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ropbox\"/>
    </mc:Choice>
  </mc:AlternateContent>
  <xr:revisionPtr revIDLastSave="0" documentId="13_ncr:1_{AAF68786-D86F-4380-9F9D-F412ACE8AF69}" xr6:coauthVersionLast="43" xr6:coauthVersionMax="43" xr10:uidLastSave="{00000000-0000-0000-0000-000000000000}"/>
  <bookViews>
    <workbookView xWindow="-120" yWindow="-120" windowWidth="20730" windowHeight="11160" tabRatio="690" firstSheet="3" activeTab="4" xr2:uid="{00000000-000D-0000-FFFF-FFFF00000000}"/>
  </bookViews>
  <sheets>
    <sheet name="E1" sheetId="1" r:id="rId1"/>
    <sheet name="E2" sheetId="2" r:id="rId2"/>
    <sheet name="TABLES" sheetId="3" r:id="rId3"/>
    <sheet name="SCI" sheetId="11" r:id="rId4"/>
    <sheet name="SFP" sheetId="10" r:id="rId5"/>
    <sheet name="TCF" sheetId="12" r:id="rId6"/>
    <sheet name="SCF (EFE)" sheetId="13" r:id="rId7"/>
    <sheet name=" CALCULATIONS" sheetId="4" r:id="rId8"/>
    <sheet name="ASSETS" sheetId="8" r:id="rId9"/>
    <sheet name=" MOD" sheetId="14" r:id="rId10"/>
    <sheet name="LOANS" sheetId="7" r:id="rId11"/>
    <sheet name="ANUAL DATA" sheetId="5" r:id="rId12"/>
    <sheet name="MONTHLY DATA" sheetId="6" r:id="rId13"/>
  </sheets>
  <definedNames>
    <definedName name="CEROM017">'E1'!$EC$1983</definedName>
    <definedName name="CEROM018">'E2'!$EC$1983</definedName>
  </definedNames>
  <calcPr calcId="181029" concurrentCalc="0" concurrentManualCount="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" i="5" l="1"/>
  <c r="I4" i="5"/>
  <c r="H4" i="5"/>
  <c r="G4" i="5"/>
  <c r="F4" i="5"/>
  <c r="J22" i="5"/>
  <c r="I22" i="5"/>
  <c r="H22" i="5"/>
  <c r="G22" i="5"/>
  <c r="F22" i="5"/>
  <c r="E22" i="5"/>
  <c r="E91" i="5"/>
  <c r="F95" i="5"/>
  <c r="AM387" i="6"/>
  <c r="AN387" i="6"/>
  <c r="AO387" i="6"/>
  <c r="AP387" i="6"/>
  <c r="AQ387" i="6"/>
  <c r="AR387" i="6"/>
  <c r="AS387" i="6"/>
  <c r="AT387" i="6"/>
  <c r="AU387" i="6"/>
  <c r="AV387" i="6"/>
  <c r="AW387" i="6"/>
  <c r="AX387" i="6"/>
  <c r="AY387" i="6"/>
  <c r="AZ387" i="6"/>
  <c r="BA387" i="6"/>
  <c r="BB387" i="6"/>
  <c r="BC387" i="6"/>
  <c r="BD387" i="6"/>
  <c r="BE387" i="6"/>
  <c r="BF387" i="6"/>
  <c r="BG387" i="6"/>
  <c r="BH387" i="6"/>
  <c r="BI387" i="6"/>
  <c r="BJ387" i="6"/>
  <c r="BK387" i="6"/>
  <c r="BL387" i="6"/>
  <c r="BM387" i="6"/>
  <c r="BN387" i="6"/>
  <c r="BO387" i="6"/>
  <c r="BP387" i="6"/>
  <c r="BQ387" i="6"/>
  <c r="BR387" i="6"/>
  <c r="BS387" i="6"/>
  <c r="BT387" i="6"/>
  <c r="BU387" i="6"/>
  <c r="BV387" i="6"/>
  <c r="H91" i="5"/>
  <c r="I95" i="5"/>
  <c r="BW387" i="6"/>
  <c r="BX387" i="6"/>
  <c r="BY387" i="6"/>
  <c r="BZ387" i="6"/>
  <c r="CA387" i="6"/>
  <c r="CB387" i="6"/>
  <c r="CC387" i="6"/>
  <c r="CD387" i="6"/>
  <c r="CE387" i="6"/>
  <c r="CF387" i="6"/>
  <c r="CG387" i="6"/>
  <c r="CH387" i="6"/>
  <c r="I91" i="5"/>
  <c r="J95" i="5"/>
  <c r="CI387" i="6"/>
  <c r="CJ387" i="6"/>
  <c r="CK387" i="6"/>
  <c r="CL387" i="6"/>
  <c r="CM387" i="6"/>
  <c r="CN387" i="6"/>
  <c r="CO387" i="6"/>
  <c r="CP387" i="6"/>
  <c r="CQ387" i="6"/>
  <c r="CR387" i="6"/>
  <c r="CS387" i="6"/>
  <c r="F11" i="5"/>
  <c r="F17" i="5"/>
  <c r="G11" i="5"/>
  <c r="G17" i="5"/>
  <c r="H11" i="5"/>
  <c r="H17" i="5"/>
  <c r="I11" i="5"/>
  <c r="I17" i="5"/>
  <c r="J11" i="5"/>
  <c r="J17" i="5"/>
  <c r="BU11" i="4"/>
  <c r="BU12" i="4"/>
  <c r="BU13" i="4"/>
  <c r="BU14" i="4"/>
  <c r="BU15" i="4"/>
  <c r="BU16" i="4"/>
  <c r="BU524" i="4"/>
  <c r="BU522" i="4"/>
  <c r="BU523" i="4"/>
  <c r="BT11" i="4"/>
  <c r="BT12" i="4"/>
  <c r="BT13" i="4"/>
  <c r="BT14" i="4"/>
  <c r="BT15" i="4"/>
  <c r="BT16" i="4"/>
  <c r="BT524" i="4"/>
  <c r="BT522" i="4"/>
  <c r="BU525" i="4"/>
  <c r="BT523" i="4"/>
  <c r="BU526" i="4"/>
  <c r="BU527" i="4"/>
  <c r="BU1555" i="4"/>
  <c r="F12" i="5"/>
  <c r="F18" i="5"/>
  <c r="G12" i="5"/>
  <c r="G18" i="5"/>
  <c r="H12" i="5"/>
  <c r="H18" i="5"/>
  <c r="I12" i="5"/>
  <c r="I18" i="5"/>
  <c r="J12" i="5"/>
  <c r="J18" i="5"/>
  <c r="BU81" i="4"/>
  <c r="BU82" i="4"/>
  <c r="BU83" i="4"/>
  <c r="BU84" i="4"/>
  <c r="BU85" i="4"/>
  <c r="BU86" i="4"/>
  <c r="BU534" i="4"/>
  <c r="BU532" i="4"/>
  <c r="BU533" i="4"/>
  <c r="BT81" i="4"/>
  <c r="BT82" i="4"/>
  <c r="BT83" i="4"/>
  <c r="BT84" i="4"/>
  <c r="BT85" i="4"/>
  <c r="BT86" i="4"/>
  <c r="BT534" i="4"/>
  <c r="BT532" i="4"/>
  <c r="BU535" i="4"/>
  <c r="BT533" i="4"/>
  <c r="BU536" i="4"/>
  <c r="BU537" i="4"/>
  <c r="BU1556" i="4"/>
  <c r="AM388" i="6"/>
  <c r="AN388" i="6"/>
  <c r="AO388" i="6"/>
  <c r="AP388" i="6"/>
  <c r="AQ388" i="6"/>
  <c r="AR388" i="6"/>
  <c r="AS388" i="6"/>
  <c r="AT388" i="6"/>
  <c r="AU388" i="6"/>
  <c r="AV388" i="6"/>
  <c r="AW388" i="6"/>
  <c r="AX388" i="6"/>
  <c r="AY388" i="6"/>
  <c r="AZ388" i="6"/>
  <c r="BA388" i="6"/>
  <c r="BB388" i="6"/>
  <c r="BC388" i="6"/>
  <c r="BD388" i="6"/>
  <c r="BE388" i="6"/>
  <c r="BF388" i="6"/>
  <c r="BG388" i="6"/>
  <c r="BH388" i="6"/>
  <c r="BI388" i="6"/>
  <c r="BJ388" i="6"/>
  <c r="BK388" i="6"/>
  <c r="BL388" i="6"/>
  <c r="BM388" i="6"/>
  <c r="BN388" i="6"/>
  <c r="BO388" i="6"/>
  <c r="BP388" i="6"/>
  <c r="BQ388" i="6"/>
  <c r="BR388" i="6"/>
  <c r="BS388" i="6"/>
  <c r="BT388" i="6"/>
  <c r="BU388" i="6"/>
  <c r="BV388" i="6"/>
  <c r="BW388" i="6"/>
  <c r="BX388" i="6"/>
  <c r="BY388" i="6"/>
  <c r="BZ388" i="6"/>
  <c r="CA388" i="6"/>
  <c r="CB388" i="6"/>
  <c r="CC388" i="6"/>
  <c r="CD388" i="6"/>
  <c r="CE388" i="6"/>
  <c r="CF388" i="6"/>
  <c r="CG388" i="6"/>
  <c r="CH388" i="6"/>
  <c r="CI388" i="6"/>
  <c r="CJ388" i="6"/>
  <c r="CK388" i="6"/>
  <c r="CL388" i="6"/>
  <c r="CM388" i="6"/>
  <c r="CN388" i="6"/>
  <c r="CO388" i="6"/>
  <c r="CP388" i="6"/>
  <c r="CQ388" i="6"/>
  <c r="CR388" i="6"/>
  <c r="CS388" i="6"/>
  <c r="BU547" i="4"/>
  <c r="BU545" i="4"/>
  <c r="BU546" i="4"/>
  <c r="BT547" i="4"/>
  <c r="BT545" i="4"/>
  <c r="BU548" i="4"/>
  <c r="BT546" i="4"/>
  <c r="BU549" i="4"/>
  <c r="BU550" i="4"/>
  <c r="BU1558" i="4"/>
  <c r="AM389" i="6"/>
  <c r="AN389" i="6"/>
  <c r="AO389" i="6"/>
  <c r="AP389" i="6"/>
  <c r="AQ389" i="6"/>
  <c r="AR389" i="6"/>
  <c r="AS389" i="6"/>
  <c r="AT389" i="6"/>
  <c r="AU389" i="6"/>
  <c r="AV389" i="6"/>
  <c r="AW389" i="6"/>
  <c r="AX389" i="6"/>
  <c r="AY389" i="6"/>
  <c r="AZ389" i="6"/>
  <c r="BA389" i="6"/>
  <c r="BB389" i="6"/>
  <c r="BC389" i="6"/>
  <c r="BD389" i="6"/>
  <c r="BE389" i="6"/>
  <c r="BF389" i="6"/>
  <c r="BG389" i="6"/>
  <c r="BH389" i="6"/>
  <c r="BI389" i="6"/>
  <c r="BJ389" i="6"/>
  <c r="BK389" i="6"/>
  <c r="BL389" i="6"/>
  <c r="BM389" i="6"/>
  <c r="BN389" i="6"/>
  <c r="BO389" i="6"/>
  <c r="BP389" i="6"/>
  <c r="BQ389" i="6"/>
  <c r="BR389" i="6"/>
  <c r="BS389" i="6"/>
  <c r="BT389" i="6"/>
  <c r="BU389" i="6"/>
  <c r="BV389" i="6"/>
  <c r="BW389" i="6"/>
  <c r="BX389" i="6"/>
  <c r="BY389" i="6"/>
  <c r="BZ389" i="6"/>
  <c r="CA389" i="6"/>
  <c r="CB389" i="6"/>
  <c r="CC389" i="6"/>
  <c r="CD389" i="6"/>
  <c r="CE389" i="6"/>
  <c r="CF389" i="6"/>
  <c r="CG389" i="6"/>
  <c r="CH389" i="6"/>
  <c r="CI389" i="6"/>
  <c r="CJ389" i="6"/>
  <c r="CK389" i="6"/>
  <c r="CL389" i="6"/>
  <c r="CM389" i="6"/>
  <c r="CN389" i="6"/>
  <c r="CO389" i="6"/>
  <c r="CP389" i="6"/>
  <c r="CQ389" i="6"/>
  <c r="CR389" i="6"/>
  <c r="CS389" i="6"/>
  <c r="BU559" i="4"/>
  <c r="BU557" i="4"/>
  <c r="BU558" i="4"/>
  <c r="BT559" i="4"/>
  <c r="BT557" i="4"/>
  <c r="BU560" i="4"/>
  <c r="BT558" i="4"/>
  <c r="BU561" i="4"/>
  <c r="BU562" i="4"/>
  <c r="BU1560" i="4"/>
  <c r="G13" i="5"/>
  <c r="G19" i="5"/>
  <c r="H13" i="5"/>
  <c r="H19" i="5"/>
  <c r="I13" i="5"/>
  <c r="I19" i="5"/>
  <c r="J13" i="5"/>
  <c r="J19" i="5"/>
  <c r="BK148" i="4"/>
  <c r="BM148" i="4"/>
  <c r="BO148" i="4"/>
  <c r="BQ148" i="4"/>
  <c r="BS148" i="4"/>
  <c r="BU148" i="4"/>
  <c r="BU149" i="4"/>
  <c r="BU150" i="4"/>
  <c r="BU151" i="4"/>
  <c r="BU152" i="4"/>
  <c r="BU153" i="4"/>
  <c r="BU569" i="4"/>
  <c r="BU567" i="4"/>
  <c r="BU568" i="4"/>
  <c r="BL148" i="4"/>
  <c r="BN148" i="4"/>
  <c r="BP148" i="4"/>
  <c r="BR148" i="4"/>
  <c r="BT148" i="4"/>
  <c r="BT149" i="4"/>
  <c r="BT150" i="4"/>
  <c r="BT151" i="4"/>
  <c r="BT152" i="4"/>
  <c r="BT153" i="4"/>
  <c r="BT569" i="4"/>
  <c r="BT567" i="4"/>
  <c r="BU570" i="4"/>
  <c r="BT568" i="4"/>
  <c r="BU571" i="4"/>
  <c r="BU572" i="4"/>
  <c r="BU1561" i="4"/>
  <c r="AM390" i="6"/>
  <c r="AN390" i="6"/>
  <c r="AO390" i="6"/>
  <c r="AP390" i="6"/>
  <c r="AQ390" i="6"/>
  <c r="AR390" i="6"/>
  <c r="AS390" i="6"/>
  <c r="AT390" i="6"/>
  <c r="AU390" i="6"/>
  <c r="AV390" i="6"/>
  <c r="AW390" i="6"/>
  <c r="AX390" i="6"/>
  <c r="AY390" i="6"/>
  <c r="AZ390" i="6"/>
  <c r="BA390" i="6"/>
  <c r="BB390" i="6"/>
  <c r="BC390" i="6"/>
  <c r="BD390" i="6"/>
  <c r="BE390" i="6"/>
  <c r="BF390" i="6"/>
  <c r="BG390" i="6"/>
  <c r="BH390" i="6"/>
  <c r="BI390" i="6"/>
  <c r="BJ390" i="6"/>
  <c r="BK390" i="6"/>
  <c r="BL390" i="6"/>
  <c r="BM390" i="6"/>
  <c r="BN390" i="6"/>
  <c r="BO390" i="6"/>
  <c r="BP390" i="6"/>
  <c r="BQ390" i="6"/>
  <c r="BR390" i="6"/>
  <c r="BS390" i="6"/>
  <c r="BT390" i="6"/>
  <c r="BU390" i="6"/>
  <c r="BV390" i="6"/>
  <c r="BW390" i="6"/>
  <c r="BX390" i="6"/>
  <c r="BY390" i="6"/>
  <c r="BZ390" i="6"/>
  <c r="CA390" i="6"/>
  <c r="CB390" i="6"/>
  <c r="CC390" i="6"/>
  <c r="CD390" i="6"/>
  <c r="CE390" i="6"/>
  <c r="CF390" i="6"/>
  <c r="CG390" i="6"/>
  <c r="CH390" i="6"/>
  <c r="CI390" i="6"/>
  <c r="CJ390" i="6"/>
  <c r="CK390" i="6"/>
  <c r="CL390" i="6"/>
  <c r="CM390" i="6"/>
  <c r="CN390" i="6"/>
  <c r="CO390" i="6"/>
  <c r="CP390" i="6"/>
  <c r="CQ390" i="6"/>
  <c r="CR390" i="6"/>
  <c r="CS390" i="6"/>
  <c r="BU591" i="4"/>
  <c r="BU589" i="4"/>
  <c r="BU590" i="4"/>
  <c r="BT591" i="4"/>
  <c r="BT589" i="4"/>
  <c r="BU592" i="4"/>
  <c r="BT590" i="4"/>
  <c r="BU593" i="4"/>
  <c r="BU594" i="4"/>
  <c r="BU1563" i="4"/>
  <c r="BU601" i="4"/>
  <c r="BU599" i="4"/>
  <c r="BU600" i="4"/>
  <c r="BT601" i="4"/>
  <c r="BT599" i="4"/>
  <c r="BU602" i="4"/>
  <c r="BT600" i="4"/>
  <c r="BU603" i="4"/>
  <c r="BU604" i="4"/>
  <c r="BU1564" i="4"/>
  <c r="BU1565" i="4"/>
  <c r="I14" i="5"/>
  <c r="I20" i="5"/>
  <c r="J14" i="5"/>
  <c r="J20" i="5"/>
  <c r="BK215" i="4"/>
  <c r="BM215" i="4"/>
  <c r="BO215" i="4"/>
  <c r="BQ215" i="4"/>
  <c r="BS215" i="4"/>
  <c r="BU215" i="4"/>
  <c r="BU216" i="4"/>
  <c r="BU217" i="4"/>
  <c r="BU218" i="4"/>
  <c r="BU219" i="4"/>
  <c r="BU220" i="4"/>
  <c r="BU581" i="4"/>
  <c r="BU579" i="4"/>
  <c r="BU580" i="4"/>
  <c r="BL215" i="4"/>
  <c r="BN215" i="4"/>
  <c r="BP215" i="4"/>
  <c r="BR215" i="4"/>
  <c r="BT215" i="4"/>
  <c r="BT216" i="4"/>
  <c r="BT217" i="4"/>
  <c r="BT218" i="4"/>
  <c r="BT219" i="4"/>
  <c r="BT220" i="4"/>
  <c r="BT581" i="4"/>
  <c r="BT579" i="4"/>
  <c r="BU582" i="4"/>
  <c r="BT580" i="4"/>
  <c r="BU583" i="4"/>
  <c r="BU584" i="4"/>
  <c r="BU1566" i="4"/>
  <c r="BU1568" i="4"/>
  <c r="BV1570" i="4"/>
  <c r="BV1571" i="4"/>
  <c r="BJ23" i="12"/>
  <c r="O11" i="4"/>
  <c r="O12" i="4"/>
  <c r="O13" i="4"/>
  <c r="O14" i="4"/>
  <c r="O15" i="4"/>
  <c r="O16" i="4"/>
  <c r="O524" i="4"/>
  <c r="O522" i="4"/>
  <c r="O523" i="4"/>
  <c r="O527" i="4"/>
  <c r="O1555" i="4"/>
  <c r="C43" i="11"/>
  <c r="O1610" i="4"/>
  <c r="C127" i="14"/>
  <c r="C130" i="14"/>
  <c r="O81" i="4"/>
  <c r="O82" i="4"/>
  <c r="O83" i="4"/>
  <c r="O84" i="4"/>
  <c r="O85" i="4"/>
  <c r="O86" i="4"/>
  <c r="O534" i="4"/>
  <c r="O532" i="4"/>
  <c r="O533" i="4"/>
  <c r="O537" i="4"/>
  <c r="O1582" i="4"/>
  <c r="O1584" i="4"/>
  <c r="O1585" i="4"/>
  <c r="C345" i="14"/>
  <c r="C346" i="14"/>
  <c r="C44" i="11"/>
  <c r="HZ124" i="8"/>
  <c r="C42" i="11"/>
  <c r="O1674" i="4"/>
  <c r="O1675" i="4"/>
  <c r="C46" i="11"/>
  <c r="O1635" i="4"/>
  <c r="O1636" i="4"/>
  <c r="C45" i="11"/>
  <c r="C41" i="11"/>
  <c r="AM190" i="6"/>
  <c r="O625" i="4"/>
  <c r="O645" i="4"/>
  <c r="C37" i="11"/>
  <c r="O687" i="4"/>
  <c r="O743" i="4"/>
  <c r="O742" i="4"/>
  <c r="O745" i="4"/>
  <c r="O891" i="4"/>
  <c r="O892" i="4"/>
  <c r="O1182" i="4"/>
  <c r="O1183" i="4"/>
  <c r="O1175" i="4"/>
  <c r="O1176" i="4"/>
  <c r="O1177" i="4"/>
  <c r="O1184" i="4"/>
  <c r="O1462" i="4"/>
  <c r="C33" i="11"/>
  <c r="O688" i="4"/>
  <c r="O694" i="4"/>
  <c r="O759" i="4"/>
  <c r="O758" i="4"/>
  <c r="O761" i="4"/>
  <c r="O895" i="4"/>
  <c r="O896" i="4"/>
  <c r="O1197" i="4"/>
  <c r="O1198" i="4"/>
  <c r="O1190" i="4"/>
  <c r="O1191" i="4"/>
  <c r="O1192" i="4"/>
  <c r="O1199" i="4"/>
  <c r="O1466" i="4"/>
  <c r="C34" i="11"/>
  <c r="O689" i="4"/>
  <c r="O695" i="4"/>
  <c r="O766" i="4"/>
  <c r="O765" i="4"/>
  <c r="O768" i="4"/>
  <c r="O899" i="4"/>
  <c r="O1212" i="4"/>
  <c r="O1213" i="4"/>
  <c r="O1205" i="4"/>
  <c r="O1206" i="4"/>
  <c r="O1207" i="4"/>
  <c r="O1214" i="4"/>
  <c r="O1471" i="4"/>
  <c r="C35" i="11"/>
  <c r="O690" i="4"/>
  <c r="O696" i="4"/>
  <c r="O773" i="4"/>
  <c r="O772" i="4"/>
  <c r="O775" i="4"/>
  <c r="O907" i="4"/>
  <c r="O1227" i="4"/>
  <c r="O1228" i="4"/>
  <c r="O1220" i="4"/>
  <c r="O1221" i="4"/>
  <c r="O1222" i="4"/>
  <c r="O1229" i="4"/>
  <c r="O1476" i="4"/>
  <c r="C36" i="11"/>
  <c r="C32" i="11"/>
  <c r="C5" i="14"/>
  <c r="C8" i="14"/>
  <c r="C9" i="14"/>
  <c r="C10" i="14"/>
  <c r="C13" i="14"/>
  <c r="C11" i="14"/>
  <c r="C14" i="14"/>
  <c r="C16" i="14"/>
  <c r="C18" i="14"/>
  <c r="C22" i="14"/>
  <c r="C25" i="14"/>
  <c r="C28" i="14"/>
  <c r="C32" i="14"/>
  <c r="C158" i="14"/>
  <c r="C37" i="14"/>
  <c r="C40" i="14"/>
  <c r="C41" i="14"/>
  <c r="C42" i="14"/>
  <c r="C45" i="14"/>
  <c r="C43" i="14"/>
  <c r="C46" i="14"/>
  <c r="C48" i="14"/>
  <c r="C50" i="14"/>
  <c r="C54" i="14"/>
  <c r="C57" i="14"/>
  <c r="C60" i="14"/>
  <c r="C64" i="14"/>
  <c r="C159" i="14"/>
  <c r="C67" i="14"/>
  <c r="C70" i="14"/>
  <c r="C71" i="14"/>
  <c r="C72" i="14"/>
  <c r="C75" i="14"/>
  <c r="C73" i="14"/>
  <c r="C76" i="14"/>
  <c r="C78" i="14"/>
  <c r="C80" i="14"/>
  <c r="C84" i="14"/>
  <c r="C87" i="14"/>
  <c r="C90" i="14"/>
  <c r="C94" i="14"/>
  <c r="C160" i="14"/>
  <c r="C250" i="14"/>
  <c r="C251" i="14"/>
  <c r="C39" i="11"/>
  <c r="C131" i="14"/>
  <c r="C132" i="14"/>
  <c r="C135" i="14"/>
  <c r="C133" i="14"/>
  <c r="C136" i="14"/>
  <c r="C138" i="14"/>
  <c r="C140" i="14"/>
  <c r="C144" i="14"/>
  <c r="C147" i="14"/>
  <c r="C150" i="14"/>
  <c r="C154" i="14"/>
  <c r="C182" i="14"/>
  <c r="C266" i="14"/>
  <c r="C267" i="14"/>
  <c r="C40" i="11"/>
  <c r="C38" i="11"/>
  <c r="C47" i="11"/>
  <c r="C49" i="11"/>
  <c r="C50" i="11"/>
  <c r="C52" i="11"/>
  <c r="C53" i="11"/>
  <c r="C31" i="11"/>
  <c r="O1556" i="4"/>
  <c r="C67" i="11"/>
  <c r="C347" i="14"/>
  <c r="C68" i="11"/>
  <c r="HZ125" i="8"/>
  <c r="C66" i="11"/>
  <c r="O1676" i="4"/>
  <c r="C70" i="11"/>
  <c r="O1637" i="4"/>
  <c r="C69" i="11"/>
  <c r="C65" i="11"/>
  <c r="O646" i="4"/>
  <c r="C61" i="11"/>
  <c r="O693" i="4"/>
  <c r="O751" i="4"/>
  <c r="O750" i="4"/>
  <c r="O753" i="4"/>
  <c r="O916" i="4"/>
  <c r="O917" i="4"/>
  <c r="O1242" i="4"/>
  <c r="O1243" i="4"/>
  <c r="O1235" i="4"/>
  <c r="O1236" i="4"/>
  <c r="O1237" i="4"/>
  <c r="O1244" i="4"/>
  <c r="O1481" i="4"/>
  <c r="C57" i="11"/>
  <c r="O1467" i="4"/>
  <c r="C58" i="11"/>
  <c r="O1472" i="4"/>
  <c r="C59" i="11"/>
  <c r="O1477" i="4"/>
  <c r="C60" i="11"/>
  <c r="C56" i="11"/>
  <c r="C252" i="14"/>
  <c r="C63" i="11"/>
  <c r="C268" i="14"/>
  <c r="C64" i="11"/>
  <c r="C62" i="11"/>
  <c r="C71" i="11"/>
  <c r="C73" i="11"/>
  <c r="C74" i="11"/>
  <c r="C76" i="11"/>
  <c r="C77" i="11"/>
  <c r="C55" i="11"/>
  <c r="C30" i="11"/>
  <c r="O547" i="4"/>
  <c r="O545" i="4"/>
  <c r="O546" i="4"/>
  <c r="O550" i="4"/>
  <c r="O1558" i="4"/>
  <c r="C92" i="11"/>
  <c r="O1589" i="4"/>
  <c r="O1591" i="4"/>
  <c r="O1592" i="4"/>
  <c r="C348" i="14"/>
  <c r="C349" i="14"/>
  <c r="C93" i="11"/>
  <c r="O1677" i="4"/>
  <c r="O1678" i="4"/>
  <c r="C95" i="11"/>
  <c r="O1638" i="4"/>
  <c r="O1639" i="4"/>
  <c r="C94" i="11"/>
  <c r="C90" i="11"/>
  <c r="O648" i="4"/>
  <c r="C86" i="11"/>
  <c r="O713" i="4"/>
  <c r="O783" i="4"/>
  <c r="O782" i="4"/>
  <c r="O785" i="4"/>
  <c r="O922" i="4"/>
  <c r="O923" i="4"/>
  <c r="O1258" i="4"/>
  <c r="O1259" i="4"/>
  <c r="O1251" i="4"/>
  <c r="O1252" i="4"/>
  <c r="O1253" i="4"/>
  <c r="O1260" i="4"/>
  <c r="O1486" i="4"/>
  <c r="C82" i="11"/>
  <c r="O714" i="4"/>
  <c r="O790" i="4"/>
  <c r="O789" i="4"/>
  <c r="O792" i="4"/>
  <c r="O928" i="4"/>
  <c r="O929" i="4"/>
  <c r="O1273" i="4"/>
  <c r="O1274" i="4"/>
  <c r="O1266" i="4"/>
  <c r="O1267" i="4"/>
  <c r="O1268" i="4"/>
  <c r="O1275" i="4"/>
  <c r="O1490" i="4"/>
  <c r="C83" i="11"/>
  <c r="O715" i="4"/>
  <c r="O797" i="4"/>
  <c r="O796" i="4"/>
  <c r="O799" i="4"/>
  <c r="O933" i="4"/>
  <c r="O1288" i="4"/>
  <c r="O1289" i="4"/>
  <c r="O1281" i="4"/>
  <c r="O1282" i="4"/>
  <c r="O1283" i="4"/>
  <c r="O1290" i="4"/>
  <c r="O1494" i="4"/>
  <c r="C84" i="11"/>
  <c r="O716" i="4"/>
  <c r="O804" i="4"/>
  <c r="O803" i="4"/>
  <c r="O806" i="4"/>
  <c r="O941" i="4"/>
  <c r="O1303" i="4"/>
  <c r="O1304" i="4"/>
  <c r="O1296" i="4"/>
  <c r="O1297" i="4"/>
  <c r="O1298" i="4"/>
  <c r="O1305" i="4"/>
  <c r="O1498" i="4"/>
  <c r="C85" i="11"/>
  <c r="C81" i="11"/>
  <c r="C164" i="14"/>
  <c r="C165" i="14"/>
  <c r="C166" i="14"/>
  <c r="C253" i="14"/>
  <c r="C254" i="14"/>
  <c r="C88" i="11"/>
  <c r="C183" i="14"/>
  <c r="C269" i="14"/>
  <c r="C270" i="14"/>
  <c r="C89" i="11"/>
  <c r="C87" i="11"/>
  <c r="C96" i="11"/>
  <c r="C98" i="11"/>
  <c r="C99" i="11"/>
  <c r="C101" i="11"/>
  <c r="C102" i="11"/>
  <c r="C80" i="11"/>
  <c r="C79" i="11"/>
  <c r="O559" i="4"/>
  <c r="O557" i="4"/>
  <c r="O558" i="4"/>
  <c r="O562" i="4"/>
  <c r="O1560" i="4"/>
  <c r="C117" i="11"/>
  <c r="O1596" i="4"/>
  <c r="O1598" i="4"/>
  <c r="O1599" i="4"/>
  <c r="C350" i="14"/>
  <c r="C351" i="14"/>
  <c r="C118" i="11"/>
  <c r="HZ56" i="8"/>
  <c r="HZ64" i="8"/>
  <c r="HZ128" i="8"/>
  <c r="C116" i="11"/>
  <c r="O1679" i="4"/>
  <c r="O1680" i="4"/>
  <c r="C120" i="11"/>
  <c r="O1640" i="4"/>
  <c r="O1641" i="4"/>
  <c r="C119" i="11"/>
  <c r="C115" i="11"/>
  <c r="O650" i="4"/>
  <c r="C111" i="11"/>
  <c r="O700" i="4"/>
  <c r="O814" i="4"/>
  <c r="O813" i="4"/>
  <c r="O816" i="4"/>
  <c r="O950" i="4"/>
  <c r="O952" i="4"/>
  <c r="O1379" i="4"/>
  <c r="O1380" i="4"/>
  <c r="O1372" i="4"/>
  <c r="O1373" i="4"/>
  <c r="O1374" i="4"/>
  <c r="O1381" i="4"/>
  <c r="O1522" i="4"/>
  <c r="C107" i="11"/>
  <c r="O701" i="4"/>
  <c r="O828" i="4"/>
  <c r="O827" i="4"/>
  <c r="O830" i="4"/>
  <c r="O955" i="4"/>
  <c r="O956" i="4"/>
  <c r="O1334" i="4"/>
  <c r="O1335" i="4"/>
  <c r="O1327" i="4"/>
  <c r="O1328" i="4"/>
  <c r="O1329" i="4"/>
  <c r="O1336" i="4"/>
  <c r="O1507" i="4"/>
  <c r="C108" i="11"/>
  <c r="O702" i="4"/>
  <c r="O835" i="4"/>
  <c r="O834" i="4"/>
  <c r="O837" i="4"/>
  <c r="O959" i="4"/>
  <c r="O1349" i="4"/>
  <c r="O1350" i="4"/>
  <c r="O1342" i="4"/>
  <c r="O1343" i="4"/>
  <c r="O1344" i="4"/>
  <c r="O1351" i="4"/>
  <c r="O1512" i="4"/>
  <c r="C109" i="11"/>
  <c r="O703" i="4"/>
  <c r="O842" i="4"/>
  <c r="O841" i="4"/>
  <c r="O844" i="4"/>
  <c r="O967" i="4"/>
  <c r="O1364" i="4"/>
  <c r="O1365" i="4"/>
  <c r="O1357" i="4"/>
  <c r="O1358" i="4"/>
  <c r="O1359" i="4"/>
  <c r="O1366" i="4"/>
  <c r="O1517" i="4"/>
  <c r="C110" i="11"/>
  <c r="C106" i="11"/>
  <c r="C170" i="14"/>
  <c r="C171" i="14"/>
  <c r="C172" i="14"/>
  <c r="C255" i="14"/>
  <c r="C256" i="14"/>
  <c r="C113" i="11"/>
  <c r="C184" i="14"/>
  <c r="C271" i="14"/>
  <c r="C272" i="14"/>
  <c r="C114" i="11"/>
  <c r="C112" i="11"/>
  <c r="C121" i="11"/>
  <c r="C123" i="11"/>
  <c r="C124" i="11"/>
  <c r="C126" i="11"/>
  <c r="C127" i="11"/>
  <c r="C105" i="11"/>
  <c r="O1561" i="4"/>
  <c r="C141" i="11"/>
  <c r="C352" i="14"/>
  <c r="C142" i="11"/>
  <c r="HZ57" i="8"/>
  <c r="HZ65" i="8"/>
  <c r="HZ129" i="8"/>
  <c r="C140" i="11"/>
  <c r="O1681" i="4"/>
  <c r="C144" i="11"/>
  <c r="O1642" i="4"/>
  <c r="C143" i="11"/>
  <c r="C139" i="11"/>
  <c r="O651" i="4"/>
  <c r="C135" i="11"/>
  <c r="O1508" i="4"/>
  <c r="C132" i="11"/>
  <c r="O1513" i="4"/>
  <c r="C133" i="11"/>
  <c r="O1518" i="4"/>
  <c r="C134" i="11"/>
  <c r="C130" i="11"/>
  <c r="C257" i="14"/>
  <c r="C137" i="11"/>
  <c r="C273" i="14"/>
  <c r="C138" i="11"/>
  <c r="C136" i="11"/>
  <c r="C145" i="11"/>
  <c r="C147" i="11"/>
  <c r="C148" i="11"/>
  <c r="C150" i="11"/>
  <c r="C151" i="11"/>
  <c r="C129" i="11"/>
  <c r="C104" i="11"/>
  <c r="O1563" i="4"/>
  <c r="C166" i="11"/>
  <c r="C353" i="14"/>
  <c r="C354" i="14"/>
  <c r="C167" i="11"/>
  <c r="C164" i="11"/>
  <c r="O653" i="4"/>
  <c r="C160" i="11"/>
  <c r="C155" i="11"/>
  <c r="C176" i="14"/>
  <c r="C177" i="14"/>
  <c r="C178" i="14"/>
  <c r="C258" i="14"/>
  <c r="C259" i="14"/>
  <c r="C162" i="11"/>
  <c r="C170" i="11"/>
  <c r="C172" i="11"/>
  <c r="C173" i="11"/>
  <c r="C175" i="11"/>
  <c r="C176" i="11"/>
  <c r="C154" i="11"/>
  <c r="O1564" i="4"/>
  <c r="C190" i="11"/>
  <c r="C355" i="14"/>
  <c r="C191" i="11"/>
  <c r="C188" i="11"/>
  <c r="O654" i="4"/>
  <c r="C184" i="11"/>
  <c r="C179" i="11"/>
  <c r="C260" i="14"/>
  <c r="C186" i="11"/>
  <c r="C185" i="14"/>
  <c r="C274" i="14"/>
  <c r="C276" i="14"/>
  <c r="C187" i="11"/>
  <c r="C185" i="11"/>
  <c r="C194" i="11"/>
  <c r="C196" i="11"/>
  <c r="C197" i="11"/>
  <c r="C199" i="11"/>
  <c r="C200" i="11"/>
  <c r="C178" i="11"/>
  <c r="O1565" i="4"/>
  <c r="C214" i="11"/>
  <c r="C356" i="14"/>
  <c r="C215" i="11"/>
  <c r="C212" i="11"/>
  <c r="O655" i="4"/>
  <c r="C208" i="11"/>
  <c r="C203" i="11"/>
  <c r="C261" i="14"/>
  <c r="C210" i="11"/>
  <c r="C218" i="11"/>
  <c r="C220" i="11"/>
  <c r="C221" i="11"/>
  <c r="C223" i="11"/>
  <c r="C224" i="11"/>
  <c r="C202" i="11"/>
  <c r="O1566" i="4"/>
  <c r="C234" i="11"/>
  <c r="C357" i="14"/>
  <c r="C235" i="11"/>
  <c r="C232" i="11"/>
  <c r="AM192" i="6"/>
  <c r="O626" i="4"/>
  <c r="O656" i="4"/>
  <c r="C228" i="11"/>
  <c r="C227" i="11"/>
  <c r="C262" i="14"/>
  <c r="C230" i="11"/>
  <c r="C239" i="11"/>
  <c r="C241" i="11"/>
  <c r="C242" i="11"/>
  <c r="C244" i="11"/>
  <c r="C245" i="11"/>
  <c r="C226" i="11"/>
  <c r="C153" i="11"/>
  <c r="C29" i="11"/>
  <c r="F29" i="5"/>
  <c r="AM62" i="6"/>
  <c r="O17" i="4"/>
  <c r="O19" i="4"/>
  <c r="C5" i="11"/>
  <c r="F30" i="5"/>
  <c r="AM71" i="6"/>
  <c r="O87" i="4"/>
  <c r="O89" i="4"/>
  <c r="C9" i="11"/>
  <c r="C4" i="11"/>
  <c r="C3" i="11"/>
  <c r="C248" i="11"/>
  <c r="C189" i="14"/>
  <c r="C192" i="14"/>
  <c r="C190" i="14"/>
  <c r="C191" i="14"/>
  <c r="C194" i="14"/>
  <c r="C199" i="14"/>
  <c r="C202" i="14"/>
  <c r="C205" i="14"/>
  <c r="C209" i="14"/>
  <c r="C212" i="14"/>
  <c r="C257" i="11"/>
  <c r="C252" i="11"/>
  <c r="O20" i="4"/>
  <c r="O21" i="4"/>
  <c r="O22" i="4"/>
  <c r="O23" i="4"/>
  <c r="O24" i="4"/>
  <c r="O26" i="4"/>
  <c r="O30" i="4"/>
  <c r="O90" i="4"/>
  <c r="O91" i="4"/>
  <c r="O92" i="4"/>
  <c r="O93" i="4"/>
  <c r="O94" i="4"/>
  <c r="O96" i="4"/>
  <c r="O98" i="4"/>
  <c r="O34" i="4"/>
  <c r="O43" i="4"/>
  <c r="O101" i="4"/>
  <c r="O110" i="4"/>
  <c r="D12" i="10"/>
  <c r="O281" i="4"/>
  <c r="O282" i="4"/>
  <c r="C263" i="11"/>
  <c r="O47" i="4"/>
  <c r="O114" i="4"/>
  <c r="O50" i="4"/>
  <c r="O59" i="4"/>
  <c r="O117" i="4"/>
  <c r="O126" i="4"/>
  <c r="D15" i="10"/>
  <c r="O285" i="4"/>
  <c r="O286" i="4"/>
  <c r="C264" i="11"/>
  <c r="O63" i="4"/>
  <c r="O130" i="4"/>
  <c r="O66" i="4"/>
  <c r="O75" i="4"/>
  <c r="O133" i="4"/>
  <c r="O142" i="4"/>
  <c r="D18" i="10"/>
  <c r="O289" i="4"/>
  <c r="O290" i="4"/>
  <c r="C265" i="11"/>
  <c r="C262" i="11"/>
  <c r="C260" i="11"/>
  <c r="P17" i="4"/>
  <c r="P11" i="4"/>
  <c r="P12" i="4"/>
  <c r="P13" i="4"/>
  <c r="P14" i="4"/>
  <c r="P15" i="4"/>
  <c r="P16" i="4"/>
  <c r="P19" i="4"/>
  <c r="D5" i="11"/>
  <c r="P87" i="4"/>
  <c r="P81" i="4"/>
  <c r="P82" i="4"/>
  <c r="P83" i="4"/>
  <c r="P84" i="4"/>
  <c r="P85" i="4"/>
  <c r="P86" i="4"/>
  <c r="P89" i="4"/>
  <c r="D9" i="11"/>
  <c r="D4" i="11"/>
  <c r="D3" i="11"/>
  <c r="Q17" i="4"/>
  <c r="Q11" i="4"/>
  <c r="Q12" i="4"/>
  <c r="Q13" i="4"/>
  <c r="Q14" i="4"/>
  <c r="Q15" i="4"/>
  <c r="Q16" i="4"/>
  <c r="Q19" i="4"/>
  <c r="E5" i="11"/>
  <c r="Q87" i="4"/>
  <c r="Q81" i="4"/>
  <c r="Q82" i="4"/>
  <c r="Q83" i="4"/>
  <c r="Q84" i="4"/>
  <c r="Q85" i="4"/>
  <c r="Q86" i="4"/>
  <c r="Q89" i="4"/>
  <c r="E9" i="11"/>
  <c r="E4" i="11"/>
  <c r="E3" i="11"/>
  <c r="R17" i="4"/>
  <c r="R11" i="4"/>
  <c r="R12" i="4"/>
  <c r="R13" i="4"/>
  <c r="R14" i="4"/>
  <c r="R15" i="4"/>
  <c r="R16" i="4"/>
  <c r="R19" i="4"/>
  <c r="F5" i="11"/>
  <c r="R87" i="4"/>
  <c r="R81" i="4"/>
  <c r="R82" i="4"/>
  <c r="R83" i="4"/>
  <c r="R84" i="4"/>
  <c r="R85" i="4"/>
  <c r="R86" i="4"/>
  <c r="R89" i="4"/>
  <c r="F9" i="11"/>
  <c r="F4" i="11"/>
  <c r="F3" i="11"/>
  <c r="S17" i="4"/>
  <c r="S11" i="4"/>
  <c r="S12" i="4"/>
  <c r="S13" i="4"/>
  <c r="S14" i="4"/>
  <c r="S15" i="4"/>
  <c r="S16" i="4"/>
  <c r="S19" i="4"/>
  <c r="G5" i="11"/>
  <c r="S87" i="4"/>
  <c r="S81" i="4"/>
  <c r="S82" i="4"/>
  <c r="S83" i="4"/>
  <c r="S84" i="4"/>
  <c r="S85" i="4"/>
  <c r="S86" i="4"/>
  <c r="S89" i="4"/>
  <c r="G9" i="11"/>
  <c r="G4" i="11"/>
  <c r="G3" i="11"/>
  <c r="T17" i="4"/>
  <c r="T11" i="4"/>
  <c r="T12" i="4"/>
  <c r="T13" i="4"/>
  <c r="T14" i="4"/>
  <c r="T15" i="4"/>
  <c r="T16" i="4"/>
  <c r="T19" i="4"/>
  <c r="H5" i="11"/>
  <c r="T87" i="4"/>
  <c r="T81" i="4"/>
  <c r="T82" i="4"/>
  <c r="T83" i="4"/>
  <c r="T84" i="4"/>
  <c r="T85" i="4"/>
  <c r="T86" i="4"/>
  <c r="T89" i="4"/>
  <c r="H9" i="11"/>
  <c r="H4" i="11"/>
  <c r="H3" i="11"/>
  <c r="U17" i="4"/>
  <c r="U11" i="4"/>
  <c r="U12" i="4"/>
  <c r="U13" i="4"/>
  <c r="U14" i="4"/>
  <c r="U15" i="4"/>
  <c r="U16" i="4"/>
  <c r="U19" i="4"/>
  <c r="I5" i="11"/>
  <c r="U87" i="4"/>
  <c r="U81" i="4"/>
  <c r="U82" i="4"/>
  <c r="U83" i="4"/>
  <c r="U84" i="4"/>
  <c r="U85" i="4"/>
  <c r="U86" i="4"/>
  <c r="U89" i="4"/>
  <c r="I9" i="11"/>
  <c r="I4" i="11"/>
  <c r="I3" i="11"/>
  <c r="V17" i="4"/>
  <c r="V11" i="4"/>
  <c r="V12" i="4"/>
  <c r="V13" i="4"/>
  <c r="V14" i="4"/>
  <c r="V15" i="4"/>
  <c r="V16" i="4"/>
  <c r="V19" i="4"/>
  <c r="J5" i="11"/>
  <c r="V87" i="4"/>
  <c r="V81" i="4"/>
  <c r="V82" i="4"/>
  <c r="V83" i="4"/>
  <c r="V84" i="4"/>
  <c r="V85" i="4"/>
  <c r="V86" i="4"/>
  <c r="V89" i="4"/>
  <c r="J9" i="11"/>
  <c r="J4" i="11"/>
  <c r="J3" i="11"/>
  <c r="W17" i="4"/>
  <c r="W11" i="4"/>
  <c r="W12" i="4"/>
  <c r="W13" i="4"/>
  <c r="W14" i="4"/>
  <c r="W15" i="4"/>
  <c r="W16" i="4"/>
  <c r="W19" i="4"/>
  <c r="K5" i="11"/>
  <c r="W87" i="4"/>
  <c r="W81" i="4"/>
  <c r="W82" i="4"/>
  <c r="W83" i="4"/>
  <c r="W84" i="4"/>
  <c r="W85" i="4"/>
  <c r="W86" i="4"/>
  <c r="W89" i="4"/>
  <c r="K9" i="11"/>
  <c r="K4" i="11"/>
  <c r="K3" i="11"/>
  <c r="X17" i="4"/>
  <c r="X11" i="4"/>
  <c r="X12" i="4"/>
  <c r="X13" i="4"/>
  <c r="X14" i="4"/>
  <c r="X15" i="4"/>
  <c r="X16" i="4"/>
  <c r="X19" i="4"/>
  <c r="L5" i="11"/>
  <c r="X87" i="4"/>
  <c r="X81" i="4"/>
  <c r="X82" i="4"/>
  <c r="X83" i="4"/>
  <c r="X84" i="4"/>
  <c r="X85" i="4"/>
  <c r="X86" i="4"/>
  <c r="X89" i="4"/>
  <c r="L9" i="11"/>
  <c r="L4" i="11"/>
  <c r="L3" i="11"/>
  <c r="Y17" i="4"/>
  <c r="Y11" i="4"/>
  <c r="Y12" i="4"/>
  <c r="Y13" i="4"/>
  <c r="Y14" i="4"/>
  <c r="Y15" i="4"/>
  <c r="Y16" i="4"/>
  <c r="Y19" i="4"/>
  <c r="M5" i="11"/>
  <c r="Y87" i="4"/>
  <c r="Y81" i="4"/>
  <c r="Y82" i="4"/>
  <c r="Y83" i="4"/>
  <c r="Y84" i="4"/>
  <c r="Y85" i="4"/>
  <c r="Y86" i="4"/>
  <c r="Y89" i="4"/>
  <c r="M9" i="11"/>
  <c r="M4" i="11"/>
  <c r="M3" i="11"/>
  <c r="Z17" i="4"/>
  <c r="Z11" i="4"/>
  <c r="Z12" i="4"/>
  <c r="Z13" i="4"/>
  <c r="Z14" i="4"/>
  <c r="Z15" i="4"/>
  <c r="Z16" i="4"/>
  <c r="Z19" i="4"/>
  <c r="N5" i="11"/>
  <c r="Z87" i="4"/>
  <c r="Z81" i="4"/>
  <c r="Z82" i="4"/>
  <c r="Z83" i="4"/>
  <c r="Z84" i="4"/>
  <c r="Z85" i="4"/>
  <c r="Z86" i="4"/>
  <c r="Z89" i="4"/>
  <c r="N9" i="11"/>
  <c r="N4" i="11"/>
  <c r="N3" i="11"/>
  <c r="HZ190" i="8"/>
  <c r="HZ200" i="8"/>
  <c r="HZ196" i="8"/>
  <c r="IA196" i="8"/>
  <c r="IB196" i="8"/>
  <c r="IC196" i="8"/>
  <c r="ID196" i="8"/>
  <c r="IE196" i="8"/>
  <c r="IF196" i="8"/>
  <c r="IG196" i="8"/>
  <c r="IH196" i="8"/>
  <c r="II196" i="8"/>
  <c r="IJ196" i="8"/>
  <c r="IK196" i="8"/>
  <c r="HZ195" i="8"/>
  <c r="HZ197" i="8"/>
  <c r="HZ201" i="8"/>
  <c r="C277" i="11"/>
  <c r="C213" i="14"/>
  <c r="C278" i="11"/>
  <c r="O1737" i="4"/>
  <c r="O1734" i="4"/>
  <c r="O1739" i="4"/>
  <c r="O1738" i="4"/>
  <c r="O1741" i="4"/>
  <c r="O1744" i="4"/>
  <c r="C276" i="11"/>
  <c r="C273" i="11"/>
  <c r="O1615" i="4"/>
  <c r="O1616" i="4"/>
  <c r="O1619" i="4"/>
  <c r="O1620" i="4"/>
  <c r="O1621" i="4"/>
  <c r="O1631" i="4"/>
  <c r="C261" i="11"/>
  <c r="C259" i="11"/>
  <c r="C250" i="11"/>
  <c r="C280" i="11"/>
  <c r="O283" i="4"/>
  <c r="O287" i="4"/>
  <c r="O291" i="4"/>
  <c r="C284" i="11"/>
  <c r="C283" i="11"/>
  <c r="O1013" i="4"/>
  <c r="O1016" i="4"/>
  <c r="O1030" i="4"/>
  <c r="O1035" i="4"/>
  <c r="O1038" i="4"/>
  <c r="O1043" i="4"/>
  <c r="O1045" i="4"/>
  <c r="O1052" i="4"/>
  <c r="O1055" i="4"/>
  <c r="O1069" i="4"/>
  <c r="O1074" i="4"/>
  <c r="O1077" i="4"/>
  <c r="O1082" i="4"/>
  <c r="O1084" i="4"/>
  <c r="O1090" i="4"/>
  <c r="O1093" i="4"/>
  <c r="O1107" i="4"/>
  <c r="O1112" i="4"/>
  <c r="O1115" i="4"/>
  <c r="O1120" i="4"/>
  <c r="O1122" i="4"/>
  <c r="C286" i="11"/>
  <c r="O1017" i="4"/>
  <c r="O1027" i="4"/>
  <c r="O1049" i="4"/>
  <c r="O1056" i="4"/>
  <c r="O1066" i="4"/>
  <c r="O1087" i="4"/>
  <c r="O1094" i="4"/>
  <c r="O1104" i="4"/>
  <c r="O1125" i="4"/>
  <c r="O900" i="4"/>
  <c r="O901" i="4"/>
  <c r="O902" i="4"/>
  <c r="O903" i="4"/>
  <c r="O934" i="4"/>
  <c r="O935" i="4"/>
  <c r="O936" i="4"/>
  <c r="O937" i="4"/>
  <c r="O960" i="4"/>
  <c r="O961" i="4"/>
  <c r="O962" i="4"/>
  <c r="O963" i="4"/>
  <c r="O1128" i="4"/>
  <c r="O1131" i="4"/>
  <c r="O1132" i="4"/>
  <c r="O1142" i="4"/>
  <c r="O908" i="4"/>
  <c r="O909" i="4"/>
  <c r="O910" i="4"/>
  <c r="O911" i="4"/>
  <c r="O942" i="4"/>
  <c r="O943" i="4"/>
  <c r="O944" i="4"/>
  <c r="O945" i="4"/>
  <c r="O968" i="4"/>
  <c r="O969" i="4"/>
  <c r="O970" i="4"/>
  <c r="O971" i="4"/>
  <c r="O1145" i="4"/>
  <c r="O1148" i="4"/>
  <c r="O1149" i="4"/>
  <c r="O1159" i="4"/>
  <c r="C287" i="11"/>
  <c r="C282" i="11"/>
  <c r="O35" i="4"/>
  <c r="O44" i="4"/>
  <c r="O51" i="4"/>
  <c r="O60" i="4"/>
  <c r="O67" i="4"/>
  <c r="O76" i="4"/>
  <c r="O102" i="4"/>
  <c r="O111" i="4"/>
  <c r="O118" i="4"/>
  <c r="O127" i="4"/>
  <c r="O134" i="4"/>
  <c r="O143" i="4"/>
  <c r="C292" i="11"/>
  <c r="C291" i="11"/>
  <c r="C6" i="12"/>
  <c r="C7" i="12"/>
  <c r="C8" i="12"/>
  <c r="C5" i="12"/>
  <c r="C4" i="12"/>
  <c r="C287" i="14"/>
  <c r="C288" i="14"/>
  <c r="C291" i="14"/>
  <c r="C23" i="14"/>
  <c r="C55" i="14"/>
  <c r="C85" i="14"/>
  <c r="C293" i="14"/>
  <c r="C299" i="14"/>
  <c r="C302" i="14"/>
  <c r="C26" i="14"/>
  <c r="C58" i="14"/>
  <c r="C88" i="14"/>
  <c r="C294" i="14"/>
  <c r="C305" i="14"/>
  <c r="C308" i="14"/>
  <c r="C30" i="14"/>
  <c r="C62" i="14"/>
  <c r="C92" i="14"/>
  <c r="C295" i="14"/>
  <c r="C311" i="14"/>
  <c r="C314" i="14"/>
  <c r="C316" i="14"/>
  <c r="C26" i="12"/>
  <c r="C21" i="14"/>
  <c r="C53" i="14"/>
  <c r="C83" i="14"/>
  <c r="C113" i="14"/>
  <c r="B370" i="14"/>
  <c r="C32" i="12"/>
  <c r="C120" i="14"/>
  <c r="B374" i="14"/>
  <c r="C34" i="12"/>
  <c r="C25" i="12"/>
  <c r="O1607" i="4"/>
  <c r="C332" i="14"/>
  <c r="C333" i="14"/>
  <c r="C334" i="14"/>
  <c r="C335" i="14"/>
  <c r="C336" i="14"/>
  <c r="C339" i="14"/>
  <c r="C342" i="14"/>
  <c r="C36" i="12"/>
  <c r="C216" i="14"/>
  <c r="C218" i="14"/>
  <c r="C200" i="14"/>
  <c r="C222" i="14"/>
  <c r="C223" i="14"/>
  <c r="C225" i="14"/>
  <c r="C203" i="14"/>
  <c r="C227" i="14"/>
  <c r="C228" i="14"/>
  <c r="C230" i="14"/>
  <c r="C207" i="14"/>
  <c r="C232" i="14"/>
  <c r="C233" i="14"/>
  <c r="C235" i="14"/>
  <c r="C237" i="14"/>
  <c r="C38" i="12"/>
  <c r="B246" i="14"/>
  <c r="C41" i="12"/>
  <c r="C198" i="14"/>
  <c r="B243" i="14"/>
  <c r="C43" i="12"/>
  <c r="C37" i="12"/>
  <c r="C24" i="12"/>
  <c r="C17" i="12"/>
  <c r="C18" i="12"/>
  <c r="C19" i="12"/>
  <c r="O1141" i="4"/>
  <c r="C20" i="12"/>
  <c r="O1158" i="4"/>
  <c r="C21" i="12"/>
  <c r="C16" i="12"/>
  <c r="O1634" i="4"/>
  <c r="C57" i="12"/>
  <c r="C58" i="12"/>
  <c r="C3" i="12"/>
  <c r="C61" i="12"/>
  <c r="O1629" i="4"/>
  <c r="C62" i="12"/>
  <c r="C59" i="12"/>
  <c r="C68" i="12"/>
  <c r="C67" i="12"/>
  <c r="C70" i="12"/>
  <c r="C66" i="12"/>
  <c r="C72" i="12"/>
  <c r="O1046" i="4"/>
  <c r="O1085" i="4"/>
  <c r="O1123" i="4"/>
  <c r="C73" i="12"/>
  <c r="C71" i="12"/>
  <c r="C65" i="12"/>
  <c r="C123" i="12"/>
  <c r="C125" i="12"/>
  <c r="O1733" i="4"/>
  <c r="C126" i="12"/>
  <c r="C127" i="12"/>
  <c r="C296" i="11"/>
  <c r="C295" i="11"/>
  <c r="C294" i="11"/>
  <c r="C290" i="11"/>
  <c r="C307" i="11"/>
  <c r="C309" i="11"/>
  <c r="P524" i="4"/>
  <c r="P522" i="4"/>
  <c r="P523" i="4"/>
  <c r="P525" i="4"/>
  <c r="P526" i="4"/>
  <c r="P527" i="4"/>
  <c r="P1555" i="4"/>
  <c r="D43" i="11"/>
  <c r="P1610" i="4"/>
  <c r="D127" i="14"/>
  <c r="D130" i="14"/>
  <c r="P534" i="4"/>
  <c r="P532" i="4"/>
  <c r="P533" i="4"/>
  <c r="P535" i="4"/>
  <c r="P536" i="4"/>
  <c r="P537" i="4"/>
  <c r="P1582" i="4"/>
  <c r="P1584" i="4"/>
  <c r="P1585" i="4"/>
  <c r="D345" i="14"/>
  <c r="D346" i="14"/>
  <c r="D44" i="11"/>
  <c r="IA28" i="8"/>
  <c r="IA36" i="8"/>
  <c r="IA124" i="8"/>
  <c r="D42" i="11"/>
  <c r="P1674" i="4"/>
  <c r="P1675" i="4"/>
  <c r="D46" i="11"/>
  <c r="P1635" i="4"/>
  <c r="P1636" i="4"/>
  <c r="D45" i="11"/>
  <c r="D41" i="11"/>
  <c r="P625" i="4"/>
  <c r="P645" i="4"/>
  <c r="D37" i="11"/>
  <c r="P687" i="4"/>
  <c r="O1185" i="4"/>
  <c r="P1181" i="4"/>
  <c r="P744" i="4"/>
  <c r="P743" i="4"/>
  <c r="P742" i="4"/>
  <c r="P745" i="4"/>
  <c r="P891" i="4"/>
  <c r="P892" i="4"/>
  <c r="P1182" i="4"/>
  <c r="P1183" i="4"/>
  <c r="P1174" i="4"/>
  <c r="P1175" i="4"/>
  <c r="P1176" i="4"/>
  <c r="P1177" i="4"/>
  <c r="P1184" i="4"/>
  <c r="P1462" i="4"/>
  <c r="D33" i="11"/>
  <c r="P688" i="4"/>
  <c r="P694" i="4"/>
  <c r="O1200" i="4"/>
  <c r="P1196" i="4"/>
  <c r="P760" i="4"/>
  <c r="P759" i="4"/>
  <c r="P758" i="4"/>
  <c r="P761" i="4"/>
  <c r="P895" i="4"/>
  <c r="P896" i="4"/>
  <c r="P1197" i="4"/>
  <c r="P1198" i="4"/>
  <c r="P1189" i="4"/>
  <c r="P1190" i="4"/>
  <c r="P1191" i="4"/>
  <c r="P1192" i="4"/>
  <c r="P1199" i="4"/>
  <c r="P1466" i="4"/>
  <c r="D34" i="11"/>
  <c r="P689" i="4"/>
  <c r="P695" i="4"/>
  <c r="O1215" i="4"/>
  <c r="P1211" i="4"/>
  <c r="P767" i="4"/>
  <c r="P766" i="4"/>
  <c r="P765" i="4"/>
  <c r="P768" i="4"/>
  <c r="P899" i="4"/>
  <c r="P1212" i="4"/>
  <c r="P1213" i="4"/>
  <c r="P1204" i="4"/>
  <c r="P1205" i="4"/>
  <c r="P1206" i="4"/>
  <c r="P1207" i="4"/>
  <c r="P1214" i="4"/>
  <c r="P1471" i="4"/>
  <c r="D35" i="11"/>
  <c r="P690" i="4"/>
  <c r="P696" i="4"/>
  <c r="O1230" i="4"/>
  <c r="P1226" i="4"/>
  <c r="P774" i="4"/>
  <c r="P773" i="4"/>
  <c r="P772" i="4"/>
  <c r="P775" i="4"/>
  <c r="P907" i="4"/>
  <c r="P1227" i="4"/>
  <c r="P1228" i="4"/>
  <c r="P1219" i="4"/>
  <c r="P1220" i="4"/>
  <c r="P1221" i="4"/>
  <c r="P1222" i="4"/>
  <c r="P1229" i="4"/>
  <c r="P1476" i="4"/>
  <c r="D36" i="11"/>
  <c r="D32" i="11"/>
  <c r="D5" i="14"/>
  <c r="D8" i="14"/>
  <c r="D9" i="14"/>
  <c r="D10" i="14"/>
  <c r="D13" i="14"/>
  <c r="D11" i="14"/>
  <c r="D14" i="14"/>
  <c r="D16" i="14"/>
  <c r="D18" i="14"/>
  <c r="D22" i="14"/>
  <c r="D25" i="14"/>
  <c r="D28" i="14"/>
  <c r="D32" i="14"/>
  <c r="D158" i="14"/>
  <c r="D37" i="14"/>
  <c r="D40" i="14"/>
  <c r="D41" i="14"/>
  <c r="D42" i="14"/>
  <c r="D45" i="14"/>
  <c r="D43" i="14"/>
  <c r="D46" i="14"/>
  <c r="D48" i="14"/>
  <c r="D50" i="14"/>
  <c r="D54" i="14"/>
  <c r="D57" i="14"/>
  <c r="D60" i="14"/>
  <c r="D64" i="14"/>
  <c r="D159" i="14"/>
  <c r="D67" i="14"/>
  <c r="D70" i="14"/>
  <c r="D71" i="14"/>
  <c r="D72" i="14"/>
  <c r="D75" i="14"/>
  <c r="D73" i="14"/>
  <c r="D76" i="14"/>
  <c r="D78" i="14"/>
  <c r="D80" i="14"/>
  <c r="D84" i="14"/>
  <c r="D87" i="14"/>
  <c r="D90" i="14"/>
  <c r="D94" i="14"/>
  <c r="D160" i="14"/>
  <c r="D250" i="14"/>
  <c r="D251" i="14"/>
  <c r="D39" i="11"/>
  <c r="D131" i="14"/>
  <c r="D132" i="14"/>
  <c r="D135" i="14"/>
  <c r="D133" i="14"/>
  <c r="D136" i="14"/>
  <c r="D138" i="14"/>
  <c r="D140" i="14"/>
  <c r="D144" i="14"/>
  <c r="D147" i="14"/>
  <c r="D150" i="14"/>
  <c r="D154" i="14"/>
  <c r="D182" i="14"/>
  <c r="D266" i="14"/>
  <c r="D267" i="14"/>
  <c r="D40" i="11"/>
  <c r="D38" i="11"/>
  <c r="D47" i="11"/>
  <c r="D48" i="11"/>
  <c r="D49" i="11"/>
  <c r="D50" i="11"/>
  <c r="D51" i="11"/>
  <c r="D52" i="11"/>
  <c r="D53" i="11"/>
  <c r="D31" i="11"/>
  <c r="P1556" i="4"/>
  <c r="D67" i="11"/>
  <c r="D347" i="14"/>
  <c r="D68" i="11"/>
  <c r="IA29" i="8"/>
  <c r="IA37" i="8"/>
  <c r="IA125" i="8"/>
  <c r="D66" i="11"/>
  <c r="P1676" i="4"/>
  <c r="D70" i="11"/>
  <c r="P1637" i="4"/>
  <c r="D69" i="11"/>
  <c r="D65" i="11"/>
  <c r="P646" i="4"/>
  <c r="D61" i="11"/>
  <c r="P693" i="4"/>
  <c r="O1245" i="4"/>
  <c r="P1241" i="4"/>
  <c r="P752" i="4"/>
  <c r="P751" i="4"/>
  <c r="P750" i="4"/>
  <c r="P753" i="4"/>
  <c r="P916" i="4"/>
  <c r="P917" i="4"/>
  <c r="P1242" i="4"/>
  <c r="P1243" i="4"/>
  <c r="P1234" i="4"/>
  <c r="P1235" i="4"/>
  <c r="P1236" i="4"/>
  <c r="P1237" i="4"/>
  <c r="P1244" i="4"/>
  <c r="P1481" i="4"/>
  <c r="D57" i="11"/>
  <c r="P1467" i="4"/>
  <c r="D58" i="11"/>
  <c r="P1472" i="4"/>
  <c r="D59" i="11"/>
  <c r="P1477" i="4"/>
  <c r="D60" i="11"/>
  <c r="D56" i="11"/>
  <c r="D252" i="14"/>
  <c r="D63" i="11"/>
  <c r="D268" i="14"/>
  <c r="D64" i="11"/>
  <c r="D62" i="11"/>
  <c r="D71" i="11"/>
  <c r="D72" i="11"/>
  <c r="D73" i="11"/>
  <c r="D74" i="11"/>
  <c r="D75" i="11"/>
  <c r="D76" i="11"/>
  <c r="D77" i="11"/>
  <c r="D55" i="11"/>
  <c r="D30" i="11"/>
  <c r="P547" i="4"/>
  <c r="P545" i="4"/>
  <c r="P546" i="4"/>
  <c r="P548" i="4"/>
  <c r="P549" i="4"/>
  <c r="P550" i="4"/>
  <c r="P1558" i="4"/>
  <c r="D92" i="11"/>
  <c r="P1589" i="4"/>
  <c r="P1591" i="4"/>
  <c r="P1592" i="4"/>
  <c r="D348" i="14"/>
  <c r="D349" i="14"/>
  <c r="D93" i="11"/>
  <c r="P1677" i="4"/>
  <c r="P1678" i="4"/>
  <c r="D95" i="11"/>
  <c r="P1638" i="4"/>
  <c r="P1639" i="4"/>
  <c r="D94" i="11"/>
  <c r="D90" i="11"/>
  <c r="P648" i="4"/>
  <c r="D86" i="11"/>
  <c r="P713" i="4"/>
  <c r="O1261" i="4"/>
  <c r="P1257" i="4"/>
  <c r="P784" i="4"/>
  <c r="P783" i="4"/>
  <c r="P782" i="4"/>
  <c r="P785" i="4"/>
  <c r="P922" i="4"/>
  <c r="P923" i="4"/>
  <c r="P1258" i="4"/>
  <c r="P1259" i="4"/>
  <c r="P1250" i="4"/>
  <c r="P1251" i="4"/>
  <c r="P1252" i="4"/>
  <c r="P1253" i="4"/>
  <c r="P1260" i="4"/>
  <c r="P1486" i="4"/>
  <c r="D82" i="11"/>
  <c r="P714" i="4"/>
  <c r="O1276" i="4"/>
  <c r="P1272" i="4"/>
  <c r="P791" i="4"/>
  <c r="P790" i="4"/>
  <c r="P789" i="4"/>
  <c r="P792" i="4"/>
  <c r="P928" i="4"/>
  <c r="P929" i="4"/>
  <c r="P1273" i="4"/>
  <c r="P1274" i="4"/>
  <c r="P1265" i="4"/>
  <c r="P1266" i="4"/>
  <c r="P1267" i="4"/>
  <c r="P1268" i="4"/>
  <c r="P1275" i="4"/>
  <c r="P1490" i="4"/>
  <c r="D83" i="11"/>
  <c r="P715" i="4"/>
  <c r="O1291" i="4"/>
  <c r="P1287" i="4"/>
  <c r="P798" i="4"/>
  <c r="P797" i="4"/>
  <c r="P796" i="4"/>
  <c r="P799" i="4"/>
  <c r="P933" i="4"/>
  <c r="P1288" i="4"/>
  <c r="P1289" i="4"/>
  <c r="P1280" i="4"/>
  <c r="P1281" i="4"/>
  <c r="P1282" i="4"/>
  <c r="P1283" i="4"/>
  <c r="P1290" i="4"/>
  <c r="P1494" i="4"/>
  <c r="D84" i="11"/>
  <c r="P716" i="4"/>
  <c r="O1306" i="4"/>
  <c r="P1302" i="4"/>
  <c r="P805" i="4"/>
  <c r="P804" i="4"/>
  <c r="P803" i="4"/>
  <c r="P806" i="4"/>
  <c r="P941" i="4"/>
  <c r="P1303" i="4"/>
  <c r="P1304" i="4"/>
  <c r="P1295" i="4"/>
  <c r="P1296" i="4"/>
  <c r="P1297" i="4"/>
  <c r="P1298" i="4"/>
  <c r="P1305" i="4"/>
  <c r="P1498" i="4"/>
  <c r="D85" i="11"/>
  <c r="D81" i="11"/>
  <c r="D164" i="14"/>
  <c r="D165" i="14"/>
  <c r="D166" i="14"/>
  <c r="D253" i="14"/>
  <c r="D254" i="14"/>
  <c r="D183" i="14"/>
  <c r="D269" i="14"/>
  <c r="D270" i="14"/>
  <c r="D89" i="11"/>
  <c r="D87" i="11"/>
  <c r="D96" i="11"/>
  <c r="D97" i="11"/>
  <c r="D98" i="11"/>
  <c r="D99" i="11"/>
  <c r="D100" i="11"/>
  <c r="D101" i="11"/>
  <c r="D102" i="11"/>
  <c r="D80" i="11"/>
  <c r="D79" i="11"/>
  <c r="P559" i="4"/>
  <c r="P557" i="4"/>
  <c r="P558" i="4"/>
  <c r="P560" i="4"/>
  <c r="P561" i="4"/>
  <c r="P562" i="4"/>
  <c r="P1560" i="4"/>
  <c r="D117" i="11"/>
  <c r="P1596" i="4"/>
  <c r="P1598" i="4"/>
  <c r="P1599" i="4"/>
  <c r="D350" i="14"/>
  <c r="D351" i="14"/>
  <c r="D118" i="11"/>
  <c r="IA56" i="8"/>
  <c r="IA64" i="8"/>
  <c r="IA128" i="8"/>
  <c r="D116" i="11"/>
  <c r="P1679" i="4"/>
  <c r="P1680" i="4"/>
  <c r="D120" i="11"/>
  <c r="P1640" i="4"/>
  <c r="P1641" i="4"/>
  <c r="D119" i="11"/>
  <c r="D115" i="11"/>
  <c r="P650" i="4"/>
  <c r="D111" i="11"/>
  <c r="P700" i="4"/>
  <c r="O1382" i="4"/>
  <c r="P1378" i="4"/>
  <c r="P815" i="4"/>
  <c r="P814" i="4"/>
  <c r="P813" i="4"/>
  <c r="P816" i="4"/>
  <c r="P950" i="4"/>
  <c r="P952" i="4"/>
  <c r="P1379" i="4"/>
  <c r="P1380" i="4"/>
  <c r="P1371" i="4"/>
  <c r="P1372" i="4"/>
  <c r="P1373" i="4"/>
  <c r="P1374" i="4"/>
  <c r="P1381" i="4"/>
  <c r="P1522" i="4"/>
  <c r="D107" i="11"/>
  <c r="P701" i="4"/>
  <c r="O1337" i="4"/>
  <c r="P1333" i="4"/>
  <c r="P829" i="4"/>
  <c r="P828" i="4"/>
  <c r="P827" i="4"/>
  <c r="P830" i="4"/>
  <c r="P955" i="4"/>
  <c r="P956" i="4"/>
  <c r="P1334" i="4"/>
  <c r="P1335" i="4"/>
  <c r="P1326" i="4"/>
  <c r="P1327" i="4"/>
  <c r="P1328" i="4"/>
  <c r="P1329" i="4"/>
  <c r="P1336" i="4"/>
  <c r="P1507" i="4"/>
  <c r="D108" i="11"/>
  <c r="P702" i="4"/>
  <c r="O1352" i="4"/>
  <c r="P1348" i="4"/>
  <c r="P836" i="4"/>
  <c r="P835" i="4"/>
  <c r="P834" i="4"/>
  <c r="P837" i="4"/>
  <c r="P959" i="4"/>
  <c r="P1349" i="4"/>
  <c r="P1350" i="4"/>
  <c r="P1341" i="4"/>
  <c r="P1342" i="4"/>
  <c r="P1343" i="4"/>
  <c r="P1344" i="4"/>
  <c r="P1351" i="4"/>
  <c r="P1512" i="4"/>
  <c r="D109" i="11"/>
  <c r="P703" i="4"/>
  <c r="O1367" i="4"/>
  <c r="P1363" i="4"/>
  <c r="P843" i="4"/>
  <c r="P842" i="4"/>
  <c r="P841" i="4"/>
  <c r="P844" i="4"/>
  <c r="P967" i="4"/>
  <c r="P1364" i="4"/>
  <c r="P1365" i="4"/>
  <c r="P1356" i="4"/>
  <c r="P1357" i="4"/>
  <c r="P1358" i="4"/>
  <c r="P1359" i="4"/>
  <c r="P1366" i="4"/>
  <c r="P1517" i="4"/>
  <c r="D110" i="11"/>
  <c r="D106" i="11"/>
  <c r="D170" i="14"/>
  <c r="D171" i="14"/>
  <c r="D172" i="14"/>
  <c r="D255" i="14"/>
  <c r="D256" i="14"/>
  <c r="D113" i="11"/>
  <c r="D184" i="14"/>
  <c r="D271" i="14"/>
  <c r="D272" i="14"/>
  <c r="D114" i="11"/>
  <c r="D112" i="11"/>
  <c r="D121" i="11"/>
  <c r="D122" i="11"/>
  <c r="D123" i="11"/>
  <c r="D124" i="11"/>
  <c r="D125" i="11"/>
  <c r="D126" i="11"/>
  <c r="D127" i="11"/>
  <c r="D105" i="11"/>
  <c r="P1561" i="4"/>
  <c r="D141" i="11"/>
  <c r="D352" i="14"/>
  <c r="D142" i="11"/>
  <c r="IA57" i="8"/>
  <c r="IA65" i="8"/>
  <c r="IA129" i="8"/>
  <c r="D140" i="11"/>
  <c r="P1681" i="4"/>
  <c r="D144" i="11"/>
  <c r="P1642" i="4"/>
  <c r="D143" i="11"/>
  <c r="D139" i="11"/>
  <c r="P651" i="4"/>
  <c r="D135" i="11"/>
  <c r="P1508" i="4"/>
  <c r="D132" i="11"/>
  <c r="P1513" i="4"/>
  <c r="D133" i="11"/>
  <c r="P1518" i="4"/>
  <c r="D134" i="11"/>
  <c r="D130" i="11"/>
  <c r="D257" i="14"/>
  <c r="D137" i="11"/>
  <c r="D273" i="14"/>
  <c r="D138" i="11"/>
  <c r="D136" i="11"/>
  <c r="D145" i="11"/>
  <c r="D146" i="11"/>
  <c r="D147" i="11"/>
  <c r="D148" i="11"/>
  <c r="D149" i="11"/>
  <c r="D150" i="11"/>
  <c r="D151" i="11"/>
  <c r="D129" i="11"/>
  <c r="D104" i="11"/>
  <c r="P1563" i="4"/>
  <c r="D166" i="11"/>
  <c r="D353" i="14"/>
  <c r="D354" i="14"/>
  <c r="D167" i="11"/>
  <c r="D164" i="11"/>
  <c r="P653" i="4"/>
  <c r="D160" i="11"/>
  <c r="D155" i="11"/>
  <c r="D176" i="14"/>
  <c r="D177" i="14"/>
  <c r="D178" i="14"/>
  <c r="D258" i="14"/>
  <c r="D259" i="14"/>
  <c r="D162" i="11"/>
  <c r="D185" i="14"/>
  <c r="D274" i="14"/>
  <c r="D275" i="14"/>
  <c r="D163" i="11"/>
  <c r="D161" i="11"/>
  <c r="D170" i="11"/>
  <c r="D171" i="11"/>
  <c r="D172" i="11"/>
  <c r="D173" i="11"/>
  <c r="D174" i="11"/>
  <c r="D175" i="11"/>
  <c r="D176" i="11"/>
  <c r="D154" i="11"/>
  <c r="P1564" i="4"/>
  <c r="D190" i="11"/>
  <c r="D355" i="14"/>
  <c r="D191" i="11"/>
  <c r="D188" i="11"/>
  <c r="P654" i="4"/>
  <c r="D184" i="11"/>
  <c r="D179" i="11"/>
  <c r="D260" i="14"/>
  <c r="D186" i="11"/>
  <c r="D276" i="14"/>
  <c r="D187" i="11"/>
  <c r="D185" i="11"/>
  <c r="D194" i="11"/>
  <c r="D195" i="11"/>
  <c r="D196" i="11"/>
  <c r="D197" i="11"/>
  <c r="D198" i="11"/>
  <c r="D199" i="11"/>
  <c r="D200" i="11"/>
  <c r="D178" i="11"/>
  <c r="P1565" i="4"/>
  <c r="D214" i="11"/>
  <c r="D356" i="14"/>
  <c r="D215" i="11"/>
  <c r="D212" i="11"/>
  <c r="P655" i="4"/>
  <c r="D208" i="11"/>
  <c r="D203" i="11"/>
  <c r="D261" i="14"/>
  <c r="D210" i="11"/>
  <c r="D277" i="14"/>
  <c r="D211" i="11"/>
  <c r="D209" i="11"/>
  <c r="D218" i="11"/>
  <c r="D219" i="11"/>
  <c r="D220" i="11"/>
  <c r="D221" i="11"/>
  <c r="D222" i="11"/>
  <c r="D223" i="11"/>
  <c r="D224" i="11"/>
  <c r="D202" i="11"/>
  <c r="P1566" i="4"/>
  <c r="D234" i="11"/>
  <c r="D357" i="14"/>
  <c r="D235" i="11"/>
  <c r="D232" i="11"/>
  <c r="P626" i="4"/>
  <c r="P656" i="4"/>
  <c r="D228" i="11"/>
  <c r="D227" i="11"/>
  <c r="D262" i="14"/>
  <c r="D230" i="11"/>
  <c r="D278" i="14"/>
  <c r="D231" i="11"/>
  <c r="D229" i="11"/>
  <c r="D239" i="11"/>
  <c r="D240" i="11"/>
  <c r="D241" i="11"/>
  <c r="D242" i="11"/>
  <c r="D243" i="11"/>
  <c r="D244" i="11"/>
  <c r="D245" i="11"/>
  <c r="D226" i="11"/>
  <c r="D153" i="11"/>
  <c r="D29" i="11"/>
  <c r="D248" i="11"/>
  <c r="D189" i="14"/>
  <c r="D192" i="14"/>
  <c r="D190" i="14"/>
  <c r="D191" i="14"/>
  <c r="D194" i="14"/>
  <c r="D199" i="14"/>
  <c r="D202" i="14"/>
  <c r="D205" i="14"/>
  <c r="D209" i="14"/>
  <c r="D212" i="14"/>
  <c r="D257" i="11"/>
  <c r="D252" i="11"/>
  <c r="P20" i="4"/>
  <c r="P21" i="4"/>
  <c r="P22" i="4"/>
  <c r="P23" i="4"/>
  <c r="P24" i="4"/>
  <c r="P26" i="4"/>
  <c r="P30" i="4"/>
  <c r="P90" i="4"/>
  <c r="P91" i="4"/>
  <c r="P92" i="4"/>
  <c r="P93" i="4"/>
  <c r="P94" i="4"/>
  <c r="P96" i="4"/>
  <c r="P98" i="4"/>
  <c r="P34" i="4"/>
  <c r="P36" i="4"/>
  <c r="P43" i="4"/>
  <c r="P101" i="4"/>
  <c r="P103" i="4"/>
  <c r="P110" i="4"/>
  <c r="E12" i="10"/>
  <c r="P281" i="4"/>
  <c r="P282" i="4"/>
  <c r="D263" i="11"/>
  <c r="P47" i="4"/>
  <c r="P114" i="4"/>
  <c r="P50" i="4"/>
  <c r="P52" i="4"/>
  <c r="P59" i="4"/>
  <c r="P117" i="4"/>
  <c r="P119" i="4"/>
  <c r="P126" i="4"/>
  <c r="E15" i="10"/>
  <c r="P285" i="4"/>
  <c r="P286" i="4"/>
  <c r="D264" i="11"/>
  <c r="P63" i="4"/>
  <c r="P130" i="4"/>
  <c r="P66" i="4"/>
  <c r="P68" i="4"/>
  <c r="P75" i="4"/>
  <c r="P133" i="4"/>
  <c r="P135" i="4"/>
  <c r="P142" i="4"/>
  <c r="E18" i="10"/>
  <c r="P289" i="4"/>
  <c r="P290" i="4"/>
  <c r="D265" i="11"/>
  <c r="D262" i="11"/>
  <c r="D260" i="11"/>
  <c r="IA200" i="8"/>
  <c r="IA195" i="8"/>
  <c r="IA197" i="8"/>
  <c r="IA201" i="8"/>
  <c r="D277" i="11"/>
  <c r="D213" i="14"/>
  <c r="D278" i="11"/>
  <c r="P1737" i="4"/>
  <c r="P1734" i="4"/>
  <c r="P1739" i="4"/>
  <c r="P1738" i="4"/>
  <c r="P1741" i="4"/>
  <c r="P1744" i="4"/>
  <c r="D276" i="11"/>
  <c r="D273" i="11"/>
  <c r="O1622" i="4"/>
  <c r="P1618" i="4"/>
  <c r="P1615" i="4"/>
  <c r="P1616" i="4"/>
  <c r="P1619" i="4"/>
  <c r="P1620" i="4"/>
  <c r="P1621" i="4"/>
  <c r="P1631" i="4"/>
  <c r="D261" i="11"/>
  <c r="D259" i="11"/>
  <c r="D250" i="11"/>
  <c r="D280" i="11"/>
  <c r="O1568" i="4"/>
  <c r="P1570" i="4"/>
  <c r="P1571" i="4"/>
  <c r="D23" i="12"/>
  <c r="D6" i="12"/>
  <c r="D7" i="12"/>
  <c r="D8" i="12"/>
  <c r="D5" i="12"/>
  <c r="D4" i="12"/>
  <c r="O619" i="4"/>
  <c r="O628" i="4"/>
  <c r="O620" i="4"/>
  <c r="O629" i="4"/>
  <c r="O630" i="4"/>
  <c r="O631" i="4"/>
  <c r="O632" i="4"/>
  <c r="O634" i="4"/>
  <c r="P636" i="4"/>
  <c r="D22" i="12"/>
  <c r="P1013" i="4"/>
  <c r="P1016" i="4"/>
  <c r="P1038" i="4"/>
  <c r="P1018" i="4"/>
  <c r="P1039" i="4"/>
  <c r="P1043" i="4"/>
  <c r="D17" i="12"/>
  <c r="P1052" i="4"/>
  <c r="P1055" i="4"/>
  <c r="P1077" i="4"/>
  <c r="P1057" i="4"/>
  <c r="P1078" i="4"/>
  <c r="P1082" i="4"/>
  <c r="D18" i="12"/>
  <c r="P1090" i="4"/>
  <c r="P1093" i="4"/>
  <c r="P1115" i="4"/>
  <c r="P1095" i="4"/>
  <c r="P1116" i="4"/>
  <c r="P1120" i="4"/>
  <c r="D19" i="12"/>
  <c r="P900" i="4"/>
  <c r="P901" i="4"/>
  <c r="P902" i="4"/>
  <c r="P903" i="4"/>
  <c r="P934" i="4"/>
  <c r="P935" i="4"/>
  <c r="P936" i="4"/>
  <c r="P937" i="4"/>
  <c r="P960" i="4"/>
  <c r="P961" i="4"/>
  <c r="P962" i="4"/>
  <c r="P963" i="4"/>
  <c r="P1128" i="4"/>
  <c r="P1131" i="4"/>
  <c r="P1133" i="4"/>
  <c r="P1141" i="4"/>
  <c r="D20" i="12"/>
  <c r="P908" i="4"/>
  <c r="P909" i="4"/>
  <c r="P910" i="4"/>
  <c r="P911" i="4"/>
  <c r="P942" i="4"/>
  <c r="P943" i="4"/>
  <c r="P944" i="4"/>
  <c r="P945" i="4"/>
  <c r="P968" i="4"/>
  <c r="P969" i="4"/>
  <c r="P970" i="4"/>
  <c r="P971" i="4"/>
  <c r="P1145" i="4"/>
  <c r="P1148" i="4"/>
  <c r="P1150" i="4"/>
  <c r="P1158" i="4"/>
  <c r="D21" i="12"/>
  <c r="D16" i="12"/>
  <c r="D287" i="14"/>
  <c r="D288" i="14"/>
  <c r="D289" i="14"/>
  <c r="D291" i="14"/>
  <c r="D23" i="14"/>
  <c r="D55" i="14"/>
  <c r="D85" i="14"/>
  <c r="D293" i="14"/>
  <c r="D299" i="14"/>
  <c r="D300" i="14"/>
  <c r="D302" i="14"/>
  <c r="D26" i="14"/>
  <c r="D58" i="14"/>
  <c r="D88" i="14"/>
  <c r="D294" i="14"/>
  <c r="D305" i="14"/>
  <c r="D306" i="14"/>
  <c r="D308" i="14"/>
  <c r="D30" i="14"/>
  <c r="D62" i="14"/>
  <c r="D92" i="14"/>
  <c r="D295" i="14"/>
  <c r="D311" i="14"/>
  <c r="D312" i="14"/>
  <c r="D314" i="14"/>
  <c r="D316" i="14"/>
  <c r="D26" i="12"/>
  <c r="C110" i="14"/>
  <c r="D368" i="14"/>
  <c r="D31" i="12"/>
  <c r="D21" i="14"/>
  <c r="D53" i="14"/>
  <c r="D83" i="14"/>
  <c r="D113" i="14"/>
  <c r="C370" i="14"/>
  <c r="D32" i="12"/>
  <c r="C24" i="14"/>
  <c r="C56" i="14"/>
  <c r="C86" i="14"/>
  <c r="C116" i="14"/>
  <c r="D372" i="14"/>
  <c r="D33" i="12"/>
  <c r="D120" i="14"/>
  <c r="C374" i="14"/>
  <c r="D34" i="12"/>
  <c r="C122" i="14"/>
  <c r="D376" i="14"/>
  <c r="D35" i="12"/>
  <c r="D25" i="12"/>
  <c r="P1607" i="4"/>
  <c r="D332" i="14"/>
  <c r="D333" i="14"/>
  <c r="D334" i="14"/>
  <c r="D335" i="14"/>
  <c r="D336" i="14"/>
  <c r="D339" i="14"/>
  <c r="D340" i="14"/>
  <c r="D342" i="14"/>
  <c r="D36" i="12"/>
  <c r="D216" i="14"/>
  <c r="D217" i="14"/>
  <c r="D218" i="14"/>
  <c r="D200" i="14"/>
  <c r="D222" i="14"/>
  <c r="D223" i="14"/>
  <c r="D224" i="14"/>
  <c r="D225" i="14"/>
  <c r="D203" i="14"/>
  <c r="D227" i="14"/>
  <c r="D228" i="14"/>
  <c r="D229" i="14"/>
  <c r="D230" i="14"/>
  <c r="D207" i="14"/>
  <c r="D232" i="14"/>
  <c r="D233" i="14"/>
  <c r="D234" i="14"/>
  <c r="D235" i="14"/>
  <c r="D237" i="14"/>
  <c r="D38" i="12"/>
  <c r="D242" i="14"/>
  <c r="D40" i="12"/>
  <c r="C246" i="14"/>
  <c r="D41" i="12"/>
  <c r="D245" i="14"/>
  <c r="D42" i="12"/>
  <c r="D198" i="14"/>
  <c r="C243" i="14"/>
  <c r="D43" i="12"/>
  <c r="C201" i="14"/>
  <c r="D244" i="14"/>
  <c r="D44" i="12"/>
  <c r="D37" i="12"/>
  <c r="D24" i="12"/>
  <c r="O1725" i="4"/>
  <c r="P1726" i="4"/>
  <c r="D49" i="12"/>
  <c r="O1722" i="4"/>
  <c r="P1723" i="4"/>
  <c r="D53" i="12"/>
  <c r="D47" i="12"/>
  <c r="O1672" i="4"/>
  <c r="P1688" i="4"/>
  <c r="D46" i="12"/>
  <c r="P1634" i="4"/>
  <c r="D57" i="12"/>
  <c r="D58" i="12"/>
  <c r="D3" i="12"/>
  <c r="P35" i="4"/>
  <c r="P37" i="4"/>
  <c r="P44" i="4"/>
  <c r="P51" i="4"/>
  <c r="P53" i="4"/>
  <c r="P60" i="4"/>
  <c r="P67" i="4"/>
  <c r="P69" i="4"/>
  <c r="P76" i="4"/>
  <c r="P102" i="4"/>
  <c r="P104" i="4"/>
  <c r="P111" i="4"/>
  <c r="P118" i="4"/>
  <c r="P120" i="4"/>
  <c r="P127" i="4"/>
  <c r="P134" i="4"/>
  <c r="P136" i="4"/>
  <c r="P143" i="4"/>
  <c r="D68" i="12"/>
  <c r="D67" i="12"/>
  <c r="P1017" i="4"/>
  <c r="P1019" i="4"/>
  <c r="P1027" i="4"/>
  <c r="P1049" i="4"/>
  <c r="P1056" i="4"/>
  <c r="P1058" i="4"/>
  <c r="P1066" i="4"/>
  <c r="P1087" i="4"/>
  <c r="P1094" i="4"/>
  <c r="P1096" i="4"/>
  <c r="P1104" i="4"/>
  <c r="P1125" i="4"/>
  <c r="P1132" i="4"/>
  <c r="P1134" i="4"/>
  <c r="P1142" i="4"/>
  <c r="P1149" i="4"/>
  <c r="P1151" i="4"/>
  <c r="P1159" i="4"/>
  <c r="D70" i="12"/>
  <c r="D66" i="12"/>
  <c r="D114" i="12"/>
  <c r="D115" i="12"/>
  <c r="C128" i="12"/>
  <c r="D116" i="12"/>
  <c r="D288" i="11"/>
  <c r="D117" i="12"/>
  <c r="D113" i="12"/>
  <c r="P1030" i="4"/>
  <c r="P1031" i="4"/>
  <c r="P1035" i="4"/>
  <c r="P1045" i="4"/>
  <c r="P1069" i="4"/>
  <c r="P1070" i="4"/>
  <c r="P1074" i="4"/>
  <c r="P1084" i="4"/>
  <c r="P1107" i="4"/>
  <c r="P1108" i="4"/>
  <c r="P1112" i="4"/>
  <c r="P1122" i="4"/>
  <c r="D72" i="12"/>
  <c r="P1046" i="4"/>
  <c r="P1085" i="4"/>
  <c r="P1123" i="4"/>
  <c r="D73" i="12"/>
  <c r="D71" i="12"/>
  <c r="D65" i="12"/>
  <c r="P1629" i="4"/>
  <c r="D62" i="12"/>
  <c r="D59" i="12"/>
  <c r="D123" i="12"/>
  <c r="C129" i="12"/>
  <c r="D124" i="12"/>
  <c r="D125" i="12"/>
  <c r="P1733" i="4"/>
  <c r="D126" i="12"/>
  <c r="D127" i="12"/>
  <c r="D296" i="11"/>
  <c r="D295" i="11"/>
  <c r="D292" i="11"/>
  <c r="D291" i="11"/>
  <c r="D294" i="11"/>
  <c r="D290" i="11"/>
  <c r="P283" i="4"/>
  <c r="P287" i="4"/>
  <c r="P291" i="4"/>
  <c r="D284" i="11"/>
  <c r="D283" i="11"/>
  <c r="D286" i="11"/>
  <c r="D287" i="11"/>
  <c r="D282" i="11"/>
  <c r="D307" i="11"/>
  <c r="D309" i="11"/>
  <c r="Q524" i="4"/>
  <c r="Q522" i="4"/>
  <c r="Q523" i="4"/>
  <c r="Q525" i="4"/>
  <c r="Q526" i="4"/>
  <c r="Q527" i="4"/>
  <c r="Q1555" i="4"/>
  <c r="E43" i="11"/>
  <c r="Q1610" i="4"/>
  <c r="E127" i="14"/>
  <c r="E130" i="14"/>
  <c r="Q534" i="4"/>
  <c r="Q532" i="4"/>
  <c r="Q533" i="4"/>
  <c r="Q535" i="4"/>
  <c r="Q536" i="4"/>
  <c r="Q537" i="4"/>
  <c r="Q1582" i="4"/>
  <c r="Q1584" i="4"/>
  <c r="Q1585" i="4"/>
  <c r="E345" i="14"/>
  <c r="E346" i="14"/>
  <c r="E44" i="11"/>
  <c r="IB28" i="8"/>
  <c r="IB36" i="8"/>
  <c r="IB124" i="8"/>
  <c r="E42" i="11"/>
  <c r="Q1674" i="4"/>
  <c r="Q1675" i="4"/>
  <c r="E46" i="11"/>
  <c r="Q1635" i="4"/>
  <c r="Q1636" i="4"/>
  <c r="E45" i="11"/>
  <c r="E41" i="11"/>
  <c r="Q625" i="4"/>
  <c r="Q645" i="4"/>
  <c r="E37" i="11"/>
  <c r="Q687" i="4"/>
  <c r="P1185" i="4"/>
  <c r="Q1181" i="4"/>
  <c r="Q744" i="4"/>
  <c r="Q743" i="4"/>
  <c r="Q742" i="4"/>
  <c r="Q745" i="4"/>
  <c r="Q891" i="4"/>
  <c r="Q892" i="4"/>
  <c r="Q1182" i="4"/>
  <c r="Q1183" i="4"/>
  <c r="Q1174" i="4"/>
  <c r="Q1175" i="4"/>
  <c r="Q1176" i="4"/>
  <c r="Q1177" i="4"/>
  <c r="Q1184" i="4"/>
  <c r="Q1462" i="4"/>
  <c r="E33" i="11"/>
  <c r="Q688" i="4"/>
  <c r="Q694" i="4"/>
  <c r="P1200" i="4"/>
  <c r="Q1196" i="4"/>
  <c r="Q760" i="4"/>
  <c r="Q759" i="4"/>
  <c r="Q758" i="4"/>
  <c r="Q761" i="4"/>
  <c r="Q895" i="4"/>
  <c r="Q896" i="4"/>
  <c r="Q1197" i="4"/>
  <c r="Q1198" i="4"/>
  <c r="Q1189" i="4"/>
  <c r="Q1190" i="4"/>
  <c r="Q1191" i="4"/>
  <c r="Q1192" i="4"/>
  <c r="Q1199" i="4"/>
  <c r="Q1466" i="4"/>
  <c r="E34" i="11"/>
  <c r="Q689" i="4"/>
  <c r="Q695" i="4"/>
  <c r="P1215" i="4"/>
  <c r="Q1211" i="4"/>
  <c r="Q767" i="4"/>
  <c r="Q766" i="4"/>
  <c r="Q765" i="4"/>
  <c r="Q768" i="4"/>
  <c r="Q899" i="4"/>
  <c r="Q1212" i="4"/>
  <c r="Q1213" i="4"/>
  <c r="Q1204" i="4"/>
  <c r="Q1205" i="4"/>
  <c r="Q1206" i="4"/>
  <c r="Q1207" i="4"/>
  <c r="Q1214" i="4"/>
  <c r="Q1471" i="4"/>
  <c r="E35" i="11"/>
  <c r="Q690" i="4"/>
  <c r="Q696" i="4"/>
  <c r="P1230" i="4"/>
  <c r="Q1226" i="4"/>
  <c r="Q774" i="4"/>
  <c r="Q773" i="4"/>
  <c r="Q772" i="4"/>
  <c r="Q775" i="4"/>
  <c r="Q907" i="4"/>
  <c r="Q1227" i="4"/>
  <c r="Q1228" i="4"/>
  <c r="Q1219" i="4"/>
  <c r="Q1220" i="4"/>
  <c r="Q1221" i="4"/>
  <c r="Q1222" i="4"/>
  <c r="Q1229" i="4"/>
  <c r="Q1476" i="4"/>
  <c r="E36" i="11"/>
  <c r="E32" i="11"/>
  <c r="E5" i="14"/>
  <c r="E8" i="14"/>
  <c r="E9" i="14"/>
  <c r="E10" i="14"/>
  <c r="E13" i="14"/>
  <c r="E11" i="14"/>
  <c r="E14" i="14"/>
  <c r="E16" i="14"/>
  <c r="E18" i="14"/>
  <c r="E22" i="14"/>
  <c r="E25" i="14"/>
  <c r="E28" i="14"/>
  <c r="E32" i="14"/>
  <c r="E158" i="14"/>
  <c r="E37" i="14"/>
  <c r="E40" i="14"/>
  <c r="E41" i="14"/>
  <c r="E42" i="14"/>
  <c r="E45" i="14"/>
  <c r="E43" i="14"/>
  <c r="E46" i="14"/>
  <c r="E48" i="14"/>
  <c r="E50" i="14"/>
  <c r="E54" i="14"/>
  <c r="E57" i="14"/>
  <c r="E60" i="14"/>
  <c r="E64" i="14"/>
  <c r="E159" i="14"/>
  <c r="E67" i="14"/>
  <c r="E70" i="14"/>
  <c r="E71" i="14"/>
  <c r="E72" i="14"/>
  <c r="E75" i="14"/>
  <c r="E73" i="14"/>
  <c r="E76" i="14"/>
  <c r="E78" i="14"/>
  <c r="E80" i="14"/>
  <c r="E84" i="14"/>
  <c r="E87" i="14"/>
  <c r="E90" i="14"/>
  <c r="E94" i="14"/>
  <c r="E160" i="14"/>
  <c r="E250" i="14"/>
  <c r="E251" i="14"/>
  <c r="E39" i="11"/>
  <c r="E131" i="14"/>
  <c r="E132" i="14"/>
  <c r="E135" i="14"/>
  <c r="E133" i="14"/>
  <c r="E136" i="14"/>
  <c r="E138" i="14"/>
  <c r="E140" i="14"/>
  <c r="E144" i="14"/>
  <c r="E147" i="14"/>
  <c r="E150" i="14"/>
  <c r="E154" i="14"/>
  <c r="E182" i="14"/>
  <c r="E266" i="14"/>
  <c r="E267" i="14"/>
  <c r="E40" i="11"/>
  <c r="E38" i="11"/>
  <c r="E47" i="11"/>
  <c r="E48" i="11"/>
  <c r="E49" i="11"/>
  <c r="E50" i="11"/>
  <c r="E51" i="11"/>
  <c r="E52" i="11"/>
  <c r="E53" i="11"/>
  <c r="E31" i="11"/>
  <c r="Q1556" i="4"/>
  <c r="E67" i="11"/>
  <c r="E347" i="14"/>
  <c r="E68" i="11"/>
  <c r="IB29" i="8"/>
  <c r="IB37" i="8"/>
  <c r="IB125" i="8"/>
  <c r="E66" i="11"/>
  <c r="Q1676" i="4"/>
  <c r="E70" i="11"/>
  <c r="Q1637" i="4"/>
  <c r="E69" i="11"/>
  <c r="E65" i="11"/>
  <c r="Q646" i="4"/>
  <c r="E61" i="11"/>
  <c r="Q693" i="4"/>
  <c r="P1245" i="4"/>
  <c r="Q1241" i="4"/>
  <c r="Q751" i="4"/>
  <c r="Q750" i="4"/>
  <c r="Q752" i="4"/>
  <c r="Q753" i="4"/>
  <c r="Q916" i="4"/>
  <c r="Q917" i="4"/>
  <c r="Q1242" i="4"/>
  <c r="Q1243" i="4"/>
  <c r="Q1234" i="4"/>
  <c r="Q1235" i="4"/>
  <c r="Q1236" i="4"/>
  <c r="Q1237" i="4"/>
  <c r="Q1244" i="4"/>
  <c r="Q1481" i="4"/>
  <c r="E57" i="11"/>
  <c r="Q1467" i="4"/>
  <c r="E58" i="11"/>
  <c r="Q1472" i="4"/>
  <c r="E59" i="11"/>
  <c r="Q1477" i="4"/>
  <c r="E60" i="11"/>
  <c r="E56" i="11"/>
  <c r="E252" i="14"/>
  <c r="E63" i="11"/>
  <c r="E268" i="14"/>
  <c r="E64" i="11"/>
  <c r="E62" i="11"/>
  <c r="E71" i="11"/>
  <c r="E72" i="11"/>
  <c r="E73" i="11"/>
  <c r="E74" i="11"/>
  <c r="E75" i="11"/>
  <c r="E76" i="11"/>
  <c r="E77" i="11"/>
  <c r="E55" i="11"/>
  <c r="E30" i="11"/>
  <c r="Q547" i="4"/>
  <c r="Q545" i="4"/>
  <c r="Q546" i="4"/>
  <c r="Q548" i="4"/>
  <c r="Q549" i="4"/>
  <c r="Q550" i="4"/>
  <c r="Q1558" i="4"/>
  <c r="E92" i="11"/>
  <c r="Q1589" i="4"/>
  <c r="Q1591" i="4"/>
  <c r="Q1592" i="4"/>
  <c r="E348" i="14"/>
  <c r="E349" i="14"/>
  <c r="E93" i="11"/>
  <c r="Q1677" i="4"/>
  <c r="Q1678" i="4"/>
  <c r="E95" i="11"/>
  <c r="Q1638" i="4"/>
  <c r="Q1639" i="4"/>
  <c r="E94" i="11"/>
  <c r="E90" i="11"/>
  <c r="Q648" i="4"/>
  <c r="E86" i="11"/>
  <c r="Q713" i="4"/>
  <c r="P1261" i="4"/>
  <c r="Q1257" i="4"/>
  <c r="Q784" i="4"/>
  <c r="Q783" i="4"/>
  <c r="Q782" i="4"/>
  <c r="Q785" i="4"/>
  <c r="Q922" i="4"/>
  <c r="Q923" i="4"/>
  <c r="Q1258" i="4"/>
  <c r="Q1259" i="4"/>
  <c r="Q1250" i="4"/>
  <c r="Q1251" i="4"/>
  <c r="Q1252" i="4"/>
  <c r="Q1253" i="4"/>
  <c r="Q1260" i="4"/>
  <c r="Q1486" i="4"/>
  <c r="E82" i="11"/>
  <c r="Q714" i="4"/>
  <c r="P1276" i="4"/>
  <c r="Q1272" i="4"/>
  <c r="Q790" i="4"/>
  <c r="Q789" i="4"/>
  <c r="Q791" i="4"/>
  <c r="Q792" i="4"/>
  <c r="Q928" i="4"/>
  <c r="Q929" i="4"/>
  <c r="Q1273" i="4"/>
  <c r="Q1274" i="4"/>
  <c r="Q1265" i="4"/>
  <c r="Q1266" i="4"/>
  <c r="Q1267" i="4"/>
  <c r="Q1268" i="4"/>
  <c r="Q1275" i="4"/>
  <c r="Q1490" i="4"/>
  <c r="E83" i="11"/>
  <c r="Q715" i="4"/>
  <c r="P1291" i="4"/>
  <c r="Q1287" i="4"/>
  <c r="Q798" i="4"/>
  <c r="Q797" i="4"/>
  <c r="Q796" i="4"/>
  <c r="Q799" i="4"/>
  <c r="Q933" i="4"/>
  <c r="Q1288" i="4"/>
  <c r="Q1289" i="4"/>
  <c r="Q1280" i="4"/>
  <c r="Q1281" i="4"/>
  <c r="Q1282" i="4"/>
  <c r="Q1283" i="4"/>
  <c r="Q1290" i="4"/>
  <c r="Q1494" i="4"/>
  <c r="E84" i="11"/>
  <c r="Q716" i="4"/>
  <c r="P1306" i="4"/>
  <c r="Q1302" i="4"/>
  <c r="Q804" i="4"/>
  <c r="Q803" i="4"/>
  <c r="Q805" i="4"/>
  <c r="Q806" i="4"/>
  <c r="Q941" i="4"/>
  <c r="Q1303" i="4"/>
  <c r="Q1304" i="4"/>
  <c r="Q1295" i="4"/>
  <c r="Q1296" i="4"/>
  <c r="Q1297" i="4"/>
  <c r="Q1298" i="4"/>
  <c r="Q1305" i="4"/>
  <c r="Q1498" i="4"/>
  <c r="E85" i="11"/>
  <c r="E81" i="11"/>
  <c r="E164" i="14"/>
  <c r="E165" i="14"/>
  <c r="E166" i="14"/>
  <c r="E253" i="14"/>
  <c r="E254" i="14"/>
  <c r="E183" i="14"/>
  <c r="E269" i="14"/>
  <c r="E270" i="14"/>
  <c r="E89" i="11"/>
  <c r="E87" i="11"/>
  <c r="E96" i="11"/>
  <c r="E97" i="11"/>
  <c r="E98" i="11"/>
  <c r="E99" i="11"/>
  <c r="E100" i="11"/>
  <c r="E101" i="11"/>
  <c r="E102" i="11"/>
  <c r="E80" i="11"/>
  <c r="E79" i="11"/>
  <c r="Q559" i="4"/>
  <c r="Q557" i="4"/>
  <c r="Q558" i="4"/>
  <c r="Q560" i="4"/>
  <c r="Q561" i="4"/>
  <c r="Q562" i="4"/>
  <c r="Q1560" i="4"/>
  <c r="E117" i="11"/>
  <c r="Q1596" i="4"/>
  <c r="Q1598" i="4"/>
  <c r="Q1599" i="4"/>
  <c r="E350" i="14"/>
  <c r="E351" i="14"/>
  <c r="E118" i="11"/>
  <c r="IB56" i="8"/>
  <c r="IB64" i="8"/>
  <c r="IB128" i="8"/>
  <c r="E116" i="11"/>
  <c r="Q1679" i="4"/>
  <c r="Q1680" i="4"/>
  <c r="E120" i="11"/>
  <c r="Q1640" i="4"/>
  <c r="Q1641" i="4"/>
  <c r="E119" i="11"/>
  <c r="E115" i="11"/>
  <c r="Q650" i="4"/>
  <c r="E111" i="11"/>
  <c r="Q700" i="4"/>
  <c r="P1382" i="4"/>
  <c r="Q1378" i="4"/>
  <c r="Q815" i="4"/>
  <c r="Q814" i="4"/>
  <c r="Q813" i="4"/>
  <c r="Q816" i="4"/>
  <c r="Q950" i="4"/>
  <c r="Q952" i="4"/>
  <c r="Q1379" i="4"/>
  <c r="Q1380" i="4"/>
  <c r="Q1371" i="4"/>
  <c r="Q1372" i="4"/>
  <c r="Q1373" i="4"/>
  <c r="Q1374" i="4"/>
  <c r="Q1381" i="4"/>
  <c r="Q1522" i="4"/>
  <c r="E107" i="11"/>
  <c r="Q701" i="4"/>
  <c r="P1337" i="4"/>
  <c r="Q1333" i="4"/>
  <c r="Q828" i="4"/>
  <c r="Q827" i="4"/>
  <c r="Q829" i="4"/>
  <c r="Q830" i="4"/>
  <c r="Q955" i="4"/>
  <c r="Q956" i="4"/>
  <c r="Q1334" i="4"/>
  <c r="Q1335" i="4"/>
  <c r="Q1326" i="4"/>
  <c r="Q1327" i="4"/>
  <c r="Q1328" i="4"/>
  <c r="Q1329" i="4"/>
  <c r="Q1336" i="4"/>
  <c r="Q1507" i="4"/>
  <c r="E108" i="11"/>
  <c r="Q702" i="4"/>
  <c r="P1352" i="4"/>
  <c r="Q1348" i="4"/>
  <c r="Q835" i="4"/>
  <c r="Q834" i="4"/>
  <c r="Q836" i="4"/>
  <c r="Q837" i="4"/>
  <c r="Q959" i="4"/>
  <c r="Q1349" i="4"/>
  <c r="Q1350" i="4"/>
  <c r="Q1341" i="4"/>
  <c r="Q1342" i="4"/>
  <c r="Q1343" i="4"/>
  <c r="Q1344" i="4"/>
  <c r="Q1351" i="4"/>
  <c r="Q1512" i="4"/>
  <c r="E109" i="11"/>
  <c r="Q703" i="4"/>
  <c r="P1367" i="4"/>
  <c r="Q1363" i="4"/>
  <c r="Q842" i="4"/>
  <c r="Q841" i="4"/>
  <c r="Q843" i="4"/>
  <c r="Q844" i="4"/>
  <c r="Q967" i="4"/>
  <c r="Q1364" i="4"/>
  <c r="Q1365" i="4"/>
  <c r="Q1356" i="4"/>
  <c r="Q1357" i="4"/>
  <c r="Q1358" i="4"/>
  <c r="Q1359" i="4"/>
  <c r="Q1366" i="4"/>
  <c r="Q1517" i="4"/>
  <c r="E110" i="11"/>
  <c r="E106" i="11"/>
  <c r="E170" i="14"/>
  <c r="E171" i="14"/>
  <c r="E172" i="14"/>
  <c r="E255" i="14"/>
  <c r="E256" i="14"/>
  <c r="E113" i="11"/>
  <c r="E184" i="14"/>
  <c r="E271" i="14"/>
  <c r="E272" i="14"/>
  <c r="E114" i="11"/>
  <c r="E112" i="11"/>
  <c r="E121" i="11"/>
  <c r="E122" i="11"/>
  <c r="E123" i="11"/>
  <c r="E124" i="11"/>
  <c r="E125" i="11"/>
  <c r="E126" i="11"/>
  <c r="E127" i="11"/>
  <c r="E105" i="11"/>
  <c r="Q1561" i="4"/>
  <c r="E141" i="11"/>
  <c r="E352" i="14"/>
  <c r="E142" i="11"/>
  <c r="IB57" i="8"/>
  <c r="IB65" i="8"/>
  <c r="IB129" i="8"/>
  <c r="E140" i="11"/>
  <c r="Q1681" i="4"/>
  <c r="E144" i="11"/>
  <c r="Q1642" i="4"/>
  <c r="E143" i="11"/>
  <c r="E139" i="11"/>
  <c r="Q651" i="4"/>
  <c r="E135" i="11"/>
  <c r="Q1508" i="4"/>
  <c r="E132" i="11"/>
  <c r="Q1513" i="4"/>
  <c r="E133" i="11"/>
  <c r="Q1518" i="4"/>
  <c r="E134" i="11"/>
  <c r="E130" i="11"/>
  <c r="E257" i="14"/>
  <c r="E137" i="11"/>
  <c r="E273" i="14"/>
  <c r="E138" i="11"/>
  <c r="E136" i="11"/>
  <c r="E145" i="11"/>
  <c r="E146" i="11"/>
  <c r="E147" i="11"/>
  <c r="E148" i="11"/>
  <c r="E149" i="11"/>
  <c r="E150" i="11"/>
  <c r="E151" i="11"/>
  <c r="E129" i="11"/>
  <c r="E104" i="11"/>
  <c r="Q1563" i="4"/>
  <c r="E166" i="11"/>
  <c r="E353" i="14"/>
  <c r="E354" i="14"/>
  <c r="E167" i="11"/>
  <c r="E164" i="11"/>
  <c r="Q653" i="4"/>
  <c r="E160" i="11"/>
  <c r="E155" i="11"/>
  <c r="E176" i="14"/>
  <c r="E177" i="14"/>
  <c r="E178" i="14"/>
  <c r="E258" i="14"/>
  <c r="E259" i="14"/>
  <c r="E162" i="11"/>
  <c r="E185" i="14"/>
  <c r="E274" i="14"/>
  <c r="E275" i="14"/>
  <c r="E163" i="11"/>
  <c r="E161" i="11"/>
  <c r="E170" i="11"/>
  <c r="E171" i="11"/>
  <c r="E172" i="11"/>
  <c r="E173" i="11"/>
  <c r="E174" i="11"/>
  <c r="E175" i="11"/>
  <c r="E176" i="11"/>
  <c r="E154" i="11"/>
  <c r="Q1564" i="4"/>
  <c r="E190" i="11"/>
  <c r="E355" i="14"/>
  <c r="E191" i="11"/>
  <c r="E188" i="11"/>
  <c r="Q654" i="4"/>
  <c r="E184" i="11"/>
  <c r="E179" i="11"/>
  <c r="E260" i="14"/>
  <c r="E186" i="11"/>
  <c r="E276" i="14"/>
  <c r="E187" i="11"/>
  <c r="E185" i="11"/>
  <c r="E194" i="11"/>
  <c r="E195" i="11"/>
  <c r="E196" i="11"/>
  <c r="E197" i="11"/>
  <c r="E198" i="11"/>
  <c r="E199" i="11"/>
  <c r="E200" i="11"/>
  <c r="E178" i="11"/>
  <c r="Q1565" i="4"/>
  <c r="E214" i="11"/>
  <c r="E356" i="14"/>
  <c r="E215" i="11"/>
  <c r="E212" i="11"/>
  <c r="Q655" i="4"/>
  <c r="E208" i="11"/>
  <c r="E203" i="11"/>
  <c r="E261" i="14"/>
  <c r="E210" i="11"/>
  <c r="E277" i="14"/>
  <c r="E211" i="11"/>
  <c r="E209" i="11"/>
  <c r="E218" i="11"/>
  <c r="E219" i="11"/>
  <c r="E220" i="11"/>
  <c r="E221" i="11"/>
  <c r="E222" i="11"/>
  <c r="E223" i="11"/>
  <c r="E224" i="11"/>
  <c r="E202" i="11"/>
  <c r="Q1566" i="4"/>
  <c r="E234" i="11"/>
  <c r="E357" i="14"/>
  <c r="E235" i="11"/>
  <c r="E232" i="11"/>
  <c r="Q626" i="4"/>
  <c r="Q656" i="4"/>
  <c r="E228" i="11"/>
  <c r="E227" i="11"/>
  <c r="E262" i="14"/>
  <c r="E230" i="11"/>
  <c r="E278" i="14"/>
  <c r="E231" i="11"/>
  <c r="E229" i="11"/>
  <c r="E239" i="11"/>
  <c r="E240" i="11"/>
  <c r="E241" i="11"/>
  <c r="E242" i="11"/>
  <c r="E243" i="11"/>
  <c r="E244" i="11"/>
  <c r="E245" i="11"/>
  <c r="E226" i="11"/>
  <c r="E153" i="11"/>
  <c r="E29" i="11"/>
  <c r="E248" i="11"/>
  <c r="E189" i="14"/>
  <c r="E192" i="14"/>
  <c r="E190" i="14"/>
  <c r="E191" i="14"/>
  <c r="E194" i="14"/>
  <c r="E199" i="14"/>
  <c r="E202" i="14"/>
  <c r="E205" i="14"/>
  <c r="E209" i="14"/>
  <c r="E212" i="14"/>
  <c r="E257" i="11"/>
  <c r="E252" i="11"/>
  <c r="Q20" i="4"/>
  <c r="Q21" i="4"/>
  <c r="Q22" i="4"/>
  <c r="Q23" i="4"/>
  <c r="Q24" i="4"/>
  <c r="Q26" i="4"/>
  <c r="Q30" i="4"/>
  <c r="Q90" i="4"/>
  <c r="Q91" i="4"/>
  <c r="Q92" i="4"/>
  <c r="Q93" i="4"/>
  <c r="Q94" i="4"/>
  <c r="Q96" i="4"/>
  <c r="Q98" i="4"/>
  <c r="Q34" i="4"/>
  <c r="Q36" i="4"/>
  <c r="Q38" i="4"/>
  <c r="Q43" i="4"/>
  <c r="Q101" i="4"/>
  <c r="Q103" i="4"/>
  <c r="Q105" i="4"/>
  <c r="Q110" i="4"/>
  <c r="F12" i="10"/>
  <c r="Q281" i="4"/>
  <c r="Q282" i="4"/>
  <c r="E263" i="11"/>
  <c r="Q47" i="4"/>
  <c r="Q114" i="4"/>
  <c r="Q50" i="4"/>
  <c r="Q52" i="4"/>
  <c r="Q54" i="4"/>
  <c r="Q59" i="4"/>
  <c r="Q117" i="4"/>
  <c r="Q119" i="4"/>
  <c r="Q121" i="4"/>
  <c r="Q126" i="4"/>
  <c r="F15" i="10"/>
  <c r="Q285" i="4"/>
  <c r="Q286" i="4"/>
  <c r="E264" i="11"/>
  <c r="Q63" i="4"/>
  <c r="Q130" i="4"/>
  <c r="Q66" i="4"/>
  <c r="Q68" i="4"/>
  <c r="Q70" i="4"/>
  <c r="Q75" i="4"/>
  <c r="Q133" i="4"/>
  <c r="Q135" i="4"/>
  <c r="Q137" i="4"/>
  <c r="Q142" i="4"/>
  <c r="F18" i="10"/>
  <c r="Q289" i="4"/>
  <c r="Q290" i="4"/>
  <c r="E265" i="11"/>
  <c r="E262" i="11"/>
  <c r="E260" i="11"/>
  <c r="IB200" i="8"/>
  <c r="IB195" i="8"/>
  <c r="IB197" i="8"/>
  <c r="IB201" i="8"/>
  <c r="E277" i="11"/>
  <c r="E213" i="14"/>
  <c r="E278" i="11"/>
  <c r="Q1737" i="4"/>
  <c r="Q1734" i="4"/>
  <c r="Q1739" i="4"/>
  <c r="Q1738" i="4"/>
  <c r="Q1741" i="4"/>
  <c r="Q1744" i="4"/>
  <c r="E276" i="11"/>
  <c r="E273" i="11"/>
  <c r="P1622" i="4"/>
  <c r="Q1618" i="4"/>
  <c r="Q1615" i="4"/>
  <c r="Q1616" i="4"/>
  <c r="Q1619" i="4"/>
  <c r="Q1620" i="4"/>
  <c r="Q1621" i="4"/>
  <c r="Q1631" i="4"/>
  <c r="E261" i="11"/>
  <c r="E259" i="11"/>
  <c r="E250" i="11"/>
  <c r="E280" i="11"/>
  <c r="D128" i="12"/>
  <c r="E288" i="11"/>
  <c r="Q283" i="4"/>
  <c r="Q287" i="4"/>
  <c r="Q291" i="4"/>
  <c r="E284" i="11"/>
  <c r="E283" i="11"/>
  <c r="Q1013" i="4"/>
  <c r="Q1016" i="4"/>
  <c r="Q1030" i="4"/>
  <c r="Q1018" i="4"/>
  <c r="Q1031" i="4"/>
  <c r="Q1020" i="4"/>
  <c r="Q1032" i="4"/>
  <c r="Q1035" i="4"/>
  <c r="Q1038" i="4"/>
  <c r="Q1039" i="4"/>
  <c r="Q1040" i="4"/>
  <c r="Q1043" i="4"/>
  <c r="Q1045" i="4"/>
  <c r="Q1052" i="4"/>
  <c r="Q1055" i="4"/>
  <c r="Q1069" i="4"/>
  <c r="Q1057" i="4"/>
  <c r="Q1070" i="4"/>
  <c r="Q1059" i="4"/>
  <c r="Q1071" i="4"/>
  <c r="Q1074" i="4"/>
  <c r="Q1077" i="4"/>
  <c r="Q1078" i="4"/>
  <c r="Q1079" i="4"/>
  <c r="Q1082" i="4"/>
  <c r="Q1084" i="4"/>
  <c r="Q1090" i="4"/>
  <c r="Q1093" i="4"/>
  <c r="Q1107" i="4"/>
  <c r="Q1095" i="4"/>
  <c r="Q1108" i="4"/>
  <c r="Q1097" i="4"/>
  <c r="Q1109" i="4"/>
  <c r="Q1112" i="4"/>
  <c r="Q1115" i="4"/>
  <c r="Q1116" i="4"/>
  <c r="Q1117" i="4"/>
  <c r="Q1120" i="4"/>
  <c r="Q1122" i="4"/>
  <c r="E286" i="11"/>
  <c r="Q1017" i="4"/>
  <c r="Q1019" i="4"/>
  <c r="Q1021" i="4"/>
  <c r="Q1027" i="4"/>
  <c r="Q1049" i="4"/>
  <c r="Q1056" i="4"/>
  <c r="Q1058" i="4"/>
  <c r="Q1060" i="4"/>
  <c r="Q1066" i="4"/>
  <c r="Q1087" i="4"/>
  <c r="Q1094" i="4"/>
  <c r="Q1096" i="4"/>
  <c r="Q1098" i="4"/>
  <c r="Q1104" i="4"/>
  <c r="Q1125" i="4"/>
  <c r="Q900" i="4"/>
  <c r="Q901" i="4"/>
  <c r="Q902" i="4"/>
  <c r="Q903" i="4"/>
  <c r="Q934" i="4"/>
  <c r="Q935" i="4"/>
  <c r="Q936" i="4"/>
  <c r="Q937" i="4"/>
  <c r="Q960" i="4"/>
  <c r="Q961" i="4"/>
  <c r="Q962" i="4"/>
  <c r="Q963" i="4"/>
  <c r="Q1128" i="4"/>
  <c r="Q1131" i="4"/>
  <c r="Q1132" i="4"/>
  <c r="Q1133" i="4"/>
  <c r="Q1134" i="4"/>
  <c r="Q1135" i="4"/>
  <c r="Q1136" i="4"/>
  <c r="Q1142" i="4"/>
  <c r="Q908" i="4"/>
  <c r="Q909" i="4"/>
  <c r="Q910" i="4"/>
  <c r="Q911" i="4"/>
  <c r="Q942" i="4"/>
  <c r="Q943" i="4"/>
  <c r="Q944" i="4"/>
  <c r="Q945" i="4"/>
  <c r="Q968" i="4"/>
  <c r="Q969" i="4"/>
  <c r="Q970" i="4"/>
  <c r="Q971" i="4"/>
  <c r="Q1145" i="4"/>
  <c r="Q1148" i="4"/>
  <c r="Q1149" i="4"/>
  <c r="Q1150" i="4"/>
  <c r="Q1151" i="4"/>
  <c r="Q1152" i="4"/>
  <c r="Q1153" i="4"/>
  <c r="Q1159" i="4"/>
  <c r="E287" i="11"/>
  <c r="E282" i="11"/>
  <c r="P1568" i="4"/>
  <c r="Q1570" i="4"/>
  <c r="Q1571" i="4"/>
  <c r="E23" i="12"/>
  <c r="E6" i="12"/>
  <c r="E7" i="12"/>
  <c r="E8" i="12"/>
  <c r="E5" i="12"/>
  <c r="E4" i="12"/>
  <c r="P619" i="4"/>
  <c r="P628" i="4"/>
  <c r="P620" i="4"/>
  <c r="P629" i="4"/>
  <c r="P630" i="4"/>
  <c r="P631" i="4"/>
  <c r="P632" i="4"/>
  <c r="P634" i="4"/>
  <c r="Q636" i="4"/>
  <c r="E22" i="12"/>
  <c r="E17" i="12"/>
  <c r="E18" i="12"/>
  <c r="E19" i="12"/>
  <c r="Q1141" i="4"/>
  <c r="E20" i="12"/>
  <c r="Q1158" i="4"/>
  <c r="E21" i="12"/>
  <c r="E16" i="12"/>
  <c r="E287" i="14"/>
  <c r="E288" i="14"/>
  <c r="E289" i="14"/>
  <c r="E291" i="14"/>
  <c r="E23" i="14"/>
  <c r="E55" i="14"/>
  <c r="E85" i="14"/>
  <c r="E293" i="14"/>
  <c r="E299" i="14"/>
  <c r="E300" i="14"/>
  <c r="E302" i="14"/>
  <c r="E26" i="14"/>
  <c r="E58" i="14"/>
  <c r="E88" i="14"/>
  <c r="E294" i="14"/>
  <c r="E305" i="14"/>
  <c r="E306" i="14"/>
  <c r="E308" i="14"/>
  <c r="E30" i="14"/>
  <c r="E62" i="14"/>
  <c r="E92" i="14"/>
  <c r="E295" i="14"/>
  <c r="E311" i="14"/>
  <c r="E312" i="14"/>
  <c r="E314" i="14"/>
  <c r="E316" i="14"/>
  <c r="E26" i="12"/>
  <c r="D110" i="14"/>
  <c r="E368" i="14"/>
  <c r="E31" i="12"/>
  <c r="E21" i="14"/>
  <c r="E53" i="14"/>
  <c r="E83" i="14"/>
  <c r="E113" i="14"/>
  <c r="D370" i="14"/>
  <c r="E32" i="12"/>
  <c r="D24" i="14"/>
  <c r="D56" i="14"/>
  <c r="D86" i="14"/>
  <c r="D116" i="14"/>
  <c r="E372" i="14"/>
  <c r="E33" i="12"/>
  <c r="E120" i="14"/>
  <c r="D374" i="14"/>
  <c r="E34" i="12"/>
  <c r="D122" i="14"/>
  <c r="E376" i="14"/>
  <c r="E35" i="12"/>
  <c r="E25" i="12"/>
  <c r="Q1607" i="4"/>
  <c r="E332" i="14"/>
  <c r="E333" i="14"/>
  <c r="E334" i="14"/>
  <c r="E335" i="14"/>
  <c r="E336" i="14"/>
  <c r="E339" i="14"/>
  <c r="E340" i="14"/>
  <c r="E341" i="14"/>
  <c r="E342" i="14"/>
  <c r="E36" i="12"/>
  <c r="E216" i="14"/>
  <c r="E217" i="14"/>
  <c r="E218" i="14"/>
  <c r="E200" i="14"/>
  <c r="E222" i="14"/>
  <c r="E223" i="14"/>
  <c r="E224" i="14"/>
  <c r="E225" i="14"/>
  <c r="E203" i="14"/>
  <c r="E227" i="14"/>
  <c r="E228" i="14"/>
  <c r="E229" i="14"/>
  <c r="E230" i="14"/>
  <c r="E207" i="14"/>
  <c r="E232" i="14"/>
  <c r="E233" i="14"/>
  <c r="E234" i="14"/>
  <c r="E235" i="14"/>
  <c r="E237" i="14"/>
  <c r="E38" i="12"/>
  <c r="E242" i="14"/>
  <c r="E40" i="12"/>
  <c r="D246" i="14"/>
  <c r="E41" i="12"/>
  <c r="E245" i="14"/>
  <c r="E42" i="12"/>
  <c r="E198" i="14"/>
  <c r="D243" i="14"/>
  <c r="E43" i="12"/>
  <c r="D201" i="14"/>
  <c r="E244" i="14"/>
  <c r="E44" i="12"/>
  <c r="E37" i="12"/>
  <c r="E24" i="12"/>
  <c r="P1725" i="4"/>
  <c r="Q1726" i="4"/>
  <c r="E49" i="12"/>
  <c r="O1716" i="4"/>
  <c r="P1716" i="4"/>
  <c r="Q1717" i="4"/>
  <c r="E50" i="12"/>
  <c r="O1719" i="4"/>
  <c r="P1719" i="4"/>
  <c r="Q1720" i="4"/>
  <c r="E51" i="12"/>
  <c r="P1722" i="4"/>
  <c r="Q1723" i="4"/>
  <c r="E53" i="12"/>
  <c r="E47" i="12"/>
  <c r="P1672" i="4"/>
  <c r="Q1688" i="4"/>
  <c r="E46" i="12"/>
  <c r="Q1634" i="4"/>
  <c r="E57" i="12"/>
  <c r="E58" i="12"/>
  <c r="E3" i="12"/>
  <c r="E114" i="12"/>
  <c r="E115" i="12"/>
  <c r="E116" i="12"/>
  <c r="E117" i="12"/>
  <c r="E113" i="12"/>
  <c r="Q35" i="4"/>
  <c r="Q37" i="4"/>
  <c r="Q39" i="4"/>
  <c r="Q44" i="4"/>
  <c r="Q51" i="4"/>
  <c r="Q53" i="4"/>
  <c r="Q55" i="4"/>
  <c r="Q60" i="4"/>
  <c r="Q67" i="4"/>
  <c r="Q69" i="4"/>
  <c r="Q71" i="4"/>
  <c r="Q76" i="4"/>
  <c r="Q102" i="4"/>
  <c r="Q104" i="4"/>
  <c r="Q106" i="4"/>
  <c r="Q111" i="4"/>
  <c r="Q118" i="4"/>
  <c r="Q120" i="4"/>
  <c r="Q122" i="4"/>
  <c r="Q127" i="4"/>
  <c r="Q134" i="4"/>
  <c r="Q136" i="4"/>
  <c r="Q138" i="4"/>
  <c r="Q143" i="4"/>
  <c r="E68" i="12"/>
  <c r="E67" i="12"/>
  <c r="E70" i="12"/>
  <c r="E66" i="12"/>
  <c r="E72" i="12"/>
  <c r="Q1046" i="4"/>
  <c r="Q1085" i="4"/>
  <c r="Q1123" i="4"/>
  <c r="E73" i="12"/>
  <c r="E71" i="12"/>
  <c r="E65" i="12"/>
  <c r="Q1629" i="4"/>
  <c r="E62" i="12"/>
  <c r="E59" i="12"/>
  <c r="E123" i="12"/>
  <c r="D129" i="12"/>
  <c r="E124" i="12"/>
  <c r="E125" i="12"/>
  <c r="Q1733" i="4"/>
  <c r="E126" i="12"/>
  <c r="E127" i="12"/>
  <c r="E296" i="11"/>
  <c r="E295" i="11"/>
  <c r="E292" i="11"/>
  <c r="E291" i="11"/>
  <c r="E294" i="11"/>
  <c r="E290" i="11"/>
  <c r="E307" i="11"/>
  <c r="E309" i="11"/>
  <c r="R524" i="4"/>
  <c r="R522" i="4"/>
  <c r="R523" i="4"/>
  <c r="R525" i="4"/>
  <c r="R526" i="4"/>
  <c r="R527" i="4"/>
  <c r="R1555" i="4"/>
  <c r="F43" i="11"/>
  <c r="R1610" i="4"/>
  <c r="F127" i="14"/>
  <c r="F130" i="14"/>
  <c r="R534" i="4"/>
  <c r="R532" i="4"/>
  <c r="R533" i="4"/>
  <c r="R535" i="4"/>
  <c r="R536" i="4"/>
  <c r="R537" i="4"/>
  <c r="R1582" i="4"/>
  <c r="R1584" i="4"/>
  <c r="R1585" i="4"/>
  <c r="F345" i="14"/>
  <c r="F346" i="14"/>
  <c r="F44" i="11"/>
  <c r="IC28" i="8"/>
  <c r="IC36" i="8"/>
  <c r="IC124" i="8"/>
  <c r="F42" i="11"/>
  <c r="R1674" i="4"/>
  <c r="R1675" i="4"/>
  <c r="F46" i="11"/>
  <c r="R1635" i="4"/>
  <c r="R1636" i="4"/>
  <c r="F45" i="11"/>
  <c r="F41" i="11"/>
  <c r="R625" i="4"/>
  <c r="R645" i="4"/>
  <c r="F37" i="11"/>
  <c r="R687" i="4"/>
  <c r="Q1185" i="4"/>
  <c r="R1181" i="4"/>
  <c r="R744" i="4"/>
  <c r="R743" i="4"/>
  <c r="R742" i="4"/>
  <c r="R745" i="4"/>
  <c r="R891" i="4"/>
  <c r="R892" i="4"/>
  <c r="R1182" i="4"/>
  <c r="R1183" i="4"/>
  <c r="R1174" i="4"/>
  <c r="R1175" i="4"/>
  <c r="R1176" i="4"/>
  <c r="R1177" i="4"/>
  <c r="R1184" i="4"/>
  <c r="R1462" i="4"/>
  <c r="F33" i="11"/>
  <c r="R688" i="4"/>
  <c r="R694" i="4"/>
  <c r="Q1200" i="4"/>
  <c r="R1196" i="4"/>
  <c r="R760" i="4"/>
  <c r="R759" i="4"/>
  <c r="R758" i="4"/>
  <c r="R761" i="4"/>
  <c r="R895" i="4"/>
  <c r="R896" i="4"/>
  <c r="R1197" i="4"/>
  <c r="R1198" i="4"/>
  <c r="R1189" i="4"/>
  <c r="R1190" i="4"/>
  <c r="R1191" i="4"/>
  <c r="R1192" i="4"/>
  <c r="R1199" i="4"/>
  <c r="R1466" i="4"/>
  <c r="F34" i="11"/>
  <c r="R689" i="4"/>
  <c r="R695" i="4"/>
  <c r="Q1215" i="4"/>
  <c r="R1211" i="4"/>
  <c r="R767" i="4"/>
  <c r="R766" i="4"/>
  <c r="R765" i="4"/>
  <c r="R768" i="4"/>
  <c r="R899" i="4"/>
  <c r="R1212" i="4"/>
  <c r="R1213" i="4"/>
  <c r="R1204" i="4"/>
  <c r="R1205" i="4"/>
  <c r="R1206" i="4"/>
  <c r="R1207" i="4"/>
  <c r="R1214" i="4"/>
  <c r="R1471" i="4"/>
  <c r="F35" i="11"/>
  <c r="R690" i="4"/>
  <c r="R696" i="4"/>
  <c r="Q1230" i="4"/>
  <c r="R1226" i="4"/>
  <c r="R774" i="4"/>
  <c r="R773" i="4"/>
  <c r="R772" i="4"/>
  <c r="R775" i="4"/>
  <c r="R907" i="4"/>
  <c r="R1227" i="4"/>
  <c r="R1228" i="4"/>
  <c r="R1219" i="4"/>
  <c r="R1220" i="4"/>
  <c r="R1221" i="4"/>
  <c r="R1222" i="4"/>
  <c r="R1229" i="4"/>
  <c r="R1476" i="4"/>
  <c r="F36" i="11"/>
  <c r="F32" i="11"/>
  <c r="F5" i="14"/>
  <c r="F8" i="14"/>
  <c r="F9" i="14"/>
  <c r="F10" i="14"/>
  <c r="F13" i="14"/>
  <c r="F11" i="14"/>
  <c r="F14" i="14"/>
  <c r="F16" i="14"/>
  <c r="F18" i="14"/>
  <c r="F22" i="14"/>
  <c r="F25" i="14"/>
  <c r="F28" i="14"/>
  <c r="F32" i="14"/>
  <c r="F158" i="14"/>
  <c r="F37" i="14"/>
  <c r="F40" i="14"/>
  <c r="F41" i="14"/>
  <c r="F42" i="14"/>
  <c r="F45" i="14"/>
  <c r="F43" i="14"/>
  <c r="F46" i="14"/>
  <c r="F48" i="14"/>
  <c r="F50" i="14"/>
  <c r="F54" i="14"/>
  <c r="F57" i="14"/>
  <c r="F60" i="14"/>
  <c r="F64" i="14"/>
  <c r="F159" i="14"/>
  <c r="F67" i="14"/>
  <c r="F70" i="14"/>
  <c r="F71" i="14"/>
  <c r="F72" i="14"/>
  <c r="F75" i="14"/>
  <c r="F73" i="14"/>
  <c r="F76" i="14"/>
  <c r="F78" i="14"/>
  <c r="F80" i="14"/>
  <c r="F84" i="14"/>
  <c r="F87" i="14"/>
  <c r="F90" i="14"/>
  <c r="F94" i="14"/>
  <c r="F160" i="14"/>
  <c r="F250" i="14"/>
  <c r="F251" i="14"/>
  <c r="F39" i="11"/>
  <c r="F131" i="14"/>
  <c r="F132" i="14"/>
  <c r="F135" i="14"/>
  <c r="F133" i="14"/>
  <c r="F136" i="14"/>
  <c r="F138" i="14"/>
  <c r="F140" i="14"/>
  <c r="F144" i="14"/>
  <c r="F147" i="14"/>
  <c r="F150" i="14"/>
  <c r="F154" i="14"/>
  <c r="F182" i="14"/>
  <c r="F266" i="14"/>
  <c r="F267" i="14"/>
  <c r="F40" i="11"/>
  <c r="F38" i="11"/>
  <c r="F47" i="11"/>
  <c r="F48" i="11"/>
  <c r="F49" i="11"/>
  <c r="F50" i="11"/>
  <c r="F51" i="11"/>
  <c r="F52" i="11"/>
  <c r="F53" i="11"/>
  <c r="F31" i="11"/>
  <c r="R1556" i="4"/>
  <c r="F67" i="11"/>
  <c r="F347" i="14"/>
  <c r="F68" i="11"/>
  <c r="IC29" i="8"/>
  <c r="IC37" i="8"/>
  <c r="IC125" i="8"/>
  <c r="F66" i="11"/>
  <c r="R1676" i="4"/>
  <c r="F70" i="11"/>
  <c r="R1637" i="4"/>
  <c r="F69" i="11"/>
  <c r="F65" i="11"/>
  <c r="R646" i="4"/>
  <c r="F61" i="11"/>
  <c r="R693" i="4"/>
  <c r="Q1245" i="4"/>
  <c r="R1241" i="4"/>
  <c r="R752" i="4"/>
  <c r="R751" i="4"/>
  <c r="R750" i="4"/>
  <c r="R753" i="4"/>
  <c r="R916" i="4"/>
  <c r="R917" i="4"/>
  <c r="R1242" i="4"/>
  <c r="R1243" i="4"/>
  <c r="R1234" i="4"/>
  <c r="R1235" i="4"/>
  <c r="R1236" i="4"/>
  <c r="R1237" i="4"/>
  <c r="R1244" i="4"/>
  <c r="R1481" i="4"/>
  <c r="F57" i="11"/>
  <c r="R1467" i="4"/>
  <c r="F58" i="11"/>
  <c r="R1472" i="4"/>
  <c r="F59" i="11"/>
  <c r="R1477" i="4"/>
  <c r="F60" i="11"/>
  <c r="F56" i="11"/>
  <c r="F252" i="14"/>
  <c r="F63" i="11"/>
  <c r="F268" i="14"/>
  <c r="F64" i="11"/>
  <c r="F62" i="11"/>
  <c r="F71" i="11"/>
  <c r="F72" i="11"/>
  <c r="F73" i="11"/>
  <c r="F74" i="11"/>
  <c r="F75" i="11"/>
  <c r="F76" i="11"/>
  <c r="F77" i="11"/>
  <c r="F55" i="11"/>
  <c r="F30" i="11"/>
  <c r="R547" i="4"/>
  <c r="R545" i="4"/>
  <c r="R546" i="4"/>
  <c r="R548" i="4"/>
  <c r="R549" i="4"/>
  <c r="R550" i="4"/>
  <c r="R1558" i="4"/>
  <c r="F92" i="11"/>
  <c r="R1589" i="4"/>
  <c r="R1591" i="4"/>
  <c r="R1592" i="4"/>
  <c r="F348" i="14"/>
  <c r="F349" i="14"/>
  <c r="F93" i="11"/>
  <c r="R1677" i="4"/>
  <c r="R1678" i="4"/>
  <c r="F95" i="11"/>
  <c r="R1638" i="4"/>
  <c r="R1639" i="4"/>
  <c r="F94" i="11"/>
  <c r="F90" i="11"/>
  <c r="R648" i="4"/>
  <c r="F86" i="11"/>
  <c r="R713" i="4"/>
  <c r="Q1261" i="4"/>
  <c r="R1257" i="4"/>
  <c r="R784" i="4"/>
  <c r="R783" i="4"/>
  <c r="R782" i="4"/>
  <c r="R785" i="4"/>
  <c r="R922" i="4"/>
  <c r="R923" i="4"/>
  <c r="R1258" i="4"/>
  <c r="R1259" i="4"/>
  <c r="R1250" i="4"/>
  <c r="R1251" i="4"/>
  <c r="R1252" i="4"/>
  <c r="R1253" i="4"/>
  <c r="R1260" i="4"/>
  <c r="R1486" i="4"/>
  <c r="F82" i="11"/>
  <c r="R714" i="4"/>
  <c r="Q1276" i="4"/>
  <c r="R1272" i="4"/>
  <c r="R790" i="4"/>
  <c r="R789" i="4"/>
  <c r="R791" i="4"/>
  <c r="R792" i="4"/>
  <c r="R928" i="4"/>
  <c r="R929" i="4"/>
  <c r="R1273" i="4"/>
  <c r="R1274" i="4"/>
  <c r="R1265" i="4"/>
  <c r="R1266" i="4"/>
  <c r="R1267" i="4"/>
  <c r="R1268" i="4"/>
  <c r="R1275" i="4"/>
  <c r="R1490" i="4"/>
  <c r="F83" i="11"/>
  <c r="R715" i="4"/>
  <c r="Q1291" i="4"/>
  <c r="R1287" i="4"/>
  <c r="R798" i="4"/>
  <c r="R797" i="4"/>
  <c r="R796" i="4"/>
  <c r="R799" i="4"/>
  <c r="R933" i="4"/>
  <c r="R1288" i="4"/>
  <c r="R1289" i="4"/>
  <c r="R1280" i="4"/>
  <c r="R1281" i="4"/>
  <c r="R1282" i="4"/>
  <c r="R1283" i="4"/>
  <c r="R1290" i="4"/>
  <c r="R1494" i="4"/>
  <c r="F84" i="11"/>
  <c r="R716" i="4"/>
  <c r="Q1306" i="4"/>
  <c r="R1302" i="4"/>
  <c r="R804" i="4"/>
  <c r="R803" i="4"/>
  <c r="R805" i="4"/>
  <c r="R806" i="4"/>
  <c r="R941" i="4"/>
  <c r="R1303" i="4"/>
  <c r="R1304" i="4"/>
  <c r="R1295" i="4"/>
  <c r="R1296" i="4"/>
  <c r="R1297" i="4"/>
  <c r="R1298" i="4"/>
  <c r="R1305" i="4"/>
  <c r="R1498" i="4"/>
  <c r="F85" i="11"/>
  <c r="F81" i="11"/>
  <c r="F164" i="14"/>
  <c r="F165" i="14"/>
  <c r="F166" i="14"/>
  <c r="F253" i="14"/>
  <c r="F254" i="14"/>
  <c r="F183" i="14"/>
  <c r="F269" i="14"/>
  <c r="F270" i="14"/>
  <c r="F89" i="11"/>
  <c r="F87" i="11"/>
  <c r="F96" i="11"/>
  <c r="F97" i="11"/>
  <c r="F98" i="11"/>
  <c r="F99" i="11"/>
  <c r="F100" i="11"/>
  <c r="F101" i="11"/>
  <c r="F102" i="11"/>
  <c r="F80" i="11"/>
  <c r="F79" i="11"/>
  <c r="R559" i="4"/>
  <c r="R557" i="4"/>
  <c r="R558" i="4"/>
  <c r="R560" i="4"/>
  <c r="R561" i="4"/>
  <c r="R562" i="4"/>
  <c r="R1560" i="4"/>
  <c r="F117" i="11"/>
  <c r="R1596" i="4"/>
  <c r="R1598" i="4"/>
  <c r="R1599" i="4"/>
  <c r="F350" i="14"/>
  <c r="F351" i="14"/>
  <c r="F118" i="11"/>
  <c r="IC56" i="8"/>
  <c r="IC64" i="8"/>
  <c r="IC128" i="8"/>
  <c r="F116" i="11"/>
  <c r="R1679" i="4"/>
  <c r="R1680" i="4"/>
  <c r="F120" i="11"/>
  <c r="R1640" i="4"/>
  <c r="R1641" i="4"/>
  <c r="F119" i="11"/>
  <c r="F115" i="11"/>
  <c r="R650" i="4"/>
  <c r="F111" i="11"/>
  <c r="R700" i="4"/>
  <c r="Q1382" i="4"/>
  <c r="R1378" i="4"/>
  <c r="R815" i="4"/>
  <c r="R814" i="4"/>
  <c r="R813" i="4"/>
  <c r="R816" i="4"/>
  <c r="R950" i="4"/>
  <c r="R952" i="4"/>
  <c r="R1379" i="4"/>
  <c r="R1380" i="4"/>
  <c r="R1371" i="4"/>
  <c r="R1372" i="4"/>
  <c r="R1373" i="4"/>
  <c r="R1374" i="4"/>
  <c r="R1381" i="4"/>
  <c r="R1522" i="4"/>
  <c r="F107" i="11"/>
  <c r="R701" i="4"/>
  <c r="Q1337" i="4"/>
  <c r="R1333" i="4"/>
  <c r="R829" i="4"/>
  <c r="R828" i="4"/>
  <c r="R827" i="4"/>
  <c r="R830" i="4"/>
  <c r="R955" i="4"/>
  <c r="R956" i="4"/>
  <c r="R1334" i="4"/>
  <c r="R1335" i="4"/>
  <c r="R1326" i="4"/>
  <c r="R1327" i="4"/>
  <c r="R1328" i="4"/>
  <c r="R1329" i="4"/>
  <c r="R1336" i="4"/>
  <c r="R1507" i="4"/>
  <c r="F108" i="11"/>
  <c r="R702" i="4"/>
  <c r="Q1352" i="4"/>
  <c r="R1348" i="4"/>
  <c r="R836" i="4"/>
  <c r="R835" i="4"/>
  <c r="R834" i="4"/>
  <c r="R837" i="4"/>
  <c r="R959" i="4"/>
  <c r="R1349" i="4"/>
  <c r="R1350" i="4"/>
  <c r="R1341" i="4"/>
  <c r="R1342" i="4"/>
  <c r="R1343" i="4"/>
  <c r="R1344" i="4"/>
  <c r="R1351" i="4"/>
  <c r="R1512" i="4"/>
  <c r="F109" i="11"/>
  <c r="R703" i="4"/>
  <c r="Q1367" i="4"/>
  <c r="R1363" i="4"/>
  <c r="R842" i="4"/>
  <c r="R841" i="4"/>
  <c r="R843" i="4"/>
  <c r="R844" i="4"/>
  <c r="R967" i="4"/>
  <c r="R1364" i="4"/>
  <c r="R1365" i="4"/>
  <c r="R1356" i="4"/>
  <c r="R1357" i="4"/>
  <c r="R1358" i="4"/>
  <c r="R1359" i="4"/>
  <c r="R1366" i="4"/>
  <c r="R1517" i="4"/>
  <c r="F110" i="11"/>
  <c r="F106" i="11"/>
  <c r="F170" i="14"/>
  <c r="F171" i="14"/>
  <c r="F172" i="14"/>
  <c r="F255" i="14"/>
  <c r="F256" i="14"/>
  <c r="F113" i="11"/>
  <c r="F184" i="14"/>
  <c r="F271" i="14"/>
  <c r="F272" i="14"/>
  <c r="F114" i="11"/>
  <c r="F112" i="11"/>
  <c r="F121" i="11"/>
  <c r="F122" i="11"/>
  <c r="F123" i="11"/>
  <c r="F124" i="11"/>
  <c r="F125" i="11"/>
  <c r="F126" i="11"/>
  <c r="F127" i="11"/>
  <c r="F105" i="11"/>
  <c r="R1561" i="4"/>
  <c r="F141" i="11"/>
  <c r="F352" i="14"/>
  <c r="F142" i="11"/>
  <c r="IC57" i="8"/>
  <c r="IC65" i="8"/>
  <c r="IC129" i="8"/>
  <c r="F140" i="11"/>
  <c r="R1681" i="4"/>
  <c r="F144" i="11"/>
  <c r="R1642" i="4"/>
  <c r="F143" i="11"/>
  <c r="F139" i="11"/>
  <c r="R651" i="4"/>
  <c r="F135" i="11"/>
  <c r="R1508" i="4"/>
  <c r="F132" i="11"/>
  <c r="R1513" i="4"/>
  <c r="F133" i="11"/>
  <c r="R1518" i="4"/>
  <c r="F134" i="11"/>
  <c r="F130" i="11"/>
  <c r="F257" i="14"/>
  <c r="F137" i="11"/>
  <c r="F273" i="14"/>
  <c r="F138" i="11"/>
  <c r="F136" i="11"/>
  <c r="F145" i="11"/>
  <c r="F146" i="11"/>
  <c r="F147" i="11"/>
  <c r="F148" i="11"/>
  <c r="F149" i="11"/>
  <c r="F150" i="11"/>
  <c r="F151" i="11"/>
  <c r="F129" i="11"/>
  <c r="F104" i="11"/>
  <c r="R1563" i="4"/>
  <c r="F166" i="11"/>
  <c r="F353" i="14"/>
  <c r="F354" i="14"/>
  <c r="F167" i="11"/>
  <c r="F164" i="11"/>
  <c r="R653" i="4"/>
  <c r="F160" i="11"/>
  <c r="F155" i="11"/>
  <c r="F176" i="14"/>
  <c r="F177" i="14"/>
  <c r="F178" i="14"/>
  <c r="F258" i="14"/>
  <c r="F259" i="14"/>
  <c r="F162" i="11"/>
  <c r="F185" i="14"/>
  <c r="F274" i="14"/>
  <c r="F275" i="14"/>
  <c r="F163" i="11"/>
  <c r="F161" i="11"/>
  <c r="F170" i="11"/>
  <c r="F171" i="11"/>
  <c r="F172" i="11"/>
  <c r="F173" i="11"/>
  <c r="F174" i="11"/>
  <c r="F175" i="11"/>
  <c r="F176" i="11"/>
  <c r="F154" i="11"/>
  <c r="R1564" i="4"/>
  <c r="F190" i="11"/>
  <c r="F355" i="14"/>
  <c r="F191" i="11"/>
  <c r="F188" i="11"/>
  <c r="R654" i="4"/>
  <c r="F184" i="11"/>
  <c r="F179" i="11"/>
  <c r="F260" i="14"/>
  <c r="F186" i="11"/>
  <c r="F276" i="14"/>
  <c r="F187" i="11"/>
  <c r="F185" i="11"/>
  <c r="F194" i="11"/>
  <c r="F195" i="11"/>
  <c r="F196" i="11"/>
  <c r="F197" i="11"/>
  <c r="F198" i="11"/>
  <c r="F199" i="11"/>
  <c r="F200" i="11"/>
  <c r="F178" i="11"/>
  <c r="R1565" i="4"/>
  <c r="F214" i="11"/>
  <c r="F356" i="14"/>
  <c r="F215" i="11"/>
  <c r="F212" i="11"/>
  <c r="R655" i="4"/>
  <c r="F208" i="11"/>
  <c r="F203" i="11"/>
  <c r="F261" i="14"/>
  <c r="F210" i="11"/>
  <c r="F277" i="14"/>
  <c r="F211" i="11"/>
  <c r="F209" i="11"/>
  <c r="F218" i="11"/>
  <c r="F219" i="11"/>
  <c r="F220" i="11"/>
  <c r="F221" i="11"/>
  <c r="F222" i="11"/>
  <c r="F223" i="11"/>
  <c r="F224" i="11"/>
  <c r="F202" i="11"/>
  <c r="R1566" i="4"/>
  <c r="F234" i="11"/>
  <c r="F357" i="14"/>
  <c r="F235" i="11"/>
  <c r="F232" i="11"/>
  <c r="R626" i="4"/>
  <c r="R656" i="4"/>
  <c r="F228" i="11"/>
  <c r="F227" i="11"/>
  <c r="F262" i="14"/>
  <c r="F230" i="11"/>
  <c r="F278" i="14"/>
  <c r="F231" i="11"/>
  <c r="F229" i="11"/>
  <c r="F239" i="11"/>
  <c r="F240" i="11"/>
  <c r="F241" i="11"/>
  <c r="F242" i="11"/>
  <c r="F243" i="11"/>
  <c r="F244" i="11"/>
  <c r="F245" i="11"/>
  <c r="F226" i="11"/>
  <c r="F153" i="11"/>
  <c r="F29" i="11"/>
  <c r="F248" i="11"/>
  <c r="F189" i="14"/>
  <c r="F192" i="14"/>
  <c r="F190" i="14"/>
  <c r="F191" i="14"/>
  <c r="F194" i="14"/>
  <c r="F199" i="14"/>
  <c r="F202" i="14"/>
  <c r="F205" i="14"/>
  <c r="F209" i="14"/>
  <c r="F212" i="14"/>
  <c r="F257" i="11"/>
  <c r="F252" i="11"/>
  <c r="R20" i="4"/>
  <c r="R21" i="4"/>
  <c r="R22" i="4"/>
  <c r="R23" i="4"/>
  <c r="R24" i="4"/>
  <c r="R26" i="4"/>
  <c r="R30" i="4"/>
  <c r="R90" i="4"/>
  <c r="R91" i="4"/>
  <c r="R92" i="4"/>
  <c r="R93" i="4"/>
  <c r="R94" i="4"/>
  <c r="R96" i="4"/>
  <c r="R98" i="4"/>
  <c r="R34" i="4"/>
  <c r="R36" i="4"/>
  <c r="R38" i="4"/>
  <c r="R40" i="4"/>
  <c r="R43" i="4"/>
  <c r="R101" i="4"/>
  <c r="R103" i="4"/>
  <c r="R105" i="4"/>
  <c r="R107" i="4"/>
  <c r="R110" i="4"/>
  <c r="G12" i="10"/>
  <c r="R281" i="4"/>
  <c r="R282" i="4"/>
  <c r="F263" i="11"/>
  <c r="R47" i="4"/>
  <c r="R114" i="4"/>
  <c r="R50" i="4"/>
  <c r="R52" i="4"/>
  <c r="R54" i="4"/>
  <c r="R56" i="4"/>
  <c r="R59" i="4"/>
  <c r="R117" i="4"/>
  <c r="R119" i="4"/>
  <c r="R121" i="4"/>
  <c r="R123" i="4"/>
  <c r="R126" i="4"/>
  <c r="G15" i="10"/>
  <c r="R285" i="4"/>
  <c r="R286" i="4"/>
  <c r="F264" i="11"/>
  <c r="R63" i="4"/>
  <c r="R130" i="4"/>
  <c r="R66" i="4"/>
  <c r="R68" i="4"/>
  <c r="R70" i="4"/>
  <c r="R72" i="4"/>
  <c r="R75" i="4"/>
  <c r="R133" i="4"/>
  <c r="R135" i="4"/>
  <c r="R137" i="4"/>
  <c r="R139" i="4"/>
  <c r="R142" i="4"/>
  <c r="G18" i="10"/>
  <c r="R289" i="4"/>
  <c r="R290" i="4"/>
  <c r="F265" i="11"/>
  <c r="F262" i="11"/>
  <c r="F260" i="11"/>
  <c r="IC200" i="8"/>
  <c r="IC195" i="8"/>
  <c r="IC197" i="8"/>
  <c r="IC201" i="8"/>
  <c r="F277" i="11"/>
  <c r="F213" i="14"/>
  <c r="F278" i="11"/>
  <c r="R1737" i="4"/>
  <c r="R1734" i="4"/>
  <c r="R1739" i="4"/>
  <c r="R1738" i="4"/>
  <c r="R1741" i="4"/>
  <c r="R1744" i="4"/>
  <c r="F276" i="11"/>
  <c r="F273" i="11"/>
  <c r="Q1622" i="4"/>
  <c r="R1618" i="4"/>
  <c r="R1615" i="4"/>
  <c r="R1616" i="4"/>
  <c r="R1619" i="4"/>
  <c r="R1620" i="4"/>
  <c r="R1621" i="4"/>
  <c r="R1631" i="4"/>
  <c r="F261" i="11"/>
  <c r="F259" i="11"/>
  <c r="F250" i="11"/>
  <c r="F280" i="11"/>
  <c r="E128" i="12"/>
  <c r="F288" i="11"/>
  <c r="R283" i="4"/>
  <c r="R287" i="4"/>
  <c r="R291" i="4"/>
  <c r="F284" i="11"/>
  <c r="F283" i="11"/>
  <c r="R1013" i="4"/>
  <c r="R1016" i="4"/>
  <c r="R1030" i="4"/>
  <c r="R1018" i="4"/>
  <c r="R1031" i="4"/>
  <c r="R1020" i="4"/>
  <c r="R1032" i="4"/>
  <c r="R1022" i="4"/>
  <c r="R1033" i="4"/>
  <c r="R1035" i="4"/>
  <c r="R1038" i="4"/>
  <c r="R1039" i="4"/>
  <c r="R1040" i="4"/>
  <c r="R1041" i="4"/>
  <c r="R1043" i="4"/>
  <c r="R1045" i="4"/>
  <c r="R1052" i="4"/>
  <c r="R1055" i="4"/>
  <c r="R1069" i="4"/>
  <c r="R1057" i="4"/>
  <c r="R1070" i="4"/>
  <c r="R1059" i="4"/>
  <c r="R1071" i="4"/>
  <c r="R1061" i="4"/>
  <c r="R1072" i="4"/>
  <c r="R1074" i="4"/>
  <c r="R1077" i="4"/>
  <c r="R1078" i="4"/>
  <c r="R1079" i="4"/>
  <c r="R1080" i="4"/>
  <c r="R1082" i="4"/>
  <c r="R1084" i="4"/>
  <c r="R1090" i="4"/>
  <c r="R1093" i="4"/>
  <c r="R1107" i="4"/>
  <c r="R1095" i="4"/>
  <c r="R1108" i="4"/>
  <c r="R1097" i="4"/>
  <c r="R1109" i="4"/>
  <c r="R1099" i="4"/>
  <c r="R1110" i="4"/>
  <c r="R1112" i="4"/>
  <c r="R1115" i="4"/>
  <c r="R1116" i="4"/>
  <c r="R1117" i="4"/>
  <c r="R1118" i="4"/>
  <c r="R1120" i="4"/>
  <c r="R1122" i="4"/>
  <c r="F286" i="11"/>
  <c r="R1017" i="4"/>
  <c r="R1019" i="4"/>
  <c r="R1021" i="4"/>
  <c r="R1023" i="4"/>
  <c r="R1027" i="4"/>
  <c r="R1049" i="4"/>
  <c r="R1056" i="4"/>
  <c r="R1058" i="4"/>
  <c r="R1060" i="4"/>
  <c r="R1062" i="4"/>
  <c r="R1066" i="4"/>
  <c r="R1087" i="4"/>
  <c r="R1094" i="4"/>
  <c r="R1096" i="4"/>
  <c r="R1098" i="4"/>
  <c r="R1100" i="4"/>
  <c r="R1104" i="4"/>
  <c r="R1125" i="4"/>
  <c r="R900" i="4"/>
  <c r="R901" i="4"/>
  <c r="R902" i="4"/>
  <c r="R903" i="4"/>
  <c r="R934" i="4"/>
  <c r="R935" i="4"/>
  <c r="R936" i="4"/>
  <c r="R937" i="4"/>
  <c r="R960" i="4"/>
  <c r="R961" i="4"/>
  <c r="R962" i="4"/>
  <c r="R963" i="4"/>
  <c r="R1128" i="4"/>
  <c r="R1131" i="4"/>
  <c r="R1132" i="4"/>
  <c r="R1133" i="4"/>
  <c r="R1134" i="4"/>
  <c r="R1135" i="4"/>
  <c r="R1136" i="4"/>
  <c r="R1137" i="4"/>
  <c r="R1138" i="4"/>
  <c r="R1142" i="4"/>
  <c r="R908" i="4"/>
  <c r="R909" i="4"/>
  <c r="R910" i="4"/>
  <c r="R911" i="4"/>
  <c r="R942" i="4"/>
  <c r="R943" i="4"/>
  <c r="R944" i="4"/>
  <c r="R945" i="4"/>
  <c r="R968" i="4"/>
  <c r="R969" i="4"/>
  <c r="R970" i="4"/>
  <c r="R971" i="4"/>
  <c r="R1145" i="4"/>
  <c r="R1148" i="4"/>
  <c r="R1149" i="4"/>
  <c r="R1150" i="4"/>
  <c r="R1151" i="4"/>
  <c r="R1152" i="4"/>
  <c r="R1153" i="4"/>
  <c r="R1154" i="4"/>
  <c r="R1155" i="4"/>
  <c r="R1159" i="4"/>
  <c r="F287" i="11"/>
  <c r="F282" i="11"/>
  <c r="Q1568" i="4"/>
  <c r="R1570" i="4"/>
  <c r="R1571" i="4"/>
  <c r="F23" i="12"/>
  <c r="F6" i="12"/>
  <c r="F7" i="12"/>
  <c r="F8" i="12"/>
  <c r="F5" i="12"/>
  <c r="F4" i="12"/>
  <c r="Q619" i="4"/>
  <c r="Q628" i="4"/>
  <c r="Q620" i="4"/>
  <c r="Q629" i="4"/>
  <c r="Q630" i="4"/>
  <c r="Q631" i="4"/>
  <c r="Q632" i="4"/>
  <c r="Q634" i="4"/>
  <c r="R636" i="4"/>
  <c r="F22" i="12"/>
  <c r="F17" i="12"/>
  <c r="F18" i="12"/>
  <c r="F19" i="12"/>
  <c r="R1141" i="4"/>
  <c r="F20" i="12"/>
  <c r="R1158" i="4"/>
  <c r="F21" i="12"/>
  <c r="F16" i="12"/>
  <c r="F287" i="14"/>
  <c r="F288" i="14"/>
  <c r="F289" i="14"/>
  <c r="F291" i="14"/>
  <c r="F23" i="14"/>
  <c r="F55" i="14"/>
  <c r="F85" i="14"/>
  <c r="F293" i="14"/>
  <c r="F299" i="14"/>
  <c r="F300" i="14"/>
  <c r="F302" i="14"/>
  <c r="F26" i="14"/>
  <c r="F58" i="14"/>
  <c r="F88" i="14"/>
  <c r="F294" i="14"/>
  <c r="F305" i="14"/>
  <c r="F306" i="14"/>
  <c r="F308" i="14"/>
  <c r="F30" i="14"/>
  <c r="F62" i="14"/>
  <c r="F92" i="14"/>
  <c r="F295" i="14"/>
  <c r="F311" i="14"/>
  <c r="F312" i="14"/>
  <c r="F314" i="14"/>
  <c r="F316" i="14"/>
  <c r="F26" i="12"/>
  <c r="E110" i="14"/>
  <c r="F368" i="14"/>
  <c r="F31" i="12"/>
  <c r="F21" i="14"/>
  <c r="F53" i="14"/>
  <c r="F83" i="14"/>
  <c r="F113" i="14"/>
  <c r="E370" i="14"/>
  <c r="F32" i="12"/>
  <c r="E24" i="14"/>
  <c r="E56" i="14"/>
  <c r="E86" i="14"/>
  <c r="E116" i="14"/>
  <c r="F372" i="14"/>
  <c r="F33" i="12"/>
  <c r="F120" i="14"/>
  <c r="E374" i="14"/>
  <c r="F34" i="12"/>
  <c r="E122" i="14"/>
  <c r="F376" i="14"/>
  <c r="F35" i="12"/>
  <c r="F25" i="12"/>
  <c r="R1607" i="4"/>
  <c r="F332" i="14"/>
  <c r="F333" i="14"/>
  <c r="F334" i="14"/>
  <c r="F335" i="14"/>
  <c r="F336" i="14"/>
  <c r="F339" i="14"/>
  <c r="F340" i="14"/>
  <c r="F341" i="14"/>
  <c r="F342" i="14"/>
  <c r="F36" i="12"/>
  <c r="F216" i="14"/>
  <c r="F217" i="14"/>
  <c r="F218" i="14"/>
  <c r="F200" i="14"/>
  <c r="F222" i="14"/>
  <c r="F223" i="14"/>
  <c r="F224" i="14"/>
  <c r="F225" i="14"/>
  <c r="F203" i="14"/>
  <c r="F227" i="14"/>
  <c r="F228" i="14"/>
  <c r="F229" i="14"/>
  <c r="F230" i="14"/>
  <c r="F207" i="14"/>
  <c r="F232" i="14"/>
  <c r="F233" i="14"/>
  <c r="F234" i="14"/>
  <c r="F235" i="14"/>
  <c r="F237" i="14"/>
  <c r="F38" i="12"/>
  <c r="F242" i="14"/>
  <c r="F40" i="12"/>
  <c r="E246" i="14"/>
  <c r="F41" i="12"/>
  <c r="F245" i="14"/>
  <c r="F42" i="12"/>
  <c r="F198" i="14"/>
  <c r="E243" i="14"/>
  <c r="F43" i="12"/>
  <c r="E201" i="14"/>
  <c r="F244" i="14"/>
  <c r="F44" i="12"/>
  <c r="F37" i="12"/>
  <c r="F24" i="12"/>
  <c r="Q1725" i="4"/>
  <c r="R1726" i="4"/>
  <c r="F49" i="12"/>
  <c r="Q1722" i="4"/>
  <c r="R1723" i="4"/>
  <c r="F53" i="12"/>
  <c r="F47" i="12"/>
  <c r="Q1672" i="4"/>
  <c r="R1688" i="4"/>
  <c r="F46" i="12"/>
  <c r="R1634" i="4"/>
  <c r="F57" i="12"/>
  <c r="F58" i="12"/>
  <c r="F3" i="12"/>
  <c r="F114" i="12"/>
  <c r="F115" i="12"/>
  <c r="F116" i="12"/>
  <c r="F117" i="12"/>
  <c r="F113" i="12"/>
  <c r="R35" i="4"/>
  <c r="R37" i="4"/>
  <c r="R39" i="4"/>
  <c r="R41" i="4"/>
  <c r="R44" i="4"/>
  <c r="R51" i="4"/>
  <c r="R53" i="4"/>
  <c r="R55" i="4"/>
  <c r="R57" i="4"/>
  <c r="R60" i="4"/>
  <c r="R67" i="4"/>
  <c r="R69" i="4"/>
  <c r="R71" i="4"/>
  <c r="R73" i="4"/>
  <c r="R76" i="4"/>
  <c r="R102" i="4"/>
  <c r="R104" i="4"/>
  <c r="R106" i="4"/>
  <c r="R108" i="4"/>
  <c r="R111" i="4"/>
  <c r="R118" i="4"/>
  <c r="R120" i="4"/>
  <c r="R122" i="4"/>
  <c r="R124" i="4"/>
  <c r="R127" i="4"/>
  <c r="R134" i="4"/>
  <c r="R136" i="4"/>
  <c r="R138" i="4"/>
  <c r="R140" i="4"/>
  <c r="R143" i="4"/>
  <c r="F68" i="12"/>
  <c r="F67" i="12"/>
  <c r="F70" i="12"/>
  <c r="F66" i="12"/>
  <c r="F72" i="12"/>
  <c r="R1046" i="4"/>
  <c r="R1085" i="4"/>
  <c r="R1123" i="4"/>
  <c r="F73" i="12"/>
  <c r="F71" i="12"/>
  <c r="F65" i="12"/>
  <c r="R1629" i="4"/>
  <c r="F62" i="12"/>
  <c r="F59" i="12"/>
  <c r="F123" i="12"/>
  <c r="E129" i="12"/>
  <c r="F124" i="12"/>
  <c r="F125" i="12"/>
  <c r="R1733" i="4"/>
  <c r="F126" i="12"/>
  <c r="F127" i="12"/>
  <c r="F296" i="11"/>
  <c r="F295" i="11"/>
  <c r="F292" i="11"/>
  <c r="F291" i="11"/>
  <c r="F294" i="11"/>
  <c r="F290" i="11"/>
  <c r="F307" i="11"/>
  <c r="F309" i="11"/>
  <c r="S524" i="4"/>
  <c r="S522" i="4"/>
  <c r="S523" i="4"/>
  <c r="S525" i="4"/>
  <c r="S526" i="4"/>
  <c r="S527" i="4"/>
  <c r="S1555" i="4"/>
  <c r="G43" i="11"/>
  <c r="S1610" i="4"/>
  <c r="G127" i="14"/>
  <c r="G130" i="14"/>
  <c r="S534" i="4"/>
  <c r="S532" i="4"/>
  <c r="S533" i="4"/>
  <c r="S535" i="4"/>
  <c r="S536" i="4"/>
  <c r="S537" i="4"/>
  <c r="S1582" i="4"/>
  <c r="S1584" i="4"/>
  <c r="S1585" i="4"/>
  <c r="G345" i="14"/>
  <c r="G346" i="14"/>
  <c r="G44" i="11"/>
  <c r="ID28" i="8"/>
  <c r="ID36" i="8"/>
  <c r="ID124" i="8"/>
  <c r="G42" i="11"/>
  <c r="S1674" i="4"/>
  <c r="S1675" i="4"/>
  <c r="G46" i="11"/>
  <c r="S1635" i="4"/>
  <c r="S1636" i="4"/>
  <c r="G45" i="11"/>
  <c r="G41" i="11"/>
  <c r="S625" i="4"/>
  <c r="S645" i="4"/>
  <c r="G37" i="11"/>
  <c r="S687" i="4"/>
  <c r="R1185" i="4"/>
  <c r="S1181" i="4"/>
  <c r="S743" i="4"/>
  <c r="S742" i="4"/>
  <c r="S744" i="4"/>
  <c r="S745" i="4"/>
  <c r="S891" i="4"/>
  <c r="S892" i="4"/>
  <c r="S1182" i="4"/>
  <c r="S1183" i="4"/>
  <c r="S1174" i="4"/>
  <c r="S1175" i="4"/>
  <c r="S1176" i="4"/>
  <c r="S1177" i="4"/>
  <c r="S1184" i="4"/>
  <c r="S1462" i="4"/>
  <c r="G33" i="11"/>
  <c r="S688" i="4"/>
  <c r="S694" i="4"/>
  <c r="R1200" i="4"/>
  <c r="S1196" i="4"/>
  <c r="S759" i="4"/>
  <c r="S758" i="4"/>
  <c r="S760" i="4"/>
  <c r="S761" i="4"/>
  <c r="S895" i="4"/>
  <c r="S896" i="4"/>
  <c r="S1197" i="4"/>
  <c r="S1198" i="4"/>
  <c r="S1189" i="4"/>
  <c r="S1190" i="4"/>
  <c r="S1191" i="4"/>
  <c r="S1192" i="4"/>
  <c r="S1199" i="4"/>
  <c r="S1466" i="4"/>
  <c r="G34" i="11"/>
  <c r="S689" i="4"/>
  <c r="S695" i="4"/>
  <c r="R1215" i="4"/>
  <c r="S1211" i="4"/>
  <c r="S766" i="4"/>
  <c r="S765" i="4"/>
  <c r="S767" i="4"/>
  <c r="S768" i="4"/>
  <c r="S899" i="4"/>
  <c r="S1212" i="4"/>
  <c r="S1213" i="4"/>
  <c r="S1204" i="4"/>
  <c r="S1205" i="4"/>
  <c r="S1206" i="4"/>
  <c r="S1207" i="4"/>
  <c r="S1214" i="4"/>
  <c r="S1471" i="4"/>
  <c r="G35" i="11"/>
  <c r="S690" i="4"/>
  <c r="S696" i="4"/>
  <c r="R1230" i="4"/>
  <c r="S1226" i="4"/>
  <c r="S773" i="4"/>
  <c r="S772" i="4"/>
  <c r="S774" i="4"/>
  <c r="S775" i="4"/>
  <c r="S907" i="4"/>
  <c r="S1227" i="4"/>
  <c r="S1228" i="4"/>
  <c r="S1219" i="4"/>
  <c r="S1220" i="4"/>
  <c r="S1221" i="4"/>
  <c r="S1222" i="4"/>
  <c r="S1229" i="4"/>
  <c r="S1476" i="4"/>
  <c r="G36" i="11"/>
  <c r="G32" i="11"/>
  <c r="G5" i="14"/>
  <c r="G8" i="14"/>
  <c r="G9" i="14"/>
  <c r="G10" i="14"/>
  <c r="G13" i="14"/>
  <c r="G11" i="14"/>
  <c r="G14" i="14"/>
  <c r="G16" i="14"/>
  <c r="G18" i="14"/>
  <c r="G22" i="14"/>
  <c r="G25" i="14"/>
  <c r="G28" i="14"/>
  <c r="G32" i="14"/>
  <c r="G158" i="14"/>
  <c r="G37" i="14"/>
  <c r="G40" i="14"/>
  <c r="G41" i="14"/>
  <c r="G42" i="14"/>
  <c r="G45" i="14"/>
  <c r="G43" i="14"/>
  <c r="G46" i="14"/>
  <c r="G48" i="14"/>
  <c r="G50" i="14"/>
  <c r="G54" i="14"/>
  <c r="G57" i="14"/>
  <c r="G60" i="14"/>
  <c r="G64" i="14"/>
  <c r="G159" i="14"/>
  <c r="G67" i="14"/>
  <c r="G70" i="14"/>
  <c r="G71" i="14"/>
  <c r="G72" i="14"/>
  <c r="G75" i="14"/>
  <c r="G73" i="14"/>
  <c r="G76" i="14"/>
  <c r="G78" i="14"/>
  <c r="G80" i="14"/>
  <c r="G84" i="14"/>
  <c r="G87" i="14"/>
  <c r="G90" i="14"/>
  <c r="G94" i="14"/>
  <c r="G160" i="14"/>
  <c r="G250" i="14"/>
  <c r="G251" i="14"/>
  <c r="G39" i="11"/>
  <c r="G131" i="14"/>
  <c r="G132" i="14"/>
  <c r="G135" i="14"/>
  <c r="G133" i="14"/>
  <c r="G136" i="14"/>
  <c r="G138" i="14"/>
  <c r="G140" i="14"/>
  <c r="G144" i="14"/>
  <c r="G147" i="14"/>
  <c r="G150" i="14"/>
  <c r="G154" i="14"/>
  <c r="G182" i="14"/>
  <c r="G266" i="14"/>
  <c r="G267" i="14"/>
  <c r="G40" i="11"/>
  <c r="G38" i="11"/>
  <c r="G47" i="11"/>
  <c r="G48" i="11"/>
  <c r="G49" i="11"/>
  <c r="G50" i="11"/>
  <c r="G51" i="11"/>
  <c r="G52" i="11"/>
  <c r="G53" i="11"/>
  <c r="G31" i="11"/>
  <c r="S1556" i="4"/>
  <c r="G67" i="11"/>
  <c r="G347" i="14"/>
  <c r="G68" i="11"/>
  <c r="ID29" i="8"/>
  <c r="ID37" i="8"/>
  <c r="ID125" i="8"/>
  <c r="G66" i="11"/>
  <c r="S1676" i="4"/>
  <c r="G70" i="11"/>
  <c r="S1637" i="4"/>
  <c r="G69" i="11"/>
  <c r="G65" i="11"/>
  <c r="S646" i="4"/>
  <c r="G61" i="11"/>
  <c r="S693" i="4"/>
  <c r="R1245" i="4"/>
  <c r="S1241" i="4"/>
  <c r="S751" i="4"/>
  <c r="S750" i="4"/>
  <c r="S752" i="4"/>
  <c r="S753" i="4"/>
  <c r="S916" i="4"/>
  <c r="S917" i="4"/>
  <c r="S1242" i="4"/>
  <c r="S1243" i="4"/>
  <c r="S1234" i="4"/>
  <c r="S1235" i="4"/>
  <c r="S1236" i="4"/>
  <c r="S1237" i="4"/>
  <c r="S1244" i="4"/>
  <c r="S1481" i="4"/>
  <c r="G57" i="11"/>
  <c r="S1467" i="4"/>
  <c r="G58" i="11"/>
  <c r="S1472" i="4"/>
  <c r="G59" i="11"/>
  <c r="S1477" i="4"/>
  <c r="G60" i="11"/>
  <c r="G56" i="11"/>
  <c r="G252" i="14"/>
  <c r="G63" i="11"/>
  <c r="G268" i="14"/>
  <c r="G64" i="11"/>
  <c r="G62" i="11"/>
  <c r="G71" i="11"/>
  <c r="G72" i="11"/>
  <c r="G73" i="11"/>
  <c r="G74" i="11"/>
  <c r="G75" i="11"/>
  <c r="G76" i="11"/>
  <c r="G77" i="11"/>
  <c r="G55" i="11"/>
  <c r="G30" i="11"/>
  <c r="S547" i="4"/>
  <c r="S545" i="4"/>
  <c r="S546" i="4"/>
  <c r="S548" i="4"/>
  <c r="S549" i="4"/>
  <c r="S550" i="4"/>
  <c r="S1558" i="4"/>
  <c r="G92" i="11"/>
  <c r="S1589" i="4"/>
  <c r="S1591" i="4"/>
  <c r="S1592" i="4"/>
  <c r="G348" i="14"/>
  <c r="G349" i="14"/>
  <c r="G93" i="11"/>
  <c r="S1677" i="4"/>
  <c r="S1678" i="4"/>
  <c r="G95" i="11"/>
  <c r="S1638" i="4"/>
  <c r="S1639" i="4"/>
  <c r="G94" i="11"/>
  <c r="G90" i="11"/>
  <c r="S648" i="4"/>
  <c r="G86" i="11"/>
  <c r="S713" i="4"/>
  <c r="R1261" i="4"/>
  <c r="S1257" i="4"/>
  <c r="S783" i="4"/>
  <c r="S782" i="4"/>
  <c r="S784" i="4"/>
  <c r="S785" i="4"/>
  <c r="S922" i="4"/>
  <c r="S923" i="4"/>
  <c r="S1258" i="4"/>
  <c r="S1259" i="4"/>
  <c r="S1250" i="4"/>
  <c r="S1251" i="4"/>
  <c r="S1252" i="4"/>
  <c r="S1253" i="4"/>
  <c r="S1260" i="4"/>
  <c r="S1486" i="4"/>
  <c r="G82" i="11"/>
  <c r="S714" i="4"/>
  <c r="R1276" i="4"/>
  <c r="S1272" i="4"/>
  <c r="S790" i="4"/>
  <c r="S789" i="4"/>
  <c r="S791" i="4"/>
  <c r="S792" i="4"/>
  <c r="S928" i="4"/>
  <c r="S929" i="4"/>
  <c r="S1273" i="4"/>
  <c r="S1274" i="4"/>
  <c r="S1265" i="4"/>
  <c r="S1266" i="4"/>
  <c r="S1267" i="4"/>
  <c r="S1268" i="4"/>
  <c r="S1275" i="4"/>
  <c r="S1490" i="4"/>
  <c r="G83" i="11"/>
  <c r="S715" i="4"/>
  <c r="R1291" i="4"/>
  <c r="S1287" i="4"/>
  <c r="S797" i="4"/>
  <c r="S796" i="4"/>
  <c r="S798" i="4"/>
  <c r="S799" i="4"/>
  <c r="S933" i="4"/>
  <c r="S1288" i="4"/>
  <c r="S1289" i="4"/>
  <c r="S1280" i="4"/>
  <c r="S1281" i="4"/>
  <c r="S1282" i="4"/>
  <c r="S1283" i="4"/>
  <c r="S1290" i="4"/>
  <c r="S1494" i="4"/>
  <c r="G84" i="11"/>
  <c r="S716" i="4"/>
  <c r="R1306" i="4"/>
  <c r="S1302" i="4"/>
  <c r="S804" i="4"/>
  <c r="S803" i="4"/>
  <c r="S805" i="4"/>
  <c r="S806" i="4"/>
  <c r="S941" i="4"/>
  <c r="S1303" i="4"/>
  <c r="S1304" i="4"/>
  <c r="S1295" i="4"/>
  <c r="S1296" i="4"/>
  <c r="S1297" i="4"/>
  <c r="S1298" i="4"/>
  <c r="S1305" i="4"/>
  <c r="S1498" i="4"/>
  <c r="G85" i="11"/>
  <c r="G81" i="11"/>
  <c r="G164" i="14"/>
  <c r="G165" i="14"/>
  <c r="G166" i="14"/>
  <c r="G253" i="14"/>
  <c r="G254" i="14"/>
  <c r="G183" i="14"/>
  <c r="G269" i="14"/>
  <c r="G270" i="14"/>
  <c r="G89" i="11"/>
  <c r="G87" i="11"/>
  <c r="G96" i="11"/>
  <c r="G97" i="11"/>
  <c r="G98" i="11"/>
  <c r="G99" i="11"/>
  <c r="G100" i="11"/>
  <c r="G101" i="11"/>
  <c r="G102" i="11"/>
  <c r="G80" i="11"/>
  <c r="G79" i="11"/>
  <c r="S559" i="4"/>
  <c r="S557" i="4"/>
  <c r="S558" i="4"/>
  <c r="S560" i="4"/>
  <c r="S561" i="4"/>
  <c r="S562" i="4"/>
  <c r="S1560" i="4"/>
  <c r="G117" i="11"/>
  <c r="S1596" i="4"/>
  <c r="S1598" i="4"/>
  <c r="S1599" i="4"/>
  <c r="G350" i="14"/>
  <c r="G351" i="14"/>
  <c r="G118" i="11"/>
  <c r="ID56" i="8"/>
  <c r="ID64" i="8"/>
  <c r="ID128" i="8"/>
  <c r="G116" i="11"/>
  <c r="S1679" i="4"/>
  <c r="S1680" i="4"/>
  <c r="G120" i="11"/>
  <c r="S1640" i="4"/>
  <c r="S1641" i="4"/>
  <c r="G119" i="11"/>
  <c r="G115" i="11"/>
  <c r="S650" i="4"/>
  <c r="G111" i="11"/>
  <c r="S700" i="4"/>
  <c r="R1382" i="4"/>
  <c r="S1378" i="4"/>
  <c r="S814" i="4"/>
  <c r="S813" i="4"/>
  <c r="S815" i="4"/>
  <c r="S816" i="4"/>
  <c r="S950" i="4"/>
  <c r="S952" i="4"/>
  <c r="S1379" i="4"/>
  <c r="S1380" i="4"/>
  <c r="S1371" i="4"/>
  <c r="S1372" i="4"/>
  <c r="S1373" i="4"/>
  <c r="S1374" i="4"/>
  <c r="S1381" i="4"/>
  <c r="S1522" i="4"/>
  <c r="G107" i="11"/>
  <c r="S701" i="4"/>
  <c r="R1337" i="4"/>
  <c r="S1333" i="4"/>
  <c r="S828" i="4"/>
  <c r="S827" i="4"/>
  <c r="S829" i="4"/>
  <c r="S830" i="4"/>
  <c r="S955" i="4"/>
  <c r="S956" i="4"/>
  <c r="S1334" i="4"/>
  <c r="S1335" i="4"/>
  <c r="S1326" i="4"/>
  <c r="S1327" i="4"/>
  <c r="S1328" i="4"/>
  <c r="S1329" i="4"/>
  <c r="S1336" i="4"/>
  <c r="S1507" i="4"/>
  <c r="G108" i="11"/>
  <c r="S702" i="4"/>
  <c r="R1352" i="4"/>
  <c r="S1348" i="4"/>
  <c r="S835" i="4"/>
  <c r="S834" i="4"/>
  <c r="S836" i="4"/>
  <c r="S837" i="4"/>
  <c r="S959" i="4"/>
  <c r="S1349" i="4"/>
  <c r="S1350" i="4"/>
  <c r="S1341" i="4"/>
  <c r="S1342" i="4"/>
  <c r="S1343" i="4"/>
  <c r="S1344" i="4"/>
  <c r="S1351" i="4"/>
  <c r="S1512" i="4"/>
  <c r="G109" i="11"/>
  <c r="S703" i="4"/>
  <c r="R1367" i="4"/>
  <c r="S1363" i="4"/>
  <c r="S842" i="4"/>
  <c r="S841" i="4"/>
  <c r="S843" i="4"/>
  <c r="S844" i="4"/>
  <c r="S967" i="4"/>
  <c r="S1364" i="4"/>
  <c r="S1365" i="4"/>
  <c r="S1356" i="4"/>
  <c r="S1357" i="4"/>
  <c r="S1358" i="4"/>
  <c r="S1359" i="4"/>
  <c r="S1366" i="4"/>
  <c r="S1517" i="4"/>
  <c r="G110" i="11"/>
  <c r="G106" i="11"/>
  <c r="G170" i="14"/>
  <c r="G171" i="14"/>
  <c r="G172" i="14"/>
  <c r="G255" i="14"/>
  <c r="G256" i="14"/>
  <c r="G113" i="11"/>
  <c r="G184" i="14"/>
  <c r="G271" i="14"/>
  <c r="G272" i="14"/>
  <c r="G114" i="11"/>
  <c r="G112" i="11"/>
  <c r="G121" i="11"/>
  <c r="G122" i="11"/>
  <c r="G123" i="11"/>
  <c r="G124" i="11"/>
  <c r="G125" i="11"/>
  <c r="G126" i="11"/>
  <c r="G127" i="11"/>
  <c r="G105" i="11"/>
  <c r="S1561" i="4"/>
  <c r="G141" i="11"/>
  <c r="G352" i="14"/>
  <c r="G142" i="11"/>
  <c r="ID57" i="8"/>
  <c r="ID65" i="8"/>
  <c r="ID129" i="8"/>
  <c r="G140" i="11"/>
  <c r="S1681" i="4"/>
  <c r="G144" i="11"/>
  <c r="S1642" i="4"/>
  <c r="G143" i="11"/>
  <c r="G139" i="11"/>
  <c r="S651" i="4"/>
  <c r="G135" i="11"/>
  <c r="S1508" i="4"/>
  <c r="G132" i="11"/>
  <c r="S1513" i="4"/>
  <c r="G133" i="11"/>
  <c r="S1518" i="4"/>
  <c r="G134" i="11"/>
  <c r="G130" i="11"/>
  <c r="G257" i="14"/>
  <c r="G137" i="11"/>
  <c r="G273" i="14"/>
  <c r="G138" i="11"/>
  <c r="G136" i="11"/>
  <c r="G145" i="11"/>
  <c r="G146" i="11"/>
  <c r="G147" i="11"/>
  <c r="G148" i="11"/>
  <c r="G149" i="11"/>
  <c r="G150" i="11"/>
  <c r="G151" i="11"/>
  <c r="G129" i="11"/>
  <c r="G104" i="11"/>
  <c r="S1563" i="4"/>
  <c r="G166" i="11"/>
  <c r="G353" i="14"/>
  <c r="G354" i="14"/>
  <c r="G167" i="11"/>
  <c r="G164" i="11"/>
  <c r="S653" i="4"/>
  <c r="G160" i="11"/>
  <c r="G155" i="11"/>
  <c r="G176" i="14"/>
  <c r="G177" i="14"/>
  <c r="G178" i="14"/>
  <c r="G258" i="14"/>
  <c r="G259" i="14"/>
  <c r="G162" i="11"/>
  <c r="G185" i="14"/>
  <c r="G274" i="14"/>
  <c r="G275" i="14"/>
  <c r="G163" i="11"/>
  <c r="G161" i="11"/>
  <c r="G170" i="11"/>
  <c r="G171" i="11"/>
  <c r="G172" i="11"/>
  <c r="G173" i="11"/>
  <c r="G174" i="11"/>
  <c r="G175" i="11"/>
  <c r="G176" i="11"/>
  <c r="G154" i="11"/>
  <c r="S1564" i="4"/>
  <c r="G190" i="11"/>
  <c r="G355" i="14"/>
  <c r="G191" i="11"/>
  <c r="G188" i="11"/>
  <c r="S654" i="4"/>
  <c r="G184" i="11"/>
  <c r="G179" i="11"/>
  <c r="G260" i="14"/>
  <c r="G186" i="11"/>
  <c r="G276" i="14"/>
  <c r="G187" i="11"/>
  <c r="G185" i="11"/>
  <c r="G194" i="11"/>
  <c r="G195" i="11"/>
  <c r="G196" i="11"/>
  <c r="G197" i="11"/>
  <c r="G198" i="11"/>
  <c r="G199" i="11"/>
  <c r="G200" i="11"/>
  <c r="G178" i="11"/>
  <c r="S1565" i="4"/>
  <c r="G214" i="11"/>
  <c r="G356" i="14"/>
  <c r="G215" i="11"/>
  <c r="G212" i="11"/>
  <c r="S655" i="4"/>
  <c r="G208" i="11"/>
  <c r="G203" i="11"/>
  <c r="G261" i="14"/>
  <c r="G210" i="11"/>
  <c r="G277" i="14"/>
  <c r="G211" i="11"/>
  <c r="G209" i="11"/>
  <c r="G218" i="11"/>
  <c r="G219" i="11"/>
  <c r="G220" i="11"/>
  <c r="G221" i="11"/>
  <c r="G222" i="11"/>
  <c r="G223" i="11"/>
  <c r="G224" i="11"/>
  <c r="G202" i="11"/>
  <c r="S1566" i="4"/>
  <c r="G234" i="11"/>
  <c r="G357" i="14"/>
  <c r="G235" i="11"/>
  <c r="G232" i="11"/>
  <c r="S626" i="4"/>
  <c r="S656" i="4"/>
  <c r="G228" i="11"/>
  <c r="G227" i="11"/>
  <c r="G262" i="14"/>
  <c r="G230" i="11"/>
  <c r="G278" i="14"/>
  <c r="G231" i="11"/>
  <c r="G229" i="11"/>
  <c r="G239" i="11"/>
  <c r="G240" i="11"/>
  <c r="G241" i="11"/>
  <c r="G242" i="11"/>
  <c r="G243" i="11"/>
  <c r="G244" i="11"/>
  <c r="G245" i="11"/>
  <c r="G226" i="11"/>
  <c r="G153" i="11"/>
  <c r="G29" i="11"/>
  <c r="G248" i="11"/>
  <c r="G189" i="14"/>
  <c r="G192" i="14"/>
  <c r="G190" i="14"/>
  <c r="G191" i="14"/>
  <c r="G194" i="14"/>
  <c r="G199" i="14"/>
  <c r="G202" i="14"/>
  <c r="G205" i="14"/>
  <c r="G209" i="14"/>
  <c r="G212" i="14"/>
  <c r="G257" i="11"/>
  <c r="G252" i="11"/>
  <c r="S20" i="4"/>
  <c r="S21" i="4"/>
  <c r="S22" i="4"/>
  <c r="S23" i="4"/>
  <c r="S24" i="4"/>
  <c r="S26" i="4"/>
  <c r="S30" i="4"/>
  <c r="S90" i="4"/>
  <c r="S91" i="4"/>
  <c r="S92" i="4"/>
  <c r="S93" i="4"/>
  <c r="S94" i="4"/>
  <c r="S96" i="4"/>
  <c r="S98" i="4"/>
  <c r="S34" i="4"/>
  <c r="S36" i="4"/>
  <c r="S38" i="4"/>
  <c r="S40" i="4"/>
  <c r="S43" i="4"/>
  <c r="S101" i="4"/>
  <c r="S103" i="4"/>
  <c r="S105" i="4"/>
  <c r="S107" i="4"/>
  <c r="S110" i="4"/>
  <c r="H12" i="10"/>
  <c r="S281" i="4"/>
  <c r="S282" i="4"/>
  <c r="G263" i="11"/>
  <c r="S47" i="4"/>
  <c r="S114" i="4"/>
  <c r="S50" i="4"/>
  <c r="S52" i="4"/>
  <c r="S54" i="4"/>
  <c r="S56" i="4"/>
  <c r="S59" i="4"/>
  <c r="S117" i="4"/>
  <c r="S119" i="4"/>
  <c r="S121" i="4"/>
  <c r="S123" i="4"/>
  <c r="S126" i="4"/>
  <c r="H15" i="10"/>
  <c r="S285" i="4"/>
  <c r="S286" i="4"/>
  <c r="G264" i="11"/>
  <c r="S63" i="4"/>
  <c r="S130" i="4"/>
  <c r="S66" i="4"/>
  <c r="S68" i="4"/>
  <c r="S70" i="4"/>
  <c r="S72" i="4"/>
  <c r="S75" i="4"/>
  <c r="S133" i="4"/>
  <c r="S135" i="4"/>
  <c r="S137" i="4"/>
  <c r="S139" i="4"/>
  <c r="S142" i="4"/>
  <c r="H18" i="10"/>
  <c r="S289" i="4"/>
  <c r="S290" i="4"/>
  <c r="G265" i="11"/>
  <c r="G262" i="11"/>
  <c r="G260" i="11"/>
  <c r="ID200" i="8"/>
  <c r="ID195" i="8"/>
  <c r="ID197" i="8"/>
  <c r="ID201" i="8"/>
  <c r="G277" i="11"/>
  <c r="G213" i="14"/>
  <c r="G278" i="11"/>
  <c r="S1737" i="4"/>
  <c r="S1734" i="4"/>
  <c r="S1739" i="4"/>
  <c r="S1738" i="4"/>
  <c r="S1741" i="4"/>
  <c r="S1744" i="4"/>
  <c r="G276" i="11"/>
  <c r="G273" i="11"/>
  <c r="R1622" i="4"/>
  <c r="S1618" i="4"/>
  <c r="S1615" i="4"/>
  <c r="S1616" i="4"/>
  <c r="S1619" i="4"/>
  <c r="S1620" i="4"/>
  <c r="S1621" i="4"/>
  <c r="S1631" i="4"/>
  <c r="G261" i="11"/>
  <c r="G259" i="11"/>
  <c r="G250" i="11"/>
  <c r="G280" i="11"/>
  <c r="F128" i="12"/>
  <c r="G288" i="11"/>
  <c r="S283" i="4"/>
  <c r="S287" i="4"/>
  <c r="S291" i="4"/>
  <c r="G284" i="11"/>
  <c r="G283" i="11"/>
  <c r="S1013" i="4"/>
  <c r="S1016" i="4"/>
  <c r="S1030" i="4"/>
  <c r="S1018" i="4"/>
  <c r="S1031" i="4"/>
  <c r="S1020" i="4"/>
  <c r="S1032" i="4"/>
  <c r="S1022" i="4"/>
  <c r="S1033" i="4"/>
  <c r="S1024" i="4"/>
  <c r="S1034" i="4"/>
  <c r="S1035" i="4"/>
  <c r="S1038" i="4"/>
  <c r="S1039" i="4"/>
  <c r="S1040" i="4"/>
  <c r="S1041" i="4"/>
  <c r="S1042" i="4"/>
  <c r="S1043" i="4"/>
  <c r="S1045" i="4"/>
  <c r="S1052" i="4"/>
  <c r="S1055" i="4"/>
  <c r="S1069" i="4"/>
  <c r="S1057" i="4"/>
  <c r="S1070" i="4"/>
  <c r="S1059" i="4"/>
  <c r="S1071" i="4"/>
  <c r="S1061" i="4"/>
  <c r="S1072" i="4"/>
  <c r="S1063" i="4"/>
  <c r="S1073" i="4"/>
  <c r="S1074" i="4"/>
  <c r="S1077" i="4"/>
  <c r="S1078" i="4"/>
  <c r="S1079" i="4"/>
  <c r="S1080" i="4"/>
  <c r="S1081" i="4"/>
  <c r="S1082" i="4"/>
  <c r="S1084" i="4"/>
  <c r="S1090" i="4"/>
  <c r="S1093" i="4"/>
  <c r="S1107" i="4"/>
  <c r="S1095" i="4"/>
  <c r="S1108" i="4"/>
  <c r="S1097" i="4"/>
  <c r="S1109" i="4"/>
  <c r="S1099" i="4"/>
  <c r="S1110" i="4"/>
  <c r="S1101" i="4"/>
  <c r="S1111" i="4"/>
  <c r="S1112" i="4"/>
  <c r="S1115" i="4"/>
  <c r="S1116" i="4"/>
  <c r="S1117" i="4"/>
  <c r="S1118" i="4"/>
  <c r="S1119" i="4"/>
  <c r="S1120" i="4"/>
  <c r="S1122" i="4"/>
  <c r="G286" i="11"/>
  <c r="S1017" i="4"/>
  <c r="S1019" i="4"/>
  <c r="S1021" i="4"/>
  <c r="S1023" i="4"/>
  <c r="S1027" i="4"/>
  <c r="S1049" i="4"/>
  <c r="S1056" i="4"/>
  <c r="S1058" i="4"/>
  <c r="S1060" i="4"/>
  <c r="S1062" i="4"/>
  <c r="S1066" i="4"/>
  <c r="S1087" i="4"/>
  <c r="S1094" i="4"/>
  <c r="S1096" i="4"/>
  <c r="S1098" i="4"/>
  <c r="S1100" i="4"/>
  <c r="S1104" i="4"/>
  <c r="S1125" i="4"/>
  <c r="S900" i="4"/>
  <c r="S901" i="4"/>
  <c r="S902" i="4"/>
  <c r="S903" i="4"/>
  <c r="S934" i="4"/>
  <c r="S935" i="4"/>
  <c r="S936" i="4"/>
  <c r="S937" i="4"/>
  <c r="S960" i="4"/>
  <c r="S961" i="4"/>
  <c r="S962" i="4"/>
  <c r="S963" i="4"/>
  <c r="S1128" i="4"/>
  <c r="S1131" i="4"/>
  <c r="S1132" i="4"/>
  <c r="S1133" i="4"/>
  <c r="S1134" i="4"/>
  <c r="S1135" i="4"/>
  <c r="S1136" i="4"/>
  <c r="S1137" i="4"/>
  <c r="S1138" i="4"/>
  <c r="S1142" i="4"/>
  <c r="S908" i="4"/>
  <c r="S909" i="4"/>
  <c r="S910" i="4"/>
  <c r="S911" i="4"/>
  <c r="S942" i="4"/>
  <c r="S943" i="4"/>
  <c r="S944" i="4"/>
  <c r="S945" i="4"/>
  <c r="S968" i="4"/>
  <c r="S969" i="4"/>
  <c r="S970" i="4"/>
  <c r="S971" i="4"/>
  <c r="S1145" i="4"/>
  <c r="S1148" i="4"/>
  <c r="S1149" i="4"/>
  <c r="S1150" i="4"/>
  <c r="S1151" i="4"/>
  <c r="S1152" i="4"/>
  <c r="S1153" i="4"/>
  <c r="S1154" i="4"/>
  <c r="S1155" i="4"/>
  <c r="S1159" i="4"/>
  <c r="G287" i="11"/>
  <c r="G282" i="11"/>
  <c r="R1568" i="4"/>
  <c r="S1570" i="4"/>
  <c r="S1571" i="4"/>
  <c r="G23" i="12"/>
  <c r="G6" i="12"/>
  <c r="G7" i="12"/>
  <c r="G8" i="12"/>
  <c r="G5" i="12"/>
  <c r="G4" i="12"/>
  <c r="R619" i="4"/>
  <c r="R628" i="4"/>
  <c r="R620" i="4"/>
  <c r="R629" i="4"/>
  <c r="R630" i="4"/>
  <c r="R631" i="4"/>
  <c r="R632" i="4"/>
  <c r="R634" i="4"/>
  <c r="S636" i="4"/>
  <c r="G22" i="12"/>
  <c r="G17" i="12"/>
  <c r="G18" i="12"/>
  <c r="G19" i="12"/>
  <c r="S1141" i="4"/>
  <c r="G20" i="12"/>
  <c r="S1156" i="4"/>
  <c r="S1158" i="4"/>
  <c r="G21" i="12"/>
  <c r="G16" i="12"/>
  <c r="G287" i="14"/>
  <c r="G288" i="14"/>
  <c r="G289" i="14"/>
  <c r="G291" i="14"/>
  <c r="G23" i="14"/>
  <c r="G55" i="14"/>
  <c r="G85" i="14"/>
  <c r="G293" i="14"/>
  <c r="G299" i="14"/>
  <c r="G300" i="14"/>
  <c r="G302" i="14"/>
  <c r="G26" i="14"/>
  <c r="G58" i="14"/>
  <c r="G88" i="14"/>
  <c r="G294" i="14"/>
  <c r="G305" i="14"/>
  <c r="G306" i="14"/>
  <c r="G308" i="14"/>
  <c r="G30" i="14"/>
  <c r="G62" i="14"/>
  <c r="G92" i="14"/>
  <c r="G295" i="14"/>
  <c r="G311" i="14"/>
  <c r="G312" i="14"/>
  <c r="G314" i="14"/>
  <c r="G316" i="14"/>
  <c r="G26" i="12"/>
  <c r="F110" i="14"/>
  <c r="G368" i="14"/>
  <c r="G31" i="12"/>
  <c r="G21" i="14"/>
  <c r="G53" i="14"/>
  <c r="G83" i="14"/>
  <c r="G113" i="14"/>
  <c r="F370" i="14"/>
  <c r="G32" i="12"/>
  <c r="F24" i="14"/>
  <c r="F56" i="14"/>
  <c r="F86" i="14"/>
  <c r="F116" i="14"/>
  <c r="G372" i="14"/>
  <c r="G33" i="12"/>
  <c r="G120" i="14"/>
  <c r="F374" i="14"/>
  <c r="G34" i="12"/>
  <c r="F122" i="14"/>
  <c r="G376" i="14"/>
  <c r="G35" i="12"/>
  <c r="G25" i="12"/>
  <c r="S1607" i="4"/>
  <c r="G332" i="14"/>
  <c r="G333" i="14"/>
  <c r="G334" i="14"/>
  <c r="G335" i="14"/>
  <c r="G336" i="14"/>
  <c r="G339" i="14"/>
  <c r="G340" i="14"/>
  <c r="G341" i="14"/>
  <c r="G342" i="14"/>
  <c r="G36" i="12"/>
  <c r="G216" i="14"/>
  <c r="G217" i="14"/>
  <c r="G218" i="14"/>
  <c r="G200" i="14"/>
  <c r="G222" i="14"/>
  <c r="G223" i="14"/>
  <c r="G224" i="14"/>
  <c r="G225" i="14"/>
  <c r="G203" i="14"/>
  <c r="G227" i="14"/>
  <c r="G228" i="14"/>
  <c r="G229" i="14"/>
  <c r="G230" i="14"/>
  <c r="G207" i="14"/>
  <c r="G232" i="14"/>
  <c r="G233" i="14"/>
  <c r="G234" i="14"/>
  <c r="G235" i="14"/>
  <c r="G237" i="14"/>
  <c r="G38" i="12"/>
  <c r="G242" i="14"/>
  <c r="G40" i="12"/>
  <c r="F246" i="14"/>
  <c r="G41" i="12"/>
  <c r="G245" i="14"/>
  <c r="G42" i="12"/>
  <c r="G198" i="14"/>
  <c r="F243" i="14"/>
  <c r="G43" i="12"/>
  <c r="F201" i="14"/>
  <c r="G244" i="14"/>
  <c r="G44" i="12"/>
  <c r="G37" i="12"/>
  <c r="G24" i="12"/>
  <c r="R1725" i="4"/>
  <c r="S1726" i="4"/>
  <c r="G49" i="12"/>
  <c r="Q1716" i="4"/>
  <c r="R1716" i="4"/>
  <c r="S1717" i="4"/>
  <c r="G50" i="12"/>
  <c r="Q1719" i="4"/>
  <c r="R1719" i="4"/>
  <c r="S1720" i="4"/>
  <c r="G51" i="12"/>
  <c r="R1722" i="4"/>
  <c r="S1723" i="4"/>
  <c r="G53" i="12"/>
  <c r="G47" i="12"/>
  <c r="R1672" i="4"/>
  <c r="S1688" i="4"/>
  <c r="G46" i="12"/>
  <c r="S1634" i="4"/>
  <c r="G57" i="12"/>
  <c r="G58" i="12"/>
  <c r="G3" i="12"/>
  <c r="G114" i="12"/>
  <c r="G115" i="12"/>
  <c r="G116" i="12"/>
  <c r="G117" i="12"/>
  <c r="G113" i="12"/>
  <c r="S35" i="4"/>
  <c r="S37" i="4"/>
  <c r="S39" i="4"/>
  <c r="S41" i="4"/>
  <c r="S44" i="4"/>
  <c r="S51" i="4"/>
  <c r="S53" i="4"/>
  <c r="S55" i="4"/>
  <c r="S57" i="4"/>
  <c r="S60" i="4"/>
  <c r="S67" i="4"/>
  <c r="S69" i="4"/>
  <c r="S71" i="4"/>
  <c r="S73" i="4"/>
  <c r="S76" i="4"/>
  <c r="S102" i="4"/>
  <c r="S104" i="4"/>
  <c r="S106" i="4"/>
  <c r="S108" i="4"/>
  <c r="S111" i="4"/>
  <c r="S118" i="4"/>
  <c r="S120" i="4"/>
  <c r="S122" i="4"/>
  <c r="S124" i="4"/>
  <c r="S127" i="4"/>
  <c r="S134" i="4"/>
  <c r="S136" i="4"/>
  <c r="S138" i="4"/>
  <c r="S140" i="4"/>
  <c r="S143" i="4"/>
  <c r="G68" i="12"/>
  <c r="G67" i="12"/>
  <c r="G70" i="12"/>
  <c r="G66" i="12"/>
  <c r="G72" i="12"/>
  <c r="S1046" i="4"/>
  <c r="S1085" i="4"/>
  <c r="S1123" i="4"/>
  <c r="G73" i="12"/>
  <c r="G71" i="12"/>
  <c r="G65" i="12"/>
  <c r="S1629" i="4"/>
  <c r="G62" i="12"/>
  <c r="G59" i="12"/>
  <c r="G123" i="12"/>
  <c r="F129" i="12"/>
  <c r="G124" i="12"/>
  <c r="G125" i="12"/>
  <c r="S1733" i="4"/>
  <c r="G126" i="12"/>
  <c r="G127" i="12"/>
  <c r="G296" i="11"/>
  <c r="G295" i="11"/>
  <c r="G292" i="11"/>
  <c r="G291" i="11"/>
  <c r="G294" i="11"/>
  <c r="G290" i="11"/>
  <c r="G307" i="11"/>
  <c r="G309" i="11"/>
  <c r="T524" i="4"/>
  <c r="T522" i="4"/>
  <c r="T523" i="4"/>
  <c r="T525" i="4"/>
  <c r="T526" i="4"/>
  <c r="T527" i="4"/>
  <c r="T1555" i="4"/>
  <c r="H43" i="11"/>
  <c r="T1610" i="4"/>
  <c r="H127" i="14"/>
  <c r="H130" i="14"/>
  <c r="T534" i="4"/>
  <c r="T532" i="4"/>
  <c r="T533" i="4"/>
  <c r="T535" i="4"/>
  <c r="T536" i="4"/>
  <c r="T537" i="4"/>
  <c r="T1582" i="4"/>
  <c r="T1584" i="4"/>
  <c r="T1585" i="4"/>
  <c r="H345" i="14"/>
  <c r="H346" i="14"/>
  <c r="H44" i="11"/>
  <c r="IE28" i="8"/>
  <c r="IE36" i="8"/>
  <c r="IE124" i="8"/>
  <c r="H42" i="11"/>
  <c r="T1674" i="4"/>
  <c r="T1675" i="4"/>
  <c r="H46" i="11"/>
  <c r="T1635" i="4"/>
  <c r="T1636" i="4"/>
  <c r="H45" i="11"/>
  <c r="H41" i="11"/>
  <c r="T625" i="4"/>
  <c r="T645" i="4"/>
  <c r="H37" i="11"/>
  <c r="T687" i="4"/>
  <c r="S1185" i="4"/>
  <c r="T1181" i="4"/>
  <c r="T743" i="4"/>
  <c r="T742" i="4"/>
  <c r="T744" i="4"/>
  <c r="T745" i="4"/>
  <c r="T891" i="4"/>
  <c r="T892" i="4"/>
  <c r="T1182" i="4"/>
  <c r="T1183" i="4"/>
  <c r="T1174" i="4"/>
  <c r="T1175" i="4"/>
  <c r="T1176" i="4"/>
  <c r="T1177" i="4"/>
  <c r="T1184" i="4"/>
  <c r="T1462" i="4"/>
  <c r="H33" i="11"/>
  <c r="T688" i="4"/>
  <c r="T694" i="4"/>
  <c r="S1200" i="4"/>
  <c r="T1196" i="4"/>
  <c r="T759" i="4"/>
  <c r="T758" i="4"/>
  <c r="T760" i="4"/>
  <c r="T761" i="4"/>
  <c r="T895" i="4"/>
  <c r="T896" i="4"/>
  <c r="T1197" i="4"/>
  <c r="T1198" i="4"/>
  <c r="T1189" i="4"/>
  <c r="T1190" i="4"/>
  <c r="T1191" i="4"/>
  <c r="T1192" i="4"/>
  <c r="T1199" i="4"/>
  <c r="T1466" i="4"/>
  <c r="H34" i="11"/>
  <c r="T689" i="4"/>
  <c r="T695" i="4"/>
  <c r="S1215" i="4"/>
  <c r="T1211" i="4"/>
  <c r="T766" i="4"/>
  <c r="T765" i="4"/>
  <c r="T767" i="4"/>
  <c r="T768" i="4"/>
  <c r="T899" i="4"/>
  <c r="T1212" i="4"/>
  <c r="T1213" i="4"/>
  <c r="T1204" i="4"/>
  <c r="T1205" i="4"/>
  <c r="T1206" i="4"/>
  <c r="T1207" i="4"/>
  <c r="T1214" i="4"/>
  <c r="T1471" i="4"/>
  <c r="H35" i="11"/>
  <c r="T690" i="4"/>
  <c r="T696" i="4"/>
  <c r="S1230" i="4"/>
  <c r="T1226" i="4"/>
  <c r="T773" i="4"/>
  <c r="T772" i="4"/>
  <c r="T774" i="4"/>
  <c r="T775" i="4"/>
  <c r="T907" i="4"/>
  <c r="T1227" i="4"/>
  <c r="T1228" i="4"/>
  <c r="T1219" i="4"/>
  <c r="T1220" i="4"/>
  <c r="T1221" i="4"/>
  <c r="T1222" i="4"/>
  <c r="T1229" i="4"/>
  <c r="T1476" i="4"/>
  <c r="H36" i="11"/>
  <c r="H32" i="11"/>
  <c r="H5" i="14"/>
  <c r="H8" i="14"/>
  <c r="H9" i="14"/>
  <c r="H10" i="14"/>
  <c r="H13" i="14"/>
  <c r="H11" i="14"/>
  <c r="H14" i="14"/>
  <c r="H16" i="14"/>
  <c r="H18" i="14"/>
  <c r="H22" i="14"/>
  <c r="H25" i="14"/>
  <c r="H28" i="14"/>
  <c r="H32" i="14"/>
  <c r="H158" i="14"/>
  <c r="H37" i="14"/>
  <c r="H40" i="14"/>
  <c r="H41" i="14"/>
  <c r="H42" i="14"/>
  <c r="H45" i="14"/>
  <c r="H43" i="14"/>
  <c r="H46" i="14"/>
  <c r="H48" i="14"/>
  <c r="H50" i="14"/>
  <c r="H54" i="14"/>
  <c r="H57" i="14"/>
  <c r="H60" i="14"/>
  <c r="H64" i="14"/>
  <c r="H159" i="14"/>
  <c r="H67" i="14"/>
  <c r="H70" i="14"/>
  <c r="H71" i="14"/>
  <c r="H72" i="14"/>
  <c r="H75" i="14"/>
  <c r="H73" i="14"/>
  <c r="H76" i="14"/>
  <c r="H78" i="14"/>
  <c r="H80" i="14"/>
  <c r="H84" i="14"/>
  <c r="H87" i="14"/>
  <c r="H90" i="14"/>
  <c r="H94" i="14"/>
  <c r="H160" i="14"/>
  <c r="H250" i="14"/>
  <c r="H251" i="14"/>
  <c r="H39" i="11"/>
  <c r="H131" i="14"/>
  <c r="H132" i="14"/>
  <c r="H135" i="14"/>
  <c r="H133" i="14"/>
  <c r="H136" i="14"/>
  <c r="H138" i="14"/>
  <c r="H140" i="14"/>
  <c r="H144" i="14"/>
  <c r="H147" i="14"/>
  <c r="H150" i="14"/>
  <c r="H154" i="14"/>
  <c r="H182" i="14"/>
  <c r="H266" i="14"/>
  <c r="H267" i="14"/>
  <c r="H40" i="11"/>
  <c r="H38" i="11"/>
  <c r="H47" i="11"/>
  <c r="H48" i="11"/>
  <c r="H49" i="11"/>
  <c r="H50" i="11"/>
  <c r="H51" i="11"/>
  <c r="H52" i="11"/>
  <c r="H53" i="11"/>
  <c r="H31" i="11"/>
  <c r="T1556" i="4"/>
  <c r="H67" i="11"/>
  <c r="H347" i="14"/>
  <c r="H68" i="11"/>
  <c r="IE29" i="8"/>
  <c r="IE37" i="8"/>
  <c r="IE125" i="8"/>
  <c r="H66" i="11"/>
  <c r="T1676" i="4"/>
  <c r="H70" i="11"/>
  <c r="T1637" i="4"/>
  <c r="H69" i="11"/>
  <c r="H65" i="11"/>
  <c r="T646" i="4"/>
  <c r="H61" i="11"/>
  <c r="T693" i="4"/>
  <c r="S1245" i="4"/>
  <c r="T1241" i="4"/>
  <c r="T751" i="4"/>
  <c r="T750" i="4"/>
  <c r="T752" i="4"/>
  <c r="T753" i="4"/>
  <c r="T916" i="4"/>
  <c r="T917" i="4"/>
  <c r="T1242" i="4"/>
  <c r="T1243" i="4"/>
  <c r="T1234" i="4"/>
  <c r="T1235" i="4"/>
  <c r="T1236" i="4"/>
  <c r="T1237" i="4"/>
  <c r="T1244" i="4"/>
  <c r="T1481" i="4"/>
  <c r="H57" i="11"/>
  <c r="T1467" i="4"/>
  <c r="H58" i="11"/>
  <c r="T1472" i="4"/>
  <c r="H59" i="11"/>
  <c r="T1477" i="4"/>
  <c r="H60" i="11"/>
  <c r="H56" i="11"/>
  <c r="H252" i="14"/>
  <c r="H63" i="11"/>
  <c r="H268" i="14"/>
  <c r="H64" i="11"/>
  <c r="H62" i="11"/>
  <c r="H71" i="11"/>
  <c r="H72" i="11"/>
  <c r="H73" i="11"/>
  <c r="H74" i="11"/>
  <c r="H75" i="11"/>
  <c r="H76" i="11"/>
  <c r="H77" i="11"/>
  <c r="H55" i="11"/>
  <c r="H30" i="11"/>
  <c r="T547" i="4"/>
  <c r="T545" i="4"/>
  <c r="T546" i="4"/>
  <c r="T548" i="4"/>
  <c r="T549" i="4"/>
  <c r="T550" i="4"/>
  <c r="T1558" i="4"/>
  <c r="H92" i="11"/>
  <c r="T1589" i="4"/>
  <c r="T1591" i="4"/>
  <c r="T1592" i="4"/>
  <c r="H348" i="14"/>
  <c r="H349" i="14"/>
  <c r="H93" i="11"/>
  <c r="T1677" i="4"/>
  <c r="T1678" i="4"/>
  <c r="H95" i="11"/>
  <c r="T1638" i="4"/>
  <c r="T1639" i="4"/>
  <c r="H94" i="11"/>
  <c r="H90" i="11"/>
  <c r="T648" i="4"/>
  <c r="H86" i="11"/>
  <c r="T713" i="4"/>
  <c r="S1261" i="4"/>
  <c r="T1257" i="4"/>
  <c r="T783" i="4"/>
  <c r="T782" i="4"/>
  <c r="T784" i="4"/>
  <c r="T785" i="4"/>
  <c r="T922" i="4"/>
  <c r="T923" i="4"/>
  <c r="T1258" i="4"/>
  <c r="T1259" i="4"/>
  <c r="T1250" i="4"/>
  <c r="T1251" i="4"/>
  <c r="T1252" i="4"/>
  <c r="T1253" i="4"/>
  <c r="T1260" i="4"/>
  <c r="T1486" i="4"/>
  <c r="H82" i="11"/>
  <c r="T714" i="4"/>
  <c r="S1276" i="4"/>
  <c r="T1272" i="4"/>
  <c r="T790" i="4"/>
  <c r="T789" i="4"/>
  <c r="T791" i="4"/>
  <c r="T792" i="4"/>
  <c r="T928" i="4"/>
  <c r="T929" i="4"/>
  <c r="T1273" i="4"/>
  <c r="T1274" i="4"/>
  <c r="T1265" i="4"/>
  <c r="T1266" i="4"/>
  <c r="T1267" i="4"/>
  <c r="T1268" i="4"/>
  <c r="T1275" i="4"/>
  <c r="T1490" i="4"/>
  <c r="H83" i="11"/>
  <c r="T715" i="4"/>
  <c r="S1291" i="4"/>
  <c r="T1287" i="4"/>
  <c r="T797" i="4"/>
  <c r="T796" i="4"/>
  <c r="T798" i="4"/>
  <c r="T799" i="4"/>
  <c r="T933" i="4"/>
  <c r="T1288" i="4"/>
  <c r="T1289" i="4"/>
  <c r="T1280" i="4"/>
  <c r="T1281" i="4"/>
  <c r="T1282" i="4"/>
  <c r="T1283" i="4"/>
  <c r="T1290" i="4"/>
  <c r="T1494" i="4"/>
  <c r="H84" i="11"/>
  <c r="T716" i="4"/>
  <c r="S1306" i="4"/>
  <c r="T1302" i="4"/>
  <c r="T804" i="4"/>
  <c r="T803" i="4"/>
  <c r="T805" i="4"/>
  <c r="T806" i="4"/>
  <c r="T941" i="4"/>
  <c r="T1303" i="4"/>
  <c r="T1304" i="4"/>
  <c r="T1295" i="4"/>
  <c r="T1296" i="4"/>
  <c r="T1297" i="4"/>
  <c r="T1298" i="4"/>
  <c r="T1305" i="4"/>
  <c r="T1498" i="4"/>
  <c r="H85" i="11"/>
  <c r="H81" i="11"/>
  <c r="H164" i="14"/>
  <c r="H165" i="14"/>
  <c r="H166" i="14"/>
  <c r="H253" i="14"/>
  <c r="H254" i="14"/>
  <c r="H183" i="14"/>
  <c r="H269" i="14"/>
  <c r="H270" i="14"/>
  <c r="H89" i="11"/>
  <c r="H87" i="11"/>
  <c r="H96" i="11"/>
  <c r="H97" i="11"/>
  <c r="H98" i="11"/>
  <c r="H99" i="11"/>
  <c r="H100" i="11"/>
  <c r="H101" i="11"/>
  <c r="H102" i="11"/>
  <c r="H80" i="11"/>
  <c r="H79" i="11"/>
  <c r="T559" i="4"/>
  <c r="T557" i="4"/>
  <c r="T558" i="4"/>
  <c r="T560" i="4"/>
  <c r="T561" i="4"/>
  <c r="T562" i="4"/>
  <c r="T1560" i="4"/>
  <c r="H117" i="11"/>
  <c r="T1596" i="4"/>
  <c r="T1598" i="4"/>
  <c r="T1599" i="4"/>
  <c r="H350" i="14"/>
  <c r="H351" i="14"/>
  <c r="H118" i="11"/>
  <c r="IE56" i="8"/>
  <c r="IE64" i="8"/>
  <c r="IE128" i="8"/>
  <c r="H116" i="11"/>
  <c r="T1679" i="4"/>
  <c r="T1680" i="4"/>
  <c r="H120" i="11"/>
  <c r="T1640" i="4"/>
  <c r="T1641" i="4"/>
  <c r="H119" i="11"/>
  <c r="H115" i="11"/>
  <c r="T650" i="4"/>
  <c r="H111" i="11"/>
  <c r="T700" i="4"/>
  <c r="S1382" i="4"/>
  <c r="T1378" i="4"/>
  <c r="T814" i="4"/>
  <c r="T813" i="4"/>
  <c r="T815" i="4"/>
  <c r="T816" i="4"/>
  <c r="T950" i="4"/>
  <c r="T952" i="4"/>
  <c r="T1379" i="4"/>
  <c r="T1380" i="4"/>
  <c r="T1371" i="4"/>
  <c r="T1372" i="4"/>
  <c r="T1373" i="4"/>
  <c r="T1374" i="4"/>
  <c r="T1381" i="4"/>
  <c r="T1522" i="4"/>
  <c r="H107" i="11"/>
  <c r="T701" i="4"/>
  <c r="S1337" i="4"/>
  <c r="T1333" i="4"/>
  <c r="T828" i="4"/>
  <c r="T827" i="4"/>
  <c r="T829" i="4"/>
  <c r="T830" i="4"/>
  <c r="T955" i="4"/>
  <c r="T956" i="4"/>
  <c r="T1334" i="4"/>
  <c r="T1335" i="4"/>
  <c r="T1326" i="4"/>
  <c r="T1327" i="4"/>
  <c r="T1328" i="4"/>
  <c r="T1329" i="4"/>
  <c r="T1336" i="4"/>
  <c r="T1507" i="4"/>
  <c r="H108" i="11"/>
  <c r="T702" i="4"/>
  <c r="S1352" i="4"/>
  <c r="T1348" i="4"/>
  <c r="T835" i="4"/>
  <c r="T834" i="4"/>
  <c r="T836" i="4"/>
  <c r="T837" i="4"/>
  <c r="T959" i="4"/>
  <c r="T1349" i="4"/>
  <c r="T1350" i="4"/>
  <c r="T1341" i="4"/>
  <c r="T1342" i="4"/>
  <c r="T1343" i="4"/>
  <c r="T1344" i="4"/>
  <c r="T1351" i="4"/>
  <c r="T1512" i="4"/>
  <c r="H109" i="11"/>
  <c r="T703" i="4"/>
  <c r="S1367" i="4"/>
  <c r="T1363" i="4"/>
  <c r="T842" i="4"/>
  <c r="T841" i="4"/>
  <c r="T843" i="4"/>
  <c r="T844" i="4"/>
  <c r="T967" i="4"/>
  <c r="T1364" i="4"/>
  <c r="T1365" i="4"/>
  <c r="T1356" i="4"/>
  <c r="T1357" i="4"/>
  <c r="T1358" i="4"/>
  <c r="T1359" i="4"/>
  <c r="T1366" i="4"/>
  <c r="T1517" i="4"/>
  <c r="H110" i="11"/>
  <c r="H106" i="11"/>
  <c r="H170" i="14"/>
  <c r="H171" i="14"/>
  <c r="H172" i="14"/>
  <c r="H255" i="14"/>
  <c r="H256" i="14"/>
  <c r="H113" i="11"/>
  <c r="H184" i="14"/>
  <c r="H271" i="14"/>
  <c r="H272" i="14"/>
  <c r="H114" i="11"/>
  <c r="H112" i="11"/>
  <c r="H121" i="11"/>
  <c r="H122" i="11"/>
  <c r="H123" i="11"/>
  <c r="H124" i="11"/>
  <c r="H125" i="11"/>
  <c r="H126" i="11"/>
  <c r="H127" i="11"/>
  <c r="H105" i="11"/>
  <c r="T1561" i="4"/>
  <c r="H141" i="11"/>
  <c r="H352" i="14"/>
  <c r="H142" i="11"/>
  <c r="IE57" i="8"/>
  <c r="IE65" i="8"/>
  <c r="IE129" i="8"/>
  <c r="H140" i="11"/>
  <c r="T1681" i="4"/>
  <c r="H144" i="11"/>
  <c r="T1642" i="4"/>
  <c r="H143" i="11"/>
  <c r="H139" i="11"/>
  <c r="T651" i="4"/>
  <c r="H135" i="11"/>
  <c r="T1508" i="4"/>
  <c r="H132" i="11"/>
  <c r="T1513" i="4"/>
  <c r="H133" i="11"/>
  <c r="T1518" i="4"/>
  <c r="H134" i="11"/>
  <c r="H130" i="11"/>
  <c r="H257" i="14"/>
  <c r="H137" i="11"/>
  <c r="H273" i="14"/>
  <c r="H138" i="11"/>
  <c r="H136" i="11"/>
  <c r="H145" i="11"/>
  <c r="H146" i="11"/>
  <c r="H147" i="11"/>
  <c r="H148" i="11"/>
  <c r="H149" i="11"/>
  <c r="H150" i="11"/>
  <c r="H151" i="11"/>
  <c r="H129" i="11"/>
  <c r="H104" i="11"/>
  <c r="T1563" i="4"/>
  <c r="H166" i="11"/>
  <c r="H353" i="14"/>
  <c r="H354" i="14"/>
  <c r="H167" i="11"/>
  <c r="H164" i="11"/>
  <c r="T653" i="4"/>
  <c r="H160" i="11"/>
  <c r="H155" i="11"/>
  <c r="H176" i="14"/>
  <c r="H177" i="14"/>
  <c r="H178" i="14"/>
  <c r="H258" i="14"/>
  <c r="H259" i="14"/>
  <c r="H162" i="11"/>
  <c r="H185" i="14"/>
  <c r="H274" i="14"/>
  <c r="H275" i="14"/>
  <c r="H163" i="11"/>
  <c r="H161" i="11"/>
  <c r="H170" i="11"/>
  <c r="H171" i="11"/>
  <c r="H172" i="11"/>
  <c r="H173" i="11"/>
  <c r="H174" i="11"/>
  <c r="H175" i="11"/>
  <c r="H176" i="11"/>
  <c r="H154" i="11"/>
  <c r="T1564" i="4"/>
  <c r="H190" i="11"/>
  <c r="H355" i="14"/>
  <c r="H191" i="11"/>
  <c r="H188" i="11"/>
  <c r="T654" i="4"/>
  <c r="H184" i="11"/>
  <c r="H179" i="11"/>
  <c r="H260" i="14"/>
  <c r="H186" i="11"/>
  <c r="H276" i="14"/>
  <c r="H187" i="11"/>
  <c r="H185" i="11"/>
  <c r="H194" i="11"/>
  <c r="H195" i="11"/>
  <c r="H196" i="11"/>
  <c r="H197" i="11"/>
  <c r="H198" i="11"/>
  <c r="H199" i="11"/>
  <c r="H200" i="11"/>
  <c r="H178" i="11"/>
  <c r="T1565" i="4"/>
  <c r="H214" i="11"/>
  <c r="H356" i="14"/>
  <c r="H215" i="11"/>
  <c r="H212" i="11"/>
  <c r="T655" i="4"/>
  <c r="H208" i="11"/>
  <c r="H203" i="11"/>
  <c r="H261" i="14"/>
  <c r="H210" i="11"/>
  <c r="H277" i="14"/>
  <c r="H211" i="11"/>
  <c r="H209" i="11"/>
  <c r="H218" i="11"/>
  <c r="H219" i="11"/>
  <c r="H220" i="11"/>
  <c r="H221" i="11"/>
  <c r="H222" i="11"/>
  <c r="H223" i="11"/>
  <c r="H224" i="11"/>
  <c r="H202" i="11"/>
  <c r="T1566" i="4"/>
  <c r="H234" i="11"/>
  <c r="H357" i="14"/>
  <c r="H235" i="11"/>
  <c r="H232" i="11"/>
  <c r="T626" i="4"/>
  <c r="T656" i="4"/>
  <c r="H228" i="11"/>
  <c r="H227" i="11"/>
  <c r="H262" i="14"/>
  <c r="H230" i="11"/>
  <c r="H278" i="14"/>
  <c r="H231" i="11"/>
  <c r="H229" i="11"/>
  <c r="H239" i="11"/>
  <c r="H240" i="11"/>
  <c r="H241" i="11"/>
  <c r="H242" i="11"/>
  <c r="H243" i="11"/>
  <c r="H244" i="11"/>
  <c r="H245" i="11"/>
  <c r="H226" i="11"/>
  <c r="H153" i="11"/>
  <c r="H29" i="11"/>
  <c r="H248" i="11"/>
  <c r="H189" i="14"/>
  <c r="H192" i="14"/>
  <c r="H190" i="14"/>
  <c r="H191" i="14"/>
  <c r="H194" i="14"/>
  <c r="H199" i="14"/>
  <c r="H202" i="14"/>
  <c r="H205" i="14"/>
  <c r="H209" i="14"/>
  <c r="H212" i="14"/>
  <c r="H257" i="11"/>
  <c r="H252" i="11"/>
  <c r="T20" i="4"/>
  <c r="T21" i="4"/>
  <c r="T22" i="4"/>
  <c r="T23" i="4"/>
  <c r="T24" i="4"/>
  <c r="T26" i="4"/>
  <c r="T30" i="4"/>
  <c r="T90" i="4"/>
  <c r="T91" i="4"/>
  <c r="T92" i="4"/>
  <c r="T93" i="4"/>
  <c r="T94" i="4"/>
  <c r="T96" i="4"/>
  <c r="T98" i="4"/>
  <c r="T34" i="4"/>
  <c r="T36" i="4"/>
  <c r="T38" i="4"/>
  <c r="T40" i="4"/>
  <c r="T43" i="4"/>
  <c r="T101" i="4"/>
  <c r="T103" i="4"/>
  <c r="T105" i="4"/>
  <c r="T107" i="4"/>
  <c r="T110" i="4"/>
  <c r="I12" i="10"/>
  <c r="T281" i="4"/>
  <c r="T282" i="4"/>
  <c r="H263" i="11"/>
  <c r="T47" i="4"/>
  <c r="T114" i="4"/>
  <c r="T50" i="4"/>
  <c r="T52" i="4"/>
  <c r="T54" i="4"/>
  <c r="T56" i="4"/>
  <c r="T59" i="4"/>
  <c r="T117" i="4"/>
  <c r="T119" i="4"/>
  <c r="T121" i="4"/>
  <c r="T123" i="4"/>
  <c r="T126" i="4"/>
  <c r="I15" i="10"/>
  <c r="T285" i="4"/>
  <c r="T286" i="4"/>
  <c r="H264" i="11"/>
  <c r="T63" i="4"/>
  <c r="T130" i="4"/>
  <c r="T66" i="4"/>
  <c r="T68" i="4"/>
  <c r="T70" i="4"/>
  <c r="T72" i="4"/>
  <c r="T75" i="4"/>
  <c r="T133" i="4"/>
  <c r="T135" i="4"/>
  <c r="T137" i="4"/>
  <c r="T139" i="4"/>
  <c r="T142" i="4"/>
  <c r="I18" i="10"/>
  <c r="T289" i="4"/>
  <c r="T290" i="4"/>
  <c r="H265" i="11"/>
  <c r="H262" i="11"/>
  <c r="H260" i="11"/>
  <c r="IE200" i="8"/>
  <c r="IE195" i="8"/>
  <c r="IE197" i="8"/>
  <c r="IE201" i="8"/>
  <c r="H277" i="11"/>
  <c r="H213" i="14"/>
  <c r="H278" i="11"/>
  <c r="T1737" i="4"/>
  <c r="T1734" i="4"/>
  <c r="T1739" i="4"/>
  <c r="T1738" i="4"/>
  <c r="T1741" i="4"/>
  <c r="T1744" i="4"/>
  <c r="H276" i="11"/>
  <c r="H273" i="11"/>
  <c r="S1622" i="4"/>
  <c r="T1618" i="4"/>
  <c r="T1615" i="4"/>
  <c r="T1616" i="4"/>
  <c r="T1619" i="4"/>
  <c r="T1620" i="4"/>
  <c r="T1621" i="4"/>
  <c r="T1631" i="4"/>
  <c r="H261" i="11"/>
  <c r="H259" i="11"/>
  <c r="H250" i="11"/>
  <c r="H280" i="11"/>
  <c r="G128" i="12"/>
  <c r="H288" i="11"/>
  <c r="T283" i="4"/>
  <c r="T287" i="4"/>
  <c r="T291" i="4"/>
  <c r="H284" i="11"/>
  <c r="H283" i="11"/>
  <c r="T1013" i="4"/>
  <c r="T1016" i="4"/>
  <c r="T1030" i="4"/>
  <c r="T1018" i="4"/>
  <c r="T1031" i="4"/>
  <c r="T1020" i="4"/>
  <c r="T1032" i="4"/>
  <c r="T1022" i="4"/>
  <c r="T1033" i="4"/>
  <c r="T1024" i="4"/>
  <c r="T1034" i="4"/>
  <c r="T1035" i="4"/>
  <c r="T1038" i="4"/>
  <c r="T1039" i="4"/>
  <c r="T1040" i="4"/>
  <c r="T1041" i="4"/>
  <c r="T1042" i="4"/>
  <c r="T1043" i="4"/>
  <c r="T1045" i="4"/>
  <c r="T1052" i="4"/>
  <c r="T1055" i="4"/>
  <c r="T1069" i="4"/>
  <c r="T1057" i="4"/>
  <c r="T1070" i="4"/>
  <c r="T1059" i="4"/>
  <c r="T1071" i="4"/>
  <c r="T1061" i="4"/>
  <c r="T1072" i="4"/>
  <c r="T1063" i="4"/>
  <c r="T1073" i="4"/>
  <c r="T1074" i="4"/>
  <c r="T1077" i="4"/>
  <c r="T1078" i="4"/>
  <c r="T1079" i="4"/>
  <c r="T1080" i="4"/>
  <c r="T1081" i="4"/>
  <c r="T1082" i="4"/>
  <c r="T1084" i="4"/>
  <c r="T1090" i="4"/>
  <c r="T1093" i="4"/>
  <c r="T1107" i="4"/>
  <c r="T1095" i="4"/>
  <c r="T1108" i="4"/>
  <c r="T1097" i="4"/>
  <c r="T1109" i="4"/>
  <c r="T1099" i="4"/>
  <c r="T1110" i="4"/>
  <c r="T1101" i="4"/>
  <c r="T1111" i="4"/>
  <c r="T1112" i="4"/>
  <c r="T1115" i="4"/>
  <c r="T1116" i="4"/>
  <c r="T1117" i="4"/>
  <c r="T1118" i="4"/>
  <c r="T1119" i="4"/>
  <c r="T1120" i="4"/>
  <c r="T1122" i="4"/>
  <c r="H286" i="11"/>
  <c r="T1017" i="4"/>
  <c r="T1019" i="4"/>
  <c r="T1021" i="4"/>
  <c r="T1023" i="4"/>
  <c r="T1027" i="4"/>
  <c r="T1049" i="4"/>
  <c r="T1056" i="4"/>
  <c r="T1058" i="4"/>
  <c r="T1060" i="4"/>
  <c r="T1062" i="4"/>
  <c r="T1066" i="4"/>
  <c r="T1087" i="4"/>
  <c r="T1094" i="4"/>
  <c r="T1096" i="4"/>
  <c r="T1098" i="4"/>
  <c r="T1100" i="4"/>
  <c r="T1104" i="4"/>
  <c r="T1125" i="4"/>
  <c r="T900" i="4"/>
  <c r="T901" i="4"/>
  <c r="T902" i="4"/>
  <c r="T903" i="4"/>
  <c r="T934" i="4"/>
  <c r="T935" i="4"/>
  <c r="T936" i="4"/>
  <c r="T937" i="4"/>
  <c r="T960" i="4"/>
  <c r="T961" i="4"/>
  <c r="T962" i="4"/>
  <c r="T963" i="4"/>
  <c r="T1128" i="4"/>
  <c r="T1131" i="4"/>
  <c r="T1132" i="4"/>
  <c r="T1133" i="4"/>
  <c r="T1134" i="4"/>
  <c r="T1135" i="4"/>
  <c r="T1136" i="4"/>
  <c r="T1137" i="4"/>
  <c r="T1138" i="4"/>
  <c r="T1142" i="4"/>
  <c r="T908" i="4"/>
  <c r="T909" i="4"/>
  <c r="T910" i="4"/>
  <c r="T911" i="4"/>
  <c r="T942" i="4"/>
  <c r="T943" i="4"/>
  <c r="T944" i="4"/>
  <c r="T945" i="4"/>
  <c r="T968" i="4"/>
  <c r="T969" i="4"/>
  <c r="T970" i="4"/>
  <c r="T971" i="4"/>
  <c r="T1145" i="4"/>
  <c r="T1148" i="4"/>
  <c r="T1149" i="4"/>
  <c r="T1150" i="4"/>
  <c r="T1151" i="4"/>
  <c r="T1152" i="4"/>
  <c r="T1153" i="4"/>
  <c r="T1154" i="4"/>
  <c r="T1155" i="4"/>
  <c r="T1159" i="4"/>
  <c r="H287" i="11"/>
  <c r="H282" i="11"/>
  <c r="S1568" i="4"/>
  <c r="T1570" i="4"/>
  <c r="T1571" i="4"/>
  <c r="H23" i="12"/>
  <c r="H6" i="12"/>
  <c r="H7" i="12"/>
  <c r="H8" i="12"/>
  <c r="H5" i="12"/>
  <c r="H4" i="12"/>
  <c r="S619" i="4"/>
  <c r="S628" i="4"/>
  <c r="S620" i="4"/>
  <c r="S629" i="4"/>
  <c r="S630" i="4"/>
  <c r="S631" i="4"/>
  <c r="S632" i="4"/>
  <c r="S634" i="4"/>
  <c r="T636" i="4"/>
  <c r="H22" i="12"/>
  <c r="H17" i="12"/>
  <c r="H18" i="12"/>
  <c r="H19" i="12"/>
  <c r="T1141" i="4"/>
  <c r="H20" i="12"/>
  <c r="T1156" i="4"/>
  <c r="T1158" i="4"/>
  <c r="H21" i="12"/>
  <c r="H16" i="12"/>
  <c r="H287" i="14"/>
  <c r="H288" i="14"/>
  <c r="H289" i="14"/>
  <c r="H291" i="14"/>
  <c r="H23" i="14"/>
  <c r="H55" i="14"/>
  <c r="H85" i="14"/>
  <c r="H293" i="14"/>
  <c r="H299" i="14"/>
  <c r="H300" i="14"/>
  <c r="H302" i="14"/>
  <c r="H26" i="14"/>
  <c r="H58" i="14"/>
  <c r="H88" i="14"/>
  <c r="H294" i="14"/>
  <c r="H305" i="14"/>
  <c r="H306" i="14"/>
  <c r="H308" i="14"/>
  <c r="H30" i="14"/>
  <c r="H62" i="14"/>
  <c r="H92" i="14"/>
  <c r="H295" i="14"/>
  <c r="H311" i="14"/>
  <c r="H312" i="14"/>
  <c r="H314" i="14"/>
  <c r="H316" i="14"/>
  <c r="H26" i="12"/>
  <c r="C106" i="14"/>
  <c r="D106" i="14"/>
  <c r="E106" i="14"/>
  <c r="F106" i="14"/>
  <c r="G106" i="14"/>
  <c r="H106" i="14"/>
  <c r="H364" i="14"/>
  <c r="H29" i="12"/>
  <c r="G110" i="14"/>
  <c r="H368" i="14"/>
  <c r="H31" i="12"/>
  <c r="H21" i="14"/>
  <c r="H53" i="14"/>
  <c r="H83" i="14"/>
  <c r="H113" i="14"/>
  <c r="G370" i="14"/>
  <c r="H32" i="12"/>
  <c r="G24" i="14"/>
  <c r="G56" i="14"/>
  <c r="G86" i="14"/>
  <c r="G116" i="14"/>
  <c r="H372" i="14"/>
  <c r="H33" i="12"/>
  <c r="H120" i="14"/>
  <c r="G374" i="14"/>
  <c r="H34" i="12"/>
  <c r="G122" i="14"/>
  <c r="H376" i="14"/>
  <c r="H35" i="12"/>
  <c r="H25" i="12"/>
  <c r="T1607" i="4"/>
  <c r="H332" i="14"/>
  <c r="H333" i="14"/>
  <c r="H334" i="14"/>
  <c r="H335" i="14"/>
  <c r="H336" i="14"/>
  <c r="H339" i="14"/>
  <c r="H340" i="14"/>
  <c r="H341" i="14"/>
  <c r="H342" i="14"/>
  <c r="H36" i="12"/>
  <c r="H216" i="14"/>
  <c r="H217" i="14"/>
  <c r="H218" i="14"/>
  <c r="H200" i="14"/>
  <c r="H222" i="14"/>
  <c r="H223" i="14"/>
  <c r="H224" i="14"/>
  <c r="H225" i="14"/>
  <c r="H203" i="14"/>
  <c r="H227" i="14"/>
  <c r="H228" i="14"/>
  <c r="H229" i="14"/>
  <c r="H230" i="14"/>
  <c r="H207" i="14"/>
  <c r="H232" i="14"/>
  <c r="H233" i="14"/>
  <c r="H234" i="14"/>
  <c r="H235" i="14"/>
  <c r="H237" i="14"/>
  <c r="H38" i="12"/>
  <c r="H242" i="14"/>
  <c r="H40" i="12"/>
  <c r="G246" i="14"/>
  <c r="H41" i="12"/>
  <c r="H245" i="14"/>
  <c r="H42" i="12"/>
  <c r="H198" i="14"/>
  <c r="G243" i="14"/>
  <c r="H43" i="12"/>
  <c r="G201" i="14"/>
  <c r="H244" i="14"/>
  <c r="H44" i="12"/>
  <c r="H37" i="12"/>
  <c r="H24" i="12"/>
  <c r="S1725" i="4"/>
  <c r="T1726" i="4"/>
  <c r="H49" i="12"/>
  <c r="S1722" i="4"/>
  <c r="T1723" i="4"/>
  <c r="H53" i="12"/>
  <c r="H47" i="12"/>
  <c r="S1672" i="4"/>
  <c r="T1688" i="4"/>
  <c r="H46" i="12"/>
  <c r="T1634" i="4"/>
  <c r="H57" i="12"/>
  <c r="H58" i="12"/>
  <c r="H3" i="12"/>
  <c r="H114" i="12"/>
  <c r="H115" i="12"/>
  <c r="H116" i="12"/>
  <c r="H117" i="12"/>
  <c r="H113" i="12"/>
  <c r="T35" i="4"/>
  <c r="T37" i="4"/>
  <c r="T39" i="4"/>
  <c r="T41" i="4"/>
  <c r="T44" i="4"/>
  <c r="T51" i="4"/>
  <c r="T53" i="4"/>
  <c r="T55" i="4"/>
  <c r="T57" i="4"/>
  <c r="T60" i="4"/>
  <c r="T67" i="4"/>
  <c r="T69" i="4"/>
  <c r="T71" i="4"/>
  <c r="T73" i="4"/>
  <c r="T76" i="4"/>
  <c r="T102" i="4"/>
  <c r="T104" i="4"/>
  <c r="T106" i="4"/>
  <c r="T108" i="4"/>
  <c r="T111" i="4"/>
  <c r="T118" i="4"/>
  <c r="T120" i="4"/>
  <c r="T122" i="4"/>
  <c r="T124" i="4"/>
  <c r="T127" i="4"/>
  <c r="T134" i="4"/>
  <c r="T136" i="4"/>
  <c r="T138" i="4"/>
  <c r="T140" i="4"/>
  <c r="T143" i="4"/>
  <c r="H68" i="12"/>
  <c r="H67" i="12"/>
  <c r="H70" i="12"/>
  <c r="H66" i="12"/>
  <c r="H72" i="12"/>
  <c r="T1046" i="4"/>
  <c r="T1085" i="4"/>
  <c r="T1123" i="4"/>
  <c r="H73" i="12"/>
  <c r="H71" i="12"/>
  <c r="H65" i="12"/>
  <c r="T1629" i="4"/>
  <c r="H62" i="12"/>
  <c r="H59" i="12"/>
  <c r="H123" i="12"/>
  <c r="G129" i="12"/>
  <c r="H124" i="12"/>
  <c r="H125" i="12"/>
  <c r="T1733" i="4"/>
  <c r="H126" i="12"/>
  <c r="H127" i="12"/>
  <c r="H296" i="11"/>
  <c r="H295" i="11"/>
  <c r="H292" i="11"/>
  <c r="H291" i="11"/>
  <c r="H294" i="11"/>
  <c r="H290" i="11"/>
  <c r="H307" i="11"/>
  <c r="H309" i="11"/>
  <c r="U524" i="4"/>
  <c r="U522" i="4"/>
  <c r="U523" i="4"/>
  <c r="U525" i="4"/>
  <c r="U526" i="4"/>
  <c r="U527" i="4"/>
  <c r="U1555" i="4"/>
  <c r="I43" i="11"/>
  <c r="U1610" i="4"/>
  <c r="I127" i="14"/>
  <c r="I130" i="14"/>
  <c r="U534" i="4"/>
  <c r="U532" i="4"/>
  <c r="U533" i="4"/>
  <c r="U535" i="4"/>
  <c r="U536" i="4"/>
  <c r="U537" i="4"/>
  <c r="U1582" i="4"/>
  <c r="U1584" i="4"/>
  <c r="U1585" i="4"/>
  <c r="I345" i="14"/>
  <c r="I346" i="14"/>
  <c r="I44" i="11"/>
  <c r="IF28" i="8"/>
  <c r="IF36" i="8"/>
  <c r="IF124" i="8"/>
  <c r="I42" i="11"/>
  <c r="U1674" i="4"/>
  <c r="U1675" i="4"/>
  <c r="I46" i="11"/>
  <c r="U1635" i="4"/>
  <c r="U1636" i="4"/>
  <c r="I45" i="11"/>
  <c r="I41" i="11"/>
  <c r="U625" i="4"/>
  <c r="U645" i="4"/>
  <c r="I37" i="11"/>
  <c r="U687" i="4"/>
  <c r="T1185" i="4"/>
  <c r="U1181" i="4"/>
  <c r="U743" i="4"/>
  <c r="U742" i="4"/>
  <c r="U744" i="4"/>
  <c r="U745" i="4"/>
  <c r="U891" i="4"/>
  <c r="U892" i="4"/>
  <c r="U1182" i="4"/>
  <c r="U1183" i="4"/>
  <c r="U1174" i="4"/>
  <c r="U1175" i="4"/>
  <c r="U1176" i="4"/>
  <c r="U1177" i="4"/>
  <c r="U1184" i="4"/>
  <c r="U1462" i="4"/>
  <c r="I33" i="11"/>
  <c r="U688" i="4"/>
  <c r="U694" i="4"/>
  <c r="T1200" i="4"/>
  <c r="U1196" i="4"/>
  <c r="U759" i="4"/>
  <c r="U758" i="4"/>
  <c r="U760" i="4"/>
  <c r="U761" i="4"/>
  <c r="U895" i="4"/>
  <c r="U896" i="4"/>
  <c r="U1197" i="4"/>
  <c r="U1198" i="4"/>
  <c r="U1189" i="4"/>
  <c r="U1190" i="4"/>
  <c r="U1191" i="4"/>
  <c r="U1192" i="4"/>
  <c r="U1199" i="4"/>
  <c r="U1466" i="4"/>
  <c r="I34" i="11"/>
  <c r="U689" i="4"/>
  <c r="U695" i="4"/>
  <c r="T1215" i="4"/>
  <c r="U1211" i="4"/>
  <c r="U766" i="4"/>
  <c r="U765" i="4"/>
  <c r="U767" i="4"/>
  <c r="U768" i="4"/>
  <c r="U899" i="4"/>
  <c r="U1212" i="4"/>
  <c r="U1213" i="4"/>
  <c r="U1204" i="4"/>
  <c r="U1205" i="4"/>
  <c r="U1206" i="4"/>
  <c r="U1207" i="4"/>
  <c r="U1214" i="4"/>
  <c r="U1471" i="4"/>
  <c r="I35" i="11"/>
  <c r="U690" i="4"/>
  <c r="U696" i="4"/>
  <c r="T1230" i="4"/>
  <c r="U1226" i="4"/>
  <c r="U773" i="4"/>
  <c r="U772" i="4"/>
  <c r="U774" i="4"/>
  <c r="U775" i="4"/>
  <c r="U907" i="4"/>
  <c r="U1227" i="4"/>
  <c r="U1228" i="4"/>
  <c r="U1219" i="4"/>
  <c r="U1220" i="4"/>
  <c r="U1221" i="4"/>
  <c r="U1222" i="4"/>
  <c r="U1229" i="4"/>
  <c r="U1476" i="4"/>
  <c r="I36" i="11"/>
  <c r="I32" i="11"/>
  <c r="I5" i="14"/>
  <c r="I8" i="14"/>
  <c r="I9" i="14"/>
  <c r="I10" i="14"/>
  <c r="I13" i="14"/>
  <c r="I11" i="14"/>
  <c r="I14" i="14"/>
  <c r="I16" i="14"/>
  <c r="I18" i="14"/>
  <c r="I22" i="14"/>
  <c r="I25" i="14"/>
  <c r="I28" i="14"/>
  <c r="I32" i="14"/>
  <c r="I158" i="14"/>
  <c r="I37" i="14"/>
  <c r="I40" i="14"/>
  <c r="I41" i="14"/>
  <c r="I42" i="14"/>
  <c r="I45" i="14"/>
  <c r="I43" i="14"/>
  <c r="I46" i="14"/>
  <c r="I48" i="14"/>
  <c r="I50" i="14"/>
  <c r="I54" i="14"/>
  <c r="I57" i="14"/>
  <c r="I60" i="14"/>
  <c r="I64" i="14"/>
  <c r="I159" i="14"/>
  <c r="I67" i="14"/>
  <c r="I70" i="14"/>
  <c r="I71" i="14"/>
  <c r="I72" i="14"/>
  <c r="I75" i="14"/>
  <c r="I73" i="14"/>
  <c r="I76" i="14"/>
  <c r="I78" i="14"/>
  <c r="I80" i="14"/>
  <c r="I84" i="14"/>
  <c r="I87" i="14"/>
  <c r="I90" i="14"/>
  <c r="I94" i="14"/>
  <c r="I160" i="14"/>
  <c r="I250" i="14"/>
  <c r="I251" i="14"/>
  <c r="I39" i="11"/>
  <c r="I131" i="14"/>
  <c r="I132" i="14"/>
  <c r="I135" i="14"/>
  <c r="I133" i="14"/>
  <c r="I136" i="14"/>
  <c r="I138" i="14"/>
  <c r="I140" i="14"/>
  <c r="I144" i="14"/>
  <c r="I147" i="14"/>
  <c r="I150" i="14"/>
  <c r="I154" i="14"/>
  <c r="I182" i="14"/>
  <c r="I266" i="14"/>
  <c r="I267" i="14"/>
  <c r="I40" i="11"/>
  <c r="I38" i="11"/>
  <c r="I47" i="11"/>
  <c r="I48" i="11"/>
  <c r="I49" i="11"/>
  <c r="I50" i="11"/>
  <c r="I51" i="11"/>
  <c r="I52" i="11"/>
  <c r="I53" i="11"/>
  <c r="I31" i="11"/>
  <c r="U1556" i="4"/>
  <c r="I67" i="11"/>
  <c r="I347" i="14"/>
  <c r="I68" i="11"/>
  <c r="IF29" i="8"/>
  <c r="IF37" i="8"/>
  <c r="IF125" i="8"/>
  <c r="I66" i="11"/>
  <c r="U1676" i="4"/>
  <c r="I70" i="11"/>
  <c r="U1637" i="4"/>
  <c r="I69" i="11"/>
  <c r="I65" i="11"/>
  <c r="U646" i="4"/>
  <c r="I61" i="11"/>
  <c r="U693" i="4"/>
  <c r="T1245" i="4"/>
  <c r="U1241" i="4"/>
  <c r="U752" i="4"/>
  <c r="U751" i="4"/>
  <c r="U750" i="4"/>
  <c r="U753" i="4"/>
  <c r="U916" i="4"/>
  <c r="U917" i="4"/>
  <c r="U1242" i="4"/>
  <c r="U1243" i="4"/>
  <c r="U1234" i="4"/>
  <c r="U1235" i="4"/>
  <c r="U1236" i="4"/>
  <c r="U1237" i="4"/>
  <c r="U1244" i="4"/>
  <c r="U1481" i="4"/>
  <c r="I57" i="11"/>
  <c r="U1467" i="4"/>
  <c r="I58" i="11"/>
  <c r="U1472" i="4"/>
  <c r="I59" i="11"/>
  <c r="U1477" i="4"/>
  <c r="I60" i="11"/>
  <c r="I56" i="11"/>
  <c r="I252" i="14"/>
  <c r="I63" i="11"/>
  <c r="I268" i="14"/>
  <c r="I64" i="11"/>
  <c r="I62" i="11"/>
  <c r="I71" i="11"/>
  <c r="I72" i="11"/>
  <c r="I73" i="11"/>
  <c r="I74" i="11"/>
  <c r="I75" i="11"/>
  <c r="I76" i="11"/>
  <c r="I77" i="11"/>
  <c r="I55" i="11"/>
  <c r="I30" i="11"/>
  <c r="U547" i="4"/>
  <c r="U545" i="4"/>
  <c r="U546" i="4"/>
  <c r="U548" i="4"/>
  <c r="U549" i="4"/>
  <c r="U550" i="4"/>
  <c r="U1558" i="4"/>
  <c r="I92" i="11"/>
  <c r="U1589" i="4"/>
  <c r="U1591" i="4"/>
  <c r="U1592" i="4"/>
  <c r="I348" i="14"/>
  <c r="I349" i="14"/>
  <c r="I93" i="11"/>
  <c r="U1677" i="4"/>
  <c r="U1678" i="4"/>
  <c r="I95" i="11"/>
  <c r="U1638" i="4"/>
  <c r="U1639" i="4"/>
  <c r="I94" i="11"/>
  <c r="I90" i="11"/>
  <c r="U648" i="4"/>
  <c r="I86" i="11"/>
  <c r="U713" i="4"/>
  <c r="T1261" i="4"/>
  <c r="U1257" i="4"/>
  <c r="U783" i="4"/>
  <c r="U782" i="4"/>
  <c r="U784" i="4"/>
  <c r="U785" i="4"/>
  <c r="U922" i="4"/>
  <c r="U923" i="4"/>
  <c r="U1258" i="4"/>
  <c r="U1259" i="4"/>
  <c r="U1250" i="4"/>
  <c r="U1251" i="4"/>
  <c r="U1252" i="4"/>
  <c r="U1253" i="4"/>
  <c r="U1260" i="4"/>
  <c r="U1486" i="4"/>
  <c r="I82" i="11"/>
  <c r="U714" i="4"/>
  <c r="T1276" i="4"/>
  <c r="U1272" i="4"/>
  <c r="U790" i="4"/>
  <c r="U789" i="4"/>
  <c r="U791" i="4"/>
  <c r="U792" i="4"/>
  <c r="U928" i="4"/>
  <c r="U929" i="4"/>
  <c r="U1273" i="4"/>
  <c r="U1274" i="4"/>
  <c r="U1265" i="4"/>
  <c r="U1266" i="4"/>
  <c r="U1267" i="4"/>
  <c r="U1268" i="4"/>
  <c r="U1275" i="4"/>
  <c r="U1490" i="4"/>
  <c r="I83" i="11"/>
  <c r="U715" i="4"/>
  <c r="T1291" i="4"/>
  <c r="U1287" i="4"/>
  <c r="U797" i="4"/>
  <c r="U796" i="4"/>
  <c r="U798" i="4"/>
  <c r="U799" i="4"/>
  <c r="U933" i="4"/>
  <c r="U1288" i="4"/>
  <c r="U1289" i="4"/>
  <c r="U1280" i="4"/>
  <c r="U1281" i="4"/>
  <c r="U1282" i="4"/>
  <c r="U1283" i="4"/>
  <c r="U1290" i="4"/>
  <c r="U1494" i="4"/>
  <c r="I84" i="11"/>
  <c r="U716" i="4"/>
  <c r="T1306" i="4"/>
  <c r="U1302" i="4"/>
  <c r="U804" i="4"/>
  <c r="U803" i="4"/>
  <c r="U805" i="4"/>
  <c r="U806" i="4"/>
  <c r="U941" i="4"/>
  <c r="U1303" i="4"/>
  <c r="U1304" i="4"/>
  <c r="U1295" i="4"/>
  <c r="U1296" i="4"/>
  <c r="U1297" i="4"/>
  <c r="U1298" i="4"/>
  <c r="U1305" i="4"/>
  <c r="U1498" i="4"/>
  <c r="I85" i="11"/>
  <c r="I81" i="11"/>
  <c r="I164" i="14"/>
  <c r="I165" i="14"/>
  <c r="I166" i="14"/>
  <c r="I253" i="14"/>
  <c r="I254" i="14"/>
  <c r="I183" i="14"/>
  <c r="I269" i="14"/>
  <c r="I270" i="14"/>
  <c r="I89" i="11"/>
  <c r="I87" i="11"/>
  <c r="I96" i="11"/>
  <c r="I97" i="11"/>
  <c r="I98" i="11"/>
  <c r="I99" i="11"/>
  <c r="I100" i="11"/>
  <c r="I101" i="11"/>
  <c r="I102" i="11"/>
  <c r="I80" i="11"/>
  <c r="I79" i="11"/>
  <c r="U559" i="4"/>
  <c r="U557" i="4"/>
  <c r="U558" i="4"/>
  <c r="U560" i="4"/>
  <c r="U561" i="4"/>
  <c r="U562" i="4"/>
  <c r="U1560" i="4"/>
  <c r="I117" i="11"/>
  <c r="U1596" i="4"/>
  <c r="U1598" i="4"/>
  <c r="U1599" i="4"/>
  <c r="I350" i="14"/>
  <c r="I351" i="14"/>
  <c r="I118" i="11"/>
  <c r="IF56" i="8"/>
  <c r="IF64" i="8"/>
  <c r="IF128" i="8"/>
  <c r="I116" i="11"/>
  <c r="U1679" i="4"/>
  <c r="U1680" i="4"/>
  <c r="I120" i="11"/>
  <c r="U1640" i="4"/>
  <c r="U1641" i="4"/>
  <c r="I119" i="11"/>
  <c r="I115" i="11"/>
  <c r="U650" i="4"/>
  <c r="I111" i="11"/>
  <c r="U700" i="4"/>
  <c r="T1382" i="4"/>
  <c r="U1378" i="4"/>
  <c r="U815" i="4"/>
  <c r="U814" i="4"/>
  <c r="U813" i="4"/>
  <c r="U816" i="4"/>
  <c r="U950" i="4"/>
  <c r="U952" i="4"/>
  <c r="U1379" i="4"/>
  <c r="U1380" i="4"/>
  <c r="U1371" i="4"/>
  <c r="U1372" i="4"/>
  <c r="U1373" i="4"/>
  <c r="U1374" i="4"/>
  <c r="U1381" i="4"/>
  <c r="U1522" i="4"/>
  <c r="I107" i="11"/>
  <c r="U701" i="4"/>
  <c r="T1337" i="4"/>
  <c r="U1333" i="4"/>
  <c r="U828" i="4"/>
  <c r="U827" i="4"/>
  <c r="U829" i="4"/>
  <c r="U830" i="4"/>
  <c r="U955" i="4"/>
  <c r="U956" i="4"/>
  <c r="U1334" i="4"/>
  <c r="U1335" i="4"/>
  <c r="U1326" i="4"/>
  <c r="U1327" i="4"/>
  <c r="U1328" i="4"/>
  <c r="U1329" i="4"/>
  <c r="U1336" i="4"/>
  <c r="U1507" i="4"/>
  <c r="I108" i="11"/>
  <c r="U702" i="4"/>
  <c r="T1352" i="4"/>
  <c r="U1348" i="4"/>
  <c r="U835" i="4"/>
  <c r="U834" i="4"/>
  <c r="U836" i="4"/>
  <c r="U837" i="4"/>
  <c r="U959" i="4"/>
  <c r="U1349" i="4"/>
  <c r="U1350" i="4"/>
  <c r="U1341" i="4"/>
  <c r="U1342" i="4"/>
  <c r="U1343" i="4"/>
  <c r="U1344" i="4"/>
  <c r="U1351" i="4"/>
  <c r="U1512" i="4"/>
  <c r="I109" i="11"/>
  <c r="U703" i="4"/>
  <c r="T1367" i="4"/>
  <c r="U1363" i="4"/>
  <c r="U842" i="4"/>
  <c r="U841" i="4"/>
  <c r="U843" i="4"/>
  <c r="U844" i="4"/>
  <c r="U967" i="4"/>
  <c r="U1364" i="4"/>
  <c r="U1365" i="4"/>
  <c r="U1356" i="4"/>
  <c r="U1357" i="4"/>
  <c r="U1358" i="4"/>
  <c r="U1359" i="4"/>
  <c r="U1366" i="4"/>
  <c r="U1517" i="4"/>
  <c r="I110" i="11"/>
  <c r="I106" i="11"/>
  <c r="I170" i="14"/>
  <c r="I171" i="14"/>
  <c r="I172" i="14"/>
  <c r="I255" i="14"/>
  <c r="I256" i="14"/>
  <c r="I113" i="11"/>
  <c r="I184" i="14"/>
  <c r="I271" i="14"/>
  <c r="I272" i="14"/>
  <c r="I114" i="11"/>
  <c r="I112" i="11"/>
  <c r="I121" i="11"/>
  <c r="I122" i="11"/>
  <c r="I123" i="11"/>
  <c r="I124" i="11"/>
  <c r="I125" i="11"/>
  <c r="I126" i="11"/>
  <c r="I127" i="11"/>
  <c r="I105" i="11"/>
  <c r="U1561" i="4"/>
  <c r="I141" i="11"/>
  <c r="I352" i="14"/>
  <c r="I142" i="11"/>
  <c r="IF57" i="8"/>
  <c r="IF65" i="8"/>
  <c r="IF129" i="8"/>
  <c r="I140" i="11"/>
  <c r="U1681" i="4"/>
  <c r="I144" i="11"/>
  <c r="U1642" i="4"/>
  <c r="I143" i="11"/>
  <c r="I139" i="11"/>
  <c r="U651" i="4"/>
  <c r="I135" i="11"/>
  <c r="U1508" i="4"/>
  <c r="I132" i="11"/>
  <c r="U1513" i="4"/>
  <c r="I133" i="11"/>
  <c r="U1518" i="4"/>
  <c r="I134" i="11"/>
  <c r="I130" i="11"/>
  <c r="I257" i="14"/>
  <c r="I137" i="11"/>
  <c r="I273" i="14"/>
  <c r="I138" i="11"/>
  <c r="I136" i="11"/>
  <c r="I145" i="11"/>
  <c r="I146" i="11"/>
  <c r="I147" i="11"/>
  <c r="I148" i="11"/>
  <c r="I149" i="11"/>
  <c r="I150" i="11"/>
  <c r="I151" i="11"/>
  <c r="I129" i="11"/>
  <c r="I104" i="11"/>
  <c r="U1563" i="4"/>
  <c r="I166" i="11"/>
  <c r="I353" i="14"/>
  <c r="I354" i="14"/>
  <c r="I167" i="11"/>
  <c r="I164" i="11"/>
  <c r="U653" i="4"/>
  <c r="I160" i="11"/>
  <c r="I155" i="11"/>
  <c r="I176" i="14"/>
  <c r="I177" i="14"/>
  <c r="I178" i="14"/>
  <c r="I258" i="14"/>
  <c r="I259" i="14"/>
  <c r="I162" i="11"/>
  <c r="I185" i="14"/>
  <c r="I274" i="14"/>
  <c r="I275" i="14"/>
  <c r="I163" i="11"/>
  <c r="I161" i="11"/>
  <c r="I170" i="11"/>
  <c r="I171" i="11"/>
  <c r="I172" i="11"/>
  <c r="I173" i="11"/>
  <c r="I174" i="11"/>
  <c r="I175" i="11"/>
  <c r="I176" i="11"/>
  <c r="I154" i="11"/>
  <c r="U1564" i="4"/>
  <c r="I190" i="11"/>
  <c r="I355" i="14"/>
  <c r="I191" i="11"/>
  <c r="I188" i="11"/>
  <c r="U654" i="4"/>
  <c r="I184" i="11"/>
  <c r="I179" i="11"/>
  <c r="I260" i="14"/>
  <c r="I186" i="11"/>
  <c r="I276" i="14"/>
  <c r="I187" i="11"/>
  <c r="I185" i="11"/>
  <c r="I194" i="11"/>
  <c r="I195" i="11"/>
  <c r="I196" i="11"/>
  <c r="I197" i="11"/>
  <c r="I198" i="11"/>
  <c r="I199" i="11"/>
  <c r="I200" i="11"/>
  <c r="I178" i="11"/>
  <c r="U1565" i="4"/>
  <c r="I214" i="11"/>
  <c r="I356" i="14"/>
  <c r="I215" i="11"/>
  <c r="I212" i="11"/>
  <c r="U655" i="4"/>
  <c r="I208" i="11"/>
  <c r="I203" i="11"/>
  <c r="I261" i="14"/>
  <c r="I210" i="11"/>
  <c r="I277" i="14"/>
  <c r="I211" i="11"/>
  <c r="I209" i="11"/>
  <c r="I218" i="11"/>
  <c r="I219" i="11"/>
  <c r="I220" i="11"/>
  <c r="I221" i="11"/>
  <c r="I222" i="11"/>
  <c r="I223" i="11"/>
  <c r="I224" i="11"/>
  <c r="I202" i="11"/>
  <c r="U1566" i="4"/>
  <c r="I234" i="11"/>
  <c r="I357" i="14"/>
  <c r="I235" i="11"/>
  <c r="I232" i="11"/>
  <c r="U626" i="4"/>
  <c r="U656" i="4"/>
  <c r="I228" i="11"/>
  <c r="I227" i="11"/>
  <c r="I262" i="14"/>
  <c r="I230" i="11"/>
  <c r="I278" i="14"/>
  <c r="I231" i="11"/>
  <c r="I229" i="11"/>
  <c r="I239" i="11"/>
  <c r="I240" i="11"/>
  <c r="I241" i="11"/>
  <c r="I242" i="11"/>
  <c r="I243" i="11"/>
  <c r="I244" i="11"/>
  <c r="I245" i="11"/>
  <c r="I226" i="11"/>
  <c r="I153" i="11"/>
  <c r="I29" i="11"/>
  <c r="I248" i="11"/>
  <c r="I189" i="14"/>
  <c r="I192" i="14"/>
  <c r="I190" i="14"/>
  <c r="I191" i="14"/>
  <c r="I194" i="14"/>
  <c r="I199" i="14"/>
  <c r="I202" i="14"/>
  <c r="I205" i="14"/>
  <c r="I209" i="14"/>
  <c r="I212" i="14"/>
  <c r="I257" i="11"/>
  <c r="I252" i="11"/>
  <c r="U20" i="4"/>
  <c r="U21" i="4"/>
  <c r="U22" i="4"/>
  <c r="U23" i="4"/>
  <c r="U24" i="4"/>
  <c r="U26" i="4"/>
  <c r="U30" i="4"/>
  <c r="U90" i="4"/>
  <c r="U91" i="4"/>
  <c r="U92" i="4"/>
  <c r="U93" i="4"/>
  <c r="U94" i="4"/>
  <c r="U96" i="4"/>
  <c r="U98" i="4"/>
  <c r="U34" i="4"/>
  <c r="U36" i="4"/>
  <c r="U38" i="4"/>
  <c r="U40" i="4"/>
  <c r="U43" i="4"/>
  <c r="U101" i="4"/>
  <c r="U103" i="4"/>
  <c r="U105" i="4"/>
  <c r="U107" i="4"/>
  <c r="U110" i="4"/>
  <c r="J12" i="10"/>
  <c r="U281" i="4"/>
  <c r="U282" i="4"/>
  <c r="I263" i="11"/>
  <c r="U47" i="4"/>
  <c r="U114" i="4"/>
  <c r="U50" i="4"/>
  <c r="U52" i="4"/>
  <c r="U54" i="4"/>
  <c r="U56" i="4"/>
  <c r="U59" i="4"/>
  <c r="U117" i="4"/>
  <c r="U119" i="4"/>
  <c r="U121" i="4"/>
  <c r="U123" i="4"/>
  <c r="U126" i="4"/>
  <c r="J15" i="10"/>
  <c r="U285" i="4"/>
  <c r="U286" i="4"/>
  <c r="I264" i="11"/>
  <c r="U63" i="4"/>
  <c r="U130" i="4"/>
  <c r="U66" i="4"/>
  <c r="U68" i="4"/>
  <c r="U70" i="4"/>
  <c r="U72" i="4"/>
  <c r="U75" i="4"/>
  <c r="U133" i="4"/>
  <c r="U135" i="4"/>
  <c r="U137" i="4"/>
  <c r="U139" i="4"/>
  <c r="U142" i="4"/>
  <c r="J18" i="10"/>
  <c r="U289" i="4"/>
  <c r="U290" i="4"/>
  <c r="I265" i="11"/>
  <c r="I262" i="11"/>
  <c r="I260" i="11"/>
  <c r="IF200" i="8"/>
  <c r="IF195" i="8"/>
  <c r="IF197" i="8"/>
  <c r="IF201" i="8"/>
  <c r="I277" i="11"/>
  <c r="I213" i="14"/>
  <c r="I278" i="11"/>
  <c r="U1737" i="4"/>
  <c r="U1734" i="4"/>
  <c r="U1739" i="4"/>
  <c r="U1738" i="4"/>
  <c r="U1741" i="4"/>
  <c r="U1744" i="4"/>
  <c r="I276" i="11"/>
  <c r="I273" i="11"/>
  <c r="T1622" i="4"/>
  <c r="U1618" i="4"/>
  <c r="U1615" i="4"/>
  <c r="U1616" i="4"/>
  <c r="U1619" i="4"/>
  <c r="U1620" i="4"/>
  <c r="U1621" i="4"/>
  <c r="U1631" i="4"/>
  <c r="I261" i="11"/>
  <c r="I259" i="11"/>
  <c r="I250" i="11"/>
  <c r="I280" i="11"/>
  <c r="H128" i="12"/>
  <c r="I288" i="11"/>
  <c r="U283" i="4"/>
  <c r="U287" i="4"/>
  <c r="U291" i="4"/>
  <c r="I284" i="11"/>
  <c r="I283" i="11"/>
  <c r="U1013" i="4"/>
  <c r="U1016" i="4"/>
  <c r="U1030" i="4"/>
  <c r="U1018" i="4"/>
  <c r="U1031" i="4"/>
  <c r="U1020" i="4"/>
  <c r="U1032" i="4"/>
  <c r="U1022" i="4"/>
  <c r="U1033" i="4"/>
  <c r="U1024" i="4"/>
  <c r="U1034" i="4"/>
  <c r="U1035" i="4"/>
  <c r="U1038" i="4"/>
  <c r="U1039" i="4"/>
  <c r="U1040" i="4"/>
  <c r="U1041" i="4"/>
  <c r="U1042" i="4"/>
  <c r="U1043" i="4"/>
  <c r="U1045" i="4"/>
  <c r="U1052" i="4"/>
  <c r="U1055" i="4"/>
  <c r="U1069" i="4"/>
  <c r="U1057" i="4"/>
  <c r="U1070" i="4"/>
  <c r="U1059" i="4"/>
  <c r="U1071" i="4"/>
  <c r="U1061" i="4"/>
  <c r="U1072" i="4"/>
  <c r="U1063" i="4"/>
  <c r="U1073" i="4"/>
  <c r="U1074" i="4"/>
  <c r="U1077" i="4"/>
  <c r="U1078" i="4"/>
  <c r="U1079" i="4"/>
  <c r="U1080" i="4"/>
  <c r="U1081" i="4"/>
  <c r="U1082" i="4"/>
  <c r="U1084" i="4"/>
  <c r="U1090" i="4"/>
  <c r="U1093" i="4"/>
  <c r="U1107" i="4"/>
  <c r="U1095" i="4"/>
  <c r="U1108" i="4"/>
  <c r="U1097" i="4"/>
  <c r="U1109" i="4"/>
  <c r="U1099" i="4"/>
  <c r="U1110" i="4"/>
  <c r="U1101" i="4"/>
  <c r="U1111" i="4"/>
  <c r="U1112" i="4"/>
  <c r="U1115" i="4"/>
  <c r="U1116" i="4"/>
  <c r="U1117" i="4"/>
  <c r="U1118" i="4"/>
  <c r="U1119" i="4"/>
  <c r="U1120" i="4"/>
  <c r="U1122" i="4"/>
  <c r="I286" i="11"/>
  <c r="U1017" i="4"/>
  <c r="U1019" i="4"/>
  <c r="U1021" i="4"/>
  <c r="U1023" i="4"/>
  <c r="U1027" i="4"/>
  <c r="U1049" i="4"/>
  <c r="U1056" i="4"/>
  <c r="U1058" i="4"/>
  <c r="U1060" i="4"/>
  <c r="U1062" i="4"/>
  <c r="U1066" i="4"/>
  <c r="U1087" i="4"/>
  <c r="U1094" i="4"/>
  <c r="U1096" i="4"/>
  <c r="U1098" i="4"/>
  <c r="U1100" i="4"/>
  <c r="U1104" i="4"/>
  <c r="U1125" i="4"/>
  <c r="U900" i="4"/>
  <c r="U901" i="4"/>
  <c r="U902" i="4"/>
  <c r="U903" i="4"/>
  <c r="U934" i="4"/>
  <c r="U935" i="4"/>
  <c r="U936" i="4"/>
  <c r="U937" i="4"/>
  <c r="U960" i="4"/>
  <c r="U961" i="4"/>
  <c r="U962" i="4"/>
  <c r="U963" i="4"/>
  <c r="U1128" i="4"/>
  <c r="U1131" i="4"/>
  <c r="U1132" i="4"/>
  <c r="U1133" i="4"/>
  <c r="U1134" i="4"/>
  <c r="U1135" i="4"/>
  <c r="U1136" i="4"/>
  <c r="U1137" i="4"/>
  <c r="U1138" i="4"/>
  <c r="U1142" i="4"/>
  <c r="U908" i="4"/>
  <c r="U909" i="4"/>
  <c r="U910" i="4"/>
  <c r="U911" i="4"/>
  <c r="U942" i="4"/>
  <c r="U943" i="4"/>
  <c r="U944" i="4"/>
  <c r="U945" i="4"/>
  <c r="U968" i="4"/>
  <c r="U969" i="4"/>
  <c r="U970" i="4"/>
  <c r="U971" i="4"/>
  <c r="U1145" i="4"/>
  <c r="U1148" i="4"/>
  <c r="U1149" i="4"/>
  <c r="U1150" i="4"/>
  <c r="U1151" i="4"/>
  <c r="U1152" i="4"/>
  <c r="U1153" i="4"/>
  <c r="U1154" i="4"/>
  <c r="U1155" i="4"/>
  <c r="U1159" i="4"/>
  <c r="I287" i="11"/>
  <c r="I282" i="11"/>
  <c r="T1568" i="4"/>
  <c r="U1570" i="4"/>
  <c r="U1571" i="4"/>
  <c r="I23" i="12"/>
  <c r="I6" i="12"/>
  <c r="I7" i="12"/>
  <c r="I8" i="12"/>
  <c r="I5" i="12"/>
  <c r="I4" i="12"/>
  <c r="T619" i="4"/>
  <c r="T628" i="4"/>
  <c r="T620" i="4"/>
  <c r="T629" i="4"/>
  <c r="T630" i="4"/>
  <c r="T631" i="4"/>
  <c r="T632" i="4"/>
  <c r="T634" i="4"/>
  <c r="U636" i="4"/>
  <c r="I22" i="12"/>
  <c r="I17" i="12"/>
  <c r="I18" i="12"/>
  <c r="I19" i="12"/>
  <c r="U1141" i="4"/>
  <c r="I20" i="12"/>
  <c r="U1156" i="4"/>
  <c r="U1158" i="4"/>
  <c r="I21" i="12"/>
  <c r="I16" i="12"/>
  <c r="I287" i="14"/>
  <c r="I288" i="14"/>
  <c r="I289" i="14"/>
  <c r="I291" i="14"/>
  <c r="I23" i="14"/>
  <c r="I55" i="14"/>
  <c r="I85" i="14"/>
  <c r="I293" i="14"/>
  <c r="I299" i="14"/>
  <c r="I300" i="14"/>
  <c r="I302" i="14"/>
  <c r="I26" i="14"/>
  <c r="I58" i="14"/>
  <c r="I88" i="14"/>
  <c r="I294" i="14"/>
  <c r="I305" i="14"/>
  <c r="I306" i="14"/>
  <c r="I308" i="14"/>
  <c r="I30" i="14"/>
  <c r="I62" i="14"/>
  <c r="I92" i="14"/>
  <c r="I295" i="14"/>
  <c r="I311" i="14"/>
  <c r="I312" i="14"/>
  <c r="I314" i="14"/>
  <c r="I316" i="14"/>
  <c r="I26" i="12"/>
  <c r="H110" i="14"/>
  <c r="I368" i="14"/>
  <c r="I31" i="12"/>
  <c r="I21" i="14"/>
  <c r="I53" i="14"/>
  <c r="I83" i="14"/>
  <c r="I113" i="14"/>
  <c r="H370" i="14"/>
  <c r="I32" i="12"/>
  <c r="H24" i="14"/>
  <c r="H56" i="14"/>
  <c r="H86" i="14"/>
  <c r="H116" i="14"/>
  <c r="I372" i="14"/>
  <c r="I33" i="12"/>
  <c r="I120" i="14"/>
  <c r="H374" i="14"/>
  <c r="I34" i="12"/>
  <c r="H122" i="14"/>
  <c r="I376" i="14"/>
  <c r="I35" i="12"/>
  <c r="I25" i="12"/>
  <c r="U1607" i="4"/>
  <c r="I332" i="14"/>
  <c r="I333" i="14"/>
  <c r="I334" i="14"/>
  <c r="I335" i="14"/>
  <c r="I336" i="14"/>
  <c r="I339" i="14"/>
  <c r="I340" i="14"/>
  <c r="I341" i="14"/>
  <c r="I342" i="14"/>
  <c r="I36" i="12"/>
  <c r="I216" i="14"/>
  <c r="I217" i="14"/>
  <c r="I218" i="14"/>
  <c r="I200" i="14"/>
  <c r="I222" i="14"/>
  <c r="I223" i="14"/>
  <c r="I224" i="14"/>
  <c r="I225" i="14"/>
  <c r="I203" i="14"/>
  <c r="I227" i="14"/>
  <c r="I228" i="14"/>
  <c r="I229" i="14"/>
  <c r="I230" i="14"/>
  <c r="I207" i="14"/>
  <c r="I232" i="14"/>
  <c r="I233" i="14"/>
  <c r="I234" i="14"/>
  <c r="I235" i="14"/>
  <c r="I237" i="14"/>
  <c r="I38" i="12"/>
  <c r="I242" i="14"/>
  <c r="I40" i="12"/>
  <c r="H246" i="14"/>
  <c r="I41" i="12"/>
  <c r="I245" i="14"/>
  <c r="I42" i="12"/>
  <c r="I198" i="14"/>
  <c r="H243" i="14"/>
  <c r="I43" i="12"/>
  <c r="H201" i="14"/>
  <c r="I244" i="14"/>
  <c r="I44" i="12"/>
  <c r="I37" i="12"/>
  <c r="I24" i="12"/>
  <c r="T1725" i="4"/>
  <c r="U1726" i="4"/>
  <c r="I49" i="12"/>
  <c r="S1716" i="4"/>
  <c r="T1716" i="4"/>
  <c r="U1717" i="4"/>
  <c r="I50" i="12"/>
  <c r="S1719" i="4"/>
  <c r="T1719" i="4"/>
  <c r="U1720" i="4"/>
  <c r="I51" i="12"/>
  <c r="T1722" i="4"/>
  <c r="U1723" i="4"/>
  <c r="I53" i="12"/>
  <c r="I47" i="12"/>
  <c r="T1672" i="4"/>
  <c r="U1688" i="4"/>
  <c r="I46" i="12"/>
  <c r="U1634" i="4"/>
  <c r="I57" i="12"/>
  <c r="I58" i="12"/>
  <c r="I3" i="12"/>
  <c r="I114" i="12"/>
  <c r="I115" i="12"/>
  <c r="I116" i="12"/>
  <c r="I117" i="12"/>
  <c r="I113" i="12"/>
  <c r="U35" i="4"/>
  <c r="U37" i="4"/>
  <c r="U39" i="4"/>
  <c r="U41" i="4"/>
  <c r="U44" i="4"/>
  <c r="U51" i="4"/>
  <c r="U53" i="4"/>
  <c r="U55" i="4"/>
  <c r="U57" i="4"/>
  <c r="U60" i="4"/>
  <c r="U67" i="4"/>
  <c r="U69" i="4"/>
  <c r="U71" i="4"/>
  <c r="U73" i="4"/>
  <c r="U76" i="4"/>
  <c r="U102" i="4"/>
  <c r="U104" i="4"/>
  <c r="U106" i="4"/>
  <c r="U108" i="4"/>
  <c r="U111" i="4"/>
  <c r="U118" i="4"/>
  <c r="U120" i="4"/>
  <c r="U122" i="4"/>
  <c r="U124" i="4"/>
  <c r="U127" i="4"/>
  <c r="U134" i="4"/>
  <c r="U136" i="4"/>
  <c r="U138" i="4"/>
  <c r="U140" i="4"/>
  <c r="U143" i="4"/>
  <c r="I68" i="12"/>
  <c r="I67" i="12"/>
  <c r="I70" i="12"/>
  <c r="I66" i="12"/>
  <c r="I72" i="12"/>
  <c r="U1046" i="4"/>
  <c r="U1085" i="4"/>
  <c r="U1123" i="4"/>
  <c r="I73" i="12"/>
  <c r="I71" i="12"/>
  <c r="I65" i="12"/>
  <c r="U1629" i="4"/>
  <c r="I62" i="12"/>
  <c r="I59" i="12"/>
  <c r="I123" i="12"/>
  <c r="H129" i="12"/>
  <c r="I124" i="12"/>
  <c r="I125" i="12"/>
  <c r="U1733" i="4"/>
  <c r="I126" i="12"/>
  <c r="I127" i="12"/>
  <c r="I296" i="11"/>
  <c r="I295" i="11"/>
  <c r="I292" i="11"/>
  <c r="I291" i="11"/>
  <c r="I294" i="11"/>
  <c r="I290" i="11"/>
  <c r="I307" i="11"/>
  <c r="I309" i="11"/>
  <c r="V524" i="4"/>
  <c r="V522" i="4"/>
  <c r="V523" i="4"/>
  <c r="V525" i="4"/>
  <c r="V526" i="4"/>
  <c r="V527" i="4"/>
  <c r="V1555" i="4"/>
  <c r="J43" i="11"/>
  <c r="V1610" i="4"/>
  <c r="J127" i="14"/>
  <c r="J130" i="14"/>
  <c r="V534" i="4"/>
  <c r="V532" i="4"/>
  <c r="V533" i="4"/>
  <c r="V535" i="4"/>
  <c r="V536" i="4"/>
  <c r="V537" i="4"/>
  <c r="V1582" i="4"/>
  <c r="V1584" i="4"/>
  <c r="V1585" i="4"/>
  <c r="J345" i="14"/>
  <c r="J346" i="14"/>
  <c r="J44" i="11"/>
  <c r="IG28" i="8"/>
  <c r="IG36" i="8"/>
  <c r="IG124" i="8"/>
  <c r="J42" i="11"/>
  <c r="V1674" i="4"/>
  <c r="V1675" i="4"/>
  <c r="J46" i="11"/>
  <c r="V1635" i="4"/>
  <c r="V1636" i="4"/>
  <c r="J45" i="11"/>
  <c r="J41" i="11"/>
  <c r="V625" i="4"/>
  <c r="V645" i="4"/>
  <c r="J37" i="11"/>
  <c r="V687" i="4"/>
  <c r="U1185" i="4"/>
  <c r="V1181" i="4"/>
  <c r="V744" i="4"/>
  <c r="V743" i="4"/>
  <c r="V742" i="4"/>
  <c r="V745" i="4"/>
  <c r="V891" i="4"/>
  <c r="V892" i="4"/>
  <c r="V1182" i="4"/>
  <c r="V1183" i="4"/>
  <c r="V1174" i="4"/>
  <c r="V1175" i="4"/>
  <c r="V1176" i="4"/>
  <c r="V1177" i="4"/>
  <c r="V1184" i="4"/>
  <c r="V1462" i="4"/>
  <c r="J33" i="11"/>
  <c r="V688" i="4"/>
  <c r="V694" i="4"/>
  <c r="U1200" i="4"/>
  <c r="V1196" i="4"/>
  <c r="V760" i="4"/>
  <c r="V759" i="4"/>
  <c r="V758" i="4"/>
  <c r="V761" i="4"/>
  <c r="V895" i="4"/>
  <c r="V896" i="4"/>
  <c r="V1197" i="4"/>
  <c r="V1198" i="4"/>
  <c r="V1189" i="4"/>
  <c r="V1190" i="4"/>
  <c r="V1191" i="4"/>
  <c r="V1192" i="4"/>
  <c r="V1199" i="4"/>
  <c r="V1466" i="4"/>
  <c r="J34" i="11"/>
  <c r="V689" i="4"/>
  <c r="V695" i="4"/>
  <c r="U1215" i="4"/>
  <c r="V1211" i="4"/>
  <c r="V767" i="4"/>
  <c r="V766" i="4"/>
  <c r="V765" i="4"/>
  <c r="V768" i="4"/>
  <c r="V899" i="4"/>
  <c r="V1212" i="4"/>
  <c r="V1213" i="4"/>
  <c r="V1204" i="4"/>
  <c r="V1205" i="4"/>
  <c r="V1206" i="4"/>
  <c r="V1207" i="4"/>
  <c r="V1214" i="4"/>
  <c r="V1471" i="4"/>
  <c r="J35" i="11"/>
  <c r="V690" i="4"/>
  <c r="V696" i="4"/>
  <c r="U1230" i="4"/>
  <c r="V1226" i="4"/>
  <c r="V774" i="4"/>
  <c r="V773" i="4"/>
  <c r="V772" i="4"/>
  <c r="V775" i="4"/>
  <c r="V907" i="4"/>
  <c r="V1227" i="4"/>
  <c r="V1228" i="4"/>
  <c r="V1219" i="4"/>
  <c r="V1220" i="4"/>
  <c r="V1221" i="4"/>
  <c r="V1222" i="4"/>
  <c r="V1229" i="4"/>
  <c r="V1476" i="4"/>
  <c r="J36" i="11"/>
  <c r="J32" i="11"/>
  <c r="J5" i="14"/>
  <c r="J8" i="14"/>
  <c r="J9" i="14"/>
  <c r="J10" i="14"/>
  <c r="J13" i="14"/>
  <c r="J11" i="14"/>
  <c r="J14" i="14"/>
  <c r="J16" i="14"/>
  <c r="J18" i="14"/>
  <c r="J22" i="14"/>
  <c r="J25" i="14"/>
  <c r="J28" i="14"/>
  <c r="J32" i="14"/>
  <c r="J158" i="14"/>
  <c r="J37" i="14"/>
  <c r="J40" i="14"/>
  <c r="J41" i="14"/>
  <c r="J42" i="14"/>
  <c r="J45" i="14"/>
  <c r="J43" i="14"/>
  <c r="J46" i="14"/>
  <c r="J48" i="14"/>
  <c r="J50" i="14"/>
  <c r="J54" i="14"/>
  <c r="J57" i="14"/>
  <c r="J60" i="14"/>
  <c r="J64" i="14"/>
  <c r="J159" i="14"/>
  <c r="J67" i="14"/>
  <c r="J70" i="14"/>
  <c r="J71" i="14"/>
  <c r="J72" i="14"/>
  <c r="J75" i="14"/>
  <c r="J73" i="14"/>
  <c r="J76" i="14"/>
  <c r="J78" i="14"/>
  <c r="J80" i="14"/>
  <c r="J84" i="14"/>
  <c r="J87" i="14"/>
  <c r="J90" i="14"/>
  <c r="J94" i="14"/>
  <c r="J160" i="14"/>
  <c r="J250" i="14"/>
  <c r="J251" i="14"/>
  <c r="J39" i="11"/>
  <c r="J131" i="14"/>
  <c r="J132" i="14"/>
  <c r="J135" i="14"/>
  <c r="J133" i="14"/>
  <c r="J136" i="14"/>
  <c r="J138" i="14"/>
  <c r="J140" i="14"/>
  <c r="J144" i="14"/>
  <c r="J147" i="14"/>
  <c r="J150" i="14"/>
  <c r="J154" i="14"/>
  <c r="J182" i="14"/>
  <c r="J266" i="14"/>
  <c r="J267" i="14"/>
  <c r="J40" i="11"/>
  <c r="J38" i="11"/>
  <c r="J47" i="11"/>
  <c r="J48" i="11"/>
  <c r="J49" i="11"/>
  <c r="J50" i="11"/>
  <c r="J51" i="11"/>
  <c r="J52" i="11"/>
  <c r="J53" i="11"/>
  <c r="J31" i="11"/>
  <c r="V1556" i="4"/>
  <c r="J67" i="11"/>
  <c r="J347" i="14"/>
  <c r="J68" i="11"/>
  <c r="IG29" i="8"/>
  <c r="IG37" i="8"/>
  <c r="IG125" i="8"/>
  <c r="J66" i="11"/>
  <c r="V1676" i="4"/>
  <c r="J70" i="11"/>
  <c r="V1637" i="4"/>
  <c r="J69" i="11"/>
  <c r="J65" i="11"/>
  <c r="V646" i="4"/>
  <c r="J61" i="11"/>
  <c r="V693" i="4"/>
  <c r="U1245" i="4"/>
  <c r="V1241" i="4"/>
  <c r="V752" i="4"/>
  <c r="V751" i="4"/>
  <c r="V750" i="4"/>
  <c r="V753" i="4"/>
  <c r="V916" i="4"/>
  <c r="V917" i="4"/>
  <c r="V1242" i="4"/>
  <c r="V1243" i="4"/>
  <c r="V1234" i="4"/>
  <c r="V1235" i="4"/>
  <c r="V1236" i="4"/>
  <c r="V1237" i="4"/>
  <c r="V1244" i="4"/>
  <c r="V1481" i="4"/>
  <c r="J57" i="11"/>
  <c r="V1467" i="4"/>
  <c r="J58" i="11"/>
  <c r="V1472" i="4"/>
  <c r="J59" i="11"/>
  <c r="V1477" i="4"/>
  <c r="J60" i="11"/>
  <c r="J56" i="11"/>
  <c r="J252" i="14"/>
  <c r="J63" i="11"/>
  <c r="J268" i="14"/>
  <c r="J64" i="11"/>
  <c r="J62" i="11"/>
  <c r="J71" i="11"/>
  <c r="J72" i="11"/>
  <c r="J73" i="11"/>
  <c r="J74" i="11"/>
  <c r="J75" i="11"/>
  <c r="J76" i="11"/>
  <c r="J77" i="11"/>
  <c r="J55" i="11"/>
  <c r="J30" i="11"/>
  <c r="V547" i="4"/>
  <c r="V545" i="4"/>
  <c r="V546" i="4"/>
  <c r="V548" i="4"/>
  <c r="V549" i="4"/>
  <c r="V550" i="4"/>
  <c r="V1558" i="4"/>
  <c r="J92" i="11"/>
  <c r="V1589" i="4"/>
  <c r="V1591" i="4"/>
  <c r="V1592" i="4"/>
  <c r="J348" i="14"/>
  <c r="J349" i="14"/>
  <c r="J93" i="11"/>
  <c r="V1677" i="4"/>
  <c r="V1678" i="4"/>
  <c r="J95" i="11"/>
  <c r="V1638" i="4"/>
  <c r="V1639" i="4"/>
  <c r="J94" i="11"/>
  <c r="J90" i="11"/>
  <c r="V648" i="4"/>
  <c r="J86" i="11"/>
  <c r="V713" i="4"/>
  <c r="U1261" i="4"/>
  <c r="V1257" i="4"/>
  <c r="V784" i="4"/>
  <c r="V783" i="4"/>
  <c r="V782" i="4"/>
  <c r="V785" i="4"/>
  <c r="V922" i="4"/>
  <c r="V923" i="4"/>
  <c r="V1258" i="4"/>
  <c r="V1259" i="4"/>
  <c r="V1250" i="4"/>
  <c r="V1251" i="4"/>
  <c r="V1252" i="4"/>
  <c r="V1253" i="4"/>
  <c r="V1260" i="4"/>
  <c r="V1486" i="4"/>
  <c r="J82" i="11"/>
  <c r="V714" i="4"/>
  <c r="U1276" i="4"/>
  <c r="V1272" i="4"/>
  <c r="V791" i="4"/>
  <c r="V790" i="4"/>
  <c r="V789" i="4"/>
  <c r="V792" i="4"/>
  <c r="V928" i="4"/>
  <c r="V929" i="4"/>
  <c r="V1273" i="4"/>
  <c r="V1274" i="4"/>
  <c r="V1265" i="4"/>
  <c r="V1266" i="4"/>
  <c r="V1267" i="4"/>
  <c r="V1268" i="4"/>
  <c r="V1275" i="4"/>
  <c r="V1490" i="4"/>
  <c r="J83" i="11"/>
  <c r="V715" i="4"/>
  <c r="U1291" i="4"/>
  <c r="V1287" i="4"/>
  <c r="V798" i="4"/>
  <c r="V797" i="4"/>
  <c r="V796" i="4"/>
  <c r="V799" i="4"/>
  <c r="V933" i="4"/>
  <c r="V1288" i="4"/>
  <c r="V1289" i="4"/>
  <c r="V1280" i="4"/>
  <c r="V1281" i="4"/>
  <c r="V1282" i="4"/>
  <c r="V1283" i="4"/>
  <c r="V1290" i="4"/>
  <c r="V1494" i="4"/>
  <c r="J84" i="11"/>
  <c r="V716" i="4"/>
  <c r="U1306" i="4"/>
  <c r="V1302" i="4"/>
  <c r="V805" i="4"/>
  <c r="V804" i="4"/>
  <c r="V803" i="4"/>
  <c r="V806" i="4"/>
  <c r="V941" i="4"/>
  <c r="V1303" i="4"/>
  <c r="V1304" i="4"/>
  <c r="V1295" i="4"/>
  <c r="V1296" i="4"/>
  <c r="V1297" i="4"/>
  <c r="V1298" i="4"/>
  <c r="V1305" i="4"/>
  <c r="V1498" i="4"/>
  <c r="J85" i="11"/>
  <c r="J81" i="11"/>
  <c r="J164" i="14"/>
  <c r="J165" i="14"/>
  <c r="J166" i="14"/>
  <c r="J253" i="14"/>
  <c r="J254" i="14"/>
  <c r="J183" i="14"/>
  <c r="J269" i="14"/>
  <c r="J270" i="14"/>
  <c r="J89" i="11"/>
  <c r="J87" i="11"/>
  <c r="J96" i="11"/>
  <c r="J97" i="11"/>
  <c r="J98" i="11"/>
  <c r="J99" i="11"/>
  <c r="J100" i="11"/>
  <c r="J101" i="11"/>
  <c r="J102" i="11"/>
  <c r="J80" i="11"/>
  <c r="J79" i="11"/>
  <c r="V559" i="4"/>
  <c r="V557" i="4"/>
  <c r="V558" i="4"/>
  <c r="V560" i="4"/>
  <c r="V561" i="4"/>
  <c r="V562" i="4"/>
  <c r="V1560" i="4"/>
  <c r="J117" i="11"/>
  <c r="V1596" i="4"/>
  <c r="V1598" i="4"/>
  <c r="V1599" i="4"/>
  <c r="J350" i="14"/>
  <c r="J351" i="14"/>
  <c r="J118" i="11"/>
  <c r="IG56" i="8"/>
  <c r="IG64" i="8"/>
  <c r="IG128" i="8"/>
  <c r="J116" i="11"/>
  <c r="V1679" i="4"/>
  <c r="V1680" i="4"/>
  <c r="J120" i="11"/>
  <c r="V1640" i="4"/>
  <c r="V1641" i="4"/>
  <c r="J119" i="11"/>
  <c r="J115" i="11"/>
  <c r="V650" i="4"/>
  <c r="J111" i="11"/>
  <c r="V700" i="4"/>
  <c r="U1382" i="4"/>
  <c r="V1378" i="4"/>
  <c r="V815" i="4"/>
  <c r="V814" i="4"/>
  <c r="V813" i="4"/>
  <c r="V816" i="4"/>
  <c r="V950" i="4"/>
  <c r="V952" i="4"/>
  <c r="V1379" i="4"/>
  <c r="V1380" i="4"/>
  <c r="V1371" i="4"/>
  <c r="V1372" i="4"/>
  <c r="V1373" i="4"/>
  <c r="V1374" i="4"/>
  <c r="V1381" i="4"/>
  <c r="V1522" i="4"/>
  <c r="J107" i="11"/>
  <c r="V701" i="4"/>
  <c r="U1337" i="4"/>
  <c r="V1333" i="4"/>
  <c r="V829" i="4"/>
  <c r="V828" i="4"/>
  <c r="V827" i="4"/>
  <c r="V830" i="4"/>
  <c r="V955" i="4"/>
  <c r="V956" i="4"/>
  <c r="V1334" i="4"/>
  <c r="V1335" i="4"/>
  <c r="V1326" i="4"/>
  <c r="V1327" i="4"/>
  <c r="V1328" i="4"/>
  <c r="V1329" i="4"/>
  <c r="V1336" i="4"/>
  <c r="V1507" i="4"/>
  <c r="J108" i="11"/>
  <c r="V702" i="4"/>
  <c r="U1352" i="4"/>
  <c r="V1348" i="4"/>
  <c r="V836" i="4"/>
  <c r="V835" i="4"/>
  <c r="V834" i="4"/>
  <c r="V837" i="4"/>
  <c r="V959" i="4"/>
  <c r="V1349" i="4"/>
  <c r="V1350" i="4"/>
  <c r="V1341" i="4"/>
  <c r="V1342" i="4"/>
  <c r="V1343" i="4"/>
  <c r="V1344" i="4"/>
  <c r="V1351" i="4"/>
  <c r="V1512" i="4"/>
  <c r="J109" i="11"/>
  <c r="V703" i="4"/>
  <c r="U1367" i="4"/>
  <c r="V1363" i="4"/>
  <c r="V843" i="4"/>
  <c r="V842" i="4"/>
  <c r="V841" i="4"/>
  <c r="V844" i="4"/>
  <c r="V967" i="4"/>
  <c r="V1364" i="4"/>
  <c r="V1365" i="4"/>
  <c r="V1356" i="4"/>
  <c r="V1357" i="4"/>
  <c r="V1358" i="4"/>
  <c r="V1359" i="4"/>
  <c r="V1366" i="4"/>
  <c r="V1517" i="4"/>
  <c r="J110" i="11"/>
  <c r="J106" i="11"/>
  <c r="J170" i="14"/>
  <c r="J171" i="14"/>
  <c r="J172" i="14"/>
  <c r="J255" i="14"/>
  <c r="J256" i="14"/>
  <c r="J113" i="11"/>
  <c r="J184" i="14"/>
  <c r="J271" i="14"/>
  <c r="J272" i="14"/>
  <c r="J114" i="11"/>
  <c r="J112" i="11"/>
  <c r="J121" i="11"/>
  <c r="J122" i="11"/>
  <c r="J123" i="11"/>
  <c r="J124" i="11"/>
  <c r="J125" i="11"/>
  <c r="J126" i="11"/>
  <c r="J127" i="11"/>
  <c r="J105" i="11"/>
  <c r="V1561" i="4"/>
  <c r="J141" i="11"/>
  <c r="J352" i="14"/>
  <c r="J142" i="11"/>
  <c r="IG57" i="8"/>
  <c r="IG65" i="8"/>
  <c r="IG129" i="8"/>
  <c r="J140" i="11"/>
  <c r="V1681" i="4"/>
  <c r="J144" i="11"/>
  <c r="V1642" i="4"/>
  <c r="J143" i="11"/>
  <c r="J139" i="11"/>
  <c r="V651" i="4"/>
  <c r="J135" i="11"/>
  <c r="V1508" i="4"/>
  <c r="J132" i="11"/>
  <c r="V1513" i="4"/>
  <c r="J133" i="11"/>
  <c r="V1518" i="4"/>
  <c r="J134" i="11"/>
  <c r="J130" i="11"/>
  <c r="J257" i="14"/>
  <c r="J137" i="11"/>
  <c r="J273" i="14"/>
  <c r="J138" i="11"/>
  <c r="J136" i="11"/>
  <c r="J145" i="11"/>
  <c r="J146" i="11"/>
  <c r="J147" i="11"/>
  <c r="J148" i="11"/>
  <c r="J149" i="11"/>
  <c r="J150" i="11"/>
  <c r="J151" i="11"/>
  <c r="J129" i="11"/>
  <c r="J104" i="11"/>
  <c r="V1563" i="4"/>
  <c r="J166" i="11"/>
  <c r="J353" i="14"/>
  <c r="J354" i="14"/>
  <c r="J167" i="11"/>
  <c r="J164" i="11"/>
  <c r="V653" i="4"/>
  <c r="J160" i="11"/>
  <c r="J155" i="11"/>
  <c r="J176" i="14"/>
  <c r="J177" i="14"/>
  <c r="J178" i="14"/>
  <c r="J258" i="14"/>
  <c r="J259" i="14"/>
  <c r="J162" i="11"/>
  <c r="J185" i="14"/>
  <c r="J274" i="14"/>
  <c r="J275" i="14"/>
  <c r="J163" i="11"/>
  <c r="J161" i="11"/>
  <c r="J170" i="11"/>
  <c r="J171" i="11"/>
  <c r="J172" i="11"/>
  <c r="J173" i="11"/>
  <c r="J174" i="11"/>
  <c r="J175" i="11"/>
  <c r="J176" i="11"/>
  <c r="J154" i="11"/>
  <c r="V1564" i="4"/>
  <c r="J190" i="11"/>
  <c r="J355" i="14"/>
  <c r="J191" i="11"/>
  <c r="J188" i="11"/>
  <c r="V654" i="4"/>
  <c r="J184" i="11"/>
  <c r="J179" i="11"/>
  <c r="J260" i="14"/>
  <c r="J186" i="11"/>
  <c r="J276" i="14"/>
  <c r="J187" i="11"/>
  <c r="J185" i="11"/>
  <c r="J194" i="11"/>
  <c r="J195" i="11"/>
  <c r="J196" i="11"/>
  <c r="J197" i="11"/>
  <c r="J198" i="11"/>
  <c r="J199" i="11"/>
  <c r="J200" i="11"/>
  <c r="J178" i="11"/>
  <c r="V1565" i="4"/>
  <c r="J214" i="11"/>
  <c r="J356" i="14"/>
  <c r="J215" i="11"/>
  <c r="J212" i="11"/>
  <c r="V655" i="4"/>
  <c r="J208" i="11"/>
  <c r="J203" i="11"/>
  <c r="J261" i="14"/>
  <c r="J210" i="11"/>
  <c r="J277" i="14"/>
  <c r="J211" i="11"/>
  <c r="J209" i="11"/>
  <c r="J218" i="11"/>
  <c r="J219" i="11"/>
  <c r="J220" i="11"/>
  <c r="J221" i="11"/>
  <c r="J222" i="11"/>
  <c r="J223" i="11"/>
  <c r="J224" i="11"/>
  <c r="J202" i="11"/>
  <c r="V1566" i="4"/>
  <c r="J234" i="11"/>
  <c r="J357" i="14"/>
  <c r="J235" i="11"/>
  <c r="J232" i="11"/>
  <c r="V626" i="4"/>
  <c r="V656" i="4"/>
  <c r="J228" i="11"/>
  <c r="J227" i="11"/>
  <c r="J262" i="14"/>
  <c r="J230" i="11"/>
  <c r="J278" i="14"/>
  <c r="J231" i="11"/>
  <c r="J229" i="11"/>
  <c r="J239" i="11"/>
  <c r="J240" i="11"/>
  <c r="J241" i="11"/>
  <c r="J242" i="11"/>
  <c r="J243" i="11"/>
  <c r="J244" i="11"/>
  <c r="J245" i="11"/>
  <c r="J226" i="11"/>
  <c r="J153" i="11"/>
  <c r="J29" i="11"/>
  <c r="J248" i="11"/>
  <c r="J189" i="14"/>
  <c r="J192" i="14"/>
  <c r="J190" i="14"/>
  <c r="J191" i="14"/>
  <c r="J194" i="14"/>
  <c r="J199" i="14"/>
  <c r="J202" i="14"/>
  <c r="J205" i="14"/>
  <c r="J209" i="14"/>
  <c r="J212" i="14"/>
  <c r="J257" i="11"/>
  <c r="J252" i="11"/>
  <c r="V20" i="4"/>
  <c r="V21" i="4"/>
  <c r="V22" i="4"/>
  <c r="V23" i="4"/>
  <c r="V24" i="4"/>
  <c r="V26" i="4"/>
  <c r="V30" i="4"/>
  <c r="V90" i="4"/>
  <c r="V91" i="4"/>
  <c r="V92" i="4"/>
  <c r="V93" i="4"/>
  <c r="V94" i="4"/>
  <c r="V96" i="4"/>
  <c r="V98" i="4"/>
  <c r="V34" i="4"/>
  <c r="V36" i="4"/>
  <c r="V38" i="4"/>
  <c r="V40" i="4"/>
  <c r="V43" i="4"/>
  <c r="V101" i="4"/>
  <c r="V103" i="4"/>
  <c r="V105" i="4"/>
  <c r="V107" i="4"/>
  <c r="V110" i="4"/>
  <c r="K12" i="10"/>
  <c r="V281" i="4"/>
  <c r="V282" i="4"/>
  <c r="J263" i="11"/>
  <c r="V47" i="4"/>
  <c r="V114" i="4"/>
  <c r="V50" i="4"/>
  <c r="V52" i="4"/>
  <c r="V54" i="4"/>
  <c r="V56" i="4"/>
  <c r="V59" i="4"/>
  <c r="V117" i="4"/>
  <c r="V119" i="4"/>
  <c r="V121" i="4"/>
  <c r="V123" i="4"/>
  <c r="V126" i="4"/>
  <c r="K15" i="10"/>
  <c r="V285" i="4"/>
  <c r="V286" i="4"/>
  <c r="J264" i="11"/>
  <c r="V63" i="4"/>
  <c r="V130" i="4"/>
  <c r="V66" i="4"/>
  <c r="V68" i="4"/>
  <c r="V70" i="4"/>
  <c r="V72" i="4"/>
  <c r="V75" i="4"/>
  <c r="V133" i="4"/>
  <c r="V135" i="4"/>
  <c r="V137" i="4"/>
  <c r="V139" i="4"/>
  <c r="V142" i="4"/>
  <c r="K18" i="10"/>
  <c r="V289" i="4"/>
  <c r="V290" i="4"/>
  <c r="J265" i="11"/>
  <c r="J262" i="11"/>
  <c r="J260" i="11"/>
  <c r="IG200" i="8"/>
  <c r="IG195" i="8"/>
  <c r="IG197" i="8"/>
  <c r="IG201" i="8"/>
  <c r="J277" i="11"/>
  <c r="J213" i="14"/>
  <c r="J278" i="11"/>
  <c r="V1737" i="4"/>
  <c r="V1734" i="4"/>
  <c r="V1739" i="4"/>
  <c r="V1738" i="4"/>
  <c r="V1741" i="4"/>
  <c r="V1744" i="4"/>
  <c r="J276" i="11"/>
  <c r="J273" i="11"/>
  <c r="U1622" i="4"/>
  <c r="V1618" i="4"/>
  <c r="V1615" i="4"/>
  <c r="V1616" i="4"/>
  <c r="V1619" i="4"/>
  <c r="V1620" i="4"/>
  <c r="V1621" i="4"/>
  <c r="V1631" i="4"/>
  <c r="J261" i="11"/>
  <c r="J259" i="11"/>
  <c r="J250" i="11"/>
  <c r="J280" i="11"/>
  <c r="I128" i="12"/>
  <c r="J288" i="11"/>
  <c r="V283" i="4"/>
  <c r="V287" i="4"/>
  <c r="V291" i="4"/>
  <c r="J284" i="11"/>
  <c r="J283" i="11"/>
  <c r="V1013" i="4"/>
  <c r="V1016" i="4"/>
  <c r="V1030" i="4"/>
  <c r="V1018" i="4"/>
  <c r="V1031" i="4"/>
  <c r="V1020" i="4"/>
  <c r="V1032" i="4"/>
  <c r="V1022" i="4"/>
  <c r="V1033" i="4"/>
  <c r="V1024" i="4"/>
  <c r="V1034" i="4"/>
  <c r="V1035" i="4"/>
  <c r="V1038" i="4"/>
  <c r="V1039" i="4"/>
  <c r="V1040" i="4"/>
  <c r="V1041" i="4"/>
  <c r="V1042" i="4"/>
  <c r="V1043" i="4"/>
  <c r="V1045" i="4"/>
  <c r="V1052" i="4"/>
  <c r="V1055" i="4"/>
  <c r="V1069" i="4"/>
  <c r="V1057" i="4"/>
  <c r="V1070" i="4"/>
  <c r="V1059" i="4"/>
  <c r="V1071" i="4"/>
  <c r="V1061" i="4"/>
  <c r="V1072" i="4"/>
  <c r="V1063" i="4"/>
  <c r="V1073" i="4"/>
  <c r="V1074" i="4"/>
  <c r="V1077" i="4"/>
  <c r="V1078" i="4"/>
  <c r="V1079" i="4"/>
  <c r="V1080" i="4"/>
  <c r="V1081" i="4"/>
  <c r="V1082" i="4"/>
  <c r="V1084" i="4"/>
  <c r="V1090" i="4"/>
  <c r="V1093" i="4"/>
  <c r="V1107" i="4"/>
  <c r="V1095" i="4"/>
  <c r="V1108" i="4"/>
  <c r="V1097" i="4"/>
  <c r="V1109" i="4"/>
  <c r="V1099" i="4"/>
  <c r="V1110" i="4"/>
  <c r="V1101" i="4"/>
  <c r="V1111" i="4"/>
  <c r="V1112" i="4"/>
  <c r="V1115" i="4"/>
  <c r="V1116" i="4"/>
  <c r="V1117" i="4"/>
  <c r="V1118" i="4"/>
  <c r="V1119" i="4"/>
  <c r="V1120" i="4"/>
  <c r="V1122" i="4"/>
  <c r="J286" i="11"/>
  <c r="V1017" i="4"/>
  <c r="V1019" i="4"/>
  <c r="V1021" i="4"/>
  <c r="V1023" i="4"/>
  <c r="V1027" i="4"/>
  <c r="V1049" i="4"/>
  <c r="V1056" i="4"/>
  <c r="V1058" i="4"/>
  <c r="V1060" i="4"/>
  <c r="V1062" i="4"/>
  <c r="V1066" i="4"/>
  <c r="V1087" i="4"/>
  <c r="V1094" i="4"/>
  <c r="V1096" i="4"/>
  <c r="V1098" i="4"/>
  <c r="V1100" i="4"/>
  <c r="V1104" i="4"/>
  <c r="V1125" i="4"/>
  <c r="V900" i="4"/>
  <c r="V901" i="4"/>
  <c r="V902" i="4"/>
  <c r="V903" i="4"/>
  <c r="V934" i="4"/>
  <c r="V935" i="4"/>
  <c r="V936" i="4"/>
  <c r="V937" i="4"/>
  <c r="V960" i="4"/>
  <c r="V961" i="4"/>
  <c r="V962" i="4"/>
  <c r="V963" i="4"/>
  <c r="V1128" i="4"/>
  <c r="V1131" i="4"/>
  <c r="V1132" i="4"/>
  <c r="V1133" i="4"/>
  <c r="V1134" i="4"/>
  <c r="V1135" i="4"/>
  <c r="V1136" i="4"/>
  <c r="V1137" i="4"/>
  <c r="V1138" i="4"/>
  <c r="V1142" i="4"/>
  <c r="V908" i="4"/>
  <c r="V909" i="4"/>
  <c r="V910" i="4"/>
  <c r="V911" i="4"/>
  <c r="V942" i="4"/>
  <c r="V943" i="4"/>
  <c r="V944" i="4"/>
  <c r="V945" i="4"/>
  <c r="V968" i="4"/>
  <c r="V969" i="4"/>
  <c r="V970" i="4"/>
  <c r="V971" i="4"/>
  <c r="V1145" i="4"/>
  <c r="V1148" i="4"/>
  <c r="V1149" i="4"/>
  <c r="V1150" i="4"/>
  <c r="V1151" i="4"/>
  <c r="V1152" i="4"/>
  <c r="V1153" i="4"/>
  <c r="V1154" i="4"/>
  <c r="V1155" i="4"/>
  <c r="V1159" i="4"/>
  <c r="J287" i="11"/>
  <c r="J282" i="11"/>
  <c r="U1568" i="4"/>
  <c r="V1570" i="4"/>
  <c r="V1571" i="4"/>
  <c r="J23" i="12"/>
  <c r="J6" i="12"/>
  <c r="J7" i="12"/>
  <c r="J8" i="12"/>
  <c r="J5" i="12"/>
  <c r="J4" i="12"/>
  <c r="U619" i="4"/>
  <c r="U628" i="4"/>
  <c r="U620" i="4"/>
  <c r="U629" i="4"/>
  <c r="U630" i="4"/>
  <c r="U631" i="4"/>
  <c r="U632" i="4"/>
  <c r="U634" i="4"/>
  <c r="V636" i="4"/>
  <c r="J22" i="12"/>
  <c r="J17" i="12"/>
  <c r="J18" i="12"/>
  <c r="J19" i="12"/>
  <c r="V1141" i="4"/>
  <c r="J20" i="12"/>
  <c r="V1156" i="4"/>
  <c r="V1158" i="4"/>
  <c r="J21" i="12"/>
  <c r="J16" i="12"/>
  <c r="J287" i="14"/>
  <c r="J288" i="14"/>
  <c r="J289" i="14"/>
  <c r="J291" i="14"/>
  <c r="J23" i="14"/>
  <c r="J55" i="14"/>
  <c r="J85" i="14"/>
  <c r="J293" i="14"/>
  <c r="J299" i="14"/>
  <c r="J300" i="14"/>
  <c r="J302" i="14"/>
  <c r="J26" i="14"/>
  <c r="J58" i="14"/>
  <c r="J88" i="14"/>
  <c r="J294" i="14"/>
  <c r="J305" i="14"/>
  <c r="J306" i="14"/>
  <c r="J308" i="14"/>
  <c r="J30" i="14"/>
  <c r="J62" i="14"/>
  <c r="J92" i="14"/>
  <c r="J295" i="14"/>
  <c r="J311" i="14"/>
  <c r="J312" i="14"/>
  <c r="J314" i="14"/>
  <c r="J316" i="14"/>
  <c r="J26" i="12"/>
  <c r="I110" i="14"/>
  <c r="J368" i="14"/>
  <c r="J31" i="12"/>
  <c r="J21" i="14"/>
  <c r="J53" i="14"/>
  <c r="J83" i="14"/>
  <c r="J113" i="14"/>
  <c r="I370" i="14"/>
  <c r="J32" i="12"/>
  <c r="I24" i="14"/>
  <c r="I56" i="14"/>
  <c r="I86" i="14"/>
  <c r="I116" i="14"/>
  <c r="J372" i="14"/>
  <c r="J33" i="12"/>
  <c r="J120" i="14"/>
  <c r="I374" i="14"/>
  <c r="J34" i="12"/>
  <c r="I122" i="14"/>
  <c r="J376" i="14"/>
  <c r="J35" i="12"/>
  <c r="J25" i="12"/>
  <c r="V1607" i="4"/>
  <c r="J332" i="14"/>
  <c r="J333" i="14"/>
  <c r="J334" i="14"/>
  <c r="J335" i="14"/>
  <c r="J336" i="14"/>
  <c r="J339" i="14"/>
  <c r="J340" i="14"/>
  <c r="J341" i="14"/>
  <c r="J342" i="14"/>
  <c r="J36" i="12"/>
  <c r="J216" i="14"/>
  <c r="J217" i="14"/>
  <c r="J218" i="14"/>
  <c r="J200" i="14"/>
  <c r="J222" i="14"/>
  <c r="J223" i="14"/>
  <c r="J224" i="14"/>
  <c r="J225" i="14"/>
  <c r="J203" i="14"/>
  <c r="J227" i="14"/>
  <c r="J228" i="14"/>
  <c r="J229" i="14"/>
  <c r="J230" i="14"/>
  <c r="J207" i="14"/>
  <c r="J232" i="14"/>
  <c r="J233" i="14"/>
  <c r="J234" i="14"/>
  <c r="J235" i="14"/>
  <c r="J237" i="14"/>
  <c r="J38" i="12"/>
  <c r="J242" i="14"/>
  <c r="J40" i="12"/>
  <c r="I246" i="14"/>
  <c r="J41" i="12"/>
  <c r="J245" i="14"/>
  <c r="J42" i="12"/>
  <c r="J198" i="14"/>
  <c r="I243" i="14"/>
  <c r="J43" i="12"/>
  <c r="I201" i="14"/>
  <c r="J244" i="14"/>
  <c r="J44" i="12"/>
  <c r="J37" i="12"/>
  <c r="J24" i="12"/>
  <c r="U1725" i="4"/>
  <c r="V1726" i="4"/>
  <c r="J49" i="12"/>
  <c r="U1722" i="4"/>
  <c r="V1723" i="4"/>
  <c r="J53" i="12"/>
  <c r="J47" i="12"/>
  <c r="U1672" i="4"/>
  <c r="V1688" i="4"/>
  <c r="J46" i="12"/>
  <c r="V1634" i="4"/>
  <c r="J57" i="12"/>
  <c r="J58" i="12"/>
  <c r="J3" i="12"/>
  <c r="J114" i="12"/>
  <c r="J115" i="12"/>
  <c r="J116" i="12"/>
  <c r="J117" i="12"/>
  <c r="J113" i="12"/>
  <c r="V35" i="4"/>
  <c r="V37" i="4"/>
  <c r="V39" i="4"/>
  <c r="V41" i="4"/>
  <c r="V44" i="4"/>
  <c r="V51" i="4"/>
  <c r="V53" i="4"/>
  <c r="V55" i="4"/>
  <c r="V57" i="4"/>
  <c r="V60" i="4"/>
  <c r="V67" i="4"/>
  <c r="V69" i="4"/>
  <c r="V71" i="4"/>
  <c r="V73" i="4"/>
  <c r="V76" i="4"/>
  <c r="V102" i="4"/>
  <c r="V104" i="4"/>
  <c r="V106" i="4"/>
  <c r="V108" i="4"/>
  <c r="V111" i="4"/>
  <c r="V118" i="4"/>
  <c r="V120" i="4"/>
  <c r="V122" i="4"/>
  <c r="V124" i="4"/>
  <c r="V127" i="4"/>
  <c r="V134" i="4"/>
  <c r="V136" i="4"/>
  <c r="V138" i="4"/>
  <c r="V140" i="4"/>
  <c r="V143" i="4"/>
  <c r="J68" i="12"/>
  <c r="J67" i="12"/>
  <c r="J70" i="12"/>
  <c r="J66" i="12"/>
  <c r="J72" i="12"/>
  <c r="V1046" i="4"/>
  <c r="V1085" i="4"/>
  <c r="V1123" i="4"/>
  <c r="J73" i="12"/>
  <c r="J71" i="12"/>
  <c r="J65" i="12"/>
  <c r="V1629" i="4"/>
  <c r="J62" i="12"/>
  <c r="J59" i="12"/>
  <c r="J123" i="12"/>
  <c r="I129" i="12"/>
  <c r="J124" i="12"/>
  <c r="J125" i="12"/>
  <c r="V1733" i="4"/>
  <c r="J126" i="12"/>
  <c r="J127" i="12"/>
  <c r="J296" i="11"/>
  <c r="J295" i="11"/>
  <c r="J292" i="11"/>
  <c r="J291" i="11"/>
  <c r="J294" i="11"/>
  <c r="J290" i="11"/>
  <c r="J307" i="11"/>
  <c r="J309" i="11"/>
  <c r="W524" i="4"/>
  <c r="W522" i="4"/>
  <c r="W523" i="4"/>
  <c r="W525" i="4"/>
  <c r="W526" i="4"/>
  <c r="W527" i="4"/>
  <c r="W1555" i="4"/>
  <c r="K43" i="11"/>
  <c r="W1610" i="4"/>
  <c r="K127" i="14"/>
  <c r="K130" i="14"/>
  <c r="W534" i="4"/>
  <c r="W532" i="4"/>
  <c r="W533" i="4"/>
  <c r="W535" i="4"/>
  <c r="W536" i="4"/>
  <c r="W537" i="4"/>
  <c r="W1582" i="4"/>
  <c r="W1584" i="4"/>
  <c r="W1585" i="4"/>
  <c r="K345" i="14"/>
  <c r="K346" i="14"/>
  <c r="K44" i="11"/>
  <c r="IH28" i="8"/>
  <c r="IH36" i="8"/>
  <c r="IH124" i="8"/>
  <c r="K42" i="11"/>
  <c r="W1674" i="4"/>
  <c r="W1675" i="4"/>
  <c r="K46" i="11"/>
  <c r="W1635" i="4"/>
  <c r="W1636" i="4"/>
  <c r="K45" i="11"/>
  <c r="K41" i="11"/>
  <c r="W625" i="4"/>
  <c r="W645" i="4"/>
  <c r="K37" i="11"/>
  <c r="W687" i="4"/>
  <c r="V1185" i="4"/>
  <c r="W1181" i="4"/>
  <c r="W743" i="4"/>
  <c r="W742" i="4"/>
  <c r="W744" i="4"/>
  <c r="W745" i="4"/>
  <c r="W891" i="4"/>
  <c r="W892" i="4"/>
  <c r="W1182" i="4"/>
  <c r="W1183" i="4"/>
  <c r="W1174" i="4"/>
  <c r="W1175" i="4"/>
  <c r="W1176" i="4"/>
  <c r="W1177" i="4"/>
  <c r="W1184" i="4"/>
  <c r="W1462" i="4"/>
  <c r="K33" i="11"/>
  <c r="W688" i="4"/>
  <c r="W694" i="4"/>
  <c r="V1200" i="4"/>
  <c r="W1196" i="4"/>
  <c r="W759" i="4"/>
  <c r="W758" i="4"/>
  <c r="W760" i="4"/>
  <c r="W761" i="4"/>
  <c r="W895" i="4"/>
  <c r="W896" i="4"/>
  <c r="W1197" i="4"/>
  <c r="W1198" i="4"/>
  <c r="W1189" i="4"/>
  <c r="W1190" i="4"/>
  <c r="W1191" i="4"/>
  <c r="W1192" i="4"/>
  <c r="W1199" i="4"/>
  <c r="W1466" i="4"/>
  <c r="K34" i="11"/>
  <c r="W689" i="4"/>
  <c r="W695" i="4"/>
  <c r="V1215" i="4"/>
  <c r="W1211" i="4"/>
  <c r="W766" i="4"/>
  <c r="W765" i="4"/>
  <c r="W767" i="4"/>
  <c r="W768" i="4"/>
  <c r="W899" i="4"/>
  <c r="W1212" i="4"/>
  <c r="W1213" i="4"/>
  <c r="W1204" i="4"/>
  <c r="W1205" i="4"/>
  <c r="W1206" i="4"/>
  <c r="W1207" i="4"/>
  <c r="W1214" i="4"/>
  <c r="W1471" i="4"/>
  <c r="K35" i="11"/>
  <c r="W690" i="4"/>
  <c r="W696" i="4"/>
  <c r="V1230" i="4"/>
  <c r="W1226" i="4"/>
  <c r="W773" i="4"/>
  <c r="W772" i="4"/>
  <c r="W774" i="4"/>
  <c r="W775" i="4"/>
  <c r="W907" i="4"/>
  <c r="W1227" i="4"/>
  <c r="W1228" i="4"/>
  <c r="W1219" i="4"/>
  <c r="W1220" i="4"/>
  <c r="W1221" i="4"/>
  <c r="W1222" i="4"/>
  <c r="W1229" i="4"/>
  <c r="W1476" i="4"/>
  <c r="K36" i="11"/>
  <c r="K32" i="11"/>
  <c r="K5" i="14"/>
  <c r="K8" i="14"/>
  <c r="K9" i="14"/>
  <c r="K10" i="14"/>
  <c r="K13" i="14"/>
  <c r="K11" i="14"/>
  <c r="K14" i="14"/>
  <c r="K16" i="14"/>
  <c r="K18" i="14"/>
  <c r="K22" i="14"/>
  <c r="K25" i="14"/>
  <c r="K28" i="14"/>
  <c r="K32" i="14"/>
  <c r="K158" i="14"/>
  <c r="K37" i="14"/>
  <c r="K40" i="14"/>
  <c r="K41" i="14"/>
  <c r="K42" i="14"/>
  <c r="K45" i="14"/>
  <c r="K43" i="14"/>
  <c r="K46" i="14"/>
  <c r="K48" i="14"/>
  <c r="K50" i="14"/>
  <c r="K54" i="14"/>
  <c r="K57" i="14"/>
  <c r="K60" i="14"/>
  <c r="K64" i="14"/>
  <c r="K159" i="14"/>
  <c r="K67" i="14"/>
  <c r="K70" i="14"/>
  <c r="K71" i="14"/>
  <c r="K72" i="14"/>
  <c r="K75" i="14"/>
  <c r="K73" i="14"/>
  <c r="K76" i="14"/>
  <c r="K78" i="14"/>
  <c r="K80" i="14"/>
  <c r="K84" i="14"/>
  <c r="K87" i="14"/>
  <c r="K90" i="14"/>
  <c r="K94" i="14"/>
  <c r="K160" i="14"/>
  <c r="K250" i="14"/>
  <c r="K251" i="14"/>
  <c r="K39" i="11"/>
  <c r="K131" i="14"/>
  <c r="K132" i="14"/>
  <c r="K135" i="14"/>
  <c r="K133" i="14"/>
  <c r="K136" i="14"/>
  <c r="K138" i="14"/>
  <c r="K140" i="14"/>
  <c r="K144" i="14"/>
  <c r="K147" i="14"/>
  <c r="K150" i="14"/>
  <c r="K154" i="14"/>
  <c r="K182" i="14"/>
  <c r="K266" i="14"/>
  <c r="K267" i="14"/>
  <c r="K40" i="11"/>
  <c r="K38" i="11"/>
  <c r="K47" i="11"/>
  <c r="K48" i="11"/>
  <c r="K49" i="11"/>
  <c r="K50" i="11"/>
  <c r="K51" i="11"/>
  <c r="K52" i="11"/>
  <c r="K53" i="11"/>
  <c r="K31" i="11"/>
  <c r="W1556" i="4"/>
  <c r="K67" i="11"/>
  <c r="K347" i="14"/>
  <c r="K68" i="11"/>
  <c r="IH29" i="8"/>
  <c r="IH37" i="8"/>
  <c r="IH125" i="8"/>
  <c r="K66" i="11"/>
  <c r="W1676" i="4"/>
  <c r="K70" i="11"/>
  <c r="W1637" i="4"/>
  <c r="K69" i="11"/>
  <c r="K65" i="11"/>
  <c r="W646" i="4"/>
  <c r="K61" i="11"/>
  <c r="W693" i="4"/>
  <c r="V1245" i="4"/>
  <c r="W1241" i="4"/>
  <c r="W751" i="4"/>
  <c r="W750" i="4"/>
  <c r="W752" i="4"/>
  <c r="W753" i="4"/>
  <c r="W916" i="4"/>
  <c r="W917" i="4"/>
  <c r="W1242" i="4"/>
  <c r="W1243" i="4"/>
  <c r="W1234" i="4"/>
  <c r="W1235" i="4"/>
  <c r="W1236" i="4"/>
  <c r="W1237" i="4"/>
  <c r="W1244" i="4"/>
  <c r="W1481" i="4"/>
  <c r="K57" i="11"/>
  <c r="W1467" i="4"/>
  <c r="K58" i="11"/>
  <c r="W1472" i="4"/>
  <c r="K59" i="11"/>
  <c r="W1477" i="4"/>
  <c r="K60" i="11"/>
  <c r="K56" i="11"/>
  <c r="K252" i="14"/>
  <c r="K63" i="11"/>
  <c r="K268" i="14"/>
  <c r="K64" i="11"/>
  <c r="K62" i="11"/>
  <c r="K71" i="11"/>
  <c r="K72" i="11"/>
  <c r="K73" i="11"/>
  <c r="K74" i="11"/>
  <c r="K75" i="11"/>
  <c r="K76" i="11"/>
  <c r="K77" i="11"/>
  <c r="K55" i="11"/>
  <c r="K30" i="11"/>
  <c r="W547" i="4"/>
  <c r="W545" i="4"/>
  <c r="W546" i="4"/>
  <c r="W548" i="4"/>
  <c r="W549" i="4"/>
  <c r="W550" i="4"/>
  <c r="W1558" i="4"/>
  <c r="K92" i="11"/>
  <c r="W1589" i="4"/>
  <c r="W1591" i="4"/>
  <c r="W1592" i="4"/>
  <c r="K348" i="14"/>
  <c r="K349" i="14"/>
  <c r="K93" i="11"/>
  <c r="W1677" i="4"/>
  <c r="W1678" i="4"/>
  <c r="K95" i="11"/>
  <c r="W1638" i="4"/>
  <c r="W1639" i="4"/>
  <c r="K94" i="11"/>
  <c r="K90" i="11"/>
  <c r="W648" i="4"/>
  <c r="K86" i="11"/>
  <c r="W713" i="4"/>
  <c r="V1261" i="4"/>
  <c r="W1257" i="4"/>
  <c r="W783" i="4"/>
  <c r="W782" i="4"/>
  <c r="W784" i="4"/>
  <c r="W785" i="4"/>
  <c r="W922" i="4"/>
  <c r="W923" i="4"/>
  <c r="W1258" i="4"/>
  <c r="W1259" i="4"/>
  <c r="W1250" i="4"/>
  <c r="W1251" i="4"/>
  <c r="W1252" i="4"/>
  <c r="W1253" i="4"/>
  <c r="W1260" i="4"/>
  <c r="W1486" i="4"/>
  <c r="K82" i="11"/>
  <c r="W714" i="4"/>
  <c r="V1276" i="4"/>
  <c r="W1272" i="4"/>
  <c r="W790" i="4"/>
  <c r="W789" i="4"/>
  <c r="W791" i="4"/>
  <c r="W792" i="4"/>
  <c r="W928" i="4"/>
  <c r="W929" i="4"/>
  <c r="W1273" i="4"/>
  <c r="W1274" i="4"/>
  <c r="W1265" i="4"/>
  <c r="W1266" i="4"/>
  <c r="W1267" i="4"/>
  <c r="W1268" i="4"/>
  <c r="W1275" i="4"/>
  <c r="W1490" i="4"/>
  <c r="K83" i="11"/>
  <c r="W715" i="4"/>
  <c r="V1291" i="4"/>
  <c r="W1287" i="4"/>
  <c r="W797" i="4"/>
  <c r="W796" i="4"/>
  <c r="W798" i="4"/>
  <c r="W799" i="4"/>
  <c r="W933" i="4"/>
  <c r="W1288" i="4"/>
  <c r="W1289" i="4"/>
  <c r="W1280" i="4"/>
  <c r="W1281" i="4"/>
  <c r="W1282" i="4"/>
  <c r="W1283" i="4"/>
  <c r="W1290" i="4"/>
  <c r="W1494" i="4"/>
  <c r="K84" i="11"/>
  <c r="W716" i="4"/>
  <c r="V1306" i="4"/>
  <c r="W1302" i="4"/>
  <c r="W804" i="4"/>
  <c r="W803" i="4"/>
  <c r="W805" i="4"/>
  <c r="W806" i="4"/>
  <c r="W941" i="4"/>
  <c r="W1303" i="4"/>
  <c r="W1304" i="4"/>
  <c r="W1295" i="4"/>
  <c r="W1296" i="4"/>
  <c r="W1297" i="4"/>
  <c r="W1298" i="4"/>
  <c r="W1305" i="4"/>
  <c r="W1498" i="4"/>
  <c r="K85" i="11"/>
  <c r="K81" i="11"/>
  <c r="K164" i="14"/>
  <c r="K165" i="14"/>
  <c r="K166" i="14"/>
  <c r="K253" i="14"/>
  <c r="K254" i="14"/>
  <c r="K183" i="14"/>
  <c r="K269" i="14"/>
  <c r="K270" i="14"/>
  <c r="K89" i="11"/>
  <c r="K87" i="11"/>
  <c r="K96" i="11"/>
  <c r="K97" i="11"/>
  <c r="K98" i="11"/>
  <c r="K99" i="11"/>
  <c r="K100" i="11"/>
  <c r="K101" i="11"/>
  <c r="K102" i="11"/>
  <c r="K80" i="11"/>
  <c r="K79" i="11"/>
  <c r="W559" i="4"/>
  <c r="W557" i="4"/>
  <c r="W558" i="4"/>
  <c r="W560" i="4"/>
  <c r="W561" i="4"/>
  <c r="W562" i="4"/>
  <c r="W1560" i="4"/>
  <c r="K117" i="11"/>
  <c r="W1596" i="4"/>
  <c r="W1598" i="4"/>
  <c r="W1599" i="4"/>
  <c r="K350" i="14"/>
  <c r="K351" i="14"/>
  <c r="K118" i="11"/>
  <c r="IH56" i="8"/>
  <c r="IH64" i="8"/>
  <c r="IH128" i="8"/>
  <c r="K116" i="11"/>
  <c r="W1679" i="4"/>
  <c r="W1680" i="4"/>
  <c r="K120" i="11"/>
  <c r="W1640" i="4"/>
  <c r="W1641" i="4"/>
  <c r="K119" i="11"/>
  <c r="K115" i="11"/>
  <c r="W650" i="4"/>
  <c r="K111" i="11"/>
  <c r="W700" i="4"/>
  <c r="V1382" i="4"/>
  <c r="W1378" i="4"/>
  <c r="W814" i="4"/>
  <c r="W813" i="4"/>
  <c r="W815" i="4"/>
  <c r="W816" i="4"/>
  <c r="W950" i="4"/>
  <c r="W952" i="4"/>
  <c r="W1379" i="4"/>
  <c r="W1380" i="4"/>
  <c r="W1371" i="4"/>
  <c r="W1372" i="4"/>
  <c r="W1373" i="4"/>
  <c r="W1374" i="4"/>
  <c r="W1381" i="4"/>
  <c r="W1522" i="4"/>
  <c r="K107" i="11"/>
  <c r="W701" i="4"/>
  <c r="V1337" i="4"/>
  <c r="W1333" i="4"/>
  <c r="W828" i="4"/>
  <c r="W827" i="4"/>
  <c r="W829" i="4"/>
  <c r="W830" i="4"/>
  <c r="W955" i="4"/>
  <c r="W956" i="4"/>
  <c r="W1334" i="4"/>
  <c r="W1335" i="4"/>
  <c r="W1326" i="4"/>
  <c r="W1327" i="4"/>
  <c r="W1328" i="4"/>
  <c r="W1329" i="4"/>
  <c r="W1336" i="4"/>
  <c r="W1507" i="4"/>
  <c r="K108" i="11"/>
  <c r="W702" i="4"/>
  <c r="V1352" i="4"/>
  <c r="W1348" i="4"/>
  <c r="W835" i="4"/>
  <c r="W834" i="4"/>
  <c r="W836" i="4"/>
  <c r="W837" i="4"/>
  <c r="W959" i="4"/>
  <c r="W1349" i="4"/>
  <c r="W1350" i="4"/>
  <c r="W1341" i="4"/>
  <c r="W1342" i="4"/>
  <c r="W1343" i="4"/>
  <c r="W1344" i="4"/>
  <c r="W1351" i="4"/>
  <c r="W1512" i="4"/>
  <c r="K109" i="11"/>
  <c r="W703" i="4"/>
  <c r="V1367" i="4"/>
  <c r="W1363" i="4"/>
  <c r="W842" i="4"/>
  <c r="W841" i="4"/>
  <c r="W843" i="4"/>
  <c r="W844" i="4"/>
  <c r="W967" i="4"/>
  <c r="W1364" i="4"/>
  <c r="W1365" i="4"/>
  <c r="W1356" i="4"/>
  <c r="W1357" i="4"/>
  <c r="W1358" i="4"/>
  <c r="W1359" i="4"/>
  <c r="W1366" i="4"/>
  <c r="W1517" i="4"/>
  <c r="K110" i="11"/>
  <c r="K106" i="11"/>
  <c r="K170" i="14"/>
  <c r="K171" i="14"/>
  <c r="K172" i="14"/>
  <c r="K255" i="14"/>
  <c r="K256" i="14"/>
  <c r="K113" i="11"/>
  <c r="K184" i="14"/>
  <c r="K271" i="14"/>
  <c r="K272" i="14"/>
  <c r="K114" i="11"/>
  <c r="K112" i="11"/>
  <c r="K121" i="11"/>
  <c r="K122" i="11"/>
  <c r="K123" i="11"/>
  <c r="K124" i="11"/>
  <c r="K125" i="11"/>
  <c r="K126" i="11"/>
  <c r="K127" i="11"/>
  <c r="K105" i="11"/>
  <c r="W1561" i="4"/>
  <c r="K141" i="11"/>
  <c r="K352" i="14"/>
  <c r="K142" i="11"/>
  <c r="IH57" i="8"/>
  <c r="IH65" i="8"/>
  <c r="IH129" i="8"/>
  <c r="K140" i="11"/>
  <c r="W1681" i="4"/>
  <c r="K144" i="11"/>
  <c r="W1642" i="4"/>
  <c r="K143" i="11"/>
  <c r="K139" i="11"/>
  <c r="W651" i="4"/>
  <c r="K135" i="11"/>
  <c r="W1508" i="4"/>
  <c r="K132" i="11"/>
  <c r="W1513" i="4"/>
  <c r="K133" i="11"/>
  <c r="W1518" i="4"/>
  <c r="K134" i="11"/>
  <c r="K130" i="11"/>
  <c r="K257" i="14"/>
  <c r="K137" i="11"/>
  <c r="K273" i="14"/>
  <c r="K138" i="11"/>
  <c r="K136" i="11"/>
  <c r="K145" i="11"/>
  <c r="K146" i="11"/>
  <c r="K147" i="11"/>
  <c r="K148" i="11"/>
  <c r="K149" i="11"/>
  <c r="K150" i="11"/>
  <c r="K151" i="11"/>
  <c r="K129" i="11"/>
  <c r="K104" i="11"/>
  <c r="W1563" i="4"/>
  <c r="K166" i="11"/>
  <c r="K353" i="14"/>
  <c r="K354" i="14"/>
  <c r="K167" i="11"/>
  <c r="K164" i="11"/>
  <c r="W653" i="4"/>
  <c r="K160" i="11"/>
  <c r="K155" i="11"/>
  <c r="K176" i="14"/>
  <c r="K177" i="14"/>
  <c r="K178" i="14"/>
  <c r="K258" i="14"/>
  <c r="K259" i="14"/>
  <c r="K162" i="11"/>
  <c r="K185" i="14"/>
  <c r="K274" i="14"/>
  <c r="K275" i="14"/>
  <c r="K163" i="11"/>
  <c r="K161" i="11"/>
  <c r="K170" i="11"/>
  <c r="K171" i="11"/>
  <c r="K172" i="11"/>
  <c r="K173" i="11"/>
  <c r="K174" i="11"/>
  <c r="K175" i="11"/>
  <c r="K176" i="11"/>
  <c r="K154" i="11"/>
  <c r="W1564" i="4"/>
  <c r="K190" i="11"/>
  <c r="K355" i="14"/>
  <c r="K191" i="11"/>
  <c r="K188" i="11"/>
  <c r="W654" i="4"/>
  <c r="K184" i="11"/>
  <c r="K179" i="11"/>
  <c r="K260" i="14"/>
  <c r="K186" i="11"/>
  <c r="K276" i="14"/>
  <c r="K187" i="11"/>
  <c r="K185" i="11"/>
  <c r="K194" i="11"/>
  <c r="K195" i="11"/>
  <c r="K196" i="11"/>
  <c r="K197" i="11"/>
  <c r="K198" i="11"/>
  <c r="K199" i="11"/>
  <c r="K200" i="11"/>
  <c r="K178" i="11"/>
  <c r="W1565" i="4"/>
  <c r="K214" i="11"/>
  <c r="K356" i="14"/>
  <c r="K215" i="11"/>
  <c r="K212" i="11"/>
  <c r="W655" i="4"/>
  <c r="K208" i="11"/>
  <c r="K203" i="11"/>
  <c r="K261" i="14"/>
  <c r="K210" i="11"/>
  <c r="K277" i="14"/>
  <c r="K211" i="11"/>
  <c r="K209" i="11"/>
  <c r="K218" i="11"/>
  <c r="K219" i="11"/>
  <c r="K220" i="11"/>
  <c r="K221" i="11"/>
  <c r="K222" i="11"/>
  <c r="K223" i="11"/>
  <c r="K224" i="11"/>
  <c r="K202" i="11"/>
  <c r="W1566" i="4"/>
  <c r="K234" i="11"/>
  <c r="K357" i="14"/>
  <c r="K235" i="11"/>
  <c r="K232" i="11"/>
  <c r="W626" i="4"/>
  <c r="W656" i="4"/>
  <c r="K228" i="11"/>
  <c r="K227" i="11"/>
  <c r="K262" i="14"/>
  <c r="K230" i="11"/>
  <c r="K278" i="14"/>
  <c r="K231" i="11"/>
  <c r="K229" i="11"/>
  <c r="K239" i="11"/>
  <c r="K240" i="11"/>
  <c r="K241" i="11"/>
  <c r="K242" i="11"/>
  <c r="K243" i="11"/>
  <c r="K244" i="11"/>
  <c r="K245" i="11"/>
  <c r="K226" i="11"/>
  <c r="K153" i="11"/>
  <c r="K29" i="11"/>
  <c r="K248" i="11"/>
  <c r="K189" i="14"/>
  <c r="K192" i="14"/>
  <c r="K190" i="14"/>
  <c r="K191" i="14"/>
  <c r="K194" i="14"/>
  <c r="K199" i="14"/>
  <c r="K202" i="14"/>
  <c r="K205" i="14"/>
  <c r="K209" i="14"/>
  <c r="K212" i="14"/>
  <c r="K257" i="11"/>
  <c r="K252" i="11"/>
  <c r="W20" i="4"/>
  <c r="W21" i="4"/>
  <c r="W22" i="4"/>
  <c r="W23" i="4"/>
  <c r="W24" i="4"/>
  <c r="W26" i="4"/>
  <c r="W30" i="4"/>
  <c r="W90" i="4"/>
  <c r="W91" i="4"/>
  <c r="W92" i="4"/>
  <c r="W93" i="4"/>
  <c r="W94" i="4"/>
  <c r="W96" i="4"/>
  <c r="W98" i="4"/>
  <c r="W34" i="4"/>
  <c r="W36" i="4"/>
  <c r="W38" i="4"/>
  <c r="W40" i="4"/>
  <c r="W43" i="4"/>
  <c r="W101" i="4"/>
  <c r="W103" i="4"/>
  <c r="W105" i="4"/>
  <c r="W107" i="4"/>
  <c r="W110" i="4"/>
  <c r="L12" i="10"/>
  <c r="W281" i="4"/>
  <c r="W282" i="4"/>
  <c r="K263" i="11"/>
  <c r="W47" i="4"/>
  <c r="W114" i="4"/>
  <c r="W50" i="4"/>
  <c r="W52" i="4"/>
  <c r="W54" i="4"/>
  <c r="W56" i="4"/>
  <c r="W59" i="4"/>
  <c r="W117" i="4"/>
  <c r="W119" i="4"/>
  <c r="W121" i="4"/>
  <c r="W123" i="4"/>
  <c r="W126" i="4"/>
  <c r="L15" i="10"/>
  <c r="W285" i="4"/>
  <c r="W286" i="4"/>
  <c r="K264" i="11"/>
  <c r="W63" i="4"/>
  <c r="W130" i="4"/>
  <c r="W66" i="4"/>
  <c r="W68" i="4"/>
  <c r="W70" i="4"/>
  <c r="W72" i="4"/>
  <c r="W75" i="4"/>
  <c r="W133" i="4"/>
  <c r="W135" i="4"/>
  <c r="W137" i="4"/>
  <c r="W139" i="4"/>
  <c r="W142" i="4"/>
  <c r="L18" i="10"/>
  <c r="W289" i="4"/>
  <c r="W290" i="4"/>
  <c r="K265" i="11"/>
  <c r="K262" i="11"/>
  <c r="K260" i="11"/>
  <c r="IH200" i="8"/>
  <c r="IH195" i="8"/>
  <c r="IH197" i="8"/>
  <c r="IH201" i="8"/>
  <c r="K277" i="11"/>
  <c r="K213" i="14"/>
  <c r="K278" i="11"/>
  <c r="W1737" i="4"/>
  <c r="W1734" i="4"/>
  <c r="W1739" i="4"/>
  <c r="W1738" i="4"/>
  <c r="W1741" i="4"/>
  <c r="W1744" i="4"/>
  <c r="K276" i="11"/>
  <c r="K273" i="11"/>
  <c r="V1622" i="4"/>
  <c r="W1618" i="4"/>
  <c r="W1615" i="4"/>
  <c r="W1616" i="4"/>
  <c r="W1619" i="4"/>
  <c r="W1620" i="4"/>
  <c r="W1621" i="4"/>
  <c r="W1631" i="4"/>
  <c r="K261" i="11"/>
  <c r="K259" i="11"/>
  <c r="K250" i="11"/>
  <c r="K280" i="11"/>
  <c r="J128" i="12"/>
  <c r="K288" i="11"/>
  <c r="W283" i="4"/>
  <c r="W287" i="4"/>
  <c r="W291" i="4"/>
  <c r="K284" i="11"/>
  <c r="K283" i="11"/>
  <c r="W1013" i="4"/>
  <c r="W1016" i="4"/>
  <c r="W1030" i="4"/>
  <c r="W1018" i="4"/>
  <c r="W1031" i="4"/>
  <c r="W1020" i="4"/>
  <c r="W1032" i="4"/>
  <c r="W1022" i="4"/>
  <c r="W1033" i="4"/>
  <c r="W1024" i="4"/>
  <c r="W1034" i="4"/>
  <c r="W1035" i="4"/>
  <c r="W1038" i="4"/>
  <c r="W1039" i="4"/>
  <c r="W1040" i="4"/>
  <c r="W1041" i="4"/>
  <c r="W1042" i="4"/>
  <c r="W1043" i="4"/>
  <c r="W1045" i="4"/>
  <c r="W1052" i="4"/>
  <c r="W1055" i="4"/>
  <c r="W1069" i="4"/>
  <c r="W1057" i="4"/>
  <c r="W1070" i="4"/>
  <c r="W1059" i="4"/>
  <c r="W1071" i="4"/>
  <c r="W1061" i="4"/>
  <c r="W1072" i="4"/>
  <c r="W1063" i="4"/>
  <c r="W1073" i="4"/>
  <c r="W1074" i="4"/>
  <c r="W1077" i="4"/>
  <c r="W1078" i="4"/>
  <c r="W1079" i="4"/>
  <c r="W1080" i="4"/>
  <c r="W1081" i="4"/>
  <c r="W1082" i="4"/>
  <c r="W1084" i="4"/>
  <c r="W1090" i="4"/>
  <c r="W1093" i="4"/>
  <c r="W1107" i="4"/>
  <c r="W1095" i="4"/>
  <c r="W1108" i="4"/>
  <c r="W1097" i="4"/>
  <c r="W1109" i="4"/>
  <c r="W1099" i="4"/>
  <c r="W1110" i="4"/>
  <c r="W1101" i="4"/>
  <c r="W1111" i="4"/>
  <c r="W1112" i="4"/>
  <c r="W1115" i="4"/>
  <c r="W1116" i="4"/>
  <c r="W1117" i="4"/>
  <c r="W1118" i="4"/>
  <c r="W1119" i="4"/>
  <c r="W1120" i="4"/>
  <c r="W1122" i="4"/>
  <c r="K286" i="11"/>
  <c r="W1017" i="4"/>
  <c r="W1019" i="4"/>
  <c r="W1021" i="4"/>
  <c r="W1023" i="4"/>
  <c r="W1027" i="4"/>
  <c r="W1049" i="4"/>
  <c r="W1056" i="4"/>
  <c r="W1058" i="4"/>
  <c r="W1060" i="4"/>
  <c r="W1062" i="4"/>
  <c r="W1066" i="4"/>
  <c r="W1087" i="4"/>
  <c r="W1094" i="4"/>
  <c r="W1096" i="4"/>
  <c r="W1098" i="4"/>
  <c r="W1100" i="4"/>
  <c r="W1104" i="4"/>
  <c r="W1125" i="4"/>
  <c r="W900" i="4"/>
  <c r="W901" i="4"/>
  <c r="W902" i="4"/>
  <c r="W903" i="4"/>
  <c r="W934" i="4"/>
  <c r="W935" i="4"/>
  <c r="W936" i="4"/>
  <c r="W937" i="4"/>
  <c r="W960" i="4"/>
  <c r="W961" i="4"/>
  <c r="W962" i="4"/>
  <c r="W963" i="4"/>
  <c r="W1128" i="4"/>
  <c r="W1131" i="4"/>
  <c r="W1132" i="4"/>
  <c r="W1133" i="4"/>
  <c r="W1134" i="4"/>
  <c r="W1135" i="4"/>
  <c r="W1136" i="4"/>
  <c r="W1137" i="4"/>
  <c r="W1138" i="4"/>
  <c r="W1142" i="4"/>
  <c r="W908" i="4"/>
  <c r="W909" i="4"/>
  <c r="W910" i="4"/>
  <c r="W911" i="4"/>
  <c r="W942" i="4"/>
  <c r="W943" i="4"/>
  <c r="W944" i="4"/>
  <c r="W945" i="4"/>
  <c r="W968" i="4"/>
  <c r="W969" i="4"/>
  <c r="W970" i="4"/>
  <c r="W971" i="4"/>
  <c r="W1145" i="4"/>
  <c r="W1148" i="4"/>
  <c r="W1149" i="4"/>
  <c r="W1150" i="4"/>
  <c r="W1151" i="4"/>
  <c r="W1152" i="4"/>
  <c r="W1153" i="4"/>
  <c r="W1154" i="4"/>
  <c r="W1155" i="4"/>
  <c r="W1159" i="4"/>
  <c r="K287" i="11"/>
  <c r="K282" i="11"/>
  <c r="V1568" i="4"/>
  <c r="W1570" i="4"/>
  <c r="W1571" i="4"/>
  <c r="K23" i="12"/>
  <c r="K6" i="12"/>
  <c r="K7" i="12"/>
  <c r="K8" i="12"/>
  <c r="K5" i="12"/>
  <c r="K4" i="12"/>
  <c r="V619" i="4"/>
  <c r="V628" i="4"/>
  <c r="V620" i="4"/>
  <c r="V629" i="4"/>
  <c r="V630" i="4"/>
  <c r="V631" i="4"/>
  <c r="V632" i="4"/>
  <c r="V634" i="4"/>
  <c r="W636" i="4"/>
  <c r="K22" i="12"/>
  <c r="K17" i="12"/>
  <c r="K18" i="12"/>
  <c r="K19" i="12"/>
  <c r="W1141" i="4"/>
  <c r="K20" i="12"/>
  <c r="W1156" i="4"/>
  <c r="W1158" i="4"/>
  <c r="K21" i="12"/>
  <c r="K16" i="12"/>
  <c r="K287" i="14"/>
  <c r="K288" i="14"/>
  <c r="K289" i="14"/>
  <c r="K291" i="14"/>
  <c r="K23" i="14"/>
  <c r="K55" i="14"/>
  <c r="K85" i="14"/>
  <c r="K293" i="14"/>
  <c r="K299" i="14"/>
  <c r="K300" i="14"/>
  <c r="K302" i="14"/>
  <c r="K26" i="14"/>
  <c r="K58" i="14"/>
  <c r="K88" i="14"/>
  <c r="K294" i="14"/>
  <c r="K305" i="14"/>
  <c r="K306" i="14"/>
  <c r="K308" i="14"/>
  <c r="K30" i="14"/>
  <c r="K62" i="14"/>
  <c r="K92" i="14"/>
  <c r="K295" i="14"/>
  <c r="K311" i="14"/>
  <c r="K312" i="14"/>
  <c r="K314" i="14"/>
  <c r="K316" i="14"/>
  <c r="K26" i="12"/>
  <c r="J110" i="14"/>
  <c r="K368" i="14"/>
  <c r="K31" i="12"/>
  <c r="K21" i="14"/>
  <c r="K53" i="14"/>
  <c r="K83" i="14"/>
  <c r="K113" i="14"/>
  <c r="J370" i="14"/>
  <c r="K32" i="12"/>
  <c r="J24" i="14"/>
  <c r="J56" i="14"/>
  <c r="J86" i="14"/>
  <c r="J116" i="14"/>
  <c r="K372" i="14"/>
  <c r="K33" i="12"/>
  <c r="K120" i="14"/>
  <c r="J374" i="14"/>
  <c r="K34" i="12"/>
  <c r="J122" i="14"/>
  <c r="K376" i="14"/>
  <c r="K35" i="12"/>
  <c r="K25" i="12"/>
  <c r="W1607" i="4"/>
  <c r="K332" i="14"/>
  <c r="K333" i="14"/>
  <c r="K334" i="14"/>
  <c r="K335" i="14"/>
  <c r="K336" i="14"/>
  <c r="K339" i="14"/>
  <c r="K340" i="14"/>
  <c r="K341" i="14"/>
  <c r="K342" i="14"/>
  <c r="K36" i="12"/>
  <c r="K216" i="14"/>
  <c r="K217" i="14"/>
  <c r="K218" i="14"/>
  <c r="K200" i="14"/>
  <c r="K222" i="14"/>
  <c r="K223" i="14"/>
  <c r="K224" i="14"/>
  <c r="K225" i="14"/>
  <c r="K203" i="14"/>
  <c r="K227" i="14"/>
  <c r="K228" i="14"/>
  <c r="K229" i="14"/>
  <c r="K230" i="14"/>
  <c r="K207" i="14"/>
  <c r="K232" i="14"/>
  <c r="K233" i="14"/>
  <c r="K234" i="14"/>
  <c r="K235" i="14"/>
  <c r="K237" i="14"/>
  <c r="K38" i="12"/>
  <c r="K242" i="14"/>
  <c r="K40" i="12"/>
  <c r="J246" i="14"/>
  <c r="K41" i="12"/>
  <c r="K245" i="14"/>
  <c r="K42" i="12"/>
  <c r="K198" i="14"/>
  <c r="J243" i="14"/>
  <c r="K43" i="12"/>
  <c r="J201" i="14"/>
  <c r="K244" i="14"/>
  <c r="K44" i="12"/>
  <c r="K37" i="12"/>
  <c r="K24" i="12"/>
  <c r="V1725" i="4"/>
  <c r="W1726" i="4"/>
  <c r="K49" i="12"/>
  <c r="U1716" i="4"/>
  <c r="V1716" i="4"/>
  <c r="W1717" i="4"/>
  <c r="K50" i="12"/>
  <c r="U1719" i="4"/>
  <c r="V1719" i="4"/>
  <c r="W1720" i="4"/>
  <c r="K51" i="12"/>
  <c r="V1722" i="4"/>
  <c r="W1723" i="4"/>
  <c r="K53" i="12"/>
  <c r="K47" i="12"/>
  <c r="V1672" i="4"/>
  <c r="W1688" i="4"/>
  <c r="K46" i="12"/>
  <c r="W1634" i="4"/>
  <c r="K57" i="12"/>
  <c r="K58" i="12"/>
  <c r="K3" i="12"/>
  <c r="K114" i="12"/>
  <c r="K115" i="12"/>
  <c r="K116" i="12"/>
  <c r="K117" i="12"/>
  <c r="K113" i="12"/>
  <c r="W35" i="4"/>
  <c r="W37" i="4"/>
  <c r="W39" i="4"/>
  <c r="W41" i="4"/>
  <c r="W44" i="4"/>
  <c r="W51" i="4"/>
  <c r="W53" i="4"/>
  <c r="W55" i="4"/>
  <c r="W57" i="4"/>
  <c r="W60" i="4"/>
  <c r="W67" i="4"/>
  <c r="W69" i="4"/>
  <c r="W71" i="4"/>
  <c r="W73" i="4"/>
  <c r="W76" i="4"/>
  <c r="W102" i="4"/>
  <c r="W104" i="4"/>
  <c r="W106" i="4"/>
  <c r="W108" i="4"/>
  <c r="W111" i="4"/>
  <c r="W118" i="4"/>
  <c r="W120" i="4"/>
  <c r="W122" i="4"/>
  <c r="W124" i="4"/>
  <c r="W127" i="4"/>
  <c r="W134" i="4"/>
  <c r="W136" i="4"/>
  <c r="W138" i="4"/>
  <c r="W140" i="4"/>
  <c r="W143" i="4"/>
  <c r="K68" i="12"/>
  <c r="K67" i="12"/>
  <c r="K70" i="12"/>
  <c r="K66" i="12"/>
  <c r="K72" i="12"/>
  <c r="W1046" i="4"/>
  <c r="W1085" i="4"/>
  <c r="W1123" i="4"/>
  <c r="K73" i="12"/>
  <c r="K71" i="12"/>
  <c r="K65" i="12"/>
  <c r="W1629" i="4"/>
  <c r="K62" i="12"/>
  <c r="K59" i="12"/>
  <c r="K123" i="12"/>
  <c r="J129" i="12"/>
  <c r="K124" i="12"/>
  <c r="K125" i="12"/>
  <c r="W1733" i="4"/>
  <c r="K126" i="12"/>
  <c r="K127" i="12"/>
  <c r="K296" i="11"/>
  <c r="K295" i="11"/>
  <c r="K292" i="11"/>
  <c r="K291" i="11"/>
  <c r="K294" i="11"/>
  <c r="K290" i="11"/>
  <c r="K307" i="11"/>
  <c r="K309" i="11"/>
  <c r="X524" i="4"/>
  <c r="X522" i="4"/>
  <c r="X523" i="4"/>
  <c r="X525" i="4"/>
  <c r="X526" i="4"/>
  <c r="X527" i="4"/>
  <c r="X1555" i="4"/>
  <c r="L43" i="11"/>
  <c r="X1610" i="4"/>
  <c r="L127" i="14"/>
  <c r="L130" i="14"/>
  <c r="X534" i="4"/>
  <c r="X532" i="4"/>
  <c r="X533" i="4"/>
  <c r="X535" i="4"/>
  <c r="X536" i="4"/>
  <c r="X537" i="4"/>
  <c r="X1582" i="4"/>
  <c r="X1584" i="4"/>
  <c r="X1585" i="4"/>
  <c r="L345" i="14"/>
  <c r="L346" i="14"/>
  <c r="L44" i="11"/>
  <c r="II28" i="8"/>
  <c r="II36" i="8"/>
  <c r="II124" i="8"/>
  <c r="L42" i="11"/>
  <c r="X1674" i="4"/>
  <c r="X1675" i="4"/>
  <c r="L46" i="11"/>
  <c r="X1635" i="4"/>
  <c r="X1636" i="4"/>
  <c r="L45" i="11"/>
  <c r="L41" i="11"/>
  <c r="X625" i="4"/>
  <c r="X645" i="4"/>
  <c r="L37" i="11"/>
  <c r="X687" i="4"/>
  <c r="W1185" i="4"/>
  <c r="X1181" i="4"/>
  <c r="X743" i="4"/>
  <c r="X742" i="4"/>
  <c r="X744" i="4"/>
  <c r="X745" i="4"/>
  <c r="X891" i="4"/>
  <c r="X892" i="4"/>
  <c r="X1182" i="4"/>
  <c r="X1183" i="4"/>
  <c r="X1174" i="4"/>
  <c r="X1175" i="4"/>
  <c r="X1176" i="4"/>
  <c r="X1177" i="4"/>
  <c r="X1184" i="4"/>
  <c r="X1462" i="4"/>
  <c r="L33" i="11"/>
  <c r="X688" i="4"/>
  <c r="X694" i="4"/>
  <c r="W1200" i="4"/>
  <c r="X1196" i="4"/>
  <c r="X759" i="4"/>
  <c r="X758" i="4"/>
  <c r="X760" i="4"/>
  <c r="X761" i="4"/>
  <c r="X895" i="4"/>
  <c r="X896" i="4"/>
  <c r="X1197" i="4"/>
  <c r="X1198" i="4"/>
  <c r="X1189" i="4"/>
  <c r="X1190" i="4"/>
  <c r="X1191" i="4"/>
  <c r="X1192" i="4"/>
  <c r="X1199" i="4"/>
  <c r="X1466" i="4"/>
  <c r="L34" i="11"/>
  <c r="X689" i="4"/>
  <c r="X695" i="4"/>
  <c r="W1215" i="4"/>
  <c r="X1211" i="4"/>
  <c r="X766" i="4"/>
  <c r="X765" i="4"/>
  <c r="X767" i="4"/>
  <c r="X768" i="4"/>
  <c r="X899" i="4"/>
  <c r="X1212" i="4"/>
  <c r="X1213" i="4"/>
  <c r="X1204" i="4"/>
  <c r="X1205" i="4"/>
  <c r="X1206" i="4"/>
  <c r="X1207" i="4"/>
  <c r="X1214" i="4"/>
  <c r="X1471" i="4"/>
  <c r="L35" i="11"/>
  <c r="X690" i="4"/>
  <c r="X696" i="4"/>
  <c r="W1230" i="4"/>
  <c r="X1226" i="4"/>
  <c r="X773" i="4"/>
  <c r="X772" i="4"/>
  <c r="X774" i="4"/>
  <c r="X775" i="4"/>
  <c r="X907" i="4"/>
  <c r="X1227" i="4"/>
  <c r="X1228" i="4"/>
  <c r="X1219" i="4"/>
  <c r="X1220" i="4"/>
  <c r="X1221" i="4"/>
  <c r="X1222" i="4"/>
  <c r="X1229" i="4"/>
  <c r="X1476" i="4"/>
  <c r="L36" i="11"/>
  <c r="L32" i="11"/>
  <c r="L5" i="14"/>
  <c r="L8" i="14"/>
  <c r="L9" i="14"/>
  <c r="L10" i="14"/>
  <c r="L13" i="14"/>
  <c r="L11" i="14"/>
  <c r="L14" i="14"/>
  <c r="L16" i="14"/>
  <c r="L18" i="14"/>
  <c r="L22" i="14"/>
  <c r="L25" i="14"/>
  <c r="L28" i="14"/>
  <c r="L32" i="14"/>
  <c r="L158" i="14"/>
  <c r="L37" i="14"/>
  <c r="L40" i="14"/>
  <c r="L41" i="14"/>
  <c r="L42" i="14"/>
  <c r="L45" i="14"/>
  <c r="L43" i="14"/>
  <c r="L46" i="14"/>
  <c r="L48" i="14"/>
  <c r="L50" i="14"/>
  <c r="L54" i="14"/>
  <c r="L57" i="14"/>
  <c r="L60" i="14"/>
  <c r="L64" i="14"/>
  <c r="L159" i="14"/>
  <c r="L67" i="14"/>
  <c r="L70" i="14"/>
  <c r="L71" i="14"/>
  <c r="L72" i="14"/>
  <c r="L75" i="14"/>
  <c r="L73" i="14"/>
  <c r="L76" i="14"/>
  <c r="L78" i="14"/>
  <c r="L80" i="14"/>
  <c r="L84" i="14"/>
  <c r="L87" i="14"/>
  <c r="L90" i="14"/>
  <c r="L94" i="14"/>
  <c r="L160" i="14"/>
  <c r="L250" i="14"/>
  <c r="L251" i="14"/>
  <c r="L39" i="11"/>
  <c r="L131" i="14"/>
  <c r="L132" i="14"/>
  <c r="L135" i="14"/>
  <c r="L133" i="14"/>
  <c r="L136" i="14"/>
  <c r="L138" i="14"/>
  <c r="L140" i="14"/>
  <c r="L144" i="14"/>
  <c r="L147" i="14"/>
  <c r="L150" i="14"/>
  <c r="L154" i="14"/>
  <c r="L182" i="14"/>
  <c r="L266" i="14"/>
  <c r="L267" i="14"/>
  <c r="L40" i="11"/>
  <c r="L38" i="11"/>
  <c r="L47" i="11"/>
  <c r="L48" i="11"/>
  <c r="L49" i="11"/>
  <c r="L50" i="11"/>
  <c r="L51" i="11"/>
  <c r="L52" i="11"/>
  <c r="L53" i="11"/>
  <c r="L31" i="11"/>
  <c r="X1556" i="4"/>
  <c r="L67" i="11"/>
  <c r="L347" i="14"/>
  <c r="L68" i="11"/>
  <c r="II29" i="8"/>
  <c r="II37" i="8"/>
  <c r="II125" i="8"/>
  <c r="L66" i="11"/>
  <c r="X1676" i="4"/>
  <c r="L70" i="11"/>
  <c r="X1637" i="4"/>
  <c r="L69" i="11"/>
  <c r="L65" i="11"/>
  <c r="X646" i="4"/>
  <c r="L61" i="11"/>
  <c r="X693" i="4"/>
  <c r="W1245" i="4"/>
  <c r="X1241" i="4"/>
  <c r="X751" i="4"/>
  <c r="X750" i="4"/>
  <c r="X752" i="4"/>
  <c r="X753" i="4"/>
  <c r="X916" i="4"/>
  <c r="X917" i="4"/>
  <c r="X1242" i="4"/>
  <c r="X1243" i="4"/>
  <c r="X1234" i="4"/>
  <c r="X1235" i="4"/>
  <c r="X1236" i="4"/>
  <c r="X1237" i="4"/>
  <c r="X1244" i="4"/>
  <c r="X1481" i="4"/>
  <c r="L57" i="11"/>
  <c r="X1467" i="4"/>
  <c r="L58" i="11"/>
  <c r="X1472" i="4"/>
  <c r="L59" i="11"/>
  <c r="X1477" i="4"/>
  <c r="L60" i="11"/>
  <c r="L56" i="11"/>
  <c r="L252" i="14"/>
  <c r="L63" i="11"/>
  <c r="L268" i="14"/>
  <c r="L64" i="11"/>
  <c r="L62" i="11"/>
  <c r="L71" i="11"/>
  <c r="L72" i="11"/>
  <c r="L73" i="11"/>
  <c r="L74" i="11"/>
  <c r="L75" i="11"/>
  <c r="L76" i="11"/>
  <c r="L77" i="11"/>
  <c r="L55" i="11"/>
  <c r="L30" i="11"/>
  <c r="X547" i="4"/>
  <c r="X545" i="4"/>
  <c r="X546" i="4"/>
  <c r="X548" i="4"/>
  <c r="X549" i="4"/>
  <c r="X550" i="4"/>
  <c r="X1558" i="4"/>
  <c r="L92" i="11"/>
  <c r="X1589" i="4"/>
  <c r="X1591" i="4"/>
  <c r="X1592" i="4"/>
  <c r="L348" i="14"/>
  <c r="L349" i="14"/>
  <c r="L93" i="11"/>
  <c r="X1677" i="4"/>
  <c r="X1678" i="4"/>
  <c r="L95" i="11"/>
  <c r="X1638" i="4"/>
  <c r="X1639" i="4"/>
  <c r="L94" i="11"/>
  <c r="L90" i="11"/>
  <c r="X648" i="4"/>
  <c r="L86" i="11"/>
  <c r="X713" i="4"/>
  <c r="W1261" i="4"/>
  <c r="X1257" i="4"/>
  <c r="X783" i="4"/>
  <c r="X782" i="4"/>
  <c r="X784" i="4"/>
  <c r="X785" i="4"/>
  <c r="X922" i="4"/>
  <c r="X923" i="4"/>
  <c r="X1258" i="4"/>
  <c r="X1259" i="4"/>
  <c r="X1250" i="4"/>
  <c r="X1251" i="4"/>
  <c r="X1252" i="4"/>
  <c r="X1253" i="4"/>
  <c r="X1260" i="4"/>
  <c r="X1486" i="4"/>
  <c r="L82" i="11"/>
  <c r="X714" i="4"/>
  <c r="W1276" i="4"/>
  <c r="X1272" i="4"/>
  <c r="X790" i="4"/>
  <c r="X789" i="4"/>
  <c r="X791" i="4"/>
  <c r="X792" i="4"/>
  <c r="X928" i="4"/>
  <c r="X929" i="4"/>
  <c r="X1273" i="4"/>
  <c r="X1274" i="4"/>
  <c r="X1265" i="4"/>
  <c r="X1266" i="4"/>
  <c r="X1267" i="4"/>
  <c r="X1268" i="4"/>
  <c r="X1275" i="4"/>
  <c r="X1490" i="4"/>
  <c r="L83" i="11"/>
  <c r="X715" i="4"/>
  <c r="W1291" i="4"/>
  <c r="X1287" i="4"/>
  <c r="X797" i="4"/>
  <c r="X796" i="4"/>
  <c r="X798" i="4"/>
  <c r="X799" i="4"/>
  <c r="X933" i="4"/>
  <c r="X1288" i="4"/>
  <c r="X1289" i="4"/>
  <c r="X1280" i="4"/>
  <c r="X1281" i="4"/>
  <c r="X1282" i="4"/>
  <c r="X1283" i="4"/>
  <c r="X1290" i="4"/>
  <c r="X1494" i="4"/>
  <c r="L84" i="11"/>
  <c r="X716" i="4"/>
  <c r="W1306" i="4"/>
  <c r="X1302" i="4"/>
  <c r="X804" i="4"/>
  <c r="X803" i="4"/>
  <c r="X805" i="4"/>
  <c r="X806" i="4"/>
  <c r="X941" i="4"/>
  <c r="X1303" i="4"/>
  <c r="X1304" i="4"/>
  <c r="X1295" i="4"/>
  <c r="X1296" i="4"/>
  <c r="X1297" i="4"/>
  <c r="X1298" i="4"/>
  <c r="X1305" i="4"/>
  <c r="X1498" i="4"/>
  <c r="L85" i="11"/>
  <c r="L81" i="11"/>
  <c r="L164" i="14"/>
  <c r="L165" i="14"/>
  <c r="L166" i="14"/>
  <c r="L253" i="14"/>
  <c r="L254" i="14"/>
  <c r="L183" i="14"/>
  <c r="L269" i="14"/>
  <c r="L270" i="14"/>
  <c r="L89" i="11"/>
  <c r="L87" i="11"/>
  <c r="L96" i="11"/>
  <c r="L97" i="11"/>
  <c r="L98" i="11"/>
  <c r="L99" i="11"/>
  <c r="L100" i="11"/>
  <c r="L101" i="11"/>
  <c r="L102" i="11"/>
  <c r="L80" i="11"/>
  <c r="L79" i="11"/>
  <c r="X559" i="4"/>
  <c r="X557" i="4"/>
  <c r="X558" i="4"/>
  <c r="X560" i="4"/>
  <c r="X561" i="4"/>
  <c r="X562" i="4"/>
  <c r="X1560" i="4"/>
  <c r="L117" i="11"/>
  <c r="X1596" i="4"/>
  <c r="X1598" i="4"/>
  <c r="X1599" i="4"/>
  <c r="L350" i="14"/>
  <c r="L351" i="14"/>
  <c r="L118" i="11"/>
  <c r="II56" i="8"/>
  <c r="II64" i="8"/>
  <c r="II128" i="8"/>
  <c r="L116" i="11"/>
  <c r="X1679" i="4"/>
  <c r="X1680" i="4"/>
  <c r="L120" i="11"/>
  <c r="X1640" i="4"/>
  <c r="X1641" i="4"/>
  <c r="L119" i="11"/>
  <c r="L115" i="11"/>
  <c r="X650" i="4"/>
  <c r="L111" i="11"/>
  <c r="X700" i="4"/>
  <c r="W1382" i="4"/>
  <c r="X1378" i="4"/>
  <c r="X814" i="4"/>
  <c r="X813" i="4"/>
  <c r="X815" i="4"/>
  <c r="X816" i="4"/>
  <c r="X950" i="4"/>
  <c r="X952" i="4"/>
  <c r="X1379" i="4"/>
  <c r="X1380" i="4"/>
  <c r="X1371" i="4"/>
  <c r="X1372" i="4"/>
  <c r="X1373" i="4"/>
  <c r="X1374" i="4"/>
  <c r="X1381" i="4"/>
  <c r="X1522" i="4"/>
  <c r="L107" i="11"/>
  <c r="X701" i="4"/>
  <c r="W1337" i="4"/>
  <c r="X1333" i="4"/>
  <c r="X828" i="4"/>
  <c r="X827" i="4"/>
  <c r="X829" i="4"/>
  <c r="X830" i="4"/>
  <c r="X955" i="4"/>
  <c r="X956" i="4"/>
  <c r="X1334" i="4"/>
  <c r="X1335" i="4"/>
  <c r="X1326" i="4"/>
  <c r="X1327" i="4"/>
  <c r="X1328" i="4"/>
  <c r="X1329" i="4"/>
  <c r="X1336" i="4"/>
  <c r="X1507" i="4"/>
  <c r="L108" i="11"/>
  <c r="X702" i="4"/>
  <c r="W1352" i="4"/>
  <c r="X1348" i="4"/>
  <c r="X835" i="4"/>
  <c r="X834" i="4"/>
  <c r="X836" i="4"/>
  <c r="X837" i="4"/>
  <c r="X959" i="4"/>
  <c r="X1349" i="4"/>
  <c r="X1350" i="4"/>
  <c r="X1341" i="4"/>
  <c r="X1342" i="4"/>
  <c r="X1343" i="4"/>
  <c r="X1344" i="4"/>
  <c r="X1351" i="4"/>
  <c r="X1512" i="4"/>
  <c r="L109" i="11"/>
  <c r="X703" i="4"/>
  <c r="W1367" i="4"/>
  <c r="X1363" i="4"/>
  <c r="X842" i="4"/>
  <c r="X841" i="4"/>
  <c r="X843" i="4"/>
  <c r="X844" i="4"/>
  <c r="X967" i="4"/>
  <c r="X1364" i="4"/>
  <c r="X1365" i="4"/>
  <c r="X1356" i="4"/>
  <c r="X1357" i="4"/>
  <c r="X1358" i="4"/>
  <c r="X1359" i="4"/>
  <c r="X1366" i="4"/>
  <c r="X1517" i="4"/>
  <c r="L110" i="11"/>
  <c r="L106" i="11"/>
  <c r="L170" i="14"/>
  <c r="L171" i="14"/>
  <c r="L172" i="14"/>
  <c r="L255" i="14"/>
  <c r="L256" i="14"/>
  <c r="L113" i="11"/>
  <c r="L184" i="14"/>
  <c r="L271" i="14"/>
  <c r="L272" i="14"/>
  <c r="L114" i="11"/>
  <c r="L112" i="11"/>
  <c r="L121" i="11"/>
  <c r="L122" i="11"/>
  <c r="L123" i="11"/>
  <c r="L124" i="11"/>
  <c r="L125" i="11"/>
  <c r="L126" i="11"/>
  <c r="L127" i="11"/>
  <c r="L105" i="11"/>
  <c r="X1561" i="4"/>
  <c r="L141" i="11"/>
  <c r="L352" i="14"/>
  <c r="L142" i="11"/>
  <c r="II57" i="8"/>
  <c r="II65" i="8"/>
  <c r="II129" i="8"/>
  <c r="L140" i="11"/>
  <c r="X1681" i="4"/>
  <c r="L144" i="11"/>
  <c r="X1642" i="4"/>
  <c r="L143" i="11"/>
  <c r="L139" i="11"/>
  <c r="X651" i="4"/>
  <c r="L135" i="11"/>
  <c r="X1508" i="4"/>
  <c r="L132" i="11"/>
  <c r="X1513" i="4"/>
  <c r="L133" i="11"/>
  <c r="X1518" i="4"/>
  <c r="L134" i="11"/>
  <c r="L130" i="11"/>
  <c r="L257" i="14"/>
  <c r="L137" i="11"/>
  <c r="L273" i="14"/>
  <c r="L138" i="11"/>
  <c r="L136" i="11"/>
  <c r="L145" i="11"/>
  <c r="L146" i="11"/>
  <c r="L147" i="11"/>
  <c r="L148" i="11"/>
  <c r="L149" i="11"/>
  <c r="L150" i="11"/>
  <c r="L151" i="11"/>
  <c r="L129" i="11"/>
  <c r="L104" i="11"/>
  <c r="X1563" i="4"/>
  <c r="L166" i="11"/>
  <c r="L353" i="14"/>
  <c r="L354" i="14"/>
  <c r="L167" i="11"/>
  <c r="L164" i="11"/>
  <c r="X653" i="4"/>
  <c r="L160" i="11"/>
  <c r="L155" i="11"/>
  <c r="L176" i="14"/>
  <c r="L177" i="14"/>
  <c r="L178" i="14"/>
  <c r="L258" i="14"/>
  <c r="L259" i="14"/>
  <c r="L162" i="11"/>
  <c r="L185" i="14"/>
  <c r="L274" i="14"/>
  <c r="L275" i="14"/>
  <c r="L163" i="11"/>
  <c r="L161" i="11"/>
  <c r="L170" i="11"/>
  <c r="L171" i="11"/>
  <c r="L172" i="11"/>
  <c r="L173" i="11"/>
  <c r="L174" i="11"/>
  <c r="L175" i="11"/>
  <c r="L176" i="11"/>
  <c r="L154" i="11"/>
  <c r="X1564" i="4"/>
  <c r="L190" i="11"/>
  <c r="L355" i="14"/>
  <c r="L191" i="11"/>
  <c r="L188" i="11"/>
  <c r="X654" i="4"/>
  <c r="L184" i="11"/>
  <c r="L179" i="11"/>
  <c r="L260" i="14"/>
  <c r="L186" i="11"/>
  <c r="L276" i="14"/>
  <c r="L187" i="11"/>
  <c r="L185" i="11"/>
  <c r="L194" i="11"/>
  <c r="L195" i="11"/>
  <c r="L196" i="11"/>
  <c r="L197" i="11"/>
  <c r="L198" i="11"/>
  <c r="L199" i="11"/>
  <c r="L200" i="11"/>
  <c r="L178" i="11"/>
  <c r="X1565" i="4"/>
  <c r="L214" i="11"/>
  <c r="L356" i="14"/>
  <c r="L215" i="11"/>
  <c r="L212" i="11"/>
  <c r="X655" i="4"/>
  <c r="L208" i="11"/>
  <c r="L203" i="11"/>
  <c r="L261" i="14"/>
  <c r="L210" i="11"/>
  <c r="L277" i="14"/>
  <c r="L211" i="11"/>
  <c r="L209" i="11"/>
  <c r="L218" i="11"/>
  <c r="L219" i="11"/>
  <c r="L220" i="11"/>
  <c r="L221" i="11"/>
  <c r="L222" i="11"/>
  <c r="L223" i="11"/>
  <c r="L224" i="11"/>
  <c r="L202" i="11"/>
  <c r="X1566" i="4"/>
  <c r="L234" i="11"/>
  <c r="L357" i="14"/>
  <c r="L235" i="11"/>
  <c r="L232" i="11"/>
  <c r="X626" i="4"/>
  <c r="X656" i="4"/>
  <c r="L228" i="11"/>
  <c r="L227" i="11"/>
  <c r="L262" i="14"/>
  <c r="L230" i="11"/>
  <c r="L278" i="14"/>
  <c r="L231" i="11"/>
  <c r="L229" i="11"/>
  <c r="L239" i="11"/>
  <c r="L240" i="11"/>
  <c r="L241" i="11"/>
  <c r="L242" i="11"/>
  <c r="L243" i="11"/>
  <c r="L244" i="11"/>
  <c r="L245" i="11"/>
  <c r="L226" i="11"/>
  <c r="L153" i="11"/>
  <c r="L29" i="11"/>
  <c r="L248" i="11"/>
  <c r="L189" i="14"/>
  <c r="L192" i="14"/>
  <c r="L190" i="14"/>
  <c r="L191" i="14"/>
  <c r="L194" i="14"/>
  <c r="L199" i="14"/>
  <c r="L202" i="14"/>
  <c r="L205" i="14"/>
  <c r="L209" i="14"/>
  <c r="L212" i="14"/>
  <c r="L257" i="11"/>
  <c r="L252" i="11"/>
  <c r="X20" i="4"/>
  <c r="X21" i="4"/>
  <c r="X22" i="4"/>
  <c r="X23" i="4"/>
  <c r="X24" i="4"/>
  <c r="X26" i="4"/>
  <c r="X30" i="4"/>
  <c r="X90" i="4"/>
  <c r="X91" i="4"/>
  <c r="X92" i="4"/>
  <c r="X93" i="4"/>
  <c r="X94" i="4"/>
  <c r="X96" i="4"/>
  <c r="X98" i="4"/>
  <c r="X34" i="4"/>
  <c r="X36" i="4"/>
  <c r="X38" i="4"/>
  <c r="X40" i="4"/>
  <c r="X43" i="4"/>
  <c r="X101" i="4"/>
  <c r="X103" i="4"/>
  <c r="X105" i="4"/>
  <c r="X107" i="4"/>
  <c r="X110" i="4"/>
  <c r="M12" i="10"/>
  <c r="X281" i="4"/>
  <c r="X282" i="4"/>
  <c r="L263" i="11"/>
  <c r="X47" i="4"/>
  <c r="X114" i="4"/>
  <c r="X50" i="4"/>
  <c r="X52" i="4"/>
  <c r="X54" i="4"/>
  <c r="X56" i="4"/>
  <c r="X59" i="4"/>
  <c r="X117" i="4"/>
  <c r="X119" i="4"/>
  <c r="X121" i="4"/>
  <c r="X123" i="4"/>
  <c r="X126" i="4"/>
  <c r="M15" i="10"/>
  <c r="X285" i="4"/>
  <c r="X286" i="4"/>
  <c r="L264" i="11"/>
  <c r="X63" i="4"/>
  <c r="X130" i="4"/>
  <c r="X66" i="4"/>
  <c r="X68" i="4"/>
  <c r="X70" i="4"/>
  <c r="X72" i="4"/>
  <c r="X75" i="4"/>
  <c r="X133" i="4"/>
  <c r="X135" i="4"/>
  <c r="X137" i="4"/>
  <c r="X139" i="4"/>
  <c r="X142" i="4"/>
  <c r="M18" i="10"/>
  <c r="X289" i="4"/>
  <c r="X290" i="4"/>
  <c r="L265" i="11"/>
  <c r="L262" i="11"/>
  <c r="L260" i="11"/>
  <c r="II200" i="8"/>
  <c r="II195" i="8"/>
  <c r="II197" i="8"/>
  <c r="II201" i="8"/>
  <c r="L277" i="11"/>
  <c r="L213" i="14"/>
  <c r="L278" i="11"/>
  <c r="X1737" i="4"/>
  <c r="X1734" i="4"/>
  <c r="X1739" i="4"/>
  <c r="X1738" i="4"/>
  <c r="X1741" i="4"/>
  <c r="X1744" i="4"/>
  <c r="L276" i="11"/>
  <c r="L273" i="11"/>
  <c r="W1622" i="4"/>
  <c r="X1618" i="4"/>
  <c r="X1615" i="4"/>
  <c r="X1616" i="4"/>
  <c r="X1619" i="4"/>
  <c r="X1620" i="4"/>
  <c r="X1621" i="4"/>
  <c r="X1631" i="4"/>
  <c r="L261" i="11"/>
  <c r="L259" i="11"/>
  <c r="L250" i="11"/>
  <c r="L280" i="11"/>
  <c r="K128" i="12"/>
  <c r="L288" i="11"/>
  <c r="X283" i="4"/>
  <c r="X287" i="4"/>
  <c r="X291" i="4"/>
  <c r="L284" i="11"/>
  <c r="L283" i="11"/>
  <c r="X1013" i="4"/>
  <c r="X1016" i="4"/>
  <c r="X1030" i="4"/>
  <c r="X1018" i="4"/>
  <c r="X1031" i="4"/>
  <c r="X1020" i="4"/>
  <c r="X1032" i="4"/>
  <c r="X1022" i="4"/>
  <c r="X1033" i="4"/>
  <c r="X1024" i="4"/>
  <c r="X1034" i="4"/>
  <c r="X1035" i="4"/>
  <c r="X1038" i="4"/>
  <c r="X1039" i="4"/>
  <c r="X1040" i="4"/>
  <c r="X1041" i="4"/>
  <c r="X1042" i="4"/>
  <c r="X1043" i="4"/>
  <c r="X1045" i="4"/>
  <c r="X1052" i="4"/>
  <c r="X1055" i="4"/>
  <c r="X1069" i="4"/>
  <c r="X1057" i="4"/>
  <c r="X1070" i="4"/>
  <c r="X1059" i="4"/>
  <c r="X1071" i="4"/>
  <c r="X1061" i="4"/>
  <c r="X1072" i="4"/>
  <c r="X1063" i="4"/>
  <c r="X1073" i="4"/>
  <c r="X1074" i="4"/>
  <c r="X1077" i="4"/>
  <c r="X1078" i="4"/>
  <c r="X1079" i="4"/>
  <c r="X1080" i="4"/>
  <c r="X1081" i="4"/>
  <c r="X1082" i="4"/>
  <c r="X1084" i="4"/>
  <c r="X1090" i="4"/>
  <c r="X1093" i="4"/>
  <c r="X1107" i="4"/>
  <c r="X1095" i="4"/>
  <c r="X1108" i="4"/>
  <c r="X1097" i="4"/>
  <c r="X1109" i="4"/>
  <c r="X1099" i="4"/>
  <c r="X1110" i="4"/>
  <c r="X1101" i="4"/>
  <c r="X1111" i="4"/>
  <c r="X1112" i="4"/>
  <c r="X1115" i="4"/>
  <c r="X1116" i="4"/>
  <c r="X1117" i="4"/>
  <c r="X1118" i="4"/>
  <c r="X1119" i="4"/>
  <c r="X1120" i="4"/>
  <c r="X1122" i="4"/>
  <c r="L286" i="11"/>
  <c r="X1017" i="4"/>
  <c r="X1019" i="4"/>
  <c r="X1021" i="4"/>
  <c r="X1023" i="4"/>
  <c r="X1027" i="4"/>
  <c r="X1049" i="4"/>
  <c r="X1056" i="4"/>
  <c r="X1058" i="4"/>
  <c r="X1060" i="4"/>
  <c r="X1062" i="4"/>
  <c r="X1066" i="4"/>
  <c r="X1087" i="4"/>
  <c r="X1094" i="4"/>
  <c r="X1096" i="4"/>
  <c r="X1098" i="4"/>
  <c r="X1100" i="4"/>
  <c r="X1104" i="4"/>
  <c r="X1125" i="4"/>
  <c r="X900" i="4"/>
  <c r="X901" i="4"/>
  <c r="X902" i="4"/>
  <c r="X903" i="4"/>
  <c r="X934" i="4"/>
  <c r="X935" i="4"/>
  <c r="X936" i="4"/>
  <c r="X937" i="4"/>
  <c r="X960" i="4"/>
  <c r="X961" i="4"/>
  <c r="X962" i="4"/>
  <c r="X963" i="4"/>
  <c r="X1128" i="4"/>
  <c r="X1131" i="4"/>
  <c r="X1132" i="4"/>
  <c r="X1133" i="4"/>
  <c r="X1134" i="4"/>
  <c r="X1135" i="4"/>
  <c r="X1136" i="4"/>
  <c r="X1137" i="4"/>
  <c r="X1138" i="4"/>
  <c r="X1142" i="4"/>
  <c r="X908" i="4"/>
  <c r="X909" i="4"/>
  <c r="X910" i="4"/>
  <c r="X911" i="4"/>
  <c r="X942" i="4"/>
  <c r="X943" i="4"/>
  <c r="X944" i="4"/>
  <c r="X945" i="4"/>
  <c r="X968" i="4"/>
  <c r="X969" i="4"/>
  <c r="X970" i="4"/>
  <c r="X971" i="4"/>
  <c r="X1145" i="4"/>
  <c r="X1148" i="4"/>
  <c r="X1149" i="4"/>
  <c r="X1150" i="4"/>
  <c r="X1151" i="4"/>
  <c r="X1152" i="4"/>
  <c r="X1153" i="4"/>
  <c r="X1154" i="4"/>
  <c r="X1155" i="4"/>
  <c r="X1159" i="4"/>
  <c r="L287" i="11"/>
  <c r="L282" i="11"/>
  <c r="W1568" i="4"/>
  <c r="X1570" i="4"/>
  <c r="X1571" i="4"/>
  <c r="L23" i="12"/>
  <c r="L6" i="12"/>
  <c r="L7" i="12"/>
  <c r="L8" i="12"/>
  <c r="L5" i="12"/>
  <c r="L4" i="12"/>
  <c r="W619" i="4"/>
  <c r="W628" i="4"/>
  <c r="W620" i="4"/>
  <c r="W629" i="4"/>
  <c r="W630" i="4"/>
  <c r="W631" i="4"/>
  <c r="W632" i="4"/>
  <c r="W634" i="4"/>
  <c r="X636" i="4"/>
  <c r="L22" i="12"/>
  <c r="L17" i="12"/>
  <c r="L18" i="12"/>
  <c r="L19" i="12"/>
  <c r="X1141" i="4"/>
  <c r="L20" i="12"/>
  <c r="X1156" i="4"/>
  <c r="X1158" i="4"/>
  <c r="L21" i="12"/>
  <c r="L16" i="12"/>
  <c r="L287" i="14"/>
  <c r="L288" i="14"/>
  <c r="L289" i="14"/>
  <c r="L291" i="14"/>
  <c r="L23" i="14"/>
  <c r="L55" i="14"/>
  <c r="L85" i="14"/>
  <c r="L293" i="14"/>
  <c r="L299" i="14"/>
  <c r="L300" i="14"/>
  <c r="L302" i="14"/>
  <c r="L26" i="14"/>
  <c r="L58" i="14"/>
  <c r="L88" i="14"/>
  <c r="L294" i="14"/>
  <c r="L305" i="14"/>
  <c r="L306" i="14"/>
  <c r="L308" i="14"/>
  <c r="L30" i="14"/>
  <c r="L62" i="14"/>
  <c r="L92" i="14"/>
  <c r="L295" i="14"/>
  <c r="L311" i="14"/>
  <c r="L312" i="14"/>
  <c r="L314" i="14"/>
  <c r="L316" i="14"/>
  <c r="L26" i="12"/>
  <c r="K110" i="14"/>
  <c r="L368" i="14"/>
  <c r="L31" i="12"/>
  <c r="L21" i="14"/>
  <c r="L53" i="14"/>
  <c r="L83" i="14"/>
  <c r="L113" i="14"/>
  <c r="K370" i="14"/>
  <c r="L32" i="12"/>
  <c r="K24" i="14"/>
  <c r="K56" i="14"/>
  <c r="K86" i="14"/>
  <c r="K116" i="14"/>
  <c r="L372" i="14"/>
  <c r="L33" i="12"/>
  <c r="L120" i="14"/>
  <c r="K374" i="14"/>
  <c r="L34" i="12"/>
  <c r="K122" i="14"/>
  <c r="L376" i="14"/>
  <c r="L35" i="12"/>
  <c r="L25" i="12"/>
  <c r="X1607" i="4"/>
  <c r="L332" i="14"/>
  <c r="L333" i="14"/>
  <c r="L334" i="14"/>
  <c r="L335" i="14"/>
  <c r="L336" i="14"/>
  <c r="L339" i="14"/>
  <c r="L340" i="14"/>
  <c r="L341" i="14"/>
  <c r="L342" i="14"/>
  <c r="L36" i="12"/>
  <c r="L216" i="14"/>
  <c r="L217" i="14"/>
  <c r="L218" i="14"/>
  <c r="L200" i="14"/>
  <c r="L222" i="14"/>
  <c r="L223" i="14"/>
  <c r="L224" i="14"/>
  <c r="L225" i="14"/>
  <c r="L203" i="14"/>
  <c r="L227" i="14"/>
  <c r="L228" i="14"/>
  <c r="L229" i="14"/>
  <c r="L230" i="14"/>
  <c r="L207" i="14"/>
  <c r="L232" i="14"/>
  <c r="L233" i="14"/>
  <c r="L234" i="14"/>
  <c r="L235" i="14"/>
  <c r="L237" i="14"/>
  <c r="L38" i="12"/>
  <c r="L242" i="14"/>
  <c r="L40" i="12"/>
  <c r="K246" i="14"/>
  <c r="L41" i="12"/>
  <c r="L245" i="14"/>
  <c r="L42" i="12"/>
  <c r="L198" i="14"/>
  <c r="K243" i="14"/>
  <c r="L43" i="12"/>
  <c r="K201" i="14"/>
  <c r="L244" i="14"/>
  <c r="L44" i="12"/>
  <c r="L37" i="12"/>
  <c r="L24" i="12"/>
  <c r="W1725" i="4"/>
  <c r="X1726" i="4"/>
  <c r="L49" i="12"/>
  <c r="W1722" i="4"/>
  <c r="X1723" i="4"/>
  <c r="L53" i="12"/>
  <c r="L47" i="12"/>
  <c r="W1672" i="4"/>
  <c r="X1688" i="4"/>
  <c r="L46" i="12"/>
  <c r="X1634" i="4"/>
  <c r="L57" i="12"/>
  <c r="L58" i="12"/>
  <c r="L3" i="12"/>
  <c r="L114" i="12"/>
  <c r="L115" i="12"/>
  <c r="L116" i="12"/>
  <c r="L117" i="12"/>
  <c r="L113" i="12"/>
  <c r="X35" i="4"/>
  <c r="X37" i="4"/>
  <c r="X39" i="4"/>
  <c r="X41" i="4"/>
  <c r="X44" i="4"/>
  <c r="X51" i="4"/>
  <c r="X53" i="4"/>
  <c r="X55" i="4"/>
  <c r="X57" i="4"/>
  <c r="X60" i="4"/>
  <c r="X67" i="4"/>
  <c r="X69" i="4"/>
  <c r="X71" i="4"/>
  <c r="X73" i="4"/>
  <c r="X76" i="4"/>
  <c r="X102" i="4"/>
  <c r="X104" i="4"/>
  <c r="X106" i="4"/>
  <c r="X108" i="4"/>
  <c r="X111" i="4"/>
  <c r="X118" i="4"/>
  <c r="X120" i="4"/>
  <c r="X122" i="4"/>
  <c r="X124" i="4"/>
  <c r="X127" i="4"/>
  <c r="X134" i="4"/>
  <c r="X136" i="4"/>
  <c r="X138" i="4"/>
  <c r="X140" i="4"/>
  <c r="X143" i="4"/>
  <c r="L68" i="12"/>
  <c r="L67" i="12"/>
  <c r="L70" i="12"/>
  <c r="L66" i="12"/>
  <c r="L72" i="12"/>
  <c r="X1046" i="4"/>
  <c r="X1085" i="4"/>
  <c r="X1123" i="4"/>
  <c r="L73" i="12"/>
  <c r="L71" i="12"/>
  <c r="L65" i="12"/>
  <c r="X1629" i="4"/>
  <c r="L62" i="12"/>
  <c r="L59" i="12"/>
  <c r="L123" i="12"/>
  <c r="K129" i="12"/>
  <c r="L124" i="12"/>
  <c r="L125" i="12"/>
  <c r="X1733" i="4"/>
  <c r="L126" i="12"/>
  <c r="L127" i="12"/>
  <c r="L296" i="11"/>
  <c r="L295" i="11"/>
  <c r="L292" i="11"/>
  <c r="L291" i="11"/>
  <c r="L294" i="11"/>
  <c r="L290" i="11"/>
  <c r="L307" i="11"/>
  <c r="L309" i="11"/>
  <c r="Y524" i="4"/>
  <c r="Y522" i="4"/>
  <c r="Y523" i="4"/>
  <c r="Y525" i="4"/>
  <c r="Y526" i="4"/>
  <c r="Y527" i="4"/>
  <c r="Y1555" i="4"/>
  <c r="M43" i="11"/>
  <c r="Y1610" i="4"/>
  <c r="M127" i="14"/>
  <c r="M130" i="14"/>
  <c r="Y534" i="4"/>
  <c r="Y532" i="4"/>
  <c r="Y533" i="4"/>
  <c r="Y535" i="4"/>
  <c r="Y536" i="4"/>
  <c r="Y537" i="4"/>
  <c r="Y1582" i="4"/>
  <c r="Y1584" i="4"/>
  <c r="Y1585" i="4"/>
  <c r="M345" i="14"/>
  <c r="M346" i="14"/>
  <c r="M44" i="11"/>
  <c r="IJ28" i="8"/>
  <c r="IJ36" i="8"/>
  <c r="IJ124" i="8"/>
  <c r="M42" i="11"/>
  <c r="Y1674" i="4"/>
  <c r="Y1675" i="4"/>
  <c r="M46" i="11"/>
  <c r="Y1635" i="4"/>
  <c r="Y1636" i="4"/>
  <c r="M45" i="11"/>
  <c r="M41" i="11"/>
  <c r="Y625" i="4"/>
  <c r="Y645" i="4"/>
  <c r="M37" i="11"/>
  <c r="Y687" i="4"/>
  <c r="X1185" i="4"/>
  <c r="Y1181" i="4"/>
  <c r="Y743" i="4"/>
  <c r="Y742" i="4"/>
  <c r="Y744" i="4"/>
  <c r="Y745" i="4"/>
  <c r="Y891" i="4"/>
  <c r="Y892" i="4"/>
  <c r="Y1182" i="4"/>
  <c r="Y1183" i="4"/>
  <c r="Y1174" i="4"/>
  <c r="Y1175" i="4"/>
  <c r="Y1176" i="4"/>
  <c r="Y1177" i="4"/>
  <c r="Y1184" i="4"/>
  <c r="Y1462" i="4"/>
  <c r="M33" i="11"/>
  <c r="Y688" i="4"/>
  <c r="Y694" i="4"/>
  <c r="X1200" i="4"/>
  <c r="Y1196" i="4"/>
  <c r="Y759" i="4"/>
  <c r="Y758" i="4"/>
  <c r="Y760" i="4"/>
  <c r="Y761" i="4"/>
  <c r="Y895" i="4"/>
  <c r="Y896" i="4"/>
  <c r="Y1197" i="4"/>
  <c r="Y1198" i="4"/>
  <c r="Y1189" i="4"/>
  <c r="Y1190" i="4"/>
  <c r="Y1191" i="4"/>
  <c r="Y1192" i="4"/>
  <c r="Y1199" i="4"/>
  <c r="Y1466" i="4"/>
  <c r="M34" i="11"/>
  <c r="Y689" i="4"/>
  <c r="Y695" i="4"/>
  <c r="X1215" i="4"/>
  <c r="Y1211" i="4"/>
  <c r="Y766" i="4"/>
  <c r="Y765" i="4"/>
  <c r="Y767" i="4"/>
  <c r="Y768" i="4"/>
  <c r="Y899" i="4"/>
  <c r="Y1212" i="4"/>
  <c r="Y1213" i="4"/>
  <c r="Y1204" i="4"/>
  <c r="Y1205" i="4"/>
  <c r="Y1206" i="4"/>
  <c r="Y1207" i="4"/>
  <c r="Y1214" i="4"/>
  <c r="Y1471" i="4"/>
  <c r="M35" i="11"/>
  <c r="Y690" i="4"/>
  <c r="Y696" i="4"/>
  <c r="X1230" i="4"/>
  <c r="Y1226" i="4"/>
  <c r="Y773" i="4"/>
  <c r="Y772" i="4"/>
  <c r="Y774" i="4"/>
  <c r="Y775" i="4"/>
  <c r="Y907" i="4"/>
  <c r="Y1227" i="4"/>
  <c r="Y1228" i="4"/>
  <c r="Y1219" i="4"/>
  <c r="Y1220" i="4"/>
  <c r="Y1221" i="4"/>
  <c r="Y1222" i="4"/>
  <c r="Y1229" i="4"/>
  <c r="Y1476" i="4"/>
  <c r="M36" i="11"/>
  <c r="M32" i="11"/>
  <c r="M5" i="14"/>
  <c r="M8" i="14"/>
  <c r="M9" i="14"/>
  <c r="M10" i="14"/>
  <c r="M13" i="14"/>
  <c r="M11" i="14"/>
  <c r="M14" i="14"/>
  <c r="M16" i="14"/>
  <c r="M18" i="14"/>
  <c r="M22" i="14"/>
  <c r="M25" i="14"/>
  <c r="M28" i="14"/>
  <c r="M32" i="14"/>
  <c r="M158" i="14"/>
  <c r="M37" i="14"/>
  <c r="M40" i="14"/>
  <c r="M41" i="14"/>
  <c r="M42" i="14"/>
  <c r="M45" i="14"/>
  <c r="M43" i="14"/>
  <c r="M46" i="14"/>
  <c r="M48" i="14"/>
  <c r="M50" i="14"/>
  <c r="M54" i="14"/>
  <c r="M57" i="14"/>
  <c r="M60" i="14"/>
  <c r="M64" i="14"/>
  <c r="M159" i="14"/>
  <c r="M67" i="14"/>
  <c r="M70" i="14"/>
  <c r="M71" i="14"/>
  <c r="M72" i="14"/>
  <c r="M75" i="14"/>
  <c r="M73" i="14"/>
  <c r="M76" i="14"/>
  <c r="M78" i="14"/>
  <c r="M80" i="14"/>
  <c r="M84" i="14"/>
  <c r="M87" i="14"/>
  <c r="M90" i="14"/>
  <c r="M94" i="14"/>
  <c r="M160" i="14"/>
  <c r="M250" i="14"/>
  <c r="M251" i="14"/>
  <c r="M39" i="11"/>
  <c r="M131" i="14"/>
  <c r="M132" i="14"/>
  <c r="M135" i="14"/>
  <c r="M133" i="14"/>
  <c r="M136" i="14"/>
  <c r="M138" i="14"/>
  <c r="M140" i="14"/>
  <c r="M144" i="14"/>
  <c r="M147" i="14"/>
  <c r="M150" i="14"/>
  <c r="M154" i="14"/>
  <c r="M182" i="14"/>
  <c r="M266" i="14"/>
  <c r="M267" i="14"/>
  <c r="M40" i="11"/>
  <c r="M38" i="11"/>
  <c r="M47" i="11"/>
  <c r="M48" i="11"/>
  <c r="M49" i="11"/>
  <c r="M50" i="11"/>
  <c r="M51" i="11"/>
  <c r="M52" i="11"/>
  <c r="M53" i="11"/>
  <c r="M31" i="11"/>
  <c r="Y1556" i="4"/>
  <c r="M67" i="11"/>
  <c r="M347" i="14"/>
  <c r="M68" i="11"/>
  <c r="IJ29" i="8"/>
  <c r="IJ37" i="8"/>
  <c r="IJ125" i="8"/>
  <c r="M66" i="11"/>
  <c r="Y1676" i="4"/>
  <c r="M70" i="11"/>
  <c r="Y1637" i="4"/>
  <c r="M69" i="11"/>
  <c r="M65" i="11"/>
  <c r="Y646" i="4"/>
  <c r="M61" i="11"/>
  <c r="Y693" i="4"/>
  <c r="X1245" i="4"/>
  <c r="Y1241" i="4"/>
  <c r="Y751" i="4"/>
  <c r="Y750" i="4"/>
  <c r="Y752" i="4"/>
  <c r="Y753" i="4"/>
  <c r="Y916" i="4"/>
  <c r="Y917" i="4"/>
  <c r="Y1242" i="4"/>
  <c r="Y1243" i="4"/>
  <c r="Y1234" i="4"/>
  <c r="Y1235" i="4"/>
  <c r="Y1236" i="4"/>
  <c r="Y1237" i="4"/>
  <c r="Y1244" i="4"/>
  <c r="Y1481" i="4"/>
  <c r="M57" i="11"/>
  <c r="Y1467" i="4"/>
  <c r="M58" i="11"/>
  <c r="Y1472" i="4"/>
  <c r="M59" i="11"/>
  <c r="Y1477" i="4"/>
  <c r="M60" i="11"/>
  <c r="M56" i="11"/>
  <c r="M252" i="14"/>
  <c r="M63" i="11"/>
  <c r="M268" i="14"/>
  <c r="M64" i="11"/>
  <c r="M62" i="11"/>
  <c r="M71" i="11"/>
  <c r="M72" i="11"/>
  <c r="M73" i="11"/>
  <c r="M74" i="11"/>
  <c r="M75" i="11"/>
  <c r="M76" i="11"/>
  <c r="M77" i="11"/>
  <c r="M55" i="11"/>
  <c r="M30" i="11"/>
  <c r="Y547" i="4"/>
  <c r="Y545" i="4"/>
  <c r="Y546" i="4"/>
  <c r="Y548" i="4"/>
  <c r="Y549" i="4"/>
  <c r="Y550" i="4"/>
  <c r="Y1558" i="4"/>
  <c r="M92" i="11"/>
  <c r="Y1589" i="4"/>
  <c r="Y1591" i="4"/>
  <c r="Y1592" i="4"/>
  <c r="M348" i="14"/>
  <c r="M349" i="14"/>
  <c r="M93" i="11"/>
  <c r="Y1677" i="4"/>
  <c r="Y1678" i="4"/>
  <c r="M95" i="11"/>
  <c r="Y1638" i="4"/>
  <c r="Y1639" i="4"/>
  <c r="M94" i="11"/>
  <c r="M90" i="11"/>
  <c r="Y648" i="4"/>
  <c r="M86" i="11"/>
  <c r="Y713" i="4"/>
  <c r="X1261" i="4"/>
  <c r="Y1257" i="4"/>
  <c r="Y783" i="4"/>
  <c r="Y782" i="4"/>
  <c r="Y784" i="4"/>
  <c r="Y785" i="4"/>
  <c r="Y922" i="4"/>
  <c r="Y923" i="4"/>
  <c r="Y1258" i="4"/>
  <c r="Y1259" i="4"/>
  <c r="Y1250" i="4"/>
  <c r="Y1251" i="4"/>
  <c r="Y1252" i="4"/>
  <c r="Y1253" i="4"/>
  <c r="Y1260" i="4"/>
  <c r="Y1486" i="4"/>
  <c r="M82" i="11"/>
  <c r="Y714" i="4"/>
  <c r="X1276" i="4"/>
  <c r="Y1272" i="4"/>
  <c r="Y790" i="4"/>
  <c r="Y789" i="4"/>
  <c r="Y791" i="4"/>
  <c r="Y792" i="4"/>
  <c r="Y928" i="4"/>
  <c r="Y929" i="4"/>
  <c r="Y1273" i="4"/>
  <c r="Y1274" i="4"/>
  <c r="Y1265" i="4"/>
  <c r="Y1266" i="4"/>
  <c r="Y1267" i="4"/>
  <c r="Y1268" i="4"/>
  <c r="Y1275" i="4"/>
  <c r="Y1490" i="4"/>
  <c r="M83" i="11"/>
  <c r="Y715" i="4"/>
  <c r="X1291" i="4"/>
  <c r="Y1287" i="4"/>
  <c r="Y797" i="4"/>
  <c r="Y796" i="4"/>
  <c r="Y798" i="4"/>
  <c r="Y799" i="4"/>
  <c r="Y933" i="4"/>
  <c r="Y1288" i="4"/>
  <c r="Y1289" i="4"/>
  <c r="Y1280" i="4"/>
  <c r="Y1281" i="4"/>
  <c r="Y1282" i="4"/>
  <c r="Y1283" i="4"/>
  <c r="Y1290" i="4"/>
  <c r="Y1494" i="4"/>
  <c r="M84" i="11"/>
  <c r="Y716" i="4"/>
  <c r="X1306" i="4"/>
  <c r="Y1302" i="4"/>
  <c r="Y804" i="4"/>
  <c r="Y803" i="4"/>
  <c r="Y805" i="4"/>
  <c r="Y806" i="4"/>
  <c r="Y941" i="4"/>
  <c r="Y1303" i="4"/>
  <c r="Y1304" i="4"/>
  <c r="Y1295" i="4"/>
  <c r="Y1296" i="4"/>
  <c r="Y1297" i="4"/>
  <c r="Y1298" i="4"/>
  <c r="Y1305" i="4"/>
  <c r="Y1498" i="4"/>
  <c r="M85" i="11"/>
  <c r="M81" i="11"/>
  <c r="M164" i="14"/>
  <c r="M165" i="14"/>
  <c r="M166" i="14"/>
  <c r="M253" i="14"/>
  <c r="M254" i="14"/>
  <c r="M183" i="14"/>
  <c r="M269" i="14"/>
  <c r="M270" i="14"/>
  <c r="M89" i="11"/>
  <c r="M87" i="11"/>
  <c r="M96" i="11"/>
  <c r="M97" i="11"/>
  <c r="M98" i="11"/>
  <c r="M99" i="11"/>
  <c r="M100" i="11"/>
  <c r="M101" i="11"/>
  <c r="M102" i="11"/>
  <c r="M80" i="11"/>
  <c r="M79" i="11"/>
  <c r="Y559" i="4"/>
  <c r="Y557" i="4"/>
  <c r="Y558" i="4"/>
  <c r="Y560" i="4"/>
  <c r="Y561" i="4"/>
  <c r="Y562" i="4"/>
  <c r="Y1560" i="4"/>
  <c r="M117" i="11"/>
  <c r="Y1596" i="4"/>
  <c r="Y1598" i="4"/>
  <c r="Y1599" i="4"/>
  <c r="M350" i="14"/>
  <c r="M351" i="14"/>
  <c r="M118" i="11"/>
  <c r="IJ56" i="8"/>
  <c r="IJ64" i="8"/>
  <c r="IJ128" i="8"/>
  <c r="M116" i="11"/>
  <c r="Y1679" i="4"/>
  <c r="Y1680" i="4"/>
  <c r="M120" i="11"/>
  <c r="Y1640" i="4"/>
  <c r="Y1641" i="4"/>
  <c r="M119" i="11"/>
  <c r="M115" i="11"/>
  <c r="Y650" i="4"/>
  <c r="M111" i="11"/>
  <c r="Y700" i="4"/>
  <c r="X1382" i="4"/>
  <c r="Y1378" i="4"/>
  <c r="Y814" i="4"/>
  <c r="Y813" i="4"/>
  <c r="Y815" i="4"/>
  <c r="Y816" i="4"/>
  <c r="Y950" i="4"/>
  <c r="Y952" i="4"/>
  <c r="Y1379" i="4"/>
  <c r="Y1380" i="4"/>
  <c r="Y1371" i="4"/>
  <c r="Y1372" i="4"/>
  <c r="Y1373" i="4"/>
  <c r="Y1374" i="4"/>
  <c r="Y1381" i="4"/>
  <c r="Y1522" i="4"/>
  <c r="M107" i="11"/>
  <c r="Y701" i="4"/>
  <c r="X1337" i="4"/>
  <c r="Y1333" i="4"/>
  <c r="Y828" i="4"/>
  <c r="Y827" i="4"/>
  <c r="Y829" i="4"/>
  <c r="Y830" i="4"/>
  <c r="Y955" i="4"/>
  <c r="Y956" i="4"/>
  <c r="Y1334" i="4"/>
  <c r="Y1335" i="4"/>
  <c r="Y1326" i="4"/>
  <c r="Y1327" i="4"/>
  <c r="Y1328" i="4"/>
  <c r="Y1329" i="4"/>
  <c r="Y1336" i="4"/>
  <c r="Y1507" i="4"/>
  <c r="M108" i="11"/>
  <c r="Y702" i="4"/>
  <c r="X1352" i="4"/>
  <c r="Y1348" i="4"/>
  <c r="Y835" i="4"/>
  <c r="Y834" i="4"/>
  <c r="Y836" i="4"/>
  <c r="Y837" i="4"/>
  <c r="Y959" i="4"/>
  <c r="Y1349" i="4"/>
  <c r="Y1350" i="4"/>
  <c r="Y1341" i="4"/>
  <c r="Y1342" i="4"/>
  <c r="Y1343" i="4"/>
  <c r="Y1344" i="4"/>
  <c r="Y1351" i="4"/>
  <c r="Y1512" i="4"/>
  <c r="M109" i="11"/>
  <c r="Y703" i="4"/>
  <c r="X1367" i="4"/>
  <c r="Y1363" i="4"/>
  <c r="Y842" i="4"/>
  <c r="Y841" i="4"/>
  <c r="Y843" i="4"/>
  <c r="Y844" i="4"/>
  <c r="Y967" i="4"/>
  <c r="Y1364" i="4"/>
  <c r="Y1365" i="4"/>
  <c r="Y1356" i="4"/>
  <c r="Y1357" i="4"/>
  <c r="Y1358" i="4"/>
  <c r="Y1359" i="4"/>
  <c r="Y1366" i="4"/>
  <c r="Y1517" i="4"/>
  <c r="M110" i="11"/>
  <c r="M106" i="11"/>
  <c r="M170" i="14"/>
  <c r="M171" i="14"/>
  <c r="M172" i="14"/>
  <c r="M255" i="14"/>
  <c r="M256" i="14"/>
  <c r="M113" i="11"/>
  <c r="M184" i="14"/>
  <c r="M271" i="14"/>
  <c r="M272" i="14"/>
  <c r="M114" i="11"/>
  <c r="M112" i="11"/>
  <c r="M121" i="11"/>
  <c r="M122" i="11"/>
  <c r="M123" i="11"/>
  <c r="M124" i="11"/>
  <c r="M125" i="11"/>
  <c r="M126" i="11"/>
  <c r="M127" i="11"/>
  <c r="M105" i="11"/>
  <c r="Y1561" i="4"/>
  <c r="M141" i="11"/>
  <c r="M352" i="14"/>
  <c r="M142" i="11"/>
  <c r="IJ57" i="8"/>
  <c r="IJ65" i="8"/>
  <c r="IJ129" i="8"/>
  <c r="M140" i="11"/>
  <c r="Y1681" i="4"/>
  <c r="M144" i="11"/>
  <c r="Y1642" i="4"/>
  <c r="M143" i="11"/>
  <c r="M139" i="11"/>
  <c r="Y651" i="4"/>
  <c r="M135" i="11"/>
  <c r="Y1508" i="4"/>
  <c r="M132" i="11"/>
  <c r="Y1513" i="4"/>
  <c r="M133" i="11"/>
  <c r="Y1518" i="4"/>
  <c r="M134" i="11"/>
  <c r="M130" i="11"/>
  <c r="M257" i="14"/>
  <c r="M137" i="11"/>
  <c r="M273" i="14"/>
  <c r="M138" i="11"/>
  <c r="M136" i="11"/>
  <c r="M145" i="11"/>
  <c r="M146" i="11"/>
  <c r="M147" i="11"/>
  <c r="M148" i="11"/>
  <c r="M149" i="11"/>
  <c r="M150" i="11"/>
  <c r="M151" i="11"/>
  <c r="M129" i="11"/>
  <c r="M104" i="11"/>
  <c r="Y1563" i="4"/>
  <c r="M166" i="11"/>
  <c r="M353" i="14"/>
  <c r="M354" i="14"/>
  <c r="M167" i="11"/>
  <c r="M164" i="11"/>
  <c r="Y653" i="4"/>
  <c r="M160" i="11"/>
  <c r="M155" i="11"/>
  <c r="M176" i="14"/>
  <c r="M177" i="14"/>
  <c r="M178" i="14"/>
  <c r="M258" i="14"/>
  <c r="M259" i="14"/>
  <c r="M162" i="11"/>
  <c r="M185" i="14"/>
  <c r="M274" i="14"/>
  <c r="M275" i="14"/>
  <c r="M163" i="11"/>
  <c r="M161" i="11"/>
  <c r="M170" i="11"/>
  <c r="M171" i="11"/>
  <c r="M172" i="11"/>
  <c r="M173" i="11"/>
  <c r="M174" i="11"/>
  <c r="M175" i="11"/>
  <c r="M176" i="11"/>
  <c r="M154" i="11"/>
  <c r="Y1564" i="4"/>
  <c r="M190" i="11"/>
  <c r="M355" i="14"/>
  <c r="M191" i="11"/>
  <c r="M188" i="11"/>
  <c r="Y654" i="4"/>
  <c r="M184" i="11"/>
  <c r="M179" i="11"/>
  <c r="M260" i="14"/>
  <c r="M186" i="11"/>
  <c r="M276" i="14"/>
  <c r="M187" i="11"/>
  <c r="M185" i="11"/>
  <c r="M194" i="11"/>
  <c r="M195" i="11"/>
  <c r="M196" i="11"/>
  <c r="M197" i="11"/>
  <c r="M198" i="11"/>
  <c r="M199" i="11"/>
  <c r="M200" i="11"/>
  <c r="M178" i="11"/>
  <c r="Y1565" i="4"/>
  <c r="M214" i="11"/>
  <c r="M356" i="14"/>
  <c r="M215" i="11"/>
  <c r="M212" i="11"/>
  <c r="Y655" i="4"/>
  <c r="M208" i="11"/>
  <c r="M203" i="11"/>
  <c r="M261" i="14"/>
  <c r="M210" i="11"/>
  <c r="M277" i="14"/>
  <c r="M211" i="11"/>
  <c r="M209" i="11"/>
  <c r="M218" i="11"/>
  <c r="M219" i="11"/>
  <c r="M220" i="11"/>
  <c r="M221" i="11"/>
  <c r="M222" i="11"/>
  <c r="M223" i="11"/>
  <c r="M224" i="11"/>
  <c r="M202" i="11"/>
  <c r="Y1566" i="4"/>
  <c r="M234" i="11"/>
  <c r="M357" i="14"/>
  <c r="M235" i="11"/>
  <c r="M232" i="11"/>
  <c r="Y626" i="4"/>
  <c r="Y656" i="4"/>
  <c r="M228" i="11"/>
  <c r="M227" i="11"/>
  <c r="M262" i="14"/>
  <c r="M230" i="11"/>
  <c r="M278" i="14"/>
  <c r="M231" i="11"/>
  <c r="M229" i="11"/>
  <c r="M239" i="11"/>
  <c r="M240" i="11"/>
  <c r="M241" i="11"/>
  <c r="M242" i="11"/>
  <c r="M243" i="11"/>
  <c r="M244" i="11"/>
  <c r="M245" i="11"/>
  <c r="M226" i="11"/>
  <c r="M153" i="11"/>
  <c r="M29" i="11"/>
  <c r="M248" i="11"/>
  <c r="M189" i="14"/>
  <c r="M192" i="14"/>
  <c r="M190" i="14"/>
  <c r="M191" i="14"/>
  <c r="M194" i="14"/>
  <c r="M199" i="14"/>
  <c r="M202" i="14"/>
  <c r="M205" i="14"/>
  <c r="M209" i="14"/>
  <c r="M212" i="14"/>
  <c r="M257" i="11"/>
  <c r="M252" i="11"/>
  <c r="Y20" i="4"/>
  <c r="Y21" i="4"/>
  <c r="Y22" i="4"/>
  <c r="Y23" i="4"/>
  <c r="Y24" i="4"/>
  <c r="Y26" i="4"/>
  <c r="Y30" i="4"/>
  <c r="Y90" i="4"/>
  <c r="Y91" i="4"/>
  <c r="Y92" i="4"/>
  <c r="Y93" i="4"/>
  <c r="Y94" i="4"/>
  <c r="Y96" i="4"/>
  <c r="Y98" i="4"/>
  <c r="Y34" i="4"/>
  <c r="Y36" i="4"/>
  <c r="Y38" i="4"/>
  <c r="Y40" i="4"/>
  <c r="Y43" i="4"/>
  <c r="Y101" i="4"/>
  <c r="Y103" i="4"/>
  <c r="Y105" i="4"/>
  <c r="Y107" i="4"/>
  <c r="Y110" i="4"/>
  <c r="N12" i="10"/>
  <c r="Y281" i="4"/>
  <c r="Y282" i="4"/>
  <c r="M263" i="11"/>
  <c r="Y47" i="4"/>
  <c r="Y114" i="4"/>
  <c r="Y50" i="4"/>
  <c r="Y52" i="4"/>
  <c r="Y54" i="4"/>
  <c r="Y56" i="4"/>
  <c r="Y59" i="4"/>
  <c r="Y117" i="4"/>
  <c r="Y119" i="4"/>
  <c r="Y121" i="4"/>
  <c r="Y123" i="4"/>
  <c r="Y126" i="4"/>
  <c r="N15" i="10"/>
  <c r="Y285" i="4"/>
  <c r="Y286" i="4"/>
  <c r="M264" i="11"/>
  <c r="Y63" i="4"/>
  <c r="Y130" i="4"/>
  <c r="Y66" i="4"/>
  <c r="Y68" i="4"/>
  <c r="Y70" i="4"/>
  <c r="Y72" i="4"/>
  <c r="Y75" i="4"/>
  <c r="Y133" i="4"/>
  <c r="Y135" i="4"/>
  <c r="Y137" i="4"/>
  <c r="Y139" i="4"/>
  <c r="Y142" i="4"/>
  <c r="N18" i="10"/>
  <c r="Y289" i="4"/>
  <c r="Y290" i="4"/>
  <c r="M265" i="11"/>
  <c r="M262" i="11"/>
  <c r="M260" i="11"/>
  <c r="IJ200" i="8"/>
  <c r="IJ195" i="8"/>
  <c r="IJ197" i="8"/>
  <c r="IJ201" i="8"/>
  <c r="M277" i="11"/>
  <c r="M213" i="14"/>
  <c r="M278" i="11"/>
  <c r="Y1737" i="4"/>
  <c r="Y1734" i="4"/>
  <c r="Y1739" i="4"/>
  <c r="Y1738" i="4"/>
  <c r="Y1741" i="4"/>
  <c r="Y1744" i="4"/>
  <c r="M276" i="11"/>
  <c r="M273" i="11"/>
  <c r="X1622" i="4"/>
  <c r="Y1618" i="4"/>
  <c r="Y1615" i="4"/>
  <c r="Y1616" i="4"/>
  <c r="Y1619" i="4"/>
  <c r="Y1620" i="4"/>
  <c r="Y1621" i="4"/>
  <c r="Y1631" i="4"/>
  <c r="M261" i="11"/>
  <c r="M259" i="11"/>
  <c r="M250" i="11"/>
  <c r="M280" i="11"/>
  <c r="L128" i="12"/>
  <c r="M288" i="11"/>
  <c r="Y283" i="4"/>
  <c r="Y287" i="4"/>
  <c r="Y291" i="4"/>
  <c r="M284" i="11"/>
  <c r="M283" i="11"/>
  <c r="Y1013" i="4"/>
  <c r="Y1016" i="4"/>
  <c r="Y1030" i="4"/>
  <c r="Y1018" i="4"/>
  <c r="Y1031" i="4"/>
  <c r="Y1020" i="4"/>
  <c r="Y1032" i="4"/>
  <c r="Y1022" i="4"/>
  <c r="Y1033" i="4"/>
  <c r="Y1024" i="4"/>
  <c r="Y1034" i="4"/>
  <c r="Y1035" i="4"/>
  <c r="Y1038" i="4"/>
  <c r="Y1039" i="4"/>
  <c r="Y1040" i="4"/>
  <c r="Y1041" i="4"/>
  <c r="Y1042" i="4"/>
  <c r="Y1043" i="4"/>
  <c r="Y1045" i="4"/>
  <c r="Y1052" i="4"/>
  <c r="Y1055" i="4"/>
  <c r="Y1069" i="4"/>
  <c r="Y1057" i="4"/>
  <c r="Y1070" i="4"/>
  <c r="Y1059" i="4"/>
  <c r="Y1071" i="4"/>
  <c r="Y1061" i="4"/>
  <c r="Y1072" i="4"/>
  <c r="Y1063" i="4"/>
  <c r="Y1073" i="4"/>
  <c r="Y1074" i="4"/>
  <c r="Y1077" i="4"/>
  <c r="Y1078" i="4"/>
  <c r="Y1079" i="4"/>
  <c r="Y1080" i="4"/>
  <c r="Y1081" i="4"/>
  <c r="Y1082" i="4"/>
  <c r="Y1084" i="4"/>
  <c r="Y1090" i="4"/>
  <c r="Y1093" i="4"/>
  <c r="Y1107" i="4"/>
  <c r="Y1095" i="4"/>
  <c r="Y1108" i="4"/>
  <c r="Y1097" i="4"/>
  <c r="Y1109" i="4"/>
  <c r="Y1099" i="4"/>
  <c r="Y1110" i="4"/>
  <c r="Y1101" i="4"/>
  <c r="Y1111" i="4"/>
  <c r="Y1112" i="4"/>
  <c r="Y1115" i="4"/>
  <c r="Y1116" i="4"/>
  <c r="Y1117" i="4"/>
  <c r="Y1118" i="4"/>
  <c r="Y1119" i="4"/>
  <c r="Y1120" i="4"/>
  <c r="Y1122" i="4"/>
  <c r="M286" i="11"/>
  <c r="Y1017" i="4"/>
  <c r="Y1019" i="4"/>
  <c r="Y1021" i="4"/>
  <c r="Y1023" i="4"/>
  <c r="Y1027" i="4"/>
  <c r="Y1049" i="4"/>
  <c r="Y1056" i="4"/>
  <c r="Y1058" i="4"/>
  <c r="Y1060" i="4"/>
  <c r="Y1062" i="4"/>
  <c r="Y1066" i="4"/>
  <c r="Y1087" i="4"/>
  <c r="Y1094" i="4"/>
  <c r="Y1096" i="4"/>
  <c r="Y1098" i="4"/>
  <c r="Y1100" i="4"/>
  <c r="Y1104" i="4"/>
  <c r="Y1125" i="4"/>
  <c r="Y900" i="4"/>
  <c r="Y901" i="4"/>
  <c r="Y902" i="4"/>
  <c r="Y903" i="4"/>
  <c r="Y934" i="4"/>
  <c r="Y935" i="4"/>
  <c r="Y936" i="4"/>
  <c r="Y937" i="4"/>
  <c r="Y960" i="4"/>
  <c r="Y961" i="4"/>
  <c r="Y962" i="4"/>
  <c r="Y963" i="4"/>
  <c r="Y1128" i="4"/>
  <c r="Y1131" i="4"/>
  <c r="Y1132" i="4"/>
  <c r="Y1133" i="4"/>
  <c r="Y1134" i="4"/>
  <c r="Y1135" i="4"/>
  <c r="Y1136" i="4"/>
  <c r="Y1137" i="4"/>
  <c r="Y1138" i="4"/>
  <c r="Y1142" i="4"/>
  <c r="Y908" i="4"/>
  <c r="Y909" i="4"/>
  <c r="Y910" i="4"/>
  <c r="Y911" i="4"/>
  <c r="Y942" i="4"/>
  <c r="Y943" i="4"/>
  <c r="Y944" i="4"/>
  <c r="Y945" i="4"/>
  <c r="Y968" i="4"/>
  <c r="Y969" i="4"/>
  <c r="Y970" i="4"/>
  <c r="Y971" i="4"/>
  <c r="Y1145" i="4"/>
  <c r="Y1148" i="4"/>
  <c r="Y1149" i="4"/>
  <c r="Y1150" i="4"/>
  <c r="Y1151" i="4"/>
  <c r="Y1152" i="4"/>
  <c r="Y1153" i="4"/>
  <c r="Y1154" i="4"/>
  <c r="Y1155" i="4"/>
  <c r="Y1159" i="4"/>
  <c r="M287" i="11"/>
  <c r="M282" i="11"/>
  <c r="X1568" i="4"/>
  <c r="Y1570" i="4"/>
  <c r="Y1571" i="4"/>
  <c r="M23" i="12"/>
  <c r="M6" i="12"/>
  <c r="M7" i="12"/>
  <c r="M8" i="12"/>
  <c r="M5" i="12"/>
  <c r="M4" i="12"/>
  <c r="X619" i="4"/>
  <c r="X628" i="4"/>
  <c r="X620" i="4"/>
  <c r="X629" i="4"/>
  <c r="X630" i="4"/>
  <c r="X631" i="4"/>
  <c r="X632" i="4"/>
  <c r="X634" i="4"/>
  <c r="Y636" i="4"/>
  <c r="M22" i="12"/>
  <c r="M17" i="12"/>
  <c r="M18" i="12"/>
  <c r="M19" i="12"/>
  <c r="Y1141" i="4"/>
  <c r="M20" i="12"/>
  <c r="Y1156" i="4"/>
  <c r="Y1158" i="4"/>
  <c r="M21" i="12"/>
  <c r="M16" i="12"/>
  <c r="M287" i="14"/>
  <c r="M288" i="14"/>
  <c r="M289" i="14"/>
  <c r="M291" i="14"/>
  <c r="M23" i="14"/>
  <c r="M55" i="14"/>
  <c r="M85" i="14"/>
  <c r="M293" i="14"/>
  <c r="M299" i="14"/>
  <c r="M300" i="14"/>
  <c r="M302" i="14"/>
  <c r="M26" i="14"/>
  <c r="M58" i="14"/>
  <c r="M88" i="14"/>
  <c r="M294" i="14"/>
  <c r="M305" i="14"/>
  <c r="M306" i="14"/>
  <c r="M308" i="14"/>
  <c r="M30" i="14"/>
  <c r="M62" i="14"/>
  <c r="M92" i="14"/>
  <c r="M295" i="14"/>
  <c r="M311" i="14"/>
  <c r="M312" i="14"/>
  <c r="M314" i="14"/>
  <c r="M316" i="14"/>
  <c r="M26" i="12"/>
  <c r="L110" i="14"/>
  <c r="M368" i="14"/>
  <c r="M31" i="12"/>
  <c r="M21" i="14"/>
  <c r="M53" i="14"/>
  <c r="M83" i="14"/>
  <c r="M113" i="14"/>
  <c r="L370" i="14"/>
  <c r="M32" i="12"/>
  <c r="L24" i="14"/>
  <c r="L56" i="14"/>
  <c r="L86" i="14"/>
  <c r="L116" i="14"/>
  <c r="M372" i="14"/>
  <c r="M33" i="12"/>
  <c r="M120" i="14"/>
  <c r="L374" i="14"/>
  <c r="M34" i="12"/>
  <c r="L122" i="14"/>
  <c r="M376" i="14"/>
  <c r="M35" i="12"/>
  <c r="M25" i="12"/>
  <c r="Y1607" i="4"/>
  <c r="M332" i="14"/>
  <c r="M333" i="14"/>
  <c r="M334" i="14"/>
  <c r="M335" i="14"/>
  <c r="M336" i="14"/>
  <c r="M339" i="14"/>
  <c r="M340" i="14"/>
  <c r="M341" i="14"/>
  <c r="M342" i="14"/>
  <c r="M36" i="12"/>
  <c r="M216" i="14"/>
  <c r="M217" i="14"/>
  <c r="M218" i="14"/>
  <c r="M200" i="14"/>
  <c r="M222" i="14"/>
  <c r="M223" i="14"/>
  <c r="M224" i="14"/>
  <c r="M225" i="14"/>
  <c r="M203" i="14"/>
  <c r="M227" i="14"/>
  <c r="M228" i="14"/>
  <c r="M229" i="14"/>
  <c r="M230" i="14"/>
  <c r="M207" i="14"/>
  <c r="M232" i="14"/>
  <c r="M233" i="14"/>
  <c r="M234" i="14"/>
  <c r="M235" i="14"/>
  <c r="M237" i="14"/>
  <c r="M38" i="12"/>
  <c r="M242" i="14"/>
  <c r="M40" i="12"/>
  <c r="L246" i="14"/>
  <c r="M41" i="12"/>
  <c r="M245" i="14"/>
  <c r="M42" i="12"/>
  <c r="M198" i="14"/>
  <c r="L243" i="14"/>
  <c r="M43" i="12"/>
  <c r="L201" i="14"/>
  <c r="M244" i="14"/>
  <c r="M44" i="12"/>
  <c r="M37" i="12"/>
  <c r="M24" i="12"/>
  <c r="X1725" i="4"/>
  <c r="Y1726" i="4"/>
  <c r="M49" i="12"/>
  <c r="W1716" i="4"/>
  <c r="X1716" i="4"/>
  <c r="Y1717" i="4"/>
  <c r="M50" i="12"/>
  <c r="W1719" i="4"/>
  <c r="X1719" i="4"/>
  <c r="Y1720" i="4"/>
  <c r="M51" i="12"/>
  <c r="X1722" i="4"/>
  <c r="Y1723" i="4"/>
  <c r="M53" i="12"/>
  <c r="M47" i="12"/>
  <c r="X1672" i="4"/>
  <c r="Y1688" i="4"/>
  <c r="M46" i="12"/>
  <c r="Y1634" i="4"/>
  <c r="M57" i="12"/>
  <c r="M58" i="12"/>
  <c r="M3" i="12"/>
  <c r="M114" i="12"/>
  <c r="M115" i="12"/>
  <c r="M116" i="12"/>
  <c r="M117" i="12"/>
  <c r="M113" i="12"/>
  <c r="Y35" i="4"/>
  <c r="Y37" i="4"/>
  <c r="Y39" i="4"/>
  <c r="Y41" i="4"/>
  <c r="Y44" i="4"/>
  <c r="Y51" i="4"/>
  <c r="Y53" i="4"/>
  <c r="Y55" i="4"/>
  <c r="Y57" i="4"/>
  <c r="Y60" i="4"/>
  <c r="Y67" i="4"/>
  <c r="Y69" i="4"/>
  <c r="Y71" i="4"/>
  <c r="Y73" i="4"/>
  <c r="Y76" i="4"/>
  <c r="Y102" i="4"/>
  <c r="Y104" i="4"/>
  <c r="Y106" i="4"/>
  <c r="Y108" i="4"/>
  <c r="Y111" i="4"/>
  <c r="Y118" i="4"/>
  <c r="Y120" i="4"/>
  <c r="Y122" i="4"/>
  <c r="Y124" i="4"/>
  <c r="Y127" i="4"/>
  <c r="Y134" i="4"/>
  <c r="Y136" i="4"/>
  <c r="Y138" i="4"/>
  <c r="Y140" i="4"/>
  <c r="Y143" i="4"/>
  <c r="M68" i="12"/>
  <c r="M67" i="12"/>
  <c r="M70" i="12"/>
  <c r="M66" i="12"/>
  <c r="M72" i="12"/>
  <c r="Y1046" i="4"/>
  <c r="Y1085" i="4"/>
  <c r="Y1123" i="4"/>
  <c r="M73" i="12"/>
  <c r="M71" i="12"/>
  <c r="M65" i="12"/>
  <c r="Y1629" i="4"/>
  <c r="M62" i="12"/>
  <c r="M59" i="12"/>
  <c r="M123" i="12"/>
  <c r="L129" i="12"/>
  <c r="M124" i="12"/>
  <c r="M125" i="12"/>
  <c r="Y1733" i="4"/>
  <c r="M126" i="12"/>
  <c r="M127" i="12"/>
  <c r="M296" i="11"/>
  <c r="M295" i="11"/>
  <c r="M292" i="11"/>
  <c r="M291" i="11"/>
  <c r="M294" i="11"/>
  <c r="M290" i="11"/>
  <c r="M307" i="11"/>
  <c r="M309" i="11"/>
  <c r="Z524" i="4"/>
  <c r="Z522" i="4"/>
  <c r="Z523" i="4"/>
  <c r="Z525" i="4"/>
  <c r="Z526" i="4"/>
  <c r="Z527" i="4"/>
  <c r="Z1555" i="4"/>
  <c r="N43" i="11"/>
  <c r="Z1610" i="4"/>
  <c r="N127" i="14"/>
  <c r="N130" i="14"/>
  <c r="Z534" i="4"/>
  <c r="Z532" i="4"/>
  <c r="Z533" i="4"/>
  <c r="Z535" i="4"/>
  <c r="Z536" i="4"/>
  <c r="Z537" i="4"/>
  <c r="Z1582" i="4"/>
  <c r="Z1584" i="4"/>
  <c r="Z1585" i="4"/>
  <c r="N345" i="14"/>
  <c r="N346" i="14"/>
  <c r="N44" i="11"/>
  <c r="IK28" i="8"/>
  <c r="IK36" i="8"/>
  <c r="IK124" i="8"/>
  <c r="N42" i="11"/>
  <c r="Z1674" i="4"/>
  <c r="Z1675" i="4"/>
  <c r="N46" i="11"/>
  <c r="Z1635" i="4"/>
  <c r="Z1636" i="4"/>
  <c r="N45" i="11"/>
  <c r="N41" i="11"/>
  <c r="Z625" i="4"/>
  <c r="Z645" i="4"/>
  <c r="N37" i="11"/>
  <c r="Z687" i="4"/>
  <c r="Y1185" i="4"/>
  <c r="Z1181" i="4"/>
  <c r="Z743" i="4"/>
  <c r="Z742" i="4"/>
  <c r="Z744" i="4"/>
  <c r="Z745" i="4"/>
  <c r="Z891" i="4"/>
  <c r="Z892" i="4"/>
  <c r="Z1182" i="4"/>
  <c r="Z1183" i="4"/>
  <c r="Z1174" i="4"/>
  <c r="Z1175" i="4"/>
  <c r="Z1176" i="4"/>
  <c r="Z1177" i="4"/>
  <c r="Z1184" i="4"/>
  <c r="Z1462" i="4"/>
  <c r="N33" i="11"/>
  <c r="Z688" i="4"/>
  <c r="Z694" i="4"/>
  <c r="Y1200" i="4"/>
  <c r="Z1196" i="4"/>
  <c r="Z759" i="4"/>
  <c r="Z758" i="4"/>
  <c r="Z760" i="4"/>
  <c r="Z761" i="4"/>
  <c r="Z895" i="4"/>
  <c r="Z896" i="4"/>
  <c r="Z1197" i="4"/>
  <c r="Z1198" i="4"/>
  <c r="Z1189" i="4"/>
  <c r="Z1190" i="4"/>
  <c r="Z1191" i="4"/>
  <c r="Z1192" i="4"/>
  <c r="Z1199" i="4"/>
  <c r="Z1466" i="4"/>
  <c r="N34" i="11"/>
  <c r="Z689" i="4"/>
  <c r="Z695" i="4"/>
  <c r="Y1215" i="4"/>
  <c r="Z1211" i="4"/>
  <c r="Z766" i="4"/>
  <c r="Z765" i="4"/>
  <c r="Z767" i="4"/>
  <c r="Z768" i="4"/>
  <c r="Z899" i="4"/>
  <c r="Z1212" i="4"/>
  <c r="Z1213" i="4"/>
  <c r="Z1204" i="4"/>
  <c r="Z1205" i="4"/>
  <c r="Z1206" i="4"/>
  <c r="Z1207" i="4"/>
  <c r="Z1214" i="4"/>
  <c r="Z1471" i="4"/>
  <c r="N35" i="11"/>
  <c r="Z690" i="4"/>
  <c r="Z696" i="4"/>
  <c r="Y1230" i="4"/>
  <c r="Z1226" i="4"/>
  <c r="Z773" i="4"/>
  <c r="Z772" i="4"/>
  <c r="Z774" i="4"/>
  <c r="Z775" i="4"/>
  <c r="Z907" i="4"/>
  <c r="Z1227" i="4"/>
  <c r="Z1228" i="4"/>
  <c r="Z1219" i="4"/>
  <c r="Z1220" i="4"/>
  <c r="Z1221" i="4"/>
  <c r="Z1222" i="4"/>
  <c r="Z1229" i="4"/>
  <c r="Z1476" i="4"/>
  <c r="N36" i="11"/>
  <c r="N32" i="11"/>
  <c r="N5" i="14"/>
  <c r="N8" i="14"/>
  <c r="N9" i="14"/>
  <c r="N10" i="14"/>
  <c r="N13" i="14"/>
  <c r="N11" i="14"/>
  <c r="N14" i="14"/>
  <c r="N16" i="14"/>
  <c r="N18" i="14"/>
  <c r="N22" i="14"/>
  <c r="N25" i="14"/>
  <c r="N28" i="14"/>
  <c r="N32" i="14"/>
  <c r="N158" i="14"/>
  <c r="N37" i="14"/>
  <c r="N40" i="14"/>
  <c r="N41" i="14"/>
  <c r="N42" i="14"/>
  <c r="N45" i="14"/>
  <c r="N43" i="14"/>
  <c r="N46" i="14"/>
  <c r="N48" i="14"/>
  <c r="N50" i="14"/>
  <c r="N54" i="14"/>
  <c r="N57" i="14"/>
  <c r="N60" i="14"/>
  <c r="N64" i="14"/>
  <c r="N159" i="14"/>
  <c r="N67" i="14"/>
  <c r="N70" i="14"/>
  <c r="N71" i="14"/>
  <c r="N72" i="14"/>
  <c r="N75" i="14"/>
  <c r="N73" i="14"/>
  <c r="N76" i="14"/>
  <c r="N78" i="14"/>
  <c r="N80" i="14"/>
  <c r="N84" i="14"/>
  <c r="N87" i="14"/>
  <c r="N90" i="14"/>
  <c r="N94" i="14"/>
  <c r="N160" i="14"/>
  <c r="N250" i="14"/>
  <c r="N251" i="14"/>
  <c r="N39" i="11"/>
  <c r="N131" i="14"/>
  <c r="N132" i="14"/>
  <c r="N135" i="14"/>
  <c r="N133" i="14"/>
  <c r="N136" i="14"/>
  <c r="N138" i="14"/>
  <c r="N140" i="14"/>
  <c r="N144" i="14"/>
  <c r="N147" i="14"/>
  <c r="N150" i="14"/>
  <c r="N154" i="14"/>
  <c r="N182" i="14"/>
  <c r="N266" i="14"/>
  <c r="N267" i="14"/>
  <c r="N40" i="11"/>
  <c r="N38" i="11"/>
  <c r="N47" i="11"/>
  <c r="N48" i="11"/>
  <c r="N49" i="11"/>
  <c r="N50" i="11"/>
  <c r="N51" i="11"/>
  <c r="N52" i="11"/>
  <c r="N53" i="11"/>
  <c r="N31" i="11"/>
  <c r="Z1556" i="4"/>
  <c r="N67" i="11"/>
  <c r="N347" i="14"/>
  <c r="N68" i="11"/>
  <c r="IK29" i="8"/>
  <c r="IK37" i="8"/>
  <c r="IK125" i="8"/>
  <c r="N66" i="11"/>
  <c r="Z1676" i="4"/>
  <c r="N70" i="11"/>
  <c r="Z1637" i="4"/>
  <c r="N69" i="11"/>
  <c r="N65" i="11"/>
  <c r="Z646" i="4"/>
  <c r="N61" i="11"/>
  <c r="Z693" i="4"/>
  <c r="Y1245" i="4"/>
  <c r="Z1241" i="4"/>
  <c r="Z751" i="4"/>
  <c r="Z750" i="4"/>
  <c r="Z752" i="4"/>
  <c r="Z753" i="4"/>
  <c r="Z916" i="4"/>
  <c r="Z917" i="4"/>
  <c r="Z1242" i="4"/>
  <c r="Z1243" i="4"/>
  <c r="Z1234" i="4"/>
  <c r="Z1235" i="4"/>
  <c r="Z1236" i="4"/>
  <c r="Z1237" i="4"/>
  <c r="Z1244" i="4"/>
  <c r="Z1481" i="4"/>
  <c r="N57" i="11"/>
  <c r="Z1467" i="4"/>
  <c r="N58" i="11"/>
  <c r="Z1472" i="4"/>
  <c r="N59" i="11"/>
  <c r="Z1477" i="4"/>
  <c r="N60" i="11"/>
  <c r="N56" i="11"/>
  <c r="N252" i="14"/>
  <c r="N63" i="11"/>
  <c r="N268" i="14"/>
  <c r="N64" i="11"/>
  <c r="N62" i="11"/>
  <c r="N71" i="11"/>
  <c r="N72" i="11"/>
  <c r="N73" i="11"/>
  <c r="N74" i="11"/>
  <c r="N75" i="11"/>
  <c r="N76" i="11"/>
  <c r="N77" i="11"/>
  <c r="N55" i="11"/>
  <c r="N30" i="11"/>
  <c r="Z547" i="4"/>
  <c r="Z545" i="4"/>
  <c r="Z546" i="4"/>
  <c r="Z548" i="4"/>
  <c r="Z549" i="4"/>
  <c r="Z550" i="4"/>
  <c r="Z1558" i="4"/>
  <c r="N92" i="11"/>
  <c r="Z1589" i="4"/>
  <c r="Z1591" i="4"/>
  <c r="Z1592" i="4"/>
  <c r="N348" i="14"/>
  <c r="N349" i="14"/>
  <c r="N93" i="11"/>
  <c r="Z1677" i="4"/>
  <c r="Z1678" i="4"/>
  <c r="N95" i="11"/>
  <c r="Z1638" i="4"/>
  <c r="Z1639" i="4"/>
  <c r="N94" i="11"/>
  <c r="N90" i="11"/>
  <c r="Z648" i="4"/>
  <c r="N86" i="11"/>
  <c r="Z713" i="4"/>
  <c r="Y1261" i="4"/>
  <c r="Z1257" i="4"/>
  <c r="Z783" i="4"/>
  <c r="Z782" i="4"/>
  <c r="Z784" i="4"/>
  <c r="Z785" i="4"/>
  <c r="Z922" i="4"/>
  <c r="Z923" i="4"/>
  <c r="Z1258" i="4"/>
  <c r="Z1259" i="4"/>
  <c r="Z1250" i="4"/>
  <c r="Z1251" i="4"/>
  <c r="Z1252" i="4"/>
  <c r="Z1253" i="4"/>
  <c r="Z1260" i="4"/>
  <c r="Z1486" i="4"/>
  <c r="N82" i="11"/>
  <c r="Z714" i="4"/>
  <c r="Y1276" i="4"/>
  <c r="Z1272" i="4"/>
  <c r="Z790" i="4"/>
  <c r="Z789" i="4"/>
  <c r="Z791" i="4"/>
  <c r="Z792" i="4"/>
  <c r="Z928" i="4"/>
  <c r="Z929" i="4"/>
  <c r="Z1273" i="4"/>
  <c r="Z1274" i="4"/>
  <c r="Z1265" i="4"/>
  <c r="Z1266" i="4"/>
  <c r="Z1267" i="4"/>
  <c r="Z1268" i="4"/>
  <c r="Z1275" i="4"/>
  <c r="Z1490" i="4"/>
  <c r="N83" i="11"/>
  <c r="Z715" i="4"/>
  <c r="Y1291" i="4"/>
  <c r="Z1287" i="4"/>
  <c r="Z797" i="4"/>
  <c r="Z796" i="4"/>
  <c r="Z798" i="4"/>
  <c r="Z799" i="4"/>
  <c r="Z933" i="4"/>
  <c r="Z1288" i="4"/>
  <c r="Z1289" i="4"/>
  <c r="Z1280" i="4"/>
  <c r="Z1281" i="4"/>
  <c r="Z1282" i="4"/>
  <c r="Z1283" i="4"/>
  <c r="Z1290" i="4"/>
  <c r="Z1494" i="4"/>
  <c r="N84" i="11"/>
  <c r="Z716" i="4"/>
  <c r="Y1306" i="4"/>
  <c r="Z1302" i="4"/>
  <c r="Z804" i="4"/>
  <c r="Z803" i="4"/>
  <c r="Z805" i="4"/>
  <c r="Z806" i="4"/>
  <c r="Z941" i="4"/>
  <c r="Z1303" i="4"/>
  <c r="Z1304" i="4"/>
  <c r="Z1295" i="4"/>
  <c r="Z1296" i="4"/>
  <c r="Z1297" i="4"/>
  <c r="Z1298" i="4"/>
  <c r="Z1305" i="4"/>
  <c r="Z1498" i="4"/>
  <c r="N85" i="11"/>
  <c r="N81" i="11"/>
  <c r="N164" i="14"/>
  <c r="N165" i="14"/>
  <c r="N166" i="14"/>
  <c r="N253" i="14"/>
  <c r="N254" i="14"/>
  <c r="N183" i="14"/>
  <c r="N269" i="14"/>
  <c r="N270" i="14"/>
  <c r="N89" i="11"/>
  <c r="N87" i="11"/>
  <c r="N96" i="11"/>
  <c r="N97" i="11"/>
  <c r="N98" i="11"/>
  <c r="N99" i="11"/>
  <c r="N100" i="11"/>
  <c r="N101" i="11"/>
  <c r="N102" i="11"/>
  <c r="N80" i="11"/>
  <c r="N79" i="11"/>
  <c r="Z559" i="4"/>
  <c r="Z557" i="4"/>
  <c r="Z558" i="4"/>
  <c r="Z560" i="4"/>
  <c r="Z561" i="4"/>
  <c r="Z562" i="4"/>
  <c r="Z1560" i="4"/>
  <c r="N117" i="11"/>
  <c r="Z1596" i="4"/>
  <c r="Z1598" i="4"/>
  <c r="Z1599" i="4"/>
  <c r="N350" i="14"/>
  <c r="N351" i="14"/>
  <c r="N118" i="11"/>
  <c r="IK56" i="8"/>
  <c r="IK64" i="8"/>
  <c r="IK128" i="8"/>
  <c r="N116" i="11"/>
  <c r="Z1679" i="4"/>
  <c r="Z1680" i="4"/>
  <c r="N120" i="11"/>
  <c r="Z1640" i="4"/>
  <c r="Z1641" i="4"/>
  <c r="N119" i="11"/>
  <c r="N115" i="11"/>
  <c r="Z650" i="4"/>
  <c r="N111" i="11"/>
  <c r="Z700" i="4"/>
  <c r="Y1382" i="4"/>
  <c r="Z1378" i="4"/>
  <c r="Z814" i="4"/>
  <c r="Z813" i="4"/>
  <c r="Z815" i="4"/>
  <c r="Z816" i="4"/>
  <c r="Z950" i="4"/>
  <c r="Z952" i="4"/>
  <c r="Z1379" i="4"/>
  <c r="Z1380" i="4"/>
  <c r="Z1371" i="4"/>
  <c r="Z1372" i="4"/>
  <c r="Z1373" i="4"/>
  <c r="Z1374" i="4"/>
  <c r="Z1381" i="4"/>
  <c r="Z1522" i="4"/>
  <c r="N107" i="11"/>
  <c r="Z701" i="4"/>
  <c r="Y1337" i="4"/>
  <c r="Z1333" i="4"/>
  <c r="Z828" i="4"/>
  <c r="Z827" i="4"/>
  <c r="Z829" i="4"/>
  <c r="Z830" i="4"/>
  <c r="Z955" i="4"/>
  <c r="Z956" i="4"/>
  <c r="Z1334" i="4"/>
  <c r="Z1335" i="4"/>
  <c r="Z1326" i="4"/>
  <c r="Z1327" i="4"/>
  <c r="Z1328" i="4"/>
  <c r="Z1329" i="4"/>
  <c r="Z1336" i="4"/>
  <c r="Z1507" i="4"/>
  <c r="N108" i="11"/>
  <c r="Z702" i="4"/>
  <c r="Y1352" i="4"/>
  <c r="Z1348" i="4"/>
  <c r="Z835" i="4"/>
  <c r="Z834" i="4"/>
  <c r="Z836" i="4"/>
  <c r="Z837" i="4"/>
  <c r="Z959" i="4"/>
  <c r="Z1349" i="4"/>
  <c r="Z1350" i="4"/>
  <c r="Z1341" i="4"/>
  <c r="Z1342" i="4"/>
  <c r="Z1343" i="4"/>
  <c r="Z1344" i="4"/>
  <c r="Z1351" i="4"/>
  <c r="Z1512" i="4"/>
  <c r="N109" i="11"/>
  <c r="Z703" i="4"/>
  <c r="Y1367" i="4"/>
  <c r="Z1363" i="4"/>
  <c r="Z842" i="4"/>
  <c r="Z841" i="4"/>
  <c r="Z843" i="4"/>
  <c r="Z844" i="4"/>
  <c r="Z967" i="4"/>
  <c r="Z1364" i="4"/>
  <c r="Z1365" i="4"/>
  <c r="Z1356" i="4"/>
  <c r="Z1357" i="4"/>
  <c r="Z1358" i="4"/>
  <c r="Z1359" i="4"/>
  <c r="Z1366" i="4"/>
  <c r="Z1517" i="4"/>
  <c r="N110" i="11"/>
  <c r="N106" i="11"/>
  <c r="N170" i="14"/>
  <c r="N171" i="14"/>
  <c r="N172" i="14"/>
  <c r="N255" i="14"/>
  <c r="N256" i="14"/>
  <c r="N113" i="11"/>
  <c r="N184" i="14"/>
  <c r="N271" i="14"/>
  <c r="N272" i="14"/>
  <c r="N114" i="11"/>
  <c r="N112" i="11"/>
  <c r="N121" i="11"/>
  <c r="N122" i="11"/>
  <c r="N123" i="11"/>
  <c r="N124" i="11"/>
  <c r="N125" i="11"/>
  <c r="N126" i="11"/>
  <c r="N127" i="11"/>
  <c r="N105" i="11"/>
  <c r="Z1561" i="4"/>
  <c r="N141" i="11"/>
  <c r="N352" i="14"/>
  <c r="N142" i="11"/>
  <c r="IK57" i="8"/>
  <c r="IK65" i="8"/>
  <c r="IK129" i="8"/>
  <c r="N140" i="11"/>
  <c r="Z1681" i="4"/>
  <c r="N144" i="11"/>
  <c r="Z1642" i="4"/>
  <c r="N143" i="11"/>
  <c r="N139" i="11"/>
  <c r="Z651" i="4"/>
  <c r="N135" i="11"/>
  <c r="Z1508" i="4"/>
  <c r="N132" i="11"/>
  <c r="Z1513" i="4"/>
  <c r="N133" i="11"/>
  <c r="Z1518" i="4"/>
  <c r="N134" i="11"/>
  <c r="N130" i="11"/>
  <c r="N257" i="14"/>
  <c r="N137" i="11"/>
  <c r="N273" i="14"/>
  <c r="N138" i="11"/>
  <c r="N136" i="11"/>
  <c r="N145" i="11"/>
  <c r="N146" i="11"/>
  <c r="N147" i="11"/>
  <c r="N148" i="11"/>
  <c r="N149" i="11"/>
  <c r="N150" i="11"/>
  <c r="N151" i="11"/>
  <c r="N129" i="11"/>
  <c r="N104" i="11"/>
  <c r="Z1563" i="4"/>
  <c r="N166" i="11"/>
  <c r="N353" i="14"/>
  <c r="N354" i="14"/>
  <c r="N167" i="11"/>
  <c r="N164" i="11"/>
  <c r="Z653" i="4"/>
  <c r="N160" i="11"/>
  <c r="N155" i="11"/>
  <c r="N176" i="14"/>
  <c r="N177" i="14"/>
  <c r="N178" i="14"/>
  <c r="N258" i="14"/>
  <c r="N259" i="14"/>
  <c r="N162" i="11"/>
  <c r="N185" i="14"/>
  <c r="N274" i="14"/>
  <c r="N275" i="14"/>
  <c r="N163" i="11"/>
  <c r="N161" i="11"/>
  <c r="N170" i="11"/>
  <c r="N171" i="11"/>
  <c r="N172" i="11"/>
  <c r="N173" i="11"/>
  <c r="N174" i="11"/>
  <c r="N175" i="11"/>
  <c r="N176" i="11"/>
  <c r="N154" i="11"/>
  <c r="Z1564" i="4"/>
  <c r="N190" i="11"/>
  <c r="N355" i="14"/>
  <c r="N191" i="11"/>
  <c r="N188" i="11"/>
  <c r="Z654" i="4"/>
  <c r="N184" i="11"/>
  <c r="N179" i="11"/>
  <c r="N260" i="14"/>
  <c r="N186" i="11"/>
  <c r="N276" i="14"/>
  <c r="N187" i="11"/>
  <c r="N185" i="11"/>
  <c r="N194" i="11"/>
  <c r="N195" i="11"/>
  <c r="N196" i="11"/>
  <c r="N197" i="11"/>
  <c r="N198" i="11"/>
  <c r="N199" i="11"/>
  <c r="N200" i="11"/>
  <c r="N178" i="11"/>
  <c r="Z1565" i="4"/>
  <c r="N214" i="11"/>
  <c r="N356" i="14"/>
  <c r="N215" i="11"/>
  <c r="N212" i="11"/>
  <c r="Z655" i="4"/>
  <c r="N208" i="11"/>
  <c r="N203" i="11"/>
  <c r="N261" i="14"/>
  <c r="N210" i="11"/>
  <c r="N277" i="14"/>
  <c r="N211" i="11"/>
  <c r="N209" i="11"/>
  <c r="N218" i="11"/>
  <c r="N219" i="11"/>
  <c r="N220" i="11"/>
  <c r="N221" i="11"/>
  <c r="N222" i="11"/>
  <c r="N223" i="11"/>
  <c r="N224" i="11"/>
  <c r="N202" i="11"/>
  <c r="Z1566" i="4"/>
  <c r="N234" i="11"/>
  <c r="N357" i="14"/>
  <c r="N235" i="11"/>
  <c r="N232" i="11"/>
  <c r="Z626" i="4"/>
  <c r="Z656" i="4"/>
  <c r="N228" i="11"/>
  <c r="N227" i="11"/>
  <c r="N262" i="14"/>
  <c r="N230" i="11"/>
  <c r="N278" i="14"/>
  <c r="N231" i="11"/>
  <c r="N229" i="11"/>
  <c r="N239" i="11"/>
  <c r="N240" i="11"/>
  <c r="N241" i="11"/>
  <c r="N242" i="11"/>
  <c r="N243" i="11"/>
  <c r="N244" i="11"/>
  <c r="N245" i="11"/>
  <c r="N226" i="11"/>
  <c r="N153" i="11"/>
  <c r="N29" i="11"/>
  <c r="N248" i="11"/>
  <c r="N189" i="14"/>
  <c r="N192" i="14"/>
  <c r="N190" i="14"/>
  <c r="N191" i="14"/>
  <c r="N194" i="14"/>
  <c r="N199" i="14"/>
  <c r="N202" i="14"/>
  <c r="N205" i="14"/>
  <c r="N209" i="14"/>
  <c r="N212" i="14"/>
  <c r="N257" i="11"/>
  <c r="N252" i="11"/>
  <c r="Z20" i="4"/>
  <c r="Z21" i="4"/>
  <c r="Z22" i="4"/>
  <c r="Z23" i="4"/>
  <c r="Z24" i="4"/>
  <c r="Z26" i="4"/>
  <c r="Z30" i="4"/>
  <c r="Z90" i="4"/>
  <c r="Z91" i="4"/>
  <c r="Z92" i="4"/>
  <c r="Z93" i="4"/>
  <c r="Z94" i="4"/>
  <c r="Z96" i="4"/>
  <c r="Z98" i="4"/>
  <c r="Z34" i="4"/>
  <c r="Z36" i="4"/>
  <c r="Z38" i="4"/>
  <c r="Z40" i="4"/>
  <c r="Z43" i="4"/>
  <c r="Z101" i="4"/>
  <c r="Z103" i="4"/>
  <c r="Z105" i="4"/>
  <c r="Z107" i="4"/>
  <c r="Z110" i="4"/>
  <c r="O12" i="10"/>
  <c r="Z281" i="4"/>
  <c r="Z282" i="4"/>
  <c r="N263" i="11"/>
  <c r="Z47" i="4"/>
  <c r="Z114" i="4"/>
  <c r="Z50" i="4"/>
  <c r="Z52" i="4"/>
  <c r="Z54" i="4"/>
  <c r="Z56" i="4"/>
  <c r="Z59" i="4"/>
  <c r="Z117" i="4"/>
  <c r="Z119" i="4"/>
  <c r="Z121" i="4"/>
  <c r="Z123" i="4"/>
  <c r="Z126" i="4"/>
  <c r="O15" i="10"/>
  <c r="Z285" i="4"/>
  <c r="Z286" i="4"/>
  <c r="N264" i="11"/>
  <c r="Z63" i="4"/>
  <c r="Z130" i="4"/>
  <c r="Z66" i="4"/>
  <c r="Z68" i="4"/>
  <c r="Z70" i="4"/>
  <c r="Z72" i="4"/>
  <c r="Z75" i="4"/>
  <c r="Z133" i="4"/>
  <c r="Z135" i="4"/>
  <c r="Z137" i="4"/>
  <c r="Z139" i="4"/>
  <c r="Z142" i="4"/>
  <c r="O18" i="10"/>
  <c r="Z289" i="4"/>
  <c r="Z290" i="4"/>
  <c r="N265" i="11"/>
  <c r="N262" i="11"/>
  <c r="N260" i="11"/>
  <c r="IK200" i="8"/>
  <c r="IK195" i="8"/>
  <c r="IK197" i="8"/>
  <c r="IK201" i="8"/>
  <c r="N277" i="11"/>
  <c r="N213" i="14"/>
  <c r="N278" i="11"/>
  <c r="Z1737" i="4"/>
  <c r="Z1734" i="4"/>
  <c r="Z1739" i="4"/>
  <c r="Z1738" i="4"/>
  <c r="Z1741" i="4"/>
  <c r="Z1744" i="4"/>
  <c r="N276" i="11"/>
  <c r="N273" i="11"/>
  <c r="Y1622" i="4"/>
  <c r="Z1618" i="4"/>
  <c r="Z1615" i="4"/>
  <c r="Z1616" i="4"/>
  <c r="Z1619" i="4"/>
  <c r="Z1620" i="4"/>
  <c r="Z1621" i="4"/>
  <c r="Z1631" i="4"/>
  <c r="N261" i="11"/>
  <c r="N259" i="11"/>
  <c r="N250" i="11"/>
  <c r="N280" i="11"/>
  <c r="M128" i="12"/>
  <c r="N288" i="11"/>
  <c r="Z283" i="4"/>
  <c r="Z287" i="4"/>
  <c r="Z291" i="4"/>
  <c r="N284" i="11"/>
  <c r="N283" i="11"/>
  <c r="Z1013" i="4"/>
  <c r="Z1016" i="4"/>
  <c r="Z1030" i="4"/>
  <c r="Z1018" i="4"/>
  <c r="Z1031" i="4"/>
  <c r="Z1020" i="4"/>
  <c r="Z1032" i="4"/>
  <c r="Z1022" i="4"/>
  <c r="Z1033" i="4"/>
  <c r="Z1024" i="4"/>
  <c r="Z1034" i="4"/>
  <c r="Z1035" i="4"/>
  <c r="Z1038" i="4"/>
  <c r="Z1039" i="4"/>
  <c r="Z1040" i="4"/>
  <c r="Z1041" i="4"/>
  <c r="Z1042" i="4"/>
  <c r="Z1043" i="4"/>
  <c r="Z1045" i="4"/>
  <c r="Z1052" i="4"/>
  <c r="Z1055" i="4"/>
  <c r="Z1069" i="4"/>
  <c r="Z1057" i="4"/>
  <c r="Z1070" i="4"/>
  <c r="Z1059" i="4"/>
  <c r="Z1071" i="4"/>
  <c r="Z1061" i="4"/>
  <c r="Z1072" i="4"/>
  <c r="Z1063" i="4"/>
  <c r="Z1073" i="4"/>
  <c r="Z1074" i="4"/>
  <c r="Z1077" i="4"/>
  <c r="Z1078" i="4"/>
  <c r="Z1079" i="4"/>
  <c r="Z1080" i="4"/>
  <c r="Z1081" i="4"/>
  <c r="Z1082" i="4"/>
  <c r="Z1084" i="4"/>
  <c r="Z1090" i="4"/>
  <c r="Z1093" i="4"/>
  <c r="Z1107" i="4"/>
  <c r="Z1095" i="4"/>
  <c r="Z1108" i="4"/>
  <c r="Z1097" i="4"/>
  <c r="Z1109" i="4"/>
  <c r="Z1099" i="4"/>
  <c r="Z1110" i="4"/>
  <c r="Z1101" i="4"/>
  <c r="Z1111" i="4"/>
  <c r="Z1112" i="4"/>
  <c r="Z1115" i="4"/>
  <c r="Z1116" i="4"/>
  <c r="Z1117" i="4"/>
  <c r="Z1118" i="4"/>
  <c r="Z1119" i="4"/>
  <c r="Z1120" i="4"/>
  <c r="Z1122" i="4"/>
  <c r="N286" i="11"/>
  <c r="Z1017" i="4"/>
  <c r="Z1019" i="4"/>
  <c r="Z1021" i="4"/>
  <c r="Z1023" i="4"/>
  <c r="Z1027" i="4"/>
  <c r="Z1049" i="4"/>
  <c r="Z1056" i="4"/>
  <c r="Z1058" i="4"/>
  <c r="Z1060" i="4"/>
  <c r="Z1062" i="4"/>
  <c r="Z1066" i="4"/>
  <c r="Z1087" i="4"/>
  <c r="Z1094" i="4"/>
  <c r="Z1096" i="4"/>
  <c r="Z1098" i="4"/>
  <c r="Z1100" i="4"/>
  <c r="Z1104" i="4"/>
  <c r="Z1125" i="4"/>
  <c r="Z900" i="4"/>
  <c r="Z901" i="4"/>
  <c r="Z902" i="4"/>
  <c r="Z903" i="4"/>
  <c r="Z934" i="4"/>
  <c r="Z935" i="4"/>
  <c r="Z936" i="4"/>
  <c r="Z937" i="4"/>
  <c r="Z960" i="4"/>
  <c r="Z961" i="4"/>
  <c r="Z962" i="4"/>
  <c r="Z963" i="4"/>
  <c r="Z1128" i="4"/>
  <c r="Z1131" i="4"/>
  <c r="Z1132" i="4"/>
  <c r="Z1133" i="4"/>
  <c r="Z1134" i="4"/>
  <c r="Z1135" i="4"/>
  <c r="Z1136" i="4"/>
  <c r="Z1137" i="4"/>
  <c r="Z1138" i="4"/>
  <c r="Z1142" i="4"/>
  <c r="Z908" i="4"/>
  <c r="Z909" i="4"/>
  <c r="Z910" i="4"/>
  <c r="Z911" i="4"/>
  <c r="Z942" i="4"/>
  <c r="Z943" i="4"/>
  <c r="Z944" i="4"/>
  <c r="Z945" i="4"/>
  <c r="Z968" i="4"/>
  <c r="Z969" i="4"/>
  <c r="Z970" i="4"/>
  <c r="Z971" i="4"/>
  <c r="Z1145" i="4"/>
  <c r="Z1148" i="4"/>
  <c r="Z1149" i="4"/>
  <c r="Z1150" i="4"/>
  <c r="Z1151" i="4"/>
  <c r="Z1152" i="4"/>
  <c r="Z1153" i="4"/>
  <c r="Z1154" i="4"/>
  <c r="Z1155" i="4"/>
  <c r="Z1159" i="4"/>
  <c r="N287" i="11"/>
  <c r="N282" i="11"/>
  <c r="Y1568" i="4"/>
  <c r="Z1570" i="4"/>
  <c r="Z1571" i="4"/>
  <c r="N23" i="12"/>
  <c r="N6" i="12"/>
  <c r="N7" i="12"/>
  <c r="N8" i="12"/>
  <c r="N5" i="12"/>
  <c r="N4" i="12"/>
  <c r="Y619" i="4"/>
  <c r="Y628" i="4"/>
  <c r="Y620" i="4"/>
  <c r="Y629" i="4"/>
  <c r="Y630" i="4"/>
  <c r="Y631" i="4"/>
  <c r="Y632" i="4"/>
  <c r="Y634" i="4"/>
  <c r="Z636" i="4"/>
  <c r="N22" i="12"/>
  <c r="N17" i="12"/>
  <c r="N18" i="12"/>
  <c r="N19" i="12"/>
  <c r="Z1141" i="4"/>
  <c r="N20" i="12"/>
  <c r="Z1156" i="4"/>
  <c r="Z1158" i="4"/>
  <c r="N21" i="12"/>
  <c r="N16" i="12"/>
  <c r="N287" i="14"/>
  <c r="N288" i="14"/>
  <c r="N289" i="14"/>
  <c r="N291" i="14"/>
  <c r="N23" i="14"/>
  <c r="N55" i="14"/>
  <c r="N85" i="14"/>
  <c r="N293" i="14"/>
  <c r="N299" i="14"/>
  <c r="N300" i="14"/>
  <c r="N302" i="14"/>
  <c r="N26" i="14"/>
  <c r="N58" i="14"/>
  <c r="N88" i="14"/>
  <c r="N294" i="14"/>
  <c r="N305" i="14"/>
  <c r="N306" i="14"/>
  <c r="N308" i="14"/>
  <c r="N30" i="14"/>
  <c r="N62" i="14"/>
  <c r="N92" i="14"/>
  <c r="N295" i="14"/>
  <c r="N311" i="14"/>
  <c r="N312" i="14"/>
  <c r="N314" i="14"/>
  <c r="N316" i="14"/>
  <c r="N26" i="12"/>
  <c r="I106" i="14"/>
  <c r="J106" i="14"/>
  <c r="K106" i="14"/>
  <c r="L106" i="14"/>
  <c r="M106" i="14"/>
  <c r="N106" i="14"/>
  <c r="N364" i="14"/>
  <c r="N29" i="12"/>
  <c r="C108" i="14"/>
  <c r="D108" i="14"/>
  <c r="E108" i="14"/>
  <c r="F108" i="14"/>
  <c r="G108" i="14"/>
  <c r="H108" i="14"/>
  <c r="I108" i="14"/>
  <c r="J108" i="14"/>
  <c r="K108" i="14"/>
  <c r="L108" i="14"/>
  <c r="M108" i="14"/>
  <c r="N108" i="14"/>
  <c r="N366" i="14"/>
  <c r="N30" i="12"/>
  <c r="M110" i="14"/>
  <c r="N368" i="14"/>
  <c r="N31" i="12"/>
  <c r="N21" i="14"/>
  <c r="N53" i="14"/>
  <c r="N83" i="14"/>
  <c r="N113" i="14"/>
  <c r="M370" i="14"/>
  <c r="N32" i="12"/>
  <c r="M24" i="14"/>
  <c r="M56" i="14"/>
  <c r="M86" i="14"/>
  <c r="M116" i="14"/>
  <c r="N372" i="14"/>
  <c r="N33" i="12"/>
  <c r="N120" i="14"/>
  <c r="M374" i="14"/>
  <c r="N34" i="12"/>
  <c r="M122" i="14"/>
  <c r="N376" i="14"/>
  <c r="N35" i="12"/>
  <c r="N25" i="12"/>
  <c r="Z1607" i="4"/>
  <c r="N332" i="14"/>
  <c r="N333" i="14"/>
  <c r="N334" i="14"/>
  <c r="N335" i="14"/>
  <c r="N336" i="14"/>
  <c r="N339" i="14"/>
  <c r="N340" i="14"/>
  <c r="N341" i="14"/>
  <c r="N342" i="14"/>
  <c r="N36" i="12"/>
  <c r="N216" i="14"/>
  <c r="N217" i="14"/>
  <c r="N218" i="14"/>
  <c r="N200" i="14"/>
  <c r="N222" i="14"/>
  <c r="N223" i="14"/>
  <c r="N224" i="14"/>
  <c r="N225" i="14"/>
  <c r="N203" i="14"/>
  <c r="N227" i="14"/>
  <c r="N228" i="14"/>
  <c r="N229" i="14"/>
  <c r="N230" i="14"/>
  <c r="N207" i="14"/>
  <c r="N232" i="14"/>
  <c r="N233" i="14"/>
  <c r="N234" i="14"/>
  <c r="N235" i="14"/>
  <c r="N237" i="14"/>
  <c r="N38" i="12"/>
  <c r="N241" i="14"/>
  <c r="N39" i="12"/>
  <c r="N242" i="14"/>
  <c r="N40" i="12"/>
  <c r="M246" i="14"/>
  <c r="N41" i="12"/>
  <c r="N245" i="14"/>
  <c r="N42" i="12"/>
  <c r="N198" i="14"/>
  <c r="M243" i="14"/>
  <c r="N43" i="12"/>
  <c r="M201" i="14"/>
  <c r="N244" i="14"/>
  <c r="N44" i="12"/>
  <c r="N37" i="12"/>
  <c r="N24" i="12"/>
  <c r="Y1725" i="4"/>
  <c r="Z1726" i="4"/>
  <c r="N49" i="12"/>
  <c r="Y1722" i="4"/>
  <c r="Z1723" i="4"/>
  <c r="N53" i="12"/>
  <c r="N47" i="12"/>
  <c r="Y1672" i="4"/>
  <c r="Z1688" i="4"/>
  <c r="N46" i="12"/>
  <c r="Z1634" i="4"/>
  <c r="N57" i="12"/>
  <c r="N58" i="12"/>
  <c r="N3" i="12"/>
  <c r="N114" i="12"/>
  <c r="N115" i="12"/>
  <c r="N116" i="12"/>
  <c r="N117" i="12"/>
  <c r="N113" i="12"/>
  <c r="Z35" i="4"/>
  <c r="Z37" i="4"/>
  <c r="Z39" i="4"/>
  <c r="Z41" i="4"/>
  <c r="Z44" i="4"/>
  <c r="Z51" i="4"/>
  <c r="Z53" i="4"/>
  <c r="Z55" i="4"/>
  <c r="Z57" i="4"/>
  <c r="Z60" i="4"/>
  <c r="Z67" i="4"/>
  <c r="Z69" i="4"/>
  <c r="Z71" i="4"/>
  <c r="Z73" i="4"/>
  <c r="Z76" i="4"/>
  <c r="Z102" i="4"/>
  <c r="Z104" i="4"/>
  <c r="Z106" i="4"/>
  <c r="Z108" i="4"/>
  <c r="Z111" i="4"/>
  <c r="Z118" i="4"/>
  <c r="Z120" i="4"/>
  <c r="Z122" i="4"/>
  <c r="Z124" i="4"/>
  <c r="Z127" i="4"/>
  <c r="Z134" i="4"/>
  <c r="Z136" i="4"/>
  <c r="Z138" i="4"/>
  <c r="Z140" i="4"/>
  <c r="Z143" i="4"/>
  <c r="N68" i="12"/>
  <c r="N67" i="12"/>
  <c r="N70" i="12"/>
  <c r="N66" i="12"/>
  <c r="N72" i="12"/>
  <c r="Z1046" i="4"/>
  <c r="Z1085" i="4"/>
  <c r="Z1123" i="4"/>
  <c r="N73" i="12"/>
  <c r="N71" i="12"/>
  <c r="N65" i="12"/>
  <c r="Z1629" i="4"/>
  <c r="N62" i="12"/>
  <c r="N59" i="12"/>
  <c r="N123" i="12"/>
  <c r="M129" i="12"/>
  <c r="N124" i="12"/>
  <c r="N125" i="12"/>
  <c r="Z1733" i="4"/>
  <c r="N126" i="12"/>
  <c r="N127" i="12"/>
  <c r="N296" i="11"/>
  <c r="N295" i="11"/>
  <c r="N292" i="11"/>
  <c r="N291" i="11"/>
  <c r="N294" i="11"/>
  <c r="N290" i="11"/>
  <c r="N307" i="11"/>
  <c r="N309" i="11"/>
  <c r="N313" i="11"/>
  <c r="D54" i="10"/>
  <c r="E54" i="10"/>
  <c r="F54" i="10"/>
  <c r="G54" i="10"/>
  <c r="H54" i="10"/>
  <c r="I54" i="10"/>
  <c r="J54" i="10"/>
  <c r="K54" i="10"/>
  <c r="L54" i="10"/>
  <c r="M54" i="10"/>
  <c r="N54" i="10"/>
  <c r="Z1695" i="4"/>
  <c r="O54" i="10"/>
  <c r="Z1702" i="4"/>
  <c r="AA1703" i="4"/>
  <c r="O54" i="12"/>
  <c r="G29" i="5"/>
  <c r="AY62" i="6"/>
  <c r="AA17" i="4"/>
  <c r="AA11" i="4"/>
  <c r="AA12" i="4"/>
  <c r="AA13" i="4"/>
  <c r="AA14" i="4"/>
  <c r="AA15" i="4"/>
  <c r="AA16" i="4"/>
  <c r="AA19" i="4"/>
  <c r="AA24" i="4"/>
  <c r="G30" i="5"/>
  <c r="AY71" i="6"/>
  <c r="AA87" i="4"/>
  <c r="AA81" i="4"/>
  <c r="AA82" i="4"/>
  <c r="AA83" i="4"/>
  <c r="AA84" i="4"/>
  <c r="AA85" i="4"/>
  <c r="AA86" i="4"/>
  <c r="AA89" i="4"/>
  <c r="AA94" i="4"/>
  <c r="G31" i="5"/>
  <c r="AY80" i="6"/>
  <c r="AA154" i="4"/>
  <c r="AA148" i="4"/>
  <c r="AA149" i="4"/>
  <c r="AA150" i="4"/>
  <c r="AA151" i="4"/>
  <c r="AA152" i="4"/>
  <c r="AA153" i="4"/>
  <c r="AA156" i="4"/>
  <c r="AA161" i="4"/>
  <c r="P54" i="10"/>
  <c r="AB1703" i="4"/>
  <c r="P54" i="12"/>
  <c r="AB17" i="4"/>
  <c r="AB11" i="4"/>
  <c r="AB12" i="4"/>
  <c r="AB13" i="4"/>
  <c r="AB14" i="4"/>
  <c r="AB15" i="4"/>
  <c r="AB16" i="4"/>
  <c r="AB19" i="4"/>
  <c r="AB24" i="4"/>
  <c r="AB87" i="4"/>
  <c r="AB81" i="4"/>
  <c r="AB82" i="4"/>
  <c r="AB83" i="4"/>
  <c r="AB84" i="4"/>
  <c r="AB85" i="4"/>
  <c r="AB86" i="4"/>
  <c r="AB89" i="4"/>
  <c r="AB94" i="4"/>
  <c r="AB154" i="4"/>
  <c r="AB148" i="4"/>
  <c r="AB149" i="4"/>
  <c r="AB150" i="4"/>
  <c r="AB151" i="4"/>
  <c r="AB152" i="4"/>
  <c r="AB153" i="4"/>
  <c r="AB156" i="4"/>
  <c r="AB161" i="4"/>
  <c r="Q54" i="10"/>
  <c r="AC1703" i="4"/>
  <c r="Q54" i="12"/>
  <c r="AC17" i="4"/>
  <c r="AC11" i="4"/>
  <c r="AC12" i="4"/>
  <c r="AC13" i="4"/>
  <c r="AC14" i="4"/>
  <c r="AC15" i="4"/>
  <c r="AC16" i="4"/>
  <c r="AC19" i="4"/>
  <c r="AC24" i="4"/>
  <c r="AC87" i="4"/>
  <c r="AC81" i="4"/>
  <c r="AC82" i="4"/>
  <c r="AC83" i="4"/>
  <c r="AC84" i="4"/>
  <c r="AC85" i="4"/>
  <c r="AC86" i="4"/>
  <c r="AC89" i="4"/>
  <c r="AC94" i="4"/>
  <c r="AC154" i="4"/>
  <c r="AC148" i="4"/>
  <c r="AC149" i="4"/>
  <c r="AC150" i="4"/>
  <c r="AC151" i="4"/>
  <c r="AC152" i="4"/>
  <c r="AC153" i="4"/>
  <c r="AC156" i="4"/>
  <c r="AC161" i="4"/>
  <c r="R54" i="10"/>
  <c r="AD1703" i="4"/>
  <c r="R54" i="12"/>
  <c r="AD17" i="4"/>
  <c r="AD11" i="4"/>
  <c r="AD12" i="4"/>
  <c r="AD13" i="4"/>
  <c r="AD14" i="4"/>
  <c r="AD15" i="4"/>
  <c r="AD16" i="4"/>
  <c r="AD19" i="4"/>
  <c r="AD24" i="4"/>
  <c r="AD87" i="4"/>
  <c r="AD81" i="4"/>
  <c r="AD82" i="4"/>
  <c r="AD83" i="4"/>
  <c r="AD84" i="4"/>
  <c r="AD85" i="4"/>
  <c r="AD86" i="4"/>
  <c r="AD89" i="4"/>
  <c r="AD94" i="4"/>
  <c r="AD154" i="4"/>
  <c r="AD148" i="4"/>
  <c r="AD149" i="4"/>
  <c r="AD150" i="4"/>
  <c r="AD151" i="4"/>
  <c r="AD152" i="4"/>
  <c r="AD153" i="4"/>
  <c r="AD156" i="4"/>
  <c r="AD161" i="4"/>
  <c r="S54" i="10"/>
  <c r="AE1703" i="4"/>
  <c r="S54" i="12"/>
  <c r="AE17" i="4"/>
  <c r="AE11" i="4"/>
  <c r="AE12" i="4"/>
  <c r="AE13" i="4"/>
  <c r="AE14" i="4"/>
  <c r="AE15" i="4"/>
  <c r="AE16" i="4"/>
  <c r="AE19" i="4"/>
  <c r="AE24" i="4"/>
  <c r="AE87" i="4"/>
  <c r="AE81" i="4"/>
  <c r="AE82" i="4"/>
  <c r="AE83" i="4"/>
  <c r="AE84" i="4"/>
  <c r="AE85" i="4"/>
  <c r="AE86" i="4"/>
  <c r="AE89" i="4"/>
  <c r="AE94" i="4"/>
  <c r="AE154" i="4"/>
  <c r="AE148" i="4"/>
  <c r="AE149" i="4"/>
  <c r="AE150" i="4"/>
  <c r="AE151" i="4"/>
  <c r="AE152" i="4"/>
  <c r="AE153" i="4"/>
  <c r="AE156" i="4"/>
  <c r="AE161" i="4"/>
  <c r="T54" i="10"/>
  <c r="AF1703" i="4"/>
  <c r="T54" i="12"/>
  <c r="AF17" i="4"/>
  <c r="AF11" i="4"/>
  <c r="AF12" i="4"/>
  <c r="AF13" i="4"/>
  <c r="AF14" i="4"/>
  <c r="AF15" i="4"/>
  <c r="AF16" i="4"/>
  <c r="AF19" i="4"/>
  <c r="AF24" i="4"/>
  <c r="AF87" i="4"/>
  <c r="AF81" i="4"/>
  <c r="AF82" i="4"/>
  <c r="AF83" i="4"/>
  <c r="AF84" i="4"/>
  <c r="AF85" i="4"/>
  <c r="AF86" i="4"/>
  <c r="AF89" i="4"/>
  <c r="AF94" i="4"/>
  <c r="AF154" i="4"/>
  <c r="AF148" i="4"/>
  <c r="AF149" i="4"/>
  <c r="AF150" i="4"/>
  <c r="AF151" i="4"/>
  <c r="AF152" i="4"/>
  <c r="AF153" i="4"/>
  <c r="AF156" i="4"/>
  <c r="AF161" i="4"/>
  <c r="U54" i="10"/>
  <c r="AG1703" i="4"/>
  <c r="U54" i="12"/>
  <c r="AG17" i="4"/>
  <c r="AG11" i="4"/>
  <c r="AG12" i="4"/>
  <c r="AG13" i="4"/>
  <c r="AG14" i="4"/>
  <c r="AG15" i="4"/>
  <c r="AG16" i="4"/>
  <c r="AG19" i="4"/>
  <c r="AG24" i="4"/>
  <c r="AG87" i="4"/>
  <c r="AG81" i="4"/>
  <c r="AG82" i="4"/>
  <c r="AG83" i="4"/>
  <c r="AG84" i="4"/>
  <c r="AG85" i="4"/>
  <c r="AG86" i="4"/>
  <c r="AG89" i="4"/>
  <c r="AG94" i="4"/>
  <c r="AG154" i="4"/>
  <c r="AG148" i="4"/>
  <c r="AG149" i="4"/>
  <c r="AG150" i="4"/>
  <c r="AG151" i="4"/>
  <c r="AG152" i="4"/>
  <c r="AG153" i="4"/>
  <c r="AG156" i="4"/>
  <c r="AG161" i="4"/>
  <c r="V54" i="10"/>
  <c r="AH1703" i="4"/>
  <c r="V54" i="12"/>
  <c r="AH17" i="4"/>
  <c r="AH11" i="4"/>
  <c r="AH12" i="4"/>
  <c r="AH13" i="4"/>
  <c r="AH14" i="4"/>
  <c r="AH15" i="4"/>
  <c r="AH16" i="4"/>
  <c r="AH19" i="4"/>
  <c r="AH24" i="4"/>
  <c r="AH87" i="4"/>
  <c r="AH81" i="4"/>
  <c r="AH82" i="4"/>
  <c r="AH83" i="4"/>
  <c r="AH84" i="4"/>
  <c r="AH85" i="4"/>
  <c r="AH86" i="4"/>
  <c r="AH89" i="4"/>
  <c r="AH94" i="4"/>
  <c r="AH154" i="4"/>
  <c r="AH148" i="4"/>
  <c r="AH149" i="4"/>
  <c r="AH150" i="4"/>
  <c r="AH151" i="4"/>
  <c r="AH152" i="4"/>
  <c r="AH153" i="4"/>
  <c r="AH156" i="4"/>
  <c r="AH161" i="4"/>
  <c r="W54" i="10"/>
  <c r="AI1703" i="4"/>
  <c r="W54" i="12"/>
  <c r="AI17" i="4"/>
  <c r="AI11" i="4"/>
  <c r="AI12" i="4"/>
  <c r="AI13" i="4"/>
  <c r="AI14" i="4"/>
  <c r="AI15" i="4"/>
  <c r="AI16" i="4"/>
  <c r="AI19" i="4"/>
  <c r="AI24" i="4"/>
  <c r="AI87" i="4"/>
  <c r="AI81" i="4"/>
  <c r="AI82" i="4"/>
  <c r="AI83" i="4"/>
  <c r="AI84" i="4"/>
  <c r="AI85" i="4"/>
  <c r="AI86" i="4"/>
  <c r="AI89" i="4"/>
  <c r="AI94" i="4"/>
  <c r="AI154" i="4"/>
  <c r="AI148" i="4"/>
  <c r="AI149" i="4"/>
  <c r="AI150" i="4"/>
  <c r="AI151" i="4"/>
  <c r="AI152" i="4"/>
  <c r="AI153" i="4"/>
  <c r="AI156" i="4"/>
  <c r="AI161" i="4"/>
  <c r="X54" i="10"/>
  <c r="AJ1703" i="4"/>
  <c r="X54" i="12"/>
  <c r="AJ17" i="4"/>
  <c r="AJ11" i="4"/>
  <c r="AJ12" i="4"/>
  <c r="AJ13" i="4"/>
  <c r="AJ14" i="4"/>
  <c r="AJ15" i="4"/>
  <c r="AJ16" i="4"/>
  <c r="AJ19" i="4"/>
  <c r="AJ24" i="4"/>
  <c r="AJ87" i="4"/>
  <c r="AJ81" i="4"/>
  <c r="AJ82" i="4"/>
  <c r="AJ83" i="4"/>
  <c r="AJ84" i="4"/>
  <c r="AJ85" i="4"/>
  <c r="AJ86" i="4"/>
  <c r="AJ89" i="4"/>
  <c r="AJ94" i="4"/>
  <c r="AJ154" i="4"/>
  <c r="AJ148" i="4"/>
  <c r="AJ149" i="4"/>
  <c r="AJ150" i="4"/>
  <c r="AJ151" i="4"/>
  <c r="AJ152" i="4"/>
  <c r="AJ153" i="4"/>
  <c r="AJ156" i="4"/>
  <c r="AJ161" i="4"/>
  <c r="Y54" i="10"/>
  <c r="AK1703" i="4"/>
  <c r="Y54" i="12"/>
  <c r="AK17" i="4"/>
  <c r="AK11" i="4"/>
  <c r="AK12" i="4"/>
  <c r="AK13" i="4"/>
  <c r="AK14" i="4"/>
  <c r="AK15" i="4"/>
  <c r="AK16" i="4"/>
  <c r="AK19" i="4"/>
  <c r="AK24" i="4"/>
  <c r="AK87" i="4"/>
  <c r="AK81" i="4"/>
  <c r="AK82" i="4"/>
  <c r="AK83" i="4"/>
  <c r="AK84" i="4"/>
  <c r="AK85" i="4"/>
  <c r="AK86" i="4"/>
  <c r="AK89" i="4"/>
  <c r="AK94" i="4"/>
  <c r="AK154" i="4"/>
  <c r="AK148" i="4"/>
  <c r="AK149" i="4"/>
  <c r="AK150" i="4"/>
  <c r="AK151" i="4"/>
  <c r="AK152" i="4"/>
  <c r="AK153" i="4"/>
  <c r="AK156" i="4"/>
  <c r="AK161" i="4"/>
  <c r="Z54" i="10"/>
  <c r="AL1703" i="4"/>
  <c r="Z54" i="12"/>
  <c r="AA524" i="4"/>
  <c r="AA522" i="4"/>
  <c r="AA523" i="4"/>
  <c r="AA525" i="4"/>
  <c r="AA526" i="4"/>
  <c r="AA527" i="4"/>
  <c r="AA1555" i="4"/>
  <c r="O43" i="11"/>
  <c r="AA1610" i="4"/>
  <c r="O127" i="14"/>
  <c r="O128" i="14"/>
  <c r="O130" i="14"/>
  <c r="AA534" i="4"/>
  <c r="AA532" i="4"/>
  <c r="AA533" i="4"/>
  <c r="AA535" i="4"/>
  <c r="AA536" i="4"/>
  <c r="AA537" i="4"/>
  <c r="AA1582" i="4"/>
  <c r="AA1584" i="4"/>
  <c r="AA1585" i="4"/>
  <c r="O345" i="14"/>
  <c r="O346" i="14"/>
  <c r="O44" i="11"/>
  <c r="IL28" i="8"/>
  <c r="IL36" i="8"/>
  <c r="IL124" i="8"/>
  <c r="O42" i="11"/>
  <c r="AA1674" i="4"/>
  <c r="AA1675" i="4"/>
  <c r="O46" i="11"/>
  <c r="AA1635" i="4"/>
  <c r="AA1636" i="4"/>
  <c r="O45" i="11"/>
  <c r="O41" i="11"/>
  <c r="AY190" i="6"/>
  <c r="AA625" i="4"/>
  <c r="AA645" i="4"/>
  <c r="O37" i="11"/>
  <c r="AA687" i="4"/>
  <c r="Z1185" i="4"/>
  <c r="AA1181" i="4"/>
  <c r="AA744" i="4"/>
  <c r="AA743" i="4"/>
  <c r="AA742" i="4"/>
  <c r="AA745" i="4"/>
  <c r="AA891" i="4"/>
  <c r="AA892" i="4"/>
  <c r="AA1182" i="4"/>
  <c r="AA1183" i="4"/>
  <c r="AA1174" i="4"/>
  <c r="AA1175" i="4"/>
  <c r="AA1176" i="4"/>
  <c r="AA1177" i="4"/>
  <c r="AA1184" i="4"/>
  <c r="AA1462" i="4"/>
  <c r="O33" i="11"/>
  <c r="AA688" i="4"/>
  <c r="AA694" i="4"/>
  <c r="Z1200" i="4"/>
  <c r="AA1196" i="4"/>
  <c r="AA760" i="4"/>
  <c r="AA759" i="4"/>
  <c r="AA758" i="4"/>
  <c r="AA761" i="4"/>
  <c r="AA895" i="4"/>
  <c r="AA896" i="4"/>
  <c r="AA1197" i="4"/>
  <c r="AA1198" i="4"/>
  <c r="AA1189" i="4"/>
  <c r="AA1190" i="4"/>
  <c r="AA1191" i="4"/>
  <c r="AA1192" i="4"/>
  <c r="AA1199" i="4"/>
  <c r="AA1466" i="4"/>
  <c r="O34" i="11"/>
  <c r="AA689" i="4"/>
  <c r="AA695" i="4"/>
  <c r="Z1215" i="4"/>
  <c r="AA1211" i="4"/>
  <c r="AA767" i="4"/>
  <c r="AA766" i="4"/>
  <c r="AA765" i="4"/>
  <c r="AA768" i="4"/>
  <c r="AA899" i="4"/>
  <c r="AA1212" i="4"/>
  <c r="AA1213" i="4"/>
  <c r="AA1204" i="4"/>
  <c r="AA1205" i="4"/>
  <c r="AA1206" i="4"/>
  <c r="AA1207" i="4"/>
  <c r="AA1214" i="4"/>
  <c r="AA1471" i="4"/>
  <c r="O35" i="11"/>
  <c r="AA690" i="4"/>
  <c r="AA696" i="4"/>
  <c r="Z1230" i="4"/>
  <c r="AA1226" i="4"/>
  <c r="AA774" i="4"/>
  <c r="AA773" i="4"/>
  <c r="AA772" i="4"/>
  <c r="AA775" i="4"/>
  <c r="AA907" i="4"/>
  <c r="AA1227" i="4"/>
  <c r="AA1228" i="4"/>
  <c r="AA1219" i="4"/>
  <c r="AA1220" i="4"/>
  <c r="AA1221" i="4"/>
  <c r="AA1222" i="4"/>
  <c r="AA1229" i="4"/>
  <c r="AA1476" i="4"/>
  <c r="O36" i="11"/>
  <c r="O32" i="11"/>
  <c r="O5" i="14"/>
  <c r="O6" i="14"/>
  <c r="O8" i="14"/>
  <c r="O9" i="14"/>
  <c r="O10" i="14"/>
  <c r="O13" i="14"/>
  <c r="O11" i="14"/>
  <c r="O14" i="14"/>
  <c r="O16" i="14"/>
  <c r="O18" i="14"/>
  <c r="O22" i="14"/>
  <c r="O25" i="14"/>
  <c r="O28" i="14"/>
  <c r="O32" i="14"/>
  <c r="O158" i="14"/>
  <c r="O37" i="14"/>
  <c r="O38" i="14"/>
  <c r="O40" i="14"/>
  <c r="O41" i="14"/>
  <c r="O42" i="14"/>
  <c r="O45" i="14"/>
  <c r="O43" i="14"/>
  <c r="O46" i="14"/>
  <c r="O48" i="14"/>
  <c r="O50" i="14"/>
  <c r="O54" i="14"/>
  <c r="O57" i="14"/>
  <c r="O60" i="14"/>
  <c r="O64" i="14"/>
  <c r="O159" i="14"/>
  <c r="O67" i="14"/>
  <c r="O68" i="14"/>
  <c r="O70" i="14"/>
  <c r="O71" i="14"/>
  <c r="O72" i="14"/>
  <c r="O75" i="14"/>
  <c r="O73" i="14"/>
  <c r="O76" i="14"/>
  <c r="O78" i="14"/>
  <c r="O80" i="14"/>
  <c r="O84" i="14"/>
  <c r="O87" i="14"/>
  <c r="O90" i="14"/>
  <c r="O94" i="14"/>
  <c r="O160" i="14"/>
  <c r="O250" i="14"/>
  <c r="O251" i="14"/>
  <c r="O39" i="11"/>
  <c r="O131" i="14"/>
  <c r="O132" i="14"/>
  <c r="O135" i="14"/>
  <c r="O133" i="14"/>
  <c r="O136" i="14"/>
  <c r="O138" i="14"/>
  <c r="O140" i="14"/>
  <c r="O144" i="14"/>
  <c r="O147" i="14"/>
  <c r="O150" i="14"/>
  <c r="O154" i="14"/>
  <c r="O182" i="14"/>
  <c r="O266" i="14"/>
  <c r="O267" i="14"/>
  <c r="O40" i="11"/>
  <c r="O38" i="11"/>
  <c r="O47" i="11"/>
  <c r="O48" i="11"/>
  <c r="O49" i="11"/>
  <c r="O50" i="11"/>
  <c r="O51" i="11"/>
  <c r="O52" i="11"/>
  <c r="O53" i="11"/>
  <c r="O31" i="11"/>
  <c r="AA1556" i="4"/>
  <c r="O67" i="11"/>
  <c r="O347" i="14"/>
  <c r="O68" i="11"/>
  <c r="IL29" i="8"/>
  <c r="IL37" i="8"/>
  <c r="IL125" i="8"/>
  <c r="O66" i="11"/>
  <c r="AA1676" i="4"/>
  <c r="O70" i="11"/>
  <c r="AA1637" i="4"/>
  <c r="O69" i="11"/>
  <c r="O65" i="11"/>
  <c r="AA646" i="4"/>
  <c r="O61" i="11"/>
  <c r="AA693" i="4"/>
  <c r="Z1245" i="4"/>
  <c r="AA1241" i="4"/>
  <c r="AA752" i="4"/>
  <c r="AA751" i="4"/>
  <c r="AA750" i="4"/>
  <c r="AA753" i="4"/>
  <c r="AA916" i="4"/>
  <c r="AA917" i="4"/>
  <c r="AA1242" i="4"/>
  <c r="AA1243" i="4"/>
  <c r="AA1234" i="4"/>
  <c r="AA1235" i="4"/>
  <c r="AA1236" i="4"/>
  <c r="AA1237" i="4"/>
  <c r="AA1244" i="4"/>
  <c r="AA1481" i="4"/>
  <c r="O57" i="11"/>
  <c r="AA1467" i="4"/>
  <c r="O58" i="11"/>
  <c r="AA1472" i="4"/>
  <c r="O59" i="11"/>
  <c r="AA1477" i="4"/>
  <c r="O60" i="11"/>
  <c r="O56" i="11"/>
  <c r="O252" i="14"/>
  <c r="O63" i="11"/>
  <c r="O268" i="14"/>
  <c r="O64" i="11"/>
  <c r="O62" i="11"/>
  <c r="O71" i="11"/>
  <c r="O72" i="11"/>
  <c r="O73" i="11"/>
  <c r="O74" i="11"/>
  <c r="O75" i="11"/>
  <c r="O76" i="11"/>
  <c r="O77" i="11"/>
  <c r="O55" i="11"/>
  <c r="O30" i="11"/>
  <c r="AA547" i="4"/>
  <c r="AA545" i="4"/>
  <c r="AA546" i="4"/>
  <c r="AA548" i="4"/>
  <c r="AA549" i="4"/>
  <c r="AA550" i="4"/>
  <c r="AA1558" i="4"/>
  <c r="O92" i="11"/>
  <c r="AA1589" i="4"/>
  <c r="AA1591" i="4"/>
  <c r="AA1592" i="4"/>
  <c r="O348" i="14"/>
  <c r="O349" i="14"/>
  <c r="O93" i="11"/>
  <c r="AA1677" i="4"/>
  <c r="AA1678" i="4"/>
  <c r="O95" i="11"/>
  <c r="AA1638" i="4"/>
  <c r="AA1639" i="4"/>
  <c r="O94" i="11"/>
  <c r="O90" i="11"/>
  <c r="AA648" i="4"/>
  <c r="O86" i="11"/>
  <c r="AA713" i="4"/>
  <c r="Z1261" i="4"/>
  <c r="AA1257" i="4"/>
  <c r="AA784" i="4"/>
  <c r="AA783" i="4"/>
  <c r="AA782" i="4"/>
  <c r="AA785" i="4"/>
  <c r="AA922" i="4"/>
  <c r="AA923" i="4"/>
  <c r="AA1258" i="4"/>
  <c r="AA1259" i="4"/>
  <c r="AA1250" i="4"/>
  <c r="AA1251" i="4"/>
  <c r="AA1252" i="4"/>
  <c r="AA1253" i="4"/>
  <c r="AA1260" i="4"/>
  <c r="AA1486" i="4"/>
  <c r="O82" i="11"/>
  <c r="AA714" i="4"/>
  <c r="Z1276" i="4"/>
  <c r="AA1272" i="4"/>
  <c r="AA791" i="4"/>
  <c r="AA790" i="4"/>
  <c r="AA789" i="4"/>
  <c r="AA792" i="4"/>
  <c r="AA928" i="4"/>
  <c r="AA929" i="4"/>
  <c r="AA1273" i="4"/>
  <c r="AA1274" i="4"/>
  <c r="AA1265" i="4"/>
  <c r="AA1266" i="4"/>
  <c r="AA1267" i="4"/>
  <c r="AA1268" i="4"/>
  <c r="AA1275" i="4"/>
  <c r="AA1490" i="4"/>
  <c r="O83" i="11"/>
  <c r="AA715" i="4"/>
  <c r="Z1291" i="4"/>
  <c r="AA1287" i="4"/>
  <c r="AA798" i="4"/>
  <c r="AA797" i="4"/>
  <c r="AA796" i="4"/>
  <c r="AA799" i="4"/>
  <c r="AA933" i="4"/>
  <c r="AA1288" i="4"/>
  <c r="AA1289" i="4"/>
  <c r="AA1280" i="4"/>
  <c r="AA1281" i="4"/>
  <c r="AA1282" i="4"/>
  <c r="AA1283" i="4"/>
  <c r="AA1290" i="4"/>
  <c r="AA1494" i="4"/>
  <c r="O84" i="11"/>
  <c r="AA716" i="4"/>
  <c r="Z1306" i="4"/>
  <c r="AA1302" i="4"/>
  <c r="AA805" i="4"/>
  <c r="AA804" i="4"/>
  <c r="AA803" i="4"/>
  <c r="AA806" i="4"/>
  <c r="AA941" i="4"/>
  <c r="AA1303" i="4"/>
  <c r="AA1304" i="4"/>
  <c r="AA1295" i="4"/>
  <c r="AA1296" i="4"/>
  <c r="AA1297" i="4"/>
  <c r="AA1298" i="4"/>
  <c r="AA1305" i="4"/>
  <c r="AA1498" i="4"/>
  <c r="O85" i="11"/>
  <c r="O81" i="11"/>
  <c r="O164" i="14"/>
  <c r="O165" i="14"/>
  <c r="O166" i="14"/>
  <c r="O253" i="14"/>
  <c r="O254" i="14"/>
  <c r="O183" i="14"/>
  <c r="O269" i="14"/>
  <c r="O270" i="14"/>
  <c r="O89" i="11"/>
  <c r="O87" i="11"/>
  <c r="O96" i="11"/>
  <c r="O97" i="11"/>
  <c r="O98" i="11"/>
  <c r="O99" i="11"/>
  <c r="O100" i="11"/>
  <c r="O101" i="11"/>
  <c r="O102" i="11"/>
  <c r="O80" i="11"/>
  <c r="O79" i="11"/>
  <c r="AA559" i="4"/>
  <c r="AA557" i="4"/>
  <c r="AA558" i="4"/>
  <c r="AA560" i="4"/>
  <c r="AA561" i="4"/>
  <c r="AA562" i="4"/>
  <c r="AA1560" i="4"/>
  <c r="O117" i="11"/>
  <c r="AA569" i="4"/>
  <c r="AA567" i="4"/>
  <c r="AA568" i="4"/>
  <c r="AA572" i="4"/>
  <c r="AA1596" i="4"/>
  <c r="AA1598" i="4"/>
  <c r="AA1599" i="4"/>
  <c r="O350" i="14"/>
  <c r="O351" i="14"/>
  <c r="O118" i="11"/>
  <c r="IL56" i="8"/>
  <c r="IL64" i="8"/>
  <c r="IL128" i="8"/>
  <c r="O116" i="11"/>
  <c r="AA1679" i="4"/>
  <c r="AA1680" i="4"/>
  <c r="O120" i="11"/>
  <c r="AA1640" i="4"/>
  <c r="AA1641" i="4"/>
  <c r="O119" i="11"/>
  <c r="O115" i="11"/>
  <c r="AA650" i="4"/>
  <c r="O111" i="11"/>
  <c r="AA700" i="4"/>
  <c r="Z1382" i="4"/>
  <c r="AA1378" i="4"/>
  <c r="AA815" i="4"/>
  <c r="AA814" i="4"/>
  <c r="AA813" i="4"/>
  <c r="AA816" i="4"/>
  <c r="AA950" i="4"/>
  <c r="AA952" i="4"/>
  <c r="AA1379" i="4"/>
  <c r="AA1380" i="4"/>
  <c r="AA1371" i="4"/>
  <c r="AA1372" i="4"/>
  <c r="AA1373" i="4"/>
  <c r="AA1374" i="4"/>
  <c r="AA1381" i="4"/>
  <c r="AA1522" i="4"/>
  <c r="O107" i="11"/>
  <c r="AA701" i="4"/>
  <c r="Z1337" i="4"/>
  <c r="AA1333" i="4"/>
  <c r="AA707" i="4"/>
  <c r="AA828" i="4"/>
  <c r="AA827" i="4"/>
  <c r="AA829" i="4"/>
  <c r="AA830" i="4"/>
  <c r="AA955" i="4"/>
  <c r="AA956" i="4"/>
  <c r="AA1334" i="4"/>
  <c r="AA1335" i="4"/>
  <c r="AA1326" i="4"/>
  <c r="AA1327" i="4"/>
  <c r="AA1328" i="4"/>
  <c r="AA1329" i="4"/>
  <c r="AA1336" i="4"/>
  <c r="AA1507" i="4"/>
  <c r="O108" i="11"/>
  <c r="AA702" i="4"/>
  <c r="Z1352" i="4"/>
  <c r="AA1348" i="4"/>
  <c r="AA708" i="4"/>
  <c r="AA835" i="4"/>
  <c r="AA834" i="4"/>
  <c r="AA836" i="4"/>
  <c r="AA837" i="4"/>
  <c r="AA959" i="4"/>
  <c r="AA1349" i="4"/>
  <c r="AA1350" i="4"/>
  <c r="AA1341" i="4"/>
  <c r="AA1342" i="4"/>
  <c r="AA1343" i="4"/>
  <c r="AA1344" i="4"/>
  <c r="AA1351" i="4"/>
  <c r="AA1512" i="4"/>
  <c r="O109" i="11"/>
  <c r="AA703" i="4"/>
  <c r="Z1367" i="4"/>
  <c r="AA1363" i="4"/>
  <c r="AA709" i="4"/>
  <c r="AA842" i="4"/>
  <c r="AA841" i="4"/>
  <c r="AA843" i="4"/>
  <c r="AA844" i="4"/>
  <c r="AA967" i="4"/>
  <c r="AA1364" i="4"/>
  <c r="AA1365" i="4"/>
  <c r="AA1356" i="4"/>
  <c r="AA1357" i="4"/>
  <c r="AA1358" i="4"/>
  <c r="AA1359" i="4"/>
  <c r="AA1366" i="4"/>
  <c r="AA1517" i="4"/>
  <c r="O110" i="11"/>
  <c r="O106" i="11"/>
  <c r="O170" i="14"/>
  <c r="O171" i="14"/>
  <c r="O172" i="14"/>
  <c r="O255" i="14"/>
  <c r="O256" i="14"/>
  <c r="O113" i="11"/>
  <c r="O184" i="14"/>
  <c r="O271" i="14"/>
  <c r="O272" i="14"/>
  <c r="O114" i="11"/>
  <c r="O112" i="11"/>
  <c r="O121" i="11"/>
  <c r="O122" i="11"/>
  <c r="O123" i="11"/>
  <c r="O124" i="11"/>
  <c r="O125" i="11"/>
  <c r="O126" i="11"/>
  <c r="O127" i="11"/>
  <c r="O105" i="11"/>
  <c r="AA1561" i="4"/>
  <c r="O141" i="11"/>
  <c r="O352" i="14"/>
  <c r="O142" i="11"/>
  <c r="IL57" i="8"/>
  <c r="IL65" i="8"/>
  <c r="IL129" i="8"/>
  <c r="O140" i="11"/>
  <c r="AA1681" i="4"/>
  <c r="O144" i="11"/>
  <c r="AA1642" i="4"/>
  <c r="O143" i="11"/>
  <c r="O139" i="11"/>
  <c r="AA651" i="4"/>
  <c r="O135" i="11"/>
  <c r="AA1508" i="4"/>
  <c r="O132" i="11"/>
  <c r="AA1513" i="4"/>
  <c r="O133" i="11"/>
  <c r="AA1518" i="4"/>
  <c r="O134" i="11"/>
  <c r="AA706" i="4"/>
  <c r="AA821" i="4"/>
  <c r="AA820" i="4"/>
  <c r="AA823" i="4"/>
  <c r="AA976" i="4"/>
  <c r="AA977" i="4"/>
  <c r="AA1319" i="4"/>
  <c r="AA1320" i="4"/>
  <c r="AA1312" i="4"/>
  <c r="AA1313" i="4"/>
  <c r="AA1314" i="4"/>
  <c r="AA1321" i="4"/>
  <c r="AA1503" i="4"/>
  <c r="O131" i="11"/>
  <c r="O130" i="11"/>
  <c r="O257" i="14"/>
  <c r="O137" i="11"/>
  <c r="O273" i="14"/>
  <c r="O138" i="11"/>
  <c r="O136" i="11"/>
  <c r="O145" i="11"/>
  <c r="O146" i="11"/>
  <c r="O147" i="11"/>
  <c r="O148" i="11"/>
  <c r="O149" i="11"/>
  <c r="O150" i="11"/>
  <c r="O151" i="11"/>
  <c r="O129" i="11"/>
  <c r="O104" i="11"/>
  <c r="AA591" i="4"/>
  <c r="AA589" i="4"/>
  <c r="AA590" i="4"/>
  <c r="AA594" i="4"/>
  <c r="AA1563" i="4"/>
  <c r="O166" i="11"/>
  <c r="AA601" i="4"/>
  <c r="AA599" i="4"/>
  <c r="AA600" i="4"/>
  <c r="AA604" i="4"/>
  <c r="AA1603" i="4"/>
  <c r="AA1605" i="4"/>
  <c r="AA1606" i="4"/>
  <c r="O353" i="14"/>
  <c r="O354" i="14"/>
  <c r="O167" i="11"/>
  <c r="IL73" i="8"/>
  <c r="IL83" i="8"/>
  <c r="IL131" i="8"/>
  <c r="O165" i="11"/>
  <c r="AA1683" i="4"/>
  <c r="O169" i="11"/>
  <c r="AA1643" i="4"/>
  <c r="AA1644" i="4"/>
  <c r="O168" i="11"/>
  <c r="O164" i="11"/>
  <c r="AA653" i="4"/>
  <c r="O160" i="11"/>
  <c r="AA720" i="4"/>
  <c r="AA852" i="4"/>
  <c r="AA851" i="4"/>
  <c r="AA854" i="4"/>
  <c r="AA983" i="4"/>
  <c r="AA984" i="4"/>
  <c r="AA1455" i="4"/>
  <c r="AA1456" i="4"/>
  <c r="AA1448" i="4"/>
  <c r="AA1449" i="4"/>
  <c r="AA1450" i="4"/>
  <c r="AA1457" i="4"/>
  <c r="AA1550" i="4"/>
  <c r="O156" i="11"/>
  <c r="AA721" i="4"/>
  <c r="AA727" i="4"/>
  <c r="AA866" i="4"/>
  <c r="AA865" i="4"/>
  <c r="AA868" i="4"/>
  <c r="AA987" i="4"/>
  <c r="AA988" i="4"/>
  <c r="AA1410" i="4"/>
  <c r="AA1411" i="4"/>
  <c r="AA1403" i="4"/>
  <c r="AA1404" i="4"/>
  <c r="AA1405" i="4"/>
  <c r="AA1412" i="4"/>
  <c r="AA1533" i="4"/>
  <c r="O157" i="11"/>
  <c r="AA722" i="4"/>
  <c r="AA728" i="4"/>
  <c r="AA873" i="4"/>
  <c r="AA872" i="4"/>
  <c r="AA875" i="4"/>
  <c r="AA991" i="4"/>
  <c r="AA1425" i="4"/>
  <c r="AA1426" i="4"/>
  <c r="AA1418" i="4"/>
  <c r="AA1419" i="4"/>
  <c r="AA1420" i="4"/>
  <c r="AA1427" i="4"/>
  <c r="AA1539" i="4"/>
  <c r="O158" i="11"/>
  <c r="AA723" i="4"/>
  <c r="AA729" i="4"/>
  <c r="AA880" i="4"/>
  <c r="AA879" i="4"/>
  <c r="AA882" i="4"/>
  <c r="AA999" i="4"/>
  <c r="AA1440" i="4"/>
  <c r="AA1441" i="4"/>
  <c r="AA1433" i="4"/>
  <c r="AA1434" i="4"/>
  <c r="AA1435" i="4"/>
  <c r="AA1442" i="4"/>
  <c r="AA1545" i="4"/>
  <c r="O159" i="11"/>
  <c r="O155" i="11"/>
  <c r="O176" i="14"/>
  <c r="O177" i="14"/>
  <c r="O178" i="14"/>
  <c r="O258" i="14"/>
  <c r="O259" i="14"/>
  <c r="O162" i="11"/>
  <c r="O185" i="14"/>
  <c r="O274" i="14"/>
  <c r="O275" i="14"/>
  <c r="O163" i="11"/>
  <c r="O161" i="11"/>
  <c r="O170" i="11"/>
  <c r="O171" i="11"/>
  <c r="O172" i="11"/>
  <c r="O173" i="11"/>
  <c r="O174" i="11"/>
  <c r="O175" i="11"/>
  <c r="O176" i="11"/>
  <c r="O154" i="11"/>
  <c r="AA1564" i="4"/>
  <c r="O190" i="11"/>
  <c r="O355" i="14"/>
  <c r="O191" i="11"/>
  <c r="IL74" i="8"/>
  <c r="IL84" i="8"/>
  <c r="IL132" i="8"/>
  <c r="IL185" i="8"/>
  <c r="O189" i="11"/>
  <c r="AA1645" i="4"/>
  <c r="O192" i="11"/>
  <c r="AA1684" i="4"/>
  <c r="O193" i="11"/>
  <c r="O188" i="11"/>
  <c r="AA654" i="4"/>
  <c r="O184" i="11"/>
  <c r="AA1532" i="4"/>
  <c r="O181" i="11"/>
  <c r="AA1538" i="4"/>
  <c r="O182" i="11"/>
  <c r="AA1544" i="4"/>
  <c r="O183" i="11"/>
  <c r="AA726" i="4"/>
  <c r="AA859" i="4"/>
  <c r="AA858" i="4"/>
  <c r="AA861" i="4"/>
  <c r="AA1008" i="4"/>
  <c r="AA1009" i="4"/>
  <c r="AA1395" i="4"/>
  <c r="AA1396" i="4"/>
  <c r="AA1388" i="4"/>
  <c r="AA1389" i="4"/>
  <c r="AA1390" i="4"/>
  <c r="AA1397" i="4"/>
  <c r="AA1527" i="4"/>
  <c r="O180" i="11"/>
  <c r="O179" i="11"/>
  <c r="O260" i="14"/>
  <c r="O186" i="11"/>
  <c r="O276" i="14"/>
  <c r="O187" i="11"/>
  <c r="O185" i="11"/>
  <c r="O194" i="11"/>
  <c r="O195" i="11"/>
  <c r="O196" i="11"/>
  <c r="O197" i="11"/>
  <c r="O198" i="11"/>
  <c r="O199" i="11"/>
  <c r="O200" i="11"/>
  <c r="O178" i="11"/>
  <c r="AA1565" i="4"/>
  <c r="O214" i="11"/>
  <c r="O356" i="14"/>
  <c r="O215" i="11"/>
  <c r="IL75" i="8"/>
  <c r="IL85" i="8"/>
  <c r="IL133" i="8"/>
  <c r="IL186" i="8"/>
  <c r="O213" i="11"/>
  <c r="AA1646" i="4"/>
  <c r="O216" i="11"/>
  <c r="O212" i="11"/>
  <c r="AA655" i="4"/>
  <c r="O208" i="11"/>
  <c r="AA1534" i="4"/>
  <c r="O205" i="11"/>
  <c r="AA1540" i="4"/>
  <c r="O206" i="11"/>
  <c r="AA1546" i="4"/>
  <c r="O207" i="11"/>
  <c r="AA1528" i="4"/>
  <c r="O204" i="11"/>
  <c r="O203" i="11"/>
  <c r="O261" i="14"/>
  <c r="O210" i="11"/>
  <c r="O277" i="14"/>
  <c r="O211" i="11"/>
  <c r="O209" i="11"/>
  <c r="O218" i="11"/>
  <c r="O219" i="11"/>
  <c r="O220" i="11"/>
  <c r="O221" i="11"/>
  <c r="O222" i="11"/>
  <c r="O223" i="11"/>
  <c r="O224" i="11"/>
  <c r="O202" i="11"/>
  <c r="AA1566" i="4"/>
  <c r="O234" i="11"/>
  <c r="O357" i="14"/>
  <c r="O235" i="11"/>
  <c r="IL72" i="8"/>
  <c r="IL82" i="8"/>
  <c r="O233" i="11"/>
  <c r="O232" i="11"/>
  <c r="AY192" i="6"/>
  <c r="AA626" i="4"/>
  <c r="AA656" i="4"/>
  <c r="O228" i="11"/>
  <c r="O227" i="11"/>
  <c r="O262" i="14"/>
  <c r="O230" i="11"/>
  <c r="O278" i="14"/>
  <c r="O231" i="11"/>
  <c r="O229" i="11"/>
  <c r="O239" i="11"/>
  <c r="O240" i="11"/>
  <c r="O241" i="11"/>
  <c r="O242" i="11"/>
  <c r="O243" i="11"/>
  <c r="O244" i="11"/>
  <c r="O245" i="11"/>
  <c r="O226" i="11"/>
  <c r="O153" i="11"/>
  <c r="O29" i="11"/>
  <c r="O5" i="11"/>
  <c r="O9" i="11"/>
  <c r="O13" i="11"/>
  <c r="O4" i="11"/>
  <c r="O3" i="11"/>
  <c r="O248" i="11"/>
  <c r="O189" i="14"/>
  <c r="O192" i="14"/>
  <c r="O190" i="14"/>
  <c r="O191" i="14"/>
  <c r="O194" i="14"/>
  <c r="O199" i="14"/>
  <c r="O202" i="14"/>
  <c r="O205" i="14"/>
  <c r="O209" i="14"/>
  <c r="O212" i="14"/>
  <c r="O257" i="11"/>
  <c r="O252" i="11"/>
  <c r="AA20" i="4"/>
  <c r="AA21" i="4"/>
  <c r="AA22" i="4"/>
  <c r="AA23" i="4"/>
  <c r="AA26" i="4"/>
  <c r="AA30" i="4"/>
  <c r="AA90" i="4"/>
  <c r="AA91" i="4"/>
  <c r="AA92" i="4"/>
  <c r="AA93" i="4"/>
  <c r="AA96" i="4"/>
  <c r="AA98" i="4"/>
  <c r="AA34" i="4"/>
  <c r="AA36" i="4"/>
  <c r="AA38" i="4"/>
  <c r="AA40" i="4"/>
  <c r="AA43" i="4"/>
  <c r="AA101" i="4"/>
  <c r="AA103" i="4"/>
  <c r="AA105" i="4"/>
  <c r="AA107" i="4"/>
  <c r="AA110" i="4"/>
  <c r="AA157" i="4"/>
  <c r="AA158" i="4"/>
  <c r="AA159" i="4"/>
  <c r="AA160" i="4"/>
  <c r="AA163" i="4"/>
  <c r="AA165" i="4"/>
  <c r="AA168" i="4"/>
  <c r="AA177" i="4"/>
  <c r="P12" i="10"/>
  <c r="AA281" i="4"/>
  <c r="AA282" i="4"/>
  <c r="O263" i="11"/>
  <c r="AA47" i="4"/>
  <c r="AA114" i="4"/>
  <c r="AA50" i="4"/>
  <c r="AA52" i="4"/>
  <c r="AA54" i="4"/>
  <c r="AA56" i="4"/>
  <c r="AA59" i="4"/>
  <c r="AA117" i="4"/>
  <c r="AA119" i="4"/>
  <c r="AA121" i="4"/>
  <c r="AA123" i="4"/>
  <c r="AA126" i="4"/>
  <c r="AA181" i="4"/>
  <c r="AA184" i="4"/>
  <c r="AA193" i="4"/>
  <c r="P15" i="10"/>
  <c r="AA285" i="4"/>
  <c r="AA286" i="4"/>
  <c r="O264" i="11"/>
  <c r="AA63" i="4"/>
  <c r="AA130" i="4"/>
  <c r="AA66" i="4"/>
  <c r="AA68" i="4"/>
  <c r="AA70" i="4"/>
  <c r="AA72" i="4"/>
  <c r="AA75" i="4"/>
  <c r="AA133" i="4"/>
  <c r="AA135" i="4"/>
  <c r="AA137" i="4"/>
  <c r="AA139" i="4"/>
  <c r="AA142" i="4"/>
  <c r="AA197" i="4"/>
  <c r="AA200" i="4"/>
  <c r="AA209" i="4"/>
  <c r="P18" i="10"/>
  <c r="AA289" i="4"/>
  <c r="AA290" i="4"/>
  <c r="O265" i="11"/>
  <c r="O262" i="11"/>
  <c r="O260" i="11"/>
  <c r="P5" i="11"/>
  <c r="P9" i="11"/>
  <c r="P13" i="11"/>
  <c r="P4" i="11"/>
  <c r="P3" i="11"/>
  <c r="Q5" i="11"/>
  <c r="Q9" i="11"/>
  <c r="Q13" i="11"/>
  <c r="Q4" i="11"/>
  <c r="Q3" i="11"/>
  <c r="R5" i="11"/>
  <c r="R9" i="11"/>
  <c r="R13" i="11"/>
  <c r="R4" i="11"/>
  <c r="R3" i="11"/>
  <c r="S5" i="11"/>
  <c r="S9" i="11"/>
  <c r="S13" i="11"/>
  <c r="S4" i="11"/>
  <c r="S3" i="11"/>
  <c r="T5" i="11"/>
  <c r="T9" i="11"/>
  <c r="T13" i="11"/>
  <c r="T4" i="11"/>
  <c r="T3" i="11"/>
  <c r="U5" i="11"/>
  <c r="U9" i="11"/>
  <c r="U13" i="11"/>
  <c r="U4" i="11"/>
  <c r="U3" i="11"/>
  <c r="V5" i="11"/>
  <c r="V9" i="11"/>
  <c r="V13" i="11"/>
  <c r="V4" i="11"/>
  <c r="V3" i="11"/>
  <c r="W5" i="11"/>
  <c r="W9" i="11"/>
  <c r="W13" i="11"/>
  <c r="W4" i="11"/>
  <c r="W3" i="11"/>
  <c r="X5" i="11"/>
  <c r="X9" i="11"/>
  <c r="X13" i="11"/>
  <c r="X4" i="11"/>
  <c r="X3" i="11"/>
  <c r="Y5" i="11"/>
  <c r="Y9" i="11"/>
  <c r="Y13" i="11"/>
  <c r="Y4" i="11"/>
  <c r="Y3" i="11"/>
  <c r="AL17" i="4"/>
  <c r="AL11" i="4"/>
  <c r="AL12" i="4"/>
  <c r="AL13" i="4"/>
  <c r="AL14" i="4"/>
  <c r="AL15" i="4"/>
  <c r="AL16" i="4"/>
  <c r="AL19" i="4"/>
  <c r="Z5" i="11"/>
  <c r="AL87" i="4"/>
  <c r="AL81" i="4"/>
  <c r="AL82" i="4"/>
  <c r="AL83" i="4"/>
  <c r="AL84" i="4"/>
  <c r="AL85" i="4"/>
  <c r="AL86" i="4"/>
  <c r="AL89" i="4"/>
  <c r="Z9" i="11"/>
  <c r="AL154" i="4"/>
  <c r="AL148" i="4"/>
  <c r="AL149" i="4"/>
  <c r="AL150" i="4"/>
  <c r="AL151" i="4"/>
  <c r="AL152" i="4"/>
  <c r="AL153" i="4"/>
  <c r="AL156" i="4"/>
  <c r="Z13" i="11"/>
  <c r="Z4" i="11"/>
  <c r="Z3" i="11"/>
  <c r="IL190" i="8"/>
  <c r="IL200" i="8"/>
  <c r="IL196" i="8"/>
  <c r="IM196" i="8"/>
  <c r="IN196" i="8"/>
  <c r="IO196" i="8"/>
  <c r="IP196" i="8"/>
  <c r="IQ196" i="8"/>
  <c r="IR196" i="8"/>
  <c r="IS196" i="8"/>
  <c r="IT196" i="8"/>
  <c r="IU196" i="8"/>
  <c r="IV196" i="8"/>
  <c r="IW196" i="8"/>
  <c r="IL195" i="8"/>
  <c r="IL197" i="8"/>
  <c r="IL201" i="8"/>
  <c r="O277" i="11"/>
  <c r="O213" i="14"/>
  <c r="O278" i="11"/>
  <c r="AY446" i="6"/>
  <c r="AA1737" i="4"/>
  <c r="AA1734" i="4"/>
  <c r="AA1739" i="4"/>
  <c r="AY447" i="6"/>
  <c r="AA1740" i="4"/>
  <c r="AA1738" i="4"/>
  <c r="AA1741" i="4"/>
  <c r="AA1742" i="4"/>
  <c r="AA1744" i="4"/>
  <c r="O276" i="11"/>
  <c r="O273" i="11"/>
  <c r="Z1622" i="4"/>
  <c r="AA1618" i="4"/>
  <c r="AA1615" i="4"/>
  <c r="AA1616" i="4"/>
  <c r="AA1619" i="4"/>
  <c r="AA1620" i="4"/>
  <c r="AA1621" i="4"/>
  <c r="AA1631" i="4"/>
  <c r="O261" i="11"/>
  <c r="O259" i="11"/>
  <c r="O250" i="11"/>
  <c r="O280" i="11"/>
  <c r="N128" i="12"/>
  <c r="O288" i="11"/>
  <c r="AA283" i="4"/>
  <c r="AA287" i="4"/>
  <c r="AA291" i="4"/>
  <c r="O284" i="11"/>
  <c r="O283" i="11"/>
  <c r="AA1013" i="4"/>
  <c r="AA1016" i="4"/>
  <c r="AA1030" i="4"/>
  <c r="AA1018" i="4"/>
  <c r="AA1031" i="4"/>
  <c r="AA1020" i="4"/>
  <c r="AA1032" i="4"/>
  <c r="AA1022" i="4"/>
  <c r="AA1033" i="4"/>
  <c r="AA1024" i="4"/>
  <c r="AA1034" i="4"/>
  <c r="AA1035" i="4"/>
  <c r="AA1038" i="4"/>
  <c r="AA1039" i="4"/>
  <c r="AA1040" i="4"/>
  <c r="AA1041" i="4"/>
  <c r="AA1042" i="4"/>
  <c r="AA1043" i="4"/>
  <c r="AA1045" i="4"/>
  <c r="AA1052" i="4"/>
  <c r="AA1055" i="4"/>
  <c r="AA1069" i="4"/>
  <c r="AA1057" i="4"/>
  <c r="AA1070" i="4"/>
  <c r="AA1059" i="4"/>
  <c r="AA1071" i="4"/>
  <c r="AA1061" i="4"/>
  <c r="AA1072" i="4"/>
  <c r="AA1063" i="4"/>
  <c r="AA1073" i="4"/>
  <c r="AA1074" i="4"/>
  <c r="AA1077" i="4"/>
  <c r="AA1078" i="4"/>
  <c r="AA1079" i="4"/>
  <c r="AA1080" i="4"/>
  <c r="AA1081" i="4"/>
  <c r="AA1082" i="4"/>
  <c r="AA1084" i="4"/>
  <c r="AA1090" i="4"/>
  <c r="AA1093" i="4"/>
  <c r="AA1107" i="4"/>
  <c r="AA1095" i="4"/>
  <c r="AA1108" i="4"/>
  <c r="AA1097" i="4"/>
  <c r="AA1109" i="4"/>
  <c r="AA1099" i="4"/>
  <c r="AA1110" i="4"/>
  <c r="AA1101" i="4"/>
  <c r="AA1111" i="4"/>
  <c r="AA1112" i="4"/>
  <c r="AA1115" i="4"/>
  <c r="AA1116" i="4"/>
  <c r="AA1117" i="4"/>
  <c r="AA1118" i="4"/>
  <c r="AA1119" i="4"/>
  <c r="AA1120" i="4"/>
  <c r="AA1122" i="4"/>
  <c r="O286" i="11"/>
  <c r="AA1017" i="4"/>
  <c r="AA1019" i="4"/>
  <c r="AA1021" i="4"/>
  <c r="AA1023" i="4"/>
  <c r="AA1027" i="4"/>
  <c r="AA1049" i="4"/>
  <c r="AA1056" i="4"/>
  <c r="AA1058" i="4"/>
  <c r="AA1060" i="4"/>
  <c r="AA1062" i="4"/>
  <c r="AA1066" i="4"/>
  <c r="AA1087" i="4"/>
  <c r="AA1094" i="4"/>
  <c r="AA1096" i="4"/>
  <c r="AA1098" i="4"/>
  <c r="AA1100" i="4"/>
  <c r="AA1104" i="4"/>
  <c r="AA1125" i="4"/>
  <c r="AA900" i="4"/>
  <c r="AA901" i="4"/>
  <c r="AA902" i="4"/>
  <c r="AA903" i="4"/>
  <c r="AA934" i="4"/>
  <c r="AA935" i="4"/>
  <c r="AA936" i="4"/>
  <c r="AA937" i="4"/>
  <c r="AA960" i="4"/>
  <c r="AA961" i="4"/>
  <c r="AA962" i="4"/>
  <c r="AA963" i="4"/>
  <c r="AA992" i="4"/>
  <c r="AA993" i="4"/>
  <c r="AA994" i="4"/>
  <c r="AA995" i="4"/>
  <c r="AA1128" i="4"/>
  <c r="AA1131" i="4"/>
  <c r="AA1132" i="4"/>
  <c r="AA1133" i="4"/>
  <c r="AA1134" i="4"/>
  <c r="AA1135" i="4"/>
  <c r="AA1136" i="4"/>
  <c r="AA1137" i="4"/>
  <c r="AA1138" i="4"/>
  <c r="AA1142" i="4"/>
  <c r="AA908" i="4"/>
  <c r="AA909" i="4"/>
  <c r="AA910" i="4"/>
  <c r="AA911" i="4"/>
  <c r="AA942" i="4"/>
  <c r="AA943" i="4"/>
  <c r="AA944" i="4"/>
  <c r="AA945" i="4"/>
  <c r="AA968" i="4"/>
  <c r="AA969" i="4"/>
  <c r="AA970" i="4"/>
  <c r="AA971" i="4"/>
  <c r="AA1000" i="4"/>
  <c r="AA1001" i="4"/>
  <c r="AA1002" i="4"/>
  <c r="AA1003" i="4"/>
  <c r="AA1145" i="4"/>
  <c r="AA1148" i="4"/>
  <c r="AA1149" i="4"/>
  <c r="AA1150" i="4"/>
  <c r="AA1151" i="4"/>
  <c r="AA1152" i="4"/>
  <c r="AA1153" i="4"/>
  <c r="AA1154" i="4"/>
  <c r="AA1155" i="4"/>
  <c r="AA1159" i="4"/>
  <c r="O287" i="11"/>
  <c r="O282" i="11"/>
  <c r="Z1568" i="4"/>
  <c r="AA1570" i="4"/>
  <c r="AA1571" i="4"/>
  <c r="O23" i="12"/>
  <c r="D97" i="10"/>
  <c r="E97" i="10"/>
  <c r="F97" i="10"/>
  <c r="G97" i="10"/>
  <c r="H97" i="10"/>
  <c r="I97" i="10"/>
  <c r="J97" i="10"/>
  <c r="K97" i="10"/>
  <c r="L97" i="10"/>
  <c r="M97" i="10"/>
  <c r="N97" i="10"/>
  <c r="O97" i="10"/>
  <c r="Z1698" i="4"/>
  <c r="AA1699" i="4"/>
  <c r="O48" i="12"/>
  <c r="O6" i="12"/>
  <c r="O7" i="12"/>
  <c r="O8" i="12"/>
  <c r="O5" i="12"/>
  <c r="O4" i="12"/>
  <c r="Z619" i="4"/>
  <c r="Z628" i="4"/>
  <c r="Z620" i="4"/>
  <c r="Z629" i="4"/>
  <c r="Z630" i="4"/>
  <c r="Z631" i="4"/>
  <c r="Z632" i="4"/>
  <c r="Z634" i="4"/>
  <c r="AA636" i="4"/>
  <c r="O22" i="12"/>
  <c r="O17" i="12"/>
  <c r="O18" i="12"/>
  <c r="O19" i="12"/>
  <c r="AA1141" i="4"/>
  <c r="O20" i="12"/>
  <c r="AA1156" i="4"/>
  <c r="AA1158" i="4"/>
  <c r="O21" i="12"/>
  <c r="O16" i="12"/>
  <c r="O287" i="14"/>
  <c r="O288" i="14"/>
  <c r="O289" i="14"/>
  <c r="O291" i="14"/>
  <c r="O23" i="14"/>
  <c r="O55" i="14"/>
  <c r="O85" i="14"/>
  <c r="O293" i="14"/>
  <c r="O299" i="14"/>
  <c r="O300" i="14"/>
  <c r="O302" i="14"/>
  <c r="O26" i="14"/>
  <c r="O58" i="14"/>
  <c r="O88" i="14"/>
  <c r="O294" i="14"/>
  <c r="O305" i="14"/>
  <c r="O306" i="14"/>
  <c r="O308" i="14"/>
  <c r="O30" i="14"/>
  <c r="O62" i="14"/>
  <c r="O92" i="14"/>
  <c r="O295" i="14"/>
  <c r="O311" i="14"/>
  <c r="O312" i="14"/>
  <c r="O314" i="14"/>
  <c r="O316" i="14"/>
  <c r="O26" i="12"/>
  <c r="C103" i="14"/>
  <c r="D103" i="14"/>
  <c r="E103" i="14"/>
  <c r="F103" i="14"/>
  <c r="G103" i="14"/>
  <c r="H103" i="14"/>
  <c r="I103" i="14"/>
  <c r="J103" i="14"/>
  <c r="K103" i="14"/>
  <c r="L103" i="14"/>
  <c r="M103" i="14"/>
  <c r="N103" i="14"/>
  <c r="O362" i="14"/>
  <c r="O28" i="12"/>
  <c r="N110" i="14"/>
  <c r="O368" i="14"/>
  <c r="O31" i="12"/>
  <c r="O21" i="14"/>
  <c r="O53" i="14"/>
  <c r="O83" i="14"/>
  <c r="O113" i="14"/>
  <c r="N370" i="14"/>
  <c r="O32" i="12"/>
  <c r="N24" i="14"/>
  <c r="N56" i="14"/>
  <c r="N86" i="14"/>
  <c r="N116" i="14"/>
  <c r="O372" i="14"/>
  <c r="O33" i="12"/>
  <c r="O120" i="14"/>
  <c r="N374" i="14"/>
  <c r="O34" i="12"/>
  <c r="N122" i="14"/>
  <c r="O376" i="14"/>
  <c r="O35" i="12"/>
  <c r="O25" i="12"/>
  <c r="AA1607" i="4"/>
  <c r="O332" i="14"/>
  <c r="O333" i="14"/>
  <c r="O334" i="14"/>
  <c r="O335" i="14"/>
  <c r="O336" i="14"/>
  <c r="O339" i="14"/>
  <c r="O340" i="14"/>
  <c r="O341" i="14"/>
  <c r="O342" i="14"/>
  <c r="O36" i="12"/>
  <c r="O216" i="14"/>
  <c r="O217" i="14"/>
  <c r="O218" i="14"/>
  <c r="O200" i="14"/>
  <c r="O222" i="14"/>
  <c r="O223" i="14"/>
  <c r="O224" i="14"/>
  <c r="O225" i="14"/>
  <c r="O203" i="14"/>
  <c r="O227" i="14"/>
  <c r="O228" i="14"/>
  <c r="O229" i="14"/>
  <c r="O230" i="14"/>
  <c r="O207" i="14"/>
  <c r="O232" i="14"/>
  <c r="O233" i="14"/>
  <c r="O234" i="14"/>
  <c r="O235" i="14"/>
  <c r="O237" i="14"/>
  <c r="O38" i="12"/>
  <c r="O242" i="14"/>
  <c r="O40" i="12"/>
  <c r="N246" i="14"/>
  <c r="O41" i="12"/>
  <c r="O245" i="14"/>
  <c r="O42" i="12"/>
  <c r="O198" i="14"/>
  <c r="N243" i="14"/>
  <c r="O43" i="12"/>
  <c r="N201" i="14"/>
  <c r="O244" i="14"/>
  <c r="O44" i="12"/>
  <c r="O37" i="12"/>
  <c r="O24" i="12"/>
  <c r="Z1725" i="4"/>
  <c r="AA1726" i="4"/>
  <c r="O49" i="12"/>
  <c r="Y1716" i="4"/>
  <c r="Z1716" i="4"/>
  <c r="AA1717" i="4"/>
  <c r="O50" i="12"/>
  <c r="Y1719" i="4"/>
  <c r="Z1719" i="4"/>
  <c r="AA1720" i="4"/>
  <c r="O51" i="12"/>
  <c r="Z1722" i="4"/>
  <c r="AA1723" i="4"/>
  <c r="O53" i="12"/>
  <c r="O47" i="12"/>
  <c r="O58" i="12"/>
  <c r="Z1672" i="4"/>
  <c r="AA1688" i="4"/>
  <c r="O46" i="12"/>
  <c r="AA1634" i="4"/>
  <c r="O57" i="12"/>
  <c r="O3" i="12"/>
  <c r="AA1705" i="4"/>
  <c r="O74" i="12"/>
  <c r="O114" i="12"/>
  <c r="O115" i="12"/>
  <c r="O116" i="12"/>
  <c r="O117" i="12"/>
  <c r="O113" i="12"/>
  <c r="AA35" i="4"/>
  <c r="AA37" i="4"/>
  <c r="AA39" i="4"/>
  <c r="AA41" i="4"/>
  <c r="AA44" i="4"/>
  <c r="AA51" i="4"/>
  <c r="AA53" i="4"/>
  <c r="AA55" i="4"/>
  <c r="AA57" i="4"/>
  <c r="AA60" i="4"/>
  <c r="AA67" i="4"/>
  <c r="AA69" i="4"/>
  <c r="AA71" i="4"/>
  <c r="AA73" i="4"/>
  <c r="AA76" i="4"/>
  <c r="AA102" i="4"/>
  <c r="AA104" i="4"/>
  <c r="AA106" i="4"/>
  <c r="AA108" i="4"/>
  <c r="AA111" i="4"/>
  <c r="AA118" i="4"/>
  <c r="AA120" i="4"/>
  <c r="AA122" i="4"/>
  <c r="AA124" i="4"/>
  <c r="AA127" i="4"/>
  <c r="AA134" i="4"/>
  <c r="AA136" i="4"/>
  <c r="AA138" i="4"/>
  <c r="AA140" i="4"/>
  <c r="AA143" i="4"/>
  <c r="AA169" i="4"/>
  <c r="AA178" i="4"/>
  <c r="AA185" i="4"/>
  <c r="AA194" i="4"/>
  <c r="AA201" i="4"/>
  <c r="AA210" i="4"/>
  <c r="O68" i="12"/>
  <c r="O67" i="12"/>
  <c r="O70" i="12"/>
  <c r="O66" i="12"/>
  <c r="O72" i="12"/>
  <c r="AA1046" i="4"/>
  <c r="AA1085" i="4"/>
  <c r="AA1123" i="4"/>
  <c r="O73" i="12"/>
  <c r="O71" i="12"/>
  <c r="O65" i="12"/>
  <c r="O61" i="12"/>
  <c r="AA1629" i="4"/>
  <c r="O62" i="12"/>
  <c r="O59" i="12"/>
  <c r="O123" i="12"/>
  <c r="N129" i="12"/>
  <c r="O124" i="12"/>
  <c r="O125" i="12"/>
  <c r="AA1733" i="4"/>
  <c r="O126" i="12"/>
  <c r="O127" i="12"/>
  <c r="O296" i="11"/>
  <c r="O295" i="11"/>
  <c r="O305" i="11"/>
  <c r="O292" i="11"/>
  <c r="O291" i="11"/>
  <c r="O294" i="11"/>
  <c r="O290" i="11"/>
  <c r="O307" i="11"/>
  <c r="O309" i="11"/>
  <c r="AB524" i="4"/>
  <c r="AB522" i="4"/>
  <c r="AB523" i="4"/>
  <c r="AB525" i="4"/>
  <c r="AB526" i="4"/>
  <c r="AB527" i="4"/>
  <c r="AB1555" i="4"/>
  <c r="P43" i="11"/>
  <c r="AB1610" i="4"/>
  <c r="P127" i="14"/>
  <c r="P128" i="14"/>
  <c r="P130" i="14"/>
  <c r="AB534" i="4"/>
  <c r="AB532" i="4"/>
  <c r="AB533" i="4"/>
  <c r="AB535" i="4"/>
  <c r="AB536" i="4"/>
  <c r="AB537" i="4"/>
  <c r="AB1582" i="4"/>
  <c r="AB1584" i="4"/>
  <c r="AB1585" i="4"/>
  <c r="P345" i="14"/>
  <c r="P346" i="14"/>
  <c r="P44" i="11"/>
  <c r="IM28" i="8"/>
  <c r="IM36" i="8"/>
  <c r="IM124" i="8"/>
  <c r="P42" i="11"/>
  <c r="AB1674" i="4"/>
  <c r="AB1675" i="4"/>
  <c r="P46" i="11"/>
  <c r="AB1635" i="4"/>
  <c r="AB1636" i="4"/>
  <c r="P45" i="11"/>
  <c r="P41" i="11"/>
  <c r="AB625" i="4"/>
  <c r="AB645" i="4"/>
  <c r="P37" i="11"/>
  <c r="AB687" i="4"/>
  <c r="AA1185" i="4"/>
  <c r="AB1181" i="4"/>
  <c r="AB744" i="4"/>
  <c r="AB743" i="4"/>
  <c r="AB742" i="4"/>
  <c r="AB745" i="4"/>
  <c r="AB891" i="4"/>
  <c r="AB892" i="4"/>
  <c r="AB1182" i="4"/>
  <c r="AB1183" i="4"/>
  <c r="AB1174" i="4"/>
  <c r="AB1175" i="4"/>
  <c r="AB1176" i="4"/>
  <c r="AB1177" i="4"/>
  <c r="AB1184" i="4"/>
  <c r="AB1462" i="4"/>
  <c r="P33" i="11"/>
  <c r="AB688" i="4"/>
  <c r="AB694" i="4"/>
  <c r="AA1200" i="4"/>
  <c r="AB1196" i="4"/>
  <c r="AB760" i="4"/>
  <c r="AB759" i="4"/>
  <c r="AB758" i="4"/>
  <c r="AB761" i="4"/>
  <c r="AB895" i="4"/>
  <c r="AB896" i="4"/>
  <c r="AB1197" i="4"/>
  <c r="AB1198" i="4"/>
  <c r="AB1189" i="4"/>
  <c r="AB1190" i="4"/>
  <c r="AB1191" i="4"/>
  <c r="AB1192" i="4"/>
  <c r="AB1199" i="4"/>
  <c r="AB1466" i="4"/>
  <c r="P34" i="11"/>
  <c r="AB689" i="4"/>
  <c r="AB695" i="4"/>
  <c r="AA1215" i="4"/>
  <c r="AB1211" i="4"/>
  <c r="AB767" i="4"/>
  <c r="AB766" i="4"/>
  <c r="AB765" i="4"/>
  <c r="AB768" i="4"/>
  <c r="AB899" i="4"/>
  <c r="AB1212" i="4"/>
  <c r="AB1213" i="4"/>
  <c r="AB1204" i="4"/>
  <c r="AB1205" i="4"/>
  <c r="AB1206" i="4"/>
  <c r="AB1207" i="4"/>
  <c r="AB1214" i="4"/>
  <c r="AB1471" i="4"/>
  <c r="P35" i="11"/>
  <c r="AB690" i="4"/>
  <c r="AB696" i="4"/>
  <c r="AA1230" i="4"/>
  <c r="AB1226" i="4"/>
  <c r="AB774" i="4"/>
  <c r="AB773" i="4"/>
  <c r="AB772" i="4"/>
  <c r="AB775" i="4"/>
  <c r="AB907" i="4"/>
  <c r="AB1227" i="4"/>
  <c r="AB1228" i="4"/>
  <c r="AB1219" i="4"/>
  <c r="AB1220" i="4"/>
  <c r="AB1221" i="4"/>
  <c r="AB1222" i="4"/>
  <c r="AB1229" i="4"/>
  <c r="AB1476" i="4"/>
  <c r="P36" i="11"/>
  <c r="P32" i="11"/>
  <c r="P5" i="14"/>
  <c r="P6" i="14"/>
  <c r="P8" i="14"/>
  <c r="P9" i="14"/>
  <c r="P10" i="14"/>
  <c r="P13" i="14"/>
  <c r="P11" i="14"/>
  <c r="P14" i="14"/>
  <c r="P16" i="14"/>
  <c r="P18" i="14"/>
  <c r="P22" i="14"/>
  <c r="P25" i="14"/>
  <c r="P28" i="14"/>
  <c r="P32" i="14"/>
  <c r="P158" i="14"/>
  <c r="P37" i="14"/>
  <c r="P38" i="14"/>
  <c r="P40" i="14"/>
  <c r="P41" i="14"/>
  <c r="P42" i="14"/>
  <c r="P45" i="14"/>
  <c r="P43" i="14"/>
  <c r="P46" i="14"/>
  <c r="P48" i="14"/>
  <c r="P50" i="14"/>
  <c r="P54" i="14"/>
  <c r="P57" i="14"/>
  <c r="P60" i="14"/>
  <c r="P64" i="14"/>
  <c r="P159" i="14"/>
  <c r="P67" i="14"/>
  <c r="P68" i="14"/>
  <c r="P70" i="14"/>
  <c r="P71" i="14"/>
  <c r="P72" i="14"/>
  <c r="P75" i="14"/>
  <c r="P73" i="14"/>
  <c r="P76" i="14"/>
  <c r="P78" i="14"/>
  <c r="P80" i="14"/>
  <c r="P84" i="14"/>
  <c r="P87" i="14"/>
  <c r="P90" i="14"/>
  <c r="P94" i="14"/>
  <c r="P160" i="14"/>
  <c r="P250" i="14"/>
  <c r="P251" i="14"/>
  <c r="P39" i="11"/>
  <c r="P131" i="14"/>
  <c r="P132" i="14"/>
  <c r="P135" i="14"/>
  <c r="P133" i="14"/>
  <c r="P136" i="14"/>
  <c r="P138" i="14"/>
  <c r="P140" i="14"/>
  <c r="P144" i="14"/>
  <c r="P147" i="14"/>
  <c r="P150" i="14"/>
  <c r="P154" i="14"/>
  <c r="P182" i="14"/>
  <c r="P266" i="14"/>
  <c r="P267" i="14"/>
  <c r="P40" i="11"/>
  <c r="P38" i="11"/>
  <c r="P47" i="11"/>
  <c r="P48" i="11"/>
  <c r="P49" i="11"/>
  <c r="P50" i="11"/>
  <c r="P51" i="11"/>
  <c r="P52" i="11"/>
  <c r="P53" i="11"/>
  <c r="P31" i="11"/>
  <c r="AB1556" i="4"/>
  <c r="P67" i="11"/>
  <c r="P347" i="14"/>
  <c r="P68" i="11"/>
  <c r="IM29" i="8"/>
  <c r="IM37" i="8"/>
  <c r="IM125" i="8"/>
  <c r="P66" i="11"/>
  <c r="AB1676" i="4"/>
  <c r="P70" i="11"/>
  <c r="AB1637" i="4"/>
  <c r="P69" i="11"/>
  <c r="P65" i="11"/>
  <c r="AB646" i="4"/>
  <c r="P61" i="11"/>
  <c r="AB693" i="4"/>
  <c r="AA1245" i="4"/>
  <c r="AB1241" i="4"/>
  <c r="AB752" i="4"/>
  <c r="AB751" i="4"/>
  <c r="AB750" i="4"/>
  <c r="AB753" i="4"/>
  <c r="AB916" i="4"/>
  <c r="AB917" i="4"/>
  <c r="AB1242" i="4"/>
  <c r="AB1243" i="4"/>
  <c r="AB1234" i="4"/>
  <c r="AB1235" i="4"/>
  <c r="AB1236" i="4"/>
  <c r="AB1237" i="4"/>
  <c r="AB1244" i="4"/>
  <c r="AB1481" i="4"/>
  <c r="P57" i="11"/>
  <c r="AB1467" i="4"/>
  <c r="P58" i="11"/>
  <c r="AB1472" i="4"/>
  <c r="P59" i="11"/>
  <c r="AB1477" i="4"/>
  <c r="P60" i="11"/>
  <c r="P56" i="11"/>
  <c r="P252" i="14"/>
  <c r="P63" i="11"/>
  <c r="P268" i="14"/>
  <c r="P64" i="11"/>
  <c r="P62" i="11"/>
  <c r="P71" i="11"/>
  <c r="P72" i="11"/>
  <c r="P73" i="11"/>
  <c r="P74" i="11"/>
  <c r="P75" i="11"/>
  <c r="P76" i="11"/>
  <c r="P77" i="11"/>
  <c r="P55" i="11"/>
  <c r="P30" i="11"/>
  <c r="AB547" i="4"/>
  <c r="AB545" i="4"/>
  <c r="AB546" i="4"/>
  <c r="AB548" i="4"/>
  <c r="AB549" i="4"/>
  <c r="AB550" i="4"/>
  <c r="AB1558" i="4"/>
  <c r="P92" i="11"/>
  <c r="AB1589" i="4"/>
  <c r="AB1591" i="4"/>
  <c r="AB1592" i="4"/>
  <c r="P348" i="14"/>
  <c r="P349" i="14"/>
  <c r="P93" i="11"/>
  <c r="AB1677" i="4"/>
  <c r="AB1678" i="4"/>
  <c r="P95" i="11"/>
  <c r="AB1638" i="4"/>
  <c r="AB1639" i="4"/>
  <c r="P94" i="11"/>
  <c r="P90" i="11"/>
  <c r="AB648" i="4"/>
  <c r="P86" i="11"/>
  <c r="AB713" i="4"/>
  <c r="AA1261" i="4"/>
  <c r="AB1257" i="4"/>
  <c r="AB784" i="4"/>
  <c r="AB783" i="4"/>
  <c r="AB782" i="4"/>
  <c r="AB785" i="4"/>
  <c r="AB922" i="4"/>
  <c r="AB923" i="4"/>
  <c r="AB1258" i="4"/>
  <c r="AB1259" i="4"/>
  <c r="AB1250" i="4"/>
  <c r="AB1251" i="4"/>
  <c r="AB1252" i="4"/>
  <c r="AB1253" i="4"/>
  <c r="AB1260" i="4"/>
  <c r="AB1486" i="4"/>
  <c r="P82" i="11"/>
  <c r="AB714" i="4"/>
  <c r="AA1276" i="4"/>
  <c r="AB1272" i="4"/>
  <c r="AB791" i="4"/>
  <c r="AB790" i="4"/>
  <c r="AB789" i="4"/>
  <c r="AB792" i="4"/>
  <c r="AB928" i="4"/>
  <c r="AB929" i="4"/>
  <c r="AB1273" i="4"/>
  <c r="AB1274" i="4"/>
  <c r="AB1265" i="4"/>
  <c r="AB1266" i="4"/>
  <c r="AB1267" i="4"/>
  <c r="AB1268" i="4"/>
  <c r="AB1275" i="4"/>
  <c r="AB1490" i="4"/>
  <c r="P83" i="11"/>
  <c r="AB715" i="4"/>
  <c r="AA1291" i="4"/>
  <c r="AB1287" i="4"/>
  <c r="AB798" i="4"/>
  <c r="AB797" i="4"/>
  <c r="AB796" i="4"/>
  <c r="AB799" i="4"/>
  <c r="AB933" i="4"/>
  <c r="AB1288" i="4"/>
  <c r="AB1289" i="4"/>
  <c r="AB1280" i="4"/>
  <c r="AB1281" i="4"/>
  <c r="AB1282" i="4"/>
  <c r="AB1283" i="4"/>
  <c r="AB1290" i="4"/>
  <c r="AB1494" i="4"/>
  <c r="P84" i="11"/>
  <c r="AB716" i="4"/>
  <c r="AA1306" i="4"/>
  <c r="AB1302" i="4"/>
  <c r="AB805" i="4"/>
  <c r="AB804" i="4"/>
  <c r="AB803" i="4"/>
  <c r="AB806" i="4"/>
  <c r="AB941" i="4"/>
  <c r="AB1303" i="4"/>
  <c r="AB1304" i="4"/>
  <c r="AB1295" i="4"/>
  <c r="AB1296" i="4"/>
  <c r="AB1297" i="4"/>
  <c r="AB1298" i="4"/>
  <c r="AB1305" i="4"/>
  <c r="AB1498" i="4"/>
  <c r="P85" i="11"/>
  <c r="P81" i="11"/>
  <c r="P164" i="14"/>
  <c r="P165" i="14"/>
  <c r="P166" i="14"/>
  <c r="P253" i="14"/>
  <c r="P254" i="14"/>
  <c r="P183" i="14"/>
  <c r="P269" i="14"/>
  <c r="P270" i="14"/>
  <c r="P89" i="11"/>
  <c r="P87" i="11"/>
  <c r="P96" i="11"/>
  <c r="P97" i="11"/>
  <c r="P98" i="11"/>
  <c r="P99" i="11"/>
  <c r="P100" i="11"/>
  <c r="P101" i="11"/>
  <c r="P102" i="11"/>
  <c r="P80" i="11"/>
  <c r="P79" i="11"/>
  <c r="AB559" i="4"/>
  <c r="AB557" i="4"/>
  <c r="AB558" i="4"/>
  <c r="AB560" i="4"/>
  <c r="AB561" i="4"/>
  <c r="AB562" i="4"/>
  <c r="AB1560" i="4"/>
  <c r="P117" i="11"/>
  <c r="AB569" i="4"/>
  <c r="AB567" i="4"/>
  <c r="AB568" i="4"/>
  <c r="AB570" i="4"/>
  <c r="AB571" i="4"/>
  <c r="AB572" i="4"/>
  <c r="AB1596" i="4"/>
  <c r="AB1598" i="4"/>
  <c r="AB1599" i="4"/>
  <c r="P350" i="14"/>
  <c r="P351" i="14"/>
  <c r="P118" i="11"/>
  <c r="IM56" i="8"/>
  <c r="IM64" i="8"/>
  <c r="IM128" i="8"/>
  <c r="P116" i="11"/>
  <c r="AB1679" i="4"/>
  <c r="AB1680" i="4"/>
  <c r="P120" i="11"/>
  <c r="AB1640" i="4"/>
  <c r="AB1641" i="4"/>
  <c r="P119" i="11"/>
  <c r="P115" i="11"/>
  <c r="AB650" i="4"/>
  <c r="P111" i="11"/>
  <c r="AB700" i="4"/>
  <c r="AA1382" i="4"/>
  <c r="AB1378" i="4"/>
  <c r="AB815" i="4"/>
  <c r="AB814" i="4"/>
  <c r="AB813" i="4"/>
  <c r="AB816" i="4"/>
  <c r="AB950" i="4"/>
  <c r="AB952" i="4"/>
  <c r="AB1379" i="4"/>
  <c r="AB1380" i="4"/>
  <c r="AB1371" i="4"/>
  <c r="AB1372" i="4"/>
  <c r="AB1373" i="4"/>
  <c r="AB1374" i="4"/>
  <c r="AB1381" i="4"/>
  <c r="AB1522" i="4"/>
  <c r="P107" i="11"/>
  <c r="AB701" i="4"/>
  <c r="AA1337" i="4"/>
  <c r="AB1333" i="4"/>
  <c r="AB707" i="4"/>
  <c r="AB828" i="4"/>
  <c r="AB827" i="4"/>
  <c r="AB829" i="4"/>
  <c r="AB830" i="4"/>
  <c r="AB955" i="4"/>
  <c r="AB956" i="4"/>
  <c r="AB1334" i="4"/>
  <c r="AB1335" i="4"/>
  <c r="AB1326" i="4"/>
  <c r="AB1327" i="4"/>
  <c r="AB1328" i="4"/>
  <c r="AB1329" i="4"/>
  <c r="AB1336" i="4"/>
  <c r="AB1507" i="4"/>
  <c r="P108" i="11"/>
  <c r="AB702" i="4"/>
  <c r="AA1352" i="4"/>
  <c r="AB1348" i="4"/>
  <c r="AB708" i="4"/>
  <c r="AB835" i="4"/>
  <c r="AB834" i="4"/>
  <c r="AB836" i="4"/>
  <c r="AB837" i="4"/>
  <c r="AB959" i="4"/>
  <c r="AB1349" i="4"/>
  <c r="AB1350" i="4"/>
  <c r="AB1341" i="4"/>
  <c r="AB1342" i="4"/>
  <c r="AB1343" i="4"/>
  <c r="AB1344" i="4"/>
  <c r="AB1351" i="4"/>
  <c r="AB1512" i="4"/>
  <c r="P109" i="11"/>
  <c r="AB703" i="4"/>
  <c r="AA1367" i="4"/>
  <c r="AB1363" i="4"/>
  <c r="AB709" i="4"/>
  <c r="AB842" i="4"/>
  <c r="AB841" i="4"/>
  <c r="AB843" i="4"/>
  <c r="AB844" i="4"/>
  <c r="AB967" i="4"/>
  <c r="AB1364" i="4"/>
  <c r="AB1365" i="4"/>
  <c r="AB1356" i="4"/>
  <c r="AB1357" i="4"/>
  <c r="AB1358" i="4"/>
  <c r="AB1359" i="4"/>
  <c r="AB1366" i="4"/>
  <c r="AB1517" i="4"/>
  <c r="P110" i="11"/>
  <c r="P106" i="11"/>
  <c r="P170" i="14"/>
  <c r="P171" i="14"/>
  <c r="P172" i="14"/>
  <c r="P255" i="14"/>
  <c r="P256" i="14"/>
  <c r="P113" i="11"/>
  <c r="P184" i="14"/>
  <c r="P271" i="14"/>
  <c r="P272" i="14"/>
  <c r="P114" i="11"/>
  <c r="P112" i="11"/>
  <c r="P121" i="11"/>
  <c r="P122" i="11"/>
  <c r="P123" i="11"/>
  <c r="P124" i="11"/>
  <c r="P125" i="11"/>
  <c r="P126" i="11"/>
  <c r="P127" i="11"/>
  <c r="P105" i="11"/>
  <c r="AB1561" i="4"/>
  <c r="P141" i="11"/>
  <c r="P352" i="14"/>
  <c r="P142" i="11"/>
  <c r="IM57" i="8"/>
  <c r="IM65" i="8"/>
  <c r="IM129" i="8"/>
  <c r="P140" i="11"/>
  <c r="AB1681" i="4"/>
  <c r="P144" i="11"/>
  <c r="AB1642" i="4"/>
  <c r="P143" i="11"/>
  <c r="P139" i="11"/>
  <c r="AB651" i="4"/>
  <c r="P135" i="11"/>
  <c r="AB1508" i="4"/>
  <c r="P132" i="11"/>
  <c r="AB1513" i="4"/>
  <c r="P133" i="11"/>
  <c r="AB1518" i="4"/>
  <c r="P134" i="11"/>
  <c r="AB706" i="4"/>
  <c r="AA1322" i="4"/>
  <c r="AB1318" i="4"/>
  <c r="AB822" i="4"/>
  <c r="AB821" i="4"/>
  <c r="AB820" i="4"/>
  <c r="AB823" i="4"/>
  <c r="AB976" i="4"/>
  <c r="AB977" i="4"/>
  <c r="AB1319" i="4"/>
  <c r="AB1320" i="4"/>
  <c r="AB1311" i="4"/>
  <c r="AB1312" i="4"/>
  <c r="AB1313" i="4"/>
  <c r="AB1314" i="4"/>
  <c r="AB1321" i="4"/>
  <c r="AB1503" i="4"/>
  <c r="P131" i="11"/>
  <c r="P130" i="11"/>
  <c r="P257" i="14"/>
  <c r="P137" i="11"/>
  <c r="P273" i="14"/>
  <c r="P138" i="11"/>
  <c r="P136" i="11"/>
  <c r="P145" i="11"/>
  <c r="P146" i="11"/>
  <c r="P147" i="11"/>
  <c r="P148" i="11"/>
  <c r="P149" i="11"/>
  <c r="P150" i="11"/>
  <c r="P151" i="11"/>
  <c r="P129" i="11"/>
  <c r="P104" i="11"/>
  <c r="AB591" i="4"/>
  <c r="AB589" i="4"/>
  <c r="AB590" i="4"/>
  <c r="AB592" i="4"/>
  <c r="AB593" i="4"/>
  <c r="AB594" i="4"/>
  <c r="AB1563" i="4"/>
  <c r="P166" i="11"/>
  <c r="AB601" i="4"/>
  <c r="AB599" i="4"/>
  <c r="AB600" i="4"/>
  <c r="AB602" i="4"/>
  <c r="AB603" i="4"/>
  <c r="AB604" i="4"/>
  <c r="AB1603" i="4"/>
  <c r="AB1605" i="4"/>
  <c r="AB1606" i="4"/>
  <c r="P353" i="14"/>
  <c r="P354" i="14"/>
  <c r="P167" i="11"/>
  <c r="IM73" i="8"/>
  <c r="IM83" i="8"/>
  <c r="IM131" i="8"/>
  <c r="P165" i="11"/>
  <c r="AB1683" i="4"/>
  <c r="P169" i="11"/>
  <c r="AB1643" i="4"/>
  <c r="AB1644" i="4"/>
  <c r="P168" i="11"/>
  <c r="P164" i="11"/>
  <c r="AB653" i="4"/>
  <c r="P160" i="11"/>
  <c r="AB720" i="4"/>
  <c r="AA1458" i="4"/>
  <c r="AB1454" i="4"/>
  <c r="AB853" i="4"/>
  <c r="AB852" i="4"/>
  <c r="AB851" i="4"/>
  <c r="AB854" i="4"/>
  <c r="AB983" i="4"/>
  <c r="AB984" i="4"/>
  <c r="AB1455" i="4"/>
  <c r="AB1456" i="4"/>
  <c r="AB1447" i="4"/>
  <c r="AB1448" i="4"/>
  <c r="AB1449" i="4"/>
  <c r="AB1450" i="4"/>
  <c r="AB1457" i="4"/>
  <c r="AB1550" i="4"/>
  <c r="P156" i="11"/>
  <c r="AB721" i="4"/>
  <c r="AA1413" i="4"/>
  <c r="AB1409" i="4"/>
  <c r="AB867" i="4"/>
  <c r="AB727" i="4"/>
  <c r="AB866" i="4"/>
  <c r="AB865" i="4"/>
  <c r="AB868" i="4"/>
  <c r="AB987" i="4"/>
  <c r="AB988" i="4"/>
  <c r="AB1410" i="4"/>
  <c r="AB1411" i="4"/>
  <c r="AB1402" i="4"/>
  <c r="AB1403" i="4"/>
  <c r="AB1404" i="4"/>
  <c r="AB1405" i="4"/>
  <c r="AB1412" i="4"/>
  <c r="AB1533" i="4"/>
  <c r="P157" i="11"/>
  <c r="AB722" i="4"/>
  <c r="AA1428" i="4"/>
  <c r="AB1424" i="4"/>
  <c r="AB874" i="4"/>
  <c r="AB728" i="4"/>
  <c r="AB873" i="4"/>
  <c r="AB872" i="4"/>
  <c r="AB875" i="4"/>
  <c r="AB991" i="4"/>
  <c r="AB1425" i="4"/>
  <c r="AB1426" i="4"/>
  <c r="AB1417" i="4"/>
  <c r="AB1418" i="4"/>
  <c r="AB1419" i="4"/>
  <c r="AB1420" i="4"/>
  <c r="AB1427" i="4"/>
  <c r="AB1539" i="4"/>
  <c r="P158" i="11"/>
  <c r="AB723" i="4"/>
  <c r="AA1443" i="4"/>
  <c r="AB1439" i="4"/>
  <c r="AB881" i="4"/>
  <c r="AB729" i="4"/>
  <c r="AB880" i="4"/>
  <c r="AB879" i="4"/>
  <c r="AB882" i="4"/>
  <c r="AB999" i="4"/>
  <c r="AB1440" i="4"/>
  <c r="AB1441" i="4"/>
  <c r="AB1432" i="4"/>
  <c r="AB1433" i="4"/>
  <c r="AB1434" i="4"/>
  <c r="AB1435" i="4"/>
  <c r="AB1442" i="4"/>
  <c r="AB1545" i="4"/>
  <c r="P159" i="11"/>
  <c r="P155" i="11"/>
  <c r="P176" i="14"/>
  <c r="P177" i="14"/>
  <c r="P178" i="14"/>
  <c r="P258" i="14"/>
  <c r="P259" i="14"/>
  <c r="P162" i="11"/>
  <c r="P185" i="14"/>
  <c r="P274" i="14"/>
  <c r="P275" i="14"/>
  <c r="P163" i="11"/>
  <c r="P161" i="11"/>
  <c r="P170" i="11"/>
  <c r="P171" i="11"/>
  <c r="P172" i="11"/>
  <c r="P173" i="11"/>
  <c r="P174" i="11"/>
  <c r="P175" i="11"/>
  <c r="P176" i="11"/>
  <c r="P154" i="11"/>
  <c r="AB1564" i="4"/>
  <c r="P190" i="11"/>
  <c r="P355" i="14"/>
  <c r="P191" i="11"/>
  <c r="IM74" i="8"/>
  <c r="IM84" i="8"/>
  <c r="IM132" i="8"/>
  <c r="IM185" i="8"/>
  <c r="P189" i="11"/>
  <c r="AB1645" i="4"/>
  <c r="P192" i="11"/>
  <c r="AB1684" i="4"/>
  <c r="P193" i="11"/>
  <c r="P188" i="11"/>
  <c r="AB654" i="4"/>
  <c r="P184" i="11"/>
  <c r="AB1532" i="4"/>
  <c r="P181" i="11"/>
  <c r="AB1538" i="4"/>
  <c r="P182" i="11"/>
  <c r="AB1544" i="4"/>
  <c r="P183" i="11"/>
  <c r="AB726" i="4"/>
  <c r="AA1398" i="4"/>
  <c r="AB1394" i="4"/>
  <c r="AB860" i="4"/>
  <c r="AB859" i="4"/>
  <c r="AB858" i="4"/>
  <c r="AB861" i="4"/>
  <c r="AB1008" i="4"/>
  <c r="AB1009" i="4"/>
  <c r="AB1395" i="4"/>
  <c r="AB1396" i="4"/>
  <c r="AB1387" i="4"/>
  <c r="AB1388" i="4"/>
  <c r="AB1389" i="4"/>
  <c r="AB1390" i="4"/>
  <c r="AB1397" i="4"/>
  <c r="AB1527" i="4"/>
  <c r="P180" i="11"/>
  <c r="P179" i="11"/>
  <c r="P260" i="14"/>
  <c r="P186" i="11"/>
  <c r="P276" i="14"/>
  <c r="P187" i="11"/>
  <c r="P185" i="11"/>
  <c r="P194" i="11"/>
  <c r="P195" i="11"/>
  <c r="P196" i="11"/>
  <c r="P197" i="11"/>
  <c r="P198" i="11"/>
  <c r="P199" i="11"/>
  <c r="P200" i="11"/>
  <c r="P178" i="11"/>
  <c r="AB1565" i="4"/>
  <c r="P214" i="11"/>
  <c r="P356" i="14"/>
  <c r="P215" i="11"/>
  <c r="IM75" i="8"/>
  <c r="IM85" i="8"/>
  <c r="IM133" i="8"/>
  <c r="IM186" i="8"/>
  <c r="P213" i="11"/>
  <c r="AB1646" i="4"/>
  <c r="P216" i="11"/>
  <c r="P212" i="11"/>
  <c r="AB655" i="4"/>
  <c r="P208" i="11"/>
  <c r="AB1534" i="4"/>
  <c r="P205" i="11"/>
  <c r="AB1540" i="4"/>
  <c r="P206" i="11"/>
  <c r="AB1546" i="4"/>
  <c r="P207" i="11"/>
  <c r="AB1528" i="4"/>
  <c r="P204" i="11"/>
  <c r="P203" i="11"/>
  <c r="P261" i="14"/>
  <c r="P210" i="11"/>
  <c r="P277" i="14"/>
  <c r="P211" i="11"/>
  <c r="P209" i="11"/>
  <c r="P218" i="11"/>
  <c r="P219" i="11"/>
  <c r="P220" i="11"/>
  <c r="P221" i="11"/>
  <c r="P222" i="11"/>
  <c r="P223" i="11"/>
  <c r="P224" i="11"/>
  <c r="P202" i="11"/>
  <c r="AB1566" i="4"/>
  <c r="P234" i="11"/>
  <c r="P357" i="14"/>
  <c r="P235" i="11"/>
  <c r="IM72" i="8"/>
  <c r="IM82" i="8"/>
  <c r="P233" i="11"/>
  <c r="P232" i="11"/>
  <c r="AB626" i="4"/>
  <c r="AB656" i="4"/>
  <c r="P228" i="11"/>
  <c r="P227" i="11"/>
  <c r="P262" i="14"/>
  <c r="P230" i="11"/>
  <c r="P278" i="14"/>
  <c r="P231" i="11"/>
  <c r="P229" i="11"/>
  <c r="P239" i="11"/>
  <c r="P240" i="11"/>
  <c r="P241" i="11"/>
  <c r="P242" i="11"/>
  <c r="P243" i="11"/>
  <c r="P244" i="11"/>
  <c r="P245" i="11"/>
  <c r="P226" i="11"/>
  <c r="P153" i="11"/>
  <c r="P29" i="11"/>
  <c r="P248" i="11"/>
  <c r="P189" i="14"/>
  <c r="P192" i="14"/>
  <c r="P190" i="14"/>
  <c r="P191" i="14"/>
  <c r="P194" i="14"/>
  <c r="P199" i="14"/>
  <c r="P202" i="14"/>
  <c r="P205" i="14"/>
  <c r="P209" i="14"/>
  <c r="P212" i="14"/>
  <c r="P257" i="11"/>
  <c r="P252" i="11"/>
  <c r="AB20" i="4"/>
  <c r="AB21" i="4"/>
  <c r="AB22" i="4"/>
  <c r="AB23" i="4"/>
  <c r="AB26" i="4"/>
  <c r="AB30" i="4"/>
  <c r="AB90" i="4"/>
  <c r="AB91" i="4"/>
  <c r="AB92" i="4"/>
  <c r="AB93" i="4"/>
  <c r="AB96" i="4"/>
  <c r="AB98" i="4"/>
  <c r="AB34" i="4"/>
  <c r="AB36" i="4"/>
  <c r="AB38" i="4"/>
  <c r="AB40" i="4"/>
  <c r="AB43" i="4"/>
  <c r="AB101" i="4"/>
  <c r="AB103" i="4"/>
  <c r="AB105" i="4"/>
  <c r="AB107" i="4"/>
  <c r="AB110" i="4"/>
  <c r="AB157" i="4"/>
  <c r="AB158" i="4"/>
  <c r="AB159" i="4"/>
  <c r="AB160" i="4"/>
  <c r="AB163" i="4"/>
  <c r="AB165" i="4"/>
  <c r="AB168" i="4"/>
  <c r="AB170" i="4"/>
  <c r="AB177" i="4"/>
  <c r="Q12" i="10"/>
  <c r="AB281" i="4"/>
  <c r="AB282" i="4"/>
  <c r="P263" i="11"/>
  <c r="AB47" i="4"/>
  <c r="AB114" i="4"/>
  <c r="AB50" i="4"/>
  <c r="AB52" i="4"/>
  <c r="AB54" i="4"/>
  <c r="AB56" i="4"/>
  <c r="AB59" i="4"/>
  <c r="AB117" i="4"/>
  <c r="AB119" i="4"/>
  <c r="AB121" i="4"/>
  <c r="AB123" i="4"/>
  <c r="AB126" i="4"/>
  <c r="AB181" i="4"/>
  <c r="AB184" i="4"/>
  <c r="AB186" i="4"/>
  <c r="AB193" i="4"/>
  <c r="Q15" i="10"/>
  <c r="AB285" i="4"/>
  <c r="AB286" i="4"/>
  <c r="P264" i="11"/>
  <c r="AB63" i="4"/>
  <c r="AB130" i="4"/>
  <c r="AB66" i="4"/>
  <c r="AB68" i="4"/>
  <c r="AB70" i="4"/>
  <c r="AB72" i="4"/>
  <c r="AB75" i="4"/>
  <c r="AB133" i="4"/>
  <c r="AB135" i="4"/>
  <c r="AB137" i="4"/>
  <c r="AB139" i="4"/>
  <c r="AB142" i="4"/>
  <c r="AB197" i="4"/>
  <c r="AB200" i="4"/>
  <c r="AB202" i="4"/>
  <c r="AB209" i="4"/>
  <c r="Q18" i="10"/>
  <c r="AB289" i="4"/>
  <c r="AB290" i="4"/>
  <c r="P265" i="11"/>
  <c r="P262" i="11"/>
  <c r="P260" i="11"/>
  <c r="IM200" i="8"/>
  <c r="IM195" i="8"/>
  <c r="IM197" i="8"/>
  <c r="IM201" i="8"/>
  <c r="P277" i="11"/>
  <c r="P213" i="14"/>
  <c r="P278" i="11"/>
  <c r="AZ446" i="6"/>
  <c r="AB1737" i="4"/>
  <c r="AB1734" i="4"/>
  <c r="AB1739" i="4"/>
  <c r="AZ447" i="6"/>
  <c r="AB1740" i="4"/>
  <c r="AB1738" i="4"/>
  <c r="AB1741" i="4"/>
  <c r="AB1742" i="4"/>
  <c r="AB1744" i="4"/>
  <c r="P276" i="11"/>
  <c r="P273" i="11"/>
  <c r="AA1622" i="4"/>
  <c r="AB1618" i="4"/>
  <c r="AB1615" i="4"/>
  <c r="AB1616" i="4"/>
  <c r="AB1619" i="4"/>
  <c r="AB1620" i="4"/>
  <c r="AB1621" i="4"/>
  <c r="AB1631" i="4"/>
  <c r="P261" i="11"/>
  <c r="P259" i="11"/>
  <c r="P250" i="11"/>
  <c r="P280" i="11"/>
  <c r="O128" i="12"/>
  <c r="P288" i="11"/>
  <c r="AB283" i="4"/>
  <c r="AB287" i="4"/>
  <c r="AB291" i="4"/>
  <c r="P284" i="11"/>
  <c r="P283" i="11"/>
  <c r="AB1013" i="4"/>
  <c r="AB1016" i="4"/>
  <c r="AB1030" i="4"/>
  <c r="AB1018" i="4"/>
  <c r="AB1031" i="4"/>
  <c r="AB1020" i="4"/>
  <c r="AB1032" i="4"/>
  <c r="AB1022" i="4"/>
  <c r="AB1033" i="4"/>
  <c r="AB1024" i="4"/>
  <c r="AB1034" i="4"/>
  <c r="AB1035" i="4"/>
  <c r="AB1038" i="4"/>
  <c r="AB1039" i="4"/>
  <c r="AB1040" i="4"/>
  <c r="AB1041" i="4"/>
  <c r="AB1042" i="4"/>
  <c r="AB1043" i="4"/>
  <c r="AB1045" i="4"/>
  <c r="AB1052" i="4"/>
  <c r="AB1055" i="4"/>
  <c r="AB1069" i="4"/>
  <c r="AB1057" i="4"/>
  <c r="AB1070" i="4"/>
  <c r="AB1059" i="4"/>
  <c r="AB1071" i="4"/>
  <c r="AB1061" i="4"/>
  <c r="AB1072" i="4"/>
  <c r="AB1063" i="4"/>
  <c r="AB1073" i="4"/>
  <c r="AB1074" i="4"/>
  <c r="AB1077" i="4"/>
  <c r="AB1078" i="4"/>
  <c r="AB1079" i="4"/>
  <c r="AB1080" i="4"/>
  <c r="AB1081" i="4"/>
  <c r="AB1082" i="4"/>
  <c r="AB1084" i="4"/>
  <c r="AB1090" i="4"/>
  <c r="AB1093" i="4"/>
  <c r="AB1107" i="4"/>
  <c r="AB1095" i="4"/>
  <c r="AB1108" i="4"/>
  <c r="AB1097" i="4"/>
  <c r="AB1109" i="4"/>
  <c r="AB1099" i="4"/>
  <c r="AB1110" i="4"/>
  <c r="AB1101" i="4"/>
  <c r="AB1111" i="4"/>
  <c r="AB1112" i="4"/>
  <c r="AB1115" i="4"/>
  <c r="AB1116" i="4"/>
  <c r="AB1117" i="4"/>
  <c r="AB1118" i="4"/>
  <c r="AB1119" i="4"/>
  <c r="AB1120" i="4"/>
  <c r="AB1122" i="4"/>
  <c r="P286" i="11"/>
  <c r="AB1017" i="4"/>
  <c r="AB1019" i="4"/>
  <c r="AB1021" i="4"/>
  <c r="AB1023" i="4"/>
  <c r="AB1027" i="4"/>
  <c r="AB1049" i="4"/>
  <c r="AB1056" i="4"/>
  <c r="AB1058" i="4"/>
  <c r="AB1060" i="4"/>
  <c r="AB1062" i="4"/>
  <c r="AB1066" i="4"/>
  <c r="AB1087" i="4"/>
  <c r="AB1094" i="4"/>
  <c r="AB1096" i="4"/>
  <c r="AB1098" i="4"/>
  <c r="AB1100" i="4"/>
  <c r="AB1104" i="4"/>
  <c r="AB1125" i="4"/>
  <c r="AB900" i="4"/>
  <c r="AB901" i="4"/>
  <c r="AB902" i="4"/>
  <c r="AB903" i="4"/>
  <c r="AB934" i="4"/>
  <c r="AB935" i="4"/>
  <c r="AB936" i="4"/>
  <c r="AB937" i="4"/>
  <c r="AB960" i="4"/>
  <c r="AB961" i="4"/>
  <c r="AB962" i="4"/>
  <c r="AB963" i="4"/>
  <c r="AB992" i="4"/>
  <c r="AB993" i="4"/>
  <c r="AB994" i="4"/>
  <c r="AB995" i="4"/>
  <c r="AB1128" i="4"/>
  <c r="AB1131" i="4"/>
  <c r="AB1132" i="4"/>
  <c r="AB1133" i="4"/>
  <c r="AB1134" i="4"/>
  <c r="AB1135" i="4"/>
  <c r="AB1136" i="4"/>
  <c r="AB1137" i="4"/>
  <c r="AB1138" i="4"/>
  <c r="AB1142" i="4"/>
  <c r="AB908" i="4"/>
  <c r="AB909" i="4"/>
  <c r="AB910" i="4"/>
  <c r="AB911" i="4"/>
  <c r="AB942" i="4"/>
  <c r="AB943" i="4"/>
  <c r="AB944" i="4"/>
  <c r="AB945" i="4"/>
  <c r="AB968" i="4"/>
  <c r="AB969" i="4"/>
  <c r="AB970" i="4"/>
  <c r="AB971" i="4"/>
  <c r="AB1000" i="4"/>
  <c r="AB1001" i="4"/>
  <c r="AB1002" i="4"/>
  <c r="AB1003" i="4"/>
  <c r="AB1145" i="4"/>
  <c r="AB1148" i="4"/>
  <c r="AB1149" i="4"/>
  <c r="AB1150" i="4"/>
  <c r="AB1151" i="4"/>
  <c r="AB1152" i="4"/>
  <c r="AB1153" i="4"/>
  <c r="AB1154" i="4"/>
  <c r="AB1155" i="4"/>
  <c r="AB1159" i="4"/>
  <c r="P287" i="11"/>
  <c r="P282" i="11"/>
  <c r="AA1568" i="4"/>
  <c r="AB1570" i="4"/>
  <c r="AB1571" i="4"/>
  <c r="P23" i="12"/>
  <c r="AB1699" i="4"/>
  <c r="P48" i="12"/>
  <c r="P6" i="12"/>
  <c r="P7" i="12"/>
  <c r="P8" i="12"/>
  <c r="P5" i="12"/>
  <c r="P4" i="12"/>
  <c r="AA619" i="4"/>
  <c r="AA628" i="4"/>
  <c r="AA620" i="4"/>
  <c r="AA629" i="4"/>
  <c r="AA621" i="4"/>
  <c r="AA630" i="4"/>
  <c r="AA631" i="4"/>
  <c r="AA632" i="4"/>
  <c r="AA634" i="4"/>
  <c r="AB636" i="4"/>
  <c r="P22" i="12"/>
  <c r="P17" i="12"/>
  <c r="P18" i="12"/>
  <c r="P19" i="12"/>
  <c r="AB1141" i="4"/>
  <c r="P20" i="12"/>
  <c r="AB1156" i="4"/>
  <c r="AB1158" i="4"/>
  <c r="P21" i="12"/>
  <c r="P16" i="12"/>
  <c r="P287" i="14"/>
  <c r="P288" i="14"/>
  <c r="P289" i="14"/>
  <c r="P291" i="14"/>
  <c r="P23" i="14"/>
  <c r="P55" i="14"/>
  <c r="P85" i="14"/>
  <c r="P293" i="14"/>
  <c r="P299" i="14"/>
  <c r="P300" i="14"/>
  <c r="P302" i="14"/>
  <c r="P26" i="14"/>
  <c r="P58" i="14"/>
  <c r="P88" i="14"/>
  <c r="P294" i="14"/>
  <c r="P305" i="14"/>
  <c r="P306" i="14"/>
  <c r="P308" i="14"/>
  <c r="P30" i="14"/>
  <c r="P62" i="14"/>
  <c r="P92" i="14"/>
  <c r="P295" i="14"/>
  <c r="P311" i="14"/>
  <c r="P312" i="14"/>
  <c r="P314" i="14"/>
  <c r="P316" i="14"/>
  <c r="P26" i="12"/>
  <c r="C101" i="14"/>
  <c r="D101" i="14"/>
  <c r="E101" i="14"/>
  <c r="F101" i="14"/>
  <c r="G101" i="14"/>
  <c r="H101" i="14"/>
  <c r="I101" i="14"/>
  <c r="J101" i="14"/>
  <c r="K101" i="14"/>
  <c r="L101" i="14"/>
  <c r="M101" i="14"/>
  <c r="N101" i="14"/>
  <c r="P360" i="14"/>
  <c r="P27" i="12"/>
  <c r="O110" i="14"/>
  <c r="P368" i="14"/>
  <c r="P31" i="12"/>
  <c r="P21" i="14"/>
  <c r="P53" i="14"/>
  <c r="P83" i="14"/>
  <c r="P113" i="14"/>
  <c r="O370" i="14"/>
  <c r="P32" i="12"/>
  <c r="O24" i="14"/>
  <c r="O56" i="14"/>
  <c r="O86" i="14"/>
  <c r="O116" i="14"/>
  <c r="P372" i="14"/>
  <c r="P33" i="12"/>
  <c r="P120" i="14"/>
  <c r="O374" i="14"/>
  <c r="P34" i="12"/>
  <c r="O122" i="14"/>
  <c r="P376" i="14"/>
  <c r="P35" i="12"/>
  <c r="P25" i="12"/>
  <c r="AB1607" i="4"/>
  <c r="P332" i="14"/>
  <c r="P333" i="14"/>
  <c r="P334" i="14"/>
  <c r="P335" i="14"/>
  <c r="P336" i="14"/>
  <c r="P339" i="14"/>
  <c r="P340" i="14"/>
  <c r="P341" i="14"/>
  <c r="P342" i="14"/>
  <c r="P36" i="12"/>
  <c r="P216" i="14"/>
  <c r="P217" i="14"/>
  <c r="P218" i="14"/>
  <c r="P200" i="14"/>
  <c r="P222" i="14"/>
  <c r="P223" i="14"/>
  <c r="P224" i="14"/>
  <c r="P225" i="14"/>
  <c r="P203" i="14"/>
  <c r="P227" i="14"/>
  <c r="P228" i="14"/>
  <c r="P229" i="14"/>
  <c r="P230" i="14"/>
  <c r="P207" i="14"/>
  <c r="P232" i="14"/>
  <c r="P233" i="14"/>
  <c r="P234" i="14"/>
  <c r="P235" i="14"/>
  <c r="P237" i="14"/>
  <c r="P38" i="12"/>
  <c r="P242" i="14"/>
  <c r="P40" i="12"/>
  <c r="O246" i="14"/>
  <c r="P41" i="12"/>
  <c r="P245" i="14"/>
  <c r="P42" i="12"/>
  <c r="P198" i="14"/>
  <c r="O243" i="14"/>
  <c r="P43" i="12"/>
  <c r="O201" i="14"/>
  <c r="P244" i="14"/>
  <c r="P44" i="12"/>
  <c r="P37" i="12"/>
  <c r="P24" i="12"/>
  <c r="AA1725" i="4"/>
  <c r="AB1726" i="4"/>
  <c r="P49" i="12"/>
  <c r="AA1722" i="4"/>
  <c r="AB1723" i="4"/>
  <c r="P53" i="12"/>
  <c r="P47" i="12"/>
  <c r="P58" i="12"/>
  <c r="AA1682" i="4"/>
  <c r="AA1672" i="4"/>
  <c r="AB1688" i="4"/>
  <c r="P46" i="12"/>
  <c r="AB1634" i="4"/>
  <c r="P57" i="12"/>
  <c r="P3" i="12"/>
  <c r="AB1705" i="4"/>
  <c r="P74" i="12"/>
  <c r="P114" i="12"/>
  <c r="P115" i="12"/>
  <c r="P116" i="12"/>
  <c r="P117" i="12"/>
  <c r="P113" i="12"/>
  <c r="AB35" i="4"/>
  <c r="AB37" i="4"/>
  <c r="AB39" i="4"/>
  <c r="AB41" i="4"/>
  <c r="AB44" i="4"/>
  <c r="AB51" i="4"/>
  <c r="AB53" i="4"/>
  <c r="AB55" i="4"/>
  <c r="AB57" i="4"/>
  <c r="AB60" i="4"/>
  <c r="AB67" i="4"/>
  <c r="AB69" i="4"/>
  <c r="AB71" i="4"/>
  <c r="AB73" i="4"/>
  <c r="AB76" i="4"/>
  <c r="AB102" i="4"/>
  <c r="AB104" i="4"/>
  <c r="AB106" i="4"/>
  <c r="AB108" i="4"/>
  <c r="AB111" i="4"/>
  <c r="AB118" i="4"/>
  <c r="AB120" i="4"/>
  <c r="AB122" i="4"/>
  <c r="AB124" i="4"/>
  <c r="AB127" i="4"/>
  <c r="AB134" i="4"/>
  <c r="AB136" i="4"/>
  <c r="AB138" i="4"/>
  <c r="AB140" i="4"/>
  <c r="AB143" i="4"/>
  <c r="AB169" i="4"/>
  <c r="AB171" i="4"/>
  <c r="AB178" i="4"/>
  <c r="AB185" i="4"/>
  <c r="AB187" i="4"/>
  <c r="AB194" i="4"/>
  <c r="AB201" i="4"/>
  <c r="AB203" i="4"/>
  <c r="AB210" i="4"/>
  <c r="P68" i="12"/>
  <c r="P67" i="12"/>
  <c r="P70" i="12"/>
  <c r="P66" i="12"/>
  <c r="P72" i="12"/>
  <c r="AB1046" i="4"/>
  <c r="AB1085" i="4"/>
  <c r="AB1123" i="4"/>
  <c r="P73" i="12"/>
  <c r="P71" i="12"/>
  <c r="P65" i="12"/>
  <c r="AB1629" i="4"/>
  <c r="P62" i="12"/>
  <c r="P59" i="12"/>
  <c r="P123" i="12"/>
  <c r="O129" i="12"/>
  <c r="P124" i="12"/>
  <c r="P125" i="12"/>
  <c r="AB1733" i="4"/>
  <c r="P126" i="12"/>
  <c r="P127" i="12"/>
  <c r="P296" i="11"/>
  <c r="P295" i="11"/>
  <c r="P305" i="11"/>
  <c r="P292" i="11"/>
  <c r="P291" i="11"/>
  <c r="P294" i="11"/>
  <c r="P290" i="11"/>
  <c r="P307" i="11"/>
  <c r="P309" i="11"/>
  <c r="AC524" i="4"/>
  <c r="AC522" i="4"/>
  <c r="AC523" i="4"/>
  <c r="AC525" i="4"/>
  <c r="AC526" i="4"/>
  <c r="AC527" i="4"/>
  <c r="AC1555" i="4"/>
  <c r="Q43" i="11"/>
  <c r="AC1610" i="4"/>
  <c r="Q127" i="14"/>
  <c r="Q128" i="14"/>
  <c r="Q130" i="14"/>
  <c r="AC534" i="4"/>
  <c r="AC532" i="4"/>
  <c r="AC533" i="4"/>
  <c r="AC535" i="4"/>
  <c r="AC536" i="4"/>
  <c r="AC537" i="4"/>
  <c r="AC1582" i="4"/>
  <c r="AC1584" i="4"/>
  <c r="AC1585" i="4"/>
  <c r="Q345" i="14"/>
  <c r="Q346" i="14"/>
  <c r="Q44" i="11"/>
  <c r="IN28" i="8"/>
  <c r="IN36" i="8"/>
  <c r="IN124" i="8"/>
  <c r="Q42" i="11"/>
  <c r="AC1674" i="4"/>
  <c r="AC1675" i="4"/>
  <c r="Q46" i="11"/>
  <c r="AC1635" i="4"/>
  <c r="AC1636" i="4"/>
  <c r="Q45" i="11"/>
  <c r="Q41" i="11"/>
  <c r="AC625" i="4"/>
  <c r="AC645" i="4"/>
  <c r="Q37" i="11"/>
  <c r="AC687" i="4"/>
  <c r="AB1185" i="4"/>
  <c r="AC1181" i="4"/>
  <c r="AC743" i="4"/>
  <c r="AC742" i="4"/>
  <c r="AC744" i="4"/>
  <c r="AC745" i="4"/>
  <c r="AC891" i="4"/>
  <c r="AC892" i="4"/>
  <c r="AC1182" i="4"/>
  <c r="AC1183" i="4"/>
  <c r="AC1174" i="4"/>
  <c r="AC1175" i="4"/>
  <c r="AC1176" i="4"/>
  <c r="AC1177" i="4"/>
  <c r="AC1184" i="4"/>
  <c r="AC1462" i="4"/>
  <c r="Q33" i="11"/>
  <c r="AC688" i="4"/>
  <c r="AC694" i="4"/>
  <c r="AB1200" i="4"/>
  <c r="AC1196" i="4"/>
  <c r="AC760" i="4"/>
  <c r="AC759" i="4"/>
  <c r="AC758" i="4"/>
  <c r="AC761" i="4"/>
  <c r="AC895" i="4"/>
  <c r="AC896" i="4"/>
  <c r="AC1197" i="4"/>
  <c r="AC1198" i="4"/>
  <c r="AC1189" i="4"/>
  <c r="AC1190" i="4"/>
  <c r="AC1191" i="4"/>
  <c r="AC1192" i="4"/>
  <c r="AC1199" i="4"/>
  <c r="AC1466" i="4"/>
  <c r="Q34" i="11"/>
  <c r="AC689" i="4"/>
  <c r="AC695" i="4"/>
  <c r="AB1215" i="4"/>
  <c r="AC1211" i="4"/>
  <c r="AC767" i="4"/>
  <c r="AC766" i="4"/>
  <c r="AC765" i="4"/>
  <c r="AC768" i="4"/>
  <c r="AC899" i="4"/>
  <c r="AC1212" i="4"/>
  <c r="AC1213" i="4"/>
  <c r="AC1204" i="4"/>
  <c r="AC1205" i="4"/>
  <c r="AC1206" i="4"/>
  <c r="AC1207" i="4"/>
  <c r="AC1214" i="4"/>
  <c r="AC1471" i="4"/>
  <c r="Q35" i="11"/>
  <c r="AC690" i="4"/>
  <c r="AC696" i="4"/>
  <c r="AB1230" i="4"/>
  <c r="AC1226" i="4"/>
  <c r="AC774" i="4"/>
  <c r="AC773" i="4"/>
  <c r="AC772" i="4"/>
  <c r="AC775" i="4"/>
  <c r="AC907" i="4"/>
  <c r="AC1227" i="4"/>
  <c r="AC1228" i="4"/>
  <c r="AC1219" i="4"/>
  <c r="AC1220" i="4"/>
  <c r="AC1221" i="4"/>
  <c r="AC1222" i="4"/>
  <c r="AC1229" i="4"/>
  <c r="AC1476" i="4"/>
  <c r="Q36" i="11"/>
  <c r="Q32" i="11"/>
  <c r="Q5" i="14"/>
  <c r="Q6" i="14"/>
  <c r="Q8" i="14"/>
  <c r="Q9" i="14"/>
  <c r="Q10" i="14"/>
  <c r="Q13" i="14"/>
  <c r="Q11" i="14"/>
  <c r="Q14" i="14"/>
  <c r="Q16" i="14"/>
  <c r="Q18" i="14"/>
  <c r="Q22" i="14"/>
  <c r="Q25" i="14"/>
  <c r="Q28" i="14"/>
  <c r="Q32" i="14"/>
  <c r="Q158" i="14"/>
  <c r="Q37" i="14"/>
  <c r="Q38" i="14"/>
  <c r="Q40" i="14"/>
  <c r="Q41" i="14"/>
  <c r="Q42" i="14"/>
  <c r="Q45" i="14"/>
  <c r="Q43" i="14"/>
  <c r="Q46" i="14"/>
  <c r="Q48" i="14"/>
  <c r="Q50" i="14"/>
  <c r="Q54" i="14"/>
  <c r="Q57" i="14"/>
  <c r="Q60" i="14"/>
  <c r="Q64" i="14"/>
  <c r="Q159" i="14"/>
  <c r="Q67" i="14"/>
  <c r="Q68" i="14"/>
  <c r="Q70" i="14"/>
  <c r="Q71" i="14"/>
  <c r="Q72" i="14"/>
  <c r="Q75" i="14"/>
  <c r="Q73" i="14"/>
  <c r="Q76" i="14"/>
  <c r="Q78" i="14"/>
  <c r="Q80" i="14"/>
  <c r="Q84" i="14"/>
  <c r="Q87" i="14"/>
  <c r="Q90" i="14"/>
  <c r="Q94" i="14"/>
  <c r="Q160" i="14"/>
  <c r="Q250" i="14"/>
  <c r="Q251" i="14"/>
  <c r="Q39" i="11"/>
  <c r="Q131" i="14"/>
  <c r="Q132" i="14"/>
  <c r="Q135" i="14"/>
  <c r="Q133" i="14"/>
  <c r="Q136" i="14"/>
  <c r="Q138" i="14"/>
  <c r="Q140" i="14"/>
  <c r="Q144" i="14"/>
  <c r="Q147" i="14"/>
  <c r="Q150" i="14"/>
  <c r="Q154" i="14"/>
  <c r="Q182" i="14"/>
  <c r="Q266" i="14"/>
  <c r="Q267" i="14"/>
  <c r="Q40" i="11"/>
  <c r="Q38" i="11"/>
  <c r="Q47" i="11"/>
  <c r="Q48" i="11"/>
  <c r="Q49" i="11"/>
  <c r="Q50" i="11"/>
  <c r="Q51" i="11"/>
  <c r="Q52" i="11"/>
  <c r="Q53" i="11"/>
  <c r="Q31" i="11"/>
  <c r="AC1556" i="4"/>
  <c r="Q67" i="11"/>
  <c r="Q347" i="14"/>
  <c r="Q68" i="11"/>
  <c r="IN29" i="8"/>
  <c r="IN37" i="8"/>
  <c r="IN125" i="8"/>
  <c r="Q66" i="11"/>
  <c r="AC1676" i="4"/>
  <c r="Q70" i="11"/>
  <c r="AC1637" i="4"/>
  <c r="Q69" i="11"/>
  <c r="Q65" i="11"/>
  <c r="AC646" i="4"/>
  <c r="Q61" i="11"/>
  <c r="AC693" i="4"/>
  <c r="AB1245" i="4"/>
  <c r="AC1241" i="4"/>
  <c r="AC752" i="4"/>
  <c r="AC751" i="4"/>
  <c r="AC750" i="4"/>
  <c r="AC753" i="4"/>
  <c r="AC916" i="4"/>
  <c r="AC917" i="4"/>
  <c r="AC1242" i="4"/>
  <c r="AC1243" i="4"/>
  <c r="AC1234" i="4"/>
  <c r="AC1235" i="4"/>
  <c r="AC1236" i="4"/>
  <c r="AC1237" i="4"/>
  <c r="AC1244" i="4"/>
  <c r="AC1481" i="4"/>
  <c r="Q57" i="11"/>
  <c r="AC1467" i="4"/>
  <c r="Q58" i="11"/>
  <c r="AC1472" i="4"/>
  <c r="Q59" i="11"/>
  <c r="AC1477" i="4"/>
  <c r="Q60" i="11"/>
  <c r="Q56" i="11"/>
  <c r="Q252" i="14"/>
  <c r="Q63" i="11"/>
  <c r="Q268" i="14"/>
  <c r="Q64" i="11"/>
  <c r="Q62" i="11"/>
  <c r="Q71" i="11"/>
  <c r="Q72" i="11"/>
  <c r="Q73" i="11"/>
  <c r="Q74" i="11"/>
  <c r="Q75" i="11"/>
  <c r="Q76" i="11"/>
  <c r="Q77" i="11"/>
  <c r="Q55" i="11"/>
  <c r="Q30" i="11"/>
  <c r="AC547" i="4"/>
  <c r="AC545" i="4"/>
  <c r="AC546" i="4"/>
  <c r="AC548" i="4"/>
  <c r="AC549" i="4"/>
  <c r="AC550" i="4"/>
  <c r="AC1558" i="4"/>
  <c r="Q92" i="11"/>
  <c r="AC1589" i="4"/>
  <c r="AC1591" i="4"/>
  <c r="AC1592" i="4"/>
  <c r="Q348" i="14"/>
  <c r="Q349" i="14"/>
  <c r="Q93" i="11"/>
  <c r="AC1677" i="4"/>
  <c r="AC1678" i="4"/>
  <c r="Q95" i="11"/>
  <c r="AC1638" i="4"/>
  <c r="AC1639" i="4"/>
  <c r="Q94" i="11"/>
  <c r="Q90" i="11"/>
  <c r="AC648" i="4"/>
  <c r="Q86" i="11"/>
  <c r="AC713" i="4"/>
  <c r="AB1261" i="4"/>
  <c r="AC1257" i="4"/>
  <c r="AC784" i="4"/>
  <c r="AC783" i="4"/>
  <c r="AC782" i="4"/>
  <c r="AC785" i="4"/>
  <c r="AC922" i="4"/>
  <c r="AC923" i="4"/>
  <c r="AC1258" i="4"/>
  <c r="AC1259" i="4"/>
  <c r="AC1250" i="4"/>
  <c r="AC1251" i="4"/>
  <c r="AC1252" i="4"/>
  <c r="AC1253" i="4"/>
  <c r="AC1260" i="4"/>
  <c r="AC1486" i="4"/>
  <c r="Q82" i="11"/>
  <c r="AC714" i="4"/>
  <c r="AB1276" i="4"/>
  <c r="AC1272" i="4"/>
  <c r="AC791" i="4"/>
  <c r="AC790" i="4"/>
  <c r="AC789" i="4"/>
  <c r="AC792" i="4"/>
  <c r="AC928" i="4"/>
  <c r="AC929" i="4"/>
  <c r="AC1273" i="4"/>
  <c r="AC1274" i="4"/>
  <c r="AC1265" i="4"/>
  <c r="AC1266" i="4"/>
  <c r="AC1267" i="4"/>
  <c r="AC1268" i="4"/>
  <c r="AC1275" i="4"/>
  <c r="AC1490" i="4"/>
  <c r="Q83" i="11"/>
  <c r="AC715" i="4"/>
  <c r="AB1291" i="4"/>
  <c r="AC1287" i="4"/>
  <c r="AC798" i="4"/>
  <c r="AC797" i="4"/>
  <c r="AC796" i="4"/>
  <c r="AC799" i="4"/>
  <c r="AC933" i="4"/>
  <c r="AC1288" i="4"/>
  <c r="AC1289" i="4"/>
  <c r="AC1280" i="4"/>
  <c r="AC1281" i="4"/>
  <c r="AC1282" i="4"/>
  <c r="AC1283" i="4"/>
  <c r="AC1290" i="4"/>
  <c r="AC1494" i="4"/>
  <c r="Q84" i="11"/>
  <c r="AC716" i="4"/>
  <c r="AB1306" i="4"/>
  <c r="AC1302" i="4"/>
  <c r="AC804" i="4"/>
  <c r="AC803" i="4"/>
  <c r="AC805" i="4"/>
  <c r="AC806" i="4"/>
  <c r="AC941" i="4"/>
  <c r="AC1303" i="4"/>
  <c r="AC1304" i="4"/>
  <c r="AC1295" i="4"/>
  <c r="AC1296" i="4"/>
  <c r="AC1297" i="4"/>
  <c r="AC1298" i="4"/>
  <c r="AC1305" i="4"/>
  <c r="AC1498" i="4"/>
  <c r="Q85" i="11"/>
  <c r="Q81" i="11"/>
  <c r="Q164" i="14"/>
  <c r="Q165" i="14"/>
  <c r="Q166" i="14"/>
  <c r="Q253" i="14"/>
  <c r="Q254" i="14"/>
  <c r="Q183" i="14"/>
  <c r="Q269" i="14"/>
  <c r="Q270" i="14"/>
  <c r="Q89" i="11"/>
  <c r="Q87" i="11"/>
  <c r="Q96" i="11"/>
  <c r="Q97" i="11"/>
  <c r="Q98" i="11"/>
  <c r="Q99" i="11"/>
  <c r="Q100" i="11"/>
  <c r="Q101" i="11"/>
  <c r="Q102" i="11"/>
  <c r="Q80" i="11"/>
  <c r="Q79" i="11"/>
  <c r="AC559" i="4"/>
  <c r="AC557" i="4"/>
  <c r="AC558" i="4"/>
  <c r="AC560" i="4"/>
  <c r="AC561" i="4"/>
  <c r="AC562" i="4"/>
  <c r="AC1560" i="4"/>
  <c r="Q117" i="11"/>
  <c r="AC569" i="4"/>
  <c r="AC567" i="4"/>
  <c r="AC568" i="4"/>
  <c r="AC570" i="4"/>
  <c r="AC571" i="4"/>
  <c r="AC572" i="4"/>
  <c r="AC1596" i="4"/>
  <c r="AC1598" i="4"/>
  <c r="AC1599" i="4"/>
  <c r="Q350" i="14"/>
  <c r="Q351" i="14"/>
  <c r="Q118" i="11"/>
  <c r="IN56" i="8"/>
  <c r="IN64" i="8"/>
  <c r="IN128" i="8"/>
  <c r="Q116" i="11"/>
  <c r="AC1679" i="4"/>
  <c r="AC1680" i="4"/>
  <c r="Q120" i="11"/>
  <c r="AC1640" i="4"/>
  <c r="AC1641" i="4"/>
  <c r="Q119" i="11"/>
  <c r="Q115" i="11"/>
  <c r="AC650" i="4"/>
  <c r="Q111" i="11"/>
  <c r="AC700" i="4"/>
  <c r="AB1382" i="4"/>
  <c r="AC1378" i="4"/>
  <c r="AC815" i="4"/>
  <c r="AC814" i="4"/>
  <c r="AC813" i="4"/>
  <c r="AC816" i="4"/>
  <c r="AC950" i="4"/>
  <c r="AC952" i="4"/>
  <c r="AC1379" i="4"/>
  <c r="AC1380" i="4"/>
  <c r="AC1371" i="4"/>
  <c r="AC1372" i="4"/>
  <c r="AC1373" i="4"/>
  <c r="AC1374" i="4"/>
  <c r="AC1381" i="4"/>
  <c r="AC1522" i="4"/>
  <c r="Q107" i="11"/>
  <c r="AC701" i="4"/>
  <c r="AB1337" i="4"/>
  <c r="AC1333" i="4"/>
  <c r="AC707" i="4"/>
  <c r="AC828" i="4"/>
  <c r="AC827" i="4"/>
  <c r="AC829" i="4"/>
  <c r="AC830" i="4"/>
  <c r="AC955" i="4"/>
  <c r="AC956" i="4"/>
  <c r="AC1334" i="4"/>
  <c r="AC1335" i="4"/>
  <c r="AC1326" i="4"/>
  <c r="AC1327" i="4"/>
  <c r="AC1328" i="4"/>
  <c r="AC1329" i="4"/>
  <c r="AC1336" i="4"/>
  <c r="AC1507" i="4"/>
  <c r="Q108" i="11"/>
  <c r="AC702" i="4"/>
  <c r="AB1352" i="4"/>
  <c r="AC1348" i="4"/>
  <c r="AC708" i="4"/>
  <c r="AC835" i="4"/>
  <c r="AC834" i="4"/>
  <c r="AC836" i="4"/>
  <c r="AC837" i="4"/>
  <c r="AC959" i="4"/>
  <c r="AC1349" i="4"/>
  <c r="AC1350" i="4"/>
  <c r="AC1341" i="4"/>
  <c r="AC1342" i="4"/>
  <c r="AC1343" i="4"/>
  <c r="AC1344" i="4"/>
  <c r="AC1351" i="4"/>
  <c r="AC1512" i="4"/>
  <c r="Q109" i="11"/>
  <c r="AC703" i="4"/>
  <c r="AB1367" i="4"/>
  <c r="AC1363" i="4"/>
  <c r="AC709" i="4"/>
  <c r="AC842" i="4"/>
  <c r="AC841" i="4"/>
  <c r="AC843" i="4"/>
  <c r="AC844" i="4"/>
  <c r="AC967" i="4"/>
  <c r="AC1364" i="4"/>
  <c r="AC1365" i="4"/>
  <c r="AC1356" i="4"/>
  <c r="AC1357" i="4"/>
  <c r="AC1358" i="4"/>
  <c r="AC1359" i="4"/>
  <c r="AC1366" i="4"/>
  <c r="AC1517" i="4"/>
  <c r="Q110" i="11"/>
  <c r="Q106" i="11"/>
  <c r="Q170" i="14"/>
  <c r="Q171" i="14"/>
  <c r="Q172" i="14"/>
  <c r="Q255" i="14"/>
  <c r="Q256" i="14"/>
  <c r="Q113" i="11"/>
  <c r="Q184" i="14"/>
  <c r="Q271" i="14"/>
  <c r="Q272" i="14"/>
  <c r="Q114" i="11"/>
  <c r="Q112" i="11"/>
  <c r="Q121" i="11"/>
  <c r="Q122" i="11"/>
  <c r="Q123" i="11"/>
  <c r="Q124" i="11"/>
  <c r="Q125" i="11"/>
  <c r="Q126" i="11"/>
  <c r="Q127" i="11"/>
  <c r="Q105" i="11"/>
  <c r="AC1561" i="4"/>
  <c r="Q141" i="11"/>
  <c r="Q352" i="14"/>
  <c r="Q142" i="11"/>
  <c r="IN57" i="8"/>
  <c r="IN65" i="8"/>
  <c r="IN129" i="8"/>
  <c r="Q140" i="11"/>
  <c r="AC1681" i="4"/>
  <c r="Q144" i="11"/>
  <c r="AC1642" i="4"/>
  <c r="Q143" i="11"/>
  <c r="Q139" i="11"/>
  <c r="AC651" i="4"/>
  <c r="Q135" i="11"/>
  <c r="AC1508" i="4"/>
  <c r="Q132" i="11"/>
  <c r="AC1513" i="4"/>
  <c r="Q133" i="11"/>
  <c r="AC1518" i="4"/>
  <c r="Q134" i="11"/>
  <c r="AC706" i="4"/>
  <c r="AB1322" i="4"/>
  <c r="AC1318" i="4"/>
  <c r="AC821" i="4"/>
  <c r="AC820" i="4"/>
  <c r="AC822" i="4"/>
  <c r="AC823" i="4"/>
  <c r="AC976" i="4"/>
  <c r="AC977" i="4"/>
  <c r="AC1319" i="4"/>
  <c r="AC1320" i="4"/>
  <c r="AC1311" i="4"/>
  <c r="AC1312" i="4"/>
  <c r="AC1313" i="4"/>
  <c r="AC1314" i="4"/>
  <c r="AC1321" i="4"/>
  <c r="AC1503" i="4"/>
  <c r="Q131" i="11"/>
  <c r="Q130" i="11"/>
  <c r="Q257" i="14"/>
  <c r="Q137" i="11"/>
  <c r="Q273" i="14"/>
  <c r="Q138" i="11"/>
  <c r="Q136" i="11"/>
  <c r="Q145" i="11"/>
  <c r="Q146" i="11"/>
  <c r="Q147" i="11"/>
  <c r="Q148" i="11"/>
  <c r="Q149" i="11"/>
  <c r="Q150" i="11"/>
  <c r="Q151" i="11"/>
  <c r="Q129" i="11"/>
  <c r="Q104" i="11"/>
  <c r="AC591" i="4"/>
  <c r="AC589" i="4"/>
  <c r="AC590" i="4"/>
  <c r="AC592" i="4"/>
  <c r="AC593" i="4"/>
  <c r="AC594" i="4"/>
  <c r="AC1563" i="4"/>
  <c r="Q166" i="11"/>
  <c r="AC601" i="4"/>
  <c r="AC599" i="4"/>
  <c r="AC600" i="4"/>
  <c r="AC602" i="4"/>
  <c r="AC603" i="4"/>
  <c r="AC604" i="4"/>
  <c r="AC1603" i="4"/>
  <c r="AC1605" i="4"/>
  <c r="AC1606" i="4"/>
  <c r="Q353" i="14"/>
  <c r="Q354" i="14"/>
  <c r="Q167" i="11"/>
  <c r="IN73" i="8"/>
  <c r="IN83" i="8"/>
  <c r="IN131" i="8"/>
  <c r="Q165" i="11"/>
  <c r="AC1683" i="4"/>
  <c r="Q169" i="11"/>
  <c r="AC1643" i="4"/>
  <c r="AC1644" i="4"/>
  <c r="Q168" i="11"/>
  <c r="Q164" i="11"/>
  <c r="AC653" i="4"/>
  <c r="Q160" i="11"/>
  <c r="AC720" i="4"/>
  <c r="AB1458" i="4"/>
  <c r="AC1454" i="4"/>
  <c r="AC852" i="4"/>
  <c r="AC851" i="4"/>
  <c r="AC853" i="4"/>
  <c r="AC854" i="4"/>
  <c r="AC983" i="4"/>
  <c r="AC984" i="4"/>
  <c r="AC1455" i="4"/>
  <c r="AC1456" i="4"/>
  <c r="AC1447" i="4"/>
  <c r="AC1448" i="4"/>
  <c r="AC1449" i="4"/>
  <c r="AC1450" i="4"/>
  <c r="AC1457" i="4"/>
  <c r="AC1550" i="4"/>
  <c r="Q156" i="11"/>
  <c r="AC721" i="4"/>
  <c r="AB1413" i="4"/>
  <c r="AC1409" i="4"/>
  <c r="AC727" i="4"/>
  <c r="AC866" i="4"/>
  <c r="AC865" i="4"/>
  <c r="AC867" i="4"/>
  <c r="AC868" i="4"/>
  <c r="AC987" i="4"/>
  <c r="AC988" i="4"/>
  <c r="AC1410" i="4"/>
  <c r="AC1411" i="4"/>
  <c r="AC1402" i="4"/>
  <c r="AC1403" i="4"/>
  <c r="AC1404" i="4"/>
  <c r="AC1405" i="4"/>
  <c r="AC1412" i="4"/>
  <c r="AC1533" i="4"/>
  <c r="Q157" i="11"/>
  <c r="AC722" i="4"/>
  <c r="AB1428" i="4"/>
  <c r="AC1424" i="4"/>
  <c r="AC728" i="4"/>
  <c r="AC873" i="4"/>
  <c r="AC872" i="4"/>
  <c r="AC874" i="4"/>
  <c r="AC875" i="4"/>
  <c r="AC991" i="4"/>
  <c r="AC1425" i="4"/>
  <c r="AC1426" i="4"/>
  <c r="AC1417" i="4"/>
  <c r="AC1418" i="4"/>
  <c r="AC1419" i="4"/>
  <c r="AC1420" i="4"/>
  <c r="AC1427" i="4"/>
  <c r="AC1539" i="4"/>
  <c r="Q158" i="11"/>
  <c r="AC723" i="4"/>
  <c r="AB1443" i="4"/>
  <c r="AC1439" i="4"/>
  <c r="AC729" i="4"/>
  <c r="AC880" i="4"/>
  <c r="AC879" i="4"/>
  <c r="AC881" i="4"/>
  <c r="AC882" i="4"/>
  <c r="AC999" i="4"/>
  <c r="AC1440" i="4"/>
  <c r="AC1441" i="4"/>
  <c r="AC1432" i="4"/>
  <c r="AC1433" i="4"/>
  <c r="AC1434" i="4"/>
  <c r="AC1435" i="4"/>
  <c r="AC1442" i="4"/>
  <c r="AC1545" i="4"/>
  <c r="Q159" i="11"/>
  <c r="Q155" i="11"/>
  <c r="Q176" i="14"/>
  <c r="Q177" i="14"/>
  <c r="Q178" i="14"/>
  <c r="Q258" i="14"/>
  <c r="Q259" i="14"/>
  <c r="Q162" i="11"/>
  <c r="Q185" i="14"/>
  <c r="Q274" i="14"/>
  <c r="Q275" i="14"/>
  <c r="Q163" i="11"/>
  <c r="Q161" i="11"/>
  <c r="Q170" i="11"/>
  <c r="Q171" i="11"/>
  <c r="Q172" i="11"/>
  <c r="Q173" i="11"/>
  <c r="Q174" i="11"/>
  <c r="Q175" i="11"/>
  <c r="Q176" i="11"/>
  <c r="Q154" i="11"/>
  <c r="AC1564" i="4"/>
  <c r="Q190" i="11"/>
  <c r="Q355" i="14"/>
  <c r="Q191" i="11"/>
  <c r="IN74" i="8"/>
  <c r="IN84" i="8"/>
  <c r="IN132" i="8"/>
  <c r="IN185" i="8"/>
  <c r="Q189" i="11"/>
  <c r="AC1645" i="4"/>
  <c r="Q192" i="11"/>
  <c r="AC1684" i="4"/>
  <c r="Q193" i="11"/>
  <c r="Q188" i="11"/>
  <c r="AC654" i="4"/>
  <c r="Q184" i="11"/>
  <c r="AC1532" i="4"/>
  <c r="Q181" i="11"/>
  <c r="AC1538" i="4"/>
  <c r="Q182" i="11"/>
  <c r="AC1544" i="4"/>
  <c r="Q183" i="11"/>
  <c r="AC726" i="4"/>
  <c r="AB1398" i="4"/>
  <c r="AC1394" i="4"/>
  <c r="AC859" i="4"/>
  <c r="AC858" i="4"/>
  <c r="AC860" i="4"/>
  <c r="AC861" i="4"/>
  <c r="AC1008" i="4"/>
  <c r="AC1009" i="4"/>
  <c r="AC1395" i="4"/>
  <c r="AC1396" i="4"/>
  <c r="AC1387" i="4"/>
  <c r="AC1388" i="4"/>
  <c r="AC1389" i="4"/>
  <c r="AC1390" i="4"/>
  <c r="AC1397" i="4"/>
  <c r="AC1527" i="4"/>
  <c r="Q180" i="11"/>
  <c r="Q179" i="11"/>
  <c r="Q260" i="14"/>
  <c r="Q186" i="11"/>
  <c r="Q276" i="14"/>
  <c r="Q187" i="11"/>
  <c r="Q185" i="11"/>
  <c r="Q194" i="11"/>
  <c r="Q195" i="11"/>
  <c r="Q196" i="11"/>
  <c r="Q197" i="11"/>
  <c r="Q198" i="11"/>
  <c r="Q199" i="11"/>
  <c r="Q200" i="11"/>
  <c r="Q178" i="11"/>
  <c r="AC1565" i="4"/>
  <c r="Q214" i="11"/>
  <c r="Q356" i="14"/>
  <c r="Q215" i="11"/>
  <c r="IN75" i="8"/>
  <c r="IN85" i="8"/>
  <c r="IN133" i="8"/>
  <c r="IN186" i="8"/>
  <c r="Q213" i="11"/>
  <c r="AC1646" i="4"/>
  <c r="Q216" i="11"/>
  <c r="Q212" i="11"/>
  <c r="AC655" i="4"/>
  <c r="Q208" i="11"/>
  <c r="AC1534" i="4"/>
  <c r="Q205" i="11"/>
  <c r="AC1540" i="4"/>
  <c r="Q206" i="11"/>
  <c r="AC1546" i="4"/>
  <c r="Q207" i="11"/>
  <c r="AC1528" i="4"/>
  <c r="Q204" i="11"/>
  <c r="Q203" i="11"/>
  <c r="Q261" i="14"/>
  <c r="Q210" i="11"/>
  <c r="Q277" i="14"/>
  <c r="Q211" i="11"/>
  <c r="Q209" i="11"/>
  <c r="Q218" i="11"/>
  <c r="Q219" i="11"/>
  <c r="Q220" i="11"/>
  <c r="Q221" i="11"/>
  <c r="Q222" i="11"/>
  <c r="Q223" i="11"/>
  <c r="Q224" i="11"/>
  <c r="Q202" i="11"/>
  <c r="AC1566" i="4"/>
  <c r="Q234" i="11"/>
  <c r="Q357" i="14"/>
  <c r="Q235" i="11"/>
  <c r="IN72" i="8"/>
  <c r="IN82" i="8"/>
  <c r="Q233" i="11"/>
  <c r="Q232" i="11"/>
  <c r="AC626" i="4"/>
  <c r="AC656" i="4"/>
  <c r="Q228" i="11"/>
  <c r="Q227" i="11"/>
  <c r="Q262" i="14"/>
  <c r="Q230" i="11"/>
  <c r="Q278" i="14"/>
  <c r="Q231" i="11"/>
  <c r="Q229" i="11"/>
  <c r="Q239" i="11"/>
  <c r="Q240" i="11"/>
  <c r="Q241" i="11"/>
  <c r="Q242" i="11"/>
  <c r="Q243" i="11"/>
  <c r="Q244" i="11"/>
  <c r="Q245" i="11"/>
  <c r="Q226" i="11"/>
  <c r="Q153" i="11"/>
  <c r="Q29" i="11"/>
  <c r="Q248" i="11"/>
  <c r="Q189" i="14"/>
  <c r="Q192" i="14"/>
  <c r="Q190" i="14"/>
  <c r="Q191" i="14"/>
  <c r="Q194" i="14"/>
  <c r="Q199" i="14"/>
  <c r="Q202" i="14"/>
  <c r="Q205" i="14"/>
  <c r="Q209" i="14"/>
  <c r="Q212" i="14"/>
  <c r="Q257" i="11"/>
  <c r="Q252" i="11"/>
  <c r="AC20" i="4"/>
  <c r="AC21" i="4"/>
  <c r="AC22" i="4"/>
  <c r="AC23" i="4"/>
  <c r="AC26" i="4"/>
  <c r="AC30" i="4"/>
  <c r="AC90" i="4"/>
  <c r="AC91" i="4"/>
  <c r="AC92" i="4"/>
  <c r="AC93" i="4"/>
  <c r="AC96" i="4"/>
  <c r="AC98" i="4"/>
  <c r="AC34" i="4"/>
  <c r="AC36" i="4"/>
  <c r="AC38" i="4"/>
  <c r="AC40" i="4"/>
  <c r="AC43" i="4"/>
  <c r="AC101" i="4"/>
  <c r="AC103" i="4"/>
  <c r="AC105" i="4"/>
  <c r="AC107" i="4"/>
  <c r="AC110" i="4"/>
  <c r="AC157" i="4"/>
  <c r="AC158" i="4"/>
  <c r="AC159" i="4"/>
  <c r="AC160" i="4"/>
  <c r="AC163" i="4"/>
  <c r="AC165" i="4"/>
  <c r="AC168" i="4"/>
  <c r="AC170" i="4"/>
  <c r="AC172" i="4"/>
  <c r="AC177" i="4"/>
  <c r="R12" i="10"/>
  <c r="AC281" i="4"/>
  <c r="AC282" i="4"/>
  <c r="Q263" i="11"/>
  <c r="AC47" i="4"/>
  <c r="AC114" i="4"/>
  <c r="AC50" i="4"/>
  <c r="AC52" i="4"/>
  <c r="AC54" i="4"/>
  <c r="AC56" i="4"/>
  <c r="AC59" i="4"/>
  <c r="AC117" i="4"/>
  <c r="AC119" i="4"/>
  <c r="AC121" i="4"/>
  <c r="AC123" i="4"/>
  <c r="AC126" i="4"/>
  <c r="AC181" i="4"/>
  <c r="AC184" i="4"/>
  <c r="AC186" i="4"/>
  <c r="AC188" i="4"/>
  <c r="AC193" i="4"/>
  <c r="R15" i="10"/>
  <c r="AC285" i="4"/>
  <c r="AC286" i="4"/>
  <c r="Q264" i="11"/>
  <c r="AC63" i="4"/>
  <c r="AC130" i="4"/>
  <c r="AC66" i="4"/>
  <c r="AC68" i="4"/>
  <c r="AC70" i="4"/>
  <c r="AC72" i="4"/>
  <c r="AC75" i="4"/>
  <c r="AC133" i="4"/>
  <c r="AC135" i="4"/>
  <c r="AC137" i="4"/>
  <c r="AC139" i="4"/>
  <c r="AC142" i="4"/>
  <c r="AC197" i="4"/>
  <c r="AC200" i="4"/>
  <c r="AC202" i="4"/>
  <c r="AC204" i="4"/>
  <c r="AC209" i="4"/>
  <c r="R18" i="10"/>
  <c r="AC289" i="4"/>
  <c r="AC290" i="4"/>
  <c r="Q265" i="11"/>
  <c r="Q262" i="11"/>
  <c r="Q260" i="11"/>
  <c r="IN200" i="8"/>
  <c r="IN195" i="8"/>
  <c r="IN197" i="8"/>
  <c r="IN201" i="8"/>
  <c r="Q277" i="11"/>
  <c r="Q213" i="14"/>
  <c r="Q278" i="11"/>
  <c r="BA446" i="6"/>
  <c r="AC1737" i="4"/>
  <c r="AC1734" i="4"/>
  <c r="AC1739" i="4"/>
  <c r="BA447" i="6"/>
  <c r="AC1740" i="4"/>
  <c r="AC1738" i="4"/>
  <c r="AC1741" i="4"/>
  <c r="AC1742" i="4"/>
  <c r="AC1744" i="4"/>
  <c r="Q276" i="11"/>
  <c r="Q273" i="11"/>
  <c r="AB1622" i="4"/>
  <c r="AC1618" i="4"/>
  <c r="AC1615" i="4"/>
  <c r="AC1616" i="4"/>
  <c r="AC1619" i="4"/>
  <c r="AC1620" i="4"/>
  <c r="AC1621" i="4"/>
  <c r="AC1631" i="4"/>
  <c r="Q261" i="11"/>
  <c r="Q259" i="11"/>
  <c r="Q250" i="11"/>
  <c r="Q280" i="11"/>
  <c r="P128" i="12"/>
  <c r="Q288" i="11"/>
  <c r="AC283" i="4"/>
  <c r="AC287" i="4"/>
  <c r="AC291" i="4"/>
  <c r="Q284" i="11"/>
  <c r="Q283" i="11"/>
  <c r="AC1013" i="4"/>
  <c r="AC1016" i="4"/>
  <c r="AC1030" i="4"/>
  <c r="AC1018" i="4"/>
  <c r="AC1031" i="4"/>
  <c r="AC1020" i="4"/>
  <c r="AC1032" i="4"/>
  <c r="AC1022" i="4"/>
  <c r="AC1033" i="4"/>
  <c r="AC1024" i="4"/>
  <c r="AC1034" i="4"/>
  <c r="AC1035" i="4"/>
  <c r="AC1038" i="4"/>
  <c r="AC1039" i="4"/>
  <c r="AC1040" i="4"/>
  <c r="AC1041" i="4"/>
  <c r="AC1042" i="4"/>
  <c r="AC1043" i="4"/>
  <c r="AC1045" i="4"/>
  <c r="AC1052" i="4"/>
  <c r="AC1055" i="4"/>
  <c r="AC1069" i="4"/>
  <c r="AC1057" i="4"/>
  <c r="AC1070" i="4"/>
  <c r="AC1059" i="4"/>
  <c r="AC1071" i="4"/>
  <c r="AC1061" i="4"/>
  <c r="AC1072" i="4"/>
  <c r="AC1063" i="4"/>
  <c r="AC1073" i="4"/>
  <c r="AC1074" i="4"/>
  <c r="AC1077" i="4"/>
  <c r="AC1078" i="4"/>
  <c r="AC1079" i="4"/>
  <c r="AC1080" i="4"/>
  <c r="AC1081" i="4"/>
  <c r="AC1082" i="4"/>
  <c r="AC1084" i="4"/>
  <c r="AC1090" i="4"/>
  <c r="AC1093" i="4"/>
  <c r="AC1107" i="4"/>
  <c r="AC1095" i="4"/>
  <c r="AC1108" i="4"/>
  <c r="AC1097" i="4"/>
  <c r="AC1109" i="4"/>
  <c r="AC1099" i="4"/>
  <c r="AC1110" i="4"/>
  <c r="AC1101" i="4"/>
  <c r="AC1111" i="4"/>
  <c r="AC1112" i="4"/>
  <c r="AC1115" i="4"/>
  <c r="AC1116" i="4"/>
  <c r="AC1117" i="4"/>
  <c r="AC1118" i="4"/>
  <c r="AC1119" i="4"/>
  <c r="AC1120" i="4"/>
  <c r="AC1122" i="4"/>
  <c r="Q286" i="11"/>
  <c r="AC1017" i="4"/>
  <c r="AC1019" i="4"/>
  <c r="AC1021" i="4"/>
  <c r="AC1023" i="4"/>
  <c r="AC1027" i="4"/>
  <c r="AC1049" i="4"/>
  <c r="AC1056" i="4"/>
  <c r="AC1058" i="4"/>
  <c r="AC1060" i="4"/>
  <c r="AC1062" i="4"/>
  <c r="AC1066" i="4"/>
  <c r="AC1087" i="4"/>
  <c r="AC1094" i="4"/>
  <c r="AC1096" i="4"/>
  <c r="AC1098" i="4"/>
  <c r="AC1100" i="4"/>
  <c r="AC1104" i="4"/>
  <c r="AC1125" i="4"/>
  <c r="AC900" i="4"/>
  <c r="AC901" i="4"/>
  <c r="AC902" i="4"/>
  <c r="AC903" i="4"/>
  <c r="AC934" i="4"/>
  <c r="AC935" i="4"/>
  <c r="AC936" i="4"/>
  <c r="AC937" i="4"/>
  <c r="AC960" i="4"/>
  <c r="AC961" i="4"/>
  <c r="AC962" i="4"/>
  <c r="AC963" i="4"/>
  <c r="AC992" i="4"/>
  <c r="AC993" i="4"/>
  <c r="AC994" i="4"/>
  <c r="AC995" i="4"/>
  <c r="AC1128" i="4"/>
  <c r="AC1131" i="4"/>
  <c r="AC1132" i="4"/>
  <c r="AC1133" i="4"/>
  <c r="AC1134" i="4"/>
  <c r="AC1135" i="4"/>
  <c r="AC1136" i="4"/>
  <c r="AC1137" i="4"/>
  <c r="AC1138" i="4"/>
  <c r="AC1142" i="4"/>
  <c r="AC908" i="4"/>
  <c r="AC909" i="4"/>
  <c r="AC910" i="4"/>
  <c r="AC911" i="4"/>
  <c r="AC942" i="4"/>
  <c r="AC943" i="4"/>
  <c r="AC944" i="4"/>
  <c r="AC945" i="4"/>
  <c r="AC968" i="4"/>
  <c r="AC969" i="4"/>
  <c r="AC970" i="4"/>
  <c r="AC971" i="4"/>
  <c r="AC1000" i="4"/>
  <c r="AC1001" i="4"/>
  <c r="AC1002" i="4"/>
  <c r="AC1003" i="4"/>
  <c r="AC1145" i="4"/>
  <c r="AC1148" i="4"/>
  <c r="AC1149" i="4"/>
  <c r="AC1150" i="4"/>
  <c r="AC1151" i="4"/>
  <c r="AC1152" i="4"/>
  <c r="AC1153" i="4"/>
  <c r="AC1154" i="4"/>
  <c r="AC1155" i="4"/>
  <c r="AC1159" i="4"/>
  <c r="Q287" i="11"/>
  <c r="Q282" i="11"/>
  <c r="AB1568" i="4"/>
  <c r="AC1570" i="4"/>
  <c r="AC1571" i="4"/>
  <c r="Q23" i="12"/>
  <c r="AC1699" i="4"/>
  <c r="Q48" i="12"/>
  <c r="Q6" i="12"/>
  <c r="Q7" i="12"/>
  <c r="Q8" i="12"/>
  <c r="Q5" i="12"/>
  <c r="Q4" i="12"/>
  <c r="AB619" i="4"/>
  <c r="AB628" i="4"/>
  <c r="AB620" i="4"/>
  <c r="AB629" i="4"/>
  <c r="AB621" i="4"/>
  <c r="AB630" i="4"/>
  <c r="AB631" i="4"/>
  <c r="AB632" i="4"/>
  <c r="AB634" i="4"/>
  <c r="AC636" i="4"/>
  <c r="Q22" i="12"/>
  <c r="Q17" i="12"/>
  <c r="Q18" i="12"/>
  <c r="Q19" i="12"/>
  <c r="AC1141" i="4"/>
  <c r="Q20" i="12"/>
  <c r="AC1156" i="4"/>
  <c r="AC1158" i="4"/>
  <c r="Q21" i="12"/>
  <c r="Q16" i="12"/>
  <c r="Q287" i="14"/>
  <c r="Q288" i="14"/>
  <c r="Q289" i="14"/>
  <c r="Q291" i="14"/>
  <c r="Q23" i="14"/>
  <c r="Q55" i="14"/>
  <c r="Q85" i="14"/>
  <c r="Q293" i="14"/>
  <c r="Q299" i="14"/>
  <c r="Q300" i="14"/>
  <c r="Q302" i="14"/>
  <c r="Q26" i="14"/>
  <c r="Q58" i="14"/>
  <c r="Q88" i="14"/>
  <c r="Q294" i="14"/>
  <c r="Q305" i="14"/>
  <c r="Q306" i="14"/>
  <c r="Q308" i="14"/>
  <c r="Q30" i="14"/>
  <c r="Q62" i="14"/>
  <c r="Q92" i="14"/>
  <c r="Q295" i="14"/>
  <c r="Q311" i="14"/>
  <c r="Q312" i="14"/>
  <c r="Q314" i="14"/>
  <c r="Q316" i="14"/>
  <c r="Q26" i="12"/>
  <c r="P110" i="14"/>
  <c r="Q368" i="14"/>
  <c r="Q31" i="12"/>
  <c r="Q21" i="14"/>
  <c r="Q53" i="14"/>
  <c r="Q83" i="14"/>
  <c r="Q113" i="14"/>
  <c r="P370" i="14"/>
  <c r="Q32" i="12"/>
  <c r="P24" i="14"/>
  <c r="P56" i="14"/>
  <c r="P86" i="14"/>
  <c r="P116" i="14"/>
  <c r="Q372" i="14"/>
  <c r="Q33" i="12"/>
  <c r="Q120" i="14"/>
  <c r="P374" i="14"/>
  <c r="Q34" i="12"/>
  <c r="P122" i="14"/>
  <c r="Q376" i="14"/>
  <c r="Q35" i="12"/>
  <c r="Q25" i="12"/>
  <c r="AC1607" i="4"/>
  <c r="Q332" i="14"/>
  <c r="Q333" i="14"/>
  <c r="Q334" i="14"/>
  <c r="Q335" i="14"/>
  <c r="Q336" i="14"/>
  <c r="Q339" i="14"/>
  <c r="Q340" i="14"/>
  <c r="Q341" i="14"/>
  <c r="Q342" i="14"/>
  <c r="Q36" i="12"/>
  <c r="Q216" i="14"/>
  <c r="Q217" i="14"/>
  <c r="Q218" i="14"/>
  <c r="Q200" i="14"/>
  <c r="Q222" i="14"/>
  <c r="Q223" i="14"/>
  <c r="Q224" i="14"/>
  <c r="Q225" i="14"/>
  <c r="Q203" i="14"/>
  <c r="Q227" i="14"/>
  <c r="Q228" i="14"/>
  <c r="Q229" i="14"/>
  <c r="Q230" i="14"/>
  <c r="Q207" i="14"/>
  <c r="Q232" i="14"/>
  <c r="Q233" i="14"/>
  <c r="Q234" i="14"/>
  <c r="Q235" i="14"/>
  <c r="Q237" i="14"/>
  <c r="Q38" i="12"/>
  <c r="Q242" i="14"/>
  <c r="Q40" i="12"/>
  <c r="P246" i="14"/>
  <c r="Q41" i="12"/>
  <c r="Q245" i="14"/>
  <c r="Q42" i="12"/>
  <c r="Q198" i="14"/>
  <c r="P243" i="14"/>
  <c r="Q43" i="12"/>
  <c r="P201" i="14"/>
  <c r="Q244" i="14"/>
  <c r="Q44" i="12"/>
  <c r="Q37" i="12"/>
  <c r="Q24" i="12"/>
  <c r="AB1725" i="4"/>
  <c r="AC1726" i="4"/>
  <c r="Q49" i="12"/>
  <c r="AA1716" i="4"/>
  <c r="AB1716" i="4"/>
  <c r="AC1717" i="4"/>
  <c r="Q50" i="12"/>
  <c r="AA1719" i="4"/>
  <c r="AB1719" i="4"/>
  <c r="AC1720" i="4"/>
  <c r="Q51" i="12"/>
  <c r="AB1722" i="4"/>
  <c r="AC1723" i="4"/>
  <c r="Q53" i="12"/>
  <c r="Q47" i="12"/>
  <c r="Q58" i="12"/>
  <c r="AB1682" i="4"/>
  <c r="AB1672" i="4"/>
  <c r="AC1688" i="4"/>
  <c r="Q46" i="12"/>
  <c r="AC1634" i="4"/>
  <c r="Q57" i="12"/>
  <c r="Q3" i="12"/>
  <c r="AC1705" i="4"/>
  <c r="Q74" i="12"/>
  <c r="Q114" i="12"/>
  <c r="Q115" i="12"/>
  <c r="Q116" i="12"/>
  <c r="Q117" i="12"/>
  <c r="Q113" i="12"/>
  <c r="AC35" i="4"/>
  <c r="AC37" i="4"/>
  <c r="AC39" i="4"/>
  <c r="AC41" i="4"/>
  <c r="AC44" i="4"/>
  <c r="AC51" i="4"/>
  <c r="AC53" i="4"/>
  <c r="AC55" i="4"/>
  <c r="AC57" i="4"/>
  <c r="AC60" i="4"/>
  <c r="AC67" i="4"/>
  <c r="AC69" i="4"/>
  <c r="AC71" i="4"/>
  <c r="AC73" i="4"/>
  <c r="AC76" i="4"/>
  <c r="AC102" i="4"/>
  <c r="AC104" i="4"/>
  <c r="AC106" i="4"/>
  <c r="AC108" i="4"/>
  <c r="AC111" i="4"/>
  <c r="AC118" i="4"/>
  <c r="AC120" i="4"/>
  <c r="AC122" i="4"/>
  <c r="AC124" i="4"/>
  <c r="AC127" i="4"/>
  <c r="AC134" i="4"/>
  <c r="AC136" i="4"/>
  <c r="AC138" i="4"/>
  <c r="AC140" i="4"/>
  <c r="AC143" i="4"/>
  <c r="AC169" i="4"/>
  <c r="AC171" i="4"/>
  <c r="AC173" i="4"/>
  <c r="AC178" i="4"/>
  <c r="AC185" i="4"/>
  <c r="AC187" i="4"/>
  <c r="AC189" i="4"/>
  <c r="AC194" i="4"/>
  <c r="AC201" i="4"/>
  <c r="AC203" i="4"/>
  <c r="AC205" i="4"/>
  <c r="AC210" i="4"/>
  <c r="Q68" i="12"/>
  <c r="Q67" i="12"/>
  <c r="Q70" i="12"/>
  <c r="Q66" i="12"/>
  <c r="Q72" i="12"/>
  <c r="AC1046" i="4"/>
  <c r="AC1085" i="4"/>
  <c r="AC1123" i="4"/>
  <c r="Q73" i="12"/>
  <c r="Q71" i="12"/>
  <c r="Q65" i="12"/>
  <c r="C311" i="11"/>
  <c r="D178" i="10"/>
  <c r="E177" i="10"/>
  <c r="D311" i="11"/>
  <c r="E178" i="10"/>
  <c r="F177" i="10"/>
  <c r="E311" i="11"/>
  <c r="F178" i="10"/>
  <c r="G177" i="10"/>
  <c r="F311" i="11"/>
  <c r="G178" i="10"/>
  <c r="H177" i="10"/>
  <c r="G311" i="11"/>
  <c r="H178" i="10"/>
  <c r="I177" i="10"/>
  <c r="H311" i="11"/>
  <c r="I178" i="10"/>
  <c r="J177" i="10"/>
  <c r="I311" i="11"/>
  <c r="J178" i="10"/>
  <c r="K177" i="10"/>
  <c r="J311" i="11"/>
  <c r="K178" i="10"/>
  <c r="L177" i="10"/>
  <c r="K311" i="11"/>
  <c r="L178" i="10"/>
  <c r="M177" i="10"/>
  <c r="L311" i="11"/>
  <c r="M178" i="10"/>
  <c r="N177" i="10"/>
  <c r="M311" i="11"/>
  <c r="N178" i="10"/>
  <c r="O177" i="10"/>
  <c r="N311" i="11"/>
  <c r="O178" i="10"/>
  <c r="Z1708" i="4"/>
  <c r="AB1711" i="4"/>
  <c r="AC1713" i="4"/>
  <c r="Q121" i="12"/>
  <c r="Q119" i="12"/>
  <c r="AC1629" i="4"/>
  <c r="Q62" i="12"/>
  <c r="Q59" i="12"/>
  <c r="Q123" i="12"/>
  <c r="P129" i="12"/>
  <c r="Q124" i="12"/>
  <c r="Q125" i="12"/>
  <c r="AC1733" i="4"/>
  <c r="Q126" i="12"/>
  <c r="Q127" i="12"/>
  <c r="Q296" i="11"/>
  <c r="Q295" i="11"/>
  <c r="Q305" i="11"/>
  <c r="Q292" i="11"/>
  <c r="Q291" i="11"/>
  <c r="Q294" i="11"/>
  <c r="Q290" i="11"/>
  <c r="Q307" i="11"/>
  <c r="Q309" i="11"/>
  <c r="AD524" i="4"/>
  <c r="AD522" i="4"/>
  <c r="AD523" i="4"/>
  <c r="AD525" i="4"/>
  <c r="AD526" i="4"/>
  <c r="AD527" i="4"/>
  <c r="AD1555" i="4"/>
  <c r="R43" i="11"/>
  <c r="AD1610" i="4"/>
  <c r="R127" i="14"/>
  <c r="R128" i="14"/>
  <c r="R130" i="14"/>
  <c r="AD534" i="4"/>
  <c r="AD532" i="4"/>
  <c r="AD533" i="4"/>
  <c r="AD535" i="4"/>
  <c r="AD536" i="4"/>
  <c r="AD537" i="4"/>
  <c r="AD1582" i="4"/>
  <c r="AD1584" i="4"/>
  <c r="AD1585" i="4"/>
  <c r="R345" i="14"/>
  <c r="R346" i="14"/>
  <c r="R44" i="11"/>
  <c r="IO28" i="8"/>
  <c r="IO36" i="8"/>
  <c r="IO124" i="8"/>
  <c r="R42" i="11"/>
  <c r="AD1674" i="4"/>
  <c r="AD1675" i="4"/>
  <c r="R46" i="11"/>
  <c r="AD1635" i="4"/>
  <c r="AD1636" i="4"/>
  <c r="R45" i="11"/>
  <c r="R41" i="11"/>
  <c r="AD625" i="4"/>
  <c r="AD645" i="4"/>
  <c r="R37" i="11"/>
  <c r="AD687" i="4"/>
  <c r="AC1185" i="4"/>
  <c r="AD1181" i="4"/>
  <c r="AD744" i="4"/>
  <c r="AD743" i="4"/>
  <c r="AD742" i="4"/>
  <c r="AD745" i="4"/>
  <c r="AD891" i="4"/>
  <c r="AD892" i="4"/>
  <c r="AD1182" i="4"/>
  <c r="AD1183" i="4"/>
  <c r="AD1174" i="4"/>
  <c r="AD1175" i="4"/>
  <c r="AD1176" i="4"/>
  <c r="AD1177" i="4"/>
  <c r="AD1184" i="4"/>
  <c r="AD1462" i="4"/>
  <c r="R33" i="11"/>
  <c r="AD688" i="4"/>
  <c r="AD694" i="4"/>
  <c r="AC1200" i="4"/>
  <c r="AD1196" i="4"/>
  <c r="AD760" i="4"/>
  <c r="AD759" i="4"/>
  <c r="AD758" i="4"/>
  <c r="AD761" i="4"/>
  <c r="AD895" i="4"/>
  <c r="AD896" i="4"/>
  <c r="AD1197" i="4"/>
  <c r="AD1198" i="4"/>
  <c r="AD1189" i="4"/>
  <c r="AD1190" i="4"/>
  <c r="AD1191" i="4"/>
  <c r="AD1192" i="4"/>
  <c r="AD1199" i="4"/>
  <c r="AD1466" i="4"/>
  <c r="R34" i="11"/>
  <c r="AD689" i="4"/>
  <c r="AD695" i="4"/>
  <c r="AC1215" i="4"/>
  <c r="AD1211" i="4"/>
  <c r="AD767" i="4"/>
  <c r="AD766" i="4"/>
  <c r="AD765" i="4"/>
  <c r="AD768" i="4"/>
  <c r="AD899" i="4"/>
  <c r="AD1212" i="4"/>
  <c r="AD1213" i="4"/>
  <c r="AD1204" i="4"/>
  <c r="AD1205" i="4"/>
  <c r="AD1206" i="4"/>
  <c r="AD1207" i="4"/>
  <c r="AD1214" i="4"/>
  <c r="AD1471" i="4"/>
  <c r="R35" i="11"/>
  <c r="AD690" i="4"/>
  <c r="AD696" i="4"/>
  <c r="AC1230" i="4"/>
  <c r="AD1226" i="4"/>
  <c r="AD774" i="4"/>
  <c r="AD773" i="4"/>
  <c r="AD772" i="4"/>
  <c r="AD775" i="4"/>
  <c r="AD907" i="4"/>
  <c r="AD1227" i="4"/>
  <c r="AD1228" i="4"/>
  <c r="AD1219" i="4"/>
  <c r="AD1220" i="4"/>
  <c r="AD1221" i="4"/>
  <c r="AD1222" i="4"/>
  <c r="AD1229" i="4"/>
  <c r="AD1476" i="4"/>
  <c r="R36" i="11"/>
  <c r="R32" i="11"/>
  <c r="R5" i="14"/>
  <c r="R6" i="14"/>
  <c r="R8" i="14"/>
  <c r="R9" i="14"/>
  <c r="R10" i="14"/>
  <c r="R13" i="14"/>
  <c r="R11" i="14"/>
  <c r="R14" i="14"/>
  <c r="R16" i="14"/>
  <c r="R18" i="14"/>
  <c r="R22" i="14"/>
  <c r="R25" i="14"/>
  <c r="R28" i="14"/>
  <c r="R32" i="14"/>
  <c r="R158" i="14"/>
  <c r="R37" i="14"/>
  <c r="R38" i="14"/>
  <c r="R40" i="14"/>
  <c r="R41" i="14"/>
  <c r="R42" i="14"/>
  <c r="R45" i="14"/>
  <c r="R43" i="14"/>
  <c r="R46" i="14"/>
  <c r="R48" i="14"/>
  <c r="R50" i="14"/>
  <c r="R54" i="14"/>
  <c r="R57" i="14"/>
  <c r="R60" i="14"/>
  <c r="R64" i="14"/>
  <c r="R159" i="14"/>
  <c r="R67" i="14"/>
  <c r="R68" i="14"/>
  <c r="R70" i="14"/>
  <c r="R71" i="14"/>
  <c r="R72" i="14"/>
  <c r="R75" i="14"/>
  <c r="R73" i="14"/>
  <c r="R76" i="14"/>
  <c r="R78" i="14"/>
  <c r="R80" i="14"/>
  <c r="R84" i="14"/>
  <c r="R87" i="14"/>
  <c r="R90" i="14"/>
  <c r="R94" i="14"/>
  <c r="R160" i="14"/>
  <c r="R250" i="14"/>
  <c r="R251" i="14"/>
  <c r="R39" i="11"/>
  <c r="R131" i="14"/>
  <c r="R132" i="14"/>
  <c r="R135" i="14"/>
  <c r="R133" i="14"/>
  <c r="R136" i="14"/>
  <c r="R138" i="14"/>
  <c r="R140" i="14"/>
  <c r="R144" i="14"/>
  <c r="R147" i="14"/>
  <c r="R150" i="14"/>
  <c r="R154" i="14"/>
  <c r="R182" i="14"/>
  <c r="R266" i="14"/>
  <c r="R267" i="14"/>
  <c r="R40" i="11"/>
  <c r="R38" i="11"/>
  <c r="R47" i="11"/>
  <c r="R48" i="11"/>
  <c r="R49" i="11"/>
  <c r="R50" i="11"/>
  <c r="R51" i="11"/>
  <c r="R52" i="11"/>
  <c r="R53" i="11"/>
  <c r="R31" i="11"/>
  <c r="AD1556" i="4"/>
  <c r="R67" i="11"/>
  <c r="R347" i="14"/>
  <c r="R68" i="11"/>
  <c r="IO29" i="8"/>
  <c r="IO37" i="8"/>
  <c r="IO125" i="8"/>
  <c r="R66" i="11"/>
  <c r="AD1676" i="4"/>
  <c r="R70" i="11"/>
  <c r="AD1637" i="4"/>
  <c r="R69" i="11"/>
  <c r="R65" i="11"/>
  <c r="AD646" i="4"/>
  <c r="R61" i="11"/>
  <c r="AD693" i="4"/>
  <c r="AC1245" i="4"/>
  <c r="AD1241" i="4"/>
  <c r="AD752" i="4"/>
  <c r="AD751" i="4"/>
  <c r="AD750" i="4"/>
  <c r="AD753" i="4"/>
  <c r="AD916" i="4"/>
  <c r="AD917" i="4"/>
  <c r="AD1242" i="4"/>
  <c r="AD1243" i="4"/>
  <c r="AD1234" i="4"/>
  <c r="AD1235" i="4"/>
  <c r="AD1236" i="4"/>
  <c r="AD1237" i="4"/>
  <c r="AD1244" i="4"/>
  <c r="AD1481" i="4"/>
  <c r="R57" i="11"/>
  <c r="AD1467" i="4"/>
  <c r="R58" i="11"/>
  <c r="AD1472" i="4"/>
  <c r="R59" i="11"/>
  <c r="AD1477" i="4"/>
  <c r="R60" i="11"/>
  <c r="R56" i="11"/>
  <c r="R252" i="14"/>
  <c r="R63" i="11"/>
  <c r="R268" i="14"/>
  <c r="R64" i="11"/>
  <c r="R62" i="11"/>
  <c r="R71" i="11"/>
  <c r="R72" i="11"/>
  <c r="R73" i="11"/>
  <c r="R74" i="11"/>
  <c r="R75" i="11"/>
  <c r="R76" i="11"/>
  <c r="R77" i="11"/>
  <c r="R55" i="11"/>
  <c r="R30" i="11"/>
  <c r="AD547" i="4"/>
  <c r="AD545" i="4"/>
  <c r="AD546" i="4"/>
  <c r="AD548" i="4"/>
  <c r="AD549" i="4"/>
  <c r="AD550" i="4"/>
  <c r="AD1558" i="4"/>
  <c r="R92" i="11"/>
  <c r="AD1589" i="4"/>
  <c r="AD1591" i="4"/>
  <c r="AD1592" i="4"/>
  <c r="R348" i="14"/>
  <c r="R349" i="14"/>
  <c r="R93" i="11"/>
  <c r="AD1677" i="4"/>
  <c r="AD1678" i="4"/>
  <c r="R95" i="11"/>
  <c r="AD1638" i="4"/>
  <c r="AD1639" i="4"/>
  <c r="R94" i="11"/>
  <c r="R90" i="11"/>
  <c r="AD648" i="4"/>
  <c r="R86" i="11"/>
  <c r="AD713" i="4"/>
  <c r="AC1261" i="4"/>
  <c r="AD1257" i="4"/>
  <c r="AD784" i="4"/>
  <c r="AD783" i="4"/>
  <c r="AD782" i="4"/>
  <c r="AD785" i="4"/>
  <c r="AD922" i="4"/>
  <c r="AD923" i="4"/>
  <c r="AD1258" i="4"/>
  <c r="AD1259" i="4"/>
  <c r="AD1250" i="4"/>
  <c r="AD1251" i="4"/>
  <c r="AD1252" i="4"/>
  <c r="AD1253" i="4"/>
  <c r="AD1260" i="4"/>
  <c r="AD1486" i="4"/>
  <c r="R82" i="11"/>
  <c r="AD714" i="4"/>
  <c r="AC1276" i="4"/>
  <c r="AD1272" i="4"/>
  <c r="AD791" i="4"/>
  <c r="AD790" i="4"/>
  <c r="AD789" i="4"/>
  <c r="AD792" i="4"/>
  <c r="AD928" i="4"/>
  <c r="AD929" i="4"/>
  <c r="AD1273" i="4"/>
  <c r="AD1274" i="4"/>
  <c r="AD1265" i="4"/>
  <c r="AD1266" i="4"/>
  <c r="AD1267" i="4"/>
  <c r="AD1268" i="4"/>
  <c r="AD1275" i="4"/>
  <c r="AD1490" i="4"/>
  <c r="R83" i="11"/>
  <c r="AD715" i="4"/>
  <c r="AC1291" i="4"/>
  <c r="AD1287" i="4"/>
  <c r="AD798" i="4"/>
  <c r="AD797" i="4"/>
  <c r="AD796" i="4"/>
  <c r="AD799" i="4"/>
  <c r="AD933" i="4"/>
  <c r="AD1288" i="4"/>
  <c r="AD1289" i="4"/>
  <c r="AD1280" i="4"/>
  <c r="AD1281" i="4"/>
  <c r="AD1282" i="4"/>
  <c r="AD1283" i="4"/>
  <c r="AD1290" i="4"/>
  <c r="AD1494" i="4"/>
  <c r="R84" i="11"/>
  <c r="AD716" i="4"/>
  <c r="AC1306" i="4"/>
  <c r="AD1302" i="4"/>
  <c r="AD804" i="4"/>
  <c r="AD803" i="4"/>
  <c r="AD805" i="4"/>
  <c r="AD806" i="4"/>
  <c r="AD941" i="4"/>
  <c r="AD1303" i="4"/>
  <c r="AD1304" i="4"/>
  <c r="AD1295" i="4"/>
  <c r="AD1296" i="4"/>
  <c r="AD1297" i="4"/>
  <c r="AD1298" i="4"/>
  <c r="AD1305" i="4"/>
  <c r="AD1498" i="4"/>
  <c r="R85" i="11"/>
  <c r="R81" i="11"/>
  <c r="R164" i="14"/>
  <c r="R165" i="14"/>
  <c r="R166" i="14"/>
  <c r="R253" i="14"/>
  <c r="R254" i="14"/>
  <c r="R183" i="14"/>
  <c r="R269" i="14"/>
  <c r="R270" i="14"/>
  <c r="R89" i="11"/>
  <c r="R87" i="11"/>
  <c r="R96" i="11"/>
  <c r="R97" i="11"/>
  <c r="R98" i="11"/>
  <c r="R99" i="11"/>
  <c r="R100" i="11"/>
  <c r="R101" i="11"/>
  <c r="R102" i="11"/>
  <c r="R80" i="11"/>
  <c r="R79" i="11"/>
  <c r="AD559" i="4"/>
  <c r="AD557" i="4"/>
  <c r="AD558" i="4"/>
  <c r="AD560" i="4"/>
  <c r="AD561" i="4"/>
  <c r="AD562" i="4"/>
  <c r="AD1560" i="4"/>
  <c r="R117" i="11"/>
  <c r="AD569" i="4"/>
  <c r="AD567" i="4"/>
  <c r="AD568" i="4"/>
  <c r="AD570" i="4"/>
  <c r="AD571" i="4"/>
  <c r="AD572" i="4"/>
  <c r="AD1596" i="4"/>
  <c r="AD1598" i="4"/>
  <c r="AD1599" i="4"/>
  <c r="R350" i="14"/>
  <c r="R351" i="14"/>
  <c r="R118" i="11"/>
  <c r="IO56" i="8"/>
  <c r="IO64" i="8"/>
  <c r="IO128" i="8"/>
  <c r="R116" i="11"/>
  <c r="AD1679" i="4"/>
  <c r="AD1680" i="4"/>
  <c r="R120" i="11"/>
  <c r="AD1640" i="4"/>
  <c r="AD1641" i="4"/>
  <c r="R119" i="11"/>
  <c r="R115" i="11"/>
  <c r="AD650" i="4"/>
  <c r="R111" i="11"/>
  <c r="AD700" i="4"/>
  <c r="AC1382" i="4"/>
  <c r="AD1378" i="4"/>
  <c r="AD815" i="4"/>
  <c r="AD814" i="4"/>
  <c r="AD813" i="4"/>
  <c r="AD816" i="4"/>
  <c r="AD950" i="4"/>
  <c r="AD952" i="4"/>
  <c r="AD1379" i="4"/>
  <c r="AD1380" i="4"/>
  <c r="AD1371" i="4"/>
  <c r="AD1372" i="4"/>
  <c r="AD1373" i="4"/>
  <c r="AD1374" i="4"/>
  <c r="AD1381" i="4"/>
  <c r="AD1522" i="4"/>
  <c r="R107" i="11"/>
  <c r="AD701" i="4"/>
  <c r="AC1337" i="4"/>
  <c r="AD1333" i="4"/>
  <c r="AD829" i="4"/>
  <c r="AD707" i="4"/>
  <c r="AD828" i="4"/>
  <c r="AD827" i="4"/>
  <c r="AD830" i="4"/>
  <c r="AD955" i="4"/>
  <c r="AD956" i="4"/>
  <c r="AD1334" i="4"/>
  <c r="AD1335" i="4"/>
  <c r="AD1326" i="4"/>
  <c r="AD1327" i="4"/>
  <c r="AD1328" i="4"/>
  <c r="AD1329" i="4"/>
  <c r="AD1336" i="4"/>
  <c r="AD1507" i="4"/>
  <c r="R108" i="11"/>
  <c r="AD702" i="4"/>
  <c r="AC1352" i="4"/>
  <c r="AD1348" i="4"/>
  <c r="AD836" i="4"/>
  <c r="AD708" i="4"/>
  <c r="AD835" i="4"/>
  <c r="AD834" i="4"/>
  <c r="AD837" i="4"/>
  <c r="AD959" i="4"/>
  <c r="AD1349" i="4"/>
  <c r="AD1350" i="4"/>
  <c r="AD1341" i="4"/>
  <c r="AD1342" i="4"/>
  <c r="AD1343" i="4"/>
  <c r="AD1344" i="4"/>
  <c r="AD1351" i="4"/>
  <c r="AD1512" i="4"/>
  <c r="R109" i="11"/>
  <c r="AD703" i="4"/>
  <c r="AC1367" i="4"/>
  <c r="AD1363" i="4"/>
  <c r="AD709" i="4"/>
  <c r="AD842" i="4"/>
  <c r="AD841" i="4"/>
  <c r="AD843" i="4"/>
  <c r="AD844" i="4"/>
  <c r="AD967" i="4"/>
  <c r="AD1364" i="4"/>
  <c r="AD1365" i="4"/>
  <c r="AD1356" i="4"/>
  <c r="AD1357" i="4"/>
  <c r="AD1358" i="4"/>
  <c r="AD1359" i="4"/>
  <c r="AD1366" i="4"/>
  <c r="AD1517" i="4"/>
  <c r="R110" i="11"/>
  <c r="R106" i="11"/>
  <c r="R170" i="14"/>
  <c r="R171" i="14"/>
  <c r="R172" i="14"/>
  <c r="R255" i="14"/>
  <c r="R256" i="14"/>
  <c r="R113" i="11"/>
  <c r="R184" i="14"/>
  <c r="R271" i="14"/>
  <c r="R272" i="14"/>
  <c r="R114" i="11"/>
  <c r="R112" i="11"/>
  <c r="R121" i="11"/>
  <c r="R122" i="11"/>
  <c r="R123" i="11"/>
  <c r="R124" i="11"/>
  <c r="R125" i="11"/>
  <c r="R126" i="11"/>
  <c r="R127" i="11"/>
  <c r="R105" i="11"/>
  <c r="AD1561" i="4"/>
  <c r="R141" i="11"/>
  <c r="R352" i="14"/>
  <c r="R142" i="11"/>
  <c r="IO57" i="8"/>
  <c r="IO65" i="8"/>
  <c r="IO129" i="8"/>
  <c r="R140" i="11"/>
  <c r="AD1681" i="4"/>
  <c r="R144" i="11"/>
  <c r="AD1642" i="4"/>
  <c r="R143" i="11"/>
  <c r="R139" i="11"/>
  <c r="AD651" i="4"/>
  <c r="R135" i="11"/>
  <c r="AD1508" i="4"/>
  <c r="R132" i="11"/>
  <c r="AD1513" i="4"/>
  <c r="R133" i="11"/>
  <c r="AD1518" i="4"/>
  <c r="R134" i="11"/>
  <c r="AD706" i="4"/>
  <c r="AC1322" i="4"/>
  <c r="AD1318" i="4"/>
  <c r="AD822" i="4"/>
  <c r="AD821" i="4"/>
  <c r="AD820" i="4"/>
  <c r="AD823" i="4"/>
  <c r="AD976" i="4"/>
  <c r="AD977" i="4"/>
  <c r="AD1319" i="4"/>
  <c r="AD1320" i="4"/>
  <c r="AD1311" i="4"/>
  <c r="AD1312" i="4"/>
  <c r="AD1313" i="4"/>
  <c r="AD1314" i="4"/>
  <c r="AD1321" i="4"/>
  <c r="AD1503" i="4"/>
  <c r="R131" i="11"/>
  <c r="R130" i="11"/>
  <c r="R257" i="14"/>
  <c r="R137" i="11"/>
  <c r="R273" i="14"/>
  <c r="R138" i="11"/>
  <c r="R136" i="11"/>
  <c r="R145" i="11"/>
  <c r="R146" i="11"/>
  <c r="R147" i="11"/>
  <c r="R148" i="11"/>
  <c r="R149" i="11"/>
  <c r="R150" i="11"/>
  <c r="R151" i="11"/>
  <c r="R129" i="11"/>
  <c r="R104" i="11"/>
  <c r="AD591" i="4"/>
  <c r="AD589" i="4"/>
  <c r="AD590" i="4"/>
  <c r="AD592" i="4"/>
  <c r="AD593" i="4"/>
  <c r="AD594" i="4"/>
  <c r="AD1563" i="4"/>
  <c r="R166" i="11"/>
  <c r="AD601" i="4"/>
  <c r="AD599" i="4"/>
  <c r="AD600" i="4"/>
  <c r="AD602" i="4"/>
  <c r="AD603" i="4"/>
  <c r="AD604" i="4"/>
  <c r="AD1603" i="4"/>
  <c r="AD1605" i="4"/>
  <c r="AD1606" i="4"/>
  <c r="R353" i="14"/>
  <c r="R354" i="14"/>
  <c r="R167" i="11"/>
  <c r="IO73" i="8"/>
  <c r="IO83" i="8"/>
  <c r="IO131" i="8"/>
  <c r="R165" i="11"/>
  <c r="AD1683" i="4"/>
  <c r="R169" i="11"/>
  <c r="AD1643" i="4"/>
  <c r="AD1644" i="4"/>
  <c r="R168" i="11"/>
  <c r="R164" i="11"/>
  <c r="AD653" i="4"/>
  <c r="R160" i="11"/>
  <c r="AD720" i="4"/>
  <c r="AC1458" i="4"/>
  <c r="AD1454" i="4"/>
  <c r="AD853" i="4"/>
  <c r="AD852" i="4"/>
  <c r="AD851" i="4"/>
  <c r="AD854" i="4"/>
  <c r="AD983" i="4"/>
  <c r="AD984" i="4"/>
  <c r="AD1455" i="4"/>
  <c r="AD1456" i="4"/>
  <c r="AD1447" i="4"/>
  <c r="AD1448" i="4"/>
  <c r="AD1449" i="4"/>
  <c r="AD1450" i="4"/>
  <c r="AD1457" i="4"/>
  <c r="AD1550" i="4"/>
  <c r="R156" i="11"/>
  <c r="AD721" i="4"/>
  <c r="AC1413" i="4"/>
  <c r="AD1409" i="4"/>
  <c r="AD727" i="4"/>
  <c r="AD866" i="4"/>
  <c r="AD865" i="4"/>
  <c r="AD867" i="4"/>
  <c r="AD868" i="4"/>
  <c r="AD987" i="4"/>
  <c r="AD988" i="4"/>
  <c r="AD1410" i="4"/>
  <c r="AD1411" i="4"/>
  <c r="AD1402" i="4"/>
  <c r="AD1403" i="4"/>
  <c r="AD1404" i="4"/>
  <c r="AD1405" i="4"/>
  <c r="AD1412" i="4"/>
  <c r="AD1533" i="4"/>
  <c r="R157" i="11"/>
  <c r="AD722" i="4"/>
  <c r="AC1428" i="4"/>
  <c r="AD1424" i="4"/>
  <c r="AD728" i="4"/>
  <c r="AD873" i="4"/>
  <c r="AD872" i="4"/>
  <c r="AD874" i="4"/>
  <c r="AD875" i="4"/>
  <c r="AD991" i="4"/>
  <c r="AD1425" i="4"/>
  <c r="AD1426" i="4"/>
  <c r="AD1417" i="4"/>
  <c r="AD1418" i="4"/>
  <c r="AD1419" i="4"/>
  <c r="AD1420" i="4"/>
  <c r="AD1427" i="4"/>
  <c r="AD1539" i="4"/>
  <c r="R158" i="11"/>
  <c r="AD723" i="4"/>
  <c r="AC1443" i="4"/>
  <c r="AD1439" i="4"/>
  <c r="AD729" i="4"/>
  <c r="AD880" i="4"/>
  <c r="AD879" i="4"/>
  <c r="AD881" i="4"/>
  <c r="AD882" i="4"/>
  <c r="AD999" i="4"/>
  <c r="AD1440" i="4"/>
  <c r="AD1441" i="4"/>
  <c r="AD1432" i="4"/>
  <c r="AD1433" i="4"/>
  <c r="AD1434" i="4"/>
  <c r="AD1435" i="4"/>
  <c r="AD1442" i="4"/>
  <c r="AD1545" i="4"/>
  <c r="R159" i="11"/>
  <c r="R155" i="11"/>
  <c r="R176" i="14"/>
  <c r="R177" i="14"/>
  <c r="R178" i="14"/>
  <c r="R258" i="14"/>
  <c r="R259" i="14"/>
  <c r="R162" i="11"/>
  <c r="R185" i="14"/>
  <c r="R274" i="14"/>
  <c r="R275" i="14"/>
  <c r="R163" i="11"/>
  <c r="R161" i="11"/>
  <c r="R170" i="11"/>
  <c r="R171" i="11"/>
  <c r="R172" i="11"/>
  <c r="R173" i="11"/>
  <c r="R174" i="11"/>
  <c r="R175" i="11"/>
  <c r="R176" i="11"/>
  <c r="R154" i="11"/>
  <c r="AD1564" i="4"/>
  <c r="R190" i="11"/>
  <c r="R355" i="14"/>
  <c r="R191" i="11"/>
  <c r="IO74" i="8"/>
  <c r="IO84" i="8"/>
  <c r="IO132" i="8"/>
  <c r="IO185" i="8"/>
  <c r="R189" i="11"/>
  <c r="AD1645" i="4"/>
  <c r="R192" i="11"/>
  <c r="AD1684" i="4"/>
  <c r="R193" i="11"/>
  <c r="R188" i="11"/>
  <c r="AD654" i="4"/>
  <c r="R184" i="11"/>
  <c r="AD1532" i="4"/>
  <c r="R181" i="11"/>
  <c r="AD1538" i="4"/>
  <c r="R182" i="11"/>
  <c r="AD1544" i="4"/>
  <c r="R183" i="11"/>
  <c r="AD726" i="4"/>
  <c r="AC1398" i="4"/>
  <c r="AD1394" i="4"/>
  <c r="AD859" i="4"/>
  <c r="AD858" i="4"/>
  <c r="AD860" i="4"/>
  <c r="AD861" i="4"/>
  <c r="AD1008" i="4"/>
  <c r="AD1009" i="4"/>
  <c r="AD1395" i="4"/>
  <c r="AD1396" i="4"/>
  <c r="AD1387" i="4"/>
  <c r="AD1388" i="4"/>
  <c r="AD1389" i="4"/>
  <c r="AD1390" i="4"/>
  <c r="AD1397" i="4"/>
  <c r="AD1527" i="4"/>
  <c r="R180" i="11"/>
  <c r="R179" i="11"/>
  <c r="R260" i="14"/>
  <c r="R186" i="11"/>
  <c r="R276" i="14"/>
  <c r="R187" i="11"/>
  <c r="R185" i="11"/>
  <c r="R194" i="11"/>
  <c r="R195" i="11"/>
  <c r="R196" i="11"/>
  <c r="R197" i="11"/>
  <c r="R198" i="11"/>
  <c r="R199" i="11"/>
  <c r="R200" i="11"/>
  <c r="R178" i="11"/>
  <c r="AD1565" i="4"/>
  <c r="R214" i="11"/>
  <c r="R356" i="14"/>
  <c r="R215" i="11"/>
  <c r="IO75" i="8"/>
  <c r="IO85" i="8"/>
  <c r="IO133" i="8"/>
  <c r="IO186" i="8"/>
  <c r="R213" i="11"/>
  <c r="AD1646" i="4"/>
  <c r="R216" i="11"/>
  <c r="R212" i="11"/>
  <c r="AD655" i="4"/>
  <c r="R208" i="11"/>
  <c r="AD1534" i="4"/>
  <c r="R205" i="11"/>
  <c r="AD1540" i="4"/>
  <c r="R206" i="11"/>
  <c r="AD1546" i="4"/>
  <c r="R207" i="11"/>
  <c r="AD1528" i="4"/>
  <c r="R204" i="11"/>
  <c r="R203" i="11"/>
  <c r="R261" i="14"/>
  <c r="R210" i="11"/>
  <c r="R277" i="14"/>
  <c r="R211" i="11"/>
  <c r="R209" i="11"/>
  <c r="R218" i="11"/>
  <c r="R219" i="11"/>
  <c r="R220" i="11"/>
  <c r="R221" i="11"/>
  <c r="R222" i="11"/>
  <c r="R223" i="11"/>
  <c r="R224" i="11"/>
  <c r="R202" i="11"/>
  <c r="AD1566" i="4"/>
  <c r="R234" i="11"/>
  <c r="R357" i="14"/>
  <c r="R235" i="11"/>
  <c r="IO72" i="8"/>
  <c r="IO82" i="8"/>
  <c r="R233" i="11"/>
  <c r="R232" i="11"/>
  <c r="AD626" i="4"/>
  <c r="AD656" i="4"/>
  <c r="R228" i="11"/>
  <c r="R227" i="11"/>
  <c r="R262" i="14"/>
  <c r="R230" i="11"/>
  <c r="R278" i="14"/>
  <c r="R231" i="11"/>
  <c r="R229" i="11"/>
  <c r="R239" i="11"/>
  <c r="R240" i="11"/>
  <c r="R241" i="11"/>
  <c r="R242" i="11"/>
  <c r="R243" i="11"/>
  <c r="R244" i="11"/>
  <c r="R245" i="11"/>
  <c r="R226" i="11"/>
  <c r="R153" i="11"/>
  <c r="R29" i="11"/>
  <c r="R248" i="11"/>
  <c r="R189" i="14"/>
  <c r="R192" i="14"/>
  <c r="R190" i="14"/>
  <c r="R191" i="14"/>
  <c r="R194" i="14"/>
  <c r="R199" i="14"/>
  <c r="R202" i="14"/>
  <c r="R205" i="14"/>
  <c r="R209" i="14"/>
  <c r="R212" i="14"/>
  <c r="R257" i="11"/>
  <c r="R252" i="11"/>
  <c r="AD20" i="4"/>
  <c r="AD21" i="4"/>
  <c r="AD22" i="4"/>
  <c r="AD23" i="4"/>
  <c r="AD26" i="4"/>
  <c r="AD30" i="4"/>
  <c r="AD90" i="4"/>
  <c r="AD91" i="4"/>
  <c r="AD92" i="4"/>
  <c r="AD93" i="4"/>
  <c r="AD96" i="4"/>
  <c r="AD98" i="4"/>
  <c r="AD34" i="4"/>
  <c r="AD36" i="4"/>
  <c r="AD38" i="4"/>
  <c r="AD40" i="4"/>
  <c r="AD43" i="4"/>
  <c r="AD101" i="4"/>
  <c r="AD103" i="4"/>
  <c r="AD105" i="4"/>
  <c r="AD107" i="4"/>
  <c r="AD110" i="4"/>
  <c r="AD157" i="4"/>
  <c r="AD158" i="4"/>
  <c r="AD159" i="4"/>
  <c r="AD160" i="4"/>
  <c r="AD163" i="4"/>
  <c r="AD165" i="4"/>
  <c r="AD168" i="4"/>
  <c r="AD170" i="4"/>
  <c r="AD172" i="4"/>
  <c r="AD174" i="4"/>
  <c r="AD177" i="4"/>
  <c r="S12" i="10"/>
  <c r="AD281" i="4"/>
  <c r="AD282" i="4"/>
  <c r="R263" i="11"/>
  <c r="AD47" i="4"/>
  <c r="AD114" i="4"/>
  <c r="AD50" i="4"/>
  <c r="AD52" i="4"/>
  <c r="AD54" i="4"/>
  <c r="AD56" i="4"/>
  <c r="AD59" i="4"/>
  <c r="AD117" i="4"/>
  <c r="AD119" i="4"/>
  <c r="AD121" i="4"/>
  <c r="AD123" i="4"/>
  <c r="AD126" i="4"/>
  <c r="AD181" i="4"/>
  <c r="AD184" i="4"/>
  <c r="AD186" i="4"/>
  <c r="AD188" i="4"/>
  <c r="AD190" i="4"/>
  <c r="AD193" i="4"/>
  <c r="S15" i="10"/>
  <c r="AD285" i="4"/>
  <c r="AD286" i="4"/>
  <c r="R264" i="11"/>
  <c r="AD63" i="4"/>
  <c r="AD130" i="4"/>
  <c r="AD66" i="4"/>
  <c r="AD68" i="4"/>
  <c r="AD70" i="4"/>
  <c r="AD72" i="4"/>
  <c r="AD75" i="4"/>
  <c r="AD133" i="4"/>
  <c r="AD135" i="4"/>
  <c r="AD137" i="4"/>
  <c r="AD139" i="4"/>
  <c r="AD142" i="4"/>
  <c r="AD197" i="4"/>
  <c r="AD200" i="4"/>
  <c r="AD202" i="4"/>
  <c r="AD204" i="4"/>
  <c r="AD206" i="4"/>
  <c r="AD209" i="4"/>
  <c r="S18" i="10"/>
  <c r="AD289" i="4"/>
  <c r="AD290" i="4"/>
  <c r="R265" i="11"/>
  <c r="R262" i="11"/>
  <c r="R260" i="11"/>
  <c r="IO200" i="8"/>
  <c r="IO195" i="8"/>
  <c r="IO197" i="8"/>
  <c r="IO201" i="8"/>
  <c r="R277" i="11"/>
  <c r="R213" i="14"/>
  <c r="R278" i="11"/>
  <c r="BB446" i="6"/>
  <c r="AD1737" i="4"/>
  <c r="AD1734" i="4"/>
  <c r="AD1739" i="4"/>
  <c r="BB447" i="6"/>
  <c r="AD1740" i="4"/>
  <c r="AD1738" i="4"/>
  <c r="AD1741" i="4"/>
  <c r="AD1742" i="4"/>
  <c r="AD1744" i="4"/>
  <c r="R276" i="11"/>
  <c r="R273" i="11"/>
  <c r="AC1622" i="4"/>
  <c r="AD1618" i="4"/>
  <c r="AD1615" i="4"/>
  <c r="AD1616" i="4"/>
  <c r="AD1619" i="4"/>
  <c r="AD1620" i="4"/>
  <c r="AD1621" i="4"/>
  <c r="AD1631" i="4"/>
  <c r="R261" i="11"/>
  <c r="R259" i="11"/>
  <c r="R250" i="11"/>
  <c r="R280" i="11"/>
  <c r="Q128" i="12"/>
  <c r="R288" i="11"/>
  <c r="AD283" i="4"/>
  <c r="AD287" i="4"/>
  <c r="AD291" i="4"/>
  <c r="R284" i="11"/>
  <c r="R283" i="11"/>
  <c r="AD1013" i="4"/>
  <c r="AD1016" i="4"/>
  <c r="AD1030" i="4"/>
  <c r="AD1018" i="4"/>
  <c r="AD1031" i="4"/>
  <c r="AD1020" i="4"/>
  <c r="AD1032" i="4"/>
  <c r="AD1022" i="4"/>
  <c r="AD1033" i="4"/>
  <c r="AD1024" i="4"/>
  <c r="AD1034" i="4"/>
  <c r="AD1035" i="4"/>
  <c r="AD1038" i="4"/>
  <c r="AD1039" i="4"/>
  <c r="AD1040" i="4"/>
  <c r="AD1041" i="4"/>
  <c r="AD1042" i="4"/>
  <c r="AD1043" i="4"/>
  <c r="AD1045" i="4"/>
  <c r="AD1052" i="4"/>
  <c r="AD1055" i="4"/>
  <c r="AD1069" i="4"/>
  <c r="AD1057" i="4"/>
  <c r="AD1070" i="4"/>
  <c r="AD1059" i="4"/>
  <c r="AD1071" i="4"/>
  <c r="AD1061" i="4"/>
  <c r="AD1072" i="4"/>
  <c r="AD1063" i="4"/>
  <c r="AD1073" i="4"/>
  <c r="AD1074" i="4"/>
  <c r="AD1077" i="4"/>
  <c r="AD1078" i="4"/>
  <c r="AD1079" i="4"/>
  <c r="AD1080" i="4"/>
  <c r="AD1081" i="4"/>
  <c r="AD1082" i="4"/>
  <c r="AD1084" i="4"/>
  <c r="AD1090" i="4"/>
  <c r="AD1093" i="4"/>
  <c r="AD1107" i="4"/>
  <c r="AD1095" i="4"/>
  <c r="AD1108" i="4"/>
  <c r="AD1097" i="4"/>
  <c r="AD1109" i="4"/>
  <c r="AD1099" i="4"/>
  <c r="AD1110" i="4"/>
  <c r="AD1101" i="4"/>
  <c r="AD1111" i="4"/>
  <c r="AD1112" i="4"/>
  <c r="AD1115" i="4"/>
  <c r="AD1116" i="4"/>
  <c r="AD1117" i="4"/>
  <c r="AD1118" i="4"/>
  <c r="AD1119" i="4"/>
  <c r="AD1120" i="4"/>
  <c r="AD1122" i="4"/>
  <c r="R286" i="11"/>
  <c r="AD1017" i="4"/>
  <c r="AD1019" i="4"/>
  <c r="AD1021" i="4"/>
  <c r="AD1023" i="4"/>
  <c r="AD1027" i="4"/>
  <c r="AD1049" i="4"/>
  <c r="AD1056" i="4"/>
  <c r="AD1058" i="4"/>
  <c r="AD1060" i="4"/>
  <c r="AD1062" i="4"/>
  <c r="AD1066" i="4"/>
  <c r="AD1087" i="4"/>
  <c r="AD1094" i="4"/>
  <c r="AD1096" i="4"/>
  <c r="AD1098" i="4"/>
  <c r="AD1100" i="4"/>
  <c r="AD1104" i="4"/>
  <c r="AD1125" i="4"/>
  <c r="AD900" i="4"/>
  <c r="AD901" i="4"/>
  <c r="AD902" i="4"/>
  <c r="AD903" i="4"/>
  <c r="AD934" i="4"/>
  <c r="AD935" i="4"/>
  <c r="AD936" i="4"/>
  <c r="AD937" i="4"/>
  <c r="AD960" i="4"/>
  <c r="AD961" i="4"/>
  <c r="AD962" i="4"/>
  <c r="AD963" i="4"/>
  <c r="AD992" i="4"/>
  <c r="AD993" i="4"/>
  <c r="AD994" i="4"/>
  <c r="AD995" i="4"/>
  <c r="AD1128" i="4"/>
  <c r="AD1131" i="4"/>
  <c r="AD1132" i="4"/>
  <c r="AD1133" i="4"/>
  <c r="AD1134" i="4"/>
  <c r="AD1135" i="4"/>
  <c r="AD1136" i="4"/>
  <c r="AD1137" i="4"/>
  <c r="AD1138" i="4"/>
  <c r="AD1142" i="4"/>
  <c r="AD908" i="4"/>
  <c r="AD909" i="4"/>
  <c r="AD910" i="4"/>
  <c r="AD911" i="4"/>
  <c r="AD942" i="4"/>
  <c r="AD943" i="4"/>
  <c r="AD944" i="4"/>
  <c r="AD945" i="4"/>
  <c r="AD968" i="4"/>
  <c r="AD969" i="4"/>
  <c r="AD970" i="4"/>
  <c r="AD971" i="4"/>
  <c r="AD1000" i="4"/>
  <c r="AD1001" i="4"/>
  <c r="AD1002" i="4"/>
  <c r="AD1003" i="4"/>
  <c r="AD1145" i="4"/>
  <c r="AD1148" i="4"/>
  <c r="AD1149" i="4"/>
  <c r="AD1150" i="4"/>
  <c r="AD1151" i="4"/>
  <c r="AD1152" i="4"/>
  <c r="AD1153" i="4"/>
  <c r="AD1154" i="4"/>
  <c r="AD1155" i="4"/>
  <c r="AD1159" i="4"/>
  <c r="R287" i="11"/>
  <c r="R282" i="11"/>
  <c r="AC1568" i="4"/>
  <c r="AD1570" i="4"/>
  <c r="AD1571" i="4"/>
  <c r="R23" i="12"/>
  <c r="AD1699" i="4"/>
  <c r="R48" i="12"/>
  <c r="R6" i="12"/>
  <c r="R7" i="12"/>
  <c r="R8" i="12"/>
  <c r="R5" i="12"/>
  <c r="R4" i="12"/>
  <c r="AC619" i="4"/>
  <c r="AC628" i="4"/>
  <c r="AC620" i="4"/>
  <c r="AC629" i="4"/>
  <c r="AC621" i="4"/>
  <c r="AC630" i="4"/>
  <c r="AC631" i="4"/>
  <c r="AC632" i="4"/>
  <c r="AC634" i="4"/>
  <c r="AD636" i="4"/>
  <c r="R22" i="12"/>
  <c r="R17" i="12"/>
  <c r="R18" i="12"/>
  <c r="R19" i="12"/>
  <c r="AD1141" i="4"/>
  <c r="R20" i="12"/>
  <c r="AD1156" i="4"/>
  <c r="AD1158" i="4"/>
  <c r="R21" i="12"/>
  <c r="R16" i="12"/>
  <c r="R287" i="14"/>
  <c r="R288" i="14"/>
  <c r="R289" i="14"/>
  <c r="R291" i="14"/>
  <c r="R23" i="14"/>
  <c r="R55" i="14"/>
  <c r="R85" i="14"/>
  <c r="R293" i="14"/>
  <c r="R299" i="14"/>
  <c r="R300" i="14"/>
  <c r="R302" i="14"/>
  <c r="R26" i="14"/>
  <c r="R58" i="14"/>
  <c r="R88" i="14"/>
  <c r="R294" i="14"/>
  <c r="R305" i="14"/>
  <c r="R306" i="14"/>
  <c r="R308" i="14"/>
  <c r="R30" i="14"/>
  <c r="R62" i="14"/>
  <c r="R92" i="14"/>
  <c r="R295" i="14"/>
  <c r="R311" i="14"/>
  <c r="R312" i="14"/>
  <c r="R314" i="14"/>
  <c r="R316" i="14"/>
  <c r="R26" i="12"/>
  <c r="Q110" i="14"/>
  <c r="R368" i="14"/>
  <c r="R31" i="12"/>
  <c r="R21" i="14"/>
  <c r="R53" i="14"/>
  <c r="R83" i="14"/>
  <c r="R113" i="14"/>
  <c r="Q370" i="14"/>
  <c r="R32" i="12"/>
  <c r="Q24" i="14"/>
  <c r="Q56" i="14"/>
  <c r="Q86" i="14"/>
  <c r="Q116" i="14"/>
  <c r="R372" i="14"/>
  <c r="R33" i="12"/>
  <c r="R120" i="14"/>
  <c r="Q374" i="14"/>
  <c r="R34" i="12"/>
  <c r="Q122" i="14"/>
  <c r="R376" i="14"/>
  <c r="R35" i="12"/>
  <c r="R25" i="12"/>
  <c r="AD1607" i="4"/>
  <c r="R332" i="14"/>
  <c r="R333" i="14"/>
  <c r="R334" i="14"/>
  <c r="R335" i="14"/>
  <c r="R336" i="14"/>
  <c r="R339" i="14"/>
  <c r="R340" i="14"/>
  <c r="R341" i="14"/>
  <c r="R342" i="14"/>
  <c r="R36" i="12"/>
  <c r="R216" i="14"/>
  <c r="R217" i="14"/>
  <c r="R218" i="14"/>
  <c r="R200" i="14"/>
  <c r="R222" i="14"/>
  <c r="R223" i="14"/>
  <c r="R224" i="14"/>
  <c r="R225" i="14"/>
  <c r="R203" i="14"/>
  <c r="R227" i="14"/>
  <c r="R228" i="14"/>
  <c r="R229" i="14"/>
  <c r="R230" i="14"/>
  <c r="R207" i="14"/>
  <c r="R232" i="14"/>
  <c r="R233" i="14"/>
  <c r="R234" i="14"/>
  <c r="R235" i="14"/>
  <c r="R237" i="14"/>
  <c r="R38" i="12"/>
  <c r="R242" i="14"/>
  <c r="R40" i="12"/>
  <c r="Q246" i="14"/>
  <c r="R41" i="12"/>
  <c r="R245" i="14"/>
  <c r="R42" i="12"/>
  <c r="R198" i="14"/>
  <c r="Q243" i="14"/>
  <c r="R43" i="12"/>
  <c r="Q201" i="14"/>
  <c r="R244" i="14"/>
  <c r="R44" i="12"/>
  <c r="R37" i="12"/>
  <c r="R24" i="12"/>
  <c r="AC1725" i="4"/>
  <c r="AD1726" i="4"/>
  <c r="R49" i="12"/>
  <c r="AC1722" i="4"/>
  <c r="AD1723" i="4"/>
  <c r="R53" i="12"/>
  <c r="R47" i="12"/>
  <c r="R58" i="12"/>
  <c r="AC1682" i="4"/>
  <c r="AC1672" i="4"/>
  <c r="AD1688" i="4"/>
  <c r="R46" i="12"/>
  <c r="AD1634" i="4"/>
  <c r="R57" i="12"/>
  <c r="R3" i="12"/>
  <c r="AD1705" i="4"/>
  <c r="R74" i="12"/>
  <c r="R114" i="12"/>
  <c r="R115" i="12"/>
  <c r="R116" i="12"/>
  <c r="R117" i="12"/>
  <c r="R113" i="12"/>
  <c r="AD35" i="4"/>
  <c r="AD37" i="4"/>
  <c r="AD39" i="4"/>
  <c r="AD41" i="4"/>
  <c r="AD44" i="4"/>
  <c r="AD51" i="4"/>
  <c r="AD53" i="4"/>
  <c r="AD55" i="4"/>
  <c r="AD57" i="4"/>
  <c r="AD60" i="4"/>
  <c r="AD67" i="4"/>
  <c r="AD69" i="4"/>
  <c r="AD71" i="4"/>
  <c r="AD73" i="4"/>
  <c r="AD76" i="4"/>
  <c r="AD102" i="4"/>
  <c r="AD104" i="4"/>
  <c r="AD106" i="4"/>
  <c r="AD108" i="4"/>
  <c r="AD111" i="4"/>
  <c r="AD118" i="4"/>
  <c r="AD120" i="4"/>
  <c r="AD122" i="4"/>
  <c r="AD124" i="4"/>
  <c r="AD127" i="4"/>
  <c r="AD134" i="4"/>
  <c r="AD136" i="4"/>
  <c r="AD138" i="4"/>
  <c r="AD140" i="4"/>
  <c r="AD143" i="4"/>
  <c r="AD169" i="4"/>
  <c r="AD171" i="4"/>
  <c r="AD173" i="4"/>
  <c r="AD175" i="4"/>
  <c r="AD178" i="4"/>
  <c r="AD185" i="4"/>
  <c r="AD187" i="4"/>
  <c r="AD189" i="4"/>
  <c r="AD191" i="4"/>
  <c r="AD194" i="4"/>
  <c r="AD201" i="4"/>
  <c r="AD203" i="4"/>
  <c r="AD205" i="4"/>
  <c r="AD207" i="4"/>
  <c r="AD210" i="4"/>
  <c r="R68" i="12"/>
  <c r="R67" i="12"/>
  <c r="R70" i="12"/>
  <c r="R66" i="12"/>
  <c r="R72" i="12"/>
  <c r="AD1046" i="4"/>
  <c r="AD1085" i="4"/>
  <c r="AD1123" i="4"/>
  <c r="R73" i="12"/>
  <c r="R71" i="12"/>
  <c r="R65" i="12"/>
  <c r="AD1713" i="4"/>
  <c r="R121" i="12"/>
  <c r="R119" i="12"/>
  <c r="AD1629" i="4"/>
  <c r="R62" i="12"/>
  <c r="R59" i="12"/>
  <c r="R123" i="12"/>
  <c r="Q129" i="12"/>
  <c r="R124" i="12"/>
  <c r="R125" i="12"/>
  <c r="AD1733" i="4"/>
  <c r="R126" i="12"/>
  <c r="R127" i="12"/>
  <c r="R296" i="11"/>
  <c r="R295" i="11"/>
  <c r="R305" i="11"/>
  <c r="R292" i="11"/>
  <c r="R291" i="11"/>
  <c r="R294" i="11"/>
  <c r="R290" i="11"/>
  <c r="R307" i="11"/>
  <c r="R309" i="11"/>
  <c r="AE524" i="4"/>
  <c r="AE522" i="4"/>
  <c r="AE523" i="4"/>
  <c r="AE525" i="4"/>
  <c r="AE526" i="4"/>
  <c r="AE527" i="4"/>
  <c r="AE1555" i="4"/>
  <c r="S43" i="11"/>
  <c r="AE1610" i="4"/>
  <c r="S127" i="14"/>
  <c r="S128" i="14"/>
  <c r="S130" i="14"/>
  <c r="AE534" i="4"/>
  <c r="AE532" i="4"/>
  <c r="AE533" i="4"/>
  <c r="AE535" i="4"/>
  <c r="AE536" i="4"/>
  <c r="AE537" i="4"/>
  <c r="AE1582" i="4"/>
  <c r="AE1584" i="4"/>
  <c r="AE1585" i="4"/>
  <c r="S345" i="14"/>
  <c r="S346" i="14"/>
  <c r="S44" i="11"/>
  <c r="IP28" i="8"/>
  <c r="IP36" i="8"/>
  <c r="IP124" i="8"/>
  <c r="S42" i="11"/>
  <c r="AE1674" i="4"/>
  <c r="AE1675" i="4"/>
  <c r="S46" i="11"/>
  <c r="AE1635" i="4"/>
  <c r="AE1636" i="4"/>
  <c r="S45" i="11"/>
  <c r="S41" i="11"/>
  <c r="AE625" i="4"/>
  <c r="AE645" i="4"/>
  <c r="S37" i="11"/>
  <c r="AE687" i="4"/>
  <c r="AD1185" i="4"/>
  <c r="AE1181" i="4"/>
  <c r="AE743" i="4"/>
  <c r="AE742" i="4"/>
  <c r="AE744" i="4"/>
  <c r="AE745" i="4"/>
  <c r="AE891" i="4"/>
  <c r="AE892" i="4"/>
  <c r="AE1182" i="4"/>
  <c r="AE1183" i="4"/>
  <c r="AE1174" i="4"/>
  <c r="AE1175" i="4"/>
  <c r="AE1176" i="4"/>
  <c r="AE1177" i="4"/>
  <c r="AE1184" i="4"/>
  <c r="AE1462" i="4"/>
  <c r="S33" i="11"/>
  <c r="AE688" i="4"/>
  <c r="AE694" i="4"/>
  <c r="AD1200" i="4"/>
  <c r="AE1196" i="4"/>
  <c r="AE759" i="4"/>
  <c r="AE758" i="4"/>
  <c r="AE760" i="4"/>
  <c r="AE761" i="4"/>
  <c r="AE895" i="4"/>
  <c r="AE896" i="4"/>
  <c r="AE1197" i="4"/>
  <c r="AE1198" i="4"/>
  <c r="AE1189" i="4"/>
  <c r="AE1190" i="4"/>
  <c r="AE1191" i="4"/>
  <c r="AE1192" i="4"/>
  <c r="AE1199" i="4"/>
  <c r="AE1466" i="4"/>
  <c r="S34" i="11"/>
  <c r="AE689" i="4"/>
  <c r="AE695" i="4"/>
  <c r="AD1215" i="4"/>
  <c r="AE1211" i="4"/>
  <c r="AE766" i="4"/>
  <c r="AE765" i="4"/>
  <c r="AE767" i="4"/>
  <c r="AE768" i="4"/>
  <c r="AE899" i="4"/>
  <c r="AE1212" i="4"/>
  <c r="AE1213" i="4"/>
  <c r="AE1204" i="4"/>
  <c r="AE1205" i="4"/>
  <c r="AE1206" i="4"/>
  <c r="AE1207" i="4"/>
  <c r="AE1214" i="4"/>
  <c r="AE1471" i="4"/>
  <c r="S35" i="11"/>
  <c r="AE690" i="4"/>
  <c r="AE696" i="4"/>
  <c r="AD1230" i="4"/>
  <c r="AE1226" i="4"/>
  <c r="AE773" i="4"/>
  <c r="AE772" i="4"/>
  <c r="AE774" i="4"/>
  <c r="AE775" i="4"/>
  <c r="AE907" i="4"/>
  <c r="AE1227" i="4"/>
  <c r="AE1228" i="4"/>
  <c r="AE1219" i="4"/>
  <c r="AE1220" i="4"/>
  <c r="AE1221" i="4"/>
  <c r="AE1222" i="4"/>
  <c r="AE1229" i="4"/>
  <c r="AE1476" i="4"/>
  <c r="S36" i="11"/>
  <c r="S32" i="11"/>
  <c r="S5" i="14"/>
  <c r="S6" i="14"/>
  <c r="S8" i="14"/>
  <c r="S9" i="14"/>
  <c r="S10" i="14"/>
  <c r="S13" i="14"/>
  <c r="S11" i="14"/>
  <c r="S14" i="14"/>
  <c r="S16" i="14"/>
  <c r="S18" i="14"/>
  <c r="S22" i="14"/>
  <c r="S25" i="14"/>
  <c r="S28" i="14"/>
  <c r="S32" i="14"/>
  <c r="S158" i="14"/>
  <c r="S37" i="14"/>
  <c r="S38" i="14"/>
  <c r="S40" i="14"/>
  <c r="S41" i="14"/>
  <c r="S42" i="14"/>
  <c r="S45" i="14"/>
  <c r="S43" i="14"/>
  <c r="S46" i="14"/>
  <c r="S48" i="14"/>
  <c r="S50" i="14"/>
  <c r="S54" i="14"/>
  <c r="S57" i="14"/>
  <c r="S60" i="14"/>
  <c r="S64" i="14"/>
  <c r="S159" i="14"/>
  <c r="S67" i="14"/>
  <c r="S68" i="14"/>
  <c r="S70" i="14"/>
  <c r="S71" i="14"/>
  <c r="S72" i="14"/>
  <c r="S75" i="14"/>
  <c r="S73" i="14"/>
  <c r="S76" i="14"/>
  <c r="S78" i="14"/>
  <c r="S80" i="14"/>
  <c r="S84" i="14"/>
  <c r="S87" i="14"/>
  <c r="S90" i="14"/>
  <c r="S94" i="14"/>
  <c r="S160" i="14"/>
  <c r="S250" i="14"/>
  <c r="S251" i="14"/>
  <c r="S39" i="11"/>
  <c r="S131" i="14"/>
  <c r="S132" i="14"/>
  <c r="S135" i="14"/>
  <c r="S133" i="14"/>
  <c r="S136" i="14"/>
  <c r="S138" i="14"/>
  <c r="S140" i="14"/>
  <c r="S144" i="14"/>
  <c r="S147" i="14"/>
  <c r="S150" i="14"/>
  <c r="S154" i="14"/>
  <c r="S182" i="14"/>
  <c r="S266" i="14"/>
  <c r="S267" i="14"/>
  <c r="S40" i="11"/>
  <c r="S38" i="11"/>
  <c r="S47" i="11"/>
  <c r="S48" i="11"/>
  <c r="S49" i="11"/>
  <c r="S50" i="11"/>
  <c r="S51" i="11"/>
  <c r="S52" i="11"/>
  <c r="S53" i="11"/>
  <c r="S31" i="11"/>
  <c r="AE1556" i="4"/>
  <c r="S67" i="11"/>
  <c r="S347" i="14"/>
  <c r="S68" i="11"/>
  <c r="IP29" i="8"/>
  <c r="IP37" i="8"/>
  <c r="IP125" i="8"/>
  <c r="S66" i="11"/>
  <c r="AE1676" i="4"/>
  <c r="S70" i="11"/>
  <c r="AE1637" i="4"/>
  <c r="S69" i="11"/>
  <c r="S65" i="11"/>
  <c r="AE646" i="4"/>
  <c r="S61" i="11"/>
  <c r="AE693" i="4"/>
  <c r="AD1245" i="4"/>
  <c r="AE1241" i="4"/>
  <c r="AE752" i="4"/>
  <c r="AE751" i="4"/>
  <c r="AE750" i="4"/>
  <c r="AE753" i="4"/>
  <c r="AE916" i="4"/>
  <c r="AE917" i="4"/>
  <c r="AE1242" i="4"/>
  <c r="AE1243" i="4"/>
  <c r="AE1234" i="4"/>
  <c r="AE1235" i="4"/>
  <c r="AE1236" i="4"/>
  <c r="AE1237" i="4"/>
  <c r="AE1244" i="4"/>
  <c r="AE1481" i="4"/>
  <c r="S57" i="11"/>
  <c r="AE1467" i="4"/>
  <c r="S58" i="11"/>
  <c r="AE1472" i="4"/>
  <c r="S59" i="11"/>
  <c r="AE1477" i="4"/>
  <c r="S60" i="11"/>
  <c r="S56" i="11"/>
  <c r="S252" i="14"/>
  <c r="S63" i="11"/>
  <c r="S268" i="14"/>
  <c r="S64" i="11"/>
  <c r="S62" i="11"/>
  <c r="S71" i="11"/>
  <c r="S72" i="11"/>
  <c r="S73" i="11"/>
  <c r="S74" i="11"/>
  <c r="S75" i="11"/>
  <c r="S76" i="11"/>
  <c r="S77" i="11"/>
  <c r="S55" i="11"/>
  <c r="S30" i="11"/>
  <c r="AE547" i="4"/>
  <c r="AE545" i="4"/>
  <c r="AE546" i="4"/>
  <c r="AE548" i="4"/>
  <c r="AE549" i="4"/>
  <c r="AE550" i="4"/>
  <c r="AE1558" i="4"/>
  <c r="S92" i="11"/>
  <c r="AE1589" i="4"/>
  <c r="AE1591" i="4"/>
  <c r="AE1592" i="4"/>
  <c r="S348" i="14"/>
  <c r="S349" i="14"/>
  <c r="S93" i="11"/>
  <c r="AE1677" i="4"/>
  <c r="AE1678" i="4"/>
  <c r="S95" i="11"/>
  <c r="AE1638" i="4"/>
  <c r="AE1639" i="4"/>
  <c r="S94" i="11"/>
  <c r="S90" i="11"/>
  <c r="AE648" i="4"/>
  <c r="S86" i="11"/>
  <c r="AE713" i="4"/>
  <c r="AD1261" i="4"/>
  <c r="AE1257" i="4"/>
  <c r="AE783" i="4"/>
  <c r="AE782" i="4"/>
  <c r="AE784" i="4"/>
  <c r="AE785" i="4"/>
  <c r="AE922" i="4"/>
  <c r="AE923" i="4"/>
  <c r="AE1258" i="4"/>
  <c r="AE1259" i="4"/>
  <c r="AE1250" i="4"/>
  <c r="AE1251" i="4"/>
  <c r="AE1252" i="4"/>
  <c r="AE1253" i="4"/>
  <c r="AE1260" i="4"/>
  <c r="AE1486" i="4"/>
  <c r="S82" i="11"/>
  <c r="AE714" i="4"/>
  <c r="AD1276" i="4"/>
  <c r="AE1272" i="4"/>
  <c r="AE790" i="4"/>
  <c r="AE789" i="4"/>
  <c r="AE791" i="4"/>
  <c r="AE792" i="4"/>
  <c r="AE928" i="4"/>
  <c r="AE929" i="4"/>
  <c r="AE1273" i="4"/>
  <c r="AE1274" i="4"/>
  <c r="AE1265" i="4"/>
  <c r="AE1266" i="4"/>
  <c r="AE1267" i="4"/>
  <c r="AE1268" i="4"/>
  <c r="AE1275" i="4"/>
  <c r="AE1490" i="4"/>
  <c r="S83" i="11"/>
  <c r="AE715" i="4"/>
  <c r="AD1291" i="4"/>
  <c r="AE1287" i="4"/>
  <c r="AE797" i="4"/>
  <c r="AE796" i="4"/>
  <c r="AE798" i="4"/>
  <c r="AE799" i="4"/>
  <c r="AE933" i="4"/>
  <c r="AE1288" i="4"/>
  <c r="AE1289" i="4"/>
  <c r="AE1280" i="4"/>
  <c r="AE1281" i="4"/>
  <c r="AE1282" i="4"/>
  <c r="AE1283" i="4"/>
  <c r="AE1290" i="4"/>
  <c r="AE1494" i="4"/>
  <c r="S84" i="11"/>
  <c r="AE716" i="4"/>
  <c r="AD1306" i="4"/>
  <c r="AE1302" i="4"/>
  <c r="AE804" i="4"/>
  <c r="AE803" i="4"/>
  <c r="AE805" i="4"/>
  <c r="AE806" i="4"/>
  <c r="AE941" i="4"/>
  <c r="AE1303" i="4"/>
  <c r="AE1304" i="4"/>
  <c r="AE1295" i="4"/>
  <c r="AE1296" i="4"/>
  <c r="AE1297" i="4"/>
  <c r="AE1298" i="4"/>
  <c r="AE1305" i="4"/>
  <c r="AE1498" i="4"/>
  <c r="S85" i="11"/>
  <c r="S81" i="11"/>
  <c r="S164" i="14"/>
  <c r="S165" i="14"/>
  <c r="S166" i="14"/>
  <c r="S253" i="14"/>
  <c r="S254" i="14"/>
  <c r="S183" i="14"/>
  <c r="S269" i="14"/>
  <c r="S270" i="14"/>
  <c r="S89" i="11"/>
  <c r="S87" i="11"/>
  <c r="S96" i="11"/>
  <c r="S97" i="11"/>
  <c r="S98" i="11"/>
  <c r="S99" i="11"/>
  <c r="S100" i="11"/>
  <c r="S101" i="11"/>
  <c r="S102" i="11"/>
  <c r="S80" i="11"/>
  <c r="S79" i="11"/>
  <c r="AE559" i="4"/>
  <c r="AE557" i="4"/>
  <c r="AE558" i="4"/>
  <c r="AE560" i="4"/>
  <c r="AE561" i="4"/>
  <c r="AE562" i="4"/>
  <c r="AE1560" i="4"/>
  <c r="S117" i="11"/>
  <c r="AE569" i="4"/>
  <c r="AE567" i="4"/>
  <c r="AE568" i="4"/>
  <c r="AE570" i="4"/>
  <c r="AE571" i="4"/>
  <c r="AE572" i="4"/>
  <c r="AE1596" i="4"/>
  <c r="AE1598" i="4"/>
  <c r="AE1599" i="4"/>
  <c r="S350" i="14"/>
  <c r="S351" i="14"/>
  <c r="S118" i="11"/>
  <c r="IP56" i="8"/>
  <c r="IP64" i="8"/>
  <c r="IP128" i="8"/>
  <c r="S116" i="11"/>
  <c r="AE1679" i="4"/>
  <c r="AE1680" i="4"/>
  <c r="S120" i="11"/>
  <c r="AE1640" i="4"/>
  <c r="AE1641" i="4"/>
  <c r="S119" i="11"/>
  <c r="S115" i="11"/>
  <c r="AE650" i="4"/>
  <c r="S111" i="11"/>
  <c r="AE700" i="4"/>
  <c r="AD1382" i="4"/>
  <c r="AE1378" i="4"/>
  <c r="AE814" i="4"/>
  <c r="AE813" i="4"/>
  <c r="AE815" i="4"/>
  <c r="AE816" i="4"/>
  <c r="AE950" i="4"/>
  <c r="AE952" i="4"/>
  <c r="AE1379" i="4"/>
  <c r="AE1380" i="4"/>
  <c r="AE1371" i="4"/>
  <c r="AE1372" i="4"/>
  <c r="AE1373" i="4"/>
  <c r="AE1374" i="4"/>
  <c r="AE1381" i="4"/>
  <c r="AE1522" i="4"/>
  <c r="S107" i="11"/>
  <c r="AE701" i="4"/>
  <c r="AD1337" i="4"/>
  <c r="AE1333" i="4"/>
  <c r="AE707" i="4"/>
  <c r="AE828" i="4"/>
  <c r="AE827" i="4"/>
  <c r="AE829" i="4"/>
  <c r="AE830" i="4"/>
  <c r="AE955" i="4"/>
  <c r="AE956" i="4"/>
  <c r="AE1334" i="4"/>
  <c r="AE1335" i="4"/>
  <c r="AE1326" i="4"/>
  <c r="AE1327" i="4"/>
  <c r="AE1328" i="4"/>
  <c r="AE1329" i="4"/>
  <c r="AE1336" i="4"/>
  <c r="AE1507" i="4"/>
  <c r="S108" i="11"/>
  <c r="AE702" i="4"/>
  <c r="AD1352" i="4"/>
  <c r="AE1348" i="4"/>
  <c r="AE708" i="4"/>
  <c r="AE835" i="4"/>
  <c r="AE834" i="4"/>
  <c r="AE836" i="4"/>
  <c r="AE837" i="4"/>
  <c r="AE959" i="4"/>
  <c r="AE1349" i="4"/>
  <c r="AE1350" i="4"/>
  <c r="AE1341" i="4"/>
  <c r="AE1342" i="4"/>
  <c r="AE1343" i="4"/>
  <c r="AE1344" i="4"/>
  <c r="AE1351" i="4"/>
  <c r="AE1512" i="4"/>
  <c r="S109" i="11"/>
  <c r="AE703" i="4"/>
  <c r="AD1367" i="4"/>
  <c r="AE1363" i="4"/>
  <c r="AE709" i="4"/>
  <c r="AE842" i="4"/>
  <c r="AE841" i="4"/>
  <c r="AE843" i="4"/>
  <c r="AE844" i="4"/>
  <c r="AE967" i="4"/>
  <c r="AE1364" i="4"/>
  <c r="AE1365" i="4"/>
  <c r="AE1356" i="4"/>
  <c r="AE1357" i="4"/>
  <c r="AE1358" i="4"/>
  <c r="AE1359" i="4"/>
  <c r="AE1366" i="4"/>
  <c r="AE1517" i="4"/>
  <c r="S110" i="11"/>
  <c r="S106" i="11"/>
  <c r="S170" i="14"/>
  <c r="S171" i="14"/>
  <c r="S172" i="14"/>
  <c r="S255" i="14"/>
  <c r="S256" i="14"/>
  <c r="S113" i="11"/>
  <c r="S184" i="14"/>
  <c r="S271" i="14"/>
  <c r="S272" i="14"/>
  <c r="S114" i="11"/>
  <c r="S112" i="11"/>
  <c r="S121" i="11"/>
  <c r="S122" i="11"/>
  <c r="S123" i="11"/>
  <c r="S124" i="11"/>
  <c r="S125" i="11"/>
  <c r="S126" i="11"/>
  <c r="S127" i="11"/>
  <c r="S105" i="11"/>
  <c r="AE1561" i="4"/>
  <c r="S141" i="11"/>
  <c r="S352" i="14"/>
  <c r="S142" i="11"/>
  <c r="IP57" i="8"/>
  <c r="IP65" i="8"/>
  <c r="IP129" i="8"/>
  <c r="S140" i="11"/>
  <c r="AE1681" i="4"/>
  <c r="S144" i="11"/>
  <c r="AE1642" i="4"/>
  <c r="S143" i="11"/>
  <c r="S139" i="11"/>
  <c r="AE651" i="4"/>
  <c r="S135" i="11"/>
  <c r="AE1508" i="4"/>
  <c r="S132" i="11"/>
  <c r="AE1513" i="4"/>
  <c r="S133" i="11"/>
  <c r="AE1518" i="4"/>
  <c r="S134" i="11"/>
  <c r="AE706" i="4"/>
  <c r="AD1322" i="4"/>
  <c r="AE1318" i="4"/>
  <c r="AE821" i="4"/>
  <c r="AE820" i="4"/>
  <c r="AE822" i="4"/>
  <c r="AE823" i="4"/>
  <c r="AE976" i="4"/>
  <c r="AE977" i="4"/>
  <c r="AE1319" i="4"/>
  <c r="AE1320" i="4"/>
  <c r="AE1311" i="4"/>
  <c r="AE1312" i="4"/>
  <c r="AE1313" i="4"/>
  <c r="AE1314" i="4"/>
  <c r="AE1321" i="4"/>
  <c r="AE1503" i="4"/>
  <c r="S131" i="11"/>
  <c r="S130" i="11"/>
  <c r="S257" i="14"/>
  <c r="S137" i="11"/>
  <c r="S273" i="14"/>
  <c r="S138" i="11"/>
  <c r="S136" i="11"/>
  <c r="S145" i="11"/>
  <c r="S146" i="11"/>
  <c r="S147" i="11"/>
  <c r="S148" i="11"/>
  <c r="S149" i="11"/>
  <c r="S150" i="11"/>
  <c r="S151" i="11"/>
  <c r="S129" i="11"/>
  <c r="S104" i="11"/>
  <c r="AE591" i="4"/>
  <c r="AE589" i="4"/>
  <c r="AE590" i="4"/>
  <c r="AE592" i="4"/>
  <c r="AE593" i="4"/>
  <c r="AE594" i="4"/>
  <c r="AE1563" i="4"/>
  <c r="S166" i="11"/>
  <c r="AE601" i="4"/>
  <c r="AE599" i="4"/>
  <c r="AE600" i="4"/>
  <c r="AE602" i="4"/>
  <c r="AE603" i="4"/>
  <c r="AE604" i="4"/>
  <c r="AE1603" i="4"/>
  <c r="AE1605" i="4"/>
  <c r="AE1606" i="4"/>
  <c r="S353" i="14"/>
  <c r="S354" i="14"/>
  <c r="S167" i="11"/>
  <c r="IP73" i="8"/>
  <c r="IP83" i="8"/>
  <c r="IP131" i="8"/>
  <c r="S165" i="11"/>
  <c r="AE1683" i="4"/>
  <c r="S169" i="11"/>
  <c r="AE1643" i="4"/>
  <c r="AE1644" i="4"/>
  <c r="S168" i="11"/>
  <c r="S164" i="11"/>
  <c r="AE653" i="4"/>
  <c r="S160" i="11"/>
  <c r="AE720" i="4"/>
  <c r="AD1458" i="4"/>
  <c r="AE1454" i="4"/>
  <c r="AE852" i="4"/>
  <c r="AE851" i="4"/>
  <c r="AE853" i="4"/>
  <c r="AE854" i="4"/>
  <c r="AE983" i="4"/>
  <c r="AE984" i="4"/>
  <c r="AE1455" i="4"/>
  <c r="AE1456" i="4"/>
  <c r="AE1447" i="4"/>
  <c r="AE1448" i="4"/>
  <c r="AE1449" i="4"/>
  <c r="AE1450" i="4"/>
  <c r="AE1457" i="4"/>
  <c r="AE1550" i="4"/>
  <c r="S156" i="11"/>
  <c r="AE721" i="4"/>
  <c r="AD1413" i="4"/>
  <c r="AE1409" i="4"/>
  <c r="AE727" i="4"/>
  <c r="AE866" i="4"/>
  <c r="AE865" i="4"/>
  <c r="AE867" i="4"/>
  <c r="AE868" i="4"/>
  <c r="AE987" i="4"/>
  <c r="AE988" i="4"/>
  <c r="AE1410" i="4"/>
  <c r="AE1411" i="4"/>
  <c r="AE1402" i="4"/>
  <c r="AE1403" i="4"/>
  <c r="AE1404" i="4"/>
  <c r="AE1405" i="4"/>
  <c r="AE1412" i="4"/>
  <c r="AE1533" i="4"/>
  <c r="S157" i="11"/>
  <c r="AE722" i="4"/>
  <c r="AD1428" i="4"/>
  <c r="AE1424" i="4"/>
  <c r="AE728" i="4"/>
  <c r="AE873" i="4"/>
  <c r="AE872" i="4"/>
  <c r="AE874" i="4"/>
  <c r="AE875" i="4"/>
  <c r="AE991" i="4"/>
  <c r="AE1425" i="4"/>
  <c r="AE1426" i="4"/>
  <c r="AE1417" i="4"/>
  <c r="AE1418" i="4"/>
  <c r="AE1419" i="4"/>
  <c r="AE1420" i="4"/>
  <c r="AE1427" i="4"/>
  <c r="AE1539" i="4"/>
  <c r="S158" i="11"/>
  <c r="AE723" i="4"/>
  <c r="AD1443" i="4"/>
  <c r="AE1439" i="4"/>
  <c r="AE729" i="4"/>
  <c r="AE880" i="4"/>
  <c r="AE879" i="4"/>
  <c r="AE881" i="4"/>
  <c r="AE882" i="4"/>
  <c r="AE999" i="4"/>
  <c r="AE1440" i="4"/>
  <c r="AE1441" i="4"/>
  <c r="AE1432" i="4"/>
  <c r="AE1433" i="4"/>
  <c r="AE1434" i="4"/>
  <c r="AE1435" i="4"/>
  <c r="AE1442" i="4"/>
  <c r="AE1545" i="4"/>
  <c r="S159" i="11"/>
  <c r="S155" i="11"/>
  <c r="S176" i="14"/>
  <c r="S177" i="14"/>
  <c r="S178" i="14"/>
  <c r="S258" i="14"/>
  <c r="S259" i="14"/>
  <c r="S162" i="11"/>
  <c r="S185" i="14"/>
  <c r="S274" i="14"/>
  <c r="S275" i="14"/>
  <c r="S163" i="11"/>
  <c r="S161" i="11"/>
  <c r="S170" i="11"/>
  <c r="S171" i="11"/>
  <c r="S172" i="11"/>
  <c r="S173" i="11"/>
  <c r="S174" i="11"/>
  <c r="S175" i="11"/>
  <c r="S176" i="11"/>
  <c r="S154" i="11"/>
  <c r="AE1564" i="4"/>
  <c r="S190" i="11"/>
  <c r="S355" i="14"/>
  <c r="S191" i="11"/>
  <c r="IP74" i="8"/>
  <c r="IP84" i="8"/>
  <c r="IP132" i="8"/>
  <c r="IP185" i="8"/>
  <c r="S189" i="11"/>
  <c r="AE1645" i="4"/>
  <c r="S192" i="11"/>
  <c r="AE1684" i="4"/>
  <c r="S193" i="11"/>
  <c r="S188" i="11"/>
  <c r="AE654" i="4"/>
  <c r="S184" i="11"/>
  <c r="AE1532" i="4"/>
  <c r="S181" i="11"/>
  <c r="AE1538" i="4"/>
  <c r="S182" i="11"/>
  <c r="AE1544" i="4"/>
  <c r="S183" i="11"/>
  <c r="AE726" i="4"/>
  <c r="AD1398" i="4"/>
  <c r="AE1394" i="4"/>
  <c r="AE859" i="4"/>
  <c r="AE858" i="4"/>
  <c r="AE860" i="4"/>
  <c r="AE861" i="4"/>
  <c r="AE1008" i="4"/>
  <c r="AE1009" i="4"/>
  <c r="AE1395" i="4"/>
  <c r="AE1396" i="4"/>
  <c r="AE1387" i="4"/>
  <c r="AE1388" i="4"/>
  <c r="AE1389" i="4"/>
  <c r="AE1390" i="4"/>
  <c r="AE1397" i="4"/>
  <c r="AE1527" i="4"/>
  <c r="S180" i="11"/>
  <c r="S179" i="11"/>
  <c r="S260" i="14"/>
  <c r="S186" i="11"/>
  <c r="S276" i="14"/>
  <c r="S187" i="11"/>
  <c r="S185" i="11"/>
  <c r="S194" i="11"/>
  <c r="S195" i="11"/>
  <c r="S196" i="11"/>
  <c r="S197" i="11"/>
  <c r="S198" i="11"/>
  <c r="S199" i="11"/>
  <c r="S200" i="11"/>
  <c r="S178" i="11"/>
  <c r="AE1565" i="4"/>
  <c r="S214" i="11"/>
  <c r="S356" i="14"/>
  <c r="S215" i="11"/>
  <c r="IP75" i="8"/>
  <c r="IP85" i="8"/>
  <c r="IP133" i="8"/>
  <c r="IP186" i="8"/>
  <c r="S213" i="11"/>
  <c r="AE1646" i="4"/>
  <c r="S216" i="11"/>
  <c r="S212" i="11"/>
  <c r="AE655" i="4"/>
  <c r="S208" i="11"/>
  <c r="AE1534" i="4"/>
  <c r="S205" i="11"/>
  <c r="AE1540" i="4"/>
  <c r="S206" i="11"/>
  <c r="AE1546" i="4"/>
  <c r="S207" i="11"/>
  <c r="AE1528" i="4"/>
  <c r="S204" i="11"/>
  <c r="S203" i="11"/>
  <c r="S261" i="14"/>
  <c r="S210" i="11"/>
  <c r="S277" i="14"/>
  <c r="S211" i="11"/>
  <c r="S209" i="11"/>
  <c r="S218" i="11"/>
  <c r="S219" i="11"/>
  <c r="S220" i="11"/>
  <c r="S221" i="11"/>
  <c r="S222" i="11"/>
  <c r="S223" i="11"/>
  <c r="S224" i="11"/>
  <c r="S202" i="11"/>
  <c r="AE1566" i="4"/>
  <c r="S234" i="11"/>
  <c r="S357" i="14"/>
  <c r="S235" i="11"/>
  <c r="IP72" i="8"/>
  <c r="IP82" i="8"/>
  <c r="S233" i="11"/>
  <c r="S232" i="11"/>
  <c r="AE626" i="4"/>
  <c r="AE656" i="4"/>
  <c r="S228" i="11"/>
  <c r="S227" i="11"/>
  <c r="S262" i="14"/>
  <c r="S230" i="11"/>
  <c r="S278" i="14"/>
  <c r="S231" i="11"/>
  <c r="S229" i="11"/>
  <c r="S239" i="11"/>
  <c r="S240" i="11"/>
  <c r="S241" i="11"/>
  <c r="S242" i="11"/>
  <c r="S243" i="11"/>
  <c r="S244" i="11"/>
  <c r="S245" i="11"/>
  <c r="S226" i="11"/>
  <c r="S153" i="11"/>
  <c r="S29" i="11"/>
  <c r="S248" i="11"/>
  <c r="S189" i="14"/>
  <c r="S192" i="14"/>
  <c r="S190" i="14"/>
  <c r="S191" i="14"/>
  <c r="S194" i="14"/>
  <c r="S199" i="14"/>
  <c r="S202" i="14"/>
  <c r="S205" i="14"/>
  <c r="S209" i="14"/>
  <c r="S212" i="14"/>
  <c r="S257" i="11"/>
  <c r="S252" i="11"/>
  <c r="AE20" i="4"/>
  <c r="AE21" i="4"/>
  <c r="AE22" i="4"/>
  <c r="AE23" i="4"/>
  <c r="AE26" i="4"/>
  <c r="AE30" i="4"/>
  <c r="AE90" i="4"/>
  <c r="AE91" i="4"/>
  <c r="AE92" i="4"/>
  <c r="AE93" i="4"/>
  <c r="AE96" i="4"/>
  <c r="AE98" i="4"/>
  <c r="AE34" i="4"/>
  <c r="AE36" i="4"/>
  <c r="AE38" i="4"/>
  <c r="AE40" i="4"/>
  <c r="AE43" i="4"/>
  <c r="AE101" i="4"/>
  <c r="AE103" i="4"/>
  <c r="AE105" i="4"/>
  <c r="AE107" i="4"/>
  <c r="AE110" i="4"/>
  <c r="AE157" i="4"/>
  <c r="AE158" i="4"/>
  <c r="AE159" i="4"/>
  <c r="AE160" i="4"/>
  <c r="AE163" i="4"/>
  <c r="AE165" i="4"/>
  <c r="AE168" i="4"/>
  <c r="AE170" i="4"/>
  <c r="AE172" i="4"/>
  <c r="AE174" i="4"/>
  <c r="AE177" i="4"/>
  <c r="T12" i="10"/>
  <c r="AE281" i="4"/>
  <c r="AE282" i="4"/>
  <c r="S263" i="11"/>
  <c r="AE47" i="4"/>
  <c r="AE114" i="4"/>
  <c r="AE50" i="4"/>
  <c r="AE52" i="4"/>
  <c r="AE54" i="4"/>
  <c r="AE56" i="4"/>
  <c r="AE59" i="4"/>
  <c r="AE117" i="4"/>
  <c r="AE119" i="4"/>
  <c r="AE121" i="4"/>
  <c r="AE123" i="4"/>
  <c r="AE126" i="4"/>
  <c r="AE181" i="4"/>
  <c r="AE184" i="4"/>
  <c r="AE186" i="4"/>
  <c r="AE188" i="4"/>
  <c r="AE190" i="4"/>
  <c r="AE193" i="4"/>
  <c r="T15" i="10"/>
  <c r="AE285" i="4"/>
  <c r="AE286" i="4"/>
  <c r="S264" i="11"/>
  <c r="AE63" i="4"/>
  <c r="AE130" i="4"/>
  <c r="AE66" i="4"/>
  <c r="AE68" i="4"/>
  <c r="AE70" i="4"/>
  <c r="AE72" i="4"/>
  <c r="AE75" i="4"/>
  <c r="AE133" i="4"/>
  <c r="AE135" i="4"/>
  <c r="AE137" i="4"/>
  <c r="AE139" i="4"/>
  <c r="AE142" i="4"/>
  <c r="AE197" i="4"/>
  <c r="AE200" i="4"/>
  <c r="AE202" i="4"/>
  <c r="AE204" i="4"/>
  <c r="AE206" i="4"/>
  <c r="AE209" i="4"/>
  <c r="T18" i="10"/>
  <c r="AE289" i="4"/>
  <c r="AE290" i="4"/>
  <c r="S265" i="11"/>
  <c r="S262" i="11"/>
  <c r="S260" i="11"/>
  <c r="IP200" i="8"/>
  <c r="IP195" i="8"/>
  <c r="IP197" i="8"/>
  <c r="IP201" i="8"/>
  <c r="S277" i="11"/>
  <c r="S213" i="14"/>
  <c r="S278" i="11"/>
  <c r="BC446" i="6"/>
  <c r="AE1737" i="4"/>
  <c r="AE1734" i="4"/>
  <c r="AE1739" i="4"/>
  <c r="BC447" i="6"/>
  <c r="AE1740" i="4"/>
  <c r="AE1738" i="4"/>
  <c r="AE1741" i="4"/>
  <c r="AE1742" i="4"/>
  <c r="AE1744" i="4"/>
  <c r="S276" i="11"/>
  <c r="S273" i="11"/>
  <c r="AD1622" i="4"/>
  <c r="AE1618" i="4"/>
  <c r="AE1615" i="4"/>
  <c r="AE1616" i="4"/>
  <c r="AE1619" i="4"/>
  <c r="AE1620" i="4"/>
  <c r="AE1621" i="4"/>
  <c r="AE1631" i="4"/>
  <c r="S261" i="11"/>
  <c r="S259" i="11"/>
  <c r="S250" i="11"/>
  <c r="S280" i="11"/>
  <c r="R128" i="12"/>
  <c r="S288" i="11"/>
  <c r="AE283" i="4"/>
  <c r="AE287" i="4"/>
  <c r="AE291" i="4"/>
  <c r="S284" i="11"/>
  <c r="S283" i="11"/>
  <c r="AE1013" i="4"/>
  <c r="AE1016" i="4"/>
  <c r="AE1030" i="4"/>
  <c r="AE1018" i="4"/>
  <c r="AE1031" i="4"/>
  <c r="AE1020" i="4"/>
  <c r="AE1032" i="4"/>
  <c r="AE1022" i="4"/>
  <c r="AE1033" i="4"/>
  <c r="AE1024" i="4"/>
  <c r="AE1034" i="4"/>
  <c r="AE1035" i="4"/>
  <c r="AE1038" i="4"/>
  <c r="AE1039" i="4"/>
  <c r="AE1040" i="4"/>
  <c r="AE1041" i="4"/>
  <c r="AE1042" i="4"/>
  <c r="AE1043" i="4"/>
  <c r="AE1045" i="4"/>
  <c r="AE1052" i="4"/>
  <c r="AE1055" i="4"/>
  <c r="AE1069" i="4"/>
  <c r="AE1057" i="4"/>
  <c r="AE1070" i="4"/>
  <c r="AE1059" i="4"/>
  <c r="AE1071" i="4"/>
  <c r="AE1061" i="4"/>
  <c r="AE1072" i="4"/>
  <c r="AE1063" i="4"/>
  <c r="AE1073" i="4"/>
  <c r="AE1074" i="4"/>
  <c r="AE1077" i="4"/>
  <c r="AE1078" i="4"/>
  <c r="AE1079" i="4"/>
  <c r="AE1080" i="4"/>
  <c r="AE1081" i="4"/>
  <c r="AE1082" i="4"/>
  <c r="AE1084" i="4"/>
  <c r="AE1090" i="4"/>
  <c r="AE1093" i="4"/>
  <c r="AE1107" i="4"/>
  <c r="AE1095" i="4"/>
  <c r="AE1108" i="4"/>
  <c r="AE1097" i="4"/>
  <c r="AE1109" i="4"/>
  <c r="AE1099" i="4"/>
  <c r="AE1110" i="4"/>
  <c r="AE1101" i="4"/>
  <c r="AE1111" i="4"/>
  <c r="AE1112" i="4"/>
  <c r="AE1115" i="4"/>
  <c r="AE1116" i="4"/>
  <c r="AE1117" i="4"/>
  <c r="AE1118" i="4"/>
  <c r="AE1119" i="4"/>
  <c r="AE1120" i="4"/>
  <c r="AE1122" i="4"/>
  <c r="S286" i="11"/>
  <c r="AE1017" i="4"/>
  <c r="AE1019" i="4"/>
  <c r="AE1021" i="4"/>
  <c r="AE1023" i="4"/>
  <c r="AE1027" i="4"/>
  <c r="AE1049" i="4"/>
  <c r="AE1056" i="4"/>
  <c r="AE1058" i="4"/>
  <c r="AE1060" i="4"/>
  <c r="AE1062" i="4"/>
  <c r="AE1066" i="4"/>
  <c r="AE1087" i="4"/>
  <c r="AE1094" i="4"/>
  <c r="AE1096" i="4"/>
  <c r="AE1098" i="4"/>
  <c r="AE1100" i="4"/>
  <c r="AE1104" i="4"/>
  <c r="AE1125" i="4"/>
  <c r="AE900" i="4"/>
  <c r="AE901" i="4"/>
  <c r="AE902" i="4"/>
  <c r="AE903" i="4"/>
  <c r="AE934" i="4"/>
  <c r="AE935" i="4"/>
  <c r="AE936" i="4"/>
  <c r="AE937" i="4"/>
  <c r="AE960" i="4"/>
  <c r="AE961" i="4"/>
  <c r="AE962" i="4"/>
  <c r="AE963" i="4"/>
  <c r="AE992" i="4"/>
  <c r="AE993" i="4"/>
  <c r="AE994" i="4"/>
  <c r="AE995" i="4"/>
  <c r="AE1128" i="4"/>
  <c r="AE1131" i="4"/>
  <c r="AE1132" i="4"/>
  <c r="AE1133" i="4"/>
  <c r="AE1134" i="4"/>
  <c r="AE1135" i="4"/>
  <c r="AE1136" i="4"/>
  <c r="AE1137" i="4"/>
  <c r="AE1138" i="4"/>
  <c r="AE1142" i="4"/>
  <c r="AE908" i="4"/>
  <c r="AE909" i="4"/>
  <c r="AE910" i="4"/>
  <c r="AE911" i="4"/>
  <c r="AE942" i="4"/>
  <c r="AE943" i="4"/>
  <c r="AE944" i="4"/>
  <c r="AE945" i="4"/>
  <c r="AE968" i="4"/>
  <c r="AE969" i="4"/>
  <c r="AE970" i="4"/>
  <c r="AE971" i="4"/>
  <c r="AE1000" i="4"/>
  <c r="AE1001" i="4"/>
  <c r="AE1002" i="4"/>
  <c r="AE1003" i="4"/>
  <c r="AE1145" i="4"/>
  <c r="AE1148" i="4"/>
  <c r="AE1149" i="4"/>
  <c r="AE1150" i="4"/>
  <c r="AE1151" i="4"/>
  <c r="AE1152" i="4"/>
  <c r="AE1153" i="4"/>
  <c r="AE1154" i="4"/>
  <c r="AE1155" i="4"/>
  <c r="AE1159" i="4"/>
  <c r="S287" i="11"/>
  <c r="S282" i="11"/>
  <c r="AD1568" i="4"/>
  <c r="AE1570" i="4"/>
  <c r="AE1571" i="4"/>
  <c r="S23" i="12"/>
  <c r="AE1699" i="4"/>
  <c r="S48" i="12"/>
  <c r="S6" i="12"/>
  <c r="S7" i="12"/>
  <c r="S8" i="12"/>
  <c r="S5" i="12"/>
  <c r="S4" i="12"/>
  <c r="AD619" i="4"/>
  <c r="AD628" i="4"/>
  <c r="AD620" i="4"/>
  <c r="AD629" i="4"/>
  <c r="AD621" i="4"/>
  <c r="AD630" i="4"/>
  <c r="AD631" i="4"/>
  <c r="AD632" i="4"/>
  <c r="AD634" i="4"/>
  <c r="AE636" i="4"/>
  <c r="S22" i="12"/>
  <c r="S17" i="12"/>
  <c r="S18" i="12"/>
  <c r="S19" i="12"/>
  <c r="AE1141" i="4"/>
  <c r="S20" i="12"/>
  <c r="AE1156" i="4"/>
  <c r="AE1158" i="4"/>
  <c r="S21" i="12"/>
  <c r="S16" i="12"/>
  <c r="S287" i="14"/>
  <c r="S288" i="14"/>
  <c r="S289" i="14"/>
  <c r="S291" i="14"/>
  <c r="S23" i="14"/>
  <c r="S55" i="14"/>
  <c r="S85" i="14"/>
  <c r="S293" i="14"/>
  <c r="S299" i="14"/>
  <c r="S300" i="14"/>
  <c r="S302" i="14"/>
  <c r="S26" i="14"/>
  <c r="S58" i="14"/>
  <c r="S88" i="14"/>
  <c r="S294" i="14"/>
  <c r="S305" i="14"/>
  <c r="S306" i="14"/>
  <c r="S308" i="14"/>
  <c r="S30" i="14"/>
  <c r="S62" i="14"/>
  <c r="S92" i="14"/>
  <c r="S295" i="14"/>
  <c r="S311" i="14"/>
  <c r="S312" i="14"/>
  <c r="S314" i="14"/>
  <c r="S316" i="14"/>
  <c r="S26" i="12"/>
  <c r="R110" i="14"/>
  <c r="S368" i="14"/>
  <c r="S31" i="12"/>
  <c r="S21" i="14"/>
  <c r="S53" i="14"/>
  <c r="S83" i="14"/>
  <c r="S113" i="14"/>
  <c r="R370" i="14"/>
  <c r="S32" i="12"/>
  <c r="R24" i="14"/>
  <c r="R56" i="14"/>
  <c r="R86" i="14"/>
  <c r="R116" i="14"/>
  <c r="S372" i="14"/>
  <c r="S33" i="12"/>
  <c r="S120" i="14"/>
  <c r="R374" i="14"/>
  <c r="S34" i="12"/>
  <c r="R122" i="14"/>
  <c r="S376" i="14"/>
  <c r="S35" i="12"/>
  <c r="S25" i="12"/>
  <c r="AE1607" i="4"/>
  <c r="S332" i="14"/>
  <c r="S333" i="14"/>
  <c r="S334" i="14"/>
  <c r="S335" i="14"/>
  <c r="S336" i="14"/>
  <c r="S339" i="14"/>
  <c r="S340" i="14"/>
  <c r="S341" i="14"/>
  <c r="S342" i="14"/>
  <c r="S36" i="12"/>
  <c r="S216" i="14"/>
  <c r="S217" i="14"/>
  <c r="S218" i="14"/>
  <c r="S200" i="14"/>
  <c r="S222" i="14"/>
  <c r="S223" i="14"/>
  <c r="S224" i="14"/>
  <c r="S225" i="14"/>
  <c r="S203" i="14"/>
  <c r="S227" i="14"/>
  <c r="S228" i="14"/>
  <c r="S229" i="14"/>
  <c r="S230" i="14"/>
  <c r="S207" i="14"/>
  <c r="S232" i="14"/>
  <c r="S233" i="14"/>
  <c r="S234" i="14"/>
  <c r="S235" i="14"/>
  <c r="S237" i="14"/>
  <c r="S38" i="12"/>
  <c r="S242" i="14"/>
  <c r="S40" i="12"/>
  <c r="R246" i="14"/>
  <c r="S41" i="12"/>
  <c r="S245" i="14"/>
  <c r="S42" i="12"/>
  <c r="S198" i="14"/>
  <c r="R243" i="14"/>
  <c r="S43" i="12"/>
  <c r="R201" i="14"/>
  <c r="S244" i="14"/>
  <c r="S44" i="12"/>
  <c r="S37" i="12"/>
  <c r="S24" i="12"/>
  <c r="AD1725" i="4"/>
  <c r="AE1726" i="4"/>
  <c r="S49" i="12"/>
  <c r="AC1716" i="4"/>
  <c r="AD1716" i="4"/>
  <c r="AE1717" i="4"/>
  <c r="S50" i="12"/>
  <c r="AC1719" i="4"/>
  <c r="AD1719" i="4"/>
  <c r="AE1720" i="4"/>
  <c r="S51" i="12"/>
  <c r="AD1722" i="4"/>
  <c r="AE1723" i="4"/>
  <c r="S53" i="12"/>
  <c r="S47" i="12"/>
  <c r="S58" i="12"/>
  <c r="AD1682" i="4"/>
  <c r="AD1672" i="4"/>
  <c r="AE1688" i="4"/>
  <c r="S46" i="12"/>
  <c r="AE1634" i="4"/>
  <c r="S57" i="12"/>
  <c r="S3" i="12"/>
  <c r="AE1705" i="4"/>
  <c r="S74" i="12"/>
  <c r="S114" i="12"/>
  <c r="S115" i="12"/>
  <c r="S116" i="12"/>
  <c r="S117" i="12"/>
  <c r="S113" i="12"/>
  <c r="AE35" i="4"/>
  <c r="AE37" i="4"/>
  <c r="AE39" i="4"/>
  <c r="AE41" i="4"/>
  <c r="AE44" i="4"/>
  <c r="AE51" i="4"/>
  <c r="AE53" i="4"/>
  <c r="AE55" i="4"/>
  <c r="AE57" i="4"/>
  <c r="AE60" i="4"/>
  <c r="AE67" i="4"/>
  <c r="AE69" i="4"/>
  <c r="AE71" i="4"/>
  <c r="AE73" i="4"/>
  <c r="AE76" i="4"/>
  <c r="AE102" i="4"/>
  <c r="AE104" i="4"/>
  <c r="AE106" i="4"/>
  <c r="AE108" i="4"/>
  <c r="AE111" i="4"/>
  <c r="AE118" i="4"/>
  <c r="AE120" i="4"/>
  <c r="AE122" i="4"/>
  <c r="AE124" i="4"/>
  <c r="AE127" i="4"/>
  <c r="AE134" i="4"/>
  <c r="AE136" i="4"/>
  <c r="AE138" i="4"/>
  <c r="AE140" i="4"/>
  <c r="AE143" i="4"/>
  <c r="AE169" i="4"/>
  <c r="AE171" i="4"/>
  <c r="AE173" i="4"/>
  <c r="AE175" i="4"/>
  <c r="AE178" i="4"/>
  <c r="AE185" i="4"/>
  <c r="AE187" i="4"/>
  <c r="AE189" i="4"/>
  <c r="AE191" i="4"/>
  <c r="AE194" i="4"/>
  <c r="AE201" i="4"/>
  <c r="AE203" i="4"/>
  <c r="AE205" i="4"/>
  <c r="AE207" i="4"/>
  <c r="AE210" i="4"/>
  <c r="S68" i="12"/>
  <c r="S67" i="12"/>
  <c r="S70" i="12"/>
  <c r="S66" i="12"/>
  <c r="S72" i="12"/>
  <c r="AE1046" i="4"/>
  <c r="AE1085" i="4"/>
  <c r="AE1123" i="4"/>
  <c r="S73" i="12"/>
  <c r="S71" i="12"/>
  <c r="S65" i="12"/>
  <c r="AE1713" i="4"/>
  <c r="S121" i="12"/>
  <c r="S119" i="12"/>
  <c r="AE1629" i="4"/>
  <c r="S62" i="12"/>
  <c r="S59" i="12"/>
  <c r="S123" i="12"/>
  <c r="R129" i="12"/>
  <c r="S124" i="12"/>
  <c r="S125" i="12"/>
  <c r="AE1733" i="4"/>
  <c r="S126" i="12"/>
  <c r="S127" i="12"/>
  <c r="S296" i="11"/>
  <c r="S295" i="11"/>
  <c r="S305" i="11"/>
  <c r="S292" i="11"/>
  <c r="S291" i="11"/>
  <c r="S294" i="11"/>
  <c r="S290" i="11"/>
  <c r="S307" i="11"/>
  <c r="S309" i="11"/>
  <c r="AF524" i="4"/>
  <c r="AF522" i="4"/>
  <c r="AF523" i="4"/>
  <c r="AF525" i="4"/>
  <c r="AF526" i="4"/>
  <c r="AF527" i="4"/>
  <c r="AF1555" i="4"/>
  <c r="T43" i="11"/>
  <c r="AF1610" i="4"/>
  <c r="T127" i="14"/>
  <c r="T128" i="14"/>
  <c r="T130" i="14"/>
  <c r="AF534" i="4"/>
  <c r="AF532" i="4"/>
  <c r="AF533" i="4"/>
  <c r="AF535" i="4"/>
  <c r="AF536" i="4"/>
  <c r="AF537" i="4"/>
  <c r="AF1582" i="4"/>
  <c r="AF1584" i="4"/>
  <c r="AF1585" i="4"/>
  <c r="T345" i="14"/>
  <c r="T346" i="14"/>
  <c r="T44" i="11"/>
  <c r="IQ28" i="8"/>
  <c r="IQ36" i="8"/>
  <c r="IQ124" i="8"/>
  <c r="T42" i="11"/>
  <c r="AF1674" i="4"/>
  <c r="AF1675" i="4"/>
  <c r="T46" i="11"/>
  <c r="AF1635" i="4"/>
  <c r="AF1636" i="4"/>
  <c r="T45" i="11"/>
  <c r="T41" i="11"/>
  <c r="AF625" i="4"/>
  <c r="AF645" i="4"/>
  <c r="T37" i="11"/>
  <c r="AF687" i="4"/>
  <c r="AE1185" i="4"/>
  <c r="AF1181" i="4"/>
  <c r="AF743" i="4"/>
  <c r="AF742" i="4"/>
  <c r="AF744" i="4"/>
  <c r="AF745" i="4"/>
  <c r="AF891" i="4"/>
  <c r="AF892" i="4"/>
  <c r="AF1182" i="4"/>
  <c r="AF1183" i="4"/>
  <c r="AF1174" i="4"/>
  <c r="AF1175" i="4"/>
  <c r="AF1176" i="4"/>
  <c r="AF1177" i="4"/>
  <c r="AF1184" i="4"/>
  <c r="AF1462" i="4"/>
  <c r="T33" i="11"/>
  <c r="AF688" i="4"/>
  <c r="AF694" i="4"/>
  <c r="AE1200" i="4"/>
  <c r="AF1196" i="4"/>
  <c r="AF759" i="4"/>
  <c r="AF758" i="4"/>
  <c r="AF760" i="4"/>
  <c r="AF761" i="4"/>
  <c r="AF895" i="4"/>
  <c r="AF896" i="4"/>
  <c r="AF1197" i="4"/>
  <c r="AF1198" i="4"/>
  <c r="AF1189" i="4"/>
  <c r="AF1190" i="4"/>
  <c r="AF1191" i="4"/>
  <c r="AF1192" i="4"/>
  <c r="AF1199" i="4"/>
  <c r="AF1466" i="4"/>
  <c r="T34" i="11"/>
  <c r="AF689" i="4"/>
  <c r="AF695" i="4"/>
  <c r="AE1215" i="4"/>
  <c r="AF1211" i="4"/>
  <c r="AF766" i="4"/>
  <c r="AF765" i="4"/>
  <c r="AF767" i="4"/>
  <c r="AF768" i="4"/>
  <c r="AF899" i="4"/>
  <c r="AF1212" i="4"/>
  <c r="AF1213" i="4"/>
  <c r="AF1204" i="4"/>
  <c r="AF1205" i="4"/>
  <c r="AF1206" i="4"/>
  <c r="AF1207" i="4"/>
  <c r="AF1214" i="4"/>
  <c r="AF1471" i="4"/>
  <c r="T35" i="11"/>
  <c r="AF690" i="4"/>
  <c r="AF696" i="4"/>
  <c r="AE1230" i="4"/>
  <c r="AF1226" i="4"/>
  <c r="AF773" i="4"/>
  <c r="AF772" i="4"/>
  <c r="AF774" i="4"/>
  <c r="AF775" i="4"/>
  <c r="AF907" i="4"/>
  <c r="AF1227" i="4"/>
  <c r="AF1228" i="4"/>
  <c r="AF1219" i="4"/>
  <c r="AF1220" i="4"/>
  <c r="AF1221" i="4"/>
  <c r="AF1222" i="4"/>
  <c r="AF1229" i="4"/>
  <c r="AF1476" i="4"/>
  <c r="T36" i="11"/>
  <c r="T32" i="11"/>
  <c r="T5" i="14"/>
  <c r="T6" i="14"/>
  <c r="T8" i="14"/>
  <c r="T9" i="14"/>
  <c r="T10" i="14"/>
  <c r="T13" i="14"/>
  <c r="T11" i="14"/>
  <c r="T14" i="14"/>
  <c r="T16" i="14"/>
  <c r="T18" i="14"/>
  <c r="T22" i="14"/>
  <c r="T25" i="14"/>
  <c r="T28" i="14"/>
  <c r="T32" i="14"/>
  <c r="T158" i="14"/>
  <c r="T37" i="14"/>
  <c r="T38" i="14"/>
  <c r="T40" i="14"/>
  <c r="T41" i="14"/>
  <c r="T42" i="14"/>
  <c r="T45" i="14"/>
  <c r="T43" i="14"/>
  <c r="T46" i="14"/>
  <c r="T48" i="14"/>
  <c r="T50" i="14"/>
  <c r="T54" i="14"/>
  <c r="T57" i="14"/>
  <c r="T60" i="14"/>
  <c r="T64" i="14"/>
  <c r="T159" i="14"/>
  <c r="T67" i="14"/>
  <c r="T68" i="14"/>
  <c r="T70" i="14"/>
  <c r="T71" i="14"/>
  <c r="T72" i="14"/>
  <c r="T75" i="14"/>
  <c r="T73" i="14"/>
  <c r="T76" i="14"/>
  <c r="T78" i="14"/>
  <c r="T80" i="14"/>
  <c r="T84" i="14"/>
  <c r="T87" i="14"/>
  <c r="T90" i="14"/>
  <c r="T94" i="14"/>
  <c r="T160" i="14"/>
  <c r="T250" i="14"/>
  <c r="T251" i="14"/>
  <c r="T39" i="11"/>
  <c r="T131" i="14"/>
  <c r="T132" i="14"/>
  <c r="T135" i="14"/>
  <c r="T133" i="14"/>
  <c r="T136" i="14"/>
  <c r="T138" i="14"/>
  <c r="T140" i="14"/>
  <c r="T144" i="14"/>
  <c r="T147" i="14"/>
  <c r="T150" i="14"/>
  <c r="T154" i="14"/>
  <c r="T182" i="14"/>
  <c r="T266" i="14"/>
  <c r="T267" i="14"/>
  <c r="T40" i="11"/>
  <c r="T38" i="11"/>
  <c r="T47" i="11"/>
  <c r="T48" i="11"/>
  <c r="T49" i="11"/>
  <c r="T50" i="11"/>
  <c r="T51" i="11"/>
  <c r="T52" i="11"/>
  <c r="T53" i="11"/>
  <c r="T31" i="11"/>
  <c r="AF1556" i="4"/>
  <c r="T67" i="11"/>
  <c r="T347" i="14"/>
  <c r="T68" i="11"/>
  <c r="IQ29" i="8"/>
  <c r="IQ37" i="8"/>
  <c r="IQ125" i="8"/>
  <c r="T66" i="11"/>
  <c r="AF1676" i="4"/>
  <c r="T70" i="11"/>
  <c r="AF1637" i="4"/>
  <c r="T69" i="11"/>
  <c r="T65" i="11"/>
  <c r="AF646" i="4"/>
  <c r="T61" i="11"/>
  <c r="AF693" i="4"/>
  <c r="AE1245" i="4"/>
  <c r="AF1241" i="4"/>
  <c r="AF751" i="4"/>
  <c r="AF750" i="4"/>
  <c r="AF752" i="4"/>
  <c r="AF753" i="4"/>
  <c r="AF916" i="4"/>
  <c r="AF917" i="4"/>
  <c r="AF1242" i="4"/>
  <c r="AF1243" i="4"/>
  <c r="AF1234" i="4"/>
  <c r="AF1235" i="4"/>
  <c r="AF1236" i="4"/>
  <c r="AF1237" i="4"/>
  <c r="AF1244" i="4"/>
  <c r="AF1481" i="4"/>
  <c r="T57" i="11"/>
  <c r="AF1467" i="4"/>
  <c r="T58" i="11"/>
  <c r="AF1472" i="4"/>
  <c r="T59" i="11"/>
  <c r="AF1477" i="4"/>
  <c r="T60" i="11"/>
  <c r="T56" i="11"/>
  <c r="T252" i="14"/>
  <c r="T63" i="11"/>
  <c r="T268" i="14"/>
  <c r="T64" i="11"/>
  <c r="T62" i="11"/>
  <c r="T71" i="11"/>
  <c r="T72" i="11"/>
  <c r="T73" i="11"/>
  <c r="T74" i="11"/>
  <c r="T75" i="11"/>
  <c r="T76" i="11"/>
  <c r="T77" i="11"/>
  <c r="T55" i="11"/>
  <c r="T30" i="11"/>
  <c r="AF547" i="4"/>
  <c r="AF545" i="4"/>
  <c r="AF546" i="4"/>
  <c r="AF548" i="4"/>
  <c r="AF549" i="4"/>
  <c r="AF550" i="4"/>
  <c r="AF1558" i="4"/>
  <c r="T92" i="11"/>
  <c r="AF1589" i="4"/>
  <c r="AF1591" i="4"/>
  <c r="AF1592" i="4"/>
  <c r="T348" i="14"/>
  <c r="T349" i="14"/>
  <c r="T93" i="11"/>
  <c r="AF1677" i="4"/>
  <c r="AF1678" i="4"/>
  <c r="T95" i="11"/>
  <c r="AF1638" i="4"/>
  <c r="AF1639" i="4"/>
  <c r="T94" i="11"/>
  <c r="T90" i="11"/>
  <c r="AF648" i="4"/>
  <c r="T86" i="11"/>
  <c r="AF713" i="4"/>
  <c r="AE1261" i="4"/>
  <c r="AF1257" i="4"/>
  <c r="AF783" i="4"/>
  <c r="AF782" i="4"/>
  <c r="AF784" i="4"/>
  <c r="AF785" i="4"/>
  <c r="AF922" i="4"/>
  <c r="AF923" i="4"/>
  <c r="AF1258" i="4"/>
  <c r="AF1259" i="4"/>
  <c r="AF1250" i="4"/>
  <c r="AF1251" i="4"/>
  <c r="AF1252" i="4"/>
  <c r="AF1253" i="4"/>
  <c r="AF1260" i="4"/>
  <c r="AF1486" i="4"/>
  <c r="T82" i="11"/>
  <c r="AF714" i="4"/>
  <c r="AE1276" i="4"/>
  <c r="AF1272" i="4"/>
  <c r="AF790" i="4"/>
  <c r="AF789" i="4"/>
  <c r="AF791" i="4"/>
  <c r="AF792" i="4"/>
  <c r="AF928" i="4"/>
  <c r="AF929" i="4"/>
  <c r="AF1273" i="4"/>
  <c r="AF1274" i="4"/>
  <c r="AF1265" i="4"/>
  <c r="AF1266" i="4"/>
  <c r="AF1267" i="4"/>
  <c r="AF1268" i="4"/>
  <c r="AF1275" i="4"/>
  <c r="AF1490" i="4"/>
  <c r="T83" i="11"/>
  <c r="AF715" i="4"/>
  <c r="AE1291" i="4"/>
  <c r="AF1287" i="4"/>
  <c r="AF797" i="4"/>
  <c r="AF796" i="4"/>
  <c r="AF798" i="4"/>
  <c r="AF799" i="4"/>
  <c r="AF933" i="4"/>
  <c r="AF1288" i="4"/>
  <c r="AF1289" i="4"/>
  <c r="AF1280" i="4"/>
  <c r="AF1281" i="4"/>
  <c r="AF1282" i="4"/>
  <c r="AF1283" i="4"/>
  <c r="AF1290" i="4"/>
  <c r="AF1494" i="4"/>
  <c r="T84" i="11"/>
  <c r="AF716" i="4"/>
  <c r="AE1306" i="4"/>
  <c r="AF1302" i="4"/>
  <c r="AF804" i="4"/>
  <c r="AF803" i="4"/>
  <c r="AF805" i="4"/>
  <c r="AF806" i="4"/>
  <c r="AF941" i="4"/>
  <c r="AF1303" i="4"/>
  <c r="AF1304" i="4"/>
  <c r="AF1295" i="4"/>
  <c r="AF1296" i="4"/>
  <c r="AF1297" i="4"/>
  <c r="AF1298" i="4"/>
  <c r="AF1305" i="4"/>
  <c r="AF1498" i="4"/>
  <c r="T85" i="11"/>
  <c r="T81" i="11"/>
  <c r="T164" i="14"/>
  <c r="T165" i="14"/>
  <c r="T166" i="14"/>
  <c r="T253" i="14"/>
  <c r="T254" i="14"/>
  <c r="T183" i="14"/>
  <c r="T269" i="14"/>
  <c r="T270" i="14"/>
  <c r="T89" i="11"/>
  <c r="T87" i="11"/>
  <c r="T96" i="11"/>
  <c r="T97" i="11"/>
  <c r="T98" i="11"/>
  <c r="T99" i="11"/>
  <c r="T100" i="11"/>
  <c r="T101" i="11"/>
  <c r="T102" i="11"/>
  <c r="T80" i="11"/>
  <c r="T79" i="11"/>
  <c r="AF559" i="4"/>
  <c r="AF557" i="4"/>
  <c r="AF558" i="4"/>
  <c r="AF560" i="4"/>
  <c r="AF561" i="4"/>
  <c r="AF562" i="4"/>
  <c r="AF1560" i="4"/>
  <c r="T117" i="11"/>
  <c r="AF569" i="4"/>
  <c r="AF567" i="4"/>
  <c r="AF568" i="4"/>
  <c r="AF570" i="4"/>
  <c r="AF571" i="4"/>
  <c r="AF572" i="4"/>
  <c r="AF1596" i="4"/>
  <c r="AF1598" i="4"/>
  <c r="AF1599" i="4"/>
  <c r="T350" i="14"/>
  <c r="T351" i="14"/>
  <c r="T118" i="11"/>
  <c r="IQ56" i="8"/>
  <c r="IQ64" i="8"/>
  <c r="IQ128" i="8"/>
  <c r="T116" i="11"/>
  <c r="AF1679" i="4"/>
  <c r="AF1680" i="4"/>
  <c r="T120" i="11"/>
  <c r="AF1640" i="4"/>
  <c r="AF1641" i="4"/>
  <c r="T119" i="11"/>
  <c r="T115" i="11"/>
  <c r="AF650" i="4"/>
  <c r="T111" i="11"/>
  <c r="AF700" i="4"/>
  <c r="AE1382" i="4"/>
  <c r="AF1378" i="4"/>
  <c r="AF814" i="4"/>
  <c r="AF813" i="4"/>
  <c r="AF815" i="4"/>
  <c r="AF816" i="4"/>
  <c r="AF950" i="4"/>
  <c r="AF952" i="4"/>
  <c r="AF1379" i="4"/>
  <c r="AF1380" i="4"/>
  <c r="AF1371" i="4"/>
  <c r="AF1372" i="4"/>
  <c r="AF1373" i="4"/>
  <c r="AF1374" i="4"/>
  <c r="AF1381" i="4"/>
  <c r="AF1522" i="4"/>
  <c r="T107" i="11"/>
  <c r="AF701" i="4"/>
  <c r="AE1337" i="4"/>
  <c r="AF1333" i="4"/>
  <c r="AF707" i="4"/>
  <c r="AF828" i="4"/>
  <c r="AF827" i="4"/>
  <c r="AF829" i="4"/>
  <c r="AF830" i="4"/>
  <c r="AF955" i="4"/>
  <c r="AF956" i="4"/>
  <c r="AF1334" i="4"/>
  <c r="AF1335" i="4"/>
  <c r="AF1326" i="4"/>
  <c r="AF1327" i="4"/>
  <c r="AF1328" i="4"/>
  <c r="AF1329" i="4"/>
  <c r="AF1336" i="4"/>
  <c r="AF1507" i="4"/>
  <c r="T108" i="11"/>
  <c r="AF702" i="4"/>
  <c r="AE1352" i="4"/>
  <c r="AF1348" i="4"/>
  <c r="AF708" i="4"/>
  <c r="AF835" i="4"/>
  <c r="AF834" i="4"/>
  <c r="AF836" i="4"/>
  <c r="AF837" i="4"/>
  <c r="AF959" i="4"/>
  <c r="AF1349" i="4"/>
  <c r="AF1350" i="4"/>
  <c r="AF1341" i="4"/>
  <c r="AF1342" i="4"/>
  <c r="AF1343" i="4"/>
  <c r="AF1344" i="4"/>
  <c r="AF1351" i="4"/>
  <c r="AF1512" i="4"/>
  <c r="T109" i="11"/>
  <c r="AF703" i="4"/>
  <c r="AE1367" i="4"/>
  <c r="AF1363" i="4"/>
  <c r="AF709" i="4"/>
  <c r="AF842" i="4"/>
  <c r="AF841" i="4"/>
  <c r="AF843" i="4"/>
  <c r="AF844" i="4"/>
  <c r="AF967" i="4"/>
  <c r="AF1364" i="4"/>
  <c r="AF1365" i="4"/>
  <c r="AF1356" i="4"/>
  <c r="AF1357" i="4"/>
  <c r="AF1358" i="4"/>
  <c r="AF1359" i="4"/>
  <c r="AF1366" i="4"/>
  <c r="AF1517" i="4"/>
  <c r="T110" i="11"/>
  <c r="T106" i="11"/>
  <c r="T170" i="14"/>
  <c r="T171" i="14"/>
  <c r="T172" i="14"/>
  <c r="T255" i="14"/>
  <c r="T256" i="14"/>
  <c r="T113" i="11"/>
  <c r="T184" i="14"/>
  <c r="T271" i="14"/>
  <c r="T272" i="14"/>
  <c r="T114" i="11"/>
  <c r="T112" i="11"/>
  <c r="T121" i="11"/>
  <c r="T122" i="11"/>
  <c r="T123" i="11"/>
  <c r="T124" i="11"/>
  <c r="T125" i="11"/>
  <c r="T126" i="11"/>
  <c r="T127" i="11"/>
  <c r="T105" i="11"/>
  <c r="AF1561" i="4"/>
  <c r="T141" i="11"/>
  <c r="T352" i="14"/>
  <c r="T142" i="11"/>
  <c r="IQ57" i="8"/>
  <c r="IQ65" i="8"/>
  <c r="IQ129" i="8"/>
  <c r="T140" i="11"/>
  <c r="AF1681" i="4"/>
  <c r="T144" i="11"/>
  <c r="AF1642" i="4"/>
  <c r="T143" i="11"/>
  <c r="T139" i="11"/>
  <c r="AF651" i="4"/>
  <c r="T135" i="11"/>
  <c r="AF1508" i="4"/>
  <c r="T132" i="11"/>
  <c r="AF1513" i="4"/>
  <c r="T133" i="11"/>
  <c r="AF1518" i="4"/>
  <c r="T134" i="11"/>
  <c r="AF706" i="4"/>
  <c r="AE1322" i="4"/>
  <c r="AF1318" i="4"/>
  <c r="AF822" i="4"/>
  <c r="AF821" i="4"/>
  <c r="AF820" i="4"/>
  <c r="AF823" i="4"/>
  <c r="AF976" i="4"/>
  <c r="AF977" i="4"/>
  <c r="AF1319" i="4"/>
  <c r="AF1320" i="4"/>
  <c r="AF1311" i="4"/>
  <c r="AF1312" i="4"/>
  <c r="AF1313" i="4"/>
  <c r="AF1314" i="4"/>
  <c r="AF1321" i="4"/>
  <c r="AF1503" i="4"/>
  <c r="T131" i="11"/>
  <c r="T130" i="11"/>
  <c r="T257" i="14"/>
  <c r="T137" i="11"/>
  <c r="T273" i="14"/>
  <c r="T138" i="11"/>
  <c r="T136" i="11"/>
  <c r="T145" i="11"/>
  <c r="T146" i="11"/>
  <c r="T147" i="11"/>
  <c r="T148" i="11"/>
  <c r="T149" i="11"/>
  <c r="T150" i="11"/>
  <c r="T151" i="11"/>
  <c r="T129" i="11"/>
  <c r="T104" i="11"/>
  <c r="AF591" i="4"/>
  <c r="AF589" i="4"/>
  <c r="AF590" i="4"/>
  <c r="AF592" i="4"/>
  <c r="AF593" i="4"/>
  <c r="AF594" i="4"/>
  <c r="AF1563" i="4"/>
  <c r="T166" i="11"/>
  <c r="AF601" i="4"/>
  <c r="AF599" i="4"/>
  <c r="AF600" i="4"/>
  <c r="AF602" i="4"/>
  <c r="AF603" i="4"/>
  <c r="AF604" i="4"/>
  <c r="AF1603" i="4"/>
  <c r="AF1605" i="4"/>
  <c r="AF1606" i="4"/>
  <c r="T353" i="14"/>
  <c r="T354" i="14"/>
  <c r="T167" i="11"/>
  <c r="IQ73" i="8"/>
  <c r="IQ83" i="8"/>
  <c r="IQ131" i="8"/>
  <c r="T165" i="11"/>
  <c r="AF1683" i="4"/>
  <c r="T169" i="11"/>
  <c r="AF1643" i="4"/>
  <c r="AF1644" i="4"/>
  <c r="T168" i="11"/>
  <c r="T164" i="11"/>
  <c r="AF653" i="4"/>
  <c r="T160" i="11"/>
  <c r="AF720" i="4"/>
  <c r="AE1458" i="4"/>
  <c r="AF1454" i="4"/>
  <c r="AF852" i="4"/>
  <c r="AF851" i="4"/>
  <c r="AF853" i="4"/>
  <c r="AF854" i="4"/>
  <c r="AF983" i="4"/>
  <c r="AF984" i="4"/>
  <c r="AF1455" i="4"/>
  <c r="AF1456" i="4"/>
  <c r="AF1447" i="4"/>
  <c r="AF1448" i="4"/>
  <c r="AF1449" i="4"/>
  <c r="AF1450" i="4"/>
  <c r="AF1457" i="4"/>
  <c r="AF1550" i="4"/>
  <c r="T156" i="11"/>
  <c r="AF721" i="4"/>
  <c r="AE1413" i="4"/>
  <c r="AF1409" i="4"/>
  <c r="AF727" i="4"/>
  <c r="AF866" i="4"/>
  <c r="AF865" i="4"/>
  <c r="AF867" i="4"/>
  <c r="AF868" i="4"/>
  <c r="AF987" i="4"/>
  <c r="AF988" i="4"/>
  <c r="AF1410" i="4"/>
  <c r="AF1411" i="4"/>
  <c r="AF1402" i="4"/>
  <c r="AF1403" i="4"/>
  <c r="AF1404" i="4"/>
  <c r="AF1405" i="4"/>
  <c r="AF1412" i="4"/>
  <c r="AF1533" i="4"/>
  <c r="T157" i="11"/>
  <c r="AF722" i="4"/>
  <c r="AE1428" i="4"/>
  <c r="AF1424" i="4"/>
  <c r="AF728" i="4"/>
  <c r="AF873" i="4"/>
  <c r="AF872" i="4"/>
  <c r="AF874" i="4"/>
  <c r="AF875" i="4"/>
  <c r="AF991" i="4"/>
  <c r="AF1425" i="4"/>
  <c r="AF1426" i="4"/>
  <c r="AF1417" i="4"/>
  <c r="AF1418" i="4"/>
  <c r="AF1419" i="4"/>
  <c r="AF1420" i="4"/>
  <c r="AF1427" i="4"/>
  <c r="AF1539" i="4"/>
  <c r="T158" i="11"/>
  <c r="AF723" i="4"/>
  <c r="AE1443" i="4"/>
  <c r="AF1439" i="4"/>
  <c r="AF729" i="4"/>
  <c r="AF880" i="4"/>
  <c r="AF879" i="4"/>
  <c r="AF881" i="4"/>
  <c r="AF882" i="4"/>
  <c r="AF999" i="4"/>
  <c r="AF1440" i="4"/>
  <c r="AF1441" i="4"/>
  <c r="AF1432" i="4"/>
  <c r="AF1433" i="4"/>
  <c r="AF1434" i="4"/>
  <c r="AF1435" i="4"/>
  <c r="AF1442" i="4"/>
  <c r="AF1545" i="4"/>
  <c r="T159" i="11"/>
  <c r="T155" i="11"/>
  <c r="T176" i="14"/>
  <c r="T177" i="14"/>
  <c r="T178" i="14"/>
  <c r="T258" i="14"/>
  <c r="T259" i="14"/>
  <c r="T162" i="11"/>
  <c r="T185" i="14"/>
  <c r="T274" i="14"/>
  <c r="T275" i="14"/>
  <c r="T163" i="11"/>
  <c r="T161" i="11"/>
  <c r="T170" i="11"/>
  <c r="T171" i="11"/>
  <c r="T172" i="11"/>
  <c r="T173" i="11"/>
  <c r="T174" i="11"/>
  <c r="T175" i="11"/>
  <c r="T176" i="11"/>
  <c r="T154" i="11"/>
  <c r="AF1564" i="4"/>
  <c r="T190" i="11"/>
  <c r="T355" i="14"/>
  <c r="T191" i="11"/>
  <c r="IQ74" i="8"/>
  <c r="IQ84" i="8"/>
  <c r="IQ132" i="8"/>
  <c r="IQ185" i="8"/>
  <c r="T189" i="11"/>
  <c r="AF1645" i="4"/>
  <c r="T192" i="11"/>
  <c r="AF1684" i="4"/>
  <c r="T193" i="11"/>
  <c r="T188" i="11"/>
  <c r="AF654" i="4"/>
  <c r="T184" i="11"/>
  <c r="AF1532" i="4"/>
  <c r="T181" i="11"/>
  <c r="AF1538" i="4"/>
  <c r="T182" i="11"/>
  <c r="AF1544" i="4"/>
  <c r="T183" i="11"/>
  <c r="AF726" i="4"/>
  <c r="AE1398" i="4"/>
  <c r="AF1394" i="4"/>
  <c r="AF859" i="4"/>
  <c r="AF858" i="4"/>
  <c r="AF860" i="4"/>
  <c r="AF861" i="4"/>
  <c r="AF1008" i="4"/>
  <c r="AF1009" i="4"/>
  <c r="AF1395" i="4"/>
  <c r="AF1396" i="4"/>
  <c r="AF1387" i="4"/>
  <c r="AF1388" i="4"/>
  <c r="AF1389" i="4"/>
  <c r="AF1390" i="4"/>
  <c r="AF1397" i="4"/>
  <c r="AF1527" i="4"/>
  <c r="T180" i="11"/>
  <c r="T179" i="11"/>
  <c r="T260" i="14"/>
  <c r="T186" i="11"/>
  <c r="T276" i="14"/>
  <c r="T187" i="11"/>
  <c r="T185" i="11"/>
  <c r="T194" i="11"/>
  <c r="T195" i="11"/>
  <c r="T196" i="11"/>
  <c r="T197" i="11"/>
  <c r="T198" i="11"/>
  <c r="T199" i="11"/>
  <c r="T200" i="11"/>
  <c r="T178" i="11"/>
  <c r="AF1565" i="4"/>
  <c r="T214" i="11"/>
  <c r="T356" i="14"/>
  <c r="T215" i="11"/>
  <c r="IQ75" i="8"/>
  <c r="IQ85" i="8"/>
  <c r="IQ133" i="8"/>
  <c r="IQ186" i="8"/>
  <c r="T213" i="11"/>
  <c r="AF1646" i="4"/>
  <c r="T216" i="11"/>
  <c r="T212" i="11"/>
  <c r="AF655" i="4"/>
  <c r="T208" i="11"/>
  <c r="AF1534" i="4"/>
  <c r="T205" i="11"/>
  <c r="AF1540" i="4"/>
  <c r="T206" i="11"/>
  <c r="AF1546" i="4"/>
  <c r="T207" i="11"/>
  <c r="AF1528" i="4"/>
  <c r="T204" i="11"/>
  <c r="T203" i="11"/>
  <c r="T261" i="14"/>
  <c r="T210" i="11"/>
  <c r="T277" i="14"/>
  <c r="T211" i="11"/>
  <c r="T209" i="11"/>
  <c r="T218" i="11"/>
  <c r="T219" i="11"/>
  <c r="T220" i="11"/>
  <c r="T221" i="11"/>
  <c r="T222" i="11"/>
  <c r="T223" i="11"/>
  <c r="T224" i="11"/>
  <c r="T202" i="11"/>
  <c r="AF1566" i="4"/>
  <c r="T234" i="11"/>
  <c r="T357" i="14"/>
  <c r="T235" i="11"/>
  <c r="IQ72" i="8"/>
  <c r="IQ82" i="8"/>
  <c r="T233" i="11"/>
  <c r="T232" i="11"/>
  <c r="AF626" i="4"/>
  <c r="AF656" i="4"/>
  <c r="T228" i="11"/>
  <c r="T227" i="11"/>
  <c r="T262" i="14"/>
  <c r="T230" i="11"/>
  <c r="T278" i="14"/>
  <c r="T231" i="11"/>
  <c r="T229" i="11"/>
  <c r="T239" i="11"/>
  <c r="T240" i="11"/>
  <c r="T241" i="11"/>
  <c r="T242" i="11"/>
  <c r="T243" i="11"/>
  <c r="T244" i="11"/>
  <c r="T245" i="11"/>
  <c r="T226" i="11"/>
  <c r="T153" i="11"/>
  <c r="T29" i="11"/>
  <c r="T248" i="11"/>
  <c r="T189" i="14"/>
  <c r="T192" i="14"/>
  <c r="T190" i="14"/>
  <c r="T191" i="14"/>
  <c r="T194" i="14"/>
  <c r="T199" i="14"/>
  <c r="T202" i="14"/>
  <c r="T205" i="14"/>
  <c r="T209" i="14"/>
  <c r="T212" i="14"/>
  <c r="T257" i="11"/>
  <c r="T252" i="11"/>
  <c r="AF20" i="4"/>
  <c r="AF21" i="4"/>
  <c r="AF22" i="4"/>
  <c r="AF23" i="4"/>
  <c r="AF26" i="4"/>
  <c r="AF30" i="4"/>
  <c r="AF90" i="4"/>
  <c r="AF91" i="4"/>
  <c r="AF92" i="4"/>
  <c r="AF93" i="4"/>
  <c r="AF96" i="4"/>
  <c r="AF98" i="4"/>
  <c r="AF34" i="4"/>
  <c r="AF36" i="4"/>
  <c r="AF38" i="4"/>
  <c r="AF40" i="4"/>
  <c r="AF43" i="4"/>
  <c r="AF101" i="4"/>
  <c r="AF103" i="4"/>
  <c r="AF105" i="4"/>
  <c r="AF107" i="4"/>
  <c r="AF110" i="4"/>
  <c r="AF157" i="4"/>
  <c r="AF158" i="4"/>
  <c r="AF159" i="4"/>
  <c r="AF160" i="4"/>
  <c r="AF163" i="4"/>
  <c r="AF165" i="4"/>
  <c r="AF168" i="4"/>
  <c r="AF170" i="4"/>
  <c r="AF172" i="4"/>
  <c r="AF174" i="4"/>
  <c r="AF177" i="4"/>
  <c r="U12" i="10"/>
  <c r="AF281" i="4"/>
  <c r="AF282" i="4"/>
  <c r="T263" i="11"/>
  <c r="AF47" i="4"/>
  <c r="AF114" i="4"/>
  <c r="AF50" i="4"/>
  <c r="AF52" i="4"/>
  <c r="AF54" i="4"/>
  <c r="AF56" i="4"/>
  <c r="AF59" i="4"/>
  <c r="AF117" i="4"/>
  <c r="AF119" i="4"/>
  <c r="AF121" i="4"/>
  <c r="AF123" i="4"/>
  <c r="AF126" i="4"/>
  <c r="AF181" i="4"/>
  <c r="AF184" i="4"/>
  <c r="AF186" i="4"/>
  <c r="AF188" i="4"/>
  <c r="AF190" i="4"/>
  <c r="AF193" i="4"/>
  <c r="U15" i="10"/>
  <c r="AF285" i="4"/>
  <c r="AF286" i="4"/>
  <c r="T264" i="11"/>
  <c r="AF63" i="4"/>
  <c r="AF130" i="4"/>
  <c r="AF66" i="4"/>
  <c r="AF68" i="4"/>
  <c r="AF70" i="4"/>
  <c r="AF72" i="4"/>
  <c r="AF75" i="4"/>
  <c r="AF133" i="4"/>
  <c r="AF135" i="4"/>
  <c r="AF137" i="4"/>
  <c r="AF139" i="4"/>
  <c r="AF142" i="4"/>
  <c r="AF197" i="4"/>
  <c r="AF200" i="4"/>
  <c r="AF202" i="4"/>
  <c r="AF204" i="4"/>
  <c r="AF206" i="4"/>
  <c r="AF209" i="4"/>
  <c r="U18" i="10"/>
  <c r="AF289" i="4"/>
  <c r="AF290" i="4"/>
  <c r="T265" i="11"/>
  <c r="T262" i="11"/>
  <c r="T260" i="11"/>
  <c r="IQ200" i="8"/>
  <c r="IQ195" i="8"/>
  <c r="IQ197" i="8"/>
  <c r="IQ201" i="8"/>
  <c r="T277" i="11"/>
  <c r="T213" i="14"/>
  <c r="T278" i="11"/>
  <c r="BD446" i="6"/>
  <c r="AF1737" i="4"/>
  <c r="AF1734" i="4"/>
  <c r="AF1739" i="4"/>
  <c r="BD447" i="6"/>
  <c r="AF1740" i="4"/>
  <c r="AF1738" i="4"/>
  <c r="AF1741" i="4"/>
  <c r="AF1742" i="4"/>
  <c r="AF1744" i="4"/>
  <c r="T276" i="11"/>
  <c r="T273" i="11"/>
  <c r="AE1622" i="4"/>
  <c r="AF1618" i="4"/>
  <c r="AF1615" i="4"/>
  <c r="AF1616" i="4"/>
  <c r="AF1619" i="4"/>
  <c r="AF1620" i="4"/>
  <c r="AF1621" i="4"/>
  <c r="AF1631" i="4"/>
  <c r="T261" i="11"/>
  <c r="T259" i="11"/>
  <c r="T250" i="11"/>
  <c r="T280" i="11"/>
  <c r="S128" i="12"/>
  <c r="T288" i="11"/>
  <c r="AF283" i="4"/>
  <c r="AF287" i="4"/>
  <c r="AF291" i="4"/>
  <c r="T284" i="11"/>
  <c r="T283" i="11"/>
  <c r="AF1013" i="4"/>
  <c r="AF1016" i="4"/>
  <c r="AF1030" i="4"/>
  <c r="AF1018" i="4"/>
  <c r="AF1031" i="4"/>
  <c r="AF1020" i="4"/>
  <c r="AF1032" i="4"/>
  <c r="AF1022" i="4"/>
  <c r="AF1033" i="4"/>
  <c r="AF1024" i="4"/>
  <c r="AF1034" i="4"/>
  <c r="AF1035" i="4"/>
  <c r="AF1038" i="4"/>
  <c r="AF1039" i="4"/>
  <c r="AF1040" i="4"/>
  <c r="AF1041" i="4"/>
  <c r="AF1042" i="4"/>
  <c r="AF1043" i="4"/>
  <c r="AF1045" i="4"/>
  <c r="AF1052" i="4"/>
  <c r="AF1055" i="4"/>
  <c r="AF1069" i="4"/>
  <c r="AF1057" i="4"/>
  <c r="AF1070" i="4"/>
  <c r="AF1059" i="4"/>
  <c r="AF1071" i="4"/>
  <c r="AF1061" i="4"/>
  <c r="AF1072" i="4"/>
  <c r="AF1063" i="4"/>
  <c r="AF1073" i="4"/>
  <c r="AF1074" i="4"/>
  <c r="AF1077" i="4"/>
  <c r="AF1078" i="4"/>
  <c r="AF1079" i="4"/>
  <c r="AF1080" i="4"/>
  <c r="AF1081" i="4"/>
  <c r="AF1082" i="4"/>
  <c r="AF1084" i="4"/>
  <c r="AF1090" i="4"/>
  <c r="AF1093" i="4"/>
  <c r="AF1107" i="4"/>
  <c r="AF1095" i="4"/>
  <c r="AF1108" i="4"/>
  <c r="AF1097" i="4"/>
  <c r="AF1109" i="4"/>
  <c r="AF1099" i="4"/>
  <c r="AF1110" i="4"/>
  <c r="AF1101" i="4"/>
  <c r="AF1111" i="4"/>
  <c r="AF1112" i="4"/>
  <c r="AF1115" i="4"/>
  <c r="AF1116" i="4"/>
  <c r="AF1117" i="4"/>
  <c r="AF1118" i="4"/>
  <c r="AF1119" i="4"/>
  <c r="AF1120" i="4"/>
  <c r="AF1122" i="4"/>
  <c r="T286" i="11"/>
  <c r="AF1017" i="4"/>
  <c r="AF1019" i="4"/>
  <c r="AF1021" i="4"/>
  <c r="AF1023" i="4"/>
  <c r="AF1027" i="4"/>
  <c r="AF1049" i="4"/>
  <c r="AF1056" i="4"/>
  <c r="AF1058" i="4"/>
  <c r="AF1060" i="4"/>
  <c r="AF1062" i="4"/>
  <c r="AF1066" i="4"/>
  <c r="AF1087" i="4"/>
  <c r="AF1094" i="4"/>
  <c r="AF1096" i="4"/>
  <c r="AF1098" i="4"/>
  <c r="AF1100" i="4"/>
  <c r="AF1104" i="4"/>
  <c r="AF1125" i="4"/>
  <c r="AF900" i="4"/>
  <c r="AF901" i="4"/>
  <c r="AF902" i="4"/>
  <c r="AF903" i="4"/>
  <c r="AF934" i="4"/>
  <c r="AF935" i="4"/>
  <c r="AF936" i="4"/>
  <c r="AF937" i="4"/>
  <c r="AF960" i="4"/>
  <c r="AF961" i="4"/>
  <c r="AF962" i="4"/>
  <c r="AF963" i="4"/>
  <c r="AF992" i="4"/>
  <c r="AF993" i="4"/>
  <c r="AF994" i="4"/>
  <c r="AF995" i="4"/>
  <c r="AF1128" i="4"/>
  <c r="AF1131" i="4"/>
  <c r="AF1132" i="4"/>
  <c r="AF1133" i="4"/>
  <c r="AF1134" i="4"/>
  <c r="AF1135" i="4"/>
  <c r="AF1136" i="4"/>
  <c r="AF1137" i="4"/>
  <c r="AF1138" i="4"/>
  <c r="AF1142" i="4"/>
  <c r="AF908" i="4"/>
  <c r="AF909" i="4"/>
  <c r="AF910" i="4"/>
  <c r="AF911" i="4"/>
  <c r="AF942" i="4"/>
  <c r="AF943" i="4"/>
  <c r="AF944" i="4"/>
  <c r="AF945" i="4"/>
  <c r="AF968" i="4"/>
  <c r="AF969" i="4"/>
  <c r="AF970" i="4"/>
  <c r="AF971" i="4"/>
  <c r="AF1000" i="4"/>
  <c r="AF1001" i="4"/>
  <c r="AF1002" i="4"/>
  <c r="AF1003" i="4"/>
  <c r="AF1145" i="4"/>
  <c r="AF1148" i="4"/>
  <c r="AF1149" i="4"/>
  <c r="AF1150" i="4"/>
  <c r="AF1151" i="4"/>
  <c r="AF1152" i="4"/>
  <c r="AF1153" i="4"/>
  <c r="AF1154" i="4"/>
  <c r="AF1155" i="4"/>
  <c r="AF1159" i="4"/>
  <c r="T287" i="11"/>
  <c r="T282" i="11"/>
  <c r="AE1568" i="4"/>
  <c r="AF1570" i="4"/>
  <c r="AF1571" i="4"/>
  <c r="T23" i="12"/>
  <c r="AF1699" i="4"/>
  <c r="T48" i="12"/>
  <c r="T6" i="12"/>
  <c r="T7" i="12"/>
  <c r="T8" i="12"/>
  <c r="T5" i="12"/>
  <c r="T4" i="12"/>
  <c r="AE619" i="4"/>
  <c r="AE628" i="4"/>
  <c r="AE620" i="4"/>
  <c r="AE629" i="4"/>
  <c r="AE621" i="4"/>
  <c r="AE630" i="4"/>
  <c r="AE631" i="4"/>
  <c r="AE632" i="4"/>
  <c r="AE634" i="4"/>
  <c r="AF636" i="4"/>
  <c r="T22" i="12"/>
  <c r="T17" i="12"/>
  <c r="T18" i="12"/>
  <c r="T19" i="12"/>
  <c r="AF1141" i="4"/>
  <c r="T20" i="12"/>
  <c r="AF1156" i="4"/>
  <c r="AF1158" i="4"/>
  <c r="T21" i="12"/>
  <c r="T16" i="12"/>
  <c r="T287" i="14"/>
  <c r="T288" i="14"/>
  <c r="T289" i="14"/>
  <c r="T291" i="14"/>
  <c r="T23" i="14"/>
  <c r="T55" i="14"/>
  <c r="T85" i="14"/>
  <c r="T293" i="14"/>
  <c r="T299" i="14"/>
  <c r="T300" i="14"/>
  <c r="T302" i="14"/>
  <c r="T26" i="14"/>
  <c r="T58" i="14"/>
  <c r="T88" i="14"/>
  <c r="T294" i="14"/>
  <c r="T305" i="14"/>
  <c r="T306" i="14"/>
  <c r="T308" i="14"/>
  <c r="T30" i="14"/>
  <c r="T62" i="14"/>
  <c r="T92" i="14"/>
  <c r="T295" i="14"/>
  <c r="T311" i="14"/>
  <c r="T312" i="14"/>
  <c r="T314" i="14"/>
  <c r="T316" i="14"/>
  <c r="T26" i="12"/>
  <c r="O106" i="14"/>
  <c r="P106" i="14"/>
  <c r="Q106" i="14"/>
  <c r="R106" i="14"/>
  <c r="S106" i="14"/>
  <c r="T106" i="14"/>
  <c r="T364" i="14"/>
  <c r="T29" i="12"/>
  <c r="S110" i="14"/>
  <c r="T368" i="14"/>
  <c r="T31" i="12"/>
  <c r="T21" i="14"/>
  <c r="T53" i="14"/>
  <c r="T83" i="14"/>
  <c r="T113" i="14"/>
  <c r="S370" i="14"/>
  <c r="T32" i="12"/>
  <c r="S24" i="14"/>
  <c r="S56" i="14"/>
  <c r="S86" i="14"/>
  <c r="S116" i="14"/>
  <c r="T372" i="14"/>
  <c r="T33" i="12"/>
  <c r="T120" i="14"/>
  <c r="S374" i="14"/>
  <c r="T34" i="12"/>
  <c r="S122" i="14"/>
  <c r="T376" i="14"/>
  <c r="T35" i="12"/>
  <c r="T25" i="12"/>
  <c r="AF1607" i="4"/>
  <c r="T332" i="14"/>
  <c r="T333" i="14"/>
  <c r="T334" i="14"/>
  <c r="T335" i="14"/>
  <c r="T336" i="14"/>
  <c r="T339" i="14"/>
  <c r="T340" i="14"/>
  <c r="T341" i="14"/>
  <c r="T342" i="14"/>
  <c r="T36" i="12"/>
  <c r="T216" i="14"/>
  <c r="T217" i="14"/>
  <c r="T218" i="14"/>
  <c r="T200" i="14"/>
  <c r="T222" i="14"/>
  <c r="T223" i="14"/>
  <c r="T224" i="14"/>
  <c r="T225" i="14"/>
  <c r="T203" i="14"/>
  <c r="T227" i="14"/>
  <c r="T228" i="14"/>
  <c r="T229" i="14"/>
  <c r="T230" i="14"/>
  <c r="T207" i="14"/>
  <c r="T232" i="14"/>
  <c r="T233" i="14"/>
  <c r="T234" i="14"/>
  <c r="T235" i="14"/>
  <c r="T237" i="14"/>
  <c r="T38" i="12"/>
  <c r="T242" i="14"/>
  <c r="T40" i="12"/>
  <c r="S246" i="14"/>
  <c r="T41" i="12"/>
  <c r="T245" i="14"/>
  <c r="T42" i="12"/>
  <c r="T198" i="14"/>
  <c r="S243" i="14"/>
  <c r="T43" i="12"/>
  <c r="S201" i="14"/>
  <c r="T244" i="14"/>
  <c r="T44" i="12"/>
  <c r="T37" i="12"/>
  <c r="T24" i="12"/>
  <c r="AE1725" i="4"/>
  <c r="AF1726" i="4"/>
  <c r="T49" i="12"/>
  <c r="AE1722" i="4"/>
  <c r="AF1723" i="4"/>
  <c r="T53" i="12"/>
  <c r="T47" i="12"/>
  <c r="T58" i="12"/>
  <c r="AE1682" i="4"/>
  <c r="AE1672" i="4"/>
  <c r="AF1688" i="4"/>
  <c r="T46" i="12"/>
  <c r="AF1634" i="4"/>
  <c r="T57" i="12"/>
  <c r="T3" i="12"/>
  <c r="AF1705" i="4"/>
  <c r="T74" i="12"/>
  <c r="T114" i="12"/>
  <c r="T115" i="12"/>
  <c r="T116" i="12"/>
  <c r="T117" i="12"/>
  <c r="T113" i="12"/>
  <c r="AF35" i="4"/>
  <c r="AF37" i="4"/>
  <c r="AF39" i="4"/>
  <c r="AF41" i="4"/>
  <c r="AF44" i="4"/>
  <c r="AF51" i="4"/>
  <c r="AF53" i="4"/>
  <c r="AF55" i="4"/>
  <c r="AF57" i="4"/>
  <c r="AF60" i="4"/>
  <c r="AF67" i="4"/>
  <c r="AF69" i="4"/>
  <c r="AF71" i="4"/>
  <c r="AF73" i="4"/>
  <c r="AF76" i="4"/>
  <c r="AF102" i="4"/>
  <c r="AF104" i="4"/>
  <c r="AF106" i="4"/>
  <c r="AF108" i="4"/>
  <c r="AF111" i="4"/>
  <c r="AF118" i="4"/>
  <c r="AF120" i="4"/>
  <c r="AF122" i="4"/>
  <c r="AF124" i="4"/>
  <c r="AF127" i="4"/>
  <c r="AF134" i="4"/>
  <c r="AF136" i="4"/>
  <c r="AF138" i="4"/>
  <c r="AF140" i="4"/>
  <c r="AF143" i="4"/>
  <c r="AF169" i="4"/>
  <c r="AF171" i="4"/>
  <c r="AF173" i="4"/>
  <c r="AF175" i="4"/>
  <c r="AF178" i="4"/>
  <c r="AF185" i="4"/>
  <c r="AF187" i="4"/>
  <c r="AF189" i="4"/>
  <c r="AF191" i="4"/>
  <c r="AF194" i="4"/>
  <c r="AF201" i="4"/>
  <c r="AF203" i="4"/>
  <c r="AF205" i="4"/>
  <c r="AF207" i="4"/>
  <c r="AF210" i="4"/>
  <c r="T68" i="12"/>
  <c r="T67" i="12"/>
  <c r="T70" i="12"/>
  <c r="T66" i="12"/>
  <c r="T72" i="12"/>
  <c r="AF1046" i="4"/>
  <c r="AF1085" i="4"/>
  <c r="AF1123" i="4"/>
  <c r="T73" i="12"/>
  <c r="T71" i="12"/>
  <c r="T65" i="12"/>
  <c r="AF1713" i="4"/>
  <c r="T121" i="12"/>
  <c r="T119" i="12"/>
  <c r="AF1629" i="4"/>
  <c r="T62" i="12"/>
  <c r="T59" i="12"/>
  <c r="T123" i="12"/>
  <c r="S129" i="12"/>
  <c r="T124" i="12"/>
  <c r="T125" i="12"/>
  <c r="AF1733" i="4"/>
  <c r="T126" i="12"/>
  <c r="T127" i="12"/>
  <c r="T296" i="11"/>
  <c r="T295" i="11"/>
  <c r="T305" i="11"/>
  <c r="T292" i="11"/>
  <c r="T291" i="11"/>
  <c r="T294" i="11"/>
  <c r="T290" i="11"/>
  <c r="T307" i="11"/>
  <c r="T309" i="11"/>
  <c r="AG524" i="4"/>
  <c r="AG522" i="4"/>
  <c r="AG523" i="4"/>
  <c r="AG525" i="4"/>
  <c r="AG526" i="4"/>
  <c r="AG527" i="4"/>
  <c r="AG1555" i="4"/>
  <c r="U43" i="11"/>
  <c r="AG1610" i="4"/>
  <c r="U127" i="14"/>
  <c r="U128" i="14"/>
  <c r="U130" i="14"/>
  <c r="AG534" i="4"/>
  <c r="AG532" i="4"/>
  <c r="AG533" i="4"/>
  <c r="AG535" i="4"/>
  <c r="AG536" i="4"/>
  <c r="AG537" i="4"/>
  <c r="AG1582" i="4"/>
  <c r="AG1584" i="4"/>
  <c r="AG1585" i="4"/>
  <c r="U345" i="14"/>
  <c r="U346" i="14"/>
  <c r="U44" i="11"/>
  <c r="IR28" i="8"/>
  <c r="IR36" i="8"/>
  <c r="IR124" i="8"/>
  <c r="U42" i="11"/>
  <c r="AG1674" i="4"/>
  <c r="AG1675" i="4"/>
  <c r="U46" i="11"/>
  <c r="AG1635" i="4"/>
  <c r="AG1636" i="4"/>
  <c r="U45" i="11"/>
  <c r="U41" i="11"/>
  <c r="AG625" i="4"/>
  <c r="AG645" i="4"/>
  <c r="U37" i="11"/>
  <c r="AG687" i="4"/>
  <c r="AF1185" i="4"/>
  <c r="AG1181" i="4"/>
  <c r="AG743" i="4"/>
  <c r="AG742" i="4"/>
  <c r="AG744" i="4"/>
  <c r="AG745" i="4"/>
  <c r="AG891" i="4"/>
  <c r="AG892" i="4"/>
  <c r="AG1182" i="4"/>
  <c r="AG1183" i="4"/>
  <c r="AG1174" i="4"/>
  <c r="AG1175" i="4"/>
  <c r="AG1176" i="4"/>
  <c r="AG1177" i="4"/>
  <c r="AG1184" i="4"/>
  <c r="AG1462" i="4"/>
  <c r="U33" i="11"/>
  <c r="AG688" i="4"/>
  <c r="AG694" i="4"/>
  <c r="AF1200" i="4"/>
  <c r="AG1196" i="4"/>
  <c r="AG759" i="4"/>
  <c r="AG758" i="4"/>
  <c r="AG760" i="4"/>
  <c r="AG761" i="4"/>
  <c r="AG895" i="4"/>
  <c r="AG896" i="4"/>
  <c r="AG1197" i="4"/>
  <c r="AG1198" i="4"/>
  <c r="AG1189" i="4"/>
  <c r="AG1190" i="4"/>
  <c r="AG1191" i="4"/>
  <c r="AG1192" i="4"/>
  <c r="AG1199" i="4"/>
  <c r="AG1466" i="4"/>
  <c r="U34" i="11"/>
  <c r="AG689" i="4"/>
  <c r="AG695" i="4"/>
  <c r="AF1215" i="4"/>
  <c r="AG1211" i="4"/>
  <c r="AG766" i="4"/>
  <c r="AG765" i="4"/>
  <c r="AG767" i="4"/>
  <c r="AG768" i="4"/>
  <c r="AG899" i="4"/>
  <c r="AG1212" i="4"/>
  <c r="AG1213" i="4"/>
  <c r="AG1204" i="4"/>
  <c r="AG1205" i="4"/>
  <c r="AG1206" i="4"/>
  <c r="AG1207" i="4"/>
  <c r="AG1214" i="4"/>
  <c r="AG1471" i="4"/>
  <c r="U35" i="11"/>
  <c r="AG690" i="4"/>
  <c r="AG696" i="4"/>
  <c r="AF1230" i="4"/>
  <c r="AG1226" i="4"/>
  <c r="AG773" i="4"/>
  <c r="AG772" i="4"/>
  <c r="AG774" i="4"/>
  <c r="AG775" i="4"/>
  <c r="AG907" i="4"/>
  <c r="AG1227" i="4"/>
  <c r="AG1228" i="4"/>
  <c r="AG1219" i="4"/>
  <c r="AG1220" i="4"/>
  <c r="AG1221" i="4"/>
  <c r="AG1222" i="4"/>
  <c r="AG1229" i="4"/>
  <c r="AG1476" i="4"/>
  <c r="U36" i="11"/>
  <c r="U32" i="11"/>
  <c r="U5" i="14"/>
  <c r="U6" i="14"/>
  <c r="U8" i="14"/>
  <c r="U9" i="14"/>
  <c r="U10" i="14"/>
  <c r="U13" i="14"/>
  <c r="U11" i="14"/>
  <c r="U14" i="14"/>
  <c r="U16" i="14"/>
  <c r="U18" i="14"/>
  <c r="U22" i="14"/>
  <c r="U25" i="14"/>
  <c r="U28" i="14"/>
  <c r="U32" i="14"/>
  <c r="U158" i="14"/>
  <c r="U37" i="14"/>
  <c r="U38" i="14"/>
  <c r="U40" i="14"/>
  <c r="U41" i="14"/>
  <c r="U42" i="14"/>
  <c r="U45" i="14"/>
  <c r="U43" i="14"/>
  <c r="U46" i="14"/>
  <c r="U48" i="14"/>
  <c r="U50" i="14"/>
  <c r="U54" i="14"/>
  <c r="U57" i="14"/>
  <c r="U60" i="14"/>
  <c r="U64" i="14"/>
  <c r="U159" i="14"/>
  <c r="U67" i="14"/>
  <c r="U68" i="14"/>
  <c r="U70" i="14"/>
  <c r="U71" i="14"/>
  <c r="U72" i="14"/>
  <c r="U75" i="14"/>
  <c r="U73" i="14"/>
  <c r="U76" i="14"/>
  <c r="U78" i="14"/>
  <c r="U80" i="14"/>
  <c r="U84" i="14"/>
  <c r="U87" i="14"/>
  <c r="U90" i="14"/>
  <c r="U94" i="14"/>
  <c r="U160" i="14"/>
  <c r="U250" i="14"/>
  <c r="U251" i="14"/>
  <c r="U39" i="11"/>
  <c r="U131" i="14"/>
  <c r="U132" i="14"/>
  <c r="U135" i="14"/>
  <c r="U133" i="14"/>
  <c r="U136" i="14"/>
  <c r="U138" i="14"/>
  <c r="U140" i="14"/>
  <c r="U144" i="14"/>
  <c r="U147" i="14"/>
  <c r="U150" i="14"/>
  <c r="U154" i="14"/>
  <c r="U182" i="14"/>
  <c r="U266" i="14"/>
  <c r="U267" i="14"/>
  <c r="U40" i="11"/>
  <c r="U38" i="11"/>
  <c r="U47" i="11"/>
  <c r="U48" i="11"/>
  <c r="U49" i="11"/>
  <c r="U50" i="11"/>
  <c r="U51" i="11"/>
  <c r="U52" i="11"/>
  <c r="U53" i="11"/>
  <c r="U31" i="11"/>
  <c r="AG1556" i="4"/>
  <c r="U67" i="11"/>
  <c r="U347" i="14"/>
  <c r="U68" i="11"/>
  <c r="IR29" i="8"/>
  <c r="IR37" i="8"/>
  <c r="IR125" i="8"/>
  <c r="U66" i="11"/>
  <c r="AG1676" i="4"/>
  <c r="U70" i="11"/>
  <c r="AG1637" i="4"/>
  <c r="U69" i="11"/>
  <c r="U65" i="11"/>
  <c r="AG646" i="4"/>
  <c r="U61" i="11"/>
  <c r="AG693" i="4"/>
  <c r="AF1245" i="4"/>
  <c r="AG1241" i="4"/>
  <c r="AG752" i="4"/>
  <c r="AG751" i="4"/>
  <c r="AG750" i="4"/>
  <c r="AG753" i="4"/>
  <c r="AG916" i="4"/>
  <c r="AG917" i="4"/>
  <c r="AG1242" i="4"/>
  <c r="AG1243" i="4"/>
  <c r="AG1234" i="4"/>
  <c r="AG1235" i="4"/>
  <c r="AG1236" i="4"/>
  <c r="AG1237" i="4"/>
  <c r="AG1244" i="4"/>
  <c r="AG1481" i="4"/>
  <c r="U57" i="11"/>
  <c r="AG1467" i="4"/>
  <c r="U58" i="11"/>
  <c r="AG1472" i="4"/>
  <c r="U59" i="11"/>
  <c r="AG1477" i="4"/>
  <c r="U60" i="11"/>
  <c r="U56" i="11"/>
  <c r="U252" i="14"/>
  <c r="U63" i="11"/>
  <c r="U268" i="14"/>
  <c r="U64" i="11"/>
  <c r="U62" i="11"/>
  <c r="U71" i="11"/>
  <c r="U72" i="11"/>
  <c r="U73" i="11"/>
  <c r="U74" i="11"/>
  <c r="U75" i="11"/>
  <c r="U76" i="11"/>
  <c r="U77" i="11"/>
  <c r="U55" i="11"/>
  <c r="U30" i="11"/>
  <c r="AG547" i="4"/>
  <c r="AG545" i="4"/>
  <c r="AG546" i="4"/>
  <c r="AG548" i="4"/>
  <c r="AG549" i="4"/>
  <c r="AG550" i="4"/>
  <c r="AG1558" i="4"/>
  <c r="U92" i="11"/>
  <c r="AG1589" i="4"/>
  <c r="AG1591" i="4"/>
  <c r="AG1592" i="4"/>
  <c r="U348" i="14"/>
  <c r="U349" i="14"/>
  <c r="U93" i="11"/>
  <c r="AG1677" i="4"/>
  <c r="AG1678" i="4"/>
  <c r="U95" i="11"/>
  <c r="AG1638" i="4"/>
  <c r="AG1639" i="4"/>
  <c r="U94" i="11"/>
  <c r="U90" i="11"/>
  <c r="AG648" i="4"/>
  <c r="U86" i="11"/>
  <c r="AG713" i="4"/>
  <c r="AF1261" i="4"/>
  <c r="AG1257" i="4"/>
  <c r="AG783" i="4"/>
  <c r="AG782" i="4"/>
  <c r="AG784" i="4"/>
  <c r="AG785" i="4"/>
  <c r="AG922" i="4"/>
  <c r="AG923" i="4"/>
  <c r="AG1258" i="4"/>
  <c r="AG1259" i="4"/>
  <c r="AG1250" i="4"/>
  <c r="AG1251" i="4"/>
  <c r="AG1252" i="4"/>
  <c r="AG1253" i="4"/>
  <c r="AG1260" i="4"/>
  <c r="AG1486" i="4"/>
  <c r="U82" i="11"/>
  <c r="AG714" i="4"/>
  <c r="AF1276" i="4"/>
  <c r="AG1272" i="4"/>
  <c r="AG790" i="4"/>
  <c r="AG789" i="4"/>
  <c r="AG791" i="4"/>
  <c r="AG792" i="4"/>
  <c r="AG928" i="4"/>
  <c r="AG929" i="4"/>
  <c r="AG1273" i="4"/>
  <c r="AG1274" i="4"/>
  <c r="AG1265" i="4"/>
  <c r="AG1266" i="4"/>
  <c r="AG1267" i="4"/>
  <c r="AG1268" i="4"/>
  <c r="AG1275" i="4"/>
  <c r="AG1490" i="4"/>
  <c r="U83" i="11"/>
  <c r="AG715" i="4"/>
  <c r="AF1291" i="4"/>
  <c r="AG1287" i="4"/>
  <c r="AG797" i="4"/>
  <c r="AG796" i="4"/>
  <c r="AG798" i="4"/>
  <c r="AG799" i="4"/>
  <c r="AG933" i="4"/>
  <c r="AG1288" i="4"/>
  <c r="AG1289" i="4"/>
  <c r="AG1280" i="4"/>
  <c r="AG1281" i="4"/>
  <c r="AG1282" i="4"/>
  <c r="AG1283" i="4"/>
  <c r="AG1290" i="4"/>
  <c r="AG1494" i="4"/>
  <c r="U84" i="11"/>
  <c r="AG716" i="4"/>
  <c r="AF1306" i="4"/>
  <c r="AG1302" i="4"/>
  <c r="AG804" i="4"/>
  <c r="AG803" i="4"/>
  <c r="AG805" i="4"/>
  <c r="AG806" i="4"/>
  <c r="AG941" i="4"/>
  <c r="AG1303" i="4"/>
  <c r="AG1304" i="4"/>
  <c r="AG1295" i="4"/>
  <c r="AG1296" i="4"/>
  <c r="AG1297" i="4"/>
  <c r="AG1298" i="4"/>
  <c r="AG1305" i="4"/>
  <c r="AG1498" i="4"/>
  <c r="U85" i="11"/>
  <c r="U81" i="11"/>
  <c r="U164" i="14"/>
  <c r="U165" i="14"/>
  <c r="U166" i="14"/>
  <c r="U253" i="14"/>
  <c r="U254" i="14"/>
  <c r="U183" i="14"/>
  <c r="U269" i="14"/>
  <c r="U270" i="14"/>
  <c r="U89" i="11"/>
  <c r="U87" i="11"/>
  <c r="U96" i="11"/>
  <c r="U97" i="11"/>
  <c r="U98" i="11"/>
  <c r="U99" i="11"/>
  <c r="U100" i="11"/>
  <c r="U101" i="11"/>
  <c r="U102" i="11"/>
  <c r="U80" i="11"/>
  <c r="U79" i="11"/>
  <c r="AG559" i="4"/>
  <c r="AG557" i="4"/>
  <c r="AG558" i="4"/>
  <c r="AG560" i="4"/>
  <c r="AG561" i="4"/>
  <c r="AG562" i="4"/>
  <c r="AG1560" i="4"/>
  <c r="U117" i="11"/>
  <c r="AG569" i="4"/>
  <c r="AG567" i="4"/>
  <c r="AG568" i="4"/>
  <c r="AG570" i="4"/>
  <c r="AG571" i="4"/>
  <c r="AG572" i="4"/>
  <c r="AG1596" i="4"/>
  <c r="AG1598" i="4"/>
  <c r="AG1599" i="4"/>
  <c r="U350" i="14"/>
  <c r="U351" i="14"/>
  <c r="U118" i="11"/>
  <c r="IR56" i="8"/>
  <c r="IR64" i="8"/>
  <c r="IR128" i="8"/>
  <c r="U116" i="11"/>
  <c r="AG1679" i="4"/>
  <c r="AG1680" i="4"/>
  <c r="U120" i="11"/>
  <c r="AG1640" i="4"/>
  <c r="AG1641" i="4"/>
  <c r="U119" i="11"/>
  <c r="U115" i="11"/>
  <c r="AG650" i="4"/>
  <c r="U111" i="11"/>
  <c r="AG700" i="4"/>
  <c r="AF1382" i="4"/>
  <c r="AG1378" i="4"/>
  <c r="AG815" i="4"/>
  <c r="AG814" i="4"/>
  <c r="AG813" i="4"/>
  <c r="AG816" i="4"/>
  <c r="AG950" i="4"/>
  <c r="AG952" i="4"/>
  <c r="AG1379" i="4"/>
  <c r="AG1380" i="4"/>
  <c r="AG1371" i="4"/>
  <c r="AG1372" i="4"/>
  <c r="AG1373" i="4"/>
  <c r="AG1374" i="4"/>
  <c r="AG1381" i="4"/>
  <c r="AG1522" i="4"/>
  <c r="U107" i="11"/>
  <c r="AG701" i="4"/>
  <c r="AF1337" i="4"/>
  <c r="AG1333" i="4"/>
  <c r="AG707" i="4"/>
  <c r="AG828" i="4"/>
  <c r="AG827" i="4"/>
  <c r="AG829" i="4"/>
  <c r="AG830" i="4"/>
  <c r="AG955" i="4"/>
  <c r="AG956" i="4"/>
  <c r="AG1334" i="4"/>
  <c r="AG1335" i="4"/>
  <c r="AG1326" i="4"/>
  <c r="AG1327" i="4"/>
  <c r="AG1328" i="4"/>
  <c r="AG1329" i="4"/>
  <c r="AG1336" i="4"/>
  <c r="AG1507" i="4"/>
  <c r="U108" i="11"/>
  <c r="AG702" i="4"/>
  <c r="AF1352" i="4"/>
  <c r="AG1348" i="4"/>
  <c r="AG708" i="4"/>
  <c r="AG835" i="4"/>
  <c r="AG834" i="4"/>
  <c r="AG836" i="4"/>
  <c r="AG837" i="4"/>
  <c r="AG959" i="4"/>
  <c r="AG1349" i="4"/>
  <c r="AG1350" i="4"/>
  <c r="AG1341" i="4"/>
  <c r="AG1342" i="4"/>
  <c r="AG1343" i="4"/>
  <c r="AG1344" i="4"/>
  <c r="AG1351" i="4"/>
  <c r="AG1512" i="4"/>
  <c r="U109" i="11"/>
  <c r="AG703" i="4"/>
  <c r="AF1367" i="4"/>
  <c r="AG1363" i="4"/>
  <c r="AG709" i="4"/>
  <c r="AG842" i="4"/>
  <c r="AG841" i="4"/>
  <c r="AG843" i="4"/>
  <c r="AG844" i="4"/>
  <c r="AG967" i="4"/>
  <c r="AG1364" i="4"/>
  <c r="AG1365" i="4"/>
  <c r="AG1356" i="4"/>
  <c r="AG1357" i="4"/>
  <c r="AG1358" i="4"/>
  <c r="AG1359" i="4"/>
  <c r="AG1366" i="4"/>
  <c r="AG1517" i="4"/>
  <c r="U110" i="11"/>
  <c r="U106" i="11"/>
  <c r="U170" i="14"/>
  <c r="U171" i="14"/>
  <c r="U172" i="14"/>
  <c r="U255" i="14"/>
  <c r="U256" i="14"/>
  <c r="U113" i="11"/>
  <c r="U184" i="14"/>
  <c r="U271" i="14"/>
  <c r="U272" i="14"/>
  <c r="U114" i="11"/>
  <c r="U112" i="11"/>
  <c r="U121" i="11"/>
  <c r="U122" i="11"/>
  <c r="U123" i="11"/>
  <c r="U124" i="11"/>
  <c r="U125" i="11"/>
  <c r="U126" i="11"/>
  <c r="U127" i="11"/>
  <c r="U105" i="11"/>
  <c r="AG1561" i="4"/>
  <c r="U141" i="11"/>
  <c r="U352" i="14"/>
  <c r="U142" i="11"/>
  <c r="IR57" i="8"/>
  <c r="IR65" i="8"/>
  <c r="IR129" i="8"/>
  <c r="U140" i="11"/>
  <c r="AG1681" i="4"/>
  <c r="U144" i="11"/>
  <c r="AG1642" i="4"/>
  <c r="U143" i="11"/>
  <c r="U139" i="11"/>
  <c r="AG651" i="4"/>
  <c r="U135" i="11"/>
  <c r="AG1508" i="4"/>
  <c r="U132" i="11"/>
  <c r="AG1513" i="4"/>
  <c r="U133" i="11"/>
  <c r="AG1518" i="4"/>
  <c r="U134" i="11"/>
  <c r="AG706" i="4"/>
  <c r="AF1322" i="4"/>
  <c r="AG1318" i="4"/>
  <c r="AG821" i="4"/>
  <c r="AG820" i="4"/>
  <c r="AG822" i="4"/>
  <c r="AG823" i="4"/>
  <c r="AG976" i="4"/>
  <c r="AG977" i="4"/>
  <c r="AG1319" i="4"/>
  <c r="AG1320" i="4"/>
  <c r="AG1311" i="4"/>
  <c r="AG1312" i="4"/>
  <c r="AG1313" i="4"/>
  <c r="AG1314" i="4"/>
  <c r="AG1321" i="4"/>
  <c r="AG1503" i="4"/>
  <c r="U131" i="11"/>
  <c r="U130" i="11"/>
  <c r="U257" i="14"/>
  <c r="U137" i="11"/>
  <c r="U273" i="14"/>
  <c r="U138" i="11"/>
  <c r="U136" i="11"/>
  <c r="U145" i="11"/>
  <c r="U146" i="11"/>
  <c r="U147" i="11"/>
  <c r="U148" i="11"/>
  <c r="U149" i="11"/>
  <c r="U150" i="11"/>
  <c r="U151" i="11"/>
  <c r="U129" i="11"/>
  <c r="U104" i="11"/>
  <c r="AG591" i="4"/>
  <c r="AG589" i="4"/>
  <c r="AG590" i="4"/>
  <c r="AG592" i="4"/>
  <c r="AG593" i="4"/>
  <c r="AG594" i="4"/>
  <c r="AG1563" i="4"/>
  <c r="U166" i="11"/>
  <c r="AG601" i="4"/>
  <c r="AG599" i="4"/>
  <c r="AG600" i="4"/>
  <c r="AG602" i="4"/>
  <c r="AG603" i="4"/>
  <c r="AG604" i="4"/>
  <c r="AG1603" i="4"/>
  <c r="AG1605" i="4"/>
  <c r="AG1606" i="4"/>
  <c r="U353" i="14"/>
  <c r="U354" i="14"/>
  <c r="U167" i="11"/>
  <c r="IR73" i="8"/>
  <c r="IR83" i="8"/>
  <c r="IR131" i="8"/>
  <c r="U165" i="11"/>
  <c r="AG1683" i="4"/>
  <c r="U169" i="11"/>
  <c r="AG1643" i="4"/>
  <c r="AG1644" i="4"/>
  <c r="U168" i="11"/>
  <c r="U164" i="11"/>
  <c r="AG653" i="4"/>
  <c r="U160" i="11"/>
  <c r="AG720" i="4"/>
  <c r="AF1458" i="4"/>
  <c r="AG1454" i="4"/>
  <c r="AG852" i="4"/>
  <c r="AG851" i="4"/>
  <c r="AG853" i="4"/>
  <c r="AG854" i="4"/>
  <c r="AG983" i="4"/>
  <c r="AG984" i="4"/>
  <c r="AG1455" i="4"/>
  <c r="AG1456" i="4"/>
  <c r="AG1447" i="4"/>
  <c r="AG1448" i="4"/>
  <c r="AG1449" i="4"/>
  <c r="AG1450" i="4"/>
  <c r="AG1457" i="4"/>
  <c r="AG1550" i="4"/>
  <c r="U156" i="11"/>
  <c r="AG721" i="4"/>
  <c r="AF1413" i="4"/>
  <c r="AG1409" i="4"/>
  <c r="AG727" i="4"/>
  <c r="AG866" i="4"/>
  <c r="AG865" i="4"/>
  <c r="AG867" i="4"/>
  <c r="AG868" i="4"/>
  <c r="AG987" i="4"/>
  <c r="AG988" i="4"/>
  <c r="AG1410" i="4"/>
  <c r="AG1411" i="4"/>
  <c r="AG1402" i="4"/>
  <c r="AG1403" i="4"/>
  <c r="AG1404" i="4"/>
  <c r="AG1405" i="4"/>
  <c r="AG1412" i="4"/>
  <c r="AG1533" i="4"/>
  <c r="U157" i="11"/>
  <c r="AG722" i="4"/>
  <c r="AF1428" i="4"/>
  <c r="AG1424" i="4"/>
  <c r="AG728" i="4"/>
  <c r="AG873" i="4"/>
  <c r="AG872" i="4"/>
  <c r="AG874" i="4"/>
  <c r="AG875" i="4"/>
  <c r="AG991" i="4"/>
  <c r="AG1425" i="4"/>
  <c r="AG1426" i="4"/>
  <c r="AG1417" i="4"/>
  <c r="AG1418" i="4"/>
  <c r="AG1419" i="4"/>
  <c r="AG1420" i="4"/>
  <c r="AG1427" i="4"/>
  <c r="AG1539" i="4"/>
  <c r="U158" i="11"/>
  <c r="AG723" i="4"/>
  <c r="AF1443" i="4"/>
  <c r="AG1439" i="4"/>
  <c r="AG729" i="4"/>
  <c r="AG880" i="4"/>
  <c r="AG879" i="4"/>
  <c r="AG881" i="4"/>
  <c r="AG882" i="4"/>
  <c r="AG999" i="4"/>
  <c r="AG1440" i="4"/>
  <c r="AG1441" i="4"/>
  <c r="AG1432" i="4"/>
  <c r="AG1433" i="4"/>
  <c r="AG1434" i="4"/>
  <c r="AG1435" i="4"/>
  <c r="AG1442" i="4"/>
  <c r="AG1545" i="4"/>
  <c r="U159" i="11"/>
  <c r="U155" i="11"/>
  <c r="U176" i="14"/>
  <c r="U177" i="14"/>
  <c r="U178" i="14"/>
  <c r="U258" i="14"/>
  <c r="U259" i="14"/>
  <c r="U162" i="11"/>
  <c r="U185" i="14"/>
  <c r="U274" i="14"/>
  <c r="U275" i="14"/>
  <c r="U163" i="11"/>
  <c r="U161" i="11"/>
  <c r="U170" i="11"/>
  <c r="U171" i="11"/>
  <c r="U172" i="11"/>
  <c r="U173" i="11"/>
  <c r="U174" i="11"/>
  <c r="U175" i="11"/>
  <c r="U176" i="11"/>
  <c r="U154" i="11"/>
  <c r="AG1564" i="4"/>
  <c r="U190" i="11"/>
  <c r="U355" i="14"/>
  <c r="U191" i="11"/>
  <c r="IR74" i="8"/>
  <c r="IR84" i="8"/>
  <c r="IR132" i="8"/>
  <c r="IR185" i="8"/>
  <c r="U189" i="11"/>
  <c r="AG1645" i="4"/>
  <c r="U192" i="11"/>
  <c r="AG1684" i="4"/>
  <c r="U193" i="11"/>
  <c r="U188" i="11"/>
  <c r="AG654" i="4"/>
  <c r="U184" i="11"/>
  <c r="AG1532" i="4"/>
  <c r="U181" i="11"/>
  <c r="AG1538" i="4"/>
  <c r="U182" i="11"/>
  <c r="AG1544" i="4"/>
  <c r="U183" i="11"/>
  <c r="AG726" i="4"/>
  <c r="AF1398" i="4"/>
  <c r="AG1394" i="4"/>
  <c r="AG859" i="4"/>
  <c r="AG858" i="4"/>
  <c r="AG860" i="4"/>
  <c r="AG861" i="4"/>
  <c r="AG1008" i="4"/>
  <c r="AG1009" i="4"/>
  <c r="AG1395" i="4"/>
  <c r="AG1396" i="4"/>
  <c r="AG1387" i="4"/>
  <c r="AG1388" i="4"/>
  <c r="AG1389" i="4"/>
  <c r="AG1390" i="4"/>
  <c r="AG1397" i="4"/>
  <c r="AG1527" i="4"/>
  <c r="U180" i="11"/>
  <c r="U179" i="11"/>
  <c r="U260" i="14"/>
  <c r="U186" i="11"/>
  <c r="U276" i="14"/>
  <c r="U187" i="11"/>
  <c r="U185" i="11"/>
  <c r="U194" i="11"/>
  <c r="U195" i="11"/>
  <c r="U196" i="11"/>
  <c r="U197" i="11"/>
  <c r="U198" i="11"/>
  <c r="U199" i="11"/>
  <c r="U200" i="11"/>
  <c r="U178" i="11"/>
  <c r="AG1565" i="4"/>
  <c r="U214" i="11"/>
  <c r="U356" i="14"/>
  <c r="U215" i="11"/>
  <c r="IR75" i="8"/>
  <c r="IR85" i="8"/>
  <c r="IR133" i="8"/>
  <c r="IR186" i="8"/>
  <c r="U213" i="11"/>
  <c r="AG1646" i="4"/>
  <c r="U216" i="11"/>
  <c r="U212" i="11"/>
  <c r="AG655" i="4"/>
  <c r="U208" i="11"/>
  <c r="AG1534" i="4"/>
  <c r="U205" i="11"/>
  <c r="AG1540" i="4"/>
  <c r="U206" i="11"/>
  <c r="AG1546" i="4"/>
  <c r="U207" i="11"/>
  <c r="AG1528" i="4"/>
  <c r="U204" i="11"/>
  <c r="U203" i="11"/>
  <c r="U261" i="14"/>
  <c r="U210" i="11"/>
  <c r="U277" i="14"/>
  <c r="U211" i="11"/>
  <c r="U209" i="11"/>
  <c r="U218" i="11"/>
  <c r="U219" i="11"/>
  <c r="U220" i="11"/>
  <c r="U221" i="11"/>
  <c r="U222" i="11"/>
  <c r="U223" i="11"/>
  <c r="U224" i="11"/>
  <c r="U202" i="11"/>
  <c r="AG1566" i="4"/>
  <c r="U234" i="11"/>
  <c r="U357" i="14"/>
  <c r="U235" i="11"/>
  <c r="IR72" i="8"/>
  <c r="IR82" i="8"/>
  <c r="U233" i="11"/>
  <c r="U232" i="11"/>
  <c r="AG626" i="4"/>
  <c r="AG656" i="4"/>
  <c r="U228" i="11"/>
  <c r="U227" i="11"/>
  <c r="U262" i="14"/>
  <c r="U230" i="11"/>
  <c r="U278" i="14"/>
  <c r="U231" i="11"/>
  <c r="U229" i="11"/>
  <c r="U239" i="11"/>
  <c r="U240" i="11"/>
  <c r="U241" i="11"/>
  <c r="U242" i="11"/>
  <c r="U243" i="11"/>
  <c r="U244" i="11"/>
  <c r="U245" i="11"/>
  <c r="U226" i="11"/>
  <c r="U153" i="11"/>
  <c r="U29" i="11"/>
  <c r="U248" i="11"/>
  <c r="U189" i="14"/>
  <c r="U192" i="14"/>
  <c r="U190" i="14"/>
  <c r="U191" i="14"/>
  <c r="U194" i="14"/>
  <c r="U199" i="14"/>
  <c r="U202" i="14"/>
  <c r="U205" i="14"/>
  <c r="U209" i="14"/>
  <c r="U212" i="14"/>
  <c r="U257" i="11"/>
  <c r="U252" i="11"/>
  <c r="AG20" i="4"/>
  <c r="AG21" i="4"/>
  <c r="AG22" i="4"/>
  <c r="AG23" i="4"/>
  <c r="AG26" i="4"/>
  <c r="AG30" i="4"/>
  <c r="AG90" i="4"/>
  <c r="AG91" i="4"/>
  <c r="AG92" i="4"/>
  <c r="AG93" i="4"/>
  <c r="AG96" i="4"/>
  <c r="AG98" i="4"/>
  <c r="AG34" i="4"/>
  <c r="AG36" i="4"/>
  <c r="AG38" i="4"/>
  <c r="AG40" i="4"/>
  <c r="AG43" i="4"/>
  <c r="AG101" i="4"/>
  <c r="AG103" i="4"/>
  <c r="AG105" i="4"/>
  <c r="AG107" i="4"/>
  <c r="AG110" i="4"/>
  <c r="AG157" i="4"/>
  <c r="AG158" i="4"/>
  <c r="AG159" i="4"/>
  <c r="AG160" i="4"/>
  <c r="AG163" i="4"/>
  <c r="AG165" i="4"/>
  <c r="AG168" i="4"/>
  <c r="AG170" i="4"/>
  <c r="AG172" i="4"/>
  <c r="AG174" i="4"/>
  <c r="AG177" i="4"/>
  <c r="V12" i="10"/>
  <c r="AG281" i="4"/>
  <c r="AG282" i="4"/>
  <c r="U263" i="11"/>
  <c r="AG47" i="4"/>
  <c r="AG114" i="4"/>
  <c r="AG50" i="4"/>
  <c r="AG52" i="4"/>
  <c r="AG54" i="4"/>
  <c r="AG56" i="4"/>
  <c r="AG59" i="4"/>
  <c r="AG117" i="4"/>
  <c r="AG119" i="4"/>
  <c r="AG121" i="4"/>
  <c r="AG123" i="4"/>
  <c r="AG126" i="4"/>
  <c r="AG181" i="4"/>
  <c r="AG184" i="4"/>
  <c r="AG186" i="4"/>
  <c r="AG188" i="4"/>
  <c r="AG190" i="4"/>
  <c r="AG193" i="4"/>
  <c r="V15" i="10"/>
  <c r="AG285" i="4"/>
  <c r="AG286" i="4"/>
  <c r="U264" i="11"/>
  <c r="AG63" i="4"/>
  <c r="AG130" i="4"/>
  <c r="AG66" i="4"/>
  <c r="AG68" i="4"/>
  <c r="AG70" i="4"/>
  <c r="AG72" i="4"/>
  <c r="AG75" i="4"/>
  <c r="AG133" i="4"/>
  <c r="AG135" i="4"/>
  <c r="AG137" i="4"/>
  <c r="AG139" i="4"/>
  <c r="AG142" i="4"/>
  <c r="AG197" i="4"/>
  <c r="AG200" i="4"/>
  <c r="AG202" i="4"/>
  <c r="AG204" i="4"/>
  <c r="AG206" i="4"/>
  <c r="AG209" i="4"/>
  <c r="V18" i="10"/>
  <c r="AG289" i="4"/>
  <c r="AG290" i="4"/>
  <c r="U265" i="11"/>
  <c r="U262" i="11"/>
  <c r="U260" i="11"/>
  <c r="IR200" i="8"/>
  <c r="IR195" i="8"/>
  <c r="IR197" i="8"/>
  <c r="IR201" i="8"/>
  <c r="U277" i="11"/>
  <c r="U213" i="14"/>
  <c r="U278" i="11"/>
  <c r="BE446" i="6"/>
  <c r="AG1737" i="4"/>
  <c r="AG1734" i="4"/>
  <c r="AG1739" i="4"/>
  <c r="BE447" i="6"/>
  <c r="AG1740" i="4"/>
  <c r="AG1738" i="4"/>
  <c r="AG1741" i="4"/>
  <c r="AG1742" i="4"/>
  <c r="AG1744" i="4"/>
  <c r="U276" i="11"/>
  <c r="U273" i="11"/>
  <c r="AF1622" i="4"/>
  <c r="AG1618" i="4"/>
  <c r="AG1615" i="4"/>
  <c r="AG1616" i="4"/>
  <c r="AG1619" i="4"/>
  <c r="AG1620" i="4"/>
  <c r="AG1621" i="4"/>
  <c r="AG1631" i="4"/>
  <c r="U261" i="11"/>
  <c r="U259" i="11"/>
  <c r="U250" i="11"/>
  <c r="U280" i="11"/>
  <c r="T128" i="12"/>
  <c r="U288" i="11"/>
  <c r="AG283" i="4"/>
  <c r="AG287" i="4"/>
  <c r="AG291" i="4"/>
  <c r="U284" i="11"/>
  <c r="U283" i="11"/>
  <c r="AG1013" i="4"/>
  <c r="AG1016" i="4"/>
  <c r="AG1030" i="4"/>
  <c r="AG1018" i="4"/>
  <c r="AG1031" i="4"/>
  <c r="AG1020" i="4"/>
  <c r="AG1032" i="4"/>
  <c r="AG1022" i="4"/>
  <c r="AG1033" i="4"/>
  <c r="AG1024" i="4"/>
  <c r="AG1034" i="4"/>
  <c r="AG1035" i="4"/>
  <c r="AG1038" i="4"/>
  <c r="AG1039" i="4"/>
  <c r="AG1040" i="4"/>
  <c r="AG1041" i="4"/>
  <c r="AG1042" i="4"/>
  <c r="AG1043" i="4"/>
  <c r="AG1045" i="4"/>
  <c r="AG1052" i="4"/>
  <c r="AG1055" i="4"/>
  <c r="AG1069" i="4"/>
  <c r="AG1057" i="4"/>
  <c r="AG1070" i="4"/>
  <c r="AG1059" i="4"/>
  <c r="AG1071" i="4"/>
  <c r="AG1061" i="4"/>
  <c r="AG1072" i="4"/>
  <c r="AG1063" i="4"/>
  <c r="AG1073" i="4"/>
  <c r="AG1074" i="4"/>
  <c r="AG1077" i="4"/>
  <c r="AG1078" i="4"/>
  <c r="AG1079" i="4"/>
  <c r="AG1080" i="4"/>
  <c r="AG1081" i="4"/>
  <c r="AG1082" i="4"/>
  <c r="AG1084" i="4"/>
  <c r="AG1090" i="4"/>
  <c r="AG1093" i="4"/>
  <c r="AG1107" i="4"/>
  <c r="AG1095" i="4"/>
  <c r="AG1108" i="4"/>
  <c r="AG1097" i="4"/>
  <c r="AG1109" i="4"/>
  <c r="AG1099" i="4"/>
  <c r="AG1110" i="4"/>
  <c r="AG1101" i="4"/>
  <c r="AG1111" i="4"/>
  <c r="AG1112" i="4"/>
  <c r="AG1115" i="4"/>
  <c r="AG1116" i="4"/>
  <c r="AG1117" i="4"/>
  <c r="AG1118" i="4"/>
  <c r="AG1119" i="4"/>
  <c r="AG1120" i="4"/>
  <c r="AG1122" i="4"/>
  <c r="U286" i="11"/>
  <c r="AG1017" i="4"/>
  <c r="AG1019" i="4"/>
  <c r="AG1021" i="4"/>
  <c r="AG1023" i="4"/>
  <c r="AG1027" i="4"/>
  <c r="AG1049" i="4"/>
  <c r="AG1056" i="4"/>
  <c r="AG1058" i="4"/>
  <c r="AG1060" i="4"/>
  <c r="AG1062" i="4"/>
  <c r="AG1066" i="4"/>
  <c r="AG1087" i="4"/>
  <c r="AG1094" i="4"/>
  <c r="AG1096" i="4"/>
  <c r="AG1098" i="4"/>
  <c r="AG1100" i="4"/>
  <c r="AG1104" i="4"/>
  <c r="AG1125" i="4"/>
  <c r="AG900" i="4"/>
  <c r="AG901" i="4"/>
  <c r="AG902" i="4"/>
  <c r="AG903" i="4"/>
  <c r="AG934" i="4"/>
  <c r="AG935" i="4"/>
  <c r="AG936" i="4"/>
  <c r="AG937" i="4"/>
  <c r="AG960" i="4"/>
  <c r="AG961" i="4"/>
  <c r="AG962" i="4"/>
  <c r="AG963" i="4"/>
  <c r="AG992" i="4"/>
  <c r="AG993" i="4"/>
  <c r="AG994" i="4"/>
  <c r="AG995" i="4"/>
  <c r="AG1128" i="4"/>
  <c r="AG1131" i="4"/>
  <c r="AG1132" i="4"/>
  <c r="AG1133" i="4"/>
  <c r="AG1134" i="4"/>
  <c r="AG1135" i="4"/>
  <c r="AG1136" i="4"/>
  <c r="AG1137" i="4"/>
  <c r="AG1138" i="4"/>
  <c r="AG1142" i="4"/>
  <c r="AG908" i="4"/>
  <c r="AG909" i="4"/>
  <c r="AG910" i="4"/>
  <c r="AG911" i="4"/>
  <c r="AG942" i="4"/>
  <c r="AG943" i="4"/>
  <c r="AG944" i="4"/>
  <c r="AG945" i="4"/>
  <c r="AG968" i="4"/>
  <c r="AG969" i="4"/>
  <c r="AG970" i="4"/>
  <c r="AG971" i="4"/>
  <c r="AG1000" i="4"/>
  <c r="AG1001" i="4"/>
  <c r="AG1002" i="4"/>
  <c r="AG1003" i="4"/>
  <c r="AG1145" i="4"/>
  <c r="AG1148" i="4"/>
  <c r="AG1149" i="4"/>
  <c r="AG1150" i="4"/>
  <c r="AG1151" i="4"/>
  <c r="AG1152" i="4"/>
  <c r="AG1153" i="4"/>
  <c r="AG1154" i="4"/>
  <c r="AG1155" i="4"/>
  <c r="AG1159" i="4"/>
  <c r="U287" i="11"/>
  <c r="U282" i="11"/>
  <c r="AF1568" i="4"/>
  <c r="AG1570" i="4"/>
  <c r="AG1571" i="4"/>
  <c r="U23" i="12"/>
  <c r="AG1699" i="4"/>
  <c r="U48" i="12"/>
  <c r="U6" i="12"/>
  <c r="U7" i="12"/>
  <c r="U8" i="12"/>
  <c r="U5" i="12"/>
  <c r="U4" i="12"/>
  <c r="AF619" i="4"/>
  <c r="AF628" i="4"/>
  <c r="AF620" i="4"/>
  <c r="AF629" i="4"/>
  <c r="AF621" i="4"/>
  <c r="AF630" i="4"/>
  <c r="AF631" i="4"/>
  <c r="AF632" i="4"/>
  <c r="AF634" i="4"/>
  <c r="AG636" i="4"/>
  <c r="U22" i="12"/>
  <c r="U17" i="12"/>
  <c r="U18" i="12"/>
  <c r="U19" i="12"/>
  <c r="AG1141" i="4"/>
  <c r="U20" i="12"/>
  <c r="AG1156" i="4"/>
  <c r="AG1158" i="4"/>
  <c r="U21" i="12"/>
  <c r="U16" i="12"/>
  <c r="U287" i="14"/>
  <c r="U288" i="14"/>
  <c r="U289" i="14"/>
  <c r="U291" i="14"/>
  <c r="U23" i="14"/>
  <c r="U55" i="14"/>
  <c r="U85" i="14"/>
  <c r="U293" i="14"/>
  <c r="U299" i="14"/>
  <c r="U300" i="14"/>
  <c r="U302" i="14"/>
  <c r="U26" i="14"/>
  <c r="U58" i="14"/>
  <c r="U88" i="14"/>
  <c r="U294" i="14"/>
  <c r="U305" i="14"/>
  <c r="U306" i="14"/>
  <c r="U308" i="14"/>
  <c r="U30" i="14"/>
  <c r="U62" i="14"/>
  <c r="U92" i="14"/>
  <c r="U295" i="14"/>
  <c r="U311" i="14"/>
  <c r="U312" i="14"/>
  <c r="U314" i="14"/>
  <c r="U316" i="14"/>
  <c r="U26" i="12"/>
  <c r="T110" i="14"/>
  <c r="U368" i="14"/>
  <c r="U31" i="12"/>
  <c r="U21" i="14"/>
  <c r="U53" i="14"/>
  <c r="U83" i="14"/>
  <c r="U113" i="14"/>
  <c r="T370" i="14"/>
  <c r="U32" i="12"/>
  <c r="T24" i="14"/>
  <c r="T56" i="14"/>
  <c r="T86" i="14"/>
  <c r="T116" i="14"/>
  <c r="U372" i="14"/>
  <c r="U33" i="12"/>
  <c r="U120" i="14"/>
  <c r="T374" i="14"/>
  <c r="U34" i="12"/>
  <c r="T122" i="14"/>
  <c r="U376" i="14"/>
  <c r="U35" i="12"/>
  <c r="U25" i="12"/>
  <c r="AG1607" i="4"/>
  <c r="U332" i="14"/>
  <c r="U333" i="14"/>
  <c r="U334" i="14"/>
  <c r="U335" i="14"/>
  <c r="U336" i="14"/>
  <c r="U339" i="14"/>
  <c r="U340" i="14"/>
  <c r="U341" i="14"/>
  <c r="U342" i="14"/>
  <c r="U36" i="12"/>
  <c r="U216" i="14"/>
  <c r="U217" i="14"/>
  <c r="U218" i="14"/>
  <c r="U200" i="14"/>
  <c r="U222" i="14"/>
  <c r="U223" i="14"/>
  <c r="U224" i="14"/>
  <c r="U225" i="14"/>
  <c r="U203" i="14"/>
  <c r="U227" i="14"/>
  <c r="U228" i="14"/>
  <c r="U229" i="14"/>
  <c r="U230" i="14"/>
  <c r="U207" i="14"/>
  <c r="U232" i="14"/>
  <c r="U233" i="14"/>
  <c r="U234" i="14"/>
  <c r="U235" i="14"/>
  <c r="U237" i="14"/>
  <c r="U38" i="12"/>
  <c r="U242" i="14"/>
  <c r="U40" i="12"/>
  <c r="T246" i="14"/>
  <c r="U41" i="12"/>
  <c r="U245" i="14"/>
  <c r="U42" i="12"/>
  <c r="U198" i="14"/>
  <c r="T243" i="14"/>
  <c r="U43" i="12"/>
  <c r="T201" i="14"/>
  <c r="U244" i="14"/>
  <c r="U44" i="12"/>
  <c r="U37" i="12"/>
  <c r="U24" i="12"/>
  <c r="AF1725" i="4"/>
  <c r="AG1726" i="4"/>
  <c r="U49" i="12"/>
  <c r="AE1716" i="4"/>
  <c r="AF1716" i="4"/>
  <c r="AG1717" i="4"/>
  <c r="U50" i="12"/>
  <c r="AE1719" i="4"/>
  <c r="AF1719" i="4"/>
  <c r="AG1720" i="4"/>
  <c r="U51" i="12"/>
  <c r="AF1722" i="4"/>
  <c r="AG1723" i="4"/>
  <c r="U53" i="12"/>
  <c r="U47" i="12"/>
  <c r="U58" i="12"/>
  <c r="AF1682" i="4"/>
  <c r="AF1672" i="4"/>
  <c r="AG1688" i="4"/>
  <c r="U46" i="12"/>
  <c r="AG1634" i="4"/>
  <c r="U57" i="12"/>
  <c r="U3" i="12"/>
  <c r="AG1705" i="4"/>
  <c r="U74" i="12"/>
  <c r="U114" i="12"/>
  <c r="U115" i="12"/>
  <c r="U116" i="12"/>
  <c r="U117" i="12"/>
  <c r="U113" i="12"/>
  <c r="AG35" i="4"/>
  <c r="AG37" i="4"/>
  <c r="AG39" i="4"/>
  <c r="AG41" i="4"/>
  <c r="AG44" i="4"/>
  <c r="AG51" i="4"/>
  <c r="AG53" i="4"/>
  <c r="AG55" i="4"/>
  <c r="AG57" i="4"/>
  <c r="AG60" i="4"/>
  <c r="AG67" i="4"/>
  <c r="AG69" i="4"/>
  <c r="AG71" i="4"/>
  <c r="AG73" i="4"/>
  <c r="AG76" i="4"/>
  <c r="AG102" i="4"/>
  <c r="AG104" i="4"/>
  <c r="AG106" i="4"/>
  <c r="AG108" i="4"/>
  <c r="AG111" i="4"/>
  <c r="AG118" i="4"/>
  <c r="AG120" i="4"/>
  <c r="AG122" i="4"/>
  <c r="AG124" i="4"/>
  <c r="AG127" i="4"/>
  <c r="AG134" i="4"/>
  <c r="AG136" i="4"/>
  <c r="AG138" i="4"/>
  <c r="AG140" i="4"/>
  <c r="AG143" i="4"/>
  <c r="AG169" i="4"/>
  <c r="AG171" i="4"/>
  <c r="AG173" i="4"/>
  <c r="AG175" i="4"/>
  <c r="AG178" i="4"/>
  <c r="AG185" i="4"/>
  <c r="AG187" i="4"/>
  <c r="AG189" i="4"/>
  <c r="AG191" i="4"/>
  <c r="AG194" i="4"/>
  <c r="AG201" i="4"/>
  <c r="AG203" i="4"/>
  <c r="AG205" i="4"/>
  <c r="AG207" i="4"/>
  <c r="AG210" i="4"/>
  <c r="U68" i="12"/>
  <c r="U67" i="12"/>
  <c r="U70" i="12"/>
  <c r="U66" i="12"/>
  <c r="U72" i="12"/>
  <c r="AG1046" i="4"/>
  <c r="AG1085" i="4"/>
  <c r="AG1123" i="4"/>
  <c r="U73" i="12"/>
  <c r="U71" i="12"/>
  <c r="U65" i="12"/>
  <c r="AG1713" i="4"/>
  <c r="U121" i="12"/>
  <c r="U119" i="12"/>
  <c r="AG1629" i="4"/>
  <c r="U62" i="12"/>
  <c r="U59" i="12"/>
  <c r="U123" i="12"/>
  <c r="T129" i="12"/>
  <c r="U124" i="12"/>
  <c r="U125" i="12"/>
  <c r="AG1733" i="4"/>
  <c r="U126" i="12"/>
  <c r="U127" i="12"/>
  <c r="U296" i="11"/>
  <c r="U295" i="11"/>
  <c r="U305" i="11"/>
  <c r="U292" i="11"/>
  <c r="U291" i="11"/>
  <c r="U294" i="11"/>
  <c r="U290" i="11"/>
  <c r="U307" i="11"/>
  <c r="U309" i="11"/>
  <c r="AH524" i="4"/>
  <c r="AH522" i="4"/>
  <c r="AH523" i="4"/>
  <c r="AH525" i="4"/>
  <c r="AH526" i="4"/>
  <c r="AH527" i="4"/>
  <c r="AH1555" i="4"/>
  <c r="V43" i="11"/>
  <c r="AH1610" i="4"/>
  <c r="V127" i="14"/>
  <c r="V128" i="14"/>
  <c r="V130" i="14"/>
  <c r="AH534" i="4"/>
  <c r="AH532" i="4"/>
  <c r="AH533" i="4"/>
  <c r="AH535" i="4"/>
  <c r="AH536" i="4"/>
  <c r="AH537" i="4"/>
  <c r="AH1582" i="4"/>
  <c r="AH1584" i="4"/>
  <c r="AH1585" i="4"/>
  <c r="V345" i="14"/>
  <c r="V346" i="14"/>
  <c r="V44" i="11"/>
  <c r="IS28" i="8"/>
  <c r="IS36" i="8"/>
  <c r="IS124" i="8"/>
  <c r="V42" i="11"/>
  <c r="AH1674" i="4"/>
  <c r="AH1675" i="4"/>
  <c r="V46" i="11"/>
  <c r="AH1635" i="4"/>
  <c r="AH1636" i="4"/>
  <c r="V45" i="11"/>
  <c r="V41" i="11"/>
  <c r="AH625" i="4"/>
  <c r="AH645" i="4"/>
  <c r="V37" i="11"/>
  <c r="AH687" i="4"/>
  <c r="AG1185" i="4"/>
  <c r="AH1181" i="4"/>
  <c r="AH744" i="4"/>
  <c r="AH743" i="4"/>
  <c r="AH742" i="4"/>
  <c r="AH745" i="4"/>
  <c r="AH891" i="4"/>
  <c r="AH892" i="4"/>
  <c r="AH1182" i="4"/>
  <c r="AH1183" i="4"/>
  <c r="AH1174" i="4"/>
  <c r="AH1175" i="4"/>
  <c r="AH1176" i="4"/>
  <c r="AH1177" i="4"/>
  <c r="AH1184" i="4"/>
  <c r="AH1462" i="4"/>
  <c r="V33" i="11"/>
  <c r="AH688" i="4"/>
  <c r="AH694" i="4"/>
  <c r="AG1200" i="4"/>
  <c r="AH1196" i="4"/>
  <c r="AH760" i="4"/>
  <c r="AH759" i="4"/>
  <c r="AH758" i="4"/>
  <c r="AH761" i="4"/>
  <c r="AH895" i="4"/>
  <c r="AH896" i="4"/>
  <c r="AH1197" i="4"/>
  <c r="AH1198" i="4"/>
  <c r="AH1189" i="4"/>
  <c r="AH1190" i="4"/>
  <c r="AH1191" i="4"/>
  <c r="AH1192" i="4"/>
  <c r="AH1199" i="4"/>
  <c r="AH1466" i="4"/>
  <c r="V34" i="11"/>
  <c r="AH689" i="4"/>
  <c r="AH695" i="4"/>
  <c r="AG1215" i="4"/>
  <c r="AH1211" i="4"/>
  <c r="AH767" i="4"/>
  <c r="AH766" i="4"/>
  <c r="AH765" i="4"/>
  <c r="AH768" i="4"/>
  <c r="AH899" i="4"/>
  <c r="AH1212" i="4"/>
  <c r="AH1213" i="4"/>
  <c r="AH1204" i="4"/>
  <c r="AH1205" i="4"/>
  <c r="AH1206" i="4"/>
  <c r="AH1207" i="4"/>
  <c r="AH1214" i="4"/>
  <c r="AH1471" i="4"/>
  <c r="V35" i="11"/>
  <c r="AH690" i="4"/>
  <c r="AH696" i="4"/>
  <c r="AG1230" i="4"/>
  <c r="AH1226" i="4"/>
  <c r="AH774" i="4"/>
  <c r="AH773" i="4"/>
  <c r="AH772" i="4"/>
  <c r="AH775" i="4"/>
  <c r="AH907" i="4"/>
  <c r="AH1227" i="4"/>
  <c r="AH1228" i="4"/>
  <c r="AH1219" i="4"/>
  <c r="AH1220" i="4"/>
  <c r="AH1221" i="4"/>
  <c r="AH1222" i="4"/>
  <c r="AH1229" i="4"/>
  <c r="AH1476" i="4"/>
  <c r="V36" i="11"/>
  <c r="V32" i="11"/>
  <c r="V5" i="14"/>
  <c r="V6" i="14"/>
  <c r="V8" i="14"/>
  <c r="V9" i="14"/>
  <c r="V10" i="14"/>
  <c r="V13" i="14"/>
  <c r="V11" i="14"/>
  <c r="V14" i="14"/>
  <c r="V16" i="14"/>
  <c r="V18" i="14"/>
  <c r="V22" i="14"/>
  <c r="V25" i="14"/>
  <c r="V28" i="14"/>
  <c r="V32" i="14"/>
  <c r="V158" i="14"/>
  <c r="V37" i="14"/>
  <c r="V38" i="14"/>
  <c r="V40" i="14"/>
  <c r="V41" i="14"/>
  <c r="V42" i="14"/>
  <c r="V45" i="14"/>
  <c r="V43" i="14"/>
  <c r="V46" i="14"/>
  <c r="V48" i="14"/>
  <c r="V50" i="14"/>
  <c r="V54" i="14"/>
  <c r="V57" i="14"/>
  <c r="V60" i="14"/>
  <c r="V64" i="14"/>
  <c r="V159" i="14"/>
  <c r="V67" i="14"/>
  <c r="V68" i="14"/>
  <c r="V70" i="14"/>
  <c r="V71" i="14"/>
  <c r="V72" i="14"/>
  <c r="V75" i="14"/>
  <c r="V73" i="14"/>
  <c r="V76" i="14"/>
  <c r="V78" i="14"/>
  <c r="V80" i="14"/>
  <c r="V84" i="14"/>
  <c r="V87" i="14"/>
  <c r="V90" i="14"/>
  <c r="V94" i="14"/>
  <c r="V160" i="14"/>
  <c r="V250" i="14"/>
  <c r="V251" i="14"/>
  <c r="V39" i="11"/>
  <c r="V131" i="14"/>
  <c r="V132" i="14"/>
  <c r="V135" i="14"/>
  <c r="V133" i="14"/>
  <c r="V136" i="14"/>
  <c r="V138" i="14"/>
  <c r="V140" i="14"/>
  <c r="V144" i="14"/>
  <c r="V147" i="14"/>
  <c r="V150" i="14"/>
  <c r="V154" i="14"/>
  <c r="V182" i="14"/>
  <c r="V266" i="14"/>
  <c r="V267" i="14"/>
  <c r="V40" i="11"/>
  <c r="V38" i="11"/>
  <c r="V47" i="11"/>
  <c r="V48" i="11"/>
  <c r="V49" i="11"/>
  <c r="V50" i="11"/>
  <c r="V51" i="11"/>
  <c r="V52" i="11"/>
  <c r="V53" i="11"/>
  <c r="V31" i="11"/>
  <c r="AH1556" i="4"/>
  <c r="V67" i="11"/>
  <c r="V347" i="14"/>
  <c r="V68" i="11"/>
  <c r="IS29" i="8"/>
  <c r="IS37" i="8"/>
  <c r="IS125" i="8"/>
  <c r="V66" i="11"/>
  <c r="AH1676" i="4"/>
  <c r="V70" i="11"/>
  <c r="AH1637" i="4"/>
  <c r="V69" i="11"/>
  <c r="V65" i="11"/>
  <c r="AH646" i="4"/>
  <c r="V61" i="11"/>
  <c r="AH693" i="4"/>
  <c r="AG1245" i="4"/>
  <c r="AH1241" i="4"/>
  <c r="AH752" i="4"/>
  <c r="AH751" i="4"/>
  <c r="AH750" i="4"/>
  <c r="AH753" i="4"/>
  <c r="AH916" i="4"/>
  <c r="AH917" i="4"/>
  <c r="AH1242" i="4"/>
  <c r="AH1243" i="4"/>
  <c r="AH1234" i="4"/>
  <c r="AH1235" i="4"/>
  <c r="AH1236" i="4"/>
  <c r="AH1237" i="4"/>
  <c r="AH1244" i="4"/>
  <c r="AH1481" i="4"/>
  <c r="V57" i="11"/>
  <c r="AH1467" i="4"/>
  <c r="V58" i="11"/>
  <c r="AH1472" i="4"/>
  <c r="V59" i="11"/>
  <c r="AH1477" i="4"/>
  <c r="V60" i="11"/>
  <c r="V56" i="11"/>
  <c r="V252" i="14"/>
  <c r="V63" i="11"/>
  <c r="V268" i="14"/>
  <c r="V64" i="11"/>
  <c r="V62" i="11"/>
  <c r="V71" i="11"/>
  <c r="V72" i="11"/>
  <c r="V73" i="11"/>
  <c r="V74" i="11"/>
  <c r="V75" i="11"/>
  <c r="V76" i="11"/>
  <c r="V77" i="11"/>
  <c r="V55" i="11"/>
  <c r="V30" i="11"/>
  <c r="AH547" i="4"/>
  <c r="AH545" i="4"/>
  <c r="AH546" i="4"/>
  <c r="AH548" i="4"/>
  <c r="AH549" i="4"/>
  <c r="AH550" i="4"/>
  <c r="AH1558" i="4"/>
  <c r="V92" i="11"/>
  <c r="AH1589" i="4"/>
  <c r="AH1591" i="4"/>
  <c r="AH1592" i="4"/>
  <c r="V348" i="14"/>
  <c r="V349" i="14"/>
  <c r="V93" i="11"/>
  <c r="AH1677" i="4"/>
  <c r="AH1678" i="4"/>
  <c r="V95" i="11"/>
  <c r="AH1638" i="4"/>
  <c r="AH1639" i="4"/>
  <c r="V94" i="11"/>
  <c r="V90" i="11"/>
  <c r="AH648" i="4"/>
  <c r="V86" i="11"/>
  <c r="AH713" i="4"/>
  <c r="AG1261" i="4"/>
  <c r="AH1257" i="4"/>
  <c r="AH784" i="4"/>
  <c r="AH783" i="4"/>
  <c r="AH782" i="4"/>
  <c r="AH785" i="4"/>
  <c r="AH922" i="4"/>
  <c r="AH923" i="4"/>
  <c r="AH1258" i="4"/>
  <c r="AH1259" i="4"/>
  <c r="AH1250" i="4"/>
  <c r="AH1251" i="4"/>
  <c r="AH1252" i="4"/>
  <c r="AH1253" i="4"/>
  <c r="AH1260" i="4"/>
  <c r="AH1486" i="4"/>
  <c r="V82" i="11"/>
  <c r="AH714" i="4"/>
  <c r="AG1276" i="4"/>
  <c r="AH1272" i="4"/>
  <c r="AH791" i="4"/>
  <c r="AH790" i="4"/>
  <c r="AH789" i="4"/>
  <c r="AH792" i="4"/>
  <c r="AH928" i="4"/>
  <c r="AH929" i="4"/>
  <c r="AH1273" i="4"/>
  <c r="AH1274" i="4"/>
  <c r="AH1265" i="4"/>
  <c r="AH1266" i="4"/>
  <c r="AH1267" i="4"/>
  <c r="AH1268" i="4"/>
  <c r="AH1275" i="4"/>
  <c r="AH1490" i="4"/>
  <c r="V83" i="11"/>
  <c r="AH715" i="4"/>
  <c r="AG1291" i="4"/>
  <c r="AH1287" i="4"/>
  <c r="AH798" i="4"/>
  <c r="AH797" i="4"/>
  <c r="AH796" i="4"/>
  <c r="AH799" i="4"/>
  <c r="AH933" i="4"/>
  <c r="AH1288" i="4"/>
  <c r="AH1289" i="4"/>
  <c r="AH1280" i="4"/>
  <c r="AH1281" i="4"/>
  <c r="AH1282" i="4"/>
  <c r="AH1283" i="4"/>
  <c r="AH1290" i="4"/>
  <c r="AH1494" i="4"/>
  <c r="V84" i="11"/>
  <c r="AH716" i="4"/>
  <c r="AG1306" i="4"/>
  <c r="AH1302" i="4"/>
  <c r="AH805" i="4"/>
  <c r="AH804" i="4"/>
  <c r="AH803" i="4"/>
  <c r="AH806" i="4"/>
  <c r="AH941" i="4"/>
  <c r="AH1303" i="4"/>
  <c r="AH1304" i="4"/>
  <c r="AH1295" i="4"/>
  <c r="AH1296" i="4"/>
  <c r="AH1297" i="4"/>
  <c r="AH1298" i="4"/>
  <c r="AH1305" i="4"/>
  <c r="AH1498" i="4"/>
  <c r="V85" i="11"/>
  <c r="V81" i="11"/>
  <c r="V164" i="14"/>
  <c r="V165" i="14"/>
  <c r="V166" i="14"/>
  <c r="V253" i="14"/>
  <c r="V254" i="14"/>
  <c r="V183" i="14"/>
  <c r="V269" i="14"/>
  <c r="V270" i="14"/>
  <c r="V89" i="11"/>
  <c r="V87" i="11"/>
  <c r="V96" i="11"/>
  <c r="V97" i="11"/>
  <c r="V98" i="11"/>
  <c r="V99" i="11"/>
  <c r="V100" i="11"/>
  <c r="V101" i="11"/>
  <c r="V102" i="11"/>
  <c r="V80" i="11"/>
  <c r="V79" i="11"/>
  <c r="AH559" i="4"/>
  <c r="AH557" i="4"/>
  <c r="AH558" i="4"/>
  <c r="AH560" i="4"/>
  <c r="AH561" i="4"/>
  <c r="AH562" i="4"/>
  <c r="AH1560" i="4"/>
  <c r="V117" i="11"/>
  <c r="AH569" i="4"/>
  <c r="AH567" i="4"/>
  <c r="AH568" i="4"/>
  <c r="AH570" i="4"/>
  <c r="AH571" i="4"/>
  <c r="AH572" i="4"/>
  <c r="AH1596" i="4"/>
  <c r="AH1598" i="4"/>
  <c r="AH1599" i="4"/>
  <c r="V350" i="14"/>
  <c r="V351" i="14"/>
  <c r="V118" i="11"/>
  <c r="IS56" i="8"/>
  <c r="IS64" i="8"/>
  <c r="IS128" i="8"/>
  <c r="V116" i="11"/>
  <c r="AH1679" i="4"/>
  <c r="AH1680" i="4"/>
  <c r="V120" i="11"/>
  <c r="AH1640" i="4"/>
  <c r="AH1641" i="4"/>
  <c r="V119" i="11"/>
  <c r="V115" i="11"/>
  <c r="AH650" i="4"/>
  <c r="V111" i="11"/>
  <c r="AH700" i="4"/>
  <c r="AG1382" i="4"/>
  <c r="AH1378" i="4"/>
  <c r="AH815" i="4"/>
  <c r="AH814" i="4"/>
  <c r="AH813" i="4"/>
  <c r="AH816" i="4"/>
  <c r="AH950" i="4"/>
  <c r="AH952" i="4"/>
  <c r="AH1379" i="4"/>
  <c r="AH1380" i="4"/>
  <c r="AH1371" i="4"/>
  <c r="AH1372" i="4"/>
  <c r="AH1373" i="4"/>
  <c r="AH1374" i="4"/>
  <c r="AH1381" i="4"/>
  <c r="AH1522" i="4"/>
  <c r="V107" i="11"/>
  <c r="AH701" i="4"/>
  <c r="AG1337" i="4"/>
  <c r="AH1333" i="4"/>
  <c r="AH829" i="4"/>
  <c r="AH707" i="4"/>
  <c r="AH828" i="4"/>
  <c r="AH827" i="4"/>
  <c r="AH830" i="4"/>
  <c r="AH955" i="4"/>
  <c r="AH956" i="4"/>
  <c r="AH1334" i="4"/>
  <c r="AH1335" i="4"/>
  <c r="AH1326" i="4"/>
  <c r="AH1327" i="4"/>
  <c r="AH1328" i="4"/>
  <c r="AH1329" i="4"/>
  <c r="AH1336" i="4"/>
  <c r="AH1507" i="4"/>
  <c r="V108" i="11"/>
  <c r="AH702" i="4"/>
  <c r="AG1352" i="4"/>
  <c r="AH1348" i="4"/>
  <c r="AH836" i="4"/>
  <c r="AH708" i="4"/>
  <c r="AH835" i="4"/>
  <c r="AH834" i="4"/>
  <c r="AH837" i="4"/>
  <c r="AH959" i="4"/>
  <c r="AH1349" i="4"/>
  <c r="AH1350" i="4"/>
  <c r="AH1341" i="4"/>
  <c r="AH1342" i="4"/>
  <c r="AH1343" i="4"/>
  <c r="AH1344" i="4"/>
  <c r="AH1351" i="4"/>
  <c r="AH1512" i="4"/>
  <c r="V109" i="11"/>
  <c r="AH703" i="4"/>
  <c r="AG1367" i="4"/>
  <c r="AH1363" i="4"/>
  <c r="AH843" i="4"/>
  <c r="AH709" i="4"/>
  <c r="AH842" i="4"/>
  <c r="AH841" i="4"/>
  <c r="AH844" i="4"/>
  <c r="AH967" i="4"/>
  <c r="AH1364" i="4"/>
  <c r="AH1365" i="4"/>
  <c r="AH1356" i="4"/>
  <c r="AH1357" i="4"/>
  <c r="AH1358" i="4"/>
  <c r="AH1359" i="4"/>
  <c r="AH1366" i="4"/>
  <c r="AH1517" i="4"/>
  <c r="V110" i="11"/>
  <c r="V106" i="11"/>
  <c r="V170" i="14"/>
  <c r="V171" i="14"/>
  <c r="V172" i="14"/>
  <c r="V255" i="14"/>
  <c r="V256" i="14"/>
  <c r="V113" i="11"/>
  <c r="V184" i="14"/>
  <c r="V271" i="14"/>
  <c r="V272" i="14"/>
  <c r="V114" i="11"/>
  <c r="V112" i="11"/>
  <c r="V121" i="11"/>
  <c r="V122" i="11"/>
  <c r="V123" i="11"/>
  <c r="V124" i="11"/>
  <c r="V125" i="11"/>
  <c r="V126" i="11"/>
  <c r="V127" i="11"/>
  <c r="V105" i="11"/>
  <c r="AH1561" i="4"/>
  <c r="V141" i="11"/>
  <c r="V352" i="14"/>
  <c r="V142" i="11"/>
  <c r="IS57" i="8"/>
  <c r="IS65" i="8"/>
  <c r="IS129" i="8"/>
  <c r="V140" i="11"/>
  <c r="AH1681" i="4"/>
  <c r="V144" i="11"/>
  <c r="AH1642" i="4"/>
  <c r="V143" i="11"/>
  <c r="V139" i="11"/>
  <c r="AH651" i="4"/>
  <c r="V135" i="11"/>
  <c r="AH1508" i="4"/>
  <c r="V132" i="11"/>
  <c r="AH1513" i="4"/>
  <c r="V133" i="11"/>
  <c r="AH1518" i="4"/>
  <c r="V134" i="11"/>
  <c r="AH706" i="4"/>
  <c r="AG1322" i="4"/>
  <c r="AH1318" i="4"/>
  <c r="AH822" i="4"/>
  <c r="AH821" i="4"/>
  <c r="AH820" i="4"/>
  <c r="AH823" i="4"/>
  <c r="AH976" i="4"/>
  <c r="AH977" i="4"/>
  <c r="AH1319" i="4"/>
  <c r="AH1320" i="4"/>
  <c r="AH1311" i="4"/>
  <c r="AH1312" i="4"/>
  <c r="AH1313" i="4"/>
  <c r="AH1314" i="4"/>
  <c r="AH1321" i="4"/>
  <c r="AH1503" i="4"/>
  <c r="V131" i="11"/>
  <c r="V130" i="11"/>
  <c r="V257" i="14"/>
  <c r="V137" i="11"/>
  <c r="V273" i="14"/>
  <c r="V138" i="11"/>
  <c r="V136" i="11"/>
  <c r="V145" i="11"/>
  <c r="V146" i="11"/>
  <c r="V147" i="11"/>
  <c r="V148" i="11"/>
  <c r="V149" i="11"/>
  <c r="V150" i="11"/>
  <c r="V151" i="11"/>
  <c r="V129" i="11"/>
  <c r="V104" i="11"/>
  <c r="AH591" i="4"/>
  <c r="AH589" i="4"/>
  <c r="AH590" i="4"/>
  <c r="AH592" i="4"/>
  <c r="AH593" i="4"/>
  <c r="AH594" i="4"/>
  <c r="AH1563" i="4"/>
  <c r="V166" i="11"/>
  <c r="AH601" i="4"/>
  <c r="AH599" i="4"/>
  <c r="AH600" i="4"/>
  <c r="AH602" i="4"/>
  <c r="AH603" i="4"/>
  <c r="AH604" i="4"/>
  <c r="AH1603" i="4"/>
  <c r="AH1605" i="4"/>
  <c r="AH1606" i="4"/>
  <c r="V353" i="14"/>
  <c r="V354" i="14"/>
  <c r="V167" i="11"/>
  <c r="IS73" i="8"/>
  <c r="IS83" i="8"/>
  <c r="IS131" i="8"/>
  <c r="V165" i="11"/>
  <c r="AH1683" i="4"/>
  <c r="V169" i="11"/>
  <c r="AH1643" i="4"/>
  <c r="AH1644" i="4"/>
  <c r="V168" i="11"/>
  <c r="V164" i="11"/>
  <c r="AH653" i="4"/>
  <c r="V160" i="11"/>
  <c r="AH720" i="4"/>
  <c r="AG1458" i="4"/>
  <c r="AH1454" i="4"/>
  <c r="AH853" i="4"/>
  <c r="AH852" i="4"/>
  <c r="AH851" i="4"/>
  <c r="AH854" i="4"/>
  <c r="AH983" i="4"/>
  <c r="AH984" i="4"/>
  <c r="AH1455" i="4"/>
  <c r="AH1456" i="4"/>
  <c r="AH1447" i="4"/>
  <c r="AH1448" i="4"/>
  <c r="AH1449" i="4"/>
  <c r="AH1450" i="4"/>
  <c r="AH1457" i="4"/>
  <c r="AH1550" i="4"/>
  <c r="V156" i="11"/>
  <c r="AH721" i="4"/>
  <c r="AG1413" i="4"/>
  <c r="AH1409" i="4"/>
  <c r="AH727" i="4"/>
  <c r="AH866" i="4"/>
  <c r="AH865" i="4"/>
  <c r="AH867" i="4"/>
  <c r="AH868" i="4"/>
  <c r="AH987" i="4"/>
  <c r="AH988" i="4"/>
  <c r="AH1410" i="4"/>
  <c r="AH1411" i="4"/>
  <c r="AH1402" i="4"/>
  <c r="AH1403" i="4"/>
  <c r="AH1404" i="4"/>
  <c r="AH1405" i="4"/>
  <c r="AH1412" i="4"/>
  <c r="AH1533" i="4"/>
  <c r="V157" i="11"/>
  <c r="AH722" i="4"/>
  <c r="AG1428" i="4"/>
  <c r="AH1424" i="4"/>
  <c r="AH728" i="4"/>
  <c r="AH873" i="4"/>
  <c r="AH872" i="4"/>
  <c r="AH874" i="4"/>
  <c r="AH875" i="4"/>
  <c r="AH991" i="4"/>
  <c r="AH1425" i="4"/>
  <c r="AH1426" i="4"/>
  <c r="AH1417" i="4"/>
  <c r="AH1418" i="4"/>
  <c r="AH1419" i="4"/>
  <c r="AH1420" i="4"/>
  <c r="AH1427" i="4"/>
  <c r="AH1539" i="4"/>
  <c r="V158" i="11"/>
  <c r="AH723" i="4"/>
  <c r="AG1443" i="4"/>
  <c r="AH1439" i="4"/>
  <c r="AH729" i="4"/>
  <c r="AH880" i="4"/>
  <c r="AH879" i="4"/>
  <c r="AH881" i="4"/>
  <c r="AH882" i="4"/>
  <c r="AH999" i="4"/>
  <c r="AH1440" i="4"/>
  <c r="AH1441" i="4"/>
  <c r="AH1432" i="4"/>
  <c r="AH1433" i="4"/>
  <c r="AH1434" i="4"/>
  <c r="AH1435" i="4"/>
  <c r="AH1442" i="4"/>
  <c r="AH1545" i="4"/>
  <c r="V159" i="11"/>
  <c r="V155" i="11"/>
  <c r="V176" i="14"/>
  <c r="V177" i="14"/>
  <c r="V178" i="14"/>
  <c r="V258" i="14"/>
  <c r="V259" i="14"/>
  <c r="V162" i="11"/>
  <c r="V185" i="14"/>
  <c r="V274" i="14"/>
  <c r="V275" i="14"/>
  <c r="V163" i="11"/>
  <c r="V161" i="11"/>
  <c r="V170" i="11"/>
  <c r="V171" i="11"/>
  <c r="V172" i="11"/>
  <c r="V173" i="11"/>
  <c r="V174" i="11"/>
  <c r="V175" i="11"/>
  <c r="V176" i="11"/>
  <c r="V154" i="11"/>
  <c r="AH1564" i="4"/>
  <c r="V190" i="11"/>
  <c r="V355" i="14"/>
  <c r="V191" i="11"/>
  <c r="IS74" i="8"/>
  <c r="IS84" i="8"/>
  <c r="IS132" i="8"/>
  <c r="IS185" i="8"/>
  <c r="V189" i="11"/>
  <c r="AH1645" i="4"/>
  <c r="V192" i="11"/>
  <c r="AH1684" i="4"/>
  <c r="V193" i="11"/>
  <c r="V188" i="11"/>
  <c r="AH654" i="4"/>
  <c r="V184" i="11"/>
  <c r="AH1532" i="4"/>
  <c r="V181" i="11"/>
  <c r="AH1538" i="4"/>
  <c r="V182" i="11"/>
  <c r="AH1544" i="4"/>
  <c r="V183" i="11"/>
  <c r="AH726" i="4"/>
  <c r="AG1398" i="4"/>
  <c r="AH1394" i="4"/>
  <c r="AH859" i="4"/>
  <c r="AH858" i="4"/>
  <c r="AH860" i="4"/>
  <c r="AH861" i="4"/>
  <c r="AH1008" i="4"/>
  <c r="AH1009" i="4"/>
  <c r="AH1395" i="4"/>
  <c r="AH1396" i="4"/>
  <c r="AH1387" i="4"/>
  <c r="AH1388" i="4"/>
  <c r="AH1389" i="4"/>
  <c r="AH1390" i="4"/>
  <c r="AH1397" i="4"/>
  <c r="AH1527" i="4"/>
  <c r="V180" i="11"/>
  <c r="V179" i="11"/>
  <c r="V260" i="14"/>
  <c r="V186" i="11"/>
  <c r="V276" i="14"/>
  <c r="V187" i="11"/>
  <c r="V185" i="11"/>
  <c r="V194" i="11"/>
  <c r="V195" i="11"/>
  <c r="V196" i="11"/>
  <c r="V197" i="11"/>
  <c r="V198" i="11"/>
  <c r="V199" i="11"/>
  <c r="V200" i="11"/>
  <c r="V178" i="11"/>
  <c r="AH1565" i="4"/>
  <c r="V214" i="11"/>
  <c r="V356" i="14"/>
  <c r="V215" i="11"/>
  <c r="IS75" i="8"/>
  <c r="IS85" i="8"/>
  <c r="IS133" i="8"/>
  <c r="IS186" i="8"/>
  <c r="V213" i="11"/>
  <c r="AH1646" i="4"/>
  <c r="V216" i="11"/>
  <c r="V212" i="11"/>
  <c r="AH655" i="4"/>
  <c r="V208" i="11"/>
  <c r="AH1534" i="4"/>
  <c r="V205" i="11"/>
  <c r="AH1540" i="4"/>
  <c r="V206" i="11"/>
  <c r="AH1546" i="4"/>
  <c r="V207" i="11"/>
  <c r="AH1528" i="4"/>
  <c r="V204" i="11"/>
  <c r="V203" i="11"/>
  <c r="V261" i="14"/>
  <c r="V210" i="11"/>
  <c r="V277" i="14"/>
  <c r="V211" i="11"/>
  <c r="V209" i="11"/>
  <c r="V218" i="11"/>
  <c r="V219" i="11"/>
  <c r="V220" i="11"/>
  <c r="V221" i="11"/>
  <c r="V222" i="11"/>
  <c r="V223" i="11"/>
  <c r="V224" i="11"/>
  <c r="V202" i="11"/>
  <c r="AH1566" i="4"/>
  <c r="V234" i="11"/>
  <c r="V357" i="14"/>
  <c r="V235" i="11"/>
  <c r="IS72" i="8"/>
  <c r="IS82" i="8"/>
  <c r="V233" i="11"/>
  <c r="V232" i="11"/>
  <c r="AH626" i="4"/>
  <c r="AH656" i="4"/>
  <c r="V228" i="11"/>
  <c r="V227" i="11"/>
  <c r="V262" i="14"/>
  <c r="V230" i="11"/>
  <c r="V278" i="14"/>
  <c r="V231" i="11"/>
  <c r="V229" i="11"/>
  <c r="V239" i="11"/>
  <c r="V240" i="11"/>
  <c r="V241" i="11"/>
  <c r="V242" i="11"/>
  <c r="V243" i="11"/>
  <c r="V244" i="11"/>
  <c r="V245" i="11"/>
  <c r="V226" i="11"/>
  <c r="V153" i="11"/>
  <c r="V29" i="11"/>
  <c r="V248" i="11"/>
  <c r="V189" i="14"/>
  <c r="V192" i="14"/>
  <c r="V190" i="14"/>
  <c r="V191" i="14"/>
  <c r="V194" i="14"/>
  <c r="V199" i="14"/>
  <c r="V202" i="14"/>
  <c r="V205" i="14"/>
  <c r="V209" i="14"/>
  <c r="V212" i="14"/>
  <c r="V257" i="11"/>
  <c r="V252" i="11"/>
  <c r="AH20" i="4"/>
  <c r="AH21" i="4"/>
  <c r="AH22" i="4"/>
  <c r="AH23" i="4"/>
  <c r="AH26" i="4"/>
  <c r="AH30" i="4"/>
  <c r="AH90" i="4"/>
  <c r="AH91" i="4"/>
  <c r="AH92" i="4"/>
  <c r="AH93" i="4"/>
  <c r="AH96" i="4"/>
  <c r="AH98" i="4"/>
  <c r="AH34" i="4"/>
  <c r="AH36" i="4"/>
  <c r="AH38" i="4"/>
  <c r="AH40" i="4"/>
  <c r="AH43" i="4"/>
  <c r="AH101" i="4"/>
  <c r="AH103" i="4"/>
  <c r="AH105" i="4"/>
  <c r="AH107" i="4"/>
  <c r="AH110" i="4"/>
  <c r="AH157" i="4"/>
  <c r="AH158" i="4"/>
  <c r="AH159" i="4"/>
  <c r="AH160" i="4"/>
  <c r="AH163" i="4"/>
  <c r="AH165" i="4"/>
  <c r="AH168" i="4"/>
  <c r="AH170" i="4"/>
  <c r="AH172" i="4"/>
  <c r="AH174" i="4"/>
  <c r="AH177" i="4"/>
  <c r="W12" i="10"/>
  <c r="AH281" i="4"/>
  <c r="AH282" i="4"/>
  <c r="V263" i="11"/>
  <c r="AH47" i="4"/>
  <c r="AH114" i="4"/>
  <c r="AH50" i="4"/>
  <c r="AH52" i="4"/>
  <c r="AH54" i="4"/>
  <c r="AH56" i="4"/>
  <c r="AH59" i="4"/>
  <c r="AH117" i="4"/>
  <c r="AH119" i="4"/>
  <c r="AH121" i="4"/>
  <c r="AH123" i="4"/>
  <c r="AH126" i="4"/>
  <c r="AH181" i="4"/>
  <c r="AH184" i="4"/>
  <c r="AH186" i="4"/>
  <c r="AH188" i="4"/>
  <c r="AH190" i="4"/>
  <c r="AH193" i="4"/>
  <c r="W15" i="10"/>
  <c r="AH285" i="4"/>
  <c r="AH286" i="4"/>
  <c r="V264" i="11"/>
  <c r="AH63" i="4"/>
  <c r="AH130" i="4"/>
  <c r="AH66" i="4"/>
  <c r="AH68" i="4"/>
  <c r="AH70" i="4"/>
  <c r="AH72" i="4"/>
  <c r="AH75" i="4"/>
  <c r="AH133" i="4"/>
  <c r="AH135" i="4"/>
  <c r="AH137" i="4"/>
  <c r="AH139" i="4"/>
  <c r="AH142" i="4"/>
  <c r="AH197" i="4"/>
  <c r="AH200" i="4"/>
  <c r="AH202" i="4"/>
  <c r="AH204" i="4"/>
  <c r="AH206" i="4"/>
  <c r="AH209" i="4"/>
  <c r="W18" i="10"/>
  <c r="AH289" i="4"/>
  <c r="AH290" i="4"/>
  <c r="V265" i="11"/>
  <c r="V262" i="11"/>
  <c r="V260" i="11"/>
  <c r="IS200" i="8"/>
  <c r="IS195" i="8"/>
  <c r="IS197" i="8"/>
  <c r="IS201" i="8"/>
  <c r="V277" i="11"/>
  <c r="V213" i="14"/>
  <c r="V278" i="11"/>
  <c r="BF446" i="6"/>
  <c r="AH1737" i="4"/>
  <c r="AH1734" i="4"/>
  <c r="AH1739" i="4"/>
  <c r="BF447" i="6"/>
  <c r="AH1740" i="4"/>
  <c r="AH1738" i="4"/>
  <c r="AH1741" i="4"/>
  <c r="AH1742" i="4"/>
  <c r="AH1744" i="4"/>
  <c r="V276" i="11"/>
  <c r="V273" i="11"/>
  <c r="AG1622" i="4"/>
  <c r="AH1618" i="4"/>
  <c r="AH1615" i="4"/>
  <c r="AH1616" i="4"/>
  <c r="AH1619" i="4"/>
  <c r="AH1620" i="4"/>
  <c r="AH1621" i="4"/>
  <c r="AH1631" i="4"/>
  <c r="V261" i="11"/>
  <c r="V259" i="11"/>
  <c r="V250" i="11"/>
  <c r="V280" i="11"/>
  <c r="U128" i="12"/>
  <c r="V288" i="11"/>
  <c r="AH283" i="4"/>
  <c r="AH287" i="4"/>
  <c r="AH291" i="4"/>
  <c r="V284" i="11"/>
  <c r="V283" i="11"/>
  <c r="AH1013" i="4"/>
  <c r="AH1016" i="4"/>
  <c r="AH1030" i="4"/>
  <c r="AH1018" i="4"/>
  <c r="AH1031" i="4"/>
  <c r="AH1020" i="4"/>
  <c r="AH1032" i="4"/>
  <c r="AH1022" i="4"/>
  <c r="AH1033" i="4"/>
  <c r="AH1024" i="4"/>
  <c r="AH1034" i="4"/>
  <c r="AH1035" i="4"/>
  <c r="AH1038" i="4"/>
  <c r="AH1039" i="4"/>
  <c r="AH1040" i="4"/>
  <c r="AH1041" i="4"/>
  <c r="AH1042" i="4"/>
  <c r="AH1043" i="4"/>
  <c r="AH1045" i="4"/>
  <c r="AH1052" i="4"/>
  <c r="AH1055" i="4"/>
  <c r="AH1069" i="4"/>
  <c r="AH1057" i="4"/>
  <c r="AH1070" i="4"/>
  <c r="AH1059" i="4"/>
  <c r="AH1071" i="4"/>
  <c r="AH1061" i="4"/>
  <c r="AH1072" i="4"/>
  <c r="AH1063" i="4"/>
  <c r="AH1073" i="4"/>
  <c r="AH1074" i="4"/>
  <c r="AH1077" i="4"/>
  <c r="AH1078" i="4"/>
  <c r="AH1079" i="4"/>
  <c r="AH1080" i="4"/>
  <c r="AH1081" i="4"/>
  <c r="AH1082" i="4"/>
  <c r="AH1084" i="4"/>
  <c r="AH1090" i="4"/>
  <c r="AH1093" i="4"/>
  <c r="AH1107" i="4"/>
  <c r="AH1095" i="4"/>
  <c r="AH1108" i="4"/>
  <c r="AH1097" i="4"/>
  <c r="AH1109" i="4"/>
  <c r="AH1099" i="4"/>
  <c r="AH1110" i="4"/>
  <c r="AH1101" i="4"/>
  <c r="AH1111" i="4"/>
  <c r="AH1112" i="4"/>
  <c r="AH1115" i="4"/>
  <c r="AH1116" i="4"/>
  <c r="AH1117" i="4"/>
  <c r="AH1118" i="4"/>
  <c r="AH1119" i="4"/>
  <c r="AH1120" i="4"/>
  <c r="AH1122" i="4"/>
  <c r="V286" i="11"/>
  <c r="AH1017" i="4"/>
  <c r="AH1019" i="4"/>
  <c r="AH1021" i="4"/>
  <c r="AH1023" i="4"/>
  <c r="AH1027" i="4"/>
  <c r="AH1049" i="4"/>
  <c r="AH1056" i="4"/>
  <c r="AH1058" i="4"/>
  <c r="AH1060" i="4"/>
  <c r="AH1062" i="4"/>
  <c r="AH1066" i="4"/>
  <c r="AH1087" i="4"/>
  <c r="AH1094" i="4"/>
  <c r="AH1096" i="4"/>
  <c r="AH1098" i="4"/>
  <c r="AH1100" i="4"/>
  <c r="AH1104" i="4"/>
  <c r="AH1125" i="4"/>
  <c r="AH900" i="4"/>
  <c r="AH901" i="4"/>
  <c r="AH902" i="4"/>
  <c r="AH903" i="4"/>
  <c r="AH934" i="4"/>
  <c r="AH935" i="4"/>
  <c r="AH936" i="4"/>
  <c r="AH937" i="4"/>
  <c r="AH960" i="4"/>
  <c r="AH961" i="4"/>
  <c r="AH962" i="4"/>
  <c r="AH963" i="4"/>
  <c r="AH992" i="4"/>
  <c r="AH993" i="4"/>
  <c r="AH994" i="4"/>
  <c r="AH995" i="4"/>
  <c r="AH1128" i="4"/>
  <c r="AH1131" i="4"/>
  <c r="AH1132" i="4"/>
  <c r="AH1133" i="4"/>
  <c r="AH1134" i="4"/>
  <c r="AH1135" i="4"/>
  <c r="AH1136" i="4"/>
  <c r="AH1137" i="4"/>
  <c r="AH1138" i="4"/>
  <c r="AH1142" i="4"/>
  <c r="AH908" i="4"/>
  <c r="AH909" i="4"/>
  <c r="AH910" i="4"/>
  <c r="AH911" i="4"/>
  <c r="AH942" i="4"/>
  <c r="AH943" i="4"/>
  <c r="AH944" i="4"/>
  <c r="AH945" i="4"/>
  <c r="AH968" i="4"/>
  <c r="AH969" i="4"/>
  <c r="AH970" i="4"/>
  <c r="AH971" i="4"/>
  <c r="AH1000" i="4"/>
  <c r="AH1001" i="4"/>
  <c r="AH1002" i="4"/>
  <c r="AH1003" i="4"/>
  <c r="AH1145" i="4"/>
  <c r="AH1148" i="4"/>
  <c r="AH1149" i="4"/>
  <c r="AH1150" i="4"/>
  <c r="AH1151" i="4"/>
  <c r="AH1152" i="4"/>
  <c r="AH1153" i="4"/>
  <c r="AH1154" i="4"/>
  <c r="AH1155" i="4"/>
  <c r="AH1159" i="4"/>
  <c r="V287" i="11"/>
  <c r="V282" i="11"/>
  <c r="AG1568" i="4"/>
  <c r="AH1570" i="4"/>
  <c r="AH1571" i="4"/>
  <c r="V23" i="12"/>
  <c r="AH1699" i="4"/>
  <c r="V48" i="12"/>
  <c r="V6" i="12"/>
  <c r="V7" i="12"/>
  <c r="V8" i="12"/>
  <c r="V5" i="12"/>
  <c r="V4" i="12"/>
  <c r="AG619" i="4"/>
  <c r="AG628" i="4"/>
  <c r="AG620" i="4"/>
  <c r="AG629" i="4"/>
  <c r="AG621" i="4"/>
  <c r="AG630" i="4"/>
  <c r="AG631" i="4"/>
  <c r="AG632" i="4"/>
  <c r="AG634" i="4"/>
  <c r="AH636" i="4"/>
  <c r="V22" i="12"/>
  <c r="V17" i="12"/>
  <c r="V18" i="12"/>
  <c r="V19" i="12"/>
  <c r="AH1141" i="4"/>
  <c r="V20" i="12"/>
  <c r="AH1156" i="4"/>
  <c r="AH1158" i="4"/>
  <c r="V21" i="12"/>
  <c r="V16" i="12"/>
  <c r="V287" i="14"/>
  <c r="V288" i="14"/>
  <c r="V289" i="14"/>
  <c r="V291" i="14"/>
  <c r="V23" i="14"/>
  <c r="V55" i="14"/>
  <c r="V85" i="14"/>
  <c r="V293" i="14"/>
  <c r="V299" i="14"/>
  <c r="V300" i="14"/>
  <c r="V302" i="14"/>
  <c r="V26" i="14"/>
  <c r="V58" i="14"/>
  <c r="V88" i="14"/>
  <c r="V294" i="14"/>
  <c r="V305" i="14"/>
  <c r="V306" i="14"/>
  <c r="V308" i="14"/>
  <c r="V30" i="14"/>
  <c r="V62" i="14"/>
  <c r="V92" i="14"/>
  <c r="V295" i="14"/>
  <c r="V311" i="14"/>
  <c r="V312" i="14"/>
  <c r="V314" i="14"/>
  <c r="V316" i="14"/>
  <c r="V26" i="12"/>
  <c r="U110" i="14"/>
  <c r="V368" i="14"/>
  <c r="V31" i="12"/>
  <c r="V21" i="14"/>
  <c r="V53" i="14"/>
  <c r="V83" i="14"/>
  <c r="V113" i="14"/>
  <c r="U370" i="14"/>
  <c r="V32" i="12"/>
  <c r="U24" i="14"/>
  <c r="U56" i="14"/>
  <c r="U86" i="14"/>
  <c r="U116" i="14"/>
  <c r="V372" i="14"/>
  <c r="V33" i="12"/>
  <c r="V120" i="14"/>
  <c r="U374" i="14"/>
  <c r="V34" i="12"/>
  <c r="U122" i="14"/>
  <c r="V376" i="14"/>
  <c r="V35" i="12"/>
  <c r="V25" i="12"/>
  <c r="AH1607" i="4"/>
  <c r="V332" i="14"/>
  <c r="V333" i="14"/>
  <c r="V334" i="14"/>
  <c r="V335" i="14"/>
  <c r="V336" i="14"/>
  <c r="V339" i="14"/>
  <c r="V340" i="14"/>
  <c r="V341" i="14"/>
  <c r="V342" i="14"/>
  <c r="V36" i="12"/>
  <c r="V216" i="14"/>
  <c r="V217" i="14"/>
  <c r="V218" i="14"/>
  <c r="V200" i="14"/>
  <c r="V222" i="14"/>
  <c r="V223" i="14"/>
  <c r="V224" i="14"/>
  <c r="V225" i="14"/>
  <c r="V203" i="14"/>
  <c r="V227" i="14"/>
  <c r="V228" i="14"/>
  <c r="V229" i="14"/>
  <c r="V230" i="14"/>
  <c r="V207" i="14"/>
  <c r="V232" i="14"/>
  <c r="V233" i="14"/>
  <c r="V234" i="14"/>
  <c r="V235" i="14"/>
  <c r="V237" i="14"/>
  <c r="V38" i="12"/>
  <c r="V242" i="14"/>
  <c r="V40" i="12"/>
  <c r="U246" i="14"/>
  <c r="V41" i="12"/>
  <c r="V245" i="14"/>
  <c r="V42" i="12"/>
  <c r="V198" i="14"/>
  <c r="U243" i="14"/>
  <c r="V43" i="12"/>
  <c r="U201" i="14"/>
  <c r="V244" i="14"/>
  <c r="V44" i="12"/>
  <c r="V37" i="12"/>
  <c r="V24" i="12"/>
  <c r="AG1725" i="4"/>
  <c r="AH1726" i="4"/>
  <c r="V49" i="12"/>
  <c r="AG1722" i="4"/>
  <c r="AH1723" i="4"/>
  <c r="V53" i="12"/>
  <c r="V47" i="12"/>
  <c r="V58" i="12"/>
  <c r="AG1682" i="4"/>
  <c r="AG1672" i="4"/>
  <c r="AH1688" i="4"/>
  <c r="V46" i="12"/>
  <c r="AH1634" i="4"/>
  <c r="V57" i="12"/>
  <c r="V3" i="12"/>
  <c r="AH1705" i="4"/>
  <c r="V74" i="12"/>
  <c r="V114" i="12"/>
  <c r="V115" i="12"/>
  <c r="V116" i="12"/>
  <c r="V117" i="12"/>
  <c r="V113" i="12"/>
  <c r="AH35" i="4"/>
  <c r="AH37" i="4"/>
  <c r="AH39" i="4"/>
  <c r="AH41" i="4"/>
  <c r="AH44" i="4"/>
  <c r="AH51" i="4"/>
  <c r="AH53" i="4"/>
  <c r="AH55" i="4"/>
  <c r="AH57" i="4"/>
  <c r="AH60" i="4"/>
  <c r="AH67" i="4"/>
  <c r="AH69" i="4"/>
  <c r="AH71" i="4"/>
  <c r="AH73" i="4"/>
  <c r="AH76" i="4"/>
  <c r="AH102" i="4"/>
  <c r="AH104" i="4"/>
  <c r="AH106" i="4"/>
  <c r="AH108" i="4"/>
  <c r="AH111" i="4"/>
  <c r="AH118" i="4"/>
  <c r="AH120" i="4"/>
  <c r="AH122" i="4"/>
  <c r="AH124" i="4"/>
  <c r="AH127" i="4"/>
  <c r="AH134" i="4"/>
  <c r="AH136" i="4"/>
  <c r="AH138" i="4"/>
  <c r="AH140" i="4"/>
  <c r="AH143" i="4"/>
  <c r="AH169" i="4"/>
  <c r="AH171" i="4"/>
  <c r="AH173" i="4"/>
  <c r="AH175" i="4"/>
  <c r="AH178" i="4"/>
  <c r="AH185" i="4"/>
  <c r="AH187" i="4"/>
  <c r="AH189" i="4"/>
  <c r="AH191" i="4"/>
  <c r="AH194" i="4"/>
  <c r="AH201" i="4"/>
  <c r="AH203" i="4"/>
  <c r="AH205" i="4"/>
  <c r="AH207" i="4"/>
  <c r="AH210" i="4"/>
  <c r="V68" i="12"/>
  <c r="V67" i="12"/>
  <c r="V70" i="12"/>
  <c r="V66" i="12"/>
  <c r="V72" i="12"/>
  <c r="AH1046" i="4"/>
  <c r="AH1085" i="4"/>
  <c r="AH1123" i="4"/>
  <c r="V73" i="12"/>
  <c r="V71" i="12"/>
  <c r="V65" i="12"/>
  <c r="AH1713" i="4"/>
  <c r="V121" i="12"/>
  <c r="V119" i="12"/>
  <c r="AH1629" i="4"/>
  <c r="V62" i="12"/>
  <c r="V59" i="12"/>
  <c r="V123" i="12"/>
  <c r="U129" i="12"/>
  <c r="V124" i="12"/>
  <c r="V125" i="12"/>
  <c r="AH1733" i="4"/>
  <c r="V126" i="12"/>
  <c r="V127" i="12"/>
  <c r="V296" i="11"/>
  <c r="V295" i="11"/>
  <c r="V305" i="11"/>
  <c r="V292" i="11"/>
  <c r="V291" i="11"/>
  <c r="V294" i="11"/>
  <c r="V290" i="11"/>
  <c r="V307" i="11"/>
  <c r="V309" i="11"/>
  <c r="AI524" i="4"/>
  <c r="AI522" i="4"/>
  <c r="AI523" i="4"/>
  <c r="AI525" i="4"/>
  <c r="AI526" i="4"/>
  <c r="AI527" i="4"/>
  <c r="AI1555" i="4"/>
  <c r="W43" i="11"/>
  <c r="AI1610" i="4"/>
  <c r="W127" i="14"/>
  <c r="W128" i="14"/>
  <c r="W130" i="14"/>
  <c r="AI534" i="4"/>
  <c r="AI532" i="4"/>
  <c r="AI533" i="4"/>
  <c r="AI535" i="4"/>
  <c r="AI536" i="4"/>
  <c r="AI537" i="4"/>
  <c r="AI1582" i="4"/>
  <c r="AI1584" i="4"/>
  <c r="AI1585" i="4"/>
  <c r="W345" i="14"/>
  <c r="W346" i="14"/>
  <c r="W44" i="11"/>
  <c r="IT28" i="8"/>
  <c r="IT36" i="8"/>
  <c r="IT124" i="8"/>
  <c r="W42" i="11"/>
  <c r="AI1674" i="4"/>
  <c r="AI1675" i="4"/>
  <c r="W46" i="11"/>
  <c r="AI1635" i="4"/>
  <c r="AI1636" i="4"/>
  <c r="W45" i="11"/>
  <c r="W41" i="11"/>
  <c r="AI625" i="4"/>
  <c r="AI645" i="4"/>
  <c r="W37" i="11"/>
  <c r="AI687" i="4"/>
  <c r="AH1185" i="4"/>
  <c r="AI1181" i="4"/>
  <c r="AI743" i="4"/>
  <c r="AI742" i="4"/>
  <c r="AI744" i="4"/>
  <c r="AI745" i="4"/>
  <c r="AI891" i="4"/>
  <c r="AI892" i="4"/>
  <c r="AI1182" i="4"/>
  <c r="AI1183" i="4"/>
  <c r="AI1174" i="4"/>
  <c r="AI1175" i="4"/>
  <c r="AI1176" i="4"/>
  <c r="AI1177" i="4"/>
  <c r="AI1184" i="4"/>
  <c r="AI1462" i="4"/>
  <c r="W33" i="11"/>
  <c r="AI688" i="4"/>
  <c r="AI694" i="4"/>
  <c r="AH1200" i="4"/>
  <c r="AI1196" i="4"/>
  <c r="AI759" i="4"/>
  <c r="AI758" i="4"/>
  <c r="AI760" i="4"/>
  <c r="AI761" i="4"/>
  <c r="AI895" i="4"/>
  <c r="AI896" i="4"/>
  <c r="AI1197" i="4"/>
  <c r="AI1198" i="4"/>
  <c r="AI1189" i="4"/>
  <c r="AI1190" i="4"/>
  <c r="AI1191" i="4"/>
  <c r="AI1192" i="4"/>
  <c r="AI1199" i="4"/>
  <c r="AI1466" i="4"/>
  <c r="W34" i="11"/>
  <c r="AI689" i="4"/>
  <c r="AI695" i="4"/>
  <c r="AH1215" i="4"/>
  <c r="AI1211" i="4"/>
  <c r="AI766" i="4"/>
  <c r="AI765" i="4"/>
  <c r="AI767" i="4"/>
  <c r="AI768" i="4"/>
  <c r="AI899" i="4"/>
  <c r="AI1212" i="4"/>
  <c r="AI1213" i="4"/>
  <c r="AI1204" i="4"/>
  <c r="AI1205" i="4"/>
  <c r="AI1206" i="4"/>
  <c r="AI1207" i="4"/>
  <c r="AI1214" i="4"/>
  <c r="AI1471" i="4"/>
  <c r="W35" i="11"/>
  <c r="AI690" i="4"/>
  <c r="AI696" i="4"/>
  <c r="AH1230" i="4"/>
  <c r="AI1226" i="4"/>
  <c r="AI773" i="4"/>
  <c r="AI772" i="4"/>
  <c r="AI774" i="4"/>
  <c r="AI775" i="4"/>
  <c r="AI907" i="4"/>
  <c r="AI1227" i="4"/>
  <c r="AI1228" i="4"/>
  <c r="AI1219" i="4"/>
  <c r="AI1220" i="4"/>
  <c r="AI1221" i="4"/>
  <c r="AI1222" i="4"/>
  <c r="AI1229" i="4"/>
  <c r="AI1476" i="4"/>
  <c r="W36" i="11"/>
  <c r="W32" i="11"/>
  <c r="W5" i="14"/>
  <c r="W6" i="14"/>
  <c r="W8" i="14"/>
  <c r="W9" i="14"/>
  <c r="W10" i="14"/>
  <c r="W13" i="14"/>
  <c r="W11" i="14"/>
  <c r="W14" i="14"/>
  <c r="W16" i="14"/>
  <c r="W18" i="14"/>
  <c r="W22" i="14"/>
  <c r="W25" i="14"/>
  <c r="W28" i="14"/>
  <c r="W32" i="14"/>
  <c r="W158" i="14"/>
  <c r="W37" i="14"/>
  <c r="W38" i="14"/>
  <c r="W40" i="14"/>
  <c r="W41" i="14"/>
  <c r="W42" i="14"/>
  <c r="W45" i="14"/>
  <c r="W43" i="14"/>
  <c r="W46" i="14"/>
  <c r="W48" i="14"/>
  <c r="W50" i="14"/>
  <c r="W54" i="14"/>
  <c r="W57" i="14"/>
  <c r="W60" i="14"/>
  <c r="W64" i="14"/>
  <c r="W159" i="14"/>
  <c r="W67" i="14"/>
  <c r="W68" i="14"/>
  <c r="W70" i="14"/>
  <c r="W71" i="14"/>
  <c r="W72" i="14"/>
  <c r="W75" i="14"/>
  <c r="W73" i="14"/>
  <c r="W76" i="14"/>
  <c r="W78" i="14"/>
  <c r="W80" i="14"/>
  <c r="W84" i="14"/>
  <c r="W87" i="14"/>
  <c r="W90" i="14"/>
  <c r="W94" i="14"/>
  <c r="W160" i="14"/>
  <c r="W250" i="14"/>
  <c r="W251" i="14"/>
  <c r="W39" i="11"/>
  <c r="W131" i="14"/>
  <c r="W132" i="14"/>
  <c r="W135" i="14"/>
  <c r="W133" i="14"/>
  <c r="W136" i="14"/>
  <c r="W138" i="14"/>
  <c r="W140" i="14"/>
  <c r="W144" i="14"/>
  <c r="W147" i="14"/>
  <c r="W150" i="14"/>
  <c r="W154" i="14"/>
  <c r="W182" i="14"/>
  <c r="W266" i="14"/>
  <c r="W267" i="14"/>
  <c r="W40" i="11"/>
  <c r="W38" i="11"/>
  <c r="W47" i="11"/>
  <c r="W48" i="11"/>
  <c r="W49" i="11"/>
  <c r="W50" i="11"/>
  <c r="W51" i="11"/>
  <c r="W52" i="11"/>
  <c r="W53" i="11"/>
  <c r="W31" i="11"/>
  <c r="AI1556" i="4"/>
  <c r="W67" i="11"/>
  <c r="W347" i="14"/>
  <c r="W68" i="11"/>
  <c r="IT29" i="8"/>
  <c r="IT37" i="8"/>
  <c r="IT125" i="8"/>
  <c r="W66" i="11"/>
  <c r="AI1676" i="4"/>
  <c r="W70" i="11"/>
  <c r="AI1637" i="4"/>
  <c r="W69" i="11"/>
  <c r="W65" i="11"/>
  <c r="AI646" i="4"/>
  <c r="W61" i="11"/>
  <c r="AI693" i="4"/>
  <c r="AH1245" i="4"/>
  <c r="AI1241" i="4"/>
  <c r="AI751" i="4"/>
  <c r="AI750" i="4"/>
  <c r="AI752" i="4"/>
  <c r="AI753" i="4"/>
  <c r="AI916" i="4"/>
  <c r="AI917" i="4"/>
  <c r="AI1242" i="4"/>
  <c r="AI1243" i="4"/>
  <c r="AI1234" i="4"/>
  <c r="AI1235" i="4"/>
  <c r="AI1236" i="4"/>
  <c r="AI1237" i="4"/>
  <c r="AI1244" i="4"/>
  <c r="AI1481" i="4"/>
  <c r="W57" i="11"/>
  <c r="AI1467" i="4"/>
  <c r="W58" i="11"/>
  <c r="AI1472" i="4"/>
  <c r="W59" i="11"/>
  <c r="AI1477" i="4"/>
  <c r="W60" i="11"/>
  <c r="W56" i="11"/>
  <c r="W252" i="14"/>
  <c r="W63" i="11"/>
  <c r="W268" i="14"/>
  <c r="W64" i="11"/>
  <c r="W62" i="11"/>
  <c r="W71" i="11"/>
  <c r="W72" i="11"/>
  <c r="W73" i="11"/>
  <c r="W74" i="11"/>
  <c r="W75" i="11"/>
  <c r="W76" i="11"/>
  <c r="W77" i="11"/>
  <c r="W55" i="11"/>
  <c r="W30" i="11"/>
  <c r="AI547" i="4"/>
  <c r="AI545" i="4"/>
  <c r="AI546" i="4"/>
  <c r="AI548" i="4"/>
  <c r="AI549" i="4"/>
  <c r="AI550" i="4"/>
  <c r="AI1558" i="4"/>
  <c r="W92" i="11"/>
  <c r="AI1589" i="4"/>
  <c r="AI1591" i="4"/>
  <c r="AI1592" i="4"/>
  <c r="W348" i="14"/>
  <c r="W349" i="14"/>
  <c r="W93" i="11"/>
  <c r="AI1677" i="4"/>
  <c r="AI1678" i="4"/>
  <c r="W95" i="11"/>
  <c r="AI1638" i="4"/>
  <c r="AI1639" i="4"/>
  <c r="W94" i="11"/>
  <c r="W90" i="11"/>
  <c r="AI648" i="4"/>
  <c r="W86" i="11"/>
  <c r="AI713" i="4"/>
  <c r="AH1261" i="4"/>
  <c r="AI1257" i="4"/>
  <c r="AI783" i="4"/>
  <c r="AI782" i="4"/>
  <c r="AI784" i="4"/>
  <c r="AI785" i="4"/>
  <c r="AI922" i="4"/>
  <c r="AI923" i="4"/>
  <c r="AI1258" i="4"/>
  <c r="AI1259" i="4"/>
  <c r="AI1250" i="4"/>
  <c r="AI1251" i="4"/>
  <c r="AI1252" i="4"/>
  <c r="AI1253" i="4"/>
  <c r="AI1260" i="4"/>
  <c r="AI1486" i="4"/>
  <c r="W82" i="11"/>
  <c r="AI714" i="4"/>
  <c r="AH1276" i="4"/>
  <c r="AI1272" i="4"/>
  <c r="AI790" i="4"/>
  <c r="AI789" i="4"/>
  <c r="AI791" i="4"/>
  <c r="AI792" i="4"/>
  <c r="AI928" i="4"/>
  <c r="AI929" i="4"/>
  <c r="AI1273" i="4"/>
  <c r="AI1274" i="4"/>
  <c r="AI1265" i="4"/>
  <c r="AI1266" i="4"/>
  <c r="AI1267" i="4"/>
  <c r="AI1268" i="4"/>
  <c r="AI1275" i="4"/>
  <c r="AI1490" i="4"/>
  <c r="W83" i="11"/>
  <c r="AI715" i="4"/>
  <c r="AH1291" i="4"/>
  <c r="AI1287" i="4"/>
  <c r="AI797" i="4"/>
  <c r="AI796" i="4"/>
  <c r="AI798" i="4"/>
  <c r="AI799" i="4"/>
  <c r="AI933" i="4"/>
  <c r="AI1288" i="4"/>
  <c r="AI1289" i="4"/>
  <c r="AI1280" i="4"/>
  <c r="AI1281" i="4"/>
  <c r="AI1282" i="4"/>
  <c r="AI1283" i="4"/>
  <c r="AI1290" i="4"/>
  <c r="AI1494" i="4"/>
  <c r="W84" i="11"/>
  <c r="AI716" i="4"/>
  <c r="AH1306" i="4"/>
  <c r="AI1302" i="4"/>
  <c r="AI804" i="4"/>
  <c r="AI803" i="4"/>
  <c r="AI805" i="4"/>
  <c r="AI806" i="4"/>
  <c r="AI941" i="4"/>
  <c r="AI1303" i="4"/>
  <c r="AI1304" i="4"/>
  <c r="AI1295" i="4"/>
  <c r="AI1296" i="4"/>
  <c r="AI1297" i="4"/>
  <c r="AI1298" i="4"/>
  <c r="AI1305" i="4"/>
  <c r="AI1498" i="4"/>
  <c r="W85" i="11"/>
  <c r="W81" i="11"/>
  <c r="W164" i="14"/>
  <c r="W165" i="14"/>
  <c r="W166" i="14"/>
  <c r="W253" i="14"/>
  <c r="W254" i="14"/>
  <c r="W183" i="14"/>
  <c r="W269" i="14"/>
  <c r="W270" i="14"/>
  <c r="W89" i="11"/>
  <c r="W87" i="11"/>
  <c r="W96" i="11"/>
  <c r="W97" i="11"/>
  <c r="W98" i="11"/>
  <c r="W99" i="11"/>
  <c r="W100" i="11"/>
  <c r="W101" i="11"/>
  <c r="W102" i="11"/>
  <c r="W80" i="11"/>
  <c r="W79" i="11"/>
  <c r="AI559" i="4"/>
  <c r="AI557" i="4"/>
  <c r="AI558" i="4"/>
  <c r="AI560" i="4"/>
  <c r="AI561" i="4"/>
  <c r="AI562" i="4"/>
  <c r="AI1560" i="4"/>
  <c r="W117" i="11"/>
  <c r="AI569" i="4"/>
  <c r="AI567" i="4"/>
  <c r="AI568" i="4"/>
  <c r="AI570" i="4"/>
  <c r="AI571" i="4"/>
  <c r="AI572" i="4"/>
  <c r="AI1596" i="4"/>
  <c r="AI1598" i="4"/>
  <c r="AI1599" i="4"/>
  <c r="W350" i="14"/>
  <c r="W351" i="14"/>
  <c r="W118" i="11"/>
  <c r="IT56" i="8"/>
  <c r="IT64" i="8"/>
  <c r="IT128" i="8"/>
  <c r="W116" i="11"/>
  <c r="AI1679" i="4"/>
  <c r="AI1680" i="4"/>
  <c r="W120" i="11"/>
  <c r="AI1640" i="4"/>
  <c r="AI1641" i="4"/>
  <c r="W119" i="11"/>
  <c r="W115" i="11"/>
  <c r="AI650" i="4"/>
  <c r="W111" i="11"/>
  <c r="AI700" i="4"/>
  <c r="AH1382" i="4"/>
  <c r="AI1378" i="4"/>
  <c r="AI814" i="4"/>
  <c r="AI813" i="4"/>
  <c r="AI815" i="4"/>
  <c r="AI816" i="4"/>
  <c r="AI950" i="4"/>
  <c r="AI952" i="4"/>
  <c r="AI1379" i="4"/>
  <c r="AI1380" i="4"/>
  <c r="AI1371" i="4"/>
  <c r="AI1372" i="4"/>
  <c r="AI1373" i="4"/>
  <c r="AI1374" i="4"/>
  <c r="AI1381" i="4"/>
  <c r="AI1522" i="4"/>
  <c r="W107" i="11"/>
  <c r="AI701" i="4"/>
  <c r="AH1337" i="4"/>
  <c r="AI1333" i="4"/>
  <c r="AI707" i="4"/>
  <c r="AI828" i="4"/>
  <c r="AI827" i="4"/>
  <c r="AI829" i="4"/>
  <c r="AI830" i="4"/>
  <c r="AI955" i="4"/>
  <c r="AI956" i="4"/>
  <c r="AI1334" i="4"/>
  <c r="AI1335" i="4"/>
  <c r="AI1326" i="4"/>
  <c r="AI1327" i="4"/>
  <c r="AI1328" i="4"/>
  <c r="AI1329" i="4"/>
  <c r="AI1336" i="4"/>
  <c r="AI1507" i="4"/>
  <c r="W108" i="11"/>
  <c r="AI702" i="4"/>
  <c r="AH1352" i="4"/>
  <c r="AI1348" i="4"/>
  <c r="AI708" i="4"/>
  <c r="AI835" i="4"/>
  <c r="AI834" i="4"/>
  <c r="AI836" i="4"/>
  <c r="AI837" i="4"/>
  <c r="AI959" i="4"/>
  <c r="AI1349" i="4"/>
  <c r="AI1350" i="4"/>
  <c r="AI1341" i="4"/>
  <c r="AI1342" i="4"/>
  <c r="AI1343" i="4"/>
  <c r="AI1344" i="4"/>
  <c r="AI1351" i="4"/>
  <c r="AI1512" i="4"/>
  <c r="W109" i="11"/>
  <c r="AI703" i="4"/>
  <c r="AH1367" i="4"/>
  <c r="AI1363" i="4"/>
  <c r="AI709" i="4"/>
  <c r="AI842" i="4"/>
  <c r="AI841" i="4"/>
  <c r="AI843" i="4"/>
  <c r="AI844" i="4"/>
  <c r="AI967" i="4"/>
  <c r="AI1364" i="4"/>
  <c r="AI1365" i="4"/>
  <c r="AI1356" i="4"/>
  <c r="AI1357" i="4"/>
  <c r="AI1358" i="4"/>
  <c r="AI1359" i="4"/>
  <c r="AI1366" i="4"/>
  <c r="AI1517" i="4"/>
  <c r="W110" i="11"/>
  <c r="W106" i="11"/>
  <c r="W170" i="14"/>
  <c r="W171" i="14"/>
  <c r="W172" i="14"/>
  <c r="W255" i="14"/>
  <c r="W256" i="14"/>
  <c r="W113" i="11"/>
  <c r="W184" i="14"/>
  <c r="W271" i="14"/>
  <c r="W272" i="14"/>
  <c r="W114" i="11"/>
  <c r="W112" i="11"/>
  <c r="W121" i="11"/>
  <c r="W122" i="11"/>
  <c r="W123" i="11"/>
  <c r="W124" i="11"/>
  <c r="W125" i="11"/>
  <c r="W126" i="11"/>
  <c r="W127" i="11"/>
  <c r="W105" i="11"/>
  <c r="AI1561" i="4"/>
  <c r="W141" i="11"/>
  <c r="W352" i="14"/>
  <c r="W142" i="11"/>
  <c r="IT57" i="8"/>
  <c r="IT65" i="8"/>
  <c r="IT129" i="8"/>
  <c r="W140" i="11"/>
  <c r="AI1681" i="4"/>
  <c r="W144" i="11"/>
  <c r="AI1642" i="4"/>
  <c r="W143" i="11"/>
  <c r="W139" i="11"/>
  <c r="AI651" i="4"/>
  <c r="W135" i="11"/>
  <c r="AI1508" i="4"/>
  <c r="W132" i="11"/>
  <c r="AI1513" i="4"/>
  <c r="W133" i="11"/>
  <c r="AI1518" i="4"/>
  <c r="W134" i="11"/>
  <c r="AI706" i="4"/>
  <c r="AH1322" i="4"/>
  <c r="AI1318" i="4"/>
  <c r="AI821" i="4"/>
  <c r="AI820" i="4"/>
  <c r="AI822" i="4"/>
  <c r="AI823" i="4"/>
  <c r="AI976" i="4"/>
  <c r="AI977" i="4"/>
  <c r="AI1319" i="4"/>
  <c r="AI1320" i="4"/>
  <c r="AI1311" i="4"/>
  <c r="AI1312" i="4"/>
  <c r="AI1313" i="4"/>
  <c r="AI1314" i="4"/>
  <c r="AI1321" i="4"/>
  <c r="AI1503" i="4"/>
  <c r="W131" i="11"/>
  <c r="W130" i="11"/>
  <c r="W257" i="14"/>
  <c r="W137" i="11"/>
  <c r="W273" i="14"/>
  <c r="W138" i="11"/>
  <c r="W136" i="11"/>
  <c r="W145" i="11"/>
  <c r="W146" i="11"/>
  <c r="W147" i="11"/>
  <c r="W148" i="11"/>
  <c r="W149" i="11"/>
  <c r="W150" i="11"/>
  <c r="W151" i="11"/>
  <c r="W129" i="11"/>
  <c r="W104" i="11"/>
  <c r="AI591" i="4"/>
  <c r="AI589" i="4"/>
  <c r="AI590" i="4"/>
  <c r="AI592" i="4"/>
  <c r="AI593" i="4"/>
  <c r="AI594" i="4"/>
  <c r="AI1563" i="4"/>
  <c r="W166" i="11"/>
  <c r="AI601" i="4"/>
  <c r="AI599" i="4"/>
  <c r="AI600" i="4"/>
  <c r="AI602" i="4"/>
  <c r="AI603" i="4"/>
  <c r="AI604" i="4"/>
  <c r="AI1603" i="4"/>
  <c r="AI1605" i="4"/>
  <c r="AI1606" i="4"/>
  <c r="W353" i="14"/>
  <c r="W354" i="14"/>
  <c r="W167" i="11"/>
  <c r="IT73" i="8"/>
  <c r="IT83" i="8"/>
  <c r="IT131" i="8"/>
  <c r="W165" i="11"/>
  <c r="AI1683" i="4"/>
  <c r="W169" i="11"/>
  <c r="AI1643" i="4"/>
  <c r="AI1644" i="4"/>
  <c r="W168" i="11"/>
  <c r="W164" i="11"/>
  <c r="AI653" i="4"/>
  <c r="W160" i="11"/>
  <c r="AI720" i="4"/>
  <c r="AH1458" i="4"/>
  <c r="AI1454" i="4"/>
  <c r="AI852" i="4"/>
  <c r="AI851" i="4"/>
  <c r="AI853" i="4"/>
  <c r="AI854" i="4"/>
  <c r="AI983" i="4"/>
  <c r="AI984" i="4"/>
  <c r="AI1455" i="4"/>
  <c r="AI1456" i="4"/>
  <c r="AI1447" i="4"/>
  <c r="AI1448" i="4"/>
  <c r="AI1449" i="4"/>
  <c r="AI1450" i="4"/>
  <c r="AI1457" i="4"/>
  <c r="AI1550" i="4"/>
  <c r="W156" i="11"/>
  <c r="AI721" i="4"/>
  <c r="AH1413" i="4"/>
  <c r="AI1409" i="4"/>
  <c r="AI727" i="4"/>
  <c r="AI866" i="4"/>
  <c r="AI865" i="4"/>
  <c r="AI867" i="4"/>
  <c r="AI868" i="4"/>
  <c r="AI987" i="4"/>
  <c r="AI988" i="4"/>
  <c r="AI1410" i="4"/>
  <c r="AI1411" i="4"/>
  <c r="AI1402" i="4"/>
  <c r="AI1403" i="4"/>
  <c r="AI1404" i="4"/>
  <c r="AI1405" i="4"/>
  <c r="AI1412" i="4"/>
  <c r="AI1533" i="4"/>
  <c r="W157" i="11"/>
  <c r="AI722" i="4"/>
  <c r="AH1428" i="4"/>
  <c r="AI1424" i="4"/>
  <c r="AI728" i="4"/>
  <c r="AI873" i="4"/>
  <c r="AI872" i="4"/>
  <c r="AI874" i="4"/>
  <c r="AI875" i="4"/>
  <c r="AI991" i="4"/>
  <c r="AI1425" i="4"/>
  <c r="AI1426" i="4"/>
  <c r="AI1417" i="4"/>
  <c r="AI1418" i="4"/>
  <c r="AI1419" i="4"/>
  <c r="AI1420" i="4"/>
  <c r="AI1427" i="4"/>
  <c r="AI1539" i="4"/>
  <c r="W158" i="11"/>
  <c r="AI723" i="4"/>
  <c r="AH1443" i="4"/>
  <c r="AI1439" i="4"/>
  <c r="AI729" i="4"/>
  <c r="AI880" i="4"/>
  <c r="AI879" i="4"/>
  <c r="AI881" i="4"/>
  <c r="AI882" i="4"/>
  <c r="AI999" i="4"/>
  <c r="AI1440" i="4"/>
  <c r="AI1441" i="4"/>
  <c r="AI1432" i="4"/>
  <c r="AI1433" i="4"/>
  <c r="AI1434" i="4"/>
  <c r="AI1435" i="4"/>
  <c r="AI1442" i="4"/>
  <c r="AI1545" i="4"/>
  <c r="W159" i="11"/>
  <c r="W155" i="11"/>
  <c r="W176" i="14"/>
  <c r="W177" i="14"/>
  <c r="W178" i="14"/>
  <c r="W258" i="14"/>
  <c r="W259" i="14"/>
  <c r="W162" i="11"/>
  <c r="W185" i="14"/>
  <c r="W274" i="14"/>
  <c r="W275" i="14"/>
  <c r="W163" i="11"/>
  <c r="W161" i="11"/>
  <c r="W170" i="11"/>
  <c r="W171" i="11"/>
  <c r="W172" i="11"/>
  <c r="W173" i="11"/>
  <c r="W174" i="11"/>
  <c r="W175" i="11"/>
  <c r="W176" i="11"/>
  <c r="W154" i="11"/>
  <c r="AI1564" i="4"/>
  <c r="W190" i="11"/>
  <c r="W355" i="14"/>
  <c r="W191" i="11"/>
  <c r="IT74" i="8"/>
  <c r="IT84" i="8"/>
  <c r="IT132" i="8"/>
  <c r="IT185" i="8"/>
  <c r="W189" i="11"/>
  <c r="AI1645" i="4"/>
  <c r="W192" i="11"/>
  <c r="AI1684" i="4"/>
  <c r="W193" i="11"/>
  <c r="W188" i="11"/>
  <c r="AI654" i="4"/>
  <c r="W184" i="11"/>
  <c r="AI1532" i="4"/>
  <c r="W181" i="11"/>
  <c r="AI1538" i="4"/>
  <c r="W182" i="11"/>
  <c r="AI1544" i="4"/>
  <c r="W183" i="11"/>
  <c r="AI726" i="4"/>
  <c r="AH1398" i="4"/>
  <c r="AI1394" i="4"/>
  <c r="AI859" i="4"/>
  <c r="AI858" i="4"/>
  <c r="AI860" i="4"/>
  <c r="AI861" i="4"/>
  <c r="AI1008" i="4"/>
  <c r="AI1009" i="4"/>
  <c r="AI1395" i="4"/>
  <c r="AI1396" i="4"/>
  <c r="AI1387" i="4"/>
  <c r="AI1388" i="4"/>
  <c r="AI1389" i="4"/>
  <c r="AI1390" i="4"/>
  <c r="AI1397" i="4"/>
  <c r="AI1527" i="4"/>
  <c r="W180" i="11"/>
  <c r="W179" i="11"/>
  <c r="W260" i="14"/>
  <c r="W186" i="11"/>
  <c r="W276" i="14"/>
  <c r="W187" i="11"/>
  <c r="W185" i="11"/>
  <c r="W194" i="11"/>
  <c r="W195" i="11"/>
  <c r="W196" i="11"/>
  <c r="W197" i="11"/>
  <c r="W198" i="11"/>
  <c r="W199" i="11"/>
  <c r="W200" i="11"/>
  <c r="W178" i="11"/>
  <c r="AI1565" i="4"/>
  <c r="W214" i="11"/>
  <c r="W356" i="14"/>
  <c r="W215" i="11"/>
  <c r="IT75" i="8"/>
  <c r="IT85" i="8"/>
  <c r="IT133" i="8"/>
  <c r="IT186" i="8"/>
  <c r="W213" i="11"/>
  <c r="AI1646" i="4"/>
  <c r="W216" i="11"/>
  <c r="W212" i="11"/>
  <c r="AI655" i="4"/>
  <c r="W208" i="11"/>
  <c r="AI1534" i="4"/>
  <c r="W205" i="11"/>
  <c r="AI1540" i="4"/>
  <c r="W206" i="11"/>
  <c r="AI1546" i="4"/>
  <c r="W207" i="11"/>
  <c r="AI1528" i="4"/>
  <c r="W204" i="11"/>
  <c r="W203" i="11"/>
  <c r="W261" i="14"/>
  <c r="W210" i="11"/>
  <c r="W277" i="14"/>
  <c r="W211" i="11"/>
  <c r="W209" i="11"/>
  <c r="W218" i="11"/>
  <c r="W219" i="11"/>
  <c r="W220" i="11"/>
  <c r="W221" i="11"/>
  <c r="W222" i="11"/>
  <c r="W223" i="11"/>
  <c r="W224" i="11"/>
  <c r="W202" i="11"/>
  <c r="AI1566" i="4"/>
  <c r="W234" i="11"/>
  <c r="W357" i="14"/>
  <c r="W235" i="11"/>
  <c r="IT72" i="8"/>
  <c r="IT82" i="8"/>
  <c r="W233" i="11"/>
  <c r="W232" i="11"/>
  <c r="AI626" i="4"/>
  <c r="AI656" i="4"/>
  <c r="W228" i="11"/>
  <c r="W227" i="11"/>
  <c r="W262" i="14"/>
  <c r="W230" i="11"/>
  <c r="W278" i="14"/>
  <c r="W231" i="11"/>
  <c r="W229" i="11"/>
  <c r="W239" i="11"/>
  <c r="W240" i="11"/>
  <c r="W241" i="11"/>
  <c r="W242" i="11"/>
  <c r="W243" i="11"/>
  <c r="W244" i="11"/>
  <c r="W245" i="11"/>
  <c r="W226" i="11"/>
  <c r="W153" i="11"/>
  <c r="W29" i="11"/>
  <c r="W248" i="11"/>
  <c r="W189" i="14"/>
  <c r="W192" i="14"/>
  <c r="W190" i="14"/>
  <c r="W191" i="14"/>
  <c r="W194" i="14"/>
  <c r="W199" i="14"/>
  <c r="W202" i="14"/>
  <c r="W205" i="14"/>
  <c r="W209" i="14"/>
  <c r="W212" i="14"/>
  <c r="W257" i="11"/>
  <c r="W252" i="11"/>
  <c r="AI20" i="4"/>
  <c r="AI21" i="4"/>
  <c r="AI22" i="4"/>
  <c r="AI23" i="4"/>
  <c r="AI26" i="4"/>
  <c r="AI30" i="4"/>
  <c r="AI90" i="4"/>
  <c r="AI91" i="4"/>
  <c r="AI92" i="4"/>
  <c r="AI93" i="4"/>
  <c r="AI96" i="4"/>
  <c r="AI98" i="4"/>
  <c r="AI34" i="4"/>
  <c r="AI36" i="4"/>
  <c r="AI38" i="4"/>
  <c r="AI40" i="4"/>
  <c r="AI43" i="4"/>
  <c r="AI101" i="4"/>
  <c r="AI103" i="4"/>
  <c r="AI105" i="4"/>
  <c r="AI107" i="4"/>
  <c r="AI110" i="4"/>
  <c r="AI157" i="4"/>
  <c r="AI158" i="4"/>
  <c r="AI159" i="4"/>
  <c r="AI160" i="4"/>
  <c r="AI163" i="4"/>
  <c r="AI165" i="4"/>
  <c r="AI168" i="4"/>
  <c r="AI170" i="4"/>
  <c r="AI172" i="4"/>
  <c r="AI174" i="4"/>
  <c r="AI177" i="4"/>
  <c r="X12" i="10"/>
  <c r="AI281" i="4"/>
  <c r="AI282" i="4"/>
  <c r="W263" i="11"/>
  <c r="AI47" i="4"/>
  <c r="AI114" i="4"/>
  <c r="AI50" i="4"/>
  <c r="AI52" i="4"/>
  <c r="AI54" i="4"/>
  <c r="AI56" i="4"/>
  <c r="AI59" i="4"/>
  <c r="AI117" i="4"/>
  <c r="AI119" i="4"/>
  <c r="AI121" i="4"/>
  <c r="AI123" i="4"/>
  <c r="AI126" i="4"/>
  <c r="AI181" i="4"/>
  <c r="AI184" i="4"/>
  <c r="AI186" i="4"/>
  <c r="AI188" i="4"/>
  <c r="AI190" i="4"/>
  <c r="AI193" i="4"/>
  <c r="X15" i="10"/>
  <c r="AI285" i="4"/>
  <c r="AI286" i="4"/>
  <c r="W264" i="11"/>
  <c r="AI63" i="4"/>
  <c r="AI130" i="4"/>
  <c r="AI66" i="4"/>
  <c r="AI68" i="4"/>
  <c r="AI70" i="4"/>
  <c r="AI72" i="4"/>
  <c r="AI75" i="4"/>
  <c r="AI133" i="4"/>
  <c r="AI135" i="4"/>
  <c r="AI137" i="4"/>
  <c r="AI139" i="4"/>
  <c r="AI142" i="4"/>
  <c r="AI197" i="4"/>
  <c r="AI200" i="4"/>
  <c r="AI202" i="4"/>
  <c r="AI204" i="4"/>
  <c r="AI206" i="4"/>
  <c r="AI209" i="4"/>
  <c r="X18" i="10"/>
  <c r="AI289" i="4"/>
  <c r="AI290" i="4"/>
  <c r="W265" i="11"/>
  <c r="W262" i="11"/>
  <c r="W260" i="11"/>
  <c r="IT200" i="8"/>
  <c r="IT195" i="8"/>
  <c r="IT197" i="8"/>
  <c r="IT201" i="8"/>
  <c r="W277" i="11"/>
  <c r="W213" i="14"/>
  <c r="W278" i="11"/>
  <c r="BG446" i="6"/>
  <c r="AI1737" i="4"/>
  <c r="AI1734" i="4"/>
  <c r="AI1739" i="4"/>
  <c r="BG447" i="6"/>
  <c r="AI1740" i="4"/>
  <c r="AI1738" i="4"/>
  <c r="AI1741" i="4"/>
  <c r="AI1742" i="4"/>
  <c r="AI1744" i="4"/>
  <c r="W276" i="11"/>
  <c r="W273" i="11"/>
  <c r="AH1622" i="4"/>
  <c r="AI1618" i="4"/>
  <c r="AI1615" i="4"/>
  <c r="AI1616" i="4"/>
  <c r="AI1619" i="4"/>
  <c r="AI1620" i="4"/>
  <c r="AI1621" i="4"/>
  <c r="AI1631" i="4"/>
  <c r="W261" i="11"/>
  <c r="W259" i="11"/>
  <c r="W250" i="11"/>
  <c r="W280" i="11"/>
  <c r="V128" i="12"/>
  <c r="W288" i="11"/>
  <c r="AI283" i="4"/>
  <c r="AI287" i="4"/>
  <c r="AI291" i="4"/>
  <c r="W284" i="11"/>
  <c r="W283" i="11"/>
  <c r="AI1013" i="4"/>
  <c r="AI1016" i="4"/>
  <c r="AI1030" i="4"/>
  <c r="AI1018" i="4"/>
  <c r="AI1031" i="4"/>
  <c r="AI1020" i="4"/>
  <c r="AI1032" i="4"/>
  <c r="AI1022" i="4"/>
  <c r="AI1033" i="4"/>
  <c r="AI1024" i="4"/>
  <c r="AI1034" i="4"/>
  <c r="AI1035" i="4"/>
  <c r="AI1038" i="4"/>
  <c r="AI1039" i="4"/>
  <c r="AI1040" i="4"/>
  <c r="AI1041" i="4"/>
  <c r="AI1042" i="4"/>
  <c r="AI1043" i="4"/>
  <c r="AI1045" i="4"/>
  <c r="AI1052" i="4"/>
  <c r="AI1055" i="4"/>
  <c r="AI1069" i="4"/>
  <c r="AI1057" i="4"/>
  <c r="AI1070" i="4"/>
  <c r="AI1059" i="4"/>
  <c r="AI1071" i="4"/>
  <c r="AI1061" i="4"/>
  <c r="AI1072" i="4"/>
  <c r="AI1063" i="4"/>
  <c r="AI1073" i="4"/>
  <c r="AI1074" i="4"/>
  <c r="AI1077" i="4"/>
  <c r="AI1078" i="4"/>
  <c r="AI1079" i="4"/>
  <c r="AI1080" i="4"/>
  <c r="AI1081" i="4"/>
  <c r="AI1082" i="4"/>
  <c r="AI1084" i="4"/>
  <c r="AI1090" i="4"/>
  <c r="AI1093" i="4"/>
  <c r="AI1107" i="4"/>
  <c r="AI1095" i="4"/>
  <c r="AI1108" i="4"/>
  <c r="AI1097" i="4"/>
  <c r="AI1109" i="4"/>
  <c r="AI1099" i="4"/>
  <c r="AI1110" i="4"/>
  <c r="AI1101" i="4"/>
  <c r="AI1111" i="4"/>
  <c r="AI1112" i="4"/>
  <c r="AI1115" i="4"/>
  <c r="AI1116" i="4"/>
  <c r="AI1117" i="4"/>
  <c r="AI1118" i="4"/>
  <c r="AI1119" i="4"/>
  <c r="AI1120" i="4"/>
  <c r="AI1122" i="4"/>
  <c r="W286" i="11"/>
  <c r="AI1017" i="4"/>
  <c r="AI1019" i="4"/>
  <c r="AI1021" i="4"/>
  <c r="AI1023" i="4"/>
  <c r="AI1027" i="4"/>
  <c r="AI1049" i="4"/>
  <c r="AI1056" i="4"/>
  <c r="AI1058" i="4"/>
  <c r="AI1060" i="4"/>
  <c r="AI1062" i="4"/>
  <c r="AI1066" i="4"/>
  <c r="AI1087" i="4"/>
  <c r="AI1094" i="4"/>
  <c r="AI1096" i="4"/>
  <c r="AI1098" i="4"/>
  <c r="AI1100" i="4"/>
  <c r="AI1104" i="4"/>
  <c r="AI1125" i="4"/>
  <c r="AI900" i="4"/>
  <c r="AI901" i="4"/>
  <c r="AI902" i="4"/>
  <c r="AI903" i="4"/>
  <c r="AI934" i="4"/>
  <c r="AI935" i="4"/>
  <c r="AI936" i="4"/>
  <c r="AI937" i="4"/>
  <c r="AI960" i="4"/>
  <c r="AI961" i="4"/>
  <c r="AI962" i="4"/>
  <c r="AI963" i="4"/>
  <c r="AI992" i="4"/>
  <c r="AI993" i="4"/>
  <c r="AI994" i="4"/>
  <c r="AI995" i="4"/>
  <c r="AI1128" i="4"/>
  <c r="AI1131" i="4"/>
  <c r="AI1132" i="4"/>
  <c r="AI1133" i="4"/>
  <c r="AI1134" i="4"/>
  <c r="AI1135" i="4"/>
  <c r="AI1136" i="4"/>
  <c r="AI1137" i="4"/>
  <c r="AI1138" i="4"/>
  <c r="AI1142" i="4"/>
  <c r="AI908" i="4"/>
  <c r="AI909" i="4"/>
  <c r="AI910" i="4"/>
  <c r="AI911" i="4"/>
  <c r="AI942" i="4"/>
  <c r="AI943" i="4"/>
  <c r="AI944" i="4"/>
  <c r="AI945" i="4"/>
  <c r="AI968" i="4"/>
  <c r="AI969" i="4"/>
  <c r="AI970" i="4"/>
  <c r="AI971" i="4"/>
  <c r="AI1000" i="4"/>
  <c r="AI1001" i="4"/>
  <c r="AI1002" i="4"/>
  <c r="AI1003" i="4"/>
  <c r="AI1145" i="4"/>
  <c r="AI1148" i="4"/>
  <c r="AI1149" i="4"/>
  <c r="AI1150" i="4"/>
  <c r="AI1151" i="4"/>
  <c r="AI1152" i="4"/>
  <c r="AI1153" i="4"/>
  <c r="AI1154" i="4"/>
  <c r="AI1155" i="4"/>
  <c r="AI1159" i="4"/>
  <c r="W287" i="11"/>
  <c r="W282" i="11"/>
  <c r="AH1568" i="4"/>
  <c r="AI1570" i="4"/>
  <c r="AI1571" i="4"/>
  <c r="W23" i="12"/>
  <c r="AI1699" i="4"/>
  <c r="W48" i="12"/>
  <c r="W6" i="12"/>
  <c r="W7" i="12"/>
  <c r="W8" i="12"/>
  <c r="W5" i="12"/>
  <c r="W4" i="12"/>
  <c r="AH619" i="4"/>
  <c r="AH628" i="4"/>
  <c r="AH620" i="4"/>
  <c r="AH629" i="4"/>
  <c r="AH621" i="4"/>
  <c r="AH630" i="4"/>
  <c r="AH631" i="4"/>
  <c r="AH632" i="4"/>
  <c r="AH634" i="4"/>
  <c r="AI636" i="4"/>
  <c r="W22" i="12"/>
  <c r="W17" i="12"/>
  <c r="W18" i="12"/>
  <c r="W19" i="12"/>
  <c r="AI1141" i="4"/>
  <c r="W20" i="12"/>
  <c r="AI1156" i="4"/>
  <c r="AI1158" i="4"/>
  <c r="W21" i="12"/>
  <c r="W16" i="12"/>
  <c r="W287" i="14"/>
  <c r="W288" i="14"/>
  <c r="W289" i="14"/>
  <c r="W291" i="14"/>
  <c r="W23" i="14"/>
  <c r="W55" i="14"/>
  <c r="W85" i="14"/>
  <c r="W293" i="14"/>
  <c r="W299" i="14"/>
  <c r="W300" i="14"/>
  <c r="W302" i="14"/>
  <c r="W26" i="14"/>
  <c r="W58" i="14"/>
  <c r="W88" i="14"/>
  <c r="W294" i="14"/>
  <c r="W305" i="14"/>
  <c r="W306" i="14"/>
  <c r="W308" i="14"/>
  <c r="W30" i="14"/>
  <c r="W62" i="14"/>
  <c r="W92" i="14"/>
  <c r="W295" i="14"/>
  <c r="W311" i="14"/>
  <c r="W312" i="14"/>
  <c r="W314" i="14"/>
  <c r="W316" i="14"/>
  <c r="W26" i="12"/>
  <c r="V110" i="14"/>
  <c r="W368" i="14"/>
  <c r="W31" i="12"/>
  <c r="W21" i="14"/>
  <c r="W53" i="14"/>
  <c r="W83" i="14"/>
  <c r="W113" i="14"/>
  <c r="V370" i="14"/>
  <c r="W32" i="12"/>
  <c r="V24" i="14"/>
  <c r="V56" i="14"/>
  <c r="V86" i="14"/>
  <c r="V116" i="14"/>
  <c r="W372" i="14"/>
  <c r="W33" i="12"/>
  <c r="W120" i="14"/>
  <c r="V374" i="14"/>
  <c r="W34" i="12"/>
  <c r="V122" i="14"/>
  <c r="W376" i="14"/>
  <c r="W35" i="12"/>
  <c r="W25" i="12"/>
  <c r="AI1607" i="4"/>
  <c r="W332" i="14"/>
  <c r="W333" i="14"/>
  <c r="W334" i="14"/>
  <c r="W335" i="14"/>
  <c r="W336" i="14"/>
  <c r="W339" i="14"/>
  <c r="W340" i="14"/>
  <c r="W341" i="14"/>
  <c r="W342" i="14"/>
  <c r="W36" i="12"/>
  <c r="W216" i="14"/>
  <c r="W217" i="14"/>
  <c r="W218" i="14"/>
  <c r="W200" i="14"/>
  <c r="W222" i="14"/>
  <c r="W223" i="14"/>
  <c r="W224" i="14"/>
  <c r="W225" i="14"/>
  <c r="W203" i="14"/>
  <c r="W227" i="14"/>
  <c r="W228" i="14"/>
  <c r="W229" i="14"/>
  <c r="W230" i="14"/>
  <c r="W207" i="14"/>
  <c r="W232" i="14"/>
  <c r="W233" i="14"/>
  <c r="W234" i="14"/>
  <c r="W235" i="14"/>
  <c r="W237" i="14"/>
  <c r="W38" i="12"/>
  <c r="W242" i="14"/>
  <c r="W40" i="12"/>
  <c r="V246" i="14"/>
  <c r="W41" i="12"/>
  <c r="W245" i="14"/>
  <c r="W42" i="12"/>
  <c r="W198" i="14"/>
  <c r="V243" i="14"/>
  <c r="W43" i="12"/>
  <c r="V201" i="14"/>
  <c r="W244" i="14"/>
  <c r="W44" i="12"/>
  <c r="W37" i="12"/>
  <c r="W24" i="12"/>
  <c r="AH1725" i="4"/>
  <c r="AI1726" i="4"/>
  <c r="W49" i="12"/>
  <c r="AG1716" i="4"/>
  <c r="AH1716" i="4"/>
  <c r="AI1717" i="4"/>
  <c r="W50" i="12"/>
  <c r="AG1719" i="4"/>
  <c r="AH1719" i="4"/>
  <c r="AI1720" i="4"/>
  <c r="W51" i="12"/>
  <c r="AH1722" i="4"/>
  <c r="AI1723" i="4"/>
  <c r="W53" i="12"/>
  <c r="W47" i="12"/>
  <c r="W58" i="12"/>
  <c r="AH1682" i="4"/>
  <c r="AH1672" i="4"/>
  <c r="AI1688" i="4"/>
  <c r="W46" i="12"/>
  <c r="AI1634" i="4"/>
  <c r="W57" i="12"/>
  <c r="W3" i="12"/>
  <c r="AI1705" i="4"/>
  <c r="W74" i="12"/>
  <c r="W114" i="12"/>
  <c r="W115" i="12"/>
  <c r="W116" i="12"/>
  <c r="W117" i="12"/>
  <c r="W113" i="12"/>
  <c r="AI35" i="4"/>
  <c r="AI37" i="4"/>
  <c r="AI39" i="4"/>
  <c r="AI41" i="4"/>
  <c r="AI44" i="4"/>
  <c r="AI51" i="4"/>
  <c r="AI53" i="4"/>
  <c r="AI55" i="4"/>
  <c r="AI57" i="4"/>
  <c r="AI60" i="4"/>
  <c r="AI67" i="4"/>
  <c r="AI69" i="4"/>
  <c r="AI71" i="4"/>
  <c r="AI73" i="4"/>
  <c r="AI76" i="4"/>
  <c r="AI102" i="4"/>
  <c r="AI104" i="4"/>
  <c r="AI106" i="4"/>
  <c r="AI108" i="4"/>
  <c r="AI111" i="4"/>
  <c r="AI118" i="4"/>
  <c r="AI120" i="4"/>
  <c r="AI122" i="4"/>
  <c r="AI124" i="4"/>
  <c r="AI127" i="4"/>
  <c r="AI134" i="4"/>
  <c r="AI136" i="4"/>
  <c r="AI138" i="4"/>
  <c r="AI140" i="4"/>
  <c r="AI143" i="4"/>
  <c r="AI169" i="4"/>
  <c r="AI171" i="4"/>
  <c r="AI173" i="4"/>
  <c r="AI175" i="4"/>
  <c r="AI178" i="4"/>
  <c r="AI185" i="4"/>
  <c r="AI187" i="4"/>
  <c r="AI189" i="4"/>
  <c r="AI191" i="4"/>
  <c r="AI194" i="4"/>
  <c r="AI201" i="4"/>
  <c r="AI203" i="4"/>
  <c r="AI205" i="4"/>
  <c r="AI207" i="4"/>
  <c r="AI210" i="4"/>
  <c r="W68" i="12"/>
  <c r="W67" i="12"/>
  <c r="W70" i="12"/>
  <c r="W66" i="12"/>
  <c r="W72" i="12"/>
  <c r="AI1046" i="4"/>
  <c r="AI1085" i="4"/>
  <c r="AI1123" i="4"/>
  <c r="W73" i="12"/>
  <c r="W71" i="12"/>
  <c r="W65" i="12"/>
  <c r="AI1713" i="4"/>
  <c r="W121" i="12"/>
  <c r="W119" i="12"/>
  <c r="AI1629" i="4"/>
  <c r="W62" i="12"/>
  <c r="W59" i="12"/>
  <c r="W123" i="12"/>
  <c r="V129" i="12"/>
  <c r="W124" i="12"/>
  <c r="W125" i="12"/>
  <c r="AI1733" i="4"/>
  <c r="W126" i="12"/>
  <c r="W127" i="12"/>
  <c r="W296" i="11"/>
  <c r="W295" i="11"/>
  <c r="W305" i="11"/>
  <c r="W292" i="11"/>
  <c r="W291" i="11"/>
  <c r="W294" i="11"/>
  <c r="W290" i="11"/>
  <c r="W307" i="11"/>
  <c r="W309" i="11"/>
  <c r="AJ524" i="4"/>
  <c r="AJ522" i="4"/>
  <c r="AJ523" i="4"/>
  <c r="AJ525" i="4"/>
  <c r="AJ526" i="4"/>
  <c r="AJ527" i="4"/>
  <c r="AJ1555" i="4"/>
  <c r="X43" i="11"/>
  <c r="AJ1610" i="4"/>
  <c r="X127" i="14"/>
  <c r="X128" i="14"/>
  <c r="X130" i="14"/>
  <c r="AJ534" i="4"/>
  <c r="AJ532" i="4"/>
  <c r="AJ533" i="4"/>
  <c r="AJ535" i="4"/>
  <c r="AJ536" i="4"/>
  <c r="AJ537" i="4"/>
  <c r="AJ1582" i="4"/>
  <c r="AJ1584" i="4"/>
  <c r="AJ1585" i="4"/>
  <c r="X345" i="14"/>
  <c r="X346" i="14"/>
  <c r="X44" i="11"/>
  <c r="IU28" i="8"/>
  <c r="IU36" i="8"/>
  <c r="IU124" i="8"/>
  <c r="X42" i="11"/>
  <c r="AJ1674" i="4"/>
  <c r="AJ1675" i="4"/>
  <c r="X46" i="11"/>
  <c r="AJ1635" i="4"/>
  <c r="AJ1636" i="4"/>
  <c r="X45" i="11"/>
  <c r="X41" i="11"/>
  <c r="AJ625" i="4"/>
  <c r="AJ645" i="4"/>
  <c r="X37" i="11"/>
  <c r="AJ687" i="4"/>
  <c r="AI1185" i="4"/>
  <c r="AJ1181" i="4"/>
  <c r="AJ743" i="4"/>
  <c r="AJ742" i="4"/>
  <c r="AJ744" i="4"/>
  <c r="AJ745" i="4"/>
  <c r="AJ891" i="4"/>
  <c r="AJ892" i="4"/>
  <c r="AJ1182" i="4"/>
  <c r="AJ1183" i="4"/>
  <c r="AJ1174" i="4"/>
  <c r="AJ1175" i="4"/>
  <c r="AJ1176" i="4"/>
  <c r="AJ1177" i="4"/>
  <c r="AJ1184" i="4"/>
  <c r="AJ1462" i="4"/>
  <c r="X33" i="11"/>
  <c r="AJ688" i="4"/>
  <c r="AJ694" i="4"/>
  <c r="AI1200" i="4"/>
  <c r="AJ1196" i="4"/>
  <c r="AJ759" i="4"/>
  <c r="AJ758" i="4"/>
  <c r="AJ760" i="4"/>
  <c r="AJ761" i="4"/>
  <c r="AJ895" i="4"/>
  <c r="AJ896" i="4"/>
  <c r="AJ1197" i="4"/>
  <c r="AJ1198" i="4"/>
  <c r="AJ1189" i="4"/>
  <c r="AJ1190" i="4"/>
  <c r="AJ1191" i="4"/>
  <c r="AJ1192" i="4"/>
  <c r="AJ1199" i="4"/>
  <c r="AJ1466" i="4"/>
  <c r="X34" i="11"/>
  <c r="AJ689" i="4"/>
  <c r="AJ695" i="4"/>
  <c r="AI1215" i="4"/>
  <c r="AJ1211" i="4"/>
  <c r="AJ766" i="4"/>
  <c r="AJ765" i="4"/>
  <c r="AJ767" i="4"/>
  <c r="AJ768" i="4"/>
  <c r="AJ899" i="4"/>
  <c r="AJ1212" i="4"/>
  <c r="AJ1213" i="4"/>
  <c r="AJ1204" i="4"/>
  <c r="AJ1205" i="4"/>
  <c r="AJ1206" i="4"/>
  <c r="AJ1207" i="4"/>
  <c r="AJ1214" i="4"/>
  <c r="AJ1471" i="4"/>
  <c r="X35" i="11"/>
  <c r="AJ690" i="4"/>
  <c r="AJ696" i="4"/>
  <c r="AI1230" i="4"/>
  <c r="AJ1226" i="4"/>
  <c r="AJ773" i="4"/>
  <c r="AJ772" i="4"/>
  <c r="AJ774" i="4"/>
  <c r="AJ775" i="4"/>
  <c r="AJ907" i="4"/>
  <c r="AJ1227" i="4"/>
  <c r="AJ1228" i="4"/>
  <c r="AJ1219" i="4"/>
  <c r="AJ1220" i="4"/>
  <c r="AJ1221" i="4"/>
  <c r="AJ1222" i="4"/>
  <c r="AJ1229" i="4"/>
  <c r="AJ1476" i="4"/>
  <c r="X36" i="11"/>
  <c r="X32" i="11"/>
  <c r="X5" i="14"/>
  <c r="X6" i="14"/>
  <c r="X8" i="14"/>
  <c r="X9" i="14"/>
  <c r="X10" i="14"/>
  <c r="X13" i="14"/>
  <c r="X11" i="14"/>
  <c r="X14" i="14"/>
  <c r="X16" i="14"/>
  <c r="X18" i="14"/>
  <c r="X22" i="14"/>
  <c r="X25" i="14"/>
  <c r="X28" i="14"/>
  <c r="X32" i="14"/>
  <c r="X158" i="14"/>
  <c r="X37" i="14"/>
  <c r="X38" i="14"/>
  <c r="X40" i="14"/>
  <c r="X41" i="14"/>
  <c r="X42" i="14"/>
  <c r="X45" i="14"/>
  <c r="X43" i="14"/>
  <c r="X46" i="14"/>
  <c r="X48" i="14"/>
  <c r="X50" i="14"/>
  <c r="X54" i="14"/>
  <c r="X57" i="14"/>
  <c r="X60" i="14"/>
  <c r="X64" i="14"/>
  <c r="X159" i="14"/>
  <c r="X67" i="14"/>
  <c r="X68" i="14"/>
  <c r="X70" i="14"/>
  <c r="X71" i="14"/>
  <c r="X72" i="14"/>
  <c r="X75" i="14"/>
  <c r="X73" i="14"/>
  <c r="X76" i="14"/>
  <c r="X78" i="14"/>
  <c r="X80" i="14"/>
  <c r="X84" i="14"/>
  <c r="X87" i="14"/>
  <c r="X90" i="14"/>
  <c r="X94" i="14"/>
  <c r="X160" i="14"/>
  <c r="X250" i="14"/>
  <c r="X251" i="14"/>
  <c r="X39" i="11"/>
  <c r="X131" i="14"/>
  <c r="X132" i="14"/>
  <c r="X135" i="14"/>
  <c r="X133" i="14"/>
  <c r="X136" i="14"/>
  <c r="X138" i="14"/>
  <c r="X140" i="14"/>
  <c r="X144" i="14"/>
  <c r="X147" i="14"/>
  <c r="X150" i="14"/>
  <c r="X154" i="14"/>
  <c r="X182" i="14"/>
  <c r="X266" i="14"/>
  <c r="X267" i="14"/>
  <c r="X40" i="11"/>
  <c r="X38" i="11"/>
  <c r="X47" i="11"/>
  <c r="X48" i="11"/>
  <c r="X49" i="11"/>
  <c r="X50" i="11"/>
  <c r="X51" i="11"/>
  <c r="X52" i="11"/>
  <c r="X53" i="11"/>
  <c r="X31" i="11"/>
  <c r="AJ1556" i="4"/>
  <c r="X67" i="11"/>
  <c r="X347" i="14"/>
  <c r="X68" i="11"/>
  <c r="IU29" i="8"/>
  <c r="IU37" i="8"/>
  <c r="IU125" i="8"/>
  <c r="X66" i="11"/>
  <c r="AJ1676" i="4"/>
  <c r="X70" i="11"/>
  <c r="AJ1637" i="4"/>
  <c r="X69" i="11"/>
  <c r="X65" i="11"/>
  <c r="AJ646" i="4"/>
  <c r="X61" i="11"/>
  <c r="AJ693" i="4"/>
  <c r="AI1245" i="4"/>
  <c r="AJ1241" i="4"/>
  <c r="AJ751" i="4"/>
  <c r="AJ750" i="4"/>
  <c r="AJ752" i="4"/>
  <c r="AJ753" i="4"/>
  <c r="AJ916" i="4"/>
  <c r="AJ917" i="4"/>
  <c r="AJ1242" i="4"/>
  <c r="AJ1243" i="4"/>
  <c r="AJ1234" i="4"/>
  <c r="AJ1235" i="4"/>
  <c r="AJ1236" i="4"/>
  <c r="AJ1237" i="4"/>
  <c r="AJ1244" i="4"/>
  <c r="AJ1481" i="4"/>
  <c r="X57" i="11"/>
  <c r="AJ1467" i="4"/>
  <c r="X58" i="11"/>
  <c r="AJ1472" i="4"/>
  <c r="X59" i="11"/>
  <c r="AJ1477" i="4"/>
  <c r="X60" i="11"/>
  <c r="X56" i="11"/>
  <c r="X252" i="14"/>
  <c r="X63" i="11"/>
  <c r="X268" i="14"/>
  <c r="X64" i="11"/>
  <c r="X62" i="11"/>
  <c r="X71" i="11"/>
  <c r="X72" i="11"/>
  <c r="X73" i="11"/>
  <c r="X74" i="11"/>
  <c r="X75" i="11"/>
  <c r="X76" i="11"/>
  <c r="X77" i="11"/>
  <c r="X55" i="11"/>
  <c r="X30" i="11"/>
  <c r="AJ547" i="4"/>
  <c r="AJ545" i="4"/>
  <c r="AJ546" i="4"/>
  <c r="AJ548" i="4"/>
  <c r="AJ549" i="4"/>
  <c r="AJ550" i="4"/>
  <c r="AJ1558" i="4"/>
  <c r="X92" i="11"/>
  <c r="AJ1589" i="4"/>
  <c r="AJ1591" i="4"/>
  <c r="AJ1592" i="4"/>
  <c r="X348" i="14"/>
  <c r="X349" i="14"/>
  <c r="X93" i="11"/>
  <c r="AJ1677" i="4"/>
  <c r="AJ1678" i="4"/>
  <c r="X95" i="11"/>
  <c r="AJ1638" i="4"/>
  <c r="AJ1639" i="4"/>
  <c r="X94" i="11"/>
  <c r="X90" i="11"/>
  <c r="AJ648" i="4"/>
  <c r="X86" i="11"/>
  <c r="AJ713" i="4"/>
  <c r="AI1261" i="4"/>
  <c r="AJ1257" i="4"/>
  <c r="AJ783" i="4"/>
  <c r="AJ782" i="4"/>
  <c r="AJ784" i="4"/>
  <c r="AJ785" i="4"/>
  <c r="AJ922" i="4"/>
  <c r="AJ923" i="4"/>
  <c r="AJ1258" i="4"/>
  <c r="AJ1259" i="4"/>
  <c r="AJ1250" i="4"/>
  <c r="AJ1251" i="4"/>
  <c r="AJ1252" i="4"/>
  <c r="AJ1253" i="4"/>
  <c r="AJ1260" i="4"/>
  <c r="AJ1486" i="4"/>
  <c r="X82" i="11"/>
  <c r="AJ714" i="4"/>
  <c r="AI1276" i="4"/>
  <c r="AJ1272" i="4"/>
  <c r="AJ790" i="4"/>
  <c r="AJ789" i="4"/>
  <c r="AJ791" i="4"/>
  <c r="AJ792" i="4"/>
  <c r="AJ928" i="4"/>
  <c r="AJ929" i="4"/>
  <c r="AJ1273" i="4"/>
  <c r="AJ1274" i="4"/>
  <c r="AJ1265" i="4"/>
  <c r="AJ1266" i="4"/>
  <c r="AJ1267" i="4"/>
  <c r="AJ1268" i="4"/>
  <c r="AJ1275" i="4"/>
  <c r="AJ1490" i="4"/>
  <c r="X83" i="11"/>
  <c r="AJ715" i="4"/>
  <c r="AI1291" i="4"/>
  <c r="AJ1287" i="4"/>
  <c r="AJ797" i="4"/>
  <c r="AJ796" i="4"/>
  <c r="AJ798" i="4"/>
  <c r="AJ799" i="4"/>
  <c r="AJ933" i="4"/>
  <c r="AJ1288" i="4"/>
  <c r="AJ1289" i="4"/>
  <c r="AJ1280" i="4"/>
  <c r="AJ1281" i="4"/>
  <c r="AJ1282" i="4"/>
  <c r="AJ1283" i="4"/>
  <c r="AJ1290" i="4"/>
  <c r="AJ1494" i="4"/>
  <c r="X84" i="11"/>
  <c r="AJ716" i="4"/>
  <c r="AI1306" i="4"/>
  <c r="AJ1302" i="4"/>
  <c r="AJ804" i="4"/>
  <c r="AJ803" i="4"/>
  <c r="AJ805" i="4"/>
  <c r="AJ806" i="4"/>
  <c r="AJ941" i="4"/>
  <c r="AJ1303" i="4"/>
  <c r="AJ1304" i="4"/>
  <c r="AJ1295" i="4"/>
  <c r="AJ1296" i="4"/>
  <c r="AJ1297" i="4"/>
  <c r="AJ1298" i="4"/>
  <c r="AJ1305" i="4"/>
  <c r="AJ1498" i="4"/>
  <c r="X85" i="11"/>
  <c r="X81" i="11"/>
  <c r="X164" i="14"/>
  <c r="X165" i="14"/>
  <c r="X166" i="14"/>
  <c r="X253" i="14"/>
  <c r="X254" i="14"/>
  <c r="X183" i="14"/>
  <c r="X269" i="14"/>
  <c r="X270" i="14"/>
  <c r="X89" i="11"/>
  <c r="X87" i="11"/>
  <c r="X96" i="11"/>
  <c r="X97" i="11"/>
  <c r="X98" i="11"/>
  <c r="X99" i="11"/>
  <c r="X100" i="11"/>
  <c r="X101" i="11"/>
  <c r="X102" i="11"/>
  <c r="X80" i="11"/>
  <c r="X79" i="11"/>
  <c r="AJ559" i="4"/>
  <c r="AJ557" i="4"/>
  <c r="AJ558" i="4"/>
  <c r="AJ560" i="4"/>
  <c r="AJ561" i="4"/>
  <c r="AJ562" i="4"/>
  <c r="AJ1560" i="4"/>
  <c r="X117" i="11"/>
  <c r="AJ569" i="4"/>
  <c r="AJ567" i="4"/>
  <c r="AJ568" i="4"/>
  <c r="AJ570" i="4"/>
  <c r="AJ571" i="4"/>
  <c r="AJ572" i="4"/>
  <c r="AJ1596" i="4"/>
  <c r="AJ1598" i="4"/>
  <c r="AJ1599" i="4"/>
  <c r="X350" i="14"/>
  <c r="X351" i="14"/>
  <c r="X118" i="11"/>
  <c r="IU56" i="8"/>
  <c r="IU64" i="8"/>
  <c r="IU128" i="8"/>
  <c r="X116" i="11"/>
  <c r="AJ1679" i="4"/>
  <c r="AJ1680" i="4"/>
  <c r="X120" i="11"/>
  <c r="AJ1640" i="4"/>
  <c r="AJ1641" i="4"/>
  <c r="X119" i="11"/>
  <c r="X115" i="11"/>
  <c r="AJ650" i="4"/>
  <c r="X111" i="11"/>
  <c r="AJ700" i="4"/>
  <c r="AI1382" i="4"/>
  <c r="AJ1378" i="4"/>
  <c r="AJ814" i="4"/>
  <c r="AJ813" i="4"/>
  <c r="AJ815" i="4"/>
  <c r="AJ816" i="4"/>
  <c r="AJ950" i="4"/>
  <c r="AJ952" i="4"/>
  <c r="AJ1379" i="4"/>
  <c r="AJ1380" i="4"/>
  <c r="AJ1371" i="4"/>
  <c r="AJ1372" i="4"/>
  <c r="AJ1373" i="4"/>
  <c r="AJ1374" i="4"/>
  <c r="AJ1381" i="4"/>
  <c r="AJ1522" i="4"/>
  <c r="X107" i="11"/>
  <c r="AJ701" i="4"/>
  <c r="AI1337" i="4"/>
  <c r="AJ1333" i="4"/>
  <c r="AJ707" i="4"/>
  <c r="AJ828" i="4"/>
  <c r="AJ827" i="4"/>
  <c r="AJ829" i="4"/>
  <c r="AJ830" i="4"/>
  <c r="AJ955" i="4"/>
  <c r="AJ956" i="4"/>
  <c r="AJ1334" i="4"/>
  <c r="AJ1335" i="4"/>
  <c r="AJ1326" i="4"/>
  <c r="AJ1327" i="4"/>
  <c r="AJ1328" i="4"/>
  <c r="AJ1329" i="4"/>
  <c r="AJ1336" i="4"/>
  <c r="AJ1507" i="4"/>
  <c r="X108" i="11"/>
  <c r="AJ702" i="4"/>
  <c r="AI1352" i="4"/>
  <c r="AJ1348" i="4"/>
  <c r="AJ708" i="4"/>
  <c r="AJ835" i="4"/>
  <c r="AJ834" i="4"/>
  <c r="AJ836" i="4"/>
  <c r="AJ837" i="4"/>
  <c r="AJ959" i="4"/>
  <c r="AJ1349" i="4"/>
  <c r="AJ1350" i="4"/>
  <c r="AJ1341" i="4"/>
  <c r="AJ1342" i="4"/>
  <c r="AJ1343" i="4"/>
  <c r="AJ1344" i="4"/>
  <c r="AJ1351" i="4"/>
  <c r="AJ1512" i="4"/>
  <c r="X109" i="11"/>
  <c r="AJ703" i="4"/>
  <c r="AI1367" i="4"/>
  <c r="AJ1363" i="4"/>
  <c r="AJ709" i="4"/>
  <c r="AJ842" i="4"/>
  <c r="AJ841" i="4"/>
  <c r="AJ843" i="4"/>
  <c r="AJ844" i="4"/>
  <c r="AJ967" i="4"/>
  <c r="AJ1364" i="4"/>
  <c r="AJ1365" i="4"/>
  <c r="AJ1356" i="4"/>
  <c r="AJ1357" i="4"/>
  <c r="AJ1358" i="4"/>
  <c r="AJ1359" i="4"/>
  <c r="AJ1366" i="4"/>
  <c r="AJ1517" i="4"/>
  <c r="X110" i="11"/>
  <c r="X106" i="11"/>
  <c r="X170" i="14"/>
  <c r="X171" i="14"/>
  <c r="X172" i="14"/>
  <c r="X255" i="14"/>
  <c r="X256" i="14"/>
  <c r="X113" i="11"/>
  <c r="X184" i="14"/>
  <c r="X271" i="14"/>
  <c r="X272" i="14"/>
  <c r="X114" i="11"/>
  <c r="X112" i="11"/>
  <c r="X121" i="11"/>
  <c r="X122" i="11"/>
  <c r="X123" i="11"/>
  <c r="X124" i="11"/>
  <c r="X125" i="11"/>
  <c r="X126" i="11"/>
  <c r="X127" i="11"/>
  <c r="X105" i="11"/>
  <c r="AJ1561" i="4"/>
  <c r="X141" i="11"/>
  <c r="X352" i="14"/>
  <c r="X142" i="11"/>
  <c r="IU57" i="8"/>
  <c r="IU65" i="8"/>
  <c r="IU129" i="8"/>
  <c r="X140" i="11"/>
  <c r="AJ1681" i="4"/>
  <c r="X144" i="11"/>
  <c r="AJ1642" i="4"/>
  <c r="X143" i="11"/>
  <c r="X139" i="11"/>
  <c r="AJ651" i="4"/>
  <c r="X135" i="11"/>
  <c r="AJ1508" i="4"/>
  <c r="X132" i="11"/>
  <c r="AJ1513" i="4"/>
  <c r="X133" i="11"/>
  <c r="AJ1518" i="4"/>
  <c r="X134" i="11"/>
  <c r="AJ706" i="4"/>
  <c r="AI1322" i="4"/>
  <c r="AJ1318" i="4"/>
  <c r="AJ822" i="4"/>
  <c r="AJ821" i="4"/>
  <c r="AJ820" i="4"/>
  <c r="AJ823" i="4"/>
  <c r="AJ976" i="4"/>
  <c r="AJ977" i="4"/>
  <c r="AJ1319" i="4"/>
  <c r="AJ1320" i="4"/>
  <c r="AJ1311" i="4"/>
  <c r="AJ1312" i="4"/>
  <c r="AJ1313" i="4"/>
  <c r="AJ1314" i="4"/>
  <c r="AJ1321" i="4"/>
  <c r="AJ1503" i="4"/>
  <c r="X131" i="11"/>
  <c r="X130" i="11"/>
  <c r="X257" i="14"/>
  <c r="X137" i="11"/>
  <c r="X273" i="14"/>
  <c r="X138" i="11"/>
  <c r="X136" i="11"/>
  <c r="X145" i="11"/>
  <c r="X146" i="11"/>
  <c r="X147" i="11"/>
  <c r="X148" i="11"/>
  <c r="X149" i="11"/>
  <c r="X150" i="11"/>
  <c r="X151" i="11"/>
  <c r="X129" i="11"/>
  <c r="X104" i="11"/>
  <c r="AJ591" i="4"/>
  <c r="AJ589" i="4"/>
  <c r="AJ590" i="4"/>
  <c r="AJ592" i="4"/>
  <c r="AJ593" i="4"/>
  <c r="AJ594" i="4"/>
  <c r="AJ1563" i="4"/>
  <c r="X166" i="11"/>
  <c r="AJ601" i="4"/>
  <c r="AJ599" i="4"/>
  <c r="AJ600" i="4"/>
  <c r="AJ602" i="4"/>
  <c r="AJ603" i="4"/>
  <c r="AJ604" i="4"/>
  <c r="AJ1603" i="4"/>
  <c r="AJ1605" i="4"/>
  <c r="AJ1606" i="4"/>
  <c r="X353" i="14"/>
  <c r="X354" i="14"/>
  <c r="X167" i="11"/>
  <c r="IU73" i="8"/>
  <c r="IU83" i="8"/>
  <c r="IU131" i="8"/>
  <c r="X165" i="11"/>
  <c r="AJ1683" i="4"/>
  <c r="X169" i="11"/>
  <c r="AJ1643" i="4"/>
  <c r="AJ1644" i="4"/>
  <c r="X168" i="11"/>
  <c r="X164" i="11"/>
  <c r="AJ653" i="4"/>
  <c r="X160" i="11"/>
  <c r="AJ720" i="4"/>
  <c r="AI1458" i="4"/>
  <c r="AJ1454" i="4"/>
  <c r="AJ853" i="4"/>
  <c r="AJ852" i="4"/>
  <c r="AJ851" i="4"/>
  <c r="AJ854" i="4"/>
  <c r="AJ983" i="4"/>
  <c r="AJ984" i="4"/>
  <c r="AJ1455" i="4"/>
  <c r="AJ1456" i="4"/>
  <c r="AJ1447" i="4"/>
  <c r="AJ1448" i="4"/>
  <c r="AJ1449" i="4"/>
  <c r="AJ1450" i="4"/>
  <c r="AJ1457" i="4"/>
  <c r="AJ1550" i="4"/>
  <c r="X156" i="11"/>
  <c r="AJ721" i="4"/>
  <c r="AI1413" i="4"/>
  <c r="AJ1409" i="4"/>
  <c r="AJ727" i="4"/>
  <c r="AJ866" i="4"/>
  <c r="AJ865" i="4"/>
  <c r="AJ867" i="4"/>
  <c r="AJ868" i="4"/>
  <c r="AJ987" i="4"/>
  <c r="AJ988" i="4"/>
  <c r="AJ1410" i="4"/>
  <c r="AJ1411" i="4"/>
  <c r="AJ1402" i="4"/>
  <c r="AJ1403" i="4"/>
  <c r="AJ1404" i="4"/>
  <c r="AJ1405" i="4"/>
  <c r="AJ1412" i="4"/>
  <c r="AJ1533" i="4"/>
  <c r="X157" i="11"/>
  <c r="AJ722" i="4"/>
  <c r="AI1428" i="4"/>
  <c r="AJ1424" i="4"/>
  <c r="AJ728" i="4"/>
  <c r="AJ873" i="4"/>
  <c r="AJ872" i="4"/>
  <c r="AJ874" i="4"/>
  <c r="AJ875" i="4"/>
  <c r="AJ991" i="4"/>
  <c r="AJ1425" i="4"/>
  <c r="AJ1426" i="4"/>
  <c r="AJ1417" i="4"/>
  <c r="AJ1418" i="4"/>
  <c r="AJ1419" i="4"/>
  <c r="AJ1420" i="4"/>
  <c r="AJ1427" i="4"/>
  <c r="AJ1539" i="4"/>
  <c r="X158" i="11"/>
  <c r="AJ723" i="4"/>
  <c r="AI1443" i="4"/>
  <c r="AJ1439" i="4"/>
  <c r="AJ729" i="4"/>
  <c r="AJ880" i="4"/>
  <c r="AJ879" i="4"/>
  <c r="AJ881" i="4"/>
  <c r="AJ882" i="4"/>
  <c r="AJ999" i="4"/>
  <c r="AJ1440" i="4"/>
  <c r="AJ1441" i="4"/>
  <c r="AJ1432" i="4"/>
  <c r="AJ1433" i="4"/>
  <c r="AJ1434" i="4"/>
  <c r="AJ1435" i="4"/>
  <c r="AJ1442" i="4"/>
  <c r="AJ1545" i="4"/>
  <c r="X159" i="11"/>
  <c r="X155" i="11"/>
  <c r="X176" i="14"/>
  <c r="X177" i="14"/>
  <c r="X178" i="14"/>
  <c r="X258" i="14"/>
  <c r="X259" i="14"/>
  <c r="X162" i="11"/>
  <c r="X185" i="14"/>
  <c r="X274" i="14"/>
  <c r="X275" i="14"/>
  <c r="X163" i="11"/>
  <c r="X161" i="11"/>
  <c r="X170" i="11"/>
  <c r="X171" i="11"/>
  <c r="X172" i="11"/>
  <c r="X173" i="11"/>
  <c r="X174" i="11"/>
  <c r="X175" i="11"/>
  <c r="X176" i="11"/>
  <c r="X154" i="11"/>
  <c r="AJ1564" i="4"/>
  <c r="X190" i="11"/>
  <c r="X355" i="14"/>
  <c r="X191" i="11"/>
  <c r="IU74" i="8"/>
  <c r="IU84" i="8"/>
  <c r="IU132" i="8"/>
  <c r="IU185" i="8"/>
  <c r="X189" i="11"/>
  <c r="AJ1645" i="4"/>
  <c r="X192" i="11"/>
  <c r="AJ1684" i="4"/>
  <c r="X193" i="11"/>
  <c r="X188" i="11"/>
  <c r="AJ654" i="4"/>
  <c r="X184" i="11"/>
  <c r="AJ1532" i="4"/>
  <c r="X181" i="11"/>
  <c r="AJ1538" i="4"/>
  <c r="X182" i="11"/>
  <c r="AJ1544" i="4"/>
  <c r="X183" i="11"/>
  <c r="AJ726" i="4"/>
  <c r="AI1398" i="4"/>
  <c r="AJ1394" i="4"/>
  <c r="AJ859" i="4"/>
  <c r="AJ858" i="4"/>
  <c r="AJ860" i="4"/>
  <c r="AJ861" i="4"/>
  <c r="AJ1008" i="4"/>
  <c r="AJ1009" i="4"/>
  <c r="AJ1395" i="4"/>
  <c r="AJ1396" i="4"/>
  <c r="AJ1387" i="4"/>
  <c r="AJ1388" i="4"/>
  <c r="AJ1389" i="4"/>
  <c r="AJ1390" i="4"/>
  <c r="AJ1397" i="4"/>
  <c r="AJ1527" i="4"/>
  <c r="X180" i="11"/>
  <c r="X179" i="11"/>
  <c r="X260" i="14"/>
  <c r="X186" i="11"/>
  <c r="X276" i="14"/>
  <c r="X187" i="11"/>
  <c r="X185" i="11"/>
  <c r="X194" i="11"/>
  <c r="X195" i="11"/>
  <c r="X196" i="11"/>
  <c r="X197" i="11"/>
  <c r="X198" i="11"/>
  <c r="X199" i="11"/>
  <c r="X200" i="11"/>
  <c r="X178" i="11"/>
  <c r="AJ1565" i="4"/>
  <c r="X214" i="11"/>
  <c r="X356" i="14"/>
  <c r="X215" i="11"/>
  <c r="IU75" i="8"/>
  <c r="IU85" i="8"/>
  <c r="IU133" i="8"/>
  <c r="IU186" i="8"/>
  <c r="X213" i="11"/>
  <c r="AJ1646" i="4"/>
  <c r="X216" i="11"/>
  <c r="X212" i="11"/>
  <c r="AJ655" i="4"/>
  <c r="X208" i="11"/>
  <c r="AJ1534" i="4"/>
  <c r="X205" i="11"/>
  <c r="AJ1540" i="4"/>
  <c r="X206" i="11"/>
  <c r="AJ1546" i="4"/>
  <c r="X207" i="11"/>
  <c r="AJ1528" i="4"/>
  <c r="X204" i="11"/>
  <c r="X203" i="11"/>
  <c r="X261" i="14"/>
  <c r="X210" i="11"/>
  <c r="X277" i="14"/>
  <c r="X211" i="11"/>
  <c r="X209" i="11"/>
  <c r="X218" i="11"/>
  <c r="X219" i="11"/>
  <c r="X220" i="11"/>
  <c r="X221" i="11"/>
  <c r="X222" i="11"/>
  <c r="X223" i="11"/>
  <c r="X224" i="11"/>
  <c r="X202" i="11"/>
  <c r="AJ1566" i="4"/>
  <c r="X234" i="11"/>
  <c r="X357" i="14"/>
  <c r="X235" i="11"/>
  <c r="IU72" i="8"/>
  <c r="IU82" i="8"/>
  <c r="X233" i="11"/>
  <c r="X232" i="11"/>
  <c r="AJ626" i="4"/>
  <c r="AJ656" i="4"/>
  <c r="X228" i="11"/>
  <c r="X227" i="11"/>
  <c r="X262" i="14"/>
  <c r="X230" i="11"/>
  <c r="X278" i="14"/>
  <c r="X231" i="11"/>
  <c r="X229" i="11"/>
  <c r="X239" i="11"/>
  <c r="X240" i="11"/>
  <c r="X241" i="11"/>
  <c r="X242" i="11"/>
  <c r="X243" i="11"/>
  <c r="X244" i="11"/>
  <c r="X245" i="11"/>
  <c r="X226" i="11"/>
  <c r="X153" i="11"/>
  <c r="X29" i="11"/>
  <c r="X248" i="11"/>
  <c r="X189" i="14"/>
  <c r="X192" i="14"/>
  <c r="X190" i="14"/>
  <c r="X191" i="14"/>
  <c r="X194" i="14"/>
  <c r="X199" i="14"/>
  <c r="X202" i="14"/>
  <c r="X205" i="14"/>
  <c r="X209" i="14"/>
  <c r="X212" i="14"/>
  <c r="X257" i="11"/>
  <c r="X252" i="11"/>
  <c r="AJ20" i="4"/>
  <c r="AJ21" i="4"/>
  <c r="AJ22" i="4"/>
  <c r="AJ23" i="4"/>
  <c r="AJ26" i="4"/>
  <c r="AJ30" i="4"/>
  <c r="AJ90" i="4"/>
  <c r="AJ91" i="4"/>
  <c r="AJ92" i="4"/>
  <c r="AJ93" i="4"/>
  <c r="AJ96" i="4"/>
  <c r="AJ98" i="4"/>
  <c r="AJ34" i="4"/>
  <c r="AJ36" i="4"/>
  <c r="AJ38" i="4"/>
  <c r="AJ40" i="4"/>
  <c r="AJ43" i="4"/>
  <c r="AJ101" i="4"/>
  <c r="AJ103" i="4"/>
  <c r="AJ105" i="4"/>
  <c r="AJ107" i="4"/>
  <c r="AJ110" i="4"/>
  <c r="AJ157" i="4"/>
  <c r="AJ158" i="4"/>
  <c r="AJ159" i="4"/>
  <c r="AJ160" i="4"/>
  <c r="AJ163" i="4"/>
  <c r="AJ165" i="4"/>
  <c r="AJ168" i="4"/>
  <c r="AJ170" i="4"/>
  <c r="AJ172" i="4"/>
  <c r="AJ174" i="4"/>
  <c r="AJ177" i="4"/>
  <c r="Y12" i="10"/>
  <c r="AJ281" i="4"/>
  <c r="AJ282" i="4"/>
  <c r="X263" i="11"/>
  <c r="AJ47" i="4"/>
  <c r="AJ114" i="4"/>
  <c r="AJ50" i="4"/>
  <c r="AJ52" i="4"/>
  <c r="AJ54" i="4"/>
  <c r="AJ56" i="4"/>
  <c r="AJ59" i="4"/>
  <c r="AJ117" i="4"/>
  <c r="AJ119" i="4"/>
  <c r="AJ121" i="4"/>
  <c r="AJ123" i="4"/>
  <c r="AJ126" i="4"/>
  <c r="AJ181" i="4"/>
  <c r="AJ184" i="4"/>
  <c r="AJ186" i="4"/>
  <c r="AJ188" i="4"/>
  <c r="AJ190" i="4"/>
  <c r="AJ193" i="4"/>
  <c r="Y15" i="10"/>
  <c r="AJ285" i="4"/>
  <c r="AJ286" i="4"/>
  <c r="X264" i="11"/>
  <c r="AJ63" i="4"/>
  <c r="AJ130" i="4"/>
  <c r="AJ66" i="4"/>
  <c r="AJ68" i="4"/>
  <c r="AJ70" i="4"/>
  <c r="AJ72" i="4"/>
  <c r="AJ75" i="4"/>
  <c r="AJ133" i="4"/>
  <c r="AJ135" i="4"/>
  <c r="AJ137" i="4"/>
  <c r="AJ139" i="4"/>
  <c r="AJ142" i="4"/>
  <c r="AJ197" i="4"/>
  <c r="AJ200" i="4"/>
  <c r="AJ202" i="4"/>
  <c r="AJ204" i="4"/>
  <c r="AJ206" i="4"/>
  <c r="AJ209" i="4"/>
  <c r="Y18" i="10"/>
  <c r="AJ289" i="4"/>
  <c r="AJ290" i="4"/>
  <c r="X265" i="11"/>
  <c r="X262" i="11"/>
  <c r="X260" i="11"/>
  <c r="IU200" i="8"/>
  <c r="IU195" i="8"/>
  <c r="IU197" i="8"/>
  <c r="IU201" i="8"/>
  <c r="X277" i="11"/>
  <c r="X213" i="14"/>
  <c r="X278" i="11"/>
  <c r="BH446" i="6"/>
  <c r="AJ1737" i="4"/>
  <c r="AJ1734" i="4"/>
  <c r="AJ1739" i="4"/>
  <c r="BH447" i="6"/>
  <c r="AJ1740" i="4"/>
  <c r="AJ1738" i="4"/>
  <c r="AJ1741" i="4"/>
  <c r="AJ1742" i="4"/>
  <c r="AJ1744" i="4"/>
  <c r="X276" i="11"/>
  <c r="X273" i="11"/>
  <c r="AI1622" i="4"/>
  <c r="AJ1618" i="4"/>
  <c r="AJ1615" i="4"/>
  <c r="AJ1616" i="4"/>
  <c r="AJ1619" i="4"/>
  <c r="AJ1620" i="4"/>
  <c r="AJ1621" i="4"/>
  <c r="AJ1631" i="4"/>
  <c r="X261" i="11"/>
  <c r="X259" i="11"/>
  <c r="X250" i="11"/>
  <c r="X280" i="11"/>
  <c r="W128" i="12"/>
  <c r="X288" i="11"/>
  <c r="AJ283" i="4"/>
  <c r="AJ287" i="4"/>
  <c r="AJ291" i="4"/>
  <c r="X284" i="11"/>
  <c r="X283" i="11"/>
  <c r="AJ1013" i="4"/>
  <c r="AJ1016" i="4"/>
  <c r="AJ1030" i="4"/>
  <c r="AJ1018" i="4"/>
  <c r="AJ1031" i="4"/>
  <c r="AJ1020" i="4"/>
  <c r="AJ1032" i="4"/>
  <c r="AJ1022" i="4"/>
  <c r="AJ1033" i="4"/>
  <c r="AJ1024" i="4"/>
  <c r="AJ1034" i="4"/>
  <c r="AJ1035" i="4"/>
  <c r="AJ1038" i="4"/>
  <c r="AJ1039" i="4"/>
  <c r="AJ1040" i="4"/>
  <c r="AJ1041" i="4"/>
  <c r="AJ1042" i="4"/>
  <c r="AJ1043" i="4"/>
  <c r="AJ1045" i="4"/>
  <c r="AJ1052" i="4"/>
  <c r="AJ1055" i="4"/>
  <c r="AJ1069" i="4"/>
  <c r="AJ1057" i="4"/>
  <c r="AJ1070" i="4"/>
  <c r="AJ1059" i="4"/>
  <c r="AJ1071" i="4"/>
  <c r="AJ1061" i="4"/>
  <c r="AJ1072" i="4"/>
  <c r="AJ1063" i="4"/>
  <c r="AJ1073" i="4"/>
  <c r="AJ1074" i="4"/>
  <c r="AJ1077" i="4"/>
  <c r="AJ1078" i="4"/>
  <c r="AJ1079" i="4"/>
  <c r="AJ1080" i="4"/>
  <c r="AJ1081" i="4"/>
  <c r="AJ1082" i="4"/>
  <c r="AJ1084" i="4"/>
  <c r="AJ1090" i="4"/>
  <c r="AJ1093" i="4"/>
  <c r="AJ1107" i="4"/>
  <c r="AJ1095" i="4"/>
  <c r="AJ1108" i="4"/>
  <c r="AJ1097" i="4"/>
  <c r="AJ1109" i="4"/>
  <c r="AJ1099" i="4"/>
  <c r="AJ1110" i="4"/>
  <c r="AJ1101" i="4"/>
  <c r="AJ1111" i="4"/>
  <c r="AJ1112" i="4"/>
  <c r="AJ1115" i="4"/>
  <c r="AJ1116" i="4"/>
  <c r="AJ1117" i="4"/>
  <c r="AJ1118" i="4"/>
  <c r="AJ1119" i="4"/>
  <c r="AJ1120" i="4"/>
  <c r="AJ1122" i="4"/>
  <c r="X286" i="11"/>
  <c r="AJ1017" i="4"/>
  <c r="AJ1019" i="4"/>
  <c r="AJ1021" i="4"/>
  <c r="AJ1023" i="4"/>
  <c r="AJ1027" i="4"/>
  <c r="AJ1049" i="4"/>
  <c r="AJ1056" i="4"/>
  <c r="AJ1058" i="4"/>
  <c r="AJ1060" i="4"/>
  <c r="AJ1062" i="4"/>
  <c r="AJ1066" i="4"/>
  <c r="AJ1087" i="4"/>
  <c r="AJ1094" i="4"/>
  <c r="AJ1096" i="4"/>
  <c r="AJ1098" i="4"/>
  <c r="AJ1100" i="4"/>
  <c r="AJ1104" i="4"/>
  <c r="AJ1125" i="4"/>
  <c r="AJ900" i="4"/>
  <c r="AJ901" i="4"/>
  <c r="AJ902" i="4"/>
  <c r="AJ903" i="4"/>
  <c r="AJ934" i="4"/>
  <c r="AJ935" i="4"/>
  <c r="AJ936" i="4"/>
  <c r="AJ937" i="4"/>
  <c r="AJ960" i="4"/>
  <c r="AJ961" i="4"/>
  <c r="AJ962" i="4"/>
  <c r="AJ963" i="4"/>
  <c r="AJ992" i="4"/>
  <c r="AJ993" i="4"/>
  <c r="AJ994" i="4"/>
  <c r="AJ995" i="4"/>
  <c r="AJ1128" i="4"/>
  <c r="AJ1131" i="4"/>
  <c r="AJ1132" i="4"/>
  <c r="AJ1133" i="4"/>
  <c r="AJ1134" i="4"/>
  <c r="AJ1135" i="4"/>
  <c r="AJ1136" i="4"/>
  <c r="AJ1137" i="4"/>
  <c r="AJ1138" i="4"/>
  <c r="AJ1142" i="4"/>
  <c r="AJ908" i="4"/>
  <c r="AJ909" i="4"/>
  <c r="AJ910" i="4"/>
  <c r="AJ911" i="4"/>
  <c r="AJ942" i="4"/>
  <c r="AJ943" i="4"/>
  <c r="AJ944" i="4"/>
  <c r="AJ945" i="4"/>
  <c r="AJ968" i="4"/>
  <c r="AJ969" i="4"/>
  <c r="AJ970" i="4"/>
  <c r="AJ971" i="4"/>
  <c r="AJ1000" i="4"/>
  <c r="AJ1001" i="4"/>
  <c r="AJ1002" i="4"/>
  <c r="AJ1003" i="4"/>
  <c r="AJ1145" i="4"/>
  <c r="AJ1148" i="4"/>
  <c r="AJ1149" i="4"/>
  <c r="AJ1150" i="4"/>
  <c r="AJ1151" i="4"/>
  <c r="AJ1152" i="4"/>
  <c r="AJ1153" i="4"/>
  <c r="AJ1154" i="4"/>
  <c r="AJ1155" i="4"/>
  <c r="AJ1159" i="4"/>
  <c r="X287" i="11"/>
  <c r="X282" i="11"/>
  <c r="AI1568" i="4"/>
  <c r="AJ1570" i="4"/>
  <c r="AJ1571" i="4"/>
  <c r="X23" i="12"/>
  <c r="AJ1699" i="4"/>
  <c r="X48" i="12"/>
  <c r="X6" i="12"/>
  <c r="X7" i="12"/>
  <c r="X8" i="12"/>
  <c r="X5" i="12"/>
  <c r="X4" i="12"/>
  <c r="AI619" i="4"/>
  <c r="AI628" i="4"/>
  <c r="AI620" i="4"/>
  <c r="AI629" i="4"/>
  <c r="AI621" i="4"/>
  <c r="AI630" i="4"/>
  <c r="AI631" i="4"/>
  <c r="AI632" i="4"/>
  <c r="AI634" i="4"/>
  <c r="AJ636" i="4"/>
  <c r="X22" i="12"/>
  <c r="X17" i="12"/>
  <c r="X18" i="12"/>
  <c r="X19" i="12"/>
  <c r="AJ1141" i="4"/>
  <c r="X20" i="12"/>
  <c r="AJ1156" i="4"/>
  <c r="AJ1158" i="4"/>
  <c r="X21" i="12"/>
  <c r="X16" i="12"/>
  <c r="X287" i="14"/>
  <c r="X288" i="14"/>
  <c r="X289" i="14"/>
  <c r="X291" i="14"/>
  <c r="X23" i="14"/>
  <c r="X55" i="14"/>
  <c r="X85" i="14"/>
  <c r="X293" i="14"/>
  <c r="X299" i="14"/>
  <c r="X300" i="14"/>
  <c r="X302" i="14"/>
  <c r="X26" i="14"/>
  <c r="X58" i="14"/>
  <c r="X88" i="14"/>
  <c r="X294" i="14"/>
  <c r="X305" i="14"/>
  <c r="X306" i="14"/>
  <c r="X308" i="14"/>
  <c r="X30" i="14"/>
  <c r="X62" i="14"/>
  <c r="X92" i="14"/>
  <c r="X295" i="14"/>
  <c r="X311" i="14"/>
  <c r="X312" i="14"/>
  <c r="X314" i="14"/>
  <c r="X316" i="14"/>
  <c r="X26" i="12"/>
  <c r="W110" i="14"/>
  <c r="X368" i="14"/>
  <c r="X31" i="12"/>
  <c r="X21" i="14"/>
  <c r="X53" i="14"/>
  <c r="X83" i="14"/>
  <c r="X113" i="14"/>
  <c r="W370" i="14"/>
  <c r="X32" i="12"/>
  <c r="W24" i="14"/>
  <c r="W56" i="14"/>
  <c r="W86" i="14"/>
  <c r="W116" i="14"/>
  <c r="X372" i="14"/>
  <c r="X33" i="12"/>
  <c r="X120" i="14"/>
  <c r="W374" i="14"/>
  <c r="X34" i="12"/>
  <c r="W122" i="14"/>
  <c r="X376" i="14"/>
  <c r="X35" i="12"/>
  <c r="X25" i="12"/>
  <c r="AJ1607" i="4"/>
  <c r="X332" i="14"/>
  <c r="X333" i="14"/>
  <c r="X334" i="14"/>
  <c r="X335" i="14"/>
  <c r="X336" i="14"/>
  <c r="X339" i="14"/>
  <c r="X340" i="14"/>
  <c r="X341" i="14"/>
  <c r="X342" i="14"/>
  <c r="X36" i="12"/>
  <c r="X216" i="14"/>
  <c r="X217" i="14"/>
  <c r="X218" i="14"/>
  <c r="X200" i="14"/>
  <c r="X222" i="14"/>
  <c r="X223" i="14"/>
  <c r="X224" i="14"/>
  <c r="X225" i="14"/>
  <c r="X203" i="14"/>
  <c r="X227" i="14"/>
  <c r="X228" i="14"/>
  <c r="X229" i="14"/>
  <c r="X230" i="14"/>
  <c r="X207" i="14"/>
  <c r="X232" i="14"/>
  <c r="X233" i="14"/>
  <c r="X234" i="14"/>
  <c r="X235" i="14"/>
  <c r="X237" i="14"/>
  <c r="X38" i="12"/>
  <c r="X242" i="14"/>
  <c r="X40" i="12"/>
  <c r="W246" i="14"/>
  <c r="X41" i="12"/>
  <c r="X245" i="14"/>
  <c r="X42" i="12"/>
  <c r="X198" i="14"/>
  <c r="W243" i="14"/>
  <c r="X43" i="12"/>
  <c r="W201" i="14"/>
  <c r="X244" i="14"/>
  <c r="X44" i="12"/>
  <c r="X37" i="12"/>
  <c r="X24" i="12"/>
  <c r="AI1725" i="4"/>
  <c r="AJ1726" i="4"/>
  <c r="X49" i="12"/>
  <c r="AI1722" i="4"/>
  <c r="AJ1723" i="4"/>
  <c r="X53" i="12"/>
  <c r="X47" i="12"/>
  <c r="X58" i="12"/>
  <c r="AI1682" i="4"/>
  <c r="AI1672" i="4"/>
  <c r="AJ1688" i="4"/>
  <c r="X46" i="12"/>
  <c r="AJ1634" i="4"/>
  <c r="X57" i="12"/>
  <c r="X3" i="12"/>
  <c r="AJ1705" i="4"/>
  <c r="X74" i="12"/>
  <c r="X114" i="12"/>
  <c r="X115" i="12"/>
  <c r="X116" i="12"/>
  <c r="X117" i="12"/>
  <c r="X113" i="12"/>
  <c r="AJ35" i="4"/>
  <c r="AJ37" i="4"/>
  <c r="AJ39" i="4"/>
  <c r="AJ41" i="4"/>
  <c r="AJ44" i="4"/>
  <c r="AJ51" i="4"/>
  <c r="AJ53" i="4"/>
  <c r="AJ55" i="4"/>
  <c r="AJ57" i="4"/>
  <c r="AJ60" i="4"/>
  <c r="AJ67" i="4"/>
  <c r="AJ69" i="4"/>
  <c r="AJ71" i="4"/>
  <c r="AJ73" i="4"/>
  <c r="AJ76" i="4"/>
  <c r="AJ102" i="4"/>
  <c r="AJ104" i="4"/>
  <c r="AJ106" i="4"/>
  <c r="AJ108" i="4"/>
  <c r="AJ111" i="4"/>
  <c r="AJ118" i="4"/>
  <c r="AJ120" i="4"/>
  <c r="AJ122" i="4"/>
  <c r="AJ124" i="4"/>
  <c r="AJ127" i="4"/>
  <c r="AJ134" i="4"/>
  <c r="AJ136" i="4"/>
  <c r="AJ138" i="4"/>
  <c r="AJ140" i="4"/>
  <c r="AJ143" i="4"/>
  <c r="AJ169" i="4"/>
  <c r="AJ171" i="4"/>
  <c r="AJ173" i="4"/>
  <c r="AJ175" i="4"/>
  <c r="AJ178" i="4"/>
  <c r="AJ185" i="4"/>
  <c r="AJ187" i="4"/>
  <c r="AJ189" i="4"/>
  <c r="AJ191" i="4"/>
  <c r="AJ194" i="4"/>
  <c r="AJ201" i="4"/>
  <c r="AJ203" i="4"/>
  <c r="AJ205" i="4"/>
  <c r="AJ207" i="4"/>
  <c r="AJ210" i="4"/>
  <c r="X68" i="12"/>
  <c r="X67" i="12"/>
  <c r="X70" i="12"/>
  <c r="X66" i="12"/>
  <c r="X72" i="12"/>
  <c r="AJ1046" i="4"/>
  <c r="AJ1085" i="4"/>
  <c r="AJ1123" i="4"/>
  <c r="X73" i="12"/>
  <c r="X71" i="12"/>
  <c r="X65" i="12"/>
  <c r="AJ1713" i="4"/>
  <c r="X121" i="12"/>
  <c r="X119" i="12"/>
  <c r="AJ1629" i="4"/>
  <c r="X62" i="12"/>
  <c r="X59" i="12"/>
  <c r="X123" i="12"/>
  <c r="W129" i="12"/>
  <c r="X124" i="12"/>
  <c r="X125" i="12"/>
  <c r="AJ1733" i="4"/>
  <c r="X126" i="12"/>
  <c r="X127" i="12"/>
  <c r="X296" i="11"/>
  <c r="X295" i="11"/>
  <c r="X305" i="11"/>
  <c r="X292" i="11"/>
  <c r="X291" i="11"/>
  <c r="X294" i="11"/>
  <c r="X290" i="11"/>
  <c r="X307" i="11"/>
  <c r="X309" i="11"/>
  <c r="AK524" i="4"/>
  <c r="AK522" i="4"/>
  <c r="AK523" i="4"/>
  <c r="AK525" i="4"/>
  <c r="AK526" i="4"/>
  <c r="AK527" i="4"/>
  <c r="AK1555" i="4"/>
  <c r="Y43" i="11"/>
  <c r="AK1610" i="4"/>
  <c r="Y127" i="14"/>
  <c r="Y128" i="14"/>
  <c r="Y130" i="14"/>
  <c r="AK534" i="4"/>
  <c r="AK532" i="4"/>
  <c r="AK533" i="4"/>
  <c r="AK535" i="4"/>
  <c r="AK536" i="4"/>
  <c r="AK537" i="4"/>
  <c r="AK1582" i="4"/>
  <c r="AK1584" i="4"/>
  <c r="AK1585" i="4"/>
  <c r="Y345" i="14"/>
  <c r="Y346" i="14"/>
  <c r="Y44" i="11"/>
  <c r="IV28" i="8"/>
  <c r="IV36" i="8"/>
  <c r="IV124" i="8"/>
  <c r="Y42" i="11"/>
  <c r="AK1674" i="4"/>
  <c r="AK1675" i="4"/>
  <c r="Y46" i="11"/>
  <c r="AK1635" i="4"/>
  <c r="AK1636" i="4"/>
  <c r="Y45" i="11"/>
  <c r="Y41" i="11"/>
  <c r="AK625" i="4"/>
  <c r="AK645" i="4"/>
  <c r="Y37" i="11"/>
  <c r="AK687" i="4"/>
  <c r="AJ1185" i="4"/>
  <c r="AK1181" i="4"/>
  <c r="AK743" i="4"/>
  <c r="AK742" i="4"/>
  <c r="AK744" i="4"/>
  <c r="AK745" i="4"/>
  <c r="AK891" i="4"/>
  <c r="AK892" i="4"/>
  <c r="AK1182" i="4"/>
  <c r="AK1183" i="4"/>
  <c r="AK1174" i="4"/>
  <c r="AK1175" i="4"/>
  <c r="AK1176" i="4"/>
  <c r="AK1177" i="4"/>
  <c r="AK1184" i="4"/>
  <c r="AK1462" i="4"/>
  <c r="Y33" i="11"/>
  <c r="AK688" i="4"/>
  <c r="AK694" i="4"/>
  <c r="AJ1200" i="4"/>
  <c r="AK1196" i="4"/>
  <c r="AK759" i="4"/>
  <c r="AK758" i="4"/>
  <c r="AK760" i="4"/>
  <c r="AK761" i="4"/>
  <c r="AK895" i="4"/>
  <c r="AK896" i="4"/>
  <c r="AK1197" i="4"/>
  <c r="AK1198" i="4"/>
  <c r="AK1189" i="4"/>
  <c r="AK1190" i="4"/>
  <c r="AK1191" i="4"/>
  <c r="AK1192" i="4"/>
  <c r="AK1199" i="4"/>
  <c r="AK1466" i="4"/>
  <c r="Y34" i="11"/>
  <c r="AK689" i="4"/>
  <c r="AK695" i="4"/>
  <c r="AJ1215" i="4"/>
  <c r="AK1211" i="4"/>
  <c r="AK766" i="4"/>
  <c r="AK765" i="4"/>
  <c r="AK767" i="4"/>
  <c r="AK768" i="4"/>
  <c r="AK899" i="4"/>
  <c r="AK1212" i="4"/>
  <c r="AK1213" i="4"/>
  <c r="AK1204" i="4"/>
  <c r="AK1205" i="4"/>
  <c r="AK1206" i="4"/>
  <c r="AK1207" i="4"/>
  <c r="AK1214" i="4"/>
  <c r="AK1471" i="4"/>
  <c r="Y35" i="11"/>
  <c r="AK690" i="4"/>
  <c r="AK696" i="4"/>
  <c r="AJ1230" i="4"/>
  <c r="AK1226" i="4"/>
  <c r="AK773" i="4"/>
  <c r="AK772" i="4"/>
  <c r="AK774" i="4"/>
  <c r="AK775" i="4"/>
  <c r="AK907" i="4"/>
  <c r="AK1227" i="4"/>
  <c r="AK1228" i="4"/>
  <c r="AK1219" i="4"/>
  <c r="AK1220" i="4"/>
  <c r="AK1221" i="4"/>
  <c r="AK1222" i="4"/>
  <c r="AK1229" i="4"/>
  <c r="AK1476" i="4"/>
  <c r="Y36" i="11"/>
  <c r="Y32" i="11"/>
  <c r="Y5" i="14"/>
  <c r="Y6" i="14"/>
  <c r="Y8" i="14"/>
  <c r="Y9" i="14"/>
  <c r="Y10" i="14"/>
  <c r="Y13" i="14"/>
  <c r="Y11" i="14"/>
  <c r="Y14" i="14"/>
  <c r="Y16" i="14"/>
  <c r="Y18" i="14"/>
  <c r="Y22" i="14"/>
  <c r="Y25" i="14"/>
  <c r="Y28" i="14"/>
  <c r="Y32" i="14"/>
  <c r="Y158" i="14"/>
  <c r="Y37" i="14"/>
  <c r="Y38" i="14"/>
  <c r="Y40" i="14"/>
  <c r="Y41" i="14"/>
  <c r="Y42" i="14"/>
  <c r="Y45" i="14"/>
  <c r="Y43" i="14"/>
  <c r="Y46" i="14"/>
  <c r="Y48" i="14"/>
  <c r="Y50" i="14"/>
  <c r="Y54" i="14"/>
  <c r="Y57" i="14"/>
  <c r="Y60" i="14"/>
  <c r="Y64" i="14"/>
  <c r="Y159" i="14"/>
  <c r="Y67" i="14"/>
  <c r="Y68" i="14"/>
  <c r="Y70" i="14"/>
  <c r="Y71" i="14"/>
  <c r="Y72" i="14"/>
  <c r="Y75" i="14"/>
  <c r="Y73" i="14"/>
  <c r="Y76" i="14"/>
  <c r="Y78" i="14"/>
  <c r="Y80" i="14"/>
  <c r="Y84" i="14"/>
  <c r="Y87" i="14"/>
  <c r="Y90" i="14"/>
  <c r="Y94" i="14"/>
  <c r="Y160" i="14"/>
  <c r="Y250" i="14"/>
  <c r="Y251" i="14"/>
  <c r="Y39" i="11"/>
  <c r="Y131" i="14"/>
  <c r="Y132" i="14"/>
  <c r="Y135" i="14"/>
  <c r="Y133" i="14"/>
  <c r="Y136" i="14"/>
  <c r="Y138" i="14"/>
  <c r="Y140" i="14"/>
  <c r="Y144" i="14"/>
  <c r="Y147" i="14"/>
  <c r="Y150" i="14"/>
  <c r="Y154" i="14"/>
  <c r="Y182" i="14"/>
  <c r="Y266" i="14"/>
  <c r="Y267" i="14"/>
  <c r="Y40" i="11"/>
  <c r="Y38" i="11"/>
  <c r="Y47" i="11"/>
  <c r="Y48" i="11"/>
  <c r="Y49" i="11"/>
  <c r="Y50" i="11"/>
  <c r="Y51" i="11"/>
  <c r="Y52" i="11"/>
  <c r="Y53" i="11"/>
  <c r="Y31" i="11"/>
  <c r="AK1556" i="4"/>
  <c r="Y67" i="11"/>
  <c r="Y347" i="14"/>
  <c r="Y68" i="11"/>
  <c r="IV29" i="8"/>
  <c r="IV37" i="8"/>
  <c r="IV125" i="8"/>
  <c r="Y66" i="11"/>
  <c r="AK1676" i="4"/>
  <c r="Y70" i="11"/>
  <c r="AK1637" i="4"/>
  <c r="Y69" i="11"/>
  <c r="Y65" i="11"/>
  <c r="AK646" i="4"/>
  <c r="Y61" i="11"/>
  <c r="AK693" i="4"/>
  <c r="AJ1245" i="4"/>
  <c r="AK1241" i="4"/>
  <c r="AK751" i="4"/>
  <c r="AK750" i="4"/>
  <c r="AK752" i="4"/>
  <c r="AK753" i="4"/>
  <c r="AK916" i="4"/>
  <c r="AK917" i="4"/>
  <c r="AK1242" i="4"/>
  <c r="AK1243" i="4"/>
  <c r="AK1234" i="4"/>
  <c r="AK1235" i="4"/>
  <c r="AK1236" i="4"/>
  <c r="AK1237" i="4"/>
  <c r="AK1244" i="4"/>
  <c r="AK1481" i="4"/>
  <c r="Y57" i="11"/>
  <c r="AK1467" i="4"/>
  <c r="Y58" i="11"/>
  <c r="AK1472" i="4"/>
  <c r="Y59" i="11"/>
  <c r="AK1477" i="4"/>
  <c r="Y60" i="11"/>
  <c r="Y56" i="11"/>
  <c r="Y252" i="14"/>
  <c r="Y63" i="11"/>
  <c r="Y268" i="14"/>
  <c r="Y64" i="11"/>
  <c r="Y62" i="11"/>
  <c r="Y71" i="11"/>
  <c r="Y72" i="11"/>
  <c r="Y73" i="11"/>
  <c r="Y74" i="11"/>
  <c r="Y75" i="11"/>
  <c r="Y76" i="11"/>
  <c r="Y77" i="11"/>
  <c r="Y55" i="11"/>
  <c r="Y30" i="11"/>
  <c r="AK547" i="4"/>
  <c r="AK545" i="4"/>
  <c r="AK546" i="4"/>
  <c r="AK548" i="4"/>
  <c r="AK549" i="4"/>
  <c r="AK550" i="4"/>
  <c r="AK1558" i="4"/>
  <c r="Y92" i="11"/>
  <c r="AK1589" i="4"/>
  <c r="AK1591" i="4"/>
  <c r="AK1592" i="4"/>
  <c r="Y348" i="14"/>
  <c r="Y349" i="14"/>
  <c r="Y93" i="11"/>
  <c r="AK1677" i="4"/>
  <c r="AK1678" i="4"/>
  <c r="Y95" i="11"/>
  <c r="AK1638" i="4"/>
  <c r="AK1639" i="4"/>
  <c r="Y94" i="11"/>
  <c r="Y90" i="11"/>
  <c r="AK648" i="4"/>
  <c r="Y86" i="11"/>
  <c r="AK713" i="4"/>
  <c r="AJ1261" i="4"/>
  <c r="AK1257" i="4"/>
  <c r="AK783" i="4"/>
  <c r="AK782" i="4"/>
  <c r="AK784" i="4"/>
  <c r="AK785" i="4"/>
  <c r="AK922" i="4"/>
  <c r="AK923" i="4"/>
  <c r="AK1258" i="4"/>
  <c r="AK1259" i="4"/>
  <c r="AK1250" i="4"/>
  <c r="AK1251" i="4"/>
  <c r="AK1252" i="4"/>
  <c r="AK1253" i="4"/>
  <c r="AK1260" i="4"/>
  <c r="AK1486" i="4"/>
  <c r="Y82" i="11"/>
  <c r="AK714" i="4"/>
  <c r="AJ1276" i="4"/>
  <c r="AK1272" i="4"/>
  <c r="AK790" i="4"/>
  <c r="AK789" i="4"/>
  <c r="AK791" i="4"/>
  <c r="AK792" i="4"/>
  <c r="AK928" i="4"/>
  <c r="AK929" i="4"/>
  <c r="AK1273" i="4"/>
  <c r="AK1274" i="4"/>
  <c r="AK1265" i="4"/>
  <c r="AK1266" i="4"/>
  <c r="AK1267" i="4"/>
  <c r="AK1268" i="4"/>
  <c r="AK1275" i="4"/>
  <c r="AK1490" i="4"/>
  <c r="Y83" i="11"/>
  <c r="AK715" i="4"/>
  <c r="AJ1291" i="4"/>
  <c r="AK1287" i="4"/>
  <c r="AK797" i="4"/>
  <c r="AK796" i="4"/>
  <c r="AK798" i="4"/>
  <c r="AK799" i="4"/>
  <c r="AK933" i="4"/>
  <c r="AK1288" i="4"/>
  <c r="AK1289" i="4"/>
  <c r="AK1280" i="4"/>
  <c r="AK1281" i="4"/>
  <c r="AK1282" i="4"/>
  <c r="AK1283" i="4"/>
  <c r="AK1290" i="4"/>
  <c r="AK1494" i="4"/>
  <c r="Y84" i="11"/>
  <c r="AK716" i="4"/>
  <c r="AJ1306" i="4"/>
  <c r="AK1302" i="4"/>
  <c r="AK804" i="4"/>
  <c r="AK803" i="4"/>
  <c r="AK805" i="4"/>
  <c r="AK806" i="4"/>
  <c r="AK941" i="4"/>
  <c r="AK1303" i="4"/>
  <c r="AK1304" i="4"/>
  <c r="AK1295" i="4"/>
  <c r="AK1296" i="4"/>
  <c r="AK1297" i="4"/>
  <c r="AK1298" i="4"/>
  <c r="AK1305" i="4"/>
  <c r="AK1498" i="4"/>
  <c r="Y85" i="11"/>
  <c r="Y81" i="11"/>
  <c r="Y164" i="14"/>
  <c r="Y165" i="14"/>
  <c r="Y166" i="14"/>
  <c r="Y253" i="14"/>
  <c r="Y254" i="14"/>
  <c r="Y183" i="14"/>
  <c r="Y269" i="14"/>
  <c r="Y270" i="14"/>
  <c r="Y89" i="11"/>
  <c r="Y87" i="11"/>
  <c r="Y96" i="11"/>
  <c r="Y97" i="11"/>
  <c r="Y98" i="11"/>
  <c r="Y99" i="11"/>
  <c r="Y100" i="11"/>
  <c r="Y101" i="11"/>
  <c r="Y102" i="11"/>
  <c r="Y80" i="11"/>
  <c r="Y79" i="11"/>
  <c r="AK559" i="4"/>
  <c r="AK557" i="4"/>
  <c r="AK558" i="4"/>
  <c r="AK560" i="4"/>
  <c r="AK561" i="4"/>
  <c r="AK562" i="4"/>
  <c r="AK1560" i="4"/>
  <c r="Y117" i="11"/>
  <c r="AK569" i="4"/>
  <c r="AK567" i="4"/>
  <c r="AK568" i="4"/>
  <c r="AK570" i="4"/>
  <c r="AK571" i="4"/>
  <c r="AK572" i="4"/>
  <c r="AK1596" i="4"/>
  <c r="AK1598" i="4"/>
  <c r="AK1599" i="4"/>
  <c r="Y350" i="14"/>
  <c r="Y351" i="14"/>
  <c r="Y118" i="11"/>
  <c r="IV56" i="8"/>
  <c r="IV64" i="8"/>
  <c r="IV128" i="8"/>
  <c r="Y116" i="11"/>
  <c r="AK1679" i="4"/>
  <c r="AK1680" i="4"/>
  <c r="Y120" i="11"/>
  <c r="AK1640" i="4"/>
  <c r="AK1641" i="4"/>
  <c r="Y119" i="11"/>
  <c r="Y115" i="11"/>
  <c r="AK650" i="4"/>
  <c r="Y111" i="11"/>
  <c r="AK700" i="4"/>
  <c r="AJ1382" i="4"/>
  <c r="AK1378" i="4"/>
  <c r="AK814" i="4"/>
  <c r="AK813" i="4"/>
  <c r="AK815" i="4"/>
  <c r="AK816" i="4"/>
  <c r="AK950" i="4"/>
  <c r="AK952" i="4"/>
  <c r="AK1379" i="4"/>
  <c r="AK1380" i="4"/>
  <c r="AK1371" i="4"/>
  <c r="AK1372" i="4"/>
  <c r="AK1373" i="4"/>
  <c r="AK1374" i="4"/>
  <c r="AK1381" i="4"/>
  <c r="AK1522" i="4"/>
  <c r="Y107" i="11"/>
  <c r="AK701" i="4"/>
  <c r="AJ1337" i="4"/>
  <c r="AK1333" i="4"/>
  <c r="AK707" i="4"/>
  <c r="AK828" i="4"/>
  <c r="AK827" i="4"/>
  <c r="AK829" i="4"/>
  <c r="AK830" i="4"/>
  <c r="AK955" i="4"/>
  <c r="AK956" i="4"/>
  <c r="AK1334" i="4"/>
  <c r="AK1335" i="4"/>
  <c r="AK1326" i="4"/>
  <c r="AK1327" i="4"/>
  <c r="AK1328" i="4"/>
  <c r="AK1329" i="4"/>
  <c r="AK1336" i="4"/>
  <c r="AK1507" i="4"/>
  <c r="Y108" i="11"/>
  <c r="AK702" i="4"/>
  <c r="AJ1352" i="4"/>
  <c r="AK1348" i="4"/>
  <c r="AK708" i="4"/>
  <c r="AK835" i="4"/>
  <c r="AK834" i="4"/>
  <c r="AK836" i="4"/>
  <c r="AK837" i="4"/>
  <c r="AK959" i="4"/>
  <c r="AK1349" i="4"/>
  <c r="AK1350" i="4"/>
  <c r="AK1341" i="4"/>
  <c r="AK1342" i="4"/>
  <c r="AK1343" i="4"/>
  <c r="AK1344" i="4"/>
  <c r="AK1351" i="4"/>
  <c r="AK1512" i="4"/>
  <c r="Y109" i="11"/>
  <c r="AK703" i="4"/>
  <c r="AJ1367" i="4"/>
  <c r="AK1363" i="4"/>
  <c r="AK709" i="4"/>
  <c r="AK842" i="4"/>
  <c r="AK841" i="4"/>
  <c r="AK843" i="4"/>
  <c r="AK844" i="4"/>
  <c r="AK967" i="4"/>
  <c r="AK1364" i="4"/>
  <c r="AK1365" i="4"/>
  <c r="AK1356" i="4"/>
  <c r="AK1357" i="4"/>
  <c r="AK1358" i="4"/>
  <c r="AK1359" i="4"/>
  <c r="AK1366" i="4"/>
  <c r="AK1517" i="4"/>
  <c r="Y110" i="11"/>
  <c r="Y106" i="11"/>
  <c r="Y170" i="14"/>
  <c r="Y171" i="14"/>
  <c r="Y172" i="14"/>
  <c r="Y255" i="14"/>
  <c r="Y256" i="14"/>
  <c r="Y113" i="11"/>
  <c r="Y184" i="14"/>
  <c r="Y271" i="14"/>
  <c r="Y272" i="14"/>
  <c r="Y114" i="11"/>
  <c r="Y112" i="11"/>
  <c r="Y121" i="11"/>
  <c r="Y122" i="11"/>
  <c r="Y123" i="11"/>
  <c r="Y124" i="11"/>
  <c r="Y125" i="11"/>
  <c r="Y126" i="11"/>
  <c r="Y127" i="11"/>
  <c r="Y105" i="11"/>
  <c r="AK1561" i="4"/>
  <c r="Y141" i="11"/>
  <c r="Y352" i="14"/>
  <c r="Y142" i="11"/>
  <c r="IV57" i="8"/>
  <c r="IV65" i="8"/>
  <c r="IV129" i="8"/>
  <c r="Y140" i="11"/>
  <c r="AK1681" i="4"/>
  <c r="Y144" i="11"/>
  <c r="AK1642" i="4"/>
  <c r="Y143" i="11"/>
  <c r="Y139" i="11"/>
  <c r="AK651" i="4"/>
  <c r="Y135" i="11"/>
  <c r="AK1508" i="4"/>
  <c r="Y132" i="11"/>
  <c r="AK1513" i="4"/>
  <c r="Y133" i="11"/>
  <c r="AK1518" i="4"/>
  <c r="Y134" i="11"/>
  <c r="AK706" i="4"/>
  <c r="AJ1322" i="4"/>
  <c r="AK1318" i="4"/>
  <c r="AK821" i="4"/>
  <c r="AK820" i="4"/>
  <c r="AK822" i="4"/>
  <c r="AK823" i="4"/>
  <c r="AK976" i="4"/>
  <c r="AK977" i="4"/>
  <c r="AK1319" i="4"/>
  <c r="AK1320" i="4"/>
  <c r="AK1311" i="4"/>
  <c r="AK1312" i="4"/>
  <c r="AK1313" i="4"/>
  <c r="AK1314" i="4"/>
  <c r="AK1321" i="4"/>
  <c r="AK1503" i="4"/>
  <c r="Y131" i="11"/>
  <c r="Y130" i="11"/>
  <c r="Y257" i="14"/>
  <c r="Y137" i="11"/>
  <c r="Y273" i="14"/>
  <c r="Y138" i="11"/>
  <c r="Y136" i="11"/>
  <c r="Y145" i="11"/>
  <c r="Y146" i="11"/>
  <c r="Y147" i="11"/>
  <c r="Y148" i="11"/>
  <c r="Y149" i="11"/>
  <c r="Y150" i="11"/>
  <c r="Y151" i="11"/>
  <c r="Y129" i="11"/>
  <c r="Y104" i="11"/>
  <c r="AK591" i="4"/>
  <c r="AK589" i="4"/>
  <c r="AK590" i="4"/>
  <c r="AK592" i="4"/>
  <c r="AK593" i="4"/>
  <c r="AK594" i="4"/>
  <c r="AK1563" i="4"/>
  <c r="Y166" i="11"/>
  <c r="AK601" i="4"/>
  <c r="AK599" i="4"/>
  <c r="AK600" i="4"/>
  <c r="AK602" i="4"/>
  <c r="AK603" i="4"/>
  <c r="AK604" i="4"/>
  <c r="AK1603" i="4"/>
  <c r="AK1605" i="4"/>
  <c r="AK1606" i="4"/>
  <c r="Y353" i="14"/>
  <c r="Y354" i="14"/>
  <c r="Y167" i="11"/>
  <c r="IV73" i="8"/>
  <c r="IV83" i="8"/>
  <c r="IV131" i="8"/>
  <c r="Y165" i="11"/>
  <c r="AK1683" i="4"/>
  <c r="Y169" i="11"/>
  <c r="AK1643" i="4"/>
  <c r="AK1644" i="4"/>
  <c r="Y168" i="11"/>
  <c r="Y164" i="11"/>
  <c r="AK653" i="4"/>
  <c r="Y160" i="11"/>
  <c r="AK720" i="4"/>
  <c r="AJ1458" i="4"/>
  <c r="AK1454" i="4"/>
  <c r="AK852" i="4"/>
  <c r="AK851" i="4"/>
  <c r="AK853" i="4"/>
  <c r="AK854" i="4"/>
  <c r="AK983" i="4"/>
  <c r="AK984" i="4"/>
  <c r="AK1455" i="4"/>
  <c r="AK1456" i="4"/>
  <c r="AK1447" i="4"/>
  <c r="AK1448" i="4"/>
  <c r="AK1449" i="4"/>
  <c r="AK1450" i="4"/>
  <c r="AK1457" i="4"/>
  <c r="AK1550" i="4"/>
  <c r="Y156" i="11"/>
  <c r="AK721" i="4"/>
  <c r="AJ1413" i="4"/>
  <c r="AK1409" i="4"/>
  <c r="AK727" i="4"/>
  <c r="AK866" i="4"/>
  <c r="AK865" i="4"/>
  <c r="AK867" i="4"/>
  <c r="AK868" i="4"/>
  <c r="AK987" i="4"/>
  <c r="AK988" i="4"/>
  <c r="AK1410" i="4"/>
  <c r="AK1411" i="4"/>
  <c r="AK1402" i="4"/>
  <c r="AK1403" i="4"/>
  <c r="AK1404" i="4"/>
  <c r="AK1405" i="4"/>
  <c r="AK1412" i="4"/>
  <c r="AK1533" i="4"/>
  <c r="Y157" i="11"/>
  <c r="AK722" i="4"/>
  <c r="AJ1428" i="4"/>
  <c r="AK1424" i="4"/>
  <c r="AK728" i="4"/>
  <c r="AK873" i="4"/>
  <c r="AK872" i="4"/>
  <c r="AK874" i="4"/>
  <c r="AK875" i="4"/>
  <c r="AK991" i="4"/>
  <c r="AK1425" i="4"/>
  <c r="AK1426" i="4"/>
  <c r="AK1417" i="4"/>
  <c r="AK1418" i="4"/>
  <c r="AK1419" i="4"/>
  <c r="AK1420" i="4"/>
  <c r="AK1427" i="4"/>
  <c r="AK1539" i="4"/>
  <c r="Y158" i="11"/>
  <c r="AK723" i="4"/>
  <c r="AJ1443" i="4"/>
  <c r="AK1439" i="4"/>
  <c r="AK729" i="4"/>
  <c r="AK880" i="4"/>
  <c r="AK879" i="4"/>
  <c r="AK881" i="4"/>
  <c r="AK882" i="4"/>
  <c r="AK999" i="4"/>
  <c r="AK1440" i="4"/>
  <c r="AK1441" i="4"/>
  <c r="AK1432" i="4"/>
  <c r="AK1433" i="4"/>
  <c r="AK1434" i="4"/>
  <c r="AK1435" i="4"/>
  <c r="AK1442" i="4"/>
  <c r="AK1545" i="4"/>
  <c r="Y159" i="11"/>
  <c r="Y155" i="11"/>
  <c r="Y176" i="14"/>
  <c r="Y177" i="14"/>
  <c r="Y178" i="14"/>
  <c r="Y258" i="14"/>
  <c r="Y259" i="14"/>
  <c r="Y162" i="11"/>
  <c r="Y185" i="14"/>
  <c r="Y274" i="14"/>
  <c r="Y275" i="14"/>
  <c r="Y163" i="11"/>
  <c r="Y161" i="11"/>
  <c r="Y170" i="11"/>
  <c r="Y171" i="11"/>
  <c r="Y172" i="11"/>
  <c r="Y173" i="11"/>
  <c r="Y174" i="11"/>
  <c r="Y175" i="11"/>
  <c r="Y176" i="11"/>
  <c r="Y154" i="11"/>
  <c r="AK1564" i="4"/>
  <c r="Y190" i="11"/>
  <c r="Y355" i="14"/>
  <c r="Y191" i="11"/>
  <c r="IV74" i="8"/>
  <c r="IV84" i="8"/>
  <c r="IV132" i="8"/>
  <c r="IV185" i="8"/>
  <c r="Y189" i="11"/>
  <c r="AK1645" i="4"/>
  <c r="Y192" i="11"/>
  <c r="AK1684" i="4"/>
  <c r="Y193" i="11"/>
  <c r="Y188" i="11"/>
  <c r="AK654" i="4"/>
  <c r="Y184" i="11"/>
  <c r="AK1532" i="4"/>
  <c r="Y181" i="11"/>
  <c r="AK1538" i="4"/>
  <c r="Y182" i="11"/>
  <c r="AK1544" i="4"/>
  <c r="Y183" i="11"/>
  <c r="AK726" i="4"/>
  <c r="AJ1398" i="4"/>
  <c r="AK1394" i="4"/>
  <c r="AK859" i="4"/>
  <c r="AK858" i="4"/>
  <c r="AK860" i="4"/>
  <c r="AK861" i="4"/>
  <c r="AK1008" i="4"/>
  <c r="AK1009" i="4"/>
  <c r="AK1395" i="4"/>
  <c r="AK1396" i="4"/>
  <c r="AK1387" i="4"/>
  <c r="AK1388" i="4"/>
  <c r="AK1389" i="4"/>
  <c r="AK1390" i="4"/>
  <c r="AK1397" i="4"/>
  <c r="AK1527" i="4"/>
  <c r="Y180" i="11"/>
  <c r="Y179" i="11"/>
  <c r="Y260" i="14"/>
  <c r="Y186" i="11"/>
  <c r="Y276" i="14"/>
  <c r="Y187" i="11"/>
  <c r="Y185" i="11"/>
  <c r="Y194" i="11"/>
  <c r="Y195" i="11"/>
  <c r="Y196" i="11"/>
  <c r="Y197" i="11"/>
  <c r="Y198" i="11"/>
  <c r="Y199" i="11"/>
  <c r="Y200" i="11"/>
  <c r="Y178" i="11"/>
  <c r="AK1565" i="4"/>
  <c r="Y214" i="11"/>
  <c r="Y356" i="14"/>
  <c r="Y215" i="11"/>
  <c r="IV75" i="8"/>
  <c r="IV85" i="8"/>
  <c r="IV133" i="8"/>
  <c r="IV186" i="8"/>
  <c r="Y213" i="11"/>
  <c r="AK1646" i="4"/>
  <c r="Y216" i="11"/>
  <c r="Y212" i="11"/>
  <c r="AK655" i="4"/>
  <c r="Y208" i="11"/>
  <c r="AK1534" i="4"/>
  <c r="Y205" i="11"/>
  <c r="AK1540" i="4"/>
  <c r="Y206" i="11"/>
  <c r="AK1546" i="4"/>
  <c r="Y207" i="11"/>
  <c r="AK1528" i="4"/>
  <c r="Y204" i="11"/>
  <c r="Y203" i="11"/>
  <c r="Y261" i="14"/>
  <c r="Y210" i="11"/>
  <c r="Y277" i="14"/>
  <c r="Y211" i="11"/>
  <c r="Y209" i="11"/>
  <c r="Y218" i="11"/>
  <c r="Y219" i="11"/>
  <c r="Y220" i="11"/>
  <c r="Y221" i="11"/>
  <c r="Y222" i="11"/>
  <c r="Y223" i="11"/>
  <c r="Y224" i="11"/>
  <c r="Y202" i="11"/>
  <c r="AK1566" i="4"/>
  <c r="Y234" i="11"/>
  <c r="Y357" i="14"/>
  <c r="Y235" i="11"/>
  <c r="IV72" i="8"/>
  <c r="IV82" i="8"/>
  <c r="Y233" i="11"/>
  <c r="Y232" i="11"/>
  <c r="AK626" i="4"/>
  <c r="AK656" i="4"/>
  <c r="Y228" i="11"/>
  <c r="Y227" i="11"/>
  <c r="Y262" i="14"/>
  <c r="Y230" i="11"/>
  <c r="Y278" i="14"/>
  <c r="Y231" i="11"/>
  <c r="Y229" i="11"/>
  <c r="Y239" i="11"/>
  <c r="Y240" i="11"/>
  <c r="Y241" i="11"/>
  <c r="Y242" i="11"/>
  <c r="Y243" i="11"/>
  <c r="Y244" i="11"/>
  <c r="Y245" i="11"/>
  <c r="Y226" i="11"/>
  <c r="Y153" i="11"/>
  <c r="Y29" i="11"/>
  <c r="Y248" i="11"/>
  <c r="Y189" i="14"/>
  <c r="Y192" i="14"/>
  <c r="Y190" i="14"/>
  <c r="Y191" i="14"/>
  <c r="Y194" i="14"/>
  <c r="Y199" i="14"/>
  <c r="Y202" i="14"/>
  <c r="Y205" i="14"/>
  <c r="Y209" i="14"/>
  <c r="Y212" i="14"/>
  <c r="Y257" i="11"/>
  <c r="Y252" i="11"/>
  <c r="AK20" i="4"/>
  <c r="AK21" i="4"/>
  <c r="AK22" i="4"/>
  <c r="AK23" i="4"/>
  <c r="AK26" i="4"/>
  <c r="AK30" i="4"/>
  <c r="AK90" i="4"/>
  <c r="AK91" i="4"/>
  <c r="AK92" i="4"/>
  <c r="AK93" i="4"/>
  <c r="AK96" i="4"/>
  <c r="AK98" i="4"/>
  <c r="AK34" i="4"/>
  <c r="AK36" i="4"/>
  <c r="AK38" i="4"/>
  <c r="AK40" i="4"/>
  <c r="AK43" i="4"/>
  <c r="AK101" i="4"/>
  <c r="AK103" i="4"/>
  <c r="AK105" i="4"/>
  <c r="AK107" i="4"/>
  <c r="AK110" i="4"/>
  <c r="AK157" i="4"/>
  <c r="AK158" i="4"/>
  <c r="AK159" i="4"/>
  <c r="AK160" i="4"/>
  <c r="AK163" i="4"/>
  <c r="AK165" i="4"/>
  <c r="AK168" i="4"/>
  <c r="AK170" i="4"/>
  <c r="AK172" i="4"/>
  <c r="AK174" i="4"/>
  <c r="AK177" i="4"/>
  <c r="Z12" i="10"/>
  <c r="AK281" i="4"/>
  <c r="AK282" i="4"/>
  <c r="Y263" i="11"/>
  <c r="AK47" i="4"/>
  <c r="AK114" i="4"/>
  <c r="AK50" i="4"/>
  <c r="AK52" i="4"/>
  <c r="AK54" i="4"/>
  <c r="AK56" i="4"/>
  <c r="AK59" i="4"/>
  <c r="AK117" i="4"/>
  <c r="AK119" i="4"/>
  <c r="AK121" i="4"/>
  <c r="AK123" i="4"/>
  <c r="AK126" i="4"/>
  <c r="AK181" i="4"/>
  <c r="AK184" i="4"/>
  <c r="AK186" i="4"/>
  <c r="AK188" i="4"/>
  <c r="AK190" i="4"/>
  <c r="AK193" i="4"/>
  <c r="Z15" i="10"/>
  <c r="AK285" i="4"/>
  <c r="AK286" i="4"/>
  <c r="Y264" i="11"/>
  <c r="AK63" i="4"/>
  <c r="AK130" i="4"/>
  <c r="AK66" i="4"/>
  <c r="AK68" i="4"/>
  <c r="AK70" i="4"/>
  <c r="AK72" i="4"/>
  <c r="AK75" i="4"/>
  <c r="AK133" i="4"/>
  <c r="AK135" i="4"/>
  <c r="AK137" i="4"/>
  <c r="AK139" i="4"/>
  <c r="AK142" i="4"/>
  <c r="AK197" i="4"/>
  <c r="AK200" i="4"/>
  <c r="AK202" i="4"/>
  <c r="AK204" i="4"/>
  <c r="AK206" i="4"/>
  <c r="AK209" i="4"/>
  <c r="Z18" i="10"/>
  <c r="AK289" i="4"/>
  <c r="AK290" i="4"/>
  <c r="Y265" i="11"/>
  <c r="Y262" i="11"/>
  <c r="Y260" i="11"/>
  <c r="IV200" i="8"/>
  <c r="IV195" i="8"/>
  <c r="IV197" i="8"/>
  <c r="IV201" i="8"/>
  <c r="Y277" i="11"/>
  <c r="Y213" i="14"/>
  <c r="Y278" i="11"/>
  <c r="BI446" i="6"/>
  <c r="AK1737" i="4"/>
  <c r="AK1734" i="4"/>
  <c r="AK1739" i="4"/>
  <c r="BI447" i="6"/>
  <c r="AK1740" i="4"/>
  <c r="AK1738" i="4"/>
  <c r="AK1741" i="4"/>
  <c r="AK1742" i="4"/>
  <c r="AK1744" i="4"/>
  <c r="Y276" i="11"/>
  <c r="Y273" i="11"/>
  <c r="AJ1622" i="4"/>
  <c r="AK1618" i="4"/>
  <c r="AK1615" i="4"/>
  <c r="AK1616" i="4"/>
  <c r="AK1619" i="4"/>
  <c r="AK1620" i="4"/>
  <c r="AK1621" i="4"/>
  <c r="AK1631" i="4"/>
  <c r="Y261" i="11"/>
  <c r="Y259" i="11"/>
  <c r="Y250" i="11"/>
  <c r="Y280" i="11"/>
  <c r="X128" i="12"/>
  <c r="Y288" i="11"/>
  <c r="AK283" i="4"/>
  <c r="AK287" i="4"/>
  <c r="AK291" i="4"/>
  <c r="Y284" i="11"/>
  <c r="Y283" i="11"/>
  <c r="AK1013" i="4"/>
  <c r="AK1016" i="4"/>
  <c r="AK1030" i="4"/>
  <c r="AK1018" i="4"/>
  <c r="AK1031" i="4"/>
  <c r="AK1020" i="4"/>
  <c r="AK1032" i="4"/>
  <c r="AK1022" i="4"/>
  <c r="AK1033" i="4"/>
  <c r="AK1024" i="4"/>
  <c r="AK1034" i="4"/>
  <c r="AK1035" i="4"/>
  <c r="AK1038" i="4"/>
  <c r="AK1039" i="4"/>
  <c r="AK1040" i="4"/>
  <c r="AK1041" i="4"/>
  <c r="AK1042" i="4"/>
  <c r="AK1043" i="4"/>
  <c r="AK1045" i="4"/>
  <c r="AK1052" i="4"/>
  <c r="AK1055" i="4"/>
  <c r="AK1069" i="4"/>
  <c r="AK1057" i="4"/>
  <c r="AK1070" i="4"/>
  <c r="AK1059" i="4"/>
  <c r="AK1071" i="4"/>
  <c r="AK1061" i="4"/>
  <c r="AK1072" i="4"/>
  <c r="AK1063" i="4"/>
  <c r="AK1073" i="4"/>
  <c r="AK1074" i="4"/>
  <c r="AK1077" i="4"/>
  <c r="AK1078" i="4"/>
  <c r="AK1079" i="4"/>
  <c r="AK1080" i="4"/>
  <c r="AK1081" i="4"/>
  <c r="AK1082" i="4"/>
  <c r="AK1084" i="4"/>
  <c r="AK1090" i="4"/>
  <c r="AK1093" i="4"/>
  <c r="AK1107" i="4"/>
  <c r="AK1095" i="4"/>
  <c r="AK1108" i="4"/>
  <c r="AK1097" i="4"/>
  <c r="AK1109" i="4"/>
  <c r="AK1099" i="4"/>
  <c r="AK1110" i="4"/>
  <c r="AK1101" i="4"/>
  <c r="AK1111" i="4"/>
  <c r="AK1112" i="4"/>
  <c r="AK1115" i="4"/>
  <c r="AK1116" i="4"/>
  <c r="AK1117" i="4"/>
  <c r="AK1118" i="4"/>
  <c r="AK1119" i="4"/>
  <c r="AK1120" i="4"/>
  <c r="AK1122" i="4"/>
  <c r="Y286" i="11"/>
  <c r="AK1017" i="4"/>
  <c r="AK1019" i="4"/>
  <c r="AK1021" i="4"/>
  <c r="AK1023" i="4"/>
  <c r="AK1027" i="4"/>
  <c r="AK1049" i="4"/>
  <c r="AK1056" i="4"/>
  <c r="AK1058" i="4"/>
  <c r="AK1060" i="4"/>
  <c r="AK1062" i="4"/>
  <c r="AK1066" i="4"/>
  <c r="AK1087" i="4"/>
  <c r="AK1094" i="4"/>
  <c r="AK1096" i="4"/>
  <c r="AK1098" i="4"/>
  <c r="AK1100" i="4"/>
  <c r="AK1104" i="4"/>
  <c r="AK1125" i="4"/>
  <c r="AK900" i="4"/>
  <c r="AK901" i="4"/>
  <c r="AK902" i="4"/>
  <c r="AK903" i="4"/>
  <c r="AK934" i="4"/>
  <c r="AK935" i="4"/>
  <c r="AK936" i="4"/>
  <c r="AK937" i="4"/>
  <c r="AK960" i="4"/>
  <c r="AK961" i="4"/>
  <c r="AK962" i="4"/>
  <c r="AK963" i="4"/>
  <c r="AK992" i="4"/>
  <c r="AK993" i="4"/>
  <c r="AK994" i="4"/>
  <c r="AK995" i="4"/>
  <c r="AK1128" i="4"/>
  <c r="AK1131" i="4"/>
  <c r="AK1132" i="4"/>
  <c r="AK1133" i="4"/>
  <c r="AK1134" i="4"/>
  <c r="AK1135" i="4"/>
  <c r="AK1136" i="4"/>
  <c r="AK1137" i="4"/>
  <c r="AK1138" i="4"/>
  <c r="AK1142" i="4"/>
  <c r="AK908" i="4"/>
  <c r="AK909" i="4"/>
  <c r="AK910" i="4"/>
  <c r="AK911" i="4"/>
  <c r="AK942" i="4"/>
  <c r="AK943" i="4"/>
  <c r="AK944" i="4"/>
  <c r="AK945" i="4"/>
  <c r="AK968" i="4"/>
  <c r="AK969" i="4"/>
  <c r="AK970" i="4"/>
  <c r="AK971" i="4"/>
  <c r="AK1000" i="4"/>
  <c r="AK1001" i="4"/>
  <c r="AK1002" i="4"/>
  <c r="AK1003" i="4"/>
  <c r="AK1145" i="4"/>
  <c r="AK1148" i="4"/>
  <c r="AK1149" i="4"/>
  <c r="AK1150" i="4"/>
  <c r="AK1151" i="4"/>
  <c r="AK1152" i="4"/>
  <c r="AK1153" i="4"/>
  <c r="AK1154" i="4"/>
  <c r="AK1155" i="4"/>
  <c r="AK1159" i="4"/>
  <c r="Y287" i="11"/>
  <c r="Y282" i="11"/>
  <c r="AJ1568" i="4"/>
  <c r="AK1570" i="4"/>
  <c r="AK1571" i="4"/>
  <c r="Y23" i="12"/>
  <c r="AK1699" i="4"/>
  <c r="Y48" i="12"/>
  <c r="Y6" i="12"/>
  <c r="Y7" i="12"/>
  <c r="Y8" i="12"/>
  <c r="Y5" i="12"/>
  <c r="Y4" i="12"/>
  <c r="AJ619" i="4"/>
  <c r="AJ628" i="4"/>
  <c r="AJ620" i="4"/>
  <c r="AJ629" i="4"/>
  <c r="AJ621" i="4"/>
  <c r="AJ630" i="4"/>
  <c r="AJ631" i="4"/>
  <c r="AJ632" i="4"/>
  <c r="AJ634" i="4"/>
  <c r="AK636" i="4"/>
  <c r="Y22" i="12"/>
  <c r="Y17" i="12"/>
  <c r="Y18" i="12"/>
  <c r="Y19" i="12"/>
  <c r="AK1141" i="4"/>
  <c r="Y20" i="12"/>
  <c r="AK1156" i="4"/>
  <c r="AK1158" i="4"/>
  <c r="Y21" i="12"/>
  <c r="Y16" i="12"/>
  <c r="Y287" i="14"/>
  <c r="Y288" i="14"/>
  <c r="Y289" i="14"/>
  <c r="Y291" i="14"/>
  <c r="Y23" i="14"/>
  <c r="Y55" i="14"/>
  <c r="Y85" i="14"/>
  <c r="Y293" i="14"/>
  <c r="Y299" i="14"/>
  <c r="Y300" i="14"/>
  <c r="Y302" i="14"/>
  <c r="Y26" i="14"/>
  <c r="Y58" i="14"/>
  <c r="Y88" i="14"/>
  <c r="Y294" i="14"/>
  <c r="Y305" i="14"/>
  <c r="Y306" i="14"/>
  <c r="Y308" i="14"/>
  <c r="Y30" i="14"/>
  <c r="Y62" i="14"/>
  <c r="Y92" i="14"/>
  <c r="Y295" i="14"/>
  <c r="Y311" i="14"/>
  <c r="Y312" i="14"/>
  <c r="Y314" i="14"/>
  <c r="Y316" i="14"/>
  <c r="Y26" i="12"/>
  <c r="X110" i="14"/>
  <c r="Y368" i="14"/>
  <c r="Y31" i="12"/>
  <c r="Y21" i="14"/>
  <c r="Y53" i="14"/>
  <c r="Y83" i="14"/>
  <c r="Y113" i="14"/>
  <c r="X370" i="14"/>
  <c r="Y32" i="12"/>
  <c r="X24" i="14"/>
  <c r="X56" i="14"/>
  <c r="X86" i="14"/>
  <c r="X116" i="14"/>
  <c r="Y372" i="14"/>
  <c r="Y33" i="12"/>
  <c r="Y120" i="14"/>
  <c r="X374" i="14"/>
  <c r="Y34" i="12"/>
  <c r="X122" i="14"/>
  <c r="Y376" i="14"/>
  <c r="Y35" i="12"/>
  <c r="Y25" i="12"/>
  <c r="AK1607" i="4"/>
  <c r="Y332" i="14"/>
  <c r="Y333" i="14"/>
  <c r="Y334" i="14"/>
  <c r="Y335" i="14"/>
  <c r="Y336" i="14"/>
  <c r="Y339" i="14"/>
  <c r="Y340" i="14"/>
  <c r="Y341" i="14"/>
  <c r="Y342" i="14"/>
  <c r="Y36" i="12"/>
  <c r="Y216" i="14"/>
  <c r="Y217" i="14"/>
  <c r="Y218" i="14"/>
  <c r="Y200" i="14"/>
  <c r="Y222" i="14"/>
  <c r="Y223" i="14"/>
  <c r="Y224" i="14"/>
  <c r="Y225" i="14"/>
  <c r="Y203" i="14"/>
  <c r="Y227" i="14"/>
  <c r="Y228" i="14"/>
  <c r="Y229" i="14"/>
  <c r="Y230" i="14"/>
  <c r="Y207" i="14"/>
  <c r="Y232" i="14"/>
  <c r="Y233" i="14"/>
  <c r="Y234" i="14"/>
  <c r="Y235" i="14"/>
  <c r="Y237" i="14"/>
  <c r="Y38" i="12"/>
  <c r="Y242" i="14"/>
  <c r="Y40" i="12"/>
  <c r="X246" i="14"/>
  <c r="Y41" i="12"/>
  <c r="Y245" i="14"/>
  <c r="Y42" i="12"/>
  <c r="Y198" i="14"/>
  <c r="X243" i="14"/>
  <c r="Y43" i="12"/>
  <c r="X201" i="14"/>
  <c r="Y244" i="14"/>
  <c r="Y44" i="12"/>
  <c r="Y37" i="12"/>
  <c r="Y24" i="12"/>
  <c r="AJ1725" i="4"/>
  <c r="AK1726" i="4"/>
  <c r="Y49" i="12"/>
  <c r="AI1716" i="4"/>
  <c r="AJ1716" i="4"/>
  <c r="AK1717" i="4"/>
  <c r="Y50" i="12"/>
  <c r="AI1719" i="4"/>
  <c r="AJ1719" i="4"/>
  <c r="AK1720" i="4"/>
  <c r="Y51" i="12"/>
  <c r="AJ1722" i="4"/>
  <c r="AK1723" i="4"/>
  <c r="Y53" i="12"/>
  <c r="Y47" i="12"/>
  <c r="Y58" i="12"/>
  <c r="AJ1682" i="4"/>
  <c r="AJ1672" i="4"/>
  <c r="AK1688" i="4"/>
  <c r="Y46" i="12"/>
  <c r="AK1634" i="4"/>
  <c r="Y57" i="12"/>
  <c r="Y3" i="12"/>
  <c r="AK1705" i="4"/>
  <c r="Y74" i="12"/>
  <c r="Y114" i="12"/>
  <c r="Y115" i="12"/>
  <c r="Y116" i="12"/>
  <c r="Y117" i="12"/>
  <c r="Y113" i="12"/>
  <c r="AK35" i="4"/>
  <c r="AK37" i="4"/>
  <c r="AK39" i="4"/>
  <c r="AK41" i="4"/>
  <c r="AK44" i="4"/>
  <c r="AK51" i="4"/>
  <c r="AK53" i="4"/>
  <c r="AK55" i="4"/>
  <c r="AK57" i="4"/>
  <c r="AK60" i="4"/>
  <c r="AK67" i="4"/>
  <c r="AK69" i="4"/>
  <c r="AK71" i="4"/>
  <c r="AK73" i="4"/>
  <c r="AK76" i="4"/>
  <c r="AK102" i="4"/>
  <c r="AK104" i="4"/>
  <c r="AK106" i="4"/>
  <c r="AK108" i="4"/>
  <c r="AK111" i="4"/>
  <c r="AK118" i="4"/>
  <c r="AK120" i="4"/>
  <c r="AK122" i="4"/>
  <c r="AK124" i="4"/>
  <c r="AK127" i="4"/>
  <c r="AK134" i="4"/>
  <c r="AK136" i="4"/>
  <c r="AK138" i="4"/>
  <c r="AK140" i="4"/>
  <c r="AK143" i="4"/>
  <c r="AK169" i="4"/>
  <c r="AK171" i="4"/>
  <c r="AK173" i="4"/>
  <c r="AK175" i="4"/>
  <c r="AK178" i="4"/>
  <c r="AK185" i="4"/>
  <c r="AK187" i="4"/>
  <c r="AK189" i="4"/>
  <c r="AK191" i="4"/>
  <c r="AK194" i="4"/>
  <c r="AK201" i="4"/>
  <c r="AK203" i="4"/>
  <c r="AK205" i="4"/>
  <c r="AK207" i="4"/>
  <c r="AK210" i="4"/>
  <c r="Y68" i="12"/>
  <c r="Y67" i="12"/>
  <c r="Y70" i="12"/>
  <c r="Y66" i="12"/>
  <c r="Y72" i="12"/>
  <c r="AK1046" i="4"/>
  <c r="AK1085" i="4"/>
  <c r="AK1123" i="4"/>
  <c r="Y73" i="12"/>
  <c r="Y71" i="12"/>
  <c r="Y65" i="12"/>
  <c r="AK1713" i="4"/>
  <c r="Y121" i="12"/>
  <c r="Y119" i="12"/>
  <c r="AK1629" i="4"/>
  <c r="Y62" i="12"/>
  <c r="Y59" i="12"/>
  <c r="Y123" i="12"/>
  <c r="X129" i="12"/>
  <c r="Y124" i="12"/>
  <c r="Y125" i="12"/>
  <c r="AK1733" i="4"/>
  <c r="Y126" i="12"/>
  <c r="Y127" i="12"/>
  <c r="Y296" i="11"/>
  <c r="Y295" i="11"/>
  <c r="Y305" i="11"/>
  <c r="Y292" i="11"/>
  <c r="Y291" i="11"/>
  <c r="Y294" i="11"/>
  <c r="Y290" i="11"/>
  <c r="Y307" i="11"/>
  <c r="Y309" i="11"/>
  <c r="AL524" i="4"/>
  <c r="AL522" i="4"/>
  <c r="AL523" i="4"/>
  <c r="AL525" i="4"/>
  <c r="AL526" i="4"/>
  <c r="AL527" i="4"/>
  <c r="AL1555" i="4"/>
  <c r="Z43" i="11"/>
  <c r="AL1610" i="4"/>
  <c r="Z127" i="14"/>
  <c r="Z128" i="14"/>
  <c r="Z130" i="14"/>
  <c r="AL534" i="4"/>
  <c r="AL532" i="4"/>
  <c r="AL533" i="4"/>
  <c r="AL535" i="4"/>
  <c r="AL536" i="4"/>
  <c r="AL537" i="4"/>
  <c r="AL1582" i="4"/>
  <c r="AL1584" i="4"/>
  <c r="AL1585" i="4"/>
  <c r="Z345" i="14"/>
  <c r="Z346" i="14"/>
  <c r="Z44" i="11"/>
  <c r="IW28" i="8"/>
  <c r="IW36" i="8"/>
  <c r="IW124" i="8"/>
  <c r="Z42" i="11"/>
  <c r="AL1674" i="4"/>
  <c r="AL1675" i="4"/>
  <c r="Z46" i="11"/>
  <c r="AL1635" i="4"/>
  <c r="AL1636" i="4"/>
  <c r="Z45" i="11"/>
  <c r="Z41" i="11"/>
  <c r="AL625" i="4"/>
  <c r="AL645" i="4"/>
  <c r="Z37" i="11"/>
  <c r="AL687" i="4"/>
  <c r="AK1185" i="4"/>
  <c r="AL1181" i="4"/>
  <c r="AL743" i="4"/>
  <c r="AL742" i="4"/>
  <c r="AL744" i="4"/>
  <c r="AL745" i="4"/>
  <c r="AL891" i="4"/>
  <c r="AL892" i="4"/>
  <c r="AL1182" i="4"/>
  <c r="AL1183" i="4"/>
  <c r="AL1174" i="4"/>
  <c r="AL1175" i="4"/>
  <c r="AL1176" i="4"/>
  <c r="AL1177" i="4"/>
  <c r="AL1184" i="4"/>
  <c r="AL1462" i="4"/>
  <c r="Z33" i="11"/>
  <c r="AL688" i="4"/>
  <c r="AL694" i="4"/>
  <c r="AK1200" i="4"/>
  <c r="AL1196" i="4"/>
  <c r="AL759" i="4"/>
  <c r="AL758" i="4"/>
  <c r="AL760" i="4"/>
  <c r="AL761" i="4"/>
  <c r="AL895" i="4"/>
  <c r="AL896" i="4"/>
  <c r="AL1197" i="4"/>
  <c r="AL1198" i="4"/>
  <c r="AL1189" i="4"/>
  <c r="AL1190" i="4"/>
  <c r="AL1191" i="4"/>
  <c r="AL1192" i="4"/>
  <c r="AL1199" i="4"/>
  <c r="AL1466" i="4"/>
  <c r="Z34" i="11"/>
  <c r="AL689" i="4"/>
  <c r="AL695" i="4"/>
  <c r="AK1215" i="4"/>
  <c r="AL1211" i="4"/>
  <c r="AL766" i="4"/>
  <c r="AL765" i="4"/>
  <c r="AL767" i="4"/>
  <c r="AL768" i="4"/>
  <c r="AL899" i="4"/>
  <c r="AL1212" i="4"/>
  <c r="AL1213" i="4"/>
  <c r="AL1204" i="4"/>
  <c r="AL1205" i="4"/>
  <c r="AL1206" i="4"/>
  <c r="AL1207" i="4"/>
  <c r="AL1214" i="4"/>
  <c r="AL1471" i="4"/>
  <c r="Z35" i="11"/>
  <c r="AL690" i="4"/>
  <c r="AL696" i="4"/>
  <c r="AK1230" i="4"/>
  <c r="AL1226" i="4"/>
  <c r="AL773" i="4"/>
  <c r="AL772" i="4"/>
  <c r="AL774" i="4"/>
  <c r="AL775" i="4"/>
  <c r="AL907" i="4"/>
  <c r="AL1227" i="4"/>
  <c r="AL1228" i="4"/>
  <c r="AL1219" i="4"/>
  <c r="AL1220" i="4"/>
  <c r="AL1221" i="4"/>
  <c r="AL1222" i="4"/>
  <c r="AL1229" i="4"/>
  <c r="AL1476" i="4"/>
  <c r="Z36" i="11"/>
  <c r="Z32" i="11"/>
  <c r="Z5" i="14"/>
  <c r="Z6" i="14"/>
  <c r="Z8" i="14"/>
  <c r="Z9" i="14"/>
  <c r="Z10" i="14"/>
  <c r="Z13" i="14"/>
  <c r="Z11" i="14"/>
  <c r="Z14" i="14"/>
  <c r="Z16" i="14"/>
  <c r="Z18" i="14"/>
  <c r="Z22" i="14"/>
  <c r="Z25" i="14"/>
  <c r="Z28" i="14"/>
  <c r="Z32" i="14"/>
  <c r="Z158" i="14"/>
  <c r="Z37" i="14"/>
  <c r="Z38" i="14"/>
  <c r="Z40" i="14"/>
  <c r="Z41" i="14"/>
  <c r="Z42" i="14"/>
  <c r="Z45" i="14"/>
  <c r="Z43" i="14"/>
  <c r="Z46" i="14"/>
  <c r="Z48" i="14"/>
  <c r="Z50" i="14"/>
  <c r="Z54" i="14"/>
  <c r="Z57" i="14"/>
  <c r="Z60" i="14"/>
  <c r="Z64" i="14"/>
  <c r="Z159" i="14"/>
  <c r="Z67" i="14"/>
  <c r="Z68" i="14"/>
  <c r="Z70" i="14"/>
  <c r="Z71" i="14"/>
  <c r="Z72" i="14"/>
  <c r="Z75" i="14"/>
  <c r="Z73" i="14"/>
  <c r="Z76" i="14"/>
  <c r="Z78" i="14"/>
  <c r="Z80" i="14"/>
  <c r="Z84" i="14"/>
  <c r="Z87" i="14"/>
  <c r="Z90" i="14"/>
  <c r="Z94" i="14"/>
  <c r="Z160" i="14"/>
  <c r="Z250" i="14"/>
  <c r="Z251" i="14"/>
  <c r="Z39" i="11"/>
  <c r="Z131" i="14"/>
  <c r="Z132" i="14"/>
  <c r="Z135" i="14"/>
  <c r="Z133" i="14"/>
  <c r="Z136" i="14"/>
  <c r="Z138" i="14"/>
  <c r="Z140" i="14"/>
  <c r="Z144" i="14"/>
  <c r="Z147" i="14"/>
  <c r="Z150" i="14"/>
  <c r="Z154" i="14"/>
  <c r="Z182" i="14"/>
  <c r="Z266" i="14"/>
  <c r="Z267" i="14"/>
  <c r="Z40" i="11"/>
  <c r="Z38" i="11"/>
  <c r="Z47" i="11"/>
  <c r="Z48" i="11"/>
  <c r="Z49" i="11"/>
  <c r="Z50" i="11"/>
  <c r="Z51" i="11"/>
  <c r="Z52" i="11"/>
  <c r="Z53" i="11"/>
  <c r="Z31" i="11"/>
  <c r="AL1556" i="4"/>
  <c r="Z67" i="11"/>
  <c r="Z347" i="14"/>
  <c r="Z68" i="11"/>
  <c r="IW29" i="8"/>
  <c r="IW37" i="8"/>
  <c r="IW125" i="8"/>
  <c r="Z66" i="11"/>
  <c r="AL1676" i="4"/>
  <c r="Z70" i="11"/>
  <c r="AL1637" i="4"/>
  <c r="Z69" i="11"/>
  <c r="Z65" i="11"/>
  <c r="AL646" i="4"/>
  <c r="Z61" i="11"/>
  <c r="AL693" i="4"/>
  <c r="AK1245" i="4"/>
  <c r="AL1241" i="4"/>
  <c r="AL751" i="4"/>
  <c r="AL750" i="4"/>
  <c r="AL752" i="4"/>
  <c r="AL753" i="4"/>
  <c r="AL916" i="4"/>
  <c r="AL917" i="4"/>
  <c r="AL1242" i="4"/>
  <c r="AL1243" i="4"/>
  <c r="AL1234" i="4"/>
  <c r="AL1235" i="4"/>
  <c r="AL1236" i="4"/>
  <c r="AL1237" i="4"/>
  <c r="AL1244" i="4"/>
  <c r="AL1481" i="4"/>
  <c r="Z57" i="11"/>
  <c r="AL1467" i="4"/>
  <c r="Z58" i="11"/>
  <c r="AL1472" i="4"/>
  <c r="Z59" i="11"/>
  <c r="AL1477" i="4"/>
  <c r="Z60" i="11"/>
  <c r="Z56" i="11"/>
  <c r="Z252" i="14"/>
  <c r="Z63" i="11"/>
  <c r="Z268" i="14"/>
  <c r="Z64" i="11"/>
  <c r="Z62" i="11"/>
  <c r="Z71" i="11"/>
  <c r="Z72" i="11"/>
  <c r="Z73" i="11"/>
  <c r="Z74" i="11"/>
  <c r="Z75" i="11"/>
  <c r="Z76" i="11"/>
  <c r="Z77" i="11"/>
  <c r="Z55" i="11"/>
  <c r="Z30" i="11"/>
  <c r="AL547" i="4"/>
  <c r="AL545" i="4"/>
  <c r="AL546" i="4"/>
  <c r="AL548" i="4"/>
  <c r="AL549" i="4"/>
  <c r="AL550" i="4"/>
  <c r="AL1558" i="4"/>
  <c r="Z92" i="11"/>
  <c r="AL1589" i="4"/>
  <c r="AL1591" i="4"/>
  <c r="AL1592" i="4"/>
  <c r="Z348" i="14"/>
  <c r="Z349" i="14"/>
  <c r="Z93" i="11"/>
  <c r="AL1677" i="4"/>
  <c r="AL1678" i="4"/>
  <c r="Z95" i="11"/>
  <c r="AL1638" i="4"/>
  <c r="AL1639" i="4"/>
  <c r="Z94" i="11"/>
  <c r="Z90" i="11"/>
  <c r="AL648" i="4"/>
  <c r="Z86" i="11"/>
  <c r="AL713" i="4"/>
  <c r="AK1261" i="4"/>
  <c r="AL1257" i="4"/>
  <c r="AL783" i="4"/>
  <c r="AL782" i="4"/>
  <c r="AL784" i="4"/>
  <c r="AL785" i="4"/>
  <c r="AL922" i="4"/>
  <c r="AL923" i="4"/>
  <c r="AL1258" i="4"/>
  <c r="AL1259" i="4"/>
  <c r="AL1250" i="4"/>
  <c r="AL1251" i="4"/>
  <c r="AL1252" i="4"/>
  <c r="AL1253" i="4"/>
  <c r="AL1260" i="4"/>
  <c r="AL1486" i="4"/>
  <c r="Z82" i="11"/>
  <c r="AL714" i="4"/>
  <c r="AK1276" i="4"/>
  <c r="AL1272" i="4"/>
  <c r="AL790" i="4"/>
  <c r="AL789" i="4"/>
  <c r="AL791" i="4"/>
  <c r="AL792" i="4"/>
  <c r="AL928" i="4"/>
  <c r="AL929" i="4"/>
  <c r="AL1273" i="4"/>
  <c r="AL1274" i="4"/>
  <c r="AL1265" i="4"/>
  <c r="AL1266" i="4"/>
  <c r="AL1267" i="4"/>
  <c r="AL1268" i="4"/>
  <c r="AL1275" i="4"/>
  <c r="AL1490" i="4"/>
  <c r="Z83" i="11"/>
  <c r="AL715" i="4"/>
  <c r="AK1291" i="4"/>
  <c r="AL1287" i="4"/>
  <c r="AL797" i="4"/>
  <c r="AL796" i="4"/>
  <c r="AL798" i="4"/>
  <c r="AL799" i="4"/>
  <c r="AL933" i="4"/>
  <c r="AL1288" i="4"/>
  <c r="AL1289" i="4"/>
  <c r="AL1280" i="4"/>
  <c r="AL1281" i="4"/>
  <c r="AL1282" i="4"/>
  <c r="AL1283" i="4"/>
  <c r="AL1290" i="4"/>
  <c r="AL1494" i="4"/>
  <c r="Z84" i="11"/>
  <c r="AL716" i="4"/>
  <c r="AK1306" i="4"/>
  <c r="AL1302" i="4"/>
  <c r="AL804" i="4"/>
  <c r="AL803" i="4"/>
  <c r="AL805" i="4"/>
  <c r="AL806" i="4"/>
  <c r="AL941" i="4"/>
  <c r="AL1303" i="4"/>
  <c r="AL1304" i="4"/>
  <c r="AL1295" i="4"/>
  <c r="AL1296" i="4"/>
  <c r="AL1297" i="4"/>
  <c r="AL1298" i="4"/>
  <c r="AL1305" i="4"/>
  <c r="AL1498" i="4"/>
  <c r="Z85" i="11"/>
  <c r="Z81" i="11"/>
  <c r="Z164" i="14"/>
  <c r="Z165" i="14"/>
  <c r="Z166" i="14"/>
  <c r="Z253" i="14"/>
  <c r="Z254" i="14"/>
  <c r="Z183" i="14"/>
  <c r="Z269" i="14"/>
  <c r="Z270" i="14"/>
  <c r="Z89" i="11"/>
  <c r="Z87" i="11"/>
  <c r="Z96" i="11"/>
  <c r="Z97" i="11"/>
  <c r="Z98" i="11"/>
  <c r="Z99" i="11"/>
  <c r="Z100" i="11"/>
  <c r="Z101" i="11"/>
  <c r="Z102" i="11"/>
  <c r="Z80" i="11"/>
  <c r="Z79" i="11"/>
  <c r="AL559" i="4"/>
  <c r="AL557" i="4"/>
  <c r="AL558" i="4"/>
  <c r="AL560" i="4"/>
  <c r="AL561" i="4"/>
  <c r="AL562" i="4"/>
  <c r="AL1560" i="4"/>
  <c r="Z117" i="11"/>
  <c r="AL569" i="4"/>
  <c r="AL567" i="4"/>
  <c r="AL568" i="4"/>
  <c r="AL570" i="4"/>
  <c r="AL571" i="4"/>
  <c r="AL572" i="4"/>
  <c r="AL1596" i="4"/>
  <c r="AL1598" i="4"/>
  <c r="AL1599" i="4"/>
  <c r="Z350" i="14"/>
  <c r="Z351" i="14"/>
  <c r="Z118" i="11"/>
  <c r="IW56" i="8"/>
  <c r="IW64" i="8"/>
  <c r="IW128" i="8"/>
  <c r="Z116" i="11"/>
  <c r="AL1679" i="4"/>
  <c r="AL1680" i="4"/>
  <c r="Z120" i="11"/>
  <c r="AL1640" i="4"/>
  <c r="AL1641" i="4"/>
  <c r="Z119" i="11"/>
  <c r="Z115" i="11"/>
  <c r="AL650" i="4"/>
  <c r="Z111" i="11"/>
  <c r="AL700" i="4"/>
  <c r="AK1382" i="4"/>
  <c r="AL1378" i="4"/>
  <c r="AL814" i="4"/>
  <c r="AL813" i="4"/>
  <c r="AL815" i="4"/>
  <c r="AL816" i="4"/>
  <c r="AL950" i="4"/>
  <c r="AL952" i="4"/>
  <c r="AL1379" i="4"/>
  <c r="AL1380" i="4"/>
  <c r="AL1371" i="4"/>
  <c r="AL1372" i="4"/>
  <c r="AL1373" i="4"/>
  <c r="AL1374" i="4"/>
  <c r="AL1381" i="4"/>
  <c r="AL1522" i="4"/>
  <c r="Z107" i="11"/>
  <c r="AL701" i="4"/>
  <c r="AK1337" i="4"/>
  <c r="AL1333" i="4"/>
  <c r="AL707" i="4"/>
  <c r="AL828" i="4"/>
  <c r="AL827" i="4"/>
  <c r="AL829" i="4"/>
  <c r="AL830" i="4"/>
  <c r="AL955" i="4"/>
  <c r="AL956" i="4"/>
  <c r="AL1334" i="4"/>
  <c r="AL1335" i="4"/>
  <c r="AL1326" i="4"/>
  <c r="AL1327" i="4"/>
  <c r="AL1328" i="4"/>
  <c r="AL1329" i="4"/>
  <c r="AL1336" i="4"/>
  <c r="AL1507" i="4"/>
  <c r="Z108" i="11"/>
  <c r="AL702" i="4"/>
  <c r="AK1352" i="4"/>
  <c r="AL1348" i="4"/>
  <c r="AL708" i="4"/>
  <c r="AL835" i="4"/>
  <c r="AL834" i="4"/>
  <c r="AL836" i="4"/>
  <c r="AL837" i="4"/>
  <c r="AL959" i="4"/>
  <c r="AL1349" i="4"/>
  <c r="AL1350" i="4"/>
  <c r="AL1341" i="4"/>
  <c r="AL1342" i="4"/>
  <c r="AL1343" i="4"/>
  <c r="AL1344" i="4"/>
  <c r="AL1351" i="4"/>
  <c r="AL1512" i="4"/>
  <c r="Z109" i="11"/>
  <c r="AL703" i="4"/>
  <c r="AK1367" i="4"/>
  <c r="AL1363" i="4"/>
  <c r="AL709" i="4"/>
  <c r="AL842" i="4"/>
  <c r="AL841" i="4"/>
  <c r="AL843" i="4"/>
  <c r="AL844" i="4"/>
  <c r="AL967" i="4"/>
  <c r="AL1364" i="4"/>
  <c r="AL1365" i="4"/>
  <c r="AL1356" i="4"/>
  <c r="AL1357" i="4"/>
  <c r="AL1358" i="4"/>
  <c r="AL1359" i="4"/>
  <c r="AL1366" i="4"/>
  <c r="AL1517" i="4"/>
  <c r="Z110" i="11"/>
  <c r="Z106" i="11"/>
  <c r="Z170" i="14"/>
  <c r="Z171" i="14"/>
  <c r="Z172" i="14"/>
  <c r="Z255" i="14"/>
  <c r="Z256" i="14"/>
  <c r="Z113" i="11"/>
  <c r="Z184" i="14"/>
  <c r="Z271" i="14"/>
  <c r="Z272" i="14"/>
  <c r="Z114" i="11"/>
  <c r="Z112" i="11"/>
  <c r="Z121" i="11"/>
  <c r="Z122" i="11"/>
  <c r="Z123" i="11"/>
  <c r="Z124" i="11"/>
  <c r="Z125" i="11"/>
  <c r="Z126" i="11"/>
  <c r="Z127" i="11"/>
  <c r="Z105" i="11"/>
  <c r="AL1561" i="4"/>
  <c r="Z141" i="11"/>
  <c r="Z352" i="14"/>
  <c r="Z142" i="11"/>
  <c r="IW57" i="8"/>
  <c r="IW65" i="8"/>
  <c r="IW129" i="8"/>
  <c r="Z140" i="11"/>
  <c r="AL1681" i="4"/>
  <c r="Z144" i="11"/>
  <c r="AL1642" i="4"/>
  <c r="Z143" i="11"/>
  <c r="Z139" i="11"/>
  <c r="AL651" i="4"/>
  <c r="Z135" i="11"/>
  <c r="AL1508" i="4"/>
  <c r="Z132" i="11"/>
  <c r="AL1513" i="4"/>
  <c r="Z133" i="11"/>
  <c r="AL1518" i="4"/>
  <c r="Z134" i="11"/>
  <c r="AL706" i="4"/>
  <c r="AK1322" i="4"/>
  <c r="AL1318" i="4"/>
  <c r="AL822" i="4"/>
  <c r="AL821" i="4"/>
  <c r="AL820" i="4"/>
  <c r="AL823" i="4"/>
  <c r="AL976" i="4"/>
  <c r="AL977" i="4"/>
  <c r="AL1319" i="4"/>
  <c r="AL1320" i="4"/>
  <c r="AL1311" i="4"/>
  <c r="AL1312" i="4"/>
  <c r="AL1313" i="4"/>
  <c r="AL1314" i="4"/>
  <c r="AL1321" i="4"/>
  <c r="AL1503" i="4"/>
  <c r="Z131" i="11"/>
  <c r="Z130" i="11"/>
  <c r="Z257" i="14"/>
  <c r="Z137" i="11"/>
  <c r="Z273" i="14"/>
  <c r="Z138" i="11"/>
  <c r="Z136" i="11"/>
  <c r="Z145" i="11"/>
  <c r="Z146" i="11"/>
  <c r="Z147" i="11"/>
  <c r="Z148" i="11"/>
  <c r="Z149" i="11"/>
  <c r="Z150" i="11"/>
  <c r="Z151" i="11"/>
  <c r="Z129" i="11"/>
  <c r="Z104" i="11"/>
  <c r="AL591" i="4"/>
  <c r="AL589" i="4"/>
  <c r="AL590" i="4"/>
  <c r="AL592" i="4"/>
  <c r="AL593" i="4"/>
  <c r="AL594" i="4"/>
  <c r="AL1563" i="4"/>
  <c r="Z166" i="11"/>
  <c r="AL601" i="4"/>
  <c r="AL599" i="4"/>
  <c r="AL600" i="4"/>
  <c r="AL602" i="4"/>
  <c r="AL603" i="4"/>
  <c r="AL604" i="4"/>
  <c r="AL1603" i="4"/>
  <c r="AL1605" i="4"/>
  <c r="AL1606" i="4"/>
  <c r="Z353" i="14"/>
  <c r="Z354" i="14"/>
  <c r="Z167" i="11"/>
  <c r="IW73" i="8"/>
  <c r="IW83" i="8"/>
  <c r="IW131" i="8"/>
  <c r="Z165" i="11"/>
  <c r="AL1683" i="4"/>
  <c r="Z169" i="11"/>
  <c r="AL1643" i="4"/>
  <c r="AL1644" i="4"/>
  <c r="Z168" i="11"/>
  <c r="Z164" i="11"/>
  <c r="AL653" i="4"/>
  <c r="Z160" i="11"/>
  <c r="AL720" i="4"/>
  <c r="AK1458" i="4"/>
  <c r="AL1454" i="4"/>
  <c r="AL852" i="4"/>
  <c r="AL851" i="4"/>
  <c r="AL853" i="4"/>
  <c r="AL854" i="4"/>
  <c r="AL983" i="4"/>
  <c r="AL984" i="4"/>
  <c r="AL1455" i="4"/>
  <c r="AL1456" i="4"/>
  <c r="AL1447" i="4"/>
  <c r="AL1448" i="4"/>
  <c r="AL1449" i="4"/>
  <c r="AL1450" i="4"/>
  <c r="AL1457" i="4"/>
  <c r="AL1550" i="4"/>
  <c r="Z156" i="11"/>
  <c r="AL721" i="4"/>
  <c r="AK1413" i="4"/>
  <c r="AL1409" i="4"/>
  <c r="AL727" i="4"/>
  <c r="AL866" i="4"/>
  <c r="AL865" i="4"/>
  <c r="AL867" i="4"/>
  <c r="AL868" i="4"/>
  <c r="AL987" i="4"/>
  <c r="AL988" i="4"/>
  <c r="AL1410" i="4"/>
  <c r="AL1411" i="4"/>
  <c r="AL1402" i="4"/>
  <c r="AL1403" i="4"/>
  <c r="AL1404" i="4"/>
  <c r="AL1405" i="4"/>
  <c r="AL1412" i="4"/>
  <c r="AL1533" i="4"/>
  <c r="Z157" i="11"/>
  <c r="AL722" i="4"/>
  <c r="AK1428" i="4"/>
  <c r="AL1424" i="4"/>
  <c r="AL728" i="4"/>
  <c r="AL873" i="4"/>
  <c r="AL872" i="4"/>
  <c r="AL874" i="4"/>
  <c r="AL875" i="4"/>
  <c r="AL991" i="4"/>
  <c r="AL1425" i="4"/>
  <c r="AL1426" i="4"/>
  <c r="AL1417" i="4"/>
  <c r="AL1418" i="4"/>
  <c r="AL1419" i="4"/>
  <c r="AL1420" i="4"/>
  <c r="AL1427" i="4"/>
  <c r="AL1539" i="4"/>
  <c r="Z158" i="11"/>
  <c r="AL723" i="4"/>
  <c r="AK1443" i="4"/>
  <c r="AL1439" i="4"/>
  <c r="AL729" i="4"/>
  <c r="AL880" i="4"/>
  <c r="AL879" i="4"/>
  <c r="AL881" i="4"/>
  <c r="AL882" i="4"/>
  <c r="AL999" i="4"/>
  <c r="AL1440" i="4"/>
  <c r="AL1441" i="4"/>
  <c r="AL1432" i="4"/>
  <c r="AL1433" i="4"/>
  <c r="AL1434" i="4"/>
  <c r="AL1435" i="4"/>
  <c r="AL1442" i="4"/>
  <c r="AL1545" i="4"/>
  <c r="Z159" i="11"/>
  <c r="Z155" i="11"/>
  <c r="Z176" i="14"/>
  <c r="Z177" i="14"/>
  <c r="Z178" i="14"/>
  <c r="Z258" i="14"/>
  <c r="Z259" i="14"/>
  <c r="Z162" i="11"/>
  <c r="Z185" i="14"/>
  <c r="Z274" i="14"/>
  <c r="Z275" i="14"/>
  <c r="Z163" i="11"/>
  <c r="Z161" i="11"/>
  <c r="Z170" i="11"/>
  <c r="Z171" i="11"/>
  <c r="Z172" i="11"/>
  <c r="Z173" i="11"/>
  <c r="Z174" i="11"/>
  <c r="Z175" i="11"/>
  <c r="Z176" i="11"/>
  <c r="Z154" i="11"/>
  <c r="AL1564" i="4"/>
  <c r="Z190" i="11"/>
  <c r="Z355" i="14"/>
  <c r="Z191" i="11"/>
  <c r="IW74" i="8"/>
  <c r="IW84" i="8"/>
  <c r="IW132" i="8"/>
  <c r="IW185" i="8"/>
  <c r="Z189" i="11"/>
  <c r="AL1645" i="4"/>
  <c r="Z192" i="11"/>
  <c r="AL1684" i="4"/>
  <c r="Z193" i="11"/>
  <c r="Z188" i="11"/>
  <c r="AL654" i="4"/>
  <c r="Z184" i="11"/>
  <c r="AL1532" i="4"/>
  <c r="Z181" i="11"/>
  <c r="AL1538" i="4"/>
  <c r="Z182" i="11"/>
  <c r="AL1544" i="4"/>
  <c r="Z183" i="11"/>
  <c r="AL726" i="4"/>
  <c r="AK1398" i="4"/>
  <c r="AL1394" i="4"/>
  <c r="AL859" i="4"/>
  <c r="AL858" i="4"/>
  <c r="AL860" i="4"/>
  <c r="AL861" i="4"/>
  <c r="AL1008" i="4"/>
  <c r="AL1009" i="4"/>
  <c r="AL1395" i="4"/>
  <c r="AL1396" i="4"/>
  <c r="AL1387" i="4"/>
  <c r="AL1388" i="4"/>
  <c r="AL1389" i="4"/>
  <c r="AL1390" i="4"/>
  <c r="AL1397" i="4"/>
  <c r="AL1527" i="4"/>
  <c r="Z180" i="11"/>
  <c r="Z179" i="11"/>
  <c r="Z260" i="14"/>
  <c r="Z186" i="11"/>
  <c r="Z276" i="14"/>
  <c r="Z187" i="11"/>
  <c r="Z185" i="11"/>
  <c r="Z194" i="11"/>
  <c r="Z195" i="11"/>
  <c r="Z196" i="11"/>
  <c r="Z197" i="11"/>
  <c r="Z198" i="11"/>
  <c r="Z199" i="11"/>
  <c r="Z200" i="11"/>
  <c r="Z178" i="11"/>
  <c r="AL1565" i="4"/>
  <c r="Z214" i="11"/>
  <c r="Z356" i="14"/>
  <c r="Z215" i="11"/>
  <c r="IW75" i="8"/>
  <c r="IW85" i="8"/>
  <c r="IW133" i="8"/>
  <c r="IW186" i="8"/>
  <c r="Z213" i="11"/>
  <c r="AL1646" i="4"/>
  <c r="Z216" i="11"/>
  <c r="Z212" i="11"/>
  <c r="AL655" i="4"/>
  <c r="Z208" i="11"/>
  <c r="AL1534" i="4"/>
  <c r="Z205" i="11"/>
  <c r="AL1540" i="4"/>
  <c r="Z206" i="11"/>
  <c r="AL1546" i="4"/>
  <c r="Z207" i="11"/>
  <c r="AL1528" i="4"/>
  <c r="Z204" i="11"/>
  <c r="Z203" i="11"/>
  <c r="Z261" i="14"/>
  <c r="Z210" i="11"/>
  <c r="Z277" i="14"/>
  <c r="Z211" i="11"/>
  <c r="Z209" i="11"/>
  <c r="Z218" i="11"/>
  <c r="Z219" i="11"/>
  <c r="Z220" i="11"/>
  <c r="Z221" i="11"/>
  <c r="Z222" i="11"/>
  <c r="Z223" i="11"/>
  <c r="Z224" i="11"/>
  <c r="Z202" i="11"/>
  <c r="AL1566" i="4"/>
  <c r="Z234" i="11"/>
  <c r="Z357" i="14"/>
  <c r="Z235" i="11"/>
  <c r="IW72" i="8"/>
  <c r="IW82" i="8"/>
  <c r="Z233" i="11"/>
  <c r="Z232" i="11"/>
  <c r="AL626" i="4"/>
  <c r="AL656" i="4"/>
  <c r="Z228" i="11"/>
  <c r="Z227" i="11"/>
  <c r="Z262" i="14"/>
  <c r="Z230" i="11"/>
  <c r="Z278" i="14"/>
  <c r="Z231" i="11"/>
  <c r="Z229" i="11"/>
  <c r="Z239" i="11"/>
  <c r="Z240" i="11"/>
  <c r="Z241" i="11"/>
  <c r="Z242" i="11"/>
  <c r="Z243" i="11"/>
  <c r="Z244" i="11"/>
  <c r="Z245" i="11"/>
  <c r="Z226" i="11"/>
  <c r="Z153" i="11"/>
  <c r="Z29" i="11"/>
  <c r="Z248" i="11"/>
  <c r="Z189" i="14"/>
  <c r="Z192" i="14"/>
  <c r="Z190" i="14"/>
  <c r="Z191" i="14"/>
  <c r="Z194" i="14"/>
  <c r="Z199" i="14"/>
  <c r="Z202" i="14"/>
  <c r="Z205" i="14"/>
  <c r="Z209" i="14"/>
  <c r="Z212" i="14"/>
  <c r="Z257" i="11"/>
  <c r="Z252" i="11"/>
  <c r="AL20" i="4"/>
  <c r="AL21" i="4"/>
  <c r="AL22" i="4"/>
  <c r="AL23" i="4"/>
  <c r="AL24" i="4"/>
  <c r="AL26" i="4"/>
  <c r="AL30" i="4"/>
  <c r="AL90" i="4"/>
  <c r="AL91" i="4"/>
  <c r="AL92" i="4"/>
  <c r="AL93" i="4"/>
  <c r="AL94" i="4"/>
  <c r="AL96" i="4"/>
  <c r="AL98" i="4"/>
  <c r="AL34" i="4"/>
  <c r="AL36" i="4"/>
  <c r="AL38" i="4"/>
  <c r="AL40" i="4"/>
  <c r="AL43" i="4"/>
  <c r="AL101" i="4"/>
  <c r="AL103" i="4"/>
  <c r="AL105" i="4"/>
  <c r="AL107" i="4"/>
  <c r="AL110" i="4"/>
  <c r="AL157" i="4"/>
  <c r="AL158" i="4"/>
  <c r="AL159" i="4"/>
  <c r="AL160" i="4"/>
  <c r="AL161" i="4"/>
  <c r="AL163" i="4"/>
  <c r="AL165" i="4"/>
  <c r="AL168" i="4"/>
  <c r="AL170" i="4"/>
  <c r="AL172" i="4"/>
  <c r="AL174" i="4"/>
  <c r="AL177" i="4"/>
  <c r="AA12" i="10"/>
  <c r="AL281" i="4"/>
  <c r="AL282" i="4"/>
  <c r="Z263" i="11"/>
  <c r="AL47" i="4"/>
  <c r="AL114" i="4"/>
  <c r="AL50" i="4"/>
  <c r="AL52" i="4"/>
  <c r="AL54" i="4"/>
  <c r="AL56" i="4"/>
  <c r="AL59" i="4"/>
  <c r="AL117" i="4"/>
  <c r="AL119" i="4"/>
  <c r="AL121" i="4"/>
  <c r="AL123" i="4"/>
  <c r="AL126" i="4"/>
  <c r="AL181" i="4"/>
  <c r="AL184" i="4"/>
  <c r="AL186" i="4"/>
  <c r="AL188" i="4"/>
  <c r="AL190" i="4"/>
  <c r="AL193" i="4"/>
  <c r="AA15" i="10"/>
  <c r="AL285" i="4"/>
  <c r="AL286" i="4"/>
  <c r="Z264" i="11"/>
  <c r="AL63" i="4"/>
  <c r="AL130" i="4"/>
  <c r="AL66" i="4"/>
  <c r="AL68" i="4"/>
  <c r="AL70" i="4"/>
  <c r="AL72" i="4"/>
  <c r="AL75" i="4"/>
  <c r="AL133" i="4"/>
  <c r="AL135" i="4"/>
  <c r="AL137" i="4"/>
  <c r="AL139" i="4"/>
  <c r="AL142" i="4"/>
  <c r="AL197" i="4"/>
  <c r="AL200" i="4"/>
  <c r="AL202" i="4"/>
  <c r="AL204" i="4"/>
  <c r="AL206" i="4"/>
  <c r="AL209" i="4"/>
  <c r="AA18" i="10"/>
  <c r="AL289" i="4"/>
  <c r="AL290" i="4"/>
  <c r="Z265" i="11"/>
  <c r="Z262" i="11"/>
  <c r="Z260" i="11"/>
  <c r="IW200" i="8"/>
  <c r="IW195" i="8"/>
  <c r="IW197" i="8"/>
  <c r="IW201" i="8"/>
  <c r="Z277" i="11"/>
  <c r="Z213" i="14"/>
  <c r="Z278" i="11"/>
  <c r="BJ446" i="6"/>
  <c r="AL1737" i="4"/>
  <c r="AL1734" i="4"/>
  <c r="AL1739" i="4"/>
  <c r="BJ447" i="6"/>
  <c r="AL1740" i="4"/>
  <c r="AL1738" i="4"/>
  <c r="AL1741" i="4"/>
  <c r="AL1742" i="4"/>
  <c r="AL1744" i="4"/>
  <c r="Z276" i="11"/>
  <c r="Z273" i="11"/>
  <c r="AK1622" i="4"/>
  <c r="AL1618" i="4"/>
  <c r="AL1615" i="4"/>
  <c r="AL1616" i="4"/>
  <c r="AL1619" i="4"/>
  <c r="AL1620" i="4"/>
  <c r="AL1621" i="4"/>
  <c r="AL1631" i="4"/>
  <c r="Z261" i="11"/>
  <c r="Z259" i="11"/>
  <c r="Z250" i="11"/>
  <c r="Z280" i="11"/>
  <c r="Y128" i="12"/>
  <c r="Z288" i="11"/>
  <c r="AL283" i="4"/>
  <c r="AL287" i="4"/>
  <c r="AL291" i="4"/>
  <c r="Z284" i="11"/>
  <c r="Z283" i="11"/>
  <c r="AL1013" i="4"/>
  <c r="AL1016" i="4"/>
  <c r="AL1030" i="4"/>
  <c r="AL1018" i="4"/>
  <c r="AL1031" i="4"/>
  <c r="AL1020" i="4"/>
  <c r="AL1032" i="4"/>
  <c r="AL1022" i="4"/>
  <c r="AL1033" i="4"/>
  <c r="AL1024" i="4"/>
  <c r="AL1034" i="4"/>
  <c r="AL1035" i="4"/>
  <c r="AL1038" i="4"/>
  <c r="AL1039" i="4"/>
  <c r="AL1040" i="4"/>
  <c r="AL1041" i="4"/>
  <c r="AL1042" i="4"/>
  <c r="AL1043" i="4"/>
  <c r="AL1045" i="4"/>
  <c r="AL1052" i="4"/>
  <c r="AL1055" i="4"/>
  <c r="AL1069" i="4"/>
  <c r="AL1057" i="4"/>
  <c r="AL1070" i="4"/>
  <c r="AL1059" i="4"/>
  <c r="AL1071" i="4"/>
  <c r="AL1061" i="4"/>
  <c r="AL1072" i="4"/>
  <c r="AL1063" i="4"/>
  <c r="AL1073" i="4"/>
  <c r="AL1074" i="4"/>
  <c r="AL1077" i="4"/>
  <c r="AL1078" i="4"/>
  <c r="AL1079" i="4"/>
  <c r="AL1080" i="4"/>
  <c r="AL1081" i="4"/>
  <c r="AL1082" i="4"/>
  <c r="AL1084" i="4"/>
  <c r="AL1090" i="4"/>
  <c r="AL1093" i="4"/>
  <c r="AL1107" i="4"/>
  <c r="AL1095" i="4"/>
  <c r="AL1108" i="4"/>
  <c r="AL1097" i="4"/>
  <c r="AL1109" i="4"/>
  <c r="AL1099" i="4"/>
  <c r="AL1110" i="4"/>
  <c r="AL1101" i="4"/>
  <c r="AL1111" i="4"/>
  <c r="AL1112" i="4"/>
  <c r="AL1115" i="4"/>
  <c r="AL1116" i="4"/>
  <c r="AL1117" i="4"/>
  <c r="AL1118" i="4"/>
  <c r="AL1119" i="4"/>
  <c r="AL1120" i="4"/>
  <c r="AL1122" i="4"/>
  <c r="Z286" i="11"/>
  <c r="AL1017" i="4"/>
  <c r="AL1019" i="4"/>
  <c r="AL1021" i="4"/>
  <c r="AL1023" i="4"/>
  <c r="AL1027" i="4"/>
  <c r="AL1049" i="4"/>
  <c r="AL1056" i="4"/>
  <c r="AL1058" i="4"/>
  <c r="AL1060" i="4"/>
  <c r="AL1062" i="4"/>
  <c r="AL1066" i="4"/>
  <c r="AL1087" i="4"/>
  <c r="AL1094" i="4"/>
  <c r="AL1096" i="4"/>
  <c r="AL1098" i="4"/>
  <c r="AL1100" i="4"/>
  <c r="AL1104" i="4"/>
  <c r="AL1125" i="4"/>
  <c r="AL900" i="4"/>
  <c r="AL901" i="4"/>
  <c r="AL902" i="4"/>
  <c r="AL903" i="4"/>
  <c r="AL934" i="4"/>
  <c r="AL935" i="4"/>
  <c r="AL936" i="4"/>
  <c r="AL937" i="4"/>
  <c r="AL960" i="4"/>
  <c r="AL961" i="4"/>
  <c r="AL962" i="4"/>
  <c r="AL963" i="4"/>
  <c r="AL992" i="4"/>
  <c r="AL993" i="4"/>
  <c r="AL994" i="4"/>
  <c r="AL995" i="4"/>
  <c r="AL1128" i="4"/>
  <c r="AL1131" i="4"/>
  <c r="AL1132" i="4"/>
  <c r="AL1133" i="4"/>
  <c r="AL1134" i="4"/>
  <c r="AL1135" i="4"/>
  <c r="AL1136" i="4"/>
  <c r="AL1137" i="4"/>
  <c r="AL1138" i="4"/>
  <c r="AL1142" i="4"/>
  <c r="AL908" i="4"/>
  <c r="AL909" i="4"/>
  <c r="AL910" i="4"/>
  <c r="AL911" i="4"/>
  <c r="AL942" i="4"/>
  <c r="AL943" i="4"/>
  <c r="AL944" i="4"/>
  <c r="AL945" i="4"/>
  <c r="AL968" i="4"/>
  <c r="AL969" i="4"/>
  <c r="AL970" i="4"/>
  <c r="AL971" i="4"/>
  <c r="AL1000" i="4"/>
  <c r="AL1001" i="4"/>
  <c r="AL1002" i="4"/>
  <c r="AL1003" i="4"/>
  <c r="AL1145" i="4"/>
  <c r="AL1148" i="4"/>
  <c r="AL1149" i="4"/>
  <c r="AL1150" i="4"/>
  <c r="AL1151" i="4"/>
  <c r="AL1152" i="4"/>
  <c r="AL1153" i="4"/>
  <c r="AL1154" i="4"/>
  <c r="AL1155" i="4"/>
  <c r="AL1159" i="4"/>
  <c r="Z287" i="11"/>
  <c r="Z282" i="11"/>
  <c r="AK1568" i="4"/>
  <c r="AL1570" i="4"/>
  <c r="AL1571" i="4"/>
  <c r="Z23" i="12"/>
  <c r="AL1699" i="4"/>
  <c r="Z48" i="12"/>
  <c r="Z6" i="12"/>
  <c r="Z7" i="12"/>
  <c r="Z8" i="12"/>
  <c r="Z5" i="12"/>
  <c r="Z4" i="12"/>
  <c r="AK619" i="4"/>
  <c r="AK628" i="4"/>
  <c r="AK620" i="4"/>
  <c r="AK629" i="4"/>
  <c r="AK621" i="4"/>
  <c r="AK630" i="4"/>
  <c r="AK631" i="4"/>
  <c r="AK632" i="4"/>
  <c r="AK634" i="4"/>
  <c r="AL636" i="4"/>
  <c r="Z22" i="12"/>
  <c r="Z17" i="12"/>
  <c r="Z18" i="12"/>
  <c r="Z19" i="12"/>
  <c r="AL1141" i="4"/>
  <c r="Z20" i="12"/>
  <c r="AL1156" i="4"/>
  <c r="AL1158" i="4"/>
  <c r="Z21" i="12"/>
  <c r="Z16" i="12"/>
  <c r="Z287" i="14"/>
  <c r="Z288" i="14"/>
  <c r="Z289" i="14"/>
  <c r="Z291" i="14"/>
  <c r="Z23" i="14"/>
  <c r="Z55" i="14"/>
  <c r="Z85" i="14"/>
  <c r="Z293" i="14"/>
  <c r="Z299" i="14"/>
  <c r="Z300" i="14"/>
  <c r="Z302" i="14"/>
  <c r="Z26" i="14"/>
  <c r="Z58" i="14"/>
  <c r="Z88" i="14"/>
  <c r="Z294" i="14"/>
  <c r="Z305" i="14"/>
  <c r="Z306" i="14"/>
  <c r="Z308" i="14"/>
  <c r="Z30" i="14"/>
  <c r="Z62" i="14"/>
  <c r="Z92" i="14"/>
  <c r="Z295" i="14"/>
  <c r="Z311" i="14"/>
  <c r="Z312" i="14"/>
  <c r="Z314" i="14"/>
  <c r="Z316" i="14"/>
  <c r="Z26" i="12"/>
  <c r="U106" i="14"/>
  <c r="V106" i="14"/>
  <c r="W106" i="14"/>
  <c r="X106" i="14"/>
  <c r="Y106" i="14"/>
  <c r="Z106" i="14"/>
  <c r="Z364" i="14"/>
  <c r="Z29" i="12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Z366" i="14"/>
  <c r="Z30" i="12"/>
  <c r="Y110" i="14"/>
  <c r="Z368" i="14"/>
  <c r="Z31" i="12"/>
  <c r="Z21" i="14"/>
  <c r="Z53" i="14"/>
  <c r="Z83" i="14"/>
  <c r="Z113" i="14"/>
  <c r="Y370" i="14"/>
  <c r="Z32" i="12"/>
  <c r="Y24" i="14"/>
  <c r="Y56" i="14"/>
  <c r="Y86" i="14"/>
  <c r="Y116" i="14"/>
  <c r="Z372" i="14"/>
  <c r="Z33" i="12"/>
  <c r="Z120" i="14"/>
  <c r="Y374" i="14"/>
  <c r="Z34" i="12"/>
  <c r="Y122" i="14"/>
  <c r="Z376" i="14"/>
  <c r="Z35" i="12"/>
  <c r="Z25" i="12"/>
  <c r="AL1607" i="4"/>
  <c r="Z332" i="14"/>
  <c r="Z333" i="14"/>
  <c r="Z334" i="14"/>
  <c r="Z335" i="14"/>
  <c r="Z336" i="14"/>
  <c r="Z339" i="14"/>
  <c r="Z340" i="14"/>
  <c r="Z341" i="14"/>
  <c r="Z342" i="14"/>
  <c r="Z36" i="12"/>
  <c r="Z216" i="14"/>
  <c r="Z217" i="14"/>
  <c r="Z218" i="14"/>
  <c r="Z200" i="14"/>
  <c r="Z222" i="14"/>
  <c r="Z223" i="14"/>
  <c r="Z224" i="14"/>
  <c r="Z225" i="14"/>
  <c r="Z203" i="14"/>
  <c r="Z227" i="14"/>
  <c r="Z228" i="14"/>
  <c r="Z229" i="14"/>
  <c r="Z230" i="14"/>
  <c r="Z207" i="14"/>
  <c r="Z232" i="14"/>
  <c r="Z233" i="14"/>
  <c r="Z234" i="14"/>
  <c r="Z235" i="14"/>
  <c r="Z237" i="14"/>
  <c r="Z38" i="12"/>
  <c r="Z241" i="14"/>
  <c r="Z39" i="12"/>
  <c r="Z242" i="14"/>
  <c r="Z40" i="12"/>
  <c r="Y246" i="14"/>
  <c r="Z41" i="12"/>
  <c r="Z245" i="14"/>
  <c r="Z42" i="12"/>
  <c r="Z198" i="14"/>
  <c r="Y243" i="14"/>
  <c r="Z43" i="12"/>
  <c r="Y201" i="14"/>
  <c r="Z244" i="14"/>
  <c r="Z44" i="12"/>
  <c r="Z37" i="12"/>
  <c r="Z24" i="12"/>
  <c r="AK1725" i="4"/>
  <c r="AL1726" i="4"/>
  <c r="Z49" i="12"/>
  <c r="AK1722" i="4"/>
  <c r="AL1723" i="4"/>
  <c r="Z53" i="12"/>
  <c r="Z47" i="12"/>
  <c r="Z58" i="12"/>
  <c r="AK1682" i="4"/>
  <c r="AK1672" i="4"/>
  <c r="AL1688" i="4"/>
  <c r="Z46" i="12"/>
  <c r="AL1634" i="4"/>
  <c r="Z57" i="12"/>
  <c r="Z3" i="12"/>
  <c r="AL1705" i="4"/>
  <c r="Z74" i="12"/>
  <c r="Z114" i="12"/>
  <c r="Z115" i="12"/>
  <c r="Z116" i="12"/>
  <c r="Z117" i="12"/>
  <c r="Z113" i="12"/>
  <c r="AL35" i="4"/>
  <c r="AL37" i="4"/>
  <c r="AL39" i="4"/>
  <c r="AL41" i="4"/>
  <c r="AL44" i="4"/>
  <c r="AL51" i="4"/>
  <c r="AL53" i="4"/>
  <c r="AL55" i="4"/>
  <c r="AL57" i="4"/>
  <c r="AL60" i="4"/>
  <c r="AL67" i="4"/>
  <c r="AL69" i="4"/>
  <c r="AL71" i="4"/>
  <c r="AL73" i="4"/>
  <c r="AL76" i="4"/>
  <c r="AL102" i="4"/>
  <c r="AL104" i="4"/>
  <c r="AL106" i="4"/>
  <c r="AL108" i="4"/>
  <c r="AL111" i="4"/>
  <c r="AL118" i="4"/>
  <c r="AL120" i="4"/>
  <c r="AL122" i="4"/>
  <c r="AL124" i="4"/>
  <c r="AL127" i="4"/>
  <c r="AL134" i="4"/>
  <c r="AL136" i="4"/>
  <c r="AL138" i="4"/>
  <c r="AL140" i="4"/>
  <c r="AL143" i="4"/>
  <c r="AL169" i="4"/>
  <c r="AL171" i="4"/>
  <c r="AL173" i="4"/>
  <c r="AL175" i="4"/>
  <c r="AL178" i="4"/>
  <c r="AL185" i="4"/>
  <c r="AL187" i="4"/>
  <c r="AL189" i="4"/>
  <c r="AL191" i="4"/>
  <c r="AL194" i="4"/>
  <c r="AL201" i="4"/>
  <c r="AL203" i="4"/>
  <c r="AL205" i="4"/>
  <c r="AL207" i="4"/>
  <c r="AL210" i="4"/>
  <c r="Z68" i="12"/>
  <c r="Z67" i="12"/>
  <c r="Z70" i="12"/>
  <c r="Z66" i="12"/>
  <c r="Z72" i="12"/>
  <c r="AL1046" i="4"/>
  <c r="AL1085" i="4"/>
  <c r="AL1123" i="4"/>
  <c r="Z73" i="12"/>
  <c r="Z71" i="12"/>
  <c r="Z65" i="12"/>
  <c r="AL1713" i="4"/>
  <c r="Z121" i="12"/>
  <c r="Z119" i="12"/>
  <c r="AL1629" i="4"/>
  <c r="Z62" i="12"/>
  <c r="Z59" i="12"/>
  <c r="Z123" i="12"/>
  <c r="Y129" i="12"/>
  <c r="Z124" i="12"/>
  <c r="Z125" i="12"/>
  <c r="AL1733" i="4"/>
  <c r="Z126" i="12"/>
  <c r="Z127" i="12"/>
  <c r="Z296" i="11"/>
  <c r="Z295" i="11"/>
  <c r="Z305" i="11"/>
  <c r="Z292" i="11"/>
  <c r="Z291" i="11"/>
  <c r="Z294" i="11"/>
  <c r="Z290" i="11"/>
  <c r="Z307" i="11"/>
  <c r="Z309" i="11"/>
  <c r="Z313" i="11"/>
  <c r="AL1695" i="4"/>
  <c r="AA54" i="10"/>
  <c r="AL1702" i="4"/>
  <c r="AM1703" i="4"/>
  <c r="AA54" i="12"/>
  <c r="H29" i="5"/>
  <c r="BK62" i="6"/>
  <c r="AM17" i="4"/>
  <c r="AM11" i="4"/>
  <c r="AM12" i="4"/>
  <c r="AM13" i="4"/>
  <c r="AM14" i="4"/>
  <c r="AM15" i="4"/>
  <c r="AM16" i="4"/>
  <c r="AM19" i="4"/>
  <c r="AM24" i="4"/>
  <c r="H30" i="5"/>
  <c r="BK71" i="6"/>
  <c r="AM87" i="4"/>
  <c r="AM81" i="4"/>
  <c r="AM82" i="4"/>
  <c r="AM83" i="4"/>
  <c r="AM84" i="4"/>
  <c r="AM85" i="4"/>
  <c r="AM86" i="4"/>
  <c r="AM89" i="4"/>
  <c r="AM94" i="4"/>
  <c r="H31" i="5"/>
  <c r="BK80" i="6"/>
  <c r="AM154" i="4"/>
  <c r="AM148" i="4"/>
  <c r="AM149" i="4"/>
  <c r="AM150" i="4"/>
  <c r="AM151" i="4"/>
  <c r="AM152" i="4"/>
  <c r="AM153" i="4"/>
  <c r="AM156" i="4"/>
  <c r="AM161" i="4"/>
  <c r="AB54" i="10"/>
  <c r="AN1703" i="4"/>
  <c r="AB54" i="12"/>
  <c r="AN17" i="4"/>
  <c r="AN11" i="4"/>
  <c r="AN12" i="4"/>
  <c r="AN13" i="4"/>
  <c r="AN14" i="4"/>
  <c r="AN15" i="4"/>
  <c r="AN16" i="4"/>
  <c r="AN19" i="4"/>
  <c r="AN24" i="4"/>
  <c r="AN87" i="4"/>
  <c r="AN81" i="4"/>
  <c r="AN82" i="4"/>
  <c r="AN83" i="4"/>
  <c r="AN84" i="4"/>
  <c r="AN85" i="4"/>
  <c r="AN86" i="4"/>
  <c r="AN89" i="4"/>
  <c r="AN94" i="4"/>
  <c r="AN154" i="4"/>
  <c r="AN148" i="4"/>
  <c r="AN149" i="4"/>
  <c r="AN150" i="4"/>
  <c r="AN151" i="4"/>
  <c r="AN152" i="4"/>
  <c r="AN153" i="4"/>
  <c r="AN156" i="4"/>
  <c r="AN161" i="4"/>
  <c r="AC54" i="10"/>
  <c r="AO1703" i="4"/>
  <c r="AC54" i="12"/>
  <c r="AO17" i="4"/>
  <c r="AO11" i="4"/>
  <c r="AO12" i="4"/>
  <c r="AO13" i="4"/>
  <c r="AO14" i="4"/>
  <c r="AO15" i="4"/>
  <c r="AO16" i="4"/>
  <c r="AO19" i="4"/>
  <c r="AO24" i="4"/>
  <c r="AO87" i="4"/>
  <c r="AO81" i="4"/>
  <c r="AO82" i="4"/>
  <c r="AO83" i="4"/>
  <c r="AO84" i="4"/>
  <c r="AO85" i="4"/>
  <c r="AO86" i="4"/>
  <c r="AO89" i="4"/>
  <c r="AO94" i="4"/>
  <c r="AO154" i="4"/>
  <c r="AO148" i="4"/>
  <c r="AO149" i="4"/>
  <c r="AO150" i="4"/>
  <c r="AO151" i="4"/>
  <c r="AO152" i="4"/>
  <c r="AO153" i="4"/>
  <c r="AO156" i="4"/>
  <c r="AO161" i="4"/>
  <c r="AD54" i="10"/>
  <c r="AP1703" i="4"/>
  <c r="AD54" i="12"/>
  <c r="AP17" i="4"/>
  <c r="AP11" i="4"/>
  <c r="AP12" i="4"/>
  <c r="AP13" i="4"/>
  <c r="AP14" i="4"/>
  <c r="AP15" i="4"/>
  <c r="AP16" i="4"/>
  <c r="AP19" i="4"/>
  <c r="AP24" i="4"/>
  <c r="AP87" i="4"/>
  <c r="AP81" i="4"/>
  <c r="AP82" i="4"/>
  <c r="AP83" i="4"/>
  <c r="AP84" i="4"/>
  <c r="AP85" i="4"/>
  <c r="AP86" i="4"/>
  <c r="AP89" i="4"/>
  <c r="AP94" i="4"/>
  <c r="AP154" i="4"/>
  <c r="AP148" i="4"/>
  <c r="AP149" i="4"/>
  <c r="AP150" i="4"/>
  <c r="AP151" i="4"/>
  <c r="AP152" i="4"/>
  <c r="AP153" i="4"/>
  <c r="AP156" i="4"/>
  <c r="AP161" i="4"/>
  <c r="AE54" i="10"/>
  <c r="AQ1703" i="4"/>
  <c r="AE54" i="12"/>
  <c r="AQ17" i="4"/>
  <c r="AQ11" i="4"/>
  <c r="AQ12" i="4"/>
  <c r="AQ13" i="4"/>
  <c r="AQ14" i="4"/>
  <c r="AQ15" i="4"/>
  <c r="AQ16" i="4"/>
  <c r="AQ19" i="4"/>
  <c r="AQ24" i="4"/>
  <c r="AQ87" i="4"/>
  <c r="AQ81" i="4"/>
  <c r="AQ82" i="4"/>
  <c r="AQ83" i="4"/>
  <c r="AQ84" i="4"/>
  <c r="AQ85" i="4"/>
  <c r="AQ86" i="4"/>
  <c r="AQ89" i="4"/>
  <c r="AQ94" i="4"/>
  <c r="AQ154" i="4"/>
  <c r="AQ148" i="4"/>
  <c r="AQ149" i="4"/>
  <c r="AQ150" i="4"/>
  <c r="AQ151" i="4"/>
  <c r="AQ152" i="4"/>
  <c r="AQ153" i="4"/>
  <c r="AQ156" i="4"/>
  <c r="AQ161" i="4"/>
  <c r="AF54" i="10"/>
  <c r="AR1703" i="4"/>
  <c r="AF54" i="12"/>
  <c r="AR17" i="4"/>
  <c r="AR11" i="4"/>
  <c r="AR12" i="4"/>
  <c r="AR13" i="4"/>
  <c r="AR14" i="4"/>
  <c r="AR15" i="4"/>
  <c r="AR16" i="4"/>
  <c r="AR19" i="4"/>
  <c r="AR24" i="4"/>
  <c r="AR87" i="4"/>
  <c r="AR81" i="4"/>
  <c r="AR82" i="4"/>
  <c r="AR83" i="4"/>
  <c r="AR84" i="4"/>
  <c r="AR85" i="4"/>
  <c r="AR86" i="4"/>
  <c r="AR89" i="4"/>
  <c r="AR94" i="4"/>
  <c r="AR154" i="4"/>
  <c r="AR148" i="4"/>
  <c r="AR149" i="4"/>
  <c r="AR150" i="4"/>
  <c r="AR151" i="4"/>
  <c r="AR152" i="4"/>
  <c r="AR153" i="4"/>
  <c r="AR156" i="4"/>
  <c r="AR161" i="4"/>
  <c r="AG54" i="10"/>
  <c r="AS1703" i="4"/>
  <c r="AG54" i="12"/>
  <c r="AS17" i="4"/>
  <c r="AS11" i="4"/>
  <c r="AS12" i="4"/>
  <c r="AS13" i="4"/>
  <c r="AS14" i="4"/>
  <c r="AS15" i="4"/>
  <c r="AS16" i="4"/>
  <c r="AS19" i="4"/>
  <c r="AS24" i="4"/>
  <c r="AS87" i="4"/>
  <c r="AS81" i="4"/>
  <c r="AS82" i="4"/>
  <c r="AS83" i="4"/>
  <c r="AS84" i="4"/>
  <c r="AS85" i="4"/>
  <c r="AS86" i="4"/>
  <c r="AS89" i="4"/>
  <c r="AS94" i="4"/>
  <c r="AS154" i="4"/>
  <c r="AS148" i="4"/>
  <c r="AS149" i="4"/>
  <c r="AS150" i="4"/>
  <c r="AS151" i="4"/>
  <c r="AS152" i="4"/>
  <c r="AS153" i="4"/>
  <c r="AS156" i="4"/>
  <c r="AS161" i="4"/>
  <c r="AH54" i="10"/>
  <c r="AT1703" i="4"/>
  <c r="AH54" i="12"/>
  <c r="AT17" i="4"/>
  <c r="AT11" i="4"/>
  <c r="AT12" i="4"/>
  <c r="AT13" i="4"/>
  <c r="AT14" i="4"/>
  <c r="AT15" i="4"/>
  <c r="AT16" i="4"/>
  <c r="AT19" i="4"/>
  <c r="AT24" i="4"/>
  <c r="AT87" i="4"/>
  <c r="AT81" i="4"/>
  <c r="AT82" i="4"/>
  <c r="AT83" i="4"/>
  <c r="AT84" i="4"/>
  <c r="AT85" i="4"/>
  <c r="AT86" i="4"/>
  <c r="AT89" i="4"/>
  <c r="AT94" i="4"/>
  <c r="AT154" i="4"/>
  <c r="AT148" i="4"/>
  <c r="AT149" i="4"/>
  <c r="AT150" i="4"/>
  <c r="AT151" i="4"/>
  <c r="AT152" i="4"/>
  <c r="AT153" i="4"/>
  <c r="AT156" i="4"/>
  <c r="AT161" i="4"/>
  <c r="AI54" i="10"/>
  <c r="AU1703" i="4"/>
  <c r="AI54" i="12"/>
  <c r="AU17" i="4"/>
  <c r="AU11" i="4"/>
  <c r="AU12" i="4"/>
  <c r="AU13" i="4"/>
  <c r="AU14" i="4"/>
  <c r="AU15" i="4"/>
  <c r="AU16" i="4"/>
  <c r="AU19" i="4"/>
  <c r="AU24" i="4"/>
  <c r="AU87" i="4"/>
  <c r="AU81" i="4"/>
  <c r="AU82" i="4"/>
  <c r="AU83" i="4"/>
  <c r="AU84" i="4"/>
  <c r="AU85" i="4"/>
  <c r="AU86" i="4"/>
  <c r="AU89" i="4"/>
  <c r="AU94" i="4"/>
  <c r="AU154" i="4"/>
  <c r="AU148" i="4"/>
  <c r="AU149" i="4"/>
  <c r="AU150" i="4"/>
  <c r="AU151" i="4"/>
  <c r="AU152" i="4"/>
  <c r="AU153" i="4"/>
  <c r="AU156" i="4"/>
  <c r="AU161" i="4"/>
  <c r="AJ54" i="10"/>
  <c r="AV1703" i="4"/>
  <c r="AJ54" i="12"/>
  <c r="AV17" i="4"/>
  <c r="AV11" i="4"/>
  <c r="AV12" i="4"/>
  <c r="AV13" i="4"/>
  <c r="AV14" i="4"/>
  <c r="AV15" i="4"/>
  <c r="AV16" i="4"/>
  <c r="AV19" i="4"/>
  <c r="AV24" i="4"/>
  <c r="AV87" i="4"/>
  <c r="AV81" i="4"/>
  <c r="AV82" i="4"/>
  <c r="AV83" i="4"/>
  <c r="AV84" i="4"/>
  <c r="AV85" i="4"/>
  <c r="AV86" i="4"/>
  <c r="AV89" i="4"/>
  <c r="AV94" i="4"/>
  <c r="AV154" i="4"/>
  <c r="AV148" i="4"/>
  <c r="AV149" i="4"/>
  <c r="AV150" i="4"/>
  <c r="AV151" i="4"/>
  <c r="AV152" i="4"/>
  <c r="AV153" i="4"/>
  <c r="AV156" i="4"/>
  <c r="AV161" i="4"/>
  <c r="AK54" i="10"/>
  <c r="AW1703" i="4"/>
  <c r="AK54" i="12"/>
  <c r="AW17" i="4"/>
  <c r="AW11" i="4"/>
  <c r="AW12" i="4"/>
  <c r="AW13" i="4"/>
  <c r="AW14" i="4"/>
  <c r="AW15" i="4"/>
  <c r="AW16" i="4"/>
  <c r="AW19" i="4"/>
  <c r="AW24" i="4"/>
  <c r="AW87" i="4"/>
  <c r="AW81" i="4"/>
  <c r="AW82" i="4"/>
  <c r="AW83" i="4"/>
  <c r="AW84" i="4"/>
  <c r="AW85" i="4"/>
  <c r="AW86" i="4"/>
  <c r="AW89" i="4"/>
  <c r="AW94" i="4"/>
  <c r="AW154" i="4"/>
  <c r="AW148" i="4"/>
  <c r="AW149" i="4"/>
  <c r="AW150" i="4"/>
  <c r="AW151" i="4"/>
  <c r="AW152" i="4"/>
  <c r="AW153" i="4"/>
  <c r="AW156" i="4"/>
  <c r="AW161" i="4"/>
  <c r="AL54" i="10"/>
  <c r="AX1703" i="4"/>
  <c r="AL54" i="12"/>
  <c r="AM524" i="4"/>
  <c r="AM522" i="4"/>
  <c r="AM523" i="4"/>
  <c r="AM525" i="4"/>
  <c r="AM526" i="4"/>
  <c r="AM527" i="4"/>
  <c r="AM1555" i="4"/>
  <c r="AA43" i="11"/>
  <c r="AM1610" i="4"/>
  <c r="AA127" i="14"/>
  <c r="AA128" i="14"/>
  <c r="AA130" i="14"/>
  <c r="AM534" i="4"/>
  <c r="AM532" i="4"/>
  <c r="AM533" i="4"/>
  <c r="AM535" i="4"/>
  <c r="AM536" i="4"/>
  <c r="AM537" i="4"/>
  <c r="AM1582" i="4"/>
  <c r="AM1584" i="4"/>
  <c r="AM1585" i="4"/>
  <c r="AA345" i="14"/>
  <c r="AA346" i="14"/>
  <c r="AA44" i="11"/>
  <c r="IX28" i="8"/>
  <c r="IX36" i="8"/>
  <c r="IX124" i="8"/>
  <c r="AA42" i="11"/>
  <c r="AM1674" i="4"/>
  <c r="AM1675" i="4"/>
  <c r="AA46" i="11"/>
  <c r="AM1635" i="4"/>
  <c r="AM1636" i="4"/>
  <c r="AA45" i="11"/>
  <c r="AA41" i="11"/>
  <c r="BK190" i="6"/>
  <c r="AM625" i="4"/>
  <c r="AM645" i="4"/>
  <c r="AA37" i="11"/>
  <c r="AM687" i="4"/>
  <c r="AL1185" i="4"/>
  <c r="AM1181" i="4"/>
  <c r="AM744" i="4"/>
  <c r="AM743" i="4"/>
  <c r="AM742" i="4"/>
  <c r="AM745" i="4"/>
  <c r="AM891" i="4"/>
  <c r="AM892" i="4"/>
  <c r="AM1182" i="4"/>
  <c r="AM1183" i="4"/>
  <c r="AM1174" i="4"/>
  <c r="AM1175" i="4"/>
  <c r="AM1176" i="4"/>
  <c r="AM1177" i="4"/>
  <c r="AM1184" i="4"/>
  <c r="AM1462" i="4"/>
  <c r="AA33" i="11"/>
  <c r="AM688" i="4"/>
  <c r="AM694" i="4"/>
  <c r="AL1200" i="4"/>
  <c r="AM1196" i="4"/>
  <c r="AM760" i="4"/>
  <c r="AM759" i="4"/>
  <c r="AM758" i="4"/>
  <c r="AM761" i="4"/>
  <c r="AM895" i="4"/>
  <c r="AM896" i="4"/>
  <c r="AM1197" i="4"/>
  <c r="AM1198" i="4"/>
  <c r="AM1189" i="4"/>
  <c r="AM1190" i="4"/>
  <c r="AM1191" i="4"/>
  <c r="AM1192" i="4"/>
  <c r="AM1199" i="4"/>
  <c r="AM1466" i="4"/>
  <c r="AA34" i="11"/>
  <c r="AM689" i="4"/>
  <c r="AM695" i="4"/>
  <c r="AL1215" i="4"/>
  <c r="AM1211" i="4"/>
  <c r="AM767" i="4"/>
  <c r="AM766" i="4"/>
  <c r="AM765" i="4"/>
  <c r="AM768" i="4"/>
  <c r="AM899" i="4"/>
  <c r="AM1212" i="4"/>
  <c r="AM1213" i="4"/>
  <c r="AM1204" i="4"/>
  <c r="AM1205" i="4"/>
  <c r="AM1206" i="4"/>
  <c r="AM1207" i="4"/>
  <c r="AM1214" i="4"/>
  <c r="AM1471" i="4"/>
  <c r="AA35" i="11"/>
  <c r="AM690" i="4"/>
  <c r="AM696" i="4"/>
  <c r="AL1230" i="4"/>
  <c r="AM1226" i="4"/>
  <c r="AM774" i="4"/>
  <c r="AM773" i="4"/>
  <c r="AM772" i="4"/>
  <c r="AM775" i="4"/>
  <c r="AM907" i="4"/>
  <c r="AM1227" i="4"/>
  <c r="AM1228" i="4"/>
  <c r="AM1219" i="4"/>
  <c r="AM1220" i="4"/>
  <c r="AM1221" i="4"/>
  <c r="AM1222" i="4"/>
  <c r="AM1229" i="4"/>
  <c r="AM1476" i="4"/>
  <c r="AA36" i="11"/>
  <c r="AA32" i="11"/>
  <c r="AA5" i="14"/>
  <c r="AA6" i="14"/>
  <c r="AA8" i="14"/>
  <c r="AA9" i="14"/>
  <c r="AA10" i="14"/>
  <c r="AA13" i="14"/>
  <c r="AA11" i="14"/>
  <c r="AA14" i="14"/>
  <c r="AA16" i="14"/>
  <c r="AA18" i="14"/>
  <c r="AA22" i="14"/>
  <c r="AA25" i="14"/>
  <c r="AA28" i="14"/>
  <c r="AA32" i="14"/>
  <c r="AA158" i="14"/>
  <c r="AA37" i="14"/>
  <c r="AA38" i="14"/>
  <c r="AA40" i="14"/>
  <c r="AA41" i="14"/>
  <c r="AA42" i="14"/>
  <c r="AA45" i="14"/>
  <c r="AA43" i="14"/>
  <c r="AA46" i="14"/>
  <c r="AA48" i="14"/>
  <c r="AA50" i="14"/>
  <c r="AA54" i="14"/>
  <c r="AA57" i="14"/>
  <c r="AA60" i="14"/>
  <c r="AA64" i="14"/>
  <c r="AA159" i="14"/>
  <c r="AA67" i="14"/>
  <c r="AA68" i="14"/>
  <c r="AA70" i="14"/>
  <c r="AA71" i="14"/>
  <c r="AA72" i="14"/>
  <c r="AA75" i="14"/>
  <c r="AA73" i="14"/>
  <c r="AA76" i="14"/>
  <c r="AA78" i="14"/>
  <c r="AA80" i="14"/>
  <c r="AA84" i="14"/>
  <c r="AA87" i="14"/>
  <c r="AA90" i="14"/>
  <c r="AA94" i="14"/>
  <c r="AA160" i="14"/>
  <c r="AA250" i="14"/>
  <c r="AA251" i="14"/>
  <c r="AA39" i="11"/>
  <c r="AA131" i="14"/>
  <c r="AA132" i="14"/>
  <c r="AA135" i="14"/>
  <c r="AA133" i="14"/>
  <c r="AA136" i="14"/>
  <c r="AA138" i="14"/>
  <c r="AA140" i="14"/>
  <c r="AA144" i="14"/>
  <c r="AA147" i="14"/>
  <c r="AA150" i="14"/>
  <c r="AA154" i="14"/>
  <c r="AA182" i="14"/>
  <c r="AA266" i="14"/>
  <c r="AA267" i="14"/>
  <c r="AA40" i="11"/>
  <c r="AA38" i="11"/>
  <c r="AA47" i="11"/>
  <c r="AA48" i="11"/>
  <c r="AA49" i="11"/>
  <c r="AA50" i="11"/>
  <c r="AA51" i="11"/>
  <c r="AA52" i="11"/>
  <c r="AA53" i="11"/>
  <c r="AA31" i="11"/>
  <c r="AM1556" i="4"/>
  <c r="AA67" i="11"/>
  <c r="AA347" i="14"/>
  <c r="AA68" i="11"/>
  <c r="IX29" i="8"/>
  <c r="IX37" i="8"/>
  <c r="IX125" i="8"/>
  <c r="AA66" i="11"/>
  <c r="AM1676" i="4"/>
  <c r="AA70" i="11"/>
  <c r="AM1637" i="4"/>
  <c r="AA69" i="11"/>
  <c r="AA65" i="11"/>
  <c r="AM646" i="4"/>
  <c r="AA61" i="11"/>
  <c r="AM693" i="4"/>
  <c r="AL1245" i="4"/>
  <c r="AM1241" i="4"/>
  <c r="AM752" i="4"/>
  <c r="AM751" i="4"/>
  <c r="AM750" i="4"/>
  <c r="AM753" i="4"/>
  <c r="AM916" i="4"/>
  <c r="AM917" i="4"/>
  <c r="AM1242" i="4"/>
  <c r="AM1243" i="4"/>
  <c r="AM1234" i="4"/>
  <c r="AM1235" i="4"/>
  <c r="AM1236" i="4"/>
  <c r="AM1237" i="4"/>
  <c r="AM1244" i="4"/>
  <c r="AM1481" i="4"/>
  <c r="AA57" i="11"/>
  <c r="AM1467" i="4"/>
  <c r="AA58" i="11"/>
  <c r="AM1472" i="4"/>
  <c r="AA59" i="11"/>
  <c r="AM1477" i="4"/>
  <c r="AA60" i="11"/>
  <c r="AA56" i="11"/>
  <c r="AA252" i="14"/>
  <c r="AA63" i="11"/>
  <c r="AA268" i="14"/>
  <c r="AA64" i="11"/>
  <c r="AA62" i="11"/>
  <c r="AA71" i="11"/>
  <c r="AA72" i="11"/>
  <c r="AA73" i="11"/>
  <c r="AA74" i="11"/>
  <c r="AA75" i="11"/>
  <c r="AA76" i="11"/>
  <c r="AA77" i="11"/>
  <c r="AA55" i="11"/>
  <c r="AA30" i="11"/>
  <c r="AM547" i="4"/>
  <c r="AM545" i="4"/>
  <c r="AM546" i="4"/>
  <c r="AM548" i="4"/>
  <c r="AM549" i="4"/>
  <c r="AM550" i="4"/>
  <c r="AM1558" i="4"/>
  <c r="AA92" i="11"/>
  <c r="AM1589" i="4"/>
  <c r="AM1591" i="4"/>
  <c r="AM1592" i="4"/>
  <c r="AA348" i="14"/>
  <c r="AA349" i="14"/>
  <c r="AA93" i="11"/>
  <c r="AM1677" i="4"/>
  <c r="AM1678" i="4"/>
  <c r="AA95" i="11"/>
  <c r="AM1638" i="4"/>
  <c r="AM1639" i="4"/>
  <c r="AA94" i="11"/>
  <c r="AA90" i="11"/>
  <c r="AM648" i="4"/>
  <c r="AA86" i="11"/>
  <c r="AM713" i="4"/>
  <c r="AL1261" i="4"/>
  <c r="AM1257" i="4"/>
  <c r="AM784" i="4"/>
  <c r="AM783" i="4"/>
  <c r="AM782" i="4"/>
  <c r="AM785" i="4"/>
  <c r="AM922" i="4"/>
  <c r="AM923" i="4"/>
  <c r="AM1258" i="4"/>
  <c r="AM1259" i="4"/>
  <c r="AM1250" i="4"/>
  <c r="AM1251" i="4"/>
  <c r="AM1252" i="4"/>
  <c r="AM1253" i="4"/>
  <c r="AM1260" i="4"/>
  <c r="AM1486" i="4"/>
  <c r="AA82" i="11"/>
  <c r="AM714" i="4"/>
  <c r="AL1276" i="4"/>
  <c r="AM1272" i="4"/>
  <c r="AM791" i="4"/>
  <c r="AM790" i="4"/>
  <c r="AM789" i="4"/>
  <c r="AM792" i="4"/>
  <c r="AM928" i="4"/>
  <c r="AM929" i="4"/>
  <c r="AM1273" i="4"/>
  <c r="AM1274" i="4"/>
  <c r="AM1265" i="4"/>
  <c r="AM1266" i="4"/>
  <c r="AM1267" i="4"/>
  <c r="AM1268" i="4"/>
  <c r="AM1275" i="4"/>
  <c r="AM1490" i="4"/>
  <c r="AA83" i="11"/>
  <c r="AM715" i="4"/>
  <c r="AL1291" i="4"/>
  <c r="AM1287" i="4"/>
  <c r="AM798" i="4"/>
  <c r="AM797" i="4"/>
  <c r="AM796" i="4"/>
  <c r="AM799" i="4"/>
  <c r="AM933" i="4"/>
  <c r="AM1288" i="4"/>
  <c r="AM1289" i="4"/>
  <c r="AM1280" i="4"/>
  <c r="AM1281" i="4"/>
  <c r="AM1282" i="4"/>
  <c r="AM1283" i="4"/>
  <c r="AM1290" i="4"/>
  <c r="AM1494" i="4"/>
  <c r="AA84" i="11"/>
  <c r="AM716" i="4"/>
  <c r="AL1306" i="4"/>
  <c r="AM1302" i="4"/>
  <c r="AM805" i="4"/>
  <c r="AM804" i="4"/>
  <c r="AM803" i="4"/>
  <c r="AM806" i="4"/>
  <c r="AM941" i="4"/>
  <c r="AM1303" i="4"/>
  <c r="AM1304" i="4"/>
  <c r="AM1295" i="4"/>
  <c r="AM1296" i="4"/>
  <c r="AM1297" i="4"/>
  <c r="AM1298" i="4"/>
  <c r="AM1305" i="4"/>
  <c r="AM1498" i="4"/>
  <c r="AA85" i="11"/>
  <c r="AA81" i="11"/>
  <c r="AA164" i="14"/>
  <c r="AA165" i="14"/>
  <c r="AA166" i="14"/>
  <c r="AA253" i="14"/>
  <c r="AA254" i="14"/>
  <c r="AA183" i="14"/>
  <c r="AA269" i="14"/>
  <c r="AA270" i="14"/>
  <c r="AA89" i="11"/>
  <c r="AA87" i="11"/>
  <c r="AA96" i="11"/>
  <c r="AA97" i="11"/>
  <c r="AA98" i="11"/>
  <c r="AA99" i="11"/>
  <c r="AA100" i="11"/>
  <c r="AA101" i="11"/>
  <c r="AA102" i="11"/>
  <c r="AA80" i="11"/>
  <c r="AA79" i="11"/>
  <c r="AM559" i="4"/>
  <c r="AM557" i="4"/>
  <c r="AM558" i="4"/>
  <c r="AM560" i="4"/>
  <c r="AM561" i="4"/>
  <c r="AM562" i="4"/>
  <c r="AM1560" i="4"/>
  <c r="AA117" i="11"/>
  <c r="AM569" i="4"/>
  <c r="AM567" i="4"/>
  <c r="AM568" i="4"/>
  <c r="AM570" i="4"/>
  <c r="AM571" i="4"/>
  <c r="AM572" i="4"/>
  <c r="AM1596" i="4"/>
  <c r="AM1598" i="4"/>
  <c r="AM1599" i="4"/>
  <c r="AA350" i="14"/>
  <c r="AA351" i="14"/>
  <c r="AA118" i="11"/>
  <c r="IX56" i="8"/>
  <c r="IX64" i="8"/>
  <c r="IX128" i="8"/>
  <c r="AA116" i="11"/>
  <c r="AM1679" i="4"/>
  <c r="AM1680" i="4"/>
  <c r="AA120" i="11"/>
  <c r="AM1640" i="4"/>
  <c r="AM1641" i="4"/>
  <c r="AA119" i="11"/>
  <c r="AA115" i="11"/>
  <c r="AM650" i="4"/>
  <c r="AA111" i="11"/>
  <c r="AM700" i="4"/>
  <c r="AL1382" i="4"/>
  <c r="AM1378" i="4"/>
  <c r="AM815" i="4"/>
  <c r="AM814" i="4"/>
  <c r="AM813" i="4"/>
  <c r="AM816" i="4"/>
  <c r="AM950" i="4"/>
  <c r="AM952" i="4"/>
  <c r="AM1379" i="4"/>
  <c r="AM1380" i="4"/>
  <c r="AM1371" i="4"/>
  <c r="AM1372" i="4"/>
  <c r="AM1373" i="4"/>
  <c r="AM1374" i="4"/>
  <c r="AM1381" i="4"/>
  <c r="AM1522" i="4"/>
  <c r="AA107" i="11"/>
  <c r="AM701" i="4"/>
  <c r="AL1337" i="4"/>
  <c r="AM1333" i="4"/>
  <c r="AM829" i="4"/>
  <c r="AM707" i="4"/>
  <c r="AM828" i="4"/>
  <c r="AM827" i="4"/>
  <c r="AM830" i="4"/>
  <c r="AM955" i="4"/>
  <c r="AM956" i="4"/>
  <c r="AM1334" i="4"/>
  <c r="AM1335" i="4"/>
  <c r="AM1326" i="4"/>
  <c r="AM1327" i="4"/>
  <c r="AM1328" i="4"/>
  <c r="AM1329" i="4"/>
  <c r="AM1336" i="4"/>
  <c r="AM1507" i="4"/>
  <c r="AA108" i="11"/>
  <c r="AM702" i="4"/>
  <c r="AL1352" i="4"/>
  <c r="AM1348" i="4"/>
  <c r="AM836" i="4"/>
  <c r="AM708" i="4"/>
  <c r="AM835" i="4"/>
  <c r="AM834" i="4"/>
  <c r="AM837" i="4"/>
  <c r="AM959" i="4"/>
  <c r="AM1349" i="4"/>
  <c r="AM1350" i="4"/>
  <c r="AM1341" i="4"/>
  <c r="AM1342" i="4"/>
  <c r="AM1343" i="4"/>
  <c r="AM1344" i="4"/>
  <c r="AM1351" i="4"/>
  <c r="AM1512" i="4"/>
  <c r="AA109" i="11"/>
  <c r="AM703" i="4"/>
  <c r="AL1367" i="4"/>
  <c r="AM1363" i="4"/>
  <c r="AM709" i="4"/>
  <c r="AM842" i="4"/>
  <c r="AM841" i="4"/>
  <c r="AM843" i="4"/>
  <c r="AM844" i="4"/>
  <c r="AM967" i="4"/>
  <c r="AM1364" i="4"/>
  <c r="AM1365" i="4"/>
  <c r="AM1356" i="4"/>
  <c r="AM1357" i="4"/>
  <c r="AM1358" i="4"/>
  <c r="AM1359" i="4"/>
  <c r="AM1366" i="4"/>
  <c r="AM1517" i="4"/>
  <c r="AA110" i="11"/>
  <c r="AA106" i="11"/>
  <c r="AA170" i="14"/>
  <c r="AA171" i="14"/>
  <c r="AA172" i="14"/>
  <c r="AA255" i="14"/>
  <c r="AA256" i="14"/>
  <c r="AA113" i="11"/>
  <c r="AA184" i="14"/>
  <c r="AA271" i="14"/>
  <c r="AA272" i="14"/>
  <c r="AA114" i="11"/>
  <c r="AA112" i="11"/>
  <c r="AA121" i="11"/>
  <c r="AA122" i="11"/>
  <c r="AA123" i="11"/>
  <c r="AA124" i="11"/>
  <c r="AA125" i="11"/>
  <c r="AA126" i="11"/>
  <c r="AA127" i="11"/>
  <c r="AA105" i="11"/>
  <c r="AM1561" i="4"/>
  <c r="AA141" i="11"/>
  <c r="AA352" i="14"/>
  <c r="AA142" i="11"/>
  <c r="IX57" i="8"/>
  <c r="IX65" i="8"/>
  <c r="IX129" i="8"/>
  <c r="AA140" i="11"/>
  <c r="AM1681" i="4"/>
  <c r="AA144" i="11"/>
  <c r="AM1642" i="4"/>
  <c r="AA143" i="11"/>
  <c r="AA139" i="11"/>
  <c r="AM651" i="4"/>
  <c r="AA135" i="11"/>
  <c r="AM1508" i="4"/>
  <c r="AA132" i="11"/>
  <c r="AM1513" i="4"/>
  <c r="AA133" i="11"/>
  <c r="AM1518" i="4"/>
  <c r="AA134" i="11"/>
  <c r="AM706" i="4"/>
  <c r="AL1322" i="4"/>
  <c r="AM1318" i="4"/>
  <c r="AM821" i="4"/>
  <c r="AM820" i="4"/>
  <c r="AM822" i="4"/>
  <c r="AM823" i="4"/>
  <c r="AM976" i="4"/>
  <c r="AM977" i="4"/>
  <c r="AM1319" i="4"/>
  <c r="AM1320" i="4"/>
  <c r="AM1311" i="4"/>
  <c r="AM1312" i="4"/>
  <c r="AM1313" i="4"/>
  <c r="AM1314" i="4"/>
  <c r="AM1321" i="4"/>
  <c r="AM1503" i="4"/>
  <c r="AA131" i="11"/>
  <c r="AA130" i="11"/>
  <c r="AA257" i="14"/>
  <c r="AA137" i="11"/>
  <c r="AA273" i="14"/>
  <c r="AA138" i="11"/>
  <c r="AA136" i="11"/>
  <c r="AA145" i="11"/>
  <c r="AA146" i="11"/>
  <c r="AA147" i="11"/>
  <c r="AA148" i="11"/>
  <c r="AA149" i="11"/>
  <c r="AA150" i="11"/>
  <c r="AA151" i="11"/>
  <c r="AA129" i="11"/>
  <c r="AA104" i="11"/>
  <c r="AM591" i="4"/>
  <c r="AM589" i="4"/>
  <c r="AM590" i="4"/>
  <c r="AM592" i="4"/>
  <c r="AM593" i="4"/>
  <c r="AM594" i="4"/>
  <c r="AM1563" i="4"/>
  <c r="AA166" i="11"/>
  <c r="AM601" i="4"/>
  <c r="AM599" i="4"/>
  <c r="AM600" i="4"/>
  <c r="AM602" i="4"/>
  <c r="AM603" i="4"/>
  <c r="AM604" i="4"/>
  <c r="AM1603" i="4"/>
  <c r="AM1605" i="4"/>
  <c r="AM1606" i="4"/>
  <c r="AA353" i="14"/>
  <c r="AA354" i="14"/>
  <c r="AA167" i="11"/>
  <c r="IX73" i="8"/>
  <c r="IX83" i="8"/>
  <c r="IX131" i="8"/>
  <c r="AA165" i="11"/>
  <c r="AM1683" i="4"/>
  <c r="AA169" i="11"/>
  <c r="AM1643" i="4"/>
  <c r="AM1644" i="4"/>
  <c r="AA168" i="11"/>
  <c r="AA164" i="11"/>
  <c r="AM653" i="4"/>
  <c r="AA160" i="11"/>
  <c r="AM720" i="4"/>
  <c r="AL1458" i="4"/>
  <c r="AM1454" i="4"/>
  <c r="AM852" i="4"/>
  <c r="AM851" i="4"/>
  <c r="AM853" i="4"/>
  <c r="AM854" i="4"/>
  <c r="AM983" i="4"/>
  <c r="AM984" i="4"/>
  <c r="AM1455" i="4"/>
  <c r="AM1456" i="4"/>
  <c r="AM1447" i="4"/>
  <c r="AM1448" i="4"/>
  <c r="AM1449" i="4"/>
  <c r="AM1450" i="4"/>
  <c r="AM1457" i="4"/>
  <c r="AM1550" i="4"/>
  <c r="AA156" i="11"/>
  <c r="AM721" i="4"/>
  <c r="AL1413" i="4"/>
  <c r="AM1409" i="4"/>
  <c r="AM727" i="4"/>
  <c r="AM866" i="4"/>
  <c r="AM865" i="4"/>
  <c r="AM867" i="4"/>
  <c r="AM868" i="4"/>
  <c r="AM987" i="4"/>
  <c r="AM988" i="4"/>
  <c r="AM1410" i="4"/>
  <c r="AM1411" i="4"/>
  <c r="AM1402" i="4"/>
  <c r="AM1403" i="4"/>
  <c r="AM1404" i="4"/>
  <c r="AM1405" i="4"/>
  <c r="AM1412" i="4"/>
  <c r="AM1533" i="4"/>
  <c r="AA157" i="11"/>
  <c r="AM722" i="4"/>
  <c r="AL1428" i="4"/>
  <c r="AM1424" i="4"/>
  <c r="AM728" i="4"/>
  <c r="AM873" i="4"/>
  <c r="AM872" i="4"/>
  <c r="AM874" i="4"/>
  <c r="AM875" i="4"/>
  <c r="AM991" i="4"/>
  <c r="AM1425" i="4"/>
  <c r="AM1426" i="4"/>
  <c r="AM1417" i="4"/>
  <c r="AM1418" i="4"/>
  <c r="AM1419" i="4"/>
  <c r="AM1420" i="4"/>
  <c r="AM1427" i="4"/>
  <c r="AM1539" i="4"/>
  <c r="AA158" i="11"/>
  <c r="AM723" i="4"/>
  <c r="AL1443" i="4"/>
  <c r="AM1439" i="4"/>
  <c r="AM729" i="4"/>
  <c r="AM880" i="4"/>
  <c r="AM879" i="4"/>
  <c r="AM881" i="4"/>
  <c r="AM882" i="4"/>
  <c r="AM999" i="4"/>
  <c r="AM1440" i="4"/>
  <c r="AM1441" i="4"/>
  <c r="AM1432" i="4"/>
  <c r="AM1433" i="4"/>
  <c r="AM1434" i="4"/>
  <c r="AM1435" i="4"/>
  <c r="AM1442" i="4"/>
  <c r="AM1545" i="4"/>
  <c r="AA159" i="11"/>
  <c r="AA155" i="11"/>
  <c r="AA176" i="14"/>
  <c r="AA177" i="14"/>
  <c r="AA178" i="14"/>
  <c r="AA258" i="14"/>
  <c r="AA259" i="14"/>
  <c r="AA162" i="11"/>
  <c r="AA185" i="14"/>
  <c r="AA274" i="14"/>
  <c r="AA275" i="14"/>
  <c r="AA163" i="11"/>
  <c r="AA161" i="11"/>
  <c r="AA170" i="11"/>
  <c r="AA171" i="11"/>
  <c r="AA172" i="11"/>
  <c r="AA173" i="11"/>
  <c r="AA174" i="11"/>
  <c r="AA175" i="11"/>
  <c r="AA176" i="11"/>
  <c r="AA154" i="11"/>
  <c r="AM1564" i="4"/>
  <c r="AA190" i="11"/>
  <c r="AA355" i="14"/>
  <c r="AA191" i="11"/>
  <c r="IX74" i="8"/>
  <c r="IX84" i="8"/>
  <c r="IX132" i="8"/>
  <c r="IX185" i="8"/>
  <c r="AA189" i="11"/>
  <c r="AM1645" i="4"/>
  <c r="AA192" i="11"/>
  <c r="AM1684" i="4"/>
  <c r="AA193" i="11"/>
  <c r="AA188" i="11"/>
  <c r="AM654" i="4"/>
  <c r="AA184" i="11"/>
  <c r="AM1532" i="4"/>
  <c r="AA181" i="11"/>
  <c r="AM1538" i="4"/>
  <c r="AA182" i="11"/>
  <c r="AM1544" i="4"/>
  <c r="AA183" i="11"/>
  <c r="AM726" i="4"/>
  <c r="AL1398" i="4"/>
  <c r="AM1394" i="4"/>
  <c r="AM859" i="4"/>
  <c r="AM858" i="4"/>
  <c r="AM860" i="4"/>
  <c r="AM861" i="4"/>
  <c r="AM1008" i="4"/>
  <c r="AM1009" i="4"/>
  <c r="AM1395" i="4"/>
  <c r="AM1396" i="4"/>
  <c r="AM1387" i="4"/>
  <c r="AM1388" i="4"/>
  <c r="AM1389" i="4"/>
  <c r="AM1390" i="4"/>
  <c r="AM1397" i="4"/>
  <c r="AM1527" i="4"/>
  <c r="AA180" i="11"/>
  <c r="AA179" i="11"/>
  <c r="AA260" i="14"/>
  <c r="AA186" i="11"/>
  <c r="AA276" i="14"/>
  <c r="AA187" i="11"/>
  <c r="AA185" i="11"/>
  <c r="AA194" i="11"/>
  <c r="AA195" i="11"/>
  <c r="AA196" i="11"/>
  <c r="AA197" i="11"/>
  <c r="AA198" i="11"/>
  <c r="AA199" i="11"/>
  <c r="AA200" i="11"/>
  <c r="AA178" i="11"/>
  <c r="AM1565" i="4"/>
  <c r="AA214" i="11"/>
  <c r="AA356" i="14"/>
  <c r="AA215" i="11"/>
  <c r="IX75" i="8"/>
  <c r="IX85" i="8"/>
  <c r="IX133" i="8"/>
  <c r="IX186" i="8"/>
  <c r="AA213" i="11"/>
  <c r="AM1646" i="4"/>
  <c r="AA216" i="11"/>
  <c r="AA212" i="11"/>
  <c r="AM655" i="4"/>
  <c r="AA208" i="11"/>
  <c r="AM1534" i="4"/>
  <c r="AA205" i="11"/>
  <c r="AM1540" i="4"/>
  <c r="AA206" i="11"/>
  <c r="AM1546" i="4"/>
  <c r="AA207" i="11"/>
  <c r="AM1528" i="4"/>
  <c r="AA204" i="11"/>
  <c r="AA203" i="11"/>
  <c r="AA261" i="14"/>
  <c r="AA210" i="11"/>
  <c r="AA277" i="14"/>
  <c r="AA211" i="11"/>
  <c r="AA209" i="11"/>
  <c r="AA218" i="11"/>
  <c r="AA219" i="11"/>
  <c r="AA220" i="11"/>
  <c r="AA221" i="11"/>
  <c r="AA222" i="11"/>
  <c r="AA223" i="11"/>
  <c r="AA224" i="11"/>
  <c r="AA202" i="11"/>
  <c r="AM1566" i="4"/>
  <c r="AA234" i="11"/>
  <c r="AA357" i="14"/>
  <c r="AA235" i="11"/>
  <c r="AA232" i="11"/>
  <c r="BK192" i="6"/>
  <c r="AM626" i="4"/>
  <c r="AM656" i="4"/>
  <c r="AA228" i="11"/>
  <c r="AA227" i="11"/>
  <c r="AA262" i="14"/>
  <c r="AA230" i="11"/>
  <c r="AA278" i="14"/>
  <c r="AA231" i="11"/>
  <c r="AA229" i="11"/>
  <c r="AA239" i="11"/>
  <c r="AA240" i="11"/>
  <c r="AA241" i="11"/>
  <c r="AA242" i="11"/>
  <c r="AA243" i="11"/>
  <c r="AA244" i="11"/>
  <c r="AA245" i="11"/>
  <c r="AA226" i="11"/>
  <c r="AA153" i="11"/>
  <c r="AA29" i="11"/>
  <c r="AA5" i="11"/>
  <c r="AA9" i="11"/>
  <c r="AA13" i="11"/>
  <c r="AA4" i="11"/>
  <c r="AA3" i="11"/>
  <c r="AA248" i="11"/>
  <c r="AA189" i="14"/>
  <c r="AA192" i="14"/>
  <c r="AA190" i="14"/>
  <c r="AA191" i="14"/>
  <c r="AA194" i="14"/>
  <c r="AA199" i="14"/>
  <c r="AA202" i="14"/>
  <c r="AA205" i="14"/>
  <c r="AA209" i="14"/>
  <c r="AA212" i="14"/>
  <c r="AA257" i="11"/>
  <c r="AA252" i="11"/>
  <c r="AM20" i="4"/>
  <c r="AM21" i="4"/>
  <c r="AM22" i="4"/>
  <c r="AM23" i="4"/>
  <c r="AM26" i="4"/>
  <c r="AM30" i="4"/>
  <c r="AM90" i="4"/>
  <c r="AM91" i="4"/>
  <c r="AM92" i="4"/>
  <c r="AM93" i="4"/>
  <c r="AM96" i="4"/>
  <c r="AM98" i="4"/>
  <c r="AM34" i="4"/>
  <c r="AM36" i="4"/>
  <c r="AM38" i="4"/>
  <c r="AM40" i="4"/>
  <c r="AM43" i="4"/>
  <c r="AM101" i="4"/>
  <c r="AM103" i="4"/>
  <c r="AM105" i="4"/>
  <c r="AM107" i="4"/>
  <c r="AM110" i="4"/>
  <c r="AM157" i="4"/>
  <c r="AM158" i="4"/>
  <c r="AM159" i="4"/>
  <c r="AM160" i="4"/>
  <c r="AM163" i="4"/>
  <c r="AM165" i="4"/>
  <c r="AM168" i="4"/>
  <c r="AM170" i="4"/>
  <c r="AM172" i="4"/>
  <c r="AM174" i="4"/>
  <c r="AM177" i="4"/>
  <c r="AB12" i="10"/>
  <c r="AM281" i="4"/>
  <c r="AM282" i="4"/>
  <c r="AA263" i="11"/>
  <c r="AM47" i="4"/>
  <c r="AM114" i="4"/>
  <c r="AM50" i="4"/>
  <c r="AM52" i="4"/>
  <c r="AM54" i="4"/>
  <c r="AM56" i="4"/>
  <c r="AM59" i="4"/>
  <c r="AM117" i="4"/>
  <c r="AM119" i="4"/>
  <c r="AM121" i="4"/>
  <c r="AM123" i="4"/>
  <c r="AM126" i="4"/>
  <c r="AM181" i="4"/>
  <c r="AM184" i="4"/>
  <c r="AM186" i="4"/>
  <c r="AM188" i="4"/>
  <c r="AM190" i="4"/>
  <c r="AM193" i="4"/>
  <c r="AB15" i="10"/>
  <c r="AM285" i="4"/>
  <c r="AM286" i="4"/>
  <c r="AA264" i="11"/>
  <c r="AM63" i="4"/>
  <c r="AM130" i="4"/>
  <c r="AM66" i="4"/>
  <c r="AM68" i="4"/>
  <c r="AM70" i="4"/>
  <c r="AM72" i="4"/>
  <c r="AM75" i="4"/>
  <c r="AM133" i="4"/>
  <c r="AM135" i="4"/>
  <c r="AM137" i="4"/>
  <c r="AM139" i="4"/>
  <c r="AM142" i="4"/>
  <c r="AM197" i="4"/>
  <c r="AM200" i="4"/>
  <c r="AM202" i="4"/>
  <c r="AM204" i="4"/>
  <c r="AM206" i="4"/>
  <c r="AM209" i="4"/>
  <c r="AB18" i="10"/>
  <c r="AM289" i="4"/>
  <c r="AM290" i="4"/>
  <c r="AA265" i="11"/>
  <c r="AA262" i="11"/>
  <c r="AA260" i="11"/>
  <c r="AB5" i="11"/>
  <c r="AB9" i="11"/>
  <c r="AB13" i="11"/>
  <c r="AB4" i="11"/>
  <c r="AB3" i="11"/>
  <c r="AC5" i="11"/>
  <c r="AC9" i="11"/>
  <c r="AC13" i="11"/>
  <c r="AC4" i="11"/>
  <c r="AC3" i="11"/>
  <c r="AD5" i="11"/>
  <c r="AD9" i="11"/>
  <c r="AD13" i="11"/>
  <c r="AD4" i="11"/>
  <c r="AD3" i="11"/>
  <c r="AE5" i="11"/>
  <c r="AE9" i="11"/>
  <c r="AE13" i="11"/>
  <c r="AE4" i="11"/>
  <c r="AE3" i="11"/>
  <c r="AF5" i="11"/>
  <c r="AF9" i="11"/>
  <c r="AF13" i="11"/>
  <c r="AF4" i="11"/>
  <c r="AF3" i="11"/>
  <c r="AG5" i="11"/>
  <c r="AG9" i="11"/>
  <c r="AG13" i="11"/>
  <c r="AG4" i="11"/>
  <c r="AG3" i="11"/>
  <c r="AH5" i="11"/>
  <c r="AH9" i="11"/>
  <c r="AH13" i="11"/>
  <c r="AH4" i="11"/>
  <c r="AH3" i="11"/>
  <c r="AI5" i="11"/>
  <c r="AI9" i="11"/>
  <c r="AI13" i="11"/>
  <c r="AI4" i="11"/>
  <c r="AI3" i="11"/>
  <c r="AJ5" i="11"/>
  <c r="AJ9" i="11"/>
  <c r="AJ13" i="11"/>
  <c r="AJ4" i="11"/>
  <c r="AJ3" i="11"/>
  <c r="AK5" i="11"/>
  <c r="AK9" i="11"/>
  <c r="AK13" i="11"/>
  <c r="AK4" i="11"/>
  <c r="AK3" i="11"/>
  <c r="AX17" i="4"/>
  <c r="AX11" i="4"/>
  <c r="AX12" i="4"/>
  <c r="AX13" i="4"/>
  <c r="AX14" i="4"/>
  <c r="AX15" i="4"/>
  <c r="AX16" i="4"/>
  <c r="AX19" i="4"/>
  <c r="AL5" i="11"/>
  <c r="AX87" i="4"/>
  <c r="AX81" i="4"/>
  <c r="AX82" i="4"/>
  <c r="AX83" i="4"/>
  <c r="AX84" i="4"/>
  <c r="AX85" i="4"/>
  <c r="AX86" i="4"/>
  <c r="AX89" i="4"/>
  <c r="AL9" i="11"/>
  <c r="AX154" i="4"/>
  <c r="AX148" i="4"/>
  <c r="AX149" i="4"/>
  <c r="AX150" i="4"/>
  <c r="AX151" i="4"/>
  <c r="AX152" i="4"/>
  <c r="AX153" i="4"/>
  <c r="AX156" i="4"/>
  <c r="AL13" i="11"/>
  <c r="AL4" i="11"/>
  <c r="AL3" i="11"/>
  <c r="IX190" i="8"/>
  <c r="IX200" i="8"/>
  <c r="IX196" i="8"/>
  <c r="IY196" i="8"/>
  <c r="IZ196" i="8"/>
  <c r="JA196" i="8"/>
  <c r="JB196" i="8"/>
  <c r="JC196" i="8"/>
  <c r="JD196" i="8"/>
  <c r="JE196" i="8"/>
  <c r="JF196" i="8"/>
  <c r="JG196" i="8"/>
  <c r="JH196" i="8"/>
  <c r="JI196" i="8"/>
  <c r="IX195" i="8"/>
  <c r="IX197" i="8"/>
  <c r="IX201" i="8"/>
  <c r="AA277" i="11"/>
  <c r="AA213" i="14"/>
  <c r="AA278" i="11"/>
  <c r="BK446" i="6"/>
  <c r="AM1737" i="4"/>
  <c r="AM1734" i="4"/>
  <c r="AM1739" i="4"/>
  <c r="BK447" i="6"/>
  <c r="AM1740" i="4"/>
  <c r="AM1738" i="4"/>
  <c r="AM1741" i="4"/>
  <c r="AM1742" i="4"/>
  <c r="AM1744" i="4"/>
  <c r="AA276" i="11"/>
  <c r="AA273" i="11"/>
  <c r="AL1622" i="4"/>
  <c r="AM1618" i="4"/>
  <c r="AM1615" i="4"/>
  <c r="AM1616" i="4"/>
  <c r="AM1619" i="4"/>
  <c r="AM1620" i="4"/>
  <c r="AM1621" i="4"/>
  <c r="AM1631" i="4"/>
  <c r="AA261" i="11"/>
  <c r="AA259" i="11"/>
  <c r="AA250" i="11"/>
  <c r="AA280" i="11"/>
  <c r="Z128" i="12"/>
  <c r="AA288" i="11"/>
  <c r="AM283" i="4"/>
  <c r="AM287" i="4"/>
  <c r="AM291" i="4"/>
  <c r="AA284" i="11"/>
  <c r="AA283" i="11"/>
  <c r="AM1013" i="4"/>
  <c r="AM1016" i="4"/>
  <c r="AM1030" i="4"/>
  <c r="AM1018" i="4"/>
  <c r="AM1031" i="4"/>
  <c r="AM1020" i="4"/>
  <c r="AM1032" i="4"/>
  <c r="AM1022" i="4"/>
  <c r="AM1033" i="4"/>
  <c r="AM1024" i="4"/>
  <c r="AM1034" i="4"/>
  <c r="AM1035" i="4"/>
  <c r="AM1038" i="4"/>
  <c r="AM1039" i="4"/>
  <c r="AM1040" i="4"/>
  <c r="AM1041" i="4"/>
  <c r="AM1042" i="4"/>
  <c r="AM1043" i="4"/>
  <c r="AM1045" i="4"/>
  <c r="AM1052" i="4"/>
  <c r="AM1055" i="4"/>
  <c r="AM1069" i="4"/>
  <c r="AM1057" i="4"/>
  <c r="AM1070" i="4"/>
  <c r="AM1059" i="4"/>
  <c r="AM1071" i="4"/>
  <c r="AM1061" i="4"/>
  <c r="AM1072" i="4"/>
  <c r="AM1063" i="4"/>
  <c r="AM1073" i="4"/>
  <c r="AM1074" i="4"/>
  <c r="AM1077" i="4"/>
  <c r="AM1078" i="4"/>
  <c r="AM1079" i="4"/>
  <c r="AM1080" i="4"/>
  <c r="AM1081" i="4"/>
  <c r="AM1082" i="4"/>
  <c r="AM1084" i="4"/>
  <c r="AM1090" i="4"/>
  <c r="AM1093" i="4"/>
  <c r="AM1107" i="4"/>
  <c r="AM1095" i="4"/>
  <c r="AM1108" i="4"/>
  <c r="AM1097" i="4"/>
  <c r="AM1109" i="4"/>
  <c r="AM1099" i="4"/>
  <c r="AM1110" i="4"/>
  <c r="AM1101" i="4"/>
  <c r="AM1111" i="4"/>
  <c r="AM1112" i="4"/>
  <c r="AM1115" i="4"/>
  <c r="AM1116" i="4"/>
  <c r="AM1117" i="4"/>
  <c r="AM1118" i="4"/>
  <c r="AM1119" i="4"/>
  <c r="AM1120" i="4"/>
  <c r="AM1122" i="4"/>
  <c r="AA286" i="11"/>
  <c r="AM1017" i="4"/>
  <c r="AM1019" i="4"/>
  <c r="AM1021" i="4"/>
  <c r="AM1023" i="4"/>
  <c r="AM1027" i="4"/>
  <c r="AM1049" i="4"/>
  <c r="AM1056" i="4"/>
  <c r="AM1058" i="4"/>
  <c r="AM1060" i="4"/>
  <c r="AM1062" i="4"/>
  <c r="AM1066" i="4"/>
  <c r="AM1087" i="4"/>
  <c r="AM1094" i="4"/>
  <c r="AM1096" i="4"/>
  <c r="AM1098" i="4"/>
  <c r="AM1100" i="4"/>
  <c r="AM1104" i="4"/>
  <c r="AM1125" i="4"/>
  <c r="AM900" i="4"/>
  <c r="AM901" i="4"/>
  <c r="AM902" i="4"/>
  <c r="AM903" i="4"/>
  <c r="AM934" i="4"/>
  <c r="AM935" i="4"/>
  <c r="AM936" i="4"/>
  <c r="AM937" i="4"/>
  <c r="AM960" i="4"/>
  <c r="AM961" i="4"/>
  <c r="AM962" i="4"/>
  <c r="AM963" i="4"/>
  <c r="AM992" i="4"/>
  <c r="AM993" i="4"/>
  <c r="AM994" i="4"/>
  <c r="AM995" i="4"/>
  <c r="AM1128" i="4"/>
  <c r="AM1131" i="4"/>
  <c r="AM1132" i="4"/>
  <c r="AM1133" i="4"/>
  <c r="AM1134" i="4"/>
  <c r="AM1135" i="4"/>
  <c r="AM1136" i="4"/>
  <c r="AM1137" i="4"/>
  <c r="AM1138" i="4"/>
  <c r="AM1142" i="4"/>
  <c r="AM908" i="4"/>
  <c r="AM909" i="4"/>
  <c r="AM910" i="4"/>
  <c r="AM911" i="4"/>
  <c r="AM942" i="4"/>
  <c r="AM943" i="4"/>
  <c r="AM944" i="4"/>
  <c r="AM945" i="4"/>
  <c r="AM968" i="4"/>
  <c r="AM969" i="4"/>
  <c r="AM970" i="4"/>
  <c r="AM971" i="4"/>
  <c r="AM1000" i="4"/>
  <c r="AM1001" i="4"/>
  <c r="AM1002" i="4"/>
  <c r="AM1003" i="4"/>
  <c r="AM1145" i="4"/>
  <c r="AM1148" i="4"/>
  <c r="AM1149" i="4"/>
  <c r="AM1150" i="4"/>
  <c r="AM1151" i="4"/>
  <c r="AM1152" i="4"/>
  <c r="AM1153" i="4"/>
  <c r="AM1154" i="4"/>
  <c r="AM1155" i="4"/>
  <c r="AM1159" i="4"/>
  <c r="AA287" i="11"/>
  <c r="AA282" i="11"/>
  <c r="AL1568" i="4"/>
  <c r="AM1570" i="4"/>
  <c r="AM1571" i="4"/>
  <c r="AA23" i="12"/>
  <c r="P97" i="10"/>
  <c r="Q97" i="10"/>
  <c r="R97" i="10"/>
  <c r="S97" i="10"/>
  <c r="T97" i="10"/>
  <c r="U97" i="10"/>
  <c r="V97" i="10"/>
  <c r="W97" i="10"/>
  <c r="X97" i="10"/>
  <c r="Y97" i="10"/>
  <c r="Z97" i="10"/>
  <c r="AA97" i="10"/>
  <c r="AL1698" i="4"/>
  <c r="AM1699" i="4"/>
  <c r="AA48" i="12"/>
  <c r="AA6" i="12"/>
  <c r="AA7" i="12"/>
  <c r="AA8" i="12"/>
  <c r="AA5" i="12"/>
  <c r="AA4" i="12"/>
  <c r="AL619" i="4"/>
  <c r="AL628" i="4"/>
  <c r="AL620" i="4"/>
  <c r="AL629" i="4"/>
  <c r="AL621" i="4"/>
  <c r="AL630" i="4"/>
  <c r="AL631" i="4"/>
  <c r="AL632" i="4"/>
  <c r="AL634" i="4"/>
  <c r="AM636" i="4"/>
  <c r="AA22" i="12"/>
  <c r="AA17" i="12"/>
  <c r="AA18" i="12"/>
  <c r="AA19" i="12"/>
  <c r="AM1141" i="4"/>
  <c r="AA20" i="12"/>
  <c r="AM1156" i="4"/>
  <c r="AM1158" i="4"/>
  <c r="AA21" i="12"/>
  <c r="AA16" i="12"/>
  <c r="AA287" i="14"/>
  <c r="AA288" i="14"/>
  <c r="AA289" i="14"/>
  <c r="AA291" i="14"/>
  <c r="AA23" i="14"/>
  <c r="AA55" i="14"/>
  <c r="AA85" i="14"/>
  <c r="AA293" i="14"/>
  <c r="AA299" i="14"/>
  <c r="AA300" i="14"/>
  <c r="AA302" i="14"/>
  <c r="AA26" i="14"/>
  <c r="AA58" i="14"/>
  <c r="AA88" i="14"/>
  <c r="AA294" i="14"/>
  <c r="AA305" i="14"/>
  <c r="AA306" i="14"/>
  <c r="AA308" i="14"/>
  <c r="AA30" i="14"/>
  <c r="AA62" i="14"/>
  <c r="AA92" i="14"/>
  <c r="AA295" i="14"/>
  <c r="AA311" i="14"/>
  <c r="AA312" i="14"/>
  <c r="AA314" i="14"/>
  <c r="AA316" i="14"/>
  <c r="AA26" i="12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362" i="14"/>
  <c r="AA28" i="12"/>
  <c r="Z110" i="14"/>
  <c r="AA368" i="14"/>
  <c r="AA31" i="12"/>
  <c r="AA21" i="14"/>
  <c r="AA53" i="14"/>
  <c r="AA83" i="14"/>
  <c r="AA113" i="14"/>
  <c r="Z370" i="14"/>
  <c r="AA32" i="12"/>
  <c r="Z24" i="14"/>
  <c r="Z56" i="14"/>
  <c r="Z86" i="14"/>
  <c r="Z116" i="14"/>
  <c r="AA372" i="14"/>
  <c r="AA33" i="12"/>
  <c r="AA120" i="14"/>
  <c r="Z374" i="14"/>
  <c r="AA34" i="12"/>
  <c r="Z122" i="14"/>
  <c r="AA376" i="14"/>
  <c r="AA35" i="12"/>
  <c r="AA25" i="12"/>
  <c r="AM1607" i="4"/>
  <c r="AA332" i="14"/>
  <c r="AA333" i="14"/>
  <c r="AA334" i="14"/>
  <c r="AA335" i="14"/>
  <c r="AA336" i="14"/>
  <c r="AA339" i="14"/>
  <c r="AA340" i="14"/>
  <c r="AA341" i="14"/>
  <c r="AA342" i="14"/>
  <c r="AA36" i="12"/>
  <c r="AA216" i="14"/>
  <c r="AA217" i="14"/>
  <c r="AA218" i="14"/>
  <c r="AA200" i="14"/>
  <c r="AA222" i="14"/>
  <c r="AA223" i="14"/>
  <c r="AA224" i="14"/>
  <c r="AA225" i="14"/>
  <c r="AA203" i="14"/>
  <c r="AA227" i="14"/>
  <c r="AA228" i="14"/>
  <c r="AA229" i="14"/>
  <c r="AA230" i="14"/>
  <c r="AA207" i="14"/>
  <c r="AA232" i="14"/>
  <c r="AA233" i="14"/>
  <c r="AA234" i="14"/>
  <c r="AA235" i="14"/>
  <c r="AA237" i="14"/>
  <c r="AA38" i="12"/>
  <c r="AA242" i="14"/>
  <c r="AA40" i="12"/>
  <c r="Z246" i="14"/>
  <c r="AA41" i="12"/>
  <c r="AA245" i="14"/>
  <c r="AA42" i="12"/>
  <c r="AA198" i="14"/>
  <c r="Z243" i="14"/>
  <c r="AA43" i="12"/>
  <c r="Z201" i="14"/>
  <c r="AA244" i="14"/>
  <c r="AA44" i="12"/>
  <c r="AA37" i="12"/>
  <c r="AA24" i="12"/>
  <c r="AL1725" i="4"/>
  <c r="AM1726" i="4"/>
  <c r="AA49" i="12"/>
  <c r="AK1716" i="4"/>
  <c r="AL1716" i="4"/>
  <c r="AM1717" i="4"/>
  <c r="AA50" i="12"/>
  <c r="AK1719" i="4"/>
  <c r="AL1719" i="4"/>
  <c r="AM1720" i="4"/>
  <c r="AA51" i="12"/>
  <c r="AL1722" i="4"/>
  <c r="AM1723" i="4"/>
  <c r="AA53" i="12"/>
  <c r="AA47" i="12"/>
  <c r="AA58" i="12"/>
  <c r="AL1682" i="4"/>
  <c r="AL1672" i="4"/>
  <c r="AM1688" i="4"/>
  <c r="AA46" i="12"/>
  <c r="AM1634" i="4"/>
  <c r="AA57" i="12"/>
  <c r="AA3" i="12"/>
  <c r="AM1705" i="4"/>
  <c r="AA74" i="12"/>
  <c r="AA114" i="12"/>
  <c r="AA115" i="12"/>
  <c r="AA116" i="12"/>
  <c r="AA117" i="12"/>
  <c r="AA113" i="12"/>
  <c r="AM35" i="4"/>
  <c r="AM37" i="4"/>
  <c r="AM39" i="4"/>
  <c r="AM41" i="4"/>
  <c r="AM44" i="4"/>
  <c r="AM51" i="4"/>
  <c r="AM53" i="4"/>
  <c r="AM55" i="4"/>
  <c r="AM57" i="4"/>
  <c r="AM60" i="4"/>
  <c r="AM67" i="4"/>
  <c r="AM69" i="4"/>
  <c r="AM71" i="4"/>
  <c r="AM73" i="4"/>
  <c r="AM76" i="4"/>
  <c r="AM102" i="4"/>
  <c r="AM104" i="4"/>
  <c r="AM106" i="4"/>
  <c r="AM108" i="4"/>
  <c r="AM111" i="4"/>
  <c r="AM118" i="4"/>
  <c r="AM120" i="4"/>
  <c r="AM122" i="4"/>
  <c r="AM124" i="4"/>
  <c r="AM127" i="4"/>
  <c r="AM134" i="4"/>
  <c r="AM136" i="4"/>
  <c r="AM138" i="4"/>
  <c r="AM140" i="4"/>
  <c r="AM143" i="4"/>
  <c r="AM169" i="4"/>
  <c r="AM171" i="4"/>
  <c r="AM173" i="4"/>
  <c r="AM175" i="4"/>
  <c r="AM178" i="4"/>
  <c r="AM185" i="4"/>
  <c r="AM187" i="4"/>
  <c r="AM189" i="4"/>
  <c r="AM191" i="4"/>
  <c r="AM194" i="4"/>
  <c r="AM201" i="4"/>
  <c r="AM203" i="4"/>
  <c r="AM205" i="4"/>
  <c r="AM207" i="4"/>
  <c r="AM210" i="4"/>
  <c r="AA68" i="12"/>
  <c r="AA67" i="12"/>
  <c r="AA70" i="12"/>
  <c r="AA66" i="12"/>
  <c r="AA72" i="12"/>
  <c r="AM1046" i="4"/>
  <c r="AM1085" i="4"/>
  <c r="AM1123" i="4"/>
  <c r="AA73" i="12"/>
  <c r="AA71" i="12"/>
  <c r="AA65" i="12"/>
  <c r="AM1713" i="4"/>
  <c r="AA121" i="12"/>
  <c r="AA119" i="12"/>
  <c r="AA61" i="12"/>
  <c r="AM1629" i="4"/>
  <c r="AA62" i="12"/>
  <c r="AA59" i="12"/>
  <c r="AA123" i="12"/>
  <c r="Z129" i="12"/>
  <c r="AA124" i="12"/>
  <c r="AA125" i="12"/>
  <c r="AM1733" i="4"/>
  <c r="AA126" i="12"/>
  <c r="AA127" i="12"/>
  <c r="AA296" i="11"/>
  <c r="AA295" i="11"/>
  <c r="AA305" i="11"/>
  <c r="AA292" i="11"/>
  <c r="AA291" i="11"/>
  <c r="AA294" i="11"/>
  <c r="AA290" i="11"/>
  <c r="AA307" i="11"/>
  <c r="AA309" i="11"/>
  <c r="AN524" i="4"/>
  <c r="AN522" i="4"/>
  <c r="AN523" i="4"/>
  <c r="AN525" i="4"/>
  <c r="AN526" i="4"/>
  <c r="AN527" i="4"/>
  <c r="AN1555" i="4"/>
  <c r="AB43" i="11"/>
  <c r="AN1610" i="4"/>
  <c r="AB127" i="14"/>
  <c r="AB128" i="14"/>
  <c r="AB130" i="14"/>
  <c r="AN534" i="4"/>
  <c r="AN532" i="4"/>
  <c r="AN533" i="4"/>
  <c r="AN535" i="4"/>
  <c r="AN536" i="4"/>
  <c r="AN537" i="4"/>
  <c r="AN1582" i="4"/>
  <c r="AN1584" i="4"/>
  <c r="AN1585" i="4"/>
  <c r="AB345" i="14"/>
  <c r="AB346" i="14"/>
  <c r="AB44" i="11"/>
  <c r="IY28" i="8"/>
  <c r="IY36" i="8"/>
  <c r="IY124" i="8"/>
  <c r="AB42" i="11"/>
  <c r="AN1674" i="4"/>
  <c r="AN1675" i="4"/>
  <c r="AB46" i="11"/>
  <c r="AN1635" i="4"/>
  <c r="AN1636" i="4"/>
  <c r="AB45" i="11"/>
  <c r="AB41" i="11"/>
  <c r="AN625" i="4"/>
  <c r="AN645" i="4"/>
  <c r="AB37" i="11"/>
  <c r="AN687" i="4"/>
  <c r="AM1185" i="4"/>
  <c r="AN1181" i="4"/>
  <c r="AN744" i="4"/>
  <c r="AN743" i="4"/>
  <c r="AN742" i="4"/>
  <c r="AN745" i="4"/>
  <c r="AN891" i="4"/>
  <c r="AN892" i="4"/>
  <c r="AN1182" i="4"/>
  <c r="AN1183" i="4"/>
  <c r="AN1174" i="4"/>
  <c r="AN1175" i="4"/>
  <c r="AN1176" i="4"/>
  <c r="AN1177" i="4"/>
  <c r="AN1184" i="4"/>
  <c r="AN1462" i="4"/>
  <c r="AB33" i="11"/>
  <c r="AN688" i="4"/>
  <c r="AN694" i="4"/>
  <c r="AM1200" i="4"/>
  <c r="AN1196" i="4"/>
  <c r="AN760" i="4"/>
  <c r="AN759" i="4"/>
  <c r="AN758" i="4"/>
  <c r="AN761" i="4"/>
  <c r="AN895" i="4"/>
  <c r="AN896" i="4"/>
  <c r="AN1197" i="4"/>
  <c r="AN1198" i="4"/>
  <c r="AN1189" i="4"/>
  <c r="AN1190" i="4"/>
  <c r="AN1191" i="4"/>
  <c r="AN1192" i="4"/>
  <c r="AN1199" i="4"/>
  <c r="AN1466" i="4"/>
  <c r="AB34" i="11"/>
  <c r="AN689" i="4"/>
  <c r="AN695" i="4"/>
  <c r="AM1215" i="4"/>
  <c r="AN1211" i="4"/>
  <c r="AN767" i="4"/>
  <c r="AN766" i="4"/>
  <c r="AN765" i="4"/>
  <c r="AN768" i="4"/>
  <c r="AN899" i="4"/>
  <c r="AN1212" i="4"/>
  <c r="AN1213" i="4"/>
  <c r="AN1204" i="4"/>
  <c r="AN1205" i="4"/>
  <c r="AN1206" i="4"/>
  <c r="AN1207" i="4"/>
  <c r="AN1214" i="4"/>
  <c r="AN1471" i="4"/>
  <c r="AB35" i="11"/>
  <c r="AN690" i="4"/>
  <c r="AN696" i="4"/>
  <c r="AM1230" i="4"/>
  <c r="AN1226" i="4"/>
  <c r="AN774" i="4"/>
  <c r="AN773" i="4"/>
  <c r="AN772" i="4"/>
  <c r="AN775" i="4"/>
  <c r="AN907" i="4"/>
  <c r="AN1227" i="4"/>
  <c r="AN1228" i="4"/>
  <c r="AN1219" i="4"/>
  <c r="AN1220" i="4"/>
  <c r="AN1221" i="4"/>
  <c r="AN1222" i="4"/>
  <c r="AN1229" i="4"/>
  <c r="AN1476" i="4"/>
  <c r="AB36" i="11"/>
  <c r="AB32" i="11"/>
  <c r="AB5" i="14"/>
  <c r="AB6" i="14"/>
  <c r="AB8" i="14"/>
  <c r="AB9" i="14"/>
  <c r="AB10" i="14"/>
  <c r="AB13" i="14"/>
  <c r="AB11" i="14"/>
  <c r="AB14" i="14"/>
  <c r="AB16" i="14"/>
  <c r="AB18" i="14"/>
  <c r="AB22" i="14"/>
  <c r="AB25" i="14"/>
  <c r="AB28" i="14"/>
  <c r="AB32" i="14"/>
  <c r="AB158" i="14"/>
  <c r="AB37" i="14"/>
  <c r="AB38" i="14"/>
  <c r="AB40" i="14"/>
  <c r="AB41" i="14"/>
  <c r="AB42" i="14"/>
  <c r="AB45" i="14"/>
  <c r="AB43" i="14"/>
  <c r="AB46" i="14"/>
  <c r="AB48" i="14"/>
  <c r="AB50" i="14"/>
  <c r="AB54" i="14"/>
  <c r="AB57" i="14"/>
  <c r="AB60" i="14"/>
  <c r="AB64" i="14"/>
  <c r="AB159" i="14"/>
  <c r="AB67" i="14"/>
  <c r="AB68" i="14"/>
  <c r="AB70" i="14"/>
  <c r="AB71" i="14"/>
  <c r="AB72" i="14"/>
  <c r="AB75" i="14"/>
  <c r="AB73" i="14"/>
  <c r="AB76" i="14"/>
  <c r="AB78" i="14"/>
  <c r="AB80" i="14"/>
  <c r="AB84" i="14"/>
  <c r="AB87" i="14"/>
  <c r="AB90" i="14"/>
  <c r="AB94" i="14"/>
  <c r="AB160" i="14"/>
  <c r="AB250" i="14"/>
  <c r="AB251" i="14"/>
  <c r="AB39" i="11"/>
  <c r="AB131" i="14"/>
  <c r="AB132" i="14"/>
  <c r="AB135" i="14"/>
  <c r="AB133" i="14"/>
  <c r="AB136" i="14"/>
  <c r="AB138" i="14"/>
  <c r="AB140" i="14"/>
  <c r="AB144" i="14"/>
  <c r="AB147" i="14"/>
  <c r="AB150" i="14"/>
  <c r="AB154" i="14"/>
  <c r="AB182" i="14"/>
  <c r="AB266" i="14"/>
  <c r="AB267" i="14"/>
  <c r="AB40" i="11"/>
  <c r="AB38" i="11"/>
  <c r="AB47" i="11"/>
  <c r="AB48" i="11"/>
  <c r="AB49" i="11"/>
  <c r="AB50" i="11"/>
  <c r="AB51" i="11"/>
  <c r="AB52" i="11"/>
  <c r="AB53" i="11"/>
  <c r="AB31" i="11"/>
  <c r="AN1556" i="4"/>
  <c r="AB67" i="11"/>
  <c r="AB347" i="14"/>
  <c r="AB68" i="11"/>
  <c r="IY29" i="8"/>
  <c r="IY37" i="8"/>
  <c r="IY125" i="8"/>
  <c r="AB66" i="11"/>
  <c r="AN1676" i="4"/>
  <c r="AB70" i="11"/>
  <c r="AN1637" i="4"/>
  <c r="AB69" i="11"/>
  <c r="AB65" i="11"/>
  <c r="AN646" i="4"/>
  <c r="AB61" i="11"/>
  <c r="AN693" i="4"/>
  <c r="AM1245" i="4"/>
  <c r="AN1241" i="4"/>
  <c r="AN752" i="4"/>
  <c r="AN751" i="4"/>
  <c r="AN750" i="4"/>
  <c r="AN753" i="4"/>
  <c r="AN916" i="4"/>
  <c r="AN917" i="4"/>
  <c r="AN1242" i="4"/>
  <c r="AN1243" i="4"/>
  <c r="AN1234" i="4"/>
  <c r="AN1235" i="4"/>
  <c r="AN1236" i="4"/>
  <c r="AN1237" i="4"/>
  <c r="AN1244" i="4"/>
  <c r="AN1481" i="4"/>
  <c r="AB57" i="11"/>
  <c r="AN1467" i="4"/>
  <c r="AB58" i="11"/>
  <c r="AN1472" i="4"/>
  <c r="AB59" i="11"/>
  <c r="AN1477" i="4"/>
  <c r="AB60" i="11"/>
  <c r="AB56" i="11"/>
  <c r="AB252" i="14"/>
  <c r="AB63" i="11"/>
  <c r="AB268" i="14"/>
  <c r="AB64" i="11"/>
  <c r="AB62" i="11"/>
  <c r="AB71" i="11"/>
  <c r="AB72" i="11"/>
  <c r="AB73" i="11"/>
  <c r="AB74" i="11"/>
  <c r="AB75" i="11"/>
  <c r="AB76" i="11"/>
  <c r="AB77" i="11"/>
  <c r="AB55" i="11"/>
  <c r="AB30" i="11"/>
  <c r="AN547" i="4"/>
  <c r="AN545" i="4"/>
  <c r="AN546" i="4"/>
  <c r="AN548" i="4"/>
  <c r="AN549" i="4"/>
  <c r="AN550" i="4"/>
  <c r="AN1558" i="4"/>
  <c r="AB92" i="11"/>
  <c r="AN1589" i="4"/>
  <c r="AN1591" i="4"/>
  <c r="AN1592" i="4"/>
  <c r="AB348" i="14"/>
  <c r="AB349" i="14"/>
  <c r="AB93" i="11"/>
  <c r="AN1677" i="4"/>
  <c r="AN1678" i="4"/>
  <c r="AB95" i="11"/>
  <c r="AN1638" i="4"/>
  <c r="AN1639" i="4"/>
  <c r="AB94" i="11"/>
  <c r="AB90" i="11"/>
  <c r="AN648" i="4"/>
  <c r="AB86" i="11"/>
  <c r="AN713" i="4"/>
  <c r="AM1261" i="4"/>
  <c r="AN1257" i="4"/>
  <c r="AN784" i="4"/>
  <c r="AN783" i="4"/>
  <c r="AN782" i="4"/>
  <c r="AN785" i="4"/>
  <c r="AN922" i="4"/>
  <c r="AN923" i="4"/>
  <c r="AN1258" i="4"/>
  <c r="AN1259" i="4"/>
  <c r="AN1250" i="4"/>
  <c r="AN1251" i="4"/>
  <c r="AN1252" i="4"/>
  <c r="AN1253" i="4"/>
  <c r="AN1260" i="4"/>
  <c r="AN1486" i="4"/>
  <c r="AB82" i="11"/>
  <c r="AN714" i="4"/>
  <c r="AM1276" i="4"/>
  <c r="AN1272" i="4"/>
  <c r="AN791" i="4"/>
  <c r="AN790" i="4"/>
  <c r="AN789" i="4"/>
  <c r="AN792" i="4"/>
  <c r="AN928" i="4"/>
  <c r="AN929" i="4"/>
  <c r="AN1273" i="4"/>
  <c r="AN1274" i="4"/>
  <c r="AN1265" i="4"/>
  <c r="AN1266" i="4"/>
  <c r="AN1267" i="4"/>
  <c r="AN1268" i="4"/>
  <c r="AN1275" i="4"/>
  <c r="AN1490" i="4"/>
  <c r="AB83" i="11"/>
  <c r="AN715" i="4"/>
  <c r="AM1291" i="4"/>
  <c r="AN1287" i="4"/>
  <c r="AN798" i="4"/>
  <c r="AN797" i="4"/>
  <c r="AN796" i="4"/>
  <c r="AN799" i="4"/>
  <c r="AN933" i="4"/>
  <c r="AN1288" i="4"/>
  <c r="AN1289" i="4"/>
  <c r="AN1280" i="4"/>
  <c r="AN1281" i="4"/>
  <c r="AN1282" i="4"/>
  <c r="AN1283" i="4"/>
  <c r="AN1290" i="4"/>
  <c r="AN1494" i="4"/>
  <c r="AB84" i="11"/>
  <c r="AN716" i="4"/>
  <c r="AM1306" i="4"/>
  <c r="AN1302" i="4"/>
  <c r="AN805" i="4"/>
  <c r="AN804" i="4"/>
  <c r="AN803" i="4"/>
  <c r="AN806" i="4"/>
  <c r="AN941" i="4"/>
  <c r="AN1303" i="4"/>
  <c r="AN1304" i="4"/>
  <c r="AN1295" i="4"/>
  <c r="AN1296" i="4"/>
  <c r="AN1297" i="4"/>
  <c r="AN1298" i="4"/>
  <c r="AN1305" i="4"/>
  <c r="AN1498" i="4"/>
  <c r="AB85" i="11"/>
  <c r="AB81" i="11"/>
  <c r="AB164" i="14"/>
  <c r="AB165" i="14"/>
  <c r="AB166" i="14"/>
  <c r="AB253" i="14"/>
  <c r="AB254" i="14"/>
  <c r="AB183" i="14"/>
  <c r="AB269" i="14"/>
  <c r="AB270" i="14"/>
  <c r="AB89" i="11"/>
  <c r="AB87" i="11"/>
  <c r="AB96" i="11"/>
  <c r="AB97" i="11"/>
  <c r="AB98" i="11"/>
  <c r="AB99" i="11"/>
  <c r="AB100" i="11"/>
  <c r="AB101" i="11"/>
  <c r="AB102" i="11"/>
  <c r="AB80" i="11"/>
  <c r="AB79" i="11"/>
  <c r="AN559" i="4"/>
  <c r="AN557" i="4"/>
  <c r="AN558" i="4"/>
  <c r="AN560" i="4"/>
  <c r="AN561" i="4"/>
  <c r="AN562" i="4"/>
  <c r="AN1560" i="4"/>
  <c r="AB117" i="11"/>
  <c r="AN569" i="4"/>
  <c r="AN567" i="4"/>
  <c r="AN568" i="4"/>
  <c r="AN570" i="4"/>
  <c r="AN571" i="4"/>
  <c r="AN572" i="4"/>
  <c r="AN1596" i="4"/>
  <c r="AN1598" i="4"/>
  <c r="AN1599" i="4"/>
  <c r="AB350" i="14"/>
  <c r="AB351" i="14"/>
  <c r="AB118" i="11"/>
  <c r="IY56" i="8"/>
  <c r="IY64" i="8"/>
  <c r="IY128" i="8"/>
  <c r="AB116" i="11"/>
  <c r="AN1679" i="4"/>
  <c r="AN1680" i="4"/>
  <c r="AB120" i="11"/>
  <c r="AN1640" i="4"/>
  <c r="AN1641" i="4"/>
  <c r="AB119" i="11"/>
  <c r="AB115" i="11"/>
  <c r="AN650" i="4"/>
  <c r="AB111" i="11"/>
  <c r="AN700" i="4"/>
  <c r="AM1382" i="4"/>
  <c r="AN1378" i="4"/>
  <c r="AN815" i="4"/>
  <c r="AN814" i="4"/>
  <c r="AN813" i="4"/>
  <c r="AN816" i="4"/>
  <c r="AN950" i="4"/>
  <c r="AN952" i="4"/>
  <c r="AN1379" i="4"/>
  <c r="AN1380" i="4"/>
  <c r="AN1371" i="4"/>
  <c r="AN1372" i="4"/>
  <c r="AN1373" i="4"/>
  <c r="AN1374" i="4"/>
  <c r="AN1381" i="4"/>
  <c r="AN1522" i="4"/>
  <c r="AB107" i="11"/>
  <c r="AN701" i="4"/>
  <c r="AM1337" i="4"/>
  <c r="AN1333" i="4"/>
  <c r="AN829" i="4"/>
  <c r="AN707" i="4"/>
  <c r="AN828" i="4"/>
  <c r="AN827" i="4"/>
  <c r="AN830" i="4"/>
  <c r="AN955" i="4"/>
  <c r="AN956" i="4"/>
  <c r="AN1334" i="4"/>
  <c r="AN1335" i="4"/>
  <c r="AN1326" i="4"/>
  <c r="AN1327" i="4"/>
  <c r="AN1328" i="4"/>
  <c r="AN1329" i="4"/>
  <c r="AN1336" i="4"/>
  <c r="AN1507" i="4"/>
  <c r="AB108" i="11"/>
  <c r="AN702" i="4"/>
  <c r="AM1352" i="4"/>
  <c r="AN1348" i="4"/>
  <c r="AN836" i="4"/>
  <c r="AN708" i="4"/>
  <c r="AN835" i="4"/>
  <c r="AN834" i="4"/>
  <c r="AN837" i="4"/>
  <c r="AN959" i="4"/>
  <c r="AN1349" i="4"/>
  <c r="AN1350" i="4"/>
  <c r="AN1341" i="4"/>
  <c r="AN1342" i="4"/>
  <c r="AN1343" i="4"/>
  <c r="AN1344" i="4"/>
  <c r="AN1351" i="4"/>
  <c r="AN1512" i="4"/>
  <c r="AB109" i="11"/>
  <c r="AN703" i="4"/>
  <c r="AM1367" i="4"/>
  <c r="AN1363" i="4"/>
  <c r="AN709" i="4"/>
  <c r="AN842" i="4"/>
  <c r="AN841" i="4"/>
  <c r="AN843" i="4"/>
  <c r="AN844" i="4"/>
  <c r="AN967" i="4"/>
  <c r="AN1364" i="4"/>
  <c r="AN1365" i="4"/>
  <c r="AN1356" i="4"/>
  <c r="AN1357" i="4"/>
  <c r="AN1358" i="4"/>
  <c r="AN1359" i="4"/>
  <c r="AN1366" i="4"/>
  <c r="AN1517" i="4"/>
  <c r="AB110" i="11"/>
  <c r="AB106" i="11"/>
  <c r="AB170" i="14"/>
  <c r="AB171" i="14"/>
  <c r="AB172" i="14"/>
  <c r="AB255" i="14"/>
  <c r="AB256" i="14"/>
  <c r="AB113" i="11"/>
  <c r="AB184" i="14"/>
  <c r="AB271" i="14"/>
  <c r="AB272" i="14"/>
  <c r="AB114" i="11"/>
  <c r="AB112" i="11"/>
  <c r="AB121" i="11"/>
  <c r="AB122" i="11"/>
  <c r="AB123" i="11"/>
  <c r="AB124" i="11"/>
  <c r="AB125" i="11"/>
  <c r="AB126" i="11"/>
  <c r="AB127" i="11"/>
  <c r="AB105" i="11"/>
  <c r="AN1561" i="4"/>
  <c r="AB141" i="11"/>
  <c r="AB352" i="14"/>
  <c r="AB142" i="11"/>
  <c r="IY57" i="8"/>
  <c r="IY65" i="8"/>
  <c r="IY129" i="8"/>
  <c r="AB140" i="11"/>
  <c r="AN1681" i="4"/>
  <c r="AB144" i="11"/>
  <c r="AN1642" i="4"/>
  <c r="AB143" i="11"/>
  <c r="AB139" i="11"/>
  <c r="AN651" i="4"/>
  <c r="AB135" i="11"/>
  <c r="AN1508" i="4"/>
  <c r="AB132" i="11"/>
  <c r="AN1513" i="4"/>
  <c r="AB133" i="11"/>
  <c r="AN1518" i="4"/>
  <c r="AB134" i="11"/>
  <c r="AN706" i="4"/>
  <c r="AM1322" i="4"/>
  <c r="AN1318" i="4"/>
  <c r="AN822" i="4"/>
  <c r="AN821" i="4"/>
  <c r="AN820" i="4"/>
  <c r="AN823" i="4"/>
  <c r="AN976" i="4"/>
  <c r="AN977" i="4"/>
  <c r="AN1319" i="4"/>
  <c r="AN1320" i="4"/>
  <c r="AN1311" i="4"/>
  <c r="AN1312" i="4"/>
  <c r="AN1313" i="4"/>
  <c r="AN1314" i="4"/>
  <c r="AN1321" i="4"/>
  <c r="AN1503" i="4"/>
  <c r="AB131" i="11"/>
  <c r="AB130" i="11"/>
  <c r="AB257" i="14"/>
  <c r="AB137" i="11"/>
  <c r="AB273" i="14"/>
  <c r="AB138" i="11"/>
  <c r="AB136" i="11"/>
  <c r="AB145" i="11"/>
  <c r="AB146" i="11"/>
  <c r="AB147" i="11"/>
  <c r="AB148" i="11"/>
  <c r="AB149" i="11"/>
  <c r="AB150" i="11"/>
  <c r="AB151" i="11"/>
  <c r="AB129" i="11"/>
  <c r="AB104" i="11"/>
  <c r="AN591" i="4"/>
  <c r="AN589" i="4"/>
  <c r="AN590" i="4"/>
  <c r="AN592" i="4"/>
  <c r="AN593" i="4"/>
  <c r="AN594" i="4"/>
  <c r="AN1563" i="4"/>
  <c r="AB166" i="11"/>
  <c r="AN601" i="4"/>
  <c r="AN599" i="4"/>
  <c r="AN600" i="4"/>
  <c r="AN602" i="4"/>
  <c r="AN603" i="4"/>
  <c r="AN604" i="4"/>
  <c r="AN1603" i="4"/>
  <c r="AN1605" i="4"/>
  <c r="AN1606" i="4"/>
  <c r="AB353" i="14"/>
  <c r="AB354" i="14"/>
  <c r="AB167" i="11"/>
  <c r="IY73" i="8"/>
  <c r="IY83" i="8"/>
  <c r="IY131" i="8"/>
  <c r="AB165" i="11"/>
  <c r="AN1683" i="4"/>
  <c r="AB169" i="11"/>
  <c r="AN1643" i="4"/>
  <c r="AN1644" i="4"/>
  <c r="AB168" i="11"/>
  <c r="AB164" i="11"/>
  <c r="AN653" i="4"/>
  <c r="AB160" i="11"/>
  <c r="AN720" i="4"/>
  <c r="AM1458" i="4"/>
  <c r="AN1454" i="4"/>
  <c r="AN853" i="4"/>
  <c r="AN852" i="4"/>
  <c r="AN851" i="4"/>
  <c r="AN854" i="4"/>
  <c r="AN983" i="4"/>
  <c r="AN984" i="4"/>
  <c r="AN1455" i="4"/>
  <c r="AN1456" i="4"/>
  <c r="AN1447" i="4"/>
  <c r="AN1448" i="4"/>
  <c r="AN1449" i="4"/>
  <c r="AN1450" i="4"/>
  <c r="AN1457" i="4"/>
  <c r="AN1550" i="4"/>
  <c r="AB156" i="11"/>
  <c r="AN721" i="4"/>
  <c r="AM1413" i="4"/>
  <c r="AN1409" i="4"/>
  <c r="AN727" i="4"/>
  <c r="AN866" i="4"/>
  <c r="AN865" i="4"/>
  <c r="AN867" i="4"/>
  <c r="AN868" i="4"/>
  <c r="AN987" i="4"/>
  <c r="AN988" i="4"/>
  <c r="AN1410" i="4"/>
  <c r="AN1411" i="4"/>
  <c r="AN1402" i="4"/>
  <c r="AN1403" i="4"/>
  <c r="AN1404" i="4"/>
  <c r="AN1405" i="4"/>
  <c r="AN1412" i="4"/>
  <c r="AN1533" i="4"/>
  <c r="AB157" i="11"/>
  <c r="AN722" i="4"/>
  <c r="AM1428" i="4"/>
  <c r="AN1424" i="4"/>
  <c r="AN728" i="4"/>
  <c r="AN873" i="4"/>
  <c r="AN872" i="4"/>
  <c r="AN874" i="4"/>
  <c r="AN875" i="4"/>
  <c r="AN991" i="4"/>
  <c r="AN1425" i="4"/>
  <c r="AN1426" i="4"/>
  <c r="AN1417" i="4"/>
  <c r="AN1418" i="4"/>
  <c r="AN1419" i="4"/>
  <c r="AN1420" i="4"/>
  <c r="AN1427" i="4"/>
  <c r="AN1539" i="4"/>
  <c r="AB158" i="11"/>
  <c r="AN723" i="4"/>
  <c r="AM1443" i="4"/>
  <c r="AN1439" i="4"/>
  <c r="AN729" i="4"/>
  <c r="AN880" i="4"/>
  <c r="AN879" i="4"/>
  <c r="AN881" i="4"/>
  <c r="AN882" i="4"/>
  <c r="AN999" i="4"/>
  <c r="AN1440" i="4"/>
  <c r="AN1441" i="4"/>
  <c r="AN1432" i="4"/>
  <c r="AN1433" i="4"/>
  <c r="AN1434" i="4"/>
  <c r="AN1435" i="4"/>
  <c r="AN1442" i="4"/>
  <c r="AN1545" i="4"/>
  <c r="AB159" i="11"/>
  <c r="AB155" i="11"/>
  <c r="AB176" i="14"/>
  <c r="AB177" i="14"/>
  <c r="AB178" i="14"/>
  <c r="AB258" i="14"/>
  <c r="AB259" i="14"/>
  <c r="AB162" i="11"/>
  <c r="AB185" i="14"/>
  <c r="AB274" i="14"/>
  <c r="AB275" i="14"/>
  <c r="AB163" i="11"/>
  <c r="AB161" i="11"/>
  <c r="AB170" i="11"/>
  <c r="AB171" i="11"/>
  <c r="AB172" i="11"/>
  <c r="AB173" i="11"/>
  <c r="AB174" i="11"/>
  <c r="AB175" i="11"/>
  <c r="AB176" i="11"/>
  <c r="AB154" i="11"/>
  <c r="AN1564" i="4"/>
  <c r="AB190" i="11"/>
  <c r="AB355" i="14"/>
  <c r="AB191" i="11"/>
  <c r="IY74" i="8"/>
  <c r="IY84" i="8"/>
  <c r="IY132" i="8"/>
  <c r="IY185" i="8"/>
  <c r="AB189" i="11"/>
  <c r="AN1645" i="4"/>
  <c r="AB192" i="11"/>
  <c r="AN1684" i="4"/>
  <c r="AB193" i="11"/>
  <c r="AB188" i="11"/>
  <c r="AN654" i="4"/>
  <c r="AB184" i="11"/>
  <c r="AN1532" i="4"/>
  <c r="AB181" i="11"/>
  <c r="AN1538" i="4"/>
  <c r="AB182" i="11"/>
  <c r="AN1544" i="4"/>
  <c r="AB183" i="11"/>
  <c r="AN726" i="4"/>
  <c r="AM1398" i="4"/>
  <c r="AN1394" i="4"/>
  <c r="AN859" i="4"/>
  <c r="AN858" i="4"/>
  <c r="AN860" i="4"/>
  <c r="AN861" i="4"/>
  <c r="AN1008" i="4"/>
  <c r="AN1009" i="4"/>
  <c r="AN1395" i="4"/>
  <c r="AN1396" i="4"/>
  <c r="AN1387" i="4"/>
  <c r="AN1388" i="4"/>
  <c r="AN1389" i="4"/>
  <c r="AN1390" i="4"/>
  <c r="AN1397" i="4"/>
  <c r="AN1527" i="4"/>
  <c r="AB180" i="11"/>
  <c r="AB179" i="11"/>
  <c r="AB260" i="14"/>
  <c r="AB186" i="11"/>
  <c r="AB276" i="14"/>
  <c r="AB187" i="11"/>
  <c r="AB185" i="11"/>
  <c r="AB194" i="11"/>
  <c r="AB195" i="11"/>
  <c r="AB196" i="11"/>
  <c r="AB197" i="11"/>
  <c r="AB198" i="11"/>
  <c r="AB199" i="11"/>
  <c r="AB200" i="11"/>
  <c r="AB178" i="11"/>
  <c r="AN1565" i="4"/>
  <c r="AB214" i="11"/>
  <c r="AB356" i="14"/>
  <c r="AB215" i="11"/>
  <c r="IY75" i="8"/>
  <c r="IY85" i="8"/>
  <c r="IY133" i="8"/>
  <c r="IY186" i="8"/>
  <c r="AB213" i="11"/>
  <c r="AN1646" i="4"/>
  <c r="AB216" i="11"/>
  <c r="AB212" i="11"/>
  <c r="AN655" i="4"/>
  <c r="AB208" i="11"/>
  <c r="AN1534" i="4"/>
  <c r="AB205" i="11"/>
  <c r="AN1540" i="4"/>
  <c r="AB206" i="11"/>
  <c r="AN1546" i="4"/>
  <c r="AB207" i="11"/>
  <c r="AN1528" i="4"/>
  <c r="AB204" i="11"/>
  <c r="AB203" i="11"/>
  <c r="AB261" i="14"/>
  <c r="AB210" i="11"/>
  <c r="AB277" i="14"/>
  <c r="AB211" i="11"/>
  <c r="AB209" i="11"/>
  <c r="AB218" i="11"/>
  <c r="AB219" i="11"/>
  <c r="AB220" i="11"/>
  <c r="AB221" i="11"/>
  <c r="AB222" i="11"/>
  <c r="AB223" i="11"/>
  <c r="AB224" i="11"/>
  <c r="AB202" i="11"/>
  <c r="AN1566" i="4"/>
  <c r="AB234" i="11"/>
  <c r="AB357" i="14"/>
  <c r="AB235" i="11"/>
  <c r="AB232" i="11"/>
  <c r="AN626" i="4"/>
  <c r="AN656" i="4"/>
  <c r="AB228" i="11"/>
  <c r="AB227" i="11"/>
  <c r="AB262" i="14"/>
  <c r="AB230" i="11"/>
  <c r="AB278" i="14"/>
  <c r="AB231" i="11"/>
  <c r="AB229" i="11"/>
  <c r="AB239" i="11"/>
  <c r="AB240" i="11"/>
  <c r="AB241" i="11"/>
  <c r="AB242" i="11"/>
  <c r="AB243" i="11"/>
  <c r="AB244" i="11"/>
  <c r="AB245" i="11"/>
  <c r="AB226" i="11"/>
  <c r="AB153" i="11"/>
  <c r="AB29" i="11"/>
  <c r="AB248" i="11"/>
  <c r="AB189" i="14"/>
  <c r="AB192" i="14"/>
  <c r="AB190" i="14"/>
  <c r="AB191" i="14"/>
  <c r="AB194" i="14"/>
  <c r="AB199" i="14"/>
  <c r="AB202" i="14"/>
  <c r="AB205" i="14"/>
  <c r="AB209" i="14"/>
  <c r="AB212" i="14"/>
  <c r="AB257" i="11"/>
  <c r="AB252" i="11"/>
  <c r="AN20" i="4"/>
  <c r="AN21" i="4"/>
  <c r="AN22" i="4"/>
  <c r="AN23" i="4"/>
  <c r="AN26" i="4"/>
  <c r="AN30" i="4"/>
  <c r="AN90" i="4"/>
  <c r="AN91" i="4"/>
  <c r="AN92" i="4"/>
  <c r="AN93" i="4"/>
  <c r="AN96" i="4"/>
  <c r="AN98" i="4"/>
  <c r="AN34" i="4"/>
  <c r="AN36" i="4"/>
  <c r="AN38" i="4"/>
  <c r="AN40" i="4"/>
  <c r="AN43" i="4"/>
  <c r="AN101" i="4"/>
  <c r="AN103" i="4"/>
  <c r="AN105" i="4"/>
  <c r="AN107" i="4"/>
  <c r="AN110" i="4"/>
  <c r="AN157" i="4"/>
  <c r="AN158" i="4"/>
  <c r="AN159" i="4"/>
  <c r="AN160" i="4"/>
  <c r="AN163" i="4"/>
  <c r="AN165" i="4"/>
  <c r="AN168" i="4"/>
  <c r="AN170" i="4"/>
  <c r="AN172" i="4"/>
  <c r="AN174" i="4"/>
  <c r="AN177" i="4"/>
  <c r="AC12" i="10"/>
  <c r="AN281" i="4"/>
  <c r="AN282" i="4"/>
  <c r="AB263" i="11"/>
  <c r="AN47" i="4"/>
  <c r="AN114" i="4"/>
  <c r="AN50" i="4"/>
  <c r="AN52" i="4"/>
  <c r="AN54" i="4"/>
  <c r="AN56" i="4"/>
  <c r="AN59" i="4"/>
  <c r="AN117" i="4"/>
  <c r="AN119" i="4"/>
  <c r="AN121" i="4"/>
  <c r="AN123" i="4"/>
  <c r="AN126" i="4"/>
  <c r="AN181" i="4"/>
  <c r="AN184" i="4"/>
  <c r="AN186" i="4"/>
  <c r="AN188" i="4"/>
  <c r="AN190" i="4"/>
  <c r="AN193" i="4"/>
  <c r="AC15" i="10"/>
  <c r="AN285" i="4"/>
  <c r="AN286" i="4"/>
  <c r="AB264" i="11"/>
  <c r="AN63" i="4"/>
  <c r="AN130" i="4"/>
  <c r="AN66" i="4"/>
  <c r="AN68" i="4"/>
  <c r="AN70" i="4"/>
  <c r="AN72" i="4"/>
  <c r="AN75" i="4"/>
  <c r="AN133" i="4"/>
  <c r="AN135" i="4"/>
  <c r="AN137" i="4"/>
  <c r="AN139" i="4"/>
  <c r="AN142" i="4"/>
  <c r="AN197" i="4"/>
  <c r="AN200" i="4"/>
  <c r="AN202" i="4"/>
  <c r="AN204" i="4"/>
  <c r="AN206" i="4"/>
  <c r="AN209" i="4"/>
  <c r="AC18" i="10"/>
  <c r="AN289" i="4"/>
  <c r="AN290" i="4"/>
  <c r="AB265" i="11"/>
  <c r="AB262" i="11"/>
  <c r="AB260" i="11"/>
  <c r="IY200" i="8"/>
  <c r="IY195" i="8"/>
  <c r="IY197" i="8"/>
  <c r="IY201" i="8"/>
  <c r="AB277" i="11"/>
  <c r="AB213" i="14"/>
  <c r="AB278" i="11"/>
  <c r="BL446" i="6"/>
  <c r="AN1737" i="4"/>
  <c r="AN1734" i="4"/>
  <c r="AN1739" i="4"/>
  <c r="BL447" i="6"/>
  <c r="AN1740" i="4"/>
  <c r="AN1738" i="4"/>
  <c r="AN1741" i="4"/>
  <c r="AN1742" i="4"/>
  <c r="AN1744" i="4"/>
  <c r="AB276" i="11"/>
  <c r="AB273" i="11"/>
  <c r="AM1622" i="4"/>
  <c r="AN1618" i="4"/>
  <c r="AN1615" i="4"/>
  <c r="AN1616" i="4"/>
  <c r="AN1619" i="4"/>
  <c r="AN1620" i="4"/>
  <c r="AN1621" i="4"/>
  <c r="AN1631" i="4"/>
  <c r="AB261" i="11"/>
  <c r="AB259" i="11"/>
  <c r="AB250" i="11"/>
  <c r="AB280" i="11"/>
  <c r="AA128" i="12"/>
  <c r="AB288" i="11"/>
  <c r="AN283" i="4"/>
  <c r="AN287" i="4"/>
  <c r="AN291" i="4"/>
  <c r="AB284" i="11"/>
  <c r="AB283" i="11"/>
  <c r="AN1013" i="4"/>
  <c r="AN1016" i="4"/>
  <c r="AN1030" i="4"/>
  <c r="AN1018" i="4"/>
  <c r="AN1031" i="4"/>
  <c r="AN1020" i="4"/>
  <c r="AN1032" i="4"/>
  <c r="AN1022" i="4"/>
  <c r="AN1033" i="4"/>
  <c r="AN1024" i="4"/>
  <c r="AN1034" i="4"/>
  <c r="AN1035" i="4"/>
  <c r="AN1038" i="4"/>
  <c r="AN1039" i="4"/>
  <c r="AN1040" i="4"/>
  <c r="AN1041" i="4"/>
  <c r="AN1042" i="4"/>
  <c r="AN1043" i="4"/>
  <c r="AN1045" i="4"/>
  <c r="AN1052" i="4"/>
  <c r="AN1055" i="4"/>
  <c r="AN1069" i="4"/>
  <c r="AN1057" i="4"/>
  <c r="AN1070" i="4"/>
  <c r="AN1059" i="4"/>
  <c r="AN1071" i="4"/>
  <c r="AN1061" i="4"/>
  <c r="AN1072" i="4"/>
  <c r="AN1063" i="4"/>
  <c r="AN1073" i="4"/>
  <c r="AN1074" i="4"/>
  <c r="AN1077" i="4"/>
  <c r="AN1078" i="4"/>
  <c r="AN1079" i="4"/>
  <c r="AN1080" i="4"/>
  <c r="AN1081" i="4"/>
  <c r="AN1082" i="4"/>
  <c r="AN1084" i="4"/>
  <c r="AN1090" i="4"/>
  <c r="AN1093" i="4"/>
  <c r="AN1107" i="4"/>
  <c r="AN1095" i="4"/>
  <c r="AN1108" i="4"/>
  <c r="AN1097" i="4"/>
  <c r="AN1109" i="4"/>
  <c r="AN1099" i="4"/>
  <c r="AN1110" i="4"/>
  <c r="AN1101" i="4"/>
  <c r="AN1111" i="4"/>
  <c r="AN1112" i="4"/>
  <c r="AN1115" i="4"/>
  <c r="AN1116" i="4"/>
  <c r="AN1117" i="4"/>
  <c r="AN1118" i="4"/>
  <c r="AN1119" i="4"/>
  <c r="AN1120" i="4"/>
  <c r="AN1122" i="4"/>
  <c r="AB286" i="11"/>
  <c r="AN1017" i="4"/>
  <c r="AN1019" i="4"/>
  <c r="AN1021" i="4"/>
  <c r="AN1023" i="4"/>
  <c r="AN1027" i="4"/>
  <c r="AN1049" i="4"/>
  <c r="AN1056" i="4"/>
  <c r="AN1058" i="4"/>
  <c r="AN1060" i="4"/>
  <c r="AN1062" i="4"/>
  <c r="AN1066" i="4"/>
  <c r="AN1087" i="4"/>
  <c r="AN1094" i="4"/>
  <c r="AN1096" i="4"/>
  <c r="AN1098" i="4"/>
  <c r="AN1100" i="4"/>
  <c r="AN1104" i="4"/>
  <c r="AN1125" i="4"/>
  <c r="AN900" i="4"/>
  <c r="AN901" i="4"/>
  <c r="AN902" i="4"/>
  <c r="AN903" i="4"/>
  <c r="AN934" i="4"/>
  <c r="AN935" i="4"/>
  <c r="AN936" i="4"/>
  <c r="AN937" i="4"/>
  <c r="AN960" i="4"/>
  <c r="AN961" i="4"/>
  <c r="AN962" i="4"/>
  <c r="AN963" i="4"/>
  <c r="AN992" i="4"/>
  <c r="AN993" i="4"/>
  <c r="AN994" i="4"/>
  <c r="AN995" i="4"/>
  <c r="AN1128" i="4"/>
  <c r="AN1131" i="4"/>
  <c r="AN1132" i="4"/>
  <c r="AN1133" i="4"/>
  <c r="AN1134" i="4"/>
  <c r="AN1135" i="4"/>
  <c r="AN1136" i="4"/>
  <c r="AN1137" i="4"/>
  <c r="AN1138" i="4"/>
  <c r="AN1142" i="4"/>
  <c r="AN908" i="4"/>
  <c r="AN909" i="4"/>
  <c r="AN910" i="4"/>
  <c r="AN911" i="4"/>
  <c r="AN942" i="4"/>
  <c r="AN943" i="4"/>
  <c r="AN944" i="4"/>
  <c r="AN945" i="4"/>
  <c r="AN968" i="4"/>
  <c r="AN969" i="4"/>
  <c r="AN970" i="4"/>
  <c r="AN971" i="4"/>
  <c r="AN1000" i="4"/>
  <c r="AN1001" i="4"/>
  <c r="AN1002" i="4"/>
  <c r="AN1003" i="4"/>
  <c r="AN1145" i="4"/>
  <c r="AN1148" i="4"/>
  <c r="AN1149" i="4"/>
  <c r="AN1150" i="4"/>
  <c r="AN1151" i="4"/>
  <c r="AN1152" i="4"/>
  <c r="AN1153" i="4"/>
  <c r="AN1154" i="4"/>
  <c r="AN1155" i="4"/>
  <c r="AN1159" i="4"/>
  <c r="AB287" i="11"/>
  <c r="AB282" i="11"/>
  <c r="AM1568" i="4"/>
  <c r="AN1570" i="4"/>
  <c r="AN1571" i="4"/>
  <c r="AB23" i="12"/>
  <c r="AN1699" i="4"/>
  <c r="AB48" i="12"/>
  <c r="AB6" i="12"/>
  <c r="AB7" i="12"/>
  <c r="AB8" i="12"/>
  <c r="AB5" i="12"/>
  <c r="AB4" i="12"/>
  <c r="AM619" i="4"/>
  <c r="AM628" i="4"/>
  <c r="AM620" i="4"/>
  <c r="AM629" i="4"/>
  <c r="AM621" i="4"/>
  <c r="AM630" i="4"/>
  <c r="AM631" i="4"/>
  <c r="AM632" i="4"/>
  <c r="AM634" i="4"/>
  <c r="AN636" i="4"/>
  <c r="AB22" i="12"/>
  <c r="AB17" i="12"/>
  <c r="AB18" i="12"/>
  <c r="AB19" i="12"/>
  <c r="AN1141" i="4"/>
  <c r="AB20" i="12"/>
  <c r="AN1156" i="4"/>
  <c r="AN1158" i="4"/>
  <c r="AB21" i="12"/>
  <c r="AB16" i="12"/>
  <c r="AB287" i="14"/>
  <c r="AB288" i="14"/>
  <c r="AB289" i="14"/>
  <c r="AB291" i="14"/>
  <c r="AB23" i="14"/>
  <c r="AB55" i="14"/>
  <c r="AB85" i="14"/>
  <c r="AB293" i="14"/>
  <c r="AB299" i="14"/>
  <c r="AB300" i="14"/>
  <c r="AB302" i="14"/>
  <c r="AB26" i="14"/>
  <c r="AB58" i="14"/>
  <c r="AB88" i="14"/>
  <c r="AB294" i="14"/>
  <c r="AB305" i="14"/>
  <c r="AB306" i="14"/>
  <c r="AB308" i="14"/>
  <c r="AB30" i="14"/>
  <c r="AB62" i="14"/>
  <c r="AB92" i="14"/>
  <c r="AB295" i="14"/>
  <c r="AB311" i="14"/>
  <c r="AB312" i="14"/>
  <c r="AB314" i="14"/>
  <c r="AB316" i="14"/>
  <c r="AB26" i="12"/>
  <c r="O101" i="14"/>
  <c r="P101" i="14"/>
  <c r="Q101" i="14"/>
  <c r="R101" i="14"/>
  <c r="S101" i="14"/>
  <c r="T101" i="14"/>
  <c r="U101" i="14"/>
  <c r="V101" i="14"/>
  <c r="W101" i="14"/>
  <c r="X101" i="14"/>
  <c r="Y101" i="14"/>
  <c r="Z101" i="14"/>
  <c r="AB360" i="14"/>
  <c r="AB27" i="12"/>
  <c r="AA110" i="14"/>
  <c r="AB368" i="14"/>
  <c r="AB31" i="12"/>
  <c r="AB21" i="14"/>
  <c r="AB53" i="14"/>
  <c r="AB83" i="14"/>
  <c r="AB113" i="14"/>
  <c r="AA370" i="14"/>
  <c r="AB32" i="12"/>
  <c r="AA24" i="14"/>
  <c r="AA56" i="14"/>
  <c r="AA86" i="14"/>
  <c r="AA116" i="14"/>
  <c r="AB372" i="14"/>
  <c r="AB33" i="12"/>
  <c r="AB120" i="14"/>
  <c r="AA374" i="14"/>
  <c r="AB34" i="12"/>
  <c r="AA122" i="14"/>
  <c r="AB376" i="14"/>
  <c r="AB35" i="12"/>
  <c r="AB25" i="12"/>
  <c r="AN1607" i="4"/>
  <c r="AB332" i="14"/>
  <c r="AB333" i="14"/>
  <c r="AB334" i="14"/>
  <c r="AB335" i="14"/>
  <c r="AB336" i="14"/>
  <c r="AB339" i="14"/>
  <c r="AB340" i="14"/>
  <c r="AB341" i="14"/>
  <c r="AB342" i="14"/>
  <c r="AB36" i="12"/>
  <c r="AB216" i="14"/>
  <c r="AB217" i="14"/>
  <c r="AB218" i="14"/>
  <c r="AB200" i="14"/>
  <c r="AB222" i="14"/>
  <c r="AB223" i="14"/>
  <c r="AB224" i="14"/>
  <c r="AB225" i="14"/>
  <c r="AB203" i="14"/>
  <c r="AB227" i="14"/>
  <c r="AB228" i="14"/>
  <c r="AB229" i="14"/>
  <c r="AB230" i="14"/>
  <c r="AB207" i="14"/>
  <c r="AB232" i="14"/>
  <c r="AB233" i="14"/>
  <c r="AB234" i="14"/>
  <c r="AB235" i="14"/>
  <c r="AB237" i="14"/>
  <c r="AB38" i="12"/>
  <c r="AB242" i="14"/>
  <c r="AB40" i="12"/>
  <c r="AA246" i="14"/>
  <c r="AB41" i="12"/>
  <c r="AB245" i="14"/>
  <c r="AB42" i="12"/>
  <c r="AB198" i="14"/>
  <c r="AA243" i="14"/>
  <c r="AB43" i="12"/>
  <c r="AA201" i="14"/>
  <c r="AB244" i="14"/>
  <c r="AB44" i="12"/>
  <c r="AB37" i="12"/>
  <c r="AB24" i="12"/>
  <c r="AM1725" i="4"/>
  <c r="AN1726" i="4"/>
  <c r="AB49" i="12"/>
  <c r="AM1722" i="4"/>
  <c r="AN1723" i="4"/>
  <c r="AB53" i="12"/>
  <c r="AB47" i="12"/>
  <c r="AB58" i="12"/>
  <c r="AM1682" i="4"/>
  <c r="AM1672" i="4"/>
  <c r="AN1688" i="4"/>
  <c r="AB46" i="12"/>
  <c r="AN1634" i="4"/>
  <c r="AB57" i="12"/>
  <c r="AB3" i="12"/>
  <c r="AN1705" i="4"/>
  <c r="AB74" i="12"/>
  <c r="AB114" i="12"/>
  <c r="AB115" i="12"/>
  <c r="AB116" i="12"/>
  <c r="AB117" i="12"/>
  <c r="AB113" i="12"/>
  <c r="AN35" i="4"/>
  <c r="AN37" i="4"/>
  <c r="AN39" i="4"/>
  <c r="AN41" i="4"/>
  <c r="AN44" i="4"/>
  <c r="AN51" i="4"/>
  <c r="AN53" i="4"/>
  <c r="AN55" i="4"/>
  <c r="AN57" i="4"/>
  <c r="AN60" i="4"/>
  <c r="AN67" i="4"/>
  <c r="AN69" i="4"/>
  <c r="AN71" i="4"/>
  <c r="AN73" i="4"/>
  <c r="AN76" i="4"/>
  <c r="AN102" i="4"/>
  <c r="AN104" i="4"/>
  <c r="AN106" i="4"/>
  <c r="AN108" i="4"/>
  <c r="AN111" i="4"/>
  <c r="AN118" i="4"/>
  <c r="AN120" i="4"/>
  <c r="AN122" i="4"/>
  <c r="AN124" i="4"/>
  <c r="AN127" i="4"/>
  <c r="AN134" i="4"/>
  <c r="AN136" i="4"/>
  <c r="AN138" i="4"/>
  <c r="AN140" i="4"/>
  <c r="AN143" i="4"/>
  <c r="AN169" i="4"/>
  <c r="AN171" i="4"/>
  <c r="AN173" i="4"/>
  <c r="AN175" i="4"/>
  <c r="AN178" i="4"/>
  <c r="AN185" i="4"/>
  <c r="AN187" i="4"/>
  <c r="AN189" i="4"/>
  <c r="AN191" i="4"/>
  <c r="AN194" i="4"/>
  <c r="AN201" i="4"/>
  <c r="AN203" i="4"/>
  <c r="AN205" i="4"/>
  <c r="AN207" i="4"/>
  <c r="AN210" i="4"/>
  <c r="AB68" i="12"/>
  <c r="AB67" i="12"/>
  <c r="AB70" i="12"/>
  <c r="AB66" i="12"/>
  <c r="AB72" i="12"/>
  <c r="AN1046" i="4"/>
  <c r="AN1085" i="4"/>
  <c r="AN1123" i="4"/>
  <c r="AB73" i="12"/>
  <c r="AB71" i="12"/>
  <c r="AB65" i="12"/>
  <c r="AN1713" i="4"/>
  <c r="AB121" i="12"/>
  <c r="AB119" i="12"/>
  <c r="AN1629" i="4"/>
  <c r="AB62" i="12"/>
  <c r="AB59" i="12"/>
  <c r="AB123" i="12"/>
  <c r="AA129" i="12"/>
  <c r="AB124" i="12"/>
  <c r="AB125" i="12"/>
  <c r="AN1733" i="4"/>
  <c r="AB126" i="12"/>
  <c r="AB127" i="12"/>
  <c r="AB296" i="11"/>
  <c r="AB295" i="11"/>
  <c r="AB305" i="11"/>
  <c r="AB292" i="11"/>
  <c r="AB291" i="11"/>
  <c r="AB294" i="11"/>
  <c r="AB290" i="11"/>
  <c r="AB307" i="11"/>
  <c r="AB309" i="11"/>
  <c r="AO524" i="4"/>
  <c r="AO522" i="4"/>
  <c r="AO523" i="4"/>
  <c r="AO525" i="4"/>
  <c r="AO526" i="4"/>
  <c r="AO527" i="4"/>
  <c r="AO1555" i="4"/>
  <c r="AC43" i="11"/>
  <c r="AO1610" i="4"/>
  <c r="AC127" i="14"/>
  <c r="AC128" i="14"/>
  <c r="AC130" i="14"/>
  <c r="AO534" i="4"/>
  <c r="AO532" i="4"/>
  <c r="AO533" i="4"/>
  <c r="AO535" i="4"/>
  <c r="AO536" i="4"/>
  <c r="AO537" i="4"/>
  <c r="AO1582" i="4"/>
  <c r="AO1584" i="4"/>
  <c r="AO1585" i="4"/>
  <c r="AC345" i="14"/>
  <c r="AC346" i="14"/>
  <c r="AC44" i="11"/>
  <c r="IZ28" i="8"/>
  <c r="IZ36" i="8"/>
  <c r="IZ124" i="8"/>
  <c r="AC42" i="11"/>
  <c r="AO1674" i="4"/>
  <c r="AO1675" i="4"/>
  <c r="AC46" i="11"/>
  <c r="AO1635" i="4"/>
  <c r="AO1636" i="4"/>
  <c r="AC45" i="11"/>
  <c r="AC41" i="11"/>
  <c r="AO625" i="4"/>
  <c r="AO645" i="4"/>
  <c r="AC37" i="11"/>
  <c r="AO687" i="4"/>
  <c r="AN1185" i="4"/>
  <c r="AO1181" i="4"/>
  <c r="AO744" i="4"/>
  <c r="AO743" i="4"/>
  <c r="AO742" i="4"/>
  <c r="AO745" i="4"/>
  <c r="AO891" i="4"/>
  <c r="AO892" i="4"/>
  <c r="AO1182" i="4"/>
  <c r="AO1183" i="4"/>
  <c r="AO1174" i="4"/>
  <c r="AO1175" i="4"/>
  <c r="AO1176" i="4"/>
  <c r="AO1177" i="4"/>
  <c r="AO1184" i="4"/>
  <c r="AO1462" i="4"/>
  <c r="AC33" i="11"/>
  <c r="AO688" i="4"/>
  <c r="AO694" i="4"/>
  <c r="AN1200" i="4"/>
  <c r="AO1196" i="4"/>
  <c r="AO760" i="4"/>
  <c r="AO759" i="4"/>
  <c r="AO758" i="4"/>
  <c r="AO761" i="4"/>
  <c r="AO895" i="4"/>
  <c r="AO896" i="4"/>
  <c r="AO1197" i="4"/>
  <c r="AO1198" i="4"/>
  <c r="AO1189" i="4"/>
  <c r="AO1190" i="4"/>
  <c r="AO1191" i="4"/>
  <c r="AO1192" i="4"/>
  <c r="AO1199" i="4"/>
  <c r="AO1466" i="4"/>
  <c r="AC34" i="11"/>
  <c r="AO689" i="4"/>
  <c r="AO695" i="4"/>
  <c r="AN1215" i="4"/>
  <c r="AO1211" i="4"/>
  <c r="AO767" i="4"/>
  <c r="AO766" i="4"/>
  <c r="AO765" i="4"/>
  <c r="AO768" i="4"/>
  <c r="AO899" i="4"/>
  <c r="AO1212" i="4"/>
  <c r="AO1213" i="4"/>
  <c r="AO1204" i="4"/>
  <c r="AO1205" i="4"/>
  <c r="AO1206" i="4"/>
  <c r="AO1207" i="4"/>
  <c r="AO1214" i="4"/>
  <c r="AO1471" i="4"/>
  <c r="AC35" i="11"/>
  <c r="AO690" i="4"/>
  <c r="AO696" i="4"/>
  <c r="AN1230" i="4"/>
  <c r="AO1226" i="4"/>
  <c r="AO774" i="4"/>
  <c r="AO773" i="4"/>
  <c r="AO772" i="4"/>
  <c r="AO775" i="4"/>
  <c r="AO907" i="4"/>
  <c r="AO1227" i="4"/>
  <c r="AO1228" i="4"/>
  <c r="AO1219" i="4"/>
  <c r="AO1220" i="4"/>
  <c r="AO1221" i="4"/>
  <c r="AO1222" i="4"/>
  <c r="AO1229" i="4"/>
  <c r="AO1476" i="4"/>
  <c r="AC36" i="11"/>
  <c r="AC32" i="11"/>
  <c r="AC5" i="14"/>
  <c r="AC6" i="14"/>
  <c r="AC8" i="14"/>
  <c r="AC9" i="14"/>
  <c r="AC10" i="14"/>
  <c r="AC13" i="14"/>
  <c r="AC11" i="14"/>
  <c r="AC14" i="14"/>
  <c r="AC16" i="14"/>
  <c r="AC18" i="14"/>
  <c r="AC22" i="14"/>
  <c r="AC25" i="14"/>
  <c r="AC28" i="14"/>
  <c r="AC32" i="14"/>
  <c r="AC158" i="14"/>
  <c r="AC37" i="14"/>
  <c r="AC38" i="14"/>
  <c r="AC40" i="14"/>
  <c r="AC41" i="14"/>
  <c r="AC42" i="14"/>
  <c r="AC45" i="14"/>
  <c r="AC43" i="14"/>
  <c r="AC46" i="14"/>
  <c r="AC48" i="14"/>
  <c r="AC50" i="14"/>
  <c r="AC54" i="14"/>
  <c r="AC57" i="14"/>
  <c r="AC60" i="14"/>
  <c r="AC64" i="14"/>
  <c r="AC159" i="14"/>
  <c r="AC67" i="14"/>
  <c r="AC68" i="14"/>
  <c r="AC70" i="14"/>
  <c r="AC71" i="14"/>
  <c r="AC72" i="14"/>
  <c r="AC75" i="14"/>
  <c r="AC73" i="14"/>
  <c r="AC76" i="14"/>
  <c r="AC78" i="14"/>
  <c r="AC80" i="14"/>
  <c r="AC84" i="14"/>
  <c r="AC87" i="14"/>
  <c r="AC90" i="14"/>
  <c r="AC94" i="14"/>
  <c r="AC160" i="14"/>
  <c r="AC250" i="14"/>
  <c r="AC251" i="14"/>
  <c r="AC39" i="11"/>
  <c r="AC131" i="14"/>
  <c r="AC132" i="14"/>
  <c r="AC135" i="14"/>
  <c r="AC133" i="14"/>
  <c r="AC136" i="14"/>
  <c r="AC138" i="14"/>
  <c r="AC140" i="14"/>
  <c r="AC144" i="14"/>
  <c r="AC147" i="14"/>
  <c r="AC150" i="14"/>
  <c r="AC154" i="14"/>
  <c r="AC182" i="14"/>
  <c r="AC266" i="14"/>
  <c r="AC267" i="14"/>
  <c r="AC40" i="11"/>
  <c r="AC38" i="11"/>
  <c r="AC47" i="11"/>
  <c r="AC48" i="11"/>
  <c r="AC49" i="11"/>
  <c r="AC50" i="11"/>
  <c r="AC51" i="11"/>
  <c r="AC52" i="11"/>
  <c r="AC53" i="11"/>
  <c r="AC31" i="11"/>
  <c r="AO1556" i="4"/>
  <c r="AC67" i="11"/>
  <c r="AC347" i="14"/>
  <c r="AC68" i="11"/>
  <c r="IZ29" i="8"/>
  <c r="IZ37" i="8"/>
  <c r="IZ125" i="8"/>
  <c r="AC66" i="11"/>
  <c r="AO1676" i="4"/>
  <c r="AC70" i="11"/>
  <c r="AO1637" i="4"/>
  <c r="AC69" i="11"/>
  <c r="AC65" i="11"/>
  <c r="AO646" i="4"/>
  <c r="AC61" i="11"/>
  <c r="AO693" i="4"/>
  <c r="AN1245" i="4"/>
  <c r="AO1241" i="4"/>
  <c r="AO752" i="4"/>
  <c r="AO751" i="4"/>
  <c r="AO750" i="4"/>
  <c r="AO753" i="4"/>
  <c r="AO916" i="4"/>
  <c r="AO917" i="4"/>
  <c r="AO1242" i="4"/>
  <c r="AO1243" i="4"/>
  <c r="AO1234" i="4"/>
  <c r="AO1235" i="4"/>
  <c r="AO1236" i="4"/>
  <c r="AO1237" i="4"/>
  <c r="AO1244" i="4"/>
  <c r="AO1481" i="4"/>
  <c r="AC57" i="11"/>
  <c r="AO1467" i="4"/>
  <c r="AC58" i="11"/>
  <c r="AO1472" i="4"/>
  <c r="AC59" i="11"/>
  <c r="AO1477" i="4"/>
  <c r="AC60" i="11"/>
  <c r="AC56" i="11"/>
  <c r="AC252" i="14"/>
  <c r="AC63" i="11"/>
  <c r="AC268" i="14"/>
  <c r="AC64" i="11"/>
  <c r="AC62" i="11"/>
  <c r="AC71" i="11"/>
  <c r="AC72" i="11"/>
  <c r="AC73" i="11"/>
  <c r="AC74" i="11"/>
  <c r="AC75" i="11"/>
  <c r="AC76" i="11"/>
  <c r="AC77" i="11"/>
  <c r="AC55" i="11"/>
  <c r="AC30" i="11"/>
  <c r="AO547" i="4"/>
  <c r="AO545" i="4"/>
  <c r="AO546" i="4"/>
  <c r="AO548" i="4"/>
  <c r="AO549" i="4"/>
  <c r="AO550" i="4"/>
  <c r="AO1558" i="4"/>
  <c r="AC92" i="11"/>
  <c r="AO1589" i="4"/>
  <c r="AO1591" i="4"/>
  <c r="AO1592" i="4"/>
  <c r="AC348" i="14"/>
  <c r="AC349" i="14"/>
  <c r="AC93" i="11"/>
  <c r="AO1677" i="4"/>
  <c r="AO1678" i="4"/>
  <c r="AC95" i="11"/>
  <c r="AO1638" i="4"/>
  <c r="AO1639" i="4"/>
  <c r="AC94" i="11"/>
  <c r="AC90" i="11"/>
  <c r="AO648" i="4"/>
  <c r="AC86" i="11"/>
  <c r="AO713" i="4"/>
  <c r="AN1261" i="4"/>
  <c r="AO1257" i="4"/>
  <c r="AO784" i="4"/>
  <c r="AO783" i="4"/>
  <c r="AO782" i="4"/>
  <c r="AO785" i="4"/>
  <c r="AO922" i="4"/>
  <c r="AO923" i="4"/>
  <c r="AO1258" i="4"/>
  <c r="AO1259" i="4"/>
  <c r="AO1250" i="4"/>
  <c r="AO1251" i="4"/>
  <c r="AO1252" i="4"/>
  <c r="AO1253" i="4"/>
  <c r="AO1260" i="4"/>
  <c r="AO1486" i="4"/>
  <c r="AC82" i="11"/>
  <c r="AO714" i="4"/>
  <c r="AN1276" i="4"/>
  <c r="AO1272" i="4"/>
  <c r="AO790" i="4"/>
  <c r="AO789" i="4"/>
  <c r="AO791" i="4"/>
  <c r="AO792" i="4"/>
  <c r="AO928" i="4"/>
  <c r="AO929" i="4"/>
  <c r="AO1273" i="4"/>
  <c r="AO1274" i="4"/>
  <c r="AO1265" i="4"/>
  <c r="AO1266" i="4"/>
  <c r="AO1267" i="4"/>
  <c r="AO1268" i="4"/>
  <c r="AO1275" i="4"/>
  <c r="AO1490" i="4"/>
  <c r="AC83" i="11"/>
  <c r="AO715" i="4"/>
  <c r="AN1291" i="4"/>
  <c r="AO1287" i="4"/>
  <c r="AO797" i="4"/>
  <c r="AO796" i="4"/>
  <c r="AO798" i="4"/>
  <c r="AO799" i="4"/>
  <c r="AO933" i="4"/>
  <c r="AO1288" i="4"/>
  <c r="AO1289" i="4"/>
  <c r="AO1280" i="4"/>
  <c r="AO1281" i="4"/>
  <c r="AO1282" i="4"/>
  <c r="AO1283" i="4"/>
  <c r="AO1290" i="4"/>
  <c r="AO1494" i="4"/>
  <c r="AC84" i="11"/>
  <c r="AO716" i="4"/>
  <c r="AN1306" i="4"/>
  <c r="AO1302" i="4"/>
  <c r="AO804" i="4"/>
  <c r="AO803" i="4"/>
  <c r="AO805" i="4"/>
  <c r="AO806" i="4"/>
  <c r="AO941" i="4"/>
  <c r="AO1303" i="4"/>
  <c r="AO1304" i="4"/>
  <c r="AO1295" i="4"/>
  <c r="AO1296" i="4"/>
  <c r="AO1297" i="4"/>
  <c r="AO1298" i="4"/>
  <c r="AO1305" i="4"/>
  <c r="AO1498" i="4"/>
  <c r="AC85" i="11"/>
  <c r="AC81" i="11"/>
  <c r="AC164" i="14"/>
  <c r="AC165" i="14"/>
  <c r="AC166" i="14"/>
  <c r="AC253" i="14"/>
  <c r="AC254" i="14"/>
  <c r="AC183" i="14"/>
  <c r="AC269" i="14"/>
  <c r="AC270" i="14"/>
  <c r="AC89" i="11"/>
  <c r="AC87" i="11"/>
  <c r="AC96" i="11"/>
  <c r="AC97" i="11"/>
  <c r="AC98" i="11"/>
  <c r="AC99" i="11"/>
  <c r="AC100" i="11"/>
  <c r="AC101" i="11"/>
  <c r="AC102" i="11"/>
  <c r="AC80" i="11"/>
  <c r="AC79" i="11"/>
  <c r="AO559" i="4"/>
  <c r="AO557" i="4"/>
  <c r="AO558" i="4"/>
  <c r="AO560" i="4"/>
  <c r="AO561" i="4"/>
  <c r="AO562" i="4"/>
  <c r="AO1560" i="4"/>
  <c r="AC117" i="11"/>
  <c r="AO569" i="4"/>
  <c r="AO567" i="4"/>
  <c r="AO568" i="4"/>
  <c r="AO570" i="4"/>
  <c r="AO571" i="4"/>
  <c r="AO572" i="4"/>
  <c r="AO1596" i="4"/>
  <c r="AO1598" i="4"/>
  <c r="AO1599" i="4"/>
  <c r="AC350" i="14"/>
  <c r="AC351" i="14"/>
  <c r="AC118" i="11"/>
  <c r="IZ56" i="8"/>
  <c r="IZ64" i="8"/>
  <c r="IZ128" i="8"/>
  <c r="AC116" i="11"/>
  <c r="AO1679" i="4"/>
  <c r="AO1680" i="4"/>
  <c r="AC120" i="11"/>
  <c r="AO1640" i="4"/>
  <c r="AO1641" i="4"/>
  <c r="AC119" i="11"/>
  <c r="AC115" i="11"/>
  <c r="AO650" i="4"/>
  <c r="AC111" i="11"/>
  <c r="AO700" i="4"/>
  <c r="AN1382" i="4"/>
  <c r="AO1378" i="4"/>
  <c r="AO815" i="4"/>
  <c r="AO814" i="4"/>
  <c r="AO813" i="4"/>
  <c r="AO816" i="4"/>
  <c r="AO950" i="4"/>
  <c r="AO952" i="4"/>
  <c r="AO1379" i="4"/>
  <c r="AO1380" i="4"/>
  <c r="AO1371" i="4"/>
  <c r="AO1372" i="4"/>
  <c r="AO1373" i="4"/>
  <c r="AO1374" i="4"/>
  <c r="AO1381" i="4"/>
  <c r="AO1522" i="4"/>
  <c r="AC107" i="11"/>
  <c r="AO701" i="4"/>
  <c r="AN1337" i="4"/>
  <c r="AO1333" i="4"/>
  <c r="AO707" i="4"/>
  <c r="AO828" i="4"/>
  <c r="AO827" i="4"/>
  <c r="AO829" i="4"/>
  <c r="AO830" i="4"/>
  <c r="AO955" i="4"/>
  <c r="AO956" i="4"/>
  <c r="AO1334" i="4"/>
  <c r="AO1335" i="4"/>
  <c r="AO1326" i="4"/>
  <c r="AO1327" i="4"/>
  <c r="AO1328" i="4"/>
  <c r="AO1329" i="4"/>
  <c r="AO1336" i="4"/>
  <c r="AO1507" i="4"/>
  <c r="AC108" i="11"/>
  <c r="AO702" i="4"/>
  <c r="AN1352" i="4"/>
  <c r="AO1348" i="4"/>
  <c r="AO708" i="4"/>
  <c r="AO835" i="4"/>
  <c r="AO834" i="4"/>
  <c r="AO836" i="4"/>
  <c r="AO837" i="4"/>
  <c r="AO959" i="4"/>
  <c r="AO1349" i="4"/>
  <c r="AO1350" i="4"/>
  <c r="AO1341" i="4"/>
  <c r="AO1342" i="4"/>
  <c r="AO1343" i="4"/>
  <c r="AO1344" i="4"/>
  <c r="AO1351" i="4"/>
  <c r="AO1512" i="4"/>
  <c r="AC109" i="11"/>
  <c r="AO703" i="4"/>
  <c r="AN1367" i="4"/>
  <c r="AO1363" i="4"/>
  <c r="AO709" i="4"/>
  <c r="AO842" i="4"/>
  <c r="AO841" i="4"/>
  <c r="AO843" i="4"/>
  <c r="AO844" i="4"/>
  <c r="AO967" i="4"/>
  <c r="AO1364" i="4"/>
  <c r="AO1365" i="4"/>
  <c r="AO1356" i="4"/>
  <c r="AO1357" i="4"/>
  <c r="AO1358" i="4"/>
  <c r="AO1359" i="4"/>
  <c r="AO1366" i="4"/>
  <c r="AO1517" i="4"/>
  <c r="AC110" i="11"/>
  <c r="AC106" i="11"/>
  <c r="AC170" i="14"/>
  <c r="AC171" i="14"/>
  <c r="AC172" i="14"/>
  <c r="AC255" i="14"/>
  <c r="AC256" i="14"/>
  <c r="AC113" i="11"/>
  <c r="AC184" i="14"/>
  <c r="AC271" i="14"/>
  <c r="AC272" i="14"/>
  <c r="AC114" i="11"/>
  <c r="AC112" i="11"/>
  <c r="AC121" i="11"/>
  <c r="AC122" i="11"/>
  <c r="AC123" i="11"/>
  <c r="AC124" i="11"/>
  <c r="AC125" i="11"/>
  <c r="AC126" i="11"/>
  <c r="AC127" i="11"/>
  <c r="AC105" i="11"/>
  <c r="AO1561" i="4"/>
  <c r="AC141" i="11"/>
  <c r="AC352" i="14"/>
  <c r="AC142" i="11"/>
  <c r="IZ57" i="8"/>
  <c r="IZ65" i="8"/>
  <c r="IZ129" i="8"/>
  <c r="AC140" i="11"/>
  <c r="AO1681" i="4"/>
  <c r="AC144" i="11"/>
  <c r="AO1642" i="4"/>
  <c r="AC143" i="11"/>
  <c r="AC139" i="11"/>
  <c r="AO651" i="4"/>
  <c r="AC135" i="11"/>
  <c r="AO1508" i="4"/>
  <c r="AC132" i="11"/>
  <c r="AO1513" i="4"/>
  <c r="AC133" i="11"/>
  <c r="AO1518" i="4"/>
  <c r="AC134" i="11"/>
  <c r="AO706" i="4"/>
  <c r="AN1322" i="4"/>
  <c r="AO1318" i="4"/>
  <c r="AO821" i="4"/>
  <c r="AO820" i="4"/>
  <c r="AO822" i="4"/>
  <c r="AO823" i="4"/>
  <c r="AO976" i="4"/>
  <c r="AO977" i="4"/>
  <c r="AO1319" i="4"/>
  <c r="AO1320" i="4"/>
  <c r="AO1311" i="4"/>
  <c r="AO1312" i="4"/>
  <c r="AO1313" i="4"/>
  <c r="AO1314" i="4"/>
  <c r="AO1321" i="4"/>
  <c r="AO1503" i="4"/>
  <c r="AC131" i="11"/>
  <c r="AC130" i="11"/>
  <c r="AC257" i="14"/>
  <c r="AC137" i="11"/>
  <c r="AC273" i="14"/>
  <c r="AC138" i="11"/>
  <c r="AC136" i="11"/>
  <c r="AC145" i="11"/>
  <c r="AC146" i="11"/>
  <c r="AC147" i="11"/>
  <c r="AC148" i="11"/>
  <c r="AC149" i="11"/>
  <c r="AC150" i="11"/>
  <c r="AC151" i="11"/>
  <c r="AC129" i="11"/>
  <c r="AC104" i="11"/>
  <c r="AO591" i="4"/>
  <c r="AO589" i="4"/>
  <c r="AO590" i="4"/>
  <c r="AO592" i="4"/>
  <c r="AO593" i="4"/>
  <c r="AO594" i="4"/>
  <c r="AO1563" i="4"/>
  <c r="AC166" i="11"/>
  <c r="AO601" i="4"/>
  <c r="AO599" i="4"/>
  <c r="AO600" i="4"/>
  <c r="AO602" i="4"/>
  <c r="AO603" i="4"/>
  <c r="AO604" i="4"/>
  <c r="AO1603" i="4"/>
  <c r="AO1605" i="4"/>
  <c r="AO1606" i="4"/>
  <c r="AC353" i="14"/>
  <c r="AC354" i="14"/>
  <c r="AC167" i="11"/>
  <c r="IZ73" i="8"/>
  <c r="IZ83" i="8"/>
  <c r="IZ131" i="8"/>
  <c r="AC165" i="11"/>
  <c r="AO1683" i="4"/>
  <c r="AC169" i="11"/>
  <c r="AO1643" i="4"/>
  <c r="AO1644" i="4"/>
  <c r="AC168" i="11"/>
  <c r="AC164" i="11"/>
  <c r="AO653" i="4"/>
  <c r="AC160" i="11"/>
  <c r="AO720" i="4"/>
  <c r="AN1458" i="4"/>
  <c r="AO1454" i="4"/>
  <c r="AO852" i="4"/>
  <c r="AO851" i="4"/>
  <c r="AO853" i="4"/>
  <c r="AO854" i="4"/>
  <c r="AO983" i="4"/>
  <c r="AO984" i="4"/>
  <c r="AO1455" i="4"/>
  <c r="AO1456" i="4"/>
  <c r="AO1447" i="4"/>
  <c r="AO1448" i="4"/>
  <c r="AO1449" i="4"/>
  <c r="AO1450" i="4"/>
  <c r="AO1457" i="4"/>
  <c r="AO1550" i="4"/>
  <c r="AC156" i="11"/>
  <c r="AO721" i="4"/>
  <c r="AN1413" i="4"/>
  <c r="AO1409" i="4"/>
  <c r="AO727" i="4"/>
  <c r="AO866" i="4"/>
  <c r="AO865" i="4"/>
  <c r="AO867" i="4"/>
  <c r="AO868" i="4"/>
  <c r="AO987" i="4"/>
  <c r="AO988" i="4"/>
  <c r="AO1410" i="4"/>
  <c r="AO1411" i="4"/>
  <c r="AO1402" i="4"/>
  <c r="AO1403" i="4"/>
  <c r="AO1404" i="4"/>
  <c r="AO1405" i="4"/>
  <c r="AO1412" i="4"/>
  <c r="AO1533" i="4"/>
  <c r="AC157" i="11"/>
  <c r="AO722" i="4"/>
  <c r="AN1428" i="4"/>
  <c r="AO1424" i="4"/>
  <c r="AO728" i="4"/>
  <c r="AO873" i="4"/>
  <c r="AO872" i="4"/>
  <c r="AO874" i="4"/>
  <c r="AO875" i="4"/>
  <c r="AO991" i="4"/>
  <c r="AO1425" i="4"/>
  <c r="AO1426" i="4"/>
  <c r="AO1417" i="4"/>
  <c r="AO1418" i="4"/>
  <c r="AO1419" i="4"/>
  <c r="AO1420" i="4"/>
  <c r="AO1427" i="4"/>
  <c r="AO1539" i="4"/>
  <c r="AC158" i="11"/>
  <c r="AO723" i="4"/>
  <c r="AN1443" i="4"/>
  <c r="AO1439" i="4"/>
  <c r="AO729" i="4"/>
  <c r="AO880" i="4"/>
  <c r="AO879" i="4"/>
  <c r="AO881" i="4"/>
  <c r="AO882" i="4"/>
  <c r="AO999" i="4"/>
  <c r="AO1440" i="4"/>
  <c r="AO1441" i="4"/>
  <c r="AO1432" i="4"/>
  <c r="AO1433" i="4"/>
  <c r="AO1434" i="4"/>
  <c r="AO1435" i="4"/>
  <c r="AO1442" i="4"/>
  <c r="AO1545" i="4"/>
  <c r="AC159" i="11"/>
  <c r="AC155" i="11"/>
  <c r="AC176" i="14"/>
  <c r="AC177" i="14"/>
  <c r="AC178" i="14"/>
  <c r="AC258" i="14"/>
  <c r="AC259" i="14"/>
  <c r="AC162" i="11"/>
  <c r="AC185" i="14"/>
  <c r="AC274" i="14"/>
  <c r="AC275" i="14"/>
  <c r="AC163" i="11"/>
  <c r="AC161" i="11"/>
  <c r="AC170" i="11"/>
  <c r="AC171" i="11"/>
  <c r="AC172" i="11"/>
  <c r="AC173" i="11"/>
  <c r="AC174" i="11"/>
  <c r="AC175" i="11"/>
  <c r="AC176" i="11"/>
  <c r="AC154" i="11"/>
  <c r="AO1564" i="4"/>
  <c r="AC190" i="11"/>
  <c r="AC355" i="14"/>
  <c r="AC191" i="11"/>
  <c r="IZ74" i="8"/>
  <c r="IZ84" i="8"/>
  <c r="IZ132" i="8"/>
  <c r="IZ185" i="8"/>
  <c r="AC189" i="11"/>
  <c r="AO1645" i="4"/>
  <c r="AC192" i="11"/>
  <c r="AO1684" i="4"/>
  <c r="AC193" i="11"/>
  <c r="AC188" i="11"/>
  <c r="AO654" i="4"/>
  <c r="AC184" i="11"/>
  <c r="AO1532" i="4"/>
  <c r="AC181" i="11"/>
  <c r="AO1538" i="4"/>
  <c r="AC182" i="11"/>
  <c r="AO1544" i="4"/>
  <c r="AC183" i="11"/>
  <c r="AO726" i="4"/>
  <c r="AN1398" i="4"/>
  <c r="AO1394" i="4"/>
  <c r="AO859" i="4"/>
  <c r="AO858" i="4"/>
  <c r="AO860" i="4"/>
  <c r="AO861" i="4"/>
  <c r="AO1008" i="4"/>
  <c r="AO1009" i="4"/>
  <c r="AO1395" i="4"/>
  <c r="AO1396" i="4"/>
  <c r="AO1387" i="4"/>
  <c r="AO1388" i="4"/>
  <c r="AO1389" i="4"/>
  <c r="AO1390" i="4"/>
  <c r="AO1397" i="4"/>
  <c r="AO1527" i="4"/>
  <c r="AC180" i="11"/>
  <c r="AC179" i="11"/>
  <c r="AC260" i="14"/>
  <c r="AC186" i="11"/>
  <c r="AC276" i="14"/>
  <c r="AC187" i="11"/>
  <c r="AC185" i="11"/>
  <c r="AC194" i="11"/>
  <c r="AC195" i="11"/>
  <c r="AC196" i="11"/>
  <c r="AC197" i="11"/>
  <c r="AC198" i="11"/>
  <c r="AC199" i="11"/>
  <c r="AC200" i="11"/>
  <c r="AC178" i="11"/>
  <c r="AO1565" i="4"/>
  <c r="AC214" i="11"/>
  <c r="AC356" i="14"/>
  <c r="AC215" i="11"/>
  <c r="IZ75" i="8"/>
  <c r="IZ85" i="8"/>
  <c r="IZ133" i="8"/>
  <c r="IZ186" i="8"/>
  <c r="AC213" i="11"/>
  <c r="AO1646" i="4"/>
  <c r="AC216" i="11"/>
  <c r="AC212" i="11"/>
  <c r="AO655" i="4"/>
  <c r="AC208" i="11"/>
  <c r="AO1534" i="4"/>
  <c r="AC205" i="11"/>
  <c r="AO1540" i="4"/>
  <c r="AC206" i="11"/>
  <c r="AO1546" i="4"/>
  <c r="AC207" i="11"/>
  <c r="AO1528" i="4"/>
  <c r="AC204" i="11"/>
  <c r="AC203" i="11"/>
  <c r="AC261" i="14"/>
  <c r="AC210" i="11"/>
  <c r="AC277" i="14"/>
  <c r="AC211" i="11"/>
  <c r="AC209" i="11"/>
  <c r="AC218" i="11"/>
  <c r="AC219" i="11"/>
  <c r="AC220" i="11"/>
  <c r="AC221" i="11"/>
  <c r="AC222" i="11"/>
  <c r="AC223" i="11"/>
  <c r="AC224" i="11"/>
  <c r="AC202" i="11"/>
  <c r="AO1566" i="4"/>
  <c r="AC234" i="11"/>
  <c r="AC357" i="14"/>
  <c r="AC235" i="11"/>
  <c r="AC232" i="11"/>
  <c r="AO626" i="4"/>
  <c r="AO656" i="4"/>
  <c r="AC228" i="11"/>
  <c r="AC227" i="11"/>
  <c r="AC262" i="14"/>
  <c r="AC230" i="11"/>
  <c r="AC278" i="14"/>
  <c r="AC231" i="11"/>
  <c r="AC229" i="11"/>
  <c r="AC239" i="11"/>
  <c r="AC240" i="11"/>
  <c r="AC241" i="11"/>
  <c r="AC242" i="11"/>
  <c r="AC243" i="11"/>
  <c r="AC244" i="11"/>
  <c r="AC245" i="11"/>
  <c r="AC226" i="11"/>
  <c r="AC153" i="11"/>
  <c r="AC29" i="11"/>
  <c r="AC248" i="11"/>
  <c r="AC189" i="14"/>
  <c r="AC192" i="14"/>
  <c r="AC190" i="14"/>
  <c r="AC191" i="14"/>
  <c r="AC194" i="14"/>
  <c r="AC199" i="14"/>
  <c r="AC202" i="14"/>
  <c r="AC205" i="14"/>
  <c r="AC209" i="14"/>
  <c r="AC212" i="14"/>
  <c r="AC257" i="11"/>
  <c r="AC252" i="11"/>
  <c r="AO20" i="4"/>
  <c r="AO21" i="4"/>
  <c r="AO22" i="4"/>
  <c r="AO23" i="4"/>
  <c r="AO26" i="4"/>
  <c r="AO30" i="4"/>
  <c r="AO90" i="4"/>
  <c r="AO91" i="4"/>
  <c r="AO92" i="4"/>
  <c r="AO93" i="4"/>
  <c r="AO96" i="4"/>
  <c r="AO98" i="4"/>
  <c r="AO34" i="4"/>
  <c r="AO36" i="4"/>
  <c r="AO38" i="4"/>
  <c r="AO40" i="4"/>
  <c r="AO43" i="4"/>
  <c r="AO101" i="4"/>
  <c r="AO103" i="4"/>
  <c r="AO105" i="4"/>
  <c r="AO107" i="4"/>
  <c r="AO110" i="4"/>
  <c r="AO157" i="4"/>
  <c r="AO158" i="4"/>
  <c r="AO159" i="4"/>
  <c r="AO160" i="4"/>
  <c r="AO163" i="4"/>
  <c r="AO165" i="4"/>
  <c r="AO168" i="4"/>
  <c r="AO170" i="4"/>
  <c r="AO172" i="4"/>
  <c r="AO174" i="4"/>
  <c r="AO177" i="4"/>
  <c r="AD12" i="10"/>
  <c r="AO281" i="4"/>
  <c r="AO282" i="4"/>
  <c r="AC263" i="11"/>
  <c r="AO47" i="4"/>
  <c r="AO114" i="4"/>
  <c r="AO50" i="4"/>
  <c r="AO52" i="4"/>
  <c r="AO54" i="4"/>
  <c r="AO56" i="4"/>
  <c r="AO59" i="4"/>
  <c r="AO117" i="4"/>
  <c r="AO119" i="4"/>
  <c r="AO121" i="4"/>
  <c r="AO123" i="4"/>
  <c r="AO126" i="4"/>
  <c r="AO181" i="4"/>
  <c r="AO184" i="4"/>
  <c r="AO186" i="4"/>
  <c r="AO188" i="4"/>
  <c r="AO190" i="4"/>
  <c r="AO193" i="4"/>
  <c r="AD15" i="10"/>
  <c r="AO285" i="4"/>
  <c r="AO286" i="4"/>
  <c r="AC264" i="11"/>
  <c r="AO63" i="4"/>
  <c r="AO130" i="4"/>
  <c r="AO66" i="4"/>
  <c r="AO68" i="4"/>
  <c r="AO70" i="4"/>
  <c r="AO72" i="4"/>
  <c r="AO75" i="4"/>
  <c r="AO133" i="4"/>
  <c r="AO135" i="4"/>
  <c r="AO137" i="4"/>
  <c r="AO139" i="4"/>
  <c r="AO142" i="4"/>
  <c r="AO197" i="4"/>
  <c r="AO200" i="4"/>
  <c r="AO202" i="4"/>
  <c r="AO204" i="4"/>
  <c r="AO206" i="4"/>
  <c r="AO209" i="4"/>
  <c r="AD18" i="10"/>
  <c r="AO289" i="4"/>
  <c r="AO290" i="4"/>
  <c r="AC265" i="11"/>
  <c r="AC262" i="11"/>
  <c r="AC260" i="11"/>
  <c r="IZ200" i="8"/>
  <c r="IZ195" i="8"/>
  <c r="IZ197" i="8"/>
  <c r="IZ201" i="8"/>
  <c r="AC277" i="11"/>
  <c r="AC213" i="14"/>
  <c r="AC278" i="11"/>
  <c r="BM446" i="6"/>
  <c r="AO1737" i="4"/>
  <c r="AO1734" i="4"/>
  <c r="AO1739" i="4"/>
  <c r="BM447" i="6"/>
  <c r="AO1740" i="4"/>
  <c r="AO1738" i="4"/>
  <c r="AO1741" i="4"/>
  <c r="AO1742" i="4"/>
  <c r="AO1744" i="4"/>
  <c r="AC276" i="11"/>
  <c r="AC273" i="11"/>
  <c r="AN1622" i="4"/>
  <c r="AO1618" i="4"/>
  <c r="AO1615" i="4"/>
  <c r="AO1616" i="4"/>
  <c r="AO1619" i="4"/>
  <c r="AO1620" i="4"/>
  <c r="AO1621" i="4"/>
  <c r="AO1631" i="4"/>
  <c r="AC261" i="11"/>
  <c r="AC259" i="11"/>
  <c r="AC250" i="11"/>
  <c r="AC280" i="11"/>
  <c r="AB128" i="12"/>
  <c r="AC288" i="11"/>
  <c r="AO283" i="4"/>
  <c r="AO287" i="4"/>
  <c r="AO291" i="4"/>
  <c r="AC284" i="11"/>
  <c r="AC283" i="11"/>
  <c r="AO1013" i="4"/>
  <c r="AO1016" i="4"/>
  <c r="AO1030" i="4"/>
  <c r="AO1018" i="4"/>
  <c r="AO1031" i="4"/>
  <c r="AO1020" i="4"/>
  <c r="AO1032" i="4"/>
  <c r="AO1022" i="4"/>
  <c r="AO1033" i="4"/>
  <c r="AO1024" i="4"/>
  <c r="AO1034" i="4"/>
  <c r="AO1035" i="4"/>
  <c r="AO1038" i="4"/>
  <c r="AO1039" i="4"/>
  <c r="AO1040" i="4"/>
  <c r="AO1041" i="4"/>
  <c r="AO1042" i="4"/>
  <c r="AO1043" i="4"/>
  <c r="AO1045" i="4"/>
  <c r="AO1052" i="4"/>
  <c r="AO1055" i="4"/>
  <c r="AO1069" i="4"/>
  <c r="AO1057" i="4"/>
  <c r="AO1070" i="4"/>
  <c r="AO1059" i="4"/>
  <c r="AO1071" i="4"/>
  <c r="AO1061" i="4"/>
  <c r="AO1072" i="4"/>
  <c r="AO1063" i="4"/>
  <c r="AO1073" i="4"/>
  <c r="AO1074" i="4"/>
  <c r="AO1077" i="4"/>
  <c r="AO1078" i="4"/>
  <c r="AO1079" i="4"/>
  <c r="AO1080" i="4"/>
  <c r="AO1081" i="4"/>
  <c r="AO1082" i="4"/>
  <c r="AO1084" i="4"/>
  <c r="AO1090" i="4"/>
  <c r="AO1093" i="4"/>
  <c r="AO1107" i="4"/>
  <c r="AO1095" i="4"/>
  <c r="AO1108" i="4"/>
  <c r="AO1097" i="4"/>
  <c r="AO1109" i="4"/>
  <c r="AO1099" i="4"/>
  <c r="AO1110" i="4"/>
  <c r="AO1101" i="4"/>
  <c r="AO1111" i="4"/>
  <c r="AO1112" i="4"/>
  <c r="AO1115" i="4"/>
  <c r="AO1116" i="4"/>
  <c r="AO1117" i="4"/>
  <c r="AO1118" i="4"/>
  <c r="AO1119" i="4"/>
  <c r="AO1120" i="4"/>
  <c r="AO1122" i="4"/>
  <c r="AC286" i="11"/>
  <c r="AO1017" i="4"/>
  <c r="AO1019" i="4"/>
  <c r="AO1021" i="4"/>
  <c r="AO1023" i="4"/>
  <c r="AO1027" i="4"/>
  <c r="AO1049" i="4"/>
  <c r="AO1056" i="4"/>
  <c r="AO1058" i="4"/>
  <c r="AO1060" i="4"/>
  <c r="AO1062" i="4"/>
  <c r="AO1066" i="4"/>
  <c r="AO1087" i="4"/>
  <c r="AO1094" i="4"/>
  <c r="AO1096" i="4"/>
  <c r="AO1098" i="4"/>
  <c r="AO1100" i="4"/>
  <c r="AO1104" i="4"/>
  <c r="AO1125" i="4"/>
  <c r="AO900" i="4"/>
  <c r="AO901" i="4"/>
  <c r="AO902" i="4"/>
  <c r="AO903" i="4"/>
  <c r="AO934" i="4"/>
  <c r="AO935" i="4"/>
  <c r="AO936" i="4"/>
  <c r="AO937" i="4"/>
  <c r="AO960" i="4"/>
  <c r="AO961" i="4"/>
  <c r="AO962" i="4"/>
  <c r="AO963" i="4"/>
  <c r="AO992" i="4"/>
  <c r="AO993" i="4"/>
  <c r="AO994" i="4"/>
  <c r="AO995" i="4"/>
  <c r="AO1128" i="4"/>
  <c r="AO1131" i="4"/>
  <c r="AO1132" i="4"/>
  <c r="AO1133" i="4"/>
  <c r="AO1134" i="4"/>
  <c r="AO1135" i="4"/>
  <c r="AO1136" i="4"/>
  <c r="AO1137" i="4"/>
  <c r="AO1138" i="4"/>
  <c r="AO1142" i="4"/>
  <c r="AO908" i="4"/>
  <c r="AO909" i="4"/>
  <c r="AO910" i="4"/>
  <c r="AO911" i="4"/>
  <c r="AO942" i="4"/>
  <c r="AO943" i="4"/>
  <c r="AO944" i="4"/>
  <c r="AO945" i="4"/>
  <c r="AO968" i="4"/>
  <c r="AO969" i="4"/>
  <c r="AO970" i="4"/>
  <c r="AO971" i="4"/>
  <c r="AO1000" i="4"/>
  <c r="AO1001" i="4"/>
  <c r="AO1002" i="4"/>
  <c r="AO1003" i="4"/>
  <c r="AO1145" i="4"/>
  <c r="AO1148" i="4"/>
  <c r="AO1149" i="4"/>
  <c r="AO1150" i="4"/>
  <c r="AO1151" i="4"/>
  <c r="AO1152" i="4"/>
  <c r="AO1153" i="4"/>
  <c r="AO1154" i="4"/>
  <c r="AO1155" i="4"/>
  <c r="AO1159" i="4"/>
  <c r="AC287" i="11"/>
  <c r="AC282" i="11"/>
  <c r="AN1568" i="4"/>
  <c r="AO1570" i="4"/>
  <c r="AO1571" i="4"/>
  <c r="AC23" i="12"/>
  <c r="AO1699" i="4"/>
  <c r="AC48" i="12"/>
  <c r="AC6" i="12"/>
  <c r="AC7" i="12"/>
  <c r="AC8" i="12"/>
  <c r="AC5" i="12"/>
  <c r="AC4" i="12"/>
  <c r="AN619" i="4"/>
  <c r="AN628" i="4"/>
  <c r="AN620" i="4"/>
  <c r="AN629" i="4"/>
  <c r="AN621" i="4"/>
  <c r="AN630" i="4"/>
  <c r="AN631" i="4"/>
  <c r="AN632" i="4"/>
  <c r="AN634" i="4"/>
  <c r="AO636" i="4"/>
  <c r="AC22" i="12"/>
  <c r="AC17" i="12"/>
  <c r="AC18" i="12"/>
  <c r="AC19" i="12"/>
  <c r="AO1141" i="4"/>
  <c r="AC20" i="12"/>
  <c r="AO1156" i="4"/>
  <c r="AO1158" i="4"/>
  <c r="AC21" i="12"/>
  <c r="AC16" i="12"/>
  <c r="AC287" i="14"/>
  <c r="AC288" i="14"/>
  <c r="AC289" i="14"/>
  <c r="AC291" i="14"/>
  <c r="AC23" i="14"/>
  <c r="AC55" i="14"/>
  <c r="AC85" i="14"/>
  <c r="AC293" i="14"/>
  <c r="AC299" i="14"/>
  <c r="AC300" i="14"/>
  <c r="AC302" i="14"/>
  <c r="AC26" i="14"/>
  <c r="AC58" i="14"/>
  <c r="AC88" i="14"/>
  <c r="AC294" i="14"/>
  <c r="AC305" i="14"/>
  <c r="AC306" i="14"/>
  <c r="AC308" i="14"/>
  <c r="AC30" i="14"/>
  <c r="AC62" i="14"/>
  <c r="AC92" i="14"/>
  <c r="AC295" i="14"/>
  <c r="AC311" i="14"/>
  <c r="AC312" i="14"/>
  <c r="AC314" i="14"/>
  <c r="AC316" i="14"/>
  <c r="AC26" i="12"/>
  <c r="AB110" i="14"/>
  <c r="AC368" i="14"/>
  <c r="AC31" i="12"/>
  <c r="AC21" i="14"/>
  <c r="AC53" i="14"/>
  <c r="AC83" i="14"/>
  <c r="AC113" i="14"/>
  <c r="AB370" i="14"/>
  <c r="AC32" i="12"/>
  <c r="AB24" i="14"/>
  <c r="AB56" i="14"/>
  <c r="AB86" i="14"/>
  <c r="AB116" i="14"/>
  <c r="AC372" i="14"/>
  <c r="AC33" i="12"/>
  <c r="AC120" i="14"/>
  <c r="AB374" i="14"/>
  <c r="AC34" i="12"/>
  <c r="AB122" i="14"/>
  <c r="AC376" i="14"/>
  <c r="AC35" i="12"/>
  <c r="AC25" i="12"/>
  <c r="AO1607" i="4"/>
  <c r="AC332" i="14"/>
  <c r="AC333" i="14"/>
  <c r="AC334" i="14"/>
  <c r="AC335" i="14"/>
  <c r="AC336" i="14"/>
  <c r="AC339" i="14"/>
  <c r="AC340" i="14"/>
  <c r="AC341" i="14"/>
  <c r="AC342" i="14"/>
  <c r="AC36" i="12"/>
  <c r="AC216" i="14"/>
  <c r="AC217" i="14"/>
  <c r="AC218" i="14"/>
  <c r="AC200" i="14"/>
  <c r="AC222" i="14"/>
  <c r="AC223" i="14"/>
  <c r="AC224" i="14"/>
  <c r="AC225" i="14"/>
  <c r="AC203" i="14"/>
  <c r="AC227" i="14"/>
  <c r="AC228" i="14"/>
  <c r="AC229" i="14"/>
  <c r="AC230" i="14"/>
  <c r="AC207" i="14"/>
  <c r="AC232" i="14"/>
  <c r="AC233" i="14"/>
  <c r="AC234" i="14"/>
  <c r="AC235" i="14"/>
  <c r="AC237" i="14"/>
  <c r="AC38" i="12"/>
  <c r="AC242" i="14"/>
  <c r="AC40" i="12"/>
  <c r="AB246" i="14"/>
  <c r="AC41" i="12"/>
  <c r="AC245" i="14"/>
  <c r="AC42" i="12"/>
  <c r="AC198" i="14"/>
  <c r="AB243" i="14"/>
  <c r="AC43" i="12"/>
  <c r="AB201" i="14"/>
  <c r="AC244" i="14"/>
  <c r="AC44" i="12"/>
  <c r="AC37" i="12"/>
  <c r="AC24" i="12"/>
  <c r="AN1725" i="4"/>
  <c r="AO1726" i="4"/>
  <c r="AC49" i="12"/>
  <c r="AM1716" i="4"/>
  <c r="AN1716" i="4"/>
  <c r="AO1717" i="4"/>
  <c r="AC50" i="12"/>
  <c r="AM1719" i="4"/>
  <c r="AN1719" i="4"/>
  <c r="AO1720" i="4"/>
  <c r="AC51" i="12"/>
  <c r="AN1722" i="4"/>
  <c r="AO1723" i="4"/>
  <c r="AC53" i="12"/>
  <c r="AC47" i="12"/>
  <c r="AC58" i="12"/>
  <c r="AN1682" i="4"/>
  <c r="AN1672" i="4"/>
  <c r="AO1688" i="4"/>
  <c r="AC46" i="12"/>
  <c r="AO1634" i="4"/>
  <c r="AC57" i="12"/>
  <c r="AC3" i="12"/>
  <c r="AO1705" i="4"/>
  <c r="AC74" i="12"/>
  <c r="AC114" i="12"/>
  <c r="AC115" i="12"/>
  <c r="AC116" i="12"/>
  <c r="AC117" i="12"/>
  <c r="AC113" i="12"/>
  <c r="AO35" i="4"/>
  <c r="AO37" i="4"/>
  <c r="AO39" i="4"/>
  <c r="AO41" i="4"/>
  <c r="AO44" i="4"/>
  <c r="AO51" i="4"/>
  <c r="AO53" i="4"/>
  <c r="AO55" i="4"/>
  <c r="AO57" i="4"/>
  <c r="AO60" i="4"/>
  <c r="AO67" i="4"/>
  <c r="AO69" i="4"/>
  <c r="AO71" i="4"/>
  <c r="AO73" i="4"/>
  <c r="AO76" i="4"/>
  <c r="AO102" i="4"/>
  <c r="AO104" i="4"/>
  <c r="AO106" i="4"/>
  <c r="AO108" i="4"/>
  <c r="AO111" i="4"/>
  <c r="AO118" i="4"/>
  <c r="AO120" i="4"/>
  <c r="AO122" i="4"/>
  <c r="AO124" i="4"/>
  <c r="AO127" i="4"/>
  <c r="AO134" i="4"/>
  <c r="AO136" i="4"/>
  <c r="AO138" i="4"/>
  <c r="AO140" i="4"/>
  <c r="AO143" i="4"/>
  <c r="AO169" i="4"/>
  <c r="AO171" i="4"/>
  <c r="AO173" i="4"/>
  <c r="AO175" i="4"/>
  <c r="AO178" i="4"/>
  <c r="AO185" i="4"/>
  <c r="AO187" i="4"/>
  <c r="AO189" i="4"/>
  <c r="AO191" i="4"/>
  <c r="AO194" i="4"/>
  <c r="AO201" i="4"/>
  <c r="AO203" i="4"/>
  <c r="AO205" i="4"/>
  <c r="AO207" i="4"/>
  <c r="AO210" i="4"/>
  <c r="AC68" i="12"/>
  <c r="AC67" i="12"/>
  <c r="AC70" i="12"/>
  <c r="AC66" i="12"/>
  <c r="AC72" i="12"/>
  <c r="AO1046" i="4"/>
  <c r="AO1085" i="4"/>
  <c r="AO1123" i="4"/>
  <c r="AC73" i="12"/>
  <c r="AC71" i="12"/>
  <c r="AC65" i="12"/>
  <c r="P177" i="10"/>
  <c r="O311" i="11"/>
  <c r="P178" i="10"/>
  <c r="AB1709" i="4"/>
  <c r="AB1710" i="4"/>
  <c r="Q177" i="10"/>
  <c r="P311" i="11"/>
  <c r="Q178" i="10"/>
  <c r="R177" i="10"/>
  <c r="Q311" i="11"/>
  <c r="R178" i="10"/>
  <c r="S177" i="10"/>
  <c r="R311" i="11"/>
  <c r="S178" i="10"/>
  <c r="T177" i="10"/>
  <c r="S311" i="11"/>
  <c r="T178" i="10"/>
  <c r="U177" i="10"/>
  <c r="T311" i="11"/>
  <c r="U178" i="10"/>
  <c r="V177" i="10"/>
  <c r="U311" i="11"/>
  <c r="V178" i="10"/>
  <c r="W177" i="10"/>
  <c r="V311" i="11"/>
  <c r="W178" i="10"/>
  <c r="X177" i="10"/>
  <c r="W311" i="11"/>
  <c r="X178" i="10"/>
  <c r="Y177" i="10"/>
  <c r="X311" i="11"/>
  <c r="Y178" i="10"/>
  <c r="Z177" i="10"/>
  <c r="Y311" i="11"/>
  <c r="Z178" i="10"/>
  <c r="AA177" i="10"/>
  <c r="Z311" i="11"/>
  <c r="AA178" i="10"/>
  <c r="AL1708" i="4"/>
  <c r="AN1711" i="4"/>
  <c r="AO1713" i="4"/>
  <c r="AC121" i="12"/>
  <c r="AC119" i="12"/>
  <c r="AO1629" i="4"/>
  <c r="AC62" i="12"/>
  <c r="AC59" i="12"/>
  <c r="AC123" i="12"/>
  <c r="AB129" i="12"/>
  <c r="AC124" i="12"/>
  <c r="AC125" i="12"/>
  <c r="AO1733" i="4"/>
  <c r="AC126" i="12"/>
  <c r="AC127" i="12"/>
  <c r="AC296" i="11"/>
  <c r="AC295" i="11"/>
  <c r="AC305" i="11"/>
  <c r="AC292" i="11"/>
  <c r="AC291" i="11"/>
  <c r="AC294" i="11"/>
  <c r="AC290" i="11"/>
  <c r="AC307" i="11"/>
  <c r="AC309" i="11"/>
  <c r="AP524" i="4"/>
  <c r="AP522" i="4"/>
  <c r="AP523" i="4"/>
  <c r="AP525" i="4"/>
  <c r="AP526" i="4"/>
  <c r="AP527" i="4"/>
  <c r="AP1555" i="4"/>
  <c r="AD43" i="11"/>
  <c r="AP1610" i="4"/>
  <c r="AD127" i="14"/>
  <c r="AD128" i="14"/>
  <c r="AD130" i="14"/>
  <c r="AP534" i="4"/>
  <c r="AP532" i="4"/>
  <c r="AP533" i="4"/>
  <c r="AP535" i="4"/>
  <c r="AP536" i="4"/>
  <c r="AP537" i="4"/>
  <c r="AP1582" i="4"/>
  <c r="AP1584" i="4"/>
  <c r="AP1585" i="4"/>
  <c r="AD345" i="14"/>
  <c r="AD346" i="14"/>
  <c r="AD44" i="11"/>
  <c r="JA28" i="8"/>
  <c r="JA36" i="8"/>
  <c r="JA124" i="8"/>
  <c r="AD42" i="11"/>
  <c r="AP1674" i="4"/>
  <c r="AP1675" i="4"/>
  <c r="AD46" i="11"/>
  <c r="AP1635" i="4"/>
  <c r="AP1636" i="4"/>
  <c r="AD45" i="11"/>
  <c r="AD41" i="11"/>
  <c r="AP625" i="4"/>
  <c r="AP645" i="4"/>
  <c r="AD37" i="11"/>
  <c r="AP687" i="4"/>
  <c r="AO1185" i="4"/>
  <c r="AP1181" i="4"/>
  <c r="AP744" i="4"/>
  <c r="AP743" i="4"/>
  <c r="AP742" i="4"/>
  <c r="AP745" i="4"/>
  <c r="AP891" i="4"/>
  <c r="AP892" i="4"/>
  <c r="AP1182" i="4"/>
  <c r="AP1183" i="4"/>
  <c r="AP1174" i="4"/>
  <c r="AP1175" i="4"/>
  <c r="AP1176" i="4"/>
  <c r="AP1177" i="4"/>
  <c r="AP1184" i="4"/>
  <c r="AP1462" i="4"/>
  <c r="AD33" i="11"/>
  <c r="AP688" i="4"/>
  <c r="AP694" i="4"/>
  <c r="AO1200" i="4"/>
  <c r="AP1196" i="4"/>
  <c r="AP760" i="4"/>
  <c r="AP759" i="4"/>
  <c r="AP758" i="4"/>
  <c r="AP761" i="4"/>
  <c r="AP895" i="4"/>
  <c r="AP896" i="4"/>
  <c r="AP1197" i="4"/>
  <c r="AP1198" i="4"/>
  <c r="AP1189" i="4"/>
  <c r="AP1190" i="4"/>
  <c r="AP1191" i="4"/>
  <c r="AP1192" i="4"/>
  <c r="AP1199" i="4"/>
  <c r="AP1466" i="4"/>
  <c r="AD34" i="11"/>
  <c r="AP689" i="4"/>
  <c r="AP695" i="4"/>
  <c r="AO1215" i="4"/>
  <c r="AP1211" i="4"/>
  <c r="AP767" i="4"/>
  <c r="AP766" i="4"/>
  <c r="AP765" i="4"/>
  <c r="AP768" i="4"/>
  <c r="AP899" i="4"/>
  <c r="AP1212" i="4"/>
  <c r="AP1213" i="4"/>
  <c r="AP1204" i="4"/>
  <c r="AP1205" i="4"/>
  <c r="AP1206" i="4"/>
  <c r="AP1207" i="4"/>
  <c r="AP1214" i="4"/>
  <c r="AP1471" i="4"/>
  <c r="AD35" i="11"/>
  <c r="AP690" i="4"/>
  <c r="AP696" i="4"/>
  <c r="AO1230" i="4"/>
  <c r="AP1226" i="4"/>
  <c r="AP774" i="4"/>
  <c r="AP773" i="4"/>
  <c r="AP772" i="4"/>
  <c r="AP775" i="4"/>
  <c r="AP907" i="4"/>
  <c r="AP1227" i="4"/>
  <c r="AP1228" i="4"/>
  <c r="AP1219" i="4"/>
  <c r="AP1220" i="4"/>
  <c r="AP1221" i="4"/>
  <c r="AP1222" i="4"/>
  <c r="AP1229" i="4"/>
  <c r="AP1476" i="4"/>
  <c r="AD36" i="11"/>
  <c r="AD32" i="11"/>
  <c r="AD5" i="14"/>
  <c r="AD6" i="14"/>
  <c r="AD8" i="14"/>
  <c r="AD9" i="14"/>
  <c r="AD10" i="14"/>
  <c r="AD13" i="14"/>
  <c r="AD11" i="14"/>
  <c r="AD14" i="14"/>
  <c r="AD16" i="14"/>
  <c r="AD18" i="14"/>
  <c r="AD22" i="14"/>
  <c r="AD25" i="14"/>
  <c r="AD28" i="14"/>
  <c r="AD32" i="14"/>
  <c r="AD158" i="14"/>
  <c r="AD37" i="14"/>
  <c r="AD38" i="14"/>
  <c r="AD40" i="14"/>
  <c r="AD41" i="14"/>
  <c r="AD42" i="14"/>
  <c r="AD45" i="14"/>
  <c r="AD43" i="14"/>
  <c r="AD46" i="14"/>
  <c r="AD48" i="14"/>
  <c r="AD50" i="14"/>
  <c r="AD54" i="14"/>
  <c r="AD57" i="14"/>
  <c r="AD60" i="14"/>
  <c r="AD64" i="14"/>
  <c r="AD159" i="14"/>
  <c r="AD67" i="14"/>
  <c r="AD68" i="14"/>
  <c r="AD70" i="14"/>
  <c r="AD71" i="14"/>
  <c r="AD72" i="14"/>
  <c r="AD75" i="14"/>
  <c r="AD73" i="14"/>
  <c r="AD76" i="14"/>
  <c r="AD78" i="14"/>
  <c r="AD80" i="14"/>
  <c r="AD84" i="14"/>
  <c r="AD87" i="14"/>
  <c r="AD90" i="14"/>
  <c r="AD94" i="14"/>
  <c r="AD160" i="14"/>
  <c r="AD250" i="14"/>
  <c r="AD251" i="14"/>
  <c r="AD39" i="11"/>
  <c r="AD131" i="14"/>
  <c r="AD132" i="14"/>
  <c r="AD135" i="14"/>
  <c r="AD133" i="14"/>
  <c r="AD136" i="14"/>
  <c r="AD138" i="14"/>
  <c r="AD140" i="14"/>
  <c r="AD144" i="14"/>
  <c r="AD147" i="14"/>
  <c r="AD150" i="14"/>
  <c r="AD154" i="14"/>
  <c r="AD182" i="14"/>
  <c r="AD266" i="14"/>
  <c r="AD267" i="14"/>
  <c r="AD40" i="11"/>
  <c r="AD38" i="11"/>
  <c r="AD47" i="11"/>
  <c r="AD48" i="11"/>
  <c r="AD49" i="11"/>
  <c r="AD50" i="11"/>
  <c r="AD51" i="11"/>
  <c r="AD52" i="11"/>
  <c r="AD53" i="11"/>
  <c r="AD31" i="11"/>
  <c r="AP1556" i="4"/>
  <c r="AD67" i="11"/>
  <c r="AD347" i="14"/>
  <c r="AD68" i="11"/>
  <c r="JA29" i="8"/>
  <c r="JA37" i="8"/>
  <c r="JA125" i="8"/>
  <c r="AD66" i="11"/>
  <c r="AP1676" i="4"/>
  <c r="AD70" i="11"/>
  <c r="AP1637" i="4"/>
  <c r="AD69" i="11"/>
  <c r="AD65" i="11"/>
  <c r="AP646" i="4"/>
  <c r="AD61" i="11"/>
  <c r="AP693" i="4"/>
  <c r="AO1245" i="4"/>
  <c r="AP1241" i="4"/>
  <c r="AP752" i="4"/>
  <c r="AP751" i="4"/>
  <c r="AP750" i="4"/>
  <c r="AP753" i="4"/>
  <c r="AP916" i="4"/>
  <c r="AP917" i="4"/>
  <c r="AP1242" i="4"/>
  <c r="AP1243" i="4"/>
  <c r="AP1234" i="4"/>
  <c r="AP1235" i="4"/>
  <c r="AP1236" i="4"/>
  <c r="AP1237" i="4"/>
  <c r="AP1244" i="4"/>
  <c r="AP1481" i="4"/>
  <c r="AD57" i="11"/>
  <c r="AP1467" i="4"/>
  <c r="AD58" i="11"/>
  <c r="AP1472" i="4"/>
  <c r="AD59" i="11"/>
  <c r="AP1477" i="4"/>
  <c r="AD60" i="11"/>
  <c r="AD56" i="11"/>
  <c r="AD252" i="14"/>
  <c r="AD63" i="11"/>
  <c r="AD268" i="14"/>
  <c r="AD64" i="11"/>
  <c r="AD62" i="11"/>
  <c r="AD71" i="11"/>
  <c r="AD72" i="11"/>
  <c r="AD73" i="11"/>
  <c r="AD74" i="11"/>
  <c r="AD75" i="11"/>
  <c r="AD76" i="11"/>
  <c r="AD77" i="11"/>
  <c r="AD55" i="11"/>
  <c r="AD30" i="11"/>
  <c r="AP547" i="4"/>
  <c r="AP545" i="4"/>
  <c r="AP546" i="4"/>
  <c r="AP548" i="4"/>
  <c r="AP549" i="4"/>
  <c r="AP550" i="4"/>
  <c r="AP1558" i="4"/>
  <c r="AD92" i="11"/>
  <c r="AP1589" i="4"/>
  <c r="AP1591" i="4"/>
  <c r="AP1592" i="4"/>
  <c r="AD348" i="14"/>
  <c r="AD349" i="14"/>
  <c r="AD93" i="11"/>
  <c r="AP1677" i="4"/>
  <c r="AP1678" i="4"/>
  <c r="AD95" i="11"/>
  <c r="AP1638" i="4"/>
  <c r="AP1639" i="4"/>
  <c r="AD94" i="11"/>
  <c r="AD90" i="11"/>
  <c r="AP648" i="4"/>
  <c r="AD86" i="11"/>
  <c r="AP713" i="4"/>
  <c r="AO1261" i="4"/>
  <c r="AP1257" i="4"/>
  <c r="AP784" i="4"/>
  <c r="AP783" i="4"/>
  <c r="AP782" i="4"/>
  <c r="AP785" i="4"/>
  <c r="AP922" i="4"/>
  <c r="AP923" i="4"/>
  <c r="AP1258" i="4"/>
  <c r="AP1259" i="4"/>
  <c r="AP1250" i="4"/>
  <c r="AP1251" i="4"/>
  <c r="AP1252" i="4"/>
  <c r="AP1253" i="4"/>
  <c r="AP1260" i="4"/>
  <c r="AP1486" i="4"/>
  <c r="AD82" i="11"/>
  <c r="AP714" i="4"/>
  <c r="AO1276" i="4"/>
  <c r="AP1272" i="4"/>
  <c r="AP791" i="4"/>
  <c r="AP790" i="4"/>
  <c r="AP789" i="4"/>
  <c r="AP792" i="4"/>
  <c r="AP928" i="4"/>
  <c r="AP929" i="4"/>
  <c r="AP1273" i="4"/>
  <c r="AP1274" i="4"/>
  <c r="AP1265" i="4"/>
  <c r="AP1266" i="4"/>
  <c r="AP1267" i="4"/>
  <c r="AP1268" i="4"/>
  <c r="AP1275" i="4"/>
  <c r="AP1490" i="4"/>
  <c r="AD83" i="11"/>
  <c r="AP715" i="4"/>
  <c r="AO1291" i="4"/>
  <c r="AP1287" i="4"/>
  <c r="AP798" i="4"/>
  <c r="AP797" i="4"/>
  <c r="AP796" i="4"/>
  <c r="AP799" i="4"/>
  <c r="AP933" i="4"/>
  <c r="AP1288" i="4"/>
  <c r="AP1289" i="4"/>
  <c r="AP1280" i="4"/>
  <c r="AP1281" i="4"/>
  <c r="AP1282" i="4"/>
  <c r="AP1283" i="4"/>
  <c r="AP1290" i="4"/>
  <c r="AP1494" i="4"/>
  <c r="AD84" i="11"/>
  <c r="AP716" i="4"/>
  <c r="AO1306" i="4"/>
  <c r="AP1302" i="4"/>
  <c r="AP804" i="4"/>
  <c r="AP803" i="4"/>
  <c r="AP805" i="4"/>
  <c r="AP806" i="4"/>
  <c r="AP941" i="4"/>
  <c r="AP1303" i="4"/>
  <c r="AP1304" i="4"/>
  <c r="AP1295" i="4"/>
  <c r="AP1296" i="4"/>
  <c r="AP1297" i="4"/>
  <c r="AP1298" i="4"/>
  <c r="AP1305" i="4"/>
  <c r="AP1498" i="4"/>
  <c r="AD85" i="11"/>
  <c r="AD81" i="11"/>
  <c r="AD164" i="14"/>
  <c r="AD165" i="14"/>
  <c r="AD166" i="14"/>
  <c r="AD253" i="14"/>
  <c r="AD254" i="14"/>
  <c r="AD183" i="14"/>
  <c r="AD269" i="14"/>
  <c r="AD270" i="14"/>
  <c r="AD89" i="11"/>
  <c r="AD87" i="11"/>
  <c r="AD96" i="11"/>
  <c r="AD97" i="11"/>
  <c r="AD98" i="11"/>
  <c r="AD99" i="11"/>
  <c r="AD100" i="11"/>
  <c r="AD101" i="11"/>
  <c r="AD102" i="11"/>
  <c r="AD80" i="11"/>
  <c r="AD79" i="11"/>
  <c r="AP559" i="4"/>
  <c r="AP557" i="4"/>
  <c r="AP558" i="4"/>
  <c r="AP560" i="4"/>
  <c r="AP561" i="4"/>
  <c r="AP562" i="4"/>
  <c r="AP1560" i="4"/>
  <c r="AD117" i="11"/>
  <c r="AP569" i="4"/>
  <c r="AP567" i="4"/>
  <c r="AP568" i="4"/>
  <c r="AP570" i="4"/>
  <c r="AP571" i="4"/>
  <c r="AP572" i="4"/>
  <c r="AP1596" i="4"/>
  <c r="AP1598" i="4"/>
  <c r="AP1599" i="4"/>
  <c r="AD350" i="14"/>
  <c r="AD351" i="14"/>
  <c r="AD118" i="11"/>
  <c r="JA56" i="8"/>
  <c r="JA64" i="8"/>
  <c r="JA128" i="8"/>
  <c r="AD116" i="11"/>
  <c r="AP1679" i="4"/>
  <c r="AP1680" i="4"/>
  <c r="AD120" i="11"/>
  <c r="AP1640" i="4"/>
  <c r="AP1641" i="4"/>
  <c r="AD119" i="11"/>
  <c r="AD115" i="11"/>
  <c r="AP650" i="4"/>
  <c r="AD111" i="11"/>
  <c r="AP700" i="4"/>
  <c r="AO1382" i="4"/>
  <c r="AP1378" i="4"/>
  <c r="AP815" i="4"/>
  <c r="AP814" i="4"/>
  <c r="AP813" i="4"/>
  <c r="AP816" i="4"/>
  <c r="AP950" i="4"/>
  <c r="AP952" i="4"/>
  <c r="AP1379" i="4"/>
  <c r="AP1380" i="4"/>
  <c r="AP1371" i="4"/>
  <c r="AP1372" i="4"/>
  <c r="AP1373" i="4"/>
  <c r="AP1374" i="4"/>
  <c r="AP1381" i="4"/>
  <c r="AP1522" i="4"/>
  <c r="AD107" i="11"/>
  <c r="AP701" i="4"/>
  <c r="AO1337" i="4"/>
  <c r="AP1333" i="4"/>
  <c r="AP829" i="4"/>
  <c r="AP707" i="4"/>
  <c r="AP828" i="4"/>
  <c r="AP827" i="4"/>
  <c r="AP830" i="4"/>
  <c r="AP955" i="4"/>
  <c r="AP956" i="4"/>
  <c r="AP1334" i="4"/>
  <c r="AP1335" i="4"/>
  <c r="AP1326" i="4"/>
  <c r="AP1327" i="4"/>
  <c r="AP1328" i="4"/>
  <c r="AP1329" i="4"/>
  <c r="AP1336" i="4"/>
  <c r="AP1507" i="4"/>
  <c r="AD108" i="11"/>
  <c r="AP702" i="4"/>
  <c r="AO1352" i="4"/>
  <c r="AP1348" i="4"/>
  <c r="AP836" i="4"/>
  <c r="AP708" i="4"/>
  <c r="AP835" i="4"/>
  <c r="AP834" i="4"/>
  <c r="AP837" i="4"/>
  <c r="AP959" i="4"/>
  <c r="AP1349" i="4"/>
  <c r="AP1350" i="4"/>
  <c r="AP1341" i="4"/>
  <c r="AP1342" i="4"/>
  <c r="AP1343" i="4"/>
  <c r="AP1344" i="4"/>
  <c r="AP1351" i="4"/>
  <c r="AP1512" i="4"/>
  <c r="AD109" i="11"/>
  <c r="AP703" i="4"/>
  <c r="AO1367" i="4"/>
  <c r="AP1363" i="4"/>
  <c r="AP709" i="4"/>
  <c r="AP842" i="4"/>
  <c r="AP841" i="4"/>
  <c r="AP843" i="4"/>
  <c r="AP844" i="4"/>
  <c r="AP967" i="4"/>
  <c r="AP1364" i="4"/>
  <c r="AP1365" i="4"/>
  <c r="AP1356" i="4"/>
  <c r="AP1357" i="4"/>
  <c r="AP1358" i="4"/>
  <c r="AP1359" i="4"/>
  <c r="AP1366" i="4"/>
  <c r="AP1517" i="4"/>
  <c r="AD110" i="11"/>
  <c r="AD106" i="11"/>
  <c r="AD170" i="14"/>
  <c r="AD171" i="14"/>
  <c r="AD172" i="14"/>
  <c r="AD255" i="14"/>
  <c r="AD256" i="14"/>
  <c r="AD113" i="11"/>
  <c r="AD184" i="14"/>
  <c r="AD271" i="14"/>
  <c r="AD272" i="14"/>
  <c r="AD114" i="11"/>
  <c r="AD112" i="11"/>
  <c r="AD121" i="11"/>
  <c r="AD122" i="11"/>
  <c r="AD123" i="11"/>
  <c r="AD124" i="11"/>
  <c r="AD125" i="11"/>
  <c r="AD126" i="11"/>
  <c r="AD127" i="11"/>
  <c r="AD105" i="11"/>
  <c r="AP1561" i="4"/>
  <c r="AD141" i="11"/>
  <c r="AD352" i="14"/>
  <c r="AD142" i="11"/>
  <c r="JA57" i="8"/>
  <c r="JA65" i="8"/>
  <c r="JA129" i="8"/>
  <c r="AD140" i="11"/>
  <c r="AP1681" i="4"/>
  <c r="AD144" i="11"/>
  <c r="AP1642" i="4"/>
  <c r="AD143" i="11"/>
  <c r="AD139" i="11"/>
  <c r="AP651" i="4"/>
  <c r="AD135" i="11"/>
  <c r="AP1508" i="4"/>
  <c r="AD132" i="11"/>
  <c r="AP1513" i="4"/>
  <c r="AD133" i="11"/>
  <c r="AP1518" i="4"/>
  <c r="AD134" i="11"/>
  <c r="AP706" i="4"/>
  <c r="AO1322" i="4"/>
  <c r="AP1318" i="4"/>
  <c r="AP822" i="4"/>
  <c r="AP821" i="4"/>
  <c r="AP820" i="4"/>
  <c r="AP823" i="4"/>
  <c r="AP976" i="4"/>
  <c r="AP977" i="4"/>
  <c r="AP1319" i="4"/>
  <c r="AP1320" i="4"/>
  <c r="AP1311" i="4"/>
  <c r="AP1312" i="4"/>
  <c r="AP1313" i="4"/>
  <c r="AP1314" i="4"/>
  <c r="AP1321" i="4"/>
  <c r="AP1503" i="4"/>
  <c r="AD131" i="11"/>
  <c r="AD130" i="11"/>
  <c r="AD257" i="14"/>
  <c r="AD137" i="11"/>
  <c r="AD273" i="14"/>
  <c r="AD138" i="11"/>
  <c r="AD136" i="11"/>
  <c r="AD145" i="11"/>
  <c r="AD146" i="11"/>
  <c r="AD147" i="11"/>
  <c r="AD148" i="11"/>
  <c r="AD149" i="11"/>
  <c r="AD150" i="11"/>
  <c r="AD151" i="11"/>
  <c r="AD129" i="11"/>
  <c r="AD104" i="11"/>
  <c r="AP591" i="4"/>
  <c r="AP589" i="4"/>
  <c r="AP590" i="4"/>
  <c r="AP592" i="4"/>
  <c r="AP593" i="4"/>
  <c r="AP594" i="4"/>
  <c r="AP1563" i="4"/>
  <c r="AD166" i="11"/>
  <c r="AP601" i="4"/>
  <c r="AP599" i="4"/>
  <c r="AP600" i="4"/>
  <c r="AP602" i="4"/>
  <c r="AP603" i="4"/>
  <c r="AP604" i="4"/>
  <c r="AP1603" i="4"/>
  <c r="AP1605" i="4"/>
  <c r="AP1606" i="4"/>
  <c r="AD353" i="14"/>
  <c r="AD354" i="14"/>
  <c r="AD167" i="11"/>
  <c r="JA73" i="8"/>
  <c r="JA83" i="8"/>
  <c r="JA131" i="8"/>
  <c r="AD165" i="11"/>
  <c r="AP1683" i="4"/>
  <c r="AD169" i="11"/>
  <c r="AP1643" i="4"/>
  <c r="AP1644" i="4"/>
  <c r="AD168" i="11"/>
  <c r="AD164" i="11"/>
  <c r="AP653" i="4"/>
  <c r="AD160" i="11"/>
  <c r="AP720" i="4"/>
  <c r="AO1458" i="4"/>
  <c r="AP1454" i="4"/>
  <c r="AP853" i="4"/>
  <c r="AP852" i="4"/>
  <c r="AP851" i="4"/>
  <c r="AP854" i="4"/>
  <c r="AP983" i="4"/>
  <c r="AP984" i="4"/>
  <c r="AP1455" i="4"/>
  <c r="AP1456" i="4"/>
  <c r="AP1447" i="4"/>
  <c r="AP1448" i="4"/>
  <c r="AP1449" i="4"/>
  <c r="AP1450" i="4"/>
  <c r="AP1457" i="4"/>
  <c r="AP1550" i="4"/>
  <c r="AD156" i="11"/>
  <c r="AP721" i="4"/>
  <c r="AO1413" i="4"/>
  <c r="AP1409" i="4"/>
  <c r="AP727" i="4"/>
  <c r="AP866" i="4"/>
  <c r="AP865" i="4"/>
  <c r="AP867" i="4"/>
  <c r="AP868" i="4"/>
  <c r="AP987" i="4"/>
  <c r="AP988" i="4"/>
  <c r="AP1410" i="4"/>
  <c r="AP1411" i="4"/>
  <c r="AP1402" i="4"/>
  <c r="AP1403" i="4"/>
  <c r="AP1404" i="4"/>
  <c r="AP1405" i="4"/>
  <c r="AP1412" i="4"/>
  <c r="AP1533" i="4"/>
  <c r="AD157" i="11"/>
  <c r="AP722" i="4"/>
  <c r="AO1428" i="4"/>
  <c r="AP1424" i="4"/>
  <c r="AP728" i="4"/>
  <c r="AP873" i="4"/>
  <c r="AP872" i="4"/>
  <c r="AP874" i="4"/>
  <c r="AP875" i="4"/>
  <c r="AP991" i="4"/>
  <c r="AP1425" i="4"/>
  <c r="AP1426" i="4"/>
  <c r="AP1417" i="4"/>
  <c r="AP1418" i="4"/>
  <c r="AP1419" i="4"/>
  <c r="AP1420" i="4"/>
  <c r="AP1427" i="4"/>
  <c r="AP1539" i="4"/>
  <c r="AD158" i="11"/>
  <c r="AP723" i="4"/>
  <c r="AO1443" i="4"/>
  <c r="AP1439" i="4"/>
  <c r="AP729" i="4"/>
  <c r="AP880" i="4"/>
  <c r="AP879" i="4"/>
  <c r="AP881" i="4"/>
  <c r="AP882" i="4"/>
  <c r="AP999" i="4"/>
  <c r="AP1440" i="4"/>
  <c r="AP1441" i="4"/>
  <c r="AP1432" i="4"/>
  <c r="AP1433" i="4"/>
  <c r="AP1434" i="4"/>
  <c r="AP1435" i="4"/>
  <c r="AP1442" i="4"/>
  <c r="AP1545" i="4"/>
  <c r="AD159" i="11"/>
  <c r="AD155" i="11"/>
  <c r="AD176" i="14"/>
  <c r="AD177" i="14"/>
  <c r="AD178" i="14"/>
  <c r="AD258" i="14"/>
  <c r="AD259" i="14"/>
  <c r="AD162" i="11"/>
  <c r="AD185" i="14"/>
  <c r="AD274" i="14"/>
  <c r="AD275" i="14"/>
  <c r="AD163" i="11"/>
  <c r="AD161" i="11"/>
  <c r="AD170" i="11"/>
  <c r="AD171" i="11"/>
  <c r="AD172" i="11"/>
  <c r="AD173" i="11"/>
  <c r="AD174" i="11"/>
  <c r="AD175" i="11"/>
  <c r="AD176" i="11"/>
  <c r="AD154" i="11"/>
  <c r="AP1564" i="4"/>
  <c r="AD190" i="11"/>
  <c r="AD355" i="14"/>
  <c r="AD191" i="11"/>
  <c r="JA74" i="8"/>
  <c r="JA84" i="8"/>
  <c r="JA132" i="8"/>
  <c r="JA185" i="8"/>
  <c r="AD189" i="11"/>
  <c r="AP1645" i="4"/>
  <c r="AD192" i="11"/>
  <c r="AP1684" i="4"/>
  <c r="AD193" i="11"/>
  <c r="AD188" i="11"/>
  <c r="AP654" i="4"/>
  <c r="AD184" i="11"/>
  <c r="AP1532" i="4"/>
  <c r="AD181" i="11"/>
  <c r="AP1538" i="4"/>
  <c r="AD182" i="11"/>
  <c r="AP1544" i="4"/>
  <c r="AD183" i="11"/>
  <c r="AP726" i="4"/>
  <c r="AO1398" i="4"/>
  <c r="AP1394" i="4"/>
  <c r="AP859" i="4"/>
  <c r="AP858" i="4"/>
  <c r="AP860" i="4"/>
  <c r="AP861" i="4"/>
  <c r="AP1008" i="4"/>
  <c r="AP1009" i="4"/>
  <c r="AP1395" i="4"/>
  <c r="AP1396" i="4"/>
  <c r="AP1387" i="4"/>
  <c r="AP1388" i="4"/>
  <c r="AP1389" i="4"/>
  <c r="AP1390" i="4"/>
  <c r="AP1397" i="4"/>
  <c r="AP1527" i="4"/>
  <c r="AD180" i="11"/>
  <c r="AD179" i="11"/>
  <c r="AD260" i="14"/>
  <c r="AD186" i="11"/>
  <c r="AD276" i="14"/>
  <c r="AD187" i="11"/>
  <c r="AD185" i="11"/>
  <c r="AD194" i="11"/>
  <c r="AD195" i="11"/>
  <c r="AD196" i="11"/>
  <c r="AD197" i="11"/>
  <c r="AD198" i="11"/>
  <c r="AD199" i="11"/>
  <c r="AD200" i="11"/>
  <c r="AD178" i="11"/>
  <c r="AP1565" i="4"/>
  <c r="AD214" i="11"/>
  <c r="AD356" i="14"/>
  <c r="AD215" i="11"/>
  <c r="JA75" i="8"/>
  <c r="JA85" i="8"/>
  <c r="JA133" i="8"/>
  <c r="JA186" i="8"/>
  <c r="AD213" i="11"/>
  <c r="AP1646" i="4"/>
  <c r="AD216" i="11"/>
  <c r="AD212" i="11"/>
  <c r="AP655" i="4"/>
  <c r="AD208" i="11"/>
  <c r="AP1534" i="4"/>
  <c r="AD205" i="11"/>
  <c r="AP1540" i="4"/>
  <c r="AD206" i="11"/>
  <c r="AP1546" i="4"/>
  <c r="AD207" i="11"/>
  <c r="AP1528" i="4"/>
  <c r="AD204" i="11"/>
  <c r="AD203" i="11"/>
  <c r="AD261" i="14"/>
  <c r="AD210" i="11"/>
  <c r="AD277" i="14"/>
  <c r="AD211" i="11"/>
  <c r="AD209" i="11"/>
  <c r="AD218" i="11"/>
  <c r="AD219" i="11"/>
  <c r="AD220" i="11"/>
  <c r="AD221" i="11"/>
  <c r="AD222" i="11"/>
  <c r="AD223" i="11"/>
  <c r="AD224" i="11"/>
  <c r="AD202" i="11"/>
  <c r="AP1566" i="4"/>
  <c r="AD234" i="11"/>
  <c r="AD357" i="14"/>
  <c r="AD235" i="11"/>
  <c r="AD232" i="11"/>
  <c r="AP626" i="4"/>
  <c r="AP656" i="4"/>
  <c r="AD228" i="11"/>
  <c r="AD227" i="11"/>
  <c r="AD262" i="14"/>
  <c r="AD230" i="11"/>
  <c r="AD278" i="14"/>
  <c r="AD231" i="11"/>
  <c r="AD229" i="11"/>
  <c r="AD239" i="11"/>
  <c r="AD240" i="11"/>
  <c r="AD241" i="11"/>
  <c r="AD242" i="11"/>
  <c r="AD243" i="11"/>
  <c r="AD244" i="11"/>
  <c r="AD245" i="11"/>
  <c r="AD226" i="11"/>
  <c r="AD153" i="11"/>
  <c r="AD29" i="11"/>
  <c r="AD248" i="11"/>
  <c r="AD189" i="14"/>
  <c r="AD192" i="14"/>
  <c r="AD190" i="14"/>
  <c r="AD191" i="14"/>
  <c r="AD194" i="14"/>
  <c r="AD199" i="14"/>
  <c r="AD202" i="14"/>
  <c r="AD205" i="14"/>
  <c r="AD209" i="14"/>
  <c r="AD212" i="14"/>
  <c r="AD257" i="11"/>
  <c r="AD252" i="11"/>
  <c r="AP20" i="4"/>
  <c r="AP21" i="4"/>
  <c r="AP22" i="4"/>
  <c r="AP23" i="4"/>
  <c r="AP26" i="4"/>
  <c r="AP30" i="4"/>
  <c r="AP90" i="4"/>
  <c r="AP91" i="4"/>
  <c r="AP92" i="4"/>
  <c r="AP93" i="4"/>
  <c r="AP96" i="4"/>
  <c r="AP98" i="4"/>
  <c r="AP34" i="4"/>
  <c r="AP36" i="4"/>
  <c r="AP38" i="4"/>
  <c r="AP40" i="4"/>
  <c r="AP43" i="4"/>
  <c r="AP101" i="4"/>
  <c r="AP103" i="4"/>
  <c r="AP105" i="4"/>
  <c r="AP107" i="4"/>
  <c r="AP110" i="4"/>
  <c r="AP157" i="4"/>
  <c r="AP158" i="4"/>
  <c r="AP159" i="4"/>
  <c r="AP160" i="4"/>
  <c r="AP163" i="4"/>
  <c r="AP165" i="4"/>
  <c r="AP168" i="4"/>
  <c r="AP170" i="4"/>
  <c r="AP172" i="4"/>
  <c r="AP174" i="4"/>
  <c r="AP177" i="4"/>
  <c r="AE12" i="10"/>
  <c r="AP281" i="4"/>
  <c r="AP282" i="4"/>
  <c r="AD263" i="11"/>
  <c r="AP47" i="4"/>
  <c r="AP114" i="4"/>
  <c r="AP50" i="4"/>
  <c r="AP52" i="4"/>
  <c r="AP54" i="4"/>
  <c r="AP56" i="4"/>
  <c r="AP59" i="4"/>
  <c r="AP117" i="4"/>
  <c r="AP119" i="4"/>
  <c r="AP121" i="4"/>
  <c r="AP123" i="4"/>
  <c r="AP126" i="4"/>
  <c r="AP181" i="4"/>
  <c r="AP184" i="4"/>
  <c r="AP186" i="4"/>
  <c r="AP188" i="4"/>
  <c r="AP190" i="4"/>
  <c r="AP193" i="4"/>
  <c r="AE15" i="10"/>
  <c r="AP285" i="4"/>
  <c r="AP286" i="4"/>
  <c r="AD264" i="11"/>
  <c r="AP63" i="4"/>
  <c r="AP130" i="4"/>
  <c r="AP66" i="4"/>
  <c r="AP68" i="4"/>
  <c r="AP70" i="4"/>
  <c r="AP72" i="4"/>
  <c r="AP75" i="4"/>
  <c r="AP133" i="4"/>
  <c r="AP135" i="4"/>
  <c r="AP137" i="4"/>
  <c r="AP139" i="4"/>
  <c r="AP142" i="4"/>
  <c r="AP197" i="4"/>
  <c r="AP200" i="4"/>
  <c r="AP202" i="4"/>
  <c r="AP204" i="4"/>
  <c r="AP206" i="4"/>
  <c r="AP209" i="4"/>
  <c r="AE18" i="10"/>
  <c r="AP289" i="4"/>
  <c r="AP290" i="4"/>
  <c r="AD265" i="11"/>
  <c r="AD262" i="11"/>
  <c r="AD260" i="11"/>
  <c r="JA200" i="8"/>
  <c r="JA195" i="8"/>
  <c r="JA197" i="8"/>
  <c r="JA201" i="8"/>
  <c r="AD277" i="11"/>
  <c r="AD213" i="14"/>
  <c r="AD278" i="11"/>
  <c r="BN446" i="6"/>
  <c r="AP1737" i="4"/>
  <c r="AP1734" i="4"/>
  <c r="AP1739" i="4"/>
  <c r="BN447" i="6"/>
  <c r="AP1740" i="4"/>
  <c r="AP1738" i="4"/>
  <c r="AP1741" i="4"/>
  <c r="AP1742" i="4"/>
  <c r="AP1744" i="4"/>
  <c r="AD276" i="11"/>
  <c r="AD273" i="11"/>
  <c r="AO1622" i="4"/>
  <c r="AP1618" i="4"/>
  <c r="AP1615" i="4"/>
  <c r="AP1616" i="4"/>
  <c r="AP1619" i="4"/>
  <c r="AP1620" i="4"/>
  <c r="AP1621" i="4"/>
  <c r="AP1631" i="4"/>
  <c r="AD261" i="11"/>
  <c r="AD259" i="11"/>
  <c r="AD250" i="11"/>
  <c r="AD280" i="11"/>
  <c r="AC128" i="12"/>
  <c r="AD288" i="11"/>
  <c r="AP283" i="4"/>
  <c r="AP287" i="4"/>
  <c r="AP291" i="4"/>
  <c r="AD284" i="11"/>
  <c r="AD283" i="11"/>
  <c r="AP1013" i="4"/>
  <c r="AP1016" i="4"/>
  <c r="AP1030" i="4"/>
  <c r="AP1018" i="4"/>
  <c r="AP1031" i="4"/>
  <c r="AP1020" i="4"/>
  <c r="AP1032" i="4"/>
  <c r="AP1022" i="4"/>
  <c r="AP1033" i="4"/>
  <c r="AP1024" i="4"/>
  <c r="AP1034" i="4"/>
  <c r="AP1035" i="4"/>
  <c r="AP1038" i="4"/>
  <c r="AP1039" i="4"/>
  <c r="AP1040" i="4"/>
  <c r="AP1041" i="4"/>
  <c r="AP1042" i="4"/>
  <c r="AP1043" i="4"/>
  <c r="AP1045" i="4"/>
  <c r="AP1052" i="4"/>
  <c r="AP1055" i="4"/>
  <c r="AP1069" i="4"/>
  <c r="AP1057" i="4"/>
  <c r="AP1070" i="4"/>
  <c r="AP1059" i="4"/>
  <c r="AP1071" i="4"/>
  <c r="AP1061" i="4"/>
  <c r="AP1072" i="4"/>
  <c r="AP1063" i="4"/>
  <c r="AP1073" i="4"/>
  <c r="AP1074" i="4"/>
  <c r="AP1077" i="4"/>
  <c r="AP1078" i="4"/>
  <c r="AP1079" i="4"/>
  <c r="AP1080" i="4"/>
  <c r="AP1081" i="4"/>
  <c r="AP1082" i="4"/>
  <c r="AP1084" i="4"/>
  <c r="AP1090" i="4"/>
  <c r="AP1093" i="4"/>
  <c r="AP1107" i="4"/>
  <c r="AP1095" i="4"/>
  <c r="AP1108" i="4"/>
  <c r="AP1097" i="4"/>
  <c r="AP1109" i="4"/>
  <c r="AP1099" i="4"/>
  <c r="AP1110" i="4"/>
  <c r="AP1101" i="4"/>
  <c r="AP1111" i="4"/>
  <c r="AP1112" i="4"/>
  <c r="AP1115" i="4"/>
  <c r="AP1116" i="4"/>
  <c r="AP1117" i="4"/>
  <c r="AP1118" i="4"/>
  <c r="AP1119" i="4"/>
  <c r="AP1120" i="4"/>
  <c r="AP1122" i="4"/>
  <c r="AD286" i="11"/>
  <c r="AP1017" i="4"/>
  <c r="AP1019" i="4"/>
  <c r="AP1021" i="4"/>
  <c r="AP1023" i="4"/>
  <c r="AP1027" i="4"/>
  <c r="AP1049" i="4"/>
  <c r="AP1056" i="4"/>
  <c r="AP1058" i="4"/>
  <c r="AP1060" i="4"/>
  <c r="AP1062" i="4"/>
  <c r="AP1066" i="4"/>
  <c r="AP1087" i="4"/>
  <c r="AP1094" i="4"/>
  <c r="AP1096" i="4"/>
  <c r="AP1098" i="4"/>
  <c r="AP1100" i="4"/>
  <c r="AP1104" i="4"/>
  <c r="AP1125" i="4"/>
  <c r="AP900" i="4"/>
  <c r="AP901" i="4"/>
  <c r="AP902" i="4"/>
  <c r="AP903" i="4"/>
  <c r="AP934" i="4"/>
  <c r="AP935" i="4"/>
  <c r="AP936" i="4"/>
  <c r="AP937" i="4"/>
  <c r="AP960" i="4"/>
  <c r="AP961" i="4"/>
  <c r="AP962" i="4"/>
  <c r="AP963" i="4"/>
  <c r="AP992" i="4"/>
  <c r="AP993" i="4"/>
  <c r="AP994" i="4"/>
  <c r="AP995" i="4"/>
  <c r="AP1128" i="4"/>
  <c r="AP1131" i="4"/>
  <c r="AP1132" i="4"/>
  <c r="AP1133" i="4"/>
  <c r="AP1134" i="4"/>
  <c r="AP1135" i="4"/>
  <c r="AP1136" i="4"/>
  <c r="AP1137" i="4"/>
  <c r="AP1138" i="4"/>
  <c r="AP1142" i="4"/>
  <c r="AP908" i="4"/>
  <c r="AP909" i="4"/>
  <c r="AP910" i="4"/>
  <c r="AP911" i="4"/>
  <c r="AP942" i="4"/>
  <c r="AP943" i="4"/>
  <c r="AP944" i="4"/>
  <c r="AP945" i="4"/>
  <c r="AP968" i="4"/>
  <c r="AP969" i="4"/>
  <c r="AP970" i="4"/>
  <c r="AP971" i="4"/>
  <c r="AP1000" i="4"/>
  <c r="AP1001" i="4"/>
  <c r="AP1002" i="4"/>
  <c r="AP1003" i="4"/>
  <c r="AP1145" i="4"/>
  <c r="AP1148" i="4"/>
  <c r="AP1149" i="4"/>
  <c r="AP1150" i="4"/>
  <c r="AP1151" i="4"/>
  <c r="AP1152" i="4"/>
  <c r="AP1153" i="4"/>
  <c r="AP1154" i="4"/>
  <c r="AP1155" i="4"/>
  <c r="AP1159" i="4"/>
  <c r="AD287" i="11"/>
  <c r="AD282" i="11"/>
  <c r="AO1568" i="4"/>
  <c r="AP1570" i="4"/>
  <c r="AP1571" i="4"/>
  <c r="AD23" i="12"/>
  <c r="AP1699" i="4"/>
  <c r="AD48" i="12"/>
  <c r="AD6" i="12"/>
  <c r="AD7" i="12"/>
  <c r="AD8" i="12"/>
  <c r="AD5" i="12"/>
  <c r="AD4" i="12"/>
  <c r="AO619" i="4"/>
  <c r="AO628" i="4"/>
  <c r="AO620" i="4"/>
  <c r="AO629" i="4"/>
  <c r="AO621" i="4"/>
  <c r="AO630" i="4"/>
  <c r="AO631" i="4"/>
  <c r="AO632" i="4"/>
  <c r="AO634" i="4"/>
  <c r="AP636" i="4"/>
  <c r="AD22" i="12"/>
  <c r="AD17" i="12"/>
  <c r="AD18" i="12"/>
  <c r="AD19" i="12"/>
  <c r="AP1141" i="4"/>
  <c r="AD20" i="12"/>
  <c r="AP1156" i="4"/>
  <c r="AP1158" i="4"/>
  <c r="AD21" i="12"/>
  <c r="AD16" i="12"/>
  <c r="AD287" i="14"/>
  <c r="AD288" i="14"/>
  <c r="AD289" i="14"/>
  <c r="AD291" i="14"/>
  <c r="AD23" i="14"/>
  <c r="AD55" i="14"/>
  <c r="AD85" i="14"/>
  <c r="AD293" i="14"/>
  <c r="AD299" i="14"/>
  <c r="AD300" i="14"/>
  <c r="AD302" i="14"/>
  <c r="AD26" i="14"/>
  <c r="AD58" i="14"/>
  <c r="AD88" i="14"/>
  <c r="AD294" i="14"/>
  <c r="AD305" i="14"/>
  <c r="AD306" i="14"/>
  <c r="AD308" i="14"/>
  <c r="AD30" i="14"/>
  <c r="AD62" i="14"/>
  <c r="AD92" i="14"/>
  <c r="AD295" i="14"/>
  <c r="AD311" i="14"/>
  <c r="AD312" i="14"/>
  <c r="AD314" i="14"/>
  <c r="AD316" i="14"/>
  <c r="AD26" i="12"/>
  <c r="AC110" i="14"/>
  <c r="AD368" i="14"/>
  <c r="AD31" i="12"/>
  <c r="AD21" i="14"/>
  <c r="AD53" i="14"/>
  <c r="AD83" i="14"/>
  <c r="AD113" i="14"/>
  <c r="AC370" i="14"/>
  <c r="AD32" i="12"/>
  <c r="AC24" i="14"/>
  <c r="AC56" i="14"/>
  <c r="AC86" i="14"/>
  <c r="AC116" i="14"/>
  <c r="AD372" i="14"/>
  <c r="AD33" i="12"/>
  <c r="AD120" i="14"/>
  <c r="AC374" i="14"/>
  <c r="AD34" i="12"/>
  <c r="AC122" i="14"/>
  <c r="AD376" i="14"/>
  <c r="AD35" i="12"/>
  <c r="AD25" i="12"/>
  <c r="AP1607" i="4"/>
  <c r="AD332" i="14"/>
  <c r="AD333" i="14"/>
  <c r="AD334" i="14"/>
  <c r="AD335" i="14"/>
  <c r="AD336" i="14"/>
  <c r="AD339" i="14"/>
  <c r="AD340" i="14"/>
  <c r="AD341" i="14"/>
  <c r="AD342" i="14"/>
  <c r="AD36" i="12"/>
  <c r="AD216" i="14"/>
  <c r="AD217" i="14"/>
  <c r="AD218" i="14"/>
  <c r="AD200" i="14"/>
  <c r="AD222" i="14"/>
  <c r="AD223" i="14"/>
  <c r="AD224" i="14"/>
  <c r="AD225" i="14"/>
  <c r="AD203" i="14"/>
  <c r="AD227" i="14"/>
  <c r="AD228" i="14"/>
  <c r="AD229" i="14"/>
  <c r="AD230" i="14"/>
  <c r="AD207" i="14"/>
  <c r="AD232" i="14"/>
  <c r="AD233" i="14"/>
  <c r="AD234" i="14"/>
  <c r="AD235" i="14"/>
  <c r="AD237" i="14"/>
  <c r="AD38" i="12"/>
  <c r="AD242" i="14"/>
  <c r="AD40" i="12"/>
  <c r="AC246" i="14"/>
  <c r="AD41" i="12"/>
  <c r="AD245" i="14"/>
  <c r="AD42" i="12"/>
  <c r="AD198" i="14"/>
  <c r="AC243" i="14"/>
  <c r="AD43" i="12"/>
  <c r="AC201" i="14"/>
  <c r="AD244" i="14"/>
  <c r="AD44" i="12"/>
  <c r="AD37" i="12"/>
  <c r="AD24" i="12"/>
  <c r="AO1725" i="4"/>
  <c r="AP1726" i="4"/>
  <c r="AD49" i="12"/>
  <c r="AO1722" i="4"/>
  <c r="AP1723" i="4"/>
  <c r="AD53" i="12"/>
  <c r="AD47" i="12"/>
  <c r="AD58" i="12"/>
  <c r="AO1682" i="4"/>
  <c r="AO1672" i="4"/>
  <c r="AP1688" i="4"/>
  <c r="AD46" i="12"/>
  <c r="AP1634" i="4"/>
  <c r="AD57" i="12"/>
  <c r="AD3" i="12"/>
  <c r="AP1705" i="4"/>
  <c r="AD74" i="12"/>
  <c r="AD114" i="12"/>
  <c r="AD115" i="12"/>
  <c r="AD116" i="12"/>
  <c r="AD117" i="12"/>
  <c r="AD113" i="12"/>
  <c r="AP35" i="4"/>
  <c r="AP37" i="4"/>
  <c r="AP39" i="4"/>
  <c r="AP41" i="4"/>
  <c r="AP44" i="4"/>
  <c r="AP51" i="4"/>
  <c r="AP53" i="4"/>
  <c r="AP55" i="4"/>
  <c r="AP57" i="4"/>
  <c r="AP60" i="4"/>
  <c r="AP67" i="4"/>
  <c r="AP69" i="4"/>
  <c r="AP71" i="4"/>
  <c r="AP73" i="4"/>
  <c r="AP76" i="4"/>
  <c r="AP102" i="4"/>
  <c r="AP104" i="4"/>
  <c r="AP106" i="4"/>
  <c r="AP108" i="4"/>
  <c r="AP111" i="4"/>
  <c r="AP118" i="4"/>
  <c r="AP120" i="4"/>
  <c r="AP122" i="4"/>
  <c r="AP124" i="4"/>
  <c r="AP127" i="4"/>
  <c r="AP134" i="4"/>
  <c r="AP136" i="4"/>
  <c r="AP138" i="4"/>
  <c r="AP140" i="4"/>
  <c r="AP143" i="4"/>
  <c r="AP169" i="4"/>
  <c r="AP171" i="4"/>
  <c r="AP173" i="4"/>
  <c r="AP175" i="4"/>
  <c r="AP178" i="4"/>
  <c r="AP185" i="4"/>
  <c r="AP187" i="4"/>
  <c r="AP189" i="4"/>
  <c r="AP191" i="4"/>
  <c r="AP194" i="4"/>
  <c r="AP201" i="4"/>
  <c r="AP203" i="4"/>
  <c r="AP205" i="4"/>
  <c r="AP207" i="4"/>
  <c r="AP210" i="4"/>
  <c r="AD68" i="12"/>
  <c r="AD67" i="12"/>
  <c r="AD70" i="12"/>
  <c r="AD66" i="12"/>
  <c r="AD72" i="12"/>
  <c r="AP1046" i="4"/>
  <c r="AP1085" i="4"/>
  <c r="AP1123" i="4"/>
  <c r="AD73" i="12"/>
  <c r="AD71" i="12"/>
  <c r="AD65" i="12"/>
  <c r="AP1713" i="4"/>
  <c r="AD121" i="12"/>
  <c r="AD119" i="12"/>
  <c r="AP1629" i="4"/>
  <c r="AD62" i="12"/>
  <c r="AD59" i="12"/>
  <c r="AD123" i="12"/>
  <c r="AC129" i="12"/>
  <c r="AD124" i="12"/>
  <c r="AD125" i="12"/>
  <c r="AP1733" i="4"/>
  <c r="AD126" i="12"/>
  <c r="AD127" i="12"/>
  <c r="AD296" i="11"/>
  <c r="AD295" i="11"/>
  <c r="AD305" i="11"/>
  <c r="AD292" i="11"/>
  <c r="AD291" i="11"/>
  <c r="AD294" i="11"/>
  <c r="AD290" i="11"/>
  <c r="AD307" i="11"/>
  <c r="AD309" i="11"/>
  <c r="AQ524" i="4"/>
  <c r="AQ522" i="4"/>
  <c r="AQ523" i="4"/>
  <c r="AQ525" i="4"/>
  <c r="AQ526" i="4"/>
  <c r="AQ527" i="4"/>
  <c r="AQ1555" i="4"/>
  <c r="AE43" i="11"/>
  <c r="AQ1610" i="4"/>
  <c r="AE127" i="14"/>
  <c r="AE128" i="14"/>
  <c r="AE130" i="14"/>
  <c r="AQ534" i="4"/>
  <c r="AQ532" i="4"/>
  <c r="AQ533" i="4"/>
  <c r="AQ535" i="4"/>
  <c r="AQ536" i="4"/>
  <c r="AQ537" i="4"/>
  <c r="AQ1582" i="4"/>
  <c r="AQ1584" i="4"/>
  <c r="AQ1585" i="4"/>
  <c r="AE345" i="14"/>
  <c r="AE346" i="14"/>
  <c r="AE44" i="11"/>
  <c r="JB28" i="8"/>
  <c r="JB36" i="8"/>
  <c r="JB124" i="8"/>
  <c r="AE42" i="11"/>
  <c r="AQ1674" i="4"/>
  <c r="AQ1675" i="4"/>
  <c r="AE46" i="11"/>
  <c r="AQ1635" i="4"/>
  <c r="AQ1636" i="4"/>
  <c r="AE45" i="11"/>
  <c r="AE41" i="11"/>
  <c r="AQ625" i="4"/>
  <c r="AQ645" i="4"/>
  <c r="AE37" i="11"/>
  <c r="AQ687" i="4"/>
  <c r="AP1185" i="4"/>
  <c r="AQ1181" i="4"/>
  <c r="AQ743" i="4"/>
  <c r="AQ742" i="4"/>
  <c r="AQ744" i="4"/>
  <c r="AQ745" i="4"/>
  <c r="AQ891" i="4"/>
  <c r="AQ892" i="4"/>
  <c r="AQ1182" i="4"/>
  <c r="AQ1183" i="4"/>
  <c r="AQ1174" i="4"/>
  <c r="AQ1175" i="4"/>
  <c r="AQ1176" i="4"/>
  <c r="AQ1177" i="4"/>
  <c r="AQ1184" i="4"/>
  <c r="AQ1462" i="4"/>
  <c r="AE33" i="11"/>
  <c r="AQ688" i="4"/>
  <c r="AQ694" i="4"/>
  <c r="AP1200" i="4"/>
  <c r="AQ1196" i="4"/>
  <c r="AQ759" i="4"/>
  <c r="AQ758" i="4"/>
  <c r="AQ760" i="4"/>
  <c r="AQ761" i="4"/>
  <c r="AQ895" i="4"/>
  <c r="AQ896" i="4"/>
  <c r="AQ1197" i="4"/>
  <c r="AQ1198" i="4"/>
  <c r="AQ1189" i="4"/>
  <c r="AQ1190" i="4"/>
  <c r="AQ1191" i="4"/>
  <c r="AQ1192" i="4"/>
  <c r="AQ1199" i="4"/>
  <c r="AQ1466" i="4"/>
  <c r="AE34" i="11"/>
  <c r="AQ689" i="4"/>
  <c r="AQ695" i="4"/>
  <c r="AP1215" i="4"/>
  <c r="AQ1211" i="4"/>
  <c r="AQ766" i="4"/>
  <c r="AQ765" i="4"/>
  <c r="AQ767" i="4"/>
  <c r="AQ768" i="4"/>
  <c r="AQ899" i="4"/>
  <c r="AQ1212" i="4"/>
  <c r="AQ1213" i="4"/>
  <c r="AQ1204" i="4"/>
  <c r="AQ1205" i="4"/>
  <c r="AQ1206" i="4"/>
  <c r="AQ1207" i="4"/>
  <c r="AQ1214" i="4"/>
  <c r="AQ1471" i="4"/>
  <c r="AE35" i="11"/>
  <c r="AQ690" i="4"/>
  <c r="AQ696" i="4"/>
  <c r="AP1230" i="4"/>
  <c r="AQ1226" i="4"/>
  <c r="AQ773" i="4"/>
  <c r="AQ772" i="4"/>
  <c r="AQ774" i="4"/>
  <c r="AQ775" i="4"/>
  <c r="AQ907" i="4"/>
  <c r="AQ1227" i="4"/>
  <c r="AQ1228" i="4"/>
  <c r="AQ1219" i="4"/>
  <c r="AQ1220" i="4"/>
  <c r="AQ1221" i="4"/>
  <c r="AQ1222" i="4"/>
  <c r="AQ1229" i="4"/>
  <c r="AQ1476" i="4"/>
  <c r="AE36" i="11"/>
  <c r="AE32" i="11"/>
  <c r="AE5" i="14"/>
  <c r="AE6" i="14"/>
  <c r="AE8" i="14"/>
  <c r="AE9" i="14"/>
  <c r="AE10" i="14"/>
  <c r="AE13" i="14"/>
  <c r="AE11" i="14"/>
  <c r="AE14" i="14"/>
  <c r="AE16" i="14"/>
  <c r="AE18" i="14"/>
  <c r="AE22" i="14"/>
  <c r="AE25" i="14"/>
  <c r="AE28" i="14"/>
  <c r="AE32" i="14"/>
  <c r="AE158" i="14"/>
  <c r="AE37" i="14"/>
  <c r="AE38" i="14"/>
  <c r="AE40" i="14"/>
  <c r="AE41" i="14"/>
  <c r="AE42" i="14"/>
  <c r="AE45" i="14"/>
  <c r="AE43" i="14"/>
  <c r="AE46" i="14"/>
  <c r="AE48" i="14"/>
  <c r="AE50" i="14"/>
  <c r="AE54" i="14"/>
  <c r="AE57" i="14"/>
  <c r="AE60" i="14"/>
  <c r="AE64" i="14"/>
  <c r="AE159" i="14"/>
  <c r="AE67" i="14"/>
  <c r="AE68" i="14"/>
  <c r="AE70" i="14"/>
  <c r="AE71" i="14"/>
  <c r="AE72" i="14"/>
  <c r="AE75" i="14"/>
  <c r="AE73" i="14"/>
  <c r="AE76" i="14"/>
  <c r="AE78" i="14"/>
  <c r="AE80" i="14"/>
  <c r="AE84" i="14"/>
  <c r="AE87" i="14"/>
  <c r="AE90" i="14"/>
  <c r="AE94" i="14"/>
  <c r="AE160" i="14"/>
  <c r="AE250" i="14"/>
  <c r="AE251" i="14"/>
  <c r="AE39" i="11"/>
  <c r="AE131" i="14"/>
  <c r="AE132" i="14"/>
  <c r="AE135" i="14"/>
  <c r="AE133" i="14"/>
  <c r="AE136" i="14"/>
  <c r="AE138" i="14"/>
  <c r="AE140" i="14"/>
  <c r="AE144" i="14"/>
  <c r="AE147" i="14"/>
  <c r="AE150" i="14"/>
  <c r="AE154" i="14"/>
  <c r="AE182" i="14"/>
  <c r="AE266" i="14"/>
  <c r="AE267" i="14"/>
  <c r="AE40" i="11"/>
  <c r="AE38" i="11"/>
  <c r="AE47" i="11"/>
  <c r="AE48" i="11"/>
  <c r="AE49" i="11"/>
  <c r="AE50" i="11"/>
  <c r="AE51" i="11"/>
  <c r="AE52" i="11"/>
  <c r="AE53" i="11"/>
  <c r="AE31" i="11"/>
  <c r="AQ1556" i="4"/>
  <c r="AE67" i="11"/>
  <c r="AE347" i="14"/>
  <c r="AE68" i="11"/>
  <c r="JB29" i="8"/>
  <c r="JB37" i="8"/>
  <c r="JB125" i="8"/>
  <c r="AE66" i="11"/>
  <c r="AQ1676" i="4"/>
  <c r="AE70" i="11"/>
  <c r="AQ1637" i="4"/>
  <c r="AE69" i="11"/>
  <c r="AE65" i="11"/>
  <c r="AQ646" i="4"/>
  <c r="AE61" i="11"/>
  <c r="AQ693" i="4"/>
  <c r="AP1245" i="4"/>
  <c r="AQ1241" i="4"/>
  <c r="AQ751" i="4"/>
  <c r="AQ750" i="4"/>
  <c r="AQ752" i="4"/>
  <c r="AQ753" i="4"/>
  <c r="AQ916" i="4"/>
  <c r="AQ917" i="4"/>
  <c r="AQ1242" i="4"/>
  <c r="AQ1243" i="4"/>
  <c r="AQ1234" i="4"/>
  <c r="AQ1235" i="4"/>
  <c r="AQ1236" i="4"/>
  <c r="AQ1237" i="4"/>
  <c r="AQ1244" i="4"/>
  <c r="AQ1481" i="4"/>
  <c r="AE57" i="11"/>
  <c r="AQ1467" i="4"/>
  <c r="AE58" i="11"/>
  <c r="AQ1472" i="4"/>
  <c r="AE59" i="11"/>
  <c r="AQ1477" i="4"/>
  <c r="AE60" i="11"/>
  <c r="AE56" i="11"/>
  <c r="AE252" i="14"/>
  <c r="AE63" i="11"/>
  <c r="AE268" i="14"/>
  <c r="AE64" i="11"/>
  <c r="AE62" i="11"/>
  <c r="AE71" i="11"/>
  <c r="AE72" i="11"/>
  <c r="AE73" i="11"/>
  <c r="AE74" i="11"/>
  <c r="AE75" i="11"/>
  <c r="AE76" i="11"/>
  <c r="AE77" i="11"/>
  <c r="AE55" i="11"/>
  <c r="AE30" i="11"/>
  <c r="AQ547" i="4"/>
  <c r="AQ545" i="4"/>
  <c r="AQ546" i="4"/>
  <c r="AQ548" i="4"/>
  <c r="AQ549" i="4"/>
  <c r="AQ550" i="4"/>
  <c r="AQ1558" i="4"/>
  <c r="AE92" i="11"/>
  <c r="AQ1589" i="4"/>
  <c r="AQ1591" i="4"/>
  <c r="AQ1592" i="4"/>
  <c r="AE348" i="14"/>
  <c r="AE349" i="14"/>
  <c r="AE93" i="11"/>
  <c r="AQ1677" i="4"/>
  <c r="AQ1678" i="4"/>
  <c r="AE95" i="11"/>
  <c r="AQ1638" i="4"/>
  <c r="AQ1639" i="4"/>
  <c r="AE94" i="11"/>
  <c r="AE90" i="11"/>
  <c r="AQ648" i="4"/>
  <c r="AE86" i="11"/>
  <c r="AQ713" i="4"/>
  <c r="AP1261" i="4"/>
  <c r="AQ1257" i="4"/>
  <c r="AQ783" i="4"/>
  <c r="AQ782" i="4"/>
  <c r="AQ784" i="4"/>
  <c r="AQ785" i="4"/>
  <c r="AQ922" i="4"/>
  <c r="AQ923" i="4"/>
  <c r="AQ1258" i="4"/>
  <c r="AQ1259" i="4"/>
  <c r="AQ1250" i="4"/>
  <c r="AQ1251" i="4"/>
  <c r="AQ1252" i="4"/>
  <c r="AQ1253" i="4"/>
  <c r="AQ1260" i="4"/>
  <c r="AQ1486" i="4"/>
  <c r="AE82" i="11"/>
  <c r="AQ714" i="4"/>
  <c r="AP1276" i="4"/>
  <c r="AQ1272" i="4"/>
  <c r="AQ790" i="4"/>
  <c r="AQ789" i="4"/>
  <c r="AQ791" i="4"/>
  <c r="AQ792" i="4"/>
  <c r="AQ928" i="4"/>
  <c r="AQ929" i="4"/>
  <c r="AQ1273" i="4"/>
  <c r="AQ1274" i="4"/>
  <c r="AQ1265" i="4"/>
  <c r="AQ1266" i="4"/>
  <c r="AQ1267" i="4"/>
  <c r="AQ1268" i="4"/>
  <c r="AQ1275" i="4"/>
  <c r="AQ1490" i="4"/>
  <c r="AE83" i="11"/>
  <c r="AQ715" i="4"/>
  <c r="AP1291" i="4"/>
  <c r="AQ1287" i="4"/>
  <c r="AQ797" i="4"/>
  <c r="AQ796" i="4"/>
  <c r="AQ798" i="4"/>
  <c r="AQ799" i="4"/>
  <c r="AQ933" i="4"/>
  <c r="AQ1288" i="4"/>
  <c r="AQ1289" i="4"/>
  <c r="AQ1280" i="4"/>
  <c r="AQ1281" i="4"/>
  <c r="AQ1282" i="4"/>
  <c r="AQ1283" i="4"/>
  <c r="AQ1290" i="4"/>
  <c r="AQ1494" i="4"/>
  <c r="AE84" i="11"/>
  <c r="AQ716" i="4"/>
  <c r="AP1306" i="4"/>
  <c r="AQ1302" i="4"/>
  <c r="AQ804" i="4"/>
  <c r="AQ803" i="4"/>
  <c r="AQ805" i="4"/>
  <c r="AQ806" i="4"/>
  <c r="AQ941" i="4"/>
  <c r="AQ1303" i="4"/>
  <c r="AQ1304" i="4"/>
  <c r="AQ1295" i="4"/>
  <c r="AQ1296" i="4"/>
  <c r="AQ1297" i="4"/>
  <c r="AQ1298" i="4"/>
  <c r="AQ1305" i="4"/>
  <c r="AQ1498" i="4"/>
  <c r="AE85" i="11"/>
  <c r="AE81" i="11"/>
  <c r="AE164" i="14"/>
  <c r="AE165" i="14"/>
  <c r="AE166" i="14"/>
  <c r="AE253" i="14"/>
  <c r="AE254" i="14"/>
  <c r="AE183" i="14"/>
  <c r="AE269" i="14"/>
  <c r="AE270" i="14"/>
  <c r="AE89" i="11"/>
  <c r="AE87" i="11"/>
  <c r="AE96" i="11"/>
  <c r="AE97" i="11"/>
  <c r="AE98" i="11"/>
  <c r="AE99" i="11"/>
  <c r="AE100" i="11"/>
  <c r="AE101" i="11"/>
  <c r="AE102" i="11"/>
  <c r="AE80" i="11"/>
  <c r="AE79" i="11"/>
  <c r="AQ559" i="4"/>
  <c r="AQ557" i="4"/>
  <c r="AQ558" i="4"/>
  <c r="AQ560" i="4"/>
  <c r="AQ561" i="4"/>
  <c r="AQ562" i="4"/>
  <c r="AQ1560" i="4"/>
  <c r="AE117" i="11"/>
  <c r="AQ569" i="4"/>
  <c r="AQ567" i="4"/>
  <c r="AQ568" i="4"/>
  <c r="AQ570" i="4"/>
  <c r="AQ571" i="4"/>
  <c r="AQ572" i="4"/>
  <c r="AQ1596" i="4"/>
  <c r="AQ1598" i="4"/>
  <c r="AQ1599" i="4"/>
  <c r="AE350" i="14"/>
  <c r="AE351" i="14"/>
  <c r="AE118" i="11"/>
  <c r="JB56" i="8"/>
  <c r="JB64" i="8"/>
  <c r="JB128" i="8"/>
  <c r="AE116" i="11"/>
  <c r="AQ1679" i="4"/>
  <c r="AQ1680" i="4"/>
  <c r="AE120" i="11"/>
  <c r="AQ1640" i="4"/>
  <c r="AQ1641" i="4"/>
  <c r="AE119" i="11"/>
  <c r="AE115" i="11"/>
  <c r="AQ650" i="4"/>
  <c r="AE111" i="11"/>
  <c r="AQ700" i="4"/>
  <c r="AP1382" i="4"/>
  <c r="AQ1378" i="4"/>
  <c r="AQ815" i="4"/>
  <c r="AQ814" i="4"/>
  <c r="AQ813" i="4"/>
  <c r="AQ816" i="4"/>
  <c r="AQ950" i="4"/>
  <c r="AQ952" i="4"/>
  <c r="AQ1379" i="4"/>
  <c r="AQ1380" i="4"/>
  <c r="AQ1371" i="4"/>
  <c r="AQ1372" i="4"/>
  <c r="AQ1373" i="4"/>
  <c r="AQ1374" i="4"/>
  <c r="AQ1381" i="4"/>
  <c r="AQ1522" i="4"/>
  <c r="AE107" i="11"/>
  <c r="AQ701" i="4"/>
  <c r="AP1337" i="4"/>
  <c r="AQ1333" i="4"/>
  <c r="AQ707" i="4"/>
  <c r="AQ828" i="4"/>
  <c r="AQ827" i="4"/>
  <c r="AQ829" i="4"/>
  <c r="AQ830" i="4"/>
  <c r="AQ955" i="4"/>
  <c r="AQ956" i="4"/>
  <c r="AQ1334" i="4"/>
  <c r="AQ1335" i="4"/>
  <c r="AQ1326" i="4"/>
  <c r="AQ1327" i="4"/>
  <c r="AQ1328" i="4"/>
  <c r="AQ1329" i="4"/>
  <c r="AQ1336" i="4"/>
  <c r="AQ1507" i="4"/>
  <c r="AE108" i="11"/>
  <c r="AQ702" i="4"/>
  <c r="AP1352" i="4"/>
  <c r="AQ1348" i="4"/>
  <c r="AQ708" i="4"/>
  <c r="AQ835" i="4"/>
  <c r="AQ834" i="4"/>
  <c r="AQ836" i="4"/>
  <c r="AQ837" i="4"/>
  <c r="AQ959" i="4"/>
  <c r="AQ1349" i="4"/>
  <c r="AQ1350" i="4"/>
  <c r="AQ1341" i="4"/>
  <c r="AQ1342" i="4"/>
  <c r="AQ1343" i="4"/>
  <c r="AQ1344" i="4"/>
  <c r="AQ1351" i="4"/>
  <c r="AQ1512" i="4"/>
  <c r="AE109" i="11"/>
  <c r="AQ703" i="4"/>
  <c r="AP1367" i="4"/>
  <c r="AQ1363" i="4"/>
  <c r="AQ709" i="4"/>
  <c r="AQ842" i="4"/>
  <c r="AQ841" i="4"/>
  <c r="AQ843" i="4"/>
  <c r="AQ844" i="4"/>
  <c r="AQ967" i="4"/>
  <c r="AQ1364" i="4"/>
  <c r="AQ1365" i="4"/>
  <c r="AQ1356" i="4"/>
  <c r="AQ1357" i="4"/>
  <c r="AQ1358" i="4"/>
  <c r="AQ1359" i="4"/>
  <c r="AQ1366" i="4"/>
  <c r="AQ1517" i="4"/>
  <c r="AE110" i="11"/>
  <c r="AE106" i="11"/>
  <c r="AE170" i="14"/>
  <c r="AE171" i="14"/>
  <c r="AE172" i="14"/>
  <c r="AE255" i="14"/>
  <c r="AE256" i="14"/>
  <c r="AE113" i="11"/>
  <c r="AE184" i="14"/>
  <c r="AE271" i="14"/>
  <c r="AE272" i="14"/>
  <c r="AE114" i="11"/>
  <c r="AE112" i="11"/>
  <c r="AE121" i="11"/>
  <c r="AE122" i="11"/>
  <c r="AE123" i="11"/>
  <c r="AE124" i="11"/>
  <c r="AE125" i="11"/>
  <c r="AE126" i="11"/>
  <c r="AE127" i="11"/>
  <c r="AE105" i="11"/>
  <c r="AQ1561" i="4"/>
  <c r="AE141" i="11"/>
  <c r="AE352" i="14"/>
  <c r="AE142" i="11"/>
  <c r="JB57" i="8"/>
  <c r="JB65" i="8"/>
  <c r="JB129" i="8"/>
  <c r="AE140" i="11"/>
  <c r="AQ1681" i="4"/>
  <c r="AE144" i="11"/>
  <c r="AQ1642" i="4"/>
  <c r="AE143" i="11"/>
  <c r="AE139" i="11"/>
  <c r="AQ651" i="4"/>
  <c r="AE135" i="11"/>
  <c r="AQ1508" i="4"/>
  <c r="AE132" i="11"/>
  <c r="AQ1513" i="4"/>
  <c r="AE133" i="11"/>
  <c r="AQ1518" i="4"/>
  <c r="AE134" i="11"/>
  <c r="AQ706" i="4"/>
  <c r="AP1322" i="4"/>
  <c r="AQ1318" i="4"/>
  <c r="AQ821" i="4"/>
  <c r="AQ820" i="4"/>
  <c r="AQ822" i="4"/>
  <c r="AQ823" i="4"/>
  <c r="AQ976" i="4"/>
  <c r="AQ977" i="4"/>
  <c r="AQ1319" i="4"/>
  <c r="AQ1320" i="4"/>
  <c r="AQ1311" i="4"/>
  <c r="AQ1312" i="4"/>
  <c r="AQ1313" i="4"/>
  <c r="AQ1314" i="4"/>
  <c r="AQ1321" i="4"/>
  <c r="AQ1503" i="4"/>
  <c r="AE131" i="11"/>
  <c r="AE130" i="11"/>
  <c r="AE257" i="14"/>
  <c r="AE137" i="11"/>
  <c r="AE273" i="14"/>
  <c r="AE138" i="11"/>
  <c r="AE136" i="11"/>
  <c r="AE145" i="11"/>
  <c r="AE146" i="11"/>
  <c r="AE147" i="11"/>
  <c r="AE148" i="11"/>
  <c r="AE149" i="11"/>
  <c r="AE150" i="11"/>
  <c r="AE151" i="11"/>
  <c r="AE129" i="11"/>
  <c r="AE104" i="11"/>
  <c r="AQ591" i="4"/>
  <c r="AQ589" i="4"/>
  <c r="AQ590" i="4"/>
  <c r="AQ592" i="4"/>
  <c r="AQ593" i="4"/>
  <c r="AQ594" i="4"/>
  <c r="AQ1563" i="4"/>
  <c r="AE166" i="11"/>
  <c r="AQ601" i="4"/>
  <c r="AQ599" i="4"/>
  <c r="AQ600" i="4"/>
  <c r="AQ602" i="4"/>
  <c r="AQ603" i="4"/>
  <c r="AQ604" i="4"/>
  <c r="AQ1603" i="4"/>
  <c r="AQ1605" i="4"/>
  <c r="AQ1606" i="4"/>
  <c r="AE353" i="14"/>
  <c r="AE354" i="14"/>
  <c r="AE167" i="11"/>
  <c r="JB73" i="8"/>
  <c r="JB83" i="8"/>
  <c r="JB131" i="8"/>
  <c r="AE165" i="11"/>
  <c r="AQ1683" i="4"/>
  <c r="AE169" i="11"/>
  <c r="AQ1643" i="4"/>
  <c r="AQ1644" i="4"/>
  <c r="AE168" i="11"/>
  <c r="AE164" i="11"/>
  <c r="AQ653" i="4"/>
  <c r="AE160" i="11"/>
  <c r="AQ720" i="4"/>
  <c r="AP1458" i="4"/>
  <c r="AQ1454" i="4"/>
  <c r="AQ852" i="4"/>
  <c r="AQ851" i="4"/>
  <c r="AQ853" i="4"/>
  <c r="AQ854" i="4"/>
  <c r="AQ983" i="4"/>
  <c r="AQ984" i="4"/>
  <c r="AQ1455" i="4"/>
  <c r="AQ1456" i="4"/>
  <c r="AQ1447" i="4"/>
  <c r="AQ1448" i="4"/>
  <c r="AQ1449" i="4"/>
  <c r="AQ1450" i="4"/>
  <c r="AQ1457" i="4"/>
  <c r="AQ1550" i="4"/>
  <c r="AE156" i="11"/>
  <c r="AQ721" i="4"/>
  <c r="AP1413" i="4"/>
  <c r="AQ1409" i="4"/>
  <c r="AQ727" i="4"/>
  <c r="AQ866" i="4"/>
  <c r="AQ865" i="4"/>
  <c r="AQ867" i="4"/>
  <c r="AQ868" i="4"/>
  <c r="AQ987" i="4"/>
  <c r="AQ988" i="4"/>
  <c r="AQ1410" i="4"/>
  <c r="AQ1411" i="4"/>
  <c r="AQ1402" i="4"/>
  <c r="AQ1403" i="4"/>
  <c r="AQ1404" i="4"/>
  <c r="AQ1405" i="4"/>
  <c r="AQ1412" i="4"/>
  <c r="AQ1533" i="4"/>
  <c r="AE157" i="11"/>
  <c r="AQ722" i="4"/>
  <c r="AP1428" i="4"/>
  <c r="AQ1424" i="4"/>
  <c r="AQ728" i="4"/>
  <c r="AQ873" i="4"/>
  <c r="AQ872" i="4"/>
  <c r="AQ874" i="4"/>
  <c r="AQ875" i="4"/>
  <c r="AQ991" i="4"/>
  <c r="AQ1425" i="4"/>
  <c r="AQ1426" i="4"/>
  <c r="AQ1417" i="4"/>
  <c r="AQ1418" i="4"/>
  <c r="AQ1419" i="4"/>
  <c r="AQ1420" i="4"/>
  <c r="AQ1427" i="4"/>
  <c r="AQ1539" i="4"/>
  <c r="AE158" i="11"/>
  <c r="AQ723" i="4"/>
  <c r="AP1443" i="4"/>
  <c r="AQ1439" i="4"/>
  <c r="AQ729" i="4"/>
  <c r="AQ880" i="4"/>
  <c r="AQ879" i="4"/>
  <c r="AQ881" i="4"/>
  <c r="AQ882" i="4"/>
  <c r="AQ999" i="4"/>
  <c r="AQ1440" i="4"/>
  <c r="AQ1441" i="4"/>
  <c r="AQ1432" i="4"/>
  <c r="AQ1433" i="4"/>
  <c r="AQ1434" i="4"/>
  <c r="AQ1435" i="4"/>
  <c r="AQ1442" i="4"/>
  <c r="AQ1545" i="4"/>
  <c r="AE159" i="11"/>
  <c r="AE155" i="11"/>
  <c r="AE176" i="14"/>
  <c r="AE177" i="14"/>
  <c r="AE178" i="14"/>
  <c r="AE258" i="14"/>
  <c r="AE259" i="14"/>
  <c r="AE162" i="11"/>
  <c r="AE185" i="14"/>
  <c r="AE274" i="14"/>
  <c r="AE275" i="14"/>
  <c r="AE163" i="11"/>
  <c r="AE161" i="11"/>
  <c r="AE170" i="11"/>
  <c r="AE171" i="11"/>
  <c r="AE172" i="11"/>
  <c r="AE173" i="11"/>
  <c r="AE174" i="11"/>
  <c r="AE175" i="11"/>
  <c r="AE176" i="11"/>
  <c r="AE154" i="11"/>
  <c r="AQ1564" i="4"/>
  <c r="AE190" i="11"/>
  <c r="AE355" i="14"/>
  <c r="AE191" i="11"/>
  <c r="JB74" i="8"/>
  <c r="JB84" i="8"/>
  <c r="JB132" i="8"/>
  <c r="JB185" i="8"/>
  <c r="AE189" i="11"/>
  <c r="AQ1645" i="4"/>
  <c r="AE192" i="11"/>
  <c r="AQ1684" i="4"/>
  <c r="AE193" i="11"/>
  <c r="AE188" i="11"/>
  <c r="AQ654" i="4"/>
  <c r="AE184" i="11"/>
  <c r="AQ1532" i="4"/>
  <c r="AE181" i="11"/>
  <c r="AQ1538" i="4"/>
  <c r="AE182" i="11"/>
  <c r="AQ1544" i="4"/>
  <c r="AE183" i="11"/>
  <c r="AQ726" i="4"/>
  <c r="AP1398" i="4"/>
  <c r="AQ1394" i="4"/>
  <c r="AQ859" i="4"/>
  <c r="AQ858" i="4"/>
  <c r="AQ860" i="4"/>
  <c r="AQ861" i="4"/>
  <c r="AQ1008" i="4"/>
  <c r="AQ1009" i="4"/>
  <c r="AQ1395" i="4"/>
  <c r="AQ1396" i="4"/>
  <c r="AQ1387" i="4"/>
  <c r="AQ1388" i="4"/>
  <c r="AQ1389" i="4"/>
  <c r="AQ1390" i="4"/>
  <c r="AQ1397" i="4"/>
  <c r="AQ1527" i="4"/>
  <c r="AE180" i="11"/>
  <c r="AE179" i="11"/>
  <c r="AE260" i="14"/>
  <c r="AE186" i="11"/>
  <c r="AE276" i="14"/>
  <c r="AE187" i="11"/>
  <c r="AE185" i="11"/>
  <c r="AE194" i="11"/>
  <c r="AE195" i="11"/>
  <c r="AE196" i="11"/>
  <c r="AE197" i="11"/>
  <c r="AE198" i="11"/>
  <c r="AE199" i="11"/>
  <c r="AE200" i="11"/>
  <c r="AE178" i="11"/>
  <c r="AQ1565" i="4"/>
  <c r="AE214" i="11"/>
  <c r="AE356" i="14"/>
  <c r="AE215" i="11"/>
  <c r="JB75" i="8"/>
  <c r="JB85" i="8"/>
  <c r="JB133" i="8"/>
  <c r="JB186" i="8"/>
  <c r="AE213" i="11"/>
  <c r="AQ1646" i="4"/>
  <c r="AE216" i="11"/>
  <c r="AE212" i="11"/>
  <c r="AQ655" i="4"/>
  <c r="AE208" i="11"/>
  <c r="AQ1534" i="4"/>
  <c r="AE205" i="11"/>
  <c r="AQ1540" i="4"/>
  <c r="AE206" i="11"/>
  <c r="AQ1546" i="4"/>
  <c r="AE207" i="11"/>
  <c r="AQ1528" i="4"/>
  <c r="AE204" i="11"/>
  <c r="AE203" i="11"/>
  <c r="AE261" i="14"/>
  <c r="AE210" i="11"/>
  <c r="AE277" i="14"/>
  <c r="AE211" i="11"/>
  <c r="AE209" i="11"/>
  <c r="AE218" i="11"/>
  <c r="AE219" i="11"/>
  <c r="AE220" i="11"/>
  <c r="AE221" i="11"/>
  <c r="AE222" i="11"/>
  <c r="AE223" i="11"/>
  <c r="AE224" i="11"/>
  <c r="AE202" i="11"/>
  <c r="AQ1566" i="4"/>
  <c r="AE234" i="11"/>
  <c r="AE357" i="14"/>
  <c r="AE235" i="11"/>
  <c r="AE232" i="11"/>
  <c r="AQ626" i="4"/>
  <c r="AQ656" i="4"/>
  <c r="AE228" i="11"/>
  <c r="AE227" i="11"/>
  <c r="AE262" i="14"/>
  <c r="AE230" i="11"/>
  <c r="AE278" i="14"/>
  <c r="AE231" i="11"/>
  <c r="AE229" i="11"/>
  <c r="AE239" i="11"/>
  <c r="AE240" i="11"/>
  <c r="AE241" i="11"/>
  <c r="AE242" i="11"/>
  <c r="AE243" i="11"/>
  <c r="AE244" i="11"/>
  <c r="AE245" i="11"/>
  <c r="AE226" i="11"/>
  <c r="AE153" i="11"/>
  <c r="AE29" i="11"/>
  <c r="AE248" i="11"/>
  <c r="AE189" i="14"/>
  <c r="AE192" i="14"/>
  <c r="AE190" i="14"/>
  <c r="AE191" i="14"/>
  <c r="AE194" i="14"/>
  <c r="AE199" i="14"/>
  <c r="AE202" i="14"/>
  <c r="AE205" i="14"/>
  <c r="AE209" i="14"/>
  <c r="AE212" i="14"/>
  <c r="AE257" i="11"/>
  <c r="AE252" i="11"/>
  <c r="AQ20" i="4"/>
  <c r="AQ21" i="4"/>
  <c r="AQ22" i="4"/>
  <c r="AQ23" i="4"/>
  <c r="AQ26" i="4"/>
  <c r="AQ30" i="4"/>
  <c r="AQ90" i="4"/>
  <c r="AQ91" i="4"/>
  <c r="AQ92" i="4"/>
  <c r="AQ93" i="4"/>
  <c r="AQ96" i="4"/>
  <c r="AQ98" i="4"/>
  <c r="AQ34" i="4"/>
  <c r="AQ36" i="4"/>
  <c r="AQ38" i="4"/>
  <c r="AQ40" i="4"/>
  <c r="AQ43" i="4"/>
  <c r="AQ101" i="4"/>
  <c r="AQ103" i="4"/>
  <c r="AQ105" i="4"/>
  <c r="AQ107" i="4"/>
  <c r="AQ110" i="4"/>
  <c r="AQ157" i="4"/>
  <c r="AQ158" i="4"/>
  <c r="AQ159" i="4"/>
  <c r="AQ160" i="4"/>
  <c r="AQ163" i="4"/>
  <c r="AQ165" i="4"/>
  <c r="AQ168" i="4"/>
  <c r="AQ170" i="4"/>
  <c r="AQ172" i="4"/>
  <c r="AQ174" i="4"/>
  <c r="AQ177" i="4"/>
  <c r="AF12" i="10"/>
  <c r="AQ281" i="4"/>
  <c r="AQ282" i="4"/>
  <c r="AE263" i="11"/>
  <c r="AQ47" i="4"/>
  <c r="AQ114" i="4"/>
  <c r="AQ50" i="4"/>
  <c r="AQ52" i="4"/>
  <c r="AQ54" i="4"/>
  <c r="AQ56" i="4"/>
  <c r="AQ59" i="4"/>
  <c r="AQ117" i="4"/>
  <c r="AQ119" i="4"/>
  <c r="AQ121" i="4"/>
  <c r="AQ123" i="4"/>
  <c r="AQ126" i="4"/>
  <c r="AQ181" i="4"/>
  <c r="AQ184" i="4"/>
  <c r="AQ186" i="4"/>
  <c r="AQ188" i="4"/>
  <c r="AQ190" i="4"/>
  <c r="AQ193" i="4"/>
  <c r="AF15" i="10"/>
  <c r="AQ285" i="4"/>
  <c r="AQ286" i="4"/>
  <c r="AE264" i="11"/>
  <c r="AQ63" i="4"/>
  <c r="AQ130" i="4"/>
  <c r="AQ66" i="4"/>
  <c r="AQ68" i="4"/>
  <c r="AQ70" i="4"/>
  <c r="AQ72" i="4"/>
  <c r="AQ75" i="4"/>
  <c r="AQ133" i="4"/>
  <c r="AQ135" i="4"/>
  <c r="AQ137" i="4"/>
  <c r="AQ139" i="4"/>
  <c r="AQ142" i="4"/>
  <c r="AQ197" i="4"/>
  <c r="AQ200" i="4"/>
  <c r="AQ202" i="4"/>
  <c r="AQ204" i="4"/>
  <c r="AQ206" i="4"/>
  <c r="AQ209" i="4"/>
  <c r="AF18" i="10"/>
  <c r="AQ289" i="4"/>
  <c r="AQ290" i="4"/>
  <c r="AE265" i="11"/>
  <c r="AE262" i="11"/>
  <c r="AE260" i="11"/>
  <c r="JB200" i="8"/>
  <c r="JB195" i="8"/>
  <c r="JB197" i="8"/>
  <c r="JB201" i="8"/>
  <c r="AE277" i="11"/>
  <c r="AE213" i="14"/>
  <c r="AE278" i="11"/>
  <c r="BO446" i="6"/>
  <c r="AQ1737" i="4"/>
  <c r="AQ1734" i="4"/>
  <c r="AQ1739" i="4"/>
  <c r="BO447" i="6"/>
  <c r="AQ1740" i="4"/>
  <c r="AQ1738" i="4"/>
  <c r="AQ1741" i="4"/>
  <c r="AQ1742" i="4"/>
  <c r="AQ1744" i="4"/>
  <c r="AE276" i="11"/>
  <c r="AE273" i="11"/>
  <c r="AP1622" i="4"/>
  <c r="AQ1618" i="4"/>
  <c r="AQ1615" i="4"/>
  <c r="AQ1616" i="4"/>
  <c r="AQ1619" i="4"/>
  <c r="AQ1620" i="4"/>
  <c r="AQ1621" i="4"/>
  <c r="AQ1631" i="4"/>
  <c r="AE261" i="11"/>
  <c r="AE259" i="11"/>
  <c r="AE250" i="11"/>
  <c r="AE280" i="11"/>
  <c r="AD128" i="12"/>
  <c r="AE288" i="11"/>
  <c r="AQ283" i="4"/>
  <c r="AQ287" i="4"/>
  <c r="AQ291" i="4"/>
  <c r="AE284" i="11"/>
  <c r="AE283" i="11"/>
  <c r="AQ1013" i="4"/>
  <c r="AQ1016" i="4"/>
  <c r="AQ1030" i="4"/>
  <c r="AQ1018" i="4"/>
  <c r="AQ1031" i="4"/>
  <c r="AQ1020" i="4"/>
  <c r="AQ1032" i="4"/>
  <c r="AQ1022" i="4"/>
  <c r="AQ1033" i="4"/>
  <c r="AQ1024" i="4"/>
  <c r="AQ1034" i="4"/>
  <c r="AQ1035" i="4"/>
  <c r="AQ1038" i="4"/>
  <c r="AQ1039" i="4"/>
  <c r="AQ1040" i="4"/>
  <c r="AQ1041" i="4"/>
  <c r="AQ1042" i="4"/>
  <c r="AQ1043" i="4"/>
  <c r="AQ1045" i="4"/>
  <c r="AQ1052" i="4"/>
  <c r="AQ1055" i="4"/>
  <c r="AQ1069" i="4"/>
  <c r="AQ1057" i="4"/>
  <c r="AQ1070" i="4"/>
  <c r="AQ1059" i="4"/>
  <c r="AQ1071" i="4"/>
  <c r="AQ1061" i="4"/>
  <c r="AQ1072" i="4"/>
  <c r="AQ1063" i="4"/>
  <c r="AQ1073" i="4"/>
  <c r="AQ1074" i="4"/>
  <c r="AQ1077" i="4"/>
  <c r="AQ1078" i="4"/>
  <c r="AQ1079" i="4"/>
  <c r="AQ1080" i="4"/>
  <c r="AQ1081" i="4"/>
  <c r="AQ1082" i="4"/>
  <c r="AQ1084" i="4"/>
  <c r="AQ1090" i="4"/>
  <c r="AQ1093" i="4"/>
  <c r="AQ1107" i="4"/>
  <c r="AQ1095" i="4"/>
  <c r="AQ1108" i="4"/>
  <c r="AQ1097" i="4"/>
  <c r="AQ1109" i="4"/>
  <c r="AQ1099" i="4"/>
  <c r="AQ1110" i="4"/>
  <c r="AQ1101" i="4"/>
  <c r="AQ1111" i="4"/>
  <c r="AQ1112" i="4"/>
  <c r="AQ1115" i="4"/>
  <c r="AQ1116" i="4"/>
  <c r="AQ1117" i="4"/>
  <c r="AQ1118" i="4"/>
  <c r="AQ1119" i="4"/>
  <c r="AQ1120" i="4"/>
  <c r="AQ1122" i="4"/>
  <c r="AE286" i="11"/>
  <c r="AQ1017" i="4"/>
  <c r="AQ1019" i="4"/>
  <c r="AQ1021" i="4"/>
  <c r="AQ1023" i="4"/>
  <c r="AQ1027" i="4"/>
  <c r="AQ1049" i="4"/>
  <c r="AQ1056" i="4"/>
  <c r="AQ1058" i="4"/>
  <c r="AQ1060" i="4"/>
  <c r="AQ1062" i="4"/>
  <c r="AQ1066" i="4"/>
  <c r="AQ1087" i="4"/>
  <c r="AQ1094" i="4"/>
  <c r="AQ1096" i="4"/>
  <c r="AQ1098" i="4"/>
  <c r="AQ1100" i="4"/>
  <c r="AQ1104" i="4"/>
  <c r="AQ1125" i="4"/>
  <c r="AQ900" i="4"/>
  <c r="AQ901" i="4"/>
  <c r="AQ902" i="4"/>
  <c r="AQ903" i="4"/>
  <c r="AQ934" i="4"/>
  <c r="AQ935" i="4"/>
  <c r="AQ936" i="4"/>
  <c r="AQ937" i="4"/>
  <c r="AQ960" i="4"/>
  <c r="AQ961" i="4"/>
  <c r="AQ962" i="4"/>
  <c r="AQ963" i="4"/>
  <c r="AQ992" i="4"/>
  <c r="AQ993" i="4"/>
  <c r="AQ994" i="4"/>
  <c r="AQ995" i="4"/>
  <c r="AQ1128" i="4"/>
  <c r="AQ1131" i="4"/>
  <c r="AQ1132" i="4"/>
  <c r="AQ1133" i="4"/>
  <c r="AQ1134" i="4"/>
  <c r="AQ1135" i="4"/>
  <c r="AQ1136" i="4"/>
  <c r="AQ1137" i="4"/>
  <c r="AQ1138" i="4"/>
  <c r="AQ1142" i="4"/>
  <c r="AQ908" i="4"/>
  <c r="AQ909" i="4"/>
  <c r="AQ910" i="4"/>
  <c r="AQ911" i="4"/>
  <c r="AQ942" i="4"/>
  <c r="AQ943" i="4"/>
  <c r="AQ944" i="4"/>
  <c r="AQ945" i="4"/>
  <c r="AQ968" i="4"/>
  <c r="AQ969" i="4"/>
  <c r="AQ970" i="4"/>
  <c r="AQ971" i="4"/>
  <c r="AQ1000" i="4"/>
  <c r="AQ1001" i="4"/>
  <c r="AQ1002" i="4"/>
  <c r="AQ1003" i="4"/>
  <c r="AQ1145" i="4"/>
  <c r="AQ1148" i="4"/>
  <c r="AQ1149" i="4"/>
  <c r="AQ1150" i="4"/>
  <c r="AQ1151" i="4"/>
  <c r="AQ1152" i="4"/>
  <c r="AQ1153" i="4"/>
  <c r="AQ1154" i="4"/>
  <c r="AQ1155" i="4"/>
  <c r="AQ1159" i="4"/>
  <c r="AE287" i="11"/>
  <c r="AE282" i="11"/>
  <c r="AP1568" i="4"/>
  <c r="AQ1570" i="4"/>
  <c r="AQ1571" i="4"/>
  <c r="AE23" i="12"/>
  <c r="AQ1699" i="4"/>
  <c r="AE48" i="12"/>
  <c r="AE6" i="12"/>
  <c r="AE7" i="12"/>
  <c r="AE8" i="12"/>
  <c r="AE5" i="12"/>
  <c r="AE4" i="12"/>
  <c r="AP619" i="4"/>
  <c r="AP628" i="4"/>
  <c r="AP620" i="4"/>
  <c r="AP629" i="4"/>
  <c r="AP621" i="4"/>
  <c r="AP630" i="4"/>
  <c r="AP631" i="4"/>
  <c r="AP632" i="4"/>
  <c r="AP634" i="4"/>
  <c r="AQ636" i="4"/>
  <c r="AE22" i="12"/>
  <c r="AE17" i="12"/>
  <c r="AE18" i="12"/>
  <c r="AE19" i="12"/>
  <c r="AQ1141" i="4"/>
  <c r="AE20" i="12"/>
  <c r="AQ1156" i="4"/>
  <c r="AQ1158" i="4"/>
  <c r="AE21" i="12"/>
  <c r="AE16" i="12"/>
  <c r="AE287" i="14"/>
  <c r="AE288" i="14"/>
  <c r="AE289" i="14"/>
  <c r="AE291" i="14"/>
  <c r="AE23" i="14"/>
  <c r="AE55" i="14"/>
  <c r="AE85" i="14"/>
  <c r="AE293" i="14"/>
  <c r="AE299" i="14"/>
  <c r="AE300" i="14"/>
  <c r="AE302" i="14"/>
  <c r="AE26" i="14"/>
  <c r="AE58" i="14"/>
  <c r="AE88" i="14"/>
  <c r="AE294" i="14"/>
  <c r="AE305" i="14"/>
  <c r="AE306" i="14"/>
  <c r="AE308" i="14"/>
  <c r="AE30" i="14"/>
  <c r="AE62" i="14"/>
  <c r="AE92" i="14"/>
  <c r="AE295" i="14"/>
  <c r="AE311" i="14"/>
  <c r="AE312" i="14"/>
  <c r="AE314" i="14"/>
  <c r="AE316" i="14"/>
  <c r="AE26" i="12"/>
  <c r="AD110" i="14"/>
  <c r="AE368" i="14"/>
  <c r="AE31" i="12"/>
  <c r="AE21" i="14"/>
  <c r="AE53" i="14"/>
  <c r="AE83" i="14"/>
  <c r="AE113" i="14"/>
  <c r="AD370" i="14"/>
  <c r="AE32" i="12"/>
  <c r="AD24" i="14"/>
  <c r="AD56" i="14"/>
  <c r="AD86" i="14"/>
  <c r="AD116" i="14"/>
  <c r="AE372" i="14"/>
  <c r="AE33" i="12"/>
  <c r="AE120" i="14"/>
  <c r="AD374" i="14"/>
  <c r="AE34" i="12"/>
  <c r="AD122" i="14"/>
  <c r="AE376" i="14"/>
  <c r="AE35" i="12"/>
  <c r="AE25" i="12"/>
  <c r="AQ1607" i="4"/>
  <c r="AE332" i="14"/>
  <c r="AE333" i="14"/>
  <c r="AE334" i="14"/>
  <c r="AE335" i="14"/>
  <c r="AE336" i="14"/>
  <c r="AE339" i="14"/>
  <c r="AE340" i="14"/>
  <c r="AE341" i="14"/>
  <c r="AE342" i="14"/>
  <c r="AE36" i="12"/>
  <c r="AE216" i="14"/>
  <c r="AE217" i="14"/>
  <c r="AE218" i="14"/>
  <c r="AE200" i="14"/>
  <c r="AE222" i="14"/>
  <c r="AE223" i="14"/>
  <c r="AE224" i="14"/>
  <c r="AE225" i="14"/>
  <c r="AE203" i="14"/>
  <c r="AE227" i="14"/>
  <c r="AE228" i="14"/>
  <c r="AE229" i="14"/>
  <c r="AE230" i="14"/>
  <c r="AE207" i="14"/>
  <c r="AE232" i="14"/>
  <c r="AE233" i="14"/>
  <c r="AE234" i="14"/>
  <c r="AE235" i="14"/>
  <c r="AE237" i="14"/>
  <c r="AE38" i="12"/>
  <c r="AE242" i="14"/>
  <c r="AE40" i="12"/>
  <c r="AD246" i="14"/>
  <c r="AE41" i="12"/>
  <c r="AE245" i="14"/>
  <c r="AE42" i="12"/>
  <c r="AE198" i="14"/>
  <c r="AD243" i="14"/>
  <c r="AE43" i="12"/>
  <c r="AD201" i="14"/>
  <c r="AE244" i="14"/>
  <c r="AE44" i="12"/>
  <c r="AE37" i="12"/>
  <c r="AE24" i="12"/>
  <c r="AP1725" i="4"/>
  <c r="AQ1726" i="4"/>
  <c r="AE49" i="12"/>
  <c r="AO1716" i="4"/>
  <c r="AP1716" i="4"/>
  <c r="AQ1717" i="4"/>
  <c r="AE50" i="12"/>
  <c r="AO1719" i="4"/>
  <c r="AP1719" i="4"/>
  <c r="AQ1720" i="4"/>
  <c r="AE51" i="12"/>
  <c r="AP1722" i="4"/>
  <c r="AQ1723" i="4"/>
  <c r="AE53" i="12"/>
  <c r="AE47" i="12"/>
  <c r="AE58" i="12"/>
  <c r="AP1682" i="4"/>
  <c r="AP1672" i="4"/>
  <c r="AQ1688" i="4"/>
  <c r="AE46" i="12"/>
  <c r="AQ1634" i="4"/>
  <c r="AE57" i="12"/>
  <c r="AE3" i="12"/>
  <c r="AQ1705" i="4"/>
  <c r="AE74" i="12"/>
  <c r="AE114" i="12"/>
  <c r="AE115" i="12"/>
  <c r="AE116" i="12"/>
  <c r="AE117" i="12"/>
  <c r="AE113" i="12"/>
  <c r="AQ35" i="4"/>
  <c r="AQ37" i="4"/>
  <c r="AQ39" i="4"/>
  <c r="AQ41" i="4"/>
  <c r="AQ44" i="4"/>
  <c r="AQ51" i="4"/>
  <c r="AQ53" i="4"/>
  <c r="AQ55" i="4"/>
  <c r="AQ57" i="4"/>
  <c r="AQ60" i="4"/>
  <c r="AQ67" i="4"/>
  <c r="AQ69" i="4"/>
  <c r="AQ71" i="4"/>
  <c r="AQ73" i="4"/>
  <c r="AQ76" i="4"/>
  <c r="AQ102" i="4"/>
  <c r="AQ104" i="4"/>
  <c r="AQ106" i="4"/>
  <c r="AQ108" i="4"/>
  <c r="AQ111" i="4"/>
  <c r="AQ118" i="4"/>
  <c r="AQ120" i="4"/>
  <c r="AQ122" i="4"/>
  <c r="AQ124" i="4"/>
  <c r="AQ127" i="4"/>
  <c r="AQ134" i="4"/>
  <c r="AQ136" i="4"/>
  <c r="AQ138" i="4"/>
  <c r="AQ140" i="4"/>
  <c r="AQ143" i="4"/>
  <c r="AQ169" i="4"/>
  <c r="AQ171" i="4"/>
  <c r="AQ173" i="4"/>
  <c r="AQ175" i="4"/>
  <c r="AQ178" i="4"/>
  <c r="AQ185" i="4"/>
  <c r="AQ187" i="4"/>
  <c r="AQ189" i="4"/>
  <c r="AQ191" i="4"/>
  <c r="AQ194" i="4"/>
  <c r="AQ201" i="4"/>
  <c r="AQ203" i="4"/>
  <c r="AQ205" i="4"/>
  <c r="AQ207" i="4"/>
  <c r="AQ210" i="4"/>
  <c r="AE68" i="12"/>
  <c r="AE67" i="12"/>
  <c r="AE70" i="12"/>
  <c r="AE66" i="12"/>
  <c r="AE72" i="12"/>
  <c r="AQ1046" i="4"/>
  <c r="AQ1085" i="4"/>
  <c r="AQ1123" i="4"/>
  <c r="AE73" i="12"/>
  <c r="AE71" i="12"/>
  <c r="AE65" i="12"/>
  <c r="AQ1713" i="4"/>
  <c r="AE121" i="12"/>
  <c r="AE119" i="12"/>
  <c r="AQ1629" i="4"/>
  <c r="AE62" i="12"/>
  <c r="AE59" i="12"/>
  <c r="AE123" i="12"/>
  <c r="AD129" i="12"/>
  <c r="AE124" i="12"/>
  <c r="AE125" i="12"/>
  <c r="AQ1733" i="4"/>
  <c r="AE126" i="12"/>
  <c r="AE127" i="12"/>
  <c r="AE296" i="11"/>
  <c r="AE295" i="11"/>
  <c r="AE305" i="11"/>
  <c r="AE292" i="11"/>
  <c r="AE291" i="11"/>
  <c r="AE294" i="11"/>
  <c r="AE290" i="11"/>
  <c r="AE307" i="11"/>
  <c r="AE309" i="11"/>
  <c r="AR524" i="4"/>
  <c r="AR522" i="4"/>
  <c r="AR523" i="4"/>
  <c r="AR525" i="4"/>
  <c r="AR526" i="4"/>
  <c r="AR527" i="4"/>
  <c r="AR1555" i="4"/>
  <c r="AF43" i="11"/>
  <c r="AR1610" i="4"/>
  <c r="AF127" i="14"/>
  <c r="AF128" i="14"/>
  <c r="AF130" i="14"/>
  <c r="AR534" i="4"/>
  <c r="AR532" i="4"/>
  <c r="AR533" i="4"/>
  <c r="AR535" i="4"/>
  <c r="AR536" i="4"/>
  <c r="AR537" i="4"/>
  <c r="AR1582" i="4"/>
  <c r="AR1584" i="4"/>
  <c r="AR1585" i="4"/>
  <c r="AF345" i="14"/>
  <c r="AF346" i="14"/>
  <c r="AF44" i="11"/>
  <c r="JC28" i="8"/>
  <c r="JC36" i="8"/>
  <c r="JC124" i="8"/>
  <c r="AF42" i="11"/>
  <c r="AR1674" i="4"/>
  <c r="AR1675" i="4"/>
  <c r="AF46" i="11"/>
  <c r="AR1635" i="4"/>
  <c r="AR1636" i="4"/>
  <c r="AF45" i="11"/>
  <c r="AF41" i="11"/>
  <c r="AR625" i="4"/>
  <c r="AR645" i="4"/>
  <c r="AF37" i="11"/>
  <c r="AR687" i="4"/>
  <c r="AQ1185" i="4"/>
  <c r="AR1181" i="4"/>
  <c r="AR743" i="4"/>
  <c r="AR742" i="4"/>
  <c r="AR744" i="4"/>
  <c r="AR745" i="4"/>
  <c r="AR891" i="4"/>
  <c r="AR892" i="4"/>
  <c r="AR1182" i="4"/>
  <c r="AR1183" i="4"/>
  <c r="AR1174" i="4"/>
  <c r="AR1175" i="4"/>
  <c r="AR1176" i="4"/>
  <c r="AR1177" i="4"/>
  <c r="AR1184" i="4"/>
  <c r="AR1462" i="4"/>
  <c r="AF33" i="11"/>
  <c r="AR688" i="4"/>
  <c r="AR694" i="4"/>
  <c r="AQ1200" i="4"/>
  <c r="AR1196" i="4"/>
  <c r="AR759" i="4"/>
  <c r="AR758" i="4"/>
  <c r="AR760" i="4"/>
  <c r="AR761" i="4"/>
  <c r="AR895" i="4"/>
  <c r="AR896" i="4"/>
  <c r="AR1197" i="4"/>
  <c r="AR1198" i="4"/>
  <c r="AR1189" i="4"/>
  <c r="AR1190" i="4"/>
  <c r="AR1191" i="4"/>
  <c r="AR1192" i="4"/>
  <c r="AR1199" i="4"/>
  <c r="AR1466" i="4"/>
  <c r="AF34" i="11"/>
  <c r="AR689" i="4"/>
  <c r="AR695" i="4"/>
  <c r="AQ1215" i="4"/>
  <c r="AR1211" i="4"/>
  <c r="AR766" i="4"/>
  <c r="AR765" i="4"/>
  <c r="AR767" i="4"/>
  <c r="AR768" i="4"/>
  <c r="AR899" i="4"/>
  <c r="AR1212" i="4"/>
  <c r="AR1213" i="4"/>
  <c r="AR1204" i="4"/>
  <c r="AR1205" i="4"/>
  <c r="AR1206" i="4"/>
  <c r="AR1207" i="4"/>
  <c r="AR1214" i="4"/>
  <c r="AR1471" i="4"/>
  <c r="AF35" i="11"/>
  <c r="AR690" i="4"/>
  <c r="AR696" i="4"/>
  <c r="AQ1230" i="4"/>
  <c r="AR1226" i="4"/>
  <c r="AR773" i="4"/>
  <c r="AR772" i="4"/>
  <c r="AR774" i="4"/>
  <c r="AR775" i="4"/>
  <c r="AR907" i="4"/>
  <c r="AR1227" i="4"/>
  <c r="AR1228" i="4"/>
  <c r="AR1219" i="4"/>
  <c r="AR1220" i="4"/>
  <c r="AR1221" i="4"/>
  <c r="AR1222" i="4"/>
  <c r="AR1229" i="4"/>
  <c r="AR1476" i="4"/>
  <c r="AF36" i="11"/>
  <c r="AF32" i="11"/>
  <c r="AF5" i="14"/>
  <c r="AF6" i="14"/>
  <c r="AF8" i="14"/>
  <c r="AF9" i="14"/>
  <c r="AF10" i="14"/>
  <c r="AF13" i="14"/>
  <c r="AF11" i="14"/>
  <c r="AF14" i="14"/>
  <c r="AF16" i="14"/>
  <c r="AF18" i="14"/>
  <c r="AF22" i="14"/>
  <c r="AF25" i="14"/>
  <c r="AF28" i="14"/>
  <c r="AF32" i="14"/>
  <c r="AF158" i="14"/>
  <c r="AF37" i="14"/>
  <c r="AF38" i="14"/>
  <c r="AF40" i="14"/>
  <c r="AF41" i="14"/>
  <c r="AF42" i="14"/>
  <c r="AF45" i="14"/>
  <c r="AF43" i="14"/>
  <c r="AF46" i="14"/>
  <c r="AF48" i="14"/>
  <c r="AF50" i="14"/>
  <c r="AF54" i="14"/>
  <c r="AF57" i="14"/>
  <c r="AF60" i="14"/>
  <c r="AF64" i="14"/>
  <c r="AF159" i="14"/>
  <c r="AF67" i="14"/>
  <c r="AF68" i="14"/>
  <c r="AF70" i="14"/>
  <c r="AF71" i="14"/>
  <c r="AF72" i="14"/>
  <c r="AF75" i="14"/>
  <c r="AF73" i="14"/>
  <c r="AF76" i="14"/>
  <c r="AF78" i="14"/>
  <c r="AF80" i="14"/>
  <c r="AF84" i="14"/>
  <c r="AF87" i="14"/>
  <c r="AF90" i="14"/>
  <c r="AF94" i="14"/>
  <c r="AF160" i="14"/>
  <c r="AF250" i="14"/>
  <c r="AF251" i="14"/>
  <c r="AF39" i="11"/>
  <c r="AF131" i="14"/>
  <c r="AF132" i="14"/>
  <c r="AF135" i="14"/>
  <c r="AF133" i="14"/>
  <c r="AF136" i="14"/>
  <c r="AF138" i="14"/>
  <c r="AF140" i="14"/>
  <c r="AF144" i="14"/>
  <c r="AF147" i="14"/>
  <c r="AF150" i="14"/>
  <c r="AF154" i="14"/>
  <c r="AF182" i="14"/>
  <c r="AF266" i="14"/>
  <c r="AF267" i="14"/>
  <c r="AF40" i="11"/>
  <c r="AF38" i="11"/>
  <c r="AF47" i="11"/>
  <c r="AF48" i="11"/>
  <c r="AF49" i="11"/>
  <c r="AF50" i="11"/>
  <c r="AF51" i="11"/>
  <c r="AF52" i="11"/>
  <c r="AF53" i="11"/>
  <c r="AF31" i="11"/>
  <c r="AR1556" i="4"/>
  <c r="AF67" i="11"/>
  <c r="AF347" i="14"/>
  <c r="AF68" i="11"/>
  <c r="JC29" i="8"/>
  <c r="JC37" i="8"/>
  <c r="JC125" i="8"/>
  <c r="AF66" i="11"/>
  <c r="AR1676" i="4"/>
  <c r="AF70" i="11"/>
  <c r="AR1637" i="4"/>
  <c r="AF69" i="11"/>
  <c r="AF65" i="11"/>
  <c r="AR646" i="4"/>
  <c r="AF61" i="11"/>
  <c r="AR693" i="4"/>
  <c r="AQ1245" i="4"/>
  <c r="AR1241" i="4"/>
  <c r="AR751" i="4"/>
  <c r="AR750" i="4"/>
  <c r="AR752" i="4"/>
  <c r="AR753" i="4"/>
  <c r="AR916" i="4"/>
  <c r="AR917" i="4"/>
  <c r="AR1242" i="4"/>
  <c r="AR1243" i="4"/>
  <c r="AR1234" i="4"/>
  <c r="AR1235" i="4"/>
  <c r="AR1236" i="4"/>
  <c r="AR1237" i="4"/>
  <c r="AR1244" i="4"/>
  <c r="AR1481" i="4"/>
  <c r="AF57" i="11"/>
  <c r="AR1467" i="4"/>
  <c r="AF58" i="11"/>
  <c r="AR1472" i="4"/>
  <c r="AF59" i="11"/>
  <c r="AR1477" i="4"/>
  <c r="AF60" i="11"/>
  <c r="AF56" i="11"/>
  <c r="AF252" i="14"/>
  <c r="AF63" i="11"/>
  <c r="AF268" i="14"/>
  <c r="AF64" i="11"/>
  <c r="AF62" i="11"/>
  <c r="AF71" i="11"/>
  <c r="AF72" i="11"/>
  <c r="AF73" i="11"/>
  <c r="AF74" i="11"/>
  <c r="AF75" i="11"/>
  <c r="AF76" i="11"/>
  <c r="AF77" i="11"/>
  <c r="AF55" i="11"/>
  <c r="AF30" i="11"/>
  <c r="AR547" i="4"/>
  <c r="AR545" i="4"/>
  <c r="AR546" i="4"/>
  <c r="AR548" i="4"/>
  <c r="AR549" i="4"/>
  <c r="AR550" i="4"/>
  <c r="AR1558" i="4"/>
  <c r="AF92" i="11"/>
  <c r="AR1589" i="4"/>
  <c r="AR1591" i="4"/>
  <c r="AR1592" i="4"/>
  <c r="AF348" i="14"/>
  <c r="AF349" i="14"/>
  <c r="AF93" i="11"/>
  <c r="AR1677" i="4"/>
  <c r="AR1678" i="4"/>
  <c r="AF95" i="11"/>
  <c r="AR1638" i="4"/>
  <c r="AR1639" i="4"/>
  <c r="AF94" i="11"/>
  <c r="AF90" i="11"/>
  <c r="AR648" i="4"/>
  <c r="AF86" i="11"/>
  <c r="AR713" i="4"/>
  <c r="AQ1261" i="4"/>
  <c r="AR1257" i="4"/>
  <c r="AR783" i="4"/>
  <c r="AR782" i="4"/>
  <c r="AR784" i="4"/>
  <c r="AR785" i="4"/>
  <c r="AR922" i="4"/>
  <c r="AR923" i="4"/>
  <c r="AR1258" i="4"/>
  <c r="AR1259" i="4"/>
  <c r="AR1250" i="4"/>
  <c r="AR1251" i="4"/>
  <c r="AR1252" i="4"/>
  <c r="AR1253" i="4"/>
  <c r="AR1260" i="4"/>
  <c r="AR1486" i="4"/>
  <c r="AF82" i="11"/>
  <c r="AR714" i="4"/>
  <c r="AQ1276" i="4"/>
  <c r="AR1272" i="4"/>
  <c r="AR790" i="4"/>
  <c r="AR789" i="4"/>
  <c r="AR791" i="4"/>
  <c r="AR792" i="4"/>
  <c r="AR928" i="4"/>
  <c r="AR929" i="4"/>
  <c r="AR1273" i="4"/>
  <c r="AR1274" i="4"/>
  <c r="AR1265" i="4"/>
  <c r="AR1266" i="4"/>
  <c r="AR1267" i="4"/>
  <c r="AR1268" i="4"/>
  <c r="AR1275" i="4"/>
  <c r="AR1490" i="4"/>
  <c r="AF83" i="11"/>
  <c r="AR715" i="4"/>
  <c r="AQ1291" i="4"/>
  <c r="AR1287" i="4"/>
  <c r="AR797" i="4"/>
  <c r="AR796" i="4"/>
  <c r="AR798" i="4"/>
  <c r="AR799" i="4"/>
  <c r="AR933" i="4"/>
  <c r="AR1288" i="4"/>
  <c r="AR1289" i="4"/>
  <c r="AR1280" i="4"/>
  <c r="AR1281" i="4"/>
  <c r="AR1282" i="4"/>
  <c r="AR1283" i="4"/>
  <c r="AR1290" i="4"/>
  <c r="AR1494" i="4"/>
  <c r="AF84" i="11"/>
  <c r="AR716" i="4"/>
  <c r="AQ1306" i="4"/>
  <c r="AR1302" i="4"/>
  <c r="AR804" i="4"/>
  <c r="AR803" i="4"/>
  <c r="AR805" i="4"/>
  <c r="AR806" i="4"/>
  <c r="AR941" i="4"/>
  <c r="AR1303" i="4"/>
  <c r="AR1304" i="4"/>
  <c r="AR1295" i="4"/>
  <c r="AR1296" i="4"/>
  <c r="AR1297" i="4"/>
  <c r="AR1298" i="4"/>
  <c r="AR1305" i="4"/>
  <c r="AR1498" i="4"/>
  <c r="AF85" i="11"/>
  <c r="AF81" i="11"/>
  <c r="AF164" i="14"/>
  <c r="AF165" i="14"/>
  <c r="AF166" i="14"/>
  <c r="AF253" i="14"/>
  <c r="AF254" i="14"/>
  <c r="AF183" i="14"/>
  <c r="AF269" i="14"/>
  <c r="AF270" i="14"/>
  <c r="AF89" i="11"/>
  <c r="AF87" i="11"/>
  <c r="AF96" i="11"/>
  <c r="AF97" i="11"/>
  <c r="AF98" i="11"/>
  <c r="AF99" i="11"/>
  <c r="AF100" i="11"/>
  <c r="AF101" i="11"/>
  <c r="AF102" i="11"/>
  <c r="AF80" i="11"/>
  <c r="AF79" i="11"/>
  <c r="AR559" i="4"/>
  <c r="AR557" i="4"/>
  <c r="AR558" i="4"/>
  <c r="AR560" i="4"/>
  <c r="AR561" i="4"/>
  <c r="AR562" i="4"/>
  <c r="AR1560" i="4"/>
  <c r="AF117" i="11"/>
  <c r="AR569" i="4"/>
  <c r="AR567" i="4"/>
  <c r="AR568" i="4"/>
  <c r="AR570" i="4"/>
  <c r="AR571" i="4"/>
  <c r="AR572" i="4"/>
  <c r="AR1596" i="4"/>
  <c r="AR1598" i="4"/>
  <c r="AR1599" i="4"/>
  <c r="AF350" i="14"/>
  <c r="AF351" i="14"/>
  <c r="AF118" i="11"/>
  <c r="JC56" i="8"/>
  <c r="JC64" i="8"/>
  <c r="JC128" i="8"/>
  <c r="AF116" i="11"/>
  <c r="AR1679" i="4"/>
  <c r="AR1680" i="4"/>
  <c r="AF120" i="11"/>
  <c r="AR1640" i="4"/>
  <c r="AR1641" i="4"/>
  <c r="AF119" i="11"/>
  <c r="AF115" i="11"/>
  <c r="AR650" i="4"/>
  <c r="AF111" i="11"/>
  <c r="AR700" i="4"/>
  <c r="AQ1382" i="4"/>
  <c r="AR1378" i="4"/>
  <c r="AR814" i="4"/>
  <c r="AR813" i="4"/>
  <c r="AR815" i="4"/>
  <c r="AR816" i="4"/>
  <c r="AR950" i="4"/>
  <c r="AR952" i="4"/>
  <c r="AR1379" i="4"/>
  <c r="AR1380" i="4"/>
  <c r="AR1371" i="4"/>
  <c r="AR1372" i="4"/>
  <c r="AR1373" i="4"/>
  <c r="AR1374" i="4"/>
  <c r="AR1381" i="4"/>
  <c r="AR1522" i="4"/>
  <c r="AF107" i="11"/>
  <c r="AR701" i="4"/>
  <c r="AQ1337" i="4"/>
  <c r="AR1333" i="4"/>
  <c r="AR707" i="4"/>
  <c r="AR828" i="4"/>
  <c r="AR827" i="4"/>
  <c r="AR829" i="4"/>
  <c r="AR830" i="4"/>
  <c r="AR955" i="4"/>
  <c r="AR956" i="4"/>
  <c r="AR1334" i="4"/>
  <c r="AR1335" i="4"/>
  <c r="AR1326" i="4"/>
  <c r="AR1327" i="4"/>
  <c r="AR1328" i="4"/>
  <c r="AR1329" i="4"/>
  <c r="AR1336" i="4"/>
  <c r="AR1507" i="4"/>
  <c r="AF108" i="11"/>
  <c r="AR702" i="4"/>
  <c r="AQ1352" i="4"/>
  <c r="AR1348" i="4"/>
  <c r="AR708" i="4"/>
  <c r="AR835" i="4"/>
  <c r="AR834" i="4"/>
  <c r="AR836" i="4"/>
  <c r="AR837" i="4"/>
  <c r="AR959" i="4"/>
  <c r="AR1349" i="4"/>
  <c r="AR1350" i="4"/>
  <c r="AR1341" i="4"/>
  <c r="AR1342" i="4"/>
  <c r="AR1343" i="4"/>
  <c r="AR1344" i="4"/>
  <c r="AR1351" i="4"/>
  <c r="AR1512" i="4"/>
  <c r="AF109" i="11"/>
  <c r="AR703" i="4"/>
  <c r="AQ1367" i="4"/>
  <c r="AR1363" i="4"/>
  <c r="AR709" i="4"/>
  <c r="AR842" i="4"/>
  <c r="AR841" i="4"/>
  <c r="AR843" i="4"/>
  <c r="AR844" i="4"/>
  <c r="AR967" i="4"/>
  <c r="AR1364" i="4"/>
  <c r="AR1365" i="4"/>
  <c r="AR1356" i="4"/>
  <c r="AR1357" i="4"/>
  <c r="AR1358" i="4"/>
  <c r="AR1359" i="4"/>
  <c r="AR1366" i="4"/>
  <c r="AR1517" i="4"/>
  <c r="AF110" i="11"/>
  <c r="AF106" i="11"/>
  <c r="AF170" i="14"/>
  <c r="AF171" i="14"/>
  <c r="AF172" i="14"/>
  <c r="AF255" i="14"/>
  <c r="AF256" i="14"/>
  <c r="AF113" i="11"/>
  <c r="AF184" i="14"/>
  <c r="AF271" i="14"/>
  <c r="AF272" i="14"/>
  <c r="AF114" i="11"/>
  <c r="AF112" i="11"/>
  <c r="AF121" i="11"/>
  <c r="AF122" i="11"/>
  <c r="AF123" i="11"/>
  <c r="AF124" i="11"/>
  <c r="AF125" i="11"/>
  <c r="AF126" i="11"/>
  <c r="AF127" i="11"/>
  <c r="AF105" i="11"/>
  <c r="AR1561" i="4"/>
  <c r="AF141" i="11"/>
  <c r="AF352" i="14"/>
  <c r="AF142" i="11"/>
  <c r="JC57" i="8"/>
  <c r="JC65" i="8"/>
  <c r="JC129" i="8"/>
  <c r="AF140" i="11"/>
  <c r="AR1681" i="4"/>
  <c r="AF144" i="11"/>
  <c r="AR1642" i="4"/>
  <c r="AF143" i="11"/>
  <c r="AF139" i="11"/>
  <c r="AR651" i="4"/>
  <c r="AF135" i="11"/>
  <c r="AR1508" i="4"/>
  <c r="AF132" i="11"/>
  <c r="AR1513" i="4"/>
  <c r="AF133" i="11"/>
  <c r="AR1518" i="4"/>
  <c r="AF134" i="11"/>
  <c r="AR706" i="4"/>
  <c r="AQ1322" i="4"/>
  <c r="AR1318" i="4"/>
  <c r="AR822" i="4"/>
  <c r="AR821" i="4"/>
  <c r="AR820" i="4"/>
  <c r="AR823" i="4"/>
  <c r="AR976" i="4"/>
  <c r="AR977" i="4"/>
  <c r="AR1319" i="4"/>
  <c r="AR1320" i="4"/>
  <c r="AR1311" i="4"/>
  <c r="AR1312" i="4"/>
  <c r="AR1313" i="4"/>
  <c r="AR1314" i="4"/>
  <c r="AR1321" i="4"/>
  <c r="AR1503" i="4"/>
  <c r="AF131" i="11"/>
  <c r="AF130" i="11"/>
  <c r="AF257" i="14"/>
  <c r="AF137" i="11"/>
  <c r="AF273" i="14"/>
  <c r="AF138" i="11"/>
  <c r="AF136" i="11"/>
  <c r="AF145" i="11"/>
  <c r="AF146" i="11"/>
  <c r="AF147" i="11"/>
  <c r="AF148" i="11"/>
  <c r="AF149" i="11"/>
  <c r="AF150" i="11"/>
  <c r="AF151" i="11"/>
  <c r="AF129" i="11"/>
  <c r="AF104" i="11"/>
  <c r="AR591" i="4"/>
  <c r="AR589" i="4"/>
  <c r="AR590" i="4"/>
  <c r="AR592" i="4"/>
  <c r="AR593" i="4"/>
  <c r="AR594" i="4"/>
  <c r="AR1563" i="4"/>
  <c r="AF166" i="11"/>
  <c r="AR601" i="4"/>
  <c r="AR599" i="4"/>
  <c r="AR600" i="4"/>
  <c r="AR602" i="4"/>
  <c r="AR603" i="4"/>
  <c r="AR604" i="4"/>
  <c r="AR1603" i="4"/>
  <c r="AR1605" i="4"/>
  <c r="AR1606" i="4"/>
  <c r="AF353" i="14"/>
  <c r="AF354" i="14"/>
  <c r="AF167" i="11"/>
  <c r="JC73" i="8"/>
  <c r="JC83" i="8"/>
  <c r="JC131" i="8"/>
  <c r="AF165" i="11"/>
  <c r="AR1683" i="4"/>
  <c r="AF169" i="11"/>
  <c r="AR1643" i="4"/>
  <c r="AR1644" i="4"/>
  <c r="AF168" i="11"/>
  <c r="AF164" i="11"/>
  <c r="AR653" i="4"/>
  <c r="AF160" i="11"/>
  <c r="AR720" i="4"/>
  <c r="AQ1458" i="4"/>
  <c r="AR1454" i="4"/>
  <c r="AR852" i="4"/>
  <c r="AR851" i="4"/>
  <c r="AR853" i="4"/>
  <c r="AR854" i="4"/>
  <c r="AR983" i="4"/>
  <c r="AR984" i="4"/>
  <c r="AR1455" i="4"/>
  <c r="AR1456" i="4"/>
  <c r="AR1447" i="4"/>
  <c r="AR1448" i="4"/>
  <c r="AR1449" i="4"/>
  <c r="AR1450" i="4"/>
  <c r="AR1457" i="4"/>
  <c r="AR1550" i="4"/>
  <c r="AF156" i="11"/>
  <c r="AR721" i="4"/>
  <c r="AQ1413" i="4"/>
  <c r="AR1409" i="4"/>
  <c r="AR727" i="4"/>
  <c r="AR866" i="4"/>
  <c r="AR865" i="4"/>
  <c r="AR867" i="4"/>
  <c r="AR868" i="4"/>
  <c r="AR987" i="4"/>
  <c r="AR988" i="4"/>
  <c r="AR1410" i="4"/>
  <c r="AR1411" i="4"/>
  <c r="AR1402" i="4"/>
  <c r="AR1403" i="4"/>
  <c r="AR1404" i="4"/>
  <c r="AR1405" i="4"/>
  <c r="AR1412" i="4"/>
  <c r="AR1533" i="4"/>
  <c r="AF157" i="11"/>
  <c r="AR722" i="4"/>
  <c r="AQ1428" i="4"/>
  <c r="AR1424" i="4"/>
  <c r="AR728" i="4"/>
  <c r="AR873" i="4"/>
  <c r="AR872" i="4"/>
  <c r="AR874" i="4"/>
  <c r="AR875" i="4"/>
  <c r="AR991" i="4"/>
  <c r="AR1425" i="4"/>
  <c r="AR1426" i="4"/>
  <c r="AR1417" i="4"/>
  <c r="AR1418" i="4"/>
  <c r="AR1419" i="4"/>
  <c r="AR1420" i="4"/>
  <c r="AR1427" i="4"/>
  <c r="AR1539" i="4"/>
  <c r="AF158" i="11"/>
  <c r="AR723" i="4"/>
  <c r="AQ1443" i="4"/>
  <c r="AR1439" i="4"/>
  <c r="AR729" i="4"/>
  <c r="AR880" i="4"/>
  <c r="AR879" i="4"/>
  <c r="AR881" i="4"/>
  <c r="AR882" i="4"/>
  <c r="AR999" i="4"/>
  <c r="AR1440" i="4"/>
  <c r="AR1441" i="4"/>
  <c r="AR1432" i="4"/>
  <c r="AR1433" i="4"/>
  <c r="AR1434" i="4"/>
  <c r="AR1435" i="4"/>
  <c r="AR1442" i="4"/>
  <c r="AR1545" i="4"/>
  <c r="AF159" i="11"/>
  <c r="AF155" i="11"/>
  <c r="AF176" i="14"/>
  <c r="AF177" i="14"/>
  <c r="AF178" i="14"/>
  <c r="AF258" i="14"/>
  <c r="AF259" i="14"/>
  <c r="AF162" i="11"/>
  <c r="AF185" i="14"/>
  <c r="AF274" i="14"/>
  <c r="AF275" i="14"/>
  <c r="AF163" i="11"/>
  <c r="AF161" i="11"/>
  <c r="AF170" i="11"/>
  <c r="AF171" i="11"/>
  <c r="AF172" i="11"/>
  <c r="AF173" i="11"/>
  <c r="AF174" i="11"/>
  <c r="AF175" i="11"/>
  <c r="AF176" i="11"/>
  <c r="AF154" i="11"/>
  <c r="AR1564" i="4"/>
  <c r="AF190" i="11"/>
  <c r="AF355" i="14"/>
  <c r="AF191" i="11"/>
  <c r="JC74" i="8"/>
  <c r="JC84" i="8"/>
  <c r="JC132" i="8"/>
  <c r="JC185" i="8"/>
  <c r="AF189" i="11"/>
  <c r="AR1645" i="4"/>
  <c r="AF192" i="11"/>
  <c r="AR1684" i="4"/>
  <c r="AF193" i="11"/>
  <c r="AF188" i="11"/>
  <c r="AR654" i="4"/>
  <c r="AF184" i="11"/>
  <c r="AR1532" i="4"/>
  <c r="AF181" i="11"/>
  <c r="AR1538" i="4"/>
  <c r="AF182" i="11"/>
  <c r="AR1544" i="4"/>
  <c r="AF183" i="11"/>
  <c r="AR726" i="4"/>
  <c r="AQ1398" i="4"/>
  <c r="AR1394" i="4"/>
  <c r="AR859" i="4"/>
  <c r="AR858" i="4"/>
  <c r="AR860" i="4"/>
  <c r="AR861" i="4"/>
  <c r="AR1008" i="4"/>
  <c r="AR1009" i="4"/>
  <c r="AR1395" i="4"/>
  <c r="AR1396" i="4"/>
  <c r="AR1387" i="4"/>
  <c r="AR1388" i="4"/>
  <c r="AR1389" i="4"/>
  <c r="AR1390" i="4"/>
  <c r="AR1397" i="4"/>
  <c r="AR1527" i="4"/>
  <c r="AF180" i="11"/>
  <c r="AF179" i="11"/>
  <c r="AF260" i="14"/>
  <c r="AF186" i="11"/>
  <c r="AF276" i="14"/>
  <c r="AF187" i="11"/>
  <c r="AF185" i="11"/>
  <c r="AF194" i="11"/>
  <c r="AF195" i="11"/>
  <c r="AF196" i="11"/>
  <c r="AF197" i="11"/>
  <c r="AF198" i="11"/>
  <c r="AF199" i="11"/>
  <c r="AF200" i="11"/>
  <c r="AF178" i="11"/>
  <c r="AR1565" i="4"/>
  <c r="AF214" i="11"/>
  <c r="AF356" i="14"/>
  <c r="AF215" i="11"/>
  <c r="JC75" i="8"/>
  <c r="JC85" i="8"/>
  <c r="JC133" i="8"/>
  <c r="JC186" i="8"/>
  <c r="AF213" i="11"/>
  <c r="AR1646" i="4"/>
  <c r="AF216" i="11"/>
  <c r="AF212" i="11"/>
  <c r="AR655" i="4"/>
  <c r="AF208" i="11"/>
  <c r="AR1534" i="4"/>
  <c r="AF205" i="11"/>
  <c r="AR1540" i="4"/>
  <c r="AF206" i="11"/>
  <c r="AR1546" i="4"/>
  <c r="AF207" i="11"/>
  <c r="AR1528" i="4"/>
  <c r="AF204" i="11"/>
  <c r="AF203" i="11"/>
  <c r="AF261" i="14"/>
  <c r="AF210" i="11"/>
  <c r="AF277" i="14"/>
  <c r="AF211" i="11"/>
  <c r="AF209" i="11"/>
  <c r="AF218" i="11"/>
  <c r="AF219" i="11"/>
  <c r="AF220" i="11"/>
  <c r="AF221" i="11"/>
  <c r="AF222" i="11"/>
  <c r="AF223" i="11"/>
  <c r="AF224" i="11"/>
  <c r="AF202" i="11"/>
  <c r="AR1566" i="4"/>
  <c r="AF234" i="11"/>
  <c r="AF357" i="14"/>
  <c r="AF235" i="11"/>
  <c r="AF232" i="11"/>
  <c r="AR626" i="4"/>
  <c r="AR656" i="4"/>
  <c r="AF228" i="11"/>
  <c r="AF227" i="11"/>
  <c r="AF262" i="14"/>
  <c r="AF230" i="11"/>
  <c r="AF278" i="14"/>
  <c r="AF231" i="11"/>
  <c r="AF229" i="11"/>
  <c r="AF239" i="11"/>
  <c r="AF240" i="11"/>
  <c r="AF241" i="11"/>
  <c r="AF242" i="11"/>
  <c r="AF243" i="11"/>
  <c r="AF244" i="11"/>
  <c r="AF245" i="11"/>
  <c r="AF226" i="11"/>
  <c r="AF153" i="11"/>
  <c r="AF29" i="11"/>
  <c r="AF248" i="11"/>
  <c r="AF189" i="14"/>
  <c r="AF192" i="14"/>
  <c r="AF190" i="14"/>
  <c r="AF191" i="14"/>
  <c r="AF194" i="14"/>
  <c r="AF199" i="14"/>
  <c r="AF202" i="14"/>
  <c r="AF205" i="14"/>
  <c r="AF209" i="14"/>
  <c r="AF212" i="14"/>
  <c r="AF257" i="11"/>
  <c r="AF252" i="11"/>
  <c r="AR20" i="4"/>
  <c r="AR21" i="4"/>
  <c r="AR22" i="4"/>
  <c r="AR23" i="4"/>
  <c r="AR26" i="4"/>
  <c r="AR30" i="4"/>
  <c r="AR90" i="4"/>
  <c r="AR91" i="4"/>
  <c r="AR92" i="4"/>
  <c r="AR93" i="4"/>
  <c r="AR96" i="4"/>
  <c r="AR98" i="4"/>
  <c r="AR34" i="4"/>
  <c r="AR36" i="4"/>
  <c r="AR38" i="4"/>
  <c r="AR40" i="4"/>
  <c r="AR43" i="4"/>
  <c r="AR101" i="4"/>
  <c r="AR103" i="4"/>
  <c r="AR105" i="4"/>
  <c r="AR107" i="4"/>
  <c r="AR110" i="4"/>
  <c r="AR157" i="4"/>
  <c r="AR158" i="4"/>
  <c r="AR159" i="4"/>
  <c r="AR160" i="4"/>
  <c r="AR163" i="4"/>
  <c r="AR165" i="4"/>
  <c r="AR168" i="4"/>
  <c r="AR170" i="4"/>
  <c r="AR172" i="4"/>
  <c r="AR174" i="4"/>
  <c r="AR177" i="4"/>
  <c r="AG12" i="10"/>
  <c r="AR281" i="4"/>
  <c r="AR282" i="4"/>
  <c r="AF263" i="11"/>
  <c r="AR47" i="4"/>
  <c r="AR114" i="4"/>
  <c r="AR50" i="4"/>
  <c r="AR52" i="4"/>
  <c r="AR54" i="4"/>
  <c r="AR56" i="4"/>
  <c r="AR59" i="4"/>
  <c r="AR117" i="4"/>
  <c r="AR119" i="4"/>
  <c r="AR121" i="4"/>
  <c r="AR123" i="4"/>
  <c r="AR126" i="4"/>
  <c r="AR181" i="4"/>
  <c r="AR184" i="4"/>
  <c r="AR186" i="4"/>
  <c r="AR188" i="4"/>
  <c r="AR190" i="4"/>
  <c r="AR193" i="4"/>
  <c r="AG15" i="10"/>
  <c r="AR285" i="4"/>
  <c r="AR286" i="4"/>
  <c r="AF264" i="11"/>
  <c r="AR63" i="4"/>
  <c r="AR130" i="4"/>
  <c r="AR66" i="4"/>
  <c r="AR68" i="4"/>
  <c r="AR70" i="4"/>
  <c r="AR72" i="4"/>
  <c r="AR75" i="4"/>
  <c r="AR133" i="4"/>
  <c r="AR135" i="4"/>
  <c r="AR137" i="4"/>
  <c r="AR139" i="4"/>
  <c r="AR142" i="4"/>
  <c r="AR197" i="4"/>
  <c r="AR200" i="4"/>
  <c r="AR202" i="4"/>
  <c r="AR204" i="4"/>
  <c r="AR206" i="4"/>
  <c r="AR209" i="4"/>
  <c r="AG18" i="10"/>
  <c r="AR289" i="4"/>
  <c r="AR290" i="4"/>
  <c r="AF265" i="11"/>
  <c r="AF262" i="11"/>
  <c r="AF260" i="11"/>
  <c r="JC200" i="8"/>
  <c r="JC195" i="8"/>
  <c r="JC197" i="8"/>
  <c r="JC201" i="8"/>
  <c r="AF277" i="11"/>
  <c r="AF213" i="14"/>
  <c r="AF278" i="11"/>
  <c r="BP446" i="6"/>
  <c r="AR1737" i="4"/>
  <c r="AR1734" i="4"/>
  <c r="AR1739" i="4"/>
  <c r="BP447" i="6"/>
  <c r="AR1740" i="4"/>
  <c r="AR1738" i="4"/>
  <c r="AR1741" i="4"/>
  <c r="AR1742" i="4"/>
  <c r="AR1744" i="4"/>
  <c r="AF276" i="11"/>
  <c r="AF273" i="11"/>
  <c r="AQ1622" i="4"/>
  <c r="AR1618" i="4"/>
  <c r="AR1615" i="4"/>
  <c r="AR1616" i="4"/>
  <c r="AR1619" i="4"/>
  <c r="AR1620" i="4"/>
  <c r="AR1621" i="4"/>
  <c r="AR1631" i="4"/>
  <c r="AF261" i="11"/>
  <c r="AF259" i="11"/>
  <c r="AF250" i="11"/>
  <c r="AF280" i="11"/>
  <c r="AE128" i="12"/>
  <c r="AF288" i="11"/>
  <c r="AR283" i="4"/>
  <c r="AR287" i="4"/>
  <c r="AR291" i="4"/>
  <c r="AF284" i="11"/>
  <c r="AF283" i="11"/>
  <c r="AR1013" i="4"/>
  <c r="AR1016" i="4"/>
  <c r="AR1030" i="4"/>
  <c r="AR1018" i="4"/>
  <c r="AR1031" i="4"/>
  <c r="AR1020" i="4"/>
  <c r="AR1032" i="4"/>
  <c r="AR1022" i="4"/>
  <c r="AR1033" i="4"/>
  <c r="AR1024" i="4"/>
  <c r="AR1034" i="4"/>
  <c r="AR1035" i="4"/>
  <c r="AR1038" i="4"/>
  <c r="AR1039" i="4"/>
  <c r="AR1040" i="4"/>
  <c r="AR1041" i="4"/>
  <c r="AR1042" i="4"/>
  <c r="AR1043" i="4"/>
  <c r="AR1045" i="4"/>
  <c r="AR1052" i="4"/>
  <c r="AR1055" i="4"/>
  <c r="AR1069" i="4"/>
  <c r="AR1057" i="4"/>
  <c r="AR1070" i="4"/>
  <c r="AR1059" i="4"/>
  <c r="AR1071" i="4"/>
  <c r="AR1061" i="4"/>
  <c r="AR1072" i="4"/>
  <c r="AR1063" i="4"/>
  <c r="AR1073" i="4"/>
  <c r="AR1074" i="4"/>
  <c r="AR1077" i="4"/>
  <c r="AR1078" i="4"/>
  <c r="AR1079" i="4"/>
  <c r="AR1080" i="4"/>
  <c r="AR1081" i="4"/>
  <c r="AR1082" i="4"/>
  <c r="AR1084" i="4"/>
  <c r="AR1090" i="4"/>
  <c r="AR1093" i="4"/>
  <c r="AR1107" i="4"/>
  <c r="AR1095" i="4"/>
  <c r="AR1108" i="4"/>
  <c r="AR1097" i="4"/>
  <c r="AR1109" i="4"/>
  <c r="AR1099" i="4"/>
  <c r="AR1110" i="4"/>
  <c r="AR1101" i="4"/>
  <c r="AR1111" i="4"/>
  <c r="AR1112" i="4"/>
  <c r="AR1115" i="4"/>
  <c r="AR1116" i="4"/>
  <c r="AR1117" i="4"/>
  <c r="AR1118" i="4"/>
  <c r="AR1119" i="4"/>
  <c r="AR1120" i="4"/>
  <c r="AR1122" i="4"/>
  <c r="AF286" i="11"/>
  <c r="AR1017" i="4"/>
  <c r="AR1019" i="4"/>
  <c r="AR1021" i="4"/>
  <c r="AR1023" i="4"/>
  <c r="AR1027" i="4"/>
  <c r="AR1049" i="4"/>
  <c r="AR1056" i="4"/>
  <c r="AR1058" i="4"/>
  <c r="AR1060" i="4"/>
  <c r="AR1062" i="4"/>
  <c r="AR1066" i="4"/>
  <c r="AR1087" i="4"/>
  <c r="AR1094" i="4"/>
  <c r="AR1096" i="4"/>
  <c r="AR1098" i="4"/>
  <c r="AR1100" i="4"/>
  <c r="AR1104" i="4"/>
  <c r="AR1125" i="4"/>
  <c r="AR900" i="4"/>
  <c r="AR901" i="4"/>
  <c r="AR902" i="4"/>
  <c r="AR903" i="4"/>
  <c r="AR934" i="4"/>
  <c r="AR935" i="4"/>
  <c r="AR936" i="4"/>
  <c r="AR937" i="4"/>
  <c r="AR960" i="4"/>
  <c r="AR961" i="4"/>
  <c r="AR962" i="4"/>
  <c r="AR963" i="4"/>
  <c r="AR992" i="4"/>
  <c r="AR993" i="4"/>
  <c r="AR994" i="4"/>
  <c r="AR995" i="4"/>
  <c r="AR1128" i="4"/>
  <c r="AR1131" i="4"/>
  <c r="AR1132" i="4"/>
  <c r="AR1133" i="4"/>
  <c r="AR1134" i="4"/>
  <c r="AR1135" i="4"/>
  <c r="AR1136" i="4"/>
  <c r="AR1137" i="4"/>
  <c r="AR1138" i="4"/>
  <c r="AR1142" i="4"/>
  <c r="AR908" i="4"/>
  <c r="AR909" i="4"/>
  <c r="AR910" i="4"/>
  <c r="AR911" i="4"/>
  <c r="AR942" i="4"/>
  <c r="AR943" i="4"/>
  <c r="AR944" i="4"/>
  <c r="AR945" i="4"/>
  <c r="AR968" i="4"/>
  <c r="AR969" i="4"/>
  <c r="AR970" i="4"/>
  <c r="AR971" i="4"/>
  <c r="AR1000" i="4"/>
  <c r="AR1001" i="4"/>
  <c r="AR1002" i="4"/>
  <c r="AR1003" i="4"/>
  <c r="AR1145" i="4"/>
  <c r="AR1148" i="4"/>
  <c r="AR1149" i="4"/>
  <c r="AR1150" i="4"/>
  <c r="AR1151" i="4"/>
  <c r="AR1152" i="4"/>
  <c r="AR1153" i="4"/>
  <c r="AR1154" i="4"/>
  <c r="AR1155" i="4"/>
  <c r="AR1159" i="4"/>
  <c r="AF287" i="11"/>
  <c r="AF282" i="11"/>
  <c r="AQ1568" i="4"/>
  <c r="AR1570" i="4"/>
  <c r="AR1571" i="4"/>
  <c r="AF23" i="12"/>
  <c r="AR1699" i="4"/>
  <c r="AF48" i="12"/>
  <c r="AF6" i="12"/>
  <c r="AF7" i="12"/>
  <c r="AF8" i="12"/>
  <c r="AF5" i="12"/>
  <c r="AF4" i="12"/>
  <c r="AQ619" i="4"/>
  <c r="AQ628" i="4"/>
  <c r="AQ620" i="4"/>
  <c r="AQ629" i="4"/>
  <c r="AQ621" i="4"/>
  <c r="AQ630" i="4"/>
  <c r="AQ631" i="4"/>
  <c r="AQ632" i="4"/>
  <c r="AQ634" i="4"/>
  <c r="AR636" i="4"/>
  <c r="AF22" i="12"/>
  <c r="AF17" i="12"/>
  <c r="AF18" i="12"/>
  <c r="AF19" i="12"/>
  <c r="AR1141" i="4"/>
  <c r="AF20" i="12"/>
  <c r="AR1156" i="4"/>
  <c r="AR1158" i="4"/>
  <c r="AF21" i="12"/>
  <c r="AF16" i="12"/>
  <c r="AF287" i="14"/>
  <c r="AF288" i="14"/>
  <c r="AF289" i="14"/>
  <c r="AF291" i="14"/>
  <c r="AF23" i="14"/>
  <c r="AF55" i="14"/>
  <c r="AF85" i="14"/>
  <c r="AF293" i="14"/>
  <c r="AF299" i="14"/>
  <c r="AF300" i="14"/>
  <c r="AF302" i="14"/>
  <c r="AF26" i="14"/>
  <c r="AF58" i="14"/>
  <c r="AF88" i="14"/>
  <c r="AF294" i="14"/>
  <c r="AF305" i="14"/>
  <c r="AF306" i="14"/>
  <c r="AF308" i="14"/>
  <c r="AF30" i="14"/>
  <c r="AF62" i="14"/>
  <c r="AF92" i="14"/>
  <c r="AF295" i="14"/>
  <c r="AF311" i="14"/>
  <c r="AF312" i="14"/>
  <c r="AF314" i="14"/>
  <c r="AF316" i="14"/>
  <c r="AF26" i="12"/>
  <c r="AA106" i="14"/>
  <c r="AB106" i="14"/>
  <c r="AC106" i="14"/>
  <c r="AD106" i="14"/>
  <c r="AE106" i="14"/>
  <c r="AF106" i="14"/>
  <c r="AF364" i="14"/>
  <c r="AF29" i="12"/>
  <c r="AE110" i="14"/>
  <c r="AF368" i="14"/>
  <c r="AF31" i="12"/>
  <c r="AF21" i="14"/>
  <c r="AF53" i="14"/>
  <c r="AF83" i="14"/>
  <c r="AF113" i="14"/>
  <c r="AE370" i="14"/>
  <c r="AF32" i="12"/>
  <c r="AE24" i="14"/>
  <c r="AE56" i="14"/>
  <c r="AE86" i="14"/>
  <c r="AE116" i="14"/>
  <c r="AF372" i="14"/>
  <c r="AF33" i="12"/>
  <c r="AF120" i="14"/>
  <c r="AE374" i="14"/>
  <c r="AF34" i="12"/>
  <c r="AE122" i="14"/>
  <c r="AF376" i="14"/>
  <c r="AF35" i="12"/>
  <c r="AF25" i="12"/>
  <c r="AR1607" i="4"/>
  <c r="AF332" i="14"/>
  <c r="AF333" i="14"/>
  <c r="AF334" i="14"/>
  <c r="AF335" i="14"/>
  <c r="AF336" i="14"/>
  <c r="AF339" i="14"/>
  <c r="AF340" i="14"/>
  <c r="AF341" i="14"/>
  <c r="AF342" i="14"/>
  <c r="AF36" i="12"/>
  <c r="AF216" i="14"/>
  <c r="AF217" i="14"/>
  <c r="AF218" i="14"/>
  <c r="AF200" i="14"/>
  <c r="AF222" i="14"/>
  <c r="AF223" i="14"/>
  <c r="AF224" i="14"/>
  <c r="AF225" i="14"/>
  <c r="AF203" i="14"/>
  <c r="AF227" i="14"/>
  <c r="AF228" i="14"/>
  <c r="AF229" i="14"/>
  <c r="AF230" i="14"/>
  <c r="AF207" i="14"/>
  <c r="AF232" i="14"/>
  <c r="AF233" i="14"/>
  <c r="AF234" i="14"/>
  <c r="AF235" i="14"/>
  <c r="AF237" i="14"/>
  <c r="AF38" i="12"/>
  <c r="AF242" i="14"/>
  <c r="AF40" i="12"/>
  <c r="AE246" i="14"/>
  <c r="AF41" i="12"/>
  <c r="AF245" i="14"/>
  <c r="AF42" i="12"/>
  <c r="AF198" i="14"/>
  <c r="AE243" i="14"/>
  <c r="AF43" i="12"/>
  <c r="AE201" i="14"/>
  <c r="AF244" i="14"/>
  <c r="AF44" i="12"/>
  <c r="AF37" i="12"/>
  <c r="AF24" i="12"/>
  <c r="AQ1725" i="4"/>
  <c r="AR1726" i="4"/>
  <c r="AF49" i="12"/>
  <c r="AQ1722" i="4"/>
  <c r="AR1723" i="4"/>
  <c r="AF53" i="12"/>
  <c r="AF47" i="12"/>
  <c r="AF58" i="12"/>
  <c r="AQ1682" i="4"/>
  <c r="AQ1672" i="4"/>
  <c r="AR1688" i="4"/>
  <c r="AF46" i="12"/>
  <c r="AR1634" i="4"/>
  <c r="AF57" i="12"/>
  <c r="AF3" i="12"/>
  <c r="AR1705" i="4"/>
  <c r="AF74" i="12"/>
  <c r="AF114" i="12"/>
  <c r="AF115" i="12"/>
  <c r="AF116" i="12"/>
  <c r="AF117" i="12"/>
  <c r="AF113" i="12"/>
  <c r="AR35" i="4"/>
  <c r="AR37" i="4"/>
  <c r="AR39" i="4"/>
  <c r="AR41" i="4"/>
  <c r="AR44" i="4"/>
  <c r="AR51" i="4"/>
  <c r="AR53" i="4"/>
  <c r="AR55" i="4"/>
  <c r="AR57" i="4"/>
  <c r="AR60" i="4"/>
  <c r="AR67" i="4"/>
  <c r="AR69" i="4"/>
  <c r="AR71" i="4"/>
  <c r="AR73" i="4"/>
  <c r="AR76" i="4"/>
  <c r="AR102" i="4"/>
  <c r="AR104" i="4"/>
  <c r="AR106" i="4"/>
  <c r="AR108" i="4"/>
  <c r="AR111" i="4"/>
  <c r="AR118" i="4"/>
  <c r="AR120" i="4"/>
  <c r="AR122" i="4"/>
  <c r="AR124" i="4"/>
  <c r="AR127" i="4"/>
  <c r="AR134" i="4"/>
  <c r="AR136" i="4"/>
  <c r="AR138" i="4"/>
  <c r="AR140" i="4"/>
  <c r="AR143" i="4"/>
  <c r="AR169" i="4"/>
  <c r="AR171" i="4"/>
  <c r="AR173" i="4"/>
  <c r="AR175" i="4"/>
  <c r="AR178" i="4"/>
  <c r="AR185" i="4"/>
  <c r="AR187" i="4"/>
  <c r="AR189" i="4"/>
  <c r="AR191" i="4"/>
  <c r="AR194" i="4"/>
  <c r="AR201" i="4"/>
  <c r="AR203" i="4"/>
  <c r="AR205" i="4"/>
  <c r="AR207" i="4"/>
  <c r="AR210" i="4"/>
  <c r="AF68" i="12"/>
  <c r="AF67" i="12"/>
  <c r="AF70" i="12"/>
  <c r="AF66" i="12"/>
  <c r="AF72" i="12"/>
  <c r="AR1046" i="4"/>
  <c r="AR1085" i="4"/>
  <c r="AR1123" i="4"/>
  <c r="AF73" i="12"/>
  <c r="AF71" i="12"/>
  <c r="AF65" i="12"/>
  <c r="AR1713" i="4"/>
  <c r="AF121" i="12"/>
  <c r="AF119" i="12"/>
  <c r="AR1629" i="4"/>
  <c r="AF62" i="12"/>
  <c r="AF59" i="12"/>
  <c r="AF123" i="12"/>
  <c r="AE129" i="12"/>
  <c r="AF124" i="12"/>
  <c r="AF125" i="12"/>
  <c r="AR1733" i="4"/>
  <c r="AF126" i="12"/>
  <c r="AF127" i="12"/>
  <c r="AF296" i="11"/>
  <c r="AF295" i="11"/>
  <c r="AF305" i="11"/>
  <c r="AF292" i="11"/>
  <c r="AF291" i="11"/>
  <c r="AF294" i="11"/>
  <c r="AF290" i="11"/>
  <c r="AF307" i="11"/>
  <c r="AF309" i="11"/>
  <c r="AS524" i="4"/>
  <c r="AS522" i="4"/>
  <c r="AS523" i="4"/>
  <c r="AS525" i="4"/>
  <c r="AS526" i="4"/>
  <c r="AS527" i="4"/>
  <c r="AS1555" i="4"/>
  <c r="AG43" i="11"/>
  <c r="AS1610" i="4"/>
  <c r="AG127" i="14"/>
  <c r="AG128" i="14"/>
  <c r="AG130" i="14"/>
  <c r="AS534" i="4"/>
  <c r="AS532" i="4"/>
  <c r="AS533" i="4"/>
  <c r="AS535" i="4"/>
  <c r="AS536" i="4"/>
  <c r="AS537" i="4"/>
  <c r="AS1582" i="4"/>
  <c r="AS1584" i="4"/>
  <c r="AS1585" i="4"/>
  <c r="AG345" i="14"/>
  <c r="AG346" i="14"/>
  <c r="AG44" i="11"/>
  <c r="JD28" i="8"/>
  <c r="JD36" i="8"/>
  <c r="JD124" i="8"/>
  <c r="AG42" i="11"/>
  <c r="AS1674" i="4"/>
  <c r="AS1675" i="4"/>
  <c r="AG46" i="11"/>
  <c r="AS1635" i="4"/>
  <c r="AS1636" i="4"/>
  <c r="AG45" i="11"/>
  <c r="AG41" i="11"/>
  <c r="AS625" i="4"/>
  <c r="AS645" i="4"/>
  <c r="AG37" i="11"/>
  <c r="AS687" i="4"/>
  <c r="AR1185" i="4"/>
  <c r="AS1181" i="4"/>
  <c r="AS743" i="4"/>
  <c r="AS742" i="4"/>
  <c r="AS744" i="4"/>
  <c r="AS745" i="4"/>
  <c r="AS891" i="4"/>
  <c r="AS892" i="4"/>
  <c r="AS1182" i="4"/>
  <c r="AS1183" i="4"/>
  <c r="AS1174" i="4"/>
  <c r="AS1175" i="4"/>
  <c r="AS1176" i="4"/>
  <c r="AS1177" i="4"/>
  <c r="AS1184" i="4"/>
  <c r="AS1462" i="4"/>
  <c r="AG33" i="11"/>
  <c r="AS688" i="4"/>
  <c r="AS694" i="4"/>
  <c r="AR1200" i="4"/>
  <c r="AS1196" i="4"/>
  <c r="AS759" i="4"/>
  <c r="AS758" i="4"/>
  <c r="AS760" i="4"/>
  <c r="AS761" i="4"/>
  <c r="AS895" i="4"/>
  <c r="AS896" i="4"/>
  <c r="AS1197" i="4"/>
  <c r="AS1198" i="4"/>
  <c r="AS1189" i="4"/>
  <c r="AS1190" i="4"/>
  <c r="AS1191" i="4"/>
  <c r="AS1192" i="4"/>
  <c r="AS1199" i="4"/>
  <c r="AS1466" i="4"/>
  <c r="AG34" i="11"/>
  <c r="AS689" i="4"/>
  <c r="AS695" i="4"/>
  <c r="AR1215" i="4"/>
  <c r="AS1211" i="4"/>
  <c r="AS766" i="4"/>
  <c r="AS765" i="4"/>
  <c r="AS767" i="4"/>
  <c r="AS768" i="4"/>
  <c r="AS899" i="4"/>
  <c r="AS1212" i="4"/>
  <c r="AS1213" i="4"/>
  <c r="AS1204" i="4"/>
  <c r="AS1205" i="4"/>
  <c r="AS1206" i="4"/>
  <c r="AS1207" i="4"/>
  <c r="AS1214" i="4"/>
  <c r="AS1471" i="4"/>
  <c r="AG35" i="11"/>
  <c r="AS690" i="4"/>
  <c r="AS696" i="4"/>
  <c r="AR1230" i="4"/>
  <c r="AS1226" i="4"/>
  <c r="AS773" i="4"/>
  <c r="AS772" i="4"/>
  <c r="AS774" i="4"/>
  <c r="AS775" i="4"/>
  <c r="AS907" i="4"/>
  <c r="AS1227" i="4"/>
  <c r="AS1228" i="4"/>
  <c r="AS1219" i="4"/>
  <c r="AS1220" i="4"/>
  <c r="AS1221" i="4"/>
  <c r="AS1222" i="4"/>
  <c r="AS1229" i="4"/>
  <c r="AS1476" i="4"/>
  <c r="AG36" i="11"/>
  <c r="AG32" i="11"/>
  <c r="AG5" i="14"/>
  <c r="AG6" i="14"/>
  <c r="AG8" i="14"/>
  <c r="AG9" i="14"/>
  <c r="AG10" i="14"/>
  <c r="AG13" i="14"/>
  <c r="AG11" i="14"/>
  <c r="AG14" i="14"/>
  <c r="AG16" i="14"/>
  <c r="AG18" i="14"/>
  <c r="AG22" i="14"/>
  <c r="AG25" i="14"/>
  <c r="AG28" i="14"/>
  <c r="AG32" i="14"/>
  <c r="AG158" i="14"/>
  <c r="AG37" i="14"/>
  <c r="AG38" i="14"/>
  <c r="AG40" i="14"/>
  <c r="AG41" i="14"/>
  <c r="AG42" i="14"/>
  <c r="AG45" i="14"/>
  <c r="AG43" i="14"/>
  <c r="AG46" i="14"/>
  <c r="AG48" i="14"/>
  <c r="AG50" i="14"/>
  <c r="AG54" i="14"/>
  <c r="AG57" i="14"/>
  <c r="AG60" i="14"/>
  <c r="AG64" i="14"/>
  <c r="AG159" i="14"/>
  <c r="AG67" i="14"/>
  <c r="AG68" i="14"/>
  <c r="AG70" i="14"/>
  <c r="AG71" i="14"/>
  <c r="AG72" i="14"/>
  <c r="AG75" i="14"/>
  <c r="AG73" i="14"/>
  <c r="AG76" i="14"/>
  <c r="AG78" i="14"/>
  <c r="AG80" i="14"/>
  <c r="AG84" i="14"/>
  <c r="AG87" i="14"/>
  <c r="AG90" i="14"/>
  <c r="AG94" i="14"/>
  <c r="AG160" i="14"/>
  <c r="AG250" i="14"/>
  <c r="AG251" i="14"/>
  <c r="AG39" i="11"/>
  <c r="AG131" i="14"/>
  <c r="AG132" i="14"/>
  <c r="AG135" i="14"/>
  <c r="AG133" i="14"/>
  <c r="AG136" i="14"/>
  <c r="AG138" i="14"/>
  <c r="AG140" i="14"/>
  <c r="AG144" i="14"/>
  <c r="AG147" i="14"/>
  <c r="AG150" i="14"/>
  <c r="AG154" i="14"/>
  <c r="AG182" i="14"/>
  <c r="AG266" i="14"/>
  <c r="AG267" i="14"/>
  <c r="AG40" i="11"/>
  <c r="AG38" i="11"/>
  <c r="AG47" i="11"/>
  <c r="AG48" i="11"/>
  <c r="AG49" i="11"/>
  <c r="AG50" i="11"/>
  <c r="AG51" i="11"/>
  <c r="AG52" i="11"/>
  <c r="AG53" i="11"/>
  <c r="AG31" i="11"/>
  <c r="AS1556" i="4"/>
  <c r="AG67" i="11"/>
  <c r="AG347" i="14"/>
  <c r="AG68" i="11"/>
  <c r="JD29" i="8"/>
  <c r="JD37" i="8"/>
  <c r="JD125" i="8"/>
  <c r="AG66" i="11"/>
  <c r="AS1676" i="4"/>
  <c r="AG70" i="11"/>
  <c r="AS1637" i="4"/>
  <c r="AG69" i="11"/>
  <c r="AG65" i="11"/>
  <c r="AS646" i="4"/>
  <c r="AG61" i="11"/>
  <c r="AS693" i="4"/>
  <c r="AR1245" i="4"/>
  <c r="AS1241" i="4"/>
  <c r="AS752" i="4"/>
  <c r="AS751" i="4"/>
  <c r="AS750" i="4"/>
  <c r="AS753" i="4"/>
  <c r="AS916" i="4"/>
  <c r="AS917" i="4"/>
  <c r="AS1242" i="4"/>
  <c r="AS1243" i="4"/>
  <c r="AS1234" i="4"/>
  <c r="AS1235" i="4"/>
  <c r="AS1236" i="4"/>
  <c r="AS1237" i="4"/>
  <c r="AS1244" i="4"/>
  <c r="AS1481" i="4"/>
  <c r="AG57" i="11"/>
  <c r="AS1467" i="4"/>
  <c r="AG58" i="11"/>
  <c r="AS1472" i="4"/>
  <c r="AG59" i="11"/>
  <c r="AS1477" i="4"/>
  <c r="AG60" i="11"/>
  <c r="AG56" i="11"/>
  <c r="AG252" i="14"/>
  <c r="AG63" i="11"/>
  <c r="AG268" i="14"/>
  <c r="AG64" i="11"/>
  <c r="AG62" i="11"/>
  <c r="AG71" i="11"/>
  <c r="AG72" i="11"/>
  <c r="AG73" i="11"/>
  <c r="AG74" i="11"/>
  <c r="AG75" i="11"/>
  <c r="AG76" i="11"/>
  <c r="AG77" i="11"/>
  <c r="AG55" i="11"/>
  <c r="AG30" i="11"/>
  <c r="AS547" i="4"/>
  <c r="AS545" i="4"/>
  <c r="AS546" i="4"/>
  <c r="AS548" i="4"/>
  <c r="AS549" i="4"/>
  <c r="AS550" i="4"/>
  <c r="AS1558" i="4"/>
  <c r="AG92" i="11"/>
  <c r="AS1589" i="4"/>
  <c r="AS1591" i="4"/>
  <c r="AS1592" i="4"/>
  <c r="AG348" i="14"/>
  <c r="AG349" i="14"/>
  <c r="AG93" i="11"/>
  <c r="AS1677" i="4"/>
  <c r="AS1678" i="4"/>
  <c r="AG95" i="11"/>
  <c r="AS1638" i="4"/>
  <c r="AS1639" i="4"/>
  <c r="AG94" i="11"/>
  <c r="AG90" i="11"/>
  <c r="AS648" i="4"/>
  <c r="AG86" i="11"/>
  <c r="AS713" i="4"/>
  <c r="AR1261" i="4"/>
  <c r="AS1257" i="4"/>
  <c r="AS783" i="4"/>
  <c r="AS782" i="4"/>
  <c r="AS784" i="4"/>
  <c r="AS785" i="4"/>
  <c r="AS922" i="4"/>
  <c r="AS923" i="4"/>
  <c r="AS1258" i="4"/>
  <c r="AS1259" i="4"/>
  <c r="AS1250" i="4"/>
  <c r="AS1251" i="4"/>
  <c r="AS1252" i="4"/>
  <c r="AS1253" i="4"/>
  <c r="AS1260" i="4"/>
  <c r="AS1486" i="4"/>
  <c r="AG82" i="11"/>
  <c r="AS714" i="4"/>
  <c r="AR1276" i="4"/>
  <c r="AS1272" i="4"/>
  <c r="AS790" i="4"/>
  <c r="AS789" i="4"/>
  <c r="AS791" i="4"/>
  <c r="AS792" i="4"/>
  <c r="AS928" i="4"/>
  <c r="AS929" i="4"/>
  <c r="AS1273" i="4"/>
  <c r="AS1274" i="4"/>
  <c r="AS1265" i="4"/>
  <c r="AS1266" i="4"/>
  <c r="AS1267" i="4"/>
  <c r="AS1268" i="4"/>
  <c r="AS1275" i="4"/>
  <c r="AS1490" i="4"/>
  <c r="AG83" i="11"/>
  <c r="AS715" i="4"/>
  <c r="AR1291" i="4"/>
  <c r="AS1287" i="4"/>
  <c r="AS797" i="4"/>
  <c r="AS796" i="4"/>
  <c r="AS798" i="4"/>
  <c r="AS799" i="4"/>
  <c r="AS933" i="4"/>
  <c r="AS1288" i="4"/>
  <c r="AS1289" i="4"/>
  <c r="AS1280" i="4"/>
  <c r="AS1281" i="4"/>
  <c r="AS1282" i="4"/>
  <c r="AS1283" i="4"/>
  <c r="AS1290" i="4"/>
  <c r="AS1494" i="4"/>
  <c r="AG84" i="11"/>
  <c r="AS716" i="4"/>
  <c r="AR1306" i="4"/>
  <c r="AS1302" i="4"/>
  <c r="AS804" i="4"/>
  <c r="AS803" i="4"/>
  <c r="AS805" i="4"/>
  <c r="AS806" i="4"/>
  <c r="AS941" i="4"/>
  <c r="AS1303" i="4"/>
  <c r="AS1304" i="4"/>
  <c r="AS1295" i="4"/>
  <c r="AS1296" i="4"/>
  <c r="AS1297" i="4"/>
  <c r="AS1298" i="4"/>
  <c r="AS1305" i="4"/>
  <c r="AS1498" i="4"/>
  <c r="AG85" i="11"/>
  <c r="AG81" i="11"/>
  <c r="AG164" i="14"/>
  <c r="AG165" i="14"/>
  <c r="AG166" i="14"/>
  <c r="AG253" i="14"/>
  <c r="AG254" i="14"/>
  <c r="AG183" i="14"/>
  <c r="AG269" i="14"/>
  <c r="AG270" i="14"/>
  <c r="AG89" i="11"/>
  <c r="AG87" i="11"/>
  <c r="AG96" i="11"/>
  <c r="AG97" i="11"/>
  <c r="AG98" i="11"/>
  <c r="AG99" i="11"/>
  <c r="AG100" i="11"/>
  <c r="AG101" i="11"/>
  <c r="AG102" i="11"/>
  <c r="AG80" i="11"/>
  <c r="AG79" i="11"/>
  <c r="AS559" i="4"/>
  <c r="AS557" i="4"/>
  <c r="AS558" i="4"/>
  <c r="AS560" i="4"/>
  <c r="AS561" i="4"/>
  <c r="AS562" i="4"/>
  <c r="AS1560" i="4"/>
  <c r="AG117" i="11"/>
  <c r="AS569" i="4"/>
  <c r="AS567" i="4"/>
  <c r="AS568" i="4"/>
  <c r="AS570" i="4"/>
  <c r="AS571" i="4"/>
  <c r="AS572" i="4"/>
  <c r="AS1596" i="4"/>
  <c r="AS1598" i="4"/>
  <c r="AS1599" i="4"/>
  <c r="AG350" i="14"/>
  <c r="AG351" i="14"/>
  <c r="AG118" i="11"/>
  <c r="JD56" i="8"/>
  <c r="JD64" i="8"/>
  <c r="JD128" i="8"/>
  <c r="AG116" i="11"/>
  <c r="AS1679" i="4"/>
  <c r="AS1680" i="4"/>
  <c r="AG120" i="11"/>
  <c r="AS1640" i="4"/>
  <c r="AS1641" i="4"/>
  <c r="AG119" i="11"/>
  <c r="AG115" i="11"/>
  <c r="AS650" i="4"/>
  <c r="AG111" i="11"/>
  <c r="AS700" i="4"/>
  <c r="AR1382" i="4"/>
  <c r="AS1378" i="4"/>
  <c r="AS815" i="4"/>
  <c r="AS814" i="4"/>
  <c r="AS813" i="4"/>
  <c r="AS816" i="4"/>
  <c r="AS950" i="4"/>
  <c r="AS952" i="4"/>
  <c r="AS1379" i="4"/>
  <c r="AS1380" i="4"/>
  <c r="AS1371" i="4"/>
  <c r="AS1372" i="4"/>
  <c r="AS1373" i="4"/>
  <c r="AS1374" i="4"/>
  <c r="AS1381" i="4"/>
  <c r="AS1522" i="4"/>
  <c r="AG107" i="11"/>
  <c r="AS701" i="4"/>
  <c r="AR1337" i="4"/>
  <c r="AS1333" i="4"/>
  <c r="AS707" i="4"/>
  <c r="AS828" i="4"/>
  <c r="AS827" i="4"/>
  <c r="AS829" i="4"/>
  <c r="AS830" i="4"/>
  <c r="AS955" i="4"/>
  <c r="AS956" i="4"/>
  <c r="AS1334" i="4"/>
  <c r="AS1335" i="4"/>
  <c r="AS1326" i="4"/>
  <c r="AS1327" i="4"/>
  <c r="AS1328" i="4"/>
  <c r="AS1329" i="4"/>
  <c r="AS1336" i="4"/>
  <c r="AS1507" i="4"/>
  <c r="AG108" i="11"/>
  <c r="AS702" i="4"/>
  <c r="AR1352" i="4"/>
  <c r="AS1348" i="4"/>
  <c r="AS708" i="4"/>
  <c r="AS835" i="4"/>
  <c r="AS834" i="4"/>
  <c r="AS836" i="4"/>
  <c r="AS837" i="4"/>
  <c r="AS959" i="4"/>
  <c r="AS1349" i="4"/>
  <c r="AS1350" i="4"/>
  <c r="AS1341" i="4"/>
  <c r="AS1342" i="4"/>
  <c r="AS1343" i="4"/>
  <c r="AS1344" i="4"/>
  <c r="AS1351" i="4"/>
  <c r="AS1512" i="4"/>
  <c r="AG109" i="11"/>
  <c r="AS703" i="4"/>
  <c r="AR1367" i="4"/>
  <c r="AS1363" i="4"/>
  <c r="AS709" i="4"/>
  <c r="AS842" i="4"/>
  <c r="AS841" i="4"/>
  <c r="AS843" i="4"/>
  <c r="AS844" i="4"/>
  <c r="AS967" i="4"/>
  <c r="AS1364" i="4"/>
  <c r="AS1365" i="4"/>
  <c r="AS1356" i="4"/>
  <c r="AS1357" i="4"/>
  <c r="AS1358" i="4"/>
  <c r="AS1359" i="4"/>
  <c r="AS1366" i="4"/>
  <c r="AS1517" i="4"/>
  <c r="AG110" i="11"/>
  <c r="AG106" i="11"/>
  <c r="AG170" i="14"/>
  <c r="AG171" i="14"/>
  <c r="AG172" i="14"/>
  <c r="AG255" i="14"/>
  <c r="AG256" i="14"/>
  <c r="AG113" i="11"/>
  <c r="AG184" i="14"/>
  <c r="AG271" i="14"/>
  <c r="AG272" i="14"/>
  <c r="AG114" i="11"/>
  <c r="AG112" i="11"/>
  <c r="AG121" i="11"/>
  <c r="AG122" i="11"/>
  <c r="AG123" i="11"/>
  <c r="AG124" i="11"/>
  <c r="AG125" i="11"/>
  <c r="AG126" i="11"/>
  <c r="AG127" i="11"/>
  <c r="AG105" i="11"/>
  <c r="AS1561" i="4"/>
  <c r="AG141" i="11"/>
  <c r="AG352" i="14"/>
  <c r="AG142" i="11"/>
  <c r="JD57" i="8"/>
  <c r="JD65" i="8"/>
  <c r="JD129" i="8"/>
  <c r="AG140" i="11"/>
  <c r="AS1681" i="4"/>
  <c r="AG144" i="11"/>
  <c r="AS1642" i="4"/>
  <c r="AG143" i="11"/>
  <c r="AG139" i="11"/>
  <c r="AS651" i="4"/>
  <c r="AG135" i="11"/>
  <c r="AS1508" i="4"/>
  <c r="AG132" i="11"/>
  <c r="AS1513" i="4"/>
  <c r="AG133" i="11"/>
  <c r="AS1518" i="4"/>
  <c r="AG134" i="11"/>
  <c r="AS706" i="4"/>
  <c r="AR1322" i="4"/>
  <c r="AS1318" i="4"/>
  <c r="AS821" i="4"/>
  <c r="AS820" i="4"/>
  <c r="AS822" i="4"/>
  <c r="AS823" i="4"/>
  <c r="AS976" i="4"/>
  <c r="AS977" i="4"/>
  <c r="AS1319" i="4"/>
  <c r="AS1320" i="4"/>
  <c r="AS1311" i="4"/>
  <c r="AS1312" i="4"/>
  <c r="AS1313" i="4"/>
  <c r="AS1314" i="4"/>
  <c r="AS1321" i="4"/>
  <c r="AS1503" i="4"/>
  <c r="AG131" i="11"/>
  <c r="AG130" i="11"/>
  <c r="AG257" i="14"/>
  <c r="AG137" i="11"/>
  <c r="AG273" i="14"/>
  <c r="AG138" i="11"/>
  <c r="AG136" i="11"/>
  <c r="AG145" i="11"/>
  <c r="AG146" i="11"/>
  <c r="AG147" i="11"/>
  <c r="AG148" i="11"/>
  <c r="AG149" i="11"/>
  <c r="AG150" i="11"/>
  <c r="AG151" i="11"/>
  <c r="AG129" i="11"/>
  <c r="AG104" i="11"/>
  <c r="AS591" i="4"/>
  <c r="AS589" i="4"/>
  <c r="AS590" i="4"/>
  <c r="AS592" i="4"/>
  <c r="AS593" i="4"/>
  <c r="AS594" i="4"/>
  <c r="AS1563" i="4"/>
  <c r="AG166" i="11"/>
  <c r="AS601" i="4"/>
  <c r="AS599" i="4"/>
  <c r="AS600" i="4"/>
  <c r="AS602" i="4"/>
  <c r="AS603" i="4"/>
  <c r="AS604" i="4"/>
  <c r="AS1603" i="4"/>
  <c r="AS1605" i="4"/>
  <c r="AS1606" i="4"/>
  <c r="AG353" i="14"/>
  <c r="AG354" i="14"/>
  <c r="AG167" i="11"/>
  <c r="JD73" i="8"/>
  <c r="JD83" i="8"/>
  <c r="JD131" i="8"/>
  <c r="AG165" i="11"/>
  <c r="AS1683" i="4"/>
  <c r="AG169" i="11"/>
  <c r="AS1643" i="4"/>
  <c r="AS1644" i="4"/>
  <c r="AG168" i="11"/>
  <c r="AG164" i="11"/>
  <c r="AS653" i="4"/>
  <c r="AG160" i="11"/>
  <c r="AS720" i="4"/>
  <c r="AR1458" i="4"/>
  <c r="AS1454" i="4"/>
  <c r="AS852" i="4"/>
  <c r="AS851" i="4"/>
  <c r="AS853" i="4"/>
  <c r="AS854" i="4"/>
  <c r="AS983" i="4"/>
  <c r="AS984" i="4"/>
  <c r="AS1455" i="4"/>
  <c r="AS1456" i="4"/>
  <c r="AS1447" i="4"/>
  <c r="AS1448" i="4"/>
  <c r="AS1449" i="4"/>
  <c r="AS1450" i="4"/>
  <c r="AS1457" i="4"/>
  <c r="AS1550" i="4"/>
  <c r="AG156" i="11"/>
  <c r="AS721" i="4"/>
  <c r="AR1413" i="4"/>
  <c r="AS1409" i="4"/>
  <c r="AS727" i="4"/>
  <c r="AS866" i="4"/>
  <c r="AS865" i="4"/>
  <c r="AS867" i="4"/>
  <c r="AS868" i="4"/>
  <c r="AS987" i="4"/>
  <c r="AS988" i="4"/>
  <c r="AS1410" i="4"/>
  <c r="AS1411" i="4"/>
  <c r="AS1402" i="4"/>
  <c r="AS1403" i="4"/>
  <c r="AS1404" i="4"/>
  <c r="AS1405" i="4"/>
  <c r="AS1412" i="4"/>
  <c r="AS1533" i="4"/>
  <c r="AG157" i="11"/>
  <c r="AS722" i="4"/>
  <c r="AR1428" i="4"/>
  <c r="AS1424" i="4"/>
  <c r="AS728" i="4"/>
  <c r="AS873" i="4"/>
  <c r="AS872" i="4"/>
  <c r="AS874" i="4"/>
  <c r="AS875" i="4"/>
  <c r="AS991" i="4"/>
  <c r="AS1425" i="4"/>
  <c r="AS1426" i="4"/>
  <c r="AS1417" i="4"/>
  <c r="AS1418" i="4"/>
  <c r="AS1419" i="4"/>
  <c r="AS1420" i="4"/>
  <c r="AS1427" i="4"/>
  <c r="AS1539" i="4"/>
  <c r="AG158" i="11"/>
  <c r="AS723" i="4"/>
  <c r="AR1443" i="4"/>
  <c r="AS1439" i="4"/>
  <c r="AS729" i="4"/>
  <c r="AS880" i="4"/>
  <c r="AS879" i="4"/>
  <c r="AS881" i="4"/>
  <c r="AS882" i="4"/>
  <c r="AS999" i="4"/>
  <c r="AS1440" i="4"/>
  <c r="AS1441" i="4"/>
  <c r="AS1432" i="4"/>
  <c r="AS1433" i="4"/>
  <c r="AS1434" i="4"/>
  <c r="AS1435" i="4"/>
  <c r="AS1442" i="4"/>
  <c r="AS1545" i="4"/>
  <c r="AG159" i="11"/>
  <c r="AG155" i="11"/>
  <c r="AG176" i="14"/>
  <c r="AG177" i="14"/>
  <c r="AG178" i="14"/>
  <c r="AG258" i="14"/>
  <c r="AG259" i="14"/>
  <c r="AG162" i="11"/>
  <c r="AG185" i="14"/>
  <c r="AG274" i="14"/>
  <c r="AG275" i="14"/>
  <c r="AG163" i="11"/>
  <c r="AG161" i="11"/>
  <c r="AG170" i="11"/>
  <c r="AG171" i="11"/>
  <c r="AG172" i="11"/>
  <c r="AG173" i="11"/>
  <c r="AG174" i="11"/>
  <c r="AG175" i="11"/>
  <c r="AG176" i="11"/>
  <c r="AG154" i="11"/>
  <c r="AS1564" i="4"/>
  <c r="AG190" i="11"/>
  <c r="AG355" i="14"/>
  <c r="AG191" i="11"/>
  <c r="JD74" i="8"/>
  <c r="JD84" i="8"/>
  <c r="JD132" i="8"/>
  <c r="JD185" i="8"/>
  <c r="AG189" i="11"/>
  <c r="AS1645" i="4"/>
  <c r="AG192" i="11"/>
  <c r="AS1684" i="4"/>
  <c r="AG193" i="11"/>
  <c r="AG188" i="11"/>
  <c r="AS654" i="4"/>
  <c r="AG184" i="11"/>
  <c r="AS1532" i="4"/>
  <c r="AG181" i="11"/>
  <c r="AS1538" i="4"/>
  <c r="AG182" i="11"/>
  <c r="AS1544" i="4"/>
  <c r="AG183" i="11"/>
  <c r="AS726" i="4"/>
  <c r="AR1398" i="4"/>
  <c r="AS1394" i="4"/>
  <c r="AS859" i="4"/>
  <c r="AS858" i="4"/>
  <c r="AS860" i="4"/>
  <c r="AS861" i="4"/>
  <c r="AS1008" i="4"/>
  <c r="AS1009" i="4"/>
  <c r="AS1395" i="4"/>
  <c r="AS1396" i="4"/>
  <c r="AS1387" i="4"/>
  <c r="AS1388" i="4"/>
  <c r="AS1389" i="4"/>
  <c r="AS1390" i="4"/>
  <c r="AS1397" i="4"/>
  <c r="AS1527" i="4"/>
  <c r="AG180" i="11"/>
  <c r="AG179" i="11"/>
  <c r="AG260" i="14"/>
  <c r="AG186" i="11"/>
  <c r="AG276" i="14"/>
  <c r="AG187" i="11"/>
  <c r="AG185" i="11"/>
  <c r="AG194" i="11"/>
  <c r="AG195" i="11"/>
  <c r="AG196" i="11"/>
  <c r="AG197" i="11"/>
  <c r="AG198" i="11"/>
  <c r="AG199" i="11"/>
  <c r="AG200" i="11"/>
  <c r="AG178" i="11"/>
  <c r="AS1565" i="4"/>
  <c r="AG214" i="11"/>
  <c r="AG356" i="14"/>
  <c r="AG215" i="11"/>
  <c r="JD75" i="8"/>
  <c r="JD85" i="8"/>
  <c r="JD133" i="8"/>
  <c r="JD186" i="8"/>
  <c r="AG213" i="11"/>
  <c r="AS1646" i="4"/>
  <c r="AG216" i="11"/>
  <c r="AG212" i="11"/>
  <c r="AS655" i="4"/>
  <c r="AG208" i="11"/>
  <c r="AS1534" i="4"/>
  <c r="AG205" i="11"/>
  <c r="AS1540" i="4"/>
  <c r="AG206" i="11"/>
  <c r="AS1546" i="4"/>
  <c r="AG207" i="11"/>
  <c r="AS1528" i="4"/>
  <c r="AG204" i="11"/>
  <c r="AG203" i="11"/>
  <c r="AG261" i="14"/>
  <c r="AG210" i="11"/>
  <c r="AG277" i="14"/>
  <c r="AG211" i="11"/>
  <c r="AG209" i="11"/>
  <c r="AG218" i="11"/>
  <c r="AG219" i="11"/>
  <c r="AG220" i="11"/>
  <c r="AG221" i="11"/>
  <c r="AG222" i="11"/>
  <c r="AG223" i="11"/>
  <c r="AG224" i="11"/>
  <c r="AG202" i="11"/>
  <c r="AS1566" i="4"/>
  <c r="AG234" i="11"/>
  <c r="AG357" i="14"/>
  <c r="AG235" i="11"/>
  <c r="AG232" i="11"/>
  <c r="AS626" i="4"/>
  <c r="AS656" i="4"/>
  <c r="AG228" i="11"/>
  <c r="AG227" i="11"/>
  <c r="AG262" i="14"/>
  <c r="AG230" i="11"/>
  <c r="AG278" i="14"/>
  <c r="AG231" i="11"/>
  <c r="AG229" i="11"/>
  <c r="AG239" i="11"/>
  <c r="AG240" i="11"/>
  <c r="AG241" i="11"/>
  <c r="AG242" i="11"/>
  <c r="AG243" i="11"/>
  <c r="AG244" i="11"/>
  <c r="AG245" i="11"/>
  <c r="AG226" i="11"/>
  <c r="AG153" i="11"/>
  <c r="AG29" i="11"/>
  <c r="AG248" i="11"/>
  <c r="AG189" i="14"/>
  <c r="AG192" i="14"/>
  <c r="AG190" i="14"/>
  <c r="AG191" i="14"/>
  <c r="AG194" i="14"/>
  <c r="AG199" i="14"/>
  <c r="AG202" i="14"/>
  <c r="AG205" i="14"/>
  <c r="AG209" i="14"/>
  <c r="AG212" i="14"/>
  <c r="AG257" i="11"/>
  <c r="AG252" i="11"/>
  <c r="AS20" i="4"/>
  <c r="AS21" i="4"/>
  <c r="AS22" i="4"/>
  <c r="AS23" i="4"/>
  <c r="AS26" i="4"/>
  <c r="AS30" i="4"/>
  <c r="AS90" i="4"/>
  <c r="AS91" i="4"/>
  <c r="AS92" i="4"/>
  <c r="AS93" i="4"/>
  <c r="AS96" i="4"/>
  <c r="AS98" i="4"/>
  <c r="AS34" i="4"/>
  <c r="AS36" i="4"/>
  <c r="AS38" i="4"/>
  <c r="AS40" i="4"/>
  <c r="AS43" i="4"/>
  <c r="AS101" i="4"/>
  <c r="AS103" i="4"/>
  <c r="AS105" i="4"/>
  <c r="AS107" i="4"/>
  <c r="AS110" i="4"/>
  <c r="AS157" i="4"/>
  <c r="AS158" i="4"/>
  <c r="AS159" i="4"/>
  <c r="AS160" i="4"/>
  <c r="AS163" i="4"/>
  <c r="AS165" i="4"/>
  <c r="AS168" i="4"/>
  <c r="AS170" i="4"/>
  <c r="AS172" i="4"/>
  <c r="AS174" i="4"/>
  <c r="AS177" i="4"/>
  <c r="AH12" i="10"/>
  <c r="AS281" i="4"/>
  <c r="AS282" i="4"/>
  <c r="AG263" i="11"/>
  <c r="AS47" i="4"/>
  <c r="AS114" i="4"/>
  <c r="AS50" i="4"/>
  <c r="AS52" i="4"/>
  <c r="AS54" i="4"/>
  <c r="AS56" i="4"/>
  <c r="AS59" i="4"/>
  <c r="AS117" i="4"/>
  <c r="AS119" i="4"/>
  <c r="AS121" i="4"/>
  <c r="AS123" i="4"/>
  <c r="AS126" i="4"/>
  <c r="AS181" i="4"/>
  <c r="AS184" i="4"/>
  <c r="AS186" i="4"/>
  <c r="AS188" i="4"/>
  <c r="AS190" i="4"/>
  <c r="AS193" i="4"/>
  <c r="AH15" i="10"/>
  <c r="AS285" i="4"/>
  <c r="AS286" i="4"/>
  <c r="AG264" i="11"/>
  <c r="AS63" i="4"/>
  <c r="AS130" i="4"/>
  <c r="AS66" i="4"/>
  <c r="AS68" i="4"/>
  <c r="AS70" i="4"/>
  <c r="AS72" i="4"/>
  <c r="AS75" i="4"/>
  <c r="AS133" i="4"/>
  <c r="AS135" i="4"/>
  <c r="AS137" i="4"/>
  <c r="AS139" i="4"/>
  <c r="AS142" i="4"/>
  <c r="AS197" i="4"/>
  <c r="AS200" i="4"/>
  <c r="AS202" i="4"/>
  <c r="AS204" i="4"/>
  <c r="AS206" i="4"/>
  <c r="AS209" i="4"/>
  <c r="AH18" i="10"/>
  <c r="AS289" i="4"/>
  <c r="AS290" i="4"/>
  <c r="AG265" i="11"/>
  <c r="AG262" i="11"/>
  <c r="AG260" i="11"/>
  <c r="JD200" i="8"/>
  <c r="JD195" i="8"/>
  <c r="JD197" i="8"/>
  <c r="JD201" i="8"/>
  <c r="AG277" i="11"/>
  <c r="AG213" i="14"/>
  <c r="AG278" i="11"/>
  <c r="BQ446" i="6"/>
  <c r="AS1737" i="4"/>
  <c r="AS1734" i="4"/>
  <c r="AS1739" i="4"/>
  <c r="BQ447" i="6"/>
  <c r="AS1740" i="4"/>
  <c r="AS1738" i="4"/>
  <c r="AS1741" i="4"/>
  <c r="AS1742" i="4"/>
  <c r="AS1744" i="4"/>
  <c r="AG276" i="11"/>
  <c r="AG273" i="11"/>
  <c r="AR1622" i="4"/>
  <c r="AS1618" i="4"/>
  <c r="AS1615" i="4"/>
  <c r="AS1616" i="4"/>
  <c r="AS1619" i="4"/>
  <c r="AS1620" i="4"/>
  <c r="AS1621" i="4"/>
  <c r="AS1631" i="4"/>
  <c r="AG261" i="11"/>
  <c r="AG259" i="11"/>
  <c r="AG250" i="11"/>
  <c r="AG280" i="11"/>
  <c r="AF128" i="12"/>
  <c r="AG288" i="11"/>
  <c r="AS283" i="4"/>
  <c r="AS287" i="4"/>
  <c r="AS291" i="4"/>
  <c r="AG284" i="11"/>
  <c r="AG283" i="11"/>
  <c r="AS1013" i="4"/>
  <c r="AS1016" i="4"/>
  <c r="AS1030" i="4"/>
  <c r="AS1018" i="4"/>
  <c r="AS1031" i="4"/>
  <c r="AS1020" i="4"/>
  <c r="AS1032" i="4"/>
  <c r="AS1022" i="4"/>
  <c r="AS1033" i="4"/>
  <c r="AS1024" i="4"/>
  <c r="AS1034" i="4"/>
  <c r="AS1035" i="4"/>
  <c r="AS1038" i="4"/>
  <c r="AS1039" i="4"/>
  <c r="AS1040" i="4"/>
  <c r="AS1041" i="4"/>
  <c r="AS1042" i="4"/>
  <c r="AS1043" i="4"/>
  <c r="AS1045" i="4"/>
  <c r="AS1052" i="4"/>
  <c r="AS1055" i="4"/>
  <c r="AS1069" i="4"/>
  <c r="AS1057" i="4"/>
  <c r="AS1070" i="4"/>
  <c r="AS1059" i="4"/>
  <c r="AS1071" i="4"/>
  <c r="AS1061" i="4"/>
  <c r="AS1072" i="4"/>
  <c r="AS1063" i="4"/>
  <c r="AS1073" i="4"/>
  <c r="AS1074" i="4"/>
  <c r="AS1077" i="4"/>
  <c r="AS1078" i="4"/>
  <c r="AS1079" i="4"/>
  <c r="AS1080" i="4"/>
  <c r="AS1081" i="4"/>
  <c r="AS1082" i="4"/>
  <c r="AS1084" i="4"/>
  <c r="AS1090" i="4"/>
  <c r="AS1093" i="4"/>
  <c r="AS1107" i="4"/>
  <c r="AS1095" i="4"/>
  <c r="AS1108" i="4"/>
  <c r="AS1097" i="4"/>
  <c r="AS1109" i="4"/>
  <c r="AS1099" i="4"/>
  <c r="AS1110" i="4"/>
  <c r="AS1101" i="4"/>
  <c r="AS1111" i="4"/>
  <c r="AS1112" i="4"/>
  <c r="AS1115" i="4"/>
  <c r="AS1116" i="4"/>
  <c r="AS1117" i="4"/>
  <c r="AS1118" i="4"/>
  <c r="AS1119" i="4"/>
  <c r="AS1120" i="4"/>
  <c r="AS1122" i="4"/>
  <c r="AG286" i="11"/>
  <c r="AS1017" i="4"/>
  <c r="AS1019" i="4"/>
  <c r="AS1021" i="4"/>
  <c r="AS1023" i="4"/>
  <c r="AS1027" i="4"/>
  <c r="AS1049" i="4"/>
  <c r="AS1056" i="4"/>
  <c r="AS1058" i="4"/>
  <c r="AS1060" i="4"/>
  <c r="AS1062" i="4"/>
  <c r="AS1066" i="4"/>
  <c r="AS1087" i="4"/>
  <c r="AS1094" i="4"/>
  <c r="AS1096" i="4"/>
  <c r="AS1098" i="4"/>
  <c r="AS1100" i="4"/>
  <c r="AS1104" i="4"/>
  <c r="AS1125" i="4"/>
  <c r="AS900" i="4"/>
  <c r="AS901" i="4"/>
  <c r="AS902" i="4"/>
  <c r="AS903" i="4"/>
  <c r="AS934" i="4"/>
  <c r="AS935" i="4"/>
  <c r="AS936" i="4"/>
  <c r="AS937" i="4"/>
  <c r="AS960" i="4"/>
  <c r="AS961" i="4"/>
  <c r="AS962" i="4"/>
  <c r="AS963" i="4"/>
  <c r="AS992" i="4"/>
  <c r="AS993" i="4"/>
  <c r="AS994" i="4"/>
  <c r="AS995" i="4"/>
  <c r="AS1128" i="4"/>
  <c r="AS1131" i="4"/>
  <c r="AS1132" i="4"/>
  <c r="AS1133" i="4"/>
  <c r="AS1134" i="4"/>
  <c r="AS1135" i="4"/>
  <c r="AS1136" i="4"/>
  <c r="AS1137" i="4"/>
  <c r="AS1138" i="4"/>
  <c r="AS1142" i="4"/>
  <c r="AS908" i="4"/>
  <c r="AS909" i="4"/>
  <c r="AS910" i="4"/>
  <c r="AS911" i="4"/>
  <c r="AS942" i="4"/>
  <c r="AS943" i="4"/>
  <c r="AS944" i="4"/>
  <c r="AS945" i="4"/>
  <c r="AS968" i="4"/>
  <c r="AS969" i="4"/>
  <c r="AS970" i="4"/>
  <c r="AS971" i="4"/>
  <c r="AS1000" i="4"/>
  <c r="AS1001" i="4"/>
  <c r="AS1002" i="4"/>
  <c r="AS1003" i="4"/>
  <c r="AS1145" i="4"/>
  <c r="AS1148" i="4"/>
  <c r="AS1149" i="4"/>
  <c r="AS1150" i="4"/>
  <c r="AS1151" i="4"/>
  <c r="AS1152" i="4"/>
  <c r="AS1153" i="4"/>
  <c r="AS1154" i="4"/>
  <c r="AS1155" i="4"/>
  <c r="AS1159" i="4"/>
  <c r="AG287" i="11"/>
  <c r="AG282" i="11"/>
  <c r="AR1568" i="4"/>
  <c r="AS1570" i="4"/>
  <c r="AS1571" i="4"/>
  <c r="AG23" i="12"/>
  <c r="AS1699" i="4"/>
  <c r="AG48" i="12"/>
  <c r="AG6" i="12"/>
  <c r="AG7" i="12"/>
  <c r="AG8" i="12"/>
  <c r="AG5" i="12"/>
  <c r="AG4" i="12"/>
  <c r="AR619" i="4"/>
  <c r="AR628" i="4"/>
  <c r="AR620" i="4"/>
  <c r="AR629" i="4"/>
  <c r="AR621" i="4"/>
  <c r="AR630" i="4"/>
  <c r="AR631" i="4"/>
  <c r="AR632" i="4"/>
  <c r="AR634" i="4"/>
  <c r="AS636" i="4"/>
  <c r="AG22" i="12"/>
  <c r="AG17" i="12"/>
  <c r="AG18" i="12"/>
  <c r="AG19" i="12"/>
  <c r="AS1141" i="4"/>
  <c r="AG20" i="12"/>
  <c r="AS1156" i="4"/>
  <c r="AS1158" i="4"/>
  <c r="AG21" i="12"/>
  <c r="AG16" i="12"/>
  <c r="AG287" i="14"/>
  <c r="AG288" i="14"/>
  <c r="AG289" i="14"/>
  <c r="AG291" i="14"/>
  <c r="AG23" i="14"/>
  <c r="AG55" i="14"/>
  <c r="AG85" i="14"/>
  <c r="AG293" i="14"/>
  <c r="AG299" i="14"/>
  <c r="AG300" i="14"/>
  <c r="AG302" i="14"/>
  <c r="AG26" i="14"/>
  <c r="AG58" i="14"/>
  <c r="AG88" i="14"/>
  <c r="AG294" i="14"/>
  <c r="AG305" i="14"/>
  <c r="AG306" i="14"/>
  <c r="AG308" i="14"/>
  <c r="AG30" i="14"/>
  <c r="AG62" i="14"/>
  <c r="AG92" i="14"/>
  <c r="AG295" i="14"/>
  <c r="AG311" i="14"/>
  <c r="AG312" i="14"/>
  <c r="AG314" i="14"/>
  <c r="AG316" i="14"/>
  <c r="AG26" i="12"/>
  <c r="AF110" i="14"/>
  <c r="AG368" i="14"/>
  <c r="AG31" i="12"/>
  <c r="AG21" i="14"/>
  <c r="AG53" i="14"/>
  <c r="AG83" i="14"/>
  <c r="AG113" i="14"/>
  <c r="AF370" i="14"/>
  <c r="AG32" i="12"/>
  <c r="AF24" i="14"/>
  <c r="AF56" i="14"/>
  <c r="AF86" i="14"/>
  <c r="AF116" i="14"/>
  <c r="AG372" i="14"/>
  <c r="AG33" i="12"/>
  <c r="AG120" i="14"/>
  <c r="AF374" i="14"/>
  <c r="AG34" i="12"/>
  <c r="AF122" i="14"/>
  <c r="AG376" i="14"/>
  <c r="AG35" i="12"/>
  <c r="AG25" i="12"/>
  <c r="AS1607" i="4"/>
  <c r="AG332" i="14"/>
  <c r="AG333" i="14"/>
  <c r="AG334" i="14"/>
  <c r="AG335" i="14"/>
  <c r="AG336" i="14"/>
  <c r="AG339" i="14"/>
  <c r="AG340" i="14"/>
  <c r="AG341" i="14"/>
  <c r="AG342" i="14"/>
  <c r="AG36" i="12"/>
  <c r="AG216" i="14"/>
  <c r="AG217" i="14"/>
  <c r="AG218" i="14"/>
  <c r="AG200" i="14"/>
  <c r="AG222" i="14"/>
  <c r="AG223" i="14"/>
  <c r="AG224" i="14"/>
  <c r="AG225" i="14"/>
  <c r="AG203" i="14"/>
  <c r="AG227" i="14"/>
  <c r="AG228" i="14"/>
  <c r="AG229" i="14"/>
  <c r="AG230" i="14"/>
  <c r="AG207" i="14"/>
  <c r="AG232" i="14"/>
  <c r="AG233" i="14"/>
  <c r="AG234" i="14"/>
  <c r="AG235" i="14"/>
  <c r="AG237" i="14"/>
  <c r="AG38" i="12"/>
  <c r="AG242" i="14"/>
  <c r="AG40" i="12"/>
  <c r="AF246" i="14"/>
  <c r="AG41" i="12"/>
  <c r="AG245" i="14"/>
  <c r="AG42" i="12"/>
  <c r="AG198" i="14"/>
  <c r="AF243" i="14"/>
  <c r="AG43" i="12"/>
  <c r="AF201" i="14"/>
  <c r="AG244" i="14"/>
  <c r="AG44" i="12"/>
  <c r="AG37" i="12"/>
  <c r="AG24" i="12"/>
  <c r="AR1725" i="4"/>
  <c r="AS1726" i="4"/>
  <c r="AG49" i="12"/>
  <c r="AQ1716" i="4"/>
  <c r="AR1716" i="4"/>
  <c r="AS1717" i="4"/>
  <c r="AG50" i="12"/>
  <c r="AQ1719" i="4"/>
  <c r="AR1719" i="4"/>
  <c r="AS1720" i="4"/>
  <c r="AG51" i="12"/>
  <c r="AR1722" i="4"/>
  <c r="AS1723" i="4"/>
  <c r="AG53" i="12"/>
  <c r="AG47" i="12"/>
  <c r="AG58" i="12"/>
  <c r="AR1682" i="4"/>
  <c r="AR1672" i="4"/>
  <c r="AS1688" i="4"/>
  <c r="AG46" i="12"/>
  <c r="AS1634" i="4"/>
  <c r="AG57" i="12"/>
  <c r="AG3" i="12"/>
  <c r="AS1705" i="4"/>
  <c r="AG74" i="12"/>
  <c r="AG114" i="12"/>
  <c r="AG115" i="12"/>
  <c r="AG116" i="12"/>
  <c r="AG117" i="12"/>
  <c r="AG113" i="12"/>
  <c r="AS35" i="4"/>
  <c r="AS37" i="4"/>
  <c r="AS39" i="4"/>
  <c r="AS41" i="4"/>
  <c r="AS44" i="4"/>
  <c r="AS51" i="4"/>
  <c r="AS53" i="4"/>
  <c r="AS55" i="4"/>
  <c r="AS57" i="4"/>
  <c r="AS60" i="4"/>
  <c r="AS67" i="4"/>
  <c r="AS69" i="4"/>
  <c r="AS71" i="4"/>
  <c r="AS73" i="4"/>
  <c r="AS76" i="4"/>
  <c r="AS102" i="4"/>
  <c r="AS104" i="4"/>
  <c r="AS106" i="4"/>
  <c r="AS108" i="4"/>
  <c r="AS111" i="4"/>
  <c r="AS118" i="4"/>
  <c r="AS120" i="4"/>
  <c r="AS122" i="4"/>
  <c r="AS124" i="4"/>
  <c r="AS127" i="4"/>
  <c r="AS134" i="4"/>
  <c r="AS136" i="4"/>
  <c r="AS138" i="4"/>
  <c r="AS140" i="4"/>
  <c r="AS143" i="4"/>
  <c r="AS169" i="4"/>
  <c r="AS171" i="4"/>
  <c r="AS173" i="4"/>
  <c r="AS175" i="4"/>
  <c r="AS178" i="4"/>
  <c r="AS185" i="4"/>
  <c r="AS187" i="4"/>
  <c r="AS189" i="4"/>
  <c r="AS191" i="4"/>
  <c r="AS194" i="4"/>
  <c r="AS201" i="4"/>
  <c r="AS203" i="4"/>
  <c r="AS205" i="4"/>
  <c r="AS207" i="4"/>
  <c r="AS210" i="4"/>
  <c r="AG68" i="12"/>
  <c r="AG67" i="12"/>
  <c r="AG70" i="12"/>
  <c r="AG66" i="12"/>
  <c r="AG72" i="12"/>
  <c r="AS1046" i="4"/>
  <c r="AS1085" i="4"/>
  <c r="AS1123" i="4"/>
  <c r="AG73" i="12"/>
  <c r="AG71" i="12"/>
  <c r="AG65" i="12"/>
  <c r="AS1713" i="4"/>
  <c r="AG121" i="12"/>
  <c r="AG119" i="12"/>
  <c r="AS1629" i="4"/>
  <c r="AG62" i="12"/>
  <c r="AG59" i="12"/>
  <c r="AG123" i="12"/>
  <c r="AF129" i="12"/>
  <c r="AG124" i="12"/>
  <c r="AG125" i="12"/>
  <c r="AS1733" i="4"/>
  <c r="AG126" i="12"/>
  <c r="AG127" i="12"/>
  <c r="AG296" i="11"/>
  <c r="AG295" i="11"/>
  <c r="AG305" i="11"/>
  <c r="AG292" i="11"/>
  <c r="AG291" i="11"/>
  <c r="AG294" i="11"/>
  <c r="AG290" i="11"/>
  <c r="AG307" i="11"/>
  <c r="AG309" i="11"/>
  <c r="AT524" i="4"/>
  <c r="AT522" i="4"/>
  <c r="AT523" i="4"/>
  <c r="AT525" i="4"/>
  <c r="AT526" i="4"/>
  <c r="AT527" i="4"/>
  <c r="AT1555" i="4"/>
  <c r="AH43" i="11"/>
  <c r="AT1610" i="4"/>
  <c r="AH127" i="14"/>
  <c r="AH128" i="14"/>
  <c r="AH130" i="14"/>
  <c r="AT534" i="4"/>
  <c r="AT532" i="4"/>
  <c r="AT533" i="4"/>
  <c r="AT535" i="4"/>
  <c r="AT536" i="4"/>
  <c r="AT537" i="4"/>
  <c r="AT1582" i="4"/>
  <c r="AT1584" i="4"/>
  <c r="AT1585" i="4"/>
  <c r="AH345" i="14"/>
  <c r="AH346" i="14"/>
  <c r="AH44" i="11"/>
  <c r="JE28" i="8"/>
  <c r="JE36" i="8"/>
  <c r="JE124" i="8"/>
  <c r="AH42" i="11"/>
  <c r="AT1674" i="4"/>
  <c r="AT1675" i="4"/>
  <c r="AH46" i="11"/>
  <c r="AT1635" i="4"/>
  <c r="AT1636" i="4"/>
  <c r="AH45" i="11"/>
  <c r="AH41" i="11"/>
  <c r="AT625" i="4"/>
  <c r="AT645" i="4"/>
  <c r="AH37" i="11"/>
  <c r="AT687" i="4"/>
  <c r="AS1185" i="4"/>
  <c r="AT1181" i="4"/>
  <c r="AT744" i="4"/>
  <c r="AT743" i="4"/>
  <c r="AT742" i="4"/>
  <c r="AT745" i="4"/>
  <c r="AT891" i="4"/>
  <c r="AT892" i="4"/>
  <c r="AT1182" i="4"/>
  <c r="AT1183" i="4"/>
  <c r="AT1174" i="4"/>
  <c r="AT1175" i="4"/>
  <c r="AT1176" i="4"/>
  <c r="AT1177" i="4"/>
  <c r="AT1184" i="4"/>
  <c r="AT1462" i="4"/>
  <c r="AH33" i="11"/>
  <c r="AT688" i="4"/>
  <c r="AT694" i="4"/>
  <c r="AS1200" i="4"/>
  <c r="AT1196" i="4"/>
  <c r="AT760" i="4"/>
  <c r="AT759" i="4"/>
  <c r="AT758" i="4"/>
  <c r="AT761" i="4"/>
  <c r="AT895" i="4"/>
  <c r="AT896" i="4"/>
  <c r="AT1197" i="4"/>
  <c r="AT1198" i="4"/>
  <c r="AT1189" i="4"/>
  <c r="AT1190" i="4"/>
  <c r="AT1191" i="4"/>
  <c r="AT1192" i="4"/>
  <c r="AT1199" i="4"/>
  <c r="AT1466" i="4"/>
  <c r="AH34" i="11"/>
  <c r="AT689" i="4"/>
  <c r="AT695" i="4"/>
  <c r="AS1215" i="4"/>
  <c r="AT1211" i="4"/>
  <c r="AT767" i="4"/>
  <c r="AT766" i="4"/>
  <c r="AT765" i="4"/>
  <c r="AT768" i="4"/>
  <c r="AT899" i="4"/>
  <c r="AT1212" i="4"/>
  <c r="AT1213" i="4"/>
  <c r="AT1204" i="4"/>
  <c r="AT1205" i="4"/>
  <c r="AT1206" i="4"/>
  <c r="AT1207" i="4"/>
  <c r="AT1214" i="4"/>
  <c r="AT1471" i="4"/>
  <c r="AH35" i="11"/>
  <c r="AT690" i="4"/>
  <c r="AT696" i="4"/>
  <c r="AS1230" i="4"/>
  <c r="AT1226" i="4"/>
  <c r="AT774" i="4"/>
  <c r="AT773" i="4"/>
  <c r="AT772" i="4"/>
  <c r="AT775" i="4"/>
  <c r="AT907" i="4"/>
  <c r="AT1227" i="4"/>
  <c r="AT1228" i="4"/>
  <c r="AT1219" i="4"/>
  <c r="AT1220" i="4"/>
  <c r="AT1221" i="4"/>
  <c r="AT1222" i="4"/>
  <c r="AT1229" i="4"/>
  <c r="AT1476" i="4"/>
  <c r="AH36" i="11"/>
  <c r="AH32" i="11"/>
  <c r="AH5" i="14"/>
  <c r="AH6" i="14"/>
  <c r="AH8" i="14"/>
  <c r="AH9" i="14"/>
  <c r="AH10" i="14"/>
  <c r="AH13" i="14"/>
  <c r="AH11" i="14"/>
  <c r="AH14" i="14"/>
  <c r="AH16" i="14"/>
  <c r="AH18" i="14"/>
  <c r="AH22" i="14"/>
  <c r="AH25" i="14"/>
  <c r="AH28" i="14"/>
  <c r="AH32" i="14"/>
  <c r="AH158" i="14"/>
  <c r="AH37" i="14"/>
  <c r="AH38" i="14"/>
  <c r="AH40" i="14"/>
  <c r="AH41" i="14"/>
  <c r="AH42" i="14"/>
  <c r="AH45" i="14"/>
  <c r="AH43" i="14"/>
  <c r="AH46" i="14"/>
  <c r="AH48" i="14"/>
  <c r="AH50" i="14"/>
  <c r="AH54" i="14"/>
  <c r="AH57" i="14"/>
  <c r="AH60" i="14"/>
  <c r="AH64" i="14"/>
  <c r="AH159" i="14"/>
  <c r="AH67" i="14"/>
  <c r="AH68" i="14"/>
  <c r="AH70" i="14"/>
  <c r="AH71" i="14"/>
  <c r="AH72" i="14"/>
  <c r="AH75" i="14"/>
  <c r="AH73" i="14"/>
  <c r="AH76" i="14"/>
  <c r="AH78" i="14"/>
  <c r="AH80" i="14"/>
  <c r="AH84" i="14"/>
  <c r="AH87" i="14"/>
  <c r="AH90" i="14"/>
  <c r="AH94" i="14"/>
  <c r="AH160" i="14"/>
  <c r="AH250" i="14"/>
  <c r="AH251" i="14"/>
  <c r="AH39" i="11"/>
  <c r="AH131" i="14"/>
  <c r="AH132" i="14"/>
  <c r="AH135" i="14"/>
  <c r="AH133" i="14"/>
  <c r="AH136" i="14"/>
  <c r="AH138" i="14"/>
  <c r="AH140" i="14"/>
  <c r="AH144" i="14"/>
  <c r="AH147" i="14"/>
  <c r="AH150" i="14"/>
  <c r="AH154" i="14"/>
  <c r="AH182" i="14"/>
  <c r="AH266" i="14"/>
  <c r="AH267" i="14"/>
  <c r="AH40" i="11"/>
  <c r="AH38" i="11"/>
  <c r="AH47" i="11"/>
  <c r="AH48" i="11"/>
  <c r="AH49" i="11"/>
  <c r="AH50" i="11"/>
  <c r="AH51" i="11"/>
  <c r="AH52" i="11"/>
  <c r="AH53" i="11"/>
  <c r="AH31" i="11"/>
  <c r="AT1556" i="4"/>
  <c r="AH67" i="11"/>
  <c r="AH347" i="14"/>
  <c r="AH68" i="11"/>
  <c r="JE29" i="8"/>
  <c r="JE37" i="8"/>
  <c r="JE125" i="8"/>
  <c r="AH66" i="11"/>
  <c r="AT1676" i="4"/>
  <c r="AH70" i="11"/>
  <c r="AT1637" i="4"/>
  <c r="AH69" i="11"/>
  <c r="AH65" i="11"/>
  <c r="AT646" i="4"/>
  <c r="AH61" i="11"/>
  <c r="AT693" i="4"/>
  <c r="AS1245" i="4"/>
  <c r="AT1241" i="4"/>
  <c r="AT752" i="4"/>
  <c r="AT751" i="4"/>
  <c r="AT750" i="4"/>
  <c r="AT753" i="4"/>
  <c r="AT916" i="4"/>
  <c r="AT917" i="4"/>
  <c r="AT1242" i="4"/>
  <c r="AT1243" i="4"/>
  <c r="AT1234" i="4"/>
  <c r="AT1235" i="4"/>
  <c r="AT1236" i="4"/>
  <c r="AT1237" i="4"/>
  <c r="AT1244" i="4"/>
  <c r="AT1481" i="4"/>
  <c r="AH57" i="11"/>
  <c r="AT1467" i="4"/>
  <c r="AH58" i="11"/>
  <c r="AT1472" i="4"/>
  <c r="AH59" i="11"/>
  <c r="AT1477" i="4"/>
  <c r="AH60" i="11"/>
  <c r="AH56" i="11"/>
  <c r="AH252" i="14"/>
  <c r="AH63" i="11"/>
  <c r="AH268" i="14"/>
  <c r="AH64" i="11"/>
  <c r="AH62" i="11"/>
  <c r="AH71" i="11"/>
  <c r="AH72" i="11"/>
  <c r="AH73" i="11"/>
  <c r="AH74" i="11"/>
  <c r="AH75" i="11"/>
  <c r="AH76" i="11"/>
  <c r="AH77" i="11"/>
  <c r="AH55" i="11"/>
  <c r="AH30" i="11"/>
  <c r="AT547" i="4"/>
  <c r="AT545" i="4"/>
  <c r="AT546" i="4"/>
  <c r="AT548" i="4"/>
  <c r="AT549" i="4"/>
  <c r="AT550" i="4"/>
  <c r="AT1558" i="4"/>
  <c r="AH92" i="11"/>
  <c r="AT1589" i="4"/>
  <c r="AT1591" i="4"/>
  <c r="AT1592" i="4"/>
  <c r="AH348" i="14"/>
  <c r="AH349" i="14"/>
  <c r="AH93" i="11"/>
  <c r="AT1677" i="4"/>
  <c r="AT1678" i="4"/>
  <c r="AH95" i="11"/>
  <c r="AT1638" i="4"/>
  <c r="AT1639" i="4"/>
  <c r="AH94" i="11"/>
  <c r="AH90" i="11"/>
  <c r="AT648" i="4"/>
  <c r="AH86" i="11"/>
  <c r="AT713" i="4"/>
  <c r="AS1261" i="4"/>
  <c r="AT1257" i="4"/>
  <c r="AT784" i="4"/>
  <c r="AT783" i="4"/>
  <c r="AT782" i="4"/>
  <c r="AT785" i="4"/>
  <c r="AT922" i="4"/>
  <c r="AT923" i="4"/>
  <c r="AT1258" i="4"/>
  <c r="AT1259" i="4"/>
  <c r="AT1250" i="4"/>
  <c r="AT1251" i="4"/>
  <c r="AT1252" i="4"/>
  <c r="AT1253" i="4"/>
  <c r="AT1260" i="4"/>
  <c r="AT1486" i="4"/>
  <c r="AH82" i="11"/>
  <c r="AT714" i="4"/>
  <c r="AS1276" i="4"/>
  <c r="AT1272" i="4"/>
  <c r="AT791" i="4"/>
  <c r="AT790" i="4"/>
  <c r="AT789" i="4"/>
  <c r="AT792" i="4"/>
  <c r="AT928" i="4"/>
  <c r="AT929" i="4"/>
  <c r="AT1273" i="4"/>
  <c r="AT1274" i="4"/>
  <c r="AT1265" i="4"/>
  <c r="AT1266" i="4"/>
  <c r="AT1267" i="4"/>
  <c r="AT1268" i="4"/>
  <c r="AT1275" i="4"/>
  <c r="AT1490" i="4"/>
  <c r="AH83" i="11"/>
  <c r="AT715" i="4"/>
  <c r="AS1291" i="4"/>
  <c r="AT1287" i="4"/>
  <c r="AT798" i="4"/>
  <c r="AT797" i="4"/>
  <c r="AT796" i="4"/>
  <c r="AT799" i="4"/>
  <c r="AT933" i="4"/>
  <c r="AT1288" i="4"/>
  <c r="AT1289" i="4"/>
  <c r="AT1280" i="4"/>
  <c r="AT1281" i="4"/>
  <c r="AT1282" i="4"/>
  <c r="AT1283" i="4"/>
  <c r="AT1290" i="4"/>
  <c r="AT1494" i="4"/>
  <c r="AH84" i="11"/>
  <c r="AT716" i="4"/>
  <c r="AS1306" i="4"/>
  <c r="AT1302" i="4"/>
  <c r="AT805" i="4"/>
  <c r="AT804" i="4"/>
  <c r="AT803" i="4"/>
  <c r="AT806" i="4"/>
  <c r="AT941" i="4"/>
  <c r="AT1303" i="4"/>
  <c r="AT1304" i="4"/>
  <c r="AT1295" i="4"/>
  <c r="AT1296" i="4"/>
  <c r="AT1297" i="4"/>
  <c r="AT1298" i="4"/>
  <c r="AT1305" i="4"/>
  <c r="AT1498" i="4"/>
  <c r="AH85" i="11"/>
  <c r="AH81" i="11"/>
  <c r="AH164" i="14"/>
  <c r="AH165" i="14"/>
  <c r="AH166" i="14"/>
  <c r="AH253" i="14"/>
  <c r="AH254" i="14"/>
  <c r="AH183" i="14"/>
  <c r="AH269" i="14"/>
  <c r="AH270" i="14"/>
  <c r="AH89" i="11"/>
  <c r="AH87" i="11"/>
  <c r="AH96" i="11"/>
  <c r="AH97" i="11"/>
  <c r="AH98" i="11"/>
  <c r="AH99" i="11"/>
  <c r="AH100" i="11"/>
  <c r="AH101" i="11"/>
  <c r="AH102" i="11"/>
  <c r="AH80" i="11"/>
  <c r="AH79" i="11"/>
  <c r="AT559" i="4"/>
  <c r="AT557" i="4"/>
  <c r="AT558" i="4"/>
  <c r="AT560" i="4"/>
  <c r="AT561" i="4"/>
  <c r="AT562" i="4"/>
  <c r="AT1560" i="4"/>
  <c r="AH117" i="11"/>
  <c r="AT569" i="4"/>
  <c r="AT567" i="4"/>
  <c r="AT568" i="4"/>
  <c r="AT570" i="4"/>
  <c r="AT571" i="4"/>
  <c r="AT572" i="4"/>
  <c r="AT1596" i="4"/>
  <c r="AT1598" i="4"/>
  <c r="AT1599" i="4"/>
  <c r="AH350" i="14"/>
  <c r="AH351" i="14"/>
  <c r="AH118" i="11"/>
  <c r="JE56" i="8"/>
  <c r="JE64" i="8"/>
  <c r="JE128" i="8"/>
  <c r="AH116" i="11"/>
  <c r="AT1679" i="4"/>
  <c r="AT1680" i="4"/>
  <c r="AH120" i="11"/>
  <c r="AT1640" i="4"/>
  <c r="AT1641" i="4"/>
  <c r="AH119" i="11"/>
  <c r="AH115" i="11"/>
  <c r="AT650" i="4"/>
  <c r="AH111" i="11"/>
  <c r="AT700" i="4"/>
  <c r="AS1382" i="4"/>
  <c r="AT1378" i="4"/>
  <c r="AT815" i="4"/>
  <c r="AT814" i="4"/>
  <c r="AT813" i="4"/>
  <c r="AT816" i="4"/>
  <c r="AT950" i="4"/>
  <c r="AT952" i="4"/>
  <c r="AT1379" i="4"/>
  <c r="AT1380" i="4"/>
  <c r="AT1371" i="4"/>
  <c r="AT1372" i="4"/>
  <c r="AT1373" i="4"/>
  <c r="AT1374" i="4"/>
  <c r="AT1381" i="4"/>
  <c r="AT1522" i="4"/>
  <c r="AH107" i="11"/>
  <c r="AT701" i="4"/>
  <c r="AS1337" i="4"/>
  <c r="AT1333" i="4"/>
  <c r="AT829" i="4"/>
  <c r="AT707" i="4"/>
  <c r="AT828" i="4"/>
  <c r="AT827" i="4"/>
  <c r="AT830" i="4"/>
  <c r="AT955" i="4"/>
  <c r="AT956" i="4"/>
  <c r="AT1334" i="4"/>
  <c r="AT1335" i="4"/>
  <c r="AT1326" i="4"/>
  <c r="AT1327" i="4"/>
  <c r="AT1328" i="4"/>
  <c r="AT1329" i="4"/>
  <c r="AT1336" i="4"/>
  <c r="AT1507" i="4"/>
  <c r="AH108" i="11"/>
  <c r="AT702" i="4"/>
  <c r="AS1352" i="4"/>
  <c r="AT1348" i="4"/>
  <c r="AT836" i="4"/>
  <c r="AT708" i="4"/>
  <c r="AT835" i="4"/>
  <c r="AT834" i="4"/>
  <c r="AT837" i="4"/>
  <c r="AT959" i="4"/>
  <c r="AT1349" i="4"/>
  <c r="AT1350" i="4"/>
  <c r="AT1341" i="4"/>
  <c r="AT1342" i="4"/>
  <c r="AT1343" i="4"/>
  <c r="AT1344" i="4"/>
  <c r="AT1351" i="4"/>
  <c r="AT1512" i="4"/>
  <c r="AH109" i="11"/>
  <c r="AT703" i="4"/>
  <c r="AS1367" i="4"/>
  <c r="AT1363" i="4"/>
  <c r="AT843" i="4"/>
  <c r="AT709" i="4"/>
  <c r="AT842" i="4"/>
  <c r="AT841" i="4"/>
  <c r="AT844" i="4"/>
  <c r="AT967" i="4"/>
  <c r="AT1364" i="4"/>
  <c r="AT1365" i="4"/>
  <c r="AT1356" i="4"/>
  <c r="AT1357" i="4"/>
  <c r="AT1358" i="4"/>
  <c r="AT1359" i="4"/>
  <c r="AT1366" i="4"/>
  <c r="AT1517" i="4"/>
  <c r="AH110" i="11"/>
  <c r="AH106" i="11"/>
  <c r="AH170" i="14"/>
  <c r="AH171" i="14"/>
  <c r="AH172" i="14"/>
  <c r="AH255" i="14"/>
  <c r="AH256" i="14"/>
  <c r="AH113" i="11"/>
  <c r="AH184" i="14"/>
  <c r="AH271" i="14"/>
  <c r="AH272" i="14"/>
  <c r="AH114" i="11"/>
  <c r="AH112" i="11"/>
  <c r="AH121" i="11"/>
  <c r="AH122" i="11"/>
  <c r="AH123" i="11"/>
  <c r="AH124" i="11"/>
  <c r="AH125" i="11"/>
  <c r="AH126" i="11"/>
  <c r="AH127" i="11"/>
  <c r="AH105" i="11"/>
  <c r="AT1561" i="4"/>
  <c r="AH141" i="11"/>
  <c r="AH352" i="14"/>
  <c r="AH142" i="11"/>
  <c r="JE57" i="8"/>
  <c r="JE65" i="8"/>
  <c r="JE129" i="8"/>
  <c r="AH140" i="11"/>
  <c r="AT1681" i="4"/>
  <c r="AH144" i="11"/>
  <c r="AT1642" i="4"/>
  <c r="AH143" i="11"/>
  <c r="AH139" i="11"/>
  <c r="AT651" i="4"/>
  <c r="AH135" i="11"/>
  <c r="AT1508" i="4"/>
  <c r="AH132" i="11"/>
  <c r="AT1513" i="4"/>
  <c r="AH133" i="11"/>
  <c r="AT1518" i="4"/>
  <c r="AH134" i="11"/>
  <c r="AT706" i="4"/>
  <c r="AS1322" i="4"/>
  <c r="AT1318" i="4"/>
  <c r="AT822" i="4"/>
  <c r="AT821" i="4"/>
  <c r="AT820" i="4"/>
  <c r="AT823" i="4"/>
  <c r="AT976" i="4"/>
  <c r="AT977" i="4"/>
  <c r="AT1319" i="4"/>
  <c r="AT1320" i="4"/>
  <c r="AT1311" i="4"/>
  <c r="AT1312" i="4"/>
  <c r="AT1313" i="4"/>
  <c r="AT1314" i="4"/>
  <c r="AT1321" i="4"/>
  <c r="AT1503" i="4"/>
  <c r="AH131" i="11"/>
  <c r="AH130" i="11"/>
  <c r="AH257" i="14"/>
  <c r="AH137" i="11"/>
  <c r="AH273" i="14"/>
  <c r="AH138" i="11"/>
  <c r="AH136" i="11"/>
  <c r="AH145" i="11"/>
  <c r="AH146" i="11"/>
  <c r="AH147" i="11"/>
  <c r="AH148" i="11"/>
  <c r="AH149" i="11"/>
  <c r="AH150" i="11"/>
  <c r="AH151" i="11"/>
  <c r="AH129" i="11"/>
  <c r="AH104" i="11"/>
  <c r="AT591" i="4"/>
  <c r="AT589" i="4"/>
  <c r="AT590" i="4"/>
  <c r="AT592" i="4"/>
  <c r="AT593" i="4"/>
  <c r="AT594" i="4"/>
  <c r="AT1563" i="4"/>
  <c r="AH166" i="11"/>
  <c r="AT601" i="4"/>
  <c r="AT599" i="4"/>
  <c r="AT600" i="4"/>
  <c r="AT602" i="4"/>
  <c r="AT603" i="4"/>
  <c r="AT604" i="4"/>
  <c r="AT1603" i="4"/>
  <c r="AT1605" i="4"/>
  <c r="AT1606" i="4"/>
  <c r="AH353" i="14"/>
  <c r="AH354" i="14"/>
  <c r="AH167" i="11"/>
  <c r="JE73" i="8"/>
  <c r="JE83" i="8"/>
  <c r="JE131" i="8"/>
  <c r="AH165" i="11"/>
  <c r="AT1683" i="4"/>
  <c r="AH169" i="11"/>
  <c r="AT1643" i="4"/>
  <c r="AT1644" i="4"/>
  <c r="AH168" i="11"/>
  <c r="AH164" i="11"/>
  <c r="AT653" i="4"/>
  <c r="AH160" i="11"/>
  <c r="AT720" i="4"/>
  <c r="AS1458" i="4"/>
  <c r="AT1454" i="4"/>
  <c r="AT853" i="4"/>
  <c r="AT852" i="4"/>
  <c r="AT851" i="4"/>
  <c r="AT854" i="4"/>
  <c r="AT983" i="4"/>
  <c r="AT984" i="4"/>
  <c r="AT1455" i="4"/>
  <c r="AT1456" i="4"/>
  <c r="AT1447" i="4"/>
  <c r="AT1448" i="4"/>
  <c r="AT1449" i="4"/>
  <c r="AT1450" i="4"/>
  <c r="AT1457" i="4"/>
  <c r="AT1550" i="4"/>
  <c r="AH156" i="11"/>
  <c r="AT721" i="4"/>
  <c r="AS1413" i="4"/>
  <c r="AT1409" i="4"/>
  <c r="AT727" i="4"/>
  <c r="AT866" i="4"/>
  <c r="AT865" i="4"/>
  <c r="AT867" i="4"/>
  <c r="AT868" i="4"/>
  <c r="AT987" i="4"/>
  <c r="AT988" i="4"/>
  <c r="AT1410" i="4"/>
  <c r="AT1411" i="4"/>
  <c r="AT1402" i="4"/>
  <c r="AT1403" i="4"/>
  <c r="AT1404" i="4"/>
  <c r="AT1405" i="4"/>
  <c r="AT1412" i="4"/>
  <c r="AT1533" i="4"/>
  <c r="AH157" i="11"/>
  <c r="AT722" i="4"/>
  <c r="AS1428" i="4"/>
  <c r="AT1424" i="4"/>
  <c r="AT728" i="4"/>
  <c r="AT873" i="4"/>
  <c r="AT872" i="4"/>
  <c r="AT874" i="4"/>
  <c r="AT875" i="4"/>
  <c r="AT991" i="4"/>
  <c r="AT1425" i="4"/>
  <c r="AT1426" i="4"/>
  <c r="AT1417" i="4"/>
  <c r="AT1418" i="4"/>
  <c r="AT1419" i="4"/>
  <c r="AT1420" i="4"/>
  <c r="AT1427" i="4"/>
  <c r="AT1539" i="4"/>
  <c r="AH158" i="11"/>
  <c r="AT723" i="4"/>
  <c r="AS1443" i="4"/>
  <c r="AT1439" i="4"/>
  <c r="AT729" i="4"/>
  <c r="AT880" i="4"/>
  <c r="AT879" i="4"/>
  <c r="AT881" i="4"/>
  <c r="AT882" i="4"/>
  <c r="AT999" i="4"/>
  <c r="AT1440" i="4"/>
  <c r="AT1441" i="4"/>
  <c r="AT1432" i="4"/>
  <c r="AT1433" i="4"/>
  <c r="AT1434" i="4"/>
  <c r="AT1435" i="4"/>
  <c r="AT1442" i="4"/>
  <c r="AT1545" i="4"/>
  <c r="AH159" i="11"/>
  <c r="AH155" i="11"/>
  <c r="AH176" i="14"/>
  <c r="AH177" i="14"/>
  <c r="AH178" i="14"/>
  <c r="AH258" i="14"/>
  <c r="AH259" i="14"/>
  <c r="AH162" i="11"/>
  <c r="AH185" i="14"/>
  <c r="AH274" i="14"/>
  <c r="AH275" i="14"/>
  <c r="AH163" i="11"/>
  <c r="AH161" i="11"/>
  <c r="AH170" i="11"/>
  <c r="AH171" i="11"/>
  <c r="AH172" i="11"/>
  <c r="AH173" i="11"/>
  <c r="AH174" i="11"/>
  <c r="AH175" i="11"/>
  <c r="AH176" i="11"/>
  <c r="AH154" i="11"/>
  <c r="AT1564" i="4"/>
  <c r="AH190" i="11"/>
  <c r="AH355" i="14"/>
  <c r="AH191" i="11"/>
  <c r="JE74" i="8"/>
  <c r="JE84" i="8"/>
  <c r="JE132" i="8"/>
  <c r="JE185" i="8"/>
  <c r="AH189" i="11"/>
  <c r="AT1645" i="4"/>
  <c r="AH192" i="11"/>
  <c r="AT1684" i="4"/>
  <c r="AH193" i="11"/>
  <c r="AH188" i="11"/>
  <c r="AT654" i="4"/>
  <c r="AH184" i="11"/>
  <c r="AT1532" i="4"/>
  <c r="AH181" i="11"/>
  <c r="AT1538" i="4"/>
  <c r="AH182" i="11"/>
  <c r="AT1544" i="4"/>
  <c r="AH183" i="11"/>
  <c r="AT726" i="4"/>
  <c r="AS1398" i="4"/>
  <c r="AT1394" i="4"/>
  <c r="AT859" i="4"/>
  <c r="AT858" i="4"/>
  <c r="AT860" i="4"/>
  <c r="AT861" i="4"/>
  <c r="AT1008" i="4"/>
  <c r="AT1009" i="4"/>
  <c r="AT1395" i="4"/>
  <c r="AT1396" i="4"/>
  <c r="AT1387" i="4"/>
  <c r="AT1388" i="4"/>
  <c r="AT1389" i="4"/>
  <c r="AT1390" i="4"/>
  <c r="AT1397" i="4"/>
  <c r="AT1527" i="4"/>
  <c r="AH180" i="11"/>
  <c r="AH179" i="11"/>
  <c r="AH260" i="14"/>
  <c r="AH186" i="11"/>
  <c r="AH276" i="14"/>
  <c r="AH187" i="11"/>
  <c r="AH185" i="11"/>
  <c r="AH194" i="11"/>
  <c r="AH195" i="11"/>
  <c r="AH196" i="11"/>
  <c r="AH197" i="11"/>
  <c r="AH198" i="11"/>
  <c r="AH199" i="11"/>
  <c r="AH200" i="11"/>
  <c r="AH178" i="11"/>
  <c r="AT1565" i="4"/>
  <c r="AH214" i="11"/>
  <c r="AH356" i="14"/>
  <c r="AH215" i="11"/>
  <c r="JE75" i="8"/>
  <c r="JE85" i="8"/>
  <c r="JE133" i="8"/>
  <c r="JE186" i="8"/>
  <c r="AH213" i="11"/>
  <c r="AT1646" i="4"/>
  <c r="AH216" i="11"/>
  <c r="AH212" i="11"/>
  <c r="AT655" i="4"/>
  <c r="AH208" i="11"/>
  <c r="AT1534" i="4"/>
  <c r="AH205" i="11"/>
  <c r="AT1540" i="4"/>
  <c r="AH206" i="11"/>
  <c r="AT1546" i="4"/>
  <c r="AH207" i="11"/>
  <c r="AT1528" i="4"/>
  <c r="AH204" i="11"/>
  <c r="AH203" i="11"/>
  <c r="AH261" i="14"/>
  <c r="AH210" i="11"/>
  <c r="AH277" i="14"/>
  <c r="AH211" i="11"/>
  <c r="AH209" i="11"/>
  <c r="AH218" i="11"/>
  <c r="AH219" i="11"/>
  <c r="AH220" i="11"/>
  <c r="AH221" i="11"/>
  <c r="AH222" i="11"/>
  <c r="AH223" i="11"/>
  <c r="AH224" i="11"/>
  <c r="AH202" i="11"/>
  <c r="AT1566" i="4"/>
  <c r="AH234" i="11"/>
  <c r="AH357" i="14"/>
  <c r="AH235" i="11"/>
  <c r="AH232" i="11"/>
  <c r="AT626" i="4"/>
  <c r="AT656" i="4"/>
  <c r="AH228" i="11"/>
  <c r="AH227" i="11"/>
  <c r="AH262" i="14"/>
  <c r="AH230" i="11"/>
  <c r="AH278" i="14"/>
  <c r="AH231" i="11"/>
  <c r="AH229" i="11"/>
  <c r="AH239" i="11"/>
  <c r="AH240" i="11"/>
  <c r="AH241" i="11"/>
  <c r="AH242" i="11"/>
  <c r="AH243" i="11"/>
  <c r="AH244" i="11"/>
  <c r="AH245" i="11"/>
  <c r="AH226" i="11"/>
  <c r="AH153" i="11"/>
  <c r="AH29" i="11"/>
  <c r="AH248" i="11"/>
  <c r="AH189" i="14"/>
  <c r="AH192" i="14"/>
  <c r="AH190" i="14"/>
  <c r="AH191" i="14"/>
  <c r="AH194" i="14"/>
  <c r="AH199" i="14"/>
  <c r="AH202" i="14"/>
  <c r="AH205" i="14"/>
  <c r="AH209" i="14"/>
  <c r="AH212" i="14"/>
  <c r="AH257" i="11"/>
  <c r="AH252" i="11"/>
  <c r="AT20" i="4"/>
  <c r="AT21" i="4"/>
  <c r="AT22" i="4"/>
  <c r="AT23" i="4"/>
  <c r="AT26" i="4"/>
  <c r="AT30" i="4"/>
  <c r="AT90" i="4"/>
  <c r="AT91" i="4"/>
  <c r="AT92" i="4"/>
  <c r="AT93" i="4"/>
  <c r="AT96" i="4"/>
  <c r="AT98" i="4"/>
  <c r="AT34" i="4"/>
  <c r="AT36" i="4"/>
  <c r="AT38" i="4"/>
  <c r="AT40" i="4"/>
  <c r="AT43" i="4"/>
  <c r="AT101" i="4"/>
  <c r="AT103" i="4"/>
  <c r="AT105" i="4"/>
  <c r="AT107" i="4"/>
  <c r="AT110" i="4"/>
  <c r="AT157" i="4"/>
  <c r="AT158" i="4"/>
  <c r="AT159" i="4"/>
  <c r="AT160" i="4"/>
  <c r="AT163" i="4"/>
  <c r="AT165" i="4"/>
  <c r="AT168" i="4"/>
  <c r="AT170" i="4"/>
  <c r="AT172" i="4"/>
  <c r="AT174" i="4"/>
  <c r="AT177" i="4"/>
  <c r="AI12" i="10"/>
  <c r="AT281" i="4"/>
  <c r="AT282" i="4"/>
  <c r="AH263" i="11"/>
  <c r="AT47" i="4"/>
  <c r="AT114" i="4"/>
  <c r="AT50" i="4"/>
  <c r="AT52" i="4"/>
  <c r="AT54" i="4"/>
  <c r="AT56" i="4"/>
  <c r="AT59" i="4"/>
  <c r="AT117" i="4"/>
  <c r="AT119" i="4"/>
  <c r="AT121" i="4"/>
  <c r="AT123" i="4"/>
  <c r="AT126" i="4"/>
  <c r="AT181" i="4"/>
  <c r="AT184" i="4"/>
  <c r="AT186" i="4"/>
  <c r="AT188" i="4"/>
  <c r="AT190" i="4"/>
  <c r="AT193" i="4"/>
  <c r="AI15" i="10"/>
  <c r="AT285" i="4"/>
  <c r="AT286" i="4"/>
  <c r="AH264" i="11"/>
  <c r="AT63" i="4"/>
  <c r="AT130" i="4"/>
  <c r="AT66" i="4"/>
  <c r="AT68" i="4"/>
  <c r="AT70" i="4"/>
  <c r="AT72" i="4"/>
  <c r="AT75" i="4"/>
  <c r="AT133" i="4"/>
  <c r="AT135" i="4"/>
  <c r="AT137" i="4"/>
  <c r="AT139" i="4"/>
  <c r="AT142" i="4"/>
  <c r="AT197" i="4"/>
  <c r="AT200" i="4"/>
  <c r="AT202" i="4"/>
  <c r="AT204" i="4"/>
  <c r="AT206" i="4"/>
  <c r="AT209" i="4"/>
  <c r="AI18" i="10"/>
  <c r="AT289" i="4"/>
  <c r="AT290" i="4"/>
  <c r="AH265" i="11"/>
  <c r="AH262" i="11"/>
  <c r="AH260" i="11"/>
  <c r="JE200" i="8"/>
  <c r="JE195" i="8"/>
  <c r="JE197" i="8"/>
  <c r="JE201" i="8"/>
  <c r="AH277" i="11"/>
  <c r="AH213" i="14"/>
  <c r="AH278" i="11"/>
  <c r="BR446" i="6"/>
  <c r="AT1737" i="4"/>
  <c r="AT1734" i="4"/>
  <c r="AT1739" i="4"/>
  <c r="BR447" i="6"/>
  <c r="AT1740" i="4"/>
  <c r="AT1738" i="4"/>
  <c r="AT1741" i="4"/>
  <c r="AT1742" i="4"/>
  <c r="AT1744" i="4"/>
  <c r="AH276" i="11"/>
  <c r="AH273" i="11"/>
  <c r="AS1622" i="4"/>
  <c r="AT1618" i="4"/>
  <c r="AT1615" i="4"/>
  <c r="AT1616" i="4"/>
  <c r="AT1619" i="4"/>
  <c r="AT1620" i="4"/>
  <c r="AT1621" i="4"/>
  <c r="AT1631" i="4"/>
  <c r="AH261" i="11"/>
  <c r="AH259" i="11"/>
  <c r="AH250" i="11"/>
  <c r="AH280" i="11"/>
  <c r="AG128" i="12"/>
  <c r="AH288" i="11"/>
  <c r="AT283" i="4"/>
  <c r="AT287" i="4"/>
  <c r="AT291" i="4"/>
  <c r="AH284" i="11"/>
  <c r="AH283" i="11"/>
  <c r="AT1013" i="4"/>
  <c r="AT1016" i="4"/>
  <c r="AT1030" i="4"/>
  <c r="AT1018" i="4"/>
  <c r="AT1031" i="4"/>
  <c r="AT1020" i="4"/>
  <c r="AT1032" i="4"/>
  <c r="AT1022" i="4"/>
  <c r="AT1033" i="4"/>
  <c r="AT1024" i="4"/>
  <c r="AT1034" i="4"/>
  <c r="AT1035" i="4"/>
  <c r="AT1038" i="4"/>
  <c r="AT1039" i="4"/>
  <c r="AT1040" i="4"/>
  <c r="AT1041" i="4"/>
  <c r="AT1042" i="4"/>
  <c r="AT1043" i="4"/>
  <c r="AT1045" i="4"/>
  <c r="AT1052" i="4"/>
  <c r="AT1055" i="4"/>
  <c r="AT1069" i="4"/>
  <c r="AT1057" i="4"/>
  <c r="AT1070" i="4"/>
  <c r="AT1059" i="4"/>
  <c r="AT1071" i="4"/>
  <c r="AT1061" i="4"/>
  <c r="AT1072" i="4"/>
  <c r="AT1063" i="4"/>
  <c r="AT1073" i="4"/>
  <c r="AT1074" i="4"/>
  <c r="AT1077" i="4"/>
  <c r="AT1078" i="4"/>
  <c r="AT1079" i="4"/>
  <c r="AT1080" i="4"/>
  <c r="AT1081" i="4"/>
  <c r="AT1082" i="4"/>
  <c r="AT1084" i="4"/>
  <c r="AT1090" i="4"/>
  <c r="AT1093" i="4"/>
  <c r="AT1107" i="4"/>
  <c r="AT1095" i="4"/>
  <c r="AT1108" i="4"/>
  <c r="AT1097" i="4"/>
  <c r="AT1109" i="4"/>
  <c r="AT1099" i="4"/>
  <c r="AT1110" i="4"/>
  <c r="AT1101" i="4"/>
  <c r="AT1111" i="4"/>
  <c r="AT1112" i="4"/>
  <c r="AT1115" i="4"/>
  <c r="AT1116" i="4"/>
  <c r="AT1117" i="4"/>
  <c r="AT1118" i="4"/>
  <c r="AT1119" i="4"/>
  <c r="AT1120" i="4"/>
  <c r="AT1122" i="4"/>
  <c r="AH286" i="11"/>
  <c r="AT1017" i="4"/>
  <c r="AT1019" i="4"/>
  <c r="AT1021" i="4"/>
  <c r="AT1023" i="4"/>
  <c r="AT1027" i="4"/>
  <c r="AT1049" i="4"/>
  <c r="AT1056" i="4"/>
  <c r="AT1058" i="4"/>
  <c r="AT1060" i="4"/>
  <c r="AT1062" i="4"/>
  <c r="AT1066" i="4"/>
  <c r="AT1087" i="4"/>
  <c r="AT1094" i="4"/>
  <c r="AT1096" i="4"/>
  <c r="AT1098" i="4"/>
  <c r="AT1100" i="4"/>
  <c r="AT1104" i="4"/>
  <c r="AT1125" i="4"/>
  <c r="AT900" i="4"/>
  <c r="AT901" i="4"/>
  <c r="AT902" i="4"/>
  <c r="AT903" i="4"/>
  <c r="AT934" i="4"/>
  <c r="AT935" i="4"/>
  <c r="AT936" i="4"/>
  <c r="AT937" i="4"/>
  <c r="AT960" i="4"/>
  <c r="AT961" i="4"/>
  <c r="AT962" i="4"/>
  <c r="AT963" i="4"/>
  <c r="AT992" i="4"/>
  <c r="AT993" i="4"/>
  <c r="AT994" i="4"/>
  <c r="AT995" i="4"/>
  <c r="AT1128" i="4"/>
  <c r="AT1131" i="4"/>
  <c r="AT1132" i="4"/>
  <c r="AT1133" i="4"/>
  <c r="AT1134" i="4"/>
  <c r="AT1135" i="4"/>
  <c r="AT1136" i="4"/>
  <c r="AT1137" i="4"/>
  <c r="AT1138" i="4"/>
  <c r="AT1142" i="4"/>
  <c r="AT908" i="4"/>
  <c r="AT909" i="4"/>
  <c r="AT910" i="4"/>
  <c r="AT911" i="4"/>
  <c r="AT942" i="4"/>
  <c r="AT943" i="4"/>
  <c r="AT944" i="4"/>
  <c r="AT945" i="4"/>
  <c r="AT968" i="4"/>
  <c r="AT969" i="4"/>
  <c r="AT970" i="4"/>
  <c r="AT971" i="4"/>
  <c r="AT1000" i="4"/>
  <c r="AT1001" i="4"/>
  <c r="AT1002" i="4"/>
  <c r="AT1003" i="4"/>
  <c r="AT1145" i="4"/>
  <c r="AT1148" i="4"/>
  <c r="AT1149" i="4"/>
  <c r="AT1150" i="4"/>
  <c r="AT1151" i="4"/>
  <c r="AT1152" i="4"/>
  <c r="AT1153" i="4"/>
  <c r="AT1154" i="4"/>
  <c r="AT1155" i="4"/>
  <c r="AT1159" i="4"/>
  <c r="AH287" i="11"/>
  <c r="AH282" i="11"/>
  <c r="AS1568" i="4"/>
  <c r="AT1570" i="4"/>
  <c r="AT1571" i="4"/>
  <c r="AH23" i="12"/>
  <c r="AT1699" i="4"/>
  <c r="AH48" i="12"/>
  <c r="AH6" i="12"/>
  <c r="AH7" i="12"/>
  <c r="AH8" i="12"/>
  <c r="AH5" i="12"/>
  <c r="AH4" i="12"/>
  <c r="AS619" i="4"/>
  <c r="AS628" i="4"/>
  <c r="AS620" i="4"/>
  <c r="AS629" i="4"/>
  <c r="AS621" i="4"/>
  <c r="AS630" i="4"/>
  <c r="AS631" i="4"/>
  <c r="AS632" i="4"/>
  <c r="AS634" i="4"/>
  <c r="AT636" i="4"/>
  <c r="AH22" i="12"/>
  <c r="AH17" i="12"/>
  <c r="AH18" i="12"/>
  <c r="AH19" i="12"/>
  <c r="AT1141" i="4"/>
  <c r="AH20" i="12"/>
  <c r="AT1156" i="4"/>
  <c r="AT1158" i="4"/>
  <c r="AH21" i="12"/>
  <c r="AH16" i="12"/>
  <c r="AH287" i="14"/>
  <c r="AH288" i="14"/>
  <c r="AH289" i="14"/>
  <c r="AH291" i="14"/>
  <c r="AH23" i="14"/>
  <c r="AH55" i="14"/>
  <c r="AH85" i="14"/>
  <c r="AH293" i="14"/>
  <c r="AH299" i="14"/>
  <c r="AH300" i="14"/>
  <c r="AH302" i="14"/>
  <c r="AH26" i="14"/>
  <c r="AH58" i="14"/>
  <c r="AH88" i="14"/>
  <c r="AH294" i="14"/>
  <c r="AH305" i="14"/>
  <c r="AH306" i="14"/>
  <c r="AH308" i="14"/>
  <c r="AH30" i="14"/>
  <c r="AH62" i="14"/>
  <c r="AH92" i="14"/>
  <c r="AH295" i="14"/>
  <c r="AH311" i="14"/>
  <c r="AH312" i="14"/>
  <c r="AH314" i="14"/>
  <c r="AH316" i="14"/>
  <c r="AH26" i="12"/>
  <c r="AG110" i="14"/>
  <c r="AH368" i="14"/>
  <c r="AH31" i="12"/>
  <c r="AH21" i="14"/>
  <c r="AH53" i="14"/>
  <c r="AH83" i="14"/>
  <c r="AH113" i="14"/>
  <c r="AG370" i="14"/>
  <c r="AH32" i="12"/>
  <c r="AG24" i="14"/>
  <c r="AG56" i="14"/>
  <c r="AG86" i="14"/>
  <c r="AG116" i="14"/>
  <c r="AH372" i="14"/>
  <c r="AH33" i="12"/>
  <c r="AH120" i="14"/>
  <c r="AG374" i="14"/>
  <c r="AH34" i="12"/>
  <c r="AG122" i="14"/>
  <c r="AH376" i="14"/>
  <c r="AH35" i="12"/>
  <c r="AH25" i="12"/>
  <c r="AT1607" i="4"/>
  <c r="AH332" i="14"/>
  <c r="AH333" i="14"/>
  <c r="AH334" i="14"/>
  <c r="AH335" i="14"/>
  <c r="AH336" i="14"/>
  <c r="AH339" i="14"/>
  <c r="AH340" i="14"/>
  <c r="AH341" i="14"/>
  <c r="AH342" i="14"/>
  <c r="AH36" i="12"/>
  <c r="AH216" i="14"/>
  <c r="AH217" i="14"/>
  <c r="AH218" i="14"/>
  <c r="AH200" i="14"/>
  <c r="AH222" i="14"/>
  <c r="AH223" i="14"/>
  <c r="AH224" i="14"/>
  <c r="AH225" i="14"/>
  <c r="AH203" i="14"/>
  <c r="AH227" i="14"/>
  <c r="AH228" i="14"/>
  <c r="AH229" i="14"/>
  <c r="AH230" i="14"/>
  <c r="AH207" i="14"/>
  <c r="AH232" i="14"/>
  <c r="AH233" i="14"/>
  <c r="AH234" i="14"/>
  <c r="AH235" i="14"/>
  <c r="AH237" i="14"/>
  <c r="AH38" i="12"/>
  <c r="AH242" i="14"/>
  <c r="AH40" i="12"/>
  <c r="AG246" i="14"/>
  <c r="AH41" i="12"/>
  <c r="AH245" i="14"/>
  <c r="AH42" i="12"/>
  <c r="AH198" i="14"/>
  <c r="AG243" i="14"/>
  <c r="AH43" i="12"/>
  <c r="AG201" i="14"/>
  <c r="AH244" i="14"/>
  <c r="AH44" i="12"/>
  <c r="AH37" i="12"/>
  <c r="AH24" i="12"/>
  <c r="AS1725" i="4"/>
  <c r="AT1726" i="4"/>
  <c r="AH49" i="12"/>
  <c r="AS1722" i="4"/>
  <c r="AT1723" i="4"/>
  <c r="AH53" i="12"/>
  <c r="AH47" i="12"/>
  <c r="AH58" i="12"/>
  <c r="AS1682" i="4"/>
  <c r="AS1672" i="4"/>
  <c r="AT1688" i="4"/>
  <c r="AH46" i="12"/>
  <c r="AT1634" i="4"/>
  <c r="AH57" i="12"/>
  <c r="AH3" i="12"/>
  <c r="AT1705" i="4"/>
  <c r="AH74" i="12"/>
  <c r="AH114" i="12"/>
  <c r="AH115" i="12"/>
  <c r="AH116" i="12"/>
  <c r="AH117" i="12"/>
  <c r="AH113" i="12"/>
  <c r="AT35" i="4"/>
  <c r="AT37" i="4"/>
  <c r="AT39" i="4"/>
  <c r="AT41" i="4"/>
  <c r="AT44" i="4"/>
  <c r="AT51" i="4"/>
  <c r="AT53" i="4"/>
  <c r="AT55" i="4"/>
  <c r="AT57" i="4"/>
  <c r="AT60" i="4"/>
  <c r="AT67" i="4"/>
  <c r="AT69" i="4"/>
  <c r="AT71" i="4"/>
  <c r="AT73" i="4"/>
  <c r="AT76" i="4"/>
  <c r="AT102" i="4"/>
  <c r="AT104" i="4"/>
  <c r="AT106" i="4"/>
  <c r="AT108" i="4"/>
  <c r="AT111" i="4"/>
  <c r="AT118" i="4"/>
  <c r="AT120" i="4"/>
  <c r="AT122" i="4"/>
  <c r="AT124" i="4"/>
  <c r="AT127" i="4"/>
  <c r="AT134" i="4"/>
  <c r="AT136" i="4"/>
  <c r="AT138" i="4"/>
  <c r="AT140" i="4"/>
  <c r="AT143" i="4"/>
  <c r="AT169" i="4"/>
  <c r="AT171" i="4"/>
  <c r="AT173" i="4"/>
  <c r="AT175" i="4"/>
  <c r="AT178" i="4"/>
  <c r="AT185" i="4"/>
  <c r="AT187" i="4"/>
  <c r="AT189" i="4"/>
  <c r="AT191" i="4"/>
  <c r="AT194" i="4"/>
  <c r="AT201" i="4"/>
  <c r="AT203" i="4"/>
  <c r="AT205" i="4"/>
  <c r="AT207" i="4"/>
  <c r="AT210" i="4"/>
  <c r="AH68" i="12"/>
  <c r="AH67" i="12"/>
  <c r="AH70" i="12"/>
  <c r="AH66" i="12"/>
  <c r="AH72" i="12"/>
  <c r="AT1046" i="4"/>
  <c r="AT1085" i="4"/>
  <c r="AT1123" i="4"/>
  <c r="AH73" i="12"/>
  <c r="AH71" i="12"/>
  <c r="AH65" i="12"/>
  <c r="AT1713" i="4"/>
  <c r="AH121" i="12"/>
  <c r="AH119" i="12"/>
  <c r="AT1629" i="4"/>
  <c r="AH62" i="12"/>
  <c r="AH59" i="12"/>
  <c r="AH123" i="12"/>
  <c r="AG129" i="12"/>
  <c r="AH124" i="12"/>
  <c r="AH125" i="12"/>
  <c r="AT1733" i="4"/>
  <c r="AH126" i="12"/>
  <c r="AH127" i="12"/>
  <c r="AH296" i="11"/>
  <c r="AH295" i="11"/>
  <c r="AH305" i="11"/>
  <c r="AH292" i="11"/>
  <c r="AH291" i="11"/>
  <c r="AH294" i="11"/>
  <c r="AH290" i="11"/>
  <c r="AH307" i="11"/>
  <c r="AH309" i="11"/>
  <c r="AU524" i="4"/>
  <c r="AU522" i="4"/>
  <c r="AU523" i="4"/>
  <c r="AU525" i="4"/>
  <c r="AU526" i="4"/>
  <c r="AU527" i="4"/>
  <c r="AU1555" i="4"/>
  <c r="AI43" i="11"/>
  <c r="AU1610" i="4"/>
  <c r="AI127" i="14"/>
  <c r="AI128" i="14"/>
  <c r="AI130" i="14"/>
  <c r="AU534" i="4"/>
  <c r="AU532" i="4"/>
  <c r="AU533" i="4"/>
  <c r="AU535" i="4"/>
  <c r="AU536" i="4"/>
  <c r="AU537" i="4"/>
  <c r="AU1582" i="4"/>
  <c r="AU1584" i="4"/>
  <c r="AU1585" i="4"/>
  <c r="AI345" i="14"/>
  <c r="AI346" i="14"/>
  <c r="AI44" i="11"/>
  <c r="JF28" i="8"/>
  <c r="JF36" i="8"/>
  <c r="JF124" i="8"/>
  <c r="AI42" i="11"/>
  <c r="AU1674" i="4"/>
  <c r="AU1675" i="4"/>
  <c r="AI46" i="11"/>
  <c r="AU1635" i="4"/>
  <c r="AU1636" i="4"/>
  <c r="AI45" i="11"/>
  <c r="AI41" i="11"/>
  <c r="AU625" i="4"/>
  <c r="AU645" i="4"/>
  <c r="AI37" i="11"/>
  <c r="AU687" i="4"/>
  <c r="AT1185" i="4"/>
  <c r="AU1181" i="4"/>
  <c r="AU743" i="4"/>
  <c r="AU742" i="4"/>
  <c r="AU744" i="4"/>
  <c r="AU745" i="4"/>
  <c r="AU891" i="4"/>
  <c r="AU892" i="4"/>
  <c r="AU1182" i="4"/>
  <c r="AU1183" i="4"/>
  <c r="AU1174" i="4"/>
  <c r="AU1175" i="4"/>
  <c r="AU1176" i="4"/>
  <c r="AU1177" i="4"/>
  <c r="AU1184" i="4"/>
  <c r="AU1462" i="4"/>
  <c r="AI33" i="11"/>
  <c r="AU688" i="4"/>
  <c r="AU694" i="4"/>
  <c r="AT1200" i="4"/>
  <c r="AU1196" i="4"/>
  <c r="AU759" i="4"/>
  <c r="AU758" i="4"/>
  <c r="AU760" i="4"/>
  <c r="AU761" i="4"/>
  <c r="AU895" i="4"/>
  <c r="AU896" i="4"/>
  <c r="AU1197" i="4"/>
  <c r="AU1198" i="4"/>
  <c r="AU1189" i="4"/>
  <c r="AU1190" i="4"/>
  <c r="AU1191" i="4"/>
  <c r="AU1192" i="4"/>
  <c r="AU1199" i="4"/>
  <c r="AU1466" i="4"/>
  <c r="AI34" i="11"/>
  <c r="AU689" i="4"/>
  <c r="AU695" i="4"/>
  <c r="AT1215" i="4"/>
  <c r="AU1211" i="4"/>
  <c r="AU766" i="4"/>
  <c r="AU765" i="4"/>
  <c r="AU767" i="4"/>
  <c r="AU768" i="4"/>
  <c r="AU899" i="4"/>
  <c r="AU1212" i="4"/>
  <c r="AU1213" i="4"/>
  <c r="AU1204" i="4"/>
  <c r="AU1205" i="4"/>
  <c r="AU1206" i="4"/>
  <c r="AU1207" i="4"/>
  <c r="AU1214" i="4"/>
  <c r="AU1471" i="4"/>
  <c r="AI35" i="11"/>
  <c r="AU690" i="4"/>
  <c r="AU696" i="4"/>
  <c r="AT1230" i="4"/>
  <c r="AU1226" i="4"/>
  <c r="AU773" i="4"/>
  <c r="AU772" i="4"/>
  <c r="AU774" i="4"/>
  <c r="AU775" i="4"/>
  <c r="AU907" i="4"/>
  <c r="AU1227" i="4"/>
  <c r="AU1228" i="4"/>
  <c r="AU1219" i="4"/>
  <c r="AU1220" i="4"/>
  <c r="AU1221" i="4"/>
  <c r="AU1222" i="4"/>
  <c r="AU1229" i="4"/>
  <c r="AU1476" i="4"/>
  <c r="AI36" i="11"/>
  <c r="AI32" i="11"/>
  <c r="AI5" i="14"/>
  <c r="AI6" i="14"/>
  <c r="AI8" i="14"/>
  <c r="AI9" i="14"/>
  <c r="AI10" i="14"/>
  <c r="AI13" i="14"/>
  <c r="AI11" i="14"/>
  <c r="AI14" i="14"/>
  <c r="AI16" i="14"/>
  <c r="AI18" i="14"/>
  <c r="AI22" i="14"/>
  <c r="AI25" i="14"/>
  <c r="AI28" i="14"/>
  <c r="AI32" i="14"/>
  <c r="AI158" i="14"/>
  <c r="AI37" i="14"/>
  <c r="AI38" i="14"/>
  <c r="AI40" i="14"/>
  <c r="AI41" i="14"/>
  <c r="AI42" i="14"/>
  <c r="AI45" i="14"/>
  <c r="AI43" i="14"/>
  <c r="AI46" i="14"/>
  <c r="AI48" i="14"/>
  <c r="AI50" i="14"/>
  <c r="AI54" i="14"/>
  <c r="AI57" i="14"/>
  <c r="AI60" i="14"/>
  <c r="AI64" i="14"/>
  <c r="AI159" i="14"/>
  <c r="AI67" i="14"/>
  <c r="AI68" i="14"/>
  <c r="AI70" i="14"/>
  <c r="AI71" i="14"/>
  <c r="AI72" i="14"/>
  <c r="AI75" i="14"/>
  <c r="AI73" i="14"/>
  <c r="AI76" i="14"/>
  <c r="AI78" i="14"/>
  <c r="AI80" i="14"/>
  <c r="AI84" i="14"/>
  <c r="AI87" i="14"/>
  <c r="AI90" i="14"/>
  <c r="AI94" i="14"/>
  <c r="AI160" i="14"/>
  <c r="AI250" i="14"/>
  <c r="AI251" i="14"/>
  <c r="AI39" i="11"/>
  <c r="AI131" i="14"/>
  <c r="AI132" i="14"/>
  <c r="AI135" i="14"/>
  <c r="AI133" i="14"/>
  <c r="AI136" i="14"/>
  <c r="AI138" i="14"/>
  <c r="AI140" i="14"/>
  <c r="AI144" i="14"/>
  <c r="AI147" i="14"/>
  <c r="AI150" i="14"/>
  <c r="AI154" i="14"/>
  <c r="AI182" i="14"/>
  <c r="AI266" i="14"/>
  <c r="AI267" i="14"/>
  <c r="AI40" i="11"/>
  <c r="AI38" i="11"/>
  <c r="AI47" i="11"/>
  <c r="AI48" i="11"/>
  <c r="AI49" i="11"/>
  <c r="AI50" i="11"/>
  <c r="AI51" i="11"/>
  <c r="AI52" i="11"/>
  <c r="AI53" i="11"/>
  <c r="AI31" i="11"/>
  <c r="AU1556" i="4"/>
  <c r="AI67" i="11"/>
  <c r="AI347" i="14"/>
  <c r="AI68" i="11"/>
  <c r="JF29" i="8"/>
  <c r="JF37" i="8"/>
  <c r="JF125" i="8"/>
  <c r="AI66" i="11"/>
  <c r="AU1676" i="4"/>
  <c r="AI70" i="11"/>
  <c r="AU1637" i="4"/>
  <c r="AI69" i="11"/>
  <c r="AI65" i="11"/>
  <c r="AU646" i="4"/>
  <c r="AI61" i="11"/>
  <c r="AU693" i="4"/>
  <c r="AT1245" i="4"/>
  <c r="AU1241" i="4"/>
  <c r="AU751" i="4"/>
  <c r="AU750" i="4"/>
  <c r="AU752" i="4"/>
  <c r="AU753" i="4"/>
  <c r="AU916" i="4"/>
  <c r="AU917" i="4"/>
  <c r="AU1242" i="4"/>
  <c r="AU1243" i="4"/>
  <c r="AU1234" i="4"/>
  <c r="AU1235" i="4"/>
  <c r="AU1236" i="4"/>
  <c r="AU1237" i="4"/>
  <c r="AU1244" i="4"/>
  <c r="AU1481" i="4"/>
  <c r="AI57" i="11"/>
  <c r="AU1467" i="4"/>
  <c r="AI58" i="11"/>
  <c r="AU1472" i="4"/>
  <c r="AI59" i="11"/>
  <c r="AU1477" i="4"/>
  <c r="AI60" i="11"/>
  <c r="AI56" i="11"/>
  <c r="AI252" i="14"/>
  <c r="AI63" i="11"/>
  <c r="AI268" i="14"/>
  <c r="AI64" i="11"/>
  <c r="AI62" i="11"/>
  <c r="AI71" i="11"/>
  <c r="AI72" i="11"/>
  <c r="AI73" i="11"/>
  <c r="AI74" i="11"/>
  <c r="AI75" i="11"/>
  <c r="AI76" i="11"/>
  <c r="AI77" i="11"/>
  <c r="AI55" i="11"/>
  <c r="AI30" i="11"/>
  <c r="AU547" i="4"/>
  <c r="AU545" i="4"/>
  <c r="AU546" i="4"/>
  <c r="AU548" i="4"/>
  <c r="AU549" i="4"/>
  <c r="AU550" i="4"/>
  <c r="AU1558" i="4"/>
  <c r="AI92" i="11"/>
  <c r="AU1589" i="4"/>
  <c r="AU1591" i="4"/>
  <c r="AU1592" i="4"/>
  <c r="AI348" i="14"/>
  <c r="AI349" i="14"/>
  <c r="AI93" i="11"/>
  <c r="AU1677" i="4"/>
  <c r="AU1678" i="4"/>
  <c r="AI95" i="11"/>
  <c r="AU1638" i="4"/>
  <c r="AU1639" i="4"/>
  <c r="AI94" i="11"/>
  <c r="AI90" i="11"/>
  <c r="AU648" i="4"/>
  <c r="AI86" i="11"/>
  <c r="AU713" i="4"/>
  <c r="AT1261" i="4"/>
  <c r="AU1257" i="4"/>
  <c r="AU783" i="4"/>
  <c r="AU782" i="4"/>
  <c r="AU784" i="4"/>
  <c r="AU785" i="4"/>
  <c r="AU922" i="4"/>
  <c r="AU923" i="4"/>
  <c r="AU1258" i="4"/>
  <c r="AU1259" i="4"/>
  <c r="AU1250" i="4"/>
  <c r="AU1251" i="4"/>
  <c r="AU1252" i="4"/>
  <c r="AU1253" i="4"/>
  <c r="AU1260" i="4"/>
  <c r="AU1486" i="4"/>
  <c r="AI82" i="11"/>
  <c r="AU714" i="4"/>
  <c r="AT1276" i="4"/>
  <c r="AU1272" i="4"/>
  <c r="AU790" i="4"/>
  <c r="AU789" i="4"/>
  <c r="AU791" i="4"/>
  <c r="AU792" i="4"/>
  <c r="AU928" i="4"/>
  <c r="AU929" i="4"/>
  <c r="AU1273" i="4"/>
  <c r="AU1274" i="4"/>
  <c r="AU1265" i="4"/>
  <c r="AU1266" i="4"/>
  <c r="AU1267" i="4"/>
  <c r="AU1268" i="4"/>
  <c r="AU1275" i="4"/>
  <c r="AU1490" i="4"/>
  <c r="AI83" i="11"/>
  <c r="AU715" i="4"/>
  <c r="AT1291" i="4"/>
  <c r="AU1287" i="4"/>
  <c r="AU797" i="4"/>
  <c r="AU796" i="4"/>
  <c r="AU798" i="4"/>
  <c r="AU799" i="4"/>
  <c r="AU933" i="4"/>
  <c r="AU1288" i="4"/>
  <c r="AU1289" i="4"/>
  <c r="AU1280" i="4"/>
  <c r="AU1281" i="4"/>
  <c r="AU1282" i="4"/>
  <c r="AU1283" i="4"/>
  <c r="AU1290" i="4"/>
  <c r="AU1494" i="4"/>
  <c r="AI84" i="11"/>
  <c r="AU716" i="4"/>
  <c r="AT1306" i="4"/>
  <c r="AU1302" i="4"/>
  <c r="AU804" i="4"/>
  <c r="AU803" i="4"/>
  <c r="AU805" i="4"/>
  <c r="AU806" i="4"/>
  <c r="AU941" i="4"/>
  <c r="AU1303" i="4"/>
  <c r="AU1304" i="4"/>
  <c r="AU1295" i="4"/>
  <c r="AU1296" i="4"/>
  <c r="AU1297" i="4"/>
  <c r="AU1298" i="4"/>
  <c r="AU1305" i="4"/>
  <c r="AU1498" i="4"/>
  <c r="AI85" i="11"/>
  <c r="AI81" i="11"/>
  <c r="AI164" i="14"/>
  <c r="AI165" i="14"/>
  <c r="AI166" i="14"/>
  <c r="AI253" i="14"/>
  <c r="AI254" i="14"/>
  <c r="AI183" i="14"/>
  <c r="AI269" i="14"/>
  <c r="AI270" i="14"/>
  <c r="AI89" i="11"/>
  <c r="AI87" i="11"/>
  <c r="AI96" i="11"/>
  <c r="AI97" i="11"/>
  <c r="AI98" i="11"/>
  <c r="AI99" i="11"/>
  <c r="AI100" i="11"/>
  <c r="AI101" i="11"/>
  <c r="AI102" i="11"/>
  <c r="AI80" i="11"/>
  <c r="AI79" i="11"/>
  <c r="AU559" i="4"/>
  <c r="AU557" i="4"/>
  <c r="AU558" i="4"/>
  <c r="AU560" i="4"/>
  <c r="AU561" i="4"/>
  <c r="AU562" i="4"/>
  <c r="AU1560" i="4"/>
  <c r="AI117" i="11"/>
  <c r="AU569" i="4"/>
  <c r="AU567" i="4"/>
  <c r="AU568" i="4"/>
  <c r="AU570" i="4"/>
  <c r="AU571" i="4"/>
  <c r="AU572" i="4"/>
  <c r="AU1596" i="4"/>
  <c r="AU1598" i="4"/>
  <c r="AU1599" i="4"/>
  <c r="AI350" i="14"/>
  <c r="AI351" i="14"/>
  <c r="AI118" i="11"/>
  <c r="JF56" i="8"/>
  <c r="JF64" i="8"/>
  <c r="JF128" i="8"/>
  <c r="AI116" i="11"/>
  <c r="AU1679" i="4"/>
  <c r="AU1680" i="4"/>
  <c r="AI120" i="11"/>
  <c r="AU1640" i="4"/>
  <c r="AU1641" i="4"/>
  <c r="AI119" i="11"/>
  <c r="AI115" i="11"/>
  <c r="AU650" i="4"/>
  <c r="AI111" i="11"/>
  <c r="AU700" i="4"/>
  <c r="AT1382" i="4"/>
  <c r="AU1378" i="4"/>
  <c r="AU814" i="4"/>
  <c r="AU813" i="4"/>
  <c r="AU815" i="4"/>
  <c r="AU816" i="4"/>
  <c r="AU950" i="4"/>
  <c r="AU952" i="4"/>
  <c r="AU1379" i="4"/>
  <c r="AU1380" i="4"/>
  <c r="AU1371" i="4"/>
  <c r="AU1372" i="4"/>
  <c r="AU1373" i="4"/>
  <c r="AU1374" i="4"/>
  <c r="AU1381" i="4"/>
  <c r="AU1522" i="4"/>
  <c r="AI107" i="11"/>
  <c r="AU701" i="4"/>
  <c r="AT1337" i="4"/>
  <c r="AU1333" i="4"/>
  <c r="AU707" i="4"/>
  <c r="AU828" i="4"/>
  <c r="AU827" i="4"/>
  <c r="AU829" i="4"/>
  <c r="AU830" i="4"/>
  <c r="AU955" i="4"/>
  <c r="AU956" i="4"/>
  <c r="AU1334" i="4"/>
  <c r="AU1335" i="4"/>
  <c r="AU1326" i="4"/>
  <c r="AU1327" i="4"/>
  <c r="AU1328" i="4"/>
  <c r="AU1329" i="4"/>
  <c r="AU1336" i="4"/>
  <c r="AU1507" i="4"/>
  <c r="AI108" i="11"/>
  <c r="AU702" i="4"/>
  <c r="AT1352" i="4"/>
  <c r="AU1348" i="4"/>
  <c r="AU708" i="4"/>
  <c r="AU835" i="4"/>
  <c r="AU834" i="4"/>
  <c r="AU836" i="4"/>
  <c r="AU837" i="4"/>
  <c r="AU959" i="4"/>
  <c r="AU1349" i="4"/>
  <c r="AU1350" i="4"/>
  <c r="AU1341" i="4"/>
  <c r="AU1342" i="4"/>
  <c r="AU1343" i="4"/>
  <c r="AU1344" i="4"/>
  <c r="AU1351" i="4"/>
  <c r="AU1512" i="4"/>
  <c r="AI109" i="11"/>
  <c r="AU703" i="4"/>
  <c r="AT1367" i="4"/>
  <c r="AU1363" i="4"/>
  <c r="AU709" i="4"/>
  <c r="AU842" i="4"/>
  <c r="AU841" i="4"/>
  <c r="AU843" i="4"/>
  <c r="AU844" i="4"/>
  <c r="AU967" i="4"/>
  <c r="AU1364" i="4"/>
  <c r="AU1365" i="4"/>
  <c r="AU1356" i="4"/>
  <c r="AU1357" i="4"/>
  <c r="AU1358" i="4"/>
  <c r="AU1359" i="4"/>
  <c r="AU1366" i="4"/>
  <c r="AU1517" i="4"/>
  <c r="AI110" i="11"/>
  <c r="AI106" i="11"/>
  <c r="AI170" i="14"/>
  <c r="AI171" i="14"/>
  <c r="AI172" i="14"/>
  <c r="AI255" i="14"/>
  <c r="AI256" i="14"/>
  <c r="AI113" i="11"/>
  <c r="AI184" i="14"/>
  <c r="AI271" i="14"/>
  <c r="AI272" i="14"/>
  <c r="AI114" i="11"/>
  <c r="AI112" i="11"/>
  <c r="AI121" i="11"/>
  <c r="AI122" i="11"/>
  <c r="AI123" i="11"/>
  <c r="AI124" i="11"/>
  <c r="AI125" i="11"/>
  <c r="AI126" i="11"/>
  <c r="AI127" i="11"/>
  <c r="AI105" i="11"/>
  <c r="AU1561" i="4"/>
  <c r="AI141" i="11"/>
  <c r="AI352" i="14"/>
  <c r="AI142" i="11"/>
  <c r="JF57" i="8"/>
  <c r="JF65" i="8"/>
  <c r="JF129" i="8"/>
  <c r="AI140" i="11"/>
  <c r="AU1681" i="4"/>
  <c r="AI144" i="11"/>
  <c r="AU1642" i="4"/>
  <c r="AI143" i="11"/>
  <c r="AI139" i="11"/>
  <c r="AU651" i="4"/>
  <c r="AI135" i="11"/>
  <c r="AU1508" i="4"/>
  <c r="AI132" i="11"/>
  <c r="AU1513" i="4"/>
  <c r="AI133" i="11"/>
  <c r="AU1518" i="4"/>
  <c r="AI134" i="11"/>
  <c r="AU706" i="4"/>
  <c r="AT1322" i="4"/>
  <c r="AU1318" i="4"/>
  <c r="AU821" i="4"/>
  <c r="AU820" i="4"/>
  <c r="AU822" i="4"/>
  <c r="AU823" i="4"/>
  <c r="AU976" i="4"/>
  <c r="AU977" i="4"/>
  <c r="AU1319" i="4"/>
  <c r="AU1320" i="4"/>
  <c r="AU1311" i="4"/>
  <c r="AU1312" i="4"/>
  <c r="AU1313" i="4"/>
  <c r="AU1314" i="4"/>
  <c r="AU1321" i="4"/>
  <c r="AU1503" i="4"/>
  <c r="AI131" i="11"/>
  <c r="AI130" i="11"/>
  <c r="AI257" i="14"/>
  <c r="AI137" i="11"/>
  <c r="AI273" i="14"/>
  <c r="AI138" i="11"/>
  <c r="AI136" i="11"/>
  <c r="AI145" i="11"/>
  <c r="AI146" i="11"/>
  <c r="AI147" i="11"/>
  <c r="AI148" i="11"/>
  <c r="AI149" i="11"/>
  <c r="AI150" i="11"/>
  <c r="AI151" i="11"/>
  <c r="AI129" i="11"/>
  <c r="AI104" i="11"/>
  <c r="AU591" i="4"/>
  <c r="AU589" i="4"/>
  <c r="AU590" i="4"/>
  <c r="AU592" i="4"/>
  <c r="AU593" i="4"/>
  <c r="AU594" i="4"/>
  <c r="AU1563" i="4"/>
  <c r="AI166" i="11"/>
  <c r="AU601" i="4"/>
  <c r="AU599" i="4"/>
  <c r="AU600" i="4"/>
  <c r="AU602" i="4"/>
  <c r="AU603" i="4"/>
  <c r="AU604" i="4"/>
  <c r="AU1603" i="4"/>
  <c r="AU1605" i="4"/>
  <c r="AU1606" i="4"/>
  <c r="AI353" i="14"/>
  <c r="AI354" i="14"/>
  <c r="AI167" i="11"/>
  <c r="JF73" i="8"/>
  <c r="JF83" i="8"/>
  <c r="JF131" i="8"/>
  <c r="AI165" i="11"/>
  <c r="AU1683" i="4"/>
  <c r="AI169" i="11"/>
  <c r="AU1643" i="4"/>
  <c r="AU1644" i="4"/>
  <c r="AI168" i="11"/>
  <c r="AI164" i="11"/>
  <c r="AU653" i="4"/>
  <c r="AI160" i="11"/>
  <c r="AU720" i="4"/>
  <c r="AT1458" i="4"/>
  <c r="AU1454" i="4"/>
  <c r="AU852" i="4"/>
  <c r="AU851" i="4"/>
  <c r="AU853" i="4"/>
  <c r="AU854" i="4"/>
  <c r="AU983" i="4"/>
  <c r="AU984" i="4"/>
  <c r="AU1455" i="4"/>
  <c r="AU1456" i="4"/>
  <c r="AU1447" i="4"/>
  <c r="AU1448" i="4"/>
  <c r="AU1449" i="4"/>
  <c r="AU1450" i="4"/>
  <c r="AU1457" i="4"/>
  <c r="AU1550" i="4"/>
  <c r="AI156" i="11"/>
  <c r="AU721" i="4"/>
  <c r="AT1413" i="4"/>
  <c r="AU1409" i="4"/>
  <c r="AU727" i="4"/>
  <c r="AU866" i="4"/>
  <c r="AU865" i="4"/>
  <c r="AU867" i="4"/>
  <c r="AU868" i="4"/>
  <c r="AU987" i="4"/>
  <c r="AU988" i="4"/>
  <c r="AU1410" i="4"/>
  <c r="AU1411" i="4"/>
  <c r="AU1402" i="4"/>
  <c r="AU1403" i="4"/>
  <c r="AU1404" i="4"/>
  <c r="AU1405" i="4"/>
  <c r="AU1412" i="4"/>
  <c r="AU1533" i="4"/>
  <c r="AI157" i="11"/>
  <c r="AU722" i="4"/>
  <c r="AT1428" i="4"/>
  <c r="AU1424" i="4"/>
  <c r="AU728" i="4"/>
  <c r="AU873" i="4"/>
  <c r="AU872" i="4"/>
  <c r="AU874" i="4"/>
  <c r="AU875" i="4"/>
  <c r="AU991" i="4"/>
  <c r="AU1425" i="4"/>
  <c r="AU1426" i="4"/>
  <c r="AU1417" i="4"/>
  <c r="AU1418" i="4"/>
  <c r="AU1419" i="4"/>
  <c r="AU1420" i="4"/>
  <c r="AU1427" i="4"/>
  <c r="AU1539" i="4"/>
  <c r="AI158" i="11"/>
  <c r="AU723" i="4"/>
  <c r="AT1443" i="4"/>
  <c r="AU1439" i="4"/>
  <c r="AU729" i="4"/>
  <c r="AU880" i="4"/>
  <c r="AU879" i="4"/>
  <c r="AU881" i="4"/>
  <c r="AU882" i="4"/>
  <c r="AU999" i="4"/>
  <c r="AU1440" i="4"/>
  <c r="AU1441" i="4"/>
  <c r="AU1432" i="4"/>
  <c r="AU1433" i="4"/>
  <c r="AU1434" i="4"/>
  <c r="AU1435" i="4"/>
  <c r="AU1442" i="4"/>
  <c r="AU1545" i="4"/>
  <c r="AI159" i="11"/>
  <c r="AI155" i="11"/>
  <c r="AI176" i="14"/>
  <c r="AI177" i="14"/>
  <c r="AI178" i="14"/>
  <c r="AI258" i="14"/>
  <c r="AI259" i="14"/>
  <c r="AI162" i="11"/>
  <c r="AI185" i="14"/>
  <c r="AI274" i="14"/>
  <c r="AI275" i="14"/>
  <c r="AI163" i="11"/>
  <c r="AI161" i="11"/>
  <c r="AI170" i="11"/>
  <c r="AI171" i="11"/>
  <c r="AI172" i="11"/>
  <c r="AI173" i="11"/>
  <c r="AI174" i="11"/>
  <c r="AI175" i="11"/>
  <c r="AI176" i="11"/>
  <c r="AI154" i="11"/>
  <c r="AU1564" i="4"/>
  <c r="AI190" i="11"/>
  <c r="AI355" i="14"/>
  <c r="AI191" i="11"/>
  <c r="JF74" i="8"/>
  <c r="JF84" i="8"/>
  <c r="JF132" i="8"/>
  <c r="JF185" i="8"/>
  <c r="AI189" i="11"/>
  <c r="AU1645" i="4"/>
  <c r="AI192" i="11"/>
  <c r="AU1684" i="4"/>
  <c r="AI193" i="11"/>
  <c r="AI188" i="11"/>
  <c r="AU654" i="4"/>
  <c r="AI184" i="11"/>
  <c r="AU1532" i="4"/>
  <c r="AI181" i="11"/>
  <c r="AU1538" i="4"/>
  <c r="AI182" i="11"/>
  <c r="AU1544" i="4"/>
  <c r="AI183" i="11"/>
  <c r="AU726" i="4"/>
  <c r="AT1398" i="4"/>
  <c r="AU1394" i="4"/>
  <c r="AU859" i="4"/>
  <c r="AU858" i="4"/>
  <c r="AU860" i="4"/>
  <c r="AU861" i="4"/>
  <c r="AU1008" i="4"/>
  <c r="AU1009" i="4"/>
  <c r="AU1395" i="4"/>
  <c r="AU1396" i="4"/>
  <c r="AU1387" i="4"/>
  <c r="AU1388" i="4"/>
  <c r="AU1389" i="4"/>
  <c r="AU1390" i="4"/>
  <c r="AU1397" i="4"/>
  <c r="AU1527" i="4"/>
  <c r="AI180" i="11"/>
  <c r="AI179" i="11"/>
  <c r="AI260" i="14"/>
  <c r="AI186" i="11"/>
  <c r="AI276" i="14"/>
  <c r="AI187" i="11"/>
  <c r="AI185" i="11"/>
  <c r="AI194" i="11"/>
  <c r="AI195" i="11"/>
  <c r="AI196" i="11"/>
  <c r="AI197" i="11"/>
  <c r="AI198" i="11"/>
  <c r="AI199" i="11"/>
  <c r="AI200" i="11"/>
  <c r="AI178" i="11"/>
  <c r="AU1565" i="4"/>
  <c r="AI214" i="11"/>
  <c r="AI356" i="14"/>
  <c r="AI215" i="11"/>
  <c r="JF75" i="8"/>
  <c r="JF85" i="8"/>
  <c r="JF133" i="8"/>
  <c r="JF186" i="8"/>
  <c r="AI213" i="11"/>
  <c r="AU1646" i="4"/>
  <c r="AI216" i="11"/>
  <c r="AI212" i="11"/>
  <c r="AU655" i="4"/>
  <c r="AI208" i="11"/>
  <c r="AU1534" i="4"/>
  <c r="AI205" i="11"/>
  <c r="AU1540" i="4"/>
  <c r="AI206" i="11"/>
  <c r="AU1546" i="4"/>
  <c r="AI207" i="11"/>
  <c r="AU1528" i="4"/>
  <c r="AI204" i="11"/>
  <c r="AI203" i="11"/>
  <c r="AI261" i="14"/>
  <c r="AI210" i="11"/>
  <c r="AI277" i="14"/>
  <c r="AI211" i="11"/>
  <c r="AI209" i="11"/>
  <c r="AI218" i="11"/>
  <c r="AI219" i="11"/>
  <c r="AI220" i="11"/>
  <c r="AI221" i="11"/>
  <c r="AI222" i="11"/>
  <c r="AI223" i="11"/>
  <c r="AI224" i="11"/>
  <c r="AI202" i="11"/>
  <c r="AU1566" i="4"/>
  <c r="AI234" i="11"/>
  <c r="AI357" i="14"/>
  <c r="AI235" i="11"/>
  <c r="AI232" i="11"/>
  <c r="AU626" i="4"/>
  <c r="AU656" i="4"/>
  <c r="AI228" i="11"/>
  <c r="AI227" i="11"/>
  <c r="AI262" i="14"/>
  <c r="AI230" i="11"/>
  <c r="AI278" i="14"/>
  <c r="AI231" i="11"/>
  <c r="AI229" i="11"/>
  <c r="AI239" i="11"/>
  <c r="AI240" i="11"/>
  <c r="AI241" i="11"/>
  <c r="AI242" i="11"/>
  <c r="AI243" i="11"/>
  <c r="AI244" i="11"/>
  <c r="AI245" i="11"/>
  <c r="AI226" i="11"/>
  <c r="AI153" i="11"/>
  <c r="AI29" i="11"/>
  <c r="AI248" i="11"/>
  <c r="AI189" i="14"/>
  <c r="AI192" i="14"/>
  <c r="AI190" i="14"/>
  <c r="AI191" i="14"/>
  <c r="AI194" i="14"/>
  <c r="AI199" i="14"/>
  <c r="AI202" i="14"/>
  <c r="AI205" i="14"/>
  <c r="AI209" i="14"/>
  <c r="AI212" i="14"/>
  <c r="AI257" i="11"/>
  <c r="AI252" i="11"/>
  <c r="AU20" i="4"/>
  <c r="AU21" i="4"/>
  <c r="AU22" i="4"/>
  <c r="AU23" i="4"/>
  <c r="AU26" i="4"/>
  <c r="AU30" i="4"/>
  <c r="AU90" i="4"/>
  <c r="AU91" i="4"/>
  <c r="AU92" i="4"/>
  <c r="AU93" i="4"/>
  <c r="AU96" i="4"/>
  <c r="AU98" i="4"/>
  <c r="AU34" i="4"/>
  <c r="AU36" i="4"/>
  <c r="AU38" i="4"/>
  <c r="AU40" i="4"/>
  <c r="AU43" i="4"/>
  <c r="AU101" i="4"/>
  <c r="AU103" i="4"/>
  <c r="AU105" i="4"/>
  <c r="AU107" i="4"/>
  <c r="AU110" i="4"/>
  <c r="AU157" i="4"/>
  <c r="AU158" i="4"/>
  <c r="AU159" i="4"/>
  <c r="AU160" i="4"/>
  <c r="AU163" i="4"/>
  <c r="AU165" i="4"/>
  <c r="AU168" i="4"/>
  <c r="AU170" i="4"/>
  <c r="AU172" i="4"/>
  <c r="AU174" i="4"/>
  <c r="AU177" i="4"/>
  <c r="AJ12" i="10"/>
  <c r="AU281" i="4"/>
  <c r="AU282" i="4"/>
  <c r="AI263" i="11"/>
  <c r="AU47" i="4"/>
  <c r="AU114" i="4"/>
  <c r="AU50" i="4"/>
  <c r="AU52" i="4"/>
  <c r="AU54" i="4"/>
  <c r="AU56" i="4"/>
  <c r="AU59" i="4"/>
  <c r="AU117" i="4"/>
  <c r="AU119" i="4"/>
  <c r="AU121" i="4"/>
  <c r="AU123" i="4"/>
  <c r="AU126" i="4"/>
  <c r="AU181" i="4"/>
  <c r="AU184" i="4"/>
  <c r="AU186" i="4"/>
  <c r="AU188" i="4"/>
  <c r="AU190" i="4"/>
  <c r="AU193" i="4"/>
  <c r="AJ15" i="10"/>
  <c r="AU285" i="4"/>
  <c r="AU286" i="4"/>
  <c r="AI264" i="11"/>
  <c r="AU63" i="4"/>
  <c r="AU130" i="4"/>
  <c r="AU66" i="4"/>
  <c r="AU68" i="4"/>
  <c r="AU70" i="4"/>
  <c r="AU72" i="4"/>
  <c r="AU75" i="4"/>
  <c r="AU133" i="4"/>
  <c r="AU135" i="4"/>
  <c r="AU137" i="4"/>
  <c r="AU139" i="4"/>
  <c r="AU142" i="4"/>
  <c r="AU197" i="4"/>
  <c r="AU200" i="4"/>
  <c r="AU202" i="4"/>
  <c r="AU204" i="4"/>
  <c r="AU206" i="4"/>
  <c r="AU209" i="4"/>
  <c r="AJ18" i="10"/>
  <c r="AU289" i="4"/>
  <c r="AU290" i="4"/>
  <c r="AI265" i="11"/>
  <c r="AI262" i="11"/>
  <c r="AI260" i="11"/>
  <c r="JF200" i="8"/>
  <c r="JF195" i="8"/>
  <c r="JF197" i="8"/>
  <c r="JF201" i="8"/>
  <c r="AI277" i="11"/>
  <c r="AI213" i="14"/>
  <c r="AI278" i="11"/>
  <c r="BS446" i="6"/>
  <c r="AU1737" i="4"/>
  <c r="AU1734" i="4"/>
  <c r="AU1739" i="4"/>
  <c r="BS447" i="6"/>
  <c r="AU1740" i="4"/>
  <c r="AU1738" i="4"/>
  <c r="AU1741" i="4"/>
  <c r="AU1742" i="4"/>
  <c r="AU1744" i="4"/>
  <c r="AI276" i="11"/>
  <c r="AI273" i="11"/>
  <c r="AT1622" i="4"/>
  <c r="AU1618" i="4"/>
  <c r="AU1615" i="4"/>
  <c r="AU1616" i="4"/>
  <c r="AU1619" i="4"/>
  <c r="AU1620" i="4"/>
  <c r="AU1621" i="4"/>
  <c r="AU1631" i="4"/>
  <c r="AI261" i="11"/>
  <c r="AI259" i="11"/>
  <c r="AI250" i="11"/>
  <c r="AI280" i="11"/>
  <c r="AH128" i="12"/>
  <c r="AI288" i="11"/>
  <c r="AU283" i="4"/>
  <c r="AU287" i="4"/>
  <c r="AU291" i="4"/>
  <c r="AI284" i="11"/>
  <c r="AI283" i="11"/>
  <c r="AU1013" i="4"/>
  <c r="AU1016" i="4"/>
  <c r="AU1030" i="4"/>
  <c r="AU1018" i="4"/>
  <c r="AU1031" i="4"/>
  <c r="AU1020" i="4"/>
  <c r="AU1032" i="4"/>
  <c r="AU1022" i="4"/>
  <c r="AU1033" i="4"/>
  <c r="AU1024" i="4"/>
  <c r="AU1034" i="4"/>
  <c r="AU1035" i="4"/>
  <c r="AU1038" i="4"/>
  <c r="AU1039" i="4"/>
  <c r="AU1040" i="4"/>
  <c r="AU1041" i="4"/>
  <c r="AU1042" i="4"/>
  <c r="AU1043" i="4"/>
  <c r="AU1045" i="4"/>
  <c r="AU1052" i="4"/>
  <c r="AU1055" i="4"/>
  <c r="AU1069" i="4"/>
  <c r="AU1057" i="4"/>
  <c r="AU1070" i="4"/>
  <c r="AU1059" i="4"/>
  <c r="AU1071" i="4"/>
  <c r="AU1061" i="4"/>
  <c r="AU1072" i="4"/>
  <c r="AU1063" i="4"/>
  <c r="AU1073" i="4"/>
  <c r="AU1074" i="4"/>
  <c r="AU1077" i="4"/>
  <c r="AU1078" i="4"/>
  <c r="AU1079" i="4"/>
  <c r="AU1080" i="4"/>
  <c r="AU1081" i="4"/>
  <c r="AU1082" i="4"/>
  <c r="AU1084" i="4"/>
  <c r="AU1090" i="4"/>
  <c r="AU1093" i="4"/>
  <c r="AU1107" i="4"/>
  <c r="AU1095" i="4"/>
  <c r="AU1108" i="4"/>
  <c r="AU1097" i="4"/>
  <c r="AU1109" i="4"/>
  <c r="AU1099" i="4"/>
  <c r="AU1110" i="4"/>
  <c r="AU1101" i="4"/>
  <c r="AU1111" i="4"/>
  <c r="AU1112" i="4"/>
  <c r="AU1115" i="4"/>
  <c r="AU1116" i="4"/>
  <c r="AU1117" i="4"/>
  <c r="AU1118" i="4"/>
  <c r="AU1119" i="4"/>
  <c r="AU1120" i="4"/>
  <c r="AU1122" i="4"/>
  <c r="AI286" i="11"/>
  <c r="AU1017" i="4"/>
  <c r="AU1019" i="4"/>
  <c r="AU1021" i="4"/>
  <c r="AU1023" i="4"/>
  <c r="AU1027" i="4"/>
  <c r="AU1049" i="4"/>
  <c r="AU1056" i="4"/>
  <c r="AU1058" i="4"/>
  <c r="AU1060" i="4"/>
  <c r="AU1062" i="4"/>
  <c r="AU1066" i="4"/>
  <c r="AU1087" i="4"/>
  <c r="AU1094" i="4"/>
  <c r="AU1096" i="4"/>
  <c r="AU1098" i="4"/>
  <c r="AU1100" i="4"/>
  <c r="AU1104" i="4"/>
  <c r="AU1125" i="4"/>
  <c r="AU900" i="4"/>
  <c r="AU901" i="4"/>
  <c r="AU902" i="4"/>
  <c r="AU903" i="4"/>
  <c r="AU934" i="4"/>
  <c r="AU935" i="4"/>
  <c r="AU936" i="4"/>
  <c r="AU937" i="4"/>
  <c r="AU960" i="4"/>
  <c r="AU961" i="4"/>
  <c r="AU962" i="4"/>
  <c r="AU963" i="4"/>
  <c r="AU992" i="4"/>
  <c r="AU993" i="4"/>
  <c r="AU994" i="4"/>
  <c r="AU995" i="4"/>
  <c r="AU1128" i="4"/>
  <c r="AU1131" i="4"/>
  <c r="AU1132" i="4"/>
  <c r="AU1133" i="4"/>
  <c r="AU1134" i="4"/>
  <c r="AU1135" i="4"/>
  <c r="AU1136" i="4"/>
  <c r="AU1137" i="4"/>
  <c r="AU1138" i="4"/>
  <c r="AU1142" i="4"/>
  <c r="AU908" i="4"/>
  <c r="AU909" i="4"/>
  <c r="AU910" i="4"/>
  <c r="AU911" i="4"/>
  <c r="AU942" i="4"/>
  <c r="AU943" i="4"/>
  <c r="AU944" i="4"/>
  <c r="AU945" i="4"/>
  <c r="AU968" i="4"/>
  <c r="AU969" i="4"/>
  <c r="AU970" i="4"/>
  <c r="AU971" i="4"/>
  <c r="AU1000" i="4"/>
  <c r="AU1001" i="4"/>
  <c r="AU1002" i="4"/>
  <c r="AU1003" i="4"/>
  <c r="AU1145" i="4"/>
  <c r="AU1148" i="4"/>
  <c r="AU1149" i="4"/>
  <c r="AU1150" i="4"/>
  <c r="AU1151" i="4"/>
  <c r="AU1152" i="4"/>
  <c r="AU1153" i="4"/>
  <c r="AU1154" i="4"/>
  <c r="AU1155" i="4"/>
  <c r="AU1159" i="4"/>
  <c r="AI287" i="11"/>
  <c r="AI282" i="11"/>
  <c r="AT1568" i="4"/>
  <c r="AU1570" i="4"/>
  <c r="AU1571" i="4"/>
  <c r="AI23" i="12"/>
  <c r="AU1699" i="4"/>
  <c r="AI48" i="12"/>
  <c r="AI6" i="12"/>
  <c r="AI7" i="12"/>
  <c r="AI8" i="12"/>
  <c r="AI5" i="12"/>
  <c r="AI4" i="12"/>
  <c r="AT619" i="4"/>
  <c r="AT628" i="4"/>
  <c r="AT620" i="4"/>
  <c r="AT629" i="4"/>
  <c r="AT621" i="4"/>
  <c r="AT630" i="4"/>
  <c r="AT631" i="4"/>
  <c r="AT632" i="4"/>
  <c r="AT634" i="4"/>
  <c r="AU636" i="4"/>
  <c r="AI22" i="12"/>
  <c r="AI17" i="12"/>
  <c r="AI18" i="12"/>
  <c r="AI19" i="12"/>
  <c r="AU1141" i="4"/>
  <c r="AI20" i="12"/>
  <c r="AU1156" i="4"/>
  <c r="AU1158" i="4"/>
  <c r="AI21" i="12"/>
  <c r="AI16" i="12"/>
  <c r="AI287" i="14"/>
  <c r="AI288" i="14"/>
  <c r="AI289" i="14"/>
  <c r="AI291" i="14"/>
  <c r="AI23" i="14"/>
  <c r="AI55" i="14"/>
  <c r="AI85" i="14"/>
  <c r="AI293" i="14"/>
  <c r="AI299" i="14"/>
  <c r="AI300" i="14"/>
  <c r="AI302" i="14"/>
  <c r="AI26" i="14"/>
  <c r="AI58" i="14"/>
  <c r="AI88" i="14"/>
  <c r="AI294" i="14"/>
  <c r="AI305" i="14"/>
  <c r="AI306" i="14"/>
  <c r="AI308" i="14"/>
  <c r="AI30" i="14"/>
  <c r="AI62" i="14"/>
  <c r="AI92" i="14"/>
  <c r="AI295" i="14"/>
  <c r="AI311" i="14"/>
  <c r="AI312" i="14"/>
  <c r="AI314" i="14"/>
  <c r="AI316" i="14"/>
  <c r="AI26" i="12"/>
  <c r="AH110" i="14"/>
  <c r="AI368" i="14"/>
  <c r="AI31" i="12"/>
  <c r="AI21" i="14"/>
  <c r="AI53" i="14"/>
  <c r="AI83" i="14"/>
  <c r="AI113" i="14"/>
  <c r="AH370" i="14"/>
  <c r="AI32" i="12"/>
  <c r="AH24" i="14"/>
  <c r="AH56" i="14"/>
  <c r="AH86" i="14"/>
  <c r="AH116" i="14"/>
  <c r="AI372" i="14"/>
  <c r="AI33" i="12"/>
  <c r="AI120" i="14"/>
  <c r="AH374" i="14"/>
  <c r="AI34" i="12"/>
  <c r="AH122" i="14"/>
  <c r="AI376" i="14"/>
  <c r="AI35" i="12"/>
  <c r="AI25" i="12"/>
  <c r="AU1607" i="4"/>
  <c r="AI332" i="14"/>
  <c r="AI333" i="14"/>
  <c r="AI334" i="14"/>
  <c r="AI335" i="14"/>
  <c r="AI336" i="14"/>
  <c r="AI339" i="14"/>
  <c r="AI340" i="14"/>
  <c r="AI341" i="14"/>
  <c r="AI342" i="14"/>
  <c r="AI36" i="12"/>
  <c r="AI216" i="14"/>
  <c r="AI217" i="14"/>
  <c r="AI218" i="14"/>
  <c r="AI200" i="14"/>
  <c r="AI222" i="14"/>
  <c r="AI223" i="14"/>
  <c r="AI224" i="14"/>
  <c r="AI225" i="14"/>
  <c r="AI203" i="14"/>
  <c r="AI227" i="14"/>
  <c r="AI228" i="14"/>
  <c r="AI229" i="14"/>
  <c r="AI230" i="14"/>
  <c r="AI207" i="14"/>
  <c r="AI232" i="14"/>
  <c r="AI233" i="14"/>
  <c r="AI234" i="14"/>
  <c r="AI235" i="14"/>
  <c r="AI237" i="14"/>
  <c r="AI38" i="12"/>
  <c r="AI242" i="14"/>
  <c r="AI40" i="12"/>
  <c r="AH246" i="14"/>
  <c r="AI41" i="12"/>
  <c r="AI245" i="14"/>
  <c r="AI42" i="12"/>
  <c r="AI198" i="14"/>
  <c r="AH243" i="14"/>
  <c r="AI43" i="12"/>
  <c r="AH201" i="14"/>
  <c r="AI244" i="14"/>
  <c r="AI44" i="12"/>
  <c r="AI37" i="12"/>
  <c r="AI24" i="12"/>
  <c r="AT1725" i="4"/>
  <c r="AU1726" i="4"/>
  <c r="AI49" i="12"/>
  <c r="AS1716" i="4"/>
  <c r="AT1716" i="4"/>
  <c r="AU1717" i="4"/>
  <c r="AI50" i="12"/>
  <c r="AS1719" i="4"/>
  <c r="AT1719" i="4"/>
  <c r="AU1720" i="4"/>
  <c r="AI51" i="12"/>
  <c r="AT1722" i="4"/>
  <c r="AU1723" i="4"/>
  <c r="AI53" i="12"/>
  <c r="AI47" i="12"/>
  <c r="AI58" i="12"/>
  <c r="AT1682" i="4"/>
  <c r="AT1672" i="4"/>
  <c r="AU1688" i="4"/>
  <c r="AI46" i="12"/>
  <c r="AU1634" i="4"/>
  <c r="AI57" i="12"/>
  <c r="AI3" i="12"/>
  <c r="AU1705" i="4"/>
  <c r="AI74" i="12"/>
  <c r="AI114" i="12"/>
  <c r="AI115" i="12"/>
  <c r="AI116" i="12"/>
  <c r="AI117" i="12"/>
  <c r="AI113" i="12"/>
  <c r="AU35" i="4"/>
  <c r="AU37" i="4"/>
  <c r="AU39" i="4"/>
  <c r="AU41" i="4"/>
  <c r="AU44" i="4"/>
  <c r="AU51" i="4"/>
  <c r="AU53" i="4"/>
  <c r="AU55" i="4"/>
  <c r="AU57" i="4"/>
  <c r="AU60" i="4"/>
  <c r="AU67" i="4"/>
  <c r="AU69" i="4"/>
  <c r="AU71" i="4"/>
  <c r="AU73" i="4"/>
  <c r="AU76" i="4"/>
  <c r="AU102" i="4"/>
  <c r="AU104" i="4"/>
  <c r="AU106" i="4"/>
  <c r="AU108" i="4"/>
  <c r="AU111" i="4"/>
  <c r="AU118" i="4"/>
  <c r="AU120" i="4"/>
  <c r="AU122" i="4"/>
  <c r="AU124" i="4"/>
  <c r="AU127" i="4"/>
  <c r="AU134" i="4"/>
  <c r="AU136" i="4"/>
  <c r="AU138" i="4"/>
  <c r="AU140" i="4"/>
  <c r="AU143" i="4"/>
  <c r="AU169" i="4"/>
  <c r="AU171" i="4"/>
  <c r="AU173" i="4"/>
  <c r="AU175" i="4"/>
  <c r="AU178" i="4"/>
  <c r="AU185" i="4"/>
  <c r="AU187" i="4"/>
  <c r="AU189" i="4"/>
  <c r="AU191" i="4"/>
  <c r="AU194" i="4"/>
  <c r="AU201" i="4"/>
  <c r="AU203" i="4"/>
  <c r="AU205" i="4"/>
  <c r="AU207" i="4"/>
  <c r="AU210" i="4"/>
  <c r="AI68" i="12"/>
  <c r="AI67" i="12"/>
  <c r="AI70" i="12"/>
  <c r="AI66" i="12"/>
  <c r="AI72" i="12"/>
  <c r="AU1046" i="4"/>
  <c r="AU1085" i="4"/>
  <c r="AU1123" i="4"/>
  <c r="AI73" i="12"/>
  <c r="AI71" i="12"/>
  <c r="AI65" i="12"/>
  <c r="AU1713" i="4"/>
  <c r="AI121" i="12"/>
  <c r="AI119" i="12"/>
  <c r="AU1629" i="4"/>
  <c r="AI62" i="12"/>
  <c r="AI59" i="12"/>
  <c r="AI123" i="12"/>
  <c r="AH129" i="12"/>
  <c r="AI124" i="12"/>
  <c r="AI125" i="12"/>
  <c r="AU1733" i="4"/>
  <c r="AI126" i="12"/>
  <c r="AI127" i="12"/>
  <c r="AI296" i="11"/>
  <c r="AI295" i="11"/>
  <c r="AI305" i="11"/>
  <c r="AI292" i="11"/>
  <c r="AI291" i="11"/>
  <c r="AI294" i="11"/>
  <c r="AI290" i="11"/>
  <c r="AI307" i="11"/>
  <c r="AI309" i="11"/>
  <c r="AV524" i="4"/>
  <c r="AV522" i="4"/>
  <c r="AV523" i="4"/>
  <c r="AV525" i="4"/>
  <c r="AV526" i="4"/>
  <c r="AV527" i="4"/>
  <c r="AV1555" i="4"/>
  <c r="AJ43" i="11"/>
  <c r="AV1610" i="4"/>
  <c r="AJ127" i="14"/>
  <c r="AJ128" i="14"/>
  <c r="AJ130" i="14"/>
  <c r="AV534" i="4"/>
  <c r="AV532" i="4"/>
  <c r="AV533" i="4"/>
  <c r="AV535" i="4"/>
  <c r="AV536" i="4"/>
  <c r="AV537" i="4"/>
  <c r="AV1582" i="4"/>
  <c r="AV1584" i="4"/>
  <c r="AV1585" i="4"/>
  <c r="AJ345" i="14"/>
  <c r="AJ346" i="14"/>
  <c r="AJ44" i="11"/>
  <c r="JG28" i="8"/>
  <c r="JG36" i="8"/>
  <c r="JG124" i="8"/>
  <c r="AJ42" i="11"/>
  <c r="AV1674" i="4"/>
  <c r="AV1675" i="4"/>
  <c r="AJ46" i="11"/>
  <c r="AV1635" i="4"/>
  <c r="AV1636" i="4"/>
  <c r="AJ45" i="11"/>
  <c r="AJ41" i="11"/>
  <c r="AV625" i="4"/>
  <c r="AV645" i="4"/>
  <c r="AJ37" i="11"/>
  <c r="AV687" i="4"/>
  <c r="AU1185" i="4"/>
  <c r="AV1181" i="4"/>
  <c r="AV743" i="4"/>
  <c r="AV742" i="4"/>
  <c r="AV744" i="4"/>
  <c r="AV745" i="4"/>
  <c r="AV891" i="4"/>
  <c r="AV892" i="4"/>
  <c r="AV1182" i="4"/>
  <c r="AV1183" i="4"/>
  <c r="AV1174" i="4"/>
  <c r="AV1175" i="4"/>
  <c r="AV1176" i="4"/>
  <c r="AV1177" i="4"/>
  <c r="AV1184" i="4"/>
  <c r="AV1462" i="4"/>
  <c r="AJ33" i="11"/>
  <c r="AV688" i="4"/>
  <c r="AV694" i="4"/>
  <c r="AU1200" i="4"/>
  <c r="AV1196" i="4"/>
  <c r="AV759" i="4"/>
  <c r="AV758" i="4"/>
  <c r="AV760" i="4"/>
  <c r="AV761" i="4"/>
  <c r="AV895" i="4"/>
  <c r="AV896" i="4"/>
  <c r="AV1197" i="4"/>
  <c r="AV1198" i="4"/>
  <c r="AV1189" i="4"/>
  <c r="AV1190" i="4"/>
  <c r="AV1191" i="4"/>
  <c r="AV1192" i="4"/>
  <c r="AV1199" i="4"/>
  <c r="AV1466" i="4"/>
  <c r="AJ34" i="11"/>
  <c r="AV689" i="4"/>
  <c r="AV695" i="4"/>
  <c r="AU1215" i="4"/>
  <c r="AV1211" i="4"/>
  <c r="AV766" i="4"/>
  <c r="AV765" i="4"/>
  <c r="AV767" i="4"/>
  <c r="AV768" i="4"/>
  <c r="AV899" i="4"/>
  <c r="AV1212" i="4"/>
  <c r="AV1213" i="4"/>
  <c r="AV1204" i="4"/>
  <c r="AV1205" i="4"/>
  <c r="AV1206" i="4"/>
  <c r="AV1207" i="4"/>
  <c r="AV1214" i="4"/>
  <c r="AV1471" i="4"/>
  <c r="AJ35" i="11"/>
  <c r="AV690" i="4"/>
  <c r="AV696" i="4"/>
  <c r="AU1230" i="4"/>
  <c r="AV1226" i="4"/>
  <c r="AV773" i="4"/>
  <c r="AV772" i="4"/>
  <c r="AV774" i="4"/>
  <c r="AV775" i="4"/>
  <c r="AV907" i="4"/>
  <c r="AV1227" i="4"/>
  <c r="AV1228" i="4"/>
  <c r="AV1219" i="4"/>
  <c r="AV1220" i="4"/>
  <c r="AV1221" i="4"/>
  <c r="AV1222" i="4"/>
  <c r="AV1229" i="4"/>
  <c r="AV1476" i="4"/>
  <c r="AJ36" i="11"/>
  <c r="AJ32" i="11"/>
  <c r="AJ5" i="14"/>
  <c r="AJ6" i="14"/>
  <c r="AJ8" i="14"/>
  <c r="AJ9" i="14"/>
  <c r="AJ10" i="14"/>
  <c r="AJ13" i="14"/>
  <c r="AJ11" i="14"/>
  <c r="AJ14" i="14"/>
  <c r="AJ16" i="14"/>
  <c r="AJ18" i="14"/>
  <c r="AJ22" i="14"/>
  <c r="AJ25" i="14"/>
  <c r="AJ28" i="14"/>
  <c r="AJ32" i="14"/>
  <c r="AJ158" i="14"/>
  <c r="AJ37" i="14"/>
  <c r="AJ38" i="14"/>
  <c r="AJ40" i="14"/>
  <c r="AJ41" i="14"/>
  <c r="AJ42" i="14"/>
  <c r="AJ45" i="14"/>
  <c r="AJ43" i="14"/>
  <c r="AJ46" i="14"/>
  <c r="AJ48" i="14"/>
  <c r="AJ50" i="14"/>
  <c r="AJ54" i="14"/>
  <c r="AJ57" i="14"/>
  <c r="AJ60" i="14"/>
  <c r="AJ64" i="14"/>
  <c r="AJ159" i="14"/>
  <c r="AJ67" i="14"/>
  <c r="AJ68" i="14"/>
  <c r="AJ70" i="14"/>
  <c r="AJ71" i="14"/>
  <c r="AJ72" i="14"/>
  <c r="AJ75" i="14"/>
  <c r="AJ73" i="14"/>
  <c r="AJ76" i="14"/>
  <c r="AJ78" i="14"/>
  <c r="AJ80" i="14"/>
  <c r="AJ84" i="14"/>
  <c r="AJ87" i="14"/>
  <c r="AJ90" i="14"/>
  <c r="AJ94" i="14"/>
  <c r="AJ160" i="14"/>
  <c r="AJ250" i="14"/>
  <c r="AJ251" i="14"/>
  <c r="AJ39" i="11"/>
  <c r="AJ131" i="14"/>
  <c r="AJ132" i="14"/>
  <c r="AJ135" i="14"/>
  <c r="AJ133" i="14"/>
  <c r="AJ136" i="14"/>
  <c r="AJ138" i="14"/>
  <c r="AJ140" i="14"/>
  <c r="AJ144" i="14"/>
  <c r="AJ147" i="14"/>
  <c r="AJ150" i="14"/>
  <c r="AJ154" i="14"/>
  <c r="AJ182" i="14"/>
  <c r="AJ266" i="14"/>
  <c r="AJ267" i="14"/>
  <c r="AJ40" i="11"/>
  <c r="AJ38" i="11"/>
  <c r="AJ47" i="11"/>
  <c r="AJ48" i="11"/>
  <c r="AJ49" i="11"/>
  <c r="AJ50" i="11"/>
  <c r="AJ51" i="11"/>
  <c r="AJ52" i="11"/>
  <c r="AJ53" i="11"/>
  <c r="AJ31" i="11"/>
  <c r="AV1556" i="4"/>
  <c r="AJ67" i="11"/>
  <c r="AJ347" i="14"/>
  <c r="AJ68" i="11"/>
  <c r="JG29" i="8"/>
  <c r="JG37" i="8"/>
  <c r="JG125" i="8"/>
  <c r="AJ66" i="11"/>
  <c r="AV1676" i="4"/>
  <c r="AJ70" i="11"/>
  <c r="AV1637" i="4"/>
  <c r="AJ69" i="11"/>
  <c r="AJ65" i="11"/>
  <c r="AV646" i="4"/>
  <c r="AJ61" i="11"/>
  <c r="AV693" i="4"/>
  <c r="AU1245" i="4"/>
  <c r="AV1241" i="4"/>
  <c r="AV751" i="4"/>
  <c r="AV750" i="4"/>
  <c r="AV752" i="4"/>
  <c r="AV753" i="4"/>
  <c r="AV916" i="4"/>
  <c r="AV917" i="4"/>
  <c r="AV1242" i="4"/>
  <c r="AV1243" i="4"/>
  <c r="AV1234" i="4"/>
  <c r="AV1235" i="4"/>
  <c r="AV1236" i="4"/>
  <c r="AV1237" i="4"/>
  <c r="AV1244" i="4"/>
  <c r="AV1481" i="4"/>
  <c r="AJ57" i="11"/>
  <c r="AV1467" i="4"/>
  <c r="AJ58" i="11"/>
  <c r="AV1472" i="4"/>
  <c r="AJ59" i="11"/>
  <c r="AV1477" i="4"/>
  <c r="AJ60" i="11"/>
  <c r="AJ56" i="11"/>
  <c r="AJ252" i="14"/>
  <c r="AJ63" i="11"/>
  <c r="AJ268" i="14"/>
  <c r="AJ64" i="11"/>
  <c r="AJ62" i="11"/>
  <c r="AJ71" i="11"/>
  <c r="AJ72" i="11"/>
  <c r="AJ73" i="11"/>
  <c r="AJ74" i="11"/>
  <c r="AJ75" i="11"/>
  <c r="AJ76" i="11"/>
  <c r="AJ77" i="11"/>
  <c r="AJ55" i="11"/>
  <c r="AJ30" i="11"/>
  <c r="AV547" i="4"/>
  <c r="AV545" i="4"/>
  <c r="AV546" i="4"/>
  <c r="AV548" i="4"/>
  <c r="AV549" i="4"/>
  <c r="AV550" i="4"/>
  <c r="AV1558" i="4"/>
  <c r="AJ92" i="11"/>
  <c r="AV1589" i="4"/>
  <c r="AV1591" i="4"/>
  <c r="AV1592" i="4"/>
  <c r="AJ348" i="14"/>
  <c r="AJ349" i="14"/>
  <c r="AJ93" i="11"/>
  <c r="AV1677" i="4"/>
  <c r="AV1678" i="4"/>
  <c r="AJ95" i="11"/>
  <c r="AV1638" i="4"/>
  <c r="AV1639" i="4"/>
  <c r="AJ94" i="11"/>
  <c r="AJ90" i="11"/>
  <c r="AV648" i="4"/>
  <c r="AJ86" i="11"/>
  <c r="AV713" i="4"/>
  <c r="AU1261" i="4"/>
  <c r="AV1257" i="4"/>
  <c r="AV783" i="4"/>
  <c r="AV782" i="4"/>
  <c r="AV784" i="4"/>
  <c r="AV785" i="4"/>
  <c r="AV922" i="4"/>
  <c r="AV923" i="4"/>
  <c r="AV1258" i="4"/>
  <c r="AV1259" i="4"/>
  <c r="AV1250" i="4"/>
  <c r="AV1251" i="4"/>
  <c r="AV1252" i="4"/>
  <c r="AV1253" i="4"/>
  <c r="AV1260" i="4"/>
  <c r="AV1486" i="4"/>
  <c r="AJ82" i="11"/>
  <c r="AV714" i="4"/>
  <c r="AU1276" i="4"/>
  <c r="AV1272" i="4"/>
  <c r="AV790" i="4"/>
  <c r="AV789" i="4"/>
  <c r="AV791" i="4"/>
  <c r="AV792" i="4"/>
  <c r="AV928" i="4"/>
  <c r="AV929" i="4"/>
  <c r="AV1273" i="4"/>
  <c r="AV1274" i="4"/>
  <c r="AV1265" i="4"/>
  <c r="AV1266" i="4"/>
  <c r="AV1267" i="4"/>
  <c r="AV1268" i="4"/>
  <c r="AV1275" i="4"/>
  <c r="AV1490" i="4"/>
  <c r="AJ83" i="11"/>
  <c r="AV715" i="4"/>
  <c r="AU1291" i="4"/>
  <c r="AV1287" i="4"/>
  <c r="AV797" i="4"/>
  <c r="AV796" i="4"/>
  <c r="AV798" i="4"/>
  <c r="AV799" i="4"/>
  <c r="AV933" i="4"/>
  <c r="AV1288" i="4"/>
  <c r="AV1289" i="4"/>
  <c r="AV1280" i="4"/>
  <c r="AV1281" i="4"/>
  <c r="AV1282" i="4"/>
  <c r="AV1283" i="4"/>
  <c r="AV1290" i="4"/>
  <c r="AV1494" i="4"/>
  <c r="AJ84" i="11"/>
  <c r="AV716" i="4"/>
  <c r="AU1306" i="4"/>
  <c r="AV1302" i="4"/>
  <c r="AV804" i="4"/>
  <c r="AV803" i="4"/>
  <c r="AV805" i="4"/>
  <c r="AV806" i="4"/>
  <c r="AV941" i="4"/>
  <c r="AV1303" i="4"/>
  <c r="AV1304" i="4"/>
  <c r="AV1295" i="4"/>
  <c r="AV1296" i="4"/>
  <c r="AV1297" i="4"/>
  <c r="AV1298" i="4"/>
  <c r="AV1305" i="4"/>
  <c r="AV1498" i="4"/>
  <c r="AJ85" i="11"/>
  <c r="AJ81" i="11"/>
  <c r="AJ164" i="14"/>
  <c r="AJ165" i="14"/>
  <c r="AJ166" i="14"/>
  <c r="AJ253" i="14"/>
  <c r="AJ254" i="14"/>
  <c r="AJ183" i="14"/>
  <c r="AJ269" i="14"/>
  <c r="AJ270" i="14"/>
  <c r="AJ89" i="11"/>
  <c r="AJ87" i="11"/>
  <c r="AJ96" i="11"/>
  <c r="AJ97" i="11"/>
  <c r="AJ98" i="11"/>
  <c r="AJ99" i="11"/>
  <c r="AJ100" i="11"/>
  <c r="AJ101" i="11"/>
  <c r="AJ102" i="11"/>
  <c r="AJ80" i="11"/>
  <c r="AJ79" i="11"/>
  <c r="AV559" i="4"/>
  <c r="AV557" i="4"/>
  <c r="AV558" i="4"/>
  <c r="AV560" i="4"/>
  <c r="AV561" i="4"/>
  <c r="AV562" i="4"/>
  <c r="AV1560" i="4"/>
  <c r="AJ117" i="11"/>
  <c r="AV569" i="4"/>
  <c r="AV567" i="4"/>
  <c r="AV568" i="4"/>
  <c r="AV570" i="4"/>
  <c r="AV571" i="4"/>
  <c r="AV572" i="4"/>
  <c r="AV1596" i="4"/>
  <c r="AV1598" i="4"/>
  <c r="AV1599" i="4"/>
  <c r="AJ350" i="14"/>
  <c r="AJ351" i="14"/>
  <c r="AJ118" i="11"/>
  <c r="JG56" i="8"/>
  <c r="JG64" i="8"/>
  <c r="JG128" i="8"/>
  <c r="AJ116" i="11"/>
  <c r="AV1679" i="4"/>
  <c r="AV1680" i="4"/>
  <c r="AJ120" i="11"/>
  <c r="AV1640" i="4"/>
  <c r="AV1641" i="4"/>
  <c r="AJ119" i="11"/>
  <c r="AJ115" i="11"/>
  <c r="AV650" i="4"/>
  <c r="AJ111" i="11"/>
  <c r="AV700" i="4"/>
  <c r="AU1382" i="4"/>
  <c r="AV1378" i="4"/>
  <c r="AV814" i="4"/>
  <c r="AV813" i="4"/>
  <c r="AV815" i="4"/>
  <c r="AV816" i="4"/>
  <c r="AV950" i="4"/>
  <c r="AV952" i="4"/>
  <c r="AV1379" i="4"/>
  <c r="AV1380" i="4"/>
  <c r="AV1371" i="4"/>
  <c r="AV1372" i="4"/>
  <c r="AV1373" i="4"/>
  <c r="AV1374" i="4"/>
  <c r="AV1381" i="4"/>
  <c r="AV1522" i="4"/>
  <c r="AJ107" i="11"/>
  <c r="AV701" i="4"/>
  <c r="AU1337" i="4"/>
  <c r="AV1333" i="4"/>
  <c r="AV707" i="4"/>
  <c r="AV828" i="4"/>
  <c r="AV827" i="4"/>
  <c r="AV829" i="4"/>
  <c r="AV830" i="4"/>
  <c r="AV955" i="4"/>
  <c r="AV956" i="4"/>
  <c r="AV1334" i="4"/>
  <c r="AV1335" i="4"/>
  <c r="AV1326" i="4"/>
  <c r="AV1327" i="4"/>
  <c r="AV1328" i="4"/>
  <c r="AV1329" i="4"/>
  <c r="AV1336" i="4"/>
  <c r="AV1507" i="4"/>
  <c r="AJ108" i="11"/>
  <c r="AV702" i="4"/>
  <c r="AU1352" i="4"/>
  <c r="AV1348" i="4"/>
  <c r="AV708" i="4"/>
  <c r="AV835" i="4"/>
  <c r="AV834" i="4"/>
  <c r="AV836" i="4"/>
  <c r="AV837" i="4"/>
  <c r="AV959" i="4"/>
  <c r="AV1349" i="4"/>
  <c r="AV1350" i="4"/>
  <c r="AV1341" i="4"/>
  <c r="AV1342" i="4"/>
  <c r="AV1343" i="4"/>
  <c r="AV1344" i="4"/>
  <c r="AV1351" i="4"/>
  <c r="AV1512" i="4"/>
  <c r="AJ109" i="11"/>
  <c r="AV703" i="4"/>
  <c r="AU1367" i="4"/>
  <c r="AV1363" i="4"/>
  <c r="AV709" i="4"/>
  <c r="AV842" i="4"/>
  <c r="AV841" i="4"/>
  <c r="AV843" i="4"/>
  <c r="AV844" i="4"/>
  <c r="AV967" i="4"/>
  <c r="AV1364" i="4"/>
  <c r="AV1365" i="4"/>
  <c r="AV1356" i="4"/>
  <c r="AV1357" i="4"/>
  <c r="AV1358" i="4"/>
  <c r="AV1359" i="4"/>
  <c r="AV1366" i="4"/>
  <c r="AV1517" i="4"/>
  <c r="AJ110" i="11"/>
  <c r="AJ106" i="11"/>
  <c r="AJ170" i="14"/>
  <c r="AJ171" i="14"/>
  <c r="AJ172" i="14"/>
  <c r="AJ255" i="14"/>
  <c r="AJ256" i="14"/>
  <c r="AJ113" i="11"/>
  <c r="AJ184" i="14"/>
  <c r="AJ271" i="14"/>
  <c r="AJ272" i="14"/>
  <c r="AJ114" i="11"/>
  <c r="AJ112" i="11"/>
  <c r="AJ121" i="11"/>
  <c r="AJ122" i="11"/>
  <c r="AJ123" i="11"/>
  <c r="AJ124" i="11"/>
  <c r="AJ125" i="11"/>
  <c r="AJ126" i="11"/>
  <c r="AJ127" i="11"/>
  <c r="AJ105" i="11"/>
  <c r="AV1561" i="4"/>
  <c r="AJ141" i="11"/>
  <c r="AJ352" i="14"/>
  <c r="AJ142" i="11"/>
  <c r="JG57" i="8"/>
  <c r="JG65" i="8"/>
  <c r="JG129" i="8"/>
  <c r="AJ140" i="11"/>
  <c r="AV1681" i="4"/>
  <c r="AJ144" i="11"/>
  <c r="AV1642" i="4"/>
  <c r="AJ143" i="11"/>
  <c r="AJ139" i="11"/>
  <c r="AV651" i="4"/>
  <c r="AJ135" i="11"/>
  <c r="AV1508" i="4"/>
  <c r="AJ132" i="11"/>
  <c r="AV1513" i="4"/>
  <c r="AJ133" i="11"/>
  <c r="AV1518" i="4"/>
  <c r="AJ134" i="11"/>
  <c r="AV706" i="4"/>
  <c r="AU1322" i="4"/>
  <c r="AV1318" i="4"/>
  <c r="AV822" i="4"/>
  <c r="AV821" i="4"/>
  <c r="AV820" i="4"/>
  <c r="AV823" i="4"/>
  <c r="AV976" i="4"/>
  <c r="AV977" i="4"/>
  <c r="AV1319" i="4"/>
  <c r="AV1320" i="4"/>
  <c r="AV1311" i="4"/>
  <c r="AV1312" i="4"/>
  <c r="AV1313" i="4"/>
  <c r="AV1314" i="4"/>
  <c r="AV1321" i="4"/>
  <c r="AV1503" i="4"/>
  <c r="AJ131" i="11"/>
  <c r="AJ130" i="11"/>
  <c r="AJ257" i="14"/>
  <c r="AJ137" i="11"/>
  <c r="AJ273" i="14"/>
  <c r="AJ138" i="11"/>
  <c r="AJ136" i="11"/>
  <c r="AJ145" i="11"/>
  <c r="AJ146" i="11"/>
  <c r="AJ147" i="11"/>
  <c r="AJ148" i="11"/>
  <c r="AJ149" i="11"/>
  <c r="AJ150" i="11"/>
  <c r="AJ151" i="11"/>
  <c r="AJ129" i="11"/>
  <c r="AJ104" i="11"/>
  <c r="AV591" i="4"/>
  <c r="AV589" i="4"/>
  <c r="AV590" i="4"/>
  <c r="AV592" i="4"/>
  <c r="AV593" i="4"/>
  <c r="AV594" i="4"/>
  <c r="AV1563" i="4"/>
  <c r="AJ166" i="11"/>
  <c r="AV601" i="4"/>
  <c r="AV599" i="4"/>
  <c r="AV600" i="4"/>
  <c r="AV602" i="4"/>
  <c r="AV603" i="4"/>
  <c r="AV604" i="4"/>
  <c r="AV1603" i="4"/>
  <c r="AV1605" i="4"/>
  <c r="AV1606" i="4"/>
  <c r="AJ353" i="14"/>
  <c r="AJ354" i="14"/>
  <c r="AJ167" i="11"/>
  <c r="JG73" i="8"/>
  <c r="JG83" i="8"/>
  <c r="JG131" i="8"/>
  <c r="AJ165" i="11"/>
  <c r="AV1683" i="4"/>
  <c r="AJ169" i="11"/>
  <c r="AV1643" i="4"/>
  <c r="AV1644" i="4"/>
  <c r="AJ168" i="11"/>
  <c r="AJ164" i="11"/>
  <c r="AV653" i="4"/>
  <c r="AJ160" i="11"/>
  <c r="AV720" i="4"/>
  <c r="AU1458" i="4"/>
  <c r="AV1454" i="4"/>
  <c r="AV853" i="4"/>
  <c r="AV852" i="4"/>
  <c r="AV851" i="4"/>
  <c r="AV854" i="4"/>
  <c r="AV983" i="4"/>
  <c r="AV984" i="4"/>
  <c r="AV1455" i="4"/>
  <c r="AV1456" i="4"/>
  <c r="AV1447" i="4"/>
  <c r="AV1448" i="4"/>
  <c r="AV1449" i="4"/>
  <c r="AV1450" i="4"/>
  <c r="AV1457" i="4"/>
  <c r="AV1550" i="4"/>
  <c r="AJ156" i="11"/>
  <c r="AV721" i="4"/>
  <c r="AU1413" i="4"/>
  <c r="AV1409" i="4"/>
  <c r="AV727" i="4"/>
  <c r="AV866" i="4"/>
  <c r="AV865" i="4"/>
  <c r="AV867" i="4"/>
  <c r="AV868" i="4"/>
  <c r="AV987" i="4"/>
  <c r="AV988" i="4"/>
  <c r="AV1410" i="4"/>
  <c r="AV1411" i="4"/>
  <c r="AV1402" i="4"/>
  <c r="AV1403" i="4"/>
  <c r="AV1404" i="4"/>
  <c r="AV1405" i="4"/>
  <c r="AV1412" i="4"/>
  <c r="AV1533" i="4"/>
  <c r="AJ157" i="11"/>
  <c r="AV722" i="4"/>
  <c r="AU1428" i="4"/>
  <c r="AV1424" i="4"/>
  <c r="AV728" i="4"/>
  <c r="AV873" i="4"/>
  <c r="AV872" i="4"/>
  <c r="AV874" i="4"/>
  <c r="AV875" i="4"/>
  <c r="AV991" i="4"/>
  <c r="AV1425" i="4"/>
  <c r="AV1426" i="4"/>
  <c r="AV1417" i="4"/>
  <c r="AV1418" i="4"/>
  <c r="AV1419" i="4"/>
  <c r="AV1420" i="4"/>
  <c r="AV1427" i="4"/>
  <c r="AV1539" i="4"/>
  <c r="AJ158" i="11"/>
  <c r="AV723" i="4"/>
  <c r="AU1443" i="4"/>
  <c r="AV1439" i="4"/>
  <c r="AV729" i="4"/>
  <c r="AV880" i="4"/>
  <c r="AV879" i="4"/>
  <c r="AV881" i="4"/>
  <c r="AV882" i="4"/>
  <c r="AV999" i="4"/>
  <c r="AV1440" i="4"/>
  <c r="AV1441" i="4"/>
  <c r="AV1432" i="4"/>
  <c r="AV1433" i="4"/>
  <c r="AV1434" i="4"/>
  <c r="AV1435" i="4"/>
  <c r="AV1442" i="4"/>
  <c r="AV1545" i="4"/>
  <c r="AJ159" i="11"/>
  <c r="AJ155" i="11"/>
  <c r="AJ176" i="14"/>
  <c r="AJ177" i="14"/>
  <c r="AJ178" i="14"/>
  <c r="AJ258" i="14"/>
  <c r="AJ259" i="14"/>
  <c r="AJ162" i="11"/>
  <c r="AJ185" i="14"/>
  <c r="AJ274" i="14"/>
  <c r="AJ275" i="14"/>
  <c r="AJ163" i="11"/>
  <c r="AJ161" i="11"/>
  <c r="AJ170" i="11"/>
  <c r="AJ171" i="11"/>
  <c r="AJ172" i="11"/>
  <c r="AJ173" i="11"/>
  <c r="AJ174" i="11"/>
  <c r="AJ175" i="11"/>
  <c r="AJ176" i="11"/>
  <c r="AJ154" i="11"/>
  <c r="AV1564" i="4"/>
  <c r="AJ190" i="11"/>
  <c r="AJ355" i="14"/>
  <c r="AJ191" i="11"/>
  <c r="JG74" i="8"/>
  <c r="JG84" i="8"/>
  <c r="JG132" i="8"/>
  <c r="JG185" i="8"/>
  <c r="AJ189" i="11"/>
  <c r="AV1645" i="4"/>
  <c r="AJ192" i="11"/>
  <c r="AV1684" i="4"/>
  <c r="AJ193" i="11"/>
  <c r="AJ188" i="11"/>
  <c r="AV654" i="4"/>
  <c r="AJ184" i="11"/>
  <c r="AV1532" i="4"/>
  <c r="AJ181" i="11"/>
  <c r="AV1538" i="4"/>
  <c r="AJ182" i="11"/>
  <c r="AV1544" i="4"/>
  <c r="AJ183" i="11"/>
  <c r="AV726" i="4"/>
  <c r="AU1398" i="4"/>
  <c r="AV1394" i="4"/>
  <c r="AV859" i="4"/>
  <c r="AV858" i="4"/>
  <c r="AV860" i="4"/>
  <c r="AV861" i="4"/>
  <c r="AV1008" i="4"/>
  <c r="AV1009" i="4"/>
  <c r="AV1395" i="4"/>
  <c r="AV1396" i="4"/>
  <c r="AV1387" i="4"/>
  <c r="AV1388" i="4"/>
  <c r="AV1389" i="4"/>
  <c r="AV1390" i="4"/>
  <c r="AV1397" i="4"/>
  <c r="AV1527" i="4"/>
  <c r="AJ180" i="11"/>
  <c r="AJ179" i="11"/>
  <c r="AJ260" i="14"/>
  <c r="AJ186" i="11"/>
  <c r="AJ276" i="14"/>
  <c r="AJ187" i="11"/>
  <c r="AJ185" i="11"/>
  <c r="AJ194" i="11"/>
  <c r="AJ195" i="11"/>
  <c r="AJ196" i="11"/>
  <c r="AJ197" i="11"/>
  <c r="AJ198" i="11"/>
  <c r="AJ199" i="11"/>
  <c r="AJ200" i="11"/>
  <c r="AJ178" i="11"/>
  <c r="AV1565" i="4"/>
  <c r="AJ214" i="11"/>
  <c r="AJ356" i="14"/>
  <c r="AJ215" i="11"/>
  <c r="JG75" i="8"/>
  <c r="JG85" i="8"/>
  <c r="JG133" i="8"/>
  <c r="JG186" i="8"/>
  <c r="AJ213" i="11"/>
  <c r="AV1646" i="4"/>
  <c r="AJ216" i="11"/>
  <c r="AJ212" i="11"/>
  <c r="AV655" i="4"/>
  <c r="AJ208" i="11"/>
  <c r="AV1534" i="4"/>
  <c r="AJ205" i="11"/>
  <c r="AV1540" i="4"/>
  <c r="AJ206" i="11"/>
  <c r="AV1546" i="4"/>
  <c r="AJ207" i="11"/>
  <c r="AV1528" i="4"/>
  <c r="AJ204" i="11"/>
  <c r="AJ203" i="11"/>
  <c r="AJ261" i="14"/>
  <c r="AJ210" i="11"/>
  <c r="AJ277" i="14"/>
  <c r="AJ211" i="11"/>
  <c r="AJ209" i="11"/>
  <c r="AJ218" i="11"/>
  <c r="AJ219" i="11"/>
  <c r="AJ220" i="11"/>
  <c r="AJ221" i="11"/>
  <c r="AJ222" i="11"/>
  <c r="AJ223" i="11"/>
  <c r="AJ224" i="11"/>
  <c r="AJ202" i="11"/>
  <c r="AV1566" i="4"/>
  <c r="AJ234" i="11"/>
  <c r="AJ357" i="14"/>
  <c r="AJ235" i="11"/>
  <c r="AJ232" i="11"/>
  <c r="AV626" i="4"/>
  <c r="AV656" i="4"/>
  <c r="AJ228" i="11"/>
  <c r="AJ227" i="11"/>
  <c r="AJ262" i="14"/>
  <c r="AJ230" i="11"/>
  <c r="AJ278" i="14"/>
  <c r="AJ231" i="11"/>
  <c r="AJ229" i="11"/>
  <c r="AJ239" i="11"/>
  <c r="AJ240" i="11"/>
  <c r="AJ241" i="11"/>
  <c r="AJ242" i="11"/>
  <c r="AJ243" i="11"/>
  <c r="AJ244" i="11"/>
  <c r="AJ245" i="11"/>
  <c r="AJ226" i="11"/>
  <c r="AJ153" i="11"/>
  <c r="AJ29" i="11"/>
  <c r="AJ248" i="11"/>
  <c r="AJ189" i="14"/>
  <c r="AJ192" i="14"/>
  <c r="AJ190" i="14"/>
  <c r="AJ191" i="14"/>
  <c r="AJ194" i="14"/>
  <c r="AJ199" i="14"/>
  <c r="AJ202" i="14"/>
  <c r="AJ205" i="14"/>
  <c r="AJ209" i="14"/>
  <c r="AJ212" i="14"/>
  <c r="AJ257" i="11"/>
  <c r="AJ252" i="11"/>
  <c r="AV20" i="4"/>
  <c r="AV21" i="4"/>
  <c r="AV22" i="4"/>
  <c r="AV23" i="4"/>
  <c r="AV26" i="4"/>
  <c r="AV30" i="4"/>
  <c r="AV90" i="4"/>
  <c r="AV91" i="4"/>
  <c r="AV92" i="4"/>
  <c r="AV93" i="4"/>
  <c r="AV96" i="4"/>
  <c r="AV98" i="4"/>
  <c r="AV34" i="4"/>
  <c r="AV36" i="4"/>
  <c r="AV38" i="4"/>
  <c r="AV40" i="4"/>
  <c r="AV43" i="4"/>
  <c r="AV101" i="4"/>
  <c r="AV103" i="4"/>
  <c r="AV105" i="4"/>
  <c r="AV107" i="4"/>
  <c r="AV110" i="4"/>
  <c r="AV157" i="4"/>
  <c r="AV158" i="4"/>
  <c r="AV159" i="4"/>
  <c r="AV160" i="4"/>
  <c r="AV163" i="4"/>
  <c r="AV165" i="4"/>
  <c r="AV168" i="4"/>
  <c r="AV170" i="4"/>
  <c r="AV172" i="4"/>
  <c r="AV174" i="4"/>
  <c r="AV177" i="4"/>
  <c r="AK12" i="10"/>
  <c r="AV281" i="4"/>
  <c r="AV282" i="4"/>
  <c r="AJ263" i="11"/>
  <c r="AV47" i="4"/>
  <c r="AV114" i="4"/>
  <c r="AV50" i="4"/>
  <c r="AV52" i="4"/>
  <c r="AV54" i="4"/>
  <c r="AV56" i="4"/>
  <c r="AV59" i="4"/>
  <c r="AV117" i="4"/>
  <c r="AV119" i="4"/>
  <c r="AV121" i="4"/>
  <c r="AV123" i="4"/>
  <c r="AV126" i="4"/>
  <c r="AV181" i="4"/>
  <c r="AV184" i="4"/>
  <c r="AV186" i="4"/>
  <c r="AV188" i="4"/>
  <c r="AV190" i="4"/>
  <c r="AV193" i="4"/>
  <c r="AK15" i="10"/>
  <c r="AV285" i="4"/>
  <c r="AV286" i="4"/>
  <c r="AJ264" i="11"/>
  <c r="AV63" i="4"/>
  <c r="AV130" i="4"/>
  <c r="AV66" i="4"/>
  <c r="AV68" i="4"/>
  <c r="AV70" i="4"/>
  <c r="AV72" i="4"/>
  <c r="AV75" i="4"/>
  <c r="AV133" i="4"/>
  <c r="AV135" i="4"/>
  <c r="AV137" i="4"/>
  <c r="AV139" i="4"/>
  <c r="AV142" i="4"/>
  <c r="AV197" i="4"/>
  <c r="AV200" i="4"/>
  <c r="AV202" i="4"/>
  <c r="AV204" i="4"/>
  <c r="AV206" i="4"/>
  <c r="AV209" i="4"/>
  <c r="AK18" i="10"/>
  <c r="AV289" i="4"/>
  <c r="AV290" i="4"/>
  <c r="AJ265" i="11"/>
  <c r="AJ262" i="11"/>
  <c r="AJ260" i="11"/>
  <c r="JG200" i="8"/>
  <c r="JG195" i="8"/>
  <c r="JG197" i="8"/>
  <c r="JG201" i="8"/>
  <c r="AJ277" i="11"/>
  <c r="AJ213" i="14"/>
  <c r="AJ278" i="11"/>
  <c r="BT446" i="6"/>
  <c r="AV1737" i="4"/>
  <c r="AV1734" i="4"/>
  <c r="AV1739" i="4"/>
  <c r="BT447" i="6"/>
  <c r="AV1740" i="4"/>
  <c r="AV1738" i="4"/>
  <c r="AV1741" i="4"/>
  <c r="AV1742" i="4"/>
  <c r="AV1744" i="4"/>
  <c r="AJ276" i="11"/>
  <c r="AJ273" i="11"/>
  <c r="AU1622" i="4"/>
  <c r="AV1618" i="4"/>
  <c r="AV1615" i="4"/>
  <c r="AV1616" i="4"/>
  <c r="AV1619" i="4"/>
  <c r="AV1620" i="4"/>
  <c r="AV1621" i="4"/>
  <c r="AV1631" i="4"/>
  <c r="AJ261" i="11"/>
  <c r="AJ259" i="11"/>
  <c r="AJ250" i="11"/>
  <c r="AJ280" i="11"/>
  <c r="AI128" i="12"/>
  <c r="AJ288" i="11"/>
  <c r="AV283" i="4"/>
  <c r="AV287" i="4"/>
  <c r="AV291" i="4"/>
  <c r="AJ284" i="11"/>
  <c r="AJ283" i="11"/>
  <c r="AV1013" i="4"/>
  <c r="AV1016" i="4"/>
  <c r="AV1030" i="4"/>
  <c r="AV1018" i="4"/>
  <c r="AV1031" i="4"/>
  <c r="AV1020" i="4"/>
  <c r="AV1032" i="4"/>
  <c r="AV1022" i="4"/>
  <c r="AV1033" i="4"/>
  <c r="AV1024" i="4"/>
  <c r="AV1034" i="4"/>
  <c r="AV1035" i="4"/>
  <c r="AV1038" i="4"/>
  <c r="AV1039" i="4"/>
  <c r="AV1040" i="4"/>
  <c r="AV1041" i="4"/>
  <c r="AV1042" i="4"/>
  <c r="AV1043" i="4"/>
  <c r="AV1045" i="4"/>
  <c r="AV1052" i="4"/>
  <c r="AV1055" i="4"/>
  <c r="AV1069" i="4"/>
  <c r="AV1057" i="4"/>
  <c r="AV1070" i="4"/>
  <c r="AV1059" i="4"/>
  <c r="AV1071" i="4"/>
  <c r="AV1061" i="4"/>
  <c r="AV1072" i="4"/>
  <c r="AV1063" i="4"/>
  <c r="AV1073" i="4"/>
  <c r="AV1074" i="4"/>
  <c r="AV1077" i="4"/>
  <c r="AV1078" i="4"/>
  <c r="AV1079" i="4"/>
  <c r="AV1080" i="4"/>
  <c r="AV1081" i="4"/>
  <c r="AV1082" i="4"/>
  <c r="AV1084" i="4"/>
  <c r="AV1090" i="4"/>
  <c r="AV1093" i="4"/>
  <c r="AV1107" i="4"/>
  <c r="AV1095" i="4"/>
  <c r="AV1108" i="4"/>
  <c r="AV1097" i="4"/>
  <c r="AV1109" i="4"/>
  <c r="AV1099" i="4"/>
  <c r="AV1110" i="4"/>
  <c r="AV1101" i="4"/>
  <c r="AV1111" i="4"/>
  <c r="AV1112" i="4"/>
  <c r="AV1115" i="4"/>
  <c r="AV1116" i="4"/>
  <c r="AV1117" i="4"/>
  <c r="AV1118" i="4"/>
  <c r="AV1119" i="4"/>
  <c r="AV1120" i="4"/>
  <c r="AV1122" i="4"/>
  <c r="AJ286" i="11"/>
  <c r="AV1017" i="4"/>
  <c r="AV1019" i="4"/>
  <c r="AV1021" i="4"/>
  <c r="AV1023" i="4"/>
  <c r="AV1027" i="4"/>
  <c r="AV1049" i="4"/>
  <c r="AV1056" i="4"/>
  <c r="AV1058" i="4"/>
  <c r="AV1060" i="4"/>
  <c r="AV1062" i="4"/>
  <c r="AV1066" i="4"/>
  <c r="AV1087" i="4"/>
  <c r="AV1094" i="4"/>
  <c r="AV1096" i="4"/>
  <c r="AV1098" i="4"/>
  <c r="AV1100" i="4"/>
  <c r="AV1104" i="4"/>
  <c r="AV1125" i="4"/>
  <c r="AV900" i="4"/>
  <c r="AV901" i="4"/>
  <c r="AV902" i="4"/>
  <c r="AV903" i="4"/>
  <c r="AV934" i="4"/>
  <c r="AV935" i="4"/>
  <c r="AV936" i="4"/>
  <c r="AV937" i="4"/>
  <c r="AV960" i="4"/>
  <c r="AV961" i="4"/>
  <c r="AV962" i="4"/>
  <c r="AV963" i="4"/>
  <c r="AV992" i="4"/>
  <c r="AV993" i="4"/>
  <c r="AV994" i="4"/>
  <c r="AV995" i="4"/>
  <c r="AV1128" i="4"/>
  <c r="AV1131" i="4"/>
  <c r="AV1132" i="4"/>
  <c r="AV1133" i="4"/>
  <c r="AV1134" i="4"/>
  <c r="AV1135" i="4"/>
  <c r="AV1136" i="4"/>
  <c r="AV1137" i="4"/>
  <c r="AV1138" i="4"/>
  <c r="AV1142" i="4"/>
  <c r="AV908" i="4"/>
  <c r="AV909" i="4"/>
  <c r="AV910" i="4"/>
  <c r="AV911" i="4"/>
  <c r="AV942" i="4"/>
  <c r="AV943" i="4"/>
  <c r="AV944" i="4"/>
  <c r="AV945" i="4"/>
  <c r="AV968" i="4"/>
  <c r="AV969" i="4"/>
  <c r="AV970" i="4"/>
  <c r="AV971" i="4"/>
  <c r="AV1000" i="4"/>
  <c r="AV1001" i="4"/>
  <c r="AV1002" i="4"/>
  <c r="AV1003" i="4"/>
  <c r="AV1145" i="4"/>
  <c r="AV1148" i="4"/>
  <c r="AV1149" i="4"/>
  <c r="AV1150" i="4"/>
  <c r="AV1151" i="4"/>
  <c r="AV1152" i="4"/>
  <c r="AV1153" i="4"/>
  <c r="AV1154" i="4"/>
  <c r="AV1155" i="4"/>
  <c r="AV1159" i="4"/>
  <c r="AJ287" i="11"/>
  <c r="AJ282" i="11"/>
  <c r="AU1568" i="4"/>
  <c r="AV1570" i="4"/>
  <c r="AV1571" i="4"/>
  <c r="AJ23" i="12"/>
  <c r="AV1699" i="4"/>
  <c r="AJ48" i="12"/>
  <c r="AJ6" i="12"/>
  <c r="AJ7" i="12"/>
  <c r="AJ8" i="12"/>
  <c r="AJ5" i="12"/>
  <c r="AJ4" i="12"/>
  <c r="AU619" i="4"/>
  <c r="AU628" i="4"/>
  <c r="AU620" i="4"/>
  <c r="AU629" i="4"/>
  <c r="AU621" i="4"/>
  <c r="AU630" i="4"/>
  <c r="AU631" i="4"/>
  <c r="AU632" i="4"/>
  <c r="AU634" i="4"/>
  <c r="AV636" i="4"/>
  <c r="AJ22" i="12"/>
  <c r="AJ17" i="12"/>
  <c r="AJ18" i="12"/>
  <c r="AJ19" i="12"/>
  <c r="AV1141" i="4"/>
  <c r="AJ20" i="12"/>
  <c r="AV1156" i="4"/>
  <c r="AV1158" i="4"/>
  <c r="AJ21" i="12"/>
  <c r="AJ16" i="12"/>
  <c r="AJ287" i="14"/>
  <c r="AJ288" i="14"/>
  <c r="AJ289" i="14"/>
  <c r="AJ291" i="14"/>
  <c r="AJ23" i="14"/>
  <c r="AJ55" i="14"/>
  <c r="AJ85" i="14"/>
  <c r="AJ293" i="14"/>
  <c r="AJ299" i="14"/>
  <c r="AJ300" i="14"/>
  <c r="AJ302" i="14"/>
  <c r="AJ26" i="14"/>
  <c r="AJ58" i="14"/>
  <c r="AJ88" i="14"/>
  <c r="AJ294" i="14"/>
  <c r="AJ305" i="14"/>
  <c r="AJ306" i="14"/>
  <c r="AJ308" i="14"/>
  <c r="AJ30" i="14"/>
  <c r="AJ62" i="14"/>
  <c r="AJ92" i="14"/>
  <c r="AJ295" i="14"/>
  <c r="AJ311" i="14"/>
  <c r="AJ312" i="14"/>
  <c r="AJ314" i="14"/>
  <c r="AJ316" i="14"/>
  <c r="AJ26" i="12"/>
  <c r="AI110" i="14"/>
  <c r="AJ368" i="14"/>
  <c r="AJ31" i="12"/>
  <c r="AJ21" i="14"/>
  <c r="AJ53" i="14"/>
  <c r="AJ83" i="14"/>
  <c r="AJ113" i="14"/>
  <c r="AI370" i="14"/>
  <c r="AJ32" i="12"/>
  <c r="AI24" i="14"/>
  <c r="AI56" i="14"/>
  <c r="AI86" i="14"/>
  <c r="AI116" i="14"/>
  <c r="AJ372" i="14"/>
  <c r="AJ33" i="12"/>
  <c r="AJ120" i="14"/>
  <c r="AI374" i="14"/>
  <c r="AJ34" i="12"/>
  <c r="AI122" i="14"/>
  <c r="AJ376" i="14"/>
  <c r="AJ35" i="12"/>
  <c r="AJ25" i="12"/>
  <c r="AV1607" i="4"/>
  <c r="AJ332" i="14"/>
  <c r="AJ333" i="14"/>
  <c r="AJ334" i="14"/>
  <c r="AJ335" i="14"/>
  <c r="AJ336" i="14"/>
  <c r="AJ339" i="14"/>
  <c r="AJ340" i="14"/>
  <c r="AJ341" i="14"/>
  <c r="AJ342" i="14"/>
  <c r="AJ36" i="12"/>
  <c r="AJ216" i="14"/>
  <c r="AJ217" i="14"/>
  <c r="AJ218" i="14"/>
  <c r="AJ200" i="14"/>
  <c r="AJ222" i="14"/>
  <c r="AJ223" i="14"/>
  <c r="AJ224" i="14"/>
  <c r="AJ225" i="14"/>
  <c r="AJ203" i="14"/>
  <c r="AJ227" i="14"/>
  <c r="AJ228" i="14"/>
  <c r="AJ229" i="14"/>
  <c r="AJ230" i="14"/>
  <c r="AJ207" i="14"/>
  <c r="AJ232" i="14"/>
  <c r="AJ233" i="14"/>
  <c r="AJ234" i="14"/>
  <c r="AJ235" i="14"/>
  <c r="AJ237" i="14"/>
  <c r="AJ38" i="12"/>
  <c r="AJ242" i="14"/>
  <c r="AJ40" i="12"/>
  <c r="AI246" i="14"/>
  <c r="AJ41" i="12"/>
  <c r="AJ245" i="14"/>
  <c r="AJ42" i="12"/>
  <c r="AJ198" i="14"/>
  <c r="AI243" i="14"/>
  <c r="AJ43" i="12"/>
  <c r="AI201" i="14"/>
  <c r="AJ244" i="14"/>
  <c r="AJ44" i="12"/>
  <c r="AJ37" i="12"/>
  <c r="AJ24" i="12"/>
  <c r="AU1725" i="4"/>
  <c r="AV1726" i="4"/>
  <c r="AJ49" i="12"/>
  <c r="AU1722" i="4"/>
  <c r="AV1723" i="4"/>
  <c r="AJ53" i="12"/>
  <c r="AJ47" i="12"/>
  <c r="AJ58" i="12"/>
  <c r="AU1682" i="4"/>
  <c r="AU1672" i="4"/>
  <c r="AV1688" i="4"/>
  <c r="AJ46" i="12"/>
  <c r="AV1634" i="4"/>
  <c r="AJ57" i="12"/>
  <c r="AJ3" i="12"/>
  <c r="AV1705" i="4"/>
  <c r="AJ74" i="12"/>
  <c r="AJ114" i="12"/>
  <c r="AJ115" i="12"/>
  <c r="AJ116" i="12"/>
  <c r="AJ117" i="12"/>
  <c r="AJ113" i="12"/>
  <c r="AV35" i="4"/>
  <c r="AV37" i="4"/>
  <c r="AV39" i="4"/>
  <c r="AV41" i="4"/>
  <c r="AV44" i="4"/>
  <c r="AV51" i="4"/>
  <c r="AV53" i="4"/>
  <c r="AV55" i="4"/>
  <c r="AV57" i="4"/>
  <c r="AV60" i="4"/>
  <c r="AV67" i="4"/>
  <c r="AV69" i="4"/>
  <c r="AV71" i="4"/>
  <c r="AV73" i="4"/>
  <c r="AV76" i="4"/>
  <c r="AV102" i="4"/>
  <c r="AV104" i="4"/>
  <c r="AV106" i="4"/>
  <c r="AV108" i="4"/>
  <c r="AV111" i="4"/>
  <c r="AV118" i="4"/>
  <c r="AV120" i="4"/>
  <c r="AV122" i="4"/>
  <c r="AV124" i="4"/>
  <c r="AV127" i="4"/>
  <c r="AV134" i="4"/>
  <c r="AV136" i="4"/>
  <c r="AV138" i="4"/>
  <c r="AV140" i="4"/>
  <c r="AV143" i="4"/>
  <c r="AV169" i="4"/>
  <c r="AV171" i="4"/>
  <c r="AV173" i="4"/>
  <c r="AV175" i="4"/>
  <c r="AV178" i="4"/>
  <c r="AV185" i="4"/>
  <c r="AV187" i="4"/>
  <c r="AV189" i="4"/>
  <c r="AV191" i="4"/>
  <c r="AV194" i="4"/>
  <c r="AV201" i="4"/>
  <c r="AV203" i="4"/>
  <c r="AV205" i="4"/>
  <c r="AV207" i="4"/>
  <c r="AV210" i="4"/>
  <c r="AJ68" i="12"/>
  <c r="AJ67" i="12"/>
  <c r="AJ70" i="12"/>
  <c r="AJ66" i="12"/>
  <c r="AJ72" i="12"/>
  <c r="AV1046" i="4"/>
  <c r="AV1085" i="4"/>
  <c r="AV1123" i="4"/>
  <c r="AJ73" i="12"/>
  <c r="AJ71" i="12"/>
  <c r="AJ65" i="12"/>
  <c r="AV1713" i="4"/>
  <c r="AJ121" i="12"/>
  <c r="AJ119" i="12"/>
  <c r="AV1629" i="4"/>
  <c r="AJ62" i="12"/>
  <c r="AJ59" i="12"/>
  <c r="AJ123" i="12"/>
  <c r="AI129" i="12"/>
  <c r="AJ124" i="12"/>
  <c r="AJ125" i="12"/>
  <c r="AV1733" i="4"/>
  <c r="AJ126" i="12"/>
  <c r="AJ127" i="12"/>
  <c r="AJ296" i="11"/>
  <c r="AJ295" i="11"/>
  <c r="AJ305" i="11"/>
  <c r="AJ292" i="11"/>
  <c r="AJ291" i="11"/>
  <c r="AJ294" i="11"/>
  <c r="AJ290" i="11"/>
  <c r="AJ307" i="11"/>
  <c r="AJ309" i="11"/>
  <c r="AW524" i="4"/>
  <c r="AW522" i="4"/>
  <c r="AW523" i="4"/>
  <c r="AW525" i="4"/>
  <c r="AW526" i="4"/>
  <c r="AW527" i="4"/>
  <c r="AW1555" i="4"/>
  <c r="AK43" i="11"/>
  <c r="AW1610" i="4"/>
  <c r="AK127" i="14"/>
  <c r="AK128" i="14"/>
  <c r="AK130" i="14"/>
  <c r="AW534" i="4"/>
  <c r="AW532" i="4"/>
  <c r="AW533" i="4"/>
  <c r="AW535" i="4"/>
  <c r="AW536" i="4"/>
  <c r="AW537" i="4"/>
  <c r="AW1582" i="4"/>
  <c r="AW1584" i="4"/>
  <c r="AW1585" i="4"/>
  <c r="AK345" i="14"/>
  <c r="AK346" i="14"/>
  <c r="AK44" i="11"/>
  <c r="JH28" i="8"/>
  <c r="JH36" i="8"/>
  <c r="JH124" i="8"/>
  <c r="AK42" i="11"/>
  <c r="AW1674" i="4"/>
  <c r="AW1675" i="4"/>
  <c r="AK46" i="11"/>
  <c r="AW1635" i="4"/>
  <c r="AW1636" i="4"/>
  <c r="AK45" i="11"/>
  <c r="AK41" i="11"/>
  <c r="AW625" i="4"/>
  <c r="AW645" i="4"/>
  <c r="AK37" i="11"/>
  <c r="AW687" i="4"/>
  <c r="AV1185" i="4"/>
  <c r="AW1181" i="4"/>
  <c r="AW743" i="4"/>
  <c r="AW742" i="4"/>
  <c r="AW744" i="4"/>
  <c r="AW745" i="4"/>
  <c r="AW891" i="4"/>
  <c r="AW892" i="4"/>
  <c r="AW1182" i="4"/>
  <c r="AW1183" i="4"/>
  <c r="AW1174" i="4"/>
  <c r="AW1175" i="4"/>
  <c r="AW1176" i="4"/>
  <c r="AW1177" i="4"/>
  <c r="AW1184" i="4"/>
  <c r="AW1462" i="4"/>
  <c r="AK33" i="11"/>
  <c r="AW688" i="4"/>
  <c r="AW694" i="4"/>
  <c r="AV1200" i="4"/>
  <c r="AW1196" i="4"/>
  <c r="AW759" i="4"/>
  <c r="AW758" i="4"/>
  <c r="AW760" i="4"/>
  <c r="AW761" i="4"/>
  <c r="AW895" i="4"/>
  <c r="AW896" i="4"/>
  <c r="AW1197" i="4"/>
  <c r="AW1198" i="4"/>
  <c r="AW1189" i="4"/>
  <c r="AW1190" i="4"/>
  <c r="AW1191" i="4"/>
  <c r="AW1192" i="4"/>
  <c r="AW1199" i="4"/>
  <c r="AW1466" i="4"/>
  <c r="AK34" i="11"/>
  <c r="AW689" i="4"/>
  <c r="AW695" i="4"/>
  <c r="AV1215" i="4"/>
  <c r="AW1211" i="4"/>
  <c r="AW766" i="4"/>
  <c r="AW765" i="4"/>
  <c r="AW767" i="4"/>
  <c r="AW768" i="4"/>
  <c r="AW899" i="4"/>
  <c r="AW1212" i="4"/>
  <c r="AW1213" i="4"/>
  <c r="AW1204" i="4"/>
  <c r="AW1205" i="4"/>
  <c r="AW1206" i="4"/>
  <c r="AW1207" i="4"/>
  <c r="AW1214" i="4"/>
  <c r="AW1471" i="4"/>
  <c r="AK35" i="11"/>
  <c r="AW690" i="4"/>
  <c r="AW696" i="4"/>
  <c r="AV1230" i="4"/>
  <c r="AW1226" i="4"/>
  <c r="AW773" i="4"/>
  <c r="AW772" i="4"/>
  <c r="AW774" i="4"/>
  <c r="AW775" i="4"/>
  <c r="AW907" i="4"/>
  <c r="AW1227" i="4"/>
  <c r="AW1228" i="4"/>
  <c r="AW1219" i="4"/>
  <c r="AW1220" i="4"/>
  <c r="AW1221" i="4"/>
  <c r="AW1222" i="4"/>
  <c r="AW1229" i="4"/>
  <c r="AW1476" i="4"/>
  <c r="AK36" i="11"/>
  <c r="AK32" i="11"/>
  <c r="AK5" i="14"/>
  <c r="AK6" i="14"/>
  <c r="AK8" i="14"/>
  <c r="AK9" i="14"/>
  <c r="AK10" i="14"/>
  <c r="AK13" i="14"/>
  <c r="AK11" i="14"/>
  <c r="AK14" i="14"/>
  <c r="AK16" i="14"/>
  <c r="AK18" i="14"/>
  <c r="AK22" i="14"/>
  <c r="AK25" i="14"/>
  <c r="AK28" i="14"/>
  <c r="AK32" i="14"/>
  <c r="AK158" i="14"/>
  <c r="AK37" i="14"/>
  <c r="AK38" i="14"/>
  <c r="AK40" i="14"/>
  <c r="AK41" i="14"/>
  <c r="AK42" i="14"/>
  <c r="AK45" i="14"/>
  <c r="AK43" i="14"/>
  <c r="AK46" i="14"/>
  <c r="AK48" i="14"/>
  <c r="AK50" i="14"/>
  <c r="AK54" i="14"/>
  <c r="AK57" i="14"/>
  <c r="AK60" i="14"/>
  <c r="AK64" i="14"/>
  <c r="AK159" i="14"/>
  <c r="AK67" i="14"/>
  <c r="AK68" i="14"/>
  <c r="AK70" i="14"/>
  <c r="AK71" i="14"/>
  <c r="AK72" i="14"/>
  <c r="AK75" i="14"/>
  <c r="AK73" i="14"/>
  <c r="AK76" i="14"/>
  <c r="AK78" i="14"/>
  <c r="AK80" i="14"/>
  <c r="AK84" i="14"/>
  <c r="AK87" i="14"/>
  <c r="AK90" i="14"/>
  <c r="AK94" i="14"/>
  <c r="AK160" i="14"/>
  <c r="AK250" i="14"/>
  <c r="AK251" i="14"/>
  <c r="AK39" i="11"/>
  <c r="AK131" i="14"/>
  <c r="AK132" i="14"/>
  <c r="AK135" i="14"/>
  <c r="AK133" i="14"/>
  <c r="AK136" i="14"/>
  <c r="AK138" i="14"/>
  <c r="AK140" i="14"/>
  <c r="AK144" i="14"/>
  <c r="AK147" i="14"/>
  <c r="AK150" i="14"/>
  <c r="AK154" i="14"/>
  <c r="AK182" i="14"/>
  <c r="AK266" i="14"/>
  <c r="AK267" i="14"/>
  <c r="AK40" i="11"/>
  <c r="AK38" i="11"/>
  <c r="AK47" i="11"/>
  <c r="AK48" i="11"/>
  <c r="AK49" i="11"/>
  <c r="AK50" i="11"/>
  <c r="AK51" i="11"/>
  <c r="AK52" i="11"/>
  <c r="AK53" i="11"/>
  <c r="AK31" i="11"/>
  <c r="AW1556" i="4"/>
  <c r="AK67" i="11"/>
  <c r="AK347" i="14"/>
  <c r="AK68" i="11"/>
  <c r="JH29" i="8"/>
  <c r="JH37" i="8"/>
  <c r="JH125" i="8"/>
  <c r="AK66" i="11"/>
  <c r="AW1676" i="4"/>
  <c r="AK70" i="11"/>
  <c r="AW1637" i="4"/>
  <c r="AK69" i="11"/>
  <c r="AK65" i="11"/>
  <c r="AW646" i="4"/>
  <c r="AK61" i="11"/>
  <c r="AW693" i="4"/>
  <c r="AV1245" i="4"/>
  <c r="AW1241" i="4"/>
  <c r="AW751" i="4"/>
  <c r="AW750" i="4"/>
  <c r="AW752" i="4"/>
  <c r="AW753" i="4"/>
  <c r="AW916" i="4"/>
  <c r="AW917" i="4"/>
  <c r="AW1242" i="4"/>
  <c r="AW1243" i="4"/>
  <c r="AW1234" i="4"/>
  <c r="AW1235" i="4"/>
  <c r="AW1236" i="4"/>
  <c r="AW1237" i="4"/>
  <c r="AW1244" i="4"/>
  <c r="AW1481" i="4"/>
  <c r="AK57" i="11"/>
  <c r="AW1467" i="4"/>
  <c r="AK58" i="11"/>
  <c r="AW1472" i="4"/>
  <c r="AK59" i="11"/>
  <c r="AW1477" i="4"/>
  <c r="AK60" i="11"/>
  <c r="AK56" i="11"/>
  <c r="AK252" i="14"/>
  <c r="AK63" i="11"/>
  <c r="AK268" i="14"/>
  <c r="AK64" i="11"/>
  <c r="AK62" i="11"/>
  <c r="AK71" i="11"/>
  <c r="AK72" i="11"/>
  <c r="AK73" i="11"/>
  <c r="AK74" i="11"/>
  <c r="AK75" i="11"/>
  <c r="AK76" i="11"/>
  <c r="AK77" i="11"/>
  <c r="AK55" i="11"/>
  <c r="AK30" i="11"/>
  <c r="AW547" i="4"/>
  <c r="AW545" i="4"/>
  <c r="AW546" i="4"/>
  <c r="AW548" i="4"/>
  <c r="AW549" i="4"/>
  <c r="AW550" i="4"/>
  <c r="AW1558" i="4"/>
  <c r="AK92" i="11"/>
  <c r="AW1589" i="4"/>
  <c r="AW1591" i="4"/>
  <c r="AW1592" i="4"/>
  <c r="AK348" i="14"/>
  <c r="AK349" i="14"/>
  <c r="AK93" i="11"/>
  <c r="AW1677" i="4"/>
  <c r="AW1678" i="4"/>
  <c r="AK95" i="11"/>
  <c r="AW1638" i="4"/>
  <c r="AW1639" i="4"/>
  <c r="AK94" i="11"/>
  <c r="AK90" i="11"/>
  <c r="AW648" i="4"/>
  <c r="AK86" i="11"/>
  <c r="AW713" i="4"/>
  <c r="AV1261" i="4"/>
  <c r="AW1257" i="4"/>
  <c r="AW783" i="4"/>
  <c r="AW782" i="4"/>
  <c r="AW784" i="4"/>
  <c r="AW785" i="4"/>
  <c r="AW922" i="4"/>
  <c r="AW923" i="4"/>
  <c r="AW1258" i="4"/>
  <c r="AW1259" i="4"/>
  <c r="AW1250" i="4"/>
  <c r="AW1251" i="4"/>
  <c r="AW1252" i="4"/>
  <c r="AW1253" i="4"/>
  <c r="AW1260" i="4"/>
  <c r="AW1486" i="4"/>
  <c r="AK82" i="11"/>
  <c r="AW714" i="4"/>
  <c r="AV1276" i="4"/>
  <c r="AW1272" i="4"/>
  <c r="AW790" i="4"/>
  <c r="AW789" i="4"/>
  <c r="AW791" i="4"/>
  <c r="AW792" i="4"/>
  <c r="AW928" i="4"/>
  <c r="AW929" i="4"/>
  <c r="AW1273" i="4"/>
  <c r="AW1274" i="4"/>
  <c r="AW1265" i="4"/>
  <c r="AW1266" i="4"/>
  <c r="AW1267" i="4"/>
  <c r="AW1268" i="4"/>
  <c r="AW1275" i="4"/>
  <c r="AW1490" i="4"/>
  <c r="AK83" i="11"/>
  <c r="AW715" i="4"/>
  <c r="AV1291" i="4"/>
  <c r="AW1287" i="4"/>
  <c r="AW797" i="4"/>
  <c r="AW796" i="4"/>
  <c r="AW798" i="4"/>
  <c r="AW799" i="4"/>
  <c r="AW933" i="4"/>
  <c r="AW1288" i="4"/>
  <c r="AW1289" i="4"/>
  <c r="AW1280" i="4"/>
  <c r="AW1281" i="4"/>
  <c r="AW1282" i="4"/>
  <c r="AW1283" i="4"/>
  <c r="AW1290" i="4"/>
  <c r="AW1494" i="4"/>
  <c r="AK84" i="11"/>
  <c r="AW716" i="4"/>
  <c r="AV1306" i="4"/>
  <c r="AW1302" i="4"/>
  <c r="AW804" i="4"/>
  <c r="AW803" i="4"/>
  <c r="AW805" i="4"/>
  <c r="AW806" i="4"/>
  <c r="AW941" i="4"/>
  <c r="AW1303" i="4"/>
  <c r="AW1304" i="4"/>
  <c r="AW1295" i="4"/>
  <c r="AW1296" i="4"/>
  <c r="AW1297" i="4"/>
  <c r="AW1298" i="4"/>
  <c r="AW1305" i="4"/>
  <c r="AW1498" i="4"/>
  <c r="AK85" i="11"/>
  <c r="AK81" i="11"/>
  <c r="AK164" i="14"/>
  <c r="AK165" i="14"/>
  <c r="AK166" i="14"/>
  <c r="AK253" i="14"/>
  <c r="AK254" i="14"/>
  <c r="AK183" i="14"/>
  <c r="AK269" i="14"/>
  <c r="AK270" i="14"/>
  <c r="AK89" i="11"/>
  <c r="AK87" i="11"/>
  <c r="AK96" i="11"/>
  <c r="AK97" i="11"/>
  <c r="AK98" i="11"/>
  <c r="AK99" i="11"/>
  <c r="AK100" i="11"/>
  <c r="AK101" i="11"/>
  <c r="AK102" i="11"/>
  <c r="AK80" i="11"/>
  <c r="AK79" i="11"/>
  <c r="AW559" i="4"/>
  <c r="AW557" i="4"/>
  <c r="AW558" i="4"/>
  <c r="AW560" i="4"/>
  <c r="AW561" i="4"/>
  <c r="AW562" i="4"/>
  <c r="AW1560" i="4"/>
  <c r="AK117" i="11"/>
  <c r="AW569" i="4"/>
  <c r="AW567" i="4"/>
  <c r="AW568" i="4"/>
  <c r="AW570" i="4"/>
  <c r="AW571" i="4"/>
  <c r="AW572" i="4"/>
  <c r="AW1596" i="4"/>
  <c r="AW1598" i="4"/>
  <c r="AW1599" i="4"/>
  <c r="AK350" i="14"/>
  <c r="AK351" i="14"/>
  <c r="AK118" i="11"/>
  <c r="JH56" i="8"/>
  <c r="JH64" i="8"/>
  <c r="JH128" i="8"/>
  <c r="AK116" i="11"/>
  <c r="AW1679" i="4"/>
  <c r="AW1680" i="4"/>
  <c r="AK120" i="11"/>
  <c r="AW1640" i="4"/>
  <c r="AW1641" i="4"/>
  <c r="AK119" i="11"/>
  <c r="AK115" i="11"/>
  <c r="AW650" i="4"/>
  <c r="AK111" i="11"/>
  <c r="AW700" i="4"/>
  <c r="AV1382" i="4"/>
  <c r="AW1378" i="4"/>
  <c r="AW814" i="4"/>
  <c r="AW813" i="4"/>
  <c r="AW815" i="4"/>
  <c r="AW816" i="4"/>
  <c r="AW950" i="4"/>
  <c r="AW952" i="4"/>
  <c r="AW1379" i="4"/>
  <c r="AW1380" i="4"/>
  <c r="AW1371" i="4"/>
  <c r="AW1372" i="4"/>
  <c r="AW1373" i="4"/>
  <c r="AW1374" i="4"/>
  <c r="AW1381" i="4"/>
  <c r="AW1522" i="4"/>
  <c r="AK107" i="11"/>
  <c r="AW701" i="4"/>
  <c r="AV1337" i="4"/>
  <c r="AW1333" i="4"/>
  <c r="AW707" i="4"/>
  <c r="AW828" i="4"/>
  <c r="AW827" i="4"/>
  <c r="AW829" i="4"/>
  <c r="AW830" i="4"/>
  <c r="AW955" i="4"/>
  <c r="AW956" i="4"/>
  <c r="AW1334" i="4"/>
  <c r="AW1335" i="4"/>
  <c r="AW1326" i="4"/>
  <c r="AW1327" i="4"/>
  <c r="AW1328" i="4"/>
  <c r="AW1329" i="4"/>
  <c r="AW1336" i="4"/>
  <c r="AW1507" i="4"/>
  <c r="AK108" i="11"/>
  <c r="AW702" i="4"/>
  <c r="AV1352" i="4"/>
  <c r="AW1348" i="4"/>
  <c r="AW708" i="4"/>
  <c r="AW835" i="4"/>
  <c r="AW834" i="4"/>
  <c r="AW836" i="4"/>
  <c r="AW837" i="4"/>
  <c r="AW959" i="4"/>
  <c r="AW1349" i="4"/>
  <c r="AW1350" i="4"/>
  <c r="AW1341" i="4"/>
  <c r="AW1342" i="4"/>
  <c r="AW1343" i="4"/>
  <c r="AW1344" i="4"/>
  <c r="AW1351" i="4"/>
  <c r="AW1512" i="4"/>
  <c r="AK109" i="11"/>
  <c r="AW703" i="4"/>
  <c r="AV1367" i="4"/>
  <c r="AW1363" i="4"/>
  <c r="AW709" i="4"/>
  <c r="AW842" i="4"/>
  <c r="AW841" i="4"/>
  <c r="AW843" i="4"/>
  <c r="AW844" i="4"/>
  <c r="AW967" i="4"/>
  <c r="AW1364" i="4"/>
  <c r="AW1365" i="4"/>
  <c r="AW1356" i="4"/>
  <c r="AW1357" i="4"/>
  <c r="AW1358" i="4"/>
  <c r="AW1359" i="4"/>
  <c r="AW1366" i="4"/>
  <c r="AW1517" i="4"/>
  <c r="AK110" i="11"/>
  <c r="AK106" i="11"/>
  <c r="AK170" i="14"/>
  <c r="AK171" i="14"/>
  <c r="AK172" i="14"/>
  <c r="AK255" i="14"/>
  <c r="AK256" i="14"/>
  <c r="AK113" i="11"/>
  <c r="AK184" i="14"/>
  <c r="AK271" i="14"/>
  <c r="AK272" i="14"/>
  <c r="AK114" i="11"/>
  <c r="AK112" i="11"/>
  <c r="AK121" i="11"/>
  <c r="AK122" i="11"/>
  <c r="AK123" i="11"/>
  <c r="AK124" i="11"/>
  <c r="AK125" i="11"/>
  <c r="AK126" i="11"/>
  <c r="AK127" i="11"/>
  <c r="AK105" i="11"/>
  <c r="AW1561" i="4"/>
  <c r="AK141" i="11"/>
  <c r="AK352" i="14"/>
  <c r="AK142" i="11"/>
  <c r="JH57" i="8"/>
  <c r="JH65" i="8"/>
  <c r="JH129" i="8"/>
  <c r="AK140" i="11"/>
  <c r="AW1681" i="4"/>
  <c r="AK144" i="11"/>
  <c r="AW1642" i="4"/>
  <c r="AK143" i="11"/>
  <c r="AK139" i="11"/>
  <c r="AW651" i="4"/>
  <c r="AK135" i="11"/>
  <c r="AW1508" i="4"/>
  <c r="AK132" i="11"/>
  <c r="AW1513" i="4"/>
  <c r="AK133" i="11"/>
  <c r="AW1518" i="4"/>
  <c r="AK134" i="11"/>
  <c r="AW706" i="4"/>
  <c r="AV1322" i="4"/>
  <c r="AW1318" i="4"/>
  <c r="AW821" i="4"/>
  <c r="AW820" i="4"/>
  <c r="AW822" i="4"/>
  <c r="AW823" i="4"/>
  <c r="AW976" i="4"/>
  <c r="AW977" i="4"/>
  <c r="AW1319" i="4"/>
  <c r="AW1320" i="4"/>
  <c r="AW1311" i="4"/>
  <c r="AW1312" i="4"/>
  <c r="AW1313" i="4"/>
  <c r="AW1314" i="4"/>
  <c r="AW1321" i="4"/>
  <c r="AW1503" i="4"/>
  <c r="AK131" i="11"/>
  <c r="AK130" i="11"/>
  <c r="AK257" i="14"/>
  <c r="AK137" i="11"/>
  <c r="AK273" i="14"/>
  <c r="AK138" i="11"/>
  <c r="AK136" i="11"/>
  <c r="AK145" i="11"/>
  <c r="AK146" i="11"/>
  <c r="AK147" i="11"/>
  <c r="AK148" i="11"/>
  <c r="AK149" i="11"/>
  <c r="AK150" i="11"/>
  <c r="AK151" i="11"/>
  <c r="AK129" i="11"/>
  <c r="AK104" i="11"/>
  <c r="AW591" i="4"/>
  <c r="AW589" i="4"/>
  <c r="AW590" i="4"/>
  <c r="AW592" i="4"/>
  <c r="AW593" i="4"/>
  <c r="AW594" i="4"/>
  <c r="AW1563" i="4"/>
  <c r="AK166" i="11"/>
  <c r="AW601" i="4"/>
  <c r="AW599" i="4"/>
  <c r="AW600" i="4"/>
  <c r="AW602" i="4"/>
  <c r="AW603" i="4"/>
  <c r="AW604" i="4"/>
  <c r="AW1603" i="4"/>
  <c r="AW1605" i="4"/>
  <c r="AW1606" i="4"/>
  <c r="AK353" i="14"/>
  <c r="AK354" i="14"/>
  <c r="AK167" i="11"/>
  <c r="JH73" i="8"/>
  <c r="JH83" i="8"/>
  <c r="JH131" i="8"/>
  <c r="AK165" i="11"/>
  <c r="AW1683" i="4"/>
  <c r="AK169" i="11"/>
  <c r="AW1643" i="4"/>
  <c r="AW1644" i="4"/>
  <c r="AK168" i="11"/>
  <c r="AK164" i="11"/>
  <c r="AW653" i="4"/>
  <c r="AK160" i="11"/>
  <c r="AW720" i="4"/>
  <c r="AV1458" i="4"/>
  <c r="AW1454" i="4"/>
  <c r="AW852" i="4"/>
  <c r="AW851" i="4"/>
  <c r="AW853" i="4"/>
  <c r="AW854" i="4"/>
  <c r="AW983" i="4"/>
  <c r="AW984" i="4"/>
  <c r="AW1455" i="4"/>
  <c r="AW1456" i="4"/>
  <c r="AW1447" i="4"/>
  <c r="AW1448" i="4"/>
  <c r="AW1449" i="4"/>
  <c r="AW1450" i="4"/>
  <c r="AW1457" i="4"/>
  <c r="AW1550" i="4"/>
  <c r="AK156" i="11"/>
  <c r="AW721" i="4"/>
  <c r="AV1413" i="4"/>
  <c r="AW1409" i="4"/>
  <c r="AW727" i="4"/>
  <c r="AW866" i="4"/>
  <c r="AW865" i="4"/>
  <c r="AW867" i="4"/>
  <c r="AW868" i="4"/>
  <c r="AW987" i="4"/>
  <c r="AW988" i="4"/>
  <c r="AW1410" i="4"/>
  <c r="AW1411" i="4"/>
  <c r="AW1402" i="4"/>
  <c r="AW1403" i="4"/>
  <c r="AW1404" i="4"/>
  <c r="AW1405" i="4"/>
  <c r="AW1412" i="4"/>
  <c r="AW1533" i="4"/>
  <c r="AK157" i="11"/>
  <c r="AW722" i="4"/>
  <c r="AV1428" i="4"/>
  <c r="AW1424" i="4"/>
  <c r="AW728" i="4"/>
  <c r="AW873" i="4"/>
  <c r="AW872" i="4"/>
  <c r="AW874" i="4"/>
  <c r="AW875" i="4"/>
  <c r="AW991" i="4"/>
  <c r="AW1425" i="4"/>
  <c r="AW1426" i="4"/>
  <c r="AW1417" i="4"/>
  <c r="AW1418" i="4"/>
  <c r="AW1419" i="4"/>
  <c r="AW1420" i="4"/>
  <c r="AW1427" i="4"/>
  <c r="AW1539" i="4"/>
  <c r="AK158" i="11"/>
  <c r="AW723" i="4"/>
  <c r="AV1443" i="4"/>
  <c r="AW1439" i="4"/>
  <c r="AW729" i="4"/>
  <c r="AW880" i="4"/>
  <c r="AW879" i="4"/>
  <c r="AW881" i="4"/>
  <c r="AW882" i="4"/>
  <c r="AW999" i="4"/>
  <c r="AW1440" i="4"/>
  <c r="AW1441" i="4"/>
  <c r="AW1432" i="4"/>
  <c r="AW1433" i="4"/>
  <c r="AW1434" i="4"/>
  <c r="AW1435" i="4"/>
  <c r="AW1442" i="4"/>
  <c r="AW1545" i="4"/>
  <c r="AK159" i="11"/>
  <c r="AK155" i="11"/>
  <c r="AK176" i="14"/>
  <c r="AK177" i="14"/>
  <c r="AK178" i="14"/>
  <c r="AK258" i="14"/>
  <c r="AK259" i="14"/>
  <c r="AK162" i="11"/>
  <c r="AK185" i="14"/>
  <c r="AK274" i="14"/>
  <c r="AK275" i="14"/>
  <c r="AK163" i="11"/>
  <c r="AK161" i="11"/>
  <c r="AK170" i="11"/>
  <c r="AK171" i="11"/>
  <c r="AK172" i="11"/>
  <c r="AK173" i="11"/>
  <c r="AK174" i="11"/>
  <c r="AK175" i="11"/>
  <c r="AK176" i="11"/>
  <c r="AK154" i="11"/>
  <c r="AW1564" i="4"/>
  <c r="AK190" i="11"/>
  <c r="AK355" i="14"/>
  <c r="AK191" i="11"/>
  <c r="JH74" i="8"/>
  <c r="JH84" i="8"/>
  <c r="JH132" i="8"/>
  <c r="JH185" i="8"/>
  <c r="AK189" i="11"/>
  <c r="AW1645" i="4"/>
  <c r="AK192" i="11"/>
  <c r="AW1684" i="4"/>
  <c r="AK193" i="11"/>
  <c r="AK188" i="11"/>
  <c r="AW654" i="4"/>
  <c r="AK184" i="11"/>
  <c r="AW1532" i="4"/>
  <c r="AK181" i="11"/>
  <c r="AW1538" i="4"/>
  <c r="AK182" i="11"/>
  <c r="AW1544" i="4"/>
  <c r="AK183" i="11"/>
  <c r="AW726" i="4"/>
  <c r="AV1398" i="4"/>
  <c r="AW1394" i="4"/>
  <c r="AW859" i="4"/>
  <c r="AW858" i="4"/>
  <c r="AW860" i="4"/>
  <c r="AW861" i="4"/>
  <c r="AW1008" i="4"/>
  <c r="AW1009" i="4"/>
  <c r="AW1395" i="4"/>
  <c r="AW1396" i="4"/>
  <c r="AW1387" i="4"/>
  <c r="AW1388" i="4"/>
  <c r="AW1389" i="4"/>
  <c r="AW1390" i="4"/>
  <c r="AW1397" i="4"/>
  <c r="AW1527" i="4"/>
  <c r="AK180" i="11"/>
  <c r="AK179" i="11"/>
  <c r="AK260" i="14"/>
  <c r="AK186" i="11"/>
  <c r="AK276" i="14"/>
  <c r="AK187" i="11"/>
  <c r="AK185" i="11"/>
  <c r="AK194" i="11"/>
  <c r="AK195" i="11"/>
  <c r="AK196" i="11"/>
  <c r="AK197" i="11"/>
  <c r="AK198" i="11"/>
  <c r="AK199" i="11"/>
  <c r="AK200" i="11"/>
  <c r="AK178" i="11"/>
  <c r="AW1565" i="4"/>
  <c r="AK214" i="11"/>
  <c r="AK356" i="14"/>
  <c r="AK215" i="11"/>
  <c r="JH75" i="8"/>
  <c r="JH85" i="8"/>
  <c r="JH133" i="8"/>
  <c r="JH186" i="8"/>
  <c r="AK213" i="11"/>
  <c r="AW1646" i="4"/>
  <c r="AK216" i="11"/>
  <c r="AK212" i="11"/>
  <c r="AW655" i="4"/>
  <c r="AK208" i="11"/>
  <c r="AW1534" i="4"/>
  <c r="AK205" i="11"/>
  <c r="AW1540" i="4"/>
  <c r="AK206" i="11"/>
  <c r="AW1546" i="4"/>
  <c r="AK207" i="11"/>
  <c r="AW1528" i="4"/>
  <c r="AK204" i="11"/>
  <c r="AK203" i="11"/>
  <c r="AK261" i="14"/>
  <c r="AK210" i="11"/>
  <c r="AK277" i="14"/>
  <c r="AK211" i="11"/>
  <c r="AK209" i="11"/>
  <c r="AK218" i="11"/>
  <c r="AK219" i="11"/>
  <c r="AK220" i="11"/>
  <c r="AK221" i="11"/>
  <c r="AK222" i="11"/>
  <c r="AK223" i="11"/>
  <c r="AK224" i="11"/>
  <c r="AK202" i="11"/>
  <c r="AW1566" i="4"/>
  <c r="AK234" i="11"/>
  <c r="AK357" i="14"/>
  <c r="AK235" i="11"/>
  <c r="AK232" i="11"/>
  <c r="AW626" i="4"/>
  <c r="AW656" i="4"/>
  <c r="AK228" i="11"/>
  <c r="AK227" i="11"/>
  <c r="AK262" i="14"/>
  <c r="AK230" i="11"/>
  <c r="AK278" i="14"/>
  <c r="AK231" i="11"/>
  <c r="AK229" i="11"/>
  <c r="AK239" i="11"/>
  <c r="AK240" i="11"/>
  <c r="AK241" i="11"/>
  <c r="AK242" i="11"/>
  <c r="AK243" i="11"/>
  <c r="AK244" i="11"/>
  <c r="AK245" i="11"/>
  <c r="AK226" i="11"/>
  <c r="AK153" i="11"/>
  <c r="AK29" i="11"/>
  <c r="AK248" i="11"/>
  <c r="AK189" i="14"/>
  <c r="AK192" i="14"/>
  <c r="AK190" i="14"/>
  <c r="AK191" i="14"/>
  <c r="AK194" i="14"/>
  <c r="AK199" i="14"/>
  <c r="AK202" i="14"/>
  <c r="AK205" i="14"/>
  <c r="AK209" i="14"/>
  <c r="AK212" i="14"/>
  <c r="AK257" i="11"/>
  <c r="AK252" i="11"/>
  <c r="AW20" i="4"/>
  <c r="AW21" i="4"/>
  <c r="AW22" i="4"/>
  <c r="AW23" i="4"/>
  <c r="AW26" i="4"/>
  <c r="AW30" i="4"/>
  <c r="AW90" i="4"/>
  <c r="AW91" i="4"/>
  <c r="AW92" i="4"/>
  <c r="AW93" i="4"/>
  <c r="AW96" i="4"/>
  <c r="AW98" i="4"/>
  <c r="AW34" i="4"/>
  <c r="AW36" i="4"/>
  <c r="AW38" i="4"/>
  <c r="AW40" i="4"/>
  <c r="AW43" i="4"/>
  <c r="AW101" i="4"/>
  <c r="AW103" i="4"/>
  <c r="AW105" i="4"/>
  <c r="AW107" i="4"/>
  <c r="AW110" i="4"/>
  <c r="AW157" i="4"/>
  <c r="AW158" i="4"/>
  <c r="AW159" i="4"/>
  <c r="AW160" i="4"/>
  <c r="AW163" i="4"/>
  <c r="AW165" i="4"/>
  <c r="AW168" i="4"/>
  <c r="AW170" i="4"/>
  <c r="AW172" i="4"/>
  <c r="AW174" i="4"/>
  <c r="AW177" i="4"/>
  <c r="AL12" i="10"/>
  <c r="AW281" i="4"/>
  <c r="AW282" i="4"/>
  <c r="AK263" i="11"/>
  <c r="AW47" i="4"/>
  <c r="AW114" i="4"/>
  <c r="AW50" i="4"/>
  <c r="AW52" i="4"/>
  <c r="AW54" i="4"/>
  <c r="AW56" i="4"/>
  <c r="AW59" i="4"/>
  <c r="AW117" i="4"/>
  <c r="AW119" i="4"/>
  <c r="AW121" i="4"/>
  <c r="AW123" i="4"/>
  <c r="AW126" i="4"/>
  <c r="AW181" i="4"/>
  <c r="AW184" i="4"/>
  <c r="AW186" i="4"/>
  <c r="AW188" i="4"/>
  <c r="AW190" i="4"/>
  <c r="AW193" i="4"/>
  <c r="AL15" i="10"/>
  <c r="AW285" i="4"/>
  <c r="AW286" i="4"/>
  <c r="AK264" i="11"/>
  <c r="AW63" i="4"/>
  <c r="AW130" i="4"/>
  <c r="AW66" i="4"/>
  <c r="AW68" i="4"/>
  <c r="AW70" i="4"/>
  <c r="AW72" i="4"/>
  <c r="AW75" i="4"/>
  <c r="AW133" i="4"/>
  <c r="AW135" i="4"/>
  <c r="AW137" i="4"/>
  <c r="AW139" i="4"/>
  <c r="AW142" i="4"/>
  <c r="AW197" i="4"/>
  <c r="AW200" i="4"/>
  <c r="AW202" i="4"/>
  <c r="AW204" i="4"/>
  <c r="AW206" i="4"/>
  <c r="AW209" i="4"/>
  <c r="AL18" i="10"/>
  <c r="AW289" i="4"/>
  <c r="AW290" i="4"/>
  <c r="AK265" i="11"/>
  <c r="AK262" i="11"/>
  <c r="AK260" i="11"/>
  <c r="JH200" i="8"/>
  <c r="JH195" i="8"/>
  <c r="JH197" i="8"/>
  <c r="JH201" i="8"/>
  <c r="AK277" i="11"/>
  <c r="AK213" i="14"/>
  <c r="AK278" i="11"/>
  <c r="BU446" i="6"/>
  <c r="AW1737" i="4"/>
  <c r="AW1734" i="4"/>
  <c r="AW1739" i="4"/>
  <c r="BU447" i="6"/>
  <c r="AW1740" i="4"/>
  <c r="AW1738" i="4"/>
  <c r="AW1741" i="4"/>
  <c r="AW1742" i="4"/>
  <c r="AW1744" i="4"/>
  <c r="AK276" i="11"/>
  <c r="AK273" i="11"/>
  <c r="AV1622" i="4"/>
  <c r="AW1618" i="4"/>
  <c r="AW1615" i="4"/>
  <c r="AW1616" i="4"/>
  <c r="AW1619" i="4"/>
  <c r="AW1620" i="4"/>
  <c r="AW1621" i="4"/>
  <c r="AW1631" i="4"/>
  <c r="AK261" i="11"/>
  <c r="AK259" i="11"/>
  <c r="AK250" i="11"/>
  <c r="AK280" i="11"/>
  <c r="AJ128" i="12"/>
  <c r="AK288" i="11"/>
  <c r="AW283" i="4"/>
  <c r="AW287" i="4"/>
  <c r="AW291" i="4"/>
  <c r="AK284" i="11"/>
  <c r="AK283" i="11"/>
  <c r="AW1013" i="4"/>
  <c r="AW1016" i="4"/>
  <c r="AW1030" i="4"/>
  <c r="AW1018" i="4"/>
  <c r="AW1031" i="4"/>
  <c r="AW1020" i="4"/>
  <c r="AW1032" i="4"/>
  <c r="AW1022" i="4"/>
  <c r="AW1033" i="4"/>
  <c r="AW1024" i="4"/>
  <c r="AW1034" i="4"/>
  <c r="AW1035" i="4"/>
  <c r="AW1038" i="4"/>
  <c r="AW1039" i="4"/>
  <c r="AW1040" i="4"/>
  <c r="AW1041" i="4"/>
  <c r="AW1042" i="4"/>
  <c r="AW1043" i="4"/>
  <c r="AW1045" i="4"/>
  <c r="AW1052" i="4"/>
  <c r="AW1055" i="4"/>
  <c r="AW1069" i="4"/>
  <c r="AW1057" i="4"/>
  <c r="AW1070" i="4"/>
  <c r="AW1059" i="4"/>
  <c r="AW1071" i="4"/>
  <c r="AW1061" i="4"/>
  <c r="AW1072" i="4"/>
  <c r="AW1063" i="4"/>
  <c r="AW1073" i="4"/>
  <c r="AW1074" i="4"/>
  <c r="AW1077" i="4"/>
  <c r="AW1078" i="4"/>
  <c r="AW1079" i="4"/>
  <c r="AW1080" i="4"/>
  <c r="AW1081" i="4"/>
  <c r="AW1082" i="4"/>
  <c r="AW1084" i="4"/>
  <c r="AW1090" i="4"/>
  <c r="AW1093" i="4"/>
  <c r="AW1107" i="4"/>
  <c r="AW1095" i="4"/>
  <c r="AW1108" i="4"/>
  <c r="AW1097" i="4"/>
  <c r="AW1109" i="4"/>
  <c r="AW1099" i="4"/>
  <c r="AW1110" i="4"/>
  <c r="AW1101" i="4"/>
  <c r="AW1111" i="4"/>
  <c r="AW1112" i="4"/>
  <c r="AW1115" i="4"/>
  <c r="AW1116" i="4"/>
  <c r="AW1117" i="4"/>
  <c r="AW1118" i="4"/>
  <c r="AW1119" i="4"/>
  <c r="AW1120" i="4"/>
  <c r="AW1122" i="4"/>
  <c r="AK286" i="11"/>
  <c r="AW1017" i="4"/>
  <c r="AW1019" i="4"/>
  <c r="AW1021" i="4"/>
  <c r="AW1023" i="4"/>
  <c r="AW1027" i="4"/>
  <c r="AW1049" i="4"/>
  <c r="AW1056" i="4"/>
  <c r="AW1058" i="4"/>
  <c r="AW1060" i="4"/>
  <c r="AW1062" i="4"/>
  <c r="AW1066" i="4"/>
  <c r="AW1087" i="4"/>
  <c r="AW1094" i="4"/>
  <c r="AW1096" i="4"/>
  <c r="AW1098" i="4"/>
  <c r="AW1100" i="4"/>
  <c r="AW1104" i="4"/>
  <c r="AW1125" i="4"/>
  <c r="AW900" i="4"/>
  <c r="AW901" i="4"/>
  <c r="AW902" i="4"/>
  <c r="AW903" i="4"/>
  <c r="AW934" i="4"/>
  <c r="AW935" i="4"/>
  <c r="AW936" i="4"/>
  <c r="AW937" i="4"/>
  <c r="AW960" i="4"/>
  <c r="AW961" i="4"/>
  <c r="AW962" i="4"/>
  <c r="AW963" i="4"/>
  <c r="AW992" i="4"/>
  <c r="AW993" i="4"/>
  <c r="AW994" i="4"/>
  <c r="AW995" i="4"/>
  <c r="AW1128" i="4"/>
  <c r="AW1131" i="4"/>
  <c r="AW1132" i="4"/>
  <c r="AW1133" i="4"/>
  <c r="AW1134" i="4"/>
  <c r="AW1135" i="4"/>
  <c r="AW1136" i="4"/>
  <c r="AW1137" i="4"/>
  <c r="AW1138" i="4"/>
  <c r="AW1142" i="4"/>
  <c r="AW908" i="4"/>
  <c r="AW909" i="4"/>
  <c r="AW910" i="4"/>
  <c r="AW911" i="4"/>
  <c r="AW942" i="4"/>
  <c r="AW943" i="4"/>
  <c r="AW944" i="4"/>
  <c r="AW945" i="4"/>
  <c r="AW968" i="4"/>
  <c r="AW969" i="4"/>
  <c r="AW970" i="4"/>
  <c r="AW971" i="4"/>
  <c r="AW1000" i="4"/>
  <c r="AW1001" i="4"/>
  <c r="AW1002" i="4"/>
  <c r="AW1003" i="4"/>
  <c r="AW1145" i="4"/>
  <c r="AW1148" i="4"/>
  <c r="AW1149" i="4"/>
  <c r="AW1150" i="4"/>
  <c r="AW1151" i="4"/>
  <c r="AW1152" i="4"/>
  <c r="AW1153" i="4"/>
  <c r="AW1154" i="4"/>
  <c r="AW1155" i="4"/>
  <c r="AW1159" i="4"/>
  <c r="AK287" i="11"/>
  <c r="AK282" i="11"/>
  <c r="AV1568" i="4"/>
  <c r="AW1570" i="4"/>
  <c r="AW1571" i="4"/>
  <c r="AK23" i="12"/>
  <c r="AW1699" i="4"/>
  <c r="AK48" i="12"/>
  <c r="AK6" i="12"/>
  <c r="AK7" i="12"/>
  <c r="AK8" i="12"/>
  <c r="AK5" i="12"/>
  <c r="AK4" i="12"/>
  <c r="AV619" i="4"/>
  <c r="AV628" i="4"/>
  <c r="AV620" i="4"/>
  <c r="AV629" i="4"/>
  <c r="AV621" i="4"/>
  <c r="AV630" i="4"/>
  <c r="AV631" i="4"/>
  <c r="AV632" i="4"/>
  <c r="AV634" i="4"/>
  <c r="AW636" i="4"/>
  <c r="AK22" i="12"/>
  <c r="AK17" i="12"/>
  <c r="AK18" i="12"/>
  <c r="AK19" i="12"/>
  <c r="AW1141" i="4"/>
  <c r="AK20" i="12"/>
  <c r="AW1156" i="4"/>
  <c r="AW1158" i="4"/>
  <c r="AK21" i="12"/>
  <c r="AK16" i="12"/>
  <c r="AK287" i="14"/>
  <c r="AK288" i="14"/>
  <c r="AK289" i="14"/>
  <c r="AK291" i="14"/>
  <c r="AK23" i="14"/>
  <c r="AK55" i="14"/>
  <c r="AK85" i="14"/>
  <c r="AK293" i="14"/>
  <c r="AK299" i="14"/>
  <c r="AK300" i="14"/>
  <c r="AK302" i="14"/>
  <c r="AK26" i="14"/>
  <c r="AK58" i="14"/>
  <c r="AK88" i="14"/>
  <c r="AK294" i="14"/>
  <c r="AK305" i="14"/>
  <c r="AK306" i="14"/>
  <c r="AK308" i="14"/>
  <c r="AK30" i="14"/>
  <c r="AK62" i="14"/>
  <c r="AK92" i="14"/>
  <c r="AK295" i="14"/>
  <c r="AK311" i="14"/>
  <c r="AK312" i="14"/>
  <c r="AK314" i="14"/>
  <c r="AK316" i="14"/>
  <c r="AK26" i="12"/>
  <c r="AJ110" i="14"/>
  <c r="AK368" i="14"/>
  <c r="AK31" i="12"/>
  <c r="AK21" i="14"/>
  <c r="AK53" i="14"/>
  <c r="AK83" i="14"/>
  <c r="AK113" i="14"/>
  <c r="AJ370" i="14"/>
  <c r="AK32" i="12"/>
  <c r="AJ24" i="14"/>
  <c r="AJ56" i="14"/>
  <c r="AJ86" i="14"/>
  <c r="AJ116" i="14"/>
  <c r="AK372" i="14"/>
  <c r="AK33" i="12"/>
  <c r="AK120" i="14"/>
  <c r="AJ374" i="14"/>
  <c r="AK34" i="12"/>
  <c r="AJ122" i="14"/>
  <c r="AK376" i="14"/>
  <c r="AK35" i="12"/>
  <c r="AK25" i="12"/>
  <c r="AW1607" i="4"/>
  <c r="AK332" i="14"/>
  <c r="AK333" i="14"/>
  <c r="AK334" i="14"/>
  <c r="AK335" i="14"/>
  <c r="AK336" i="14"/>
  <c r="AK339" i="14"/>
  <c r="AK340" i="14"/>
  <c r="AK341" i="14"/>
  <c r="AK342" i="14"/>
  <c r="AK36" i="12"/>
  <c r="AK216" i="14"/>
  <c r="AK217" i="14"/>
  <c r="AK218" i="14"/>
  <c r="AK200" i="14"/>
  <c r="AK222" i="14"/>
  <c r="AK223" i="14"/>
  <c r="AK224" i="14"/>
  <c r="AK225" i="14"/>
  <c r="AK203" i="14"/>
  <c r="AK227" i="14"/>
  <c r="AK228" i="14"/>
  <c r="AK229" i="14"/>
  <c r="AK230" i="14"/>
  <c r="AK207" i="14"/>
  <c r="AK232" i="14"/>
  <c r="AK233" i="14"/>
  <c r="AK234" i="14"/>
  <c r="AK235" i="14"/>
  <c r="AK237" i="14"/>
  <c r="AK38" i="12"/>
  <c r="AK242" i="14"/>
  <c r="AK40" i="12"/>
  <c r="AJ246" i="14"/>
  <c r="AK41" i="12"/>
  <c r="AK245" i="14"/>
  <c r="AK42" i="12"/>
  <c r="AK198" i="14"/>
  <c r="AJ243" i="14"/>
  <c r="AK43" i="12"/>
  <c r="AJ201" i="14"/>
  <c r="AK244" i="14"/>
  <c r="AK44" i="12"/>
  <c r="AK37" i="12"/>
  <c r="AK24" i="12"/>
  <c r="AV1725" i="4"/>
  <c r="AW1726" i="4"/>
  <c r="AK49" i="12"/>
  <c r="AU1716" i="4"/>
  <c r="AV1716" i="4"/>
  <c r="AW1717" i="4"/>
  <c r="AK50" i="12"/>
  <c r="AU1719" i="4"/>
  <c r="AV1719" i="4"/>
  <c r="AW1720" i="4"/>
  <c r="AK51" i="12"/>
  <c r="AV1722" i="4"/>
  <c r="AW1723" i="4"/>
  <c r="AK53" i="12"/>
  <c r="AK47" i="12"/>
  <c r="AK58" i="12"/>
  <c r="AV1682" i="4"/>
  <c r="AV1672" i="4"/>
  <c r="AW1688" i="4"/>
  <c r="AK46" i="12"/>
  <c r="AW1634" i="4"/>
  <c r="AK57" i="12"/>
  <c r="AK3" i="12"/>
  <c r="AW1705" i="4"/>
  <c r="AK74" i="12"/>
  <c r="AK114" i="12"/>
  <c r="AK115" i="12"/>
  <c r="AK116" i="12"/>
  <c r="AK117" i="12"/>
  <c r="AK113" i="12"/>
  <c r="AW35" i="4"/>
  <c r="AW37" i="4"/>
  <c r="AW39" i="4"/>
  <c r="AW41" i="4"/>
  <c r="AW44" i="4"/>
  <c r="AW51" i="4"/>
  <c r="AW53" i="4"/>
  <c r="AW55" i="4"/>
  <c r="AW57" i="4"/>
  <c r="AW60" i="4"/>
  <c r="AW67" i="4"/>
  <c r="AW69" i="4"/>
  <c r="AW71" i="4"/>
  <c r="AW73" i="4"/>
  <c r="AW76" i="4"/>
  <c r="AW102" i="4"/>
  <c r="AW104" i="4"/>
  <c r="AW106" i="4"/>
  <c r="AW108" i="4"/>
  <c r="AW111" i="4"/>
  <c r="AW118" i="4"/>
  <c r="AW120" i="4"/>
  <c r="AW122" i="4"/>
  <c r="AW124" i="4"/>
  <c r="AW127" i="4"/>
  <c r="AW134" i="4"/>
  <c r="AW136" i="4"/>
  <c r="AW138" i="4"/>
  <c r="AW140" i="4"/>
  <c r="AW143" i="4"/>
  <c r="AW169" i="4"/>
  <c r="AW171" i="4"/>
  <c r="AW173" i="4"/>
  <c r="AW175" i="4"/>
  <c r="AW178" i="4"/>
  <c r="AW185" i="4"/>
  <c r="AW187" i="4"/>
  <c r="AW189" i="4"/>
  <c r="AW191" i="4"/>
  <c r="AW194" i="4"/>
  <c r="AW201" i="4"/>
  <c r="AW203" i="4"/>
  <c r="AW205" i="4"/>
  <c r="AW207" i="4"/>
  <c r="AW210" i="4"/>
  <c r="AK68" i="12"/>
  <c r="AK67" i="12"/>
  <c r="AK70" i="12"/>
  <c r="AK66" i="12"/>
  <c r="AK72" i="12"/>
  <c r="AW1046" i="4"/>
  <c r="AW1085" i="4"/>
  <c r="AW1123" i="4"/>
  <c r="AK73" i="12"/>
  <c r="AK71" i="12"/>
  <c r="AK65" i="12"/>
  <c r="AW1713" i="4"/>
  <c r="AK121" i="12"/>
  <c r="AK119" i="12"/>
  <c r="AW1629" i="4"/>
  <c r="AK62" i="12"/>
  <c r="AK59" i="12"/>
  <c r="AK123" i="12"/>
  <c r="AJ129" i="12"/>
  <c r="AK124" i="12"/>
  <c r="AK125" i="12"/>
  <c r="AW1733" i="4"/>
  <c r="AK126" i="12"/>
  <c r="AK127" i="12"/>
  <c r="AK296" i="11"/>
  <c r="AK295" i="11"/>
  <c r="AK305" i="11"/>
  <c r="AK292" i="11"/>
  <c r="AK291" i="11"/>
  <c r="AK294" i="11"/>
  <c r="AK290" i="11"/>
  <c r="AK307" i="11"/>
  <c r="AK309" i="11"/>
  <c r="AX524" i="4"/>
  <c r="AX522" i="4"/>
  <c r="AX523" i="4"/>
  <c r="AX525" i="4"/>
  <c r="AX526" i="4"/>
  <c r="AX527" i="4"/>
  <c r="AX1555" i="4"/>
  <c r="AL43" i="11"/>
  <c r="AX1610" i="4"/>
  <c r="AL127" i="14"/>
  <c r="AL128" i="14"/>
  <c r="AL130" i="14"/>
  <c r="AX534" i="4"/>
  <c r="AX532" i="4"/>
  <c r="AX533" i="4"/>
  <c r="AX535" i="4"/>
  <c r="AX536" i="4"/>
  <c r="AX537" i="4"/>
  <c r="AX1582" i="4"/>
  <c r="AX1584" i="4"/>
  <c r="AX1585" i="4"/>
  <c r="AL345" i="14"/>
  <c r="AL346" i="14"/>
  <c r="AL44" i="11"/>
  <c r="JI28" i="8"/>
  <c r="JI36" i="8"/>
  <c r="JI124" i="8"/>
  <c r="AL42" i="11"/>
  <c r="AX1674" i="4"/>
  <c r="AX1675" i="4"/>
  <c r="AL46" i="11"/>
  <c r="AX1635" i="4"/>
  <c r="AX1636" i="4"/>
  <c r="AL45" i="11"/>
  <c r="AL41" i="11"/>
  <c r="AX625" i="4"/>
  <c r="AX645" i="4"/>
  <c r="AL37" i="11"/>
  <c r="AX687" i="4"/>
  <c r="AW1185" i="4"/>
  <c r="AX1181" i="4"/>
  <c r="AX743" i="4"/>
  <c r="AX742" i="4"/>
  <c r="AX744" i="4"/>
  <c r="AX745" i="4"/>
  <c r="AX891" i="4"/>
  <c r="AX892" i="4"/>
  <c r="AX1182" i="4"/>
  <c r="AX1183" i="4"/>
  <c r="AX1174" i="4"/>
  <c r="AX1175" i="4"/>
  <c r="AX1176" i="4"/>
  <c r="AX1177" i="4"/>
  <c r="AX1184" i="4"/>
  <c r="AX1462" i="4"/>
  <c r="AL33" i="11"/>
  <c r="AX688" i="4"/>
  <c r="AX694" i="4"/>
  <c r="AW1200" i="4"/>
  <c r="AX1196" i="4"/>
  <c r="AX759" i="4"/>
  <c r="AX758" i="4"/>
  <c r="AX760" i="4"/>
  <c r="AX761" i="4"/>
  <c r="AX895" i="4"/>
  <c r="AX896" i="4"/>
  <c r="AX1197" i="4"/>
  <c r="AX1198" i="4"/>
  <c r="AX1189" i="4"/>
  <c r="AX1190" i="4"/>
  <c r="AX1191" i="4"/>
  <c r="AX1192" i="4"/>
  <c r="AX1199" i="4"/>
  <c r="AX1466" i="4"/>
  <c r="AL34" i="11"/>
  <c r="AX689" i="4"/>
  <c r="AX695" i="4"/>
  <c r="AW1215" i="4"/>
  <c r="AX1211" i="4"/>
  <c r="AX766" i="4"/>
  <c r="AX765" i="4"/>
  <c r="AX767" i="4"/>
  <c r="AX768" i="4"/>
  <c r="AX899" i="4"/>
  <c r="AX1212" i="4"/>
  <c r="AX1213" i="4"/>
  <c r="AX1204" i="4"/>
  <c r="AX1205" i="4"/>
  <c r="AX1206" i="4"/>
  <c r="AX1207" i="4"/>
  <c r="AX1214" i="4"/>
  <c r="AX1471" i="4"/>
  <c r="AL35" i="11"/>
  <c r="AX690" i="4"/>
  <c r="AX696" i="4"/>
  <c r="AW1230" i="4"/>
  <c r="AX1226" i="4"/>
  <c r="AX773" i="4"/>
  <c r="AX772" i="4"/>
  <c r="AX774" i="4"/>
  <c r="AX775" i="4"/>
  <c r="AX907" i="4"/>
  <c r="AX1227" i="4"/>
  <c r="AX1228" i="4"/>
  <c r="AX1219" i="4"/>
  <c r="AX1220" i="4"/>
  <c r="AX1221" i="4"/>
  <c r="AX1222" i="4"/>
  <c r="AX1229" i="4"/>
  <c r="AX1476" i="4"/>
  <c r="AL36" i="11"/>
  <c r="AL32" i="11"/>
  <c r="AL5" i="14"/>
  <c r="AL6" i="14"/>
  <c r="AL8" i="14"/>
  <c r="AL9" i="14"/>
  <c r="AL10" i="14"/>
  <c r="AL13" i="14"/>
  <c r="AL11" i="14"/>
  <c r="AL14" i="14"/>
  <c r="AL16" i="14"/>
  <c r="AL18" i="14"/>
  <c r="AL22" i="14"/>
  <c r="AL25" i="14"/>
  <c r="AL28" i="14"/>
  <c r="AL32" i="14"/>
  <c r="AL158" i="14"/>
  <c r="AL37" i="14"/>
  <c r="AL38" i="14"/>
  <c r="AL40" i="14"/>
  <c r="AL41" i="14"/>
  <c r="AL42" i="14"/>
  <c r="AL45" i="14"/>
  <c r="AL43" i="14"/>
  <c r="AL46" i="14"/>
  <c r="AL48" i="14"/>
  <c r="AL50" i="14"/>
  <c r="AL54" i="14"/>
  <c r="AL57" i="14"/>
  <c r="AL60" i="14"/>
  <c r="AL64" i="14"/>
  <c r="AL159" i="14"/>
  <c r="AL67" i="14"/>
  <c r="AL68" i="14"/>
  <c r="AL70" i="14"/>
  <c r="AL71" i="14"/>
  <c r="AL72" i="14"/>
  <c r="AL75" i="14"/>
  <c r="AL73" i="14"/>
  <c r="AL76" i="14"/>
  <c r="AL78" i="14"/>
  <c r="AL80" i="14"/>
  <c r="AL84" i="14"/>
  <c r="AL87" i="14"/>
  <c r="AL90" i="14"/>
  <c r="AL94" i="14"/>
  <c r="AL160" i="14"/>
  <c r="AL250" i="14"/>
  <c r="AL251" i="14"/>
  <c r="AL39" i="11"/>
  <c r="AL131" i="14"/>
  <c r="AL132" i="14"/>
  <c r="AL135" i="14"/>
  <c r="AL133" i="14"/>
  <c r="AL136" i="14"/>
  <c r="AL138" i="14"/>
  <c r="AL140" i="14"/>
  <c r="AL144" i="14"/>
  <c r="AL147" i="14"/>
  <c r="AL150" i="14"/>
  <c r="AL154" i="14"/>
  <c r="AL182" i="14"/>
  <c r="AL266" i="14"/>
  <c r="AL267" i="14"/>
  <c r="AL40" i="11"/>
  <c r="AL38" i="11"/>
  <c r="AL47" i="11"/>
  <c r="AL48" i="11"/>
  <c r="AL49" i="11"/>
  <c r="AL50" i="11"/>
  <c r="AL51" i="11"/>
  <c r="AL52" i="11"/>
  <c r="AL53" i="11"/>
  <c r="AL31" i="11"/>
  <c r="AX1556" i="4"/>
  <c r="AL67" i="11"/>
  <c r="AL347" i="14"/>
  <c r="AL68" i="11"/>
  <c r="JI29" i="8"/>
  <c r="JI37" i="8"/>
  <c r="JI125" i="8"/>
  <c r="AL66" i="11"/>
  <c r="AX1676" i="4"/>
  <c r="AL70" i="11"/>
  <c r="AX1637" i="4"/>
  <c r="AL69" i="11"/>
  <c r="AL65" i="11"/>
  <c r="AX646" i="4"/>
  <c r="AL61" i="11"/>
  <c r="AX693" i="4"/>
  <c r="AW1245" i="4"/>
  <c r="AX1241" i="4"/>
  <c r="AX751" i="4"/>
  <c r="AX750" i="4"/>
  <c r="AX752" i="4"/>
  <c r="AX753" i="4"/>
  <c r="AX916" i="4"/>
  <c r="AX917" i="4"/>
  <c r="AX1242" i="4"/>
  <c r="AX1243" i="4"/>
  <c r="AX1234" i="4"/>
  <c r="AX1235" i="4"/>
  <c r="AX1236" i="4"/>
  <c r="AX1237" i="4"/>
  <c r="AX1244" i="4"/>
  <c r="AX1481" i="4"/>
  <c r="AL57" i="11"/>
  <c r="AX1467" i="4"/>
  <c r="AL58" i="11"/>
  <c r="AX1472" i="4"/>
  <c r="AL59" i="11"/>
  <c r="AX1477" i="4"/>
  <c r="AL60" i="11"/>
  <c r="AL56" i="11"/>
  <c r="AL252" i="14"/>
  <c r="AL63" i="11"/>
  <c r="AL268" i="14"/>
  <c r="AL64" i="11"/>
  <c r="AL62" i="11"/>
  <c r="AL71" i="11"/>
  <c r="AL72" i="11"/>
  <c r="AL73" i="11"/>
  <c r="AL74" i="11"/>
  <c r="AL75" i="11"/>
  <c r="AL76" i="11"/>
  <c r="AL77" i="11"/>
  <c r="AL55" i="11"/>
  <c r="AL30" i="11"/>
  <c r="AX547" i="4"/>
  <c r="AX545" i="4"/>
  <c r="AX546" i="4"/>
  <c r="AX548" i="4"/>
  <c r="AX549" i="4"/>
  <c r="AX550" i="4"/>
  <c r="AX1558" i="4"/>
  <c r="AL92" i="11"/>
  <c r="AX1589" i="4"/>
  <c r="AX1591" i="4"/>
  <c r="AX1592" i="4"/>
  <c r="AL348" i="14"/>
  <c r="AL349" i="14"/>
  <c r="AL93" i="11"/>
  <c r="AX1677" i="4"/>
  <c r="AX1678" i="4"/>
  <c r="AL95" i="11"/>
  <c r="AX1638" i="4"/>
  <c r="AX1639" i="4"/>
  <c r="AL94" i="11"/>
  <c r="AL90" i="11"/>
  <c r="AX648" i="4"/>
  <c r="AL86" i="11"/>
  <c r="AX713" i="4"/>
  <c r="AW1261" i="4"/>
  <c r="AX1257" i="4"/>
  <c r="AX783" i="4"/>
  <c r="AX782" i="4"/>
  <c r="AX784" i="4"/>
  <c r="AX785" i="4"/>
  <c r="AX922" i="4"/>
  <c r="AX923" i="4"/>
  <c r="AX1258" i="4"/>
  <c r="AX1259" i="4"/>
  <c r="AX1250" i="4"/>
  <c r="AX1251" i="4"/>
  <c r="AX1252" i="4"/>
  <c r="AX1253" i="4"/>
  <c r="AX1260" i="4"/>
  <c r="AX1486" i="4"/>
  <c r="AL82" i="11"/>
  <c r="AX714" i="4"/>
  <c r="AW1276" i="4"/>
  <c r="AX1272" i="4"/>
  <c r="AX790" i="4"/>
  <c r="AX789" i="4"/>
  <c r="AX791" i="4"/>
  <c r="AX792" i="4"/>
  <c r="AX928" i="4"/>
  <c r="AX929" i="4"/>
  <c r="AX1273" i="4"/>
  <c r="AX1274" i="4"/>
  <c r="AX1265" i="4"/>
  <c r="AX1266" i="4"/>
  <c r="AX1267" i="4"/>
  <c r="AX1268" i="4"/>
  <c r="AX1275" i="4"/>
  <c r="AX1490" i="4"/>
  <c r="AL83" i="11"/>
  <c r="AX715" i="4"/>
  <c r="AW1291" i="4"/>
  <c r="AX1287" i="4"/>
  <c r="AX797" i="4"/>
  <c r="AX796" i="4"/>
  <c r="AX798" i="4"/>
  <c r="AX799" i="4"/>
  <c r="AX933" i="4"/>
  <c r="AX1288" i="4"/>
  <c r="AX1289" i="4"/>
  <c r="AX1280" i="4"/>
  <c r="AX1281" i="4"/>
  <c r="AX1282" i="4"/>
  <c r="AX1283" i="4"/>
  <c r="AX1290" i="4"/>
  <c r="AX1494" i="4"/>
  <c r="AL84" i="11"/>
  <c r="AX716" i="4"/>
  <c r="AW1306" i="4"/>
  <c r="AX1302" i="4"/>
  <c r="AX804" i="4"/>
  <c r="AX803" i="4"/>
  <c r="AX805" i="4"/>
  <c r="AX806" i="4"/>
  <c r="AX941" i="4"/>
  <c r="AX1303" i="4"/>
  <c r="AX1304" i="4"/>
  <c r="AX1295" i="4"/>
  <c r="AX1296" i="4"/>
  <c r="AX1297" i="4"/>
  <c r="AX1298" i="4"/>
  <c r="AX1305" i="4"/>
  <c r="AX1498" i="4"/>
  <c r="AL85" i="11"/>
  <c r="AL81" i="11"/>
  <c r="AL164" i="14"/>
  <c r="AL165" i="14"/>
  <c r="AL166" i="14"/>
  <c r="AL253" i="14"/>
  <c r="AL254" i="14"/>
  <c r="AL183" i="14"/>
  <c r="AL269" i="14"/>
  <c r="AL270" i="14"/>
  <c r="AL89" i="11"/>
  <c r="AL87" i="11"/>
  <c r="AL96" i="11"/>
  <c r="AL97" i="11"/>
  <c r="AL98" i="11"/>
  <c r="AL99" i="11"/>
  <c r="AL100" i="11"/>
  <c r="AL101" i="11"/>
  <c r="AL102" i="11"/>
  <c r="AL80" i="11"/>
  <c r="AL79" i="11"/>
  <c r="AX559" i="4"/>
  <c r="AX557" i="4"/>
  <c r="AX558" i="4"/>
  <c r="AX560" i="4"/>
  <c r="AX561" i="4"/>
  <c r="AX562" i="4"/>
  <c r="AX1560" i="4"/>
  <c r="AL117" i="11"/>
  <c r="AX569" i="4"/>
  <c r="AX567" i="4"/>
  <c r="AX568" i="4"/>
  <c r="AX570" i="4"/>
  <c r="AX571" i="4"/>
  <c r="AX572" i="4"/>
  <c r="AX1596" i="4"/>
  <c r="AX1598" i="4"/>
  <c r="AX1599" i="4"/>
  <c r="AL350" i="14"/>
  <c r="AL351" i="14"/>
  <c r="AL118" i="11"/>
  <c r="JI56" i="8"/>
  <c r="JI64" i="8"/>
  <c r="JI128" i="8"/>
  <c r="AL116" i="11"/>
  <c r="AX1679" i="4"/>
  <c r="AX1680" i="4"/>
  <c r="AL120" i="11"/>
  <c r="AX1640" i="4"/>
  <c r="AX1641" i="4"/>
  <c r="AL119" i="11"/>
  <c r="AL115" i="11"/>
  <c r="AX650" i="4"/>
  <c r="AL111" i="11"/>
  <c r="AX700" i="4"/>
  <c r="AW1382" i="4"/>
  <c r="AX1378" i="4"/>
  <c r="AX814" i="4"/>
  <c r="AX813" i="4"/>
  <c r="AX815" i="4"/>
  <c r="AX816" i="4"/>
  <c r="AX950" i="4"/>
  <c r="AX952" i="4"/>
  <c r="AX1379" i="4"/>
  <c r="AX1380" i="4"/>
  <c r="AX1371" i="4"/>
  <c r="AX1372" i="4"/>
  <c r="AX1373" i="4"/>
  <c r="AX1374" i="4"/>
  <c r="AX1381" i="4"/>
  <c r="AX1522" i="4"/>
  <c r="AL107" i="11"/>
  <c r="AX701" i="4"/>
  <c r="AW1337" i="4"/>
  <c r="AX1333" i="4"/>
  <c r="AX707" i="4"/>
  <c r="AX828" i="4"/>
  <c r="AX827" i="4"/>
  <c r="AX829" i="4"/>
  <c r="AX830" i="4"/>
  <c r="AX955" i="4"/>
  <c r="AX956" i="4"/>
  <c r="AX1334" i="4"/>
  <c r="AX1335" i="4"/>
  <c r="AX1326" i="4"/>
  <c r="AX1327" i="4"/>
  <c r="AX1328" i="4"/>
  <c r="AX1329" i="4"/>
  <c r="AX1336" i="4"/>
  <c r="AX1507" i="4"/>
  <c r="AL108" i="11"/>
  <c r="AX702" i="4"/>
  <c r="AW1352" i="4"/>
  <c r="AX1348" i="4"/>
  <c r="AX708" i="4"/>
  <c r="AX835" i="4"/>
  <c r="AX834" i="4"/>
  <c r="AX836" i="4"/>
  <c r="AX837" i="4"/>
  <c r="AX959" i="4"/>
  <c r="AX1349" i="4"/>
  <c r="AX1350" i="4"/>
  <c r="AX1341" i="4"/>
  <c r="AX1342" i="4"/>
  <c r="AX1343" i="4"/>
  <c r="AX1344" i="4"/>
  <c r="AX1351" i="4"/>
  <c r="AX1512" i="4"/>
  <c r="AL109" i="11"/>
  <c r="AX703" i="4"/>
  <c r="AW1367" i="4"/>
  <c r="AX1363" i="4"/>
  <c r="AX709" i="4"/>
  <c r="AX842" i="4"/>
  <c r="AX841" i="4"/>
  <c r="AX843" i="4"/>
  <c r="AX844" i="4"/>
  <c r="AX967" i="4"/>
  <c r="AX1364" i="4"/>
  <c r="AX1365" i="4"/>
  <c r="AX1356" i="4"/>
  <c r="AX1357" i="4"/>
  <c r="AX1358" i="4"/>
  <c r="AX1359" i="4"/>
  <c r="AX1366" i="4"/>
  <c r="AX1517" i="4"/>
  <c r="AL110" i="11"/>
  <c r="AL106" i="11"/>
  <c r="AL170" i="14"/>
  <c r="AL171" i="14"/>
  <c r="AL172" i="14"/>
  <c r="AL255" i="14"/>
  <c r="AL256" i="14"/>
  <c r="AL113" i="11"/>
  <c r="AL184" i="14"/>
  <c r="AL271" i="14"/>
  <c r="AL272" i="14"/>
  <c r="AL114" i="11"/>
  <c r="AL112" i="11"/>
  <c r="AL121" i="11"/>
  <c r="AL122" i="11"/>
  <c r="AL123" i="11"/>
  <c r="AL124" i="11"/>
  <c r="AL125" i="11"/>
  <c r="AL126" i="11"/>
  <c r="AL127" i="11"/>
  <c r="AL105" i="11"/>
  <c r="AX1561" i="4"/>
  <c r="AL141" i="11"/>
  <c r="AL352" i="14"/>
  <c r="AL142" i="11"/>
  <c r="JI57" i="8"/>
  <c r="JI65" i="8"/>
  <c r="JI129" i="8"/>
  <c r="AL140" i="11"/>
  <c r="AX1681" i="4"/>
  <c r="AL144" i="11"/>
  <c r="AX1642" i="4"/>
  <c r="AL143" i="11"/>
  <c r="AL139" i="11"/>
  <c r="AX651" i="4"/>
  <c r="AL135" i="11"/>
  <c r="AX1508" i="4"/>
  <c r="AL132" i="11"/>
  <c r="AX1513" i="4"/>
  <c r="AL133" i="11"/>
  <c r="AX1518" i="4"/>
  <c r="AL134" i="11"/>
  <c r="AX706" i="4"/>
  <c r="AW1322" i="4"/>
  <c r="AX1318" i="4"/>
  <c r="AX822" i="4"/>
  <c r="AX821" i="4"/>
  <c r="AX820" i="4"/>
  <c r="AX823" i="4"/>
  <c r="AX976" i="4"/>
  <c r="AX977" i="4"/>
  <c r="AX1319" i="4"/>
  <c r="AX1320" i="4"/>
  <c r="AX1311" i="4"/>
  <c r="AX1312" i="4"/>
  <c r="AX1313" i="4"/>
  <c r="AX1314" i="4"/>
  <c r="AX1321" i="4"/>
  <c r="AX1503" i="4"/>
  <c r="AL131" i="11"/>
  <c r="AL130" i="11"/>
  <c r="AL257" i="14"/>
  <c r="AL137" i="11"/>
  <c r="AL273" i="14"/>
  <c r="AL138" i="11"/>
  <c r="AL136" i="11"/>
  <c r="AL145" i="11"/>
  <c r="AL146" i="11"/>
  <c r="AL147" i="11"/>
  <c r="AL148" i="11"/>
  <c r="AL149" i="11"/>
  <c r="AL150" i="11"/>
  <c r="AL151" i="11"/>
  <c r="AL129" i="11"/>
  <c r="AL104" i="11"/>
  <c r="AX591" i="4"/>
  <c r="AX589" i="4"/>
  <c r="AX590" i="4"/>
  <c r="AX592" i="4"/>
  <c r="AX593" i="4"/>
  <c r="AX594" i="4"/>
  <c r="AX1563" i="4"/>
  <c r="AL166" i="11"/>
  <c r="AX601" i="4"/>
  <c r="AX599" i="4"/>
  <c r="AX600" i="4"/>
  <c r="AX602" i="4"/>
  <c r="AX603" i="4"/>
  <c r="AX604" i="4"/>
  <c r="AX1603" i="4"/>
  <c r="AX1605" i="4"/>
  <c r="AX1606" i="4"/>
  <c r="AL353" i="14"/>
  <c r="AL354" i="14"/>
  <c r="AL167" i="11"/>
  <c r="JI73" i="8"/>
  <c r="JI83" i="8"/>
  <c r="JI131" i="8"/>
  <c r="AL165" i="11"/>
  <c r="AX1683" i="4"/>
  <c r="AL169" i="11"/>
  <c r="AX1643" i="4"/>
  <c r="AX1644" i="4"/>
  <c r="AL168" i="11"/>
  <c r="AL164" i="11"/>
  <c r="AX653" i="4"/>
  <c r="AL160" i="11"/>
  <c r="AX720" i="4"/>
  <c r="AW1458" i="4"/>
  <c r="AX1454" i="4"/>
  <c r="AX852" i="4"/>
  <c r="AX851" i="4"/>
  <c r="AX853" i="4"/>
  <c r="AX854" i="4"/>
  <c r="AX983" i="4"/>
  <c r="AX984" i="4"/>
  <c r="AX1455" i="4"/>
  <c r="AX1456" i="4"/>
  <c r="AX1447" i="4"/>
  <c r="AX1448" i="4"/>
  <c r="AX1449" i="4"/>
  <c r="AX1450" i="4"/>
  <c r="AX1457" i="4"/>
  <c r="AX1550" i="4"/>
  <c r="AL156" i="11"/>
  <c r="AX721" i="4"/>
  <c r="AW1413" i="4"/>
  <c r="AX1409" i="4"/>
  <c r="AX727" i="4"/>
  <c r="AX866" i="4"/>
  <c r="AX865" i="4"/>
  <c r="AX867" i="4"/>
  <c r="AX868" i="4"/>
  <c r="AX987" i="4"/>
  <c r="AX988" i="4"/>
  <c r="AX1410" i="4"/>
  <c r="AX1411" i="4"/>
  <c r="AX1402" i="4"/>
  <c r="AX1403" i="4"/>
  <c r="AX1404" i="4"/>
  <c r="AX1405" i="4"/>
  <c r="AX1412" i="4"/>
  <c r="AX1533" i="4"/>
  <c r="AL157" i="11"/>
  <c r="AX722" i="4"/>
  <c r="AW1428" i="4"/>
  <c r="AX1424" i="4"/>
  <c r="AX728" i="4"/>
  <c r="AX873" i="4"/>
  <c r="AX872" i="4"/>
  <c r="AX874" i="4"/>
  <c r="AX875" i="4"/>
  <c r="AX991" i="4"/>
  <c r="AX1425" i="4"/>
  <c r="AX1426" i="4"/>
  <c r="AX1417" i="4"/>
  <c r="AX1418" i="4"/>
  <c r="AX1419" i="4"/>
  <c r="AX1420" i="4"/>
  <c r="AX1427" i="4"/>
  <c r="AX1539" i="4"/>
  <c r="AL158" i="11"/>
  <c r="AX723" i="4"/>
  <c r="AW1443" i="4"/>
  <c r="AX1439" i="4"/>
  <c r="AX729" i="4"/>
  <c r="AX880" i="4"/>
  <c r="AX879" i="4"/>
  <c r="AX881" i="4"/>
  <c r="AX882" i="4"/>
  <c r="AX999" i="4"/>
  <c r="AX1440" i="4"/>
  <c r="AX1441" i="4"/>
  <c r="AX1432" i="4"/>
  <c r="AX1433" i="4"/>
  <c r="AX1434" i="4"/>
  <c r="AX1435" i="4"/>
  <c r="AX1442" i="4"/>
  <c r="AX1545" i="4"/>
  <c r="AL159" i="11"/>
  <c r="AL155" i="11"/>
  <c r="AL176" i="14"/>
  <c r="AL177" i="14"/>
  <c r="AL178" i="14"/>
  <c r="AL258" i="14"/>
  <c r="AL259" i="14"/>
  <c r="AL162" i="11"/>
  <c r="AL185" i="14"/>
  <c r="AL274" i="14"/>
  <c r="AL275" i="14"/>
  <c r="AL163" i="11"/>
  <c r="AL161" i="11"/>
  <c r="AL170" i="11"/>
  <c r="AL171" i="11"/>
  <c r="AL172" i="11"/>
  <c r="AL173" i="11"/>
  <c r="AL174" i="11"/>
  <c r="AL175" i="11"/>
  <c r="AL176" i="11"/>
  <c r="AL154" i="11"/>
  <c r="AX1564" i="4"/>
  <c r="AL190" i="11"/>
  <c r="AL355" i="14"/>
  <c r="AL191" i="11"/>
  <c r="JI74" i="8"/>
  <c r="JI84" i="8"/>
  <c r="JI132" i="8"/>
  <c r="JI185" i="8"/>
  <c r="AL189" i="11"/>
  <c r="AX1645" i="4"/>
  <c r="AL192" i="11"/>
  <c r="AX1684" i="4"/>
  <c r="AL193" i="11"/>
  <c r="AL188" i="11"/>
  <c r="AX654" i="4"/>
  <c r="AL184" i="11"/>
  <c r="AX1532" i="4"/>
  <c r="AL181" i="11"/>
  <c r="AX1538" i="4"/>
  <c r="AL182" i="11"/>
  <c r="AX1544" i="4"/>
  <c r="AL183" i="11"/>
  <c r="AX726" i="4"/>
  <c r="AW1398" i="4"/>
  <c r="AX1394" i="4"/>
  <c r="AX859" i="4"/>
  <c r="AX858" i="4"/>
  <c r="AX860" i="4"/>
  <c r="AX861" i="4"/>
  <c r="AX1008" i="4"/>
  <c r="AX1009" i="4"/>
  <c r="AX1395" i="4"/>
  <c r="AX1396" i="4"/>
  <c r="AX1387" i="4"/>
  <c r="AX1388" i="4"/>
  <c r="AX1389" i="4"/>
  <c r="AX1390" i="4"/>
  <c r="AX1397" i="4"/>
  <c r="AX1527" i="4"/>
  <c r="AL180" i="11"/>
  <c r="AL179" i="11"/>
  <c r="AL260" i="14"/>
  <c r="AL186" i="11"/>
  <c r="AL276" i="14"/>
  <c r="AL187" i="11"/>
  <c r="AL185" i="11"/>
  <c r="AL194" i="11"/>
  <c r="AL195" i="11"/>
  <c r="AL196" i="11"/>
  <c r="AL197" i="11"/>
  <c r="AL198" i="11"/>
  <c r="AL199" i="11"/>
  <c r="AL200" i="11"/>
  <c r="AL178" i="11"/>
  <c r="AX1565" i="4"/>
  <c r="AL214" i="11"/>
  <c r="AL356" i="14"/>
  <c r="AL215" i="11"/>
  <c r="JI75" i="8"/>
  <c r="JI85" i="8"/>
  <c r="JI133" i="8"/>
  <c r="JI186" i="8"/>
  <c r="AL213" i="11"/>
  <c r="AX1646" i="4"/>
  <c r="AL216" i="11"/>
  <c r="AL212" i="11"/>
  <c r="AX655" i="4"/>
  <c r="AL208" i="11"/>
  <c r="AX1534" i="4"/>
  <c r="AL205" i="11"/>
  <c r="AX1540" i="4"/>
  <c r="AL206" i="11"/>
  <c r="AX1546" i="4"/>
  <c r="AL207" i="11"/>
  <c r="AX1528" i="4"/>
  <c r="AL204" i="11"/>
  <c r="AL203" i="11"/>
  <c r="AL261" i="14"/>
  <c r="AL210" i="11"/>
  <c r="AL277" i="14"/>
  <c r="AL211" i="11"/>
  <c r="AL209" i="11"/>
  <c r="AL218" i="11"/>
  <c r="AL219" i="11"/>
  <c r="AL220" i="11"/>
  <c r="AL221" i="11"/>
  <c r="AL222" i="11"/>
  <c r="AL223" i="11"/>
  <c r="AL224" i="11"/>
  <c r="AL202" i="11"/>
  <c r="AX1566" i="4"/>
  <c r="AL234" i="11"/>
  <c r="AL357" i="14"/>
  <c r="AL235" i="11"/>
  <c r="AL232" i="11"/>
  <c r="AX626" i="4"/>
  <c r="AX656" i="4"/>
  <c r="AL228" i="11"/>
  <c r="AL227" i="11"/>
  <c r="AL262" i="14"/>
  <c r="AL230" i="11"/>
  <c r="AL278" i="14"/>
  <c r="AL231" i="11"/>
  <c r="AL229" i="11"/>
  <c r="AL239" i="11"/>
  <c r="AL240" i="11"/>
  <c r="AL241" i="11"/>
  <c r="AL242" i="11"/>
  <c r="AL243" i="11"/>
  <c r="AL244" i="11"/>
  <c r="AL245" i="11"/>
  <c r="AL226" i="11"/>
  <c r="AL153" i="11"/>
  <c r="AL29" i="11"/>
  <c r="AL248" i="11"/>
  <c r="AL189" i="14"/>
  <c r="AL192" i="14"/>
  <c r="AL190" i="14"/>
  <c r="AL191" i="14"/>
  <c r="AL194" i="14"/>
  <c r="AL199" i="14"/>
  <c r="AL202" i="14"/>
  <c r="AL205" i="14"/>
  <c r="AL209" i="14"/>
  <c r="AL212" i="14"/>
  <c r="AL257" i="11"/>
  <c r="AL252" i="11"/>
  <c r="AX20" i="4"/>
  <c r="AX21" i="4"/>
  <c r="AX22" i="4"/>
  <c r="AX23" i="4"/>
  <c r="AX24" i="4"/>
  <c r="AX26" i="4"/>
  <c r="AX30" i="4"/>
  <c r="AX90" i="4"/>
  <c r="AX91" i="4"/>
  <c r="AX92" i="4"/>
  <c r="AX93" i="4"/>
  <c r="AX94" i="4"/>
  <c r="AX96" i="4"/>
  <c r="AX98" i="4"/>
  <c r="AX34" i="4"/>
  <c r="AX36" i="4"/>
  <c r="AX38" i="4"/>
  <c r="AX40" i="4"/>
  <c r="AX43" i="4"/>
  <c r="AX101" i="4"/>
  <c r="AX103" i="4"/>
  <c r="AX105" i="4"/>
  <c r="AX107" i="4"/>
  <c r="AX110" i="4"/>
  <c r="AX157" i="4"/>
  <c r="AX158" i="4"/>
  <c r="AX159" i="4"/>
  <c r="AX160" i="4"/>
  <c r="AX161" i="4"/>
  <c r="AX163" i="4"/>
  <c r="AX165" i="4"/>
  <c r="AX168" i="4"/>
  <c r="AX170" i="4"/>
  <c r="AX172" i="4"/>
  <c r="AX174" i="4"/>
  <c r="AX177" i="4"/>
  <c r="AM12" i="10"/>
  <c r="AX281" i="4"/>
  <c r="AX282" i="4"/>
  <c r="AL263" i="11"/>
  <c r="AX47" i="4"/>
  <c r="AX114" i="4"/>
  <c r="AX50" i="4"/>
  <c r="AX52" i="4"/>
  <c r="AX54" i="4"/>
  <c r="AX56" i="4"/>
  <c r="AX59" i="4"/>
  <c r="AX117" i="4"/>
  <c r="AX119" i="4"/>
  <c r="AX121" i="4"/>
  <c r="AX123" i="4"/>
  <c r="AX126" i="4"/>
  <c r="AX181" i="4"/>
  <c r="AX184" i="4"/>
  <c r="AX186" i="4"/>
  <c r="AX188" i="4"/>
  <c r="AX190" i="4"/>
  <c r="AX193" i="4"/>
  <c r="AM15" i="10"/>
  <c r="AX285" i="4"/>
  <c r="AX286" i="4"/>
  <c r="AL264" i="11"/>
  <c r="AX63" i="4"/>
  <c r="AX130" i="4"/>
  <c r="AX66" i="4"/>
  <c r="AX68" i="4"/>
  <c r="AX70" i="4"/>
  <c r="AX72" i="4"/>
  <c r="AX75" i="4"/>
  <c r="AX133" i="4"/>
  <c r="AX135" i="4"/>
  <c r="AX137" i="4"/>
  <c r="AX139" i="4"/>
  <c r="AX142" i="4"/>
  <c r="AX197" i="4"/>
  <c r="AX200" i="4"/>
  <c r="AX202" i="4"/>
  <c r="AX204" i="4"/>
  <c r="AX206" i="4"/>
  <c r="AX209" i="4"/>
  <c r="AM18" i="10"/>
  <c r="AX289" i="4"/>
  <c r="AX290" i="4"/>
  <c r="AL265" i="11"/>
  <c r="AL262" i="11"/>
  <c r="AL260" i="11"/>
  <c r="JI200" i="8"/>
  <c r="JI195" i="8"/>
  <c r="JI197" i="8"/>
  <c r="JI201" i="8"/>
  <c r="AL277" i="11"/>
  <c r="AL213" i="14"/>
  <c r="AL278" i="11"/>
  <c r="BV446" i="6"/>
  <c r="AX1737" i="4"/>
  <c r="AX1734" i="4"/>
  <c r="AX1739" i="4"/>
  <c r="BV447" i="6"/>
  <c r="AX1740" i="4"/>
  <c r="AX1738" i="4"/>
  <c r="AX1741" i="4"/>
  <c r="AX1742" i="4"/>
  <c r="AX1744" i="4"/>
  <c r="AL276" i="11"/>
  <c r="AL273" i="11"/>
  <c r="AW1622" i="4"/>
  <c r="AX1618" i="4"/>
  <c r="AX1615" i="4"/>
  <c r="AX1616" i="4"/>
  <c r="AX1619" i="4"/>
  <c r="AX1620" i="4"/>
  <c r="AX1621" i="4"/>
  <c r="AX1631" i="4"/>
  <c r="AL261" i="11"/>
  <c r="AL259" i="11"/>
  <c r="AL250" i="11"/>
  <c r="AL280" i="11"/>
  <c r="AK128" i="12"/>
  <c r="AL288" i="11"/>
  <c r="AX283" i="4"/>
  <c r="AX287" i="4"/>
  <c r="AX291" i="4"/>
  <c r="AL284" i="11"/>
  <c r="AL283" i="11"/>
  <c r="AX1013" i="4"/>
  <c r="AX1016" i="4"/>
  <c r="AX1030" i="4"/>
  <c r="AX1018" i="4"/>
  <c r="AX1031" i="4"/>
  <c r="AX1020" i="4"/>
  <c r="AX1032" i="4"/>
  <c r="AX1022" i="4"/>
  <c r="AX1033" i="4"/>
  <c r="AX1024" i="4"/>
  <c r="AX1034" i="4"/>
  <c r="AX1035" i="4"/>
  <c r="AX1038" i="4"/>
  <c r="AX1039" i="4"/>
  <c r="AX1040" i="4"/>
  <c r="AX1041" i="4"/>
  <c r="AX1042" i="4"/>
  <c r="AX1043" i="4"/>
  <c r="AX1045" i="4"/>
  <c r="AX1052" i="4"/>
  <c r="AX1055" i="4"/>
  <c r="AX1069" i="4"/>
  <c r="AX1057" i="4"/>
  <c r="AX1070" i="4"/>
  <c r="AX1059" i="4"/>
  <c r="AX1071" i="4"/>
  <c r="AX1061" i="4"/>
  <c r="AX1072" i="4"/>
  <c r="AX1063" i="4"/>
  <c r="AX1073" i="4"/>
  <c r="AX1074" i="4"/>
  <c r="AX1077" i="4"/>
  <c r="AX1078" i="4"/>
  <c r="AX1079" i="4"/>
  <c r="AX1080" i="4"/>
  <c r="AX1081" i="4"/>
  <c r="AX1082" i="4"/>
  <c r="AX1084" i="4"/>
  <c r="AX1090" i="4"/>
  <c r="AX1093" i="4"/>
  <c r="AX1107" i="4"/>
  <c r="AX1095" i="4"/>
  <c r="AX1108" i="4"/>
  <c r="AX1097" i="4"/>
  <c r="AX1109" i="4"/>
  <c r="AX1099" i="4"/>
  <c r="AX1110" i="4"/>
  <c r="AX1101" i="4"/>
  <c r="AX1111" i="4"/>
  <c r="AX1112" i="4"/>
  <c r="AX1115" i="4"/>
  <c r="AX1116" i="4"/>
  <c r="AX1117" i="4"/>
  <c r="AX1118" i="4"/>
  <c r="AX1119" i="4"/>
  <c r="AX1120" i="4"/>
  <c r="AX1122" i="4"/>
  <c r="AL286" i="11"/>
  <c r="AX1017" i="4"/>
  <c r="AX1019" i="4"/>
  <c r="AX1021" i="4"/>
  <c r="AX1023" i="4"/>
  <c r="AX1027" i="4"/>
  <c r="AX1049" i="4"/>
  <c r="AX1056" i="4"/>
  <c r="AX1058" i="4"/>
  <c r="AX1060" i="4"/>
  <c r="AX1062" i="4"/>
  <c r="AX1066" i="4"/>
  <c r="AX1087" i="4"/>
  <c r="AX1094" i="4"/>
  <c r="AX1096" i="4"/>
  <c r="AX1098" i="4"/>
  <c r="AX1100" i="4"/>
  <c r="AX1104" i="4"/>
  <c r="AX1125" i="4"/>
  <c r="AX900" i="4"/>
  <c r="AX901" i="4"/>
  <c r="AX902" i="4"/>
  <c r="AX903" i="4"/>
  <c r="AX934" i="4"/>
  <c r="AX935" i="4"/>
  <c r="AX936" i="4"/>
  <c r="AX937" i="4"/>
  <c r="AX960" i="4"/>
  <c r="AX961" i="4"/>
  <c r="AX962" i="4"/>
  <c r="AX963" i="4"/>
  <c r="AX992" i="4"/>
  <c r="AX993" i="4"/>
  <c r="AX994" i="4"/>
  <c r="AX995" i="4"/>
  <c r="AX1128" i="4"/>
  <c r="AX1131" i="4"/>
  <c r="AX1132" i="4"/>
  <c r="AX1133" i="4"/>
  <c r="AX1134" i="4"/>
  <c r="AX1135" i="4"/>
  <c r="AX1136" i="4"/>
  <c r="AX1137" i="4"/>
  <c r="AX1138" i="4"/>
  <c r="AX1142" i="4"/>
  <c r="AX908" i="4"/>
  <c r="AX909" i="4"/>
  <c r="AX910" i="4"/>
  <c r="AX911" i="4"/>
  <c r="AX942" i="4"/>
  <c r="AX943" i="4"/>
  <c r="AX944" i="4"/>
  <c r="AX945" i="4"/>
  <c r="AX968" i="4"/>
  <c r="AX969" i="4"/>
  <c r="AX970" i="4"/>
  <c r="AX971" i="4"/>
  <c r="AX1000" i="4"/>
  <c r="AX1001" i="4"/>
  <c r="AX1002" i="4"/>
  <c r="AX1003" i="4"/>
  <c r="AX1145" i="4"/>
  <c r="AX1148" i="4"/>
  <c r="AX1149" i="4"/>
  <c r="AX1150" i="4"/>
  <c r="AX1151" i="4"/>
  <c r="AX1152" i="4"/>
  <c r="AX1153" i="4"/>
  <c r="AX1154" i="4"/>
  <c r="AX1155" i="4"/>
  <c r="AX1159" i="4"/>
  <c r="AL287" i="11"/>
  <c r="AL282" i="11"/>
  <c r="AW1568" i="4"/>
  <c r="AX1570" i="4"/>
  <c r="AX1571" i="4"/>
  <c r="AL23" i="12"/>
  <c r="AX1699" i="4"/>
  <c r="AL48" i="12"/>
  <c r="AL6" i="12"/>
  <c r="AL7" i="12"/>
  <c r="AL8" i="12"/>
  <c r="AL5" i="12"/>
  <c r="AL4" i="12"/>
  <c r="AW619" i="4"/>
  <c r="AW628" i="4"/>
  <c r="AW620" i="4"/>
  <c r="AW629" i="4"/>
  <c r="AW621" i="4"/>
  <c r="AW630" i="4"/>
  <c r="AW631" i="4"/>
  <c r="AW632" i="4"/>
  <c r="AW634" i="4"/>
  <c r="AX636" i="4"/>
  <c r="AL22" i="12"/>
  <c r="AL17" i="12"/>
  <c r="AL18" i="12"/>
  <c r="AL19" i="12"/>
  <c r="AX1141" i="4"/>
  <c r="AL20" i="12"/>
  <c r="AX1156" i="4"/>
  <c r="AX1158" i="4"/>
  <c r="AL21" i="12"/>
  <c r="AL16" i="12"/>
  <c r="AL287" i="14"/>
  <c r="AL288" i="14"/>
  <c r="AL289" i="14"/>
  <c r="AL291" i="14"/>
  <c r="AL23" i="14"/>
  <c r="AL55" i="14"/>
  <c r="AL85" i="14"/>
  <c r="AL293" i="14"/>
  <c r="AL299" i="14"/>
  <c r="AL300" i="14"/>
  <c r="AL302" i="14"/>
  <c r="AL26" i="14"/>
  <c r="AL58" i="14"/>
  <c r="AL88" i="14"/>
  <c r="AL294" i="14"/>
  <c r="AL305" i="14"/>
  <c r="AL306" i="14"/>
  <c r="AL308" i="14"/>
  <c r="AL30" i="14"/>
  <c r="AL62" i="14"/>
  <c r="AL92" i="14"/>
  <c r="AL295" i="14"/>
  <c r="AL311" i="14"/>
  <c r="AL312" i="14"/>
  <c r="AL314" i="14"/>
  <c r="AL316" i="14"/>
  <c r="AL26" i="12"/>
  <c r="AG106" i="14"/>
  <c r="AH106" i="14"/>
  <c r="AI106" i="14"/>
  <c r="AJ106" i="14"/>
  <c r="AK106" i="14"/>
  <c r="AL106" i="14"/>
  <c r="AL364" i="14"/>
  <c r="AL29" i="12"/>
  <c r="AA108" i="14"/>
  <c r="AB108" i="14"/>
  <c r="AC108" i="14"/>
  <c r="AD108" i="14"/>
  <c r="AE108" i="14"/>
  <c r="AF108" i="14"/>
  <c r="AG108" i="14"/>
  <c r="AH108" i="14"/>
  <c r="AI108" i="14"/>
  <c r="AJ108" i="14"/>
  <c r="AK108" i="14"/>
  <c r="AL108" i="14"/>
  <c r="AL366" i="14"/>
  <c r="AL30" i="12"/>
  <c r="AK110" i="14"/>
  <c r="AL368" i="14"/>
  <c r="AL31" i="12"/>
  <c r="AL21" i="14"/>
  <c r="AL53" i="14"/>
  <c r="AL83" i="14"/>
  <c r="AL113" i="14"/>
  <c r="AK370" i="14"/>
  <c r="AL32" i="12"/>
  <c r="AK24" i="14"/>
  <c r="AK56" i="14"/>
  <c r="AK86" i="14"/>
  <c r="AK116" i="14"/>
  <c r="AL372" i="14"/>
  <c r="AL33" i="12"/>
  <c r="AL120" i="14"/>
  <c r="AK374" i="14"/>
  <c r="AL34" i="12"/>
  <c r="AK122" i="14"/>
  <c r="AL376" i="14"/>
  <c r="AL35" i="12"/>
  <c r="AL25" i="12"/>
  <c r="AX1607" i="4"/>
  <c r="AL332" i="14"/>
  <c r="AL333" i="14"/>
  <c r="AL334" i="14"/>
  <c r="AL335" i="14"/>
  <c r="AL336" i="14"/>
  <c r="AL339" i="14"/>
  <c r="AL340" i="14"/>
  <c r="AL341" i="14"/>
  <c r="AL342" i="14"/>
  <c r="AL36" i="12"/>
  <c r="AL216" i="14"/>
  <c r="AL217" i="14"/>
  <c r="AL218" i="14"/>
  <c r="AL200" i="14"/>
  <c r="AL222" i="14"/>
  <c r="AL223" i="14"/>
  <c r="AL224" i="14"/>
  <c r="AL225" i="14"/>
  <c r="AL203" i="14"/>
  <c r="AL227" i="14"/>
  <c r="AL228" i="14"/>
  <c r="AL229" i="14"/>
  <c r="AL230" i="14"/>
  <c r="AL207" i="14"/>
  <c r="AL232" i="14"/>
  <c r="AL233" i="14"/>
  <c r="AL234" i="14"/>
  <c r="AL235" i="14"/>
  <c r="AL237" i="14"/>
  <c r="AL38" i="12"/>
  <c r="AL241" i="14"/>
  <c r="AL39" i="12"/>
  <c r="AL242" i="14"/>
  <c r="AL40" i="12"/>
  <c r="AK246" i="14"/>
  <c r="AL41" i="12"/>
  <c r="AL245" i="14"/>
  <c r="AL42" i="12"/>
  <c r="AL198" i="14"/>
  <c r="AK243" i="14"/>
  <c r="AL43" i="12"/>
  <c r="AK201" i="14"/>
  <c r="AL244" i="14"/>
  <c r="AL44" i="12"/>
  <c r="AL37" i="12"/>
  <c r="AL24" i="12"/>
  <c r="AW1725" i="4"/>
  <c r="AX1726" i="4"/>
  <c r="AL49" i="12"/>
  <c r="AW1722" i="4"/>
  <c r="AX1723" i="4"/>
  <c r="AL53" i="12"/>
  <c r="AL47" i="12"/>
  <c r="AL58" i="12"/>
  <c r="AW1682" i="4"/>
  <c r="AW1672" i="4"/>
  <c r="AX1688" i="4"/>
  <c r="AL46" i="12"/>
  <c r="AX1634" i="4"/>
  <c r="AL57" i="12"/>
  <c r="AL3" i="12"/>
  <c r="AX1705" i="4"/>
  <c r="AL74" i="12"/>
  <c r="AL114" i="12"/>
  <c r="AL115" i="12"/>
  <c r="AL116" i="12"/>
  <c r="AL117" i="12"/>
  <c r="AL113" i="12"/>
  <c r="AX35" i="4"/>
  <c r="AX37" i="4"/>
  <c r="AX39" i="4"/>
  <c r="AX41" i="4"/>
  <c r="AX44" i="4"/>
  <c r="AX51" i="4"/>
  <c r="AX53" i="4"/>
  <c r="AX55" i="4"/>
  <c r="AX57" i="4"/>
  <c r="AX60" i="4"/>
  <c r="AX67" i="4"/>
  <c r="AX69" i="4"/>
  <c r="AX71" i="4"/>
  <c r="AX73" i="4"/>
  <c r="AX76" i="4"/>
  <c r="AX102" i="4"/>
  <c r="AX104" i="4"/>
  <c r="AX106" i="4"/>
  <c r="AX108" i="4"/>
  <c r="AX111" i="4"/>
  <c r="AX118" i="4"/>
  <c r="AX120" i="4"/>
  <c r="AX122" i="4"/>
  <c r="AX124" i="4"/>
  <c r="AX127" i="4"/>
  <c r="AX134" i="4"/>
  <c r="AX136" i="4"/>
  <c r="AX138" i="4"/>
  <c r="AX140" i="4"/>
  <c r="AX143" i="4"/>
  <c r="AX169" i="4"/>
  <c r="AX171" i="4"/>
  <c r="AX173" i="4"/>
  <c r="AX175" i="4"/>
  <c r="AX178" i="4"/>
  <c r="AX185" i="4"/>
  <c r="AX187" i="4"/>
  <c r="AX189" i="4"/>
  <c r="AX191" i="4"/>
  <c r="AX194" i="4"/>
  <c r="AX201" i="4"/>
  <c r="AX203" i="4"/>
  <c r="AX205" i="4"/>
  <c r="AX207" i="4"/>
  <c r="AX210" i="4"/>
  <c r="AL68" i="12"/>
  <c r="AL67" i="12"/>
  <c r="AL70" i="12"/>
  <c r="AL66" i="12"/>
  <c r="AL72" i="12"/>
  <c r="AX1046" i="4"/>
  <c r="AX1085" i="4"/>
  <c r="AX1123" i="4"/>
  <c r="AL73" i="12"/>
  <c r="AL71" i="12"/>
  <c r="AL65" i="12"/>
  <c r="AX1713" i="4"/>
  <c r="AL121" i="12"/>
  <c r="AL119" i="12"/>
  <c r="AX1629" i="4"/>
  <c r="AL62" i="12"/>
  <c r="AL59" i="12"/>
  <c r="AL123" i="12"/>
  <c r="AK129" i="12"/>
  <c r="AL124" i="12"/>
  <c r="AL125" i="12"/>
  <c r="AX1733" i="4"/>
  <c r="AL126" i="12"/>
  <c r="AL127" i="12"/>
  <c r="AL296" i="11"/>
  <c r="AL295" i="11"/>
  <c r="AL305" i="11"/>
  <c r="AL292" i="11"/>
  <c r="AL291" i="11"/>
  <c r="AL294" i="11"/>
  <c r="AL290" i="11"/>
  <c r="AL307" i="11"/>
  <c r="AL309" i="11"/>
  <c r="AL313" i="11"/>
  <c r="AX1695" i="4"/>
  <c r="AM54" i="10"/>
  <c r="AX1702" i="4"/>
  <c r="AY1703" i="4"/>
  <c r="AM54" i="12"/>
  <c r="I29" i="5"/>
  <c r="BW62" i="6"/>
  <c r="AY17" i="4"/>
  <c r="AY11" i="4"/>
  <c r="AY12" i="4"/>
  <c r="AY13" i="4"/>
  <c r="AY14" i="4"/>
  <c r="AY15" i="4"/>
  <c r="AY16" i="4"/>
  <c r="AY19" i="4"/>
  <c r="AY24" i="4"/>
  <c r="I30" i="5"/>
  <c r="BW71" i="6"/>
  <c r="AY87" i="4"/>
  <c r="AY81" i="4"/>
  <c r="AY82" i="4"/>
  <c r="AY83" i="4"/>
  <c r="AY84" i="4"/>
  <c r="AY85" i="4"/>
  <c r="AY86" i="4"/>
  <c r="AY89" i="4"/>
  <c r="AY94" i="4"/>
  <c r="I31" i="5"/>
  <c r="BW80" i="6"/>
  <c r="AY154" i="4"/>
  <c r="AY148" i="4"/>
  <c r="AY149" i="4"/>
  <c r="AY150" i="4"/>
  <c r="AY151" i="4"/>
  <c r="AY152" i="4"/>
  <c r="AY153" i="4"/>
  <c r="AY156" i="4"/>
  <c r="AY161" i="4"/>
  <c r="I32" i="5"/>
  <c r="BW89" i="6"/>
  <c r="AY221" i="4"/>
  <c r="AY215" i="4"/>
  <c r="AY216" i="4"/>
  <c r="AY217" i="4"/>
  <c r="AY218" i="4"/>
  <c r="AY219" i="4"/>
  <c r="AY220" i="4"/>
  <c r="AY223" i="4"/>
  <c r="AY228" i="4"/>
  <c r="AN54" i="10"/>
  <c r="AZ1703" i="4"/>
  <c r="AN54" i="12"/>
  <c r="AZ17" i="4"/>
  <c r="AZ11" i="4"/>
  <c r="AZ12" i="4"/>
  <c r="AZ13" i="4"/>
  <c r="AZ14" i="4"/>
  <c r="AZ15" i="4"/>
  <c r="AZ16" i="4"/>
  <c r="AZ19" i="4"/>
  <c r="AZ24" i="4"/>
  <c r="AZ87" i="4"/>
  <c r="AZ81" i="4"/>
  <c r="AZ82" i="4"/>
  <c r="AZ83" i="4"/>
  <c r="AZ84" i="4"/>
  <c r="AZ85" i="4"/>
  <c r="AZ86" i="4"/>
  <c r="AZ89" i="4"/>
  <c r="AZ94" i="4"/>
  <c r="AZ154" i="4"/>
  <c r="AZ148" i="4"/>
  <c r="AZ149" i="4"/>
  <c r="AZ150" i="4"/>
  <c r="AZ151" i="4"/>
  <c r="AZ152" i="4"/>
  <c r="AZ153" i="4"/>
  <c r="AZ156" i="4"/>
  <c r="AZ161" i="4"/>
  <c r="AZ221" i="4"/>
  <c r="AZ215" i="4"/>
  <c r="AZ216" i="4"/>
  <c r="AZ217" i="4"/>
  <c r="AZ218" i="4"/>
  <c r="AZ219" i="4"/>
  <c r="AZ220" i="4"/>
  <c r="AZ223" i="4"/>
  <c r="AZ228" i="4"/>
  <c r="AO54" i="10"/>
  <c r="BA1703" i="4"/>
  <c r="AO54" i="12"/>
  <c r="BA17" i="4"/>
  <c r="BA11" i="4"/>
  <c r="BA12" i="4"/>
  <c r="BA13" i="4"/>
  <c r="BA14" i="4"/>
  <c r="BA15" i="4"/>
  <c r="BA16" i="4"/>
  <c r="BA19" i="4"/>
  <c r="BA24" i="4"/>
  <c r="BA87" i="4"/>
  <c r="BA81" i="4"/>
  <c r="BA82" i="4"/>
  <c r="BA83" i="4"/>
  <c r="BA84" i="4"/>
  <c r="BA85" i="4"/>
  <c r="BA86" i="4"/>
  <c r="BA89" i="4"/>
  <c r="BA94" i="4"/>
  <c r="BA154" i="4"/>
  <c r="BA148" i="4"/>
  <c r="BA149" i="4"/>
  <c r="BA150" i="4"/>
  <c r="BA151" i="4"/>
  <c r="BA152" i="4"/>
  <c r="BA153" i="4"/>
  <c r="BA156" i="4"/>
  <c r="BA161" i="4"/>
  <c r="BA221" i="4"/>
  <c r="BA215" i="4"/>
  <c r="BA216" i="4"/>
  <c r="BA217" i="4"/>
  <c r="BA218" i="4"/>
  <c r="BA219" i="4"/>
  <c r="BA220" i="4"/>
  <c r="BA223" i="4"/>
  <c r="BA228" i="4"/>
  <c r="AP54" i="10"/>
  <c r="BB1703" i="4"/>
  <c r="AP54" i="12"/>
  <c r="BB17" i="4"/>
  <c r="BB11" i="4"/>
  <c r="BB12" i="4"/>
  <c r="BB13" i="4"/>
  <c r="BB14" i="4"/>
  <c r="BB15" i="4"/>
  <c r="BB16" i="4"/>
  <c r="BB19" i="4"/>
  <c r="BB24" i="4"/>
  <c r="BB87" i="4"/>
  <c r="BB81" i="4"/>
  <c r="BB82" i="4"/>
  <c r="BB83" i="4"/>
  <c r="BB84" i="4"/>
  <c r="BB85" i="4"/>
  <c r="BB86" i="4"/>
  <c r="BB89" i="4"/>
  <c r="BB94" i="4"/>
  <c r="BB154" i="4"/>
  <c r="BB148" i="4"/>
  <c r="BB149" i="4"/>
  <c r="BB150" i="4"/>
  <c r="BB151" i="4"/>
  <c r="BB152" i="4"/>
  <c r="BB153" i="4"/>
  <c r="BB156" i="4"/>
  <c r="BB161" i="4"/>
  <c r="BB221" i="4"/>
  <c r="BB215" i="4"/>
  <c r="BB216" i="4"/>
  <c r="BB217" i="4"/>
  <c r="BB218" i="4"/>
  <c r="BB219" i="4"/>
  <c r="BB220" i="4"/>
  <c r="BB223" i="4"/>
  <c r="BB228" i="4"/>
  <c r="AQ54" i="10"/>
  <c r="BC1703" i="4"/>
  <c r="AQ54" i="12"/>
  <c r="BC17" i="4"/>
  <c r="BC11" i="4"/>
  <c r="BC12" i="4"/>
  <c r="BC13" i="4"/>
  <c r="BC14" i="4"/>
  <c r="BC15" i="4"/>
  <c r="BC16" i="4"/>
  <c r="BC19" i="4"/>
  <c r="BC24" i="4"/>
  <c r="BC87" i="4"/>
  <c r="BC81" i="4"/>
  <c r="BC82" i="4"/>
  <c r="BC83" i="4"/>
  <c r="BC84" i="4"/>
  <c r="BC85" i="4"/>
  <c r="BC86" i="4"/>
  <c r="BC89" i="4"/>
  <c r="BC94" i="4"/>
  <c r="BC154" i="4"/>
  <c r="BC148" i="4"/>
  <c r="BC149" i="4"/>
  <c r="BC150" i="4"/>
  <c r="BC151" i="4"/>
  <c r="BC152" i="4"/>
  <c r="BC153" i="4"/>
  <c r="BC156" i="4"/>
  <c r="BC161" i="4"/>
  <c r="BC221" i="4"/>
  <c r="BC215" i="4"/>
  <c r="BC216" i="4"/>
  <c r="BC217" i="4"/>
  <c r="BC218" i="4"/>
  <c r="BC219" i="4"/>
  <c r="BC220" i="4"/>
  <c r="BC223" i="4"/>
  <c r="BC228" i="4"/>
  <c r="AR54" i="10"/>
  <c r="BD1703" i="4"/>
  <c r="AR54" i="12"/>
  <c r="BD17" i="4"/>
  <c r="BD11" i="4"/>
  <c r="BD12" i="4"/>
  <c r="BD13" i="4"/>
  <c r="BD14" i="4"/>
  <c r="BD15" i="4"/>
  <c r="BD16" i="4"/>
  <c r="BD19" i="4"/>
  <c r="BD24" i="4"/>
  <c r="BD87" i="4"/>
  <c r="BD81" i="4"/>
  <c r="BD82" i="4"/>
  <c r="BD83" i="4"/>
  <c r="BD84" i="4"/>
  <c r="BD85" i="4"/>
  <c r="BD86" i="4"/>
  <c r="BD89" i="4"/>
  <c r="BD94" i="4"/>
  <c r="BD154" i="4"/>
  <c r="BD148" i="4"/>
  <c r="BD149" i="4"/>
  <c r="BD150" i="4"/>
  <c r="BD151" i="4"/>
  <c r="BD152" i="4"/>
  <c r="BD153" i="4"/>
  <c r="BD156" i="4"/>
  <c r="BD161" i="4"/>
  <c r="BD221" i="4"/>
  <c r="BD215" i="4"/>
  <c r="BD216" i="4"/>
  <c r="BD217" i="4"/>
  <c r="BD218" i="4"/>
  <c r="BD219" i="4"/>
  <c r="BD220" i="4"/>
  <c r="BD223" i="4"/>
  <c r="BD228" i="4"/>
  <c r="AS54" i="10"/>
  <c r="BE1703" i="4"/>
  <c r="AS54" i="12"/>
  <c r="BE17" i="4"/>
  <c r="BE11" i="4"/>
  <c r="BE12" i="4"/>
  <c r="BE13" i="4"/>
  <c r="BE14" i="4"/>
  <c r="BE15" i="4"/>
  <c r="BE16" i="4"/>
  <c r="BE19" i="4"/>
  <c r="BE24" i="4"/>
  <c r="BE87" i="4"/>
  <c r="BE81" i="4"/>
  <c r="BE82" i="4"/>
  <c r="BE83" i="4"/>
  <c r="BE84" i="4"/>
  <c r="BE85" i="4"/>
  <c r="BE86" i="4"/>
  <c r="BE89" i="4"/>
  <c r="BE94" i="4"/>
  <c r="BE154" i="4"/>
  <c r="BE148" i="4"/>
  <c r="BE149" i="4"/>
  <c r="BE150" i="4"/>
  <c r="BE151" i="4"/>
  <c r="BE152" i="4"/>
  <c r="BE153" i="4"/>
  <c r="BE156" i="4"/>
  <c r="BE161" i="4"/>
  <c r="BE221" i="4"/>
  <c r="BE215" i="4"/>
  <c r="BE216" i="4"/>
  <c r="BE217" i="4"/>
  <c r="BE218" i="4"/>
  <c r="BE219" i="4"/>
  <c r="BE220" i="4"/>
  <c r="BE223" i="4"/>
  <c r="BE228" i="4"/>
  <c r="AT54" i="10"/>
  <c r="BF1703" i="4"/>
  <c r="AT54" i="12"/>
  <c r="BF17" i="4"/>
  <c r="BF11" i="4"/>
  <c r="BF12" i="4"/>
  <c r="BF13" i="4"/>
  <c r="BF14" i="4"/>
  <c r="BF15" i="4"/>
  <c r="BF16" i="4"/>
  <c r="BF19" i="4"/>
  <c r="BF24" i="4"/>
  <c r="BF87" i="4"/>
  <c r="BF81" i="4"/>
  <c r="BF82" i="4"/>
  <c r="BF83" i="4"/>
  <c r="BF84" i="4"/>
  <c r="BF85" i="4"/>
  <c r="BF86" i="4"/>
  <c r="BF89" i="4"/>
  <c r="BF94" i="4"/>
  <c r="BF154" i="4"/>
  <c r="BF148" i="4"/>
  <c r="BF149" i="4"/>
  <c r="BF150" i="4"/>
  <c r="BF151" i="4"/>
  <c r="BF152" i="4"/>
  <c r="BF153" i="4"/>
  <c r="BF156" i="4"/>
  <c r="BF161" i="4"/>
  <c r="BF221" i="4"/>
  <c r="BF215" i="4"/>
  <c r="BF216" i="4"/>
  <c r="BF217" i="4"/>
  <c r="BF218" i="4"/>
  <c r="BF219" i="4"/>
  <c r="BF220" i="4"/>
  <c r="BF223" i="4"/>
  <c r="BF228" i="4"/>
  <c r="AU54" i="10"/>
  <c r="BG1703" i="4"/>
  <c r="AU54" i="12"/>
  <c r="BG17" i="4"/>
  <c r="BG11" i="4"/>
  <c r="BG12" i="4"/>
  <c r="BG13" i="4"/>
  <c r="BG14" i="4"/>
  <c r="BG15" i="4"/>
  <c r="BG16" i="4"/>
  <c r="BG19" i="4"/>
  <c r="BG24" i="4"/>
  <c r="BG87" i="4"/>
  <c r="BG81" i="4"/>
  <c r="BG82" i="4"/>
  <c r="BG83" i="4"/>
  <c r="BG84" i="4"/>
  <c r="BG85" i="4"/>
  <c r="BG86" i="4"/>
  <c r="BG89" i="4"/>
  <c r="BG94" i="4"/>
  <c r="BG154" i="4"/>
  <c r="BG148" i="4"/>
  <c r="BG149" i="4"/>
  <c r="BG150" i="4"/>
  <c r="BG151" i="4"/>
  <c r="BG152" i="4"/>
  <c r="BG153" i="4"/>
  <c r="BG156" i="4"/>
  <c r="BG161" i="4"/>
  <c r="BG221" i="4"/>
  <c r="BG215" i="4"/>
  <c r="BG216" i="4"/>
  <c r="BG217" i="4"/>
  <c r="BG218" i="4"/>
  <c r="BG219" i="4"/>
  <c r="BG220" i="4"/>
  <c r="BG223" i="4"/>
  <c r="BG228" i="4"/>
  <c r="AV54" i="10"/>
  <c r="BH1703" i="4"/>
  <c r="AV54" i="12"/>
  <c r="BH17" i="4"/>
  <c r="BH11" i="4"/>
  <c r="BH12" i="4"/>
  <c r="BH13" i="4"/>
  <c r="BH14" i="4"/>
  <c r="BH15" i="4"/>
  <c r="BH16" i="4"/>
  <c r="BH19" i="4"/>
  <c r="BH24" i="4"/>
  <c r="BH87" i="4"/>
  <c r="BH81" i="4"/>
  <c r="BH82" i="4"/>
  <c r="BH83" i="4"/>
  <c r="BH84" i="4"/>
  <c r="BH85" i="4"/>
  <c r="BH86" i="4"/>
  <c r="BH89" i="4"/>
  <c r="BH94" i="4"/>
  <c r="BH154" i="4"/>
  <c r="BH148" i="4"/>
  <c r="BH149" i="4"/>
  <c r="BH150" i="4"/>
  <c r="BH151" i="4"/>
  <c r="BH152" i="4"/>
  <c r="BH153" i="4"/>
  <c r="BH156" i="4"/>
  <c r="BH161" i="4"/>
  <c r="BH221" i="4"/>
  <c r="BH215" i="4"/>
  <c r="BH216" i="4"/>
  <c r="BH217" i="4"/>
  <c r="BH218" i="4"/>
  <c r="BH219" i="4"/>
  <c r="BH220" i="4"/>
  <c r="BH223" i="4"/>
  <c r="BH228" i="4"/>
  <c r="AW54" i="10"/>
  <c r="BI1703" i="4"/>
  <c r="AW54" i="12"/>
  <c r="BI17" i="4"/>
  <c r="BI11" i="4"/>
  <c r="BI12" i="4"/>
  <c r="BI13" i="4"/>
  <c r="BI14" i="4"/>
  <c r="BI15" i="4"/>
  <c r="BI16" i="4"/>
  <c r="BI19" i="4"/>
  <c r="BI24" i="4"/>
  <c r="BI87" i="4"/>
  <c r="BI81" i="4"/>
  <c r="BI82" i="4"/>
  <c r="BI83" i="4"/>
  <c r="BI84" i="4"/>
  <c r="BI85" i="4"/>
  <c r="BI86" i="4"/>
  <c r="BI89" i="4"/>
  <c r="BI94" i="4"/>
  <c r="BI154" i="4"/>
  <c r="BI148" i="4"/>
  <c r="BI149" i="4"/>
  <c r="BI150" i="4"/>
  <c r="BI151" i="4"/>
  <c r="BI152" i="4"/>
  <c r="BI153" i="4"/>
  <c r="BI156" i="4"/>
  <c r="BI161" i="4"/>
  <c r="BI221" i="4"/>
  <c r="BI215" i="4"/>
  <c r="BI216" i="4"/>
  <c r="BI217" i="4"/>
  <c r="BI218" i="4"/>
  <c r="BI219" i="4"/>
  <c r="BI220" i="4"/>
  <c r="BI223" i="4"/>
  <c r="BI228" i="4"/>
  <c r="AX54" i="10"/>
  <c r="BJ1703" i="4"/>
  <c r="AX54" i="12"/>
  <c r="AY524" i="4"/>
  <c r="AY522" i="4"/>
  <c r="AY523" i="4"/>
  <c r="AY525" i="4"/>
  <c r="AY526" i="4"/>
  <c r="AY527" i="4"/>
  <c r="AY1555" i="4"/>
  <c r="AM43" i="11"/>
  <c r="AY1610" i="4"/>
  <c r="AM127" i="14"/>
  <c r="AM128" i="14"/>
  <c r="AM130" i="14"/>
  <c r="AY534" i="4"/>
  <c r="AY532" i="4"/>
  <c r="AY533" i="4"/>
  <c r="AY535" i="4"/>
  <c r="AY536" i="4"/>
  <c r="AY537" i="4"/>
  <c r="AY1582" i="4"/>
  <c r="AY1584" i="4"/>
  <c r="AY1585" i="4"/>
  <c r="AM345" i="14"/>
  <c r="AM346" i="14"/>
  <c r="AM44" i="11"/>
  <c r="JJ124" i="8"/>
  <c r="AM42" i="11"/>
  <c r="AY1674" i="4"/>
  <c r="AY1675" i="4"/>
  <c r="AM46" i="11"/>
  <c r="AY1635" i="4"/>
  <c r="AY1636" i="4"/>
  <c r="AM45" i="11"/>
  <c r="AM41" i="11"/>
  <c r="BW190" i="6"/>
  <c r="AY625" i="4"/>
  <c r="AY645" i="4"/>
  <c r="AM37" i="11"/>
  <c r="AY687" i="4"/>
  <c r="AX1185" i="4"/>
  <c r="AY1181" i="4"/>
  <c r="AY744" i="4"/>
  <c r="AY743" i="4"/>
  <c r="AY742" i="4"/>
  <c r="AY745" i="4"/>
  <c r="AY891" i="4"/>
  <c r="AY892" i="4"/>
  <c r="AY1182" i="4"/>
  <c r="AY1183" i="4"/>
  <c r="AY1174" i="4"/>
  <c r="AY1175" i="4"/>
  <c r="AY1176" i="4"/>
  <c r="AY1177" i="4"/>
  <c r="AY1184" i="4"/>
  <c r="AY1462" i="4"/>
  <c r="AM33" i="11"/>
  <c r="AY688" i="4"/>
  <c r="AY694" i="4"/>
  <c r="AX1200" i="4"/>
  <c r="AY1196" i="4"/>
  <c r="AY760" i="4"/>
  <c r="AY759" i="4"/>
  <c r="AY758" i="4"/>
  <c r="AY761" i="4"/>
  <c r="AY895" i="4"/>
  <c r="AY896" i="4"/>
  <c r="AY1197" i="4"/>
  <c r="AY1198" i="4"/>
  <c r="AY1189" i="4"/>
  <c r="AY1190" i="4"/>
  <c r="AY1191" i="4"/>
  <c r="AY1192" i="4"/>
  <c r="AY1199" i="4"/>
  <c r="AY1466" i="4"/>
  <c r="AM34" i="11"/>
  <c r="AY689" i="4"/>
  <c r="AY695" i="4"/>
  <c r="AX1215" i="4"/>
  <c r="AY1211" i="4"/>
  <c r="AY767" i="4"/>
  <c r="AY766" i="4"/>
  <c r="AY765" i="4"/>
  <c r="AY768" i="4"/>
  <c r="AY899" i="4"/>
  <c r="AY1212" i="4"/>
  <c r="AY1213" i="4"/>
  <c r="AY1204" i="4"/>
  <c r="AY1205" i="4"/>
  <c r="AY1206" i="4"/>
  <c r="AY1207" i="4"/>
  <c r="AY1214" i="4"/>
  <c r="AY1471" i="4"/>
  <c r="AM35" i="11"/>
  <c r="AY690" i="4"/>
  <c r="AY696" i="4"/>
  <c r="AX1230" i="4"/>
  <c r="AY1226" i="4"/>
  <c r="AY774" i="4"/>
  <c r="AY773" i="4"/>
  <c r="AY772" i="4"/>
  <c r="AY775" i="4"/>
  <c r="AY907" i="4"/>
  <c r="AY1227" i="4"/>
  <c r="AY1228" i="4"/>
  <c r="AY1219" i="4"/>
  <c r="AY1220" i="4"/>
  <c r="AY1221" i="4"/>
  <c r="AY1222" i="4"/>
  <c r="AY1229" i="4"/>
  <c r="AY1476" i="4"/>
  <c r="AM36" i="11"/>
  <c r="AM32" i="11"/>
  <c r="AM5" i="14"/>
  <c r="AM6" i="14"/>
  <c r="AM8" i="14"/>
  <c r="AM9" i="14"/>
  <c r="AM10" i="14"/>
  <c r="AM13" i="14"/>
  <c r="AM11" i="14"/>
  <c r="AM14" i="14"/>
  <c r="AM16" i="14"/>
  <c r="AM18" i="14"/>
  <c r="AM22" i="14"/>
  <c r="AM25" i="14"/>
  <c r="AM28" i="14"/>
  <c r="AM32" i="14"/>
  <c r="AM158" i="14"/>
  <c r="AM37" i="14"/>
  <c r="AM38" i="14"/>
  <c r="AM40" i="14"/>
  <c r="AM41" i="14"/>
  <c r="AM42" i="14"/>
  <c r="AM45" i="14"/>
  <c r="AM43" i="14"/>
  <c r="AM46" i="14"/>
  <c r="AM48" i="14"/>
  <c r="AM50" i="14"/>
  <c r="AM54" i="14"/>
  <c r="AM57" i="14"/>
  <c r="AM60" i="14"/>
  <c r="AM64" i="14"/>
  <c r="AM159" i="14"/>
  <c r="AM67" i="14"/>
  <c r="AM68" i="14"/>
  <c r="AM70" i="14"/>
  <c r="AM71" i="14"/>
  <c r="AM72" i="14"/>
  <c r="AM75" i="14"/>
  <c r="AM73" i="14"/>
  <c r="AM76" i="14"/>
  <c r="AM78" i="14"/>
  <c r="AM80" i="14"/>
  <c r="AM84" i="14"/>
  <c r="AM87" i="14"/>
  <c r="AM90" i="14"/>
  <c r="AM94" i="14"/>
  <c r="AM160" i="14"/>
  <c r="AM250" i="14"/>
  <c r="AM251" i="14"/>
  <c r="AM39" i="11"/>
  <c r="AM131" i="14"/>
  <c r="AM132" i="14"/>
  <c r="AM135" i="14"/>
  <c r="AM133" i="14"/>
  <c r="AM136" i="14"/>
  <c r="AM138" i="14"/>
  <c r="AM140" i="14"/>
  <c r="AM144" i="14"/>
  <c r="AM147" i="14"/>
  <c r="AM150" i="14"/>
  <c r="AM154" i="14"/>
  <c r="AM182" i="14"/>
  <c r="AM266" i="14"/>
  <c r="AM267" i="14"/>
  <c r="AM40" i="11"/>
  <c r="AM38" i="11"/>
  <c r="AM47" i="11"/>
  <c r="AM48" i="11"/>
  <c r="AM49" i="11"/>
  <c r="AM50" i="11"/>
  <c r="AM51" i="11"/>
  <c r="AM52" i="11"/>
  <c r="AM53" i="11"/>
  <c r="AM31" i="11"/>
  <c r="AY1556" i="4"/>
  <c r="AM67" i="11"/>
  <c r="AM347" i="14"/>
  <c r="AM68" i="11"/>
  <c r="JJ125" i="8"/>
  <c r="AM66" i="11"/>
  <c r="AY1676" i="4"/>
  <c r="AM70" i="11"/>
  <c r="AY1637" i="4"/>
  <c r="AM69" i="11"/>
  <c r="AM65" i="11"/>
  <c r="AY646" i="4"/>
  <c r="AM61" i="11"/>
  <c r="AY693" i="4"/>
  <c r="AX1245" i="4"/>
  <c r="AY1241" i="4"/>
  <c r="AY752" i="4"/>
  <c r="AY751" i="4"/>
  <c r="AY750" i="4"/>
  <c r="AY753" i="4"/>
  <c r="AY916" i="4"/>
  <c r="AY917" i="4"/>
  <c r="AY1242" i="4"/>
  <c r="AY1243" i="4"/>
  <c r="AY1234" i="4"/>
  <c r="AY1235" i="4"/>
  <c r="AY1236" i="4"/>
  <c r="AY1237" i="4"/>
  <c r="AY1244" i="4"/>
  <c r="AY1481" i="4"/>
  <c r="AM57" i="11"/>
  <c r="AY1467" i="4"/>
  <c r="AM58" i="11"/>
  <c r="AY1472" i="4"/>
  <c r="AM59" i="11"/>
  <c r="AY1477" i="4"/>
  <c r="AM60" i="11"/>
  <c r="AM56" i="11"/>
  <c r="AM252" i="14"/>
  <c r="AM63" i="11"/>
  <c r="AM268" i="14"/>
  <c r="AM64" i="11"/>
  <c r="AM62" i="11"/>
  <c r="AM71" i="11"/>
  <c r="AM72" i="11"/>
  <c r="AM73" i="11"/>
  <c r="AM74" i="11"/>
  <c r="AM75" i="11"/>
  <c r="AM76" i="11"/>
  <c r="AM77" i="11"/>
  <c r="AM55" i="11"/>
  <c r="AM30" i="11"/>
  <c r="AY547" i="4"/>
  <c r="AY545" i="4"/>
  <c r="AY546" i="4"/>
  <c r="AY548" i="4"/>
  <c r="AY549" i="4"/>
  <c r="AY550" i="4"/>
  <c r="AY1558" i="4"/>
  <c r="AM92" i="11"/>
  <c r="AY1589" i="4"/>
  <c r="AY1591" i="4"/>
  <c r="AY1592" i="4"/>
  <c r="AM348" i="14"/>
  <c r="AM349" i="14"/>
  <c r="AM93" i="11"/>
  <c r="AY1677" i="4"/>
  <c r="AY1678" i="4"/>
  <c r="AM95" i="11"/>
  <c r="AY1638" i="4"/>
  <c r="AY1639" i="4"/>
  <c r="AM94" i="11"/>
  <c r="AM90" i="11"/>
  <c r="AY648" i="4"/>
  <c r="AM86" i="11"/>
  <c r="AY713" i="4"/>
  <c r="AX1261" i="4"/>
  <c r="AY1257" i="4"/>
  <c r="AY784" i="4"/>
  <c r="AY783" i="4"/>
  <c r="AY782" i="4"/>
  <c r="AY785" i="4"/>
  <c r="AY922" i="4"/>
  <c r="AY923" i="4"/>
  <c r="AY1258" i="4"/>
  <c r="AY1259" i="4"/>
  <c r="AY1250" i="4"/>
  <c r="AY1251" i="4"/>
  <c r="AY1252" i="4"/>
  <c r="AY1253" i="4"/>
  <c r="AY1260" i="4"/>
  <c r="AY1486" i="4"/>
  <c r="AM82" i="11"/>
  <c r="AY714" i="4"/>
  <c r="AX1276" i="4"/>
  <c r="AY1272" i="4"/>
  <c r="AY791" i="4"/>
  <c r="AY790" i="4"/>
  <c r="AY789" i="4"/>
  <c r="AY792" i="4"/>
  <c r="AY928" i="4"/>
  <c r="AY929" i="4"/>
  <c r="AY1273" i="4"/>
  <c r="AY1274" i="4"/>
  <c r="AY1265" i="4"/>
  <c r="AY1266" i="4"/>
  <c r="AY1267" i="4"/>
  <c r="AY1268" i="4"/>
  <c r="AY1275" i="4"/>
  <c r="AY1490" i="4"/>
  <c r="AM83" i="11"/>
  <c r="AY715" i="4"/>
  <c r="AX1291" i="4"/>
  <c r="AY1287" i="4"/>
  <c r="AY798" i="4"/>
  <c r="AY797" i="4"/>
  <c r="AY796" i="4"/>
  <c r="AY799" i="4"/>
  <c r="AY933" i="4"/>
  <c r="AY1288" i="4"/>
  <c r="AY1289" i="4"/>
  <c r="AY1280" i="4"/>
  <c r="AY1281" i="4"/>
  <c r="AY1282" i="4"/>
  <c r="AY1283" i="4"/>
  <c r="AY1290" i="4"/>
  <c r="AY1494" i="4"/>
  <c r="AM84" i="11"/>
  <c r="AY716" i="4"/>
  <c r="AX1306" i="4"/>
  <c r="AY1302" i="4"/>
  <c r="AY805" i="4"/>
  <c r="AY804" i="4"/>
  <c r="AY803" i="4"/>
  <c r="AY806" i="4"/>
  <c r="AY941" i="4"/>
  <c r="AY1303" i="4"/>
  <c r="AY1304" i="4"/>
  <c r="AY1295" i="4"/>
  <c r="AY1296" i="4"/>
  <c r="AY1297" i="4"/>
  <c r="AY1298" i="4"/>
  <c r="AY1305" i="4"/>
  <c r="AY1498" i="4"/>
  <c r="AM85" i="11"/>
  <c r="AM81" i="11"/>
  <c r="AM164" i="14"/>
  <c r="AM165" i="14"/>
  <c r="AM166" i="14"/>
  <c r="AM253" i="14"/>
  <c r="AM254" i="14"/>
  <c r="AM183" i="14"/>
  <c r="AM269" i="14"/>
  <c r="AM270" i="14"/>
  <c r="AM89" i="11"/>
  <c r="AM87" i="11"/>
  <c r="AM96" i="11"/>
  <c r="AM97" i="11"/>
  <c r="AM98" i="11"/>
  <c r="AM99" i="11"/>
  <c r="AM100" i="11"/>
  <c r="AM101" i="11"/>
  <c r="AM102" i="11"/>
  <c r="AM80" i="11"/>
  <c r="AM79" i="11"/>
  <c r="AY559" i="4"/>
  <c r="AY557" i="4"/>
  <c r="AY558" i="4"/>
  <c r="AY560" i="4"/>
  <c r="AY561" i="4"/>
  <c r="AY562" i="4"/>
  <c r="AY1560" i="4"/>
  <c r="AM117" i="11"/>
  <c r="AY569" i="4"/>
  <c r="AY567" i="4"/>
  <c r="AY568" i="4"/>
  <c r="AY570" i="4"/>
  <c r="AY571" i="4"/>
  <c r="AY572" i="4"/>
  <c r="AY1596" i="4"/>
  <c r="AY1598" i="4"/>
  <c r="AY1599" i="4"/>
  <c r="AM350" i="14"/>
  <c r="AM351" i="14"/>
  <c r="AM118" i="11"/>
  <c r="JJ56" i="8"/>
  <c r="JJ64" i="8"/>
  <c r="JJ128" i="8"/>
  <c r="AM116" i="11"/>
  <c r="AY1679" i="4"/>
  <c r="AY1680" i="4"/>
  <c r="AM120" i="11"/>
  <c r="AY1640" i="4"/>
  <c r="AY1641" i="4"/>
  <c r="AM119" i="11"/>
  <c r="AM115" i="11"/>
  <c r="AY650" i="4"/>
  <c r="AM111" i="11"/>
  <c r="AY700" i="4"/>
  <c r="AX1382" i="4"/>
  <c r="AY1378" i="4"/>
  <c r="AY815" i="4"/>
  <c r="AY814" i="4"/>
  <c r="AY813" i="4"/>
  <c r="AY816" i="4"/>
  <c r="AY950" i="4"/>
  <c r="AY952" i="4"/>
  <c r="AY1379" i="4"/>
  <c r="AY1380" i="4"/>
  <c r="AY1371" i="4"/>
  <c r="AY1372" i="4"/>
  <c r="AY1373" i="4"/>
  <c r="AY1374" i="4"/>
  <c r="AY1381" i="4"/>
  <c r="AY1522" i="4"/>
  <c r="AM107" i="11"/>
  <c r="AY701" i="4"/>
  <c r="AX1337" i="4"/>
  <c r="AY1333" i="4"/>
  <c r="AY707" i="4"/>
  <c r="AY828" i="4"/>
  <c r="AY827" i="4"/>
  <c r="AY829" i="4"/>
  <c r="AY830" i="4"/>
  <c r="AY955" i="4"/>
  <c r="AY956" i="4"/>
  <c r="AY1334" i="4"/>
  <c r="AY1335" i="4"/>
  <c r="AY1326" i="4"/>
  <c r="AY1327" i="4"/>
  <c r="AY1328" i="4"/>
  <c r="AY1329" i="4"/>
  <c r="AY1336" i="4"/>
  <c r="AY1507" i="4"/>
  <c r="AM108" i="11"/>
  <c r="AY702" i="4"/>
  <c r="AX1352" i="4"/>
  <c r="AY1348" i="4"/>
  <c r="AY708" i="4"/>
  <c r="AY835" i="4"/>
  <c r="AY834" i="4"/>
  <c r="AY836" i="4"/>
  <c r="AY837" i="4"/>
  <c r="AY959" i="4"/>
  <c r="AY1349" i="4"/>
  <c r="AY1350" i="4"/>
  <c r="AY1341" i="4"/>
  <c r="AY1342" i="4"/>
  <c r="AY1343" i="4"/>
  <c r="AY1344" i="4"/>
  <c r="AY1351" i="4"/>
  <c r="AY1512" i="4"/>
  <c r="AM109" i="11"/>
  <c r="AY703" i="4"/>
  <c r="AX1367" i="4"/>
  <c r="AY1363" i="4"/>
  <c r="AY709" i="4"/>
  <c r="AY842" i="4"/>
  <c r="AY841" i="4"/>
  <c r="AY843" i="4"/>
  <c r="AY844" i="4"/>
  <c r="AY967" i="4"/>
  <c r="AY1364" i="4"/>
  <c r="AY1365" i="4"/>
  <c r="AY1356" i="4"/>
  <c r="AY1357" i="4"/>
  <c r="AY1358" i="4"/>
  <c r="AY1359" i="4"/>
  <c r="AY1366" i="4"/>
  <c r="AY1517" i="4"/>
  <c r="AM110" i="11"/>
  <c r="AM106" i="11"/>
  <c r="AM170" i="14"/>
  <c r="AM171" i="14"/>
  <c r="AM172" i="14"/>
  <c r="AM255" i="14"/>
  <c r="AM256" i="14"/>
  <c r="AM113" i="11"/>
  <c r="AM184" i="14"/>
  <c r="AM271" i="14"/>
  <c r="AM272" i="14"/>
  <c r="AM114" i="11"/>
  <c r="AM112" i="11"/>
  <c r="AM121" i="11"/>
  <c r="AM122" i="11"/>
  <c r="AM123" i="11"/>
  <c r="AM124" i="11"/>
  <c r="AM125" i="11"/>
  <c r="AM126" i="11"/>
  <c r="AM127" i="11"/>
  <c r="AM105" i="11"/>
  <c r="AY1561" i="4"/>
  <c r="AM141" i="11"/>
  <c r="AM352" i="14"/>
  <c r="AM142" i="11"/>
  <c r="JJ57" i="8"/>
  <c r="JJ65" i="8"/>
  <c r="JJ129" i="8"/>
  <c r="AM140" i="11"/>
  <c r="AY1681" i="4"/>
  <c r="AM144" i="11"/>
  <c r="AY1642" i="4"/>
  <c r="AM143" i="11"/>
  <c r="AM139" i="11"/>
  <c r="AY651" i="4"/>
  <c r="AM135" i="11"/>
  <c r="AY1508" i="4"/>
  <c r="AM132" i="11"/>
  <c r="AY1513" i="4"/>
  <c r="AM133" i="11"/>
  <c r="AY1518" i="4"/>
  <c r="AM134" i="11"/>
  <c r="AY706" i="4"/>
  <c r="AX1322" i="4"/>
  <c r="AY1318" i="4"/>
  <c r="AY821" i="4"/>
  <c r="AY820" i="4"/>
  <c r="AY822" i="4"/>
  <c r="AY823" i="4"/>
  <c r="AY976" i="4"/>
  <c r="AY977" i="4"/>
  <c r="AY1319" i="4"/>
  <c r="AY1320" i="4"/>
  <c r="AY1311" i="4"/>
  <c r="AY1312" i="4"/>
  <c r="AY1313" i="4"/>
  <c r="AY1314" i="4"/>
  <c r="AY1321" i="4"/>
  <c r="AY1503" i="4"/>
  <c r="AM131" i="11"/>
  <c r="AM130" i="11"/>
  <c r="AM257" i="14"/>
  <c r="AM137" i="11"/>
  <c r="AM273" i="14"/>
  <c r="AM138" i="11"/>
  <c r="AM136" i="11"/>
  <c r="AM145" i="11"/>
  <c r="AM146" i="11"/>
  <c r="AM147" i="11"/>
  <c r="AM148" i="11"/>
  <c r="AM149" i="11"/>
  <c r="AM150" i="11"/>
  <c r="AM151" i="11"/>
  <c r="AM129" i="11"/>
  <c r="AM104" i="11"/>
  <c r="AY591" i="4"/>
  <c r="AY589" i="4"/>
  <c r="AY590" i="4"/>
  <c r="AY592" i="4"/>
  <c r="AY593" i="4"/>
  <c r="AY594" i="4"/>
  <c r="AY1563" i="4"/>
  <c r="AM166" i="11"/>
  <c r="AY601" i="4"/>
  <c r="AY599" i="4"/>
  <c r="AY600" i="4"/>
  <c r="AY602" i="4"/>
  <c r="AY603" i="4"/>
  <c r="AY604" i="4"/>
  <c r="AY581" i="4"/>
  <c r="AY579" i="4"/>
  <c r="AY580" i="4"/>
  <c r="AY584" i="4"/>
  <c r="AY1603" i="4"/>
  <c r="AY1605" i="4"/>
  <c r="AY1606" i="4"/>
  <c r="AM353" i="14"/>
  <c r="AM354" i="14"/>
  <c r="AM167" i="11"/>
  <c r="JJ73" i="8"/>
  <c r="JJ83" i="8"/>
  <c r="JJ131" i="8"/>
  <c r="AM165" i="11"/>
  <c r="AY1683" i="4"/>
  <c r="AM169" i="11"/>
  <c r="AY1643" i="4"/>
  <c r="AY1644" i="4"/>
  <c r="AM168" i="11"/>
  <c r="AM164" i="11"/>
  <c r="AY653" i="4"/>
  <c r="AM160" i="11"/>
  <c r="AY720" i="4"/>
  <c r="AX1458" i="4"/>
  <c r="AY1454" i="4"/>
  <c r="AY852" i="4"/>
  <c r="AY851" i="4"/>
  <c r="AY853" i="4"/>
  <c r="AY854" i="4"/>
  <c r="AY983" i="4"/>
  <c r="AY984" i="4"/>
  <c r="AY1455" i="4"/>
  <c r="AY1456" i="4"/>
  <c r="AY1447" i="4"/>
  <c r="AY1448" i="4"/>
  <c r="AY1449" i="4"/>
  <c r="AY1450" i="4"/>
  <c r="AY1457" i="4"/>
  <c r="AY1550" i="4"/>
  <c r="AM156" i="11"/>
  <c r="AY721" i="4"/>
  <c r="AX1413" i="4"/>
  <c r="AY1409" i="4"/>
  <c r="AY727" i="4"/>
  <c r="AY866" i="4"/>
  <c r="AY865" i="4"/>
  <c r="AY867" i="4"/>
  <c r="AY868" i="4"/>
  <c r="AY987" i="4"/>
  <c r="AY988" i="4"/>
  <c r="AY1410" i="4"/>
  <c r="AY1411" i="4"/>
  <c r="AY1402" i="4"/>
  <c r="AY1403" i="4"/>
  <c r="AY1404" i="4"/>
  <c r="AY1405" i="4"/>
  <c r="AY1412" i="4"/>
  <c r="AY1533" i="4"/>
  <c r="AM157" i="11"/>
  <c r="AY722" i="4"/>
  <c r="AX1428" i="4"/>
  <c r="AY1424" i="4"/>
  <c r="AY728" i="4"/>
  <c r="AY873" i="4"/>
  <c r="AY872" i="4"/>
  <c r="AY874" i="4"/>
  <c r="AY875" i="4"/>
  <c r="AY991" i="4"/>
  <c r="AY1425" i="4"/>
  <c r="AY1426" i="4"/>
  <c r="AY1417" i="4"/>
  <c r="AY1418" i="4"/>
  <c r="AY1419" i="4"/>
  <c r="AY1420" i="4"/>
  <c r="AY1427" i="4"/>
  <c r="AY1539" i="4"/>
  <c r="AM158" i="11"/>
  <c r="AY723" i="4"/>
  <c r="AX1443" i="4"/>
  <c r="AY1439" i="4"/>
  <c r="AY729" i="4"/>
  <c r="AY880" i="4"/>
  <c r="AY879" i="4"/>
  <c r="AY881" i="4"/>
  <c r="AY882" i="4"/>
  <c r="AY999" i="4"/>
  <c r="AY1440" i="4"/>
  <c r="AY1441" i="4"/>
  <c r="AY1432" i="4"/>
  <c r="AY1433" i="4"/>
  <c r="AY1434" i="4"/>
  <c r="AY1435" i="4"/>
  <c r="AY1442" i="4"/>
  <c r="AY1545" i="4"/>
  <c r="AM159" i="11"/>
  <c r="AM155" i="11"/>
  <c r="AM176" i="14"/>
  <c r="AM177" i="14"/>
  <c r="AM178" i="14"/>
  <c r="AM258" i="14"/>
  <c r="AM259" i="14"/>
  <c r="AM162" i="11"/>
  <c r="AM185" i="14"/>
  <c r="AM274" i="14"/>
  <c r="AM275" i="14"/>
  <c r="AM163" i="11"/>
  <c r="AM161" i="11"/>
  <c r="AM170" i="11"/>
  <c r="AM171" i="11"/>
  <c r="AM172" i="11"/>
  <c r="AM173" i="11"/>
  <c r="AM174" i="11"/>
  <c r="AM175" i="11"/>
  <c r="AM176" i="11"/>
  <c r="AM154" i="11"/>
  <c r="AY1564" i="4"/>
  <c r="AM190" i="11"/>
  <c r="AM355" i="14"/>
  <c r="AM191" i="11"/>
  <c r="JJ74" i="8"/>
  <c r="JJ84" i="8"/>
  <c r="JJ132" i="8"/>
  <c r="JJ185" i="8"/>
  <c r="AM189" i="11"/>
  <c r="AY1645" i="4"/>
  <c r="AM192" i="11"/>
  <c r="AY1684" i="4"/>
  <c r="AM193" i="11"/>
  <c r="AM188" i="11"/>
  <c r="AY654" i="4"/>
  <c r="AM184" i="11"/>
  <c r="AY1532" i="4"/>
  <c r="AM181" i="11"/>
  <c r="AY1538" i="4"/>
  <c r="AM182" i="11"/>
  <c r="AY1544" i="4"/>
  <c r="AM183" i="11"/>
  <c r="AY726" i="4"/>
  <c r="AX1398" i="4"/>
  <c r="AY1394" i="4"/>
  <c r="AY859" i="4"/>
  <c r="AY858" i="4"/>
  <c r="AY860" i="4"/>
  <c r="AY861" i="4"/>
  <c r="AY1008" i="4"/>
  <c r="AY1009" i="4"/>
  <c r="AY1395" i="4"/>
  <c r="AY1396" i="4"/>
  <c r="AY1387" i="4"/>
  <c r="AY1388" i="4"/>
  <c r="AY1389" i="4"/>
  <c r="AY1390" i="4"/>
  <c r="AY1397" i="4"/>
  <c r="AY1527" i="4"/>
  <c r="AM180" i="11"/>
  <c r="AM179" i="11"/>
  <c r="AM260" i="14"/>
  <c r="AM186" i="11"/>
  <c r="AM276" i="14"/>
  <c r="AM187" i="11"/>
  <c r="AM185" i="11"/>
  <c r="AM194" i="11"/>
  <c r="AM195" i="11"/>
  <c r="AM196" i="11"/>
  <c r="AM197" i="11"/>
  <c r="AM198" i="11"/>
  <c r="AM199" i="11"/>
  <c r="AM200" i="11"/>
  <c r="AM178" i="11"/>
  <c r="AY1565" i="4"/>
  <c r="AM214" i="11"/>
  <c r="AM356" i="14"/>
  <c r="AM215" i="11"/>
  <c r="JJ75" i="8"/>
  <c r="JJ85" i="8"/>
  <c r="JJ133" i="8"/>
  <c r="JJ186" i="8"/>
  <c r="AM213" i="11"/>
  <c r="AY1646" i="4"/>
  <c r="AM216" i="11"/>
  <c r="AM212" i="11"/>
  <c r="AY655" i="4"/>
  <c r="AM208" i="11"/>
  <c r="AY1534" i="4"/>
  <c r="AM205" i="11"/>
  <c r="AY1540" i="4"/>
  <c r="AM206" i="11"/>
  <c r="AY1546" i="4"/>
  <c r="AM207" i="11"/>
  <c r="AY1528" i="4"/>
  <c r="AM204" i="11"/>
  <c r="AM203" i="11"/>
  <c r="AM261" i="14"/>
  <c r="AM210" i="11"/>
  <c r="AM277" i="14"/>
  <c r="AM211" i="11"/>
  <c r="AM209" i="11"/>
  <c r="AM218" i="11"/>
  <c r="AM219" i="11"/>
  <c r="AM220" i="11"/>
  <c r="AM221" i="11"/>
  <c r="AM222" i="11"/>
  <c r="AM223" i="11"/>
  <c r="AM224" i="11"/>
  <c r="AM202" i="11"/>
  <c r="AY1566" i="4"/>
  <c r="AM234" i="11"/>
  <c r="AM357" i="14"/>
  <c r="AM235" i="11"/>
  <c r="AY1686" i="4"/>
  <c r="AM238" i="11"/>
  <c r="AY1653" i="4"/>
  <c r="AM236" i="11"/>
  <c r="AY1651" i="4"/>
  <c r="AM237" i="11"/>
  <c r="AM232" i="11"/>
  <c r="BW192" i="6"/>
  <c r="AY626" i="4"/>
  <c r="AY656" i="4"/>
  <c r="AM228" i="11"/>
  <c r="AM227" i="11"/>
  <c r="AM262" i="14"/>
  <c r="AM230" i="11"/>
  <c r="AM278" i="14"/>
  <c r="AM231" i="11"/>
  <c r="AM229" i="11"/>
  <c r="AM239" i="11"/>
  <c r="AM240" i="11"/>
  <c r="AM241" i="11"/>
  <c r="AM242" i="11"/>
  <c r="AM243" i="11"/>
  <c r="AM244" i="11"/>
  <c r="AM245" i="11"/>
  <c r="AM226" i="11"/>
  <c r="AM153" i="11"/>
  <c r="AM29" i="11"/>
  <c r="AM5" i="11"/>
  <c r="AM9" i="11"/>
  <c r="AM13" i="11"/>
  <c r="AM17" i="11"/>
  <c r="AM4" i="11"/>
  <c r="AM3" i="11"/>
  <c r="AM248" i="11"/>
  <c r="AM189" i="14"/>
  <c r="AM192" i="14"/>
  <c r="AM190" i="14"/>
  <c r="AM191" i="14"/>
  <c r="AM194" i="14"/>
  <c r="AM199" i="14"/>
  <c r="AM202" i="14"/>
  <c r="AM205" i="14"/>
  <c r="AM209" i="14"/>
  <c r="AM212" i="14"/>
  <c r="AM257" i="11"/>
  <c r="AM252" i="11"/>
  <c r="AY20" i="4"/>
  <c r="AY21" i="4"/>
  <c r="AY22" i="4"/>
  <c r="AY23" i="4"/>
  <c r="AY26" i="4"/>
  <c r="AY30" i="4"/>
  <c r="AY90" i="4"/>
  <c r="AY91" i="4"/>
  <c r="AY92" i="4"/>
  <c r="AY93" i="4"/>
  <c r="AY96" i="4"/>
  <c r="AY98" i="4"/>
  <c r="AY34" i="4"/>
  <c r="AY36" i="4"/>
  <c r="AY38" i="4"/>
  <c r="AY40" i="4"/>
  <c r="AY43" i="4"/>
  <c r="AY101" i="4"/>
  <c r="AY103" i="4"/>
  <c r="AY105" i="4"/>
  <c r="AY107" i="4"/>
  <c r="AY110" i="4"/>
  <c r="AY157" i="4"/>
  <c r="AY158" i="4"/>
  <c r="AY159" i="4"/>
  <c r="AY160" i="4"/>
  <c r="AY163" i="4"/>
  <c r="AY165" i="4"/>
  <c r="AY224" i="4"/>
  <c r="AY225" i="4"/>
  <c r="AY226" i="4"/>
  <c r="AY227" i="4"/>
  <c r="AY230" i="4"/>
  <c r="AY232" i="4"/>
  <c r="AY168" i="4"/>
  <c r="AY170" i="4"/>
  <c r="AY172" i="4"/>
  <c r="AY174" i="4"/>
  <c r="AY177" i="4"/>
  <c r="AY235" i="4"/>
  <c r="AY244" i="4"/>
  <c r="AN12" i="10"/>
  <c r="AY281" i="4"/>
  <c r="AY282" i="4"/>
  <c r="AM263" i="11"/>
  <c r="AY47" i="4"/>
  <c r="AY114" i="4"/>
  <c r="AY50" i="4"/>
  <c r="AY52" i="4"/>
  <c r="AY54" i="4"/>
  <c r="AY56" i="4"/>
  <c r="AY59" i="4"/>
  <c r="AY117" i="4"/>
  <c r="AY119" i="4"/>
  <c r="AY121" i="4"/>
  <c r="AY123" i="4"/>
  <c r="AY126" i="4"/>
  <c r="AY181" i="4"/>
  <c r="AY248" i="4"/>
  <c r="AY184" i="4"/>
  <c r="AY186" i="4"/>
  <c r="AY188" i="4"/>
  <c r="AY190" i="4"/>
  <c r="AY193" i="4"/>
  <c r="AY251" i="4"/>
  <c r="AY260" i="4"/>
  <c r="AN15" i="10"/>
  <c r="AY285" i="4"/>
  <c r="AY286" i="4"/>
  <c r="AM264" i="11"/>
  <c r="AY63" i="4"/>
  <c r="AY130" i="4"/>
  <c r="AY66" i="4"/>
  <c r="AY68" i="4"/>
  <c r="AY70" i="4"/>
  <c r="AY72" i="4"/>
  <c r="AY75" i="4"/>
  <c r="AY133" i="4"/>
  <c r="AY135" i="4"/>
  <c r="AY137" i="4"/>
  <c r="AY139" i="4"/>
  <c r="AY142" i="4"/>
  <c r="AY197" i="4"/>
  <c r="AY264" i="4"/>
  <c r="AY200" i="4"/>
  <c r="AY202" i="4"/>
  <c r="AY204" i="4"/>
  <c r="AY206" i="4"/>
  <c r="AY209" i="4"/>
  <c r="AY267" i="4"/>
  <c r="AY276" i="4"/>
  <c r="AN18" i="10"/>
  <c r="AY289" i="4"/>
  <c r="AY290" i="4"/>
  <c r="AM265" i="11"/>
  <c r="AM262" i="11"/>
  <c r="AM260" i="11"/>
  <c r="AN5" i="11"/>
  <c r="AN9" i="11"/>
  <c r="AN13" i="11"/>
  <c r="AN17" i="11"/>
  <c r="AN4" i="11"/>
  <c r="AN3" i="11"/>
  <c r="AO5" i="11"/>
  <c r="AO9" i="11"/>
  <c r="AO13" i="11"/>
  <c r="AO17" i="11"/>
  <c r="AO4" i="11"/>
  <c r="AO3" i="11"/>
  <c r="AP5" i="11"/>
  <c r="AP9" i="11"/>
  <c r="AP13" i="11"/>
  <c r="AP17" i="11"/>
  <c r="AP4" i="11"/>
  <c r="AP3" i="11"/>
  <c r="AQ5" i="11"/>
  <c r="AQ9" i="11"/>
  <c r="AQ13" i="11"/>
  <c r="AQ17" i="11"/>
  <c r="AQ4" i="11"/>
  <c r="AQ3" i="11"/>
  <c r="AR5" i="11"/>
  <c r="AR9" i="11"/>
  <c r="AR13" i="11"/>
  <c r="AR17" i="11"/>
  <c r="AR4" i="11"/>
  <c r="AR3" i="11"/>
  <c r="AS5" i="11"/>
  <c r="AS9" i="11"/>
  <c r="AS13" i="11"/>
  <c r="AS17" i="11"/>
  <c r="AS4" i="11"/>
  <c r="AS3" i="11"/>
  <c r="AT5" i="11"/>
  <c r="AT9" i="11"/>
  <c r="AT13" i="11"/>
  <c r="AT17" i="11"/>
  <c r="AT4" i="11"/>
  <c r="AT3" i="11"/>
  <c r="AU5" i="11"/>
  <c r="AU9" i="11"/>
  <c r="AU13" i="11"/>
  <c r="AU17" i="11"/>
  <c r="AU4" i="11"/>
  <c r="AU3" i="11"/>
  <c r="AV5" i="11"/>
  <c r="AV9" i="11"/>
  <c r="AV13" i="11"/>
  <c r="AV17" i="11"/>
  <c r="AV4" i="11"/>
  <c r="AV3" i="11"/>
  <c r="AW5" i="11"/>
  <c r="AW9" i="11"/>
  <c r="AW13" i="11"/>
  <c r="AW17" i="11"/>
  <c r="AW4" i="11"/>
  <c r="AW3" i="11"/>
  <c r="BJ17" i="4"/>
  <c r="BJ11" i="4"/>
  <c r="BJ12" i="4"/>
  <c r="BJ13" i="4"/>
  <c r="BJ14" i="4"/>
  <c r="BJ15" i="4"/>
  <c r="BJ16" i="4"/>
  <c r="BJ19" i="4"/>
  <c r="AX5" i="11"/>
  <c r="BJ87" i="4"/>
  <c r="BJ81" i="4"/>
  <c r="BJ82" i="4"/>
  <c r="BJ83" i="4"/>
  <c r="BJ84" i="4"/>
  <c r="BJ85" i="4"/>
  <c r="BJ86" i="4"/>
  <c r="BJ89" i="4"/>
  <c r="AX9" i="11"/>
  <c r="BJ154" i="4"/>
  <c r="BJ148" i="4"/>
  <c r="BJ149" i="4"/>
  <c r="BJ150" i="4"/>
  <c r="BJ151" i="4"/>
  <c r="BJ152" i="4"/>
  <c r="BJ153" i="4"/>
  <c r="BJ156" i="4"/>
  <c r="AX13" i="11"/>
  <c r="BJ221" i="4"/>
  <c r="BJ215" i="4"/>
  <c r="BJ216" i="4"/>
  <c r="BJ217" i="4"/>
  <c r="BJ218" i="4"/>
  <c r="BJ219" i="4"/>
  <c r="BJ220" i="4"/>
  <c r="BJ223" i="4"/>
  <c r="AX17" i="11"/>
  <c r="AX4" i="11"/>
  <c r="AX3" i="11"/>
  <c r="JJ190" i="8"/>
  <c r="JJ200" i="8"/>
  <c r="JJ196" i="8"/>
  <c r="JK196" i="8"/>
  <c r="JL196" i="8"/>
  <c r="JM196" i="8"/>
  <c r="JN196" i="8"/>
  <c r="JO196" i="8"/>
  <c r="JP196" i="8"/>
  <c r="JQ196" i="8"/>
  <c r="JR196" i="8"/>
  <c r="JS196" i="8"/>
  <c r="JT196" i="8"/>
  <c r="JU196" i="8"/>
  <c r="JJ195" i="8"/>
  <c r="JJ197" i="8"/>
  <c r="JJ201" i="8"/>
  <c r="AM277" i="11"/>
  <c r="AM213" i="14"/>
  <c r="AM278" i="11"/>
  <c r="BW446" i="6"/>
  <c r="AY1737" i="4"/>
  <c r="AY1734" i="4"/>
  <c r="AY1739" i="4"/>
  <c r="BW447" i="6"/>
  <c r="AY1740" i="4"/>
  <c r="AY1738" i="4"/>
  <c r="AY1741" i="4"/>
  <c r="AY1742" i="4"/>
  <c r="AY1744" i="4"/>
  <c r="AM276" i="11"/>
  <c r="AM273" i="11"/>
  <c r="AX1622" i="4"/>
  <c r="AY1618" i="4"/>
  <c r="AY1615" i="4"/>
  <c r="AY1616" i="4"/>
  <c r="AY1619" i="4"/>
  <c r="AY1620" i="4"/>
  <c r="AY1621" i="4"/>
  <c r="AY1631" i="4"/>
  <c r="AM261" i="11"/>
  <c r="AM259" i="11"/>
  <c r="AM250" i="11"/>
  <c r="AM280" i="11"/>
  <c r="AL128" i="12"/>
  <c r="AM288" i="11"/>
  <c r="AY283" i="4"/>
  <c r="AY287" i="4"/>
  <c r="AY291" i="4"/>
  <c r="AM284" i="11"/>
  <c r="AM283" i="11"/>
  <c r="AY1013" i="4"/>
  <c r="AY1016" i="4"/>
  <c r="AY1030" i="4"/>
  <c r="AY1018" i="4"/>
  <c r="AY1031" i="4"/>
  <c r="AY1020" i="4"/>
  <c r="AY1032" i="4"/>
  <c r="AY1022" i="4"/>
  <c r="AY1033" i="4"/>
  <c r="AY1024" i="4"/>
  <c r="AY1034" i="4"/>
  <c r="AY1035" i="4"/>
  <c r="AY1038" i="4"/>
  <c r="AY1039" i="4"/>
  <c r="AY1040" i="4"/>
  <c r="AY1041" i="4"/>
  <c r="AY1042" i="4"/>
  <c r="AY1043" i="4"/>
  <c r="AY1045" i="4"/>
  <c r="AY1052" i="4"/>
  <c r="AY1055" i="4"/>
  <c r="AY1069" i="4"/>
  <c r="AY1057" i="4"/>
  <c r="AY1070" i="4"/>
  <c r="AY1059" i="4"/>
  <c r="AY1071" i="4"/>
  <c r="AY1061" i="4"/>
  <c r="AY1072" i="4"/>
  <c r="AY1063" i="4"/>
  <c r="AY1073" i="4"/>
  <c r="AY1074" i="4"/>
  <c r="AY1077" i="4"/>
  <c r="AY1078" i="4"/>
  <c r="AY1079" i="4"/>
  <c r="AY1080" i="4"/>
  <c r="AY1081" i="4"/>
  <c r="AY1082" i="4"/>
  <c r="AY1084" i="4"/>
  <c r="AY1090" i="4"/>
  <c r="AY1093" i="4"/>
  <c r="AY1107" i="4"/>
  <c r="AY1095" i="4"/>
  <c r="AY1108" i="4"/>
  <c r="AY1097" i="4"/>
  <c r="AY1109" i="4"/>
  <c r="AY1099" i="4"/>
  <c r="AY1110" i="4"/>
  <c r="AY1101" i="4"/>
  <c r="AY1111" i="4"/>
  <c r="AY1112" i="4"/>
  <c r="AY1115" i="4"/>
  <c r="AY1116" i="4"/>
  <c r="AY1117" i="4"/>
  <c r="AY1118" i="4"/>
  <c r="AY1119" i="4"/>
  <c r="AY1120" i="4"/>
  <c r="AY1122" i="4"/>
  <c r="AM286" i="11"/>
  <c r="AY1017" i="4"/>
  <c r="AY1019" i="4"/>
  <c r="AY1021" i="4"/>
  <c r="AY1023" i="4"/>
  <c r="AY1027" i="4"/>
  <c r="AY1049" i="4"/>
  <c r="AY1056" i="4"/>
  <c r="AY1058" i="4"/>
  <c r="AY1060" i="4"/>
  <c r="AY1062" i="4"/>
  <c r="AY1066" i="4"/>
  <c r="AY1087" i="4"/>
  <c r="AY1094" i="4"/>
  <c r="AY1096" i="4"/>
  <c r="AY1098" i="4"/>
  <c r="AY1100" i="4"/>
  <c r="AY1104" i="4"/>
  <c r="AY1125" i="4"/>
  <c r="AY900" i="4"/>
  <c r="AY901" i="4"/>
  <c r="AY902" i="4"/>
  <c r="AY903" i="4"/>
  <c r="AY934" i="4"/>
  <c r="AY935" i="4"/>
  <c r="AY936" i="4"/>
  <c r="AY937" i="4"/>
  <c r="AY960" i="4"/>
  <c r="AY961" i="4"/>
  <c r="AY962" i="4"/>
  <c r="AY963" i="4"/>
  <c r="AY992" i="4"/>
  <c r="AY993" i="4"/>
  <c r="AY994" i="4"/>
  <c r="AY995" i="4"/>
  <c r="AY1128" i="4"/>
  <c r="AY1131" i="4"/>
  <c r="AY1132" i="4"/>
  <c r="AY1133" i="4"/>
  <c r="AY1134" i="4"/>
  <c r="AY1135" i="4"/>
  <c r="AY1136" i="4"/>
  <c r="AY1137" i="4"/>
  <c r="AY1138" i="4"/>
  <c r="AY1142" i="4"/>
  <c r="AY908" i="4"/>
  <c r="AY909" i="4"/>
  <c r="AY910" i="4"/>
  <c r="AY911" i="4"/>
  <c r="AY942" i="4"/>
  <c r="AY943" i="4"/>
  <c r="AY944" i="4"/>
  <c r="AY945" i="4"/>
  <c r="AY968" i="4"/>
  <c r="AY969" i="4"/>
  <c r="AY970" i="4"/>
  <c r="AY971" i="4"/>
  <c r="AY1000" i="4"/>
  <c r="AY1001" i="4"/>
  <c r="AY1002" i="4"/>
  <c r="AY1003" i="4"/>
  <c r="AY1145" i="4"/>
  <c r="AY1148" i="4"/>
  <c r="AY1149" i="4"/>
  <c r="AY1150" i="4"/>
  <c r="AY1151" i="4"/>
  <c r="AY1152" i="4"/>
  <c r="AY1153" i="4"/>
  <c r="AY1154" i="4"/>
  <c r="AY1155" i="4"/>
  <c r="AY1159" i="4"/>
  <c r="AM287" i="11"/>
  <c r="AM282" i="11"/>
  <c r="AX1568" i="4"/>
  <c r="AY1570" i="4"/>
  <c r="AY1571" i="4"/>
  <c r="AM23" i="12"/>
  <c r="AB97" i="10"/>
  <c r="AC97" i="10"/>
  <c r="AD97" i="10"/>
  <c r="AE97" i="10"/>
  <c r="AF97" i="10"/>
  <c r="AG97" i="10"/>
  <c r="AH97" i="10"/>
  <c r="AI97" i="10"/>
  <c r="AJ97" i="10"/>
  <c r="AK97" i="10"/>
  <c r="AL97" i="10"/>
  <c r="AM97" i="10"/>
  <c r="AX1698" i="4"/>
  <c r="AY1699" i="4"/>
  <c r="AM48" i="12"/>
  <c r="AM6" i="12"/>
  <c r="AM7" i="12"/>
  <c r="AM8" i="12"/>
  <c r="AM5" i="12"/>
  <c r="AM4" i="12"/>
  <c r="AX619" i="4"/>
  <c r="AX628" i="4"/>
  <c r="AX620" i="4"/>
  <c r="AX629" i="4"/>
  <c r="AX621" i="4"/>
  <c r="AX630" i="4"/>
  <c r="AX631" i="4"/>
  <c r="AX632" i="4"/>
  <c r="AX634" i="4"/>
  <c r="AY636" i="4"/>
  <c r="AM22" i="12"/>
  <c r="AM17" i="12"/>
  <c r="AM18" i="12"/>
  <c r="AM19" i="12"/>
  <c r="AY1141" i="4"/>
  <c r="AM20" i="12"/>
  <c r="AY1156" i="4"/>
  <c r="AY1158" i="4"/>
  <c r="AM21" i="12"/>
  <c r="AM16" i="12"/>
  <c r="AM287" i="14"/>
  <c r="AM288" i="14"/>
  <c r="AM289" i="14"/>
  <c r="AM291" i="14"/>
  <c r="AM23" i="14"/>
  <c r="AM55" i="14"/>
  <c r="AM85" i="14"/>
  <c r="AM293" i="14"/>
  <c r="AM299" i="14"/>
  <c r="AM300" i="14"/>
  <c r="AM302" i="14"/>
  <c r="AM26" i="14"/>
  <c r="AM58" i="14"/>
  <c r="AM88" i="14"/>
  <c r="AM294" i="14"/>
  <c r="AM305" i="14"/>
  <c r="AM306" i="14"/>
  <c r="AM308" i="14"/>
  <c r="AM30" i="14"/>
  <c r="AM62" i="14"/>
  <c r="AM92" i="14"/>
  <c r="AM295" i="14"/>
  <c r="AM311" i="14"/>
  <c r="AM312" i="14"/>
  <c r="AM314" i="14"/>
  <c r="AM316" i="14"/>
  <c r="AM26" i="12"/>
  <c r="AA103" i="14"/>
  <c r="AB103" i="14"/>
  <c r="AC103" i="14"/>
  <c r="AD103" i="14"/>
  <c r="AE103" i="14"/>
  <c r="AF103" i="14"/>
  <c r="AG103" i="14"/>
  <c r="AH103" i="14"/>
  <c r="AI103" i="14"/>
  <c r="AJ103" i="14"/>
  <c r="AK103" i="14"/>
  <c r="AL103" i="14"/>
  <c r="AM362" i="14"/>
  <c r="AM28" i="12"/>
  <c r="AL110" i="14"/>
  <c r="AM368" i="14"/>
  <c r="AM31" i="12"/>
  <c r="AM21" i="14"/>
  <c r="AM53" i="14"/>
  <c r="AM83" i="14"/>
  <c r="AM113" i="14"/>
  <c r="AL370" i="14"/>
  <c r="AM32" i="12"/>
  <c r="AL24" i="14"/>
  <c r="AL56" i="14"/>
  <c r="AL86" i="14"/>
  <c r="AL116" i="14"/>
  <c r="AM372" i="14"/>
  <c r="AM33" i="12"/>
  <c r="AM120" i="14"/>
  <c r="AL374" i="14"/>
  <c r="AM34" i="12"/>
  <c r="AL122" i="14"/>
  <c r="AM376" i="14"/>
  <c r="AM35" i="12"/>
  <c r="AM25" i="12"/>
  <c r="AY1607" i="4"/>
  <c r="AM332" i="14"/>
  <c r="AM333" i="14"/>
  <c r="AM334" i="14"/>
  <c r="AM335" i="14"/>
  <c r="AM336" i="14"/>
  <c r="AM339" i="14"/>
  <c r="AM340" i="14"/>
  <c r="AM341" i="14"/>
  <c r="AM342" i="14"/>
  <c r="AM36" i="12"/>
  <c r="AM216" i="14"/>
  <c r="AM217" i="14"/>
  <c r="AM218" i="14"/>
  <c r="AM200" i="14"/>
  <c r="AM222" i="14"/>
  <c r="AM223" i="14"/>
  <c r="AM224" i="14"/>
  <c r="AM225" i="14"/>
  <c r="AM203" i="14"/>
  <c r="AM227" i="14"/>
  <c r="AM228" i="14"/>
  <c r="AM229" i="14"/>
  <c r="AM230" i="14"/>
  <c r="AM207" i="14"/>
  <c r="AM232" i="14"/>
  <c r="AM233" i="14"/>
  <c r="AM234" i="14"/>
  <c r="AM235" i="14"/>
  <c r="AM237" i="14"/>
  <c r="AM38" i="12"/>
  <c r="AM242" i="14"/>
  <c r="AM40" i="12"/>
  <c r="AL246" i="14"/>
  <c r="AM41" i="12"/>
  <c r="AM245" i="14"/>
  <c r="AM42" i="12"/>
  <c r="AM198" i="14"/>
  <c r="AL243" i="14"/>
  <c r="AM43" i="12"/>
  <c r="AL201" i="14"/>
  <c r="AM244" i="14"/>
  <c r="AM44" i="12"/>
  <c r="AM37" i="12"/>
  <c r="AM24" i="12"/>
  <c r="AX1725" i="4"/>
  <c r="AY1726" i="4"/>
  <c r="AM49" i="12"/>
  <c r="AW1716" i="4"/>
  <c r="AX1716" i="4"/>
  <c r="AY1717" i="4"/>
  <c r="AM50" i="12"/>
  <c r="AW1719" i="4"/>
  <c r="AX1719" i="4"/>
  <c r="AY1720" i="4"/>
  <c r="AM51" i="12"/>
  <c r="AX1722" i="4"/>
  <c r="AY1723" i="4"/>
  <c r="AM53" i="12"/>
  <c r="AM47" i="12"/>
  <c r="AM58" i="12"/>
  <c r="AX1682" i="4"/>
  <c r="AX1672" i="4"/>
  <c r="AY1688" i="4"/>
  <c r="AM46" i="12"/>
  <c r="AY1634" i="4"/>
  <c r="AM57" i="12"/>
  <c r="AM55" i="12"/>
  <c r="AM56" i="12"/>
  <c r="AM3" i="12"/>
  <c r="AY1705" i="4"/>
  <c r="AM74" i="12"/>
  <c r="AM114" i="12"/>
  <c r="AM115" i="12"/>
  <c r="AM116" i="12"/>
  <c r="AM117" i="12"/>
  <c r="AM113" i="12"/>
  <c r="AY35" i="4"/>
  <c r="AY37" i="4"/>
  <c r="AY39" i="4"/>
  <c r="AY41" i="4"/>
  <c r="AY44" i="4"/>
  <c r="AY51" i="4"/>
  <c r="AY53" i="4"/>
  <c r="AY55" i="4"/>
  <c r="AY57" i="4"/>
  <c r="AY60" i="4"/>
  <c r="AY67" i="4"/>
  <c r="AY69" i="4"/>
  <c r="AY71" i="4"/>
  <c r="AY73" i="4"/>
  <c r="AY76" i="4"/>
  <c r="AY102" i="4"/>
  <c r="AY104" i="4"/>
  <c r="AY106" i="4"/>
  <c r="AY108" i="4"/>
  <c r="AY111" i="4"/>
  <c r="AY118" i="4"/>
  <c r="AY120" i="4"/>
  <c r="AY122" i="4"/>
  <c r="AY124" i="4"/>
  <c r="AY127" i="4"/>
  <c r="AY134" i="4"/>
  <c r="AY136" i="4"/>
  <c r="AY138" i="4"/>
  <c r="AY140" i="4"/>
  <c r="AY143" i="4"/>
  <c r="AY169" i="4"/>
  <c r="AY171" i="4"/>
  <c r="AY173" i="4"/>
  <c r="AY175" i="4"/>
  <c r="AY178" i="4"/>
  <c r="AY185" i="4"/>
  <c r="AY187" i="4"/>
  <c r="AY189" i="4"/>
  <c r="AY191" i="4"/>
  <c r="AY194" i="4"/>
  <c r="AY201" i="4"/>
  <c r="AY203" i="4"/>
  <c r="AY205" i="4"/>
  <c r="AY207" i="4"/>
  <c r="AY210" i="4"/>
  <c r="AY236" i="4"/>
  <c r="AY245" i="4"/>
  <c r="AY252" i="4"/>
  <c r="AY261" i="4"/>
  <c r="AY268" i="4"/>
  <c r="AY277" i="4"/>
  <c r="AM68" i="12"/>
  <c r="AM67" i="12"/>
  <c r="AM70" i="12"/>
  <c r="AM66" i="12"/>
  <c r="AM72" i="12"/>
  <c r="AY1046" i="4"/>
  <c r="AY1085" i="4"/>
  <c r="AY1123" i="4"/>
  <c r="AM73" i="12"/>
  <c r="AM71" i="12"/>
  <c r="AM65" i="12"/>
  <c r="AY1713" i="4"/>
  <c r="AM121" i="12"/>
  <c r="AM119" i="12"/>
  <c r="AM61" i="12"/>
  <c r="AY1629" i="4"/>
  <c r="AM62" i="12"/>
  <c r="AM59" i="12"/>
  <c r="AM123" i="12"/>
  <c r="AL129" i="12"/>
  <c r="AM124" i="12"/>
  <c r="AM125" i="12"/>
  <c r="AY1733" i="4"/>
  <c r="AM126" i="12"/>
  <c r="AM127" i="12"/>
  <c r="AM296" i="11"/>
  <c r="AM295" i="11"/>
  <c r="AM305" i="11"/>
  <c r="AM292" i="11"/>
  <c r="AM291" i="11"/>
  <c r="AM294" i="11"/>
  <c r="AM290" i="11"/>
  <c r="AM307" i="11"/>
  <c r="AM309" i="11"/>
  <c r="AZ524" i="4"/>
  <c r="AZ522" i="4"/>
  <c r="AZ523" i="4"/>
  <c r="AZ525" i="4"/>
  <c r="AZ526" i="4"/>
  <c r="AZ527" i="4"/>
  <c r="AZ1555" i="4"/>
  <c r="AN43" i="11"/>
  <c r="AZ1610" i="4"/>
  <c r="AN127" i="14"/>
  <c r="AN128" i="14"/>
  <c r="AN130" i="14"/>
  <c r="AZ534" i="4"/>
  <c r="AZ532" i="4"/>
  <c r="AZ533" i="4"/>
  <c r="AZ535" i="4"/>
  <c r="AZ536" i="4"/>
  <c r="AZ537" i="4"/>
  <c r="AZ1582" i="4"/>
  <c r="AZ1584" i="4"/>
  <c r="AZ1585" i="4"/>
  <c r="AN345" i="14"/>
  <c r="AN346" i="14"/>
  <c r="AN44" i="11"/>
  <c r="JK28" i="8"/>
  <c r="JK36" i="8"/>
  <c r="JK124" i="8"/>
  <c r="AN42" i="11"/>
  <c r="AZ1674" i="4"/>
  <c r="AZ1675" i="4"/>
  <c r="AN46" i="11"/>
  <c r="AZ1635" i="4"/>
  <c r="AZ1636" i="4"/>
  <c r="AN45" i="11"/>
  <c r="AN41" i="11"/>
  <c r="AZ625" i="4"/>
  <c r="AZ645" i="4"/>
  <c r="AN37" i="11"/>
  <c r="AZ687" i="4"/>
  <c r="AY1185" i="4"/>
  <c r="AZ1181" i="4"/>
  <c r="AZ744" i="4"/>
  <c r="AZ743" i="4"/>
  <c r="AZ742" i="4"/>
  <c r="AZ745" i="4"/>
  <c r="AZ891" i="4"/>
  <c r="AZ892" i="4"/>
  <c r="AZ1182" i="4"/>
  <c r="AZ1183" i="4"/>
  <c r="AZ1174" i="4"/>
  <c r="AZ1175" i="4"/>
  <c r="AZ1176" i="4"/>
  <c r="AZ1177" i="4"/>
  <c r="AZ1184" i="4"/>
  <c r="AZ1462" i="4"/>
  <c r="AN33" i="11"/>
  <c r="AZ688" i="4"/>
  <c r="AZ694" i="4"/>
  <c r="AY1200" i="4"/>
  <c r="AZ1196" i="4"/>
  <c r="AZ760" i="4"/>
  <c r="AZ759" i="4"/>
  <c r="AZ758" i="4"/>
  <c r="AZ761" i="4"/>
  <c r="AZ895" i="4"/>
  <c r="AZ896" i="4"/>
  <c r="AZ1197" i="4"/>
  <c r="AZ1198" i="4"/>
  <c r="AZ1189" i="4"/>
  <c r="AZ1190" i="4"/>
  <c r="AZ1191" i="4"/>
  <c r="AZ1192" i="4"/>
  <c r="AZ1199" i="4"/>
  <c r="AZ1466" i="4"/>
  <c r="AN34" i="11"/>
  <c r="AZ689" i="4"/>
  <c r="AZ695" i="4"/>
  <c r="AY1215" i="4"/>
  <c r="AZ1211" i="4"/>
  <c r="AZ767" i="4"/>
  <c r="AZ766" i="4"/>
  <c r="AZ765" i="4"/>
  <c r="AZ768" i="4"/>
  <c r="AZ899" i="4"/>
  <c r="AZ1212" i="4"/>
  <c r="AZ1213" i="4"/>
  <c r="AZ1204" i="4"/>
  <c r="AZ1205" i="4"/>
  <c r="AZ1206" i="4"/>
  <c r="AZ1207" i="4"/>
  <c r="AZ1214" i="4"/>
  <c r="AZ1471" i="4"/>
  <c r="AN35" i="11"/>
  <c r="AZ690" i="4"/>
  <c r="AZ696" i="4"/>
  <c r="AY1230" i="4"/>
  <c r="AZ1226" i="4"/>
  <c r="AZ774" i="4"/>
  <c r="AZ773" i="4"/>
  <c r="AZ772" i="4"/>
  <c r="AZ775" i="4"/>
  <c r="AZ907" i="4"/>
  <c r="AZ1227" i="4"/>
  <c r="AZ1228" i="4"/>
  <c r="AZ1219" i="4"/>
  <c r="AZ1220" i="4"/>
  <c r="AZ1221" i="4"/>
  <c r="AZ1222" i="4"/>
  <c r="AZ1229" i="4"/>
  <c r="AZ1476" i="4"/>
  <c r="AN36" i="11"/>
  <c r="AN32" i="11"/>
  <c r="AN5" i="14"/>
  <c r="AN6" i="14"/>
  <c r="AN8" i="14"/>
  <c r="AN9" i="14"/>
  <c r="AN10" i="14"/>
  <c r="AN13" i="14"/>
  <c r="AN11" i="14"/>
  <c r="AN14" i="14"/>
  <c r="AN16" i="14"/>
  <c r="AN18" i="14"/>
  <c r="AN22" i="14"/>
  <c r="AN25" i="14"/>
  <c r="AN28" i="14"/>
  <c r="AN32" i="14"/>
  <c r="AN158" i="14"/>
  <c r="AN37" i="14"/>
  <c r="AN38" i="14"/>
  <c r="AN40" i="14"/>
  <c r="AN41" i="14"/>
  <c r="AN42" i="14"/>
  <c r="AN45" i="14"/>
  <c r="AN43" i="14"/>
  <c r="AN46" i="14"/>
  <c r="AN48" i="14"/>
  <c r="AN50" i="14"/>
  <c r="AN54" i="14"/>
  <c r="AN57" i="14"/>
  <c r="AN60" i="14"/>
  <c r="AN64" i="14"/>
  <c r="AN159" i="14"/>
  <c r="AN67" i="14"/>
  <c r="AN68" i="14"/>
  <c r="AN70" i="14"/>
  <c r="AN71" i="14"/>
  <c r="AN72" i="14"/>
  <c r="AN75" i="14"/>
  <c r="AN73" i="14"/>
  <c r="AN76" i="14"/>
  <c r="AN78" i="14"/>
  <c r="AN80" i="14"/>
  <c r="AN84" i="14"/>
  <c r="AN87" i="14"/>
  <c r="AN90" i="14"/>
  <c r="AN94" i="14"/>
  <c r="AN160" i="14"/>
  <c r="AN250" i="14"/>
  <c r="AN251" i="14"/>
  <c r="AN39" i="11"/>
  <c r="AN131" i="14"/>
  <c r="AN132" i="14"/>
  <c r="AN135" i="14"/>
  <c r="AN133" i="14"/>
  <c r="AN136" i="14"/>
  <c r="AN138" i="14"/>
  <c r="AN140" i="14"/>
  <c r="AN144" i="14"/>
  <c r="AN147" i="14"/>
  <c r="AN150" i="14"/>
  <c r="AN154" i="14"/>
  <c r="AN182" i="14"/>
  <c r="AN266" i="14"/>
  <c r="AN267" i="14"/>
  <c r="AN40" i="11"/>
  <c r="AN38" i="11"/>
  <c r="AN47" i="11"/>
  <c r="AN48" i="11"/>
  <c r="AN49" i="11"/>
  <c r="AN50" i="11"/>
  <c r="AN51" i="11"/>
  <c r="AN52" i="11"/>
  <c r="AN53" i="11"/>
  <c r="AN31" i="11"/>
  <c r="AZ1556" i="4"/>
  <c r="AN67" i="11"/>
  <c r="AN347" i="14"/>
  <c r="AN68" i="11"/>
  <c r="JK29" i="8"/>
  <c r="JK37" i="8"/>
  <c r="JK125" i="8"/>
  <c r="AN66" i="11"/>
  <c r="AZ1676" i="4"/>
  <c r="AN70" i="11"/>
  <c r="AZ1637" i="4"/>
  <c r="AN69" i="11"/>
  <c r="AN65" i="11"/>
  <c r="AZ646" i="4"/>
  <c r="AN61" i="11"/>
  <c r="AZ693" i="4"/>
  <c r="AY1245" i="4"/>
  <c r="AZ1241" i="4"/>
  <c r="AZ752" i="4"/>
  <c r="AZ751" i="4"/>
  <c r="AZ750" i="4"/>
  <c r="AZ753" i="4"/>
  <c r="AZ916" i="4"/>
  <c r="AZ917" i="4"/>
  <c r="AZ1242" i="4"/>
  <c r="AZ1243" i="4"/>
  <c r="AZ1234" i="4"/>
  <c r="AZ1235" i="4"/>
  <c r="AZ1236" i="4"/>
  <c r="AZ1237" i="4"/>
  <c r="AZ1244" i="4"/>
  <c r="AZ1481" i="4"/>
  <c r="AN57" i="11"/>
  <c r="AZ1467" i="4"/>
  <c r="AN58" i="11"/>
  <c r="AZ1472" i="4"/>
  <c r="AN59" i="11"/>
  <c r="AZ1477" i="4"/>
  <c r="AN60" i="11"/>
  <c r="AN56" i="11"/>
  <c r="AN252" i="14"/>
  <c r="AN63" i="11"/>
  <c r="AN268" i="14"/>
  <c r="AN64" i="11"/>
  <c r="AN62" i="11"/>
  <c r="AN71" i="11"/>
  <c r="AN72" i="11"/>
  <c r="AN73" i="11"/>
  <c r="AN74" i="11"/>
  <c r="AN75" i="11"/>
  <c r="AN76" i="11"/>
  <c r="AN77" i="11"/>
  <c r="AN55" i="11"/>
  <c r="AN30" i="11"/>
  <c r="AZ547" i="4"/>
  <c r="AZ545" i="4"/>
  <c r="AZ546" i="4"/>
  <c r="AZ548" i="4"/>
  <c r="AZ549" i="4"/>
  <c r="AZ550" i="4"/>
  <c r="AZ1558" i="4"/>
  <c r="AN92" i="11"/>
  <c r="AZ1589" i="4"/>
  <c r="AZ1591" i="4"/>
  <c r="AZ1592" i="4"/>
  <c r="AN348" i="14"/>
  <c r="AN349" i="14"/>
  <c r="AN93" i="11"/>
  <c r="AZ1677" i="4"/>
  <c r="AZ1678" i="4"/>
  <c r="AN95" i="11"/>
  <c r="AZ1638" i="4"/>
  <c r="AZ1639" i="4"/>
  <c r="AN94" i="11"/>
  <c r="AN90" i="11"/>
  <c r="AZ648" i="4"/>
  <c r="AN86" i="11"/>
  <c r="AZ713" i="4"/>
  <c r="AY1261" i="4"/>
  <c r="AZ1257" i="4"/>
  <c r="AZ784" i="4"/>
  <c r="AZ783" i="4"/>
  <c r="AZ782" i="4"/>
  <c r="AZ785" i="4"/>
  <c r="AZ922" i="4"/>
  <c r="AZ923" i="4"/>
  <c r="AZ1258" i="4"/>
  <c r="AZ1259" i="4"/>
  <c r="AZ1250" i="4"/>
  <c r="AZ1251" i="4"/>
  <c r="AZ1252" i="4"/>
  <c r="AZ1253" i="4"/>
  <c r="AZ1260" i="4"/>
  <c r="AZ1486" i="4"/>
  <c r="AN82" i="11"/>
  <c r="AZ714" i="4"/>
  <c r="AY1276" i="4"/>
  <c r="AZ1272" i="4"/>
  <c r="AZ791" i="4"/>
  <c r="AZ790" i="4"/>
  <c r="AZ789" i="4"/>
  <c r="AZ792" i="4"/>
  <c r="AZ928" i="4"/>
  <c r="AZ929" i="4"/>
  <c r="AZ1273" i="4"/>
  <c r="AZ1274" i="4"/>
  <c r="AZ1265" i="4"/>
  <c r="AZ1266" i="4"/>
  <c r="AZ1267" i="4"/>
  <c r="AZ1268" i="4"/>
  <c r="AZ1275" i="4"/>
  <c r="AZ1490" i="4"/>
  <c r="AN83" i="11"/>
  <c r="AZ715" i="4"/>
  <c r="AY1291" i="4"/>
  <c r="AZ1287" i="4"/>
  <c r="AZ798" i="4"/>
  <c r="AZ797" i="4"/>
  <c r="AZ796" i="4"/>
  <c r="AZ799" i="4"/>
  <c r="AZ933" i="4"/>
  <c r="AZ1288" i="4"/>
  <c r="AZ1289" i="4"/>
  <c r="AZ1280" i="4"/>
  <c r="AZ1281" i="4"/>
  <c r="AZ1282" i="4"/>
  <c r="AZ1283" i="4"/>
  <c r="AZ1290" i="4"/>
  <c r="AZ1494" i="4"/>
  <c r="AN84" i="11"/>
  <c r="AZ716" i="4"/>
  <c r="AY1306" i="4"/>
  <c r="AZ1302" i="4"/>
  <c r="AZ805" i="4"/>
  <c r="AZ804" i="4"/>
  <c r="AZ803" i="4"/>
  <c r="AZ806" i="4"/>
  <c r="AZ941" i="4"/>
  <c r="AZ1303" i="4"/>
  <c r="AZ1304" i="4"/>
  <c r="AZ1295" i="4"/>
  <c r="AZ1296" i="4"/>
  <c r="AZ1297" i="4"/>
  <c r="AZ1298" i="4"/>
  <c r="AZ1305" i="4"/>
  <c r="AZ1498" i="4"/>
  <c r="AN85" i="11"/>
  <c r="AN81" i="11"/>
  <c r="AN164" i="14"/>
  <c r="AN165" i="14"/>
  <c r="AN166" i="14"/>
  <c r="AN253" i="14"/>
  <c r="AN254" i="14"/>
  <c r="AN183" i="14"/>
  <c r="AN269" i="14"/>
  <c r="AN270" i="14"/>
  <c r="AN89" i="11"/>
  <c r="AN87" i="11"/>
  <c r="AN96" i="11"/>
  <c r="AN97" i="11"/>
  <c r="AN98" i="11"/>
  <c r="AN99" i="11"/>
  <c r="AN100" i="11"/>
  <c r="AN101" i="11"/>
  <c r="AN102" i="11"/>
  <c r="AN80" i="11"/>
  <c r="AN79" i="11"/>
  <c r="AZ559" i="4"/>
  <c r="AZ557" i="4"/>
  <c r="AZ558" i="4"/>
  <c r="AZ560" i="4"/>
  <c r="AZ561" i="4"/>
  <c r="AZ562" i="4"/>
  <c r="AZ1560" i="4"/>
  <c r="AN117" i="11"/>
  <c r="AZ569" i="4"/>
  <c r="AZ567" i="4"/>
  <c r="AZ568" i="4"/>
  <c r="AZ570" i="4"/>
  <c r="AZ571" i="4"/>
  <c r="AZ572" i="4"/>
  <c r="AZ1596" i="4"/>
  <c r="AZ1598" i="4"/>
  <c r="AZ1599" i="4"/>
  <c r="AN350" i="14"/>
  <c r="AN351" i="14"/>
  <c r="AN118" i="11"/>
  <c r="JK56" i="8"/>
  <c r="JK64" i="8"/>
  <c r="JK128" i="8"/>
  <c r="AN116" i="11"/>
  <c r="AZ1679" i="4"/>
  <c r="AZ1680" i="4"/>
  <c r="AN120" i="11"/>
  <c r="AZ1640" i="4"/>
  <c r="AZ1641" i="4"/>
  <c r="AN119" i="11"/>
  <c r="AN115" i="11"/>
  <c r="AZ650" i="4"/>
  <c r="AN111" i="11"/>
  <c r="AZ700" i="4"/>
  <c r="AY1382" i="4"/>
  <c r="AZ1378" i="4"/>
  <c r="AZ815" i="4"/>
  <c r="AZ814" i="4"/>
  <c r="AZ813" i="4"/>
  <c r="AZ816" i="4"/>
  <c r="AZ950" i="4"/>
  <c r="AZ952" i="4"/>
  <c r="AZ1379" i="4"/>
  <c r="AZ1380" i="4"/>
  <c r="AZ1371" i="4"/>
  <c r="AZ1372" i="4"/>
  <c r="AZ1373" i="4"/>
  <c r="AZ1374" i="4"/>
  <c r="AZ1381" i="4"/>
  <c r="AZ1522" i="4"/>
  <c r="AN107" i="11"/>
  <c r="AZ701" i="4"/>
  <c r="AY1337" i="4"/>
  <c r="AZ1333" i="4"/>
  <c r="AZ829" i="4"/>
  <c r="AZ707" i="4"/>
  <c r="AZ828" i="4"/>
  <c r="AZ827" i="4"/>
  <c r="AZ830" i="4"/>
  <c r="AZ955" i="4"/>
  <c r="AZ956" i="4"/>
  <c r="AZ1334" i="4"/>
  <c r="AZ1335" i="4"/>
  <c r="AZ1326" i="4"/>
  <c r="AZ1327" i="4"/>
  <c r="AZ1328" i="4"/>
  <c r="AZ1329" i="4"/>
  <c r="AZ1336" i="4"/>
  <c r="AZ1507" i="4"/>
  <c r="AN108" i="11"/>
  <c r="AZ702" i="4"/>
  <c r="AY1352" i="4"/>
  <c r="AZ1348" i="4"/>
  <c r="AZ836" i="4"/>
  <c r="AZ708" i="4"/>
  <c r="AZ835" i="4"/>
  <c r="AZ834" i="4"/>
  <c r="AZ837" i="4"/>
  <c r="AZ959" i="4"/>
  <c r="AZ1349" i="4"/>
  <c r="AZ1350" i="4"/>
  <c r="AZ1341" i="4"/>
  <c r="AZ1342" i="4"/>
  <c r="AZ1343" i="4"/>
  <c r="AZ1344" i="4"/>
  <c r="AZ1351" i="4"/>
  <c r="AZ1512" i="4"/>
  <c r="AN109" i="11"/>
  <c r="AZ703" i="4"/>
  <c r="AY1367" i="4"/>
  <c r="AZ1363" i="4"/>
  <c r="AZ843" i="4"/>
  <c r="AZ709" i="4"/>
  <c r="AZ842" i="4"/>
  <c r="AZ841" i="4"/>
  <c r="AZ844" i="4"/>
  <c r="AZ967" i="4"/>
  <c r="AZ1364" i="4"/>
  <c r="AZ1365" i="4"/>
  <c r="AZ1356" i="4"/>
  <c r="AZ1357" i="4"/>
  <c r="AZ1358" i="4"/>
  <c r="AZ1359" i="4"/>
  <c r="AZ1366" i="4"/>
  <c r="AZ1517" i="4"/>
  <c r="AN110" i="11"/>
  <c r="AN106" i="11"/>
  <c r="AN170" i="14"/>
  <c r="AN171" i="14"/>
  <c r="AN172" i="14"/>
  <c r="AN255" i="14"/>
  <c r="AN256" i="14"/>
  <c r="AN113" i="11"/>
  <c r="AN184" i="14"/>
  <c r="AN271" i="14"/>
  <c r="AN272" i="14"/>
  <c r="AN114" i="11"/>
  <c r="AN112" i="11"/>
  <c r="AN121" i="11"/>
  <c r="AN122" i="11"/>
  <c r="AN123" i="11"/>
  <c r="AN124" i="11"/>
  <c r="AN125" i="11"/>
  <c r="AN126" i="11"/>
  <c r="AN127" i="11"/>
  <c r="AN105" i="11"/>
  <c r="AZ1561" i="4"/>
  <c r="AN141" i="11"/>
  <c r="AN352" i="14"/>
  <c r="AN142" i="11"/>
  <c r="JK57" i="8"/>
  <c r="JK65" i="8"/>
  <c r="JK129" i="8"/>
  <c r="AN140" i="11"/>
  <c r="AZ1681" i="4"/>
  <c r="AN144" i="11"/>
  <c r="AZ1642" i="4"/>
  <c r="AN143" i="11"/>
  <c r="AN139" i="11"/>
  <c r="AZ651" i="4"/>
  <c r="AN135" i="11"/>
  <c r="AZ1508" i="4"/>
  <c r="AN132" i="11"/>
  <c r="AZ1513" i="4"/>
  <c r="AN133" i="11"/>
  <c r="AZ1518" i="4"/>
  <c r="AN134" i="11"/>
  <c r="AZ706" i="4"/>
  <c r="AY1322" i="4"/>
  <c r="AZ1318" i="4"/>
  <c r="AZ822" i="4"/>
  <c r="AZ821" i="4"/>
  <c r="AZ820" i="4"/>
  <c r="AZ823" i="4"/>
  <c r="AZ976" i="4"/>
  <c r="AZ977" i="4"/>
  <c r="AZ1319" i="4"/>
  <c r="AZ1320" i="4"/>
  <c r="AZ1311" i="4"/>
  <c r="AZ1312" i="4"/>
  <c r="AZ1313" i="4"/>
  <c r="AZ1314" i="4"/>
  <c r="AZ1321" i="4"/>
  <c r="AZ1503" i="4"/>
  <c r="AN131" i="11"/>
  <c r="AN130" i="11"/>
  <c r="AN257" i="14"/>
  <c r="AN137" i="11"/>
  <c r="AN273" i="14"/>
  <c r="AN138" i="11"/>
  <c r="AN136" i="11"/>
  <c r="AN145" i="11"/>
  <c r="AN146" i="11"/>
  <c r="AN147" i="11"/>
  <c r="AN148" i="11"/>
  <c r="AN149" i="11"/>
  <c r="AN150" i="11"/>
  <c r="AN151" i="11"/>
  <c r="AN129" i="11"/>
  <c r="AN104" i="11"/>
  <c r="AZ591" i="4"/>
  <c r="AZ589" i="4"/>
  <c r="AZ590" i="4"/>
  <c r="AZ592" i="4"/>
  <c r="AZ593" i="4"/>
  <c r="AZ594" i="4"/>
  <c r="AZ1563" i="4"/>
  <c r="AN166" i="11"/>
  <c r="AZ601" i="4"/>
  <c r="AZ599" i="4"/>
  <c r="AZ600" i="4"/>
  <c r="AZ602" i="4"/>
  <c r="AZ603" i="4"/>
  <c r="AZ604" i="4"/>
  <c r="AZ581" i="4"/>
  <c r="AZ579" i="4"/>
  <c r="AZ580" i="4"/>
  <c r="AZ582" i="4"/>
  <c r="AZ583" i="4"/>
  <c r="AZ584" i="4"/>
  <c r="AZ1603" i="4"/>
  <c r="AZ1605" i="4"/>
  <c r="AZ1606" i="4"/>
  <c r="AN353" i="14"/>
  <c r="AN354" i="14"/>
  <c r="AN167" i="11"/>
  <c r="JK73" i="8"/>
  <c r="JK83" i="8"/>
  <c r="JK131" i="8"/>
  <c r="AN165" i="11"/>
  <c r="AZ1683" i="4"/>
  <c r="AN169" i="11"/>
  <c r="AZ1643" i="4"/>
  <c r="AZ1644" i="4"/>
  <c r="AN168" i="11"/>
  <c r="AN164" i="11"/>
  <c r="AZ653" i="4"/>
  <c r="AN160" i="11"/>
  <c r="AZ720" i="4"/>
  <c r="AY1458" i="4"/>
  <c r="AZ1454" i="4"/>
  <c r="AZ853" i="4"/>
  <c r="AZ852" i="4"/>
  <c r="AZ851" i="4"/>
  <c r="AZ854" i="4"/>
  <c r="AZ983" i="4"/>
  <c r="AZ984" i="4"/>
  <c r="AZ1455" i="4"/>
  <c r="AZ1456" i="4"/>
  <c r="AZ1447" i="4"/>
  <c r="AZ1448" i="4"/>
  <c r="AZ1449" i="4"/>
  <c r="AZ1450" i="4"/>
  <c r="AZ1457" i="4"/>
  <c r="AZ1550" i="4"/>
  <c r="AN156" i="11"/>
  <c r="AZ721" i="4"/>
  <c r="AY1413" i="4"/>
  <c r="AZ1409" i="4"/>
  <c r="AZ727" i="4"/>
  <c r="AZ866" i="4"/>
  <c r="AZ865" i="4"/>
  <c r="AZ867" i="4"/>
  <c r="AZ868" i="4"/>
  <c r="AZ987" i="4"/>
  <c r="AZ988" i="4"/>
  <c r="AZ1410" i="4"/>
  <c r="AZ1411" i="4"/>
  <c r="AZ1402" i="4"/>
  <c r="AZ1403" i="4"/>
  <c r="AZ1404" i="4"/>
  <c r="AZ1405" i="4"/>
  <c r="AZ1412" i="4"/>
  <c r="AZ1533" i="4"/>
  <c r="AN157" i="11"/>
  <c r="AZ722" i="4"/>
  <c r="AY1428" i="4"/>
  <c r="AZ1424" i="4"/>
  <c r="AZ728" i="4"/>
  <c r="AZ873" i="4"/>
  <c r="AZ872" i="4"/>
  <c r="AZ874" i="4"/>
  <c r="AZ875" i="4"/>
  <c r="AZ991" i="4"/>
  <c r="AZ1425" i="4"/>
  <c r="AZ1426" i="4"/>
  <c r="AZ1417" i="4"/>
  <c r="AZ1418" i="4"/>
  <c r="AZ1419" i="4"/>
  <c r="AZ1420" i="4"/>
  <c r="AZ1427" i="4"/>
  <c r="AZ1539" i="4"/>
  <c r="AN158" i="11"/>
  <c r="AZ723" i="4"/>
  <c r="AY1443" i="4"/>
  <c r="AZ1439" i="4"/>
  <c r="AZ729" i="4"/>
  <c r="AZ880" i="4"/>
  <c r="AZ879" i="4"/>
  <c r="AZ881" i="4"/>
  <c r="AZ882" i="4"/>
  <c r="AZ999" i="4"/>
  <c r="AZ1440" i="4"/>
  <c r="AZ1441" i="4"/>
  <c r="AZ1432" i="4"/>
  <c r="AZ1433" i="4"/>
  <c r="AZ1434" i="4"/>
  <c r="AZ1435" i="4"/>
  <c r="AZ1442" i="4"/>
  <c r="AZ1545" i="4"/>
  <c r="AN159" i="11"/>
  <c r="AN155" i="11"/>
  <c r="AN176" i="14"/>
  <c r="AN177" i="14"/>
  <c r="AN178" i="14"/>
  <c r="AN258" i="14"/>
  <c r="AN259" i="14"/>
  <c r="AN162" i="11"/>
  <c r="AN185" i="14"/>
  <c r="AN274" i="14"/>
  <c r="AN275" i="14"/>
  <c r="AN163" i="11"/>
  <c r="AN161" i="11"/>
  <c r="AN170" i="11"/>
  <c r="AN171" i="11"/>
  <c r="AN172" i="11"/>
  <c r="AN173" i="11"/>
  <c r="AN174" i="11"/>
  <c r="AN175" i="11"/>
  <c r="AN176" i="11"/>
  <c r="AN154" i="11"/>
  <c r="AZ1564" i="4"/>
  <c r="AN190" i="11"/>
  <c r="AN355" i="14"/>
  <c r="AN191" i="11"/>
  <c r="JK74" i="8"/>
  <c r="JK84" i="8"/>
  <c r="JK132" i="8"/>
  <c r="JK185" i="8"/>
  <c r="AN189" i="11"/>
  <c r="AZ1645" i="4"/>
  <c r="AN192" i="11"/>
  <c r="AZ1684" i="4"/>
  <c r="AN193" i="11"/>
  <c r="AN188" i="11"/>
  <c r="AZ654" i="4"/>
  <c r="AN184" i="11"/>
  <c r="AZ1532" i="4"/>
  <c r="AN181" i="11"/>
  <c r="AZ1538" i="4"/>
  <c r="AN182" i="11"/>
  <c r="AZ1544" i="4"/>
  <c r="AN183" i="11"/>
  <c r="AZ726" i="4"/>
  <c r="AY1398" i="4"/>
  <c r="AZ1394" i="4"/>
  <c r="AZ859" i="4"/>
  <c r="AZ858" i="4"/>
  <c r="AZ860" i="4"/>
  <c r="AZ861" i="4"/>
  <c r="AZ1008" i="4"/>
  <c r="AZ1009" i="4"/>
  <c r="AZ1395" i="4"/>
  <c r="AZ1396" i="4"/>
  <c r="AZ1387" i="4"/>
  <c r="AZ1388" i="4"/>
  <c r="AZ1389" i="4"/>
  <c r="AZ1390" i="4"/>
  <c r="AZ1397" i="4"/>
  <c r="AZ1527" i="4"/>
  <c r="AN180" i="11"/>
  <c r="AN179" i="11"/>
  <c r="AN260" i="14"/>
  <c r="AN186" i="11"/>
  <c r="AN276" i="14"/>
  <c r="AN187" i="11"/>
  <c r="AN185" i="11"/>
  <c r="AN194" i="11"/>
  <c r="AN195" i="11"/>
  <c r="AN196" i="11"/>
  <c r="AN197" i="11"/>
  <c r="AN198" i="11"/>
  <c r="AN199" i="11"/>
  <c r="AN200" i="11"/>
  <c r="AN178" i="11"/>
  <c r="AZ1565" i="4"/>
  <c r="AN214" i="11"/>
  <c r="AN356" i="14"/>
  <c r="AN215" i="11"/>
  <c r="JK75" i="8"/>
  <c r="JK85" i="8"/>
  <c r="JK133" i="8"/>
  <c r="JK186" i="8"/>
  <c r="AN213" i="11"/>
  <c r="AZ1646" i="4"/>
  <c r="AN216" i="11"/>
  <c r="AN212" i="11"/>
  <c r="AZ655" i="4"/>
  <c r="AN208" i="11"/>
  <c r="AZ1534" i="4"/>
  <c r="AN205" i="11"/>
  <c r="AZ1540" i="4"/>
  <c r="AN206" i="11"/>
  <c r="AZ1546" i="4"/>
  <c r="AN207" i="11"/>
  <c r="AZ1528" i="4"/>
  <c r="AN204" i="11"/>
  <c r="AN203" i="11"/>
  <c r="AN261" i="14"/>
  <c r="AN210" i="11"/>
  <c r="AN277" i="14"/>
  <c r="AN211" i="11"/>
  <c r="AN209" i="11"/>
  <c r="AN218" i="11"/>
  <c r="AN219" i="11"/>
  <c r="AN220" i="11"/>
  <c r="AN221" i="11"/>
  <c r="AN222" i="11"/>
  <c r="AN223" i="11"/>
  <c r="AN224" i="11"/>
  <c r="AN202" i="11"/>
  <c r="AZ1566" i="4"/>
  <c r="AN234" i="11"/>
  <c r="AN357" i="14"/>
  <c r="AN235" i="11"/>
  <c r="AZ1686" i="4"/>
  <c r="AN238" i="11"/>
  <c r="AZ1653" i="4"/>
  <c r="AN236" i="11"/>
  <c r="AZ1651" i="4"/>
  <c r="AN237" i="11"/>
  <c r="AN232" i="11"/>
  <c r="AZ626" i="4"/>
  <c r="AZ656" i="4"/>
  <c r="AN228" i="11"/>
  <c r="AN227" i="11"/>
  <c r="AN262" i="14"/>
  <c r="AN230" i="11"/>
  <c r="AN278" i="14"/>
  <c r="AN231" i="11"/>
  <c r="AN229" i="11"/>
  <c r="AN239" i="11"/>
  <c r="AN240" i="11"/>
  <c r="AN241" i="11"/>
  <c r="AN242" i="11"/>
  <c r="AN243" i="11"/>
  <c r="AN244" i="11"/>
  <c r="AN245" i="11"/>
  <c r="AN226" i="11"/>
  <c r="AN153" i="11"/>
  <c r="AN29" i="11"/>
  <c r="AN248" i="11"/>
  <c r="AN189" i="14"/>
  <c r="AN192" i="14"/>
  <c r="AN190" i="14"/>
  <c r="AN191" i="14"/>
  <c r="AN194" i="14"/>
  <c r="AN199" i="14"/>
  <c r="AN202" i="14"/>
  <c r="AN205" i="14"/>
  <c r="AN209" i="14"/>
  <c r="AN212" i="14"/>
  <c r="AN257" i="11"/>
  <c r="AN252" i="11"/>
  <c r="AZ20" i="4"/>
  <c r="AZ21" i="4"/>
  <c r="AZ22" i="4"/>
  <c r="AZ23" i="4"/>
  <c r="AZ26" i="4"/>
  <c r="AZ30" i="4"/>
  <c r="AZ90" i="4"/>
  <c r="AZ91" i="4"/>
  <c r="AZ92" i="4"/>
  <c r="AZ93" i="4"/>
  <c r="AZ96" i="4"/>
  <c r="AZ98" i="4"/>
  <c r="AZ34" i="4"/>
  <c r="AZ36" i="4"/>
  <c r="AZ38" i="4"/>
  <c r="AZ40" i="4"/>
  <c r="AZ43" i="4"/>
  <c r="AZ101" i="4"/>
  <c r="AZ103" i="4"/>
  <c r="AZ105" i="4"/>
  <c r="AZ107" i="4"/>
  <c r="AZ110" i="4"/>
  <c r="AZ157" i="4"/>
  <c r="AZ158" i="4"/>
  <c r="AZ159" i="4"/>
  <c r="AZ160" i="4"/>
  <c r="AZ163" i="4"/>
  <c r="AZ165" i="4"/>
  <c r="AZ224" i="4"/>
  <c r="AZ225" i="4"/>
  <c r="AZ226" i="4"/>
  <c r="AZ227" i="4"/>
  <c r="AZ230" i="4"/>
  <c r="AZ232" i="4"/>
  <c r="AZ168" i="4"/>
  <c r="AZ170" i="4"/>
  <c r="AZ172" i="4"/>
  <c r="AZ174" i="4"/>
  <c r="AZ177" i="4"/>
  <c r="AZ235" i="4"/>
  <c r="AZ237" i="4"/>
  <c r="AZ244" i="4"/>
  <c r="AO12" i="10"/>
  <c r="AZ281" i="4"/>
  <c r="AZ282" i="4"/>
  <c r="AN263" i="11"/>
  <c r="AZ47" i="4"/>
  <c r="AZ114" i="4"/>
  <c r="AZ50" i="4"/>
  <c r="AZ52" i="4"/>
  <c r="AZ54" i="4"/>
  <c r="AZ56" i="4"/>
  <c r="AZ59" i="4"/>
  <c r="AZ117" i="4"/>
  <c r="AZ119" i="4"/>
  <c r="AZ121" i="4"/>
  <c r="AZ123" i="4"/>
  <c r="AZ126" i="4"/>
  <c r="AZ181" i="4"/>
  <c r="AZ248" i="4"/>
  <c r="AZ184" i="4"/>
  <c r="AZ186" i="4"/>
  <c r="AZ188" i="4"/>
  <c r="AZ190" i="4"/>
  <c r="AZ193" i="4"/>
  <c r="AZ251" i="4"/>
  <c r="AZ253" i="4"/>
  <c r="AZ260" i="4"/>
  <c r="AO15" i="10"/>
  <c r="AZ285" i="4"/>
  <c r="AZ286" i="4"/>
  <c r="AN264" i="11"/>
  <c r="AZ63" i="4"/>
  <c r="AZ130" i="4"/>
  <c r="AZ66" i="4"/>
  <c r="AZ68" i="4"/>
  <c r="AZ70" i="4"/>
  <c r="AZ72" i="4"/>
  <c r="AZ75" i="4"/>
  <c r="AZ133" i="4"/>
  <c r="AZ135" i="4"/>
  <c r="AZ137" i="4"/>
  <c r="AZ139" i="4"/>
  <c r="AZ142" i="4"/>
  <c r="AZ197" i="4"/>
  <c r="AZ264" i="4"/>
  <c r="AZ200" i="4"/>
  <c r="AZ202" i="4"/>
  <c r="AZ204" i="4"/>
  <c r="AZ206" i="4"/>
  <c r="AZ209" i="4"/>
  <c r="AZ267" i="4"/>
  <c r="AZ269" i="4"/>
  <c r="AZ276" i="4"/>
  <c r="AO18" i="10"/>
  <c r="AZ289" i="4"/>
  <c r="AZ290" i="4"/>
  <c r="AN265" i="11"/>
  <c r="AN262" i="11"/>
  <c r="AN260" i="11"/>
  <c r="JK200" i="8"/>
  <c r="JK195" i="8"/>
  <c r="JK197" i="8"/>
  <c r="JK201" i="8"/>
  <c r="AN277" i="11"/>
  <c r="AN213" i="14"/>
  <c r="AN278" i="11"/>
  <c r="BX446" i="6"/>
  <c r="AZ1737" i="4"/>
  <c r="AZ1734" i="4"/>
  <c r="AZ1739" i="4"/>
  <c r="BX447" i="6"/>
  <c r="AZ1740" i="4"/>
  <c r="AZ1738" i="4"/>
  <c r="AZ1741" i="4"/>
  <c r="AZ1742" i="4"/>
  <c r="AZ1744" i="4"/>
  <c r="AN276" i="11"/>
  <c r="AN273" i="11"/>
  <c r="AY1622" i="4"/>
  <c r="AZ1618" i="4"/>
  <c r="AZ1615" i="4"/>
  <c r="AZ1616" i="4"/>
  <c r="AZ1619" i="4"/>
  <c r="AZ1620" i="4"/>
  <c r="AZ1621" i="4"/>
  <c r="AZ1631" i="4"/>
  <c r="AN261" i="11"/>
  <c r="AN259" i="11"/>
  <c r="AN250" i="11"/>
  <c r="AN280" i="11"/>
  <c r="AM128" i="12"/>
  <c r="AN288" i="11"/>
  <c r="AZ283" i="4"/>
  <c r="AZ287" i="4"/>
  <c r="AZ291" i="4"/>
  <c r="AN284" i="11"/>
  <c r="AN283" i="11"/>
  <c r="AZ1013" i="4"/>
  <c r="AZ1016" i="4"/>
  <c r="AZ1030" i="4"/>
  <c r="AZ1018" i="4"/>
  <c r="AZ1031" i="4"/>
  <c r="AZ1020" i="4"/>
  <c r="AZ1032" i="4"/>
  <c r="AZ1022" i="4"/>
  <c r="AZ1033" i="4"/>
  <c r="AZ1024" i="4"/>
  <c r="AZ1034" i="4"/>
  <c r="AZ1035" i="4"/>
  <c r="AZ1038" i="4"/>
  <c r="AZ1039" i="4"/>
  <c r="AZ1040" i="4"/>
  <c r="AZ1041" i="4"/>
  <c r="AZ1042" i="4"/>
  <c r="AZ1043" i="4"/>
  <c r="AZ1045" i="4"/>
  <c r="AZ1052" i="4"/>
  <c r="AZ1055" i="4"/>
  <c r="AZ1069" i="4"/>
  <c r="AZ1057" i="4"/>
  <c r="AZ1070" i="4"/>
  <c r="AZ1059" i="4"/>
  <c r="AZ1071" i="4"/>
  <c r="AZ1061" i="4"/>
  <c r="AZ1072" i="4"/>
  <c r="AZ1063" i="4"/>
  <c r="AZ1073" i="4"/>
  <c r="AZ1074" i="4"/>
  <c r="AZ1077" i="4"/>
  <c r="AZ1078" i="4"/>
  <c r="AZ1079" i="4"/>
  <c r="AZ1080" i="4"/>
  <c r="AZ1081" i="4"/>
  <c r="AZ1082" i="4"/>
  <c r="AZ1084" i="4"/>
  <c r="AZ1090" i="4"/>
  <c r="AZ1093" i="4"/>
  <c r="AZ1107" i="4"/>
  <c r="AZ1095" i="4"/>
  <c r="AZ1108" i="4"/>
  <c r="AZ1097" i="4"/>
  <c r="AZ1109" i="4"/>
  <c r="AZ1099" i="4"/>
  <c r="AZ1110" i="4"/>
  <c r="AZ1101" i="4"/>
  <c r="AZ1111" i="4"/>
  <c r="AZ1112" i="4"/>
  <c r="AZ1115" i="4"/>
  <c r="AZ1116" i="4"/>
  <c r="AZ1117" i="4"/>
  <c r="AZ1118" i="4"/>
  <c r="AZ1119" i="4"/>
  <c r="AZ1120" i="4"/>
  <c r="AZ1122" i="4"/>
  <c r="AN286" i="11"/>
  <c r="AZ1017" i="4"/>
  <c r="AZ1019" i="4"/>
  <c r="AZ1021" i="4"/>
  <c r="AZ1023" i="4"/>
  <c r="AZ1027" i="4"/>
  <c r="AZ1049" i="4"/>
  <c r="AZ1056" i="4"/>
  <c r="AZ1058" i="4"/>
  <c r="AZ1060" i="4"/>
  <c r="AZ1062" i="4"/>
  <c r="AZ1066" i="4"/>
  <c r="AZ1087" i="4"/>
  <c r="AZ1094" i="4"/>
  <c r="AZ1096" i="4"/>
  <c r="AZ1098" i="4"/>
  <c r="AZ1100" i="4"/>
  <c r="AZ1104" i="4"/>
  <c r="AZ1125" i="4"/>
  <c r="AZ900" i="4"/>
  <c r="AZ901" i="4"/>
  <c r="AZ902" i="4"/>
  <c r="AZ903" i="4"/>
  <c r="AZ934" i="4"/>
  <c r="AZ935" i="4"/>
  <c r="AZ936" i="4"/>
  <c r="AZ937" i="4"/>
  <c r="AZ960" i="4"/>
  <c r="AZ961" i="4"/>
  <c r="AZ962" i="4"/>
  <c r="AZ963" i="4"/>
  <c r="AZ992" i="4"/>
  <c r="AZ993" i="4"/>
  <c r="AZ994" i="4"/>
  <c r="AZ995" i="4"/>
  <c r="AZ1128" i="4"/>
  <c r="AZ1131" i="4"/>
  <c r="AZ1132" i="4"/>
  <c r="AZ1133" i="4"/>
  <c r="AZ1134" i="4"/>
  <c r="AZ1135" i="4"/>
  <c r="AZ1136" i="4"/>
  <c r="AZ1137" i="4"/>
  <c r="AZ1138" i="4"/>
  <c r="AZ1142" i="4"/>
  <c r="AZ908" i="4"/>
  <c r="AZ909" i="4"/>
  <c r="AZ910" i="4"/>
  <c r="AZ911" i="4"/>
  <c r="AZ942" i="4"/>
  <c r="AZ943" i="4"/>
  <c r="AZ944" i="4"/>
  <c r="AZ945" i="4"/>
  <c r="AZ968" i="4"/>
  <c r="AZ969" i="4"/>
  <c r="AZ970" i="4"/>
  <c r="AZ971" i="4"/>
  <c r="AZ1000" i="4"/>
  <c r="AZ1001" i="4"/>
  <c r="AZ1002" i="4"/>
  <c r="AZ1003" i="4"/>
  <c r="AZ1145" i="4"/>
  <c r="AZ1148" i="4"/>
  <c r="AZ1149" i="4"/>
  <c r="AZ1150" i="4"/>
  <c r="AZ1151" i="4"/>
  <c r="AZ1152" i="4"/>
  <c r="AZ1153" i="4"/>
  <c r="AZ1154" i="4"/>
  <c r="AZ1155" i="4"/>
  <c r="AZ1159" i="4"/>
  <c r="AN287" i="11"/>
  <c r="AN282" i="11"/>
  <c r="AY1568" i="4"/>
  <c r="AZ1570" i="4"/>
  <c r="AZ1571" i="4"/>
  <c r="AN23" i="12"/>
  <c r="AZ1699" i="4"/>
  <c r="AN48" i="12"/>
  <c r="AN6" i="12"/>
  <c r="AN7" i="12"/>
  <c r="AN8" i="12"/>
  <c r="AN5" i="12"/>
  <c r="AN4" i="12"/>
  <c r="AY619" i="4"/>
  <c r="AY628" i="4"/>
  <c r="AY620" i="4"/>
  <c r="AY629" i="4"/>
  <c r="AY621" i="4"/>
  <c r="AY630" i="4"/>
  <c r="AY631" i="4"/>
  <c r="AY632" i="4"/>
  <c r="AY634" i="4"/>
  <c r="AZ636" i="4"/>
  <c r="AN22" i="12"/>
  <c r="AN17" i="12"/>
  <c r="AN18" i="12"/>
  <c r="AN19" i="12"/>
  <c r="AZ1141" i="4"/>
  <c r="AN20" i="12"/>
  <c r="AZ1156" i="4"/>
  <c r="AZ1158" i="4"/>
  <c r="AN21" i="12"/>
  <c r="AN16" i="12"/>
  <c r="AN287" i="14"/>
  <c r="AN288" i="14"/>
  <c r="AN289" i="14"/>
  <c r="AN291" i="14"/>
  <c r="AN23" i="14"/>
  <c r="AN55" i="14"/>
  <c r="AN85" i="14"/>
  <c r="AN293" i="14"/>
  <c r="AN299" i="14"/>
  <c r="AN300" i="14"/>
  <c r="AN302" i="14"/>
  <c r="AN26" i="14"/>
  <c r="AN58" i="14"/>
  <c r="AN88" i="14"/>
  <c r="AN294" i="14"/>
  <c r="AN305" i="14"/>
  <c r="AN306" i="14"/>
  <c r="AN308" i="14"/>
  <c r="AN30" i="14"/>
  <c r="AN62" i="14"/>
  <c r="AN92" i="14"/>
  <c r="AN295" i="14"/>
  <c r="AN311" i="14"/>
  <c r="AN312" i="14"/>
  <c r="AN314" i="14"/>
  <c r="AN316" i="14"/>
  <c r="AN26" i="12"/>
  <c r="AA101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N360" i="14"/>
  <c r="AN27" i="12"/>
  <c r="AM110" i="14"/>
  <c r="AN368" i="14"/>
  <c r="AN31" i="12"/>
  <c r="AN21" i="14"/>
  <c r="AN53" i="14"/>
  <c r="AN83" i="14"/>
  <c r="AN113" i="14"/>
  <c r="AM370" i="14"/>
  <c r="AN32" i="12"/>
  <c r="AM24" i="14"/>
  <c r="AM56" i="14"/>
  <c r="AM86" i="14"/>
  <c r="AM116" i="14"/>
  <c r="AN372" i="14"/>
  <c r="AN33" i="12"/>
  <c r="AN120" i="14"/>
  <c r="AM374" i="14"/>
  <c r="AN34" i="12"/>
  <c r="AM122" i="14"/>
  <c r="AN376" i="14"/>
  <c r="AN35" i="12"/>
  <c r="AN25" i="12"/>
  <c r="AZ1607" i="4"/>
  <c r="AN332" i="14"/>
  <c r="AN333" i="14"/>
  <c r="AN334" i="14"/>
  <c r="AN335" i="14"/>
  <c r="AN336" i="14"/>
  <c r="AN339" i="14"/>
  <c r="AN340" i="14"/>
  <c r="AN341" i="14"/>
  <c r="AN342" i="14"/>
  <c r="AN36" i="12"/>
  <c r="AN216" i="14"/>
  <c r="AN217" i="14"/>
  <c r="AN218" i="14"/>
  <c r="AN200" i="14"/>
  <c r="AN222" i="14"/>
  <c r="AN223" i="14"/>
  <c r="AN224" i="14"/>
  <c r="AN225" i="14"/>
  <c r="AN203" i="14"/>
  <c r="AN227" i="14"/>
  <c r="AN228" i="14"/>
  <c r="AN229" i="14"/>
  <c r="AN230" i="14"/>
  <c r="AN207" i="14"/>
  <c r="AN232" i="14"/>
  <c r="AN233" i="14"/>
  <c r="AN234" i="14"/>
  <c r="AN235" i="14"/>
  <c r="AN237" i="14"/>
  <c r="AN38" i="12"/>
  <c r="AN242" i="14"/>
  <c r="AN40" i="12"/>
  <c r="AM246" i="14"/>
  <c r="AN41" i="12"/>
  <c r="AN245" i="14"/>
  <c r="AN42" i="12"/>
  <c r="AN198" i="14"/>
  <c r="AM243" i="14"/>
  <c r="AN43" i="12"/>
  <c r="AM201" i="14"/>
  <c r="AN244" i="14"/>
  <c r="AN44" i="12"/>
  <c r="AN37" i="12"/>
  <c r="AN24" i="12"/>
  <c r="AY1725" i="4"/>
  <c r="AZ1726" i="4"/>
  <c r="AN49" i="12"/>
  <c r="AY1722" i="4"/>
  <c r="AZ1723" i="4"/>
  <c r="AN53" i="12"/>
  <c r="AN47" i="12"/>
  <c r="AN58" i="12"/>
  <c r="AY1682" i="4"/>
  <c r="AY1672" i="4"/>
  <c r="AZ1688" i="4"/>
  <c r="AN46" i="12"/>
  <c r="AZ1634" i="4"/>
  <c r="AN57" i="12"/>
  <c r="AN55" i="12"/>
  <c r="AN56" i="12"/>
  <c r="AN3" i="12"/>
  <c r="AZ1705" i="4"/>
  <c r="AN74" i="12"/>
  <c r="AN114" i="12"/>
  <c r="AN115" i="12"/>
  <c r="AN116" i="12"/>
  <c r="AN117" i="12"/>
  <c r="AN113" i="12"/>
  <c r="AZ35" i="4"/>
  <c r="AZ37" i="4"/>
  <c r="AZ39" i="4"/>
  <c r="AZ41" i="4"/>
  <c r="AZ44" i="4"/>
  <c r="AZ51" i="4"/>
  <c r="AZ53" i="4"/>
  <c r="AZ55" i="4"/>
  <c r="AZ57" i="4"/>
  <c r="AZ60" i="4"/>
  <c r="AZ67" i="4"/>
  <c r="AZ69" i="4"/>
  <c r="AZ71" i="4"/>
  <c r="AZ73" i="4"/>
  <c r="AZ76" i="4"/>
  <c r="AZ102" i="4"/>
  <c r="AZ104" i="4"/>
  <c r="AZ106" i="4"/>
  <c r="AZ108" i="4"/>
  <c r="AZ111" i="4"/>
  <c r="AZ118" i="4"/>
  <c r="AZ120" i="4"/>
  <c r="AZ122" i="4"/>
  <c r="AZ124" i="4"/>
  <c r="AZ127" i="4"/>
  <c r="AZ134" i="4"/>
  <c r="AZ136" i="4"/>
  <c r="AZ138" i="4"/>
  <c r="AZ140" i="4"/>
  <c r="AZ143" i="4"/>
  <c r="AZ169" i="4"/>
  <c r="AZ171" i="4"/>
  <c r="AZ173" i="4"/>
  <c r="AZ175" i="4"/>
  <c r="AZ178" i="4"/>
  <c r="AZ185" i="4"/>
  <c r="AZ187" i="4"/>
  <c r="AZ189" i="4"/>
  <c r="AZ191" i="4"/>
  <c r="AZ194" i="4"/>
  <c r="AZ201" i="4"/>
  <c r="AZ203" i="4"/>
  <c r="AZ205" i="4"/>
  <c r="AZ207" i="4"/>
  <c r="AZ210" i="4"/>
  <c r="AZ236" i="4"/>
  <c r="AZ238" i="4"/>
  <c r="AZ245" i="4"/>
  <c r="AZ252" i="4"/>
  <c r="AZ254" i="4"/>
  <c r="AZ261" i="4"/>
  <c r="AZ268" i="4"/>
  <c r="AZ270" i="4"/>
  <c r="AZ277" i="4"/>
  <c r="AN68" i="12"/>
  <c r="AN67" i="12"/>
  <c r="AN70" i="12"/>
  <c r="AN66" i="12"/>
  <c r="AN72" i="12"/>
  <c r="AZ1046" i="4"/>
  <c r="AZ1085" i="4"/>
  <c r="AZ1123" i="4"/>
  <c r="AN73" i="12"/>
  <c r="AN71" i="12"/>
  <c r="AN65" i="12"/>
  <c r="AZ1713" i="4"/>
  <c r="AN121" i="12"/>
  <c r="AN119" i="12"/>
  <c r="AZ1629" i="4"/>
  <c r="AN62" i="12"/>
  <c r="AN59" i="12"/>
  <c r="AN123" i="12"/>
  <c r="AM129" i="12"/>
  <c r="AN124" i="12"/>
  <c r="AN125" i="12"/>
  <c r="AZ1733" i="4"/>
  <c r="AN126" i="12"/>
  <c r="AN127" i="12"/>
  <c r="AN296" i="11"/>
  <c r="AN295" i="11"/>
  <c r="AN305" i="11"/>
  <c r="AN292" i="11"/>
  <c r="AN291" i="11"/>
  <c r="AN294" i="11"/>
  <c r="AN290" i="11"/>
  <c r="AN307" i="11"/>
  <c r="AN309" i="11"/>
  <c r="BA524" i="4"/>
  <c r="BA522" i="4"/>
  <c r="BA523" i="4"/>
  <c r="BA525" i="4"/>
  <c r="BA526" i="4"/>
  <c r="BA527" i="4"/>
  <c r="BA1555" i="4"/>
  <c r="AO43" i="11"/>
  <c r="BA1610" i="4"/>
  <c r="AO127" i="14"/>
  <c r="AO128" i="14"/>
  <c r="AO130" i="14"/>
  <c r="BA534" i="4"/>
  <c r="BA532" i="4"/>
  <c r="BA533" i="4"/>
  <c r="BA535" i="4"/>
  <c r="BA536" i="4"/>
  <c r="BA537" i="4"/>
  <c r="BA1582" i="4"/>
  <c r="BA1584" i="4"/>
  <c r="BA1585" i="4"/>
  <c r="AO345" i="14"/>
  <c r="AO346" i="14"/>
  <c r="AO44" i="11"/>
  <c r="JL28" i="8"/>
  <c r="JL36" i="8"/>
  <c r="JL124" i="8"/>
  <c r="AO42" i="11"/>
  <c r="BA1674" i="4"/>
  <c r="BA1675" i="4"/>
  <c r="AO46" i="11"/>
  <c r="BA1635" i="4"/>
  <c r="BA1636" i="4"/>
  <c r="AO45" i="11"/>
  <c r="AO41" i="11"/>
  <c r="BA625" i="4"/>
  <c r="BA645" i="4"/>
  <c r="AO37" i="11"/>
  <c r="BA687" i="4"/>
  <c r="AZ1185" i="4"/>
  <c r="BA1181" i="4"/>
  <c r="BA744" i="4"/>
  <c r="BA743" i="4"/>
  <c r="BA742" i="4"/>
  <c r="BA745" i="4"/>
  <c r="BA891" i="4"/>
  <c r="BA892" i="4"/>
  <c r="BA1182" i="4"/>
  <c r="BA1183" i="4"/>
  <c r="BA1174" i="4"/>
  <c r="BA1175" i="4"/>
  <c r="BA1176" i="4"/>
  <c r="BA1177" i="4"/>
  <c r="BA1184" i="4"/>
  <c r="BA1462" i="4"/>
  <c r="AO33" i="11"/>
  <c r="BA688" i="4"/>
  <c r="BA694" i="4"/>
  <c r="AZ1200" i="4"/>
  <c r="BA1196" i="4"/>
  <c r="BA760" i="4"/>
  <c r="BA759" i="4"/>
  <c r="BA758" i="4"/>
  <c r="BA761" i="4"/>
  <c r="BA895" i="4"/>
  <c r="BA896" i="4"/>
  <c r="BA1197" i="4"/>
  <c r="BA1198" i="4"/>
  <c r="BA1189" i="4"/>
  <c r="BA1190" i="4"/>
  <c r="BA1191" i="4"/>
  <c r="BA1192" i="4"/>
  <c r="BA1199" i="4"/>
  <c r="BA1466" i="4"/>
  <c r="AO34" i="11"/>
  <c r="BA689" i="4"/>
  <c r="BA695" i="4"/>
  <c r="AZ1215" i="4"/>
  <c r="BA1211" i="4"/>
  <c r="BA767" i="4"/>
  <c r="BA766" i="4"/>
  <c r="BA765" i="4"/>
  <c r="BA768" i="4"/>
  <c r="BA899" i="4"/>
  <c r="BA1212" i="4"/>
  <c r="BA1213" i="4"/>
  <c r="BA1204" i="4"/>
  <c r="BA1205" i="4"/>
  <c r="BA1206" i="4"/>
  <c r="BA1207" i="4"/>
  <c r="BA1214" i="4"/>
  <c r="BA1471" i="4"/>
  <c r="AO35" i="11"/>
  <c r="BA690" i="4"/>
  <c r="BA696" i="4"/>
  <c r="AZ1230" i="4"/>
  <c r="BA1226" i="4"/>
  <c r="BA774" i="4"/>
  <c r="BA773" i="4"/>
  <c r="BA772" i="4"/>
  <c r="BA775" i="4"/>
  <c r="BA907" i="4"/>
  <c r="BA1227" i="4"/>
  <c r="BA1228" i="4"/>
  <c r="BA1219" i="4"/>
  <c r="BA1220" i="4"/>
  <c r="BA1221" i="4"/>
  <c r="BA1222" i="4"/>
  <c r="BA1229" i="4"/>
  <c r="BA1476" i="4"/>
  <c r="AO36" i="11"/>
  <c r="AO32" i="11"/>
  <c r="AO5" i="14"/>
  <c r="AO6" i="14"/>
  <c r="AO8" i="14"/>
  <c r="AO9" i="14"/>
  <c r="AO10" i="14"/>
  <c r="AO13" i="14"/>
  <c r="AO11" i="14"/>
  <c r="AO14" i="14"/>
  <c r="AO16" i="14"/>
  <c r="AO18" i="14"/>
  <c r="AO22" i="14"/>
  <c r="AO25" i="14"/>
  <c r="AO28" i="14"/>
  <c r="AO32" i="14"/>
  <c r="AO158" i="14"/>
  <c r="AO37" i="14"/>
  <c r="AO38" i="14"/>
  <c r="AO40" i="14"/>
  <c r="AO41" i="14"/>
  <c r="AO42" i="14"/>
  <c r="AO45" i="14"/>
  <c r="AO43" i="14"/>
  <c r="AO46" i="14"/>
  <c r="AO48" i="14"/>
  <c r="AO50" i="14"/>
  <c r="AO54" i="14"/>
  <c r="AO57" i="14"/>
  <c r="AO60" i="14"/>
  <c r="AO64" i="14"/>
  <c r="AO159" i="14"/>
  <c r="AO67" i="14"/>
  <c r="AO68" i="14"/>
  <c r="AO70" i="14"/>
  <c r="AO71" i="14"/>
  <c r="AO72" i="14"/>
  <c r="AO75" i="14"/>
  <c r="AO73" i="14"/>
  <c r="AO76" i="14"/>
  <c r="AO78" i="14"/>
  <c r="AO80" i="14"/>
  <c r="AO84" i="14"/>
  <c r="AO87" i="14"/>
  <c r="AO90" i="14"/>
  <c r="AO94" i="14"/>
  <c r="AO160" i="14"/>
  <c r="AO250" i="14"/>
  <c r="AO251" i="14"/>
  <c r="AO39" i="11"/>
  <c r="AO131" i="14"/>
  <c r="AO132" i="14"/>
  <c r="AO135" i="14"/>
  <c r="AO133" i="14"/>
  <c r="AO136" i="14"/>
  <c r="AO138" i="14"/>
  <c r="AO140" i="14"/>
  <c r="AO144" i="14"/>
  <c r="AO147" i="14"/>
  <c r="AO150" i="14"/>
  <c r="AO154" i="14"/>
  <c r="AO182" i="14"/>
  <c r="AO266" i="14"/>
  <c r="AO267" i="14"/>
  <c r="AO40" i="11"/>
  <c r="AO38" i="11"/>
  <c r="AO47" i="11"/>
  <c r="AO48" i="11"/>
  <c r="AO49" i="11"/>
  <c r="AO50" i="11"/>
  <c r="AO51" i="11"/>
  <c r="AO52" i="11"/>
  <c r="AO53" i="11"/>
  <c r="AO31" i="11"/>
  <c r="BA1556" i="4"/>
  <c r="AO67" i="11"/>
  <c r="AO347" i="14"/>
  <c r="AO68" i="11"/>
  <c r="JL29" i="8"/>
  <c r="JL37" i="8"/>
  <c r="JL125" i="8"/>
  <c r="AO66" i="11"/>
  <c r="BA1676" i="4"/>
  <c r="AO70" i="11"/>
  <c r="BA1637" i="4"/>
  <c r="AO69" i="11"/>
  <c r="AO65" i="11"/>
  <c r="BA646" i="4"/>
  <c r="AO61" i="11"/>
  <c r="BA693" i="4"/>
  <c r="AZ1245" i="4"/>
  <c r="BA1241" i="4"/>
  <c r="BA752" i="4"/>
  <c r="BA751" i="4"/>
  <c r="BA750" i="4"/>
  <c r="BA753" i="4"/>
  <c r="BA916" i="4"/>
  <c r="BA917" i="4"/>
  <c r="BA1242" i="4"/>
  <c r="BA1243" i="4"/>
  <c r="BA1234" i="4"/>
  <c r="BA1235" i="4"/>
  <c r="BA1236" i="4"/>
  <c r="BA1237" i="4"/>
  <c r="BA1244" i="4"/>
  <c r="BA1481" i="4"/>
  <c r="AO57" i="11"/>
  <c r="BA1467" i="4"/>
  <c r="AO58" i="11"/>
  <c r="BA1472" i="4"/>
  <c r="AO59" i="11"/>
  <c r="BA1477" i="4"/>
  <c r="AO60" i="11"/>
  <c r="AO56" i="11"/>
  <c r="AO252" i="14"/>
  <c r="AO63" i="11"/>
  <c r="AO268" i="14"/>
  <c r="AO64" i="11"/>
  <c r="AO62" i="11"/>
  <c r="AO71" i="11"/>
  <c r="AO72" i="11"/>
  <c r="AO73" i="11"/>
  <c r="AO74" i="11"/>
  <c r="AO75" i="11"/>
  <c r="AO76" i="11"/>
  <c r="AO77" i="11"/>
  <c r="AO55" i="11"/>
  <c r="AO30" i="11"/>
  <c r="BA547" i="4"/>
  <c r="BA545" i="4"/>
  <c r="BA546" i="4"/>
  <c r="BA548" i="4"/>
  <c r="BA549" i="4"/>
  <c r="BA550" i="4"/>
  <c r="BA1558" i="4"/>
  <c r="AO92" i="11"/>
  <c r="BA1589" i="4"/>
  <c r="BA1591" i="4"/>
  <c r="BA1592" i="4"/>
  <c r="AO348" i="14"/>
  <c r="AO349" i="14"/>
  <c r="AO93" i="11"/>
  <c r="BA1677" i="4"/>
  <c r="BA1678" i="4"/>
  <c r="AO95" i="11"/>
  <c r="BA1638" i="4"/>
  <c r="BA1639" i="4"/>
  <c r="AO94" i="11"/>
  <c r="AO90" i="11"/>
  <c r="BA648" i="4"/>
  <c r="AO86" i="11"/>
  <c r="BA713" i="4"/>
  <c r="AZ1261" i="4"/>
  <c r="BA1257" i="4"/>
  <c r="BA783" i="4"/>
  <c r="BA782" i="4"/>
  <c r="BA784" i="4"/>
  <c r="BA785" i="4"/>
  <c r="BA922" i="4"/>
  <c r="BA923" i="4"/>
  <c r="BA1258" i="4"/>
  <c r="BA1259" i="4"/>
  <c r="BA1250" i="4"/>
  <c r="BA1251" i="4"/>
  <c r="BA1252" i="4"/>
  <c r="BA1253" i="4"/>
  <c r="BA1260" i="4"/>
  <c r="BA1486" i="4"/>
  <c r="AO82" i="11"/>
  <c r="BA714" i="4"/>
  <c r="AZ1276" i="4"/>
  <c r="BA1272" i="4"/>
  <c r="BA791" i="4"/>
  <c r="BA790" i="4"/>
  <c r="BA789" i="4"/>
  <c r="BA792" i="4"/>
  <c r="BA928" i="4"/>
  <c r="BA929" i="4"/>
  <c r="BA1273" i="4"/>
  <c r="BA1274" i="4"/>
  <c r="BA1265" i="4"/>
  <c r="BA1266" i="4"/>
  <c r="BA1267" i="4"/>
  <c r="BA1268" i="4"/>
  <c r="BA1275" i="4"/>
  <c r="BA1490" i="4"/>
  <c r="AO83" i="11"/>
  <c r="BA715" i="4"/>
  <c r="AZ1291" i="4"/>
  <c r="BA1287" i="4"/>
  <c r="BA797" i="4"/>
  <c r="BA796" i="4"/>
  <c r="BA798" i="4"/>
  <c r="BA799" i="4"/>
  <c r="BA933" i="4"/>
  <c r="BA1288" i="4"/>
  <c r="BA1289" i="4"/>
  <c r="BA1280" i="4"/>
  <c r="BA1281" i="4"/>
  <c r="BA1282" i="4"/>
  <c r="BA1283" i="4"/>
  <c r="BA1290" i="4"/>
  <c r="BA1494" i="4"/>
  <c r="AO84" i="11"/>
  <c r="BA716" i="4"/>
  <c r="AZ1306" i="4"/>
  <c r="BA1302" i="4"/>
  <c r="BA804" i="4"/>
  <c r="BA803" i="4"/>
  <c r="BA805" i="4"/>
  <c r="BA806" i="4"/>
  <c r="BA941" i="4"/>
  <c r="BA1303" i="4"/>
  <c r="BA1304" i="4"/>
  <c r="BA1295" i="4"/>
  <c r="BA1296" i="4"/>
  <c r="BA1297" i="4"/>
  <c r="BA1298" i="4"/>
  <c r="BA1305" i="4"/>
  <c r="BA1498" i="4"/>
  <c r="AO85" i="11"/>
  <c r="AO81" i="11"/>
  <c r="AO164" i="14"/>
  <c r="AO165" i="14"/>
  <c r="AO166" i="14"/>
  <c r="AO253" i="14"/>
  <c r="AO254" i="14"/>
  <c r="AO183" i="14"/>
  <c r="AO269" i="14"/>
  <c r="AO270" i="14"/>
  <c r="AO89" i="11"/>
  <c r="AO87" i="11"/>
  <c r="AO96" i="11"/>
  <c r="AO97" i="11"/>
  <c r="AO98" i="11"/>
  <c r="AO99" i="11"/>
  <c r="AO100" i="11"/>
  <c r="AO101" i="11"/>
  <c r="AO102" i="11"/>
  <c r="AO80" i="11"/>
  <c r="AO79" i="11"/>
  <c r="BA559" i="4"/>
  <c r="BA557" i="4"/>
  <c r="BA558" i="4"/>
  <c r="BA560" i="4"/>
  <c r="BA561" i="4"/>
  <c r="BA562" i="4"/>
  <c r="BA1560" i="4"/>
  <c r="AO117" i="11"/>
  <c r="BA569" i="4"/>
  <c r="BA567" i="4"/>
  <c r="BA568" i="4"/>
  <c r="BA570" i="4"/>
  <c r="BA571" i="4"/>
  <c r="BA572" i="4"/>
  <c r="BA1596" i="4"/>
  <c r="BA1598" i="4"/>
  <c r="BA1599" i="4"/>
  <c r="AO350" i="14"/>
  <c r="AO351" i="14"/>
  <c r="AO118" i="11"/>
  <c r="JL56" i="8"/>
  <c r="JL64" i="8"/>
  <c r="JL128" i="8"/>
  <c r="AO116" i="11"/>
  <c r="BA1679" i="4"/>
  <c r="BA1680" i="4"/>
  <c r="AO120" i="11"/>
  <c r="BA1640" i="4"/>
  <c r="BA1641" i="4"/>
  <c r="AO119" i="11"/>
  <c r="AO115" i="11"/>
  <c r="BA650" i="4"/>
  <c r="AO111" i="11"/>
  <c r="BA700" i="4"/>
  <c r="AZ1382" i="4"/>
  <c r="BA1378" i="4"/>
  <c r="BA815" i="4"/>
  <c r="BA814" i="4"/>
  <c r="BA813" i="4"/>
  <c r="BA816" i="4"/>
  <c r="BA950" i="4"/>
  <c r="BA952" i="4"/>
  <c r="BA1379" i="4"/>
  <c r="BA1380" i="4"/>
  <c r="BA1371" i="4"/>
  <c r="BA1372" i="4"/>
  <c r="BA1373" i="4"/>
  <c r="BA1374" i="4"/>
  <c r="BA1381" i="4"/>
  <c r="BA1522" i="4"/>
  <c r="AO107" i="11"/>
  <c r="BA701" i="4"/>
  <c r="AZ1337" i="4"/>
  <c r="BA1333" i="4"/>
  <c r="BA707" i="4"/>
  <c r="BA828" i="4"/>
  <c r="BA827" i="4"/>
  <c r="BA829" i="4"/>
  <c r="BA830" i="4"/>
  <c r="BA955" i="4"/>
  <c r="BA956" i="4"/>
  <c r="BA1334" i="4"/>
  <c r="BA1335" i="4"/>
  <c r="BA1326" i="4"/>
  <c r="BA1327" i="4"/>
  <c r="BA1328" i="4"/>
  <c r="BA1329" i="4"/>
  <c r="BA1336" i="4"/>
  <c r="BA1507" i="4"/>
  <c r="AO108" i="11"/>
  <c r="BA702" i="4"/>
  <c r="AZ1352" i="4"/>
  <c r="BA1348" i="4"/>
  <c r="BA708" i="4"/>
  <c r="BA835" i="4"/>
  <c r="BA834" i="4"/>
  <c r="BA836" i="4"/>
  <c r="BA837" i="4"/>
  <c r="BA959" i="4"/>
  <c r="BA1349" i="4"/>
  <c r="BA1350" i="4"/>
  <c r="BA1341" i="4"/>
  <c r="BA1342" i="4"/>
  <c r="BA1343" i="4"/>
  <c r="BA1344" i="4"/>
  <c r="BA1351" i="4"/>
  <c r="BA1512" i="4"/>
  <c r="AO109" i="11"/>
  <c r="BA703" i="4"/>
  <c r="AZ1367" i="4"/>
  <c r="BA1363" i="4"/>
  <c r="BA709" i="4"/>
  <c r="BA842" i="4"/>
  <c r="BA841" i="4"/>
  <c r="BA843" i="4"/>
  <c r="BA844" i="4"/>
  <c r="BA967" i="4"/>
  <c r="BA1364" i="4"/>
  <c r="BA1365" i="4"/>
  <c r="BA1356" i="4"/>
  <c r="BA1357" i="4"/>
  <c r="BA1358" i="4"/>
  <c r="BA1359" i="4"/>
  <c r="BA1366" i="4"/>
  <c r="BA1517" i="4"/>
  <c r="AO110" i="11"/>
  <c r="AO106" i="11"/>
  <c r="AO170" i="14"/>
  <c r="AO171" i="14"/>
  <c r="AO172" i="14"/>
  <c r="AO255" i="14"/>
  <c r="AO256" i="14"/>
  <c r="AO113" i="11"/>
  <c r="AO184" i="14"/>
  <c r="AO271" i="14"/>
  <c r="AO272" i="14"/>
  <c r="AO114" i="11"/>
  <c r="AO112" i="11"/>
  <c r="AO121" i="11"/>
  <c r="AO122" i="11"/>
  <c r="AO123" i="11"/>
  <c r="AO124" i="11"/>
  <c r="AO125" i="11"/>
  <c r="AO126" i="11"/>
  <c r="AO127" i="11"/>
  <c r="AO105" i="11"/>
  <c r="BA1561" i="4"/>
  <c r="AO141" i="11"/>
  <c r="AO352" i="14"/>
  <c r="AO142" i="11"/>
  <c r="JL57" i="8"/>
  <c r="JL65" i="8"/>
  <c r="JL129" i="8"/>
  <c r="AO140" i="11"/>
  <c r="BA1681" i="4"/>
  <c r="AO144" i="11"/>
  <c r="BA1642" i="4"/>
  <c r="AO143" i="11"/>
  <c r="AO139" i="11"/>
  <c r="BA651" i="4"/>
  <c r="AO135" i="11"/>
  <c r="BA1508" i="4"/>
  <c r="AO132" i="11"/>
  <c r="BA1513" i="4"/>
  <c r="AO133" i="11"/>
  <c r="BA1518" i="4"/>
  <c r="AO134" i="11"/>
  <c r="BA706" i="4"/>
  <c r="AZ1322" i="4"/>
  <c r="BA1318" i="4"/>
  <c r="BA821" i="4"/>
  <c r="BA820" i="4"/>
  <c r="BA822" i="4"/>
  <c r="BA823" i="4"/>
  <c r="BA976" i="4"/>
  <c r="BA977" i="4"/>
  <c r="BA1319" i="4"/>
  <c r="BA1320" i="4"/>
  <c r="BA1311" i="4"/>
  <c r="BA1312" i="4"/>
  <c r="BA1313" i="4"/>
  <c r="BA1314" i="4"/>
  <c r="BA1321" i="4"/>
  <c r="BA1503" i="4"/>
  <c r="AO131" i="11"/>
  <c r="AO130" i="11"/>
  <c r="AO257" i="14"/>
  <c r="AO137" i="11"/>
  <c r="AO273" i="14"/>
  <c r="AO138" i="11"/>
  <c r="AO136" i="11"/>
  <c r="AO145" i="11"/>
  <c r="AO146" i="11"/>
  <c r="AO147" i="11"/>
  <c r="AO148" i="11"/>
  <c r="AO149" i="11"/>
  <c r="AO150" i="11"/>
  <c r="AO151" i="11"/>
  <c r="AO129" i="11"/>
  <c r="AO104" i="11"/>
  <c r="BA591" i="4"/>
  <c r="BA589" i="4"/>
  <c r="BA590" i="4"/>
  <c r="BA592" i="4"/>
  <c r="BA593" i="4"/>
  <c r="BA594" i="4"/>
  <c r="BA1563" i="4"/>
  <c r="AO166" i="11"/>
  <c r="BA601" i="4"/>
  <c r="BA599" i="4"/>
  <c r="BA600" i="4"/>
  <c r="BA602" i="4"/>
  <c r="BA603" i="4"/>
  <c r="BA604" i="4"/>
  <c r="BA581" i="4"/>
  <c r="BA579" i="4"/>
  <c r="BA580" i="4"/>
  <c r="BA582" i="4"/>
  <c r="BA583" i="4"/>
  <c r="BA584" i="4"/>
  <c r="BA1603" i="4"/>
  <c r="BA1605" i="4"/>
  <c r="BA1606" i="4"/>
  <c r="AO353" i="14"/>
  <c r="AO354" i="14"/>
  <c r="AO167" i="11"/>
  <c r="JL73" i="8"/>
  <c r="JL83" i="8"/>
  <c r="JL131" i="8"/>
  <c r="AO165" i="11"/>
  <c r="BA1683" i="4"/>
  <c r="AO169" i="11"/>
  <c r="BA1643" i="4"/>
  <c r="BA1644" i="4"/>
  <c r="AO168" i="11"/>
  <c r="AO164" i="11"/>
  <c r="BA653" i="4"/>
  <c r="AO160" i="11"/>
  <c r="BA720" i="4"/>
  <c r="AZ1458" i="4"/>
  <c r="BA1454" i="4"/>
  <c r="BA852" i="4"/>
  <c r="BA851" i="4"/>
  <c r="BA853" i="4"/>
  <c r="BA854" i="4"/>
  <c r="BA983" i="4"/>
  <c r="BA984" i="4"/>
  <c r="BA1455" i="4"/>
  <c r="BA1456" i="4"/>
  <c r="BA1447" i="4"/>
  <c r="BA1448" i="4"/>
  <c r="BA1449" i="4"/>
  <c r="BA1450" i="4"/>
  <c r="BA1457" i="4"/>
  <c r="BA1550" i="4"/>
  <c r="AO156" i="11"/>
  <c r="BA721" i="4"/>
  <c r="AZ1413" i="4"/>
  <c r="BA1409" i="4"/>
  <c r="BA727" i="4"/>
  <c r="BA866" i="4"/>
  <c r="BA865" i="4"/>
  <c r="BA867" i="4"/>
  <c r="BA868" i="4"/>
  <c r="BA987" i="4"/>
  <c r="BA988" i="4"/>
  <c r="BA1410" i="4"/>
  <c r="BA1411" i="4"/>
  <c r="BA1402" i="4"/>
  <c r="BA1403" i="4"/>
  <c r="BA1404" i="4"/>
  <c r="BA1405" i="4"/>
  <c r="BA1412" i="4"/>
  <c r="BA1533" i="4"/>
  <c r="AO157" i="11"/>
  <c r="BA722" i="4"/>
  <c r="AZ1428" i="4"/>
  <c r="BA1424" i="4"/>
  <c r="BA728" i="4"/>
  <c r="BA873" i="4"/>
  <c r="BA872" i="4"/>
  <c r="BA874" i="4"/>
  <c r="BA875" i="4"/>
  <c r="BA991" i="4"/>
  <c r="BA1425" i="4"/>
  <c r="BA1426" i="4"/>
  <c r="BA1417" i="4"/>
  <c r="BA1418" i="4"/>
  <c r="BA1419" i="4"/>
  <c r="BA1420" i="4"/>
  <c r="BA1427" i="4"/>
  <c r="BA1539" i="4"/>
  <c r="AO158" i="11"/>
  <c r="BA723" i="4"/>
  <c r="AZ1443" i="4"/>
  <c r="BA1439" i="4"/>
  <c r="BA729" i="4"/>
  <c r="BA880" i="4"/>
  <c r="BA879" i="4"/>
  <c r="BA881" i="4"/>
  <c r="BA882" i="4"/>
  <c r="BA999" i="4"/>
  <c r="BA1440" i="4"/>
  <c r="BA1441" i="4"/>
  <c r="BA1432" i="4"/>
  <c r="BA1433" i="4"/>
  <c r="BA1434" i="4"/>
  <c r="BA1435" i="4"/>
  <c r="BA1442" i="4"/>
  <c r="BA1545" i="4"/>
  <c r="AO159" i="11"/>
  <c r="AO155" i="11"/>
  <c r="AO176" i="14"/>
  <c r="AO177" i="14"/>
  <c r="AO178" i="14"/>
  <c r="AO258" i="14"/>
  <c r="AO259" i="14"/>
  <c r="AO162" i="11"/>
  <c r="AO185" i="14"/>
  <c r="AO274" i="14"/>
  <c r="AO275" i="14"/>
  <c r="AO163" i="11"/>
  <c r="AO161" i="11"/>
  <c r="AO170" i="11"/>
  <c r="AO171" i="11"/>
  <c r="AO172" i="11"/>
  <c r="AO173" i="11"/>
  <c r="AO174" i="11"/>
  <c r="AO175" i="11"/>
  <c r="AO176" i="11"/>
  <c r="AO154" i="11"/>
  <c r="BA1564" i="4"/>
  <c r="AO190" i="11"/>
  <c r="AO355" i="14"/>
  <c r="AO191" i="11"/>
  <c r="JL74" i="8"/>
  <c r="JL84" i="8"/>
  <c r="JL132" i="8"/>
  <c r="JL185" i="8"/>
  <c r="AO189" i="11"/>
  <c r="BA1645" i="4"/>
  <c r="AO192" i="11"/>
  <c r="BA1684" i="4"/>
  <c r="AO193" i="11"/>
  <c r="AO188" i="11"/>
  <c r="BA654" i="4"/>
  <c r="AO184" i="11"/>
  <c r="BA1532" i="4"/>
  <c r="AO181" i="11"/>
  <c r="BA1538" i="4"/>
  <c r="AO182" i="11"/>
  <c r="BA1544" i="4"/>
  <c r="AO183" i="11"/>
  <c r="BA726" i="4"/>
  <c r="AZ1398" i="4"/>
  <c r="BA1394" i="4"/>
  <c r="BA859" i="4"/>
  <c r="BA858" i="4"/>
  <c r="BA860" i="4"/>
  <c r="BA861" i="4"/>
  <c r="BA1008" i="4"/>
  <c r="BA1009" i="4"/>
  <c r="BA1395" i="4"/>
  <c r="BA1396" i="4"/>
  <c r="BA1387" i="4"/>
  <c r="BA1388" i="4"/>
  <c r="BA1389" i="4"/>
  <c r="BA1390" i="4"/>
  <c r="BA1397" i="4"/>
  <c r="BA1527" i="4"/>
  <c r="AO180" i="11"/>
  <c r="AO179" i="11"/>
  <c r="AO260" i="14"/>
  <c r="AO186" i="11"/>
  <c r="AO276" i="14"/>
  <c r="AO187" i="11"/>
  <c r="AO185" i="11"/>
  <c r="AO194" i="11"/>
  <c r="AO195" i="11"/>
  <c r="AO196" i="11"/>
  <c r="AO197" i="11"/>
  <c r="AO198" i="11"/>
  <c r="AO199" i="11"/>
  <c r="AO200" i="11"/>
  <c r="AO178" i="11"/>
  <c r="BA1565" i="4"/>
  <c r="AO214" i="11"/>
  <c r="AO356" i="14"/>
  <c r="AO215" i="11"/>
  <c r="JL75" i="8"/>
  <c r="JL85" i="8"/>
  <c r="JL133" i="8"/>
  <c r="JL186" i="8"/>
  <c r="AO213" i="11"/>
  <c r="BA1646" i="4"/>
  <c r="AO216" i="11"/>
  <c r="AO212" i="11"/>
  <c r="BA655" i="4"/>
  <c r="AO208" i="11"/>
  <c r="BA1534" i="4"/>
  <c r="AO205" i="11"/>
  <c r="BA1540" i="4"/>
  <c r="AO206" i="11"/>
  <c r="BA1546" i="4"/>
  <c r="AO207" i="11"/>
  <c r="BA1528" i="4"/>
  <c r="AO204" i="11"/>
  <c r="AO203" i="11"/>
  <c r="AO261" i="14"/>
  <c r="AO210" i="11"/>
  <c r="AO277" i="14"/>
  <c r="AO211" i="11"/>
  <c r="AO209" i="11"/>
  <c r="AO218" i="11"/>
  <c r="AO219" i="11"/>
  <c r="AO220" i="11"/>
  <c r="AO221" i="11"/>
  <c r="AO222" i="11"/>
  <c r="AO223" i="11"/>
  <c r="AO224" i="11"/>
  <c r="AO202" i="11"/>
  <c r="BA1566" i="4"/>
  <c r="AO234" i="11"/>
  <c r="AO357" i="14"/>
  <c r="AO235" i="11"/>
  <c r="BA1686" i="4"/>
  <c r="AO238" i="11"/>
  <c r="BA1653" i="4"/>
  <c r="AO236" i="11"/>
  <c r="BA1651" i="4"/>
  <c r="AO237" i="11"/>
  <c r="AO232" i="11"/>
  <c r="BA626" i="4"/>
  <c r="BA656" i="4"/>
  <c r="AO228" i="11"/>
  <c r="AO227" i="11"/>
  <c r="AO262" i="14"/>
  <c r="AO230" i="11"/>
  <c r="AO278" i="14"/>
  <c r="AO231" i="11"/>
  <c r="AO229" i="11"/>
  <c r="AO239" i="11"/>
  <c r="AO240" i="11"/>
  <c r="AO241" i="11"/>
  <c r="AO242" i="11"/>
  <c r="AO243" i="11"/>
  <c r="AO244" i="11"/>
  <c r="AO245" i="11"/>
  <c r="AO226" i="11"/>
  <c r="AO153" i="11"/>
  <c r="AO29" i="11"/>
  <c r="AO248" i="11"/>
  <c r="AO189" i="14"/>
  <c r="AO192" i="14"/>
  <c r="AO190" i="14"/>
  <c r="AO191" i="14"/>
  <c r="AO194" i="14"/>
  <c r="AO199" i="14"/>
  <c r="AO202" i="14"/>
  <c r="AO205" i="14"/>
  <c r="AO209" i="14"/>
  <c r="AO212" i="14"/>
  <c r="AO257" i="11"/>
  <c r="AO252" i="11"/>
  <c r="BA20" i="4"/>
  <c r="BA21" i="4"/>
  <c r="BA22" i="4"/>
  <c r="BA23" i="4"/>
  <c r="BA26" i="4"/>
  <c r="BA30" i="4"/>
  <c r="BA90" i="4"/>
  <c r="BA91" i="4"/>
  <c r="BA92" i="4"/>
  <c r="BA93" i="4"/>
  <c r="BA96" i="4"/>
  <c r="BA98" i="4"/>
  <c r="BA34" i="4"/>
  <c r="BA36" i="4"/>
  <c r="BA38" i="4"/>
  <c r="BA40" i="4"/>
  <c r="BA43" i="4"/>
  <c r="BA101" i="4"/>
  <c r="BA103" i="4"/>
  <c r="BA105" i="4"/>
  <c r="BA107" i="4"/>
  <c r="BA110" i="4"/>
  <c r="BA157" i="4"/>
  <c r="BA158" i="4"/>
  <c r="BA159" i="4"/>
  <c r="BA160" i="4"/>
  <c r="BA163" i="4"/>
  <c r="BA165" i="4"/>
  <c r="BA224" i="4"/>
  <c r="BA225" i="4"/>
  <c r="BA226" i="4"/>
  <c r="BA227" i="4"/>
  <c r="BA230" i="4"/>
  <c r="BA232" i="4"/>
  <c r="BA168" i="4"/>
  <c r="BA170" i="4"/>
  <c r="BA172" i="4"/>
  <c r="BA174" i="4"/>
  <c r="BA177" i="4"/>
  <c r="BA235" i="4"/>
  <c r="BA237" i="4"/>
  <c r="BA239" i="4"/>
  <c r="BA244" i="4"/>
  <c r="AP12" i="10"/>
  <c r="BA281" i="4"/>
  <c r="BA282" i="4"/>
  <c r="AO263" i="11"/>
  <c r="BA47" i="4"/>
  <c r="BA114" i="4"/>
  <c r="BA50" i="4"/>
  <c r="BA52" i="4"/>
  <c r="BA54" i="4"/>
  <c r="BA56" i="4"/>
  <c r="BA59" i="4"/>
  <c r="BA117" i="4"/>
  <c r="BA119" i="4"/>
  <c r="BA121" i="4"/>
  <c r="BA123" i="4"/>
  <c r="BA126" i="4"/>
  <c r="BA181" i="4"/>
  <c r="BA248" i="4"/>
  <c r="BA184" i="4"/>
  <c r="BA186" i="4"/>
  <c r="BA188" i="4"/>
  <c r="BA190" i="4"/>
  <c r="BA193" i="4"/>
  <c r="BA251" i="4"/>
  <c r="BA253" i="4"/>
  <c r="BA255" i="4"/>
  <c r="BA260" i="4"/>
  <c r="AP15" i="10"/>
  <c r="BA285" i="4"/>
  <c r="BA286" i="4"/>
  <c r="AO264" i="11"/>
  <c r="BA63" i="4"/>
  <c r="BA130" i="4"/>
  <c r="BA66" i="4"/>
  <c r="BA68" i="4"/>
  <c r="BA70" i="4"/>
  <c r="BA72" i="4"/>
  <c r="BA75" i="4"/>
  <c r="BA133" i="4"/>
  <c r="BA135" i="4"/>
  <c r="BA137" i="4"/>
  <c r="BA139" i="4"/>
  <c r="BA142" i="4"/>
  <c r="BA197" i="4"/>
  <c r="BA264" i="4"/>
  <c r="BA200" i="4"/>
  <c r="BA202" i="4"/>
  <c r="BA204" i="4"/>
  <c r="BA206" i="4"/>
  <c r="BA209" i="4"/>
  <c r="BA267" i="4"/>
  <c r="BA269" i="4"/>
  <c r="BA271" i="4"/>
  <c r="BA276" i="4"/>
  <c r="AP18" i="10"/>
  <c r="BA289" i="4"/>
  <c r="BA290" i="4"/>
  <c r="AO265" i="11"/>
  <c r="AO262" i="11"/>
  <c r="AO260" i="11"/>
  <c r="JL200" i="8"/>
  <c r="JL195" i="8"/>
  <c r="JL197" i="8"/>
  <c r="JL201" i="8"/>
  <c r="AO277" i="11"/>
  <c r="AO213" i="14"/>
  <c r="AO278" i="11"/>
  <c r="BY446" i="6"/>
  <c r="BA1737" i="4"/>
  <c r="BA1734" i="4"/>
  <c r="BA1739" i="4"/>
  <c r="BY447" i="6"/>
  <c r="BA1740" i="4"/>
  <c r="BA1738" i="4"/>
  <c r="BA1741" i="4"/>
  <c r="BA1742" i="4"/>
  <c r="BA1744" i="4"/>
  <c r="AO276" i="11"/>
  <c r="AO273" i="11"/>
  <c r="AZ1622" i="4"/>
  <c r="BA1618" i="4"/>
  <c r="BA1615" i="4"/>
  <c r="BA1616" i="4"/>
  <c r="BA1619" i="4"/>
  <c r="BA1620" i="4"/>
  <c r="BA1621" i="4"/>
  <c r="BA1631" i="4"/>
  <c r="AO261" i="11"/>
  <c r="AO259" i="11"/>
  <c r="AO250" i="11"/>
  <c r="AO280" i="11"/>
  <c r="AN128" i="12"/>
  <c r="AO288" i="11"/>
  <c r="BA283" i="4"/>
  <c r="BA287" i="4"/>
  <c r="BA291" i="4"/>
  <c r="AO284" i="11"/>
  <c r="AO283" i="11"/>
  <c r="BA1013" i="4"/>
  <c r="BA1016" i="4"/>
  <c r="BA1030" i="4"/>
  <c r="BA1018" i="4"/>
  <c r="BA1031" i="4"/>
  <c r="BA1020" i="4"/>
  <c r="BA1032" i="4"/>
  <c r="BA1022" i="4"/>
  <c r="BA1033" i="4"/>
  <c r="BA1024" i="4"/>
  <c r="BA1034" i="4"/>
  <c r="BA1035" i="4"/>
  <c r="BA1038" i="4"/>
  <c r="BA1039" i="4"/>
  <c r="BA1040" i="4"/>
  <c r="BA1041" i="4"/>
  <c r="BA1042" i="4"/>
  <c r="BA1043" i="4"/>
  <c r="BA1045" i="4"/>
  <c r="BA1052" i="4"/>
  <c r="BA1055" i="4"/>
  <c r="BA1069" i="4"/>
  <c r="BA1057" i="4"/>
  <c r="BA1070" i="4"/>
  <c r="BA1059" i="4"/>
  <c r="BA1071" i="4"/>
  <c r="BA1061" i="4"/>
  <c r="BA1072" i="4"/>
  <c r="BA1063" i="4"/>
  <c r="BA1073" i="4"/>
  <c r="BA1074" i="4"/>
  <c r="BA1077" i="4"/>
  <c r="BA1078" i="4"/>
  <c r="BA1079" i="4"/>
  <c r="BA1080" i="4"/>
  <c r="BA1081" i="4"/>
  <c r="BA1082" i="4"/>
  <c r="BA1084" i="4"/>
  <c r="BA1090" i="4"/>
  <c r="BA1093" i="4"/>
  <c r="BA1107" i="4"/>
  <c r="BA1095" i="4"/>
  <c r="BA1108" i="4"/>
  <c r="BA1097" i="4"/>
  <c r="BA1109" i="4"/>
  <c r="BA1099" i="4"/>
  <c r="BA1110" i="4"/>
  <c r="BA1101" i="4"/>
  <c r="BA1111" i="4"/>
  <c r="BA1112" i="4"/>
  <c r="BA1115" i="4"/>
  <c r="BA1116" i="4"/>
  <c r="BA1117" i="4"/>
  <c r="BA1118" i="4"/>
  <c r="BA1119" i="4"/>
  <c r="BA1120" i="4"/>
  <c r="BA1122" i="4"/>
  <c r="AO286" i="11"/>
  <c r="BA1017" i="4"/>
  <c r="BA1019" i="4"/>
  <c r="BA1021" i="4"/>
  <c r="BA1023" i="4"/>
  <c r="BA1027" i="4"/>
  <c r="BA1049" i="4"/>
  <c r="BA1056" i="4"/>
  <c r="BA1058" i="4"/>
  <c r="BA1060" i="4"/>
  <c r="BA1062" i="4"/>
  <c r="BA1066" i="4"/>
  <c r="BA1087" i="4"/>
  <c r="BA1094" i="4"/>
  <c r="BA1096" i="4"/>
  <c r="BA1098" i="4"/>
  <c r="BA1100" i="4"/>
  <c r="BA1104" i="4"/>
  <c r="BA1125" i="4"/>
  <c r="BA900" i="4"/>
  <c r="BA901" i="4"/>
  <c r="BA902" i="4"/>
  <c r="BA903" i="4"/>
  <c r="BA934" i="4"/>
  <c r="BA935" i="4"/>
  <c r="BA936" i="4"/>
  <c r="BA937" i="4"/>
  <c r="BA960" i="4"/>
  <c r="BA961" i="4"/>
  <c r="BA962" i="4"/>
  <c r="BA963" i="4"/>
  <c r="BA992" i="4"/>
  <c r="BA993" i="4"/>
  <c r="BA994" i="4"/>
  <c r="BA995" i="4"/>
  <c r="BA1128" i="4"/>
  <c r="BA1131" i="4"/>
  <c r="BA1132" i="4"/>
  <c r="BA1133" i="4"/>
  <c r="BA1134" i="4"/>
  <c r="BA1135" i="4"/>
  <c r="BA1136" i="4"/>
  <c r="BA1137" i="4"/>
  <c r="BA1138" i="4"/>
  <c r="BA1142" i="4"/>
  <c r="BA908" i="4"/>
  <c r="BA909" i="4"/>
  <c r="BA910" i="4"/>
  <c r="BA911" i="4"/>
  <c r="BA942" i="4"/>
  <c r="BA943" i="4"/>
  <c r="BA944" i="4"/>
  <c r="BA945" i="4"/>
  <c r="BA968" i="4"/>
  <c r="BA969" i="4"/>
  <c r="BA970" i="4"/>
  <c r="BA971" i="4"/>
  <c r="BA1000" i="4"/>
  <c r="BA1001" i="4"/>
  <c r="BA1002" i="4"/>
  <c r="BA1003" i="4"/>
  <c r="BA1145" i="4"/>
  <c r="BA1148" i="4"/>
  <c r="BA1149" i="4"/>
  <c r="BA1150" i="4"/>
  <c r="BA1151" i="4"/>
  <c r="BA1152" i="4"/>
  <c r="BA1153" i="4"/>
  <c r="BA1154" i="4"/>
  <c r="BA1155" i="4"/>
  <c r="BA1159" i="4"/>
  <c r="AO287" i="11"/>
  <c r="AO282" i="11"/>
  <c r="AZ1568" i="4"/>
  <c r="BA1570" i="4"/>
  <c r="BA1571" i="4"/>
  <c r="AO23" i="12"/>
  <c r="BA1699" i="4"/>
  <c r="AO48" i="12"/>
  <c r="AO6" i="12"/>
  <c r="AO7" i="12"/>
  <c r="AO8" i="12"/>
  <c r="AO5" i="12"/>
  <c r="AO4" i="12"/>
  <c r="AZ619" i="4"/>
  <c r="AZ628" i="4"/>
  <c r="AZ620" i="4"/>
  <c r="AZ629" i="4"/>
  <c r="AZ621" i="4"/>
  <c r="AZ630" i="4"/>
  <c r="AZ631" i="4"/>
  <c r="AZ632" i="4"/>
  <c r="AZ634" i="4"/>
  <c r="BA636" i="4"/>
  <c r="AO22" i="12"/>
  <c r="AO17" i="12"/>
  <c r="AO18" i="12"/>
  <c r="AO19" i="12"/>
  <c r="BA1141" i="4"/>
  <c r="AO20" i="12"/>
  <c r="BA1156" i="4"/>
  <c r="BA1158" i="4"/>
  <c r="AO21" i="12"/>
  <c r="AO16" i="12"/>
  <c r="AO287" i="14"/>
  <c r="AO288" i="14"/>
  <c r="AO289" i="14"/>
  <c r="AO291" i="14"/>
  <c r="AO23" i="14"/>
  <c r="AO55" i="14"/>
  <c r="AO85" i="14"/>
  <c r="AO293" i="14"/>
  <c r="AO299" i="14"/>
  <c r="AO300" i="14"/>
  <c r="AO302" i="14"/>
  <c r="AO26" i="14"/>
  <c r="AO58" i="14"/>
  <c r="AO88" i="14"/>
  <c r="AO294" i="14"/>
  <c r="AO305" i="14"/>
  <c r="AO306" i="14"/>
  <c r="AO308" i="14"/>
  <c r="AO30" i="14"/>
  <c r="AO62" i="14"/>
  <c r="AO92" i="14"/>
  <c r="AO295" i="14"/>
  <c r="AO311" i="14"/>
  <c r="AO312" i="14"/>
  <c r="AO314" i="14"/>
  <c r="AO316" i="14"/>
  <c r="AO26" i="12"/>
  <c r="AN110" i="14"/>
  <c r="AO368" i="14"/>
  <c r="AO31" i="12"/>
  <c r="AO21" i="14"/>
  <c r="AO53" i="14"/>
  <c r="AO83" i="14"/>
  <c r="AO113" i="14"/>
  <c r="AN370" i="14"/>
  <c r="AO32" i="12"/>
  <c r="AN24" i="14"/>
  <c r="AN56" i="14"/>
  <c r="AN86" i="14"/>
  <c r="AN116" i="14"/>
  <c r="AO372" i="14"/>
  <c r="AO33" i="12"/>
  <c r="AO120" i="14"/>
  <c r="AN374" i="14"/>
  <c r="AO34" i="12"/>
  <c r="AN122" i="14"/>
  <c r="AO376" i="14"/>
  <c r="AO35" i="12"/>
  <c r="AO25" i="12"/>
  <c r="BA1607" i="4"/>
  <c r="AO332" i="14"/>
  <c r="AO333" i="14"/>
  <c r="AO334" i="14"/>
  <c r="AO335" i="14"/>
  <c r="AO336" i="14"/>
  <c r="AO339" i="14"/>
  <c r="AO340" i="14"/>
  <c r="AO341" i="14"/>
  <c r="AO342" i="14"/>
  <c r="AO36" i="12"/>
  <c r="AO216" i="14"/>
  <c r="AO217" i="14"/>
  <c r="AO218" i="14"/>
  <c r="AO200" i="14"/>
  <c r="AO222" i="14"/>
  <c r="AO223" i="14"/>
  <c r="AO224" i="14"/>
  <c r="AO225" i="14"/>
  <c r="AO203" i="14"/>
  <c r="AO227" i="14"/>
  <c r="AO228" i="14"/>
  <c r="AO229" i="14"/>
  <c r="AO230" i="14"/>
  <c r="AO207" i="14"/>
  <c r="AO232" i="14"/>
  <c r="AO233" i="14"/>
  <c r="AO234" i="14"/>
  <c r="AO235" i="14"/>
  <c r="AO237" i="14"/>
  <c r="AO38" i="12"/>
  <c r="AO242" i="14"/>
  <c r="AO40" i="12"/>
  <c r="AN246" i="14"/>
  <c r="AO41" i="12"/>
  <c r="AO245" i="14"/>
  <c r="AO42" i="12"/>
  <c r="AO198" i="14"/>
  <c r="AN243" i="14"/>
  <c r="AO43" i="12"/>
  <c r="AN201" i="14"/>
  <c r="AO244" i="14"/>
  <c r="AO44" i="12"/>
  <c r="AO37" i="12"/>
  <c r="AO24" i="12"/>
  <c r="AZ1725" i="4"/>
  <c r="BA1726" i="4"/>
  <c r="AO49" i="12"/>
  <c r="AY1716" i="4"/>
  <c r="AZ1716" i="4"/>
  <c r="BA1717" i="4"/>
  <c r="AO50" i="12"/>
  <c r="AY1719" i="4"/>
  <c r="AZ1719" i="4"/>
  <c r="BA1720" i="4"/>
  <c r="AO51" i="12"/>
  <c r="AZ1722" i="4"/>
  <c r="BA1723" i="4"/>
  <c r="AO53" i="12"/>
  <c r="AO47" i="12"/>
  <c r="AO58" i="12"/>
  <c r="AZ1682" i="4"/>
  <c r="AZ1672" i="4"/>
  <c r="BA1688" i="4"/>
  <c r="AO46" i="12"/>
  <c r="BA1634" i="4"/>
  <c r="AO57" i="12"/>
  <c r="AO55" i="12"/>
  <c r="AO56" i="12"/>
  <c r="AO3" i="12"/>
  <c r="BA1705" i="4"/>
  <c r="AO74" i="12"/>
  <c r="AO114" i="12"/>
  <c r="AO115" i="12"/>
  <c r="AO116" i="12"/>
  <c r="AO117" i="12"/>
  <c r="AO113" i="12"/>
  <c r="BA35" i="4"/>
  <c r="BA37" i="4"/>
  <c r="BA39" i="4"/>
  <c r="BA41" i="4"/>
  <c r="BA44" i="4"/>
  <c r="BA51" i="4"/>
  <c r="BA53" i="4"/>
  <c r="BA55" i="4"/>
  <c r="BA57" i="4"/>
  <c r="BA60" i="4"/>
  <c r="BA67" i="4"/>
  <c r="BA69" i="4"/>
  <c r="BA71" i="4"/>
  <c r="BA73" i="4"/>
  <c r="BA76" i="4"/>
  <c r="BA102" i="4"/>
  <c r="BA104" i="4"/>
  <c r="BA106" i="4"/>
  <c r="BA108" i="4"/>
  <c r="BA111" i="4"/>
  <c r="BA118" i="4"/>
  <c r="BA120" i="4"/>
  <c r="BA122" i="4"/>
  <c r="BA124" i="4"/>
  <c r="BA127" i="4"/>
  <c r="BA134" i="4"/>
  <c r="BA136" i="4"/>
  <c r="BA138" i="4"/>
  <c r="BA140" i="4"/>
  <c r="BA143" i="4"/>
  <c r="BA169" i="4"/>
  <c r="BA171" i="4"/>
  <c r="BA173" i="4"/>
  <c r="BA175" i="4"/>
  <c r="BA178" i="4"/>
  <c r="BA185" i="4"/>
  <c r="BA187" i="4"/>
  <c r="BA189" i="4"/>
  <c r="BA191" i="4"/>
  <c r="BA194" i="4"/>
  <c r="BA201" i="4"/>
  <c r="BA203" i="4"/>
  <c r="BA205" i="4"/>
  <c r="BA207" i="4"/>
  <c r="BA210" i="4"/>
  <c r="BA236" i="4"/>
  <c r="BA238" i="4"/>
  <c r="BA240" i="4"/>
  <c r="BA245" i="4"/>
  <c r="BA252" i="4"/>
  <c r="BA254" i="4"/>
  <c r="BA256" i="4"/>
  <c r="BA261" i="4"/>
  <c r="BA268" i="4"/>
  <c r="BA270" i="4"/>
  <c r="BA272" i="4"/>
  <c r="BA277" i="4"/>
  <c r="AO68" i="12"/>
  <c r="AO67" i="12"/>
  <c r="AO70" i="12"/>
  <c r="AO66" i="12"/>
  <c r="AO72" i="12"/>
  <c r="BA1046" i="4"/>
  <c r="BA1085" i="4"/>
  <c r="BA1123" i="4"/>
  <c r="AO73" i="12"/>
  <c r="AO71" i="12"/>
  <c r="AO65" i="12"/>
  <c r="AB177" i="10"/>
  <c r="AA311" i="11"/>
  <c r="AB178" i="10"/>
  <c r="AN1709" i="4"/>
  <c r="AN1710" i="4"/>
  <c r="AC177" i="10"/>
  <c r="AB311" i="11"/>
  <c r="AC178" i="10"/>
  <c r="AD177" i="10"/>
  <c r="AC311" i="11"/>
  <c r="AD178" i="10"/>
  <c r="AE177" i="10"/>
  <c r="AD311" i="11"/>
  <c r="AE178" i="10"/>
  <c r="AF177" i="10"/>
  <c r="AE311" i="11"/>
  <c r="AF178" i="10"/>
  <c r="AG177" i="10"/>
  <c r="AF311" i="11"/>
  <c r="AG178" i="10"/>
  <c r="AH177" i="10"/>
  <c r="AG311" i="11"/>
  <c r="AH178" i="10"/>
  <c r="AI177" i="10"/>
  <c r="AH311" i="11"/>
  <c r="AI178" i="10"/>
  <c r="AJ177" i="10"/>
  <c r="AI311" i="11"/>
  <c r="AJ178" i="10"/>
  <c r="AK177" i="10"/>
  <c r="AJ311" i="11"/>
  <c r="AK178" i="10"/>
  <c r="AL177" i="10"/>
  <c r="AK311" i="11"/>
  <c r="AL178" i="10"/>
  <c r="AM177" i="10"/>
  <c r="AL311" i="11"/>
  <c r="AM178" i="10"/>
  <c r="AX1708" i="4"/>
  <c r="AZ1711" i="4"/>
  <c r="BA1713" i="4"/>
  <c r="AO121" i="12"/>
  <c r="AO119" i="12"/>
  <c r="BA1629" i="4"/>
  <c r="AO62" i="12"/>
  <c r="AO59" i="12"/>
  <c r="AO123" i="12"/>
  <c r="AN129" i="12"/>
  <c r="AO124" i="12"/>
  <c r="AO125" i="12"/>
  <c r="BA1733" i="4"/>
  <c r="AO126" i="12"/>
  <c r="AO127" i="12"/>
  <c r="AO296" i="11"/>
  <c r="AO295" i="11"/>
  <c r="AO305" i="11"/>
  <c r="AO292" i="11"/>
  <c r="AO291" i="11"/>
  <c r="AO294" i="11"/>
  <c r="AO290" i="11"/>
  <c r="AO307" i="11"/>
  <c r="AO309" i="11"/>
  <c r="BB524" i="4"/>
  <c r="BB522" i="4"/>
  <c r="BB523" i="4"/>
  <c r="BB525" i="4"/>
  <c r="BB526" i="4"/>
  <c r="BB527" i="4"/>
  <c r="BB1555" i="4"/>
  <c r="AP43" i="11"/>
  <c r="BB1610" i="4"/>
  <c r="AP127" i="14"/>
  <c r="AP128" i="14"/>
  <c r="AP130" i="14"/>
  <c r="BB534" i="4"/>
  <c r="BB532" i="4"/>
  <c r="BB533" i="4"/>
  <c r="BB535" i="4"/>
  <c r="BB536" i="4"/>
  <c r="BB537" i="4"/>
  <c r="BB1582" i="4"/>
  <c r="BB1584" i="4"/>
  <c r="BB1585" i="4"/>
  <c r="AP345" i="14"/>
  <c r="AP346" i="14"/>
  <c r="AP44" i="11"/>
  <c r="JM28" i="8"/>
  <c r="JM36" i="8"/>
  <c r="JM124" i="8"/>
  <c r="AP42" i="11"/>
  <c r="BB1674" i="4"/>
  <c r="BB1675" i="4"/>
  <c r="AP46" i="11"/>
  <c r="BB1635" i="4"/>
  <c r="BB1636" i="4"/>
  <c r="AP45" i="11"/>
  <c r="AP41" i="11"/>
  <c r="BB625" i="4"/>
  <c r="BB645" i="4"/>
  <c r="AP37" i="11"/>
  <c r="BB687" i="4"/>
  <c r="BA1185" i="4"/>
  <c r="BB1181" i="4"/>
  <c r="BB744" i="4"/>
  <c r="BB743" i="4"/>
  <c r="BB742" i="4"/>
  <c r="BB745" i="4"/>
  <c r="BB891" i="4"/>
  <c r="BB892" i="4"/>
  <c r="BB1182" i="4"/>
  <c r="BB1183" i="4"/>
  <c r="BB1174" i="4"/>
  <c r="BB1175" i="4"/>
  <c r="BB1176" i="4"/>
  <c r="BB1177" i="4"/>
  <c r="BB1184" i="4"/>
  <c r="BB1462" i="4"/>
  <c r="AP33" i="11"/>
  <c r="BB688" i="4"/>
  <c r="BB694" i="4"/>
  <c r="BA1200" i="4"/>
  <c r="BB1196" i="4"/>
  <c r="BB760" i="4"/>
  <c r="BB759" i="4"/>
  <c r="BB758" i="4"/>
  <c r="BB761" i="4"/>
  <c r="BB895" i="4"/>
  <c r="BB896" i="4"/>
  <c r="BB1197" i="4"/>
  <c r="BB1198" i="4"/>
  <c r="BB1189" i="4"/>
  <c r="BB1190" i="4"/>
  <c r="BB1191" i="4"/>
  <c r="BB1192" i="4"/>
  <c r="BB1199" i="4"/>
  <c r="BB1466" i="4"/>
  <c r="AP34" i="11"/>
  <c r="BB689" i="4"/>
  <c r="BB695" i="4"/>
  <c r="BA1215" i="4"/>
  <c r="BB1211" i="4"/>
  <c r="BB767" i="4"/>
  <c r="BB766" i="4"/>
  <c r="BB765" i="4"/>
  <c r="BB768" i="4"/>
  <c r="BB899" i="4"/>
  <c r="BB1212" i="4"/>
  <c r="BB1213" i="4"/>
  <c r="BB1204" i="4"/>
  <c r="BB1205" i="4"/>
  <c r="BB1206" i="4"/>
  <c r="BB1207" i="4"/>
  <c r="BB1214" i="4"/>
  <c r="BB1471" i="4"/>
  <c r="AP35" i="11"/>
  <c r="BB690" i="4"/>
  <c r="BB696" i="4"/>
  <c r="BA1230" i="4"/>
  <c r="BB1226" i="4"/>
  <c r="BB774" i="4"/>
  <c r="BB773" i="4"/>
  <c r="BB772" i="4"/>
  <c r="BB775" i="4"/>
  <c r="BB907" i="4"/>
  <c r="BB1227" i="4"/>
  <c r="BB1228" i="4"/>
  <c r="BB1219" i="4"/>
  <c r="BB1220" i="4"/>
  <c r="BB1221" i="4"/>
  <c r="BB1222" i="4"/>
  <c r="BB1229" i="4"/>
  <c r="BB1476" i="4"/>
  <c r="AP36" i="11"/>
  <c r="AP32" i="11"/>
  <c r="AP5" i="14"/>
  <c r="AP6" i="14"/>
  <c r="AP8" i="14"/>
  <c r="AP9" i="14"/>
  <c r="AP10" i="14"/>
  <c r="AP13" i="14"/>
  <c r="AP11" i="14"/>
  <c r="AP14" i="14"/>
  <c r="AP16" i="14"/>
  <c r="AP18" i="14"/>
  <c r="AP22" i="14"/>
  <c r="AP25" i="14"/>
  <c r="AP28" i="14"/>
  <c r="AP32" i="14"/>
  <c r="AP158" i="14"/>
  <c r="AP37" i="14"/>
  <c r="AP38" i="14"/>
  <c r="AP40" i="14"/>
  <c r="AP41" i="14"/>
  <c r="AP42" i="14"/>
  <c r="AP45" i="14"/>
  <c r="AP43" i="14"/>
  <c r="AP46" i="14"/>
  <c r="AP48" i="14"/>
  <c r="AP50" i="14"/>
  <c r="AP54" i="14"/>
  <c r="AP57" i="14"/>
  <c r="AP60" i="14"/>
  <c r="AP64" i="14"/>
  <c r="AP159" i="14"/>
  <c r="AP67" i="14"/>
  <c r="AP68" i="14"/>
  <c r="AP70" i="14"/>
  <c r="AP71" i="14"/>
  <c r="AP72" i="14"/>
  <c r="AP75" i="14"/>
  <c r="AP73" i="14"/>
  <c r="AP76" i="14"/>
  <c r="AP78" i="14"/>
  <c r="AP80" i="14"/>
  <c r="AP84" i="14"/>
  <c r="AP87" i="14"/>
  <c r="AP90" i="14"/>
  <c r="AP94" i="14"/>
  <c r="AP160" i="14"/>
  <c r="AP250" i="14"/>
  <c r="AP251" i="14"/>
  <c r="AP39" i="11"/>
  <c r="AP131" i="14"/>
  <c r="AP132" i="14"/>
  <c r="AP135" i="14"/>
  <c r="AP133" i="14"/>
  <c r="AP136" i="14"/>
  <c r="AP138" i="14"/>
  <c r="AP140" i="14"/>
  <c r="AP144" i="14"/>
  <c r="AP147" i="14"/>
  <c r="AP150" i="14"/>
  <c r="AP154" i="14"/>
  <c r="AP182" i="14"/>
  <c r="AP266" i="14"/>
  <c r="AP267" i="14"/>
  <c r="AP40" i="11"/>
  <c r="AP38" i="11"/>
  <c r="AP47" i="11"/>
  <c r="AP48" i="11"/>
  <c r="AP49" i="11"/>
  <c r="AP50" i="11"/>
  <c r="AP51" i="11"/>
  <c r="AP52" i="11"/>
  <c r="AP53" i="11"/>
  <c r="AP31" i="11"/>
  <c r="BB1556" i="4"/>
  <c r="AP67" i="11"/>
  <c r="AP347" i="14"/>
  <c r="AP68" i="11"/>
  <c r="JM29" i="8"/>
  <c r="JM37" i="8"/>
  <c r="JM125" i="8"/>
  <c r="AP66" i="11"/>
  <c r="BB1676" i="4"/>
  <c r="AP70" i="11"/>
  <c r="BB1637" i="4"/>
  <c r="AP69" i="11"/>
  <c r="AP65" i="11"/>
  <c r="BB646" i="4"/>
  <c r="AP61" i="11"/>
  <c r="BB693" i="4"/>
  <c r="BA1245" i="4"/>
  <c r="BB1241" i="4"/>
  <c r="BB752" i="4"/>
  <c r="BB751" i="4"/>
  <c r="BB750" i="4"/>
  <c r="BB753" i="4"/>
  <c r="BB916" i="4"/>
  <c r="BB917" i="4"/>
  <c r="BB1242" i="4"/>
  <c r="BB1243" i="4"/>
  <c r="BB1234" i="4"/>
  <c r="BB1235" i="4"/>
  <c r="BB1236" i="4"/>
  <c r="BB1237" i="4"/>
  <c r="BB1244" i="4"/>
  <c r="BB1481" i="4"/>
  <c r="AP57" i="11"/>
  <c r="BB1467" i="4"/>
  <c r="AP58" i="11"/>
  <c r="BB1472" i="4"/>
  <c r="AP59" i="11"/>
  <c r="BB1477" i="4"/>
  <c r="AP60" i="11"/>
  <c r="AP56" i="11"/>
  <c r="AP252" i="14"/>
  <c r="AP63" i="11"/>
  <c r="AP268" i="14"/>
  <c r="AP64" i="11"/>
  <c r="AP62" i="11"/>
  <c r="AP71" i="11"/>
  <c r="AP72" i="11"/>
  <c r="AP73" i="11"/>
  <c r="AP74" i="11"/>
  <c r="AP75" i="11"/>
  <c r="AP76" i="11"/>
  <c r="AP77" i="11"/>
  <c r="AP55" i="11"/>
  <c r="AP30" i="11"/>
  <c r="BB547" i="4"/>
  <c r="BB545" i="4"/>
  <c r="BB546" i="4"/>
  <c r="BB548" i="4"/>
  <c r="BB549" i="4"/>
  <c r="BB550" i="4"/>
  <c r="BB1558" i="4"/>
  <c r="AP92" i="11"/>
  <c r="BB1589" i="4"/>
  <c r="BB1591" i="4"/>
  <c r="BB1592" i="4"/>
  <c r="AP348" i="14"/>
  <c r="AP349" i="14"/>
  <c r="AP93" i="11"/>
  <c r="BB1677" i="4"/>
  <c r="BB1678" i="4"/>
  <c r="AP95" i="11"/>
  <c r="BB1638" i="4"/>
  <c r="BB1639" i="4"/>
  <c r="AP94" i="11"/>
  <c r="AP90" i="11"/>
  <c r="BB648" i="4"/>
  <c r="AP86" i="11"/>
  <c r="BB713" i="4"/>
  <c r="BA1261" i="4"/>
  <c r="BB1257" i="4"/>
  <c r="BB784" i="4"/>
  <c r="BB783" i="4"/>
  <c r="BB782" i="4"/>
  <c r="BB785" i="4"/>
  <c r="BB922" i="4"/>
  <c r="BB923" i="4"/>
  <c r="BB1258" i="4"/>
  <c r="BB1259" i="4"/>
  <c r="BB1250" i="4"/>
  <c r="BB1251" i="4"/>
  <c r="BB1252" i="4"/>
  <c r="BB1253" i="4"/>
  <c r="BB1260" i="4"/>
  <c r="BB1486" i="4"/>
  <c r="AP82" i="11"/>
  <c r="BB714" i="4"/>
  <c r="BA1276" i="4"/>
  <c r="BB1272" i="4"/>
  <c r="BB791" i="4"/>
  <c r="BB790" i="4"/>
  <c r="BB789" i="4"/>
  <c r="BB792" i="4"/>
  <c r="BB928" i="4"/>
  <c r="BB929" i="4"/>
  <c r="BB1273" i="4"/>
  <c r="BB1274" i="4"/>
  <c r="BB1265" i="4"/>
  <c r="BB1266" i="4"/>
  <c r="BB1267" i="4"/>
  <c r="BB1268" i="4"/>
  <c r="BB1275" i="4"/>
  <c r="BB1490" i="4"/>
  <c r="AP83" i="11"/>
  <c r="BB715" i="4"/>
  <c r="BA1291" i="4"/>
  <c r="BB1287" i="4"/>
  <c r="BB798" i="4"/>
  <c r="BB797" i="4"/>
  <c r="BB796" i="4"/>
  <c r="BB799" i="4"/>
  <c r="BB933" i="4"/>
  <c r="BB1288" i="4"/>
  <c r="BB1289" i="4"/>
  <c r="BB1280" i="4"/>
  <c r="BB1281" i="4"/>
  <c r="BB1282" i="4"/>
  <c r="BB1283" i="4"/>
  <c r="BB1290" i="4"/>
  <c r="BB1494" i="4"/>
  <c r="AP84" i="11"/>
  <c r="BB716" i="4"/>
  <c r="BA1306" i="4"/>
  <c r="BB1302" i="4"/>
  <c r="BB804" i="4"/>
  <c r="BB803" i="4"/>
  <c r="BB805" i="4"/>
  <c r="BB806" i="4"/>
  <c r="BB941" i="4"/>
  <c r="BB1303" i="4"/>
  <c r="BB1304" i="4"/>
  <c r="BB1295" i="4"/>
  <c r="BB1296" i="4"/>
  <c r="BB1297" i="4"/>
  <c r="BB1298" i="4"/>
  <c r="BB1305" i="4"/>
  <c r="BB1498" i="4"/>
  <c r="AP85" i="11"/>
  <c r="AP81" i="11"/>
  <c r="AP164" i="14"/>
  <c r="AP165" i="14"/>
  <c r="AP166" i="14"/>
  <c r="AP253" i="14"/>
  <c r="AP254" i="14"/>
  <c r="AP183" i="14"/>
  <c r="AP269" i="14"/>
  <c r="AP270" i="14"/>
  <c r="AP89" i="11"/>
  <c r="AP87" i="11"/>
  <c r="AP96" i="11"/>
  <c r="AP97" i="11"/>
  <c r="AP98" i="11"/>
  <c r="AP99" i="11"/>
  <c r="AP100" i="11"/>
  <c r="AP101" i="11"/>
  <c r="AP102" i="11"/>
  <c r="AP80" i="11"/>
  <c r="AP79" i="11"/>
  <c r="BB559" i="4"/>
  <c r="BB557" i="4"/>
  <c r="BB558" i="4"/>
  <c r="BB560" i="4"/>
  <c r="BB561" i="4"/>
  <c r="BB562" i="4"/>
  <c r="BB1560" i="4"/>
  <c r="AP117" i="11"/>
  <c r="BB569" i="4"/>
  <c r="BB567" i="4"/>
  <c r="BB568" i="4"/>
  <c r="BB570" i="4"/>
  <c r="BB571" i="4"/>
  <c r="BB572" i="4"/>
  <c r="BB1596" i="4"/>
  <c r="BB1598" i="4"/>
  <c r="BB1599" i="4"/>
  <c r="AP350" i="14"/>
  <c r="AP351" i="14"/>
  <c r="AP118" i="11"/>
  <c r="JM56" i="8"/>
  <c r="JM64" i="8"/>
  <c r="JM128" i="8"/>
  <c r="AP116" i="11"/>
  <c r="BB1679" i="4"/>
  <c r="BB1680" i="4"/>
  <c r="AP120" i="11"/>
  <c r="BB1640" i="4"/>
  <c r="BB1641" i="4"/>
  <c r="AP119" i="11"/>
  <c r="AP115" i="11"/>
  <c r="BB650" i="4"/>
  <c r="AP111" i="11"/>
  <c r="BB700" i="4"/>
  <c r="BA1382" i="4"/>
  <c r="BB1378" i="4"/>
  <c r="BB815" i="4"/>
  <c r="BB814" i="4"/>
  <c r="BB813" i="4"/>
  <c r="BB816" i="4"/>
  <c r="BB950" i="4"/>
  <c r="BB952" i="4"/>
  <c r="BB1379" i="4"/>
  <c r="BB1380" i="4"/>
  <c r="BB1371" i="4"/>
  <c r="BB1372" i="4"/>
  <c r="BB1373" i="4"/>
  <c r="BB1374" i="4"/>
  <c r="BB1381" i="4"/>
  <c r="BB1522" i="4"/>
  <c r="AP107" i="11"/>
  <c r="BB701" i="4"/>
  <c r="BA1337" i="4"/>
  <c r="BB1333" i="4"/>
  <c r="BB829" i="4"/>
  <c r="BB707" i="4"/>
  <c r="BB828" i="4"/>
  <c r="BB827" i="4"/>
  <c r="BB830" i="4"/>
  <c r="BB955" i="4"/>
  <c r="BB956" i="4"/>
  <c r="BB1334" i="4"/>
  <c r="BB1335" i="4"/>
  <c r="BB1326" i="4"/>
  <c r="BB1327" i="4"/>
  <c r="BB1328" i="4"/>
  <c r="BB1329" i="4"/>
  <c r="BB1336" i="4"/>
  <c r="BB1507" i="4"/>
  <c r="AP108" i="11"/>
  <c r="BB702" i="4"/>
  <c r="BA1352" i="4"/>
  <c r="BB1348" i="4"/>
  <c r="BB836" i="4"/>
  <c r="BB708" i="4"/>
  <c r="BB835" i="4"/>
  <c r="BB834" i="4"/>
  <c r="BB837" i="4"/>
  <c r="BB959" i="4"/>
  <c r="BB1349" i="4"/>
  <c r="BB1350" i="4"/>
  <c r="BB1341" i="4"/>
  <c r="BB1342" i="4"/>
  <c r="BB1343" i="4"/>
  <c r="BB1344" i="4"/>
  <c r="BB1351" i="4"/>
  <c r="BB1512" i="4"/>
  <c r="AP109" i="11"/>
  <c r="BB703" i="4"/>
  <c r="BA1367" i="4"/>
  <c r="BB1363" i="4"/>
  <c r="BB709" i="4"/>
  <c r="BB842" i="4"/>
  <c r="BB841" i="4"/>
  <c r="BB843" i="4"/>
  <c r="BB844" i="4"/>
  <c r="BB967" i="4"/>
  <c r="BB1364" i="4"/>
  <c r="BB1365" i="4"/>
  <c r="BB1356" i="4"/>
  <c r="BB1357" i="4"/>
  <c r="BB1358" i="4"/>
  <c r="BB1359" i="4"/>
  <c r="BB1366" i="4"/>
  <c r="BB1517" i="4"/>
  <c r="AP110" i="11"/>
  <c r="AP106" i="11"/>
  <c r="AP170" i="14"/>
  <c r="AP171" i="14"/>
  <c r="AP172" i="14"/>
  <c r="AP255" i="14"/>
  <c r="AP256" i="14"/>
  <c r="AP113" i="11"/>
  <c r="AP184" i="14"/>
  <c r="AP271" i="14"/>
  <c r="AP272" i="14"/>
  <c r="AP114" i="11"/>
  <c r="AP112" i="11"/>
  <c r="AP121" i="11"/>
  <c r="AP122" i="11"/>
  <c r="AP123" i="11"/>
  <c r="AP124" i="11"/>
  <c r="AP125" i="11"/>
  <c r="AP126" i="11"/>
  <c r="AP127" i="11"/>
  <c r="AP105" i="11"/>
  <c r="BB1561" i="4"/>
  <c r="AP141" i="11"/>
  <c r="AP352" i="14"/>
  <c r="AP142" i="11"/>
  <c r="JM57" i="8"/>
  <c r="JM65" i="8"/>
  <c r="JM129" i="8"/>
  <c r="AP140" i="11"/>
  <c r="BB1681" i="4"/>
  <c r="AP144" i="11"/>
  <c r="BB1642" i="4"/>
  <c r="AP143" i="11"/>
  <c r="AP139" i="11"/>
  <c r="BB651" i="4"/>
  <c r="AP135" i="11"/>
  <c r="BB1508" i="4"/>
  <c r="AP132" i="11"/>
  <c r="BB1513" i="4"/>
  <c r="AP133" i="11"/>
  <c r="BB1518" i="4"/>
  <c r="AP134" i="11"/>
  <c r="BB706" i="4"/>
  <c r="BA1322" i="4"/>
  <c r="BB1318" i="4"/>
  <c r="BB822" i="4"/>
  <c r="BB821" i="4"/>
  <c r="BB820" i="4"/>
  <c r="BB823" i="4"/>
  <c r="BB976" i="4"/>
  <c r="BB977" i="4"/>
  <c r="BB1319" i="4"/>
  <c r="BB1320" i="4"/>
  <c r="BB1311" i="4"/>
  <c r="BB1312" i="4"/>
  <c r="BB1313" i="4"/>
  <c r="BB1314" i="4"/>
  <c r="BB1321" i="4"/>
  <c r="BB1503" i="4"/>
  <c r="AP131" i="11"/>
  <c r="AP130" i="11"/>
  <c r="AP257" i="14"/>
  <c r="AP137" i="11"/>
  <c r="AP273" i="14"/>
  <c r="AP138" i="11"/>
  <c r="AP136" i="11"/>
  <c r="AP145" i="11"/>
  <c r="AP146" i="11"/>
  <c r="AP147" i="11"/>
  <c r="AP148" i="11"/>
  <c r="AP149" i="11"/>
  <c r="AP150" i="11"/>
  <c r="AP151" i="11"/>
  <c r="AP129" i="11"/>
  <c r="AP104" i="11"/>
  <c r="BB591" i="4"/>
  <c r="BB589" i="4"/>
  <c r="BB590" i="4"/>
  <c r="BB592" i="4"/>
  <c r="BB593" i="4"/>
  <c r="BB594" i="4"/>
  <c r="BB1563" i="4"/>
  <c r="AP166" i="11"/>
  <c r="BB601" i="4"/>
  <c r="BB599" i="4"/>
  <c r="BB600" i="4"/>
  <c r="BB602" i="4"/>
  <c r="BB603" i="4"/>
  <c r="BB604" i="4"/>
  <c r="BB581" i="4"/>
  <c r="BB579" i="4"/>
  <c r="BB580" i="4"/>
  <c r="BB582" i="4"/>
  <c r="BB583" i="4"/>
  <c r="BB584" i="4"/>
  <c r="BB1603" i="4"/>
  <c r="BB1605" i="4"/>
  <c r="BB1606" i="4"/>
  <c r="AP353" i="14"/>
  <c r="AP354" i="14"/>
  <c r="AP167" i="11"/>
  <c r="JM73" i="8"/>
  <c r="JM83" i="8"/>
  <c r="JM131" i="8"/>
  <c r="AP165" i="11"/>
  <c r="BB1683" i="4"/>
  <c r="AP169" i="11"/>
  <c r="BB1643" i="4"/>
  <c r="BB1644" i="4"/>
  <c r="AP168" i="11"/>
  <c r="AP164" i="11"/>
  <c r="BB653" i="4"/>
  <c r="AP160" i="11"/>
  <c r="BB720" i="4"/>
  <c r="BA1458" i="4"/>
  <c r="BB1454" i="4"/>
  <c r="BB853" i="4"/>
  <c r="BB852" i="4"/>
  <c r="BB851" i="4"/>
  <c r="BB854" i="4"/>
  <c r="BB983" i="4"/>
  <c r="BB984" i="4"/>
  <c r="BB1455" i="4"/>
  <c r="BB1456" i="4"/>
  <c r="BB1447" i="4"/>
  <c r="BB1448" i="4"/>
  <c r="BB1449" i="4"/>
  <c r="BB1450" i="4"/>
  <c r="BB1457" i="4"/>
  <c r="BB1550" i="4"/>
  <c r="AP156" i="11"/>
  <c r="BB721" i="4"/>
  <c r="BA1413" i="4"/>
  <c r="BB1409" i="4"/>
  <c r="BB727" i="4"/>
  <c r="BB866" i="4"/>
  <c r="BB865" i="4"/>
  <c r="BB867" i="4"/>
  <c r="BB868" i="4"/>
  <c r="BB987" i="4"/>
  <c r="BB988" i="4"/>
  <c r="BB1410" i="4"/>
  <c r="BB1411" i="4"/>
  <c r="BB1402" i="4"/>
  <c r="BB1403" i="4"/>
  <c r="BB1404" i="4"/>
  <c r="BB1405" i="4"/>
  <c r="BB1412" i="4"/>
  <c r="BB1533" i="4"/>
  <c r="AP157" i="11"/>
  <c r="BB722" i="4"/>
  <c r="BA1428" i="4"/>
  <c r="BB1424" i="4"/>
  <c r="BB728" i="4"/>
  <c r="BB873" i="4"/>
  <c r="BB872" i="4"/>
  <c r="BB874" i="4"/>
  <c r="BB875" i="4"/>
  <c r="BB991" i="4"/>
  <c r="BB1425" i="4"/>
  <c r="BB1426" i="4"/>
  <c r="BB1417" i="4"/>
  <c r="BB1418" i="4"/>
  <c r="BB1419" i="4"/>
  <c r="BB1420" i="4"/>
  <c r="BB1427" i="4"/>
  <c r="BB1539" i="4"/>
  <c r="AP158" i="11"/>
  <c r="BB723" i="4"/>
  <c r="BA1443" i="4"/>
  <c r="BB1439" i="4"/>
  <c r="BB729" i="4"/>
  <c r="BB880" i="4"/>
  <c r="BB879" i="4"/>
  <c r="BB881" i="4"/>
  <c r="BB882" i="4"/>
  <c r="BB999" i="4"/>
  <c r="BB1440" i="4"/>
  <c r="BB1441" i="4"/>
  <c r="BB1432" i="4"/>
  <c r="BB1433" i="4"/>
  <c r="BB1434" i="4"/>
  <c r="BB1435" i="4"/>
  <c r="BB1442" i="4"/>
  <c r="BB1545" i="4"/>
  <c r="AP159" i="11"/>
  <c r="AP155" i="11"/>
  <c r="AP176" i="14"/>
  <c r="AP177" i="14"/>
  <c r="AP178" i="14"/>
  <c r="AP258" i="14"/>
  <c r="AP259" i="14"/>
  <c r="AP162" i="11"/>
  <c r="AP185" i="14"/>
  <c r="AP274" i="14"/>
  <c r="AP275" i="14"/>
  <c r="AP163" i="11"/>
  <c r="AP161" i="11"/>
  <c r="AP170" i="11"/>
  <c r="AP171" i="11"/>
  <c r="AP172" i="11"/>
  <c r="AP173" i="11"/>
  <c r="AP174" i="11"/>
  <c r="AP175" i="11"/>
  <c r="AP176" i="11"/>
  <c r="AP154" i="11"/>
  <c r="BB1564" i="4"/>
  <c r="AP190" i="11"/>
  <c r="AP355" i="14"/>
  <c r="AP191" i="11"/>
  <c r="JM74" i="8"/>
  <c r="JM84" i="8"/>
  <c r="JM132" i="8"/>
  <c r="JM185" i="8"/>
  <c r="AP189" i="11"/>
  <c r="BB1645" i="4"/>
  <c r="AP192" i="11"/>
  <c r="BB1684" i="4"/>
  <c r="AP193" i="11"/>
  <c r="AP188" i="11"/>
  <c r="BB654" i="4"/>
  <c r="AP184" i="11"/>
  <c r="BB1532" i="4"/>
  <c r="AP181" i="11"/>
  <c r="BB1538" i="4"/>
  <c r="AP182" i="11"/>
  <c r="BB1544" i="4"/>
  <c r="AP183" i="11"/>
  <c r="BB726" i="4"/>
  <c r="BA1398" i="4"/>
  <c r="BB1394" i="4"/>
  <c r="BB859" i="4"/>
  <c r="BB858" i="4"/>
  <c r="BB860" i="4"/>
  <c r="BB861" i="4"/>
  <c r="BB1008" i="4"/>
  <c r="BB1009" i="4"/>
  <c r="BB1395" i="4"/>
  <c r="BB1396" i="4"/>
  <c r="BB1387" i="4"/>
  <c r="BB1388" i="4"/>
  <c r="BB1389" i="4"/>
  <c r="BB1390" i="4"/>
  <c r="BB1397" i="4"/>
  <c r="BB1527" i="4"/>
  <c r="AP180" i="11"/>
  <c r="AP179" i="11"/>
  <c r="AP260" i="14"/>
  <c r="AP186" i="11"/>
  <c r="AP276" i="14"/>
  <c r="AP187" i="11"/>
  <c r="AP185" i="11"/>
  <c r="AP194" i="11"/>
  <c r="AP195" i="11"/>
  <c r="AP196" i="11"/>
  <c r="AP197" i="11"/>
  <c r="AP198" i="11"/>
  <c r="AP199" i="11"/>
  <c r="AP200" i="11"/>
  <c r="AP178" i="11"/>
  <c r="BB1565" i="4"/>
  <c r="AP214" i="11"/>
  <c r="AP356" i="14"/>
  <c r="AP215" i="11"/>
  <c r="JM75" i="8"/>
  <c r="JM85" i="8"/>
  <c r="JM133" i="8"/>
  <c r="JM186" i="8"/>
  <c r="AP213" i="11"/>
  <c r="BB1646" i="4"/>
  <c r="AP216" i="11"/>
  <c r="AP212" i="11"/>
  <c r="BB655" i="4"/>
  <c r="AP208" i="11"/>
  <c r="BB1534" i="4"/>
  <c r="AP205" i="11"/>
  <c r="BB1540" i="4"/>
  <c r="AP206" i="11"/>
  <c r="BB1546" i="4"/>
  <c r="AP207" i="11"/>
  <c r="BB1528" i="4"/>
  <c r="AP204" i="11"/>
  <c r="AP203" i="11"/>
  <c r="AP261" i="14"/>
  <c r="AP210" i="11"/>
  <c r="AP277" i="14"/>
  <c r="AP211" i="11"/>
  <c r="AP209" i="11"/>
  <c r="AP218" i="11"/>
  <c r="AP219" i="11"/>
  <c r="AP220" i="11"/>
  <c r="AP221" i="11"/>
  <c r="AP222" i="11"/>
  <c r="AP223" i="11"/>
  <c r="AP224" i="11"/>
  <c r="AP202" i="11"/>
  <c r="BB1566" i="4"/>
  <c r="AP234" i="11"/>
  <c r="AP357" i="14"/>
  <c r="AP235" i="11"/>
  <c r="BB1686" i="4"/>
  <c r="AP238" i="11"/>
  <c r="BB1653" i="4"/>
  <c r="AP236" i="11"/>
  <c r="BB1651" i="4"/>
  <c r="AP237" i="11"/>
  <c r="AP232" i="11"/>
  <c r="BB626" i="4"/>
  <c r="BB656" i="4"/>
  <c r="AP228" i="11"/>
  <c r="AP227" i="11"/>
  <c r="AP262" i="14"/>
  <c r="AP230" i="11"/>
  <c r="AP278" i="14"/>
  <c r="AP231" i="11"/>
  <c r="AP229" i="11"/>
  <c r="AP239" i="11"/>
  <c r="AP240" i="11"/>
  <c r="AP241" i="11"/>
  <c r="AP242" i="11"/>
  <c r="AP243" i="11"/>
  <c r="AP244" i="11"/>
  <c r="AP245" i="11"/>
  <c r="AP226" i="11"/>
  <c r="AP153" i="11"/>
  <c r="AP29" i="11"/>
  <c r="AP248" i="11"/>
  <c r="AP189" i="14"/>
  <c r="AP192" i="14"/>
  <c r="AP190" i="14"/>
  <c r="AP191" i="14"/>
  <c r="AP194" i="14"/>
  <c r="AP199" i="14"/>
  <c r="AP202" i="14"/>
  <c r="AP205" i="14"/>
  <c r="AP209" i="14"/>
  <c r="AP212" i="14"/>
  <c r="AP257" i="11"/>
  <c r="AP252" i="11"/>
  <c r="BB20" i="4"/>
  <c r="BB21" i="4"/>
  <c r="BB22" i="4"/>
  <c r="BB23" i="4"/>
  <c r="BB26" i="4"/>
  <c r="BB30" i="4"/>
  <c r="BB90" i="4"/>
  <c r="BB91" i="4"/>
  <c r="BB92" i="4"/>
  <c r="BB93" i="4"/>
  <c r="BB96" i="4"/>
  <c r="BB98" i="4"/>
  <c r="BB34" i="4"/>
  <c r="BB36" i="4"/>
  <c r="BB38" i="4"/>
  <c r="BB40" i="4"/>
  <c r="BB43" i="4"/>
  <c r="BB101" i="4"/>
  <c r="BB103" i="4"/>
  <c r="BB105" i="4"/>
  <c r="BB107" i="4"/>
  <c r="BB110" i="4"/>
  <c r="BB157" i="4"/>
  <c r="BB158" i="4"/>
  <c r="BB159" i="4"/>
  <c r="BB160" i="4"/>
  <c r="BB163" i="4"/>
  <c r="BB165" i="4"/>
  <c r="BB224" i="4"/>
  <c r="BB225" i="4"/>
  <c r="BB226" i="4"/>
  <c r="BB227" i="4"/>
  <c r="BB230" i="4"/>
  <c r="BB232" i="4"/>
  <c r="BB168" i="4"/>
  <c r="BB170" i="4"/>
  <c r="BB172" i="4"/>
  <c r="BB174" i="4"/>
  <c r="BB177" i="4"/>
  <c r="BB235" i="4"/>
  <c r="BB237" i="4"/>
  <c r="BB239" i="4"/>
  <c r="BB241" i="4"/>
  <c r="BB244" i="4"/>
  <c r="AQ12" i="10"/>
  <c r="BB281" i="4"/>
  <c r="BB282" i="4"/>
  <c r="AP263" i="11"/>
  <c r="BB47" i="4"/>
  <c r="BB114" i="4"/>
  <c r="BB50" i="4"/>
  <c r="BB52" i="4"/>
  <c r="BB54" i="4"/>
  <c r="BB56" i="4"/>
  <c r="BB59" i="4"/>
  <c r="BB117" i="4"/>
  <c r="BB119" i="4"/>
  <c r="BB121" i="4"/>
  <c r="BB123" i="4"/>
  <c r="BB126" i="4"/>
  <c r="BB181" i="4"/>
  <c r="BB248" i="4"/>
  <c r="BB184" i="4"/>
  <c r="BB186" i="4"/>
  <c r="BB188" i="4"/>
  <c r="BB190" i="4"/>
  <c r="BB193" i="4"/>
  <c r="BB251" i="4"/>
  <c r="BB253" i="4"/>
  <c r="BB255" i="4"/>
  <c r="BB257" i="4"/>
  <c r="BB260" i="4"/>
  <c r="AQ15" i="10"/>
  <c r="BB285" i="4"/>
  <c r="BB286" i="4"/>
  <c r="AP264" i="11"/>
  <c r="BB63" i="4"/>
  <c r="BB130" i="4"/>
  <c r="BB66" i="4"/>
  <c r="BB68" i="4"/>
  <c r="BB70" i="4"/>
  <c r="BB72" i="4"/>
  <c r="BB75" i="4"/>
  <c r="BB133" i="4"/>
  <c r="BB135" i="4"/>
  <c r="BB137" i="4"/>
  <c r="BB139" i="4"/>
  <c r="BB142" i="4"/>
  <c r="BB197" i="4"/>
  <c r="BB264" i="4"/>
  <c r="BB200" i="4"/>
  <c r="BB202" i="4"/>
  <c r="BB204" i="4"/>
  <c r="BB206" i="4"/>
  <c r="BB209" i="4"/>
  <c r="BB267" i="4"/>
  <c r="BB269" i="4"/>
  <c r="BB271" i="4"/>
  <c r="BB273" i="4"/>
  <c r="BB276" i="4"/>
  <c r="AQ18" i="10"/>
  <c r="BB289" i="4"/>
  <c r="BB290" i="4"/>
  <c r="AP265" i="11"/>
  <c r="AP262" i="11"/>
  <c r="AP260" i="11"/>
  <c r="JM200" i="8"/>
  <c r="JM195" i="8"/>
  <c r="JM197" i="8"/>
  <c r="JM201" i="8"/>
  <c r="AP277" i="11"/>
  <c r="AP213" i="14"/>
  <c r="AP278" i="11"/>
  <c r="BZ446" i="6"/>
  <c r="BB1737" i="4"/>
  <c r="BB1734" i="4"/>
  <c r="BB1739" i="4"/>
  <c r="BZ447" i="6"/>
  <c r="BB1740" i="4"/>
  <c r="BB1738" i="4"/>
  <c r="BB1741" i="4"/>
  <c r="BB1742" i="4"/>
  <c r="BB1744" i="4"/>
  <c r="AP276" i="11"/>
  <c r="AP273" i="11"/>
  <c r="BA1622" i="4"/>
  <c r="BB1618" i="4"/>
  <c r="BB1615" i="4"/>
  <c r="BB1616" i="4"/>
  <c r="BB1619" i="4"/>
  <c r="BB1620" i="4"/>
  <c r="BB1621" i="4"/>
  <c r="BB1631" i="4"/>
  <c r="AP261" i="11"/>
  <c r="AP259" i="11"/>
  <c r="AP250" i="11"/>
  <c r="AP280" i="11"/>
  <c r="AO128" i="12"/>
  <c r="AP288" i="11"/>
  <c r="BB283" i="4"/>
  <c r="BB287" i="4"/>
  <c r="BB291" i="4"/>
  <c r="AP284" i="11"/>
  <c r="AP283" i="11"/>
  <c r="BB1013" i="4"/>
  <c r="BB1016" i="4"/>
  <c r="BB1030" i="4"/>
  <c r="BB1018" i="4"/>
  <c r="BB1031" i="4"/>
  <c r="BB1020" i="4"/>
  <c r="BB1032" i="4"/>
  <c r="BB1022" i="4"/>
  <c r="BB1033" i="4"/>
  <c r="BB1024" i="4"/>
  <c r="BB1034" i="4"/>
  <c r="BB1035" i="4"/>
  <c r="BB1038" i="4"/>
  <c r="BB1039" i="4"/>
  <c r="BB1040" i="4"/>
  <c r="BB1041" i="4"/>
  <c r="BB1042" i="4"/>
  <c r="BB1043" i="4"/>
  <c r="BB1045" i="4"/>
  <c r="BB1052" i="4"/>
  <c r="BB1055" i="4"/>
  <c r="BB1069" i="4"/>
  <c r="BB1057" i="4"/>
  <c r="BB1070" i="4"/>
  <c r="BB1059" i="4"/>
  <c r="BB1071" i="4"/>
  <c r="BB1061" i="4"/>
  <c r="BB1072" i="4"/>
  <c r="BB1063" i="4"/>
  <c r="BB1073" i="4"/>
  <c r="BB1074" i="4"/>
  <c r="BB1077" i="4"/>
  <c r="BB1078" i="4"/>
  <c r="BB1079" i="4"/>
  <c r="BB1080" i="4"/>
  <c r="BB1081" i="4"/>
  <c r="BB1082" i="4"/>
  <c r="BB1084" i="4"/>
  <c r="BB1090" i="4"/>
  <c r="BB1093" i="4"/>
  <c r="BB1107" i="4"/>
  <c r="BB1095" i="4"/>
  <c r="BB1108" i="4"/>
  <c r="BB1097" i="4"/>
  <c r="BB1109" i="4"/>
  <c r="BB1099" i="4"/>
  <c r="BB1110" i="4"/>
  <c r="BB1101" i="4"/>
  <c r="BB1111" i="4"/>
  <c r="BB1112" i="4"/>
  <c r="BB1115" i="4"/>
  <c r="BB1116" i="4"/>
  <c r="BB1117" i="4"/>
  <c r="BB1118" i="4"/>
  <c r="BB1119" i="4"/>
  <c r="BB1120" i="4"/>
  <c r="BB1122" i="4"/>
  <c r="AP286" i="11"/>
  <c r="BB1017" i="4"/>
  <c r="BB1019" i="4"/>
  <c r="BB1021" i="4"/>
  <c r="BB1023" i="4"/>
  <c r="BB1027" i="4"/>
  <c r="BB1049" i="4"/>
  <c r="BB1056" i="4"/>
  <c r="BB1058" i="4"/>
  <c r="BB1060" i="4"/>
  <c r="BB1062" i="4"/>
  <c r="BB1066" i="4"/>
  <c r="BB1087" i="4"/>
  <c r="BB1094" i="4"/>
  <c r="BB1096" i="4"/>
  <c r="BB1098" i="4"/>
  <c r="BB1100" i="4"/>
  <c r="BB1104" i="4"/>
  <c r="BB1125" i="4"/>
  <c r="BB900" i="4"/>
  <c r="BB901" i="4"/>
  <c r="BB902" i="4"/>
  <c r="BB903" i="4"/>
  <c r="BB934" i="4"/>
  <c r="BB935" i="4"/>
  <c r="BB936" i="4"/>
  <c r="BB937" i="4"/>
  <c r="BB960" i="4"/>
  <c r="BB961" i="4"/>
  <c r="BB962" i="4"/>
  <c r="BB963" i="4"/>
  <c r="BB992" i="4"/>
  <c r="BB993" i="4"/>
  <c r="BB994" i="4"/>
  <c r="BB995" i="4"/>
  <c r="BB1128" i="4"/>
  <c r="BB1131" i="4"/>
  <c r="BB1132" i="4"/>
  <c r="BB1133" i="4"/>
  <c r="BB1134" i="4"/>
  <c r="BB1135" i="4"/>
  <c r="BB1136" i="4"/>
  <c r="BB1137" i="4"/>
  <c r="BB1138" i="4"/>
  <c r="BB1142" i="4"/>
  <c r="BB908" i="4"/>
  <c r="BB909" i="4"/>
  <c r="BB910" i="4"/>
  <c r="BB911" i="4"/>
  <c r="BB942" i="4"/>
  <c r="BB943" i="4"/>
  <c r="BB944" i="4"/>
  <c r="BB945" i="4"/>
  <c r="BB968" i="4"/>
  <c r="BB969" i="4"/>
  <c r="BB970" i="4"/>
  <c r="BB971" i="4"/>
  <c r="BB1000" i="4"/>
  <c r="BB1001" i="4"/>
  <c r="BB1002" i="4"/>
  <c r="BB1003" i="4"/>
  <c r="BB1145" i="4"/>
  <c r="BB1148" i="4"/>
  <c r="BB1149" i="4"/>
  <c r="BB1150" i="4"/>
  <c r="BB1151" i="4"/>
  <c r="BB1152" i="4"/>
  <c r="BB1153" i="4"/>
  <c r="BB1154" i="4"/>
  <c r="BB1155" i="4"/>
  <c r="BB1159" i="4"/>
  <c r="AP287" i="11"/>
  <c r="AP282" i="11"/>
  <c r="BA1568" i="4"/>
  <c r="BB1570" i="4"/>
  <c r="BB1571" i="4"/>
  <c r="AP23" i="12"/>
  <c r="BB1699" i="4"/>
  <c r="AP48" i="12"/>
  <c r="AP6" i="12"/>
  <c r="AP7" i="12"/>
  <c r="AP8" i="12"/>
  <c r="AP5" i="12"/>
  <c r="AP4" i="12"/>
  <c r="BA619" i="4"/>
  <c r="BA628" i="4"/>
  <c r="BA620" i="4"/>
  <c r="BA629" i="4"/>
  <c r="BA621" i="4"/>
  <c r="BA630" i="4"/>
  <c r="BA631" i="4"/>
  <c r="BA632" i="4"/>
  <c r="BA634" i="4"/>
  <c r="BB636" i="4"/>
  <c r="AP22" i="12"/>
  <c r="AP17" i="12"/>
  <c r="AP18" i="12"/>
  <c r="AP19" i="12"/>
  <c r="BB1141" i="4"/>
  <c r="AP20" i="12"/>
  <c r="BB1156" i="4"/>
  <c r="BB1158" i="4"/>
  <c r="AP21" i="12"/>
  <c r="AP16" i="12"/>
  <c r="AP287" i="14"/>
  <c r="AP288" i="14"/>
  <c r="AP289" i="14"/>
  <c r="AP291" i="14"/>
  <c r="AP23" i="14"/>
  <c r="AP55" i="14"/>
  <c r="AP85" i="14"/>
  <c r="AP293" i="14"/>
  <c r="AP299" i="14"/>
  <c r="AP300" i="14"/>
  <c r="AP302" i="14"/>
  <c r="AP26" i="14"/>
  <c r="AP58" i="14"/>
  <c r="AP88" i="14"/>
  <c r="AP294" i="14"/>
  <c r="AP305" i="14"/>
  <c r="AP306" i="14"/>
  <c r="AP308" i="14"/>
  <c r="AP30" i="14"/>
  <c r="AP62" i="14"/>
  <c r="AP92" i="14"/>
  <c r="AP295" i="14"/>
  <c r="AP311" i="14"/>
  <c r="AP312" i="14"/>
  <c r="AP314" i="14"/>
  <c r="AP316" i="14"/>
  <c r="AP26" i="12"/>
  <c r="AO110" i="14"/>
  <c r="AP368" i="14"/>
  <c r="AP31" i="12"/>
  <c r="AP21" i="14"/>
  <c r="AP53" i="14"/>
  <c r="AP83" i="14"/>
  <c r="AP113" i="14"/>
  <c r="AO370" i="14"/>
  <c r="AP32" i="12"/>
  <c r="AO24" i="14"/>
  <c r="AO56" i="14"/>
  <c r="AO86" i="14"/>
  <c r="AO116" i="14"/>
  <c r="AP372" i="14"/>
  <c r="AP33" i="12"/>
  <c r="AP120" i="14"/>
  <c r="AO374" i="14"/>
  <c r="AP34" i="12"/>
  <c r="AO122" i="14"/>
  <c r="AP376" i="14"/>
  <c r="AP35" i="12"/>
  <c r="AP25" i="12"/>
  <c r="BB1607" i="4"/>
  <c r="AP332" i="14"/>
  <c r="AP333" i="14"/>
  <c r="AP334" i="14"/>
  <c r="AP335" i="14"/>
  <c r="AP336" i="14"/>
  <c r="AP339" i="14"/>
  <c r="AP340" i="14"/>
  <c r="AP341" i="14"/>
  <c r="AP342" i="14"/>
  <c r="AP36" i="12"/>
  <c r="AP216" i="14"/>
  <c r="AP217" i="14"/>
  <c r="AP218" i="14"/>
  <c r="AP200" i="14"/>
  <c r="AP222" i="14"/>
  <c r="AP223" i="14"/>
  <c r="AP224" i="14"/>
  <c r="AP225" i="14"/>
  <c r="AP203" i="14"/>
  <c r="AP227" i="14"/>
  <c r="AP228" i="14"/>
  <c r="AP229" i="14"/>
  <c r="AP230" i="14"/>
  <c r="AP207" i="14"/>
  <c r="AP232" i="14"/>
  <c r="AP233" i="14"/>
  <c r="AP234" i="14"/>
  <c r="AP235" i="14"/>
  <c r="AP237" i="14"/>
  <c r="AP38" i="12"/>
  <c r="AP242" i="14"/>
  <c r="AP40" i="12"/>
  <c r="AO246" i="14"/>
  <c r="AP41" i="12"/>
  <c r="AP245" i="14"/>
  <c r="AP42" i="12"/>
  <c r="AP198" i="14"/>
  <c r="AO243" i="14"/>
  <c r="AP43" i="12"/>
  <c r="AO201" i="14"/>
  <c r="AP244" i="14"/>
  <c r="AP44" i="12"/>
  <c r="AP37" i="12"/>
  <c r="AP24" i="12"/>
  <c r="BA1725" i="4"/>
  <c r="BB1726" i="4"/>
  <c r="AP49" i="12"/>
  <c r="BA1722" i="4"/>
  <c r="BB1723" i="4"/>
  <c r="AP53" i="12"/>
  <c r="AP47" i="12"/>
  <c r="AP58" i="12"/>
  <c r="BA1682" i="4"/>
  <c r="BA1672" i="4"/>
  <c r="BB1688" i="4"/>
  <c r="AP46" i="12"/>
  <c r="BB1634" i="4"/>
  <c r="AP57" i="12"/>
  <c r="AP55" i="12"/>
  <c r="AP56" i="12"/>
  <c r="AP3" i="12"/>
  <c r="BB1705" i="4"/>
  <c r="AP74" i="12"/>
  <c r="AP114" i="12"/>
  <c r="AP115" i="12"/>
  <c r="AP116" i="12"/>
  <c r="AP117" i="12"/>
  <c r="AP113" i="12"/>
  <c r="BB35" i="4"/>
  <c r="BB37" i="4"/>
  <c r="BB39" i="4"/>
  <c r="BB41" i="4"/>
  <c r="BB44" i="4"/>
  <c r="BB51" i="4"/>
  <c r="BB53" i="4"/>
  <c r="BB55" i="4"/>
  <c r="BB57" i="4"/>
  <c r="BB60" i="4"/>
  <c r="BB67" i="4"/>
  <c r="BB69" i="4"/>
  <c r="BB71" i="4"/>
  <c r="BB73" i="4"/>
  <c r="BB76" i="4"/>
  <c r="BB102" i="4"/>
  <c r="BB104" i="4"/>
  <c r="BB106" i="4"/>
  <c r="BB108" i="4"/>
  <c r="BB111" i="4"/>
  <c r="BB118" i="4"/>
  <c r="BB120" i="4"/>
  <c r="BB122" i="4"/>
  <c r="BB124" i="4"/>
  <c r="BB127" i="4"/>
  <c r="BB134" i="4"/>
  <c r="BB136" i="4"/>
  <c r="BB138" i="4"/>
  <c r="BB140" i="4"/>
  <c r="BB143" i="4"/>
  <c r="BB169" i="4"/>
  <c r="BB171" i="4"/>
  <c r="BB173" i="4"/>
  <c r="BB175" i="4"/>
  <c r="BB178" i="4"/>
  <c r="BB185" i="4"/>
  <c r="BB187" i="4"/>
  <c r="BB189" i="4"/>
  <c r="BB191" i="4"/>
  <c r="BB194" i="4"/>
  <c r="BB201" i="4"/>
  <c r="BB203" i="4"/>
  <c r="BB205" i="4"/>
  <c r="BB207" i="4"/>
  <c r="BB210" i="4"/>
  <c r="BB236" i="4"/>
  <c r="BB238" i="4"/>
  <c r="BB240" i="4"/>
  <c r="BB242" i="4"/>
  <c r="BB245" i="4"/>
  <c r="BB252" i="4"/>
  <c r="BB254" i="4"/>
  <c r="BB256" i="4"/>
  <c r="BB258" i="4"/>
  <c r="BB261" i="4"/>
  <c r="BB268" i="4"/>
  <c r="BB270" i="4"/>
  <c r="BB272" i="4"/>
  <c r="BB274" i="4"/>
  <c r="BB277" i="4"/>
  <c r="AP68" i="12"/>
  <c r="AP67" i="12"/>
  <c r="AP70" i="12"/>
  <c r="AP66" i="12"/>
  <c r="AP72" i="12"/>
  <c r="BB1046" i="4"/>
  <c r="BB1085" i="4"/>
  <c r="BB1123" i="4"/>
  <c r="AP73" i="12"/>
  <c r="AP71" i="12"/>
  <c r="AP65" i="12"/>
  <c r="BB1713" i="4"/>
  <c r="AP121" i="12"/>
  <c r="AP119" i="12"/>
  <c r="BB1629" i="4"/>
  <c r="AP62" i="12"/>
  <c r="AP59" i="12"/>
  <c r="AP123" i="12"/>
  <c r="AO129" i="12"/>
  <c r="AP124" i="12"/>
  <c r="AP125" i="12"/>
  <c r="BB1733" i="4"/>
  <c r="AP126" i="12"/>
  <c r="AP127" i="12"/>
  <c r="AP296" i="11"/>
  <c r="AP295" i="11"/>
  <c r="AP305" i="11"/>
  <c r="AP292" i="11"/>
  <c r="AP291" i="11"/>
  <c r="AP294" i="11"/>
  <c r="AP290" i="11"/>
  <c r="AP307" i="11"/>
  <c r="AP309" i="11"/>
  <c r="BC524" i="4"/>
  <c r="BC522" i="4"/>
  <c r="BC523" i="4"/>
  <c r="BC525" i="4"/>
  <c r="BC526" i="4"/>
  <c r="BC527" i="4"/>
  <c r="BC1555" i="4"/>
  <c r="AQ43" i="11"/>
  <c r="BC1610" i="4"/>
  <c r="AQ127" i="14"/>
  <c r="AQ128" i="14"/>
  <c r="AQ130" i="14"/>
  <c r="BC534" i="4"/>
  <c r="BC532" i="4"/>
  <c r="BC533" i="4"/>
  <c r="BC535" i="4"/>
  <c r="BC536" i="4"/>
  <c r="BC537" i="4"/>
  <c r="BC1582" i="4"/>
  <c r="BC1584" i="4"/>
  <c r="BC1585" i="4"/>
  <c r="AQ345" i="14"/>
  <c r="AQ346" i="14"/>
  <c r="AQ44" i="11"/>
  <c r="JN28" i="8"/>
  <c r="JN36" i="8"/>
  <c r="JN124" i="8"/>
  <c r="AQ42" i="11"/>
  <c r="BC1674" i="4"/>
  <c r="BC1675" i="4"/>
  <c r="AQ46" i="11"/>
  <c r="BC1635" i="4"/>
  <c r="BC1636" i="4"/>
  <c r="AQ45" i="11"/>
  <c r="AQ41" i="11"/>
  <c r="BC625" i="4"/>
  <c r="BC645" i="4"/>
  <c r="AQ37" i="11"/>
  <c r="BC687" i="4"/>
  <c r="BB1185" i="4"/>
  <c r="BC1181" i="4"/>
  <c r="BC744" i="4"/>
  <c r="BC743" i="4"/>
  <c r="BC742" i="4"/>
  <c r="BC745" i="4"/>
  <c r="BC891" i="4"/>
  <c r="BC892" i="4"/>
  <c r="BC1182" i="4"/>
  <c r="BC1183" i="4"/>
  <c r="BC1174" i="4"/>
  <c r="BC1175" i="4"/>
  <c r="BC1176" i="4"/>
  <c r="BC1177" i="4"/>
  <c r="BC1184" i="4"/>
  <c r="BC1462" i="4"/>
  <c r="AQ33" i="11"/>
  <c r="BC688" i="4"/>
  <c r="BC694" i="4"/>
  <c r="BB1200" i="4"/>
  <c r="BC1196" i="4"/>
  <c r="BC759" i="4"/>
  <c r="BC758" i="4"/>
  <c r="BC760" i="4"/>
  <c r="BC761" i="4"/>
  <c r="BC895" i="4"/>
  <c r="BC896" i="4"/>
  <c r="BC1197" i="4"/>
  <c r="BC1198" i="4"/>
  <c r="BC1189" i="4"/>
  <c r="BC1190" i="4"/>
  <c r="BC1191" i="4"/>
  <c r="BC1192" i="4"/>
  <c r="BC1199" i="4"/>
  <c r="BC1466" i="4"/>
  <c r="AQ34" i="11"/>
  <c r="BC689" i="4"/>
  <c r="BC695" i="4"/>
  <c r="BB1215" i="4"/>
  <c r="BC1211" i="4"/>
  <c r="BC767" i="4"/>
  <c r="BC766" i="4"/>
  <c r="BC765" i="4"/>
  <c r="BC768" i="4"/>
  <c r="BC899" i="4"/>
  <c r="BC1212" i="4"/>
  <c r="BC1213" i="4"/>
  <c r="BC1204" i="4"/>
  <c r="BC1205" i="4"/>
  <c r="BC1206" i="4"/>
  <c r="BC1207" i="4"/>
  <c r="BC1214" i="4"/>
  <c r="BC1471" i="4"/>
  <c r="AQ35" i="11"/>
  <c r="BC690" i="4"/>
  <c r="BC696" i="4"/>
  <c r="BB1230" i="4"/>
  <c r="BC1226" i="4"/>
  <c r="BC773" i="4"/>
  <c r="BC772" i="4"/>
  <c r="BC774" i="4"/>
  <c r="BC775" i="4"/>
  <c r="BC907" i="4"/>
  <c r="BC1227" i="4"/>
  <c r="BC1228" i="4"/>
  <c r="BC1219" i="4"/>
  <c r="BC1220" i="4"/>
  <c r="BC1221" i="4"/>
  <c r="BC1222" i="4"/>
  <c r="BC1229" i="4"/>
  <c r="BC1476" i="4"/>
  <c r="AQ36" i="11"/>
  <c r="AQ32" i="11"/>
  <c r="AQ5" i="14"/>
  <c r="AQ6" i="14"/>
  <c r="AQ8" i="14"/>
  <c r="AQ9" i="14"/>
  <c r="AQ10" i="14"/>
  <c r="AQ13" i="14"/>
  <c r="AQ11" i="14"/>
  <c r="AQ14" i="14"/>
  <c r="AQ16" i="14"/>
  <c r="AQ18" i="14"/>
  <c r="AQ22" i="14"/>
  <c r="AQ25" i="14"/>
  <c r="AQ28" i="14"/>
  <c r="AQ32" i="14"/>
  <c r="AQ158" i="14"/>
  <c r="AQ37" i="14"/>
  <c r="AQ38" i="14"/>
  <c r="AQ40" i="14"/>
  <c r="AQ41" i="14"/>
  <c r="AQ42" i="14"/>
  <c r="AQ45" i="14"/>
  <c r="AQ43" i="14"/>
  <c r="AQ46" i="14"/>
  <c r="AQ48" i="14"/>
  <c r="AQ50" i="14"/>
  <c r="AQ54" i="14"/>
  <c r="AQ57" i="14"/>
  <c r="AQ60" i="14"/>
  <c r="AQ64" i="14"/>
  <c r="AQ159" i="14"/>
  <c r="AQ67" i="14"/>
  <c r="AQ68" i="14"/>
  <c r="AQ70" i="14"/>
  <c r="AQ71" i="14"/>
  <c r="AQ72" i="14"/>
  <c r="AQ75" i="14"/>
  <c r="AQ73" i="14"/>
  <c r="AQ76" i="14"/>
  <c r="AQ78" i="14"/>
  <c r="AQ80" i="14"/>
  <c r="AQ84" i="14"/>
  <c r="AQ87" i="14"/>
  <c r="AQ90" i="14"/>
  <c r="AQ94" i="14"/>
  <c r="AQ160" i="14"/>
  <c r="AQ250" i="14"/>
  <c r="AQ251" i="14"/>
  <c r="AQ39" i="11"/>
  <c r="AQ131" i="14"/>
  <c r="AQ132" i="14"/>
  <c r="AQ135" i="14"/>
  <c r="AQ133" i="14"/>
  <c r="AQ136" i="14"/>
  <c r="AQ138" i="14"/>
  <c r="AQ140" i="14"/>
  <c r="AQ144" i="14"/>
  <c r="AQ147" i="14"/>
  <c r="AQ150" i="14"/>
  <c r="AQ154" i="14"/>
  <c r="AQ182" i="14"/>
  <c r="AQ266" i="14"/>
  <c r="AQ267" i="14"/>
  <c r="AQ40" i="11"/>
  <c r="AQ38" i="11"/>
  <c r="AQ47" i="11"/>
  <c r="AQ48" i="11"/>
  <c r="AQ49" i="11"/>
  <c r="AQ50" i="11"/>
  <c r="AQ51" i="11"/>
  <c r="AQ52" i="11"/>
  <c r="AQ53" i="11"/>
  <c r="AQ31" i="11"/>
  <c r="BC1556" i="4"/>
  <c r="AQ67" i="11"/>
  <c r="AQ347" i="14"/>
  <c r="AQ68" i="11"/>
  <c r="JN29" i="8"/>
  <c r="JN37" i="8"/>
  <c r="JN125" i="8"/>
  <c r="AQ66" i="11"/>
  <c r="BC1676" i="4"/>
  <c r="AQ70" i="11"/>
  <c r="BC1637" i="4"/>
  <c r="AQ69" i="11"/>
  <c r="AQ65" i="11"/>
  <c r="BC646" i="4"/>
  <c r="AQ61" i="11"/>
  <c r="BC693" i="4"/>
  <c r="BB1245" i="4"/>
  <c r="BC1241" i="4"/>
  <c r="BC752" i="4"/>
  <c r="BC751" i="4"/>
  <c r="BC750" i="4"/>
  <c r="BC753" i="4"/>
  <c r="BC916" i="4"/>
  <c r="BC917" i="4"/>
  <c r="BC1242" i="4"/>
  <c r="BC1243" i="4"/>
  <c r="BC1234" i="4"/>
  <c r="BC1235" i="4"/>
  <c r="BC1236" i="4"/>
  <c r="BC1237" i="4"/>
  <c r="BC1244" i="4"/>
  <c r="BC1481" i="4"/>
  <c r="AQ57" i="11"/>
  <c r="BC1467" i="4"/>
  <c r="AQ58" i="11"/>
  <c r="BC1472" i="4"/>
  <c r="AQ59" i="11"/>
  <c r="BC1477" i="4"/>
  <c r="AQ60" i="11"/>
  <c r="AQ56" i="11"/>
  <c r="AQ252" i="14"/>
  <c r="AQ63" i="11"/>
  <c r="AQ268" i="14"/>
  <c r="AQ64" i="11"/>
  <c r="AQ62" i="11"/>
  <c r="AQ71" i="11"/>
  <c r="AQ72" i="11"/>
  <c r="AQ73" i="11"/>
  <c r="AQ74" i="11"/>
  <c r="AQ75" i="11"/>
  <c r="AQ76" i="11"/>
  <c r="AQ77" i="11"/>
  <c r="AQ55" i="11"/>
  <c r="AQ30" i="11"/>
  <c r="BC547" i="4"/>
  <c r="BC545" i="4"/>
  <c r="BC546" i="4"/>
  <c r="BC548" i="4"/>
  <c r="BC549" i="4"/>
  <c r="BC550" i="4"/>
  <c r="BC1558" i="4"/>
  <c r="AQ92" i="11"/>
  <c r="BC1589" i="4"/>
  <c r="BC1591" i="4"/>
  <c r="BC1592" i="4"/>
  <c r="AQ348" i="14"/>
  <c r="AQ349" i="14"/>
  <c r="AQ93" i="11"/>
  <c r="BC1677" i="4"/>
  <c r="BC1678" i="4"/>
  <c r="AQ95" i="11"/>
  <c r="BC1638" i="4"/>
  <c r="BC1639" i="4"/>
  <c r="AQ94" i="11"/>
  <c r="AQ90" i="11"/>
  <c r="BC648" i="4"/>
  <c r="AQ86" i="11"/>
  <c r="BC713" i="4"/>
  <c r="BB1261" i="4"/>
  <c r="BC1257" i="4"/>
  <c r="BC783" i="4"/>
  <c r="BC782" i="4"/>
  <c r="BC784" i="4"/>
  <c r="BC785" i="4"/>
  <c r="BC922" i="4"/>
  <c r="BC923" i="4"/>
  <c r="BC1258" i="4"/>
  <c r="BC1259" i="4"/>
  <c r="BC1250" i="4"/>
  <c r="BC1251" i="4"/>
  <c r="BC1252" i="4"/>
  <c r="BC1253" i="4"/>
  <c r="BC1260" i="4"/>
  <c r="BC1486" i="4"/>
  <c r="AQ82" i="11"/>
  <c r="BC714" i="4"/>
  <c r="BB1276" i="4"/>
  <c r="BC1272" i="4"/>
  <c r="BC790" i="4"/>
  <c r="BC789" i="4"/>
  <c r="BC791" i="4"/>
  <c r="BC792" i="4"/>
  <c r="BC928" i="4"/>
  <c r="BC929" i="4"/>
  <c r="BC1273" i="4"/>
  <c r="BC1274" i="4"/>
  <c r="BC1265" i="4"/>
  <c r="BC1266" i="4"/>
  <c r="BC1267" i="4"/>
  <c r="BC1268" i="4"/>
  <c r="BC1275" i="4"/>
  <c r="BC1490" i="4"/>
  <c r="AQ83" i="11"/>
  <c r="BC715" i="4"/>
  <c r="BB1291" i="4"/>
  <c r="BC1287" i="4"/>
  <c r="BC797" i="4"/>
  <c r="BC796" i="4"/>
  <c r="BC798" i="4"/>
  <c r="BC799" i="4"/>
  <c r="BC933" i="4"/>
  <c r="BC1288" i="4"/>
  <c r="BC1289" i="4"/>
  <c r="BC1280" i="4"/>
  <c r="BC1281" i="4"/>
  <c r="BC1282" i="4"/>
  <c r="BC1283" i="4"/>
  <c r="BC1290" i="4"/>
  <c r="BC1494" i="4"/>
  <c r="AQ84" i="11"/>
  <c r="BC716" i="4"/>
  <c r="BB1306" i="4"/>
  <c r="BC1302" i="4"/>
  <c r="BC804" i="4"/>
  <c r="BC803" i="4"/>
  <c r="BC805" i="4"/>
  <c r="BC806" i="4"/>
  <c r="BC941" i="4"/>
  <c r="BC1303" i="4"/>
  <c r="BC1304" i="4"/>
  <c r="BC1295" i="4"/>
  <c r="BC1296" i="4"/>
  <c r="BC1297" i="4"/>
  <c r="BC1298" i="4"/>
  <c r="BC1305" i="4"/>
  <c r="BC1498" i="4"/>
  <c r="AQ85" i="11"/>
  <c r="AQ81" i="11"/>
  <c r="AQ164" i="14"/>
  <c r="AQ165" i="14"/>
  <c r="AQ166" i="14"/>
  <c r="AQ253" i="14"/>
  <c r="AQ254" i="14"/>
  <c r="AQ183" i="14"/>
  <c r="AQ269" i="14"/>
  <c r="AQ270" i="14"/>
  <c r="AQ89" i="11"/>
  <c r="AQ87" i="11"/>
  <c r="AQ96" i="11"/>
  <c r="AQ97" i="11"/>
  <c r="AQ98" i="11"/>
  <c r="AQ99" i="11"/>
  <c r="AQ100" i="11"/>
  <c r="AQ101" i="11"/>
  <c r="AQ102" i="11"/>
  <c r="AQ80" i="11"/>
  <c r="AQ79" i="11"/>
  <c r="BC559" i="4"/>
  <c r="BC557" i="4"/>
  <c r="BC558" i="4"/>
  <c r="BC560" i="4"/>
  <c r="BC561" i="4"/>
  <c r="BC562" i="4"/>
  <c r="BC1560" i="4"/>
  <c r="AQ117" i="11"/>
  <c r="BC569" i="4"/>
  <c r="BC567" i="4"/>
  <c r="BC568" i="4"/>
  <c r="BC570" i="4"/>
  <c r="BC571" i="4"/>
  <c r="BC572" i="4"/>
  <c r="BC1596" i="4"/>
  <c r="BC1598" i="4"/>
  <c r="BC1599" i="4"/>
  <c r="AQ350" i="14"/>
  <c r="AQ351" i="14"/>
  <c r="AQ118" i="11"/>
  <c r="JN56" i="8"/>
  <c r="JN64" i="8"/>
  <c r="JN128" i="8"/>
  <c r="AQ116" i="11"/>
  <c r="BC1679" i="4"/>
  <c r="BC1680" i="4"/>
  <c r="AQ120" i="11"/>
  <c r="BC1640" i="4"/>
  <c r="BC1641" i="4"/>
  <c r="AQ119" i="11"/>
  <c r="AQ115" i="11"/>
  <c r="BC650" i="4"/>
  <c r="AQ111" i="11"/>
  <c r="BC700" i="4"/>
  <c r="BB1382" i="4"/>
  <c r="BC1378" i="4"/>
  <c r="BC815" i="4"/>
  <c r="BC814" i="4"/>
  <c r="BC813" i="4"/>
  <c r="BC816" i="4"/>
  <c r="BC950" i="4"/>
  <c r="BC952" i="4"/>
  <c r="BC1379" i="4"/>
  <c r="BC1380" i="4"/>
  <c r="BC1371" i="4"/>
  <c r="BC1372" i="4"/>
  <c r="BC1373" i="4"/>
  <c r="BC1374" i="4"/>
  <c r="BC1381" i="4"/>
  <c r="BC1522" i="4"/>
  <c r="AQ107" i="11"/>
  <c r="BC701" i="4"/>
  <c r="BB1337" i="4"/>
  <c r="BC1333" i="4"/>
  <c r="BC707" i="4"/>
  <c r="BC828" i="4"/>
  <c r="BC827" i="4"/>
  <c r="BC829" i="4"/>
  <c r="BC830" i="4"/>
  <c r="BC955" i="4"/>
  <c r="BC956" i="4"/>
  <c r="BC1334" i="4"/>
  <c r="BC1335" i="4"/>
  <c r="BC1326" i="4"/>
  <c r="BC1327" i="4"/>
  <c r="BC1328" i="4"/>
  <c r="BC1329" i="4"/>
  <c r="BC1336" i="4"/>
  <c r="BC1507" i="4"/>
  <c r="AQ108" i="11"/>
  <c r="BC702" i="4"/>
  <c r="BB1352" i="4"/>
  <c r="BC1348" i="4"/>
  <c r="BC708" i="4"/>
  <c r="BC835" i="4"/>
  <c r="BC834" i="4"/>
  <c r="BC836" i="4"/>
  <c r="BC837" i="4"/>
  <c r="BC959" i="4"/>
  <c r="BC1349" i="4"/>
  <c r="BC1350" i="4"/>
  <c r="BC1341" i="4"/>
  <c r="BC1342" i="4"/>
  <c r="BC1343" i="4"/>
  <c r="BC1344" i="4"/>
  <c r="BC1351" i="4"/>
  <c r="BC1512" i="4"/>
  <c r="AQ109" i="11"/>
  <c r="BC703" i="4"/>
  <c r="BB1367" i="4"/>
  <c r="BC1363" i="4"/>
  <c r="BC709" i="4"/>
  <c r="BC842" i="4"/>
  <c r="BC841" i="4"/>
  <c r="BC843" i="4"/>
  <c r="BC844" i="4"/>
  <c r="BC967" i="4"/>
  <c r="BC1364" i="4"/>
  <c r="BC1365" i="4"/>
  <c r="BC1356" i="4"/>
  <c r="BC1357" i="4"/>
  <c r="BC1358" i="4"/>
  <c r="BC1359" i="4"/>
  <c r="BC1366" i="4"/>
  <c r="BC1517" i="4"/>
  <c r="AQ110" i="11"/>
  <c r="AQ106" i="11"/>
  <c r="AQ170" i="14"/>
  <c r="AQ171" i="14"/>
  <c r="AQ172" i="14"/>
  <c r="AQ255" i="14"/>
  <c r="AQ256" i="14"/>
  <c r="AQ113" i="11"/>
  <c r="AQ184" i="14"/>
  <c r="AQ271" i="14"/>
  <c r="AQ272" i="14"/>
  <c r="AQ114" i="11"/>
  <c r="AQ112" i="11"/>
  <c r="AQ121" i="11"/>
  <c r="AQ122" i="11"/>
  <c r="AQ123" i="11"/>
  <c r="AQ124" i="11"/>
  <c r="AQ125" i="11"/>
  <c r="AQ126" i="11"/>
  <c r="AQ127" i="11"/>
  <c r="AQ105" i="11"/>
  <c r="BC1561" i="4"/>
  <c r="AQ141" i="11"/>
  <c r="AQ352" i="14"/>
  <c r="AQ142" i="11"/>
  <c r="JN57" i="8"/>
  <c r="JN65" i="8"/>
  <c r="JN129" i="8"/>
  <c r="AQ140" i="11"/>
  <c r="BC1681" i="4"/>
  <c r="AQ144" i="11"/>
  <c r="BC1642" i="4"/>
  <c r="AQ143" i="11"/>
  <c r="AQ139" i="11"/>
  <c r="BC651" i="4"/>
  <c r="AQ135" i="11"/>
  <c r="BC1508" i="4"/>
  <c r="AQ132" i="11"/>
  <c r="BC1513" i="4"/>
  <c r="AQ133" i="11"/>
  <c r="BC1518" i="4"/>
  <c r="AQ134" i="11"/>
  <c r="BC706" i="4"/>
  <c r="BB1322" i="4"/>
  <c r="BC1318" i="4"/>
  <c r="BC821" i="4"/>
  <c r="BC820" i="4"/>
  <c r="BC822" i="4"/>
  <c r="BC823" i="4"/>
  <c r="BC976" i="4"/>
  <c r="BC977" i="4"/>
  <c r="BC1319" i="4"/>
  <c r="BC1320" i="4"/>
  <c r="BC1311" i="4"/>
  <c r="BC1312" i="4"/>
  <c r="BC1313" i="4"/>
  <c r="BC1314" i="4"/>
  <c r="BC1321" i="4"/>
  <c r="BC1503" i="4"/>
  <c r="AQ131" i="11"/>
  <c r="AQ130" i="11"/>
  <c r="AQ257" i="14"/>
  <c r="AQ137" i="11"/>
  <c r="AQ273" i="14"/>
  <c r="AQ138" i="11"/>
  <c r="AQ136" i="11"/>
  <c r="AQ145" i="11"/>
  <c r="AQ146" i="11"/>
  <c r="AQ147" i="11"/>
  <c r="AQ148" i="11"/>
  <c r="AQ149" i="11"/>
  <c r="AQ150" i="11"/>
  <c r="AQ151" i="11"/>
  <c r="AQ129" i="11"/>
  <c r="AQ104" i="11"/>
  <c r="BC591" i="4"/>
  <c r="BC589" i="4"/>
  <c r="BC590" i="4"/>
  <c r="BC592" i="4"/>
  <c r="BC593" i="4"/>
  <c r="BC594" i="4"/>
  <c r="BC1563" i="4"/>
  <c r="AQ166" i="11"/>
  <c r="BC601" i="4"/>
  <c r="BC599" i="4"/>
  <c r="BC600" i="4"/>
  <c r="BC602" i="4"/>
  <c r="BC603" i="4"/>
  <c r="BC604" i="4"/>
  <c r="BC581" i="4"/>
  <c r="BC579" i="4"/>
  <c r="BC580" i="4"/>
  <c r="BC582" i="4"/>
  <c r="BC583" i="4"/>
  <c r="BC584" i="4"/>
  <c r="BC1603" i="4"/>
  <c r="BC1605" i="4"/>
  <c r="BC1606" i="4"/>
  <c r="AQ353" i="14"/>
  <c r="AQ354" i="14"/>
  <c r="AQ167" i="11"/>
  <c r="JN73" i="8"/>
  <c r="JN83" i="8"/>
  <c r="JN131" i="8"/>
  <c r="AQ165" i="11"/>
  <c r="BC1683" i="4"/>
  <c r="AQ169" i="11"/>
  <c r="BC1643" i="4"/>
  <c r="BC1644" i="4"/>
  <c r="AQ168" i="11"/>
  <c r="AQ164" i="11"/>
  <c r="BC653" i="4"/>
  <c r="AQ160" i="11"/>
  <c r="BC720" i="4"/>
  <c r="BB1458" i="4"/>
  <c r="BC1454" i="4"/>
  <c r="BC852" i="4"/>
  <c r="BC851" i="4"/>
  <c r="BC853" i="4"/>
  <c r="BC854" i="4"/>
  <c r="BC983" i="4"/>
  <c r="BC984" i="4"/>
  <c r="BC1455" i="4"/>
  <c r="BC1456" i="4"/>
  <c r="BC1447" i="4"/>
  <c r="BC1448" i="4"/>
  <c r="BC1449" i="4"/>
  <c r="BC1450" i="4"/>
  <c r="BC1457" i="4"/>
  <c r="BC1550" i="4"/>
  <c r="AQ156" i="11"/>
  <c r="BC721" i="4"/>
  <c r="BB1413" i="4"/>
  <c r="BC1409" i="4"/>
  <c r="BC727" i="4"/>
  <c r="BC866" i="4"/>
  <c r="BC865" i="4"/>
  <c r="BC867" i="4"/>
  <c r="BC868" i="4"/>
  <c r="BC987" i="4"/>
  <c r="BC988" i="4"/>
  <c r="BC1410" i="4"/>
  <c r="BC1411" i="4"/>
  <c r="BC1402" i="4"/>
  <c r="BC1403" i="4"/>
  <c r="BC1404" i="4"/>
  <c r="BC1405" i="4"/>
  <c r="BC1412" i="4"/>
  <c r="BC1533" i="4"/>
  <c r="AQ157" i="11"/>
  <c r="BC722" i="4"/>
  <c r="BB1428" i="4"/>
  <c r="BC1424" i="4"/>
  <c r="BC728" i="4"/>
  <c r="BC873" i="4"/>
  <c r="BC872" i="4"/>
  <c r="BC874" i="4"/>
  <c r="BC875" i="4"/>
  <c r="BC991" i="4"/>
  <c r="BC1425" i="4"/>
  <c r="BC1426" i="4"/>
  <c r="BC1417" i="4"/>
  <c r="BC1418" i="4"/>
  <c r="BC1419" i="4"/>
  <c r="BC1420" i="4"/>
  <c r="BC1427" i="4"/>
  <c r="BC1539" i="4"/>
  <c r="AQ158" i="11"/>
  <c r="BC723" i="4"/>
  <c r="BB1443" i="4"/>
  <c r="BC1439" i="4"/>
  <c r="BC729" i="4"/>
  <c r="BC880" i="4"/>
  <c r="BC879" i="4"/>
  <c r="BC881" i="4"/>
  <c r="BC882" i="4"/>
  <c r="BC999" i="4"/>
  <c r="BC1440" i="4"/>
  <c r="BC1441" i="4"/>
  <c r="BC1432" i="4"/>
  <c r="BC1433" i="4"/>
  <c r="BC1434" i="4"/>
  <c r="BC1435" i="4"/>
  <c r="BC1442" i="4"/>
  <c r="BC1545" i="4"/>
  <c r="AQ159" i="11"/>
  <c r="AQ155" i="11"/>
  <c r="AQ176" i="14"/>
  <c r="AQ177" i="14"/>
  <c r="AQ178" i="14"/>
  <c r="AQ258" i="14"/>
  <c r="AQ259" i="14"/>
  <c r="AQ162" i="11"/>
  <c r="AQ185" i="14"/>
  <c r="AQ274" i="14"/>
  <c r="AQ275" i="14"/>
  <c r="AQ163" i="11"/>
  <c r="AQ161" i="11"/>
  <c r="AQ170" i="11"/>
  <c r="AQ171" i="11"/>
  <c r="AQ172" i="11"/>
  <c r="AQ173" i="11"/>
  <c r="AQ174" i="11"/>
  <c r="AQ175" i="11"/>
  <c r="AQ176" i="11"/>
  <c r="AQ154" i="11"/>
  <c r="BC1564" i="4"/>
  <c r="AQ190" i="11"/>
  <c r="AQ355" i="14"/>
  <c r="AQ191" i="11"/>
  <c r="JN74" i="8"/>
  <c r="JN84" i="8"/>
  <c r="JN132" i="8"/>
  <c r="JN185" i="8"/>
  <c r="AQ189" i="11"/>
  <c r="BC1645" i="4"/>
  <c r="AQ192" i="11"/>
  <c r="BC1684" i="4"/>
  <c r="AQ193" i="11"/>
  <c r="AQ188" i="11"/>
  <c r="BC654" i="4"/>
  <c r="AQ184" i="11"/>
  <c r="BC1532" i="4"/>
  <c r="AQ181" i="11"/>
  <c r="BC1538" i="4"/>
  <c r="AQ182" i="11"/>
  <c r="BC1544" i="4"/>
  <c r="AQ183" i="11"/>
  <c r="BC726" i="4"/>
  <c r="BB1398" i="4"/>
  <c r="BC1394" i="4"/>
  <c r="BC859" i="4"/>
  <c r="BC858" i="4"/>
  <c r="BC860" i="4"/>
  <c r="BC861" i="4"/>
  <c r="BC1008" i="4"/>
  <c r="BC1009" i="4"/>
  <c r="BC1395" i="4"/>
  <c r="BC1396" i="4"/>
  <c r="BC1387" i="4"/>
  <c r="BC1388" i="4"/>
  <c r="BC1389" i="4"/>
  <c r="BC1390" i="4"/>
  <c r="BC1397" i="4"/>
  <c r="BC1527" i="4"/>
  <c r="AQ180" i="11"/>
  <c r="AQ179" i="11"/>
  <c r="AQ260" i="14"/>
  <c r="AQ186" i="11"/>
  <c r="AQ276" i="14"/>
  <c r="AQ187" i="11"/>
  <c r="AQ185" i="11"/>
  <c r="AQ194" i="11"/>
  <c r="AQ195" i="11"/>
  <c r="AQ196" i="11"/>
  <c r="AQ197" i="11"/>
  <c r="AQ198" i="11"/>
  <c r="AQ199" i="11"/>
  <c r="AQ200" i="11"/>
  <c r="AQ178" i="11"/>
  <c r="BC1565" i="4"/>
  <c r="AQ214" i="11"/>
  <c r="AQ356" i="14"/>
  <c r="AQ215" i="11"/>
  <c r="JN75" i="8"/>
  <c r="JN85" i="8"/>
  <c r="JN133" i="8"/>
  <c r="JN186" i="8"/>
  <c r="AQ213" i="11"/>
  <c r="BC1646" i="4"/>
  <c r="AQ216" i="11"/>
  <c r="AQ212" i="11"/>
  <c r="BC655" i="4"/>
  <c r="AQ208" i="11"/>
  <c r="BC1534" i="4"/>
  <c r="AQ205" i="11"/>
  <c r="BC1540" i="4"/>
  <c r="AQ206" i="11"/>
  <c r="BC1546" i="4"/>
  <c r="AQ207" i="11"/>
  <c r="BC1528" i="4"/>
  <c r="AQ204" i="11"/>
  <c r="AQ203" i="11"/>
  <c r="AQ261" i="14"/>
  <c r="AQ210" i="11"/>
  <c r="AQ277" i="14"/>
  <c r="AQ211" i="11"/>
  <c r="AQ209" i="11"/>
  <c r="AQ218" i="11"/>
  <c r="AQ219" i="11"/>
  <c r="AQ220" i="11"/>
  <c r="AQ221" i="11"/>
  <c r="AQ222" i="11"/>
  <c r="AQ223" i="11"/>
  <c r="AQ224" i="11"/>
  <c r="AQ202" i="11"/>
  <c r="BC1566" i="4"/>
  <c r="AQ234" i="11"/>
  <c r="AQ357" i="14"/>
  <c r="AQ235" i="11"/>
  <c r="BC1686" i="4"/>
  <c r="AQ238" i="11"/>
  <c r="BC1653" i="4"/>
  <c r="AQ236" i="11"/>
  <c r="BC1651" i="4"/>
  <c r="AQ237" i="11"/>
  <c r="AQ232" i="11"/>
  <c r="BC626" i="4"/>
  <c r="BC656" i="4"/>
  <c r="AQ228" i="11"/>
  <c r="AQ227" i="11"/>
  <c r="AQ262" i="14"/>
  <c r="AQ230" i="11"/>
  <c r="AQ278" i="14"/>
  <c r="AQ231" i="11"/>
  <c r="AQ229" i="11"/>
  <c r="AQ239" i="11"/>
  <c r="AQ240" i="11"/>
  <c r="AQ241" i="11"/>
  <c r="AQ242" i="11"/>
  <c r="AQ243" i="11"/>
  <c r="AQ244" i="11"/>
  <c r="AQ245" i="11"/>
  <c r="AQ226" i="11"/>
  <c r="AQ153" i="11"/>
  <c r="AQ29" i="11"/>
  <c r="AQ248" i="11"/>
  <c r="AQ189" i="14"/>
  <c r="AQ192" i="14"/>
  <c r="AQ190" i="14"/>
  <c r="AQ191" i="14"/>
  <c r="AQ194" i="14"/>
  <c r="AQ199" i="14"/>
  <c r="AQ202" i="14"/>
  <c r="AQ205" i="14"/>
  <c r="AQ209" i="14"/>
  <c r="AQ212" i="14"/>
  <c r="AQ257" i="11"/>
  <c r="AQ252" i="11"/>
  <c r="BC20" i="4"/>
  <c r="BC21" i="4"/>
  <c r="BC22" i="4"/>
  <c r="BC23" i="4"/>
  <c r="BC26" i="4"/>
  <c r="BC30" i="4"/>
  <c r="BC90" i="4"/>
  <c r="BC91" i="4"/>
  <c r="BC92" i="4"/>
  <c r="BC93" i="4"/>
  <c r="BC96" i="4"/>
  <c r="BC98" i="4"/>
  <c r="BC34" i="4"/>
  <c r="BC36" i="4"/>
  <c r="BC38" i="4"/>
  <c r="BC40" i="4"/>
  <c r="BC43" i="4"/>
  <c r="BC101" i="4"/>
  <c r="BC103" i="4"/>
  <c r="BC105" i="4"/>
  <c r="BC107" i="4"/>
  <c r="BC110" i="4"/>
  <c r="BC157" i="4"/>
  <c r="BC158" i="4"/>
  <c r="BC159" i="4"/>
  <c r="BC160" i="4"/>
  <c r="BC163" i="4"/>
  <c r="BC165" i="4"/>
  <c r="BC224" i="4"/>
  <c r="BC225" i="4"/>
  <c r="BC226" i="4"/>
  <c r="BC227" i="4"/>
  <c r="BC230" i="4"/>
  <c r="BC232" i="4"/>
  <c r="BC168" i="4"/>
  <c r="BC170" i="4"/>
  <c r="BC172" i="4"/>
  <c r="BC174" i="4"/>
  <c r="BC177" i="4"/>
  <c r="BC235" i="4"/>
  <c r="BC237" i="4"/>
  <c r="BC239" i="4"/>
  <c r="BC241" i="4"/>
  <c r="BC244" i="4"/>
  <c r="AR12" i="10"/>
  <c r="BC281" i="4"/>
  <c r="BC282" i="4"/>
  <c r="AQ263" i="11"/>
  <c r="BC47" i="4"/>
  <c r="BC114" i="4"/>
  <c r="BC50" i="4"/>
  <c r="BC52" i="4"/>
  <c r="BC54" i="4"/>
  <c r="BC56" i="4"/>
  <c r="BC59" i="4"/>
  <c r="BC117" i="4"/>
  <c r="BC119" i="4"/>
  <c r="BC121" i="4"/>
  <c r="BC123" i="4"/>
  <c r="BC126" i="4"/>
  <c r="BC181" i="4"/>
  <c r="BC248" i="4"/>
  <c r="BC184" i="4"/>
  <c r="BC186" i="4"/>
  <c r="BC188" i="4"/>
  <c r="BC190" i="4"/>
  <c r="BC193" i="4"/>
  <c r="BC251" i="4"/>
  <c r="BC253" i="4"/>
  <c r="BC255" i="4"/>
  <c r="BC257" i="4"/>
  <c r="BC260" i="4"/>
  <c r="AR15" i="10"/>
  <c r="BC285" i="4"/>
  <c r="BC286" i="4"/>
  <c r="AQ264" i="11"/>
  <c r="BC63" i="4"/>
  <c r="BC130" i="4"/>
  <c r="BC66" i="4"/>
  <c r="BC68" i="4"/>
  <c r="BC70" i="4"/>
  <c r="BC72" i="4"/>
  <c r="BC75" i="4"/>
  <c r="BC133" i="4"/>
  <c r="BC135" i="4"/>
  <c r="BC137" i="4"/>
  <c r="BC139" i="4"/>
  <c r="BC142" i="4"/>
  <c r="BC197" i="4"/>
  <c r="BC264" i="4"/>
  <c r="BC200" i="4"/>
  <c r="BC202" i="4"/>
  <c r="BC204" i="4"/>
  <c r="BC206" i="4"/>
  <c r="BC209" i="4"/>
  <c r="BC267" i="4"/>
  <c r="BC269" i="4"/>
  <c r="BC271" i="4"/>
  <c r="BC273" i="4"/>
  <c r="BC276" i="4"/>
  <c r="AR18" i="10"/>
  <c r="BC289" i="4"/>
  <c r="BC290" i="4"/>
  <c r="AQ265" i="11"/>
  <c r="AQ262" i="11"/>
  <c r="AQ260" i="11"/>
  <c r="JN200" i="8"/>
  <c r="JN195" i="8"/>
  <c r="JN197" i="8"/>
  <c r="JN201" i="8"/>
  <c r="AQ277" i="11"/>
  <c r="AQ213" i="14"/>
  <c r="AQ278" i="11"/>
  <c r="CA446" i="6"/>
  <c r="BC1737" i="4"/>
  <c r="BC1734" i="4"/>
  <c r="BC1739" i="4"/>
  <c r="CA447" i="6"/>
  <c r="BC1740" i="4"/>
  <c r="BC1738" i="4"/>
  <c r="BC1741" i="4"/>
  <c r="BC1742" i="4"/>
  <c r="BC1744" i="4"/>
  <c r="AQ276" i="11"/>
  <c r="AQ273" i="11"/>
  <c r="BB1622" i="4"/>
  <c r="BC1618" i="4"/>
  <c r="BC1615" i="4"/>
  <c r="BC1616" i="4"/>
  <c r="BC1619" i="4"/>
  <c r="BC1620" i="4"/>
  <c r="BC1621" i="4"/>
  <c r="BC1631" i="4"/>
  <c r="AQ261" i="11"/>
  <c r="AQ259" i="11"/>
  <c r="AQ250" i="11"/>
  <c r="AQ280" i="11"/>
  <c r="AP128" i="12"/>
  <c r="AQ288" i="11"/>
  <c r="BC283" i="4"/>
  <c r="BC287" i="4"/>
  <c r="BC291" i="4"/>
  <c r="AQ284" i="11"/>
  <c r="AQ283" i="11"/>
  <c r="BC1013" i="4"/>
  <c r="BC1016" i="4"/>
  <c r="BC1030" i="4"/>
  <c r="BC1018" i="4"/>
  <c r="BC1031" i="4"/>
  <c r="BC1020" i="4"/>
  <c r="BC1032" i="4"/>
  <c r="BC1022" i="4"/>
  <c r="BC1033" i="4"/>
  <c r="BC1024" i="4"/>
  <c r="BC1034" i="4"/>
  <c r="BC1035" i="4"/>
  <c r="BC1038" i="4"/>
  <c r="BC1039" i="4"/>
  <c r="BC1040" i="4"/>
  <c r="BC1041" i="4"/>
  <c r="BC1042" i="4"/>
  <c r="BC1043" i="4"/>
  <c r="BC1045" i="4"/>
  <c r="BC1052" i="4"/>
  <c r="BC1055" i="4"/>
  <c r="BC1069" i="4"/>
  <c r="BC1057" i="4"/>
  <c r="BC1070" i="4"/>
  <c r="BC1059" i="4"/>
  <c r="BC1071" i="4"/>
  <c r="BC1061" i="4"/>
  <c r="BC1072" i="4"/>
  <c r="BC1063" i="4"/>
  <c r="BC1073" i="4"/>
  <c r="BC1074" i="4"/>
  <c r="BC1077" i="4"/>
  <c r="BC1078" i="4"/>
  <c r="BC1079" i="4"/>
  <c r="BC1080" i="4"/>
  <c r="BC1081" i="4"/>
  <c r="BC1082" i="4"/>
  <c r="BC1084" i="4"/>
  <c r="BC1090" i="4"/>
  <c r="BC1093" i="4"/>
  <c r="BC1107" i="4"/>
  <c r="BC1095" i="4"/>
  <c r="BC1108" i="4"/>
  <c r="BC1097" i="4"/>
  <c r="BC1109" i="4"/>
  <c r="BC1099" i="4"/>
  <c r="BC1110" i="4"/>
  <c r="BC1101" i="4"/>
  <c r="BC1111" i="4"/>
  <c r="BC1112" i="4"/>
  <c r="BC1115" i="4"/>
  <c r="BC1116" i="4"/>
  <c r="BC1117" i="4"/>
  <c r="BC1118" i="4"/>
  <c r="BC1119" i="4"/>
  <c r="BC1120" i="4"/>
  <c r="BC1122" i="4"/>
  <c r="AQ286" i="11"/>
  <c r="BC1017" i="4"/>
  <c r="BC1019" i="4"/>
  <c r="BC1021" i="4"/>
  <c r="BC1023" i="4"/>
  <c r="BC1027" i="4"/>
  <c r="BC1049" i="4"/>
  <c r="BC1056" i="4"/>
  <c r="BC1058" i="4"/>
  <c r="BC1060" i="4"/>
  <c r="BC1062" i="4"/>
  <c r="BC1066" i="4"/>
  <c r="BC1087" i="4"/>
  <c r="BC1094" i="4"/>
  <c r="BC1096" i="4"/>
  <c r="BC1098" i="4"/>
  <c r="BC1100" i="4"/>
  <c r="BC1104" i="4"/>
  <c r="BC1125" i="4"/>
  <c r="BC900" i="4"/>
  <c r="BC901" i="4"/>
  <c r="BC902" i="4"/>
  <c r="BC903" i="4"/>
  <c r="BC934" i="4"/>
  <c r="BC935" i="4"/>
  <c r="BC936" i="4"/>
  <c r="BC937" i="4"/>
  <c r="BC960" i="4"/>
  <c r="BC961" i="4"/>
  <c r="BC962" i="4"/>
  <c r="BC963" i="4"/>
  <c r="BC992" i="4"/>
  <c r="BC993" i="4"/>
  <c r="BC994" i="4"/>
  <c r="BC995" i="4"/>
  <c r="BC1128" i="4"/>
  <c r="BC1131" i="4"/>
  <c r="BC1132" i="4"/>
  <c r="BC1133" i="4"/>
  <c r="BC1134" i="4"/>
  <c r="BC1135" i="4"/>
  <c r="BC1136" i="4"/>
  <c r="BC1137" i="4"/>
  <c r="BC1138" i="4"/>
  <c r="BC1142" i="4"/>
  <c r="BC908" i="4"/>
  <c r="BC909" i="4"/>
  <c r="BC910" i="4"/>
  <c r="BC911" i="4"/>
  <c r="BC942" i="4"/>
  <c r="BC943" i="4"/>
  <c r="BC944" i="4"/>
  <c r="BC945" i="4"/>
  <c r="BC968" i="4"/>
  <c r="BC969" i="4"/>
  <c r="BC970" i="4"/>
  <c r="BC971" i="4"/>
  <c r="BC1000" i="4"/>
  <c r="BC1001" i="4"/>
  <c r="BC1002" i="4"/>
  <c r="BC1003" i="4"/>
  <c r="BC1145" i="4"/>
  <c r="BC1148" i="4"/>
  <c r="BC1149" i="4"/>
  <c r="BC1150" i="4"/>
  <c r="BC1151" i="4"/>
  <c r="BC1152" i="4"/>
  <c r="BC1153" i="4"/>
  <c r="BC1154" i="4"/>
  <c r="BC1155" i="4"/>
  <c r="BC1159" i="4"/>
  <c r="AQ287" i="11"/>
  <c r="AQ282" i="11"/>
  <c r="BB1568" i="4"/>
  <c r="BC1570" i="4"/>
  <c r="BC1571" i="4"/>
  <c r="AQ23" i="12"/>
  <c r="BC1699" i="4"/>
  <c r="AQ48" i="12"/>
  <c r="AQ6" i="12"/>
  <c r="AQ7" i="12"/>
  <c r="AQ8" i="12"/>
  <c r="AQ5" i="12"/>
  <c r="AQ4" i="12"/>
  <c r="BB619" i="4"/>
  <c r="BB628" i="4"/>
  <c r="BB620" i="4"/>
  <c r="BB629" i="4"/>
  <c r="BB621" i="4"/>
  <c r="BB630" i="4"/>
  <c r="BB631" i="4"/>
  <c r="BB632" i="4"/>
  <c r="BB634" i="4"/>
  <c r="BC636" i="4"/>
  <c r="AQ22" i="12"/>
  <c r="AQ17" i="12"/>
  <c r="AQ18" i="12"/>
  <c r="AQ19" i="12"/>
  <c r="BC1141" i="4"/>
  <c r="AQ20" i="12"/>
  <c r="BC1156" i="4"/>
  <c r="BC1158" i="4"/>
  <c r="AQ21" i="12"/>
  <c r="AQ16" i="12"/>
  <c r="AQ287" i="14"/>
  <c r="AQ288" i="14"/>
  <c r="AQ289" i="14"/>
  <c r="AQ291" i="14"/>
  <c r="AQ23" i="14"/>
  <c r="AQ55" i="14"/>
  <c r="AQ85" i="14"/>
  <c r="AQ293" i="14"/>
  <c r="AQ299" i="14"/>
  <c r="AQ300" i="14"/>
  <c r="AQ302" i="14"/>
  <c r="AQ26" i="14"/>
  <c r="AQ58" i="14"/>
  <c r="AQ88" i="14"/>
  <c r="AQ294" i="14"/>
  <c r="AQ305" i="14"/>
  <c r="AQ306" i="14"/>
  <c r="AQ308" i="14"/>
  <c r="AQ30" i="14"/>
  <c r="AQ62" i="14"/>
  <c r="AQ92" i="14"/>
  <c r="AQ295" i="14"/>
  <c r="AQ311" i="14"/>
  <c r="AQ312" i="14"/>
  <c r="AQ314" i="14"/>
  <c r="AQ316" i="14"/>
  <c r="AQ26" i="12"/>
  <c r="AP110" i="14"/>
  <c r="AQ368" i="14"/>
  <c r="AQ31" i="12"/>
  <c r="AQ21" i="14"/>
  <c r="AQ53" i="14"/>
  <c r="AQ83" i="14"/>
  <c r="AQ113" i="14"/>
  <c r="AP370" i="14"/>
  <c r="AQ32" i="12"/>
  <c r="AP24" i="14"/>
  <c r="AP56" i="14"/>
  <c r="AP86" i="14"/>
  <c r="AP116" i="14"/>
  <c r="AQ372" i="14"/>
  <c r="AQ33" i="12"/>
  <c r="AQ120" i="14"/>
  <c r="AP374" i="14"/>
  <c r="AQ34" i="12"/>
  <c r="AP122" i="14"/>
  <c r="AQ376" i="14"/>
  <c r="AQ35" i="12"/>
  <c r="AQ25" i="12"/>
  <c r="BC1607" i="4"/>
  <c r="AQ332" i="14"/>
  <c r="AQ333" i="14"/>
  <c r="AQ334" i="14"/>
  <c r="AQ335" i="14"/>
  <c r="AQ336" i="14"/>
  <c r="AQ339" i="14"/>
  <c r="AQ340" i="14"/>
  <c r="AQ341" i="14"/>
  <c r="AQ342" i="14"/>
  <c r="AQ36" i="12"/>
  <c r="AQ216" i="14"/>
  <c r="AQ217" i="14"/>
  <c r="AQ218" i="14"/>
  <c r="AQ200" i="14"/>
  <c r="AQ222" i="14"/>
  <c r="AQ223" i="14"/>
  <c r="AQ224" i="14"/>
  <c r="AQ225" i="14"/>
  <c r="AQ203" i="14"/>
  <c r="AQ227" i="14"/>
  <c r="AQ228" i="14"/>
  <c r="AQ229" i="14"/>
  <c r="AQ230" i="14"/>
  <c r="AQ207" i="14"/>
  <c r="AQ232" i="14"/>
  <c r="AQ233" i="14"/>
  <c r="AQ234" i="14"/>
  <c r="AQ235" i="14"/>
  <c r="AQ237" i="14"/>
  <c r="AQ38" i="12"/>
  <c r="AQ242" i="14"/>
  <c r="AQ40" i="12"/>
  <c r="AP246" i="14"/>
  <c r="AQ41" i="12"/>
  <c r="AQ245" i="14"/>
  <c r="AQ42" i="12"/>
  <c r="AQ198" i="14"/>
  <c r="AP243" i="14"/>
  <c r="AQ43" i="12"/>
  <c r="AP201" i="14"/>
  <c r="AQ244" i="14"/>
  <c r="AQ44" i="12"/>
  <c r="AQ37" i="12"/>
  <c r="AQ24" i="12"/>
  <c r="BB1725" i="4"/>
  <c r="BC1726" i="4"/>
  <c r="AQ49" i="12"/>
  <c r="BA1716" i="4"/>
  <c r="BB1716" i="4"/>
  <c r="BC1717" i="4"/>
  <c r="AQ50" i="12"/>
  <c r="BA1719" i="4"/>
  <c r="BB1719" i="4"/>
  <c r="BC1720" i="4"/>
  <c r="AQ51" i="12"/>
  <c r="BB1722" i="4"/>
  <c r="BC1723" i="4"/>
  <c r="AQ53" i="12"/>
  <c r="AQ47" i="12"/>
  <c r="AQ58" i="12"/>
  <c r="BB1682" i="4"/>
  <c r="BB1672" i="4"/>
  <c r="BC1688" i="4"/>
  <c r="AQ46" i="12"/>
  <c r="BC1634" i="4"/>
  <c r="AQ57" i="12"/>
  <c r="AQ55" i="12"/>
  <c r="AQ56" i="12"/>
  <c r="AQ3" i="12"/>
  <c r="BC1705" i="4"/>
  <c r="AQ74" i="12"/>
  <c r="AQ114" i="12"/>
  <c r="AQ115" i="12"/>
  <c r="AQ116" i="12"/>
  <c r="AQ117" i="12"/>
  <c r="AQ113" i="12"/>
  <c r="BC35" i="4"/>
  <c r="BC37" i="4"/>
  <c r="BC39" i="4"/>
  <c r="BC41" i="4"/>
  <c r="BC44" i="4"/>
  <c r="BC51" i="4"/>
  <c r="BC53" i="4"/>
  <c r="BC55" i="4"/>
  <c r="BC57" i="4"/>
  <c r="BC60" i="4"/>
  <c r="BC67" i="4"/>
  <c r="BC69" i="4"/>
  <c r="BC71" i="4"/>
  <c r="BC73" i="4"/>
  <c r="BC76" i="4"/>
  <c r="BC102" i="4"/>
  <c r="BC104" i="4"/>
  <c r="BC106" i="4"/>
  <c r="BC108" i="4"/>
  <c r="BC111" i="4"/>
  <c r="BC118" i="4"/>
  <c r="BC120" i="4"/>
  <c r="BC122" i="4"/>
  <c r="BC124" i="4"/>
  <c r="BC127" i="4"/>
  <c r="BC134" i="4"/>
  <c r="BC136" i="4"/>
  <c r="BC138" i="4"/>
  <c r="BC140" i="4"/>
  <c r="BC143" i="4"/>
  <c r="BC169" i="4"/>
  <c r="BC171" i="4"/>
  <c r="BC173" i="4"/>
  <c r="BC175" i="4"/>
  <c r="BC178" i="4"/>
  <c r="BC185" i="4"/>
  <c r="BC187" i="4"/>
  <c r="BC189" i="4"/>
  <c r="BC191" i="4"/>
  <c r="BC194" i="4"/>
  <c r="BC201" i="4"/>
  <c r="BC203" i="4"/>
  <c r="BC205" i="4"/>
  <c r="BC207" i="4"/>
  <c r="BC210" i="4"/>
  <c r="BC236" i="4"/>
  <c r="BC238" i="4"/>
  <c r="BC240" i="4"/>
  <c r="BC242" i="4"/>
  <c r="BC245" i="4"/>
  <c r="BC252" i="4"/>
  <c r="BC254" i="4"/>
  <c r="BC256" i="4"/>
  <c r="BC258" i="4"/>
  <c r="BC261" i="4"/>
  <c r="BC268" i="4"/>
  <c r="BC270" i="4"/>
  <c r="BC272" i="4"/>
  <c r="BC274" i="4"/>
  <c r="BC277" i="4"/>
  <c r="AQ68" i="12"/>
  <c r="AQ67" i="12"/>
  <c r="AQ70" i="12"/>
  <c r="AQ66" i="12"/>
  <c r="AQ72" i="12"/>
  <c r="BC1046" i="4"/>
  <c r="BC1085" i="4"/>
  <c r="BC1123" i="4"/>
  <c r="AQ73" i="12"/>
  <c r="AQ71" i="12"/>
  <c r="AQ65" i="12"/>
  <c r="BC1713" i="4"/>
  <c r="AQ121" i="12"/>
  <c r="AQ119" i="12"/>
  <c r="BC1629" i="4"/>
  <c r="AQ62" i="12"/>
  <c r="AQ59" i="12"/>
  <c r="AQ123" i="12"/>
  <c r="AP129" i="12"/>
  <c r="AQ124" i="12"/>
  <c r="AQ125" i="12"/>
  <c r="BC1733" i="4"/>
  <c r="AQ126" i="12"/>
  <c r="AQ127" i="12"/>
  <c r="AQ296" i="11"/>
  <c r="AQ295" i="11"/>
  <c r="AQ305" i="11"/>
  <c r="AQ292" i="11"/>
  <c r="AQ291" i="11"/>
  <c r="AQ294" i="11"/>
  <c r="AQ290" i="11"/>
  <c r="AQ307" i="11"/>
  <c r="AQ309" i="11"/>
  <c r="BD524" i="4"/>
  <c r="BD522" i="4"/>
  <c r="BD523" i="4"/>
  <c r="BD525" i="4"/>
  <c r="BD526" i="4"/>
  <c r="BD527" i="4"/>
  <c r="BD1555" i="4"/>
  <c r="AR43" i="11"/>
  <c r="BD1610" i="4"/>
  <c r="AR127" i="14"/>
  <c r="AR128" i="14"/>
  <c r="AR130" i="14"/>
  <c r="BD534" i="4"/>
  <c r="BD532" i="4"/>
  <c r="BD533" i="4"/>
  <c r="BD535" i="4"/>
  <c r="BD536" i="4"/>
  <c r="BD537" i="4"/>
  <c r="BD1582" i="4"/>
  <c r="BD1584" i="4"/>
  <c r="BD1585" i="4"/>
  <c r="AR345" i="14"/>
  <c r="AR346" i="14"/>
  <c r="AR44" i="11"/>
  <c r="JO28" i="8"/>
  <c r="JO36" i="8"/>
  <c r="JO124" i="8"/>
  <c r="AR42" i="11"/>
  <c r="BD1674" i="4"/>
  <c r="BD1675" i="4"/>
  <c r="AR46" i="11"/>
  <c r="BD1635" i="4"/>
  <c r="BD1636" i="4"/>
  <c r="AR45" i="11"/>
  <c r="AR41" i="11"/>
  <c r="BD625" i="4"/>
  <c r="BD645" i="4"/>
  <c r="AR37" i="11"/>
  <c r="BD687" i="4"/>
  <c r="BC1185" i="4"/>
  <c r="BD1181" i="4"/>
  <c r="BD744" i="4"/>
  <c r="BD743" i="4"/>
  <c r="BD742" i="4"/>
  <c r="BD745" i="4"/>
  <c r="BD891" i="4"/>
  <c r="BD892" i="4"/>
  <c r="BD1182" i="4"/>
  <c r="BD1183" i="4"/>
  <c r="BD1174" i="4"/>
  <c r="BD1175" i="4"/>
  <c r="BD1176" i="4"/>
  <c r="BD1177" i="4"/>
  <c r="BD1184" i="4"/>
  <c r="BD1462" i="4"/>
  <c r="AR33" i="11"/>
  <c r="BD688" i="4"/>
  <c r="BD694" i="4"/>
  <c r="BC1200" i="4"/>
  <c r="BD1196" i="4"/>
  <c r="BD759" i="4"/>
  <c r="BD758" i="4"/>
  <c r="BD760" i="4"/>
  <c r="BD761" i="4"/>
  <c r="BD895" i="4"/>
  <c r="BD896" i="4"/>
  <c r="BD1197" i="4"/>
  <c r="BD1198" i="4"/>
  <c r="BD1189" i="4"/>
  <c r="BD1190" i="4"/>
  <c r="BD1191" i="4"/>
  <c r="BD1192" i="4"/>
  <c r="BD1199" i="4"/>
  <c r="BD1466" i="4"/>
  <c r="AR34" i="11"/>
  <c r="BD689" i="4"/>
  <c r="BD695" i="4"/>
  <c r="BC1215" i="4"/>
  <c r="BD1211" i="4"/>
  <c r="BD766" i="4"/>
  <c r="BD765" i="4"/>
  <c r="BD767" i="4"/>
  <c r="BD768" i="4"/>
  <c r="BD899" i="4"/>
  <c r="BD1212" i="4"/>
  <c r="BD1213" i="4"/>
  <c r="BD1204" i="4"/>
  <c r="BD1205" i="4"/>
  <c r="BD1206" i="4"/>
  <c r="BD1207" i="4"/>
  <c r="BD1214" i="4"/>
  <c r="BD1471" i="4"/>
  <c r="AR35" i="11"/>
  <c r="BD690" i="4"/>
  <c r="BD696" i="4"/>
  <c r="BC1230" i="4"/>
  <c r="BD1226" i="4"/>
  <c r="BD773" i="4"/>
  <c r="BD772" i="4"/>
  <c r="BD774" i="4"/>
  <c r="BD775" i="4"/>
  <c r="BD907" i="4"/>
  <c r="BD1227" i="4"/>
  <c r="BD1228" i="4"/>
  <c r="BD1219" i="4"/>
  <c r="BD1220" i="4"/>
  <c r="BD1221" i="4"/>
  <c r="BD1222" i="4"/>
  <c r="BD1229" i="4"/>
  <c r="BD1476" i="4"/>
  <c r="AR36" i="11"/>
  <c r="AR32" i="11"/>
  <c r="AR5" i="14"/>
  <c r="AR6" i="14"/>
  <c r="AR8" i="14"/>
  <c r="AR9" i="14"/>
  <c r="AR10" i="14"/>
  <c r="AR13" i="14"/>
  <c r="AR11" i="14"/>
  <c r="AR14" i="14"/>
  <c r="AR16" i="14"/>
  <c r="AR18" i="14"/>
  <c r="AR22" i="14"/>
  <c r="AR25" i="14"/>
  <c r="AR28" i="14"/>
  <c r="AR32" i="14"/>
  <c r="AR158" i="14"/>
  <c r="AR37" i="14"/>
  <c r="AR38" i="14"/>
  <c r="AR40" i="14"/>
  <c r="AR41" i="14"/>
  <c r="AR42" i="14"/>
  <c r="AR45" i="14"/>
  <c r="AR43" i="14"/>
  <c r="AR46" i="14"/>
  <c r="AR48" i="14"/>
  <c r="AR50" i="14"/>
  <c r="AR54" i="14"/>
  <c r="AR57" i="14"/>
  <c r="AR60" i="14"/>
  <c r="AR64" i="14"/>
  <c r="AR159" i="14"/>
  <c r="AR67" i="14"/>
  <c r="AR68" i="14"/>
  <c r="AR70" i="14"/>
  <c r="AR71" i="14"/>
  <c r="AR72" i="14"/>
  <c r="AR75" i="14"/>
  <c r="AR73" i="14"/>
  <c r="AR76" i="14"/>
  <c r="AR78" i="14"/>
  <c r="AR80" i="14"/>
  <c r="AR84" i="14"/>
  <c r="AR87" i="14"/>
  <c r="AR90" i="14"/>
  <c r="AR94" i="14"/>
  <c r="AR160" i="14"/>
  <c r="AR250" i="14"/>
  <c r="AR251" i="14"/>
  <c r="AR39" i="11"/>
  <c r="AR131" i="14"/>
  <c r="AR132" i="14"/>
  <c r="AR135" i="14"/>
  <c r="AR133" i="14"/>
  <c r="AR136" i="14"/>
  <c r="AR138" i="14"/>
  <c r="AR140" i="14"/>
  <c r="AR144" i="14"/>
  <c r="AR147" i="14"/>
  <c r="AR150" i="14"/>
  <c r="AR154" i="14"/>
  <c r="AR182" i="14"/>
  <c r="AR266" i="14"/>
  <c r="AR267" i="14"/>
  <c r="AR40" i="11"/>
  <c r="AR38" i="11"/>
  <c r="AR47" i="11"/>
  <c r="AR48" i="11"/>
  <c r="AR49" i="11"/>
  <c r="AR50" i="11"/>
  <c r="AR51" i="11"/>
  <c r="AR52" i="11"/>
  <c r="AR53" i="11"/>
  <c r="AR31" i="11"/>
  <c r="BD1556" i="4"/>
  <c r="AR67" i="11"/>
  <c r="AR347" i="14"/>
  <c r="AR68" i="11"/>
  <c r="JO29" i="8"/>
  <c r="JO37" i="8"/>
  <c r="JO125" i="8"/>
  <c r="AR66" i="11"/>
  <c r="BD1676" i="4"/>
  <c r="AR70" i="11"/>
  <c r="BD1637" i="4"/>
  <c r="AR69" i="11"/>
  <c r="AR65" i="11"/>
  <c r="BD646" i="4"/>
  <c r="AR61" i="11"/>
  <c r="BD693" i="4"/>
  <c r="BC1245" i="4"/>
  <c r="BD1241" i="4"/>
  <c r="BD751" i="4"/>
  <c r="BD750" i="4"/>
  <c r="BD752" i="4"/>
  <c r="BD753" i="4"/>
  <c r="BD916" i="4"/>
  <c r="BD917" i="4"/>
  <c r="BD1242" i="4"/>
  <c r="BD1243" i="4"/>
  <c r="BD1234" i="4"/>
  <c r="BD1235" i="4"/>
  <c r="BD1236" i="4"/>
  <c r="BD1237" i="4"/>
  <c r="BD1244" i="4"/>
  <c r="BD1481" i="4"/>
  <c r="AR57" i="11"/>
  <c r="BD1467" i="4"/>
  <c r="AR58" i="11"/>
  <c r="BD1472" i="4"/>
  <c r="AR59" i="11"/>
  <c r="BD1477" i="4"/>
  <c r="AR60" i="11"/>
  <c r="AR56" i="11"/>
  <c r="AR252" i="14"/>
  <c r="AR63" i="11"/>
  <c r="AR268" i="14"/>
  <c r="AR64" i="11"/>
  <c r="AR62" i="11"/>
  <c r="AR71" i="11"/>
  <c r="AR72" i="11"/>
  <c r="AR73" i="11"/>
  <c r="AR74" i="11"/>
  <c r="AR75" i="11"/>
  <c r="AR76" i="11"/>
  <c r="AR77" i="11"/>
  <c r="AR55" i="11"/>
  <c r="AR30" i="11"/>
  <c r="BD547" i="4"/>
  <c r="BD545" i="4"/>
  <c r="BD546" i="4"/>
  <c r="BD548" i="4"/>
  <c r="BD549" i="4"/>
  <c r="BD550" i="4"/>
  <c r="BD1558" i="4"/>
  <c r="AR92" i="11"/>
  <c r="BD1589" i="4"/>
  <c r="BD1591" i="4"/>
  <c r="BD1592" i="4"/>
  <c r="AR348" i="14"/>
  <c r="AR349" i="14"/>
  <c r="AR93" i="11"/>
  <c r="BD1677" i="4"/>
  <c r="BD1678" i="4"/>
  <c r="AR95" i="11"/>
  <c r="BD1638" i="4"/>
  <c r="BD1639" i="4"/>
  <c r="AR94" i="11"/>
  <c r="AR90" i="11"/>
  <c r="BD648" i="4"/>
  <c r="AR86" i="11"/>
  <c r="BD713" i="4"/>
  <c r="BC1261" i="4"/>
  <c r="BD1257" i="4"/>
  <c r="BD783" i="4"/>
  <c r="BD782" i="4"/>
  <c r="BD784" i="4"/>
  <c r="BD785" i="4"/>
  <c r="BD922" i="4"/>
  <c r="BD923" i="4"/>
  <c r="BD1258" i="4"/>
  <c r="BD1259" i="4"/>
  <c r="BD1250" i="4"/>
  <c r="BD1251" i="4"/>
  <c r="BD1252" i="4"/>
  <c r="BD1253" i="4"/>
  <c r="BD1260" i="4"/>
  <c r="BD1486" i="4"/>
  <c r="AR82" i="11"/>
  <c r="BD714" i="4"/>
  <c r="BC1276" i="4"/>
  <c r="BD1272" i="4"/>
  <c r="BD790" i="4"/>
  <c r="BD789" i="4"/>
  <c r="BD791" i="4"/>
  <c r="BD792" i="4"/>
  <c r="BD928" i="4"/>
  <c r="BD929" i="4"/>
  <c r="BD1273" i="4"/>
  <c r="BD1274" i="4"/>
  <c r="BD1265" i="4"/>
  <c r="BD1266" i="4"/>
  <c r="BD1267" i="4"/>
  <c r="BD1268" i="4"/>
  <c r="BD1275" i="4"/>
  <c r="BD1490" i="4"/>
  <c r="AR83" i="11"/>
  <c r="BD715" i="4"/>
  <c r="BC1291" i="4"/>
  <c r="BD1287" i="4"/>
  <c r="BD797" i="4"/>
  <c r="BD796" i="4"/>
  <c r="BD798" i="4"/>
  <c r="BD799" i="4"/>
  <c r="BD933" i="4"/>
  <c r="BD1288" i="4"/>
  <c r="BD1289" i="4"/>
  <c r="BD1280" i="4"/>
  <c r="BD1281" i="4"/>
  <c r="BD1282" i="4"/>
  <c r="BD1283" i="4"/>
  <c r="BD1290" i="4"/>
  <c r="BD1494" i="4"/>
  <c r="AR84" i="11"/>
  <c r="BD716" i="4"/>
  <c r="BC1306" i="4"/>
  <c r="BD1302" i="4"/>
  <c r="BD804" i="4"/>
  <c r="BD803" i="4"/>
  <c r="BD805" i="4"/>
  <c r="BD806" i="4"/>
  <c r="BD941" i="4"/>
  <c r="BD1303" i="4"/>
  <c r="BD1304" i="4"/>
  <c r="BD1295" i="4"/>
  <c r="BD1296" i="4"/>
  <c r="BD1297" i="4"/>
  <c r="BD1298" i="4"/>
  <c r="BD1305" i="4"/>
  <c r="BD1498" i="4"/>
  <c r="AR85" i="11"/>
  <c r="AR81" i="11"/>
  <c r="AR164" i="14"/>
  <c r="AR165" i="14"/>
  <c r="AR166" i="14"/>
  <c r="AR253" i="14"/>
  <c r="AR254" i="14"/>
  <c r="AR183" i="14"/>
  <c r="AR269" i="14"/>
  <c r="AR270" i="14"/>
  <c r="AR89" i="11"/>
  <c r="AR87" i="11"/>
  <c r="AR96" i="11"/>
  <c r="AR97" i="11"/>
  <c r="AR98" i="11"/>
  <c r="AR99" i="11"/>
  <c r="AR100" i="11"/>
  <c r="AR101" i="11"/>
  <c r="AR102" i="11"/>
  <c r="AR80" i="11"/>
  <c r="AR79" i="11"/>
  <c r="BD559" i="4"/>
  <c r="BD557" i="4"/>
  <c r="BD558" i="4"/>
  <c r="BD560" i="4"/>
  <c r="BD561" i="4"/>
  <c r="BD562" i="4"/>
  <c r="BD1560" i="4"/>
  <c r="AR117" i="11"/>
  <c r="BD569" i="4"/>
  <c r="BD567" i="4"/>
  <c r="BD568" i="4"/>
  <c r="BD570" i="4"/>
  <c r="BD571" i="4"/>
  <c r="BD572" i="4"/>
  <c r="BD1596" i="4"/>
  <c r="BD1598" i="4"/>
  <c r="BD1599" i="4"/>
  <c r="AR350" i="14"/>
  <c r="AR351" i="14"/>
  <c r="AR118" i="11"/>
  <c r="JO56" i="8"/>
  <c r="JO64" i="8"/>
  <c r="JO128" i="8"/>
  <c r="AR116" i="11"/>
  <c r="BD1679" i="4"/>
  <c r="BD1680" i="4"/>
  <c r="AR120" i="11"/>
  <c r="BD1640" i="4"/>
  <c r="BD1641" i="4"/>
  <c r="AR119" i="11"/>
  <c r="AR115" i="11"/>
  <c r="BD650" i="4"/>
  <c r="AR111" i="11"/>
  <c r="BD700" i="4"/>
  <c r="BC1382" i="4"/>
  <c r="BD1378" i="4"/>
  <c r="BD814" i="4"/>
  <c r="BD813" i="4"/>
  <c r="BD815" i="4"/>
  <c r="BD816" i="4"/>
  <c r="BD950" i="4"/>
  <c r="BD952" i="4"/>
  <c r="BD1379" i="4"/>
  <c r="BD1380" i="4"/>
  <c r="BD1371" i="4"/>
  <c r="BD1372" i="4"/>
  <c r="BD1373" i="4"/>
  <c r="BD1374" i="4"/>
  <c r="BD1381" i="4"/>
  <c r="BD1522" i="4"/>
  <c r="AR107" i="11"/>
  <c r="BD701" i="4"/>
  <c r="BC1337" i="4"/>
  <c r="BD1333" i="4"/>
  <c r="BD707" i="4"/>
  <c r="BD828" i="4"/>
  <c r="BD827" i="4"/>
  <c r="BD829" i="4"/>
  <c r="BD830" i="4"/>
  <c r="BD955" i="4"/>
  <c r="BD956" i="4"/>
  <c r="BD1334" i="4"/>
  <c r="BD1335" i="4"/>
  <c r="BD1326" i="4"/>
  <c r="BD1327" i="4"/>
  <c r="BD1328" i="4"/>
  <c r="BD1329" i="4"/>
  <c r="BD1336" i="4"/>
  <c r="BD1507" i="4"/>
  <c r="AR108" i="11"/>
  <c r="BD702" i="4"/>
  <c r="BC1352" i="4"/>
  <c r="BD1348" i="4"/>
  <c r="BD708" i="4"/>
  <c r="BD835" i="4"/>
  <c r="BD834" i="4"/>
  <c r="BD836" i="4"/>
  <c r="BD837" i="4"/>
  <c r="BD959" i="4"/>
  <c r="BD1349" i="4"/>
  <c r="BD1350" i="4"/>
  <c r="BD1341" i="4"/>
  <c r="BD1342" i="4"/>
  <c r="BD1343" i="4"/>
  <c r="BD1344" i="4"/>
  <c r="BD1351" i="4"/>
  <c r="BD1512" i="4"/>
  <c r="AR109" i="11"/>
  <c r="BD703" i="4"/>
  <c r="BC1367" i="4"/>
  <c r="BD1363" i="4"/>
  <c r="BD709" i="4"/>
  <c r="BD842" i="4"/>
  <c r="BD841" i="4"/>
  <c r="BD843" i="4"/>
  <c r="BD844" i="4"/>
  <c r="BD967" i="4"/>
  <c r="BD1364" i="4"/>
  <c r="BD1365" i="4"/>
  <c r="BD1356" i="4"/>
  <c r="BD1357" i="4"/>
  <c r="BD1358" i="4"/>
  <c r="BD1359" i="4"/>
  <c r="BD1366" i="4"/>
  <c r="BD1517" i="4"/>
  <c r="AR110" i="11"/>
  <c r="AR106" i="11"/>
  <c r="AR170" i="14"/>
  <c r="AR171" i="14"/>
  <c r="AR172" i="14"/>
  <c r="AR255" i="14"/>
  <c r="AR256" i="14"/>
  <c r="AR113" i="11"/>
  <c r="AR184" i="14"/>
  <c r="AR271" i="14"/>
  <c r="AR272" i="14"/>
  <c r="AR114" i="11"/>
  <c r="AR112" i="11"/>
  <c r="AR121" i="11"/>
  <c r="AR122" i="11"/>
  <c r="AR123" i="11"/>
  <c r="AR124" i="11"/>
  <c r="AR125" i="11"/>
  <c r="AR126" i="11"/>
  <c r="AR127" i="11"/>
  <c r="AR105" i="11"/>
  <c r="BD1561" i="4"/>
  <c r="AR141" i="11"/>
  <c r="AR352" i="14"/>
  <c r="AR142" i="11"/>
  <c r="JO57" i="8"/>
  <c r="JO65" i="8"/>
  <c r="JO129" i="8"/>
  <c r="AR140" i="11"/>
  <c r="BD1681" i="4"/>
  <c r="AR144" i="11"/>
  <c r="BD1642" i="4"/>
  <c r="AR143" i="11"/>
  <c r="AR139" i="11"/>
  <c r="BD651" i="4"/>
  <c r="AR135" i="11"/>
  <c r="BD1508" i="4"/>
  <c r="AR132" i="11"/>
  <c r="BD1513" i="4"/>
  <c r="AR133" i="11"/>
  <c r="BD1518" i="4"/>
  <c r="AR134" i="11"/>
  <c r="BD706" i="4"/>
  <c r="BC1322" i="4"/>
  <c r="BD1318" i="4"/>
  <c r="BD822" i="4"/>
  <c r="BD821" i="4"/>
  <c r="BD820" i="4"/>
  <c r="BD823" i="4"/>
  <c r="BD976" i="4"/>
  <c r="BD977" i="4"/>
  <c r="BD1319" i="4"/>
  <c r="BD1320" i="4"/>
  <c r="BD1311" i="4"/>
  <c r="BD1312" i="4"/>
  <c r="BD1313" i="4"/>
  <c r="BD1314" i="4"/>
  <c r="BD1321" i="4"/>
  <c r="BD1503" i="4"/>
  <c r="AR131" i="11"/>
  <c r="AR130" i="11"/>
  <c r="AR257" i="14"/>
  <c r="AR137" i="11"/>
  <c r="AR273" i="14"/>
  <c r="AR138" i="11"/>
  <c r="AR136" i="11"/>
  <c r="AR145" i="11"/>
  <c r="AR146" i="11"/>
  <c r="AR147" i="11"/>
  <c r="AR148" i="11"/>
  <c r="AR149" i="11"/>
  <c r="AR150" i="11"/>
  <c r="AR151" i="11"/>
  <c r="AR129" i="11"/>
  <c r="AR104" i="11"/>
  <c r="BD591" i="4"/>
  <c r="BD589" i="4"/>
  <c r="BD590" i="4"/>
  <c r="BD592" i="4"/>
  <c r="BD593" i="4"/>
  <c r="BD594" i="4"/>
  <c r="BD1563" i="4"/>
  <c r="AR166" i="11"/>
  <c r="BD601" i="4"/>
  <c r="BD599" i="4"/>
  <c r="BD600" i="4"/>
  <c r="BD602" i="4"/>
  <c r="BD603" i="4"/>
  <c r="BD604" i="4"/>
  <c r="BD581" i="4"/>
  <c r="BD579" i="4"/>
  <c r="BD580" i="4"/>
  <c r="BD582" i="4"/>
  <c r="BD583" i="4"/>
  <c r="BD584" i="4"/>
  <c r="BD1603" i="4"/>
  <c r="BD1605" i="4"/>
  <c r="BD1606" i="4"/>
  <c r="AR353" i="14"/>
  <c r="AR354" i="14"/>
  <c r="AR167" i="11"/>
  <c r="JO73" i="8"/>
  <c r="JO83" i="8"/>
  <c r="JO131" i="8"/>
  <c r="AR165" i="11"/>
  <c r="BD1683" i="4"/>
  <c r="AR169" i="11"/>
  <c r="BD1643" i="4"/>
  <c r="BD1644" i="4"/>
  <c r="AR168" i="11"/>
  <c r="AR164" i="11"/>
  <c r="BD653" i="4"/>
  <c r="AR160" i="11"/>
  <c r="BD720" i="4"/>
  <c r="BC1458" i="4"/>
  <c r="BD1454" i="4"/>
  <c r="BD852" i="4"/>
  <c r="BD851" i="4"/>
  <c r="BD853" i="4"/>
  <c r="BD854" i="4"/>
  <c r="BD983" i="4"/>
  <c r="BD984" i="4"/>
  <c r="BD1455" i="4"/>
  <c r="BD1456" i="4"/>
  <c r="BD1447" i="4"/>
  <c r="BD1448" i="4"/>
  <c r="BD1449" i="4"/>
  <c r="BD1450" i="4"/>
  <c r="BD1457" i="4"/>
  <c r="BD1550" i="4"/>
  <c r="AR156" i="11"/>
  <c r="BD721" i="4"/>
  <c r="BC1413" i="4"/>
  <c r="BD1409" i="4"/>
  <c r="BD727" i="4"/>
  <c r="BD866" i="4"/>
  <c r="BD865" i="4"/>
  <c r="BD867" i="4"/>
  <c r="BD868" i="4"/>
  <c r="BD987" i="4"/>
  <c r="BD988" i="4"/>
  <c r="BD1410" i="4"/>
  <c r="BD1411" i="4"/>
  <c r="BD1402" i="4"/>
  <c r="BD1403" i="4"/>
  <c r="BD1404" i="4"/>
  <c r="BD1405" i="4"/>
  <c r="BD1412" i="4"/>
  <c r="BD1533" i="4"/>
  <c r="AR157" i="11"/>
  <c r="BD722" i="4"/>
  <c r="BC1428" i="4"/>
  <c r="BD1424" i="4"/>
  <c r="BD728" i="4"/>
  <c r="BD873" i="4"/>
  <c r="BD872" i="4"/>
  <c r="BD874" i="4"/>
  <c r="BD875" i="4"/>
  <c r="BD991" i="4"/>
  <c r="BD1425" i="4"/>
  <c r="BD1426" i="4"/>
  <c r="BD1417" i="4"/>
  <c r="BD1418" i="4"/>
  <c r="BD1419" i="4"/>
  <c r="BD1420" i="4"/>
  <c r="BD1427" i="4"/>
  <c r="BD1539" i="4"/>
  <c r="AR158" i="11"/>
  <c r="BD723" i="4"/>
  <c r="BC1443" i="4"/>
  <c r="BD1439" i="4"/>
  <c r="BD729" i="4"/>
  <c r="BD880" i="4"/>
  <c r="BD879" i="4"/>
  <c r="BD881" i="4"/>
  <c r="BD882" i="4"/>
  <c r="BD999" i="4"/>
  <c r="BD1440" i="4"/>
  <c r="BD1441" i="4"/>
  <c r="BD1432" i="4"/>
  <c r="BD1433" i="4"/>
  <c r="BD1434" i="4"/>
  <c r="BD1435" i="4"/>
  <c r="BD1442" i="4"/>
  <c r="BD1545" i="4"/>
  <c r="AR159" i="11"/>
  <c r="AR155" i="11"/>
  <c r="AR176" i="14"/>
  <c r="AR177" i="14"/>
  <c r="AR178" i="14"/>
  <c r="AR258" i="14"/>
  <c r="AR259" i="14"/>
  <c r="AR162" i="11"/>
  <c r="AR185" i="14"/>
  <c r="AR274" i="14"/>
  <c r="AR275" i="14"/>
  <c r="AR163" i="11"/>
  <c r="AR161" i="11"/>
  <c r="AR170" i="11"/>
  <c r="AR171" i="11"/>
  <c r="AR172" i="11"/>
  <c r="AR173" i="11"/>
  <c r="AR174" i="11"/>
  <c r="AR175" i="11"/>
  <c r="AR176" i="11"/>
  <c r="AR154" i="11"/>
  <c r="BD1564" i="4"/>
  <c r="AR190" i="11"/>
  <c r="AR355" i="14"/>
  <c r="AR191" i="11"/>
  <c r="JO74" i="8"/>
  <c r="JO84" i="8"/>
  <c r="JO132" i="8"/>
  <c r="JO185" i="8"/>
  <c r="AR189" i="11"/>
  <c r="BD1645" i="4"/>
  <c r="AR192" i="11"/>
  <c r="BD1684" i="4"/>
  <c r="AR193" i="11"/>
  <c r="AR188" i="11"/>
  <c r="BD654" i="4"/>
  <c r="AR184" i="11"/>
  <c r="BD1532" i="4"/>
  <c r="AR181" i="11"/>
  <c r="BD1538" i="4"/>
  <c r="AR182" i="11"/>
  <c r="BD1544" i="4"/>
  <c r="AR183" i="11"/>
  <c r="BD726" i="4"/>
  <c r="BC1398" i="4"/>
  <c r="BD1394" i="4"/>
  <c r="BD859" i="4"/>
  <c r="BD858" i="4"/>
  <c r="BD860" i="4"/>
  <c r="BD861" i="4"/>
  <c r="BD1008" i="4"/>
  <c r="BD1009" i="4"/>
  <c r="BD1395" i="4"/>
  <c r="BD1396" i="4"/>
  <c r="BD1387" i="4"/>
  <c r="BD1388" i="4"/>
  <c r="BD1389" i="4"/>
  <c r="BD1390" i="4"/>
  <c r="BD1397" i="4"/>
  <c r="BD1527" i="4"/>
  <c r="AR180" i="11"/>
  <c r="AR179" i="11"/>
  <c r="AR260" i="14"/>
  <c r="AR186" i="11"/>
  <c r="AR276" i="14"/>
  <c r="AR187" i="11"/>
  <c r="AR185" i="11"/>
  <c r="AR194" i="11"/>
  <c r="AR195" i="11"/>
  <c r="AR196" i="11"/>
  <c r="AR197" i="11"/>
  <c r="AR198" i="11"/>
  <c r="AR199" i="11"/>
  <c r="AR200" i="11"/>
  <c r="AR178" i="11"/>
  <c r="BD1565" i="4"/>
  <c r="AR214" i="11"/>
  <c r="AR356" i="14"/>
  <c r="AR215" i="11"/>
  <c r="JO75" i="8"/>
  <c r="JO85" i="8"/>
  <c r="JO133" i="8"/>
  <c r="JO186" i="8"/>
  <c r="AR213" i="11"/>
  <c r="BD1646" i="4"/>
  <c r="AR216" i="11"/>
  <c r="AR212" i="11"/>
  <c r="BD655" i="4"/>
  <c r="AR208" i="11"/>
  <c r="BD1534" i="4"/>
  <c r="AR205" i="11"/>
  <c r="BD1540" i="4"/>
  <c r="AR206" i="11"/>
  <c r="BD1546" i="4"/>
  <c r="AR207" i="11"/>
  <c r="BD1528" i="4"/>
  <c r="AR204" i="11"/>
  <c r="AR203" i="11"/>
  <c r="AR261" i="14"/>
  <c r="AR210" i="11"/>
  <c r="AR277" i="14"/>
  <c r="AR211" i="11"/>
  <c r="AR209" i="11"/>
  <c r="AR218" i="11"/>
  <c r="AR219" i="11"/>
  <c r="AR220" i="11"/>
  <c r="AR221" i="11"/>
  <c r="AR222" i="11"/>
  <c r="AR223" i="11"/>
  <c r="AR224" i="11"/>
  <c r="AR202" i="11"/>
  <c r="BD1566" i="4"/>
  <c r="AR234" i="11"/>
  <c r="AR357" i="14"/>
  <c r="AR235" i="11"/>
  <c r="BD1686" i="4"/>
  <c r="AR238" i="11"/>
  <c r="BD1653" i="4"/>
  <c r="AR236" i="11"/>
  <c r="BD1651" i="4"/>
  <c r="AR237" i="11"/>
  <c r="AR232" i="11"/>
  <c r="BD626" i="4"/>
  <c r="BD656" i="4"/>
  <c r="AR228" i="11"/>
  <c r="AR227" i="11"/>
  <c r="AR262" i="14"/>
  <c r="AR230" i="11"/>
  <c r="AR278" i="14"/>
  <c r="AR231" i="11"/>
  <c r="AR229" i="11"/>
  <c r="AR239" i="11"/>
  <c r="AR240" i="11"/>
  <c r="AR241" i="11"/>
  <c r="AR242" i="11"/>
  <c r="AR243" i="11"/>
  <c r="AR244" i="11"/>
  <c r="AR245" i="11"/>
  <c r="AR226" i="11"/>
  <c r="AR153" i="11"/>
  <c r="AR29" i="11"/>
  <c r="AR248" i="11"/>
  <c r="AR189" i="14"/>
  <c r="AR192" i="14"/>
  <c r="AR190" i="14"/>
  <c r="AR191" i="14"/>
  <c r="AR194" i="14"/>
  <c r="AR199" i="14"/>
  <c r="AR202" i="14"/>
  <c r="AR205" i="14"/>
  <c r="AR209" i="14"/>
  <c r="AR212" i="14"/>
  <c r="AR257" i="11"/>
  <c r="AR252" i="11"/>
  <c r="BD20" i="4"/>
  <c r="BD21" i="4"/>
  <c r="BD22" i="4"/>
  <c r="BD23" i="4"/>
  <c r="BD26" i="4"/>
  <c r="BD30" i="4"/>
  <c r="BD90" i="4"/>
  <c r="BD91" i="4"/>
  <c r="BD92" i="4"/>
  <c r="BD93" i="4"/>
  <c r="BD96" i="4"/>
  <c r="BD98" i="4"/>
  <c r="BD34" i="4"/>
  <c r="BD36" i="4"/>
  <c r="BD38" i="4"/>
  <c r="BD40" i="4"/>
  <c r="BD43" i="4"/>
  <c r="BD101" i="4"/>
  <c r="BD103" i="4"/>
  <c r="BD105" i="4"/>
  <c r="BD107" i="4"/>
  <c r="BD110" i="4"/>
  <c r="BD157" i="4"/>
  <c r="BD158" i="4"/>
  <c r="BD159" i="4"/>
  <c r="BD160" i="4"/>
  <c r="BD163" i="4"/>
  <c r="BD165" i="4"/>
  <c r="BD224" i="4"/>
  <c r="BD225" i="4"/>
  <c r="BD226" i="4"/>
  <c r="BD227" i="4"/>
  <c r="BD230" i="4"/>
  <c r="BD232" i="4"/>
  <c r="BD168" i="4"/>
  <c r="BD170" i="4"/>
  <c r="BD172" i="4"/>
  <c r="BD174" i="4"/>
  <c r="BD177" i="4"/>
  <c r="BD235" i="4"/>
  <c r="BD237" i="4"/>
  <c r="BD239" i="4"/>
  <c r="BD241" i="4"/>
  <c r="BD244" i="4"/>
  <c r="AS12" i="10"/>
  <c r="BD281" i="4"/>
  <c r="BD282" i="4"/>
  <c r="AR263" i="11"/>
  <c r="BD47" i="4"/>
  <c r="BD114" i="4"/>
  <c r="BD50" i="4"/>
  <c r="BD52" i="4"/>
  <c r="BD54" i="4"/>
  <c r="BD56" i="4"/>
  <c r="BD59" i="4"/>
  <c r="BD117" i="4"/>
  <c r="BD119" i="4"/>
  <c r="BD121" i="4"/>
  <c r="BD123" i="4"/>
  <c r="BD126" i="4"/>
  <c r="BD181" i="4"/>
  <c r="BD248" i="4"/>
  <c r="BD184" i="4"/>
  <c r="BD186" i="4"/>
  <c r="BD188" i="4"/>
  <c r="BD190" i="4"/>
  <c r="BD193" i="4"/>
  <c r="BD251" i="4"/>
  <c r="BD253" i="4"/>
  <c r="BD255" i="4"/>
  <c r="BD257" i="4"/>
  <c r="BD260" i="4"/>
  <c r="AS15" i="10"/>
  <c r="BD285" i="4"/>
  <c r="BD286" i="4"/>
  <c r="AR264" i="11"/>
  <c r="BD63" i="4"/>
  <c r="BD130" i="4"/>
  <c r="BD66" i="4"/>
  <c r="BD68" i="4"/>
  <c r="BD70" i="4"/>
  <c r="BD72" i="4"/>
  <c r="BD75" i="4"/>
  <c r="BD133" i="4"/>
  <c r="BD135" i="4"/>
  <c r="BD137" i="4"/>
  <c r="BD139" i="4"/>
  <c r="BD142" i="4"/>
  <c r="BD197" i="4"/>
  <c r="BD264" i="4"/>
  <c r="BD200" i="4"/>
  <c r="BD202" i="4"/>
  <c r="BD204" i="4"/>
  <c r="BD206" i="4"/>
  <c r="BD209" i="4"/>
  <c r="BD267" i="4"/>
  <c r="BD269" i="4"/>
  <c r="BD271" i="4"/>
  <c r="BD273" i="4"/>
  <c r="BD276" i="4"/>
  <c r="AS18" i="10"/>
  <c r="BD289" i="4"/>
  <c r="BD290" i="4"/>
  <c r="AR265" i="11"/>
  <c r="AR262" i="11"/>
  <c r="AR260" i="11"/>
  <c r="JO200" i="8"/>
  <c r="JO195" i="8"/>
  <c r="JO197" i="8"/>
  <c r="JO201" i="8"/>
  <c r="AR277" i="11"/>
  <c r="AR213" i="14"/>
  <c r="AR278" i="11"/>
  <c r="CB446" i="6"/>
  <c r="BD1737" i="4"/>
  <c r="BD1734" i="4"/>
  <c r="BD1739" i="4"/>
  <c r="CB447" i="6"/>
  <c r="BD1740" i="4"/>
  <c r="BD1738" i="4"/>
  <c r="BD1741" i="4"/>
  <c r="BD1742" i="4"/>
  <c r="BD1744" i="4"/>
  <c r="AR276" i="11"/>
  <c r="AR273" i="11"/>
  <c r="BC1622" i="4"/>
  <c r="BD1618" i="4"/>
  <c r="BD1615" i="4"/>
  <c r="BD1616" i="4"/>
  <c r="BD1619" i="4"/>
  <c r="BD1620" i="4"/>
  <c r="BD1621" i="4"/>
  <c r="BD1631" i="4"/>
  <c r="AR261" i="11"/>
  <c r="AR259" i="11"/>
  <c r="AR250" i="11"/>
  <c r="AR280" i="11"/>
  <c r="AQ128" i="12"/>
  <c r="AR288" i="11"/>
  <c r="BD283" i="4"/>
  <c r="BD287" i="4"/>
  <c r="BD291" i="4"/>
  <c r="AR284" i="11"/>
  <c r="AR283" i="11"/>
  <c r="BD1013" i="4"/>
  <c r="BD1016" i="4"/>
  <c r="BD1030" i="4"/>
  <c r="BD1018" i="4"/>
  <c r="BD1031" i="4"/>
  <c r="BD1020" i="4"/>
  <c r="BD1032" i="4"/>
  <c r="BD1022" i="4"/>
  <c r="BD1033" i="4"/>
  <c r="BD1024" i="4"/>
  <c r="BD1034" i="4"/>
  <c r="BD1035" i="4"/>
  <c r="BD1038" i="4"/>
  <c r="BD1039" i="4"/>
  <c r="BD1040" i="4"/>
  <c r="BD1041" i="4"/>
  <c r="BD1042" i="4"/>
  <c r="BD1043" i="4"/>
  <c r="BD1045" i="4"/>
  <c r="BD1052" i="4"/>
  <c r="BD1055" i="4"/>
  <c r="BD1069" i="4"/>
  <c r="BD1057" i="4"/>
  <c r="BD1070" i="4"/>
  <c r="BD1059" i="4"/>
  <c r="BD1071" i="4"/>
  <c r="BD1061" i="4"/>
  <c r="BD1072" i="4"/>
  <c r="BD1063" i="4"/>
  <c r="BD1073" i="4"/>
  <c r="BD1074" i="4"/>
  <c r="BD1077" i="4"/>
  <c r="BD1078" i="4"/>
  <c r="BD1079" i="4"/>
  <c r="BD1080" i="4"/>
  <c r="BD1081" i="4"/>
  <c r="BD1082" i="4"/>
  <c r="BD1084" i="4"/>
  <c r="BD1090" i="4"/>
  <c r="BD1093" i="4"/>
  <c r="BD1107" i="4"/>
  <c r="BD1095" i="4"/>
  <c r="BD1108" i="4"/>
  <c r="BD1097" i="4"/>
  <c r="BD1109" i="4"/>
  <c r="BD1099" i="4"/>
  <c r="BD1110" i="4"/>
  <c r="BD1101" i="4"/>
  <c r="BD1111" i="4"/>
  <c r="BD1112" i="4"/>
  <c r="BD1115" i="4"/>
  <c r="BD1116" i="4"/>
  <c r="BD1117" i="4"/>
  <c r="BD1118" i="4"/>
  <c r="BD1119" i="4"/>
  <c r="BD1120" i="4"/>
  <c r="BD1122" i="4"/>
  <c r="AR286" i="11"/>
  <c r="BD1017" i="4"/>
  <c r="BD1019" i="4"/>
  <c r="BD1021" i="4"/>
  <c r="BD1023" i="4"/>
  <c r="BD1027" i="4"/>
  <c r="BD1049" i="4"/>
  <c r="BD1056" i="4"/>
  <c r="BD1058" i="4"/>
  <c r="BD1060" i="4"/>
  <c r="BD1062" i="4"/>
  <c r="BD1066" i="4"/>
  <c r="BD1087" i="4"/>
  <c r="BD1094" i="4"/>
  <c r="BD1096" i="4"/>
  <c r="BD1098" i="4"/>
  <c r="BD1100" i="4"/>
  <c r="BD1104" i="4"/>
  <c r="BD1125" i="4"/>
  <c r="BD900" i="4"/>
  <c r="BD901" i="4"/>
  <c r="BD902" i="4"/>
  <c r="BD903" i="4"/>
  <c r="BD934" i="4"/>
  <c r="BD935" i="4"/>
  <c r="BD936" i="4"/>
  <c r="BD937" i="4"/>
  <c r="BD960" i="4"/>
  <c r="BD961" i="4"/>
  <c r="BD962" i="4"/>
  <c r="BD963" i="4"/>
  <c r="BD992" i="4"/>
  <c r="BD993" i="4"/>
  <c r="BD994" i="4"/>
  <c r="BD995" i="4"/>
  <c r="BD1128" i="4"/>
  <c r="BD1131" i="4"/>
  <c r="BD1132" i="4"/>
  <c r="BD1133" i="4"/>
  <c r="BD1134" i="4"/>
  <c r="BD1135" i="4"/>
  <c r="BD1136" i="4"/>
  <c r="BD1137" i="4"/>
  <c r="BD1138" i="4"/>
  <c r="BD1142" i="4"/>
  <c r="BD908" i="4"/>
  <c r="BD909" i="4"/>
  <c r="BD910" i="4"/>
  <c r="BD911" i="4"/>
  <c r="BD942" i="4"/>
  <c r="BD943" i="4"/>
  <c r="BD944" i="4"/>
  <c r="BD945" i="4"/>
  <c r="BD968" i="4"/>
  <c r="BD969" i="4"/>
  <c r="BD970" i="4"/>
  <c r="BD971" i="4"/>
  <c r="BD1000" i="4"/>
  <c r="BD1001" i="4"/>
  <c r="BD1002" i="4"/>
  <c r="BD1003" i="4"/>
  <c r="BD1145" i="4"/>
  <c r="BD1148" i="4"/>
  <c r="BD1149" i="4"/>
  <c r="BD1150" i="4"/>
  <c r="BD1151" i="4"/>
  <c r="BD1152" i="4"/>
  <c r="BD1153" i="4"/>
  <c r="BD1154" i="4"/>
  <c r="BD1155" i="4"/>
  <c r="BD1159" i="4"/>
  <c r="AR287" i="11"/>
  <c r="AR282" i="11"/>
  <c r="BC1568" i="4"/>
  <c r="BD1570" i="4"/>
  <c r="BD1571" i="4"/>
  <c r="AR23" i="12"/>
  <c r="BD1699" i="4"/>
  <c r="AR48" i="12"/>
  <c r="AR6" i="12"/>
  <c r="AR7" i="12"/>
  <c r="AR8" i="12"/>
  <c r="AR5" i="12"/>
  <c r="AR4" i="12"/>
  <c r="BC619" i="4"/>
  <c r="BC628" i="4"/>
  <c r="BC620" i="4"/>
  <c r="BC629" i="4"/>
  <c r="BC621" i="4"/>
  <c r="BC630" i="4"/>
  <c r="BC631" i="4"/>
  <c r="BC632" i="4"/>
  <c r="BC634" i="4"/>
  <c r="BD636" i="4"/>
  <c r="AR22" i="12"/>
  <c r="AR17" i="12"/>
  <c r="AR18" i="12"/>
  <c r="AR19" i="12"/>
  <c r="BD1141" i="4"/>
  <c r="AR20" i="12"/>
  <c r="BD1156" i="4"/>
  <c r="BD1158" i="4"/>
  <c r="AR21" i="12"/>
  <c r="AR16" i="12"/>
  <c r="AR287" i="14"/>
  <c r="AR288" i="14"/>
  <c r="AR289" i="14"/>
  <c r="AR291" i="14"/>
  <c r="AR23" i="14"/>
  <c r="AR55" i="14"/>
  <c r="AR85" i="14"/>
  <c r="AR293" i="14"/>
  <c r="AR299" i="14"/>
  <c r="AR300" i="14"/>
  <c r="AR302" i="14"/>
  <c r="AR26" i="14"/>
  <c r="AR58" i="14"/>
  <c r="AR88" i="14"/>
  <c r="AR294" i="14"/>
  <c r="AR305" i="14"/>
  <c r="AR306" i="14"/>
  <c r="AR308" i="14"/>
  <c r="AR30" i="14"/>
  <c r="AR62" i="14"/>
  <c r="AR92" i="14"/>
  <c r="AR295" i="14"/>
  <c r="AR311" i="14"/>
  <c r="AR312" i="14"/>
  <c r="AR314" i="14"/>
  <c r="AR316" i="14"/>
  <c r="AR26" i="12"/>
  <c r="AM106" i="14"/>
  <c r="AN106" i="14"/>
  <c r="AO106" i="14"/>
  <c r="AP106" i="14"/>
  <c r="AQ106" i="14"/>
  <c r="AR106" i="14"/>
  <c r="AR364" i="14"/>
  <c r="AR29" i="12"/>
  <c r="AQ110" i="14"/>
  <c r="AR368" i="14"/>
  <c r="AR31" i="12"/>
  <c r="AR21" i="14"/>
  <c r="AR53" i="14"/>
  <c r="AR83" i="14"/>
  <c r="AR113" i="14"/>
  <c r="AQ370" i="14"/>
  <c r="AR32" i="12"/>
  <c r="AQ24" i="14"/>
  <c r="AQ56" i="14"/>
  <c r="AQ86" i="14"/>
  <c r="AQ116" i="14"/>
  <c r="AR372" i="14"/>
  <c r="AR33" i="12"/>
  <c r="AR120" i="14"/>
  <c r="AQ374" i="14"/>
  <c r="AR34" i="12"/>
  <c r="AQ122" i="14"/>
  <c r="AR376" i="14"/>
  <c r="AR35" i="12"/>
  <c r="AR25" i="12"/>
  <c r="BD1607" i="4"/>
  <c r="AR332" i="14"/>
  <c r="AR333" i="14"/>
  <c r="AR334" i="14"/>
  <c r="AR335" i="14"/>
  <c r="AR336" i="14"/>
  <c r="AR339" i="14"/>
  <c r="AR340" i="14"/>
  <c r="AR341" i="14"/>
  <c r="AR342" i="14"/>
  <c r="AR36" i="12"/>
  <c r="AR216" i="14"/>
  <c r="AR217" i="14"/>
  <c r="AR218" i="14"/>
  <c r="AR200" i="14"/>
  <c r="AR222" i="14"/>
  <c r="AR223" i="14"/>
  <c r="AR224" i="14"/>
  <c r="AR225" i="14"/>
  <c r="AR203" i="14"/>
  <c r="AR227" i="14"/>
  <c r="AR228" i="14"/>
  <c r="AR229" i="14"/>
  <c r="AR230" i="14"/>
  <c r="AR207" i="14"/>
  <c r="AR232" i="14"/>
  <c r="AR233" i="14"/>
  <c r="AR234" i="14"/>
  <c r="AR235" i="14"/>
  <c r="AR237" i="14"/>
  <c r="AR38" i="12"/>
  <c r="AR242" i="14"/>
  <c r="AR40" i="12"/>
  <c r="AQ246" i="14"/>
  <c r="AR41" i="12"/>
  <c r="AR245" i="14"/>
  <c r="AR42" i="12"/>
  <c r="AR198" i="14"/>
  <c r="AQ243" i="14"/>
  <c r="AR43" i="12"/>
  <c r="AQ201" i="14"/>
  <c r="AR244" i="14"/>
  <c r="AR44" i="12"/>
  <c r="AR37" i="12"/>
  <c r="AR24" i="12"/>
  <c r="BC1725" i="4"/>
  <c r="BD1726" i="4"/>
  <c r="AR49" i="12"/>
  <c r="BC1722" i="4"/>
  <c r="BD1723" i="4"/>
  <c r="AR53" i="12"/>
  <c r="AR47" i="12"/>
  <c r="AR58" i="12"/>
  <c r="BC1682" i="4"/>
  <c r="BC1672" i="4"/>
  <c r="BD1688" i="4"/>
  <c r="AR46" i="12"/>
  <c r="BD1634" i="4"/>
  <c r="AR57" i="12"/>
  <c r="AR55" i="12"/>
  <c r="AR56" i="12"/>
  <c r="AR3" i="12"/>
  <c r="BD1705" i="4"/>
  <c r="AR74" i="12"/>
  <c r="AR114" i="12"/>
  <c r="AR115" i="12"/>
  <c r="AR116" i="12"/>
  <c r="AR117" i="12"/>
  <c r="AR113" i="12"/>
  <c r="BD35" i="4"/>
  <c r="BD37" i="4"/>
  <c r="BD39" i="4"/>
  <c r="BD41" i="4"/>
  <c r="BD44" i="4"/>
  <c r="BD51" i="4"/>
  <c r="BD53" i="4"/>
  <c r="BD55" i="4"/>
  <c r="BD57" i="4"/>
  <c r="BD60" i="4"/>
  <c r="BD67" i="4"/>
  <c r="BD69" i="4"/>
  <c r="BD71" i="4"/>
  <c r="BD73" i="4"/>
  <c r="BD76" i="4"/>
  <c r="BD102" i="4"/>
  <c r="BD104" i="4"/>
  <c r="BD106" i="4"/>
  <c r="BD108" i="4"/>
  <c r="BD111" i="4"/>
  <c r="BD118" i="4"/>
  <c r="BD120" i="4"/>
  <c r="BD122" i="4"/>
  <c r="BD124" i="4"/>
  <c r="BD127" i="4"/>
  <c r="BD134" i="4"/>
  <c r="BD136" i="4"/>
  <c r="BD138" i="4"/>
  <c r="BD140" i="4"/>
  <c r="BD143" i="4"/>
  <c r="BD169" i="4"/>
  <c r="BD171" i="4"/>
  <c r="BD173" i="4"/>
  <c r="BD175" i="4"/>
  <c r="BD178" i="4"/>
  <c r="BD185" i="4"/>
  <c r="BD187" i="4"/>
  <c r="BD189" i="4"/>
  <c r="BD191" i="4"/>
  <c r="BD194" i="4"/>
  <c r="BD201" i="4"/>
  <c r="BD203" i="4"/>
  <c r="BD205" i="4"/>
  <c r="BD207" i="4"/>
  <c r="BD210" i="4"/>
  <c r="BD236" i="4"/>
  <c r="BD238" i="4"/>
  <c r="BD240" i="4"/>
  <c r="BD242" i="4"/>
  <c r="BD245" i="4"/>
  <c r="BD252" i="4"/>
  <c r="BD254" i="4"/>
  <c r="BD256" i="4"/>
  <c r="BD258" i="4"/>
  <c r="BD261" i="4"/>
  <c r="BD268" i="4"/>
  <c r="BD270" i="4"/>
  <c r="BD272" i="4"/>
  <c r="BD274" i="4"/>
  <c r="BD277" i="4"/>
  <c r="AR68" i="12"/>
  <c r="AR67" i="12"/>
  <c r="AR70" i="12"/>
  <c r="AR66" i="12"/>
  <c r="AR72" i="12"/>
  <c r="BD1046" i="4"/>
  <c r="BD1085" i="4"/>
  <c r="BD1123" i="4"/>
  <c r="AR73" i="12"/>
  <c r="AR71" i="12"/>
  <c r="AR65" i="12"/>
  <c r="BD1713" i="4"/>
  <c r="AR121" i="12"/>
  <c r="AR119" i="12"/>
  <c r="BD1629" i="4"/>
  <c r="AR62" i="12"/>
  <c r="AR59" i="12"/>
  <c r="AR123" i="12"/>
  <c r="AQ129" i="12"/>
  <c r="AR124" i="12"/>
  <c r="AR125" i="12"/>
  <c r="BD1733" i="4"/>
  <c r="AR126" i="12"/>
  <c r="AR127" i="12"/>
  <c r="AR296" i="11"/>
  <c r="AR295" i="11"/>
  <c r="AR305" i="11"/>
  <c r="AR292" i="11"/>
  <c r="AR291" i="11"/>
  <c r="AR294" i="11"/>
  <c r="AR290" i="11"/>
  <c r="AR307" i="11"/>
  <c r="AR309" i="11"/>
  <c r="BE524" i="4"/>
  <c r="BE522" i="4"/>
  <c r="BE523" i="4"/>
  <c r="BE525" i="4"/>
  <c r="BE526" i="4"/>
  <c r="BE527" i="4"/>
  <c r="BE1555" i="4"/>
  <c r="AS43" i="11"/>
  <c r="BE1610" i="4"/>
  <c r="AS127" i="14"/>
  <c r="AS128" i="14"/>
  <c r="AS130" i="14"/>
  <c r="BE534" i="4"/>
  <c r="BE532" i="4"/>
  <c r="BE533" i="4"/>
  <c r="BE535" i="4"/>
  <c r="BE536" i="4"/>
  <c r="BE537" i="4"/>
  <c r="BE1582" i="4"/>
  <c r="BE1584" i="4"/>
  <c r="BE1585" i="4"/>
  <c r="AS345" i="14"/>
  <c r="AS346" i="14"/>
  <c r="AS44" i="11"/>
  <c r="JP28" i="8"/>
  <c r="JP36" i="8"/>
  <c r="JP124" i="8"/>
  <c r="AS42" i="11"/>
  <c r="BE1674" i="4"/>
  <c r="BE1675" i="4"/>
  <c r="AS46" i="11"/>
  <c r="BE1635" i="4"/>
  <c r="BE1636" i="4"/>
  <c r="AS45" i="11"/>
  <c r="AS41" i="11"/>
  <c r="BE625" i="4"/>
  <c r="BE645" i="4"/>
  <c r="AS37" i="11"/>
  <c r="BE687" i="4"/>
  <c r="BD1185" i="4"/>
  <c r="BE1181" i="4"/>
  <c r="BE744" i="4"/>
  <c r="BE743" i="4"/>
  <c r="BE742" i="4"/>
  <c r="BE745" i="4"/>
  <c r="BE891" i="4"/>
  <c r="BE892" i="4"/>
  <c r="BE1182" i="4"/>
  <c r="BE1183" i="4"/>
  <c r="BE1174" i="4"/>
  <c r="BE1175" i="4"/>
  <c r="BE1176" i="4"/>
  <c r="BE1177" i="4"/>
  <c r="BE1184" i="4"/>
  <c r="BE1462" i="4"/>
  <c r="AS33" i="11"/>
  <c r="BE688" i="4"/>
  <c r="BE694" i="4"/>
  <c r="BD1200" i="4"/>
  <c r="BE1196" i="4"/>
  <c r="BE760" i="4"/>
  <c r="BE759" i="4"/>
  <c r="BE758" i="4"/>
  <c r="BE761" i="4"/>
  <c r="BE895" i="4"/>
  <c r="BE896" i="4"/>
  <c r="BE1197" i="4"/>
  <c r="BE1198" i="4"/>
  <c r="BE1189" i="4"/>
  <c r="BE1190" i="4"/>
  <c r="BE1191" i="4"/>
  <c r="BE1192" i="4"/>
  <c r="BE1199" i="4"/>
  <c r="BE1466" i="4"/>
  <c r="AS34" i="11"/>
  <c r="BE689" i="4"/>
  <c r="BE695" i="4"/>
  <c r="BD1215" i="4"/>
  <c r="BE1211" i="4"/>
  <c r="BE767" i="4"/>
  <c r="BE766" i="4"/>
  <c r="BE765" i="4"/>
  <c r="BE768" i="4"/>
  <c r="BE899" i="4"/>
  <c r="BE1212" i="4"/>
  <c r="BE1213" i="4"/>
  <c r="BE1204" i="4"/>
  <c r="BE1205" i="4"/>
  <c r="BE1206" i="4"/>
  <c r="BE1207" i="4"/>
  <c r="BE1214" i="4"/>
  <c r="BE1471" i="4"/>
  <c r="AS35" i="11"/>
  <c r="BE690" i="4"/>
  <c r="BE696" i="4"/>
  <c r="BD1230" i="4"/>
  <c r="BE1226" i="4"/>
  <c r="BE774" i="4"/>
  <c r="BE773" i="4"/>
  <c r="BE772" i="4"/>
  <c r="BE775" i="4"/>
  <c r="BE907" i="4"/>
  <c r="BE1227" i="4"/>
  <c r="BE1228" i="4"/>
  <c r="BE1219" i="4"/>
  <c r="BE1220" i="4"/>
  <c r="BE1221" i="4"/>
  <c r="BE1222" i="4"/>
  <c r="BE1229" i="4"/>
  <c r="BE1476" i="4"/>
  <c r="AS36" i="11"/>
  <c r="AS32" i="11"/>
  <c r="AS5" i="14"/>
  <c r="AS6" i="14"/>
  <c r="AS8" i="14"/>
  <c r="AS9" i="14"/>
  <c r="AS10" i="14"/>
  <c r="AS13" i="14"/>
  <c r="AS11" i="14"/>
  <c r="AS14" i="14"/>
  <c r="AS16" i="14"/>
  <c r="AS18" i="14"/>
  <c r="AS22" i="14"/>
  <c r="AS25" i="14"/>
  <c r="AS28" i="14"/>
  <c r="AS32" i="14"/>
  <c r="AS158" i="14"/>
  <c r="AS37" i="14"/>
  <c r="AS38" i="14"/>
  <c r="AS40" i="14"/>
  <c r="AS41" i="14"/>
  <c r="AS42" i="14"/>
  <c r="AS45" i="14"/>
  <c r="AS43" i="14"/>
  <c r="AS46" i="14"/>
  <c r="AS48" i="14"/>
  <c r="AS50" i="14"/>
  <c r="AS54" i="14"/>
  <c r="AS57" i="14"/>
  <c r="AS60" i="14"/>
  <c r="AS64" i="14"/>
  <c r="AS159" i="14"/>
  <c r="AS67" i="14"/>
  <c r="AS68" i="14"/>
  <c r="AS70" i="14"/>
  <c r="AS71" i="14"/>
  <c r="AS72" i="14"/>
  <c r="AS75" i="14"/>
  <c r="AS73" i="14"/>
  <c r="AS76" i="14"/>
  <c r="AS78" i="14"/>
  <c r="AS80" i="14"/>
  <c r="AS84" i="14"/>
  <c r="AS87" i="14"/>
  <c r="AS90" i="14"/>
  <c r="AS94" i="14"/>
  <c r="AS160" i="14"/>
  <c r="AS250" i="14"/>
  <c r="AS251" i="14"/>
  <c r="AS39" i="11"/>
  <c r="AS131" i="14"/>
  <c r="AS132" i="14"/>
  <c r="AS135" i="14"/>
  <c r="AS133" i="14"/>
  <c r="AS136" i="14"/>
  <c r="AS138" i="14"/>
  <c r="AS140" i="14"/>
  <c r="AS144" i="14"/>
  <c r="AS147" i="14"/>
  <c r="AS150" i="14"/>
  <c r="AS154" i="14"/>
  <c r="AS182" i="14"/>
  <c r="AS266" i="14"/>
  <c r="AS267" i="14"/>
  <c r="AS40" i="11"/>
  <c r="AS38" i="11"/>
  <c r="AS47" i="11"/>
  <c r="AS48" i="11"/>
  <c r="AS49" i="11"/>
  <c r="AS50" i="11"/>
  <c r="AS51" i="11"/>
  <c r="AS52" i="11"/>
  <c r="AS53" i="11"/>
  <c r="AS31" i="11"/>
  <c r="BE1556" i="4"/>
  <c r="AS67" i="11"/>
  <c r="AS347" i="14"/>
  <c r="AS68" i="11"/>
  <c r="JP29" i="8"/>
  <c r="JP37" i="8"/>
  <c r="JP125" i="8"/>
  <c r="AS66" i="11"/>
  <c r="BE1676" i="4"/>
  <c r="AS70" i="11"/>
  <c r="BE1637" i="4"/>
  <c r="AS69" i="11"/>
  <c r="AS65" i="11"/>
  <c r="BE646" i="4"/>
  <c r="AS61" i="11"/>
  <c r="BE693" i="4"/>
  <c r="BD1245" i="4"/>
  <c r="BE1241" i="4"/>
  <c r="BE752" i="4"/>
  <c r="BE751" i="4"/>
  <c r="BE750" i="4"/>
  <c r="BE753" i="4"/>
  <c r="BE916" i="4"/>
  <c r="BE917" i="4"/>
  <c r="BE1242" i="4"/>
  <c r="BE1243" i="4"/>
  <c r="BE1234" i="4"/>
  <c r="BE1235" i="4"/>
  <c r="BE1236" i="4"/>
  <c r="BE1237" i="4"/>
  <c r="BE1244" i="4"/>
  <c r="BE1481" i="4"/>
  <c r="AS57" i="11"/>
  <c r="BE1467" i="4"/>
  <c r="AS58" i="11"/>
  <c r="BE1472" i="4"/>
  <c r="AS59" i="11"/>
  <c r="BE1477" i="4"/>
  <c r="AS60" i="11"/>
  <c r="AS56" i="11"/>
  <c r="AS252" i="14"/>
  <c r="AS63" i="11"/>
  <c r="AS268" i="14"/>
  <c r="AS64" i="11"/>
  <c r="AS62" i="11"/>
  <c r="AS71" i="11"/>
  <c r="AS72" i="11"/>
  <c r="AS73" i="11"/>
  <c r="AS74" i="11"/>
  <c r="AS75" i="11"/>
  <c r="AS76" i="11"/>
  <c r="AS77" i="11"/>
  <c r="AS55" i="11"/>
  <c r="AS30" i="11"/>
  <c r="BE547" i="4"/>
  <c r="BE545" i="4"/>
  <c r="BE546" i="4"/>
  <c r="BE548" i="4"/>
  <c r="BE549" i="4"/>
  <c r="BE550" i="4"/>
  <c r="BE1558" i="4"/>
  <c r="AS92" i="11"/>
  <c r="BE1589" i="4"/>
  <c r="BE1591" i="4"/>
  <c r="BE1592" i="4"/>
  <c r="AS348" i="14"/>
  <c r="AS349" i="14"/>
  <c r="AS93" i="11"/>
  <c r="BE1677" i="4"/>
  <c r="BE1678" i="4"/>
  <c r="AS95" i="11"/>
  <c r="BE1638" i="4"/>
  <c r="BE1639" i="4"/>
  <c r="AS94" i="11"/>
  <c r="AS90" i="11"/>
  <c r="BE648" i="4"/>
  <c r="AS86" i="11"/>
  <c r="BE713" i="4"/>
  <c r="BD1261" i="4"/>
  <c r="BE1257" i="4"/>
  <c r="BE783" i="4"/>
  <c r="BE782" i="4"/>
  <c r="BE784" i="4"/>
  <c r="BE785" i="4"/>
  <c r="BE922" i="4"/>
  <c r="BE923" i="4"/>
  <c r="BE1258" i="4"/>
  <c r="BE1259" i="4"/>
  <c r="BE1250" i="4"/>
  <c r="BE1251" i="4"/>
  <c r="BE1252" i="4"/>
  <c r="BE1253" i="4"/>
  <c r="BE1260" i="4"/>
  <c r="BE1486" i="4"/>
  <c r="AS82" i="11"/>
  <c r="BE714" i="4"/>
  <c r="BD1276" i="4"/>
  <c r="BE1272" i="4"/>
  <c r="BE790" i="4"/>
  <c r="BE789" i="4"/>
  <c r="BE791" i="4"/>
  <c r="BE792" i="4"/>
  <c r="BE928" i="4"/>
  <c r="BE929" i="4"/>
  <c r="BE1273" i="4"/>
  <c r="BE1274" i="4"/>
  <c r="BE1265" i="4"/>
  <c r="BE1266" i="4"/>
  <c r="BE1267" i="4"/>
  <c r="BE1268" i="4"/>
  <c r="BE1275" i="4"/>
  <c r="BE1490" i="4"/>
  <c r="AS83" i="11"/>
  <c r="BE715" i="4"/>
  <c r="BD1291" i="4"/>
  <c r="BE1287" i="4"/>
  <c r="BE797" i="4"/>
  <c r="BE796" i="4"/>
  <c r="BE798" i="4"/>
  <c r="BE799" i="4"/>
  <c r="BE933" i="4"/>
  <c r="BE1288" i="4"/>
  <c r="BE1289" i="4"/>
  <c r="BE1280" i="4"/>
  <c r="BE1281" i="4"/>
  <c r="BE1282" i="4"/>
  <c r="BE1283" i="4"/>
  <c r="BE1290" i="4"/>
  <c r="BE1494" i="4"/>
  <c r="AS84" i="11"/>
  <c r="BE716" i="4"/>
  <c r="BD1306" i="4"/>
  <c r="BE1302" i="4"/>
  <c r="BE804" i="4"/>
  <c r="BE803" i="4"/>
  <c r="BE805" i="4"/>
  <c r="BE806" i="4"/>
  <c r="BE941" i="4"/>
  <c r="BE1303" i="4"/>
  <c r="BE1304" i="4"/>
  <c r="BE1295" i="4"/>
  <c r="BE1296" i="4"/>
  <c r="BE1297" i="4"/>
  <c r="BE1298" i="4"/>
  <c r="BE1305" i="4"/>
  <c r="BE1498" i="4"/>
  <c r="AS85" i="11"/>
  <c r="AS81" i="11"/>
  <c r="AS164" i="14"/>
  <c r="AS165" i="14"/>
  <c r="AS166" i="14"/>
  <c r="AS253" i="14"/>
  <c r="AS254" i="14"/>
  <c r="AS183" i="14"/>
  <c r="AS269" i="14"/>
  <c r="AS270" i="14"/>
  <c r="AS89" i="11"/>
  <c r="AS87" i="11"/>
  <c r="AS96" i="11"/>
  <c r="AS97" i="11"/>
  <c r="AS98" i="11"/>
  <c r="AS99" i="11"/>
  <c r="AS100" i="11"/>
  <c r="AS101" i="11"/>
  <c r="AS102" i="11"/>
  <c r="AS80" i="11"/>
  <c r="AS79" i="11"/>
  <c r="BE559" i="4"/>
  <c r="BE557" i="4"/>
  <c r="BE558" i="4"/>
  <c r="BE560" i="4"/>
  <c r="BE561" i="4"/>
  <c r="BE562" i="4"/>
  <c r="BE1560" i="4"/>
  <c r="AS117" i="11"/>
  <c r="BE569" i="4"/>
  <c r="BE567" i="4"/>
  <c r="BE568" i="4"/>
  <c r="BE570" i="4"/>
  <c r="BE571" i="4"/>
  <c r="BE572" i="4"/>
  <c r="BE1596" i="4"/>
  <c r="BE1598" i="4"/>
  <c r="BE1599" i="4"/>
  <c r="AS350" i="14"/>
  <c r="AS351" i="14"/>
  <c r="AS118" i="11"/>
  <c r="JP56" i="8"/>
  <c r="JP64" i="8"/>
  <c r="JP128" i="8"/>
  <c r="AS116" i="11"/>
  <c r="BE1679" i="4"/>
  <c r="BE1680" i="4"/>
  <c r="AS120" i="11"/>
  <c r="BE1640" i="4"/>
  <c r="BE1641" i="4"/>
  <c r="AS119" i="11"/>
  <c r="AS115" i="11"/>
  <c r="BE650" i="4"/>
  <c r="AS111" i="11"/>
  <c r="BE700" i="4"/>
  <c r="BD1382" i="4"/>
  <c r="BE1378" i="4"/>
  <c r="BE815" i="4"/>
  <c r="BE814" i="4"/>
  <c r="BE813" i="4"/>
  <c r="BE816" i="4"/>
  <c r="BE950" i="4"/>
  <c r="BE952" i="4"/>
  <c r="BE1379" i="4"/>
  <c r="BE1380" i="4"/>
  <c r="BE1371" i="4"/>
  <c r="BE1372" i="4"/>
  <c r="BE1373" i="4"/>
  <c r="BE1374" i="4"/>
  <c r="BE1381" i="4"/>
  <c r="BE1522" i="4"/>
  <c r="AS107" i="11"/>
  <c r="BE701" i="4"/>
  <c r="BD1337" i="4"/>
  <c r="BE1333" i="4"/>
  <c r="BE707" i="4"/>
  <c r="BE828" i="4"/>
  <c r="BE827" i="4"/>
  <c r="BE829" i="4"/>
  <c r="BE830" i="4"/>
  <c r="BE955" i="4"/>
  <c r="BE956" i="4"/>
  <c r="BE1334" i="4"/>
  <c r="BE1335" i="4"/>
  <c r="BE1326" i="4"/>
  <c r="BE1327" i="4"/>
  <c r="BE1328" i="4"/>
  <c r="BE1329" i="4"/>
  <c r="BE1336" i="4"/>
  <c r="BE1507" i="4"/>
  <c r="AS108" i="11"/>
  <c r="BE702" i="4"/>
  <c r="BD1352" i="4"/>
  <c r="BE1348" i="4"/>
  <c r="BE708" i="4"/>
  <c r="BE835" i="4"/>
  <c r="BE834" i="4"/>
  <c r="BE836" i="4"/>
  <c r="BE837" i="4"/>
  <c r="BE959" i="4"/>
  <c r="BE1349" i="4"/>
  <c r="BE1350" i="4"/>
  <c r="BE1341" i="4"/>
  <c r="BE1342" i="4"/>
  <c r="BE1343" i="4"/>
  <c r="BE1344" i="4"/>
  <c r="BE1351" i="4"/>
  <c r="BE1512" i="4"/>
  <c r="AS109" i="11"/>
  <c r="BE703" i="4"/>
  <c r="BD1367" i="4"/>
  <c r="BE1363" i="4"/>
  <c r="BE709" i="4"/>
  <c r="BE842" i="4"/>
  <c r="BE841" i="4"/>
  <c r="BE843" i="4"/>
  <c r="BE844" i="4"/>
  <c r="BE967" i="4"/>
  <c r="BE1364" i="4"/>
  <c r="BE1365" i="4"/>
  <c r="BE1356" i="4"/>
  <c r="BE1357" i="4"/>
  <c r="BE1358" i="4"/>
  <c r="BE1359" i="4"/>
  <c r="BE1366" i="4"/>
  <c r="BE1517" i="4"/>
  <c r="AS110" i="11"/>
  <c r="AS106" i="11"/>
  <c r="AS170" i="14"/>
  <c r="AS171" i="14"/>
  <c r="AS172" i="14"/>
  <c r="AS255" i="14"/>
  <c r="AS256" i="14"/>
  <c r="AS113" i="11"/>
  <c r="AS184" i="14"/>
  <c r="AS271" i="14"/>
  <c r="AS272" i="14"/>
  <c r="AS114" i="11"/>
  <c r="AS112" i="11"/>
  <c r="AS121" i="11"/>
  <c r="AS122" i="11"/>
  <c r="AS123" i="11"/>
  <c r="AS124" i="11"/>
  <c r="AS125" i="11"/>
  <c r="AS126" i="11"/>
  <c r="AS127" i="11"/>
  <c r="AS105" i="11"/>
  <c r="BE1561" i="4"/>
  <c r="AS141" i="11"/>
  <c r="AS352" i="14"/>
  <c r="AS142" i="11"/>
  <c r="JP57" i="8"/>
  <c r="JP65" i="8"/>
  <c r="JP129" i="8"/>
  <c r="AS140" i="11"/>
  <c r="BE1681" i="4"/>
  <c r="AS144" i="11"/>
  <c r="BE1642" i="4"/>
  <c r="AS143" i="11"/>
  <c r="AS139" i="11"/>
  <c r="BE651" i="4"/>
  <c r="AS135" i="11"/>
  <c r="BE1508" i="4"/>
  <c r="AS132" i="11"/>
  <c r="BE1513" i="4"/>
  <c r="AS133" i="11"/>
  <c r="BE1518" i="4"/>
  <c r="AS134" i="11"/>
  <c r="BE706" i="4"/>
  <c r="BD1322" i="4"/>
  <c r="BE1318" i="4"/>
  <c r="BE821" i="4"/>
  <c r="BE820" i="4"/>
  <c r="BE822" i="4"/>
  <c r="BE823" i="4"/>
  <c r="BE976" i="4"/>
  <c r="BE977" i="4"/>
  <c r="BE1319" i="4"/>
  <c r="BE1320" i="4"/>
  <c r="BE1311" i="4"/>
  <c r="BE1312" i="4"/>
  <c r="BE1313" i="4"/>
  <c r="BE1314" i="4"/>
  <c r="BE1321" i="4"/>
  <c r="BE1503" i="4"/>
  <c r="AS131" i="11"/>
  <c r="AS130" i="11"/>
  <c r="AS257" i="14"/>
  <c r="AS137" i="11"/>
  <c r="AS273" i="14"/>
  <c r="AS138" i="11"/>
  <c r="AS136" i="11"/>
  <c r="AS145" i="11"/>
  <c r="AS146" i="11"/>
  <c r="AS147" i="11"/>
  <c r="AS148" i="11"/>
  <c r="AS149" i="11"/>
  <c r="AS150" i="11"/>
  <c r="AS151" i="11"/>
  <c r="AS129" i="11"/>
  <c r="AS104" i="11"/>
  <c r="BE591" i="4"/>
  <c r="BE589" i="4"/>
  <c r="BE590" i="4"/>
  <c r="BE592" i="4"/>
  <c r="BE593" i="4"/>
  <c r="BE594" i="4"/>
  <c r="BE1563" i="4"/>
  <c r="AS166" i="11"/>
  <c r="BE601" i="4"/>
  <c r="BE599" i="4"/>
  <c r="BE600" i="4"/>
  <c r="BE602" i="4"/>
  <c r="BE603" i="4"/>
  <c r="BE604" i="4"/>
  <c r="BE581" i="4"/>
  <c r="BE579" i="4"/>
  <c r="BE580" i="4"/>
  <c r="BE582" i="4"/>
  <c r="BE583" i="4"/>
  <c r="BE584" i="4"/>
  <c r="BE1603" i="4"/>
  <c r="BE1605" i="4"/>
  <c r="BE1606" i="4"/>
  <c r="AS353" i="14"/>
  <c r="AS354" i="14"/>
  <c r="AS167" i="11"/>
  <c r="JP73" i="8"/>
  <c r="JP83" i="8"/>
  <c r="JP131" i="8"/>
  <c r="AS165" i="11"/>
  <c r="BE1683" i="4"/>
  <c r="AS169" i="11"/>
  <c r="BE1643" i="4"/>
  <c r="BE1644" i="4"/>
  <c r="AS168" i="11"/>
  <c r="AS164" i="11"/>
  <c r="BE653" i="4"/>
  <c r="AS160" i="11"/>
  <c r="BE720" i="4"/>
  <c r="BD1458" i="4"/>
  <c r="BE1454" i="4"/>
  <c r="BE852" i="4"/>
  <c r="BE851" i="4"/>
  <c r="BE853" i="4"/>
  <c r="BE854" i="4"/>
  <c r="BE983" i="4"/>
  <c r="BE984" i="4"/>
  <c r="BE1455" i="4"/>
  <c r="BE1456" i="4"/>
  <c r="BE1447" i="4"/>
  <c r="BE1448" i="4"/>
  <c r="BE1449" i="4"/>
  <c r="BE1450" i="4"/>
  <c r="BE1457" i="4"/>
  <c r="BE1550" i="4"/>
  <c r="AS156" i="11"/>
  <c r="BE721" i="4"/>
  <c r="BD1413" i="4"/>
  <c r="BE1409" i="4"/>
  <c r="BE727" i="4"/>
  <c r="BE866" i="4"/>
  <c r="BE865" i="4"/>
  <c r="BE867" i="4"/>
  <c r="BE868" i="4"/>
  <c r="BE987" i="4"/>
  <c r="BE988" i="4"/>
  <c r="BE1410" i="4"/>
  <c r="BE1411" i="4"/>
  <c r="BE1402" i="4"/>
  <c r="BE1403" i="4"/>
  <c r="BE1404" i="4"/>
  <c r="BE1405" i="4"/>
  <c r="BE1412" i="4"/>
  <c r="BE1533" i="4"/>
  <c r="AS157" i="11"/>
  <c r="BE722" i="4"/>
  <c r="BD1428" i="4"/>
  <c r="BE1424" i="4"/>
  <c r="BE728" i="4"/>
  <c r="BE873" i="4"/>
  <c r="BE872" i="4"/>
  <c r="BE874" i="4"/>
  <c r="BE875" i="4"/>
  <c r="BE991" i="4"/>
  <c r="BE1425" i="4"/>
  <c r="BE1426" i="4"/>
  <c r="BE1417" i="4"/>
  <c r="BE1418" i="4"/>
  <c r="BE1419" i="4"/>
  <c r="BE1420" i="4"/>
  <c r="BE1427" i="4"/>
  <c r="BE1539" i="4"/>
  <c r="AS158" i="11"/>
  <c r="BE723" i="4"/>
  <c r="BD1443" i="4"/>
  <c r="BE1439" i="4"/>
  <c r="BE729" i="4"/>
  <c r="BE880" i="4"/>
  <c r="BE879" i="4"/>
  <c r="BE881" i="4"/>
  <c r="BE882" i="4"/>
  <c r="BE999" i="4"/>
  <c r="BE1440" i="4"/>
  <c r="BE1441" i="4"/>
  <c r="BE1432" i="4"/>
  <c r="BE1433" i="4"/>
  <c r="BE1434" i="4"/>
  <c r="BE1435" i="4"/>
  <c r="BE1442" i="4"/>
  <c r="BE1545" i="4"/>
  <c r="AS159" i="11"/>
  <c r="AS155" i="11"/>
  <c r="AS176" i="14"/>
  <c r="AS177" i="14"/>
  <c r="AS178" i="14"/>
  <c r="AS258" i="14"/>
  <c r="AS259" i="14"/>
  <c r="AS162" i="11"/>
  <c r="AS185" i="14"/>
  <c r="AS274" i="14"/>
  <c r="AS275" i="14"/>
  <c r="AS163" i="11"/>
  <c r="AS161" i="11"/>
  <c r="AS170" i="11"/>
  <c r="AS171" i="11"/>
  <c r="AS172" i="11"/>
  <c r="AS173" i="11"/>
  <c r="AS174" i="11"/>
  <c r="AS175" i="11"/>
  <c r="AS176" i="11"/>
  <c r="AS154" i="11"/>
  <c r="BE1564" i="4"/>
  <c r="AS190" i="11"/>
  <c r="AS355" i="14"/>
  <c r="AS191" i="11"/>
  <c r="JP74" i="8"/>
  <c r="JP84" i="8"/>
  <c r="JP132" i="8"/>
  <c r="JP185" i="8"/>
  <c r="AS189" i="11"/>
  <c r="BE1645" i="4"/>
  <c r="AS192" i="11"/>
  <c r="BE1684" i="4"/>
  <c r="AS193" i="11"/>
  <c r="AS188" i="11"/>
  <c r="BE654" i="4"/>
  <c r="AS184" i="11"/>
  <c r="BE1532" i="4"/>
  <c r="AS181" i="11"/>
  <c r="BE1538" i="4"/>
  <c r="AS182" i="11"/>
  <c r="BE1544" i="4"/>
  <c r="AS183" i="11"/>
  <c r="BE726" i="4"/>
  <c r="BD1398" i="4"/>
  <c r="BE1394" i="4"/>
  <c r="BE859" i="4"/>
  <c r="BE858" i="4"/>
  <c r="BE860" i="4"/>
  <c r="BE861" i="4"/>
  <c r="BE1008" i="4"/>
  <c r="BE1009" i="4"/>
  <c r="BE1395" i="4"/>
  <c r="BE1396" i="4"/>
  <c r="BE1387" i="4"/>
  <c r="BE1388" i="4"/>
  <c r="BE1389" i="4"/>
  <c r="BE1390" i="4"/>
  <c r="BE1397" i="4"/>
  <c r="BE1527" i="4"/>
  <c r="AS180" i="11"/>
  <c r="AS179" i="11"/>
  <c r="AS260" i="14"/>
  <c r="AS186" i="11"/>
  <c r="AS276" i="14"/>
  <c r="AS187" i="11"/>
  <c r="AS185" i="11"/>
  <c r="AS194" i="11"/>
  <c r="AS195" i="11"/>
  <c r="AS196" i="11"/>
  <c r="AS197" i="11"/>
  <c r="AS198" i="11"/>
  <c r="AS199" i="11"/>
  <c r="AS200" i="11"/>
  <c r="AS178" i="11"/>
  <c r="BE1565" i="4"/>
  <c r="AS214" i="11"/>
  <c r="AS356" i="14"/>
  <c r="AS215" i="11"/>
  <c r="JP75" i="8"/>
  <c r="JP85" i="8"/>
  <c r="JP133" i="8"/>
  <c r="JP186" i="8"/>
  <c r="AS213" i="11"/>
  <c r="BE1646" i="4"/>
  <c r="AS216" i="11"/>
  <c r="AS212" i="11"/>
  <c r="BE655" i="4"/>
  <c r="AS208" i="11"/>
  <c r="BE1534" i="4"/>
  <c r="AS205" i="11"/>
  <c r="BE1540" i="4"/>
  <c r="AS206" i="11"/>
  <c r="BE1546" i="4"/>
  <c r="AS207" i="11"/>
  <c r="BE1528" i="4"/>
  <c r="AS204" i="11"/>
  <c r="AS203" i="11"/>
  <c r="AS261" i="14"/>
  <c r="AS210" i="11"/>
  <c r="AS277" i="14"/>
  <c r="AS211" i="11"/>
  <c r="AS209" i="11"/>
  <c r="AS218" i="11"/>
  <c r="AS219" i="11"/>
  <c r="AS220" i="11"/>
  <c r="AS221" i="11"/>
  <c r="AS222" i="11"/>
  <c r="AS223" i="11"/>
  <c r="AS224" i="11"/>
  <c r="AS202" i="11"/>
  <c r="BE1566" i="4"/>
  <c r="AS234" i="11"/>
  <c r="AS357" i="14"/>
  <c r="AS235" i="11"/>
  <c r="BE1686" i="4"/>
  <c r="AS238" i="11"/>
  <c r="BE1653" i="4"/>
  <c r="AS236" i="11"/>
  <c r="BE1651" i="4"/>
  <c r="AS237" i="11"/>
  <c r="AS232" i="11"/>
  <c r="BE626" i="4"/>
  <c r="BE656" i="4"/>
  <c r="AS228" i="11"/>
  <c r="AS227" i="11"/>
  <c r="AS262" i="14"/>
  <c r="AS230" i="11"/>
  <c r="AS278" i="14"/>
  <c r="AS231" i="11"/>
  <c r="AS229" i="11"/>
  <c r="AS239" i="11"/>
  <c r="AS240" i="11"/>
  <c r="AS241" i="11"/>
  <c r="AS242" i="11"/>
  <c r="AS243" i="11"/>
  <c r="AS244" i="11"/>
  <c r="AS245" i="11"/>
  <c r="AS226" i="11"/>
  <c r="AS153" i="11"/>
  <c r="AS29" i="11"/>
  <c r="AS248" i="11"/>
  <c r="AS189" i="14"/>
  <c r="AS192" i="14"/>
  <c r="AS190" i="14"/>
  <c r="AS191" i="14"/>
  <c r="AS194" i="14"/>
  <c r="AS199" i="14"/>
  <c r="AS202" i="14"/>
  <c r="AS205" i="14"/>
  <c r="AS209" i="14"/>
  <c r="AS212" i="14"/>
  <c r="AS257" i="11"/>
  <c r="AS252" i="11"/>
  <c r="BE20" i="4"/>
  <c r="BE21" i="4"/>
  <c r="BE22" i="4"/>
  <c r="BE23" i="4"/>
  <c r="BE26" i="4"/>
  <c r="BE30" i="4"/>
  <c r="BE90" i="4"/>
  <c r="BE91" i="4"/>
  <c r="BE92" i="4"/>
  <c r="BE93" i="4"/>
  <c r="BE96" i="4"/>
  <c r="BE98" i="4"/>
  <c r="BE34" i="4"/>
  <c r="BE36" i="4"/>
  <c r="BE38" i="4"/>
  <c r="BE40" i="4"/>
  <c r="BE43" i="4"/>
  <c r="BE101" i="4"/>
  <c r="BE103" i="4"/>
  <c r="BE105" i="4"/>
  <c r="BE107" i="4"/>
  <c r="BE110" i="4"/>
  <c r="BE157" i="4"/>
  <c r="BE158" i="4"/>
  <c r="BE159" i="4"/>
  <c r="BE160" i="4"/>
  <c r="BE163" i="4"/>
  <c r="BE165" i="4"/>
  <c r="BE224" i="4"/>
  <c r="BE225" i="4"/>
  <c r="BE226" i="4"/>
  <c r="BE227" i="4"/>
  <c r="BE230" i="4"/>
  <c r="BE232" i="4"/>
  <c r="BE168" i="4"/>
  <c r="BE170" i="4"/>
  <c r="BE172" i="4"/>
  <c r="BE174" i="4"/>
  <c r="BE177" i="4"/>
  <c r="BE235" i="4"/>
  <c r="BE237" i="4"/>
  <c r="BE239" i="4"/>
  <c r="BE241" i="4"/>
  <c r="BE244" i="4"/>
  <c r="AT12" i="10"/>
  <c r="BE281" i="4"/>
  <c r="BE282" i="4"/>
  <c r="AS263" i="11"/>
  <c r="BE47" i="4"/>
  <c r="BE114" i="4"/>
  <c r="BE50" i="4"/>
  <c r="BE52" i="4"/>
  <c r="BE54" i="4"/>
  <c r="BE56" i="4"/>
  <c r="BE59" i="4"/>
  <c r="BE117" i="4"/>
  <c r="BE119" i="4"/>
  <c r="BE121" i="4"/>
  <c r="BE123" i="4"/>
  <c r="BE126" i="4"/>
  <c r="BE181" i="4"/>
  <c r="BE248" i="4"/>
  <c r="BE184" i="4"/>
  <c r="BE186" i="4"/>
  <c r="BE188" i="4"/>
  <c r="BE190" i="4"/>
  <c r="BE193" i="4"/>
  <c r="BE251" i="4"/>
  <c r="BE253" i="4"/>
  <c r="BE255" i="4"/>
  <c r="BE257" i="4"/>
  <c r="BE260" i="4"/>
  <c r="AT15" i="10"/>
  <c r="BE285" i="4"/>
  <c r="BE286" i="4"/>
  <c r="AS264" i="11"/>
  <c r="BE63" i="4"/>
  <c r="BE130" i="4"/>
  <c r="BE66" i="4"/>
  <c r="BE68" i="4"/>
  <c r="BE70" i="4"/>
  <c r="BE72" i="4"/>
  <c r="BE75" i="4"/>
  <c r="BE133" i="4"/>
  <c r="BE135" i="4"/>
  <c r="BE137" i="4"/>
  <c r="BE139" i="4"/>
  <c r="BE142" i="4"/>
  <c r="BE197" i="4"/>
  <c r="BE264" i="4"/>
  <c r="BE200" i="4"/>
  <c r="BE202" i="4"/>
  <c r="BE204" i="4"/>
  <c r="BE206" i="4"/>
  <c r="BE209" i="4"/>
  <c r="BE267" i="4"/>
  <c r="BE269" i="4"/>
  <c r="BE271" i="4"/>
  <c r="BE273" i="4"/>
  <c r="BE276" i="4"/>
  <c r="AT18" i="10"/>
  <c r="BE289" i="4"/>
  <c r="BE290" i="4"/>
  <c r="AS265" i="11"/>
  <c r="AS262" i="11"/>
  <c r="AS260" i="11"/>
  <c r="JP200" i="8"/>
  <c r="JP195" i="8"/>
  <c r="JP197" i="8"/>
  <c r="JP201" i="8"/>
  <c r="AS277" i="11"/>
  <c r="AS213" i="14"/>
  <c r="AS278" i="11"/>
  <c r="CC446" i="6"/>
  <c r="BE1737" i="4"/>
  <c r="BE1734" i="4"/>
  <c r="BE1739" i="4"/>
  <c r="CC447" i="6"/>
  <c r="BE1740" i="4"/>
  <c r="BE1738" i="4"/>
  <c r="BE1741" i="4"/>
  <c r="BE1742" i="4"/>
  <c r="BE1744" i="4"/>
  <c r="AS276" i="11"/>
  <c r="AS273" i="11"/>
  <c r="BD1622" i="4"/>
  <c r="BE1618" i="4"/>
  <c r="BE1615" i="4"/>
  <c r="BE1616" i="4"/>
  <c r="BE1619" i="4"/>
  <c r="BE1620" i="4"/>
  <c r="BE1621" i="4"/>
  <c r="BE1631" i="4"/>
  <c r="AS261" i="11"/>
  <c r="AS259" i="11"/>
  <c r="AS250" i="11"/>
  <c r="AS280" i="11"/>
  <c r="AR128" i="12"/>
  <c r="AS288" i="11"/>
  <c r="BE283" i="4"/>
  <c r="BE287" i="4"/>
  <c r="BE291" i="4"/>
  <c r="AS284" i="11"/>
  <c r="AS283" i="11"/>
  <c r="BE1013" i="4"/>
  <c r="BE1016" i="4"/>
  <c r="BE1030" i="4"/>
  <c r="BE1018" i="4"/>
  <c r="BE1031" i="4"/>
  <c r="BE1020" i="4"/>
  <c r="BE1032" i="4"/>
  <c r="BE1022" i="4"/>
  <c r="BE1033" i="4"/>
  <c r="BE1024" i="4"/>
  <c r="BE1034" i="4"/>
  <c r="BE1035" i="4"/>
  <c r="BE1038" i="4"/>
  <c r="BE1039" i="4"/>
  <c r="BE1040" i="4"/>
  <c r="BE1041" i="4"/>
  <c r="BE1042" i="4"/>
  <c r="BE1043" i="4"/>
  <c r="BE1045" i="4"/>
  <c r="BE1052" i="4"/>
  <c r="BE1055" i="4"/>
  <c r="BE1069" i="4"/>
  <c r="BE1057" i="4"/>
  <c r="BE1070" i="4"/>
  <c r="BE1059" i="4"/>
  <c r="BE1071" i="4"/>
  <c r="BE1061" i="4"/>
  <c r="BE1072" i="4"/>
  <c r="BE1063" i="4"/>
  <c r="BE1073" i="4"/>
  <c r="BE1074" i="4"/>
  <c r="BE1077" i="4"/>
  <c r="BE1078" i="4"/>
  <c r="BE1079" i="4"/>
  <c r="BE1080" i="4"/>
  <c r="BE1081" i="4"/>
  <c r="BE1082" i="4"/>
  <c r="BE1084" i="4"/>
  <c r="BE1090" i="4"/>
  <c r="BE1093" i="4"/>
  <c r="BE1107" i="4"/>
  <c r="BE1095" i="4"/>
  <c r="BE1108" i="4"/>
  <c r="BE1097" i="4"/>
  <c r="BE1109" i="4"/>
  <c r="BE1099" i="4"/>
  <c r="BE1110" i="4"/>
  <c r="BE1101" i="4"/>
  <c r="BE1111" i="4"/>
  <c r="BE1112" i="4"/>
  <c r="BE1115" i="4"/>
  <c r="BE1116" i="4"/>
  <c r="BE1117" i="4"/>
  <c r="BE1118" i="4"/>
  <c r="BE1119" i="4"/>
  <c r="BE1120" i="4"/>
  <c r="BE1122" i="4"/>
  <c r="AS286" i="11"/>
  <c r="BE1017" i="4"/>
  <c r="BE1019" i="4"/>
  <c r="BE1021" i="4"/>
  <c r="BE1023" i="4"/>
  <c r="BE1027" i="4"/>
  <c r="BE1049" i="4"/>
  <c r="BE1056" i="4"/>
  <c r="BE1058" i="4"/>
  <c r="BE1060" i="4"/>
  <c r="BE1062" i="4"/>
  <c r="BE1066" i="4"/>
  <c r="BE1087" i="4"/>
  <c r="BE1094" i="4"/>
  <c r="BE1096" i="4"/>
  <c r="BE1098" i="4"/>
  <c r="BE1100" i="4"/>
  <c r="BE1104" i="4"/>
  <c r="BE1125" i="4"/>
  <c r="BE900" i="4"/>
  <c r="BE901" i="4"/>
  <c r="BE902" i="4"/>
  <c r="BE903" i="4"/>
  <c r="BE934" i="4"/>
  <c r="BE935" i="4"/>
  <c r="BE936" i="4"/>
  <c r="BE937" i="4"/>
  <c r="BE960" i="4"/>
  <c r="BE961" i="4"/>
  <c r="BE962" i="4"/>
  <c r="BE963" i="4"/>
  <c r="BE992" i="4"/>
  <c r="BE993" i="4"/>
  <c r="BE994" i="4"/>
  <c r="BE995" i="4"/>
  <c r="BE1128" i="4"/>
  <c r="BE1131" i="4"/>
  <c r="BE1132" i="4"/>
  <c r="BE1133" i="4"/>
  <c r="BE1134" i="4"/>
  <c r="BE1135" i="4"/>
  <c r="BE1136" i="4"/>
  <c r="BE1137" i="4"/>
  <c r="BE1138" i="4"/>
  <c r="BE1142" i="4"/>
  <c r="BE908" i="4"/>
  <c r="BE909" i="4"/>
  <c r="BE910" i="4"/>
  <c r="BE911" i="4"/>
  <c r="BE942" i="4"/>
  <c r="BE943" i="4"/>
  <c r="BE944" i="4"/>
  <c r="BE945" i="4"/>
  <c r="BE968" i="4"/>
  <c r="BE969" i="4"/>
  <c r="BE970" i="4"/>
  <c r="BE971" i="4"/>
  <c r="BE1000" i="4"/>
  <c r="BE1001" i="4"/>
  <c r="BE1002" i="4"/>
  <c r="BE1003" i="4"/>
  <c r="BE1145" i="4"/>
  <c r="BE1148" i="4"/>
  <c r="BE1149" i="4"/>
  <c r="BE1150" i="4"/>
  <c r="BE1151" i="4"/>
  <c r="BE1152" i="4"/>
  <c r="BE1153" i="4"/>
  <c r="BE1154" i="4"/>
  <c r="BE1155" i="4"/>
  <c r="BE1159" i="4"/>
  <c r="AS287" i="11"/>
  <c r="AS282" i="11"/>
  <c r="BD1568" i="4"/>
  <c r="BE1570" i="4"/>
  <c r="BE1571" i="4"/>
  <c r="AS23" i="12"/>
  <c r="BE1699" i="4"/>
  <c r="AS48" i="12"/>
  <c r="AS6" i="12"/>
  <c r="AS7" i="12"/>
  <c r="AS8" i="12"/>
  <c r="AS5" i="12"/>
  <c r="AS4" i="12"/>
  <c r="BD619" i="4"/>
  <c r="BD628" i="4"/>
  <c r="BD620" i="4"/>
  <c r="BD629" i="4"/>
  <c r="BD621" i="4"/>
  <c r="BD630" i="4"/>
  <c r="BD631" i="4"/>
  <c r="BD632" i="4"/>
  <c r="BD634" i="4"/>
  <c r="BE636" i="4"/>
  <c r="AS22" i="12"/>
  <c r="AS17" i="12"/>
  <c r="AS18" i="12"/>
  <c r="AS19" i="12"/>
  <c r="BE1141" i="4"/>
  <c r="AS20" i="12"/>
  <c r="BE1156" i="4"/>
  <c r="BE1158" i="4"/>
  <c r="AS21" i="12"/>
  <c r="AS16" i="12"/>
  <c r="AS287" i="14"/>
  <c r="AS288" i="14"/>
  <c r="AS289" i="14"/>
  <c r="AS291" i="14"/>
  <c r="AS23" i="14"/>
  <c r="AS55" i="14"/>
  <c r="AS85" i="14"/>
  <c r="AS293" i="14"/>
  <c r="AS299" i="14"/>
  <c r="AS300" i="14"/>
  <c r="AS302" i="14"/>
  <c r="AS26" i="14"/>
  <c r="AS58" i="14"/>
  <c r="AS88" i="14"/>
  <c r="AS294" i="14"/>
  <c r="AS305" i="14"/>
  <c r="AS306" i="14"/>
  <c r="AS308" i="14"/>
  <c r="AS30" i="14"/>
  <c r="AS62" i="14"/>
  <c r="AS92" i="14"/>
  <c r="AS295" i="14"/>
  <c r="AS311" i="14"/>
  <c r="AS312" i="14"/>
  <c r="AS314" i="14"/>
  <c r="AS316" i="14"/>
  <c r="AS26" i="12"/>
  <c r="AR110" i="14"/>
  <c r="AS368" i="14"/>
  <c r="AS31" i="12"/>
  <c r="AS21" i="14"/>
  <c r="AS53" i="14"/>
  <c r="AS83" i="14"/>
  <c r="AS113" i="14"/>
  <c r="AR370" i="14"/>
  <c r="AS32" i="12"/>
  <c r="AR24" i="14"/>
  <c r="AR56" i="14"/>
  <c r="AR86" i="14"/>
  <c r="AR116" i="14"/>
  <c r="AS372" i="14"/>
  <c r="AS33" i="12"/>
  <c r="AS120" i="14"/>
  <c r="AR374" i="14"/>
  <c r="AS34" i="12"/>
  <c r="AR122" i="14"/>
  <c r="AS376" i="14"/>
  <c r="AS35" i="12"/>
  <c r="AS25" i="12"/>
  <c r="BE1607" i="4"/>
  <c r="AS332" i="14"/>
  <c r="AS333" i="14"/>
  <c r="AS334" i="14"/>
  <c r="AS335" i="14"/>
  <c r="AS336" i="14"/>
  <c r="AS339" i="14"/>
  <c r="AS340" i="14"/>
  <c r="AS341" i="14"/>
  <c r="AS342" i="14"/>
  <c r="AS36" i="12"/>
  <c r="AS216" i="14"/>
  <c r="AS217" i="14"/>
  <c r="AS218" i="14"/>
  <c r="AS200" i="14"/>
  <c r="AS222" i="14"/>
  <c r="AS223" i="14"/>
  <c r="AS224" i="14"/>
  <c r="AS225" i="14"/>
  <c r="AS203" i="14"/>
  <c r="AS227" i="14"/>
  <c r="AS228" i="14"/>
  <c r="AS229" i="14"/>
  <c r="AS230" i="14"/>
  <c r="AS207" i="14"/>
  <c r="AS232" i="14"/>
  <c r="AS233" i="14"/>
  <c r="AS234" i="14"/>
  <c r="AS235" i="14"/>
  <c r="AS237" i="14"/>
  <c r="AS38" i="12"/>
  <c r="AS242" i="14"/>
  <c r="AS40" i="12"/>
  <c r="AR246" i="14"/>
  <c r="AS41" i="12"/>
  <c r="AS245" i="14"/>
  <c r="AS42" i="12"/>
  <c r="AS198" i="14"/>
  <c r="AR243" i="14"/>
  <c r="AS43" i="12"/>
  <c r="AR201" i="14"/>
  <c r="AS244" i="14"/>
  <c r="AS44" i="12"/>
  <c r="AS37" i="12"/>
  <c r="AS24" i="12"/>
  <c r="BD1725" i="4"/>
  <c r="BE1726" i="4"/>
  <c r="AS49" i="12"/>
  <c r="BC1716" i="4"/>
  <c r="BD1716" i="4"/>
  <c r="BE1717" i="4"/>
  <c r="AS50" i="12"/>
  <c r="BC1719" i="4"/>
  <c r="BD1719" i="4"/>
  <c r="BE1720" i="4"/>
  <c r="AS51" i="12"/>
  <c r="BD1722" i="4"/>
  <c r="BE1723" i="4"/>
  <c r="AS53" i="12"/>
  <c r="AS47" i="12"/>
  <c r="AS58" i="12"/>
  <c r="BD1682" i="4"/>
  <c r="BD1672" i="4"/>
  <c r="BE1688" i="4"/>
  <c r="AS46" i="12"/>
  <c r="BE1634" i="4"/>
  <c r="AS57" i="12"/>
  <c r="AS55" i="12"/>
  <c r="AS56" i="12"/>
  <c r="AS3" i="12"/>
  <c r="BE1705" i="4"/>
  <c r="AS74" i="12"/>
  <c r="AS114" i="12"/>
  <c r="AS115" i="12"/>
  <c r="AS116" i="12"/>
  <c r="AS117" i="12"/>
  <c r="AS113" i="12"/>
  <c r="BE35" i="4"/>
  <c r="BE37" i="4"/>
  <c r="BE39" i="4"/>
  <c r="BE41" i="4"/>
  <c r="BE44" i="4"/>
  <c r="BE51" i="4"/>
  <c r="BE53" i="4"/>
  <c r="BE55" i="4"/>
  <c r="BE57" i="4"/>
  <c r="BE60" i="4"/>
  <c r="BE67" i="4"/>
  <c r="BE69" i="4"/>
  <c r="BE71" i="4"/>
  <c r="BE73" i="4"/>
  <c r="BE76" i="4"/>
  <c r="BE102" i="4"/>
  <c r="BE104" i="4"/>
  <c r="BE106" i="4"/>
  <c r="BE108" i="4"/>
  <c r="BE111" i="4"/>
  <c r="BE118" i="4"/>
  <c r="BE120" i="4"/>
  <c r="BE122" i="4"/>
  <c r="BE124" i="4"/>
  <c r="BE127" i="4"/>
  <c r="BE134" i="4"/>
  <c r="BE136" i="4"/>
  <c r="BE138" i="4"/>
  <c r="BE140" i="4"/>
  <c r="BE143" i="4"/>
  <c r="BE169" i="4"/>
  <c r="BE171" i="4"/>
  <c r="BE173" i="4"/>
  <c r="BE175" i="4"/>
  <c r="BE178" i="4"/>
  <c r="BE185" i="4"/>
  <c r="BE187" i="4"/>
  <c r="BE189" i="4"/>
  <c r="BE191" i="4"/>
  <c r="BE194" i="4"/>
  <c r="BE201" i="4"/>
  <c r="BE203" i="4"/>
  <c r="BE205" i="4"/>
  <c r="BE207" i="4"/>
  <c r="BE210" i="4"/>
  <c r="BE236" i="4"/>
  <c r="BE238" i="4"/>
  <c r="BE240" i="4"/>
  <c r="BE242" i="4"/>
  <c r="BE245" i="4"/>
  <c r="BE252" i="4"/>
  <c r="BE254" i="4"/>
  <c r="BE256" i="4"/>
  <c r="BE258" i="4"/>
  <c r="BE261" i="4"/>
  <c r="BE268" i="4"/>
  <c r="BE270" i="4"/>
  <c r="BE272" i="4"/>
  <c r="BE274" i="4"/>
  <c r="BE277" i="4"/>
  <c r="AS68" i="12"/>
  <c r="AS67" i="12"/>
  <c r="AS70" i="12"/>
  <c r="AS66" i="12"/>
  <c r="AS72" i="12"/>
  <c r="BE1046" i="4"/>
  <c r="BE1085" i="4"/>
  <c r="BE1123" i="4"/>
  <c r="AS73" i="12"/>
  <c r="AS71" i="12"/>
  <c r="AS65" i="12"/>
  <c r="BE1713" i="4"/>
  <c r="AS121" i="12"/>
  <c r="AS119" i="12"/>
  <c r="BE1629" i="4"/>
  <c r="AS62" i="12"/>
  <c r="AS59" i="12"/>
  <c r="AS123" i="12"/>
  <c r="AR129" i="12"/>
  <c r="AS124" i="12"/>
  <c r="AS125" i="12"/>
  <c r="BE1733" i="4"/>
  <c r="AS126" i="12"/>
  <c r="AS127" i="12"/>
  <c r="AS296" i="11"/>
  <c r="AS295" i="11"/>
  <c r="AS305" i="11"/>
  <c r="AS292" i="11"/>
  <c r="AS291" i="11"/>
  <c r="AS294" i="11"/>
  <c r="AS290" i="11"/>
  <c r="AS307" i="11"/>
  <c r="AS309" i="11"/>
  <c r="BF524" i="4"/>
  <c r="BF522" i="4"/>
  <c r="BF523" i="4"/>
  <c r="BF525" i="4"/>
  <c r="BF526" i="4"/>
  <c r="BF527" i="4"/>
  <c r="BF1555" i="4"/>
  <c r="AT43" i="11"/>
  <c r="BF1610" i="4"/>
  <c r="AT127" i="14"/>
  <c r="AT128" i="14"/>
  <c r="AT130" i="14"/>
  <c r="BF534" i="4"/>
  <c r="BF532" i="4"/>
  <c r="BF533" i="4"/>
  <c r="BF535" i="4"/>
  <c r="BF536" i="4"/>
  <c r="BF537" i="4"/>
  <c r="BF1582" i="4"/>
  <c r="BF1584" i="4"/>
  <c r="BF1585" i="4"/>
  <c r="AT345" i="14"/>
  <c r="AT346" i="14"/>
  <c r="AT44" i="11"/>
  <c r="JQ28" i="8"/>
  <c r="JQ36" i="8"/>
  <c r="JQ124" i="8"/>
  <c r="AT42" i="11"/>
  <c r="BF1674" i="4"/>
  <c r="BF1675" i="4"/>
  <c r="AT46" i="11"/>
  <c r="BF1635" i="4"/>
  <c r="BF1636" i="4"/>
  <c r="AT45" i="11"/>
  <c r="AT41" i="11"/>
  <c r="BF625" i="4"/>
  <c r="BF645" i="4"/>
  <c r="AT37" i="11"/>
  <c r="BF687" i="4"/>
  <c r="BE1185" i="4"/>
  <c r="BF1181" i="4"/>
  <c r="BF744" i="4"/>
  <c r="BF743" i="4"/>
  <c r="BF742" i="4"/>
  <c r="BF745" i="4"/>
  <c r="BF891" i="4"/>
  <c r="BF892" i="4"/>
  <c r="BF1182" i="4"/>
  <c r="BF1183" i="4"/>
  <c r="BF1174" i="4"/>
  <c r="BF1175" i="4"/>
  <c r="BF1176" i="4"/>
  <c r="BF1177" i="4"/>
  <c r="BF1184" i="4"/>
  <c r="BF1462" i="4"/>
  <c r="AT33" i="11"/>
  <c r="BF688" i="4"/>
  <c r="BF694" i="4"/>
  <c r="BE1200" i="4"/>
  <c r="BF1196" i="4"/>
  <c r="BF760" i="4"/>
  <c r="BF759" i="4"/>
  <c r="BF758" i="4"/>
  <c r="BF761" i="4"/>
  <c r="BF895" i="4"/>
  <c r="BF896" i="4"/>
  <c r="BF1197" i="4"/>
  <c r="BF1198" i="4"/>
  <c r="BF1189" i="4"/>
  <c r="BF1190" i="4"/>
  <c r="BF1191" i="4"/>
  <c r="BF1192" i="4"/>
  <c r="BF1199" i="4"/>
  <c r="BF1466" i="4"/>
  <c r="AT34" i="11"/>
  <c r="BF689" i="4"/>
  <c r="BF695" i="4"/>
  <c r="BE1215" i="4"/>
  <c r="BF1211" i="4"/>
  <c r="BF767" i="4"/>
  <c r="BF766" i="4"/>
  <c r="BF765" i="4"/>
  <c r="BF768" i="4"/>
  <c r="BF899" i="4"/>
  <c r="BF1212" i="4"/>
  <c r="BF1213" i="4"/>
  <c r="BF1204" i="4"/>
  <c r="BF1205" i="4"/>
  <c r="BF1206" i="4"/>
  <c r="BF1207" i="4"/>
  <c r="BF1214" i="4"/>
  <c r="BF1471" i="4"/>
  <c r="AT35" i="11"/>
  <c r="BF690" i="4"/>
  <c r="BF696" i="4"/>
  <c r="BE1230" i="4"/>
  <c r="BF1226" i="4"/>
  <c r="BF774" i="4"/>
  <c r="BF773" i="4"/>
  <c r="BF772" i="4"/>
  <c r="BF775" i="4"/>
  <c r="BF907" i="4"/>
  <c r="BF1227" i="4"/>
  <c r="BF1228" i="4"/>
  <c r="BF1219" i="4"/>
  <c r="BF1220" i="4"/>
  <c r="BF1221" i="4"/>
  <c r="BF1222" i="4"/>
  <c r="BF1229" i="4"/>
  <c r="BF1476" i="4"/>
  <c r="AT36" i="11"/>
  <c r="AT32" i="11"/>
  <c r="AT5" i="14"/>
  <c r="AT6" i="14"/>
  <c r="AT8" i="14"/>
  <c r="AT9" i="14"/>
  <c r="AT10" i="14"/>
  <c r="AT13" i="14"/>
  <c r="AT11" i="14"/>
  <c r="AT14" i="14"/>
  <c r="AT16" i="14"/>
  <c r="AT18" i="14"/>
  <c r="AT22" i="14"/>
  <c r="AT25" i="14"/>
  <c r="AT28" i="14"/>
  <c r="AT32" i="14"/>
  <c r="AT158" i="14"/>
  <c r="AT37" i="14"/>
  <c r="AT38" i="14"/>
  <c r="AT40" i="14"/>
  <c r="AT41" i="14"/>
  <c r="AT42" i="14"/>
  <c r="AT45" i="14"/>
  <c r="AT43" i="14"/>
  <c r="AT46" i="14"/>
  <c r="AT48" i="14"/>
  <c r="AT50" i="14"/>
  <c r="AT54" i="14"/>
  <c r="AT57" i="14"/>
  <c r="AT60" i="14"/>
  <c r="AT64" i="14"/>
  <c r="AT159" i="14"/>
  <c r="AT67" i="14"/>
  <c r="AT68" i="14"/>
  <c r="AT70" i="14"/>
  <c r="AT71" i="14"/>
  <c r="AT72" i="14"/>
  <c r="AT75" i="14"/>
  <c r="AT73" i="14"/>
  <c r="AT76" i="14"/>
  <c r="AT78" i="14"/>
  <c r="AT80" i="14"/>
  <c r="AT84" i="14"/>
  <c r="AT87" i="14"/>
  <c r="AT90" i="14"/>
  <c r="AT94" i="14"/>
  <c r="AT160" i="14"/>
  <c r="AT250" i="14"/>
  <c r="AT251" i="14"/>
  <c r="AT39" i="11"/>
  <c r="AT131" i="14"/>
  <c r="AT132" i="14"/>
  <c r="AT135" i="14"/>
  <c r="AT133" i="14"/>
  <c r="AT136" i="14"/>
  <c r="AT138" i="14"/>
  <c r="AT140" i="14"/>
  <c r="AT144" i="14"/>
  <c r="AT147" i="14"/>
  <c r="AT150" i="14"/>
  <c r="AT154" i="14"/>
  <c r="AT182" i="14"/>
  <c r="AT266" i="14"/>
  <c r="AT267" i="14"/>
  <c r="AT40" i="11"/>
  <c r="AT38" i="11"/>
  <c r="AT47" i="11"/>
  <c r="AT48" i="11"/>
  <c r="AT49" i="11"/>
  <c r="AT50" i="11"/>
  <c r="AT51" i="11"/>
  <c r="AT52" i="11"/>
  <c r="AT53" i="11"/>
  <c r="AT31" i="11"/>
  <c r="BF1556" i="4"/>
  <c r="AT67" i="11"/>
  <c r="AT347" i="14"/>
  <c r="AT68" i="11"/>
  <c r="JQ29" i="8"/>
  <c r="JQ37" i="8"/>
  <c r="JQ125" i="8"/>
  <c r="AT66" i="11"/>
  <c r="BF1676" i="4"/>
  <c r="AT70" i="11"/>
  <c r="BF1637" i="4"/>
  <c r="AT69" i="11"/>
  <c r="AT65" i="11"/>
  <c r="BF646" i="4"/>
  <c r="AT61" i="11"/>
  <c r="BF693" i="4"/>
  <c r="BE1245" i="4"/>
  <c r="BF1241" i="4"/>
  <c r="BF752" i="4"/>
  <c r="BF751" i="4"/>
  <c r="BF750" i="4"/>
  <c r="BF753" i="4"/>
  <c r="BF916" i="4"/>
  <c r="BF917" i="4"/>
  <c r="BF1242" i="4"/>
  <c r="BF1243" i="4"/>
  <c r="BF1234" i="4"/>
  <c r="BF1235" i="4"/>
  <c r="BF1236" i="4"/>
  <c r="BF1237" i="4"/>
  <c r="BF1244" i="4"/>
  <c r="BF1481" i="4"/>
  <c r="AT57" i="11"/>
  <c r="BF1467" i="4"/>
  <c r="AT58" i="11"/>
  <c r="BF1472" i="4"/>
  <c r="AT59" i="11"/>
  <c r="BF1477" i="4"/>
  <c r="AT60" i="11"/>
  <c r="AT56" i="11"/>
  <c r="AT252" i="14"/>
  <c r="AT63" i="11"/>
  <c r="AT268" i="14"/>
  <c r="AT64" i="11"/>
  <c r="AT62" i="11"/>
  <c r="AT71" i="11"/>
  <c r="AT72" i="11"/>
  <c r="AT73" i="11"/>
  <c r="AT74" i="11"/>
  <c r="AT75" i="11"/>
  <c r="AT76" i="11"/>
  <c r="AT77" i="11"/>
  <c r="AT55" i="11"/>
  <c r="AT30" i="11"/>
  <c r="BF547" i="4"/>
  <c r="BF545" i="4"/>
  <c r="BF546" i="4"/>
  <c r="BF548" i="4"/>
  <c r="BF549" i="4"/>
  <c r="BF550" i="4"/>
  <c r="BF1558" i="4"/>
  <c r="AT92" i="11"/>
  <c r="BF1589" i="4"/>
  <c r="BF1591" i="4"/>
  <c r="BF1592" i="4"/>
  <c r="AT348" i="14"/>
  <c r="AT349" i="14"/>
  <c r="AT93" i="11"/>
  <c r="BF1677" i="4"/>
  <c r="BF1678" i="4"/>
  <c r="AT95" i="11"/>
  <c r="BF1638" i="4"/>
  <c r="BF1639" i="4"/>
  <c r="AT94" i="11"/>
  <c r="AT90" i="11"/>
  <c r="BF648" i="4"/>
  <c r="AT86" i="11"/>
  <c r="BF713" i="4"/>
  <c r="BE1261" i="4"/>
  <c r="BF1257" i="4"/>
  <c r="BF784" i="4"/>
  <c r="BF783" i="4"/>
  <c r="BF782" i="4"/>
  <c r="BF785" i="4"/>
  <c r="BF922" i="4"/>
  <c r="BF923" i="4"/>
  <c r="BF1258" i="4"/>
  <c r="BF1259" i="4"/>
  <c r="BF1250" i="4"/>
  <c r="BF1251" i="4"/>
  <c r="BF1252" i="4"/>
  <c r="BF1253" i="4"/>
  <c r="BF1260" i="4"/>
  <c r="BF1486" i="4"/>
  <c r="AT82" i="11"/>
  <c r="BF714" i="4"/>
  <c r="BE1276" i="4"/>
  <c r="BF1272" i="4"/>
  <c r="BF791" i="4"/>
  <c r="BF790" i="4"/>
  <c r="BF789" i="4"/>
  <c r="BF792" i="4"/>
  <c r="BF928" i="4"/>
  <c r="BF929" i="4"/>
  <c r="BF1273" i="4"/>
  <c r="BF1274" i="4"/>
  <c r="BF1265" i="4"/>
  <c r="BF1266" i="4"/>
  <c r="BF1267" i="4"/>
  <c r="BF1268" i="4"/>
  <c r="BF1275" i="4"/>
  <c r="BF1490" i="4"/>
  <c r="AT83" i="11"/>
  <c r="BF715" i="4"/>
  <c r="BE1291" i="4"/>
  <c r="BF1287" i="4"/>
  <c r="BF798" i="4"/>
  <c r="BF797" i="4"/>
  <c r="BF796" i="4"/>
  <c r="BF799" i="4"/>
  <c r="BF933" i="4"/>
  <c r="BF1288" i="4"/>
  <c r="BF1289" i="4"/>
  <c r="BF1280" i="4"/>
  <c r="BF1281" i="4"/>
  <c r="BF1282" i="4"/>
  <c r="BF1283" i="4"/>
  <c r="BF1290" i="4"/>
  <c r="BF1494" i="4"/>
  <c r="AT84" i="11"/>
  <c r="BF716" i="4"/>
  <c r="BE1306" i="4"/>
  <c r="BF1302" i="4"/>
  <c r="BF805" i="4"/>
  <c r="BF804" i="4"/>
  <c r="BF803" i="4"/>
  <c r="BF806" i="4"/>
  <c r="BF941" i="4"/>
  <c r="BF1303" i="4"/>
  <c r="BF1304" i="4"/>
  <c r="BF1295" i="4"/>
  <c r="BF1296" i="4"/>
  <c r="BF1297" i="4"/>
  <c r="BF1298" i="4"/>
  <c r="BF1305" i="4"/>
  <c r="BF1498" i="4"/>
  <c r="AT85" i="11"/>
  <c r="AT81" i="11"/>
  <c r="AT164" i="14"/>
  <c r="AT165" i="14"/>
  <c r="AT166" i="14"/>
  <c r="AT253" i="14"/>
  <c r="AT254" i="14"/>
  <c r="AT183" i="14"/>
  <c r="AT269" i="14"/>
  <c r="AT270" i="14"/>
  <c r="AT89" i="11"/>
  <c r="AT87" i="11"/>
  <c r="AT96" i="11"/>
  <c r="AT97" i="11"/>
  <c r="AT98" i="11"/>
  <c r="AT99" i="11"/>
  <c r="AT100" i="11"/>
  <c r="AT101" i="11"/>
  <c r="AT102" i="11"/>
  <c r="AT80" i="11"/>
  <c r="AT79" i="11"/>
  <c r="BF559" i="4"/>
  <c r="BF557" i="4"/>
  <c r="BF558" i="4"/>
  <c r="BF560" i="4"/>
  <c r="BF561" i="4"/>
  <c r="BF562" i="4"/>
  <c r="BF1560" i="4"/>
  <c r="AT117" i="11"/>
  <c r="BF569" i="4"/>
  <c r="BF567" i="4"/>
  <c r="BF568" i="4"/>
  <c r="BF570" i="4"/>
  <c r="BF571" i="4"/>
  <c r="BF572" i="4"/>
  <c r="BF1596" i="4"/>
  <c r="BF1598" i="4"/>
  <c r="BF1599" i="4"/>
  <c r="AT350" i="14"/>
  <c r="AT351" i="14"/>
  <c r="AT118" i="11"/>
  <c r="JQ56" i="8"/>
  <c r="JQ64" i="8"/>
  <c r="JQ128" i="8"/>
  <c r="AT116" i="11"/>
  <c r="BF1679" i="4"/>
  <c r="BF1680" i="4"/>
  <c r="AT120" i="11"/>
  <c r="BF1640" i="4"/>
  <c r="BF1641" i="4"/>
  <c r="AT119" i="11"/>
  <c r="AT115" i="11"/>
  <c r="BF650" i="4"/>
  <c r="AT111" i="11"/>
  <c r="BF700" i="4"/>
  <c r="BE1382" i="4"/>
  <c r="BF1378" i="4"/>
  <c r="BF815" i="4"/>
  <c r="BF814" i="4"/>
  <c r="BF813" i="4"/>
  <c r="BF816" i="4"/>
  <c r="BF950" i="4"/>
  <c r="BF952" i="4"/>
  <c r="BF1379" i="4"/>
  <c r="BF1380" i="4"/>
  <c r="BF1371" i="4"/>
  <c r="BF1372" i="4"/>
  <c r="BF1373" i="4"/>
  <c r="BF1374" i="4"/>
  <c r="BF1381" i="4"/>
  <c r="BF1522" i="4"/>
  <c r="AT107" i="11"/>
  <c r="BF701" i="4"/>
  <c r="BE1337" i="4"/>
  <c r="BF1333" i="4"/>
  <c r="BF829" i="4"/>
  <c r="BF707" i="4"/>
  <c r="BF828" i="4"/>
  <c r="BF827" i="4"/>
  <c r="BF830" i="4"/>
  <c r="BF955" i="4"/>
  <c r="BF956" i="4"/>
  <c r="BF1334" i="4"/>
  <c r="BF1335" i="4"/>
  <c r="BF1326" i="4"/>
  <c r="BF1327" i="4"/>
  <c r="BF1328" i="4"/>
  <c r="BF1329" i="4"/>
  <c r="BF1336" i="4"/>
  <c r="BF1507" i="4"/>
  <c r="AT108" i="11"/>
  <c r="BF702" i="4"/>
  <c r="BE1352" i="4"/>
  <c r="BF1348" i="4"/>
  <c r="BF836" i="4"/>
  <c r="BF708" i="4"/>
  <c r="BF835" i="4"/>
  <c r="BF834" i="4"/>
  <c r="BF837" i="4"/>
  <c r="BF959" i="4"/>
  <c r="BF1349" i="4"/>
  <c r="BF1350" i="4"/>
  <c r="BF1341" i="4"/>
  <c r="BF1342" i="4"/>
  <c r="BF1343" i="4"/>
  <c r="BF1344" i="4"/>
  <c r="BF1351" i="4"/>
  <c r="BF1512" i="4"/>
  <c r="AT109" i="11"/>
  <c r="BF703" i="4"/>
  <c r="BE1367" i="4"/>
  <c r="BF1363" i="4"/>
  <c r="BF843" i="4"/>
  <c r="BF709" i="4"/>
  <c r="BF842" i="4"/>
  <c r="BF841" i="4"/>
  <c r="BF844" i="4"/>
  <c r="BF967" i="4"/>
  <c r="BF1364" i="4"/>
  <c r="BF1365" i="4"/>
  <c r="BF1356" i="4"/>
  <c r="BF1357" i="4"/>
  <c r="BF1358" i="4"/>
  <c r="BF1359" i="4"/>
  <c r="BF1366" i="4"/>
  <c r="BF1517" i="4"/>
  <c r="AT110" i="11"/>
  <c r="AT106" i="11"/>
  <c r="AT170" i="14"/>
  <c r="AT171" i="14"/>
  <c r="AT172" i="14"/>
  <c r="AT255" i="14"/>
  <c r="AT256" i="14"/>
  <c r="AT113" i="11"/>
  <c r="AT184" i="14"/>
  <c r="AT271" i="14"/>
  <c r="AT272" i="14"/>
  <c r="AT114" i="11"/>
  <c r="AT112" i="11"/>
  <c r="AT121" i="11"/>
  <c r="AT122" i="11"/>
  <c r="AT123" i="11"/>
  <c r="AT124" i="11"/>
  <c r="AT125" i="11"/>
  <c r="AT126" i="11"/>
  <c r="AT127" i="11"/>
  <c r="AT105" i="11"/>
  <c r="BF1561" i="4"/>
  <c r="AT141" i="11"/>
  <c r="AT352" i="14"/>
  <c r="AT142" i="11"/>
  <c r="JQ57" i="8"/>
  <c r="JQ65" i="8"/>
  <c r="JQ129" i="8"/>
  <c r="AT140" i="11"/>
  <c r="BF1681" i="4"/>
  <c r="AT144" i="11"/>
  <c r="BF1642" i="4"/>
  <c r="AT143" i="11"/>
  <c r="AT139" i="11"/>
  <c r="BF651" i="4"/>
  <c r="AT135" i="11"/>
  <c r="BF1508" i="4"/>
  <c r="AT132" i="11"/>
  <c r="BF1513" i="4"/>
  <c r="AT133" i="11"/>
  <c r="BF1518" i="4"/>
  <c r="AT134" i="11"/>
  <c r="BF706" i="4"/>
  <c r="BE1322" i="4"/>
  <c r="BF1318" i="4"/>
  <c r="BF822" i="4"/>
  <c r="BF821" i="4"/>
  <c r="BF820" i="4"/>
  <c r="BF823" i="4"/>
  <c r="BF976" i="4"/>
  <c r="BF977" i="4"/>
  <c r="BF1319" i="4"/>
  <c r="BF1320" i="4"/>
  <c r="BF1311" i="4"/>
  <c r="BF1312" i="4"/>
  <c r="BF1313" i="4"/>
  <c r="BF1314" i="4"/>
  <c r="BF1321" i="4"/>
  <c r="BF1503" i="4"/>
  <c r="AT131" i="11"/>
  <c r="AT130" i="11"/>
  <c r="AT257" i="14"/>
  <c r="AT137" i="11"/>
  <c r="AT273" i="14"/>
  <c r="AT138" i="11"/>
  <c r="AT136" i="11"/>
  <c r="AT145" i="11"/>
  <c r="AT146" i="11"/>
  <c r="AT147" i="11"/>
  <c r="AT148" i="11"/>
  <c r="AT149" i="11"/>
  <c r="AT150" i="11"/>
  <c r="AT151" i="11"/>
  <c r="AT129" i="11"/>
  <c r="AT104" i="11"/>
  <c r="BF591" i="4"/>
  <c r="BF589" i="4"/>
  <c r="BF590" i="4"/>
  <c r="BF592" i="4"/>
  <c r="BF593" i="4"/>
  <c r="BF594" i="4"/>
  <c r="BF1563" i="4"/>
  <c r="AT166" i="11"/>
  <c r="BF601" i="4"/>
  <c r="BF599" i="4"/>
  <c r="BF600" i="4"/>
  <c r="BF602" i="4"/>
  <c r="BF603" i="4"/>
  <c r="BF604" i="4"/>
  <c r="BF581" i="4"/>
  <c r="BF579" i="4"/>
  <c r="BF580" i="4"/>
  <c r="BF582" i="4"/>
  <c r="BF583" i="4"/>
  <c r="BF584" i="4"/>
  <c r="BF1603" i="4"/>
  <c r="BF1605" i="4"/>
  <c r="BF1606" i="4"/>
  <c r="AT353" i="14"/>
  <c r="AT354" i="14"/>
  <c r="AT167" i="11"/>
  <c r="JQ73" i="8"/>
  <c r="JQ83" i="8"/>
  <c r="JQ131" i="8"/>
  <c r="AT165" i="11"/>
  <c r="BF1683" i="4"/>
  <c r="AT169" i="11"/>
  <c r="BF1643" i="4"/>
  <c r="BF1644" i="4"/>
  <c r="AT168" i="11"/>
  <c r="AT164" i="11"/>
  <c r="BF653" i="4"/>
  <c r="AT160" i="11"/>
  <c r="BF720" i="4"/>
  <c r="BE1458" i="4"/>
  <c r="BF1454" i="4"/>
  <c r="BF853" i="4"/>
  <c r="BF852" i="4"/>
  <c r="BF851" i="4"/>
  <c r="BF854" i="4"/>
  <c r="BF983" i="4"/>
  <c r="BF984" i="4"/>
  <c r="BF1455" i="4"/>
  <c r="BF1456" i="4"/>
  <c r="BF1447" i="4"/>
  <c r="BF1448" i="4"/>
  <c r="BF1449" i="4"/>
  <c r="BF1450" i="4"/>
  <c r="BF1457" i="4"/>
  <c r="BF1550" i="4"/>
  <c r="AT156" i="11"/>
  <c r="BF721" i="4"/>
  <c r="BE1413" i="4"/>
  <c r="BF1409" i="4"/>
  <c r="BF727" i="4"/>
  <c r="BF866" i="4"/>
  <c r="BF865" i="4"/>
  <c r="BF867" i="4"/>
  <c r="BF868" i="4"/>
  <c r="BF987" i="4"/>
  <c r="BF988" i="4"/>
  <c r="BF1410" i="4"/>
  <c r="BF1411" i="4"/>
  <c r="BF1402" i="4"/>
  <c r="BF1403" i="4"/>
  <c r="BF1404" i="4"/>
  <c r="BF1405" i="4"/>
  <c r="BF1412" i="4"/>
  <c r="BF1533" i="4"/>
  <c r="AT157" i="11"/>
  <c r="BF722" i="4"/>
  <c r="BE1428" i="4"/>
  <c r="BF1424" i="4"/>
  <c r="BF728" i="4"/>
  <c r="BF873" i="4"/>
  <c r="BF872" i="4"/>
  <c r="BF874" i="4"/>
  <c r="BF875" i="4"/>
  <c r="BF991" i="4"/>
  <c r="BF1425" i="4"/>
  <c r="BF1426" i="4"/>
  <c r="BF1417" i="4"/>
  <c r="BF1418" i="4"/>
  <c r="BF1419" i="4"/>
  <c r="BF1420" i="4"/>
  <c r="BF1427" i="4"/>
  <c r="BF1539" i="4"/>
  <c r="AT158" i="11"/>
  <c r="BF723" i="4"/>
  <c r="BE1443" i="4"/>
  <c r="BF1439" i="4"/>
  <c r="BF729" i="4"/>
  <c r="BF880" i="4"/>
  <c r="BF879" i="4"/>
  <c r="BF881" i="4"/>
  <c r="BF882" i="4"/>
  <c r="BF999" i="4"/>
  <c r="BF1440" i="4"/>
  <c r="BF1441" i="4"/>
  <c r="BF1432" i="4"/>
  <c r="BF1433" i="4"/>
  <c r="BF1434" i="4"/>
  <c r="BF1435" i="4"/>
  <c r="BF1442" i="4"/>
  <c r="BF1545" i="4"/>
  <c r="AT159" i="11"/>
  <c r="AT155" i="11"/>
  <c r="AT176" i="14"/>
  <c r="AT177" i="14"/>
  <c r="AT178" i="14"/>
  <c r="AT258" i="14"/>
  <c r="AT259" i="14"/>
  <c r="AT162" i="11"/>
  <c r="AT185" i="14"/>
  <c r="AT274" i="14"/>
  <c r="AT275" i="14"/>
  <c r="AT163" i="11"/>
  <c r="AT161" i="11"/>
  <c r="AT170" i="11"/>
  <c r="AT171" i="11"/>
  <c r="AT172" i="11"/>
  <c r="AT173" i="11"/>
  <c r="AT174" i="11"/>
  <c r="AT175" i="11"/>
  <c r="AT176" i="11"/>
  <c r="AT154" i="11"/>
  <c r="BF1564" i="4"/>
  <c r="AT190" i="11"/>
  <c r="AT355" i="14"/>
  <c r="AT191" i="11"/>
  <c r="JQ74" i="8"/>
  <c r="JQ84" i="8"/>
  <c r="JQ132" i="8"/>
  <c r="JQ185" i="8"/>
  <c r="AT189" i="11"/>
  <c r="BF1645" i="4"/>
  <c r="AT192" i="11"/>
  <c r="BF1684" i="4"/>
  <c r="AT193" i="11"/>
  <c r="AT188" i="11"/>
  <c r="BF654" i="4"/>
  <c r="AT184" i="11"/>
  <c r="BF1532" i="4"/>
  <c r="AT181" i="11"/>
  <c r="BF1538" i="4"/>
  <c r="AT182" i="11"/>
  <c r="BF1544" i="4"/>
  <c r="AT183" i="11"/>
  <c r="BF726" i="4"/>
  <c r="BE1398" i="4"/>
  <c r="BF1394" i="4"/>
  <c r="BF859" i="4"/>
  <c r="BF858" i="4"/>
  <c r="BF860" i="4"/>
  <c r="BF861" i="4"/>
  <c r="BF1008" i="4"/>
  <c r="BF1009" i="4"/>
  <c r="BF1395" i="4"/>
  <c r="BF1396" i="4"/>
  <c r="BF1387" i="4"/>
  <c r="BF1388" i="4"/>
  <c r="BF1389" i="4"/>
  <c r="BF1390" i="4"/>
  <c r="BF1397" i="4"/>
  <c r="BF1527" i="4"/>
  <c r="AT180" i="11"/>
  <c r="AT179" i="11"/>
  <c r="AT260" i="14"/>
  <c r="AT186" i="11"/>
  <c r="AT276" i="14"/>
  <c r="AT187" i="11"/>
  <c r="AT185" i="11"/>
  <c r="AT194" i="11"/>
  <c r="AT195" i="11"/>
  <c r="AT196" i="11"/>
  <c r="AT197" i="11"/>
  <c r="AT198" i="11"/>
  <c r="AT199" i="11"/>
  <c r="AT200" i="11"/>
  <c r="AT178" i="11"/>
  <c r="BF1565" i="4"/>
  <c r="AT214" i="11"/>
  <c r="AT356" i="14"/>
  <c r="AT215" i="11"/>
  <c r="JQ75" i="8"/>
  <c r="JQ85" i="8"/>
  <c r="JQ133" i="8"/>
  <c r="JQ186" i="8"/>
  <c r="AT213" i="11"/>
  <c r="BF1646" i="4"/>
  <c r="AT216" i="11"/>
  <c r="AT212" i="11"/>
  <c r="BF655" i="4"/>
  <c r="AT208" i="11"/>
  <c r="BF1534" i="4"/>
  <c r="AT205" i="11"/>
  <c r="BF1540" i="4"/>
  <c r="AT206" i="11"/>
  <c r="BF1546" i="4"/>
  <c r="AT207" i="11"/>
  <c r="BF1528" i="4"/>
  <c r="AT204" i="11"/>
  <c r="AT203" i="11"/>
  <c r="AT261" i="14"/>
  <c r="AT210" i="11"/>
  <c r="AT277" i="14"/>
  <c r="AT211" i="11"/>
  <c r="AT209" i="11"/>
  <c r="AT218" i="11"/>
  <c r="AT219" i="11"/>
  <c r="AT220" i="11"/>
  <c r="AT221" i="11"/>
  <c r="AT222" i="11"/>
  <c r="AT223" i="11"/>
  <c r="AT224" i="11"/>
  <c r="AT202" i="11"/>
  <c r="BF1566" i="4"/>
  <c r="AT234" i="11"/>
  <c r="AT357" i="14"/>
  <c r="AT235" i="11"/>
  <c r="BF1686" i="4"/>
  <c r="AT238" i="11"/>
  <c r="BF1653" i="4"/>
  <c r="AT236" i="11"/>
  <c r="BF1651" i="4"/>
  <c r="AT237" i="11"/>
  <c r="AT232" i="11"/>
  <c r="BF626" i="4"/>
  <c r="BF656" i="4"/>
  <c r="AT228" i="11"/>
  <c r="AT227" i="11"/>
  <c r="AT262" i="14"/>
  <c r="AT230" i="11"/>
  <c r="AT278" i="14"/>
  <c r="AT231" i="11"/>
  <c r="AT229" i="11"/>
  <c r="AT239" i="11"/>
  <c r="AT240" i="11"/>
  <c r="AT241" i="11"/>
  <c r="AT242" i="11"/>
  <c r="AT243" i="11"/>
  <c r="AT244" i="11"/>
  <c r="AT245" i="11"/>
  <c r="AT226" i="11"/>
  <c r="AT153" i="11"/>
  <c r="AT29" i="11"/>
  <c r="AT248" i="11"/>
  <c r="AT189" i="14"/>
  <c r="AT192" i="14"/>
  <c r="AT190" i="14"/>
  <c r="AT191" i="14"/>
  <c r="AT194" i="14"/>
  <c r="AT199" i="14"/>
  <c r="AT202" i="14"/>
  <c r="AT205" i="14"/>
  <c r="AT209" i="14"/>
  <c r="AT212" i="14"/>
  <c r="AT257" i="11"/>
  <c r="AT252" i="11"/>
  <c r="BF20" i="4"/>
  <c r="BF21" i="4"/>
  <c r="BF22" i="4"/>
  <c r="BF23" i="4"/>
  <c r="BF26" i="4"/>
  <c r="BF30" i="4"/>
  <c r="BF90" i="4"/>
  <c r="BF91" i="4"/>
  <c r="BF92" i="4"/>
  <c r="BF93" i="4"/>
  <c r="BF96" i="4"/>
  <c r="BF98" i="4"/>
  <c r="BF34" i="4"/>
  <c r="BF36" i="4"/>
  <c r="BF38" i="4"/>
  <c r="BF40" i="4"/>
  <c r="BF43" i="4"/>
  <c r="BF101" i="4"/>
  <c r="BF103" i="4"/>
  <c r="BF105" i="4"/>
  <c r="BF107" i="4"/>
  <c r="BF110" i="4"/>
  <c r="BF157" i="4"/>
  <c r="BF158" i="4"/>
  <c r="BF159" i="4"/>
  <c r="BF160" i="4"/>
  <c r="BF163" i="4"/>
  <c r="BF165" i="4"/>
  <c r="BF224" i="4"/>
  <c r="BF225" i="4"/>
  <c r="BF226" i="4"/>
  <c r="BF227" i="4"/>
  <c r="BF230" i="4"/>
  <c r="BF232" i="4"/>
  <c r="BF168" i="4"/>
  <c r="BF170" i="4"/>
  <c r="BF172" i="4"/>
  <c r="BF174" i="4"/>
  <c r="BF177" i="4"/>
  <c r="BF235" i="4"/>
  <c r="BF237" i="4"/>
  <c r="BF239" i="4"/>
  <c r="BF241" i="4"/>
  <c r="BF244" i="4"/>
  <c r="AU12" i="10"/>
  <c r="BF281" i="4"/>
  <c r="BF282" i="4"/>
  <c r="AT263" i="11"/>
  <c r="BF47" i="4"/>
  <c r="BF114" i="4"/>
  <c r="BF50" i="4"/>
  <c r="BF52" i="4"/>
  <c r="BF54" i="4"/>
  <c r="BF56" i="4"/>
  <c r="BF59" i="4"/>
  <c r="BF117" i="4"/>
  <c r="BF119" i="4"/>
  <c r="BF121" i="4"/>
  <c r="BF123" i="4"/>
  <c r="BF126" i="4"/>
  <c r="BF181" i="4"/>
  <c r="BF248" i="4"/>
  <c r="BF184" i="4"/>
  <c r="BF186" i="4"/>
  <c r="BF188" i="4"/>
  <c r="BF190" i="4"/>
  <c r="BF193" i="4"/>
  <c r="BF251" i="4"/>
  <c r="BF253" i="4"/>
  <c r="BF255" i="4"/>
  <c r="BF257" i="4"/>
  <c r="BF260" i="4"/>
  <c r="AU15" i="10"/>
  <c r="BF285" i="4"/>
  <c r="BF286" i="4"/>
  <c r="AT264" i="11"/>
  <c r="BF63" i="4"/>
  <c r="BF130" i="4"/>
  <c r="BF66" i="4"/>
  <c r="BF68" i="4"/>
  <c r="BF70" i="4"/>
  <c r="BF72" i="4"/>
  <c r="BF75" i="4"/>
  <c r="BF133" i="4"/>
  <c r="BF135" i="4"/>
  <c r="BF137" i="4"/>
  <c r="BF139" i="4"/>
  <c r="BF142" i="4"/>
  <c r="BF197" i="4"/>
  <c r="BF264" i="4"/>
  <c r="BF200" i="4"/>
  <c r="BF202" i="4"/>
  <c r="BF204" i="4"/>
  <c r="BF206" i="4"/>
  <c r="BF209" i="4"/>
  <c r="BF267" i="4"/>
  <c r="BF269" i="4"/>
  <c r="BF271" i="4"/>
  <c r="BF273" i="4"/>
  <c r="BF276" i="4"/>
  <c r="AU18" i="10"/>
  <c r="BF289" i="4"/>
  <c r="BF290" i="4"/>
  <c r="AT265" i="11"/>
  <c r="AT262" i="11"/>
  <c r="AT260" i="11"/>
  <c r="JQ200" i="8"/>
  <c r="JQ195" i="8"/>
  <c r="JQ197" i="8"/>
  <c r="JQ201" i="8"/>
  <c r="AT277" i="11"/>
  <c r="AT213" i="14"/>
  <c r="AT278" i="11"/>
  <c r="CD446" i="6"/>
  <c r="BF1737" i="4"/>
  <c r="BF1734" i="4"/>
  <c r="BF1739" i="4"/>
  <c r="CD447" i="6"/>
  <c r="BF1740" i="4"/>
  <c r="BF1738" i="4"/>
  <c r="BF1741" i="4"/>
  <c r="BF1742" i="4"/>
  <c r="BF1744" i="4"/>
  <c r="AT276" i="11"/>
  <c r="AT273" i="11"/>
  <c r="BE1622" i="4"/>
  <c r="BF1618" i="4"/>
  <c r="BF1615" i="4"/>
  <c r="BF1616" i="4"/>
  <c r="BF1619" i="4"/>
  <c r="BF1620" i="4"/>
  <c r="BF1621" i="4"/>
  <c r="BF1631" i="4"/>
  <c r="AT261" i="11"/>
  <c r="AT259" i="11"/>
  <c r="AT250" i="11"/>
  <c r="AT280" i="11"/>
  <c r="AS128" i="12"/>
  <c r="AT288" i="11"/>
  <c r="BF283" i="4"/>
  <c r="BF287" i="4"/>
  <c r="BF291" i="4"/>
  <c r="AT284" i="11"/>
  <c r="AT283" i="11"/>
  <c r="BF1013" i="4"/>
  <c r="BF1016" i="4"/>
  <c r="BF1030" i="4"/>
  <c r="BF1018" i="4"/>
  <c r="BF1031" i="4"/>
  <c r="BF1020" i="4"/>
  <c r="BF1032" i="4"/>
  <c r="BF1022" i="4"/>
  <c r="BF1033" i="4"/>
  <c r="BF1024" i="4"/>
  <c r="BF1034" i="4"/>
  <c r="BF1035" i="4"/>
  <c r="BF1038" i="4"/>
  <c r="BF1039" i="4"/>
  <c r="BF1040" i="4"/>
  <c r="BF1041" i="4"/>
  <c r="BF1042" i="4"/>
  <c r="BF1043" i="4"/>
  <c r="BF1045" i="4"/>
  <c r="BF1052" i="4"/>
  <c r="BF1055" i="4"/>
  <c r="BF1069" i="4"/>
  <c r="BF1057" i="4"/>
  <c r="BF1070" i="4"/>
  <c r="BF1059" i="4"/>
  <c r="BF1071" i="4"/>
  <c r="BF1061" i="4"/>
  <c r="BF1072" i="4"/>
  <c r="BF1063" i="4"/>
  <c r="BF1073" i="4"/>
  <c r="BF1074" i="4"/>
  <c r="BF1077" i="4"/>
  <c r="BF1078" i="4"/>
  <c r="BF1079" i="4"/>
  <c r="BF1080" i="4"/>
  <c r="BF1081" i="4"/>
  <c r="BF1082" i="4"/>
  <c r="BF1084" i="4"/>
  <c r="BF1090" i="4"/>
  <c r="BF1093" i="4"/>
  <c r="BF1107" i="4"/>
  <c r="BF1095" i="4"/>
  <c r="BF1108" i="4"/>
  <c r="BF1097" i="4"/>
  <c r="BF1109" i="4"/>
  <c r="BF1099" i="4"/>
  <c r="BF1110" i="4"/>
  <c r="BF1101" i="4"/>
  <c r="BF1111" i="4"/>
  <c r="BF1112" i="4"/>
  <c r="BF1115" i="4"/>
  <c r="BF1116" i="4"/>
  <c r="BF1117" i="4"/>
  <c r="BF1118" i="4"/>
  <c r="BF1119" i="4"/>
  <c r="BF1120" i="4"/>
  <c r="BF1122" i="4"/>
  <c r="AT286" i="11"/>
  <c r="BF1017" i="4"/>
  <c r="BF1019" i="4"/>
  <c r="BF1021" i="4"/>
  <c r="BF1023" i="4"/>
  <c r="BF1027" i="4"/>
  <c r="BF1049" i="4"/>
  <c r="BF1056" i="4"/>
  <c r="BF1058" i="4"/>
  <c r="BF1060" i="4"/>
  <c r="BF1062" i="4"/>
  <c r="BF1066" i="4"/>
  <c r="BF1087" i="4"/>
  <c r="BF1094" i="4"/>
  <c r="BF1096" i="4"/>
  <c r="BF1098" i="4"/>
  <c r="BF1100" i="4"/>
  <c r="BF1104" i="4"/>
  <c r="BF1125" i="4"/>
  <c r="BF900" i="4"/>
  <c r="BF901" i="4"/>
  <c r="BF902" i="4"/>
  <c r="BF903" i="4"/>
  <c r="BF934" i="4"/>
  <c r="BF935" i="4"/>
  <c r="BF936" i="4"/>
  <c r="BF937" i="4"/>
  <c r="BF960" i="4"/>
  <c r="BF961" i="4"/>
  <c r="BF962" i="4"/>
  <c r="BF963" i="4"/>
  <c r="BF992" i="4"/>
  <c r="BF993" i="4"/>
  <c r="BF994" i="4"/>
  <c r="BF995" i="4"/>
  <c r="BF1128" i="4"/>
  <c r="BF1131" i="4"/>
  <c r="BF1132" i="4"/>
  <c r="BF1133" i="4"/>
  <c r="BF1134" i="4"/>
  <c r="BF1135" i="4"/>
  <c r="BF1136" i="4"/>
  <c r="BF1137" i="4"/>
  <c r="BF1138" i="4"/>
  <c r="BF1142" i="4"/>
  <c r="BF908" i="4"/>
  <c r="BF909" i="4"/>
  <c r="BF910" i="4"/>
  <c r="BF911" i="4"/>
  <c r="BF942" i="4"/>
  <c r="BF943" i="4"/>
  <c r="BF944" i="4"/>
  <c r="BF945" i="4"/>
  <c r="BF968" i="4"/>
  <c r="BF969" i="4"/>
  <c r="BF970" i="4"/>
  <c r="BF971" i="4"/>
  <c r="BF1000" i="4"/>
  <c r="BF1001" i="4"/>
  <c r="BF1002" i="4"/>
  <c r="BF1003" i="4"/>
  <c r="BF1145" i="4"/>
  <c r="BF1148" i="4"/>
  <c r="BF1149" i="4"/>
  <c r="BF1150" i="4"/>
  <c r="BF1151" i="4"/>
  <c r="BF1152" i="4"/>
  <c r="BF1153" i="4"/>
  <c r="BF1154" i="4"/>
  <c r="BF1155" i="4"/>
  <c r="BF1159" i="4"/>
  <c r="AT287" i="11"/>
  <c r="AT282" i="11"/>
  <c r="BE1568" i="4"/>
  <c r="BF1570" i="4"/>
  <c r="BF1571" i="4"/>
  <c r="AT23" i="12"/>
  <c r="BF1699" i="4"/>
  <c r="AT48" i="12"/>
  <c r="AT6" i="12"/>
  <c r="AT7" i="12"/>
  <c r="AT8" i="12"/>
  <c r="AT5" i="12"/>
  <c r="AT4" i="12"/>
  <c r="BE619" i="4"/>
  <c r="BE628" i="4"/>
  <c r="BE620" i="4"/>
  <c r="BE629" i="4"/>
  <c r="BE621" i="4"/>
  <c r="BE630" i="4"/>
  <c r="BE631" i="4"/>
  <c r="BE632" i="4"/>
  <c r="BE634" i="4"/>
  <c r="BF636" i="4"/>
  <c r="AT22" i="12"/>
  <c r="AT17" i="12"/>
  <c r="AT18" i="12"/>
  <c r="AT19" i="12"/>
  <c r="BF1141" i="4"/>
  <c r="AT20" i="12"/>
  <c r="BF1156" i="4"/>
  <c r="BF1158" i="4"/>
  <c r="AT21" i="12"/>
  <c r="AT16" i="12"/>
  <c r="AT287" i="14"/>
  <c r="AT288" i="14"/>
  <c r="AT289" i="14"/>
  <c r="AT291" i="14"/>
  <c r="AT23" i="14"/>
  <c r="AT55" i="14"/>
  <c r="AT85" i="14"/>
  <c r="AT293" i="14"/>
  <c r="AT299" i="14"/>
  <c r="AT300" i="14"/>
  <c r="AT302" i="14"/>
  <c r="AT26" i="14"/>
  <c r="AT58" i="14"/>
  <c r="AT88" i="14"/>
  <c r="AT294" i="14"/>
  <c r="AT305" i="14"/>
  <c r="AT306" i="14"/>
  <c r="AT308" i="14"/>
  <c r="AT30" i="14"/>
  <c r="AT62" i="14"/>
  <c r="AT92" i="14"/>
  <c r="AT295" i="14"/>
  <c r="AT311" i="14"/>
  <c r="AT312" i="14"/>
  <c r="AT314" i="14"/>
  <c r="AT316" i="14"/>
  <c r="AT26" i="12"/>
  <c r="AS110" i="14"/>
  <c r="AT368" i="14"/>
  <c r="AT31" i="12"/>
  <c r="AT21" i="14"/>
  <c r="AT53" i="14"/>
  <c r="AT83" i="14"/>
  <c r="AT113" i="14"/>
  <c r="AS370" i="14"/>
  <c r="AT32" i="12"/>
  <c r="AS24" i="14"/>
  <c r="AS56" i="14"/>
  <c r="AS86" i="14"/>
  <c r="AS116" i="14"/>
  <c r="AT372" i="14"/>
  <c r="AT33" i="12"/>
  <c r="AT120" i="14"/>
  <c r="AS374" i="14"/>
  <c r="AT34" i="12"/>
  <c r="AS122" i="14"/>
  <c r="AT376" i="14"/>
  <c r="AT35" i="12"/>
  <c r="AT25" i="12"/>
  <c r="BF1607" i="4"/>
  <c r="AT332" i="14"/>
  <c r="AT333" i="14"/>
  <c r="AT334" i="14"/>
  <c r="AT335" i="14"/>
  <c r="AT336" i="14"/>
  <c r="AT339" i="14"/>
  <c r="AT340" i="14"/>
  <c r="AT341" i="14"/>
  <c r="AT342" i="14"/>
  <c r="AT36" i="12"/>
  <c r="AT216" i="14"/>
  <c r="AT217" i="14"/>
  <c r="AT218" i="14"/>
  <c r="AT200" i="14"/>
  <c r="AT222" i="14"/>
  <c r="AT223" i="14"/>
  <c r="AT224" i="14"/>
  <c r="AT225" i="14"/>
  <c r="AT203" i="14"/>
  <c r="AT227" i="14"/>
  <c r="AT228" i="14"/>
  <c r="AT229" i="14"/>
  <c r="AT230" i="14"/>
  <c r="AT207" i="14"/>
  <c r="AT232" i="14"/>
  <c r="AT233" i="14"/>
  <c r="AT234" i="14"/>
  <c r="AT235" i="14"/>
  <c r="AT237" i="14"/>
  <c r="AT38" i="12"/>
  <c r="AT242" i="14"/>
  <c r="AT40" i="12"/>
  <c r="AS246" i="14"/>
  <c r="AT41" i="12"/>
  <c r="AT245" i="14"/>
  <c r="AT42" i="12"/>
  <c r="AT198" i="14"/>
  <c r="AS243" i="14"/>
  <c r="AT43" i="12"/>
  <c r="AS201" i="14"/>
  <c r="AT244" i="14"/>
  <c r="AT44" i="12"/>
  <c r="AT37" i="12"/>
  <c r="AT24" i="12"/>
  <c r="BE1725" i="4"/>
  <c r="BF1726" i="4"/>
  <c r="AT49" i="12"/>
  <c r="BE1722" i="4"/>
  <c r="BF1723" i="4"/>
  <c r="AT53" i="12"/>
  <c r="AT47" i="12"/>
  <c r="AT58" i="12"/>
  <c r="BE1682" i="4"/>
  <c r="BE1672" i="4"/>
  <c r="BF1688" i="4"/>
  <c r="AT46" i="12"/>
  <c r="BF1634" i="4"/>
  <c r="AT57" i="12"/>
  <c r="AT55" i="12"/>
  <c r="AT56" i="12"/>
  <c r="AT3" i="12"/>
  <c r="BF1705" i="4"/>
  <c r="AT74" i="12"/>
  <c r="AT114" i="12"/>
  <c r="AT115" i="12"/>
  <c r="AT116" i="12"/>
  <c r="AT117" i="12"/>
  <c r="AT113" i="12"/>
  <c r="BF35" i="4"/>
  <c r="BF37" i="4"/>
  <c r="BF39" i="4"/>
  <c r="BF41" i="4"/>
  <c r="BF44" i="4"/>
  <c r="BF51" i="4"/>
  <c r="BF53" i="4"/>
  <c r="BF55" i="4"/>
  <c r="BF57" i="4"/>
  <c r="BF60" i="4"/>
  <c r="BF67" i="4"/>
  <c r="BF69" i="4"/>
  <c r="BF71" i="4"/>
  <c r="BF73" i="4"/>
  <c r="BF76" i="4"/>
  <c r="BF102" i="4"/>
  <c r="BF104" i="4"/>
  <c r="BF106" i="4"/>
  <c r="BF108" i="4"/>
  <c r="BF111" i="4"/>
  <c r="BF118" i="4"/>
  <c r="BF120" i="4"/>
  <c r="BF122" i="4"/>
  <c r="BF124" i="4"/>
  <c r="BF127" i="4"/>
  <c r="BF134" i="4"/>
  <c r="BF136" i="4"/>
  <c r="BF138" i="4"/>
  <c r="BF140" i="4"/>
  <c r="BF143" i="4"/>
  <c r="BF169" i="4"/>
  <c r="BF171" i="4"/>
  <c r="BF173" i="4"/>
  <c r="BF175" i="4"/>
  <c r="BF178" i="4"/>
  <c r="BF185" i="4"/>
  <c r="BF187" i="4"/>
  <c r="BF189" i="4"/>
  <c r="BF191" i="4"/>
  <c r="BF194" i="4"/>
  <c r="BF201" i="4"/>
  <c r="BF203" i="4"/>
  <c r="BF205" i="4"/>
  <c r="BF207" i="4"/>
  <c r="BF210" i="4"/>
  <c r="BF236" i="4"/>
  <c r="BF238" i="4"/>
  <c r="BF240" i="4"/>
  <c r="BF242" i="4"/>
  <c r="BF245" i="4"/>
  <c r="BF252" i="4"/>
  <c r="BF254" i="4"/>
  <c r="BF256" i="4"/>
  <c r="BF258" i="4"/>
  <c r="BF261" i="4"/>
  <c r="BF268" i="4"/>
  <c r="BF270" i="4"/>
  <c r="BF272" i="4"/>
  <c r="BF274" i="4"/>
  <c r="BF277" i="4"/>
  <c r="AT68" i="12"/>
  <c r="AT67" i="12"/>
  <c r="AT70" i="12"/>
  <c r="AT66" i="12"/>
  <c r="AT72" i="12"/>
  <c r="BF1046" i="4"/>
  <c r="BF1085" i="4"/>
  <c r="BF1123" i="4"/>
  <c r="AT73" i="12"/>
  <c r="AT71" i="12"/>
  <c r="AT65" i="12"/>
  <c r="BF1713" i="4"/>
  <c r="AT121" i="12"/>
  <c r="AT119" i="12"/>
  <c r="BF1629" i="4"/>
  <c r="AT62" i="12"/>
  <c r="AT59" i="12"/>
  <c r="AT123" i="12"/>
  <c r="AS129" i="12"/>
  <c r="AT124" i="12"/>
  <c r="AT125" i="12"/>
  <c r="BF1733" i="4"/>
  <c r="AT126" i="12"/>
  <c r="AT127" i="12"/>
  <c r="AT296" i="11"/>
  <c r="AT295" i="11"/>
  <c r="AT305" i="11"/>
  <c r="AT292" i="11"/>
  <c r="AT291" i="11"/>
  <c r="AT294" i="11"/>
  <c r="AT290" i="11"/>
  <c r="AT307" i="11"/>
  <c r="AT309" i="11"/>
  <c r="BG524" i="4"/>
  <c r="BG522" i="4"/>
  <c r="BG523" i="4"/>
  <c r="BG525" i="4"/>
  <c r="BG526" i="4"/>
  <c r="BG527" i="4"/>
  <c r="BG1555" i="4"/>
  <c r="AU43" i="11"/>
  <c r="BG1610" i="4"/>
  <c r="AU127" i="14"/>
  <c r="AU128" i="14"/>
  <c r="AU130" i="14"/>
  <c r="BG534" i="4"/>
  <c r="BG532" i="4"/>
  <c r="BG533" i="4"/>
  <c r="BG535" i="4"/>
  <c r="BG536" i="4"/>
  <c r="BG537" i="4"/>
  <c r="BG1582" i="4"/>
  <c r="BG1584" i="4"/>
  <c r="BG1585" i="4"/>
  <c r="AU345" i="14"/>
  <c r="AU346" i="14"/>
  <c r="AU44" i="11"/>
  <c r="JR28" i="8"/>
  <c r="JR36" i="8"/>
  <c r="JR124" i="8"/>
  <c r="AU42" i="11"/>
  <c r="BG1674" i="4"/>
  <c r="BG1675" i="4"/>
  <c r="AU46" i="11"/>
  <c r="BG1635" i="4"/>
  <c r="BG1636" i="4"/>
  <c r="AU45" i="11"/>
  <c r="AU41" i="11"/>
  <c r="BG625" i="4"/>
  <c r="BG645" i="4"/>
  <c r="AU37" i="11"/>
  <c r="BG687" i="4"/>
  <c r="BF1185" i="4"/>
  <c r="BG1181" i="4"/>
  <c r="BG743" i="4"/>
  <c r="BG742" i="4"/>
  <c r="BG744" i="4"/>
  <c r="BG745" i="4"/>
  <c r="BG891" i="4"/>
  <c r="BG892" i="4"/>
  <c r="BG1182" i="4"/>
  <c r="BG1183" i="4"/>
  <c r="BG1174" i="4"/>
  <c r="BG1175" i="4"/>
  <c r="BG1176" i="4"/>
  <c r="BG1177" i="4"/>
  <c r="BG1184" i="4"/>
  <c r="BG1462" i="4"/>
  <c r="AU33" i="11"/>
  <c r="BG688" i="4"/>
  <c r="BG694" i="4"/>
  <c r="BF1200" i="4"/>
  <c r="BG1196" i="4"/>
  <c r="BG759" i="4"/>
  <c r="BG758" i="4"/>
  <c r="BG760" i="4"/>
  <c r="BG761" i="4"/>
  <c r="BG895" i="4"/>
  <c r="BG896" i="4"/>
  <c r="BG1197" i="4"/>
  <c r="BG1198" i="4"/>
  <c r="BG1189" i="4"/>
  <c r="BG1190" i="4"/>
  <c r="BG1191" i="4"/>
  <c r="BG1192" i="4"/>
  <c r="BG1199" i="4"/>
  <c r="BG1466" i="4"/>
  <c r="AU34" i="11"/>
  <c r="BG689" i="4"/>
  <c r="BG695" i="4"/>
  <c r="BF1215" i="4"/>
  <c r="BG1211" i="4"/>
  <c r="BG766" i="4"/>
  <c r="BG765" i="4"/>
  <c r="BG767" i="4"/>
  <c r="BG768" i="4"/>
  <c r="BG899" i="4"/>
  <c r="BG1212" i="4"/>
  <c r="BG1213" i="4"/>
  <c r="BG1204" i="4"/>
  <c r="BG1205" i="4"/>
  <c r="BG1206" i="4"/>
  <c r="BG1207" i="4"/>
  <c r="BG1214" i="4"/>
  <c r="BG1471" i="4"/>
  <c r="AU35" i="11"/>
  <c r="BG690" i="4"/>
  <c r="BG696" i="4"/>
  <c r="BF1230" i="4"/>
  <c r="BG1226" i="4"/>
  <c r="BG773" i="4"/>
  <c r="BG772" i="4"/>
  <c r="BG774" i="4"/>
  <c r="BG775" i="4"/>
  <c r="BG907" i="4"/>
  <c r="BG1227" i="4"/>
  <c r="BG1228" i="4"/>
  <c r="BG1219" i="4"/>
  <c r="BG1220" i="4"/>
  <c r="BG1221" i="4"/>
  <c r="BG1222" i="4"/>
  <c r="BG1229" i="4"/>
  <c r="BG1476" i="4"/>
  <c r="AU36" i="11"/>
  <c r="AU32" i="11"/>
  <c r="AU5" i="14"/>
  <c r="AU6" i="14"/>
  <c r="AU8" i="14"/>
  <c r="AU9" i="14"/>
  <c r="AU10" i="14"/>
  <c r="AU13" i="14"/>
  <c r="AU11" i="14"/>
  <c r="AU14" i="14"/>
  <c r="AU16" i="14"/>
  <c r="AU18" i="14"/>
  <c r="AU22" i="14"/>
  <c r="AU25" i="14"/>
  <c r="AU28" i="14"/>
  <c r="AU32" i="14"/>
  <c r="AU158" i="14"/>
  <c r="AU37" i="14"/>
  <c r="AU38" i="14"/>
  <c r="AU40" i="14"/>
  <c r="AU41" i="14"/>
  <c r="AU42" i="14"/>
  <c r="AU45" i="14"/>
  <c r="AU43" i="14"/>
  <c r="AU46" i="14"/>
  <c r="AU48" i="14"/>
  <c r="AU50" i="14"/>
  <c r="AU54" i="14"/>
  <c r="AU57" i="14"/>
  <c r="AU60" i="14"/>
  <c r="AU64" i="14"/>
  <c r="AU159" i="14"/>
  <c r="AU67" i="14"/>
  <c r="AU68" i="14"/>
  <c r="AU70" i="14"/>
  <c r="AU71" i="14"/>
  <c r="AU72" i="14"/>
  <c r="AU75" i="14"/>
  <c r="AU73" i="14"/>
  <c r="AU76" i="14"/>
  <c r="AU78" i="14"/>
  <c r="AU80" i="14"/>
  <c r="AU84" i="14"/>
  <c r="AU87" i="14"/>
  <c r="AU90" i="14"/>
  <c r="AU94" i="14"/>
  <c r="AU160" i="14"/>
  <c r="AU250" i="14"/>
  <c r="AU251" i="14"/>
  <c r="AU39" i="11"/>
  <c r="AU131" i="14"/>
  <c r="AU132" i="14"/>
  <c r="AU135" i="14"/>
  <c r="AU133" i="14"/>
  <c r="AU136" i="14"/>
  <c r="AU138" i="14"/>
  <c r="AU140" i="14"/>
  <c r="AU144" i="14"/>
  <c r="AU147" i="14"/>
  <c r="AU150" i="14"/>
  <c r="AU154" i="14"/>
  <c r="AU182" i="14"/>
  <c r="AU266" i="14"/>
  <c r="AU267" i="14"/>
  <c r="AU40" i="11"/>
  <c r="AU38" i="11"/>
  <c r="AU47" i="11"/>
  <c r="AU48" i="11"/>
  <c r="AU49" i="11"/>
  <c r="AU50" i="11"/>
  <c r="AU51" i="11"/>
  <c r="AU52" i="11"/>
  <c r="AU53" i="11"/>
  <c r="AU31" i="11"/>
  <c r="BG1556" i="4"/>
  <c r="AU67" i="11"/>
  <c r="AU347" i="14"/>
  <c r="AU68" i="11"/>
  <c r="JR29" i="8"/>
  <c r="JR37" i="8"/>
  <c r="JR125" i="8"/>
  <c r="AU66" i="11"/>
  <c r="BG1676" i="4"/>
  <c r="AU70" i="11"/>
  <c r="BG1637" i="4"/>
  <c r="AU69" i="11"/>
  <c r="AU65" i="11"/>
  <c r="BG646" i="4"/>
  <c r="AU61" i="11"/>
  <c r="BG693" i="4"/>
  <c r="BF1245" i="4"/>
  <c r="BG1241" i="4"/>
  <c r="BG751" i="4"/>
  <c r="BG750" i="4"/>
  <c r="BG752" i="4"/>
  <c r="BG753" i="4"/>
  <c r="BG916" i="4"/>
  <c r="BG917" i="4"/>
  <c r="BG1242" i="4"/>
  <c r="BG1243" i="4"/>
  <c r="BG1234" i="4"/>
  <c r="BG1235" i="4"/>
  <c r="BG1236" i="4"/>
  <c r="BG1237" i="4"/>
  <c r="BG1244" i="4"/>
  <c r="BG1481" i="4"/>
  <c r="AU57" i="11"/>
  <c r="BG1467" i="4"/>
  <c r="AU58" i="11"/>
  <c r="BG1472" i="4"/>
  <c r="AU59" i="11"/>
  <c r="BG1477" i="4"/>
  <c r="AU60" i="11"/>
  <c r="AU56" i="11"/>
  <c r="AU252" i="14"/>
  <c r="AU63" i="11"/>
  <c r="AU268" i="14"/>
  <c r="AU64" i="11"/>
  <c r="AU62" i="11"/>
  <c r="AU71" i="11"/>
  <c r="AU72" i="11"/>
  <c r="AU73" i="11"/>
  <c r="AU74" i="11"/>
  <c r="AU75" i="11"/>
  <c r="AU76" i="11"/>
  <c r="AU77" i="11"/>
  <c r="AU55" i="11"/>
  <c r="AU30" i="11"/>
  <c r="BG547" i="4"/>
  <c r="BG545" i="4"/>
  <c r="BG546" i="4"/>
  <c r="BG548" i="4"/>
  <c r="BG549" i="4"/>
  <c r="BG550" i="4"/>
  <c r="BG1558" i="4"/>
  <c r="AU92" i="11"/>
  <c r="BG1589" i="4"/>
  <c r="BG1591" i="4"/>
  <c r="BG1592" i="4"/>
  <c r="AU348" i="14"/>
  <c r="AU349" i="14"/>
  <c r="AU93" i="11"/>
  <c r="BG1677" i="4"/>
  <c r="BG1678" i="4"/>
  <c r="AU95" i="11"/>
  <c r="BG1638" i="4"/>
  <c r="BG1639" i="4"/>
  <c r="AU94" i="11"/>
  <c r="AU90" i="11"/>
  <c r="BG648" i="4"/>
  <c r="AU86" i="11"/>
  <c r="BG713" i="4"/>
  <c r="BF1261" i="4"/>
  <c r="BG1257" i="4"/>
  <c r="BG783" i="4"/>
  <c r="BG782" i="4"/>
  <c r="BG784" i="4"/>
  <c r="BG785" i="4"/>
  <c r="BG922" i="4"/>
  <c r="BG923" i="4"/>
  <c r="BG1258" i="4"/>
  <c r="BG1259" i="4"/>
  <c r="BG1250" i="4"/>
  <c r="BG1251" i="4"/>
  <c r="BG1252" i="4"/>
  <c r="BG1253" i="4"/>
  <c r="BG1260" i="4"/>
  <c r="BG1486" i="4"/>
  <c r="AU82" i="11"/>
  <c r="BG714" i="4"/>
  <c r="BF1276" i="4"/>
  <c r="BG1272" i="4"/>
  <c r="BG790" i="4"/>
  <c r="BG789" i="4"/>
  <c r="BG791" i="4"/>
  <c r="BG792" i="4"/>
  <c r="BG928" i="4"/>
  <c r="BG929" i="4"/>
  <c r="BG1273" i="4"/>
  <c r="BG1274" i="4"/>
  <c r="BG1265" i="4"/>
  <c r="BG1266" i="4"/>
  <c r="BG1267" i="4"/>
  <c r="BG1268" i="4"/>
  <c r="BG1275" i="4"/>
  <c r="BG1490" i="4"/>
  <c r="AU83" i="11"/>
  <c r="BG715" i="4"/>
  <c r="BF1291" i="4"/>
  <c r="BG1287" i="4"/>
  <c r="BG797" i="4"/>
  <c r="BG796" i="4"/>
  <c r="BG798" i="4"/>
  <c r="BG799" i="4"/>
  <c r="BG933" i="4"/>
  <c r="BG1288" i="4"/>
  <c r="BG1289" i="4"/>
  <c r="BG1280" i="4"/>
  <c r="BG1281" i="4"/>
  <c r="BG1282" i="4"/>
  <c r="BG1283" i="4"/>
  <c r="BG1290" i="4"/>
  <c r="BG1494" i="4"/>
  <c r="AU84" i="11"/>
  <c r="BG716" i="4"/>
  <c r="BF1306" i="4"/>
  <c r="BG1302" i="4"/>
  <c r="BG804" i="4"/>
  <c r="BG803" i="4"/>
  <c r="BG805" i="4"/>
  <c r="BG806" i="4"/>
  <c r="BG941" i="4"/>
  <c r="BG1303" i="4"/>
  <c r="BG1304" i="4"/>
  <c r="BG1295" i="4"/>
  <c r="BG1296" i="4"/>
  <c r="BG1297" i="4"/>
  <c r="BG1298" i="4"/>
  <c r="BG1305" i="4"/>
  <c r="BG1498" i="4"/>
  <c r="AU85" i="11"/>
  <c r="AU81" i="11"/>
  <c r="AU164" i="14"/>
  <c r="AU165" i="14"/>
  <c r="AU166" i="14"/>
  <c r="AU253" i="14"/>
  <c r="AU254" i="14"/>
  <c r="AU183" i="14"/>
  <c r="AU269" i="14"/>
  <c r="AU270" i="14"/>
  <c r="AU89" i="11"/>
  <c r="AU87" i="11"/>
  <c r="AU96" i="11"/>
  <c r="AU97" i="11"/>
  <c r="AU98" i="11"/>
  <c r="AU99" i="11"/>
  <c r="AU100" i="11"/>
  <c r="AU101" i="11"/>
  <c r="AU102" i="11"/>
  <c r="AU80" i="11"/>
  <c r="AU79" i="11"/>
  <c r="BG559" i="4"/>
  <c r="BG557" i="4"/>
  <c r="BG558" i="4"/>
  <c r="BG560" i="4"/>
  <c r="BG561" i="4"/>
  <c r="BG562" i="4"/>
  <c r="BG1560" i="4"/>
  <c r="AU117" i="11"/>
  <c r="BG569" i="4"/>
  <c r="BG567" i="4"/>
  <c r="BG568" i="4"/>
  <c r="BG570" i="4"/>
  <c r="BG571" i="4"/>
  <c r="BG572" i="4"/>
  <c r="BG1596" i="4"/>
  <c r="BG1598" i="4"/>
  <c r="BG1599" i="4"/>
  <c r="AU350" i="14"/>
  <c r="AU351" i="14"/>
  <c r="AU118" i="11"/>
  <c r="JR56" i="8"/>
  <c r="JR64" i="8"/>
  <c r="JR128" i="8"/>
  <c r="AU116" i="11"/>
  <c r="BG1679" i="4"/>
  <c r="BG1680" i="4"/>
  <c r="AU120" i="11"/>
  <c r="BG1640" i="4"/>
  <c r="BG1641" i="4"/>
  <c r="AU119" i="11"/>
  <c r="AU115" i="11"/>
  <c r="BG650" i="4"/>
  <c r="AU111" i="11"/>
  <c r="BG700" i="4"/>
  <c r="BF1382" i="4"/>
  <c r="BG1378" i="4"/>
  <c r="BG814" i="4"/>
  <c r="BG813" i="4"/>
  <c r="BG815" i="4"/>
  <c r="BG816" i="4"/>
  <c r="BG950" i="4"/>
  <c r="BG952" i="4"/>
  <c r="BG1379" i="4"/>
  <c r="BG1380" i="4"/>
  <c r="BG1371" i="4"/>
  <c r="BG1372" i="4"/>
  <c r="BG1373" i="4"/>
  <c r="BG1374" i="4"/>
  <c r="BG1381" i="4"/>
  <c r="BG1522" i="4"/>
  <c r="AU107" i="11"/>
  <c r="BG701" i="4"/>
  <c r="BF1337" i="4"/>
  <c r="BG1333" i="4"/>
  <c r="BG707" i="4"/>
  <c r="BG828" i="4"/>
  <c r="BG827" i="4"/>
  <c r="BG829" i="4"/>
  <c r="BG830" i="4"/>
  <c r="BG955" i="4"/>
  <c r="BG956" i="4"/>
  <c r="BG1334" i="4"/>
  <c r="BG1335" i="4"/>
  <c r="BG1326" i="4"/>
  <c r="BG1327" i="4"/>
  <c r="BG1328" i="4"/>
  <c r="BG1329" i="4"/>
  <c r="BG1336" i="4"/>
  <c r="BG1507" i="4"/>
  <c r="AU108" i="11"/>
  <c r="BG702" i="4"/>
  <c r="BF1352" i="4"/>
  <c r="BG1348" i="4"/>
  <c r="BG708" i="4"/>
  <c r="BG835" i="4"/>
  <c r="BG834" i="4"/>
  <c r="BG836" i="4"/>
  <c r="BG837" i="4"/>
  <c r="BG959" i="4"/>
  <c r="BG1349" i="4"/>
  <c r="BG1350" i="4"/>
  <c r="BG1341" i="4"/>
  <c r="BG1342" i="4"/>
  <c r="BG1343" i="4"/>
  <c r="BG1344" i="4"/>
  <c r="BG1351" i="4"/>
  <c r="BG1512" i="4"/>
  <c r="AU109" i="11"/>
  <c r="BG703" i="4"/>
  <c r="BF1367" i="4"/>
  <c r="BG1363" i="4"/>
  <c r="BG709" i="4"/>
  <c r="BG842" i="4"/>
  <c r="BG841" i="4"/>
  <c r="BG843" i="4"/>
  <c r="BG844" i="4"/>
  <c r="BG967" i="4"/>
  <c r="BG1364" i="4"/>
  <c r="BG1365" i="4"/>
  <c r="BG1356" i="4"/>
  <c r="BG1357" i="4"/>
  <c r="BG1358" i="4"/>
  <c r="BG1359" i="4"/>
  <c r="BG1366" i="4"/>
  <c r="BG1517" i="4"/>
  <c r="AU110" i="11"/>
  <c r="AU106" i="11"/>
  <c r="AU170" i="14"/>
  <c r="AU171" i="14"/>
  <c r="AU172" i="14"/>
  <c r="AU255" i="14"/>
  <c r="AU256" i="14"/>
  <c r="AU113" i="11"/>
  <c r="AU184" i="14"/>
  <c r="AU271" i="14"/>
  <c r="AU272" i="14"/>
  <c r="AU114" i="11"/>
  <c r="AU112" i="11"/>
  <c r="AU121" i="11"/>
  <c r="AU122" i="11"/>
  <c r="AU123" i="11"/>
  <c r="AU124" i="11"/>
  <c r="AU125" i="11"/>
  <c r="AU126" i="11"/>
  <c r="AU127" i="11"/>
  <c r="AU105" i="11"/>
  <c r="BG1561" i="4"/>
  <c r="AU141" i="11"/>
  <c r="AU352" i="14"/>
  <c r="AU142" i="11"/>
  <c r="JR57" i="8"/>
  <c r="JR65" i="8"/>
  <c r="JR129" i="8"/>
  <c r="AU140" i="11"/>
  <c r="BG1681" i="4"/>
  <c r="AU144" i="11"/>
  <c r="BG1642" i="4"/>
  <c r="AU143" i="11"/>
  <c r="AU139" i="11"/>
  <c r="BG651" i="4"/>
  <c r="AU135" i="11"/>
  <c r="BG1508" i="4"/>
  <c r="AU132" i="11"/>
  <c r="BG1513" i="4"/>
  <c r="AU133" i="11"/>
  <c r="BG1518" i="4"/>
  <c r="AU134" i="11"/>
  <c r="BG706" i="4"/>
  <c r="BF1322" i="4"/>
  <c r="BG1318" i="4"/>
  <c r="BG821" i="4"/>
  <c r="BG820" i="4"/>
  <c r="BG822" i="4"/>
  <c r="BG823" i="4"/>
  <c r="BG976" i="4"/>
  <c r="BG977" i="4"/>
  <c r="BG1319" i="4"/>
  <c r="BG1320" i="4"/>
  <c r="BG1311" i="4"/>
  <c r="BG1312" i="4"/>
  <c r="BG1313" i="4"/>
  <c r="BG1314" i="4"/>
  <c r="BG1321" i="4"/>
  <c r="BG1503" i="4"/>
  <c r="AU131" i="11"/>
  <c r="AU130" i="11"/>
  <c r="AU257" i="14"/>
  <c r="AU137" i="11"/>
  <c r="AU273" i="14"/>
  <c r="AU138" i="11"/>
  <c r="AU136" i="11"/>
  <c r="AU145" i="11"/>
  <c r="AU146" i="11"/>
  <c r="AU147" i="11"/>
  <c r="AU148" i="11"/>
  <c r="AU149" i="11"/>
  <c r="AU150" i="11"/>
  <c r="AU151" i="11"/>
  <c r="AU129" i="11"/>
  <c r="AU104" i="11"/>
  <c r="BG591" i="4"/>
  <c r="BG589" i="4"/>
  <c r="BG590" i="4"/>
  <c r="BG592" i="4"/>
  <c r="BG593" i="4"/>
  <c r="BG594" i="4"/>
  <c r="BG1563" i="4"/>
  <c r="AU166" i="11"/>
  <c r="BG601" i="4"/>
  <c r="BG599" i="4"/>
  <c r="BG600" i="4"/>
  <c r="BG602" i="4"/>
  <c r="BG603" i="4"/>
  <c r="BG604" i="4"/>
  <c r="BG581" i="4"/>
  <c r="BG579" i="4"/>
  <c r="BG580" i="4"/>
  <c r="BG582" i="4"/>
  <c r="BG583" i="4"/>
  <c r="BG584" i="4"/>
  <c r="BG1603" i="4"/>
  <c r="BG1605" i="4"/>
  <c r="BG1606" i="4"/>
  <c r="AU353" i="14"/>
  <c r="AU354" i="14"/>
  <c r="AU167" i="11"/>
  <c r="JR73" i="8"/>
  <c r="JR83" i="8"/>
  <c r="JR131" i="8"/>
  <c r="AU165" i="11"/>
  <c r="BG1683" i="4"/>
  <c r="AU169" i="11"/>
  <c r="BG1643" i="4"/>
  <c r="BG1644" i="4"/>
  <c r="AU168" i="11"/>
  <c r="AU164" i="11"/>
  <c r="BG653" i="4"/>
  <c r="AU160" i="11"/>
  <c r="BG720" i="4"/>
  <c r="BF1458" i="4"/>
  <c r="BG1454" i="4"/>
  <c r="BG852" i="4"/>
  <c r="BG851" i="4"/>
  <c r="BG853" i="4"/>
  <c r="BG854" i="4"/>
  <c r="BG983" i="4"/>
  <c r="BG984" i="4"/>
  <c r="BG1455" i="4"/>
  <c r="BG1456" i="4"/>
  <c r="BG1447" i="4"/>
  <c r="BG1448" i="4"/>
  <c r="BG1449" i="4"/>
  <c r="BG1450" i="4"/>
  <c r="BG1457" i="4"/>
  <c r="BG1550" i="4"/>
  <c r="AU156" i="11"/>
  <c r="BG721" i="4"/>
  <c r="BF1413" i="4"/>
  <c r="BG1409" i="4"/>
  <c r="BG727" i="4"/>
  <c r="BG866" i="4"/>
  <c r="BG865" i="4"/>
  <c r="BG867" i="4"/>
  <c r="BG868" i="4"/>
  <c r="BG987" i="4"/>
  <c r="BG988" i="4"/>
  <c r="BG1410" i="4"/>
  <c r="BG1411" i="4"/>
  <c r="BG1402" i="4"/>
  <c r="BG1403" i="4"/>
  <c r="BG1404" i="4"/>
  <c r="BG1405" i="4"/>
  <c r="BG1412" i="4"/>
  <c r="BG1533" i="4"/>
  <c r="AU157" i="11"/>
  <c r="BG722" i="4"/>
  <c r="BF1428" i="4"/>
  <c r="BG1424" i="4"/>
  <c r="BG728" i="4"/>
  <c r="BG873" i="4"/>
  <c r="BG872" i="4"/>
  <c r="BG874" i="4"/>
  <c r="BG875" i="4"/>
  <c r="BG991" i="4"/>
  <c r="BG1425" i="4"/>
  <c r="BG1426" i="4"/>
  <c r="BG1417" i="4"/>
  <c r="BG1418" i="4"/>
  <c r="BG1419" i="4"/>
  <c r="BG1420" i="4"/>
  <c r="BG1427" i="4"/>
  <c r="BG1539" i="4"/>
  <c r="AU158" i="11"/>
  <c r="BG723" i="4"/>
  <c r="BF1443" i="4"/>
  <c r="BG1439" i="4"/>
  <c r="BG729" i="4"/>
  <c r="BG880" i="4"/>
  <c r="BG879" i="4"/>
  <c r="BG881" i="4"/>
  <c r="BG882" i="4"/>
  <c r="BG999" i="4"/>
  <c r="BG1440" i="4"/>
  <c r="BG1441" i="4"/>
  <c r="BG1432" i="4"/>
  <c r="BG1433" i="4"/>
  <c r="BG1434" i="4"/>
  <c r="BG1435" i="4"/>
  <c r="BG1442" i="4"/>
  <c r="BG1545" i="4"/>
  <c r="AU159" i="11"/>
  <c r="AU155" i="11"/>
  <c r="AU176" i="14"/>
  <c r="AU177" i="14"/>
  <c r="AU178" i="14"/>
  <c r="AU258" i="14"/>
  <c r="AU259" i="14"/>
  <c r="AU162" i="11"/>
  <c r="AU185" i="14"/>
  <c r="AU274" i="14"/>
  <c r="AU275" i="14"/>
  <c r="AU163" i="11"/>
  <c r="AU161" i="11"/>
  <c r="AU170" i="11"/>
  <c r="AU171" i="11"/>
  <c r="AU172" i="11"/>
  <c r="AU173" i="11"/>
  <c r="AU174" i="11"/>
  <c r="AU175" i="11"/>
  <c r="AU176" i="11"/>
  <c r="AU154" i="11"/>
  <c r="BG1564" i="4"/>
  <c r="AU190" i="11"/>
  <c r="AU355" i="14"/>
  <c r="AU191" i="11"/>
  <c r="JR74" i="8"/>
  <c r="JR84" i="8"/>
  <c r="JR132" i="8"/>
  <c r="JR185" i="8"/>
  <c r="AU189" i="11"/>
  <c r="BG1645" i="4"/>
  <c r="AU192" i="11"/>
  <c r="BG1684" i="4"/>
  <c r="AU193" i="11"/>
  <c r="AU188" i="11"/>
  <c r="BG654" i="4"/>
  <c r="AU184" i="11"/>
  <c r="BG1532" i="4"/>
  <c r="AU181" i="11"/>
  <c r="BG1538" i="4"/>
  <c r="AU182" i="11"/>
  <c r="BG1544" i="4"/>
  <c r="AU183" i="11"/>
  <c r="BG726" i="4"/>
  <c r="BF1398" i="4"/>
  <c r="BG1394" i="4"/>
  <c r="BG859" i="4"/>
  <c r="BG858" i="4"/>
  <c r="BG860" i="4"/>
  <c r="BG861" i="4"/>
  <c r="BG1008" i="4"/>
  <c r="BG1009" i="4"/>
  <c r="BG1395" i="4"/>
  <c r="BG1396" i="4"/>
  <c r="BG1387" i="4"/>
  <c r="BG1388" i="4"/>
  <c r="BG1389" i="4"/>
  <c r="BG1390" i="4"/>
  <c r="BG1397" i="4"/>
  <c r="BG1527" i="4"/>
  <c r="AU180" i="11"/>
  <c r="AU179" i="11"/>
  <c r="AU260" i="14"/>
  <c r="AU186" i="11"/>
  <c r="AU276" i="14"/>
  <c r="AU187" i="11"/>
  <c r="AU185" i="11"/>
  <c r="AU194" i="11"/>
  <c r="AU195" i="11"/>
  <c r="AU196" i="11"/>
  <c r="AU197" i="11"/>
  <c r="AU198" i="11"/>
  <c r="AU199" i="11"/>
  <c r="AU200" i="11"/>
  <c r="AU178" i="11"/>
  <c r="BG1565" i="4"/>
  <c r="AU214" i="11"/>
  <c r="AU356" i="14"/>
  <c r="AU215" i="11"/>
  <c r="JR75" i="8"/>
  <c r="JR85" i="8"/>
  <c r="JR133" i="8"/>
  <c r="JR186" i="8"/>
  <c r="AU213" i="11"/>
  <c r="BG1646" i="4"/>
  <c r="AU216" i="11"/>
  <c r="AU212" i="11"/>
  <c r="BG655" i="4"/>
  <c r="AU208" i="11"/>
  <c r="BG1534" i="4"/>
  <c r="AU205" i="11"/>
  <c r="BG1540" i="4"/>
  <c r="AU206" i="11"/>
  <c r="BG1546" i="4"/>
  <c r="AU207" i="11"/>
  <c r="BG1528" i="4"/>
  <c r="AU204" i="11"/>
  <c r="AU203" i="11"/>
  <c r="AU261" i="14"/>
  <c r="AU210" i="11"/>
  <c r="AU277" i="14"/>
  <c r="AU211" i="11"/>
  <c r="AU209" i="11"/>
  <c r="AU218" i="11"/>
  <c r="AU219" i="11"/>
  <c r="AU220" i="11"/>
  <c r="AU221" i="11"/>
  <c r="AU222" i="11"/>
  <c r="AU223" i="11"/>
  <c r="AU224" i="11"/>
  <c r="AU202" i="11"/>
  <c r="BG1566" i="4"/>
  <c r="AU234" i="11"/>
  <c r="AU357" i="14"/>
  <c r="AU235" i="11"/>
  <c r="BG1686" i="4"/>
  <c r="AU238" i="11"/>
  <c r="BG1653" i="4"/>
  <c r="AU236" i="11"/>
  <c r="BG1651" i="4"/>
  <c r="AU237" i="11"/>
  <c r="AU232" i="11"/>
  <c r="BG626" i="4"/>
  <c r="BG656" i="4"/>
  <c r="AU228" i="11"/>
  <c r="AU227" i="11"/>
  <c r="AU262" i="14"/>
  <c r="AU230" i="11"/>
  <c r="AU278" i="14"/>
  <c r="AU231" i="11"/>
  <c r="AU229" i="11"/>
  <c r="AU239" i="11"/>
  <c r="AU240" i="11"/>
  <c r="AU241" i="11"/>
  <c r="AU242" i="11"/>
  <c r="AU243" i="11"/>
  <c r="AU244" i="11"/>
  <c r="AU245" i="11"/>
  <c r="AU226" i="11"/>
  <c r="AU153" i="11"/>
  <c r="AU29" i="11"/>
  <c r="AU248" i="11"/>
  <c r="AU189" i="14"/>
  <c r="AU192" i="14"/>
  <c r="AU190" i="14"/>
  <c r="AU191" i="14"/>
  <c r="AU194" i="14"/>
  <c r="AU199" i="14"/>
  <c r="AU202" i="14"/>
  <c r="AU205" i="14"/>
  <c r="AU209" i="14"/>
  <c r="AU212" i="14"/>
  <c r="AU257" i="11"/>
  <c r="AU252" i="11"/>
  <c r="BG20" i="4"/>
  <c r="BG21" i="4"/>
  <c r="BG22" i="4"/>
  <c r="BG23" i="4"/>
  <c r="BG26" i="4"/>
  <c r="BG30" i="4"/>
  <c r="BG90" i="4"/>
  <c r="BG91" i="4"/>
  <c r="BG92" i="4"/>
  <c r="BG93" i="4"/>
  <c r="BG96" i="4"/>
  <c r="BG98" i="4"/>
  <c r="BG34" i="4"/>
  <c r="BG36" i="4"/>
  <c r="BG38" i="4"/>
  <c r="BG40" i="4"/>
  <c r="BG43" i="4"/>
  <c r="BG101" i="4"/>
  <c r="BG103" i="4"/>
  <c r="BG105" i="4"/>
  <c r="BG107" i="4"/>
  <c r="BG110" i="4"/>
  <c r="BG157" i="4"/>
  <c r="BG158" i="4"/>
  <c r="BG159" i="4"/>
  <c r="BG160" i="4"/>
  <c r="BG163" i="4"/>
  <c r="BG165" i="4"/>
  <c r="BG224" i="4"/>
  <c r="BG225" i="4"/>
  <c r="BG226" i="4"/>
  <c r="BG227" i="4"/>
  <c r="BG230" i="4"/>
  <c r="BG232" i="4"/>
  <c r="BG168" i="4"/>
  <c r="BG170" i="4"/>
  <c r="BG172" i="4"/>
  <c r="BG174" i="4"/>
  <c r="BG177" i="4"/>
  <c r="BG235" i="4"/>
  <c r="BG237" i="4"/>
  <c r="BG239" i="4"/>
  <c r="BG241" i="4"/>
  <c r="BG244" i="4"/>
  <c r="AV12" i="10"/>
  <c r="BG281" i="4"/>
  <c r="BG282" i="4"/>
  <c r="AU263" i="11"/>
  <c r="BG47" i="4"/>
  <c r="BG114" i="4"/>
  <c r="BG50" i="4"/>
  <c r="BG52" i="4"/>
  <c r="BG54" i="4"/>
  <c r="BG56" i="4"/>
  <c r="BG59" i="4"/>
  <c r="BG117" i="4"/>
  <c r="BG119" i="4"/>
  <c r="BG121" i="4"/>
  <c r="BG123" i="4"/>
  <c r="BG126" i="4"/>
  <c r="BG181" i="4"/>
  <c r="BG248" i="4"/>
  <c r="BG184" i="4"/>
  <c r="BG186" i="4"/>
  <c r="BG188" i="4"/>
  <c r="BG190" i="4"/>
  <c r="BG193" i="4"/>
  <c r="BG251" i="4"/>
  <c r="BG253" i="4"/>
  <c r="BG255" i="4"/>
  <c r="BG257" i="4"/>
  <c r="BG260" i="4"/>
  <c r="AV15" i="10"/>
  <c r="BG285" i="4"/>
  <c r="BG286" i="4"/>
  <c r="AU264" i="11"/>
  <c r="BG63" i="4"/>
  <c r="BG130" i="4"/>
  <c r="BG66" i="4"/>
  <c r="BG68" i="4"/>
  <c r="BG70" i="4"/>
  <c r="BG72" i="4"/>
  <c r="BG75" i="4"/>
  <c r="BG133" i="4"/>
  <c r="BG135" i="4"/>
  <c r="BG137" i="4"/>
  <c r="BG139" i="4"/>
  <c r="BG142" i="4"/>
  <c r="BG197" i="4"/>
  <c r="BG264" i="4"/>
  <c r="BG200" i="4"/>
  <c r="BG202" i="4"/>
  <c r="BG204" i="4"/>
  <c r="BG206" i="4"/>
  <c r="BG209" i="4"/>
  <c r="BG267" i="4"/>
  <c r="BG269" i="4"/>
  <c r="BG271" i="4"/>
  <c r="BG273" i="4"/>
  <c r="BG276" i="4"/>
  <c r="AV18" i="10"/>
  <c r="BG289" i="4"/>
  <c r="BG290" i="4"/>
  <c r="AU265" i="11"/>
  <c r="AU262" i="11"/>
  <c r="AU260" i="11"/>
  <c r="JR200" i="8"/>
  <c r="JR195" i="8"/>
  <c r="JR197" i="8"/>
  <c r="JR201" i="8"/>
  <c r="AU277" i="11"/>
  <c r="AU213" i="14"/>
  <c r="AU278" i="11"/>
  <c r="CE446" i="6"/>
  <c r="BG1737" i="4"/>
  <c r="BG1734" i="4"/>
  <c r="BG1739" i="4"/>
  <c r="CE447" i="6"/>
  <c r="BG1740" i="4"/>
  <c r="BG1738" i="4"/>
  <c r="BG1741" i="4"/>
  <c r="BG1742" i="4"/>
  <c r="BG1744" i="4"/>
  <c r="AU276" i="11"/>
  <c r="AU273" i="11"/>
  <c r="BF1622" i="4"/>
  <c r="BG1618" i="4"/>
  <c r="BG1615" i="4"/>
  <c r="BG1616" i="4"/>
  <c r="BG1619" i="4"/>
  <c r="BG1620" i="4"/>
  <c r="BG1621" i="4"/>
  <c r="BG1631" i="4"/>
  <c r="AU261" i="11"/>
  <c r="AU259" i="11"/>
  <c r="AU250" i="11"/>
  <c r="AU280" i="11"/>
  <c r="AT128" i="12"/>
  <c r="AU288" i="11"/>
  <c r="BG283" i="4"/>
  <c r="BG287" i="4"/>
  <c r="BG291" i="4"/>
  <c r="AU284" i="11"/>
  <c r="AU283" i="11"/>
  <c r="BG1013" i="4"/>
  <c r="BG1016" i="4"/>
  <c r="BG1030" i="4"/>
  <c r="BG1018" i="4"/>
  <c r="BG1031" i="4"/>
  <c r="BG1020" i="4"/>
  <c r="BG1032" i="4"/>
  <c r="BG1022" i="4"/>
  <c r="BG1033" i="4"/>
  <c r="BG1024" i="4"/>
  <c r="BG1034" i="4"/>
  <c r="BG1035" i="4"/>
  <c r="BG1038" i="4"/>
  <c r="BG1039" i="4"/>
  <c r="BG1040" i="4"/>
  <c r="BG1041" i="4"/>
  <c r="BG1042" i="4"/>
  <c r="BG1043" i="4"/>
  <c r="BG1045" i="4"/>
  <c r="BG1052" i="4"/>
  <c r="BG1055" i="4"/>
  <c r="BG1069" i="4"/>
  <c r="BG1057" i="4"/>
  <c r="BG1070" i="4"/>
  <c r="BG1059" i="4"/>
  <c r="BG1071" i="4"/>
  <c r="BG1061" i="4"/>
  <c r="BG1072" i="4"/>
  <c r="BG1063" i="4"/>
  <c r="BG1073" i="4"/>
  <c r="BG1074" i="4"/>
  <c r="BG1077" i="4"/>
  <c r="BG1078" i="4"/>
  <c r="BG1079" i="4"/>
  <c r="BG1080" i="4"/>
  <c r="BG1081" i="4"/>
  <c r="BG1082" i="4"/>
  <c r="BG1084" i="4"/>
  <c r="BG1090" i="4"/>
  <c r="BG1093" i="4"/>
  <c r="BG1107" i="4"/>
  <c r="BG1095" i="4"/>
  <c r="BG1108" i="4"/>
  <c r="BG1097" i="4"/>
  <c r="BG1109" i="4"/>
  <c r="BG1099" i="4"/>
  <c r="BG1110" i="4"/>
  <c r="BG1101" i="4"/>
  <c r="BG1111" i="4"/>
  <c r="BG1112" i="4"/>
  <c r="BG1115" i="4"/>
  <c r="BG1116" i="4"/>
  <c r="BG1117" i="4"/>
  <c r="BG1118" i="4"/>
  <c r="BG1119" i="4"/>
  <c r="BG1120" i="4"/>
  <c r="BG1122" i="4"/>
  <c r="AU286" i="11"/>
  <c r="BG1017" i="4"/>
  <c r="BG1019" i="4"/>
  <c r="BG1021" i="4"/>
  <c r="BG1023" i="4"/>
  <c r="BG1027" i="4"/>
  <c r="BG1049" i="4"/>
  <c r="BG1056" i="4"/>
  <c r="BG1058" i="4"/>
  <c r="BG1060" i="4"/>
  <c r="BG1062" i="4"/>
  <c r="BG1066" i="4"/>
  <c r="BG1087" i="4"/>
  <c r="BG1094" i="4"/>
  <c r="BG1096" i="4"/>
  <c r="BG1098" i="4"/>
  <c r="BG1100" i="4"/>
  <c r="BG1104" i="4"/>
  <c r="BG1125" i="4"/>
  <c r="BG900" i="4"/>
  <c r="BG901" i="4"/>
  <c r="BG902" i="4"/>
  <c r="BG903" i="4"/>
  <c r="BG934" i="4"/>
  <c r="BG935" i="4"/>
  <c r="BG936" i="4"/>
  <c r="BG937" i="4"/>
  <c r="BG960" i="4"/>
  <c r="BG961" i="4"/>
  <c r="BG962" i="4"/>
  <c r="BG963" i="4"/>
  <c r="BG992" i="4"/>
  <c r="BG993" i="4"/>
  <c r="BG994" i="4"/>
  <c r="BG995" i="4"/>
  <c r="BG1128" i="4"/>
  <c r="BG1131" i="4"/>
  <c r="BG1132" i="4"/>
  <c r="BG1133" i="4"/>
  <c r="BG1134" i="4"/>
  <c r="BG1135" i="4"/>
  <c r="BG1136" i="4"/>
  <c r="BG1137" i="4"/>
  <c r="BG1138" i="4"/>
  <c r="BG1142" i="4"/>
  <c r="BG908" i="4"/>
  <c r="BG909" i="4"/>
  <c r="BG910" i="4"/>
  <c r="BG911" i="4"/>
  <c r="BG942" i="4"/>
  <c r="BG943" i="4"/>
  <c r="BG944" i="4"/>
  <c r="BG945" i="4"/>
  <c r="BG968" i="4"/>
  <c r="BG969" i="4"/>
  <c r="BG970" i="4"/>
  <c r="BG971" i="4"/>
  <c r="BG1000" i="4"/>
  <c r="BG1001" i="4"/>
  <c r="BG1002" i="4"/>
  <c r="BG1003" i="4"/>
  <c r="BG1145" i="4"/>
  <c r="BG1148" i="4"/>
  <c r="BG1149" i="4"/>
  <c r="BG1150" i="4"/>
  <c r="BG1151" i="4"/>
  <c r="BG1152" i="4"/>
  <c r="BG1153" i="4"/>
  <c r="BG1154" i="4"/>
  <c r="BG1155" i="4"/>
  <c r="BG1159" i="4"/>
  <c r="AU287" i="11"/>
  <c r="AU282" i="11"/>
  <c r="BF1568" i="4"/>
  <c r="BG1570" i="4"/>
  <c r="BG1571" i="4"/>
  <c r="AU23" i="12"/>
  <c r="BG1699" i="4"/>
  <c r="AU48" i="12"/>
  <c r="AU6" i="12"/>
  <c r="AU7" i="12"/>
  <c r="AU8" i="12"/>
  <c r="AU5" i="12"/>
  <c r="AU4" i="12"/>
  <c r="BF619" i="4"/>
  <c r="BF628" i="4"/>
  <c r="BF620" i="4"/>
  <c r="BF629" i="4"/>
  <c r="BF621" i="4"/>
  <c r="BF630" i="4"/>
  <c r="BF631" i="4"/>
  <c r="BF632" i="4"/>
  <c r="BF634" i="4"/>
  <c r="BG636" i="4"/>
  <c r="AU22" i="12"/>
  <c r="AU17" i="12"/>
  <c r="AU18" i="12"/>
  <c r="AU19" i="12"/>
  <c r="BG1141" i="4"/>
  <c r="AU20" i="12"/>
  <c r="BG1156" i="4"/>
  <c r="BG1158" i="4"/>
  <c r="AU21" i="12"/>
  <c r="AU16" i="12"/>
  <c r="AU287" i="14"/>
  <c r="AU288" i="14"/>
  <c r="AU289" i="14"/>
  <c r="AU291" i="14"/>
  <c r="AU23" i="14"/>
  <c r="AU55" i="14"/>
  <c r="AU85" i="14"/>
  <c r="AU293" i="14"/>
  <c r="AU299" i="14"/>
  <c r="AU300" i="14"/>
  <c r="AU302" i="14"/>
  <c r="AU26" i="14"/>
  <c r="AU58" i="14"/>
  <c r="AU88" i="14"/>
  <c r="AU294" i="14"/>
  <c r="AU305" i="14"/>
  <c r="AU306" i="14"/>
  <c r="AU308" i="14"/>
  <c r="AU30" i="14"/>
  <c r="AU62" i="14"/>
  <c r="AU92" i="14"/>
  <c r="AU295" i="14"/>
  <c r="AU311" i="14"/>
  <c r="AU312" i="14"/>
  <c r="AU314" i="14"/>
  <c r="AU316" i="14"/>
  <c r="AU26" i="12"/>
  <c r="AT110" i="14"/>
  <c r="AU368" i="14"/>
  <c r="AU31" i="12"/>
  <c r="AU21" i="14"/>
  <c r="AU53" i="14"/>
  <c r="AU83" i="14"/>
  <c r="AU113" i="14"/>
  <c r="AT370" i="14"/>
  <c r="AU32" i="12"/>
  <c r="AT24" i="14"/>
  <c r="AT56" i="14"/>
  <c r="AT86" i="14"/>
  <c r="AT116" i="14"/>
  <c r="AU372" i="14"/>
  <c r="AU33" i="12"/>
  <c r="AU120" i="14"/>
  <c r="AT374" i="14"/>
  <c r="AU34" i="12"/>
  <c r="AT122" i="14"/>
  <c r="AU376" i="14"/>
  <c r="AU35" i="12"/>
  <c r="AU25" i="12"/>
  <c r="BG1607" i="4"/>
  <c r="AU332" i="14"/>
  <c r="AU333" i="14"/>
  <c r="AU334" i="14"/>
  <c r="AU335" i="14"/>
  <c r="AU336" i="14"/>
  <c r="AU339" i="14"/>
  <c r="AU340" i="14"/>
  <c r="AU341" i="14"/>
  <c r="AU342" i="14"/>
  <c r="AU36" i="12"/>
  <c r="AU216" i="14"/>
  <c r="AU217" i="14"/>
  <c r="AU218" i="14"/>
  <c r="AU200" i="14"/>
  <c r="AU222" i="14"/>
  <c r="AU223" i="14"/>
  <c r="AU224" i="14"/>
  <c r="AU225" i="14"/>
  <c r="AU203" i="14"/>
  <c r="AU227" i="14"/>
  <c r="AU228" i="14"/>
  <c r="AU229" i="14"/>
  <c r="AU230" i="14"/>
  <c r="AU207" i="14"/>
  <c r="AU232" i="14"/>
  <c r="AU233" i="14"/>
  <c r="AU234" i="14"/>
  <c r="AU235" i="14"/>
  <c r="AU237" i="14"/>
  <c r="AU38" i="12"/>
  <c r="AU242" i="14"/>
  <c r="AU40" i="12"/>
  <c r="AT246" i="14"/>
  <c r="AU41" i="12"/>
  <c r="AU245" i="14"/>
  <c r="AU42" i="12"/>
  <c r="AU198" i="14"/>
  <c r="AT243" i="14"/>
  <c r="AU43" i="12"/>
  <c r="AT201" i="14"/>
  <c r="AU244" i="14"/>
  <c r="AU44" i="12"/>
  <c r="AU37" i="12"/>
  <c r="AU24" i="12"/>
  <c r="BF1725" i="4"/>
  <c r="BG1726" i="4"/>
  <c r="AU49" i="12"/>
  <c r="BE1716" i="4"/>
  <c r="BF1716" i="4"/>
  <c r="BG1717" i="4"/>
  <c r="AU50" i="12"/>
  <c r="BE1719" i="4"/>
  <c r="BF1719" i="4"/>
  <c r="BG1720" i="4"/>
  <c r="AU51" i="12"/>
  <c r="BF1722" i="4"/>
  <c r="BG1723" i="4"/>
  <c r="AU53" i="12"/>
  <c r="AU47" i="12"/>
  <c r="AU58" i="12"/>
  <c r="BF1682" i="4"/>
  <c r="BF1672" i="4"/>
  <c r="BG1688" i="4"/>
  <c r="AU46" i="12"/>
  <c r="BG1634" i="4"/>
  <c r="AU57" i="12"/>
  <c r="AU55" i="12"/>
  <c r="AU56" i="12"/>
  <c r="AU3" i="12"/>
  <c r="BG1705" i="4"/>
  <c r="AU74" i="12"/>
  <c r="AU114" i="12"/>
  <c r="AU115" i="12"/>
  <c r="AU116" i="12"/>
  <c r="AU117" i="12"/>
  <c r="AU113" i="12"/>
  <c r="BG35" i="4"/>
  <c r="BG37" i="4"/>
  <c r="BG39" i="4"/>
  <c r="BG41" i="4"/>
  <c r="BG44" i="4"/>
  <c r="BG51" i="4"/>
  <c r="BG53" i="4"/>
  <c r="BG55" i="4"/>
  <c r="BG57" i="4"/>
  <c r="BG60" i="4"/>
  <c r="BG67" i="4"/>
  <c r="BG69" i="4"/>
  <c r="BG71" i="4"/>
  <c r="BG73" i="4"/>
  <c r="BG76" i="4"/>
  <c r="BG102" i="4"/>
  <c r="BG104" i="4"/>
  <c r="BG106" i="4"/>
  <c r="BG108" i="4"/>
  <c r="BG111" i="4"/>
  <c r="BG118" i="4"/>
  <c r="BG120" i="4"/>
  <c r="BG122" i="4"/>
  <c r="BG124" i="4"/>
  <c r="BG127" i="4"/>
  <c r="BG134" i="4"/>
  <c r="BG136" i="4"/>
  <c r="BG138" i="4"/>
  <c r="BG140" i="4"/>
  <c r="BG143" i="4"/>
  <c r="BG169" i="4"/>
  <c r="BG171" i="4"/>
  <c r="BG173" i="4"/>
  <c r="BG175" i="4"/>
  <c r="BG178" i="4"/>
  <c r="BG185" i="4"/>
  <c r="BG187" i="4"/>
  <c r="BG189" i="4"/>
  <c r="BG191" i="4"/>
  <c r="BG194" i="4"/>
  <c r="BG201" i="4"/>
  <c r="BG203" i="4"/>
  <c r="BG205" i="4"/>
  <c r="BG207" i="4"/>
  <c r="BG210" i="4"/>
  <c r="BG236" i="4"/>
  <c r="BG238" i="4"/>
  <c r="BG240" i="4"/>
  <c r="BG242" i="4"/>
  <c r="BG245" i="4"/>
  <c r="BG252" i="4"/>
  <c r="BG254" i="4"/>
  <c r="BG256" i="4"/>
  <c r="BG258" i="4"/>
  <c r="BG261" i="4"/>
  <c r="BG268" i="4"/>
  <c r="BG270" i="4"/>
  <c r="BG272" i="4"/>
  <c r="BG274" i="4"/>
  <c r="BG277" i="4"/>
  <c r="AU68" i="12"/>
  <c r="AU67" i="12"/>
  <c r="AU70" i="12"/>
  <c r="AU66" i="12"/>
  <c r="AU72" i="12"/>
  <c r="BG1046" i="4"/>
  <c r="BG1085" i="4"/>
  <c r="BG1123" i="4"/>
  <c r="AU73" i="12"/>
  <c r="AU71" i="12"/>
  <c r="AU65" i="12"/>
  <c r="BG1713" i="4"/>
  <c r="AU121" i="12"/>
  <c r="AU119" i="12"/>
  <c r="BG1629" i="4"/>
  <c r="AU62" i="12"/>
  <c r="AU59" i="12"/>
  <c r="AU123" i="12"/>
  <c r="AT129" i="12"/>
  <c r="AU124" i="12"/>
  <c r="AU125" i="12"/>
  <c r="BG1733" i="4"/>
  <c r="AU126" i="12"/>
  <c r="AU127" i="12"/>
  <c r="AU296" i="11"/>
  <c r="AU295" i="11"/>
  <c r="AU305" i="11"/>
  <c r="AU292" i="11"/>
  <c r="AU291" i="11"/>
  <c r="AU294" i="11"/>
  <c r="AU290" i="11"/>
  <c r="AU307" i="11"/>
  <c r="AU309" i="11"/>
  <c r="BH524" i="4"/>
  <c r="BH522" i="4"/>
  <c r="BH523" i="4"/>
  <c r="BH525" i="4"/>
  <c r="BH526" i="4"/>
  <c r="BH527" i="4"/>
  <c r="BH1555" i="4"/>
  <c r="AV43" i="11"/>
  <c r="BH1610" i="4"/>
  <c r="AV127" i="14"/>
  <c r="AV128" i="14"/>
  <c r="AV130" i="14"/>
  <c r="BH534" i="4"/>
  <c r="BH532" i="4"/>
  <c r="BH533" i="4"/>
  <c r="BH535" i="4"/>
  <c r="BH536" i="4"/>
  <c r="BH537" i="4"/>
  <c r="BH1582" i="4"/>
  <c r="BH1584" i="4"/>
  <c r="BH1585" i="4"/>
  <c r="AV345" i="14"/>
  <c r="AV346" i="14"/>
  <c r="AV44" i="11"/>
  <c r="JS28" i="8"/>
  <c r="JS36" i="8"/>
  <c r="JS124" i="8"/>
  <c r="AV42" i="11"/>
  <c r="BH1674" i="4"/>
  <c r="BH1675" i="4"/>
  <c r="AV46" i="11"/>
  <c r="BH1635" i="4"/>
  <c r="BH1636" i="4"/>
  <c r="AV45" i="11"/>
  <c r="AV41" i="11"/>
  <c r="BH625" i="4"/>
  <c r="BH645" i="4"/>
  <c r="AV37" i="11"/>
  <c r="BH687" i="4"/>
  <c r="BG1185" i="4"/>
  <c r="BH1181" i="4"/>
  <c r="BH743" i="4"/>
  <c r="BH742" i="4"/>
  <c r="BH744" i="4"/>
  <c r="BH745" i="4"/>
  <c r="BH891" i="4"/>
  <c r="BH892" i="4"/>
  <c r="BH1182" i="4"/>
  <c r="BH1183" i="4"/>
  <c r="BH1174" i="4"/>
  <c r="BH1175" i="4"/>
  <c r="BH1176" i="4"/>
  <c r="BH1177" i="4"/>
  <c r="BH1184" i="4"/>
  <c r="BH1462" i="4"/>
  <c r="AV33" i="11"/>
  <c r="BH688" i="4"/>
  <c r="BH694" i="4"/>
  <c r="BG1200" i="4"/>
  <c r="BH1196" i="4"/>
  <c r="BH759" i="4"/>
  <c r="BH758" i="4"/>
  <c r="BH760" i="4"/>
  <c r="BH761" i="4"/>
  <c r="BH895" i="4"/>
  <c r="BH896" i="4"/>
  <c r="BH1197" i="4"/>
  <c r="BH1198" i="4"/>
  <c r="BH1189" i="4"/>
  <c r="BH1190" i="4"/>
  <c r="BH1191" i="4"/>
  <c r="BH1192" i="4"/>
  <c r="BH1199" i="4"/>
  <c r="BH1466" i="4"/>
  <c r="AV34" i="11"/>
  <c r="BH689" i="4"/>
  <c r="BH695" i="4"/>
  <c r="BG1215" i="4"/>
  <c r="BH1211" i="4"/>
  <c r="BH766" i="4"/>
  <c r="BH765" i="4"/>
  <c r="BH767" i="4"/>
  <c r="BH768" i="4"/>
  <c r="BH899" i="4"/>
  <c r="BH1212" i="4"/>
  <c r="BH1213" i="4"/>
  <c r="BH1204" i="4"/>
  <c r="BH1205" i="4"/>
  <c r="BH1206" i="4"/>
  <c r="BH1207" i="4"/>
  <c r="BH1214" i="4"/>
  <c r="BH1471" i="4"/>
  <c r="AV35" i="11"/>
  <c r="BH690" i="4"/>
  <c r="BH696" i="4"/>
  <c r="BG1230" i="4"/>
  <c r="BH1226" i="4"/>
  <c r="BH773" i="4"/>
  <c r="BH772" i="4"/>
  <c r="BH774" i="4"/>
  <c r="BH775" i="4"/>
  <c r="BH907" i="4"/>
  <c r="BH1227" i="4"/>
  <c r="BH1228" i="4"/>
  <c r="BH1219" i="4"/>
  <c r="BH1220" i="4"/>
  <c r="BH1221" i="4"/>
  <c r="BH1222" i="4"/>
  <c r="BH1229" i="4"/>
  <c r="BH1476" i="4"/>
  <c r="AV36" i="11"/>
  <c r="AV32" i="11"/>
  <c r="AV5" i="14"/>
  <c r="AV6" i="14"/>
  <c r="AV8" i="14"/>
  <c r="AV9" i="14"/>
  <c r="AV10" i="14"/>
  <c r="AV13" i="14"/>
  <c r="AV11" i="14"/>
  <c r="AV14" i="14"/>
  <c r="AV16" i="14"/>
  <c r="AV18" i="14"/>
  <c r="AV22" i="14"/>
  <c r="AV25" i="14"/>
  <c r="AV28" i="14"/>
  <c r="AV32" i="14"/>
  <c r="AV158" i="14"/>
  <c r="AV37" i="14"/>
  <c r="AV38" i="14"/>
  <c r="AV40" i="14"/>
  <c r="AV41" i="14"/>
  <c r="AV42" i="14"/>
  <c r="AV45" i="14"/>
  <c r="AV43" i="14"/>
  <c r="AV46" i="14"/>
  <c r="AV48" i="14"/>
  <c r="AV50" i="14"/>
  <c r="AV54" i="14"/>
  <c r="AV57" i="14"/>
  <c r="AV60" i="14"/>
  <c r="AV64" i="14"/>
  <c r="AV159" i="14"/>
  <c r="AV67" i="14"/>
  <c r="AV68" i="14"/>
  <c r="AV70" i="14"/>
  <c r="AV71" i="14"/>
  <c r="AV72" i="14"/>
  <c r="AV75" i="14"/>
  <c r="AV73" i="14"/>
  <c r="AV76" i="14"/>
  <c r="AV78" i="14"/>
  <c r="AV80" i="14"/>
  <c r="AV84" i="14"/>
  <c r="AV87" i="14"/>
  <c r="AV90" i="14"/>
  <c r="AV94" i="14"/>
  <c r="AV160" i="14"/>
  <c r="AV250" i="14"/>
  <c r="AV251" i="14"/>
  <c r="AV39" i="11"/>
  <c r="AV131" i="14"/>
  <c r="AV132" i="14"/>
  <c r="AV135" i="14"/>
  <c r="AV133" i="14"/>
  <c r="AV136" i="14"/>
  <c r="AV138" i="14"/>
  <c r="AV140" i="14"/>
  <c r="AV144" i="14"/>
  <c r="AV147" i="14"/>
  <c r="AV150" i="14"/>
  <c r="AV154" i="14"/>
  <c r="AV182" i="14"/>
  <c r="AV266" i="14"/>
  <c r="AV267" i="14"/>
  <c r="AV40" i="11"/>
  <c r="AV38" i="11"/>
  <c r="AV47" i="11"/>
  <c r="AV48" i="11"/>
  <c r="AV49" i="11"/>
  <c r="AV50" i="11"/>
  <c r="AV51" i="11"/>
  <c r="AV52" i="11"/>
  <c r="AV53" i="11"/>
  <c r="AV31" i="11"/>
  <c r="BH1556" i="4"/>
  <c r="AV67" i="11"/>
  <c r="AV347" i="14"/>
  <c r="AV68" i="11"/>
  <c r="JS29" i="8"/>
  <c r="JS37" i="8"/>
  <c r="JS125" i="8"/>
  <c r="AV66" i="11"/>
  <c r="BH1676" i="4"/>
  <c r="AV70" i="11"/>
  <c r="BH1637" i="4"/>
  <c r="AV69" i="11"/>
  <c r="AV65" i="11"/>
  <c r="BH646" i="4"/>
  <c r="AV61" i="11"/>
  <c r="BH693" i="4"/>
  <c r="BG1245" i="4"/>
  <c r="BH1241" i="4"/>
  <c r="BH751" i="4"/>
  <c r="BH750" i="4"/>
  <c r="BH752" i="4"/>
  <c r="BH753" i="4"/>
  <c r="BH916" i="4"/>
  <c r="BH917" i="4"/>
  <c r="BH1242" i="4"/>
  <c r="BH1243" i="4"/>
  <c r="BH1234" i="4"/>
  <c r="BH1235" i="4"/>
  <c r="BH1236" i="4"/>
  <c r="BH1237" i="4"/>
  <c r="BH1244" i="4"/>
  <c r="BH1481" i="4"/>
  <c r="AV57" i="11"/>
  <c r="BH1467" i="4"/>
  <c r="AV58" i="11"/>
  <c r="BH1472" i="4"/>
  <c r="AV59" i="11"/>
  <c r="BH1477" i="4"/>
  <c r="AV60" i="11"/>
  <c r="AV56" i="11"/>
  <c r="AV252" i="14"/>
  <c r="AV63" i="11"/>
  <c r="AV268" i="14"/>
  <c r="AV64" i="11"/>
  <c r="AV62" i="11"/>
  <c r="AV71" i="11"/>
  <c r="AV72" i="11"/>
  <c r="AV73" i="11"/>
  <c r="AV74" i="11"/>
  <c r="AV75" i="11"/>
  <c r="AV76" i="11"/>
  <c r="AV77" i="11"/>
  <c r="AV55" i="11"/>
  <c r="AV30" i="11"/>
  <c r="BH547" i="4"/>
  <c r="BH545" i="4"/>
  <c r="BH546" i="4"/>
  <c r="BH548" i="4"/>
  <c r="BH549" i="4"/>
  <c r="BH550" i="4"/>
  <c r="BH1558" i="4"/>
  <c r="AV92" i="11"/>
  <c r="BH1589" i="4"/>
  <c r="BH1591" i="4"/>
  <c r="BH1592" i="4"/>
  <c r="AV348" i="14"/>
  <c r="AV349" i="14"/>
  <c r="AV93" i="11"/>
  <c r="BH1677" i="4"/>
  <c r="BH1678" i="4"/>
  <c r="AV95" i="11"/>
  <c r="BH1638" i="4"/>
  <c r="BH1639" i="4"/>
  <c r="AV94" i="11"/>
  <c r="AV90" i="11"/>
  <c r="BH648" i="4"/>
  <c r="AV86" i="11"/>
  <c r="BH713" i="4"/>
  <c r="BG1261" i="4"/>
  <c r="BH1257" i="4"/>
  <c r="BH783" i="4"/>
  <c r="BH782" i="4"/>
  <c r="BH784" i="4"/>
  <c r="BH785" i="4"/>
  <c r="BH922" i="4"/>
  <c r="BH923" i="4"/>
  <c r="BH1258" i="4"/>
  <c r="BH1259" i="4"/>
  <c r="BH1250" i="4"/>
  <c r="BH1251" i="4"/>
  <c r="BH1252" i="4"/>
  <c r="BH1253" i="4"/>
  <c r="BH1260" i="4"/>
  <c r="BH1486" i="4"/>
  <c r="AV82" i="11"/>
  <c r="BH714" i="4"/>
  <c r="BG1276" i="4"/>
  <c r="BH1272" i="4"/>
  <c r="BH790" i="4"/>
  <c r="BH789" i="4"/>
  <c r="BH791" i="4"/>
  <c r="BH792" i="4"/>
  <c r="BH928" i="4"/>
  <c r="BH929" i="4"/>
  <c r="BH1273" i="4"/>
  <c r="BH1274" i="4"/>
  <c r="BH1265" i="4"/>
  <c r="BH1266" i="4"/>
  <c r="BH1267" i="4"/>
  <c r="BH1268" i="4"/>
  <c r="BH1275" i="4"/>
  <c r="BH1490" i="4"/>
  <c r="AV83" i="11"/>
  <c r="BH715" i="4"/>
  <c r="BG1291" i="4"/>
  <c r="BH1287" i="4"/>
  <c r="BH797" i="4"/>
  <c r="BH796" i="4"/>
  <c r="BH798" i="4"/>
  <c r="BH799" i="4"/>
  <c r="BH933" i="4"/>
  <c r="BH1288" i="4"/>
  <c r="BH1289" i="4"/>
  <c r="BH1280" i="4"/>
  <c r="BH1281" i="4"/>
  <c r="BH1282" i="4"/>
  <c r="BH1283" i="4"/>
  <c r="BH1290" i="4"/>
  <c r="BH1494" i="4"/>
  <c r="AV84" i="11"/>
  <c r="BH716" i="4"/>
  <c r="BG1306" i="4"/>
  <c r="BH1302" i="4"/>
  <c r="BH804" i="4"/>
  <c r="BH803" i="4"/>
  <c r="BH805" i="4"/>
  <c r="BH806" i="4"/>
  <c r="BH941" i="4"/>
  <c r="BH1303" i="4"/>
  <c r="BH1304" i="4"/>
  <c r="BH1295" i="4"/>
  <c r="BH1296" i="4"/>
  <c r="BH1297" i="4"/>
  <c r="BH1298" i="4"/>
  <c r="BH1305" i="4"/>
  <c r="BH1498" i="4"/>
  <c r="AV85" i="11"/>
  <c r="AV81" i="11"/>
  <c r="AV164" i="14"/>
  <c r="AV165" i="14"/>
  <c r="AV166" i="14"/>
  <c r="AV253" i="14"/>
  <c r="AV254" i="14"/>
  <c r="AV183" i="14"/>
  <c r="AV269" i="14"/>
  <c r="AV270" i="14"/>
  <c r="AV89" i="11"/>
  <c r="AV87" i="11"/>
  <c r="AV96" i="11"/>
  <c r="AV97" i="11"/>
  <c r="AV98" i="11"/>
  <c r="AV99" i="11"/>
  <c r="AV100" i="11"/>
  <c r="AV101" i="11"/>
  <c r="AV102" i="11"/>
  <c r="AV80" i="11"/>
  <c r="AV79" i="11"/>
  <c r="BH559" i="4"/>
  <c r="BH557" i="4"/>
  <c r="BH558" i="4"/>
  <c r="BH560" i="4"/>
  <c r="BH561" i="4"/>
  <c r="BH562" i="4"/>
  <c r="BH1560" i="4"/>
  <c r="AV117" i="11"/>
  <c r="BH569" i="4"/>
  <c r="BH567" i="4"/>
  <c r="BH568" i="4"/>
  <c r="BH570" i="4"/>
  <c r="BH571" i="4"/>
  <c r="BH572" i="4"/>
  <c r="BH1596" i="4"/>
  <c r="BH1598" i="4"/>
  <c r="BH1599" i="4"/>
  <c r="AV350" i="14"/>
  <c r="AV351" i="14"/>
  <c r="AV118" i="11"/>
  <c r="JS56" i="8"/>
  <c r="JS64" i="8"/>
  <c r="JS128" i="8"/>
  <c r="AV116" i="11"/>
  <c r="BH1679" i="4"/>
  <c r="BH1680" i="4"/>
  <c r="AV120" i="11"/>
  <c r="BH1640" i="4"/>
  <c r="BH1641" i="4"/>
  <c r="AV119" i="11"/>
  <c r="AV115" i="11"/>
  <c r="BH650" i="4"/>
  <c r="AV111" i="11"/>
  <c r="BH700" i="4"/>
  <c r="BG1382" i="4"/>
  <c r="BH1378" i="4"/>
  <c r="BH814" i="4"/>
  <c r="BH813" i="4"/>
  <c r="BH815" i="4"/>
  <c r="BH816" i="4"/>
  <c r="BH950" i="4"/>
  <c r="BH952" i="4"/>
  <c r="BH1379" i="4"/>
  <c r="BH1380" i="4"/>
  <c r="BH1371" i="4"/>
  <c r="BH1372" i="4"/>
  <c r="BH1373" i="4"/>
  <c r="BH1374" i="4"/>
  <c r="BH1381" i="4"/>
  <c r="BH1522" i="4"/>
  <c r="AV107" i="11"/>
  <c r="BH701" i="4"/>
  <c r="BG1337" i="4"/>
  <c r="BH1333" i="4"/>
  <c r="BH707" i="4"/>
  <c r="BH828" i="4"/>
  <c r="BH827" i="4"/>
  <c r="BH829" i="4"/>
  <c r="BH830" i="4"/>
  <c r="BH955" i="4"/>
  <c r="BH956" i="4"/>
  <c r="BH1334" i="4"/>
  <c r="BH1335" i="4"/>
  <c r="BH1326" i="4"/>
  <c r="BH1327" i="4"/>
  <c r="BH1328" i="4"/>
  <c r="BH1329" i="4"/>
  <c r="BH1336" i="4"/>
  <c r="BH1507" i="4"/>
  <c r="AV108" i="11"/>
  <c r="BH702" i="4"/>
  <c r="BG1352" i="4"/>
  <c r="BH1348" i="4"/>
  <c r="BH708" i="4"/>
  <c r="BH835" i="4"/>
  <c r="BH834" i="4"/>
  <c r="BH836" i="4"/>
  <c r="BH837" i="4"/>
  <c r="BH959" i="4"/>
  <c r="BH1349" i="4"/>
  <c r="BH1350" i="4"/>
  <c r="BH1341" i="4"/>
  <c r="BH1342" i="4"/>
  <c r="BH1343" i="4"/>
  <c r="BH1344" i="4"/>
  <c r="BH1351" i="4"/>
  <c r="BH1512" i="4"/>
  <c r="AV109" i="11"/>
  <c r="BH703" i="4"/>
  <c r="BG1367" i="4"/>
  <c r="BH1363" i="4"/>
  <c r="BH709" i="4"/>
  <c r="BH842" i="4"/>
  <c r="BH841" i="4"/>
  <c r="BH843" i="4"/>
  <c r="BH844" i="4"/>
  <c r="BH967" i="4"/>
  <c r="BH1364" i="4"/>
  <c r="BH1365" i="4"/>
  <c r="BH1356" i="4"/>
  <c r="BH1357" i="4"/>
  <c r="BH1358" i="4"/>
  <c r="BH1359" i="4"/>
  <c r="BH1366" i="4"/>
  <c r="BH1517" i="4"/>
  <c r="AV110" i="11"/>
  <c r="AV106" i="11"/>
  <c r="AV170" i="14"/>
  <c r="AV171" i="14"/>
  <c r="AV172" i="14"/>
  <c r="AV255" i="14"/>
  <c r="AV256" i="14"/>
  <c r="AV113" i="11"/>
  <c r="AV184" i="14"/>
  <c r="AV271" i="14"/>
  <c r="AV272" i="14"/>
  <c r="AV114" i="11"/>
  <c r="AV112" i="11"/>
  <c r="AV121" i="11"/>
  <c r="AV122" i="11"/>
  <c r="AV123" i="11"/>
  <c r="AV124" i="11"/>
  <c r="AV125" i="11"/>
  <c r="AV126" i="11"/>
  <c r="AV127" i="11"/>
  <c r="AV105" i="11"/>
  <c r="BH1561" i="4"/>
  <c r="AV141" i="11"/>
  <c r="AV352" i="14"/>
  <c r="AV142" i="11"/>
  <c r="JS57" i="8"/>
  <c r="JS65" i="8"/>
  <c r="JS129" i="8"/>
  <c r="AV140" i="11"/>
  <c r="BH1681" i="4"/>
  <c r="AV144" i="11"/>
  <c r="BH1642" i="4"/>
  <c r="AV143" i="11"/>
  <c r="AV139" i="11"/>
  <c r="BH651" i="4"/>
  <c r="AV135" i="11"/>
  <c r="BH1508" i="4"/>
  <c r="AV132" i="11"/>
  <c r="BH1513" i="4"/>
  <c r="AV133" i="11"/>
  <c r="BH1518" i="4"/>
  <c r="AV134" i="11"/>
  <c r="BH706" i="4"/>
  <c r="BG1322" i="4"/>
  <c r="BH1318" i="4"/>
  <c r="BH822" i="4"/>
  <c r="BH821" i="4"/>
  <c r="BH820" i="4"/>
  <c r="BH823" i="4"/>
  <c r="BH976" i="4"/>
  <c r="BH977" i="4"/>
  <c r="BH1319" i="4"/>
  <c r="BH1320" i="4"/>
  <c r="BH1311" i="4"/>
  <c r="BH1312" i="4"/>
  <c r="BH1313" i="4"/>
  <c r="BH1314" i="4"/>
  <c r="BH1321" i="4"/>
  <c r="BH1503" i="4"/>
  <c r="AV131" i="11"/>
  <c r="AV130" i="11"/>
  <c r="AV257" i="14"/>
  <c r="AV137" i="11"/>
  <c r="AV273" i="14"/>
  <c r="AV138" i="11"/>
  <c r="AV136" i="11"/>
  <c r="AV145" i="11"/>
  <c r="AV146" i="11"/>
  <c r="AV147" i="11"/>
  <c r="AV148" i="11"/>
  <c r="AV149" i="11"/>
  <c r="AV150" i="11"/>
  <c r="AV151" i="11"/>
  <c r="AV129" i="11"/>
  <c r="AV104" i="11"/>
  <c r="BH591" i="4"/>
  <c r="BH589" i="4"/>
  <c r="BH590" i="4"/>
  <c r="BH592" i="4"/>
  <c r="BH593" i="4"/>
  <c r="BH594" i="4"/>
  <c r="BH1563" i="4"/>
  <c r="AV166" i="11"/>
  <c r="BH601" i="4"/>
  <c r="BH599" i="4"/>
  <c r="BH600" i="4"/>
  <c r="BH602" i="4"/>
  <c r="BH603" i="4"/>
  <c r="BH604" i="4"/>
  <c r="BH581" i="4"/>
  <c r="BH579" i="4"/>
  <c r="BH580" i="4"/>
  <c r="BH582" i="4"/>
  <c r="BH583" i="4"/>
  <c r="BH584" i="4"/>
  <c r="BH1603" i="4"/>
  <c r="BH1605" i="4"/>
  <c r="BH1606" i="4"/>
  <c r="AV353" i="14"/>
  <c r="AV354" i="14"/>
  <c r="AV167" i="11"/>
  <c r="JS73" i="8"/>
  <c r="JS83" i="8"/>
  <c r="JS131" i="8"/>
  <c r="AV165" i="11"/>
  <c r="BH1683" i="4"/>
  <c r="AV169" i="11"/>
  <c r="BH1643" i="4"/>
  <c r="BH1644" i="4"/>
  <c r="AV168" i="11"/>
  <c r="AV164" i="11"/>
  <c r="BH653" i="4"/>
  <c r="AV160" i="11"/>
  <c r="BH720" i="4"/>
  <c r="BG1458" i="4"/>
  <c r="BH1454" i="4"/>
  <c r="BH853" i="4"/>
  <c r="BH852" i="4"/>
  <c r="BH851" i="4"/>
  <c r="BH854" i="4"/>
  <c r="BH983" i="4"/>
  <c r="BH984" i="4"/>
  <c r="BH1455" i="4"/>
  <c r="BH1456" i="4"/>
  <c r="BH1447" i="4"/>
  <c r="BH1448" i="4"/>
  <c r="BH1449" i="4"/>
  <c r="BH1450" i="4"/>
  <c r="BH1457" i="4"/>
  <c r="BH1550" i="4"/>
  <c r="AV156" i="11"/>
  <c r="BH721" i="4"/>
  <c r="BG1413" i="4"/>
  <c r="BH1409" i="4"/>
  <c r="BH727" i="4"/>
  <c r="BH866" i="4"/>
  <c r="BH865" i="4"/>
  <c r="BH867" i="4"/>
  <c r="BH868" i="4"/>
  <c r="BH987" i="4"/>
  <c r="BH988" i="4"/>
  <c r="BH1410" i="4"/>
  <c r="BH1411" i="4"/>
  <c r="BH1402" i="4"/>
  <c r="BH1403" i="4"/>
  <c r="BH1404" i="4"/>
  <c r="BH1405" i="4"/>
  <c r="BH1412" i="4"/>
  <c r="BH1533" i="4"/>
  <c r="AV157" i="11"/>
  <c r="BH722" i="4"/>
  <c r="BG1428" i="4"/>
  <c r="BH1424" i="4"/>
  <c r="BH728" i="4"/>
  <c r="BH873" i="4"/>
  <c r="BH872" i="4"/>
  <c r="BH874" i="4"/>
  <c r="BH875" i="4"/>
  <c r="BH991" i="4"/>
  <c r="BH1425" i="4"/>
  <c r="BH1426" i="4"/>
  <c r="BH1417" i="4"/>
  <c r="BH1418" i="4"/>
  <c r="BH1419" i="4"/>
  <c r="BH1420" i="4"/>
  <c r="BH1427" i="4"/>
  <c r="BH1539" i="4"/>
  <c r="AV158" i="11"/>
  <c r="BH723" i="4"/>
  <c r="BG1443" i="4"/>
  <c r="BH1439" i="4"/>
  <c r="BH729" i="4"/>
  <c r="BH880" i="4"/>
  <c r="BH879" i="4"/>
  <c r="BH881" i="4"/>
  <c r="BH882" i="4"/>
  <c r="BH999" i="4"/>
  <c r="BH1440" i="4"/>
  <c r="BH1441" i="4"/>
  <c r="BH1432" i="4"/>
  <c r="BH1433" i="4"/>
  <c r="BH1434" i="4"/>
  <c r="BH1435" i="4"/>
  <c r="BH1442" i="4"/>
  <c r="BH1545" i="4"/>
  <c r="AV159" i="11"/>
  <c r="AV155" i="11"/>
  <c r="AV176" i="14"/>
  <c r="AV177" i="14"/>
  <c r="AV178" i="14"/>
  <c r="AV258" i="14"/>
  <c r="AV259" i="14"/>
  <c r="AV162" i="11"/>
  <c r="AV185" i="14"/>
  <c r="AV274" i="14"/>
  <c r="AV275" i="14"/>
  <c r="AV163" i="11"/>
  <c r="AV161" i="11"/>
  <c r="AV170" i="11"/>
  <c r="AV171" i="11"/>
  <c r="AV172" i="11"/>
  <c r="AV173" i="11"/>
  <c r="AV174" i="11"/>
  <c r="AV175" i="11"/>
  <c r="AV176" i="11"/>
  <c r="AV154" i="11"/>
  <c r="BH1564" i="4"/>
  <c r="AV190" i="11"/>
  <c r="AV355" i="14"/>
  <c r="AV191" i="11"/>
  <c r="JS74" i="8"/>
  <c r="JS84" i="8"/>
  <c r="JS132" i="8"/>
  <c r="JS185" i="8"/>
  <c r="AV189" i="11"/>
  <c r="BH1645" i="4"/>
  <c r="AV192" i="11"/>
  <c r="BH1684" i="4"/>
  <c r="AV193" i="11"/>
  <c r="AV188" i="11"/>
  <c r="BH654" i="4"/>
  <c r="AV184" i="11"/>
  <c r="BH1532" i="4"/>
  <c r="AV181" i="11"/>
  <c r="BH1538" i="4"/>
  <c r="AV182" i="11"/>
  <c r="BH1544" i="4"/>
  <c r="AV183" i="11"/>
  <c r="BH726" i="4"/>
  <c r="BG1398" i="4"/>
  <c r="BH1394" i="4"/>
  <c r="BH859" i="4"/>
  <c r="BH858" i="4"/>
  <c r="BH860" i="4"/>
  <c r="BH861" i="4"/>
  <c r="BH1008" i="4"/>
  <c r="BH1009" i="4"/>
  <c r="BH1395" i="4"/>
  <c r="BH1396" i="4"/>
  <c r="BH1387" i="4"/>
  <c r="BH1388" i="4"/>
  <c r="BH1389" i="4"/>
  <c r="BH1390" i="4"/>
  <c r="BH1397" i="4"/>
  <c r="BH1527" i="4"/>
  <c r="AV180" i="11"/>
  <c r="AV179" i="11"/>
  <c r="AV260" i="14"/>
  <c r="AV186" i="11"/>
  <c r="AV276" i="14"/>
  <c r="AV187" i="11"/>
  <c r="AV185" i="11"/>
  <c r="AV194" i="11"/>
  <c r="AV195" i="11"/>
  <c r="AV196" i="11"/>
  <c r="AV197" i="11"/>
  <c r="AV198" i="11"/>
  <c r="AV199" i="11"/>
  <c r="AV200" i="11"/>
  <c r="AV178" i="11"/>
  <c r="BH1565" i="4"/>
  <c r="AV214" i="11"/>
  <c r="AV356" i="14"/>
  <c r="AV215" i="11"/>
  <c r="JS75" i="8"/>
  <c r="JS85" i="8"/>
  <c r="JS133" i="8"/>
  <c r="JS186" i="8"/>
  <c r="AV213" i="11"/>
  <c r="BH1646" i="4"/>
  <c r="AV216" i="11"/>
  <c r="AV212" i="11"/>
  <c r="BH655" i="4"/>
  <c r="AV208" i="11"/>
  <c r="BH1534" i="4"/>
  <c r="AV205" i="11"/>
  <c r="BH1540" i="4"/>
  <c r="AV206" i="11"/>
  <c r="BH1546" i="4"/>
  <c r="AV207" i="11"/>
  <c r="BH1528" i="4"/>
  <c r="AV204" i="11"/>
  <c r="AV203" i="11"/>
  <c r="AV261" i="14"/>
  <c r="AV210" i="11"/>
  <c r="AV277" i="14"/>
  <c r="AV211" i="11"/>
  <c r="AV209" i="11"/>
  <c r="AV218" i="11"/>
  <c r="AV219" i="11"/>
  <c r="AV220" i="11"/>
  <c r="AV221" i="11"/>
  <c r="AV222" i="11"/>
  <c r="AV223" i="11"/>
  <c r="AV224" i="11"/>
  <c r="AV202" i="11"/>
  <c r="BH1566" i="4"/>
  <c r="AV234" i="11"/>
  <c r="AV357" i="14"/>
  <c r="AV235" i="11"/>
  <c r="BH1686" i="4"/>
  <c r="AV238" i="11"/>
  <c r="BH1653" i="4"/>
  <c r="AV236" i="11"/>
  <c r="BH1651" i="4"/>
  <c r="AV237" i="11"/>
  <c r="AV232" i="11"/>
  <c r="BH626" i="4"/>
  <c r="BH656" i="4"/>
  <c r="AV228" i="11"/>
  <c r="AV227" i="11"/>
  <c r="AV262" i="14"/>
  <c r="AV230" i="11"/>
  <c r="AV278" i="14"/>
  <c r="AV231" i="11"/>
  <c r="AV229" i="11"/>
  <c r="AV239" i="11"/>
  <c r="AV240" i="11"/>
  <c r="AV241" i="11"/>
  <c r="AV242" i="11"/>
  <c r="AV243" i="11"/>
  <c r="AV244" i="11"/>
  <c r="AV245" i="11"/>
  <c r="AV226" i="11"/>
  <c r="AV153" i="11"/>
  <c r="AV29" i="11"/>
  <c r="AV248" i="11"/>
  <c r="AV189" i="14"/>
  <c r="AV192" i="14"/>
  <c r="AV190" i="14"/>
  <c r="AV191" i="14"/>
  <c r="AV194" i="14"/>
  <c r="AV199" i="14"/>
  <c r="AV202" i="14"/>
  <c r="AV205" i="14"/>
  <c r="AV209" i="14"/>
  <c r="AV212" i="14"/>
  <c r="AV257" i="11"/>
  <c r="AV252" i="11"/>
  <c r="BH20" i="4"/>
  <c r="BH21" i="4"/>
  <c r="BH22" i="4"/>
  <c r="BH23" i="4"/>
  <c r="BH26" i="4"/>
  <c r="BH30" i="4"/>
  <c r="BH90" i="4"/>
  <c r="BH91" i="4"/>
  <c r="BH92" i="4"/>
  <c r="BH93" i="4"/>
  <c r="BH96" i="4"/>
  <c r="BH98" i="4"/>
  <c r="BH34" i="4"/>
  <c r="BH36" i="4"/>
  <c r="BH38" i="4"/>
  <c r="BH40" i="4"/>
  <c r="BH43" i="4"/>
  <c r="BH101" i="4"/>
  <c r="BH103" i="4"/>
  <c r="BH105" i="4"/>
  <c r="BH107" i="4"/>
  <c r="BH110" i="4"/>
  <c r="BH157" i="4"/>
  <c r="BH158" i="4"/>
  <c r="BH159" i="4"/>
  <c r="BH160" i="4"/>
  <c r="BH163" i="4"/>
  <c r="BH165" i="4"/>
  <c r="BH224" i="4"/>
  <c r="BH225" i="4"/>
  <c r="BH226" i="4"/>
  <c r="BH227" i="4"/>
  <c r="BH230" i="4"/>
  <c r="BH232" i="4"/>
  <c r="BH168" i="4"/>
  <c r="BH170" i="4"/>
  <c r="BH172" i="4"/>
  <c r="BH174" i="4"/>
  <c r="BH177" i="4"/>
  <c r="BH235" i="4"/>
  <c r="BH237" i="4"/>
  <c r="BH239" i="4"/>
  <c r="BH241" i="4"/>
  <c r="BH244" i="4"/>
  <c r="AW12" i="10"/>
  <c r="BH281" i="4"/>
  <c r="BH282" i="4"/>
  <c r="AV263" i="11"/>
  <c r="BH47" i="4"/>
  <c r="BH114" i="4"/>
  <c r="BH50" i="4"/>
  <c r="BH52" i="4"/>
  <c r="BH54" i="4"/>
  <c r="BH56" i="4"/>
  <c r="BH59" i="4"/>
  <c r="BH117" i="4"/>
  <c r="BH119" i="4"/>
  <c r="BH121" i="4"/>
  <c r="BH123" i="4"/>
  <c r="BH126" i="4"/>
  <c r="BH181" i="4"/>
  <c r="BH248" i="4"/>
  <c r="BH184" i="4"/>
  <c r="BH186" i="4"/>
  <c r="BH188" i="4"/>
  <c r="BH190" i="4"/>
  <c r="BH193" i="4"/>
  <c r="BH251" i="4"/>
  <c r="BH253" i="4"/>
  <c r="BH255" i="4"/>
  <c r="BH257" i="4"/>
  <c r="BH260" i="4"/>
  <c r="AW15" i="10"/>
  <c r="BH285" i="4"/>
  <c r="BH286" i="4"/>
  <c r="AV264" i="11"/>
  <c r="BH63" i="4"/>
  <c r="BH130" i="4"/>
  <c r="BH66" i="4"/>
  <c r="BH68" i="4"/>
  <c r="BH70" i="4"/>
  <c r="BH72" i="4"/>
  <c r="BH75" i="4"/>
  <c r="BH133" i="4"/>
  <c r="BH135" i="4"/>
  <c r="BH137" i="4"/>
  <c r="BH139" i="4"/>
  <c r="BH142" i="4"/>
  <c r="BH197" i="4"/>
  <c r="BH264" i="4"/>
  <c r="BH200" i="4"/>
  <c r="BH202" i="4"/>
  <c r="BH204" i="4"/>
  <c r="BH206" i="4"/>
  <c r="BH209" i="4"/>
  <c r="BH267" i="4"/>
  <c r="BH269" i="4"/>
  <c r="BH271" i="4"/>
  <c r="BH273" i="4"/>
  <c r="BH276" i="4"/>
  <c r="AW18" i="10"/>
  <c r="BH289" i="4"/>
  <c r="BH290" i="4"/>
  <c r="AV265" i="11"/>
  <c r="AV262" i="11"/>
  <c r="AV260" i="11"/>
  <c r="JS200" i="8"/>
  <c r="JS195" i="8"/>
  <c r="JS197" i="8"/>
  <c r="JS201" i="8"/>
  <c r="AV277" i="11"/>
  <c r="AV213" i="14"/>
  <c r="AV278" i="11"/>
  <c r="CF446" i="6"/>
  <c r="BH1737" i="4"/>
  <c r="BH1734" i="4"/>
  <c r="BH1739" i="4"/>
  <c r="CF447" i="6"/>
  <c r="BH1740" i="4"/>
  <c r="BH1738" i="4"/>
  <c r="BH1741" i="4"/>
  <c r="BH1742" i="4"/>
  <c r="BH1744" i="4"/>
  <c r="AV276" i="11"/>
  <c r="AV273" i="11"/>
  <c r="BG1622" i="4"/>
  <c r="BH1618" i="4"/>
  <c r="BH1615" i="4"/>
  <c r="BH1616" i="4"/>
  <c r="BH1619" i="4"/>
  <c r="BH1620" i="4"/>
  <c r="BH1621" i="4"/>
  <c r="BH1631" i="4"/>
  <c r="AV261" i="11"/>
  <c r="AV259" i="11"/>
  <c r="AV250" i="11"/>
  <c r="AV280" i="11"/>
  <c r="AU128" i="12"/>
  <c r="AV288" i="11"/>
  <c r="BH283" i="4"/>
  <c r="BH287" i="4"/>
  <c r="BH291" i="4"/>
  <c r="AV284" i="11"/>
  <c r="AV283" i="11"/>
  <c r="BH1013" i="4"/>
  <c r="BH1016" i="4"/>
  <c r="BH1030" i="4"/>
  <c r="BH1018" i="4"/>
  <c r="BH1031" i="4"/>
  <c r="BH1020" i="4"/>
  <c r="BH1032" i="4"/>
  <c r="BH1022" i="4"/>
  <c r="BH1033" i="4"/>
  <c r="BH1024" i="4"/>
  <c r="BH1034" i="4"/>
  <c r="BH1035" i="4"/>
  <c r="BH1038" i="4"/>
  <c r="BH1039" i="4"/>
  <c r="BH1040" i="4"/>
  <c r="BH1041" i="4"/>
  <c r="BH1042" i="4"/>
  <c r="BH1043" i="4"/>
  <c r="BH1045" i="4"/>
  <c r="BH1052" i="4"/>
  <c r="BH1055" i="4"/>
  <c r="BH1069" i="4"/>
  <c r="BH1057" i="4"/>
  <c r="BH1070" i="4"/>
  <c r="BH1059" i="4"/>
  <c r="BH1071" i="4"/>
  <c r="BH1061" i="4"/>
  <c r="BH1072" i="4"/>
  <c r="BH1063" i="4"/>
  <c r="BH1073" i="4"/>
  <c r="BH1074" i="4"/>
  <c r="BH1077" i="4"/>
  <c r="BH1078" i="4"/>
  <c r="BH1079" i="4"/>
  <c r="BH1080" i="4"/>
  <c r="BH1081" i="4"/>
  <c r="BH1082" i="4"/>
  <c r="BH1084" i="4"/>
  <c r="BH1090" i="4"/>
  <c r="BH1093" i="4"/>
  <c r="BH1107" i="4"/>
  <c r="BH1095" i="4"/>
  <c r="BH1108" i="4"/>
  <c r="BH1097" i="4"/>
  <c r="BH1109" i="4"/>
  <c r="BH1099" i="4"/>
  <c r="BH1110" i="4"/>
  <c r="BH1101" i="4"/>
  <c r="BH1111" i="4"/>
  <c r="BH1112" i="4"/>
  <c r="BH1115" i="4"/>
  <c r="BH1116" i="4"/>
  <c r="BH1117" i="4"/>
  <c r="BH1118" i="4"/>
  <c r="BH1119" i="4"/>
  <c r="BH1120" i="4"/>
  <c r="BH1122" i="4"/>
  <c r="AV286" i="11"/>
  <c r="BH1017" i="4"/>
  <c r="BH1019" i="4"/>
  <c r="BH1021" i="4"/>
  <c r="BH1023" i="4"/>
  <c r="BH1027" i="4"/>
  <c r="BH1049" i="4"/>
  <c r="BH1056" i="4"/>
  <c r="BH1058" i="4"/>
  <c r="BH1060" i="4"/>
  <c r="BH1062" i="4"/>
  <c r="BH1066" i="4"/>
  <c r="BH1087" i="4"/>
  <c r="BH1094" i="4"/>
  <c r="BH1096" i="4"/>
  <c r="BH1098" i="4"/>
  <c r="BH1100" i="4"/>
  <c r="BH1104" i="4"/>
  <c r="BH1125" i="4"/>
  <c r="BH900" i="4"/>
  <c r="BH901" i="4"/>
  <c r="BH902" i="4"/>
  <c r="BH903" i="4"/>
  <c r="BH934" i="4"/>
  <c r="BH935" i="4"/>
  <c r="BH936" i="4"/>
  <c r="BH937" i="4"/>
  <c r="BH960" i="4"/>
  <c r="BH961" i="4"/>
  <c r="BH962" i="4"/>
  <c r="BH963" i="4"/>
  <c r="BH992" i="4"/>
  <c r="BH993" i="4"/>
  <c r="BH994" i="4"/>
  <c r="BH995" i="4"/>
  <c r="BH1128" i="4"/>
  <c r="BH1131" i="4"/>
  <c r="BH1132" i="4"/>
  <c r="BH1133" i="4"/>
  <c r="BH1134" i="4"/>
  <c r="BH1135" i="4"/>
  <c r="BH1136" i="4"/>
  <c r="BH1137" i="4"/>
  <c r="BH1138" i="4"/>
  <c r="BH1142" i="4"/>
  <c r="BH908" i="4"/>
  <c r="BH909" i="4"/>
  <c r="BH910" i="4"/>
  <c r="BH911" i="4"/>
  <c r="BH942" i="4"/>
  <c r="BH943" i="4"/>
  <c r="BH944" i="4"/>
  <c r="BH945" i="4"/>
  <c r="BH968" i="4"/>
  <c r="BH969" i="4"/>
  <c r="BH970" i="4"/>
  <c r="BH971" i="4"/>
  <c r="BH1000" i="4"/>
  <c r="BH1001" i="4"/>
  <c r="BH1002" i="4"/>
  <c r="BH1003" i="4"/>
  <c r="BH1145" i="4"/>
  <c r="BH1148" i="4"/>
  <c r="BH1149" i="4"/>
  <c r="BH1150" i="4"/>
  <c r="BH1151" i="4"/>
  <c r="BH1152" i="4"/>
  <c r="BH1153" i="4"/>
  <c r="BH1154" i="4"/>
  <c r="BH1155" i="4"/>
  <c r="BH1159" i="4"/>
  <c r="AV287" i="11"/>
  <c r="AV282" i="11"/>
  <c r="BG1568" i="4"/>
  <c r="BH1570" i="4"/>
  <c r="BH1571" i="4"/>
  <c r="AV23" i="12"/>
  <c r="BH1699" i="4"/>
  <c r="AV48" i="12"/>
  <c r="AV6" i="12"/>
  <c r="AV7" i="12"/>
  <c r="AV8" i="12"/>
  <c r="AV5" i="12"/>
  <c r="AV4" i="12"/>
  <c r="BG619" i="4"/>
  <c r="BG628" i="4"/>
  <c r="BG620" i="4"/>
  <c r="BG629" i="4"/>
  <c r="BG621" i="4"/>
  <c r="BG630" i="4"/>
  <c r="BG631" i="4"/>
  <c r="BG632" i="4"/>
  <c r="BG634" i="4"/>
  <c r="BH636" i="4"/>
  <c r="AV22" i="12"/>
  <c r="AV17" i="12"/>
  <c r="AV18" i="12"/>
  <c r="AV19" i="12"/>
  <c r="BH1141" i="4"/>
  <c r="AV20" i="12"/>
  <c r="BH1156" i="4"/>
  <c r="BH1158" i="4"/>
  <c r="AV21" i="12"/>
  <c r="AV16" i="12"/>
  <c r="AV287" i="14"/>
  <c r="AV288" i="14"/>
  <c r="AV289" i="14"/>
  <c r="AV291" i="14"/>
  <c r="AV23" i="14"/>
  <c r="AV55" i="14"/>
  <c r="AV85" i="14"/>
  <c r="AV293" i="14"/>
  <c r="AV299" i="14"/>
  <c r="AV300" i="14"/>
  <c r="AV302" i="14"/>
  <c r="AV26" i="14"/>
  <c r="AV58" i="14"/>
  <c r="AV88" i="14"/>
  <c r="AV294" i="14"/>
  <c r="AV305" i="14"/>
  <c r="AV306" i="14"/>
  <c r="AV308" i="14"/>
  <c r="AV30" i="14"/>
  <c r="AV62" i="14"/>
  <c r="AV92" i="14"/>
  <c r="AV295" i="14"/>
  <c r="AV311" i="14"/>
  <c r="AV312" i="14"/>
  <c r="AV314" i="14"/>
  <c r="AV316" i="14"/>
  <c r="AV26" i="12"/>
  <c r="AU110" i="14"/>
  <c r="AV368" i="14"/>
  <c r="AV31" i="12"/>
  <c r="AV21" i="14"/>
  <c r="AV53" i="14"/>
  <c r="AV83" i="14"/>
  <c r="AV113" i="14"/>
  <c r="AU370" i="14"/>
  <c r="AV32" i="12"/>
  <c r="AU24" i="14"/>
  <c r="AU56" i="14"/>
  <c r="AU86" i="14"/>
  <c r="AU116" i="14"/>
  <c r="AV372" i="14"/>
  <c r="AV33" i="12"/>
  <c r="AV120" i="14"/>
  <c r="AU374" i="14"/>
  <c r="AV34" i="12"/>
  <c r="AU122" i="14"/>
  <c r="AV376" i="14"/>
  <c r="AV35" i="12"/>
  <c r="AV25" i="12"/>
  <c r="BH1607" i="4"/>
  <c r="AV332" i="14"/>
  <c r="AV333" i="14"/>
  <c r="AV334" i="14"/>
  <c r="AV335" i="14"/>
  <c r="AV336" i="14"/>
  <c r="AV339" i="14"/>
  <c r="AV340" i="14"/>
  <c r="AV341" i="14"/>
  <c r="AV342" i="14"/>
  <c r="AV36" i="12"/>
  <c r="AV216" i="14"/>
  <c r="AV217" i="14"/>
  <c r="AV218" i="14"/>
  <c r="AV200" i="14"/>
  <c r="AV222" i="14"/>
  <c r="AV223" i="14"/>
  <c r="AV224" i="14"/>
  <c r="AV225" i="14"/>
  <c r="AV203" i="14"/>
  <c r="AV227" i="14"/>
  <c r="AV228" i="14"/>
  <c r="AV229" i="14"/>
  <c r="AV230" i="14"/>
  <c r="AV207" i="14"/>
  <c r="AV232" i="14"/>
  <c r="AV233" i="14"/>
  <c r="AV234" i="14"/>
  <c r="AV235" i="14"/>
  <c r="AV237" i="14"/>
  <c r="AV38" i="12"/>
  <c r="AV242" i="14"/>
  <c r="AV40" i="12"/>
  <c r="AU246" i="14"/>
  <c r="AV41" i="12"/>
  <c r="AV245" i="14"/>
  <c r="AV42" i="12"/>
  <c r="AV198" i="14"/>
  <c r="AU243" i="14"/>
  <c r="AV43" i="12"/>
  <c r="AU201" i="14"/>
  <c r="AV244" i="14"/>
  <c r="AV44" i="12"/>
  <c r="AV37" i="12"/>
  <c r="AV24" i="12"/>
  <c r="BG1725" i="4"/>
  <c r="BH1726" i="4"/>
  <c r="AV49" i="12"/>
  <c r="BG1722" i="4"/>
  <c r="BH1723" i="4"/>
  <c r="AV53" i="12"/>
  <c r="AV47" i="12"/>
  <c r="AV58" i="12"/>
  <c r="BG1682" i="4"/>
  <c r="BG1672" i="4"/>
  <c r="BH1688" i="4"/>
  <c r="AV46" i="12"/>
  <c r="BH1634" i="4"/>
  <c r="AV57" i="12"/>
  <c r="AV55" i="12"/>
  <c r="AV56" i="12"/>
  <c r="AV3" i="12"/>
  <c r="BH1705" i="4"/>
  <c r="AV74" i="12"/>
  <c r="AV114" i="12"/>
  <c r="AV115" i="12"/>
  <c r="AV116" i="12"/>
  <c r="AV117" i="12"/>
  <c r="AV113" i="12"/>
  <c r="BH35" i="4"/>
  <c r="BH37" i="4"/>
  <c r="BH39" i="4"/>
  <c r="BH41" i="4"/>
  <c r="BH44" i="4"/>
  <c r="BH51" i="4"/>
  <c r="BH53" i="4"/>
  <c r="BH55" i="4"/>
  <c r="BH57" i="4"/>
  <c r="BH60" i="4"/>
  <c r="BH67" i="4"/>
  <c r="BH69" i="4"/>
  <c r="BH71" i="4"/>
  <c r="BH73" i="4"/>
  <c r="BH76" i="4"/>
  <c r="BH102" i="4"/>
  <c r="BH104" i="4"/>
  <c r="BH106" i="4"/>
  <c r="BH108" i="4"/>
  <c r="BH111" i="4"/>
  <c r="BH118" i="4"/>
  <c r="BH120" i="4"/>
  <c r="BH122" i="4"/>
  <c r="BH124" i="4"/>
  <c r="BH127" i="4"/>
  <c r="BH134" i="4"/>
  <c r="BH136" i="4"/>
  <c r="BH138" i="4"/>
  <c r="BH140" i="4"/>
  <c r="BH143" i="4"/>
  <c r="BH169" i="4"/>
  <c r="BH171" i="4"/>
  <c r="BH173" i="4"/>
  <c r="BH175" i="4"/>
  <c r="BH178" i="4"/>
  <c r="BH185" i="4"/>
  <c r="BH187" i="4"/>
  <c r="BH189" i="4"/>
  <c r="BH191" i="4"/>
  <c r="BH194" i="4"/>
  <c r="BH201" i="4"/>
  <c r="BH203" i="4"/>
  <c r="BH205" i="4"/>
  <c r="BH207" i="4"/>
  <c r="BH210" i="4"/>
  <c r="BH236" i="4"/>
  <c r="BH238" i="4"/>
  <c r="BH240" i="4"/>
  <c r="BH242" i="4"/>
  <c r="BH245" i="4"/>
  <c r="BH252" i="4"/>
  <c r="BH254" i="4"/>
  <c r="BH256" i="4"/>
  <c r="BH258" i="4"/>
  <c r="BH261" i="4"/>
  <c r="BH268" i="4"/>
  <c r="BH270" i="4"/>
  <c r="BH272" i="4"/>
  <c r="BH274" i="4"/>
  <c r="BH277" i="4"/>
  <c r="AV68" i="12"/>
  <c r="AV67" i="12"/>
  <c r="AV70" i="12"/>
  <c r="AV66" i="12"/>
  <c r="AV72" i="12"/>
  <c r="BH1046" i="4"/>
  <c r="BH1085" i="4"/>
  <c r="BH1123" i="4"/>
  <c r="AV73" i="12"/>
  <c r="AV71" i="12"/>
  <c r="AV65" i="12"/>
  <c r="BH1713" i="4"/>
  <c r="AV121" i="12"/>
  <c r="AV119" i="12"/>
  <c r="BH1629" i="4"/>
  <c r="AV62" i="12"/>
  <c r="AV59" i="12"/>
  <c r="AV123" i="12"/>
  <c r="AU129" i="12"/>
  <c r="AV124" i="12"/>
  <c r="AV125" i="12"/>
  <c r="BH1733" i="4"/>
  <c r="AV126" i="12"/>
  <c r="AV127" i="12"/>
  <c r="AV296" i="11"/>
  <c r="AV295" i="11"/>
  <c r="AV305" i="11"/>
  <c r="AV292" i="11"/>
  <c r="AV291" i="11"/>
  <c r="AV294" i="11"/>
  <c r="AV290" i="11"/>
  <c r="AV307" i="11"/>
  <c r="AV309" i="11"/>
  <c r="BI524" i="4"/>
  <c r="BI522" i="4"/>
  <c r="BI523" i="4"/>
  <c r="BI525" i="4"/>
  <c r="BI526" i="4"/>
  <c r="BI527" i="4"/>
  <c r="BI1555" i="4"/>
  <c r="AW43" i="11"/>
  <c r="BI1610" i="4"/>
  <c r="AW127" i="14"/>
  <c r="AW128" i="14"/>
  <c r="AW130" i="14"/>
  <c r="BI534" i="4"/>
  <c r="BI532" i="4"/>
  <c r="BI533" i="4"/>
  <c r="BI535" i="4"/>
  <c r="BI536" i="4"/>
  <c r="BI537" i="4"/>
  <c r="BI1582" i="4"/>
  <c r="BI1584" i="4"/>
  <c r="BI1585" i="4"/>
  <c r="AW345" i="14"/>
  <c r="AW346" i="14"/>
  <c r="AW44" i="11"/>
  <c r="JT28" i="8"/>
  <c r="JT36" i="8"/>
  <c r="JT124" i="8"/>
  <c r="AW42" i="11"/>
  <c r="BI1674" i="4"/>
  <c r="BI1675" i="4"/>
  <c r="AW46" i="11"/>
  <c r="BI1635" i="4"/>
  <c r="BI1636" i="4"/>
  <c r="AW45" i="11"/>
  <c r="AW41" i="11"/>
  <c r="BI625" i="4"/>
  <c r="BI645" i="4"/>
  <c r="AW37" i="11"/>
  <c r="BI687" i="4"/>
  <c r="BH1185" i="4"/>
  <c r="BI1181" i="4"/>
  <c r="BI743" i="4"/>
  <c r="BI742" i="4"/>
  <c r="BI744" i="4"/>
  <c r="BI745" i="4"/>
  <c r="BI891" i="4"/>
  <c r="BI892" i="4"/>
  <c r="BI1182" i="4"/>
  <c r="BI1183" i="4"/>
  <c r="BI1174" i="4"/>
  <c r="BI1175" i="4"/>
  <c r="BI1176" i="4"/>
  <c r="BI1177" i="4"/>
  <c r="BI1184" i="4"/>
  <c r="BI1462" i="4"/>
  <c r="AW33" i="11"/>
  <c r="BI688" i="4"/>
  <c r="BI694" i="4"/>
  <c r="BH1200" i="4"/>
  <c r="BI1196" i="4"/>
  <c r="BI759" i="4"/>
  <c r="BI758" i="4"/>
  <c r="BI760" i="4"/>
  <c r="BI761" i="4"/>
  <c r="BI895" i="4"/>
  <c r="BI896" i="4"/>
  <c r="BI1197" i="4"/>
  <c r="BI1198" i="4"/>
  <c r="BI1189" i="4"/>
  <c r="BI1190" i="4"/>
  <c r="BI1191" i="4"/>
  <c r="BI1192" i="4"/>
  <c r="BI1199" i="4"/>
  <c r="BI1466" i="4"/>
  <c r="AW34" i="11"/>
  <c r="BI689" i="4"/>
  <c r="BI695" i="4"/>
  <c r="BH1215" i="4"/>
  <c r="BI1211" i="4"/>
  <c r="BI766" i="4"/>
  <c r="BI765" i="4"/>
  <c r="BI767" i="4"/>
  <c r="BI768" i="4"/>
  <c r="BI899" i="4"/>
  <c r="BI1212" i="4"/>
  <c r="BI1213" i="4"/>
  <c r="BI1204" i="4"/>
  <c r="BI1205" i="4"/>
  <c r="BI1206" i="4"/>
  <c r="BI1207" i="4"/>
  <c r="BI1214" i="4"/>
  <c r="BI1471" i="4"/>
  <c r="AW35" i="11"/>
  <c r="BI690" i="4"/>
  <c r="BI696" i="4"/>
  <c r="BH1230" i="4"/>
  <c r="BI1226" i="4"/>
  <c r="BI773" i="4"/>
  <c r="BI772" i="4"/>
  <c r="BI774" i="4"/>
  <c r="BI775" i="4"/>
  <c r="BI907" i="4"/>
  <c r="BI1227" i="4"/>
  <c r="BI1228" i="4"/>
  <c r="BI1219" i="4"/>
  <c r="BI1220" i="4"/>
  <c r="BI1221" i="4"/>
  <c r="BI1222" i="4"/>
  <c r="BI1229" i="4"/>
  <c r="BI1476" i="4"/>
  <c r="AW36" i="11"/>
  <c r="AW32" i="11"/>
  <c r="AW5" i="14"/>
  <c r="AW6" i="14"/>
  <c r="AW8" i="14"/>
  <c r="AW9" i="14"/>
  <c r="AW10" i="14"/>
  <c r="AW13" i="14"/>
  <c r="AW11" i="14"/>
  <c r="AW14" i="14"/>
  <c r="AW16" i="14"/>
  <c r="AW18" i="14"/>
  <c r="AW22" i="14"/>
  <c r="AW25" i="14"/>
  <c r="AW28" i="14"/>
  <c r="AW32" i="14"/>
  <c r="AW158" i="14"/>
  <c r="AW37" i="14"/>
  <c r="AW38" i="14"/>
  <c r="AW40" i="14"/>
  <c r="AW41" i="14"/>
  <c r="AW42" i="14"/>
  <c r="AW45" i="14"/>
  <c r="AW43" i="14"/>
  <c r="AW46" i="14"/>
  <c r="AW48" i="14"/>
  <c r="AW50" i="14"/>
  <c r="AW54" i="14"/>
  <c r="AW57" i="14"/>
  <c r="AW60" i="14"/>
  <c r="AW64" i="14"/>
  <c r="AW159" i="14"/>
  <c r="AW67" i="14"/>
  <c r="AW68" i="14"/>
  <c r="AW70" i="14"/>
  <c r="AW71" i="14"/>
  <c r="AW72" i="14"/>
  <c r="AW75" i="14"/>
  <c r="AW73" i="14"/>
  <c r="AW76" i="14"/>
  <c r="AW78" i="14"/>
  <c r="AW80" i="14"/>
  <c r="AW84" i="14"/>
  <c r="AW87" i="14"/>
  <c r="AW90" i="14"/>
  <c r="AW94" i="14"/>
  <c r="AW160" i="14"/>
  <c r="AW250" i="14"/>
  <c r="AW251" i="14"/>
  <c r="AW39" i="11"/>
  <c r="AW131" i="14"/>
  <c r="AW132" i="14"/>
  <c r="AW135" i="14"/>
  <c r="AW133" i="14"/>
  <c r="AW136" i="14"/>
  <c r="AW138" i="14"/>
  <c r="AW140" i="14"/>
  <c r="AW144" i="14"/>
  <c r="AW147" i="14"/>
  <c r="AW150" i="14"/>
  <c r="AW154" i="14"/>
  <c r="AW182" i="14"/>
  <c r="AW266" i="14"/>
  <c r="AW267" i="14"/>
  <c r="AW40" i="11"/>
  <c r="AW38" i="11"/>
  <c r="AW47" i="11"/>
  <c r="AW48" i="11"/>
  <c r="AW49" i="11"/>
  <c r="AW50" i="11"/>
  <c r="AW51" i="11"/>
  <c r="AW52" i="11"/>
  <c r="AW53" i="11"/>
  <c r="AW31" i="11"/>
  <c r="BI1556" i="4"/>
  <c r="AW67" i="11"/>
  <c r="AW347" i="14"/>
  <c r="AW68" i="11"/>
  <c r="JT29" i="8"/>
  <c r="JT37" i="8"/>
  <c r="JT125" i="8"/>
  <c r="AW66" i="11"/>
  <c r="BI1676" i="4"/>
  <c r="AW70" i="11"/>
  <c r="BI1637" i="4"/>
  <c r="AW69" i="11"/>
  <c r="AW65" i="11"/>
  <c r="BI646" i="4"/>
  <c r="AW61" i="11"/>
  <c r="BI693" i="4"/>
  <c r="BH1245" i="4"/>
  <c r="BI1241" i="4"/>
  <c r="BI751" i="4"/>
  <c r="BI750" i="4"/>
  <c r="BI752" i="4"/>
  <c r="BI753" i="4"/>
  <c r="BI916" i="4"/>
  <c r="BI917" i="4"/>
  <c r="BI1242" i="4"/>
  <c r="BI1243" i="4"/>
  <c r="BI1234" i="4"/>
  <c r="BI1235" i="4"/>
  <c r="BI1236" i="4"/>
  <c r="BI1237" i="4"/>
  <c r="BI1244" i="4"/>
  <c r="BI1481" i="4"/>
  <c r="AW57" i="11"/>
  <c r="BI1467" i="4"/>
  <c r="AW58" i="11"/>
  <c r="BI1472" i="4"/>
  <c r="AW59" i="11"/>
  <c r="BI1477" i="4"/>
  <c r="AW60" i="11"/>
  <c r="AW56" i="11"/>
  <c r="AW252" i="14"/>
  <c r="AW63" i="11"/>
  <c r="AW268" i="14"/>
  <c r="AW64" i="11"/>
  <c r="AW62" i="11"/>
  <c r="AW71" i="11"/>
  <c r="AW72" i="11"/>
  <c r="AW73" i="11"/>
  <c r="AW74" i="11"/>
  <c r="AW75" i="11"/>
  <c r="AW76" i="11"/>
  <c r="AW77" i="11"/>
  <c r="AW55" i="11"/>
  <c r="AW30" i="11"/>
  <c r="BI547" i="4"/>
  <c r="BI545" i="4"/>
  <c r="BI546" i="4"/>
  <c r="BI548" i="4"/>
  <c r="BI549" i="4"/>
  <c r="BI550" i="4"/>
  <c r="BI1558" i="4"/>
  <c r="AW92" i="11"/>
  <c r="BI1589" i="4"/>
  <c r="BI1591" i="4"/>
  <c r="BI1592" i="4"/>
  <c r="AW348" i="14"/>
  <c r="AW349" i="14"/>
  <c r="AW93" i="11"/>
  <c r="BI1677" i="4"/>
  <c r="BI1678" i="4"/>
  <c r="AW95" i="11"/>
  <c r="BI1638" i="4"/>
  <c r="BI1639" i="4"/>
  <c r="AW94" i="11"/>
  <c r="AW90" i="11"/>
  <c r="BI648" i="4"/>
  <c r="AW86" i="11"/>
  <c r="BI713" i="4"/>
  <c r="BH1261" i="4"/>
  <c r="BI1257" i="4"/>
  <c r="BI783" i="4"/>
  <c r="BI782" i="4"/>
  <c r="BI784" i="4"/>
  <c r="BI785" i="4"/>
  <c r="BI922" i="4"/>
  <c r="BI923" i="4"/>
  <c r="BI1258" i="4"/>
  <c r="BI1259" i="4"/>
  <c r="BI1250" i="4"/>
  <c r="BI1251" i="4"/>
  <c r="BI1252" i="4"/>
  <c r="BI1253" i="4"/>
  <c r="BI1260" i="4"/>
  <c r="BI1486" i="4"/>
  <c r="AW82" i="11"/>
  <c r="BI714" i="4"/>
  <c r="BH1276" i="4"/>
  <c r="BI1272" i="4"/>
  <c r="BI790" i="4"/>
  <c r="BI789" i="4"/>
  <c r="BI791" i="4"/>
  <c r="BI792" i="4"/>
  <c r="BI928" i="4"/>
  <c r="BI929" i="4"/>
  <c r="BI1273" i="4"/>
  <c r="BI1274" i="4"/>
  <c r="BI1265" i="4"/>
  <c r="BI1266" i="4"/>
  <c r="BI1267" i="4"/>
  <c r="BI1268" i="4"/>
  <c r="BI1275" i="4"/>
  <c r="BI1490" i="4"/>
  <c r="AW83" i="11"/>
  <c r="BI715" i="4"/>
  <c r="BH1291" i="4"/>
  <c r="BI1287" i="4"/>
  <c r="BI797" i="4"/>
  <c r="BI796" i="4"/>
  <c r="BI798" i="4"/>
  <c r="BI799" i="4"/>
  <c r="BI933" i="4"/>
  <c r="BI1288" i="4"/>
  <c r="BI1289" i="4"/>
  <c r="BI1280" i="4"/>
  <c r="BI1281" i="4"/>
  <c r="BI1282" i="4"/>
  <c r="BI1283" i="4"/>
  <c r="BI1290" i="4"/>
  <c r="BI1494" i="4"/>
  <c r="AW84" i="11"/>
  <c r="BI716" i="4"/>
  <c r="BH1306" i="4"/>
  <c r="BI1302" i="4"/>
  <c r="BI804" i="4"/>
  <c r="BI803" i="4"/>
  <c r="BI805" i="4"/>
  <c r="BI806" i="4"/>
  <c r="BI941" i="4"/>
  <c r="BI1303" i="4"/>
  <c r="BI1304" i="4"/>
  <c r="BI1295" i="4"/>
  <c r="BI1296" i="4"/>
  <c r="BI1297" i="4"/>
  <c r="BI1298" i="4"/>
  <c r="BI1305" i="4"/>
  <c r="BI1498" i="4"/>
  <c r="AW85" i="11"/>
  <c r="AW81" i="11"/>
  <c r="AW164" i="14"/>
  <c r="AW165" i="14"/>
  <c r="AW166" i="14"/>
  <c r="AW253" i="14"/>
  <c r="AW254" i="14"/>
  <c r="AW183" i="14"/>
  <c r="AW269" i="14"/>
  <c r="AW270" i="14"/>
  <c r="AW89" i="11"/>
  <c r="AW87" i="11"/>
  <c r="AW96" i="11"/>
  <c r="AW97" i="11"/>
  <c r="AW98" i="11"/>
  <c r="AW99" i="11"/>
  <c r="AW100" i="11"/>
  <c r="AW101" i="11"/>
  <c r="AW102" i="11"/>
  <c r="AW80" i="11"/>
  <c r="AW79" i="11"/>
  <c r="BI559" i="4"/>
  <c r="BI557" i="4"/>
  <c r="BI558" i="4"/>
  <c r="BI560" i="4"/>
  <c r="BI561" i="4"/>
  <c r="BI562" i="4"/>
  <c r="BI1560" i="4"/>
  <c r="AW117" i="11"/>
  <c r="BI569" i="4"/>
  <c r="BI567" i="4"/>
  <c r="BI568" i="4"/>
  <c r="BI570" i="4"/>
  <c r="BI571" i="4"/>
  <c r="BI572" i="4"/>
  <c r="BI1596" i="4"/>
  <c r="BI1598" i="4"/>
  <c r="BI1599" i="4"/>
  <c r="AW350" i="14"/>
  <c r="AW351" i="14"/>
  <c r="AW118" i="11"/>
  <c r="JT56" i="8"/>
  <c r="JT64" i="8"/>
  <c r="JT128" i="8"/>
  <c r="AW116" i="11"/>
  <c r="BI1679" i="4"/>
  <c r="BI1680" i="4"/>
  <c r="AW120" i="11"/>
  <c r="BI1640" i="4"/>
  <c r="BI1641" i="4"/>
  <c r="AW119" i="11"/>
  <c r="AW115" i="11"/>
  <c r="BI650" i="4"/>
  <c r="AW111" i="11"/>
  <c r="BI700" i="4"/>
  <c r="BH1382" i="4"/>
  <c r="BI1378" i="4"/>
  <c r="BI814" i="4"/>
  <c r="BI813" i="4"/>
  <c r="BI815" i="4"/>
  <c r="BI816" i="4"/>
  <c r="BI950" i="4"/>
  <c r="BI952" i="4"/>
  <c r="BI1379" i="4"/>
  <c r="BI1380" i="4"/>
  <c r="BI1371" i="4"/>
  <c r="BI1372" i="4"/>
  <c r="BI1373" i="4"/>
  <c r="BI1374" i="4"/>
  <c r="BI1381" i="4"/>
  <c r="BI1522" i="4"/>
  <c r="AW107" i="11"/>
  <c r="BI701" i="4"/>
  <c r="BH1337" i="4"/>
  <c r="BI1333" i="4"/>
  <c r="BI707" i="4"/>
  <c r="BI828" i="4"/>
  <c r="BI827" i="4"/>
  <c r="BI829" i="4"/>
  <c r="BI830" i="4"/>
  <c r="BI955" i="4"/>
  <c r="BI956" i="4"/>
  <c r="BI1334" i="4"/>
  <c r="BI1335" i="4"/>
  <c r="BI1326" i="4"/>
  <c r="BI1327" i="4"/>
  <c r="BI1328" i="4"/>
  <c r="BI1329" i="4"/>
  <c r="BI1336" i="4"/>
  <c r="BI1507" i="4"/>
  <c r="AW108" i="11"/>
  <c r="BI702" i="4"/>
  <c r="BH1352" i="4"/>
  <c r="BI1348" i="4"/>
  <c r="BI708" i="4"/>
  <c r="BI835" i="4"/>
  <c r="BI834" i="4"/>
  <c r="BI836" i="4"/>
  <c r="BI837" i="4"/>
  <c r="BI959" i="4"/>
  <c r="BI1349" i="4"/>
  <c r="BI1350" i="4"/>
  <c r="BI1341" i="4"/>
  <c r="BI1342" i="4"/>
  <c r="BI1343" i="4"/>
  <c r="BI1344" i="4"/>
  <c r="BI1351" i="4"/>
  <c r="BI1512" i="4"/>
  <c r="AW109" i="11"/>
  <c r="BI703" i="4"/>
  <c r="BH1367" i="4"/>
  <c r="BI1363" i="4"/>
  <c r="BI709" i="4"/>
  <c r="BI842" i="4"/>
  <c r="BI841" i="4"/>
  <c r="BI843" i="4"/>
  <c r="BI844" i="4"/>
  <c r="BI967" i="4"/>
  <c r="BI1364" i="4"/>
  <c r="BI1365" i="4"/>
  <c r="BI1356" i="4"/>
  <c r="BI1357" i="4"/>
  <c r="BI1358" i="4"/>
  <c r="BI1359" i="4"/>
  <c r="BI1366" i="4"/>
  <c r="BI1517" i="4"/>
  <c r="AW110" i="11"/>
  <c r="AW106" i="11"/>
  <c r="AW170" i="14"/>
  <c r="AW171" i="14"/>
  <c r="AW172" i="14"/>
  <c r="AW255" i="14"/>
  <c r="AW256" i="14"/>
  <c r="AW113" i="11"/>
  <c r="AW184" i="14"/>
  <c r="AW271" i="14"/>
  <c r="AW272" i="14"/>
  <c r="AW114" i="11"/>
  <c r="AW112" i="11"/>
  <c r="AW121" i="11"/>
  <c r="AW122" i="11"/>
  <c r="AW123" i="11"/>
  <c r="AW124" i="11"/>
  <c r="AW125" i="11"/>
  <c r="AW126" i="11"/>
  <c r="AW127" i="11"/>
  <c r="AW105" i="11"/>
  <c r="BI1561" i="4"/>
  <c r="AW141" i="11"/>
  <c r="AW352" i="14"/>
  <c r="AW142" i="11"/>
  <c r="JT57" i="8"/>
  <c r="JT65" i="8"/>
  <c r="JT129" i="8"/>
  <c r="AW140" i="11"/>
  <c r="BI1681" i="4"/>
  <c r="AW144" i="11"/>
  <c r="BI1642" i="4"/>
  <c r="AW143" i="11"/>
  <c r="AW139" i="11"/>
  <c r="BI651" i="4"/>
  <c r="AW135" i="11"/>
  <c r="BI1508" i="4"/>
  <c r="AW132" i="11"/>
  <c r="BI1513" i="4"/>
  <c r="AW133" i="11"/>
  <c r="BI1518" i="4"/>
  <c r="AW134" i="11"/>
  <c r="BI706" i="4"/>
  <c r="BH1322" i="4"/>
  <c r="BI1318" i="4"/>
  <c r="BI821" i="4"/>
  <c r="BI820" i="4"/>
  <c r="BI822" i="4"/>
  <c r="BI823" i="4"/>
  <c r="BI976" i="4"/>
  <c r="BI977" i="4"/>
  <c r="BI1319" i="4"/>
  <c r="BI1320" i="4"/>
  <c r="BI1311" i="4"/>
  <c r="BI1312" i="4"/>
  <c r="BI1313" i="4"/>
  <c r="BI1314" i="4"/>
  <c r="BI1321" i="4"/>
  <c r="BI1503" i="4"/>
  <c r="AW131" i="11"/>
  <c r="AW130" i="11"/>
  <c r="AW257" i="14"/>
  <c r="AW137" i="11"/>
  <c r="AW273" i="14"/>
  <c r="AW138" i="11"/>
  <c r="AW136" i="11"/>
  <c r="AW145" i="11"/>
  <c r="AW146" i="11"/>
  <c r="AW147" i="11"/>
  <c r="AW148" i="11"/>
  <c r="AW149" i="11"/>
  <c r="AW150" i="11"/>
  <c r="AW151" i="11"/>
  <c r="AW129" i="11"/>
  <c r="AW104" i="11"/>
  <c r="BI591" i="4"/>
  <c r="BI589" i="4"/>
  <c r="BI590" i="4"/>
  <c r="BI592" i="4"/>
  <c r="BI593" i="4"/>
  <c r="BI594" i="4"/>
  <c r="BI1563" i="4"/>
  <c r="AW166" i="11"/>
  <c r="BI601" i="4"/>
  <c r="BI599" i="4"/>
  <c r="BI600" i="4"/>
  <c r="BI602" i="4"/>
  <c r="BI603" i="4"/>
  <c r="BI604" i="4"/>
  <c r="BI581" i="4"/>
  <c r="BI579" i="4"/>
  <c r="BI580" i="4"/>
  <c r="BI582" i="4"/>
  <c r="BI583" i="4"/>
  <c r="BI584" i="4"/>
  <c r="BI1603" i="4"/>
  <c r="BI1605" i="4"/>
  <c r="BI1606" i="4"/>
  <c r="AW353" i="14"/>
  <c r="AW354" i="14"/>
  <c r="AW167" i="11"/>
  <c r="JT73" i="8"/>
  <c r="JT83" i="8"/>
  <c r="JT131" i="8"/>
  <c r="AW165" i="11"/>
  <c r="BI1683" i="4"/>
  <c r="AW169" i="11"/>
  <c r="BI1643" i="4"/>
  <c r="BI1644" i="4"/>
  <c r="AW168" i="11"/>
  <c r="AW164" i="11"/>
  <c r="BI653" i="4"/>
  <c r="AW160" i="11"/>
  <c r="BI720" i="4"/>
  <c r="BH1458" i="4"/>
  <c r="BI1454" i="4"/>
  <c r="BI852" i="4"/>
  <c r="BI851" i="4"/>
  <c r="BI853" i="4"/>
  <c r="BI854" i="4"/>
  <c r="BI983" i="4"/>
  <c r="BI984" i="4"/>
  <c r="BI1455" i="4"/>
  <c r="BI1456" i="4"/>
  <c r="BI1447" i="4"/>
  <c r="BI1448" i="4"/>
  <c r="BI1449" i="4"/>
  <c r="BI1450" i="4"/>
  <c r="BI1457" i="4"/>
  <c r="BI1550" i="4"/>
  <c r="AW156" i="11"/>
  <c r="BI721" i="4"/>
  <c r="BH1413" i="4"/>
  <c r="BI1409" i="4"/>
  <c r="BI727" i="4"/>
  <c r="BI866" i="4"/>
  <c r="BI865" i="4"/>
  <c r="BI867" i="4"/>
  <c r="BI868" i="4"/>
  <c r="BI987" i="4"/>
  <c r="BI988" i="4"/>
  <c r="BI1410" i="4"/>
  <c r="BI1411" i="4"/>
  <c r="BI1402" i="4"/>
  <c r="BI1403" i="4"/>
  <c r="BI1404" i="4"/>
  <c r="BI1405" i="4"/>
  <c r="BI1412" i="4"/>
  <c r="BI1533" i="4"/>
  <c r="AW157" i="11"/>
  <c r="BI722" i="4"/>
  <c r="BH1428" i="4"/>
  <c r="BI1424" i="4"/>
  <c r="BI728" i="4"/>
  <c r="BI873" i="4"/>
  <c r="BI872" i="4"/>
  <c r="BI874" i="4"/>
  <c r="BI875" i="4"/>
  <c r="BI991" i="4"/>
  <c r="BI1425" i="4"/>
  <c r="BI1426" i="4"/>
  <c r="BI1417" i="4"/>
  <c r="BI1418" i="4"/>
  <c r="BI1419" i="4"/>
  <c r="BI1420" i="4"/>
  <c r="BI1427" i="4"/>
  <c r="BI1539" i="4"/>
  <c r="AW158" i="11"/>
  <c r="BI723" i="4"/>
  <c r="BH1443" i="4"/>
  <c r="BI1439" i="4"/>
  <c r="BI729" i="4"/>
  <c r="BI880" i="4"/>
  <c r="BI879" i="4"/>
  <c r="BI881" i="4"/>
  <c r="BI882" i="4"/>
  <c r="BI999" i="4"/>
  <c r="BI1440" i="4"/>
  <c r="BI1441" i="4"/>
  <c r="BI1432" i="4"/>
  <c r="BI1433" i="4"/>
  <c r="BI1434" i="4"/>
  <c r="BI1435" i="4"/>
  <c r="BI1442" i="4"/>
  <c r="BI1545" i="4"/>
  <c r="AW159" i="11"/>
  <c r="AW155" i="11"/>
  <c r="AW176" i="14"/>
  <c r="AW177" i="14"/>
  <c r="AW178" i="14"/>
  <c r="AW258" i="14"/>
  <c r="AW259" i="14"/>
  <c r="AW162" i="11"/>
  <c r="AW185" i="14"/>
  <c r="AW274" i="14"/>
  <c r="AW275" i="14"/>
  <c r="AW163" i="11"/>
  <c r="AW161" i="11"/>
  <c r="AW170" i="11"/>
  <c r="AW171" i="11"/>
  <c r="AW172" i="11"/>
  <c r="AW173" i="11"/>
  <c r="AW174" i="11"/>
  <c r="AW175" i="11"/>
  <c r="AW176" i="11"/>
  <c r="AW154" i="11"/>
  <c r="BI1564" i="4"/>
  <c r="AW190" i="11"/>
  <c r="AW355" i="14"/>
  <c r="AW191" i="11"/>
  <c r="JT74" i="8"/>
  <c r="JT84" i="8"/>
  <c r="JT132" i="8"/>
  <c r="JT185" i="8"/>
  <c r="AW189" i="11"/>
  <c r="BI1645" i="4"/>
  <c r="AW192" i="11"/>
  <c r="BI1684" i="4"/>
  <c r="AW193" i="11"/>
  <c r="AW188" i="11"/>
  <c r="BI654" i="4"/>
  <c r="AW184" i="11"/>
  <c r="BI1532" i="4"/>
  <c r="AW181" i="11"/>
  <c r="BI1538" i="4"/>
  <c r="AW182" i="11"/>
  <c r="BI1544" i="4"/>
  <c r="AW183" i="11"/>
  <c r="BI726" i="4"/>
  <c r="BH1398" i="4"/>
  <c r="BI1394" i="4"/>
  <c r="BI859" i="4"/>
  <c r="BI858" i="4"/>
  <c r="BI860" i="4"/>
  <c r="BI861" i="4"/>
  <c r="BI1008" i="4"/>
  <c r="BI1009" i="4"/>
  <c r="BI1395" i="4"/>
  <c r="BI1396" i="4"/>
  <c r="BI1387" i="4"/>
  <c r="BI1388" i="4"/>
  <c r="BI1389" i="4"/>
  <c r="BI1390" i="4"/>
  <c r="BI1397" i="4"/>
  <c r="BI1527" i="4"/>
  <c r="AW180" i="11"/>
  <c r="AW179" i="11"/>
  <c r="AW260" i="14"/>
  <c r="AW186" i="11"/>
  <c r="AW276" i="14"/>
  <c r="AW187" i="11"/>
  <c r="AW185" i="11"/>
  <c r="AW194" i="11"/>
  <c r="AW195" i="11"/>
  <c r="AW196" i="11"/>
  <c r="AW197" i="11"/>
  <c r="AW198" i="11"/>
  <c r="AW199" i="11"/>
  <c r="AW200" i="11"/>
  <c r="AW178" i="11"/>
  <c r="BI1565" i="4"/>
  <c r="AW214" i="11"/>
  <c r="AW356" i="14"/>
  <c r="AW215" i="11"/>
  <c r="JT75" i="8"/>
  <c r="JT85" i="8"/>
  <c r="JT133" i="8"/>
  <c r="JT186" i="8"/>
  <c r="AW213" i="11"/>
  <c r="BI1646" i="4"/>
  <c r="AW216" i="11"/>
  <c r="AW212" i="11"/>
  <c r="BI655" i="4"/>
  <c r="AW208" i="11"/>
  <c r="BI1534" i="4"/>
  <c r="AW205" i="11"/>
  <c r="BI1540" i="4"/>
  <c r="AW206" i="11"/>
  <c r="BI1546" i="4"/>
  <c r="AW207" i="11"/>
  <c r="BI1528" i="4"/>
  <c r="AW204" i="11"/>
  <c r="AW203" i="11"/>
  <c r="AW261" i="14"/>
  <c r="AW210" i="11"/>
  <c r="AW277" i="14"/>
  <c r="AW211" i="11"/>
  <c r="AW209" i="11"/>
  <c r="AW218" i="11"/>
  <c r="AW219" i="11"/>
  <c r="AW220" i="11"/>
  <c r="AW221" i="11"/>
  <c r="AW222" i="11"/>
  <c r="AW223" i="11"/>
  <c r="AW224" i="11"/>
  <c r="AW202" i="11"/>
  <c r="BI1566" i="4"/>
  <c r="AW234" i="11"/>
  <c r="AW357" i="14"/>
  <c r="AW235" i="11"/>
  <c r="BI1686" i="4"/>
  <c r="AW238" i="11"/>
  <c r="BI1653" i="4"/>
  <c r="AW236" i="11"/>
  <c r="BI1651" i="4"/>
  <c r="AW237" i="11"/>
  <c r="AW232" i="11"/>
  <c r="BI626" i="4"/>
  <c r="BI656" i="4"/>
  <c r="AW228" i="11"/>
  <c r="AW227" i="11"/>
  <c r="AW262" i="14"/>
  <c r="AW230" i="11"/>
  <c r="AW278" i="14"/>
  <c r="AW231" i="11"/>
  <c r="AW229" i="11"/>
  <c r="AW239" i="11"/>
  <c r="AW240" i="11"/>
  <c r="AW241" i="11"/>
  <c r="AW242" i="11"/>
  <c r="AW243" i="11"/>
  <c r="AW244" i="11"/>
  <c r="AW245" i="11"/>
  <c r="AW226" i="11"/>
  <c r="AW153" i="11"/>
  <c r="AW29" i="11"/>
  <c r="AW248" i="11"/>
  <c r="AW189" i="14"/>
  <c r="AW192" i="14"/>
  <c r="AW190" i="14"/>
  <c r="AW191" i="14"/>
  <c r="AW194" i="14"/>
  <c r="AW199" i="14"/>
  <c r="AW202" i="14"/>
  <c r="AW205" i="14"/>
  <c r="AW209" i="14"/>
  <c r="AW212" i="14"/>
  <c r="AW257" i="11"/>
  <c r="AW252" i="11"/>
  <c r="BI20" i="4"/>
  <c r="BI21" i="4"/>
  <c r="BI22" i="4"/>
  <c r="BI23" i="4"/>
  <c r="BI26" i="4"/>
  <c r="BI30" i="4"/>
  <c r="BI90" i="4"/>
  <c r="BI91" i="4"/>
  <c r="BI92" i="4"/>
  <c r="BI93" i="4"/>
  <c r="BI96" i="4"/>
  <c r="BI98" i="4"/>
  <c r="BI34" i="4"/>
  <c r="BI36" i="4"/>
  <c r="BI38" i="4"/>
  <c r="BI40" i="4"/>
  <c r="BI43" i="4"/>
  <c r="BI101" i="4"/>
  <c r="BI103" i="4"/>
  <c r="BI105" i="4"/>
  <c r="BI107" i="4"/>
  <c r="BI110" i="4"/>
  <c r="BI157" i="4"/>
  <c r="BI158" i="4"/>
  <c r="BI159" i="4"/>
  <c r="BI160" i="4"/>
  <c r="BI163" i="4"/>
  <c r="BI165" i="4"/>
  <c r="BI224" i="4"/>
  <c r="BI225" i="4"/>
  <c r="BI226" i="4"/>
  <c r="BI227" i="4"/>
  <c r="BI230" i="4"/>
  <c r="BI232" i="4"/>
  <c r="BI168" i="4"/>
  <c r="BI170" i="4"/>
  <c r="BI172" i="4"/>
  <c r="BI174" i="4"/>
  <c r="BI177" i="4"/>
  <c r="BI235" i="4"/>
  <c r="BI237" i="4"/>
  <c r="BI239" i="4"/>
  <c r="BI241" i="4"/>
  <c r="BI244" i="4"/>
  <c r="AX12" i="10"/>
  <c r="BI281" i="4"/>
  <c r="BI282" i="4"/>
  <c r="AW263" i="11"/>
  <c r="BI47" i="4"/>
  <c r="BI114" i="4"/>
  <c r="BI50" i="4"/>
  <c r="BI52" i="4"/>
  <c r="BI54" i="4"/>
  <c r="BI56" i="4"/>
  <c r="BI59" i="4"/>
  <c r="BI117" i="4"/>
  <c r="BI119" i="4"/>
  <c r="BI121" i="4"/>
  <c r="BI123" i="4"/>
  <c r="BI126" i="4"/>
  <c r="BI181" i="4"/>
  <c r="BI248" i="4"/>
  <c r="BI184" i="4"/>
  <c r="BI186" i="4"/>
  <c r="BI188" i="4"/>
  <c r="BI190" i="4"/>
  <c r="BI193" i="4"/>
  <c r="BI251" i="4"/>
  <c r="BI253" i="4"/>
  <c r="BI255" i="4"/>
  <c r="BI257" i="4"/>
  <c r="BI260" i="4"/>
  <c r="AX15" i="10"/>
  <c r="BI285" i="4"/>
  <c r="BI286" i="4"/>
  <c r="AW264" i="11"/>
  <c r="BI63" i="4"/>
  <c r="BI130" i="4"/>
  <c r="BI66" i="4"/>
  <c r="BI68" i="4"/>
  <c r="BI70" i="4"/>
  <c r="BI72" i="4"/>
  <c r="BI75" i="4"/>
  <c r="BI133" i="4"/>
  <c r="BI135" i="4"/>
  <c r="BI137" i="4"/>
  <c r="BI139" i="4"/>
  <c r="BI142" i="4"/>
  <c r="BI197" i="4"/>
  <c r="BI264" i="4"/>
  <c r="BI200" i="4"/>
  <c r="BI202" i="4"/>
  <c r="BI204" i="4"/>
  <c r="BI206" i="4"/>
  <c r="BI209" i="4"/>
  <c r="BI267" i="4"/>
  <c r="BI269" i="4"/>
  <c r="BI271" i="4"/>
  <c r="BI273" i="4"/>
  <c r="BI276" i="4"/>
  <c r="AX18" i="10"/>
  <c r="BI289" i="4"/>
  <c r="BI290" i="4"/>
  <c r="AW265" i="11"/>
  <c r="AW262" i="11"/>
  <c r="AW260" i="11"/>
  <c r="JT200" i="8"/>
  <c r="JT195" i="8"/>
  <c r="JT197" i="8"/>
  <c r="JT201" i="8"/>
  <c r="AW277" i="11"/>
  <c r="AW213" i="14"/>
  <c r="AW278" i="11"/>
  <c r="CG446" i="6"/>
  <c r="BI1737" i="4"/>
  <c r="BI1734" i="4"/>
  <c r="BI1739" i="4"/>
  <c r="CG447" i="6"/>
  <c r="BI1740" i="4"/>
  <c r="BI1738" i="4"/>
  <c r="BI1741" i="4"/>
  <c r="BI1742" i="4"/>
  <c r="BI1744" i="4"/>
  <c r="AW276" i="11"/>
  <c r="AW273" i="11"/>
  <c r="BH1622" i="4"/>
  <c r="BI1618" i="4"/>
  <c r="BI1615" i="4"/>
  <c r="BI1616" i="4"/>
  <c r="BI1619" i="4"/>
  <c r="BI1620" i="4"/>
  <c r="BI1621" i="4"/>
  <c r="BI1631" i="4"/>
  <c r="AW261" i="11"/>
  <c r="AW259" i="11"/>
  <c r="AW250" i="11"/>
  <c r="AW280" i="11"/>
  <c r="AV128" i="12"/>
  <c r="AW288" i="11"/>
  <c r="BI283" i="4"/>
  <c r="BI287" i="4"/>
  <c r="BI291" i="4"/>
  <c r="AW284" i="11"/>
  <c r="AW283" i="11"/>
  <c r="BI1013" i="4"/>
  <c r="BI1016" i="4"/>
  <c r="BI1030" i="4"/>
  <c r="BI1018" i="4"/>
  <c r="BI1031" i="4"/>
  <c r="BI1020" i="4"/>
  <c r="BI1032" i="4"/>
  <c r="BI1022" i="4"/>
  <c r="BI1033" i="4"/>
  <c r="BI1024" i="4"/>
  <c r="BI1034" i="4"/>
  <c r="BI1035" i="4"/>
  <c r="BI1038" i="4"/>
  <c r="BI1039" i="4"/>
  <c r="BI1040" i="4"/>
  <c r="BI1041" i="4"/>
  <c r="BI1042" i="4"/>
  <c r="BI1043" i="4"/>
  <c r="BI1045" i="4"/>
  <c r="BI1052" i="4"/>
  <c r="BI1055" i="4"/>
  <c r="BI1069" i="4"/>
  <c r="BI1057" i="4"/>
  <c r="BI1070" i="4"/>
  <c r="BI1059" i="4"/>
  <c r="BI1071" i="4"/>
  <c r="BI1061" i="4"/>
  <c r="BI1072" i="4"/>
  <c r="BI1063" i="4"/>
  <c r="BI1073" i="4"/>
  <c r="BI1074" i="4"/>
  <c r="BI1077" i="4"/>
  <c r="BI1078" i="4"/>
  <c r="BI1079" i="4"/>
  <c r="BI1080" i="4"/>
  <c r="BI1081" i="4"/>
  <c r="BI1082" i="4"/>
  <c r="BI1084" i="4"/>
  <c r="BI1090" i="4"/>
  <c r="BI1093" i="4"/>
  <c r="BI1107" i="4"/>
  <c r="BI1095" i="4"/>
  <c r="BI1108" i="4"/>
  <c r="BI1097" i="4"/>
  <c r="BI1109" i="4"/>
  <c r="BI1099" i="4"/>
  <c r="BI1110" i="4"/>
  <c r="BI1101" i="4"/>
  <c r="BI1111" i="4"/>
  <c r="BI1112" i="4"/>
  <c r="BI1115" i="4"/>
  <c r="BI1116" i="4"/>
  <c r="BI1117" i="4"/>
  <c r="BI1118" i="4"/>
  <c r="BI1119" i="4"/>
  <c r="BI1120" i="4"/>
  <c r="BI1122" i="4"/>
  <c r="AW286" i="11"/>
  <c r="BI1017" i="4"/>
  <c r="BI1019" i="4"/>
  <c r="BI1021" i="4"/>
  <c r="BI1023" i="4"/>
  <c r="BI1027" i="4"/>
  <c r="BI1049" i="4"/>
  <c r="BI1056" i="4"/>
  <c r="BI1058" i="4"/>
  <c r="BI1060" i="4"/>
  <c r="BI1062" i="4"/>
  <c r="BI1066" i="4"/>
  <c r="BI1087" i="4"/>
  <c r="BI1094" i="4"/>
  <c r="BI1096" i="4"/>
  <c r="BI1098" i="4"/>
  <c r="BI1100" i="4"/>
  <c r="BI1104" i="4"/>
  <c r="BI1125" i="4"/>
  <c r="BI900" i="4"/>
  <c r="BI901" i="4"/>
  <c r="BI902" i="4"/>
  <c r="BI903" i="4"/>
  <c r="BI934" i="4"/>
  <c r="BI935" i="4"/>
  <c r="BI936" i="4"/>
  <c r="BI937" i="4"/>
  <c r="BI960" i="4"/>
  <c r="BI961" i="4"/>
  <c r="BI962" i="4"/>
  <c r="BI963" i="4"/>
  <c r="BI992" i="4"/>
  <c r="BI993" i="4"/>
  <c r="BI994" i="4"/>
  <c r="BI995" i="4"/>
  <c r="BI1128" i="4"/>
  <c r="BI1131" i="4"/>
  <c r="BI1132" i="4"/>
  <c r="BI1133" i="4"/>
  <c r="BI1134" i="4"/>
  <c r="BI1135" i="4"/>
  <c r="BI1136" i="4"/>
  <c r="BI1137" i="4"/>
  <c r="BI1138" i="4"/>
  <c r="BI1142" i="4"/>
  <c r="BI908" i="4"/>
  <c r="BI909" i="4"/>
  <c r="BI910" i="4"/>
  <c r="BI911" i="4"/>
  <c r="BI942" i="4"/>
  <c r="BI943" i="4"/>
  <c r="BI944" i="4"/>
  <c r="BI945" i="4"/>
  <c r="BI968" i="4"/>
  <c r="BI969" i="4"/>
  <c r="BI970" i="4"/>
  <c r="BI971" i="4"/>
  <c r="BI1000" i="4"/>
  <c r="BI1001" i="4"/>
  <c r="BI1002" i="4"/>
  <c r="BI1003" i="4"/>
  <c r="BI1145" i="4"/>
  <c r="BI1148" i="4"/>
  <c r="BI1149" i="4"/>
  <c r="BI1150" i="4"/>
  <c r="BI1151" i="4"/>
  <c r="BI1152" i="4"/>
  <c r="BI1153" i="4"/>
  <c r="BI1154" i="4"/>
  <c r="BI1155" i="4"/>
  <c r="BI1159" i="4"/>
  <c r="AW287" i="11"/>
  <c r="AW282" i="11"/>
  <c r="BH1568" i="4"/>
  <c r="BI1570" i="4"/>
  <c r="BI1571" i="4"/>
  <c r="AW23" i="12"/>
  <c r="BI1699" i="4"/>
  <c r="AW48" i="12"/>
  <c r="AW6" i="12"/>
  <c r="AW7" i="12"/>
  <c r="AW8" i="12"/>
  <c r="AW5" i="12"/>
  <c r="AW4" i="12"/>
  <c r="BH619" i="4"/>
  <c r="BH628" i="4"/>
  <c r="BH620" i="4"/>
  <c r="BH629" i="4"/>
  <c r="BH621" i="4"/>
  <c r="BH630" i="4"/>
  <c r="BH631" i="4"/>
  <c r="BH632" i="4"/>
  <c r="BH634" i="4"/>
  <c r="BI636" i="4"/>
  <c r="AW22" i="12"/>
  <c r="AW17" i="12"/>
  <c r="AW18" i="12"/>
  <c r="AW19" i="12"/>
  <c r="BI1141" i="4"/>
  <c r="AW20" i="12"/>
  <c r="BI1156" i="4"/>
  <c r="BI1158" i="4"/>
  <c r="AW21" i="12"/>
  <c r="AW16" i="12"/>
  <c r="AW287" i="14"/>
  <c r="AW288" i="14"/>
  <c r="AW289" i="14"/>
  <c r="AW291" i="14"/>
  <c r="AW23" i="14"/>
  <c r="AW55" i="14"/>
  <c r="AW85" i="14"/>
  <c r="AW293" i="14"/>
  <c r="AW299" i="14"/>
  <c r="AW300" i="14"/>
  <c r="AW302" i="14"/>
  <c r="AW26" i="14"/>
  <c r="AW58" i="14"/>
  <c r="AW88" i="14"/>
  <c r="AW294" i="14"/>
  <c r="AW305" i="14"/>
  <c r="AW306" i="14"/>
  <c r="AW308" i="14"/>
  <c r="AW30" i="14"/>
  <c r="AW62" i="14"/>
  <c r="AW92" i="14"/>
  <c r="AW295" i="14"/>
  <c r="AW311" i="14"/>
  <c r="AW312" i="14"/>
  <c r="AW314" i="14"/>
  <c r="AW316" i="14"/>
  <c r="AW26" i="12"/>
  <c r="AV110" i="14"/>
  <c r="AW368" i="14"/>
  <c r="AW31" i="12"/>
  <c r="AW21" i="14"/>
  <c r="AW53" i="14"/>
  <c r="AW83" i="14"/>
  <c r="AW113" i="14"/>
  <c r="AV370" i="14"/>
  <c r="AW32" i="12"/>
  <c r="AV24" i="14"/>
  <c r="AV56" i="14"/>
  <c r="AV86" i="14"/>
  <c r="AV116" i="14"/>
  <c r="AW372" i="14"/>
  <c r="AW33" i="12"/>
  <c r="AW120" i="14"/>
  <c r="AV374" i="14"/>
  <c r="AW34" i="12"/>
  <c r="AV122" i="14"/>
  <c r="AW376" i="14"/>
  <c r="AW35" i="12"/>
  <c r="AW25" i="12"/>
  <c r="BI1607" i="4"/>
  <c r="AW332" i="14"/>
  <c r="AW333" i="14"/>
  <c r="AW334" i="14"/>
  <c r="AW335" i="14"/>
  <c r="AW336" i="14"/>
  <c r="AW339" i="14"/>
  <c r="AW340" i="14"/>
  <c r="AW341" i="14"/>
  <c r="AW342" i="14"/>
  <c r="AW36" i="12"/>
  <c r="AW216" i="14"/>
  <c r="AW217" i="14"/>
  <c r="AW218" i="14"/>
  <c r="AW200" i="14"/>
  <c r="AW222" i="14"/>
  <c r="AW223" i="14"/>
  <c r="AW224" i="14"/>
  <c r="AW225" i="14"/>
  <c r="AW203" i="14"/>
  <c r="AW227" i="14"/>
  <c r="AW228" i="14"/>
  <c r="AW229" i="14"/>
  <c r="AW230" i="14"/>
  <c r="AW207" i="14"/>
  <c r="AW232" i="14"/>
  <c r="AW233" i="14"/>
  <c r="AW234" i="14"/>
  <c r="AW235" i="14"/>
  <c r="AW237" i="14"/>
  <c r="AW38" i="12"/>
  <c r="AW242" i="14"/>
  <c r="AW40" i="12"/>
  <c r="AV246" i="14"/>
  <c r="AW41" i="12"/>
  <c r="AW245" i="14"/>
  <c r="AW42" i="12"/>
  <c r="AW198" i="14"/>
  <c r="AV243" i="14"/>
  <c r="AW43" i="12"/>
  <c r="AV201" i="14"/>
  <c r="AW244" i="14"/>
  <c r="AW44" i="12"/>
  <c r="AW37" i="12"/>
  <c r="AW24" i="12"/>
  <c r="BH1725" i="4"/>
  <c r="BI1726" i="4"/>
  <c r="AW49" i="12"/>
  <c r="BG1716" i="4"/>
  <c r="BH1716" i="4"/>
  <c r="BI1717" i="4"/>
  <c r="AW50" i="12"/>
  <c r="BG1719" i="4"/>
  <c r="BH1719" i="4"/>
  <c r="BI1720" i="4"/>
  <c r="AW51" i="12"/>
  <c r="BH1722" i="4"/>
  <c r="BI1723" i="4"/>
  <c r="AW53" i="12"/>
  <c r="AW47" i="12"/>
  <c r="AW58" i="12"/>
  <c r="BH1682" i="4"/>
  <c r="BH1672" i="4"/>
  <c r="BI1688" i="4"/>
  <c r="AW46" i="12"/>
  <c r="BI1634" i="4"/>
  <c r="AW57" i="12"/>
  <c r="AW55" i="12"/>
  <c r="AW56" i="12"/>
  <c r="AW3" i="12"/>
  <c r="BI1705" i="4"/>
  <c r="AW74" i="12"/>
  <c r="AW114" i="12"/>
  <c r="AW115" i="12"/>
  <c r="AW116" i="12"/>
  <c r="AW117" i="12"/>
  <c r="AW113" i="12"/>
  <c r="BI35" i="4"/>
  <c r="BI37" i="4"/>
  <c r="BI39" i="4"/>
  <c r="BI41" i="4"/>
  <c r="BI44" i="4"/>
  <c r="BI51" i="4"/>
  <c r="BI53" i="4"/>
  <c r="BI55" i="4"/>
  <c r="BI57" i="4"/>
  <c r="BI60" i="4"/>
  <c r="BI67" i="4"/>
  <c r="BI69" i="4"/>
  <c r="BI71" i="4"/>
  <c r="BI73" i="4"/>
  <c r="BI76" i="4"/>
  <c r="BI102" i="4"/>
  <c r="BI104" i="4"/>
  <c r="BI106" i="4"/>
  <c r="BI108" i="4"/>
  <c r="BI111" i="4"/>
  <c r="BI118" i="4"/>
  <c r="BI120" i="4"/>
  <c r="BI122" i="4"/>
  <c r="BI124" i="4"/>
  <c r="BI127" i="4"/>
  <c r="BI134" i="4"/>
  <c r="BI136" i="4"/>
  <c r="BI138" i="4"/>
  <c r="BI140" i="4"/>
  <c r="BI143" i="4"/>
  <c r="BI169" i="4"/>
  <c r="BI171" i="4"/>
  <c r="BI173" i="4"/>
  <c r="BI175" i="4"/>
  <c r="BI178" i="4"/>
  <c r="BI185" i="4"/>
  <c r="BI187" i="4"/>
  <c r="BI189" i="4"/>
  <c r="BI191" i="4"/>
  <c r="BI194" i="4"/>
  <c r="BI201" i="4"/>
  <c r="BI203" i="4"/>
  <c r="BI205" i="4"/>
  <c r="BI207" i="4"/>
  <c r="BI210" i="4"/>
  <c r="BI236" i="4"/>
  <c r="BI238" i="4"/>
  <c r="BI240" i="4"/>
  <c r="BI242" i="4"/>
  <c r="BI245" i="4"/>
  <c r="BI252" i="4"/>
  <c r="BI254" i="4"/>
  <c r="BI256" i="4"/>
  <c r="BI258" i="4"/>
  <c r="BI261" i="4"/>
  <c r="BI268" i="4"/>
  <c r="BI270" i="4"/>
  <c r="BI272" i="4"/>
  <c r="BI274" i="4"/>
  <c r="BI277" i="4"/>
  <c r="AW68" i="12"/>
  <c r="AW67" i="12"/>
  <c r="AW70" i="12"/>
  <c r="AW66" i="12"/>
  <c r="AW72" i="12"/>
  <c r="BI1046" i="4"/>
  <c r="BI1085" i="4"/>
  <c r="BI1123" i="4"/>
  <c r="AW73" i="12"/>
  <c r="AW71" i="12"/>
  <c r="AW65" i="12"/>
  <c r="BI1713" i="4"/>
  <c r="AW121" i="12"/>
  <c r="AW119" i="12"/>
  <c r="BI1629" i="4"/>
  <c r="AW62" i="12"/>
  <c r="AW59" i="12"/>
  <c r="AW123" i="12"/>
  <c r="AV129" i="12"/>
  <c r="AW124" i="12"/>
  <c r="AW125" i="12"/>
  <c r="BI1733" i="4"/>
  <c r="AW126" i="12"/>
  <c r="AW127" i="12"/>
  <c r="AW296" i="11"/>
  <c r="AW295" i="11"/>
  <c r="AW305" i="11"/>
  <c r="AW292" i="11"/>
  <c r="AW291" i="11"/>
  <c r="AW294" i="11"/>
  <c r="AW290" i="11"/>
  <c r="AW307" i="11"/>
  <c r="AW309" i="11"/>
  <c r="BJ524" i="4"/>
  <c r="BJ522" i="4"/>
  <c r="BJ523" i="4"/>
  <c r="BJ525" i="4"/>
  <c r="BJ526" i="4"/>
  <c r="BJ527" i="4"/>
  <c r="BJ1555" i="4"/>
  <c r="AX43" i="11"/>
  <c r="BJ1610" i="4"/>
  <c r="AX127" i="14"/>
  <c r="AX128" i="14"/>
  <c r="AX130" i="14"/>
  <c r="BJ534" i="4"/>
  <c r="BJ532" i="4"/>
  <c r="BJ533" i="4"/>
  <c r="BJ535" i="4"/>
  <c r="BJ536" i="4"/>
  <c r="BJ537" i="4"/>
  <c r="BJ1582" i="4"/>
  <c r="BJ1584" i="4"/>
  <c r="BJ1585" i="4"/>
  <c r="AX345" i="14"/>
  <c r="AX346" i="14"/>
  <c r="AX44" i="11"/>
  <c r="JU28" i="8"/>
  <c r="JU36" i="8"/>
  <c r="JU124" i="8"/>
  <c r="AX42" i="11"/>
  <c r="BJ1674" i="4"/>
  <c r="BJ1675" i="4"/>
  <c r="AX46" i="11"/>
  <c r="BJ1635" i="4"/>
  <c r="BJ1636" i="4"/>
  <c r="AX45" i="11"/>
  <c r="AX41" i="11"/>
  <c r="BJ625" i="4"/>
  <c r="BJ645" i="4"/>
  <c r="AX37" i="11"/>
  <c r="BJ687" i="4"/>
  <c r="BI1185" i="4"/>
  <c r="BJ1181" i="4"/>
  <c r="BJ743" i="4"/>
  <c r="BJ742" i="4"/>
  <c r="BJ744" i="4"/>
  <c r="BJ745" i="4"/>
  <c r="BJ891" i="4"/>
  <c r="BJ892" i="4"/>
  <c r="BJ1182" i="4"/>
  <c r="BJ1183" i="4"/>
  <c r="BJ1174" i="4"/>
  <c r="BJ1175" i="4"/>
  <c r="BJ1176" i="4"/>
  <c r="BJ1177" i="4"/>
  <c r="BJ1184" i="4"/>
  <c r="BJ1462" i="4"/>
  <c r="AX33" i="11"/>
  <c r="BJ688" i="4"/>
  <c r="BJ694" i="4"/>
  <c r="BI1200" i="4"/>
  <c r="BJ1196" i="4"/>
  <c r="BJ759" i="4"/>
  <c r="BJ758" i="4"/>
  <c r="BJ760" i="4"/>
  <c r="BJ761" i="4"/>
  <c r="BJ895" i="4"/>
  <c r="BJ896" i="4"/>
  <c r="BJ1197" i="4"/>
  <c r="BJ1198" i="4"/>
  <c r="BJ1189" i="4"/>
  <c r="BJ1190" i="4"/>
  <c r="BJ1191" i="4"/>
  <c r="BJ1192" i="4"/>
  <c r="BJ1199" i="4"/>
  <c r="BJ1466" i="4"/>
  <c r="AX34" i="11"/>
  <c r="BJ689" i="4"/>
  <c r="BJ695" i="4"/>
  <c r="BI1215" i="4"/>
  <c r="BJ1211" i="4"/>
  <c r="BJ766" i="4"/>
  <c r="BJ765" i="4"/>
  <c r="BJ767" i="4"/>
  <c r="BJ768" i="4"/>
  <c r="BJ899" i="4"/>
  <c r="BJ1212" i="4"/>
  <c r="BJ1213" i="4"/>
  <c r="BJ1204" i="4"/>
  <c r="BJ1205" i="4"/>
  <c r="BJ1206" i="4"/>
  <c r="BJ1207" i="4"/>
  <c r="BJ1214" i="4"/>
  <c r="BJ1471" i="4"/>
  <c r="AX35" i="11"/>
  <c r="BJ690" i="4"/>
  <c r="BJ696" i="4"/>
  <c r="BI1230" i="4"/>
  <c r="BJ1226" i="4"/>
  <c r="BJ773" i="4"/>
  <c r="BJ772" i="4"/>
  <c r="BJ774" i="4"/>
  <c r="BJ775" i="4"/>
  <c r="BJ907" i="4"/>
  <c r="BJ1227" i="4"/>
  <c r="BJ1228" i="4"/>
  <c r="BJ1219" i="4"/>
  <c r="BJ1220" i="4"/>
  <c r="BJ1221" i="4"/>
  <c r="BJ1222" i="4"/>
  <c r="BJ1229" i="4"/>
  <c r="BJ1476" i="4"/>
  <c r="AX36" i="11"/>
  <c r="AX32" i="11"/>
  <c r="AX5" i="14"/>
  <c r="AX6" i="14"/>
  <c r="AX8" i="14"/>
  <c r="AX9" i="14"/>
  <c r="AX10" i="14"/>
  <c r="AX13" i="14"/>
  <c r="AX11" i="14"/>
  <c r="AX14" i="14"/>
  <c r="AX16" i="14"/>
  <c r="AX18" i="14"/>
  <c r="AX22" i="14"/>
  <c r="AX25" i="14"/>
  <c r="AX28" i="14"/>
  <c r="AX32" i="14"/>
  <c r="AX158" i="14"/>
  <c r="AX37" i="14"/>
  <c r="AX38" i="14"/>
  <c r="AX40" i="14"/>
  <c r="AX41" i="14"/>
  <c r="AX42" i="14"/>
  <c r="AX45" i="14"/>
  <c r="AX43" i="14"/>
  <c r="AX46" i="14"/>
  <c r="AX48" i="14"/>
  <c r="AX50" i="14"/>
  <c r="AX54" i="14"/>
  <c r="AX57" i="14"/>
  <c r="AX60" i="14"/>
  <c r="AX64" i="14"/>
  <c r="AX159" i="14"/>
  <c r="AX67" i="14"/>
  <c r="AX68" i="14"/>
  <c r="AX70" i="14"/>
  <c r="AX71" i="14"/>
  <c r="AX72" i="14"/>
  <c r="AX75" i="14"/>
  <c r="AX73" i="14"/>
  <c r="AX76" i="14"/>
  <c r="AX78" i="14"/>
  <c r="AX80" i="14"/>
  <c r="AX84" i="14"/>
  <c r="AX87" i="14"/>
  <c r="AX90" i="14"/>
  <c r="AX94" i="14"/>
  <c r="AX160" i="14"/>
  <c r="AX250" i="14"/>
  <c r="AX251" i="14"/>
  <c r="AX39" i="11"/>
  <c r="AX131" i="14"/>
  <c r="AX132" i="14"/>
  <c r="AX135" i="14"/>
  <c r="AX133" i="14"/>
  <c r="AX136" i="14"/>
  <c r="AX138" i="14"/>
  <c r="AX140" i="14"/>
  <c r="AX144" i="14"/>
  <c r="AX147" i="14"/>
  <c r="AX150" i="14"/>
  <c r="AX154" i="14"/>
  <c r="AX182" i="14"/>
  <c r="AX266" i="14"/>
  <c r="AX267" i="14"/>
  <c r="AX40" i="11"/>
  <c r="AX38" i="11"/>
  <c r="AX47" i="11"/>
  <c r="AX48" i="11"/>
  <c r="AX49" i="11"/>
  <c r="AX50" i="11"/>
  <c r="AX51" i="11"/>
  <c r="AX52" i="11"/>
  <c r="AX53" i="11"/>
  <c r="AX31" i="11"/>
  <c r="BJ1556" i="4"/>
  <c r="AX67" i="11"/>
  <c r="AX347" i="14"/>
  <c r="AX68" i="11"/>
  <c r="JU29" i="8"/>
  <c r="JU37" i="8"/>
  <c r="JU125" i="8"/>
  <c r="AX66" i="11"/>
  <c r="BJ1676" i="4"/>
  <c r="AX70" i="11"/>
  <c r="BJ1637" i="4"/>
  <c r="AX69" i="11"/>
  <c r="AX65" i="11"/>
  <c r="BJ646" i="4"/>
  <c r="AX61" i="11"/>
  <c r="BJ693" i="4"/>
  <c r="BI1245" i="4"/>
  <c r="BJ1241" i="4"/>
  <c r="BJ751" i="4"/>
  <c r="BJ750" i="4"/>
  <c r="BJ752" i="4"/>
  <c r="BJ753" i="4"/>
  <c r="BJ916" i="4"/>
  <c r="BJ917" i="4"/>
  <c r="BJ1242" i="4"/>
  <c r="BJ1243" i="4"/>
  <c r="BJ1234" i="4"/>
  <c r="BJ1235" i="4"/>
  <c r="BJ1236" i="4"/>
  <c r="BJ1237" i="4"/>
  <c r="BJ1244" i="4"/>
  <c r="BJ1481" i="4"/>
  <c r="AX57" i="11"/>
  <c r="BJ1467" i="4"/>
  <c r="AX58" i="11"/>
  <c r="BJ1472" i="4"/>
  <c r="AX59" i="11"/>
  <c r="BJ1477" i="4"/>
  <c r="AX60" i="11"/>
  <c r="AX56" i="11"/>
  <c r="AX252" i="14"/>
  <c r="AX63" i="11"/>
  <c r="AX268" i="14"/>
  <c r="AX64" i="11"/>
  <c r="AX62" i="11"/>
  <c r="AX71" i="11"/>
  <c r="AX72" i="11"/>
  <c r="AX73" i="11"/>
  <c r="AX74" i="11"/>
  <c r="AX75" i="11"/>
  <c r="AX76" i="11"/>
  <c r="AX77" i="11"/>
  <c r="AX55" i="11"/>
  <c r="AX30" i="11"/>
  <c r="BJ547" i="4"/>
  <c r="BJ545" i="4"/>
  <c r="BJ546" i="4"/>
  <c r="BJ548" i="4"/>
  <c r="BJ549" i="4"/>
  <c r="BJ550" i="4"/>
  <c r="BJ1558" i="4"/>
  <c r="AX92" i="11"/>
  <c r="BJ1589" i="4"/>
  <c r="BJ1591" i="4"/>
  <c r="BJ1592" i="4"/>
  <c r="AX348" i="14"/>
  <c r="AX349" i="14"/>
  <c r="AX93" i="11"/>
  <c r="BJ1677" i="4"/>
  <c r="BJ1678" i="4"/>
  <c r="AX95" i="11"/>
  <c r="BJ1638" i="4"/>
  <c r="BJ1639" i="4"/>
  <c r="AX94" i="11"/>
  <c r="AX90" i="11"/>
  <c r="BJ648" i="4"/>
  <c r="AX86" i="11"/>
  <c r="BJ713" i="4"/>
  <c r="BI1261" i="4"/>
  <c r="BJ1257" i="4"/>
  <c r="BJ783" i="4"/>
  <c r="BJ782" i="4"/>
  <c r="BJ784" i="4"/>
  <c r="BJ785" i="4"/>
  <c r="BJ922" i="4"/>
  <c r="BJ923" i="4"/>
  <c r="BJ1258" i="4"/>
  <c r="BJ1259" i="4"/>
  <c r="BJ1250" i="4"/>
  <c r="BJ1251" i="4"/>
  <c r="BJ1252" i="4"/>
  <c r="BJ1253" i="4"/>
  <c r="BJ1260" i="4"/>
  <c r="BJ1486" i="4"/>
  <c r="AX82" i="11"/>
  <c r="BJ714" i="4"/>
  <c r="BI1276" i="4"/>
  <c r="BJ1272" i="4"/>
  <c r="BJ790" i="4"/>
  <c r="BJ789" i="4"/>
  <c r="BJ791" i="4"/>
  <c r="BJ792" i="4"/>
  <c r="BJ928" i="4"/>
  <c r="BJ929" i="4"/>
  <c r="BJ1273" i="4"/>
  <c r="BJ1274" i="4"/>
  <c r="BJ1265" i="4"/>
  <c r="BJ1266" i="4"/>
  <c r="BJ1267" i="4"/>
  <c r="BJ1268" i="4"/>
  <c r="BJ1275" i="4"/>
  <c r="BJ1490" i="4"/>
  <c r="AX83" i="11"/>
  <c r="BJ715" i="4"/>
  <c r="BI1291" i="4"/>
  <c r="BJ1287" i="4"/>
  <c r="BJ797" i="4"/>
  <c r="BJ796" i="4"/>
  <c r="BJ798" i="4"/>
  <c r="BJ799" i="4"/>
  <c r="BJ933" i="4"/>
  <c r="BJ1288" i="4"/>
  <c r="BJ1289" i="4"/>
  <c r="BJ1280" i="4"/>
  <c r="BJ1281" i="4"/>
  <c r="BJ1282" i="4"/>
  <c r="BJ1283" i="4"/>
  <c r="BJ1290" i="4"/>
  <c r="BJ1494" i="4"/>
  <c r="AX84" i="11"/>
  <c r="BJ716" i="4"/>
  <c r="BI1306" i="4"/>
  <c r="BJ1302" i="4"/>
  <c r="BJ804" i="4"/>
  <c r="BJ803" i="4"/>
  <c r="BJ805" i="4"/>
  <c r="BJ806" i="4"/>
  <c r="BJ941" i="4"/>
  <c r="BJ1303" i="4"/>
  <c r="BJ1304" i="4"/>
  <c r="BJ1295" i="4"/>
  <c r="BJ1296" i="4"/>
  <c r="BJ1297" i="4"/>
  <c r="BJ1298" i="4"/>
  <c r="BJ1305" i="4"/>
  <c r="BJ1498" i="4"/>
  <c r="AX85" i="11"/>
  <c r="AX81" i="11"/>
  <c r="AX164" i="14"/>
  <c r="AX165" i="14"/>
  <c r="AX166" i="14"/>
  <c r="AX253" i="14"/>
  <c r="AX254" i="14"/>
  <c r="AX183" i="14"/>
  <c r="AX269" i="14"/>
  <c r="AX270" i="14"/>
  <c r="AX89" i="11"/>
  <c r="AX87" i="11"/>
  <c r="AX96" i="11"/>
  <c r="AX97" i="11"/>
  <c r="AX98" i="11"/>
  <c r="AX99" i="11"/>
  <c r="AX100" i="11"/>
  <c r="AX101" i="11"/>
  <c r="AX102" i="11"/>
  <c r="AX80" i="11"/>
  <c r="AX79" i="11"/>
  <c r="BJ559" i="4"/>
  <c r="BJ557" i="4"/>
  <c r="BJ558" i="4"/>
  <c r="BJ560" i="4"/>
  <c r="BJ561" i="4"/>
  <c r="BJ562" i="4"/>
  <c r="BJ1560" i="4"/>
  <c r="AX117" i="11"/>
  <c r="BJ569" i="4"/>
  <c r="BJ567" i="4"/>
  <c r="BJ568" i="4"/>
  <c r="BJ570" i="4"/>
  <c r="BJ571" i="4"/>
  <c r="BJ572" i="4"/>
  <c r="BJ1596" i="4"/>
  <c r="BJ1598" i="4"/>
  <c r="BJ1599" i="4"/>
  <c r="AX350" i="14"/>
  <c r="AX351" i="14"/>
  <c r="AX118" i="11"/>
  <c r="JU56" i="8"/>
  <c r="JU64" i="8"/>
  <c r="JU128" i="8"/>
  <c r="AX116" i="11"/>
  <c r="BJ1679" i="4"/>
  <c r="BJ1680" i="4"/>
  <c r="AX120" i="11"/>
  <c r="BJ1640" i="4"/>
  <c r="BJ1641" i="4"/>
  <c r="AX119" i="11"/>
  <c r="AX115" i="11"/>
  <c r="BJ650" i="4"/>
  <c r="AX111" i="11"/>
  <c r="BJ700" i="4"/>
  <c r="BI1382" i="4"/>
  <c r="BJ1378" i="4"/>
  <c r="BJ814" i="4"/>
  <c r="BJ813" i="4"/>
  <c r="BJ815" i="4"/>
  <c r="BJ816" i="4"/>
  <c r="BJ950" i="4"/>
  <c r="BJ952" i="4"/>
  <c r="BJ1379" i="4"/>
  <c r="BJ1380" i="4"/>
  <c r="BJ1371" i="4"/>
  <c r="BJ1372" i="4"/>
  <c r="BJ1373" i="4"/>
  <c r="BJ1374" i="4"/>
  <c r="BJ1381" i="4"/>
  <c r="BJ1522" i="4"/>
  <c r="AX107" i="11"/>
  <c r="BJ701" i="4"/>
  <c r="BI1337" i="4"/>
  <c r="BJ1333" i="4"/>
  <c r="BJ707" i="4"/>
  <c r="BJ828" i="4"/>
  <c r="BJ827" i="4"/>
  <c r="BJ829" i="4"/>
  <c r="BJ830" i="4"/>
  <c r="BJ955" i="4"/>
  <c r="BJ956" i="4"/>
  <c r="BJ1334" i="4"/>
  <c r="BJ1335" i="4"/>
  <c r="BJ1326" i="4"/>
  <c r="BJ1327" i="4"/>
  <c r="BJ1328" i="4"/>
  <c r="BJ1329" i="4"/>
  <c r="BJ1336" i="4"/>
  <c r="BJ1507" i="4"/>
  <c r="AX108" i="11"/>
  <c r="BJ702" i="4"/>
  <c r="BI1352" i="4"/>
  <c r="BJ1348" i="4"/>
  <c r="BJ708" i="4"/>
  <c r="BJ835" i="4"/>
  <c r="BJ834" i="4"/>
  <c r="BJ836" i="4"/>
  <c r="BJ837" i="4"/>
  <c r="BJ959" i="4"/>
  <c r="BJ1349" i="4"/>
  <c r="BJ1350" i="4"/>
  <c r="BJ1341" i="4"/>
  <c r="BJ1342" i="4"/>
  <c r="BJ1343" i="4"/>
  <c r="BJ1344" i="4"/>
  <c r="BJ1351" i="4"/>
  <c r="BJ1512" i="4"/>
  <c r="AX109" i="11"/>
  <c r="BJ703" i="4"/>
  <c r="BI1367" i="4"/>
  <c r="BJ1363" i="4"/>
  <c r="BJ709" i="4"/>
  <c r="BJ842" i="4"/>
  <c r="BJ841" i="4"/>
  <c r="BJ843" i="4"/>
  <c r="BJ844" i="4"/>
  <c r="BJ967" i="4"/>
  <c r="BJ1364" i="4"/>
  <c r="BJ1365" i="4"/>
  <c r="BJ1356" i="4"/>
  <c r="BJ1357" i="4"/>
  <c r="BJ1358" i="4"/>
  <c r="BJ1359" i="4"/>
  <c r="BJ1366" i="4"/>
  <c r="BJ1517" i="4"/>
  <c r="AX110" i="11"/>
  <c r="AX106" i="11"/>
  <c r="AX170" i="14"/>
  <c r="AX171" i="14"/>
  <c r="AX172" i="14"/>
  <c r="AX255" i="14"/>
  <c r="AX256" i="14"/>
  <c r="AX113" i="11"/>
  <c r="AX184" i="14"/>
  <c r="AX271" i="14"/>
  <c r="AX272" i="14"/>
  <c r="AX114" i="11"/>
  <c r="AX112" i="11"/>
  <c r="AX121" i="11"/>
  <c r="AX122" i="11"/>
  <c r="AX123" i="11"/>
  <c r="AX124" i="11"/>
  <c r="AX125" i="11"/>
  <c r="AX126" i="11"/>
  <c r="AX127" i="11"/>
  <c r="AX105" i="11"/>
  <c r="BJ1561" i="4"/>
  <c r="AX141" i="11"/>
  <c r="AX352" i="14"/>
  <c r="AX142" i="11"/>
  <c r="JU57" i="8"/>
  <c r="JU65" i="8"/>
  <c r="JU129" i="8"/>
  <c r="AX140" i="11"/>
  <c r="BJ1681" i="4"/>
  <c r="AX144" i="11"/>
  <c r="BJ1642" i="4"/>
  <c r="AX143" i="11"/>
  <c r="AX139" i="11"/>
  <c r="BJ651" i="4"/>
  <c r="AX135" i="11"/>
  <c r="BJ1508" i="4"/>
  <c r="AX132" i="11"/>
  <c r="BJ1513" i="4"/>
  <c r="AX133" i="11"/>
  <c r="BJ1518" i="4"/>
  <c r="AX134" i="11"/>
  <c r="BJ706" i="4"/>
  <c r="BI1322" i="4"/>
  <c r="BJ1318" i="4"/>
  <c r="BJ822" i="4"/>
  <c r="BJ821" i="4"/>
  <c r="BJ820" i="4"/>
  <c r="BJ823" i="4"/>
  <c r="BJ976" i="4"/>
  <c r="BJ977" i="4"/>
  <c r="BJ1319" i="4"/>
  <c r="BJ1320" i="4"/>
  <c r="BJ1311" i="4"/>
  <c r="BJ1312" i="4"/>
  <c r="BJ1313" i="4"/>
  <c r="BJ1314" i="4"/>
  <c r="BJ1321" i="4"/>
  <c r="BJ1503" i="4"/>
  <c r="AX131" i="11"/>
  <c r="AX130" i="11"/>
  <c r="AX257" i="14"/>
  <c r="AX137" i="11"/>
  <c r="AX273" i="14"/>
  <c r="AX138" i="11"/>
  <c r="AX136" i="11"/>
  <c r="AX145" i="11"/>
  <c r="AX146" i="11"/>
  <c r="AX147" i="11"/>
  <c r="AX148" i="11"/>
  <c r="AX149" i="11"/>
  <c r="AX150" i="11"/>
  <c r="AX151" i="11"/>
  <c r="AX129" i="11"/>
  <c r="AX104" i="11"/>
  <c r="BJ591" i="4"/>
  <c r="BJ589" i="4"/>
  <c r="BJ590" i="4"/>
  <c r="BJ592" i="4"/>
  <c r="BJ593" i="4"/>
  <c r="BJ594" i="4"/>
  <c r="BJ1563" i="4"/>
  <c r="AX166" i="11"/>
  <c r="BJ601" i="4"/>
  <c r="BJ599" i="4"/>
  <c r="BJ600" i="4"/>
  <c r="BJ602" i="4"/>
  <c r="BJ603" i="4"/>
  <c r="BJ604" i="4"/>
  <c r="BJ581" i="4"/>
  <c r="BJ579" i="4"/>
  <c r="BJ580" i="4"/>
  <c r="BJ582" i="4"/>
  <c r="BJ583" i="4"/>
  <c r="BJ584" i="4"/>
  <c r="BJ1603" i="4"/>
  <c r="BJ1605" i="4"/>
  <c r="BJ1606" i="4"/>
  <c r="AX353" i="14"/>
  <c r="AX354" i="14"/>
  <c r="AX167" i="11"/>
  <c r="JU73" i="8"/>
  <c r="JU83" i="8"/>
  <c r="JU131" i="8"/>
  <c r="AX165" i="11"/>
  <c r="BJ1683" i="4"/>
  <c r="AX169" i="11"/>
  <c r="BJ1643" i="4"/>
  <c r="BJ1644" i="4"/>
  <c r="AX168" i="11"/>
  <c r="AX164" i="11"/>
  <c r="BJ653" i="4"/>
  <c r="AX160" i="11"/>
  <c r="BJ720" i="4"/>
  <c r="BI1458" i="4"/>
  <c r="BJ1454" i="4"/>
  <c r="BJ852" i="4"/>
  <c r="BJ851" i="4"/>
  <c r="BJ853" i="4"/>
  <c r="BJ854" i="4"/>
  <c r="BJ983" i="4"/>
  <c r="BJ984" i="4"/>
  <c r="BJ1455" i="4"/>
  <c r="BJ1456" i="4"/>
  <c r="BJ1447" i="4"/>
  <c r="BJ1448" i="4"/>
  <c r="BJ1449" i="4"/>
  <c r="BJ1450" i="4"/>
  <c r="BJ1457" i="4"/>
  <c r="BJ1550" i="4"/>
  <c r="AX156" i="11"/>
  <c r="BJ721" i="4"/>
  <c r="BI1413" i="4"/>
  <c r="BJ1409" i="4"/>
  <c r="BJ727" i="4"/>
  <c r="BJ866" i="4"/>
  <c r="BJ865" i="4"/>
  <c r="BJ867" i="4"/>
  <c r="BJ868" i="4"/>
  <c r="BJ987" i="4"/>
  <c r="BJ988" i="4"/>
  <c r="BJ1410" i="4"/>
  <c r="BJ1411" i="4"/>
  <c r="BJ1402" i="4"/>
  <c r="BJ1403" i="4"/>
  <c r="BJ1404" i="4"/>
  <c r="BJ1405" i="4"/>
  <c r="BJ1412" i="4"/>
  <c r="BJ1533" i="4"/>
  <c r="AX157" i="11"/>
  <c r="BJ722" i="4"/>
  <c r="BI1428" i="4"/>
  <c r="BJ1424" i="4"/>
  <c r="BJ728" i="4"/>
  <c r="BJ873" i="4"/>
  <c r="BJ872" i="4"/>
  <c r="BJ874" i="4"/>
  <c r="BJ875" i="4"/>
  <c r="BJ991" i="4"/>
  <c r="BJ1425" i="4"/>
  <c r="BJ1426" i="4"/>
  <c r="BJ1417" i="4"/>
  <c r="BJ1418" i="4"/>
  <c r="BJ1419" i="4"/>
  <c r="BJ1420" i="4"/>
  <c r="BJ1427" i="4"/>
  <c r="BJ1539" i="4"/>
  <c r="AX158" i="11"/>
  <c r="BJ723" i="4"/>
  <c r="BI1443" i="4"/>
  <c r="BJ1439" i="4"/>
  <c r="BJ729" i="4"/>
  <c r="BJ880" i="4"/>
  <c r="BJ879" i="4"/>
  <c r="BJ881" i="4"/>
  <c r="BJ882" i="4"/>
  <c r="BJ999" i="4"/>
  <c r="BJ1440" i="4"/>
  <c r="BJ1441" i="4"/>
  <c r="BJ1432" i="4"/>
  <c r="BJ1433" i="4"/>
  <c r="BJ1434" i="4"/>
  <c r="BJ1435" i="4"/>
  <c r="BJ1442" i="4"/>
  <c r="BJ1545" i="4"/>
  <c r="AX159" i="11"/>
  <c r="AX155" i="11"/>
  <c r="AX176" i="14"/>
  <c r="AX177" i="14"/>
  <c r="AX178" i="14"/>
  <c r="AX258" i="14"/>
  <c r="AX259" i="14"/>
  <c r="AX162" i="11"/>
  <c r="AX185" i="14"/>
  <c r="AX274" i="14"/>
  <c r="AX275" i="14"/>
  <c r="AX163" i="11"/>
  <c r="AX161" i="11"/>
  <c r="AX170" i="11"/>
  <c r="AX171" i="11"/>
  <c r="AX172" i="11"/>
  <c r="AX173" i="11"/>
  <c r="AX174" i="11"/>
  <c r="AX175" i="11"/>
  <c r="AX176" i="11"/>
  <c r="AX154" i="11"/>
  <c r="BJ1564" i="4"/>
  <c r="AX190" i="11"/>
  <c r="AX355" i="14"/>
  <c r="AX191" i="11"/>
  <c r="JU74" i="8"/>
  <c r="JU84" i="8"/>
  <c r="JU132" i="8"/>
  <c r="JU185" i="8"/>
  <c r="AX189" i="11"/>
  <c r="BJ1645" i="4"/>
  <c r="AX192" i="11"/>
  <c r="BJ1684" i="4"/>
  <c r="AX193" i="11"/>
  <c r="AX188" i="11"/>
  <c r="BJ654" i="4"/>
  <c r="AX184" i="11"/>
  <c r="BJ1532" i="4"/>
  <c r="AX181" i="11"/>
  <c r="BJ1538" i="4"/>
  <c r="AX182" i="11"/>
  <c r="BJ1544" i="4"/>
  <c r="AX183" i="11"/>
  <c r="BJ726" i="4"/>
  <c r="BI1398" i="4"/>
  <c r="BJ1394" i="4"/>
  <c r="BJ859" i="4"/>
  <c r="BJ858" i="4"/>
  <c r="BJ860" i="4"/>
  <c r="BJ861" i="4"/>
  <c r="BJ1008" i="4"/>
  <c r="BJ1009" i="4"/>
  <c r="BJ1395" i="4"/>
  <c r="BJ1396" i="4"/>
  <c r="BJ1387" i="4"/>
  <c r="BJ1388" i="4"/>
  <c r="BJ1389" i="4"/>
  <c r="BJ1390" i="4"/>
  <c r="BJ1397" i="4"/>
  <c r="BJ1527" i="4"/>
  <c r="AX180" i="11"/>
  <c r="AX179" i="11"/>
  <c r="AX260" i="14"/>
  <c r="AX186" i="11"/>
  <c r="AX276" i="14"/>
  <c r="AX187" i="11"/>
  <c r="AX185" i="11"/>
  <c r="AX194" i="11"/>
  <c r="AX195" i="11"/>
  <c r="AX196" i="11"/>
  <c r="AX197" i="11"/>
  <c r="AX198" i="11"/>
  <c r="AX199" i="11"/>
  <c r="AX200" i="11"/>
  <c r="AX178" i="11"/>
  <c r="BJ1565" i="4"/>
  <c r="AX214" i="11"/>
  <c r="AX356" i="14"/>
  <c r="AX215" i="11"/>
  <c r="JU75" i="8"/>
  <c r="JU85" i="8"/>
  <c r="JU133" i="8"/>
  <c r="JU186" i="8"/>
  <c r="AX213" i="11"/>
  <c r="BJ1646" i="4"/>
  <c r="AX216" i="11"/>
  <c r="AX212" i="11"/>
  <c r="BJ655" i="4"/>
  <c r="AX208" i="11"/>
  <c r="BJ1534" i="4"/>
  <c r="AX205" i="11"/>
  <c r="BJ1540" i="4"/>
  <c r="AX206" i="11"/>
  <c r="BJ1546" i="4"/>
  <c r="AX207" i="11"/>
  <c r="BJ1528" i="4"/>
  <c r="AX204" i="11"/>
  <c r="AX203" i="11"/>
  <c r="AX261" i="14"/>
  <c r="AX210" i="11"/>
  <c r="AX277" i="14"/>
  <c r="AX211" i="11"/>
  <c r="AX209" i="11"/>
  <c r="AX218" i="11"/>
  <c r="AX219" i="11"/>
  <c r="AX220" i="11"/>
  <c r="AX221" i="11"/>
  <c r="AX222" i="11"/>
  <c r="AX223" i="11"/>
  <c r="AX224" i="11"/>
  <c r="AX202" i="11"/>
  <c r="BJ1566" i="4"/>
  <c r="AX234" i="11"/>
  <c r="AX357" i="14"/>
  <c r="AX235" i="11"/>
  <c r="BJ1686" i="4"/>
  <c r="AX238" i="11"/>
  <c r="BJ1653" i="4"/>
  <c r="AX236" i="11"/>
  <c r="BJ1651" i="4"/>
  <c r="AX237" i="11"/>
  <c r="AX232" i="11"/>
  <c r="BJ626" i="4"/>
  <c r="BJ656" i="4"/>
  <c r="AX228" i="11"/>
  <c r="AX227" i="11"/>
  <c r="AX262" i="14"/>
  <c r="AX230" i="11"/>
  <c r="AX278" i="14"/>
  <c r="AX231" i="11"/>
  <c r="AX229" i="11"/>
  <c r="AX239" i="11"/>
  <c r="AX240" i="11"/>
  <c r="AX241" i="11"/>
  <c r="AX242" i="11"/>
  <c r="AX243" i="11"/>
  <c r="AX244" i="11"/>
  <c r="AX245" i="11"/>
  <c r="AX226" i="11"/>
  <c r="AX153" i="11"/>
  <c r="AX29" i="11"/>
  <c r="AX248" i="11"/>
  <c r="AX189" i="14"/>
  <c r="AX192" i="14"/>
  <c r="AX190" i="14"/>
  <c r="AX191" i="14"/>
  <c r="AX194" i="14"/>
  <c r="AX199" i="14"/>
  <c r="AX202" i="14"/>
  <c r="AX205" i="14"/>
  <c r="AX209" i="14"/>
  <c r="AX212" i="14"/>
  <c r="AX257" i="11"/>
  <c r="AX252" i="11"/>
  <c r="BJ20" i="4"/>
  <c r="BJ21" i="4"/>
  <c r="BJ22" i="4"/>
  <c r="BJ23" i="4"/>
  <c r="BJ24" i="4"/>
  <c r="BJ26" i="4"/>
  <c r="BJ30" i="4"/>
  <c r="BJ90" i="4"/>
  <c r="BJ91" i="4"/>
  <c r="BJ92" i="4"/>
  <c r="BJ93" i="4"/>
  <c r="BJ94" i="4"/>
  <c r="BJ96" i="4"/>
  <c r="BJ98" i="4"/>
  <c r="BJ34" i="4"/>
  <c r="BJ36" i="4"/>
  <c r="BJ38" i="4"/>
  <c r="BJ40" i="4"/>
  <c r="BJ43" i="4"/>
  <c r="BJ101" i="4"/>
  <c r="BJ103" i="4"/>
  <c r="BJ105" i="4"/>
  <c r="BJ107" i="4"/>
  <c r="BJ110" i="4"/>
  <c r="BJ157" i="4"/>
  <c r="BJ158" i="4"/>
  <c r="BJ159" i="4"/>
  <c r="BJ160" i="4"/>
  <c r="BJ161" i="4"/>
  <c r="BJ163" i="4"/>
  <c r="BJ165" i="4"/>
  <c r="BJ224" i="4"/>
  <c r="BJ225" i="4"/>
  <c r="BJ226" i="4"/>
  <c r="BJ227" i="4"/>
  <c r="BJ228" i="4"/>
  <c r="BJ230" i="4"/>
  <c r="BJ232" i="4"/>
  <c r="BJ168" i="4"/>
  <c r="BJ170" i="4"/>
  <c r="BJ172" i="4"/>
  <c r="BJ174" i="4"/>
  <c r="BJ177" i="4"/>
  <c r="BJ235" i="4"/>
  <c r="BJ237" i="4"/>
  <c r="BJ239" i="4"/>
  <c r="BJ241" i="4"/>
  <c r="BJ244" i="4"/>
  <c r="AY12" i="10"/>
  <c r="BJ281" i="4"/>
  <c r="BJ282" i="4"/>
  <c r="AX263" i="11"/>
  <c r="BJ47" i="4"/>
  <c r="BJ114" i="4"/>
  <c r="BJ50" i="4"/>
  <c r="BJ52" i="4"/>
  <c r="BJ54" i="4"/>
  <c r="BJ56" i="4"/>
  <c r="BJ59" i="4"/>
  <c r="BJ117" i="4"/>
  <c r="BJ119" i="4"/>
  <c r="BJ121" i="4"/>
  <c r="BJ123" i="4"/>
  <c r="BJ126" i="4"/>
  <c r="BJ181" i="4"/>
  <c r="BJ248" i="4"/>
  <c r="BJ184" i="4"/>
  <c r="BJ186" i="4"/>
  <c r="BJ188" i="4"/>
  <c r="BJ190" i="4"/>
  <c r="BJ193" i="4"/>
  <c r="BJ251" i="4"/>
  <c r="BJ253" i="4"/>
  <c r="BJ255" i="4"/>
  <c r="BJ257" i="4"/>
  <c r="BJ260" i="4"/>
  <c r="AY15" i="10"/>
  <c r="BJ285" i="4"/>
  <c r="BJ286" i="4"/>
  <c r="AX264" i="11"/>
  <c r="BJ63" i="4"/>
  <c r="BJ130" i="4"/>
  <c r="BJ66" i="4"/>
  <c r="BJ68" i="4"/>
  <c r="BJ70" i="4"/>
  <c r="BJ72" i="4"/>
  <c r="BJ75" i="4"/>
  <c r="BJ133" i="4"/>
  <c r="BJ135" i="4"/>
  <c r="BJ137" i="4"/>
  <c r="BJ139" i="4"/>
  <c r="BJ142" i="4"/>
  <c r="BJ197" i="4"/>
  <c r="BJ264" i="4"/>
  <c r="BJ200" i="4"/>
  <c r="BJ202" i="4"/>
  <c r="BJ204" i="4"/>
  <c r="BJ206" i="4"/>
  <c r="BJ209" i="4"/>
  <c r="BJ267" i="4"/>
  <c r="BJ269" i="4"/>
  <c r="BJ271" i="4"/>
  <c r="BJ273" i="4"/>
  <c r="BJ276" i="4"/>
  <c r="AY18" i="10"/>
  <c r="BJ289" i="4"/>
  <c r="BJ290" i="4"/>
  <c r="AX265" i="11"/>
  <c r="AX262" i="11"/>
  <c r="AX260" i="11"/>
  <c r="JU200" i="8"/>
  <c r="JU195" i="8"/>
  <c r="JU197" i="8"/>
  <c r="JU201" i="8"/>
  <c r="AX277" i="11"/>
  <c r="AX213" i="14"/>
  <c r="AX278" i="11"/>
  <c r="CH446" i="6"/>
  <c r="BJ1737" i="4"/>
  <c r="BJ1734" i="4"/>
  <c r="BJ1739" i="4"/>
  <c r="CH447" i="6"/>
  <c r="BJ1740" i="4"/>
  <c r="BJ1738" i="4"/>
  <c r="BJ1741" i="4"/>
  <c r="BJ1742" i="4"/>
  <c r="BJ1744" i="4"/>
  <c r="AX276" i="11"/>
  <c r="AX273" i="11"/>
  <c r="BI1622" i="4"/>
  <c r="BJ1618" i="4"/>
  <c r="BJ1615" i="4"/>
  <c r="BJ1616" i="4"/>
  <c r="BJ1619" i="4"/>
  <c r="BJ1620" i="4"/>
  <c r="BJ1621" i="4"/>
  <c r="BJ1631" i="4"/>
  <c r="AX261" i="11"/>
  <c r="AX259" i="11"/>
  <c r="AX250" i="11"/>
  <c r="AX280" i="11"/>
  <c r="AW128" i="12"/>
  <c r="AX288" i="11"/>
  <c r="BJ283" i="4"/>
  <c r="BJ287" i="4"/>
  <c r="BJ291" i="4"/>
  <c r="AX284" i="11"/>
  <c r="AX283" i="11"/>
  <c r="BJ1013" i="4"/>
  <c r="BJ1016" i="4"/>
  <c r="BJ1030" i="4"/>
  <c r="BJ1018" i="4"/>
  <c r="BJ1031" i="4"/>
  <c r="BJ1020" i="4"/>
  <c r="BJ1032" i="4"/>
  <c r="BJ1022" i="4"/>
  <c r="BJ1033" i="4"/>
  <c r="BJ1024" i="4"/>
  <c r="BJ1034" i="4"/>
  <c r="BJ1035" i="4"/>
  <c r="BJ1038" i="4"/>
  <c r="BJ1039" i="4"/>
  <c r="BJ1040" i="4"/>
  <c r="BJ1041" i="4"/>
  <c r="BJ1042" i="4"/>
  <c r="BJ1043" i="4"/>
  <c r="BJ1045" i="4"/>
  <c r="BJ1052" i="4"/>
  <c r="BJ1055" i="4"/>
  <c r="BJ1069" i="4"/>
  <c r="BJ1057" i="4"/>
  <c r="BJ1070" i="4"/>
  <c r="BJ1059" i="4"/>
  <c r="BJ1071" i="4"/>
  <c r="BJ1061" i="4"/>
  <c r="BJ1072" i="4"/>
  <c r="BJ1063" i="4"/>
  <c r="BJ1073" i="4"/>
  <c r="BJ1074" i="4"/>
  <c r="BJ1077" i="4"/>
  <c r="BJ1078" i="4"/>
  <c r="BJ1079" i="4"/>
  <c r="BJ1080" i="4"/>
  <c r="BJ1081" i="4"/>
  <c r="BJ1082" i="4"/>
  <c r="BJ1084" i="4"/>
  <c r="BJ1090" i="4"/>
  <c r="BJ1093" i="4"/>
  <c r="BJ1107" i="4"/>
  <c r="BJ1095" i="4"/>
  <c r="BJ1108" i="4"/>
  <c r="BJ1097" i="4"/>
  <c r="BJ1109" i="4"/>
  <c r="BJ1099" i="4"/>
  <c r="BJ1110" i="4"/>
  <c r="BJ1101" i="4"/>
  <c r="BJ1111" i="4"/>
  <c r="BJ1112" i="4"/>
  <c r="BJ1115" i="4"/>
  <c r="BJ1116" i="4"/>
  <c r="BJ1117" i="4"/>
  <c r="BJ1118" i="4"/>
  <c r="BJ1119" i="4"/>
  <c r="BJ1120" i="4"/>
  <c r="BJ1122" i="4"/>
  <c r="AX286" i="11"/>
  <c r="BJ1017" i="4"/>
  <c r="BJ1019" i="4"/>
  <c r="BJ1021" i="4"/>
  <c r="BJ1023" i="4"/>
  <c r="BJ1027" i="4"/>
  <c r="BJ1049" i="4"/>
  <c r="BJ1056" i="4"/>
  <c r="BJ1058" i="4"/>
  <c r="BJ1060" i="4"/>
  <c r="BJ1062" i="4"/>
  <c r="BJ1066" i="4"/>
  <c r="BJ1087" i="4"/>
  <c r="BJ1094" i="4"/>
  <c r="BJ1096" i="4"/>
  <c r="BJ1098" i="4"/>
  <c r="BJ1100" i="4"/>
  <c r="BJ1104" i="4"/>
  <c r="BJ1125" i="4"/>
  <c r="BJ900" i="4"/>
  <c r="BJ901" i="4"/>
  <c r="BJ902" i="4"/>
  <c r="BJ903" i="4"/>
  <c r="BJ934" i="4"/>
  <c r="BJ935" i="4"/>
  <c r="BJ936" i="4"/>
  <c r="BJ937" i="4"/>
  <c r="BJ960" i="4"/>
  <c r="BJ961" i="4"/>
  <c r="BJ962" i="4"/>
  <c r="BJ963" i="4"/>
  <c r="BJ992" i="4"/>
  <c r="BJ993" i="4"/>
  <c r="BJ994" i="4"/>
  <c r="BJ995" i="4"/>
  <c r="BJ1128" i="4"/>
  <c r="BJ1131" i="4"/>
  <c r="BJ1132" i="4"/>
  <c r="BJ1133" i="4"/>
  <c r="BJ1134" i="4"/>
  <c r="BJ1135" i="4"/>
  <c r="BJ1136" i="4"/>
  <c r="BJ1137" i="4"/>
  <c r="BJ1138" i="4"/>
  <c r="BJ1142" i="4"/>
  <c r="BJ908" i="4"/>
  <c r="BJ909" i="4"/>
  <c r="BJ910" i="4"/>
  <c r="BJ911" i="4"/>
  <c r="BJ942" i="4"/>
  <c r="BJ943" i="4"/>
  <c r="BJ944" i="4"/>
  <c r="BJ945" i="4"/>
  <c r="BJ968" i="4"/>
  <c r="BJ969" i="4"/>
  <c r="BJ970" i="4"/>
  <c r="BJ971" i="4"/>
  <c r="BJ1000" i="4"/>
  <c r="BJ1001" i="4"/>
  <c r="BJ1002" i="4"/>
  <c r="BJ1003" i="4"/>
  <c r="BJ1145" i="4"/>
  <c r="BJ1148" i="4"/>
  <c r="BJ1149" i="4"/>
  <c r="BJ1150" i="4"/>
  <c r="BJ1151" i="4"/>
  <c r="BJ1152" i="4"/>
  <c r="BJ1153" i="4"/>
  <c r="BJ1154" i="4"/>
  <c r="BJ1155" i="4"/>
  <c r="BJ1159" i="4"/>
  <c r="AX287" i="11"/>
  <c r="AX282" i="11"/>
  <c r="BI1568" i="4"/>
  <c r="BJ1570" i="4"/>
  <c r="BJ1571" i="4"/>
  <c r="AX23" i="12"/>
  <c r="BJ1699" i="4"/>
  <c r="AX48" i="12"/>
  <c r="AX6" i="12"/>
  <c r="AX7" i="12"/>
  <c r="AX8" i="12"/>
  <c r="AX5" i="12"/>
  <c r="AX4" i="12"/>
  <c r="BI619" i="4"/>
  <c r="BI628" i="4"/>
  <c r="BI620" i="4"/>
  <c r="BI629" i="4"/>
  <c r="BI621" i="4"/>
  <c r="BI630" i="4"/>
  <c r="BI631" i="4"/>
  <c r="BI632" i="4"/>
  <c r="BI634" i="4"/>
  <c r="BJ636" i="4"/>
  <c r="AX22" i="12"/>
  <c r="AX17" i="12"/>
  <c r="AX18" i="12"/>
  <c r="AX19" i="12"/>
  <c r="BJ1141" i="4"/>
  <c r="AX20" i="12"/>
  <c r="BJ1156" i="4"/>
  <c r="BJ1158" i="4"/>
  <c r="AX21" i="12"/>
  <c r="AX16" i="12"/>
  <c r="AX287" i="14"/>
  <c r="AX288" i="14"/>
  <c r="AX289" i="14"/>
  <c r="AX291" i="14"/>
  <c r="AX23" i="14"/>
  <c r="AX55" i="14"/>
  <c r="AX85" i="14"/>
  <c r="AX293" i="14"/>
  <c r="AX299" i="14"/>
  <c r="AX300" i="14"/>
  <c r="AX302" i="14"/>
  <c r="AX26" i="14"/>
  <c r="AX58" i="14"/>
  <c r="AX88" i="14"/>
  <c r="AX294" i="14"/>
  <c r="AX305" i="14"/>
  <c r="AX306" i="14"/>
  <c r="AX308" i="14"/>
  <c r="AX30" i="14"/>
  <c r="AX62" i="14"/>
  <c r="AX92" i="14"/>
  <c r="AX295" i="14"/>
  <c r="AX311" i="14"/>
  <c r="AX312" i="14"/>
  <c r="AX314" i="14"/>
  <c r="AX316" i="14"/>
  <c r="AX26" i="12"/>
  <c r="AS106" i="14"/>
  <c r="AT106" i="14"/>
  <c r="AU106" i="14"/>
  <c r="AV106" i="14"/>
  <c r="AW106" i="14"/>
  <c r="AX106" i="14"/>
  <c r="AX364" i="14"/>
  <c r="AX29" i="12"/>
  <c r="AM108" i="14"/>
  <c r="AN108" i="14"/>
  <c r="AO108" i="14"/>
  <c r="AP108" i="14"/>
  <c r="AQ108" i="14"/>
  <c r="AR108" i="14"/>
  <c r="AS108" i="14"/>
  <c r="AT108" i="14"/>
  <c r="AU108" i="14"/>
  <c r="AV108" i="14"/>
  <c r="AW108" i="14"/>
  <c r="AX108" i="14"/>
  <c r="AX366" i="14"/>
  <c r="AX30" i="12"/>
  <c r="AW110" i="14"/>
  <c r="AX368" i="14"/>
  <c r="AX31" i="12"/>
  <c r="AX21" i="14"/>
  <c r="AX53" i="14"/>
  <c r="AX83" i="14"/>
  <c r="AX113" i="14"/>
  <c r="AW370" i="14"/>
  <c r="AX32" i="12"/>
  <c r="AW24" i="14"/>
  <c r="AW56" i="14"/>
  <c r="AW86" i="14"/>
  <c r="AW116" i="14"/>
  <c r="AX372" i="14"/>
  <c r="AX33" i="12"/>
  <c r="AX120" i="14"/>
  <c r="AW374" i="14"/>
  <c r="AX34" i="12"/>
  <c r="AW122" i="14"/>
  <c r="AX376" i="14"/>
  <c r="AX35" i="12"/>
  <c r="AX25" i="12"/>
  <c r="BJ1607" i="4"/>
  <c r="AX332" i="14"/>
  <c r="AX333" i="14"/>
  <c r="AX334" i="14"/>
  <c r="AX335" i="14"/>
  <c r="AX336" i="14"/>
  <c r="AX339" i="14"/>
  <c r="AX340" i="14"/>
  <c r="AX341" i="14"/>
  <c r="AX342" i="14"/>
  <c r="AX36" i="12"/>
  <c r="AX216" i="14"/>
  <c r="AX217" i="14"/>
  <c r="AX218" i="14"/>
  <c r="AX200" i="14"/>
  <c r="AX222" i="14"/>
  <c r="AX223" i="14"/>
  <c r="AX224" i="14"/>
  <c r="AX225" i="14"/>
  <c r="AX203" i="14"/>
  <c r="AX227" i="14"/>
  <c r="AX228" i="14"/>
  <c r="AX229" i="14"/>
  <c r="AX230" i="14"/>
  <c r="AX207" i="14"/>
  <c r="AX232" i="14"/>
  <c r="AX233" i="14"/>
  <c r="AX234" i="14"/>
  <c r="AX235" i="14"/>
  <c r="AX237" i="14"/>
  <c r="AX38" i="12"/>
  <c r="AX241" i="14"/>
  <c r="AX39" i="12"/>
  <c r="AX242" i="14"/>
  <c r="AX40" i="12"/>
  <c r="AW246" i="14"/>
  <c r="AX41" i="12"/>
  <c r="AX245" i="14"/>
  <c r="AX42" i="12"/>
  <c r="AX198" i="14"/>
  <c r="AW243" i="14"/>
  <c r="AX43" i="12"/>
  <c r="AW201" i="14"/>
  <c r="AX244" i="14"/>
  <c r="AX44" i="12"/>
  <c r="AX37" i="12"/>
  <c r="AX24" i="12"/>
  <c r="BI1725" i="4"/>
  <c r="BJ1726" i="4"/>
  <c r="AX49" i="12"/>
  <c r="BI1722" i="4"/>
  <c r="BJ1723" i="4"/>
  <c r="AX53" i="12"/>
  <c r="AX47" i="12"/>
  <c r="AX58" i="12"/>
  <c r="BI1682" i="4"/>
  <c r="BI1672" i="4"/>
  <c r="BJ1688" i="4"/>
  <c r="AX46" i="12"/>
  <c r="BJ1634" i="4"/>
  <c r="AX57" i="12"/>
  <c r="AX55" i="12"/>
  <c r="AX56" i="12"/>
  <c r="AX3" i="12"/>
  <c r="BJ1705" i="4"/>
  <c r="AX74" i="12"/>
  <c r="AX114" i="12"/>
  <c r="AX115" i="12"/>
  <c r="AX116" i="12"/>
  <c r="AX117" i="12"/>
  <c r="AX113" i="12"/>
  <c r="BJ35" i="4"/>
  <c r="BJ37" i="4"/>
  <c r="BJ39" i="4"/>
  <c r="BJ41" i="4"/>
  <c r="BJ44" i="4"/>
  <c r="BJ51" i="4"/>
  <c r="BJ53" i="4"/>
  <c r="BJ55" i="4"/>
  <c r="BJ57" i="4"/>
  <c r="BJ60" i="4"/>
  <c r="BJ67" i="4"/>
  <c r="BJ69" i="4"/>
  <c r="BJ71" i="4"/>
  <c r="BJ73" i="4"/>
  <c r="BJ76" i="4"/>
  <c r="BJ102" i="4"/>
  <c r="BJ104" i="4"/>
  <c r="BJ106" i="4"/>
  <c r="BJ108" i="4"/>
  <c r="BJ111" i="4"/>
  <c r="BJ118" i="4"/>
  <c r="BJ120" i="4"/>
  <c r="BJ122" i="4"/>
  <c r="BJ124" i="4"/>
  <c r="BJ127" i="4"/>
  <c r="BJ134" i="4"/>
  <c r="BJ136" i="4"/>
  <c r="BJ138" i="4"/>
  <c r="BJ140" i="4"/>
  <c r="BJ143" i="4"/>
  <c r="BJ169" i="4"/>
  <c r="BJ171" i="4"/>
  <c r="BJ173" i="4"/>
  <c r="BJ175" i="4"/>
  <c r="BJ178" i="4"/>
  <c r="BJ185" i="4"/>
  <c r="BJ187" i="4"/>
  <c r="BJ189" i="4"/>
  <c r="BJ191" i="4"/>
  <c r="BJ194" i="4"/>
  <c r="BJ201" i="4"/>
  <c r="BJ203" i="4"/>
  <c r="BJ205" i="4"/>
  <c r="BJ207" i="4"/>
  <c r="BJ210" i="4"/>
  <c r="BJ236" i="4"/>
  <c r="BJ238" i="4"/>
  <c r="BJ240" i="4"/>
  <c r="BJ242" i="4"/>
  <c r="BJ245" i="4"/>
  <c r="BJ252" i="4"/>
  <c r="BJ254" i="4"/>
  <c r="BJ256" i="4"/>
  <c r="BJ258" i="4"/>
  <c r="BJ261" i="4"/>
  <c r="BJ268" i="4"/>
  <c r="BJ270" i="4"/>
  <c r="BJ272" i="4"/>
  <c r="BJ274" i="4"/>
  <c r="BJ277" i="4"/>
  <c r="AX68" i="12"/>
  <c r="AX67" i="12"/>
  <c r="AX70" i="12"/>
  <c r="AX66" i="12"/>
  <c r="AX72" i="12"/>
  <c r="BJ1046" i="4"/>
  <c r="BJ1085" i="4"/>
  <c r="BJ1123" i="4"/>
  <c r="AX73" i="12"/>
  <c r="AX71" i="12"/>
  <c r="AX65" i="12"/>
  <c r="BJ1713" i="4"/>
  <c r="AX121" i="12"/>
  <c r="AX119" i="12"/>
  <c r="BJ1629" i="4"/>
  <c r="AX62" i="12"/>
  <c r="AX59" i="12"/>
  <c r="AX123" i="12"/>
  <c r="AW129" i="12"/>
  <c r="AX124" i="12"/>
  <c r="AX125" i="12"/>
  <c r="BJ1733" i="4"/>
  <c r="AX126" i="12"/>
  <c r="AX127" i="12"/>
  <c r="AX296" i="11"/>
  <c r="AX295" i="11"/>
  <c r="AX305" i="11"/>
  <c r="AX292" i="11"/>
  <c r="AX291" i="11"/>
  <c r="AX294" i="11"/>
  <c r="AX290" i="11"/>
  <c r="AX307" i="11"/>
  <c r="AX309" i="11"/>
  <c r="AX313" i="11"/>
  <c r="BJ1695" i="4"/>
  <c r="AY54" i="10"/>
  <c r="BJ1702" i="4"/>
  <c r="BV1703" i="4"/>
  <c r="BJ54" i="12"/>
  <c r="AN97" i="10"/>
  <c r="AO97" i="10"/>
  <c r="AP97" i="10"/>
  <c r="AQ97" i="10"/>
  <c r="AR97" i="10"/>
  <c r="AS97" i="10"/>
  <c r="AT97" i="10"/>
  <c r="AU97" i="10"/>
  <c r="AV97" i="10"/>
  <c r="AW97" i="10"/>
  <c r="AX97" i="10"/>
  <c r="AY97" i="10"/>
  <c r="BJ1698" i="4"/>
  <c r="BV1699" i="4"/>
  <c r="BJ48" i="12"/>
  <c r="J29" i="5"/>
  <c r="CI62" i="6"/>
  <c r="BK17" i="4"/>
  <c r="BL17" i="4"/>
  <c r="BM17" i="4"/>
  <c r="BN17" i="4"/>
  <c r="BO17" i="4"/>
  <c r="BP17" i="4"/>
  <c r="BQ17" i="4"/>
  <c r="BR17" i="4"/>
  <c r="BS17" i="4"/>
  <c r="BT17" i="4"/>
  <c r="BU17" i="4"/>
  <c r="BV17" i="4"/>
  <c r="BV11" i="4"/>
  <c r="BV12" i="4"/>
  <c r="BV13" i="4"/>
  <c r="BV14" i="4"/>
  <c r="BV15" i="4"/>
  <c r="BV16" i="4"/>
  <c r="BV19" i="4"/>
  <c r="BV20" i="4"/>
  <c r="BV21" i="4"/>
  <c r="BV22" i="4"/>
  <c r="BV23" i="4"/>
  <c r="BV24" i="4"/>
  <c r="BV26" i="4"/>
  <c r="BV30" i="4"/>
  <c r="BV34" i="4"/>
  <c r="BU19" i="4"/>
  <c r="BU20" i="4"/>
  <c r="BU21" i="4"/>
  <c r="BU22" i="4"/>
  <c r="BU23" i="4"/>
  <c r="BU24" i="4"/>
  <c r="BU26" i="4"/>
  <c r="BU30" i="4"/>
  <c r="BV36" i="4"/>
  <c r="BT19" i="4"/>
  <c r="BT20" i="4"/>
  <c r="BT21" i="4"/>
  <c r="BT22" i="4"/>
  <c r="BT23" i="4"/>
  <c r="BT24" i="4"/>
  <c r="BT26" i="4"/>
  <c r="BT30" i="4"/>
  <c r="BV38" i="4"/>
  <c r="BS11" i="4"/>
  <c r="BS12" i="4"/>
  <c r="BS13" i="4"/>
  <c r="BS14" i="4"/>
  <c r="BS15" i="4"/>
  <c r="BS16" i="4"/>
  <c r="BS19" i="4"/>
  <c r="BS20" i="4"/>
  <c r="BS21" i="4"/>
  <c r="BS22" i="4"/>
  <c r="BS23" i="4"/>
  <c r="BS24" i="4"/>
  <c r="BS26" i="4"/>
  <c r="BS30" i="4"/>
  <c r="BV40" i="4"/>
  <c r="BV43" i="4"/>
  <c r="J30" i="5"/>
  <c r="CI71" i="6"/>
  <c r="BK87" i="4"/>
  <c r="BL87" i="4"/>
  <c r="BM87" i="4"/>
  <c r="BN87" i="4"/>
  <c r="BO87" i="4"/>
  <c r="BP87" i="4"/>
  <c r="BQ87" i="4"/>
  <c r="BR87" i="4"/>
  <c r="BS87" i="4"/>
  <c r="BT87" i="4"/>
  <c r="BU87" i="4"/>
  <c r="BV87" i="4"/>
  <c r="BV81" i="4"/>
  <c r="BV82" i="4"/>
  <c r="BV83" i="4"/>
  <c r="BV84" i="4"/>
  <c r="BV85" i="4"/>
  <c r="BV86" i="4"/>
  <c r="BV89" i="4"/>
  <c r="BV90" i="4"/>
  <c r="BV91" i="4"/>
  <c r="BV92" i="4"/>
  <c r="BV93" i="4"/>
  <c r="BV94" i="4"/>
  <c r="BV96" i="4"/>
  <c r="BV98" i="4"/>
  <c r="BV101" i="4"/>
  <c r="BU89" i="4"/>
  <c r="BU90" i="4"/>
  <c r="BU91" i="4"/>
  <c r="BU92" i="4"/>
  <c r="BU93" i="4"/>
  <c r="BU94" i="4"/>
  <c r="BU96" i="4"/>
  <c r="BU98" i="4"/>
  <c r="BV103" i="4"/>
  <c r="BT89" i="4"/>
  <c r="BT90" i="4"/>
  <c r="BT91" i="4"/>
  <c r="BT92" i="4"/>
  <c r="BT93" i="4"/>
  <c r="BT94" i="4"/>
  <c r="BT96" i="4"/>
  <c r="BT98" i="4"/>
  <c r="BV105" i="4"/>
  <c r="BS81" i="4"/>
  <c r="BS82" i="4"/>
  <c r="BS83" i="4"/>
  <c r="BS84" i="4"/>
  <c r="BS85" i="4"/>
  <c r="BS86" i="4"/>
  <c r="BS89" i="4"/>
  <c r="BS90" i="4"/>
  <c r="BS91" i="4"/>
  <c r="BS92" i="4"/>
  <c r="BS93" i="4"/>
  <c r="BS94" i="4"/>
  <c r="BS96" i="4"/>
  <c r="BS98" i="4"/>
  <c r="BV107" i="4"/>
  <c r="BV110" i="4"/>
  <c r="J31" i="5"/>
  <c r="CI80" i="6"/>
  <c r="BK154" i="4"/>
  <c r="BL154" i="4"/>
  <c r="BM154" i="4"/>
  <c r="BN154" i="4"/>
  <c r="BO154" i="4"/>
  <c r="BP154" i="4"/>
  <c r="BQ154" i="4"/>
  <c r="BR154" i="4"/>
  <c r="BS154" i="4"/>
  <c r="BT154" i="4"/>
  <c r="BU154" i="4"/>
  <c r="BV154" i="4"/>
  <c r="BV148" i="4"/>
  <c r="BV149" i="4"/>
  <c r="BV150" i="4"/>
  <c r="BV151" i="4"/>
  <c r="BV152" i="4"/>
  <c r="BV153" i="4"/>
  <c r="BV156" i="4"/>
  <c r="BV157" i="4"/>
  <c r="BV158" i="4"/>
  <c r="BV159" i="4"/>
  <c r="BV160" i="4"/>
  <c r="BV161" i="4"/>
  <c r="BV163" i="4"/>
  <c r="BV165" i="4"/>
  <c r="BV168" i="4"/>
  <c r="BU156" i="4"/>
  <c r="BU157" i="4"/>
  <c r="BU158" i="4"/>
  <c r="BU159" i="4"/>
  <c r="BU160" i="4"/>
  <c r="BU161" i="4"/>
  <c r="BU163" i="4"/>
  <c r="BU165" i="4"/>
  <c r="BV170" i="4"/>
  <c r="BT156" i="4"/>
  <c r="BT157" i="4"/>
  <c r="BT158" i="4"/>
  <c r="BT159" i="4"/>
  <c r="BT160" i="4"/>
  <c r="BT161" i="4"/>
  <c r="BT163" i="4"/>
  <c r="BT165" i="4"/>
  <c r="BV172" i="4"/>
  <c r="BS149" i="4"/>
  <c r="BS150" i="4"/>
  <c r="BS151" i="4"/>
  <c r="BS152" i="4"/>
  <c r="BS153" i="4"/>
  <c r="BS156" i="4"/>
  <c r="BS157" i="4"/>
  <c r="BS158" i="4"/>
  <c r="BS159" i="4"/>
  <c r="BS160" i="4"/>
  <c r="BS161" i="4"/>
  <c r="BS163" i="4"/>
  <c r="BS165" i="4"/>
  <c r="BV174" i="4"/>
  <c r="BV177" i="4"/>
  <c r="J32" i="5"/>
  <c r="CI89" i="6"/>
  <c r="BK221" i="4"/>
  <c r="BL221" i="4"/>
  <c r="BM221" i="4"/>
  <c r="BN221" i="4"/>
  <c r="BO221" i="4"/>
  <c r="BP221" i="4"/>
  <c r="BQ221" i="4"/>
  <c r="BR221" i="4"/>
  <c r="BS221" i="4"/>
  <c r="BT221" i="4"/>
  <c r="BU221" i="4"/>
  <c r="BV221" i="4"/>
  <c r="BV215" i="4"/>
  <c r="BV216" i="4"/>
  <c r="BV217" i="4"/>
  <c r="BV218" i="4"/>
  <c r="BV219" i="4"/>
  <c r="BV220" i="4"/>
  <c r="BV223" i="4"/>
  <c r="BV224" i="4"/>
  <c r="BV225" i="4"/>
  <c r="BV226" i="4"/>
  <c r="BV227" i="4"/>
  <c r="BV228" i="4"/>
  <c r="BV230" i="4"/>
  <c r="BV232" i="4"/>
  <c r="BV235" i="4"/>
  <c r="BU223" i="4"/>
  <c r="BU224" i="4"/>
  <c r="BU225" i="4"/>
  <c r="BU226" i="4"/>
  <c r="BU227" i="4"/>
  <c r="BU228" i="4"/>
  <c r="BU230" i="4"/>
  <c r="BU232" i="4"/>
  <c r="BV237" i="4"/>
  <c r="BT223" i="4"/>
  <c r="BT224" i="4"/>
  <c r="BT225" i="4"/>
  <c r="BT226" i="4"/>
  <c r="BT227" i="4"/>
  <c r="BT228" i="4"/>
  <c r="BT230" i="4"/>
  <c r="BT232" i="4"/>
  <c r="BV239" i="4"/>
  <c r="BS216" i="4"/>
  <c r="BS217" i="4"/>
  <c r="BS218" i="4"/>
  <c r="BS219" i="4"/>
  <c r="BS220" i="4"/>
  <c r="BS223" i="4"/>
  <c r="BS224" i="4"/>
  <c r="BS225" i="4"/>
  <c r="BS226" i="4"/>
  <c r="BS227" i="4"/>
  <c r="BS228" i="4"/>
  <c r="BS230" i="4"/>
  <c r="BS232" i="4"/>
  <c r="BV241" i="4"/>
  <c r="BV244" i="4"/>
  <c r="BJ6" i="12"/>
  <c r="BV47" i="4"/>
  <c r="BV50" i="4"/>
  <c r="BU47" i="4"/>
  <c r="BV52" i="4"/>
  <c r="BT47" i="4"/>
  <c r="BV54" i="4"/>
  <c r="BS47" i="4"/>
  <c r="BV56" i="4"/>
  <c r="BV59" i="4"/>
  <c r="BV114" i="4"/>
  <c r="BV117" i="4"/>
  <c r="BU114" i="4"/>
  <c r="BV119" i="4"/>
  <c r="BT114" i="4"/>
  <c r="BV121" i="4"/>
  <c r="BS114" i="4"/>
  <c r="BV123" i="4"/>
  <c r="BV126" i="4"/>
  <c r="BV181" i="4"/>
  <c r="BV184" i="4"/>
  <c r="BU181" i="4"/>
  <c r="BV186" i="4"/>
  <c r="BT181" i="4"/>
  <c r="BV188" i="4"/>
  <c r="BS181" i="4"/>
  <c r="BV190" i="4"/>
  <c r="BV193" i="4"/>
  <c r="BV248" i="4"/>
  <c r="BV251" i="4"/>
  <c r="BU248" i="4"/>
  <c r="BV253" i="4"/>
  <c r="BT248" i="4"/>
  <c r="BV255" i="4"/>
  <c r="BS248" i="4"/>
  <c r="BV257" i="4"/>
  <c r="BV260" i="4"/>
  <c r="BJ7" i="12"/>
  <c r="BV63" i="4"/>
  <c r="BV66" i="4"/>
  <c r="BU63" i="4"/>
  <c r="BV68" i="4"/>
  <c r="BT63" i="4"/>
  <c r="BV70" i="4"/>
  <c r="BS63" i="4"/>
  <c r="BV72" i="4"/>
  <c r="BV75" i="4"/>
  <c r="BV130" i="4"/>
  <c r="BV133" i="4"/>
  <c r="BU130" i="4"/>
  <c r="BV135" i="4"/>
  <c r="BT130" i="4"/>
  <c r="BV137" i="4"/>
  <c r="BS130" i="4"/>
  <c r="BV139" i="4"/>
  <c r="BV142" i="4"/>
  <c r="BV197" i="4"/>
  <c r="BV200" i="4"/>
  <c r="BU197" i="4"/>
  <c r="BV202" i="4"/>
  <c r="BT197" i="4"/>
  <c r="BV204" i="4"/>
  <c r="BS197" i="4"/>
  <c r="BV206" i="4"/>
  <c r="BV209" i="4"/>
  <c r="BV264" i="4"/>
  <c r="BV267" i="4"/>
  <c r="BU264" i="4"/>
  <c r="BV269" i="4"/>
  <c r="BT264" i="4"/>
  <c r="BV271" i="4"/>
  <c r="BS264" i="4"/>
  <c r="BV273" i="4"/>
  <c r="BV276" i="4"/>
  <c r="BJ8" i="12"/>
  <c r="BJ5" i="12"/>
  <c r="BJ4" i="12"/>
  <c r="CI190" i="6"/>
  <c r="BK625" i="4"/>
  <c r="BL625" i="4"/>
  <c r="BM625" i="4"/>
  <c r="BN625" i="4"/>
  <c r="BO625" i="4"/>
  <c r="BP625" i="4"/>
  <c r="BQ625" i="4"/>
  <c r="BR625" i="4"/>
  <c r="BS625" i="4"/>
  <c r="BT625" i="4"/>
  <c r="BU625" i="4"/>
  <c r="BU619" i="4"/>
  <c r="BU628" i="4"/>
  <c r="BU620" i="4"/>
  <c r="BU629" i="4"/>
  <c r="BU621" i="4"/>
  <c r="BU630" i="4"/>
  <c r="CI192" i="6"/>
  <c r="BK626" i="4"/>
  <c r="BL626" i="4"/>
  <c r="BM626" i="4"/>
  <c r="BN626" i="4"/>
  <c r="BO626" i="4"/>
  <c r="BP626" i="4"/>
  <c r="BQ626" i="4"/>
  <c r="BR626" i="4"/>
  <c r="BS626" i="4"/>
  <c r="BT626" i="4"/>
  <c r="BU626" i="4"/>
  <c r="BU631" i="4"/>
  <c r="BU632" i="4"/>
  <c r="BU634" i="4"/>
  <c r="BV636" i="4"/>
  <c r="BJ22" i="12"/>
  <c r="BV524" i="4"/>
  <c r="BV522" i="4"/>
  <c r="BV523" i="4"/>
  <c r="BV525" i="4"/>
  <c r="BV526" i="4"/>
  <c r="BV527" i="4"/>
  <c r="BV687" i="4"/>
  <c r="BV743" i="4"/>
  <c r="BV742" i="4"/>
  <c r="BU687" i="4"/>
  <c r="BU743" i="4"/>
  <c r="BU742" i="4"/>
  <c r="BV744" i="4"/>
  <c r="BV745" i="4"/>
  <c r="BV891" i="4"/>
  <c r="BV547" i="4"/>
  <c r="BV545" i="4"/>
  <c r="BV546" i="4"/>
  <c r="BV548" i="4"/>
  <c r="BV549" i="4"/>
  <c r="BV550" i="4"/>
  <c r="BV713" i="4"/>
  <c r="BV783" i="4"/>
  <c r="BV782" i="4"/>
  <c r="BU713" i="4"/>
  <c r="BU783" i="4"/>
  <c r="BU782" i="4"/>
  <c r="BV784" i="4"/>
  <c r="BV785" i="4"/>
  <c r="BV922" i="4"/>
  <c r="BU706" i="4"/>
  <c r="BU821" i="4"/>
  <c r="BU820" i="4"/>
  <c r="BV822" i="4"/>
  <c r="BV569" i="4"/>
  <c r="BV567" i="4"/>
  <c r="BV568" i="4"/>
  <c r="BV570" i="4"/>
  <c r="BV571" i="4"/>
  <c r="BV572" i="4"/>
  <c r="BV706" i="4"/>
  <c r="BV821" i="4"/>
  <c r="BV820" i="4"/>
  <c r="BV823" i="4"/>
  <c r="BV976" i="4"/>
  <c r="BV601" i="4"/>
  <c r="BV599" i="4"/>
  <c r="BV600" i="4"/>
  <c r="BV602" i="4"/>
  <c r="BV603" i="4"/>
  <c r="BV604" i="4"/>
  <c r="BV726" i="4"/>
  <c r="BV859" i="4"/>
  <c r="BV858" i="4"/>
  <c r="BU726" i="4"/>
  <c r="BU859" i="4"/>
  <c r="BU858" i="4"/>
  <c r="BV860" i="4"/>
  <c r="BV861" i="4"/>
  <c r="BV1008" i="4"/>
  <c r="BV1013" i="4"/>
  <c r="BV1016" i="4"/>
  <c r="BV1038" i="4"/>
  <c r="BS524" i="4"/>
  <c r="BS522" i="4"/>
  <c r="BT525" i="4"/>
  <c r="BS523" i="4"/>
  <c r="BT526" i="4"/>
  <c r="BT527" i="4"/>
  <c r="BT687" i="4"/>
  <c r="BT743" i="4"/>
  <c r="BT742" i="4"/>
  <c r="BU744" i="4"/>
  <c r="BU745" i="4"/>
  <c r="BU891" i="4"/>
  <c r="BS547" i="4"/>
  <c r="BS545" i="4"/>
  <c r="BT548" i="4"/>
  <c r="BS546" i="4"/>
  <c r="BT549" i="4"/>
  <c r="BT550" i="4"/>
  <c r="BT713" i="4"/>
  <c r="BT783" i="4"/>
  <c r="BT782" i="4"/>
  <c r="BU784" i="4"/>
  <c r="BU785" i="4"/>
  <c r="BU922" i="4"/>
  <c r="BS569" i="4"/>
  <c r="BS567" i="4"/>
  <c r="BS568" i="4"/>
  <c r="BR149" i="4"/>
  <c r="BR150" i="4"/>
  <c r="BR151" i="4"/>
  <c r="BR152" i="4"/>
  <c r="BR153" i="4"/>
  <c r="BR569" i="4"/>
  <c r="BR567" i="4"/>
  <c r="BS570" i="4"/>
  <c r="BR568" i="4"/>
  <c r="BS571" i="4"/>
  <c r="BS572" i="4"/>
  <c r="BS706" i="4"/>
  <c r="BS821" i="4"/>
  <c r="BS820" i="4"/>
  <c r="BT822" i="4"/>
  <c r="BT570" i="4"/>
  <c r="BT571" i="4"/>
  <c r="BT572" i="4"/>
  <c r="BT706" i="4"/>
  <c r="BT821" i="4"/>
  <c r="BT820" i="4"/>
  <c r="BU822" i="4"/>
  <c r="BU823" i="4"/>
  <c r="BU976" i="4"/>
  <c r="BS601" i="4"/>
  <c r="BS599" i="4"/>
  <c r="BT602" i="4"/>
  <c r="BS600" i="4"/>
  <c r="BT603" i="4"/>
  <c r="BT604" i="4"/>
  <c r="BT726" i="4"/>
  <c r="BT859" i="4"/>
  <c r="BT858" i="4"/>
  <c r="BU860" i="4"/>
  <c r="BU861" i="4"/>
  <c r="BU1008" i="4"/>
  <c r="BU1013" i="4"/>
  <c r="BV1018" i="4"/>
  <c r="BV1039" i="4"/>
  <c r="BR11" i="4"/>
  <c r="BR12" i="4"/>
  <c r="BR13" i="4"/>
  <c r="BR14" i="4"/>
  <c r="BR15" i="4"/>
  <c r="BR16" i="4"/>
  <c r="BR524" i="4"/>
  <c r="BR522" i="4"/>
  <c r="BS525" i="4"/>
  <c r="BR523" i="4"/>
  <c r="BS526" i="4"/>
  <c r="BS527" i="4"/>
  <c r="BS687" i="4"/>
  <c r="BS743" i="4"/>
  <c r="BS742" i="4"/>
  <c r="BT744" i="4"/>
  <c r="BT745" i="4"/>
  <c r="BT891" i="4"/>
  <c r="BR547" i="4"/>
  <c r="BR545" i="4"/>
  <c r="BS548" i="4"/>
  <c r="BR546" i="4"/>
  <c r="BS549" i="4"/>
  <c r="BS550" i="4"/>
  <c r="BS713" i="4"/>
  <c r="BS783" i="4"/>
  <c r="BS782" i="4"/>
  <c r="BT784" i="4"/>
  <c r="BT785" i="4"/>
  <c r="BT922" i="4"/>
  <c r="BT823" i="4"/>
  <c r="BT976" i="4"/>
  <c r="BR601" i="4"/>
  <c r="BR599" i="4"/>
  <c r="BS602" i="4"/>
  <c r="BR600" i="4"/>
  <c r="BS603" i="4"/>
  <c r="BS604" i="4"/>
  <c r="BS726" i="4"/>
  <c r="BS859" i="4"/>
  <c r="BS858" i="4"/>
  <c r="BT860" i="4"/>
  <c r="BT861" i="4"/>
  <c r="BT1008" i="4"/>
  <c r="BT1013" i="4"/>
  <c r="BV1020" i="4"/>
  <c r="BV1040" i="4"/>
  <c r="BQ11" i="4"/>
  <c r="BQ12" i="4"/>
  <c r="BQ13" i="4"/>
  <c r="BQ14" i="4"/>
  <c r="BQ15" i="4"/>
  <c r="BQ16" i="4"/>
  <c r="BQ524" i="4"/>
  <c r="BQ522" i="4"/>
  <c r="BQ523" i="4"/>
  <c r="BP11" i="4"/>
  <c r="BP12" i="4"/>
  <c r="BP13" i="4"/>
  <c r="BP14" i="4"/>
  <c r="BP15" i="4"/>
  <c r="BP16" i="4"/>
  <c r="BP524" i="4"/>
  <c r="BP522" i="4"/>
  <c r="BQ525" i="4"/>
  <c r="BP523" i="4"/>
  <c r="BQ526" i="4"/>
  <c r="BQ527" i="4"/>
  <c r="BQ687" i="4"/>
  <c r="BQ743" i="4"/>
  <c r="BQ742" i="4"/>
  <c r="BR744" i="4"/>
  <c r="BR525" i="4"/>
  <c r="BR526" i="4"/>
  <c r="BR527" i="4"/>
  <c r="BR687" i="4"/>
  <c r="BR743" i="4"/>
  <c r="BR742" i="4"/>
  <c r="BS744" i="4"/>
  <c r="BS745" i="4"/>
  <c r="BS891" i="4"/>
  <c r="BQ547" i="4"/>
  <c r="BQ545" i="4"/>
  <c r="BQ546" i="4"/>
  <c r="BP547" i="4"/>
  <c r="BP545" i="4"/>
  <c r="BQ548" i="4"/>
  <c r="BP546" i="4"/>
  <c r="BQ549" i="4"/>
  <c r="BQ550" i="4"/>
  <c r="BQ713" i="4"/>
  <c r="BQ783" i="4"/>
  <c r="BQ782" i="4"/>
  <c r="BR784" i="4"/>
  <c r="BR548" i="4"/>
  <c r="BR549" i="4"/>
  <c r="BR550" i="4"/>
  <c r="BR713" i="4"/>
  <c r="BR783" i="4"/>
  <c r="BR782" i="4"/>
  <c r="BS784" i="4"/>
  <c r="BS785" i="4"/>
  <c r="BS922" i="4"/>
  <c r="BQ149" i="4"/>
  <c r="BQ150" i="4"/>
  <c r="BQ151" i="4"/>
  <c r="BQ152" i="4"/>
  <c r="BQ153" i="4"/>
  <c r="BQ569" i="4"/>
  <c r="BQ567" i="4"/>
  <c r="BQ568" i="4"/>
  <c r="BP149" i="4"/>
  <c r="BP150" i="4"/>
  <c r="BP151" i="4"/>
  <c r="BP152" i="4"/>
  <c r="BP153" i="4"/>
  <c r="BP569" i="4"/>
  <c r="BP567" i="4"/>
  <c r="BQ570" i="4"/>
  <c r="BP568" i="4"/>
  <c r="BQ571" i="4"/>
  <c r="BQ572" i="4"/>
  <c r="BQ706" i="4"/>
  <c r="BQ821" i="4"/>
  <c r="BQ820" i="4"/>
  <c r="BR822" i="4"/>
  <c r="BR570" i="4"/>
  <c r="BR571" i="4"/>
  <c r="BR572" i="4"/>
  <c r="BR706" i="4"/>
  <c r="BR821" i="4"/>
  <c r="BR820" i="4"/>
  <c r="BS822" i="4"/>
  <c r="BS823" i="4"/>
  <c r="BS976" i="4"/>
  <c r="BQ601" i="4"/>
  <c r="BQ599" i="4"/>
  <c r="BR602" i="4"/>
  <c r="BQ600" i="4"/>
  <c r="BR603" i="4"/>
  <c r="BR604" i="4"/>
  <c r="BR726" i="4"/>
  <c r="BR859" i="4"/>
  <c r="BR858" i="4"/>
  <c r="BS860" i="4"/>
  <c r="BS861" i="4"/>
  <c r="BS1008" i="4"/>
  <c r="BS1013" i="4"/>
  <c r="BV1022" i="4"/>
  <c r="BV1041" i="4"/>
  <c r="BR745" i="4"/>
  <c r="BR891" i="4"/>
  <c r="BR785" i="4"/>
  <c r="BR922" i="4"/>
  <c r="BR823" i="4"/>
  <c r="BR976" i="4"/>
  <c r="BP601" i="4"/>
  <c r="BP599" i="4"/>
  <c r="BQ602" i="4"/>
  <c r="BP600" i="4"/>
  <c r="BQ603" i="4"/>
  <c r="BQ604" i="4"/>
  <c r="BQ726" i="4"/>
  <c r="BQ859" i="4"/>
  <c r="BQ858" i="4"/>
  <c r="BR860" i="4"/>
  <c r="BR861" i="4"/>
  <c r="BR1008" i="4"/>
  <c r="BR1013" i="4"/>
  <c r="BV1024" i="4"/>
  <c r="BV1042" i="4"/>
  <c r="BV1043" i="4"/>
  <c r="BJ17" i="12"/>
  <c r="BV534" i="4"/>
  <c r="BV532" i="4"/>
  <c r="BV533" i="4"/>
  <c r="BV535" i="4"/>
  <c r="BV536" i="4"/>
  <c r="BV537" i="4"/>
  <c r="BV693" i="4"/>
  <c r="BV751" i="4"/>
  <c r="BV750" i="4"/>
  <c r="BU693" i="4"/>
  <c r="BU751" i="4"/>
  <c r="BU750" i="4"/>
  <c r="BV752" i="4"/>
  <c r="BV753" i="4"/>
  <c r="BV916" i="4"/>
  <c r="BV559" i="4"/>
  <c r="BV557" i="4"/>
  <c r="BV558" i="4"/>
  <c r="BV560" i="4"/>
  <c r="BV561" i="4"/>
  <c r="BV562" i="4"/>
  <c r="BV700" i="4"/>
  <c r="BV814" i="4"/>
  <c r="BV813" i="4"/>
  <c r="BU700" i="4"/>
  <c r="BU814" i="4"/>
  <c r="BU813" i="4"/>
  <c r="BV815" i="4"/>
  <c r="BV816" i="4"/>
  <c r="BV950" i="4"/>
  <c r="BV591" i="4"/>
  <c r="BV589" i="4"/>
  <c r="BV590" i="4"/>
  <c r="BV592" i="4"/>
  <c r="BV593" i="4"/>
  <c r="BV594" i="4"/>
  <c r="BV720" i="4"/>
  <c r="BV852" i="4"/>
  <c r="BV851" i="4"/>
  <c r="BU720" i="4"/>
  <c r="BU852" i="4"/>
  <c r="BU851" i="4"/>
  <c r="BV853" i="4"/>
  <c r="BV854" i="4"/>
  <c r="BV983" i="4"/>
  <c r="BV1052" i="4"/>
  <c r="BV1055" i="4"/>
  <c r="BV1077" i="4"/>
  <c r="BS534" i="4"/>
  <c r="BS532" i="4"/>
  <c r="BT535" i="4"/>
  <c r="BS533" i="4"/>
  <c r="BT536" i="4"/>
  <c r="BT537" i="4"/>
  <c r="BT693" i="4"/>
  <c r="BT751" i="4"/>
  <c r="BT750" i="4"/>
  <c r="BU752" i="4"/>
  <c r="BU753" i="4"/>
  <c r="BU916" i="4"/>
  <c r="BS559" i="4"/>
  <c r="BS557" i="4"/>
  <c r="BT560" i="4"/>
  <c r="BS558" i="4"/>
  <c r="BT561" i="4"/>
  <c r="BT562" i="4"/>
  <c r="BT700" i="4"/>
  <c r="BT814" i="4"/>
  <c r="BT813" i="4"/>
  <c r="BU815" i="4"/>
  <c r="BU816" i="4"/>
  <c r="BU950" i="4"/>
  <c r="BS591" i="4"/>
  <c r="BS589" i="4"/>
  <c r="BS590" i="4"/>
  <c r="BR81" i="4"/>
  <c r="BR82" i="4"/>
  <c r="BR83" i="4"/>
  <c r="BR84" i="4"/>
  <c r="BR85" i="4"/>
  <c r="BR86" i="4"/>
  <c r="BR591" i="4"/>
  <c r="BR589" i="4"/>
  <c r="BS592" i="4"/>
  <c r="BR590" i="4"/>
  <c r="BS593" i="4"/>
  <c r="BS594" i="4"/>
  <c r="BS720" i="4"/>
  <c r="BS852" i="4"/>
  <c r="BS851" i="4"/>
  <c r="BT853" i="4"/>
  <c r="BT592" i="4"/>
  <c r="BT593" i="4"/>
  <c r="BT594" i="4"/>
  <c r="BT720" i="4"/>
  <c r="BT852" i="4"/>
  <c r="BT851" i="4"/>
  <c r="BU853" i="4"/>
  <c r="BU854" i="4"/>
  <c r="BU983" i="4"/>
  <c r="BU1052" i="4"/>
  <c r="BV1057" i="4"/>
  <c r="BV1078" i="4"/>
  <c r="BR534" i="4"/>
  <c r="BR532" i="4"/>
  <c r="BS535" i="4"/>
  <c r="BR533" i="4"/>
  <c r="BS536" i="4"/>
  <c r="BS537" i="4"/>
  <c r="BS693" i="4"/>
  <c r="BS751" i="4"/>
  <c r="BS750" i="4"/>
  <c r="BT752" i="4"/>
  <c r="BT753" i="4"/>
  <c r="BT916" i="4"/>
  <c r="BR559" i="4"/>
  <c r="BR557" i="4"/>
  <c r="BS560" i="4"/>
  <c r="BR558" i="4"/>
  <c r="BS561" i="4"/>
  <c r="BS562" i="4"/>
  <c r="BS700" i="4"/>
  <c r="BS814" i="4"/>
  <c r="BS813" i="4"/>
  <c r="BT815" i="4"/>
  <c r="BT816" i="4"/>
  <c r="BT950" i="4"/>
  <c r="BT854" i="4"/>
  <c r="BT983" i="4"/>
  <c r="BT1052" i="4"/>
  <c r="BV1059" i="4"/>
  <c r="BV1079" i="4"/>
  <c r="BP81" i="4"/>
  <c r="BP82" i="4"/>
  <c r="BP83" i="4"/>
  <c r="BP84" i="4"/>
  <c r="BP85" i="4"/>
  <c r="BP86" i="4"/>
  <c r="BP534" i="4"/>
  <c r="BP532" i="4"/>
  <c r="BP533" i="4"/>
  <c r="BO81" i="4"/>
  <c r="BO82" i="4"/>
  <c r="BO83" i="4"/>
  <c r="BO84" i="4"/>
  <c r="BO85" i="4"/>
  <c r="BO86" i="4"/>
  <c r="BO534" i="4"/>
  <c r="BO532" i="4"/>
  <c r="BP535" i="4"/>
  <c r="BO533" i="4"/>
  <c r="BP536" i="4"/>
  <c r="BP537" i="4"/>
  <c r="BP693" i="4"/>
  <c r="BP751" i="4"/>
  <c r="BP750" i="4"/>
  <c r="BQ752" i="4"/>
  <c r="BQ81" i="4"/>
  <c r="BQ82" i="4"/>
  <c r="BQ83" i="4"/>
  <c r="BQ84" i="4"/>
  <c r="BQ85" i="4"/>
  <c r="BQ86" i="4"/>
  <c r="BQ534" i="4"/>
  <c r="BQ532" i="4"/>
  <c r="BQ533" i="4"/>
  <c r="BQ535" i="4"/>
  <c r="BQ536" i="4"/>
  <c r="BQ537" i="4"/>
  <c r="BQ693" i="4"/>
  <c r="BQ751" i="4"/>
  <c r="BQ750" i="4"/>
  <c r="BR752" i="4"/>
  <c r="BR535" i="4"/>
  <c r="BR536" i="4"/>
  <c r="BR537" i="4"/>
  <c r="BR693" i="4"/>
  <c r="BR751" i="4"/>
  <c r="BR750" i="4"/>
  <c r="BS752" i="4"/>
  <c r="BS753" i="4"/>
  <c r="BS916" i="4"/>
  <c r="BP559" i="4"/>
  <c r="BP557" i="4"/>
  <c r="BP558" i="4"/>
  <c r="BO559" i="4"/>
  <c r="BO557" i="4"/>
  <c r="BP560" i="4"/>
  <c r="BO558" i="4"/>
  <c r="BP561" i="4"/>
  <c r="BP562" i="4"/>
  <c r="BP700" i="4"/>
  <c r="BP814" i="4"/>
  <c r="BP813" i="4"/>
  <c r="BQ815" i="4"/>
  <c r="BQ559" i="4"/>
  <c r="BQ557" i="4"/>
  <c r="BQ558" i="4"/>
  <c r="BQ560" i="4"/>
  <c r="BQ561" i="4"/>
  <c r="BQ562" i="4"/>
  <c r="BQ700" i="4"/>
  <c r="BQ814" i="4"/>
  <c r="BQ813" i="4"/>
  <c r="BR815" i="4"/>
  <c r="BR560" i="4"/>
  <c r="BR561" i="4"/>
  <c r="BR562" i="4"/>
  <c r="BR700" i="4"/>
  <c r="BR814" i="4"/>
  <c r="BR813" i="4"/>
  <c r="BS815" i="4"/>
  <c r="BS816" i="4"/>
  <c r="BS950" i="4"/>
  <c r="BQ591" i="4"/>
  <c r="BQ589" i="4"/>
  <c r="BQ590" i="4"/>
  <c r="BP591" i="4"/>
  <c r="BP589" i="4"/>
  <c r="BQ592" i="4"/>
  <c r="BP590" i="4"/>
  <c r="BQ593" i="4"/>
  <c r="BQ594" i="4"/>
  <c r="BQ720" i="4"/>
  <c r="BQ852" i="4"/>
  <c r="BQ851" i="4"/>
  <c r="BR853" i="4"/>
  <c r="BR592" i="4"/>
  <c r="BR593" i="4"/>
  <c r="BR594" i="4"/>
  <c r="BR720" i="4"/>
  <c r="BR852" i="4"/>
  <c r="BR851" i="4"/>
  <c r="BS853" i="4"/>
  <c r="BS854" i="4"/>
  <c r="BS983" i="4"/>
  <c r="BS1052" i="4"/>
  <c r="BV1061" i="4"/>
  <c r="BV1080" i="4"/>
  <c r="BR753" i="4"/>
  <c r="BR916" i="4"/>
  <c r="BR816" i="4"/>
  <c r="BR950" i="4"/>
  <c r="BR854" i="4"/>
  <c r="BR983" i="4"/>
  <c r="BR1052" i="4"/>
  <c r="BV1063" i="4"/>
  <c r="BV1081" i="4"/>
  <c r="BV1082" i="4"/>
  <c r="BJ18" i="12"/>
  <c r="BV694" i="4"/>
  <c r="BV688" i="4"/>
  <c r="BV759" i="4"/>
  <c r="BV758" i="4"/>
  <c r="BU694" i="4"/>
  <c r="BU688" i="4"/>
  <c r="BU759" i="4"/>
  <c r="BU758" i="4"/>
  <c r="BV760" i="4"/>
  <c r="BV761" i="4"/>
  <c r="BV895" i="4"/>
  <c r="BV714" i="4"/>
  <c r="BV790" i="4"/>
  <c r="BV789" i="4"/>
  <c r="BU714" i="4"/>
  <c r="BU790" i="4"/>
  <c r="BU789" i="4"/>
  <c r="BV791" i="4"/>
  <c r="BV792" i="4"/>
  <c r="BV928" i="4"/>
  <c r="BV701" i="4"/>
  <c r="BV707" i="4"/>
  <c r="BV828" i="4"/>
  <c r="BV827" i="4"/>
  <c r="BU701" i="4"/>
  <c r="BU707" i="4"/>
  <c r="BU828" i="4"/>
  <c r="BU827" i="4"/>
  <c r="BV829" i="4"/>
  <c r="BV830" i="4"/>
  <c r="BV955" i="4"/>
  <c r="BV721" i="4"/>
  <c r="BV727" i="4"/>
  <c r="BV866" i="4"/>
  <c r="BV865" i="4"/>
  <c r="BU721" i="4"/>
  <c r="BU727" i="4"/>
  <c r="BU866" i="4"/>
  <c r="BU865" i="4"/>
  <c r="BV867" i="4"/>
  <c r="BV868" i="4"/>
  <c r="BV987" i="4"/>
  <c r="BV1090" i="4"/>
  <c r="BV1093" i="4"/>
  <c r="BV1115" i="4"/>
  <c r="BT694" i="4"/>
  <c r="BT688" i="4"/>
  <c r="BT759" i="4"/>
  <c r="BT758" i="4"/>
  <c r="BU760" i="4"/>
  <c r="BU761" i="4"/>
  <c r="BU895" i="4"/>
  <c r="BT714" i="4"/>
  <c r="BT790" i="4"/>
  <c r="BT789" i="4"/>
  <c r="BU791" i="4"/>
  <c r="BU792" i="4"/>
  <c r="BU928" i="4"/>
  <c r="BT701" i="4"/>
  <c r="BT707" i="4"/>
  <c r="BT828" i="4"/>
  <c r="BT827" i="4"/>
  <c r="BU829" i="4"/>
  <c r="BU830" i="4"/>
  <c r="BU955" i="4"/>
  <c r="BT721" i="4"/>
  <c r="BT727" i="4"/>
  <c r="BT866" i="4"/>
  <c r="BT865" i="4"/>
  <c r="BU867" i="4"/>
  <c r="BU868" i="4"/>
  <c r="BU987" i="4"/>
  <c r="BU1090" i="4"/>
  <c r="BV1095" i="4"/>
  <c r="BV1116" i="4"/>
  <c r="BS694" i="4"/>
  <c r="BS688" i="4"/>
  <c r="BS759" i="4"/>
  <c r="BS758" i="4"/>
  <c r="BT760" i="4"/>
  <c r="BT761" i="4"/>
  <c r="BT895" i="4"/>
  <c r="BS714" i="4"/>
  <c r="BS790" i="4"/>
  <c r="BS789" i="4"/>
  <c r="BT791" i="4"/>
  <c r="BT792" i="4"/>
  <c r="BT928" i="4"/>
  <c r="BS701" i="4"/>
  <c r="BS707" i="4"/>
  <c r="BS828" i="4"/>
  <c r="BS827" i="4"/>
  <c r="BT829" i="4"/>
  <c r="BT830" i="4"/>
  <c r="BT955" i="4"/>
  <c r="BS721" i="4"/>
  <c r="BS727" i="4"/>
  <c r="BS866" i="4"/>
  <c r="BS865" i="4"/>
  <c r="BT867" i="4"/>
  <c r="BT868" i="4"/>
  <c r="BT987" i="4"/>
  <c r="BT1090" i="4"/>
  <c r="BV1097" i="4"/>
  <c r="BV1117" i="4"/>
  <c r="BP694" i="4"/>
  <c r="BO11" i="4"/>
  <c r="BO12" i="4"/>
  <c r="BO13" i="4"/>
  <c r="BO14" i="4"/>
  <c r="BO15" i="4"/>
  <c r="BO16" i="4"/>
  <c r="BO524" i="4"/>
  <c r="BO522" i="4"/>
  <c r="BP525" i="4"/>
  <c r="BO523" i="4"/>
  <c r="BP526" i="4"/>
  <c r="BP527" i="4"/>
  <c r="BP688" i="4"/>
  <c r="BP759" i="4"/>
  <c r="BP758" i="4"/>
  <c r="BQ760" i="4"/>
  <c r="BQ694" i="4"/>
  <c r="BQ688" i="4"/>
  <c r="BQ759" i="4"/>
  <c r="BQ758" i="4"/>
  <c r="BR760" i="4"/>
  <c r="BR694" i="4"/>
  <c r="BR688" i="4"/>
  <c r="BR759" i="4"/>
  <c r="BR758" i="4"/>
  <c r="BS760" i="4"/>
  <c r="BS761" i="4"/>
  <c r="BS895" i="4"/>
  <c r="BQ714" i="4"/>
  <c r="BQ790" i="4"/>
  <c r="BQ789" i="4"/>
  <c r="BR791" i="4"/>
  <c r="BR714" i="4"/>
  <c r="BR790" i="4"/>
  <c r="BR789" i="4"/>
  <c r="BS791" i="4"/>
  <c r="BS792" i="4"/>
  <c r="BS928" i="4"/>
  <c r="BQ701" i="4"/>
  <c r="BQ707" i="4"/>
  <c r="BQ828" i="4"/>
  <c r="BQ827" i="4"/>
  <c r="BR829" i="4"/>
  <c r="BR701" i="4"/>
  <c r="BR707" i="4"/>
  <c r="BR828" i="4"/>
  <c r="BR827" i="4"/>
  <c r="BS829" i="4"/>
  <c r="BS830" i="4"/>
  <c r="BS955" i="4"/>
  <c r="BR721" i="4"/>
  <c r="BR727" i="4"/>
  <c r="BR866" i="4"/>
  <c r="BR865" i="4"/>
  <c r="BS867" i="4"/>
  <c r="BS868" i="4"/>
  <c r="BS987" i="4"/>
  <c r="BS1090" i="4"/>
  <c r="BV1099" i="4"/>
  <c r="BV1118" i="4"/>
  <c r="BR761" i="4"/>
  <c r="BR895" i="4"/>
  <c r="BR792" i="4"/>
  <c r="BR928" i="4"/>
  <c r="BR830" i="4"/>
  <c r="BR955" i="4"/>
  <c r="BQ721" i="4"/>
  <c r="BQ727" i="4"/>
  <c r="BQ866" i="4"/>
  <c r="BQ865" i="4"/>
  <c r="BR867" i="4"/>
  <c r="BR868" i="4"/>
  <c r="BR987" i="4"/>
  <c r="BR1090" i="4"/>
  <c r="BV1101" i="4"/>
  <c r="BV1119" i="4"/>
  <c r="BV1120" i="4"/>
  <c r="BJ19" i="12"/>
  <c r="BV695" i="4"/>
  <c r="BV689" i="4"/>
  <c r="BV766" i="4"/>
  <c r="BV765" i="4"/>
  <c r="BU695" i="4"/>
  <c r="BU689" i="4"/>
  <c r="BU766" i="4"/>
  <c r="BU765" i="4"/>
  <c r="BV767" i="4"/>
  <c r="BV768" i="4"/>
  <c r="BV899" i="4"/>
  <c r="BV900" i="4"/>
  <c r="BV901" i="4"/>
  <c r="BV902" i="4"/>
  <c r="BV903" i="4"/>
  <c r="BV715" i="4"/>
  <c r="BV797" i="4"/>
  <c r="BV796" i="4"/>
  <c r="BU715" i="4"/>
  <c r="BU797" i="4"/>
  <c r="BU796" i="4"/>
  <c r="BV798" i="4"/>
  <c r="BV799" i="4"/>
  <c r="BV933" i="4"/>
  <c r="BV934" i="4"/>
  <c r="BV935" i="4"/>
  <c r="BV936" i="4"/>
  <c r="BV937" i="4"/>
  <c r="BV702" i="4"/>
  <c r="BV708" i="4"/>
  <c r="BV835" i="4"/>
  <c r="BV834" i="4"/>
  <c r="BU702" i="4"/>
  <c r="BU708" i="4"/>
  <c r="BU835" i="4"/>
  <c r="BU834" i="4"/>
  <c r="BV836" i="4"/>
  <c r="BV837" i="4"/>
  <c r="BV959" i="4"/>
  <c r="BV960" i="4"/>
  <c r="BV961" i="4"/>
  <c r="BV962" i="4"/>
  <c r="BV963" i="4"/>
  <c r="BV722" i="4"/>
  <c r="BV728" i="4"/>
  <c r="BV873" i="4"/>
  <c r="BV872" i="4"/>
  <c r="BU722" i="4"/>
  <c r="BU728" i="4"/>
  <c r="BU873" i="4"/>
  <c r="BU872" i="4"/>
  <c r="BV874" i="4"/>
  <c r="BV875" i="4"/>
  <c r="BV991" i="4"/>
  <c r="BV992" i="4"/>
  <c r="BV993" i="4"/>
  <c r="BV994" i="4"/>
  <c r="BV995" i="4"/>
  <c r="BV1128" i="4"/>
  <c r="BV1131" i="4"/>
  <c r="BT695" i="4"/>
  <c r="BT689" i="4"/>
  <c r="BT766" i="4"/>
  <c r="BT765" i="4"/>
  <c r="BU767" i="4"/>
  <c r="BU768" i="4"/>
  <c r="BU899" i="4"/>
  <c r="BU900" i="4"/>
  <c r="BU901" i="4"/>
  <c r="BU902" i="4"/>
  <c r="BU903" i="4"/>
  <c r="BT715" i="4"/>
  <c r="BT797" i="4"/>
  <c r="BT796" i="4"/>
  <c r="BU798" i="4"/>
  <c r="BU799" i="4"/>
  <c r="BU933" i="4"/>
  <c r="BU934" i="4"/>
  <c r="BU935" i="4"/>
  <c r="BU936" i="4"/>
  <c r="BU937" i="4"/>
  <c r="BT702" i="4"/>
  <c r="BT708" i="4"/>
  <c r="BT835" i="4"/>
  <c r="BT834" i="4"/>
  <c r="BU836" i="4"/>
  <c r="BU837" i="4"/>
  <c r="BU959" i="4"/>
  <c r="BU960" i="4"/>
  <c r="BU961" i="4"/>
  <c r="BU962" i="4"/>
  <c r="BU963" i="4"/>
  <c r="BT722" i="4"/>
  <c r="BT728" i="4"/>
  <c r="BT873" i="4"/>
  <c r="BT872" i="4"/>
  <c r="BU874" i="4"/>
  <c r="BU875" i="4"/>
  <c r="BU991" i="4"/>
  <c r="BU992" i="4"/>
  <c r="BU993" i="4"/>
  <c r="BU994" i="4"/>
  <c r="BU995" i="4"/>
  <c r="BU1128" i="4"/>
  <c r="BV1133" i="4"/>
  <c r="BS695" i="4"/>
  <c r="BS689" i="4"/>
  <c r="BS766" i="4"/>
  <c r="BS765" i="4"/>
  <c r="BT767" i="4"/>
  <c r="BT768" i="4"/>
  <c r="BT899" i="4"/>
  <c r="BT900" i="4"/>
  <c r="BT901" i="4"/>
  <c r="BT902" i="4"/>
  <c r="BT903" i="4"/>
  <c r="BS715" i="4"/>
  <c r="BS797" i="4"/>
  <c r="BS796" i="4"/>
  <c r="BT798" i="4"/>
  <c r="BT799" i="4"/>
  <c r="BT933" i="4"/>
  <c r="BT934" i="4"/>
  <c r="BT935" i="4"/>
  <c r="BT936" i="4"/>
  <c r="BT937" i="4"/>
  <c r="BS702" i="4"/>
  <c r="BS708" i="4"/>
  <c r="BS835" i="4"/>
  <c r="BS834" i="4"/>
  <c r="BT836" i="4"/>
  <c r="BT837" i="4"/>
  <c r="BT959" i="4"/>
  <c r="BT960" i="4"/>
  <c r="BT961" i="4"/>
  <c r="BT962" i="4"/>
  <c r="BT963" i="4"/>
  <c r="BS722" i="4"/>
  <c r="BS728" i="4"/>
  <c r="BS873" i="4"/>
  <c r="BS872" i="4"/>
  <c r="BT874" i="4"/>
  <c r="BT875" i="4"/>
  <c r="BT991" i="4"/>
  <c r="BT992" i="4"/>
  <c r="BT993" i="4"/>
  <c r="BT994" i="4"/>
  <c r="BT995" i="4"/>
  <c r="BT1128" i="4"/>
  <c r="BV1135" i="4"/>
  <c r="BQ695" i="4"/>
  <c r="BQ689" i="4"/>
  <c r="BQ766" i="4"/>
  <c r="BQ765" i="4"/>
  <c r="BR767" i="4"/>
  <c r="BR695" i="4"/>
  <c r="BR689" i="4"/>
  <c r="BR766" i="4"/>
  <c r="BR765" i="4"/>
  <c r="BS767" i="4"/>
  <c r="BS768" i="4"/>
  <c r="BS899" i="4"/>
  <c r="BS900" i="4"/>
  <c r="BS901" i="4"/>
  <c r="BS902" i="4"/>
  <c r="BS903" i="4"/>
  <c r="BQ715" i="4"/>
  <c r="BQ797" i="4"/>
  <c r="BQ796" i="4"/>
  <c r="BR798" i="4"/>
  <c r="BR715" i="4"/>
  <c r="BR797" i="4"/>
  <c r="BR796" i="4"/>
  <c r="BS798" i="4"/>
  <c r="BS799" i="4"/>
  <c r="BS933" i="4"/>
  <c r="BS934" i="4"/>
  <c r="BS935" i="4"/>
  <c r="BS936" i="4"/>
  <c r="BS937" i="4"/>
  <c r="BQ702" i="4"/>
  <c r="BQ708" i="4"/>
  <c r="BQ835" i="4"/>
  <c r="BQ834" i="4"/>
  <c r="BR836" i="4"/>
  <c r="BR702" i="4"/>
  <c r="BR708" i="4"/>
  <c r="BR835" i="4"/>
  <c r="BR834" i="4"/>
  <c r="BS836" i="4"/>
  <c r="BS837" i="4"/>
  <c r="BS959" i="4"/>
  <c r="BS960" i="4"/>
  <c r="BS961" i="4"/>
  <c r="BS962" i="4"/>
  <c r="BS963" i="4"/>
  <c r="BR722" i="4"/>
  <c r="BR728" i="4"/>
  <c r="BR873" i="4"/>
  <c r="BR872" i="4"/>
  <c r="BS874" i="4"/>
  <c r="BS875" i="4"/>
  <c r="BS991" i="4"/>
  <c r="BS992" i="4"/>
  <c r="BS993" i="4"/>
  <c r="BS994" i="4"/>
  <c r="BS995" i="4"/>
  <c r="BS1128" i="4"/>
  <c r="BV1137" i="4"/>
  <c r="BV1141" i="4"/>
  <c r="BJ20" i="12"/>
  <c r="BV696" i="4"/>
  <c r="BV690" i="4"/>
  <c r="BV773" i="4"/>
  <c r="BV772" i="4"/>
  <c r="BU696" i="4"/>
  <c r="BU690" i="4"/>
  <c r="BU773" i="4"/>
  <c r="BU772" i="4"/>
  <c r="BV774" i="4"/>
  <c r="BV775" i="4"/>
  <c r="BV907" i="4"/>
  <c r="BV908" i="4"/>
  <c r="BV909" i="4"/>
  <c r="BV910" i="4"/>
  <c r="BV911" i="4"/>
  <c r="BV716" i="4"/>
  <c r="BV804" i="4"/>
  <c r="BV803" i="4"/>
  <c r="BU716" i="4"/>
  <c r="BU804" i="4"/>
  <c r="BU803" i="4"/>
  <c r="BV805" i="4"/>
  <c r="BV806" i="4"/>
  <c r="BV941" i="4"/>
  <c r="BV942" i="4"/>
  <c r="BV943" i="4"/>
  <c r="BV944" i="4"/>
  <c r="BV945" i="4"/>
  <c r="BV703" i="4"/>
  <c r="BV709" i="4"/>
  <c r="BV842" i="4"/>
  <c r="BV841" i="4"/>
  <c r="BU703" i="4"/>
  <c r="BU709" i="4"/>
  <c r="BU842" i="4"/>
  <c r="BU841" i="4"/>
  <c r="BV843" i="4"/>
  <c r="BV844" i="4"/>
  <c r="BV967" i="4"/>
  <c r="BV968" i="4"/>
  <c r="BV969" i="4"/>
  <c r="BV970" i="4"/>
  <c r="BV971" i="4"/>
  <c r="BV723" i="4"/>
  <c r="BV729" i="4"/>
  <c r="BV880" i="4"/>
  <c r="BV879" i="4"/>
  <c r="BU723" i="4"/>
  <c r="BU729" i="4"/>
  <c r="BU880" i="4"/>
  <c r="BU879" i="4"/>
  <c r="BV881" i="4"/>
  <c r="BV882" i="4"/>
  <c r="BV999" i="4"/>
  <c r="BV1000" i="4"/>
  <c r="BV1001" i="4"/>
  <c r="BV1002" i="4"/>
  <c r="BV1003" i="4"/>
  <c r="BV1145" i="4"/>
  <c r="BV1148" i="4"/>
  <c r="BT696" i="4"/>
  <c r="BT690" i="4"/>
  <c r="BT773" i="4"/>
  <c r="BT772" i="4"/>
  <c r="BU774" i="4"/>
  <c r="BU775" i="4"/>
  <c r="BU907" i="4"/>
  <c r="BU908" i="4"/>
  <c r="BU909" i="4"/>
  <c r="BU910" i="4"/>
  <c r="BU911" i="4"/>
  <c r="BT716" i="4"/>
  <c r="BT804" i="4"/>
  <c r="BT803" i="4"/>
  <c r="BU805" i="4"/>
  <c r="BU806" i="4"/>
  <c r="BU941" i="4"/>
  <c r="BU942" i="4"/>
  <c r="BU943" i="4"/>
  <c r="BU944" i="4"/>
  <c r="BU945" i="4"/>
  <c r="BT703" i="4"/>
  <c r="BT709" i="4"/>
  <c r="BT842" i="4"/>
  <c r="BT841" i="4"/>
  <c r="BU843" i="4"/>
  <c r="BU844" i="4"/>
  <c r="BU967" i="4"/>
  <c r="BU968" i="4"/>
  <c r="BU969" i="4"/>
  <c r="BU970" i="4"/>
  <c r="BU971" i="4"/>
  <c r="BT723" i="4"/>
  <c r="BT729" i="4"/>
  <c r="BT880" i="4"/>
  <c r="BT879" i="4"/>
  <c r="BU881" i="4"/>
  <c r="BU882" i="4"/>
  <c r="BU999" i="4"/>
  <c r="BU1000" i="4"/>
  <c r="BU1001" i="4"/>
  <c r="BU1002" i="4"/>
  <c r="BU1003" i="4"/>
  <c r="BU1145" i="4"/>
  <c r="BV1150" i="4"/>
  <c r="BS696" i="4"/>
  <c r="BS690" i="4"/>
  <c r="BS773" i="4"/>
  <c r="BS772" i="4"/>
  <c r="BT774" i="4"/>
  <c r="BT775" i="4"/>
  <c r="BT907" i="4"/>
  <c r="BT908" i="4"/>
  <c r="BT909" i="4"/>
  <c r="BT910" i="4"/>
  <c r="BT911" i="4"/>
  <c r="BS716" i="4"/>
  <c r="BS804" i="4"/>
  <c r="BS803" i="4"/>
  <c r="BT805" i="4"/>
  <c r="BT806" i="4"/>
  <c r="BT941" i="4"/>
  <c r="BT942" i="4"/>
  <c r="BT943" i="4"/>
  <c r="BT944" i="4"/>
  <c r="BT945" i="4"/>
  <c r="BS703" i="4"/>
  <c r="BS709" i="4"/>
  <c r="BS842" i="4"/>
  <c r="BS841" i="4"/>
  <c r="BT843" i="4"/>
  <c r="BT844" i="4"/>
  <c r="BT967" i="4"/>
  <c r="BT968" i="4"/>
  <c r="BT969" i="4"/>
  <c r="BT970" i="4"/>
  <c r="BT971" i="4"/>
  <c r="BS723" i="4"/>
  <c r="BS729" i="4"/>
  <c r="BS880" i="4"/>
  <c r="BS879" i="4"/>
  <c r="BT881" i="4"/>
  <c r="BT882" i="4"/>
  <c r="BT999" i="4"/>
  <c r="BT1000" i="4"/>
  <c r="BT1001" i="4"/>
  <c r="BT1002" i="4"/>
  <c r="BT1003" i="4"/>
  <c r="BT1145" i="4"/>
  <c r="BV1152" i="4"/>
  <c r="BQ696" i="4"/>
  <c r="BQ690" i="4"/>
  <c r="BQ773" i="4"/>
  <c r="BQ772" i="4"/>
  <c r="BR774" i="4"/>
  <c r="BR696" i="4"/>
  <c r="BR690" i="4"/>
  <c r="BR773" i="4"/>
  <c r="BR772" i="4"/>
  <c r="BS774" i="4"/>
  <c r="BS775" i="4"/>
  <c r="BS907" i="4"/>
  <c r="BS908" i="4"/>
  <c r="BS909" i="4"/>
  <c r="BS910" i="4"/>
  <c r="BS911" i="4"/>
  <c r="BQ716" i="4"/>
  <c r="BQ804" i="4"/>
  <c r="BQ803" i="4"/>
  <c r="BR805" i="4"/>
  <c r="BR716" i="4"/>
  <c r="BR804" i="4"/>
  <c r="BR803" i="4"/>
  <c r="BS805" i="4"/>
  <c r="BS806" i="4"/>
  <c r="BS941" i="4"/>
  <c r="BS942" i="4"/>
  <c r="BS943" i="4"/>
  <c r="BS944" i="4"/>
  <c r="BS945" i="4"/>
  <c r="BQ703" i="4"/>
  <c r="BQ709" i="4"/>
  <c r="BQ842" i="4"/>
  <c r="BQ841" i="4"/>
  <c r="BR843" i="4"/>
  <c r="BR703" i="4"/>
  <c r="BR709" i="4"/>
  <c r="BR842" i="4"/>
  <c r="BR841" i="4"/>
  <c r="BS843" i="4"/>
  <c r="BS844" i="4"/>
  <c r="BS967" i="4"/>
  <c r="BS968" i="4"/>
  <c r="BS969" i="4"/>
  <c r="BS970" i="4"/>
  <c r="BS971" i="4"/>
  <c r="BR723" i="4"/>
  <c r="BR729" i="4"/>
  <c r="BR880" i="4"/>
  <c r="BR879" i="4"/>
  <c r="BS881" i="4"/>
  <c r="BS882" i="4"/>
  <c r="BS999" i="4"/>
  <c r="BS1000" i="4"/>
  <c r="BS1001" i="4"/>
  <c r="BS1002" i="4"/>
  <c r="BS1003" i="4"/>
  <c r="BS1145" i="4"/>
  <c r="BV1154" i="4"/>
  <c r="BR775" i="4"/>
  <c r="BR907" i="4"/>
  <c r="BR908" i="4"/>
  <c r="BR909" i="4"/>
  <c r="BR910" i="4"/>
  <c r="BR911" i="4"/>
  <c r="BR806" i="4"/>
  <c r="BR941" i="4"/>
  <c r="BR942" i="4"/>
  <c r="BR943" i="4"/>
  <c r="BR944" i="4"/>
  <c r="BR945" i="4"/>
  <c r="BR844" i="4"/>
  <c r="BR967" i="4"/>
  <c r="BR968" i="4"/>
  <c r="BR969" i="4"/>
  <c r="BR970" i="4"/>
  <c r="BR971" i="4"/>
  <c r="BQ723" i="4"/>
  <c r="BQ729" i="4"/>
  <c r="BQ880" i="4"/>
  <c r="BQ879" i="4"/>
  <c r="BR881" i="4"/>
  <c r="BR882" i="4"/>
  <c r="BR999" i="4"/>
  <c r="BR1000" i="4"/>
  <c r="BR1001" i="4"/>
  <c r="BR1002" i="4"/>
  <c r="BR1003" i="4"/>
  <c r="BR1145" i="4"/>
  <c r="BV1156" i="4"/>
  <c r="BV1158" i="4"/>
  <c r="BJ21" i="12"/>
  <c r="BJ16" i="12"/>
  <c r="BK1610" i="4"/>
  <c r="BL1610" i="4"/>
  <c r="BM1610" i="4"/>
  <c r="BN1610" i="4"/>
  <c r="BO1610" i="4"/>
  <c r="BP1610" i="4"/>
  <c r="BQ1610" i="4"/>
  <c r="BR1610" i="4"/>
  <c r="BS1610" i="4"/>
  <c r="BT1610" i="4"/>
  <c r="BU1610" i="4"/>
  <c r="BV1610" i="4"/>
  <c r="BJ5" i="14"/>
  <c r="BJ6" i="14"/>
  <c r="BJ8" i="14"/>
  <c r="BJ37" i="14"/>
  <c r="BJ38" i="14"/>
  <c r="BJ40" i="14"/>
  <c r="BJ67" i="14"/>
  <c r="BJ68" i="14"/>
  <c r="BJ70" i="14"/>
  <c r="BJ287" i="14"/>
  <c r="BJ288" i="14"/>
  <c r="BI5" i="14"/>
  <c r="BI6" i="14"/>
  <c r="BI8" i="14"/>
  <c r="BI37" i="14"/>
  <c r="BI38" i="14"/>
  <c r="BI40" i="14"/>
  <c r="BI67" i="14"/>
  <c r="BI68" i="14"/>
  <c r="BI70" i="14"/>
  <c r="BI287" i="14"/>
  <c r="BJ289" i="14"/>
  <c r="BJ291" i="14"/>
  <c r="BJ23" i="14"/>
  <c r="BJ55" i="14"/>
  <c r="BJ85" i="14"/>
  <c r="BJ293" i="14"/>
  <c r="BJ299" i="14"/>
  <c r="BI23" i="14"/>
  <c r="BI55" i="14"/>
  <c r="BI85" i="14"/>
  <c r="BI293" i="14"/>
  <c r="BJ300" i="14"/>
  <c r="BJ302" i="14"/>
  <c r="BJ26" i="14"/>
  <c r="BJ58" i="14"/>
  <c r="BJ88" i="14"/>
  <c r="BJ294" i="14"/>
  <c r="BJ305" i="14"/>
  <c r="BI26" i="14"/>
  <c r="BI58" i="14"/>
  <c r="BI88" i="14"/>
  <c r="BI294" i="14"/>
  <c r="BJ306" i="14"/>
  <c r="BJ308" i="14"/>
  <c r="BJ30" i="14"/>
  <c r="BJ62" i="14"/>
  <c r="BJ92" i="14"/>
  <c r="BJ295" i="14"/>
  <c r="BJ311" i="14"/>
  <c r="BI30" i="14"/>
  <c r="BI62" i="14"/>
  <c r="BI92" i="14"/>
  <c r="BI295" i="14"/>
  <c r="BJ312" i="14"/>
  <c r="BJ314" i="14"/>
  <c r="BJ316" i="14"/>
  <c r="BJ26" i="12"/>
  <c r="BE5" i="14"/>
  <c r="BE6" i="14"/>
  <c r="BE8" i="14"/>
  <c r="BE14" i="14"/>
  <c r="BE37" i="14"/>
  <c r="BE38" i="14"/>
  <c r="BE40" i="14"/>
  <c r="BE46" i="14"/>
  <c r="BE67" i="14"/>
  <c r="BE68" i="14"/>
  <c r="BE70" i="14"/>
  <c r="BE76" i="14"/>
  <c r="BE106" i="14"/>
  <c r="BF5" i="14"/>
  <c r="BF6" i="14"/>
  <c r="BF8" i="14"/>
  <c r="BF14" i="14"/>
  <c r="BF37" i="14"/>
  <c r="BF38" i="14"/>
  <c r="BF40" i="14"/>
  <c r="BF46" i="14"/>
  <c r="BF67" i="14"/>
  <c r="BF68" i="14"/>
  <c r="BF70" i="14"/>
  <c r="BF76" i="14"/>
  <c r="BF106" i="14"/>
  <c r="BG5" i="14"/>
  <c r="BG6" i="14"/>
  <c r="BG8" i="14"/>
  <c r="BG14" i="14"/>
  <c r="BG37" i="14"/>
  <c r="BG38" i="14"/>
  <c r="BG40" i="14"/>
  <c r="BG46" i="14"/>
  <c r="BG67" i="14"/>
  <c r="BG68" i="14"/>
  <c r="BG70" i="14"/>
  <c r="BG76" i="14"/>
  <c r="BG106" i="14"/>
  <c r="BH5" i="14"/>
  <c r="BH6" i="14"/>
  <c r="BH8" i="14"/>
  <c r="BH14" i="14"/>
  <c r="BH37" i="14"/>
  <c r="BH38" i="14"/>
  <c r="BH40" i="14"/>
  <c r="BH46" i="14"/>
  <c r="BH67" i="14"/>
  <c r="BH68" i="14"/>
  <c r="BH70" i="14"/>
  <c r="BH76" i="14"/>
  <c r="BH106" i="14"/>
  <c r="BI14" i="14"/>
  <c r="BI46" i="14"/>
  <c r="BI76" i="14"/>
  <c r="BI106" i="14"/>
  <c r="BJ14" i="14"/>
  <c r="BJ46" i="14"/>
  <c r="BJ76" i="14"/>
  <c r="BJ106" i="14"/>
  <c r="BJ364" i="14"/>
  <c r="BJ29" i="12"/>
  <c r="AY5" i="14"/>
  <c r="AY16" i="14"/>
  <c r="AY37" i="14"/>
  <c r="AY48" i="14"/>
  <c r="AY67" i="14"/>
  <c r="AY78" i="14"/>
  <c r="AY108" i="14"/>
  <c r="AZ5" i="14"/>
  <c r="AZ16" i="14"/>
  <c r="AZ37" i="14"/>
  <c r="AZ48" i="14"/>
  <c r="AZ67" i="14"/>
  <c r="AZ78" i="14"/>
  <c r="AZ108" i="14"/>
  <c r="BA5" i="14"/>
  <c r="BA16" i="14"/>
  <c r="BA37" i="14"/>
  <c r="BA48" i="14"/>
  <c r="BA67" i="14"/>
  <c r="BA78" i="14"/>
  <c r="BA108" i="14"/>
  <c r="BB5" i="14"/>
  <c r="BB16" i="14"/>
  <c r="BB37" i="14"/>
  <c r="BB48" i="14"/>
  <c r="BB67" i="14"/>
  <c r="BB78" i="14"/>
  <c r="BB108" i="14"/>
  <c r="BC5" i="14"/>
  <c r="BC16" i="14"/>
  <c r="BC37" i="14"/>
  <c r="BC48" i="14"/>
  <c r="BC67" i="14"/>
  <c r="BC78" i="14"/>
  <c r="BC108" i="14"/>
  <c r="BD5" i="14"/>
  <c r="BD16" i="14"/>
  <c r="BD37" i="14"/>
  <c r="BD48" i="14"/>
  <c r="BD67" i="14"/>
  <c r="BD78" i="14"/>
  <c r="BD108" i="14"/>
  <c r="BE16" i="14"/>
  <c r="BE48" i="14"/>
  <c r="BE78" i="14"/>
  <c r="BE108" i="14"/>
  <c r="BF16" i="14"/>
  <c r="BF48" i="14"/>
  <c r="BF78" i="14"/>
  <c r="BF108" i="14"/>
  <c r="BG16" i="14"/>
  <c r="BG48" i="14"/>
  <c r="BG78" i="14"/>
  <c r="BG108" i="14"/>
  <c r="BH16" i="14"/>
  <c r="BH48" i="14"/>
  <c r="BH78" i="14"/>
  <c r="BH108" i="14"/>
  <c r="BI16" i="14"/>
  <c r="BI48" i="14"/>
  <c r="BI78" i="14"/>
  <c r="BI108" i="14"/>
  <c r="BJ16" i="14"/>
  <c r="BJ48" i="14"/>
  <c r="BJ78" i="14"/>
  <c r="BJ108" i="14"/>
  <c r="BJ366" i="14"/>
  <c r="BJ30" i="12"/>
  <c r="BI18" i="14"/>
  <c r="BI50" i="14"/>
  <c r="BI80" i="14"/>
  <c r="BI110" i="14"/>
  <c r="BJ368" i="14"/>
  <c r="BJ31" i="12"/>
  <c r="BJ21" i="14"/>
  <c r="BJ53" i="14"/>
  <c r="BJ83" i="14"/>
  <c r="BJ113" i="14"/>
  <c r="BI370" i="14"/>
  <c r="BJ32" i="12"/>
  <c r="BI24" i="14"/>
  <c r="BI56" i="14"/>
  <c r="BI86" i="14"/>
  <c r="BI116" i="14"/>
  <c r="BJ372" i="14"/>
  <c r="BJ33" i="12"/>
  <c r="BJ28" i="14"/>
  <c r="BJ60" i="14"/>
  <c r="BJ90" i="14"/>
  <c r="BJ120" i="14"/>
  <c r="BI374" i="14"/>
  <c r="BJ34" i="12"/>
  <c r="BI122" i="14"/>
  <c r="BJ376" i="14"/>
  <c r="BJ35" i="12"/>
  <c r="BJ25" i="12"/>
  <c r="BJ127" i="14"/>
  <c r="BJ128" i="14"/>
  <c r="BJ130" i="14"/>
  <c r="BJ131" i="14"/>
  <c r="BI127" i="14"/>
  <c r="BI128" i="14"/>
  <c r="BI130" i="14"/>
  <c r="BI131" i="14"/>
  <c r="BH127" i="14"/>
  <c r="BH128" i="14"/>
  <c r="BH130" i="14"/>
  <c r="BH131" i="14"/>
  <c r="BG127" i="14"/>
  <c r="BG128" i="14"/>
  <c r="BG130" i="14"/>
  <c r="BG131" i="14"/>
  <c r="BF127" i="14"/>
  <c r="BF128" i="14"/>
  <c r="BF130" i="14"/>
  <c r="BF131" i="14"/>
  <c r="BE127" i="14"/>
  <c r="BE128" i="14"/>
  <c r="BE130" i="14"/>
  <c r="BE131" i="14"/>
  <c r="BD127" i="14"/>
  <c r="BD128" i="14"/>
  <c r="BD130" i="14"/>
  <c r="BD131" i="14"/>
  <c r="BC127" i="14"/>
  <c r="BC128" i="14"/>
  <c r="BC130" i="14"/>
  <c r="BC131" i="14"/>
  <c r="BB127" i="14"/>
  <c r="BB128" i="14"/>
  <c r="BB130" i="14"/>
  <c r="BB131" i="14"/>
  <c r="BA127" i="14"/>
  <c r="BA128" i="14"/>
  <c r="BA130" i="14"/>
  <c r="BA131" i="14"/>
  <c r="AZ127" i="14"/>
  <c r="AZ128" i="14"/>
  <c r="AZ130" i="14"/>
  <c r="AZ131" i="14"/>
  <c r="AY127" i="14"/>
  <c r="AY128" i="14"/>
  <c r="AY130" i="14"/>
  <c r="AY131" i="14"/>
  <c r="AY132" i="14"/>
  <c r="AZ132" i="14"/>
  <c r="BA132" i="14"/>
  <c r="BB132" i="14"/>
  <c r="BC132" i="14"/>
  <c r="BD132" i="14"/>
  <c r="BE132" i="14"/>
  <c r="BF132" i="14"/>
  <c r="BG132" i="14"/>
  <c r="BH132" i="14"/>
  <c r="BI132" i="14"/>
  <c r="BJ132" i="14"/>
  <c r="BJ135" i="14"/>
  <c r="BI135" i="14"/>
  <c r="BJ133" i="14"/>
  <c r="BJ136" i="14"/>
  <c r="BJ138" i="14"/>
  <c r="BJ140" i="14"/>
  <c r="BJ144" i="14"/>
  <c r="BJ147" i="14"/>
  <c r="BJ150" i="14"/>
  <c r="BJ154" i="14"/>
  <c r="BV1582" i="4"/>
  <c r="BV1584" i="4"/>
  <c r="BV1585" i="4"/>
  <c r="BV1589" i="4"/>
  <c r="BV1591" i="4"/>
  <c r="BV1592" i="4"/>
  <c r="BV1596" i="4"/>
  <c r="BV1598" i="4"/>
  <c r="BV1599" i="4"/>
  <c r="BV581" i="4"/>
  <c r="BV579" i="4"/>
  <c r="BV580" i="4"/>
  <c r="BV582" i="4"/>
  <c r="BV583" i="4"/>
  <c r="BV584" i="4"/>
  <c r="BV1603" i="4"/>
  <c r="BV1605" i="4"/>
  <c r="BV1606" i="4"/>
  <c r="BV1607" i="4"/>
  <c r="BJ332" i="14"/>
  <c r="BJ333" i="14"/>
  <c r="BJ334" i="14"/>
  <c r="BJ335" i="14"/>
  <c r="BJ336" i="14"/>
  <c r="BJ339" i="14"/>
  <c r="BH135" i="14"/>
  <c r="BI133" i="14"/>
  <c r="BI136" i="14"/>
  <c r="BI138" i="14"/>
  <c r="BI140" i="14"/>
  <c r="BI144" i="14"/>
  <c r="BI147" i="14"/>
  <c r="BI150" i="14"/>
  <c r="BI154" i="14"/>
  <c r="BU1582" i="4"/>
  <c r="BU1584" i="4"/>
  <c r="BU1585" i="4"/>
  <c r="BU1589" i="4"/>
  <c r="BU1591" i="4"/>
  <c r="BU1592" i="4"/>
  <c r="BU1596" i="4"/>
  <c r="BU1598" i="4"/>
  <c r="BU1599" i="4"/>
  <c r="BU1603" i="4"/>
  <c r="BU1605" i="4"/>
  <c r="BU1606" i="4"/>
  <c r="BU1607" i="4"/>
  <c r="BI332" i="14"/>
  <c r="BI333" i="14"/>
  <c r="BI334" i="14"/>
  <c r="BI335" i="14"/>
  <c r="BI336" i="14"/>
  <c r="BJ340" i="14"/>
  <c r="BG135" i="14"/>
  <c r="BH133" i="14"/>
  <c r="BH136" i="14"/>
  <c r="BH138" i="14"/>
  <c r="BH140" i="14"/>
  <c r="BH144" i="14"/>
  <c r="BH147" i="14"/>
  <c r="BH150" i="14"/>
  <c r="BH154" i="14"/>
  <c r="BT1582" i="4"/>
  <c r="BT1584" i="4"/>
  <c r="BT1585" i="4"/>
  <c r="BT1589" i="4"/>
  <c r="BT1591" i="4"/>
  <c r="BT1592" i="4"/>
  <c r="BT1596" i="4"/>
  <c r="BT1598" i="4"/>
  <c r="BT1599" i="4"/>
  <c r="BS581" i="4"/>
  <c r="BS579" i="4"/>
  <c r="BT582" i="4"/>
  <c r="BS580" i="4"/>
  <c r="BT583" i="4"/>
  <c r="BT584" i="4"/>
  <c r="BT1603" i="4"/>
  <c r="BT1605" i="4"/>
  <c r="BT1606" i="4"/>
  <c r="BT1607" i="4"/>
  <c r="BH332" i="14"/>
  <c r="BH333" i="14"/>
  <c r="BH334" i="14"/>
  <c r="BH335" i="14"/>
  <c r="BH336" i="14"/>
  <c r="BJ341" i="14"/>
  <c r="BJ342" i="14"/>
  <c r="BJ36" i="12"/>
  <c r="BJ189" i="14"/>
  <c r="BJ216" i="14"/>
  <c r="BI189" i="14"/>
  <c r="BJ217" i="14"/>
  <c r="BJ218" i="14"/>
  <c r="BJ190" i="14"/>
  <c r="BJ191" i="14"/>
  <c r="BJ200" i="14"/>
  <c r="BJ222" i="14"/>
  <c r="BJ223" i="14"/>
  <c r="BI190" i="14"/>
  <c r="BI191" i="14"/>
  <c r="BI200" i="14"/>
  <c r="BI222" i="14"/>
  <c r="BJ224" i="14"/>
  <c r="BJ225" i="14"/>
  <c r="BJ203" i="14"/>
  <c r="BJ227" i="14"/>
  <c r="BJ228" i="14"/>
  <c r="BI203" i="14"/>
  <c r="BI227" i="14"/>
  <c r="BJ229" i="14"/>
  <c r="BJ230" i="14"/>
  <c r="BJ207" i="14"/>
  <c r="BJ232" i="14"/>
  <c r="BJ233" i="14"/>
  <c r="BI207" i="14"/>
  <c r="BI232" i="14"/>
  <c r="BJ234" i="14"/>
  <c r="BJ235" i="14"/>
  <c r="BJ237" i="14"/>
  <c r="BJ38" i="12"/>
  <c r="AY189" i="14"/>
  <c r="AY192" i="14"/>
  <c r="AZ189" i="14"/>
  <c r="AZ192" i="14"/>
  <c r="BA189" i="14"/>
  <c r="BA192" i="14"/>
  <c r="BB189" i="14"/>
  <c r="BB192" i="14"/>
  <c r="BC189" i="14"/>
  <c r="BC192" i="14"/>
  <c r="BD189" i="14"/>
  <c r="BD192" i="14"/>
  <c r="BE189" i="14"/>
  <c r="BE192" i="14"/>
  <c r="BF189" i="14"/>
  <c r="BF192" i="14"/>
  <c r="BG189" i="14"/>
  <c r="BG192" i="14"/>
  <c r="BH189" i="14"/>
  <c r="BH192" i="14"/>
  <c r="BI192" i="14"/>
  <c r="BJ192" i="14"/>
  <c r="BJ241" i="14"/>
  <c r="BJ39" i="12"/>
  <c r="BI194" i="14"/>
  <c r="BJ242" i="14"/>
  <c r="BJ40" i="12"/>
  <c r="BJ205" i="14"/>
  <c r="BI246" i="14"/>
  <c r="BJ41" i="12"/>
  <c r="BJ245" i="14"/>
  <c r="BJ42" i="12"/>
  <c r="BJ198" i="14"/>
  <c r="BI243" i="14"/>
  <c r="BJ43" i="12"/>
  <c r="BI201" i="14"/>
  <c r="BJ244" i="14"/>
  <c r="BJ44" i="12"/>
  <c r="BJ37" i="12"/>
  <c r="BJ24" i="12"/>
  <c r="BU1725" i="4"/>
  <c r="BV1726" i="4"/>
  <c r="BJ49" i="12"/>
  <c r="BU1722" i="4"/>
  <c r="BV1723" i="4"/>
  <c r="BJ53" i="12"/>
  <c r="BJ47" i="12"/>
  <c r="CI446" i="6"/>
  <c r="CJ446" i="6"/>
  <c r="CK446" i="6"/>
  <c r="CL446" i="6"/>
  <c r="CM446" i="6"/>
  <c r="CN446" i="6"/>
  <c r="CO446" i="6"/>
  <c r="CP446" i="6"/>
  <c r="CQ446" i="6"/>
  <c r="CR446" i="6"/>
  <c r="CS446" i="6"/>
  <c r="CT446" i="6"/>
  <c r="BV1737" i="4"/>
  <c r="BV1734" i="4"/>
  <c r="BV1739" i="4"/>
  <c r="CT447" i="6"/>
  <c r="BV1740" i="4"/>
  <c r="BV1738" i="4"/>
  <c r="BV1741" i="4"/>
  <c r="BV1742" i="4"/>
  <c r="BV1744" i="4"/>
  <c r="BJ58" i="12"/>
  <c r="BU1674" i="4"/>
  <c r="BU1677" i="4"/>
  <c r="BU1679" i="4"/>
  <c r="BU1683" i="4"/>
  <c r="BU1684" i="4"/>
  <c r="BU1686" i="4"/>
  <c r="BU1682" i="4"/>
  <c r="BU1672" i="4"/>
  <c r="BV1688" i="4"/>
  <c r="BJ46" i="12"/>
  <c r="BV1634" i="4"/>
  <c r="BJ57" i="12"/>
  <c r="BV1651" i="4"/>
  <c r="BJ55" i="12"/>
  <c r="BV1653" i="4"/>
  <c r="BJ56" i="12"/>
  <c r="BJ3" i="12"/>
  <c r="BV1705" i="4"/>
  <c r="BJ74" i="12"/>
  <c r="BT1555" i="4"/>
  <c r="BT1556" i="4"/>
  <c r="BT1558" i="4"/>
  <c r="BT1560" i="4"/>
  <c r="BT1561" i="4"/>
  <c r="BT1563" i="4"/>
  <c r="BT1564" i="4"/>
  <c r="BT1565" i="4"/>
  <c r="BT1566" i="4"/>
  <c r="BT1568" i="4"/>
  <c r="BU1570" i="4"/>
  <c r="BU1571" i="4"/>
  <c r="BI23" i="12"/>
  <c r="BU1703" i="4"/>
  <c r="BI54" i="12"/>
  <c r="BU1699" i="4"/>
  <c r="BI48" i="12"/>
  <c r="BU34" i="4"/>
  <c r="BU36" i="4"/>
  <c r="BU38" i="4"/>
  <c r="BR19" i="4"/>
  <c r="BR20" i="4"/>
  <c r="BR21" i="4"/>
  <c r="BR22" i="4"/>
  <c r="BR23" i="4"/>
  <c r="BR24" i="4"/>
  <c r="BR26" i="4"/>
  <c r="BR30" i="4"/>
  <c r="BU40" i="4"/>
  <c r="BU43" i="4"/>
  <c r="BU101" i="4"/>
  <c r="BU103" i="4"/>
  <c r="BU105" i="4"/>
  <c r="BR89" i="4"/>
  <c r="BR90" i="4"/>
  <c r="BR91" i="4"/>
  <c r="BR92" i="4"/>
  <c r="BR93" i="4"/>
  <c r="BR94" i="4"/>
  <c r="BR96" i="4"/>
  <c r="BR98" i="4"/>
  <c r="BU107" i="4"/>
  <c r="BU110" i="4"/>
  <c r="BU168" i="4"/>
  <c r="BU170" i="4"/>
  <c r="BU172" i="4"/>
  <c r="BR156" i="4"/>
  <c r="BR157" i="4"/>
  <c r="BR158" i="4"/>
  <c r="BR159" i="4"/>
  <c r="BR160" i="4"/>
  <c r="BR161" i="4"/>
  <c r="BR163" i="4"/>
  <c r="BR165" i="4"/>
  <c r="BU174" i="4"/>
  <c r="BU177" i="4"/>
  <c r="BU235" i="4"/>
  <c r="BU237" i="4"/>
  <c r="BU239" i="4"/>
  <c r="BR216" i="4"/>
  <c r="BR217" i="4"/>
  <c r="BR218" i="4"/>
  <c r="BR219" i="4"/>
  <c r="BR220" i="4"/>
  <c r="BR223" i="4"/>
  <c r="BR224" i="4"/>
  <c r="BR225" i="4"/>
  <c r="BR226" i="4"/>
  <c r="BR227" i="4"/>
  <c r="BR228" i="4"/>
  <c r="BR230" i="4"/>
  <c r="BR232" i="4"/>
  <c r="BU241" i="4"/>
  <c r="BU244" i="4"/>
  <c r="BI6" i="12"/>
  <c r="BU50" i="4"/>
  <c r="BU52" i="4"/>
  <c r="BU54" i="4"/>
  <c r="BR47" i="4"/>
  <c r="BU56" i="4"/>
  <c r="BU59" i="4"/>
  <c r="BU117" i="4"/>
  <c r="BU119" i="4"/>
  <c r="BU121" i="4"/>
  <c r="BR114" i="4"/>
  <c r="BU123" i="4"/>
  <c r="BU126" i="4"/>
  <c r="BU184" i="4"/>
  <c r="BU186" i="4"/>
  <c r="BU188" i="4"/>
  <c r="BR181" i="4"/>
  <c r="BU190" i="4"/>
  <c r="BU193" i="4"/>
  <c r="BU251" i="4"/>
  <c r="BU253" i="4"/>
  <c r="BU255" i="4"/>
  <c r="BR248" i="4"/>
  <c r="BU257" i="4"/>
  <c r="BU260" i="4"/>
  <c r="BI7" i="12"/>
  <c r="BU66" i="4"/>
  <c r="BU68" i="4"/>
  <c r="BU70" i="4"/>
  <c r="BR63" i="4"/>
  <c r="BU72" i="4"/>
  <c r="BU75" i="4"/>
  <c r="BU133" i="4"/>
  <c r="BU135" i="4"/>
  <c r="BU137" i="4"/>
  <c r="BR130" i="4"/>
  <c r="BU139" i="4"/>
  <c r="BU142" i="4"/>
  <c r="BU200" i="4"/>
  <c r="BU202" i="4"/>
  <c r="BU204" i="4"/>
  <c r="BR197" i="4"/>
  <c r="BU206" i="4"/>
  <c r="BU209" i="4"/>
  <c r="BU267" i="4"/>
  <c r="BU269" i="4"/>
  <c r="BU271" i="4"/>
  <c r="BR264" i="4"/>
  <c r="BU273" i="4"/>
  <c r="BU276" i="4"/>
  <c r="BI8" i="12"/>
  <c r="BI5" i="12"/>
  <c r="BI4" i="12"/>
  <c r="BT619" i="4"/>
  <c r="BT628" i="4"/>
  <c r="BT620" i="4"/>
  <c r="BT629" i="4"/>
  <c r="BT621" i="4"/>
  <c r="BT630" i="4"/>
  <c r="BT631" i="4"/>
  <c r="BT632" i="4"/>
  <c r="BT634" i="4"/>
  <c r="BU636" i="4"/>
  <c r="BI22" i="12"/>
  <c r="BU1016" i="4"/>
  <c r="BU1038" i="4"/>
  <c r="BU1018" i="4"/>
  <c r="BU1039" i="4"/>
  <c r="BU1020" i="4"/>
  <c r="BU1040" i="4"/>
  <c r="BU1022" i="4"/>
  <c r="BU1041" i="4"/>
  <c r="BP687" i="4"/>
  <c r="BP743" i="4"/>
  <c r="BP742" i="4"/>
  <c r="BQ744" i="4"/>
  <c r="BQ745" i="4"/>
  <c r="BQ891" i="4"/>
  <c r="BO547" i="4"/>
  <c r="BO545" i="4"/>
  <c r="BP548" i="4"/>
  <c r="BO546" i="4"/>
  <c r="BP549" i="4"/>
  <c r="BP550" i="4"/>
  <c r="BP713" i="4"/>
  <c r="BP783" i="4"/>
  <c r="BP782" i="4"/>
  <c r="BQ784" i="4"/>
  <c r="BQ785" i="4"/>
  <c r="BQ922" i="4"/>
  <c r="BO149" i="4"/>
  <c r="BO150" i="4"/>
  <c r="BO151" i="4"/>
  <c r="BO152" i="4"/>
  <c r="BO153" i="4"/>
  <c r="BO569" i="4"/>
  <c r="BO567" i="4"/>
  <c r="BO568" i="4"/>
  <c r="BN149" i="4"/>
  <c r="BN150" i="4"/>
  <c r="BN151" i="4"/>
  <c r="BN152" i="4"/>
  <c r="BN153" i="4"/>
  <c r="BN569" i="4"/>
  <c r="BN567" i="4"/>
  <c r="BO570" i="4"/>
  <c r="BN568" i="4"/>
  <c r="BO571" i="4"/>
  <c r="BO572" i="4"/>
  <c r="BO706" i="4"/>
  <c r="BO821" i="4"/>
  <c r="BO820" i="4"/>
  <c r="BP822" i="4"/>
  <c r="BP570" i="4"/>
  <c r="BP571" i="4"/>
  <c r="BP572" i="4"/>
  <c r="BP706" i="4"/>
  <c r="BP821" i="4"/>
  <c r="BP820" i="4"/>
  <c r="BQ822" i="4"/>
  <c r="BQ823" i="4"/>
  <c r="BQ976" i="4"/>
  <c r="BO601" i="4"/>
  <c r="BO599" i="4"/>
  <c r="BP602" i="4"/>
  <c r="BO600" i="4"/>
  <c r="BP603" i="4"/>
  <c r="BP604" i="4"/>
  <c r="BP726" i="4"/>
  <c r="BP859" i="4"/>
  <c r="BP858" i="4"/>
  <c r="BQ860" i="4"/>
  <c r="BQ861" i="4"/>
  <c r="BQ1008" i="4"/>
  <c r="BQ1013" i="4"/>
  <c r="BU1024" i="4"/>
  <c r="BU1042" i="4"/>
  <c r="BU1043" i="4"/>
  <c r="BI17" i="12"/>
  <c r="BU1055" i="4"/>
  <c r="BU1077" i="4"/>
  <c r="BU1057" i="4"/>
  <c r="BU1078" i="4"/>
  <c r="BU1059" i="4"/>
  <c r="BU1079" i="4"/>
  <c r="BU1061" i="4"/>
  <c r="BU1080" i="4"/>
  <c r="BQ753" i="4"/>
  <c r="BQ916" i="4"/>
  <c r="BQ816" i="4"/>
  <c r="BQ950" i="4"/>
  <c r="BO591" i="4"/>
  <c r="BO589" i="4"/>
  <c r="BP592" i="4"/>
  <c r="BO590" i="4"/>
  <c r="BP593" i="4"/>
  <c r="BP594" i="4"/>
  <c r="BP720" i="4"/>
  <c r="BP852" i="4"/>
  <c r="BP851" i="4"/>
  <c r="BQ853" i="4"/>
  <c r="BQ854" i="4"/>
  <c r="BQ983" i="4"/>
  <c r="BQ1052" i="4"/>
  <c r="BU1063" i="4"/>
  <c r="BU1081" i="4"/>
  <c r="BU1082" i="4"/>
  <c r="BI18" i="12"/>
  <c r="BU1093" i="4"/>
  <c r="BU1115" i="4"/>
  <c r="BU1095" i="4"/>
  <c r="BU1116" i="4"/>
  <c r="BU1097" i="4"/>
  <c r="BU1117" i="4"/>
  <c r="BU1099" i="4"/>
  <c r="BU1118" i="4"/>
  <c r="BQ761" i="4"/>
  <c r="BQ895" i="4"/>
  <c r="BP714" i="4"/>
  <c r="BP790" i="4"/>
  <c r="BP789" i="4"/>
  <c r="BQ791" i="4"/>
  <c r="BQ792" i="4"/>
  <c r="BQ928" i="4"/>
  <c r="BP701" i="4"/>
  <c r="BP707" i="4"/>
  <c r="BP828" i="4"/>
  <c r="BP827" i="4"/>
  <c r="BQ829" i="4"/>
  <c r="BQ830" i="4"/>
  <c r="BQ955" i="4"/>
  <c r="BP721" i="4"/>
  <c r="BP727" i="4"/>
  <c r="BP866" i="4"/>
  <c r="BP865" i="4"/>
  <c r="BQ867" i="4"/>
  <c r="BQ868" i="4"/>
  <c r="BQ987" i="4"/>
  <c r="BQ1090" i="4"/>
  <c r="BU1101" i="4"/>
  <c r="BU1119" i="4"/>
  <c r="BU1120" i="4"/>
  <c r="BI19" i="12"/>
  <c r="BU1131" i="4"/>
  <c r="BU1133" i="4"/>
  <c r="BU1135" i="4"/>
  <c r="BR768" i="4"/>
  <c r="BR899" i="4"/>
  <c r="BR900" i="4"/>
  <c r="BR901" i="4"/>
  <c r="BR902" i="4"/>
  <c r="BR903" i="4"/>
  <c r="BR799" i="4"/>
  <c r="BR933" i="4"/>
  <c r="BR934" i="4"/>
  <c r="BR935" i="4"/>
  <c r="BR936" i="4"/>
  <c r="BR937" i="4"/>
  <c r="BR837" i="4"/>
  <c r="BR959" i="4"/>
  <c r="BR960" i="4"/>
  <c r="BR961" i="4"/>
  <c r="BR962" i="4"/>
  <c r="BR963" i="4"/>
  <c r="BQ722" i="4"/>
  <c r="BQ728" i="4"/>
  <c r="BQ873" i="4"/>
  <c r="BQ872" i="4"/>
  <c r="BR874" i="4"/>
  <c r="BR875" i="4"/>
  <c r="BR991" i="4"/>
  <c r="BR992" i="4"/>
  <c r="BR993" i="4"/>
  <c r="BR994" i="4"/>
  <c r="BR995" i="4"/>
  <c r="BR1128" i="4"/>
  <c r="BU1137" i="4"/>
  <c r="BU1141" i="4"/>
  <c r="BI20" i="12"/>
  <c r="BU1148" i="4"/>
  <c r="BU1150" i="4"/>
  <c r="BU1152" i="4"/>
  <c r="BU1154" i="4"/>
  <c r="BP696" i="4"/>
  <c r="BP690" i="4"/>
  <c r="BP773" i="4"/>
  <c r="BP772" i="4"/>
  <c r="BQ774" i="4"/>
  <c r="BQ775" i="4"/>
  <c r="BQ907" i="4"/>
  <c r="BQ908" i="4"/>
  <c r="BQ909" i="4"/>
  <c r="BQ910" i="4"/>
  <c r="BQ911" i="4"/>
  <c r="BP716" i="4"/>
  <c r="BP804" i="4"/>
  <c r="BP803" i="4"/>
  <c r="BQ805" i="4"/>
  <c r="BQ806" i="4"/>
  <c r="BQ941" i="4"/>
  <c r="BQ942" i="4"/>
  <c r="BQ943" i="4"/>
  <c r="BQ944" i="4"/>
  <c r="BQ945" i="4"/>
  <c r="BP703" i="4"/>
  <c r="BP709" i="4"/>
  <c r="BP842" i="4"/>
  <c r="BP841" i="4"/>
  <c r="BQ843" i="4"/>
  <c r="BQ844" i="4"/>
  <c r="BQ967" i="4"/>
  <c r="BQ968" i="4"/>
  <c r="BQ969" i="4"/>
  <c r="BQ970" i="4"/>
  <c r="BQ971" i="4"/>
  <c r="BP723" i="4"/>
  <c r="BP729" i="4"/>
  <c r="BP880" i="4"/>
  <c r="BP879" i="4"/>
  <c r="BQ881" i="4"/>
  <c r="BQ882" i="4"/>
  <c r="BQ999" i="4"/>
  <c r="BQ1000" i="4"/>
  <c r="BQ1001" i="4"/>
  <c r="BQ1002" i="4"/>
  <c r="BQ1003" i="4"/>
  <c r="BQ1145" i="4"/>
  <c r="BU1156" i="4"/>
  <c r="BU1158" i="4"/>
  <c r="BI21" i="12"/>
  <c r="BI16" i="12"/>
  <c r="BI288" i="14"/>
  <c r="BH287" i="14"/>
  <c r="BI289" i="14"/>
  <c r="BI291" i="14"/>
  <c r="BI299" i="14"/>
  <c r="BH23" i="14"/>
  <c r="BH55" i="14"/>
  <c r="BH85" i="14"/>
  <c r="BH293" i="14"/>
  <c r="BI300" i="14"/>
  <c r="BI302" i="14"/>
  <c r="BI305" i="14"/>
  <c r="BH26" i="14"/>
  <c r="BH58" i="14"/>
  <c r="BH88" i="14"/>
  <c r="BH294" i="14"/>
  <c r="BI306" i="14"/>
  <c r="BI308" i="14"/>
  <c r="BI311" i="14"/>
  <c r="BH30" i="14"/>
  <c r="BH62" i="14"/>
  <c r="BH92" i="14"/>
  <c r="BH295" i="14"/>
  <c r="BI312" i="14"/>
  <c r="BI314" i="14"/>
  <c r="BI316" i="14"/>
  <c r="BI26" i="12"/>
  <c r="BH18" i="14"/>
  <c r="BH50" i="14"/>
  <c r="BH80" i="14"/>
  <c r="BH110" i="14"/>
  <c r="BI368" i="14"/>
  <c r="BI31" i="12"/>
  <c r="BI21" i="14"/>
  <c r="BI53" i="14"/>
  <c r="BI83" i="14"/>
  <c r="BI113" i="14"/>
  <c r="BH370" i="14"/>
  <c r="BI32" i="12"/>
  <c r="BH24" i="14"/>
  <c r="BH56" i="14"/>
  <c r="BH86" i="14"/>
  <c r="BH116" i="14"/>
  <c r="BI372" i="14"/>
  <c r="BI33" i="12"/>
  <c r="BI28" i="14"/>
  <c r="BI60" i="14"/>
  <c r="BI90" i="14"/>
  <c r="BI120" i="14"/>
  <c r="BH374" i="14"/>
  <c r="BI34" i="12"/>
  <c r="BH122" i="14"/>
  <c r="BI376" i="14"/>
  <c r="BI35" i="12"/>
  <c r="BI25" i="12"/>
  <c r="BI339" i="14"/>
  <c r="BI340" i="14"/>
  <c r="BF135" i="14"/>
  <c r="BG133" i="14"/>
  <c r="BG136" i="14"/>
  <c r="BG138" i="14"/>
  <c r="BG140" i="14"/>
  <c r="BG144" i="14"/>
  <c r="BG147" i="14"/>
  <c r="BG150" i="14"/>
  <c r="BG154" i="14"/>
  <c r="BS1582" i="4"/>
  <c r="BS1584" i="4"/>
  <c r="BS1585" i="4"/>
  <c r="BS1589" i="4"/>
  <c r="BS1591" i="4"/>
  <c r="BS1592" i="4"/>
  <c r="BS1596" i="4"/>
  <c r="BS1598" i="4"/>
  <c r="BS1599" i="4"/>
  <c r="BR581" i="4"/>
  <c r="BR579" i="4"/>
  <c r="BS582" i="4"/>
  <c r="BR580" i="4"/>
  <c r="BS583" i="4"/>
  <c r="BS584" i="4"/>
  <c r="BS1603" i="4"/>
  <c r="BS1605" i="4"/>
  <c r="BS1606" i="4"/>
  <c r="BS1607" i="4"/>
  <c r="BG332" i="14"/>
  <c r="BG333" i="14"/>
  <c r="BG334" i="14"/>
  <c r="BG335" i="14"/>
  <c r="BG336" i="14"/>
  <c r="BI341" i="14"/>
  <c r="BI342" i="14"/>
  <c r="BI36" i="12"/>
  <c r="BI216" i="14"/>
  <c r="BI217" i="14"/>
  <c r="BI218" i="14"/>
  <c r="BI223" i="14"/>
  <c r="BH190" i="14"/>
  <c r="BH191" i="14"/>
  <c r="BH200" i="14"/>
  <c r="BH222" i="14"/>
  <c r="BI224" i="14"/>
  <c r="BI225" i="14"/>
  <c r="BI228" i="14"/>
  <c r="BH203" i="14"/>
  <c r="BH227" i="14"/>
  <c r="BI229" i="14"/>
  <c r="BI230" i="14"/>
  <c r="BI233" i="14"/>
  <c r="BH207" i="14"/>
  <c r="BH232" i="14"/>
  <c r="BI234" i="14"/>
  <c r="BI235" i="14"/>
  <c r="BI237" i="14"/>
  <c r="BI38" i="12"/>
  <c r="BH194" i="14"/>
  <c r="BI242" i="14"/>
  <c r="BI40" i="12"/>
  <c r="BI205" i="14"/>
  <c r="BH246" i="14"/>
  <c r="BI41" i="12"/>
  <c r="BI245" i="14"/>
  <c r="BI42" i="12"/>
  <c r="BI198" i="14"/>
  <c r="BH243" i="14"/>
  <c r="BI43" i="12"/>
  <c r="BH201" i="14"/>
  <c r="BI244" i="14"/>
  <c r="BI44" i="12"/>
  <c r="BI37" i="12"/>
  <c r="BI24" i="12"/>
  <c r="BT1725" i="4"/>
  <c r="BU1726" i="4"/>
  <c r="BI49" i="12"/>
  <c r="BS1716" i="4"/>
  <c r="BT1716" i="4"/>
  <c r="BU1717" i="4"/>
  <c r="BI50" i="12"/>
  <c r="BS1719" i="4"/>
  <c r="BT1719" i="4"/>
  <c r="BU1720" i="4"/>
  <c r="BI51" i="12"/>
  <c r="BT1722" i="4"/>
  <c r="BU1723" i="4"/>
  <c r="BI53" i="12"/>
  <c r="BI47" i="12"/>
  <c r="BU1737" i="4"/>
  <c r="BU1734" i="4"/>
  <c r="BU1739" i="4"/>
  <c r="CS447" i="6"/>
  <c r="BU1740" i="4"/>
  <c r="BU1738" i="4"/>
  <c r="BU1741" i="4"/>
  <c r="BU1742" i="4"/>
  <c r="BU1744" i="4"/>
  <c r="BI58" i="12"/>
  <c r="BT1674" i="4"/>
  <c r="BT1677" i="4"/>
  <c r="BT1679" i="4"/>
  <c r="BT1683" i="4"/>
  <c r="BT1684" i="4"/>
  <c r="BT1686" i="4"/>
  <c r="BT1682" i="4"/>
  <c r="BT1672" i="4"/>
  <c r="BU1688" i="4"/>
  <c r="BI46" i="12"/>
  <c r="BU1634" i="4"/>
  <c r="BI57" i="12"/>
  <c r="BU1651" i="4"/>
  <c r="BI55" i="12"/>
  <c r="BU1653" i="4"/>
  <c r="BI56" i="12"/>
  <c r="BI3" i="12"/>
  <c r="BU1705" i="4"/>
  <c r="BI74" i="12"/>
  <c r="BS1555" i="4"/>
  <c r="BS1556" i="4"/>
  <c r="BS1558" i="4"/>
  <c r="BS1560" i="4"/>
  <c r="BS1561" i="4"/>
  <c r="BS1563" i="4"/>
  <c r="BS1564" i="4"/>
  <c r="BS1565" i="4"/>
  <c r="BS1566" i="4"/>
  <c r="BS1568" i="4"/>
  <c r="BT1570" i="4"/>
  <c r="BT1571" i="4"/>
  <c r="BH23" i="12"/>
  <c r="BT1703" i="4"/>
  <c r="BH54" i="12"/>
  <c r="BT1699" i="4"/>
  <c r="BH48" i="12"/>
  <c r="BT34" i="4"/>
  <c r="BT36" i="4"/>
  <c r="BT38" i="4"/>
  <c r="BQ19" i="4"/>
  <c r="BQ20" i="4"/>
  <c r="BQ21" i="4"/>
  <c r="BQ22" i="4"/>
  <c r="BQ23" i="4"/>
  <c r="BQ24" i="4"/>
  <c r="BQ26" i="4"/>
  <c r="BQ30" i="4"/>
  <c r="BT40" i="4"/>
  <c r="BT43" i="4"/>
  <c r="BT101" i="4"/>
  <c r="BT103" i="4"/>
  <c r="BT105" i="4"/>
  <c r="BQ89" i="4"/>
  <c r="BQ90" i="4"/>
  <c r="BQ91" i="4"/>
  <c r="BQ92" i="4"/>
  <c r="BQ93" i="4"/>
  <c r="BQ94" i="4"/>
  <c r="BQ96" i="4"/>
  <c r="BQ98" i="4"/>
  <c r="BT107" i="4"/>
  <c r="BT110" i="4"/>
  <c r="BT168" i="4"/>
  <c r="BT170" i="4"/>
  <c r="BT172" i="4"/>
  <c r="BQ156" i="4"/>
  <c r="BQ157" i="4"/>
  <c r="BQ158" i="4"/>
  <c r="BQ159" i="4"/>
  <c r="BQ160" i="4"/>
  <c r="BQ161" i="4"/>
  <c r="BQ163" i="4"/>
  <c r="BQ165" i="4"/>
  <c r="BT174" i="4"/>
  <c r="BT177" i="4"/>
  <c r="BT235" i="4"/>
  <c r="BT237" i="4"/>
  <c r="BT239" i="4"/>
  <c r="BQ216" i="4"/>
  <c r="BQ217" i="4"/>
  <c r="BQ218" i="4"/>
  <c r="BQ219" i="4"/>
  <c r="BQ220" i="4"/>
  <c r="BQ223" i="4"/>
  <c r="BQ224" i="4"/>
  <c r="BQ225" i="4"/>
  <c r="BQ226" i="4"/>
  <c r="BQ227" i="4"/>
  <c r="BQ228" i="4"/>
  <c r="BQ230" i="4"/>
  <c r="BQ232" i="4"/>
  <c r="BT241" i="4"/>
  <c r="BT244" i="4"/>
  <c r="BH6" i="12"/>
  <c r="BT50" i="4"/>
  <c r="BT52" i="4"/>
  <c r="BT54" i="4"/>
  <c r="BQ47" i="4"/>
  <c r="BT56" i="4"/>
  <c r="BT59" i="4"/>
  <c r="BT117" i="4"/>
  <c r="BT119" i="4"/>
  <c r="BT121" i="4"/>
  <c r="BQ114" i="4"/>
  <c r="BT123" i="4"/>
  <c r="BT126" i="4"/>
  <c r="BT184" i="4"/>
  <c r="BT186" i="4"/>
  <c r="BT188" i="4"/>
  <c r="BQ181" i="4"/>
  <c r="BT190" i="4"/>
  <c r="BT193" i="4"/>
  <c r="BT251" i="4"/>
  <c r="BT253" i="4"/>
  <c r="BT255" i="4"/>
  <c r="BQ248" i="4"/>
  <c r="BT257" i="4"/>
  <c r="BT260" i="4"/>
  <c r="BH7" i="12"/>
  <c r="BT66" i="4"/>
  <c r="BT68" i="4"/>
  <c r="BT70" i="4"/>
  <c r="BQ63" i="4"/>
  <c r="BT72" i="4"/>
  <c r="BT75" i="4"/>
  <c r="BT133" i="4"/>
  <c r="BT135" i="4"/>
  <c r="BT137" i="4"/>
  <c r="BQ130" i="4"/>
  <c r="BT139" i="4"/>
  <c r="BT142" i="4"/>
  <c r="BT200" i="4"/>
  <c r="BT202" i="4"/>
  <c r="BT204" i="4"/>
  <c r="BQ197" i="4"/>
  <c r="BT206" i="4"/>
  <c r="BT209" i="4"/>
  <c r="BT267" i="4"/>
  <c r="BT269" i="4"/>
  <c r="BT271" i="4"/>
  <c r="BQ264" i="4"/>
  <c r="BT273" i="4"/>
  <c r="BT276" i="4"/>
  <c r="BH8" i="12"/>
  <c r="BH5" i="12"/>
  <c r="BH4" i="12"/>
  <c r="BS619" i="4"/>
  <c r="BS628" i="4"/>
  <c r="BS620" i="4"/>
  <c r="BS629" i="4"/>
  <c r="BS621" i="4"/>
  <c r="BS630" i="4"/>
  <c r="BS631" i="4"/>
  <c r="BS632" i="4"/>
  <c r="BS634" i="4"/>
  <c r="BT636" i="4"/>
  <c r="BH22" i="12"/>
  <c r="BT1016" i="4"/>
  <c r="BT1038" i="4"/>
  <c r="BT1018" i="4"/>
  <c r="BT1039" i="4"/>
  <c r="BT1020" i="4"/>
  <c r="BT1040" i="4"/>
  <c r="BT1022" i="4"/>
  <c r="BT1041" i="4"/>
  <c r="BN11" i="4"/>
  <c r="BN12" i="4"/>
  <c r="BN13" i="4"/>
  <c r="BN14" i="4"/>
  <c r="BN15" i="4"/>
  <c r="BN16" i="4"/>
  <c r="BN524" i="4"/>
  <c r="BN522" i="4"/>
  <c r="BO525" i="4"/>
  <c r="BN523" i="4"/>
  <c r="BO526" i="4"/>
  <c r="BO527" i="4"/>
  <c r="BO687" i="4"/>
  <c r="BO743" i="4"/>
  <c r="BO742" i="4"/>
  <c r="BP744" i="4"/>
  <c r="BP745" i="4"/>
  <c r="BP891" i="4"/>
  <c r="BN547" i="4"/>
  <c r="BN545" i="4"/>
  <c r="BO548" i="4"/>
  <c r="BN546" i="4"/>
  <c r="BO549" i="4"/>
  <c r="BO550" i="4"/>
  <c r="BO713" i="4"/>
  <c r="BO783" i="4"/>
  <c r="BO782" i="4"/>
  <c r="BP784" i="4"/>
  <c r="BP785" i="4"/>
  <c r="BP922" i="4"/>
  <c r="BP823" i="4"/>
  <c r="BP976" i="4"/>
  <c r="BN601" i="4"/>
  <c r="BN599" i="4"/>
  <c r="BO602" i="4"/>
  <c r="BN600" i="4"/>
  <c r="BO603" i="4"/>
  <c r="BO604" i="4"/>
  <c r="BO726" i="4"/>
  <c r="BO859" i="4"/>
  <c r="BO858" i="4"/>
  <c r="BP860" i="4"/>
  <c r="BP861" i="4"/>
  <c r="BP1008" i="4"/>
  <c r="BP1013" i="4"/>
  <c r="BT1024" i="4"/>
  <c r="BT1042" i="4"/>
  <c r="BT1043" i="4"/>
  <c r="BH17" i="12"/>
  <c r="BT1055" i="4"/>
  <c r="BT1077" i="4"/>
  <c r="BT1057" i="4"/>
  <c r="BT1078" i="4"/>
  <c r="BT1059" i="4"/>
  <c r="BT1079" i="4"/>
  <c r="BT1061" i="4"/>
  <c r="BT1080" i="4"/>
  <c r="BK752" i="4"/>
  <c r="BK81" i="4"/>
  <c r="BK82" i="4"/>
  <c r="BK83" i="4"/>
  <c r="BK84" i="4"/>
  <c r="BK85" i="4"/>
  <c r="BK86" i="4"/>
  <c r="BK534" i="4"/>
  <c r="BK532" i="4"/>
  <c r="BK533" i="4"/>
  <c r="BK535" i="4"/>
  <c r="BK536" i="4"/>
  <c r="BK537" i="4"/>
  <c r="BK693" i="4"/>
  <c r="BK751" i="4"/>
  <c r="BK750" i="4"/>
  <c r="BL752" i="4"/>
  <c r="BL81" i="4"/>
  <c r="BL82" i="4"/>
  <c r="BL83" i="4"/>
  <c r="BL84" i="4"/>
  <c r="BL85" i="4"/>
  <c r="BL86" i="4"/>
  <c r="BL534" i="4"/>
  <c r="BL532" i="4"/>
  <c r="BL533" i="4"/>
  <c r="BL535" i="4"/>
  <c r="BL536" i="4"/>
  <c r="BL537" i="4"/>
  <c r="BL693" i="4"/>
  <c r="BL751" i="4"/>
  <c r="BL750" i="4"/>
  <c r="BM752" i="4"/>
  <c r="BM81" i="4"/>
  <c r="BM82" i="4"/>
  <c r="BM83" i="4"/>
  <c r="BM84" i="4"/>
  <c r="BM85" i="4"/>
  <c r="BM86" i="4"/>
  <c r="BM534" i="4"/>
  <c r="BM532" i="4"/>
  <c r="BM533" i="4"/>
  <c r="BM535" i="4"/>
  <c r="BM536" i="4"/>
  <c r="BM537" i="4"/>
  <c r="BM693" i="4"/>
  <c r="BM751" i="4"/>
  <c r="BM750" i="4"/>
  <c r="BN752" i="4"/>
  <c r="BN81" i="4"/>
  <c r="BN82" i="4"/>
  <c r="BN83" i="4"/>
  <c r="BN84" i="4"/>
  <c r="BN85" i="4"/>
  <c r="BN86" i="4"/>
  <c r="BN534" i="4"/>
  <c r="BN532" i="4"/>
  <c r="BN533" i="4"/>
  <c r="BN535" i="4"/>
  <c r="BN536" i="4"/>
  <c r="BN537" i="4"/>
  <c r="BN693" i="4"/>
  <c r="BN751" i="4"/>
  <c r="BN750" i="4"/>
  <c r="BO752" i="4"/>
  <c r="BO535" i="4"/>
  <c r="BO536" i="4"/>
  <c r="BO537" i="4"/>
  <c r="BO693" i="4"/>
  <c r="BO751" i="4"/>
  <c r="BO750" i="4"/>
  <c r="BP752" i="4"/>
  <c r="BP753" i="4"/>
  <c r="BP916" i="4"/>
  <c r="BN559" i="4"/>
  <c r="BN557" i="4"/>
  <c r="BO560" i="4"/>
  <c r="BN558" i="4"/>
  <c r="BO561" i="4"/>
  <c r="BO562" i="4"/>
  <c r="BO700" i="4"/>
  <c r="BO814" i="4"/>
  <c r="BO813" i="4"/>
  <c r="BP815" i="4"/>
  <c r="BP816" i="4"/>
  <c r="BP950" i="4"/>
  <c r="BN591" i="4"/>
  <c r="BN589" i="4"/>
  <c r="BO592" i="4"/>
  <c r="BN590" i="4"/>
  <c r="BO593" i="4"/>
  <c r="BO594" i="4"/>
  <c r="BO720" i="4"/>
  <c r="BO852" i="4"/>
  <c r="BO851" i="4"/>
  <c r="BP853" i="4"/>
  <c r="BP854" i="4"/>
  <c r="BP983" i="4"/>
  <c r="BP1052" i="4"/>
  <c r="BT1063" i="4"/>
  <c r="BT1081" i="4"/>
  <c r="BT1082" i="4"/>
  <c r="BH18" i="12"/>
  <c r="BT1093" i="4"/>
  <c r="BT1115" i="4"/>
  <c r="BT1095" i="4"/>
  <c r="BT1116" i="4"/>
  <c r="BT1097" i="4"/>
  <c r="BT1117" i="4"/>
  <c r="BT1099" i="4"/>
  <c r="BT1118" i="4"/>
  <c r="BO694" i="4"/>
  <c r="BO688" i="4"/>
  <c r="BO759" i="4"/>
  <c r="BO758" i="4"/>
  <c r="BP760" i="4"/>
  <c r="BP761" i="4"/>
  <c r="BP895" i="4"/>
  <c r="BO714" i="4"/>
  <c r="BO790" i="4"/>
  <c r="BO789" i="4"/>
  <c r="BP791" i="4"/>
  <c r="BP792" i="4"/>
  <c r="BP928" i="4"/>
  <c r="BO701" i="4"/>
  <c r="BO707" i="4"/>
  <c r="BO828" i="4"/>
  <c r="BO827" i="4"/>
  <c r="BP829" i="4"/>
  <c r="BP830" i="4"/>
  <c r="BP955" i="4"/>
  <c r="BO721" i="4"/>
  <c r="BO727" i="4"/>
  <c r="BO866" i="4"/>
  <c r="BO865" i="4"/>
  <c r="BP867" i="4"/>
  <c r="BP868" i="4"/>
  <c r="BP987" i="4"/>
  <c r="BP1090" i="4"/>
  <c r="BT1101" i="4"/>
  <c r="BT1119" i="4"/>
  <c r="BT1120" i="4"/>
  <c r="BH19" i="12"/>
  <c r="BT1131" i="4"/>
  <c r="BT1133" i="4"/>
  <c r="BT1135" i="4"/>
  <c r="BP695" i="4"/>
  <c r="BP689" i="4"/>
  <c r="BP766" i="4"/>
  <c r="BP765" i="4"/>
  <c r="BQ767" i="4"/>
  <c r="BQ768" i="4"/>
  <c r="BQ899" i="4"/>
  <c r="BQ900" i="4"/>
  <c r="BQ901" i="4"/>
  <c r="BQ902" i="4"/>
  <c r="BQ903" i="4"/>
  <c r="BP715" i="4"/>
  <c r="BP797" i="4"/>
  <c r="BP796" i="4"/>
  <c r="BQ798" i="4"/>
  <c r="BQ799" i="4"/>
  <c r="BQ933" i="4"/>
  <c r="BQ934" i="4"/>
  <c r="BQ935" i="4"/>
  <c r="BQ936" i="4"/>
  <c r="BQ937" i="4"/>
  <c r="BP702" i="4"/>
  <c r="BP708" i="4"/>
  <c r="BP835" i="4"/>
  <c r="BP834" i="4"/>
  <c r="BQ836" i="4"/>
  <c r="BQ837" i="4"/>
  <c r="BQ959" i="4"/>
  <c r="BQ960" i="4"/>
  <c r="BQ961" i="4"/>
  <c r="BQ962" i="4"/>
  <c r="BQ963" i="4"/>
  <c r="BP722" i="4"/>
  <c r="BP728" i="4"/>
  <c r="BP873" i="4"/>
  <c r="BP872" i="4"/>
  <c r="BQ874" i="4"/>
  <c r="BQ875" i="4"/>
  <c r="BQ991" i="4"/>
  <c r="BQ992" i="4"/>
  <c r="BQ993" i="4"/>
  <c r="BQ994" i="4"/>
  <c r="BQ995" i="4"/>
  <c r="BQ1128" i="4"/>
  <c r="BT1137" i="4"/>
  <c r="BT1141" i="4"/>
  <c r="BH20" i="12"/>
  <c r="BT1148" i="4"/>
  <c r="BT1150" i="4"/>
  <c r="BT1152" i="4"/>
  <c r="BT1154" i="4"/>
  <c r="BO696" i="4"/>
  <c r="BO690" i="4"/>
  <c r="BO773" i="4"/>
  <c r="BO772" i="4"/>
  <c r="BP774" i="4"/>
  <c r="BP775" i="4"/>
  <c r="BP907" i="4"/>
  <c r="BP908" i="4"/>
  <c r="BP909" i="4"/>
  <c r="BP910" i="4"/>
  <c r="BP911" i="4"/>
  <c r="BO716" i="4"/>
  <c r="BO804" i="4"/>
  <c r="BO803" i="4"/>
  <c r="BP805" i="4"/>
  <c r="BP806" i="4"/>
  <c r="BP941" i="4"/>
  <c r="BP942" i="4"/>
  <c r="BP943" i="4"/>
  <c r="BP944" i="4"/>
  <c r="BP945" i="4"/>
  <c r="BO703" i="4"/>
  <c r="BO709" i="4"/>
  <c r="BO842" i="4"/>
  <c r="BO841" i="4"/>
  <c r="BP843" i="4"/>
  <c r="BP844" i="4"/>
  <c r="BP967" i="4"/>
  <c r="BP968" i="4"/>
  <c r="BP969" i="4"/>
  <c r="BP970" i="4"/>
  <c r="BP971" i="4"/>
  <c r="BO723" i="4"/>
  <c r="BO729" i="4"/>
  <c r="BO880" i="4"/>
  <c r="BO879" i="4"/>
  <c r="BP881" i="4"/>
  <c r="BP882" i="4"/>
  <c r="BP999" i="4"/>
  <c r="BP1000" i="4"/>
  <c r="BP1001" i="4"/>
  <c r="BP1002" i="4"/>
  <c r="BP1003" i="4"/>
  <c r="BP1145" i="4"/>
  <c r="BT1156" i="4"/>
  <c r="BT1158" i="4"/>
  <c r="BH21" i="12"/>
  <c r="BH16" i="12"/>
  <c r="BH288" i="14"/>
  <c r="BG287" i="14"/>
  <c r="BH289" i="14"/>
  <c r="BH291" i="14"/>
  <c r="BH299" i="14"/>
  <c r="BG23" i="14"/>
  <c r="BG55" i="14"/>
  <c r="BG85" i="14"/>
  <c r="BG293" i="14"/>
  <c r="BH300" i="14"/>
  <c r="BH302" i="14"/>
  <c r="BH305" i="14"/>
  <c r="BG26" i="14"/>
  <c r="BG58" i="14"/>
  <c r="BG88" i="14"/>
  <c r="BG294" i="14"/>
  <c r="BH306" i="14"/>
  <c r="BH308" i="14"/>
  <c r="BH311" i="14"/>
  <c r="BG30" i="14"/>
  <c r="BG62" i="14"/>
  <c r="BG92" i="14"/>
  <c r="BG295" i="14"/>
  <c r="BH312" i="14"/>
  <c r="BH314" i="14"/>
  <c r="BH316" i="14"/>
  <c r="BH26" i="12"/>
  <c r="BG18" i="14"/>
  <c r="BG50" i="14"/>
  <c r="BG80" i="14"/>
  <c r="BG110" i="14"/>
  <c r="BH368" i="14"/>
  <c r="BH31" i="12"/>
  <c r="BH21" i="14"/>
  <c r="BH53" i="14"/>
  <c r="BH83" i="14"/>
  <c r="BH113" i="14"/>
  <c r="BG370" i="14"/>
  <c r="BH32" i="12"/>
  <c r="BG24" i="14"/>
  <c r="BG56" i="14"/>
  <c r="BG86" i="14"/>
  <c r="BG116" i="14"/>
  <c r="BH372" i="14"/>
  <c r="BH33" i="12"/>
  <c r="BH28" i="14"/>
  <c r="BH60" i="14"/>
  <c r="BH90" i="14"/>
  <c r="BH120" i="14"/>
  <c r="BG374" i="14"/>
  <c r="BH34" i="12"/>
  <c r="BG122" i="14"/>
  <c r="BH376" i="14"/>
  <c r="BH35" i="12"/>
  <c r="BH25" i="12"/>
  <c r="BH339" i="14"/>
  <c r="BH340" i="14"/>
  <c r="BE135" i="14"/>
  <c r="BF133" i="14"/>
  <c r="BF136" i="14"/>
  <c r="BF138" i="14"/>
  <c r="BF140" i="14"/>
  <c r="BF144" i="14"/>
  <c r="BF147" i="14"/>
  <c r="BF150" i="14"/>
  <c r="BF154" i="14"/>
  <c r="BR1582" i="4"/>
  <c r="BR1584" i="4"/>
  <c r="BR1585" i="4"/>
  <c r="BR1589" i="4"/>
  <c r="BR1591" i="4"/>
  <c r="BR1592" i="4"/>
  <c r="BR1596" i="4"/>
  <c r="BR1598" i="4"/>
  <c r="BR1599" i="4"/>
  <c r="BQ581" i="4"/>
  <c r="BQ579" i="4"/>
  <c r="BR582" i="4"/>
  <c r="BQ580" i="4"/>
  <c r="BR583" i="4"/>
  <c r="BR584" i="4"/>
  <c r="BR1603" i="4"/>
  <c r="BR1605" i="4"/>
  <c r="BR1606" i="4"/>
  <c r="BR1607" i="4"/>
  <c r="BF332" i="14"/>
  <c r="BF333" i="14"/>
  <c r="BF334" i="14"/>
  <c r="BF335" i="14"/>
  <c r="BF336" i="14"/>
  <c r="BH341" i="14"/>
  <c r="BH342" i="14"/>
  <c r="BH36" i="12"/>
  <c r="BH216" i="14"/>
  <c r="BH217" i="14"/>
  <c r="BH218" i="14"/>
  <c r="BH223" i="14"/>
  <c r="BG190" i="14"/>
  <c r="BG191" i="14"/>
  <c r="BG200" i="14"/>
  <c r="BG222" i="14"/>
  <c r="BH224" i="14"/>
  <c r="BH225" i="14"/>
  <c r="BH228" i="14"/>
  <c r="BG203" i="14"/>
  <c r="BG227" i="14"/>
  <c r="BH229" i="14"/>
  <c r="BH230" i="14"/>
  <c r="BH233" i="14"/>
  <c r="BG207" i="14"/>
  <c r="BG232" i="14"/>
  <c r="BH234" i="14"/>
  <c r="BH235" i="14"/>
  <c r="BH237" i="14"/>
  <c r="BH38" i="12"/>
  <c r="BG194" i="14"/>
  <c r="BH242" i="14"/>
  <c r="BH40" i="12"/>
  <c r="BH205" i="14"/>
  <c r="BG246" i="14"/>
  <c r="BH41" i="12"/>
  <c r="BH245" i="14"/>
  <c r="BH42" i="12"/>
  <c r="BH198" i="14"/>
  <c r="BG243" i="14"/>
  <c r="BH43" i="12"/>
  <c r="BG201" i="14"/>
  <c r="BH244" i="14"/>
  <c r="BH44" i="12"/>
  <c r="BH37" i="12"/>
  <c r="BH24" i="12"/>
  <c r="BS1725" i="4"/>
  <c r="BT1726" i="4"/>
  <c r="BH49" i="12"/>
  <c r="BS1722" i="4"/>
  <c r="BT1723" i="4"/>
  <c r="BH53" i="12"/>
  <c r="BH47" i="12"/>
  <c r="BT1737" i="4"/>
  <c r="BT1734" i="4"/>
  <c r="BT1739" i="4"/>
  <c r="CR447" i="6"/>
  <c r="BT1740" i="4"/>
  <c r="BT1738" i="4"/>
  <c r="BT1741" i="4"/>
  <c r="BT1742" i="4"/>
  <c r="BT1744" i="4"/>
  <c r="BH58" i="12"/>
  <c r="BS1674" i="4"/>
  <c r="BS1677" i="4"/>
  <c r="BS1679" i="4"/>
  <c r="BS1683" i="4"/>
  <c r="BS1684" i="4"/>
  <c r="BS1686" i="4"/>
  <c r="BS1682" i="4"/>
  <c r="BS1672" i="4"/>
  <c r="BT1688" i="4"/>
  <c r="BH46" i="12"/>
  <c r="BT1634" i="4"/>
  <c r="BH57" i="12"/>
  <c r="BT1651" i="4"/>
  <c r="BH55" i="12"/>
  <c r="BT1653" i="4"/>
  <c r="BH56" i="12"/>
  <c r="BH3" i="12"/>
  <c r="BT1705" i="4"/>
  <c r="BH74" i="12"/>
  <c r="BR1555" i="4"/>
  <c r="BR1556" i="4"/>
  <c r="BR1558" i="4"/>
  <c r="BR1560" i="4"/>
  <c r="BR1561" i="4"/>
  <c r="BR1563" i="4"/>
  <c r="BR1564" i="4"/>
  <c r="BR1565" i="4"/>
  <c r="BR1566" i="4"/>
  <c r="BR1568" i="4"/>
  <c r="BS1570" i="4"/>
  <c r="BS1571" i="4"/>
  <c r="BG23" i="12"/>
  <c r="BS1703" i="4"/>
  <c r="BG54" i="12"/>
  <c r="BS1699" i="4"/>
  <c r="BG48" i="12"/>
  <c r="BS34" i="4"/>
  <c r="BS36" i="4"/>
  <c r="BS38" i="4"/>
  <c r="BP19" i="4"/>
  <c r="BP20" i="4"/>
  <c r="BP21" i="4"/>
  <c r="BP22" i="4"/>
  <c r="BP23" i="4"/>
  <c r="BP24" i="4"/>
  <c r="BP26" i="4"/>
  <c r="BP30" i="4"/>
  <c r="BS40" i="4"/>
  <c r="BS43" i="4"/>
  <c r="BS101" i="4"/>
  <c r="BS103" i="4"/>
  <c r="BS105" i="4"/>
  <c r="BP89" i="4"/>
  <c r="BP90" i="4"/>
  <c r="BP91" i="4"/>
  <c r="BP92" i="4"/>
  <c r="BP93" i="4"/>
  <c r="BP94" i="4"/>
  <c r="BP96" i="4"/>
  <c r="BP98" i="4"/>
  <c r="BS107" i="4"/>
  <c r="BS110" i="4"/>
  <c r="BS168" i="4"/>
  <c r="BS170" i="4"/>
  <c r="BS172" i="4"/>
  <c r="BP156" i="4"/>
  <c r="BP157" i="4"/>
  <c r="BP158" i="4"/>
  <c r="BP159" i="4"/>
  <c r="BP160" i="4"/>
  <c r="BP161" i="4"/>
  <c r="BP163" i="4"/>
  <c r="BP165" i="4"/>
  <c r="BS174" i="4"/>
  <c r="BS177" i="4"/>
  <c r="BS235" i="4"/>
  <c r="BS237" i="4"/>
  <c r="BS239" i="4"/>
  <c r="BP216" i="4"/>
  <c r="BP217" i="4"/>
  <c r="BP218" i="4"/>
  <c r="BP219" i="4"/>
  <c r="BP220" i="4"/>
  <c r="BP223" i="4"/>
  <c r="BP224" i="4"/>
  <c r="BP225" i="4"/>
  <c r="BP226" i="4"/>
  <c r="BP227" i="4"/>
  <c r="BP228" i="4"/>
  <c r="BP230" i="4"/>
  <c r="BP232" i="4"/>
  <c r="BS241" i="4"/>
  <c r="BS244" i="4"/>
  <c r="BG6" i="12"/>
  <c r="BS50" i="4"/>
  <c r="BS52" i="4"/>
  <c r="BS54" i="4"/>
  <c r="BP47" i="4"/>
  <c r="BS56" i="4"/>
  <c r="BS59" i="4"/>
  <c r="BS117" i="4"/>
  <c r="BS119" i="4"/>
  <c r="BS121" i="4"/>
  <c r="BP114" i="4"/>
  <c r="BS123" i="4"/>
  <c r="BS126" i="4"/>
  <c r="BS184" i="4"/>
  <c r="BS186" i="4"/>
  <c r="BS188" i="4"/>
  <c r="BP181" i="4"/>
  <c r="BS190" i="4"/>
  <c r="BS193" i="4"/>
  <c r="BS251" i="4"/>
  <c r="BS253" i="4"/>
  <c r="BS255" i="4"/>
  <c r="BP248" i="4"/>
  <c r="BS257" i="4"/>
  <c r="BS260" i="4"/>
  <c r="BG7" i="12"/>
  <c r="BS66" i="4"/>
  <c r="BS68" i="4"/>
  <c r="BS70" i="4"/>
  <c r="BP63" i="4"/>
  <c r="BS72" i="4"/>
  <c r="BS75" i="4"/>
  <c r="BS133" i="4"/>
  <c r="BS135" i="4"/>
  <c r="BS137" i="4"/>
  <c r="BP130" i="4"/>
  <c r="BS139" i="4"/>
  <c r="BS142" i="4"/>
  <c r="BS200" i="4"/>
  <c r="BS202" i="4"/>
  <c r="BS204" i="4"/>
  <c r="BP197" i="4"/>
  <c r="BS206" i="4"/>
  <c r="BS209" i="4"/>
  <c r="BS267" i="4"/>
  <c r="BS269" i="4"/>
  <c r="BS271" i="4"/>
  <c r="BP264" i="4"/>
  <c r="BS273" i="4"/>
  <c r="BS276" i="4"/>
  <c r="BG8" i="12"/>
  <c r="BG5" i="12"/>
  <c r="BG4" i="12"/>
  <c r="BR619" i="4"/>
  <c r="BR628" i="4"/>
  <c r="BR620" i="4"/>
  <c r="BR629" i="4"/>
  <c r="BR621" i="4"/>
  <c r="BR630" i="4"/>
  <c r="BR631" i="4"/>
  <c r="BR632" i="4"/>
  <c r="BR634" i="4"/>
  <c r="BS636" i="4"/>
  <c r="BG22" i="12"/>
  <c r="BS1016" i="4"/>
  <c r="BS1038" i="4"/>
  <c r="BS1018" i="4"/>
  <c r="BS1039" i="4"/>
  <c r="BS1020" i="4"/>
  <c r="BS1040" i="4"/>
  <c r="BS1022" i="4"/>
  <c r="BS1041" i="4"/>
  <c r="BM11" i="4"/>
  <c r="BM12" i="4"/>
  <c r="BM13" i="4"/>
  <c r="BM14" i="4"/>
  <c r="BM15" i="4"/>
  <c r="BM16" i="4"/>
  <c r="BM524" i="4"/>
  <c r="BM522" i="4"/>
  <c r="BM523" i="4"/>
  <c r="BL11" i="4"/>
  <c r="BL12" i="4"/>
  <c r="BL13" i="4"/>
  <c r="BL14" i="4"/>
  <c r="BL15" i="4"/>
  <c r="BL16" i="4"/>
  <c r="BL524" i="4"/>
  <c r="BL522" i="4"/>
  <c r="BM525" i="4"/>
  <c r="BL523" i="4"/>
  <c r="BM526" i="4"/>
  <c r="BM527" i="4"/>
  <c r="BM687" i="4"/>
  <c r="BM743" i="4"/>
  <c r="BM742" i="4"/>
  <c r="BN744" i="4"/>
  <c r="BN525" i="4"/>
  <c r="BN526" i="4"/>
  <c r="BN527" i="4"/>
  <c r="BN687" i="4"/>
  <c r="BN743" i="4"/>
  <c r="BN742" i="4"/>
  <c r="BO744" i="4"/>
  <c r="BO745" i="4"/>
  <c r="BO891" i="4"/>
  <c r="BK784" i="4"/>
  <c r="BK11" i="4"/>
  <c r="BK12" i="4"/>
  <c r="BK13" i="4"/>
  <c r="BK14" i="4"/>
  <c r="BK15" i="4"/>
  <c r="BK16" i="4"/>
  <c r="BK547" i="4"/>
  <c r="BK545" i="4"/>
  <c r="BK546" i="4"/>
  <c r="BK548" i="4"/>
  <c r="BK549" i="4"/>
  <c r="BK550" i="4"/>
  <c r="BK713" i="4"/>
  <c r="BK783" i="4"/>
  <c r="BK782" i="4"/>
  <c r="BL784" i="4"/>
  <c r="BL547" i="4"/>
  <c r="BL545" i="4"/>
  <c r="BL546" i="4"/>
  <c r="BL548" i="4"/>
  <c r="BL549" i="4"/>
  <c r="BL550" i="4"/>
  <c r="BL713" i="4"/>
  <c r="BL783" i="4"/>
  <c r="BL782" i="4"/>
  <c r="BM784" i="4"/>
  <c r="BM547" i="4"/>
  <c r="BM545" i="4"/>
  <c r="BM546" i="4"/>
  <c r="BM548" i="4"/>
  <c r="BM549" i="4"/>
  <c r="BM550" i="4"/>
  <c r="BM713" i="4"/>
  <c r="BM783" i="4"/>
  <c r="BM782" i="4"/>
  <c r="BN784" i="4"/>
  <c r="BN548" i="4"/>
  <c r="BN549" i="4"/>
  <c r="BN550" i="4"/>
  <c r="BN713" i="4"/>
  <c r="BN783" i="4"/>
  <c r="BN782" i="4"/>
  <c r="BO784" i="4"/>
  <c r="BO785" i="4"/>
  <c r="BO922" i="4"/>
  <c r="BM149" i="4"/>
  <c r="BM150" i="4"/>
  <c r="BM151" i="4"/>
  <c r="BM152" i="4"/>
  <c r="BM153" i="4"/>
  <c r="BM569" i="4"/>
  <c r="BM567" i="4"/>
  <c r="BM568" i="4"/>
  <c r="BL149" i="4"/>
  <c r="BL150" i="4"/>
  <c r="BL151" i="4"/>
  <c r="BL152" i="4"/>
  <c r="BL153" i="4"/>
  <c r="BL569" i="4"/>
  <c r="BL567" i="4"/>
  <c r="BM570" i="4"/>
  <c r="BL568" i="4"/>
  <c r="BM571" i="4"/>
  <c r="BM572" i="4"/>
  <c r="BM706" i="4"/>
  <c r="BM821" i="4"/>
  <c r="BM820" i="4"/>
  <c r="BN822" i="4"/>
  <c r="BN570" i="4"/>
  <c r="BN571" i="4"/>
  <c r="BN572" i="4"/>
  <c r="BN706" i="4"/>
  <c r="BN821" i="4"/>
  <c r="BN820" i="4"/>
  <c r="BO822" i="4"/>
  <c r="BO823" i="4"/>
  <c r="BO976" i="4"/>
  <c r="BM601" i="4"/>
  <c r="BM599" i="4"/>
  <c r="BN602" i="4"/>
  <c r="BM600" i="4"/>
  <c r="BN603" i="4"/>
  <c r="BN604" i="4"/>
  <c r="BN726" i="4"/>
  <c r="BN859" i="4"/>
  <c r="BN858" i="4"/>
  <c r="BO860" i="4"/>
  <c r="BO861" i="4"/>
  <c r="BO1008" i="4"/>
  <c r="BO1013" i="4"/>
  <c r="BS1024" i="4"/>
  <c r="BS1042" i="4"/>
  <c r="BS1043" i="4"/>
  <c r="BG17" i="12"/>
  <c r="BS1055" i="4"/>
  <c r="BS1077" i="4"/>
  <c r="BS1057" i="4"/>
  <c r="BS1078" i="4"/>
  <c r="BS1059" i="4"/>
  <c r="BS1079" i="4"/>
  <c r="BS1061" i="4"/>
  <c r="BS1080" i="4"/>
  <c r="BO753" i="4"/>
  <c r="BO916" i="4"/>
  <c r="BK815" i="4"/>
  <c r="BK559" i="4"/>
  <c r="BK557" i="4"/>
  <c r="BK558" i="4"/>
  <c r="BK560" i="4"/>
  <c r="BK561" i="4"/>
  <c r="BK562" i="4"/>
  <c r="BK700" i="4"/>
  <c r="BK814" i="4"/>
  <c r="BK813" i="4"/>
  <c r="BL815" i="4"/>
  <c r="BL559" i="4"/>
  <c r="BL557" i="4"/>
  <c r="BL558" i="4"/>
  <c r="BL560" i="4"/>
  <c r="BL561" i="4"/>
  <c r="BL562" i="4"/>
  <c r="BL700" i="4"/>
  <c r="BL814" i="4"/>
  <c r="BL813" i="4"/>
  <c r="BM815" i="4"/>
  <c r="BM559" i="4"/>
  <c r="BM557" i="4"/>
  <c r="BM558" i="4"/>
  <c r="BM560" i="4"/>
  <c r="BM561" i="4"/>
  <c r="BM562" i="4"/>
  <c r="BM700" i="4"/>
  <c r="BM814" i="4"/>
  <c r="BM813" i="4"/>
  <c r="BN815" i="4"/>
  <c r="BN560" i="4"/>
  <c r="BN561" i="4"/>
  <c r="BN562" i="4"/>
  <c r="BN700" i="4"/>
  <c r="BN814" i="4"/>
  <c r="BN813" i="4"/>
  <c r="BO815" i="4"/>
  <c r="BO816" i="4"/>
  <c r="BO950" i="4"/>
  <c r="BM591" i="4"/>
  <c r="BM589" i="4"/>
  <c r="BM590" i="4"/>
  <c r="BL591" i="4"/>
  <c r="BL589" i="4"/>
  <c r="BM592" i="4"/>
  <c r="BL590" i="4"/>
  <c r="BM593" i="4"/>
  <c r="BM594" i="4"/>
  <c r="BM720" i="4"/>
  <c r="BM852" i="4"/>
  <c r="BM851" i="4"/>
  <c r="BN853" i="4"/>
  <c r="BN592" i="4"/>
  <c r="BN593" i="4"/>
  <c r="BN594" i="4"/>
  <c r="BN720" i="4"/>
  <c r="BN852" i="4"/>
  <c r="BN851" i="4"/>
  <c r="BO853" i="4"/>
  <c r="BO854" i="4"/>
  <c r="BO983" i="4"/>
  <c r="BO1052" i="4"/>
  <c r="BS1063" i="4"/>
  <c r="BS1081" i="4"/>
  <c r="BS1082" i="4"/>
  <c r="BG18" i="12"/>
  <c r="BS1093" i="4"/>
  <c r="BS1115" i="4"/>
  <c r="BS1095" i="4"/>
  <c r="BS1116" i="4"/>
  <c r="BS1097" i="4"/>
  <c r="BS1117" i="4"/>
  <c r="BS1099" i="4"/>
  <c r="BS1118" i="4"/>
  <c r="BK760" i="4"/>
  <c r="BK694" i="4"/>
  <c r="BK524" i="4"/>
  <c r="BK522" i="4"/>
  <c r="BK523" i="4"/>
  <c r="BK525" i="4"/>
  <c r="BK526" i="4"/>
  <c r="BK527" i="4"/>
  <c r="BK688" i="4"/>
  <c r="BK759" i="4"/>
  <c r="BK758" i="4"/>
  <c r="BL760" i="4"/>
  <c r="BL694" i="4"/>
  <c r="BL525" i="4"/>
  <c r="BL526" i="4"/>
  <c r="BL527" i="4"/>
  <c r="BL688" i="4"/>
  <c r="BL759" i="4"/>
  <c r="BL758" i="4"/>
  <c r="BM760" i="4"/>
  <c r="BM694" i="4"/>
  <c r="BM688" i="4"/>
  <c r="BM759" i="4"/>
  <c r="BM758" i="4"/>
  <c r="BN760" i="4"/>
  <c r="BN694" i="4"/>
  <c r="BN688" i="4"/>
  <c r="BN759" i="4"/>
  <c r="BN758" i="4"/>
  <c r="BO760" i="4"/>
  <c r="BO761" i="4"/>
  <c r="BO895" i="4"/>
  <c r="BK791" i="4"/>
  <c r="BK714" i="4"/>
  <c r="BK790" i="4"/>
  <c r="BK789" i="4"/>
  <c r="BL791" i="4"/>
  <c r="BL714" i="4"/>
  <c r="BL790" i="4"/>
  <c r="BL789" i="4"/>
  <c r="BM791" i="4"/>
  <c r="BM714" i="4"/>
  <c r="BM790" i="4"/>
  <c r="BM789" i="4"/>
  <c r="BN791" i="4"/>
  <c r="BN714" i="4"/>
  <c r="BN790" i="4"/>
  <c r="BN789" i="4"/>
  <c r="BO791" i="4"/>
  <c r="BO792" i="4"/>
  <c r="BO928" i="4"/>
  <c r="BM701" i="4"/>
  <c r="BM707" i="4"/>
  <c r="BM828" i="4"/>
  <c r="BM827" i="4"/>
  <c r="BN829" i="4"/>
  <c r="BN701" i="4"/>
  <c r="BN707" i="4"/>
  <c r="BN828" i="4"/>
  <c r="BN827" i="4"/>
  <c r="BO829" i="4"/>
  <c r="BO830" i="4"/>
  <c r="BO955" i="4"/>
  <c r="BN721" i="4"/>
  <c r="BN727" i="4"/>
  <c r="BN866" i="4"/>
  <c r="BN865" i="4"/>
  <c r="BO867" i="4"/>
  <c r="BO868" i="4"/>
  <c r="BO987" i="4"/>
  <c r="BO1090" i="4"/>
  <c r="BS1101" i="4"/>
  <c r="BS1119" i="4"/>
  <c r="BS1120" i="4"/>
  <c r="BG19" i="12"/>
  <c r="BS1131" i="4"/>
  <c r="BS1133" i="4"/>
  <c r="BS1135" i="4"/>
  <c r="BO695" i="4"/>
  <c r="BO689" i="4"/>
  <c r="BO766" i="4"/>
  <c r="BO765" i="4"/>
  <c r="BP767" i="4"/>
  <c r="BP768" i="4"/>
  <c r="BP899" i="4"/>
  <c r="BP900" i="4"/>
  <c r="BP901" i="4"/>
  <c r="BP902" i="4"/>
  <c r="BP903" i="4"/>
  <c r="BO715" i="4"/>
  <c r="BO797" i="4"/>
  <c r="BO796" i="4"/>
  <c r="BP798" i="4"/>
  <c r="BP799" i="4"/>
  <c r="BP933" i="4"/>
  <c r="BP934" i="4"/>
  <c r="BP935" i="4"/>
  <c r="BP936" i="4"/>
  <c r="BP937" i="4"/>
  <c r="BO702" i="4"/>
  <c r="BO708" i="4"/>
  <c r="BO835" i="4"/>
  <c r="BO834" i="4"/>
  <c r="BP836" i="4"/>
  <c r="BP837" i="4"/>
  <c r="BP959" i="4"/>
  <c r="BP960" i="4"/>
  <c r="BP961" i="4"/>
  <c r="BP962" i="4"/>
  <c r="BP963" i="4"/>
  <c r="BO722" i="4"/>
  <c r="BO728" i="4"/>
  <c r="BO873" i="4"/>
  <c r="BO872" i="4"/>
  <c r="BP874" i="4"/>
  <c r="BP875" i="4"/>
  <c r="BP991" i="4"/>
  <c r="BP992" i="4"/>
  <c r="BP993" i="4"/>
  <c r="BP994" i="4"/>
  <c r="BP995" i="4"/>
  <c r="BP1128" i="4"/>
  <c r="BS1137" i="4"/>
  <c r="BS1141" i="4"/>
  <c r="BG20" i="12"/>
  <c r="BS1148" i="4"/>
  <c r="BS1150" i="4"/>
  <c r="BS1152" i="4"/>
  <c r="BS1154" i="4"/>
  <c r="BK774" i="4"/>
  <c r="BK696" i="4"/>
  <c r="BK690" i="4"/>
  <c r="BK773" i="4"/>
  <c r="BK772" i="4"/>
  <c r="BL774" i="4"/>
  <c r="BL696" i="4"/>
  <c r="BL690" i="4"/>
  <c r="BL773" i="4"/>
  <c r="BL772" i="4"/>
  <c r="BM774" i="4"/>
  <c r="BM696" i="4"/>
  <c r="BM690" i="4"/>
  <c r="BM773" i="4"/>
  <c r="BM772" i="4"/>
  <c r="BN774" i="4"/>
  <c r="BN696" i="4"/>
  <c r="BN690" i="4"/>
  <c r="BN773" i="4"/>
  <c r="BN772" i="4"/>
  <c r="BO774" i="4"/>
  <c r="BO775" i="4"/>
  <c r="BO907" i="4"/>
  <c r="BO908" i="4"/>
  <c r="BO909" i="4"/>
  <c r="BO910" i="4"/>
  <c r="BO911" i="4"/>
  <c r="BN716" i="4"/>
  <c r="BN804" i="4"/>
  <c r="BN803" i="4"/>
  <c r="BO805" i="4"/>
  <c r="BO806" i="4"/>
  <c r="BO941" i="4"/>
  <c r="BO942" i="4"/>
  <c r="BO943" i="4"/>
  <c r="BO944" i="4"/>
  <c r="BO945" i="4"/>
  <c r="BM703" i="4"/>
  <c r="BM709" i="4"/>
  <c r="BM842" i="4"/>
  <c r="BM841" i="4"/>
  <c r="BN843" i="4"/>
  <c r="BN703" i="4"/>
  <c r="BN709" i="4"/>
  <c r="BN842" i="4"/>
  <c r="BN841" i="4"/>
  <c r="BO843" i="4"/>
  <c r="BO844" i="4"/>
  <c r="BO967" i="4"/>
  <c r="BO968" i="4"/>
  <c r="BO969" i="4"/>
  <c r="BO970" i="4"/>
  <c r="BO971" i="4"/>
  <c r="BN723" i="4"/>
  <c r="BN729" i="4"/>
  <c r="BN880" i="4"/>
  <c r="BN879" i="4"/>
  <c r="BO881" i="4"/>
  <c r="BO882" i="4"/>
  <c r="BO999" i="4"/>
  <c r="BO1000" i="4"/>
  <c r="BO1001" i="4"/>
  <c r="BO1002" i="4"/>
  <c r="BO1003" i="4"/>
  <c r="BO1145" i="4"/>
  <c r="BS1156" i="4"/>
  <c r="BS1158" i="4"/>
  <c r="BG21" i="12"/>
  <c r="BG16" i="12"/>
  <c r="BG288" i="14"/>
  <c r="BF287" i="14"/>
  <c r="BG289" i="14"/>
  <c r="BG291" i="14"/>
  <c r="BG299" i="14"/>
  <c r="BF23" i="14"/>
  <c r="BF55" i="14"/>
  <c r="BF85" i="14"/>
  <c r="BF293" i="14"/>
  <c r="BG300" i="14"/>
  <c r="BG302" i="14"/>
  <c r="BG305" i="14"/>
  <c r="BF26" i="14"/>
  <c r="BF58" i="14"/>
  <c r="BF88" i="14"/>
  <c r="BF294" i="14"/>
  <c r="BG306" i="14"/>
  <c r="BG308" i="14"/>
  <c r="BG311" i="14"/>
  <c r="BF30" i="14"/>
  <c r="BF62" i="14"/>
  <c r="BF92" i="14"/>
  <c r="BF295" i="14"/>
  <c r="BG312" i="14"/>
  <c r="BG314" i="14"/>
  <c r="BG316" i="14"/>
  <c r="BG26" i="12"/>
  <c r="BF18" i="14"/>
  <c r="BF50" i="14"/>
  <c r="BF80" i="14"/>
  <c r="BF110" i="14"/>
  <c r="BG368" i="14"/>
  <c r="BG31" i="12"/>
  <c r="BG21" i="14"/>
  <c r="BG53" i="14"/>
  <c r="BG83" i="14"/>
  <c r="BG113" i="14"/>
  <c r="BF370" i="14"/>
  <c r="BG32" i="12"/>
  <c r="BF24" i="14"/>
  <c r="BF56" i="14"/>
  <c r="BF86" i="14"/>
  <c r="BF116" i="14"/>
  <c r="BG372" i="14"/>
  <c r="BG33" i="12"/>
  <c r="BG28" i="14"/>
  <c r="BG60" i="14"/>
  <c r="BG90" i="14"/>
  <c r="BG120" i="14"/>
  <c r="BF374" i="14"/>
  <c r="BG34" i="12"/>
  <c r="BF122" i="14"/>
  <c r="BG376" i="14"/>
  <c r="BG35" i="12"/>
  <c r="BG25" i="12"/>
  <c r="BG339" i="14"/>
  <c r="BG340" i="14"/>
  <c r="BD135" i="14"/>
  <c r="BE133" i="14"/>
  <c r="BE136" i="14"/>
  <c r="BE138" i="14"/>
  <c r="BE140" i="14"/>
  <c r="BE144" i="14"/>
  <c r="BE147" i="14"/>
  <c r="BE150" i="14"/>
  <c r="BE154" i="14"/>
  <c r="BQ1582" i="4"/>
  <c r="BQ1584" i="4"/>
  <c r="BQ1585" i="4"/>
  <c r="BQ1589" i="4"/>
  <c r="BQ1591" i="4"/>
  <c r="BQ1592" i="4"/>
  <c r="BQ1596" i="4"/>
  <c r="BQ1598" i="4"/>
  <c r="BQ1599" i="4"/>
  <c r="BP581" i="4"/>
  <c r="BP579" i="4"/>
  <c r="BQ582" i="4"/>
  <c r="BP580" i="4"/>
  <c r="BQ583" i="4"/>
  <c r="BQ584" i="4"/>
  <c r="BQ1603" i="4"/>
  <c r="BQ1605" i="4"/>
  <c r="BQ1606" i="4"/>
  <c r="BQ1607" i="4"/>
  <c r="BE332" i="14"/>
  <c r="BE333" i="14"/>
  <c r="BE334" i="14"/>
  <c r="BE335" i="14"/>
  <c r="BE336" i="14"/>
  <c r="BG341" i="14"/>
  <c r="BG342" i="14"/>
  <c r="BG36" i="12"/>
  <c r="BG216" i="14"/>
  <c r="BG217" i="14"/>
  <c r="BG218" i="14"/>
  <c r="BG223" i="14"/>
  <c r="BF190" i="14"/>
  <c r="BF191" i="14"/>
  <c r="BF200" i="14"/>
  <c r="BF222" i="14"/>
  <c r="BG224" i="14"/>
  <c r="BG225" i="14"/>
  <c r="BG228" i="14"/>
  <c r="BF203" i="14"/>
  <c r="BF227" i="14"/>
  <c r="BG229" i="14"/>
  <c r="BG230" i="14"/>
  <c r="BG233" i="14"/>
  <c r="BF207" i="14"/>
  <c r="BF232" i="14"/>
  <c r="BG234" i="14"/>
  <c r="BG235" i="14"/>
  <c r="BG237" i="14"/>
  <c r="BG38" i="12"/>
  <c r="BF194" i="14"/>
  <c r="BG242" i="14"/>
  <c r="BG40" i="12"/>
  <c r="BG205" i="14"/>
  <c r="BF246" i="14"/>
  <c r="BG41" i="12"/>
  <c r="BG245" i="14"/>
  <c r="BG42" i="12"/>
  <c r="BG198" i="14"/>
  <c r="BF243" i="14"/>
  <c r="BG43" i="12"/>
  <c r="BF201" i="14"/>
  <c r="BG244" i="14"/>
  <c r="BG44" i="12"/>
  <c r="BG37" i="12"/>
  <c r="BG24" i="12"/>
  <c r="BR1725" i="4"/>
  <c r="BS1726" i="4"/>
  <c r="BG49" i="12"/>
  <c r="BQ1716" i="4"/>
  <c r="BR1716" i="4"/>
  <c r="BS1717" i="4"/>
  <c r="BG50" i="12"/>
  <c r="BQ1719" i="4"/>
  <c r="BR1719" i="4"/>
  <c r="BS1720" i="4"/>
  <c r="BG51" i="12"/>
  <c r="BR1722" i="4"/>
  <c r="BS1723" i="4"/>
  <c r="BG53" i="12"/>
  <c r="BG47" i="12"/>
  <c r="BS1737" i="4"/>
  <c r="BS1734" i="4"/>
  <c r="BS1739" i="4"/>
  <c r="CQ447" i="6"/>
  <c r="BS1740" i="4"/>
  <c r="BS1738" i="4"/>
  <c r="BS1741" i="4"/>
  <c r="BS1742" i="4"/>
  <c r="BS1744" i="4"/>
  <c r="BG58" i="12"/>
  <c r="BR1674" i="4"/>
  <c r="BR1677" i="4"/>
  <c r="BR1679" i="4"/>
  <c r="BR1683" i="4"/>
  <c r="BR1684" i="4"/>
  <c r="BR1686" i="4"/>
  <c r="BR1682" i="4"/>
  <c r="BR1672" i="4"/>
  <c r="BS1688" i="4"/>
  <c r="BG46" i="12"/>
  <c r="BS1634" i="4"/>
  <c r="BG57" i="12"/>
  <c r="BS1651" i="4"/>
  <c r="BG55" i="12"/>
  <c r="BS1653" i="4"/>
  <c r="BG56" i="12"/>
  <c r="BG3" i="12"/>
  <c r="BS1705" i="4"/>
  <c r="BG74" i="12"/>
  <c r="BQ1555" i="4"/>
  <c r="BQ1556" i="4"/>
  <c r="BQ1558" i="4"/>
  <c r="BQ1560" i="4"/>
  <c r="BQ1561" i="4"/>
  <c r="BQ1563" i="4"/>
  <c r="BQ1564" i="4"/>
  <c r="BQ1565" i="4"/>
  <c r="BQ1566" i="4"/>
  <c r="BQ1568" i="4"/>
  <c r="BR1570" i="4"/>
  <c r="BR1571" i="4"/>
  <c r="BF23" i="12"/>
  <c r="BR1703" i="4"/>
  <c r="BF54" i="12"/>
  <c r="BR1699" i="4"/>
  <c r="BF48" i="12"/>
  <c r="BR34" i="4"/>
  <c r="BR36" i="4"/>
  <c r="BR38" i="4"/>
  <c r="BO19" i="4"/>
  <c r="BO20" i="4"/>
  <c r="BO21" i="4"/>
  <c r="BO22" i="4"/>
  <c r="BO23" i="4"/>
  <c r="BO24" i="4"/>
  <c r="BO26" i="4"/>
  <c r="BO30" i="4"/>
  <c r="BR40" i="4"/>
  <c r="BR43" i="4"/>
  <c r="BR101" i="4"/>
  <c r="BR103" i="4"/>
  <c r="BR105" i="4"/>
  <c r="BO89" i="4"/>
  <c r="BO90" i="4"/>
  <c r="BO91" i="4"/>
  <c r="BO92" i="4"/>
  <c r="BO93" i="4"/>
  <c r="BO94" i="4"/>
  <c r="BO96" i="4"/>
  <c r="BO98" i="4"/>
  <c r="BR107" i="4"/>
  <c r="BR110" i="4"/>
  <c r="BR168" i="4"/>
  <c r="BR170" i="4"/>
  <c r="BR172" i="4"/>
  <c r="BO156" i="4"/>
  <c r="BO157" i="4"/>
  <c r="BO158" i="4"/>
  <c r="BO159" i="4"/>
  <c r="BO160" i="4"/>
  <c r="BO161" i="4"/>
  <c r="BO163" i="4"/>
  <c r="BO165" i="4"/>
  <c r="BR174" i="4"/>
  <c r="BR177" i="4"/>
  <c r="BR235" i="4"/>
  <c r="BR237" i="4"/>
  <c r="BR239" i="4"/>
  <c r="BO216" i="4"/>
  <c r="BO217" i="4"/>
  <c r="BO218" i="4"/>
  <c r="BO219" i="4"/>
  <c r="BO220" i="4"/>
  <c r="BO223" i="4"/>
  <c r="BO224" i="4"/>
  <c r="BO225" i="4"/>
  <c r="BO226" i="4"/>
  <c r="BO227" i="4"/>
  <c r="BO228" i="4"/>
  <c r="BO230" i="4"/>
  <c r="BO232" i="4"/>
  <c r="BR241" i="4"/>
  <c r="BR244" i="4"/>
  <c r="BF6" i="12"/>
  <c r="BR50" i="4"/>
  <c r="BR52" i="4"/>
  <c r="BR54" i="4"/>
  <c r="BO47" i="4"/>
  <c r="BR56" i="4"/>
  <c r="BR59" i="4"/>
  <c r="BR117" i="4"/>
  <c r="BR119" i="4"/>
  <c r="BR121" i="4"/>
  <c r="BO114" i="4"/>
  <c r="BR123" i="4"/>
  <c r="BR126" i="4"/>
  <c r="BR184" i="4"/>
  <c r="BR186" i="4"/>
  <c r="BR188" i="4"/>
  <c r="BO181" i="4"/>
  <c r="BR190" i="4"/>
  <c r="BR193" i="4"/>
  <c r="BR251" i="4"/>
  <c r="BR253" i="4"/>
  <c r="BR255" i="4"/>
  <c r="BO248" i="4"/>
  <c r="BR257" i="4"/>
  <c r="BR260" i="4"/>
  <c r="BF7" i="12"/>
  <c r="BR66" i="4"/>
  <c r="BR68" i="4"/>
  <c r="BR70" i="4"/>
  <c r="BO63" i="4"/>
  <c r="BR72" i="4"/>
  <c r="BR75" i="4"/>
  <c r="BR133" i="4"/>
  <c r="BR135" i="4"/>
  <c r="BR137" i="4"/>
  <c r="BO130" i="4"/>
  <c r="BR139" i="4"/>
  <c r="BR142" i="4"/>
  <c r="BR200" i="4"/>
  <c r="BR202" i="4"/>
  <c r="BR204" i="4"/>
  <c r="BO197" i="4"/>
  <c r="BR206" i="4"/>
  <c r="BR209" i="4"/>
  <c r="BR267" i="4"/>
  <c r="BR269" i="4"/>
  <c r="BR271" i="4"/>
  <c r="BO264" i="4"/>
  <c r="BR273" i="4"/>
  <c r="BR276" i="4"/>
  <c r="BF8" i="12"/>
  <c r="BF5" i="12"/>
  <c r="BF4" i="12"/>
  <c r="BQ619" i="4"/>
  <c r="BQ628" i="4"/>
  <c r="BQ620" i="4"/>
  <c r="BQ629" i="4"/>
  <c r="BQ621" i="4"/>
  <c r="BQ630" i="4"/>
  <c r="BQ631" i="4"/>
  <c r="BQ632" i="4"/>
  <c r="BQ634" i="4"/>
  <c r="BR636" i="4"/>
  <c r="BF22" i="12"/>
  <c r="BR1016" i="4"/>
  <c r="BR1038" i="4"/>
  <c r="BR1018" i="4"/>
  <c r="BR1039" i="4"/>
  <c r="BR1020" i="4"/>
  <c r="BR1040" i="4"/>
  <c r="BR1022" i="4"/>
  <c r="BR1041" i="4"/>
  <c r="BN745" i="4"/>
  <c r="BN891" i="4"/>
  <c r="BN785" i="4"/>
  <c r="BN922" i="4"/>
  <c r="BN823" i="4"/>
  <c r="BN976" i="4"/>
  <c r="BL601" i="4"/>
  <c r="BL599" i="4"/>
  <c r="BM602" i="4"/>
  <c r="BL600" i="4"/>
  <c r="BM603" i="4"/>
  <c r="BM604" i="4"/>
  <c r="BM726" i="4"/>
  <c r="BM859" i="4"/>
  <c r="BM858" i="4"/>
  <c r="BN860" i="4"/>
  <c r="BN861" i="4"/>
  <c r="BN1008" i="4"/>
  <c r="BN1013" i="4"/>
  <c r="BR1024" i="4"/>
  <c r="BR1042" i="4"/>
  <c r="BR1043" i="4"/>
  <c r="BF17" i="12"/>
  <c r="BR1055" i="4"/>
  <c r="BR1077" i="4"/>
  <c r="BR1057" i="4"/>
  <c r="BR1078" i="4"/>
  <c r="BR1059" i="4"/>
  <c r="BR1079" i="4"/>
  <c r="BR1061" i="4"/>
  <c r="BR1080" i="4"/>
  <c r="BN753" i="4"/>
  <c r="BN916" i="4"/>
  <c r="BN816" i="4"/>
  <c r="BN950" i="4"/>
  <c r="BN854" i="4"/>
  <c r="BN983" i="4"/>
  <c r="BN1052" i="4"/>
  <c r="BR1063" i="4"/>
  <c r="BR1081" i="4"/>
  <c r="BR1082" i="4"/>
  <c r="BF18" i="12"/>
  <c r="BR1093" i="4"/>
  <c r="BR1115" i="4"/>
  <c r="BR1095" i="4"/>
  <c r="BR1116" i="4"/>
  <c r="BR1097" i="4"/>
  <c r="BR1117" i="4"/>
  <c r="BR1099" i="4"/>
  <c r="BR1118" i="4"/>
  <c r="BN761" i="4"/>
  <c r="BN895" i="4"/>
  <c r="BN792" i="4"/>
  <c r="BN928" i="4"/>
  <c r="BN830" i="4"/>
  <c r="BN955" i="4"/>
  <c r="BM721" i="4"/>
  <c r="BM727" i="4"/>
  <c r="BM866" i="4"/>
  <c r="BM865" i="4"/>
  <c r="BN867" i="4"/>
  <c r="BN868" i="4"/>
  <c r="BN987" i="4"/>
  <c r="BN1090" i="4"/>
  <c r="BR1101" i="4"/>
  <c r="BR1119" i="4"/>
  <c r="BR1120" i="4"/>
  <c r="BF19" i="12"/>
  <c r="BR1131" i="4"/>
  <c r="BR1133" i="4"/>
  <c r="BR1135" i="4"/>
  <c r="BK767" i="4"/>
  <c r="BK695" i="4"/>
  <c r="BK689" i="4"/>
  <c r="BK766" i="4"/>
  <c r="BK765" i="4"/>
  <c r="BL767" i="4"/>
  <c r="BL695" i="4"/>
  <c r="BL689" i="4"/>
  <c r="BL766" i="4"/>
  <c r="BL765" i="4"/>
  <c r="BM767" i="4"/>
  <c r="BM695" i="4"/>
  <c r="BM689" i="4"/>
  <c r="BM766" i="4"/>
  <c r="BM765" i="4"/>
  <c r="BN767" i="4"/>
  <c r="BN695" i="4"/>
  <c r="BN689" i="4"/>
  <c r="BN766" i="4"/>
  <c r="BN765" i="4"/>
  <c r="BO767" i="4"/>
  <c r="BO768" i="4"/>
  <c r="BO899" i="4"/>
  <c r="BO900" i="4"/>
  <c r="BO901" i="4"/>
  <c r="BO902" i="4"/>
  <c r="BO903" i="4"/>
  <c r="BK798" i="4"/>
  <c r="BK715" i="4"/>
  <c r="BK797" i="4"/>
  <c r="BK796" i="4"/>
  <c r="BL798" i="4"/>
  <c r="BL715" i="4"/>
  <c r="BL797" i="4"/>
  <c r="BL796" i="4"/>
  <c r="BM798" i="4"/>
  <c r="BM715" i="4"/>
  <c r="BM797" i="4"/>
  <c r="BM796" i="4"/>
  <c r="BN798" i="4"/>
  <c r="BN715" i="4"/>
  <c r="BN797" i="4"/>
  <c r="BN796" i="4"/>
  <c r="BO798" i="4"/>
  <c r="BO799" i="4"/>
  <c r="BO933" i="4"/>
  <c r="BO934" i="4"/>
  <c r="BO935" i="4"/>
  <c r="BO936" i="4"/>
  <c r="BO937" i="4"/>
  <c r="BM702" i="4"/>
  <c r="BM708" i="4"/>
  <c r="BM835" i="4"/>
  <c r="BM834" i="4"/>
  <c r="BN836" i="4"/>
  <c r="BN702" i="4"/>
  <c r="BN708" i="4"/>
  <c r="BN835" i="4"/>
  <c r="BN834" i="4"/>
  <c r="BO836" i="4"/>
  <c r="BO837" i="4"/>
  <c r="BO959" i="4"/>
  <c r="BO960" i="4"/>
  <c r="BO961" i="4"/>
  <c r="BO962" i="4"/>
  <c r="BO963" i="4"/>
  <c r="BN722" i="4"/>
  <c r="BN728" i="4"/>
  <c r="BN873" i="4"/>
  <c r="BN872" i="4"/>
  <c r="BO874" i="4"/>
  <c r="BO875" i="4"/>
  <c r="BO991" i="4"/>
  <c r="BO992" i="4"/>
  <c r="BO993" i="4"/>
  <c r="BO994" i="4"/>
  <c r="BO995" i="4"/>
  <c r="BO1128" i="4"/>
  <c r="BR1137" i="4"/>
  <c r="BR1141" i="4"/>
  <c r="BF20" i="12"/>
  <c r="BR1148" i="4"/>
  <c r="BR1150" i="4"/>
  <c r="BR1152" i="4"/>
  <c r="BR1154" i="4"/>
  <c r="BN775" i="4"/>
  <c r="BN907" i="4"/>
  <c r="BN908" i="4"/>
  <c r="BN909" i="4"/>
  <c r="BN910" i="4"/>
  <c r="BN911" i="4"/>
  <c r="BM716" i="4"/>
  <c r="BM804" i="4"/>
  <c r="BM803" i="4"/>
  <c r="BN805" i="4"/>
  <c r="BN806" i="4"/>
  <c r="BN941" i="4"/>
  <c r="BN942" i="4"/>
  <c r="BN943" i="4"/>
  <c r="BN944" i="4"/>
  <c r="BN945" i="4"/>
  <c r="BN844" i="4"/>
  <c r="BN967" i="4"/>
  <c r="BN968" i="4"/>
  <c r="BN969" i="4"/>
  <c r="BN970" i="4"/>
  <c r="BN971" i="4"/>
  <c r="BM723" i="4"/>
  <c r="BM729" i="4"/>
  <c r="BM880" i="4"/>
  <c r="BM879" i="4"/>
  <c r="BN881" i="4"/>
  <c r="BN882" i="4"/>
  <c r="BN999" i="4"/>
  <c r="BN1000" i="4"/>
  <c r="BN1001" i="4"/>
  <c r="BN1002" i="4"/>
  <c r="BN1003" i="4"/>
  <c r="BN1145" i="4"/>
  <c r="BR1156" i="4"/>
  <c r="BR1158" i="4"/>
  <c r="BF21" i="12"/>
  <c r="BF16" i="12"/>
  <c r="BF288" i="14"/>
  <c r="BE287" i="14"/>
  <c r="BF289" i="14"/>
  <c r="BF291" i="14"/>
  <c r="BF299" i="14"/>
  <c r="BE23" i="14"/>
  <c r="BE55" i="14"/>
  <c r="BE85" i="14"/>
  <c r="BE293" i="14"/>
  <c r="BF300" i="14"/>
  <c r="BF302" i="14"/>
  <c r="BF305" i="14"/>
  <c r="BE26" i="14"/>
  <c r="BE58" i="14"/>
  <c r="BE88" i="14"/>
  <c r="BE294" i="14"/>
  <c r="BF306" i="14"/>
  <c r="BF308" i="14"/>
  <c r="BF311" i="14"/>
  <c r="BE30" i="14"/>
  <c r="BE62" i="14"/>
  <c r="BE92" i="14"/>
  <c r="BE295" i="14"/>
  <c r="BF312" i="14"/>
  <c r="BF314" i="14"/>
  <c r="BF316" i="14"/>
  <c r="BF26" i="12"/>
  <c r="BE18" i="14"/>
  <c r="BE50" i="14"/>
  <c r="BE80" i="14"/>
  <c r="BE110" i="14"/>
  <c r="BF368" i="14"/>
  <c r="BF31" i="12"/>
  <c r="BF21" i="14"/>
  <c r="BF53" i="14"/>
  <c r="BF83" i="14"/>
  <c r="BF113" i="14"/>
  <c r="BE370" i="14"/>
  <c r="BF32" i="12"/>
  <c r="BE24" i="14"/>
  <c r="BE56" i="14"/>
  <c r="BE86" i="14"/>
  <c r="BE116" i="14"/>
  <c r="BF372" i="14"/>
  <c r="BF33" i="12"/>
  <c r="BF28" i="14"/>
  <c r="BF60" i="14"/>
  <c r="BF90" i="14"/>
  <c r="BF120" i="14"/>
  <c r="BE374" i="14"/>
  <c r="BF34" i="12"/>
  <c r="BE122" i="14"/>
  <c r="BF376" i="14"/>
  <c r="BF35" i="12"/>
  <c r="BF25" i="12"/>
  <c r="BF339" i="14"/>
  <c r="BF340" i="14"/>
  <c r="BC135" i="14"/>
  <c r="BD133" i="14"/>
  <c r="BD136" i="14"/>
  <c r="BD138" i="14"/>
  <c r="BD140" i="14"/>
  <c r="BD144" i="14"/>
  <c r="BD147" i="14"/>
  <c r="BD150" i="14"/>
  <c r="BD154" i="14"/>
  <c r="BP1582" i="4"/>
  <c r="BP1584" i="4"/>
  <c r="BP1585" i="4"/>
  <c r="BP1589" i="4"/>
  <c r="BP1591" i="4"/>
  <c r="BP1592" i="4"/>
  <c r="BP1596" i="4"/>
  <c r="BP1598" i="4"/>
  <c r="BP1599" i="4"/>
  <c r="BO581" i="4"/>
  <c r="BO579" i="4"/>
  <c r="BP582" i="4"/>
  <c r="BO580" i="4"/>
  <c r="BP583" i="4"/>
  <c r="BP584" i="4"/>
  <c r="BP1603" i="4"/>
  <c r="BP1605" i="4"/>
  <c r="BP1606" i="4"/>
  <c r="BP1607" i="4"/>
  <c r="BD332" i="14"/>
  <c r="BD333" i="14"/>
  <c r="BD334" i="14"/>
  <c r="BD335" i="14"/>
  <c r="BD336" i="14"/>
  <c r="BF341" i="14"/>
  <c r="BF342" i="14"/>
  <c r="BF36" i="12"/>
  <c r="BF216" i="14"/>
  <c r="BF217" i="14"/>
  <c r="BF218" i="14"/>
  <c r="BF223" i="14"/>
  <c r="BE190" i="14"/>
  <c r="BE191" i="14"/>
  <c r="BE200" i="14"/>
  <c r="BE222" i="14"/>
  <c r="BF224" i="14"/>
  <c r="BF225" i="14"/>
  <c r="BF228" i="14"/>
  <c r="BE203" i="14"/>
  <c r="BE227" i="14"/>
  <c r="BF229" i="14"/>
  <c r="BF230" i="14"/>
  <c r="BF233" i="14"/>
  <c r="BE207" i="14"/>
  <c r="BE232" i="14"/>
  <c r="BF234" i="14"/>
  <c r="BF235" i="14"/>
  <c r="BF237" i="14"/>
  <c r="BF38" i="12"/>
  <c r="BE194" i="14"/>
  <c r="BF242" i="14"/>
  <c r="BF40" i="12"/>
  <c r="BF205" i="14"/>
  <c r="BE246" i="14"/>
  <c r="BF41" i="12"/>
  <c r="BF245" i="14"/>
  <c r="BF42" i="12"/>
  <c r="BF198" i="14"/>
  <c r="BE243" i="14"/>
  <c r="BF43" i="12"/>
  <c r="BE201" i="14"/>
  <c r="BF244" i="14"/>
  <c r="BF44" i="12"/>
  <c r="BF37" i="12"/>
  <c r="BF24" i="12"/>
  <c r="BQ1725" i="4"/>
  <c r="BR1726" i="4"/>
  <c r="BF49" i="12"/>
  <c r="BQ1722" i="4"/>
  <c r="BR1723" i="4"/>
  <c r="BF53" i="12"/>
  <c r="BF47" i="12"/>
  <c r="BR1737" i="4"/>
  <c r="BR1734" i="4"/>
  <c r="BR1739" i="4"/>
  <c r="CP447" i="6"/>
  <c r="BR1740" i="4"/>
  <c r="BR1738" i="4"/>
  <c r="BR1741" i="4"/>
  <c r="BR1742" i="4"/>
  <c r="BR1744" i="4"/>
  <c r="BF58" i="12"/>
  <c r="BQ1674" i="4"/>
  <c r="BQ1677" i="4"/>
  <c r="BQ1679" i="4"/>
  <c r="BQ1683" i="4"/>
  <c r="BQ1684" i="4"/>
  <c r="BQ1686" i="4"/>
  <c r="BQ1682" i="4"/>
  <c r="BQ1672" i="4"/>
  <c r="BR1688" i="4"/>
  <c r="BF46" i="12"/>
  <c r="BR1634" i="4"/>
  <c r="BF57" i="12"/>
  <c r="BR1651" i="4"/>
  <c r="BF55" i="12"/>
  <c r="BR1653" i="4"/>
  <c r="BF56" i="12"/>
  <c r="BF3" i="12"/>
  <c r="BR1705" i="4"/>
  <c r="BF74" i="12"/>
  <c r="BP1555" i="4"/>
  <c r="BP1556" i="4"/>
  <c r="BP1558" i="4"/>
  <c r="BP1560" i="4"/>
  <c r="BP1561" i="4"/>
  <c r="BP1563" i="4"/>
  <c r="BP1564" i="4"/>
  <c r="BP1565" i="4"/>
  <c r="BP1566" i="4"/>
  <c r="BP1568" i="4"/>
  <c r="BQ1570" i="4"/>
  <c r="BQ1571" i="4"/>
  <c r="BE23" i="12"/>
  <c r="BQ1703" i="4"/>
  <c r="BE54" i="12"/>
  <c r="BQ1699" i="4"/>
  <c r="BE48" i="12"/>
  <c r="BQ34" i="4"/>
  <c r="BQ36" i="4"/>
  <c r="BQ38" i="4"/>
  <c r="BN19" i="4"/>
  <c r="BN20" i="4"/>
  <c r="BN21" i="4"/>
  <c r="BN22" i="4"/>
  <c r="BN23" i="4"/>
  <c r="BN24" i="4"/>
  <c r="BN26" i="4"/>
  <c r="BN30" i="4"/>
  <c r="BQ40" i="4"/>
  <c r="BQ43" i="4"/>
  <c r="BQ101" i="4"/>
  <c r="BQ103" i="4"/>
  <c r="BQ105" i="4"/>
  <c r="BN89" i="4"/>
  <c r="BN90" i="4"/>
  <c r="BN91" i="4"/>
  <c r="BN92" i="4"/>
  <c r="BN93" i="4"/>
  <c r="BN94" i="4"/>
  <c r="BN96" i="4"/>
  <c r="BN98" i="4"/>
  <c r="BQ107" i="4"/>
  <c r="BQ110" i="4"/>
  <c r="BQ168" i="4"/>
  <c r="BQ170" i="4"/>
  <c r="BQ172" i="4"/>
  <c r="BN156" i="4"/>
  <c r="BN157" i="4"/>
  <c r="BN158" i="4"/>
  <c r="BN159" i="4"/>
  <c r="BN160" i="4"/>
  <c r="BN161" i="4"/>
  <c r="BN163" i="4"/>
  <c r="BN165" i="4"/>
  <c r="BQ174" i="4"/>
  <c r="BQ177" i="4"/>
  <c r="BQ235" i="4"/>
  <c r="BQ237" i="4"/>
  <c r="BQ239" i="4"/>
  <c r="BN216" i="4"/>
  <c r="BN217" i="4"/>
  <c r="BN218" i="4"/>
  <c r="BN219" i="4"/>
  <c r="BN220" i="4"/>
  <c r="BN223" i="4"/>
  <c r="BN224" i="4"/>
  <c r="BN225" i="4"/>
  <c r="BN226" i="4"/>
  <c r="BN227" i="4"/>
  <c r="BN228" i="4"/>
  <c r="BN230" i="4"/>
  <c r="BN232" i="4"/>
  <c r="BQ241" i="4"/>
  <c r="BQ244" i="4"/>
  <c r="BE6" i="12"/>
  <c r="BQ50" i="4"/>
  <c r="BQ52" i="4"/>
  <c r="BQ54" i="4"/>
  <c r="BN47" i="4"/>
  <c r="BQ56" i="4"/>
  <c r="BQ59" i="4"/>
  <c r="BQ117" i="4"/>
  <c r="BQ119" i="4"/>
  <c r="BQ121" i="4"/>
  <c r="BN114" i="4"/>
  <c r="BQ123" i="4"/>
  <c r="BQ126" i="4"/>
  <c r="BQ184" i="4"/>
  <c r="BQ186" i="4"/>
  <c r="BQ188" i="4"/>
  <c r="BN181" i="4"/>
  <c r="BQ190" i="4"/>
  <c r="BQ193" i="4"/>
  <c r="BQ251" i="4"/>
  <c r="BQ253" i="4"/>
  <c r="BQ255" i="4"/>
  <c r="BN248" i="4"/>
  <c r="BQ257" i="4"/>
  <c r="BQ260" i="4"/>
  <c r="BE7" i="12"/>
  <c r="BQ66" i="4"/>
  <c r="BQ68" i="4"/>
  <c r="BQ70" i="4"/>
  <c r="BN63" i="4"/>
  <c r="BQ72" i="4"/>
  <c r="BQ75" i="4"/>
  <c r="BQ133" i="4"/>
  <c r="BQ135" i="4"/>
  <c r="BQ137" i="4"/>
  <c r="BN130" i="4"/>
  <c r="BQ139" i="4"/>
  <c r="BQ142" i="4"/>
  <c r="BQ200" i="4"/>
  <c r="BQ202" i="4"/>
  <c r="BQ204" i="4"/>
  <c r="BN197" i="4"/>
  <c r="BQ206" i="4"/>
  <c r="BQ209" i="4"/>
  <c r="BQ267" i="4"/>
  <c r="BQ269" i="4"/>
  <c r="BQ271" i="4"/>
  <c r="BN264" i="4"/>
  <c r="BQ273" i="4"/>
  <c r="BQ276" i="4"/>
  <c r="BE8" i="12"/>
  <c r="BE5" i="12"/>
  <c r="BE4" i="12"/>
  <c r="BP619" i="4"/>
  <c r="BP628" i="4"/>
  <c r="BP620" i="4"/>
  <c r="BP629" i="4"/>
  <c r="BP621" i="4"/>
  <c r="BP630" i="4"/>
  <c r="BP631" i="4"/>
  <c r="BP632" i="4"/>
  <c r="BP634" i="4"/>
  <c r="BQ636" i="4"/>
  <c r="BE22" i="12"/>
  <c r="BQ1016" i="4"/>
  <c r="BQ1038" i="4"/>
  <c r="BQ1018" i="4"/>
  <c r="BQ1039" i="4"/>
  <c r="BQ1020" i="4"/>
  <c r="BQ1040" i="4"/>
  <c r="BQ1022" i="4"/>
  <c r="BQ1041" i="4"/>
  <c r="BK687" i="4"/>
  <c r="BK743" i="4"/>
  <c r="BK742" i="4"/>
  <c r="BL744" i="4"/>
  <c r="BL687" i="4"/>
  <c r="BL743" i="4"/>
  <c r="BL742" i="4"/>
  <c r="BM744" i="4"/>
  <c r="BM745" i="4"/>
  <c r="BM891" i="4"/>
  <c r="BM785" i="4"/>
  <c r="BM922" i="4"/>
  <c r="BK149" i="4"/>
  <c r="BK150" i="4"/>
  <c r="BK151" i="4"/>
  <c r="BK152" i="4"/>
  <c r="BK153" i="4"/>
  <c r="BK569" i="4"/>
  <c r="BK567" i="4"/>
  <c r="BK568" i="4"/>
  <c r="BK570" i="4"/>
  <c r="BK571" i="4"/>
  <c r="BK572" i="4"/>
  <c r="BK706" i="4"/>
  <c r="BK821" i="4"/>
  <c r="BK820" i="4"/>
  <c r="BL822" i="4"/>
  <c r="BL570" i="4"/>
  <c r="BL571" i="4"/>
  <c r="BL572" i="4"/>
  <c r="BL706" i="4"/>
  <c r="BL821" i="4"/>
  <c r="BL820" i="4"/>
  <c r="BM822" i="4"/>
  <c r="BM823" i="4"/>
  <c r="BM976" i="4"/>
  <c r="BK601" i="4"/>
  <c r="BK599" i="4"/>
  <c r="BL602" i="4"/>
  <c r="BK600" i="4"/>
  <c r="BL603" i="4"/>
  <c r="BL604" i="4"/>
  <c r="BL726" i="4"/>
  <c r="BL859" i="4"/>
  <c r="BL858" i="4"/>
  <c r="BM860" i="4"/>
  <c r="BM861" i="4"/>
  <c r="BM1008" i="4"/>
  <c r="BM1013" i="4"/>
  <c r="BQ1024" i="4"/>
  <c r="BQ1042" i="4"/>
  <c r="BQ1043" i="4"/>
  <c r="BE17" i="12"/>
  <c r="BQ1055" i="4"/>
  <c r="BQ1077" i="4"/>
  <c r="BQ1057" i="4"/>
  <c r="BQ1078" i="4"/>
  <c r="BQ1059" i="4"/>
  <c r="BQ1079" i="4"/>
  <c r="BQ1061" i="4"/>
  <c r="BQ1080" i="4"/>
  <c r="BM753" i="4"/>
  <c r="BM916" i="4"/>
  <c r="BM816" i="4"/>
  <c r="BM950" i="4"/>
  <c r="BK591" i="4"/>
  <c r="BK589" i="4"/>
  <c r="BK590" i="4"/>
  <c r="BK592" i="4"/>
  <c r="BK593" i="4"/>
  <c r="BK594" i="4"/>
  <c r="BK720" i="4"/>
  <c r="BK852" i="4"/>
  <c r="BK851" i="4"/>
  <c r="BL853" i="4"/>
  <c r="BL592" i="4"/>
  <c r="BL593" i="4"/>
  <c r="BL594" i="4"/>
  <c r="BL720" i="4"/>
  <c r="BL852" i="4"/>
  <c r="BL851" i="4"/>
  <c r="BM853" i="4"/>
  <c r="BM854" i="4"/>
  <c r="BM983" i="4"/>
  <c r="BM1052" i="4"/>
  <c r="BQ1063" i="4"/>
  <c r="BQ1081" i="4"/>
  <c r="BQ1082" i="4"/>
  <c r="BE18" i="12"/>
  <c r="BQ1093" i="4"/>
  <c r="BQ1115" i="4"/>
  <c r="BQ1095" i="4"/>
  <c r="BQ1116" i="4"/>
  <c r="BQ1097" i="4"/>
  <c r="BQ1117" i="4"/>
  <c r="BQ1099" i="4"/>
  <c r="BQ1118" i="4"/>
  <c r="BM761" i="4"/>
  <c r="BM895" i="4"/>
  <c r="BM792" i="4"/>
  <c r="BM928" i="4"/>
  <c r="BK701" i="4"/>
  <c r="BK707" i="4"/>
  <c r="BK828" i="4"/>
  <c r="BK827" i="4"/>
  <c r="BL829" i="4"/>
  <c r="BL701" i="4"/>
  <c r="BL707" i="4"/>
  <c r="BL828" i="4"/>
  <c r="BL827" i="4"/>
  <c r="BM829" i="4"/>
  <c r="BM830" i="4"/>
  <c r="BM955" i="4"/>
  <c r="BL721" i="4"/>
  <c r="BL727" i="4"/>
  <c r="BL866" i="4"/>
  <c r="BL865" i="4"/>
  <c r="BM867" i="4"/>
  <c r="BM868" i="4"/>
  <c r="BM987" i="4"/>
  <c r="BM1090" i="4"/>
  <c r="BQ1101" i="4"/>
  <c r="BQ1119" i="4"/>
  <c r="BQ1120" i="4"/>
  <c r="BE19" i="12"/>
  <c r="BQ1131" i="4"/>
  <c r="BQ1133" i="4"/>
  <c r="BQ1135" i="4"/>
  <c r="BN768" i="4"/>
  <c r="BN899" i="4"/>
  <c r="BN900" i="4"/>
  <c r="BN901" i="4"/>
  <c r="BN902" i="4"/>
  <c r="BN903" i="4"/>
  <c r="BN799" i="4"/>
  <c r="BN933" i="4"/>
  <c r="BN934" i="4"/>
  <c r="BN935" i="4"/>
  <c r="BN936" i="4"/>
  <c r="BN937" i="4"/>
  <c r="BN837" i="4"/>
  <c r="BN959" i="4"/>
  <c r="BN960" i="4"/>
  <c r="BN961" i="4"/>
  <c r="BN962" i="4"/>
  <c r="BN963" i="4"/>
  <c r="BM722" i="4"/>
  <c r="BM728" i="4"/>
  <c r="BM873" i="4"/>
  <c r="BM872" i="4"/>
  <c r="BN874" i="4"/>
  <c r="BN875" i="4"/>
  <c r="BN991" i="4"/>
  <c r="BN992" i="4"/>
  <c r="BN993" i="4"/>
  <c r="BN994" i="4"/>
  <c r="BN995" i="4"/>
  <c r="BN1128" i="4"/>
  <c r="BQ1137" i="4"/>
  <c r="BQ1141" i="4"/>
  <c r="BE20" i="12"/>
  <c r="BQ1148" i="4"/>
  <c r="BQ1150" i="4"/>
  <c r="BQ1152" i="4"/>
  <c r="BQ1154" i="4"/>
  <c r="BM775" i="4"/>
  <c r="BM907" i="4"/>
  <c r="BM908" i="4"/>
  <c r="BM909" i="4"/>
  <c r="BM910" i="4"/>
  <c r="BM911" i="4"/>
  <c r="BK805" i="4"/>
  <c r="BK716" i="4"/>
  <c r="BK804" i="4"/>
  <c r="BK803" i="4"/>
  <c r="BL805" i="4"/>
  <c r="BL716" i="4"/>
  <c r="BL804" i="4"/>
  <c r="BL803" i="4"/>
  <c r="BM805" i="4"/>
  <c r="BM806" i="4"/>
  <c r="BM941" i="4"/>
  <c r="BM942" i="4"/>
  <c r="BM943" i="4"/>
  <c r="BM944" i="4"/>
  <c r="BM945" i="4"/>
  <c r="BL703" i="4"/>
  <c r="BL709" i="4"/>
  <c r="BL842" i="4"/>
  <c r="BL841" i="4"/>
  <c r="BM843" i="4"/>
  <c r="BM844" i="4"/>
  <c r="BM967" i="4"/>
  <c r="BM968" i="4"/>
  <c r="BM969" i="4"/>
  <c r="BM970" i="4"/>
  <c r="BM971" i="4"/>
  <c r="BL723" i="4"/>
  <c r="BL729" i="4"/>
  <c r="BL880" i="4"/>
  <c r="BL879" i="4"/>
  <c r="BM881" i="4"/>
  <c r="BM882" i="4"/>
  <c r="BM999" i="4"/>
  <c r="BM1000" i="4"/>
  <c r="BM1001" i="4"/>
  <c r="BM1002" i="4"/>
  <c r="BM1003" i="4"/>
  <c r="BM1145" i="4"/>
  <c r="BQ1156" i="4"/>
  <c r="BQ1158" i="4"/>
  <c r="BE21" i="12"/>
  <c r="BE16" i="12"/>
  <c r="BE288" i="14"/>
  <c r="BD6" i="14"/>
  <c r="BD8" i="14"/>
  <c r="BD38" i="14"/>
  <c r="BD40" i="14"/>
  <c r="BD68" i="14"/>
  <c r="BD70" i="14"/>
  <c r="BD287" i="14"/>
  <c r="BE289" i="14"/>
  <c r="BE291" i="14"/>
  <c r="BE299" i="14"/>
  <c r="BD23" i="14"/>
  <c r="BD55" i="14"/>
  <c r="BD85" i="14"/>
  <c r="BD293" i="14"/>
  <c r="BE300" i="14"/>
  <c r="BE302" i="14"/>
  <c r="BE305" i="14"/>
  <c r="BD26" i="14"/>
  <c r="BD58" i="14"/>
  <c r="BD88" i="14"/>
  <c r="BD294" i="14"/>
  <c r="BE306" i="14"/>
  <c r="BE308" i="14"/>
  <c r="BE311" i="14"/>
  <c r="BD30" i="14"/>
  <c r="BD62" i="14"/>
  <c r="BD92" i="14"/>
  <c r="BD295" i="14"/>
  <c r="BE312" i="14"/>
  <c r="BE314" i="14"/>
  <c r="BE316" i="14"/>
  <c r="BE26" i="12"/>
  <c r="BD18" i="14"/>
  <c r="BD50" i="14"/>
  <c r="BD80" i="14"/>
  <c r="BD110" i="14"/>
  <c r="BE368" i="14"/>
  <c r="BE31" i="12"/>
  <c r="BE21" i="14"/>
  <c r="BE53" i="14"/>
  <c r="BE83" i="14"/>
  <c r="BE113" i="14"/>
  <c r="BD370" i="14"/>
  <c r="BE32" i="12"/>
  <c r="BD24" i="14"/>
  <c r="BD56" i="14"/>
  <c r="BD86" i="14"/>
  <c r="BD116" i="14"/>
  <c r="BE372" i="14"/>
  <c r="BE33" i="12"/>
  <c r="BE28" i="14"/>
  <c r="BE60" i="14"/>
  <c r="BE90" i="14"/>
  <c r="BE120" i="14"/>
  <c r="BD374" i="14"/>
  <c r="BE34" i="12"/>
  <c r="BD122" i="14"/>
  <c r="BE376" i="14"/>
  <c r="BE35" i="12"/>
  <c r="BE25" i="12"/>
  <c r="BE339" i="14"/>
  <c r="BE340" i="14"/>
  <c r="BB135" i="14"/>
  <c r="BC133" i="14"/>
  <c r="BC136" i="14"/>
  <c r="BC138" i="14"/>
  <c r="BC140" i="14"/>
  <c r="BC144" i="14"/>
  <c r="BC147" i="14"/>
  <c r="BC150" i="14"/>
  <c r="BC154" i="14"/>
  <c r="BO1582" i="4"/>
  <c r="BO1584" i="4"/>
  <c r="BO1585" i="4"/>
  <c r="BO1589" i="4"/>
  <c r="BO1591" i="4"/>
  <c r="BO1592" i="4"/>
  <c r="BO1596" i="4"/>
  <c r="BO1598" i="4"/>
  <c r="BO1599" i="4"/>
  <c r="BN581" i="4"/>
  <c r="BN579" i="4"/>
  <c r="BO582" i="4"/>
  <c r="BN580" i="4"/>
  <c r="BO583" i="4"/>
  <c r="BO584" i="4"/>
  <c r="BO1603" i="4"/>
  <c r="BO1605" i="4"/>
  <c r="BO1606" i="4"/>
  <c r="BO1607" i="4"/>
  <c r="BC332" i="14"/>
  <c r="BC333" i="14"/>
  <c r="BC334" i="14"/>
  <c r="BC335" i="14"/>
  <c r="BC336" i="14"/>
  <c r="BE341" i="14"/>
  <c r="BE342" i="14"/>
  <c r="BE36" i="12"/>
  <c r="BE216" i="14"/>
  <c r="BE217" i="14"/>
  <c r="BE218" i="14"/>
  <c r="BE223" i="14"/>
  <c r="BD190" i="14"/>
  <c r="BD191" i="14"/>
  <c r="BD200" i="14"/>
  <c r="BD222" i="14"/>
  <c r="BE224" i="14"/>
  <c r="BE225" i="14"/>
  <c r="BE228" i="14"/>
  <c r="BD203" i="14"/>
  <c r="BD227" i="14"/>
  <c r="BE229" i="14"/>
  <c r="BE230" i="14"/>
  <c r="BE233" i="14"/>
  <c r="BD207" i="14"/>
  <c r="BD232" i="14"/>
  <c r="BE234" i="14"/>
  <c r="BE235" i="14"/>
  <c r="BE237" i="14"/>
  <c r="BE38" i="12"/>
  <c r="BD194" i="14"/>
  <c r="BE242" i="14"/>
  <c r="BE40" i="12"/>
  <c r="BE205" i="14"/>
  <c r="BD246" i="14"/>
  <c r="BE41" i="12"/>
  <c r="BE245" i="14"/>
  <c r="BE42" i="12"/>
  <c r="BE198" i="14"/>
  <c r="BD243" i="14"/>
  <c r="BE43" i="12"/>
  <c r="BD201" i="14"/>
  <c r="BE244" i="14"/>
  <c r="BE44" i="12"/>
  <c r="BE37" i="12"/>
  <c r="BE24" i="12"/>
  <c r="BP1725" i="4"/>
  <c r="BQ1726" i="4"/>
  <c r="BE49" i="12"/>
  <c r="BO1716" i="4"/>
  <c r="BP1716" i="4"/>
  <c r="BQ1717" i="4"/>
  <c r="BE50" i="12"/>
  <c r="BO1719" i="4"/>
  <c r="BP1719" i="4"/>
  <c r="BQ1720" i="4"/>
  <c r="BE51" i="12"/>
  <c r="BP1722" i="4"/>
  <c r="BQ1723" i="4"/>
  <c r="BE53" i="12"/>
  <c r="BE47" i="12"/>
  <c r="BQ1737" i="4"/>
  <c r="BQ1734" i="4"/>
  <c r="BQ1739" i="4"/>
  <c r="CO447" i="6"/>
  <c r="BQ1740" i="4"/>
  <c r="BQ1738" i="4"/>
  <c r="BQ1741" i="4"/>
  <c r="BQ1742" i="4"/>
  <c r="BQ1744" i="4"/>
  <c r="BE58" i="12"/>
  <c r="BP1674" i="4"/>
  <c r="BP1677" i="4"/>
  <c r="BP1679" i="4"/>
  <c r="BP1683" i="4"/>
  <c r="BP1684" i="4"/>
  <c r="BP1686" i="4"/>
  <c r="BP1682" i="4"/>
  <c r="BP1672" i="4"/>
  <c r="BQ1688" i="4"/>
  <c r="BE46" i="12"/>
  <c r="BQ1634" i="4"/>
  <c r="BE57" i="12"/>
  <c r="BQ1651" i="4"/>
  <c r="BE55" i="12"/>
  <c r="BQ1653" i="4"/>
  <c r="BE56" i="12"/>
  <c r="BE3" i="12"/>
  <c r="BQ1705" i="4"/>
  <c r="BE74" i="12"/>
  <c r="BO1555" i="4"/>
  <c r="BO1556" i="4"/>
  <c r="BO1558" i="4"/>
  <c r="BO1560" i="4"/>
  <c r="BO1561" i="4"/>
  <c r="BO1563" i="4"/>
  <c r="BO1564" i="4"/>
  <c r="BO1565" i="4"/>
  <c r="BO1566" i="4"/>
  <c r="BO1568" i="4"/>
  <c r="BP1570" i="4"/>
  <c r="BP1571" i="4"/>
  <c r="BD23" i="12"/>
  <c r="BP1703" i="4"/>
  <c r="BD54" i="12"/>
  <c r="BP1699" i="4"/>
  <c r="BD48" i="12"/>
  <c r="BP34" i="4"/>
  <c r="BP36" i="4"/>
  <c r="BP38" i="4"/>
  <c r="BM19" i="4"/>
  <c r="BM20" i="4"/>
  <c r="BM21" i="4"/>
  <c r="BM22" i="4"/>
  <c r="BM23" i="4"/>
  <c r="BM24" i="4"/>
  <c r="BM26" i="4"/>
  <c r="BM30" i="4"/>
  <c r="BP40" i="4"/>
  <c r="BP43" i="4"/>
  <c r="BP101" i="4"/>
  <c r="BP103" i="4"/>
  <c r="BP105" i="4"/>
  <c r="BM89" i="4"/>
  <c r="BM90" i="4"/>
  <c r="BM91" i="4"/>
  <c r="BM92" i="4"/>
  <c r="BM93" i="4"/>
  <c r="BM94" i="4"/>
  <c r="BM96" i="4"/>
  <c r="BM98" i="4"/>
  <c r="BP107" i="4"/>
  <c r="BP110" i="4"/>
  <c r="BP168" i="4"/>
  <c r="BP170" i="4"/>
  <c r="BP172" i="4"/>
  <c r="BM156" i="4"/>
  <c r="BM157" i="4"/>
  <c r="BM158" i="4"/>
  <c r="BM159" i="4"/>
  <c r="BM160" i="4"/>
  <c r="BM161" i="4"/>
  <c r="BM163" i="4"/>
  <c r="BM165" i="4"/>
  <c r="BP174" i="4"/>
  <c r="BP177" i="4"/>
  <c r="BP235" i="4"/>
  <c r="BP237" i="4"/>
  <c r="BP239" i="4"/>
  <c r="BM216" i="4"/>
  <c r="BM217" i="4"/>
  <c r="BM218" i="4"/>
  <c r="BM219" i="4"/>
  <c r="BM220" i="4"/>
  <c r="BM223" i="4"/>
  <c r="BM224" i="4"/>
  <c r="BM225" i="4"/>
  <c r="BM226" i="4"/>
  <c r="BM227" i="4"/>
  <c r="BM228" i="4"/>
  <c r="BM230" i="4"/>
  <c r="BM232" i="4"/>
  <c r="BP241" i="4"/>
  <c r="BP244" i="4"/>
  <c r="BD6" i="12"/>
  <c r="BP50" i="4"/>
  <c r="BP52" i="4"/>
  <c r="BP54" i="4"/>
  <c r="BM47" i="4"/>
  <c r="BP56" i="4"/>
  <c r="BP59" i="4"/>
  <c r="BP117" i="4"/>
  <c r="BP119" i="4"/>
  <c r="BP121" i="4"/>
  <c r="BM114" i="4"/>
  <c r="BP123" i="4"/>
  <c r="BP126" i="4"/>
  <c r="BP184" i="4"/>
  <c r="BP186" i="4"/>
  <c r="BP188" i="4"/>
  <c r="BM181" i="4"/>
  <c r="BP190" i="4"/>
  <c r="BP193" i="4"/>
  <c r="BP251" i="4"/>
  <c r="BP253" i="4"/>
  <c r="BP255" i="4"/>
  <c r="BM248" i="4"/>
  <c r="BP257" i="4"/>
  <c r="BP260" i="4"/>
  <c r="BD7" i="12"/>
  <c r="BP66" i="4"/>
  <c r="BP68" i="4"/>
  <c r="BP70" i="4"/>
  <c r="BM63" i="4"/>
  <c r="BP72" i="4"/>
  <c r="BP75" i="4"/>
  <c r="BP133" i="4"/>
  <c r="BP135" i="4"/>
  <c r="BP137" i="4"/>
  <c r="BM130" i="4"/>
  <c r="BP139" i="4"/>
  <c r="BP142" i="4"/>
  <c r="BP200" i="4"/>
  <c r="BP202" i="4"/>
  <c r="BP204" i="4"/>
  <c r="BM197" i="4"/>
  <c r="BP206" i="4"/>
  <c r="BP209" i="4"/>
  <c r="BP267" i="4"/>
  <c r="BP269" i="4"/>
  <c r="BP271" i="4"/>
  <c r="BM264" i="4"/>
  <c r="BP273" i="4"/>
  <c r="BP276" i="4"/>
  <c r="BD8" i="12"/>
  <c r="BD5" i="12"/>
  <c r="BD4" i="12"/>
  <c r="BO619" i="4"/>
  <c r="BO628" i="4"/>
  <c r="BO620" i="4"/>
  <c r="BO629" i="4"/>
  <c r="BO621" i="4"/>
  <c r="BO630" i="4"/>
  <c r="BO631" i="4"/>
  <c r="BO632" i="4"/>
  <c r="BO634" i="4"/>
  <c r="BP636" i="4"/>
  <c r="BD22" i="12"/>
  <c r="BP1016" i="4"/>
  <c r="BP1038" i="4"/>
  <c r="BP1018" i="4"/>
  <c r="BP1039" i="4"/>
  <c r="BP1020" i="4"/>
  <c r="BP1040" i="4"/>
  <c r="BP1022" i="4"/>
  <c r="BP1041" i="4"/>
  <c r="BL745" i="4"/>
  <c r="BL891" i="4"/>
  <c r="BL785" i="4"/>
  <c r="BL922" i="4"/>
  <c r="BL823" i="4"/>
  <c r="BL976" i="4"/>
  <c r="BK602" i="4"/>
  <c r="BK603" i="4"/>
  <c r="BK604" i="4"/>
  <c r="BK726" i="4"/>
  <c r="BK859" i="4"/>
  <c r="BK858" i="4"/>
  <c r="BL860" i="4"/>
  <c r="BL861" i="4"/>
  <c r="BL1008" i="4"/>
  <c r="BL1013" i="4"/>
  <c r="BP1024" i="4"/>
  <c r="BP1042" i="4"/>
  <c r="BP1043" i="4"/>
  <c r="BD17" i="12"/>
  <c r="BP1055" i="4"/>
  <c r="BP1077" i="4"/>
  <c r="BP1057" i="4"/>
  <c r="BP1078" i="4"/>
  <c r="BP1059" i="4"/>
  <c r="BP1079" i="4"/>
  <c r="BP1061" i="4"/>
  <c r="BP1080" i="4"/>
  <c r="BL753" i="4"/>
  <c r="BL916" i="4"/>
  <c r="BL816" i="4"/>
  <c r="BL950" i="4"/>
  <c r="BL854" i="4"/>
  <c r="BL983" i="4"/>
  <c r="BL1052" i="4"/>
  <c r="BP1063" i="4"/>
  <c r="BP1081" i="4"/>
  <c r="BP1082" i="4"/>
  <c r="BD18" i="12"/>
  <c r="BP1093" i="4"/>
  <c r="BP1115" i="4"/>
  <c r="BP1095" i="4"/>
  <c r="BP1116" i="4"/>
  <c r="BP1097" i="4"/>
  <c r="BP1117" i="4"/>
  <c r="BP1099" i="4"/>
  <c r="BP1118" i="4"/>
  <c r="BL761" i="4"/>
  <c r="BL895" i="4"/>
  <c r="BL792" i="4"/>
  <c r="BL928" i="4"/>
  <c r="BL830" i="4"/>
  <c r="BL955" i="4"/>
  <c r="BK721" i="4"/>
  <c r="BK727" i="4"/>
  <c r="BK866" i="4"/>
  <c r="BK865" i="4"/>
  <c r="BL867" i="4"/>
  <c r="BL868" i="4"/>
  <c r="BL987" i="4"/>
  <c r="BL1090" i="4"/>
  <c r="BP1101" i="4"/>
  <c r="BP1119" i="4"/>
  <c r="BP1120" i="4"/>
  <c r="BD19" i="12"/>
  <c r="BP1131" i="4"/>
  <c r="BP1133" i="4"/>
  <c r="BP1135" i="4"/>
  <c r="BM768" i="4"/>
  <c r="BM899" i="4"/>
  <c r="BM900" i="4"/>
  <c r="BM901" i="4"/>
  <c r="BM902" i="4"/>
  <c r="BM903" i="4"/>
  <c r="BM799" i="4"/>
  <c r="BM933" i="4"/>
  <c r="BM934" i="4"/>
  <c r="BM935" i="4"/>
  <c r="BM936" i="4"/>
  <c r="BM937" i="4"/>
  <c r="BK702" i="4"/>
  <c r="BK708" i="4"/>
  <c r="BK835" i="4"/>
  <c r="BK834" i="4"/>
  <c r="BL836" i="4"/>
  <c r="BL702" i="4"/>
  <c r="BL708" i="4"/>
  <c r="BL835" i="4"/>
  <c r="BL834" i="4"/>
  <c r="BM836" i="4"/>
  <c r="BM837" i="4"/>
  <c r="BM959" i="4"/>
  <c r="BM960" i="4"/>
  <c r="BM961" i="4"/>
  <c r="BM962" i="4"/>
  <c r="BM963" i="4"/>
  <c r="BL722" i="4"/>
  <c r="BL728" i="4"/>
  <c r="BL873" i="4"/>
  <c r="BL872" i="4"/>
  <c r="BM874" i="4"/>
  <c r="BM875" i="4"/>
  <c r="BM991" i="4"/>
  <c r="BM992" i="4"/>
  <c r="BM993" i="4"/>
  <c r="BM994" i="4"/>
  <c r="BM995" i="4"/>
  <c r="BM1128" i="4"/>
  <c r="BP1137" i="4"/>
  <c r="BP1141" i="4"/>
  <c r="BD20" i="12"/>
  <c r="BP1148" i="4"/>
  <c r="BP1150" i="4"/>
  <c r="BP1152" i="4"/>
  <c r="BP1154" i="4"/>
  <c r="BL775" i="4"/>
  <c r="BL907" i="4"/>
  <c r="BL908" i="4"/>
  <c r="BL909" i="4"/>
  <c r="BL910" i="4"/>
  <c r="BL911" i="4"/>
  <c r="BL806" i="4"/>
  <c r="BL941" i="4"/>
  <c r="BL942" i="4"/>
  <c r="BL943" i="4"/>
  <c r="BL944" i="4"/>
  <c r="BL945" i="4"/>
  <c r="BK703" i="4"/>
  <c r="BK709" i="4"/>
  <c r="BK842" i="4"/>
  <c r="BK841" i="4"/>
  <c r="BL843" i="4"/>
  <c r="BL844" i="4"/>
  <c r="BL967" i="4"/>
  <c r="BL968" i="4"/>
  <c r="BL969" i="4"/>
  <c r="BL970" i="4"/>
  <c r="BL971" i="4"/>
  <c r="BK723" i="4"/>
  <c r="BK729" i="4"/>
  <c r="BK880" i="4"/>
  <c r="BK879" i="4"/>
  <c r="BL881" i="4"/>
  <c r="BL882" i="4"/>
  <c r="BL999" i="4"/>
  <c r="BL1000" i="4"/>
  <c r="BL1001" i="4"/>
  <c r="BL1002" i="4"/>
  <c r="BL1003" i="4"/>
  <c r="BL1145" i="4"/>
  <c r="BP1156" i="4"/>
  <c r="BP1158" i="4"/>
  <c r="BD21" i="12"/>
  <c r="BD16" i="12"/>
  <c r="BD288" i="14"/>
  <c r="BC6" i="14"/>
  <c r="BC8" i="14"/>
  <c r="BC38" i="14"/>
  <c r="BC40" i="14"/>
  <c r="BC68" i="14"/>
  <c r="BC70" i="14"/>
  <c r="BC287" i="14"/>
  <c r="BD289" i="14"/>
  <c r="BD291" i="14"/>
  <c r="BD299" i="14"/>
  <c r="BC23" i="14"/>
  <c r="BC55" i="14"/>
  <c r="BC85" i="14"/>
  <c r="BC293" i="14"/>
  <c r="BD300" i="14"/>
  <c r="BD302" i="14"/>
  <c r="BD305" i="14"/>
  <c r="BC26" i="14"/>
  <c r="BC58" i="14"/>
  <c r="BC88" i="14"/>
  <c r="BC294" i="14"/>
  <c r="BD306" i="14"/>
  <c r="BD308" i="14"/>
  <c r="BD311" i="14"/>
  <c r="BC30" i="14"/>
  <c r="BC62" i="14"/>
  <c r="BC92" i="14"/>
  <c r="BC295" i="14"/>
  <c r="BD312" i="14"/>
  <c r="BD314" i="14"/>
  <c r="BD316" i="14"/>
  <c r="BD26" i="12"/>
  <c r="AY6" i="14"/>
  <c r="AY8" i="14"/>
  <c r="AY14" i="14"/>
  <c r="AY38" i="14"/>
  <c r="AY40" i="14"/>
  <c r="AY46" i="14"/>
  <c r="AY68" i="14"/>
  <c r="AY70" i="14"/>
  <c r="AY76" i="14"/>
  <c r="AY106" i="14"/>
  <c r="AZ6" i="14"/>
  <c r="AZ8" i="14"/>
  <c r="AZ14" i="14"/>
  <c r="AZ38" i="14"/>
  <c r="AZ40" i="14"/>
  <c r="AZ46" i="14"/>
  <c r="AZ68" i="14"/>
  <c r="AZ70" i="14"/>
  <c r="AZ76" i="14"/>
  <c r="AZ106" i="14"/>
  <c r="BA6" i="14"/>
  <c r="BA8" i="14"/>
  <c r="BA14" i="14"/>
  <c r="BA38" i="14"/>
  <c r="BA40" i="14"/>
  <c r="BA46" i="14"/>
  <c r="BA68" i="14"/>
  <c r="BA70" i="14"/>
  <c r="BA76" i="14"/>
  <c r="BA106" i="14"/>
  <c r="BB6" i="14"/>
  <c r="BB8" i="14"/>
  <c r="BB14" i="14"/>
  <c r="BB38" i="14"/>
  <c r="BB40" i="14"/>
  <c r="BB46" i="14"/>
  <c r="BB68" i="14"/>
  <c r="BB70" i="14"/>
  <c r="BB76" i="14"/>
  <c r="BB106" i="14"/>
  <c r="BC14" i="14"/>
  <c r="BC46" i="14"/>
  <c r="BC76" i="14"/>
  <c r="BC106" i="14"/>
  <c r="BD14" i="14"/>
  <c r="BD46" i="14"/>
  <c r="BD76" i="14"/>
  <c r="BD106" i="14"/>
  <c r="BD364" i="14"/>
  <c r="BD29" i="12"/>
  <c r="BC18" i="14"/>
  <c r="BC50" i="14"/>
  <c r="BC80" i="14"/>
  <c r="BC110" i="14"/>
  <c r="BD368" i="14"/>
  <c r="BD31" i="12"/>
  <c r="BD21" i="14"/>
  <c r="BD53" i="14"/>
  <c r="BD83" i="14"/>
  <c r="BD113" i="14"/>
  <c r="BC370" i="14"/>
  <c r="BD32" i="12"/>
  <c r="BC24" i="14"/>
  <c r="BC56" i="14"/>
  <c r="BC86" i="14"/>
  <c r="BC116" i="14"/>
  <c r="BD372" i="14"/>
  <c r="BD33" i="12"/>
  <c r="BD28" i="14"/>
  <c r="BD60" i="14"/>
  <c r="BD90" i="14"/>
  <c r="BD120" i="14"/>
  <c r="BC374" i="14"/>
  <c r="BD34" i="12"/>
  <c r="BC122" i="14"/>
  <c r="BD376" i="14"/>
  <c r="BD35" i="12"/>
  <c r="BD25" i="12"/>
  <c r="BD339" i="14"/>
  <c r="BD340" i="14"/>
  <c r="BA135" i="14"/>
  <c r="BB133" i="14"/>
  <c r="BB136" i="14"/>
  <c r="BB138" i="14"/>
  <c r="BB140" i="14"/>
  <c r="BB144" i="14"/>
  <c r="BB147" i="14"/>
  <c r="BB150" i="14"/>
  <c r="BB154" i="14"/>
  <c r="BN1582" i="4"/>
  <c r="BN1584" i="4"/>
  <c r="BN1585" i="4"/>
  <c r="BN1589" i="4"/>
  <c r="BN1591" i="4"/>
  <c r="BN1592" i="4"/>
  <c r="BN1596" i="4"/>
  <c r="BN1598" i="4"/>
  <c r="BN1599" i="4"/>
  <c r="BM581" i="4"/>
  <c r="BM579" i="4"/>
  <c r="BN582" i="4"/>
  <c r="BM580" i="4"/>
  <c r="BN583" i="4"/>
  <c r="BN584" i="4"/>
  <c r="BN1603" i="4"/>
  <c r="BN1605" i="4"/>
  <c r="BN1606" i="4"/>
  <c r="BN1607" i="4"/>
  <c r="BB332" i="14"/>
  <c r="BB333" i="14"/>
  <c r="BB334" i="14"/>
  <c r="BB335" i="14"/>
  <c r="BB336" i="14"/>
  <c r="BD341" i="14"/>
  <c r="BD342" i="14"/>
  <c r="BD36" i="12"/>
  <c r="BD216" i="14"/>
  <c r="BD217" i="14"/>
  <c r="BD218" i="14"/>
  <c r="BD223" i="14"/>
  <c r="BC190" i="14"/>
  <c r="BC191" i="14"/>
  <c r="BC200" i="14"/>
  <c r="BC222" i="14"/>
  <c r="BD224" i="14"/>
  <c r="BD225" i="14"/>
  <c r="BD228" i="14"/>
  <c r="BC203" i="14"/>
  <c r="BC227" i="14"/>
  <c r="BD229" i="14"/>
  <c r="BD230" i="14"/>
  <c r="BD233" i="14"/>
  <c r="BC207" i="14"/>
  <c r="BC232" i="14"/>
  <c r="BD234" i="14"/>
  <c r="BD235" i="14"/>
  <c r="BD237" i="14"/>
  <c r="BD38" i="12"/>
  <c r="BC194" i="14"/>
  <c r="BD242" i="14"/>
  <c r="BD40" i="12"/>
  <c r="BD205" i="14"/>
  <c r="BC246" i="14"/>
  <c r="BD41" i="12"/>
  <c r="BD245" i="14"/>
  <c r="BD42" i="12"/>
  <c r="BD198" i="14"/>
  <c r="BC243" i="14"/>
  <c r="BD43" i="12"/>
  <c r="BC201" i="14"/>
  <c r="BD244" i="14"/>
  <c r="BD44" i="12"/>
  <c r="BD37" i="12"/>
  <c r="BD24" i="12"/>
  <c r="BO1725" i="4"/>
  <c r="BP1726" i="4"/>
  <c r="BD49" i="12"/>
  <c r="BO1722" i="4"/>
  <c r="BP1723" i="4"/>
  <c r="BD53" i="12"/>
  <c r="BD47" i="12"/>
  <c r="BP1737" i="4"/>
  <c r="BP1734" i="4"/>
  <c r="BP1739" i="4"/>
  <c r="CN447" i="6"/>
  <c r="BP1740" i="4"/>
  <c r="BP1738" i="4"/>
  <c r="BP1741" i="4"/>
  <c r="BP1742" i="4"/>
  <c r="BP1744" i="4"/>
  <c r="BD58" i="12"/>
  <c r="BO1674" i="4"/>
  <c r="BO1677" i="4"/>
  <c r="BO1679" i="4"/>
  <c r="BO1683" i="4"/>
  <c r="BO1684" i="4"/>
  <c r="BO1686" i="4"/>
  <c r="BO1682" i="4"/>
  <c r="BO1672" i="4"/>
  <c r="BP1688" i="4"/>
  <c r="BD46" i="12"/>
  <c r="BP1634" i="4"/>
  <c r="BD57" i="12"/>
  <c r="BP1651" i="4"/>
  <c r="BD55" i="12"/>
  <c r="BP1653" i="4"/>
  <c r="BD56" i="12"/>
  <c r="BD3" i="12"/>
  <c r="BP1705" i="4"/>
  <c r="BD74" i="12"/>
  <c r="BN1555" i="4"/>
  <c r="BN1556" i="4"/>
  <c r="BN1558" i="4"/>
  <c r="BN1560" i="4"/>
  <c r="BN1561" i="4"/>
  <c r="BN1563" i="4"/>
  <c r="BN1564" i="4"/>
  <c r="BN1565" i="4"/>
  <c r="BN1566" i="4"/>
  <c r="BN1568" i="4"/>
  <c r="BO1570" i="4"/>
  <c r="BO1571" i="4"/>
  <c r="BC23" i="12"/>
  <c r="BO1703" i="4"/>
  <c r="BC54" i="12"/>
  <c r="BO1699" i="4"/>
  <c r="BC48" i="12"/>
  <c r="BO34" i="4"/>
  <c r="BO36" i="4"/>
  <c r="BO38" i="4"/>
  <c r="BL19" i="4"/>
  <c r="BL20" i="4"/>
  <c r="BL21" i="4"/>
  <c r="BL22" i="4"/>
  <c r="BL23" i="4"/>
  <c r="BL24" i="4"/>
  <c r="BL26" i="4"/>
  <c r="BL30" i="4"/>
  <c r="BO40" i="4"/>
  <c r="BO43" i="4"/>
  <c r="BO101" i="4"/>
  <c r="BO103" i="4"/>
  <c r="BO105" i="4"/>
  <c r="BL89" i="4"/>
  <c r="BL90" i="4"/>
  <c r="BL91" i="4"/>
  <c r="BL92" i="4"/>
  <c r="BL93" i="4"/>
  <c r="BL94" i="4"/>
  <c r="BL96" i="4"/>
  <c r="BL98" i="4"/>
  <c r="BO107" i="4"/>
  <c r="BO110" i="4"/>
  <c r="BO168" i="4"/>
  <c r="BO170" i="4"/>
  <c r="BO172" i="4"/>
  <c r="BL156" i="4"/>
  <c r="BL157" i="4"/>
  <c r="BL158" i="4"/>
  <c r="BL159" i="4"/>
  <c r="BL160" i="4"/>
  <c r="BL161" i="4"/>
  <c r="BL163" i="4"/>
  <c r="BL165" i="4"/>
  <c r="BO174" i="4"/>
  <c r="BO177" i="4"/>
  <c r="BO235" i="4"/>
  <c r="BO237" i="4"/>
  <c r="BO239" i="4"/>
  <c r="BL216" i="4"/>
  <c r="BL217" i="4"/>
  <c r="BL218" i="4"/>
  <c r="BL219" i="4"/>
  <c r="BL220" i="4"/>
  <c r="BL223" i="4"/>
  <c r="BL224" i="4"/>
  <c r="BL225" i="4"/>
  <c r="BL226" i="4"/>
  <c r="BL227" i="4"/>
  <c r="BL228" i="4"/>
  <c r="BL230" i="4"/>
  <c r="BL232" i="4"/>
  <c r="BO241" i="4"/>
  <c r="BO244" i="4"/>
  <c r="BC6" i="12"/>
  <c r="BO50" i="4"/>
  <c r="BO52" i="4"/>
  <c r="BO54" i="4"/>
  <c r="BL47" i="4"/>
  <c r="BO56" i="4"/>
  <c r="BO59" i="4"/>
  <c r="BO117" i="4"/>
  <c r="BO119" i="4"/>
  <c r="BO121" i="4"/>
  <c r="BL114" i="4"/>
  <c r="BO123" i="4"/>
  <c r="BO126" i="4"/>
  <c r="BO184" i="4"/>
  <c r="BO186" i="4"/>
  <c r="BO188" i="4"/>
  <c r="BL181" i="4"/>
  <c r="BO190" i="4"/>
  <c r="BO193" i="4"/>
  <c r="BO251" i="4"/>
  <c r="BO253" i="4"/>
  <c r="BO255" i="4"/>
  <c r="BL248" i="4"/>
  <c r="BO257" i="4"/>
  <c r="BO260" i="4"/>
  <c r="BC7" i="12"/>
  <c r="BO66" i="4"/>
  <c r="BO68" i="4"/>
  <c r="BO70" i="4"/>
  <c r="BL63" i="4"/>
  <c r="BO72" i="4"/>
  <c r="BO75" i="4"/>
  <c r="BO133" i="4"/>
  <c r="BO135" i="4"/>
  <c r="BO137" i="4"/>
  <c r="BL130" i="4"/>
  <c r="BO139" i="4"/>
  <c r="BO142" i="4"/>
  <c r="BO200" i="4"/>
  <c r="BO202" i="4"/>
  <c r="BO204" i="4"/>
  <c r="BL197" i="4"/>
  <c r="BO206" i="4"/>
  <c r="BO209" i="4"/>
  <c r="BO267" i="4"/>
  <c r="BO269" i="4"/>
  <c r="BO271" i="4"/>
  <c r="BL264" i="4"/>
  <c r="BO273" i="4"/>
  <c r="BO276" i="4"/>
  <c r="BC8" i="12"/>
  <c r="BC5" i="12"/>
  <c r="BC4" i="12"/>
  <c r="BN619" i="4"/>
  <c r="BN628" i="4"/>
  <c r="BN620" i="4"/>
  <c r="BN629" i="4"/>
  <c r="BN621" i="4"/>
  <c r="BN630" i="4"/>
  <c r="BN631" i="4"/>
  <c r="BN632" i="4"/>
  <c r="BN634" i="4"/>
  <c r="BO636" i="4"/>
  <c r="BC22" i="12"/>
  <c r="BO1016" i="4"/>
  <c r="BO1038" i="4"/>
  <c r="BO1018" i="4"/>
  <c r="BO1039" i="4"/>
  <c r="BO1020" i="4"/>
  <c r="BO1040" i="4"/>
  <c r="BO1022" i="4"/>
  <c r="BO1041" i="4"/>
  <c r="BK744" i="4"/>
  <c r="BK745" i="4"/>
  <c r="BK891" i="4"/>
  <c r="BK785" i="4"/>
  <c r="BK922" i="4"/>
  <c r="BK822" i="4"/>
  <c r="BK823" i="4"/>
  <c r="BK976" i="4"/>
  <c r="BK860" i="4"/>
  <c r="BK861" i="4"/>
  <c r="BK1008" i="4"/>
  <c r="BK1013" i="4"/>
  <c r="BO1024" i="4"/>
  <c r="BO1042" i="4"/>
  <c r="BO1043" i="4"/>
  <c r="BC17" i="12"/>
  <c r="BO1055" i="4"/>
  <c r="BO1077" i="4"/>
  <c r="BO1057" i="4"/>
  <c r="BO1078" i="4"/>
  <c r="BO1059" i="4"/>
  <c r="BO1079" i="4"/>
  <c r="BO1061" i="4"/>
  <c r="BO1080" i="4"/>
  <c r="BK753" i="4"/>
  <c r="BK916" i="4"/>
  <c r="BK816" i="4"/>
  <c r="BK950" i="4"/>
  <c r="BK853" i="4"/>
  <c r="BK854" i="4"/>
  <c r="BK983" i="4"/>
  <c r="BK1052" i="4"/>
  <c r="BO1063" i="4"/>
  <c r="BO1081" i="4"/>
  <c r="BO1082" i="4"/>
  <c r="BC18" i="12"/>
  <c r="BO1093" i="4"/>
  <c r="BO1115" i="4"/>
  <c r="BO1095" i="4"/>
  <c r="BO1116" i="4"/>
  <c r="BO1097" i="4"/>
  <c r="BO1117" i="4"/>
  <c r="BO1099" i="4"/>
  <c r="BO1118" i="4"/>
  <c r="BK761" i="4"/>
  <c r="BK895" i="4"/>
  <c r="BK792" i="4"/>
  <c r="BK928" i="4"/>
  <c r="BK829" i="4"/>
  <c r="BK830" i="4"/>
  <c r="BK955" i="4"/>
  <c r="BK867" i="4"/>
  <c r="BK868" i="4"/>
  <c r="BK987" i="4"/>
  <c r="BK1090" i="4"/>
  <c r="BO1101" i="4"/>
  <c r="BO1119" i="4"/>
  <c r="BO1120" i="4"/>
  <c r="BC19" i="12"/>
  <c r="BO1131" i="4"/>
  <c r="BO1133" i="4"/>
  <c r="BO1135" i="4"/>
  <c r="BL768" i="4"/>
  <c r="BL899" i="4"/>
  <c r="BL900" i="4"/>
  <c r="BL901" i="4"/>
  <c r="BL902" i="4"/>
  <c r="BL903" i="4"/>
  <c r="BL799" i="4"/>
  <c r="BL933" i="4"/>
  <c r="BL934" i="4"/>
  <c r="BL935" i="4"/>
  <c r="BL936" i="4"/>
  <c r="BL937" i="4"/>
  <c r="BL837" i="4"/>
  <c r="BL959" i="4"/>
  <c r="BL960" i="4"/>
  <c r="BL961" i="4"/>
  <c r="BL962" i="4"/>
  <c r="BL963" i="4"/>
  <c r="BK722" i="4"/>
  <c r="BK728" i="4"/>
  <c r="BK873" i="4"/>
  <c r="BK872" i="4"/>
  <c r="BL874" i="4"/>
  <c r="BL875" i="4"/>
  <c r="BL991" i="4"/>
  <c r="BL992" i="4"/>
  <c r="BL993" i="4"/>
  <c r="BL994" i="4"/>
  <c r="BL995" i="4"/>
  <c r="BL1128" i="4"/>
  <c r="BO1137" i="4"/>
  <c r="BO1141" i="4"/>
  <c r="BC20" i="12"/>
  <c r="BO1148" i="4"/>
  <c r="BO1150" i="4"/>
  <c r="BO1152" i="4"/>
  <c r="BO1154" i="4"/>
  <c r="BK775" i="4"/>
  <c r="BK907" i="4"/>
  <c r="BK908" i="4"/>
  <c r="BK909" i="4"/>
  <c r="BK910" i="4"/>
  <c r="BK911" i="4"/>
  <c r="BK806" i="4"/>
  <c r="BK941" i="4"/>
  <c r="BK942" i="4"/>
  <c r="BK943" i="4"/>
  <c r="BK944" i="4"/>
  <c r="BK945" i="4"/>
  <c r="BK843" i="4"/>
  <c r="BK844" i="4"/>
  <c r="BK967" i="4"/>
  <c r="BK968" i="4"/>
  <c r="BK969" i="4"/>
  <c r="BK970" i="4"/>
  <c r="BK971" i="4"/>
  <c r="BK881" i="4"/>
  <c r="BK882" i="4"/>
  <c r="BK999" i="4"/>
  <c r="BK1000" i="4"/>
  <c r="BK1001" i="4"/>
  <c r="BK1002" i="4"/>
  <c r="BK1003" i="4"/>
  <c r="BK1145" i="4"/>
  <c r="BO1156" i="4"/>
  <c r="BO1158" i="4"/>
  <c r="BC21" i="12"/>
  <c r="BC16" i="12"/>
  <c r="BC288" i="14"/>
  <c r="BB287" i="14"/>
  <c r="BC289" i="14"/>
  <c r="BC291" i="14"/>
  <c r="BC299" i="14"/>
  <c r="BB23" i="14"/>
  <c r="BB55" i="14"/>
  <c r="BB85" i="14"/>
  <c r="BB293" i="14"/>
  <c r="BC300" i="14"/>
  <c r="BC302" i="14"/>
  <c r="BC305" i="14"/>
  <c r="BB26" i="14"/>
  <c r="BB58" i="14"/>
  <c r="BB88" i="14"/>
  <c r="BB294" i="14"/>
  <c r="BC306" i="14"/>
  <c r="BC308" i="14"/>
  <c r="BC311" i="14"/>
  <c r="BB30" i="14"/>
  <c r="BB62" i="14"/>
  <c r="BB92" i="14"/>
  <c r="BB295" i="14"/>
  <c r="BC312" i="14"/>
  <c r="BC314" i="14"/>
  <c r="BC316" i="14"/>
  <c r="BC26" i="12"/>
  <c r="BB18" i="14"/>
  <c r="BB50" i="14"/>
  <c r="BB80" i="14"/>
  <c r="BB110" i="14"/>
  <c r="BC368" i="14"/>
  <c r="BC31" i="12"/>
  <c r="BC21" i="14"/>
  <c r="BC53" i="14"/>
  <c r="BC83" i="14"/>
  <c r="BC113" i="14"/>
  <c r="BB370" i="14"/>
  <c r="BC32" i="12"/>
  <c r="BB24" i="14"/>
  <c r="BB56" i="14"/>
  <c r="BB86" i="14"/>
  <c r="BB116" i="14"/>
  <c r="BC372" i="14"/>
  <c r="BC33" i="12"/>
  <c r="BC28" i="14"/>
  <c r="BC60" i="14"/>
  <c r="BC90" i="14"/>
  <c r="BC120" i="14"/>
  <c r="BB374" i="14"/>
  <c r="BC34" i="12"/>
  <c r="BB122" i="14"/>
  <c r="BC376" i="14"/>
  <c r="BC35" i="12"/>
  <c r="BC25" i="12"/>
  <c r="BC339" i="14"/>
  <c r="BC340" i="14"/>
  <c r="AZ135" i="14"/>
  <c r="BA133" i="14"/>
  <c r="BA136" i="14"/>
  <c r="BA138" i="14"/>
  <c r="BA140" i="14"/>
  <c r="BA144" i="14"/>
  <c r="BA147" i="14"/>
  <c r="BA150" i="14"/>
  <c r="BA154" i="14"/>
  <c r="BM1582" i="4"/>
  <c r="BM1584" i="4"/>
  <c r="BM1585" i="4"/>
  <c r="BM1589" i="4"/>
  <c r="BM1591" i="4"/>
  <c r="BM1592" i="4"/>
  <c r="BM1596" i="4"/>
  <c r="BM1598" i="4"/>
  <c r="BM1599" i="4"/>
  <c r="BL581" i="4"/>
  <c r="BL579" i="4"/>
  <c r="BM582" i="4"/>
  <c r="BL580" i="4"/>
  <c r="BM583" i="4"/>
  <c r="BM584" i="4"/>
  <c r="BM1603" i="4"/>
  <c r="BM1605" i="4"/>
  <c r="BM1606" i="4"/>
  <c r="BM1607" i="4"/>
  <c r="BA332" i="14"/>
  <c r="BA333" i="14"/>
  <c r="BA334" i="14"/>
  <c r="BA335" i="14"/>
  <c r="BA336" i="14"/>
  <c r="BC341" i="14"/>
  <c r="BC342" i="14"/>
  <c r="BC36" i="12"/>
  <c r="BC216" i="14"/>
  <c r="BC217" i="14"/>
  <c r="BC218" i="14"/>
  <c r="BC223" i="14"/>
  <c r="BB190" i="14"/>
  <c r="BB191" i="14"/>
  <c r="BB200" i="14"/>
  <c r="BB222" i="14"/>
  <c r="BC224" i="14"/>
  <c r="BC225" i="14"/>
  <c r="BC228" i="14"/>
  <c r="BB203" i="14"/>
  <c r="BB227" i="14"/>
  <c r="BC229" i="14"/>
  <c r="BC230" i="14"/>
  <c r="BC233" i="14"/>
  <c r="BB207" i="14"/>
  <c r="BB232" i="14"/>
  <c r="BC234" i="14"/>
  <c r="BC235" i="14"/>
  <c r="BC237" i="14"/>
  <c r="BC38" i="12"/>
  <c r="BB194" i="14"/>
  <c r="BC242" i="14"/>
  <c r="BC40" i="12"/>
  <c r="BC205" i="14"/>
  <c r="BB246" i="14"/>
  <c r="BC41" i="12"/>
  <c r="BC245" i="14"/>
  <c r="BC42" i="12"/>
  <c r="BC198" i="14"/>
  <c r="BB243" i="14"/>
  <c r="BC43" i="12"/>
  <c r="BB201" i="14"/>
  <c r="BC244" i="14"/>
  <c r="BC44" i="12"/>
  <c r="BC37" i="12"/>
  <c r="BC24" i="12"/>
  <c r="BN1725" i="4"/>
  <c r="BO1726" i="4"/>
  <c r="BC49" i="12"/>
  <c r="BM1716" i="4"/>
  <c r="BN1716" i="4"/>
  <c r="BO1717" i="4"/>
  <c r="BC50" i="12"/>
  <c r="BM1719" i="4"/>
  <c r="BN1719" i="4"/>
  <c r="BO1720" i="4"/>
  <c r="BC51" i="12"/>
  <c r="BN1722" i="4"/>
  <c r="BO1723" i="4"/>
  <c r="BC53" i="12"/>
  <c r="BC47" i="12"/>
  <c r="BO1737" i="4"/>
  <c r="BO1734" i="4"/>
  <c r="BO1739" i="4"/>
  <c r="CM447" i="6"/>
  <c r="BO1740" i="4"/>
  <c r="BO1738" i="4"/>
  <c r="BO1741" i="4"/>
  <c r="BO1742" i="4"/>
  <c r="BO1744" i="4"/>
  <c r="BC58" i="12"/>
  <c r="BN1674" i="4"/>
  <c r="BN1677" i="4"/>
  <c r="BN1679" i="4"/>
  <c r="BN1683" i="4"/>
  <c r="BN1684" i="4"/>
  <c r="BN1686" i="4"/>
  <c r="BN1682" i="4"/>
  <c r="BN1672" i="4"/>
  <c r="BO1688" i="4"/>
  <c r="BC46" i="12"/>
  <c r="BO1634" i="4"/>
  <c r="BC57" i="12"/>
  <c r="BO1651" i="4"/>
  <c r="BC55" i="12"/>
  <c r="BO1653" i="4"/>
  <c r="BC56" i="12"/>
  <c r="BC3" i="12"/>
  <c r="BO1705" i="4"/>
  <c r="BC74" i="12"/>
  <c r="BM1555" i="4"/>
  <c r="BM1556" i="4"/>
  <c r="BM1558" i="4"/>
  <c r="BM1560" i="4"/>
  <c r="BM1561" i="4"/>
  <c r="BM1563" i="4"/>
  <c r="BM1564" i="4"/>
  <c r="BM1565" i="4"/>
  <c r="BM1566" i="4"/>
  <c r="BM1568" i="4"/>
  <c r="BN1570" i="4"/>
  <c r="BN1571" i="4"/>
  <c r="BB23" i="12"/>
  <c r="BN1703" i="4"/>
  <c r="BB54" i="12"/>
  <c r="BN1699" i="4"/>
  <c r="BB48" i="12"/>
  <c r="BN34" i="4"/>
  <c r="BN36" i="4"/>
  <c r="BN38" i="4"/>
  <c r="BK19" i="4"/>
  <c r="BK20" i="4"/>
  <c r="BK21" i="4"/>
  <c r="BK22" i="4"/>
  <c r="BK23" i="4"/>
  <c r="BK24" i="4"/>
  <c r="BK26" i="4"/>
  <c r="BK30" i="4"/>
  <c r="BN40" i="4"/>
  <c r="BN43" i="4"/>
  <c r="BN101" i="4"/>
  <c r="BN103" i="4"/>
  <c r="BN105" i="4"/>
  <c r="BK89" i="4"/>
  <c r="BK90" i="4"/>
  <c r="BK91" i="4"/>
  <c r="BK92" i="4"/>
  <c r="BK93" i="4"/>
  <c r="BK94" i="4"/>
  <c r="BK96" i="4"/>
  <c r="BK98" i="4"/>
  <c r="BN107" i="4"/>
  <c r="BN110" i="4"/>
  <c r="BN168" i="4"/>
  <c r="BN170" i="4"/>
  <c r="BN172" i="4"/>
  <c r="BK156" i="4"/>
  <c r="BK157" i="4"/>
  <c r="BK158" i="4"/>
  <c r="BK159" i="4"/>
  <c r="BK160" i="4"/>
  <c r="BK161" i="4"/>
  <c r="BK163" i="4"/>
  <c r="BK165" i="4"/>
  <c r="BN174" i="4"/>
  <c r="BN177" i="4"/>
  <c r="BN235" i="4"/>
  <c r="BN237" i="4"/>
  <c r="BN239" i="4"/>
  <c r="BK216" i="4"/>
  <c r="BK217" i="4"/>
  <c r="BK218" i="4"/>
  <c r="BK219" i="4"/>
  <c r="BK220" i="4"/>
  <c r="BK223" i="4"/>
  <c r="BK224" i="4"/>
  <c r="BK225" i="4"/>
  <c r="BK226" i="4"/>
  <c r="BK227" i="4"/>
  <c r="BK228" i="4"/>
  <c r="BK230" i="4"/>
  <c r="BK232" i="4"/>
  <c r="BN241" i="4"/>
  <c r="BN244" i="4"/>
  <c r="BB6" i="12"/>
  <c r="BN50" i="4"/>
  <c r="BN52" i="4"/>
  <c r="BN54" i="4"/>
  <c r="BK47" i="4"/>
  <c r="BN56" i="4"/>
  <c r="BN59" i="4"/>
  <c r="BN117" i="4"/>
  <c r="BN119" i="4"/>
  <c r="BN121" i="4"/>
  <c r="BK114" i="4"/>
  <c r="BN123" i="4"/>
  <c r="BN126" i="4"/>
  <c r="BN184" i="4"/>
  <c r="BN186" i="4"/>
  <c r="BN188" i="4"/>
  <c r="BK181" i="4"/>
  <c r="BN190" i="4"/>
  <c r="BN193" i="4"/>
  <c r="BN251" i="4"/>
  <c r="BN253" i="4"/>
  <c r="BN255" i="4"/>
  <c r="BK248" i="4"/>
  <c r="BN257" i="4"/>
  <c r="BN260" i="4"/>
  <c r="BB7" i="12"/>
  <c r="BN66" i="4"/>
  <c r="BN68" i="4"/>
  <c r="BN70" i="4"/>
  <c r="BK63" i="4"/>
  <c r="BN72" i="4"/>
  <c r="BN75" i="4"/>
  <c r="BN133" i="4"/>
  <c r="BN135" i="4"/>
  <c r="BN137" i="4"/>
  <c r="BK130" i="4"/>
  <c r="BN139" i="4"/>
  <c r="BN142" i="4"/>
  <c r="BN200" i="4"/>
  <c r="BN202" i="4"/>
  <c r="BN204" i="4"/>
  <c r="BK197" i="4"/>
  <c r="BN206" i="4"/>
  <c r="BN209" i="4"/>
  <c r="BN267" i="4"/>
  <c r="BN269" i="4"/>
  <c r="BN271" i="4"/>
  <c r="BK264" i="4"/>
  <c r="BN273" i="4"/>
  <c r="BN276" i="4"/>
  <c r="BB8" i="12"/>
  <c r="BB5" i="12"/>
  <c r="BB4" i="12"/>
  <c r="BM619" i="4"/>
  <c r="BM628" i="4"/>
  <c r="BM620" i="4"/>
  <c r="BM629" i="4"/>
  <c r="BM621" i="4"/>
  <c r="BM630" i="4"/>
  <c r="BM631" i="4"/>
  <c r="BM632" i="4"/>
  <c r="BM634" i="4"/>
  <c r="BN636" i="4"/>
  <c r="BB22" i="12"/>
  <c r="BN1016" i="4"/>
  <c r="BN1038" i="4"/>
  <c r="BN1018" i="4"/>
  <c r="BN1039" i="4"/>
  <c r="BN1020" i="4"/>
  <c r="BN1040" i="4"/>
  <c r="BN1022" i="4"/>
  <c r="BN1041" i="4"/>
  <c r="BN1024" i="4"/>
  <c r="BN1042" i="4"/>
  <c r="BN1043" i="4"/>
  <c r="BB17" i="12"/>
  <c r="BN1055" i="4"/>
  <c r="BN1077" i="4"/>
  <c r="BN1057" i="4"/>
  <c r="BN1078" i="4"/>
  <c r="BN1059" i="4"/>
  <c r="BN1079" i="4"/>
  <c r="BN1061" i="4"/>
  <c r="BN1080" i="4"/>
  <c r="BN1063" i="4"/>
  <c r="BN1081" i="4"/>
  <c r="BN1082" i="4"/>
  <c r="BB18" i="12"/>
  <c r="BN1093" i="4"/>
  <c r="BN1115" i="4"/>
  <c r="BN1095" i="4"/>
  <c r="BN1116" i="4"/>
  <c r="BN1097" i="4"/>
  <c r="BN1117" i="4"/>
  <c r="BN1099" i="4"/>
  <c r="BN1118" i="4"/>
  <c r="BN1101" i="4"/>
  <c r="BN1119" i="4"/>
  <c r="BN1120" i="4"/>
  <c r="BB19" i="12"/>
  <c r="BN1131" i="4"/>
  <c r="BN1133" i="4"/>
  <c r="BN1135" i="4"/>
  <c r="BK768" i="4"/>
  <c r="BK899" i="4"/>
  <c r="BK900" i="4"/>
  <c r="BK901" i="4"/>
  <c r="BK902" i="4"/>
  <c r="BK903" i="4"/>
  <c r="BK799" i="4"/>
  <c r="BK933" i="4"/>
  <c r="BK934" i="4"/>
  <c r="BK935" i="4"/>
  <c r="BK936" i="4"/>
  <c r="BK937" i="4"/>
  <c r="BK836" i="4"/>
  <c r="BK837" i="4"/>
  <c r="BK959" i="4"/>
  <c r="BK960" i="4"/>
  <c r="BK961" i="4"/>
  <c r="BK962" i="4"/>
  <c r="BK963" i="4"/>
  <c r="BK874" i="4"/>
  <c r="BK875" i="4"/>
  <c r="BK991" i="4"/>
  <c r="BK992" i="4"/>
  <c r="BK993" i="4"/>
  <c r="BK994" i="4"/>
  <c r="BK995" i="4"/>
  <c r="BK1128" i="4"/>
  <c r="BN1137" i="4"/>
  <c r="BN1141" i="4"/>
  <c r="BB20" i="12"/>
  <c r="BN1148" i="4"/>
  <c r="BN1150" i="4"/>
  <c r="BN1152" i="4"/>
  <c r="BN1154" i="4"/>
  <c r="BN1156" i="4"/>
  <c r="BN1158" i="4"/>
  <c r="BB21" i="12"/>
  <c r="BB16" i="12"/>
  <c r="BB288" i="14"/>
  <c r="BA287" i="14"/>
  <c r="BB289" i="14"/>
  <c r="BB291" i="14"/>
  <c r="BB299" i="14"/>
  <c r="BA23" i="14"/>
  <c r="BA55" i="14"/>
  <c r="BA85" i="14"/>
  <c r="BA293" i="14"/>
  <c r="BB300" i="14"/>
  <c r="BB302" i="14"/>
  <c r="BB305" i="14"/>
  <c r="BA26" i="14"/>
  <c r="BA58" i="14"/>
  <c r="BA88" i="14"/>
  <c r="BA294" i="14"/>
  <c r="BB306" i="14"/>
  <c r="BB308" i="14"/>
  <c r="BB311" i="14"/>
  <c r="BA30" i="14"/>
  <c r="BA62" i="14"/>
  <c r="BA92" i="14"/>
  <c r="BA295" i="14"/>
  <c r="BB312" i="14"/>
  <c r="BB314" i="14"/>
  <c r="BB316" i="14"/>
  <c r="BB26" i="12"/>
  <c r="BA18" i="14"/>
  <c r="BA50" i="14"/>
  <c r="BA80" i="14"/>
  <c r="BA110" i="14"/>
  <c r="BB368" i="14"/>
  <c r="BB31" i="12"/>
  <c r="BB21" i="14"/>
  <c r="BB53" i="14"/>
  <c r="BB83" i="14"/>
  <c r="BB113" i="14"/>
  <c r="BA370" i="14"/>
  <c r="BB32" i="12"/>
  <c r="BA24" i="14"/>
  <c r="BA56" i="14"/>
  <c r="BA86" i="14"/>
  <c r="BA116" i="14"/>
  <c r="BB372" i="14"/>
  <c r="BB33" i="12"/>
  <c r="BB28" i="14"/>
  <c r="BB60" i="14"/>
  <c r="BB90" i="14"/>
  <c r="BB120" i="14"/>
  <c r="BA374" i="14"/>
  <c r="BB34" i="12"/>
  <c r="BA122" i="14"/>
  <c r="BB376" i="14"/>
  <c r="BB35" i="12"/>
  <c r="BB25" i="12"/>
  <c r="BB339" i="14"/>
  <c r="BB340" i="14"/>
  <c r="AY135" i="14"/>
  <c r="AZ133" i="14"/>
  <c r="AZ136" i="14"/>
  <c r="AZ138" i="14"/>
  <c r="AZ140" i="14"/>
  <c r="AZ144" i="14"/>
  <c r="AZ147" i="14"/>
  <c r="AZ150" i="14"/>
  <c r="AZ154" i="14"/>
  <c r="BL1582" i="4"/>
  <c r="BL1584" i="4"/>
  <c r="BL1585" i="4"/>
  <c r="BL1589" i="4"/>
  <c r="BL1591" i="4"/>
  <c r="BL1592" i="4"/>
  <c r="BL1596" i="4"/>
  <c r="BL1598" i="4"/>
  <c r="BL1599" i="4"/>
  <c r="BK581" i="4"/>
  <c r="BK579" i="4"/>
  <c r="BL582" i="4"/>
  <c r="BK580" i="4"/>
  <c r="BL583" i="4"/>
  <c r="BL584" i="4"/>
  <c r="BL1603" i="4"/>
  <c r="BL1605" i="4"/>
  <c r="BL1606" i="4"/>
  <c r="BL1607" i="4"/>
  <c r="AZ332" i="14"/>
  <c r="AZ333" i="14"/>
  <c r="AZ334" i="14"/>
  <c r="AZ335" i="14"/>
  <c r="AZ336" i="14"/>
  <c r="BB341" i="14"/>
  <c r="BB342" i="14"/>
  <c r="BB36" i="12"/>
  <c r="BB216" i="14"/>
  <c r="BB217" i="14"/>
  <c r="BB218" i="14"/>
  <c r="BB223" i="14"/>
  <c r="BA190" i="14"/>
  <c r="BA191" i="14"/>
  <c r="BA200" i="14"/>
  <c r="BA222" i="14"/>
  <c r="BB224" i="14"/>
  <c r="BB225" i="14"/>
  <c r="BB228" i="14"/>
  <c r="BA203" i="14"/>
  <c r="BA227" i="14"/>
  <c r="BB229" i="14"/>
  <c r="BB230" i="14"/>
  <c r="BB233" i="14"/>
  <c r="BA207" i="14"/>
  <c r="BA232" i="14"/>
  <c r="BB234" i="14"/>
  <c r="BB235" i="14"/>
  <c r="BB237" i="14"/>
  <c r="BB38" i="12"/>
  <c r="BA194" i="14"/>
  <c r="BB242" i="14"/>
  <c r="BB40" i="12"/>
  <c r="BB205" i="14"/>
  <c r="BA246" i="14"/>
  <c r="BB41" i="12"/>
  <c r="BB245" i="14"/>
  <c r="BB42" i="12"/>
  <c r="BB198" i="14"/>
  <c r="BA243" i="14"/>
  <c r="BB43" i="12"/>
  <c r="BA201" i="14"/>
  <c r="BB244" i="14"/>
  <c r="BB44" i="12"/>
  <c r="BB37" i="12"/>
  <c r="BB24" i="12"/>
  <c r="BM1725" i="4"/>
  <c r="BN1726" i="4"/>
  <c r="BB49" i="12"/>
  <c r="BM1722" i="4"/>
  <c r="BN1723" i="4"/>
  <c r="BB53" i="12"/>
  <c r="BB47" i="12"/>
  <c r="BN1737" i="4"/>
  <c r="BN1734" i="4"/>
  <c r="BN1739" i="4"/>
  <c r="CL447" i="6"/>
  <c r="BN1740" i="4"/>
  <c r="BN1738" i="4"/>
  <c r="BN1741" i="4"/>
  <c r="BN1742" i="4"/>
  <c r="BN1744" i="4"/>
  <c r="BB58" i="12"/>
  <c r="BM1674" i="4"/>
  <c r="BM1677" i="4"/>
  <c r="BM1679" i="4"/>
  <c r="BM1683" i="4"/>
  <c r="BM1684" i="4"/>
  <c r="BM1686" i="4"/>
  <c r="BM1682" i="4"/>
  <c r="BM1672" i="4"/>
  <c r="BN1688" i="4"/>
  <c r="BB46" i="12"/>
  <c r="BN1634" i="4"/>
  <c r="BB57" i="12"/>
  <c r="BN1651" i="4"/>
  <c r="BB55" i="12"/>
  <c r="BN1653" i="4"/>
  <c r="BB56" i="12"/>
  <c r="BB3" i="12"/>
  <c r="BN1705" i="4"/>
  <c r="BB74" i="12"/>
  <c r="BL1555" i="4"/>
  <c r="BL1556" i="4"/>
  <c r="BL1558" i="4"/>
  <c r="BL1560" i="4"/>
  <c r="BL1561" i="4"/>
  <c r="BL1563" i="4"/>
  <c r="BL1564" i="4"/>
  <c r="BL1565" i="4"/>
  <c r="BL1566" i="4"/>
  <c r="BL1568" i="4"/>
  <c r="BM1570" i="4"/>
  <c r="BM1571" i="4"/>
  <c r="BA23" i="12"/>
  <c r="BM1703" i="4"/>
  <c r="BA54" i="12"/>
  <c r="BM1699" i="4"/>
  <c r="BA48" i="12"/>
  <c r="BM34" i="4"/>
  <c r="BM36" i="4"/>
  <c r="BM38" i="4"/>
  <c r="BM40" i="4"/>
  <c r="BM43" i="4"/>
  <c r="BM101" i="4"/>
  <c r="BM103" i="4"/>
  <c r="BM105" i="4"/>
  <c r="BM107" i="4"/>
  <c r="BM110" i="4"/>
  <c r="BM168" i="4"/>
  <c r="BM170" i="4"/>
  <c r="BM172" i="4"/>
  <c r="BM174" i="4"/>
  <c r="BM177" i="4"/>
  <c r="BM235" i="4"/>
  <c r="BM237" i="4"/>
  <c r="BM239" i="4"/>
  <c r="BM241" i="4"/>
  <c r="BM244" i="4"/>
  <c r="BA6" i="12"/>
  <c r="BM50" i="4"/>
  <c r="BM52" i="4"/>
  <c r="BM54" i="4"/>
  <c r="BM56" i="4"/>
  <c r="BM59" i="4"/>
  <c r="BM117" i="4"/>
  <c r="BM119" i="4"/>
  <c r="BM121" i="4"/>
  <c r="BM123" i="4"/>
  <c r="BM126" i="4"/>
  <c r="BM184" i="4"/>
  <c r="BM186" i="4"/>
  <c r="BM188" i="4"/>
  <c r="BM190" i="4"/>
  <c r="BM193" i="4"/>
  <c r="BM251" i="4"/>
  <c r="BM253" i="4"/>
  <c r="BM255" i="4"/>
  <c r="BM257" i="4"/>
  <c r="BM260" i="4"/>
  <c r="BA7" i="12"/>
  <c r="BM66" i="4"/>
  <c r="BM68" i="4"/>
  <c r="BM70" i="4"/>
  <c r="BM72" i="4"/>
  <c r="BM75" i="4"/>
  <c r="BM133" i="4"/>
  <c r="BM135" i="4"/>
  <c r="BM137" i="4"/>
  <c r="BM139" i="4"/>
  <c r="BM142" i="4"/>
  <c r="BM200" i="4"/>
  <c r="BM202" i="4"/>
  <c r="BM204" i="4"/>
  <c r="BM206" i="4"/>
  <c r="BM209" i="4"/>
  <c r="BM267" i="4"/>
  <c r="BM269" i="4"/>
  <c r="BM271" i="4"/>
  <c r="BM273" i="4"/>
  <c r="BM276" i="4"/>
  <c r="BA8" i="12"/>
  <c r="BA5" i="12"/>
  <c r="BA4" i="12"/>
  <c r="BL619" i="4"/>
  <c r="BL628" i="4"/>
  <c r="BL620" i="4"/>
  <c r="BL629" i="4"/>
  <c r="BL621" i="4"/>
  <c r="BL630" i="4"/>
  <c r="BL631" i="4"/>
  <c r="BL632" i="4"/>
  <c r="BL634" i="4"/>
  <c r="BM636" i="4"/>
  <c r="BA22" i="12"/>
  <c r="BM1016" i="4"/>
  <c r="BM1038" i="4"/>
  <c r="BM1018" i="4"/>
  <c r="BM1039" i="4"/>
  <c r="BM1020" i="4"/>
  <c r="BM1040" i="4"/>
  <c r="BM1022" i="4"/>
  <c r="BM1041" i="4"/>
  <c r="BM1024" i="4"/>
  <c r="BM1042" i="4"/>
  <c r="BM1043" i="4"/>
  <c r="BA17" i="12"/>
  <c r="BM1055" i="4"/>
  <c r="BM1077" i="4"/>
  <c r="BM1057" i="4"/>
  <c r="BM1078" i="4"/>
  <c r="BM1059" i="4"/>
  <c r="BM1079" i="4"/>
  <c r="BM1061" i="4"/>
  <c r="BM1080" i="4"/>
  <c r="BM1063" i="4"/>
  <c r="BM1081" i="4"/>
  <c r="BM1082" i="4"/>
  <c r="BA18" i="12"/>
  <c r="BM1093" i="4"/>
  <c r="BM1115" i="4"/>
  <c r="BM1095" i="4"/>
  <c r="BM1116" i="4"/>
  <c r="BM1097" i="4"/>
  <c r="BM1117" i="4"/>
  <c r="BM1099" i="4"/>
  <c r="BM1118" i="4"/>
  <c r="BM1101" i="4"/>
  <c r="BM1119" i="4"/>
  <c r="BM1120" i="4"/>
  <c r="BA19" i="12"/>
  <c r="BM1131" i="4"/>
  <c r="BM1133" i="4"/>
  <c r="BM1135" i="4"/>
  <c r="BM1137" i="4"/>
  <c r="BM1141" i="4"/>
  <c r="BA20" i="12"/>
  <c r="BM1148" i="4"/>
  <c r="BM1150" i="4"/>
  <c r="BM1152" i="4"/>
  <c r="BM1154" i="4"/>
  <c r="BM1156" i="4"/>
  <c r="BM1158" i="4"/>
  <c r="BA21" i="12"/>
  <c r="BA16" i="12"/>
  <c r="BA288" i="14"/>
  <c r="AZ287" i="14"/>
  <c r="BA289" i="14"/>
  <c r="BA291" i="14"/>
  <c r="BA299" i="14"/>
  <c r="AZ23" i="14"/>
  <c r="AZ55" i="14"/>
  <c r="AZ85" i="14"/>
  <c r="AZ293" i="14"/>
  <c r="BA300" i="14"/>
  <c r="BA302" i="14"/>
  <c r="BA305" i="14"/>
  <c r="AZ26" i="14"/>
  <c r="AZ58" i="14"/>
  <c r="AZ88" i="14"/>
  <c r="AZ294" i="14"/>
  <c r="BA306" i="14"/>
  <c r="BA308" i="14"/>
  <c r="BA311" i="14"/>
  <c r="AZ30" i="14"/>
  <c r="AZ62" i="14"/>
  <c r="AZ92" i="14"/>
  <c r="AZ295" i="14"/>
  <c r="BA312" i="14"/>
  <c r="BA314" i="14"/>
  <c r="BA316" i="14"/>
  <c r="BA26" i="12"/>
  <c r="AZ18" i="14"/>
  <c r="AZ50" i="14"/>
  <c r="AZ80" i="14"/>
  <c r="AZ110" i="14"/>
  <c r="BA368" i="14"/>
  <c r="BA31" i="12"/>
  <c r="BA21" i="14"/>
  <c r="BA53" i="14"/>
  <c r="BA83" i="14"/>
  <c r="BA113" i="14"/>
  <c r="AZ370" i="14"/>
  <c r="BA32" i="12"/>
  <c r="AZ24" i="14"/>
  <c r="AZ56" i="14"/>
  <c r="AZ86" i="14"/>
  <c r="AZ116" i="14"/>
  <c r="BA372" i="14"/>
  <c r="BA33" i="12"/>
  <c r="BA28" i="14"/>
  <c r="BA60" i="14"/>
  <c r="BA90" i="14"/>
  <c r="BA120" i="14"/>
  <c r="AZ374" i="14"/>
  <c r="BA34" i="12"/>
  <c r="AZ122" i="14"/>
  <c r="BA376" i="14"/>
  <c r="BA35" i="12"/>
  <c r="BA25" i="12"/>
  <c r="BA339" i="14"/>
  <c r="BA340" i="14"/>
  <c r="AY133" i="14"/>
  <c r="AY136" i="14"/>
  <c r="AY138" i="14"/>
  <c r="AY140" i="14"/>
  <c r="AY144" i="14"/>
  <c r="AY147" i="14"/>
  <c r="AY150" i="14"/>
  <c r="AY154" i="14"/>
  <c r="BK1582" i="4"/>
  <c r="BK1584" i="4"/>
  <c r="BK1585" i="4"/>
  <c r="BK1589" i="4"/>
  <c r="BK1591" i="4"/>
  <c r="BK1592" i="4"/>
  <c r="BK1596" i="4"/>
  <c r="BK1598" i="4"/>
  <c r="BK1599" i="4"/>
  <c r="BK582" i="4"/>
  <c r="BK583" i="4"/>
  <c r="BK584" i="4"/>
  <c r="BK1603" i="4"/>
  <c r="BK1605" i="4"/>
  <c r="BK1606" i="4"/>
  <c r="BK1607" i="4"/>
  <c r="AY332" i="14"/>
  <c r="AY333" i="14"/>
  <c r="AY334" i="14"/>
  <c r="AY335" i="14"/>
  <c r="AY336" i="14"/>
  <c r="BA341" i="14"/>
  <c r="BA342" i="14"/>
  <c r="BA36" i="12"/>
  <c r="BA216" i="14"/>
  <c r="BA217" i="14"/>
  <c r="BA218" i="14"/>
  <c r="BA223" i="14"/>
  <c r="AZ190" i="14"/>
  <c r="AZ191" i="14"/>
  <c r="AZ200" i="14"/>
  <c r="AZ222" i="14"/>
  <c r="BA224" i="14"/>
  <c r="BA225" i="14"/>
  <c r="BA228" i="14"/>
  <c r="AZ203" i="14"/>
  <c r="AZ227" i="14"/>
  <c r="BA229" i="14"/>
  <c r="BA230" i="14"/>
  <c r="BA233" i="14"/>
  <c r="AZ207" i="14"/>
  <c r="AZ232" i="14"/>
  <c r="BA234" i="14"/>
  <c r="BA235" i="14"/>
  <c r="BA237" i="14"/>
  <c r="BA38" i="12"/>
  <c r="AZ194" i="14"/>
  <c r="BA242" i="14"/>
  <c r="BA40" i="12"/>
  <c r="BA205" i="14"/>
  <c r="AZ246" i="14"/>
  <c r="BA41" i="12"/>
  <c r="BA245" i="14"/>
  <c r="BA42" i="12"/>
  <c r="BA198" i="14"/>
  <c r="AZ243" i="14"/>
  <c r="BA43" i="12"/>
  <c r="AZ201" i="14"/>
  <c r="BA244" i="14"/>
  <c r="BA44" i="12"/>
  <c r="BA37" i="12"/>
  <c r="BA24" i="12"/>
  <c r="BL1725" i="4"/>
  <c r="BM1726" i="4"/>
  <c r="BA49" i="12"/>
  <c r="BK1716" i="4"/>
  <c r="BL1716" i="4"/>
  <c r="BM1717" i="4"/>
  <c r="BA50" i="12"/>
  <c r="BK1719" i="4"/>
  <c r="BL1719" i="4"/>
  <c r="BM1720" i="4"/>
  <c r="BA51" i="12"/>
  <c r="BL1722" i="4"/>
  <c r="BM1723" i="4"/>
  <c r="BA53" i="12"/>
  <c r="BA47" i="12"/>
  <c r="BM1737" i="4"/>
  <c r="BM1734" i="4"/>
  <c r="BM1739" i="4"/>
  <c r="CK447" i="6"/>
  <c r="BM1740" i="4"/>
  <c r="BM1738" i="4"/>
  <c r="BM1741" i="4"/>
  <c r="BM1742" i="4"/>
  <c r="BM1744" i="4"/>
  <c r="BA58" i="12"/>
  <c r="BL1674" i="4"/>
  <c r="BL1677" i="4"/>
  <c r="BL1679" i="4"/>
  <c r="BL1683" i="4"/>
  <c r="BL1684" i="4"/>
  <c r="BL1686" i="4"/>
  <c r="BL1682" i="4"/>
  <c r="BL1672" i="4"/>
  <c r="BM1688" i="4"/>
  <c r="BA46" i="12"/>
  <c r="BM1634" i="4"/>
  <c r="BA57" i="12"/>
  <c r="BM1651" i="4"/>
  <c r="BA55" i="12"/>
  <c r="BM1653" i="4"/>
  <c r="BA56" i="12"/>
  <c r="BA3" i="12"/>
  <c r="BM1705" i="4"/>
  <c r="BA74" i="12"/>
  <c r="BK1555" i="4"/>
  <c r="BK1556" i="4"/>
  <c r="BK1558" i="4"/>
  <c r="BK1560" i="4"/>
  <c r="BK1561" i="4"/>
  <c r="BK1563" i="4"/>
  <c r="BK1564" i="4"/>
  <c r="BK1565" i="4"/>
  <c r="BK1566" i="4"/>
  <c r="BK1568" i="4"/>
  <c r="BL1570" i="4"/>
  <c r="BL1571" i="4"/>
  <c r="AZ23" i="12"/>
  <c r="BL1703" i="4"/>
  <c r="AZ54" i="12"/>
  <c r="BL1699" i="4"/>
  <c r="AZ48" i="12"/>
  <c r="BL34" i="4"/>
  <c r="BL36" i="4"/>
  <c r="BL38" i="4"/>
  <c r="BL40" i="4"/>
  <c r="BL43" i="4"/>
  <c r="BL101" i="4"/>
  <c r="BL103" i="4"/>
  <c r="BL105" i="4"/>
  <c r="BL107" i="4"/>
  <c r="BL110" i="4"/>
  <c r="BL168" i="4"/>
  <c r="BL170" i="4"/>
  <c r="BL172" i="4"/>
  <c r="BL174" i="4"/>
  <c r="BL177" i="4"/>
  <c r="BL235" i="4"/>
  <c r="BL237" i="4"/>
  <c r="BL239" i="4"/>
  <c r="BL241" i="4"/>
  <c r="BL244" i="4"/>
  <c r="AZ6" i="12"/>
  <c r="BL50" i="4"/>
  <c r="BL52" i="4"/>
  <c r="BL54" i="4"/>
  <c r="BL56" i="4"/>
  <c r="BL59" i="4"/>
  <c r="BL117" i="4"/>
  <c r="BL119" i="4"/>
  <c r="BL121" i="4"/>
  <c r="BL123" i="4"/>
  <c r="BL126" i="4"/>
  <c r="BL184" i="4"/>
  <c r="BL186" i="4"/>
  <c r="BL188" i="4"/>
  <c r="BL190" i="4"/>
  <c r="BL193" i="4"/>
  <c r="BL251" i="4"/>
  <c r="BL253" i="4"/>
  <c r="BL255" i="4"/>
  <c r="BL257" i="4"/>
  <c r="BL260" i="4"/>
  <c r="AZ7" i="12"/>
  <c r="BL66" i="4"/>
  <c r="BL68" i="4"/>
  <c r="BL70" i="4"/>
  <c r="BL72" i="4"/>
  <c r="BL75" i="4"/>
  <c r="BL133" i="4"/>
  <c r="BL135" i="4"/>
  <c r="BL137" i="4"/>
  <c r="BL139" i="4"/>
  <c r="BL142" i="4"/>
  <c r="BL200" i="4"/>
  <c r="BL202" i="4"/>
  <c r="BL204" i="4"/>
  <c r="BL206" i="4"/>
  <c r="BL209" i="4"/>
  <c r="BL267" i="4"/>
  <c r="BL269" i="4"/>
  <c r="BL271" i="4"/>
  <c r="BL273" i="4"/>
  <c r="BL276" i="4"/>
  <c r="AZ8" i="12"/>
  <c r="AZ5" i="12"/>
  <c r="AZ4" i="12"/>
  <c r="BK619" i="4"/>
  <c r="BK628" i="4"/>
  <c r="BK620" i="4"/>
  <c r="BK629" i="4"/>
  <c r="BK621" i="4"/>
  <c r="BK630" i="4"/>
  <c r="BK631" i="4"/>
  <c r="BK632" i="4"/>
  <c r="BK634" i="4"/>
  <c r="BL636" i="4"/>
  <c r="AZ22" i="12"/>
  <c r="BL1016" i="4"/>
  <c r="BL1038" i="4"/>
  <c r="BL1018" i="4"/>
  <c r="BL1039" i="4"/>
  <c r="BL1020" i="4"/>
  <c r="BL1040" i="4"/>
  <c r="BL1022" i="4"/>
  <c r="BL1041" i="4"/>
  <c r="BL1024" i="4"/>
  <c r="BL1042" i="4"/>
  <c r="BL1043" i="4"/>
  <c r="AZ17" i="12"/>
  <c r="BL1055" i="4"/>
  <c r="BL1077" i="4"/>
  <c r="BL1057" i="4"/>
  <c r="BL1078" i="4"/>
  <c r="BL1059" i="4"/>
  <c r="BL1079" i="4"/>
  <c r="BL1061" i="4"/>
  <c r="BL1080" i="4"/>
  <c r="BL1063" i="4"/>
  <c r="BL1081" i="4"/>
  <c r="BL1082" i="4"/>
  <c r="AZ18" i="12"/>
  <c r="BL1093" i="4"/>
  <c r="BL1115" i="4"/>
  <c r="BL1095" i="4"/>
  <c r="BL1116" i="4"/>
  <c r="BL1097" i="4"/>
  <c r="BL1117" i="4"/>
  <c r="BL1099" i="4"/>
  <c r="BL1118" i="4"/>
  <c r="BL1101" i="4"/>
  <c r="BL1119" i="4"/>
  <c r="BL1120" i="4"/>
  <c r="AZ19" i="12"/>
  <c r="BL1131" i="4"/>
  <c r="BL1133" i="4"/>
  <c r="BL1135" i="4"/>
  <c r="BL1137" i="4"/>
  <c r="BL1141" i="4"/>
  <c r="AZ20" i="12"/>
  <c r="BL1148" i="4"/>
  <c r="BL1150" i="4"/>
  <c r="BL1152" i="4"/>
  <c r="BL1154" i="4"/>
  <c r="BL1156" i="4"/>
  <c r="BL1158" i="4"/>
  <c r="AZ21" i="12"/>
  <c r="AZ16" i="12"/>
  <c r="AZ288" i="14"/>
  <c r="AY287" i="14"/>
  <c r="AZ289" i="14"/>
  <c r="AZ291" i="14"/>
  <c r="AZ299" i="14"/>
  <c r="AY23" i="14"/>
  <c r="AY55" i="14"/>
  <c r="AY85" i="14"/>
  <c r="AY293" i="14"/>
  <c r="AZ300" i="14"/>
  <c r="AZ302" i="14"/>
  <c r="AZ305" i="14"/>
  <c r="AY26" i="14"/>
  <c r="AY58" i="14"/>
  <c r="AY88" i="14"/>
  <c r="AY294" i="14"/>
  <c r="AZ306" i="14"/>
  <c r="AZ308" i="14"/>
  <c r="AZ311" i="14"/>
  <c r="AY30" i="14"/>
  <c r="AY62" i="14"/>
  <c r="AY92" i="14"/>
  <c r="AY295" i="14"/>
  <c r="AZ312" i="14"/>
  <c r="AZ314" i="14"/>
  <c r="AZ316" i="14"/>
  <c r="AZ26" i="12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Z360" i="14"/>
  <c r="AZ27" i="12"/>
  <c r="AY18" i="14"/>
  <c r="AY50" i="14"/>
  <c r="AY80" i="14"/>
  <c r="AY110" i="14"/>
  <c r="AZ368" i="14"/>
  <c r="AZ31" i="12"/>
  <c r="AZ21" i="14"/>
  <c r="AZ53" i="14"/>
  <c r="AZ83" i="14"/>
  <c r="AZ113" i="14"/>
  <c r="AY370" i="14"/>
  <c r="AZ32" i="12"/>
  <c r="AY24" i="14"/>
  <c r="AY56" i="14"/>
  <c r="AY86" i="14"/>
  <c r="AY116" i="14"/>
  <c r="AZ372" i="14"/>
  <c r="AZ33" i="12"/>
  <c r="AZ28" i="14"/>
  <c r="AZ60" i="14"/>
  <c r="AZ90" i="14"/>
  <c r="AZ120" i="14"/>
  <c r="AY374" i="14"/>
  <c r="AZ34" i="12"/>
  <c r="AY122" i="14"/>
  <c r="AZ376" i="14"/>
  <c r="AZ35" i="12"/>
  <c r="AZ25" i="12"/>
  <c r="AZ339" i="14"/>
  <c r="AZ340" i="14"/>
  <c r="AZ341" i="14"/>
  <c r="AZ342" i="14"/>
  <c r="AZ36" i="12"/>
  <c r="AZ216" i="14"/>
  <c r="AZ217" i="14"/>
  <c r="AZ218" i="14"/>
  <c r="AZ223" i="14"/>
  <c r="AY190" i="14"/>
  <c r="AY191" i="14"/>
  <c r="AY200" i="14"/>
  <c r="AY222" i="14"/>
  <c r="AZ224" i="14"/>
  <c r="AZ225" i="14"/>
  <c r="AZ228" i="14"/>
  <c r="AY203" i="14"/>
  <c r="AY227" i="14"/>
  <c r="AZ229" i="14"/>
  <c r="AZ230" i="14"/>
  <c r="AZ233" i="14"/>
  <c r="AY207" i="14"/>
  <c r="AY232" i="14"/>
  <c r="AZ234" i="14"/>
  <c r="AZ235" i="14"/>
  <c r="AZ237" i="14"/>
  <c r="AZ38" i="12"/>
  <c r="AY194" i="14"/>
  <c r="AZ242" i="14"/>
  <c r="AZ40" i="12"/>
  <c r="AZ205" i="14"/>
  <c r="AY246" i="14"/>
  <c r="AZ41" i="12"/>
  <c r="AZ245" i="14"/>
  <c r="AZ42" i="12"/>
  <c r="AZ198" i="14"/>
  <c r="AY243" i="14"/>
  <c r="AZ43" i="12"/>
  <c r="AY201" i="14"/>
  <c r="AZ244" i="14"/>
  <c r="AZ44" i="12"/>
  <c r="AZ37" i="12"/>
  <c r="AZ24" i="12"/>
  <c r="BK1725" i="4"/>
  <c r="BL1726" i="4"/>
  <c r="AZ49" i="12"/>
  <c r="BK1722" i="4"/>
  <c r="BL1723" i="4"/>
  <c r="AZ53" i="12"/>
  <c r="AZ47" i="12"/>
  <c r="BL1737" i="4"/>
  <c r="BL1734" i="4"/>
  <c r="BL1739" i="4"/>
  <c r="CJ447" i="6"/>
  <c r="BL1740" i="4"/>
  <c r="BL1738" i="4"/>
  <c r="BL1741" i="4"/>
  <c r="BL1742" i="4"/>
  <c r="BL1744" i="4"/>
  <c r="AZ58" i="12"/>
  <c r="BK1674" i="4"/>
  <c r="BK1677" i="4"/>
  <c r="BK1679" i="4"/>
  <c r="BK1683" i="4"/>
  <c r="BK1684" i="4"/>
  <c r="BK1686" i="4"/>
  <c r="BK1682" i="4"/>
  <c r="BK1672" i="4"/>
  <c r="BL1688" i="4"/>
  <c r="AZ46" i="12"/>
  <c r="BL1634" i="4"/>
  <c r="AZ57" i="12"/>
  <c r="BL1651" i="4"/>
  <c r="AZ55" i="12"/>
  <c r="BL1653" i="4"/>
  <c r="AZ56" i="12"/>
  <c r="AZ3" i="12"/>
  <c r="BL1705" i="4"/>
  <c r="AZ74" i="12"/>
  <c r="BJ1568" i="4"/>
  <c r="BK1570" i="4"/>
  <c r="BK1571" i="4"/>
  <c r="AY23" i="12"/>
  <c r="BK1703" i="4"/>
  <c r="AY54" i="12"/>
  <c r="BK1699" i="4"/>
  <c r="AY48" i="12"/>
  <c r="BK34" i="4"/>
  <c r="BK36" i="4"/>
  <c r="BK38" i="4"/>
  <c r="BK40" i="4"/>
  <c r="BK43" i="4"/>
  <c r="BK101" i="4"/>
  <c r="BK103" i="4"/>
  <c r="BK105" i="4"/>
  <c r="BK107" i="4"/>
  <c r="BK110" i="4"/>
  <c r="BK168" i="4"/>
  <c r="BK170" i="4"/>
  <c r="BK172" i="4"/>
  <c r="BK174" i="4"/>
  <c r="BK177" i="4"/>
  <c r="BK235" i="4"/>
  <c r="BK237" i="4"/>
  <c r="BK239" i="4"/>
  <c r="BK241" i="4"/>
  <c r="BK244" i="4"/>
  <c r="AY6" i="12"/>
  <c r="BK50" i="4"/>
  <c r="BK52" i="4"/>
  <c r="BK54" i="4"/>
  <c r="BK56" i="4"/>
  <c r="BK59" i="4"/>
  <c r="BK117" i="4"/>
  <c r="BK119" i="4"/>
  <c r="BK121" i="4"/>
  <c r="BK123" i="4"/>
  <c r="BK126" i="4"/>
  <c r="BK184" i="4"/>
  <c r="BK186" i="4"/>
  <c r="BK188" i="4"/>
  <c r="BK190" i="4"/>
  <c r="BK193" i="4"/>
  <c r="BK251" i="4"/>
  <c r="BK253" i="4"/>
  <c r="BK255" i="4"/>
  <c r="BK257" i="4"/>
  <c r="BK260" i="4"/>
  <c r="AY7" i="12"/>
  <c r="BK66" i="4"/>
  <c r="BK68" i="4"/>
  <c r="BK70" i="4"/>
  <c r="BK72" i="4"/>
  <c r="BK75" i="4"/>
  <c r="BK133" i="4"/>
  <c r="BK135" i="4"/>
  <c r="BK137" i="4"/>
  <c r="BK139" i="4"/>
  <c r="BK142" i="4"/>
  <c r="BK200" i="4"/>
  <c r="BK202" i="4"/>
  <c r="BK204" i="4"/>
  <c r="BK206" i="4"/>
  <c r="BK209" i="4"/>
  <c r="BK267" i="4"/>
  <c r="BK269" i="4"/>
  <c r="BK271" i="4"/>
  <c r="BK273" i="4"/>
  <c r="BK276" i="4"/>
  <c r="AY8" i="12"/>
  <c r="AY5" i="12"/>
  <c r="AY4" i="12"/>
  <c r="BJ619" i="4"/>
  <c r="BJ628" i="4"/>
  <c r="BJ620" i="4"/>
  <c r="BJ629" i="4"/>
  <c r="BJ621" i="4"/>
  <c r="BJ630" i="4"/>
  <c r="BJ631" i="4"/>
  <c r="BJ632" i="4"/>
  <c r="BJ634" i="4"/>
  <c r="BK636" i="4"/>
  <c r="AY22" i="12"/>
  <c r="BK1016" i="4"/>
  <c r="BK1038" i="4"/>
  <c r="BK1018" i="4"/>
  <c r="BK1039" i="4"/>
  <c r="BK1020" i="4"/>
  <c r="BK1040" i="4"/>
  <c r="BK1022" i="4"/>
  <c r="BK1041" i="4"/>
  <c r="BK1024" i="4"/>
  <c r="BK1042" i="4"/>
  <c r="BK1043" i="4"/>
  <c r="AY17" i="12"/>
  <c r="BK1055" i="4"/>
  <c r="BK1077" i="4"/>
  <c r="BK1057" i="4"/>
  <c r="BK1078" i="4"/>
  <c r="BK1059" i="4"/>
  <c r="BK1079" i="4"/>
  <c r="BK1061" i="4"/>
  <c r="BK1080" i="4"/>
  <c r="BK1063" i="4"/>
  <c r="BK1081" i="4"/>
  <c r="BK1082" i="4"/>
  <c r="AY18" i="12"/>
  <c r="BK1093" i="4"/>
  <c r="BK1115" i="4"/>
  <c r="BK1095" i="4"/>
  <c r="BK1116" i="4"/>
  <c r="BK1097" i="4"/>
  <c r="BK1117" i="4"/>
  <c r="BK1099" i="4"/>
  <c r="BK1118" i="4"/>
  <c r="BK1101" i="4"/>
  <c r="BK1119" i="4"/>
  <c r="BK1120" i="4"/>
  <c r="AY19" i="12"/>
  <c r="BK1131" i="4"/>
  <c r="BK1133" i="4"/>
  <c r="BK1135" i="4"/>
  <c r="BK1137" i="4"/>
  <c r="BK1141" i="4"/>
  <c r="AY20" i="12"/>
  <c r="BK1148" i="4"/>
  <c r="BK1150" i="4"/>
  <c r="BK1152" i="4"/>
  <c r="BK1154" i="4"/>
  <c r="BK1156" i="4"/>
  <c r="BK1158" i="4"/>
  <c r="AY21" i="12"/>
  <c r="AY16" i="12"/>
  <c r="AY288" i="14"/>
  <c r="AY289" i="14"/>
  <c r="AY291" i="14"/>
  <c r="AY299" i="14"/>
  <c r="AY300" i="14"/>
  <c r="AY302" i="14"/>
  <c r="AY305" i="14"/>
  <c r="AY306" i="14"/>
  <c r="AY308" i="14"/>
  <c r="AY311" i="14"/>
  <c r="AY312" i="14"/>
  <c r="AY314" i="14"/>
  <c r="AY316" i="14"/>
  <c r="AY26" i="12"/>
  <c r="AM103" i="14"/>
  <c r="AN103" i="14"/>
  <c r="AO103" i="14"/>
  <c r="AP103" i="14"/>
  <c r="AQ103" i="14"/>
  <c r="AR103" i="14"/>
  <c r="AS103" i="14"/>
  <c r="AT103" i="14"/>
  <c r="AU103" i="14"/>
  <c r="AV103" i="14"/>
  <c r="AW103" i="14"/>
  <c r="AX103" i="14"/>
  <c r="AY362" i="14"/>
  <c r="AY28" i="12"/>
  <c r="AX110" i="14"/>
  <c r="AY368" i="14"/>
  <c r="AY31" i="12"/>
  <c r="AY21" i="14"/>
  <c r="AY53" i="14"/>
  <c r="AY83" i="14"/>
  <c r="AY113" i="14"/>
  <c r="AX370" i="14"/>
  <c r="AY32" i="12"/>
  <c r="AX24" i="14"/>
  <c r="AX56" i="14"/>
  <c r="AX86" i="14"/>
  <c r="AX116" i="14"/>
  <c r="AY372" i="14"/>
  <c r="AY33" i="12"/>
  <c r="AY28" i="14"/>
  <c r="AY60" i="14"/>
  <c r="AY90" i="14"/>
  <c r="AY120" i="14"/>
  <c r="AX374" i="14"/>
  <c r="AY34" i="12"/>
  <c r="AX122" i="14"/>
  <c r="AY376" i="14"/>
  <c r="AY35" i="12"/>
  <c r="AY25" i="12"/>
  <c r="AY339" i="14"/>
  <c r="AY340" i="14"/>
  <c r="AY341" i="14"/>
  <c r="AY342" i="14"/>
  <c r="AY36" i="12"/>
  <c r="AY216" i="14"/>
  <c r="AY217" i="14"/>
  <c r="AY218" i="14"/>
  <c r="AY223" i="14"/>
  <c r="AY224" i="14"/>
  <c r="AY225" i="14"/>
  <c r="AY228" i="14"/>
  <c r="AY229" i="14"/>
  <c r="AY230" i="14"/>
  <c r="AY233" i="14"/>
  <c r="AY234" i="14"/>
  <c r="AY235" i="14"/>
  <c r="AY237" i="14"/>
  <c r="AY38" i="12"/>
  <c r="AY242" i="14"/>
  <c r="AY40" i="12"/>
  <c r="AY205" i="14"/>
  <c r="AX246" i="14"/>
  <c r="AY41" i="12"/>
  <c r="AY245" i="14"/>
  <c r="AY42" i="12"/>
  <c r="AY198" i="14"/>
  <c r="AX243" i="14"/>
  <c r="AY43" i="12"/>
  <c r="AX201" i="14"/>
  <c r="AY244" i="14"/>
  <c r="AY44" i="12"/>
  <c r="AY37" i="12"/>
  <c r="AY24" i="12"/>
  <c r="BJ1725" i="4"/>
  <c r="BK1726" i="4"/>
  <c r="AY49" i="12"/>
  <c r="BI1716" i="4"/>
  <c r="BJ1716" i="4"/>
  <c r="BK1717" i="4"/>
  <c r="AY50" i="12"/>
  <c r="BI1719" i="4"/>
  <c r="BJ1719" i="4"/>
  <c r="BK1720" i="4"/>
  <c r="AY51" i="12"/>
  <c r="BJ1722" i="4"/>
  <c r="BK1723" i="4"/>
  <c r="AY53" i="12"/>
  <c r="AY47" i="12"/>
  <c r="BK1737" i="4"/>
  <c r="BK1734" i="4"/>
  <c r="BK1739" i="4"/>
  <c r="CI447" i="6"/>
  <c r="BK1740" i="4"/>
  <c r="BK1738" i="4"/>
  <c r="BK1741" i="4"/>
  <c r="BK1742" i="4"/>
  <c r="BK1744" i="4"/>
  <c r="AY58" i="12"/>
  <c r="BJ1682" i="4"/>
  <c r="BJ1672" i="4"/>
  <c r="BK1688" i="4"/>
  <c r="AY46" i="12"/>
  <c r="BK1634" i="4"/>
  <c r="AY57" i="12"/>
  <c r="BK1651" i="4"/>
  <c r="AY55" i="12"/>
  <c r="BK1653" i="4"/>
  <c r="AY56" i="12"/>
  <c r="AY3" i="12"/>
  <c r="BK1705" i="4"/>
  <c r="AY74" i="12"/>
  <c r="AY114" i="12"/>
  <c r="AY115" i="12"/>
  <c r="AX128" i="12"/>
  <c r="AY116" i="12"/>
  <c r="AY288" i="11"/>
  <c r="AY117" i="12"/>
  <c r="AY113" i="12"/>
  <c r="BK35" i="4"/>
  <c r="BK37" i="4"/>
  <c r="BK39" i="4"/>
  <c r="BK41" i="4"/>
  <c r="BK44" i="4"/>
  <c r="BK51" i="4"/>
  <c r="BK53" i="4"/>
  <c r="BK55" i="4"/>
  <c r="BK57" i="4"/>
  <c r="BK60" i="4"/>
  <c r="BK67" i="4"/>
  <c r="BK69" i="4"/>
  <c r="BK71" i="4"/>
  <c r="BK73" i="4"/>
  <c r="BK76" i="4"/>
  <c r="BK102" i="4"/>
  <c r="BK104" i="4"/>
  <c r="BK106" i="4"/>
  <c r="BK108" i="4"/>
  <c r="BK111" i="4"/>
  <c r="BK118" i="4"/>
  <c r="BK120" i="4"/>
  <c r="BK122" i="4"/>
  <c r="BK124" i="4"/>
  <c r="BK127" i="4"/>
  <c r="BK134" i="4"/>
  <c r="BK136" i="4"/>
  <c r="BK138" i="4"/>
  <c r="BK140" i="4"/>
  <c r="BK143" i="4"/>
  <c r="BK169" i="4"/>
  <c r="BK171" i="4"/>
  <c r="BK173" i="4"/>
  <c r="BK175" i="4"/>
  <c r="BK178" i="4"/>
  <c r="BK185" i="4"/>
  <c r="BK187" i="4"/>
  <c r="BK189" i="4"/>
  <c r="BK191" i="4"/>
  <c r="BK194" i="4"/>
  <c r="BK201" i="4"/>
  <c r="BK203" i="4"/>
  <c r="BK205" i="4"/>
  <c r="BK207" i="4"/>
  <c r="BK210" i="4"/>
  <c r="BK236" i="4"/>
  <c r="BK238" i="4"/>
  <c r="BK240" i="4"/>
  <c r="BK242" i="4"/>
  <c r="BK245" i="4"/>
  <c r="BK252" i="4"/>
  <c r="BK254" i="4"/>
  <c r="BK256" i="4"/>
  <c r="BK258" i="4"/>
  <c r="BK261" i="4"/>
  <c r="BK268" i="4"/>
  <c r="BK270" i="4"/>
  <c r="BK272" i="4"/>
  <c r="BK274" i="4"/>
  <c r="BK277" i="4"/>
  <c r="AY68" i="12"/>
  <c r="AY67" i="12"/>
  <c r="BK1017" i="4"/>
  <c r="BK1019" i="4"/>
  <c r="BK1021" i="4"/>
  <c r="BK1023" i="4"/>
  <c r="BK1027" i="4"/>
  <c r="BK1049" i="4"/>
  <c r="BK1056" i="4"/>
  <c r="BK1058" i="4"/>
  <c r="BK1060" i="4"/>
  <c r="BK1062" i="4"/>
  <c r="BK1066" i="4"/>
  <c r="BK1087" i="4"/>
  <c r="BK1094" i="4"/>
  <c r="BK1096" i="4"/>
  <c r="BK1098" i="4"/>
  <c r="BK1100" i="4"/>
  <c r="BK1104" i="4"/>
  <c r="BK1125" i="4"/>
  <c r="BK1132" i="4"/>
  <c r="BK1134" i="4"/>
  <c r="BK1136" i="4"/>
  <c r="BK1138" i="4"/>
  <c r="BK1142" i="4"/>
  <c r="BK1149" i="4"/>
  <c r="BK1151" i="4"/>
  <c r="BK1153" i="4"/>
  <c r="BK1155" i="4"/>
  <c r="BK1159" i="4"/>
  <c r="AY70" i="12"/>
  <c r="AY66" i="12"/>
  <c r="BK1030" i="4"/>
  <c r="BK1031" i="4"/>
  <c r="BK1032" i="4"/>
  <c r="BK1033" i="4"/>
  <c r="BK1034" i="4"/>
  <c r="BK1035" i="4"/>
  <c r="BK1045" i="4"/>
  <c r="BK1069" i="4"/>
  <c r="BK1070" i="4"/>
  <c r="BK1071" i="4"/>
  <c r="BK1072" i="4"/>
  <c r="BK1073" i="4"/>
  <c r="BK1074" i="4"/>
  <c r="BK1084" i="4"/>
  <c r="BK1107" i="4"/>
  <c r="BK1108" i="4"/>
  <c r="BK1109" i="4"/>
  <c r="BK1110" i="4"/>
  <c r="BK1111" i="4"/>
  <c r="BK1112" i="4"/>
  <c r="BK1122" i="4"/>
  <c r="AY72" i="12"/>
  <c r="BK1046" i="4"/>
  <c r="BK1085" i="4"/>
  <c r="BK1123" i="4"/>
  <c r="AY73" i="12"/>
  <c r="AY71" i="12"/>
  <c r="AY65" i="12"/>
  <c r="BK1713" i="4"/>
  <c r="AY121" i="12"/>
  <c r="AY119" i="12"/>
  <c r="AY5" i="11"/>
  <c r="AY9" i="11"/>
  <c r="AY13" i="11"/>
  <c r="AY17" i="11"/>
  <c r="AY4" i="11"/>
  <c r="AY3" i="11"/>
  <c r="AZ5" i="11"/>
  <c r="AZ9" i="11"/>
  <c r="AZ13" i="11"/>
  <c r="AZ17" i="11"/>
  <c r="AZ4" i="11"/>
  <c r="AZ3" i="11"/>
  <c r="BA5" i="11"/>
  <c r="BA9" i="11"/>
  <c r="BA13" i="11"/>
  <c r="BA17" i="11"/>
  <c r="BA4" i="11"/>
  <c r="BA3" i="11"/>
  <c r="BB5" i="11"/>
  <c r="BB9" i="11"/>
  <c r="BB13" i="11"/>
  <c r="BB17" i="11"/>
  <c r="BB4" i="11"/>
  <c r="BB3" i="11"/>
  <c r="BC5" i="11"/>
  <c r="BC9" i="11"/>
  <c r="BC13" i="11"/>
  <c r="BC17" i="11"/>
  <c r="BC4" i="11"/>
  <c r="BC3" i="11"/>
  <c r="BD5" i="11"/>
  <c r="BD9" i="11"/>
  <c r="BD13" i="11"/>
  <c r="BD17" i="11"/>
  <c r="BD4" i="11"/>
  <c r="BD3" i="11"/>
  <c r="BE5" i="11"/>
  <c r="BE9" i="11"/>
  <c r="BE13" i="11"/>
  <c r="BE17" i="11"/>
  <c r="BE4" i="11"/>
  <c r="BE3" i="11"/>
  <c r="BF5" i="11"/>
  <c r="BF9" i="11"/>
  <c r="BF13" i="11"/>
  <c r="BF17" i="11"/>
  <c r="BF4" i="11"/>
  <c r="BF3" i="11"/>
  <c r="BG5" i="11"/>
  <c r="BG9" i="11"/>
  <c r="BG13" i="11"/>
  <c r="BG17" i="11"/>
  <c r="BG4" i="11"/>
  <c r="BG3" i="11"/>
  <c r="BH5" i="11"/>
  <c r="BH9" i="11"/>
  <c r="BH13" i="11"/>
  <c r="BH17" i="11"/>
  <c r="BH4" i="11"/>
  <c r="BH3" i="11"/>
  <c r="BI5" i="11"/>
  <c r="BI9" i="11"/>
  <c r="BI13" i="11"/>
  <c r="BI17" i="11"/>
  <c r="BI4" i="11"/>
  <c r="BI3" i="11"/>
  <c r="BJ5" i="11"/>
  <c r="BJ9" i="11"/>
  <c r="BJ13" i="11"/>
  <c r="BJ17" i="11"/>
  <c r="BJ4" i="11"/>
  <c r="BJ3" i="11"/>
  <c r="JV190" i="8"/>
  <c r="AY61" i="12"/>
  <c r="BK1615" i="4"/>
  <c r="BK1616" i="4"/>
  <c r="BJ1622" i="4"/>
  <c r="BK1618" i="4"/>
  <c r="BK1619" i="4"/>
  <c r="BK1629" i="4"/>
  <c r="AY62" i="12"/>
  <c r="AY59" i="12"/>
  <c r="AY123" i="12"/>
  <c r="AX129" i="12"/>
  <c r="AY124" i="12"/>
  <c r="AY125" i="12"/>
  <c r="BK1733" i="4"/>
  <c r="AY126" i="12"/>
  <c r="AY127" i="12"/>
  <c r="AZ114" i="12"/>
  <c r="AY296" i="11"/>
  <c r="AZ115" i="12"/>
  <c r="AY128" i="12"/>
  <c r="AZ116" i="12"/>
  <c r="AZ288" i="11"/>
  <c r="AZ117" i="12"/>
  <c r="AZ113" i="12"/>
  <c r="BL35" i="4"/>
  <c r="BL37" i="4"/>
  <c r="BL39" i="4"/>
  <c r="BL41" i="4"/>
  <c r="BL44" i="4"/>
  <c r="BL51" i="4"/>
  <c r="BL53" i="4"/>
  <c r="BL55" i="4"/>
  <c r="BL57" i="4"/>
  <c r="BL60" i="4"/>
  <c r="BL67" i="4"/>
  <c r="BL69" i="4"/>
  <c r="BL71" i="4"/>
  <c r="BL73" i="4"/>
  <c r="BL76" i="4"/>
  <c r="BL102" i="4"/>
  <c r="BL104" i="4"/>
  <c r="BL106" i="4"/>
  <c r="BL108" i="4"/>
  <c r="BL111" i="4"/>
  <c r="BL118" i="4"/>
  <c r="BL120" i="4"/>
  <c r="BL122" i="4"/>
  <c r="BL124" i="4"/>
  <c r="BL127" i="4"/>
  <c r="BL134" i="4"/>
  <c r="BL136" i="4"/>
  <c r="BL138" i="4"/>
  <c r="BL140" i="4"/>
  <c r="BL143" i="4"/>
  <c r="BL169" i="4"/>
  <c r="BL171" i="4"/>
  <c r="BL173" i="4"/>
  <c r="BL175" i="4"/>
  <c r="BL178" i="4"/>
  <c r="BL185" i="4"/>
  <c r="BL187" i="4"/>
  <c r="BL189" i="4"/>
  <c r="BL191" i="4"/>
  <c r="BL194" i="4"/>
  <c r="BL201" i="4"/>
  <c r="BL203" i="4"/>
  <c r="BL205" i="4"/>
  <c r="BL207" i="4"/>
  <c r="BL210" i="4"/>
  <c r="BL236" i="4"/>
  <c r="BL238" i="4"/>
  <c r="BL240" i="4"/>
  <c r="BL242" i="4"/>
  <c r="BL245" i="4"/>
  <c r="BL252" i="4"/>
  <c r="BL254" i="4"/>
  <c r="BL256" i="4"/>
  <c r="BL258" i="4"/>
  <c r="BL261" i="4"/>
  <c r="BL268" i="4"/>
  <c r="BL270" i="4"/>
  <c r="BL272" i="4"/>
  <c r="BL274" i="4"/>
  <c r="BL277" i="4"/>
  <c r="AZ68" i="12"/>
  <c r="AZ67" i="12"/>
  <c r="BL1017" i="4"/>
  <c r="BL1019" i="4"/>
  <c r="BL1021" i="4"/>
  <c r="BL1023" i="4"/>
  <c r="BL1027" i="4"/>
  <c r="BL1049" i="4"/>
  <c r="BL1056" i="4"/>
  <c r="BL1058" i="4"/>
  <c r="BL1060" i="4"/>
  <c r="BL1062" i="4"/>
  <c r="BL1066" i="4"/>
  <c r="BL1087" i="4"/>
  <c r="BL1094" i="4"/>
  <c r="BL1096" i="4"/>
  <c r="BL1098" i="4"/>
  <c r="BL1100" i="4"/>
  <c r="BL1104" i="4"/>
  <c r="BL1125" i="4"/>
  <c r="BL1132" i="4"/>
  <c r="BL1134" i="4"/>
  <c r="BL1136" i="4"/>
  <c r="BL1138" i="4"/>
  <c r="BL1142" i="4"/>
  <c r="BL1149" i="4"/>
  <c r="BL1151" i="4"/>
  <c r="BL1153" i="4"/>
  <c r="BL1155" i="4"/>
  <c r="BL1159" i="4"/>
  <c r="AZ70" i="12"/>
  <c r="AZ66" i="12"/>
  <c r="BL1030" i="4"/>
  <c r="BL1031" i="4"/>
  <c r="BL1032" i="4"/>
  <c r="BL1033" i="4"/>
  <c r="BL1034" i="4"/>
  <c r="BL1035" i="4"/>
  <c r="BL1045" i="4"/>
  <c r="BL1069" i="4"/>
  <c r="BL1070" i="4"/>
  <c r="BL1071" i="4"/>
  <c r="BL1072" i="4"/>
  <c r="BL1073" i="4"/>
  <c r="BL1074" i="4"/>
  <c r="BL1084" i="4"/>
  <c r="BL1107" i="4"/>
  <c r="BL1108" i="4"/>
  <c r="BL1109" i="4"/>
  <c r="BL1110" i="4"/>
  <c r="BL1111" i="4"/>
  <c r="BL1112" i="4"/>
  <c r="BL1122" i="4"/>
  <c r="AZ72" i="12"/>
  <c r="BL1046" i="4"/>
  <c r="BL1085" i="4"/>
  <c r="BL1123" i="4"/>
  <c r="AZ73" i="12"/>
  <c r="AZ71" i="12"/>
  <c r="AZ65" i="12"/>
  <c r="BL1713" i="4"/>
  <c r="AZ121" i="12"/>
  <c r="AZ119" i="12"/>
  <c r="BL1615" i="4"/>
  <c r="BL1616" i="4"/>
  <c r="BK1620" i="4"/>
  <c r="BK1621" i="4"/>
  <c r="BK1622" i="4"/>
  <c r="BL1618" i="4"/>
  <c r="BL1619" i="4"/>
  <c r="BL1629" i="4"/>
  <c r="AZ62" i="12"/>
  <c r="AZ59" i="12"/>
  <c r="AZ123" i="12"/>
  <c r="AY129" i="12"/>
  <c r="AZ124" i="12"/>
  <c r="AZ125" i="12"/>
  <c r="BL1733" i="4"/>
  <c r="AZ126" i="12"/>
  <c r="AZ127" i="12"/>
  <c r="BA114" i="12"/>
  <c r="AZ296" i="11"/>
  <c r="BA115" i="12"/>
  <c r="AZ128" i="12"/>
  <c r="BA116" i="12"/>
  <c r="BA288" i="11"/>
  <c r="BA117" i="12"/>
  <c r="BA113" i="12"/>
  <c r="BM35" i="4"/>
  <c r="BM37" i="4"/>
  <c r="BM39" i="4"/>
  <c r="BM41" i="4"/>
  <c r="BM44" i="4"/>
  <c r="BM51" i="4"/>
  <c r="BM53" i="4"/>
  <c r="BM55" i="4"/>
  <c r="BM57" i="4"/>
  <c r="BM60" i="4"/>
  <c r="BM67" i="4"/>
  <c r="BM69" i="4"/>
  <c r="BM71" i="4"/>
  <c r="BM73" i="4"/>
  <c r="BM76" i="4"/>
  <c r="BM102" i="4"/>
  <c r="BM104" i="4"/>
  <c r="BM106" i="4"/>
  <c r="BM108" i="4"/>
  <c r="BM111" i="4"/>
  <c r="BM118" i="4"/>
  <c r="BM120" i="4"/>
  <c r="BM122" i="4"/>
  <c r="BM124" i="4"/>
  <c r="BM127" i="4"/>
  <c r="BM134" i="4"/>
  <c r="BM136" i="4"/>
  <c r="BM138" i="4"/>
  <c r="BM140" i="4"/>
  <c r="BM143" i="4"/>
  <c r="BM169" i="4"/>
  <c r="BM171" i="4"/>
  <c r="BM173" i="4"/>
  <c r="BM175" i="4"/>
  <c r="BM178" i="4"/>
  <c r="BM185" i="4"/>
  <c r="BM187" i="4"/>
  <c r="BM189" i="4"/>
  <c r="BM191" i="4"/>
  <c r="BM194" i="4"/>
  <c r="BM201" i="4"/>
  <c r="BM203" i="4"/>
  <c r="BM205" i="4"/>
  <c r="BM207" i="4"/>
  <c r="BM210" i="4"/>
  <c r="BM236" i="4"/>
  <c r="BM238" i="4"/>
  <c r="BM240" i="4"/>
  <c r="BM242" i="4"/>
  <c r="BM245" i="4"/>
  <c r="BM252" i="4"/>
  <c r="BM254" i="4"/>
  <c r="BM256" i="4"/>
  <c r="BM258" i="4"/>
  <c r="BM261" i="4"/>
  <c r="BM268" i="4"/>
  <c r="BM270" i="4"/>
  <c r="BM272" i="4"/>
  <c r="BM274" i="4"/>
  <c r="BM277" i="4"/>
  <c r="BA68" i="12"/>
  <c r="BA67" i="12"/>
  <c r="BM1017" i="4"/>
  <c r="BM1019" i="4"/>
  <c r="BM1021" i="4"/>
  <c r="BM1023" i="4"/>
  <c r="BM1027" i="4"/>
  <c r="BM1049" i="4"/>
  <c r="BM1056" i="4"/>
  <c r="BM1058" i="4"/>
  <c r="BM1060" i="4"/>
  <c r="BM1062" i="4"/>
  <c r="BM1066" i="4"/>
  <c r="BM1087" i="4"/>
  <c r="BM1094" i="4"/>
  <c r="BM1096" i="4"/>
  <c r="BM1098" i="4"/>
  <c r="BM1100" i="4"/>
  <c r="BM1104" i="4"/>
  <c r="BM1125" i="4"/>
  <c r="BM1132" i="4"/>
  <c r="BM1134" i="4"/>
  <c r="BM1136" i="4"/>
  <c r="BM1138" i="4"/>
  <c r="BM1142" i="4"/>
  <c r="BM1149" i="4"/>
  <c r="BM1151" i="4"/>
  <c r="BM1153" i="4"/>
  <c r="BM1155" i="4"/>
  <c r="BM1159" i="4"/>
  <c r="BA70" i="12"/>
  <c r="BA66" i="12"/>
  <c r="BM1030" i="4"/>
  <c r="BM1031" i="4"/>
  <c r="BM1032" i="4"/>
  <c r="BM1033" i="4"/>
  <c r="BM1034" i="4"/>
  <c r="BM1035" i="4"/>
  <c r="BM1045" i="4"/>
  <c r="BM1069" i="4"/>
  <c r="BM1070" i="4"/>
  <c r="BM1071" i="4"/>
  <c r="BM1072" i="4"/>
  <c r="BM1073" i="4"/>
  <c r="BM1074" i="4"/>
  <c r="BM1084" i="4"/>
  <c r="BM1107" i="4"/>
  <c r="BM1108" i="4"/>
  <c r="BM1109" i="4"/>
  <c r="BM1110" i="4"/>
  <c r="BM1111" i="4"/>
  <c r="BM1112" i="4"/>
  <c r="BM1122" i="4"/>
  <c r="BA72" i="12"/>
  <c r="BM1046" i="4"/>
  <c r="BM1085" i="4"/>
  <c r="BM1123" i="4"/>
  <c r="BA73" i="12"/>
  <c r="BA71" i="12"/>
  <c r="BA65" i="12"/>
  <c r="AN177" i="10"/>
  <c r="AM311" i="11"/>
  <c r="AN178" i="10"/>
  <c r="AZ1709" i="4"/>
  <c r="AZ1710" i="4"/>
  <c r="AO177" i="10"/>
  <c r="AN311" i="11"/>
  <c r="AO178" i="10"/>
  <c r="AP177" i="10"/>
  <c r="AO311" i="11"/>
  <c r="AP178" i="10"/>
  <c r="AQ177" i="10"/>
  <c r="AP311" i="11"/>
  <c r="AQ178" i="10"/>
  <c r="AR177" i="10"/>
  <c r="AQ311" i="11"/>
  <c r="AR178" i="10"/>
  <c r="AS177" i="10"/>
  <c r="AR311" i="11"/>
  <c r="AS178" i="10"/>
  <c r="AT177" i="10"/>
  <c r="AS311" i="11"/>
  <c r="AT178" i="10"/>
  <c r="AU177" i="10"/>
  <c r="AT311" i="11"/>
  <c r="AU178" i="10"/>
  <c r="AV177" i="10"/>
  <c r="AU311" i="11"/>
  <c r="AV178" i="10"/>
  <c r="AW177" i="10"/>
  <c r="AV311" i="11"/>
  <c r="AW178" i="10"/>
  <c r="AX177" i="10"/>
  <c r="AW311" i="11"/>
  <c r="AX178" i="10"/>
  <c r="AY177" i="10"/>
  <c r="AX311" i="11"/>
  <c r="AY178" i="10"/>
  <c r="BJ1708" i="4"/>
  <c r="BL1711" i="4"/>
  <c r="BM1713" i="4"/>
  <c r="BA121" i="12"/>
  <c r="BA119" i="12"/>
  <c r="BM1615" i="4"/>
  <c r="BM1616" i="4"/>
  <c r="BL1620" i="4"/>
  <c r="BL1621" i="4"/>
  <c r="BL1622" i="4"/>
  <c r="BM1618" i="4"/>
  <c r="BM1619" i="4"/>
  <c r="BM1629" i="4"/>
  <c r="BA62" i="12"/>
  <c r="BA59" i="12"/>
  <c r="BA123" i="12"/>
  <c r="AZ129" i="12"/>
  <c r="BA124" i="12"/>
  <c r="BA125" i="12"/>
  <c r="BM1733" i="4"/>
  <c r="BA126" i="12"/>
  <c r="BA127" i="12"/>
  <c r="BB114" i="12"/>
  <c r="BA296" i="11"/>
  <c r="BB115" i="12"/>
  <c r="BA128" i="12"/>
  <c r="BB116" i="12"/>
  <c r="BB288" i="11"/>
  <c r="BB117" i="12"/>
  <c r="BB113" i="12"/>
  <c r="BN35" i="4"/>
  <c r="BN37" i="4"/>
  <c r="BN39" i="4"/>
  <c r="BN41" i="4"/>
  <c r="BN44" i="4"/>
  <c r="BN51" i="4"/>
  <c r="BN53" i="4"/>
  <c r="BN55" i="4"/>
  <c r="BN57" i="4"/>
  <c r="BN60" i="4"/>
  <c r="BN67" i="4"/>
  <c r="BN69" i="4"/>
  <c r="BN71" i="4"/>
  <c r="BN73" i="4"/>
  <c r="BN76" i="4"/>
  <c r="BN102" i="4"/>
  <c r="BN104" i="4"/>
  <c r="BN106" i="4"/>
  <c r="BN108" i="4"/>
  <c r="BN111" i="4"/>
  <c r="BN118" i="4"/>
  <c r="BN120" i="4"/>
  <c r="BN122" i="4"/>
  <c r="BN124" i="4"/>
  <c r="BN127" i="4"/>
  <c r="BN134" i="4"/>
  <c r="BN136" i="4"/>
  <c r="BN138" i="4"/>
  <c r="BN140" i="4"/>
  <c r="BN143" i="4"/>
  <c r="BN169" i="4"/>
  <c r="BN171" i="4"/>
  <c r="BN173" i="4"/>
  <c r="BN175" i="4"/>
  <c r="BN178" i="4"/>
  <c r="BN185" i="4"/>
  <c r="BN187" i="4"/>
  <c r="BN189" i="4"/>
  <c r="BN191" i="4"/>
  <c r="BN194" i="4"/>
  <c r="BN201" i="4"/>
  <c r="BN203" i="4"/>
  <c r="BN205" i="4"/>
  <c r="BN207" i="4"/>
  <c r="BN210" i="4"/>
  <c r="BN236" i="4"/>
  <c r="BN238" i="4"/>
  <c r="BN240" i="4"/>
  <c r="BN242" i="4"/>
  <c r="BN245" i="4"/>
  <c r="BN252" i="4"/>
  <c r="BN254" i="4"/>
  <c r="BN256" i="4"/>
  <c r="BN258" i="4"/>
  <c r="BN261" i="4"/>
  <c r="BN268" i="4"/>
  <c r="BN270" i="4"/>
  <c r="BN272" i="4"/>
  <c r="BN274" i="4"/>
  <c r="BN277" i="4"/>
  <c r="BB68" i="12"/>
  <c r="BB67" i="12"/>
  <c r="BN1017" i="4"/>
  <c r="BN1019" i="4"/>
  <c r="BN1021" i="4"/>
  <c r="BN1023" i="4"/>
  <c r="BN1027" i="4"/>
  <c r="BN1049" i="4"/>
  <c r="BN1056" i="4"/>
  <c r="BN1058" i="4"/>
  <c r="BN1060" i="4"/>
  <c r="BN1062" i="4"/>
  <c r="BN1066" i="4"/>
  <c r="BN1087" i="4"/>
  <c r="BN1094" i="4"/>
  <c r="BN1096" i="4"/>
  <c r="BN1098" i="4"/>
  <c r="BN1100" i="4"/>
  <c r="BN1104" i="4"/>
  <c r="BN1125" i="4"/>
  <c r="BN1132" i="4"/>
  <c r="BN1134" i="4"/>
  <c r="BN1136" i="4"/>
  <c r="BN1138" i="4"/>
  <c r="BN1142" i="4"/>
  <c r="BN1149" i="4"/>
  <c r="BN1151" i="4"/>
  <c r="BN1153" i="4"/>
  <c r="BN1155" i="4"/>
  <c r="BN1159" i="4"/>
  <c r="BB70" i="12"/>
  <c r="BB66" i="12"/>
  <c r="BN1030" i="4"/>
  <c r="BN1031" i="4"/>
  <c r="BN1032" i="4"/>
  <c r="BN1033" i="4"/>
  <c r="BN1034" i="4"/>
  <c r="BN1035" i="4"/>
  <c r="BN1045" i="4"/>
  <c r="BN1069" i="4"/>
  <c r="BN1070" i="4"/>
  <c r="BN1071" i="4"/>
  <c r="BN1072" i="4"/>
  <c r="BN1073" i="4"/>
  <c r="BN1074" i="4"/>
  <c r="BN1084" i="4"/>
  <c r="BN1107" i="4"/>
  <c r="BN1108" i="4"/>
  <c r="BN1109" i="4"/>
  <c r="BN1110" i="4"/>
  <c r="BN1111" i="4"/>
  <c r="BN1112" i="4"/>
  <c r="BN1122" i="4"/>
  <c r="BB72" i="12"/>
  <c r="BN1046" i="4"/>
  <c r="BN1085" i="4"/>
  <c r="BN1123" i="4"/>
  <c r="BB73" i="12"/>
  <c r="BB71" i="12"/>
  <c r="BB65" i="12"/>
  <c r="BN1713" i="4"/>
  <c r="BB121" i="12"/>
  <c r="BB119" i="12"/>
  <c r="BN1615" i="4"/>
  <c r="BN1616" i="4"/>
  <c r="BM1620" i="4"/>
  <c r="BM1621" i="4"/>
  <c r="BM1622" i="4"/>
  <c r="BN1618" i="4"/>
  <c r="BN1619" i="4"/>
  <c r="BN1629" i="4"/>
  <c r="BB62" i="12"/>
  <c r="BB59" i="12"/>
  <c r="BB123" i="12"/>
  <c r="BA129" i="12"/>
  <c r="BB124" i="12"/>
  <c r="BB125" i="12"/>
  <c r="BN1733" i="4"/>
  <c r="BB126" i="12"/>
  <c r="BB127" i="12"/>
  <c r="BC114" i="12"/>
  <c r="BB296" i="11"/>
  <c r="BC115" i="12"/>
  <c r="BB128" i="12"/>
  <c r="BC116" i="12"/>
  <c r="BC288" i="11"/>
  <c r="BC117" i="12"/>
  <c r="BC113" i="12"/>
  <c r="BO35" i="4"/>
  <c r="BO37" i="4"/>
  <c r="BO39" i="4"/>
  <c r="BO41" i="4"/>
  <c r="BO44" i="4"/>
  <c r="BO51" i="4"/>
  <c r="BO53" i="4"/>
  <c r="BO55" i="4"/>
  <c r="BO57" i="4"/>
  <c r="BO60" i="4"/>
  <c r="BO67" i="4"/>
  <c r="BO69" i="4"/>
  <c r="BO71" i="4"/>
  <c r="BO73" i="4"/>
  <c r="BO76" i="4"/>
  <c r="BO102" i="4"/>
  <c r="BO104" i="4"/>
  <c r="BO106" i="4"/>
  <c r="BO108" i="4"/>
  <c r="BO111" i="4"/>
  <c r="BO118" i="4"/>
  <c r="BO120" i="4"/>
  <c r="BO122" i="4"/>
  <c r="BO124" i="4"/>
  <c r="BO127" i="4"/>
  <c r="BO134" i="4"/>
  <c r="BO136" i="4"/>
  <c r="BO138" i="4"/>
  <c r="BO140" i="4"/>
  <c r="BO143" i="4"/>
  <c r="BO169" i="4"/>
  <c r="BO171" i="4"/>
  <c r="BO173" i="4"/>
  <c r="BO175" i="4"/>
  <c r="BO178" i="4"/>
  <c r="BO185" i="4"/>
  <c r="BO187" i="4"/>
  <c r="BO189" i="4"/>
  <c r="BO191" i="4"/>
  <c r="BO194" i="4"/>
  <c r="BO201" i="4"/>
  <c r="BO203" i="4"/>
  <c r="BO205" i="4"/>
  <c r="BO207" i="4"/>
  <c r="BO210" i="4"/>
  <c r="BO236" i="4"/>
  <c r="BO238" i="4"/>
  <c r="BO240" i="4"/>
  <c r="BO242" i="4"/>
  <c r="BO245" i="4"/>
  <c r="BO252" i="4"/>
  <c r="BO254" i="4"/>
  <c r="BO256" i="4"/>
  <c r="BO258" i="4"/>
  <c r="BO261" i="4"/>
  <c r="BO268" i="4"/>
  <c r="BO270" i="4"/>
  <c r="BO272" i="4"/>
  <c r="BO274" i="4"/>
  <c r="BO277" i="4"/>
  <c r="BC68" i="12"/>
  <c r="BC67" i="12"/>
  <c r="BO1017" i="4"/>
  <c r="BO1019" i="4"/>
  <c r="BO1021" i="4"/>
  <c r="BO1023" i="4"/>
  <c r="BO1027" i="4"/>
  <c r="BO1049" i="4"/>
  <c r="BO1056" i="4"/>
  <c r="BO1058" i="4"/>
  <c r="BO1060" i="4"/>
  <c r="BO1062" i="4"/>
  <c r="BO1066" i="4"/>
  <c r="BO1087" i="4"/>
  <c r="BO1094" i="4"/>
  <c r="BO1096" i="4"/>
  <c r="BO1098" i="4"/>
  <c r="BO1100" i="4"/>
  <c r="BO1104" i="4"/>
  <c r="BO1125" i="4"/>
  <c r="BO1132" i="4"/>
  <c r="BO1134" i="4"/>
  <c r="BO1136" i="4"/>
  <c r="BO1138" i="4"/>
  <c r="BO1142" i="4"/>
  <c r="BO1149" i="4"/>
  <c r="BO1151" i="4"/>
  <c r="BO1153" i="4"/>
  <c r="BO1155" i="4"/>
  <c r="BO1159" i="4"/>
  <c r="BC70" i="12"/>
  <c r="BC66" i="12"/>
  <c r="BO1030" i="4"/>
  <c r="BO1031" i="4"/>
  <c r="BO1032" i="4"/>
  <c r="BO1033" i="4"/>
  <c r="BO1034" i="4"/>
  <c r="BO1035" i="4"/>
  <c r="BO1045" i="4"/>
  <c r="BO1069" i="4"/>
  <c r="BO1070" i="4"/>
  <c r="BO1071" i="4"/>
  <c r="BO1072" i="4"/>
  <c r="BO1073" i="4"/>
  <c r="BO1074" i="4"/>
  <c r="BO1084" i="4"/>
  <c r="BO1107" i="4"/>
  <c r="BO1108" i="4"/>
  <c r="BO1109" i="4"/>
  <c r="BO1110" i="4"/>
  <c r="BO1111" i="4"/>
  <c r="BO1112" i="4"/>
  <c r="BO1122" i="4"/>
  <c r="BC72" i="12"/>
  <c r="BO1046" i="4"/>
  <c r="BO1085" i="4"/>
  <c r="BO1123" i="4"/>
  <c r="BC73" i="12"/>
  <c r="BC71" i="12"/>
  <c r="BC65" i="12"/>
  <c r="BO1713" i="4"/>
  <c r="BC121" i="12"/>
  <c r="BC119" i="12"/>
  <c r="BO1615" i="4"/>
  <c r="BO1616" i="4"/>
  <c r="BN1620" i="4"/>
  <c r="BN1621" i="4"/>
  <c r="BN1622" i="4"/>
  <c r="BO1618" i="4"/>
  <c r="BO1619" i="4"/>
  <c r="BO1629" i="4"/>
  <c r="BC62" i="12"/>
  <c r="BC59" i="12"/>
  <c r="BC123" i="12"/>
  <c r="BB129" i="12"/>
  <c r="BC124" i="12"/>
  <c r="BC125" i="12"/>
  <c r="BO1733" i="4"/>
  <c r="BC126" i="12"/>
  <c r="BC127" i="12"/>
  <c r="BD114" i="12"/>
  <c r="BC296" i="11"/>
  <c r="BD115" i="12"/>
  <c r="BC128" i="12"/>
  <c r="BD116" i="12"/>
  <c r="BD288" i="11"/>
  <c r="BD117" i="12"/>
  <c r="BD113" i="12"/>
  <c r="BP35" i="4"/>
  <c r="BP37" i="4"/>
  <c r="BP39" i="4"/>
  <c r="BP41" i="4"/>
  <c r="BP44" i="4"/>
  <c r="BP51" i="4"/>
  <c r="BP53" i="4"/>
  <c r="BP55" i="4"/>
  <c r="BP57" i="4"/>
  <c r="BP60" i="4"/>
  <c r="BP67" i="4"/>
  <c r="BP69" i="4"/>
  <c r="BP71" i="4"/>
  <c r="BP73" i="4"/>
  <c r="BP76" i="4"/>
  <c r="BP102" i="4"/>
  <c r="BP104" i="4"/>
  <c r="BP106" i="4"/>
  <c r="BP108" i="4"/>
  <c r="BP111" i="4"/>
  <c r="BP118" i="4"/>
  <c r="BP120" i="4"/>
  <c r="BP122" i="4"/>
  <c r="BP124" i="4"/>
  <c r="BP127" i="4"/>
  <c r="BP134" i="4"/>
  <c r="BP136" i="4"/>
  <c r="BP138" i="4"/>
  <c r="BP140" i="4"/>
  <c r="BP143" i="4"/>
  <c r="BP169" i="4"/>
  <c r="BP171" i="4"/>
  <c r="BP173" i="4"/>
  <c r="BP175" i="4"/>
  <c r="BP178" i="4"/>
  <c r="BP185" i="4"/>
  <c r="BP187" i="4"/>
  <c r="BP189" i="4"/>
  <c r="BP191" i="4"/>
  <c r="BP194" i="4"/>
  <c r="BP201" i="4"/>
  <c r="BP203" i="4"/>
  <c r="BP205" i="4"/>
  <c r="BP207" i="4"/>
  <c r="BP210" i="4"/>
  <c r="BP236" i="4"/>
  <c r="BP238" i="4"/>
  <c r="BP240" i="4"/>
  <c r="BP242" i="4"/>
  <c r="BP245" i="4"/>
  <c r="BP252" i="4"/>
  <c r="BP254" i="4"/>
  <c r="BP256" i="4"/>
  <c r="BP258" i="4"/>
  <c r="BP261" i="4"/>
  <c r="BP268" i="4"/>
  <c r="BP270" i="4"/>
  <c r="BP272" i="4"/>
  <c r="BP274" i="4"/>
  <c r="BP277" i="4"/>
  <c r="BD68" i="12"/>
  <c r="BD67" i="12"/>
  <c r="BP1017" i="4"/>
  <c r="BP1019" i="4"/>
  <c r="BP1021" i="4"/>
  <c r="BP1023" i="4"/>
  <c r="BP1027" i="4"/>
  <c r="BP1049" i="4"/>
  <c r="BP1056" i="4"/>
  <c r="BP1058" i="4"/>
  <c r="BP1060" i="4"/>
  <c r="BP1062" i="4"/>
  <c r="BP1066" i="4"/>
  <c r="BP1087" i="4"/>
  <c r="BP1094" i="4"/>
  <c r="BP1096" i="4"/>
  <c r="BP1098" i="4"/>
  <c r="BP1100" i="4"/>
  <c r="BP1104" i="4"/>
  <c r="BP1125" i="4"/>
  <c r="BP1132" i="4"/>
  <c r="BP1134" i="4"/>
  <c r="BP1136" i="4"/>
  <c r="BP1138" i="4"/>
  <c r="BP1142" i="4"/>
  <c r="BP1149" i="4"/>
  <c r="BP1151" i="4"/>
  <c r="BP1153" i="4"/>
  <c r="BP1155" i="4"/>
  <c r="BP1159" i="4"/>
  <c r="BD70" i="12"/>
  <c r="BD66" i="12"/>
  <c r="BP1030" i="4"/>
  <c r="BP1031" i="4"/>
  <c r="BP1032" i="4"/>
  <c r="BP1033" i="4"/>
  <c r="BP1034" i="4"/>
  <c r="BP1035" i="4"/>
  <c r="BP1045" i="4"/>
  <c r="BP1069" i="4"/>
  <c r="BP1070" i="4"/>
  <c r="BP1071" i="4"/>
  <c r="BP1072" i="4"/>
  <c r="BP1073" i="4"/>
  <c r="BP1074" i="4"/>
  <c r="BP1084" i="4"/>
  <c r="BP1107" i="4"/>
  <c r="BP1108" i="4"/>
  <c r="BP1109" i="4"/>
  <c r="BP1110" i="4"/>
  <c r="BP1111" i="4"/>
  <c r="BP1112" i="4"/>
  <c r="BP1122" i="4"/>
  <c r="BD72" i="12"/>
  <c r="BP1046" i="4"/>
  <c r="BP1085" i="4"/>
  <c r="BP1123" i="4"/>
  <c r="BD73" i="12"/>
  <c r="BD71" i="12"/>
  <c r="BD65" i="12"/>
  <c r="BP1713" i="4"/>
  <c r="BD121" i="12"/>
  <c r="BD119" i="12"/>
  <c r="BP1615" i="4"/>
  <c r="BP1616" i="4"/>
  <c r="BO1620" i="4"/>
  <c r="BO1621" i="4"/>
  <c r="BO1622" i="4"/>
  <c r="BP1618" i="4"/>
  <c r="BP1619" i="4"/>
  <c r="BP1629" i="4"/>
  <c r="BD62" i="12"/>
  <c r="BD59" i="12"/>
  <c r="BD123" i="12"/>
  <c r="BC129" i="12"/>
  <c r="BD124" i="12"/>
  <c r="BD125" i="12"/>
  <c r="BP1733" i="4"/>
  <c r="BD126" i="12"/>
  <c r="BD127" i="12"/>
  <c r="BE114" i="12"/>
  <c r="BD296" i="11"/>
  <c r="BE115" i="12"/>
  <c r="BD128" i="12"/>
  <c r="BE116" i="12"/>
  <c r="BE288" i="11"/>
  <c r="BE117" i="12"/>
  <c r="BE113" i="12"/>
  <c r="BQ35" i="4"/>
  <c r="BQ37" i="4"/>
  <c r="BQ39" i="4"/>
  <c r="BQ41" i="4"/>
  <c r="BQ44" i="4"/>
  <c r="BQ51" i="4"/>
  <c r="BQ53" i="4"/>
  <c r="BQ55" i="4"/>
  <c r="BQ57" i="4"/>
  <c r="BQ60" i="4"/>
  <c r="BQ67" i="4"/>
  <c r="BQ69" i="4"/>
  <c r="BQ71" i="4"/>
  <c r="BQ73" i="4"/>
  <c r="BQ76" i="4"/>
  <c r="BQ102" i="4"/>
  <c r="BQ104" i="4"/>
  <c r="BQ106" i="4"/>
  <c r="BQ108" i="4"/>
  <c r="BQ111" i="4"/>
  <c r="BQ118" i="4"/>
  <c r="BQ120" i="4"/>
  <c r="BQ122" i="4"/>
  <c r="BQ124" i="4"/>
  <c r="BQ127" i="4"/>
  <c r="BQ134" i="4"/>
  <c r="BQ136" i="4"/>
  <c r="BQ138" i="4"/>
  <c r="BQ140" i="4"/>
  <c r="BQ143" i="4"/>
  <c r="BQ169" i="4"/>
  <c r="BQ171" i="4"/>
  <c r="BQ173" i="4"/>
  <c r="BQ175" i="4"/>
  <c r="BQ178" i="4"/>
  <c r="BQ185" i="4"/>
  <c r="BQ187" i="4"/>
  <c r="BQ189" i="4"/>
  <c r="BQ191" i="4"/>
  <c r="BQ194" i="4"/>
  <c r="BQ201" i="4"/>
  <c r="BQ203" i="4"/>
  <c r="BQ205" i="4"/>
  <c r="BQ207" i="4"/>
  <c r="BQ210" i="4"/>
  <c r="BQ236" i="4"/>
  <c r="BQ238" i="4"/>
  <c r="BQ240" i="4"/>
  <c r="BQ242" i="4"/>
  <c r="BQ245" i="4"/>
  <c r="BQ252" i="4"/>
  <c r="BQ254" i="4"/>
  <c r="BQ256" i="4"/>
  <c r="BQ258" i="4"/>
  <c r="BQ261" i="4"/>
  <c r="BQ268" i="4"/>
  <c r="BQ270" i="4"/>
  <c r="BQ272" i="4"/>
  <c r="BQ274" i="4"/>
  <c r="BQ277" i="4"/>
  <c r="BE68" i="12"/>
  <c r="BE67" i="12"/>
  <c r="BQ1017" i="4"/>
  <c r="BQ1019" i="4"/>
  <c r="BQ1021" i="4"/>
  <c r="BQ1023" i="4"/>
  <c r="BQ1027" i="4"/>
  <c r="BQ1049" i="4"/>
  <c r="BQ1056" i="4"/>
  <c r="BQ1058" i="4"/>
  <c r="BQ1060" i="4"/>
  <c r="BQ1062" i="4"/>
  <c r="BQ1066" i="4"/>
  <c r="BQ1087" i="4"/>
  <c r="BQ1094" i="4"/>
  <c r="BQ1096" i="4"/>
  <c r="BQ1098" i="4"/>
  <c r="BQ1100" i="4"/>
  <c r="BQ1104" i="4"/>
  <c r="BQ1125" i="4"/>
  <c r="BQ1132" i="4"/>
  <c r="BQ1134" i="4"/>
  <c r="BQ1136" i="4"/>
  <c r="BQ1138" i="4"/>
  <c r="BQ1142" i="4"/>
  <c r="BQ1149" i="4"/>
  <c r="BQ1151" i="4"/>
  <c r="BQ1153" i="4"/>
  <c r="BQ1155" i="4"/>
  <c r="BQ1159" i="4"/>
  <c r="BE70" i="12"/>
  <c r="BE66" i="12"/>
  <c r="BQ1030" i="4"/>
  <c r="BQ1031" i="4"/>
  <c r="BQ1032" i="4"/>
  <c r="BQ1033" i="4"/>
  <c r="BQ1034" i="4"/>
  <c r="BQ1035" i="4"/>
  <c r="BQ1045" i="4"/>
  <c r="BQ1069" i="4"/>
  <c r="BQ1070" i="4"/>
  <c r="BQ1071" i="4"/>
  <c r="BQ1072" i="4"/>
  <c r="BQ1073" i="4"/>
  <c r="BQ1074" i="4"/>
  <c r="BQ1084" i="4"/>
  <c r="BQ1107" i="4"/>
  <c r="BQ1108" i="4"/>
  <c r="BQ1109" i="4"/>
  <c r="BQ1110" i="4"/>
  <c r="BQ1111" i="4"/>
  <c r="BQ1112" i="4"/>
  <c r="BQ1122" i="4"/>
  <c r="BE72" i="12"/>
  <c r="BQ1046" i="4"/>
  <c r="BQ1085" i="4"/>
  <c r="BQ1123" i="4"/>
  <c r="BE73" i="12"/>
  <c r="BE71" i="12"/>
  <c r="BE65" i="12"/>
  <c r="BQ1713" i="4"/>
  <c r="BE121" i="12"/>
  <c r="BE119" i="12"/>
  <c r="BQ1615" i="4"/>
  <c r="BQ1616" i="4"/>
  <c r="BP1620" i="4"/>
  <c r="BP1621" i="4"/>
  <c r="BP1622" i="4"/>
  <c r="BQ1618" i="4"/>
  <c r="BQ1619" i="4"/>
  <c r="BQ1629" i="4"/>
  <c r="BE62" i="12"/>
  <c r="BE59" i="12"/>
  <c r="BE123" i="12"/>
  <c r="BD129" i="12"/>
  <c r="BE124" i="12"/>
  <c r="BE125" i="12"/>
  <c r="BQ1733" i="4"/>
  <c r="BE126" i="12"/>
  <c r="BE127" i="12"/>
  <c r="BF114" i="12"/>
  <c r="BE296" i="11"/>
  <c r="BF115" i="12"/>
  <c r="BE128" i="12"/>
  <c r="BF116" i="12"/>
  <c r="BF288" i="11"/>
  <c r="BF117" i="12"/>
  <c r="BF113" i="12"/>
  <c r="BR35" i="4"/>
  <c r="BR37" i="4"/>
  <c r="BR39" i="4"/>
  <c r="BR41" i="4"/>
  <c r="BR44" i="4"/>
  <c r="BR51" i="4"/>
  <c r="BR53" i="4"/>
  <c r="BR55" i="4"/>
  <c r="BR57" i="4"/>
  <c r="BR60" i="4"/>
  <c r="BR67" i="4"/>
  <c r="BR69" i="4"/>
  <c r="BR71" i="4"/>
  <c r="BR73" i="4"/>
  <c r="BR76" i="4"/>
  <c r="BR102" i="4"/>
  <c r="BR104" i="4"/>
  <c r="BR106" i="4"/>
  <c r="BR108" i="4"/>
  <c r="BR111" i="4"/>
  <c r="BR118" i="4"/>
  <c r="BR120" i="4"/>
  <c r="BR122" i="4"/>
  <c r="BR124" i="4"/>
  <c r="BR127" i="4"/>
  <c r="BR134" i="4"/>
  <c r="BR136" i="4"/>
  <c r="BR138" i="4"/>
  <c r="BR140" i="4"/>
  <c r="BR143" i="4"/>
  <c r="BR169" i="4"/>
  <c r="BR171" i="4"/>
  <c r="BR173" i="4"/>
  <c r="BR175" i="4"/>
  <c r="BR178" i="4"/>
  <c r="BR185" i="4"/>
  <c r="BR187" i="4"/>
  <c r="BR189" i="4"/>
  <c r="BR191" i="4"/>
  <c r="BR194" i="4"/>
  <c r="BR201" i="4"/>
  <c r="BR203" i="4"/>
  <c r="BR205" i="4"/>
  <c r="BR207" i="4"/>
  <c r="BR210" i="4"/>
  <c r="BR236" i="4"/>
  <c r="BR238" i="4"/>
  <c r="BR240" i="4"/>
  <c r="BR242" i="4"/>
  <c r="BR245" i="4"/>
  <c r="BR252" i="4"/>
  <c r="BR254" i="4"/>
  <c r="BR256" i="4"/>
  <c r="BR258" i="4"/>
  <c r="BR261" i="4"/>
  <c r="BR268" i="4"/>
  <c r="BR270" i="4"/>
  <c r="BR272" i="4"/>
  <c r="BR274" i="4"/>
  <c r="BR277" i="4"/>
  <c r="BF68" i="12"/>
  <c r="BF67" i="12"/>
  <c r="BR1017" i="4"/>
  <c r="BR1019" i="4"/>
  <c r="BR1021" i="4"/>
  <c r="BR1023" i="4"/>
  <c r="BR1027" i="4"/>
  <c r="BR1049" i="4"/>
  <c r="BR1056" i="4"/>
  <c r="BR1058" i="4"/>
  <c r="BR1060" i="4"/>
  <c r="BR1062" i="4"/>
  <c r="BR1066" i="4"/>
  <c r="BR1087" i="4"/>
  <c r="BR1094" i="4"/>
  <c r="BR1096" i="4"/>
  <c r="BR1098" i="4"/>
  <c r="BR1100" i="4"/>
  <c r="BR1104" i="4"/>
  <c r="BR1125" i="4"/>
  <c r="BR1132" i="4"/>
  <c r="BR1134" i="4"/>
  <c r="BR1136" i="4"/>
  <c r="BR1138" i="4"/>
  <c r="BR1142" i="4"/>
  <c r="BR1149" i="4"/>
  <c r="BR1151" i="4"/>
  <c r="BR1153" i="4"/>
  <c r="BR1155" i="4"/>
  <c r="BR1159" i="4"/>
  <c r="BF70" i="12"/>
  <c r="BF66" i="12"/>
  <c r="BR1030" i="4"/>
  <c r="BR1031" i="4"/>
  <c r="BR1032" i="4"/>
  <c r="BR1033" i="4"/>
  <c r="BR1034" i="4"/>
  <c r="BR1035" i="4"/>
  <c r="BR1045" i="4"/>
  <c r="BR1069" i="4"/>
  <c r="BR1070" i="4"/>
  <c r="BR1071" i="4"/>
  <c r="BR1072" i="4"/>
  <c r="BR1073" i="4"/>
  <c r="BR1074" i="4"/>
  <c r="BR1084" i="4"/>
  <c r="BR1107" i="4"/>
  <c r="BR1108" i="4"/>
  <c r="BR1109" i="4"/>
  <c r="BR1110" i="4"/>
  <c r="BR1111" i="4"/>
  <c r="BR1112" i="4"/>
  <c r="BR1122" i="4"/>
  <c r="BF72" i="12"/>
  <c r="BR1046" i="4"/>
  <c r="BR1085" i="4"/>
  <c r="BR1123" i="4"/>
  <c r="BF73" i="12"/>
  <c r="BF71" i="12"/>
  <c r="BF65" i="12"/>
  <c r="BR1713" i="4"/>
  <c r="BF121" i="12"/>
  <c r="BF119" i="12"/>
  <c r="BR1615" i="4"/>
  <c r="BR1616" i="4"/>
  <c r="BQ1620" i="4"/>
  <c r="BQ1621" i="4"/>
  <c r="BQ1622" i="4"/>
  <c r="BR1618" i="4"/>
  <c r="BR1619" i="4"/>
  <c r="BR1629" i="4"/>
  <c r="BF62" i="12"/>
  <c r="BF59" i="12"/>
  <c r="BF123" i="12"/>
  <c r="BE129" i="12"/>
  <c r="BF124" i="12"/>
  <c r="BF125" i="12"/>
  <c r="BR1733" i="4"/>
  <c r="BF126" i="12"/>
  <c r="BF127" i="12"/>
  <c r="BG114" i="12"/>
  <c r="BF296" i="11"/>
  <c r="BG115" i="12"/>
  <c r="BF128" i="12"/>
  <c r="BG116" i="12"/>
  <c r="BG288" i="11"/>
  <c r="BG117" i="12"/>
  <c r="BG113" i="12"/>
  <c r="BS35" i="4"/>
  <c r="BS37" i="4"/>
  <c r="BS39" i="4"/>
  <c r="BS41" i="4"/>
  <c r="BS44" i="4"/>
  <c r="BS51" i="4"/>
  <c r="BS53" i="4"/>
  <c r="BS55" i="4"/>
  <c r="BS57" i="4"/>
  <c r="BS60" i="4"/>
  <c r="BS67" i="4"/>
  <c r="BS69" i="4"/>
  <c r="BS71" i="4"/>
  <c r="BS73" i="4"/>
  <c r="BS76" i="4"/>
  <c r="BS102" i="4"/>
  <c r="BS104" i="4"/>
  <c r="BS106" i="4"/>
  <c r="BS108" i="4"/>
  <c r="BS111" i="4"/>
  <c r="BS118" i="4"/>
  <c r="BS120" i="4"/>
  <c r="BS122" i="4"/>
  <c r="BS124" i="4"/>
  <c r="BS127" i="4"/>
  <c r="BS134" i="4"/>
  <c r="BS136" i="4"/>
  <c r="BS138" i="4"/>
  <c r="BS140" i="4"/>
  <c r="BS143" i="4"/>
  <c r="BS169" i="4"/>
  <c r="BS171" i="4"/>
  <c r="BS173" i="4"/>
  <c r="BS175" i="4"/>
  <c r="BS178" i="4"/>
  <c r="BS185" i="4"/>
  <c r="BS187" i="4"/>
  <c r="BS189" i="4"/>
  <c r="BS191" i="4"/>
  <c r="BS194" i="4"/>
  <c r="BS201" i="4"/>
  <c r="BS203" i="4"/>
  <c r="BS205" i="4"/>
  <c r="BS207" i="4"/>
  <c r="BS210" i="4"/>
  <c r="BS236" i="4"/>
  <c r="BS238" i="4"/>
  <c r="BS240" i="4"/>
  <c r="BS242" i="4"/>
  <c r="BS245" i="4"/>
  <c r="BS252" i="4"/>
  <c r="BS254" i="4"/>
  <c r="BS256" i="4"/>
  <c r="BS258" i="4"/>
  <c r="BS261" i="4"/>
  <c r="BS268" i="4"/>
  <c r="BS270" i="4"/>
  <c r="BS272" i="4"/>
  <c r="BS274" i="4"/>
  <c r="BS277" i="4"/>
  <c r="BG68" i="12"/>
  <c r="BG67" i="12"/>
  <c r="BS1017" i="4"/>
  <c r="BS1019" i="4"/>
  <c r="BS1021" i="4"/>
  <c r="BS1023" i="4"/>
  <c r="BS1027" i="4"/>
  <c r="BS1049" i="4"/>
  <c r="BS1056" i="4"/>
  <c r="BS1058" i="4"/>
  <c r="BS1060" i="4"/>
  <c r="BS1062" i="4"/>
  <c r="BS1066" i="4"/>
  <c r="BS1087" i="4"/>
  <c r="BS1094" i="4"/>
  <c r="BS1096" i="4"/>
  <c r="BS1098" i="4"/>
  <c r="BS1100" i="4"/>
  <c r="BS1104" i="4"/>
  <c r="BS1125" i="4"/>
  <c r="BS1132" i="4"/>
  <c r="BS1134" i="4"/>
  <c r="BS1136" i="4"/>
  <c r="BS1138" i="4"/>
  <c r="BS1142" i="4"/>
  <c r="BS1149" i="4"/>
  <c r="BS1151" i="4"/>
  <c r="BS1153" i="4"/>
  <c r="BS1155" i="4"/>
  <c r="BS1159" i="4"/>
  <c r="BG70" i="12"/>
  <c r="BG66" i="12"/>
  <c r="BS1030" i="4"/>
  <c r="BS1031" i="4"/>
  <c r="BS1032" i="4"/>
  <c r="BS1033" i="4"/>
  <c r="BS1034" i="4"/>
  <c r="BS1035" i="4"/>
  <c r="BS1045" i="4"/>
  <c r="BS1069" i="4"/>
  <c r="BS1070" i="4"/>
  <c r="BS1071" i="4"/>
  <c r="BS1072" i="4"/>
  <c r="BS1073" i="4"/>
  <c r="BS1074" i="4"/>
  <c r="BS1084" i="4"/>
  <c r="BS1107" i="4"/>
  <c r="BS1108" i="4"/>
  <c r="BS1109" i="4"/>
  <c r="BS1110" i="4"/>
  <c r="BS1111" i="4"/>
  <c r="BS1112" i="4"/>
  <c r="BS1122" i="4"/>
  <c r="BG72" i="12"/>
  <c r="BS1046" i="4"/>
  <c r="BS1085" i="4"/>
  <c r="BS1123" i="4"/>
  <c r="BG73" i="12"/>
  <c r="BG71" i="12"/>
  <c r="BG65" i="12"/>
  <c r="BS1713" i="4"/>
  <c r="BG121" i="12"/>
  <c r="BG119" i="12"/>
  <c r="BS1615" i="4"/>
  <c r="BS1616" i="4"/>
  <c r="BR1620" i="4"/>
  <c r="BR1621" i="4"/>
  <c r="BR1622" i="4"/>
  <c r="BS1618" i="4"/>
  <c r="BS1619" i="4"/>
  <c r="BS1629" i="4"/>
  <c r="BG62" i="12"/>
  <c r="BG59" i="12"/>
  <c r="BG123" i="12"/>
  <c r="BF129" i="12"/>
  <c r="BG124" i="12"/>
  <c r="BG125" i="12"/>
  <c r="BS1733" i="4"/>
  <c r="BG126" i="12"/>
  <c r="BG127" i="12"/>
  <c r="BH114" i="12"/>
  <c r="BG296" i="11"/>
  <c r="BH115" i="12"/>
  <c r="BG128" i="12"/>
  <c r="BH116" i="12"/>
  <c r="BH288" i="11"/>
  <c r="BH117" i="12"/>
  <c r="BH113" i="12"/>
  <c r="BT35" i="4"/>
  <c r="BT37" i="4"/>
  <c r="BT39" i="4"/>
  <c r="BT41" i="4"/>
  <c r="BT44" i="4"/>
  <c r="BT51" i="4"/>
  <c r="BT53" i="4"/>
  <c r="BT55" i="4"/>
  <c r="BT57" i="4"/>
  <c r="BT60" i="4"/>
  <c r="BT67" i="4"/>
  <c r="BT69" i="4"/>
  <c r="BT71" i="4"/>
  <c r="BT73" i="4"/>
  <c r="BT76" i="4"/>
  <c r="BT102" i="4"/>
  <c r="BT104" i="4"/>
  <c r="BT106" i="4"/>
  <c r="BT108" i="4"/>
  <c r="BT111" i="4"/>
  <c r="BT118" i="4"/>
  <c r="BT120" i="4"/>
  <c r="BT122" i="4"/>
  <c r="BT124" i="4"/>
  <c r="BT127" i="4"/>
  <c r="BT134" i="4"/>
  <c r="BT136" i="4"/>
  <c r="BT138" i="4"/>
  <c r="BT140" i="4"/>
  <c r="BT143" i="4"/>
  <c r="BT169" i="4"/>
  <c r="BT171" i="4"/>
  <c r="BT173" i="4"/>
  <c r="BT175" i="4"/>
  <c r="BT178" i="4"/>
  <c r="BT185" i="4"/>
  <c r="BT187" i="4"/>
  <c r="BT189" i="4"/>
  <c r="BT191" i="4"/>
  <c r="BT194" i="4"/>
  <c r="BT201" i="4"/>
  <c r="BT203" i="4"/>
  <c r="BT205" i="4"/>
  <c r="BT207" i="4"/>
  <c r="BT210" i="4"/>
  <c r="BT236" i="4"/>
  <c r="BT238" i="4"/>
  <c r="BT240" i="4"/>
  <c r="BT242" i="4"/>
  <c r="BT245" i="4"/>
  <c r="BT252" i="4"/>
  <c r="BT254" i="4"/>
  <c r="BT256" i="4"/>
  <c r="BT258" i="4"/>
  <c r="BT261" i="4"/>
  <c r="BT268" i="4"/>
  <c r="BT270" i="4"/>
  <c r="BT272" i="4"/>
  <c r="BT274" i="4"/>
  <c r="BT277" i="4"/>
  <c r="BH68" i="12"/>
  <c r="BH67" i="12"/>
  <c r="BT1017" i="4"/>
  <c r="BT1019" i="4"/>
  <c r="BT1021" i="4"/>
  <c r="BT1023" i="4"/>
  <c r="BT1027" i="4"/>
  <c r="BT1049" i="4"/>
  <c r="BT1056" i="4"/>
  <c r="BT1058" i="4"/>
  <c r="BT1060" i="4"/>
  <c r="BT1062" i="4"/>
  <c r="BT1066" i="4"/>
  <c r="BT1087" i="4"/>
  <c r="BT1094" i="4"/>
  <c r="BT1096" i="4"/>
  <c r="BT1098" i="4"/>
  <c r="BT1100" i="4"/>
  <c r="BT1104" i="4"/>
  <c r="BT1125" i="4"/>
  <c r="BT1132" i="4"/>
  <c r="BT1134" i="4"/>
  <c r="BT1136" i="4"/>
  <c r="BT1138" i="4"/>
  <c r="BT1142" i="4"/>
  <c r="BT1149" i="4"/>
  <c r="BT1151" i="4"/>
  <c r="BT1153" i="4"/>
  <c r="BT1155" i="4"/>
  <c r="BT1159" i="4"/>
  <c r="BH70" i="12"/>
  <c r="BH66" i="12"/>
  <c r="BT1030" i="4"/>
  <c r="BT1031" i="4"/>
  <c r="BT1032" i="4"/>
  <c r="BT1033" i="4"/>
  <c r="BT1034" i="4"/>
  <c r="BT1035" i="4"/>
  <c r="BT1045" i="4"/>
  <c r="BT1069" i="4"/>
  <c r="BT1070" i="4"/>
  <c r="BT1071" i="4"/>
  <c r="BT1072" i="4"/>
  <c r="BT1073" i="4"/>
  <c r="BT1074" i="4"/>
  <c r="BT1084" i="4"/>
  <c r="BT1107" i="4"/>
  <c r="BT1108" i="4"/>
  <c r="BT1109" i="4"/>
  <c r="BT1110" i="4"/>
  <c r="BT1111" i="4"/>
  <c r="BT1112" i="4"/>
  <c r="BT1122" i="4"/>
  <c r="BH72" i="12"/>
  <c r="BT1046" i="4"/>
  <c r="BT1085" i="4"/>
  <c r="BT1123" i="4"/>
  <c r="BH73" i="12"/>
  <c r="BH71" i="12"/>
  <c r="BH65" i="12"/>
  <c r="BT1713" i="4"/>
  <c r="BH121" i="12"/>
  <c r="BH119" i="12"/>
  <c r="BT1615" i="4"/>
  <c r="BT1616" i="4"/>
  <c r="BS1620" i="4"/>
  <c r="BS1621" i="4"/>
  <c r="BS1622" i="4"/>
  <c r="BT1618" i="4"/>
  <c r="BT1619" i="4"/>
  <c r="BT1629" i="4"/>
  <c r="BH62" i="12"/>
  <c r="BH59" i="12"/>
  <c r="BH123" i="12"/>
  <c r="BG129" i="12"/>
  <c r="BH124" i="12"/>
  <c r="BH125" i="12"/>
  <c r="BT1733" i="4"/>
  <c r="BH126" i="12"/>
  <c r="BH127" i="12"/>
  <c r="BI114" i="12"/>
  <c r="BH296" i="11"/>
  <c r="BI115" i="12"/>
  <c r="BH128" i="12"/>
  <c r="BI116" i="12"/>
  <c r="BI288" i="11"/>
  <c r="BI117" i="12"/>
  <c r="BI113" i="12"/>
  <c r="BU35" i="4"/>
  <c r="BU37" i="4"/>
  <c r="BU39" i="4"/>
  <c r="BU41" i="4"/>
  <c r="BU44" i="4"/>
  <c r="BU51" i="4"/>
  <c r="BU53" i="4"/>
  <c r="BU55" i="4"/>
  <c r="BU57" i="4"/>
  <c r="BU60" i="4"/>
  <c r="BU67" i="4"/>
  <c r="BU69" i="4"/>
  <c r="BU71" i="4"/>
  <c r="BU73" i="4"/>
  <c r="BU76" i="4"/>
  <c r="BU102" i="4"/>
  <c r="BU104" i="4"/>
  <c r="BU106" i="4"/>
  <c r="BU108" i="4"/>
  <c r="BU111" i="4"/>
  <c r="BU118" i="4"/>
  <c r="BU120" i="4"/>
  <c r="BU122" i="4"/>
  <c r="BU124" i="4"/>
  <c r="BU127" i="4"/>
  <c r="BU134" i="4"/>
  <c r="BU136" i="4"/>
  <c r="BU138" i="4"/>
  <c r="BU140" i="4"/>
  <c r="BU143" i="4"/>
  <c r="BU169" i="4"/>
  <c r="BU171" i="4"/>
  <c r="BU173" i="4"/>
  <c r="BU175" i="4"/>
  <c r="BU178" i="4"/>
  <c r="BU185" i="4"/>
  <c r="BU187" i="4"/>
  <c r="BU189" i="4"/>
  <c r="BU191" i="4"/>
  <c r="BU194" i="4"/>
  <c r="BU201" i="4"/>
  <c r="BU203" i="4"/>
  <c r="BU205" i="4"/>
  <c r="BU207" i="4"/>
  <c r="BU210" i="4"/>
  <c r="BU236" i="4"/>
  <c r="BU238" i="4"/>
  <c r="BU240" i="4"/>
  <c r="BU242" i="4"/>
  <c r="BU245" i="4"/>
  <c r="BU252" i="4"/>
  <c r="BU254" i="4"/>
  <c r="BU256" i="4"/>
  <c r="BU258" i="4"/>
  <c r="BU261" i="4"/>
  <c r="BU268" i="4"/>
  <c r="BU270" i="4"/>
  <c r="BU272" i="4"/>
  <c r="BU274" i="4"/>
  <c r="BU277" i="4"/>
  <c r="BI68" i="12"/>
  <c r="BI67" i="12"/>
  <c r="BU1017" i="4"/>
  <c r="BU1019" i="4"/>
  <c r="BU1021" i="4"/>
  <c r="BU1023" i="4"/>
  <c r="BU1027" i="4"/>
  <c r="BU1049" i="4"/>
  <c r="BU1056" i="4"/>
  <c r="BU1058" i="4"/>
  <c r="BU1060" i="4"/>
  <c r="BU1062" i="4"/>
  <c r="BU1066" i="4"/>
  <c r="BU1087" i="4"/>
  <c r="BU1094" i="4"/>
  <c r="BU1096" i="4"/>
  <c r="BU1098" i="4"/>
  <c r="BU1100" i="4"/>
  <c r="BU1104" i="4"/>
  <c r="BU1125" i="4"/>
  <c r="BU1132" i="4"/>
  <c r="BU1134" i="4"/>
  <c r="BU1136" i="4"/>
  <c r="BU1138" i="4"/>
  <c r="BU1142" i="4"/>
  <c r="BU1149" i="4"/>
  <c r="BU1151" i="4"/>
  <c r="BU1153" i="4"/>
  <c r="BU1155" i="4"/>
  <c r="BU1159" i="4"/>
  <c r="BI70" i="12"/>
  <c r="BI66" i="12"/>
  <c r="BU1030" i="4"/>
  <c r="BU1031" i="4"/>
  <c r="BU1032" i="4"/>
  <c r="BU1033" i="4"/>
  <c r="BU1034" i="4"/>
  <c r="BU1035" i="4"/>
  <c r="BU1045" i="4"/>
  <c r="BU1069" i="4"/>
  <c r="BU1070" i="4"/>
  <c r="BU1071" i="4"/>
  <c r="BU1072" i="4"/>
  <c r="BU1073" i="4"/>
  <c r="BU1074" i="4"/>
  <c r="BU1084" i="4"/>
  <c r="BU1107" i="4"/>
  <c r="BU1108" i="4"/>
  <c r="BU1109" i="4"/>
  <c r="BU1110" i="4"/>
  <c r="BU1111" i="4"/>
  <c r="BU1112" i="4"/>
  <c r="BU1122" i="4"/>
  <c r="BI72" i="12"/>
  <c r="BU1046" i="4"/>
  <c r="BU1085" i="4"/>
  <c r="BU1123" i="4"/>
  <c r="BI73" i="12"/>
  <c r="BI71" i="12"/>
  <c r="BI65" i="12"/>
  <c r="BU1713" i="4"/>
  <c r="BI121" i="12"/>
  <c r="BI119" i="12"/>
  <c r="BU1615" i="4"/>
  <c r="BU1616" i="4"/>
  <c r="BT1620" i="4"/>
  <c r="BT1621" i="4"/>
  <c r="BT1622" i="4"/>
  <c r="BU1618" i="4"/>
  <c r="BU1619" i="4"/>
  <c r="BU1629" i="4"/>
  <c r="BI62" i="12"/>
  <c r="BI59" i="12"/>
  <c r="BI123" i="12"/>
  <c r="BH129" i="12"/>
  <c r="BI124" i="12"/>
  <c r="BI125" i="12"/>
  <c r="BU1733" i="4"/>
  <c r="BI126" i="12"/>
  <c r="BI127" i="12"/>
  <c r="BJ114" i="12"/>
  <c r="BI296" i="11"/>
  <c r="BJ115" i="12"/>
  <c r="BI128" i="12"/>
  <c r="BJ116" i="12"/>
  <c r="BJ288" i="11"/>
  <c r="BJ117" i="12"/>
  <c r="BJ113" i="12"/>
  <c r="BV35" i="4"/>
  <c r="BV37" i="4"/>
  <c r="BV39" i="4"/>
  <c r="BV41" i="4"/>
  <c r="BV44" i="4"/>
  <c r="BV51" i="4"/>
  <c r="BV53" i="4"/>
  <c r="BV55" i="4"/>
  <c r="BV57" i="4"/>
  <c r="BV60" i="4"/>
  <c r="BV67" i="4"/>
  <c r="BV69" i="4"/>
  <c r="BV71" i="4"/>
  <c r="BV73" i="4"/>
  <c r="BV76" i="4"/>
  <c r="BV102" i="4"/>
  <c r="BV104" i="4"/>
  <c r="BV106" i="4"/>
  <c r="BV108" i="4"/>
  <c r="BV111" i="4"/>
  <c r="BV118" i="4"/>
  <c r="BV120" i="4"/>
  <c r="BV122" i="4"/>
  <c r="BV124" i="4"/>
  <c r="BV127" i="4"/>
  <c r="BV134" i="4"/>
  <c r="BV136" i="4"/>
  <c r="BV138" i="4"/>
  <c r="BV140" i="4"/>
  <c r="BV143" i="4"/>
  <c r="BV169" i="4"/>
  <c r="BV171" i="4"/>
  <c r="BV173" i="4"/>
  <c r="BV175" i="4"/>
  <c r="BV178" i="4"/>
  <c r="BV185" i="4"/>
  <c r="BV187" i="4"/>
  <c r="BV189" i="4"/>
  <c r="BV191" i="4"/>
  <c r="BV194" i="4"/>
  <c r="BV201" i="4"/>
  <c r="BV203" i="4"/>
  <c r="BV205" i="4"/>
  <c r="BV207" i="4"/>
  <c r="BV210" i="4"/>
  <c r="BV236" i="4"/>
  <c r="BV238" i="4"/>
  <c r="BV240" i="4"/>
  <c r="BV242" i="4"/>
  <c r="BV245" i="4"/>
  <c r="BV252" i="4"/>
  <c r="BV254" i="4"/>
  <c r="BV256" i="4"/>
  <c r="BV258" i="4"/>
  <c r="BV261" i="4"/>
  <c r="BV268" i="4"/>
  <c r="BV270" i="4"/>
  <c r="BV272" i="4"/>
  <c r="BV274" i="4"/>
  <c r="BV277" i="4"/>
  <c r="BJ68" i="12"/>
  <c r="BJ67" i="12"/>
  <c r="BV1017" i="4"/>
  <c r="BV1019" i="4"/>
  <c r="BV1021" i="4"/>
  <c r="BV1023" i="4"/>
  <c r="BV1027" i="4"/>
  <c r="BV1049" i="4"/>
  <c r="BV1056" i="4"/>
  <c r="BV1058" i="4"/>
  <c r="BV1060" i="4"/>
  <c r="BV1062" i="4"/>
  <c r="BV1066" i="4"/>
  <c r="BV1087" i="4"/>
  <c r="BV1094" i="4"/>
  <c r="BV1096" i="4"/>
  <c r="BV1098" i="4"/>
  <c r="BV1100" i="4"/>
  <c r="BV1104" i="4"/>
  <c r="BV1125" i="4"/>
  <c r="BV1132" i="4"/>
  <c r="BV1134" i="4"/>
  <c r="BV1136" i="4"/>
  <c r="BV1138" i="4"/>
  <c r="BV1142" i="4"/>
  <c r="BV1149" i="4"/>
  <c r="BV1151" i="4"/>
  <c r="BV1153" i="4"/>
  <c r="BV1155" i="4"/>
  <c r="BV1159" i="4"/>
  <c r="BJ70" i="12"/>
  <c r="BJ66" i="12"/>
  <c r="BV1030" i="4"/>
  <c r="BV1031" i="4"/>
  <c r="BV1032" i="4"/>
  <c r="BV1033" i="4"/>
  <c r="BV1034" i="4"/>
  <c r="BV1035" i="4"/>
  <c r="BV1045" i="4"/>
  <c r="BV1069" i="4"/>
  <c r="BV1070" i="4"/>
  <c r="BV1071" i="4"/>
  <c r="BV1072" i="4"/>
  <c r="BV1073" i="4"/>
  <c r="BV1074" i="4"/>
  <c r="BV1084" i="4"/>
  <c r="BV1107" i="4"/>
  <c r="BV1108" i="4"/>
  <c r="BV1109" i="4"/>
  <c r="BV1110" i="4"/>
  <c r="BV1111" i="4"/>
  <c r="BV1112" i="4"/>
  <c r="BV1122" i="4"/>
  <c r="BJ72" i="12"/>
  <c r="BV1046" i="4"/>
  <c r="BV1085" i="4"/>
  <c r="BV1123" i="4"/>
  <c r="BJ73" i="12"/>
  <c r="BJ71" i="12"/>
  <c r="BJ65" i="12"/>
  <c r="BV1713" i="4"/>
  <c r="BJ121" i="12"/>
  <c r="BJ119" i="12"/>
  <c r="BV1615" i="4"/>
  <c r="BV1616" i="4"/>
  <c r="BU1620" i="4"/>
  <c r="BU1621" i="4"/>
  <c r="BU1622" i="4"/>
  <c r="BV1618" i="4"/>
  <c r="BV1619" i="4"/>
  <c r="BV1629" i="4"/>
  <c r="BJ62" i="12"/>
  <c r="BJ59" i="12"/>
  <c r="BJ123" i="12"/>
  <c r="BI129" i="12"/>
  <c r="BJ124" i="12"/>
  <c r="BJ125" i="12"/>
  <c r="BV1733" i="4"/>
  <c r="BJ126" i="12"/>
  <c r="BJ127" i="12"/>
  <c r="BJ128" i="12"/>
  <c r="BJ129" i="12"/>
  <c r="BK5" i="10"/>
  <c r="BJ137" i="13"/>
  <c r="BJ5" i="10"/>
  <c r="BI137" i="13"/>
  <c r="BI5" i="10"/>
  <c r="BH137" i="13"/>
  <c r="BH5" i="10"/>
  <c r="BG137" i="13"/>
  <c r="BG5" i="10"/>
  <c r="BF137" i="13"/>
  <c r="BF5" i="10"/>
  <c r="BE137" i="13"/>
  <c r="BE5" i="10"/>
  <c r="BD137" i="13"/>
  <c r="BD5" i="10"/>
  <c r="BC137" i="13"/>
  <c r="BC5" i="10"/>
  <c r="BB137" i="13"/>
  <c r="BB5" i="10"/>
  <c r="BA137" i="13"/>
  <c r="BA5" i="10"/>
  <c r="AZ137" i="13"/>
  <c r="AZ5" i="10"/>
  <c r="AY137" i="13"/>
  <c r="AY5" i="10"/>
  <c r="AX137" i="13"/>
  <c r="AX5" i="10"/>
  <c r="AW137" i="13"/>
  <c r="AW5" i="10"/>
  <c r="AV137" i="13"/>
  <c r="AV5" i="10"/>
  <c r="AU137" i="13"/>
  <c r="AU5" i="10"/>
  <c r="AT137" i="13"/>
  <c r="AT5" i="10"/>
  <c r="AS137" i="13"/>
  <c r="AS5" i="10"/>
  <c r="AR137" i="13"/>
  <c r="AR5" i="10"/>
  <c r="AQ137" i="13"/>
  <c r="AQ5" i="10"/>
  <c r="AP137" i="13"/>
  <c r="AP5" i="10"/>
  <c r="AO137" i="13"/>
  <c r="AO5" i="10"/>
  <c r="AN137" i="13"/>
  <c r="AN5" i="10"/>
  <c r="AM137" i="13"/>
  <c r="AM5" i="10"/>
  <c r="AL137" i="13"/>
  <c r="AL5" i="10"/>
  <c r="AK137" i="13"/>
  <c r="AK5" i="10"/>
  <c r="AJ137" i="13"/>
  <c r="AJ5" i="10"/>
  <c r="AI137" i="13"/>
  <c r="AI5" i="10"/>
  <c r="AH137" i="13"/>
  <c r="AH5" i="10"/>
  <c r="AG137" i="13"/>
  <c r="AG5" i="10"/>
  <c r="AF137" i="13"/>
  <c r="AF5" i="10"/>
  <c r="AE137" i="13"/>
  <c r="AE5" i="10"/>
  <c r="AD137" i="13"/>
  <c r="AD5" i="10"/>
  <c r="AC137" i="13"/>
  <c r="AC5" i="10"/>
  <c r="AB137" i="13"/>
  <c r="AB5" i="10"/>
  <c r="AA137" i="13"/>
  <c r="AA5" i="10"/>
  <c r="Z137" i="13"/>
  <c r="Z5" i="10"/>
  <c r="Y137" i="13"/>
  <c r="Y5" i="10"/>
  <c r="X137" i="13"/>
  <c r="X5" i="10"/>
  <c r="W137" i="13"/>
  <c r="W5" i="10"/>
  <c r="V137" i="13"/>
  <c r="V5" i="10"/>
  <c r="U137" i="13"/>
  <c r="U5" i="10"/>
  <c r="T137" i="13"/>
  <c r="T5" i="10"/>
  <c r="S137" i="13"/>
  <c r="S5" i="10"/>
  <c r="R137" i="13"/>
  <c r="R5" i="10"/>
  <c r="Q137" i="13"/>
  <c r="Q5" i="10"/>
  <c r="P137" i="13"/>
  <c r="P5" i="10"/>
  <c r="O137" i="13"/>
  <c r="O5" i="10"/>
  <c r="N137" i="13"/>
  <c r="N5" i="10"/>
  <c r="M137" i="13"/>
  <c r="M5" i="10"/>
  <c r="L137" i="13"/>
  <c r="L5" i="10"/>
  <c r="K137" i="13"/>
  <c r="K5" i="10"/>
  <c r="J137" i="13"/>
  <c r="J5" i="10"/>
  <c r="I137" i="13"/>
  <c r="I5" i="10"/>
  <c r="H137" i="13"/>
  <c r="H5" i="10"/>
  <c r="G137" i="13"/>
  <c r="G5" i="10"/>
  <c r="F137" i="13"/>
  <c r="F5" i="10"/>
  <c r="E137" i="13"/>
  <c r="E5" i="10"/>
  <c r="D137" i="13"/>
  <c r="D5" i="10"/>
  <c r="C137" i="13"/>
  <c r="BJ120" i="13"/>
  <c r="BI120" i="13"/>
  <c r="BH120" i="13"/>
  <c r="BG120" i="13"/>
  <c r="BF120" i="13"/>
  <c r="BE120" i="13"/>
  <c r="BD120" i="13"/>
  <c r="BC120" i="13"/>
  <c r="BB120" i="13"/>
  <c r="BA120" i="13"/>
  <c r="AZ120" i="13"/>
  <c r="AY120" i="13"/>
  <c r="AX120" i="13"/>
  <c r="AW120" i="13"/>
  <c r="AV120" i="13"/>
  <c r="AU120" i="13"/>
  <c r="AT120" i="13"/>
  <c r="AS120" i="13"/>
  <c r="AR120" i="13"/>
  <c r="AQ120" i="13"/>
  <c r="AP120" i="13"/>
  <c r="AO120" i="13"/>
  <c r="AN120" i="13"/>
  <c r="AM120" i="13"/>
  <c r="AL120" i="13"/>
  <c r="AK120" i="13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C119" i="13"/>
  <c r="D137" i="10"/>
  <c r="C96" i="13"/>
  <c r="D138" i="10"/>
  <c r="C97" i="13"/>
  <c r="C95" i="13"/>
  <c r="C123" i="13"/>
  <c r="C124" i="13"/>
  <c r="C122" i="13"/>
  <c r="D7" i="10"/>
  <c r="C129" i="13"/>
  <c r="C128" i="13"/>
  <c r="C125" i="13"/>
  <c r="C126" i="13"/>
  <c r="C131" i="13"/>
  <c r="BJ119" i="13"/>
  <c r="E137" i="10"/>
  <c r="F137" i="10"/>
  <c r="G137" i="10"/>
  <c r="H137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7" i="10"/>
  <c r="Z137" i="10"/>
  <c r="AA137" i="10"/>
  <c r="AB137" i="10"/>
  <c r="AC137" i="10"/>
  <c r="AD137" i="10"/>
  <c r="AE137" i="10"/>
  <c r="AF137" i="10"/>
  <c r="AG137" i="10"/>
  <c r="AH137" i="10"/>
  <c r="AI137" i="10"/>
  <c r="AJ137" i="10"/>
  <c r="AK137" i="10"/>
  <c r="AL137" i="10"/>
  <c r="AM137" i="10"/>
  <c r="AN137" i="10"/>
  <c r="AO137" i="10"/>
  <c r="AP137" i="10"/>
  <c r="AQ137" i="10"/>
  <c r="AR137" i="10"/>
  <c r="AS137" i="10"/>
  <c r="AT137" i="10"/>
  <c r="AU137" i="10"/>
  <c r="AV137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J96" i="13"/>
  <c r="E138" i="10"/>
  <c r="F138" i="10"/>
  <c r="G138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Z138" i="10"/>
  <c r="AA138" i="10"/>
  <c r="AB138" i="10"/>
  <c r="AC138" i="10"/>
  <c r="AD138" i="10"/>
  <c r="AE138" i="10"/>
  <c r="AF138" i="10"/>
  <c r="AG138" i="10"/>
  <c r="AH138" i="10"/>
  <c r="AI138" i="10"/>
  <c r="AJ138" i="10"/>
  <c r="AK138" i="10"/>
  <c r="AL138" i="10"/>
  <c r="AM138" i="10"/>
  <c r="AN138" i="10"/>
  <c r="AO138" i="10"/>
  <c r="AP138" i="10"/>
  <c r="AQ138" i="10"/>
  <c r="AR138" i="10"/>
  <c r="AS138" i="10"/>
  <c r="AT138" i="10"/>
  <c r="AU138" i="10"/>
  <c r="AV138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J296" i="11"/>
  <c r="BK138" i="10"/>
  <c r="BJ97" i="13"/>
  <c r="BJ95" i="13"/>
  <c r="BJ305" i="11"/>
  <c r="BJ127" i="13"/>
  <c r="E7" i="10"/>
  <c r="F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Y7" i="10"/>
  <c r="Z7" i="10"/>
  <c r="AA7" i="10"/>
  <c r="AB7" i="10"/>
  <c r="AC7" i="10"/>
  <c r="AD7" i="10"/>
  <c r="AE7" i="10"/>
  <c r="AF7" i="10"/>
  <c r="AG7" i="10"/>
  <c r="AH7" i="10"/>
  <c r="AI7" i="10"/>
  <c r="AJ7" i="10"/>
  <c r="AK7" i="10"/>
  <c r="AL7" i="10"/>
  <c r="AM7" i="10"/>
  <c r="AN7" i="10"/>
  <c r="AO7" i="10"/>
  <c r="AP7" i="10"/>
  <c r="AQ7" i="10"/>
  <c r="AR7" i="10"/>
  <c r="AS7" i="10"/>
  <c r="AT7" i="10"/>
  <c r="AU7" i="10"/>
  <c r="AV7" i="10"/>
  <c r="AW7" i="10"/>
  <c r="AX7" i="10"/>
  <c r="AY7" i="10"/>
  <c r="AZ7" i="10"/>
  <c r="BA7" i="10"/>
  <c r="BB7" i="10"/>
  <c r="BC7" i="10"/>
  <c r="BD7" i="10"/>
  <c r="BE7" i="10"/>
  <c r="BF7" i="10"/>
  <c r="BG7" i="10"/>
  <c r="BH7" i="10"/>
  <c r="BI7" i="10"/>
  <c r="BJ7" i="10"/>
  <c r="BK7" i="10"/>
  <c r="BJ129" i="13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Y8" i="10"/>
  <c r="Z8" i="10"/>
  <c r="AA8" i="10"/>
  <c r="AB8" i="10"/>
  <c r="AC8" i="10"/>
  <c r="AD8" i="10"/>
  <c r="AE8" i="10"/>
  <c r="AF8" i="10"/>
  <c r="AG8" i="10"/>
  <c r="AH8" i="10"/>
  <c r="AI8" i="10"/>
  <c r="AJ8" i="10"/>
  <c r="AK8" i="10"/>
  <c r="AL8" i="10"/>
  <c r="AM8" i="10"/>
  <c r="AN8" i="10"/>
  <c r="AO8" i="10"/>
  <c r="AP8" i="10"/>
  <c r="AQ8" i="10"/>
  <c r="AR8" i="10"/>
  <c r="AS8" i="10"/>
  <c r="AT8" i="10"/>
  <c r="AU8" i="10"/>
  <c r="AV8" i="10"/>
  <c r="AW8" i="10"/>
  <c r="AX8" i="10"/>
  <c r="AY8" i="10"/>
  <c r="AZ8" i="10"/>
  <c r="BA8" i="10"/>
  <c r="BB8" i="10"/>
  <c r="BC8" i="10"/>
  <c r="BD8" i="10"/>
  <c r="BE8" i="10"/>
  <c r="BF8" i="10"/>
  <c r="BG8" i="10"/>
  <c r="BH8" i="10"/>
  <c r="BI8" i="10"/>
  <c r="BJ8" i="10"/>
  <c r="BK8" i="10"/>
  <c r="BJ130" i="13"/>
  <c r="BJ128" i="13"/>
  <c r="BJ292" i="11"/>
  <c r="BJ291" i="11"/>
  <c r="BJ123" i="13"/>
  <c r="BJ287" i="11"/>
  <c r="BJ124" i="13"/>
  <c r="BJ122" i="13"/>
  <c r="BJ294" i="11"/>
  <c r="BJ125" i="13"/>
  <c r="BJ286" i="11"/>
  <c r="BJ126" i="13"/>
  <c r="BJ131" i="13"/>
  <c r="Q133" i="10"/>
  <c r="R133" i="10"/>
  <c r="S133" i="10"/>
  <c r="T133" i="10"/>
  <c r="U133" i="10"/>
  <c r="V133" i="10"/>
  <c r="W133" i="10"/>
  <c r="X133" i="10"/>
  <c r="Y133" i="10"/>
  <c r="Z133" i="10"/>
  <c r="AA133" i="10"/>
  <c r="AB133" i="10"/>
  <c r="AC133" i="10"/>
  <c r="AD133" i="10"/>
  <c r="AE133" i="10"/>
  <c r="AF133" i="10"/>
  <c r="AG133" i="10"/>
  <c r="AH133" i="10"/>
  <c r="AI133" i="10"/>
  <c r="AJ133" i="10"/>
  <c r="AK133" i="10"/>
  <c r="AL133" i="10"/>
  <c r="AM133" i="10"/>
  <c r="AN133" i="10"/>
  <c r="AO133" i="10"/>
  <c r="AP133" i="10"/>
  <c r="AQ133" i="10"/>
  <c r="AR133" i="10"/>
  <c r="AS133" i="10"/>
  <c r="AT133" i="10"/>
  <c r="AU133" i="10"/>
  <c r="AV133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Q175" i="10"/>
  <c r="R175" i="10"/>
  <c r="S175" i="10"/>
  <c r="T175" i="10"/>
  <c r="U175" i="10"/>
  <c r="V175" i="10"/>
  <c r="W175" i="10"/>
  <c r="X175" i="10"/>
  <c r="Y175" i="10"/>
  <c r="Z175" i="10"/>
  <c r="AA175" i="10"/>
  <c r="AB175" i="10"/>
  <c r="AC175" i="10"/>
  <c r="AD175" i="10"/>
  <c r="AE175" i="10"/>
  <c r="AF175" i="10"/>
  <c r="AG175" i="10"/>
  <c r="AH175" i="10"/>
  <c r="AI175" i="10"/>
  <c r="AJ175" i="10"/>
  <c r="AK175" i="10"/>
  <c r="AL175" i="10"/>
  <c r="AM175" i="10"/>
  <c r="AN175" i="10"/>
  <c r="AO175" i="10"/>
  <c r="AP175" i="10"/>
  <c r="AQ175" i="10"/>
  <c r="AR175" i="10"/>
  <c r="AS175" i="10"/>
  <c r="AT175" i="10"/>
  <c r="AU175" i="10"/>
  <c r="AV175" i="10"/>
  <c r="AW175" i="10"/>
  <c r="AX175" i="10"/>
  <c r="AY175" i="10"/>
  <c r="AZ175" i="10"/>
  <c r="BL1709" i="4"/>
  <c r="BA175" i="10"/>
  <c r="BB175" i="10"/>
  <c r="BC175" i="10"/>
  <c r="BD175" i="10"/>
  <c r="BE175" i="10"/>
  <c r="BF175" i="10"/>
  <c r="BG175" i="10"/>
  <c r="BH175" i="10"/>
  <c r="BI175" i="10"/>
  <c r="BJ175" i="10"/>
  <c r="Q176" i="10"/>
  <c r="R176" i="10"/>
  <c r="S176" i="10"/>
  <c r="T176" i="10"/>
  <c r="U176" i="10"/>
  <c r="V176" i="10"/>
  <c r="W176" i="10"/>
  <c r="X176" i="10"/>
  <c r="Y176" i="10"/>
  <c r="Z176" i="10"/>
  <c r="AA176" i="10"/>
  <c r="AB176" i="10"/>
  <c r="AC176" i="10"/>
  <c r="AD176" i="10"/>
  <c r="AE176" i="10"/>
  <c r="AF176" i="10"/>
  <c r="AG176" i="10"/>
  <c r="AH176" i="10"/>
  <c r="AI176" i="10"/>
  <c r="AJ176" i="10"/>
  <c r="AK176" i="10"/>
  <c r="AL176" i="10"/>
  <c r="AM176" i="10"/>
  <c r="AN176" i="10"/>
  <c r="AO176" i="10"/>
  <c r="AP176" i="10"/>
  <c r="AQ176" i="10"/>
  <c r="AR176" i="10"/>
  <c r="AS176" i="10"/>
  <c r="AT176" i="10"/>
  <c r="AU176" i="10"/>
  <c r="AV176" i="10"/>
  <c r="AW176" i="10"/>
  <c r="AX176" i="10"/>
  <c r="AY176" i="10"/>
  <c r="AZ176" i="10"/>
  <c r="BL1710" i="4"/>
  <c r="BA176" i="10"/>
  <c r="BB176" i="10"/>
  <c r="BC176" i="10"/>
  <c r="BD176" i="10"/>
  <c r="BE176" i="10"/>
  <c r="BF176" i="10"/>
  <c r="BG176" i="10"/>
  <c r="BH176" i="10"/>
  <c r="BI176" i="10"/>
  <c r="BJ176" i="10"/>
  <c r="BJ174" i="10"/>
  <c r="AZ177" i="10"/>
  <c r="AY43" i="11"/>
  <c r="AY345" i="14"/>
  <c r="AY346" i="14"/>
  <c r="AY44" i="11"/>
  <c r="JV28" i="8"/>
  <c r="JV36" i="8"/>
  <c r="JV124" i="8"/>
  <c r="AY42" i="11"/>
  <c r="BK1675" i="4"/>
  <c r="AY46" i="11"/>
  <c r="BK1635" i="4"/>
  <c r="BK1636" i="4"/>
  <c r="AY45" i="11"/>
  <c r="AY41" i="11"/>
  <c r="BK645" i="4"/>
  <c r="AY37" i="11"/>
  <c r="BJ1185" i="4"/>
  <c r="BK1181" i="4"/>
  <c r="BK892" i="4"/>
  <c r="BK1182" i="4"/>
  <c r="BK1183" i="4"/>
  <c r="BK1174" i="4"/>
  <c r="BK1175" i="4"/>
  <c r="BK1176" i="4"/>
  <c r="BK1177" i="4"/>
  <c r="BK1184" i="4"/>
  <c r="BK1462" i="4"/>
  <c r="AY33" i="11"/>
  <c r="BJ1200" i="4"/>
  <c r="BK1196" i="4"/>
  <c r="BK896" i="4"/>
  <c r="BK1197" i="4"/>
  <c r="BK1198" i="4"/>
  <c r="BK1189" i="4"/>
  <c r="BK1190" i="4"/>
  <c r="BK1191" i="4"/>
  <c r="BK1192" i="4"/>
  <c r="BK1199" i="4"/>
  <c r="BK1466" i="4"/>
  <c r="AY34" i="11"/>
  <c r="BJ1215" i="4"/>
  <c r="BK1211" i="4"/>
  <c r="BK1212" i="4"/>
  <c r="BK1213" i="4"/>
  <c r="BK1204" i="4"/>
  <c r="BK1205" i="4"/>
  <c r="BK1206" i="4"/>
  <c r="BK1207" i="4"/>
  <c r="BK1214" i="4"/>
  <c r="BK1471" i="4"/>
  <c r="AY35" i="11"/>
  <c r="BJ1230" i="4"/>
  <c r="BK1226" i="4"/>
  <c r="BK1227" i="4"/>
  <c r="BK1228" i="4"/>
  <c r="BK1219" i="4"/>
  <c r="BK1220" i="4"/>
  <c r="BK1221" i="4"/>
  <c r="BK1222" i="4"/>
  <c r="BK1229" i="4"/>
  <c r="BK1476" i="4"/>
  <c r="AY36" i="11"/>
  <c r="AY32" i="11"/>
  <c r="AY9" i="14"/>
  <c r="AY10" i="14"/>
  <c r="AY13" i="14"/>
  <c r="AY11" i="14"/>
  <c r="AY22" i="14"/>
  <c r="AY25" i="14"/>
  <c r="AY32" i="14"/>
  <c r="AY158" i="14"/>
  <c r="AY41" i="14"/>
  <c r="AY42" i="14"/>
  <c r="AY45" i="14"/>
  <c r="AY43" i="14"/>
  <c r="AY54" i="14"/>
  <c r="AY57" i="14"/>
  <c r="AY64" i="14"/>
  <c r="AY159" i="14"/>
  <c r="AY71" i="14"/>
  <c r="AY72" i="14"/>
  <c r="AY75" i="14"/>
  <c r="AY73" i="14"/>
  <c r="AY84" i="14"/>
  <c r="AY87" i="14"/>
  <c r="AY94" i="14"/>
  <c r="AY160" i="14"/>
  <c r="AY250" i="14"/>
  <c r="AY251" i="14"/>
  <c r="AY39" i="11"/>
  <c r="AY182" i="14"/>
  <c r="AY266" i="14"/>
  <c r="AY267" i="14"/>
  <c r="AY40" i="11"/>
  <c r="AY38" i="11"/>
  <c r="AY47" i="11"/>
  <c r="AY48" i="11"/>
  <c r="AY49" i="11"/>
  <c r="AY50" i="11"/>
  <c r="AY51" i="11"/>
  <c r="AY52" i="11"/>
  <c r="AY53" i="11"/>
  <c r="AY31" i="11"/>
  <c r="AY67" i="11"/>
  <c r="AY347" i="14"/>
  <c r="AY68" i="11"/>
  <c r="JV29" i="8"/>
  <c r="JV37" i="8"/>
  <c r="JV125" i="8"/>
  <c r="AY66" i="11"/>
  <c r="BK1676" i="4"/>
  <c r="AY70" i="11"/>
  <c r="BK1637" i="4"/>
  <c r="AY69" i="11"/>
  <c r="AY65" i="11"/>
  <c r="BK646" i="4"/>
  <c r="AY61" i="11"/>
  <c r="BJ1245" i="4"/>
  <c r="BK1241" i="4"/>
  <c r="BK917" i="4"/>
  <c r="BK1242" i="4"/>
  <c r="BK1243" i="4"/>
  <c r="BK1234" i="4"/>
  <c r="BK1235" i="4"/>
  <c r="BK1236" i="4"/>
  <c r="BK1237" i="4"/>
  <c r="BK1244" i="4"/>
  <c r="BK1481" i="4"/>
  <c r="AY57" i="11"/>
  <c r="BK1467" i="4"/>
  <c r="AY58" i="11"/>
  <c r="BK1472" i="4"/>
  <c r="AY59" i="11"/>
  <c r="BK1477" i="4"/>
  <c r="AY60" i="11"/>
  <c r="AY56" i="11"/>
  <c r="AY252" i="14"/>
  <c r="AY63" i="11"/>
  <c r="AY268" i="14"/>
  <c r="AY64" i="11"/>
  <c r="AY62" i="11"/>
  <c r="AY71" i="11"/>
  <c r="AY72" i="11"/>
  <c r="AY73" i="11"/>
  <c r="AY74" i="11"/>
  <c r="AY75" i="11"/>
  <c r="AY76" i="11"/>
  <c r="AY77" i="11"/>
  <c r="AY55" i="11"/>
  <c r="AY30" i="11"/>
  <c r="AY92" i="11"/>
  <c r="AY348" i="14"/>
  <c r="AY349" i="14"/>
  <c r="AY93" i="11"/>
  <c r="BK1678" i="4"/>
  <c r="AY95" i="11"/>
  <c r="BK1638" i="4"/>
  <c r="BK1639" i="4"/>
  <c r="AY94" i="11"/>
  <c r="AY90" i="11"/>
  <c r="BK648" i="4"/>
  <c r="AY86" i="11"/>
  <c r="BJ1261" i="4"/>
  <c r="BK1257" i="4"/>
  <c r="BK923" i="4"/>
  <c r="BK1258" i="4"/>
  <c r="BK1259" i="4"/>
  <c r="BK1250" i="4"/>
  <c r="BK1251" i="4"/>
  <c r="BK1252" i="4"/>
  <c r="BK1253" i="4"/>
  <c r="BK1260" i="4"/>
  <c r="BK1486" i="4"/>
  <c r="AY82" i="11"/>
  <c r="BJ1276" i="4"/>
  <c r="BK1272" i="4"/>
  <c r="BK929" i="4"/>
  <c r="BK1273" i="4"/>
  <c r="BK1274" i="4"/>
  <c r="BK1265" i="4"/>
  <c r="BK1266" i="4"/>
  <c r="BK1267" i="4"/>
  <c r="BK1268" i="4"/>
  <c r="BK1275" i="4"/>
  <c r="BK1490" i="4"/>
  <c r="AY83" i="11"/>
  <c r="BJ1291" i="4"/>
  <c r="BK1287" i="4"/>
  <c r="BK1288" i="4"/>
  <c r="BK1289" i="4"/>
  <c r="BK1280" i="4"/>
  <c r="BK1281" i="4"/>
  <c r="BK1282" i="4"/>
  <c r="BK1283" i="4"/>
  <c r="BK1290" i="4"/>
  <c r="BK1494" i="4"/>
  <c r="AY84" i="11"/>
  <c r="BJ1306" i="4"/>
  <c r="BK1302" i="4"/>
  <c r="BK1303" i="4"/>
  <c r="BK1304" i="4"/>
  <c r="BK1295" i="4"/>
  <c r="BK1296" i="4"/>
  <c r="BK1297" i="4"/>
  <c r="BK1298" i="4"/>
  <c r="BK1305" i="4"/>
  <c r="BK1498" i="4"/>
  <c r="AY85" i="11"/>
  <c r="AY81" i="11"/>
  <c r="AY164" i="14"/>
  <c r="AY165" i="14"/>
  <c r="AY166" i="14"/>
  <c r="AY253" i="14"/>
  <c r="AY254" i="14"/>
  <c r="AY183" i="14"/>
  <c r="AY269" i="14"/>
  <c r="AY270" i="14"/>
  <c r="AY89" i="11"/>
  <c r="AY87" i="11"/>
  <c r="AY96" i="11"/>
  <c r="AY97" i="11"/>
  <c r="AY98" i="11"/>
  <c r="AY99" i="11"/>
  <c r="AY100" i="11"/>
  <c r="AY101" i="11"/>
  <c r="AY102" i="11"/>
  <c r="AY80" i="11"/>
  <c r="AY79" i="11"/>
  <c r="AY117" i="11"/>
  <c r="AY350" i="14"/>
  <c r="AY351" i="14"/>
  <c r="AY118" i="11"/>
  <c r="JV56" i="8"/>
  <c r="JV64" i="8"/>
  <c r="JV128" i="8"/>
  <c r="AY116" i="11"/>
  <c r="BK1680" i="4"/>
  <c r="AY120" i="11"/>
  <c r="BK1640" i="4"/>
  <c r="BK1641" i="4"/>
  <c r="AY119" i="11"/>
  <c r="AY115" i="11"/>
  <c r="BK650" i="4"/>
  <c r="AY111" i="11"/>
  <c r="BJ1382" i="4"/>
  <c r="BK1378" i="4"/>
  <c r="BK952" i="4"/>
  <c r="BK1379" i="4"/>
  <c r="BK1380" i="4"/>
  <c r="BK1371" i="4"/>
  <c r="BK1372" i="4"/>
  <c r="BK1373" i="4"/>
  <c r="BK1374" i="4"/>
  <c r="BK1381" i="4"/>
  <c r="BK1522" i="4"/>
  <c r="AY107" i="11"/>
  <c r="BJ1337" i="4"/>
  <c r="BK1333" i="4"/>
  <c r="BK956" i="4"/>
  <c r="BK1334" i="4"/>
  <c r="BK1335" i="4"/>
  <c r="BK1326" i="4"/>
  <c r="BK1327" i="4"/>
  <c r="BK1328" i="4"/>
  <c r="BK1329" i="4"/>
  <c r="BK1336" i="4"/>
  <c r="BK1507" i="4"/>
  <c r="AY108" i="11"/>
  <c r="BJ1352" i="4"/>
  <c r="BK1348" i="4"/>
  <c r="BK1349" i="4"/>
  <c r="BK1350" i="4"/>
  <c r="BK1341" i="4"/>
  <c r="BK1342" i="4"/>
  <c r="BK1343" i="4"/>
  <c r="BK1344" i="4"/>
  <c r="BK1351" i="4"/>
  <c r="BK1512" i="4"/>
  <c r="AY109" i="11"/>
  <c r="BJ1367" i="4"/>
  <c r="BK1363" i="4"/>
  <c r="BK1364" i="4"/>
  <c r="BK1365" i="4"/>
  <c r="BK1356" i="4"/>
  <c r="BK1357" i="4"/>
  <c r="BK1358" i="4"/>
  <c r="BK1359" i="4"/>
  <c r="BK1366" i="4"/>
  <c r="BK1517" i="4"/>
  <c r="AY110" i="11"/>
  <c r="AY106" i="11"/>
  <c r="AY170" i="14"/>
  <c r="AY171" i="14"/>
  <c r="AY172" i="14"/>
  <c r="AY255" i="14"/>
  <c r="AY256" i="14"/>
  <c r="AY113" i="11"/>
  <c r="AY184" i="14"/>
  <c r="AY271" i="14"/>
  <c r="AY272" i="14"/>
  <c r="AY114" i="11"/>
  <c r="AY112" i="11"/>
  <c r="AY121" i="11"/>
  <c r="AY122" i="11"/>
  <c r="AY123" i="11"/>
  <c r="AY124" i="11"/>
  <c r="AY125" i="11"/>
  <c r="AY126" i="11"/>
  <c r="AY127" i="11"/>
  <c r="AY105" i="11"/>
  <c r="AY141" i="11"/>
  <c r="AY352" i="14"/>
  <c r="AY142" i="11"/>
  <c r="JV57" i="8"/>
  <c r="JV65" i="8"/>
  <c r="JV129" i="8"/>
  <c r="AY140" i="11"/>
  <c r="BK1681" i="4"/>
  <c r="AY144" i="11"/>
  <c r="BK1642" i="4"/>
  <c r="AY143" i="11"/>
  <c r="AY139" i="11"/>
  <c r="BK651" i="4"/>
  <c r="AY135" i="11"/>
  <c r="BK1508" i="4"/>
  <c r="AY132" i="11"/>
  <c r="BK1513" i="4"/>
  <c r="AY133" i="11"/>
  <c r="BK1518" i="4"/>
  <c r="AY134" i="11"/>
  <c r="BJ1322" i="4"/>
  <c r="BK1318" i="4"/>
  <c r="BK977" i="4"/>
  <c r="BK1319" i="4"/>
  <c r="BK1320" i="4"/>
  <c r="BK1311" i="4"/>
  <c r="BK1312" i="4"/>
  <c r="BK1313" i="4"/>
  <c r="BK1314" i="4"/>
  <c r="BK1321" i="4"/>
  <c r="BK1503" i="4"/>
  <c r="AY131" i="11"/>
  <c r="AY130" i="11"/>
  <c r="AY257" i="14"/>
  <c r="AY137" i="11"/>
  <c r="AY273" i="14"/>
  <c r="AY138" i="11"/>
  <c r="AY136" i="11"/>
  <c r="AY145" i="11"/>
  <c r="AY146" i="11"/>
  <c r="AY147" i="11"/>
  <c r="AY148" i="11"/>
  <c r="AY149" i="11"/>
  <c r="AY150" i="11"/>
  <c r="AY151" i="11"/>
  <c r="AY129" i="11"/>
  <c r="AY104" i="11"/>
  <c r="AY166" i="11"/>
  <c r="AY353" i="14"/>
  <c r="AY354" i="14"/>
  <c r="AY167" i="11"/>
  <c r="JV73" i="8"/>
  <c r="JV83" i="8"/>
  <c r="JV131" i="8"/>
  <c r="AY165" i="11"/>
  <c r="AY169" i="11"/>
  <c r="BK1643" i="4"/>
  <c r="BK1644" i="4"/>
  <c r="AY168" i="11"/>
  <c r="AY164" i="11"/>
  <c r="BK653" i="4"/>
  <c r="AY160" i="11"/>
  <c r="BJ1458" i="4"/>
  <c r="BK1454" i="4"/>
  <c r="BK984" i="4"/>
  <c r="BK1455" i="4"/>
  <c r="BK1456" i="4"/>
  <c r="BK1447" i="4"/>
  <c r="BK1448" i="4"/>
  <c r="BK1449" i="4"/>
  <c r="BK1450" i="4"/>
  <c r="BK1457" i="4"/>
  <c r="BK1550" i="4"/>
  <c r="AY156" i="11"/>
  <c r="BJ1413" i="4"/>
  <c r="BK1409" i="4"/>
  <c r="BK988" i="4"/>
  <c r="BK1410" i="4"/>
  <c r="BK1411" i="4"/>
  <c r="BK1402" i="4"/>
  <c r="BK1403" i="4"/>
  <c r="BK1404" i="4"/>
  <c r="BK1405" i="4"/>
  <c r="BK1412" i="4"/>
  <c r="BK1533" i="4"/>
  <c r="AY157" i="11"/>
  <c r="BJ1428" i="4"/>
  <c r="BK1424" i="4"/>
  <c r="BK1425" i="4"/>
  <c r="BK1426" i="4"/>
  <c r="BK1417" i="4"/>
  <c r="BK1418" i="4"/>
  <c r="BK1419" i="4"/>
  <c r="BK1420" i="4"/>
  <c r="BK1427" i="4"/>
  <c r="BK1539" i="4"/>
  <c r="AY158" i="11"/>
  <c r="BJ1443" i="4"/>
  <c r="BK1439" i="4"/>
  <c r="BK1440" i="4"/>
  <c r="BK1441" i="4"/>
  <c r="BK1432" i="4"/>
  <c r="BK1433" i="4"/>
  <c r="BK1434" i="4"/>
  <c r="BK1435" i="4"/>
  <c r="BK1442" i="4"/>
  <c r="BK1545" i="4"/>
  <c r="AY159" i="11"/>
  <c r="AY155" i="11"/>
  <c r="AY176" i="14"/>
  <c r="AY177" i="14"/>
  <c r="AY178" i="14"/>
  <c r="AY258" i="14"/>
  <c r="AY259" i="14"/>
  <c r="AY162" i="11"/>
  <c r="AY185" i="14"/>
  <c r="AY274" i="14"/>
  <c r="AY275" i="14"/>
  <c r="AY163" i="11"/>
  <c r="AY161" i="11"/>
  <c r="AY170" i="11"/>
  <c r="AY171" i="11"/>
  <c r="AY172" i="11"/>
  <c r="AY173" i="11"/>
  <c r="AY174" i="11"/>
  <c r="AY175" i="11"/>
  <c r="AY176" i="11"/>
  <c r="AY154" i="11"/>
  <c r="AY190" i="11"/>
  <c r="AY355" i="14"/>
  <c r="AY191" i="11"/>
  <c r="JV74" i="8"/>
  <c r="JV84" i="8"/>
  <c r="JV132" i="8"/>
  <c r="JV185" i="8"/>
  <c r="AY189" i="11"/>
  <c r="BK1645" i="4"/>
  <c r="AY192" i="11"/>
  <c r="AY193" i="11"/>
  <c r="AY188" i="11"/>
  <c r="BK654" i="4"/>
  <c r="AY184" i="11"/>
  <c r="BK1532" i="4"/>
  <c r="AY181" i="11"/>
  <c r="BK1538" i="4"/>
  <c r="AY182" i="11"/>
  <c r="BK1544" i="4"/>
  <c r="AY183" i="11"/>
  <c r="BJ1398" i="4"/>
  <c r="BK1394" i="4"/>
  <c r="BK1009" i="4"/>
  <c r="BK1395" i="4"/>
  <c r="BK1396" i="4"/>
  <c r="BK1387" i="4"/>
  <c r="BK1388" i="4"/>
  <c r="BK1389" i="4"/>
  <c r="BK1390" i="4"/>
  <c r="BK1397" i="4"/>
  <c r="BK1527" i="4"/>
  <c r="AY180" i="11"/>
  <c r="AY179" i="11"/>
  <c r="AY260" i="14"/>
  <c r="AY186" i="11"/>
  <c r="AY276" i="14"/>
  <c r="AY187" i="11"/>
  <c r="AY185" i="11"/>
  <c r="AY194" i="11"/>
  <c r="AY195" i="11"/>
  <c r="AY196" i="11"/>
  <c r="AY197" i="11"/>
  <c r="AY198" i="11"/>
  <c r="AY199" i="11"/>
  <c r="AY200" i="11"/>
  <c r="AY178" i="11"/>
  <c r="AY214" i="11"/>
  <c r="AY356" i="14"/>
  <c r="AY215" i="11"/>
  <c r="JV75" i="8"/>
  <c r="JV85" i="8"/>
  <c r="JV133" i="8"/>
  <c r="JV186" i="8"/>
  <c r="AY213" i="11"/>
  <c r="BK1646" i="4"/>
  <c r="AY216" i="11"/>
  <c r="AY212" i="11"/>
  <c r="BK655" i="4"/>
  <c r="AY208" i="11"/>
  <c r="BK1534" i="4"/>
  <c r="AY205" i="11"/>
  <c r="BK1540" i="4"/>
  <c r="AY206" i="11"/>
  <c r="BK1546" i="4"/>
  <c r="AY207" i="11"/>
  <c r="BK1528" i="4"/>
  <c r="AY204" i="11"/>
  <c r="AY203" i="11"/>
  <c r="AY261" i="14"/>
  <c r="AY210" i="11"/>
  <c r="AY277" i="14"/>
  <c r="AY211" i="11"/>
  <c r="AY209" i="11"/>
  <c r="AY218" i="11"/>
  <c r="AY219" i="11"/>
  <c r="AY220" i="11"/>
  <c r="AY221" i="11"/>
  <c r="AY222" i="11"/>
  <c r="AY223" i="11"/>
  <c r="AY224" i="11"/>
  <c r="AY202" i="11"/>
  <c r="AY234" i="11"/>
  <c r="AY357" i="14"/>
  <c r="AY235" i="11"/>
  <c r="AY238" i="11"/>
  <c r="AY236" i="11"/>
  <c r="AY237" i="11"/>
  <c r="AY232" i="11"/>
  <c r="BK656" i="4"/>
  <c r="AY228" i="11"/>
  <c r="AY227" i="11"/>
  <c r="AY262" i="14"/>
  <c r="AY230" i="11"/>
  <c r="AY278" i="14"/>
  <c r="AY231" i="11"/>
  <c r="AY229" i="11"/>
  <c r="AY239" i="11"/>
  <c r="AY240" i="11"/>
  <c r="AY241" i="11"/>
  <c r="AY242" i="11"/>
  <c r="AY243" i="11"/>
  <c r="AY244" i="11"/>
  <c r="AY245" i="11"/>
  <c r="AY226" i="11"/>
  <c r="AY153" i="11"/>
  <c r="AY29" i="11"/>
  <c r="AY248" i="11"/>
  <c r="AY199" i="14"/>
  <c r="AY202" i="14"/>
  <c r="AY209" i="14"/>
  <c r="AY212" i="14"/>
  <c r="AY257" i="11"/>
  <c r="AY252" i="11"/>
  <c r="AZ12" i="10"/>
  <c r="BK281" i="4"/>
  <c r="BK282" i="4"/>
  <c r="AY263" i="11"/>
  <c r="AZ15" i="10"/>
  <c r="BK285" i="4"/>
  <c r="BK286" i="4"/>
  <c r="AY264" i="11"/>
  <c r="AZ18" i="10"/>
  <c r="BK289" i="4"/>
  <c r="BK290" i="4"/>
  <c r="AY265" i="11"/>
  <c r="AY262" i="11"/>
  <c r="AY260" i="11"/>
  <c r="JV200" i="8"/>
  <c r="JV196" i="8"/>
  <c r="JW196" i="8"/>
  <c r="JX196" i="8"/>
  <c r="JY196" i="8"/>
  <c r="JZ196" i="8"/>
  <c r="KA196" i="8"/>
  <c r="KB196" i="8"/>
  <c r="KC196" i="8"/>
  <c r="KD196" i="8"/>
  <c r="KE196" i="8"/>
  <c r="KF196" i="8"/>
  <c r="KG196" i="8"/>
  <c r="JV195" i="8"/>
  <c r="JV197" i="8"/>
  <c r="JV201" i="8"/>
  <c r="AY277" i="11"/>
  <c r="AY213" i="14"/>
  <c r="AY278" i="11"/>
  <c r="AY276" i="11"/>
  <c r="AY273" i="11"/>
  <c r="BK1631" i="4"/>
  <c r="AY261" i="11"/>
  <c r="AY259" i="11"/>
  <c r="AY250" i="11"/>
  <c r="AY280" i="11"/>
  <c r="BK283" i="4"/>
  <c r="BK287" i="4"/>
  <c r="BK291" i="4"/>
  <c r="AY284" i="11"/>
  <c r="AY283" i="11"/>
  <c r="AY286" i="11"/>
  <c r="AY287" i="11"/>
  <c r="AY282" i="11"/>
  <c r="AY295" i="11"/>
  <c r="AY305" i="11"/>
  <c r="AY292" i="11"/>
  <c r="AY291" i="11"/>
  <c r="AY294" i="11"/>
  <c r="AY290" i="11"/>
  <c r="AY307" i="11"/>
  <c r="AY309" i="11"/>
  <c r="AY311" i="11"/>
  <c r="AZ178" i="10"/>
  <c r="BA177" i="10"/>
  <c r="AZ43" i="11"/>
  <c r="AZ345" i="14"/>
  <c r="AZ346" i="14"/>
  <c r="AZ44" i="11"/>
  <c r="JW28" i="8"/>
  <c r="JW36" i="8"/>
  <c r="JW124" i="8"/>
  <c r="AZ42" i="11"/>
  <c r="BL1675" i="4"/>
  <c r="AZ46" i="11"/>
  <c r="BL1635" i="4"/>
  <c r="BL1636" i="4"/>
  <c r="AZ45" i="11"/>
  <c r="AZ41" i="11"/>
  <c r="BL645" i="4"/>
  <c r="AZ37" i="11"/>
  <c r="BK1185" i="4"/>
  <c r="BL1181" i="4"/>
  <c r="BL892" i="4"/>
  <c r="BL1182" i="4"/>
  <c r="BL1183" i="4"/>
  <c r="BL1174" i="4"/>
  <c r="BL1175" i="4"/>
  <c r="BL1176" i="4"/>
  <c r="BL1177" i="4"/>
  <c r="BL1184" i="4"/>
  <c r="BL1462" i="4"/>
  <c r="AZ33" i="11"/>
  <c r="BK1200" i="4"/>
  <c r="BL1196" i="4"/>
  <c r="BL896" i="4"/>
  <c r="BL1197" i="4"/>
  <c r="BL1198" i="4"/>
  <c r="BL1189" i="4"/>
  <c r="BL1190" i="4"/>
  <c r="BL1191" i="4"/>
  <c r="BL1192" i="4"/>
  <c r="BL1199" i="4"/>
  <c r="BL1466" i="4"/>
  <c r="AZ34" i="11"/>
  <c r="BK1215" i="4"/>
  <c r="BL1211" i="4"/>
  <c r="BL1212" i="4"/>
  <c r="BL1213" i="4"/>
  <c r="BL1204" i="4"/>
  <c r="BL1205" i="4"/>
  <c r="BL1206" i="4"/>
  <c r="BL1207" i="4"/>
  <c r="BL1214" i="4"/>
  <c r="BL1471" i="4"/>
  <c r="AZ35" i="11"/>
  <c r="BK1230" i="4"/>
  <c r="BL1226" i="4"/>
  <c r="BL1227" i="4"/>
  <c r="BL1228" i="4"/>
  <c r="BL1219" i="4"/>
  <c r="BL1220" i="4"/>
  <c r="BL1221" i="4"/>
  <c r="BL1222" i="4"/>
  <c r="BL1229" i="4"/>
  <c r="BL1476" i="4"/>
  <c r="AZ36" i="11"/>
  <c r="AZ32" i="11"/>
  <c r="AZ9" i="14"/>
  <c r="AZ10" i="14"/>
  <c r="AZ13" i="14"/>
  <c r="AZ11" i="14"/>
  <c r="AZ22" i="14"/>
  <c r="AZ25" i="14"/>
  <c r="AZ32" i="14"/>
  <c r="AZ158" i="14"/>
  <c r="AZ41" i="14"/>
  <c r="AZ42" i="14"/>
  <c r="AZ45" i="14"/>
  <c r="AZ43" i="14"/>
  <c r="AZ54" i="14"/>
  <c r="AZ57" i="14"/>
  <c r="AZ64" i="14"/>
  <c r="AZ159" i="14"/>
  <c r="AZ71" i="14"/>
  <c r="AZ72" i="14"/>
  <c r="AZ75" i="14"/>
  <c r="AZ73" i="14"/>
  <c r="AZ84" i="14"/>
  <c r="AZ87" i="14"/>
  <c r="AZ94" i="14"/>
  <c r="AZ160" i="14"/>
  <c r="AZ250" i="14"/>
  <c r="AZ251" i="14"/>
  <c r="AZ39" i="11"/>
  <c r="AZ182" i="14"/>
  <c r="AZ266" i="14"/>
  <c r="AZ267" i="14"/>
  <c r="AZ40" i="11"/>
  <c r="AZ38" i="11"/>
  <c r="AZ47" i="11"/>
  <c r="AZ48" i="11"/>
  <c r="AZ49" i="11"/>
  <c r="AZ50" i="11"/>
  <c r="AZ51" i="11"/>
  <c r="AZ52" i="11"/>
  <c r="AZ53" i="11"/>
  <c r="AZ31" i="11"/>
  <c r="AZ67" i="11"/>
  <c r="AZ347" i="14"/>
  <c r="AZ68" i="11"/>
  <c r="JW29" i="8"/>
  <c r="JW37" i="8"/>
  <c r="JW125" i="8"/>
  <c r="AZ66" i="11"/>
  <c r="BL1676" i="4"/>
  <c r="AZ70" i="11"/>
  <c r="BL1637" i="4"/>
  <c r="AZ69" i="11"/>
  <c r="AZ65" i="11"/>
  <c r="BL646" i="4"/>
  <c r="AZ61" i="11"/>
  <c r="BK1245" i="4"/>
  <c r="BL1241" i="4"/>
  <c r="BL917" i="4"/>
  <c r="BL1242" i="4"/>
  <c r="BL1243" i="4"/>
  <c r="BL1234" i="4"/>
  <c r="BL1235" i="4"/>
  <c r="BL1236" i="4"/>
  <c r="BL1237" i="4"/>
  <c r="BL1244" i="4"/>
  <c r="BL1481" i="4"/>
  <c r="AZ57" i="11"/>
  <c r="BL1467" i="4"/>
  <c r="AZ58" i="11"/>
  <c r="BL1472" i="4"/>
  <c r="AZ59" i="11"/>
  <c r="BL1477" i="4"/>
  <c r="AZ60" i="11"/>
  <c r="AZ56" i="11"/>
  <c r="AZ252" i="14"/>
  <c r="AZ63" i="11"/>
  <c r="AZ268" i="14"/>
  <c r="AZ64" i="11"/>
  <c r="AZ62" i="11"/>
  <c r="AZ71" i="11"/>
  <c r="AZ72" i="11"/>
  <c r="AZ73" i="11"/>
  <c r="AZ74" i="11"/>
  <c r="AZ75" i="11"/>
  <c r="AZ76" i="11"/>
  <c r="AZ77" i="11"/>
  <c r="AZ55" i="11"/>
  <c r="AZ30" i="11"/>
  <c r="AZ92" i="11"/>
  <c r="AZ348" i="14"/>
  <c r="AZ349" i="14"/>
  <c r="AZ93" i="11"/>
  <c r="BL1678" i="4"/>
  <c r="AZ95" i="11"/>
  <c r="BL1638" i="4"/>
  <c r="BL1639" i="4"/>
  <c r="AZ94" i="11"/>
  <c r="AZ90" i="11"/>
  <c r="BL648" i="4"/>
  <c r="AZ86" i="11"/>
  <c r="BK1261" i="4"/>
  <c r="BL1257" i="4"/>
  <c r="BL923" i="4"/>
  <c r="BL1258" i="4"/>
  <c r="BL1259" i="4"/>
  <c r="BL1250" i="4"/>
  <c r="BL1251" i="4"/>
  <c r="BL1252" i="4"/>
  <c r="BL1253" i="4"/>
  <c r="BL1260" i="4"/>
  <c r="BL1486" i="4"/>
  <c r="AZ82" i="11"/>
  <c r="BK1276" i="4"/>
  <c r="BL1272" i="4"/>
  <c r="BL929" i="4"/>
  <c r="BL1273" i="4"/>
  <c r="BL1274" i="4"/>
  <c r="BL1265" i="4"/>
  <c r="BL1266" i="4"/>
  <c r="BL1267" i="4"/>
  <c r="BL1268" i="4"/>
  <c r="BL1275" i="4"/>
  <c r="BL1490" i="4"/>
  <c r="AZ83" i="11"/>
  <c r="BK1291" i="4"/>
  <c r="BL1287" i="4"/>
  <c r="BL1288" i="4"/>
  <c r="BL1289" i="4"/>
  <c r="BL1280" i="4"/>
  <c r="BL1281" i="4"/>
  <c r="BL1282" i="4"/>
  <c r="BL1283" i="4"/>
  <c r="BL1290" i="4"/>
  <c r="BL1494" i="4"/>
  <c r="AZ84" i="11"/>
  <c r="BK1306" i="4"/>
  <c r="BL1302" i="4"/>
  <c r="BL1303" i="4"/>
  <c r="BL1304" i="4"/>
  <c r="BL1295" i="4"/>
  <c r="BL1296" i="4"/>
  <c r="BL1297" i="4"/>
  <c r="BL1298" i="4"/>
  <c r="BL1305" i="4"/>
  <c r="BL1498" i="4"/>
  <c r="AZ85" i="11"/>
  <c r="AZ81" i="11"/>
  <c r="AZ164" i="14"/>
  <c r="AZ165" i="14"/>
  <c r="AZ166" i="14"/>
  <c r="AZ253" i="14"/>
  <c r="AZ254" i="14"/>
  <c r="AZ183" i="14"/>
  <c r="AZ269" i="14"/>
  <c r="AZ270" i="14"/>
  <c r="AZ89" i="11"/>
  <c r="AZ87" i="11"/>
  <c r="AZ96" i="11"/>
  <c r="AZ97" i="11"/>
  <c r="AZ98" i="11"/>
  <c r="AZ99" i="11"/>
  <c r="AZ100" i="11"/>
  <c r="AZ101" i="11"/>
  <c r="AZ102" i="11"/>
  <c r="AZ80" i="11"/>
  <c r="AZ79" i="11"/>
  <c r="AZ117" i="11"/>
  <c r="AZ350" i="14"/>
  <c r="AZ351" i="14"/>
  <c r="AZ118" i="11"/>
  <c r="JW56" i="8"/>
  <c r="JW64" i="8"/>
  <c r="JW128" i="8"/>
  <c r="AZ116" i="11"/>
  <c r="BL1680" i="4"/>
  <c r="AZ120" i="11"/>
  <c r="BL1640" i="4"/>
  <c r="BL1641" i="4"/>
  <c r="AZ119" i="11"/>
  <c r="AZ115" i="11"/>
  <c r="BL650" i="4"/>
  <c r="AZ111" i="11"/>
  <c r="BK1382" i="4"/>
  <c r="BL1378" i="4"/>
  <c r="BL952" i="4"/>
  <c r="BL1379" i="4"/>
  <c r="BL1380" i="4"/>
  <c r="BL1371" i="4"/>
  <c r="BL1372" i="4"/>
  <c r="BL1373" i="4"/>
  <c r="BL1374" i="4"/>
  <c r="BL1381" i="4"/>
  <c r="BL1522" i="4"/>
  <c r="AZ107" i="11"/>
  <c r="BK1337" i="4"/>
  <c r="BL1333" i="4"/>
  <c r="BL956" i="4"/>
  <c r="BL1334" i="4"/>
  <c r="BL1335" i="4"/>
  <c r="BL1326" i="4"/>
  <c r="BL1327" i="4"/>
  <c r="BL1328" i="4"/>
  <c r="BL1329" i="4"/>
  <c r="BL1336" i="4"/>
  <c r="BL1507" i="4"/>
  <c r="AZ108" i="11"/>
  <c r="BK1352" i="4"/>
  <c r="BL1348" i="4"/>
  <c r="BL1349" i="4"/>
  <c r="BL1350" i="4"/>
  <c r="BL1341" i="4"/>
  <c r="BL1342" i="4"/>
  <c r="BL1343" i="4"/>
  <c r="BL1344" i="4"/>
  <c r="BL1351" i="4"/>
  <c r="BL1512" i="4"/>
  <c r="AZ109" i="11"/>
  <c r="BK1367" i="4"/>
  <c r="BL1363" i="4"/>
  <c r="BL1364" i="4"/>
  <c r="BL1365" i="4"/>
  <c r="BL1356" i="4"/>
  <c r="BL1357" i="4"/>
  <c r="BL1358" i="4"/>
  <c r="BL1359" i="4"/>
  <c r="BL1366" i="4"/>
  <c r="BL1517" i="4"/>
  <c r="AZ110" i="11"/>
  <c r="AZ106" i="11"/>
  <c r="AZ170" i="14"/>
  <c r="AZ171" i="14"/>
  <c r="AZ172" i="14"/>
  <c r="AZ255" i="14"/>
  <c r="AZ256" i="14"/>
  <c r="AZ113" i="11"/>
  <c r="AZ184" i="14"/>
  <c r="AZ271" i="14"/>
  <c r="AZ272" i="14"/>
  <c r="AZ114" i="11"/>
  <c r="AZ112" i="11"/>
  <c r="AZ121" i="11"/>
  <c r="AZ122" i="11"/>
  <c r="AZ123" i="11"/>
  <c r="AZ124" i="11"/>
  <c r="AZ125" i="11"/>
  <c r="AZ126" i="11"/>
  <c r="AZ127" i="11"/>
  <c r="AZ105" i="11"/>
  <c r="AZ141" i="11"/>
  <c r="AZ352" i="14"/>
  <c r="AZ142" i="11"/>
  <c r="JW57" i="8"/>
  <c r="JW65" i="8"/>
  <c r="JW129" i="8"/>
  <c r="AZ140" i="11"/>
  <c r="BL1681" i="4"/>
  <c r="AZ144" i="11"/>
  <c r="BL1642" i="4"/>
  <c r="AZ143" i="11"/>
  <c r="AZ139" i="11"/>
  <c r="BL651" i="4"/>
  <c r="AZ135" i="11"/>
  <c r="BL1508" i="4"/>
  <c r="AZ132" i="11"/>
  <c r="BL1513" i="4"/>
  <c r="AZ133" i="11"/>
  <c r="BL1518" i="4"/>
  <c r="AZ134" i="11"/>
  <c r="BK1322" i="4"/>
  <c r="BL1318" i="4"/>
  <c r="BL977" i="4"/>
  <c r="BL1319" i="4"/>
  <c r="BL1320" i="4"/>
  <c r="BL1311" i="4"/>
  <c r="BL1312" i="4"/>
  <c r="BL1313" i="4"/>
  <c r="BL1314" i="4"/>
  <c r="BL1321" i="4"/>
  <c r="BL1503" i="4"/>
  <c r="AZ131" i="11"/>
  <c r="AZ130" i="11"/>
  <c r="AZ257" i="14"/>
  <c r="AZ137" i="11"/>
  <c r="AZ273" i="14"/>
  <c r="AZ138" i="11"/>
  <c r="AZ136" i="11"/>
  <c r="AZ145" i="11"/>
  <c r="AZ146" i="11"/>
  <c r="AZ147" i="11"/>
  <c r="AZ148" i="11"/>
  <c r="AZ149" i="11"/>
  <c r="AZ150" i="11"/>
  <c r="AZ151" i="11"/>
  <c r="AZ129" i="11"/>
  <c r="AZ104" i="11"/>
  <c r="AZ166" i="11"/>
  <c r="AZ353" i="14"/>
  <c r="AZ354" i="14"/>
  <c r="AZ167" i="11"/>
  <c r="JW73" i="8"/>
  <c r="JW83" i="8"/>
  <c r="JW131" i="8"/>
  <c r="AZ165" i="11"/>
  <c r="AZ169" i="11"/>
  <c r="BL1643" i="4"/>
  <c r="BL1644" i="4"/>
  <c r="AZ168" i="11"/>
  <c r="AZ164" i="11"/>
  <c r="BL653" i="4"/>
  <c r="AZ160" i="11"/>
  <c r="BK1458" i="4"/>
  <c r="BL1454" i="4"/>
  <c r="BL984" i="4"/>
  <c r="BL1455" i="4"/>
  <c r="BL1456" i="4"/>
  <c r="BL1447" i="4"/>
  <c r="BL1448" i="4"/>
  <c r="BL1449" i="4"/>
  <c r="BL1450" i="4"/>
  <c r="BL1457" i="4"/>
  <c r="BL1550" i="4"/>
  <c r="AZ156" i="11"/>
  <c r="BK1413" i="4"/>
  <c r="BL1409" i="4"/>
  <c r="BL988" i="4"/>
  <c r="BL1410" i="4"/>
  <c r="BL1411" i="4"/>
  <c r="BL1402" i="4"/>
  <c r="BL1403" i="4"/>
  <c r="BL1404" i="4"/>
  <c r="BL1405" i="4"/>
  <c r="BL1412" i="4"/>
  <c r="BL1533" i="4"/>
  <c r="AZ157" i="11"/>
  <c r="BK1428" i="4"/>
  <c r="BL1424" i="4"/>
  <c r="BL1425" i="4"/>
  <c r="BL1426" i="4"/>
  <c r="BL1417" i="4"/>
  <c r="BL1418" i="4"/>
  <c r="BL1419" i="4"/>
  <c r="BL1420" i="4"/>
  <c r="BL1427" i="4"/>
  <c r="BL1539" i="4"/>
  <c r="AZ158" i="11"/>
  <c r="BK1443" i="4"/>
  <c r="BL1439" i="4"/>
  <c r="BL1440" i="4"/>
  <c r="BL1441" i="4"/>
  <c r="BL1432" i="4"/>
  <c r="BL1433" i="4"/>
  <c r="BL1434" i="4"/>
  <c r="BL1435" i="4"/>
  <c r="BL1442" i="4"/>
  <c r="BL1545" i="4"/>
  <c r="AZ159" i="11"/>
  <c r="AZ155" i="11"/>
  <c r="AZ176" i="14"/>
  <c r="AZ177" i="14"/>
  <c r="AZ178" i="14"/>
  <c r="AZ258" i="14"/>
  <c r="AZ259" i="14"/>
  <c r="AZ162" i="11"/>
  <c r="AZ185" i="14"/>
  <c r="AZ274" i="14"/>
  <c r="AZ275" i="14"/>
  <c r="AZ163" i="11"/>
  <c r="AZ161" i="11"/>
  <c r="AZ170" i="11"/>
  <c r="AZ171" i="11"/>
  <c r="AZ172" i="11"/>
  <c r="AZ173" i="11"/>
  <c r="AZ174" i="11"/>
  <c r="AZ175" i="11"/>
  <c r="AZ176" i="11"/>
  <c r="AZ154" i="11"/>
  <c r="AZ190" i="11"/>
  <c r="AZ355" i="14"/>
  <c r="AZ191" i="11"/>
  <c r="JW74" i="8"/>
  <c r="JW84" i="8"/>
  <c r="JW132" i="8"/>
  <c r="JW185" i="8"/>
  <c r="AZ189" i="11"/>
  <c r="BL1645" i="4"/>
  <c r="AZ192" i="11"/>
  <c r="AZ193" i="11"/>
  <c r="AZ188" i="11"/>
  <c r="BL654" i="4"/>
  <c r="AZ184" i="11"/>
  <c r="BL1532" i="4"/>
  <c r="AZ181" i="11"/>
  <c r="BL1538" i="4"/>
  <c r="AZ182" i="11"/>
  <c r="BL1544" i="4"/>
  <c r="AZ183" i="11"/>
  <c r="BK1398" i="4"/>
  <c r="BL1394" i="4"/>
  <c r="BL1009" i="4"/>
  <c r="BL1395" i="4"/>
  <c r="BL1396" i="4"/>
  <c r="BL1387" i="4"/>
  <c r="BL1388" i="4"/>
  <c r="BL1389" i="4"/>
  <c r="BL1390" i="4"/>
  <c r="BL1397" i="4"/>
  <c r="BL1527" i="4"/>
  <c r="AZ180" i="11"/>
  <c r="AZ179" i="11"/>
  <c r="AZ260" i="14"/>
  <c r="AZ186" i="11"/>
  <c r="AZ276" i="14"/>
  <c r="AZ187" i="11"/>
  <c r="AZ185" i="11"/>
  <c r="AZ194" i="11"/>
  <c r="AZ195" i="11"/>
  <c r="AZ196" i="11"/>
  <c r="AZ197" i="11"/>
  <c r="AZ198" i="11"/>
  <c r="AZ199" i="11"/>
  <c r="AZ200" i="11"/>
  <c r="AZ178" i="11"/>
  <c r="AZ214" i="11"/>
  <c r="AZ356" i="14"/>
  <c r="AZ215" i="11"/>
  <c r="JW75" i="8"/>
  <c r="JW85" i="8"/>
  <c r="JW133" i="8"/>
  <c r="JW186" i="8"/>
  <c r="AZ213" i="11"/>
  <c r="BL1646" i="4"/>
  <c r="AZ216" i="11"/>
  <c r="AZ212" i="11"/>
  <c r="BL655" i="4"/>
  <c r="AZ208" i="11"/>
  <c r="BL1534" i="4"/>
  <c r="AZ205" i="11"/>
  <c r="BL1540" i="4"/>
  <c r="AZ206" i="11"/>
  <c r="BL1546" i="4"/>
  <c r="AZ207" i="11"/>
  <c r="BL1528" i="4"/>
  <c r="AZ204" i="11"/>
  <c r="AZ203" i="11"/>
  <c r="AZ261" i="14"/>
  <c r="AZ210" i="11"/>
  <c r="AZ277" i="14"/>
  <c r="AZ211" i="11"/>
  <c r="AZ209" i="11"/>
  <c r="AZ218" i="11"/>
  <c r="AZ219" i="11"/>
  <c r="AZ220" i="11"/>
  <c r="AZ221" i="11"/>
  <c r="AZ222" i="11"/>
  <c r="AZ223" i="11"/>
  <c r="AZ224" i="11"/>
  <c r="AZ202" i="11"/>
  <c r="AZ234" i="11"/>
  <c r="AZ357" i="14"/>
  <c r="AZ235" i="11"/>
  <c r="AZ238" i="11"/>
  <c r="AZ236" i="11"/>
  <c r="AZ237" i="11"/>
  <c r="AZ232" i="11"/>
  <c r="BL656" i="4"/>
  <c r="AZ228" i="11"/>
  <c r="AZ227" i="11"/>
  <c r="AZ262" i="14"/>
  <c r="AZ230" i="11"/>
  <c r="AZ278" i="14"/>
  <c r="AZ231" i="11"/>
  <c r="AZ229" i="11"/>
  <c r="AZ239" i="11"/>
  <c r="AZ240" i="11"/>
  <c r="AZ241" i="11"/>
  <c r="AZ242" i="11"/>
  <c r="AZ243" i="11"/>
  <c r="AZ244" i="11"/>
  <c r="AZ245" i="11"/>
  <c r="AZ226" i="11"/>
  <c r="AZ153" i="11"/>
  <c r="AZ29" i="11"/>
  <c r="AZ248" i="11"/>
  <c r="AZ199" i="14"/>
  <c r="AZ202" i="14"/>
  <c r="AZ209" i="14"/>
  <c r="AZ212" i="14"/>
  <c r="AZ257" i="11"/>
  <c r="AZ252" i="11"/>
  <c r="BA12" i="10"/>
  <c r="BL281" i="4"/>
  <c r="BL282" i="4"/>
  <c r="AZ263" i="11"/>
  <c r="BA15" i="10"/>
  <c r="BL285" i="4"/>
  <c r="BL286" i="4"/>
  <c r="AZ264" i="11"/>
  <c r="BA18" i="10"/>
  <c r="BL289" i="4"/>
  <c r="BL290" i="4"/>
  <c r="AZ265" i="11"/>
  <c r="AZ262" i="11"/>
  <c r="AZ260" i="11"/>
  <c r="JW200" i="8"/>
  <c r="JW195" i="8"/>
  <c r="JW197" i="8"/>
  <c r="JW201" i="8"/>
  <c r="AZ277" i="11"/>
  <c r="AZ213" i="14"/>
  <c r="AZ278" i="11"/>
  <c r="AZ276" i="11"/>
  <c r="AZ273" i="11"/>
  <c r="BL1631" i="4"/>
  <c r="AZ261" i="11"/>
  <c r="AZ259" i="11"/>
  <c r="AZ250" i="11"/>
  <c r="AZ280" i="11"/>
  <c r="BL283" i="4"/>
  <c r="BL287" i="4"/>
  <c r="BL291" i="4"/>
  <c r="AZ284" i="11"/>
  <c r="AZ283" i="11"/>
  <c r="AZ286" i="11"/>
  <c r="AZ287" i="11"/>
  <c r="AZ282" i="11"/>
  <c r="AZ295" i="11"/>
  <c r="AZ305" i="11"/>
  <c r="AZ292" i="11"/>
  <c r="AZ291" i="11"/>
  <c r="AZ294" i="11"/>
  <c r="AZ290" i="11"/>
  <c r="AZ307" i="11"/>
  <c r="AZ309" i="11"/>
  <c r="AZ311" i="11"/>
  <c r="BA178" i="10"/>
  <c r="BB177" i="10"/>
  <c r="BA43" i="11"/>
  <c r="BA345" i="14"/>
  <c r="BA346" i="14"/>
  <c r="BA44" i="11"/>
  <c r="JX28" i="8"/>
  <c r="JX36" i="8"/>
  <c r="BA42" i="11"/>
  <c r="BM1675" i="4"/>
  <c r="BA46" i="11"/>
  <c r="BM1635" i="4"/>
  <c r="BM1636" i="4"/>
  <c r="BA45" i="11"/>
  <c r="BA41" i="11"/>
  <c r="BM645" i="4"/>
  <c r="BA37" i="11"/>
  <c r="BL1185" i="4"/>
  <c r="BM1181" i="4"/>
  <c r="BM892" i="4"/>
  <c r="BM1182" i="4"/>
  <c r="BM1183" i="4"/>
  <c r="BM1174" i="4"/>
  <c r="BM1175" i="4"/>
  <c r="BM1176" i="4"/>
  <c r="BM1177" i="4"/>
  <c r="BM1184" i="4"/>
  <c r="BM1462" i="4"/>
  <c r="BA33" i="11"/>
  <c r="BL1200" i="4"/>
  <c r="BM1196" i="4"/>
  <c r="BM896" i="4"/>
  <c r="BM1197" i="4"/>
  <c r="BM1198" i="4"/>
  <c r="BM1189" i="4"/>
  <c r="BM1190" i="4"/>
  <c r="BM1191" i="4"/>
  <c r="BM1192" i="4"/>
  <c r="BM1199" i="4"/>
  <c r="BM1466" i="4"/>
  <c r="BA34" i="11"/>
  <c r="BL1215" i="4"/>
  <c r="BM1211" i="4"/>
  <c r="BM1212" i="4"/>
  <c r="BM1213" i="4"/>
  <c r="BM1204" i="4"/>
  <c r="BM1205" i="4"/>
  <c r="BM1206" i="4"/>
  <c r="BM1207" i="4"/>
  <c r="BM1214" i="4"/>
  <c r="BM1471" i="4"/>
  <c r="BA35" i="11"/>
  <c r="BL1230" i="4"/>
  <c r="BM1226" i="4"/>
  <c r="BM1227" i="4"/>
  <c r="BM1228" i="4"/>
  <c r="BM1219" i="4"/>
  <c r="BM1220" i="4"/>
  <c r="BM1221" i="4"/>
  <c r="BM1222" i="4"/>
  <c r="BM1229" i="4"/>
  <c r="BM1476" i="4"/>
  <c r="BA36" i="11"/>
  <c r="BA32" i="11"/>
  <c r="BA9" i="14"/>
  <c r="BA10" i="14"/>
  <c r="BA13" i="14"/>
  <c r="BA11" i="14"/>
  <c r="BA22" i="14"/>
  <c r="BA25" i="14"/>
  <c r="BA32" i="14"/>
  <c r="BA158" i="14"/>
  <c r="BA41" i="14"/>
  <c r="BA42" i="14"/>
  <c r="BA45" i="14"/>
  <c r="BA43" i="14"/>
  <c r="BA54" i="14"/>
  <c r="BA57" i="14"/>
  <c r="BA64" i="14"/>
  <c r="BA159" i="14"/>
  <c r="BA71" i="14"/>
  <c r="BA72" i="14"/>
  <c r="BA75" i="14"/>
  <c r="BA73" i="14"/>
  <c r="BA84" i="14"/>
  <c r="BA87" i="14"/>
  <c r="BA94" i="14"/>
  <c r="BA160" i="14"/>
  <c r="BA250" i="14"/>
  <c r="BA251" i="14"/>
  <c r="BA39" i="11"/>
  <c r="BA182" i="14"/>
  <c r="BA266" i="14"/>
  <c r="BA267" i="14"/>
  <c r="BA40" i="11"/>
  <c r="BA38" i="11"/>
  <c r="BA47" i="11"/>
  <c r="BA48" i="11"/>
  <c r="BA49" i="11"/>
  <c r="BA50" i="11"/>
  <c r="BA51" i="11"/>
  <c r="BA52" i="11"/>
  <c r="BA53" i="11"/>
  <c r="BA31" i="11"/>
  <c r="BA67" i="11"/>
  <c r="BA347" i="14"/>
  <c r="BA68" i="11"/>
  <c r="JX29" i="8"/>
  <c r="JX37" i="8"/>
  <c r="BA66" i="11"/>
  <c r="BM1676" i="4"/>
  <c r="BA70" i="11"/>
  <c r="BM1637" i="4"/>
  <c r="BA69" i="11"/>
  <c r="BA65" i="11"/>
  <c r="BM646" i="4"/>
  <c r="BA61" i="11"/>
  <c r="BL1245" i="4"/>
  <c r="BM1241" i="4"/>
  <c r="BM917" i="4"/>
  <c r="BM1242" i="4"/>
  <c r="BM1243" i="4"/>
  <c r="BM1234" i="4"/>
  <c r="BM1235" i="4"/>
  <c r="BM1236" i="4"/>
  <c r="BM1237" i="4"/>
  <c r="BM1244" i="4"/>
  <c r="BM1481" i="4"/>
  <c r="BA57" i="11"/>
  <c r="BM1467" i="4"/>
  <c r="BA58" i="11"/>
  <c r="BM1472" i="4"/>
  <c r="BA59" i="11"/>
  <c r="BM1477" i="4"/>
  <c r="BA60" i="11"/>
  <c r="BA56" i="11"/>
  <c r="BA252" i="14"/>
  <c r="BA63" i="11"/>
  <c r="BA268" i="14"/>
  <c r="BA64" i="11"/>
  <c r="BA62" i="11"/>
  <c r="BA71" i="11"/>
  <c r="BA72" i="11"/>
  <c r="BA73" i="11"/>
  <c r="BA74" i="11"/>
  <c r="BA75" i="11"/>
  <c r="BA76" i="11"/>
  <c r="BA77" i="11"/>
  <c r="BA55" i="11"/>
  <c r="BA30" i="11"/>
  <c r="BA92" i="11"/>
  <c r="BA348" i="14"/>
  <c r="BA349" i="14"/>
  <c r="BA93" i="11"/>
  <c r="BM1678" i="4"/>
  <c r="BA95" i="11"/>
  <c r="BM1638" i="4"/>
  <c r="BM1639" i="4"/>
  <c r="BA94" i="11"/>
  <c r="BA90" i="11"/>
  <c r="BM648" i="4"/>
  <c r="BA86" i="11"/>
  <c r="BL1261" i="4"/>
  <c r="BM1257" i="4"/>
  <c r="BM923" i="4"/>
  <c r="BM1258" i="4"/>
  <c r="BM1259" i="4"/>
  <c r="BM1250" i="4"/>
  <c r="BM1251" i="4"/>
  <c r="BM1252" i="4"/>
  <c r="BM1253" i="4"/>
  <c r="BM1260" i="4"/>
  <c r="BM1486" i="4"/>
  <c r="BA82" i="11"/>
  <c r="BL1276" i="4"/>
  <c r="BM1272" i="4"/>
  <c r="BM929" i="4"/>
  <c r="BM1273" i="4"/>
  <c r="BM1274" i="4"/>
  <c r="BM1265" i="4"/>
  <c r="BM1266" i="4"/>
  <c r="BM1267" i="4"/>
  <c r="BM1268" i="4"/>
  <c r="BM1275" i="4"/>
  <c r="BM1490" i="4"/>
  <c r="BA83" i="11"/>
  <c r="BL1291" i="4"/>
  <c r="BM1287" i="4"/>
  <c r="BM1288" i="4"/>
  <c r="BM1289" i="4"/>
  <c r="BM1280" i="4"/>
  <c r="BM1281" i="4"/>
  <c r="BM1282" i="4"/>
  <c r="BM1283" i="4"/>
  <c r="BM1290" i="4"/>
  <c r="BM1494" i="4"/>
  <c r="BA84" i="11"/>
  <c r="BL1306" i="4"/>
  <c r="BM1302" i="4"/>
  <c r="BM1303" i="4"/>
  <c r="BM1304" i="4"/>
  <c r="BM1295" i="4"/>
  <c r="BM1296" i="4"/>
  <c r="BM1297" i="4"/>
  <c r="BM1298" i="4"/>
  <c r="BM1305" i="4"/>
  <c r="BM1498" i="4"/>
  <c r="BA85" i="11"/>
  <c r="BA81" i="11"/>
  <c r="BA164" i="14"/>
  <c r="BA165" i="14"/>
  <c r="BA166" i="14"/>
  <c r="BA253" i="14"/>
  <c r="BA254" i="14"/>
  <c r="BA183" i="14"/>
  <c r="BA269" i="14"/>
  <c r="BA270" i="14"/>
  <c r="BA89" i="11"/>
  <c r="BA87" i="11"/>
  <c r="BA96" i="11"/>
  <c r="BA97" i="11"/>
  <c r="BA98" i="11"/>
  <c r="BA99" i="11"/>
  <c r="BA100" i="11"/>
  <c r="BA101" i="11"/>
  <c r="BA102" i="11"/>
  <c r="BA80" i="11"/>
  <c r="BA79" i="11"/>
  <c r="BA117" i="11"/>
  <c r="BA350" i="14"/>
  <c r="BA351" i="14"/>
  <c r="BA118" i="11"/>
  <c r="JX56" i="8"/>
  <c r="JX64" i="8"/>
  <c r="BA116" i="11"/>
  <c r="BM1680" i="4"/>
  <c r="BA120" i="11"/>
  <c r="BM1640" i="4"/>
  <c r="BM1641" i="4"/>
  <c r="BA119" i="11"/>
  <c r="BA115" i="11"/>
  <c r="BM650" i="4"/>
  <c r="BA111" i="11"/>
  <c r="BL1382" i="4"/>
  <c r="BM1378" i="4"/>
  <c r="BM952" i="4"/>
  <c r="BM1379" i="4"/>
  <c r="BM1380" i="4"/>
  <c r="BM1371" i="4"/>
  <c r="BM1372" i="4"/>
  <c r="BM1373" i="4"/>
  <c r="BM1374" i="4"/>
  <c r="BM1381" i="4"/>
  <c r="BM1522" i="4"/>
  <c r="BA107" i="11"/>
  <c r="BL1337" i="4"/>
  <c r="BM1333" i="4"/>
  <c r="BM956" i="4"/>
  <c r="BM1334" i="4"/>
  <c r="BM1335" i="4"/>
  <c r="BM1326" i="4"/>
  <c r="BM1327" i="4"/>
  <c r="BM1328" i="4"/>
  <c r="BM1329" i="4"/>
  <c r="BM1336" i="4"/>
  <c r="BM1507" i="4"/>
  <c r="BA108" i="11"/>
  <c r="BL1352" i="4"/>
  <c r="BM1348" i="4"/>
  <c r="BM1349" i="4"/>
  <c r="BM1350" i="4"/>
  <c r="BM1341" i="4"/>
  <c r="BM1342" i="4"/>
  <c r="BM1343" i="4"/>
  <c r="BM1344" i="4"/>
  <c r="BM1351" i="4"/>
  <c r="BM1512" i="4"/>
  <c r="BA109" i="11"/>
  <c r="BL1367" i="4"/>
  <c r="BM1363" i="4"/>
  <c r="BM1364" i="4"/>
  <c r="BM1365" i="4"/>
  <c r="BM1356" i="4"/>
  <c r="BM1357" i="4"/>
  <c r="BM1358" i="4"/>
  <c r="BM1359" i="4"/>
  <c r="BM1366" i="4"/>
  <c r="BM1517" i="4"/>
  <c r="BA110" i="11"/>
  <c r="BA106" i="11"/>
  <c r="BA170" i="14"/>
  <c r="BA171" i="14"/>
  <c r="BA172" i="14"/>
  <c r="BA255" i="14"/>
  <c r="BA256" i="14"/>
  <c r="BA113" i="11"/>
  <c r="BA184" i="14"/>
  <c r="BA271" i="14"/>
  <c r="BA272" i="14"/>
  <c r="BA114" i="11"/>
  <c r="BA112" i="11"/>
  <c r="BA121" i="11"/>
  <c r="BA122" i="11"/>
  <c r="BA123" i="11"/>
  <c r="BA124" i="11"/>
  <c r="BA125" i="11"/>
  <c r="BA126" i="11"/>
  <c r="BA127" i="11"/>
  <c r="BA105" i="11"/>
  <c r="BA141" i="11"/>
  <c r="BA352" i="14"/>
  <c r="BA142" i="11"/>
  <c r="JX57" i="8"/>
  <c r="JX65" i="8"/>
  <c r="BA140" i="11"/>
  <c r="BM1681" i="4"/>
  <c r="BA144" i="11"/>
  <c r="BM1642" i="4"/>
  <c r="BA143" i="11"/>
  <c r="BA139" i="11"/>
  <c r="BM651" i="4"/>
  <c r="BA135" i="11"/>
  <c r="BM1508" i="4"/>
  <c r="BA132" i="11"/>
  <c r="BM1513" i="4"/>
  <c r="BA133" i="11"/>
  <c r="BM1518" i="4"/>
  <c r="BA134" i="11"/>
  <c r="BL1322" i="4"/>
  <c r="BM1318" i="4"/>
  <c r="BM977" i="4"/>
  <c r="BM1319" i="4"/>
  <c r="BM1320" i="4"/>
  <c r="BM1311" i="4"/>
  <c r="BM1312" i="4"/>
  <c r="BM1313" i="4"/>
  <c r="BM1314" i="4"/>
  <c r="BM1321" i="4"/>
  <c r="BM1503" i="4"/>
  <c r="BA131" i="11"/>
  <c r="BA130" i="11"/>
  <c r="BA257" i="14"/>
  <c r="BA137" i="11"/>
  <c r="BA273" i="14"/>
  <c r="BA138" i="11"/>
  <c r="BA136" i="11"/>
  <c r="BA145" i="11"/>
  <c r="BA146" i="11"/>
  <c r="BA147" i="11"/>
  <c r="BA148" i="11"/>
  <c r="BA149" i="11"/>
  <c r="BA150" i="11"/>
  <c r="BA151" i="11"/>
  <c r="BA129" i="11"/>
  <c r="BA104" i="11"/>
  <c r="BA166" i="11"/>
  <c r="BA353" i="14"/>
  <c r="BA354" i="14"/>
  <c r="BA167" i="11"/>
  <c r="JX73" i="8"/>
  <c r="JX83" i="8"/>
  <c r="BA165" i="11"/>
  <c r="BA169" i="11"/>
  <c r="BM1643" i="4"/>
  <c r="BM1644" i="4"/>
  <c r="BA168" i="11"/>
  <c r="BA164" i="11"/>
  <c r="BM653" i="4"/>
  <c r="BA160" i="11"/>
  <c r="BL1458" i="4"/>
  <c r="BM1454" i="4"/>
  <c r="BM984" i="4"/>
  <c r="BM1455" i="4"/>
  <c r="BM1456" i="4"/>
  <c r="BM1447" i="4"/>
  <c r="BM1448" i="4"/>
  <c r="BM1449" i="4"/>
  <c r="BM1450" i="4"/>
  <c r="BM1457" i="4"/>
  <c r="BM1550" i="4"/>
  <c r="BA156" i="11"/>
  <c r="BL1413" i="4"/>
  <c r="BM1409" i="4"/>
  <c r="BM988" i="4"/>
  <c r="BM1410" i="4"/>
  <c r="BM1411" i="4"/>
  <c r="BM1402" i="4"/>
  <c r="BM1403" i="4"/>
  <c r="BM1404" i="4"/>
  <c r="BM1405" i="4"/>
  <c r="BM1412" i="4"/>
  <c r="BM1533" i="4"/>
  <c r="BA157" i="11"/>
  <c r="BL1428" i="4"/>
  <c r="BM1424" i="4"/>
  <c r="BM1425" i="4"/>
  <c r="BM1426" i="4"/>
  <c r="BM1417" i="4"/>
  <c r="BM1418" i="4"/>
  <c r="BM1419" i="4"/>
  <c r="BM1420" i="4"/>
  <c r="BM1427" i="4"/>
  <c r="BM1539" i="4"/>
  <c r="BA158" i="11"/>
  <c r="BL1443" i="4"/>
  <c r="BM1439" i="4"/>
  <c r="BM1440" i="4"/>
  <c r="BM1441" i="4"/>
  <c r="BM1432" i="4"/>
  <c r="BM1433" i="4"/>
  <c r="BM1434" i="4"/>
  <c r="BM1435" i="4"/>
  <c r="BM1442" i="4"/>
  <c r="BM1545" i="4"/>
  <c r="BA159" i="11"/>
  <c r="BA155" i="11"/>
  <c r="BA176" i="14"/>
  <c r="BA177" i="14"/>
  <c r="BA178" i="14"/>
  <c r="BA258" i="14"/>
  <c r="BA259" i="14"/>
  <c r="BA162" i="11"/>
  <c r="BA185" i="14"/>
  <c r="BA274" i="14"/>
  <c r="BA275" i="14"/>
  <c r="BA163" i="11"/>
  <c r="BA161" i="11"/>
  <c r="BA170" i="11"/>
  <c r="BA171" i="11"/>
  <c r="BA172" i="11"/>
  <c r="BA173" i="11"/>
  <c r="BA174" i="11"/>
  <c r="BA175" i="11"/>
  <c r="BA176" i="11"/>
  <c r="BA154" i="11"/>
  <c r="BA190" i="11"/>
  <c r="BA355" i="14"/>
  <c r="BA191" i="11"/>
  <c r="JX74" i="8"/>
  <c r="JX84" i="8"/>
  <c r="JX185" i="8"/>
  <c r="BA189" i="11"/>
  <c r="BM1645" i="4"/>
  <c r="BA192" i="11"/>
  <c r="BA193" i="11"/>
  <c r="BA188" i="11"/>
  <c r="BM654" i="4"/>
  <c r="BA184" i="11"/>
  <c r="BM1532" i="4"/>
  <c r="BA181" i="11"/>
  <c r="BM1538" i="4"/>
  <c r="BA182" i="11"/>
  <c r="BM1544" i="4"/>
  <c r="BA183" i="11"/>
  <c r="BL1398" i="4"/>
  <c r="BM1394" i="4"/>
  <c r="BM1009" i="4"/>
  <c r="BM1395" i="4"/>
  <c r="BM1396" i="4"/>
  <c r="BM1387" i="4"/>
  <c r="BM1388" i="4"/>
  <c r="BM1389" i="4"/>
  <c r="BM1390" i="4"/>
  <c r="BM1397" i="4"/>
  <c r="BM1527" i="4"/>
  <c r="BA180" i="11"/>
  <c r="BA179" i="11"/>
  <c r="BA260" i="14"/>
  <c r="BA186" i="11"/>
  <c r="BA276" i="14"/>
  <c r="BA187" i="11"/>
  <c r="BA185" i="11"/>
  <c r="BA194" i="11"/>
  <c r="BA195" i="11"/>
  <c r="BA196" i="11"/>
  <c r="BA197" i="11"/>
  <c r="BA198" i="11"/>
  <c r="BA199" i="11"/>
  <c r="BA200" i="11"/>
  <c r="BA178" i="11"/>
  <c r="BA214" i="11"/>
  <c r="BA356" i="14"/>
  <c r="BA215" i="11"/>
  <c r="JX75" i="8"/>
  <c r="JX85" i="8"/>
  <c r="JX186" i="8"/>
  <c r="BA213" i="11"/>
  <c r="BM1646" i="4"/>
  <c r="BA216" i="11"/>
  <c r="BA212" i="11"/>
  <c r="BM655" i="4"/>
  <c r="BA208" i="11"/>
  <c r="BM1534" i="4"/>
  <c r="BA205" i="11"/>
  <c r="BM1540" i="4"/>
  <c r="BA206" i="11"/>
  <c r="BM1546" i="4"/>
  <c r="BA207" i="11"/>
  <c r="BM1528" i="4"/>
  <c r="BA204" i="11"/>
  <c r="BA203" i="11"/>
  <c r="BA261" i="14"/>
  <c r="BA210" i="11"/>
  <c r="BA277" i="14"/>
  <c r="BA211" i="11"/>
  <c r="BA209" i="11"/>
  <c r="BA218" i="11"/>
  <c r="BA219" i="11"/>
  <c r="BA220" i="11"/>
  <c r="BA221" i="11"/>
  <c r="BA222" i="11"/>
  <c r="BA223" i="11"/>
  <c r="BA224" i="11"/>
  <c r="BA202" i="11"/>
  <c r="BA234" i="11"/>
  <c r="BA357" i="14"/>
  <c r="BA235" i="11"/>
  <c r="BA238" i="11"/>
  <c r="BA236" i="11"/>
  <c r="BA237" i="11"/>
  <c r="BA232" i="11"/>
  <c r="BM656" i="4"/>
  <c r="BA228" i="11"/>
  <c r="BA227" i="11"/>
  <c r="BA262" i="14"/>
  <c r="BA230" i="11"/>
  <c r="BA278" i="14"/>
  <c r="BA231" i="11"/>
  <c r="BA229" i="11"/>
  <c r="BA239" i="11"/>
  <c r="BA240" i="11"/>
  <c r="BA241" i="11"/>
  <c r="BA242" i="11"/>
  <c r="BA243" i="11"/>
  <c r="BA244" i="11"/>
  <c r="BA245" i="11"/>
  <c r="BA226" i="11"/>
  <c r="BA153" i="11"/>
  <c r="BA29" i="11"/>
  <c r="BA248" i="11"/>
  <c r="BA199" i="14"/>
  <c r="BA202" i="14"/>
  <c r="BA209" i="14"/>
  <c r="BA212" i="14"/>
  <c r="BA257" i="11"/>
  <c r="BA252" i="11"/>
  <c r="BB12" i="10"/>
  <c r="BM281" i="4"/>
  <c r="BM282" i="4"/>
  <c r="BA263" i="11"/>
  <c r="BB15" i="10"/>
  <c r="BM285" i="4"/>
  <c r="BM286" i="4"/>
  <c r="BA264" i="11"/>
  <c r="BB18" i="10"/>
  <c r="BM289" i="4"/>
  <c r="BM290" i="4"/>
  <c r="BA265" i="11"/>
  <c r="BA262" i="11"/>
  <c r="BA260" i="11"/>
  <c r="JX200" i="8"/>
  <c r="JX195" i="8"/>
  <c r="JX197" i="8"/>
  <c r="JX201" i="8"/>
  <c r="BA277" i="11"/>
  <c r="BA213" i="14"/>
  <c r="BA278" i="11"/>
  <c r="BA276" i="11"/>
  <c r="BA273" i="11"/>
  <c r="BM1631" i="4"/>
  <c r="BA261" i="11"/>
  <c r="BA259" i="11"/>
  <c r="BA250" i="11"/>
  <c r="BA280" i="11"/>
  <c r="BM283" i="4"/>
  <c r="BM287" i="4"/>
  <c r="BM291" i="4"/>
  <c r="BA284" i="11"/>
  <c r="BA283" i="11"/>
  <c r="BA286" i="11"/>
  <c r="BA287" i="11"/>
  <c r="BA282" i="11"/>
  <c r="BA295" i="11"/>
  <c r="BA305" i="11"/>
  <c r="BA292" i="11"/>
  <c r="BA291" i="11"/>
  <c r="BA294" i="11"/>
  <c r="BA290" i="11"/>
  <c r="BA307" i="11"/>
  <c r="BA309" i="11"/>
  <c r="BA311" i="11"/>
  <c r="BB178" i="10"/>
  <c r="BC177" i="10"/>
  <c r="BB43" i="11"/>
  <c r="BB345" i="14"/>
  <c r="BB346" i="14"/>
  <c r="BB44" i="11"/>
  <c r="JY28" i="8"/>
  <c r="JY36" i="8"/>
  <c r="BB42" i="11"/>
  <c r="BN1675" i="4"/>
  <c r="BB46" i="11"/>
  <c r="BN1635" i="4"/>
  <c r="BN1636" i="4"/>
  <c r="BB45" i="11"/>
  <c r="BB41" i="11"/>
  <c r="BN645" i="4"/>
  <c r="BB37" i="11"/>
  <c r="BM1185" i="4"/>
  <c r="BN1181" i="4"/>
  <c r="BN892" i="4"/>
  <c r="BN1182" i="4"/>
  <c r="BN1183" i="4"/>
  <c r="BN1174" i="4"/>
  <c r="BN1175" i="4"/>
  <c r="BN1176" i="4"/>
  <c r="BN1177" i="4"/>
  <c r="BN1184" i="4"/>
  <c r="BN1462" i="4"/>
  <c r="BB33" i="11"/>
  <c r="BM1200" i="4"/>
  <c r="BN1196" i="4"/>
  <c r="BN896" i="4"/>
  <c r="BN1197" i="4"/>
  <c r="BN1198" i="4"/>
  <c r="BN1189" i="4"/>
  <c r="BN1190" i="4"/>
  <c r="BN1191" i="4"/>
  <c r="BN1192" i="4"/>
  <c r="BN1199" i="4"/>
  <c r="BN1466" i="4"/>
  <c r="BB34" i="11"/>
  <c r="BM1215" i="4"/>
  <c r="BN1211" i="4"/>
  <c r="BN1212" i="4"/>
  <c r="BN1213" i="4"/>
  <c r="BN1204" i="4"/>
  <c r="BN1205" i="4"/>
  <c r="BN1206" i="4"/>
  <c r="BN1207" i="4"/>
  <c r="BN1214" i="4"/>
  <c r="BN1471" i="4"/>
  <c r="BB35" i="11"/>
  <c r="BM1230" i="4"/>
  <c r="BN1226" i="4"/>
  <c r="BN1227" i="4"/>
  <c r="BN1228" i="4"/>
  <c r="BN1219" i="4"/>
  <c r="BN1220" i="4"/>
  <c r="BN1221" i="4"/>
  <c r="BN1222" i="4"/>
  <c r="BN1229" i="4"/>
  <c r="BN1476" i="4"/>
  <c r="BB36" i="11"/>
  <c r="BB32" i="11"/>
  <c r="BB9" i="14"/>
  <c r="BB10" i="14"/>
  <c r="BB13" i="14"/>
  <c r="BB11" i="14"/>
  <c r="BB22" i="14"/>
  <c r="BB25" i="14"/>
  <c r="BB32" i="14"/>
  <c r="BB158" i="14"/>
  <c r="BB41" i="14"/>
  <c r="BB42" i="14"/>
  <c r="BB45" i="14"/>
  <c r="BB43" i="14"/>
  <c r="BB54" i="14"/>
  <c r="BB57" i="14"/>
  <c r="BB64" i="14"/>
  <c r="BB159" i="14"/>
  <c r="BB71" i="14"/>
  <c r="BB72" i="14"/>
  <c r="BB75" i="14"/>
  <c r="BB73" i="14"/>
  <c r="BB84" i="14"/>
  <c r="BB87" i="14"/>
  <c r="BB94" i="14"/>
  <c r="BB160" i="14"/>
  <c r="BB250" i="14"/>
  <c r="BB251" i="14"/>
  <c r="BB39" i="11"/>
  <c r="BB182" i="14"/>
  <c r="BB266" i="14"/>
  <c r="BB267" i="14"/>
  <c r="BB40" i="11"/>
  <c r="BB38" i="11"/>
  <c r="BB47" i="11"/>
  <c r="BB48" i="11"/>
  <c r="BB49" i="11"/>
  <c r="BB50" i="11"/>
  <c r="BB51" i="11"/>
  <c r="BB52" i="11"/>
  <c r="BB53" i="11"/>
  <c r="BB31" i="11"/>
  <c r="BB67" i="11"/>
  <c r="BB347" i="14"/>
  <c r="BB68" i="11"/>
  <c r="JY29" i="8"/>
  <c r="JY37" i="8"/>
  <c r="BB66" i="11"/>
  <c r="BN1676" i="4"/>
  <c r="BB70" i="11"/>
  <c r="BN1637" i="4"/>
  <c r="BB69" i="11"/>
  <c r="BB65" i="11"/>
  <c r="BN646" i="4"/>
  <c r="BB61" i="11"/>
  <c r="BM1245" i="4"/>
  <c r="BN1241" i="4"/>
  <c r="BN917" i="4"/>
  <c r="BN1242" i="4"/>
  <c r="BN1243" i="4"/>
  <c r="BN1234" i="4"/>
  <c r="BN1235" i="4"/>
  <c r="BN1236" i="4"/>
  <c r="BN1237" i="4"/>
  <c r="BN1244" i="4"/>
  <c r="BN1481" i="4"/>
  <c r="BB57" i="11"/>
  <c r="BN1467" i="4"/>
  <c r="BB58" i="11"/>
  <c r="BN1472" i="4"/>
  <c r="BB59" i="11"/>
  <c r="BN1477" i="4"/>
  <c r="BB60" i="11"/>
  <c r="BB56" i="11"/>
  <c r="BB252" i="14"/>
  <c r="BB63" i="11"/>
  <c r="BB268" i="14"/>
  <c r="BB64" i="11"/>
  <c r="BB62" i="11"/>
  <c r="BB71" i="11"/>
  <c r="BB72" i="11"/>
  <c r="BB73" i="11"/>
  <c r="BB74" i="11"/>
  <c r="BB75" i="11"/>
  <c r="BB76" i="11"/>
  <c r="BB77" i="11"/>
  <c r="BB55" i="11"/>
  <c r="BB30" i="11"/>
  <c r="BB92" i="11"/>
  <c r="BB348" i="14"/>
  <c r="BB349" i="14"/>
  <c r="BB93" i="11"/>
  <c r="BN1678" i="4"/>
  <c r="BB95" i="11"/>
  <c r="BN1638" i="4"/>
  <c r="BN1639" i="4"/>
  <c r="BB94" i="11"/>
  <c r="BB90" i="11"/>
  <c r="BN648" i="4"/>
  <c r="BB86" i="11"/>
  <c r="BM1261" i="4"/>
  <c r="BN1257" i="4"/>
  <c r="BN923" i="4"/>
  <c r="BN1258" i="4"/>
  <c r="BN1259" i="4"/>
  <c r="BN1250" i="4"/>
  <c r="BN1251" i="4"/>
  <c r="BN1252" i="4"/>
  <c r="BN1253" i="4"/>
  <c r="BN1260" i="4"/>
  <c r="BN1486" i="4"/>
  <c r="BB82" i="11"/>
  <c r="BM1276" i="4"/>
  <c r="BN1272" i="4"/>
  <c r="BN929" i="4"/>
  <c r="BN1273" i="4"/>
  <c r="BN1274" i="4"/>
  <c r="BN1265" i="4"/>
  <c r="BN1266" i="4"/>
  <c r="BN1267" i="4"/>
  <c r="BN1268" i="4"/>
  <c r="BN1275" i="4"/>
  <c r="BN1490" i="4"/>
  <c r="BB83" i="11"/>
  <c r="BM1291" i="4"/>
  <c r="BN1287" i="4"/>
  <c r="BN1288" i="4"/>
  <c r="BN1289" i="4"/>
  <c r="BN1280" i="4"/>
  <c r="BN1281" i="4"/>
  <c r="BN1282" i="4"/>
  <c r="BN1283" i="4"/>
  <c r="BN1290" i="4"/>
  <c r="BN1494" i="4"/>
  <c r="BB84" i="11"/>
  <c r="BM1306" i="4"/>
  <c r="BN1302" i="4"/>
  <c r="BN1303" i="4"/>
  <c r="BN1304" i="4"/>
  <c r="BN1295" i="4"/>
  <c r="BN1296" i="4"/>
  <c r="BN1297" i="4"/>
  <c r="BN1298" i="4"/>
  <c r="BN1305" i="4"/>
  <c r="BN1498" i="4"/>
  <c r="BB85" i="11"/>
  <c r="BB81" i="11"/>
  <c r="BB164" i="14"/>
  <c r="BB165" i="14"/>
  <c r="BB166" i="14"/>
  <c r="BB253" i="14"/>
  <c r="BB254" i="14"/>
  <c r="BB183" i="14"/>
  <c r="BB269" i="14"/>
  <c r="BB270" i="14"/>
  <c r="BB89" i="11"/>
  <c r="BB87" i="11"/>
  <c r="BB96" i="11"/>
  <c r="BB97" i="11"/>
  <c r="BB98" i="11"/>
  <c r="BB99" i="11"/>
  <c r="BB100" i="11"/>
  <c r="BB101" i="11"/>
  <c r="BB102" i="11"/>
  <c r="BB80" i="11"/>
  <c r="BB79" i="11"/>
  <c r="BB117" i="11"/>
  <c r="BB350" i="14"/>
  <c r="BB351" i="14"/>
  <c r="BB118" i="11"/>
  <c r="JY56" i="8"/>
  <c r="JY64" i="8"/>
  <c r="BB116" i="11"/>
  <c r="BN1680" i="4"/>
  <c r="BB120" i="11"/>
  <c r="BN1640" i="4"/>
  <c r="BN1641" i="4"/>
  <c r="BB119" i="11"/>
  <c r="BB115" i="11"/>
  <c r="BN650" i="4"/>
  <c r="BB111" i="11"/>
  <c r="BM1382" i="4"/>
  <c r="BN1378" i="4"/>
  <c r="BN952" i="4"/>
  <c r="BN1379" i="4"/>
  <c r="BN1380" i="4"/>
  <c r="BN1371" i="4"/>
  <c r="BN1372" i="4"/>
  <c r="BN1373" i="4"/>
  <c r="BN1374" i="4"/>
  <c r="BN1381" i="4"/>
  <c r="BN1522" i="4"/>
  <c r="BB107" i="11"/>
  <c r="BM1337" i="4"/>
  <c r="BN1333" i="4"/>
  <c r="BN956" i="4"/>
  <c r="BN1334" i="4"/>
  <c r="BN1335" i="4"/>
  <c r="BN1326" i="4"/>
  <c r="BN1327" i="4"/>
  <c r="BN1328" i="4"/>
  <c r="BN1329" i="4"/>
  <c r="BN1336" i="4"/>
  <c r="BN1507" i="4"/>
  <c r="BB108" i="11"/>
  <c r="BM1352" i="4"/>
  <c r="BN1348" i="4"/>
  <c r="BN1349" i="4"/>
  <c r="BN1350" i="4"/>
  <c r="BN1341" i="4"/>
  <c r="BN1342" i="4"/>
  <c r="BN1343" i="4"/>
  <c r="BN1344" i="4"/>
  <c r="BN1351" i="4"/>
  <c r="BN1512" i="4"/>
  <c r="BB109" i="11"/>
  <c r="BM1367" i="4"/>
  <c r="BN1363" i="4"/>
  <c r="BN1364" i="4"/>
  <c r="BN1365" i="4"/>
  <c r="BN1356" i="4"/>
  <c r="BN1357" i="4"/>
  <c r="BN1358" i="4"/>
  <c r="BN1359" i="4"/>
  <c r="BN1366" i="4"/>
  <c r="BN1517" i="4"/>
  <c r="BB110" i="11"/>
  <c r="BB106" i="11"/>
  <c r="BB170" i="14"/>
  <c r="BB171" i="14"/>
  <c r="BB172" i="14"/>
  <c r="BB255" i="14"/>
  <c r="BB256" i="14"/>
  <c r="BB113" i="11"/>
  <c r="BB184" i="14"/>
  <c r="BB271" i="14"/>
  <c r="BB272" i="14"/>
  <c r="BB114" i="11"/>
  <c r="BB112" i="11"/>
  <c r="BB121" i="11"/>
  <c r="BB122" i="11"/>
  <c r="BB123" i="11"/>
  <c r="BB124" i="11"/>
  <c r="BB125" i="11"/>
  <c r="BB126" i="11"/>
  <c r="BB127" i="11"/>
  <c r="BB105" i="11"/>
  <c r="BB141" i="11"/>
  <c r="BB352" i="14"/>
  <c r="BB142" i="11"/>
  <c r="JY57" i="8"/>
  <c r="JY65" i="8"/>
  <c r="BB140" i="11"/>
  <c r="BN1681" i="4"/>
  <c r="BB144" i="11"/>
  <c r="BN1642" i="4"/>
  <c r="BB143" i="11"/>
  <c r="BB139" i="11"/>
  <c r="BN651" i="4"/>
  <c r="BB135" i="11"/>
  <c r="BN1508" i="4"/>
  <c r="BB132" i="11"/>
  <c r="BN1513" i="4"/>
  <c r="BB133" i="11"/>
  <c r="BN1518" i="4"/>
  <c r="BB134" i="11"/>
  <c r="BM1322" i="4"/>
  <c r="BN1318" i="4"/>
  <c r="BN977" i="4"/>
  <c r="BN1319" i="4"/>
  <c r="BN1320" i="4"/>
  <c r="BN1311" i="4"/>
  <c r="BN1312" i="4"/>
  <c r="BN1313" i="4"/>
  <c r="BN1314" i="4"/>
  <c r="BN1321" i="4"/>
  <c r="BN1503" i="4"/>
  <c r="BB131" i="11"/>
  <c r="BB130" i="11"/>
  <c r="BB257" i="14"/>
  <c r="BB137" i="11"/>
  <c r="BB273" i="14"/>
  <c r="BB138" i="11"/>
  <c r="BB136" i="11"/>
  <c r="BB145" i="11"/>
  <c r="BB146" i="11"/>
  <c r="BB147" i="11"/>
  <c r="BB148" i="11"/>
  <c r="BB149" i="11"/>
  <c r="BB150" i="11"/>
  <c r="BB151" i="11"/>
  <c r="BB129" i="11"/>
  <c r="BB104" i="11"/>
  <c r="BB166" i="11"/>
  <c r="BB353" i="14"/>
  <c r="BB354" i="14"/>
  <c r="BB167" i="11"/>
  <c r="JY73" i="8"/>
  <c r="JY83" i="8"/>
  <c r="BB165" i="11"/>
  <c r="BB169" i="11"/>
  <c r="BN1643" i="4"/>
  <c r="BN1644" i="4"/>
  <c r="BB168" i="11"/>
  <c r="BB164" i="11"/>
  <c r="BN653" i="4"/>
  <c r="BB160" i="11"/>
  <c r="BM1458" i="4"/>
  <c r="BN1454" i="4"/>
  <c r="BN984" i="4"/>
  <c r="BN1455" i="4"/>
  <c r="BN1456" i="4"/>
  <c r="BN1447" i="4"/>
  <c r="BN1448" i="4"/>
  <c r="BN1449" i="4"/>
  <c r="BN1450" i="4"/>
  <c r="BN1457" i="4"/>
  <c r="BN1550" i="4"/>
  <c r="BB156" i="11"/>
  <c r="BM1413" i="4"/>
  <c r="BN1409" i="4"/>
  <c r="BN988" i="4"/>
  <c r="BN1410" i="4"/>
  <c r="BN1411" i="4"/>
  <c r="BN1402" i="4"/>
  <c r="BN1403" i="4"/>
  <c r="BN1404" i="4"/>
  <c r="BN1405" i="4"/>
  <c r="BN1412" i="4"/>
  <c r="BN1533" i="4"/>
  <c r="BB157" i="11"/>
  <c r="BM1428" i="4"/>
  <c r="BN1424" i="4"/>
  <c r="BN1425" i="4"/>
  <c r="BN1426" i="4"/>
  <c r="BN1417" i="4"/>
  <c r="BN1418" i="4"/>
  <c r="BN1419" i="4"/>
  <c r="BN1420" i="4"/>
  <c r="BN1427" i="4"/>
  <c r="BN1539" i="4"/>
  <c r="BB158" i="11"/>
  <c r="BM1443" i="4"/>
  <c r="BN1439" i="4"/>
  <c r="BN1440" i="4"/>
  <c r="BN1441" i="4"/>
  <c r="BN1432" i="4"/>
  <c r="BN1433" i="4"/>
  <c r="BN1434" i="4"/>
  <c r="BN1435" i="4"/>
  <c r="BN1442" i="4"/>
  <c r="BN1545" i="4"/>
  <c r="BB159" i="11"/>
  <c r="BB155" i="11"/>
  <c r="BB176" i="14"/>
  <c r="BB177" i="14"/>
  <c r="BB178" i="14"/>
  <c r="BB258" i="14"/>
  <c r="BB259" i="14"/>
  <c r="BB162" i="11"/>
  <c r="BB185" i="14"/>
  <c r="BB274" i="14"/>
  <c r="BB275" i="14"/>
  <c r="BB163" i="11"/>
  <c r="BB161" i="11"/>
  <c r="BB170" i="11"/>
  <c r="BB171" i="11"/>
  <c r="BB172" i="11"/>
  <c r="BB173" i="11"/>
  <c r="BB174" i="11"/>
  <c r="BB175" i="11"/>
  <c r="BB176" i="11"/>
  <c r="BB154" i="11"/>
  <c r="BB190" i="11"/>
  <c r="BB355" i="14"/>
  <c r="BB191" i="11"/>
  <c r="JY74" i="8"/>
  <c r="JY84" i="8"/>
  <c r="JY185" i="8"/>
  <c r="BB189" i="11"/>
  <c r="BN1645" i="4"/>
  <c r="BB192" i="11"/>
  <c r="BB193" i="11"/>
  <c r="BB188" i="11"/>
  <c r="BN654" i="4"/>
  <c r="BB184" i="11"/>
  <c r="BN1532" i="4"/>
  <c r="BB181" i="11"/>
  <c r="BN1538" i="4"/>
  <c r="BB182" i="11"/>
  <c r="BN1544" i="4"/>
  <c r="BB183" i="11"/>
  <c r="BM1398" i="4"/>
  <c r="BN1394" i="4"/>
  <c r="BN1009" i="4"/>
  <c r="BN1395" i="4"/>
  <c r="BN1396" i="4"/>
  <c r="BN1387" i="4"/>
  <c r="BN1388" i="4"/>
  <c r="BN1389" i="4"/>
  <c r="BN1390" i="4"/>
  <c r="BN1397" i="4"/>
  <c r="BN1527" i="4"/>
  <c r="BB180" i="11"/>
  <c r="BB179" i="11"/>
  <c r="BB260" i="14"/>
  <c r="BB186" i="11"/>
  <c r="BB276" i="14"/>
  <c r="BB187" i="11"/>
  <c r="BB185" i="11"/>
  <c r="BB194" i="11"/>
  <c r="BB195" i="11"/>
  <c r="BB196" i="11"/>
  <c r="BB197" i="11"/>
  <c r="BB198" i="11"/>
  <c r="BB199" i="11"/>
  <c r="BB200" i="11"/>
  <c r="BB178" i="11"/>
  <c r="BB214" i="11"/>
  <c r="BB356" i="14"/>
  <c r="BB215" i="11"/>
  <c r="JY75" i="8"/>
  <c r="JY85" i="8"/>
  <c r="JY186" i="8"/>
  <c r="BB213" i="11"/>
  <c r="BN1646" i="4"/>
  <c r="BB216" i="11"/>
  <c r="BB212" i="11"/>
  <c r="BN655" i="4"/>
  <c r="BB208" i="11"/>
  <c r="BN1534" i="4"/>
  <c r="BB205" i="11"/>
  <c r="BN1540" i="4"/>
  <c r="BB206" i="11"/>
  <c r="BN1546" i="4"/>
  <c r="BB207" i="11"/>
  <c r="BN1528" i="4"/>
  <c r="BB204" i="11"/>
  <c r="BB203" i="11"/>
  <c r="BB261" i="14"/>
  <c r="BB210" i="11"/>
  <c r="BB277" i="14"/>
  <c r="BB211" i="11"/>
  <c r="BB209" i="11"/>
  <c r="BB218" i="11"/>
  <c r="BB219" i="11"/>
  <c r="BB220" i="11"/>
  <c r="BB221" i="11"/>
  <c r="BB222" i="11"/>
  <c r="BB223" i="11"/>
  <c r="BB224" i="11"/>
  <c r="BB202" i="11"/>
  <c r="BB234" i="11"/>
  <c r="BB357" i="14"/>
  <c r="BB235" i="11"/>
  <c r="BB238" i="11"/>
  <c r="BB236" i="11"/>
  <c r="BB237" i="11"/>
  <c r="BB232" i="11"/>
  <c r="BN656" i="4"/>
  <c r="BB228" i="11"/>
  <c r="BB227" i="11"/>
  <c r="BB262" i="14"/>
  <c r="BB230" i="11"/>
  <c r="BB278" i="14"/>
  <c r="BB231" i="11"/>
  <c r="BB229" i="11"/>
  <c r="BB239" i="11"/>
  <c r="BB240" i="11"/>
  <c r="BB241" i="11"/>
  <c r="BB242" i="11"/>
  <c r="BB243" i="11"/>
  <c r="BB244" i="11"/>
  <c r="BB245" i="11"/>
  <c r="BB226" i="11"/>
  <c r="BB153" i="11"/>
  <c r="BB29" i="11"/>
  <c r="BB248" i="11"/>
  <c r="BB199" i="14"/>
  <c r="BB202" i="14"/>
  <c r="BB209" i="14"/>
  <c r="BB212" i="14"/>
  <c r="BB257" i="11"/>
  <c r="BB252" i="11"/>
  <c r="BC12" i="10"/>
  <c r="BN281" i="4"/>
  <c r="BN282" i="4"/>
  <c r="BB263" i="11"/>
  <c r="BC15" i="10"/>
  <c r="BN285" i="4"/>
  <c r="BN286" i="4"/>
  <c r="BB264" i="11"/>
  <c r="BC18" i="10"/>
  <c r="BN289" i="4"/>
  <c r="BN290" i="4"/>
  <c r="BB265" i="11"/>
  <c r="BB262" i="11"/>
  <c r="BB260" i="11"/>
  <c r="JY200" i="8"/>
  <c r="JY195" i="8"/>
  <c r="JY197" i="8"/>
  <c r="JY201" i="8"/>
  <c r="BB277" i="11"/>
  <c r="BB213" i="14"/>
  <c r="BB278" i="11"/>
  <c r="BB276" i="11"/>
  <c r="BB273" i="11"/>
  <c r="BN1631" i="4"/>
  <c r="BB261" i="11"/>
  <c r="BB259" i="11"/>
  <c r="BB250" i="11"/>
  <c r="BB280" i="11"/>
  <c r="BN283" i="4"/>
  <c r="BN287" i="4"/>
  <c r="BN291" i="4"/>
  <c r="BB284" i="11"/>
  <c r="BB283" i="11"/>
  <c r="BB286" i="11"/>
  <c r="BB287" i="11"/>
  <c r="BB282" i="11"/>
  <c r="BB295" i="11"/>
  <c r="BB305" i="11"/>
  <c r="BB292" i="11"/>
  <c r="BB291" i="11"/>
  <c r="BB294" i="11"/>
  <c r="BB290" i="11"/>
  <c r="BB307" i="11"/>
  <c r="BB309" i="11"/>
  <c r="BB311" i="11"/>
  <c r="BC178" i="10"/>
  <c r="BD177" i="10"/>
  <c r="BC43" i="11"/>
  <c r="BC345" i="14"/>
  <c r="BC346" i="14"/>
  <c r="BC44" i="11"/>
  <c r="JZ28" i="8"/>
  <c r="JZ36" i="8"/>
  <c r="BC42" i="11"/>
  <c r="BO1675" i="4"/>
  <c r="BC46" i="11"/>
  <c r="BO1635" i="4"/>
  <c r="BO1636" i="4"/>
  <c r="BC45" i="11"/>
  <c r="BC41" i="11"/>
  <c r="BO645" i="4"/>
  <c r="BC37" i="11"/>
  <c r="BN1185" i="4"/>
  <c r="BO1181" i="4"/>
  <c r="BO892" i="4"/>
  <c r="BO1182" i="4"/>
  <c r="BO1183" i="4"/>
  <c r="BO1174" i="4"/>
  <c r="BO1175" i="4"/>
  <c r="BO1176" i="4"/>
  <c r="BO1177" i="4"/>
  <c r="BO1184" i="4"/>
  <c r="BO1462" i="4"/>
  <c r="BC33" i="11"/>
  <c r="BN1200" i="4"/>
  <c r="BO1196" i="4"/>
  <c r="BO896" i="4"/>
  <c r="BO1197" i="4"/>
  <c r="BO1198" i="4"/>
  <c r="BO1189" i="4"/>
  <c r="BO1190" i="4"/>
  <c r="BO1191" i="4"/>
  <c r="BO1192" i="4"/>
  <c r="BO1199" i="4"/>
  <c r="BO1466" i="4"/>
  <c r="BC34" i="11"/>
  <c r="BN1215" i="4"/>
  <c r="BO1211" i="4"/>
  <c r="BO1212" i="4"/>
  <c r="BO1213" i="4"/>
  <c r="BO1204" i="4"/>
  <c r="BO1205" i="4"/>
  <c r="BO1206" i="4"/>
  <c r="BO1207" i="4"/>
  <c r="BO1214" i="4"/>
  <c r="BO1471" i="4"/>
  <c r="BC35" i="11"/>
  <c r="BN1230" i="4"/>
  <c r="BO1226" i="4"/>
  <c r="BO1227" i="4"/>
  <c r="BO1228" i="4"/>
  <c r="BO1219" i="4"/>
  <c r="BO1220" i="4"/>
  <c r="BO1221" i="4"/>
  <c r="BO1222" i="4"/>
  <c r="BO1229" i="4"/>
  <c r="BO1476" i="4"/>
  <c r="BC36" i="11"/>
  <c r="BC32" i="11"/>
  <c r="BC9" i="14"/>
  <c r="BC10" i="14"/>
  <c r="BC13" i="14"/>
  <c r="BC11" i="14"/>
  <c r="BC22" i="14"/>
  <c r="BC25" i="14"/>
  <c r="BC32" i="14"/>
  <c r="BC158" i="14"/>
  <c r="BC41" i="14"/>
  <c r="BC42" i="14"/>
  <c r="BC45" i="14"/>
  <c r="BC43" i="14"/>
  <c r="BC54" i="14"/>
  <c r="BC57" i="14"/>
  <c r="BC64" i="14"/>
  <c r="BC159" i="14"/>
  <c r="BC71" i="14"/>
  <c r="BC72" i="14"/>
  <c r="BC75" i="14"/>
  <c r="BC73" i="14"/>
  <c r="BC84" i="14"/>
  <c r="BC87" i="14"/>
  <c r="BC94" i="14"/>
  <c r="BC160" i="14"/>
  <c r="BC250" i="14"/>
  <c r="BC251" i="14"/>
  <c r="BC39" i="11"/>
  <c r="BC182" i="14"/>
  <c r="BC266" i="14"/>
  <c r="BC267" i="14"/>
  <c r="BC40" i="11"/>
  <c r="BC38" i="11"/>
  <c r="BC47" i="11"/>
  <c r="BC48" i="11"/>
  <c r="BC49" i="11"/>
  <c r="BC50" i="11"/>
  <c r="BC51" i="11"/>
  <c r="BC52" i="11"/>
  <c r="BC53" i="11"/>
  <c r="BC31" i="11"/>
  <c r="BC67" i="11"/>
  <c r="BC347" i="14"/>
  <c r="BC68" i="11"/>
  <c r="JZ29" i="8"/>
  <c r="JZ37" i="8"/>
  <c r="BC66" i="11"/>
  <c r="BO1676" i="4"/>
  <c r="BC70" i="11"/>
  <c r="BO1637" i="4"/>
  <c r="BC69" i="11"/>
  <c r="BC65" i="11"/>
  <c r="BO646" i="4"/>
  <c r="BC61" i="11"/>
  <c r="BN1245" i="4"/>
  <c r="BO1241" i="4"/>
  <c r="BO917" i="4"/>
  <c r="BO1242" i="4"/>
  <c r="BO1243" i="4"/>
  <c r="BO1234" i="4"/>
  <c r="BO1235" i="4"/>
  <c r="BO1236" i="4"/>
  <c r="BO1237" i="4"/>
  <c r="BO1244" i="4"/>
  <c r="BO1481" i="4"/>
  <c r="BC57" i="11"/>
  <c r="BO1467" i="4"/>
  <c r="BC58" i="11"/>
  <c r="BO1472" i="4"/>
  <c r="BC59" i="11"/>
  <c r="BO1477" i="4"/>
  <c r="BC60" i="11"/>
  <c r="BC56" i="11"/>
  <c r="BC252" i="14"/>
  <c r="BC63" i="11"/>
  <c r="BC268" i="14"/>
  <c r="BC64" i="11"/>
  <c r="BC62" i="11"/>
  <c r="BC71" i="11"/>
  <c r="BC72" i="11"/>
  <c r="BC73" i="11"/>
  <c r="BC74" i="11"/>
  <c r="BC75" i="11"/>
  <c r="BC76" i="11"/>
  <c r="BC77" i="11"/>
  <c r="BC55" i="11"/>
  <c r="BC30" i="11"/>
  <c r="BC92" i="11"/>
  <c r="BC348" i="14"/>
  <c r="BC349" i="14"/>
  <c r="BC93" i="11"/>
  <c r="BO1678" i="4"/>
  <c r="BC95" i="11"/>
  <c r="BO1638" i="4"/>
  <c r="BO1639" i="4"/>
  <c r="BC94" i="11"/>
  <c r="BC90" i="11"/>
  <c r="BO648" i="4"/>
  <c r="BC86" i="11"/>
  <c r="BN1261" i="4"/>
  <c r="BO1257" i="4"/>
  <c r="BO923" i="4"/>
  <c r="BO1258" i="4"/>
  <c r="BO1259" i="4"/>
  <c r="BO1250" i="4"/>
  <c r="BO1251" i="4"/>
  <c r="BO1252" i="4"/>
  <c r="BO1253" i="4"/>
  <c r="BO1260" i="4"/>
  <c r="BO1486" i="4"/>
  <c r="BC82" i="11"/>
  <c r="BN1276" i="4"/>
  <c r="BO1272" i="4"/>
  <c r="BO929" i="4"/>
  <c r="BO1273" i="4"/>
  <c r="BO1274" i="4"/>
  <c r="BO1265" i="4"/>
  <c r="BO1266" i="4"/>
  <c r="BO1267" i="4"/>
  <c r="BO1268" i="4"/>
  <c r="BO1275" i="4"/>
  <c r="BO1490" i="4"/>
  <c r="BC83" i="11"/>
  <c r="BN1291" i="4"/>
  <c r="BO1287" i="4"/>
  <c r="BO1288" i="4"/>
  <c r="BO1289" i="4"/>
  <c r="BO1280" i="4"/>
  <c r="BO1281" i="4"/>
  <c r="BO1282" i="4"/>
  <c r="BO1283" i="4"/>
  <c r="BO1290" i="4"/>
  <c r="BO1494" i="4"/>
  <c r="BC84" i="11"/>
  <c r="BN1306" i="4"/>
  <c r="BO1302" i="4"/>
  <c r="BO1303" i="4"/>
  <c r="BO1304" i="4"/>
  <c r="BO1295" i="4"/>
  <c r="BO1296" i="4"/>
  <c r="BO1297" i="4"/>
  <c r="BO1298" i="4"/>
  <c r="BO1305" i="4"/>
  <c r="BO1498" i="4"/>
  <c r="BC85" i="11"/>
  <c r="BC81" i="11"/>
  <c r="BC164" i="14"/>
  <c r="BC165" i="14"/>
  <c r="BC166" i="14"/>
  <c r="BC253" i="14"/>
  <c r="BC254" i="14"/>
  <c r="BC183" i="14"/>
  <c r="BC269" i="14"/>
  <c r="BC270" i="14"/>
  <c r="BC89" i="11"/>
  <c r="BC87" i="11"/>
  <c r="BC96" i="11"/>
  <c r="BC97" i="11"/>
  <c r="BC98" i="11"/>
  <c r="BC99" i="11"/>
  <c r="BC100" i="11"/>
  <c r="BC101" i="11"/>
  <c r="BC102" i="11"/>
  <c r="BC80" i="11"/>
  <c r="BC79" i="11"/>
  <c r="BC117" i="11"/>
  <c r="BC350" i="14"/>
  <c r="BC351" i="14"/>
  <c r="BC118" i="11"/>
  <c r="JZ56" i="8"/>
  <c r="JZ64" i="8"/>
  <c r="BC116" i="11"/>
  <c r="BO1680" i="4"/>
  <c r="BC120" i="11"/>
  <c r="BO1640" i="4"/>
  <c r="BO1641" i="4"/>
  <c r="BC119" i="11"/>
  <c r="BC115" i="11"/>
  <c r="BO650" i="4"/>
  <c r="BC111" i="11"/>
  <c r="BN1382" i="4"/>
  <c r="BO1378" i="4"/>
  <c r="BO952" i="4"/>
  <c r="BO1379" i="4"/>
  <c r="BO1380" i="4"/>
  <c r="BO1371" i="4"/>
  <c r="BO1372" i="4"/>
  <c r="BO1373" i="4"/>
  <c r="BO1374" i="4"/>
  <c r="BO1381" i="4"/>
  <c r="BO1522" i="4"/>
  <c r="BC107" i="11"/>
  <c r="BN1337" i="4"/>
  <c r="BO1333" i="4"/>
  <c r="BO956" i="4"/>
  <c r="BO1334" i="4"/>
  <c r="BO1335" i="4"/>
  <c r="BO1326" i="4"/>
  <c r="BO1327" i="4"/>
  <c r="BO1328" i="4"/>
  <c r="BO1329" i="4"/>
  <c r="BO1336" i="4"/>
  <c r="BO1507" i="4"/>
  <c r="BC108" i="11"/>
  <c r="BN1352" i="4"/>
  <c r="BO1348" i="4"/>
  <c r="BO1349" i="4"/>
  <c r="BO1350" i="4"/>
  <c r="BO1341" i="4"/>
  <c r="BO1342" i="4"/>
  <c r="BO1343" i="4"/>
  <c r="BO1344" i="4"/>
  <c r="BO1351" i="4"/>
  <c r="BO1512" i="4"/>
  <c r="BC109" i="11"/>
  <c r="BN1367" i="4"/>
  <c r="BO1363" i="4"/>
  <c r="BO1364" i="4"/>
  <c r="BO1365" i="4"/>
  <c r="BO1356" i="4"/>
  <c r="BO1357" i="4"/>
  <c r="BO1358" i="4"/>
  <c r="BO1359" i="4"/>
  <c r="BO1366" i="4"/>
  <c r="BO1517" i="4"/>
  <c r="BC110" i="11"/>
  <c r="BC106" i="11"/>
  <c r="BC170" i="14"/>
  <c r="BC171" i="14"/>
  <c r="BC172" i="14"/>
  <c r="BC255" i="14"/>
  <c r="BC256" i="14"/>
  <c r="BC113" i="11"/>
  <c r="BC184" i="14"/>
  <c r="BC271" i="14"/>
  <c r="BC272" i="14"/>
  <c r="BC114" i="11"/>
  <c r="BC112" i="11"/>
  <c r="BC121" i="11"/>
  <c r="BC122" i="11"/>
  <c r="BC123" i="11"/>
  <c r="BC124" i="11"/>
  <c r="BC125" i="11"/>
  <c r="BC126" i="11"/>
  <c r="BC127" i="11"/>
  <c r="BC105" i="11"/>
  <c r="BC141" i="11"/>
  <c r="BC352" i="14"/>
  <c r="BC142" i="11"/>
  <c r="JZ57" i="8"/>
  <c r="JZ65" i="8"/>
  <c r="BC140" i="11"/>
  <c r="BO1681" i="4"/>
  <c r="BC144" i="11"/>
  <c r="BO1642" i="4"/>
  <c r="BC143" i="11"/>
  <c r="BC139" i="11"/>
  <c r="BO651" i="4"/>
  <c r="BC135" i="11"/>
  <c r="BO1508" i="4"/>
  <c r="BC132" i="11"/>
  <c r="BO1513" i="4"/>
  <c r="BC133" i="11"/>
  <c r="BO1518" i="4"/>
  <c r="BC134" i="11"/>
  <c r="BN1322" i="4"/>
  <c r="BO1318" i="4"/>
  <c r="BO977" i="4"/>
  <c r="BO1319" i="4"/>
  <c r="BO1320" i="4"/>
  <c r="BO1311" i="4"/>
  <c r="BO1312" i="4"/>
  <c r="BO1313" i="4"/>
  <c r="BO1314" i="4"/>
  <c r="BO1321" i="4"/>
  <c r="BO1503" i="4"/>
  <c r="BC131" i="11"/>
  <c r="BC130" i="11"/>
  <c r="BC257" i="14"/>
  <c r="BC137" i="11"/>
  <c r="BC273" i="14"/>
  <c r="BC138" i="11"/>
  <c r="BC136" i="11"/>
  <c r="BC145" i="11"/>
  <c r="BC146" i="11"/>
  <c r="BC147" i="11"/>
  <c r="BC148" i="11"/>
  <c r="BC149" i="11"/>
  <c r="BC150" i="11"/>
  <c r="BC151" i="11"/>
  <c r="BC129" i="11"/>
  <c r="BC104" i="11"/>
  <c r="BC166" i="11"/>
  <c r="BC353" i="14"/>
  <c r="BC354" i="14"/>
  <c r="BC167" i="11"/>
  <c r="JZ73" i="8"/>
  <c r="JZ83" i="8"/>
  <c r="BC165" i="11"/>
  <c r="BC169" i="11"/>
  <c r="BO1643" i="4"/>
  <c r="BO1644" i="4"/>
  <c r="BC168" i="11"/>
  <c r="BC164" i="11"/>
  <c r="BO653" i="4"/>
  <c r="BC160" i="11"/>
  <c r="BN1458" i="4"/>
  <c r="BO1454" i="4"/>
  <c r="BO984" i="4"/>
  <c r="BO1455" i="4"/>
  <c r="BO1456" i="4"/>
  <c r="BO1447" i="4"/>
  <c r="BO1448" i="4"/>
  <c r="BO1449" i="4"/>
  <c r="BO1450" i="4"/>
  <c r="BO1457" i="4"/>
  <c r="BO1550" i="4"/>
  <c r="BC156" i="11"/>
  <c r="BN1413" i="4"/>
  <c r="BO1409" i="4"/>
  <c r="BO988" i="4"/>
  <c r="BO1410" i="4"/>
  <c r="BO1411" i="4"/>
  <c r="BO1402" i="4"/>
  <c r="BO1403" i="4"/>
  <c r="BO1404" i="4"/>
  <c r="BO1405" i="4"/>
  <c r="BO1412" i="4"/>
  <c r="BO1533" i="4"/>
  <c r="BC157" i="11"/>
  <c r="BN1428" i="4"/>
  <c r="BO1424" i="4"/>
  <c r="BO1425" i="4"/>
  <c r="BO1426" i="4"/>
  <c r="BO1417" i="4"/>
  <c r="BO1418" i="4"/>
  <c r="BO1419" i="4"/>
  <c r="BO1420" i="4"/>
  <c r="BO1427" i="4"/>
  <c r="BO1539" i="4"/>
  <c r="BC158" i="11"/>
  <c r="BN1443" i="4"/>
  <c r="BO1439" i="4"/>
  <c r="BO1440" i="4"/>
  <c r="BO1441" i="4"/>
  <c r="BO1432" i="4"/>
  <c r="BO1433" i="4"/>
  <c r="BO1434" i="4"/>
  <c r="BO1435" i="4"/>
  <c r="BO1442" i="4"/>
  <c r="BO1545" i="4"/>
  <c r="BC159" i="11"/>
  <c r="BC155" i="11"/>
  <c r="BC176" i="14"/>
  <c r="BC177" i="14"/>
  <c r="BC178" i="14"/>
  <c r="BC258" i="14"/>
  <c r="BC259" i="14"/>
  <c r="BC162" i="11"/>
  <c r="BC185" i="14"/>
  <c r="BC274" i="14"/>
  <c r="BC275" i="14"/>
  <c r="BC163" i="11"/>
  <c r="BC161" i="11"/>
  <c r="BC170" i="11"/>
  <c r="BC171" i="11"/>
  <c r="BC172" i="11"/>
  <c r="BC173" i="11"/>
  <c r="BC174" i="11"/>
  <c r="BC175" i="11"/>
  <c r="BC176" i="11"/>
  <c r="BC154" i="11"/>
  <c r="BC190" i="11"/>
  <c r="BC355" i="14"/>
  <c r="BC191" i="11"/>
  <c r="JZ74" i="8"/>
  <c r="JZ84" i="8"/>
  <c r="JZ185" i="8"/>
  <c r="BC189" i="11"/>
  <c r="BO1645" i="4"/>
  <c r="BC192" i="11"/>
  <c r="BC193" i="11"/>
  <c r="BC188" i="11"/>
  <c r="BO654" i="4"/>
  <c r="BC184" i="11"/>
  <c r="BO1532" i="4"/>
  <c r="BC181" i="11"/>
  <c r="BO1538" i="4"/>
  <c r="BC182" i="11"/>
  <c r="BO1544" i="4"/>
  <c r="BC183" i="11"/>
  <c r="BN1398" i="4"/>
  <c r="BO1394" i="4"/>
  <c r="BO1009" i="4"/>
  <c r="BO1395" i="4"/>
  <c r="BO1396" i="4"/>
  <c r="BO1387" i="4"/>
  <c r="BO1388" i="4"/>
  <c r="BO1389" i="4"/>
  <c r="BO1390" i="4"/>
  <c r="BO1397" i="4"/>
  <c r="BO1527" i="4"/>
  <c r="BC180" i="11"/>
  <c r="BC179" i="11"/>
  <c r="BC260" i="14"/>
  <c r="BC186" i="11"/>
  <c r="BC276" i="14"/>
  <c r="BC187" i="11"/>
  <c r="BC185" i="11"/>
  <c r="BC194" i="11"/>
  <c r="BC195" i="11"/>
  <c r="BC196" i="11"/>
  <c r="BC197" i="11"/>
  <c r="BC198" i="11"/>
  <c r="BC199" i="11"/>
  <c r="BC200" i="11"/>
  <c r="BC178" i="11"/>
  <c r="BC214" i="11"/>
  <c r="BC356" i="14"/>
  <c r="BC215" i="11"/>
  <c r="JZ75" i="8"/>
  <c r="JZ85" i="8"/>
  <c r="JZ186" i="8"/>
  <c r="BC213" i="11"/>
  <c r="BO1646" i="4"/>
  <c r="BC216" i="11"/>
  <c r="BC212" i="11"/>
  <c r="BO655" i="4"/>
  <c r="BC208" i="11"/>
  <c r="BO1534" i="4"/>
  <c r="BC205" i="11"/>
  <c r="BO1540" i="4"/>
  <c r="BC206" i="11"/>
  <c r="BO1546" i="4"/>
  <c r="BC207" i="11"/>
  <c r="BO1528" i="4"/>
  <c r="BC204" i="11"/>
  <c r="BC203" i="11"/>
  <c r="BC261" i="14"/>
  <c r="BC210" i="11"/>
  <c r="BC277" i="14"/>
  <c r="BC211" i="11"/>
  <c r="BC209" i="11"/>
  <c r="BC218" i="11"/>
  <c r="BC219" i="11"/>
  <c r="BC220" i="11"/>
  <c r="BC221" i="11"/>
  <c r="BC222" i="11"/>
  <c r="BC223" i="11"/>
  <c r="BC224" i="11"/>
  <c r="BC202" i="11"/>
  <c r="BC234" i="11"/>
  <c r="BC357" i="14"/>
  <c r="BC235" i="11"/>
  <c r="BC238" i="11"/>
  <c r="BC236" i="11"/>
  <c r="BC237" i="11"/>
  <c r="BC232" i="11"/>
  <c r="BO656" i="4"/>
  <c r="BC228" i="11"/>
  <c r="BC227" i="11"/>
  <c r="BC262" i="14"/>
  <c r="BC230" i="11"/>
  <c r="BC278" i="14"/>
  <c r="BC231" i="11"/>
  <c r="BC229" i="11"/>
  <c r="BC239" i="11"/>
  <c r="BC240" i="11"/>
  <c r="BC241" i="11"/>
  <c r="BC242" i="11"/>
  <c r="BC243" i="11"/>
  <c r="BC244" i="11"/>
  <c r="BC245" i="11"/>
  <c r="BC226" i="11"/>
  <c r="BC153" i="11"/>
  <c r="BC29" i="11"/>
  <c r="BC248" i="11"/>
  <c r="BC199" i="14"/>
  <c r="BC202" i="14"/>
  <c r="BC209" i="14"/>
  <c r="BC212" i="14"/>
  <c r="BC257" i="11"/>
  <c r="BC252" i="11"/>
  <c r="BD12" i="10"/>
  <c r="BO281" i="4"/>
  <c r="BO282" i="4"/>
  <c r="BC263" i="11"/>
  <c r="BD15" i="10"/>
  <c r="BO285" i="4"/>
  <c r="BO286" i="4"/>
  <c r="BC264" i="11"/>
  <c r="BD18" i="10"/>
  <c r="BO289" i="4"/>
  <c r="BO290" i="4"/>
  <c r="BC265" i="11"/>
  <c r="BC262" i="11"/>
  <c r="BC260" i="11"/>
  <c r="JZ200" i="8"/>
  <c r="JZ195" i="8"/>
  <c r="JZ197" i="8"/>
  <c r="JZ201" i="8"/>
  <c r="BC277" i="11"/>
  <c r="BC213" i="14"/>
  <c r="BC278" i="11"/>
  <c r="BC276" i="11"/>
  <c r="BC273" i="11"/>
  <c r="BO1631" i="4"/>
  <c r="BC261" i="11"/>
  <c r="BC259" i="11"/>
  <c r="BC250" i="11"/>
  <c r="BC280" i="11"/>
  <c r="BO283" i="4"/>
  <c r="BO287" i="4"/>
  <c r="BO291" i="4"/>
  <c r="BC284" i="11"/>
  <c r="BC283" i="11"/>
  <c r="BC286" i="11"/>
  <c r="BC287" i="11"/>
  <c r="BC282" i="11"/>
  <c r="BC295" i="11"/>
  <c r="BC305" i="11"/>
  <c r="BC292" i="11"/>
  <c r="BC291" i="11"/>
  <c r="BC294" i="11"/>
  <c r="BC290" i="11"/>
  <c r="BC307" i="11"/>
  <c r="BC309" i="11"/>
  <c r="BC311" i="11"/>
  <c r="BD178" i="10"/>
  <c r="BE177" i="10"/>
  <c r="BD43" i="11"/>
  <c r="BD345" i="14"/>
  <c r="BD346" i="14"/>
  <c r="BD44" i="11"/>
  <c r="KA28" i="8"/>
  <c r="KA36" i="8"/>
  <c r="BD42" i="11"/>
  <c r="BP1675" i="4"/>
  <c r="BD46" i="11"/>
  <c r="BP1635" i="4"/>
  <c r="BP1636" i="4"/>
  <c r="BD45" i="11"/>
  <c r="BD41" i="11"/>
  <c r="BP645" i="4"/>
  <c r="BD37" i="11"/>
  <c r="BO1185" i="4"/>
  <c r="BP1181" i="4"/>
  <c r="BP892" i="4"/>
  <c r="BP1182" i="4"/>
  <c r="BP1183" i="4"/>
  <c r="BP1174" i="4"/>
  <c r="BP1175" i="4"/>
  <c r="BP1176" i="4"/>
  <c r="BP1177" i="4"/>
  <c r="BP1184" i="4"/>
  <c r="BP1462" i="4"/>
  <c r="BD33" i="11"/>
  <c r="BO1200" i="4"/>
  <c r="BP1196" i="4"/>
  <c r="BP896" i="4"/>
  <c r="BP1197" i="4"/>
  <c r="BP1198" i="4"/>
  <c r="BP1189" i="4"/>
  <c r="BP1190" i="4"/>
  <c r="BP1191" i="4"/>
  <c r="BP1192" i="4"/>
  <c r="BP1199" i="4"/>
  <c r="BP1466" i="4"/>
  <c r="BD34" i="11"/>
  <c r="BO1215" i="4"/>
  <c r="BP1211" i="4"/>
  <c r="BP1212" i="4"/>
  <c r="BP1213" i="4"/>
  <c r="BP1204" i="4"/>
  <c r="BP1205" i="4"/>
  <c r="BP1206" i="4"/>
  <c r="BP1207" i="4"/>
  <c r="BP1214" i="4"/>
  <c r="BP1471" i="4"/>
  <c r="BD35" i="11"/>
  <c r="BO1230" i="4"/>
  <c r="BP1226" i="4"/>
  <c r="BP1227" i="4"/>
  <c r="BP1228" i="4"/>
  <c r="BP1219" i="4"/>
  <c r="BP1220" i="4"/>
  <c r="BP1221" i="4"/>
  <c r="BP1222" i="4"/>
  <c r="BP1229" i="4"/>
  <c r="BP1476" i="4"/>
  <c r="BD36" i="11"/>
  <c r="BD32" i="11"/>
  <c r="BD9" i="14"/>
  <c r="BD10" i="14"/>
  <c r="BD13" i="14"/>
  <c r="BD11" i="14"/>
  <c r="BD22" i="14"/>
  <c r="BD25" i="14"/>
  <c r="BD32" i="14"/>
  <c r="BD158" i="14"/>
  <c r="BD41" i="14"/>
  <c r="BD42" i="14"/>
  <c r="BD45" i="14"/>
  <c r="BD43" i="14"/>
  <c r="BD54" i="14"/>
  <c r="BD57" i="14"/>
  <c r="BD64" i="14"/>
  <c r="BD159" i="14"/>
  <c r="BD71" i="14"/>
  <c r="BD72" i="14"/>
  <c r="BD75" i="14"/>
  <c r="BD73" i="14"/>
  <c r="BD84" i="14"/>
  <c r="BD87" i="14"/>
  <c r="BD94" i="14"/>
  <c r="BD160" i="14"/>
  <c r="BD250" i="14"/>
  <c r="BD251" i="14"/>
  <c r="BD39" i="11"/>
  <c r="BD182" i="14"/>
  <c r="BD266" i="14"/>
  <c r="BD267" i="14"/>
  <c r="BD40" i="11"/>
  <c r="BD38" i="11"/>
  <c r="BD47" i="11"/>
  <c r="BD48" i="11"/>
  <c r="BD49" i="11"/>
  <c r="BD50" i="11"/>
  <c r="BD51" i="11"/>
  <c r="BD52" i="11"/>
  <c r="BD53" i="11"/>
  <c r="BD31" i="11"/>
  <c r="BD67" i="11"/>
  <c r="BD347" i="14"/>
  <c r="BD68" i="11"/>
  <c r="KA29" i="8"/>
  <c r="KA37" i="8"/>
  <c r="BD66" i="11"/>
  <c r="BP1676" i="4"/>
  <c r="BD70" i="11"/>
  <c r="BP1637" i="4"/>
  <c r="BD69" i="11"/>
  <c r="BD65" i="11"/>
  <c r="BP646" i="4"/>
  <c r="BD61" i="11"/>
  <c r="BO1245" i="4"/>
  <c r="BP1241" i="4"/>
  <c r="BP917" i="4"/>
  <c r="BP1242" i="4"/>
  <c r="BP1243" i="4"/>
  <c r="BP1234" i="4"/>
  <c r="BP1235" i="4"/>
  <c r="BP1236" i="4"/>
  <c r="BP1237" i="4"/>
  <c r="BP1244" i="4"/>
  <c r="BP1481" i="4"/>
  <c r="BD57" i="11"/>
  <c r="BP1467" i="4"/>
  <c r="BD58" i="11"/>
  <c r="BP1472" i="4"/>
  <c r="BD59" i="11"/>
  <c r="BP1477" i="4"/>
  <c r="BD60" i="11"/>
  <c r="BD56" i="11"/>
  <c r="BD252" i="14"/>
  <c r="BD63" i="11"/>
  <c r="BD268" i="14"/>
  <c r="BD64" i="11"/>
  <c r="BD62" i="11"/>
  <c r="BD71" i="11"/>
  <c r="BD72" i="11"/>
  <c r="BD73" i="11"/>
  <c r="BD74" i="11"/>
  <c r="BD75" i="11"/>
  <c r="BD76" i="11"/>
  <c r="BD77" i="11"/>
  <c r="BD55" i="11"/>
  <c r="BD30" i="11"/>
  <c r="BD92" i="11"/>
  <c r="BD348" i="14"/>
  <c r="BD349" i="14"/>
  <c r="BD93" i="11"/>
  <c r="BP1678" i="4"/>
  <c r="BD95" i="11"/>
  <c r="BP1638" i="4"/>
  <c r="BP1639" i="4"/>
  <c r="BD94" i="11"/>
  <c r="BD90" i="11"/>
  <c r="BP648" i="4"/>
  <c r="BD86" i="11"/>
  <c r="BO1261" i="4"/>
  <c r="BP1257" i="4"/>
  <c r="BP923" i="4"/>
  <c r="BP1258" i="4"/>
  <c r="BP1259" i="4"/>
  <c r="BP1250" i="4"/>
  <c r="BP1251" i="4"/>
  <c r="BP1252" i="4"/>
  <c r="BP1253" i="4"/>
  <c r="BP1260" i="4"/>
  <c r="BP1486" i="4"/>
  <c r="BD82" i="11"/>
  <c r="BO1276" i="4"/>
  <c r="BP1272" i="4"/>
  <c r="BP929" i="4"/>
  <c r="BP1273" i="4"/>
  <c r="BP1274" i="4"/>
  <c r="BP1265" i="4"/>
  <c r="BP1266" i="4"/>
  <c r="BP1267" i="4"/>
  <c r="BP1268" i="4"/>
  <c r="BP1275" i="4"/>
  <c r="BP1490" i="4"/>
  <c r="BD83" i="11"/>
  <c r="BO1291" i="4"/>
  <c r="BP1287" i="4"/>
  <c r="BP1288" i="4"/>
  <c r="BP1289" i="4"/>
  <c r="BP1280" i="4"/>
  <c r="BP1281" i="4"/>
  <c r="BP1282" i="4"/>
  <c r="BP1283" i="4"/>
  <c r="BP1290" i="4"/>
  <c r="BP1494" i="4"/>
  <c r="BD84" i="11"/>
  <c r="BO1306" i="4"/>
  <c r="BP1302" i="4"/>
  <c r="BP1303" i="4"/>
  <c r="BP1304" i="4"/>
  <c r="BP1295" i="4"/>
  <c r="BP1296" i="4"/>
  <c r="BP1297" i="4"/>
  <c r="BP1298" i="4"/>
  <c r="BP1305" i="4"/>
  <c r="BP1498" i="4"/>
  <c r="BD85" i="11"/>
  <c r="BD81" i="11"/>
  <c r="BD164" i="14"/>
  <c r="BD165" i="14"/>
  <c r="BD166" i="14"/>
  <c r="BD253" i="14"/>
  <c r="BD254" i="14"/>
  <c r="BD183" i="14"/>
  <c r="BD269" i="14"/>
  <c r="BD270" i="14"/>
  <c r="BD89" i="11"/>
  <c r="BD87" i="11"/>
  <c r="BD96" i="11"/>
  <c r="BD97" i="11"/>
  <c r="BD98" i="11"/>
  <c r="BD99" i="11"/>
  <c r="BD100" i="11"/>
  <c r="BD101" i="11"/>
  <c r="BD102" i="11"/>
  <c r="BD80" i="11"/>
  <c r="BD79" i="11"/>
  <c r="BD117" i="11"/>
  <c r="BD350" i="14"/>
  <c r="BD351" i="14"/>
  <c r="BD118" i="11"/>
  <c r="KA56" i="8"/>
  <c r="KA64" i="8"/>
  <c r="BD116" i="11"/>
  <c r="BP1680" i="4"/>
  <c r="BD120" i="11"/>
  <c r="BP1640" i="4"/>
  <c r="BP1641" i="4"/>
  <c r="BD119" i="11"/>
  <c r="BD115" i="11"/>
  <c r="BP650" i="4"/>
  <c r="BD111" i="11"/>
  <c r="BO1382" i="4"/>
  <c r="BP1378" i="4"/>
  <c r="BP952" i="4"/>
  <c r="BP1379" i="4"/>
  <c r="BP1380" i="4"/>
  <c r="BP1371" i="4"/>
  <c r="BP1372" i="4"/>
  <c r="BP1373" i="4"/>
  <c r="BP1374" i="4"/>
  <c r="BP1381" i="4"/>
  <c r="BP1522" i="4"/>
  <c r="BD107" i="11"/>
  <c r="BO1337" i="4"/>
  <c r="BP1333" i="4"/>
  <c r="BP956" i="4"/>
  <c r="BP1334" i="4"/>
  <c r="BP1335" i="4"/>
  <c r="BP1326" i="4"/>
  <c r="BP1327" i="4"/>
  <c r="BP1328" i="4"/>
  <c r="BP1329" i="4"/>
  <c r="BP1336" i="4"/>
  <c r="BP1507" i="4"/>
  <c r="BD108" i="11"/>
  <c r="BO1352" i="4"/>
  <c r="BP1348" i="4"/>
  <c r="BP1349" i="4"/>
  <c r="BP1350" i="4"/>
  <c r="BP1341" i="4"/>
  <c r="BP1342" i="4"/>
  <c r="BP1343" i="4"/>
  <c r="BP1344" i="4"/>
  <c r="BP1351" i="4"/>
  <c r="BP1512" i="4"/>
  <c r="BD109" i="11"/>
  <c r="BO1367" i="4"/>
  <c r="BP1363" i="4"/>
  <c r="BP1364" i="4"/>
  <c r="BP1365" i="4"/>
  <c r="BP1356" i="4"/>
  <c r="BP1357" i="4"/>
  <c r="BP1358" i="4"/>
  <c r="BP1359" i="4"/>
  <c r="BP1366" i="4"/>
  <c r="BP1517" i="4"/>
  <c r="BD110" i="11"/>
  <c r="BD106" i="11"/>
  <c r="BD170" i="14"/>
  <c r="BD171" i="14"/>
  <c r="BD172" i="14"/>
  <c r="BD255" i="14"/>
  <c r="BD256" i="14"/>
  <c r="BD113" i="11"/>
  <c r="BD184" i="14"/>
  <c r="BD271" i="14"/>
  <c r="BD272" i="14"/>
  <c r="BD114" i="11"/>
  <c r="BD112" i="11"/>
  <c r="BD121" i="11"/>
  <c r="BD122" i="11"/>
  <c r="BD123" i="11"/>
  <c r="BD124" i="11"/>
  <c r="BD125" i="11"/>
  <c r="BD126" i="11"/>
  <c r="BD127" i="11"/>
  <c r="BD105" i="11"/>
  <c r="BD141" i="11"/>
  <c r="BD352" i="14"/>
  <c r="BD142" i="11"/>
  <c r="KA57" i="8"/>
  <c r="KA65" i="8"/>
  <c r="BD140" i="11"/>
  <c r="BP1681" i="4"/>
  <c r="BD144" i="11"/>
  <c r="BP1642" i="4"/>
  <c r="BD143" i="11"/>
  <c r="BD139" i="11"/>
  <c r="BP651" i="4"/>
  <c r="BD135" i="11"/>
  <c r="BP1508" i="4"/>
  <c r="BD132" i="11"/>
  <c r="BP1513" i="4"/>
  <c r="BD133" i="11"/>
  <c r="BP1518" i="4"/>
  <c r="BD134" i="11"/>
  <c r="BO1322" i="4"/>
  <c r="BP1318" i="4"/>
  <c r="BP977" i="4"/>
  <c r="BP1319" i="4"/>
  <c r="BP1320" i="4"/>
  <c r="BP1311" i="4"/>
  <c r="BP1312" i="4"/>
  <c r="BP1313" i="4"/>
  <c r="BP1314" i="4"/>
  <c r="BP1321" i="4"/>
  <c r="BP1503" i="4"/>
  <c r="BD131" i="11"/>
  <c r="BD130" i="11"/>
  <c r="BD257" i="14"/>
  <c r="BD137" i="11"/>
  <c r="BD273" i="14"/>
  <c r="BD138" i="11"/>
  <c r="BD136" i="11"/>
  <c r="BD145" i="11"/>
  <c r="BD146" i="11"/>
  <c r="BD147" i="11"/>
  <c r="BD148" i="11"/>
  <c r="BD149" i="11"/>
  <c r="BD150" i="11"/>
  <c r="BD151" i="11"/>
  <c r="BD129" i="11"/>
  <c r="BD104" i="11"/>
  <c r="BD166" i="11"/>
  <c r="BD353" i="14"/>
  <c r="BD354" i="14"/>
  <c r="BD167" i="11"/>
  <c r="KA73" i="8"/>
  <c r="KA83" i="8"/>
  <c r="BD165" i="11"/>
  <c r="BD169" i="11"/>
  <c r="BP1643" i="4"/>
  <c r="BP1644" i="4"/>
  <c r="BD168" i="11"/>
  <c r="BD164" i="11"/>
  <c r="BP653" i="4"/>
  <c r="BD160" i="11"/>
  <c r="BO1458" i="4"/>
  <c r="BP1454" i="4"/>
  <c r="BP984" i="4"/>
  <c r="BP1455" i="4"/>
  <c r="BP1456" i="4"/>
  <c r="BP1447" i="4"/>
  <c r="BP1448" i="4"/>
  <c r="BP1449" i="4"/>
  <c r="BP1450" i="4"/>
  <c r="BP1457" i="4"/>
  <c r="BP1550" i="4"/>
  <c r="BD156" i="11"/>
  <c r="BO1413" i="4"/>
  <c r="BP1409" i="4"/>
  <c r="BP988" i="4"/>
  <c r="BP1410" i="4"/>
  <c r="BP1411" i="4"/>
  <c r="BP1402" i="4"/>
  <c r="BP1403" i="4"/>
  <c r="BP1404" i="4"/>
  <c r="BP1405" i="4"/>
  <c r="BP1412" i="4"/>
  <c r="BP1533" i="4"/>
  <c r="BD157" i="11"/>
  <c r="BO1428" i="4"/>
  <c r="BP1424" i="4"/>
  <c r="BP1425" i="4"/>
  <c r="BP1426" i="4"/>
  <c r="BP1417" i="4"/>
  <c r="BP1418" i="4"/>
  <c r="BP1419" i="4"/>
  <c r="BP1420" i="4"/>
  <c r="BP1427" i="4"/>
  <c r="BP1539" i="4"/>
  <c r="BD158" i="11"/>
  <c r="BO1443" i="4"/>
  <c r="BP1439" i="4"/>
  <c r="BP1440" i="4"/>
  <c r="BP1441" i="4"/>
  <c r="BP1432" i="4"/>
  <c r="BP1433" i="4"/>
  <c r="BP1434" i="4"/>
  <c r="BP1435" i="4"/>
  <c r="BP1442" i="4"/>
  <c r="BP1545" i="4"/>
  <c r="BD159" i="11"/>
  <c r="BD155" i="11"/>
  <c r="BD176" i="14"/>
  <c r="BD177" i="14"/>
  <c r="BD178" i="14"/>
  <c r="BD258" i="14"/>
  <c r="BD259" i="14"/>
  <c r="BD162" i="11"/>
  <c r="BD185" i="14"/>
  <c r="BD274" i="14"/>
  <c r="BD275" i="14"/>
  <c r="BD163" i="11"/>
  <c r="BD161" i="11"/>
  <c r="BD170" i="11"/>
  <c r="BD171" i="11"/>
  <c r="BD172" i="11"/>
  <c r="BD173" i="11"/>
  <c r="BD174" i="11"/>
  <c r="BD175" i="11"/>
  <c r="BD176" i="11"/>
  <c r="BD154" i="11"/>
  <c r="BD190" i="11"/>
  <c r="BD355" i="14"/>
  <c r="BD191" i="11"/>
  <c r="KA74" i="8"/>
  <c r="KA84" i="8"/>
  <c r="KA185" i="8"/>
  <c r="BD189" i="11"/>
  <c r="BP1645" i="4"/>
  <c r="BD192" i="11"/>
  <c r="BD193" i="11"/>
  <c r="BD188" i="11"/>
  <c r="BP654" i="4"/>
  <c r="BD184" i="11"/>
  <c r="BP1532" i="4"/>
  <c r="BD181" i="11"/>
  <c r="BP1538" i="4"/>
  <c r="BD182" i="11"/>
  <c r="BP1544" i="4"/>
  <c r="BD183" i="11"/>
  <c r="BO1398" i="4"/>
  <c r="BP1394" i="4"/>
  <c r="BP1009" i="4"/>
  <c r="BP1395" i="4"/>
  <c r="BP1396" i="4"/>
  <c r="BP1387" i="4"/>
  <c r="BP1388" i="4"/>
  <c r="BP1389" i="4"/>
  <c r="BP1390" i="4"/>
  <c r="BP1397" i="4"/>
  <c r="BP1527" i="4"/>
  <c r="BD180" i="11"/>
  <c r="BD179" i="11"/>
  <c r="BD260" i="14"/>
  <c r="BD186" i="11"/>
  <c r="BD276" i="14"/>
  <c r="BD187" i="11"/>
  <c r="BD185" i="11"/>
  <c r="BD194" i="11"/>
  <c r="BD195" i="11"/>
  <c r="BD196" i="11"/>
  <c r="BD197" i="11"/>
  <c r="BD198" i="11"/>
  <c r="BD199" i="11"/>
  <c r="BD200" i="11"/>
  <c r="BD178" i="11"/>
  <c r="BD214" i="11"/>
  <c r="BD356" i="14"/>
  <c r="BD215" i="11"/>
  <c r="KA75" i="8"/>
  <c r="KA85" i="8"/>
  <c r="KA186" i="8"/>
  <c r="BD213" i="11"/>
  <c r="BP1646" i="4"/>
  <c r="BD216" i="11"/>
  <c r="BD212" i="11"/>
  <c r="BP655" i="4"/>
  <c r="BD208" i="11"/>
  <c r="BP1534" i="4"/>
  <c r="BD205" i="11"/>
  <c r="BP1540" i="4"/>
  <c r="BD206" i="11"/>
  <c r="BP1546" i="4"/>
  <c r="BD207" i="11"/>
  <c r="BP1528" i="4"/>
  <c r="BD204" i="11"/>
  <c r="BD203" i="11"/>
  <c r="BD261" i="14"/>
  <c r="BD210" i="11"/>
  <c r="BD277" i="14"/>
  <c r="BD211" i="11"/>
  <c r="BD209" i="11"/>
  <c r="BD218" i="11"/>
  <c r="BD219" i="11"/>
  <c r="BD220" i="11"/>
  <c r="BD221" i="11"/>
  <c r="BD222" i="11"/>
  <c r="BD223" i="11"/>
  <c r="BD224" i="11"/>
  <c r="BD202" i="11"/>
  <c r="BD234" i="11"/>
  <c r="BD357" i="14"/>
  <c r="BD235" i="11"/>
  <c r="BD238" i="11"/>
  <c r="BD236" i="11"/>
  <c r="BD237" i="11"/>
  <c r="BD232" i="11"/>
  <c r="BP656" i="4"/>
  <c r="BD228" i="11"/>
  <c r="BD227" i="11"/>
  <c r="BD262" i="14"/>
  <c r="BD230" i="11"/>
  <c r="BD278" i="14"/>
  <c r="BD231" i="11"/>
  <c r="BD229" i="11"/>
  <c r="BD239" i="11"/>
  <c r="BD240" i="11"/>
  <c r="BD241" i="11"/>
  <c r="BD242" i="11"/>
  <c r="BD243" i="11"/>
  <c r="BD244" i="11"/>
  <c r="BD245" i="11"/>
  <c r="BD226" i="11"/>
  <c r="BD153" i="11"/>
  <c r="BD29" i="11"/>
  <c r="BD248" i="11"/>
  <c r="BD199" i="14"/>
  <c r="BD202" i="14"/>
  <c r="BD209" i="14"/>
  <c r="BD212" i="14"/>
  <c r="BD257" i="11"/>
  <c r="BD252" i="11"/>
  <c r="BE12" i="10"/>
  <c r="BP281" i="4"/>
  <c r="BP282" i="4"/>
  <c r="BD263" i="11"/>
  <c r="BE15" i="10"/>
  <c r="BP285" i="4"/>
  <c r="BP286" i="4"/>
  <c r="BD264" i="11"/>
  <c r="BE18" i="10"/>
  <c r="BP289" i="4"/>
  <c r="BP290" i="4"/>
  <c r="BD265" i="11"/>
  <c r="BD262" i="11"/>
  <c r="BD260" i="11"/>
  <c r="KA200" i="8"/>
  <c r="KA195" i="8"/>
  <c r="KA197" i="8"/>
  <c r="KA201" i="8"/>
  <c r="BD277" i="11"/>
  <c r="BD213" i="14"/>
  <c r="BD278" i="11"/>
  <c r="BD276" i="11"/>
  <c r="BD273" i="11"/>
  <c r="BP1631" i="4"/>
  <c r="BD261" i="11"/>
  <c r="BD259" i="11"/>
  <c r="BD250" i="11"/>
  <c r="BD280" i="11"/>
  <c r="BP283" i="4"/>
  <c r="BP287" i="4"/>
  <c r="BP291" i="4"/>
  <c r="BD284" i="11"/>
  <c r="BD283" i="11"/>
  <c r="BD286" i="11"/>
  <c r="BD287" i="11"/>
  <c r="BD282" i="11"/>
  <c r="BD295" i="11"/>
  <c r="BD305" i="11"/>
  <c r="BD292" i="11"/>
  <c r="BD291" i="11"/>
  <c r="BD294" i="11"/>
  <c r="BD290" i="11"/>
  <c r="BD307" i="11"/>
  <c r="BD309" i="11"/>
  <c r="BD311" i="11"/>
  <c r="BE178" i="10"/>
  <c r="BF177" i="10"/>
  <c r="BE43" i="11"/>
  <c r="BE345" i="14"/>
  <c r="BE346" i="14"/>
  <c r="BE44" i="11"/>
  <c r="KB28" i="8"/>
  <c r="KB36" i="8"/>
  <c r="BE42" i="11"/>
  <c r="BQ1675" i="4"/>
  <c r="BE46" i="11"/>
  <c r="BQ1635" i="4"/>
  <c r="BQ1636" i="4"/>
  <c r="BE45" i="11"/>
  <c r="BE41" i="11"/>
  <c r="BQ645" i="4"/>
  <c r="BE37" i="11"/>
  <c r="BP1185" i="4"/>
  <c r="BQ1181" i="4"/>
  <c r="BQ892" i="4"/>
  <c r="BQ1182" i="4"/>
  <c r="BQ1183" i="4"/>
  <c r="BQ1174" i="4"/>
  <c r="BQ1175" i="4"/>
  <c r="BQ1176" i="4"/>
  <c r="BQ1177" i="4"/>
  <c r="BQ1184" i="4"/>
  <c r="BQ1462" i="4"/>
  <c r="BE33" i="11"/>
  <c r="BP1200" i="4"/>
  <c r="BQ1196" i="4"/>
  <c r="BQ896" i="4"/>
  <c r="BQ1197" i="4"/>
  <c r="BQ1198" i="4"/>
  <c r="BQ1189" i="4"/>
  <c r="BQ1190" i="4"/>
  <c r="BQ1191" i="4"/>
  <c r="BQ1192" i="4"/>
  <c r="BQ1199" i="4"/>
  <c r="BQ1466" i="4"/>
  <c r="BE34" i="11"/>
  <c r="BP1215" i="4"/>
  <c r="BQ1211" i="4"/>
  <c r="BQ1212" i="4"/>
  <c r="BQ1213" i="4"/>
  <c r="BQ1204" i="4"/>
  <c r="BQ1205" i="4"/>
  <c r="BQ1206" i="4"/>
  <c r="BQ1207" i="4"/>
  <c r="BQ1214" i="4"/>
  <c r="BQ1471" i="4"/>
  <c r="BE35" i="11"/>
  <c r="BP1230" i="4"/>
  <c r="BQ1226" i="4"/>
  <c r="BQ1227" i="4"/>
  <c r="BQ1228" i="4"/>
  <c r="BQ1219" i="4"/>
  <c r="BQ1220" i="4"/>
  <c r="BQ1221" i="4"/>
  <c r="BQ1222" i="4"/>
  <c r="BQ1229" i="4"/>
  <c r="BQ1476" i="4"/>
  <c r="BE36" i="11"/>
  <c r="BE32" i="11"/>
  <c r="BE9" i="14"/>
  <c r="BE10" i="14"/>
  <c r="BE13" i="14"/>
  <c r="BE11" i="14"/>
  <c r="BE22" i="14"/>
  <c r="BE25" i="14"/>
  <c r="BE32" i="14"/>
  <c r="BE158" i="14"/>
  <c r="BE41" i="14"/>
  <c r="BE42" i="14"/>
  <c r="BE45" i="14"/>
  <c r="BE43" i="14"/>
  <c r="BE54" i="14"/>
  <c r="BE57" i="14"/>
  <c r="BE64" i="14"/>
  <c r="BE159" i="14"/>
  <c r="BE71" i="14"/>
  <c r="BE72" i="14"/>
  <c r="BE75" i="14"/>
  <c r="BE73" i="14"/>
  <c r="BE84" i="14"/>
  <c r="BE87" i="14"/>
  <c r="BE94" i="14"/>
  <c r="BE160" i="14"/>
  <c r="BE250" i="14"/>
  <c r="BE251" i="14"/>
  <c r="BE39" i="11"/>
  <c r="BE182" i="14"/>
  <c r="BE266" i="14"/>
  <c r="BE267" i="14"/>
  <c r="BE40" i="11"/>
  <c r="BE38" i="11"/>
  <c r="BE47" i="11"/>
  <c r="BE48" i="11"/>
  <c r="BE49" i="11"/>
  <c r="BE50" i="11"/>
  <c r="BE51" i="11"/>
  <c r="BE52" i="11"/>
  <c r="BE53" i="11"/>
  <c r="BE31" i="11"/>
  <c r="BE67" i="11"/>
  <c r="BE347" i="14"/>
  <c r="BE68" i="11"/>
  <c r="KB29" i="8"/>
  <c r="KB37" i="8"/>
  <c r="BE66" i="11"/>
  <c r="BQ1676" i="4"/>
  <c r="BE70" i="11"/>
  <c r="BQ1637" i="4"/>
  <c r="BE69" i="11"/>
  <c r="BE65" i="11"/>
  <c r="BQ646" i="4"/>
  <c r="BE61" i="11"/>
  <c r="BP1245" i="4"/>
  <c r="BQ1241" i="4"/>
  <c r="BQ917" i="4"/>
  <c r="BQ1242" i="4"/>
  <c r="BQ1243" i="4"/>
  <c r="BQ1234" i="4"/>
  <c r="BQ1235" i="4"/>
  <c r="BQ1236" i="4"/>
  <c r="BQ1237" i="4"/>
  <c r="BQ1244" i="4"/>
  <c r="BQ1481" i="4"/>
  <c r="BE57" i="11"/>
  <c r="BQ1467" i="4"/>
  <c r="BE58" i="11"/>
  <c r="BQ1472" i="4"/>
  <c r="BE59" i="11"/>
  <c r="BQ1477" i="4"/>
  <c r="BE60" i="11"/>
  <c r="BE56" i="11"/>
  <c r="BE252" i="14"/>
  <c r="BE63" i="11"/>
  <c r="BE268" i="14"/>
  <c r="BE64" i="11"/>
  <c r="BE62" i="11"/>
  <c r="BE71" i="11"/>
  <c r="BE72" i="11"/>
  <c r="BE73" i="11"/>
  <c r="BE74" i="11"/>
  <c r="BE75" i="11"/>
  <c r="BE76" i="11"/>
  <c r="BE77" i="11"/>
  <c r="BE55" i="11"/>
  <c r="BE30" i="11"/>
  <c r="BE92" i="11"/>
  <c r="BE348" i="14"/>
  <c r="BE349" i="14"/>
  <c r="BE93" i="11"/>
  <c r="BQ1678" i="4"/>
  <c r="BE95" i="11"/>
  <c r="BQ1638" i="4"/>
  <c r="BQ1639" i="4"/>
  <c r="BE94" i="11"/>
  <c r="BE90" i="11"/>
  <c r="BQ648" i="4"/>
  <c r="BE86" i="11"/>
  <c r="BP1261" i="4"/>
  <c r="BQ1257" i="4"/>
  <c r="BQ923" i="4"/>
  <c r="BQ1258" i="4"/>
  <c r="BQ1259" i="4"/>
  <c r="BQ1250" i="4"/>
  <c r="BQ1251" i="4"/>
  <c r="BQ1252" i="4"/>
  <c r="BQ1253" i="4"/>
  <c r="BQ1260" i="4"/>
  <c r="BQ1486" i="4"/>
  <c r="BE82" i="11"/>
  <c r="BP1276" i="4"/>
  <c r="BQ1272" i="4"/>
  <c r="BQ929" i="4"/>
  <c r="BQ1273" i="4"/>
  <c r="BQ1274" i="4"/>
  <c r="BQ1265" i="4"/>
  <c r="BQ1266" i="4"/>
  <c r="BQ1267" i="4"/>
  <c r="BQ1268" i="4"/>
  <c r="BQ1275" i="4"/>
  <c r="BQ1490" i="4"/>
  <c r="BE83" i="11"/>
  <c r="BP1291" i="4"/>
  <c r="BQ1287" i="4"/>
  <c r="BQ1288" i="4"/>
  <c r="BQ1289" i="4"/>
  <c r="BQ1280" i="4"/>
  <c r="BQ1281" i="4"/>
  <c r="BQ1282" i="4"/>
  <c r="BQ1283" i="4"/>
  <c r="BQ1290" i="4"/>
  <c r="BQ1494" i="4"/>
  <c r="BE84" i="11"/>
  <c r="BP1306" i="4"/>
  <c r="BQ1302" i="4"/>
  <c r="BQ1303" i="4"/>
  <c r="BQ1304" i="4"/>
  <c r="BQ1295" i="4"/>
  <c r="BQ1296" i="4"/>
  <c r="BQ1297" i="4"/>
  <c r="BQ1298" i="4"/>
  <c r="BQ1305" i="4"/>
  <c r="BQ1498" i="4"/>
  <c r="BE85" i="11"/>
  <c r="BE81" i="11"/>
  <c r="BE164" i="14"/>
  <c r="BE165" i="14"/>
  <c r="BE166" i="14"/>
  <c r="BE253" i="14"/>
  <c r="BE254" i="14"/>
  <c r="BE183" i="14"/>
  <c r="BE269" i="14"/>
  <c r="BE270" i="14"/>
  <c r="BE89" i="11"/>
  <c r="BE87" i="11"/>
  <c r="BE96" i="11"/>
  <c r="BE97" i="11"/>
  <c r="BE98" i="11"/>
  <c r="BE99" i="11"/>
  <c r="BE100" i="11"/>
  <c r="BE101" i="11"/>
  <c r="BE102" i="11"/>
  <c r="BE80" i="11"/>
  <c r="BE79" i="11"/>
  <c r="BE117" i="11"/>
  <c r="BE350" i="14"/>
  <c r="BE351" i="14"/>
  <c r="BE118" i="11"/>
  <c r="KB56" i="8"/>
  <c r="KB64" i="8"/>
  <c r="BE116" i="11"/>
  <c r="BQ1680" i="4"/>
  <c r="BE120" i="11"/>
  <c r="BQ1640" i="4"/>
  <c r="BQ1641" i="4"/>
  <c r="BE119" i="11"/>
  <c r="BE115" i="11"/>
  <c r="BQ650" i="4"/>
  <c r="BE111" i="11"/>
  <c r="BP1382" i="4"/>
  <c r="BQ1378" i="4"/>
  <c r="BQ952" i="4"/>
  <c r="BQ1379" i="4"/>
  <c r="BQ1380" i="4"/>
  <c r="BQ1371" i="4"/>
  <c r="BQ1372" i="4"/>
  <c r="BQ1373" i="4"/>
  <c r="BQ1374" i="4"/>
  <c r="BQ1381" i="4"/>
  <c r="BQ1522" i="4"/>
  <c r="BE107" i="11"/>
  <c r="BP1337" i="4"/>
  <c r="BQ1333" i="4"/>
  <c r="BQ956" i="4"/>
  <c r="BQ1334" i="4"/>
  <c r="BQ1335" i="4"/>
  <c r="BQ1326" i="4"/>
  <c r="BQ1327" i="4"/>
  <c r="BQ1328" i="4"/>
  <c r="BQ1329" i="4"/>
  <c r="BQ1336" i="4"/>
  <c r="BQ1507" i="4"/>
  <c r="BE108" i="11"/>
  <c r="BP1352" i="4"/>
  <c r="BQ1348" i="4"/>
  <c r="BQ1349" i="4"/>
  <c r="BQ1350" i="4"/>
  <c r="BQ1341" i="4"/>
  <c r="BQ1342" i="4"/>
  <c r="BQ1343" i="4"/>
  <c r="BQ1344" i="4"/>
  <c r="BQ1351" i="4"/>
  <c r="BQ1512" i="4"/>
  <c r="BE109" i="11"/>
  <c r="BP1367" i="4"/>
  <c r="BQ1363" i="4"/>
  <c r="BQ1364" i="4"/>
  <c r="BQ1365" i="4"/>
  <c r="BQ1356" i="4"/>
  <c r="BQ1357" i="4"/>
  <c r="BQ1358" i="4"/>
  <c r="BQ1359" i="4"/>
  <c r="BQ1366" i="4"/>
  <c r="BQ1517" i="4"/>
  <c r="BE110" i="11"/>
  <c r="BE106" i="11"/>
  <c r="BE170" i="14"/>
  <c r="BE171" i="14"/>
  <c r="BE172" i="14"/>
  <c r="BE255" i="14"/>
  <c r="BE256" i="14"/>
  <c r="BE113" i="11"/>
  <c r="BE184" i="14"/>
  <c r="BE271" i="14"/>
  <c r="BE272" i="14"/>
  <c r="BE114" i="11"/>
  <c r="BE112" i="11"/>
  <c r="BE121" i="11"/>
  <c r="BE122" i="11"/>
  <c r="BE123" i="11"/>
  <c r="BE124" i="11"/>
  <c r="BE125" i="11"/>
  <c r="BE126" i="11"/>
  <c r="BE127" i="11"/>
  <c r="BE105" i="11"/>
  <c r="BE141" i="11"/>
  <c r="BE352" i="14"/>
  <c r="BE142" i="11"/>
  <c r="KB57" i="8"/>
  <c r="KB65" i="8"/>
  <c r="BE140" i="11"/>
  <c r="BQ1681" i="4"/>
  <c r="BE144" i="11"/>
  <c r="BQ1642" i="4"/>
  <c r="BE143" i="11"/>
  <c r="BE139" i="11"/>
  <c r="BQ651" i="4"/>
  <c r="BE135" i="11"/>
  <c r="BQ1508" i="4"/>
  <c r="BE132" i="11"/>
  <c r="BQ1513" i="4"/>
  <c r="BE133" i="11"/>
  <c r="BQ1518" i="4"/>
  <c r="BE134" i="11"/>
  <c r="BP1322" i="4"/>
  <c r="BQ1318" i="4"/>
  <c r="BQ977" i="4"/>
  <c r="BQ1319" i="4"/>
  <c r="BQ1320" i="4"/>
  <c r="BQ1311" i="4"/>
  <c r="BQ1312" i="4"/>
  <c r="BQ1313" i="4"/>
  <c r="BQ1314" i="4"/>
  <c r="BQ1321" i="4"/>
  <c r="BQ1503" i="4"/>
  <c r="BE131" i="11"/>
  <c r="BE130" i="11"/>
  <c r="BE257" i="14"/>
  <c r="BE137" i="11"/>
  <c r="BE273" i="14"/>
  <c r="BE138" i="11"/>
  <c r="BE136" i="11"/>
  <c r="BE145" i="11"/>
  <c r="BE146" i="11"/>
  <c r="BE147" i="11"/>
  <c r="BE148" i="11"/>
  <c r="BE149" i="11"/>
  <c r="BE150" i="11"/>
  <c r="BE151" i="11"/>
  <c r="BE129" i="11"/>
  <c r="BE104" i="11"/>
  <c r="BE166" i="11"/>
  <c r="BE353" i="14"/>
  <c r="BE354" i="14"/>
  <c r="BE167" i="11"/>
  <c r="KB73" i="8"/>
  <c r="KB83" i="8"/>
  <c r="BE165" i="11"/>
  <c r="BE169" i="11"/>
  <c r="BQ1643" i="4"/>
  <c r="BQ1644" i="4"/>
  <c r="BE168" i="11"/>
  <c r="BE164" i="11"/>
  <c r="BQ653" i="4"/>
  <c r="BE160" i="11"/>
  <c r="BP1458" i="4"/>
  <c r="BQ1454" i="4"/>
  <c r="BQ984" i="4"/>
  <c r="BQ1455" i="4"/>
  <c r="BQ1456" i="4"/>
  <c r="BQ1447" i="4"/>
  <c r="BQ1448" i="4"/>
  <c r="BQ1449" i="4"/>
  <c r="BQ1450" i="4"/>
  <c r="BQ1457" i="4"/>
  <c r="BQ1550" i="4"/>
  <c r="BE156" i="11"/>
  <c r="BP1413" i="4"/>
  <c r="BQ1409" i="4"/>
  <c r="BQ988" i="4"/>
  <c r="BQ1410" i="4"/>
  <c r="BQ1411" i="4"/>
  <c r="BQ1402" i="4"/>
  <c r="BQ1403" i="4"/>
  <c r="BQ1404" i="4"/>
  <c r="BQ1405" i="4"/>
  <c r="BQ1412" i="4"/>
  <c r="BQ1533" i="4"/>
  <c r="BE157" i="11"/>
  <c r="BP1428" i="4"/>
  <c r="BQ1424" i="4"/>
  <c r="BQ1425" i="4"/>
  <c r="BQ1426" i="4"/>
  <c r="BQ1417" i="4"/>
  <c r="BQ1418" i="4"/>
  <c r="BQ1419" i="4"/>
  <c r="BQ1420" i="4"/>
  <c r="BQ1427" i="4"/>
  <c r="BQ1539" i="4"/>
  <c r="BE158" i="11"/>
  <c r="BP1443" i="4"/>
  <c r="BQ1439" i="4"/>
  <c r="BQ1440" i="4"/>
  <c r="BQ1441" i="4"/>
  <c r="BQ1432" i="4"/>
  <c r="BQ1433" i="4"/>
  <c r="BQ1434" i="4"/>
  <c r="BQ1435" i="4"/>
  <c r="BQ1442" i="4"/>
  <c r="BQ1545" i="4"/>
  <c r="BE159" i="11"/>
  <c r="BE155" i="11"/>
  <c r="BE176" i="14"/>
  <c r="BE177" i="14"/>
  <c r="BE178" i="14"/>
  <c r="BE258" i="14"/>
  <c r="BE259" i="14"/>
  <c r="BE162" i="11"/>
  <c r="BE185" i="14"/>
  <c r="BE274" i="14"/>
  <c r="BE275" i="14"/>
  <c r="BE163" i="11"/>
  <c r="BE161" i="11"/>
  <c r="BE170" i="11"/>
  <c r="BE171" i="11"/>
  <c r="BE172" i="11"/>
  <c r="BE173" i="11"/>
  <c r="BE174" i="11"/>
  <c r="BE175" i="11"/>
  <c r="BE176" i="11"/>
  <c r="BE154" i="11"/>
  <c r="BE190" i="11"/>
  <c r="BE355" i="14"/>
  <c r="BE191" i="11"/>
  <c r="KB74" i="8"/>
  <c r="KB84" i="8"/>
  <c r="KB185" i="8"/>
  <c r="BE189" i="11"/>
  <c r="BQ1645" i="4"/>
  <c r="BE192" i="11"/>
  <c r="BE193" i="11"/>
  <c r="BE188" i="11"/>
  <c r="BQ654" i="4"/>
  <c r="BE184" i="11"/>
  <c r="BQ1532" i="4"/>
  <c r="BE181" i="11"/>
  <c r="BQ1538" i="4"/>
  <c r="BE182" i="11"/>
  <c r="BQ1544" i="4"/>
  <c r="BE183" i="11"/>
  <c r="BP1398" i="4"/>
  <c r="BQ1394" i="4"/>
  <c r="BQ1009" i="4"/>
  <c r="BQ1395" i="4"/>
  <c r="BQ1396" i="4"/>
  <c r="BQ1387" i="4"/>
  <c r="BQ1388" i="4"/>
  <c r="BQ1389" i="4"/>
  <c r="BQ1390" i="4"/>
  <c r="BQ1397" i="4"/>
  <c r="BQ1527" i="4"/>
  <c r="BE180" i="11"/>
  <c r="BE179" i="11"/>
  <c r="BE260" i="14"/>
  <c r="BE186" i="11"/>
  <c r="BE276" i="14"/>
  <c r="BE187" i="11"/>
  <c r="BE185" i="11"/>
  <c r="BE194" i="11"/>
  <c r="BE195" i="11"/>
  <c r="BE196" i="11"/>
  <c r="BE197" i="11"/>
  <c r="BE198" i="11"/>
  <c r="BE199" i="11"/>
  <c r="BE200" i="11"/>
  <c r="BE178" i="11"/>
  <c r="BE214" i="11"/>
  <c r="BE356" i="14"/>
  <c r="BE215" i="11"/>
  <c r="KB75" i="8"/>
  <c r="KB85" i="8"/>
  <c r="KB186" i="8"/>
  <c r="BE213" i="11"/>
  <c r="BQ1646" i="4"/>
  <c r="BE216" i="11"/>
  <c r="BE212" i="11"/>
  <c r="BQ655" i="4"/>
  <c r="BE208" i="11"/>
  <c r="BQ1534" i="4"/>
  <c r="BE205" i="11"/>
  <c r="BQ1540" i="4"/>
  <c r="BE206" i="11"/>
  <c r="BQ1546" i="4"/>
  <c r="BE207" i="11"/>
  <c r="BQ1528" i="4"/>
  <c r="BE204" i="11"/>
  <c r="BE203" i="11"/>
  <c r="BE261" i="14"/>
  <c r="BE210" i="11"/>
  <c r="BE277" i="14"/>
  <c r="BE211" i="11"/>
  <c r="BE209" i="11"/>
  <c r="BE218" i="11"/>
  <c r="BE219" i="11"/>
  <c r="BE220" i="11"/>
  <c r="BE221" i="11"/>
  <c r="BE222" i="11"/>
  <c r="BE223" i="11"/>
  <c r="BE224" i="11"/>
  <c r="BE202" i="11"/>
  <c r="BE234" i="11"/>
  <c r="BE357" i="14"/>
  <c r="BE235" i="11"/>
  <c r="BE238" i="11"/>
  <c r="BE236" i="11"/>
  <c r="BE237" i="11"/>
  <c r="BE232" i="11"/>
  <c r="BQ656" i="4"/>
  <c r="BE228" i="11"/>
  <c r="BE227" i="11"/>
  <c r="BE262" i="14"/>
  <c r="BE230" i="11"/>
  <c r="BE278" i="14"/>
  <c r="BE231" i="11"/>
  <c r="BE229" i="11"/>
  <c r="BE239" i="11"/>
  <c r="BE240" i="11"/>
  <c r="BE241" i="11"/>
  <c r="BE242" i="11"/>
  <c r="BE243" i="11"/>
  <c r="BE244" i="11"/>
  <c r="BE245" i="11"/>
  <c r="BE226" i="11"/>
  <c r="BE153" i="11"/>
  <c r="BE29" i="11"/>
  <c r="BE248" i="11"/>
  <c r="BE199" i="14"/>
  <c r="BE202" i="14"/>
  <c r="BE209" i="14"/>
  <c r="BE212" i="14"/>
  <c r="BE257" i="11"/>
  <c r="BE252" i="11"/>
  <c r="BF12" i="10"/>
  <c r="BQ281" i="4"/>
  <c r="BQ282" i="4"/>
  <c r="BE263" i="11"/>
  <c r="BF15" i="10"/>
  <c r="BQ285" i="4"/>
  <c r="BQ286" i="4"/>
  <c r="BE264" i="11"/>
  <c r="BF18" i="10"/>
  <c r="BQ289" i="4"/>
  <c r="BQ290" i="4"/>
  <c r="BE265" i="11"/>
  <c r="BE262" i="11"/>
  <c r="BE260" i="11"/>
  <c r="KB200" i="8"/>
  <c r="KB195" i="8"/>
  <c r="KB197" i="8"/>
  <c r="KB201" i="8"/>
  <c r="BE277" i="11"/>
  <c r="BE213" i="14"/>
  <c r="BE278" i="11"/>
  <c r="BE276" i="11"/>
  <c r="BE273" i="11"/>
  <c r="BQ1631" i="4"/>
  <c r="BE261" i="11"/>
  <c r="BE259" i="11"/>
  <c r="BE250" i="11"/>
  <c r="BE280" i="11"/>
  <c r="BQ283" i="4"/>
  <c r="BQ287" i="4"/>
  <c r="BQ291" i="4"/>
  <c r="BE284" i="11"/>
  <c r="BE283" i="11"/>
  <c r="BE286" i="11"/>
  <c r="BE287" i="11"/>
  <c r="BE282" i="11"/>
  <c r="BE295" i="11"/>
  <c r="BE305" i="11"/>
  <c r="BE292" i="11"/>
  <c r="BE291" i="11"/>
  <c r="BE294" i="11"/>
  <c r="BE290" i="11"/>
  <c r="BE307" i="11"/>
  <c r="BE309" i="11"/>
  <c r="BE311" i="11"/>
  <c r="BF178" i="10"/>
  <c r="BG177" i="10"/>
  <c r="BF43" i="11"/>
  <c r="BF345" i="14"/>
  <c r="BF346" i="14"/>
  <c r="BF44" i="11"/>
  <c r="KC28" i="8"/>
  <c r="KC36" i="8"/>
  <c r="BF42" i="11"/>
  <c r="BR1675" i="4"/>
  <c r="BF46" i="11"/>
  <c r="BR1635" i="4"/>
  <c r="BR1636" i="4"/>
  <c r="BF45" i="11"/>
  <c r="BF41" i="11"/>
  <c r="BR645" i="4"/>
  <c r="BF37" i="11"/>
  <c r="BQ1185" i="4"/>
  <c r="BR1181" i="4"/>
  <c r="BR892" i="4"/>
  <c r="BR1182" i="4"/>
  <c r="BR1183" i="4"/>
  <c r="BR1174" i="4"/>
  <c r="BR1175" i="4"/>
  <c r="BR1176" i="4"/>
  <c r="BR1177" i="4"/>
  <c r="BR1184" i="4"/>
  <c r="BR1462" i="4"/>
  <c r="BF33" i="11"/>
  <c r="BQ1200" i="4"/>
  <c r="BR1196" i="4"/>
  <c r="BR896" i="4"/>
  <c r="BR1197" i="4"/>
  <c r="BR1198" i="4"/>
  <c r="BR1189" i="4"/>
  <c r="BR1190" i="4"/>
  <c r="BR1191" i="4"/>
  <c r="BR1192" i="4"/>
  <c r="BR1199" i="4"/>
  <c r="BR1466" i="4"/>
  <c r="BF34" i="11"/>
  <c r="BQ1215" i="4"/>
  <c r="BR1211" i="4"/>
  <c r="BR1212" i="4"/>
  <c r="BR1213" i="4"/>
  <c r="BR1204" i="4"/>
  <c r="BR1205" i="4"/>
  <c r="BR1206" i="4"/>
  <c r="BR1207" i="4"/>
  <c r="BR1214" i="4"/>
  <c r="BR1471" i="4"/>
  <c r="BF35" i="11"/>
  <c r="BQ1230" i="4"/>
  <c r="BR1226" i="4"/>
  <c r="BR1227" i="4"/>
  <c r="BR1228" i="4"/>
  <c r="BR1219" i="4"/>
  <c r="BR1220" i="4"/>
  <c r="BR1221" i="4"/>
  <c r="BR1222" i="4"/>
  <c r="BR1229" i="4"/>
  <c r="BR1476" i="4"/>
  <c r="BF36" i="11"/>
  <c r="BF32" i="11"/>
  <c r="BF9" i="14"/>
  <c r="BF10" i="14"/>
  <c r="BF13" i="14"/>
  <c r="BF11" i="14"/>
  <c r="BF22" i="14"/>
  <c r="BF25" i="14"/>
  <c r="BF32" i="14"/>
  <c r="BF158" i="14"/>
  <c r="BF41" i="14"/>
  <c r="BF42" i="14"/>
  <c r="BF45" i="14"/>
  <c r="BF43" i="14"/>
  <c r="BF54" i="14"/>
  <c r="BF57" i="14"/>
  <c r="BF64" i="14"/>
  <c r="BF159" i="14"/>
  <c r="BF71" i="14"/>
  <c r="BF72" i="14"/>
  <c r="BF75" i="14"/>
  <c r="BF73" i="14"/>
  <c r="BF84" i="14"/>
  <c r="BF87" i="14"/>
  <c r="BF94" i="14"/>
  <c r="BF160" i="14"/>
  <c r="BF250" i="14"/>
  <c r="BF251" i="14"/>
  <c r="BF39" i="11"/>
  <c r="BF182" i="14"/>
  <c r="BF266" i="14"/>
  <c r="BF267" i="14"/>
  <c r="BF40" i="11"/>
  <c r="BF38" i="11"/>
  <c r="BF47" i="11"/>
  <c r="BF48" i="11"/>
  <c r="BF49" i="11"/>
  <c r="BF50" i="11"/>
  <c r="BF51" i="11"/>
  <c r="BF52" i="11"/>
  <c r="BF53" i="11"/>
  <c r="BF31" i="11"/>
  <c r="BF67" i="11"/>
  <c r="BF347" i="14"/>
  <c r="BF68" i="11"/>
  <c r="KC29" i="8"/>
  <c r="KC37" i="8"/>
  <c r="BF66" i="11"/>
  <c r="BR1676" i="4"/>
  <c r="BF70" i="11"/>
  <c r="BR1637" i="4"/>
  <c r="BF69" i="11"/>
  <c r="BF65" i="11"/>
  <c r="BR646" i="4"/>
  <c r="BF61" i="11"/>
  <c r="BQ1245" i="4"/>
  <c r="BR1241" i="4"/>
  <c r="BR917" i="4"/>
  <c r="BR1242" i="4"/>
  <c r="BR1243" i="4"/>
  <c r="BR1234" i="4"/>
  <c r="BR1235" i="4"/>
  <c r="BR1236" i="4"/>
  <c r="BR1237" i="4"/>
  <c r="BR1244" i="4"/>
  <c r="BR1481" i="4"/>
  <c r="BF57" i="11"/>
  <c r="BR1467" i="4"/>
  <c r="BF58" i="11"/>
  <c r="BR1472" i="4"/>
  <c r="BF59" i="11"/>
  <c r="BR1477" i="4"/>
  <c r="BF60" i="11"/>
  <c r="BF56" i="11"/>
  <c r="BF252" i="14"/>
  <c r="BF63" i="11"/>
  <c r="BF268" i="14"/>
  <c r="BF64" i="11"/>
  <c r="BF62" i="11"/>
  <c r="BF71" i="11"/>
  <c r="BF72" i="11"/>
  <c r="BF73" i="11"/>
  <c r="BF74" i="11"/>
  <c r="BF75" i="11"/>
  <c r="BF76" i="11"/>
  <c r="BF77" i="11"/>
  <c r="BF55" i="11"/>
  <c r="BF30" i="11"/>
  <c r="BF92" i="11"/>
  <c r="BF348" i="14"/>
  <c r="BF349" i="14"/>
  <c r="BF93" i="11"/>
  <c r="BR1678" i="4"/>
  <c r="BF95" i="11"/>
  <c r="BR1638" i="4"/>
  <c r="BR1639" i="4"/>
  <c r="BF94" i="11"/>
  <c r="BF90" i="11"/>
  <c r="BR648" i="4"/>
  <c r="BF86" i="11"/>
  <c r="BQ1261" i="4"/>
  <c r="BR1257" i="4"/>
  <c r="BR923" i="4"/>
  <c r="BR1258" i="4"/>
  <c r="BR1259" i="4"/>
  <c r="BR1250" i="4"/>
  <c r="BR1251" i="4"/>
  <c r="BR1252" i="4"/>
  <c r="BR1253" i="4"/>
  <c r="BR1260" i="4"/>
  <c r="BR1486" i="4"/>
  <c r="BF82" i="11"/>
  <c r="BQ1276" i="4"/>
  <c r="BR1272" i="4"/>
  <c r="BR929" i="4"/>
  <c r="BR1273" i="4"/>
  <c r="BR1274" i="4"/>
  <c r="BR1265" i="4"/>
  <c r="BR1266" i="4"/>
  <c r="BR1267" i="4"/>
  <c r="BR1268" i="4"/>
  <c r="BR1275" i="4"/>
  <c r="BR1490" i="4"/>
  <c r="BF83" i="11"/>
  <c r="BQ1291" i="4"/>
  <c r="BR1287" i="4"/>
  <c r="BR1288" i="4"/>
  <c r="BR1289" i="4"/>
  <c r="BR1280" i="4"/>
  <c r="BR1281" i="4"/>
  <c r="BR1282" i="4"/>
  <c r="BR1283" i="4"/>
  <c r="BR1290" i="4"/>
  <c r="BR1494" i="4"/>
  <c r="BF84" i="11"/>
  <c r="BQ1306" i="4"/>
  <c r="BR1302" i="4"/>
  <c r="BR1303" i="4"/>
  <c r="BR1304" i="4"/>
  <c r="BR1295" i="4"/>
  <c r="BR1296" i="4"/>
  <c r="BR1297" i="4"/>
  <c r="BR1298" i="4"/>
  <c r="BR1305" i="4"/>
  <c r="BR1498" i="4"/>
  <c r="BF85" i="11"/>
  <c r="BF81" i="11"/>
  <c r="BF164" i="14"/>
  <c r="BF165" i="14"/>
  <c r="BF166" i="14"/>
  <c r="BF253" i="14"/>
  <c r="BF254" i="14"/>
  <c r="BF183" i="14"/>
  <c r="BF269" i="14"/>
  <c r="BF270" i="14"/>
  <c r="BF89" i="11"/>
  <c r="BF87" i="11"/>
  <c r="BF96" i="11"/>
  <c r="BF97" i="11"/>
  <c r="BF98" i="11"/>
  <c r="BF99" i="11"/>
  <c r="BF100" i="11"/>
  <c r="BF101" i="11"/>
  <c r="BF102" i="11"/>
  <c r="BF80" i="11"/>
  <c r="BF79" i="11"/>
  <c r="BF117" i="11"/>
  <c r="BF350" i="14"/>
  <c r="BF351" i="14"/>
  <c r="BF118" i="11"/>
  <c r="KC56" i="8"/>
  <c r="KC64" i="8"/>
  <c r="BF116" i="11"/>
  <c r="BR1680" i="4"/>
  <c r="BF120" i="11"/>
  <c r="BR1640" i="4"/>
  <c r="BR1641" i="4"/>
  <c r="BF119" i="11"/>
  <c r="BF115" i="11"/>
  <c r="BR650" i="4"/>
  <c r="BF111" i="11"/>
  <c r="BQ1382" i="4"/>
  <c r="BR1378" i="4"/>
  <c r="BR952" i="4"/>
  <c r="BR1379" i="4"/>
  <c r="BR1380" i="4"/>
  <c r="BR1371" i="4"/>
  <c r="BR1372" i="4"/>
  <c r="BR1373" i="4"/>
  <c r="BR1374" i="4"/>
  <c r="BR1381" i="4"/>
  <c r="BR1522" i="4"/>
  <c r="BF107" i="11"/>
  <c r="BQ1337" i="4"/>
  <c r="BR1333" i="4"/>
  <c r="BR956" i="4"/>
  <c r="BR1334" i="4"/>
  <c r="BR1335" i="4"/>
  <c r="BR1326" i="4"/>
  <c r="BR1327" i="4"/>
  <c r="BR1328" i="4"/>
  <c r="BR1329" i="4"/>
  <c r="BR1336" i="4"/>
  <c r="BR1507" i="4"/>
  <c r="BF108" i="11"/>
  <c r="BQ1352" i="4"/>
  <c r="BR1348" i="4"/>
  <c r="BR1349" i="4"/>
  <c r="BR1350" i="4"/>
  <c r="BR1341" i="4"/>
  <c r="BR1342" i="4"/>
  <c r="BR1343" i="4"/>
  <c r="BR1344" i="4"/>
  <c r="BR1351" i="4"/>
  <c r="BR1512" i="4"/>
  <c r="BF109" i="11"/>
  <c r="BQ1367" i="4"/>
  <c r="BR1363" i="4"/>
  <c r="BR1364" i="4"/>
  <c r="BR1365" i="4"/>
  <c r="BR1356" i="4"/>
  <c r="BR1357" i="4"/>
  <c r="BR1358" i="4"/>
  <c r="BR1359" i="4"/>
  <c r="BR1366" i="4"/>
  <c r="BR1517" i="4"/>
  <c r="BF110" i="11"/>
  <c r="BF106" i="11"/>
  <c r="BF170" i="14"/>
  <c r="BF171" i="14"/>
  <c r="BF172" i="14"/>
  <c r="BF255" i="14"/>
  <c r="BF256" i="14"/>
  <c r="BF113" i="11"/>
  <c r="BF184" i="14"/>
  <c r="BF271" i="14"/>
  <c r="BF272" i="14"/>
  <c r="BF114" i="11"/>
  <c r="BF112" i="11"/>
  <c r="BF121" i="11"/>
  <c r="BF122" i="11"/>
  <c r="BF123" i="11"/>
  <c r="BF124" i="11"/>
  <c r="BF125" i="11"/>
  <c r="BF126" i="11"/>
  <c r="BF127" i="11"/>
  <c r="BF105" i="11"/>
  <c r="BF141" i="11"/>
  <c r="BF352" i="14"/>
  <c r="BF142" i="11"/>
  <c r="KC57" i="8"/>
  <c r="KC65" i="8"/>
  <c r="BF140" i="11"/>
  <c r="BR1681" i="4"/>
  <c r="BF144" i="11"/>
  <c r="BR1642" i="4"/>
  <c r="BF143" i="11"/>
  <c r="BF139" i="11"/>
  <c r="BR651" i="4"/>
  <c r="BF135" i="11"/>
  <c r="BR1508" i="4"/>
  <c r="BF132" i="11"/>
  <c r="BR1513" i="4"/>
  <c r="BF133" i="11"/>
  <c r="BR1518" i="4"/>
  <c r="BF134" i="11"/>
  <c r="BQ1322" i="4"/>
  <c r="BR1318" i="4"/>
  <c r="BR977" i="4"/>
  <c r="BR1319" i="4"/>
  <c r="BR1320" i="4"/>
  <c r="BR1311" i="4"/>
  <c r="BR1312" i="4"/>
  <c r="BR1313" i="4"/>
  <c r="BR1314" i="4"/>
  <c r="BR1321" i="4"/>
  <c r="BR1503" i="4"/>
  <c r="BF131" i="11"/>
  <c r="BF130" i="11"/>
  <c r="BF257" i="14"/>
  <c r="BF137" i="11"/>
  <c r="BF273" i="14"/>
  <c r="BF138" i="11"/>
  <c r="BF136" i="11"/>
  <c r="BF145" i="11"/>
  <c r="BF146" i="11"/>
  <c r="BF147" i="11"/>
  <c r="BF148" i="11"/>
  <c r="BF149" i="11"/>
  <c r="BF150" i="11"/>
  <c r="BF151" i="11"/>
  <c r="BF129" i="11"/>
  <c r="BF104" i="11"/>
  <c r="BF166" i="11"/>
  <c r="BF353" i="14"/>
  <c r="BF354" i="14"/>
  <c r="BF167" i="11"/>
  <c r="KC73" i="8"/>
  <c r="KC83" i="8"/>
  <c r="BF165" i="11"/>
  <c r="BF169" i="11"/>
  <c r="BR1643" i="4"/>
  <c r="BR1644" i="4"/>
  <c r="BF168" i="11"/>
  <c r="BF164" i="11"/>
  <c r="BR653" i="4"/>
  <c r="BF160" i="11"/>
  <c r="BQ1458" i="4"/>
  <c r="BR1454" i="4"/>
  <c r="BR984" i="4"/>
  <c r="BR1455" i="4"/>
  <c r="BR1456" i="4"/>
  <c r="BR1447" i="4"/>
  <c r="BR1448" i="4"/>
  <c r="BR1449" i="4"/>
  <c r="BR1450" i="4"/>
  <c r="BR1457" i="4"/>
  <c r="BR1550" i="4"/>
  <c r="BF156" i="11"/>
  <c r="BQ1413" i="4"/>
  <c r="BR1409" i="4"/>
  <c r="BR988" i="4"/>
  <c r="BR1410" i="4"/>
  <c r="BR1411" i="4"/>
  <c r="BR1402" i="4"/>
  <c r="BR1403" i="4"/>
  <c r="BR1404" i="4"/>
  <c r="BR1405" i="4"/>
  <c r="BR1412" i="4"/>
  <c r="BR1533" i="4"/>
  <c r="BF157" i="11"/>
  <c r="BQ1428" i="4"/>
  <c r="BR1424" i="4"/>
  <c r="BR1425" i="4"/>
  <c r="BR1426" i="4"/>
  <c r="BR1417" i="4"/>
  <c r="BR1418" i="4"/>
  <c r="BR1419" i="4"/>
  <c r="BR1420" i="4"/>
  <c r="BR1427" i="4"/>
  <c r="BR1539" i="4"/>
  <c r="BF158" i="11"/>
  <c r="BQ1443" i="4"/>
  <c r="BR1439" i="4"/>
  <c r="BR1440" i="4"/>
  <c r="BR1441" i="4"/>
  <c r="BR1432" i="4"/>
  <c r="BR1433" i="4"/>
  <c r="BR1434" i="4"/>
  <c r="BR1435" i="4"/>
  <c r="BR1442" i="4"/>
  <c r="BR1545" i="4"/>
  <c r="BF159" i="11"/>
  <c r="BF155" i="11"/>
  <c r="BF176" i="14"/>
  <c r="BF177" i="14"/>
  <c r="BF178" i="14"/>
  <c r="BF258" i="14"/>
  <c r="BF259" i="14"/>
  <c r="BF162" i="11"/>
  <c r="BF185" i="14"/>
  <c r="BF274" i="14"/>
  <c r="BF275" i="14"/>
  <c r="BF163" i="11"/>
  <c r="BF161" i="11"/>
  <c r="BF170" i="11"/>
  <c r="BF171" i="11"/>
  <c r="BF172" i="11"/>
  <c r="BF173" i="11"/>
  <c r="BF174" i="11"/>
  <c r="BF175" i="11"/>
  <c r="BF176" i="11"/>
  <c r="BF154" i="11"/>
  <c r="BF190" i="11"/>
  <c r="BF355" i="14"/>
  <c r="BF191" i="11"/>
  <c r="KC74" i="8"/>
  <c r="KC84" i="8"/>
  <c r="KC185" i="8"/>
  <c r="BF189" i="11"/>
  <c r="BR1645" i="4"/>
  <c r="BF192" i="11"/>
  <c r="BF193" i="11"/>
  <c r="BF188" i="11"/>
  <c r="BR654" i="4"/>
  <c r="BF184" i="11"/>
  <c r="BR1532" i="4"/>
  <c r="BF181" i="11"/>
  <c r="BR1538" i="4"/>
  <c r="BF182" i="11"/>
  <c r="BR1544" i="4"/>
  <c r="BF183" i="11"/>
  <c r="BQ1398" i="4"/>
  <c r="BR1394" i="4"/>
  <c r="BR1009" i="4"/>
  <c r="BR1395" i="4"/>
  <c r="BR1396" i="4"/>
  <c r="BR1387" i="4"/>
  <c r="BR1388" i="4"/>
  <c r="BR1389" i="4"/>
  <c r="BR1390" i="4"/>
  <c r="BR1397" i="4"/>
  <c r="BR1527" i="4"/>
  <c r="BF180" i="11"/>
  <c r="BF179" i="11"/>
  <c r="BF260" i="14"/>
  <c r="BF186" i="11"/>
  <c r="BF276" i="14"/>
  <c r="BF187" i="11"/>
  <c r="BF185" i="11"/>
  <c r="BF194" i="11"/>
  <c r="BF195" i="11"/>
  <c r="BF196" i="11"/>
  <c r="BF197" i="11"/>
  <c r="BF198" i="11"/>
  <c r="BF199" i="11"/>
  <c r="BF200" i="11"/>
  <c r="BF178" i="11"/>
  <c r="BF214" i="11"/>
  <c r="BF356" i="14"/>
  <c r="BF215" i="11"/>
  <c r="KC75" i="8"/>
  <c r="KC85" i="8"/>
  <c r="KC186" i="8"/>
  <c r="BF213" i="11"/>
  <c r="BR1646" i="4"/>
  <c r="BF216" i="11"/>
  <c r="BF212" i="11"/>
  <c r="BR655" i="4"/>
  <c r="BF208" i="11"/>
  <c r="BR1534" i="4"/>
  <c r="BF205" i="11"/>
  <c r="BR1540" i="4"/>
  <c r="BF206" i="11"/>
  <c r="BR1546" i="4"/>
  <c r="BF207" i="11"/>
  <c r="BR1528" i="4"/>
  <c r="BF204" i="11"/>
  <c r="BF203" i="11"/>
  <c r="BF261" i="14"/>
  <c r="BF210" i="11"/>
  <c r="BF277" i="14"/>
  <c r="BF211" i="11"/>
  <c r="BF209" i="11"/>
  <c r="BF218" i="11"/>
  <c r="BF219" i="11"/>
  <c r="BF220" i="11"/>
  <c r="BF221" i="11"/>
  <c r="BF222" i="11"/>
  <c r="BF223" i="11"/>
  <c r="BF224" i="11"/>
  <c r="BF202" i="11"/>
  <c r="BF234" i="11"/>
  <c r="BF357" i="14"/>
  <c r="BF235" i="11"/>
  <c r="BF238" i="11"/>
  <c r="BF236" i="11"/>
  <c r="BF237" i="11"/>
  <c r="BF232" i="11"/>
  <c r="BR656" i="4"/>
  <c r="BF228" i="11"/>
  <c r="BF227" i="11"/>
  <c r="BF262" i="14"/>
  <c r="BF230" i="11"/>
  <c r="BF278" i="14"/>
  <c r="BF231" i="11"/>
  <c r="BF229" i="11"/>
  <c r="BF239" i="11"/>
  <c r="BF240" i="11"/>
  <c r="BF241" i="11"/>
  <c r="BF242" i="11"/>
  <c r="BF243" i="11"/>
  <c r="BF244" i="11"/>
  <c r="BF245" i="11"/>
  <c r="BF226" i="11"/>
  <c r="BF153" i="11"/>
  <c r="BF29" i="11"/>
  <c r="BF248" i="11"/>
  <c r="BF199" i="14"/>
  <c r="BF202" i="14"/>
  <c r="BF209" i="14"/>
  <c r="BF212" i="14"/>
  <c r="BF257" i="11"/>
  <c r="BF252" i="11"/>
  <c r="BG12" i="10"/>
  <c r="BR281" i="4"/>
  <c r="BR282" i="4"/>
  <c r="BF263" i="11"/>
  <c r="BG15" i="10"/>
  <c r="BR285" i="4"/>
  <c r="BR286" i="4"/>
  <c r="BF264" i="11"/>
  <c r="BG18" i="10"/>
  <c r="BR289" i="4"/>
  <c r="BR290" i="4"/>
  <c r="BF265" i="11"/>
  <c r="BF262" i="11"/>
  <c r="BF260" i="11"/>
  <c r="KC200" i="8"/>
  <c r="KC195" i="8"/>
  <c r="KC197" i="8"/>
  <c r="KC201" i="8"/>
  <c r="BF277" i="11"/>
  <c r="BF213" i="14"/>
  <c r="BF278" i="11"/>
  <c r="BF276" i="11"/>
  <c r="BF273" i="11"/>
  <c r="BR1631" i="4"/>
  <c r="BF261" i="11"/>
  <c r="BF259" i="11"/>
  <c r="BF250" i="11"/>
  <c r="BF280" i="11"/>
  <c r="BR283" i="4"/>
  <c r="BR287" i="4"/>
  <c r="BR291" i="4"/>
  <c r="BF284" i="11"/>
  <c r="BF283" i="11"/>
  <c r="BF286" i="11"/>
  <c r="BF287" i="11"/>
  <c r="BF282" i="11"/>
  <c r="BF295" i="11"/>
  <c r="BF305" i="11"/>
  <c r="BF292" i="11"/>
  <c r="BF291" i="11"/>
  <c r="BF294" i="11"/>
  <c r="BF290" i="11"/>
  <c r="BF307" i="11"/>
  <c r="BF309" i="11"/>
  <c r="BF311" i="11"/>
  <c r="BG178" i="10"/>
  <c r="BH177" i="10"/>
  <c r="BG43" i="11"/>
  <c r="BG345" i="14"/>
  <c r="BG346" i="14"/>
  <c r="BG44" i="11"/>
  <c r="KD28" i="8"/>
  <c r="KD36" i="8"/>
  <c r="BG42" i="11"/>
  <c r="BS1675" i="4"/>
  <c r="BG46" i="11"/>
  <c r="BS1635" i="4"/>
  <c r="BS1636" i="4"/>
  <c r="BG45" i="11"/>
  <c r="BG41" i="11"/>
  <c r="BS645" i="4"/>
  <c r="BG37" i="11"/>
  <c r="BR1185" i="4"/>
  <c r="BS1181" i="4"/>
  <c r="BS892" i="4"/>
  <c r="BS1182" i="4"/>
  <c r="BS1183" i="4"/>
  <c r="BS1174" i="4"/>
  <c r="BS1175" i="4"/>
  <c r="BS1176" i="4"/>
  <c r="BS1177" i="4"/>
  <c r="BS1184" i="4"/>
  <c r="BS1462" i="4"/>
  <c r="BG33" i="11"/>
  <c r="BR1200" i="4"/>
  <c r="BS1196" i="4"/>
  <c r="BS896" i="4"/>
  <c r="BS1197" i="4"/>
  <c r="BS1198" i="4"/>
  <c r="BS1189" i="4"/>
  <c r="BS1190" i="4"/>
  <c r="BS1191" i="4"/>
  <c r="BS1192" i="4"/>
  <c r="BS1199" i="4"/>
  <c r="BS1466" i="4"/>
  <c r="BG34" i="11"/>
  <c r="BR1215" i="4"/>
  <c r="BS1211" i="4"/>
  <c r="BS1212" i="4"/>
  <c r="BS1213" i="4"/>
  <c r="BS1204" i="4"/>
  <c r="BS1205" i="4"/>
  <c r="BS1206" i="4"/>
  <c r="BS1207" i="4"/>
  <c r="BS1214" i="4"/>
  <c r="BS1471" i="4"/>
  <c r="BG35" i="11"/>
  <c r="BR1230" i="4"/>
  <c r="BS1226" i="4"/>
  <c r="BS1227" i="4"/>
  <c r="BS1228" i="4"/>
  <c r="BS1219" i="4"/>
  <c r="BS1220" i="4"/>
  <c r="BS1221" i="4"/>
  <c r="BS1222" i="4"/>
  <c r="BS1229" i="4"/>
  <c r="BS1476" i="4"/>
  <c r="BG36" i="11"/>
  <c r="BG32" i="11"/>
  <c r="BG9" i="14"/>
  <c r="BG10" i="14"/>
  <c r="BG13" i="14"/>
  <c r="BG11" i="14"/>
  <c r="BG22" i="14"/>
  <c r="BG25" i="14"/>
  <c r="BG32" i="14"/>
  <c r="BG158" i="14"/>
  <c r="BG41" i="14"/>
  <c r="BG42" i="14"/>
  <c r="BG45" i="14"/>
  <c r="BG43" i="14"/>
  <c r="BG54" i="14"/>
  <c r="BG57" i="14"/>
  <c r="BG64" i="14"/>
  <c r="BG159" i="14"/>
  <c r="BG71" i="14"/>
  <c r="BG72" i="14"/>
  <c r="BG75" i="14"/>
  <c r="BG73" i="14"/>
  <c r="BG84" i="14"/>
  <c r="BG87" i="14"/>
  <c r="BG94" i="14"/>
  <c r="BG160" i="14"/>
  <c r="BG250" i="14"/>
  <c r="BG251" i="14"/>
  <c r="BG39" i="11"/>
  <c r="BG182" i="14"/>
  <c r="BG266" i="14"/>
  <c r="BG267" i="14"/>
  <c r="BG40" i="11"/>
  <c r="BG38" i="11"/>
  <c r="BG47" i="11"/>
  <c r="BG48" i="11"/>
  <c r="BG49" i="11"/>
  <c r="BG50" i="11"/>
  <c r="BG51" i="11"/>
  <c r="BG52" i="11"/>
  <c r="BG53" i="11"/>
  <c r="BG31" i="11"/>
  <c r="BG67" i="11"/>
  <c r="BG347" i="14"/>
  <c r="BG68" i="11"/>
  <c r="KD29" i="8"/>
  <c r="KD37" i="8"/>
  <c r="BG66" i="11"/>
  <c r="BS1676" i="4"/>
  <c r="BG70" i="11"/>
  <c r="BS1637" i="4"/>
  <c r="BG69" i="11"/>
  <c r="BG65" i="11"/>
  <c r="BS646" i="4"/>
  <c r="BG61" i="11"/>
  <c r="BR1245" i="4"/>
  <c r="BS1241" i="4"/>
  <c r="BS917" i="4"/>
  <c r="BS1242" i="4"/>
  <c r="BS1243" i="4"/>
  <c r="BS1234" i="4"/>
  <c r="BS1235" i="4"/>
  <c r="BS1236" i="4"/>
  <c r="BS1237" i="4"/>
  <c r="BS1244" i="4"/>
  <c r="BS1481" i="4"/>
  <c r="BG57" i="11"/>
  <c r="BS1467" i="4"/>
  <c r="BG58" i="11"/>
  <c r="BS1472" i="4"/>
  <c r="BG59" i="11"/>
  <c r="BS1477" i="4"/>
  <c r="BG60" i="11"/>
  <c r="BG56" i="11"/>
  <c r="BG252" i="14"/>
  <c r="BG63" i="11"/>
  <c r="BG268" i="14"/>
  <c r="BG64" i="11"/>
  <c r="BG62" i="11"/>
  <c r="BG71" i="11"/>
  <c r="BG72" i="11"/>
  <c r="BG73" i="11"/>
  <c r="BG74" i="11"/>
  <c r="BG75" i="11"/>
  <c r="BG76" i="11"/>
  <c r="BG77" i="11"/>
  <c r="BG55" i="11"/>
  <c r="BG30" i="11"/>
  <c r="BG92" i="11"/>
  <c r="BG348" i="14"/>
  <c r="BG349" i="14"/>
  <c r="BG93" i="11"/>
  <c r="BS1678" i="4"/>
  <c r="BG95" i="11"/>
  <c r="BS1638" i="4"/>
  <c r="BS1639" i="4"/>
  <c r="BG94" i="11"/>
  <c r="BG90" i="11"/>
  <c r="BS648" i="4"/>
  <c r="BG86" i="11"/>
  <c r="BR1261" i="4"/>
  <c r="BS1257" i="4"/>
  <c r="BS923" i="4"/>
  <c r="BS1258" i="4"/>
  <c r="BS1259" i="4"/>
  <c r="BS1250" i="4"/>
  <c r="BS1251" i="4"/>
  <c r="BS1252" i="4"/>
  <c r="BS1253" i="4"/>
  <c r="BS1260" i="4"/>
  <c r="BS1486" i="4"/>
  <c r="BG82" i="11"/>
  <c r="BR1276" i="4"/>
  <c r="BS1272" i="4"/>
  <c r="BS929" i="4"/>
  <c r="BS1273" i="4"/>
  <c r="BS1274" i="4"/>
  <c r="BS1265" i="4"/>
  <c r="BS1266" i="4"/>
  <c r="BS1267" i="4"/>
  <c r="BS1268" i="4"/>
  <c r="BS1275" i="4"/>
  <c r="BS1490" i="4"/>
  <c r="BG83" i="11"/>
  <c r="BR1291" i="4"/>
  <c r="BS1287" i="4"/>
  <c r="BS1288" i="4"/>
  <c r="BS1289" i="4"/>
  <c r="BS1280" i="4"/>
  <c r="BS1281" i="4"/>
  <c r="BS1282" i="4"/>
  <c r="BS1283" i="4"/>
  <c r="BS1290" i="4"/>
  <c r="BS1494" i="4"/>
  <c r="BG84" i="11"/>
  <c r="BR1306" i="4"/>
  <c r="BS1302" i="4"/>
  <c r="BS1303" i="4"/>
  <c r="BS1304" i="4"/>
  <c r="BS1295" i="4"/>
  <c r="BS1296" i="4"/>
  <c r="BS1297" i="4"/>
  <c r="BS1298" i="4"/>
  <c r="BS1305" i="4"/>
  <c r="BS1498" i="4"/>
  <c r="BG85" i="11"/>
  <c r="BG81" i="11"/>
  <c r="BG164" i="14"/>
  <c r="BG165" i="14"/>
  <c r="BG166" i="14"/>
  <c r="BG253" i="14"/>
  <c r="BG254" i="14"/>
  <c r="BG183" i="14"/>
  <c r="BG269" i="14"/>
  <c r="BG270" i="14"/>
  <c r="BG89" i="11"/>
  <c r="BG87" i="11"/>
  <c r="BG96" i="11"/>
  <c r="BG97" i="11"/>
  <c r="BG98" i="11"/>
  <c r="BG99" i="11"/>
  <c r="BG100" i="11"/>
  <c r="BG101" i="11"/>
  <c r="BG102" i="11"/>
  <c r="BG80" i="11"/>
  <c r="BG79" i="11"/>
  <c r="BG117" i="11"/>
  <c r="BG350" i="14"/>
  <c r="BG351" i="14"/>
  <c r="BG118" i="11"/>
  <c r="KD56" i="8"/>
  <c r="KD64" i="8"/>
  <c r="BG116" i="11"/>
  <c r="BS1680" i="4"/>
  <c r="BG120" i="11"/>
  <c r="BS1640" i="4"/>
  <c r="BS1641" i="4"/>
  <c r="BG119" i="11"/>
  <c r="BG115" i="11"/>
  <c r="BS650" i="4"/>
  <c r="BG111" i="11"/>
  <c r="BR1382" i="4"/>
  <c r="BS1378" i="4"/>
  <c r="BS952" i="4"/>
  <c r="BS1379" i="4"/>
  <c r="BS1380" i="4"/>
  <c r="BS1371" i="4"/>
  <c r="BS1372" i="4"/>
  <c r="BS1373" i="4"/>
  <c r="BS1374" i="4"/>
  <c r="BS1381" i="4"/>
  <c r="BS1522" i="4"/>
  <c r="BG107" i="11"/>
  <c r="BR1337" i="4"/>
  <c r="BS1333" i="4"/>
  <c r="BS956" i="4"/>
  <c r="BS1334" i="4"/>
  <c r="BS1335" i="4"/>
  <c r="BS1326" i="4"/>
  <c r="BS1327" i="4"/>
  <c r="BS1328" i="4"/>
  <c r="BS1329" i="4"/>
  <c r="BS1336" i="4"/>
  <c r="BS1507" i="4"/>
  <c r="BG108" i="11"/>
  <c r="BR1352" i="4"/>
  <c r="BS1348" i="4"/>
  <c r="BS1349" i="4"/>
  <c r="BS1350" i="4"/>
  <c r="BS1341" i="4"/>
  <c r="BS1342" i="4"/>
  <c r="BS1343" i="4"/>
  <c r="BS1344" i="4"/>
  <c r="BS1351" i="4"/>
  <c r="BS1512" i="4"/>
  <c r="BG109" i="11"/>
  <c r="BR1367" i="4"/>
  <c r="BS1363" i="4"/>
  <c r="BS1364" i="4"/>
  <c r="BS1365" i="4"/>
  <c r="BS1356" i="4"/>
  <c r="BS1357" i="4"/>
  <c r="BS1358" i="4"/>
  <c r="BS1359" i="4"/>
  <c r="BS1366" i="4"/>
  <c r="BS1517" i="4"/>
  <c r="BG110" i="11"/>
  <c r="BG106" i="11"/>
  <c r="BG170" i="14"/>
  <c r="BG171" i="14"/>
  <c r="BG172" i="14"/>
  <c r="BG255" i="14"/>
  <c r="BG256" i="14"/>
  <c r="BG113" i="11"/>
  <c r="BG184" i="14"/>
  <c r="BG271" i="14"/>
  <c r="BG272" i="14"/>
  <c r="BG114" i="11"/>
  <c r="BG112" i="11"/>
  <c r="BG121" i="11"/>
  <c r="BG122" i="11"/>
  <c r="BG123" i="11"/>
  <c r="BG124" i="11"/>
  <c r="BG125" i="11"/>
  <c r="BG126" i="11"/>
  <c r="BG127" i="11"/>
  <c r="BG105" i="11"/>
  <c r="BG141" i="11"/>
  <c r="BG352" i="14"/>
  <c r="BG142" i="11"/>
  <c r="KD57" i="8"/>
  <c r="KD65" i="8"/>
  <c r="BG140" i="11"/>
  <c r="BS1681" i="4"/>
  <c r="BG144" i="11"/>
  <c r="BS1642" i="4"/>
  <c r="BG143" i="11"/>
  <c r="BG139" i="11"/>
  <c r="BS651" i="4"/>
  <c r="BG135" i="11"/>
  <c r="BS1508" i="4"/>
  <c r="BG132" i="11"/>
  <c r="BS1513" i="4"/>
  <c r="BG133" i="11"/>
  <c r="BS1518" i="4"/>
  <c r="BG134" i="11"/>
  <c r="BR1322" i="4"/>
  <c r="BS1318" i="4"/>
  <c r="BS977" i="4"/>
  <c r="BS1319" i="4"/>
  <c r="BS1320" i="4"/>
  <c r="BS1311" i="4"/>
  <c r="BS1312" i="4"/>
  <c r="BS1313" i="4"/>
  <c r="BS1314" i="4"/>
  <c r="BS1321" i="4"/>
  <c r="BS1503" i="4"/>
  <c r="BG131" i="11"/>
  <c r="BG130" i="11"/>
  <c r="BG257" i="14"/>
  <c r="BG137" i="11"/>
  <c r="BG273" i="14"/>
  <c r="BG138" i="11"/>
  <c r="BG136" i="11"/>
  <c r="BG145" i="11"/>
  <c r="BG146" i="11"/>
  <c r="BG147" i="11"/>
  <c r="BG148" i="11"/>
  <c r="BG149" i="11"/>
  <c r="BG150" i="11"/>
  <c r="BG151" i="11"/>
  <c r="BG129" i="11"/>
  <c r="BG104" i="11"/>
  <c r="BG166" i="11"/>
  <c r="BG353" i="14"/>
  <c r="BG354" i="14"/>
  <c r="BG167" i="11"/>
  <c r="KD73" i="8"/>
  <c r="KD83" i="8"/>
  <c r="BG165" i="11"/>
  <c r="BG169" i="11"/>
  <c r="BS1643" i="4"/>
  <c r="BS1644" i="4"/>
  <c r="BG168" i="11"/>
  <c r="BG164" i="11"/>
  <c r="BS653" i="4"/>
  <c r="BG160" i="11"/>
  <c r="BR1458" i="4"/>
  <c r="BS1454" i="4"/>
  <c r="BS984" i="4"/>
  <c r="BS1455" i="4"/>
  <c r="BS1456" i="4"/>
  <c r="BS1447" i="4"/>
  <c r="BS1448" i="4"/>
  <c r="BS1449" i="4"/>
  <c r="BS1450" i="4"/>
  <c r="BS1457" i="4"/>
  <c r="BS1550" i="4"/>
  <c r="BG156" i="11"/>
  <c r="BR1413" i="4"/>
  <c r="BS1409" i="4"/>
  <c r="BS988" i="4"/>
  <c r="BS1410" i="4"/>
  <c r="BS1411" i="4"/>
  <c r="BS1402" i="4"/>
  <c r="BS1403" i="4"/>
  <c r="BS1404" i="4"/>
  <c r="BS1405" i="4"/>
  <c r="BS1412" i="4"/>
  <c r="BS1533" i="4"/>
  <c r="BG157" i="11"/>
  <c r="BR1428" i="4"/>
  <c r="BS1424" i="4"/>
  <c r="BS1425" i="4"/>
  <c r="BS1426" i="4"/>
  <c r="BS1417" i="4"/>
  <c r="BS1418" i="4"/>
  <c r="BS1419" i="4"/>
  <c r="BS1420" i="4"/>
  <c r="BS1427" i="4"/>
  <c r="BS1539" i="4"/>
  <c r="BG158" i="11"/>
  <c r="BR1443" i="4"/>
  <c r="BS1439" i="4"/>
  <c r="BS1440" i="4"/>
  <c r="BS1441" i="4"/>
  <c r="BS1432" i="4"/>
  <c r="BS1433" i="4"/>
  <c r="BS1434" i="4"/>
  <c r="BS1435" i="4"/>
  <c r="BS1442" i="4"/>
  <c r="BS1545" i="4"/>
  <c r="BG159" i="11"/>
  <c r="BG155" i="11"/>
  <c r="BG176" i="14"/>
  <c r="BG177" i="14"/>
  <c r="BG178" i="14"/>
  <c r="BG258" i="14"/>
  <c r="BG259" i="14"/>
  <c r="BG162" i="11"/>
  <c r="BG185" i="14"/>
  <c r="BG274" i="14"/>
  <c r="BG275" i="14"/>
  <c r="BG163" i="11"/>
  <c r="BG161" i="11"/>
  <c r="BG170" i="11"/>
  <c r="BG171" i="11"/>
  <c r="BG172" i="11"/>
  <c r="BG173" i="11"/>
  <c r="BG174" i="11"/>
  <c r="BG175" i="11"/>
  <c r="BG176" i="11"/>
  <c r="BG154" i="11"/>
  <c r="BG190" i="11"/>
  <c r="BG355" i="14"/>
  <c r="BG191" i="11"/>
  <c r="KD74" i="8"/>
  <c r="KD84" i="8"/>
  <c r="KD185" i="8"/>
  <c r="BG189" i="11"/>
  <c r="BS1645" i="4"/>
  <c r="BG192" i="11"/>
  <c r="BG193" i="11"/>
  <c r="BG188" i="11"/>
  <c r="BS654" i="4"/>
  <c r="BG184" i="11"/>
  <c r="BS1532" i="4"/>
  <c r="BG181" i="11"/>
  <c r="BS1538" i="4"/>
  <c r="BG182" i="11"/>
  <c r="BS1544" i="4"/>
  <c r="BG183" i="11"/>
  <c r="BR1398" i="4"/>
  <c r="BS1394" i="4"/>
  <c r="BS1009" i="4"/>
  <c r="BS1395" i="4"/>
  <c r="BS1396" i="4"/>
  <c r="BS1387" i="4"/>
  <c r="BS1388" i="4"/>
  <c r="BS1389" i="4"/>
  <c r="BS1390" i="4"/>
  <c r="BS1397" i="4"/>
  <c r="BS1527" i="4"/>
  <c r="BG180" i="11"/>
  <c r="BG179" i="11"/>
  <c r="BG260" i="14"/>
  <c r="BG186" i="11"/>
  <c r="BG276" i="14"/>
  <c r="BG187" i="11"/>
  <c r="BG185" i="11"/>
  <c r="BG194" i="11"/>
  <c r="BG195" i="11"/>
  <c r="BG196" i="11"/>
  <c r="BG197" i="11"/>
  <c r="BG198" i="11"/>
  <c r="BG199" i="11"/>
  <c r="BG200" i="11"/>
  <c r="BG178" i="11"/>
  <c r="BG214" i="11"/>
  <c r="BG356" i="14"/>
  <c r="BG215" i="11"/>
  <c r="KD75" i="8"/>
  <c r="KD85" i="8"/>
  <c r="KD186" i="8"/>
  <c r="BG213" i="11"/>
  <c r="BS1646" i="4"/>
  <c r="BG216" i="11"/>
  <c r="BG212" i="11"/>
  <c r="BS655" i="4"/>
  <c r="BG208" i="11"/>
  <c r="BS1534" i="4"/>
  <c r="BG205" i="11"/>
  <c r="BS1540" i="4"/>
  <c r="BG206" i="11"/>
  <c r="BS1546" i="4"/>
  <c r="BG207" i="11"/>
  <c r="BS1528" i="4"/>
  <c r="BG204" i="11"/>
  <c r="BG203" i="11"/>
  <c r="BG261" i="14"/>
  <c r="BG210" i="11"/>
  <c r="BG277" i="14"/>
  <c r="BG211" i="11"/>
  <c r="BG209" i="11"/>
  <c r="BG218" i="11"/>
  <c r="BG219" i="11"/>
  <c r="BG220" i="11"/>
  <c r="BG221" i="11"/>
  <c r="BG222" i="11"/>
  <c r="BG223" i="11"/>
  <c r="BG224" i="11"/>
  <c r="BG202" i="11"/>
  <c r="BG234" i="11"/>
  <c r="BG357" i="14"/>
  <c r="BG235" i="11"/>
  <c r="BG238" i="11"/>
  <c r="BG236" i="11"/>
  <c r="BG237" i="11"/>
  <c r="BG232" i="11"/>
  <c r="BS656" i="4"/>
  <c r="BG228" i="11"/>
  <c r="BG227" i="11"/>
  <c r="BG262" i="14"/>
  <c r="BG230" i="11"/>
  <c r="BG278" i="14"/>
  <c r="BG231" i="11"/>
  <c r="BG229" i="11"/>
  <c r="BG239" i="11"/>
  <c r="BG240" i="11"/>
  <c r="BG241" i="11"/>
  <c r="BG242" i="11"/>
  <c r="BG243" i="11"/>
  <c r="BG244" i="11"/>
  <c r="BG245" i="11"/>
  <c r="BG226" i="11"/>
  <c r="BG153" i="11"/>
  <c r="BG29" i="11"/>
  <c r="BG248" i="11"/>
  <c r="BG199" i="14"/>
  <c r="BG202" i="14"/>
  <c r="BG209" i="14"/>
  <c r="BG212" i="14"/>
  <c r="BG257" i="11"/>
  <c r="BG252" i="11"/>
  <c r="BH12" i="10"/>
  <c r="BS281" i="4"/>
  <c r="BS282" i="4"/>
  <c r="BG263" i="11"/>
  <c r="BH15" i="10"/>
  <c r="BS285" i="4"/>
  <c r="BS286" i="4"/>
  <c r="BG264" i="11"/>
  <c r="BH18" i="10"/>
  <c r="BS289" i="4"/>
  <c r="BS290" i="4"/>
  <c r="BG265" i="11"/>
  <c r="BG262" i="11"/>
  <c r="BG260" i="11"/>
  <c r="KD200" i="8"/>
  <c r="KD195" i="8"/>
  <c r="KD197" i="8"/>
  <c r="KD201" i="8"/>
  <c r="BG277" i="11"/>
  <c r="BG213" i="14"/>
  <c r="BG278" i="11"/>
  <c r="BG276" i="11"/>
  <c r="BG273" i="11"/>
  <c r="BS1631" i="4"/>
  <c r="BG261" i="11"/>
  <c r="BG259" i="11"/>
  <c r="BG250" i="11"/>
  <c r="BG280" i="11"/>
  <c r="BS283" i="4"/>
  <c r="BS287" i="4"/>
  <c r="BS291" i="4"/>
  <c r="BG284" i="11"/>
  <c r="BG283" i="11"/>
  <c r="BG286" i="11"/>
  <c r="BG287" i="11"/>
  <c r="BG282" i="11"/>
  <c r="BG295" i="11"/>
  <c r="BG305" i="11"/>
  <c r="BG292" i="11"/>
  <c r="BG291" i="11"/>
  <c r="BG294" i="11"/>
  <c r="BG290" i="11"/>
  <c r="BG307" i="11"/>
  <c r="BG309" i="11"/>
  <c r="BG311" i="11"/>
  <c r="BH178" i="10"/>
  <c r="BI177" i="10"/>
  <c r="BH43" i="11"/>
  <c r="BH345" i="14"/>
  <c r="BH346" i="14"/>
  <c r="BH44" i="11"/>
  <c r="KE28" i="8"/>
  <c r="KE36" i="8"/>
  <c r="BH42" i="11"/>
  <c r="BT1675" i="4"/>
  <c r="BH46" i="11"/>
  <c r="BT1635" i="4"/>
  <c r="BT1636" i="4"/>
  <c r="BH45" i="11"/>
  <c r="BH41" i="11"/>
  <c r="BT645" i="4"/>
  <c r="BH37" i="11"/>
  <c r="BS1185" i="4"/>
  <c r="BT1181" i="4"/>
  <c r="BT892" i="4"/>
  <c r="BT1182" i="4"/>
  <c r="BT1183" i="4"/>
  <c r="BT1174" i="4"/>
  <c r="BT1175" i="4"/>
  <c r="BT1176" i="4"/>
  <c r="BT1177" i="4"/>
  <c r="BT1184" i="4"/>
  <c r="BT1462" i="4"/>
  <c r="BH33" i="11"/>
  <c r="BS1200" i="4"/>
  <c r="BT1196" i="4"/>
  <c r="BT896" i="4"/>
  <c r="BT1197" i="4"/>
  <c r="BT1198" i="4"/>
  <c r="BT1189" i="4"/>
  <c r="BT1190" i="4"/>
  <c r="BT1191" i="4"/>
  <c r="BT1192" i="4"/>
  <c r="BT1199" i="4"/>
  <c r="BT1466" i="4"/>
  <c r="BH34" i="11"/>
  <c r="BS1215" i="4"/>
  <c r="BT1211" i="4"/>
  <c r="BT1212" i="4"/>
  <c r="BT1213" i="4"/>
  <c r="BT1204" i="4"/>
  <c r="BT1205" i="4"/>
  <c r="BT1206" i="4"/>
  <c r="BT1207" i="4"/>
  <c r="BT1214" i="4"/>
  <c r="BT1471" i="4"/>
  <c r="BH35" i="11"/>
  <c r="BS1230" i="4"/>
  <c r="BT1226" i="4"/>
  <c r="BT1227" i="4"/>
  <c r="BT1228" i="4"/>
  <c r="BT1219" i="4"/>
  <c r="BT1220" i="4"/>
  <c r="BT1221" i="4"/>
  <c r="BT1222" i="4"/>
  <c r="BT1229" i="4"/>
  <c r="BT1476" i="4"/>
  <c r="BH36" i="11"/>
  <c r="BH32" i="11"/>
  <c r="BH9" i="14"/>
  <c r="BH10" i="14"/>
  <c r="BH13" i="14"/>
  <c r="BH11" i="14"/>
  <c r="BH22" i="14"/>
  <c r="BH25" i="14"/>
  <c r="BH32" i="14"/>
  <c r="BH158" i="14"/>
  <c r="BH41" i="14"/>
  <c r="BH42" i="14"/>
  <c r="BH45" i="14"/>
  <c r="BH43" i="14"/>
  <c r="BH54" i="14"/>
  <c r="BH57" i="14"/>
  <c r="BH64" i="14"/>
  <c r="BH159" i="14"/>
  <c r="BH71" i="14"/>
  <c r="BH72" i="14"/>
  <c r="BH75" i="14"/>
  <c r="BH73" i="14"/>
  <c r="BH84" i="14"/>
  <c r="BH87" i="14"/>
  <c r="BH94" i="14"/>
  <c r="BH160" i="14"/>
  <c r="BH250" i="14"/>
  <c r="BH251" i="14"/>
  <c r="BH39" i="11"/>
  <c r="BH182" i="14"/>
  <c r="BH266" i="14"/>
  <c r="BH267" i="14"/>
  <c r="BH40" i="11"/>
  <c r="BH38" i="11"/>
  <c r="BH47" i="11"/>
  <c r="BH48" i="11"/>
  <c r="BH49" i="11"/>
  <c r="BH50" i="11"/>
  <c r="BH51" i="11"/>
  <c r="BH52" i="11"/>
  <c r="BH53" i="11"/>
  <c r="BH31" i="11"/>
  <c r="BH67" i="11"/>
  <c r="BH347" i="14"/>
  <c r="BH68" i="11"/>
  <c r="KE29" i="8"/>
  <c r="KE37" i="8"/>
  <c r="BH66" i="11"/>
  <c r="BT1676" i="4"/>
  <c r="BH70" i="11"/>
  <c r="BT1637" i="4"/>
  <c r="BH69" i="11"/>
  <c r="BH65" i="11"/>
  <c r="BT646" i="4"/>
  <c r="BH61" i="11"/>
  <c r="BS1245" i="4"/>
  <c r="BT1241" i="4"/>
  <c r="BT917" i="4"/>
  <c r="BT1242" i="4"/>
  <c r="BT1243" i="4"/>
  <c r="BT1234" i="4"/>
  <c r="BT1235" i="4"/>
  <c r="BT1236" i="4"/>
  <c r="BT1237" i="4"/>
  <c r="BT1244" i="4"/>
  <c r="BT1481" i="4"/>
  <c r="BH57" i="11"/>
  <c r="BT1467" i="4"/>
  <c r="BH58" i="11"/>
  <c r="BT1472" i="4"/>
  <c r="BH59" i="11"/>
  <c r="BT1477" i="4"/>
  <c r="BH60" i="11"/>
  <c r="BH56" i="11"/>
  <c r="BH252" i="14"/>
  <c r="BH63" i="11"/>
  <c r="BH268" i="14"/>
  <c r="BH64" i="11"/>
  <c r="BH62" i="11"/>
  <c r="BH71" i="11"/>
  <c r="BH72" i="11"/>
  <c r="BH73" i="11"/>
  <c r="BH74" i="11"/>
  <c r="BH75" i="11"/>
  <c r="BH76" i="11"/>
  <c r="BH77" i="11"/>
  <c r="BH55" i="11"/>
  <c r="BH30" i="11"/>
  <c r="BH92" i="11"/>
  <c r="BH348" i="14"/>
  <c r="BH349" i="14"/>
  <c r="BH93" i="11"/>
  <c r="BT1678" i="4"/>
  <c r="BH95" i="11"/>
  <c r="BT1638" i="4"/>
  <c r="BT1639" i="4"/>
  <c r="BH94" i="11"/>
  <c r="BH90" i="11"/>
  <c r="BT648" i="4"/>
  <c r="BH86" i="11"/>
  <c r="BS1261" i="4"/>
  <c r="BT1257" i="4"/>
  <c r="BT923" i="4"/>
  <c r="BT1258" i="4"/>
  <c r="BT1259" i="4"/>
  <c r="BT1250" i="4"/>
  <c r="BT1251" i="4"/>
  <c r="BT1252" i="4"/>
  <c r="BT1253" i="4"/>
  <c r="BT1260" i="4"/>
  <c r="BT1486" i="4"/>
  <c r="BH82" i="11"/>
  <c r="BS1276" i="4"/>
  <c r="BT1272" i="4"/>
  <c r="BT929" i="4"/>
  <c r="BT1273" i="4"/>
  <c r="BT1274" i="4"/>
  <c r="BT1265" i="4"/>
  <c r="BT1266" i="4"/>
  <c r="BT1267" i="4"/>
  <c r="BT1268" i="4"/>
  <c r="BT1275" i="4"/>
  <c r="BT1490" i="4"/>
  <c r="BH83" i="11"/>
  <c r="BS1291" i="4"/>
  <c r="BT1287" i="4"/>
  <c r="BT1288" i="4"/>
  <c r="BT1289" i="4"/>
  <c r="BT1280" i="4"/>
  <c r="BT1281" i="4"/>
  <c r="BT1282" i="4"/>
  <c r="BT1283" i="4"/>
  <c r="BT1290" i="4"/>
  <c r="BT1494" i="4"/>
  <c r="BH84" i="11"/>
  <c r="BS1306" i="4"/>
  <c r="BT1302" i="4"/>
  <c r="BT1303" i="4"/>
  <c r="BT1304" i="4"/>
  <c r="BT1295" i="4"/>
  <c r="BT1296" i="4"/>
  <c r="BT1297" i="4"/>
  <c r="BT1298" i="4"/>
  <c r="BT1305" i="4"/>
  <c r="BT1498" i="4"/>
  <c r="BH85" i="11"/>
  <c r="BH81" i="11"/>
  <c r="BH164" i="14"/>
  <c r="BH165" i="14"/>
  <c r="BH166" i="14"/>
  <c r="BH253" i="14"/>
  <c r="BH254" i="14"/>
  <c r="BH183" i="14"/>
  <c r="BH269" i="14"/>
  <c r="BH270" i="14"/>
  <c r="BH89" i="11"/>
  <c r="BH87" i="11"/>
  <c r="BH96" i="11"/>
  <c r="BH97" i="11"/>
  <c r="BH98" i="11"/>
  <c r="BH99" i="11"/>
  <c r="BH100" i="11"/>
  <c r="BH101" i="11"/>
  <c r="BH102" i="11"/>
  <c r="BH80" i="11"/>
  <c r="BH79" i="11"/>
  <c r="BH117" i="11"/>
  <c r="BH350" i="14"/>
  <c r="BH351" i="14"/>
  <c r="BH118" i="11"/>
  <c r="KE56" i="8"/>
  <c r="KE64" i="8"/>
  <c r="BH116" i="11"/>
  <c r="BT1680" i="4"/>
  <c r="BH120" i="11"/>
  <c r="BT1640" i="4"/>
  <c r="BT1641" i="4"/>
  <c r="BH119" i="11"/>
  <c r="BH115" i="11"/>
  <c r="BT650" i="4"/>
  <c r="BH111" i="11"/>
  <c r="BS1382" i="4"/>
  <c r="BT1378" i="4"/>
  <c r="BT952" i="4"/>
  <c r="BT1379" i="4"/>
  <c r="BT1380" i="4"/>
  <c r="BT1371" i="4"/>
  <c r="BT1372" i="4"/>
  <c r="BT1373" i="4"/>
  <c r="BT1374" i="4"/>
  <c r="BT1381" i="4"/>
  <c r="BT1522" i="4"/>
  <c r="BH107" i="11"/>
  <c r="BS1337" i="4"/>
  <c r="BT1333" i="4"/>
  <c r="BT956" i="4"/>
  <c r="BT1334" i="4"/>
  <c r="BT1335" i="4"/>
  <c r="BT1326" i="4"/>
  <c r="BT1327" i="4"/>
  <c r="BT1328" i="4"/>
  <c r="BT1329" i="4"/>
  <c r="BT1336" i="4"/>
  <c r="BT1507" i="4"/>
  <c r="BH108" i="11"/>
  <c r="BS1352" i="4"/>
  <c r="BT1348" i="4"/>
  <c r="BT1349" i="4"/>
  <c r="BT1350" i="4"/>
  <c r="BT1341" i="4"/>
  <c r="BT1342" i="4"/>
  <c r="BT1343" i="4"/>
  <c r="BT1344" i="4"/>
  <c r="BT1351" i="4"/>
  <c r="BT1512" i="4"/>
  <c r="BH109" i="11"/>
  <c r="BS1367" i="4"/>
  <c r="BT1363" i="4"/>
  <c r="BT1364" i="4"/>
  <c r="BT1365" i="4"/>
  <c r="BT1356" i="4"/>
  <c r="BT1357" i="4"/>
  <c r="BT1358" i="4"/>
  <c r="BT1359" i="4"/>
  <c r="BT1366" i="4"/>
  <c r="BT1517" i="4"/>
  <c r="BH110" i="11"/>
  <c r="BH106" i="11"/>
  <c r="BH170" i="14"/>
  <c r="BH171" i="14"/>
  <c r="BH172" i="14"/>
  <c r="BH255" i="14"/>
  <c r="BH256" i="14"/>
  <c r="BH113" i="11"/>
  <c r="BH184" i="14"/>
  <c r="BH271" i="14"/>
  <c r="BH272" i="14"/>
  <c r="BH114" i="11"/>
  <c r="BH112" i="11"/>
  <c r="BH121" i="11"/>
  <c r="BH122" i="11"/>
  <c r="BH123" i="11"/>
  <c r="BH124" i="11"/>
  <c r="BH125" i="11"/>
  <c r="BH126" i="11"/>
  <c r="BH127" i="11"/>
  <c r="BH105" i="11"/>
  <c r="BH141" i="11"/>
  <c r="BH352" i="14"/>
  <c r="BH142" i="11"/>
  <c r="KE57" i="8"/>
  <c r="KE65" i="8"/>
  <c r="BH140" i="11"/>
  <c r="BT1681" i="4"/>
  <c r="BH144" i="11"/>
  <c r="BT1642" i="4"/>
  <c r="BH143" i="11"/>
  <c r="BH139" i="11"/>
  <c r="BT651" i="4"/>
  <c r="BH135" i="11"/>
  <c r="BT1508" i="4"/>
  <c r="BH132" i="11"/>
  <c r="BT1513" i="4"/>
  <c r="BH133" i="11"/>
  <c r="BT1518" i="4"/>
  <c r="BH134" i="11"/>
  <c r="BS1322" i="4"/>
  <c r="BT1318" i="4"/>
  <c r="BT977" i="4"/>
  <c r="BT1319" i="4"/>
  <c r="BT1320" i="4"/>
  <c r="BT1311" i="4"/>
  <c r="BT1312" i="4"/>
  <c r="BT1313" i="4"/>
  <c r="BT1314" i="4"/>
  <c r="BT1321" i="4"/>
  <c r="BT1503" i="4"/>
  <c r="BH131" i="11"/>
  <c r="BH130" i="11"/>
  <c r="BH257" i="14"/>
  <c r="BH137" i="11"/>
  <c r="BH273" i="14"/>
  <c r="BH138" i="11"/>
  <c r="BH136" i="11"/>
  <c r="BH145" i="11"/>
  <c r="BH146" i="11"/>
  <c r="BH147" i="11"/>
  <c r="BH148" i="11"/>
  <c r="BH149" i="11"/>
  <c r="BH150" i="11"/>
  <c r="BH151" i="11"/>
  <c r="BH129" i="11"/>
  <c r="BH104" i="11"/>
  <c r="BH166" i="11"/>
  <c r="BH353" i="14"/>
  <c r="BH354" i="14"/>
  <c r="BH167" i="11"/>
  <c r="KE73" i="8"/>
  <c r="KE83" i="8"/>
  <c r="BH165" i="11"/>
  <c r="BH169" i="11"/>
  <c r="BT1643" i="4"/>
  <c r="BT1644" i="4"/>
  <c r="BH168" i="11"/>
  <c r="BH164" i="11"/>
  <c r="BT653" i="4"/>
  <c r="BH160" i="11"/>
  <c r="BS1458" i="4"/>
  <c r="BT1454" i="4"/>
  <c r="BT984" i="4"/>
  <c r="BT1455" i="4"/>
  <c r="BT1456" i="4"/>
  <c r="BT1447" i="4"/>
  <c r="BT1448" i="4"/>
  <c r="BT1449" i="4"/>
  <c r="BT1450" i="4"/>
  <c r="BT1457" i="4"/>
  <c r="BT1550" i="4"/>
  <c r="BH156" i="11"/>
  <c r="BS1413" i="4"/>
  <c r="BT1409" i="4"/>
  <c r="BT988" i="4"/>
  <c r="BT1410" i="4"/>
  <c r="BT1411" i="4"/>
  <c r="BT1402" i="4"/>
  <c r="BT1403" i="4"/>
  <c r="BT1404" i="4"/>
  <c r="BT1405" i="4"/>
  <c r="BT1412" i="4"/>
  <c r="BT1533" i="4"/>
  <c r="BH157" i="11"/>
  <c r="BS1428" i="4"/>
  <c r="BT1424" i="4"/>
  <c r="BT1425" i="4"/>
  <c r="BT1426" i="4"/>
  <c r="BT1417" i="4"/>
  <c r="BT1418" i="4"/>
  <c r="BT1419" i="4"/>
  <c r="BT1420" i="4"/>
  <c r="BT1427" i="4"/>
  <c r="BT1539" i="4"/>
  <c r="BH158" i="11"/>
  <c r="BS1443" i="4"/>
  <c r="BT1439" i="4"/>
  <c r="BT1440" i="4"/>
  <c r="BT1441" i="4"/>
  <c r="BT1432" i="4"/>
  <c r="BT1433" i="4"/>
  <c r="BT1434" i="4"/>
  <c r="BT1435" i="4"/>
  <c r="BT1442" i="4"/>
  <c r="BT1545" i="4"/>
  <c r="BH159" i="11"/>
  <c r="BH155" i="11"/>
  <c r="BH176" i="14"/>
  <c r="BH177" i="14"/>
  <c r="BH178" i="14"/>
  <c r="BH258" i="14"/>
  <c r="BH259" i="14"/>
  <c r="BH162" i="11"/>
  <c r="BH185" i="14"/>
  <c r="BH274" i="14"/>
  <c r="BH275" i="14"/>
  <c r="BH163" i="11"/>
  <c r="BH161" i="11"/>
  <c r="BH170" i="11"/>
  <c r="BH171" i="11"/>
  <c r="BH172" i="11"/>
  <c r="BH173" i="11"/>
  <c r="BH174" i="11"/>
  <c r="BH175" i="11"/>
  <c r="BH176" i="11"/>
  <c r="BH154" i="11"/>
  <c r="BH190" i="11"/>
  <c r="BH355" i="14"/>
  <c r="BH191" i="11"/>
  <c r="KE74" i="8"/>
  <c r="KE84" i="8"/>
  <c r="KE185" i="8"/>
  <c r="BH189" i="11"/>
  <c r="BT1645" i="4"/>
  <c r="BH192" i="11"/>
  <c r="BH193" i="11"/>
  <c r="BH188" i="11"/>
  <c r="BT654" i="4"/>
  <c r="BH184" i="11"/>
  <c r="BT1532" i="4"/>
  <c r="BH181" i="11"/>
  <c r="BT1538" i="4"/>
  <c r="BH182" i="11"/>
  <c r="BT1544" i="4"/>
  <c r="BH183" i="11"/>
  <c r="BS1398" i="4"/>
  <c r="BT1394" i="4"/>
  <c r="BT1009" i="4"/>
  <c r="BT1395" i="4"/>
  <c r="BT1396" i="4"/>
  <c r="BT1387" i="4"/>
  <c r="BT1388" i="4"/>
  <c r="BT1389" i="4"/>
  <c r="BT1390" i="4"/>
  <c r="BT1397" i="4"/>
  <c r="BT1527" i="4"/>
  <c r="BH180" i="11"/>
  <c r="BH179" i="11"/>
  <c r="BH260" i="14"/>
  <c r="BH186" i="11"/>
  <c r="BH276" i="14"/>
  <c r="BH187" i="11"/>
  <c r="BH185" i="11"/>
  <c r="BH194" i="11"/>
  <c r="BH195" i="11"/>
  <c r="BH196" i="11"/>
  <c r="BH197" i="11"/>
  <c r="BH198" i="11"/>
  <c r="BH199" i="11"/>
  <c r="BH200" i="11"/>
  <c r="BH178" i="11"/>
  <c r="BH214" i="11"/>
  <c r="BH356" i="14"/>
  <c r="BH215" i="11"/>
  <c r="KE75" i="8"/>
  <c r="KE85" i="8"/>
  <c r="KE186" i="8"/>
  <c r="BH213" i="11"/>
  <c r="BT1646" i="4"/>
  <c r="BH216" i="11"/>
  <c r="BH212" i="11"/>
  <c r="BT655" i="4"/>
  <c r="BH208" i="11"/>
  <c r="BT1534" i="4"/>
  <c r="BH205" i="11"/>
  <c r="BT1540" i="4"/>
  <c r="BH206" i="11"/>
  <c r="BT1546" i="4"/>
  <c r="BH207" i="11"/>
  <c r="BT1528" i="4"/>
  <c r="BH204" i="11"/>
  <c r="BH203" i="11"/>
  <c r="BH261" i="14"/>
  <c r="BH210" i="11"/>
  <c r="BH277" i="14"/>
  <c r="BH211" i="11"/>
  <c r="BH209" i="11"/>
  <c r="BH218" i="11"/>
  <c r="BH219" i="11"/>
  <c r="BH220" i="11"/>
  <c r="BH221" i="11"/>
  <c r="BH222" i="11"/>
  <c r="BH223" i="11"/>
  <c r="BH224" i="11"/>
  <c r="BH202" i="11"/>
  <c r="BH234" i="11"/>
  <c r="BH357" i="14"/>
  <c r="BH235" i="11"/>
  <c r="BH238" i="11"/>
  <c r="BH236" i="11"/>
  <c r="BH237" i="11"/>
  <c r="BH232" i="11"/>
  <c r="BT656" i="4"/>
  <c r="BH228" i="11"/>
  <c r="BH227" i="11"/>
  <c r="BH262" i="14"/>
  <c r="BH230" i="11"/>
  <c r="BH278" i="14"/>
  <c r="BH231" i="11"/>
  <c r="BH229" i="11"/>
  <c r="BH239" i="11"/>
  <c r="BH240" i="11"/>
  <c r="BH241" i="11"/>
  <c r="BH242" i="11"/>
  <c r="BH243" i="11"/>
  <c r="BH244" i="11"/>
  <c r="BH245" i="11"/>
  <c r="BH226" i="11"/>
  <c r="BH153" i="11"/>
  <c r="BH29" i="11"/>
  <c r="BH248" i="11"/>
  <c r="BH199" i="14"/>
  <c r="BH202" i="14"/>
  <c r="BH209" i="14"/>
  <c r="BH212" i="14"/>
  <c r="BH257" i="11"/>
  <c r="BH252" i="11"/>
  <c r="BI12" i="10"/>
  <c r="BT281" i="4"/>
  <c r="BT282" i="4"/>
  <c r="BH263" i="11"/>
  <c r="BI15" i="10"/>
  <c r="BT285" i="4"/>
  <c r="BT286" i="4"/>
  <c r="BH264" i="11"/>
  <c r="BI18" i="10"/>
  <c r="BT289" i="4"/>
  <c r="BT290" i="4"/>
  <c r="BH265" i="11"/>
  <c r="BH262" i="11"/>
  <c r="BH260" i="11"/>
  <c r="KE200" i="8"/>
  <c r="KE195" i="8"/>
  <c r="KE197" i="8"/>
  <c r="KE201" i="8"/>
  <c r="BH277" i="11"/>
  <c r="BH213" i="14"/>
  <c r="BH278" i="11"/>
  <c r="BH276" i="11"/>
  <c r="BH273" i="11"/>
  <c r="BT1631" i="4"/>
  <c r="BH261" i="11"/>
  <c r="BH259" i="11"/>
  <c r="BH250" i="11"/>
  <c r="BH280" i="11"/>
  <c r="BT283" i="4"/>
  <c r="BT287" i="4"/>
  <c r="BT291" i="4"/>
  <c r="BH284" i="11"/>
  <c r="BH283" i="11"/>
  <c r="BH286" i="11"/>
  <c r="BH287" i="11"/>
  <c r="BH282" i="11"/>
  <c r="BH295" i="11"/>
  <c r="BH305" i="11"/>
  <c r="BH292" i="11"/>
  <c r="BH291" i="11"/>
  <c r="BH294" i="11"/>
  <c r="BH290" i="11"/>
  <c r="BH307" i="11"/>
  <c r="BH309" i="11"/>
  <c r="BH311" i="11"/>
  <c r="BI178" i="10"/>
  <c r="BJ177" i="10"/>
  <c r="BI43" i="11"/>
  <c r="BI345" i="14"/>
  <c r="BI346" i="14"/>
  <c r="BI44" i="11"/>
  <c r="KF28" i="8"/>
  <c r="KF36" i="8"/>
  <c r="BI42" i="11"/>
  <c r="BU1675" i="4"/>
  <c r="BI46" i="11"/>
  <c r="BU1635" i="4"/>
  <c r="BU1636" i="4"/>
  <c r="BI45" i="11"/>
  <c r="BI41" i="11"/>
  <c r="BU645" i="4"/>
  <c r="BI37" i="11"/>
  <c r="BT1185" i="4"/>
  <c r="BU1181" i="4"/>
  <c r="BU892" i="4"/>
  <c r="BU1182" i="4"/>
  <c r="BU1183" i="4"/>
  <c r="BU1174" i="4"/>
  <c r="BU1175" i="4"/>
  <c r="BU1176" i="4"/>
  <c r="BU1177" i="4"/>
  <c r="BU1184" i="4"/>
  <c r="BU1462" i="4"/>
  <c r="BI33" i="11"/>
  <c r="BT1200" i="4"/>
  <c r="BU1196" i="4"/>
  <c r="BU896" i="4"/>
  <c r="BU1197" i="4"/>
  <c r="BU1198" i="4"/>
  <c r="BU1189" i="4"/>
  <c r="BU1190" i="4"/>
  <c r="BU1191" i="4"/>
  <c r="BU1192" i="4"/>
  <c r="BU1199" i="4"/>
  <c r="BU1466" i="4"/>
  <c r="BI34" i="11"/>
  <c r="BT1215" i="4"/>
  <c r="BU1211" i="4"/>
  <c r="BU1212" i="4"/>
  <c r="BU1213" i="4"/>
  <c r="BU1204" i="4"/>
  <c r="BU1205" i="4"/>
  <c r="BU1206" i="4"/>
  <c r="BU1207" i="4"/>
  <c r="BU1214" i="4"/>
  <c r="BU1471" i="4"/>
  <c r="BI35" i="11"/>
  <c r="BT1230" i="4"/>
  <c r="BU1226" i="4"/>
  <c r="BU1227" i="4"/>
  <c r="BU1228" i="4"/>
  <c r="BU1219" i="4"/>
  <c r="BU1220" i="4"/>
  <c r="BU1221" i="4"/>
  <c r="BU1222" i="4"/>
  <c r="BU1229" i="4"/>
  <c r="BU1476" i="4"/>
  <c r="BI36" i="11"/>
  <c r="BI32" i="11"/>
  <c r="BI9" i="14"/>
  <c r="BI10" i="14"/>
  <c r="BI13" i="14"/>
  <c r="BI11" i="14"/>
  <c r="BI22" i="14"/>
  <c r="BI25" i="14"/>
  <c r="BI32" i="14"/>
  <c r="BI158" i="14"/>
  <c r="BI41" i="14"/>
  <c r="BI42" i="14"/>
  <c r="BI45" i="14"/>
  <c r="BI43" i="14"/>
  <c r="BI54" i="14"/>
  <c r="BI57" i="14"/>
  <c r="BI64" i="14"/>
  <c r="BI159" i="14"/>
  <c r="BI71" i="14"/>
  <c r="BI72" i="14"/>
  <c r="BI75" i="14"/>
  <c r="BI73" i="14"/>
  <c r="BI84" i="14"/>
  <c r="BI87" i="14"/>
  <c r="BI94" i="14"/>
  <c r="BI160" i="14"/>
  <c r="BI250" i="14"/>
  <c r="BI251" i="14"/>
  <c r="BI39" i="11"/>
  <c r="BI182" i="14"/>
  <c r="BI266" i="14"/>
  <c r="BI267" i="14"/>
  <c r="BI40" i="11"/>
  <c r="BI38" i="11"/>
  <c r="BI47" i="11"/>
  <c r="BI48" i="11"/>
  <c r="BI49" i="11"/>
  <c r="BI50" i="11"/>
  <c r="BI51" i="11"/>
  <c r="BI52" i="11"/>
  <c r="BI53" i="11"/>
  <c r="BI31" i="11"/>
  <c r="BI67" i="11"/>
  <c r="BI347" i="14"/>
  <c r="BI68" i="11"/>
  <c r="KF29" i="8"/>
  <c r="KF37" i="8"/>
  <c r="BI66" i="11"/>
  <c r="BU1676" i="4"/>
  <c r="BI70" i="11"/>
  <c r="BU1637" i="4"/>
  <c r="BI69" i="11"/>
  <c r="BI65" i="11"/>
  <c r="BU646" i="4"/>
  <c r="BI61" i="11"/>
  <c r="BT1245" i="4"/>
  <c r="BU1241" i="4"/>
  <c r="BU917" i="4"/>
  <c r="BU1242" i="4"/>
  <c r="BU1243" i="4"/>
  <c r="BU1234" i="4"/>
  <c r="BU1235" i="4"/>
  <c r="BU1236" i="4"/>
  <c r="BU1237" i="4"/>
  <c r="BU1244" i="4"/>
  <c r="BU1481" i="4"/>
  <c r="BI57" i="11"/>
  <c r="BU1467" i="4"/>
  <c r="BI58" i="11"/>
  <c r="BU1472" i="4"/>
  <c r="BI59" i="11"/>
  <c r="BU1477" i="4"/>
  <c r="BI60" i="11"/>
  <c r="BI56" i="11"/>
  <c r="BI252" i="14"/>
  <c r="BI63" i="11"/>
  <c r="BI268" i="14"/>
  <c r="BI64" i="11"/>
  <c r="BI62" i="11"/>
  <c r="BI71" i="11"/>
  <c r="BI72" i="11"/>
  <c r="BI73" i="11"/>
  <c r="BI74" i="11"/>
  <c r="BI75" i="11"/>
  <c r="BI76" i="11"/>
  <c r="BI77" i="11"/>
  <c r="BI55" i="11"/>
  <c r="BI30" i="11"/>
  <c r="BI92" i="11"/>
  <c r="BI348" i="14"/>
  <c r="BI349" i="14"/>
  <c r="BI93" i="11"/>
  <c r="BU1678" i="4"/>
  <c r="BI95" i="11"/>
  <c r="BU1638" i="4"/>
  <c r="BU1639" i="4"/>
  <c r="BI94" i="11"/>
  <c r="BI90" i="11"/>
  <c r="BU648" i="4"/>
  <c r="BI86" i="11"/>
  <c r="BT1261" i="4"/>
  <c r="BU1257" i="4"/>
  <c r="BU923" i="4"/>
  <c r="BU1258" i="4"/>
  <c r="BU1259" i="4"/>
  <c r="BU1250" i="4"/>
  <c r="BU1251" i="4"/>
  <c r="BU1252" i="4"/>
  <c r="BU1253" i="4"/>
  <c r="BU1260" i="4"/>
  <c r="BU1486" i="4"/>
  <c r="BI82" i="11"/>
  <c r="BT1276" i="4"/>
  <c r="BU1272" i="4"/>
  <c r="BU929" i="4"/>
  <c r="BU1273" i="4"/>
  <c r="BU1274" i="4"/>
  <c r="BU1265" i="4"/>
  <c r="BU1266" i="4"/>
  <c r="BU1267" i="4"/>
  <c r="BU1268" i="4"/>
  <c r="BU1275" i="4"/>
  <c r="BU1490" i="4"/>
  <c r="BI83" i="11"/>
  <c r="BT1291" i="4"/>
  <c r="BU1287" i="4"/>
  <c r="BU1288" i="4"/>
  <c r="BU1289" i="4"/>
  <c r="BU1280" i="4"/>
  <c r="BU1281" i="4"/>
  <c r="BU1282" i="4"/>
  <c r="BU1283" i="4"/>
  <c r="BU1290" i="4"/>
  <c r="BU1494" i="4"/>
  <c r="BI84" i="11"/>
  <c r="BT1306" i="4"/>
  <c r="BU1302" i="4"/>
  <c r="BU1303" i="4"/>
  <c r="BU1304" i="4"/>
  <c r="BU1295" i="4"/>
  <c r="BU1296" i="4"/>
  <c r="BU1297" i="4"/>
  <c r="BU1298" i="4"/>
  <c r="BU1305" i="4"/>
  <c r="BU1498" i="4"/>
  <c r="BI85" i="11"/>
  <c r="BI81" i="11"/>
  <c r="BI164" i="14"/>
  <c r="BI165" i="14"/>
  <c r="BI166" i="14"/>
  <c r="BI253" i="14"/>
  <c r="BI254" i="14"/>
  <c r="BI183" i="14"/>
  <c r="BI269" i="14"/>
  <c r="BI270" i="14"/>
  <c r="BI89" i="11"/>
  <c r="BI87" i="11"/>
  <c r="BI96" i="11"/>
  <c r="BI97" i="11"/>
  <c r="BI98" i="11"/>
  <c r="BI99" i="11"/>
  <c r="BI100" i="11"/>
  <c r="BI101" i="11"/>
  <c r="BI102" i="11"/>
  <c r="BI80" i="11"/>
  <c r="BI79" i="11"/>
  <c r="BI117" i="11"/>
  <c r="BI350" i="14"/>
  <c r="BI351" i="14"/>
  <c r="BI118" i="11"/>
  <c r="KF56" i="8"/>
  <c r="KF64" i="8"/>
  <c r="BI116" i="11"/>
  <c r="BU1680" i="4"/>
  <c r="BI120" i="11"/>
  <c r="BU1640" i="4"/>
  <c r="BU1641" i="4"/>
  <c r="BI119" i="11"/>
  <c r="BI115" i="11"/>
  <c r="BU650" i="4"/>
  <c r="BI111" i="11"/>
  <c r="BT1382" i="4"/>
  <c r="BU1378" i="4"/>
  <c r="BU952" i="4"/>
  <c r="BU1379" i="4"/>
  <c r="BU1380" i="4"/>
  <c r="BU1371" i="4"/>
  <c r="BU1372" i="4"/>
  <c r="BU1373" i="4"/>
  <c r="BU1374" i="4"/>
  <c r="BU1381" i="4"/>
  <c r="BU1522" i="4"/>
  <c r="BI107" i="11"/>
  <c r="BT1337" i="4"/>
  <c r="BU1333" i="4"/>
  <c r="BU956" i="4"/>
  <c r="BU1334" i="4"/>
  <c r="BU1335" i="4"/>
  <c r="BU1326" i="4"/>
  <c r="BU1327" i="4"/>
  <c r="BU1328" i="4"/>
  <c r="BU1329" i="4"/>
  <c r="BU1336" i="4"/>
  <c r="BU1507" i="4"/>
  <c r="BI108" i="11"/>
  <c r="BT1352" i="4"/>
  <c r="BU1348" i="4"/>
  <c r="BU1349" i="4"/>
  <c r="BU1350" i="4"/>
  <c r="BU1341" i="4"/>
  <c r="BU1342" i="4"/>
  <c r="BU1343" i="4"/>
  <c r="BU1344" i="4"/>
  <c r="BU1351" i="4"/>
  <c r="BU1512" i="4"/>
  <c r="BI109" i="11"/>
  <c r="BT1367" i="4"/>
  <c r="BU1363" i="4"/>
  <c r="BU1364" i="4"/>
  <c r="BU1365" i="4"/>
  <c r="BU1356" i="4"/>
  <c r="BU1357" i="4"/>
  <c r="BU1358" i="4"/>
  <c r="BU1359" i="4"/>
  <c r="BU1366" i="4"/>
  <c r="BU1517" i="4"/>
  <c r="BI110" i="11"/>
  <c r="BI106" i="11"/>
  <c r="BI170" i="14"/>
  <c r="BI171" i="14"/>
  <c r="BI172" i="14"/>
  <c r="BI255" i="14"/>
  <c r="BI256" i="14"/>
  <c r="BI113" i="11"/>
  <c r="BI184" i="14"/>
  <c r="BI271" i="14"/>
  <c r="BI272" i="14"/>
  <c r="BI114" i="11"/>
  <c r="BI112" i="11"/>
  <c r="BI121" i="11"/>
  <c r="BI122" i="11"/>
  <c r="BI123" i="11"/>
  <c r="BI124" i="11"/>
  <c r="BI125" i="11"/>
  <c r="BI126" i="11"/>
  <c r="BI127" i="11"/>
  <c r="BI105" i="11"/>
  <c r="BI141" i="11"/>
  <c r="BI352" i="14"/>
  <c r="BI142" i="11"/>
  <c r="KF57" i="8"/>
  <c r="KF65" i="8"/>
  <c r="BI140" i="11"/>
  <c r="BU1681" i="4"/>
  <c r="BI144" i="11"/>
  <c r="BU1642" i="4"/>
  <c r="BI143" i="11"/>
  <c r="BI139" i="11"/>
  <c r="BU651" i="4"/>
  <c r="BI135" i="11"/>
  <c r="BU1508" i="4"/>
  <c r="BI132" i="11"/>
  <c r="BU1513" i="4"/>
  <c r="BI133" i="11"/>
  <c r="BU1518" i="4"/>
  <c r="BI134" i="11"/>
  <c r="BT1322" i="4"/>
  <c r="BU1318" i="4"/>
  <c r="BU977" i="4"/>
  <c r="BU1319" i="4"/>
  <c r="BU1320" i="4"/>
  <c r="BU1311" i="4"/>
  <c r="BU1312" i="4"/>
  <c r="BU1313" i="4"/>
  <c r="BU1314" i="4"/>
  <c r="BU1321" i="4"/>
  <c r="BU1503" i="4"/>
  <c r="BI131" i="11"/>
  <c r="BI130" i="11"/>
  <c r="BI257" i="14"/>
  <c r="BI137" i="11"/>
  <c r="BI273" i="14"/>
  <c r="BI138" i="11"/>
  <c r="BI136" i="11"/>
  <c r="BI145" i="11"/>
  <c r="BI146" i="11"/>
  <c r="BI147" i="11"/>
  <c r="BI148" i="11"/>
  <c r="BI149" i="11"/>
  <c r="BI150" i="11"/>
  <c r="BI151" i="11"/>
  <c r="BI129" i="11"/>
  <c r="BI104" i="11"/>
  <c r="BI166" i="11"/>
  <c r="BI353" i="14"/>
  <c r="BI354" i="14"/>
  <c r="BI167" i="11"/>
  <c r="KF73" i="8"/>
  <c r="KF83" i="8"/>
  <c r="BI165" i="11"/>
  <c r="BI169" i="11"/>
  <c r="BU1643" i="4"/>
  <c r="BU1644" i="4"/>
  <c r="BI168" i="11"/>
  <c r="BI164" i="11"/>
  <c r="BU653" i="4"/>
  <c r="BI160" i="11"/>
  <c r="BT1458" i="4"/>
  <c r="BU1454" i="4"/>
  <c r="BU984" i="4"/>
  <c r="BU1455" i="4"/>
  <c r="BU1456" i="4"/>
  <c r="BU1447" i="4"/>
  <c r="BU1448" i="4"/>
  <c r="BU1449" i="4"/>
  <c r="BU1450" i="4"/>
  <c r="BU1457" i="4"/>
  <c r="BU1550" i="4"/>
  <c r="BI156" i="11"/>
  <c r="BT1413" i="4"/>
  <c r="BU1409" i="4"/>
  <c r="BU988" i="4"/>
  <c r="BU1410" i="4"/>
  <c r="BU1411" i="4"/>
  <c r="BU1402" i="4"/>
  <c r="BU1403" i="4"/>
  <c r="BU1404" i="4"/>
  <c r="BU1405" i="4"/>
  <c r="BU1412" i="4"/>
  <c r="BU1533" i="4"/>
  <c r="BI157" i="11"/>
  <c r="BT1428" i="4"/>
  <c r="BU1424" i="4"/>
  <c r="BU1425" i="4"/>
  <c r="BU1426" i="4"/>
  <c r="BU1417" i="4"/>
  <c r="BU1418" i="4"/>
  <c r="BU1419" i="4"/>
  <c r="BU1420" i="4"/>
  <c r="BU1427" i="4"/>
  <c r="BU1539" i="4"/>
  <c r="BI158" i="11"/>
  <c r="BT1443" i="4"/>
  <c r="BU1439" i="4"/>
  <c r="BU1440" i="4"/>
  <c r="BU1441" i="4"/>
  <c r="BU1432" i="4"/>
  <c r="BU1433" i="4"/>
  <c r="BU1434" i="4"/>
  <c r="BU1435" i="4"/>
  <c r="BU1442" i="4"/>
  <c r="BU1545" i="4"/>
  <c r="BI159" i="11"/>
  <c r="BI155" i="11"/>
  <c r="BI176" i="14"/>
  <c r="BI177" i="14"/>
  <c r="BI178" i="14"/>
  <c r="BI258" i="14"/>
  <c r="BI259" i="14"/>
  <c r="BI162" i="11"/>
  <c r="BI185" i="14"/>
  <c r="BI274" i="14"/>
  <c r="BI275" i="14"/>
  <c r="BI163" i="11"/>
  <c r="BI161" i="11"/>
  <c r="BI170" i="11"/>
  <c r="BI171" i="11"/>
  <c r="BI172" i="11"/>
  <c r="BI173" i="11"/>
  <c r="BI174" i="11"/>
  <c r="BI175" i="11"/>
  <c r="BI176" i="11"/>
  <c r="BI154" i="11"/>
  <c r="BI190" i="11"/>
  <c r="BI355" i="14"/>
  <c r="BI191" i="11"/>
  <c r="KF74" i="8"/>
  <c r="KF84" i="8"/>
  <c r="KF185" i="8"/>
  <c r="BI189" i="11"/>
  <c r="BU1645" i="4"/>
  <c r="BI192" i="11"/>
  <c r="BI193" i="11"/>
  <c r="BI188" i="11"/>
  <c r="BU654" i="4"/>
  <c r="BI184" i="11"/>
  <c r="BU1532" i="4"/>
  <c r="BI181" i="11"/>
  <c r="BU1538" i="4"/>
  <c r="BI182" i="11"/>
  <c r="BU1544" i="4"/>
  <c r="BI183" i="11"/>
  <c r="BT1398" i="4"/>
  <c r="BU1394" i="4"/>
  <c r="BU1009" i="4"/>
  <c r="BU1395" i="4"/>
  <c r="BU1396" i="4"/>
  <c r="BU1387" i="4"/>
  <c r="BU1388" i="4"/>
  <c r="BU1389" i="4"/>
  <c r="BU1390" i="4"/>
  <c r="BU1397" i="4"/>
  <c r="BU1527" i="4"/>
  <c r="BI180" i="11"/>
  <c r="BI179" i="11"/>
  <c r="BI260" i="14"/>
  <c r="BI186" i="11"/>
  <c r="BI276" i="14"/>
  <c r="BI187" i="11"/>
  <c r="BI185" i="11"/>
  <c r="BI194" i="11"/>
  <c r="BI195" i="11"/>
  <c r="BI196" i="11"/>
  <c r="BI197" i="11"/>
  <c r="BI198" i="11"/>
  <c r="BI199" i="11"/>
  <c r="BI200" i="11"/>
  <c r="BI178" i="11"/>
  <c r="BI214" i="11"/>
  <c r="BI356" i="14"/>
  <c r="BI215" i="11"/>
  <c r="KF75" i="8"/>
  <c r="KF85" i="8"/>
  <c r="KF186" i="8"/>
  <c r="BI213" i="11"/>
  <c r="BU1646" i="4"/>
  <c r="BI216" i="11"/>
  <c r="BI212" i="11"/>
  <c r="BU655" i="4"/>
  <c r="BI208" i="11"/>
  <c r="BU1534" i="4"/>
  <c r="BI205" i="11"/>
  <c r="BU1540" i="4"/>
  <c r="BI206" i="11"/>
  <c r="BU1546" i="4"/>
  <c r="BI207" i="11"/>
  <c r="BU1528" i="4"/>
  <c r="BI204" i="11"/>
  <c r="BI203" i="11"/>
  <c r="BI261" i="14"/>
  <c r="BI210" i="11"/>
  <c r="BI277" i="14"/>
  <c r="BI211" i="11"/>
  <c r="BI209" i="11"/>
  <c r="BI218" i="11"/>
  <c r="BI219" i="11"/>
  <c r="BI220" i="11"/>
  <c r="BI221" i="11"/>
  <c r="BI222" i="11"/>
  <c r="BI223" i="11"/>
  <c r="BI224" i="11"/>
  <c r="BI202" i="11"/>
  <c r="BI234" i="11"/>
  <c r="BI357" i="14"/>
  <c r="BI235" i="11"/>
  <c r="BI238" i="11"/>
  <c r="BI236" i="11"/>
  <c r="BI237" i="11"/>
  <c r="BI232" i="11"/>
  <c r="BU656" i="4"/>
  <c r="BI228" i="11"/>
  <c r="BI227" i="11"/>
  <c r="BI262" i="14"/>
  <c r="BI230" i="11"/>
  <c r="BI278" i="14"/>
  <c r="BI231" i="11"/>
  <c r="BI229" i="11"/>
  <c r="BI239" i="11"/>
  <c r="BI240" i="11"/>
  <c r="BI241" i="11"/>
  <c r="BI242" i="11"/>
  <c r="BI243" i="11"/>
  <c r="BI244" i="11"/>
  <c r="BI245" i="11"/>
  <c r="BI226" i="11"/>
  <c r="BI153" i="11"/>
  <c r="BI29" i="11"/>
  <c r="BI248" i="11"/>
  <c r="BI199" i="14"/>
  <c r="BI202" i="14"/>
  <c r="BI209" i="14"/>
  <c r="BI212" i="14"/>
  <c r="BI257" i="11"/>
  <c r="BI252" i="11"/>
  <c r="BJ12" i="10"/>
  <c r="BU281" i="4"/>
  <c r="BU282" i="4"/>
  <c r="BI263" i="11"/>
  <c r="BJ15" i="10"/>
  <c r="BU285" i="4"/>
  <c r="BU286" i="4"/>
  <c r="BI264" i="11"/>
  <c r="BJ18" i="10"/>
  <c r="BU289" i="4"/>
  <c r="BU290" i="4"/>
  <c r="BI265" i="11"/>
  <c r="BI262" i="11"/>
  <c r="BI260" i="11"/>
  <c r="KF200" i="8"/>
  <c r="KF195" i="8"/>
  <c r="KF197" i="8"/>
  <c r="KF201" i="8"/>
  <c r="BI277" i="11"/>
  <c r="BI213" i="14"/>
  <c r="BI278" i="11"/>
  <c r="BI276" i="11"/>
  <c r="BI273" i="11"/>
  <c r="BU1631" i="4"/>
  <c r="BI261" i="11"/>
  <c r="BI259" i="11"/>
  <c r="BI250" i="11"/>
  <c r="BI280" i="11"/>
  <c r="BU283" i="4"/>
  <c r="BU287" i="4"/>
  <c r="BU291" i="4"/>
  <c r="BI284" i="11"/>
  <c r="BI283" i="11"/>
  <c r="BI286" i="11"/>
  <c r="BI287" i="11"/>
  <c r="BI282" i="11"/>
  <c r="BI295" i="11"/>
  <c r="BI305" i="11"/>
  <c r="BI292" i="11"/>
  <c r="BI291" i="11"/>
  <c r="BI294" i="11"/>
  <c r="BI290" i="11"/>
  <c r="BI307" i="11"/>
  <c r="BI309" i="11"/>
  <c r="BI311" i="11"/>
  <c r="BJ178" i="10"/>
  <c r="BK175" i="10"/>
  <c r="BK176" i="10"/>
  <c r="BK174" i="10"/>
  <c r="BK177" i="10"/>
  <c r="CT387" i="6"/>
  <c r="BV1555" i="4"/>
  <c r="BJ43" i="11"/>
  <c r="BJ345" i="14"/>
  <c r="BJ346" i="14"/>
  <c r="BJ44" i="11"/>
  <c r="KG28" i="8"/>
  <c r="KG36" i="8"/>
  <c r="BJ42" i="11"/>
  <c r="BV1674" i="4"/>
  <c r="BV1675" i="4"/>
  <c r="BJ46" i="11"/>
  <c r="BV1635" i="4"/>
  <c r="BV1636" i="4"/>
  <c r="BJ45" i="11"/>
  <c r="BJ41" i="11"/>
  <c r="BV625" i="4"/>
  <c r="BV645" i="4"/>
  <c r="BJ37" i="11"/>
  <c r="BU1185" i="4"/>
  <c r="BV1181" i="4"/>
  <c r="BV892" i="4"/>
  <c r="BV1182" i="4"/>
  <c r="BV1183" i="4"/>
  <c r="BV1174" i="4"/>
  <c r="BV1175" i="4"/>
  <c r="BV1176" i="4"/>
  <c r="BV1177" i="4"/>
  <c r="BV1184" i="4"/>
  <c r="BV1462" i="4"/>
  <c r="BJ33" i="11"/>
  <c r="BU1200" i="4"/>
  <c r="BV1196" i="4"/>
  <c r="BV896" i="4"/>
  <c r="BV1197" i="4"/>
  <c r="BV1198" i="4"/>
  <c r="BV1189" i="4"/>
  <c r="BV1190" i="4"/>
  <c r="BV1191" i="4"/>
  <c r="BV1192" i="4"/>
  <c r="BV1199" i="4"/>
  <c r="BV1466" i="4"/>
  <c r="BJ34" i="11"/>
  <c r="BU1215" i="4"/>
  <c r="BV1211" i="4"/>
  <c r="BV1212" i="4"/>
  <c r="BV1213" i="4"/>
  <c r="BV1204" i="4"/>
  <c r="BV1205" i="4"/>
  <c r="BV1206" i="4"/>
  <c r="BV1207" i="4"/>
  <c r="BV1214" i="4"/>
  <c r="BV1471" i="4"/>
  <c r="BJ35" i="11"/>
  <c r="BU1230" i="4"/>
  <c r="BV1226" i="4"/>
  <c r="BV1227" i="4"/>
  <c r="BV1228" i="4"/>
  <c r="BV1219" i="4"/>
  <c r="BV1220" i="4"/>
  <c r="BV1221" i="4"/>
  <c r="BV1222" i="4"/>
  <c r="BV1229" i="4"/>
  <c r="BV1476" i="4"/>
  <c r="BJ36" i="11"/>
  <c r="BJ32" i="11"/>
  <c r="BJ9" i="14"/>
  <c r="BJ10" i="14"/>
  <c r="BJ13" i="14"/>
  <c r="BJ11" i="14"/>
  <c r="BJ18" i="14"/>
  <c r="BJ22" i="14"/>
  <c r="BJ25" i="14"/>
  <c r="BJ32" i="14"/>
  <c r="BJ158" i="14"/>
  <c r="BJ41" i="14"/>
  <c r="BJ42" i="14"/>
  <c r="BJ45" i="14"/>
  <c r="BJ43" i="14"/>
  <c r="BJ50" i="14"/>
  <c r="BJ54" i="14"/>
  <c r="BJ57" i="14"/>
  <c r="BJ64" i="14"/>
  <c r="BJ159" i="14"/>
  <c r="BJ71" i="14"/>
  <c r="BJ72" i="14"/>
  <c r="BJ75" i="14"/>
  <c r="BJ73" i="14"/>
  <c r="BJ80" i="14"/>
  <c r="BJ84" i="14"/>
  <c r="BJ87" i="14"/>
  <c r="BJ94" i="14"/>
  <c r="BJ160" i="14"/>
  <c r="BJ250" i="14"/>
  <c r="BJ251" i="14"/>
  <c r="BJ39" i="11"/>
  <c r="BJ182" i="14"/>
  <c r="BJ266" i="14"/>
  <c r="BJ267" i="14"/>
  <c r="BJ40" i="11"/>
  <c r="BJ38" i="11"/>
  <c r="BJ47" i="11"/>
  <c r="BJ48" i="11"/>
  <c r="BJ49" i="11"/>
  <c r="BJ50" i="11"/>
  <c r="BJ51" i="11"/>
  <c r="BJ52" i="11"/>
  <c r="BJ53" i="11"/>
  <c r="BJ31" i="11"/>
  <c r="BV1556" i="4"/>
  <c r="BJ67" i="11"/>
  <c r="BJ347" i="14"/>
  <c r="BJ68" i="11"/>
  <c r="KG29" i="8"/>
  <c r="KG37" i="8"/>
  <c r="BJ66" i="11"/>
  <c r="BV1676" i="4"/>
  <c r="BJ70" i="11"/>
  <c r="BV1637" i="4"/>
  <c r="BJ69" i="11"/>
  <c r="BJ65" i="11"/>
  <c r="BV646" i="4"/>
  <c r="BJ61" i="11"/>
  <c r="BU1245" i="4"/>
  <c r="BV1241" i="4"/>
  <c r="BV917" i="4"/>
  <c r="BV1242" i="4"/>
  <c r="BV1243" i="4"/>
  <c r="BV1234" i="4"/>
  <c r="BV1235" i="4"/>
  <c r="BV1236" i="4"/>
  <c r="BV1237" i="4"/>
  <c r="BV1244" i="4"/>
  <c r="BV1481" i="4"/>
  <c r="BJ57" i="11"/>
  <c r="BV1467" i="4"/>
  <c r="BJ58" i="11"/>
  <c r="BV1472" i="4"/>
  <c r="BJ59" i="11"/>
  <c r="BV1477" i="4"/>
  <c r="BJ60" i="11"/>
  <c r="BJ56" i="11"/>
  <c r="BJ252" i="14"/>
  <c r="BJ63" i="11"/>
  <c r="BJ268" i="14"/>
  <c r="BJ64" i="11"/>
  <c r="BJ62" i="11"/>
  <c r="BJ71" i="11"/>
  <c r="BJ72" i="11"/>
  <c r="BJ73" i="11"/>
  <c r="BJ74" i="11"/>
  <c r="BJ75" i="11"/>
  <c r="BJ76" i="11"/>
  <c r="BJ77" i="11"/>
  <c r="BJ55" i="11"/>
  <c r="BJ30" i="11"/>
  <c r="CT388" i="6"/>
  <c r="BV1558" i="4"/>
  <c r="BJ92" i="11"/>
  <c r="BJ348" i="14"/>
  <c r="BJ349" i="14"/>
  <c r="BJ93" i="11"/>
  <c r="BV1677" i="4"/>
  <c r="BV1678" i="4"/>
  <c r="BJ95" i="11"/>
  <c r="BV1638" i="4"/>
  <c r="BV1639" i="4"/>
  <c r="BJ94" i="11"/>
  <c r="BJ90" i="11"/>
  <c r="BV648" i="4"/>
  <c r="BJ86" i="11"/>
  <c r="BU1261" i="4"/>
  <c r="BV1257" i="4"/>
  <c r="BV923" i="4"/>
  <c r="BV1258" i="4"/>
  <c r="BV1259" i="4"/>
  <c r="BV1250" i="4"/>
  <c r="BV1251" i="4"/>
  <c r="BV1252" i="4"/>
  <c r="BV1253" i="4"/>
  <c r="BV1260" i="4"/>
  <c r="BV1486" i="4"/>
  <c r="BJ82" i="11"/>
  <c r="BU1276" i="4"/>
  <c r="BV1272" i="4"/>
  <c r="BV929" i="4"/>
  <c r="BV1273" i="4"/>
  <c r="BV1274" i="4"/>
  <c r="BV1265" i="4"/>
  <c r="BV1266" i="4"/>
  <c r="BV1267" i="4"/>
  <c r="BV1268" i="4"/>
  <c r="BV1275" i="4"/>
  <c r="BV1490" i="4"/>
  <c r="BJ83" i="11"/>
  <c r="BU1291" i="4"/>
  <c r="BV1287" i="4"/>
  <c r="BV1288" i="4"/>
  <c r="BV1289" i="4"/>
  <c r="BV1280" i="4"/>
  <c r="BV1281" i="4"/>
  <c r="BV1282" i="4"/>
  <c r="BV1283" i="4"/>
  <c r="BV1290" i="4"/>
  <c r="BV1494" i="4"/>
  <c r="BJ84" i="11"/>
  <c r="BU1306" i="4"/>
  <c r="BV1302" i="4"/>
  <c r="BV1303" i="4"/>
  <c r="BV1304" i="4"/>
  <c r="BV1295" i="4"/>
  <c r="BV1296" i="4"/>
  <c r="BV1297" i="4"/>
  <c r="BV1298" i="4"/>
  <c r="BV1305" i="4"/>
  <c r="BV1498" i="4"/>
  <c r="BJ85" i="11"/>
  <c r="BJ81" i="11"/>
  <c r="BJ164" i="14"/>
  <c r="BJ165" i="14"/>
  <c r="BJ166" i="14"/>
  <c r="BJ253" i="14"/>
  <c r="BJ254" i="14"/>
  <c r="BJ183" i="14"/>
  <c r="BJ269" i="14"/>
  <c r="BJ270" i="14"/>
  <c r="BJ89" i="11"/>
  <c r="BJ87" i="11"/>
  <c r="BJ96" i="11"/>
  <c r="BJ97" i="11"/>
  <c r="BJ98" i="11"/>
  <c r="BJ99" i="11"/>
  <c r="BJ100" i="11"/>
  <c r="BJ101" i="11"/>
  <c r="BJ102" i="11"/>
  <c r="BJ80" i="11"/>
  <c r="BJ79" i="11"/>
  <c r="CT389" i="6"/>
  <c r="BV1560" i="4"/>
  <c r="BJ117" i="11"/>
  <c r="BJ350" i="14"/>
  <c r="BJ351" i="14"/>
  <c r="BJ118" i="11"/>
  <c r="KG56" i="8"/>
  <c r="KG64" i="8"/>
  <c r="BJ116" i="11"/>
  <c r="BV1679" i="4"/>
  <c r="BV1680" i="4"/>
  <c r="BJ120" i="11"/>
  <c r="BV1640" i="4"/>
  <c r="BV1641" i="4"/>
  <c r="BJ119" i="11"/>
  <c r="BJ115" i="11"/>
  <c r="BV650" i="4"/>
  <c r="BJ111" i="11"/>
  <c r="BU1382" i="4"/>
  <c r="BV1378" i="4"/>
  <c r="BV952" i="4"/>
  <c r="BV1379" i="4"/>
  <c r="BV1380" i="4"/>
  <c r="BV1371" i="4"/>
  <c r="BV1372" i="4"/>
  <c r="BV1373" i="4"/>
  <c r="BV1374" i="4"/>
  <c r="BV1381" i="4"/>
  <c r="BV1522" i="4"/>
  <c r="BJ107" i="11"/>
  <c r="BU1337" i="4"/>
  <c r="BV1333" i="4"/>
  <c r="BV956" i="4"/>
  <c r="BV1334" i="4"/>
  <c r="BV1335" i="4"/>
  <c r="BV1326" i="4"/>
  <c r="BV1327" i="4"/>
  <c r="BV1328" i="4"/>
  <c r="BV1329" i="4"/>
  <c r="BV1336" i="4"/>
  <c r="BV1507" i="4"/>
  <c r="BJ108" i="11"/>
  <c r="BU1352" i="4"/>
  <c r="BV1348" i="4"/>
  <c r="BV1349" i="4"/>
  <c r="BV1350" i="4"/>
  <c r="BV1341" i="4"/>
  <c r="BV1342" i="4"/>
  <c r="BV1343" i="4"/>
  <c r="BV1344" i="4"/>
  <c r="BV1351" i="4"/>
  <c r="BV1512" i="4"/>
  <c r="BJ109" i="11"/>
  <c r="BU1367" i="4"/>
  <c r="BV1363" i="4"/>
  <c r="BV1364" i="4"/>
  <c r="BV1365" i="4"/>
  <c r="BV1356" i="4"/>
  <c r="BV1357" i="4"/>
  <c r="BV1358" i="4"/>
  <c r="BV1359" i="4"/>
  <c r="BV1366" i="4"/>
  <c r="BV1517" i="4"/>
  <c r="BJ110" i="11"/>
  <c r="BJ106" i="11"/>
  <c r="BJ170" i="14"/>
  <c r="BJ171" i="14"/>
  <c r="BJ172" i="14"/>
  <c r="BJ255" i="14"/>
  <c r="BJ256" i="14"/>
  <c r="BJ113" i="11"/>
  <c r="BJ184" i="14"/>
  <c r="BJ271" i="14"/>
  <c r="BJ272" i="14"/>
  <c r="BJ114" i="11"/>
  <c r="BJ112" i="11"/>
  <c r="BJ121" i="11"/>
  <c r="BJ122" i="11"/>
  <c r="BJ123" i="11"/>
  <c r="BJ124" i="11"/>
  <c r="BJ125" i="11"/>
  <c r="BJ126" i="11"/>
  <c r="BJ127" i="11"/>
  <c r="BJ105" i="11"/>
  <c r="BV1561" i="4"/>
  <c r="BJ141" i="11"/>
  <c r="BJ352" i="14"/>
  <c r="BJ142" i="11"/>
  <c r="KG57" i="8"/>
  <c r="KG65" i="8"/>
  <c r="BJ140" i="11"/>
  <c r="BV1681" i="4"/>
  <c r="BJ144" i="11"/>
  <c r="BV1642" i="4"/>
  <c r="BJ143" i="11"/>
  <c r="BJ139" i="11"/>
  <c r="BV651" i="4"/>
  <c r="BJ135" i="11"/>
  <c r="BV1508" i="4"/>
  <c r="BJ132" i="11"/>
  <c r="BV1513" i="4"/>
  <c r="BJ133" i="11"/>
  <c r="BV1518" i="4"/>
  <c r="BJ134" i="11"/>
  <c r="BU1322" i="4"/>
  <c r="BV1318" i="4"/>
  <c r="BV977" i="4"/>
  <c r="BV1319" i="4"/>
  <c r="BV1320" i="4"/>
  <c r="BV1311" i="4"/>
  <c r="BV1312" i="4"/>
  <c r="BV1313" i="4"/>
  <c r="BV1314" i="4"/>
  <c r="BV1321" i="4"/>
  <c r="BV1503" i="4"/>
  <c r="BJ131" i="11"/>
  <c r="BJ130" i="11"/>
  <c r="BJ257" i="14"/>
  <c r="BJ137" i="11"/>
  <c r="BJ273" i="14"/>
  <c r="BJ138" i="11"/>
  <c r="BJ136" i="11"/>
  <c r="BJ145" i="11"/>
  <c r="BJ146" i="11"/>
  <c r="BJ147" i="11"/>
  <c r="BJ148" i="11"/>
  <c r="BJ149" i="11"/>
  <c r="BJ150" i="11"/>
  <c r="BJ151" i="11"/>
  <c r="BJ129" i="11"/>
  <c r="BJ104" i="11"/>
  <c r="CT390" i="6"/>
  <c r="BV1563" i="4"/>
  <c r="BJ166" i="11"/>
  <c r="BJ353" i="14"/>
  <c r="BJ354" i="14"/>
  <c r="BJ167" i="11"/>
  <c r="KG73" i="8"/>
  <c r="KG83" i="8"/>
  <c r="BJ165" i="11"/>
  <c r="BV1683" i="4"/>
  <c r="BJ169" i="11"/>
  <c r="BV1643" i="4"/>
  <c r="BV1644" i="4"/>
  <c r="BJ168" i="11"/>
  <c r="BJ164" i="11"/>
  <c r="BV653" i="4"/>
  <c r="BJ160" i="11"/>
  <c r="BU1458" i="4"/>
  <c r="BV1454" i="4"/>
  <c r="BV984" i="4"/>
  <c r="BV1455" i="4"/>
  <c r="BV1456" i="4"/>
  <c r="BV1447" i="4"/>
  <c r="BV1448" i="4"/>
  <c r="BV1449" i="4"/>
  <c r="BV1450" i="4"/>
  <c r="BV1457" i="4"/>
  <c r="BV1550" i="4"/>
  <c r="BJ156" i="11"/>
  <c r="BU1413" i="4"/>
  <c r="BV1409" i="4"/>
  <c r="BV988" i="4"/>
  <c r="BV1410" i="4"/>
  <c r="BV1411" i="4"/>
  <c r="BV1402" i="4"/>
  <c r="BV1403" i="4"/>
  <c r="BV1404" i="4"/>
  <c r="BV1405" i="4"/>
  <c r="BV1412" i="4"/>
  <c r="BV1533" i="4"/>
  <c r="BJ157" i="11"/>
  <c r="BU1428" i="4"/>
  <c r="BV1424" i="4"/>
  <c r="BV1425" i="4"/>
  <c r="BV1426" i="4"/>
  <c r="BV1417" i="4"/>
  <c r="BV1418" i="4"/>
  <c r="BV1419" i="4"/>
  <c r="BV1420" i="4"/>
  <c r="BV1427" i="4"/>
  <c r="BV1539" i="4"/>
  <c r="BJ158" i="11"/>
  <c r="BU1443" i="4"/>
  <c r="BV1439" i="4"/>
  <c r="BV1440" i="4"/>
  <c r="BV1441" i="4"/>
  <c r="BV1432" i="4"/>
  <c r="BV1433" i="4"/>
  <c r="BV1434" i="4"/>
  <c r="BV1435" i="4"/>
  <c r="BV1442" i="4"/>
  <c r="BV1545" i="4"/>
  <c r="BJ159" i="11"/>
  <c r="BJ155" i="11"/>
  <c r="BJ176" i="14"/>
  <c r="BJ177" i="14"/>
  <c r="BJ178" i="14"/>
  <c r="BJ258" i="14"/>
  <c r="BJ259" i="14"/>
  <c r="BJ162" i="11"/>
  <c r="BJ185" i="14"/>
  <c r="BJ274" i="14"/>
  <c r="BJ275" i="14"/>
  <c r="BJ163" i="11"/>
  <c r="BJ161" i="11"/>
  <c r="BJ170" i="11"/>
  <c r="BJ171" i="11"/>
  <c r="BJ172" i="11"/>
  <c r="BJ173" i="11"/>
  <c r="BJ174" i="11"/>
  <c r="BJ175" i="11"/>
  <c r="BJ176" i="11"/>
  <c r="BJ154" i="11"/>
  <c r="BV1564" i="4"/>
  <c r="BJ190" i="11"/>
  <c r="BJ355" i="14"/>
  <c r="BJ191" i="11"/>
  <c r="KG74" i="8"/>
  <c r="KG84" i="8"/>
  <c r="KG185" i="8"/>
  <c r="BJ189" i="11"/>
  <c r="BV1645" i="4"/>
  <c r="BJ192" i="11"/>
  <c r="BV1684" i="4"/>
  <c r="BJ193" i="11"/>
  <c r="BJ188" i="11"/>
  <c r="BV654" i="4"/>
  <c r="BJ184" i="11"/>
  <c r="BV1532" i="4"/>
  <c r="BJ181" i="11"/>
  <c r="BV1538" i="4"/>
  <c r="BJ182" i="11"/>
  <c r="BV1544" i="4"/>
  <c r="BJ183" i="11"/>
  <c r="BU1398" i="4"/>
  <c r="BV1394" i="4"/>
  <c r="BV1009" i="4"/>
  <c r="BV1395" i="4"/>
  <c r="BV1396" i="4"/>
  <c r="BV1387" i="4"/>
  <c r="BV1388" i="4"/>
  <c r="BV1389" i="4"/>
  <c r="BV1390" i="4"/>
  <c r="BV1397" i="4"/>
  <c r="BV1527" i="4"/>
  <c r="BJ180" i="11"/>
  <c r="BJ179" i="11"/>
  <c r="BJ260" i="14"/>
  <c r="BJ186" i="11"/>
  <c r="BJ276" i="14"/>
  <c r="BJ187" i="11"/>
  <c r="BJ185" i="11"/>
  <c r="BJ194" i="11"/>
  <c r="BJ195" i="11"/>
  <c r="BJ196" i="11"/>
  <c r="BJ197" i="11"/>
  <c r="BJ198" i="11"/>
  <c r="BJ199" i="11"/>
  <c r="BJ200" i="11"/>
  <c r="BJ178" i="11"/>
  <c r="BV1565" i="4"/>
  <c r="BJ214" i="11"/>
  <c r="BJ356" i="14"/>
  <c r="BJ215" i="11"/>
  <c r="KG75" i="8"/>
  <c r="KG85" i="8"/>
  <c r="KG186" i="8"/>
  <c r="BJ213" i="11"/>
  <c r="BV1646" i="4"/>
  <c r="BJ216" i="11"/>
  <c r="BJ212" i="11"/>
  <c r="BV655" i="4"/>
  <c r="BJ208" i="11"/>
  <c r="BV1534" i="4"/>
  <c r="BJ205" i="11"/>
  <c r="BV1540" i="4"/>
  <c r="BJ206" i="11"/>
  <c r="BV1546" i="4"/>
  <c r="BJ207" i="11"/>
  <c r="BV1528" i="4"/>
  <c r="BJ204" i="11"/>
  <c r="BJ203" i="11"/>
  <c r="BJ261" i="14"/>
  <c r="BJ210" i="11"/>
  <c r="BJ277" i="14"/>
  <c r="BJ211" i="11"/>
  <c r="BJ209" i="11"/>
  <c r="BJ218" i="11"/>
  <c r="BJ219" i="11"/>
  <c r="BJ220" i="11"/>
  <c r="BJ221" i="11"/>
  <c r="BJ222" i="11"/>
  <c r="BJ223" i="11"/>
  <c r="BJ224" i="11"/>
  <c r="BJ202" i="11"/>
  <c r="BV1566" i="4"/>
  <c r="BJ234" i="11"/>
  <c r="BJ357" i="14"/>
  <c r="BJ235" i="11"/>
  <c r="BV1686" i="4"/>
  <c r="BJ238" i="11"/>
  <c r="BJ236" i="11"/>
  <c r="BJ237" i="11"/>
  <c r="BJ232" i="11"/>
  <c r="BV626" i="4"/>
  <c r="BV656" i="4"/>
  <c r="BJ228" i="11"/>
  <c r="BJ227" i="11"/>
  <c r="BJ262" i="14"/>
  <c r="BJ230" i="11"/>
  <c r="BJ278" i="14"/>
  <c r="BJ231" i="11"/>
  <c r="BJ229" i="11"/>
  <c r="BJ239" i="11"/>
  <c r="BJ240" i="11"/>
  <c r="BJ241" i="11"/>
  <c r="BJ242" i="11"/>
  <c r="BJ243" i="11"/>
  <c r="BJ244" i="11"/>
  <c r="BJ245" i="11"/>
  <c r="BJ226" i="11"/>
  <c r="BJ153" i="11"/>
  <c r="BJ29" i="11"/>
  <c r="BJ248" i="11"/>
  <c r="BJ194" i="14"/>
  <c r="BJ199" i="14"/>
  <c r="BJ202" i="14"/>
  <c r="BJ209" i="14"/>
  <c r="BJ212" i="14"/>
  <c r="BJ257" i="11"/>
  <c r="BJ252" i="11"/>
  <c r="BK12" i="10"/>
  <c r="BV281" i="4"/>
  <c r="BV282" i="4"/>
  <c r="BJ263" i="11"/>
  <c r="BK15" i="10"/>
  <c r="BV285" i="4"/>
  <c r="BV286" i="4"/>
  <c r="BJ264" i="11"/>
  <c r="BK18" i="10"/>
  <c r="BV289" i="4"/>
  <c r="BV290" i="4"/>
  <c r="BJ265" i="11"/>
  <c r="BJ262" i="11"/>
  <c r="BJ260" i="11"/>
  <c r="KG200" i="8"/>
  <c r="KG195" i="8"/>
  <c r="KG197" i="8"/>
  <c r="KG201" i="8"/>
  <c r="BJ277" i="11"/>
  <c r="BJ213" i="14"/>
  <c r="BJ278" i="11"/>
  <c r="BJ276" i="11"/>
  <c r="BJ273" i="11"/>
  <c r="BV1620" i="4"/>
  <c r="BV1621" i="4"/>
  <c r="BV1631" i="4"/>
  <c r="BJ261" i="11"/>
  <c r="BJ259" i="11"/>
  <c r="BJ250" i="11"/>
  <c r="BJ280" i="11"/>
  <c r="BV283" i="4"/>
  <c r="BV287" i="4"/>
  <c r="BV291" i="4"/>
  <c r="BJ284" i="11"/>
  <c r="BJ283" i="11"/>
  <c r="BJ282" i="11"/>
  <c r="BJ295" i="11"/>
  <c r="BJ290" i="11"/>
  <c r="BJ307" i="11"/>
  <c r="BJ309" i="11"/>
  <c r="BJ311" i="11"/>
  <c r="BK178" i="10"/>
  <c r="BJ89" i="13"/>
  <c r="BJ88" i="13"/>
  <c r="BJ90" i="13"/>
  <c r="D106" i="10"/>
  <c r="E106" i="10"/>
  <c r="F106" i="10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Z106" i="10"/>
  <c r="AA106" i="10"/>
  <c r="AB106" i="10"/>
  <c r="AC106" i="10"/>
  <c r="AD106" i="10"/>
  <c r="AE106" i="10"/>
  <c r="AF106" i="10"/>
  <c r="AG106" i="10"/>
  <c r="AH106" i="10"/>
  <c r="AI106" i="10"/>
  <c r="AJ106" i="10"/>
  <c r="AK106" i="10"/>
  <c r="AL106" i="10"/>
  <c r="AM106" i="10"/>
  <c r="AN106" i="10"/>
  <c r="AO106" i="10"/>
  <c r="AP106" i="10"/>
  <c r="AQ106" i="10"/>
  <c r="AR106" i="10"/>
  <c r="AS106" i="10"/>
  <c r="AT106" i="10"/>
  <c r="AU106" i="10"/>
  <c r="AV106" i="10"/>
  <c r="AW106" i="10"/>
  <c r="AX106" i="10"/>
  <c r="AY106" i="10"/>
  <c r="AZ106" i="10"/>
  <c r="BA106" i="10"/>
  <c r="BB106" i="10"/>
  <c r="BC106" i="10"/>
  <c r="BD106" i="10"/>
  <c r="BE106" i="10"/>
  <c r="BF106" i="10"/>
  <c r="BG106" i="10"/>
  <c r="BH106" i="10"/>
  <c r="BI106" i="10"/>
  <c r="BJ106" i="10"/>
  <c r="BV1568" i="4"/>
  <c r="BK106" i="10"/>
  <c r="BJ38" i="13"/>
  <c r="BJ37" i="13"/>
  <c r="D98" i="10"/>
  <c r="E98" i="10"/>
  <c r="F98" i="10"/>
  <c r="G98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Z98" i="10"/>
  <c r="AA98" i="10"/>
  <c r="AB98" i="10"/>
  <c r="AC98" i="10"/>
  <c r="AD98" i="10"/>
  <c r="AE98" i="10"/>
  <c r="AF98" i="10"/>
  <c r="AG98" i="10"/>
  <c r="AH98" i="10"/>
  <c r="AI98" i="10"/>
  <c r="AJ98" i="10"/>
  <c r="AK98" i="10"/>
  <c r="AL98" i="10"/>
  <c r="AM98" i="10"/>
  <c r="AN98" i="10"/>
  <c r="AO98" i="10"/>
  <c r="AP98" i="10"/>
  <c r="AQ98" i="10"/>
  <c r="AR98" i="10"/>
  <c r="AS98" i="10"/>
  <c r="AT98" i="10"/>
  <c r="AU98" i="10"/>
  <c r="AV98" i="10"/>
  <c r="AW98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V1682" i="4"/>
  <c r="BV1672" i="4"/>
  <c r="BK98" i="10"/>
  <c r="BJ39" i="13"/>
  <c r="BJ35" i="13"/>
  <c r="BJ36" i="13"/>
  <c r="BJ34" i="13"/>
  <c r="AZ54" i="10"/>
  <c r="BA54" i="10"/>
  <c r="BB54" i="10"/>
  <c r="BC54" i="10"/>
  <c r="BD54" i="10"/>
  <c r="BE54" i="10"/>
  <c r="BF54" i="10"/>
  <c r="BG54" i="10"/>
  <c r="BH54" i="10"/>
  <c r="BI54" i="10"/>
  <c r="BJ54" i="10"/>
  <c r="BJ313" i="11"/>
  <c r="BV1695" i="4"/>
  <c r="BK54" i="10"/>
  <c r="BJ45" i="13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J47" i="13"/>
  <c r="BJ6" i="11"/>
  <c r="BJ10" i="11"/>
  <c r="BJ14" i="11"/>
  <c r="BJ18" i="11"/>
  <c r="BJ6" i="13"/>
  <c r="BJ7" i="11"/>
  <c r="BJ11" i="11"/>
  <c r="BJ15" i="11"/>
  <c r="BJ19" i="11"/>
  <c r="BJ7" i="13"/>
  <c r="BJ8" i="11"/>
  <c r="BJ12" i="11"/>
  <c r="BJ16" i="11"/>
  <c r="BJ20" i="11"/>
  <c r="BJ8" i="13"/>
  <c r="BJ5" i="13"/>
  <c r="BJ4" i="13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E105" i="10"/>
  <c r="AF105" i="10"/>
  <c r="AG105" i="10"/>
  <c r="AH105" i="10"/>
  <c r="AI105" i="10"/>
  <c r="AJ105" i="10"/>
  <c r="AK105" i="10"/>
  <c r="AL105" i="10"/>
  <c r="AM105" i="10"/>
  <c r="AN105" i="10"/>
  <c r="AO105" i="10"/>
  <c r="AP105" i="10"/>
  <c r="AQ105" i="10"/>
  <c r="AR105" i="10"/>
  <c r="AS105" i="10"/>
  <c r="AT105" i="10"/>
  <c r="AU105" i="10"/>
  <c r="AV105" i="10"/>
  <c r="AW105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V619" i="4"/>
  <c r="BV628" i="4"/>
  <c r="BV620" i="4"/>
  <c r="BV629" i="4"/>
  <c r="BV621" i="4"/>
  <c r="BV630" i="4"/>
  <c r="BV631" i="4"/>
  <c r="BV632" i="4"/>
  <c r="BV634" i="4"/>
  <c r="BK105" i="10"/>
  <c r="BJ28" i="13"/>
  <c r="BJ27" i="13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Z100" i="10"/>
  <c r="AA100" i="10"/>
  <c r="AB100" i="10"/>
  <c r="AC100" i="10"/>
  <c r="AD100" i="10"/>
  <c r="AE100" i="10"/>
  <c r="AF100" i="10"/>
  <c r="AG100" i="10"/>
  <c r="AH100" i="10"/>
  <c r="AI100" i="10"/>
  <c r="AJ100" i="10"/>
  <c r="AK100" i="10"/>
  <c r="AL100" i="10"/>
  <c r="AM100" i="10"/>
  <c r="AN100" i="10"/>
  <c r="AO100" i="10"/>
  <c r="AP100" i="10"/>
  <c r="AQ100" i="10"/>
  <c r="AR100" i="10"/>
  <c r="AS100" i="10"/>
  <c r="AT100" i="10"/>
  <c r="AU100" i="10"/>
  <c r="AV100" i="10"/>
  <c r="AW100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AG36" i="10"/>
  <c r="AH36" i="10"/>
  <c r="AI36" i="10"/>
  <c r="AJ36" i="10"/>
  <c r="AK36" i="10"/>
  <c r="AL36" i="10"/>
  <c r="AM36" i="10"/>
  <c r="AN36" i="10"/>
  <c r="AO36" i="10"/>
  <c r="AP36" i="10"/>
  <c r="AQ36" i="10"/>
  <c r="AR36" i="10"/>
  <c r="AS36" i="10"/>
  <c r="AT36" i="10"/>
  <c r="AU36" i="10"/>
  <c r="AV36" i="10"/>
  <c r="AW36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J18" i="13"/>
  <c r="BJ17" i="13"/>
  <c r="D101" i="10"/>
  <c r="E101" i="10"/>
  <c r="F101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AD101" i="10"/>
  <c r="AE101" i="10"/>
  <c r="AF101" i="10"/>
  <c r="AG101" i="10"/>
  <c r="AH101" i="10"/>
  <c r="AI101" i="10"/>
  <c r="AJ101" i="10"/>
  <c r="AK101" i="10"/>
  <c r="AL101" i="10"/>
  <c r="AM101" i="10"/>
  <c r="AN101" i="10"/>
  <c r="AO101" i="10"/>
  <c r="AP101" i="10"/>
  <c r="AQ101" i="10"/>
  <c r="AR101" i="10"/>
  <c r="AS101" i="10"/>
  <c r="AT101" i="10"/>
  <c r="AU101" i="10"/>
  <c r="AV101" i="10"/>
  <c r="AW101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AG37" i="10"/>
  <c r="AH37" i="10"/>
  <c r="AI37" i="10"/>
  <c r="AJ37" i="10"/>
  <c r="AK37" i="10"/>
  <c r="AL37" i="10"/>
  <c r="AM37" i="10"/>
  <c r="AN37" i="10"/>
  <c r="AO37" i="10"/>
  <c r="AP37" i="10"/>
  <c r="AQ37" i="10"/>
  <c r="AR37" i="10"/>
  <c r="AS37" i="10"/>
  <c r="AT37" i="10"/>
  <c r="AU37" i="10"/>
  <c r="AV37" i="10"/>
  <c r="AW37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J20" i="13"/>
  <c r="BJ19" i="13"/>
  <c r="D102" i="10"/>
  <c r="E102" i="10"/>
  <c r="F102" i="10"/>
  <c r="G102" i="10"/>
  <c r="H102" i="10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Z102" i="10"/>
  <c r="AA102" i="10"/>
  <c r="AB102" i="10"/>
  <c r="AC102" i="10"/>
  <c r="AD102" i="10"/>
  <c r="AE102" i="10"/>
  <c r="AF102" i="10"/>
  <c r="AG102" i="10"/>
  <c r="AH102" i="10"/>
  <c r="AI102" i="10"/>
  <c r="AJ102" i="10"/>
  <c r="AK102" i="10"/>
  <c r="AL102" i="10"/>
  <c r="AM102" i="10"/>
  <c r="AN102" i="10"/>
  <c r="AO102" i="10"/>
  <c r="AP102" i="10"/>
  <c r="AQ102" i="10"/>
  <c r="AR102" i="10"/>
  <c r="AS102" i="10"/>
  <c r="AT102" i="10"/>
  <c r="AU102" i="10"/>
  <c r="AV102" i="10"/>
  <c r="AW102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AG38" i="10"/>
  <c r="AH38" i="10"/>
  <c r="AI38" i="10"/>
  <c r="AJ38" i="10"/>
  <c r="AK38" i="10"/>
  <c r="AL38" i="10"/>
  <c r="AM38" i="10"/>
  <c r="AN38" i="10"/>
  <c r="AO38" i="10"/>
  <c r="AP38" i="10"/>
  <c r="AQ38" i="10"/>
  <c r="AR38" i="10"/>
  <c r="AS38" i="10"/>
  <c r="AT38" i="10"/>
  <c r="AU38" i="10"/>
  <c r="AV38" i="10"/>
  <c r="AW38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J22" i="13"/>
  <c r="BJ21" i="13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AT103" i="10"/>
  <c r="AU103" i="10"/>
  <c r="AV103" i="10"/>
  <c r="AW103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AG39" i="10"/>
  <c r="AH39" i="10"/>
  <c r="AI39" i="10"/>
  <c r="AJ39" i="10"/>
  <c r="AK39" i="10"/>
  <c r="AL39" i="10"/>
  <c r="AM39" i="10"/>
  <c r="AN39" i="10"/>
  <c r="AO39" i="10"/>
  <c r="AP39" i="10"/>
  <c r="AQ39" i="10"/>
  <c r="AR39" i="10"/>
  <c r="AS39" i="10"/>
  <c r="AT39" i="10"/>
  <c r="AU39" i="10"/>
  <c r="AV39" i="10"/>
  <c r="AW39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J24" i="13"/>
  <c r="BJ23" i="13"/>
  <c r="D104" i="10"/>
  <c r="E104" i="10"/>
  <c r="F104" i="10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Z104" i="10"/>
  <c r="AA104" i="10"/>
  <c r="AB104" i="10"/>
  <c r="AC104" i="10"/>
  <c r="AD104" i="10"/>
  <c r="AE104" i="10"/>
  <c r="AF104" i="10"/>
  <c r="AG104" i="10"/>
  <c r="AH104" i="10"/>
  <c r="AI104" i="10"/>
  <c r="AJ104" i="10"/>
  <c r="AK104" i="10"/>
  <c r="AL104" i="10"/>
  <c r="AM104" i="10"/>
  <c r="AN104" i="10"/>
  <c r="AO104" i="10"/>
  <c r="AP104" i="10"/>
  <c r="AQ104" i="10"/>
  <c r="AR104" i="10"/>
  <c r="AS104" i="10"/>
  <c r="AT104" i="10"/>
  <c r="AU104" i="10"/>
  <c r="AV104" i="10"/>
  <c r="AW104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AG40" i="10"/>
  <c r="AH40" i="10"/>
  <c r="AI40" i="10"/>
  <c r="AJ40" i="10"/>
  <c r="AK40" i="10"/>
  <c r="AL40" i="10"/>
  <c r="AM40" i="10"/>
  <c r="AN40" i="10"/>
  <c r="AO40" i="10"/>
  <c r="AP40" i="10"/>
  <c r="AQ40" i="10"/>
  <c r="AR40" i="10"/>
  <c r="AS40" i="10"/>
  <c r="AT40" i="10"/>
  <c r="AU40" i="10"/>
  <c r="AV40" i="10"/>
  <c r="AW40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J26" i="13"/>
  <c r="BJ25" i="13"/>
  <c r="BJ16" i="13"/>
  <c r="C100" i="14"/>
  <c r="C115" i="14"/>
  <c r="C118" i="14"/>
  <c r="D110" i="10"/>
  <c r="D100" i="14"/>
  <c r="D115" i="14"/>
  <c r="D118" i="14"/>
  <c r="E110" i="10"/>
  <c r="E100" i="14"/>
  <c r="E115" i="14"/>
  <c r="E118" i="14"/>
  <c r="F110" i="10"/>
  <c r="F100" i="14"/>
  <c r="F115" i="14"/>
  <c r="F118" i="14"/>
  <c r="G110" i="10"/>
  <c r="G100" i="14"/>
  <c r="G115" i="14"/>
  <c r="G118" i="14"/>
  <c r="H110" i="10"/>
  <c r="H100" i="14"/>
  <c r="H115" i="14"/>
  <c r="H118" i="14"/>
  <c r="I110" i="10"/>
  <c r="I100" i="14"/>
  <c r="I115" i="14"/>
  <c r="I118" i="14"/>
  <c r="J110" i="10"/>
  <c r="J100" i="14"/>
  <c r="J115" i="14"/>
  <c r="J118" i="14"/>
  <c r="K110" i="10"/>
  <c r="K100" i="14"/>
  <c r="K115" i="14"/>
  <c r="K118" i="14"/>
  <c r="L110" i="10"/>
  <c r="L100" i="14"/>
  <c r="L115" i="14"/>
  <c r="L118" i="14"/>
  <c r="M110" i="10"/>
  <c r="M100" i="14"/>
  <c r="M115" i="14"/>
  <c r="M118" i="14"/>
  <c r="N110" i="10"/>
  <c r="N100" i="14"/>
  <c r="N115" i="14"/>
  <c r="N118" i="14"/>
  <c r="O110" i="10"/>
  <c r="O100" i="14"/>
  <c r="O115" i="14"/>
  <c r="O118" i="14"/>
  <c r="P110" i="10"/>
  <c r="P100" i="14"/>
  <c r="P115" i="14"/>
  <c r="P118" i="14"/>
  <c r="Q110" i="10"/>
  <c r="Q100" i="14"/>
  <c r="Q115" i="14"/>
  <c r="Q118" i="14"/>
  <c r="R110" i="10"/>
  <c r="R100" i="14"/>
  <c r="R115" i="14"/>
  <c r="R118" i="14"/>
  <c r="S110" i="10"/>
  <c r="S100" i="14"/>
  <c r="S115" i="14"/>
  <c r="S118" i="14"/>
  <c r="T110" i="10"/>
  <c r="T100" i="14"/>
  <c r="T115" i="14"/>
  <c r="T118" i="14"/>
  <c r="U110" i="10"/>
  <c r="U100" i="14"/>
  <c r="U115" i="14"/>
  <c r="U118" i="14"/>
  <c r="V110" i="10"/>
  <c r="V100" i="14"/>
  <c r="V115" i="14"/>
  <c r="V118" i="14"/>
  <c r="W110" i="10"/>
  <c r="W100" i="14"/>
  <c r="W115" i="14"/>
  <c r="W118" i="14"/>
  <c r="X110" i="10"/>
  <c r="X100" i="14"/>
  <c r="X115" i="14"/>
  <c r="X118" i="14"/>
  <c r="Y110" i="10"/>
  <c r="Y100" i="14"/>
  <c r="Y115" i="14"/>
  <c r="Y118" i="14"/>
  <c r="Z110" i="10"/>
  <c r="Z100" i="14"/>
  <c r="Z115" i="14"/>
  <c r="Z118" i="14"/>
  <c r="AA110" i="10"/>
  <c r="AA100" i="14"/>
  <c r="AA115" i="14"/>
  <c r="AA118" i="14"/>
  <c r="AB110" i="10"/>
  <c r="AB100" i="14"/>
  <c r="AB115" i="14"/>
  <c r="AB118" i="14"/>
  <c r="AC110" i="10"/>
  <c r="AC100" i="14"/>
  <c r="AC115" i="14"/>
  <c r="AC118" i="14"/>
  <c r="AD110" i="10"/>
  <c r="AD100" i="14"/>
  <c r="AD115" i="14"/>
  <c r="AD118" i="14"/>
  <c r="AE110" i="10"/>
  <c r="AE100" i="14"/>
  <c r="AE115" i="14"/>
  <c r="AE118" i="14"/>
  <c r="AF110" i="10"/>
  <c r="AF100" i="14"/>
  <c r="AF115" i="14"/>
  <c r="AF118" i="14"/>
  <c r="AG110" i="10"/>
  <c r="AG100" i="14"/>
  <c r="AG115" i="14"/>
  <c r="AG118" i="14"/>
  <c r="AH110" i="10"/>
  <c r="AH100" i="14"/>
  <c r="AH115" i="14"/>
  <c r="AH118" i="14"/>
  <c r="AI110" i="10"/>
  <c r="AI100" i="14"/>
  <c r="AI115" i="14"/>
  <c r="AI118" i="14"/>
  <c r="AJ110" i="10"/>
  <c r="AJ100" i="14"/>
  <c r="AJ115" i="14"/>
  <c r="AJ118" i="14"/>
  <c r="AK110" i="10"/>
  <c r="AK100" i="14"/>
  <c r="AK115" i="14"/>
  <c r="AK118" i="14"/>
  <c r="AL110" i="10"/>
  <c r="AL100" i="14"/>
  <c r="AL115" i="14"/>
  <c r="AL118" i="14"/>
  <c r="AM110" i="10"/>
  <c r="AM100" i="14"/>
  <c r="AM115" i="14"/>
  <c r="AM118" i="14"/>
  <c r="AN110" i="10"/>
  <c r="AN100" i="14"/>
  <c r="AN115" i="14"/>
  <c r="AN118" i="14"/>
  <c r="AO110" i="10"/>
  <c r="AO100" i="14"/>
  <c r="AO115" i="14"/>
  <c r="AO118" i="14"/>
  <c r="AP110" i="10"/>
  <c r="AP100" i="14"/>
  <c r="AP115" i="14"/>
  <c r="AP118" i="14"/>
  <c r="AQ110" i="10"/>
  <c r="AQ100" i="14"/>
  <c r="AQ115" i="14"/>
  <c r="AQ118" i="14"/>
  <c r="AR110" i="10"/>
  <c r="AR100" i="14"/>
  <c r="AR115" i="14"/>
  <c r="AR118" i="14"/>
  <c r="AS110" i="10"/>
  <c r="AS100" i="14"/>
  <c r="AS115" i="14"/>
  <c r="AS118" i="14"/>
  <c r="AT110" i="10"/>
  <c r="AT100" i="14"/>
  <c r="AT115" i="14"/>
  <c r="AT118" i="14"/>
  <c r="AU110" i="10"/>
  <c r="AU100" i="14"/>
  <c r="AU115" i="14"/>
  <c r="AU118" i="14"/>
  <c r="AV110" i="10"/>
  <c r="AV100" i="14"/>
  <c r="AV115" i="14"/>
  <c r="AV118" i="14"/>
  <c r="AW110" i="10"/>
  <c r="AW100" i="14"/>
  <c r="AW115" i="14"/>
  <c r="AW118" i="14"/>
  <c r="AX110" i="10"/>
  <c r="AX100" i="14"/>
  <c r="AX115" i="14"/>
  <c r="AX118" i="14"/>
  <c r="AY110" i="10"/>
  <c r="AY100" i="14"/>
  <c r="AY115" i="14"/>
  <c r="AY118" i="14"/>
  <c r="AZ110" i="10"/>
  <c r="AZ100" i="14"/>
  <c r="AZ115" i="14"/>
  <c r="AZ118" i="14"/>
  <c r="BA110" i="10"/>
  <c r="BA100" i="14"/>
  <c r="BA115" i="14"/>
  <c r="BA118" i="14"/>
  <c r="BB110" i="10"/>
  <c r="BB100" i="14"/>
  <c r="BB115" i="14"/>
  <c r="BB118" i="14"/>
  <c r="BC110" i="10"/>
  <c r="BC100" i="14"/>
  <c r="BC115" i="14"/>
  <c r="BC118" i="14"/>
  <c r="BD110" i="10"/>
  <c r="BD100" i="14"/>
  <c r="BD115" i="14"/>
  <c r="BD118" i="14"/>
  <c r="BE110" i="10"/>
  <c r="BE100" i="14"/>
  <c r="BE115" i="14"/>
  <c r="BE118" i="14"/>
  <c r="BF110" i="10"/>
  <c r="BF100" i="14"/>
  <c r="BF115" i="14"/>
  <c r="BF118" i="14"/>
  <c r="BG110" i="10"/>
  <c r="BG100" i="14"/>
  <c r="BG115" i="14"/>
  <c r="BG118" i="14"/>
  <c r="BH110" i="10"/>
  <c r="BH100" i="14"/>
  <c r="BH115" i="14"/>
  <c r="BH118" i="14"/>
  <c r="BI110" i="10"/>
  <c r="BI100" i="14"/>
  <c r="BI115" i="14"/>
  <c r="BI118" i="14"/>
  <c r="BJ110" i="10"/>
  <c r="D111" i="10"/>
  <c r="E111" i="10"/>
  <c r="F111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AT111" i="10"/>
  <c r="AU111" i="10"/>
  <c r="AV111" i="10"/>
  <c r="AW111" i="10"/>
  <c r="AX111" i="10"/>
  <c r="AY111" i="10"/>
  <c r="AY101" i="14"/>
  <c r="AZ111" i="10"/>
  <c r="AZ101" i="14"/>
  <c r="BA111" i="10"/>
  <c r="BA101" i="14"/>
  <c r="BB111" i="10"/>
  <c r="BB101" i="14"/>
  <c r="BC111" i="10"/>
  <c r="BC101" i="14"/>
  <c r="BD111" i="10"/>
  <c r="BD101" i="14"/>
  <c r="BE111" i="10"/>
  <c r="BE101" i="14"/>
  <c r="BF111" i="10"/>
  <c r="BF101" i="14"/>
  <c r="BG111" i="10"/>
  <c r="BG101" i="14"/>
  <c r="BH111" i="10"/>
  <c r="BH101" i="14"/>
  <c r="BI111" i="10"/>
  <c r="BI101" i="14"/>
  <c r="BJ111" i="10"/>
  <c r="D112" i="10"/>
  <c r="E112" i="10"/>
  <c r="F112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AT112" i="10"/>
  <c r="AU112" i="10"/>
  <c r="AV112" i="10"/>
  <c r="AW112" i="10"/>
  <c r="AX112" i="10"/>
  <c r="AY112" i="10"/>
  <c r="AY103" i="14"/>
  <c r="AZ112" i="10"/>
  <c r="AZ103" i="14"/>
  <c r="BA112" i="10"/>
  <c r="BA103" i="14"/>
  <c r="BB112" i="10"/>
  <c r="BB103" i="14"/>
  <c r="BC112" i="10"/>
  <c r="BC103" i="14"/>
  <c r="BD112" i="10"/>
  <c r="BD103" i="14"/>
  <c r="BE112" i="10"/>
  <c r="BE103" i="14"/>
  <c r="BF112" i="10"/>
  <c r="BF103" i="14"/>
  <c r="BG112" i="10"/>
  <c r="BG103" i="14"/>
  <c r="BH112" i="10"/>
  <c r="BH103" i="14"/>
  <c r="BI112" i="10"/>
  <c r="BI103" i="14"/>
  <c r="BJ112" i="10"/>
  <c r="D113" i="10"/>
  <c r="E113" i="10"/>
  <c r="F113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AS113" i="10"/>
  <c r="AT113" i="10"/>
  <c r="AU113" i="10"/>
  <c r="AV113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D114" i="10"/>
  <c r="E114" i="10"/>
  <c r="F114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Z114" i="10"/>
  <c r="AA114" i="10"/>
  <c r="AB114" i="10"/>
  <c r="AC114" i="10"/>
  <c r="AD114" i="10"/>
  <c r="AE114" i="10"/>
  <c r="AF114" i="10"/>
  <c r="AG114" i="10"/>
  <c r="AH114" i="10"/>
  <c r="AI114" i="10"/>
  <c r="AJ114" i="10"/>
  <c r="AK114" i="10"/>
  <c r="AL114" i="10"/>
  <c r="AM114" i="10"/>
  <c r="AN114" i="10"/>
  <c r="AO114" i="10"/>
  <c r="AP114" i="10"/>
  <c r="AQ114" i="10"/>
  <c r="AR114" i="10"/>
  <c r="AS114" i="10"/>
  <c r="AT114" i="10"/>
  <c r="AU114" i="10"/>
  <c r="AV114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D115" i="10"/>
  <c r="E115" i="10"/>
  <c r="F115" i="10"/>
  <c r="G115" i="10"/>
  <c r="H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Z115" i="10"/>
  <c r="AA115" i="10"/>
  <c r="AB115" i="10"/>
  <c r="AC115" i="10"/>
  <c r="AD115" i="10"/>
  <c r="AE115" i="10"/>
  <c r="AF115" i="10"/>
  <c r="AG115" i="10"/>
  <c r="AH115" i="10"/>
  <c r="AI115" i="10"/>
  <c r="AJ115" i="10"/>
  <c r="AK115" i="10"/>
  <c r="AL115" i="10"/>
  <c r="AM115" i="10"/>
  <c r="AN115" i="10"/>
  <c r="AO115" i="10"/>
  <c r="AP115" i="10"/>
  <c r="AQ115" i="10"/>
  <c r="AR115" i="10"/>
  <c r="AS115" i="10"/>
  <c r="AT115" i="10"/>
  <c r="AU115" i="10"/>
  <c r="AV115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D116" i="10"/>
  <c r="E116" i="10"/>
  <c r="F116" i="10"/>
  <c r="G116" i="10"/>
  <c r="H116" i="10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Y116" i="10"/>
  <c r="Z116" i="10"/>
  <c r="AA116" i="10"/>
  <c r="AB116" i="10"/>
  <c r="AC116" i="10"/>
  <c r="AD116" i="10"/>
  <c r="AE116" i="10"/>
  <c r="AF116" i="10"/>
  <c r="AG116" i="10"/>
  <c r="AH116" i="10"/>
  <c r="AI116" i="10"/>
  <c r="AJ116" i="10"/>
  <c r="AK116" i="10"/>
  <c r="AL116" i="10"/>
  <c r="AM116" i="10"/>
  <c r="AN116" i="10"/>
  <c r="AO116" i="10"/>
  <c r="AP116" i="10"/>
  <c r="AQ116" i="10"/>
  <c r="AR116" i="10"/>
  <c r="AS116" i="10"/>
  <c r="AT116" i="10"/>
  <c r="AU116" i="10"/>
  <c r="AV116" i="10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D117" i="10"/>
  <c r="E117" i="10"/>
  <c r="F117" i="10"/>
  <c r="G117" i="10"/>
  <c r="H117" i="10"/>
  <c r="I117" i="10"/>
  <c r="J117" i="10"/>
  <c r="K117" i="10"/>
  <c r="L117" i="10"/>
  <c r="M117" i="10"/>
  <c r="N117" i="10"/>
  <c r="O117" i="10"/>
  <c r="P117" i="10"/>
  <c r="Q117" i="10"/>
  <c r="R117" i="10"/>
  <c r="S117" i="10"/>
  <c r="T117" i="10"/>
  <c r="U117" i="10"/>
  <c r="V117" i="10"/>
  <c r="W117" i="10"/>
  <c r="X117" i="10"/>
  <c r="Y117" i="10"/>
  <c r="Z117" i="10"/>
  <c r="AA117" i="10"/>
  <c r="AB117" i="10"/>
  <c r="AC117" i="10"/>
  <c r="AD117" i="10"/>
  <c r="AE117" i="10"/>
  <c r="AF117" i="10"/>
  <c r="AG117" i="10"/>
  <c r="AH117" i="10"/>
  <c r="AI117" i="10"/>
  <c r="AJ117" i="10"/>
  <c r="AK117" i="10"/>
  <c r="AL117" i="10"/>
  <c r="AM117" i="10"/>
  <c r="AN117" i="10"/>
  <c r="AO117" i="10"/>
  <c r="AP117" i="10"/>
  <c r="AQ117" i="10"/>
  <c r="AR117" i="10"/>
  <c r="AS117" i="10"/>
  <c r="AT117" i="10"/>
  <c r="AU117" i="10"/>
  <c r="AV117" i="10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D118" i="10"/>
  <c r="E118" i="10"/>
  <c r="F118" i="10"/>
  <c r="G118" i="10"/>
  <c r="H118" i="10"/>
  <c r="I118" i="10"/>
  <c r="J118" i="10"/>
  <c r="K118" i="10"/>
  <c r="L118" i="10"/>
  <c r="M118" i="10"/>
  <c r="N118" i="10"/>
  <c r="O118" i="10"/>
  <c r="P118" i="10"/>
  <c r="Q118" i="10"/>
  <c r="R118" i="10"/>
  <c r="S118" i="10"/>
  <c r="T118" i="10"/>
  <c r="U118" i="10"/>
  <c r="V118" i="10"/>
  <c r="W118" i="10"/>
  <c r="X118" i="10"/>
  <c r="Y118" i="10"/>
  <c r="Z118" i="10"/>
  <c r="AA118" i="10"/>
  <c r="AB118" i="10"/>
  <c r="AC118" i="10"/>
  <c r="AD118" i="10"/>
  <c r="AE118" i="10"/>
  <c r="AF118" i="10"/>
  <c r="AG118" i="10"/>
  <c r="AH118" i="10"/>
  <c r="AI118" i="10"/>
  <c r="AJ118" i="10"/>
  <c r="AK118" i="10"/>
  <c r="AL118" i="10"/>
  <c r="AM118" i="10"/>
  <c r="AN118" i="10"/>
  <c r="AO118" i="10"/>
  <c r="AP118" i="10"/>
  <c r="AQ118" i="10"/>
  <c r="AR118" i="10"/>
  <c r="AS118" i="10"/>
  <c r="AT118" i="10"/>
  <c r="AU118" i="10"/>
  <c r="AV118" i="10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D119" i="10"/>
  <c r="E119" i="10"/>
  <c r="F119" i="10"/>
  <c r="G119" i="10"/>
  <c r="H119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Z119" i="10"/>
  <c r="AA119" i="10"/>
  <c r="AB119" i="10"/>
  <c r="AC119" i="10"/>
  <c r="AD119" i="10"/>
  <c r="AE119" i="10"/>
  <c r="AF119" i="10"/>
  <c r="AG119" i="10"/>
  <c r="AH119" i="10"/>
  <c r="AI119" i="10"/>
  <c r="AJ119" i="10"/>
  <c r="AK119" i="10"/>
  <c r="AL119" i="10"/>
  <c r="AM119" i="10"/>
  <c r="AN119" i="10"/>
  <c r="AO119" i="10"/>
  <c r="AP119" i="10"/>
  <c r="AQ119" i="10"/>
  <c r="AR119" i="10"/>
  <c r="AS119" i="10"/>
  <c r="AT119" i="10"/>
  <c r="AU119" i="10"/>
  <c r="AV119" i="10"/>
  <c r="AW119" i="10"/>
  <c r="AX119" i="10"/>
  <c r="AY119" i="10"/>
  <c r="AZ119" i="10"/>
  <c r="BA119" i="10"/>
  <c r="BB119" i="10"/>
  <c r="BC119" i="10"/>
  <c r="BD119" i="10"/>
  <c r="BE119" i="10"/>
  <c r="BF119" i="10"/>
  <c r="BG119" i="10"/>
  <c r="BH119" i="10"/>
  <c r="BI119" i="10"/>
  <c r="BJ119" i="10"/>
  <c r="BJ109" i="10"/>
  <c r="BJ108" i="10"/>
  <c r="BJ100" i="14"/>
  <c r="BJ115" i="14"/>
  <c r="BJ118" i="14"/>
  <c r="BJ122" i="14"/>
  <c r="BK110" i="10"/>
  <c r="BJ101" i="14"/>
  <c r="BK111" i="10"/>
  <c r="BJ103" i="14"/>
  <c r="BK112" i="10"/>
  <c r="BK113" i="10"/>
  <c r="BK114" i="10"/>
  <c r="BJ110" i="14"/>
  <c r="BK115" i="10"/>
  <c r="BK116" i="10"/>
  <c r="BJ24" i="14"/>
  <c r="BJ56" i="14"/>
  <c r="BJ86" i="14"/>
  <c r="BJ116" i="14"/>
  <c r="BK117" i="10"/>
  <c r="BK118" i="10"/>
  <c r="BK119" i="10"/>
  <c r="BK109" i="10"/>
  <c r="BK108" i="10"/>
  <c r="BJ88" i="11"/>
  <c r="BJ31" i="13"/>
  <c r="D121" i="10"/>
  <c r="E121" i="10"/>
  <c r="F121" i="10"/>
  <c r="G121" i="10"/>
  <c r="H121" i="10"/>
  <c r="I121" i="10"/>
  <c r="J121" i="10"/>
  <c r="K121" i="10"/>
  <c r="L121" i="10"/>
  <c r="M121" i="10"/>
  <c r="N121" i="10"/>
  <c r="O121" i="10"/>
  <c r="P121" i="10"/>
  <c r="Q121" i="10"/>
  <c r="R121" i="10"/>
  <c r="S121" i="10"/>
  <c r="T121" i="10"/>
  <c r="U121" i="10"/>
  <c r="V121" i="10"/>
  <c r="W121" i="10"/>
  <c r="X121" i="10"/>
  <c r="Y121" i="10"/>
  <c r="Z121" i="10"/>
  <c r="AA121" i="10"/>
  <c r="AB121" i="10"/>
  <c r="AC121" i="10"/>
  <c r="AD121" i="10"/>
  <c r="AE121" i="10"/>
  <c r="AF121" i="10"/>
  <c r="AG121" i="10"/>
  <c r="AH121" i="10"/>
  <c r="AI121" i="10"/>
  <c r="AJ121" i="10"/>
  <c r="AK121" i="10"/>
  <c r="AL121" i="10"/>
  <c r="AM121" i="10"/>
  <c r="AN121" i="10"/>
  <c r="AO121" i="10"/>
  <c r="AP121" i="10"/>
  <c r="AQ121" i="10"/>
  <c r="AR121" i="10"/>
  <c r="AS121" i="10"/>
  <c r="AT121" i="10"/>
  <c r="AU121" i="10"/>
  <c r="AV121" i="10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J32" i="13"/>
  <c r="BJ30" i="13"/>
  <c r="D123" i="10"/>
  <c r="E123" i="10"/>
  <c r="F123" i="10"/>
  <c r="G123" i="10"/>
  <c r="H123" i="10"/>
  <c r="I123" i="10"/>
  <c r="J123" i="10"/>
  <c r="K123" i="10"/>
  <c r="L123" i="10"/>
  <c r="M123" i="10"/>
  <c r="N123" i="10"/>
  <c r="O123" i="10"/>
  <c r="P123" i="10"/>
  <c r="Q123" i="10"/>
  <c r="R123" i="10"/>
  <c r="S123" i="10"/>
  <c r="T123" i="10"/>
  <c r="U123" i="10"/>
  <c r="V123" i="10"/>
  <c r="W123" i="10"/>
  <c r="X123" i="10"/>
  <c r="Y123" i="10"/>
  <c r="Z123" i="10"/>
  <c r="AA123" i="10"/>
  <c r="AB123" i="10"/>
  <c r="AC123" i="10"/>
  <c r="AD123" i="10"/>
  <c r="AE123" i="10"/>
  <c r="AF123" i="10"/>
  <c r="AG123" i="10"/>
  <c r="AH123" i="10"/>
  <c r="AI123" i="10"/>
  <c r="AJ123" i="10"/>
  <c r="AK123" i="10"/>
  <c r="AL123" i="10"/>
  <c r="AM123" i="10"/>
  <c r="AN123" i="10"/>
  <c r="AO123" i="10"/>
  <c r="AP123" i="10"/>
  <c r="AQ123" i="10"/>
  <c r="AR123" i="10"/>
  <c r="AS123" i="10"/>
  <c r="AT123" i="10"/>
  <c r="AU123" i="10"/>
  <c r="AV123" i="10"/>
  <c r="AW123" i="10"/>
  <c r="AX123" i="10"/>
  <c r="AY123" i="10"/>
  <c r="AZ123" i="10"/>
  <c r="BA123" i="10"/>
  <c r="BB123" i="10"/>
  <c r="BC123" i="10"/>
  <c r="BD123" i="10"/>
  <c r="BE123" i="10"/>
  <c r="BF123" i="10"/>
  <c r="BG123" i="10"/>
  <c r="BH123" i="10"/>
  <c r="BI123" i="10"/>
  <c r="BJ123" i="10"/>
  <c r="D124" i="10"/>
  <c r="E124" i="10"/>
  <c r="F124" i="10"/>
  <c r="G124" i="10"/>
  <c r="H124" i="10"/>
  <c r="I124" i="10"/>
  <c r="J124" i="10"/>
  <c r="K124" i="10"/>
  <c r="L124" i="10"/>
  <c r="M124" i="10"/>
  <c r="N124" i="10"/>
  <c r="O124" i="10"/>
  <c r="P124" i="10"/>
  <c r="Q124" i="10"/>
  <c r="R124" i="10"/>
  <c r="S124" i="10"/>
  <c r="T124" i="10"/>
  <c r="U124" i="10"/>
  <c r="V124" i="10"/>
  <c r="W124" i="10"/>
  <c r="X124" i="10"/>
  <c r="Y124" i="10"/>
  <c r="Z124" i="10"/>
  <c r="AA124" i="10"/>
  <c r="AB124" i="10"/>
  <c r="AC124" i="10"/>
  <c r="AD124" i="10"/>
  <c r="AE124" i="10"/>
  <c r="AF124" i="10"/>
  <c r="AG124" i="10"/>
  <c r="AH124" i="10"/>
  <c r="AI124" i="10"/>
  <c r="AJ124" i="10"/>
  <c r="AK124" i="10"/>
  <c r="AL124" i="10"/>
  <c r="AM124" i="10"/>
  <c r="AN124" i="10"/>
  <c r="AO124" i="10"/>
  <c r="AP124" i="10"/>
  <c r="AQ124" i="10"/>
  <c r="AR124" i="10"/>
  <c r="AS124" i="10"/>
  <c r="AT124" i="10"/>
  <c r="AU124" i="10"/>
  <c r="AV124" i="10"/>
  <c r="AW124" i="10"/>
  <c r="AX124" i="10"/>
  <c r="AY124" i="10"/>
  <c r="AZ124" i="10"/>
  <c r="BA124" i="10"/>
  <c r="BB124" i="10"/>
  <c r="BC124" i="10"/>
  <c r="BD124" i="10"/>
  <c r="BE124" i="10"/>
  <c r="BF124" i="10"/>
  <c r="BG124" i="10"/>
  <c r="BH124" i="10"/>
  <c r="BI124" i="10"/>
  <c r="BJ124" i="10"/>
  <c r="D125" i="10"/>
  <c r="E125" i="10"/>
  <c r="F125" i="10"/>
  <c r="G125" i="10"/>
  <c r="H125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Z125" i="10"/>
  <c r="AA125" i="10"/>
  <c r="AB125" i="10"/>
  <c r="AC125" i="10"/>
  <c r="AD125" i="10"/>
  <c r="AE125" i="10"/>
  <c r="AF125" i="10"/>
  <c r="AG125" i="10"/>
  <c r="AH125" i="10"/>
  <c r="AI125" i="10"/>
  <c r="AJ125" i="10"/>
  <c r="AK125" i="10"/>
  <c r="AL125" i="10"/>
  <c r="AM125" i="10"/>
  <c r="AN125" i="10"/>
  <c r="AO125" i="10"/>
  <c r="AP125" i="10"/>
  <c r="AQ125" i="10"/>
  <c r="AR125" i="10"/>
  <c r="AS125" i="10"/>
  <c r="AT125" i="10"/>
  <c r="AU125" i="10"/>
  <c r="AV125" i="10"/>
  <c r="AW125" i="10"/>
  <c r="AX125" i="10"/>
  <c r="AY125" i="10"/>
  <c r="AZ125" i="10"/>
  <c r="BA125" i="10"/>
  <c r="BB125" i="10"/>
  <c r="BC125" i="10"/>
  <c r="BD125" i="10"/>
  <c r="BE125" i="10"/>
  <c r="BF125" i="10"/>
  <c r="BG125" i="10"/>
  <c r="BH125" i="10"/>
  <c r="BI125" i="10"/>
  <c r="BJ125" i="10"/>
  <c r="D126" i="10"/>
  <c r="E126" i="10"/>
  <c r="F126" i="10"/>
  <c r="G126" i="10"/>
  <c r="H126" i="10"/>
  <c r="I126" i="10"/>
  <c r="J126" i="10"/>
  <c r="K126" i="10"/>
  <c r="L126" i="10"/>
  <c r="M126" i="10"/>
  <c r="N126" i="10"/>
  <c r="O126" i="10"/>
  <c r="P126" i="10"/>
  <c r="Q126" i="10"/>
  <c r="R126" i="10"/>
  <c r="S126" i="10"/>
  <c r="T126" i="10"/>
  <c r="U126" i="10"/>
  <c r="V126" i="10"/>
  <c r="W126" i="10"/>
  <c r="X126" i="10"/>
  <c r="Y126" i="10"/>
  <c r="Z126" i="10"/>
  <c r="AA126" i="10"/>
  <c r="AB126" i="10"/>
  <c r="AC126" i="10"/>
  <c r="AD126" i="10"/>
  <c r="AE126" i="10"/>
  <c r="AF126" i="10"/>
  <c r="AG126" i="10"/>
  <c r="AH126" i="10"/>
  <c r="AI126" i="10"/>
  <c r="AJ126" i="10"/>
  <c r="AK126" i="10"/>
  <c r="AL126" i="10"/>
  <c r="AM126" i="10"/>
  <c r="AN126" i="10"/>
  <c r="AO126" i="10"/>
  <c r="AP126" i="10"/>
  <c r="AQ126" i="10"/>
  <c r="AR126" i="10"/>
  <c r="AS126" i="10"/>
  <c r="AT126" i="10"/>
  <c r="AU126" i="10"/>
  <c r="AV126" i="10"/>
  <c r="AW126" i="10"/>
  <c r="AX126" i="10"/>
  <c r="AY126" i="10"/>
  <c r="AZ126" i="10"/>
  <c r="BA126" i="10"/>
  <c r="BB126" i="10"/>
  <c r="BC126" i="10"/>
  <c r="BD126" i="10"/>
  <c r="BE126" i="10"/>
  <c r="BF126" i="10"/>
  <c r="BG126" i="10"/>
  <c r="BH126" i="10"/>
  <c r="BI126" i="10"/>
  <c r="BJ126" i="10"/>
  <c r="D127" i="10"/>
  <c r="E127" i="10"/>
  <c r="F127" i="10"/>
  <c r="G127" i="10"/>
  <c r="H127" i="10"/>
  <c r="I127" i="10"/>
  <c r="J127" i="10"/>
  <c r="K127" i="10"/>
  <c r="L127" i="10"/>
  <c r="M127" i="10"/>
  <c r="N127" i="10"/>
  <c r="O127" i="10"/>
  <c r="P127" i="10"/>
  <c r="Q127" i="10"/>
  <c r="R127" i="10"/>
  <c r="S127" i="10"/>
  <c r="T127" i="10"/>
  <c r="U127" i="10"/>
  <c r="V127" i="10"/>
  <c r="W127" i="10"/>
  <c r="X127" i="10"/>
  <c r="Y127" i="10"/>
  <c r="Z127" i="10"/>
  <c r="AA127" i="10"/>
  <c r="AB127" i="10"/>
  <c r="AC127" i="10"/>
  <c r="AD127" i="10"/>
  <c r="AE127" i="10"/>
  <c r="AF127" i="10"/>
  <c r="AG127" i="10"/>
  <c r="AH127" i="10"/>
  <c r="AI127" i="10"/>
  <c r="AJ127" i="10"/>
  <c r="AK127" i="10"/>
  <c r="AL127" i="10"/>
  <c r="AM127" i="10"/>
  <c r="AN127" i="10"/>
  <c r="AO127" i="10"/>
  <c r="AP127" i="10"/>
  <c r="AQ127" i="10"/>
  <c r="AR127" i="10"/>
  <c r="AS127" i="10"/>
  <c r="AT127" i="10"/>
  <c r="AU127" i="10"/>
  <c r="AV127" i="10"/>
  <c r="AW127" i="10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D128" i="10"/>
  <c r="E128" i="10"/>
  <c r="F128" i="10"/>
  <c r="G128" i="10"/>
  <c r="H128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Z128" i="10"/>
  <c r="AA128" i="10"/>
  <c r="AB128" i="10"/>
  <c r="AC128" i="10"/>
  <c r="AD128" i="10"/>
  <c r="AE128" i="10"/>
  <c r="AF128" i="10"/>
  <c r="AG128" i="10"/>
  <c r="AH128" i="10"/>
  <c r="AI128" i="10"/>
  <c r="AJ128" i="10"/>
  <c r="AK128" i="10"/>
  <c r="AL128" i="10"/>
  <c r="AM128" i="10"/>
  <c r="AN128" i="10"/>
  <c r="AO128" i="10"/>
  <c r="AP128" i="10"/>
  <c r="AQ128" i="10"/>
  <c r="AR128" i="10"/>
  <c r="AS128" i="10"/>
  <c r="AT128" i="10"/>
  <c r="AU128" i="10"/>
  <c r="AV128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D129" i="10"/>
  <c r="E129" i="10"/>
  <c r="F129" i="10"/>
  <c r="G129" i="10"/>
  <c r="H129" i="10"/>
  <c r="I129" i="10"/>
  <c r="J129" i="10"/>
  <c r="K129" i="10"/>
  <c r="L129" i="10"/>
  <c r="M129" i="10"/>
  <c r="N129" i="10"/>
  <c r="O129" i="10"/>
  <c r="P129" i="10"/>
  <c r="Q129" i="10"/>
  <c r="R129" i="10"/>
  <c r="S129" i="10"/>
  <c r="T129" i="10"/>
  <c r="U129" i="10"/>
  <c r="V129" i="10"/>
  <c r="W129" i="10"/>
  <c r="X129" i="10"/>
  <c r="Y129" i="10"/>
  <c r="Z129" i="10"/>
  <c r="AA129" i="10"/>
  <c r="AB129" i="10"/>
  <c r="AC129" i="10"/>
  <c r="AD129" i="10"/>
  <c r="AE129" i="10"/>
  <c r="AF129" i="10"/>
  <c r="AG129" i="10"/>
  <c r="AH129" i="10"/>
  <c r="AI129" i="10"/>
  <c r="AJ129" i="10"/>
  <c r="AK129" i="10"/>
  <c r="AL129" i="10"/>
  <c r="AM129" i="10"/>
  <c r="AN129" i="10"/>
  <c r="AO129" i="10"/>
  <c r="AP129" i="10"/>
  <c r="AQ129" i="10"/>
  <c r="AR129" i="10"/>
  <c r="AS129" i="10"/>
  <c r="AT129" i="10"/>
  <c r="AU129" i="10"/>
  <c r="AV129" i="10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J122" i="10"/>
  <c r="BK123" i="10"/>
  <c r="BK124" i="10"/>
  <c r="BK125" i="10"/>
  <c r="BK126" i="10"/>
  <c r="BJ201" i="14"/>
  <c r="BK127" i="10"/>
  <c r="BK128" i="10"/>
  <c r="BK129" i="10"/>
  <c r="BK122" i="10"/>
  <c r="BJ33" i="13"/>
  <c r="BJ29" i="13"/>
  <c r="D92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Z92" i="10"/>
  <c r="AA92" i="10"/>
  <c r="AB92" i="10"/>
  <c r="AC92" i="10"/>
  <c r="AD92" i="10"/>
  <c r="AE92" i="10"/>
  <c r="AF92" i="10"/>
  <c r="AG92" i="10"/>
  <c r="AH92" i="10"/>
  <c r="AI92" i="10"/>
  <c r="AJ92" i="10"/>
  <c r="AK92" i="10"/>
  <c r="AL92" i="10"/>
  <c r="AM92" i="10"/>
  <c r="AN92" i="10"/>
  <c r="AO92" i="10"/>
  <c r="AP92" i="10"/>
  <c r="AQ92" i="10"/>
  <c r="AR92" i="10"/>
  <c r="AS92" i="10"/>
  <c r="AT92" i="10"/>
  <c r="AU92" i="10"/>
  <c r="AV92" i="10"/>
  <c r="AW92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J41" i="13"/>
  <c r="D93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Z93" i="10"/>
  <c r="AA93" i="10"/>
  <c r="AB93" i="10"/>
  <c r="AC93" i="10"/>
  <c r="AD93" i="10"/>
  <c r="AE93" i="10"/>
  <c r="AF93" i="10"/>
  <c r="AG93" i="10"/>
  <c r="AH93" i="10"/>
  <c r="AI93" i="10"/>
  <c r="AJ93" i="10"/>
  <c r="AK93" i="10"/>
  <c r="AL93" i="10"/>
  <c r="AM93" i="10"/>
  <c r="AN93" i="10"/>
  <c r="AO93" i="10"/>
  <c r="AP93" i="10"/>
  <c r="AQ93" i="10"/>
  <c r="AR93" i="10"/>
  <c r="AS93" i="10"/>
  <c r="AT93" i="10"/>
  <c r="AU93" i="10"/>
  <c r="AV93" i="10"/>
  <c r="AW93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J42" i="13"/>
  <c r="D95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Z95" i="10"/>
  <c r="AA95" i="10"/>
  <c r="AB95" i="10"/>
  <c r="AC95" i="10"/>
  <c r="AD95" i="10"/>
  <c r="AE95" i="10"/>
  <c r="AF95" i="10"/>
  <c r="AG95" i="10"/>
  <c r="AH95" i="10"/>
  <c r="AI95" i="10"/>
  <c r="AJ95" i="10"/>
  <c r="AK95" i="10"/>
  <c r="AL95" i="10"/>
  <c r="AM95" i="10"/>
  <c r="AN95" i="10"/>
  <c r="AO95" i="10"/>
  <c r="AP95" i="10"/>
  <c r="AQ95" i="10"/>
  <c r="AR95" i="10"/>
  <c r="AS95" i="10"/>
  <c r="AT95" i="10"/>
  <c r="AU95" i="10"/>
  <c r="AV95" i="10"/>
  <c r="AW95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J44" i="13"/>
  <c r="D94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Z94" i="10"/>
  <c r="AA94" i="10"/>
  <c r="AB94" i="10"/>
  <c r="AC94" i="10"/>
  <c r="AD94" i="10"/>
  <c r="AE94" i="10"/>
  <c r="AF94" i="10"/>
  <c r="AG94" i="10"/>
  <c r="AH94" i="10"/>
  <c r="AI94" i="10"/>
  <c r="AJ94" i="10"/>
  <c r="AK94" i="10"/>
  <c r="AL94" i="10"/>
  <c r="AM94" i="10"/>
  <c r="AN94" i="10"/>
  <c r="AO94" i="10"/>
  <c r="AP94" i="10"/>
  <c r="AQ94" i="10"/>
  <c r="AR94" i="10"/>
  <c r="AS94" i="10"/>
  <c r="AT94" i="10"/>
  <c r="AU94" i="10"/>
  <c r="AV94" i="10"/>
  <c r="AW94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J46" i="13"/>
  <c r="BJ48" i="13"/>
  <c r="BJ49" i="13"/>
  <c r="D56" i="10"/>
  <c r="E56" i="10"/>
  <c r="F56" i="10"/>
  <c r="G56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Z56" i="10"/>
  <c r="AA56" i="10"/>
  <c r="AB56" i="10"/>
  <c r="AC56" i="10"/>
  <c r="AD56" i="10"/>
  <c r="AE56" i="10"/>
  <c r="AF56" i="10"/>
  <c r="AG56" i="10"/>
  <c r="AH56" i="10"/>
  <c r="AI56" i="10"/>
  <c r="AJ56" i="10"/>
  <c r="AK56" i="10"/>
  <c r="AL56" i="10"/>
  <c r="AM56" i="10"/>
  <c r="AN56" i="10"/>
  <c r="AO56" i="10"/>
  <c r="AP56" i="10"/>
  <c r="AQ56" i="10"/>
  <c r="AR56" i="10"/>
  <c r="AS56" i="10"/>
  <c r="AT56" i="10"/>
  <c r="AU56" i="10"/>
  <c r="AV56" i="10"/>
  <c r="AW56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J79" i="13"/>
  <c r="D59" i="10"/>
  <c r="E59" i="10"/>
  <c r="F59" i="10"/>
  <c r="G59" i="10"/>
  <c r="H59" i="10"/>
  <c r="I59" i="10"/>
  <c r="J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Z59" i="10"/>
  <c r="AA59" i="10"/>
  <c r="AB59" i="10"/>
  <c r="AC59" i="10"/>
  <c r="AD59" i="10"/>
  <c r="AE59" i="10"/>
  <c r="AF59" i="10"/>
  <c r="AG59" i="10"/>
  <c r="AH59" i="10"/>
  <c r="AI59" i="10"/>
  <c r="AJ59" i="10"/>
  <c r="AK59" i="10"/>
  <c r="AL59" i="10"/>
  <c r="AM59" i="10"/>
  <c r="AN59" i="10"/>
  <c r="AO59" i="10"/>
  <c r="AP59" i="10"/>
  <c r="AQ59" i="10"/>
  <c r="AR59" i="10"/>
  <c r="AS59" i="10"/>
  <c r="AT59" i="10"/>
  <c r="AU59" i="10"/>
  <c r="AV59" i="10"/>
  <c r="AW59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J81" i="13"/>
  <c r="BJ82" i="13"/>
  <c r="BJ134" i="13"/>
  <c r="BJ135" i="13"/>
  <c r="BJ136" i="13"/>
  <c r="BJ138" i="13"/>
  <c r="BI119" i="13"/>
  <c r="BI96" i="13"/>
  <c r="BI97" i="13"/>
  <c r="BI95" i="13"/>
  <c r="BI127" i="13"/>
  <c r="BI129" i="13"/>
  <c r="BI130" i="13"/>
  <c r="BI128" i="13"/>
  <c r="BI123" i="13"/>
  <c r="BI124" i="13"/>
  <c r="BI122" i="13"/>
  <c r="BI125" i="13"/>
  <c r="BI126" i="13"/>
  <c r="BI131" i="13"/>
  <c r="BI174" i="10"/>
  <c r="BI89" i="13"/>
  <c r="BI88" i="13"/>
  <c r="BI90" i="13"/>
  <c r="BI38" i="13"/>
  <c r="BI37" i="13"/>
  <c r="BI39" i="13"/>
  <c r="BI35" i="13"/>
  <c r="BI36" i="13"/>
  <c r="BI34" i="13"/>
  <c r="BI45" i="13"/>
  <c r="BI47" i="13"/>
  <c r="BI6" i="11"/>
  <c r="BI10" i="11"/>
  <c r="BI14" i="11"/>
  <c r="BI18" i="11"/>
  <c r="BI6" i="13"/>
  <c r="BI7" i="11"/>
  <c r="BI11" i="11"/>
  <c r="BI15" i="11"/>
  <c r="BI19" i="11"/>
  <c r="BI7" i="13"/>
  <c r="BI8" i="11"/>
  <c r="BI12" i="11"/>
  <c r="BI16" i="11"/>
  <c r="BI20" i="11"/>
  <c r="BI8" i="13"/>
  <c r="BI5" i="13"/>
  <c r="BI4" i="13"/>
  <c r="BI28" i="13"/>
  <c r="BI27" i="13"/>
  <c r="BI18" i="13"/>
  <c r="BI17" i="13"/>
  <c r="BI20" i="13"/>
  <c r="BI19" i="13"/>
  <c r="BI22" i="13"/>
  <c r="BI21" i="13"/>
  <c r="BI24" i="13"/>
  <c r="BI23" i="13"/>
  <c r="BI26" i="13"/>
  <c r="BI25" i="13"/>
  <c r="BI16" i="13"/>
  <c r="BI109" i="10"/>
  <c r="BI108" i="10"/>
  <c r="BI88" i="11"/>
  <c r="BI31" i="13"/>
  <c r="BI32" i="13"/>
  <c r="BI30" i="13"/>
  <c r="BI122" i="10"/>
  <c r="BI33" i="13"/>
  <c r="BI29" i="13"/>
  <c r="BI41" i="13"/>
  <c r="BI42" i="13"/>
  <c r="BI44" i="13"/>
  <c r="BI46" i="13"/>
  <c r="BI48" i="13"/>
  <c r="BI49" i="13"/>
  <c r="BI79" i="13"/>
  <c r="BI81" i="13"/>
  <c r="BI82" i="13"/>
  <c r="BI134" i="13"/>
  <c r="BI135" i="13"/>
  <c r="BI136" i="13"/>
  <c r="BI138" i="13"/>
  <c r="BH119" i="13"/>
  <c r="BH96" i="13"/>
  <c r="BH97" i="13"/>
  <c r="BH95" i="13"/>
  <c r="BH127" i="13"/>
  <c r="BH129" i="13"/>
  <c r="BH130" i="13"/>
  <c r="BH128" i="13"/>
  <c r="BH123" i="13"/>
  <c r="BH124" i="13"/>
  <c r="BH122" i="13"/>
  <c r="BH125" i="13"/>
  <c r="BH126" i="13"/>
  <c r="BH131" i="13"/>
  <c r="BH174" i="10"/>
  <c r="BH89" i="13"/>
  <c r="BH88" i="13"/>
  <c r="BH90" i="13"/>
  <c r="BH38" i="13"/>
  <c r="BH37" i="13"/>
  <c r="BH39" i="13"/>
  <c r="BH35" i="13"/>
  <c r="BH36" i="13"/>
  <c r="BH34" i="13"/>
  <c r="BH45" i="13"/>
  <c r="BH47" i="13"/>
  <c r="BH6" i="11"/>
  <c r="BH10" i="11"/>
  <c r="BH14" i="11"/>
  <c r="BH18" i="11"/>
  <c r="BH6" i="13"/>
  <c r="BH7" i="11"/>
  <c r="BH11" i="11"/>
  <c r="BH15" i="11"/>
  <c r="BH19" i="11"/>
  <c r="BH7" i="13"/>
  <c r="BH8" i="11"/>
  <c r="BH12" i="11"/>
  <c r="BH16" i="11"/>
  <c r="BH20" i="11"/>
  <c r="BH8" i="13"/>
  <c r="BH5" i="13"/>
  <c r="BH4" i="13"/>
  <c r="BH28" i="13"/>
  <c r="BH27" i="13"/>
  <c r="BH18" i="13"/>
  <c r="BH17" i="13"/>
  <c r="BH20" i="13"/>
  <c r="BH19" i="13"/>
  <c r="BH22" i="13"/>
  <c r="BH21" i="13"/>
  <c r="BH24" i="13"/>
  <c r="BH23" i="13"/>
  <c r="BH26" i="13"/>
  <c r="BH25" i="13"/>
  <c r="BH16" i="13"/>
  <c r="BH109" i="10"/>
  <c r="BH108" i="10"/>
  <c r="BH88" i="11"/>
  <c r="BH31" i="13"/>
  <c r="BH32" i="13"/>
  <c r="BH30" i="13"/>
  <c r="BH122" i="10"/>
  <c r="BH33" i="13"/>
  <c r="BH29" i="13"/>
  <c r="BH41" i="13"/>
  <c r="BH42" i="13"/>
  <c r="BH44" i="13"/>
  <c r="BH46" i="13"/>
  <c r="BH48" i="13"/>
  <c r="BH49" i="13"/>
  <c r="BH79" i="13"/>
  <c r="BH81" i="13"/>
  <c r="BH82" i="13"/>
  <c r="BH134" i="13"/>
  <c r="BH135" i="13"/>
  <c r="BH136" i="13"/>
  <c r="BH138" i="13"/>
  <c r="BG119" i="13"/>
  <c r="BG96" i="13"/>
  <c r="BG97" i="13"/>
  <c r="BG95" i="13"/>
  <c r="BG127" i="13"/>
  <c r="BG129" i="13"/>
  <c r="BG130" i="13"/>
  <c r="BG128" i="13"/>
  <c r="BG123" i="13"/>
  <c r="BG124" i="13"/>
  <c r="BG122" i="13"/>
  <c r="BG125" i="13"/>
  <c r="BG126" i="13"/>
  <c r="BG131" i="13"/>
  <c r="BG174" i="10"/>
  <c r="BG89" i="13"/>
  <c r="BG88" i="13"/>
  <c r="BG90" i="13"/>
  <c r="BG38" i="13"/>
  <c r="BG37" i="13"/>
  <c r="BG39" i="13"/>
  <c r="BG35" i="13"/>
  <c r="BG36" i="13"/>
  <c r="BG34" i="13"/>
  <c r="BG45" i="13"/>
  <c r="BG47" i="13"/>
  <c r="BG6" i="11"/>
  <c r="BG10" i="11"/>
  <c r="BG14" i="11"/>
  <c r="BG18" i="11"/>
  <c r="BG6" i="13"/>
  <c r="BG7" i="11"/>
  <c r="BG11" i="11"/>
  <c r="BG15" i="11"/>
  <c r="BG19" i="11"/>
  <c r="BG7" i="13"/>
  <c r="BG8" i="11"/>
  <c r="BG12" i="11"/>
  <c r="BG16" i="11"/>
  <c r="BG20" i="11"/>
  <c r="BG8" i="13"/>
  <c r="BG5" i="13"/>
  <c r="BG4" i="13"/>
  <c r="BG28" i="13"/>
  <c r="BG27" i="13"/>
  <c r="BG18" i="13"/>
  <c r="BG17" i="13"/>
  <c r="BG20" i="13"/>
  <c r="BG19" i="13"/>
  <c r="BG22" i="13"/>
  <c r="BG21" i="13"/>
  <c r="BG24" i="13"/>
  <c r="BG23" i="13"/>
  <c r="BG26" i="13"/>
  <c r="BG25" i="13"/>
  <c r="BG16" i="13"/>
  <c r="BG109" i="10"/>
  <c r="BG108" i="10"/>
  <c r="BG88" i="11"/>
  <c r="BG31" i="13"/>
  <c r="BG32" i="13"/>
  <c r="BG30" i="13"/>
  <c r="BG122" i="10"/>
  <c r="BG33" i="13"/>
  <c r="BG29" i="13"/>
  <c r="BG41" i="13"/>
  <c r="BG42" i="13"/>
  <c r="BG44" i="13"/>
  <c r="BG46" i="13"/>
  <c r="BG48" i="13"/>
  <c r="BG49" i="13"/>
  <c r="BG79" i="13"/>
  <c r="BG81" i="13"/>
  <c r="BG82" i="13"/>
  <c r="BG134" i="13"/>
  <c r="BG135" i="13"/>
  <c r="BG136" i="13"/>
  <c r="BG138" i="13"/>
  <c r="BF119" i="13"/>
  <c r="BF96" i="13"/>
  <c r="BF97" i="13"/>
  <c r="BF95" i="13"/>
  <c r="BF127" i="13"/>
  <c r="BF129" i="13"/>
  <c r="BF130" i="13"/>
  <c r="BF128" i="13"/>
  <c r="BF123" i="13"/>
  <c r="BF124" i="13"/>
  <c r="BF122" i="13"/>
  <c r="BF125" i="13"/>
  <c r="BF126" i="13"/>
  <c r="BF131" i="13"/>
  <c r="BF174" i="10"/>
  <c r="BF89" i="13"/>
  <c r="BF88" i="13"/>
  <c r="BF90" i="13"/>
  <c r="BF38" i="13"/>
  <c r="BF37" i="13"/>
  <c r="BF39" i="13"/>
  <c r="BF35" i="13"/>
  <c r="BF36" i="13"/>
  <c r="BF34" i="13"/>
  <c r="BF45" i="13"/>
  <c r="BF47" i="13"/>
  <c r="BF6" i="11"/>
  <c r="BF10" i="11"/>
  <c r="BF14" i="11"/>
  <c r="BF18" i="11"/>
  <c r="BF6" i="13"/>
  <c r="BF7" i="11"/>
  <c r="BF11" i="11"/>
  <c r="BF15" i="11"/>
  <c r="BF19" i="11"/>
  <c r="BF7" i="13"/>
  <c r="BF8" i="11"/>
  <c r="BF12" i="11"/>
  <c r="BF16" i="11"/>
  <c r="BF20" i="11"/>
  <c r="BF8" i="13"/>
  <c r="BF5" i="13"/>
  <c r="BF4" i="13"/>
  <c r="BF28" i="13"/>
  <c r="BF27" i="13"/>
  <c r="BF18" i="13"/>
  <c r="BF17" i="13"/>
  <c r="BF20" i="13"/>
  <c r="BF19" i="13"/>
  <c r="BF22" i="13"/>
  <c r="BF21" i="13"/>
  <c r="BF24" i="13"/>
  <c r="BF23" i="13"/>
  <c r="BF26" i="13"/>
  <c r="BF25" i="13"/>
  <c r="BF16" i="13"/>
  <c r="BF109" i="10"/>
  <c r="BF108" i="10"/>
  <c r="BF88" i="11"/>
  <c r="BF31" i="13"/>
  <c r="BF32" i="13"/>
  <c r="BF30" i="13"/>
  <c r="BF122" i="10"/>
  <c r="BF33" i="13"/>
  <c r="BF29" i="13"/>
  <c r="BF41" i="13"/>
  <c r="BF42" i="13"/>
  <c r="BF44" i="13"/>
  <c r="BF46" i="13"/>
  <c r="BF48" i="13"/>
  <c r="BF49" i="13"/>
  <c r="BF79" i="13"/>
  <c r="BF81" i="13"/>
  <c r="BF82" i="13"/>
  <c r="BF134" i="13"/>
  <c r="BF135" i="13"/>
  <c r="BF136" i="13"/>
  <c r="BF138" i="13"/>
  <c r="BE119" i="13"/>
  <c r="BE96" i="13"/>
  <c r="BE97" i="13"/>
  <c r="BE95" i="13"/>
  <c r="BE127" i="13"/>
  <c r="BE129" i="13"/>
  <c r="BE130" i="13"/>
  <c r="BE128" i="13"/>
  <c r="BE123" i="13"/>
  <c r="BE124" i="13"/>
  <c r="BE122" i="13"/>
  <c r="BE125" i="13"/>
  <c r="BE126" i="13"/>
  <c r="BE131" i="13"/>
  <c r="BE174" i="10"/>
  <c r="BE89" i="13"/>
  <c r="BE88" i="13"/>
  <c r="BE90" i="13"/>
  <c r="BE38" i="13"/>
  <c r="BE37" i="13"/>
  <c r="BE39" i="13"/>
  <c r="BE35" i="13"/>
  <c r="BE36" i="13"/>
  <c r="BE34" i="13"/>
  <c r="BE45" i="13"/>
  <c r="BE47" i="13"/>
  <c r="BE6" i="11"/>
  <c r="BE10" i="11"/>
  <c r="BE14" i="11"/>
  <c r="BE18" i="11"/>
  <c r="BE6" i="13"/>
  <c r="BE7" i="11"/>
  <c r="BE11" i="11"/>
  <c r="BE15" i="11"/>
  <c r="BE19" i="11"/>
  <c r="BE7" i="13"/>
  <c r="BE8" i="11"/>
  <c r="BE12" i="11"/>
  <c r="BE16" i="11"/>
  <c r="BE20" i="11"/>
  <c r="BE8" i="13"/>
  <c r="BE5" i="13"/>
  <c r="BE4" i="13"/>
  <c r="BE28" i="13"/>
  <c r="BE27" i="13"/>
  <c r="BE18" i="13"/>
  <c r="BE17" i="13"/>
  <c r="BE20" i="13"/>
  <c r="BE19" i="13"/>
  <c r="BE22" i="13"/>
  <c r="BE21" i="13"/>
  <c r="BE24" i="13"/>
  <c r="BE23" i="13"/>
  <c r="BE26" i="13"/>
  <c r="BE25" i="13"/>
  <c r="BE16" i="13"/>
  <c r="BE109" i="10"/>
  <c r="BE108" i="10"/>
  <c r="BE88" i="11"/>
  <c r="BE31" i="13"/>
  <c r="BE32" i="13"/>
  <c r="BE30" i="13"/>
  <c r="BE122" i="10"/>
  <c r="BE33" i="13"/>
  <c r="BE29" i="13"/>
  <c r="BE41" i="13"/>
  <c r="BE42" i="13"/>
  <c r="BE44" i="13"/>
  <c r="BE46" i="13"/>
  <c r="BE48" i="13"/>
  <c r="BE49" i="13"/>
  <c r="BE79" i="13"/>
  <c r="BE81" i="13"/>
  <c r="BE82" i="13"/>
  <c r="BE134" i="13"/>
  <c r="BE135" i="13"/>
  <c r="BE136" i="13"/>
  <c r="BE138" i="13"/>
  <c r="BD119" i="13"/>
  <c r="BD96" i="13"/>
  <c r="BD97" i="13"/>
  <c r="BD95" i="13"/>
  <c r="BD127" i="13"/>
  <c r="BD129" i="13"/>
  <c r="BD130" i="13"/>
  <c r="BD128" i="13"/>
  <c r="BD123" i="13"/>
  <c r="BD124" i="13"/>
  <c r="BD122" i="13"/>
  <c r="BD125" i="13"/>
  <c r="BD126" i="13"/>
  <c r="BD131" i="13"/>
  <c r="BD174" i="10"/>
  <c r="BD89" i="13"/>
  <c r="BD88" i="13"/>
  <c r="BD90" i="13"/>
  <c r="BD38" i="13"/>
  <c r="BD37" i="13"/>
  <c r="BD39" i="13"/>
  <c r="BD35" i="13"/>
  <c r="BD36" i="13"/>
  <c r="BD34" i="13"/>
  <c r="BD45" i="13"/>
  <c r="BD47" i="13"/>
  <c r="BD6" i="11"/>
  <c r="BD10" i="11"/>
  <c r="BD14" i="11"/>
  <c r="BD18" i="11"/>
  <c r="BD6" i="13"/>
  <c r="BD7" i="11"/>
  <c r="BD11" i="11"/>
  <c r="BD15" i="11"/>
  <c r="BD19" i="11"/>
  <c r="BD7" i="13"/>
  <c r="BD8" i="11"/>
  <c r="BD12" i="11"/>
  <c r="BD16" i="11"/>
  <c r="BD20" i="11"/>
  <c r="BD8" i="13"/>
  <c r="BD5" i="13"/>
  <c r="BD4" i="13"/>
  <c r="BD28" i="13"/>
  <c r="BD27" i="13"/>
  <c r="BD18" i="13"/>
  <c r="BD17" i="13"/>
  <c r="BD20" i="13"/>
  <c r="BD19" i="13"/>
  <c r="BD22" i="13"/>
  <c r="BD21" i="13"/>
  <c r="BD24" i="13"/>
  <c r="BD23" i="13"/>
  <c r="BD26" i="13"/>
  <c r="BD25" i="13"/>
  <c r="BD16" i="13"/>
  <c r="BD109" i="10"/>
  <c r="BD108" i="10"/>
  <c r="BD88" i="11"/>
  <c r="BD31" i="13"/>
  <c r="BD32" i="13"/>
  <c r="BD30" i="13"/>
  <c r="BD122" i="10"/>
  <c r="BD33" i="13"/>
  <c r="BD29" i="13"/>
  <c r="BD41" i="13"/>
  <c r="BD42" i="13"/>
  <c r="BD44" i="13"/>
  <c r="BD46" i="13"/>
  <c r="BD48" i="13"/>
  <c r="BD49" i="13"/>
  <c r="BD79" i="13"/>
  <c r="BD81" i="13"/>
  <c r="BD82" i="13"/>
  <c r="BD134" i="13"/>
  <c r="BD135" i="13"/>
  <c r="BD136" i="13"/>
  <c r="BD138" i="13"/>
  <c r="BC119" i="13"/>
  <c r="BC96" i="13"/>
  <c r="BC97" i="13"/>
  <c r="BC95" i="13"/>
  <c r="BC127" i="13"/>
  <c r="BC129" i="13"/>
  <c r="BC130" i="13"/>
  <c r="BC128" i="13"/>
  <c r="BC123" i="13"/>
  <c r="BC124" i="13"/>
  <c r="BC122" i="13"/>
  <c r="BC125" i="13"/>
  <c r="BC126" i="13"/>
  <c r="BC131" i="13"/>
  <c r="BC174" i="10"/>
  <c r="BC89" i="13"/>
  <c r="BC88" i="13"/>
  <c r="BC90" i="13"/>
  <c r="BC38" i="13"/>
  <c r="BC37" i="13"/>
  <c r="BC39" i="13"/>
  <c r="BC35" i="13"/>
  <c r="BC36" i="13"/>
  <c r="BC34" i="13"/>
  <c r="BC45" i="13"/>
  <c r="BC47" i="13"/>
  <c r="BC6" i="11"/>
  <c r="BC10" i="11"/>
  <c r="BC14" i="11"/>
  <c r="BC18" i="11"/>
  <c r="BC6" i="13"/>
  <c r="BC7" i="11"/>
  <c r="BC11" i="11"/>
  <c r="BC15" i="11"/>
  <c r="BC19" i="11"/>
  <c r="BC7" i="13"/>
  <c r="BC8" i="11"/>
  <c r="BC12" i="11"/>
  <c r="BC16" i="11"/>
  <c r="BC20" i="11"/>
  <c r="BC8" i="13"/>
  <c r="BC5" i="13"/>
  <c r="BC4" i="13"/>
  <c r="BC28" i="13"/>
  <c r="BC27" i="13"/>
  <c r="BC18" i="13"/>
  <c r="BC17" i="13"/>
  <c r="BC20" i="13"/>
  <c r="BC19" i="13"/>
  <c r="BC22" i="13"/>
  <c r="BC21" i="13"/>
  <c r="BC24" i="13"/>
  <c r="BC23" i="13"/>
  <c r="BC26" i="13"/>
  <c r="BC25" i="13"/>
  <c r="BC16" i="13"/>
  <c r="BC109" i="10"/>
  <c r="BC108" i="10"/>
  <c r="BC88" i="11"/>
  <c r="BC31" i="13"/>
  <c r="BC32" i="13"/>
  <c r="BC30" i="13"/>
  <c r="BC122" i="10"/>
  <c r="BC33" i="13"/>
  <c r="BC29" i="13"/>
  <c r="BC41" i="13"/>
  <c r="BC42" i="13"/>
  <c r="BC44" i="13"/>
  <c r="BC46" i="13"/>
  <c r="BC48" i="13"/>
  <c r="BC49" i="13"/>
  <c r="BC79" i="13"/>
  <c r="BC81" i="13"/>
  <c r="BC82" i="13"/>
  <c r="BC134" i="13"/>
  <c r="BC135" i="13"/>
  <c r="BC136" i="13"/>
  <c r="BC138" i="13"/>
  <c r="BB119" i="13"/>
  <c r="BB96" i="13"/>
  <c r="BB97" i="13"/>
  <c r="BB95" i="13"/>
  <c r="BB127" i="13"/>
  <c r="BB129" i="13"/>
  <c r="BB130" i="13"/>
  <c r="BB128" i="13"/>
  <c r="BB123" i="13"/>
  <c r="BB124" i="13"/>
  <c r="BB122" i="13"/>
  <c r="BB125" i="13"/>
  <c r="BB126" i="13"/>
  <c r="BB131" i="13"/>
  <c r="BB174" i="10"/>
  <c r="BB89" i="13"/>
  <c r="BB88" i="13"/>
  <c r="BB90" i="13"/>
  <c r="BB38" i="13"/>
  <c r="BB37" i="13"/>
  <c r="BB39" i="13"/>
  <c r="BB35" i="13"/>
  <c r="BB36" i="13"/>
  <c r="BB34" i="13"/>
  <c r="BB45" i="13"/>
  <c r="BB47" i="13"/>
  <c r="BB6" i="11"/>
  <c r="BB10" i="11"/>
  <c r="BB14" i="11"/>
  <c r="BB18" i="11"/>
  <c r="BB6" i="13"/>
  <c r="BB7" i="11"/>
  <c r="BB11" i="11"/>
  <c r="BB15" i="11"/>
  <c r="BB19" i="11"/>
  <c r="BB7" i="13"/>
  <c r="BB8" i="11"/>
  <c r="BB12" i="11"/>
  <c r="BB16" i="11"/>
  <c r="BB20" i="11"/>
  <c r="BB8" i="13"/>
  <c r="BB5" i="13"/>
  <c r="BB4" i="13"/>
  <c r="BB28" i="13"/>
  <c r="BB27" i="13"/>
  <c r="BB18" i="13"/>
  <c r="BB17" i="13"/>
  <c r="BB20" i="13"/>
  <c r="BB19" i="13"/>
  <c r="BB22" i="13"/>
  <c r="BB21" i="13"/>
  <c r="BB24" i="13"/>
  <c r="BB23" i="13"/>
  <c r="BB26" i="13"/>
  <c r="BB25" i="13"/>
  <c r="BB16" i="13"/>
  <c r="BB109" i="10"/>
  <c r="BB108" i="10"/>
  <c r="BB88" i="11"/>
  <c r="BB31" i="13"/>
  <c r="BB32" i="13"/>
  <c r="BB30" i="13"/>
  <c r="BB122" i="10"/>
  <c r="BB33" i="13"/>
  <c r="BB29" i="13"/>
  <c r="BB41" i="13"/>
  <c r="BB42" i="13"/>
  <c r="BB44" i="13"/>
  <c r="BB46" i="13"/>
  <c r="BB48" i="13"/>
  <c r="BB49" i="13"/>
  <c r="BB79" i="13"/>
  <c r="BB81" i="13"/>
  <c r="BB82" i="13"/>
  <c r="BB134" i="13"/>
  <c r="BB135" i="13"/>
  <c r="BB136" i="13"/>
  <c r="BB138" i="13"/>
  <c r="BA119" i="13"/>
  <c r="BA96" i="13"/>
  <c r="BA97" i="13"/>
  <c r="BA95" i="13"/>
  <c r="BA127" i="13"/>
  <c r="BA129" i="13"/>
  <c r="BA130" i="13"/>
  <c r="BA128" i="13"/>
  <c r="BA123" i="13"/>
  <c r="BA124" i="13"/>
  <c r="BA122" i="13"/>
  <c r="BA125" i="13"/>
  <c r="BA126" i="13"/>
  <c r="BA131" i="13"/>
  <c r="BA174" i="10"/>
  <c r="BA89" i="13"/>
  <c r="BA88" i="13"/>
  <c r="BA90" i="13"/>
  <c r="BA38" i="13"/>
  <c r="BA37" i="13"/>
  <c r="BA39" i="13"/>
  <c r="BA35" i="13"/>
  <c r="BA36" i="13"/>
  <c r="BA34" i="13"/>
  <c r="BA45" i="13"/>
  <c r="BA47" i="13"/>
  <c r="BA6" i="11"/>
  <c r="BA10" i="11"/>
  <c r="BA14" i="11"/>
  <c r="BA18" i="11"/>
  <c r="BA6" i="13"/>
  <c r="BA7" i="11"/>
  <c r="BA11" i="11"/>
  <c r="BA15" i="11"/>
  <c r="BA19" i="11"/>
  <c r="BA7" i="13"/>
  <c r="BA8" i="11"/>
  <c r="BA12" i="11"/>
  <c r="BA16" i="11"/>
  <c r="BA20" i="11"/>
  <c r="BA8" i="13"/>
  <c r="BA5" i="13"/>
  <c r="BA4" i="13"/>
  <c r="BA28" i="13"/>
  <c r="BA27" i="13"/>
  <c r="BA18" i="13"/>
  <c r="BA17" i="13"/>
  <c r="BA20" i="13"/>
  <c r="BA19" i="13"/>
  <c r="BA22" i="13"/>
  <c r="BA21" i="13"/>
  <c r="BA24" i="13"/>
  <c r="BA23" i="13"/>
  <c r="BA26" i="13"/>
  <c r="BA25" i="13"/>
  <c r="BA16" i="13"/>
  <c r="BA109" i="10"/>
  <c r="BA108" i="10"/>
  <c r="BA88" i="11"/>
  <c r="BA31" i="13"/>
  <c r="BA32" i="13"/>
  <c r="BA30" i="13"/>
  <c r="BA122" i="10"/>
  <c r="BA33" i="13"/>
  <c r="BA29" i="13"/>
  <c r="BA41" i="13"/>
  <c r="BA42" i="13"/>
  <c r="BA44" i="13"/>
  <c r="BA46" i="13"/>
  <c r="BA48" i="13"/>
  <c r="BA49" i="13"/>
  <c r="BA79" i="13"/>
  <c r="BA81" i="13"/>
  <c r="BA82" i="13"/>
  <c r="BA134" i="13"/>
  <c r="BA135" i="13"/>
  <c r="BA136" i="13"/>
  <c r="BA138" i="13"/>
  <c r="AZ119" i="13"/>
  <c r="AZ96" i="13"/>
  <c r="AZ97" i="13"/>
  <c r="AZ95" i="13"/>
  <c r="AZ127" i="13"/>
  <c r="AZ129" i="13"/>
  <c r="AZ130" i="13"/>
  <c r="AZ128" i="13"/>
  <c r="AZ123" i="13"/>
  <c r="AZ124" i="13"/>
  <c r="AZ122" i="13"/>
  <c r="AZ125" i="13"/>
  <c r="AZ126" i="13"/>
  <c r="AZ131" i="13"/>
  <c r="AZ174" i="10"/>
  <c r="AZ89" i="13"/>
  <c r="AZ88" i="13"/>
  <c r="AZ90" i="13"/>
  <c r="AZ38" i="13"/>
  <c r="AZ37" i="13"/>
  <c r="AZ39" i="13"/>
  <c r="AZ35" i="13"/>
  <c r="AZ36" i="13"/>
  <c r="AZ34" i="13"/>
  <c r="AZ45" i="13"/>
  <c r="AZ47" i="13"/>
  <c r="AZ6" i="11"/>
  <c r="AZ10" i="11"/>
  <c r="AZ14" i="11"/>
  <c r="AZ18" i="11"/>
  <c r="AZ6" i="13"/>
  <c r="AZ7" i="11"/>
  <c r="AZ11" i="11"/>
  <c r="AZ15" i="11"/>
  <c r="AZ19" i="11"/>
  <c r="AZ7" i="13"/>
  <c r="AZ8" i="11"/>
  <c r="AZ12" i="11"/>
  <c r="AZ16" i="11"/>
  <c r="AZ20" i="11"/>
  <c r="AZ8" i="13"/>
  <c r="AZ5" i="13"/>
  <c r="AZ4" i="13"/>
  <c r="AZ28" i="13"/>
  <c r="AZ27" i="13"/>
  <c r="AZ18" i="13"/>
  <c r="AZ17" i="13"/>
  <c r="AZ20" i="13"/>
  <c r="AZ19" i="13"/>
  <c r="AZ22" i="13"/>
  <c r="AZ21" i="13"/>
  <c r="AZ24" i="13"/>
  <c r="AZ23" i="13"/>
  <c r="AZ26" i="13"/>
  <c r="AZ25" i="13"/>
  <c r="AZ16" i="13"/>
  <c r="AZ109" i="10"/>
  <c r="AZ108" i="10"/>
  <c r="AZ88" i="11"/>
  <c r="AZ31" i="13"/>
  <c r="AZ32" i="13"/>
  <c r="AZ30" i="13"/>
  <c r="AZ122" i="10"/>
  <c r="AZ33" i="13"/>
  <c r="AZ29" i="13"/>
  <c r="AZ41" i="13"/>
  <c r="AZ42" i="13"/>
  <c r="AZ44" i="13"/>
  <c r="AZ46" i="13"/>
  <c r="AZ48" i="13"/>
  <c r="AZ49" i="13"/>
  <c r="AZ79" i="13"/>
  <c r="AZ81" i="13"/>
  <c r="AZ82" i="13"/>
  <c r="AZ134" i="13"/>
  <c r="AZ135" i="13"/>
  <c r="AZ136" i="13"/>
  <c r="AZ138" i="13"/>
  <c r="AY119" i="13"/>
  <c r="AY96" i="13"/>
  <c r="AY97" i="13"/>
  <c r="AY95" i="13"/>
  <c r="AY127" i="13"/>
  <c r="AY129" i="13"/>
  <c r="AY130" i="13"/>
  <c r="AY128" i="13"/>
  <c r="AY123" i="13"/>
  <c r="AY124" i="13"/>
  <c r="AY122" i="13"/>
  <c r="AY125" i="13"/>
  <c r="AY126" i="13"/>
  <c r="AY131" i="13"/>
  <c r="AY174" i="10"/>
  <c r="AY89" i="13"/>
  <c r="AY88" i="13"/>
  <c r="AY90" i="13"/>
  <c r="AY38" i="13"/>
  <c r="AY37" i="13"/>
  <c r="AY39" i="13"/>
  <c r="AY35" i="13"/>
  <c r="AY36" i="13"/>
  <c r="AY34" i="13"/>
  <c r="AY45" i="13"/>
  <c r="AY47" i="13"/>
  <c r="AY6" i="11"/>
  <c r="AY10" i="11"/>
  <c r="AY14" i="11"/>
  <c r="AY18" i="11"/>
  <c r="AY6" i="13"/>
  <c r="AY7" i="11"/>
  <c r="AY11" i="11"/>
  <c r="AY15" i="11"/>
  <c r="AY19" i="11"/>
  <c r="AY7" i="13"/>
  <c r="AY8" i="11"/>
  <c r="AY12" i="11"/>
  <c r="AY16" i="11"/>
  <c r="AY20" i="11"/>
  <c r="AY8" i="13"/>
  <c r="AY5" i="13"/>
  <c r="AY4" i="13"/>
  <c r="AY28" i="13"/>
  <c r="AY27" i="13"/>
  <c r="AY18" i="13"/>
  <c r="AY17" i="13"/>
  <c r="AY20" i="13"/>
  <c r="AY19" i="13"/>
  <c r="AY22" i="13"/>
  <c r="AY21" i="13"/>
  <c r="AY24" i="13"/>
  <c r="AY23" i="13"/>
  <c r="AY26" i="13"/>
  <c r="AY25" i="13"/>
  <c r="AY16" i="13"/>
  <c r="AY109" i="10"/>
  <c r="AY108" i="10"/>
  <c r="AY88" i="11"/>
  <c r="AY31" i="13"/>
  <c r="AY32" i="13"/>
  <c r="AY30" i="13"/>
  <c r="AY122" i="10"/>
  <c r="AY33" i="13"/>
  <c r="AY29" i="13"/>
  <c r="AY41" i="13"/>
  <c r="AY42" i="13"/>
  <c r="AY44" i="13"/>
  <c r="AY46" i="13"/>
  <c r="AY48" i="13"/>
  <c r="AY49" i="13"/>
  <c r="AY79" i="13"/>
  <c r="AY81" i="13"/>
  <c r="AY82" i="13"/>
  <c r="AY134" i="13"/>
  <c r="AY135" i="13"/>
  <c r="AY136" i="13"/>
  <c r="AY138" i="13"/>
  <c r="AX119" i="13"/>
  <c r="AX96" i="13"/>
  <c r="AX97" i="13"/>
  <c r="AX95" i="13"/>
  <c r="AX127" i="13"/>
  <c r="AX129" i="13"/>
  <c r="AX130" i="13"/>
  <c r="AX128" i="13"/>
  <c r="AX123" i="13"/>
  <c r="AX124" i="13"/>
  <c r="AX122" i="13"/>
  <c r="AX125" i="13"/>
  <c r="AX126" i="13"/>
  <c r="AX131" i="13"/>
  <c r="AX174" i="10"/>
  <c r="AX89" i="13"/>
  <c r="AX88" i="13"/>
  <c r="AX90" i="13"/>
  <c r="AX38" i="13"/>
  <c r="AX37" i="13"/>
  <c r="AX39" i="13"/>
  <c r="AX35" i="13"/>
  <c r="AX36" i="13"/>
  <c r="AX34" i="13"/>
  <c r="AX45" i="13"/>
  <c r="AX47" i="13"/>
  <c r="AX6" i="11"/>
  <c r="AX10" i="11"/>
  <c r="AX14" i="11"/>
  <c r="AX18" i="11"/>
  <c r="AX6" i="13"/>
  <c r="AX7" i="11"/>
  <c r="AX11" i="11"/>
  <c r="AX15" i="11"/>
  <c r="AX19" i="11"/>
  <c r="AX7" i="13"/>
  <c r="AX8" i="11"/>
  <c r="AX12" i="11"/>
  <c r="AX16" i="11"/>
  <c r="AX20" i="11"/>
  <c r="AX8" i="13"/>
  <c r="AX5" i="13"/>
  <c r="AX4" i="13"/>
  <c r="AX28" i="13"/>
  <c r="AX27" i="13"/>
  <c r="AX18" i="13"/>
  <c r="AX17" i="13"/>
  <c r="AX20" i="13"/>
  <c r="AX19" i="13"/>
  <c r="AX22" i="13"/>
  <c r="AX21" i="13"/>
  <c r="AX24" i="13"/>
  <c r="AX23" i="13"/>
  <c r="AX26" i="13"/>
  <c r="AX25" i="13"/>
  <c r="AX16" i="13"/>
  <c r="AX109" i="10"/>
  <c r="AX108" i="10"/>
  <c r="AX88" i="11"/>
  <c r="AX31" i="13"/>
  <c r="AX32" i="13"/>
  <c r="AX30" i="13"/>
  <c r="AX122" i="10"/>
  <c r="AX33" i="13"/>
  <c r="AX29" i="13"/>
  <c r="AX41" i="13"/>
  <c r="AX42" i="13"/>
  <c r="AX44" i="13"/>
  <c r="AX46" i="13"/>
  <c r="AX48" i="13"/>
  <c r="AX49" i="13"/>
  <c r="AX79" i="13"/>
  <c r="AX81" i="13"/>
  <c r="AX82" i="13"/>
  <c r="AX134" i="13"/>
  <c r="AX135" i="13"/>
  <c r="AX136" i="13"/>
  <c r="AX138" i="13"/>
  <c r="AW119" i="13"/>
  <c r="AW96" i="13"/>
  <c r="AW97" i="13"/>
  <c r="AW95" i="13"/>
  <c r="AW127" i="13"/>
  <c r="AW129" i="13"/>
  <c r="AW130" i="13"/>
  <c r="AW128" i="13"/>
  <c r="AW123" i="13"/>
  <c r="AW124" i="13"/>
  <c r="AW122" i="13"/>
  <c r="AW125" i="13"/>
  <c r="AW126" i="13"/>
  <c r="AW131" i="13"/>
  <c r="AW174" i="10"/>
  <c r="AW89" i="13"/>
  <c r="AW88" i="13"/>
  <c r="AW90" i="13"/>
  <c r="AW38" i="13"/>
  <c r="AW37" i="13"/>
  <c r="AW39" i="13"/>
  <c r="AW35" i="13"/>
  <c r="AW36" i="13"/>
  <c r="AW34" i="13"/>
  <c r="AW45" i="13"/>
  <c r="AW47" i="13"/>
  <c r="AW6" i="11"/>
  <c r="AW10" i="11"/>
  <c r="AW14" i="11"/>
  <c r="AW18" i="11"/>
  <c r="AW6" i="13"/>
  <c r="AW7" i="11"/>
  <c r="AW11" i="11"/>
  <c r="AW15" i="11"/>
  <c r="AW19" i="11"/>
  <c r="AW7" i="13"/>
  <c r="AW8" i="11"/>
  <c r="AW12" i="11"/>
  <c r="AW16" i="11"/>
  <c r="AW20" i="11"/>
  <c r="AW8" i="13"/>
  <c r="AW5" i="13"/>
  <c r="AW4" i="13"/>
  <c r="AW28" i="13"/>
  <c r="AW27" i="13"/>
  <c r="AW18" i="13"/>
  <c r="AW17" i="13"/>
  <c r="AW20" i="13"/>
  <c r="AW19" i="13"/>
  <c r="AW22" i="13"/>
  <c r="AW21" i="13"/>
  <c r="AW24" i="13"/>
  <c r="AW23" i="13"/>
  <c r="AW26" i="13"/>
  <c r="AW25" i="13"/>
  <c r="AW16" i="13"/>
  <c r="AW109" i="10"/>
  <c r="AW108" i="10"/>
  <c r="AW88" i="11"/>
  <c r="AW31" i="13"/>
  <c r="AW32" i="13"/>
  <c r="AW30" i="13"/>
  <c r="AW122" i="10"/>
  <c r="AW33" i="13"/>
  <c r="AW29" i="13"/>
  <c r="AW41" i="13"/>
  <c r="AW42" i="13"/>
  <c r="AW44" i="13"/>
  <c r="AW46" i="13"/>
  <c r="AW48" i="13"/>
  <c r="AW49" i="13"/>
  <c r="AW79" i="13"/>
  <c r="AW81" i="13"/>
  <c r="AW82" i="13"/>
  <c r="AW134" i="13"/>
  <c r="AW135" i="13"/>
  <c r="AW136" i="13"/>
  <c r="AW138" i="13"/>
  <c r="AV119" i="13"/>
  <c r="AV96" i="13"/>
  <c r="AV97" i="13"/>
  <c r="AV95" i="13"/>
  <c r="AV127" i="13"/>
  <c r="AV129" i="13"/>
  <c r="AV130" i="13"/>
  <c r="AV128" i="13"/>
  <c r="AV123" i="13"/>
  <c r="AV124" i="13"/>
  <c r="AV122" i="13"/>
  <c r="AV125" i="13"/>
  <c r="AV126" i="13"/>
  <c r="AV131" i="13"/>
  <c r="AV174" i="10"/>
  <c r="AV89" i="13"/>
  <c r="AV88" i="13"/>
  <c r="AV90" i="13"/>
  <c r="AV38" i="13"/>
  <c r="AV37" i="13"/>
  <c r="AV39" i="13"/>
  <c r="AV35" i="13"/>
  <c r="AV36" i="13"/>
  <c r="AV34" i="13"/>
  <c r="AV45" i="13"/>
  <c r="AV47" i="13"/>
  <c r="AV6" i="11"/>
  <c r="AV10" i="11"/>
  <c r="AV14" i="11"/>
  <c r="AV18" i="11"/>
  <c r="AV6" i="13"/>
  <c r="AV7" i="11"/>
  <c r="AV11" i="11"/>
  <c r="AV15" i="11"/>
  <c r="AV19" i="11"/>
  <c r="AV7" i="13"/>
  <c r="AV8" i="11"/>
  <c r="AV12" i="11"/>
  <c r="AV16" i="11"/>
  <c r="AV20" i="11"/>
  <c r="AV8" i="13"/>
  <c r="AV5" i="13"/>
  <c r="AV4" i="13"/>
  <c r="AV28" i="13"/>
  <c r="AV27" i="13"/>
  <c r="AV18" i="13"/>
  <c r="AV17" i="13"/>
  <c r="AV20" i="13"/>
  <c r="AV19" i="13"/>
  <c r="AV22" i="13"/>
  <c r="AV21" i="13"/>
  <c r="AV24" i="13"/>
  <c r="AV23" i="13"/>
  <c r="AV26" i="13"/>
  <c r="AV25" i="13"/>
  <c r="AV16" i="13"/>
  <c r="AV109" i="10"/>
  <c r="AV108" i="10"/>
  <c r="AV88" i="11"/>
  <c r="AV31" i="13"/>
  <c r="AV32" i="13"/>
  <c r="AV30" i="13"/>
  <c r="AV122" i="10"/>
  <c r="AV33" i="13"/>
  <c r="AV29" i="13"/>
  <c r="AV41" i="13"/>
  <c r="AV42" i="13"/>
  <c r="AV44" i="13"/>
  <c r="AV46" i="13"/>
  <c r="AV48" i="13"/>
  <c r="AV49" i="13"/>
  <c r="AV79" i="13"/>
  <c r="AV81" i="13"/>
  <c r="AV82" i="13"/>
  <c r="AV134" i="13"/>
  <c r="AV135" i="13"/>
  <c r="AV136" i="13"/>
  <c r="AV138" i="13"/>
  <c r="AU119" i="13"/>
  <c r="AU96" i="13"/>
  <c r="AU97" i="13"/>
  <c r="AU95" i="13"/>
  <c r="AU127" i="13"/>
  <c r="AU129" i="13"/>
  <c r="AU130" i="13"/>
  <c r="AU128" i="13"/>
  <c r="AU123" i="13"/>
  <c r="AU124" i="13"/>
  <c r="AU122" i="13"/>
  <c r="AU125" i="13"/>
  <c r="AU126" i="13"/>
  <c r="AU131" i="13"/>
  <c r="AU174" i="10"/>
  <c r="AU89" i="13"/>
  <c r="AU88" i="13"/>
  <c r="AU90" i="13"/>
  <c r="AU38" i="13"/>
  <c r="AU37" i="13"/>
  <c r="AU39" i="13"/>
  <c r="AU35" i="13"/>
  <c r="AU36" i="13"/>
  <c r="AU34" i="13"/>
  <c r="AU45" i="13"/>
  <c r="AU47" i="13"/>
  <c r="AU6" i="11"/>
  <c r="AU10" i="11"/>
  <c r="AU14" i="11"/>
  <c r="AU18" i="11"/>
  <c r="AU6" i="13"/>
  <c r="AU7" i="11"/>
  <c r="AU11" i="11"/>
  <c r="AU15" i="11"/>
  <c r="AU19" i="11"/>
  <c r="AU7" i="13"/>
  <c r="AU8" i="11"/>
  <c r="AU12" i="11"/>
  <c r="AU16" i="11"/>
  <c r="AU20" i="11"/>
  <c r="AU8" i="13"/>
  <c r="AU5" i="13"/>
  <c r="AU4" i="13"/>
  <c r="AU28" i="13"/>
  <c r="AU27" i="13"/>
  <c r="AU18" i="13"/>
  <c r="AU17" i="13"/>
  <c r="AU20" i="13"/>
  <c r="AU19" i="13"/>
  <c r="AU22" i="13"/>
  <c r="AU21" i="13"/>
  <c r="AU24" i="13"/>
  <c r="AU23" i="13"/>
  <c r="AU26" i="13"/>
  <c r="AU25" i="13"/>
  <c r="AU16" i="13"/>
  <c r="AU109" i="10"/>
  <c r="AU108" i="10"/>
  <c r="AU88" i="11"/>
  <c r="AU31" i="13"/>
  <c r="AU32" i="13"/>
  <c r="AU30" i="13"/>
  <c r="AU122" i="10"/>
  <c r="AU33" i="13"/>
  <c r="AU29" i="13"/>
  <c r="AU41" i="13"/>
  <c r="AU42" i="13"/>
  <c r="AU44" i="13"/>
  <c r="AU46" i="13"/>
  <c r="AU48" i="13"/>
  <c r="AU49" i="13"/>
  <c r="AU79" i="13"/>
  <c r="AU81" i="13"/>
  <c r="AU82" i="13"/>
  <c r="AU134" i="13"/>
  <c r="AU135" i="13"/>
  <c r="AU136" i="13"/>
  <c r="AU138" i="13"/>
  <c r="AT119" i="13"/>
  <c r="AT96" i="13"/>
  <c r="AT97" i="13"/>
  <c r="AT95" i="13"/>
  <c r="AT127" i="13"/>
  <c r="AT129" i="13"/>
  <c r="AT130" i="13"/>
  <c r="AT128" i="13"/>
  <c r="AT123" i="13"/>
  <c r="AT124" i="13"/>
  <c r="AT122" i="13"/>
  <c r="AT125" i="13"/>
  <c r="AT126" i="13"/>
  <c r="AT131" i="13"/>
  <c r="AT174" i="10"/>
  <c r="AT89" i="13"/>
  <c r="AT88" i="13"/>
  <c r="AT90" i="13"/>
  <c r="AT38" i="13"/>
  <c r="AT37" i="13"/>
  <c r="AT39" i="13"/>
  <c r="AT35" i="13"/>
  <c r="AT36" i="13"/>
  <c r="AT34" i="13"/>
  <c r="AT45" i="13"/>
  <c r="AT47" i="13"/>
  <c r="AT6" i="11"/>
  <c r="AT10" i="11"/>
  <c r="AT14" i="11"/>
  <c r="AT18" i="11"/>
  <c r="AT6" i="13"/>
  <c r="AT7" i="11"/>
  <c r="AT11" i="11"/>
  <c r="AT15" i="11"/>
  <c r="AT19" i="11"/>
  <c r="AT7" i="13"/>
  <c r="AT8" i="11"/>
  <c r="AT12" i="11"/>
  <c r="AT16" i="11"/>
  <c r="AT20" i="11"/>
  <c r="AT8" i="13"/>
  <c r="AT5" i="13"/>
  <c r="AT4" i="13"/>
  <c r="AT28" i="13"/>
  <c r="AT27" i="13"/>
  <c r="AT18" i="13"/>
  <c r="AT17" i="13"/>
  <c r="AT20" i="13"/>
  <c r="AT19" i="13"/>
  <c r="AT22" i="13"/>
  <c r="AT21" i="13"/>
  <c r="AT24" i="13"/>
  <c r="AT23" i="13"/>
  <c r="AT26" i="13"/>
  <c r="AT25" i="13"/>
  <c r="AT16" i="13"/>
  <c r="AT109" i="10"/>
  <c r="AT108" i="10"/>
  <c r="AT88" i="11"/>
  <c r="AT31" i="13"/>
  <c r="AT32" i="13"/>
  <c r="AT30" i="13"/>
  <c r="AT122" i="10"/>
  <c r="AT33" i="13"/>
  <c r="AT29" i="13"/>
  <c r="AT41" i="13"/>
  <c r="AT42" i="13"/>
  <c r="AT44" i="13"/>
  <c r="AT46" i="13"/>
  <c r="AT48" i="13"/>
  <c r="AT49" i="13"/>
  <c r="AT79" i="13"/>
  <c r="AT81" i="13"/>
  <c r="AT82" i="13"/>
  <c r="AT134" i="13"/>
  <c r="AT135" i="13"/>
  <c r="AT136" i="13"/>
  <c r="AT138" i="13"/>
  <c r="AS119" i="13"/>
  <c r="AS96" i="13"/>
  <c r="AS97" i="13"/>
  <c r="AS95" i="13"/>
  <c r="AS127" i="13"/>
  <c r="AS129" i="13"/>
  <c r="AS130" i="13"/>
  <c r="AS128" i="13"/>
  <c r="AS123" i="13"/>
  <c r="AS124" i="13"/>
  <c r="AS122" i="13"/>
  <c r="AS125" i="13"/>
  <c r="AS126" i="13"/>
  <c r="AS131" i="13"/>
  <c r="AS174" i="10"/>
  <c r="AS89" i="13"/>
  <c r="AS88" i="13"/>
  <c r="AS90" i="13"/>
  <c r="AS38" i="13"/>
  <c r="AS37" i="13"/>
  <c r="AS39" i="13"/>
  <c r="AS35" i="13"/>
  <c r="AS36" i="13"/>
  <c r="AS34" i="13"/>
  <c r="AS45" i="13"/>
  <c r="AS47" i="13"/>
  <c r="AS6" i="11"/>
  <c r="AS10" i="11"/>
  <c r="AS14" i="11"/>
  <c r="AS18" i="11"/>
  <c r="AS6" i="13"/>
  <c r="AS7" i="11"/>
  <c r="AS11" i="11"/>
  <c r="AS15" i="11"/>
  <c r="AS19" i="11"/>
  <c r="AS7" i="13"/>
  <c r="AS8" i="11"/>
  <c r="AS12" i="11"/>
  <c r="AS16" i="11"/>
  <c r="AS20" i="11"/>
  <c r="AS8" i="13"/>
  <c r="AS5" i="13"/>
  <c r="AS4" i="13"/>
  <c r="AS28" i="13"/>
  <c r="AS27" i="13"/>
  <c r="AS18" i="13"/>
  <c r="AS17" i="13"/>
  <c r="AS20" i="13"/>
  <c r="AS19" i="13"/>
  <c r="AS22" i="13"/>
  <c r="AS21" i="13"/>
  <c r="AS24" i="13"/>
  <c r="AS23" i="13"/>
  <c r="AS26" i="13"/>
  <c r="AS25" i="13"/>
  <c r="AS16" i="13"/>
  <c r="AS109" i="10"/>
  <c r="AS108" i="10"/>
  <c r="AS88" i="11"/>
  <c r="AS31" i="13"/>
  <c r="AS32" i="13"/>
  <c r="AS30" i="13"/>
  <c r="AS122" i="10"/>
  <c r="AS33" i="13"/>
  <c r="AS29" i="13"/>
  <c r="AS41" i="13"/>
  <c r="AS42" i="13"/>
  <c r="AS44" i="13"/>
  <c r="AS46" i="13"/>
  <c r="AS48" i="13"/>
  <c r="AS49" i="13"/>
  <c r="AS79" i="13"/>
  <c r="AS81" i="13"/>
  <c r="AS82" i="13"/>
  <c r="AS134" i="13"/>
  <c r="AS135" i="13"/>
  <c r="AS136" i="13"/>
  <c r="AS138" i="13"/>
  <c r="AR119" i="13"/>
  <c r="AR96" i="13"/>
  <c r="AR97" i="13"/>
  <c r="AR95" i="13"/>
  <c r="AR127" i="13"/>
  <c r="AR129" i="13"/>
  <c r="AR130" i="13"/>
  <c r="AR128" i="13"/>
  <c r="AR123" i="13"/>
  <c r="AR124" i="13"/>
  <c r="AR122" i="13"/>
  <c r="AR125" i="13"/>
  <c r="AR126" i="13"/>
  <c r="AR131" i="13"/>
  <c r="AR174" i="10"/>
  <c r="AR89" i="13"/>
  <c r="AR88" i="13"/>
  <c r="AR90" i="13"/>
  <c r="AR38" i="13"/>
  <c r="AR37" i="13"/>
  <c r="AR39" i="13"/>
  <c r="AR35" i="13"/>
  <c r="AR36" i="13"/>
  <c r="AR34" i="13"/>
  <c r="AR45" i="13"/>
  <c r="AR47" i="13"/>
  <c r="AR6" i="11"/>
  <c r="AR10" i="11"/>
  <c r="AR14" i="11"/>
  <c r="AR18" i="11"/>
  <c r="AR6" i="13"/>
  <c r="AR7" i="11"/>
  <c r="AR11" i="11"/>
  <c r="AR15" i="11"/>
  <c r="AR19" i="11"/>
  <c r="AR7" i="13"/>
  <c r="AR8" i="11"/>
  <c r="AR12" i="11"/>
  <c r="AR16" i="11"/>
  <c r="AR20" i="11"/>
  <c r="AR8" i="13"/>
  <c r="AR5" i="13"/>
  <c r="AR4" i="13"/>
  <c r="AR28" i="13"/>
  <c r="AR27" i="13"/>
  <c r="AR18" i="13"/>
  <c r="AR17" i="13"/>
  <c r="AR20" i="13"/>
  <c r="AR19" i="13"/>
  <c r="AR22" i="13"/>
  <c r="AR21" i="13"/>
  <c r="AR24" i="13"/>
  <c r="AR23" i="13"/>
  <c r="AR26" i="13"/>
  <c r="AR25" i="13"/>
  <c r="AR16" i="13"/>
  <c r="AR109" i="10"/>
  <c r="AR108" i="10"/>
  <c r="AR88" i="11"/>
  <c r="AR31" i="13"/>
  <c r="AR32" i="13"/>
  <c r="AR30" i="13"/>
  <c r="AR122" i="10"/>
  <c r="AR33" i="13"/>
  <c r="AR29" i="13"/>
  <c r="AR41" i="13"/>
  <c r="AR42" i="13"/>
  <c r="AR44" i="13"/>
  <c r="AR46" i="13"/>
  <c r="AR48" i="13"/>
  <c r="AR49" i="13"/>
  <c r="AR79" i="13"/>
  <c r="AR81" i="13"/>
  <c r="AR82" i="13"/>
  <c r="AR134" i="13"/>
  <c r="AR135" i="13"/>
  <c r="AR136" i="13"/>
  <c r="AR138" i="13"/>
  <c r="AQ119" i="13"/>
  <c r="AQ96" i="13"/>
  <c r="AQ97" i="13"/>
  <c r="AQ95" i="13"/>
  <c r="AQ127" i="13"/>
  <c r="AQ129" i="13"/>
  <c r="AQ130" i="13"/>
  <c r="AQ128" i="13"/>
  <c r="AQ123" i="13"/>
  <c r="AQ124" i="13"/>
  <c r="AQ122" i="13"/>
  <c r="AQ125" i="13"/>
  <c r="AQ126" i="13"/>
  <c r="AQ131" i="13"/>
  <c r="AQ174" i="10"/>
  <c r="AQ89" i="13"/>
  <c r="AQ88" i="13"/>
  <c r="AQ90" i="13"/>
  <c r="AQ38" i="13"/>
  <c r="AQ37" i="13"/>
  <c r="AQ39" i="13"/>
  <c r="AQ35" i="13"/>
  <c r="AQ36" i="13"/>
  <c r="AQ34" i="13"/>
  <c r="AQ45" i="13"/>
  <c r="AQ47" i="13"/>
  <c r="AQ6" i="11"/>
  <c r="AQ10" i="11"/>
  <c r="AQ14" i="11"/>
  <c r="AQ18" i="11"/>
  <c r="AQ6" i="13"/>
  <c r="AQ7" i="11"/>
  <c r="AQ11" i="11"/>
  <c r="AQ15" i="11"/>
  <c r="AQ19" i="11"/>
  <c r="AQ7" i="13"/>
  <c r="AQ8" i="11"/>
  <c r="AQ12" i="11"/>
  <c r="AQ16" i="11"/>
  <c r="AQ20" i="11"/>
  <c r="AQ8" i="13"/>
  <c r="AQ5" i="13"/>
  <c r="AQ4" i="13"/>
  <c r="AQ28" i="13"/>
  <c r="AQ27" i="13"/>
  <c r="AQ18" i="13"/>
  <c r="AQ17" i="13"/>
  <c r="AQ20" i="13"/>
  <c r="AQ19" i="13"/>
  <c r="AQ22" i="13"/>
  <c r="AQ21" i="13"/>
  <c r="AQ24" i="13"/>
  <c r="AQ23" i="13"/>
  <c r="AQ26" i="13"/>
  <c r="AQ25" i="13"/>
  <c r="AQ16" i="13"/>
  <c r="AQ109" i="10"/>
  <c r="AQ108" i="10"/>
  <c r="AQ88" i="11"/>
  <c r="AQ31" i="13"/>
  <c r="AQ32" i="13"/>
  <c r="AQ30" i="13"/>
  <c r="AQ122" i="10"/>
  <c r="AQ33" i="13"/>
  <c r="AQ29" i="13"/>
  <c r="AQ41" i="13"/>
  <c r="AQ42" i="13"/>
  <c r="AQ44" i="13"/>
  <c r="AQ46" i="13"/>
  <c r="AQ48" i="13"/>
  <c r="AQ49" i="13"/>
  <c r="AQ79" i="13"/>
  <c r="AQ81" i="13"/>
  <c r="AQ82" i="13"/>
  <c r="AQ134" i="13"/>
  <c r="AQ135" i="13"/>
  <c r="AQ136" i="13"/>
  <c r="AQ138" i="13"/>
  <c r="AP119" i="13"/>
  <c r="AP96" i="13"/>
  <c r="AP97" i="13"/>
  <c r="AP95" i="13"/>
  <c r="AP127" i="13"/>
  <c r="AP129" i="13"/>
  <c r="AP130" i="13"/>
  <c r="AP128" i="13"/>
  <c r="AP123" i="13"/>
  <c r="AP124" i="13"/>
  <c r="AP122" i="13"/>
  <c r="AP125" i="13"/>
  <c r="AP126" i="13"/>
  <c r="AP131" i="13"/>
  <c r="AP174" i="10"/>
  <c r="AP89" i="13"/>
  <c r="AP88" i="13"/>
  <c r="AP90" i="13"/>
  <c r="AP38" i="13"/>
  <c r="AP37" i="13"/>
  <c r="AP39" i="13"/>
  <c r="AP35" i="13"/>
  <c r="AP36" i="13"/>
  <c r="AP34" i="13"/>
  <c r="AP45" i="13"/>
  <c r="AP47" i="13"/>
  <c r="AP6" i="11"/>
  <c r="AP10" i="11"/>
  <c r="AP14" i="11"/>
  <c r="AP18" i="11"/>
  <c r="AP6" i="13"/>
  <c r="AP7" i="11"/>
  <c r="AP11" i="11"/>
  <c r="AP15" i="11"/>
  <c r="AP19" i="11"/>
  <c r="AP7" i="13"/>
  <c r="AP8" i="11"/>
  <c r="AP12" i="11"/>
  <c r="AP16" i="11"/>
  <c r="AP20" i="11"/>
  <c r="AP8" i="13"/>
  <c r="AP5" i="13"/>
  <c r="AP4" i="13"/>
  <c r="AP28" i="13"/>
  <c r="AP27" i="13"/>
  <c r="AP18" i="13"/>
  <c r="AP17" i="13"/>
  <c r="AP20" i="13"/>
  <c r="AP19" i="13"/>
  <c r="AP22" i="13"/>
  <c r="AP21" i="13"/>
  <c r="AP24" i="13"/>
  <c r="AP23" i="13"/>
  <c r="AP26" i="13"/>
  <c r="AP25" i="13"/>
  <c r="AP16" i="13"/>
  <c r="AP109" i="10"/>
  <c r="AP108" i="10"/>
  <c r="AP88" i="11"/>
  <c r="AP31" i="13"/>
  <c r="AP32" i="13"/>
  <c r="AP30" i="13"/>
  <c r="AP122" i="10"/>
  <c r="AP33" i="13"/>
  <c r="AP29" i="13"/>
  <c r="AP41" i="13"/>
  <c r="AP42" i="13"/>
  <c r="AP44" i="13"/>
  <c r="AP46" i="13"/>
  <c r="AP48" i="13"/>
  <c r="AP49" i="13"/>
  <c r="AP79" i="13"/>
  <c r="AP81" i="13"/>
  <c r="AP82" i="13"/>
  <c r="AP134" i="13"/>
  <c r="AP135" i="13"/>
  <c r="AP136" i="13"/>
  <c r="AP138" i="13"/>
  <c r="AO119" i="13"/>
  <c r="AO96" i="13"/>
  <c r="AO97" i="13"/>
  <c r="AO95" i="13"/>
  <c r="AO127" i="13"/>
  <c r="AO129" i="13"/>
  <c r="AO130" i="13"/>
  <c r="AO128" i="13"/>
  <c r="AO123" i="13"/>
  <c r="AO124" i="13"/>
  <c r="AO122" i="13"/>
  <c r="AO125" i="13"/>
  <c r="AO126" i="13"/>
  <c r="AO131" i="13"/>
  <c r="AO174" i="10"/>
  <c r="AO89" i="13"/>
  <c r="AO88" i="13"/>
  <c r="AO90" i="13"/>
  <c r="AO38" i="13"/>
  <c r="AO37" i="13"/>
  <c r="AO39" i="13"/>
  <c r="AO35" i="13"/>
  <c r="AO36" i="13"/>
  <c r="AO34" i="13"/>
  <c r="AO45" i="13"/>
  <c r="AO47" i="13"/>
  <c r="AO6" i="11"/>
  <c r="AO10" i="11"/>
  <c r="AO14" i="11"/>
  <c r="AO18" i="11"/>
  <c r="AO6" i="13"/>
  <c r="AO7" i="11"/>
  <c r="AO11" i="11"/>
  <c r="AO15" i="11"/>
  <c r="AO19" i="11"/>
  <c r="AO7" i="13"/>
  <c r="AO8" i="11"/>
  <c r="AO12" i="11"/>
  <c r="AO16" i="11"/>
  <c r="AO20" i="11"/>
  <c r="AO8" i="13"/>
  <c r="AO5" i="13"/>
  <c r="AO4" i="13"/>
  <c r="AO28" i="13"/>
  <c r="AO27" i="13"/>
  <c r="AO18" i="13"/>
  <c r="AO17" i="13"/>
  <c r="AO20" i="13"/>
  <c r="AO19" i="13"/>
  <c r="AO22" i="13"/>
  <c r="AO21" i="13"/>
  <c r="AO24" i="13"/>
  <c r="AO23" i="13"/>
  <c r="AO26" i="13"/>
  <c r="AO25" i="13"/>
  <c r="AO16" i="13"/>
  <c r="AO109" i="10"/>
  <c r="AO108" i="10"/>
  <c r="AO88" i="11"/>
  <c r="AO31" i="13"/>
  <c r="AO32" i="13"/>
  <c r="AO30" i="13"/>
  <c r="AO122" i="10"/>
  <c r="AO33" i="13"/>
  <c r="AO29" i="13"/>
  <c r="AO41" i="13"/>
  <c r="AO42" i="13"/>
  <c r="AO44" i="13"/>
  <c r="AO46" i="13"/>
  <c r="AO48" i="13"/>
  <c r="AO49" i="13"/>
  <c r="AO79" i="13"/>
  <c r="AO81" i="13"/>
  <c r="AO82" i="13"/>
  <c r="AO134" i="13"/>
  <c r="AO135" i="13"/>
  <c r="AO136" i="13"/>
  <c r="AO138" i="13"/>
  <c r="AN119" i="13"/>
  <c r="AN96" i="13"/>
  <c r="AN97" i="13"/>
  <c r="AN95" i="13"/>
  <c r="AN127" i="13"/>
  <c r="AN129" i="13"/>
  <c r="AN130" i="13"/>
  <c r="AN128" i="13"/>
  <c r="AN123" i="13"/>
  <c r="AN124" i="13"/>
  <c r="AN122" i="13"/>
  <c r="AN125" i="13"/>
  <c r="AN126" i="13"/>
  <c r="AN131" i="13"/>
  <c r="AN174" i="10"/>
  <c r="AN89" i="13"/>
  <c r="AN88" i="13"/>
  <c r="AN90" i="13"/>
  <c r="AN38" i="13"/>
  <c r="AN37" i="13"/>
  <c r="AN39" i="13"/>
  <c r="AN35" i="13"/>
  <c r="AN36" i="13"/>
  <c r="AN34" i="13"/>
  <c r="AN45" i="13"/>
  <c r="AN47" i="13"/>
  <c r="AN6" i="11"/>
  <c r="AN10" i="11"/>
  <c r="AN14" i="11"/>
  <c r="AN18" i="11"/>
  <c r="AN6" i="13"/>
  <c r="AN7" i="11"/>
  <c r="AN11" i="11"/>
  <c r="AN15" i="11"/>
  <c r="AN19" i="11"/>
  <c r="AN7" i="13"/>
  <c r="AN8" i="11"/>
  <c r="AN12" i="11"/>
  <c r="AN16" i="11"/>
  <c r="AN20" i="11"/>
  <c r="AN8" i="13"/>
  <c r="AN5" i="13"/>
  <c r="AN4" i="13"/>
  <c r="AN28" i="13"/>
  <c r="AN27" i="13"/>
  <c r="AN18" i="13"/>
  <c r="AN17" i="13"/>
  <c r="AN20" i="13"/>
  <c r="AN19" i="13"/>
  <c r="AN22" i="13"/>
  <c r="AN21" i="13"/>
  <c r="AN24" i="13"/>
  <c r="AN23" i="13"/>
  <c r="AN26" i="13"/>
  <c r="AN25" i="13"/>
  <c r="AN16" i="13"/>
  <c r="AN109" i="10"/>
  <c r="AN108" i="10"/>
  <c r="AN88" i="11"/>
  <c r="AN31" i="13"/>
  <c r="AN32" i="13"/>
  <c r="AN30" i="13"/>
  <c r="AN122" i="10"/>
  <c r="AN33" i="13"/>
  <c r="AN29" i="13"/>
  <c r="AN41" i="13"/>
  <c r="AN42" i="13"/>
  <c r="AN44" i="13"/>
  <c r="AN46" i="13"/>
  <c r="AN48" i="13"/>
  <c r="AN49" i="13"/>
  <c r="AN79" i="13"/>
  <c r="AN81" i="13"/>
  <c r="AN82" i="13"/>
  <c r="AN134" i="13"/>
  <c r="AN135" i="13"/>
  <c r="AN136" i="13"/>
  <c r="AN138" i="13"/>
  <c r="AM119" i="13"/>
  <c r="AM96" i="13"/>
  <c r="AM97" i="13"/>
  <c r="AM95" i="13"/>
  <c r="AM127" i="13"/>
  <c r="AM129" i="13"/>
  <c r="AM130" i="13"/>
  <c r="AM128" i="13"/>
  <c r="AM123" i="13"/>
  <c r="AM124" i="13"/>
  <c r="AM122" i="13"/>
  <c r="AM125" i="13"/>
  <c r="AM126" i="13"/>
  <c r="AM131" i="13"/>
  <c r="AM174" i="10"/>
  <c r="AM89" i="13"/>
  <c r="AM88" i="13"/>
  <c r="AM90" i="13"/>
  <c r="AM38" i="13"/>
  <c r="AM37" i="13"/>
  <c r="AM39" i="13"/>
  <c r="AM35" i="13"/>
  <c r="AM36" i="13"/>
  <c r="AM34" i="13"/>
  <c r="AM45" i="13"/>
  <c r="AM47" i="13"/>
  <c r="AM6" i="11"/>
  <c r="AM10" i="11"/>
  <c r="AM14" i="11"/>
  <c r="AM18" i="11"/>
  <c r="AM6" i="13"/>
  <c r="AM7" i="11"/>
  <c r="AM11" i="11"/>
  <c r="AM15" i="11"/>
  <c r="AM19" i="11"/>
  <c r="AM7" i="13"/>
  <c r="AM8" i="11"/>
  <c r="AM12" i="11"/>
  <c r="AM16" i="11"/>
  <c r="AM20" i="11"/>
  <c r="AM8" i="13"/>
  <c r="AM5" i="13"/>
  <c r="AM4" i="13"/>
  <c r="AM28" i="13"/>
  <c r="AM27" i="13"/>
  <c r="AM18" i="13"/>
  <c r="AM17" i="13"/>
  <c r="AM20" i="13"/>
  <c r="AM19" i="13"/>
  <c r="AM22" i="13"/>
  <c r="AM21" i="13"/>
  <c r="AM24" i="13"/>
  <c r="AM23" i="13"/>
  <c r="AM26" i="13"/>
  <c r="AM25" i="13"/>
  <c r="AM16" i="13"/>
  <c r="AM109" i="10"/>
  <c r="AM108" i="10"/>
  <c r="AM88" i="11"/>
  <c r="AM31" i="13"/>
  <c r="AM32" i="13"/>
  <c r="AM30" i="13"/>
  <c r="AM122" i="10"/>
  <c r="AM33" i="13"/>
  <c r="AM29" i="13"/>
  <c r="AM41" i="13"/>
  <c r="AM42" i="13"/>
  <c r="AM44" i="13"/>
  <c r="AM46" i="13"/>
  <c r="AM48" i="13"/>
  <c r="AM49" i="13"/>
  <c r="AM79" i="13"/>
  <c r="AM81" i="13"/>
  <c r="AM82" i="13"/>
  <c r="AM134" i="13"/>
  <c r="AM135" i="13"/>
  <c r="AM136" i="13"/>
  <c r="AM138" i="13"/>
  <c r="AL119" i="13"/>
  <c r="AL96" i="13"/>
  <c r="AL97" i="13"/>
  <c r="AL95" i="13"/>
  <c r="AL127" i="13"/>
  <c r="AL129" i="13"/>
  <c r="AL130" i="13"/>
  <c r="AL128" i="13"/>
  <c r="AL123" i="13"/>
  <c r="AL124" i="13"/>
  <c r="AL122" i="13"/>
  <c r="AL125" i="13"/>
  <c r="AL126" i="13"/>
  <c r="AL131" i="13"/>
  <c r="AL174" i="10"/>
  <c r="AL89" i="13"/>
  <c r="AL88" i="13"/>
  <c r="AL90" i="13"/>
  <c r="AL38" i="13"/>
  <c r="AL37" i="13"/>
  <c r="AL39" i="13"/>
  <c r="AL34" i="13"/>
  <c r="AL45" i="13"/>
  <c r="AL47" i="13"/>
  <c r="AL6" i="11"/>
  <c r="AL10" i="11"/>
  <c r="AL14" i="11"/>
  <c r="AL6" i="13"/>
  <c r="AL7" i="11"/>
  <c r="AL11" i="11"/>
  <c r="AL15" i="11"/>
  <c r="AL7" i="13"/>
  <c r="AL8" i="11"/>
  <c r="AL12" i="11"/>
  <c r="AL16" i="11"/>
  <c r="AL8" i="13"/>
  <c r="AL5" i="13"/>
  <c r="AL4" i="13"/>
  <c r="AL28" i="13"/>
  <c r="AL27" i="13"/>
  <c r="AL18" i="13"/>
  <c r="AL17" i="13"/>
  <c r="AL20" i="13"/>
  <c r="AL19" i="13"/>
  <c r="AL22" i="13"/>
  <c r="AL21" i="13"/>
  <c r="AL24" i="13"/>
  <c r="AL23" i="13"/>
  <c r="AL26" i="13"/>
  <c r="AL25" i="13"/>
  <c r="AL16" i="13"/>
  <c r="AL109" i="10"/>
  <c r="AL108" i="10"/>
  <c r="AL88" i="11"/>
  <c r="AL31" i="13"/>
  <c r="AL32" i="13"/>
  <c r="AL30" i="13"/>
  <c r="AL122" i="10"/>
  <c r="AL33" i="13"/>
  <c r="AL29" i="13"/>
  <c r="AL41" i="13"/>
  <c r="AL42" i="13"/>
  <c r="AL44" i="13"/>
  <c r="AL46" i="13"/>
  <c r="AL48" i="13"/>
  <c r="AL49" i="13"/>
  <c r="AL79" i="13"/>
  <c r="AL81" i="13"/>
  <c r="AL82" i="13"/>
  <c r="AL134" i="13"/>
  <c r="AL135" i="13"/>
  <c r="AL136" i="13"/>
  <c r="AL138" i="13"/>
  <c r="AK119" i="13"/>
  <c r="AK96" i="13"/>
  <c r="AK97" i="13"/>
  <c r="AK95" i="13"/>
  <c r="AK127" i="13"/>
  <c r="AK129" i="13"/>
  <c r="AK130" i="13"/>
  <c r="AK128" i="13"/>
  <c r="AK123" i="13"/>
  <c r="AK124" i="13"/>
  <c r="AK122" i="13"/>
  <c r="AK125" i="13"/>
  <c r="AK126" i="13"/>
  <c r="AK131" i="13"/>
  <c r="AK174" i="10"/>
  <c r="AK89" i="13"/>
  <c r="AK88" i="13"/>
  <c r="AK90" i="13"/>
  <c r="AK38" i="13"/>
  <c r="AK37" i="13"/>
  <c r="AK39" i="13"/>
  <c r="AK34" i="13"/>
  <c r="AK45" i="13"/>
  <c r="AK47" i="13"/>
  <c r="AK6" i="11"/>
  <c r="AK10" i="11"/>
  <c r="AK14" i="11"/>
  <c r="AK6" i="13"/>
  <c r="AK7" i="11"/>
  <c r="AK11" i="11"/>
  <c r="AK15" i="11"/>
  <c r="AK7" i="13"/>
  <c r="AK8" i="11"/>
  <c r="AK12" i="11"/>
  <c r="AK16" i="11"/>
  <c r="AK8" i="13"/>
  <c r="AK5" i="13"/>
  <c r="AK4" i="13"/>
  <c r="AK28" i="13"/>
  <c r="AK27" i="13"/>
  <c r="AK18" i="13"/>
  <c r="AK17" i="13"/>
  <c r="AK20" i="13"/>
  <c r="AK19" i="13"/>
  <c r="AK22" i="13"/>
  <c r="AK21" i="13"/>
  <c r="AK24" i="13"/>
  <c r="AK23" i="13"/>
  <c r="AK26" i="13"/>
  <c r="AK25" i="13"/>
  <c r="AK16" i="13"/>
  <c r="AK109" i="10"/>
  <c r="AK108" i="10"/>
  <c r="AK88" i="11"/>
  <c r="AK31" i="13"/>
  <c r="AK32" i="13"/>
  <c r="AK30" i="13"/>
  <c r="AK122" i="10"/>
  <c r="AK33" i="13"/>
  <c r="AK29" i="13"/>
  <c r="AK41" i="13"/>
  <c r="AK42" i="13"/>
  <c r="AK44" i="13"/>
  <c r="AK46" i="13"/>
  <c r="AK48" i="13"/>
  <c r="AK49" i="13"/>
  <c r="AK79" i="13"/>
  <c r="AK81" i="13"/>
  <c r="AK82" i="13"/>
  <c r="AK134" i="13"/>
  <c r="AK135" i="13"/>
  <c r="AK136" i="13"/>
  <c r="AK138" i="13"/>
  <c r="AJ119" i="13"/>
  <c r="AJ96" i="13"/>
  <c r="AJ97" i="13"/>
  <c r="AJ95" i="13"/>
  <c r="AJ127" i="13"/>
  <c r="AJ129" i="13"/>
  <c r="AJ130" i="13"/>
  <c r="AJ128" i="13"/>
  <c r="AJ123" i="13"/>
  <c r="AJ124" i="13"/>
  <c r="AJ122" i="13"/>
  <c r="AJ125" i="13"/>
  <c r="AJ126" i="13"/>
  <c r="AJ131" i="13"/>
  <c r="AJ174" i="10"/>
  <c r="AJ89" i="13"/>
  <c r="AJ88" i="13"/>
  <c r="AJ90" i="13"/>
  <c r="AJ38" i="13"/>
  <c r="AJ37" i="13"/>
  <c r="AJ39" i="13"/>
  <c r="AJ34" i="13"/>
  <c r="AJ45" i="13"/>
  <c r="AJ47" i="13"/>
  <c r="AJ6" i="11"/>
  <c r="AJ10" i="11"/>
  <c r="AJ14" i="11"/>
  <c r="AJ6" i="13"/>
  <c r="AJ7" i="11"/>
  <c r="AJ11" i="11"/>
  <c r="AJ15" i="11"/>
  <c r="AJ7" i="13"/>
  <c r="AJ8" i="11"/>
  <c r="AJ12" i="11"/>
  <c r="AJ16" i="11"/>
  <c r="AJ8" i="13"/>
  <c r="AJ5" i="13"/>
  <c r="AJ4" i="13"/>
  <c r="AJ28" i="13"/>
  <c r="AJ27" i="13"/>
  <c r="AJ18" i="13"/>
  <c r="AJ17" i="13"/>
  <c r="AJ20" i="13"/>
  <c r="AJ19" i="13"/>
  <c r="AJ22" i="13"/>
  <c r="AJ21" i="13"/>
  <c r="AJ24" i="13"/>
  <c r="AJ23" i="13"/>
  <c r="AJ26" i="13"/>
  <c r="AJ25" i="13"/>
  <c r="AJ16" i="13"/>
  <c r="AJ109" i="10"/>
  <c r="AJ108" i="10"/>
  <c r="AJ88" i="11"/>
  <c r="AJ31" i="13"/>
  <c r="AJ32" i="13"/>
  <c r="AJ30" i="13"/>
  <c r="AJ122" i="10"/>
  <c r="AJ33" i="13"/>
  <c r="AJ29" i="13"/>
  <c r="AJ41" i="13"/>
  <c r="AJ42" i="13"/>
  <c r="AJ44" i="13"/>
  <c r="AJ46" i="13"/>
  <c r="AJ48" i="13"/>
  <c r="AJ49" i="13"/>
  <c r="AJ79" i="13"/>
  <c r="AJ81" i="13"/>
  <c r="AJ82" i="13"/>
  <c r="AJ134" i="13"/>
  <c r="AJ135" i="13"/>
  <c r="AJ136" i="13"/>
  <c r="AJ138" i="13"/>
  <c r="AI119" i="13"/>
  <c r="AI96" i="13"/>
  <c r="AI97" i="13"/>
  <c r="AI95" i="13"/>
  <c r="AI127" i="13"/>
  <c r="AI129" i="13"/>
  <c r="AI130" i="13"/>
  <c r="AI128" i="13"/>
  <c r="AI123" i="13"/>
  <c r="AI124" i="13"/>
  <c r="AI122" i="13"/>
  <c r="AI125" i="13"/>
  <c r="AI126" i="13"/>
  <c r="AI131" i="13"/>
  <c r="AI174" i="10"/>
  <c r="AI89" i="13"/>
  <c r="AI88" i="13"/>
  <c r="AI90" i="13"/>
  <c r="AI38" i="13"/>
  <c r="AI37" i="13"/>
  <c r="AI39" i="13"/>
  <c r="AI34" i="13"/>
  <c r="AI45" i="13"/>
  <c r="AI47" i="13"/>
  <c r="AI6" i="11"/>
  <c r="AI10" i="11"/>
  <c r="AI14" i="11"/>
  <c r="AI6" i="13"/>
  <c r="AI7" i="11"/>
  <c r="AI11" i="11"/>
  <c r="AI15" i="11"/>
  <c r="AI7" i="13"/>
  <c r="AI8" i="11"/>
  <c r="AI12" i="11"/>
  <c r="AI16" i="11"/>
  <c r="AI8" i="13"/>
  <c r="AI5" i="13"/>
  <c r="AI4" i="13"/>
  <c r="AI28" i="13"/>
  <c r="AI27" i="13"/>
  <c r="AI18" i="13"/>
  <c r="AI17" i="13"/>
  <c r="AI20" i="13"/>
  <c r="AI19" i="13"/>
  <c r="AI22" i="13"/>
  <c r="AI21" i="13"/>
  <c r="AI24" i="13"/>
  <c r="AI23" i="13"/>
  <c r="AI26" i="13"/>
  <c r="AI25" i="13"/>
  <c r="AI16" i="13"/>
  <c r="AI109" i="10"/>
  <c r="AI108" i="10"/>
  <c r="AI88" i="11"/>
  <c r="AI31" i="13"/>
  <c r="AI32" i="13"/>
  <c r="AI30" i="13"/>
  <c r="AI122" i="10"/>
  <c r="AI33" i="13"/>
  <c r="AI29" i="13"/>
  <c r="AI41" i="13"/>
  <c r="AI42" i="13"/>
  <c r="AI44" i="13"/>
  <c r="AI46" i="13"/>
  <c r="AI48" i="13"/>
  <c r="AI49" i="13"/>
  <c r="AI79" i="13"/>
  <c r="AI81" i="13"/>
  <c r="AI82" i="13"/>
  <c r="AI134" i="13"/>
  <c r="AI135" i="13"/>
  <c r="AI136" i="13"/>
  <c r="AI138" i="13"/>
  <c r="AH119" i="13"/>
  <c r="AH96" i="13"/>
  <c r="AH97" i="13"/>
  <c r="AH95" i="13"/>
  <c r="AH127" i="13"/>
  <c r="AH129" i="13"/>
  <c r="AH130" i="13"/>
  <c r="AH128" i="13"/>
  <c r="AH123" i="13"/>
  <c r="AH124" i="13"/>
  <c r="AH122" i="13"/>
  <c r="AH125" i="13"/>
  <c r="AH126" i="13"/>
  <c r="AH131" i="13"/>
  <c r="AH174" i="10"/>
  <c r="AH89" i="13"/>
  <c r="AH88" i="13"/>
  <c r="AH90" i="13"/>
  <c r="AH38" i="13"/>
  <c r="AH37" i="13"/>
  <c r="AH39" i="13"/>
  <c r="AH34" i="13"/>
  <c r="AH45" i="13"/>
  <c r="AH47" i="13"/>
  <c r="AH6" i="11"/>
  <c r="AH10" i="11"/>
  <c r="AH14" i="11"/>
  <c r="AH6" i="13"/>
  <c r="AH7" i="11"/>
  <c r="AH11" i="11"/>
  <c r="AH15" i="11"/>
  <c r="AH7" i="13"/>
  <c r="AH8" i="11"/>
  <c r="AH12" i="11"/>
  <c r="AH16" i="11"/>
  <c r="AH8" i="13"/>
  <c r="AH5" i="13"/>
  <c r="AH4" i="13"/>
  <c r="AH28" i="13"/>
  <c r="AH27" i="13"/>
  <c r="AH18" i="13"/>
  <c r="AH17" i="13"/>
  <c r="AH20" i="13"/>
  <c r="AH19" i="13"/>
  <c r="AH22" i="13"/>
  <c r="AH21" i="13"/>
  <c r="AH24" i="13"/>
  <c r="AH23" i="13"/>
  <c r="AH26" i="13"/>
  <c r="AH25" i="13"/>
  <c r="AH16" i="13"/>
  <c r="AH109" i="10"/>
  <c r="AH108" i="10"/>
  <c r="AH88" i="11"/>
  <c r="AH31" i="13"/>
  <c r="AH32" i="13"/>
  <c r="AH30" i="13"/>
  <c r="AH122" i="10"/>
  <c r="AH33" i="13"/>
  <c r="AH29" i="13"/>
  <c r="AH41" i="13"/>
  <c r="AH42" i="13"/>
  <c r="AH44" i="13"/>
  <c r="AH46" i="13"/>
  <c r="AH48" i="13"/>
  <c r="AH49" i="13"/>
  <c r="AH79" i="13"/>
  <c r="AH81" i="13"/>
  <c r="AH82" i="13"/>
  <c r="AH134" i="13"/>
  <c r="AH135" i="13"/>
  <c r="AH136" i="13"/>
  <c r="AH138" i="13"/>
  <c r="AG119" i="13"/>
  <c r="AG96" i="13"/>
  <c r="AG97" i="13"/>
  <c r="AG95" i="13"/>
  <c r="AG127" i="13"/>
  <c r="AG129" i="13"/>
  <c r="AG130" i="13"/>
  <c r="AG128" i="13"/>
  <c r="AG123" i="13"/>
  <c r="AG124" i="13"/>
  <c r="AG122" i="13"/>
  <c r="AG125" i="13"/>
  <c r="AG126" i="13"/>
  <c r="AG131" i="13"/>
  <c r="AG174" i="10"/>
  <c r="AG89" i="13"/>
  <c r="AG88" i="13"/>
  <c r="AG90" i="13"/>
  <c r="AG38" i="13"/>
  <c r="AG37" i="13"/>
  <c r="AG39" i="13"/>
  <c r="AG34" i="13"/>
  <c r="AG45" i="13"/>
  <c r="AG47" i="13"/>
  <c r="AG6" i="11"/>
  <c r="AG10" i="11"/>
  <c r="AG14" i="11"/>
  <c r="AG6" i="13"/>
  <c r="AG7" i="11"/>
  <c r="AG11" i="11"/>
  <c r="AG15" i="11"/>
  <c r="AG7" i="13"/>
  <c r="AG8" i="11"/>
  <c r="AG12" i="11"/>
  <c r="AG16" i="11"/>
  <c r="AG8" i="13"/>
  <c r="AG5" i="13"/>
  <c r="AG4" i="13"/>
  <c r="AG28" i="13"/>
  <c r="AG27" i="13"/>
  <c r="AG18" i="13"/>
  <c r="AG17" i="13"/>
  <c r="AG20" i="13"/>
  <c r="AG19" i="13"/>
  <c r="AG22" i="13"/>
  <c r="AG21" i="13"/>
  <c r="AG24" i="13"/>
  <c r="AG23" i="13"/>
  <c r="AG26" i="13"/>
  <c r="AG25" i="13"/>
  <c r="AG16" i="13"/>
  <c r="AG109" i="10"/>
  <c r="AG108" i="10"/>
  <c r="AG88" i="11"/>
  <c r="AG31" i="13"/>
  <c r="AG32" i="13"/>
  <c r="AG30" i="13"/>
  <c r="AG122" i="10"/>
  <c r="AG33" i="13"/>
  <c r="AG29" i="13"/>
  <c r="AG41" i="13"/>
  <c r="AG42" i="13"/>
  <c r="AG44" i="13"/>
  <c r="AG46" i="13"/>
  <c r="AG48" i="13"/>
  <c r="AG49" i="13"/>
  <c r="AG79" i="13"/>
  <c r="AG81" i="13"/>
  <c r="AG82" i="13"/>
  <c r="AG134" i="13"/>
  <c r="AG135" i="13"/>
  <c r="AG136" i="13"/>
  <c r="AG138" i="13"/>
  <c r="AF119" i="13"/>
  <c r="AF96" i="13"/>
  <c r="AF97" i="13"/>
  <c r="AF95" i="13"/>
  <c r="AF127" i="13"/>
  <c r="AF129" i="13"/>
  <c r="AF130" i="13"/>
  <c r="AF128" i="13"/>
  <c r="AF123" i="13"/>
  <c r="AF124" i="13"/>
  <c r="AF122" i="13"/>
  <c r="AF125" i="13"/>
  <c r="AF126" i="13"/>
  <c r="AF131" i="13"/>
  <c r="AF174" i="10"/>
  <c r="AF89" i="13"/>
  <c r="AF88" i="13"/>
  <c r="AF90" i="13"/>
  <c r="AF38" i="13"/>
  <c r="AF37" i="13"/>
  <c r="AF39" i="13"/>
  <c r="AF34" i="13"/>
  <c r="AF45" i="13"/>
  <c r="AF47" i="13"/>
  <c r="AF6" i="11"/>
  <c r="AF10" i="11"/>
  <c r="AF14" i="11"/>
  <c r="AF6" i="13"/>
  <c r="AF7" i="11"/>
  <c r="AF11" i="11"/>
  <c r="AF15" i="11"/>
  <c r="AF7" i="13"/>
  <c r="AF8" i="11"/>
  <c r="AF12" i="11"/>
  <c r="AF16" i="11"/>
  <c r="AF8" i="13"/>
  <c r="AF5" i="13"/>
  <c r="AF4" i="13"/>
  <c r="AF28" i="13"/>
  <c r="AF27" i="13"/>
  <c r="AF18" i="13"/>
  <c r="AF17" i="13"/>
  <c r="AF20" i="13"/>
  <c r="AF19" i="13"/>
  <c r="AF22" i="13"/>
  <c r="AF21" i="13"/>
  <c r="AF24" i="13"/>
  <c r="AF23" i="13"/>
  <c r="AF26" i="13"/>
  <c r="AF25" i="13"/>
  <c r="AF16" i="13"/>
  <c r="AF109" i="10"/>
  <c r="AF108" i="10"/>
  <c r="AF88" i="11"/>
  <c r="AF31" i="13"/>
  <c r="AF32" i="13"/>
  <c r="AF30" i="13"/>
  <c r="AF122" i="10"/>
  <c r="AF33" i="13"/>
  <c r="AF29" i="13"/>
  <c r="AF41" i="13"/>
  <c r="AF42" i="13"/>
  <c r="AF44" i="13"/>
  <c r="AF46" i="13"/>
  <c r="AF48" i="13"/>
  <c r="AF49" i="13"/>
  <c r="AF79" i="13"/>
  <c r="AF81" i="13"/>
  <c r="AF82" i="13"/>
  <c r="AF134" i="13"/>
  <c r="AF135" i="13"/>
  <c r="AF136" i="13"/>
  <c r="AF138" i="13"/>
  <c r="AE119" i="13"/>
  <c r="AE96" i="13"/>
  <c r="AE97" i="13"/>
  <c r="AE95" i="13"/>
  <c r="AE127" i="13"/>
  <c r="AE129" i="13"/>
  <c r="AE130" i="13"/>
  <c r="AE128" i="13"/>
  <c r="AE123" i="13"/>
  <c r="AE124" i="13"/>
  <c r="AE122" i="13"/>
  <c r="AE125" i="13"/>
  <c r="AE126" i="13"/>
  <c r="AE131" i="13"/>
  <c r="AE174" i="10"/>
  <c r="AE89" i="13"/>
  <c r="AE88" i="13"/>
  <c r="AE90" i="13"/>
  <c r="AE38" i="13"/>
  <c r="AE37" i="13"/>
  <c r="AE39" i="13"/>
  <c r="AE34" i="13"/>
  <c r="AE45" i="13"/>
  <c r="AE47" i="13"/>
  <c r="AE6" i="11"/>
  <c r="AE10" i="11"/>
  <c r="AE14" i="11"/>
  <c r="AE6" i="13"/>
  <c r="AE7" i="11"/>
  <c r="AE11" i="11"/>
  <c r="AE15" i="11"/>
  <c r="AE7" i="13"/>
  <c r="AE8" i="11"/>
  <c r="AE12" i="11"/>
  <c r="AE16" i="11"/>
  <c r="AE8" i="13"/>
  <c r="AE5" i="13"/>
  <c r="AE4" i="13"/>
  <c r="AE28" i="13"/>
  <c r="AE27" i="13"/>
  <c r="AE18" i="13"/>
  <c r="AE17" i="13"/>
  <c r="AE20" i="13"/>
  <c r="AE19" i="13"/>
  <c r="AE22" i="13"/>
  <c r="AE21" i="13"/>
  <c r="AE24" i="13"/>
  <c r="AE23" i="13"/>
  <c r="AE26" i="13"/>
  <c r="AE25" i="13"/>
  <c r="AE16" i="13"/>
  <c r="AE109" i="10"/>
  <c r="AE108" i="10"/>
  <c r="AE88" i="11"/>
  <c r="AE31" i="13"/>
  <c r="AE32" i="13"/>
  <c r="AE30" i="13"/>
  <c r="AE122" i="10"/>
  <c r="AE33" i="13"/>
  <c r="AE29" i="13"/>
  <c r="AE41" i="13"/>
  <c r="AE42" i="13"/>
  <c r="AE44" i="13"/>
  <c r="AE46" i="13"/>
  <c r="AE48" i="13"/>
  <c r="AE49" i="13"/>
  <c r="AE79" i="13"/>
  <c r="AE81" i="13"/>
  <c r="AE82" i="13"/>
  <c r="AE134" i="13"/>
  <c r="AE135" i="13"/>
  <c r="AE136" i="13"/>
  <c r="AE138" i="13"/>
  <c r="AD119" i="13"/>
  <c r="AD96" i="13"/>
  <c r="AD97" i="13"/>
  <c r="AD95" i="13"/>
  <c r="AD127" i="13"/>
  <c r="AD129" i="13"/>
  <c r="AD130" i="13"/>
  <c r="AD128" i="13"/>
  <c r="AD123" i="13"/>
  <c r="AD124" i="13"/>
  <c r="AD122" i="13"/>
  <c r="AD125" i="13"/>
  <c r="AD126" i="13"/>
  <c r="AD131" i="13"/>
  <c r="AD174" i="10"/>
  <c r="AD89" i="13"/>
  <c r="AD88" i="13"/>
  <c r="AD90" i="13"/>
  <c r="AD38" i="13"/>
  <c r="AD37" i="13"/>
  <c r="AD39" i="13"/>
  <c r="AD34" i="13"/>
  <c r="AD45" i="13"/>
  <c r="AD47" i="13"/>
  <c r="AD6" i="11"/>
  <c r="AD10" i="11"/>
  <c r="AD14" i="11"/>
  <c r="AD6" i="13"/>
  <c r="AD7" i="11"/>
  <c r="AD11" i="11"/>
  <c r="AD15" i="11"/>
  <c r="AD7" i="13"/>
  <c r="AD8" i="11"/>
  <c r="AD12" i="11"/>
  <c r="AD16" i="11"/>
  <c r="AD8" i="13"/>
  <c r="AD5" i="13"/>
  <c r="AD4" i="13"/>
  <c r="AD28" i="13"/>
  <c r="AD27" i="13"/>
  <c r="AD18" i="13"/>
  <c r="AD17" i="13"/>
  <c r="AD20" i="13"/>
  <c r="AD19" i="13"/>
  <c r="AD22" i="13"/>
  <c r="AD21" i="13"/>
  <c r="AD24" i="13"/>
  <c r="AD23" i="13"/>
  <c r="AD26" i="13"/>
  <c r="AD25" i="13"/>
  <c r="AD16" i="13"/>
  <c r="AD109" i="10"/>
  <c r="AD108" i="10"/>
  <c r="AD88" i="11"/>
  <c r="AD31" i="13"/>
  <c r="AD32" i="13"/>
  <c r="AD30" i="13"/>
  <c r="AD122" i="10"/>
  <c r="AD33" i="13"/>
  <c r="AD29" i="13"/>
  <c r="AD41" i="13"/>
  <c r="AD42" i="13"/>
  <c r="AD44" i="13"/>
  <c r="AD46" i="13"/>
  <c r="AD48" i="13"/>
  <c r="AD49" i="13"/>
  <c r="AD79" i="13"/>
  <c r="AD81" i="13"/>
  <c r="AD82" i="13"/>
  <c r="AD134" i="13"/>
  <c r="AD135" i="13"/>
  <c r="AD136" i="13"/>
  <c r="AD138" i="13"/>
  <c r="AC119" i="13"/>
  <c r="AC96" i="13"/>
  <c r="AC97" i="13"/>
  <c r="AC95" i="13"/>
  <c r="AC127" i="13"/>
  <c r="AC129" i="13"/>
  <c r="AC130" i="13"/>
  <c r="AC128" i="13"/>
  <c r="AC123" i="13"/>
  <c r="AC124" i="13"/>
  <c r="AC122" i="13"/>
  <c r="AC125" i="13"/>
  <c r="AC126" i="13"/>
  <c r="AC131" i="13"/>
  <c r="AC174" i="10"/>
  <c r="AC89" i="13"/>
  <c r="AC88" i="13"/>
  <c r="AC90" i="13"/>
  <c r="AC38" i="13"/>
  <c r="AC37" i="13"/>
  <c r="AC39" i="13"/>
  <c r="AC34" i="13"/>
  <c r="AC45" i="13"/>
  <c r="AC47" i="13"/>
  <c r="AC6" i="11"/>
  <c r="AC10" i="11"/>
  <c r="AC14" i="11"/>
  <c r="AC6" i="13"/>
  <c r="AC7" i="11"/>
  <c r="AC11" i="11"/>
  <c r="AC15" i="11"/>
  <c r="AC7" i="13"/>
  <c r="AC8" i="11"/>
  <c r="AC12" i="11"/>
  <c r="AC16" i="11"/>
  <c r="AC8" i="13"/>
  <c r="AC5" i="13"/>
  <c r="AC4" i="13"/>
  <c r="AC28" i="13"/>
  <c r="AC27" i="13"/>
  <c r="AC18" i="13"/>
  <c r="AC17" i="13"/>
  <c r="AC20" i="13"/>
  <c r="AC19" i="13"/>
  <c r="AC22" i="13"/>
  <c r="AC21" i="13"/>
  <c r="AC24" i="13"/>
  <c r="AC23" i="13"/>
  <c r="AC26" i="13"/>
  <c r="AC25" i="13"/>
  <c r="AC16" i="13"/>
  <c r="AC109" i="10"/>
  <c r="AC108" i="10"/>
  <c r="AC88" i="11"/>
  <c r="AC31" i="13"/>
  <c r="AC32" i="13"/>
  <c r="AC30" i="13"/>
  <c r="AC122" i="10"/>
  <c r="AC33" i="13"/>
  <c r="AC29" i="13"/>
  <c r="AC41" i="13"/>
  <c r="AC42" i="13"/>
  <c r="AC44" i="13"/>
  <c r="AC46" i="13"/>
  <c r="AC48" i="13"/>
  <c r="AC49" i="13"/>
  <c r="AC79" i="13"/>
  <c r="AC81" i="13"/>
  <c r="AC82" i="13"/>
  <c r="AC134" i="13"/>
  <c r="AC135" i="13"/>
  <c r="AC136" i="13"/>
  <c r="AC138" i="13"/>
  <c r="AB119" i="13"/>
  <c r="AB96" i="13"/>
  <c r="AB97" i="13"/>
  <c r="AB95" i="13"/>
  <c r="AB127" i="13"/>
  <c r="AB129" i="13"/>
  <c r="AB130" i="13"/>
  <c r="AB128" i="13"/>
  <c r="AB123" i="13"/>
  <c r="AB124" i="13"/>
  <c r="AB122" i="13"/>
  <c r="AB125" i="13"/>
  <c r="AB126" i="13"/>
  <c r="AB131" i="13"/>
  <c r="AB174" i="10"/>
  <c r="AB89" i="13"/>
  <c r="AB88" i="13"/>
  <c r="AB90" i="13"/>
  <c r="AB38" i="13"/>
  <c r="AB37" i="13"/>
  <c r="AB39" i="13"/>
  <c r="AB34" i="13"/>
  <c r="AB45" i="13"/>
  <c r="AB47" i="13"/>
  <c r="AB6" i="11"/>
  <c r="AB10" i="11"/>
  <c r="AB14" i="11"/>
  <c r="AB6" i="13"/>
  <c r="AB7" i="11"/>
  <c r="AB11" i="11"/>
  <c r="AB15" i="11"/>
  <c r="AB7" i="13"/>
  <c r="AB8" i="11"/>
  <c r="AB12" i="11"/>
  <c r="AB16" i="11"/>
  <c r="AB8" i="13"/>
  <c r="AB5" i="13"/>
  <c r="AB4" i="13"/>
  <c r="AB28" i="13"/>
  <c r="AB27" i="13"/>
  <c r="AB18" i="13"/>
  <c r="AB17" i="13"/>
  <c r="AB20" i="13"/>
  <c r="AB19" i="13"/>
  <c r="AB22" i="13"/>
  <c r="AB21" i="13"/>
  <c r="AB24" i="13"/>
  <c r="AB23" i="13"/>
  <c r="AB26" i="13"/>
  <c r="AB25" i="13"/>
  <c r="AB16" i="13"/>
  <c r="AB109" i="10"/>
  <c r="AB108" i="10"/>
  <c r="AB88" i="11"/>
  <c r="AB31" i="13"/>
  <c r="AB32" i="13"/>
  <c r="AB30" i="13"/>
  <c r="AB122" i="10"/>
  <c r="AB33" i="13"/>
  <c r="AB29" i="13"/>
  <c r="AB41" i="13"/>
  <c r="AB42" i="13"/>
  <c r="AB44" i="13"/>
  <c r="AB46" i="13"/>
  <c r="AB48" i="13"/>
  <c r="AB49" i="13"/>
  <c r="AB79" i="13"/>
  <c r="AB81" i="13"/>
  <c r="AB82" i="13"/>
  <c r="AB134" i="13"/>
  <c r="AB135" i="13"/>
  <c r="AB136" i="13"/>
  <c r="AB138" i="13"/>
  <c r="AA119" i="13"/>
  <c r="AA96" i="13"/>
  <c r="AA97" i="13"/>
  <c r="AA95" i="13"/>
  <c r="AA127" i="13"/>
  <c r="AA129" i="13"/>
  <c r="AA130" i="13"/>
  <c r="AA128" i="13"/>
  <c r="AA123" i="13"/>
  <c r="AA124" i="13"/>
  <c r="AA122" i="13"/>
  <c r="AA125" i="13"/>
  <c r="AA126" i="13"/>
  <c r="AA131" i="13"/>
  <c r="AA174" i="10"/>
  <c r="AA89" i="13"/>
  <c r="AA88" i="13"/>
  <c r="AA90" i="13"/>
  <c r="AA38" i="13"/>
  <c r="AA37" i="13"/>
  <c r="AA39" i="13"/>
  <c r="AA34" i="13"/>
  <c r="AA45" i="13"/>
  <c r="AA47" i="13"/>
  <c r="AA6" i="11"/>
  <c r="AA10" i="11"/>
  <c r="AA14" i="11"/>
  <c r="AA6" i="13"/>
  <c r="AA7" i="11"/>
  <c r="AA11" i="11"/>
  <c r="AA15" i="11"/>
  <c r="AA7" i="13"/>
  <c r="AA8" i="11"/>
  <c r="AA12" i="11"/>
  <c r="AA16" i="11"/>
  <c r="AA8" i="13"/>
  <c r="AA5" i="13"/>
  <c r="AA4" i="13"/>
  <c r="AA28" i="13"/>
  <c r="AA27" i="13"/>
  <c r="AA18" i="13"/>
  <c r="AA17" i="13"/>
  <c r="AA20" i="13"/>
  <c r="AA19" i="13"/>
  <c r="AA22" i="13"/>
  <c r="AA21" i="13"/>
  <c r="AA24" i="13"/>
  <c r="AA23" i="13"/>
  <c r="AA26" i="13"/>
  <c r="AA25" i="13"/>
  <c r="AA16" i="13"/>
  <c r="AA109" i="10"/>
  <c r="AA108" i="10"/>
  <c r="AA88" i="11"/>
  <c r="AA31" i="13"/>
  <c r="AA32" i="13"/>
  <c r="AA30" i="13"/>
  <c r="AA122" i="10"/>
  <c r="AA33" i="13"/>
  <c r="AA29" i="13"/>
  <c r="AA41" i="13"/>
  <c r="AA42" i="13"/>
  <c r="AA44" i="13"/>
  <c r="AA46" i="13"/>
  <c r="AA48" i="13"/>
  <c r="AA49" i="13"/>
  <c r="AA79" i="13"/>
  <c r="AA81" i="13"/>
  <c r="AA82" i="13"/>
  <c r="AA134" i="13"/>
  <c r="AA135" i="13"/>
  <c r="AA136" i="13"/>
  <c r="AA138" i="13"/>
  <c r="Z119" i="13"/>
  <c r="Z96" i="13"/>
  <c r="Z97" i="13"/>
  <c r="Z95" i="13"/>
  <c r="Z127" i="13"/>
  <c r="Z129" i="13"/>
  <c r="Z130" i="13"/>
  <c r="Z128" i="13"/>
  <c r="Z123" i="13"/>
  <c r="Z124" i="13"/>
  <c r="Z122" i="13"/>
  <c r="Z125" i="13"/>
  <c r="Z126" i="13"/>
  <c r="Z131" i="13"/>
  <c r="Z174" i="10"/>
  <c r="Z89" i="13"/>
  <c r="Z88" i="13"/>
  <c r="Z90" i="13"/>
  <c r="Z38" i="13"/>
  <c r="Z37" i="13"/>
  <c r="Z39" i="13"/>
  <c r="Z34" i="13"/>
  <c r="Z45" i="13"/>
  <c r="Z47" i="13"/>
  <c r="Z6" i="11"/>
  <c r="Z10" i="11"/>
  <c r="Z14" i="11"/>
  <c r="Z6" i="13"/>
  <c r="Z7" i="11"/>
  <c r="Z11" i="11"/>
  <c r="Z15" i="11"/>
  <c r="Z7" i="13"/>
  <c r="Z8" i="11"/>
  <c r="Z12" i="11"/>
  <c r="Z16" i="11"/>
  <c r="Z8" i="13"/>
  <c r="Z5" i="13"/>
  <c r="Z4" i="13"/>
  <c r="Z28" i="13"/>
  <c r="Z27" i="13"/>
  <c r="Z18" i="13"/>
  <c r="Z17" i="13"/>
  <c r="Z20" i="13"/>
  <c r="Z19" i="13"/>
  <c r="Z22" i="13"/>
  <c r="Z21" i="13"/>
  <c r="Z24" i="13"/>
  <c r="Z23" i="13"/>
  <c r="Z26" i="13"/>
  <c r="Z25" i="13"/>
  <c r="Z16" i="13"/>
  <c r="Z109" i="10"/>
  <c r="Z108" i="10"/>
  <c r="Z88" i="11"/>
  <c r="Z31" i="13"/>
  <c r="Z32" i="13"/>
  <c r="Z30" i="13"/>
  <c r="Z122" i="10"/>
  <c r="Z33" i="13"/>
  <c r="Z29" i="13"/>
  <c r="Z41" i="13"/>
  <c r="Z42" i="13"/>
  <c r="Z44" i="13"/>
  <c r="Z46" i="13"/>
  <c r="Z48" i="13"/>
  <c r="Z49" i="13"/>
  <c r="Z79" i="13"/>
  <c r="Z81" i="13"/>
  <c r="Z82" i="13"/>
  <c r="Z134" i="13"/>
  <c r="Z135" i="13"/>
  <c r="Z136" i="13"/>
  <c r="Z138" i="13"/>
  <c r="Y119" i="13"/>
  <c r="Y96" i="13"/>
  <c r="Y97" i="13"/>
  <c r="Y95" i="13"/>
  <c r="Y127" i="13"/>
  <c r="Y129" i="13"/>
  <c r="Y130" i="13"/>
  <c r="Y128" i="13"/>
  <c r="Y123" i="13"/>
  <c r="Y124" i="13"/>
  <c r="Y122" i="13"/>
  <c r="Y125" i="13"/>
  <c r="Y126" i="13"/>
  <c r="Y131" i="13"/>
  <c r="Y174" i="10"/>
  <c r="Y89" i="13"/>
  <c r="Y88" i="13"/>
  <c r="Y90" i="13"/>
  <c r="Y38" i="13"/>
  <c r="Y37" i="13"/>
  <c r="Y39" i="13"/>
  <c r="Y34" i="13"/>
  <c r="Y45" i="13"/>
  <c r="Y47" i="13"/>
  <c r="Y6" i="11"/>
  <c r="Y10" i="11"/>
  <c r="Y14" i="11"/>
  <c r="Y6" i="13"/>
  <c r="Y7" i="11"/>
  <c r="Y11" i="11"/>
  <c r="Y15" i="11"/>
  <c r="Y7" i="13"/>
  <c r="Y8" i="11"/>
  <c r="Y12" i="11"/>
  <c r="Y16" i="11"/>
  <c r="Y8" i="13"/>
  <c r="Y5" i="13"/>
  <c r="Y4" i="13"/>
  <c r="Y28" i="13"/>
  <c r="Y27" i="13"/>
  <c r="Y18" i="13"/>
  <c r="Y17" i="13"/>
  <c r="Y20" i="13"/>
  <c r="Y19" i="13"/>
  <c r="Y22" i="13"/>
  <c r="Y21" i="13"/>
  <c r="Y24" i="13"/>
  <c r="Y23" i="13"/>
  <c r="Y26" i="13"/>
  <c r="Y25" i="13"/>
  <c r="Y16" i="13"/>
  <c r="Y109" i="10"/>
  <c r="Y108" i="10"/>
  <c r="Y88" i="11"/>
  <c r="Y31" i="13"/>
  <c r="Y32" i="13"/>
  <c r="Y30" i="13"/>
  <c r="Y122" i="10"/>
  <c r="Y33" i="13"/>
  <c r="Y29" i="13"/>
  <c r="Y41" i="13"/>
  <c r="Y42" i="13"/>
  <c r="Y44" i="13"/>
  <c r="Y46" i="13"/>
  <c r="Y48" i="13"/>
  <c r="Y49" i="13"/>
  <c r="Y79" i="13"/>
  <c r="Y81" i="13"/>
  <c r="Y82" i="13"/>
  <c r="Y134" i="13"/>
  <c r="Y135" i="13"/>
  <c r="Y136" i="13"/>
  <c r="Y138" i="13"/>
  <c r="X119" i="13"/>
  <c r="X96" i="13"/>
  <c r="X97" i="13"/>
  <c r="X95" i="13"/>
  <c r="X127" i="13"/>
  <c r="X129" i="13"/>
  <c r="X130" i="13"/>
  <c r="X128" i="13"/>
  <c r="X123" i="13"/>
  <c r="X124" i="13"/>
  <c r="X122" i="13"/>
  <c r="X125" i="13"/>
  <c r="X126" i="13"/>
  <c r="X131" i="13"/>
  <c r="X174" i="10"/>
  <c r="X89" i="13"/>
  <c r="X88" i="13"/>
  <c r="X90" i="13"/>
  <c r="X38" i="13"/>
  <c r="X37" i="13"/>
  <c r="X39" i="13"/>
  <c r="X34" i="13"/>
  <c r="X45" i="13"/>
  <c r="X47" i="13"/>
  <c r="X6" i="11"/>
  <c r="X10" i="11"/>
  <c r="X14" i="11"/>
  <c r="X6" i="13"/>
  <c r="X7" i="11"/>
  <c r="X11" i="11"/>
  <c r="X15" i="11"/>
  <c r="X7" i="13"/>
  <c r="X8" i="11"/>
  <c r="X12" i="11"/>
  <c r="X16" i="11"/>
  <c r="X8" i="13"/>
  <c r="X5" i="13"/>
  <c r="X4" i="13"/>
  <c r="X28" i="13"/>
  <c r="X27" i="13"/>
  <c r="X18" i="13"/>
  <c r="X17" i="13"/>
  <c r="X20" i="13"/>
  <c r="X19" i="13"/>
  <c r="X22" i="13"/>
  <c r="X21" i="13"/>
  <c r="X24" i="13"/>
  <c r="X23" i="13"/>
  <c r="X26" i="13"/>
  <c r="X25" i="13"/>
  <c r="X16" i="13"/>
  <c r="X109" i="10"/>
  <c r="X108" i="10"/>
  <c r="X88" i="11"/>
  <c r="X31" i="13"/>
  <c r="X32" i="13"/>
  <c r="X30" i="13"/>
  <c r="X122" i="10"/>
  <c r="X33" i="13"/>
  <c r="X29" i="13"/>
  <c r="X41" i="13"/>
  <c r="X42" i="13"/>
  <c r="X44" i="13"/>
  <c r="X46" i="13"/>
  <c r="X48" i="13"/>
  <c r="X49" i="13"/>
  <c r="X79" i="13"/>
  <c r="X81" i="13"/>
  <c r="X82" i="13"/>
  <c r="X134" i="13"/>
  <c r="X135" i="13"/>
  <c r="X136" i="13"/>
  <c r="X138" i="13"/>
  <c r="W119" i="13"/>
  <c r="W96" i="13"/>
  <c r="W97" i="13"/>
  <c r="W95" i="13"/>
  <c r="W127" i="13"/>
  <c r="W129" i="13"/>
  <c r="W130" i="13"/>
  <c r="W128" i="13"/>
  <c r="W123" i="13"/>
  <c r="W124" i="13"/>
  <c r="W122" i="13"/>
  <c r="W125" i="13"/>
  <c r="W126" i="13"/>
  <c r="W131" i="13"/>
  <c r="W174" i="10"/>
  <c r="W89" i="13"/>
  <c r="W88" i="13"/>
  <c r="W90" i="13"/>
  <c r="W38" i="13"/>
  <c r="W37" i="13"/>
  <c r="W39" i="13"/>
  <c r="W34" i="13"/>
  <c r="W45" i="13"/>
  <c r="W47" i="13"/>
  <c r="W6" i="11"/>
  <c r="W10" i="11"/>
  <c r="W14" i="11"/>
  <c r="W6" i="13"/>
  <c r="W7" i="11"/>
  <c r="W11" i="11"/>
  <c r="W15" i="11"/>
  <c r="W7" i="13"/>
  <c r="W8" i="11"/>
  <c r="W12" i="11"/>
  <c r="W16" i="11"/>
  <c r="W8" i="13"/>
  <c r="W5" i="13"/>
  <c r="W4" i="13"/>
  <c r="W28" i="13"/>
  <c r="W27" i="13"/>
  <c r="W18" i="13"/>
  <c r="W17" i="13"/>
  <c r="W20" i="13"/>
  <c r="W19" i="13"/>
  <c r="W22" i="13"/>
  <c r="W21" i="13"/>
  <c r="W24" i="13"/>
  <c r="W23" i="13"/>
  <c r="W26" i="13"/>
  <c r="W25" i="13"/>
  <c r="W16" i="13"/>
  <c r="W109" i="10"/>
  <c r="W108" i="10"/>
  <c r="W88" i="11"/>
  <c r="W31" i="13"/>
  <c r="W32" i="13"/>
  <c r="W30" i="13"/>
  <c r="W122" i="10"/>
  <c r="W33" i="13"/>
  <c r="W29" i="13"/>
  <c r="W41" i="13"/>
  <c r="W42" i="13"/>
  <c r="W44" i="13"/>
  <c r="W46" i="13"/>
  <c r="W48" i="13"/>
  <c r="W49" i="13"/>
  <c r="W79" i="13"/>
  <c r="W81" i="13"/>
  <c r="W82" i="13"/>
  <c r="W134" i="13"/>
  <c r="W135" i="13"/>
  <c r="W136" i="13"/>
  <c r="W138" i="13"/>
  <c r="V119" i="13"/>
  <c r="V96" i="13"/>
  <c r="V97" i="13"/>
  <c r="V95" i="13"/>
  <c r="V127" i="13"/>
  <c r="V129" i="13"/>
  <c r="V130" i="13"/>
  <c r="V128" i="13"/>
  <c r="V123" i="13"/>
  <c r="V124" i="13"/>
  <c r="V122" i="13"/>
  <c r="V125" i="13"/>
  <c r="V126" i="13"/>
  <c r="V131" i="13"/>
  <c r="V174" i="10"/>
  <c r="V89" i="13"/>
  <c r="V88" i="13"/>
  <c r="V90" i="13"/>
  <c r="V38" i="13"/>
  <c r="V37" i="13"/>
  <c r="V39" i="13"/>
  <c r="V34" i="13"/>
  <c r="V45" i="13"/>
  <c r="V47" i="13"/>
  <c r="V6" i="11"/>
  <c r="V10" i="11"/>
  <c r="V14" i="11"/>
  <c r="V6" i="13"/>
  <c r="V7" i="11"/>
  <c r="V11" i="11"/>
  <c r="V15" i="11"/>
  <c r="V7" i="13"/>
  <c r="V8" i="11"/>
  <c r="V12" i="11"/>
  <c r="V16" i="11"/>
  <c r="V8" i="13"/>
  <c r="V5" i="13"/>
  <c r="V4" i="13"/>
  <c r="V28" i="13"/>
  <c r="V27" i="13"/>
  <c r="V18" i="13"/>
  <c r="V17" i="13"/>
  <c r="V20" i="13"/>
  <c r="V19" i="13"/>
  <c r="V22" i="13"/>
  <c r="V21" i="13"/>
  <c r="V24" i="13"/>
  <c r="V23" i="13"/>
  <c r="V26" i="13"/>
  <c r="V25" i="13"/>
  <c r="V16" i="13"/>
  <c r="V109" i="10"/>
  <c r="V108" i="10"/>
  <c r="V88" i="11"/>
  <c r="V31" i="13"/>
  <c r="V32" i="13"/>
  <c r="V30" i="13"/>
  <c r="V122" i="10"/>
  <c r="V33" i="13"/>
  <c r="V29" i="13"/>
  <c r="V41" i="13"/>
  <c r="V42" i="13"/>
  <c r="V44" i="13"/>
  <c r="V46" i="13"/>
  <c r="V48" i="13"/>
  <c r="V49" i="13"/>
  <c r="V79" i="13"/>
  <c r="V81" i="13"/>
  <c r="V82" i="13"/>
  <c r="V134" i="13"/>
  <c r="V135" i="13"/>
  <c r="V136" i="13"/>
  <c r="V138" i="13"/>
  <c r="U119" i="13"/>
  <c r="U96" i="13"/>
  <c r="U97" i="13"/>
  <c r="U95" i="13"/>
  <c r="U127" i="13"/>
  <c r="U129" i="13"/>
  <c r="U130" i="13"/>
  <c r="U128" i="13"/>
  <c r="U123" i="13"/>
  <c r="U124" i="13"/>
  <c r="U122" i="13"/>
  <c r="U125" i="13"/>
  <c r="U126" i="13"/>
  <c r="U131" i="13"/>
  <c r="U174" i="10"/>
  <c r="U89" i="13"/>
  <c r="U88" i="13"/>
  <c r="U90" i="13"/>
  <c r="U38" i="13"/>
  <c r="U37" i="13"/>
  <c r="U39" i="13"/>
  <c r="U34" i="13"/>
  <c r="U45" i="13"/>
  <c r="U47" i="13"/>
  <c r="U6" i="11"/>
  <c r="U10" i="11"/>
  <c r="U14" i="11"/>
  <c r="U6" i="13"/>
  <c r="U7" i="11"/>
  <c r="U11" i="11"/>
  <c r="U15" i="11"/>
  <c r="U7" i="13"/>
  <c r="U8" i="11"/>
  <c r="U12" i="11"/>
  <c r="U16" i="11"/>
  <c r="U8" i="13"/>
  <c r="U5" i="13"/>
  <c r="U4" i="13"/>
  <c r="U28" i="13"/>
  <c r="U27" i="13"/>
  <c r="U18" i="13"/>
  <c r="U17" i="13"/>
  <c r="U20" i="13"/>
  <c r="U19" i="13"/>
  <c r="U22" i="13"/>
  <c r="U21" i="13"/>
  <c r="U24" i="13"/>
  <c r="U23" i="13"/>
  <c r="U26" i="13"/>
  <c r="U25" i="13"/>
  <c r="U16" i="13"/>
  <c r="U109" i="10"/>
  <c r="U108" i="10"/>
  <c r="U88" i="11"/>
  <c r="U31" i="13"/>
  <c r="U32" i="13"/>
  <c r="U30" i="13"/>
  <c r="U122" i="10"/>
  <c r="U33" i="13"/>
  <c r="U29" i="13"/>
  <c r="U41" i="13"/>
  <c r="U42" i="13"/>
  <c r="U44" i="13"/>
  <c r="U46" i="13"/>
  <c r="U48" i="13"/>
  <c r="U49" i="13"/>
  <c r="U79" i="13"/>
  <c r="U81" i="13"/>
  <c r="U82" i="13"/>
  <c r="U134" i="13"/>
  <c r="U135" i="13"/>
  <c r="U136" i="13"/>
  <c r="U138" i="13"/>
  <c r="T119" i="13"/>
  <c r="T96" i="13"/>
  <c r="T97" i="13"/>
  <c r="T95" i="13"/>
  <c r="T127" i="13"/>
  <c r="T129" i="13"/>
  <c r="T130" i="13"/>
  <c r="T128" i="13"/>
  <c r="T123" i="13"/>
  <c r="T124" i="13"/>
  <c r="T122" i="13"/>
  <c r="T125" i="13"/>
  <c r="T126" i="13"/>
  <c r="T131" i="13"/>
  <c r="T174" i="10"/>
  <c r="T89" i="13"/>
  <c r="T88" i="13"/>
  <c r="T90" i="13"/>
  <c r="T38" i="13"/>
  <c r="T37" i="13"/>
  <c r="T39" i="13"/>
  <c r="T34" i="13"/>
  <c r="T45" i="13"/>
  <c r="T47" i="13"/>
  <c r="T6" i="11"/>
  <c r="T10" i="11"/>
  <c r="T14" i="11"/>
  <c r="T6" i="13"/>
  <c r="T7" i="11"/>
  <c r="T11" i="11"/>
  <c r="T15" i="11"/>
  <c r="T7" i="13"/>
  <c r="T8" i="11"/>
  <c r="T12" i="11"/>
  <c r="T16" i="11"/>
  <c r="T8" i="13"/>
  <c r="T5" i="13"/>
  <c r="T4" i="13"/>
  <c r="T28" i="13"/>
  <c r="T27" i="13"/>
  <c r="T18" i="13"/>
  <c r="T17" i="13"/>
  <c r="T20" i="13"/>
  <c r="T19" i="13"/>
  <c r="T22" i="13"/>
  <c r="T21" i="13"/>
  <c r="T24" i="13"/>
  <c r="T23" i="13"/>
  <c r="T26" i="13"/>
  <c r="T25" i="13"/>
  <c r="T16" i="13"/>
  <c r="T109" i="10"/>
  <c r="T108" i="10"/>
  <c r="T88" i="11"/>
  <c r="T31" i="13"/>
  <c r="T32" i="13"/>
  <c r="T30" i="13"/>
  <c r="T122" i="10"/>
  <c r="T33" i="13"/>
  <c r="T29" i="13"/>
  <c r="T41" i="13"/>
  <c r="T42" i="13"/>
  <c r="T44" i="13"/>
  <c r="T46" i="13"/>
  <c r="T48" i="13"/>
  <c r="T49" i="13"/>
  <c r="T79" i="13"/>
  <c r="T81" i="13"/>
  <c r="T82" i="13"/>
  <c r="T134" i="13"/>
  <c r="T135" i="13"/>
  <c r="T136" i="13"/>
  <c r="T138" i="13"/>
  <c r="S119" i="13"/>
  <c r="S96" i="13"/>
  <c r="S97" i="13"/>
  <c r="S95" i="13"/>
  <c r="S127" i="13"/>
  <c r="S129" i="13"/>
  <c r="S130" i="13"/>
  <c r="S128" i="13"/>
  <c r="S123" i="13"/>
  <c r="S124" i="13"/>
  <c r="S122" i="13"/>
  <c r="S125" i="13"/>
  <c r="S126" i="13"/>
  <c r="S131" i="13"/>
  <c r="S174" i="10"/>
  <c r="S89" i="13"/>
  <c r="S88" i="13"/>
  <c r="S90" i="13"/>
  <c r="S38" i="13"/>
  <c r="S37" i="13"/>
  <c r="S39" i="13"/>
  <c r="S34" i="13"/>
  <c r="S45" i="13"/>
  <c r="S47" i="13"/>
  <c r="S6" i="11"/>
  <c r="S10" i="11"/>
  <c r="S14" i="11"/>
  <c r="S6" i="13"/>
  <c r="S7" i="11"/>
  <c r="S11" i="11"/>
  <c r="S15" i="11"/>
  <c r="S7" i="13"/>
  <c r="S8" i="11"/>
  <c r="S12" i="11"/>
  <c r="S16" i="11"/>
  <c r="S8" i="13"/>
  <c r="S5" i="13"/>
  <c r="S4" i="13"/>
  <c r="S28" i="13"/>
  <c r="S27" i="13"/>
  <c r="S18" i="13"/>
  <c r="S17" i="13"/>
  <c r="S20" i="13"/>
  <c r="S19" i="13"/>
  <c r="S22" i="13"/>
  <c r="S21" i="13"/>
  <c r="S24" i="13"/>
  <c r="S23" i="13"/>
  <c r="S26" i="13"/>
  <c r="S25" i="13"/>
  <c r="S16" i="13"/>
  <c r="S109" i="10"/>
  <c r="S108" i="10"/>
  <c r="S88" i="11"/>
  <c r="S31" i="13"/>
  <c r="S32" i="13"/>
  <c r="S30" i="13"/>
  <c r="S122" i="10"/>
  <c r="S33" i="13"/>
  <c r="S29" i="13"/>
  <c r="S41" i="13"/>
  <c r="S42" i="13"/>
  <c r="S44" i="13"/>
  <c r="S46" i="13"/>
  <c r="S48" i="13"/>
  <c r="S49" i="13"/>
  <c r="S79" i="13"/>
  <c r="S81" i="13"/>
  <c r="S82" i="13"/>
  <c r="S134" i="13"/>
  <c r="S135" i="13"/>
  <c r="S136" i="13"/>
  <c r="S138" i="13"/>
  <c r="R119" i="13"/>
  <c r="R96" i="13"/>
  <c r="R97" i="13"/>
  <c r="R95" i="13"/>
  <c r="R127" i="13"/>
  <c r="R129" i="13"/>
  <c r="R130" i="13"/>
  <c r="R128" i="13"/>
  <c r="R123" i="13"/>
  <c r="R124" i="13"/>
  <c r="R122" i="13"/>
  <c r="R125" i="13"/>
  <c r="R126" i="13"/>
  <c r="R131" i="13"/>
  <c r="R174" i="10"/>
  <c r="R89" i="13"/>
  <c r="R88" i="13"/>
  <c r="R90" i="13"/>
  <c r="R38" i="13"/>
  <c r="R37" i="13"/>
  <c r="R39" i="13"/>
  <c r="R34" i="13"/>
  <c r="R45" i="13"/>
  <c r="R47" i="13"/>
  <c r="R6" i="11"/>
  <c r="R10" i="11"/>
  <c r="R14" i="11"/>
  <c r="R6" i="13"/>
  <c r="R7" i="11"/>
  <c r="R11" i="11"/>
  <c r="R15" i="11"/>
  <c r="R7" i="13"/>
  <c r="R8" i="11"/>
  <c r="R12" i="11"/>
  <c r="R16" i="11"/>
  <c r="R8" i="13"/>
  <c r="R5" i="13"/>
  <c r="R4" i="13"/>
  <c r="R28" i="13"/>
  <c r="R27" i="13"/>
  <c r="R18" i="13"/>
  <c r="R17" i="13"/>
  <c r="R20" i="13"/>
  <c r="R19" i="13"/>
  <c r="R22" i="13"/>
  <c r="R21" i="13"/>
  <c r="R24" i="13"/>
  <c r="R23" i="13"/>
  <c r="R26" i="13"/>
  <c r="R25" i="13"/>
  <c r="R16" i="13"/>
  <c r="R109" i="10"/>
  <c r="R108" i="10"/>
  <c r="R88" i="11"/>
  <c r="R31" i="13"/>
  <c r="R32" i="13"/>
  <c r="R30" i="13"/>
  <c r="R122" i="10"/>
  <c r="R33" i="13"/>
  <c r="R29" i="13"/>
  <c r="R41" i="13"/>
  <c r="R42" i="13"/>
  <c r="R44" i="13"/>
  <c r="R46" i="13"/>
  <c r="R48" i="13"/>
  <c r="R49" i="13"/>
  <c r="R79" i="13"/>
  <c r="R81" i="13"/>
  <c r="R82" i="13"/>
  <c r="R134" i="13"/>
  <c r="R135" i="13"/>
  <c r="R136" i="13"/>
  <c r="R138" i="13"/>
  <c r="Q119" i="13"/>
  <c r="Q96" i="13"/>
  <c r="Q97" i="13"/>
  <c r="Q95" i="13"/>
  <c r="Q127" i="13"/>
  <c r="Q129" i="13"/>
  <c r="Q130" i="13"/>
  <c r="Q128" i="13"/>
  <c r="Q123" i="13"/>
  <c r="Q124" i="13"/>
  <c r="Q122" i="13"/>
  <c r="Q125" i="13"/>
  <c r="Q126" i="13"/>
  <c r="Q131" i="13"/>
  <c r="Q174" i="10"/>
  <c r="Q89" i="13"/>
  <c r="Q88" i="13"/>
  <c r="Q90" i="13"/>
  <c r="Q38" i="13"/>
  <c r="Q37" i="13"/>
  <c r="Q39" i="13"/>
  <c r="Q34" i="13"/>
  <c r="Q45" i="13"/>
  <c r="Q47" i="13"/>
  <c r="Q6" i="11"/>
  <c r="Q10" i="11"/>
  <c r="Q14" i="11"/>
  <c r="Q6" i="13"/>
  <c r="Q7" i="11"/>
  <c r="Q11" i="11"/>
  <c r="Q15" i="11"/>
  <c r="Q7" i="13"/>
  <c r="Q8" i="11"/>
  <c r="Q12" i="11"/>
  <c r="Q16" i="11"/>
  <c r="Q8" i="13"/>
  <c r="Q5" i="13"/>
  <c r="Q4" i="13"/>
  <c r="Q28" i="13"/>
  <c r="Q27" i="13"/>
  <c r="Q18" i="13"/>
  <c r="Q17" i="13"/>
  <c r="Q20" i="13"/>
  <c r="Q19" i="13"/>
  <c r="Q22" i="13"/>
  <c r="Q21" i="13"/>
  <c r="Q24" i="13"/>
  <c r="Q23" i="13"/>
  <c r="Q26" i="13"/>
  <c r="Q25" i="13"/>
  <c r="Q16" i="13"/>
  <c r="Q109" i="10"/>
  <c r="Q108" i="10"/>
  <c r="Q88" i="11"/>
  <c r="Q31" i="13"/>
  <c r="Q32" i="13"/>
  <c r="Q30" i="13"/>
  <c r="Q122" i="10"/>
  <c r="Q33" i="13"/>
  <c r="Q29" i="13"/>
  <c r="Q41" i="13"/>
  <c r="Q42" i="13"/>
  <c r="Q44" i="13"/>
  <c r="Q46" i="13"/>
  <c r="Q48" i="13"/>
  <c r="Q49" i="13"/>
  <c r="Q79" i="13"/>
  <c r="Q81" i="13"/>
  <c r="Q82" i="13"/>
  <c r="Q134" i="13"/>
  <c r="Q135" i="13"/>
  <c r="Q136" i="13"/>
  <c r="Q138" i="13"/>
  <c r="P119" i="13"/>
  <c r="P96" i="13"/>
  <c r="P97" i="13"/>
  <c r="P95" i="13"/>
  <c r="P127" i="13"/>
  <c r="P129" i="13"/>
  <c r="P130" i="13"/>
  <c r="P128" i="13"/>
  <c r="P123" i="13"/>
  <c r="P124" i="13"/>
  <c r="P122" i="13"/>
  <c r="P125" i="13"/>
  <c r="P126" i="13"/>
  <c r="P131" i="13"/>
  <c r="P89" i="13"/>
  <c r="P88" i="13"/>
  <c r="P90" i="13"/>
  <c r="P38" i="13"/>
  <c r="P37" i="13"/>
  <c r="P39" i="13"/>
  <c r="P34" i="13"/>
  <c r="P45" i="13"/>
  <c r="P47" i="13"/>
  <c r="P6" i="11"/>
  <c r="P10" i="11"/>
  <c r="P14" i="11"/>
  <c r="P6" i="13"/>
  <c r="P7" i="11"/>
  <c r="P11" i="11"/>
  <c r="P15" i="11"/>
  <c r="P7" i="13"/>
  <c r="P8" i="11"/>
  <c r="P12" i="11"/>
  <c r="P16" i="11"/>
  <c r="P8" i="13"/>
  <c r="P5" i="13"/>
  <c r="P4" i="13"/>
  <c r="P28" i="13"/>
  <c r="P27" i="13"/>
  <c r="P18" i="13"/>
  <c r="P17" i="13"/>
  <c r="P20" i="13"/>
  <c r="P19" i="13"/>
  <c r="P22" i="13"/>
  <c r="P21" i="13"/>
  <c r="P24" i="13"/>
  <c r="P23" i="13"/>
  <c r="P26" i="13"/>
  <c r="P25" i="13"/>
  <c r="P16" i="13"/>
  <c r="P109" i="10"/>
  <c r="P108" i="10"/>
  <c r="P88" i="11"/>
  <c r="P31" i="13"/>
  <c r="P32" i="13"/>
  <c r="P30" i="13"/>
  <c r="P122" i="10"/>
  <c r="P33" i="13"/>
  <c r="P29" i="13"/>
  <c r="P41" i="13"/>
  <c r="P42" i="13"/>
  <c r="P44" i="13"/>
  <c r="P46" i="13"/>
  <c r="P48" i="13"/>
  <c r="P49" i="13"/>
  <c r="P79" i="13"/>
  <c r="P81" i="13"/>
  <c r="P82" i="13"/>
  <c r="P134" i="13"/>
  <c r="P135" i="13"/>
  <c r="P136" i="13"/>
  <c r="P138" i="13"/>
  <c r="O119" i="13"/>
  <c r="O96" i="13"/>
  <c r="O97" i="13"/>
  <c r="O95" i="13"/>
  <c r="O127" i="13"/>
  <c r="O129" i="13"/>
  <c r="O130" i="13"/>
  <c r="O128" i="13"/>
  <c r="O123" i="13"/>
  <c r="O124" i="13"/>
  <c r="O122" i="13"/>
  <c r="O125" i="13"/>
  <c r="O126" i="13"/>
  <c r="O131" i="13"/>
  <c r="O89" i="13"/>
  <c r="O88" i="13"/>
  <c r="O90" i="13"/>
  <c r="O38" i="13"/>
  <c r="O37" i="13"/>
  <c r="O39" i="13"/>
  <c r="O34" i="13"/>
  <c r="O45" i="13"/>
  <c r="O47" i="13"/>
  <c r="O6" i="11"/>
  <c r="O10" i="11"/>
  <c r="O14" i="11"/>
  <c r="O6" i="13"/>
  <c r="O7" i="11"/>
  <c r="O11" i="11"/>
  <c r="O15" i="11"/>
  <c r="O7" i="13"/>
  <c r="O8" i="11"/>
  <c r="O12" i="11"/>
  <c r="O16" i="11"/>
  <c r="O8" i="13"/>
  <c r="O5" i="13"/>
  <c r="O4" i="13"/>
  <c r="O28" i="13"/>
  <c r="O27" i="13"/>
  <c r="O18" i="13"/>
  <c r="O17" i="13"/>
  <c r="O20" i="13"/>
  <c r="O19" i="13"/>
  <c r="O22" i="13"/>
  <c r="O21" i="13"/>
  <c r="O24" i="13"/>
  <c r="O23" i="13"/>
  <c r="O26" i="13"/>
  <c r="O25" i="13"/>
  <c r="O16" i="13"/>
  <c r="O109" i="10"/>
  <c r="O108" i="10"/>
  <c r="O88" i="11"/>
  <c r="O31" i="13"/>
  <c r="O32" i="13"/>
  <c r="O30" i="13"/>
  <c r="O122" i="10"/>
  <c r="O33" i="13"/>
  <c r="O29" i="13"/>
  <c r="O41" i="13"/>
  <c r="O42" i="13"/>
  <c r="O44" i="13"/>
  <c r="O46" i="13"/>
  <c r="O48" i="13"/>
  <c r="O49" i="13"/>
  <c r="O79" i="13"/>
  <c r="O81" i="13"/>
  <c r="O82" i="13"/>
  <c r="O134" i="13"/>
  <c r="O135" i="13"/>
  <c r="O136" i="13"/>
  <c r="O138" i="13"/>
  <c r="N119" i="13"/>
  <c r="N96" i="13"/>
  <c r="N97" i="13"/>
  <c r="N95" i="13"/>
  <c r="N129" i="13"/>
  <c r="N130" i="13"/>
  <c r="N128" i="13"/>
  <c r="N123" i="13"/>
  <c r="N124" i="13"/>
  <c r="N122" i="13"/>
  <c r="N125" i="13"/>
  <c r="N126" i="13"/>
  <c r="N131" i="13"/>
  <c r="N89" i="13"/>
  <c r="N88" i="13"/>
  <c r="N90" i="13"/>
  <c r="N38" i="13"/>
  <c r="N37" i="13"/>
  <c r="N39" i="13"/>
  <c r="N34" i="13"/>
  <c r="N45" i="13"/>
  <c r="N47" i="13"/>
  <c r="N6" i="11"/>
  <c r="N10" i="11"/>
  <c r="N6" i="13"/>
  <c r="N7" i="11"/>
  <c r="N11" i="11"/>
  <c r="N7" i="13"/>
  <c r="N8" i="11"/>
  <c r="N12" i="11"/>
  <c r="N8" i="13"/>
  <c r="N5" i="13"/>
  <c r="N4" i="13"/>
  <c r="N28" i="13"/>
  <c r="N27" i="13"/>
  <c r="N18" i="13"/>
  <c r="N17" i="13"/>
  <c r="N20" i="13"/>
  <c r="N19" i="13"/>
  <c r="N22" i="13"/>
  <c r="N21" i="13"/>
  <c r="N24" i="13"/>
  <c r="N23" i="13"/>
  <c r="N26" i="13"/>
  <c r="N25" i="13"/>
  <c r="N16" i="13"/>
  <c r="N109" i="10"/>
  <c r="N108" i="10"/>
  <c r="N88" i="11"/>
  <c r="N31" i="13"/>
  <c r="N32" i="13"/>
  <c r="N30" i="13"/>
  <c r="N122" i="10"/>
  <c r="N33" i="13"/>
  <c r="N29" i="13"/>
  <c r="N41" i="13"/>
  <c r="N42" i="13"/>
  <c r="N44" i="13"/>
  <c r="N46" i="13"/>
  <c r="N48" i="13"/>
  <c r="N49" i="13"/>
  <c r="N79" i="13"/>
  <c r="N81" i="13"/>
  <c r="N82" i="13"/>
  <c r="N134" i="13"/>
  <c r="N135" i="13"/>
  <c r="N136" i="13"/>
  <c r="N138" i="13"/>
  <c r="M119" i="13"/>
  <c r="M96" i="13"/>
  <c r="M97" i="13"/>
  <c r="M95" i="13"/>
  <c r="M129" i="13"/>
  <c r="M130" i="13"/>
  <c r="M128" i="13"/>
  <c r="M123" i="13"/>
  <c r="M124" i="13"/>
  <c r="M122" i="13"/>
  <c r="M125" i="13"/>
  <c r="M126" i="13"/>
  <c r="M131" i="13"/>
  <c r="M89" i="13"/>
  <c r="M88" i="13"/>
  <c r="M90" i="13"/>
  <c r="M38" i="13"/>
  <c r="M37" i="13"/>
  <c r="M39" i="13"/>
  <c r="M34" i="13"/>
  <c r="M47" i="13"/>
  <c r="M6" i="11"/>
  <c r="M10" i="11"/>
  <c r="M6" i="13"/>
  <c r="M7" i="11"/>
  <c r="M11" i="11"/>
  <c r="M7" i="13"/>
  <c r="M8" i="11"/>
  <c r="M12" i="11"/>
  <c r="M8" i="13"/>
  <c r="M5" i="13"/>
  <c r="M4" i="13"/>
  <c r="M28" i="13"/>
  <c r="M27" i="13"/>
  <c r="M18" i="13"/>
  <c r="M17" i="13"/>
  <c r="M20" i="13"/>
  <c r="M19" i="13"/>
  <c r="M22" i="13"/>
  <c r="M21" i="13"/>
  <c r="M24" i="13"/>
  <c r="M23" i="13"/>
  <c r="M26" i="13"/>
  <c r="M25" i="13"/>
  <c r="M16" i="13"/>
  <c r="M109" i="10"/>
  <c r="M108" i="10"/>
  <c r="M88" i="11"/>
  <c r="M31" i="13"/>
  <c r="M32" i="13"/>
  <c r="M30" i="13"/>
  <c r="M122" i="10"/>
  <c r="M33" i="13"/>
  <c r="M29" i="13"/>
  <c r="M41" i="13"/>
  <c r="M42" i="13"/>
  <c r="M44" i="13"/>
  <c r="M45" i="13"/>
  <c r="M46" i="13"/>
  <c r="M48" i="13"/>
  <c r="M49" i="13"/>
  <c r="M79" i="13"/>
  <c r="M81" i="13"/>
  <c r="M82" i="13"/>
  <c r="M134" i="13"/>
  <c r="M135" i="13"/>
  <c r="M136" i="13"/>
  <c r="M138" i="13"/>
  <c r="L119" i="13"/>
  <c r="L96" i="13"/>
  <c r="L97" i="13"/>
  <c r="L95" i="13"/>
  <c r="L129" i="13"/>
  <c r="L130" i="13"/>
  <c r="L128" i="13"/>
  <c r="L123" i="13"/>
  <c r="L124" i="13"/>
  <c r="L122" i="13"/>
  <c r="L125" i="13"/>
  <c r="L126" i="13"/>
  <c r="L131" i="13"/>
  <c r="L89" i="13"/>
  <c r="L88" i="13"/>
  <c r="L90" i="13"/>
  <c r="L38" i="13"/>
  <c r="L37" i="13"/>
  <c r="L39" i="13"/>
  <c r="L34" i="13"/>
  <c r="L47" i="13"/>
  <c r="L6" i="11"/>
  <c r="L10" i="11"/>
  <c r="L6" i="13"/>
  <c r="L7" i="11"/>
  <c r="L11" i="11"/>
  <c r="L7" i="13"/>
  <c r="L8" i="11"/>
  <c r="L12" i="11"/>
  <c r="L8" i="13"/>
  <c r="L5" i="13"/>
  <c r="L4" i="13"/>
  <c r="L28" i="13"/>
  <c r="L27" i="13"/>
  <c r="L18" i="13"/>
  <c r="L17" i="13"/>
  <c r="L20" i="13"/>
  <c r="L19" i="13"/>
  <c r="L22" i="13"/>
  <c r="L21" i="13"/>
  <c r="L24" i="13"/>
  <c r="L23" i="13"/>
  <c r="L26" i="13"/>
  <c r="L25" i="13"/>
  <c r="L16" i="13"/>
  <c r="L109" i="10"/>
  <c r="L108" i="10"/>
  <c r="L88" i="11"/>
  <c r="L31" i="13"/>
  <c r="L32" i="13"/>
  <c r="L30" i="13"/>
  <c r="L122" i="10"/>
  <c r="L33" i="13"/>
  <c r="L29" i="13"/>
  <c r="L41" i="13"/>
  <c r="L42" i="13"/>
  <c r="L44" i="13"/>
  <c r="L45" i="13"/>
  <c r="L46" i="13"/>
  <c r="L48" i="13"/>
  <c r="L49" i="13"/>
  <c r="L79" i="13"/>
  <c r="L81" i="13"/>
  <c r="L82" i="13"/>
  <c r="L134" i="13"/>
  <c r="L135" i="13"/>
  <c r="L136" i="13"/>
  <c r="L138" i="13"/>
  <c r="K119" i="13"/>
  <c r="K96" i="13"/>
  <c r="K97" i="13"/>
  <c r="K95" i="13"/>
  <c r="K129" i="13"/>
  <c r="K130" i="13"/>
  <c r="K128" i="13"/>
  <c r="K123" i="13"/>
  <c r="K124" i="13"/>
  <c r="K122" i="13"/>
  <c r="K125" i="13"/>
  <c r="K126" i="13"/>
  <c r="K131" i="13"/>
  <c r="K89" i="13"/>
  <c r="K88" i="13"/>
  <c r="K90" i="13"/>
  <c r="K38" i="13"/>
  <c r="K37" i="13"/>
  <c r="K39" i="13"/>
  <c r="K34" i="13"/>
  <c r="K47" i="13"/>
  <c r="K6" i="11"/>
  <c r="K10" i="11"/>
  <c r="K6" i="13"/>
  <c r="K7" i="11"/>
  <c r="K11" i="11"/>
  <c r="K7" i="13"/>
  <c r="K8" i="11"/>
  <c r="K12" i="11"/>
  <c r="K8" i="13"/>
  <c r="K5" i="13"/>
  <c r="K4" i="13"/>
  <c r="K28" i="13"/>
  <c r="K27" i="13"/>
  <c r="K18" i="13"/>
  <c r="K17" i="13"/>
  <c r="K20" i="13"/>
  <c r="K19" i="13"/>
  <c r="K22" i="13"/>
  <c r="K21" i="13"/>
  <c r="K24" i="13"/>
  <c r="K23" i="13"/>
  <c r="K26" i="13"/>
  <c r="K25" i="13"/>
  <c r="K16" i="13"/>
  <c r="K109" i="10"/>
  <c r="K108" i="10"/>
  <c r="K88" i="11"/>
  <c r="K31" i="13"/>
  <c r="K32" i="13"/>
  <c r="K30" i="13"/>
  <c r="K122" i="10"/>
  <c r="K33" i="13"/>
  <c r="K29" i="13"/>
  <c r="K41" i="13"/>
  <c r="K42" i="13"/>
  <c r="K44" i="13"/>
  <c r="K45" i="13"/>
  <c r="K46" i="13"/>
  <c r="K48" i="13"/>
  <c r="K49" i="13"/>
  <c r="K79" i="13"/>
  <c r="K81" i="13"/>
  <c r="K82" i="13"/>
  <c r="K134" i="13"/>
  <c r="K135" i="13"/>
  <c r="K136" i="13"/>
  <c r="K138" i="13"/>
  <c r="J119" i="13"/>
  <c r="J96" i="13"/>
  <c r="J97" i="13"/>
  <c r="J95" i="13"/>
  <c r="J129" i="13"/>
  <c r="J130" i="13"/>
  <c r="J128" i="13"/>
  <c r="J123" i="13"/>
  <c r="J124" i="13"/>
  <c r="J122" i="13"/>
  <c r="J125" i="13"/>
  <c r="J126" i="13"/>
  <c r="J131" i="13"/>
  <c r="J89" i="13"/>
  <c r="J88" i="13"/>
  <c r="J90" i="13"/>
  <c r="J38" i="13"/>
  <c r="J37" i="13"/>
  <c r="J39" i="13"/>
  <c r="J34" i="13"/>
  <c r="J47" i="13"/>
  <c r="J6" i="11"/>
  <c r="J10" i="11"/>
  <c r="J6" i="13"/>
  <c r="J7" i="11"/>
  <c r="J11" i="11"/>
  <c r="J7" i="13"/>
  <c r="J8" i="11"/>
  <c r="J12" i="11"/>
  <c r="J8" i="13"/>
  <c r="J5" i="13"/>
  <c r="J4" i="13"/>
  <c r="J28" i="13"/>
  <c r="J27" i="13"/>
  <c r="J18" i="13"/>
  <c r="J17" i="13"/>
  <c r="J20" i="13"/>
  <c r="J19" i="13"/>
  <c r="J22" i="13"/>
  <c r="J21" i="13"/>
  <c r="J24" i="13"/>
  <c r="J23" i="13"/>
  <c r="J26" i="13"/>
  <c r="J25" i="13"/>
  <c r="J16" i="13"/>
  <c r="J109" i="10"/>
  <c r="J108" i="10"/>
  <c r="J88" i="11"/>
  <c r="J31" i="13"/>
  <c r="J32" i="13"/>
  <c r="J30" i="13"/>
  <c r="J122" i="10"/>
  <c r="J33" i="13"/>
  <c r="J29" i="13"/>
  <c r="J41" i="13"/>
  <c r="J42" i="13"/>
  <c r="J44" i="13"/>
  <c r="J45" i="13"/>
  <c r="J46" i="13"/>
  <c r="J48" i="13"/>
  <c r="J49" i="13"/>
  <c r="J79" i="13"/>
  <c r="J81" i="13"/>
  <c r="J82" i="13"/>
  <c r="J134" i="13"/>
  <c r="J135" i="13"/>
  <c r="J136" i="13"/>
  <c r="J138" i="13"/>
  <c r="I119" i="13"/>
  <c r="I96" i="13"/>
  <c r="I97" i="13"/>
  <c r="I95" i="13"/>
  <c r="I129" i="13"/>
  <c r="I130" i="13"/>
  <c r="I128" i="13"/>
  <c r="I123" i="13"/>
  <c r="I124" i="13"/>
  <c r="I122" i="13"/>
  <c r="I125" i="13"/>
  <c r="I126" i="13"/>
  <c r="I131" i="13"/>
  <c r="I89" i="13"/>
  <c r="I88" i="13"/>
  <c r="I90" i="13"/>
  <c r="I38" i="13"/>
  <c r="I37" i="13"/>
  <c r="I39" i="13"/>
  <c r="I34" i="13"/>
  <c r="I47" i="13"/>
  <c r="I6" i="11"/>
  <c r="I10" i="11"/>
  <c r="I6" i="13"/>
  <c r="I7" i="11"/>
  <c r="I11" i="11"/>
  <c r="I7" i="13"/>
  <c r="I8" i="11"/>
  <c r="I12" i="11"/>
  <c r="I8" i="13"/>
  <c r="I5" i="13"/>
  <c r="I4" i="13"/>
  <c r="I28" i="13"/>
  <c r="I27" i="13"/>
  <c r="I18" i="13"/>
  <c r="I17" i="13"/>
  <c r="I20" i="13"/>
  <c r="I19" i="13"/>
  <c r="I22" i="13"/>
  <c r="I21" i="13"/>
  <c r="I24" i="13"/>
  <c r="I23" i="13"/>
  <c r="I26" i="13"/>
  <c r="I25" i="13"/>
  <c r="I16" i="13"/>
  <c r="I109" i="10"/>
  <c r="I108" i="10"/>
  <c r="I88" i="11"/>
  <c r="I31" i="13"/>
  <c r="I32" i="13"/>
  <c r="I30" i="13"/>
  <c r="I122" i="10"/>
  <c r="I33" i="13"/>
  <c r="I29" i="13"/>
  <c r="I41" i="13"/>
  <c r="I42" i="13"/>
  <c r="I44" i="13"/>
  <c r="I45" i="13"/>
  <c r="I46" i="13"/>
  <c r="I48" i="13"/>
  <c r="I49" i="13"/>
  <c r="I79" i="13"/>
  <c r="I81" i="13"/>
  <c r="I82" i="13"/>
  <c r="I134" i="13"/>
  <c r="I135" i="13"/>
  <c r="I136" i="13"/>
  <c r="I138" i="13"/>
  <c r="H119" i="13"/>
  <c r="H96" i="13"/>
  <c r="H97" i="13"/>
  <c r="H95" i="13"/>
  <c r="H129" i="13"/>
  <c r="H130" i="13"/>
  <c r="H128" i="13"/>
  <c r="H123" i="13"/>
  <c r="H124" i="13"/>
  <c r="H122" i="13"/>
  <c r="H125" i="13"/>
  <c r="H126" i="13"/>
  <c r="H131" i="13"/>
  <c r="H89" i="13"/>
  <c r="H88" i="13"/>
  <c r="H90" i="13"/>
  <c r="H38" i="13"/>
  <c r="H37" i="13"/>
  <c r="H39" i="13"/>
  <c r="H34" i="13"/>
  <c r="H47" i="13"/>
  <c r="H6" i="11"/>
  <c r="H10" i="11"/>
  <c r="H6" i="13"/>
  <c r="H7" i="11"/>
  <c r="H11" i="11"/>
  <c r="H7" i="13"/>
  <c r="H8" i="11"/>
  <c r="H12" i="11"/>
  <c r="H8" i="13"/>
  <c r="H5" i="13"/>
  <c r="H4" i="13"/>
  <c r="H28" i="13"/>
  <c r="H27" i="13"/>
  <c r="H18" i="13"/>
  <c r="H17" i="13"/>
  <c r="H20" i="13"/>
  <c r="H19" i="13"/>
  <c r="H22" i="13"/>
  <c r="H21" i="13"/>
  <c r="H24" i="13"/>
  <c r="H23" i="13"/>
  <c r="H26" i="13"/>
  <c r="H25" i="13"/>
  <c r="H16" i="13"/>
  <c r="H109" i="10"/>
  <c r="H108" i="10"/>
  <c r="H88" i="11"/>
  <c r="H31" i="13"/>
  <c r="H32" i="13"/>
  <c r="H30" i="13"/>
  <c r="H122" i="10"/>
  <c r="H33" i="13"/>
  <c r="H29" i="13"/>
  <c r="H41" i="13"/>
  <c r="H42" i="13"/>
  <c r="H44" i="13"/>
  <c r="H45" i="13"/>
  <c r="H46" i="13"/>
  <c r="H48" i="13"/>
  <c r="H49" i="13"/>
  <c r="H79" i="13"/>
  <c r="H81" i="13"/>
  <c r="H82" i="13"/>
  <c r="H134" i="13"/>
  <c r="H135" i="13"/>
  <c r="H136" i="13"/>
  <c r="H138" i="13"/>
  <c r="G119" i="13"/>
  <c r="G96" i="13"/>
  <c r="G97" i="13"/>
  <c r="G95" i="13"/>
  <c r="G129" i="13"/>
  <c r="G130" i="13"/>
  <c r="G128" i="13"/>
  <c r="G123" i="13"/>
  <c r="G124" i="13"/>
  <c r="G122" i="13"/>
  <c r="G125" i="13"/>
  <c r="G126" i="13"/>
  <c r="G131" i="13"/>
  <c r="G89" i="13"/>
  <c r="G88" i="13"/>
  <c r="G90" i="13"/>
  <c r="G38" i="13"/>
  <c r="G37" i="13"/>
  <c r="G39" i="13"/>
  <c r="G34" i="13"/>
  <c r="G47" i="13"/>
  <c r="G6" i="11"/>
  <c r="G10" i="11"/>
  <c r="G6" i="13"/>
  <c r="G7" i="11"/>
  <c r="G11" i="11"/>
  <c r="G7" i="13"/>
  <c r="G8" i="11"/>
  <c r="G12" i="11"/>
  <c r="G8" i="13"/>
  <c r="G5" i="13"/>
  <c r="G4" i="13"/>
  <c r="G28" i="13"/>
  <c r="G27" i="13"/>
  <c r="G18" i="13"/>
  <c r="G17" i="13"/>
  <c r="G20" i="13"/>
  <c r="G19" i="13"/>
  <c r="G22" i="13"/>
  <c r="G21" i="13"/>
  <c r="G24" i="13"/>
  <c r="G23" i="13"/>
  <c r="G26" i="13"/>
  <c r="G25" i="13"/>
  <c r="G16" i="13"/>
  <c r="G109" i="10"/>
  <c r="G108" i="10"/>
  <c r="G88" i="11"/>
  <c r="G31" i="13"/>
  <c r="G32" i="13"/>
  <c r="G30" i="13"/>
  <c r="G122" i="10"/>
  <c r="G33" i="13"/>
  <c r="G29" i="13"/>
  <c r="G41" i="13"/>
  <c r="G42" i="13"/>
  <c r="G44" i="13"/>
  <c r="G45" i="13"/>
  <c r="G46" i="13"/>
  <c r="G48" i="13"/>
  <c r="G49" i="13"/>
  <c r="G79" i="13"/>
  <c r="G81" i="13"/>
  <c r="G82" i="13"/>
  <c r="G134" i="13"/>
  <c r="G135" i="13"/>
  <c r="G136" i="13"/>
  <c r="G138" i="13"/>
  <c r="F119" i="13"/>
  <c r="F96" i="13"/>
  <c r="F97" i="13"/>
  <c r="F95" i="13"/>
  <c r="F129" i="13"/>
  <c r="F130" i="13"/>
  <c r="F128" i="13"/>
  <c r="F123" i="13"/>
  <c r="F124" i="13"/>
  <c r="F122" i="13"/>
  <c r="F125" i="13"/>
  <c r="F126" i="13"/>
  <c r="F131" i="13"/>
  <c r="F89" i="13"/>
  <c r="F88" i="13"/>
  <c r="F90" i="13"/>
  <c r="F38" i="13"/>
  <c r="F37" i="13"/>
  <c r="F39" i="13"/>
  <c r="F34" i="13"/>
  <c r="F47" i="13"/>
  <c r="F6" i="11"/>
  <c r="F10" i="11"/>
  <c r="F6" i="13"/>
  <c r="F7" i="11"/>
  <c r="F11" i="11"/>
  <c r="F7" i="13"/>
  <c r="F8" i="11"/>
  <c r="F12" i="11"/>
  <c r="F8" i="13"/>
  <c r="F5" i="13"/>
  <c r="F4" i="13"/>
  <c r="F28" i="13"/>
  <c r="F27" i="13"/>
  <c r="F18" i="13"/>
  <c r="F17" i="13"/>
  <c r="F20" i="13"/>
  <c r="F19" i="13"/>
  <c r="F22" i="13"/>
  <c r="F21" i="13"/>
  <c r="F24" i="13"/>
  <c r="F23" i="13"/>
  <c r="F26" i="13"/>
  <c r="F25" i="13"/>
  <c r="F16" i="13"/>
  <c r="F109" i="10"/>
  <c r="F108" i="10"/>
  <c r="F88" i="11"/>
  <c r="F31" i="13"/>
  <c r="F32" i="13"/>
  <c r="F30" i="13"/>
  <c r="F122" i="10"/>
  <c r="F33" i="13"/>
  <c r="F29" i="13"/>
  <c r="F41" i="13"/>
  <c r="F42" i="13"/>
  <c r="F44" i="13"/>
  <c r="F45" i="13"/>
  <c r="F46" i="13"/>
  <c r="F48" i="13"/>
  <c r="F49" i="13"/>
  <c r="F79" i="13"/>
  <c r="F81" i="13"/>
  <c r="F82" i="13"/>
  <c r="F134" i="13"/>
  <c r="F135" i="13"/>
  <c r="F136" i="13"/>
  <c r="F138" i="13"/>
  <c r="E119" i="13"/>
  <c r="E96" i="13"/>
  <c r="E97" i="13"/>
  <c r="E95" i="13"/>
  <c r="E129" i="13"/>
  <c r="E130" i="13"/>
  <c r="E128" i="13"/>
  <c r="E123" i="13"/>
  <c r="E124" i="13"/>
  <c r="E122" i="13"/>
  <c r="E125" i="13"/>
  <c r="E126" i="13"/>
  <c r="E131" i="13"/>
  <c r="E89" i="13"/>
  <c r="E88" i="13"/>
  <c r="E90" i="13"/>
  <c r="E38" i="13"/>
  <c r="E37" i="13"/>
  <c r="E39" i="13"/>
  <c r="E34" i="13"/>
  <c r="E47" i="13"/>
  <c r="E6" i="11"/>
  <c r="E10" i="11"/>
  <c r="E6" i="13"/>
  <c r="E7" i="11"/>
  <c r="E11" i="11"/>
  <c r="E7" i="13"/>
  <c r="E8" i="11"/>
  <c r="E12" i="11"/>
  <c r="E8" i="13"/>
  <c r="E5" i="13"/>
  <c r="E4" i="13"/>
  <c r="E28" i="13"/>
  <c r="E27" i="13"/>
  <c r="E18" i="13"/>
  <c r="E17" i="13"/>
  <c r="E20" i="13"/>
  <c r="E19" i="13"/>
  <c r="E22" i="13"/>
  <c r="E21" i="13"/>
  <c r="E24" i="13"/>
  <c r="E23" i="13"/>
  <c r="E26" i="13"/>
  <c r="E25" i="13"/>
  <c r="E16" i="13"/>
  <c r="E109" i="10"/>
  <c r="E108" i="10"/>
  <c r="E88" i="11"/>
  <c r="E31" i="13"/>
  <c r="E32" i="13"/>
  <c r="E30" i="13"/>
  <c r="E122" i="10"/>
  <c r="E33" i="13"/>
  <c r="E29" i="13"/>
  <c r="E41" i="13"/>
  <c r="E42" i="13"/>
  <c r="E44" i="13"/>
  <c r="E45" i="13"/>
  <c r="E46" i="13"/>
  <c r="E48" i="13"/>
  <c r="E49" i="13"/>
  <c r="E79" i="13"/>
  <c r="E81" i="13"/>
  <c r="E82" i="13"/>
  <c r="E134" i="13"/>
  <c r="E135" i="13"/>
  <c r="E136" i="13"/>
  <c r="E138" i="13"/>
  <c r="D119" i="13"/>
  <c r="D96" i="13"/>
  <c r="D97" i="13"/>
  <c r="D95" i="13"/>
  <c r="D129" i="13"/>
  <c r="D130" i="13"/>
  <c r="D128" i="13"/>
  <c r="D123" i="13"/>
  <c r="D124" i="13"/>
  <c r="D122" i="13"/>
  <c r="D125" i="13"/>
  <c r="D126" i="13"/>
  <c r="D131" i="13"/>
  <c r="D89" i="13"/>
  <c r="D88" i="13"/>
  <c r="D90" i="13"/>
  <c r="D38" i="13"/>
  <c r="D37" i="13"/>
  <c r="D39" i="13"/>
  <c r="D34" i="13"/>
  <c r="D47" i="13"/>
  <c r="D6" i="11"/>
  <c r="D10" i="11"/>
  <c r="D6" i="13"/>
  <c r="D7" i="11"/>
  <c r="D11" i="11"/>
  <c r="D7" i="13"/>
  <c r="D8" i="11"/>
  <c r="D12" i="11"/>
  <c r="D8" i="13"/>
  <c r="D5" i="13"/>
  <c r="D4" i="13"/>
  <c r="D28" i="13"/>
  <c r="D27" i="13"/>
  <c r="D18" i="13"/>
  <c r="D17" i="13"/>
  <c r="D20" i="13"/>
  <c r="D19" i="13"/>
  <c r="D22" i="13"/>
  <c r="D21" i="13"/>
  <c r="D24" i="13"/>
  <c r="D23" i="13"/>
  <c r="D26" i="13"/>
  <c r="D25" i="13"/>
  <c r="D16" i="13"/>
  <c r="D109" i="10"/>
  <c r="D108" i="10"/>
  <c r="D88" i="11"/>
  <c r="D31" i="13"/>
  <c r="D32" i="13"/>
  <c r="D30" i="13"/>
  <c r="D122" i="10"/>
  <c r="D33" i="13"/>
  <c r="D29" i="13"/>
  <c r="D41" i="13"/>
  <c r="D42" i="13"/>
  <c r="D44" i="13"/>
  <c r="D45" i="13"/>
  <c r="D46" i="13"/>
  <c r="D48" i="13"/>
  <c r="D49" i="13"/>
  <c r="D79" i="13"/>
  <c r="D81" i="13"/>
  <c r="D82" i="13"/>
  <c r="D134" i="13"/>
  <c r="D135" i="13"/>
  <c r="D136" i="13"/>
  <c r="D138" i="13"/>
  <c r="C89" i="13"/>
  <c r="C88" i="13"/>
  <c r="C90" i="13"/>
  <c r="C38" i="13"/>
  <c r="C37" i="13"/>
  <c r="C39" i="13"/>
  <c r="C34" i="13"/>
  <c r="C47" i="13"/>
  <c r="C6" i="11"/>
  <c r="C10" i="11"/>
  <c r="C6" i="13"/>
  <c r="C7" i="11"/>
  <c r="C11" i="11"/>
  <c r="C7" i="13"/>
  <c r="C8" i="11"/>
  <c r="C12" i="11"/>
  <c r="C8" i="13"/>
  <c r="C5" i="13"/>
  <c r="C4" i="13"/>
  <c r="C28" i="13"/>
  <c r="C27" i="13"/>
  <c r="C18" i="13"/>
  <c r="C17" i="13"/>
  <c r="C20" i="13"/>
  <c r="C19" i="13"/>
  <c r="C22" i="13"/>
  <c r="C21" i="13"/>
  <c r="C24" i="13"/>
  <c r="C23" i="13"/>
  <c r="C26" i="13"/>
  <c r="C25" i="13"/>
  <c r="C16" i="13"/>
  <c r="C31" i="13"/>
  <c r="C275" i="14"/>
  <c r="C163" i="11"/>
  <c r="C277" i="14"/>
  <c r="C211" i="11"/>
  <c r="C278" i="14"/>
  <c r="C231" i="11"/>
  <c r="C32" i="13"/>
  <c r="C30" i="13"/>
  <c r="C33" i="13"/>
  <c r="C29" i="13"/>
  <c r="C41" i="13"/>
  <c r="C42" i="13"/>
  <c r="C44" i="13"/>
  <c r="C45" i="13"/>
  <c r="C46" i="13"/>
  <c r="C48" i="13"/>
  <c r="C49" i="13"/>
  <c r="C79" i="13"/>
  <c r="C81" i="13"/>
  <c r="C82" i="13"/>
  <c r="C134" i="13"/>
  <c r="C136" i="13"/>
  <c r="C138" i="13"/>
  <c r="C135" i="13"/>
  <c r="BJ117" i="13"/>
  <c r="BI117" i="13"/>
  <c r="BH117" i="13"/>
  <c r="BG117" i="13"/>
  <c r="BF117" i="13"/>
  <c r="BE117" i="13"/>
  <c r="BD117" i="13"/>
  <c r="BC117" i="13"/>
  <c r="BB117" i="13"/>
  <c r="BA117" i="13"/>
  <c r="AZ117" i="13"/>
  <c r="AY117" i="13"/>
  <c r="AX117" i="13"/>
  <c r="AW117" i="13"/>
  <c r="AV117" i="13"/>
  <c r="AU117" i="13"/>
  <c r="AT117" i="13"/>
  <c r="AS117" i="13"/>
  <c r="AR117" i="13"/>
  <c r="AQ117" i="13"/>
  <c r="AP117" i="13"/>
  <c r="AO117" i="13"/>
  <c r="AN117" i="13"/>
  <c r="AM117" i="13"/>
  <c r="AL117" i="13"/>
  <c r="AK117" i="13"/>
  <c r="AJ117" i="13"/>
  <c r="AI117" i="13"/>
  <c r="AH117" i="13"/>
  <c r="AG117" i="13"/>
  <c r="AF117" i="13"/>
  <c r="AE117" i="13"/>
  <c r="AD117" i="13"/>
  <c r="AC117" i="13"/>
  <c r="AB117" i="13"/>
  <c r="AA117" i="13"/>
  <c r="Z117" i="13"/>
  <c r="Y117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BK114" i="13"/>
  <c r="BJ114" i="13"/>
  <c r="BI114" i="13"/>
  <c r="BH114" i="13"/>
  <c r="BG114" i="13"/>
  <c r="BF114" i="13"/>
  <c r="BE114" i="13"/>
  <c r="BD114" i="13"/>
  <c r="BC114" i="13"/>
  <c r="BB114" i="13"/>
  <c r="BA114" i="13"/>
  <c r="AZ114" i="13"/>
  <c r="AY114" i="13"/>
  <c r="AX114" i="13"/>
  <c r="AW114" i="13"/>
  <c r="AV114" i="13"/>
  <c r="AU114" i="13"/>
  <c r="AT114" i="13"/>
  <c r="AS114" i="13"/>
  <c r="AR114" i="13"/>
  <c r="AQ114" i="13"/>
  <c r="AP114" i="13"/>
  <c r="AO114" i="13"/>
  <c r="AN114" i="13"/>
  <c r="AM114" i="13"/>
  <c r="AL114" i="13"/>
  <c r="AK114" i="13"/>
  <c r="AJ114" i="13"/>
  <c r="AI114" i="13"/>
  <c r="AH114" i="13"/>
  <c r="AG114" i="13"/>
  <c r="AF114" i="13"/>
  <c r="AE114" i="13"/>
  <c r="AD114" i="13"/>
  <c r="AC114" i="13"/>
  <c r="AB114" i="13"/>
  <c r="AA114" i="13"/>
  <c r="Z114" i="13"/>
  <c r="Y114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J111" i="13"/>
  <c r="BI111" i="13"/>
  <c r="BH111" i="13"/>
  <c r="BG111" i="13"/>
  <c r="BF111" i="13"/>
  <c r="BE111" i="13"/>
  <c r="BD111" i="13"/>
  <c r="BC111" i="13"/>
  <c r="BB111" i="13"/>
  <c r="BA111" i="13"/>
  <c r="AZ111" i="13"/>
  <c r="AY111" i="13"/>
  <c r="AX111" i="13"/>
  <c r="AW111" i="13"/>
  <c r="AV111" i="13"/>
  <c r="AU111" i="13"/>
  <c r="AT111" i="13"/>
  <c r="AS111" i="13"/>
  <c r="AR111" i="13"/>
  <c r="AQ111" i="13"/>
  <c r="AP111" i="13"/>
  <c r="AO111" i="13"/>
  <c r="AN111" i="13"/>
  <c r="AM111" i="13"/>
  <c r="AL111" i="13"/>
  <c r="AK111" i="13"/>
  <c r="AJ111" i="13"/>
  <c r="AI111" i="13"/>
  <c r="AH111" i="13"/>
  <c r="AG111" i="13"/>
  <c r="AF111" i="13"/>
  <c r="AE111" i="13"/>
  <c r="AD111" i="13"/>
  <c r="AC111" i="13"/>
  <c r="AB111" i="13"/>
  <c r="AA111" i="13"/>
  <c r="Z111" i="13"/>
  <c r="Y111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J108" i="13"/>
  <c r="BI108" i="13"/>
  <c r="BH108" i="13"/>
  <c r="BG108" i="13"/>
  <c r="BF108" i="13"/>
  <c r="BE108" i="13"/>
  <c r="BD108" i="13"/>
  <c r="BC108" i="13"/>
  <c r="BB108" i="13"/>
  <c r="BA108" i="13"/>
  <c r="AZ108" i="13"/>
  <c r="AY108" i="13"/>
  <c r="AX108" i="13"/>
  <c r="AW108" i="13"/>
  <c r="AV108" i="13"/>
  <c r="AU108" i="13"/>
  <c r="AT108" i="13"/>
  <c r="AS108" i="13"/>
  <c r="AR108" i="13"/>
  <c r="AQ108" i="13"/>
  <c r="AP108" i="13"/>
  <c r="AO108" i="13"/>
  <c r="AN108" i="13"/>
  <c r="AM108" i="13"/>
  <c r="AL108" i="13"/>
  <c r="AK108" i="13"/>
  <c r="AJ108" i="13"/>
  <c r="AI108" i="13"/>
  <c r="AH108" i="13"/>
  <c r="AG108" i="13"/>
  <c r="AF108" i="13"/>
  <c r="AE108" i="13"/>
  <c r="AD108" i="13"/>
  <c r="AC108" i="13"/>
  <c r="AB108" i="13"/>
  <c r="AA108" i="13"/>
  <c r="Z108" i="13"/>
  <c r="Y108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BJ105" i="13"/>
  <c r="BI105" i="13"/>
  <c r="BH105" i="13"/>
  <c r="BG105" i="13"/>
  <c r="BF105" i="13"/>
  <c r="BE105" i="13"/>
  <c r="BD105" i="13"/>
  <c r="BC105" i="13"/>
  <c r="BB105" i="13"/>
  <c r="BA105" i="13"/>
  <c r="AZ105" i="13"/>
  <c r="AY105" i="13"/>
  <c r="AX105" i="13"/>
  <c r="AW105" i="13"/>
  <c r="AV105" i="13"/>
  <c r="AU105" i="13"/>
  <c r="AT105" i="13"/>
  <c r="AS105" i="13"/>
  <c r="AR105" i="13"/>
  <c r="AQ105" i="13"/>
  <c r="AP105" i="13"/>
  <c r="AO105" i="13"/>
  <c r="AN105" i="13"/>
  <c r="AM105" i="13"/>
  <c r="AL105" i="13"/>
  <c r="AK105" i="13"/>
  <c r="AJ105" i="13"/>
  <c r="AI105" i="13"/>
  <c r="AH105" i="13"/>
  <c r="AG105" i="13"/>
  <c r="AF105" i="13"/>
  <c r="AE105" i="13"/>
  <c r="AD105" i="13"/>
  <c r="AC105" i="13"/>
  <c r="AB105" i="13"/>
  <c r="AA105" i="13"/>
  <c r="Z105" i="13"/>
  <c r="Y105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J102" i="13"/>
  <c r="BI102" i="13"/>
  <c r="BH102" i="13"/>
  <c r="BG102" i="13"/>
  <c r="BF102" i="13"/>
  <c r="BE102" i="13"/>
  <c r="BD102" i="13"/>
  <c r="BC102" i="13"/>
  <c r="BB102" i="13"/>
  <c r="BA102" i="13"/>
  <c r="AZ102" i="13"/>
  <c r="AY102" i="13"/>
  <c r="AX102" i="13"/>
  <c r="AW102" i="13"/>
  <c r="AV102" i="13"/>
  <c r="AU102" i="13"/>
  <c r="AT102" i="13"/>
  <c r="AS102" i="13"/>
  <c r="AR102" i="13"/>
  <c r="AQ102" i="13"/>
  <c r="AP102" i="13"/>
  <c r="AO102" i="13"/>
  <c r="AN102" i="13"/>
  <c r="AM102" i="13"/>
  <c r="AL102" i="13"/>
  <c r="AK102" i="13"/>
  <c r="AJ102" i="13"/>
  <c r="AI102" i="13"/>
  <c r="AH102" i="13"/>
  <c r="AG102" i="13"/>
  <c r="AF102" i="13"/>
  <c r="AE102" i="13"/>
  <c r="AD102" i="13"/>
  <c r="AC102" i="13"/>
  <c r="AB102" i="13"/>
  <c r="AA102" i="13"/>
  <c r="Z102" i="13"/>
  <c r="Y102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J99" i="13"/>
  <c r="BI99" i="13"/>
  <c r="BH99" i="13"/>
  <c r="BG99" i="13"/>
  <c r="BF99" i="13"/>
  <c r="BE99" i="13"/>
  <c r="BD99" i="13"/>
  <c r="BC99" i="13"/>
  <c r="BB99" i="13"/>
  <c r="BA99" i="13"/>
  <c r="AZ99" i="13"/>
  <c r="AY99" i="13"/>
  <c r="AX99" i="13"/>
  <c r="AW99" i="13"/>
  <c r="AV99" i="13"/>
  <c r="AU99" i="13"/>
  <c r="AT99" i="13"/>
  <c r="AS99" i="13"/>
  <c r="AR99" i="13"/>
  <c r="AQ99" i="13"/>
  <c r="AP99" i="13"/>
  <c r="AO99" i="13"/>
  <c r="AN99" i="13"/>
  <c r="AM99" i="13"/>
  <c r="AL99" i="13"/>
  <c r="AK99" i="13"/>
  <c r="AJ99" i="13"/>
  <c r="AI99" i="13"/>
  <c r="AH99" i="13"/>
  <c r="AG99" i="13"/>
  <c r="AF99" i="13"/>
  <c r="AE99" i="13"/>
  <c r="AD99" i="13"/>
  <c r="AC99" i="13"/>
  <c r="AB99" i="13"/>
  <c r="AA99" i="13"/>
  <c r="Z99" i="13"/>
  <c r="Y99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C98" i="13"/>
  <c r="C101" i="13"/>
  <c r="C104" i="13"/>
  <c r="C107" i="13"/>
  <c r="C110" i="13"/>
  <c r="C113" i="13"/>
  <c r="C116" i="13"/>
  <c r="C130" i="13"/>
  <c r="BJ98" i="13"/>
  <c r="BJ101" i="13"/>
  <c r="BJ104" i="13"/>
  <c r="BJ107" i="13"/>
  <c r="BJ110" i="13"/>
  <c r="BJ113" i="13"/>
  <c r="BJ116" i="13"/>
  <c r="BI98" i="13"/>
  <c r="BI101" i="13"/>
  <c r="BI104" i="13"/>
  <c r="BI107" i="13"/>
  <c r="BI110" i="13"/>
  <c r="BI113" i="13"/>
  <c r="BI116" i="13"/>
  <c r="BH98" i="13"/>
  <c r="BH101" i="13"/>
  <c r="BH104" i="13"/>
  <c r="BH107" i="13"/>
  <c r="BH110" i="13"/>
  <c r="BH113" i="13"/>
  <c r="BH116" i="13"/>
  <c r="BG98" i="13"/>
  <c r="BG101" i="13"/>
  <c r="BG104" i="13"/>
  <c r="BG107" i="13"/>
  <c r="BG110" i="13"/>
  <c r="BG113" i="13"/>
  <c r="BG116" i="13"/>
  <c r="BF98" i="13"/>
  <c r="BF101" i="13"/>
  <c r="BF104" i="13"/>
  <c r="BF107" i="13"/>
  <c r="BF110" i="13"/>
  <c r="BF113" i="13"/>
  <c r="BF116" i="13"/>
  <c r="BE98" i="13"/>
  <c r="BE101" i="13"/>
  <c r="BE104" i="13"/>
  <c r="BE107" i="13"/>
  <c r="BE110" i="13"/>
  <c r="BE113" i="13"/>
  <c r="BE116" i="13"/>
  <c r="BD98" i="13"/>
  <c r="BD101" i="13"/>
  <c r="BD104" i="13"/>
  <c r="BD107" i="13"/>
  <c r="BD110" i="13"/>
  <c r="BD113" i="13"/>
  <c r="BD116" i="13"/>
  <c r="BC98" i="13"/>
  <c r="BC101" i="13"/>
  <c r="BC104" i="13"/>
  <c r="BC107" i="13"/>
  <c r="BC110" i="13"/>
  <c r="BC113" i="13"/>
  <c r="BC116" i="13"/>
  <c r="BB98" i="13"/>
  <c r="BB101" i="13"/>
  <c r="BB104" i="13"/>
  <c r="BB107" i="13"/>
  <c r="BB110" i="13"/>
  <c r="BB113" i="13"/>
  <c r="BB116" i="13"/>
  <c r="BA98" i="13"/>
  <c r="BA101" i="13"/>
  <c r="BA104" i="13"/>
  <c r="BA107" i="13"/>
  <c r="BA110" i="13"/>
  <c r="BA113" i="13"/>
  <c r="BA116" i="13"/>
  <c r="AZ98" i="13"/>
  <c r="AZ101" i="13"/>
  <c r="AZ104" i="13"/>
  <c r="AZ107" i="13"/>
  <c r="AZ110" i="13"/>
  <c r="AZ113" i="13"/>
  <c r="AZ116" i="13"/>
  <c r="AY98" i="13"/>
  <c r="AY101" i="13"/>
  <c r="AY104" i="13"/>
  <c r="AY107" i="13"/>
  <c r="AY110" i="13"/>
  <c r="AY113" i="13"/>
  <c r="AY116" i="13"/>
  <c r="AX98" i="13"/>
  <c r="AX101" i="13"/>
  <c r="AX104" i="13"/>
  <c r="AX107" i="13"/>
  <c r="AX110" i="13"/>
  <c r="AX113" i="13"/>
  <c r="AX116" i="13"/>
  <c r="AW98" i="13"/>
  <c r="AW101" i="13"/>
  <c r="AW104" i="13"/>
  <c r="AW107" i="13"/>
  <c r="AW110" i="13"/>
  <c r="AW113" i="13"/>
  <c r="AW116" i="13"/>
  <c r="AV98" i="13"/>
  <c r="AV101" i="13"/>
  <c r="AV104" i="13"/>
  <c r="AV107" i="13"/>
  <c r="AV110" i="13"/>
  <c r="AV113" i="13"/>
  <c r="AV116" i="13"/>
  <c r="AU98" i="13"/>
  <c r="AU101" i="13"/>
  <c r="AU104" i="13"/>
  <c r="AU107" i="13"/>
  <c r="AU110" i="13"/>
  <c r="AU113" i="13"/>
  <c r="AU116" i="13"/>
  <c r="AT98" i="13"/>
  <c r="AT101" i="13"/>
  <c r="AT104" i="13"/>
  <c r="AT107" i="13"/>
  <c r="AT110" i="13"/>
  <c r="AT113" i="13"/>
  <c r="AT116" i="13"/>
  <c r="AS98" i="13"/>
  <c r="AS101" i="13"/>
  <c r="AS104" i="13"/>
  <c r="AS107" i="13"/>
  <c r="AS110" i="13"/>
  <c r="AS113" i="13"/>
  <c r="AS116" i="13"/>
  <c r="AR98" i="13"/>
  <c r="AR101" i="13"/>
  <c r="AR104" i="13"/>
  <c r="AR107" i="13"/>
  <c r="AR110" i="13"/>
  <c r="AR113" i="13"/>
  <c r="AR116" i="13"/>
  <c r="AQ98" i="13"/>
  <c r="AQ101" i="13"/>
  <c r="AQ104" i="13"/>
  <c r="AQ107" i="13"/>
  <c r="AQ110" i="13"/>
  <c r="AQ113" i="13"/>
  <c r="AQ116" i="13"/>
  <c r="AP98" i="13"/>
  <c r="AP101" i="13"/>
  <c r="AP104" i="13"/>
  <c r="AP107" i="13"/>
  <c r="AP110" i="13"/>
  <c r="AP113" i="13"/>
  <c r="AP116" i="13"/>
  <c r="AO98" i="13"/>
  <c r="AO101" i="13"/>
  <c r="AO104" i="13"/>
  <c r="AO107" i="13"/>
  <c r="AO110" i="13"/>
  <c r="AO113" i="13"/>
  <c r="AO116" i="13"/>
  <c r="AN98" i="13"/>
  <c r="AN101" i="13"/>
  <c r="AN104" i="13"/>
  <c r="AN107" i="13"/>
  <c r="AN110" i="13"/>
  <c r="AN113" i="13"/>
  <c r="AN116" i="13"/>
  <c r="AM98" i="13"/>
  <c r="AM101" i="13"/>
  <c r="AM104" i="13"/>
  <c r="AM107" i="13"/>
  <c r="AM110" i="13"/>
  <c r="AM113" i="13"/>
  <c r="AM116" i="13"/>
  <c r="AL98" i="13"/>
  <c r="AL101" i="13"/>
  <c r="AL104" i="13"/>
  <c r="AL107" i="13"/>
  <c r="AL110" i="13"/>
  <c r="AL113" i="13"/>
  <c r="AL116" i="13"/>
  <c r="AK98" i="13"/>
  <c r="AK101" i="13"/>
  <c r="AK104" i="13"/>
  <c r="AK107" i="13"/>
  <c r="AK110" i="13"/>
  <c r="AK113" i="13"/>
  <c r="AK116" i="13"/>
  <c r="AJ98" i="13"/>
  <c r="AJ101" i="13"/>
  <c r="AJ104" i="13"/>
  <c r="AJ107" i="13"/>
  <c r="AJ110" i="13"/>
  <c r="AJ113" i="13"/>
  <c r="AJ116" i="13"/>
  <c r="AI98" i="13"/>
  <c r="AI101" i="13"/>
  <c r="AI104" i="13"/>
  <c r="AI107" i="13"/>
  <c r="AI110" i="13"/>
  <c r="AI113" i="13"/>
  <c r="AI116" i="13"/>
  <c r="AH98" i="13"/>
  <c r="AH101" i="13"/>
  <c r="AH104" i="13"/>
  <c r="AH107" i="13"/>
  <c r="AH110" i="13"/>
  <c r="AH113" i="13"/>
  <c r="AH116" i="13"/>
  <c r="AG98" i="13"/>
  <c r="AG101" i="13"/>
  <c r="AG104" i="13"/>
  <c r="AG107" i="13"/>
  <c r="AG110" i="13"/>
  <c r="AG113" i="13"/>
  <c r="AG116" i="13"/>
  <c r="AF98" i="13"/>
  <c r="AF101" i="13"/>
  <c r="AF104" i="13"/>
  <c r="AF107" i="13"/>
  <c r="AF110" i="13"/>
  <c r="AF113" i="13"/>
  <c r="AF116" i="13"/>
  <c r="AE98" i="13"/>
  <c r="AE101" i="13"/>
  <c r="AE104" i="13"/>
  <c r="AE107" i="13"/>
  <c r="AE110" i="13"/>
  <c r="AE113" i="13"/>
  <c r="AE116" i="13"/>
  <c r="AD98" i="13"/>
  <c r="AD101" i="13"/>
  <c r="AD104" i="13"/>
  <c r="AD107" i="13"/>
  <c r="AD110" i="13"/>
  <c r="AD113" i="13"/>
  <c r="AD116" i="13"/>
  <c r="AC98" i="13"/>
  <c r="AC101" i="13"/>
  <c r="AC104" i="13"/>
  <c r="AC107" i="13"/>
  <c r="AC110" i="13"/>
  <c r="AC113" i="13"/>
  <c r="AC116" i="13"/>
  <c r="AB98" i="13"/>
  <c r="AB101" i="13"/>
  <c r="AB104" i="13"/>
  <c r="AB107" i="13"/>
  <c r="AB110" i="13"/>
  <c r="AB113" i="13"/>
  <c r="AB116" i="13"/>
  <c r="AA98" i="13"/>
  <c r="AA101" i="13"/>
  <c r="AA104" i="13"/>
  <c r="AA107" i="13"/>
  <c r="AA110" i="13"/>
  <c r="AA113" i="13"/>
  <c r="AA116" i="13"/>
  <c r="Z98" i="13"/>
  <c r="Z101" i="13"/>
  <c r="Z104" i="13"/>
  <c r="Z107" i="13"/>
  <c r="Z110" i="13"/>
  <c r="Z113" i="13"/>
  <c r="Z116" i="13"/>
  <c r="Y98" i="13"/>
  <c r="Y101" i="13"/>
  <c r="Y104" i="13"/>
  <c r="Y107" i="13"/>
  <c r="Y110" i="13"/>
  <c r="Y113" i="13"/>
  <c r="Y116" i="13"/>
  <c r="X98" i="13"/>
  <c r="X101" i="13"/>
  <c r="X104" i="13"/>
  <c r="X107" i="13"/>
  <c r="X110" i="13"/>
  <c r="X113" i="13"/>
  <c r="X116" i="13"/>
  <c r="W98" i="13"/>
  <c r="W101" i="13"/>
  <c r="W104" i="13"/>
  <c r="W107" i="13"/>
  <c r="W110" i="13"/>
  <c r="W113" i="13"/>
  <c r="W116" i="13"/>
  <c r="V98" i="13"/>
  <c r="V101" i="13"/>
  <c r="V104" i="13"/>
  <c r="V107" i="13"/>
  <c r="V110" i="13"/>
  <c r="V113" i="13"/>
  <c r="V116" i="13"/>
  <c r="U98" i="13"/>
  <c r="U101" i="13"/>
  <c r="U104" i="13"/>
  <c r="U107" i="13"/>
  <c r="U110" i="13"/>
  <c r="U113" i="13"/>
  <c r="U116" i="13"/>
  <c r="T98" i="13"/>
  <c r="T101" i="13"/>
  <c r="T104" i="13"/>
  <c r="T107" i="13"/>
  <c r="T110" i="13"/>
  <c r="T113" i="13"/>
  <c r="T116" i="13"/>
  <c r="S98" i="13"/>
  <c r="S101" i="13"/>
  <c r="S104" i="13"/>
  <c r="S107" i="13"/>
  <c r="S110" i="13"/>
  <c r="S113" i="13"/>
  <c r="S116" i="13"/>
  <c r="R98" i="13"/>
  <c r="R101" i="13"/>
  <c r="R104" i="13"/>
  <c r="R107" i="13"/>
  <c r="R110" i="13"/>
  <c r="R113" i="13"/>
  <c r="R116" i="13"/>
  <c r="Q98" i="13"/>
  <c r="Q101" i="13"/>
  <c r="Q104" i="13"/>
  <c r="Q107" i="13"/>
  <c r="Q110" i="13"/>
  <c r="Q113" i="13"/>
  <c r="Q116" i="13"/>
  <c r="P98" i="13"/>
  <c r="P101" i="13"/>
  <c r="P104" i="13"/>
  <c r="P107" i="13"/>
  <c r="P110" i="13"/>
  <c r="P113" i="13"/>
  <c r="P116" i="13"/>
  <c r="O98" i="13"/>
  <c r="O101" i="13"/>
  <c r="O104" i="13"/>
  <c r="O107" i="13"/>
  <c r="O110" i="13"/>
  <c r="O113" i="13"/>
  <c r="O116" i="13"/>
  <c r="N98" i="13"/>
  <c r="N101" i="13"/>
  <c r="N104" i="13"/>
  <c r="N107" i="13"/>
  <c r="N110" i="13"/>
  <c r="N113" i="13"/>
  <c r="N116" i="13"/>
  <c r="M98" i="13"/>
  <c r="M101" i="13"/>
  <c r="M104" i="13"/>
  <c r="M107" i="13"/>
  <c r="M110" i="13"/>
  <c r="M113" i="13"/>
  <c r="M116" i="13"/>
  <c r="L98" i="13"/>
  <c r="L101" i="13"/>
  <c r="L104" i="13"/>
  <c r="L107" i="13"/>
  <c r="L110" i="13"/>
  <c r="L113" i="13"/>
  <c r="L116" i="13"/>
  <c r="K98" i="13"/>
  <c r="K101" i="13"/>
  <c r="K104" i="13"/>
  <c r="K107" i="13"/>
  <c r="K110" i="13"/>
  <c r="K113" i="13"/>
  <c r="K116" i="13"/>
  <c r="J98" i="13"/>
  <c r="J101" i="13"/>
  <c r="J104" i="13"/>
  <c r="J107" i="13"/>
  <c r="J110" i="13"/>
  <c r="J113" i="13"/>
  <c r="J116" i="13"/>
  <c r="I98" i="13"/>
  <c r="I101" i="13"/>
  <c r="I104" i="13"/>
  <c r="I107" i="13"/>
  <c r="I110" i="13"/>
  <c r="I113" i="13"/>
  <c r="I116" i="13"/>
  <c r="H98" i="13"/>
  <c r="H101" i="13"/>
  <c r="H104" i="13"/>
  <c r="H107" i="13"/>
  <c r="H110" i="13"/>
  <c r="H113" i="13"/>
  <c r="H116" i="13"/>
  <c r="G98" i="13"/>
  <c r="G101" i="13"/>
  <c r="G104" i="13"/>
  <c r="G107" i="13"/>
  <c r="G110" i="13"/>
  <c r="G113" i="13"/>
  <c r="G116" i="13"/>
  <c r="F98" i="13"/>
  <c r="F101" i="13"/>
  <c r="F104" i="13"/>
  <c r="F107" i="13"/>
  <c r="F110" i="13"/>
  <c r="F113" i="13"/>
  <c r="F116" i="13"/>
  <c r="E98" i="13"/>
  <c r="E101" i="13"/>
  <c r="E104" i="13"/>
  <c r="E107" i="13"/>
  <c r="E110" i="13"/>
  <c r="E113" i="13"/>
  <c r="E116" i="13"/>
  <c r="D98" i="13"/>
  <c r="D101" i="13"/>
  <c r="D104" i="13"/>
  <c r="D107" i="13"/>
  <c r="D110" i="13"/>
  <c r="D113" i="13"/>
  <c r="D116" i="13"/>
  <c r="BK130" i="13"/>
  <c r="BK129" i="13"/>
  <c r="BK128" i="13"/>
  <c r="B127" i="12"/>
  <c r="C114" i="12"/>
  <c r="C113" i="12"/>
  <c r="BJ100" i="13"/>
  <c r="BJ103" i="13"/>
  <c r="BJ106" i="13"/>
  <c r="BJ109" i="13"/>
  <c r="BJ112" i="13"/>
  <c r="BJ115" i="13"/>
  <c r="BJ118" i="13"/>
  <c r="BJ121" i="13"/>
  <c r="BJ132" i="13"/>
  <c r="BJ133" i="13"/>
  <c r="BI100" i="13"/>
  <c r="BI103" i="13"/>
  <c r="BI106" i="13"/>
  <c r="BI109" i="13"/>
  <c r="BI112" i="13"/>
  <c r="BI115" i="13"/>
  <c r="BI118" i="13"/>
  <c r="BI121" i="13"/>
  <c r="BI132" i="13"/>
  <c r="BI133" i="13"/>
  <c r="BH100" i="13"/>
  <c r="BH103" i="13"/>
  <c r="BH106" i="13"/>
  <c r="BH109" i="13"/>
  <c r="BH112" i="13"/>
  <c r="BH115" i="13"/>
  <c r="BH118" i="13"/>
  <c r="BH121" i="13"/>
  <c r="BH132" i="13"/>
  <c r="BH133" i="13"/>
  <c r="BG100" i="13"/>
  <c r="BG103" i="13"/>
  <c r="BG106" i="13"/>
  <c r="BG109" i="13"/>
  <c r="BG112" i="13"/>
  <c r="BG115" i="13"/>
  <c r="BG118" i="13"/>
  <c r="BG121" i="13"/>
  <c r="BG132" i="13"/>
  <c r="BG133" i="13"/>
  <c r="BF100" i="13"/>
  <c r="BF103" i="13"/>
  <c r="BF106" i="13"/>
  <c r="BF109" i="13"/>
  <c r="BF112" i="13"/>
  <c r="BF115" i="13"/>
  <c r="BF118" i="13"/>
  <c r="BF121" i="13"/>
  <c r="BF132" i="13"/>
  <c r="BF133" i="13"/>
  <c r="BE100" i="13"/>
  <c r="BE103" i="13"/>
  <c r="BE106" i="13"/>
  <c r="BE109" i="13"/>
  <c r="BE112" i="13"/>
  <c r="BE115" i="13"/>
  <c r="BE118" i="13"/>
  <c r="BE121" i="13"/>
  <c r="BE132" i="13"/>
  <c r="BE133" i="13"/>
  <c r="BD100" i="13"/>
  <c r="BD103" i="13"/>
  <c r="BD106" i="13"/>
  <c r="BD109" i="13"/>
  <c r="BD112" i="13"/>
  <c r="BD115" i="13"/>
  <c r="BD118" i="13"/>
  <c r="BD121" i="13"/>
  <c r="BD132" i="13"/>
  <c r="BD133" i="13"/>
  <c r="BC100" i="13"/>
  <c r="BC103" i="13"/>
  <c r="BC106" i="13"/>
  <c r="BC109" i="13"/>
  <c r="BC112" i="13"/>
  <c r="BC115" i="13"/>
  <c r="BC118" i="13"/>
  <c r="BC121" i="13"/>
  <c r="BC132" i="13"/>
  <c r="BC133" i="13"/>
  <c r="BB100" i="13"/>
  <c r="BB103" i="13"/>
  <c r="BB106" i="13"/>
  <c r="BB109" i="13"/>
  <c r="BB112" i="13"/>
  <c r="BB115" i="13"/>
  <c r="BB118" i="13"/>
  <c r="BB121" i="13"/>
  <c r="BB132" i="13"/>
  <c r="BB133" i="13"/>
  <c r="BA100" i="13"/>
  <c r="BA103" i="13"/>
  <c r="BA106" i="13"/>
  <c r="BA109" i="13"/>
  <c r="BA112" i="13"/>
  <c r="BA115" i="13"/>
  <c r="BA118" i="13"/>
  <c r="BA121" i="13"/>
  <c r="BA132" i="13"/>
  <c r="BA133" i="13"/>
  <c r="AZ100" i="13"/>
  <c r="AZ103" i="13"/>
  <c r="AZ106" i="13"/>
  <c r="AZ109" i="13"/>
  <c r="AZ112" i="13"/>
  <c r="AZ115" i="13"/>
  <c r="AZ118" i="13"/>
  <c r="AZ121" i="13"/>
  <c r="AZ132" i="13"/>
  <c r="AZ133" i="13"/>
  <c r="AY100" i="13"/>
  <c r="AY103" i="13"/>
  <c r="AY106" i="13"/>
  <c r="AY109" i="13"/>
  <c r="AY112" i="13"/>
  <c r="AY115" i="13"/>
  <c r="AY118" i="13"/>
  <c r="AY121" i="13"/>
  <c r="AY132" i="13"/>
  <c r="AY133" i="13"/>
  <c r="AX100" i="13"/>
  <c r="AX103" i="13"/>
  <c r="AX106" i="13"/>
  <c r="AX109" i="13"/>
  <c r="AX112" i="13"/>
  <c r="AX115" i="13"/>
  <c r="AX118" i="13"/>
  <c r="AX121" i="13"/>
  <c r="AX132" i="13"/>
  <c r="AX133" i="13"/>
  <c r="AW100" i="13"/>
  <c r="AW103" i="13"/>
  <c r="AW106" i="13"/>
  <c r="AW109" i="13"/>
  <c r="AW112" i="13"/>
  <c r="AW115" i="13"/>
  <c r="AW118" i="13"/>
  <c r="AW121" i="13"/>
  <c r="AW132" i="13"/>
  <c r="AW133" i="13"/>
  <c r="AV100" i="13"/>
  <c r="AV103" i="13"/>
  <c r="AV106" i="13"/>
  <c r="AV109" i="13"/>
  <c r="AV112" i="13"/>
  <c r="AV115" i="13"/>
  <c r="AV118" i="13"/>
  <c r="AV121" i="13"/>
  <c r="AV132" i="13"/>
  <c r="AV133" i="13"/>
  <c r="AU100" i="13"/>
  <c r="AU103" i="13"/>
  <c r="AU106" i="13"/>
  <c r="AU109" i="13"/>
  <c r="AU112" i="13"/>
  <c r="AU115" i="13"/>
  <c r="AU118" i="13"/>
  <c r="AU121" i="13"/>
  <c r="AU132" i="13"/>
  <c r="AU133" i="13"/>
  <c r="AT100" i="13"/>
  <c r="AT103" i="13"/>
  <c r="AT106" i="13"/>
  <c r="AT109" i="13"/>
  <c r="AT112" i="13"/>
  <c r="AT115" i="13"/>
  <c r="AT118" i="13"/>
  <c r="AT121" i="13"/>
  <c r="AT132" i="13"/>
  <c r="AT133" i="13"/>
  <c r="AS100" i="13"/>
  <c r="AS103" i="13"/>
  <c r="AS106" i="13"/>
  <c r="AS109" i="13"/>
  <c r="AS112" i="13"/>
  <c r="AS115" i="13"/>
  <c r="AS118" i="13"/>
  <c r="AS121" i="13"/>
  <c r="AS132" i="13"/>
  <c r="AS133" i="13"/>
  <c r="AR100" i="13"/>
  <c r="AR103" i="13"/>
  <c r="AR106" i="13"/>
  <c r="AR109" i="13"/>
  <c r="AR112" i="13"/>
  <c r="AR115" i="13"/>
  <c r="AR118" i="13"/>
  <c r="AR121" i="13"/>
  <c r="AR132" i="13"/>
  <c r="AR133" i="13"/>
  <c r="AQ100" i="13"/>
  <c r="AQ103" i="13"/>
  <c r="AQ106" i="13"/>
  <c r="AQ109" i="13"/>
  <c r="AQ112" i="13"/>
  <c r="AQ115" i="13"/>
  <c r="AQ118" i="13"/>
  <c r="AQ121" i="13"/>
  <c r="AQ132" i="13"/>
  <c r="AQ133" i="13"/>
  <c r="AP100" i="13"/>
  <c r="AP103" i="13"/>
  <c r="AP106" i="13"/>
  <c r="AP109" i="13"/>
  <c r="AP112" i="13"/>
  <c r="AP115" i="13"/>
  <c r="AP118" i="13"/>
  <c r="AP121" i="13"/>
  <c r="AP132" i="13"/>
  <c r="AP133" i="13"/>
  <c r="AO100" i="13"/>
  <c r="AO103" i="13"/>
  <c r="AO106" i="13"/>
  <c r="AO109" i="13"/>
  <c r="AO112" i="13"/>
  <c r="AO115" i="13"/>
  <c r="AO118" i="13"/>
  <c r="AO121" i="13"/>
  <c r="AO132" i="13"/>
  <c r="AO133" i="13"/>
  <c r="AN100" i="13"/>
  <c r="AN103" i="13"/>
  <c r="AN106" i="13"/>
  <c r="AN109" i="13"/>
  <c r="AN112" i="13"/>
  <c r="AN115" i="13"/>
  <c r="AN118" i="13"/>
  <c r="AN121" i="13"/>
  <c r="AN132" i="13"/>
  <c r="AN133" i="13"/>
  <c r="AM100" i="13"/>
  <c r="AM103" i="13"/>
  <c r="AM106" i="13"/>
  <c r="AM109" i="13"/>
  <c r="AM112" i="13"/>
  <c r="AM115" i="13"/>
  <c r="AM118" i="13"/>
  <c r="AM121" i="13"/>
  <c r="AM132" i="13"/>
  <c r="AM133" i="13"/>
  <c r="AL100" i="13"/>
  <c r="AL103" i="13"/>
  <c r="AL106" i="13"/>
  <c r="AL109" i="13"/>
  <c r="AL112" i="13"/>
  <c r="AL115" i="13"/>
  <c r="AL118" i="13"/>
  <c r="AL121" i="13"/>
  <c r="AL132" i="13"/>
  <c r="AL133" i="13"/>
  <c r="AK100" i="13"/>
  <c r="AK103" i="13"/>
  <c r="AK106" i="13"/>
  <c r="AK109" i="13"/>
  <c r="AK112" i="13"/>
  <c r="AK115" i="13"/>
  <c r="AK118" i="13"/>
  <c r="AK121" i="13"/>
  <c r="AK132" i="13"/>
  <c r="AK133" i="13"/>
  <c r="AJ100" i="13"/>
  <c r="AJ103" i="13"/>
  <c r="AJ106" i="13"/>
  <c r="AJ109" i="13"/>
  <c r="AJ112" i="13"/>
  <c r="AJ115" i="13"/>
  <c r="AJ118" i="13"/>
  <c r="AJ121" i="13"/>
  <c r="AJ132" i="13"/>
  <c r="AJ133" i="13"/>
  <c r="AI100" i="13"/>
  <c r="AI103" i="13"/>
  <c r="AI106" i="13"/>
  <c r="AI109" i="13"/>
  <c r="AI112" i="13"/>
  <c r="AI115" i="13"/>
  <c r="AI118" i="13"/>
  <c r="AI121" i="13"/>
  <c r="AI132" i="13"/>
  <c r="AI133" i="13"/>
  <c r="AH100" i="13"/>
  <c r="AH103" i="13"/>
  <c r="AH106" i="13"/>
  <c r="AH109" i="13"/>
  <c r="AH112" i="13"/>
  <c r="AH115" i="13"/>
  <c r="AH118" i="13"/>
  <c r="AH121" i="13"/>
  <c r="AH132" i="13"/>
  <c r="AH133" i="13"/>
  <c r="AG100" i="13"/>
  <c r="AG103" i="13"/>
  <c r="AG106" i="13"/>
  <c r="AG109" i="13"/>
  <c r="AG112" i="13"/>
  <c r="AG115" i="13"/>
  <c r="AG118" i="13"/>
  <c r="AG121" i="13"/>
  <c r="AG132" i="13"/>
  <c r="AG133" i="13"/>
  <c r="AF100" i="13"/>
  <c r="AF103" i="13"/>
  <c r="AF106" i="13"/>
  <c r="AF109" i="13"/>
  <c r="AF112" i="13"/>
  <c r="AF115" i="13"/>
  <c r="AF118" i="13"/>
  <c r="AF121" i="13"/>
  <c r="AF132" i="13"/>
  <c r="AF133" i="13"/>
  <c r="AE100" i="13"/>
  <c r="AE103" i="13"/>
  <c r="AE106" i="13"/>
  <c r="AE109" i="13"/>
  <c r="AE112" i="13"/>
  <c r="AE115" i="13"/>
  <c r="AE118" i="13"/>
  <c r="AE121" i="13"/>
  <c r="AE132" i="13"/>
  <c r="AE133" i="13"/>
  <c r="AD100" i="13"/>
  <c r="AD103" i="13"/>
  <c r="AD106" i="13"/>
  <c r="AD109" i="13"/>
  <c r="AD112" i="13"/>
  <c r="AD115" i="13"/>
  <c r="AD118" i="13"/>
  <c r="AD121" i="13"/>
  <c r="AD132" i="13"/>
  <c r="AD133" i="13"/>
  <c r="AC100" i="13"/>
  <c r="AC103" i="13"/>
  <c r="AC106" i="13"/>
  <c r="AC109" i="13"/>
  <c r="AC112" i="13"/>
  <c r="AC115" i="13"/>
  <c r="AC118" i="13"/>
  <c r="AC121" i="13"/>
  <c r="AC132" i="13"/>
  <c r="AC133" i="13"/>
  <c r="AB100" i="13"/>
  <c r="AB103" i="13"/>
  <c r="AB106" i="13"/>
  <c r="AB109" i="13"/>
  <c r="AB112" i="13"/>
  <c r="AB115" i="13"/>
  <c r="AB118" i="13"/>
  <c r="AB121" i="13"/>
  <c r="AB132" i="13"/>
  <c r="AB133" i="13"/>
  <c r="AA100" i="13"/>
  <c r="AA103" i="13"/>
  <c r="AA106" i="13"/>
  <c r="AA109" i="13"/>
  <c r="AA112" i="13"/>
  <c r="AA115" i="13"/>
  <c r="AA118" i="13"/>
  <c r="AA121" i="13"/>
  <c r="AA132" i="13"/>
  <c r="AA133" i="13"/>
  <c r="Z100" i="13"/>
  <c r="Z103" i="13"/>
  <c r="Z106" i="13"/>
  <c r="Z109" i="13"/>
  <c r="Z112" i="13"/>
  <c r="Z115" i="13"/>
  <c r="Z118" i="13"/>
  <c r="Z121" i="13"/>
  <c r="Z132" i="13"/>
  <c r="Z133" i="13"/>
  <c r="Y100" i="13"/>
  <c r="Y103" i="13"/>
  <c r="Y106" i="13"/>
  <c r="Y109" i="13"/>
  <c r="Y112" i="13"/>
  <c r="Y115" i="13"/>
  <c r="Y118" i="13"/>
  <c r="Y121" i="13"/>
  <c r="Y132" i="13"/>
  <c r="Y133" i="13"/>
  <c r="X100" i="13"/>
  <c r="X103" i="13"/>
  <c r="X106" i="13"/>
  <c r="X109" i="13"/>
  <c r="X112" i="13"/>
  <c r="X115" i="13"/>
  <c r="X118" i="13"/>
  <c r="X121" i="13"/>
  <c r="X132" i="13"/>
  <c r="X133" i="13"/>
  <c r="W100" i="13"/>
  <c r="W103" i="13"/>
  <c r="W106" i="13"/>
  <c r="W109" i="13"/>
  <c r="W112" i="13"/>
  <c r="W115" i="13"/>
  <c r="W118" i="13"/>
  <c r="W121" i="13"/>
  <c r="W132" i="13"/>
  <c r="W133" i="13"/>
  <c r="V100" i="13"/>
  <c r="V103" i="13"/>
  <c r="V106" i="13"/>
  <c r="V109" i="13"/>
  <c r="V112" i="13"/>
  <c r="V115" i="13"/>
  <c r="V118" i="13"/>
  <c r="V121" i="13"/>
  <c r="V132" i="13"/>
  <c r="V133" i="13"/>
  <c r="U100" i="13"/>
  <c r="U103" i="13"/>
  <c r="U106" i="13"/>
  <c r="U109" i="13"/>
  <c r="U112" i="13"/>
  <c r="U115" i="13"/>
  <c r="U118" i="13"/>
  <c r="U121" i="13"/>
  <c r="U132" i="13"/>
  <c r="U133" i="13"/>
  <c r="T100" i="13"/>
  <c r="T103" i="13"/>
  <c r="T106" i="13"/>
  <c r="T109" i="13"/>
  <c r="T112" i="13"/>
  <c r="T115" i="13"/>
  <c r="T118" i="13"/>
  <c r="T121" i="13"/>
  <c r="T132" i="13"/>
  <c r="T133" i="13"/>
  <c r="S100" i="13"/>
  <c r="S103" i="13"/>
  <c r="S106" i="13"/>
  <c r="S109" i="13"/>
  <c r="S112" i="13"/>
  <c r="S115" i="13"/>
  <c r="S118" i="13"/>
  <c r="S121" i="13"/>
  <c r="S132" i="13"/>
  <c r="S133" i="13"/>
  <c r="R100" i="13"/>
  <c r="R103" i="13"/>
  <c r="R106" i="13"/>
  <c r="R109" i="13"/>
  <c r="R112" i="13"/>
  <c r="R115" i="13"/>
  <c r="R118" i="13"/>
  <c r="R121" i="13"/>
  <c r="R132" i="13"/>
  <c r="R133" i="13"/>
  <c r="Q100" i="13"/>
  <c r="Q103" i="13"/>
  <c r="Q106" i="13"/>
  <c r="Q109" i="13"/>
  <c r="Q112" i="13"/>
  <c r="Q115" i="13"/>
  <c r="Q118" i="13"/>
  <c r="Q121" i="13"/>
  <c r="Q132" i="13"/>
  <c r="Q133" i="13"/>
  <c r="P100" i="13"/>
  <c r="P103" i="13"/>
  <c r="P106" i="13"/>
  <c r="P109" i="13"/>
  <c r="P112" i="13"/>
  <c r="P115" i="13"/>
  <c r="P118" i="13"/>
  <c r="P121" i="13"/>
  <c r="P132" i="13"/>
  <c r="P133" i="13"/>
  <c r="O100" i="13"/>
  <c r="O103" i="13"/>
  <c r="O106" i="13"/>
  <c r="O109" i="13"/>
  <c r="O112" i="13"/>
  <c r="O115" i="13"/>
  <c r="O118" i="13"/>
  <c r="O121" i="13"/>
  <c r="O132" i="13"/>
  <c r="O133" i="13"/>
  <c r="N100" i="13"/>
  <c r="N103" i="13"/>
  <c r="N106" i="13"/>
  <c r="N109" i="13"/>
  <c r="N112" i="13"/>
  <c r="N115" i="13"/>
  <c r="N118" i="13"/>
  <c r="N121" i="13"/>
  <c r="N127" i="13"/>
  <c r="N132" i="13"/>
  <c r="N133" i="13"/>
  <c r="M100" i="13"/>
  <c r="M103" i="13"/>
  <c r="M106" i="13"/>
  <c r="M109" i="13"/>
  <c r="M112" i="13"/>
  <c r="M115" i="13"/>
  <c r="M118" i="13"/>
  <c r="M121" i="13"/>
  <c r="M127" i="13"/>
  <c r="M132" i="13"/>
  <c r="M133" i="13"/>
  <c r="L100" i="13"/>
  <c r="L103" i="13"/>
  <c r="L106" i="13"/>
  <c r="L109" i="13"/>
  <c r="L112" i="13"/>
  <c r="L115" i="13"/>
  <c r="L118" i="13"/>
  <c r="L121" i="13"/>
  <c r="L127" i="13"/>
  <c r="L132" i="13"/>
  <c r="L133" i="13"/>
  <c r="K100" i="13"/>
  <c r="K103" i="13"/>
  <c r="K106" i="13"/>
  <c r="K109" i="13"/>
  <c r="K112" i="13"/>
  <c r="K115" i="13"/>
  <c r="K118" i="13"/>
  <c r="K121" i="13"/>
  <c r="K127" i="13"/>
  <c r="K132" i="13"/>
  <c r="K133" i="13"/>
  <c r="J100" i="13"/>
  <c r="J103" i="13"/>
  <c r="J106" i="13"/>
  <c r="J109" i="13"/>
  <c r="J112" i="13"/>
  <c r="J115" i="13"/>
  <c r="J118" i="13"/>
  <c r="J121" i="13"/>
  <c r="J127" i="13"/>
  <c r="J132" i="13"/>
  <c r="J133" i="13"/>
  <c r="I100" i="13"/>
  <c r="I103" i="13"/>
  <c r="I106" i="13"/>
  <c r="I109" i="13"/>
  <c r="I112" i="13"/>
  <c r="I115" i="13"/>
  <c r="I118" i="13"/>
  <c r="I121" i="13"/>
  <c r="I127" i="13"/>
  <c r="I132" i="13"/>
  <c r="I133" i="13"/>
  <c r="H100" i="13"/>
  <c r="H103" i="13"/>
  <c r="H106" i="13"/>
  <c r="H109" i="13"/>
  <c r="H112" i="13"/>
  <c r="H115" i="13"/>
  <c r="H118" i="13"/>
  <c r="H121" i="13"/>
  <c r="H127" i="13"/>
  <c r="H132" i="13"/>
  <c r="H133" i="13"/>
  <c r="G100" i="13"/>
  <c r="G103" i="13"/>
  <c r="G106" i="13"/>
  <c r="G109" i="13"/>
  <c r="G112" i="13"/>
  <c r="G115" i="13"/>
  <c r="G118" i="13"/>
  <c r="G121" i="13"/>
  <c r="G127" i="13"/>
  <c r="G132" i="13"/>
  <c r="G133" i="13"/>
  <c r="F100" i="13"/>
  <c r="F103" i="13"/>
  <c r="F106" i="13"/>
  <c r="F109" i="13"/>
  <c r="F112" i="13"/>
  <c r="F115" i="13"/>
  <c r="F118" i="13"/>
  <c r="F121" i="13"/>
  <c r="F127" i="13"/>
  <c r="F132" i="13"/>
  <c r="F133" i="13"/>
  <c r="E100" i="13"/>
  <c r="E103" i="13"/>
  <c r="E106" i="13"/>
  <c r="E109" i="13"/>
  <c r="E112" i="13"/>
  <c r="E115" i="13"/>
  <c r="E118" i="13"/>
  <c r="E121" i="13"/>
  <c r="E127" i="13"/>
  <c r="E132" i="13"/>
  <c r="E133" i="13"/>
  <c r="D100" i="13"/>
  <c r="D103" i="13"/>
  <c r="D106" i="13"/>
  <c r="D109" i="13"/>
  <c r="D112" i="13"/>
  <c r="D115" i="13"/>
  <c r="D118" i="13"/>
  <c r="D121" i="13"/>
  <c r="D127" i="13"/>
  <c r="D132" i="13"/>
  <c r="D133" i="13"/>
  <c r="C100" i="13"/>
  <c r="C103" i="13"/>
  <c r="C106" i="13"/>
  <c r="C109" i="13"/>
  <c r="C112" i="13"/>
  <c r="C115" i="13"/>
  <c r="C118" i="13"/>
  <c r="C121" i="13"/>
  <c r="C127" i="13"/>
  <c r="C132" i="13"/>
  <c r="C133" i="13"/>
  <c r="BK133" i="13"/>
  <c r="BK127" i="13"/>
  <c r="BK126" i="13"/>
  <c r="BK125" i="13"/>
  <c r="BK124" i="13"/>
  <c r="BK123" i="13"/>
  <c r="BK122" i="13"/>
  <c r="BK121" i="13"/>
  <c r="BK120" i="13"/>
  <c r="BK119" i="13"/>
  <c r="BK118" i="13"/>
  <c r="BK117" i="13"/>
  <c r="BK116" i="13"/>
  <c r="BK115" i="13"/>
  <c r="BK113" i="13"/>
  <c r="BK112" i="13"/>
  <c r="BK111" i="13"/>
  <c r="BK110" i="13"/>
  <c r="BK109" i="13"/>
  <c r="BK108" i="13"/>
  <c r="BK107" i="13"/>
  <c r="BK106" i="13"/>
  <c r="BK105" i="13"/>
  <c r="BK104" i="13"/>
  <c r="BK103" i="13"/>
  <c r="BK102" i="13"/>
  <c r="BK101" i="13"/>
  <c r="BK100" i="13"/>
  <c r="BK99" i="13"/>
  <c r="BK98" i="13"/>
  <c r="BK97" i="13"/>
  <c r="BK96" i="13"/>
  <c r="BK95" i="13"/>
  <c r="BJ87" i="13"/>
  <c r="BJ91" i="13"/>
  <c r="BJ92" i="13"/>
  <c r="BI87" i="13"/>
  <c r="BI91" i="13"/>
  <c r="BI92" i="13"/>
  <c r="BH87" i="13"/>
  <c r="BH91" i="13"/>
  <c r="BH92" i="13"/>
  <c r="BG87" i="13"/>
  <c r="BG91" i="13"/>
  <c r="BG92" i="13"/>
  <c r="BF87" i="13"/>
  <c r="BF91" i="13"/>
  <c r="BF92" i="13"/>
  <c r="BE87" i="13"/>
  <c r="BE91" i="13"/>
  <c r="BE92" i="13"/>
  <c r="BD87" i="13"/>
  <c r="BD91" i="13"/>
  <c r="BD92" i="13"/>
  <c r="BC87" i="13"/>
  <c r="BC91" i="13"/>
  <c r="BC92" i="13"/>
  <c r="BB87" i="13"/>
  <c r="BB91" i="13"/>
  <c r="BB92" i="13"/>
  <c r="BA87" i="13"/>
  <c r="BA91" i="13"/>
  <c r="BA92" i="13"/>
  <c r="AZ87" i="13"/>
  <c r="AZ91" i="13"/>
  <c r="AZ92" i="13"/>
  <c r="AY87" i="13"/>
  <c r="AY91" i="13"/>
  <c r="AY92" i="13"/>
  <c r="AX87" i="13"/>
  <c r="AX91" i="13"/>
  <c r="AX92" i="13"/>
  <c r="AW87" i="13"/>
  <c r="AW91" i="13"/>
  <c r="AW92" i="13"/>
  <c r="AV87" i="13"/>
  <c r="AV91" i="13"/>
  <c r="AV92" i="13"/>
  <c r="AU87" i="13"/>
  <c r="AU91" i="13"/>
  <c r="AU92" i="13"/>
  <c r="AT87" i="13"/>
  <c r="AT91" i="13"/>
  <c r="AT92" i="13"/>
  <c r="AS87" i="13"/>
  <c r="AS91" i="13"/>
  <c r="AS92" i="13"/>
  <c r="AR87" i="13"/>
  <c r="AR91" i="13"/>
  <c r="AR92" i="13"/>
  <c r="AQ87" i="13"/>
  <c r="AQ91" i="13"/>
  <c r="AQ92" i="13"/>
  <c r="AP87" i="13"/>
  <c r="AP91" i="13"/>
  <c r="AP92" i="13"/>
  <c r="AO87" i="13"/>
  <c r="AO91" i="13"/>
  <c r="AO92" i="13"/>
  <c r="AN87" i="13"/>
  <c r="AN91" i="13"/>
  <c r="AN92" i="13"/>
  <c r="AM87" i="13"/>
  <c r="AM91" i="13"/>
  <c r="AM92" i="13"/>
  <c r="AL87" i="13"/>
  <c r="AL91" i="13"/>
  <c r="AL92" i="13"/>
  <c r="AK87" i="13"/>
  <c r="AK91" i="13"/>
  <c r="AK92" i="13"/>
  <c r="AJ87" i="13"/>
  <c r="AJ91" i="13"/>
  <c r="AJ92" i="13"/>
  <c r="AI87" i="13"/>
  <c r="AI91" i="13"/>
  <c r="AI92" i="13"/>
  <c r="AH87" i="13"/>
  <c r="AH91" i="13"/>
  <c r="AH92" i="13"/>
  <c r="AG87" i="13"/>
  <c r="AG91" i="13"/>
  <c r="AG92" i="13"/>
  <c r="AF87" i="13"/>
  <c r="AF91" i="13"/>
  <c r="AF92" i="13"/>
  <c r="AE87" i="13"/>
  <c r="AE91" i="13"/>
  <c r="AE92" i="13"/>
  <c r="AD87" i="13"/>
  <c r="AD91" i="13"/>
  <c r="AD92" i="13"/>
  <c r="AC87" i="13"/>
  <c r="AC91" i="13"/>
  <c r="AC92" i="13"/>
  <c r="AB87" i="13"/>
  <c r="AB91" i="13"/>
  <c r="AB92" i="13"/>
  <c r="AA87" i="13"/>
  <c r="AA91" i="13"/>
  <c r="AA92" i="13"/>
  <c r="Z87" i="13"/>
  <c r="Z91" i="13"/>
  <c r="Z92" i="13"/>
  <c r="Y87" i="13"/>
  <c r="Y91" i="13"/>
  <c r="Y92" i="13"/>
  <c r="X87" i="13"/>
  <c r="X91" i="13"/>
  <c r="X92" i="13"/>
  <c r="W87" i="13"/>
  <c r="W91" i="13"/>
  <c r="W92" i="13"/>
  <c r="V87" i="13"/>
  <c r="V91" i="13"/>
  <c r="V92" i="13"/>
  <c r="U87" i="13"/>
  <c r="U91" i="13"/>
  <c r="U92" i="13"/>
  <c r="T87" i="13"/>
  <c r="T91" i="13"/>
  <c r="T92" i="13"/>
  <c r="S87" i="13"/>
  <c r="S91" i="13"/>
  <c r="S92" i="13"/>
  <c r="R87" i="13"/>
  <c r="R91" i="13"/>
  <c r="R92" i="13"/>
  <c r="Q87" i="13"/>
  <c r="Q91" i="13"/>
  <c r="Q92" i="13"/>
  <c r="P87" i="13"/>
  <c r="P91" i="13"/>
  <c r="P92" i="13"/>
  <c r="O87" i="13"/>
  <c r="O91" i="13"/>
  <c r="O92" i="13"/>
  <c r="N87" i="13"/>
  <c r="N91" i="13"/>
  <c r="N92" i="13"/>
  <c r="M87" i="13"/>
  <c r="M91" i="13"/>
  <c r="M92" i="13"/>
  <c r="L87" i="13"/>
  <c r="L91" i="13"/>
  <c r="L92" i="13"/>
  <c r="K87" i="13"/>
  <c r="K91" i="13"/>
  <c r="K92" i="13"/>
  <c r="J87" i="13"/>
  <c r="J91" i="13"/>
  <c r="J92" i="13"/>
  <c r="I87" i="13"/>
  <c r="I91" i="13"/>
  <c r="I92" i="13"/>
  <c r="H87" i="13"/>
  <c r="H91" i="13"/>
  <c r="H92" i="13"/>
  <c r="G87" i="13"/>
  <c r="G91" i="13"/>
  <c r="G92" i="13"/>
  <c r="F87" i="13"/>
  <c r="F91" i="13"/>
  <c r="F92" i="13"/>
  <c r="E87" i="13"/>
  <c r="E91" i="13"/>
  <c r="E92" i="13"/>
  <c r="D87" i="13"/>
  <c r="D91" i="13"/>
  <c r="D92" i="13"/>
  <c r="C87" i="13"/>
  <c r="C91" i="13"/>
  <c r="C92" i="13"/>
  <c r="BJ77" i="13"/>
  <c r="BJ78" i="13"/>
  <c r="BJ80" i="13"/>
  <c r="BJ83" i="13"/>
  <c r="BJ84" i="13"/>
  <c r="BI77" i="13"/>
  <c r="BI78" i="13"/>
  <c r="BI80" i="13"/>
  <c r="BI83" i="13"/>
  <c r="BI84" i="13"/>
  <c r="BH77" i="13"/>
  <c r="BH78" i="13"/>
  <c r="BH80" i="13"/>
  <c r="BH83" i="13"/>
  <c r="BH84" i="13"/>
  <c r="BG77" i="13"/>
  <c r="BG78" i="13"/>
  <c r="BG80" i="13"/>
  <c r="BG83" i="13"/>
  <c r="BG84" i="13"/>
  <c r="BF77" i="13"/>
  <c r="BF78" i="13"/>
  <c r="BF80" i="13"/>
  <c r="BF83" i="13"/>
  <c r="BF84" i="13"/>
  <c r="BE77" i="13"/>
  <c r="BE78" i="13"/>
  <c r="BE80" i="13"/>
  <c r="BE83" i="13"/>
  <c r="BE84" i="13"/>
  <c r="BD77" i="13"/>
  <c r="BD78" i="13"/>
  <c r="BD80" i="13"/>
  <c r="BD83" i="13"/>
  <c r="BD84" i="13"/>
  <c r="BC77" i="13"/>
  <c r="BC78" i="13"/>
  <c r="BC80" i="13"/>
  <c r="BC83" i="13"/>
  <c r="BC84" i="13"/>
  <c r="BB77" i="13"/>
  <c r="BB78" i="13"/>
  <c r="BB80" i="13"/>
  <c r="BB83" i="13"/>
  <c r="BB84" i="13"/>
  <c r="BA77" i="13"/>
  <c r="BA78" i="13"/>
  <c r="BA80" i="13"/>
  <c r="BA83" i="13"/>
  <c r="BA84" i="13"/>
  <c r="AZ77" i="13"/>
  <c r="AZ78" i="13"/>
  <c r="AZ80" i="13"/>
  <c r="AZ83" i="13"/>
  <c r="AZ84" i="13"/>
  <c r="AY77" i="13"/>
  <c r="AY78" i="13"/>
  <c r="AY80" i="13"/>
  <c r="AY83" i="13"/>
  <c r="AY84" i="13"/>
  <c r="AX77" i="13"/>
  <c r="AX78" i="13"/>
  <c r="AX80" i="13"/>
  <c r="AX83" i="13"/>
  <c r="AX84" i="13"/>
  <c r="AW77" i="13"/>
  <c r="AW78" i="13"/>
  <c r="AW80" i="13"/>
  <c r="AW83" i="13"/>
  <c r="AW84" i="13"/>
  <c r="AV77" i="13"/>
  <c r="AV78" i="13"/>
  <c r="AV80" i="13"/>
  <c r="AV83" i="13"/>
  <c r="AV84" i="13"/>
  <c r="AU77" i="13"/>
  <c r="AU78" i="13"/>
  <c r="AU80" i="13"/>
  <c r="AU83" i="13"/>
  <c r="AU84" i="13"/>
  <c r="AT77" i="13"/>
  <c r="AT78" i="13"/>
  <c r="AT80" i="13"/>
  <c r="AT83" i="13"/>
  <c r="AT84" i="13"/>
  <c r="AS77" i="13"/>
  <c r="AS78" i="13"/>
  <c r="AS80" i="13"/>
  <c r="AS83" i="13"/>
  <c r="AS84" i="13"/>
  <c r="AR77" i="13"/>
  <c r="AR78" i="13"/>
  <c r="AR80" i="13"/>
  <c r="AR83" i="13"/>
  <c r="AR84" i="13"/>
  <c r="AQ77" i="13"/>
  <c r="AQ78" i="13"/>
  <c r="AQ80" i="13"/>
  <c r="AQ83" i="13"/>
  <c r="AQ84" i="13"/>
  <c r="AP77" i="13"/>
  <c r="AP78" i="13"/>
  <c r="AP80" i="13"/>
  <c r="AP83" i="13"/>
  <c r="AP84" i="13"/>
  <c r="AO77" i="13"/>
  <c r="AO78" i="13"/>
  <c r="AO80" i="13"/>
  <c r="AO83" i="13"/>
  <c r="AO84" i="13"/>
  <c r="AN77" i="13"/>
  <c r="AN78" i="13"/>
  <c r="AN80" i="13"/>
  <c r="AN83" i="13"/>
  <c r="AN84" i="13"/>
  <c r="AM77" i="13"/>
  <c r="AM78" i="13"/>
  <c r="AM80" i="13"/>
  <c r="AM83" i="13"/>
  <c r="AM84" i="13"/>
  <c r="AL77" i="13"/>
  <c r="AL78" i="13"/>
  <c r="AL80" i="13"/>
  <c r="AL83" i="13"/>
  <c r="AL84" i="13"/>
  <c r="AK77" i="13"/>
  <c r="AK78" i="13"/>
  <c r="AK80" i="13"/>
  <c r="AK83" i="13"/>
  <c r="AK84" i="13"/>
  <c r="AJ77" i="13"/>
  <c r="AJ78" i="13"/>
  <c r="AJ80" i="13"/>
  <c r="AJ83" i="13"/>
  <c r="AJ84" i="13"/>
  <c r="AI77" i="13"/>
  <c r="AI78" i="13"/>
  <c r="AI80" i="13"/>
  <c r="AI83" i="13"/>
  <c r="AI84" i="13"/>
  <c r="AH77" i="13"/>
  <c r="AH78" i="13"/>
  <c r="AH80" i="13"/>
  <c r="AH83" i="13"/>
  <c r="AH84" i="13"/>
  <c r="AG77" i="13"/>
  <c r="AG78" i="13"/>
  <c r="AG80" i="13"/>
  <c r="AG83" i="13"/>
  <c r="AG84" i="13"/>
  <c r="AF77" i="13"/>
  <c r="AF78" i="13"/>
  <c r="AF80" i="13"/>
  <c r="AF83" i="13"/>
  <c r="AF84" i="13"/>
  <c r="AE77" i="13"/>
  <c r="AE78" i="13"/>
  <c r="AE80" i="13"/>
  <c r="AE83" i="13"/>
  <c r="AE84" i="13"/>
  <c r="AD77" i="13"/>
  <c r="AD78" i="13"/>
  <c r="AD80" i="13"/>
  <c r="AD83" i="13"/>
  <c r="AD84" i="13"/>
  <c r="AC77" i="13"/>
  <c r="AC78" i="13"/>
  <c r="AC80" i="13"/>
  <c r="AC83" i="13"/>
  <c r="AC84" i="13"/>
  <c r="AB77" i="13"/>
  <c r="AB78" i="13"/>
  <c r="AB80" i="13"/>
  <c r="AB83" i="13"/>
  <c r="AB84" i="13"/>
  <c r="AA77" i="13"/>
  <c r="AA78" i="13"/>
  <c r="AA80" i="13"/>
  <c r="AA83" i="13"/>
  <c r="AA84" i="13"/>
  <c r="Z77" i="13"/>
  <c r="Z78" i="13"/>
  <c r="Z80" i="13"/>
  <c r="Z83" i="13"/>
  <c r="Z84" i="13"/>
  <c r="Y77" i="13"/>
  <c r="Y78" i="13"/>
  <c r="Y80" i="13"/>
  <c r="Y83" i="13"/>
  <c r="Y84" i="13"/>
  <c r="X77" i="13"/>
  <c r="X78" i="13"/>
  <c r="X80" i="13"/>
  <c r="X83" i="13"/>
  <c r="X84" i="13"/>
  <c r="W77" i="13"/>
  <c r="W78" i="13"/>
  <c r="W80" i="13"/>
  <c r="W83" i="13"/>
  <c r="W84" i="13"/>
  <c r="V77" i="13"/>
  <c r="V78" i="13"/>
  <c r="V80" i="13"/>
  <c r="V83" i="13"/>
  <c r="V84" i="13"/>
  <c r="U77" i="13"/>
  <c r="U78" i="13"/>
  <c r="U80" i="13"/>
  <c r="U83" i="13"/>
  <c r="U84" i="13"/>
  <c r="T77" i="13"/>
  <c r="T78" i="13"/>
  <c r="T80" i="13"/>
  <c r="T83" i="13"/>
  <c r="T84" i="13"/>
  <c r="S77" i="13"/>
  <c r="S78" i="13"/>
  <c r="S80" i="13"/>
  <c r="S83" i="13"/>
  <c r="S84" i="13"/>
  <c r="R77" i="13"/>
  <c r="R78" i="13"/>
  <c r="R80" i="13"/>
  <c r="R83" i="13"/>
  <c r="R84" i="13"/>
  <c r="Q77" i="13"/>
  <c r="Q78" i="13"/>
  <c r="Q80" i="13"/>
  <c r="Q83" i="13"/>
  <c r="Q84" i="13"/>
  <c r="P77" i="13"/>
  <c r="P78" i="13"/>
  <c r="P80" i="13"/>
  <c r="P83" i="13"/>
  <c r="P84" i="13"/>
  <c r="O77" i="13"/>
  <c r="O78" i="13"/>
  <c r="O80" i="13"/>
  <c r="O83" i="13"/>
  <c r="O84" i="13"/>
  <c r="N77" i="13"/>
  <c r="N78" i="13"/>
  <c r="N80" i="13"/>
  <c r="N83" i="13"/>
  <c r="N84" i="13"/>
  <c r="M77" i="13"/>
  <c r="M78" i="13"/>
  <c r="M80" i="13"/>
  <c r="M83" i="13"/>
  <c r="M84" i="13"/>
  <c r="L77" i="13"/>
  <c r="L78" i="13"/>
  <c r="L80" i="13"/>
  <c r="L83" i="13"/>
  <c r="L84" i="13"/>
  <c r="K77" i="13"/>
  <c r="K78" i="13"/>
  <c r="K80" i="13"/>
  <c r="K83" i="13"/>
  <c r="K84" i="13"/>
  <c r="J77" i="13"/>
  <c r="J78" i="13"/>
  <c r="J80" i="13"/>
  <c r="J83" i="13"/>
  <c r="J84" i="13"/>
  <c r="I77" i="13"/>
  <c r="I78" i="13"/>
  <c r="I80" i="13"/>
  <c r="I83" i="13"/>
  <c r="I84" i="13"/>
  <c r="H77" i="13"/>
  <c r="H78" i="13"/>
  <c r="H80" i="13"/>
  <c r="H83" i="13"/>
  <c r="H84" i="13"/>
  <c r="G77" i="13"/>
  <c r="G78" i="13"/>
  <c r="G80" i="13"/>
  <c r="G83" i="13"/>
  <c r="G84" i="13"/>
  <c r="F77" i="13"/>
  <c r="F78" i="13"/>
  <c r="F80" i="13"/>
  <c r="F83" i="13"/>
  <c r="F84" i="13"/>
  <c r="E77" i="13"/>
  <c r="E78" i="13"/>
  <c r="E80" i="13"/>
  <c r="E83" i="13"/>
  <c r="E84" i="13"/>
  <c r="D77" i="13"/>
  <c r="D78" i="13"/>
  <c r="D80" i="13"/>
  <c r="D83" i="13"/>
  <c r="D84" i="13"/>
  <c r="C77" i="13"/>
  <c r="C78" i="13"/>
  <c r="C80" i="13"/>
  <c r="C83" i="13"/>
  <c r="C84" i="13"/>
  <c r="BK81" i="13"/>
  <c r="BK80" i="13"/>
  <c r="BK79" i="13"/>
  <c r="BK78" i="13"/>
  <c r="BJ54" i="13"/>
  <c r="BJ56" i="13"/>
  <c r="BJ57" i="13"/>
  <c r="BJ58" i="13"/>
  <c r="BJ59" i="13"/>
  <c r="BJ55" i="13"/>
  <c r="BJ60" i="13"/>
  <c r="BJ61" i="13"/>
  <c r="BJ62" i="13"/>
  <c r="BJ63" i="13"/>
  <c r="BJ66" i="13"/>
  <c r="BJ67" i="13"/>
  <c r="BJ65" i="13"/>
  <c r="BK42" i="10"/>
  <c r="BK43" i="10"/>
  <c r="BK44" i="10"/>
  <c r="BK45" i="10"/>
  <c r="BK46" i="10"/>
  <c r="BK41" i="10"/>
  <c r="BK48" i="10"/>
  <c r="BK49" i="10"/>
  <c r="BK50" i="10"/>
  <c r="BK51" i="10"/>
  <c r="BK52" i="10"/>
  <c r="BK47" i="10"/>
  <c r="BK35" i="10"/>
  <c r="BK34" i="10"/>
  <c r="BJ42" i="10"/>
  <c r="BJ43" i="10"/>
  <c r="BJ44" i="10"/>
  <c r="BJ45" i="10"/>
  <c r="BJ46" i="10"/>
  <c r="BJ41" i="10"/>
  <c r="BJ48" i="10"/>
  <c r="BJ49" i="10"/>
  <c r="BJ50" i="10"/>
  <c r="BJ51" i="10"/>
  <c r="BJ52" i="10"/>
  <c r="BJ47" i="10"/>
  <c r="BJ35" i="10"/>
  <c r="BJ34" i="10"/>
  <c r="BJ68" i="13"/>
  <c r="BK91" i="10"/>
  <c r="BK99" i="10"/>
  <c r="BK107" i="10"/>
  <c r="BK90" i="10"/>
  <c r="BJ91" i="10"/>
  <c r="BJ99" i="10"/>
  <c r="BJ107" i="10"/>
  <c r="BJ90" i="10"/>
  <c r="BJ69" i="13"/>
  <c r="BJ64" i="13"/>
  <c r="BJ70" i="13"/>
  <c r="BJ71" i="13"/>
  <c r="BJ72" i="13"/>
  <c r="BJ11" i="13"/>
  <c r="BJ12" i="13"/>
  <c r="BJ10" i="13"/>
  <c r="BJ14" i="13"/>
  <c r="BJ15" i="13"/>
  <c r="BJ13" i="13"/>
  <c r="BJ9" i="13"/>
  <c r="BJ43" i="13"/>
  <c r="BJ50" i="13"/>
  <c r="BJ51" i="13"/>
  <c r="BJ74" i="13"/>
  <c r="BI54" i="13"/>
  <c r="BI56" i="13"/>
  <c r="BI57" i="13"/>
  <c r="BI58" i="13"/>
  <c r="BI59" i="13"/>
  <c r="BI55" i="13"/>
  <c r="BI60" i="13"/>
  <c r="BI61" i="13"/>
  <c r="BI62" i="13"/>
  <c r="BI63" i="13"/>
  <c r="BI66" i="13"/>
  <c r="BI67" i="13"/>
  <c r="BI65" i="13"/>
  <c r="BI42" i="10"/>
  <c r="BI43" i="10"/>
  <c r="BI44" i="10"/>
  <c r="BI45" i="10"/>
  <c r="BI46" i="10"/>
  <c r="BI41" i="10"/>
  <c r="BI48" i="10"/>
  <c r="BI49" i="10"/>
  <c r="BI50" i="10"/>
  <c r="BI51" i="10"/>
  <c r="BI52" i="10"/>
  <c r="BI47" i="10"/>
  <c r="BI35" i="10"/>
  <c r="BI34" i="10"/>
  <c r="BI68" i="13"/>
  <c r="BI91" i="10"/>
  <c r="BI99" i="10"/>
  <c r="BI107" i="10"/>
  <c r="BI90" i="10"/>
  <c r="BI69" i="13"/>
  <c r="BI64" i="13"/>
  <c r="BI70" i="13"/>
  <c r="BI71" i="13"/>
  <c r="BI72" i="13"/>
  <c r="BI11" i="13"/>
  <c r="BI12" i="13"/>
  <c r="BI10" i="13"/>
  <c r="BI14" i="13"/>
  <c r="BI15" i="13"/>
  <c r="BI13" i="13"/>
  <c r="BI9" i="13"/>
  <c r="BI43" i="13"/>
  <c r="BI50" i="13"/>
  <c r="BI51" i="13"/>
  <c r="BI74" i="13"/>
  <c r="BH54" i="13"/>
  <c r="BH56" i="13"/>
  <c r="BH57" i="13"/>
  <c r="BH58" i="13"/>
  <c r="BH59" i="13"/>
  <c r="BH55" i="13"/>
  <c r="BH60" i="13"/>
  <c r="BH61" i="13"/>
  <c r="BH62" i="13"/>
  <c r="BH63" i="13"/>
  <c r="BH66" i="13"/>
  <c r="BH67" i="13"/>
  <c r="BH65" i="13"/>
  <c r="BH42" i="10"/>
  <c r="BH43" i="10"/>
  <c r="BH44" i="10"/>
  <c r="BH45" i="10"/>
  <c r="BH46" i="10"/>
  <c r="BH41" i="10"/>
  <c r="BH48" i="10"/>
  <c r="BH49" i="10"/>
  <c r="BH50" i="10"/>
  <c r="BH51" i="10"/>
  <c r="BH52" i="10"/>
  <c r="BH47" i="10"/>
  <c r="BH35" i="10"/>
  <c r="BH34" i="10"/>
  <c r="BH68" i="13"/>
  <c r="BH91" i="10"/>
  <c r="BH99" i="10"/>
  <c r="BH107" i="10"/>
  <c r="BH90" i="10"/>
  <c r="BH69" i="13"/>
  <c r="BH64" i="13"/>
  <c r="BH70" i="13"/>
  <c r="BH71" i="13"/>
  <c r="BH72" i="13"/>
  <c r="BH11" i="13"/>
  <c r="BH12" i="13"/>
  <c r="BH10" i="13"/>
  <c r="BH14" i="13"/>
  <c r="BH15" i="13"/>
  <c r="BH13" i="13"/>
  <c r="BH9" i="13"/>
  <c r="BH43" i="13"/>
  <c r="BH50" i="13"/>
  <c r="BH51" i="13"/>
  <c r="BH74" i="13"/>
  <c r="BG54" i="13"/>
  <c r="BG56" i="13"/>
  <c r="BG57" i="13"/>
  <c r="BG58" i="13"/>
  <c r="BG59" i="13"/>
  <c r="BG55" i="13"/>
  <c r="BG60" i="13"/>
  <c r="BG61" i="13"/>
  <c r="BG62" i="13"/>
  <c r="BG63" i="13"/>
  <c r="BG66" i="13"/>
  <c r="BG67" i="13"/>
  <c r="BG65" i="13"/>
  <c r="BG42" i="10"/>
  <c r="BG43" i="10"/>
  <c r="BG44" i="10"/>
  <c r="BG45" i="10"/>
  <c r="BG46" i="10"/>
  <c r="BG41" i="10"/>
  <c r="BG48" i="10"/>
  <c r="BG49" i="10"/>
  <c r="BG50" i="10"/>
  <c r="BG51" i="10"/>
  <c r="BG52" i="10"/>
  <c r="BG47" i="10"/>
  <c r="BG35" i="10"/>
  <c r="BG34" i="10"/>
  <c r="BG68" i="13"/>
  <c r="BG91" i="10"/>
  <c r="BG99" i="10"/>
  <c r="BG107" i="10"/>
  <c r="BG90" i="10"/>
  <c r="BG69" i="13"/>
  <c r="BG64" i="13"/>
  <c r="BG70" i="13"/>
  <c r="BG71" i="13"/>
  <c r="BG72" i="13"/>
  <c r="BG11" i="13"/>
  <c r="BG12" i="13"/>
  <c r="BG10" i="13"/>
  <c r="BG14" i="13"/>
  <c r="BG15" i="13"/>
  <c r="BG13" i="13"/>
  <c r="BG9" i="13"/>
  <c r="BG43" i="13"/>
  <c r="BG50" i="13"/>
  <c r="BG51" i="13"/>
  <c r="BG74" i="13"/>
  <c r="BF54" i="13"/>
  <c r="BF56" i="13"/>
  <c r="BF57" i="13"/>
  <c r="BF58" i="13"/>
  <c r="BF59" i="13"/>
  <c r="BF55" i="13"/>
  <c r="BF60" i="13"/>
  <c r="BF61" i="13"/>
  <c r="BF62" i="13"/>
  <c r="BF63" i="13"/>
  <c r="BF66" i="13"/>
  <c r="BF67" i="13"/>
  <c r="BF65" i="13"/>
  <c r="BF42" i="10"/>
  <c r="BF43" i="10"/>
  <c r="BF44" i="10"/>
  <c r="BF45" i="10"/>
  <c r="BF46" i="10"/>
  <c r="BF41" i="10"/>
  <c r="BF48" i="10"/>
  <c r="BF49" i="10"/>
  <c r="BF50" i="10"/>
  <c r="BF51" i="10"/>
  <c r="BF52" i="10"/>
  <c r="BF47" i="10"/>
  <c r="BF35" i="10"/>
  <c r="BF34" i="10"/>
  <c r="BF68" i="13"/>
  <c r="BF91" i="10"/>
  <c r="BF99" i="10"/>
  <c r="BF107" i="10"/>
  <c r="BF90" i="10"/>
  <c r="BF69" i="13"/>
  <c r="BF64" i="13"/>
  <c r="BF70" i="13"/>
  <c r="BF71" i="13"/>
  <c r="BF72" i="13"/>
  <c r="BF11" i="13"/>
  <c r="BF12" i="13"/>
  <c r="BF10" i="13"/>
  <c r="BF14" i="13"/>
  <c r="BF15" i="13"/>
  <c r="BF13" i="13"/>
  <c r="BF9" i="13"/>
  <c r="BF43" i="13"/>
  <c r="BF50" i="13"/>
  <c r="BF51" i="13"/>
  <c r="BF74" i="13"/>
  <c r="BE54" i="13"/>
  <c r="BE56" i="13"/>
  <c r="BE57" i="13"/>
  <c r="BE58" i="13"/>
  <c r="BE59" i="13"/>
  <c r="BE55" i="13"/>
  <c r="BE60" i="13"/>
  <c r="BE61" i="13"/>
  <c r="BE62" i="13"/>
  <c r="BE63" i="13"/>
  <c r="BE66" i="13"/>
  <c r="BE67" i="13"/>
  <c r="BE65" i="13"/>
  <c r="BE42" i="10"/>
  <c r="BE43" i="10"/>
  <c r="BE44" i="10"/>
  <c r="BE45" i="10"/>
  <c r="BE46" i="10"/>
  <c r="BE41" i="10"/>
  <c r="BE48" i="10"/>
  <c r="BE49" i="10"/>
  <c r="BE50" i="10"/>
  <c r="BE51" i="10"/>
  <c r="BE52" i="10"/>
  <c r="BE47" i="10"/>
  <c r="BE35" i="10"/>
  <c r="BE34" i="10"/>
  <c r="BE68" i="13"/>
  <c r="BE91" i="10"/>
  <c r="BE99" i="10"/>
  <c r="BE107" i="10"/>
  <c r="BE90" i="10"/>
  <c r="BE69" i="13"/>
  <c r="BE64" i="13"/>
  <c r="BE70" i="13"/>
  <c r="BE71" i="13"/>
  <c r="BE72" i="13"/>
  <c r="BE11" i="13"/>
  <c r="BE12" i="13"/>
  <c r="BE10" i="13"/>
  <c r="BE14" i="13"/>
  <c r="BE15" i="13"/>
  <c r="BE13" i="13"/>
  <c r="BE9" i="13"/>
  <c r="BE43" i="13"/>
  <c r="BE50" i="13"/>
  <c r="BE51" i="13"/>
  <c r="BE74" i="13"/>
  <c r="BD54" i="13"/>
  <c r="BD56" i="13"/>
  <c r="BD57" i="13"/>
  <c r="BD58" i="13"/>
  <c r="BD59" i="13"/>
  <c r="BD55" i="13"/>
  <c r="BD60" i="13"/>
  <c r="BD61" i="13"/>
  <c r="BD62" i="13"/>
  <c r="BD63" i="13"/>
  <c r="BD66" i="13"/>
  <c r="BD67" i="13"/>
  <c r="BD65" i="13"/>
  <c r="BD42" i="10"/>
  <c r="BD43" i="10"/>
  <c r="BD44" i="10"/>
  <c r="BD45" i="10"/>
  <c r="BD46" i="10"/>
  <c r="BD41" i="10"/>
  <c r="BD48" i="10"/>
  <c r="BD49" i="10"/>
  <c r="BD50" i="10"/>
  <c r="BD51" i="10"/>
  <c r="BD52" i="10"/>
  <c r="BD47" i="10"/>
  <c r="BD35" i="10"/>
  <c r="BD34" i="10"/>
  <c r="BD68" i="13"/>
  <c r="BD91" i="10"/>
  <c r="BD99" i="10"/>
  <c r="BD107" i="10"/>
  <c r="BD90" i="10"/>
  <c r="BD69" i="13"/>
  <c r="BD64" i="13"/>
  <c r="BD70" i="13"/>
  <c r="BD71" i="13"/>
  <c r="BD72" i="13"/>
  <c r="BD11" i="13"/>
  <c r="BD12" i="13"/>
  <c r="BD10" i="13"/>
  <c r="BD14" i="13"/>
  <c r="BD15" i="13"/>
  <c r="BD13" i="13"/>
  <c r="BD9" i="13"/>
  <c r="BD43" i="13"/>
  <c r="BD50" i="13"/>
  <c r="BD51" i="13"/>
  <c r="BD74" i="13"/>
  <c r="BC54" i="13"/>
  <c r="BC56" i="13"/>
  <c r="BC57" i="13"/>
  <c r="BC58" i="13"/>
  <c r="BC59" i="13"/>
  <c r="BC55" i="13"/>
  <c r="BC60" i="13"/>
  <c r="BC61" i="13"/>
  <c r="BC62" i="13"/>
  <c r="BC63" i="13"/>
  <c r="BC66" i="13"/>
  <c r="BC67" i="13"/>
  <c r="BC65" i="13"/>
  <c r="BC42" i="10"/>
  <c r="BC43" i="10"/>
  <c r="BC44" i="10"/>
  <c r="BC45" i="10"/>
  <c r="BC46" i="10"/>
  <c r="BC41" i="10"/>
  <c r="BC48" i="10"/>
  <c r="BC49" i="10"/>
  <c r="BC50" i="10"/>
  <c r="BC51" i="10"/>
  <c r="BC52" i="10"/>
  <c r="BC47" i="10"/>
  <c r="BC35" i="10"/>
  <c r="BC34" i="10"/>
  <c r="BC68" i="13"/>
  <c r="BC91" i="10"/>
  <c r="BC99" i="10"/>
  <c r="BC107" i="10"/>
  <c r="BC90" i="10"/>
  <c r="BC69" i="13"/>
  <c r="BC64" i="13"/>
  <c r="BC70" i="13"/>
  <c r="BC71" i="13"/>
  <c r="BC72" i="13"/>
  <c r="BC11" i="13"/>
  <c r="BC12" i="13"/>
  <c r="BC10" i="13"/>
  <c r="BC14" i="13"/>
  <c r="BC15" i="13"/>
  <c r="BC13" i="13"/>
  <c r="BC9" i="13"/>
  <c r="BC43" i="13"/>
  <c r="BC50" i="13"/>
  <c r="BC51" i="13"/>
  <c r="BC74" i="13"/>
  <c r="BB54" i="13"/>
  <c r="BB56" i="13"/>
  <c r="BB57" i="13"/>
  <c r="BB58" i="13"/>
  <c r="BB59" i="13"/>
  <c r="BB55" i="13"/>
  <c r="BB60" i="13"/>
  <c r="BB61" i="13"/>
  <c r="BB62" i="13"/>
  <c r="BB63" i="13"/>
  <c r="BB66" i="13"/>
  <c r="BB67" i="13"/>
  <c r="BB65" i="13"/>
  <c r="BB42" i="10"/>
  <c r="BB43" i="10"/>
  <c r="BB44" i="10"/>
  <c r="BB45" i="10"/>
  <c r="BB46" i="10"/>
  <c r="BB41" i="10"/>
  <c r="BB48" i="10"/>
  <c r="BB49" i="10"/>
  <c r="BB50" i="10"/>
  <c r="BB51" i="10"/>
  <c r="BB52" i="10"/>
  <c r="BB47" i="10"/>
  <c r="BB35" i="10"/>
  <c r="BB34" i="10"/>
  <c r="BB68" i="13"/>
  <c r="BB91" i="10"/>
  <c r="BB99" i="10"/>
  <c r="BB107" i="10"/>
  <c r="BB90" i="10"/>
  <c r="BB69" i="13"/>
  <c r="BB64" i="13"/>
  <c r="BB70" i="13"/>
  <c r="BB71" i="13"/>
  <c r="BB72" i="13"/>
  <c r="BB11" i="13"/>
  <c r="BB12" i="13"/>
  <c r="BB10" i="13"/>
  <c r="BB14" i="13"/>
  <c r="BB15" i="13"/>
  <c r="BB13" i="13"/>
  <c r="BB9" i="13"/>
  <c r="BB43" i="13"/>
  <c r="BB50" i="13"/>
  <c r="BB51" i="13"/>
  <c r="BB74" i="13"/>
  <c r="BA54" i="13"/>
  <c r="BA56" i="13"/>
  <c r="BA57" i="13"/>
  <c r="BA58" i="13"/>
  <c r="BA59" i="13"/>
  <c r="BA55" i="13"/>
  <c r="BA60" i="13"/>
  <c r="BA61" i="13"/>
  <c r="BA62" i="13"/>
  <c r="BA63" i="13"/>
  <c r="BA66" i="13"/>
  <c r="BA67" i="13"/>
  <c r="BA65" i="13"/>
  <c r="BA42" i="10"/>
  <c r="BA43" i="10"/>
  <c r="BA44" i="10"/>
  <c r="BA45" i="10"/>
  <c r="BA46" i="10"/>
  <c r="BA41" i="10"/>
  <c r="BA48" i="10"/>
  <c r="BA49" i="10"/>
  <c r="BA50" i="10"/>
  <c r="BA51" i="10"/>
  <c r="BA52" i="10"/>
  <c r="BA47" i="10"/>
  <c r="BA35" i="10"/>
  <c r="BA34" i="10"/>
  <c r="BA68" i="13"/>
  <c r="BA91" i="10"/>
  <c r="BA99" i="10"/>
  <c r="BA107" i="10"/>
  <c r="BA90" i="10"/>
  <c r="BA69" i="13"/>
  <c r="BA64" i="13"/>
  <c r="BA70" i="13"/>
  <c r="BA71" i="13"/>
  <c r="BA72" i="13"/>
  <c r="BA11" i="13"/>
  <c r="BA12" i="13"/>
  <c r="BA10" i="13"/>
  <c r="BA14" i="13"/>
  <c r="BA15" i="13"/>
  <c r="BA13" i="13"/>
  <c r="BA9" i="13"/>
  <c r="BA43" i="13"/>
  <c r="BA50" i="13"/>
  <c r="BA51" i="13"/>
  <c r="BA74" i="13"/>
  <c r="AZ54" i="13"/>
  <c r="AZ56" i="13"/>
  <c r="AZ57" i="13"/>
  <c r="AZ58" i="13"/>
  <c r="AZ59" i="13"/>
  <c r="AZ55" i="13"/>
  <c r="AZ60" i="13"/>
  <c r="AZ61" i="13"/>
  <c r="AZ62" i="13"/>
  <c r="AZ63" i="13"/>
  <c r="AZ66" i="13"/>
  <c r="AZ67" i="13"/>
  <c r="AZ65" i="13"/>
  <c r="AZ42" i="10"/>
  <c r="AZ43" i="10"/>
  <c r="AZ44" i="10"/>
  <c r="AZ45" i="10"/>
  <c r="AZ46" i="10"/>
  <c r="AZ41" i="10"/>
  <c r="AZ48" i="10"/>
  <c r="AZ49" i="10"/>
  <c r="AZ50" i="10"/>
  <c r="AZ51" i="10"/>
  <c r="AZ52" i="10"/>
  <c r="AZ47" i="10"/>
  <c r="AZ35" i="10"/>
  <c r="AZ34" i="10"/>
  <c r="AZ68" i="13"/>
  <c r="AZ91" i="10"/>
  <c r="AZ99" i="10"/>
  <c r="AZ107" i="10"/>
  <c r="AZ90" i="10"/>
  <c r="AZ69" i="13"/>
  <c r="AZ64" i="13"/>
  <c r="AZ70" i="13"/>
  <c r="AZ71" i="13"/>
  <c r="AZ72" i="13"/>
  <c r="AZ11" i="13"/>
  <c r="AZ12" i="13"/>
  <c r="AZ10" i="13"/>
  <c r="AZ14" i="13"/>
  <c r="AZ15" i="13"/>
  <c r="AZ13" i="13"/>
  <c r="AZ9" i="13"/>
  <c r="AZ43" i="13"/>
  <c r="AZ50" i="13"/>
  <c r="AZ51" i="13"/>
  <c r="AZ74" i="13"/>
  <c r="AY54" i="13"/>
  <c r="AY56" i="13"/>
  <c r="AY57" i="13"/>
  <c r="AY58" i="13"/>
  <c r="AY59" i="13"/>
  <c r="AY55" i="13"/>
  <c r="AY60" i="13"/>
  <c r="AY61" i="13"/>
  <c r="AY62" i="13"/>
  <c r="AY63" i="13"/>
  <c r="AY66" i="13"/>
  <c r="AY67" i="13"/>
  <c r="AY65" i="13"/>
  <c r="AY42" i="10"/>
  <c r="AY43" i="10"/>
  <c r="AY44" i="10"/>
  <c r="AY45" i="10"/>
  <c r="AY46" i="10"/>
  <c r="AY41" i="10"/>
  <c r="AY48" i="10"/>
  <c r="AY49" i="10"/>
  <c r="AY50" i="10"/>
  <c r="AY51" i="10"/>
  <c r="AY52" i="10"/>
  <c r="AY47" i="10"/>
  <c r="AY35" i="10"/>
  <c r="AY34" i="10"/>
  <c r="AY68" i="13"/>
  <c r="AY91" i="10"/>
  <c r="AY99" i="10"/>
  <c r="AY107" i="10"/>
  <c r="AY90" i="10"/>
  <c r="AY69" i="13"/>
  <c r="AY64" i="13"/>
  <c r="AY70" i="13"/>
  <c r="AY71" i="13"/>
  <c r="AY72" i="13"/>
  <c r="AY11" i="13"/>
  <c r="AY12" i="13"/>
  <c r="AY10" i="13"/>
  <c r="AY14" i="13"/>
  <c r="AY15" i="13"/>
  <c r="AY13" i="13"/>
  <c r="AY9" i="13"/>
  <c r="AY43" i="13"/>
  <c r="AY50" i="13"/>
  <c r="AY51" i="13"/>
  <c r="AY74" i="13"/>
  <c r="AX54" i="13"/>
  <c r="AX56" i="13"/>
  <c r="AX57" i="13"/>
  <c r="AX58" i="13"/>
  <c r="AX59" i="13"/>
  <c r="AX55" i="13"/>
  <c r="AX60" i="13"/>
  <c r="AX61" i="13"/>
  <c r="AX62" i="13"/>
  <c r="AX63" i="13"/>
  <c r="AX66" i="13"/>
  <c r="AX67" i="13"/>
  <c r="AX65" i="13"/>
  <c r="AX42" i="10"/>
  <c r="AX43" i="10"/>
  <c r="AX44" i="10"/>
  <c r="AX45" i="10"/>
  <c r="AX46" i="10"/>
  <c r="AX41" i="10"/>
  <c r="AX48" i="10"/>
  <c r="AX49" i="10"/>
  <c r="AX50" i="10"/>
  <c r="AX51" i="10"/>
  <c r="AX52" i="10"/>
  <c r="AX47" i="10"/>
  <c r="AX35" i="10"/>
  <c r="AX34" i="10"/>
  <c r="AX68" i="13"/>
  <c r="AX91" i="10"/>
  <c r="AX99" i="10"/>
  <c r="AX107" i="10"/>
  <c r="AX90" i="10"/>
  <c r="AX69" i="13"/>
  <c r="AX64" i="13"/>
  <c r="AX70" i="13"/>
  <c r="AX71" i="13"/>
  <c r="AX72" i="13"/>
  <c r="AX11" i="13"/>
  <c r="AX12" i="13"/>
  <c r="AX10" i="13"/>
  <c r="AX14" i="13"/>
  <c r="AX15" i="13"/>
  <c r="AX13" i="13"/>
  <c r="AX9" i="13"/>
  <c r="AX43" i="13"/>
  <c r="AX50" i="13"/>
  <c r="AX51" i="13"/>
  <c r="AX74" i="13"/>
  <c r="AW54" i="13"/>
  <c r="AW56" i="13"/>
  <c r="AW57" i="13"/>
  <c r="AW58" i="13"/>
  <c r="AW59" i="13"/>
  <c r="AW55" i="13"/>
  <c r="AW60" i="13"/>
  <c r="AW61" i="13"/>
  <c r="AW62" i="13"/>
  <c r="AW63" i="13"/>
  <c r="AW66" i="13"/>
  <c r="AW67" i="13"/>
  <c r="AW65" i="13"/>
  <c r="AW42" i="10"/>
  <c r="AW43" i="10"/>
  <c r="AW44" i="10"/>
  <c r="AW45" i="10"/>
  <c r="AW46" i="10"/>
  <c r="AW41" i="10"/>
  <c r="AW48" i="10"/>
  <c r="AW49" i="10"/>
  <c r="AW50" i="10"/>
  <c r="AW51" i="10"/>
  <c r="AW52" i="10"/>
  <c r="AW47" i="10"/>
  <c r="AW35" i="10"/>
  <c r="AW34" i="10"/>
  <c r="AW68" i="13"/>
  <c r="AW91" i="10"/>
  <c r="AW99" i="10"/>
  <c r="AW107" i="10"/>
  <c r="AW90" i="10"/>
  <c r="AW69" i="13"/>
  <c r="AW64" i="13"/>
  <c r="AW70" i="13"/>
  <c r="AW71" i="13"/>
  <c r="AW72" i="13"/>
  <c r="AW11" i="13"/>
  <c r="AW12" i="13"/>
  <c r="AW10" i="13"/>
  <c r="AW14" i="13"/>
  <c r="AW15" i="13"/>
  <c r="AW13" i="13"/>
  <c r="AW9" i="13"/>
  <c r="AW43" i="13"/>
  <c r="AW50" i="13"/>
  <c r="AW51" i="13"/>
  <c r="AW74" i="13"/>
  <c r="AV54" i="13"/>
  <c r="AV56" i="13"/>
  <c r="AV57" i="13"/>
  <c r="AV58" i="13"/>
  <c r="AV59" i="13"/>
  <c r="AV55" i="13"/>
  <c r="AV60" i="13"/>
  <c r="AV61" i="13"/>
  <c r="AV62" i="13"/>
  <c r="AV63" i="13"/>
  <c r="AV66" i="13"/>
  <c r="AV67" i="13"/>
  <c r="AV65" i="13"/>
  <c r="AV42" i="10"/>
  <c r="AV43" i="10"/>
  <c r="AV44" i="10"/>
  <c r="AV45" i="10"/>
  <c r="AV46" i="10"/>
  <c r="AV41" i="10"/>
  <c r="AV48" i="10"/>
  <c r="AV49" i="10"/>
  <c r="AV50" i="10"/>
  <c r="AV51" i="10"/>
  <c r="AV52" i="10"/>
  <c r="AV47" i="10"/>
  <c r="AV35" i="10"/>
  <c r="AV34" i="10"/>
  <c r="AV68" i="13"/>
  <c r="AV91" i="10"/>
  <c r="AV99" i="10"/>
  <c r="AV107" i="10"/>
  <c r="AV90" i="10"/>
  <c r="AV69" i="13"/>
  <c r="AV64" i="13"/>
  <c r="AV70" i="13"/>
  <c r="AV71" i="13"/>
  <c r="AV72" i="13"/>
  <c r="AV11" i="13"/>
  <c r="AV12" i="13"/>
  <c r="AV10" i="13"/>
  <c r="AV14" i="13"/>
  <c r="AV15" i="13"/>
  <c r="AV13" i="13"/>
  <c r="AV9" i="13"/>
  <c r="AV43" i="13"/>
  <c r="AV50" i="13"/>
  <c r="AV51" i="13"/>
  <c r="AV74" i="13"/>
  <c r="AU54" i="13"/>
  <c r="AU56" i="13"/>
  <c r="AU57" i="13"/>
  <c r="AU58" i="13"/>
  <c r="AU59" i="13"/>
  <c r="AU55" i="13"/>
  <c r="AU60" i="13"/>
  <c r="AU61" i="13"/>
  <c r="AU62" i="13"/>
  <c r="AU63" i="13"/>
  <c r="AU66" i="13"/>
  <c r="AU67" i="13"/>
  <c r="AU65" i="13"/>
  <c r="AU42" i="10"/>
  <c r="AU43" i="10"/>
  <c r="AU44" i="10"/>
  <c r="AU45" i="10"/>
  <c r="AU46" i="10"/>
  <c r="AU41" i="10"/>
  <c r="AU48" i="10"/>
  <c r="AU49" i="10"/>
  <c r="AU50" i="10"/>
  <c r="AU51" i="10"/>
  <c r="AU52" i="10"/>
  <c r="AU47" i="10"/>
  <c r="AU35" i="10"/>
  <c r="AU34" i="10"/>
  <c r="AU68" i="13"/>
  <c r="AU91" i="10"/>
  <c r="AU99" i="10"/>
  <c r="AU107" i="10"/>
  <c r="AU90" i="10"/>
  <c r="AU69" i="13"/>
  <c r="AU64" i="13"/>
  <c r="AU70" i="13"/>
  <c r="AU71" i="13"/>
  <c r="AU72" i="13"/>
  <c r="AU11" i="13"/>
  <c r="AU12" i="13"/>
  <c r="AU10" i="13"/>
  <c r="AU14" i="13"/>
  <c r="AU15" i="13"/>
  <c r="AU13" i="13"/>
  <c r="AU9" i="13"/>
  <c r="AU43" i="13"/>
  <c r="AU50" i="13"/>
  <c r="AU51" i="13"/>
  <c r="AU74" i="13"/>
  <c r="AT54" i="13"/>
  <c r="AT56" i="13"/>
  <c r="AT57" i="13"/>
  <c r="AT58" i="13"/>
  <c r="AT59" i="13"/>
  <c r="AT55" i="13"/>
  <c r="AT60" i="13"/>
  <c r="AT61" i="13"/>
  <c r="AT62" i="13"/>
  <c r="AT63" i="13"/>
  <c r="AT66" i="13"/>
  <c r="AT67" i="13"/>
  <c r="AT65" i="13"/>
  <c r="AT42" i="10"/>
  <c r="AT43" i="10"/>
  <c r="AT44" i="10"/>
  <c r="AT45" i="10"/>
  <c r="AT46" i="10"/>
  <c r="AT41" i="10"/>
  <c r="AT48" i="10"/>
  <c r="AT49" i="10"/>
  <c r="AT50" i="10"/>
  <c r="AT51" i="10"/>
  <c r="AT52" i="10"/>
  <c r="AT47" i="10"/>
  <c r="AT35" i="10"/>
  <c r="AT34" i="10"/>
  <c r="AT68" i="13"/>
  <c r="AT91" i="10"/>
  <c r="AT99" i="10"/>
  <c r="AT107" i="10"/>
  <c r="AT90" i="10"/>
  <c r="AT69" i="13"/>
  <c r="AT64" i="13"/>
  <c r="AT70" i="13"/>
  <c r="AT71" i="13"/>
  <c r="AT72" i="13"/>
  <c r="AT11" i="13"/>
  <c r="AT12" i="13"/>
  <c r="AT10" i="13"/>
  <c r="AT14" i="13"/>
  <c r="AT15" i="13"/>
  <c r="AT13" i="13"/>
  <c r="AT9" i="13"/>
  <c r="AT43" i="13"/>
  <c r="AT50" i="13"/>
  <c r="AT51" i="13"/>
  <c r="AT74" i="13"/>
  <c r="AS54" i="13"/>
  <c r="AS56" i="13"/>
  <c r="AS57" i="13"/>
  <c r="AS58" i="13"/>
  <c r="AS59" i="13"/>
  <c r="AS55" i="13"/>
  <c r="AS60" i="13"/>
  <c r="AS61" i="13"/>
  <c r="AS62" i="13"/>
  <c r="AS63" i="13"/>
  <c r="AS66" i="13"/>
  <c r="AS67" i="13"/>
  <c r="AS65" i="13"/>
  <c r="AS42" i="10"/>
  <c r="AS43" i="10"/>
  <c r="AS44" i="10"/>
  <c r="AS45" i="10"/>
  <c r="AS46" i="10"/>
  <c r="AS41" i="10"/>
  <c r="AS48" i="10"/>
  <c r="AS49" i="10"/>
  <c r="AS50" i="10"/>
  <c r="AS51" i="10"/>
  <c r="AS52" i="10"/>
  <c r="AS47" i="10"/>
  <c r="AS35" i="10"/>
  <c r="AS34" i="10"/>
  <c r="AS68" i="13"/>
  <c r="AS91" i="10"/>
  <c r="AS99" i="10"/>
  <c r="AS107" i="10"/>
  <c r="AS90" i="10"/>
  <c r="AS69" i="13"/>
  <c r="AS64" i="13"/>
  <c r="AS70" i="13"/>
  <c r="AS71" i="13"/>
  <c r="AS72" i="13"/>
  <c r="AS11" i="13"/>
  <c r="AS12" i="13"/>
  <c r="AS10" i="13"/>
  <c r="AS14" i="13"/>
  <c r="AS15" i="13"/>
  <c r="AS13" i="13"/>
  <c r="AS9" i="13"/>
  <c r="AS43" i="13"/>
  <c r="AS50" i="13"/>
  <c r="AS51" i="13"/>
  <c r="AS74" i="13"/>
  <c r="AR54" i="13"/>
  <c r="AR56" i="13"/>
  <c r="AR57" i="13"/>
  <c r="AR58" i="13"/>
  <c r="AR59" i="13"/>
  <c r="AR55" i="13"/>
  <c r="AR60" i="13"/>
  <c r="AR61" i="13"/>
  <c r="AR62" i="13"/>
  <c r="AR63" i="13"/>
  <c r="AR66" i="13"/>
  <c r="AR67" i="13"/>
  <c r="AR65" i="13"/>
  <c r="AR42" i="10"/>
  <c r="AR43" i="10"/>
  <c r="AR44" i="10"/>
  <c r="AR45" i="10"/>
  <c r="AR46" i="10"/>
  <c r="AR41" i="10"/>
  <c r="AR48" i="10"/>
  <c r="AR49" i="10"/>
  <c r="AR50" i="10"/>
  <c r="AR51" i="10"/>
  <c r="AR52" i="10"/>
  <c r="AR47" i="10"/>
  <c r="AR35" i="10"/>
  <c r="AR34" i="10"/>
  <c r="AR68" i="13"/>
  <c r="AR91" i="10"/>
  <c r="AR99" i="10"/>
  <c r="AR107" i="10"/>
  <c r="AR90" i="10"/>
  <c r="AR69" i="13"/>
  <c r="AR64" i="13"/>
  <c r="AR70" i="13"/>
  <c r="AR71" i="13"/>
  <c r="AR72" i="13"/>
  <c r="AR11" i="13"/>
  <c r="AR12" i="13"/>
  <c r="AR10" i="13"/>
  <c r="AR14" i="13"/>
  <c r="AR15" i="13"/>
  <c r="AR13" i="13"/>
  <c r="AR9" i="13"/>
  <c r="AR43" i="13"/>
  <c r="AR50" i="13"/>
  <c r="AR51" i="13"/>
  <c r="AR74" i="13"/>
  <c r="AQ54" i="13"/>
  <c r="AQ56" i="13"/>
  <c r="AQ57" i="13"/>
  <c r="AQ58" i="13"/>
  <c r="AQ59" i="13"/>
  <c r="AQ55" i="13"/>
  <c r="AQ60" i="13"/>
  <c r="AQ61" i="13"/>
  <c r="AQ62" i="13"/>
  <c r="AQ63" i="13"/>
  <c r="AQ66" i="13"/>
  <c r="AQ67" i="13"/>
  <c r="AQ65" i="13"/>
  <c r="AQ42" i="10"/>
  <c r="AQ43" i="10"/>
  <c r="AQ44" i="10"/>
  <c r="AQ45" i="10"/>
  <c r="AQ46" i="10"/>
  <c r="AQ41" i="10"/>
  <c r="AQ48" i="10"/>
  <c r="AQ49" i="10"/>
  <c r="AQ50" i="10"/>
  <c r="AQ51" i="10"/>
  <c r="AQ52" i="10"/>
  <c r="AQ47" i="10"/>
  <c r="AQ35" i="10"/>
  <c r="AQ34" i="10"/>
  <c r="AQ68" i="13"/>
  <c r="AQ91" i="10"/>
  <c r="AQ99" i="10"/>
  <c r="AQ107" i="10"/>
  <c r="AQ90" i="10"/>
  <c r="AQ69" i="13"/>
  <c r="AQ64" i="13"/>
  <c r="AQ70" i="13"/>
  <c r="AQ71" i="13"/>
  <c r="AQ72" i="13"/>
  <c r="AQ11" i="13"/>
  <c r="AQ12" i="13"/>
  <c r="AQ10" i="13"/>
  <c r="AQ14" i="13"/>
  <c r="AQ15" i="13"/>
  <c r="AQ13" i="13"/>
  <c r="AQ9" i="13"/>
  <c r="AQ43" i="13"/>
  <c r="AQ50" i="13"/>
  <c r="AQ51" i="13"/>
  <c r="AQ74" i="13"/>
  <c r="AP54" i="13"/>
  <c r="AP56" i="13"/>
  <c r="AP57" i="13"/>
  <c r="AP58" i="13"/>
  <c r="AP59" i="13"/>
  <c r="AP55" i="13"/>
  <c r="AP60" i="13"/>
  <c r="AP61" i="13"/>
  <c r="AP62" i="13"/>
  <c r="AP63" i="13"/>
  <c r="AP66" i="13"/>
  <c r="AP67" i="13"/>
  <c r="AP65" i="13"/>
  <c r="AP42" i="10"/>
  <c r="AP43" i="10"/>
  <c r="AP44" i="10"/>
  <c r="AP45" i="10"/>
  <c r="AP46" i="10"/>
  <c r="AP41" i="10"/>
  <c r="AP48" i="10"/>
  <c r="AP49" i="10"/>
  <c r="AP50" i="10"/>
  <c r="AP51" i="10"/>
  <c r="AP52" i="10"/>
  <c r="AP47" i="10"/>
  <c r="AP35" i="10"/>
  <c r="AP34" i="10"/>
  <c r="AP68" i="13"/>
  <c r="AP91" i="10"/>
  <c r="AP99" i="10"/>
  <c r="AP107" i="10"/>
  <c r="AP90" i="10"/>
  <c r="AP69" i="13"/>
  <c r="AP64" i="13"/>
  <c r="AP70" i="13"/>
  <c r="AP71" i="13"/>
  <c r="AP72" i="13"/>
  <c r="AP11" i="13"/>
  <c r="AP12" i="13"/>
  <c r="AP10" i="13"/>
  <c r="AP14" i="13"/>
  <c r="AP15" i="13"/>
  <c r="AP13" i="13"/>
  <c r="AP9" i="13"/>
  <c r="AP43" i="13"/>
  <c r="AP50" i="13"/>
  <c r="AP51" i="13"/>
  <c r="AP74" i="13"/>
  <c r="AO54" i="13"/>
  <c r="AO56" i="13"/>
  <c r="AO57" i="13"/>
  <c r="AO58" i="13"/>
  <c r="AO59" i="13"/>
  <c r="AO55" i="13"/>
  <c r="AO60" i="13"/>
  <c r="AO61" i="13"/>
  <c r="AO62" i="13"/>
  <c r="AO63" i="13"/>
  <c r="AO66" i="13"/>
  <c r="AO67" i="13"/>
  <c r="AO65" i="13"/>
  <c r="AO42" i="10"/>
  <c r="AO43" i="10"/>
  <c r="AO44" i="10"/>
  <c r="AO45" i="10"/>
  <c r="AO46" i="10"/>
  <c r="AO41" i="10"/>
  <c r="AO48" i="10"/>
  <c r="AO49" i="10"/>
  <c r="AO50" i="10"/>
  <c r="AO51" i="10"/>
  <c r="AO52" i="10"/>
  <c r="AO47" i="10"/>
  <c r="AO35" i="10"/>
  <c r="AO34" i="10"/>
  <c r="AO68" i="13"/>
  <c r="AO91" i="10"/>
  <c r="AO99" i="10"/>
  <c r="AO107" i="10"/>
  <c r="AO90" i="10"/>
  <c r="AO69" i="13"/>
  <c r="AO64" i="13"/>
  <c r="AO70" i="13"/>
  <c r="AO71" i="13"/>
  <c r="AO72" i="13"/>
  <c r="AO11" i="13"/>
  <c r="AO12" i="13"/>
  <c r="AO10" i="13"/>
  <c r="AO14" i="13"/>
  <c r="AO15" i="13"/>
  <c r="AO13" i="13"/>
  <c r="AO9" i="13"/>
  <c r="AO43" i="13"/>
  <c r="AO50" i="13"/>
  <c r="AO51" i="13"/>
  <c r="AO74" i="13"/>
  <c r="AN54" i="13"/>
  <c r="AN56" i="13"/>
  <c r="AN57" i="13"/>
  <c r="AN58" i="13"/>
  <c r="AN59" i="13"/>
  <c r="AN55" i="13"/>
  <c r="AN60" i="13"/>
  <c r="AN61" i="13"/>
  <c r="AN62" i="13"/>
  <c r="AN63" i="13"/>
  <c r="AN66" i="13"/>
  <c r="AN67" i="13"/>
  <c r="AN65" i="13"/>
  <c r="AN42" i="10"/>
  <c r="AN43" i="10"/>
  <c r="AN44" i="10"/>
  <c r="AN45" i="10"/>
  <c r="AN46" i="10"/>
  <c r="AN41" i="10"/>
  <c r="AN48" i="10"/>
  <c r="AN49" i="10"/>
  <c r="AN50" i="10"/>
  <c r="AN51" i="10"/>
  <c r="AN52" i="10"/>
  <c r="AN47" i="10"/>
  <c r="AN35" i="10"/>
  <c r="AN34" i="10"/>
  <c r="AN68" i="13"/>
  <c r="AN91" i="10"/>
  <c r="AN99" i="10"/>
  <c r="AN107" i="10"/>
  <c r="AN90" i="10"/>
  <c r="AN69" i="13"/>
  <c r="AN64" i="13"/>
  <c r="AN70" i="13"/>
  <c r="AN71" i="13"/>
  <c r="AN72" i="13"/>
  <c r="AN11" i="13"/>
  <c r="AN12" i="13"/>
  <c r="AN10" i="13"/>
  <c r="AN14" i="13"/>
  <c r="AN15" i="13"/>
  <c r="AN13" i="13"/>
  <c r="AN9" i="13"/>
  <c r="AN43" i="13"/>
  <c r="AN50" i="13"/>
  <c r="AN51" i="13"/>
  <c r="AN74" i="13"/>
  <c r="AM54" i="13"/>
  <c r="AM56" i="13"/>
  <c r="AM57" i="13"/>
  <c r="AM58" i="13"/>
  <c r="AM59" i="13"/>
  <c r="AM55" i="13"/>
  <c r="AM60" i="13"/>
  <c r="AM61" i="13"/>
  <c r="AM62" i="13"/>
  <c r="AM63" i="13"/>
  <c r="AM66" i="13"/>
  <c r="AM67" i="13"/>
  <c r="AM65" i="13"/>
  <c r="AM42" i="10"/>
  <c r="AM43" i="10"/>
  <c r="AM44" i="10"/>
  <c r="AM45" i="10"/>
  <c r="AM46" i="10"/>
  <c r="AM41" i="10"/>
  <c r="AM48" i="10"/>
  <c r="AM49" i="10"/>
  <c r="AM50" i="10"/>
  <c r="AM51" i="10"/>
  <c r="AM52" i="10"/>
  <c r="AM47" i="10"/>
  <c r="AM35" i="10"/>
  <c r="AM34" i="10"/>
  <c r="AM68" i="13"/>
  <c r="AM91" i="10"/>
  <c r="AM99" i="10"/>
  <c r="AM107" i="10"/>
  <c r="AM90" i="10"/>
  <c r="AM69" i="13"/>
  <c r="AM64" i="13"/>
  <c r="AM70" i="13"/>
  <c r="AM71" i="13"/>
  <c r="AM72" i="13"/>
  <c r="AM11" i="13"/>
  <c r="AM12" i="13"/>
  <c r="AM10" i="13"/>
  <c r="AM14" i="13"/>
  <c r="AM15" i="13"/>
  <c r="AM13" i="13"/>
  <c r="AM9" i="13"/>
  <c r="AM43" i="13"/>
  <c r="AM50" i="13"/>
  <c r="AM51" i="13"/>
  <c r="AM74" i="13"/>
  <c r="AL54" i="13"/>
  <c r="AL56" i="13"/>
  <c r="AL57" i="13"/>
  <c r="AL58" i="13"/>
  <c r="AL59" i="13"/>
  <c r="AL55" i="13"/>
  <c r="AL60" i="13"/>
  <c r="AL61" i="13"/>
  <c r="AL62" i="13"/>
  <c r="AL63" i="13"/>
  <c r="AL66" i="13"/>
  <c r="AL67" i="13"/>
  <c r="AL65" i="13"/>
  <c r="AL42" i="10"/>
  <c r="AL43" i="10"/>
  <c r="AL44" i="10"/>
  <c r="AL45" i="10"/>
  <c r="AL46" i="10"/>
  <c r="AL41" i="10"/>
  <c r="AL48" i="10"/>
  <c r="AL49" i="10"/>
  <c r="AL50" i="10"/>
  <c r="AL51" i="10"/>
  <c r="AL52" i="10"/>
  <c r="AL47" i="10"/>
  <c r="AL35" i="10"/>
  <c r="AL34" i="10"/>
  <c r="AL68" i="13"/>
  <c r="AL91" i="10"/>
  <c r="AL99" i="10"/>
  <c r="AL107" i="10"/>
  <c r="AL90" i="10"/>
  <c r="AL69" i="13"/>
  <c r="AL64" i="13"/>
  <c r="AL70" i="13"/>
  <c r="AL71" i="13"/>
  <c r="AL72" i="13"/>
  <c r="AL11" i="13"/>
  <c r="AL12" i="13"/>
  <c r="AL10" i="13"/>
  <c r="AL14" i="13"/>
  <c r="AL15" i="13"/>
  <c r="AL13" i="13"/>
  <c r="AL9" i="13"/>
  <c r="AL35" i="13"/>
  <c r="AL36" i="13"/>
  <c r="AL43" i="13"/>
  <c r="AL50" i="13"/>
  <c r="AL51" i="13"/>
  <c r="AL74" i="13"/>
  <c r="AK54" i="13"/>
  <c r="AK56" i="13"/>
  <c r="AK57" i="13"/>
  <c r="AK58" i="13"/>
  <c r="AK59" i="13"/>
  <c r="AK55" i="13"/>
  <c r="AK60" i="13"/>
  <c r="AK61" i="13"/>
  <c r="AK62" i="13"/>
  <c r="AK63" i="13"/>
  <c r="AK66" i="13"/>
  <c r="AK67" i="13"/>
  <c r="AK65" i="13"/>
  <c r="AK42" i="10"/>
  <c r="AK43" i="10"/>
  <c r="AK44" i="10"/>
  <c r="AK45" i="10"/>
  <c r="AK46" i="10"/>
  <c r="AK41" i="10"/>
  <c r="AK48" i="10"/>
  <c r="AK49" i="10"/>
  <c r="AK50" i="10"/>
  <c r="AK51" i="10"/>
  <c r="AK52" i="10"/>
  <c r="AK47" i="10"/>
  <c r="AK35" i="10"/>
  <c r="AK34" i="10"/>
  <c r="AK68" i="13"/>
  <c r="AK91" i="10"/>
  <c r="AK99" i="10"/>
  <c r="AK107" i="10"/>
  <c r="AK90" i="10"/>
  <c r="AK69" i="13"/>
  <c r="AK64" i="13"/>
  <c r="AK70" i="13"/>
  <c r="AK71" i="13"/>
  <c r="AK72" i="13"/>
  <c r="AK11" i="13"/>
  <c r="AK12" i="13"/>
  <c r="AK10" i="13"/>
  <c r="AK14" i="13"/>
  <c r="AK15" i="13"/>
  <c r="AK13" i="13"/>
  <c r="AK9" i="13"/>
  <c r="AK35" i="13"/>
  <c r="AK36" i="13"/>
  <c r="AK43" i="13"/>
  <c r="AK50" i="13"/>
  <c r="AK51" i="13"/>
  <c r="AK74" i="13"/>
  <c r="AJ54" i="13"/>
  <c r="AJ56" i="13"/>
  <c r="AJ57" i="13"/>
  <c r="AJ58" i="13"/>
  <c r="AJ59" i="13"/>
  <c r="AJ55" i="13"/>
  <c r="AJ60" i="13"/>
  <c r="AJ61" i="13"/>
  <c r="AJ62" i="13"/>
  <c r="AJ63" i="13"/>
  <c r="AJ66" i="13"/>
  <c r="AJ67" i="13"/>
  <c r="AJ65" i="13"/>
  <c r="AJ42" i="10"/>
  <c r="AJ43" i="10"/>
  <c r="AJ44" i="10"/>
  <c r="AJ45" i="10"/>
  <c r="AJ46" i="10"/>
  <c r="AJ41" i="10"/>
  <c r="AJ48" i="10"/>
  <c r="AJ49" i="10"/>
  <c r="AJ50" i="10"/>
  <c r="AJ51" i="10"/>
  <c r="AJ52" i="10"/>
  <c r="AJ47" i="10"/>
  <c r="AJ35" i="10"/>
  <c r="AJ34" i="10"/>
  <c r="AJ68" i="13"/>
  <c r="AJ91" i="10"/>
  <c r="AJ99" i="10"/>
  <c r="AJ107" i="10"/>
  <c r="AJ90" i="10"/>
  <c r="AJ69" i="13"/>
  <c r="AJ64" i="13"/>
  <c r="AJ70" i="13"/>
  <c r="AJ71" i="13"/>
  <c r="AJ72" i="13"/>
  <c r="AJ11" i="13"/>
  <c r="AJ12" i="13"/>
  <c r="AJ10" i="13"/>
  <c r="AJ14" i="13"/>
  <c r="AJ15" i="13"/>
  <c r="AJ13" i="13"/>
  <c r="AJ9" i="13"/>
  <c r="AJ35" i="13"/>
  <c r="AJ36" i="13"/>
  <c r="AJ43" i="13"/>
  <c r="AJ50" i="13"/>
  <c r="AJ51" i="13"/>
  <c r="AJ74" i="13"/>
  <c r="AI54" i="13"/>
  <c r="AI56" i="13"/>
  <c r="AI57" i="13"/>
  <c r="AI58" i="13"/>
  <c r="AI59" i="13"/>
  <c r="AI55" i="13"/>
  <c r="AI60" i="13"/>
  <c r="AI61" i="13"/>
  <c r="AI62" i="13"/>
  <c r="AI63" i="13"/>
  <c r="AI66" i="13"/>
  <c r="AI67" i="13"/>
  <c r="AI65" i="13"/>
  <c r="AI42" i="10"/>
  <c r="AI43" i="10"/>
  <c r="AI44" i="10"/>
  <c r="AI45" i="10"/>
  <c r="AI46" i="10"/>
  <c r="AI41" i="10"/>
  <c r="AI48" i="10"/>
  <c r="AI49" i="10"/>
  <c r="AI50" i="10"/>
  <c r="AI51" i="10"/>
  <c r="AI52" i="10"/>
  <c r="AI47" i="10"/>
  <c r="AI35" i="10"/>
  <c r="AI34" i="10"/>
  <c r="AI68" i="13"/>
  <c r="AI91" i="10"/>
  <c r="AI99" i="10"/>
  <c r="AI107" i="10"/>
  <c r="AI90" i="10"/>
  <c r="AI69" i="13"/>
  <c r="AI64" i="13"/>
  <c r="AI70" i="13"/>
  <c r="AI71" i="13"/>
  <c r="AI72" i="13"/>
  <c r="AI11" i="13"/>
  <c r="AI12" i="13"/>
  <c r="AI10" i="13"/>
  <c r="AI14" i="13"/>
  <c r="AI15" i="13"/>
  <c r="AI13" i="13"/>
  <c r="AI9" i="13"/>
  <c r="AI35" i="13"/>
  <c r="AI36" i="13"/>
  <c r="AI43" i="13"/>
  <c r="AI50" i="13"/>
  <c r="AI51" i="13"/>
  <c r="AI74" i="13"/>
  <c r="AH54" i="13"/>
  <c r="AH56" i="13"/>
  <c r="AH57" i="13"/>
  <c r="AH58" i="13"/>
  <c r="AH59" i="13"/>
  <c r="AH55" i="13"/>
  <c r="AH60" i="13"/>
  <c r="AH61" i="13"/>
  <c r="AH62" i="13"/>
  <c r="AH63" i="13"/>
  <c r="AH66" i="13"/>
  <c r="AH67" i="13"/>
  <c r="AH65" i="13"/>
  <c r="AH42" i="10"/>
  <c r="AH43" i="10"/>
  <c r="AH44" i="10"/>
  <c r="AH45" i="10"/>
  <c r="AH46" i="10"/>
  <c r="AH41" i="10"/>
  <c r="AH48" i="10"/>
  <c r="AH49" i="10"/>
  <c r="AH50" i="10"/>
  <c r="AH51" i="10"/>
  <c r="AH52" i="10"/>
  <c r="AH47" i="10"/>
  <c r="AH35" i="10"/>
  <c r="AH34" i="10"/>
  <c r="AH68" i="13"/>
  <c r="AH91" i="10"/>
  <c r="AH99" i="10"/>
  <c r="AH107" i="10"/>
  <c r="AH90" i="10"/>
  <c r="AH69" i="13"/>
  <c r="AH64" i="13"/>
  <c r="AH70" i="13"/>
  <c r="AH71" i="13"/>
  <c r="AH72" i="13"/>
  <c r="AH11" i="13"/>
  <c r="AH12" i="13"/>
  <c r="AH10" i="13"/>
  <c r="AH14" i="13"/>
  <c r="AH15" i="13"/>
  <c r="AH13" i="13"/>
  <c r="AH9" i="13"/>
  <c r="AH35" i="13"/>
  <c r="AH36" i="13"/>
  <c r="AH43" i="13"/>
  <c r="AH50" i="13"/>
  <c r="AH51" i="13"/>
  <c r="AH74" i="13"/>
  <c r="AG54" i="13"/>
  <c r="AG56" i="13"/>
  <c r="AG57" i="13"/>
  <c r="AG58" i="13"/>
  <c r="AG59" i="13"/>
  <c r="AG55" i="13"/>
  <c r="AG60" i="13"/>
  <c r="AG61" i="13"/>
  <c r="AG62" i="13"/>
  <c r="AG63" i="13"/>
  <c r="AG66" i="13"/>
  <c r="AG67" i="13"/>
  <c r="AG65" i="13"/>
  <c r="AG42" i="10"/>
  <c r="AG43" i="10"/>
  <c r="AG44" i="10"/>
  <c r="AG45" i="10"/>
  <c r="AG46" i="10"/>
  <c r="AG41" i="10"/>
  <c r="AG48" i="10"/>
  <c r="AG49" i="10"/>
  <c r="AG50" i="10"/>
  <c r="AG51" i="10"/>
  <c r="AG52" i="10"/>
  <c r="AG47" i="10"/>
  <c r="AG35" i="10"/>
  <c r="AG34" i="10"/>
  <c r="AG68" i="13"/>
  <c r="AG91" i="10"/>
  <c r="AG99" i="10"/>
  <c r="AG107" i="10"/>
  <c r="AG90" i="10"/>
  <c r="AG69" i="13"/>
  <c r="AG64" i="13"/>
  <c r="AG70" i="13"/>
  <c r="AG71" i="13"/>
  <c r="AG72" i="13"/>
  <c r="AG11" i="13"/>
  <c r="AG12" i="13"/>
  <c r="AG10" i="13"/>
  <c r="AG14" i="13"/>
  <c r="AG15" i="13"/>
  <c r="AG13" i="13"/>
  <c r="AG9" i="13"/>
  <c r="AG35" i="13"/>
  <c r="AG36" i="13"/>
  <c r="AG43" i="13"/>
  <c r="AG50" i="13"/>
  <c r="AG51" i="13"/>
  <c r="AG74" i="13"/>
  <c r="AF54" i="13"/>
  <c r="AF56" i="13"/>
  <c r="AF57" i="13"/>
  <c r="AF58" i="13"/>
  <c r="AF59" i="13"/>
  <c r="AF55" i="13"/>
  <c r="AF60" i="13"/>
  <c r="AF61" i="13"/>
  <c r="AF62" i="13"/>
  <c r="AF63" i="13"/>
  <c r="AF66" i="13"/>
  <c r="AF67" i="13"/>
  <c r="AF65" i="13"/>
  <c r="AF42" i="10"/>
  <c r="AF43" i="10"/>
  <c r="AF44" i="10"/>
  <c r="AF45" i="10"/>
  <c r="AF46" i="10"/>
  <c r="AF41" i="10"/>
  <c r="AF48" i="10"/>
  <c r="AF49" i="10"/>
  <c r="AF50" i="10"/>
  <c r="AF51" i="10"/>
  <c r="AF52" i="10"/>
  <c r="AF47" i="10"/>
  <c r="AF35" i="10"/>
  <c r="AF34" i="10"/>
  <c r="AF68" i="13"/>
  <c r="AF91" i="10"/>
  <c r="AF99" i="10"/>
  <c r="AF107" i="10"/>
  <c r="AF90" i="10"/>
  <c r="AF69" i="13"/>
  <c r="AF64" i="13"/>
  <c r="AF70" i="13"/>
  <c r="AF71" i="13"/>
  <c r="AF72" i="13"/>
  <c r="AF11" i="13"/>
  <c r="AF12" i="13"/>
  <c r="AF10" i="13"/>
  <c r="AF14" i="13"/>
  <c r="AF15" i="13"/>
  <c r="AF13" i="13"/>
  <c r="AF9" i="13"/>
  <c r="AF35" i="13"/>
  <c r="AF36" i="13"/>
  <c r="AF43" i="13"/>
  <c r="AF50" i="13"/>
  <c r="AF51" i="13"/>
  <c r="AF74" i="13"/>
  <c r="AE54" i="13"/>
  <c r="AE56" i="13"/>
  <c r="AE57" i="13"/>
  <c r="AE58" i="13"/>
  <c r="AE59" i="13"/>
  <c r="AE55" i="13"/>
  <c r="AE60" i="13"/>
  <c r="AE61" i="13"/>
  <c r="AE62" i="13"/>
  <c r="AE63" i="13"/>
  <c r="AE66" i="13"/>
  <c r="AE67" i="13"/>
  <c r="AE65" i="13"/>
  <c r="AE42" i="10"/>
  <c r="AE43" i="10"/>
  <c r="AE44" i="10"/>
  <c r="AE45" i="10"/>
  <c r="AE46" i="10"/>
  <c r="AE41" i="10"/>
  <c r="AE48" i="10"/>
  <c r="AE49" i="10"/>
  <c r="AE50" i="10"/>
  <c r="AE51" i="10"/>
  <c r="AE52" i="10"/>
  <c r="AE47" i="10"/>
  <c r="AE35" i="10"/>
  <c r="AE34" i="10"/>
  <c r="AE68" i="13"/>
  <c r="AE91" i="10"/>
  <c r="AE99" i="10"/>
  <c r="AE107" i="10"/>
  <c r="AE90" i="10"/>
  <c r="AE69" i="13"/>
  <c r="AE64" i="13"/>
  <c r="AE70" i="13"/>
  <c r="AE71" i="13"/>
  <c r="AE72" i="13"/>
  <c r="AE11" i="13"/>
  <c r="AE12" i="13"/>
  <c r="AE10" i="13"/>
  <c r="AE14" i="13"/>
  <c r="AE15" i="13"/>
  <c r="AE13" i="13"/>
  <c r="AE9" i="13"/>
  <c r="AE35" i="13"/>
  <c r="AE36" i="13"/>
  <c r="AE43" i="13"/>
  <c r="AE50" i="13"/>
  <c r="AE51" i="13"/>
  <c r="AE74" i="13"/>
  <c r="AD54" i="13"/>
  <c r="AD56" i="13"/>
  <c r="AD57" i="13"/>
  <c r="AD58" i="13"/>
  <c r="AD59" i="13"/>
  <c r="AD55" i="13"/>
  <c r="AD60" i="13"/>
  <c r="AD61" i="13"/>
  <c r="AD62" i="13"/>
  <c r="AD63" i="13"/>
  <c r="AD66" i="13"/>
  <c r="AD67" i="13"/>
  <c r="AD65" i="13"/>
  <c r="AD42" i="10"/>
  <c r="AD43" i="10"/>
  <c r="AD44" i="10"/>
  <c r="AD45" i="10"/>
  <c r="AD46" i="10"/>
  <c r="AD41" i="10"/>
  <c r="AD48" i="10"/>
  <c r="AD49" i="10"/>
  <c r="AD50" i="10"/>
  <c r="AD51" i="10"/>
  <c r="AD52" i="10"/>
  <c r="AD47" i="10"/>
  <c r="AD35" i="10"/>
  <c r="AD34" i="10"/>
  <c r="AD68" i="13"/>
  <c r="AD91" i="10"/>
  <c r="AD99" i="10"/>
  <c r="AD107" i="10"/>
  <c r="AD90" i="10"/>
  <c r="AD69" i="13"/>
  <c r="AD64" i="13"/>
  <c r="AD70" i="13"/>
  <c r="AD71" i="13"/>
  <c r="AD72" i="13"/>
  <c r="AD11" i="13"/>
  <c r="AD12" i="13"/>
  <c r="AD10" i="13"/>
  <c r="AD14" i="13"/>
  <c r="AD15" i="13"/>
  <c r="AD13" i="13"/>
  <c r="AD9" i="13"/>
  <c r="AD35" i="13"/>
  <c r="AD36" i="13"/>
  <c r="AD43" i="13"/>
  <c r="AD50" i="13"/>
  <c r="AD51" i="13"/>
  <c r="AD74" i="13"/>
  <c r="AC54" i="13"/>
  <c r="AC56" i="13"/>
  <c r="AC57" i="13"/>
  <c r="AC58" i="13"/>
  <c r="AC59" i="13"/>
  <c r="AC55" i="13"/>
  <c r="AC60" i="13"/>
  <c r="AC61" i="13"/>
  <c r="AC62" i="13"/>
  <c r="AC63" i="13"/>
  <c r="AC66" i="13"/>
  <c r="AC67" i="13"/>
  <c r="AC65" i="13"/>
  <c r="AC42" i="10"/>
  <c r="AC43" i="10"/>
  <c r="AC44" i="10"/>
  <c r="AC45" i="10"/>
  <c r="AC46" i="10"/>
  <c r="AC41" i="10"/>
  <c r="AC48" i="10"/>
  <c r="AC49" i="10"/>
  <c r="AC50" i="10"/>
  <c r="AC51" i="10"/>
  <c r="AC52" i="10"/>
  <c r="AC47" i="10"/>
  <c r="AC35" i="10"/>
  <c r="AC34" i="10"/>
  <c r="AC68" i="13"/>
  <c r="AC91" i="10"/>
  <c r="AC99" i="10"/>
  <c r="AC107" i="10"/>
  <c r="AC90" i="10"/>
  <c r="AC69" i="13"/>
  <c r="AC64" i="13"/>
  <c r="AC70" i="13"/>
  <c r="AC71" i="13"/>
  <c r="AC72" i="13"/>
  <c r="AC11" i="13"/>
  <c r="AC12" i="13"/>
  <c r="AC10" i="13"/>
  <c r="AC14" i="13"/>
  <c r="AC15" i="13"/>
  <c r="AC13" i="13"/>
  <c r="AC9" i="13"/>
  <c r="AC35" i="13"/>
  <c r="AC36" i="13"/>
  <c r="AC43" i="13"/>
  <c r="AC50" i="13"/>
  <c r="AC51" i="13"/>
  <c r="AC74" i="13"/>
  <c r="AB54" i="13"/>
  <c r="AB56" i="13"/>
  <c r="AB57" i="13"/>
  <c r="AB58" i="13"/>
  <c r="AB59" i="13"/>
  <c r="AB55" i="13"/>
  <c r="AB60" i="13"/>
  <c r="AB61" i="13"/>
  <c r="AB62" i="13"/>
  <c r="AB63" i="13"/>
  <c r="AB66" i="13"/>
  <c r="AB67" i="13"/>
  <c r="AB65" i="13"/>
  <c r="AB42" i="10"/>
  <c r="AB43" i="10"/>
  <c r="AB44" i="10"/>
  <c r="AB45" i="10"/>
  <c r="AB46" i="10"/>
  <c r="AB41" i="10"/>
  <c r="AB48" i="10"/>
  <c r="AB49" i="10"/>
  <c r="AB50" i="10"/>
  <c r="AB51" i="10"/>
  <c r="AB52" i="10"/>
  <c r="AB47" i="10"/>
  <c r="AB35" i="10"/>
  <c r="AB34" i="10"/>
  <c r="AB68" i="13"/>
  <c r="AB91" i="10"/>
  <c r="AB99" i="10"/>
  <c r="AB107" i="10"/>
  <c r="AB90" i="10"/>
  <c r="AB69" i="13"/>
  <c r="AB64" i="13"/>
  <c r="AB70" i="13"/>
  <c r="AB71" i="13"/>
  <c r="AB72" i="13"/>
  <c r="AB11" i="13"/>
  <c r="AB12" i="13"/>
  <c r="AB10" i="13"/>
  <c r="AB14" i="13"/>
  <c r="AB15" i="13"/>
  <c r="AB13" i="13"/>
  <c r="AB9" i="13"/>
  <c r="AB35" i="13"/>
  <c r="AB36" i="13"/>
  <c r="AB43" i="13"/>
  <c r="AB50" i="13"/>
  <c r="AB51" i="13"/>
  <c r="AB74" i="13"/>
  <c r="AA54" i="13"/>
  <c r="AA56" i="13"/>
  <c r="AA57" i="13"/>
  <c r="AA58" i="13"/>
  <c r="AA59" i="13"/>
  <c r="AA55" i="13"/>
  <c r="AA60" i="13"/>
  <c r="AA61" i="13"/>
  <c r="AA62" i="13"/>
  <c r="AA63" i="13"/>
  <c r="AA66" i="13"/>
  <c r="AA67" i="13"/>
  <c r="AA65" i="13"/>
  <c r="AA42" i="10"/>
  <c r="AA43" i="10"/>
  <c r="AA44" i="10"/>
  <c r="AA45" i="10"/>
  <c r="AA46" i="10"/>
  <c r="AA41" i="10"/>
  <c r="AA48" i="10"/>
  <c r="AA49" i="10"/>
  <c r="AA50" i="10"/>
  <c r="AA51" i="10"/>
  <c r="AA52" i="10"/>
  <c r="AA47" i="10"/>
  <c r="AA35" i="10"/>
  <c r="AA34" i="10"/>
  <c r="AA68" i="13"/>
  <c r="AA91" i="10"/>
  <c r="AA99" i="10"/>
  <c r="AA107" i="10"/>
  <c r="AA90" i="10"/>
  <c r="AA69" i="13"/>
  <c r="AA64" i="13"/>
  <c r="AA70" i="13"/>
  <c r="AA71" i="13"/>
  <c r="AA72" i="13"/>
  <c r="AA11" i="13"/>
  <c r="AA12" i="13"/>
  <c r="AA10" i="13"/>
  <c r="AA14" i="13"/>
  <c r="AA15" i="13"/>
  <c r="AA13" i="13"/>
  <c r="AA9" i="13"/>
  <c r="AA35" i="13"/>
  <c r="AA36" i="13"/>
  <c r="AA43" i="13"/>
  <c r="AA50" i="13"/>
  <c r="AA51" i="13"/>
  <c r="AA74" i="13"/>
  <c r="Z54" i="13"/>
  <c r="Z56" i="13"/>
  <c r="Z57" i="13"/>
  <c r="Z58" i="13"/>
  <c r="Z59" i="13"/>
  <c r="Z55" i="13"/>
  <c r="Z60" i="13"/>
  <c r="Z61" i="13"/>
  <c r="Z62" i="13"/>
  <c r="Z63" i="13"/>
  <c r="Z66" i="13"/>
  <c r="Z67" i="13"/>
  <c r="Z65" i="13"/>
  <c r="Z42" i="10"/>
  <c r="Z43" i="10"/>
  <c r="Z44" i="10"/>
  <c r="Z45" i="10"/>
  <c r="Z46" i="10"/>
  <c r="Z41" i="10"/>
  <c r="Z48" i="10"/>
  <c r="Z49" i="10"/>
  <c r="Z50" i="10"/>
  <c r="Z51" i="10"/>
  <c r="Z52" i="10"/>
  <c r="Z47" i="10"/>
  <c r="Z35" i="10"/>
  <c r="Z34" i="10"/>
  <c r="Z68" i="13"/>
  <c r="Z91" i="10"/>
  <c r="Z99" i="10"/>
  <c r="Z107" i="10"/>
  <c r="Z90" i="10"/>
  <c r="Z69" i="13"/>
  <c r="Z64" i="13"/>
  <c r="Z70" i="13"/>
  <c r="Z71" i="13"/>
  <c r="Z72" i="13"/>
  <c r="Z11" i="13"/>
  <c r="Z12" i="13"/>
  <c r="Z10" i="13"/>
  <c r="Z14" i="13"/>
  <c r="Z15" i="13"/>
  <c r="Z13" i="13"/>
  <c r="Z9" i="13"/>
  <c r="Z35" i="13"/>
  <c r="Z36" i="13"/>
  <c r="Z43" i="13"/>
  <c r="Z50" i="13"/>
  <c r="Z51" i="13"/>
  <c r="Z74" i="13"/>
  <c r="Y54" i="13"/>
  <c r="Y56" i="13"/>
  <c r="Y57" i="13"/>
  <c r="Y58" i="13"/>
  <c r="Y59" i="13"/>
  <c r="Y55" i="13"/>
  <c r="Y60" i="13"/>
  <c r="Y61" i="13"/>
  <c r="Y62" i="13"/>
  <c r="Y63" i="13"/>
  <c r="Y66" i="13"/>
  <c r="Y67" i="13"/>
  <c r="Y65" i="13"/>
  <c r="Y42" i="10"/>
  <c r="Y43" i="10"/>
  <c r="Y44" i="10"/>
  <c r="Y45" i="10"/>
  <c r="Y46" i="10"/>
  <c r="Y41" i="10"/>
  <c r="Y48" i="10"/>
  <c r="Y49" i="10"/>
  <c r="Y50" i="10"/>
  <c r="Y51" i="10"/>
  <c r="Y52" i="10"/>
  <c r="Y47" i="10"/>
  <c r="Y35" i="10"/>
  <c r="Y34" i="10"/>
  <c r="Y68" i="13"/>
  <c r="Y91" i="10"/>
  <c r="Y99" i="10"/>
  <c r="Y107" i="10"/>
  <c r="Y90" i="10"/>
  <c r="Y69" i="13"/>
  <c r="Y64" i="13"/>
  <c r="Y70" i="13"/>
  <c r="Y71" i="13"/>
  <c r="Y72" i="13"/>
  <c r="Y11" i="13"/>
  <c r="Y12" i="13"/>
  <c r="Y10" i="13"/>
  <c r="Y14" i="13"/>
  <c r="Y15" i="13"/>
  <c r="Y13" i="13"/>
  <c r="Y9" i="13"/>
  <c r="Y35" i="13"/>
  <c r="Y36" i="13"/>
  <c r="Y43" i="13"/>
  <c r="Y50" i="13"/>
  <c r="Y51" i="13"/>
  <c r="Y74" i="13"/>
  <c r="X54" i="13"/>
  <c r="X56" i="13"/>
  <c r="X57" i="13"/>
  <c r="X58" i="13"/>
  <c r="X59" i="13"/>
  <c r="X55" i="13"/>
  <c r="X60" i="13"/>
  <c r="X61" i="13"/>
  <c r="X62" i="13"/>
  <c r="X63" i="13"/>
  <c r="X66" i="13"/>
  <c r="X67" i="13"/>
  <c r="X65" i="13"/>
  <c r="X42" i="10"/>
  <c r="X43" i="10"/>
  <c r="X44" i="10"/>
  <c r="X45" i="10"/>
  <c r="X46" i="10"/>
  <c r="X41" i="10"/>
  <c r="X48" i="10"/>
  <c r="X49" i="10"/>
  <c r="X50" i="10"/>
  <c r="X51" i="10"/>
  <c r="X52" i="10"/>
  <c r="X47" i="10"/>
  <c r="X35" i="10"/>
  <c r="X34" i="10"/>
  <c r="X68" i="13"/>
  <c r="X91" i="10"/>
  <c r="X99" i="10"/>
  <c r="X107" i="10"/>
  <c r="X90" i="10"/>
  <c r="X69" i="13"/>
  <c r="X64" i="13"/>
  <c r="X70" i="13"/>
  <c r="X71" i="13"/>
  <c r="X72" i="13"/>
  <c r="X11" i="13"/>
  <c r="X12" i="13"/>
  <c r="X10" i="13"/>
  <c r="X14" i="13"/>
  <c r="X15" i="13"/>
  <c r="X13" i="13"/>
  <c r="X9" i="13"/>
  <c r="X35" i="13"/>
  <c r="X36" i="13"/>
  <c r="X43" i="13"/>
  <c r="X50" i="13"/>
  <c r="X51" i="13"/>
  <c r="X74" i="13"/>
  <c r="W54" i="13"/>
  <c r="W56" i="13"/>
  <c r="W57" i="13"/>
  <c r="W58" i="13"/>
  <c r="W59" i="13"/>
  <c r="W55" i="13"/>
  <c r="W60" i="13"/>
  <c r="W61" i="13"/>
  <c r="W62" i="13"/>
  <c r="W63" i="13"/>
  <c r="W66" i="13"/>
  <c r="W67" i="13"/>
  <c r="W65" i="13"/>
  <c r="W42" i="10"/>
  <c r="W43" i="10"/>
  <c r="W44" i="10"/>
  <c r="W45" i="10"/>
  <c r="W46" i="10"/>
  <c r="W41" i="10"/>
  <c r="W48" i="10"/>
  <c r="W49" i="10"/>
  <c r="W50" i="10"/>
  <c r="W51" i="10"/>
  <c r="W52" i="10"/>
  <c r="W47" i="10"/>
  <c r="W35" i="10"/>
  <c r="W34" i="10"/>
  <c r="W68" i="13"/>
  <c r="W91" i="10"/>
  <c r="W99" i="10"/>
  <c r="W107" i="10"/>
  <c r="W90" i="10"/>
  <c r="W69" i="13"/>
  <c r="W64" i="13"/>
  <c r="W70" i="13"/>
  <c r="W71" i="13"/>
  <c r="W72" i="13"/>
  <c r="W11" i="13"/>
  <c r="W12" i="13"/>
  <c r="W10" i="13"/>
  <c r="W14" i="13"/>
  <c r="W15" i="13"/>
  <c r="W13" i="13"/>
  <c r="W9" i="13"/>
  <c r="W35" i="13"/>
  <c r="W36" i="13"/>
  <c r="W43" i="13"/>
  <c r="W50" i="13"/>
  <c r="W51" i="13"/>
  <c r="W74" i="13"/>
  <c r="V54" i="13"/>
  <c r="V56" i="13"/>
  <c r="V57" i="13"/>
  <c r="V58" i="13"/>
  <c r="V59" i="13"/>
  <c r="V55" i="13"/>
  <c r="V60" i="13"/>
  <c r="V61" i="13"/>
  <c r="V62" i="13"/>
  <c r="V63" i="13"/>
  <c r="V66" i="13"/>
  <c r="V67" i="13"/>
  <c r="V65" i="13"/>
  <c r="V42" i="10"/>
  <c r="V43" i="10"/>
  <c r="V44" i="10"/>
  <c r="V45" i="10"/>
  <c r="V46" i="10"/>
  <c r="V41" i="10"/>
  <c r="V48" i="10"/>
  <c r="V49" i="10"/>
  <c r="V50" i="10"/>
  <c r="V51" i="10"/>
  <c r="V52" i="10"/>
  <c r="V47" i="10"/>
  <c r="V35" i="10"/>
  <c r="V34" i="10"/>
  <c r="V68" i="13"/>
  <c r="V91" i="10"/>
  <c r="V99" i="10"/>
  <c r="V107" i="10"/>
  <c r="V90" i="10"/>
  <c r="V69" i="13"/>
  <c r="V64" i="13"/>
  <c r="V70" i="13"/>
  <c r="V71" i="13"/>
  <c r="V72" i="13"/>
  <c r="V11" i="13"/>
  <c r="V12" i="13"/>
  <c r="V10" i="13"/>
  <c r="V14" i="13"/>
  <c r="V15" i="13"/>
  <c r="V13" i="13"/>
  <c r="V9" i="13"/>
  <c r="V35" i="13"/>
  <c r="V36" i="13"/>
  <c r="V43" i="13"/>
  <c r="V50" i="13"/>
  <c r="V51" i="13"/>
  <c r="V74" i="13"/>
  <c r="U54" i="13"/>
  <c r="U56" i="13"/>
  <c r="U57" i="13"/>
  <c r="U58" i="13"/>
  <c r="U59" i="13"/>
  <c r="U55" i="13"/>
  <c r="U60" i="13"/>
  <c r="U61" i="13"/>
  <c r="U62" i="13"/>
  <c r="U63" i="13"/>
  <c r="U66" i="13"/>
  <c r="U67" i="13"/>
  <c r="U65" i="13"/>
  <c r="U42" i="10"/>
  <c r="U43" i="10"/>
  <c r="U44" i="10"/>
  <c r="U45" i="10"/>
  <c r="U46" i="10"/>
  <c r="U41" i="10"/>
  <c r="U48" i="10"/>
  <c r="U49" i="10"/>
  <c r="U50" i="10"/>
  <c r="U51" i="10"/>
  <c r="U52" i="10"/>
  <c r="U47" i="10"/>
  <c r="U35" i="10"/>
  <c r="U34" i="10"/>
  <c r="U68" i="13"/>
  <c r="U91" i="10"/>
  <c r="U99" i="10"/>
  <c r="U107" i="10"/>
  <c r="U90" i="10"/>
  <c r="U69" i="13"/>
  <c r="U64" i="13"/>
  <c r="U70" i="13"/>
  <c r="U71" i="13"/>
  <c r="U72" i="13"/>
  <c r="U11" i="13"/>
  <c r="U12" i="13"/>
  <c r="U10" i="13"/>
  <c r="U14" i="13"/>
  <c r="U15" i="13"/>
  <c r="U13" i="13"/>
  <c r="U9" i="13"/>
  <c r="U35" i="13"/>
  <c r="U36" i="13"/>
  <c r="U43" i="13"/>
  <c r="U50" i="13"/>
  <c r="U51" i="13"/>
  <c r="U74" i="13"/>
  <c r="T54" i="13"/>
  <c r="T56" i="13"/>
  <c r="T57" i="13"/>
  <c r="T58" i="13"/>
  <c r="T59" i="13"/>
  <c r="T55" i="13"/>
  <c r="T60" i="13"/>
  <c r="T61" i="13"/>
  <c r="T62" i="13"/>
  <c r="T63" i="13"/>
  <c r="T66" i="13"/>
  <c r="T67" i="13"/>
  <c r="T65" i="13"/>
  <c r="T42" i="10"/>
  <c r="T43" i="10"/>
  <c r="T44" i="10"/>
  <c r="T45" i="10"/>
  <c r="T46" i="10"/>
  <c r="T41" i="10"/>
  <c r="T48" i="10"/>
  <c r="T49" i="10"/>
  <c r="T50" i="10"/>
  <c r="T51" i="10"/>
  <c r="T52" i="10"/>
  <c r="T47" i="10"/>
  <c r="T35" i="10"/>
  <c r="T34" i="10"/>
  <c r="T68" i="13"/>
  <c r="T91" i="10"/>
  <c r="T99" i="10"/>
  <c r="T107" i="10"/>
  <c r="T90" i="10"/>
  <c r="T69" i="13"/>
  <c r="T64" i="13"/>
  <c r="T70" i="13"/>
  <c r="T71" i="13"/>
  <c r="T72" i="13"/>
  <c r="T11" i="13"/>
  <c r="T12" i="13"/>
  <c r="T10" i="13"/>
  <c r="T14" i="13"/>
  <c r="T15" i="13"/>
  <c r="T13" i="13"/>
  <c r="T9" i="13"/>
  <c r="T35" i="13"/>
  <c r="T36" i="13"/>
  <c r="T43" i="13"/>
  <c r="T50" i="13"/>
  <c r="T51" i="13"/>
  <c r="T74" i="13"/>
  <c r="S54" i="13"/>
  <c r="S56" i="13"/>
  <c r="S57" i="13"/>
  <c r="S58" i="13"/>
  <c r="S59" i="13"/>
  <c r="S55" i="13"/>
  <c r="S60" i="13"/>
  <c r="S61" i="13"/>
  <c r="S62" i="13"/>
  <c r="S63" i="13"/>
  <c r="S66" i="13"/>
  <c r="S67" i="13"/>
  <c r="S65" i="13"/>
  <c r="S42" i="10"/>
  <c r="S43" i="10"/>
  <c r="S44" i="10"/>
  <c r="S45" i="10"/>
  <c r="S46" i="10"/>
  <c r="S41" i="10"/>
  <c r="S48" i="10"/>
  <c r="S49" i="10"/>
  <c r="S50" i="10"/>
  <c r="S51" i="10"/>
  <c r="S52" i="10"/>
  <c r="S47" i="10"/>
  <c r="S35" i="10"/>
  <c r="S34" i="10"/>
  <c r="S68" i="13"/>
  <c r="S91" i="10"/>
  <c r="S99" i="10"/>
  <c r="S107" i="10"/>
  <c r="S90" i="10"/>
  <c r="S69" i="13"/>
  <c r="S64" i="13"/>
  <c r="S70" i="13"/>
  <c r="S71" i="13"/>
  <c r="S72" i="13"/>
  <c r="S11" i="13"/>
  <c r="S12" i="13"/>
  <c r="S10" i="13"/>
  <c r="S14" i="13"/>
  <c r="S15" i="13"/>
  <c r="S13" i="13"/>
  <c r="S9" i="13"/>
  <c r="S35" i="13"/>
  <c r="S36" i="13"/>
  <c r="S43" i="13"/>
  <c r="S50" i="13"/>
  <c r="S51" i="13"/>
  <c r="S74" i="13"/>
  <c r="R54" i="13"/>
  <c r="R56" i="13"/>
  <c r="R57" i="13"/>
  <c r="R58" i="13"/>
  <c r="R59" i="13"/>
  <c r="R55" i="13"/>
  <c r="R60" i="13"/>
  <c r="R61" i="13"/>
  <c r="R62" i="13"/>
  <c r="R63" i="13"/>
  <c r="R66" i="13"/>
  <c r="R67" i="13"/>
  <c r="R65" i="13"/>
  <c r="R42" i="10"/>
  <c r="R43" i="10"/>
  <c r="R44" i="10"/>
  <c r="R45" i="10"/>
  <c r="R46" i="10"/>
  <c r="R41" i="10"/>
  <c r="R48" i="10"/>
  <c r="R49" i="10"/>
  <c r="R50" i="10"/>
  <c r="R51" i="10"/>
  <c r="R52" i="10"/>
  <c r="R47" i="10"/>
  <c r="R35" i="10"/>
  <c r="R34" i="10"/>
  <c r="R68" i="13"/>
  <c r="R91" i="10"/>
  <c r="R99" i="10"/>
  <c r="R107" i="10"/>
  <c r="R90" i="10"/>
  <c r="R69" i="13"/>
  <c r="R64" i="13"/>
  <c r="R70" i="13"/>
  <c r="R71" i="13"/>
  <c r="R72" i="13"/>
  <c r="R11" i="13"/>
  <c r="R12" i="13"/>
  <c r="R10" i="13"/>
  <c r="R14" i="13"/>
  <c r="R15" i="13"/>
  <c r="R13" i="13"/>
  <c r="R9" i="13"/>
  <c r="R35" i="13"/>
  <c r="R36" i="13"/>
  <c r="R43" i="13"/>
  <c r="R50" i="13"/>
  <c r="R51" i="13"/>
  <c r="R74" i="13"/>
  <c r="Q54" i="13"/>
  <c r="Q56" i="13"/>
  <c r="Q57" i="13"/>
  <c r="Q58" i="13"/>
  <c r="Q59" i="13"/>
  <c r="Q55" i="13"/>
  <c r="Q60" i="13"/>
  <c r="Q61" i="13"/>
  <c r="Q62" i="13"/>
  <c r="Q63" i="13"/>
  <c r="Q66" i="13"/>
  <c r="Q67" i="13"/>
  <c r="Q65" i="13"/>
  <c r="Q42" i="10"/>
  <c r="Q43" i="10"/>
  <c r="Q44" i="10"/>
  <c r="Q45" i="10"/>
  <c r="Q46" i="10"/>
  <c r="Q41" i="10"/>
  <c r="Q48" i="10"/>
  <c r="Q49" i="10"/>
  <c r="Q50" i="10"/>
  <c r="Q51" i="10"/>
  <c r="Q52" i="10"/>
  <c r="Q47" i="10"/>
  <c r="Q35" i="10"/>
  <c r="Q34" i="10"/>
  <c r="Q68" i="13"/>
  <c r="Q91" i="10"/>
  <c r="Q99" i="10"/>
  <c r="Q107" i="10"/>
  <c r="Q90" i="10"/>
  <c r="Q69" i="13"/>
  <c r="Q64" i="13"/>
  <c r="Q70" i="13"/>
  <c r="Q71" i="13"/>
  <c r="Q72" i="13"/>
  <c r="Q11" i="13"/>
  <c r="Q12" i="13"/>
  <c r="Q10" i="13"/>
  <c r="Q14" i="13"/>
  <c r="Q15" i="13"/>
  <c r="Q13" i="13"/>
  <c r="Q9" i="13"/>
  <c r="Q35" i="13"/>
  <c r="Q36" i="13"/>
  <c r="Q43" i="13"/>
  <c r="Q50" i="13"/>
  <c r="Q51" i="13"/>
  <c r="Q74" i="13"/>
  <c r="P54" i="13"/>
  <c r="P56" i="13"/>
  <c r="P57" i="13"/>
  <c r="P58" i="13"/>
  <c r="P59" i="13"/>
  <c r="P55" i="13"/>
  <c r="P60" i="13"/>
  <c r="P61" i="13"/>
  <c r="P62" i="13"/>
  <c r="P63" i="13"/>
  <c r="P66" i="13"/>
  <c r="P67" i="13"/>
  <c r="P65" i="13"/>
  <c r="P42" i="10"/>
  <c r="P43" i="10"/>
  <c r="P44" i="10"/>
  <c r="P45" i="10"/>
  <c r="P46" i="10"/>
  <c r="P41" i="10"/>
  <c r="P48" i="10"/>
  <c r="P49" i="10"/>
  <c r="P50" i="10"/>
  <c r="P51" i="10"/>
  <c r="P52" i="10"/>
  <c r="P47" i="10"/>
  <c r="P35" i="10"/>
  <c r="P34" i="10"/>
  <c r="P68" i="13"/>
  <c r="P91" i="10"/>
  <c r="P99" i="10"/>
  <c r="P107" i="10"/>
  <c r="P90" i="10"/>
  <c r="P69" i="13"/>
  <c r="P64" i="13"/>
  <c r="P70" i="13"/>
  <c r="P71" i="13"/>
  <c r="P72" i="13"/>
  <c r="P11" i="13"/>
  <c r="P12" i="13"/>
  <c r="P10" i="13"/>
  <c r="P14" i="13"/>
  <c r="P15" i="13"/>
  <c r="P13" i="13"/>
  <c r="P9" i="13"/>
  <c r="P35" i="13"/>
  <c r="P36" i="13"/>
  <c r="P43" i="13"/>
  <c r="P50" i="13"/>
  <c r="P51" i="13"/>
  <c r="P74" i="13"/>
  <c r="O54" i="13"/>
  <c r="O56" i="13"/>
  <c r="O57" i="13"/>
  <c r="O58" i="13"/>
  <c r="O59" i="13"/>
  <c r="O55" i="13"/>
  <c r="O60" i="13"/>
  <c r="O61" i="13"/>
  <c r="O62" i="13"/>
  <c r="O63" i="13"/>
  <c r="O66" i="13"/>
  <c r="O67" i="13"/>
  <c r="O65" i="13"/>
  <c r="O42" i="10"/>
  <c r="O43" i="10"/>
  <c r="O44" i="10"/>
  <c r="O45" i="10"/>
  <c r="O46" i="10"/>
  <c r="O41" i="10"/>
  <c r="O48" i="10"/>
  <c r="O49" i="10"/>
  <c r="O50" i="10"/>
  <c r="O51" i="10"/>
  <c r="O52" i="10"/>
  <c r="O47" i="10"/>
  <c r="O35" i="10"/>
  <c r="O34" i="10"/>
  <c r="O68" i="13"/>
  <c r="O91" i="10"/>
  <c r="O99" i="10"/>
  <c r="O107" i="10"/>
  <c r="O90" i="10"/>
  <c r="O69" i="13"/>
  <c r="O64" i="13"/>
  <c r="O70" i="13"/>
  <c r="O71" i="13"/>
  <c r="O72" i="13"/>
  <c r="O11" i="13"/>
  <c r="O12" i="13"/>
  <c r="O10" i="13"/>
  <c r="O14" i="13"/>
  <c r="O15" i="13"/>
  <c r="O13" i="13"/>
  <c r="O9" i="13"/>
  <c r="O35" i="13"/>
  <c r="O36" i="13"/>
  <c r="O43" i="13"/>
  <c r="O50" i="13"/>
  <c r="O51" i="13"/>
  <c r="O74" i="13"/>
  <c r="N54" i="13"/>
  <c r="N56" i="13"/>
  <c r="N57" i="13"/>
  <c r="N58" i="13"/>
  <c r="N59" i="13"/>
  <c r="N55" i="13"/>
  <c r="N60" i="13"/>
  <c r="N61" i="13"/>
  <c r="N62" i="13"/>
  <c r="N63" i="13"/>
  <c r="N66" i="13"/>
  <c r="N67" i="13"/>
  <c r="N65" i="13"/>
  <c r="N42" i="10"/>
  <c r="N43" i="10"/>
  <c r="N44" i="10"/>
  <c r="N45" i="10"/>
  <c r="N46" i="10"/>
  <c r="N41" i="10"/>
  <c r="N48" i="10"/>
  <c r="N49" i="10"/>
  <c r="N50" i="10"/>
  <c r="N51" i="10"/>
  <c r="N52" i="10"/>
  <c r="N47" i="10"/>
  <c r="N35" i="10"/>
  <c r="N34" i="10"/>
  <c r="N68" i="13"/>
  <c r="N91" i="10"/>
  <c r="N99" i="10"/>
  <c r="N107" i="10"/>
  <c r="N90" i="10"/>
  <c r="N69" i="13"/>
  <c r="N64" i="13"/>
  <c r="N70" i="13"/>
  <c r="N71" i="13"/>
  <c r="N72" i="13"/>
  <c r="N11" i="13"/>
  <c r="N12" i="13"/>
  <c r="N10" i="13"/>
  <c r="N14" i="13"/>
  <c r="N15" i="13"/>
  <c r="N13" i="13"/>
  <c r="N9" i="13"/>
  <c r="N35" i="13"/>
  <c r="N36" i="13"/>
  <c r="N43" i="13"/>
  <c r="N50" i="13"/>
  <c r="N51" i="13"/>
  <c r="N74" i="13"/>
  <c r="M54" i="13"/>
  <c r="M56" i="13"/>
  <c r="M57" i="13"/>
  <c r="M58" i="13"/>
  <c r="M59" i="13"/>
  <c r="M55" i="13"/>
  <c r="M60" i="13"/>
  <c r="M61" i="13"/>
  <c r="M62" i="13"/>
  <c r="M63" i="13"/>
  <c r="M66" i="13"/>
  <c r="M67" i="13"/>
  <c r="M65" i="13"/>
  <c r="M42" i="10"/>
  <c r="M43" i="10"/>
  <c r="M44" i="10"/>
  <c r="M45" i="10"/>
  <c r="M46" i="10"/>
  <c r="M41" i="10"/>
  <c r="M48" i="10"/>
  <c r="M49" i="10"/>
  <c r="M50" i="10"/>
  <c r="M51" i="10"/>
  <c r="M52" i="10"/>
  <c r="M47" i="10"/>
  <c r="M35" i="10"/>
  <c r="M34" i="10"/>
  <c r="M68" i="13"/>
  <c r="M91" i="10"/>
  <c r="M99" i="10"/>
  <c r="M107" i="10"/>
  <c r="M90" i="10"/>
  <c r="M69" i="13"/>
  <c r="M64" i="13"/>
  <c r="M70" i="13"/>
  <c r="M71" i="13"/>
  <c r="M72" i="13"/>
  <c r="M11" i="13"/>
  <c r="M12" i="13"/>
  <c r="M10" i="13"/>
  <c r="M14" i="13"/>
  <c r="M15" i="13"/>
  <c r="M13" i="13"/>
  <c r="M9" i="13"/>
  <c r="M35" i="13"/>
  <c r="M36" i="13"/>
  <c r="M43" i="13"/>
  <c r="M50" i="13"/>
  <c r="M51" i="13"/>
  <c r="M74" i="13"/>
  <c r="L54" i="13"/>
  <c r="L56" i="13"/>
  <c r="L57" i="13"/>
  <c r="L58" i="13"/>
  <c r="L59" i="13"/>
  <c r="L55" i="13"/>
  <c r="L60" i="13"/>
  <c r="L61" i="13"/>
  <c r="L62" i="13"/>
  <c r="L63" i="13"/>
  <c r="L66" i="13"/>
  <c r="L67" i="13"/>
  <c r="L65" i="13"/>
  <c r="L42" i="10"/>
  <c r="L43" i="10"/>
  <c r="L44" i="10"/>
  <c r="L45" i="10"/>
  <c r="L46" i="10"/>
  <c r="L41" i="10"/>
  <c r="L48" i="10"/>
  <c r="L49" i="10"/>
  <c r="L50" i="10"/>
  <c r="L51" i="10"/>
  <c r="L52" i="10"/>
  <c r="L47" i="10"/>
  <c r="L35" i="10"/>
  <c r="L34" i="10"/>
  <c r="L68" i="13"/>
  <c r="L91" i="10"/>
  <c r="L99" i="10"/>
  <c r="L107" i="10"/>
  <c r="L90" i="10"/>
  <c r="L69" i="13"/>
  <c r="L64" i="13"/>
  <c r="L70" i="13"/>
  <c r="L71" i="13"/>
  <c r="L72" i="13"/>
  <c r="L11" i="13"/>
  <c r="L12" i="13"/>
  <c r="L10" i="13"/>
  <c r="L14" i="13"/>
  <c r="L15" i="13"/>
  <c r="L13" i="13"/>
  <c r="L9" i="13"/>
  <c r="L35" i="13"/>
  <c r="L36" i="13"/>
  <c r="L43" i="13"/>
  <c r="L50" i="13"/>
  <c r="L51" i="13"/>
  <c r="L74" i="13"/>
  <c r="K54" i="13"/>
  <c r="K56" i="13"/>
  <c r="K57" i="13"/>
  <c r="K58" i="13"/>
  <c r="K59" i="13"/>
  <c r="K55" i="13"/>
  <c r="K60" i="13"/>
  <c r="K61" i="13"/>
  <c r="K62" i="13"/>
  <c r="K63" i="13"/>
  <c r="K66" i="13"/>
  <c r="K67" i="13"/>
  <c r="K65" i="13"/>
  <c r="K42" i="10"/>
  <c r="K43" i="10"/>
  <c r="K44" i="10"/>
  <c r="K45" i="10"/>
  <c r="K46" i="10"/>
  <c r="K41" i="10"/>
  <c r="K48" i="10"/>
  <c r="K49" i="10"/>
  <c r="K50" i="10"/>
  <c r="K51" i="10"/>
  <c r="K52" i="10"/>
  <c r="K47" i="10"/>
  <c r="K35" i="10"/>
  <c r="K34" i="10"/>
  <c r="K68" i="13"/>
  <c r="K91" i="10"/>
  <c r="K99" i="10"/>
  <c r="K107" i="10"/>
  <c r="K90" i="10"/>
  <c r="K69" i="13"/>
  <c r="K64" i="13"/>
  <c r="K70" i="13"/>
  <c r="K71" i="13"/>
  <c r="K72" i="13"/>
  <c r="K11" i="13"/>
  <c r="K12" i="13"/>
  <c r="K10" i="13"/>
  <c r="K14" i="13"/>
  <c r="K15" i="13"/>
  <c r="K13" i="13"/>
  <c r="K9" i="13"/>
  <c r="K35" i="13"/>
  <c r="K36" i="13"/>
  <c r="K43" i="13"/>
  <c r="K50" i="13"/>
  <c r="K51" i="13"/>
  <c r="K74" i="13"/>
  <c r="J54" i="13"/>
  <c r="J56" i="13"/>
  <c r="J57" i="13"/>
  <c r="J58" i="13"/>
  <c r="J59" i="13"/>
  <c r="J55" i="13"/>
  <c r="J60" i="13"/>
  <c r="J61" i="13"/>
  <c r="J62" i="13"/>
  <c r="J63" i="13"/>
  <c r="J66" i="13"/>
  <c r="J67" i="13"/>
  <c r="J65" i="13"/>
  <c r="J42" i="10"/>
  <c r="J43" i="10"/>
  <c r="J44" i="10"/>
  <c r="J45" i="10"/>
  <c r="J46" i="10"/>
  <c r="J41" i="10"/>
  <c r="J48" i="10"/>
  <c r="J49" i="10"/>
  <c r="J50" i="10"/>
  <c r="J51" i="10"/>
  <c r="J52" i="10"/>
  <c r="J47" i="10"/>
  <c r="J35" i="10"/>
  <c r="J34" i="10"/>
  <c r="J68" i="13"/>
  <c r="J91" i="10"/>
  <c r="J99" i="10"/>
  <c r="J107" i="10"/>
  <c r="J90" i="10"/>
  <c r="J69" i="13"/>
  <c r="J64" i="13"/>
  <c r="J70" i="13"/>
  <c r="J71" i="13"/>
  <c r="J72" i="13"/>
  <c r="J11" i="13"/>
  <c r="J12" i="13"/>
  <c r="J10" i="13"/>
  <c r="J14" i="13"/>
  <c r="J15" i="13"/>
  <c r="J13" i="13"/>
  <c r="J9" i="13"/>
  <c r="J35" i="13"/>
  <c r="J36" i="13"/>
  <c r="J43" i="13"/>
  <c r="J50" i="13"/>
  <c r="J51" i="13"/>
  <c r="J74" i="13"/>
  <c r="I54" i="13"/>
  <c r="I56" i="13"/>
  <c r="I57" i="13"/>
  <c r="I58" i="13"/>
  <c r="I59" i="13"/>
  <c r="I55" i="13"/>
  <c r="I60" i="13"/>
  <c r="I61" i="13"/>
  <c r="I62" i="13"/>
  <c r="I63" i="13"/>
  <c r="I66" i="13"/>
  <c r="I67" i="13"/>
  <c r="I65" i="13"/>
  <c r="I42" i="10"/>
  <c r="I43" i="10"/>
  <c r="I44" i="10"/>
  <c r="I45" i="10"/>
  <c r="I46" i="10"/>
  <c r="I41" i="10"/>
  <c r="I48" i="10"/>
  <c r="I49" i="10"/>
  <c r="I50" i="10"/>
  <c r="I51" i="10"/>
  <c r="I52" i="10"/>
  <c r="I47" i="10"/>
  <c r="I35" i="10"/>
  <c r="I34" i="10"/>
  <c r="I68" i="13"/>
  <c r="I91" i="10"/>
  <c r="I99" i="10"/>
  <c r="I107" i="10"/>
  <c r="I90" i="10"/>
  <c r="I69" i="13"/>
  <c r="I64" i="13"/>
  <c r="I70" i="13"/>
  <c r="I71" i="13"/>
  <c r="I72" i="13"/>
  <c r="I11" i="13"/>
  <c r="I12" i="13"/>
  <c r="I10" i="13"/>
  <c r="I14" i="13"/>
  <c r="I15" i="13"/>
  <c r="I13" i="13"/>
  <c r="I9" i="13"/>
  <c r="I35" i="13"/>
  <c r="I36" i="13"/>
  <c r="I43" i="13"/>
  <c r="I50" i="13"/>
  <c r="I51" i="13"/>
  <c r="I74" i="13"/>
  <c r="H54" i="13"/>
  <c r="H56" i="13"/>
  <c r="H57" i="13"/>
  <c r="H58" i="13"/>
  <c r="H59" i="13"/>
  <c r="H55" i="13"/>
  <c r="H60" i="13"/>
  <c r="H61" i="13"/>
  <c r="H62" i="13"/>
  <c r="H63" i="13"/>
  <c r="H66" i="13"/>
  <c r="H67" i="13"/>
  <c r="H65" i="13"/>
  <c r="H42" i="10"/>
  <c r="H43" i="10"/>
  <c r="H44" i="10"/>
  <c r="H45" i="10"/>
  <c r="H46" i="10"/>
  <c r="H41" i="10"/>
  <c r="H48" i="10"/>
  <c r="H49" i="10"/>
  <c r="H50" i="10"/>
  <c r="H51" i="10"/>
  <c r="H52" i="10"/>
  <c r="H47" i="10"/>
  <c r="H35" i="10"/>
  <c r="H34" i="10"/>
  <c r="H68" i="13"/>
  <c r="H91" i="10"/>
  <c r="H99" i="10"/>
  <c r="H107" i="10"/>
  <c r="H90" i="10"/>
  <c r="H69" i="13"/>
  <c r="H64" i="13"/>
  <c r="H70" i="13"/>
  <c r="H71" i="13"/>
  <c r="H72" i="13"/>
  <c r="H11" i="13"/>
  <c r="H12" i="13"/>
  <c r="H10" i="13"/>
  <c r="H14" i="13"/>
  <c r="H15" i="13"/>
  <c r="H13" i="13"/>
  <c r="H9" i="13"/>
  <c r="H35" i="13"/>
  <c r="H36" i="13"/>
  <c r="H43" i="13"/>
  <c r="H50" i="13"/>
  <c r="H51" i="13"/>
  <c r="H74" i="13"/>
  <c r="G54" i="13"/>
  <c r="G56" i="13"/>
  <c r="G57" i="13"/>
  <c r="G58" i="13"/>
  <c r="G59" i="13"/>
  <c r="G55" i="13"/>
  <c r="G60" i="13"/>
  <c r="G61" i="13"/>
  <c r="G62" i="13"/>
  <c r="G63" i="13"/>
  <c r="G66" i="13"/>
  <c r="G67" i="13"/>
  <c r="G65" i="13"/>
  <c r="G42" i="10"/>
  <c r="G43" i="10"/>
  <c r="G44" i="10"/>
  <c r="G45" i="10"/>
  <c r="G46" i="10"/>
  <c r="G41" i="10"/>
  <c r="G48" i="10"/>
  <c r="G49" i="10"/>
  <c r="G50" i="10"/>
  <c r="G51" i="10"/>
  <c r="G52" i="10"/>
  <c r="G47" i="10"/>
  <c r="G35" i="10"/>
  <c r="G34" i="10"/>
  <c r="G68" i="13"/>
  <c r="G91" i="10"/>
  <c r="G99" i="10"/>
  <c r="G107" i="10"/>
  <c r="G90" i="10"/>
  <c r="G69" i="13"/>
  <c r="G64" i="13"/>
  <c r="G70" i="13"/>
  <c r="G71" i="13"/>
  <c r="G72" i="13"/>
  <c r="G11" i="13"/>
  <c r="G12" i="13"/>
  <c r="G10" i="13"/>
  <c r="G14" i="13"/>
  <c r="G15" i="13"/>
  <c r="G13" i="13"/>
  <c r="G9" i="13"/>
  <c r="G35" i="13"/>
  <c r="G36" i="13"/>
  <c r="G43" i="13"/>
  <c r="G50" i="13"/>
  <c r="G51" i="13"/>
  <c r="G74" i="13"/>
  <c r="F54" i="13"/>
  <c r="F56" i="13"/>
  <c r="F57" i="13"/>
  <c r="F58" i="13"/>
  <c r="F59" i="13"/>
  <c r="F55" i="13"/>
  <c r="F60" i="13"/>
  <c r="F61" i="13"/>
  <c r="F62" i="13"/>
  <c r="F63" i="13"/>
  <c r="F66" i="13"/>
  <c r="F67" i="13"/>
  <c r="F65" i="13"/>
  <c r="F42" i="10"/>
  <c r="F43" i="10"/>
  <c r="F44" i="10"/>
  <c r="F45" i="10"/>
  <c r="F46" i="10"/>
  <c r="F41" i="10"/>
  <c r="F48" i="10"/>
  <c r="F49" i="10"/>
  <c r="F50" i="10"/>
  <c r="F51" i="10"/>
  <c r="F52" i="10"/>
  <c r="F47" i="10"/>
  <c r="F35" i="10"/>
  <c r="F34" i="10"/>
  <c r="F68" i="13"/>
  <c r="F91" i="10"/>
  <c r="F99" i="10"/>
  <c r="F107" i="10"/>
  <c r="F90" i="10"/>
  <c r="F69" i="13"/>
  <c r="F64" i="13"/>
  <c r="F70" i="13"/>
  <c r="F71" i="13"/>
  <c r="F72" i="13"/>
  <c r="F11" i="13"/>
  <c r="F12" i="13"/>
  <c r="F10" i="13"/>
  <c r="F14" i="13"/>
  <c r="F15" i="13"/>
  <c r="F13" i="13"/>
  <c r="F9" i="13"/>
  <c r="F35" i="13"/>
  <c r="F36" i="13"/>
  <c r="F43" i="13"/>
  <c r="F50" i="13"/>
  <c r="F51" i="13"/>
  <c r="F74" i="13"/>
  <c r="E54" i="13"/>
  <c r="E56" i="13"/>
  <c r="E57" i="13"/>
  <c r="E58" i="13"/>
  <c r="E59" i="13"/>
  <c r="E55" i="13"/>
  <c r="E60" i="13"/>
  <c r="E61" i="13"/>
  <c r="E62" i="13"/>
  <c r="E63" i="13"/>
  <c r="E66" i="13"/>
  <c r="E67" i="13"/>
  <c r="E65" i="13"/>
  <c r="E42" i="10"/>
  <c r="E43" i="10"/>
  <c r="E44" i="10"/>
  <c r="E45" i="10"/>
  <c r="E46" i="10"/>
  <c r="E41" i="10"/>
  <c r="E48" i="10"/>
  <c r="E49" i="10"/>
  <c r="E50" i="10"/>
  <c r="E51" i="10"/>
  <c r="E52" i="10"/>
  <c r="E47" i="10"/>
  <c r="E35" i="10"/>
  <c r="E34" i="10"/>
  <c r="E68" i="13"/>
  <c r="E91" i="10"/>
  <c r="E99" i="10"/>
  <c r="E107" i="10"/>
  <c r="E90" i="10"/>
  <c r="E69" i="13"/>
  <c r="E64" i="13"/>
  <c r="E70" i="13"/>
  <c r="E71" i="13"/>
  <c r="E72" i="13"/>
  <c r="E11" i="13"/>
  <c r="E12" i="13"/>
  <c r="E10" i="13"/>
  <c r="E14" i="13"/>
  <c r="E15" i="13"/>
  <c r="E13" i="13"/>
  <c r="E9" i="13"/>
  <c r="E35" i="13"/>
  <c r="E36" i="13"/>
  <c r="E43" i="13"/>
  <c r="E50" i="13"/>
  <c r="E51" i="13"/>
  <c r="E74" i="13"/>
  <c r="D54" i="13"/>
  <c r="D56" i="13"/>
  <c r="D57" i="13"/>
  <c r="D58" i="13"/>
  <c r="D59" i="13"/>
  <c r="D55" i="13"/>
  <c r="D60" i="13"/>
  <c r="D61" i="13"/>
  <c r="D62" i="13"/>
  <c r="D63" i="13"/>
  <c r="D66" i="13"/>
  <c r="D67" i="13"/>
  <c r="D65" i="13"/>
  <c r="D42" i="10"/>
  <c r="D43" i="10"/>
  <c r="D44" i="10"/>
  <c r="D45" i="10"/>
  <c r="D46" i="10"/>
  <c r="D41" i="10"/>
  <c r="D48" i="10"/>
  <c r="D49" i="10"/>
  <c r="D50" i="10"/>
  <c r="D51" i="10"/>
  <c r="D52" i="10"/>
  <c r="D47" i="10"/>
  <c r="D35" i="10"/>
  <c r="D34" i="10"/>
  <c r="D68" i="13"/>
  <c r="D91" i="10"/>
  <c r="D99" i="10"/>
  <c r="D107" i="10"/>
  <c r="D90" i="10"/>
  <c r="D69" i="13"/>
  <c r="D64" i="13"/>
  <c r="D70" i="13"/>
  <c r="D71" i="13"/>
  <c r="D72" i="13"/>
  <c r="D11" i="13"/>
  <c r="D12" i="13"/>
  <c r="D10" i="13"/>
  <c r="D14" i="13"/>
  <c r="D15" i="13"/>
  <c r="D13" i="13"/>
  <c r="D9" i="13"/>
  <c r="D35" i="13"/>
  <c r="D36" i="13"/>
  <c r="D43" i="13"/>
  <c r="D50" i="13"/>
  <c r="D51" i="13"/>
  <c r="D74" i="13"/>
  <c r="C54" i="13"/>
  <c r="C56" i="13"/>
  <c r="C57" i="13"/>
  <c r="C58" i="13"/>
  <c r="C59" i="13"/>
  <c r="C55" i="13"/>
  <c r="C60" i="13"/>
  <c r="C61" i="13"/>
  <c r="C62" i="13"/>
  <c r="C63" i="13"/>
  <c r="C66" i="13"/>
  <c r="C67" i="13"/>
  <c r="C65" i="13"/>
  <c r="C68" i="13"/>
  <c r="C69" i="13"/>
  <c r="C64" i="13"/>
  <c r="C70" i="13"/>
  <c r="C71" i="13"/>
  <c r="C72" i="13"/>
  <c r="C11" i="13"/>
  <c r="C12" i="13"/>
  <c r="C10" i="13"/>
  <c r="C14" i="13"/>
  <c r="C15" i="13"/>
  <c r="C13" i="13"/>
  <c r="C9" i="13"/>
  <c r="C35" i="13"/>
  <c r="C36" i="13"/>
  <c r="C43" i="13"/>
  <c r="C50" i="13"/>
  <c r="C51" i="13"/>
  <c r="C74" i="13"/>
  <c r="BK58" i="13"/>
  <c r="BG40" i="13"/>
  <c r="BC40" i="13"/>
  <c r="AY40" i="13"/>
  <c r="AU40" i="13"/>
  <c r="AQ40" i="13"/>
  <c r="AM40" i="13"/>
  <c r="AI40" i="13"/>
  <c r="AE40" i="13"/>
  <c r="AA40" i="13"/>
  <c r="W40" i="13"/>
  <c r="S40" i="13"/>
  <c r="O40" i="13"/>
  <c r="K40" i="13"/>
  <c r="G40" i="13"/>
  <c r="BJ40" i="13"/>
  <c r="BI40" i="13"/>
  <c r="BH40" i="13"/>
  <c r="BF40" i="13"/>
  <c r="BE40" i="13"/>
  <c r="BD40" i="13"/>
  <c r="BB40" i="13"/>
  <c r="BA40" i="13"/>
  <c r="AZ40" i="13"/>
  <c r="AX40" i="13"/>
  <c r="AW40" i="13"/>
  <c r="AV40" i="13"/>
  <c r="AT40" i="13"/>
  <c r="AS40" i="13"/>
  <c r="AR40" i="13"/>
  <c r="AP40" i="13"/>
  <c r="AO40" i="13"/>
  <c r="AN40" i="13"/>
  <c r="AL40" i="13"/>
  <c r="AK40" i="13"/>
  <c r="AJ40" i="13"/>
  <c r="AH40" i="13"/>
  <c r="AG40" i="13"/>
  <c r="AF40" i="13"/>
  <c r="AD40" i="13"/>
  <c r="AC40" i="13"/>
  <c r="AB40" i="13"/>
  <c r="Z40" i="13"/>
  <c r="Y40" i="13"/>
  <c r="X40" i="13"/>
  <c r="V40" i="13"/>
  <c r="U40" i="13"/>
  <c r="T40" i="13"/>
  <c r="R40" i="13"/>
  <c r="Q40" i="13"/>
  <c r="P40" i="13"/>
  <c r="N40" i="13"/>
  <c r="M40" i="13"/>
  <c r="L40" i="13"/>
  <c r="J40" i="13"/>
  <c r="I40" i="13"/>
  <c r="H40" i="13"/>
  <c r="F40" i="13"/>
  <c r="E40" i="13"/>
  <c r="D40" i="13"/>
  <c r="C40" i="13"/>
  <c r="BK40" i="13"/>
  <c r="BK48" i="13"/>
  <c r="BK31" i="13"/>
  <c r="BK32" i="13"/>
  <c r="O1742" i="4"/>
  <c r="CU447" i="6"/>
  <c r="CU446" i="6"/>
  <c r="AL447" i="6"/>
  <c r="CU449" i="6"/>
  <c r="CU448" i="6"/>
  <c r="CU445" i="6"/>
  <c r="AM446" i="6"/>
  <c r="AM447" i="6"/>
  <c r="AN446" i="6"/>
  <c r="P1742" i="4"/>
  <c r="AN447" i="6"/>
  <c r="AO446" i="6"/>
  <c r="BK138" i="13"/>
  <c r="BK137" i="13"/>
  <c r="BK136" i="13"/>
  <c r="BK135" i="13"/>
  <c r="BK134" i="13"/>
  <c r="BK132" i="13"/>
  <c r="BK131" i="13"/>
  <c r="BK94" i="13"/>
  <c r="BK93" i="13"/>
  <c r="BK92" i="13"/>
  <c r="BK91" i="13"/>
  <c r="BK90" i="13"/>
  <c r="BK89" i="13"/>
  <c r="BK88" i="13"/>
  <c r="BK87" i="13"/>
  <c r="BK86" i="13"/>
  <c r="BK85" i="13"/>
  <c r="BK84" i="13"/>
  <c r="BK83" i="13"/>
  <c r="BK82" i="13"/>
  <c r="BK77" i="13"/>
  <c r="BK76" i="13"/>
  <c r="BK75" i="13"/>
  <c r="BK74" i="13"/>
  <c r="BK73" i="13"/>
  <c r="BK72" i="13"/>
  <c r="BK71" i="13"/>
  <c r="BK70" i="13"/>
  <c r="BK69" i="13"/>
  <c r="BK68" i="13"/>
  <c r="BK67" i="13"/>
  <c r="BK66" i="13"/>
  <c r="BK65" i="13"/>
  <c r="BK64" i="13"/>
  <c r="BK63" i="13"/>
  <c r="BK62" i="13"/>
  <c r="BK61" i="13"/>
  <c r="BK60" i="13"/>
  <c r="BK59" i="13"/>
  <c r="BK57" i="13"/>
  <c r="BK56" i="13"/>
  <c r="BK55" i="13"/>
  <c r="BK54" i="13"/>
  <c r="BK53" i="13"/>
  <c r="BK52" i="13"/>
  <c r="BK50" i="13"/>
  <c r="BK47" i="13"/>
  <c r="BK46" i="13"/>
  <c r="BK45" i="13"/>
  <c r="BK44" i="13"/>
  <c r="BK43" i="13"/>
  <c r="BK42" i="13"/>
  <c r="BK41" i="13"/>
  <c r="BK39" i="13"/>
  <c r="BK38" i="13"/>
  <c r="BK37" i="13"/>
  <c r="BK36" i="13"/>
  <c r="BK35" i="13"/>
  <c r="BK34" i="13"/>
  <c r="BK33" i="13"/>
  <c r="BK30" i="13"/>
  <c r="BK29" i="13"/>
  <c r="BK28" i="13"/>
  <c r="BK27" i="13"/>
  <c r="BK26" i="13"/>
  <c r="BK25" i="13"/>
  <c r="BK24" i="13"/>
  <c r="BK23" i="13"/>
  <c r="BK22" i="13"/>
  <c r="BK21" i="13"/>
  <c r="BK20" i="13"/>
  <c r="BK19" i="13"/>
  <c r="BK18" i="13"/>
  <c r="BK17" i="13"/>
  <c r="BK16" i="13"/>
  <c r="AP446" i="6"/>
  <c r="Q1742" i="4"/>
  <c r="AO447" i="6"/>
  <c r="C116" i="12"/>
  <c r="AN437" i="6"/>
  <c r="CU444" i="6"/>
  <c r="CU443" i="6"/>
  <c r="CU442" i="6"/>
  <c r="CU439" i="6"/>
  <c r="CU436" i="6"/>
  <c r="CU433" i="6"/>
  <c r="CU432" i="6"/>
  <c r="CU431" i="6"/>
  <c r="CI430" i="6"/>
  <c r="CJ430" i="6"/>
  <c r="CK430" i="6"/>
  <c r="CL430" i="6"/>
  <c r="CM430" i="6"/>
  <c r="CN430" i="6"/>
  <c r="CO430" i="6"/>
  <c r="CP430" i="6"/>
  <c r="CQ430" i="6"/>
  <c r="CR430" i="6"/>
  <c r="CS430" i="6"/>
  <c r="CT430" i="6"/>
  <c r="BW430" i="6"/>
  <c r="BX430" i="6"/>
  <c r="BY430" i="6"/>
  <c r="BZ430" i="6"/>
  <c r="CA430" i="6"/>
  <c r="CB430" i="6"/>
  <c r="CC430" i="6"/>
  <c r="CD430" i="6"/>
  <c r="CE430" i="6"/>
  <c r="CF430" i="6"/>
  <c r="CG430" i="6"/>
  <c r="CH430" i="6"/>
  <c r="BK430" i="6"/>
  <c r="BL430" i="6"/>
  <c r="BM430" i="6"/>
  <c r="BN430" i="6"/>
  <c r="BO430" i="6"/>
  <c r="BP430" i="6"/>
  <c r="BQ430" i="6"/>
  <c r="BR430" i="6"/>
  <c r="BS430" i="6"/>
  <c r="BT430" i="6"/>
  <c r="BU430" i="6"/>
  <c r="BV430" i="6"/>
  <c r="AZ430" i="6"/>
  <c r="BA430" i="6"/>
  <c r="BB430" i="6"/>
  <c r="BC430" i="6"/>
  <c r="BD430" i="6"/>
  <c r="BE430" i="6"/>
  <c r="BF430" i="6"/>
  <c r="BG430" i="6"/>
  <c r="BH430" i="6"/>
  <c r="BI430" i="6"/>
  <c r="BJ430" i="6"/>
  <c r="AY430" i="6"/>
  <c r="AM430" i="6"/>
  <c r="AN430" i="6"/>
  <c r="AO430" i="6"/>
  <c r="AP430" i="6"/>
  <c r="AQ430" i="6"/>
  <c r="AR430" i="6"/>
  <c r="AS430" i="6"/>
  <c r="AT430" i="6"/>
  <c r="AU430" i="6"/>
  <c r="AV430" i="6"/>
  <c r="AW430" i="6"/>
  <c r="AX430" i="6"/>
  <c r="AL430" i="6"/>
  <c r="BJ51" i="12"/>
  <c r="BH51" i="12"/>
  <c r="BF51" i="12"/>
  <c r="BD51" i="12"/>
  <c r="BB51" i="12"/>
  <c r="AZ51" i="12"/>
  <c r="AX51" i="12"/>
  <c r="AV51" i="12"/>
  <c r="AT51" i="12"/>
  <c r="AR51" i="12"/>
  <c r="AP51" i="12"/>
  <c r="AN51" i="12"/>
  <c r="AL51" i="12"/>
  <c r="AJ51" i="12"/>
  <c r="AH51" i="12"/>
  <c r="AF51" i="12"/>
  <c r="AD51" i="12"/>
  <c r="AB51" i="12"/>
  <c r="Z51" i="12"/>
  <c r="X51" i="12"/>
  <c r="V51" i="12"/>
  <c r="T51" i="12"/>
  <c r="R51" i="12"/>
  <c r="P51" i="12"/>
  <c r="N51" i="12"/>
  <c r="L51" i="12"/>
  <c r="J51" i="12"/>
  <c r="H51" i="12"/>
  <c r="F51" i="12"/>
  <c r="D51" i="12"/>
  <c r="BJ50" i="12"/>
  <c r="BH50" i="12"/>
  <c r="BF50" i="12"/>
  <c r="BD50" i="12"/>
  <c r="BB50" i="12"/>
  <c r="AZ50" i="12"/>
  <c r="AX50" i="12"/>
  <c r="AV50" i="12"/>
  <c r="AT50" i="12"/>
  <c r="AR50" i="12"/>
  <c r="AP50" i="12"/>
  <c r="AN50" i="12"/>
  <c r="AL50" i="12"/>
  <c r="AJ50" i="12"/>
  <c r="AH50" i="12"/>
  <c r="AF50" i="12"/>
  <c r="AD50" i="12"/>
  <c r="AB50" i="12"/>
  <c r="Z50" i="12"/>
  <c r="X50" i="12"/>
  <c r="V50" i="12"/>
  <c r="T50" i="12"/>
  <c r="R50" i="12"/>
  <c r="P50" i="12"/>
  <c r="N50" i="12"/>
  <c r="L50" i="12"/>
  <c r="J50" i="12"/>
  <c r="H50" i="12"/>
  <c r="F50" i="12"/>
  <c r="D50" i="12"/>
  <c r="O1726" i="4"/>
  <c r="C49" i="12"/>
  <c r="N1725" i="4"/>
  <c r="BW1743" i="4"/>
  <c r="BW1736" i="4"/>
  <c r="BW1732" i="4"/>
  <c r="BW1731" i="4"/>
  <c r="BW1730" i="4"/>
  <c r="BW1727" i="4"/>
  <c r="BW1724" i="4"/>
  <c r="BW1721" i="4"/>
  <c r="BW1718" i="4"/>
  <c r="BW1715" i="4"/>
  <c r="N1716" i="4"/>
  <c r="O1717" i="4"/>
  <c r="C50" i="12"/>
  <c r="CU430" i="6"/>
  <c r="AQ446" i="6"/>
  <c r="R1742" i="4"/>
  <c r="AP447" i="6"/>
  <c r="D177" i="10"/>
  <c r="D133" i="10"/>
  <c r="C121" i="12"/>
  <c r="C119" i="12"/>
  <c r="C132" i="10"/>
  <c r="BW1714" i="4"/>
  <c r="BW1712" i="4"/>
  <c r="N1708" i="4"/>
  <c r="P1711" i="4"/>
  <c r="AB1713" i="4"/>
  <c r="P121" i="12"/>
  <c r="P119" i="12"/>
  <c r="BL426" i="6"/>
  <c r="BX426" i="6"/>
  <c r="CJ426" i="6"/>
  <c r="BK426" i="6"/>
  <c r="BW426" i="6"/>
  <c r="CI426" i="6"/>
  <c r="BJ426" i="6"/>
  <c r="BV426" i="6"/>
  <c r="CH426" i="6"/>
  <c r="CT426" i="6"/>
  <c r="BI426" i="6"/>
  <c r="BU426" i="6"/>
  <c r="CG426" i="6"/>
  <c r="CS426" i="6"/>
  <c r="BH426" i="6"/>
  <c r="BT426" i="6"/>
  <c r="CF426" i="6"/>
  <c r="CR426" i="6"/>
  <c r="BG426" i="6"/>
  <c r="BS426" i="6"/>
  <c r="CE426" i="6"/>
  <c r="CQ426" i="6"/>
  <c r="BF426" i="6"/>
  <c r="BR426" i="6"/>
  <c r="CD426" i="6"/>
  <c r="CP426" i="6"/>
  <c r="BE426" i="6"/>
  <c r="BQ426" i="6"/>
  <c r="CC426" i="6"/>
  <c r="CO426" i="6"/>
  <c r="BD426" i="6"/>
  <c r="BP426" i="6"/>
  <c r="CB426" i="6"/>
  <c r="CN426" i="6"/>
  <c r="BC426" i="6"/>
  <c r="BO426" i="6"/>
  <c r="CA426" i="6"/>
  <c r="CM426" i="6"/>
  <c r="BB426" i="6"/>
  <c r="BN426" i="6"/>
  <c r="BZ426" i="6"/>
  <c r="CL426" i="6"/>
  <c r="BA426" i="6"/>
  <c r="BM426" i="6"/>
  <c r="BY426" i="6"/>
  <c r="CK426" i="6"/>
  <c r="AZ424" i="6"/>
  <c r="BL424" i="6"/>
  <c r="BX424" i="6"/>
  <c r="CJ424" i="6"/>
  <c r="AZ423" i="6"/>
  <c r="BL423" i="6"/>
  <c r="BX423" i="6"/>
  <c r="CJ423" i="6"/>
  <c r="AZ422" i="6"/>
  <c r="BL422" i="6"/>
  <c r="BX422" i="6"/>
  <c r="CJ422" i="6"/>
  <c r="Y1699" i="4"/>
  <c r="M48" i="12"/>
  <c r="N1698" i="4"/>
  <c r="X1699" i="4"/>
  <c r="L48" i="12"/>
  <c r="BR417" i="6"/>
  <c r="CD417" i="6"/>
  <c r="BF418" i="6"/>
  <c r="BR418" i="6"/>
  <c r="BF417" i="6"/>
  <c r="BT414" i="6"/>
  <c r="CF414" i="6"/>
  <c r="CR414" i="6"/>
  <c r="BR414" i="6"/>
  <c r="CD414" i="6"/>
  <c r="CP414" i="6"/>
  <c r="BJ414" i="6"/>
  <c r="BV414" i="6"/>
  <c r="CH414" i="6"/>
  <c r="CT414" i="6"/>
  <c r="BI414" i="6"/>
  <c r="BU414" i="6"/>
  <c r="CG414" i="6"/>
  <c r="CS414" i="6"/>
  <c r="BH414" i="6"/>
  <c r="BF414" i="6"/>
  <c r="BD414" i="6"/>
  <c r="BP414" i="6"/>
  <c r="CB414" i="6"/>
  <c r="CN414" i="6"/>
  <c r="BC414" i="6"/>
  <c r="BO414" i="6"/>
  <c r="CA414" i="6"/>
  <c r="CM414" i="6"/>
  <c r="BB414" i="6"/>
  <c r="BN414" i="6"/>
  <c r="BZ414" i="6"/>
  <c r="CL414" i="6"/>
  <c r="AZ414" i="6"/>
  <c r="BL414" i="6"/>
  <c r="BX414" i="6"/>
  <c r="CJ414" i="6"/>
  <c r="AU414" i="6"/>
  <c r="BG414" i="6"/>
  <c r="BS414" i="6"/>
  <c r="CE414" i="6"/>
  <c r="CQ414" i="6"/>
  <c r="AO414" i="6"/>
  <c r="Q1699" i="4"/>
  <c r="E48" i="12"/>
  <c r="BK312" i="11"/>
  <c r="BW1694" i="4"/>
  <c r="BW1693" i="4"/>
  <c r="BW1692" i="4"/>
  <c r="CP418" i="6"/>
  <c r="CD418" i="6"/>
  <c r="CP417" i="6"/>
  <c r="BA414" i="6"/>
  <c r="BM414" i="6"/>
  <c r="BY414" i="6"/>
  <c r="CK414" i="6"/>
  <c r="AS414" i="6"/>
  <c r="BE414" i="6"/>
  <c r="BQ414" i="6"/>
  <c r="CC414" i="6"/>
  <c r="CO414" i="6"/>
  <c r="AR446" i="6"/>
  <c r="S1742" i="4"/>
  <c r="AQ447" i="6"/>
  <c r="R1699" i="4"/>
  <c r="F48" i="12"/>
  <c r="V1699" i="4"/>
  <c r="J48" i="12"/>
  <c r="Z1699" i="4"/>
  <c r="N48" i="12"/>
  <c r="O1699" i="4"/>
  <c r="C48" i="12"/>
  <c r="S1699" i="4"/>
  <c r="G48" i="12"/>
  <c r="W1699" i="4"/>
  <c r="K48" i="12"/>
  <c r="P1709" i="4"/>
  <c r="P1699" i="4"/>
  <c r="D48" i="12"/>
  <c r="T1699" i="4"/>
  <c r="H48" i="12"/>
  <c r="Y1713" i="4"/>
  <c r="M121" i="12"/>
  <c r="M119" i="12"/>
  <c r="Q1713" i="4"/>
  <c r="E121" i="12"/>
  <c r="E119" i="12"/>
  <c r="U1713" i="4"/>
  <c r="I121" i="12"/>
  <c r="I119" i="12"/>
  <c r="R1713" i="4"/>
  <c r="F121" i="12"/>
  <c r="F119" i="12"/>
  <c r="V1713" i="4"/>
  <c r="J121" i="12"/>
  <c r="J119" i="12"/>
  <c r="Z1713" i="4"/>
  <c r="N121" i="12"/>
  <c r="N119" i="12"/>
  <c r="S1713" i="4"/>
  <c r="G121" i="12"/>
  <c r="G119" i="12"/>
  <c r="W1713" i="4"/>
  <c r="K121" i="12"/>
  <c r="K119" i="12"/>
  <c r="AA1713" i="4"/>
  <c r="O121" i="12"/>
  <c r="O119" i="12"/>
  <c r="P1713" i="4"/>
  <c r="E133" i="10"/>
  <c r="F133" i="10"/>
  <c r="T1713" i="4"/>
  <c r="H121" i="12"/>
  <c r="H119" i="12"/>
  <c r="X1713" i="4"/>
  <c r="L121" i="12"/>
  <c r="L119" i="12"/>
  <c r="P1710" i="4"/>
  <c r="CJ412" i="6"/>
  <c r="CK412" i="6"/>
  <c r="CL412" i="6"/>
  <c r="CM412" i="6"/>
  <c r="CN412" i="6"/>
  <c r="CO412" i="6"/>
  <c r="CP412" i="6"/>
  <c r="CQ412" i="6"/>
  <c r="CR412" i="6"/>
  <c r="CS412" i="6"/>
  <c r="CT412" i="6"/>
  <c r="CI412" i="6"/>
  <c r="BW412" i="6"/>
  <c r="BX412" i="6"/>
  <c r="BK412" i="6"/>
  <c r="BL412" i="6"/>
  <c r="BM412" i="6"/>
  <c r="BN412" i="6"/>
  <c r="BO412" i="6"/>
  <c r="BP412" i="6"/>
  <c r="BQ412" i="6"/>
  <c r="BR412" i="6"/>
  <c r="BS412" i="6"/>
  <c r="BT412" i="6"/>
  <c r="BU412" i="6"/>
  <c r="BV412" i="6"/>
  <c r="AY412" i="6"/>
  <c r="AZ412" i="6"/>
  <c r="BA412" i="6"/>
  <c r="BB412" i="6"/>
  <c r="BC412" i="6"/>
  <c r="BD412" i="6"/>
  <c r="BE412" i="6"/>
  <c r="BF412" i="6"/>
  <c r="BG412" i="6"/>
  <c r="BH412" i="6"/>
  <c r="BI412" i="6"/>
  <c r="BJ412" i="6"/>
  <c r="AM412" i="6"/>
  <c r="AN412" i="6"/>
  <c r="AL412" i="6"/>
  <c r="CJ411" i="6"/>
  <c r="CK411" i="6"/>
  <c r="CL411" i="6"/>
  <c r="CM411" i="6"/>
  <c r="CN411" i="6"/>
  <c r="CO411" i="6"/>
  <c r="CP411" i="6"/>
  <c r="CQ411" i="6"/>
  <c r="CR411" i="6"/>
  <c r="CS411" i="6"/>
  <c r="CT411" i="6"/>
  <c r="CI411" i="6"/>
  <c r="BW411" i="6"/>
  <c r="BK411" i="6"/>
  <c r="BL411" i="6"/>
  <c r="BM411" i="6"/>
  <c r="BN411" i="6"/>
  <c r="BO411" i="6"/>
  <c r="BP411" i="6"/>
  <c r="BQ411" i="6"/>
  <c r="BR411" i="6"/>
  <c r="BS411" i="6"/>
  <c r="BT411" i="6"/>
  <c r="BU411" i="6"/>
  <c r="BV411" i="6"/>
  <c r="AY411" i="6"/>
  <c r="AZ411" i="6"/>
  <c r="BA411" i="6"/>
  <c r="BB411" i="6"/>
  <c r="BC411" i="6"/>
  <c r="BD411" i="6"/>
  <c r="BE411" i="6"/>
  <c r="BF411" i="6"/>
  <c r="BG411" i="6"/>
  <c r="BH411" i="6"/>
  <c r="BI411" i="6"/>
  <c r="BJ411" i="6"/>
  <c r="AM411" i="6"/>
  <c r="AN411" i="6"/>
  <c r="AO411" i="6"/>
  <c r="AL411" i="6"/>
  <c r="BW1707" i="4"/>
  <c r="BW1706" i="4"/>
  <c r="BW1704" i="4"/>
  <c r="BW1701" i="4"/>
  <c r="BW1700" i="4"/>
  <c r="BW1697" i="4"/>
  <c r="BW1696" i="4"/>
  <c r="C122" i="10"/>
  <c r="C42" i="12"/>
  <c r="C44" i="12"/>
  <c r="C40" i="12"/>
  <c r="BI39" i="12"/>
  <c r="BH39" i="12"/>
  <c r="BG39" i="12"/>
  <c r="BF39" i="12"/>
  <c r="BE39" i="12"/>
  <c r="BD39" i="12"/>
  <c r="BC39" i="12"/>
  <c r="BB39" i="12"/>
  <c r="BA39" i="12"/>
  <c r="AZ39" i="12"/>
  <c r="AY39" i="12"/>
  <c r="AW39" i="12"/>
  <c r="AV39" i="12"/>
  <c r="AU39" i="12"/>
  <c r="AT39" i="12"/>
  <c r="AS39" i="12"/>
  <c r="AR39" i="12"/>
  <c r="AQ39" i="12"/>
  <c r="AP39" i="12"/>
  <c r="AO39" i="12"/>
  <c r="AN39" i="12"/>
  <c r="AM39" i="12"/>
  <c r="AK39" i="12"/>
  <c r="AJ39" i="12"/>
  <c r="AI39" i="12"/>
  <c r="AH39" i="12"/>
  <c r="AG39" i="12"/>
  <c r="AF39" i="12"/>
  <c r="AE39" i="12"/>
  <c r="AD39" i="12"/>
  <c r="AC39" i="12"/>
  <c r="AB39" i="12"/>
  <c r="AA39" i="12"/>
  <c r="Y39" i="12"/>
  <c r="X39" i="12"/>
  <c r="W39" i="12"/>
  <c r="V39" i="12"/>
  <c r="U39" i="12"/>
  <c r="T39" i="12"/>
  <c r="S39" i="12"/>
  <c r="R39" i="12"/>
  <c r="Q39" i="12"/>
  <c r="P39" i="12"/>
  <c r="O39" i="12"/>
  <c r="M39" i="12"/>
  <c r="L39" i="12"/>
  <c r="K39" i="12"/>
  <c r="J39" i="12"/>
  <c r="I39" i="12"/>
  <c r="H39" i="12"/>
  <c r="G39" i="12"/>
  <c r="F39" i="12"/>
  <c r="E39" i="12"/>
  <c r="D39" i="12"/>
  <c r="C39" i="12"/>
  <c r="BK45" i="12"/>
  <c r="BK240" i="14"/>
  <c r="BK247" i="14"/>
  <c r="BK239" i="14"/>
  <c r="BK238" i="14"/>
  <c r="BK236" i="14"/>
  <c r="BK231" i="14"/>
  <c r="BK226" i="14"/>
  <c r="BK221" i="14"/>
  <c r="BK220" i="14"/>
  <c r="BK219" i="14"/>
  <c r="BK215" i="14"/>
  <c r="BK214" i="14"/>
  <c r="BK211" i="14"/>
  <c r="BK210" i="14"/>
  <c r="BX406" i="6"/>
  <c r="BY406" i="6"/>
  <c r="BZ406" i="6"/>
  <c r="CA406" i="6"/>
  <c r="CB406" i="6"/>
  <c r="CC406" i="6"/>
  <c r="CD406" i="6"/>
  <c r="CE406" i="6"/>
  <c r="CF406" i="6"/>
  <c r="CG406" i="6"/>
  <c r="CH406" i="6"/>
  <c r="CI407" i="6"/>
  <c r="CJ407" i="6"/>
  <c r="CK407" i="6"/>
  <c r="CL407" i="6"/>
  <c r="CM407" i="6"/>
  <c r="CN407" i="6"/>
  <c r="CO407" i="6"/>
  <c r="CP407" i="6"/>
  <c r="CQ407" i="6"/>
  <c r="CR407" i="6"/>
  <c r="CS407" i="6"/>
  <c r="CT407" i="6"/>
  <c r="BW407" i="6"/>
  <c r="BX407" i="6"/>
  <c r="BY407" i="6"/>
  <c r="BZ407" i="6"/>
  <c r="CA407" i="6"/>
  <c r="CB407" i="6"/>
  <c r="CC407" i="6"/>
  <c r="CD407" i="6"/>
  <c r="CE407" i="6"/>
  <c r="CF407" i="6"/>
  <c r="CG407" i="6"/>
  <c r="CH407" i="6"/>
  <c r="BK407" i="6"/>
  <c r="BL407" i="6"/>
  <c r="BM407" i="6"/>
  <c r="BN407" i="6"/>
  <c r="BO407" i="6"/>
  <c r="BP407" i="6"/>
  <c r="BQ407" i="6"/>
  <c r="BR407" i="6"/>
  <c r="BS407" i="6"/>
  <c r="BT407" i="6"/>
  <c r="BU407" i="6"/>
  <c r="BV407" i="6"/>
  <c r="AY407" i="6"/>
  <c r="AZ407" i="6"/>
  <c r="BA407" i="6"/>
  <c r="BB407" i="6"/>
  <c r="BC407" i="6"/>
  <c r="BD407" i="6"/>
  <c r="BE407" i="6"/>
  <c r="BF407" i="6"/>
  <c r="BG407" i="6"/>
  <c r="BH407" i="6"/>
  <c r="BI407" i="6"/>
  <c r="BJ407" i="6"/>
  <c r="AM407" i="6"/>
  <c r="AN407" i="6"/>
  <c r="AO407" i="6"/>
  <c r="AP407" i="6"/>
  <c r="AQ407" i="6"/>
  <c r="AR407" i="6"/>
  <c r="AS407" i="6"/>
  <c r="AT407" i="6"/>
  <c r="AU407" i="6"/>
  <c r="AV407" i="6"/>
  <c r="AW407" i="6"/>
  <c r="AX407" i="6"/>
  <c r="CI406" i="6"/>
  <c r="CJ406" i="6"/>
  <c r="CK406" i="6"/>
  <c r="CL406" i="6"/>
  <c r="CM406" i="6"/>
  <c r="CN406" i="6"/>
  <c r="CO406" i="6"/>
  <c r="CP406" i="6"/>
  <c r="CQ406" i="6"/>
  <c r="CR406" i="6"/>
  <c r="CS406" i="6"/>
  <c r="CT406" i="6"/>
  <c r="BW406" i="6"/>
  <c r="BK406" i="6"/>
  <c r="BL406" i="6"/>
  <c r="BM406" i="6"/>
  <c r="BN406" i="6"/>
  <c r="BO406" i="6"/>
  <c r="BP406" i="6"/>
  <c r="BQ406" i="6"/>
  <c r="BR406" i="6"/>
  <c r="BS406" i="6"/>
  <c r="BT406" i="6"/>
  <c r="BU406" i="6"/>
  <c r="BV406" i="6"/>
  <c r="AY406" i="6"/>
  <c r="AZ406" i="6"/>
  <c r="BA406" i="6"/>
  <c r="BB406" i="6"/>
  <c r="BC406" i="6"/>
  <c r="BD406" i="6"/>
  <c r="BE406" i="6"/>
  <c r="BF406" i="6"/>
  <c r="BG406" i="6"/>
  <c r="BH406" i="6"/>
  <c r="BI406" i="6"/>
  <c r="BJ406" i="6"/>
  <c r="AM406" i="6"/>
  <c r="AN406" i="6"/>
  <c r="AO406" i="6"/>
  <c r="AP406" i="6"/>
  <c r="AQ406" i="6"/>
  <c r="AR406" i="6"/>
  <c r="AS406" i="6"/>
  <c r="AT406" i="6"/>
  <c r="AU406" i="6"/>
  <c r="AV406" i="6"/>
  <c r="AW406" i="6"/>
  <c r="AX406" i="6"/>
  <c r="BL131" i="10"/>
  <c r="BL130" i="10"/>
  <c r="BX411" i="6"/>
  <c r="BY411" i="6"/>
  <c r="BZ411" i="6"/>
  <c r="CA411" i="6"/>
  <c r="CB411" i="6"/>
  <c r="CC411" i="6"/>
  <c r="CD411" i="6"/>
  <c r="CE411" i="6"/>
  <c r="CF411" i="6"/>
  <c r="CG411" i="6"/>
  <c r="CH411" i="6"/>
  <c r="BY412" i="6"/>
  <c r="BZ412" i="6"/>
  <c r="CA412" i="6"/>
  <c r="CB412" i="6"/>
  <c r="CC412" i="6"/>
  <c r="CD412" i="6"/>
  <c r="CE412" i="6"/>
  <c r="CF412" i="6"/>
  <c r="CG412" i="6"/>
  <c r="CH412" i="6"/>
  <c r="CU412" i="6"/>
  <c r="U1699" i="4"/>
  <c r="I48" i="12"/>
  <c r="AS446" i="6"/>
  <c r="T1742" i="4"/>
  <c r="AR447" i="6"/>
  <c r="G133" i="10"/>
  <c r="H133" i="10"/>
  <c r="I133" i="10"/>
  <c r="J133" i="10"/>
  <c r="K133" i="10"/>
  <c r="L133" i="10"/>
  <c r="M133" i="10"/>
  <c r="N133" i="10"/>
  <c r="O133" i="10"/>
  <c r="P133" i="10"/>
  <c r="D132" i="10"/>
  <c r="D121" i="12"/>
  <c r="D119" i="12"/>
  <c r="AP411" i="6"/>
  <c r="AQ411" i="6"/>
  <c r="AR411" i="6"/>
  <c r="AS411" i="6"/>
  <c r="AT411" i="6"/>
  <c r="AU411" i="6"/>
  <c r="AV411" i="6"/>
  <c r="AW411" i="6"/>
  <c r="AX411" i="6"/>
  <c r="AO412" i="6"/>
  <c r="AP412" i="6"/>
  <c r="AQ412" i="6"/>
  <c r="AR412" i="6"/>
  <c r="AS412" i="6"/>
  <c r="AT412" i="6"/>
  <c r="AU412" i="6"/>
  <c r="AV412" i="6"/>
  <c r="AW412" i="6"/>
  <c r="AX412" i="6"/>
  <c r="BW1623" i="4"/>
  <c r="BW1617" i="4"/>
  <c r="BW1614" i="4"/>
  <c r="CU411" i="6"/>
  <c r="AT446" i="6"/>
  <c r="U1742" i="4"/>
  <c r="AS447" i="6"/>
  <c r="E132" i="10"/>
  <c r="AL1686" i="4"/>
  <c r="AK1686" i="4"/>
  <c r="AJ1686" i="4"/>
  <c r="AI1686" i="4"/>
  <c r="AH1686" i="4"/>
  <c r="AG1686" i="4"/>
  <c r="AF1686" i="4"/>
  <c r="AE1686" i="4"/>
  <c r="AD1686" i="4"/>
  <c r="AC1686" i="4"/>
  <c r="AB1686" i="4"/>
  <c r="AA1686" i="4"/>
  <c r="Z1686" i="4"/>
  <c r="Y1686" i="4"/>
  <c r="X1686" i="4"/>
  <c r="W1686" i="4"/>
  <c r="V1686" i="4"/>
  <c r="U1686" i="4"/>
  <c r="T1686" i="4"/>
  <c r="S1686" i="4"/>
  <c r="R1686" i="4"/>
  <c r="Q1686" i="4"/>
  <c r="P1686" i="4"/>
  <c r="AL1685" i="4"/>
  <c r="AK1685" i="4"/>
  <c r="AJ1685" i="4"/>
  <c r="AI1685" i="4"/>
  <c r="AH1685" i="4"/>
  <c r="AG1685" i="4"/>
  <c r="AF1685" i="4"/>
  <c r="AE1685" i="4"/>
  <c r="AD1685" i="4"/>
  <c r="AC1685" i="4"/>
  <c r="AB1685" i="4"/>
  <c r="AA1685" i="4"/>
  <c r="Z1685" i="4"/>
  <c r="Z1682" i="4"/>
  <c r="Y1685" i="4"/>
  <c r="X1685" i="4"/>
  <c r="W1685" i="4"/>
  <c r="V1685" i="4"/>
  <c r="V1682" i="4"/>
  <c r="U1685" i="4"/>
  <c r="T1685" i="4"/>
  <c r="T1682" i="4"/>
  <c r="S1685" i="4"/>
  <c r="R1685" i="4"/>
  <c r="R1682" i="4"/>
  <c r="Q1685" i="4"/>
  <c r="P1685" i="4"/>
  <c r="P1682" i="4"/>
  <c r="O1686" i="4"/>
  <c r="O1685" i="4"/>
  <c r="Z1684" i="4"/>
  <c r="Y1684" i="4"/>
  <c r="X1684" i="4"/>
  <c r="W1684" i="4"/>
  <c r="V1684" i="4"/>
  <c r="U1684" i="4"/>
  <c r="T1684" i="4"/>
  <c r="S1684" i="4"/>
  <c r="R1684" i="4"/>
  <c r="Q1684" i="4"/>
  <c r="P1684" i="4"/>
  <c r="O1684" i="4"/>
  <c r="Z1683" i="4"/>
  <c r="Y1683" i="4"/>
  <c r="Y1682" i="4"/>
  <c r="X1683" i="4"/>
  <c r="W1683" i="4"/>
  <c r="V1683" i="4"/>
  <c r="U1683" i="4"/>
  <c r="U1682" i="4"/>
  <c r="T1683" i="4"/>
  <c r="S1683" i="4"/>
  <c r="R1683" i="4"/>
  <c r="Q1683" i="4"/>
  <c r="P1683" i="4"/>
  <c r="O1683" i="4"/>
  <c r="X1682" i="4"/>
  <c r="Q1682" i="4"/>
  <c r="AU446" i="6"/>
  <c r="V1742" i="4"/>
  <c r="AT447" i="6"/>
  <c r="S1682" i="4"/>
  <c r="W1682" i="4"/>
  <c r="F132" i="10"/>
  <c r="O1682" i="4"/>
  <c r="AV446" i="6"/>
  <c r="W1742" i="4"/>
  <c r="AU447" i="6"/>
  <c r="G132" i="10"/>
  <c r="Z1645" i="4"/>
  <c r="N192" i="11"/>
  <c r="V1645" i="4"/>
  <c r="J192" i="11"/>
  <c r="R1645" i="4"/>
  <c r="F192" i="11"/>
  <c r="Z1643" i="4"/>
  <c r="Z1646" i="4"/>
  <c r="N216" i="11"/>
  <c r="Y1643" i="4"/>
  <c r="Y1645" i="4"/>
  <c r="M192" i="11"/>
  <c r="X1643" i="4"/>
  <c r="X1645" i="4"/>
  <c r="L192" i="11"/>
  <c r="W1643" i="4"/>
  <c r="W1645" i="4"/>
  <c r="K192" i="11"/>
  <c r="V1643" i="4"/>
  <c r="V1646" i="4"/>
  <c r="J216" i="11"/>
  <c r="U1643" i="4"/>
  <c r="U1645" i="4"/>
  <c r="I192" i="11"/>
  <c r="T1643" i="4"/>
  <c r="T1646" i="4"/>
  <c r="H216" i="11"/>
  <c r="S1643" i="4"/>
  <c r="S1645" i="4"/>
  <c r="G192" i="11"/>
  <c r="R1643" i="4"/>
  <c r="R1646" i="4"/>
  <c r="F216" i="11"/>
  <c r="Q1643" i="4"/>
  <c r="Q1645" i="4"/>
  <c r="E192" i="11"/>
  <c r="P1643" i="4"/>
  <c r="P1644" i="4"/>
  <c r="D168" i="11"/>
  <c r="O1643" i="4"/>
  <c r="O1646" i="4"/>
  <c r="C216" i="11"/>
  <c r="BW1650" i="4"/>
  <c r="BW1649" i="4"/>
  <c r="BW1648" i="4"/>
  <c r="BW1647" i="4"/>
  <c r="S1644" i="4"/>
  <c r="G168" i="11"/>
  <c r="W1644" i="4"/>
  <c r="K168" i="11"/>
  <c r="O1645" i="4"/>
  <c r="C192" i="11"/>
  <c r="S1646" i="4"/>
  <c r="G216" i="11"/>
  <c r="T1644" i="4"/>
  <c r="H168" i="11"/>
  <c r="X1644" i="4"/>
  <c r="L168" i="11"/>
  <c r="P1646" i="4"/>
  <c r="D216" i="11"/>
  <c r="X1646" i="4"/>
  <c r="L216" i="11"/>
  <c r="Q1644" i="4"/>
  <c r="E168" i="11"/>
  <c r="U1644" i="4"/>
  <c r="I168" i="11"/>
  <c r="Y1644" i="4"/>
  <c r="M168" i="11"/>
  <c r="P1645" i="4"/>
  <c r="D192" i="11"/>
  <c r="T1645" i="4"/>
  <c r="H192" i="11"/>
  <c r="Q1646" i="4"/>
  <c r="E216" i="11"/>
  <c r="U1646" i="4"/>
  <c r="I216" i="11"/>
  <c r="Y1646" i="4"/>
  <c r="M216" i="11"/>
  <c r="O1644" i="4"/>
  <c r="C168" i="11"/>
  <c r="W1646" i="4"/>
  <c r="K216" i="11"/>
  <c r="R1644" i="4"/>
  <c r="F168" i="11"/>
  <c r="V1644" i="4"/>
  <c r="J168" i="11"/>
  <c r="Z1644" i="4"/>
  <c r="N168" i="11"/>
  <c r="AW446" i="6"/>
  <c r="X1742" i="4"/>
  <c r="AV447" i="6"/>
  <c r="H132" i="10"/>
  <c r="C1128" i="4"/>
  <c r="N1167" i="4"/>
  <c r="N1166" i="4"/>
  <c r="N1165" i="4"/>
  <c r="N1164" i="4"/>
  <c r="N1163" i="4"/>
  <c r="BW1168" i="4"/>
  <c r="BW1162" i="4"/>
  <c r="BW1161" i="4"/>
  <c r="BW1160" i="4"/>
  <c r="AX446" i="6"/>
  <c r="Y1742" i="4"/>
  <c r="AW447" i="6"/>
  <c r="I132" i="10"/>
  <c r="BW1652" i="4"/>
  <c r="Z1742" i="4"/>
  <c r="AX447" i="6"/>
  <c r="J132" i="10"/>
  <c r="BW657" i="4"/>
  <c r="BW643" i="4"/>
  <c r="BK344" i="14"/>
  <c r="BK343" i="14"/>
  <c r="CI400" i="6"/>
  <c r="BW400" i="6"/>
  <c r="BK400" i="6"/>
  <c r="AY400" i="6"/>
  <c r="AN400" i="6"/>
  <c r="AO400" i="6"/>
  <c r="AP400" i="6"/>
  <c r="AQ400" i="6"/>
  <c r="AR400" i="6"/>
  <c r="AS400" i="6"/>
  <c r="AT400" i="6"/>
  <c r="AU400" i="6"/>
  <c r="AV400" i="6"/>
  <c r="AW400" i="6"/>
  <c r="AX400" i="6"/>
  <c r="D134" i="14"/>
  <c r="E134" i="14"/>
  <c r="F134" i="14"/>
  <c r="G134" i="14"/>
  <c r="H134" i="14"/>
  <c r="I134" i="14"/>
  <c r="J134" i="14"/>
  <c r="K134" i="14"/>
  <c r="L134" i="14"/>
  <c r="M134" i="14"/>
  <c r="N134" i="14"/>
  <c r="O134" i="14"/>
  <c r="P134" i="14"/>
  <c r="Q134" i="14"/>
  <c r="R134" i="14"/>
  <c r="S134" i="14"/>
  <c r="T134" i="14"/>
  <c r="U134" i="14"/>
  <c r="V134" i="14"/>
  <c r="W134" i="14"/>
  <c r="X134" i="14"/>
  <c r="Y134" i="14"/>
  <c r="Z134" i="14"/>
  <c r="AA134" i="14"/>
  <c r="AB134" i="14"/>
  <c r="AC134" i="14"/>
  <c r="AD134" i="14"/>
  <c r="AE134" i="14"/>
  <c r="AF134" i="14"/>
  <c r="AG134" i="14"/>
  <c r="AH134" i="14"/>
  <c r="AI134" i="14"/>
  <c r="AJ134" i="14"/>
  <c r="AK134" i="14"/>
  <c r="AL134" i="14"/>
  <c r="AM134" i="14"/>
  <c r="AN134" i="14"/>
  <c r="AO134" i="14"/>
  <c r="AP134" i="14"/>
  <c r="AQ134" i="14"/>
  <c r="AR134" i="14"/>
  <c r="AS134" i="14"/>
  <c r="AT134" i="14"/>
  <c r="AU134" i="14"/>
  <c r="AV134" i="14"/>
  <c r="AW134" i="14"/>
  <c r="AX134" i="14"/>
  <c r="AY134" i="14"/>
  <c r="AZ134" i="14"/>
  <c r="BA134" i="14"/>
  <c r="BB134" i="14"/>
  <c r="BC134" i="14"/>
  <c r="BD134" i="14"/>
  <c r="BE134" i="14"/>
  <c r="BF134" i="14"/>
  <c r="BG134" i="14"/>
  <c r="BH134" i="14"/>
  <c r="BI134" i="14"/>
  <c r="BJ134" i="14"/>
  <c r="BK358" i="14"/>
  <c r="BK338" i="14"/>
  <c r="K132" i="10"/>
  <c r="AZ400" i="6"/>
  <c r="L132" i="10"/>
  <c r="BA400" i="6"/>
  <c r="M132" i="10"/>
  <c r="BB400" i="6"/>
  <c r="N132" i="10"/>
  <c r="BC400" i="6"/>
  <c r="O132" i="10"/>
  <c r="BD400" i="6"/>
  <c r="BE400" i="6"/>
  <c r="BF400" i="6"/>
  <c r="BG400" i="6"/>
  <c r="BH400" i="6"/>
  <c r="BI400" i="6"/>
  <c r="BJ400" i="6"/>
  <c r="BL400" i="6"/>
  <c r="BM400" i="6"/>
  <c r="BN400" i="6"/>
  <c r="BO400" i="6"/>
  <c r="BP400" i="6"/>
  <c r="BQ400" i="6"/>
  <c r="BR400" i="6"/>
  <c r="BS400" i="6"/>
  <c r="BT400" i="6"/>
  <c r="BU400" i="6"/>
  <c r="BV400" i="6"/>
  <c r="BX400" i="6"/>
  <c r="BY400" i="6"/>
  <c r="BZ400" i="6"/>
  <c r="CA400" i="6"/>
  <c r="CB400" i="6"/>
  <c r="CC400" i="6"/>
  <c r="CD400" i="6"/>
  <c r="CE400" i="6"/>
  <c r="CF400" i="6"/>
  <c r="CG400" i="6"/>
  <c r="CH400" i="6"/>
  <c r="CJ400" i="6"/>
  <c r="CK400" i="6"/>
  <c r="CL400" i="6"/>
  <c r="CM400" i="6"/>
  <c r="CN400" i="6"/>
  <c r="CO400" i="6"/>
  <c r="CP400" i="6"/>
  <c r="CQ400" i="6"/>
  <c r="CR400" i="6"/>
  <c r="CS400" i="6"/>
  <c r="CT400" i="6"/>
  <c r="BW633" i="4"/>
  <c r="O1570" i="4"/>
  <c r="C6" i="10"/>
  <c r="C193" i="11"/>
  <c r="BW1687" i="4"/>
  <c r="Z217" i="11"/>
  <c r="Y217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D217" i="11"/>
  <c r="C217" i="11"/>
  <c r="N193" i="11"/>
  <c r="M193" i="11"/>
  <c r="L193" i="11"/>
  <c r="K193" i="11"/>
  <c r="J193" i="11"/>
  <c r="I193" i="11"/>
  <c r="H193" i="11"/>
  <c r="G193" i="11"/>
  <c r="F193" i="11"/>
  <c r="E193" i="11"/>
  <c r="D193" i="11"/>
  <c r="N169" i="11"/>
  <c r="M169" i="11"/>
  <c r="L169" i="11"/>
  <c r="K169" i="11"/>
  <c r="J169" i="11"/>
  <c r="I169" i="11"/>
  <c r="H169" i="11"/>
  <c r="G169" i="11"/>
  <c r="F169" i="11"/>
  <c r="E169" i="11"/>
  <c r="D169" i="11"/>
  <c r="C169" i="11"/>
  <c r="Z238" i="11"/>
  <c r="Y238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D238" i="11"/>
  <c r="C238" i="11"/>
  <c r="BW1663" i="4"/>
  <c r="BW1671" i="4"/>
  <c r="BW1670" i="4"/>
  <c r="BW1669" i="4"/>
  <c r="BW1668" i="4"/>
  <c r="BW1667" i="4"/>
  <c r="BW1666" i="4"/>
  <c r="BW1665" i="4"/>
  <c r="BW1662" i="4"/>
  <c r="BW1660" i="4"/>
  <c r="C35" i="12"/>
  <c r="BK380" i="14"/>
  <c r="BK379" i="14"/>
  <c r="BK378" i="14"/>
  <c r="BK377" i="14"/>
  <c r="BK375" i="14"/>
  <c r="C33" i="12"/>
  <c r="C31" i="12"/>
  <c r="BG30" i="12"/>
  <c r="BC30" i="12"/>
  <c r="AY30" i="12"/>
  <c r="AU30" i="12"/>
  <c r="AQ30" i="12"/>
  <c r="AM30" i="12"/>
  <c r="AI30" i="12"/>
  <c r="AE30" i="12"/>
  <c r="AA30" i="12"/>
  <c r="W30" i="12"/>
  <c r="S30" i="12"/>
  <c r="O30" i="12"/>
  <c r="K30" i="12"/>
  <c r="G30" i="12"/>
  <c r="C30" i="12"/>
  <c r="BI30" i="12"/>
  <c r="BH30" i="12"/>
  <c r="BF30" i="12"/>
  <c r="BE30" i="12"/>
  <c r="BD30" i="12"/>
  <c r="BB30" i="12"/>
  <c r="BA30" i="12"/>
  <c r="AZ30" i="12"/>
  <c r="AW30" i="12"/>
  <c r="AV30" i="12"/>
  <c r="AT30" i="12"/>
  <c r="AS30" i="12"/>
  <c r="AR30" i="12"/>
  <c r="AP30" i="12"/>
  <c r="AO30" i="12"/>
  <c r="AN30" i="12"/>
  <c r="AK30" i="12"/>
  <c r="AJ30" i="12"/>
  <c r="AH30" i="12"/>
  <c r="AG30" i="12"/>
  <c r="AF30" i="12"/>
  <c r="AD30" i="12"/>
  <c r="AC30" i="12"/>
  <c r="AB30" i="12"/>
  <c r="Y30" i="12"/>
  <c r="X30" i="12"/>
  <c r="V30" i="12"/>
  <c r="U30" i="12"/>
  <c r="T30" i="12"/>
  <c r="R30" i="12"/>
  <c r="Q30" i="12"/>
  <c r="P30" i="12"/>
  <c r="M30" i="12"/>
  <c r="L30" i="12"/>
  <c r="J30" i="12"/>
  <c r="I30" i="12"/>
  <c r="H30" i="12"/>
  <c r="F30" i="12"/>
  <c r="E30" i="12"/>
  <c r="D30" i="12"/>
  <c r="BJ28" i="12"/>
  <c r="BI28" i="12"/>
  <c r="BH28" i="12"/>
  <c r="BG28" i="12"/>
  <c r="BF28" i="12"/>
  <c r="BE28" i="12"/>
  <c r="BD28" i="12"/>
  <c r="BC28" i="12"/>
  <c r="BB28" i="12"/>
  <c r="BA28" i="12"/>
  <c r="AZ28" i="12"/>
  <c r="AX28" i="12"/>
  <c r="AW28" i="12"/>
  <c r="AV28" i="12"/>
  <c r="AU28" i="12"/>
  <c r="AT28" i="12"/>
  <c r="AS28" i="12"/>
  <c r="AR28" i="12"/>
  <c r="AQ28" i="12"/>
  <c r="AP28" i="12"/>
  <c r="AO28" i="12"/>
  <c r="AN28" i="12"/>
  <c r="AL28" i="12"/>
  <c r="AK28" i="12"/>
  <c r="AJ28" i="12"/>
  <c r="AI28" i="12"/>
  <c r="AH28" i="12"/>
  <c r="AG28" i="12"/>
  <c r="AF28" i="12"/>
  <c r="AE28" i="12"/>
  <c r="AD28" i="12"/>
  <c r="AC28" i="12"/>
  <c r="AB28" i="12"/>
  <c r="Z28" i="12"/>
  <c r="Y28" i="12"/>
  <c r="X28" i="12"/>
  <c r="W28" i="12"/>
  <c r="V28" i="12"/>
  <c r="U28" i="12"/>
  <c r="T28" i="12"/>
  <c r="S28" i="12"/>
  <c r="R28" i="12"/>
  <c r="Q28" i="12"/>
  <c r="P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BI29" i="12"/>
  <c r="BH29" i="12"/>
  <c r="BG29" i="12"/>
  <c r="BF29" i="12"/>
  <c r="BE29" i="12"/>
  <c r="BC29" i="12"/>
  <c r="BB29" i="12"/>
  <c r="BA29" i="12"/>
  <c r="AZ29" i="12"/>
  <c r="AY29" i="12"/>
  <c r="AW29" i="12"/>
  <c r="AV29" i="12"/>
  <c r="AU29" i="12"/>
  <c r="AT29" i="12"/>
  <c r="AS29" i="12"/>
  <c r="AQ29" i="12"/>
  <c r="AP29" i="12"/>
  <c r="AO29" i="12"/>
  <c r="AN29" i="12"/>
  <c r="AM29" i="12"/>
  <c r="AK29" i="12"/>
  <c r="AJ29" i="12"/>
  <c r="AI29" i="12"/>
  <c r="AH29" i="12"/>
  <c r="AG29" i="12"/>
  <c r="AE29" i="12"/>
  <c r="AD29" i="12"/>
  <c r="AC29" i="12"/>
  <c r="AB29" i="12"/>
  <c r="AA29" i="12"/>
  <c r="Y29" i="12"/>
  <c r="X29" i="12"/>
  <c r="W29" i="12"/>
  <c r="V29" i="12"/>
  <c r="U29" i="12"/>
  <c r="S29" i="12"/>
  <c r="R29" i="12"/>
  <c r="Q29" i="12"/>
  <c r="P29" i="12"/>
  <c r="O29" i="12"/>
  <c r="M29" i="12"/>
  <c r="L29" i="12"/>
  <c r="K29" i="12"/>
  <c r="J29" i="12"/>
  <c r="I29" i="12"/>
  <c r="G29" i="12"/>
  <c r="F29" i="12"/>
  <c r="E29" i="12"/>
  <c r="D29" i="12"/>
  <c r="C29" i="12"/>
  <c r="BJ27" i="12"/>
  <c r="BI27" i="12"/>
  <c r="BH27" i="12"/>
  <c r="BG27" i="12"/>
  <c r="BF27" i="12"/>
  <c r="BE27" i="12"/>
  <c r="BD27" i="12"/>
  <c r="BC27" i="12"/>
  <c r="BB27" i="12"/>
  <c r="BA27" i="12"/>
  <c r="AY27" i="12"/>
  <c r="AX27" i="12"/>
  <c r="AW27" i="12"/>
  <c r="AV27" i="12"/>
  <c r="AU27" i="12"/>
  <c r="AT27" i="12"/>
  <c r="AS27" i="12"/>
  <c r="AR27" i="12"/>
  <c r="AQ27" i="12"/>
  <c r="AP27" i="12"/>
  <c r="AO27" i="12"/>
  <c r="AM27" i="12"/>
  <c r="AL27" i="12"/>
  <c r="AK27" i="12"/>
  <c r="AJ27" i="12"/>
  <c r="AI27" i="12"/>
  <c r="AH27" i="12"/>
  <c r="AG27" i="12"/>
  <c r="AF27" i="12"/>
  <c r="AE27" i="12"/>
  <c r="AD27" i="12"/>
  <c r="AC27" i="12"/>
  <c r="AA27" i="12"/>
  <c r="Z27" i="12"/>
  <c r="Y27" i="12"/>
  <c r="X27" i="12"/>
  <c r="W27" i="12"/>
  <c r="V27" i="12"/>
  <c r="U27" i="12"/>
  <c r="T27" i="12"/>
  <c r="S27" i="12"/>
  <c r="R27" i="12"/>
  <c r="Q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BK317" i="14"/>
  <c r="C109" i="10"/>
  <c r="C108" i="10"/>
  <c r="C107" i="10"/>
  <c r="BL120" i="10"/>
  <c r="BK282" i="14"/>
  <c r="BK96" i="14"/>
  <c r="CI403" i="6"/>
  <c r="CJ403" i="6"/>
  <c r="CK403" i="6"/>
  <c r="CL403" i="6"/>
  <c r="CM403" i="6"/>
  <c r="CN403" i="6"/>
  <c r="CO403" i="6"/>
  <c r="CP403" i="6"/>
  <c r="CQ403" i="6"/>
  <c r="CR403" i="6"/>
  <c r="CS403" i="6"/>
  <c r="CT403" i="6"/>
  <c r="CI402" i="6"/>
  <c r="CJ402" i="6"/>
  <c r="CK402" i="6"/>
  <c r="CL402" i="6"/>
  <c r="CM402" i="6"/>
  <c r="CN402" i="6"/>
  <c r="CO402" i="6"/>
  <c r="CP402" i="6"/>
  <c r="CQ402" i="6"/>
  <c r="CR402" i="6"/>
  <c r="CS402" i="6"/>
  <c r="CT402" i="6"/>
  <c r="CI401" i="6"/>
  <c r="CJ401" i="6"/>
  <c r="CK401" i="6"/>
  <c r="CL401" i="6"/>
  <c r="CM401" i="6"/>
  <c r="CN401" i="6"/>
  <c r="CO401" i="6"/>
  <c r="CP401" i="6"/>
  <c r="CQ401" i="6"/>
  <c r="CR401" i="6"/>
  <c r="CS401" i="6"/>
  <c r="CT401" i="6"/>
  <c r="BX403" i="6"/>
  <c r="BY403" i="6"/>
  <c r="BZ403" i="6"/>
  <c r="CA403" i="6"/>
  <c r="CB403" i="6"/>
  <c r="CC403" i="6"/>
  <c r="CD403" i="6"/>
  <c r="CE403" i="6"/>
  <c r="CF403" i="6"/>
  <c r="CG403" i="6"/>
  <c r="CH403" i="6"/>
  <c r="BW403" i="6"/>
  <c r="BW402" i="6"/>
  <c r="BX402" i="6"/>
  <c r="BY402" i="6"/>
  <c r="BZ402" i="6"/>
  <c r="BW401" i="6"/>
  <c r="BX401" i="6"/>
  <c r="BY401" i="6"/>
  <c r="BZ401" i="6"/>
  <c r="CA401" i="6"/>
  <c r="CB401" i="6"/>
  <c r="CC401" i="6"/>
  <c r="CD401" i="6"/>
  <c r="CE401" i="6"/>
  <c r="CF401" i="6"/>
  <c r="CG401" i="6"/>
  <c r="CH401" i="6"/>
  <c r="CU405" i="6"/>
  <c r="CU404" i="6"/>
  <c r="CU400" i="6"/>
  <c r="CU399" i="6"/>
  <c r="CU398" i="6"/>
  <c r="BK403" i="6"/>
  <c r="BL403" i="6"/>
  <c r="BM403" i="6"/>
  <c r="BN403" i="6"/>
  <c r="BO403" i="6"/>
  <c r="BP403" i="6"/>
  <c r="BQ403" i="6"/>
  <c r="BR403" i="6"/>
  <c r="BS403" i="6"/>
  <c r="BT403" i="6"/>
  <c r="BU403" i="6"/>
  <c r="BV403" i="6"/>
  <c r="BK402" i="6"/>
  <c r="BL402" i="6"/>
  <c r="BM402" i="6"/>
  <c r="BN402" i="6"/>
  <c r="BO402" i="6"/>
  <c r="BP402" i="6"/>
  <c r="BQ402" i="6"/>
  <c r="BR402" i="6"/>
  <c r="BS402" i="6"/>
  <c r="BT402" i="6"/>
  <c r="BU402" i="6"/>
  <c r="BV402" i="6"/>
  <c r="BK401" i="6"/>
  <c r="BL401" i="6"/>
  <c r="BM401" i="6"/>
  <c r="BN401" i="6"/>
  <c r="BO401" i="6"/>
  <c r="BP401" i="6"/>
  <c r="BQ401" i="6"/>
  <c r="BR401" i="6"/>
  <c r="BS401" i="6"/>
  <c r="BT401" i="6"/>
  <c r="BU401" i="6"/>
  <c r="BV401" i="6"/>
  <c r="AZ401" i="6"/>
  <c r="BA401" i="6"/>
  <c r="BB401" i="6"/>
  <c r="BC401" i="6"/>
  <c r="BD401" i="6"/>
  <c r="BE401" i="6"/>
  <c r="BF401" i="6"/>
  <c r="BG401" i="6"/>
  <c r="BH401" i="6"/>
  <c r="BI401" i="6"/>
  <c r="BJ401" i="6"/>
  <c r="AY403" i="6"/>
  <c r="AZ403" i="6"/>
  <c r="BA403" i="6"/>
  <c r="BB403" i="6"/>
  <c r="BC403" i="6"/>
  <c r="BD403" i="6"/>
  <c r="BE403" i="6"/>
  <c r="BF403" i="6"/>
  <c r="BG403" i="6"/>
  <c r="BH403" i="6"/>
  <c r="BI403" i="6"/>
  <c r="BJ403" i="6"/>
  <c r="AY402" i="6"/>
  <c r="AZ402" i="6"/>
  <c r="BA402" i="6"/>
  <c r="BB402" i="6"/>
  <c r="BC402" i="6"/>
  <c r="BD402" i="6"/>
  <c r="BE402" i="6"/>
  <c r="BF402" i="6"/>
  <c r="BG402" i="6"/>
  <c r="BH402" i="6"/>
  <c r="BI402" i="6"/>
  <c r="BJ402" i="6"/>
  <c r="AY401" i="6"/>
  <c r="AM403" i="6"/>
  <c r="AN403" i="6"/>
  <c r="AO403" i="6"/>
  <c r="AP403" i="6"/>
  <c r="AQ403" i="6"/>
  <c r="AR403" i="6"/>
  <c r="AS403" i="6"/>
  <c r="AT403" i="6"/>
  <c r="AU403" i="6"/>
  <c r="AV403" i="6"/>
  <c r="AW403" i="6"/>
  <c r="AX403" i="6"/>
  <c r="AM402" i="6"/>
  <c r="AN402" i="6"/>
  <c r="AO402" i="6"/>
  <c r="AP402" i="6"/>
  <c r="AQ402" i="6"/>
  <c r="AR402" i="6"/>
  <c r="AS402" i="6"/>
  <c r="AT402" i="6"/>
  <c r="AU402" i="6"/>
  <c r="AV402" i="6"/>
  <c r="AW402" i="6"/>
  <c r="AX402" i="6"/>
  <c r="AM401" i="6"/>
  <c r="AN401" i="6"/>
  <c r="AO401" i="6"/>
  <c r="AP401" i="6"/>
  <c r="AQ401" i="6"/>
  <c r="AR401" i="6"/>
  <c r="AS401" i="6"/>
  <c r="AT401" i="6"/>
  <c r="AU401" i="6"/>
  <c r="AV401" i="6"/>
  <c r="AW401" i="6"/>
  <c r="AX401" i="6"/>
  <c r="BK373" i="14"/>
  <c r="BK371" i="14"/>
  <c r="BK369" i="14"/>
  <c r="BK367" i="14"/>
  <c r="BK365" i="14"/>
  <c r="BK363" i="14"/>
  <c r="BK361" i="14"/>
  <c r="BK359" i="14"/>
  <c r="BK331" i="14"/>
  <c r="BK329" i="14"/>
  <c r="AL1653" i="4"/>
  <c r="AK1653" i="4"/>
  <c r="AJ1653" i="4"/>
  <c r="AI1653" i="4"/>
  <c r="AH1653" i="4"/>
  <c r="AG1653" i="4"/>
  <c r="AF1653" i="4"/>
  <c r="AE1653" i="4"/>
  <c r="AD1653" i="4"/>
  <c r="AC1653" i="4"/>
  <c r="AB1653" i="4"/>
  <c r="AA1653" i="4"/>
  <c r="Z1653" i="4"/>
  <c r="Y1653" i="4"/>
  <c r="X1653" i="4"/>
  <c r="W1653" i="4"/>
  <c r="V1653" i="4"/>
  <c r="U1653" i="4"/>
  <c r="T1653" i="4"/>
  <c r="S1653" i="4"/>
  <c r="R1653" i="4"/>
  <c r="Q1653" i="4"/>
  <c r="P1653" i="4"/>
  <c r="O1653" i="4"/>
  <c r="AL1651" i="4"/>
  <c r="AK1651" i="4"/>
  <c r="AJ1651" i="4"/>
  <c r="AI1651" i="4"/>
  <c r="AH1651" i="4"/>
  <c r="AG1651" i="4"/>
  <c r="AF1651" i="4"/>
  <c r="AE1651" i="4"/>
  <c r="AD1651" i="4"/>
  <c r="AC1651" i="4"/>
  <c r="AB1651" i="4"/>
  <c r="AA1651" i="4"/>
  <c r="Z1651" i="4"/>
  <c r="Y1651" i="4"/>
  <c r="X1651" i="4"/>
  <c r="W1651" i="4"/>
  <c r="V1651" i="4"/>
  <c r="U1651" i="4"/>
  <c r="T1651" i="4"/>
  <c r="S1651" i="4"/>
  <c r="R1651" i="4"/>
  <c r="Q1651" i="4"/>
  <c r="P1651" i="4"/>
  <c r="O1651" i="4"/>
  <c r="O55" i="12"/>
  <c r="O237" i="11"/>
  <c r="K56" i="12"/>
  <c r="K236" i="11"/>
  <c r="I55" i="12"/>
  <c r="I237" i="11"/>
  <c r="Q55" i="12"/>
  <c r="Q237" i="11"/>
  <c r="U55" i="12"/>
  <c r="U237" i="11"/>
  <c r="Y55" i="12"/>
  <c r="Y237" i="11"/>
  <c r="E56" i="12"/>
  <c r="E236" i="11"/>
  <c r="I56" i="12"/>
  <c r="I236" i="11"/>
  <c r="M56" i="12"/>
  <c r="M236" i="11"/>
  <c r="Q56" i="12"/>
  <c r="Q236" i="11"/>
  <c r="U56" i="12"/>
  <c r="U236" i="11"/>
  <c r="Y56" i="12"/>
  <c r="Y236" i="11"/>
  <c r="G55" i="12"/>
  <c r="G237" i="11"/>
  <c r="W55" i="12"/>
  <c r="W237" i="11"/>
  <c r="E55" i="12"/>
  <c r="E237" i="11"/>
  <c r="M55" i="12"/>
  <c r="M237" i="11"/>
  <c r="F55" i="12"/>
  <c r="F237" i="11"/>
  <c r="J55" i="12"/>
  <c r="J237" i="11"/>
  <c r="N55" i="12"/>
  <c r="N237" i="11"/>
  <c r="R55" i="12"/>
  <c r="R237" i="11"/>
  <c r="V55" i="12"/>
  <c r="V237" i="11"/>
  <c r="Z55" i="12"/>
  <c r="Z237" i="11"/>
  <c r="F56" i="12"/>
  <c r="F236" i="11"/>
  <c r="J56" i="12"/>
  <c r="J236" i="11"/>
  <c r="N56" i="12"/>
  <c r="N236" i="11"/>
  <c r="R56" i="12"/>
  <c r="R236" i="11"/>
  <c r="V56" i="12"/>
  <c r="V236" i="11"/>
  <c r="Z56" i="12"/>
  <c r="Z236" i="11"/>
  <c r="K55" i="12"/>
  <c r="K237" i="11"/>
  <c r="C56" i="12"/>
  <c r="C236" i="11"/>
  <c r="O56" i="12"/>
  <c r="O236" i="11"/>
  <c r="S56" i="12"/>
  <c r="S236" i="11"/>
  <c r="W56" i="12"/>
  <c r="W236" i="11"/>
  <c r="C55" i="12"/>
  <c r="C237" i="11"/>
  <c r="S55" i="12"/>
  <c r="S237" i="11"/>
  <c r="G56" i="12"/>
  <c r="G236" i="11"/>
  <c r="D55" i="12"/>
  <c r="D237" i="11"/>
  <c r="H55" i="12"/>
  <c r="H237" i="11"/>
  <c r="L55" i="12"/>
  <c r="L237" i="11"/>
  <c r="P55" i="12"/>
  <c r="P237" i="11"/>
  <c r="T55" i="12"/>
  <c r="T237" i="11"/>
  <c r="X237" i="11"/>
  <c r="X55" i="12"/>
  <c r="D56" i="12"/>
  <c r="D236" i="11"/>
  <c r="H236" i="11"/>
  <c r="H56" i="12"/>
  <c r="L56" i="12"/>
  <c r="L236" i="11"/>
  <c r="P236" i="11"/>
  <c r="P56" i="12"/>
  <c r="T56" i="12"/>
  <c r="T236" i="11"/>
  <c r="X236" i="11"/>
  <c r="X56" i="12"/>
  <c r="CA402" i="6"/>
  <c r="CB402" i="6"/>
  <c r="CC402" i="6"/>
  <c r="CD402" i="6"/>
  <c r="CE402" i="6"/>
  <c r="CF402" i="6"/>
  <c r="CG402" i="6"/>
  <c r="CH402" i="6"/>
  <c r="CU403" i="6"/>
  <c r="CU401" i="6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V90" i="12"/>
  <c r="AU90" i="12"/>
  <c r="AT90" i="12"/>
  <c r="AS90" i="12"/>
  <c r="AR90" i="12"/>
  <c r="AP90" i="12"/>
  <c r="AO90" i="12"/>
  <c r="AN90" i="12"/>
  <c r="AM90" i="12"/>
  <c r="AL90" i="12"/>
  <c r="AJ90" i="12"/>
  <c r="AI90" i="12"/>
  <c r="AH90" i="12"/>
  <c r="AG90" i="12"/>
  <c r="AF90" i="12"/>
  <c r="AD90" i="12"/>
  <c r="AC90" i="12"/>
  <c r="AB90" i="12"/>
  <c r="AA90" i="12"/>
  <c r="Z90" i="12"/>
  <c r="X90" i="12"/>
  <c r="W90" i="12"/>
  <c r="V90" i="12"/>
  <c r="U90" i="12"/>
  <c r="T90" i="12"/>
  <c r="R90" i="12"/>
  <c r="Q90" i="12"/>
  <c r="P90" i="12"/>
  <c r="O90" i="12"/>
  <c r="N90" i="12"/>
  <c r="L90" i="12"/>
  <c r="K90" i="12"/>
  <c r="J90" i="12"/>
  <c r="I90" i="12"/>
  <c r="H90" i="12"/>
  <c r="F90" i="12"/>
  <c r="E90" i="12"/>
  <c r="D90" i="12"/>
  <c r="C90" i="12"/>
  <c r="CU402" i="6"/>
  <c r="CZ95" i="8"/>
  <c r="DA95" i="8"/>
  <c r="DB95" i="8"/>
  <c r="DC95" i="8"/>
  <c r="DD95" i="8"/>
  <c r="DE95" i="8"/>
  <c r="DF95" i="8"/>
  <c r="DG95" i="8"/>
  <c r="DH95" i="8"/>
  <c r="DI95" i="8"/>
  <c r="DJ95" i="8"/>
  <c r="DK95" i="8"/>
  <c r="DL95" i="8"/>
  <c r="DM95" i="8"/>
  <c r="DN95" i="8"/>
  <c r="DO95" i="8"/>
  <c r="DP95" i="8"/>
  <c r="DQ95" i="8"/>
  <c r="DR95" i="8"/>
  <c r="DS95" i="8"/>
  <c r="DT95" i="8"/>
  <c r="DU95" i="8"/>
  <c r="DV95" i="8"/>
  <c r="DW95" i="8"/>
  <c r="DX95" i="8"/>
  <c r="DY95" i="8"/>
  <c r="DZ95" i="8"/>
  <c r="EA95" i="8"/>
  <c r="EB95" i="8"/>
  <c r="EC95" i="8"/>
  <c r="ED95" i="8"/>
  <c r="EE95" i="8"/>
  <c r="EF95" i="8"/>
  <c r="EG95" i="8"/>
  <c r="EH95" i="8"/>
  <c r="EI95" i="8"/>
  <c r="EJ95" i="8"/>
  <c r="EK95" i="8"/>
  <c r="EL95" i="8"/>
  <c r="EM95" i="8"/>
  <c r="EN95" i="8"/>
  <c r="EO95" i="8"/>
  <c r="EP95" i="8"/>
  <c r="EQ95" i="8"/>
  <c r="ER95" i="8"/>
  <c r="ES95" i="8"/>
  <c r="ET95" i="8"/>
  <c r="EU95" i="8"/>
  <c r="EV95" i="8"/>
  <c r="EW95" i="8"/>
  <c r="EX95" i="8"/>
  <c r="EY95" i="8"/>
  <c r="EZ95" i="8"/>
  <c r="FA95" i="8"/>
  <c r="FB95" i="8"/>
  <c r="FC95" i="8"/>
  <c r="FD95" i="8"/>
  <c r="FE95" i="8"/>
  <c r="FF95" i="8"/>
  <c r="FG95" i="8"/>
  <c r="FH95" i="8"/>
  <c r="FI95" i="8"/>
  <c r="FJ95" i="8"/>
  <c r="FK95" i="8"/>
  <c r="FL95" i="8"/>
  <c r="FM95" i="8"/>
  <c r="FN95" i="8"/>
  <c r="FO95" i="8"/>
  <c r="FP95" i="8"/>
  <c r="FQ95" i="8"/>
  <c r="FR95" i="8"/>
  <c r="FS95" i="8"/>
  <c r="FT95" i="8"/>
  <c r="FU95" i="8"/>
  <c r="FV95" i="8"/>
  <c r="FW95" i="8"/>
  <c r="FX95" i="8"/>
  <c r="FY95" i="8"/>
  <c r="FZ95" i="8"/>
  <c r="GA95" i="8"/>
  <c r="GB95" i="8"/>
  <c r="GC95" i="8"/>
  <c r="GD95" i="8"/>
  <c r="GE95" i="8"/>
  <c r="GF95" i="8"/>
  <c r="GG95" i="8"/>
  <c r="GH95" i="8"/>
  <c r="GI95" i="8"/>
  <c r="GJ95" i="8"/>
  <c r="GK95" i="8"/>
  <c r="GL95" i="8"/>
  <c r="GM95" i="8"/>
  <c r="GN95" i="8"/>
  <c r="GO95" i="8"/>
  <c r="GP95" i="8"/>
  <c r="GQ95" i="8"/>
  <c r="GR95" i="8"/>
  <c r="GS95" i="8"/>
  <c r="GT95" i="8"/>
  <c r="GU95" i="8"/>
  <c r="GV95" i="8"/>
  <c r="GW95" i="8"/>
  <c r="GX95" i="8"/>
  <c r="GY95" i="8"/>
  <c r="GZ95" i="8"/>
  <c r="HA95" i="8"/>
  <c r="HB95" i="8"/>
  <c r="HC95" i="8"/>
  <c r="HD95" i="8"/>
  <c r="HE95" i="8"/>
  <c r="HF95" i="8"/>
  <c r="HG95" i="8"/>
  <c r="HH95" i="8"/>
  <c r="HI95" i="8"/>
  <c r="HJ95" i="8"/>
  <c r="HK95" i="8"/>
  <c r="HL95" i="8"/>
  <c r="HM95" i="8"/>
  <c r="HN95" i="8"/>
  <c r="HO95" i="8"/>
  <c r="HP95" i="8"/>
  <c r="HQ95" i="8"/>
  <c r="HR95" i="8"/>
  <c r="HS95" i="8"/>
  <c r="HT95" i="8"/>
  <c r="HU95" i="8"/>
  <c r="HV95" i="8"/>
  <c r="HW95" i="8"/>
  <c r="HX95" i="8"/>
  <c r="HY95" i="8"/>
  <c r="HZ95" i="8"/>
  <c r="IA95" i="8"/>
  <c r="IB95" i="8"/>
  <c r="IC95" i="8"/>
  <c r="ID95" i="8"/>
  <c r="IE95" i="8"/>
  <c r="IF95" i="8"/>
  <c r="IG95" i="8"/>
  <c r="IH95" i="8"/>
  <c r="II95" i="8"/>
  <c r="IJ95" i="8"/>
  <c r="IK95" i="8"/>
  <c r="CY93" i="8"/>
  <c r="CZ93" i="8"/>
  <c r="DA93" i="8"/>
  <c r="DB93" i="8"/>
  <c r="DC93" i="8"/>
  <c r="DD93" i="8"/>
  <c r="DE93" i="8"/>
  <c r="DF93" i="8"/>
  <c r="DG93" i="8"/>
  <c r="DH93" i="8"/>
  <c r="DI93" i="8"/>
  <c r="DJ93" i="8"/>
  <c r="DK93" i="8"/>
  <c r="DL93" i="8"/>
  <c r="DM93" i="8"/>
  <c r="DN93" i="8"/>
  <c r="DO93" i="8"/>
  <c r="DP93" i="8"/>
  <c r="DQ93" i="8"/>
  <c r="DR93" i="8"/>
  <c r="DS93" i="8"/>
  <c r="DT93" i="8"/>
  <c r="DU93" i="8"/>
  <c r="DV93" i="8"/>
  <c r="DW93" i="8"/>
  <c r="DX93" i="8"/>
  <c r="DY93" i="8"/>
  <c r="DZ93" i="8"/>
  <c r="EA93" i="8"/>
  <c r="EB93" i="8"/>
  <c r="EC93" i="8"/>
  <c r="ED93" i="8"/>
  <c r="EE93" i="8"/>
  <c r="EF93" i="8"/>
  <c r="EG93" i="8"/>
  <c r="EH93" i="8"/>
  <c r="EI93" i="8"/>
  <c r="EJ93" i="8"/>
  <c r="EK93" i="8"/>
  <c r="EL93" i="8"/>
  <c r="EM93" i="8"/>
  <c r="EN93" i="8"/>
  <c r="EO93" i="8"/>
  <c r="EP93" i="8"/>
  <c r="EQ93" i="8"/>
  <c r="ER93" i="8"/>
  <c r="ES93" i="8"/>
  <c r="ET93" i="8"/>
  <c r="EU93" i="8"/>
  <c r="EV93" i="8"/>
  <c r="EW93" i="8"/>
  <c r="EX93" i="8"/>
  <c r="EY93" i="8"/>
  <c r="EZ93" i="8"/>
  <c r="FA93" i="8"/>
  <c r="FB93" i="8"/>
  <c r="FC93" i="8"/>
  <c r="FD93" i="8"/>
  <c r="FE93" i="8"/>
  <c r="FF93" i="8"/>
  <c r="FG93" i="8"/>
  <c r="FH93" i="8"/>
  <c r="FI93" i="8"/>
  <c r="FJ93" i="8"/>
  <c r="FK93" i="8"/>
  <c r="FL93" i="8"/>
  <c r="FM93" i="8"/>
  <c r="FN93" i="8"/>
  <c r="FO93" i="8"/>
  <c r="FP93" i="8"/>
  <c r="FQ93" i="8"/>
  <c r="FR93" i="8"/>
  <c r="FS93" i="8"/>
  <c r="FT93" i="8"/>
  <c r="FU93" i="8"/>
  <c r="FV93" i="8"/>
  <c r="FW93" i="8"/>
  <c r="FX93" i="8"/>
  <c r="FY93" i="8"/>
  <c r="FZ93" i="8"/>
  <c r="GA93" i="8"/>
  <c r="GB93" i="8"/>
  <c r="GC93" i="8"/>
  <c r="GD93" i="8"/>
  <c r="GE93" i="8"/>
  <c r="GF93" i="8"/>
  <c r="GG93" i="8"/>
  <c r="GH93" i="8"/>
  <c r="GI93" i="8"/>
  <c r="GJ93" i="8"/>
  <c r="GK93" i="8"/>
  <c r="GL93" i="8"/>
  <c r="GM93" i="8"/>
  <c r="GN93" i="8"/>
  <c r="GO93" i="8"/>
  <c r="GP93" i="8"/>
  <c r="GQ93" i="8"/>
  <c r="GR93" i="8"/>
  <c r="GS93" i="8"/>
  <c r="GT93" i="8"/>
  <c r="GU93" i="8"/>
  <c r="GV93" i="8"/>
  <c r="GW93" i="8"/>
  <c r="GX93" i="8"/>
  <c r="GY93" i="8"/>
  <c r="GZ93" i="8"/>
  <c r="HA93" i="8"/>
  <c r="HB93" i="8"/>
  <c r="HC93" i="8"/>
  <c r="HD93" i="8"/>
  <c r="HE93" i="8"/>
  <c r="HF93" i="8"/>
  <c r="HG93" i="8"/>
  <c r="HH93" i="8"/>
  <c r="HI93" i="8"/>
  <c r="HJ93" i="8"/>
  <c r="HK93" i="8"/>
  <c r="HL93" i="8"/>
  <c r="HM93" i="8"/>
  <c r="HN93" i="8"/>
  <c r="HO93" i="8"/>
  <c r="HP93" i="8"/>
  <c r="HQ93" i="8"/>
  <c r="HR93" i="8"/>
  <c r="HS93" i="8"/>
  <c r="HT93" i="8"/>
  <c r="HU93" i="8"/>
  <c r="HV93" i="8"/>
  <c r="HW93" i="8"/>
  <c r="HX93" i="8"/>
  <c r="HY93" i="8"/>
  <c r="HZ93" i="8"/>
  <c r="IA93" i="8"/>
  <c r="IB93" i="8"/>
  <c r="IC93" i="8"/>
  <c r="ID93" i="8"/>
  <c r="IE93" i="8"/>
  <c r="IF93" i="8"/>
  <c r="IG93" i="8"/>
  <c r="IH93" i="8"/>
  <c r="II93" i="8"/>
  <c r="IJ93" i="8"/>
  <c r="IK93" i="8"/>
  <c r="CY94" i="8"/>
  <c r="CZ94" i="8"/>
  <c r="DA94" i="8"/>
  <c r="DB94" i="8"/>
  <c r="DC94" i="8"/>
  <c r="DD94" i="8"/>
  <c r="DE94" i="8"/>
  <c r="DF94" i="8"/>
  <c r="DG94" i="8"/>
  <c r="DH94" i="8"/>
  <c r="DI94" i="8"/>
  <c r="DJ94" i="8"/>
  <c r="DK94" i="8"/>
  <c r="DL94" i="8"/>
  <c r="DM94" i="8"/>
  <c r="DN94" i="8"/>
  <c r="DO94" i="8"/>
  <c r="DP94" i="8"/>
  <c r="DQ94" i="8"/>
  <c r="DR94" i="8"/>
  <c r="DS94" i="8"/>
  <c r="DT94" i="8"/>
  <c r="DU94" i="8"/>
  <c r="DV94" i="8"/>
  <c r="DW94" i="8"/>
  <c r="DX94" i="8"/>
  <c r="DY94" i="8"/>
  <c r="DZ94" i="8"/>
  <c r="EA94" i="8"/>
  <c r="EB94" i="8"/>
  <c r="EC94" i="8"/>
  <c r="ED94" i="8"/>
  <c r="EE94" i="8"/>
  <c r="EF94" i="8"/>
  <c r="EG94" i="8"/>
  <c r="EH94" i="8"/>
  <c r="EI94" i="8"/>
  <c r="EJ94" i="8"/>
  <c r="EK94" i="8"/>
  <c r="EL94" i="8"/>
  <c r="EM94" i="8"/>
  <c r="EN94" i="8"/>
  <c r="EO94" i="8"/>
  <c r="EP94" i="8"/>
  <c r="EQ94" i="8"/>
  <c r="ER94" i="8"/>
  <c r="ES94" i="8"/>
  <c r="ET94" i="8"/>
  <c r="EU94" i="8"/>
  <c r="EV94" i="8"/>
  <c r="EW94" i="8"/>
  <c r="EX94" i="8"/>
  <c r="EY94" i="8"/>
  <c r="EZ94" i="8"/>
  <c r="FA94" i="8"/>
  <c r="FB94" i="8"/>
  <c r="FC94" i="8"/>
  <c r="FD94" i="8"/>
  <c r="FE94" i="8"/>
  <c r="FF94" i="8"/>
  <c r="FG94" i="8"/>
  <c r="FH94" i="8"/>
  <c r="FI94" i="8"/>
  <c r="FJ94" i="8"/>
  <c r="FK94" i="8"/>
  <c r="FL94" i="8"/>
  <c r="FM94" i="8"/>
  <c r="FN94" i="8"/>
  <c r="FO94" i="8"/>
  <c r="FP94" i="8"/>
  <c r="FQ94" i="8"/>
  <c r="FR94" i="8"/>
  <c r="FS94" i="8"/>
  <c r="FT94" i="8"/>
  <c r="FU94" i="8"/>
  <c r="FV94" i="8"/>
  <c r="FW94" i="8"/>
  <c r="FX94" i="8"/>
  <c r="FY94" i="8"/>
  <c r="FZ94" i="8"/>
  <c r="GA94" i="8"/>
  <c r="GB94" i="8"/>
  <c r="GC94" i="8"/>
  <c r="GD94" i="8"/>
  <c r="GE94" i="8"/>
  <c r="GF94" i="8"/>
  <c r="GG94" i="8"/>
  <c r="GH94" i="8"/>
  <c r="GI94" i="8"/>
  <c r="GJ94" i="8"/>
  <c r="GK94" i="8"/>
  <c r="GL94" i="8"/>
  <c r="GM94" i="8"/>
  <c r="GN94" i="8"/>
  <c r="GO94" i="8"/>
  <c r="GP94" i="8"/>
  <c r="GQ94" i="8"/>
  <c r="GR94" i="8"/>
  <c r="GS94" i="8"/>
  <c r="GT94" i="8"/>
  <c r="GU94" i="8"/>
  <c r="GV94" i="8"/>
  <c r="GW94" i="8"/>
  <c r="GX94" i="8"/>
  <c r="GY94" i="8"/>
  <c r="GZ94" i="8"/>
  <c r="HA94" i="8"/>
  <c r="HB94" i="8"/>
  <c r="HC94" i="8"/>
  <c r="HD94" i="8"/>
  <c r="HE94" i="8"/>
  <c r="HF94" i="8"/>
  <c r="HG94" i="8"/>
  <c r="HH94" i="8"/>
  <c r="HI94" i="8"/>
  <c r="HJ94" i="8"/>
  <c r="HK94" i="8"/>
  <c r="HL94" i="8"/>
  <c r="HM94" i="8"/>
  <c r="HN94" i="8"/>
  <c r="HO94" i="8"/>
  <c r="HP94" i="8"/>
  <c r="HQ94" i="8"/>
  <c r="HR94" i="8"/>
  <c r="HS94" i="8"/>
  <c r="HT94" i="8"/>
  <c r="HU94" i="8"/>
  <c r="HV94" i="8"/>
  <c r="HW94" i="8"/>
  <c r="HX94" i="8"/>
  <c r="HY94" i="8"/>
  <c r="HZ94" i="8"/>
  <c r="IA94" i="8"/>
  <c r="IB94" i="8"/>
  <c r="IC94" i="8"/>
  <c r="ID94" i="8"/>
  <c r="IE94" i="8"/>
  <c r="IF94" i="8"/>
  <c r="IG94" i="8"/>
  <c r="IH94" i="8"/>
  <c r="II94" i="8"/>
  <c r="IJ94" i="8"/>
  <c r="IK94" i="8"/>
  <c r="CY92" i="8"/>
  <c r="CZ92" i="8"/>
  <c r="DA92" i="8"/>
  <c r="DB92" i="8"/>
  <c r="DC92" i="8"/>
  <c r="DD92" i="8"/>
  <c r="DE92" i="8"/>
  <c r="DF92" i="8"/>
  <c r="DG92" i="8"/>
  <c r="DH92" i="8"/>
  <c r="DI92" i="8"/>
  <c r="DJ92" i="8"/>
  <c r="DK92" i="8"/>
  <c r="DL92" i="8"/>
  <c r="DM92" i="8"/>
  <c r="DN92" i="8"/>
  <c r="DO92" i="8"/>
  <c r="DP92" i="8"/>
  <c r="DQ92" i="8"/>
  <c r="DR92" i="8"/>
  <c r="DS92" i="8"/>
  <c r="DT92" i="8"/>
  <c r="DU92" i="8"/>
  <c r="DV92" i="8"/>
  <c r="DW92" i="8"/>
  <c r="DX92" i="8"/>
  <c r="DY92" i="8"/>
  <c r="DZ92" i="8"/>
  <c r="EA92" i="8"/>
  <c r="EB92" i="8"/>
  <c r="EC92" i="8"/>
  <c r="ED92" i="8"/>
  <c r="EE92" i="8"/>
  <c r="EF92" i="8"/>
  <c r="EG92" i="8"/>
  <c r="EH92" i="8"/>
  <c r="EI92" i="8"/>
  <c r="EJ92" i="8"/>
  <c r="EK92" i="8"/>
  <c r="EL92" i="8"/>
  <c r="EM92" i="8"/>
  <c r="EN92" i="8"/>
  <c r="EO92" i="8"/>
  <c r="EP92" i="8"/>
  <c r="EQ92" i="8"/>
  <c r="ER92" i="8"/>
  <c r="ES92" i="8"/>
  <c r="ET92" i="8"/>
  <c r="EU92" i="8"/>
  <c r="EV92" i="8"/>
  <c r="EW92" i="8"/>
  <c r="EX92" i="8"/>
  <c r="EY92" i="8"/>
  <c r="EZ92" i="8"/>
  <c r="FA92" i="8"/>
  <c r="FB92" i="8"/>
  <c r="FC92" i="8"/>
  <c r="FD92" i="8"/>
  <c r="FE92" i="8"/>
  <c r="FF92" i="8"/>
  <c r="FG92" i="8"/>
  <c r="FH92" i="8"/>
  <c r="FI92" i="8"/>
  <c r="FJ92" i="8"/>
  <c r="FK92" i="8"/>
  <c r="FL92" i="8"/>
  <c r="FM92" i="8"/>
  <c r="FN92" i="8"/>
  <c r="FO92" i="8"/>
  <c r="FP92" i="8"/>
  <c r="FQ92" i="8"/>
  <c r="FR92" i="8"/>
  <c r="FS92" i="8"/>
  <c r="FT92" i="8"/>
  <c r="FU92" i="8"/>
  <c r="FV92" i="8"/>
  <c r="FW92" i="8"/>
  <c r="FX92" i="8"/>
  <c r="FY92" i="8"/>
  <c r="FZ92" i="8"/>
  <c r="GA92" i="8"/>
  <c r="GB92" i="8"/>
  <c r="GC92" i="8"/>
  <c r="GD92" i="8"/>
  <c r="GE92" i="8"/>
  <c r="GF92" i="8"/>
  <c r="GG92" i="8"/>
  <c r="GH92" i="8"/>
  <c r="GI92" i="8"/>
  <c r="GJ92" i="8"/>
  <c r="GK92" i="8"/>
  <c r="GL92" i="8"/>
  <c r="GM92" i="8"/>
  <c r="GN92" i="8"/>
  <c r="GO92" i="8"/>
  <c r="GP92" i="8"/>
  <c r="GQ92" i="8"/>
  <c r="GR92" i="8"/>
  <c r="GS92" i="8"/>
  <c r="GT92" i="8"/>
  <c r="GU92" i="8"/>
  <c r="GV92" i="8"/>
  <c r="GW92" i="8"/>
  <c r="GX92" i="8"/>
  <c r="GY92" i="8"/>
  <c r="GZ92" i="8"/>
  <c r="HA92" i="8"/>
  <c r="HB92" i="8"/>
  <c r="HC92" i="8"/>
  <c r="HD92" i="8"/>
  <c r="HE92" i="8"/>
  <c r="HF92" i="8"/>
  <c r="HG92" i="8"/>
  <c r="HH92" i="8"/>
  <c r="HI92" i="8"/>
  <c r="HJ92" i="8"/>
  <c r="HK92" i="8"/>
  <c r="HL92" i="8"/>
  <c r="HM92" i="8"/>
  <c r="HN92" i="8"/>
  <c r="HO92" i="8"/>
  <c r="HP92" i="8"/>
  <c r="HQ92" i="8"/>
  <c r="HR92" i="8"/>
  <c r="HS92" i="8"/>
  <c r="HT92" i="8"/>
  <c r="HU92" i="8"/>
  <c r="HV92" i="8"/>
  <c r="HW92" i="8"/>
  <c r="HX92" i="8"/>
  <c r="HY92" i="8"/>
  <c r="HZ92" i="8"/>
  <c r="IA92" i="8"/>
  <c r="IB92" i="8"/>
  <c r="IC92" i="8"/>
  <c r="ID92" i="8"/>
  <c r="IE92" i="8"/>
  <c r="IF92" i="8"/>
  <c r="IG92" i="8"/>
  <c r="IH92" i="8"/>
  <c r="II92" i="8"/>
  <c r="IJ92" i="8"/>
  <c r="IK92" i="8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B103" i="7"/>
  <c r="BW1673" i="4"/>
  <c r="BW1655" i="4"/>
  <c r="BW1633" i="4"/>
  <c r="BW1627" i="4"/>
  <c r="BW1613" i="4"/>
  <c r="BW1612" i="4"/>
  <c r="BW1611" i="4"/>
  <c r="C55" i="10"/>
  <c r="BJ61" i="12"/>
  <c r="BI61" i="12"/>
  <c r="BH61" i="12"/>
  <c r="BG61" i="12"/>
  <c r="BF61" i="12"/>
  <c r="BE61" i="12"/>
  <c r="BD61" i="12"/>
  <c r="BC61" i="12"/>
  <c r="BB61" i="12"/>
  <c r="BA61" i="12"/>
  <c r="AZ61" i="12"/>
  <c r="AX61" i="12"/>
  <c r="AW61" i="12"/>
  <c r="AV61" i="12"/>
  <c r="AU61" i="12"/>
  <c r="AT61" i="12"/>
  <c r="AS61" i="12"/>
  <c r="AR61" i="12"/>
  <c r="AQ61" i="12"/>
  <c r="AP61" i="12"/>
  <c r="AO61" i="12"/>
  <c r="AN61" i="12"/>
  <c r="AL61" i="12"/>
  <c r="AK61" i="12"/>
  <c r="AJ61" i="12"/>
  <c r="AI61" i="12"/>
  <c r="AH61" i="12"/>
  <c r="AG61" i="12"/>
  <c r="AF61" i="12"/>
  <c r="AE61" i="12"/>
  <c r="AD61" i="12"/>
  <c r="AC61" i="12"/>
  <c r="AB61" i="12"/>
  <c r="Z61" i="12"/>
  <c r="Y61" i="12"/>
  <c r="X61" i="12"/>
  <c r="W61" i="12"/>
  <c r="V61" i="12"/>
  <c r="U61" i="12"/>
  <c r="T61" i="12"/>
  <c r="S61" i="12"/>
  <c r="R61" i="12"/>
  <c r="Q61" i="12"/>
  <c r="P61" i="12"/>
  <c r="N61" i="12"/>
  <c r="M61" i="12"/>
  <c r="L61" i="12"/>
  <c r="K61" i="12"/>
  <c r="J61" i="12"/>
  <c r="I61" i="12"/>
  <c r="H61" i="12"/>
  <c r="G61" i="12"/>
  <c r="F61" i="12"/>
  <c r="E61" i="12"/>
  <c r="D61" i="12"/>
  <c r="IL194" i="8"/>
  <c r="IX194" i="8"/>
  <c r="JJ194" i="8"/>
  <c r="JV194" i="8"/>
  <c r="BK325" i="14"/>
  <c r="BK323" i="14"/>
  <c r="BK319" i="14"/>
  <c r="BK318" i="14"/>
  <c r="BK315" i="14"/>
  <c r="BK313" i="14"/>
  <c r="BK310" i="14"/>
  <c r="BK309" i="14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Z397" i="6"/>
  <c r="AA397" i="6"/>
  <c r="AB397" i="6"/>
  <c r="AC397" i="6"/>
  <c r="AD397" i="6"/>
  <c r="AE397" i="6"/>
  <c r="AF397" i="6"/>
  <c r="AG397" i="6"/>
  <c r="AH397" i="6"/>
  <c r="AI397" i="6"/>
  <c r="AJ397" i="6"/>
  <c r="AK397" i="6"/>
  <c r="AL397" i="6"/>
  <c r="AM397" i="6"/>
  <c r="AN397" i="6"/>
  <c r="AO397" i="6"/>
  <c r="AP397" i="6"/>
  <c r="AQ397" i="6"/>
  <c r="AR397" i="6"/>
  <c r="AS397" i="6"/>
  <c r="AT397" i="6"/>
  <c r="AU397" i="6"/>
  <c r="AV397" i="6"/>
  <c r="AW397" i="6"/>
  <c r="AX397" i="6"/>
  <c r="AY397" i="6"/>
  <c r="AZ397" i="6"/>
  <c r="BA397" i="6"/>
  <c r="BB397" i="6"/>
  <c r="BC397" i="6"/>
  <c r="BD397" i="6"/>
  <c r="BE397" i="6"/>
  <c r="BF397" i="6"/>
  <c r="BG397" i="6"/>
  <c r="BH397" i="6"/>
  <c r="BI397" i="6"/>
  <c r="BJ397" i="6"/>
  <c r="BK397" i="6"/>
  <c r="BL397" i="6"/>
  <c r="BM397" i="6"/>
  <c r="BN397" i="6"/>
  <c r="BO397" i="6"/>
  <c r="BP397" i="6"/>
  <c r="BQ397" i="6"/>
  <c r="BR397" i="6"/>
  <c r="BS397" i="6"/>
  <c r="BT397" i="6"/>
  <c r="BU397" i="6"/>
  <c r="BV397" i="6"/>
  <c r="BW397" i="6"/>
  <c r="BX397" i="6"/>
  <c r="BY397" i="6"/>
  <c r="BZ397" i="6"/>
  <c r="CA397" i="6"/>
  <c r="CB397" i="6"/>
  <c r="CC397" i="6"/>
  <c r="CD397" i="6"/>
  <c r="CE397" i="6"/>
  <c r="CF397" i="6"/>
  <c r="CG397" i="6"/>
  <c r="CH397" i="6"/>
  <c r="CI397" i="6"/>
  <c r="CJ397" i="6"/>
  <c r="CK397" i="6"/>
  <c r="CL397" i="6"/>
  <c r="CM397" i="6"/>
  <c r="CN397" i="6"/>
  <c r="CO397" i="6"/>
  <c r="CP397" i="6"/>
  <c r="CQ397" i="6"/>
  <c r="CR397" i="6"/>
  <c r="CS397" i="6"/>
  <c r="CT397" i="6"/>
  <c r="BK307" i="14"/>
  <c r="BK303" i="14"/>
  <c r="BK301" i="14"/>
  <c r="BK298" i="14"/>
  <c r="BK296" i="14"/>
  <c r="BK292" i="14"/>
  <c r="BK290" i="14"/>
  <c r="BK286" i="14"/>
  <c r="BK281" i="14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Z394" i="6"/>
  <c r="AA394" i="6"/>
  <c r="AB394" i="6"/>
  <c r="AC394" i="6"/>
  <c r="AD394" i="6"/>
  <c r="AE394" i="6"/>
  <c r="AF394" i="6"/>
  <c r="AG394" i="6"/>
  <c r="AH394" i="6"/>
  <c r="AI394" i="6"/>
  <c r="AJ394" i="6"/>
  <c r="AK394" i="6"/>
  <c r="AL394" i="6"/>
  <c r="AM394" i="6"/>
  <c r="AN394" i="6"/>
  <c r="AO394" i="6"/>
  <c r="AP394" i="6"/>
  <c r="AQ394" i="6"/>
  <c r="AR394" i="6"/>
  <c r="AS394" i="6"/>
  <c r="AT394" i="6"/>
  <c r="AU394" i="6"/>
  <c r="AV394" i="6"/>
  <c r="AW394" i="6"/>
  <c r="AX394" i="6"/>
  <c r="AY394" i="6"/>
  <c r="AZ394" i="6"/>
  <c r="BA394" i="6"/>
  <c r="BB394" i="6"/>
  <c r="BC394" i="6"/>
  <c r="BD394" i="6"/>
  <c r="BE394" i="6"/>
  <c r="BF394" i="6"/>
  <c r="BG394" i="6"/>
  <c r="BH394" i="6"/>
  <c r="BI394" i="6"/>
  <c r="BJ394" i="6"/>
  <c r="BK394" i="6"/>
  <c r="BL394" i="6"/>
  <c r="BM394" i="6"/>
  <c r="BN394" i="6"/>
  <c r="BO394" i="6"/>
  <c r="BP394" i="6"/>
  <c r="BQ394" i="6"/>
  <c r="BR394" i="6"/>
  <c r="BS394" i="6"/>
  <c r="BT394" i="6"/>
  <c r="BU394" i="6"/>
  <c r="BV394" i="6"/>
  <c r="BW394" i="6"/>
  <c r="BX394" i="6"/>
  <c r="BY394" i="6"/>
  <c r="BZ394" i="6"/>
  <c r="CA394" i="6"/>
  <c r="CB394" i="6"/>
  <c r="CC394" i="6"/>
  <c r="CD394" i="6"/>
  <c r="CE394" i="6"/>
  <c r="CF394" i="6"/>
  <c r="CG394" i="6"/>
  <c r="CH394" i="6"/>
  <c r="CI394" i="6"/>
  <c r="CJ394" i="6"/>
  <c r="CK394" i="6"/>
  <c r="CL394" i="6"/>
  <c r="CM394" i="6"/>
  <c r="CN394" i="6"/>
  <c r="CO394" i="6"/>
  <c r="CP394" i="6"/>
  <c r="CQ394" i="6"/>
  <c r="CR394" i="6"/>
  <c r="CS394" i="6"/>
  <c r="CT394" i="6"/>
  <c r="AM393" i="6"/>
  <c r="BK280" i="14"/>
  <c r="BK279" i="14"/>
  <c r="AN393" i="6"/>
  <c r="AO393" i="6"/>
  <c r="AP393" i="6"/>
  <c r="AQ393" i="6"/>
  <c r="AR393" i="6"/>
  <c r="AS393" i="6"/>
  <c r="AT393" i="6"/>
  <c r="AU393" i="6"/>
  <c r="AV393" i="6"/>
  <c r="AW393" i="6"/>
  <c r="AX393" i="6"/>
  <c r="CT392" i="6"/>
  <c r="CS392" i="6"/>
  <c r="CR392" i="6"/>
  <c r="CQ392" i="6"/>
  <c r="CP392" i="6"/>
  <c r="CO392" i="6"/>
  <c r="CN392" i="6"/>
  <c r="CM392" i="6"/>
  <c r="CL392" i="6"/>
  <c r="CK392" i="6"/>
  <c r="CJ392" i="6"/>
  <c r="CI392" i="6"/>
  <c r="CH392" i="6"/>
  <c r="CG392" i="6"/>
  <c r="CF392" i="6"/>
  <c r="CE392" i="6"/>
  <c r="CD392" i="6"/>
  <c r="CC392" i="6"/>
  <c r="CB392" i="6"/>
  <c r="CA392" i="6"/>
  <c r="BZ392" i="6"/>
  <c r="BY392" i="6"/>
  <c r="BX392" i="6"/>
  <c r="BW392" i="6"/>
  <c r="BV392" i="6"/>
  <c r="BU392" i="6"/>
  <c r="BT392" i="6"/>
  <c r="BS392" i="6"/>
  <c r="BR392" i="6"/>
  <c r="BQ392" i="6"/>
  <c r="BP392" i="6"/>
  <c r="BO392" i="6"/>
  <c r="BN392" i="6"/>
  <c r="BM392" i="6"/>
  <c r="BL392" i="6"/>
  <c r="BK392" i="6"/>
  <c r="BJ392" i="6"/>
  <c r="BI392" i="6"/>
  <c r="BH392" i="6"/>
  <c r="BG392" i="6"/>
  <c r="BF392" i="6"/>
  <c r="BE392" i="6"/>
  <c r="BD392" i="6"/>
  <c r="BC392" i="6"/>
  <c r="BB392" i="6"/>
  <c r="BA392" i="6"/>
  <c r="AZ392" i="6"/>
  <c r="AY392" i="6"/>
  <c r="AX392" i="6"/>
  <c r="AW392" i="6"/>
  <c r="AV392" i="6"/>
  <c r="AU392" i="6"/>
  <c r="AT392" i="6"/>
  <c r="AS392" i="6"/>
  <c r="AR392" i="6"/>
  <c r="AQ392" i="6"/>
  <c r="AP392" i="6"/>
  <c r="AO392" i="6"/>
  <c r="AN392" i="6"/>
  <c r="AM392" i="6"/>
  <c r="C6" i="14"/>
  <c r="BK155" i="14"/>
  <c r="BK153" i="14"/>
  <c r="BK151" i="14"/>
  <c r="BK149" i="14"/>
  <c r="BK142" i="14"/>
  <c r="BK126" i="14"/>
  <c r="BK180" i="14"/>
  <c r="BK175" i="14"/>
  <c r="BK174" i="14"/>
  <c r="BK173" i="14"/>
  <c r="BK169" i="14"/>
  <c r="AY393" i="6"/>
  <c r="AZ393" i="6"/>
  <c r="BA393" i="6"/>
  <c r="BB393" i="6"/>
  <c r="BC393" i="6"/>
  <c r="BD393" i="6"/>
  <c r="BE393" i="6"/>
  <c r="BF393" i="6"/>
  <c r="BG393" i="6"/>
  <c r="BH393" i="6"/>
  <c r="BI393" i="6"/>
  <c r="BJ393" i="6"/>
  <c r="C7" i="14"/>
  <c r="BK393" i="6"/>
  <c r="BL393" i="6"/>
  <c r="BM393" i="6"/>
  <c r="BN393" i="6"/>
  <c r="BO393" i="6"/>
  <c r="BP393" i="6"/>
  <c r="BQ393" i="6"/>
  <c r="BR393" i="6"/>
  <c r="BS393" i="6"/>
  <c r="BT393" i="6"/>
  <c r="BU393" i="6"/>
  <c r="BV393" i="6"/>
  <c r="BW393" i="6"/>
  <c r="BX393" i="6"/>
  <c r="BY393" i="6"/>
  <c r="BZ393" i="6"/>
  <c r="CA393" i="6"/>
  <c r="CB393" i="6"/>
  <c r="CC393" i="6"/>
  <c r="CD393" i="6"/>
  <c r="CE393" i="6"/>
  <c r="CF393" i="6"/>
  <c r="CG393" i="6"/>
  <c r="CH393" i="6"/>
  <c r="CI393" i="6"/>
  <c r="CJ393" i="6"/>
  <c r="CK393" i="6"/>
  <c r="CL393" i="6"/>
  <c r="CM393" i="6"/>
  <c r="CN393" i="6"/>
  <c r="CO393" i="6"/>
  <c r="CP393" i="6"/>
  <c r="CQ393" i="6"/>
  <c r="CR393" i="6"/>
  <c r="CS393" i="6"/>
  <c r="CT393" i="6"/>
  <c r="BK134" i="14"/>
  <c r="O74" i="14"/>
  <c r="AA74" i="14"/>
  <c r="AM74" i="14"/>
  <c r="AY74" i="14"/>
  <c r="D74" i="14"/>
  <c r="P74" i="14"/>
  <c r="AB74" i="14"/>
  <c r="AN74" i="14"/>
  <c r="AZ74" i="14"/>
  <c r="BK95" i="14"/>
  <c r="BK93" i="14"/>
  <c r="BK91" i="14"/>
  <c r="BK89" i="14"/>
  <c r="BK82" i="14"/>
  <c r="BK66" i="14"/>
  <c r="BK65" i="14"/>
  <c r="E74" i="14"/>
  <c r="F74" i="14"/>
  <c r="Q74" i="14"/>
  <c r="AC74" i="14"/>
  <c r="AO74" i="14"/>
  <c r="BA74" i="14"/>
  <c r="O44" i="14"/>
  <c r="AA44" i="14"/>
  <c r="AM44" i="14"/>
  <c r="AY44" i="14"/>
  <c r="D44" i="14"/>
  <c r="P44" i="14"/>
  <c r="AB44" i="14"/>
  <c r="AN44" i="14"/>
  <c r="AZ44" i="14"/>
  <c r="BK36" i="14"/>
  <c r="BK35" i="14"/>
  <c r="BK34" i="14"/>
  <c r="BK33" i="14"/>
  <c r="BK31" i="14"/>
  <c r="AA12" i="14"/>
  <c r="O12" i="14"/>
  <c r="D12" i="14"/>
  <c r="BK265" i="14"/>
  <c r="BK264" i="14"/>
  <c r="BK263" i="14"/>
  <c r="BK249" i="14"/>
  <c r="BK248" i="14"/>
  <c r="BK208" i="14"/>
  <c r="BK206" i="14"/>
  <c r="BK204" i="14"/>
  <c r="BK197" i="14"/>
  <c r="BK196" i="14"/>
  <c r="BK188" i="14"/>
  <c r="BK187" i="14"/>
  <c r="BK186" i="14"/>
  <c r="BK181" i="14"/>
  <c r="BK168" i="14"/>
  <c r="BK167" i="14"/>
  <c r="BK163" i="14"/>
  <c r="BK162" i="14"/>
  <c r="BK161" i="14"/>
  <c r="BK157" i="14"/>
  <c r="BK156" i="14"/>
  <c r="BK63" i="14"/>
  <c r="BK61" i="14"/>
  <c r="BK59" i="14"/>
  <c r="BK52" i="14"/>
  <c r="BK29" i="14"/>
  <c r="BK27" i="14"/>
  <c r="BK20" i="14"/>
  <c r="P12" i="14"/>
  <c r="AM12" i="14"/>
  <c r="AN12" i="14"/>
  <c r="E44" i="14"/>
  <c r="F44" i="14"/>
  <c r="G44" i="14"/>
  <c r="H44" i="14"/>
  <c r="I44" i="14"/>
  <c r="J44" i="14"/>
  <c r="K44" i="14"/>
  <c r="L44" i="14"/>
  <c r="M44" i="14"/>
  <c r="N44" i="14"/>
  <c r="Z44" i="14"/>
  <c r="AL44" i="14"/>
  <c r="AX44" i="14"/>
  <c r="BJ44" i="14"/>
  <c r="R74" i="14"/>
  <c r="AD74" i="14"/>
  <c r="AP74" i="14"/>
  <c r="BB74" i="14"/>
  <c r="G74" i="14"/>
  <c r="E12" i="14"/>
  <c r="Q44" i="14"/>
  <c r="AC44" i="14"/>
  <c r="AO44" i="14"/>
  <c r="BA44" i="14"/>
  <c r="X44" i="14"/>
  <c r="AJ44" i="14"/>
  <c r="AV44" i="14"/>
  <c r="BH44" i="14"/>
  <c r="F12" i="14"/>
  <c r="Q12" i="14"/>
  <c r="AY12" i="14"/>
  <c r="W44" i="14"/>
  <c r="AI44" i="14"/>
  <c r="AU44" i="14"/>
  <c r="BG44" i="14"/>
  <c r="T44" i="14"/>
  <c r="AF44" i="14"/>
  <c r="AR44" i="14"/>
  <c r="BD44" i="14"/>
  <c r="Y44" i="14"/>
  <c r="AK44" i="14"/>
  <c r="AW44" i="14"/>
  <c r="BI44" i="14"/>
  <c r="S44" i="14"/>
  <c r="AE44" i="14"/>
  <c r="AQ44" i="14"/>
  <c r="BC44" i="14"/>
  <c r="V44" i="14"/>
  <c r="AH44" i="14"/>
  <c r="AT44" i="14"/>
  <c r="BF44" i="14"/>
  <c r="U44" i="14"/>
  <c r="AG44" i="14"/>
  <c r="AS44" i="14"/>
  <c r="BE44" i="14"/>
  <c r="R44" i="14"/>
  <c r="AD44" i="14"/>
  <c r="AP44" i="14"/>
  <c r="BB44" i="14"/>
  <c r="H74" i="14"/>
  <c r="S74" i="14"/>
  <c r="AE74" i="14"/>
  <c r="AQ74" i="14"/>
  <c r="BC74" i="14"/>
  <c r="AO12" i="14"/>
  <c r="G12" i="14"/>
  <c r="R12" i="14"/>
  <c r="BK44" i="14"/>
  <c r="I74" i="14"/>
  <c r="T74" i="14"/>
  <c r="AF74" i="14"/>
  <c r="AR74" i="14"/>
  <c r="BD74" i="14"/>
  <c r="AP12" i="14"/>
  <c r="H12" i="14"/>
  <c r="S12" i="14"/>
  <c r="J74" i="14"/>
  <c r="U74" i="14"/>
  <c r="AG74" i="14"/>
  <c r="AS74" i="14"/>
  <c r="BE74" i="14"/>
  <c r="I12" i="14"/>
  <c r="T12" i="14"/>
  <c r="AQ12" i="14"/>
  <c r="K74" i="14"/>
  <c r="V74" i="14"/>
  <c r="AH74" i="14"/>
  <c r="AT74" i="14"/>
  <c r="BF74" i="14"/>
  <c r="AR12" i="14"/>
  <c r="J12" i="14"/>
  <c r="U12" i="14"/>
  <c r="L74" i="14"/>
  <c r="W74" i="14"/>
  <c r="AI74" i="14"/>
  <c r="AU74" i="14"/>
  <c r="BG74" i="14"/>
  <c r="AS12" i="14"/>
  <c r="K12" i="14"/>
  <c r="V12" i="14"/>
  <c r="O1571" i="4"/>
  <c r="C23" i="12"/>
  <c r="P1569" i="4"/>
  <c r="Q1569" i="4"/>
  <c r="R1569" i="4"/>
  <c r="S1569" i="4"/>
  <c r="T1569" i="4"/>
  <c r="U1569" i="4"/>
  <c r="V1569" i="4"/>
  <c r="W1569" i="4"/>
  <c r="X1569" i="4"/>
  <c r="Y1569" i="4"/>
  <c r="Z1569" i="4"/>
  <c r="AA1569" i="4"/>
  <c r="AB1569" i="4"/>
  <c r="AC1569" i="4"/>
  <c r="AD1569" i="4"/>
  <c r="AE1569" i="4"/>
  <c r="AF1569" i="4"/>
  <c r="AG1569" i="4"/>
  <c r="AH1569" i="4"/>
  <c r="AI1569" i="4"/>
  <c r="AJ1569" i="4"/>
  <c r="AK1569" i="4"/>
  <c r="AL1569" i="4"/>
  <c r="AM1569" i="4"/>
  <c r="AN1569" i="4"/>
  <c r="AO1569" i="4"/>
  <c r="AP1569" i="4"/>
  <c r="AQ1569" i="4"/>
  <c r="AR1569" i="4"/>
  <c r="AS1569" i="4"/>
  <c r="AT1569" i="4"/>
  <c r="AU1569" i="4"/>
  <c r="AV1569" i="4"/>
  <c r="AW1569" i="4"/>
  <c r="AX1569" i="4"/>
  <c r="AY1569" i="4"/>
  <c r="AZ1569" i="4"/>
  <c r="BA1569" i="4"/>
  <c r="BB1569" i="4"/>
  <c r="BC1569" i="4"/>
  <c r="BD1569" i="4"/>
  <c r="BE1569" i="4"/>
  <c r="BF1569" i="4"/>
  <c r="BG1569" i="4"/>
  <c r="BH1569" i="4"/>
  <c r="BI1569" i="4"/>
  <c r="BJ1569" i="4"/>
  <c r="BK1569" i="4"/>
  <c r="BL1569" i="4"/>
  <c r="BM1569" i="4"/>
  <c r="BN1569" i="4"/>
  <c r="BO1569" i="4"/>
  <c r="BP1569" i="4"/>
  <c r="BQ1569" i="4"/>
  <c r="BR1569" i="4"/>
  <c r="BS1569" i="4"/>
  <c r="BT1569" i="4"/>
  <c r="BU1569" i="4"/>
  <c r="BV1569" i="4"/>
  <c r="K92" i="5"/>
  <c r="H95" i="5"/>
  <c r="G95" i="5"/>
  <c r="J91" i="5"/>
  <c r="G91" i="5"/>
  <c r="F91" i="5"/>
  <c r="CI384" i="6"/>
  <c r="CJ384" i="6"/>
  <c r="CK384" i="6"/>
  <c r="CL384" i="6"/>
  <c r="CM384" i="6"/>
  <c r="CN384" i="6"/>
  <c r="CO384" i="6"/>
  <c r="CP384" i="6"/>
  <c r="CQ384" i="6"/>
  <c r="CR384" i="6"/>
  <c r="CS384" i="6"/>
  <c r="CT384" i="6"/>
  <c r="BW384" i="6"/>
  <c r="BX384" i="6"/>
  <c r="BY384" i="6"/>
  <c r="BZ384" i="6"/>
  <c r="CA384" i="6"/>
  <c r="CB384" i="6"/>
  <c r="CC384" i="6"/>
  <c r="CD384" i="6"/>
  <c r="CE384" i="6"/>
  <c r="CF384" i="6"/>
  <c r="CG384" i="6"/>
  <c r="CH384" i="6"/>
  <c r="BK384" i="6"/>
  <c r="BL384" i="6"/>
  <c r="BM384" i="6"/>
  <c r="BN384" i="6"/>
  <c r="BO384" i="6"/>
  <c r="BP384" i="6"/>
  <c r="BQ384" i="6"/>
  <c r="BR384" i="6"/>
  <c r="BS384" i="6"/>
  <c r="BT384" i="6"/>
  <c r="BU384" i="6"/>
  <c r="BV384" i="6"/>
  <c r="AY384" i="6"/>
  <c r="AZ384" i="6"/>
  <c r="BA384" i="6"/>
  <c r="BB384" i="6"/>
  <c r="BC384" i="6"/>
  <c r="BD384" i="6"/>
  <c r="BE384" i="6"/>
  <c r="BF384" i="6"/>
  <c r="BG384" i="6"/>
  <c r="BH384" i="6"/>
  <c r="BI384" i="6"/>
  <c r="BJ384" i="6"/>
  <c r="AM384" i="6"/>
  <c r="AN384" i="6"/>
  <c r="AO384" i="6"/>
  <c r="AP384" i="6"/>
  <c r="AQ384" i="6"/>
  <c r="AR384" i="6"/>
  <c r="AS384" i="6"/>
  <c r="AT384" i="6"/>
  <c r="AU384" i="6"/>
  <c r="AV384" i="6"/>
  <c r="AW384" i="6"/>
  <c r="AX384" i="6"/>
  <c r="CI382" i="6"/>
  <c r="BW382" i="6"/>
  <c r="BK382" i="6"/>
  <c r="AY382" i="6"/>
  <c r="AM382" i="6"/>
  <c r="CI380" i="6"/>
  <c r="BW380" i="6"/>
  <c r="BK380" i="6"/>
  <c r="AY380" i="6"/>
  <c r="AM380" i="6"/>
  <c r="CI379" i="6"/>
  <c r="BW379" i="6"/>
  <c r="BK379" i="6"/>
  <c r="AY379" i="6"/>
  <c r="AM379" i="6"/>
  <c r="CI378" i="6"/>
  <c r="BW378" i="6"/>
  <c r="BK378" i="6"/>
  <c r="AY378" i="6"/>
  <c r="AN378" i="6"/>
  <c r="CI375" i="6"/>
  <c r="CJ375" i="6"/>
  <c r="CK375" i="6"/>
  <c r="CL375" i="6"/>
  <c r="CM375" i="6"/>
  <c r="CN375" i="6"/>
  <c r="CO375" i="6"/>
  <c r="CP375" i="6"/>
  <c r="CQ375" i="6"/>
  <c r="CR375" i="6"/>
  <c r="CS375" i="6"/>
  <c r="CT375" i="6"/>
  <c r="CI374" i="6"/>
  <c r="CJ374" i="6"/>
  <c r="CK374" i="6"/>
  <c r="CL374" i="6"/>
  <c r="CM374" i="6"/>
  <c r="CN374" i="6"/>
  <c r="CO374" i="6"/>
  <c r="CP374" i="6"/>
  <c r="CQ374" i="6"/>
  <c r="CR374" i="6"/>
  <c r="CS374" i="6"/>
  <c r="CT374" i="6"/>
  <c r="CI373" i="6"/>
  <c r="CJ373" i="6"/>
  <c r="CK373" i="6"/>
  <c r="CL373" i="6"/>
  <c r="CM373" i="6"/>
  <c r="CN373" i="6"/>
  <c r="CO373" i="6"/>
  <c r="CP373" i="6"/>
  <c r="CQ373" i="6"/>
  <c r="CR373" i="6"/>
  <c r="CS373" i="6"/>
  <c r="CT373" i="6"/>
  <c r="BW375" i="6"/>
  <c r="BX375" i="6"/>
  <c r="BY375" i="6"/>
  <c r="BZ375" i="6"/>
  <c r="CA375" i="6"/>
  <c r="CB375" i="6"/>
  <c r="CC375" i="6"/>
  <c r="CD375" i="6"/>
  <c r="CE375" i="6"/>
  <c r="CF375" i="6"/>
  <c r="CG375" i="6"/>
  <c r="CH375" i="6"/>
  <c r="BW374" i="6"/>
  <c r="BX374" i="6"/>
  <c r="BY374" i="6"/>
  <c r="BZ374" i="6"/>
  <c r="CA374" i="6"/>
  <c r="CB374" i="6"/>
  <c r="CC374" i="6"/>
  <c r="CD374" i="6"/>
  <c r="CE374" i="6"/>
  <c r="CF374" i="6"/>
  <c r="CG374" i="6"/>
  <c r="CH374" i="6"/>
  <c r="BW373" i="6"/>
  <c r="BX373" i="6"/>
  <c r="BY373" i="6"/>
  <c r="BZ373" i="6"/>
  <c r="CA373" i="6"/>
  <c r="CB373" i="6"/>
  <c r="CC373" i="6"/>
  <c r="CD373" i="6"/>
  <c r="CE373" i="6"/>
  <c r="CF373" i="6"/>
  <c r="CG373" i="6"/>
  <c r="CH373" i="6"/>
  <c r="BK375" i="6"/>
  <c r="BL375" i="6"/>
  <c r="BM375" i="6"/>
  <c r="BN375" i="6"/>
  <c r="BO375" i="6"/>
  <c r="BP375" i="6"/>
  <c r="BQ375" i="6"/>
  <c r="BR375" i="6"/>
  <c r="BS375" i="6"/>
  <c r="BT375" i="6"/>
  <c r="BU375" i="6"/>
  <c r="BV375" i="6"/>
  <c r="BK374" i="6"/>
  <c r="BL374" i="6"/>
  <c r="BM374" i="6"/>
  <c r="BN374" i="6"/>
  <c r="BO374" i="6"/>
  <c r="BP374" i="6"/>
  <c r="BQ374" i="6"/>
  <c r="BR374" i="6"/>
  <c r="BS374" i="6"/>
  <c r="BT374" i="6"/>
  <c r="BU374" i="6"/>
  <c r="BV374" i="6"/>
  <c r="BK373" i="6"/>
  <c r="BL373" i="6"/>
  <c r="BM373" i="6"/>
  <c r="BN373" i="6"/>
  <c r="BO373" i="6"/>
  <c r="BP373" i="6"/>
  <c r="BQ373" i="6"/>
  <c r="BR373" i="6"/>
  <c r="BS373" i="6"/>
  <c r="BT373" i="6"/>
  <c r="BU373" i="6"/>
  <c r="BV373" i="6"/>
  <c r="AY375" i="6"/>
  <c r="AZ375" i="6"/>
  <c r="BA375" i="6"/>
  <c r="BB375" i="6"/>
  <c r="BC375" i="6"/>
  <c r="BD375" i="6"/>
  <c r="BE375" i="6"/>
  <c r="BF375" i="6"/>
  <c r="BG375" i="6"/>
  <c r="BH375" i="6"/>
  <c r="BI375" i="6"/>
  <c r="BJ375" i="6"/>
  <c r="AY374" i="6"/>
  <c r="AZ374" i="6"/>
  <c r="BA374" i="6"/>
  <c r="BB374" i="6"/>
  <c r="BC374" i="6"/>
  <c r="BD374" i="6"/>
  <c r="BE374" i="6"/>
  <c r="BF374" i="6"/>
  <c r="BG374" i="6"/>
  <c r="BH374" i="6"/>
  <c r="BI374" i="6"/>
  <c r="BJ374" i="6"/>
  <c r="AY373" i="6"/>
  <c r="AZ373" i="6"/>
  <c r="BA373" i="6"/>
  <c r="BB373" i="6"/>
  <c r="BC373" i="6"/>
  <c r="BD373" i="6"/>
  <c r="BE373" i="6"/>
  <c r="BF373" i="6"/>
  <c r="BG373" i="6"/>
  <c r="BH373" i="6"/>
  <c r="BI373" i="6"/>
  <c r="BJ373" i="6"/>
  <c r="AM375" i="6"/>
  <c r="AN375" i="6"/>
  <c r="AO375" i="6"/>
  <c r="AP375" i="6"/>
  <c r="AM374" i="6"/>
  <c r="AN374" i="6"/>
  <c r="AO374" i="6"/>
  <c r="AP374" i="6"/>
  <c r="AM373" i="6"/>
  <c r="AN373" i="6"/>
  <c r="AO373" i="6"/>
  <c r="AP373" i="6"/>
  <c r="CI371" i="6"/>
  <c r="CJ371" i="6"/>
  <c r="CK371" i="6"/>
  <c r="CL371" i="6"/>
  <c r="CM371" i="6"/>
  <c r="CN371" i="6"/>
  <c r="CO371" i="6"/>
  <c r="CP371" i="6"/>
  <c r="CQ371" i="6"/>
  <c r="CR371" i="6"/>
  <c r="CS371" i="6"/>
  <c r="CT371" i="6"/>
  <c r="CI370" i="6"/>
  <c r="CJ370" i="6"/>
  <c r="CK370" i="6"/>
  <c r="CL370" i="6"/>
  <c r="CM370" i="6"/>
  <c r="CN370" i="6"/>
  <c r="CO370" i="6"/>
  <c r="CP370" i="6"/>
  <c r="CQ370" i="6"/>
  <c r="CR370" i="6"/>
  <c r="CS370" i="6"/>
  <c r="CT370" i="6"/>
  <c r="CI369" i="6"/>
  <c r="CJ369" i="6"/>
  <c r="CK369" i="6"/>
  <c r="CL369" i="6"/>
  <c r="CM369" i="6"/>
  <c r="CN369" i="6"/>
  <c r="CO369" i="6"/>
  <c r="CP369" i="6"/>
  <c r="CQ369" i="6"/>
  <c r="CR369" i="6"/>
  <c r="CS369" i="6"/>
  <c r="CT369" i="6"/>
  <c r="BW371" i="6"/>
  <c r="BX371" i="6"/>
  <c r="BY371" i="6"/>
  <c r="BZ371" i="6"/>
  <c r="CA371" i="6"/>
  <c r="CB371" i="6"/>
  <c r="CC371" i="6"/>
  <c r="CD371" i="6"/>
  <c r="CE371" i="6"/>
  <c r="CF371" i="6"/>
  <c r="CG371" i="6"/>
  <c r="CH371" i="6"/>
  <c r="BW370" i="6"/>
  <c r="BX370" i="6"/>
  <c r="BY370" i="6"/>
  <c r="BZ370" i="6"/>
  <c r="CA370" i="6"/>
  <c r="CB370" i="6"/>
  <c r="CC370" i="6"/>
  <c r="CD370" i="6"/>
  <c r="CE370" i="6"/>
  <c r="CF370" i="6"/>
  <c r="CG370" i="6"/>
  <c r="CH370" i="6"/>
  <c r="BW369" i="6"/>
  <c r="BX369" i="6"/>
  <c r="BY369" i="6"/>
  <c r="BZ369" i="6"/>
  <c r="CA369" i="6"/>
  <c r="CB369" i="6"/>
  <c r="CC369" i="6"/>
  <c r="CD369" i="6"/>
  <c r="CE369" i="6"/>
  <c r="CF369" i="6"/>
  <c r="CG369" i="6"/>
  <c r="CH369" i="6"/>
  <c r="BK371" i="6"/>
  <c r="BL371" i="6"/>
  <c r="BM371" i="6"/>
  <c r="BN371" i="6"/>
  <c r="BO371" i="6"/>
  <c r="BP371" i="6"/>
  <c r="BQ371" i="6"/>
  <c r="BR371" i="6"/>
  <c r="BS371" i="6"/>
  <c r="BT371" i="6"/>
  <c r="BU371" i="6"/>
  <c r="BV371" i="6"/>
  <c r="BK370" i="6"/>
  <c r="BL370" i="6"/>
  <c r="BM370" i="6"/>
  <c r="BN370" i="6"/>
  <c r="BO370" i="6"/>
  <c r="BP370" i="6"/>
  <c r="BQ370" i="6"/>
  <c r="BR370" i="6"/>
  <c r="BS370" i="6"/>
  <c r="BT370" i="6"/>
  <c r="BU370" i="6"/>
  <c r="BV370" i="6"/>
  <c r="BK369" i="6"/>
  <c r="BL369" i="6"/>
  <c r="BM369" i="6"/>
  <c r="BN369" i="6"/>
  <c r="BO369" i="6"/>
  <c r="BP369" i="6"/>
  <c r="BQ369" i="6"/>
  <c r="BR369" i="6"/>
  <c r="BS369" i="6"/>
  <c r="BT369" i="6"/>
  <c r="BU369" i="6"/>
  <c r="BV369" i="6"/>
  <c r="AY371" i="6"/>
  <c r="AZ371" i="6"/>
  <c r="BA371" i="6"/>
  <c r="BB371" i="6"/>
  <c r="BC371" i="6"/>
  <c r="BD371" i="6"/>
  <c r="BE371" i="6"/>
  <c r="BF371" i="6"/>
  <c r="BG371" i="6"/>
  <c r="BH371" i="6"/>
  <c r="BI371" i="6"/>
  <c r="BJ371" i="6"/>
  <c r="AY370" i="6"/>
  <c r="AZ370" i="6"/>
  <c r="BA370" i="6"/>
  <c r="BB370" i="6"/>
  <c r="BC370" i="6"/>
  <c r="BD370" i="6"/>
  <c r="BE370" i="6"/>
  <c r="BF370" i="6"/>
  <c r="BG370" i="6"/>
  <c r="BH370" i="6"/>
  <c r="BI370" i="6"/>
  <c r="BJ370" i="6"/>
  <c r="AY369" i="6"/>
  <c r="AZ369" i="6"/>
  <c r="BA369" i="6"/>
  <c r="BB369" i="6"/>
  <c r="BC369" i="6"/>
  <c r="BD369" i="6"/>
  <c r="BE369" i="6"/>
  <c r="BF369" i="6"/>
  <c r="BG369" i="6"/>
  <c r="BH369" i="6"/>
  <c r="BI369" i="6"/>
  <c r="BJ369" i="6"/>
  <c r="AM371" i="6"/>
  <c r="AN371" i="6"/>
  <c r="AO371" i="6"/>
  <c r="AM370" i="6"/>
  <c r="AN370" i="6"/>
  <c r="AO370" i="6"/>
  <c r="AP370" i="6"/>
  <c r="AQ370" i="6"/>
  <c r="AR370" i="6"/>
  <c r="AS370" i="6"/>
  <c r="AT370" i="6"/>
  <c r="AU370" i="6"/>
  <c r="AV370" i="6"/>
  <c r="AW370" i="6"/>
  <c r="AX370" i="6"/>
  <c r="AM369" i="6"/>
  <c r="AN369" i="6"/>
  <c r="AO369" i="6"/>
  <c r="AP369" i="6"/>
  <c r="CI367" i="6"/>
  <c r="CJ367" i="6"/>
  <c r="CK367" i="6"/>
  <c r="CL367" i="6"/>
  <c r="CM367" i="6"/>
  <c r="CN367" i="6"/>
  <c r="CO367" i="6"/>
  <c r="CP367" i="6"/>
  <c r="CQ367" i="6"/>
  <c r="CR367" i="6"/>
  <c r="CS367" i="6"/>
  <c r="CT367" i="6"/>
  <c r="BW367" i="6"/>
  <c r="BX367" i="6"/>
  <c r="BY367" i="6"/>
  <c r="BZ367" i="6"/>
  <c r="CA367" i="6"/>
  <c r="CB367" i="6"/>
  <c r="CC367" i="6"/>
  <c r="CD367" i="6"/>
  <c r="CE367" i="6"/>
  <c r="CF367" i="6"/>
  <c r="CG367" i="6"/>
  <c r="CH367" i="6"/>
  <c r="BK367" i="6"/>
  <c r="BL367" i="6"/>
  <c r="BM367" i="6"/>
  <c r="BN367" i="6"/>
  <c r="BO367" i="6"/>
  <c r="BP367" i="6"/>
  <c r="BQ367" i="6"/>
  <c r="BR367" i="6"/>
  <c r="BS367" i="6"/>
  <c r="BT367" i="6"/>
  <c r="BU367" i="6"/>
  <c r="BV367" i="6"/>
  <c r="AY367" i="6"/>
  <c r="AZ367" i="6"/>
  <c r="BA367" i="6"/>
  <c r="BB367" i="6"/>
  <c r="BC367" i="6"/>
  <c r="BD367" i="6"/>
  <c r="BE367" i="6"/>
  <c r="BF367" i="6"/>
  <c r="BG367" i="6"/>
  <c r="BH367" i="6"/>
  <c r="BI367" i="6"/>
  <c r="BJ367" i="6"/>
  <c r="AM367" i="6"/>
  <c r="AN367" i="6"/>
  <c r="AO367" i="6"/>
  <c r="AP367" i="6"/>
  <c r="AQ367" i="6"/>
  <c r="AR367" i="6"/>
  <c r="AS367" i="6"/>
  <c r="AT367" i="6"/>
  <c r="AU367" i="6"/>
  <c r="AV367" i="6"/>
  <c r="AW367" i="6"/>
  <c r="AX367" i="6"/>
  <c r="CI366" i="6"/>
  <c r="CJ366" i="6"/>
  <c r="CK366" i="6"/>
  <c r="CL366" i="6"/>
  <c r="CM366" i="6"/>
  <c r="CN366" i="6"/>
  <c r="CO366" i="6"/>
  <c r="CP366" i="6"/>
  <c r="CQ366" i="6"/>
  <c r="CR366" i="6"/>
  <c r="CS366" i="6"/>
  <c r="CT366" i="6"/>
  <c r="BW366" i="6"/>
  <c r="BX366" i="6"/>
  <c r="BY366" i="6"/>
  <c r="BZ366" i="6"/>
  <c r="CA366" i="6"/>
  <c r="CB366" i="6"/>
  <c r="CC366" i="6"/>
  <c r="CD366" i="6"/>
  <c r="CE366" i="6"/>
  <c r="CF366" i="6"/>
  <c r="CG366" i="6"/>
  <c r="CH366" i="6"/>
  <c r="BK366" i="6"/>
  <c r="BL366" i="6"/>
  <c r="BM366" i="6"/>
  <c r="BN366" i="6"/>
  <c r="BO366" i="6"/>
  <c r="BP366" i="6"/>
  <c r="BQ366" i="6"/>
  <c r="BR366" i="6"/>
  <c r="BS366" i="6"/>
  <c r="BT366" i="6"/>
  <c r="BU366" i="6"/>
  <c r="BV366" i="6"/>
  <c r="AY366" i="6"/>
  <c r="AZ366" i="6"/>
  <c r="BA366" i="6"/>
  <c r="BB366" i="6"/>
  <c r="BC366" i="6"/>
  <c r="BD366" i="6"/>
  <c r="BE366" i="6"/>
  <c r="BF366" i="6"/>
  <c r="BG366" i="6"/>
  <c r="BH366" i="6"/>
  <c r="BI366" i="6"/>
  <c r="BJ366" i="6"/>
  <c r="AM366" i="6"/>
  <c r="AN366" i="6"/>
  <c r="AO366" i="6"/>
  <c r="AP366" i="6"/>
  <c r="AQ366" i="6"/>
  <c r="AR366" i="6"/>
  <c r="AS366" i="6"/>
  <c r="AT366" i="6"/>
  <c r="AU366" i="6"/>
  <c r="AV366" i="6"/>
  <c r="AW366" i="6"/>
  <c r="AX366" i="6"/>
  <c r="CI365" i="6"/>
  <c r="CJ365" i="6"/>
  <c r="CK365" i="6"/>
  <c r="CL365" i="6"/>
  <c r="CM365" i="6"/>
  <c r="CN365" i="6"/>
  <c r="CO365" i="6"/>
  <c r="CP365" i="6"/>
  <c r="CQ365" i="6"/>
  <c r="CR365" i="6"/>
  <c r="CS365" i="6"/>
  <c r="CT365" i="6"/>
  <c r="BW365" i="6"/>
  <c r="BX365" i="6"/>
  <c r="BY365" i="6"/>
  <c r="BZ365" i="6"/>
  <c r="CA365" i="6"/>
  <c r="CB365" i="6"/>
  <c r="CC365" i="6"/>
  <c r="CD365" i="6"/>
  <c r="CE365" i="6"/>
  <c r="CF365" i="6"/>
  <c r="CG365" i="6"/>
  <c r="CH365" i="6"/>
  <c r="BK365" i="6"/>
  <c r="BL365" i="6"/>
  <c r="BM365" i="6"/>
  <c r="BN365" i="6"/>
  <c r="BO365" i="6"/>
  <c r="BP365" i="6"/>
  <c r="BQ365" i="6"/>
  <c r="BR365" i="6"/>
  <c r="BS365" i="6"/>
  <c r="BT365" i="6"/>
  <c r="BU365" i="6"/>
  <c r="BV365" i="6"/>
  <c r="AY365" i="6"/>
  <c r="AZ365" i="6"/>
  <c r="BA365" i="6"/>
  <c r="BB365" i="6"/>
  <c r="BC365" i="6"/>
  <c r="BD365" i="6"/>
  <c r="BE365" i="6"/>
  <c r="BF365" i="6"/>
  <c r="BG365" i="6"/>
  <c r="BH365" i="6"/>
  <c r="BI365" i="6"/>
  <c r="BJ365" i="6"/>
  <c r="AM365" i="6"/>
  <c r="AN365" i="6"/>
  <c r="AO365" i="6"/>
  <c r="AP365" i="6"/>
  <c r="CI363" i="6"/>
  <c r="BW363" i="6"/>
  <c r="BK363" i="6"/>
  <c r="AY363" i="6"/>
  <c r="AM363" i="6"/>
  <c r="CI362" i="6"/>
  <c r="BW362" i="6"/>
  <c r="BK362" i="6"/>
  <c r="AY362" i="6"/>
  <c r="AM362" i="6"/>
  <c r="CI361" i="6"/>
  <c r="BW361" i="6"/>
  <c r="BK361" i="6"/>
  <c r="AY361" i="6"/>
  <c r="AN361" i="6"/>
  <c r="AM361" i="6"/>
  <c r="CU360" i="6"/>
  <c r="CU381" i="6"/>
  <c r="CU377" i="6"/>
  <c r="CU376" i="6"/>
  <c r="CU372" i="6"/>
  <c r="CU368" i="6"/>
  <c r="CU364" i="6"/>
  <c r="CU359" i="6"/>
  <c r="CU357" i="6"/>
  <c r="CU355" i="6"/>
  <c r="CU353" i="6"/>
  <c r="CU352" i="6"/>
  <c r="CU351" i="6"/>
  <c r="CU350" i="6"/>
  <c r="CU347" i="6"/>
  <c r="CU344" i="6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C112" i="12"/>
  <c r="D162" i="10"/>
  <c r="E162" i="10"/>
  <c r="F162" i="10"/>
  <c r="G162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D304" i="11"/>
  <c r="C304" i="11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D160" i="10"/>
  <c r="BJ111" i="12"/>
  <c r="BI111" i="12"/>
  <c r="BH111" i="12"/>
  <c r="BG111" i="12"/>
  <c r="BF111" i="12"/>
  <c r="BE111" i="12"/>
  <c r="BD111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C111" i="12"/>
  <c r="BJ110" i="12"/>
  <c r="BI110" i="12"/>
  <c r="BH110" i="12"/>
  <c r="BG110" i="12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C110" i="12"/>
  <c r="BJ108" i="12"/>
  <c r="BH108" i="12"/>
  <c r="BG108" i="12"/>
  <c r="BE108" i="12"/>
  <c r="BD108" i="12"/>
  <c r="BB108" i="12"/>
  <c r="BA108" i="12"/>
  <c r="AY108" i="12"/>
  <c r="AX108" i="12"/>
  <c r="AV108" i="12"/>
  <c r="AU108" i="12"/>
  <c r="AS108" i="12"/>
  <c r="AR108" i="12"/>
  <c r="AP108" i="12"/>
  <c r="AO108" i="12"/>
  <c r="AM108" i="12"/>
  <c r="AL108" i="12"/>
  <c r="AJ108" i="12"/>
  <c r="AI108" i="12"/>
  <c r="AG108" i="12"/>
  <c r="AF108" i="12"/>
  <c r="AD108" i="12"/>
  <c r="AC108" i="12"/>
  <c r="AA108" i="12"/>
  <c r="Z108" i="12"/>
  <c r="X108" i="12"/>
  <c r="W108" i="12"/>
  <c r="U108" i="12"/>
  <c r="T108" i="12"/>
  <c r="R108" i="12"/>
  <c r="Q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C108" i="12"/>
  <c r="D156" i="10"/>
  <c r="E156" i="10"/>
  <c r="F156" i="10"/>
  <c r="G156" i="10"/>
  <c r="H156" i="10"/>
  <c r="I156" i="10"/>
  <c r="J156" i="10"/>
  <c r="K156" i="10"/>
  <c r="L156" i="10"/>
  <c r="M156" i="10"/>
  <c r="BJ303" i="11"/>
  <c r="L303" i="11"/>
  <c r="K303" i="11"/>
  <c r="J303" i="11"/>
  <c r="I303" i="11"/>
  <c r="H303" i="11"/>
  <c r="G303" i="11"/>
  <c r="F303" i="11"/>
  <c r="E303" i="11"/>
  <c r="D303" i="11"/>
  <c r="C303" i="11"/>
  <c r="BJ107" i="12"/>
  <c r="BH107" i="12"/>
  <c r="BG107" i="12"/>
  <c r="BE107" i="12"/>
  <c r="BD107" i="12"/>
  <c r="BB107" i="12"/>
  <c r="BA107" i="12"/>
  <c r="AY107" i="12"/>
  <c r="AX107" i="12"/>
  <c r="AV107" i="12"/>
  <c r="AU107" i="12"/>
  <c r="AS107" i="12"/>
  <c r="AR107" i="12"/>
  <c r="AP107" i="12"/>
  <c r="AO107" i="12"/>
  <c r="AM107" i="12"/>
  <c r="AL107" i="12"/>
  <c r="AJ107" i="12"/>
  <c r="AI107" i="12"/>
  <c r="AG107" i="12"/>
  <c r="AF107" i="12"/>
  <c r="AD107" i="12"/>
  <c r="AC107" i="12"/>
  <c r="AA107" i="12"/>
  <c r="Z107" i="12"/>
  <c r="X107" i="12"/>
  <c r="W107" i="12"/>
  <c r="U107" i="12"/>
  <c r="T107" i="12"/>
  <c r="R107" i="12"/>
  <c r="Q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C107" i="12"/>
  <c r="BJ106" i="12"/>
  <c r="BI106" i="12"/>
  <c r="BH106" i="12"/>
  <c r="BG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L106" i="12"/>
  <c r="K106" i="12"/>
  <c r="J106" i="12"/>
  <c r="I106" i="12"/>
  <c r="H106" i="12"/>
  <c r="G106" i="12"/>
  <c r="F106" i="12"/>
  <c r="E106" i="12"/>
  <c r="D106" i="12"/>
  <c r="C106" i="12"/>
  <c r="BK170" i="10"/>
  <c r="M170" i="10"/>
  <c r="L170" i="10"/>
  <c r="K170" i="10"/>
  <c r="J170" i="10"/>
  <c r="I170" i="10"/>
  <c r="H170" i="10"/>
  <c r="G170" i="10"/>
  <c r="F170" i="10"/>
  <c r="E170" i="10"/>
  <c r="D170" i="10"/>
  <c r="BK155" i="10"/>
  <c r="M155" i="10"/>
  <c r="L155" i="10"/>
  <c r="K155" i="10"/>
  <c r="J155" i="10"/>
  <c r="I155" i="10"/>
  <c r="H155" i="10"/>
  <c r="G155" i="10"/>
  <c r="F155" i="10"/>
  <c r="E155" i="10"/>
  <c r="D155" i="10"/>
  <c r="BJ104" i="12"/>
  <c r="BI104" i="12"/>
  <c r="BH104" i="12"/>
  <c r="BG104" i="12"/>
  <c r="BE104" i="12"/>
  <c r="BD104" i="12"/>
  <c r="BC104" i="12"/>
  <c r="BB104" i="12"/>
  <c r="BA104" i="12"/>
  <c r="AY104" i="12"/>
  <c r="AX104" i="12"/>
  <c r="AW104" i="12"/>
  <c r="AV104" i="12"/>
  <c r="AU104" i="12"/>
  <c r="AS104" i="12"/>
  <c r="AR104" i="12"/>
  <c r="AQ104" i="12"/>
  <c r="AP104" i="12"/>
  <c r="AO104" i="12"/>
  <c r="AM104" i="12"/>
  <c r="AL104" i="12"/>
  <c r="AK104" i="12"/>
  <c r="AJ104" i="12"/>
  <c r="AI104" i="12"/>
  <c r="AG104" i="12"/>
  <c r="AF104" i="12"/>
  <c r="AE104" i="12"/>
  <c r="AD104" i="12"/>
  <c r="AC104" i="12"/>
  <c r="AA104" i="12"/>
  <c r="Z104" i="12"/>
  <c r="Y104" i="12"/>
  <c r="X104" i="12"/>
  <c r="W104" i="12"/>
  <c r="U104" i="12"/>
  <c r="T104" i="12"/>
  <c r="S104" i="12"/>
  <c r="R104" i="12"/>
  <c r="Q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C104" i="12"/>
  <c r="D159" i="10"/>
  <c r="E159" i="10"/>
  <c r="F159" i="10"/>
  <c r="G159" i="10"/>
  <c r="H159" i="10"/>
  <c r="I159" i="10"/>
  <c r="J159" i="10"/>
  <c r="I302" i="11"/>
  <c r="H302" i="11"/>
  <c r="G302" i="11"/>
  <c r="F302" i="11"/>
  <c r="E302" i="11"/>
  <c r="D302" i="11"/>
  <c r="C302" i="11"/>
  <c r="BJ103" i="12"/>
  <c r="BI103" i="12"/>
  <c r="BH103" i="12"/>
  <c r="BG103" i="12"/>
  <c r="BE103" i="12"/>
  <c r="BD103" i="12"/>
  <c r="BC103" i="12"/>
  <c r="BB103" i="12"/>
  <c r="BA103" i="12"/>
  <c r="AY103" i="12"/>
  <c r="AX103" i="12"/>
  <c r="AW103" i="12"/>
  <c r="AV103" i="12"/>
  <c r="AU103" i="12"/>
  <c r="AS103" i="12"/>
  <c r="AR103" i="12"/>
  <c r="AQ103" i="12"/>
  <c r="AP103" i="12"/>
  <c r="AO103" i="12"/>
  <c r="AM103" i="12"/>
  <c r="AL103" i="12"/>
  <c r="AK103" i="12"/>
  <c r="AJ103" i="12"/>
  <c r="AI103" i="12"/>
  <c r="AG103" i="12"/>
  <c r="AF103" i="12"/>
  <c r="AE103" i="12"/>
  <c r="AD103" i="12"/>
  <c r="AC103" i="12"/>
  <c r="AA103" i="12"/>
  <c r="Z103" i="12"/>
  <c r="Y103" i="12"/>
  <c r="X103" i="12"/>
  <c r="W103" i="12"/>
  <c r="U103" i="12"/>
  <c r="T103" i="12"/>
  <c r="S103" i="12"/>
  <c r="R103" i="12"/>
  <c r="Q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C103" i="12"/>
  <c r="BJ102" i="12"/>
  <c r="BI102" i="12"/>
  <c r="BH102" i="12"/>
  <c r="BG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I102" i="12"/>
  <c r="H102" i="12"/>
  <c r="G102" i="12"/>
  <c r="F102" i="12"/>
  <c r="E102" i="12"/>
  <c r="D102" i="12"/>
  <c r="C102" i="12"/>
  <c r="J169" i="10"/>
  <c r="I169" i="10"/>
  <c r="H169" i="10"/>
  <c r="G169" i="10"/>
  <c r="F169" i="10"/>
  <c r="E169" i="10"/>
  <c r="D169" i="10"/>
  <c r="J158" i="10"/>
  <c r="I158" i="10"/>
  <c r="H158" i="10"/>
  <c r="G158" i="10"/>
  <c r="F158" i="10"/>
  <c r="E158" i="10"/>
  <c r="D158" i="10"/>
  <c r="C160" i="10"/>
  <c r="C157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N60" i="12"/>
  <c r="M60" i="12"/>
  <c r="L60" i="12"/>
  <c r="K60" i="12"/>
  <c r="J60" i="12"/>
  <c r="I60" i="12"/>
  <c r="H60" i="12"/>
  <c r="G60" i="12"/>
  <c r="F60" i="12"/>
  <c r="E60" i="12"/>
  <c r="D60" i="12"/>
  <c r="C60" i="12"/>
  <c r="D86" i="10"/>
  <c r="E86" i="10"/>
  <c r="E256" i="11"/>
  <c r="D256" i="11"/>
  <c r="C256" i="11"/>
  <c r="D84" i="10"/>
  <c r="E84" i="10"/>
  <c r="F84" i="10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E63" i="12"/>
  <c r="D63" i="12"/>
  <c r="C63" i="12"/>
  <c r="D83" i="10"/>
  <c r="E83" i="10"/>
  <c r="F83" i="10"/>
  <c r="C82" i="10"/>
  <c r="C85" i="10"/>
  <c r="BJ275" i="11"/>
  <c r="BI275" i="11"/>
  <c r="BH275" i="11"/>
  <c r="BG275" i="11"/>
  <c r="BF275" i="11"/>
  <c r="BE275" i="11"/>
  <c r="BD275" i="11"/>
  <c r="BC275" i="11"/>
  <c r="BB275" i="11"/>
  <c r="BA275" i="11"/>
  <c r="AZ275" i="11"/>
  <c r="AY275" i="11"/>
  <c r="AX275" i="11"/>
  <c r="AW275" i="11"/>
  <c r="AV275" i="11"/>
  <c r="AU275" i="11"/>
  <c r="AT275" i="11"/>
  <c r="AS275" i="11"/>
  <c r="AR275" i="11"/>
  <c r="AQ275" i="11"/>
  <c r="AP275" i="11"/>
  <c r="AO275" i="11"/>
  <c r="AN275" i="11"/>
  <c r="AM275" i="11"/>
  <c r="AL275" i="11"/>
  <c r="AK275" i="11"/>
  <c r="AJ275" i="11"/>
  <c r="AI275" i="11"/>
  <c r="AH275" i="11"/>
  <c r="AG275" i="11"/>
  <c r="AF275" i="11"/>
  <c r="AE275" i="11"/>
  <c r="AD275" i="11"/>
  <c r="AC275" i="11"/>
  <c r="AB275" i="11"/>
  <c r="AA275" i="11"/>
  <c r="Z275" i="11"/>
  <c r="Y275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D275" i="11"/>
  <c r="C275" i="11"/>
  <c r="BJ255" i="11"/>
  <c r="BI255" i="11"/>
  <c r="BH255" i="11"/>
  <c r="BG255" i="11"/>
  <c r="BF255" i="11"/>
  <c r="BE255" i="11"/>
  <c r="BD255" i="11"/>
  <c r="BC255" i="11"/>
  <c r="BB255" i="11"/>
  <c r="BA255" i="11"/>
  <c r="AZ255" i="11"/>
  <c r="AY255" i="11"/>
  <c r="AX255" i="11"/>
  <c r="AW255" i="11"/>
  <c r="AV255" i="11"/>
  <c r="AU255" i="11"/>
  <c r="AT255" i="11"/>
  <c r="AS255" i="11"/>
  <c r="AR255" i="11"/>
  <c r="AQ255" i="11"/>
  <c r="AP255" i="11"/>
  <c r="AO255" i="11"/>
  <c r="AN255" i="11"/>
  <c r="AM255" i="11"/>
  <c r="AL255" i="11"/>
  <c r="AK255" i="11"/>
  <c r="AJ255" i="11"/>
  <c r="AI255" i="11"/>
  <c r="AH255" i="11"/>
  <c r="AG255" i="11"/>
  <c r="AF255" i="11"/>
  <c r="AE255" i="11"/>
  <c r="AD255" i="11"/>
  <c r="AC255" i="11"/>
  <c r="AB255" i="11"/>
  <c r="AA255" i="11"/>
  <c r="Z255" i="11"/>
  <c r="Y255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D255" i="11"/>
  <c r="C255" i="11"/>
  <c r="C283" i="14"/>
  <c r="K95" i="5"/>
  <c r="BX361" i="6"/>
  <c r="AM283" i="14"/>
  <c r="BL362" i="6"/>
  <c r="AA284" i="14"/>
  <c r="AZ363" i="6"/>
  <c r="O285" i="14"/>
  <c r="BX378" i="6"/>
  <c r="BL379" i="6"/>
  <c r="AZ380" i="6"/>
  <c r="AN382" i="6"/>
  <c r="C128" i="14"/>
  <c r="CJ382" i="6"/>
  <c r="AO361" i="6"/>
  <c r="D283" i="14"/>
  <c r="CJ361" i="6"/>
  <c r="AY283" i="14"/>
  <c r="BX362" i="6"/>
  <c r="AM284" i="14"/>
  <c r="BL363" i="6"/>
  <c r="AA285" i="14"/>
  <c r="CJ378" i="6"/>
  <c r="BX379" i="6"/>
  <c r="BL380" i="6"/>
  <c r="AZ382" i="6"/>
  <c r="AZ361" i="6"/>
  <c r="O283" i="14"/>
  <c r="AN362" i="6"/>
  <c r="C284" i="14"/>
  <c r="C119" i="14"/>
  <c r="CJ362" i="6"/>
  <c r="AY284" i="14"/>
  <c r="BX363" i="6"/>
  <c r="AM285" i="14"/>
  <c r="AZ378" i="6"/>
  <c r="AN379" i="6"/>
  <c r="C38" i="14"/>
  <c r="CJ379" i="6"/>
  <c r="BX380" i="6"/>
  <c r="BL382" i="6"/>
  <c r="BL361" i="6"/>
  <c r="AA283" i="14"/>
  <c r="AZ362" i="6"/>
  <c r="O284" i="14"/>
  <c r="AN363" i="6"/>
  <c r="C285" i="14"/>
  <c r="CJ363" i="6"/>
  <c r="AY285" i="14"/>
  <c r="BL378" i="6"/>
  <c r="AZ379" i="6"/>
  <c r="AN380" i="6"/>
  <c r="C68" i="14"/>
  <c r="CJ380" i="6"/>
  <c r="BX382" i="6"/>
  <c r="K91" i="5"/>
  <c r="F101" i="12"/>
  <c r="N101" i="12"/>
  <c r="R101" i="12"/>
  <c r="Z101" i="12"/>
  <c r="AD101" i="12"/>
  <c r="AL101" i="12"/>
  <c r="AP101" i="12"/>
  <c r="AX101" i="12"/>
  <c r="BB101" i="12"/>
  <c r="BJ101" i="12"/>
  <c r="AG105" i="12"/>
  <c r="X105" i="12"/>
  <c r="C109" i="12"/>
  <c r="BD105" i="12"/>
  <c r="E109" i="12"/>
  <c r="Q109" i="12"/>
  <c r="H105" i="12"/>
  <c r="L105" i="12"/>
  <c r="AR105" i="12"/>
  <c r="BH105" i="12"/>
  <c r="Z105" i="12"/>
  <c r="C105" i="12"/>
  <c r="BI101" i="12"/>
  <c r="F109" i="12"/>
  <c r="J109" i="12"/>
  <c r="N109" i="12"/>
  <c r="R109" i="12"/>
  <c r="U105" i="12"/>
  <c r="AS105" i="12"/>
  <c r="BA105" i="12"/>
  <c r="D109" i="12"/>
  <c r="E105" i="12"/>
  <c r="I105" i="12"/>
  <c r="Q105" i="12"/>
  <c r="AC105" i="12"/>
  <c r="AO105" i="12"/>
  <c r="BE105" i="12"/>
  <c r="C101" i="12"/>
  <c r="D101" i="12"/>
  <c r="H101" i="12"/>
  <c r="AJ101" i="12"/>
  <c r="I109" i="12"/>
  <c r="M109" i="12"/>
  <c r="F105" i="12"/>
  <c r="J105" i="12"/>
  <c r="N105" i="12"/>
  <c r="R105" i="12"/>
  <c r="AD105" i="12"/>
  <c r="AL105" i="12"/>
  <c r="AP105" i="12"/>
  <c r="AX105" i="12"/>
  <c r="BB105" i="12"/>
  <c r="BJ105" i="12"/>
  <c r="E101" i="12"/>
  <c r="I101" i="12"/>
  <c r="M101" i="12"/>
  <c r="Q101" i="12"/>
  <c r="U101" i="12"/>
  <c r="Y101" i="12"/>
  <c r="AC101" i="12"/>
  <c r="AG101" i="12"/>
  <c r="AK101" i="12"/>
  <c r="AO101" i="12"/>
  <c r="AS101" i="12"/>
  <c r="AW101" i="12"/>
  <c r="BA101" i="12"/>
  <c r="BE101" i="12"/>
  <c r="D157" i="10"/>
  <c r="AO378" i="6"/>
  <c r="D6" i="14"/>
  <c r="M74" i="14"/>
  <c r="X74" i="14"/>
  <c r="AJ74" i="14"/>
  <c r="AV74" i="14"/>
  <c r="BH74" i="14"/>
  <c r="L12" i="14"/>
  <c r="W12" i="14"/>
  <c r="AT12" i="14"/>
  <c r="H109" i="12"/>
  <c r="L109" i="12"/>
  <c r="P109" i="12"/>
  <c r="BK111" i="12"/>
  <c r="T101" i="12"/>
  <c r="X101" i="12"/>
  <c r="BD101" i="12"/>
  <c r="D105" i="12"/>
  <c r="T105" i="12"/>
  <c r="AF105" i="12"/>
  <c r="AJ105" i="12"/>
  <c r="AV105" i="12"/>
  <c r="G109" i="12"/>
  <c r="K109" i="12"/>
  <c r="O109" i="12"/>
  <c r="AQ373" i="6"/>
  <c r="AR373" i="6"/>
  <c r="AS373" i="6"/>
  <c r="AT373" i="6"/>
  <c r="AU373" i="6"/>
  <c r="AV373" i="6"/>
  <c r="AW373" i="6"/>
  <c r="AX373" i="6"/>
  <c r="AQ374" i="6"/>
  <c r="AR374" i="6"/>
  <c r="AS374" i="6"/>
  <c r="AT374" i="6"/>
  <c r="AU374" i="6"/>
  <c r="AV374" i="6"/>
  <c r="AW374" i="6"/>
  <c r="AX374" i="6"/>
  <c r="AQ375" i="6"/>
  <c r="AR375" i="6"/>
  <c r="AS375" i="6"/>
  <c r="AT375" i="6"/>
  <c r="AU375" i="6"/>
  <c r="AV375" i="6"/>
  <c r="AW375" i="6"/>
  <c r="AX375" i="6"/>
  <c r="AP371" i="6"/>
  <c r="AQ371" i="6"/>
  <c r="AR371" i="6"/>
  <c r="AS371" i="6"/>
  <c r="AT371" i="6"/>
  <c r="AU371" i="6"/>
  <c r="AV371" i="6"/>
  <c r="AW371" i="6"/>
  <c r="AX371" i="6"/>
  <c r="AQ369" i="6"/>
  <c r="AR369" i="6"/>
  <c r="AS369" i="6"/>
  <c r="AT369" i="6"/>
  <c r="AU369" i="6"/>
  <c r="AV369" i="6"/>
  <c r="AW369" i="6"/>
  <c r="AX369" i="6"/>
  <c r="CU367" i="6"/>
  <c r="AQ365" i="6"/>
  <c r="AR365" i="6"/>
  <c r="AS365" i="6"/>
  <c r="AT365" i="6"/>
  <c r="AU365" i="6"/>
  <c r="AV365" i="6"/>
  <c r="AW365" i="6"/>
  <c r="AX365" i="6"/>
  <c r="CU366" i="6"/>
  <c r="E160" i="10"/>
  <c r="F160" i="10"/>
  <c r="G105" i="12"/>
  <c r="K105" i="12"/>
  <c r="O105" i="12"/>
  <c r="W105" i="12"/>
  <c r="AA105" i="12"/>
  <c r="AI105" i="12"/>
  <c r="AM105" i="12"/>
  <c r="AU105" i="12"/>
  <c r="BG105" i="12"/>
  <c r="AY105" i="12"/>
  <c r="G101" i="12"/>
  <c r="K101" i="12"/>
  <c r="O101" i="12"/>
  <c r="S101" i="12"/>
  <c r="W101" i="12"/>
  <c r="AA101" i="12"/>
  <c r="AE101" i="12"/>
  <c r="AI101" i="12"/>
  <c r="AM101" i="12"/>
  <c r="AQ101" i="12"/>
  <c r="AU101" i="12"/>
  <c r="AY101" i="12"/>
  <c r="BC101" i="12"/>
  <c r="BG101" i="12"/>
  <c r="L101" i="12"/>
  <c r="AF101" i="12"/>
  <c r="AR101" i="12"/>
  <c r="AV101" i="12"/>
  <c r="BH101" i="12"/>
  <c r="E157" i="10"/>
  <c r="D85" i="10"/>
  <c r="F86" i="10"/>
  <c r="G86" i="10"/>
  <c r="E85" i="10"/>
  <c r="D82" i="10"/>
  <c r="E82" i="10"/>
  <c r="F82" i="10"/>
  <c r="AY98" i="14"/>
  <c r="C39" i="14"/>
  <c r="BM380" i="6"/>
  <c r="CK378" i="6"/>
  <c r="BY362" i="6"/>
  <c r="AN284" i="14"/>
  <c r="AP361" i="6"/>
  <c r="E283" i="14"/>
  <c r="CK382" i="6"/>
  <c r="BA380" i="6"/>
  <c r="BY378" i="6"/>
  <c r="BM362" i="6"/>
  <c r="AB284" i="14"/>
  <c r="C98" i="14"/>
  <c r="C112" i="14"/>
  <c r="CK380" i="6"/>
  <c r="BA379" i="6"/>
  <c r="CK363" i="6"/>
  <c r="AZ285" i="14"/>
  <c r="BA362" i="6"/>
  <c r="P284" i="14"/>
  <c r="BY380" i="6"/>
  <c r="AO379" i="6"/>
  <c r="D38" i="14"/>
  <c r="BY363" i="6"/>
  <c r="AN285" i="14"/>
  <c r="AO362" i="6"/>
  <c r="D284" i="14"/>
  <c r="D121" i="14"/>
  <c r="AY119" i="14"/>
  <c r="AY112" i="14"/>
  <c r="AY123" i="14"/>
  <c r="AY121" i="14"/>
  <c r="AY104" i="14"/>
  <c r="C129" i="14"/>
  <c r="AM121" i="14"/>
  <c r="AM119" i="14"/>
  <c r="AM123" i="14"/>
  <c r="AM112" i="14"/>
  <c r="AM104" i="14"/>
  <c r="C121" i="14"/>
  <c r="C123" i="14"/>
  <c r="CU374" i="6"/>
  <c r="C69" i="14"/>
  <c r="AA98" i="14"/>
  <c r="AA121" i="14"/>
  <c r="AA112" i="14"/>
  <c r="AA119" i="14"/>
  <c r="AA123" i="14"/>
  <c r="AA104" i="14"/>
  <c r="O98" i="14"/>
  <c r="O123" i="14"/>
  <c r="O119" i="14"/>
  <c r="O112" i="14"/>
  <c r="O121" i="14"/>
  <c r="O104" i="14"/>
  <c r="BA382" i="6"/>
  <c r="BY379" i="6"/>
  <c r="BM363" i="6"/>
  <c r="AB285" i="14"/>
  <c r="CK361" i="6"/>
  <c r="AZ283" i="14"/>
  <c r="AO382" i="6"/>
  <c r="D128" i="14"/>
  <c r="BM379" i="6"/>
  <c r="BA363" i="6"/>
  <c r="P285" i="14"/>
  <c r="BY361" i="6"/>
  <c r="AN283" i="14"/>
  <c r="BY382" i="6"/>
  <c r="AO380" i="6"/>
  <c r="D68" i="14"/>
  <c r="BM378" i="6"/>
  <c r="AO363" i="6"/>
  <c r="D285" i="14"/>
  <c r="BM361" i="6"/>
  <c r="AB283" i="14"/>
  <c r="BM382" i="6"/>
  <c r="CK379" i="6"/>
  <c r="BA378" i="6"/>
  <c r="CK362" i="6"/>
  <c r="AZ284" i="14"/>
  <c r="BA361" i="6"/>
  <c r="P283" i="14"/>
  <c r="AM98" i="14"/>
  <c r="D7" i="14"/>
  <c r="AP378" i="6"/>
  <c r="E6" i="14"/>
  <c r="N74" i="14"/>
  <c r="Z74" i="14"/>
  <c r="AL74" i="14"/>
  <c r="AX74" i="14"/>
  <c r="BJ74" i="14"/>
  <c r="Y74" i="14"/>
  <c r="AK74" i="14"/>
  <c r="AW74" i="14"/>
  <c r="BI74" i="14"/>
  <c r="AU12" i="14"/>
  <c r="M12" i="14"/>
  <c r="X12" i="14"/>
  <c r="CU375" i="6"/>
  <c r="CU373" i="6"/>
  <c r="CU371" i="6"/>
  <c r="CU369" i="6"/>
  <c r="CU365" i="6"/>
  <c r="G160" i="10"/>
  <c r="F157" i="10"/>
  <c r="F85" i="10"/>
  <c r="G85" i="10"/>
  <c r="H86" i="10"/>
  <c r="D98" i="14"/>
  <c r="D123" i="14"/>
  <c r="P98" i="14"/>
  <c r="D112" i="14"/>
  <c r="BB361" i="6"/>
  <c r="Q283" i="14"/>
  <c r="BB378" i="6"/>
  <c r="BN382" i="6"/>
  <c r="AP363" i="6"/>
  <c r="E285" i="14"/>
  <c r="E123" i="14"/>
  <c r="AP380" i="6"/>
  <c r="E68" i="14"/>
  <c r="AN123" i="14"/>
  <c r="AN119" i="14"/>
  <c r="AN121" i="14"/>
  <c r="AN112" i="14"/>
  <c r="AN104" i="14"/>
  <c r="AZ121" i="14"/>
  <c r="AZ123" i="14"/>
  <c r="AZ112" i="14"/>
  <c r="AZ119" i="14"/>
  <c r="D129" i="14"/>
  <c r="AP362" i="6"/>
  <c r="E284" i="14"/>
  <c r="AP379" i="6"/>
  <c r="E38" i="14"/>
  <c r="E98" i="14"/>
  <c r="BB362" i="6"/>
  <c r="Q284" i="14"/>
  <c r="BB379" i="6"/>
  <c r="AN98" i="14"/>
  <c r="AB123" i="14"/>
  <c r="AB112" i="14"/>
  <c r="AB121" i="14"/>
  <c r="AB119" i="14"/>
  <c r="AB98" i="14"/>
  <c r="BZ361" i="6"/>
  <c r="AO283" i="14"/>
  <c r="BN379" i="6"/>
  <c r="CL361" i="6"/>
  <c r="BA283" i="14"/>
  <c r="BZ379" i="6"/>
  <c r="D69" i="14"/>
  <c r="E69" i="14"/>
  <c r="BZ378" i="6"/>
  <c r="CL382" i="6"/>
  <c r="BZ362" i="6"/>
  <c r="AO284" i="14"/>
  <c r="BN380" i="6"/>
  <c r="D104" i="14"/>
  <c r="D119" i="14"/>
  <c r="CL362" i="6"/>
  <c r="BA284" i="14"/>
  <c r="CL379" i="6"/>
  <c r="BN361" i="6"/>
  <c r="AC283" i="14"/>
  <c r="BN378" i="6"/>
  <c r="BZ382" i="6"/>
  <c r="BZ363" i="6"/>
  <c r="AO285" i="14"/>
  <c r="BZ380" i="6"/>
  <c r="CL363" i="6"/>
  <c r="BA285" i="14"/>
  <c r="CL380" i="6"/>
  <c r="E121" i="14"/>
  <c r="E104" i="14"/>
  <c r="AZ98" i="14"/>
  <c r="P121" i="14"/>
  <c r="P119" i="14"/>
  <c r="P123" i="14"/>
  <c r="P112" i="14"/>
  <c r="P104" i="14"/>
  <c r="BB363" i="6"/>
  <c r="Q285" i="14"/>
  <c r="AP382" i="6"/>
  <c r="E128" i="14"/>
  <c r="BN363" i="6"/>
  <c r="AC285" i="14"/>
  <c r="BB382" i="6"/>
  <c r="BN362" i="6"/>
  <c r="AC284" i="14"/>
  <c r="BB380" i="6"/>
  <c r="AQ361" i="6"/>
  <c r="F283" i="14"/>
  <c r="CL378" i="6"/>
  <c r="BA98" i="14"/>
  <c r="D39" i="14"/>
  <c r="C99" i="14"/>
  <c r="E7" i="14"/>
  <c r="F6" i="14"/>
  <c r="AQ378" i="6"/>
  <c r="BK74" i="14"/>
  <c r="AV12" i="14"/>
  <c r="N12" i="14"/>
  <c r="Y12" i="14"/>
  <c r="H160" i="10"/>
  <c r="G157" i="10"/>
  <c r="I86" i="10"/>
  <c r="H85" i="10"/>
  <c r="E112" i="14"/>
  <c r="E119" i="14"/>
  <c r="E39" i="14"/>
  <c r="E99" i="14"/>
  <c r="CA363" i="6"/>
  <c r="AP285" i="14"/>
  <c r="CM378" i="6"/>
  <c r="BC380" i="6"/>
  <c r="BC382" i="6"/>
  <c r="AQ382" i="6"/>
  <c r="F128" i="14"/>
  <c r="BO378" i="6"/>
  <c r="CM379" i="6"/>
  <c r="BO380" i="6"/>
  <c r="CM382" i="6"/>
  <c r="BA121" i="14"/>
  <c r="BA123" i="14"/>
  <c r="BA112" i="14"/>
  <c r="BA119" i="14"/>
  <c r="AO112" i="14"/>
  <c r="AO119" i="14"/>
  <c r="AO121" i="14"/>
  <c r="AO123" i="14"/>
  <c r="AO104" i="14"/>
  <c r="BC379" i="6"/>
  <c r="F38" i="14"/>
  <c r="AQ379" i="6"/>
  <c r="E129" i="14"/>
  <c r="Q98" i="14"/>
  <c r="CM380" i="6"/>
  <c r="AC123" i="14"/>
  <c r="AC112" i="14"/>
  <c r="AC119" i="14"/>
  <c r="AC121" i="14"/>
  <c r="AO98" i="14"/>
  <c r="CM361" i="6"/>
  <c r="BB283" i="14"/>
  <c r="CA361" i="6"/>
  <c r="AP283" i="14"/>
  <c r="AQ363" i="6"/>
  <c r="F285" i="14"/>
  <c r="BC378" i="6"/>
  <c r="CA380" i="6"/>
  <c r="AR361" i="6"/>
  <c r="G283" i="14"/>
  <c r="BO362" i="6"/>
  <c r="AD284" i="14"/>
  <c r="BO363" i="6"/>
  <c r="AD285" i="14"/>
  <c r="BC363" i="6"/>
  <c r="R285" i="14"/>
  <c r="CA382" i="6"/>
  <c r="BO361" i="6"/>
  <c r="AD283" i="14"/>
  <c r="CM362" i="6"/>
  <c r="BB284" i="14"/>
  <c r="D99" i="14"/>
  <c r="CA362" i="6"/>
  <c r="AP284" i="14"/>
  <c r="CA378" i="6"/>
  <c r="BC362" i="6"/>
  <c r="R284" i="14"/>
  <c r="AQ362" i="6"/>
  <c r="F284" i="14"/>
  <c r="F121" i="14"/>
  <c r="Q112" i="14"/>
  <c r="Q119" i="14"/>
  <c r="Q121" i="14"/>
  <c r="Q123" i="14"/>
  <c r="Q104" i="14"/>
  <c r="CM363" i="6"/>
  <c r="BB285" i="14"/>
  <c r="AC98" i="14"/>
  <c r="CA379" i="6"/>
  <c r="BO379" i="6"/>
  <c r="F68" i="14"/>
  <c r="AQ380" i="6"/>
  <c r="BO382" i="6"/>
  <c r="BC361" i="6"/>
  <c r="R283" i="14"/>
  <c r="AR378" i="6"/>
  <c r="G6" i="14"/>
  <c r="F7" i="14"/>
  <c r="AB12" i="14"/>
  <c r="AB104" i="14"/>
  <c r="Z12" i="14"/>
  <c r="AW12" i="14"/>
  <c r="I160" i="10"/>
  <c r="H157" i="10"/>
  <c r="J86" i="10"/>
  <c r="I85" i="10"/>
  <c r="F119" i="14"/>
  <c r="F39" i="14"/>
  <c r="F112" i="14"/>
  <c r="BD361" i="6"/>
  <c r="S283" i="14"/>
  <c r="CB379" i="6"/>
  <c r="CN363" i="6"/>
  <c r="BC285" i="14"/>
  <c r="CN362" i="6"/>
  <c r="BC284" i="14"/>
  <c r="CB382" i="6"/>
  <c r="BP363" i="6"/>
  <c r="AE285" i="14"/>
  <c r="AS361" i="6"/>
  <c r="H283" i="14"/>
  <c r="CB380" i="6"/>
  <c r="F123" i="14"/>
  <c r="R98" i="14"/>
  <c r="AP123" i="14"/>
  <c r="AP121" i="14"/>
  <c r="AP112" i="14"/>
  <c r="AP119" i="14"/>
  <c r="AP104" i="14"/>
  <c r="F69" i="14"/>
  <c r="AR379" i="6"/>
  <c r="G38" i="14"/>
  <c r="AD98" i="14"/>
  <c r="BB98" i="14"/>
  <c r="CB363" i="6"/>
  <c r="AQ285" i="14"/>
  <c r="BP382" i="6"/>
  <c r="BD362" i="6"/>
  <c r="S284" i="14"/>
  <c r="CB362" i="6"/>
  <c r="AQ284" i="14"/>
  <c r="G39" i="14"/>
  <c r="BD378" i="6"/>
  <c r="CB361" i="6"/>
  <c r="AQ283" i="14"/>
  <c r="BP380" i="6"/>
  <c r="BP378" i="6"/>
  <c r="BD382" i="6"/>
  <c r="CN378" i="6"/>
  <c r="AD123" i="14"/>
  <c r="AD121" i="14"/>
  <c r="AD119" i="14"/>
  <c r="AD112" i="14"/>
  <c r="F99" i="14"/>
  <c r="R119" i="14"/>
  <c r="R112" i="14"/>
  <c r="R121" i="14"/>
  <c r="R123" i="14"/>
  <c r="R104" i="14"/>
  <c r="BP379" i="6"/>
  <c r="AP98" i="14"/>
  <c r="BP361" i="6"/>
  <c r="AE283" i="14"/>
  <c r="BD363" i="6"/>
  <c r="S285" i="14"/>
  <c r="BP362" i="6"/>
  <c r="AE284" i="14"/>
  <c r="F104" i="14"/>
  <c r="BB121" i="14"/>
  <c r="BB119" i="14"/>
  <c r="BB123" i="14"/>
  <c r="BB112" i="14"/>
  <c r="F129" i="14"/>
  <c r="AR380" i="6"/>
  <c r="G68" i="14"/>
  <c r="AR362" i="6"/>
  <c r="G284" i="14"/>
  <c r="CB378" i="6"/>
  <c r="AQ98" i="14"/>
  <c r="F98" i="14"/>
  <c r="AR363" i="6"/>
  <c r="G285" i="14"/>
  <c r="CN361" i="6"/>
  <c r="BC283" i="14"/>
  <c r="CN380" i="6"/>
  <c r="BD379" i="6"/>
  <c r="CN382" i="6"/>
  <c r="CN379" i="6"/>
  <c r="AR382" i="6"/>
  <c r="G128" i="14"/>
  <c r="BD380" i="6"/>
  <c r="G7" i="14"/>
  <c r="AS378" i="6"/>
  <c r="H6" i="14"/>
  <c r="AC12" i="14"/>
  <c r="AC104" i="14"/>
  <c r="AX12" i="14"/>
  <c r="J160" i="10"/>
  <c r="I157" i="10"/>
  <c r="K86" i="10"/>
  <c r="J85" i="10"/>
  <c r="G112" i="14"/>
  <c r="G98" i="14"/>
  <c r="AS382" i="6"/>
  <c r="H128" i="14"/>
  <c r="CO382" i="6"/>
  <c r="CO380" i="6"/>
  <c r="AS363" i="6"/>
  <c r="H285" i="14"/>
  <c r="G119" i="14"/>
  <c r="CC378" i="6"/>
  <c r="AS380" i="6"/>
  <c r="H68" i="14"/>
  <c r="S98" i="14"/>
  <c r="G69" i="14"/>
  <c r="G99" i="14"/>
  <c r="S123" i="14"/>
  <c r="S121" i="14"/>
  <c r="S119" i="14"/>
  <c r="S112" i="14"/>
  <c r="S104" i="14"/>
  <c r="BC121" i="14"/>
  <c r="BC123" i="14"/>
  <c r="BC119" i="14"/>
  <c r="BC112" i="14"/>
  <c r="G123" i="14"/>
  <c r="BE363" i="6"/>
  <c r="T285" i="14"/>
  <c r="BE382" i="6"/>
  <c r="BQ380" i="6"/>
  <c r="BE378" i="6"/>
  <c r="CC362" i="6"/>
  <c r="AR284" i="14"/>
  <c r="BQ382" i="6"/>
  <c r="CC380" i="6"/>
  <c r="BQ363" i="6"/>
  <c r="AF285" i="14"/>
  <c r="CO362" i="6"/>
  <c r="BD284" i="14"/>
  <c r="CC379" i="6"/>
  <c r="BE361" i="6"/>
  <c r="T283" i="14"/>
  <c r="BE380" i="6"/>
  <c r="CO379" i="6"/>
  <c r="BE379" i="6"/>
  <c r="CO361" i="6"/>
  <c r="BD283" i="14"/>
  <c r="G104" i="14"/>
  <c r="G121" i="14"/>
  <c r="AS362" i="6"/>
  <c r="H284" i="14"/>
  <c r="H121" i="14"/>
  <c r="AE123" i="14"/>
  <c r="AE119" i="14"/>
  <c r="AE121" i="14"/>
  <c r="AE112" i="14"/>
  <c r="BQ379" i="6"/>
  <c r="BC98" i="14"/>
  <c r="AE98" i="14"/>
  <c r="AQ119" i="14"/>
  <c r="AQ121" i="14"/>
  <c r="AQ112" i="14"/>
  <c r="AQ123" i="14"/>
  <c r="AQ104" i="14"/>
  <c r="H119" i="14"/>
  <c r="H123" i="14"/>
  <c r="H104" i="14"/>
  <c r="G129" i="14"/>
  <c r="BQ362" i="6"/>
  <c r="AF284" i="14"/>
  <c r="BQ361" i="6"/>
  <c r="AF283" i="14"/>
  <c r="CO378" i="6"/>
  <c r="BQ378" i="6"/>
  <c r="CC361" i="6"/>
  <c r="AR283" i="14"/>
  <c r="BE362" i="6"/>
  <c r="T284" i="14"/>
  <c r="CC363" i="6"/>
  <c r="AR285" i="14"/>
  <c r="AS379" i="6"/>
  <c r="H38" i="14"/>
  <c r="H39" i="14"/>
  <c r="AT361" i="6"/>
  <c r="I283" i="14"/>
  <c r="CC382" i="6"/>
  <c r="CO363" i="6"/>
  <c r="BD285" i="14"/>
  <c r="AT378" i="6"/>
  <c r="I6" i="14"/>
  <c r="H7" i="14"/>
  <c r="AZ12" i="14"/>
  <c r="AZ104" i="14"/>
  <c r="AD12" i="14"/>
  <c r="AD104" i="14"/>
  <c r="K160" i="10"/>
  <c r="J157" i="10"/>
  <c r="K85" i="10"/>
  <c r="L86" i="10"/>
  <c r="H112" i="14"/>
  <c r="AF98" i="14"/>
  <c r="CD382" i="6"/>
  <c r="CD363" i="6"/>
  <c r="AS285" i="14"/>
  <c r="AR119" i="14"/>
  <c r="AR121" i="14"/>
  <c r="AR112" i="14"/>
  <c r="AR123" i="14"/>
  <c r="AR104" i="14"/>
  <c r="BD98" i="14"/>
  <c r="AT362" i="6"/>
  <c r="I284" i="14"/>
  <c r="CP361" i="6"/>
  <c r="BE283" i="14"/>
  <c r="CP379" i="6"/>
  <c r="T112" i="14"/>
  <c r="T123" i="14"/>
  <c r="T121" i="14"/>
  <c r="T119" i="14"/>
  <c r="T104" i="14"/>
  <c r="H98" i="14"/>
  <c r="CD378" i="6"/>
  <c r="CD361" i="6"/>
  <c r="AS283" i="14"/>
  <c r="CP378" i="6"/>
  <c r="BR362" i="6"/>
  <c r="AG284" i="14"/>
  <c r="BF361" i="6"/>
  <c r="U283" i="14"/>
  <c r="CP362" i="6"/>
  <c r="BE284" i="14"/>
  <c r="CD380" i="6"/>
  <c r="CD362" i="6"/>
  <c r="AS284" i="14"/>
  <c r="BR380" i="6"/>
  <c r="CP380" i="6"/>
  <c r="AT382" i="6"/>
  <c r="I128" i="14"/>
  <c r="CP363" i="6"/>
  <c r="BE285" i="14"/>
  <c r="AU361" i="6"/>
  <c r="J283" i="14"/>
  <c r="AT379" i="6"/>
  <c r="I38" i="14"/>
  <c r="I39" i="14"/>
  <c r="BF362" i="6"/>
  <c r="U284" i="14"/>
  <c r="AF121" i="14"/>
  <c r="AF112" i="14"/>
  <c r="AF119" i="14"/>
  <c r="AF123" i="14"/>
  <c r="H129" i="14"/>
  <c r="I129" i="14"/>
  <c r="BR379" i="6"/>
  <c r="BF379" i="6"/>
  <c r="BF380" i="6"/>
  <c r="T98" i="14"/>
  <c r="BF363" i="6"/>
  <c r="U285" i="14"/>
  <c r="AT380" i="6"/>
  <c r="I68" i="14"/>
  <c r="BR378" i="6"/>
  <c r="BR361" i="6"/>
  <c r="AG283" i="14"/>
  <c r="BD123" i="14"/>
  <c r="BD119" i="14"/>
  <c r="BD121" i="14"/>
  <c r="BD112" i="14"/>
  <c r="CD379" i="6"/>
  <c r="BR363" i="6"/>
  <c r="AG285" i="14"/>
  <c r="BR382" i="6"/>
  <c r="BF378" i="6"/>
  <c r="BF382" i="6"/>
  <c r="H69" i="14"/>
  <c r="AR98" i="14"/>
  <c r="AT363" i="6"/>
  <c r="I285" i="14"/>
  <c r="I112" i="14"/>
  <c r="CP382" i="6"/>
  <c r="I7" i="14"/>
  <c r="AU378" i="6"/>
  <c r="J6" i="14"/>
  <c r="AE12" i="14"/>
  <c r="AE104" i="14"/>
  <c r="BA12" i="14"/>
  <c r="BA104" i="14"/>
  <c r="L160" i="10"/>
  <c r="M86" i="10"/>
  <c r="L85" i="10"/>
  <c r="U98" i="14"/>
  <c r="AG112" i="14"/>
  <c r="AG119" i="14"/>
  <c r="AG121" i="14"/>
  <c r="AG123" i="14"/>
  <c r="BG363" i="6"/>
  <c r="V285" i="14"/>
  <c r="CQ382" i="6"/>
  <c r="I69" i="14"/>
  <c r="I99" i="14"/>
  <c r="BG378" i="6"/>
  <c r="BS363" i="6"/>
  <c r="AH285" i="14"/>
  <c r="BS361" i="6"/>
  <c r="AH283" i="14"/>
  <c r="AU380" i="6"/>
  <c r="J68" i="14"/>
  <c r="BG379" i="6"/>
  <c r="AU379" i="6"/>
  <c r="J38" i="14"/>
  <c r="J39" i="14"/>
  <c r="CQ363" i="6"/>
  <c r="BF285" i="14"/>
  <c r="BS380" i="6"/>
  <c r="CE380" i="6"/>
  <c r="BG361" i="6"/>
  <c r="V283" i="14"/>
  <c r="CQ378" i="6"/>
  <c r="I123" i="14"/>
  <c r="H99" i="14"/>
  <c r="BE112" i="14"/>
  <c r="BE119" i="14"/>
  <c r="BE121" i="14"/>
  <c r="BE123" i="14"/>
  <c r="I98" i="14"/>
  <c r="CQ380" i="6"/>
  <c r="AS123" i="14"/>
  <c r="AS112" i="14"/>
  <c r="AS119" i="14"/>
  <c r="AS121" i="14"/>
  <c r="AS104" i="14"/>
  <c r="I121" i="14"/>
  <c r="AS98" i="14"/>
  <c r="CQ361" i="6"/>
  <c r="BF283" i="14"/>
  <c r="CE382" i="6"/>
  <c r="AG98" i="14"/>
  <c r="AU363" i="6"/>
  <c r="J285" i="14"/>
  <c r="BG382" i="6"/>
  <c r="BS382" i="6"/>
  <c r="CE379" i="6"/>
  <c r="BS378" i="6"/>
  <c r="BG380" i="6"/>
  <c r="BS379" i="6"/>
  <c r="BG362" i="6"/>
  <c r="V284" i="14"/>
  <c r="AV361" i="6"/>
  <c r="K283" i="14"/>
  <c r="CE362" i="6"/>
  <c r="AT284" i="14"/>
  <c r="CQ362" i="6"/>
  <c r="BF284" i="14"/>
  <c r="BS362" i="6"/>
  <c r="AH284" i="14"/>
  <c r="CE361" i="6"/>
  <c r="AT283" i="14"/>
  <c r="I119" i="14"/>
  <c r="CE378" i="6"/>
  <c r="AU382" i="6"/>
  <c r="J128" i="14"/>
  <c r="J129" i="14"/>
  <c r="U121" i="14"/>
  <c r="U123" i="14"/>
  <c r="U112" i="14"/>
  <c r="U119" i="14"/>
  <c r="U104" i="14"/>
  <c r="BE98" i="14"/>
  <c r="I104" i="14"/>
  <c r="CQ379" i="6"/>
  <c r="AU362" i="6"/>
  <c r="J284" i="14"/>
  <c r="J112" i="14"/>
  <c r="CE363" i="6"/>
  <c r="AT285" i="14"/>
  <c r="AV378" i="6"/>
  <c r="K6" i="14"/>
  <c r="J7" i="14"/>
  <c r="BB12" i="14"/>
  <c r="BB104" i="14"/>
  <c r="AF12" i="14"/>
  <c r="AF104" i="14"/>
  <c r="M160" i="10"/>
  <c r="N86" i="10"/>
  <c r="M85" i="10"/>
  <c r="J98" i="14"/>
  <c r="J121" i="14"/>
  <c r="AH98" i="14"/>
  <c r="CF382" i="6"/>
  <c r="AT98" i="14"/>
  <c r="CF361" i="6"/>
  <c r="AU283" i="14"/>
  <c r="CR362" i="6"/>
  <c r="BG284" i="14"/>
  <c r="AW361" i="6"/>
  <c r="L283" i="14"/>
  <c r="BT379" i="6"/>
  <c r="BT378" i="6"/>
  <c r="BT382" i="6"/>
  <c r="AV363" i="6"/>
  <c r="K285" i="14"/>
  <c r="BF119" i="14"/>
  <c r="BF112" i="14"/>
  <c r="BF123" i="14"/>
  <c r="BF121" i="14"/>
  <c r="J104" i="14"/>
  <c r="J123" i="14"/>
  <c r="BH361" i="6"/>
  <c r="W283" i="14"/>
  <c r="BT380" i="6"/>
  <c r="BH379" i="6"/>
  <c r="AH121" i="14"/>
  <c r="AH119" i="14"/>
  <c r="AH123" i="14"/>
  <c r="AH112" i="14"/>
  <c r="V98" i="14"/>
  <c r="CR382" i="6"/>
  <c r="CR361" i="6"/>
  <c r="BG283" i="14"/>
  <c r="J119" i="14"/>
  <c r="BF98" i="14"/>
  <c r="AV379" i="6"/>
  <c r="K38" i="14"/>
  <c r="BT361" i="6"/>
  <c r="AI283" i="14"/>
  <c r="BH378" i="6"/>
  <c r="CF363" i="6"/>
  <c r="AU285" i="14"/>
  <c r="CR379" i="6"/>
  <c r="CF378" i="6"/>
  <c r="AV382" i="6"/>
  <c r="K128" i="14"/>
  <c r="K129" i="14"/>
  <c r="BT362" i="6"/>
  <c r="AI284" i="14"/>
  <c r="CF362" i="6"/>
  <c r="AU284" i="14"/>
  <c r="BH362" i="6"/>
  <c r="W284" i="14"/>
  <c r="BH380" i="6"/>
  <c r="CF379" i="6"/>
  <c r="BH382" i="6"/>
  <c r="CR380" i="6"/>
  <c r="CR378" i="6"/>
  <c r="CF380" i="6"/>
  <c r="CR363" i="6"/>
  <c r="BG285" i="14"/>
  <c r="J69" i="14"/>
  <c r="BH363" i="6"/>
  <c r="W285" i="14"/>
  <c r="AV362" i="6"/>
  <c r="K284" i="14"/>
  <c r="K104" i="14"/>
  <c r="AT119" i="14"/>
  <c r="AT112" i="14"/>
  <c r="AT121" i="14"/>
  <c r="AT123" i="14"/>
  <c r="AT104" i="14"/>
  <c r="V121" i="14"/>
  <c r="V119" i="14"/>
  <c r="V112" i="14"/>
  <c r="V123" i="14"/>
  <c r="V104" i="14"/>
  <c r="AV380" i="6"/>
  <c r="K68" i="14"/>
  <c r="BT363" i="6"/>
  <c r="AI285" i="14"/>
  <c r="K39" i="14"/>
  <c r="K7" i="14"/>
  <c r="AW378" i="6"/>
  <c r="L6" i="14"/>
  <c r="BC12" i="14"/>
  <c r="BC104" i="14"/>
  <c r="AG12" i="14"/>
  <c r="AG104" i="14"/>
  <c r="N160" i="10"/>
  <c r="O86" i="10"/>
  <c r="N85" i="10"/>
  <c r="K121" i="14"/>
  <c r="K112" i="14"/>
  <c r="K98" i="14"/>
  <c r="AW380" i="6"/>
  <c r="L68" i="14"/>
  <c r="K123" i="14"/>
  <c r="BI363" i="6"/>
  <c r="X285" i="14"/>
  <c r="CS363" i="6"/>
  <c r="BH285" i="14"/>
  <c r="CS378" i="6"/>
  <c r="BU361" i="6"/>
  <c r="AJ283" i="14"/>
  <c r="CS382" i="6"/>
  <c r="AW363" i="6"/>
  <c r="L285" i="14"/>
  <c r="BU378" i="6"/>
  <c r="AX361" i="6"/>
  <c r="N283" i="14"/>
  <c r="M283" i="14"/>
  <c r="CG361" i="6"/>
  <c r="AV283" i="14"/>
  <c r="CG382" i="6"/>
  <c r="BI382" i="6"/>
  <c r="BI380" i="6"/>
  <c r="CG362" i="6"/>
  <c r="AV284" i="14"/>
  <c r="AW382" i="6"/>
  <c r="L128" i="14"/>
  <c r="L129" i="14"/>
  <c r="CS379" i="6"/>
  <c r="W98" i="14"/>
  <c r="BG121" i="14"/>
  <c r="BG123" i="14"/>
  <c r="BG112" i="14"/>
  <c r="BG119" i="14"/>
  <c r="BU380" i="6"/>
  <c r="BU363" i="6"/>
  <c r="AJ285" i="14"/>
  <c r="K119" i="14"/>
  <c r="AW362" i="6"/>
  <c r="L284" i="14"/>
  <c r="K69" i="14"/>
  <c r="L69" i="14"/>
  <c r="CG380" i="6"/>
  <c r="AU98" i="14"/>
  <c r="BI378" i="6"/>
  <c r="AW379" i="6"/>
  <c r="L38" i="14"/>
  <c r="L39" i="14"/>
  <c r="CS361" i="6"/>
  <c r="BH283" i="14"/>
  <c r="W121" i="14"/>
  <c r="W119" i="14"/>
  <c r="W123" i="14"/>
  <c r="W112" i="14"/>
  <c r="W104" i="14"/>
  <c r="BU382" i="6"/>
  <c r="BU379" i="6"/>
  <c r="CS362" i="6"/>
  <c r="BH284" i="14"/>
  <c r="J99" i="14"/>
  <c r="BG98" i="14"/>
  <c r="CS380" i="6"/>
  <c r="CG379" i="6"/>
  <c r="BI362" i="6"/>
  <c r="X284" i="14"/>
  <c r="BU362" i="6"/>
  <c r="AJ284" i="14"/>
  <c r="CG378" i="6"/>
  <c r="CG363" i="6"/>
  <c r="AV285" i="14"/>
  <c r="AI123" i="14"/>
  <c r="AI119" i="14"/>
  <c r="AI112" i="14"/>
  <c r="AI121" i="14"/>
  <c r="BI379" i="6"/>
  <c r="BI361" i="6"/>
  <c r="X283" i="14"/>
  <c r="AI98" i="14"/>
  <c r="L123" i="14"/>
  <c r="L112" i="14"/>
  <c r="L119" i="14"/>
  <c r="L121" i="14"/>
  <c r="L104" i="14"/>
  <c r="AU112" i="14"/>
  <c r="AU123" i="14"/>
  <c r="AU119" i="14"/>
  <c r="AU121" i="14"/>
  <c r="AU104" i="14"/>
  <c r="L7" i="14"/>
  <c r="L98" i="14"/>
  <c r="AX378" i="6"/>
  <c r="M6" i="14"/>
  <c r="AH12" i="14"/>
  <c r="AH104" i="14"/>
  <c r="BD12" i="14"/>
  <c r="BD104" i="14"/>
  <c r="O160" i="10"/>
  <c r="O85" i="10"/>
  <c r="AV98" i="14"/>
  <c r="X119" i="14"/>
  <c r="X123" i="14"/>
  <c r="X112" i="14"/>
  <c r="X121" i="14"/>
  <c r="X104" i="14"/>
  <c r="BJ361" i="6"/>
  <c r="Z283" i="14"/>
  <c r="Y283" i="14"/>
  <c r="CH363" i="6"/>
  <c r="AX285" i="14"/>
  <c r="AW285" i="14"/>
  <c r="BV362" i="6"/>
  <c r="AL284" i="14"/>
  <c r="AK284" i="14"/>
  <c r="CH379" i="6"/>
  <c r="BV379" i="6"/>
  <c r="BH119" i="14"/>
  <c r="BH121" i="14"/>
  <c r="BH123" i="14"/>
  <c r="BH112" i="14"/>
  <c r="X98" i="14"/>
  <c r="CH380" i="6"/>
  <c r="CT379" i="6"/>
  <c r="CH362" i="6"/>
  <c r="AX284" i="14"/>
  <c r="AW284" i="14"/>
  <c r="BJ382" i="6"/>
  <c r="AV121" i="14"/>
  <c r="AV123" i="14"/>
  <c r="AV112" i="14"/>
  <c r="AV119" i="14"/>
  <c r="AV104" i="14"/>
  <c r="AJ98" i="14"/>
  <c r="BH98" i="14"/>
  <c r="AX380" i="6"/>
  <c r="N68" i="14"/>
  <c r="M68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CT361" i="6"/>
  <c r="BJ283" i="14"/>
  <c r="BI283" i="14"/>
  <c r="BJ378" i="6"/>
  <c r="BV380" i="6"/>
  <c r="CH361" i="6"/>
  <c r="AX283" i="14"/>
  <c r="AW283" i="14"/>
  <c r="BV378" i="6"/>
  <c r="CT382" i="6"/>
  <c r="CT378" i="6"/>
  <c r="BJ363" i="6"/>
  <c r="Z285" i="14"/>
  <c r="Y285" i="14"/>
  <c r="L99" i="14"/>
  <c r="BJ379" i="6"/>
  <c r="CH378" i="6"/>
  <c r="AX98" i="14"/>
  <c r="BJ362" i="6"/>
  <c r="Z284" i="14"/>
  <c r="Y284" i="14"/>
  <c r="CT380" i="6"/>
  <c r="CT362" i="6"/>
  <c r="BJ284" i="14"/>
  <c r="BI284" i="14"/>
  <c r="BV382" i="6"/>
  <c r="BV363" i="6"/>
  <c r="AL285" i="14"/>
  <c r="AK285" i="14"/>
  <c r="AX382" i="6"/>
  <c r="N128" i="14"/>
  <c r="M128" i="14"/>
  <c r="M129" i="14"/>
  <c r="N129" i="14"/>
  <c r="O129" i="14"/>
  <c r="P129" i="14"/>
  <c r="Q129" i="14"/>
  <c r="R129" i="14"/>
  <c r="S129" i="14"/>
  <c r="T129" i="14"/>
  <c r="U129" i="14"/>
  <c r="V129" i="14"/>
  <c r="W129" i="14"/>
  <c r="X129" i="14"/>
  <c r="Y129" i="14"/>
  <c r="Z129" i="14"/>
  <c r="AA129" i="14"/>
  <c r="AB129" i="14"/>
  <c r="AC129" i="14"/>
  <c r="AD129" i="14"/>
  <c r="AE129" i="14"/>
  <c r="AF129" i="14"/>
  <c r="AG129" i="14"/>
  <c r="AH129" i="14"/>
  <c r="AI129" i="14"/>
  <c r="AJ129" i="14"/>
  <c r="AK129" i="14"/>
  <c r="AL129" i="14"/>
  <c r="AM129" i="14"/>
  <c r="AN129" i="14"/>
  <c r="AO129" i="14"/>
  <c r="AP129" i="14"/>
  <c r="AQ129" i="14"/>
  <c r="AR129" i="14"/>
  <c r="AS129" i="14"/>
  <c r="AT129" i="14"/>
  <c r="AU129" i="14"/>
  <c r="AV129" i="14"/>
  <c r="AW129" i="14"/>
  <c r="AX129" i="14"/>
  <c r="AY129" i="14"/>
  <c r="AZ129" i="14"/>
  <c r="BA129" i="14"/>
  <c r="BB129" i="14"/>
  <c r="BC129" i="14"/>
  <c r="BD129" i="14"/>
  <c r="BE129" i="14"/>
  <c r="BF129" i="14"/>
  <c r="BG129" i="14"/>
  <c r="BH129" i="14"/>
  <c r="BI129" i="14"/>
  <c r="BJ129" i="14"/>
  <c r="BK129" i="14"/>
  <c r="BJ380" i="6"/>
  <c r="AJ112" i="14"/>
  <c r="AJ123" i="14"/>
  <c r="AJ121" i="14"/>
  <c r="AJ119" i="14"/>
  <c r="AX379" i="6"/>
  <c r="N38" i="14"/>
  <c r="M38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B39" i="14"/>
  <c r="BC39" i="14"/>
  <c r="BD39" i="14"/>
  <c r="BE39" i="14"/>
  <c r="BF39" i="14"/>
  <c r="BG39" i="14"/>
  <c r="BH39" i="14"/>
  <c r="BI39" i="14"/>
  <c r="BJ39" i="14"/>
  <c r="BK39" i="14"/>
  <c r="AX362" i="6"/>
  <c r="N284" i="14"/>
  <c r="M284" i="14"/>
  <c r="K99" i="14"/>
  <c r="CH382" i="6"/>
  <c r="N119" i="14"/>
  <c r="N121" i="14"/>
  <c r="AX363" i="6"/>
  <c r="N285" i="14"/>
  <c r="N123" i="14"/>
  <c r="M285" i="14"/>
  <c r="BV361" i="6"/>
  <c r="AL283" i="14"/>
  <c r="AK283" i="14"/>
  <c r="CT363" i="6"/>
  <c r="BJ285" i="14"/>
  <c r="BI285" i="14"/>
  <c r="N6" i="14"/>
  <c r="N98" i="14"/>
  <c r="M7" i="14"/>
  <c r="BE12" i="14"/>
  <c r="BE104" i="14"/>
  <c r="AI12" i="14"/>
  <c r="AI104" i="14"/>
  <c r="P160" i="10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M121" i="14"/>
  <c r="N104" i="14"/>
  <c r="CU379" i="6"/>
  <c r="M99" i="14"/>
  <c r="BK285" i="14"/>
  <c r="N112" i="14"/>
  <c r="M119" i="14"/>
  <c r="BK128" i="14"/>
  <c r="AX123" i="14"/>
  <c r="AX112" i="14"/>
  <c r="AX119" i="14"/>
  <c r="AX121" i="14"/>
  <c r="AX104" i="14"/>
  <c r="BJ123" i="14"/>
  <c r="BJ121" i="14"/>
  <c r="BJ112" i="14"/>
  <c r="BJ119" i="14"/>
  <c r="BK283" i="14"/>
  <c r="Z112" i="14"/>
  <c r="Z121" i="14"/>
  <c r="Z119" i="14"/>
  <c r="Z123" i="14"/>
  <c r="Z104" i="14"/>
  <c r="AK121" i="14"/>
  <c r="AK123" i="14"/>
  <c r="AK112" i="14"/>
  <c r="AK119" i="14"/>
  <c r="BI98" i="14"/>
  <c r="AK98" i="14"/>
  <c r="Y98" i="14"/>
  <c r="M112" i="14"/>
  <c r="BK284" i="14"/>
  <c r="AL112" i="14"/>
  <c r="AL123" i="14"/>
  <c r="AL119" i="14"/>
  <c r="AL121" i="14"/>
  <c r="M98" i="14"/>
  <c r="M123" i="14"/>
  <c r="AW98" i="14"/>
  <c r="AL98" i="14"/>
  <c r="Z98" i="14"/>
  <c r="CU378" i="6"/>
  <c r="M104" i="14"/>
  <c r="BK68" i="14"/>
  <c r="CU380" i="6"/>
  <c r="AW112" i="14"/>
  <c r="AW119" i="14"/>
  <c r="AW121" i="14"/>
  <c r="AW123" i="14"/>
  <c r="AW104" i="14"/>
  <c r="BI112" i="14"/>
  <c r="BI119" i="14"/>
  <c r="BI121" i="14"/>
  <c r="BI123" i="14"/>
  <c r="BK38" i="14"/>
  <c r="Y112" i="14"/>
  <c r="Y119" i="14"/>
  <c r="Y121" i="14"/>
  <c r="Y123" i="14"/>
  <c r="Y104" i="14"/>
  <c r="N7" i="14"/>
  <c r="BK6" i="14"/>
  <c r="BF12" i="14"/>
  <c r="BF104" i="14"/>
  <c r="AJ12" i="14"/>
  <c r="AJ104" i="14"/>
  <c r="Q160" i="10"/>
  <c r="BJ98" i="14"/>
  <c r="BK98" i="14"/>
  <c r="D144" i="2"/>
  <c r="BK123" i="14"/>
  <c r="BK119" i="14"/>
  <c r="BK112" i="14"/>
  <c r="BK121" i="14"/>
  <c r="BJ69" i="14"/>
  <c r="BK69" i="14"/>
  <c r="O7" i="14"/>
  <c r="N99" i="14"/>
  <c r="AK12" i="14"/>
  <c r="AK104" i="14"/>
  <c r="BG12" i="14"/>
  <c r="BG104" i="14"/>
  <c r="R160" i="10"/>
  <c r="P7" i="14"/>
  <c r="O99" i="14"/>
  <c r="BH12" i="14"/>
  <c r="BH104" i="14"/>
  <c r="AL12" i="14"/>
  <c r="AL104" i="14"/>
  <c r="S160" i="10"/>
  <c r="Q7" i="14"/>
  <c r="P99" i="14"/>
  <c r="BI12" i="14"/>
  <c r="BI104" i="14"/>
  <c r="R7" i="14"/>
  <c r="Q99" i="14"/>
  <c r="BJ12" i="14"/>
  <c r="BJ104" i="14"/>
  <c r="BK104" i="14"/>
  <c r="S7" i="14"/>
  <c r="R99" i="14"/>
  <c r="BK12" i="14"/>
  <c r="T7" i="14"/>
  <c r="S99" i="14"/>
  <c r="U7" i="14"/>
  <c r="T99" i="14"/>
  <c r="V7" i="14"/>
  <c r="U99" i="14"/>
  <c r="W7" i="14"/>
  <c r="V99" i="14"/>
  <c r="X7" i="14"/>
  <c r="W99" i="14"/>
  <c r="Y7" i="14"/>
  <c r="X99" i="14"/>
  <c r="Z7" i="14"/>
  <c r="Y99" i="14"/>
  <c r="AA7" i="14"/>
  <c r="Z99" i="14"/>
  <c r="AB7" i="14"/>
  <c r="AA99" i="14"/>
  <c r="AC7" i="14"/>
  <c r="AB99" i="14"/>
  <c r="AD7" i="14"/>
  <c r="AC99" i="14"/>
  <c r="AE7" i="14"/>
  <c r="AD99" i="14"/>
  <c r="AF7" i="14"/>
  <c r="AE99" i="14"/>
  <c r="AG7" i="14"/>
  <c r="AF99" i="14"/>
  <c r="AH7" i="14"/>
  <c r="AG99" i="14"/>
  <c r="AI7" i="14"/>
  <c r="AH99" i="14"/>
  <c r="AJ7" i="14"/>
  <c r="AI99" i="14"/>
  <c r="AK7" i="14"/>
  <c r="AJ99" i="14"/>
  <c r="AL7" i="14"/>
  <c r="AK99" i="14"/>
  <c r="AM7" i="14"/>
  <c r="AL99" i="14"/>
  <c r="AN7" i="14"/>
  <c r="AM99" i="14"/>
  <c r="AO7" i="14"/>
  <c r="AN99" i="14"/>
  <c r="AP7" i="14"/>
  <c r="AO99" i="14"/>
  <c r="AQ7" i="14"/>
  <c r="AP99" i="14"/>
  <c r="AR7" i="14"/>
  <c r="AQ99" i="14"/>
  <c r="AS7" i="14"/>
  <c r="AR99" i="14"/>
  <c r="AT7" i="14"/>
  <c r="AS99" i="14"/>
  <c r="AU7" i="14"/>
  <c r="AT99" i="14"/>
  <c r="AV7" i="14"/>
  <c r="AU99" i="14"/>
  <c r="AW7" i="14"/>
  <c r="AV99" i="14"/>
  <c r="AX7" i="14"/>
  <c r="AW99" i="14"/>
  <c r="AY7" i="14"/>
  <c r="AX99" i="14"/>
  <c r="AZ7" i="14"/>
  <c r="AY99" i="14"/>
  <c r="BA7" i="14"/>
  <c r="AZ99" i="14"/>
  <c r="BB7" i="14"/>
  <c r="BA99" i="14"/>
  <c r="BC7" i="14"/>
  <c r="BB99" i="14"/>
  <c r="BD7" i="14"/>
  <c r="BC99" i="14"/>
  <c r="BE7" i="14"/>
  <c r="BD99" i="14"/>
  <c r="BF7" i="14"/>
  <c r="BE99" i="14"/>
  <c r="BG7" i="14"/>
  <c r="BF99" i="14"/>
  <c r="BH7" i="14"/>
  <c r="BG99" i="14"/>
  <c r="BI7" i="14"/>
  <c r="BH99" i="14"/>
  <c r="BJ7" i="14"/>
  <c r="BI99" i="14"/>
  <c r="BK7" i="14"/>
  <c r="BJ99" i="14"/>
  <c r="BK99" i="14"/>
  <c r="C243" i="11"/>
  <c r="C240" i="11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N64" i="12"/>
  <c r="M64" i="12"/>
  <c r="L64" i="12"/>
  <c r="K64" i="12"/>
  <c r="J64" i="12"/>
  <c r="I64" i="12"/>
  <c r="H64" i="12"/>
  <c r="G64" i="12"/>
  <c r="F64" i="12"/>
  <c r="E64" i="12"/>
  <c r="D64" i="12"/>
  <c r="C64" i="12"/>
  <c r="C171" i="11"/>
  <c r="C146" i="11"/>
  <c r="C75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C74" i="10"/>
  <c r="D74" i="10"/>
  <c r="E74" i="10"/>
  <c r="F74" i="10"/>
  <c r="G74" i="10"/>
  <c r="H74" i="10"/>
  <c r="I74" i="10"/>
  <c r="J74" i="10"/>
  <c r="K74" i="10"/>
  <c r="L74" i="10"/>
  <c r="M74" i="10"/>
  <c r="N74" i="10"/>
  <c r="O74" i="10"/>
  <c r="C73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BW1548" i="4"/>
  <c r="BW1576" i="4"/>
  <c r="BW1575" i="4"/>
  <c r="BW1574" i="4"/>
  <c r="BW1573" i="4"/>
  <c r="BW1572" i="4"/>
  <c r="BW1569" i="4"/>
  <c r="BW1567" i="4"/>
  <c r="BW1562" i="4"/>
  <c r="BW1559" i="4"/>
  <c r="BW1557" i="4"/>
  <c r="BW1554" i="4"/>
  <c r="BW1553" i="4"/>
  <c r="BW1552" i="4"/>
  <c r="BW1549" i="4"/>
  <c r="BW1543" i="4"/>
  <c r="BW1542" i="4"/>
  <c r="BW1537" i="4"/>
  <c r="BW1536" i="4"/>
  <c r="BW1531" i="4"/>
  <c r="BW1530" i="4"/>
  <c r="BW1526" i="4"/>
  <c r="BW1525" i="4"/>
  <c r="BW1524" i="4"/>
  <c r="BW1521" i="4"/>
  <c r="BW1520" i="4"/>
  <c r="BW1516" i="4"/>
  <c r="BW1515" i="4"/>
  <c r="BW1511" i="4"/>
  <c r="BW1510" i="4"/>
  <c r="BW1506" i="4"/>
  <c r="BW1505" i="4"/>
  <c r="BW1502" i="4"/>
  <c r="BW1501" i="4"/>
  <c r="BW1500" i="4"/>
  <c r="BW1497" i="4"/>
  <c r="BW1496" i="4"/>
  <c r="BW1493" i="4"/>
  <c r="BW1492" i="4"/>
  <c r="BW1489" i="4"/>
  <c r="BW1488" i="4"/>
  <c r="BW1485" i="4"/>
  <c r="BW1484" i="4"/>
  <c r="BW1483" i="4"/>
  <c r="BW1480" i="4"/>
  <c r="BW1479" i="4"/>
  <c r="BW1475" i="4"/>
  <c r="BW1474" i="4"/>
  <c r="BW1470" i="4"/>
  <c r="BW1469" i="4"/>
  <c r="BW1465" i="4"/>
  <c r="BW1464" i="4"/>
  <c r="BW1461" i="4"/>
  <c r="BW1460" i="4"/>
  <c r="AA1454" i="4"/>
  <c r="AA1439" i="4"/>
  <c r="AA1424" i="4"/>
  <c r="AA1409" i="4"/>
  <c r="AA1394" i="4"/>
  <c r="O1387" i="4"/>
  <c r="O1378" i="4"/>
  <c r="O1371" i="4"/>
  <c r="O1363" i="4"/>
  <c r="O1356" i="4"/>
  <c r="O1348" i="4"/>
  <c r="O1341" i="4"/>
  <c r="O1333" i="4"/>
  <c r="O1326" i="4"/>
  <c r="O1318" i="4"/>
  <c r="O1311" i="4"/>
  <c r="O1302" i="4"/>
  <c r="O1295" i="4"/>
  <c r="O1287" i="4"/>
  <c r="O1280" i="4"/>
  <c r="O1265" i="4"/>
  <c r="O1250" i="4"/>
  <c r="BW1459" i="4"/>
  <c r="BW1453" i="4"/>
  <c r="BW1452" i="4"/>
  <c r="BW1446" i="4"/>
  <c r="BW1445" i="4"/>
  <c r="BW1444" i="4"/>
  <c r="BW1438" i="4"/>
  <c r="BW1437" i="4"/>
  <c r="BW1431" i="4"/>
  <c r="BW1430" i="4"/>
  <c r="BW1429" i="4"/>
  <c r="BW1423" i="4"/>
  <c r="BW1422" i="4"/>
  <c r="BW1416" i="4"/>
  <c r="BW1415" i="4"/>
  <c r="BW1414" i="4"/>
  <c r="BW1408" i="4"/>
  <c r="BW1407" i="4"/>
  <c r="BW1401" i="4"/>
  <c r="BW1400" i="4"/>
  <c r="BW1399" i="4"/>
  <c r="BW1393" i="4"/>
  <c r="BW1392" i="4"/>
  <c r="BW1386" i="4"/>
  <c r="BW1385" i="4"/>
  <c r="BW1384" i="4"/>
  <c r="BW1383" i="4"/>
  <c r="BW1377" i="4"/>
  <c r="BW1376" i="4"/>
  <c r="BW1370" i="4"/>
  <c r="BW1369" i="4"/>
  <c r="BW1368" i="4"/>
  <c r="BW1362" i="4"/>
  <c r="BW1361" i="4"/>
  <c r="BW1355" i="4"/>
  <c r="BW1354" i="4"/>
  <c r="BW1353" i="4"/>
  <c r="BW1347" i="4"/>
  <c r="BW1346" i="4"/>
  <c r="BW1340" i="4"/>
  <c r="BW1339" i="4"/>
  <c r="BW1338" i="4"/>
  <c r="BW1332" i="4"/>
  <c r="BW1331" i="4"/>
  <c r="BW1325" i="4"/>
  <c r="BW1324" i="4"/>
  <c r="BW1323" i="4"/>
  <c r="BW1317" i="4"/>
  <c r="BW1316" i="4"/>
  <c r="BW1310" i="4"/>
  <c r="BW1309" i="4"/>
  <c r="BW1308" i="4"/>
  <c r="BW1307" i="4"/>
  <c r="BW1301" i="4"/>
  <c r="BW1300" i="4"/>
  <c r="BW1294" i="4"/>
  <c r="BW1293" i="4"/>
  <c r="BW1292" i="4"/>
  <c r="BW1286" i="4"/>
  <c r="BW1285" i="4"/>
  <c r="BW1279" i="4"/>
  <c r="BW1278" i="4"/>
  <c r="BW1277" i="4"/>
  <c r="BW1271" i="4"/>
  <c r="BW1270" i="4"/>
  <c r="BW1264" i="4"/>
  <c r="BW1263" i="4"/>
  <c r="BW1262" i="4"/>
  <c r="BW1256" i="4"/>
  <c r="BW1255" i="4"/>
  <c r="BW1249" i="4"/>
  <c r="BW1248" i="4"/>
  <c r="BW1247" i="4"/>
  <c r="BW1246" i="4"/>
  <c r="BW1240" i="4"/>
  <c r="BW1239" i="4"/>
  <c r="BW1233" i="4"/>
  <c r="BW1232" i="4"/>
  <c r="BW1231" i="4"/>
  <c r="BW1225" i="4"/>
  <c r="BW1224" i="4"/>
  <c r="BW1577" i="4"/>
  <c r="BW1218" i="4"/>
  <c r="BW1217" i="4"/>
  <c r="BW1216" i="4"/>
  <c r="BW1210" i="4"/>
  <c r="BW1209" i="4"/>
  <c r="BW1203" i="4"/>
  <c r="BW1202" i="4"/>
  <c r="BW1201" i="4"/>
  <c r="BW1195" i="4"/>
  <c r="BW1194" i="4"/>
  <c r="BW1188" i="4"/>
  <c r="BW1187" i="4"/>
  <c r="BW1186" i="4"/>
  <c r="BW1180" i="4"/>
  <c r="BW1179" i="4"/>
  <c r="BW1173" i="4"/>
  <c r="BW1172" i="4"/>
  <c r="BW1171" i="4"/>
  <c r="BW1170" i="4"/>
  <c r="BW1169" i="4"/>
  <c r="C222" i="11"/>
  <c r="C219" i="11"/>
  <c r="C198" i="11"/>
  <c r="C195" i="11"/>
  <c r="C174" i="11"/>
  <c r="C149" i="11"/>
  <c r="C125" i="11"/>
  <c r="C122" i="11"/>
  <c r="C100" i="11"/>
  <c r="C97" i="11"/>
  <c r="BK246" i="11"/>
  <c r="BK225" i="11"/>
  <c r="BK201" i="11"/>
  <c r="BK177" i="11"/>
  <c r="BK152" i="11"/>
  <c r="BK128" i="11"/>
  <c r="BK103" i="11"/>
  <c r="BK78" i="11"/>
  <c r="BK54" i="11"/>
  <c r="F140" i="2"/>
  <c r="G140" i="2"/>
  <c r="H140" i="2"/>
  <c r="E140" i="2"/>
  <c r="F134" i="2"/>
  <c r="G134" i="2"/>
  <c r="H134" i="2"/>
  <c r="E134" i="2"/>
  <c r="H117" i="2"/>
  <c r="J117" i="2"/>
  <c r="L117" i="2"/>
  <c r="F117" i="2"/>
  <c r="H105" i="2"/>
  <c r="J105" i="2"/>
  <c r="L105" i="2"/>
  <c r="F105" i="2"/>
  <c r="H93" i="2"/>
  <c r="J93" i="2"/>
  <c r="L93" i="2"/>
  <c r="F93" i="2"/>
  <c r="H81" i="2"/>
  <c r="J81" i="2"/>
  <c r="L81" i="2"/>
  <c r="F81" i="2"/>
  <c r="H69" i="2"/>
  <c r="J69" i="2"/>
  <c r="L69" i="2"/>
  <c r="F69" i="2"/>
  <c r="H41" i="2"/>
  <c r="J41" i="2"/>
  <c r="L41" i="2"/>
  <c r="F41" i="2"/>
  <c r="H24" i="2"/>
  <c r="J24" i="2"/>
  <c r="L24" i="2"/>
  <c r="F24" i="2"/>
  <c r="H6" i="2"/>
  <c r="J6" i="2"/>
  <c r="L6" i="2"/>
  <c r="F6" i="2"/>
  <c r="GQ219" i="7"/>
  <c r="GD219" i="7"/>
  <c r="GC219" i="7"/>
  <c r="GB219" i="7"/>
  <c r="GA219" i="7"/>
  <c r="FZ219" i="7"/>
  <c r="FY219" i="7"/>
  <c r="FX219" i="7"/>
  <c r="FW219" i="7"/>
  <c r="FV219" i="7"/>
  <c r="FU219" i="7"/>
  <c r="FT219" i="7"/>
  <c r="FS219" i="7"/>
  <c r="FR219" i="7"/>
  <c r="FQ219" i="7"/>
  <c r="FP219" i="7"/>
  <c r="FO219" i="7"/>
  <c r="FN219" i="7"/>
  <c r="FM219" i="7"/>
  <c r="FL219" i="7"/>
  <c r="FK219" i="7"/>
  <c r="FJ219" i="7"/>
  <c r="FI219" i="7"/>
  <c r="FH219" i="7"/>
  <c r="FG219" i="7"/>
  <c r="FF219" i="7"/>
  <c r="FE219" i="7"/>
  <c r="FD219" i="7"/>
  <c r="FC219" i="7"/>
  <c r="FB219" i="7"/>
  <c r="FA219" i="7"/>
  <c r="EZ219" i="7"/>
  <c r="EY219" i="7"/>
  <c r="EX219" i="7"/>
  <c r="EW219" i="7"/>
  <c r="EV219" i="7"/>
  <c r="EU219" i="7"/>
  <c r="ET219" i="7"/>
  <c r="ES219" i="7"/>
  <c r="ER219" i="7"/>
  <c r="EQ219" i="7"/>
  <c r="EP219" i="7"/>
  <c r="EO219" i="7"/>
  <c r="EN219" i="7"/>
  <c r="EM219" i="7"/>
  <c r="EL219" i="7"/>
  <c r="EK219" i="7"/>
  <c r="EJ219" i="7"/>
  <c r="EI219" i="7"/>
  <c r="EH219" i="7"/>
  <c r="EG219" i="7"/>
  <c r="EF219" i="7"/>
  <c r="EE219" i="7"/>
  <c r="ED219" i="7"/>
  <c r="EC219" i="7"/>
  <c r="EB219" i="7"/>
  <c r="EA219" i="7"/>
  <c r="DZ219" i="7"/>
  <c r="DY219" i="7"/>
  <c r="DX219" i="7"/>
  <c r="DW219" i="7"/>
  <c r="T161" i="10"/>
  <c r="DW211" i="7"/>
  <c r="S110" i="12"/>
  <c r="DW207" i="7"/>
  <c r="FM190" i="7"/>
  <c r="BJ155" i="10"/>
  <c r="DQ188" i="7"/>
  <c r="DT185" i="7"/>
  <c r="P107" i="12"/>
  <c r="DQ182" i="7"/>
  <c r="M106" i="12"/>
  <c r="DQ178" i="7"/>
  <c r="DW183" i="7"/>
  <c r="DZ183" i="7"/>
  <c r="EC183" i="7"/>
  <c r="EF183" i="7"/>
  <c r="EI183" i="7"/>
  <c r="EL183" i="7"/>
  <c r="EO183" i="7"/>
  <c r="ER183" i="7"/>
  <c r="EU183" i="7"/>
  <c r="EX183" i="7"/>
  <c r="FA183" i="7"/>
  <c r="FD183" i="7"/>
  <c r="FG183" i="7"/>
  <c r="FJ183" i="7"/>
  <c r="FM183" i="7"/>
  <c r="ID161" i="7"/>
  <c r="EF154" i="7"/>
  <c r="EL154" i="7"/>
  <c r="ER154" i="7"/>
  <c r="EX154" i="7"/>
  <c r="FD154" i="7"/>
  <c r="FJ154" i="7"/>
  <c r="FP154" i="7"/>
  <c r="FV154" i="7"/>
  <c r="GB154" i="7"/>
  <c r="GH154" i="7"/>
  <c r="GN154" i="7"/>
  <c r="GT154" i="7"/>
  <c r="GZ154" i="7"/>
  <c r="HF154" i="7"/>
  <c r="HL154" i="7"/>
  <c r="HR154" i="7"/>
  <c r="HX154" i="7"/>
  <c r="ID154" i="7"/>
  <c r="DZ154" i="7"/>
  <c r="DN153" i="7"/>
  <c r="J102" i="12"/>
  <c r="J101" i="12"/>
  <c r="DN159" i="7"/>
  <c r="DO159" i="7"/>
  <c r="DW185" i="7"/>
  <c r="GQ214" i="7"/>
  <c r="X161" i="10"/>
  <c r="AB161" i="10"/>
  <c r="AF161" i="10"/>
  <c r="AJ161" i="10"/>
  <c r="AN161" i="10"/>
  <c r="AR161" i="10"/>
  <c r="AV161" i="10"/>
  <c r="AZ161" i="10"/>
  <c r="BD161" i="10"/>
  <c r="BH161" i="10"/>
  <c r="DW217" i="7"/>
  <c r="U161" i="10"/>
  <c r="Y161" i="10"/>
  <c r="AC161" i="10"/>
  <c r="AG161" i="10"/>
  <c r="AK161" i="10"/>
  <c r="AO161" i="10"/>
  <c r="AS161" i="10"/>
  <c r="AW161" i="10"/>
  <c r="BA161" i="10"/>
  <c r="BE161" i="10"/>
  <c r="BI161" i="10"/>
  <c r="M105" i="12"/>
  <c r="BK106" i="12"/>
  <c r="DR188" i="7"/>
  <c r="V161" i="10"/>
  <c r="Z161" i="10"/>
  <c r="AD161" i="10"/>
  <c r="AH161" i="10"/>
  <c r="AL161" i="10"/>
  <c r="AP161" i="10"/>
  <c r="AT161" i="10"/>
  <c r="AX161" i="10"/>
  <c r="BB161" i="10"/>
  <c r="BF161" i="10"/>
  <c r="BJ161" i="10"/>
  <c r="BK110" i="12"/>
  <c r="S109" i="12"/>
  <c r="BL161" i="10"/>
  <c r="W161" i="10"/>
  <c r="AA161" i="10"/>
  <c r="AE161" i="10"/>
  <c r="AI161" i="10"/>
  <c r="AM161" i="10"/>
  <c r="AQ161" i="10"/>
  <c r="AU161" i="10"/>
  <c r="AY161" i="10"/>
  <c r="BC161" i="10"/>
  <c r="BG161" i="10"/>
  <c r="BK161" i="10"/>
  <c r="DN146" i="7"/>
  <c r="DT156" i="7"/>
  <c r="DN149" i="7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BJ300" i="11"/>
  <c r="BI300" i="11"/>
  <c r="BH300" i="11"/>
  <c r="BG300" i="11"/>
  <c r="BF300" i="11"/>
  <c r="BE300" i="11"/>
  <c r="BD300" i="11"/>
  <c r="BC300" i="11"/>
  <c r="BB300" i="11"/>
  <c r="BA300" i="11"/>
  <c r="AZ300" i="11"/>
  <c r="AY300" i="11"/>
  <c r="BJ99" i="12"/>
  <c r="BI99" i="12"/>
  <c r="BH99" i="12"/>
  <c r="BG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BJ94" i="12"/>
  <c r="BI94" i="12"/>
  <c r="BH94" i="12"/>
  <c r="BG94" i="12"/>
  <c r="BF94" i="12"/>
  <c r="BE94" i="12"/>
  <c r="BD94" i="12"/>
  <c r="BC94" i="12"/>
  <c r="BB94" i="12"/>
  <c r="BA94" i="12"/>
  <c r="AZ94" i="12"/>
  <c r="AY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C94" i="12"/>
  <c r="BK149" i="10"/>
  <c r="BJ149" i="10"/>
  <c r="BI149" i="10"/>
  <c r="BH149" i="10"/>
  <c r="BG149" i="10"/>
  <c r="BF149" i="10"/>
  <c r="BE149" i="10"/>
  <c r="BD149" i="10"/>
  <c r="BC149" i="10"/>
  <c r="BB149" i="10"/>
  <c r="BA149" i="10"/>
  <c r="AZ149" i="10"/>
  <c r="BK167" i="10"/>
  <c r="BJ167" i="10"/>
  <c r="BI167" i="10"/>
  <c r="BH167" i="10"/>
  <c r="BG167" i="10"/>
  <c r="BF167" i="10"/>
  <c r="BE167" i="10"/>
  <c r="BD167" i="10"/>
  <c r="BC167" i="10"/>
  <c r="BB167" i="10"/>
  <c r="BA167" i="10"/>
  <c r="AZ167" i="10"/>
  <c r="BJ93" i="12"/>
  <c r="BI93" i="12"/>
  <c r="BH93" i="12"/>
  <c r="BG93" i="12"/>
  <c r="BF93" i="12"/>
  <c r="BE93" i="12"/>
  <c r="BD93" i="12"/>
  <c r="BC93" i="12"/>
  <c r="BB93" i="12"/>
  <c r="BA93" i="12"/>
  <c r="AZ93" i="12"/>
  <c r="AY93" i="12"/>
  <c r="BJ92" i="12"/>
  <c r="BI92" i="12"/>
  <c r="BH92" i="12"/>
  <c r="BG92" i="12"/>
  <c r="BF92" i="12"/>
  <c r="BE92" i="12"/>
  <c r="BD92" i="12"/>
  <c r="BC92" i="12"/>
  <c r="BB92" i="12"/>
  <c r="BA92" i="12"/>
  <c r="AZ92" i="12"/>
  <c r="AY92" i="12"/>
  <c r="AX92" i="12"/>
  <c r="AW92" i="12"/>
  <c r="AV92" i="12"/>
  <c r="AU92" i="12"/>
  <c r="AT92" i="12"/>
  <c r="AS92" i="12"/>
  <c r="AR92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C92" i="12"/>
  <c r="BK102" i="12"/>
  <c r="D100" i="12"/>
  <c r="C100" i="12"/>
  <c r="D153" i="10"/>
  <c r="C301" i="11"/>
  <c r="BJ98" i="12"/>
  <c r="BH98" i="12"/>
  <c r="BG98" i="12"/>
  <c r="BE98" i="12"/>
  <c r="BD98" i="12"/>
  <c r="BB98" i="12"/>
  <c r="BA98" i="12"/>
  <c r="AY98" i="12"/>
  <c r="AX98" i="12"/>
  <c r="AV98" i="12"/>
  <c r="AU98" i="12"/>
  <c r="AS98" i="12"/>
  <c r="AR98" i="12"/>
  <c r="AP98" i="12"/>
  <c r="AO98" i="12"/>
  <c r="AM98" i="12"/>
  <c r="AL98" i="12"/>
  <c r="AJ98" i="12"/>
  <c r="AI98" i="12"/>
  <c r="AG98" i="12"/>
  <c r="AF98" i="12"/>
  <c r="AD98" i="12"/>
  <c r="AC98" i="12"/>
  <c r="AA98" i="12"/>
  <c r="Z98" i="12"/>
  <c r="X98" i="12"/>
  <c r="W98" i="12"/>
  <c r="U98" i="12"/>
  <c r="T98" i="12"/>
  <c r="R98" i="12"/>
  <c r="Q98" i="12"/>
  <c r="O98" i="12"/>
  <c r="N98" i="12"/>
  <c r="L98" i="12"/>
  <c r="K98" i="12"/>
  <c r="I98" i="12"/>
  <c r="H98" i="12"/>
  <c r="F98" i="12"/>
  <c r="E98" i="12"/>
  <c r="D98" i="12"/>
  <c r="C98" i="12"/>
  <c r="BJ97" i="12"/>
  <c r="BI97" i="12"/>
  <c r="BH97" i="12"/>
  <c r="BG97" i="12"/>
  <c r="BF97" i="12"/>
  <c r="BE97" i="12"/>
  <c r="BD97" i="12"/>
  <c r="BC97" i="12"/>
  <c r="BB97" i="12"/>
  <c r="BA97" i="12"/>
  <c r="AZ97" i="12"/>
  <c r="AY97" i="12"/>
  <c r="AX97" i="12"/>
  <c r="AW97" i="12"/>
  <c r="AV97" i="12"/>
  <c r="AU97" i="12"/>
  <c r="AT97" i="12"/>
  <c r="AS97" i="12"/>
  <c r="AR97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C97" i="12"/>
  <c r="D168" i="10"/>
  <c r="D152" i="10"/>
  <c r="C151" i="10"/>
  <c r="BJ299" i="11"/>
  <c r="BI299" i="11"/>
  <c r="BH299" i="11"/>
  <c r="BG299" i="11"/>
  <c r="BF299" i="11"/>
  <c r="BE299" i="11"/>
  <c r="BD299" i="11"/>
  <c r="BC299" i="11"/>
  <c r="BB299" i="11"/>
  <c r="BA299" i="11"/>
  <c r="AZ299" i="11"/>
  <c r="AY299" i="11"/>
  <c r="AX299" i="11"/>
  <c r="FA76" i="7"/>
  <c r="AX146" i="10"/>
  <c r="BK146" i="10"/>
  <c r="BJ146" i="10"/>
  <c r="BI146" i="10"/>
  <c r="BH146" i="10"/>
  <c r="BG146" i="10"/>
  <c r="BF146" i="10"/>
  <c r="BE146" i="10"/>
  <c r="BD146" i="10"/>
  <c r="BC146" i="10"/>
  <c r="BB146" i="10"/>
  <c r="BA146" i="10"/>
  <c r="AZ146" i="10"/>
  <c r="AY146" i="10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BJ88" i="12"/>
  <c r="BI88" i="12"/>
  <c r="BH88" i="12"/>
  <c r="BG88" i="12"/>
  <c r="BF88" i="12"/>
  <c r="BE88" i="12"/>
  <c r="BD88" i="12"/>
  <c r="BC88" i="12"/>
  <c r="BB88" i="12"/>
  <c r="BA88" i="12"/>
  <c r="AZ88" i="12"/>
  <c r="AY88" i="12"/>
  <c r="AX88" i="12"/>
  <c r="AV88" i="12"/>
  <c r="AU88" i="12"/>
  <c r="AT88" i="12"/>
  <c r="AS88" i="12"/>
  <c r="AR88" i="12"/>
  <c r="AP88" i="12"/>
  <c r="AO88" i="12"/>
  <c r="AN88" i="12"/>
  <c r="AM88" i="12"/>
  <c r="AL88" i="12"/>
  <c r="AJ88" i="12"/>
  <c r="AI88" i="12"/>
  <c r="AH88" i="12"/>
  <c r="AG88" i="12"/>
  <c r="AF88" i="12"/>
  <c r="AD88" i="12"/>
  <c r="AC88" i="12"/>
  <c r="AB88" i="12"/>
  <c r="AA88" i="12"/>
  <c r="Z88" i="12"/>
  <c r="X88" i="12"/>
  <c r="W88" i="12"/>
  <c r="V88" i="12"/>
  <c r="U88" i="12"/>
  <c r="T88" i="12"/>
  <c r="R88" i="12"/>
  <c r="Q88" i="12"/>
  <c r="P88" i="12"/>
  <c r="O88" i="12"/>
  <c r="N88" i="12"/>
  <c r="L88" i="12"/>
  <c r="K88" i="12"/>
  <c r="J88" i="12"/>
  <c r="I88" i="12"/>
  <c r="H88" i="12"/>
  <c r="F88" i="12"/>
  <c r="E88" i="12"/>
  <c r="D88" i="12"/>
  <c r="BJ87" i="12"/>
  <c r="BI87" i="12"/>
  <c r="BH87" i="12"/>
  <c r="BG87" i="12"/>
  <c r="BF87" i="12"/>
  <c r="BE87" i="12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C88" i="12"/>
  <c r="C87" i="12"/>
  <c r="BK166" i="10"/>
  <c r="BJ166" i="10"/>
  <c r="BI166" i="10"/>
  <c r="BH166" i="10"/>
  <c r="BG166" i="10"/>
  <c r="BF166" i="10"/>
  <c r="BE166" i="10"/>
  <c r="BD166" i="10"/>
  <c r="BC166" i="10"/>
  <c r="BB166" i="10"/>
  <c r="BA166" i="10"/>
  <c r="AZ166" i="10"/>
  <c r="AY166" i="10"/>
  <c r="BJ85" i="12"/>
  <c r="BI85" i="12"/>
  <c r="BH85" i="12"/>
  <c r="BG85" i="12"/>
  <c r="BF85" i="12"/>
  <c r="BD85" i="12"/>
  <c r="BC85" i="12"/>
  <c r="BB85" i="12"/>
  <c r="BA85" i="12"/>
  <c r="AZ85" i="12"/>
  <c r="AX85" i="12"/>
  <c r="AW85" i="12"/>
  <c r="AV85" i="12"/>
  <c r="AU85" i="12"/>
  <c r="AT85" i="12"/>
  <c r="AR85" i="12"/>
  <c r="AQ85" i="12"/>
  <c r="AP85" i="12"/>
  <c r="AO85" i="12"/>
  <c r="AN85" i="12"/>
  <c r="AL85" i="12"/>
  <c r="AK85" i="12"/>
  <c r="AJ85" i="12"/>
  <c r="AI85" i="12"/>
  <c r="AH85" i="12"/>
  <c r="AF85" i="12"/>
  <c r="AE85" i="12"/>
  <c r="AD85" i="12"/>
  <c r="AC85" i="12"/>
  <c r="AB85" i="12"/>
  <c r="Z85" i="12"/>
  <c r="Y85" i="12"/>
  <c r="X85" i="12"/>
  <c r="W85" i="12"/>
  <c r="V85" i="12"/>
  <c r="T85" i="12"/>
  <c r="S85" i="12"/>
  <c r="R85" i="12"/>
  <c r="Q85" i="12"/>
  <c r="P85" i="12"/>
  <c r="N85" i="12"/>
  <c r="M85" i="12"/>
  <c r="L85" i="12"/>
  <c r="K85" i="12"/>
  <c r="J85" i="12"/>
  <c r="H85" i="12"/>
  <c r="G85" i="12"/>
  <c r="F85" i="12"/>
  <c r="E85" i="12"/>
  <c r="D85" i="12"/>
  <c r="BJ84" i="12"/>
  <c r="BI84" i="12"/>
  <c r="BH84" i="12"/>
  <c r="BG84" i="12"/>
  <c r="BF84" i="12"/>
  <c r="BE84" i="12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C84" i="12"/>
  <c r="BJ83" i="12"/>
  <c r="BI83" i="12"/>
  <c r="BH83" i="12"/>
  <c r="BG83" i="12"/>
  <c r="BF83" i="12"/>
  <c r="BD83" i="12"/>
  <c r="BC83" i="12"/>
  <c r="BB83" i="12"/>
  <c r="BA83" i="12"/>
  <c r="AZ83" i="12"/>
  <c r="AX83" i="12"/>
  <c r="AW83" i="12"/>
  <c r="AV83" i="12"/>
  <c r="AU83" i="12"/>
  <c r="AT83" i="12"/>
  <c r="AR83" i="12"/>
  <c r="AQ83" i="12"/>
  <c r="AP83" i="12"/>
  <c r="AO83" i="12"/>
  <c r="AN83" i="12"/>
  <c r="AL83" i="12"/>
  <c r="AK83" i="12"/>
  <c r="AJ83" i="12"/>
  <c r="AI83" i="12"/>
  <c r="AH83" i="12"/>
  <c r="AF83" i="12"/>
  <c r="AE83" i="12"/>
  <c r="AD83" i="12"/>
  <c r="AC83" i="12"/>
  <c r="AB83" i="12"/>
  <c r="Z83" i="12"/>
  <c r="Y83" i="12"/>
  <c r="X83" i="12"/>
  <c r="W83" i="12"/>
  <c r="V83" i="12"/>
  <c r="T83" i="12"/>
  <c r="S83" i="12"/>
  <c r="R83" i="12"/>
  <c r="Q83" i="12"/>
  <c r="P83" i="12"/>
  <c r="N83" i="12"/>
  <c r="M83" i="12"/>
  <c r="L83" i="12"/>
  <c r="K83" i="12"/>
  <c r="J83" i="12"/>
  <c r="H83" i="12"/>
  <c r="G83" i="12"/>
  <c r="F83" i="12"/>
  <c r="E83" i="12"/>
  <c r="D83" i="12"/>
  <c r="BJ82" i="12"/>
  <c r="BI82" i="12"/>
  <c r="BH82" i="12"/>
  <c r="BG82" i="12"/>
  <c r="BF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C82" i="12"/>
  <c r="BI80" i="12"/>
  <c r="BH80" i="12"/>
  <c r="BF80" i="12"/>
  <c r="BE80" i="12"/>
  <c r="BC80" i="12"/>
  <c r="BB80" i="12"/>
  <c r="AZ80" i="12"/>
  <c r="AY80" i="12"/>
  <c r="AW80" i="12"/>
  <c r="AV80" i="12"/>
  <c r="AT80" i="12"/>
  <c r="AS80" i="12"/>
  <c r="AQ80" i="12"/>
  <c r="AP80" i="12"/>
  <c r="AN80" i="12"/>
  <c r="AM80" i="12"/>
  <c r="AK80" i="12"/>
  <c r="AJ80" i="12"/>
  <c r="AH80" i="12"/>
  <c r="AG80" i="12"/>
  <c r="AE80" i="12"/>
  <c r="AD80" i="12"/>
  <c r="AB80" i="12"/>
  <c r="AA80" i="12"/>
  <c r="Y80" i="12"/>
  <c r="X80" i="12"/>
  <c r="V80" i="12"/>
  <c r="U80" i="12"/>
  <c r="S80" i="12"/>
  <c r="R80" i="12"/>
  <c r="P80" i="12"/>
  <c r="O80" i="12"/>
  <c r="M80" i="12"/>
  <c r="L80" i="12"/>
  <c r="J80" i="12"/>
  <c r="I80" i="12"/>
  <c r="G80" i="12"/>
  <c r="F80" i="12"/>
  <c r="D80" i="12"/>
  <c r="C80" i="12"/>
  <c r="BJ79" i="12"/>
  <c r="BI79" i="12"/>
  <c r="BH79" i="12"/>
  <c r="BG79" i="12"/>
  <c r="BF79" i="12"/>
  <c r="BE79" i="12"/>
  <c r="BD79" i="12"/>
  <c r="BC79" i="12"/>
  <c r="BB79" i="12"/>
  <c r="BA79" i="12"/>
  <c r="AZ79" i="12"/>
  <c r="AY79" i="12"/>
  <c r="AX79" i="12"/>
  <c r="AW79" i="12"/>
  <c r="AV79" i="12"/>
  <c r="AT79" i="12"/>
  <c r="AS79" i="12"/>
  <c r="AR79" i="12"/>
  <c r="AQ79" i="12"/>
  <c r="AP79" i="12"/>
  <c r="AO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C79" i="12"/>
  <c r="BI78" i="12"/>
  <c r="BH78" i="12"/>
  <c r="BF78" i="12"/>
  <c r="BE78" i="12"/>
  <c r="BC78" i="12"/>
  <c r="BB78" i="12"/>
  <c r="AZ78" i="12"/>
  <c r="AY78" i="12"/>
  <c r="AW78" i="12"/>
  <c r="AV78" i="12"/>
  <c r="AT78" i="12"/>
  <c r="AS78" i="12"/>
  <c r="AQ78" i="12"/>
  <c r="AP78" i="12"/>
  <c r="AN78" i="12"/>
  <c r="AM78" i="12"/>
  <c r="AK78" i="12"/>
  <c r="AJ78" i="12"/>
  <c r="AH78" i="12"/>
  <c r="AG78" i="12"/>
  <c r="AE78" i="12"/>
  <c r="AD78" i="12"/>
  <c r="AB78" i="12"/>
  <c r="AA78" i="12"/>
  <c r="Y78" i="12"/>
  <c r="X78" i="12"/>
  <c r="V78" i="12"/>
  <c r="U78" i="12"/>
  <c r="S78" i="12"/>
  <c r="R78" i="12"/>
  <c r="P78" i="12"/>
  <c r="O78" i="12"/>
  <c r="M78" i="12"/>
  <c r="L78" i="12"/>
  <c r="J78" i="12"/>
  <c r="I78" i="12"/>
  <c r="G78" i="12"/>
  <c r="F78" i="12"/>
  <c r="D78" i="12"/>
  <c r="C78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C77" i="12"/>
  <c r="P103" i="12"/>
  <c r="DS161" i="7"/>
  <c r="P158" i="10"/>
  <c r="DZ156" i="7"/>
  <c r="DO161" i="7"/>
  <c r="L158" i="10"/>
  <c r="DR161" i="7"/>
  <c r="O158" i="10"/>
  <c r="DN161" i="7"/>
  <c r="DQ161" i="7"/>
  <c r="N158" i="10"/>
  <c r="DZ185" i="7"/>
  <c r="S107" i="12"/>
  <c r="DS188" i="7"/>
  <c r="GP219" i="7"/>
  <c r="GL219" i="7"/>
  <c r="GH219" i="7"/>
  <c r="GO219" i="7"/>
  <c r="GK219" i="7"/>
  <c r="GG219" i="7"/>
  <c r="GN219" i="7"/>
  <c r="GJ219" i="7"/>
  <c r="GF219" i="7"/>
  <c r="GM219" i="7"/>
  <c r="GI219" i="7"/>
  <c r="GE219" i="7"/>
  <c r="DX217" i="7"/>
  <c r="DW220" i="7"/>
  <c r="T171" i="10"/>
  <c r="DP159" i="7"/>
  <c r="DO162" i="7"/>
  <c r="L169" i="10"/>
  <c r="BA91" i="12"/>
  <c r="BE91" i="12"/>
  <c r="BF91" i="12"/>
  <c r="C96" i="12"/>
  <c r="BB91" i="12"/>
  <c r="BJ91" i="12"/>
  <c r="AT81" i="12"/>
  <c r="C76" i="12"/>
  <c r="M81" i="12"/>
  <c r="Y81" i="12"/>
  <c r="AW81" i="12"/>
  <c r="BI81" i="12"/>
  <c r="Y76" i="12"/>
  <c r="D76" i="12"/>
  <c r="P76" i="12"/>
  <c r="AB76" i="12"/>
  <c r="AC81" i="12"/>
  <c r="AO81" i="12"/>
  <c r="AA86" i="12"/>
  <c r="I76" i="12"/>
  <c r="U76" i="12"/>
  <c r="AG76" i="12"/>
  <c r="AS76" i="12"/>
  <c r="J81" i="12"/>
  <c r="N81" i="12"/>
  <c r="V81" i="12"/>
  <c r="Z81" i="12"/>
  <c r="AH81" i="12"/>
  <c r="AL81" i="12"/>
  <c r="AX81" i="12"/>
  <c r="BF81" i="12"/>
  <c r="BJ81" i="12"/>
  <c r="AK76" i="12"/>
  <c r="AF86" i="12"/>
  <c r="BI91" i="12"/>
  <c r="AT76" i="12"/>
  <c r="BH91" i="12"/>
  <c r="BI76" i="12"/>
  <c r="AV76" i="12"/>
  <c r="AW76" i="12"/>
  <c r="V76" i="12"/>
  <c r="AH76" i="12"/>
  <c r="BE76" i="12"/>
  <c r="AD76" i="12"/>
  <c r="J76" i="12"/>
  <c r="BK82" i="12"/>
  <c r="R81" i="12"/>
  <c r="AD81" i="12"/>
  <c r="AP81" i="12"/>
  <c r="BB81" i="12"/>
  <c r="Q81" i="12"/>
  <c r="P86" i="12"/>
  <c r="AN76" i="12"/>
  <c r="F76" i="12"/>
  <c r="R76" i="12"/>
  <c r="AP76" i="12"/>
  <c r="BB76" i="12"/>
  <c r="BF76" i="12"/>
  <c r="F81" i="12"/>
  <c r="E86" i="12"/>
  <c r="I86" i="12"/>
  <c r="Q86" i="12"/>
  <c r="U86" i="12"/>
  <c r="AC86" i="12"/>
  <c r="AG86" i="12"/>
  <c r="AO86" i="12"/>
  <c r="AS86" i="12"/>
  <c r="BA86" i="12"/>
  <c r="BE86" i="12"/>
  <c r="BI86" i="12"/>
  <c r="H81" i="12"/>
  <c r="AM86" i="12"/>
  <c r="BK92" i="12"/>
  <c r="L76" i="12"/>
  <c r="AJ76" i="12"/>
  <c r="AB81" i="12"/>
  <c r="BD81" i="12"/>
  <c r="C86" i="12"/>
  <c r="V86" i="12"/>
  <c r="AT86" i="12"/>
  <c r="BD91" i="12"/>
  <c r="M76" i="12"/>
  <c r="X81" i="12"/>
  <c r="N86" i="12"/>
  <c r="R86" i="12"/>
  <c r="AL86" i="12"/>
  <c r="AP86" i="12"/>
  <c r="D86" i="12"/>
  <c r="H86" i="12"/>
  <c r="L86" i="12"/>
  <c r="T86" i="12"/>
  <c r="X86" i="12"/>
  <c r="AB86" i="12"/>
  <c r="AJ86" i="12"/>
  <c r="AN86" i="12"/>
  <c r="AR86" i="12"/>
  <c r="AV86" i="12"/>
  <c r="AZ86" i="12"/>
  <c r="BD86" i="12"/>
  <c r="BH86" i="12"/>
  <c r="BH76" i="12"/>
  <c r="AZ76" i="12"/>
  <c r="AN81" i="12"/>
  <c r="AR81" i="12"/>
  <c r="J86" i="12"/>
  <c r="AH86" i="12"/>
  <c r="L81" i="12"/>
  <c r="BH81" i="12"/>
  <c r="Z86" i="12"/>
  <c r="AD86" i="12"/>
  <c r="AX86" i="12"/>
  <c r="BB86" i="12"/>
  <c r="BF86" i="12"/>
  <c r="BJ86" i="12"/>
  <c r="X76" i="12"/>
  <c r="BK84" i="12"/>
  <c r="D81" i="12"/>
  <c r="P81" i="12"/>
  <c r="T81" i="12"/>
  <c r="AF81" i="12"/>
  <c r="AJ81" i="12"/>
  <c r="AV81" i="12"/>
  <c r="AZ81" i="12"/>
  <c r="E81" i="12"/>
  <c r="AK81" i="12"/>
  <c r="BA81" i="12"/>
  <c r="D151" i="10"/>
  <c r="G76" i="12"/>
  <c r="O76" i="12"/>
  <c r="S76" i="12"/>
  <c r="AA76" i="12"/>
  <c r="AE76" i="12"/>
  <c r="AM76" i="12"/>
  <c r="AQ76" i="12"/>
  <c r="AY76" i="12"/>
  <c r="BC76" i="12"/>
  <c r="K86" i="12"/>
  <c r="O86" i="12"/>
  <c r="W86" i="12"/>
  <c r="AI86" i="12"/>
  <c r="AU86" i="12"/>
  <c r="AY86" i="12"/>
  <c r="BC86" i="12"/>
  <c r="BG86" i="12"/>
  <c r="AZ91" i="12"/>
  <c r="AY91" i="12"/>
  <c r="BC91" i="12"/>
  <c r="BG91" i="12"/>
  <c r="F86" i="12"/>
  <c r="BK89" i="12"/>
  <c r="BK87" i="12"/>
  <c r="G81" i="12"/>
  <c r="K81" i="12"/>
  <c r="S81" i="12"/>
  <c r="W81" i="12"/>
  <c r="AE81" i="12"/>
  <c r="AI81" i="12"/>
  <c r="AQ81" i="12"/>
  <c r="AU81" i="12"/>
  <c r="BC81" i="12"/>
  <c r="BG81" i="12"/>
  <c r="EC185" i="7"/>
  <c r="V107" i="12"/>
  <c r="DR190" i="7"/>
  <c r="DS190" i="7"/>
  <c r="P155" i="10"/>
  <c r="DQ190" i="7"/>
  <c r="EF156" i="7"/>
  <c r="DW161" i="7"/>
  <c r="T158" i="10"/>
  <c r="V103" i="12"/>
  <c r="DT161" i="7"/>
  <c r="Q158" i="10"/>
  <c r="DV161" i="7"/>
  <c r="S158" i="10"/>
  <c r="DQ159" i="7"/>
  <c r="DN162" i="7"/>
  <c r="K169" i="10"/>
  <c r="K158" i="10"/>
  <c r="DT188" i="7"/>
  <c r="DS191" i="7"/>
  <c r="P170" i="10"/>
  <c r="DP161" i="7"/>
  <c r="M158" i="10"/>
  <c r="DY217" i="7"/>
  <c r="DX220" i="7"/>
  <c r="U171" i="10"/>
  <c r="BW488" i="4"/>
  <c r="Z451" i="4"/>
  <c r="Y451" i="4"/>
  <c r="X451" i="4"/>
  <c r="W451" i="4"/>
  <c r="V451" i="4"/>
  <c r="U451" i="4"/>
  <c r="T451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Z450" i="4"/>
  <c r="Y450" i="4"/>
  <c r="X450" i="4"/>
  <c r="W450" i="4"/>
  <c r="V450" i="4"/>
  <c r="U450" i="4"/>
  <c r="T450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1" i="4"/>
  <c r="C450" i="4"/>
  <c r="BW449" i="4"/>
  <c r="DY161" i="7"/>
  <c r="V158" i="10"/>
  <c r="DX161" i="7"/>
  <c r="U158" i="10"/>
  <c r="EF185" i="7"/>
  <c r="DU190" i="7"/>
  <c r="R155" i="10"/>
  <c r="Y107" i="12"/>
  <c r="DT190" i="7"/>
  <c r="Q155" i="10"/>
  <c r="DU161" i="7"/>
  <c r="R158" i="10"/>
  <c r="N155" i="10"/>
  <c r="DQ191" i="7"/>
  <c r="N170" i="10"/>
  <c r="DP162" i="7"/>
  <c r="M169" i="10"/>
  <c r="DZ217" i="7"/>
  <c r="DY220" i="7"/>
  <c r="V171" i="10"/>
  <c r="DU188" i="7"/>
  <c r="DR159" i="7"/>
  <c r="DQ162" i="7"/>
  <c r="N169" i="10"/>
  <c r="EL156" i="7"/>
  <c r="AB103" i="12"/>
  <c r="EC161" i="7"/>
  <c r="Z158" i="10"/>
  <c r="EB161" i="7"/>
  <c r="Y158" i="10"/>
  <c r="EA161" i="7"/>
  <c r="X158" i="10"/>
  <c r="EE161" i="7"/>
  <c r="AB158" i="10"/>
  <c r="ED161" i="7"/>
  <c r="AA158" i="10"/>
  <c r="DZ161" i="7"/>
  <c r="W158" i="10"/>
  <c r="O155" i="10"/>
  <c r="DR191" i="7"/>
  <c r="O170" i="10"/>
  <c r="C15" i="12"/>
  <c r="C14" i="12"/>
  <c r="N14" i="12"/>
  <c r="M14" i="12"/>
  <c r="L14" i="12"/>
  <c r="K14" i="12"/>
  <c r="J14" i="12"/>
  <c r="I14" i="12"/>
  <c r="H14" i="12"/>
  <c r="G14" i="12"/>
  <c r="F14" i="12"/>
  <c r="E14" i="12"/>
  <c r="D14" i="12"/>
  <c r="C12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N12" i="12"/>
  <c r="M12" i="12"/>
  <c r="L12" i="12"/>
  <c r="K12" i="12"/>
  <c r="J12" i="12"/>
  <c r="I12" i="12"/>
  <c r="H12" i="12"/>
  <c r="G12" i="12"/>
  <c r="F12" i="12"/>
  <c r="E12" i="12"/>
  <c r="D12" i="12"/>
  <c r="BW32" i="4"/>
  <c r="N400" i="4"/>
  <c r="BW512" i="4"/>
  <c r="BW508" i="4"/>
  <c r="BW507" i="4"/>
  <c r="BW403" i="4"/>
  <c r="BW399" i="4"/>
  <c r="BW395" i="4"/>
  <c r="BW394" i="4"/>
  <c r="BW250" i="4"/>
  <c r="BW259" i="4"/>
  <c r="BW262" i="4"/>
  <c r="BW263" i="4"/>
  <c r="BW266" i="4"/>
  <c r="BW275" i="4"/>
  <c r="BW278" i="4"/>
  <c r="BW279" i="4"/>
  <c r="BW280" i="4"/>
  <c r="BW284" i="4"/>
  <c r="BW288" i="4"/>
  <c r="BW292" i="4"/>
  <c r="BW293" i="4"/>
  <c r="BW294" i="4"/>
  <c r="BW295" i="4"/>
  <c r="BW304" i="4"/>
  <c r="BW305" i="4"/>
  <c r="BW315" i="4"/>
  <c r="BW316" i="4"/>
  <c r="BW319" i="4"/>
  <c r="BW323" i="4"/>
  <c r="BW324" i="4"/>
  <c r="BW331" i="4"/>
  <c r="BW333" i="4"/>
  <c r="BW334" i="4"/>
  <c r="BW341" i="4"/>
  <c r="BW344" i="4"/>
  <c r="BW345" i="4"/>
  <c r="BK28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C27" i="11"/>
  <c r="Z27" i="11"/>
  <c r="Y27" i="11"/>
  <c r="X27" i="11"/>
  <c r="W27" i="11"/>
  <c r="V27" i="11"/>
  <c r="U27" i="11"/>
  <c r="T27" i="11"/>
  <c r="S27" i="11"/>
  <c r="R27" i="11"/>
  <c r="F18" i="2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D18" i="2"/>
  <c r="C29" i="10"/>
  <c r="C32" i="10"/>
  <c r="N26" i="11"/>
  <c r="M26" i="11"/>
  <c r="L26" i="11"/>
  <c r="K26" i="11"/>
  <c r="J26" i="11"/>
  <c r="I26" i="11"/>
  <c r="H26" i="11"/>
  <c r="G26" i="11"/>
  <c r="F26" i="11"/>
  <c r="E26" i="11"/>
  <c r="D26" i="11"/>
  <c r="D17" i="2"/>
  <c r="C26" i="11"/>
  <c r="N24" i="11"/>
  <c r="M24" i="11"/>
  <c r="L24" i="11"/>
  <c r="K24" i="11"/>
  <c r="J24" i="11"/>
  <c r="I24" i="11"/>
  <c r="H24" i="11"/>
  <c r="G24" i="11"/>
  <c r="F24" i="11"/>
  <c r="E24" i="11"/>
  <c r="D24" i="11"/>
  <c r="D15" i="2"/>
  <c r="C24" i="11"/>
  <c r="ER156" i="7"/>
  <c r="AH103" i="12"/>
  <c r="EK161" i="7"/>
  <c r="AH158" i="10"/>
  <c r="EJ161" i="7"/>
  <c r="AG158" i="10"/>
  <c r="EF161" i="7"/>
  <c r="AC158" i="10"/>
  <c r="EI161" i="7"/>
  <c r="AF158" i="10"/>
  <c r="EH161" i="7"/>
  <c r="AE158" i="10"/>
  <c r="EG161" i="7"/>
  <c r="AD158" i="10"/>
  <c r="DT191" i="7"/>
  <c r="Q170" i="10"/>
  <c r="DV190" i="7"/>
  <c r="S155" i="10"/>
  <c r="DV188" i="7"/>
  <c r="DU191" i="7"/>
  <c r="R170" i="10"/>
  <c r="DS159" i="7"/>
  <c r="DR162" i="7"/>
  <c r="O169" i="10"/>
  <c r="EA217" i="7"/>
  <c r="DZ220" i="7"/>
  <c r="W171" i="10"/>
  <c r="EI185" i="7"/>
  <c r="DY190" i="7"/>
  <c r="V155" i="10"/>
  <c r="AB107" i="12"/>
  <c r="D32" i="10"/>
  <c r="D29" i="10"/>
  <c r="E19" i="11"/>
  <c r="E20" i="11"/>
  <c r="E18" i="11"/>
  <c r="I19" i="11"/>
  <c r="I20" i="11"/>
  <c r="I18" i="11"/>
  <c r="M19" i="11"/>
  <c r="M20" i="11"/>
  <c r="M18" i="11"/>
  <c r="Q19" i="11"/>
  <c r="Q20" i="11"/>
  <c r="Q18" i="11"/>
  <c r="U19" i="11"/>
  <c r="U20" i="11"/>
  <c r="U18" i="11"/>
  <c r="Y19" i="11"/>
  <c r="Y20" i="11"/>
  <c r="Y18" i="11"/>
  <c r="F20" i="11"/>
  <c r="F19" i="11"/>
  <c r="F18" i="11"/>
  <c r="J20" i="11"/>
  <c r="J18" i="11"/>
  <c r="J19" i="11"/>
  <c r="N20" i="11"/>
  <c r="N19" i="11"/>
  <c r="N18" i="11"/>
  <c r="F12" i="2"/>
  <c r="R20" i="11"/>
  <c r="R18" i="11"/>
  <c r="R19" i="11"/>
  <c r="V20" i="11"/>
  <c r="V19" i="11"/>
  <c r="V18" i="11"/>
  <c r="Z20" i="11"/>
  <c r="Z18" i="11"/>
  <c r="Z19" i="11"/>
  <c r="C20" i="11"/>
  <c r="C19" i="11"/>
  <c r="C18" i="11"/>
  <c r="G18" i="11"/>
  <c r="G19" i="11"/>
  <c r="G20" i="11"/>
  <c r="K18" i="11"/>
  <c r="K20" i="11"/>
  <c r="K19" i="11"/>
  <c r="O18" i="11"/>
  <c r="O19" i="11"/>
  <c r="O20" i="11"/>
  <c r="S18" i="11"/>
  <c r="S20" i="11"/>
  <c r="S19" i="11"/>
  <c r="W18" i="11"/>
  <c r="W19" i="11"/>
  <c r="W20" i="11"/>
  <c r="D12" i="2"/>
  <c r="D18" i="11"/>
  <c r="D19" i="11"/>
  <c r="D20" i="11"/>
  <c r="H18" i="11"/>
  <c r="H19" i="11"/>
  <c r="H20" i="11"/>
  <c r="L18" i="11"/>
  <c r="L19" i="11"/>
  <c r="L20" i="11"/>
  <c r="P18" i="11"/>
  <c r="P19" i="11"/>
  <c r="P20" i="11"/>
  <c r="T18" i="11"/>
  <c r="T19" i="11"/>
  <c r="T20" i="11"/>
  <c r="X18" i="11"/>
  <c r="X19" i="11"/>
  <c r="X20" i="11"/>
  <c r="E12" i="2"/>
  <c r="G12" i="2"/>
  <c r="E15" i="2"/>
  <c r="E17" i="2"/>
  <c r="G18" i="2"/>
  <c r="E18" i="2"/>
  <c r="E32" i="10"/>
  <c r="D13" i="12"/>
  <c r="N509" i="4"/>
  <c r="N513" i="4"/>
  <c r="O513" i="4"/>
  <c r="O509" i="4"/>
  <c r="DW190" i="7"/>
  <c r="T155" i="10"/>
  <c r="DT159" i="7"/>
  <c r="DS162" i="7"/>
  <c r="P169" i="10"/>
  <c r="DX190" i="7"/>
  <c r="U155" i="10"/>
  <c r="EB217" i="7"/>
  <c r="EA220" i="7"/>
  <c r="X171" i="10"/>
  <c r="EX156" i="7"/>
  <c r="EN161" i="7"/>
  <c r="AK158" i="10"/>
  <c r="AN103" i="12"/>
  <c r="EM161" i="7"/>
  <c r="AJ158" i="10"/>
  <c r="EQ161" i="7"/>
  <c r="AN158" i="10"/>
  <c r="EP161" i="7"/>
  <c r="AM158" i="10"/>
  <c r="EL161" i="7"/>
  <c r="AI158" i="10"/>
  <c r="EO161" i="7"/>
  <c r="AL158" i="10"/>
  <c r="EL185" i="7"/>
  <c r="AE107" i="12"/>
  <c r="DZ190" i="7"/>
  <c r="W155" i="10"/>
  <c r="EB190" i="7"/>
  <c r="Y155" i="10"/>
  <c r="DW188" i="7"/>
  <c r="DV191" i="7"/>
  <c r="S170" i="10"/>
  <c r="EA190" i="7"/>
  <c r="X155" i="10"/>
  <c r="E29" i="10"/>
  <c r="P509" i="4"/>
  <c r="E30" i="10"/>
  <c r="F32" i="10"/>
  <c r="D35" i="2"/>
  <c r="O511" i="4"/>
  <c r="D30" i="10"/>
  <c r="D33" i="10"/>
  <c r="P513" i="4"/>
  <c r="O515" i="4"/>
  <c r="O514" i="4"/>
  <c r="C272" i="11"/>
  <c r="O510" i="4"/>
  <c r="C271" i="11"/>
  <c r="C30" i="10"/>
  <c r="C28" i="10"/>
  <c r="C33" i="10"/>
  <c r="C31" i="10"/>
  <c r="C24" i="10"/>
  <c r="AL265" i="4"/>
  <c r="AK265" i="4"/>
  <c r="AJ265" i="4"/>
  <c r="AI265" i="4"/>
  <c r="AH265" i="4"/>
  <c r="AG265" i="4"/>
  <c r="AF265" i="4"/>
  <c r="AE265" i="4"/>
  <c r="AD265" i="4"/>
  <c r="AC265" i="4"/>
  <c r="AB265" i="4"/>
  <c r="AA265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AL249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AL233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EC217" i="7"/>
  <c r="EB220" i="7"/>
  <c r="Y171" i="10"/>
  <c r="EO185" i="7"/>
  <c r="AH107" i="12"/>
  <c r="ED190" i="7"/>
  <c r="AA155" i="10"/>
  <c r="FD156" i="7"/>
  <c r="EU161" i="7"/>
  <c r="AR158" i="10"/>
  <c r="AT103" i="12"/>
  <c r="ES161" i="7"/>
  <c r="AP158" i="10"/>
  <c r="ER161" i="7"/>
  <c r="AO158" i="10"/>
  <c r="ET161" i="7"/>
  <c r="AQ158" i="10"/>
  <c r="EC190" i="7"/>
  <c r="Z155" i="10"/>
  <c r="DX188" i="7"/>
  <c r="DW191" i="7"/>
  <c r="T170" i="10"/>
  <c r="DU159" i="7"/>
  <c r="DT162" i="7"/>
  <c r="Q169" i="10"/>
  <c r="D34" i="2"/>
  <c r="F29" i="10"/>
  <c r="C270" i="11"/>
  <c r="P510" i="4"/>
  <c r="D271" i="11"/>
  <c r="D28" i="10"/>
  <c r="D31" i="10"/>
  <c r="G32" i="10"/>
  <c r="P511" i="4"/>
  <c r="G29" i="10"/>
  <c r="E33" i="10"/>
  <c r="P515" i="4"/>
  <c r="P514" i="4"/>
  <c r="D272" i="11"/>
  <c r="D128" i="2"/>
  <c r="Q513" i="4"/>
  <c r="C27" i="10"/>
  <c r="N13" i="12"/>
  <c r="M13" i="12"/>
  <c r="L13" i="12"/>
  <c r="K13" i="12"/>
  <c r="J13" i="12"/>
  <c r="I13" i="12"/>
  <c r="H13" i="12"/>
  <c r="G13" i="12"/>
  <c r="F13" i="12"/>
  <c r="E13" i="12"/>
  <c r="C13" i="12"/>
  <c r="BK77" i="12"/>
  <c r="BK118" i="12"/>
  <c r="BK120" i="12"/>
  <c r="BK122" i="12"/>
  <c r="BK130" i="12"/>
  <c r="BK131" i="12"/>
  <c r="BK132" i="12"/>
  <c r="BK133" i="12"/>
  <c r="BK134" i="12"/>
  <c r="BK135" i="12"/>
  <c r="BK136" i="12"/>
  <c r="BK137" i="12"/>
  <c r="BK138" i="12"/>
  <c r="BK139" i="12"/>
  <c r="ER185" i="7"/>
  <c r="AK107" i="12"/>
  <c r="EF190" i="7"/>
  <c r="AC155" i="10"/>
  <c r="EH190" i="7"/>
  <c r="AE155" i="10"/>
  <c r="FJ156" i="7"/>
  <c r="AZ103" i="12"/>
  <c r="FA161" i="7"/>
  <c r="AX158" i="10"/>
  <c r="EZ161" i="7"/>
  <c r="AW158" i="10"/>
  <c r="FC161" i="7"/>
  <c r="AZ158" i="10"/>
  <c r="EY161" i="7"/>
  <c r="AV158" i="10"/>
  <c r="FB161" i="7"/>
  <c r="AY158" i="10"/>
  <c r="EX161" i="7"/>
  <c r="AU158" i="10"/>
  <c r="EW161" i="7"/>
  <c r="AT158" i="10"/>
  <c r="EV161" i="7"/>
  <c r="AS158" i="10"/>
  <c r="EE190" i="7"/>
  <c r="AB155" i="10"/>
  <c r="DV159" i="7"/>
  <c r="DU162" i="7"/>
  <c r="R169" i="10"/>
  <c r="DY188" i="7"/>
  <c r="DX191" i="7"/>
  <c r="U170" i="10"/>
  <c r="ED217" i="7"/>
  <c r="EC220" i="7"/>
  <c r="Z171" i="10"/>
  <c r="H32" i="10"/>
  <c r="H29" i="10"/>
  <c r="Q509" i="4"/>
  <c r="D27" i="10"/>
  <c r="D127" i="2"/>
  <c r="D270" i="11"/>
  <c r="R513" i="4"/>
  <c r="G33" i="10"/>
  <c r="G31" i="10"/>
  <c r="R509" i="4"/>
  <c r="S513" i="4"/>
  <c r="F33" i="10"/>
  <c r="F31" i="10"/>
  <c r="Q515" i="4"/>
  <c r="Q514" i="4"/>
  <c r="E272" i="11"/>
  <c r="S509" i="4"/>
  <c r="E31" i="10"/>
  <c r="E28" i="10"/>
  <c r="N25" i="11"/>
  <c r="M25" i="11"/>
  <c r="L25" i="11"/>
  <c r="K25" i="11"/>
  <c r="J25" i="11"/>
  <c r="I25" i="11"/>
  <c r="H25" i="11"/>
  <c r="G25" i="11"/>
  <c r="F25" i="11"/>
  <c r="E25" i="11"/>
  <c r="D25" i="11"/>
  <c r="C25" i="11"/>
  <c r="BK310" i="11"/>
  <c r="BK308" i="11"/>
  <c r="BK306" i="11"/>
  <c r="BK289" i="11"/>
  <c r="BK281" i="11"/>
  <c r="BK279" i="11"/>
  <c r="BK275" i="11"/>
  <c r="BK258" i="11"/>
  <c r="BK255" i="11"/>
  <c r="BK251" i="11"/>
  <c r="BK249" i="11"/>
  <c r="BK247" i="11"/>
  <c r="D173" i="10"/>
  <c r="E173" i="10"/>
  <c r="F173" i="10"/>
  <c r="G173" i="10"/>
  <c r="H173" i="10"/>
  <c r="I173" i="10"/>
  <c r="J173" i="10"/>
  <c r="K173" i="10"/>
  <c r="L173" i="10"/>
  <c r="M173" i="10"/>
  <c r="N173" i="10"/>
  <c r="O173" i="10"/>
  <c r="P173" i="10"/>
  <c r="Q173" i="10"/>
  <c r="R173" i="10"/>
  <c r="S173" i="10"/>
  <c r="T173" i="10"/>
  <c r="U173" i="10"/>
  <c r="V173" i="10"/>
  <c r="W173" i="10"/>
  <c r="X173" i="10"/>
  <c r="Y173" i="10"/>
  <c r="Z173" i="10"/>
  <c r="AA173" i="10"/>
  <c r="AB173" i="10"/>
  <c r="AC173" i="10"/>
  <c r="AD173" i="10"/>
  <c r="AE173" i="10"/>
  <c r="AF173" i="10"/>
  <c r="AG173" i="10"/>
  <c r="AH173" i="10"/>
  <c r="AI173" i="10"/>
  <c r="AJ173" i="10"/>
  <c r="AK173" i="10"/>
  <c r="AL173" i="10"/>
  <c r="AM173" i="10"/>
  <c r="AN173" i="10"/>
  <c r="AO173" i="10"/>
  <c r="AP173" i="10"/>
  <c r="AQ173" i="10"/>
  <c r="AR173" i="10"/>
  <c r="AS173" i="10"/>
  <c r="AT173" i="10"/>
  <c r="AU173" i="10"/>
  <c r="AV173" i="10"/>
  <c r="AW173" i="10"/>
  <c r="AX173" i="10"/>
  <c r="AY173" i="10"/>
  <c r="AZ173" i="10"/>
  <c r="BA173" i="10"/>
  <c r="BB173" i="10"/>
  <c r="BC173" i="10"/>
  <c r="BD173" i="10"/>
  <c r="BE173" i="10"/>
  <c r="BF173" i="10"/>
  <c r="BG173" i="10"/>
  <c r="BH173" i="10"/>
  <c r="BI173" i="10"/>
  <c r="BJ173" i="10"/>
  <c r="BK173" i="10"/>
  <c r="DW159" i="7"/>
  <c r="DV162" i="7"/>
  <c r="S169" i="10"/>
  <c r="FP156" i="7"/>
  <c r="FG161" i="7"/>
  <c r="BD158" i="10"/>
  <c r="BF103" i="12"/>
  <c r="FI161" i="7"/>
  <c r="BF158" i="10"/>
  <c r="FD161" i="7"/>
  <c r="BA158" i="10"/>
  <c r="FF161" i="7"/>
  <c r="BC158" i="10"/>
  <c r="EU185" i="7"/>
  <c r="EK190" i="7"/>
  <c r="AH155" i="10"/>
  <c r="AN107" i="12"/>
  <c r="EG190" i="7"/>
  <c r="AD155" i="10"/>
  <c r="EI190" i="7"/>
  <c r="AF155" i="10"/>
  <c r="EE217" i="7"/>
  <c r="ED220" i="7"/>
  <c r="AA171" i="10"/>
  <c r="DZ188" i="7"/>
  <c r="DY191" i="7"/>
  <c r="V170" i="10"/>
  <c r="BK103" i="12"/>
  <c r="I29" i="10"/>
  <c r="I32" i="10"/>
  <c r="Q511" i="4"/>
  <c r="F30" i="10"/>
  <c r="Q510" i="4"/>
  <c r="E271" i="11"/>
  <c r="R511" i="4"/>
  <c r="E270" i="11"/>
  <c r="G30" i="10"/>
  <c r="R514" i="4"/>
  <c r="F272" i="11"/>
  <c r="R510" i="4"/>
  <c r="F271" i="11"/>
  <c r="R515" i="4"/>
  <c r="S514" i="4"/>
  <c r="G272" i="11"/>
  <c r="S515" i="4"/>
  <c r="H33" i="10"/>
  <c r="H31" i="10"/>
  <c r="T509" i="4"/>
  <c r="T510" i="4"/>
  <c r="H271" i="11"/>
  <c r="H30" i="10"/>
  <c r="S510" i="4"/>
  <c r="G271" i="11"/>
  <c r="S511" i="4"/>
  <c r="E27" i="10"/>
  <c r="F28" i="10"/>
  <c r="M154" i="10"/>
  <c r="L154" i="10"/>
  <c r="K154" i="10"/>
  <c r="J154" i="10"/>
  <c r="I154" i="10"/>
  <c r="H154" i="10"/>
  <c r="G154" i="10"/>
  <c r="F154" i="10"/>
  <c r="E154" i="10"/>
  <c r="D154" i="10"/>
  <c r="BL185" i="10"/>
  <c r="BL134" i="10"/>
  <c r="BL173" i="10"/>
  <c r="BL179" i="10"/>
  <c r="BL180" i="10"/>
  <c r="BL181" i="10"/>
  <c r="BL182" i="10"/>
  <c r="BL183" i="10"/>
  <c r="BL184" i="10"/>
  <c r="EJ190" i="7"/>
  <c r="AG155" i="10"/>
  <c r="FE161" i="7"/>
  <c r="BB158" i="10"/>
  <c r="FH161" i="7"/>
  <c r="BE158" i="10"/>
  <c r="EA188" i="7"/>
  <c r="DZ191" i="7"/>
  <c r="W170" i="10"/>
  <c r="EF217" i="7"/>
  <c r="EE220" i="7"/>
  <c r="AB171" i="10"/>
  <c r="DX159" i="7"/>
  <c r="DW162" i="7"/>
  <c r="T169" i="10"/>
  <c r="EX185" i="7"/>
  <c r="EN190" i="7"/>
  <c r="AK155" i="10"/>
  <c r="AQ107" i="12"/>
  <c r="EM190" i="7"/>
  <c r="AJ155" i="10"/>
  <c r="FV156" i="7"/>
  <c r="FL161" i="7"/>
  <c r="BI158" i="10"/>
  <c r="FK161" i="7"/>
  <c r="BH158" i="10"/>
  <c r="FO161" i="7"/>
  <c r="FN161" i="7"/>
  <c r="BK158" i="10"/>
  <c r="FJ161" i="7"/>
  <c r="BG158" i="10"/>
  <c r="FM161" i="7"/>
  <c r="BJ158" i="10"/>
  <c r="J32" i="10"/>
  <c r="T513" i="4"/>
  <c r="J29" i="10"/>
  <c r="G270" i="11"/>
  <c r="F270" i="11"/>
  <c r="I30" i="10"/>
  <c r="T511" i="4"/>
  <c r="F27" i="10"/>
  <c r="G28" i="10"/>
  <c r="BS2" i="4"/>
  <c r="BS3" i="4"/>
  <c r="BS4" i="4"/>
  <c r="BS5" i="4"/>
  <c r="U509" i="4"/>
  <c r="EL190" i="7"/>
  <c r="AI155" i="10"/>
  <c r="EQ190" i="7"/>
  <c r="AN155" i="10"/>
  <c r="DY159" i="7"/>
  <c r="DX162" i="7"/>
  <c r="U169" i="10"/>
  <c r="EG217" i="7"/>
  <c r="EF220" i="7"/>
  <c r="AC171" i="10"/>
  <c r="EB188" i="7"/>
  <c r="EA191" i="7"/>
  <c r="X170" i="10"/>
  <c r="BL158" i="10"/>
  <c r="GB156" i="7"/>
  <c r="FP161" i="7"/>
  <c r="FR161" i="7"/>
  <c r="FA185" i="7"/>
  <c r="AT107" i="12"/>
  <c r="EP190" i="7"/>
  <c r="AM155" i="10"/>
  <c r="EO190" i="7"/>
  <c r="AL155" i="10"/>
  <c r="K32" i="10"/>
  <c r="U513" i="4"/>
  <c r="K29" i="10"/>
  <c r="I33" i="10"/>
  <c r="I31" i="10"/>
  <c r="T515" i="4"/>
  <c r="T514" i="4"/>
  <c r="H272" i="11"/>
  <c r="H270" i="11"/>
  <c r="J30" i="10"/>
  <c r="U510" i="4"/>
  <c r="I271" i="11"/>
  <c r="U511" i="4"/>
  <c r="G27" i="10"/>
  <c r="H28" i="10"/>
  <c r="V509" i="4"/>
  <c r="K30" i="10"/>
  <c r="GH156" i="7"/>
  <c r="FY161" i="7"/>
  <c r="FX161" i="7"/>
  <c r="GA161" i="7"/>
  <c r="FV161" i="7"/>
  <c r="FT161" i="7"/>
  <c r="EH217" i="7"/>
  <c r="EG220" i="7"/>
  <c r="AD171" i="10"/>
  <c r="FQ161" i="7"/>
  <c r="FD185" i="7"/>
  <c r="AW107" i="12"/>
  <c r="ET190" i="7"/>
  <c r="AQ155" i="10"/>
  <c r="ES190" i="7"/>
  <c r="AP155" i="10"/>
  <c r="FS161" i="7"/>
  <c r="FU161" i="7"/>
  <c r="EC188" i="7"/>
  <c r="EB191" i="7"/>
  <c r="Y170" i="10"/>
  <c r="DZ159" i="7"/>
  <c r="DY162" i="7"/>
  <c r="V169" i="10"/>
  <c r="ER190" i="7"/>
  <c r="AO155" i="10"/>
  <c r="L29" i="10"/>
  <c r="L32" i="10"/>
  <c r="V513" i="4"/>
  <c r="U515" i="4"/>
  <c r="J33" i="10"/>
  <c r="J31" i="10"/>
  <c r="U514" i="4"/>
  <c r="I272" i="11"/>
  <c r="I270" i="11"/>
  <c r="W509" i="4"/>
  <c r="V510" i="4"/>
  <c r="J271" i="11"/>
  <c r="H27" i="10"/>
  <c r="I28" i="10"/>
  <c r="Z1603" i="4"/>
  <c r="Y1603" i="4"/>
  <c r="X1603" i="4"/>
  <c r="W1603" i="4"/>
  <c r="V1603" i="4"/>
  <c r="U1603" i="4"/>
  <c r="T1603" i="4"/>
  <c r="S1603" i="4"/>
  <c r="R1603" i="4"/>
  <c r="Q1603" i="4"/>
  <c r="P1603" i="4"/>
  <c r="O1603" i="4"/>
  <c r="V511" i="4"/>
  <c r="FG185" i="7"/>
  <c r="AZ107" i="12"/>
  <c r="EU190" i="7"/>
  <c r="AR155" i="10"/>
  <c r="EW190" i="7"/>
  <c r="AT155" i="10"/>
  <c r="EV190" i="7"/>
  <c r="AS155" i="10"/>
  <c r="FZ161" i="7"/>
  <c r="EA159" i="7"/>
  <c r="DZ162" i="7"/>
  <c r="W169" i="10"/>
  <c r="GN156" i="7"/>
  <c r="GG161" i="7"/>
  <c r="GF161" i="7"/>
  <c r="GE161" i="7"/>
  <c r="GC161" i="7"/>
  <c r="EI217" i="7"/>
  <c r="EH220" i="7"/>
  <c r="AE171" i="10"/>
  <c r="FW161" i="7"/>
  <c r="ED188" i="7"/>
  <c r="EC191" i="7"/>
  <c r="Z170" i="10"/>
  <c r="V515" i="4"/>
  <c r="V514" i="4"/>
  <c r="J272" i="11"/>
  <c r="J270" i="11"/>
  <c r="K33" i="10"/>
  <c r="K31" i="10"/>
  <c r="M32" i="10"/>
  <c r="W513" i="4"/>
  <c r="M29" i="10"/>
  <c r="L30" i="10"/>
  <c r="W510" i="4"/>
  <c r="K271" i="11"/>
  <c r="W511" i="4"/>
  <c r="I27" i="10"/>
  <c r="J28" i="10"/>
  <c r="AL434" i="6"/>
  <c r="EB159" i="7"/>
  <c r="EA162" i="7"/>
  <c r="X169" i="10"/>
  <c r="GD161" i="7"/>
  <c r="FJ185" i="7"/>
  <c r="BC107" i="12"/>
  <c r="EZ190" i="7"/>
  <c r="AW155" i="10"/>
  <c r="EY190" i="7"/>
  <c r="AV155" i="10"/>
  <c r="GT156" i="7"/>
  <c r="GJ161" i="7"/>
  <c r="GK161" i="7"/>
  <c r="GM161" i="7"/>
  <c r="GI161" i="7"/>
  <c r="GL161" i="7"/>
  <c r="EJ217" i="7"/>
  <c r="EI220" i="7"/>
  <c r="AF171" i="10"/>
  <c r="EE188" i="7"/>
  <c r="ED191" i="7"/>
  <c r="AA170" i="10"/>
  <c r="GB161" i="7"/>
  <c r="N29" i="10"/>
  <c r="W514" i="4"/>
  <c r="K272" i="11"/>
  <c r="K270" i="11"/>
  <c r="L33" i="10"/>
  <c r="L31" i="10"/>
  <c r="W515" i="4"/>
  <c r="X509" i="4"/>
  <c r="X511" i="4"/>
  <c r="N32" i="10"/>
  <c r="X513" i="4"/>
  <c r="CU341" i="6"/>
  <c r="AL435" i="6"/>
  <c r="Y509" i="4"/>
  <c r="M30" i="10"/>
  <c r="J27" i="10"/>
  <c r="K28" i="10"/>
  <c r="C154" i="10"/>
  <c r="EF188" i="7"/>
  <c r="EE191" i="7"/>
  <c r="AB170" i="10"/>
  <c r="GH161" i="7"/>
  <c r="EX190" i="7"/>
  <c r="AU155" i="10"/>
  <c r="GZ156" i="7"/>
  <c r="GS161" i="7"/>
  <c r="GO161" i="7"/>
  <c r="GR161" i="7"/>
  <c r="GN161" i="7"/>
  <c r="GQ161" i="7"/>
  <c r="GP161" i="7"/>
  <c r="EK217" i="7"/>
  <c r="EJ220" i="7"/>
  <c r="AG171" i="10"/>
  <c r="FM185" i="7"/>
  <c r="FA190" i="7"/>
  <c r="AX155" i="10"/>
  <c r="BF107" i="12"/>
  <c r="FI190" i="7"/>
  <c r="BF155" i="10"/>
  <c r="FG190" i="7"/>
  <c r="BD155" i="10"/>
  <c r="FC190" i="7"/>
  <c r="AZ155" i="10"/>
  <c r="EC159" i="7"/>
  <c r="EB162" i="7"/>
  <c r="Y169" i="10"/>
  <c r="O32" i="10"/>
  <c r="Y513" i="4"/>
  <c r="X515" i="4"/>
  <c r="X514" i="4"/>
  <c r="L272" i="11"/>
  <c r="M33" i="10"/>
  <c r="M31" i="10"/>
  <c r="O29" i="10"/>
  <c r="X510" i="4"/>
  <c r="L271" i="11"/>
  <c r="E34" i="2"/>
  <c r="AL438" i="6"/>
  <c r="CU438" i="6"/>
  <c r="N30" i="10"/>
  <c r="Y511" i="4"/>
  <c r="Y510" i="4"/>
  <c r="M271" i="11"/>
  <c r="K27" i="10"/>
  <c r="L28" i="10"/>
  <c r="E35" i="2"/>
  <c r="HF156" i="7"/>
  <c r="GW161" i="7"/>
  <c r="GV161" i="7"/>
  <c r="GU161" i="7"/>
  <c r="GT161" i="7"/>
  <c r="BI107" i="12"/>
  <c r="FL190" i="7"/>
  <c r="BI155" i="10"/>
  <c r="FK190" i="7"/>
  <c r="BH155" i="10"/>
  <c r="FJ190" i="7"/>
  <c r="BG155" i="10"/>
  <c r="FF190" i="7"/>
  <c r="BC155" i="10"/>
  <c r="ED159" i="7"/>
  <c r="EC162" i="7"/>
  <c r="Z169" i="10"/>
  <c r="FB190" i="7"/>
  <c r="AY155" i="10"/>
  <c r="FH190" i="7"/>
  <c r="BE155" i="10"/>
  <c r="FD190" i="7"/>
  <c r="BA155" i="10"/>
  <c r="EG188" i="7"/>
  <c r="EF191" i="7"/>
  <c r="AC170" i="10"/>
  <c r="EL217" i="7"/>
  <c r="EK220" i="7"/>
  <c r="AH171" i="10"/>
  <c r="BL155" i="10"/>
  <c r="FE190" i="7"/>
  <c r="BB155" i="10"/>
  <c r="Z509" i="4"/>
  <c r="L270" i="11"/>
  <c r="N33" i="10"/>
  <c r="N31" i="10"/>
  <c r="Y515" i="4"/>
  <c r="Y514" i="4"/>
  <c r="M272" i="11"/>
  <c r="M270" i="11"/>
  <c r="P32" i="10"/>
  <c r="Z513" i="4"/>
  <c r="CU346" i="6"/>
  <c r="AL437" i="6"/>
  <c r="CU437" i="6"/>
  <c r="C137" i="10"/>
  <c r="L27" i="10"/>
  <c r="M28" i="10"/>
  <c r="EH188" i="7"/>
  <c r="EG191" i="7"/>
  <c r="AD170" i="10"/>
  <c r="EM217" i="7"/>
  <c r="EL220" i="7"/>
  <c r="AI171" i="10"/>
  <c r="EE159" i="7"/>
  <c r="ED162" i="7"/>
  <c r="AA169" i="10"/>
  <c r="GY161" i="7"/>
  <c r="BK107" i="12"/>
  <c r="GX161" i="7"/>
  <c r="HL156" i="7"/>
  <c r="HE161" i="7"/>
  <c r="HA161" i="7"/>
  <c r="HD161" i="7"/>
  <c r="GZ161" i="7"/>
  <c r="HC161" i="7"/>
  <c r="HB161" i="7"/>
  <c r="Z511" i="4"/>
  <c r="Z510" i="4"/>
  <c r="N271" i="11"/>
  <c r="O30" i="10"/>
  <c r="Z515" i="4"/>
  <c r="O33" i="10"/>
  <c r="O31" i="10"/>
  <c r="Z514" i="4"/>
  <c r="N272" i="11"/>
  <c r="E128" i="2"/>
  <c r="Q32" i="10"/>
  <c r="AA513" i="4"/>
  <c r="C138" i="10"/>
  <c r="C115" i="12"/>
  <c r="CU345" i="6"/>
  <c r="M27" i="10"/>
  <c r="N28" i="10"/>
  <c r="HR156" i="7"/>
  <c r="HI161" i="7"/>
  <c r="HH161" i="7"/>
  <c r="HK161" i="7"/>
  <c r="HG161" i="7"/>
  <c r="HJ161" i="7"/>
  <c r="HF161" i="7"/>
  <c r="EN217" i="7"/>
  <c r="EM220" i="7"/>
  <c r="AJ171" i="10"/>
  <c r="EF159" i="7"/>
  <c r="EE162" i="7"/>
  <c r="AB169" i="10"/>
  <c r="EI188" i="7"/>
  <c r="EH191" i="7"/>
  <c r="AE170" i="10"/>
  <c r="AA514" i="4"/>
  <c r="O272" i="11"/>
  <c r="P33" i="10"/>
  <c r="P31" i="10"/>
  <c r="AA515" i="4"/>
  <c r="N270" i="11"/>
  <c r="E127" i="2"/>
  <c r="R32" i="10"/>
  <c r="AB513" i="4"/>
  <c r="C136" i="10"/>
  <c r="N27" i="10"/>
  <c r="O28" i="10"/>
  <c r="N1145" i="4"/>
  <c r="M1145" i="4"/>
  <c r="L1145" i="4"/>
  <c r="K1145" i="4"/>
  <c r="J1145" i="4"/>
  <c r="I1145" i="4"/>
  <c r="H1145" i="4"/>
  <c r="G1145" i="4"/>
  <c r="F1145" i="4"/>
  <c r="E1145" i="4"/>
  <c r="D1145" i="4"/>
  <c r="C1145" i="4"/>
  <c r="N1128" i="4"/>
  <c r="M1128" i="4"/>
  <c r="L1128" i="4"/>
  <c r="K1128" i="4"/>
  <c r="J1128" i="4"/>
  <c r="I1128" i="4"/>
  <c r="H1128" i="4"/>
  <c r="G1128" i="4"/>
  <c r="F1128" i="4"/>
  <c r="E1128" i="4"/>
  <c r="D1128" i="4"/>
  <c r="EG159" i="7"/>
  <c r="EF162" i="7"/>
  <c r="AC169" i="10"/>
  <c r="HX156" i="7"/>
  <c r="HQ161" i="7"/>
  <c r="HL161" i="7"/>
  <c r="HN161" i="7"/>
  <c r="EJ188" i="7"/>
  <c r="EI191" i="7"/>
  <c r="AF170" i="10"/>
  <c r="EO217" i="7"/>
  <c r="EN220" i="7"/>
  <c r="AK171" i="10"/>
  <c r="S32" i="10"/>
  <c r="AC513" i="4"/>
  <c r="AB514" i="4"/>
  <c r="P272" i="11"/>
  <c r="Q33" i="10"/>
  <c r="Q31" i="10"/>
  <c r="AB515" i="4"/>
  <c r="O27" i="10"/>
  <c r="HM161" i="7"/>
  <c r="EH159" i="7"/>
  <c r="EG162" i="7"/>
  <c r="AD169" i="10"/>
  <c r="EP217" i="7"/>
  <c r="EO220" i="7"/>
  <c r="AL171" i="10"/>
  <c r="HO161" i="7"/>
  <c r="ID156" i="7"/>
  <c r="HU161" i="7"/>
  <c r="HT161" i="7"/>
  <c r="HR161" i="7"/>
  <c r="EK188" i="7"/>
  <c r="EJ191" i="7"/>
  <c r="AG170" i="10"/>
  <c r="HP161" i="7"/>
  <c r="AC515" i="4"/>
  <c r="R33" i="10"/>
  <c r="R31" i="10"/>
  <c r="AC514" i="4"/>
  <c r="Q272" i="11"/>
  <c r="F35" i="2"/>
  <c r="T32" i="10"/>
  <c r="AD513" i="4"/>
  <c r="C175" i="10"/>
  <c r="D175" i="10"/>
  <c r="E175" i="10"/>
  <c r="F175" i="10"/>
  <c r="G175" i="10"/>
  <c r="H175" i="10"/>
  <c r="I175" i="10"/>
  <c r="J175" i="10"/>
  <c r="K175" i="10"/>
  <c r="L175" i="10"/>
  <c r="M175" i="10"/>
  <c r="N175" i="10"/>
  <c r="O175" i="10"/>
  <c r="P175" i="10"/>
  <c r="C176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P176" i="10"/>
  <c r="C59" i="10"/>
  <c r="HV161" i="7"/>
  <c r="EQ217" i="7"/>
  <c r="EP220" i="7"/>
  <c r="AM171" i="10"/>
  <c r="IC161" i="7"/>
  <c r="HY161" i="7"/>
  <c r="IB161" i="7"/>
  <c r="HX161" i="7"/>
  <c r="IA161" i="7"/>
  <c r="HZ161" i="7"/>
  <c r="HS161" i="7"/>
  <c r="N1632" i="4"/>
  <c r="O1628" i="4"/>
  <c r="N1622" i="4"/>
  <c r="O1618" i="4"/>
  <c r="EL188" i="7"/>
  <c r="EK191" i="7"/>
  <c r="AH170" i="10"/>
  <c r="HW161" i="7"/>
  <c r="EI159" i="7"/>
  <c r="EH162" i="7"/>
  <c r="AE169" i="10"/>
  <c r="S33" i="10"/>
  <c r="S31" i="10"/>
  <c r="AD515" i="4"/>
  <c r="AD514" i="4"/>
  <c r="R272" i="11"/>
  <c r="F128" i="2"/>
  <c r="U32" i="10"/>
  <c r="AE513" i="4"/>
  <c r="C174" i="10"/>
  <c r="EM188" i="7"/>
  <c r="EL191" i="7"/>
  <c r="AI170" i="10"/>
  <c r="EJ159" i="7"/>
  <c r="EI162" i="7"/>
  <c r="AF169" i="10"/>
  <c r="ER217" i="7"/>
  <c r="EQ220" i="7"/>
  <c r="AN171" i="10"/>
  <c r="V32" i="10"/>
  <c r="AF513" i="4"/>
  <c r="T33" i="10"/>
  <c r="T31" i="10"/>
  <c r="AE515" i="4"/>
  <c r="AE514" i="4"/>
  <c r="S272" i="11"/>
  <c r="C172" i="10"/>
  <c r="D174" i="10"/>
  <c r="ID169" i="8"/>
  <c r="IE169" i="8"/>
  <c r="IF169" i="8"/>
  <c r="IG169" i="8"/>
  <c r="IH169" i="8"/>
  <c r="II169" i="8"/>
  <c r="IJ169" i="8"/>
  <c r="IK169" i="8"/>
  <c r="IL169" i="8"/>
  <c r="IM169" i="8"/>
  <c r="IN169" i="8"/>
  <c r="IO169" i="8"/>
  <c r="IP169" i="8"/>
  <c r="IQ169" i="8"/>
  <c r="IR169" i="8"/>
  <c r="IS169" i="8"/>
  <c r="IT169" i="8"/>
  <c r="IU169" i="8"/>
  <c r="IV169" i="8"/>
  <c r="IW169" i="8"/>
  <c r="IX169" i="8"/>
  <c r="IY169" i="8"/>
  <c r="IZ169" i="8"/>
  <c r="JA169" i="8"/>
  <c r="JB169" i="8"/>
  <c r="JC169" i="8"/>
  <c r="JD169" i="8"/>
  <c r="JE169" i="8"/>
  <c r="JF169" i="8"/>
  <c r="JG169" i="8"/>
  <c r="JH169" i="8"/>
  <c r="JI169" i="8"/>
  <c r="JJ169" i="8"/>
  <c r="JK169" i="8"/>
  <c r="JL169" i="8"/>
  <c r="JM169" i="8"/>
  <c r="JN169" i="8"/>
  <c r="JO169" i="8"/>
  <c r="JP169" i="8"/>
  <c r="JQ169" i="8"/>
  <c r="JR169" i="8"/>
  <c r="JS169" i="8"/>
  <c r="JT169" i="8"/>
  <c r="JU169" i="8"/>
  <c r="JV169" i="8"/>
  <c r="JW169" i="8"/>
  <c r="JX169" i="8"/>
  <c r="JY169" i="8"/>
  <c r="JZ169" i="8"/>
  <c r="KA169" i="8"/>
  <c r="KB169" i="8"/>
  <c r="KC169" i="8"/>
  <c r="KD169" i="8"/>
  <c r="KE169" i="8"/>
  <c r="KF169" i="8"/>
  <c r="KG169" i="8"/>
  <c r="KH169" i="8"/>
  <c r="KI169" i="8"/>
  <c r="KJ169" i="8"/>
  <c r="KK169" i="8"/>
  <c r="IC159" i="8"/>
  <c r="IC160" i="8"/>
  <c r="IC158" i="8"/>
  <c r="IC156" i="8"/>
  <c r="IC155" i="8"/>
  <c r="CY106" i="8"/>
  <c r="EK159" i="7"/>
  <c r="EJ162" i="7"/>
  <c r="AG169" i="10"/>
  <c r="ES217" i="7"/>
  <c r="ER220" i="7"/>
  <c r="AO171" i="10"/>
  <c r="EN188" i="7"/>
  <c r="EM191" i="7"/>
  <c r="AJ170" i="10"/>
  <c r="AF514" i="4"/>
  <c r="T272" i="11"/>
  <c r="U33" i="10"/>
  <c r="U31" i="10"/>
  <c r="AF515" i="4"/>
  <c r="W32" i="10"/>
  <c r="AG513" i="4"/>
  <c r="IC164" i="8"/>
  <c r="IC166" i="8"/>
  <c r="F63" i="12"/>
  <c r="BK63" i="12"/>
  <c r="G83" i="10"/>
  <c r="E174" i="10"/>
  <c r="KH74" i="8"/>
  <c r="KH75" i="8"/>
  <c r="KH73" i="8"/>
  <c r="KI29" i="8"/>
  <c r="KJ29" i="8"/>
  <c r="KK29" i="8"/>
  <c r="KL29" i="8"/>
  <c r="KM29" i="8"/>
  <c r="KN29" i="8"/>
  <c r="KO29" i="8"/>
  <c r="KP29" i="8"/>
  <c r="KQ29" i="8"/>
  <c r="KR29" i="8"/>
  <c r="KS29" i="8"/>
  <c r="KT29" i="8"/>
  <c r="KU29" i="8"/>
  <c r="KV29" i="8"/>
  <c r="KW29" i="8"/>
  <c r="KX29" i="8"/>
  <c r="KY29" i="8"/>
  <c r="KZ29" i="8"/>
  <c r="LA29" i="8"/>
  <c r="LB29" i="8"/>
  <c r="LC29" i="8"/>
  <c r="LD29" i="8"/>
  <c r="LE29" i="8"/>
  <c r="LF29" i="8"/>
  <c r="LG29" i="8"/>
  <c r="LH29" i="8"/>
  <c r="LI29" i="8"/>
  <c r="LJ29" i="8"/>
  <c r="LK29" i="8"/>
  <c r="LL29" i="8"/>
  <c r="LM29" i="8"/>
  <c r="LN29" i="8"/>
  <c r="LO29" i="8"/>
  <c r="LP29" i="8"/>
  <c r="LQ29" i="8"/>
  <c r="LR29" i="8"/>
  <c r="LS29" i="8"/>
  <c r="LT29" i="8"/>
  <c r="LU29" i="8"/>
  <c r="LV29" i="8"/>
  <c r="LW29" i="8"/>
  <c r="LX29" i="8"/>
  <c r="LY29" i="8"/>
  <c r="LZ29" i="8"/>
  <c r="MA29" i="8"/>
  <c r="MB29" i="8"/>
  <c r="MC29" i="8"/>
  <c r="MD29" i="8"/>
  <c r="ME29" i="8"/>
  <c r="MF29" i="8"/>
  <c r="MG29" i="8"/>
  <c r="MH29" i="8"/>
  <c r="MI29" i="8"/>
  <c r="MJ29" i="8"/>
  <c r="MK29" i="8"/>
  <c r="ML29" i="8"/>
  <c r="MM29" i="8"/>
  <c r="MN29" i="8"/>
  <c r="MO29" i="8"/>
  <c r="MP29" i="8"/>
  <c r="MQ29" i="8"/>
  <c r="MR29" i="8"/>
  <c r="MS29" i="8"/>
  <c r="MT29" i="8"/>
  <c r="MU29" i="8"/>
  <c r="MV29" i="8"/>
  <c r="MW29" i="8"/>
  <c r="MX29" i="8"/>
  <c r="MY29" i="8"/>
  <c r="MZ29" i="8"/>
  <c r="NA29" i="8"/>
  <c r="NB29" i="8"/>
  <c r="NC29" i="8"/>
  <c r="ND29" i="8"/>
  <c r="NE29" i="8"/>
  <c r="NF29" i="8"/>
  <c r="NG29" i="8"/>
  <c r="NH29" i="8"/>
  <c r="NI29" i="8"/>
  <c r="NJ29" i="8"/>
  <c r="NK29" i="8"/>
  <c r="NL29" i="8"/>
  <c r="NM29" i="8"/>
  <c r="NN29" i="8"/>
  <c r="NO29" i="8"/>
  <c r="NP29" i="8"/>
  <c r="NQ29" i="8"/>
  <c r="NR29" i="8"/>
  <c r="NS29" i="8"/>
  <c r="NT29" i="8"/>
  <c r="NU29" i="8"/>
  <c r="NV29" i="8"/>
  <c r="NW29" i="8"/>
  <c r="NX29" i="8"/>
  <c r="NY29" i="8"/>
  <c r="NZ29" i="8"/>
  <c r="OA29" i="8"/>
  <c r="OB29" i="8"/>
  <c r="OC29" i="8"/>
  <c r="OD29" i="8"/>
  <c r="OE29" i="8"/>
  <c r="OF29" i="8"/>
  <c r="OG29" i="8"/>
  <c r="OH29" i="8"/>
  <c r="OI29" i="8"/>
  <c r="OJ29" i="8"/>
  <c r="OK29" i="8"/>
  <c r="OL29" i="8"/>
  <c r="OM29" i="8"/>
  <c r="ON29" i="8"/>
  <c r="OO29" i="8"/>
  <c r="OP29" i="8"/>
  <c r="OQ29" i="8"/>
  <c r="OR29" i="8"/>
  <c r="OS29" i="8"/>
  <c r="OT29" i="8"/>
  <c r="OU29" i="8"/>
  <c r="OV29" i="8"/>
  <c r="OW29" i="8"/>
  <c r="OX29" i="8"/>
  <c r="OY29" i="8"/>
  <c r="OZ29" i="8"/>
  <c r="PA29" i="8"/>
  <c r="PB29" i="8"/>
  <c r="PC29" i="8"/>
  <c r="PD29" i="8"/>
  <c r="PE29" i="8"/>
  <c r="PF29" i="8"/>
  <c r="PG29" i="8"/>
  <c r="KI28" i="8"/>
  <c r="KJ28" i="8"/>
  <c r="KK28" i="8"/>
  <c r="KL28" i="8"/>
  <c r="KM28" i="8"/>
  <c r="KN28" i="8"/>
  <c r="KO28" i="8"/>
  <c r="KP28" i="8"/>
  <c r="KQ28" i="8"/>
  <c r="KR28" i="8"/>
  <c r="KS28" i="8"/>
  <c r="KT28" i="8"/>
  <c r="KU28" i="8"/>
  <c r="KV28" i="8"/>
  <c r="KW28" i="8"/>
  <c r="KX28" i="8"/>
  <c r="KY28" i="8"/>
  <c r="KZ28" i="8"/>
  <c r="LA28" i="8"/>
  <c r="LB28" i="8"/>
  <c r="LC28" i="8"/>
  <c r="LD28" i="8"/>
  <c r="LE28" i="8"/>
  <c r="LF28" i="8"/>
  <c r="LG28" i="8"/>
  <c r="LH28" i="8"/>
  <c r="LI28" i="8"/>
  <c r="LJ28" i="8"/>
  <c r="LK28" i="8"/>
  <c r="LL28" i="8"/>
  <c r="LM28" i="8"/>
  <c r="LN28" i="8"/>
  <c r="LO28" i="8"/>
  <c r="LP28" i="8"/>
  <c r="LQ28" i="8"/>
  <c r="LR28" i="8"/>
  <c r="LS28" i="8"/>
  <c r="LT28" i="8"/>
  <c r="LU28" i="8"/>
  <c r="LV28" i="8"/>
  <c r="LW28" i="8"/>
  <c r="LX28" i="8"/>
  <c r="LY28" i="8"/>
  <c r="LZ28" i="8"/>
  <c r="MA28" i="8"/>
  <c r="MB28" i="8"/>
  <c r="MC28" i="8"/>
  <c r="MD28" i="8"/>
  <c r="ME28" i="8"/>
  <c r="MF28" i="8"/>
  <c r="MG28" i="8"/>
  <c r="MH28" i="8"/>
  <c r="MI28" i="8"/>
  <c r="MJ28" i="8"/>
  <c r="MK28" i="8"/>
  <c r="ML28" i="8"/>
  <c r="MM28" i="8"/>
  <c r="MN28" i="8"/>
  <c r="MO28" i="8"/>
  <c r="MP28" i="8"/>
  <c r="MQ28" i="8"/>
  <c r="MR28" i="8"/>
  <c r="MS28" i="8"/>
  <c r="MT28" i="8"/>
  <c r="MU28" i="8"/>
  <c r="MV28" i="8"/>
  <c r="MW28" i="8"/>
  <c r="MX28" i="8"/>
  <c r="MY28" i="8"/>
  <c r="MZ28" i="8"/>
  <c r="NA28" i="8"/>
  <c r="NB28" i="8"/>
  <c r="NC28" i="8"/>
  <c r="ND28" i="8"/>
  <c r="NE28" i="8"/>
  <c r="NF28" i="8"/>
  <c r="NG28" i="8"/>
  <c r="NH28" i="8"/>
  <c r="NI28" i="8"/>
  <c r="NJ28" i="8"/>
  <c r="NK28" i="8"/>
  <c r="NL28" i="8"/>
  <c r="NM28" i="8"/>
  <c r="NN28" i="8"/>
  <c r="NO28" i="8"/>
  <c r="NP28" i="8"/>
  <c r="NQ28" i="8"/>
  <c r="NR28" i="8"/>
  <c r="NS28" i="8"/>
  <c r="NT28" i="8"/>
  <c r="NU28" i="8"/>
  <c r="NV28" i="8"/>
  <c r="NW28" i="8"/>
  <c r="NX28" i="8"/>
  <c r="NY28" i="8"/>
  <c r="NZ28" i="8"/>
  <c r="OA28" i="8"/>
  <c r="OB28" i="8"/>
  <c r="OC28" i="8"/>
  <c r="OD28" i="8"/>
  <c r="OE28" i="8"/>
  <c r="OF28" i="8"/>
  <c r="OG28" i="8"/>
  <c r="OH28" i="8"/>
  <c r="OI28" i="8"/>
  <c r="OJ28" i="8"/>
  <c r="OK28" i="8"/>
  <c r="OL28" i="8"/>
  <c r="OM28" i="8"/>
  <c r="ON28" i="8"/>
  <c r="OO28" i="8"/>
  <c r="OP28" i="8"/>
  <c r="OQ28" i="8"/>
  <c r="OR28" i="8"/>
  <c r="OS28" i="8"/>
  <c r="OT28" i="8"/>
  <c r="OU28" i="8"/>
  <c r="OV28" i="8"/>
  <c r="OW28" i="8"/>
  <c r="OX28" i="8"/>
  <c r="OY28" i="8"/>
  <c r="OZ28" i="8"/>
  <c r="PA28" i="8"/>
  <c r="PB28" i="8"/>
  <c r="PC28" i="8"/>
  <c r="PD28" i="8"/>
  <c r="PE28" i="8"/>
  <c r="PF28" i="8"/>
  <c r="PG28" i="8"/>
  <c r="KI72" i="8"/>
  <c r="KJ72" i="8"/>
  <c r="KK72" i="8"/>
  <c r="KL72" i="8"/>
  <c r="KM72" i="8"/>
  <c r="KN72" i="8"/>
  <c r="KO72" i="8"/>
  <c r="KP72" i="8"/>
  <c r="KQ72" i="8"/>
  <c r="KR72" i="8"/>
  <c r="KS72" i="8"/>
  <c r="KT72" i="8"/>
  <c r="KU72" i="8"/>
  <c r="KV72" i="8"/>
  <c r="KW72" i="8"/>
  <c r="KX72" i="8"/>
  <c r="KY72" i="8"/>
  <c r="KZ72" i="8"/>
  <c r="LA72" i="8"/>
  <c r="LB72" i="8"/>
  <c r="LC72" i="8"/>
  <c r="LD72" i="8"/>
  <c r="LE72" i="8"/>
  <c r="LF72" i="8"/>
  <c r="LG72" i="8"/>
  <c r="LH72" i="8"/>
  <c r="LI72" i="8"/>
  <c r="LJ72" i="8"/>
  <c r="LK72" i="8"/>
  <c r="LL72" i="8"/>
  <c r="LM72" i="8"/>
  <c r="LN72" i="8"/>
  <c r="LO72" i="8"/>
  <c r="LP72" i="8"/>
  <c r="LQ72" i="8"/>
  <c r="LR72" i="8"/>
  <c r="LS72" i="8"/>
  <c r="LT72" i="8"/>
  <c r="LU72" i="8"/>
  <c r="LV72" i="8"/>
  <c r="LW72" i="8"/>
  <c r="LX72" i="8"/>
  <c r="LY72" i="8"/>
  <c r="LZ72" i="8"/>
  <c r="MA72" i="8"/>
  <c r="MB72" i="8"/>
  <c r="MC72" i="8"/>
  <c r="MD72" i="8"/>
  <c r="ME72" i="8"/>
  <c r="MF72" i="8"/>
  <c r="MG72" i="8"/>
  <c r="MH72" i="8"/>
  <c r="MI72" i="8"/>
  <c r="MJ72" i="8"/>
  <c r="MK72" i="8"/>
  <c r="ML72" i="8"/>
  <c r="MM72" i="8"/>
  <c r="MN72" i="8"/>
  <c r="MO72" i="8"/>
  <c r="MP72" i="8"/>
  <c r="MQ72" i="8"/>
  <c r="MR72" i="8"/>
  <c r="MS72" i="8"/>
  <c r="MT72" i="8"/>
  <c r="MU72" i="8"/>
  <c r="MV72" i="8"/>
  <c r="MW72" i="8"/>
  <c r="MX72" i="8"/>
  <c r="MY72" i="8"/>
  <c r="MZ72" i="8"/>
  <c r="NA72" i="8"/>
  <c r="NB72" i="8"/>
  <c r="NC72" i="8"/>
  <c r="ND72" i="8"/>
  <c r="NE72" i="8"/>
  <c r="NF72" i="8"/>
  <c r="NG72" i="8"/>
  <c r="NH72" i="8"/>
  <c r="NI72" i="8"/>
  <c r="NJ72" i="8"/>
  <c r="NK72" i="8"/>
  <c r="NL72" i="8"/>
  <c r="NM72" i="8"/>
  <c r="NN72" i="8"/>
  <c r="NO72" i="8"/>
  <c r="NP72" i="8"/>
  <c r="NQ72" i="8"/>
  <c r="NR72" i="8"/>
  <c r="NS72" i="8"/>
  <c r="NT72" i="8"/>
  <c r="NU72" i="8"/>
  <c r="NV72" i="8"/>
  <c r="NW72" i="8"/>
  <c r="NX72" i="8"/>
  <c r="NY72" i="8"/>
  <c r="NZ72" i="8"/>
  <c r="OA72" i="8"/>
  <c r="OB72" i="8"/>
  <c r="OC72" i="8"/>
  <c r="OD72" i="8"/>
  <c r="OE72" i="8"/>
  <c r="OF72" i="8"/>
  <c r="OG72" i="8"/>
  <c r="OH72" i="8"/>
  <c r="OI72" i="8"/>
  <c r="OJ72" i="8"/>
  <c r="OK72" i="8"/>
  <c r="OL72" i="8"/>
  <c r="OM72" i="8"/>
  <c r="ON72" i="8"/>
  <c r="OO72" i="8"/>
  <c r="OP72" i="8"/>
  <c r="OQ72" i="8"/>
  <c r="OR72" i="8"/>
  <c r="OS72" i="8"/>
  <c r="OT72" i="8"/>
  <c r="OU72" i="8"/>
  <c r="OV72" i="8"/>
  <c r="OW72" i="8"/>
  <c r="OX72" i="8"/>
  <c r="OY72" i="8"/>
  <c r="OZ72" i="8"/>
  <c r="PA72" i="8"/>
  <c r="PB72" i="8"/>
  <c r="PC72" i="8"/>
  <c r="PD72" i="8"/>
  <c r="PE72" i="8"/>
  <c r="PF72" i="8"/>
  <c r="PG72" i="8"/>
  <c r="PH72" i="8"/>
  <c r="PI72" i="8"/>
  <c r="PJ72" i="8"/>
  <c r="PK72" i="8"/>
  <c r="PL72" i="8"/>
  <c r="PM72" i="8"/>
  <c r="PN72" i="8"/>
  <c r="PO72" i="8"/>
  <c r="PP72" i="8"/>
  <c r="PQ72" i="8"/>
  <c r="PR72" i="8"/>
  <c r="PS72" i="8"/>
  <c r="PT72" i="8"/>
  <c r="PU72" i="8"/>
  <c r="PV72" i="8"/>
  <c r="PW72" i="8"/>
  <c r="PX72" i="8"/>
  <c r="PY72" i="8"/>
  <c r="PZ72" i="8"/>
  <c r="QA72" i="8"/>
  <c r="QB72" i="8"/>
  <c r="QC72" i="8"/>
  <c r="QD72" i="8"/>
  <c r="QE72" i="8"/>
  <c r="QF72" i="8"/>
  <c r="QG72" i="8"/>
  <c r="QH72" i="8"/>
  <c r="QI72" i="8"/>
  <c r="QJ72" i="8"/>
  <c r="QK72" i="8"/>
  <c r="QL72" i="8"/>
  <c r="QM72" i="8"/>
  <c r="QN72" i="8"/>
  <c r="QO72" i="8"/>
  <c r="QP72" i="8"/>
  <c r="QQ72" i="8"/>
  <c r="QR72" i="8"/>
  <c r="QS72" i="8"/>
  <c r="QT72" i="8"/>
  <c r="QU72" i="8"/>
  <c r="QV72" i="8"/>
  <c r="QW72" i="8"/>
  <c r="QX72" i="8"/>
  <c r="QY72" i="8"/>
  <c r="QZ72" i="8"/>
  <c r="RA72" i="8"/>
  <c r="RB72" i="8"/>
  <c r="RC72" i="8"/>
  <c r="RD72" i="8"/>
  <c r="RE72" i="8"/>
  <c r="RF72" i="8"/>
  <c r="RG72" i="8"/>
  <c r="RH72" i="8"/>
  <c r="RI72" i="8"/>
  <c r="RJ72" i="8"/>
  <c r="RK72" i="8"/>
  <c r="RL72" i="8"/>
  <c r="RM72" i="8"/>
  <c r="RN72" i="8"/>
  <c r="RO72" i="8"/>
  <c r="RP72" i="8"/>
  <c r="RQ72" i="8"/>
  <c r="RR72" i="8"/>
  <c r="RS72" i="8"/>
  <c r="RT72" i="8"/>
  <c r="RU72" i="8"/>
  <c r="RV72" i="8"/>
  <c r="RW72" i="8"/>
  <c r="RX72" i="8"/>
  <c r="RY72" i="8"/>
  <c r="RZ72" i="8"/>
  <c r="SA72" i="8"/>
  <c r="SB72" i="8"/>
  <c r="SC72" i="8"/>
  <c r="SD72" i="8"/>
  <c r="SE72" i="8"/>
  <c r="SF72" i="8"/>
  <c r="SG72" i="8"/>
  <c r="SH72" i="8"/>
  <c r="SI72" i="8"/>
  <c r="SJ72" i="8"/>
  <c r="SK72" i="8"/>
  <c r="SL72" i="8"/>
  <c r="SM72" i="8"/>
  <c r="SN72" i="8"/>
  <c r="SO72" i="8"/>
  <c r="SP72" i="8"/>
  <c r="SQ72" i="8"/>
  <c r="SR72" i="8"/>
  <c r="SS72" i="8"/>
  <c r="ST72" i="8"/>
  <c r="SU72" i="8"/>
  <c r="SV72" i="8"/>
  <c r="SW72" i="8"/>
  <c r="SX72" i="8"/>
  <c r="SY72" i="8"/>
  <c r="SZ72" i="8"/>
  <c r="TA72" i="8"/>
  <c r="TB72" i="8"/>
  <c r="TC72" i="8"/>
  <c r="TD72" i="8"/>
  <c r="TE72" i="8"/>
  <c r="TF72" i="8"/>
  <c r="TG72" i="8"/>
  <c r="TH72" i="8"/>
  <c r="TI72" i="8"/>
  <c r="TJ72" i="8"/>
  <c r="TK72" i="8"/>
  <c r="TL72" i="8"/>
  <c r="TM72" i="8"/>
  <c r="TN72" i="8"/>
  <c r="TO72" i="8"/>
  <c r="TP72" i="8"/>
  <c r="CO57" i="8"/>
  <c r="CP57" i="8"/>
  <c r="CQ57" i="8"/>
  <c r="CR57" i="8"/>
  <c r="CS57" i="8"/>
  <c r="CT57" i="8"/>
  <c r="CU57" i="8"/>
  <c r="CV57" i="8"/>
  <c r="CW57" i="8"/>
  <c r="CX57" i="8"/>
  <c r="CY57" i="8"/>
  <c r="CZ57" i="8"/>
  <c r="DA57" i="8"/>
  <c r="DB57" i="8"/>
  <c r="DC57" i="8"/>
  <c r="DD57" i="8"/>
  <c r="DE57" i="8"/>
  <c r="DF57" i="8"/>
  <c r="DG57" i="8"/>
  <c r="DH57" i="8"/>
  <c r="DI57" i="8"/>
  <c r="DJ57" i="8"/>
  <c r="DK57" i="8"/>
  <c r="DL57" i="8"/>
  <c r="DM57" i="8"/>
  <c r="DN57" i="8"/>
  <c r="DO57" i="8"/>
  <c r="DP57" i="8"/>
  <c r="DQ57" i="8"/>
  <c r="DR57" i="8"/>
  <c r="DS57" i="8"/>
  <c r="DT57" i="8"/>
  <c r="DU57" i="8"/>
  <c r="DV57" i="8"/>
  <c r="DW57" i="8"/>
  <c r="DX57" i="8"/>
  <c r="DY57" i="8"/>
  <c r="DZ57" i="8"/>
  <c r="EA57" i="8"/>
  <c r="EB57" i="8"/>
  <c r="EC57" i="8"/>
  <c r="ED57" i="8"/>
  <c r="EE57" i="8"/>
  <c r="EF57" i="8"/>
  <c r="EG57" i="8"/>
  <c r="EH57" i="8"/>
  <c r="EI57" i="8"/>
  <c r="EJ57" i="8"/>
  <c r="EK57" i="8"/>
  <c r="EL57" i="8"/>
  <c r="EM57" i="8"/>
  <c r="EN57" i="8"/>
  <c r="EO57" i="8"/>
  <c r="EP57" i="8"/>
  <c r="EQ57" i="8"/>
  <c r="ER57" i="8"/>
  <c r="ES57" i="8"/>
  <c r="ET57" i="8"/>
  <c r="EU57" i="8"/>
  <c r="EV57" i="8"/>
  <c r="EW57" i="8"/>
  <c r="EX57" i="8"/>
  <c r="EY57" i="8"/>
  <c r="EZ57" i="8"/>
  <c r="FA57" i="8"/>
  <c r="FB57" i="8"/>
  <c r="FC57" i="8"/>
  <c r="FD57" i="8"/>
  <c r="FE57" i="8"/>
  <c r="FF57" i="8"/>
  <c r="FG57" i="8"/>
  <c r="FH57" i="8"/>
  <c r="FI57" i="8"/>
  <c r="FJ57" i="8"/>
  <c r="FK57" i="8"/>
  <c r="FL57" i="8"/>
  <c r="FM57" i="8"/>
  <c r="FN57" i="8"/>
  <c r="FO57" i="8"/>
  <c r="FP57" i="8"/>
  <c r="FQ57" i="8"/>
  <c r="FR57" i="8"/>
  <c r="FS57" i="8"/>
  <c r="FT57" i="8"/>
  <c r="FU57" i="8"/>
  <c r="FV57" i="8"/>
  <c r="FW57" i="8"/>
  <c r="FX57" i="8"/>
  <c r="FY57" i="8"/>
  <c r="FZ57" i="8"/>
  <c r="GA57" i="8"/>
  <c r="GB57" i="8"/>
  <c r="GC57" i="8"/>
  <c r="GD57" i="8"/>
  <c r="GE57" i="8"/>
  <c r="GF57" i="8"/>
  <c r="GG57" i="8"/>
  <c r="GH57" i="8"/>
  <c r="GI57" i="8"/>
  <c r="GJ57" i="8"/>
  <c r="GK57" i="8"/>
  <c r="GL57" i="8"/>
  <c r="GM57" i="8"/>
  <c r="GN57" i="8"/>
  <c r="GO57" i="8"/>
  <c r="GP57" i="8"/>
  <c r="GQ57" i="8"/>
  <c r="GR57" i="8"/>
  <c r="GS57" i="8"/>
  <c r="GT57" i="8"/>
  <c r="GU57" i="8"/>
  <c r="GV57" i="8"/>
  <c r="GW57" i="8"/>
  <c r="GX57" i="8"/>
  <c r="GY57" i="8"/>
  <c r="GZ57" i="8"/>
  <c r="HA57" i="8"/>
  <c r="HB57" i="8"/>
  <c r="HC57" i="8"/>
  <c r="HD57" i="8"/>
  <c r="HE57" i="8"/>
  <c r="HF57" i="8"/>
  <c r="HG57" i="8"/>
  <c r="HH57" i="8"/>
  <c r="HI57" i="8"/>
  <c r="HJ57" i="8"/>
  <c r="HK57" i="8"/>
  <c r="HL57" i="8"/>
  <c r="HM57" i="8"/>
  <c r="HN57" i="8"/>
  <c r="HO57" i="8"/>
  <c r="HP57" i="8"/>
  <c r="HQ57" i="8"/>
  <c r="HR57" i="8"/>
  <c r="HS57" i="8"/>
  <c r="HT57" i="8"/>
  <c r="HU57" i="8"/>
  <c r="HV57" i="8"/>
  <c r="HW57" i="8"/>
  <c r="HX57" i="8"/>
  <c r="HY57" i="8"/>
  <c r="CO56" i="8"/>
  <c r="CP56" i="8"/>
  <c r="CQ56" i="8"/>
  <c r="CR56" i="8"/>
  <c r="CS56" i="8"/>
  <c r="CT56" i="8"/>
  <c r="CU56" i="8"/>
  <c r="CV56" i="8"/>
  <c r="CW56" i="8"/>
  <c r="CX56" i="8"/>
  <c r="CY56" i="8"/>
  <c r="CZ56" i="8"/>
  <c r="DA56" i="8"/>
  <c r="DB56" i="8"/>
  <c r="DC56" i="8"/>
  <c r="DD56" i="8"/>
  <c r="DE56" i="8"/>
  <c r="DF56" i="8"/>
  <c r="DG56" i="8"/>
  <c r="DH56" i="8"/>
  <c r="DI56" i="8"/>
  <c r="DJ56" i="8"/>
  <c r="DK56" i="8"/>
  <c r="DL56" i="8"/>
  <c r="DM56" i="8"/>
  <c r="DN56" i="8"/>
  <c r="DO56" i="8"/>
  <c r="DP56" i="8"/>
  <c r="DQ56" i="8"/>
  <c r="DR56" i="8"/>
  <c r="DS56" i="8"/>
  <c r="DT56" i="8"/>
  <c r="DU56" i="8"/>
  <c r="DV56" i="8"/>
  <c r="DW56" i="8"/>
  <c r="DX56" i="8"/>
  <c r="DY56" i="8"/>
  <c r="DZ56" i="8"/>
  <c r="EA56" i="8"/>
  <c r="EB56" i="8"/>
  <c r="EC56" i="8"/>
  <c r="ED56" i="8"/>
  <c r="EE56" i="8"/>
  <c r="EF56" i="8"/>
  <c r="EG56" i="8"/>
  <c r="EH56" i="8"/>
  <c r="EI56" i="8"/>
  <c r="EJ56" i="8"/>
  <c r="EK56" i="8"/>
  <c r="EL56" i="8"/>
  <c r="EM56" i="8"/>
  <c r="EN56" i="8"/>
  <c r="EO56" i="8"/>
  <c r="EP56" i="8"/>
  <c r="EQ56" i="8"/>
  <c r="ER56" i="8"/>
  <c r="ES56" i="8"/>
  <c r="ET56" i="8"/>
  <c r="EU56" i="8"/>
  <c r="EV56" i="8"/>
  <c r="EW56" i="8"/>
  <c r="EX56" i="8"/>
  <c r="EY56" i="8"/>
  <c r="EZ56" i="8"/>
  <c r="FA56" i="8"/>
  <c r="FB56" i="8"/>
  <c r="FC56" i="8"/>
  <c r="FD56" i="8"/>
  <c r="FE56" i="8"/>
  <c r="FF56" i="8"/>
  <c r="FG56" i="8"/>
  <c r="FH56" i="8"/>
  <c r="FI56" i="8"/>
  <c r="FJ56" i="8"/>
  <c r="FK56" i="8"/>
  <c r="FL56" i="8"/>
  <c r="FM56" i="8"/>
  <c r="FN56" i="8"/>
  <c r="FO56" i="8"/>
  <c r="FP56" i="8"/>
  <c r="FQ56" i="8"/>
  <c r="FR56" i="8"/>
  <c r="FS56" i="8"/>
  <c r="FT56" i="8"/>
  <c r="FU56" i="8"/>
  <c r="FV56" i="8"/>
  <c r="FW56" i="8"/>
  <c r="FX56" i="8"/>
  <c r="FY56" i="8"/>
  <c r="FZ56" i="8"/>
  <c r="GA56" i="8"/>
  <c r="GB56" i="8"/>
  <c r="GC56" i="8"/>
  <c r="GD56" i="8"/>
  <c r="GE56" i="8"/>
  <c r="GF56" i="8"/>
  <c r="GG56" i="8"/>
  <c r="GH56" i="8"/>
  <c r="GI56" i="8"/>
  <c r="GJ56" i="8"/>
  <c r="GK56" i="8"/>
  <c r="GL56" i="8"/>
  <c r="GM56" i="8"/>
  <c r="GN56" i="8"/>
  <c r="GO56" i="8"/>
  <c r="GP56" i="8"/>
  <c r="GQ56" i="8"/>
  <c r="GR56" i="8"/>
  <c r="GS56" i="8"/>
  <c r="GT56" i="8"/>
  <c r="GU56" i="8"/>
  <c r="GV56" i="8"/>
  <c r="GW56" i="8"/>
  <c r="GX56" i="8"/>
  <c r="GY56" i="8"/>
  <c r="GZ56" i="8"/>
  <c r="HA56" i="8"/>
  <c r="HB56" i="8"/>
  <c r="HC56" i="8"/>
  <c r="HD56" i="8"/>
  <c r="HE56" i="8"/>
  <c r="HF56" i="8"/>
  <c r="HG56" i="8"/>
  <c r="HH56" i="8"/>
  <c r="HI56" i="8"/>
  <c r="HJ56" i="8"/>
  <c r="HK56" i="8"/>
  <c r="HL56" i="8"/>
  <c r="HM56" i="8"/>
  <c r="HN56" i="8"/>
  <c r="HO56" i="8"/>
  <c r="HP56" i="8"/>
  <c r="HQ56" i="8"/>
  <c r="HR56" i="8"/>
  <c r="HS56" i="8"/>
  <c r="HT56" i="8"/>
  <c r="HU56" i="8"/>
  <c r="HV56" i="8"/>
  <c r="HW56" i="8"/>
  <c r="HX56" i="8"/>
  <c r="HY56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AG29" i="8"/>
  <c r="AH29" i="8"/>
  <c r="AI29" i="8"/>
  <c r="AJ29" i="8"/>
  <c r="AK29" i="8"/>
  <c r="AL29" i="8"/>
  <c r="AM29" i="8"/>
  <c r="AN29" i="8"/>
  <c r="AO29" i="8"/>
  <c r="AP29" i="8"/>
  <c r="AQ29" i="8"/>
  <c r="AR29" i="8"/>
  <c r="AS29" i="8"/>
  <c r="AT29" i="8"/>
  <c r="AU29" i="8"/>
  <c r="AV29" i="8"/>
  <c r="AW29" i="8"/>
  <c r="AX29" i="8"/>
  <c r="AY29" i="8"/>
  <c r="AZ29" i="8"/>
  <c r="BA29" i="8"/>
  <c r="BB29" i="8"/>
  <c r="BC29" i="8"/>
  <c r="BD29" i="8"/>
  <c r="BE29" i="8"/>
  <c r="BF29" i="8"/>
  <c r="BG29" i="8"/>
  <c r="BH29" i="8"/>
  <c r="BI29" i="8"/>
  <c r="BJ29" i="8"/>
  <c r="BK29" i="8"/>
  <c r="BL29" i="8"/>
  <c r="BM29" i="8"/>
  <c r="BN29" i="8"/>
  <c r="BO29" i="8"/>
  <c r="BP29" i="8"/>
  <c r="BQ29" i="8"/>
  <c r="BR29" i="8"/>
  <c r="BS29" i="8"/>
  <c r="BT29" i="8"/>
  <c r="BU29" i="8"/>
  <c r="BV29" i="8"/>
  <c r="BW29" i="8"/>
  <c r="BX29" i="8"/>
  <c r="BY29" i="8"/>
  <c r="BZ29" i="8"/>
  <c r="CA29" i="8"/>
  <c r="CB29" i="8"/>
  <c r="CC29" i="8"/>
  <c r="CD29" i="8"/>
  <c r="CE29" i="8"/>
  <c r="CF29" i="8"/>
  <c r="CG29" i="8"/>
  <c r="CH29" i="8"/>
  <c r="CI29" i="8"/>
  <c r="CJ29" i="8"/>
  <c r="CK29" i="8"/>
  <c r="CL29" i="8"/>
  <c r="CM29" i="8"/>
  <c r="CN29" i="8"/>
  <c r="CO29" i="8"/>
  <c r="CP29" i="8"/>
  <c r="CQ29" i="8"/>
  <c r="CR29" i="8"/>
  <c r="CS29" i="8"/>
  <c r="CT29" i="8"/>
  <c r="CU29" i="8"/>
  <c r="CV29" i="8"/>
  <c r="CW29" i="8"/>
  <c r="CX29" i="8"/>
  <c r="CY29" i="8"/>
  <c r="CZ29" i="8"/>
  <c r="DA29" i="8"/>
  <c r="DB29" i="8"/>
  <c r="DC29" i="8"/>
  <c r="DD29" i="8"/>
  <c r="DE29" i="8"/>
  <c r="DF29" i="8"/>
  <c r="DG29" i="8"/>
  <c r="DH29" i="8"/>
  <c r="DI29" i="8"/>
  <c r="DJ29" i="8"/>
  <c r="DK29" i="8"/>
  <c r="DL29" i="8"/>
  <c r="DM29" i="8"/>
  <c r="DN29" i="8"/>
  <c r="DO29" i="8"/>
  <c r="DP29" i="8"/>
  <c r="DQ29" i="8"/>
  <c r="DR29" i="8"/>
  <c r="DS29" i="8"/>
  <c r="DT29" i="8"/>
  <c r="DU29" i="8"/>
  <c r="DV29" i="8"/>
  <c r="DW29" i="8"/>
  <c r="DX29" i="8"/>
  <c r="DY29" i="8"/>
  <c r="DZ29" i="8"/>
  <c r="EA29" i="8"/>
  <c r="EB29" i="8"/>
  <c r="EC29" i="8"/>
  <c r="ED29" i="8"/>
  <c r="EE29" i="8"/>
  <c r="EF29" i="8"/>
  <c r="EG29" i="8"/>
  <c r="EH29" i="8"/>
  <c r="EI29" i="8"/>
  <c r="EJ29" i="8"/>
  <c r="EK29" i="8"/>
  <c r="EL29" i="8"/>
  <c r="EM29" i="8"/>
  <c r="EN29" i="8"/>
  <c r="EO29" i="8"/>
  <c r="EP29" i="8"/>
  <c r="EQ29" i="8"/>
  <c r="ER29" i="8"/>
  <c r="ES29" i="8"/>
  <c r="ET29" i="8"/>
  <c r="EU29" i="8"/>
  <c r="EV29" i="8"/>
  <c r="EW29" i="8"/>
  <c r="EX29" i="8"/>
  <c r="EY29" i="8"/>
  <c r="EZ29" i="8"/>
  <c r="FA29" i="8"/>
  <c r="FB29" i="8"/>
  <c r="FC29" i="8"/>
  <c r="FD29" i="8"/>
  <c r="FE29" i="8"/>
  <c r="FF29" i="8"/>
  <c r="FG29" i="8"/>
  <c r="FH29" i="8"/>
  <c r="FI29" i="8"/>
  <c r="FJ29" i="8"/>
  <c r="FK29" i="8"/>
  <c r="FL29" i="8"/>
  <c r="FM29" i="8"/>
  <c r="FN29" i="8"/>
  <c r="FO29" i="8"/>
  <c r="FP29" i="8"/>
  <c r="FQ29" i="8"/>
  <c r="FR29" i="8"/>
  <c r="FS29" i="8"/>
  <c r="FT29" i="8"/>
  <c r="FU29" i="8"/>
  <c r="FV29" i="8"/>
  <c r="FW29" i="8"/>
  <c r="FX29" i="8"/>
  <c r="FY29" i="8"/>
  <c r="FZ29" i="8"/>
  <c r="GA29" i="8"/>
  <c r="GB29" i="8"/>
  <c r="GC29" i="8"/>
  <c r="GD29" i="8"/>
  <c r="GE29" i="8"/>
  <c r="GF29" i="8"/>
  <c r="GG29" i="8"/>
  <c r="GH29" i="8"/>
  <c r="GI29" i="8"/>
  <c r="GJ29" i="8"/>
  <c r="GK29" i="8"/>
  <c r="GL29" i="8"/>
  <c r="GM29" i="8"/>
  <c r="GN29" i="8"/>
  <c r="GO29" i="8"/>
  <c r="GP29" i="8"/>
  <c r="GQ29" i="8"/>
  <c r="GR29" i="8"/>
  <c r="GS29" i="8"/>
  <c r="GT29" i="8"/>
  <c r="GU29" i="8"/>
  <c r="GV29" i="8"/>
  <c r="GW29" i="8"/>
  <c r="GX29" i="8"/>
  <c r="GY29" i="8"/>
  <c r="GZ29" i="8"/>
  <c r="HA29" i="8"/>
  <c r="HB29" i="8"/>
  <c r="HC29" i="8"/>
  <c r="HD29" i="8"/>
  <c r="HE29" i="8"/>
  <c r="HF29" i="8"/>
  <c r="HG29" i="8"/>
  <c r="HH29" i="8"/>
  <c r="HI29" i="8"/>
  <c r="HJ29" i="8"/>
  <c r="HK29" i="8"/>
  <c r="HL29" i="8"/>
  <c r="HM29" i="8"/>
  <c r="HN29" i="8"/>
  <c r="HO29" i="8"/>
  <c r="HP29" i="8"/>
  <c r="HQ29" i="8"/>
  <c r="HR29" i="8"/>
  <c r="HS29" i="8"/>
  <c r="HT29" i="8"/>
  <c r="HU29" i="8"/>
  <c r="HV29" i="8"/>
  <c r="HW29" i="8"/>
  <c r="HX29" i="8"/>
  <c r="HY29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AG28" i="8"/>
  <c r="AH28" i="8"/>
  <c r="AI28" i="8"/>
  <c r="AJ28" i="8"/>
  <c r="AK28" i="8"/>
  <c r="AL28" i="8"/>
  <c r="AM28" i="8"/>
  <c r="AN28" i="8"/>
  <c r="AO28" i="8"/>
  <c r="AP28" i="8"/>
  <c r="AQ28" i="8"/>
  <c r="AR28" i="8"/>
  <c r="AS28" i="8"/>
  <c r="AT28" i="8"/>
  <c r="AU28" i="8"/>
  <c r="AV28" i="8"/>
  <c r="AW28" i="8"/>
  <c r="AX28" i="8"/>
  <c r="AY28" i="8"/>
  <c r="AZ28" i="8"/>
  <c r="BA28" i="8"/>
  <c r="BB28" i="8"/>
  <c r="BC28" i="8"/>
  <c r="BD28" i="8"/>
  <c r="BE28" i="8"/>
  <c r="BF28" i="8"/>
  <c r="BG28" i="8"/>
  <c r="BH28" i="8"/>
  <c r="BI28" i="8"/>
  <c r="BJ28" i="8"/>
  <c r="BK28" i="8"/>
  <c r="BL28" i="8"/>
  <c r="BM28" i="8"/>
  <c r="BN28" i="8"/>
  <c r="BO28" i="8"/>
  <c r="BP28" i="8"/>
  <c r="BQ28" i="8"/>
  <c r="BR28" i="8"/>
  <c r="BS28" i="8"/>
  <c r="BT28" i="8"/>
  <c r="BU28" i="8"/>
  <c r="BV28" i="8"/>
  <c r="BW28" i="8"/>
  <c r="BX28" i="8"/>
  <c r="BY28" i="8"/>
  <c r="BZ28" i="8"/>
  <c r="CA28" i="8"/>
  <c r="CB28" i="8"/>
  <c r="CC28" i="8"/>
  <c r="CD28" i="8"/>
  <c r="CE28" i="8"/>
  <c r="CF28" i="8"/>
  <c r="CG28" i="8"/>
  <c r="CH28" i="8"/>
  <c r="CI28" i="8"/>
  <c r="CJ28" i="8"/>
  <c r="CK28" i="8"/>
  <c r="CL28" i="8"/>
  <c r="CM28" i="8"/>
  <c r="CN28" i="8"/>
  <c r="CO28" i="8"/>
  <c r="CP28" i="8"/>
  <c r="CQ28" i="8"/>
  <c r="CR28" i="8"/>
  <c r="CS28" i="8"/>
  <c r="CT28" i="8"/>
  <c r="CU28" i="8"/>
  <c r="CV28" i="8"/>
  <c r="CW28" i="8"/>
  <c r="CX28" i="8"/>
  <c r="CY28" i="8"/>
  <c r="CZ28" i="8"/>
  <c r="DA28" i="8"/>
  <c r="DB28" i="8"/>
  <c r="DC28" i="8"/>
  <c r="DD28" i="8"/>
  <c r="DE28" i="8"/>
  <c r="DF28" i="8"/>
  <c r="DG28" i="8"/>
  <c r="DH28" i="8"/>
  <c r="DI28" i="8"/>
  <c r="DJ28" i="8"/>
  <c r="DK28" i="8"/>
  <c r="DL28" i="8"/>
  <c r="DM28" i="8"/>
  <c r="DN28" i="8"/>
  <c r="DO28" i="8"/>
  <c r="DP28" i="8"/>
  <c r="DQ28" i="8"/>
  <c r="DR28" i="8"/>
  <c r="DS28" i="8"/>
  <c r="DT28" i="8"/>
  <c r="DU28" i="8"/>
  <c r="DV28" i="8"/>
  <c r="DW28" i="8"/>
  <c r="DX28" i="8"/>
  <c r="DY28" i="8"/>
  <c r="DZ28" i="8"/>
  <c r="EA28" i="8"/>
  <c r="EB28" i="8"/>
  <c r="EC28" i="8"/>
  <c r="ED28" i="8"/>
  <c r="EE28" i="8"/>
  <c r="EF28" i="8"/>
  <c r="EG28" i="8"/>
  <c r="EH28" i="8"/>
  <c r="EI28" i="8"/>
  <c r="EJ28" i="8"/>
  <c r="EK28" i="8"/>
  <c r="EL28" i="8"/>
  <c r="EM28" i="8"/>
  <c r="EN28" i="8"/>
  <c r="EO28" i="8"/>
  <c r="EP28" i="8"/>
  <c r="EQ28" i="8"/>
  <c r="ER28" i="8"/>
  <c r="ES28" i="8"/>
  <c r="ET28" i="8"/>
  <c r="EU28" i="8"/>
  <c r="EV28" i="8"/>
  <c r="EW28" i="8"/>
  <c r="EX28" i="8"/>
  <c r="EY28" i="8"/>
  <c r="EZ28" i="8"/>
  <c r="FA28" i="8"/>
  <c r="FB28" i="8"/>
  <c r="FC28" i="8"/>
  <c r="FD28" i="8"/>
  <c r="FE28" i="8"/>
  <c r="FF28" i="8"/>
  <c r="FG28" i="8"/>
  <c r="FH28" i="8"/>
  <c r="FI28" i="8"/>
  <c r="FJ28" i="8"/>
  <c r="FK28" i="8"/>
  <c r="FL28" i="8"/>
  <c r="FM28" i="8"/>
  <c r="FN28" i="8"/>
  <c r="FO28" i="8"/>
  <c r="FP28" i="8"/>
  <c r="FQ28" i="8"/>
  <c r="FR28" i="8"/>
  <c r="FS28" i="8"/>
  <c r="FT28" i="8"/>
  <c r="FU28" i="8"/>
  <c r="FV28" i="8"/>
  <c r="FW28" i="8"/>
  <c r="FX28" i="8"/>
  <c r="FY28" i="8"/>
  <c r="FZ28" i="8"/>
  <c r="GA28" i="8"/>
  <c r="GB28" i="8"/>
  <c r="GC28" i="8"/>
  <c r="GD28" i="8"/>
  <c r="GE28" i="8"/>
  <c r="GF28" i="8"/>
  <c r="GG28" i="8"/>
  <c r="GH28" i="8"/>
  <c r="GI28" i="8"/>
  <c r="GJ28" i="8"/>
  <c r="GK28" i="8"/>
  <c r="GL28" i="8"/>
  <c r="GM28" i="8"/>
  <c r="GN28" i="8"/>
  <c r="GO28" i="8"/>
  <c r="GP28" i="8"/>
  <c r="GQ28" i="8"/>
  <c r="GR28" i="8"/>
  <c r="GS28" i="8"/>
  <c r="GT28" i="8"/>
  <c r="GU28" i="8"/>
  <c r="GV28" i="8"/>
  <c r="GW28" i="8"/>
  <c r="GX28" i="8"/>
  <c r="GY28" i="8"/>
  <c r="GZ28" i="8"/>
  <c r="HA28" i="8"/>
  <c r="HB28" i="8"/>
  <c r="HC28" i="8"/>
  <c r="HD28" i="8"/>
  <c r="HE28" i="8"/>
  <c r="HF28" i="8"/>
  <c r="HG28" i="8"/>
  <c r="HH28" i="8"/>
  <c r="HI28" i="8"/>
  <c r="HJ28" i="8"/>
  <c r="HK28" i="8"/>
  <c r="HL28" i="8"/>
  <c r="HM28" i="8"/>
  <c r="HN28" i="8"/>
  <c r="HO28" i="8"/>
  <c r="HP28" i="8"/>
  <c r="HQ28" i="8"/>
  <c r="HR28" i="8"/>
  <c r="HS28" i="8"/>
  <c r="HT28" i="8"/>
  <c r="HU28" i="8"/>
  <c r="HV28" i="8"/>
  <c r="HW28" i="8"/>
  <c r="HX28" i="8"/>
  <c r="HY28" i="8"/>
  <c r="ET217" i="7"/>
  <c r="ES220" i="7"/>
  <c r="AP171" i="10"/>
  <c r="EO188" i="7"/>
  <c r="EN191" i="7"/>
  <c r="AK170" i="10"/>
  <c r="EL159" i="7"/>
  <c r="EK162" i="7"/>
  <c r="AH169" i="10"/>
  <c r="X32" i="10"/>
  <c r="AH513" i="4"/>
  <c r="AG515" i="4"/>
  <c r="AG514" i="4"/>
  <c r="U272" i="11"/>
  <c r="V33" i="10"/>
  <c r="V31" i="10"/>
  <c r="H83" i="10"/>
  <c r="IC165" i="8"/>
  <c r="IC170" i="8"/>
  <c r="IC169" i="8"/>
  <c r="JZ170" i="8"/>
  <c r="IC167" i="8"/>
  <c r="JB170" i="8"/>
  <c r="IC168" i="8"/>
  <c r="JN170" i="8"/>
  <c r="IP170" i="8"/>
  <c r="F174" i="10"/>
  <c r="KI57" i="8"/>
  <c r="KJ57" i="8"/>
  <c r="KK57" i="8"/>
  <c r="KL57" i="8"/>
  <c r="KM57" i="8"/>
  <c r="KN57" i="8"/>
  <c r="KO57" i="8"/>
  <c r="KP57" i="8"/>
  <c r="KQ57" i="8"/>
  <c r="KR57" i="8"/>
  <c r="KS57" i="8"/>
  <c r="KT57" i="8"/>
  <c r="KU57" i="8"/>
  <c r="KV57" i="8"/>
  <c r="KW57" i="8"/>
  <c r="KX57" i="8"/>
  <c r="KY57" i="8"/>
  <c r="KZ57" i="8"/>
  <c r="LA57" i="8"/>
  <c r="LB57" i="8"/>
  <c r="LC57" i="8"/>
  <c r="LD57" i="8"/>
  <c r="LE57" i="8"/>
  <c r="LF57" i="8"/>
  <c r="LG57" i="8"/>
  <c r="LH57" i="8"/>
  <c r="LI57" i="8"/>
  <c r="LJ57" i="8"/>
  <c r="LK57" i="8"/>
  <c r="LL57" i="8"/>
  <c r="LM57" i="8"/>
  <c r="LN57" i="8"/>
  <c r="LO57" i="8"/>
  <c r="LP57" i="8"/>
  <c r="LQ57" i="8"/>
  <c r="LR57" i="8"/>
  <c r="LS57" i="8"/>
  <c r="LT57" i="8"/>
  <c r="LU57" i="8"/>
  <c r="LV57" i="8"/>
  <c r="LW57" i="8"/>
  <c r="LX57" i="8"/>
  <c r="LY57" i="8"/>
  <c r="LZ57" i="8"/>
  <c r="MA57" i="8"/>
  <c r="MB57" i="8"/>
  <c r="MC57" i="8"/>
  <c r="MD57" i="8"/>
  <c r="ME57" i="8"/>
  <c r="MF57" i="8"/>
  <c r="MG57" i="8"/>
  <c r="MH57" i="8"/>
  <c r="MI57" i="8"/>
  <c r="MJ57" i="8"/>
  <c r="MK57" i="8"/>
  <c r="ML57" i="8"/>
  <c r="MM57" i="8"/>
  <c r="MN57" i="8"/>
  <c r="MO57" i="8"/>
  <c r="MP57" i="8"/>
  <c r="MQ57" i="8"/>
  <c r="MR57" i="8"/>
  <c r="MS57" i="8"/>
  <c r="MT57" i="8"/>
  <c r="MU57" i="8"/>
  <c r="MV57" i="8"/>
  <c r="MW57" i="8"/>
  <c r="MX57" i="8"/>
  <c r="MY57" i="8"/>
  <c r="MZ57" i="8"/>
  <c r="NA57" i="8"/>
  <c r="NB57" i="8"/>
  <c r="NC57" i="8"/>
  <c r="ND57" i="8"/>
  <c r="NE57" i="8"/>
  <c r="NF57" i="8"/>
  <c r="NG57" i="8"/>
  <c r="NH57" i="8"/>
  <c r="NI57" i="8"/>
  <c r="NJ57" i="8"/>
  <c r="NK57" i="8"/>
  <c r="NL57" i="8"/>
  <c r="NM57" i="8"/>
  <c r="NN57" i="8"/>
  <c r="NO57" i="8"/>
  <c r="NP57" i="8"/>
  <c r="NQ57" i="8"/>
  <c r="NR57" i="8"/>
  <c r="NS57" i="8"/>
  <c r="NT57" i="8"/>
  <c r="NU57" i="8"/>
  <c r="NV57" i="8"/>
  <c r="NW57" i="8"/>
  <c r="NX57" i="8"/>
  <c r="NY57" i="8"/>
  <c r="NZ57" i="8"/>
  <c r="OA57" i="8"/>
  <c r="OB57" i="8"/>
  <c r="OC57" i="8"/>
  <c r="OD57" i="8"/>
  <c r="OE57" i="8"/>
  <c r="OF57" i="8"/>
  <c r="OG57" i="8"/>
  <c r="OH57" i="8"/>
  <c r="OI57" i="8"/>
  <c r="OJ57" i="8"/>
  <c r="OK57" i="8"/>
  <c r="OL57" i="8"/>
  <c r="OM57" i="8"/>
  <c r="ON57" i="8"/>
  <c r="OO57" i="8"/>
  <c r="OP57" i="8"/>
  <c r="OQ57" i="8"/>
  <c r="OR57" i="8"/>
  <c r="OS57" i="8"/>
  <c r="OT57" i="8"/>
  <c r="OU57" i="8"/>
  <c r="OV57" i="8"/>
  <c r="OW57" i="8"/>
  <c r="OX57" i="8"/>
  <c r="OY57" i="8"/>
  <c r="OZ57" i="8"/>
  <c r="PA57" i="8"/>
  <c r="PB57" i="8"/>
  <c r="PC57" i="8"/>
  <c r="PD57" i="8"/>
  <c r="PE57" i="8"/>
  <c r="PF57" i="8"/>
  <c r="PG57" i="8"/>
  <c r="PH57" i="8"/>
  <c r="PI57" i="8"/>
  <c r="PJ57" i="8"/>
  <c r="PK57" i="8"/>
  <c r="PL57" i="8"/>
  <c r="PM57" i="8"/>
  <c r="PN57" i="8"/>
  <c r="PO57" i="8"/>
  <c r="PP57" i="8"/>
  <c r="PQ57" i="8"/>
  <c r="PR57" i="8"/>
  <c r="PS57" i="8"/>
  <c r="PT57" i="8"/>
  <c r="PU57" i="8"/>
  <c r="PV57" i="8"/>
  <c r="PW57" i="8"/>
  <c r="PX57" i="8"/>
  <c r="PY57" i="8"/>
  <c r="PZ57" i="8"/>
  <c r="QA57" i="8"/>
  <c r="QB57" i="8"/>
  <c r="QC57" i="8"/>
  <c r="QD57" i="8"/>
  <c r="QE57" i="8"/>
  <c r="QF57" i="8"/>
  <c r="QG57" i="8"/>
  <c r="QH57" i="8"/>
  <c r="QI57" i="8"/>
  <c r="QJ57" i="8"/>
  <c r="QK57" i="8"/>
  <c r="QL57" i="8"/>
  <c r="QM57" i="8"/>
  <c r="QN57" i="8"/>
  <c r="QO57" i="8"/>
  <c r="QP57" i="8"/>
  <c r="QQ57" i="8"/>
  <c r="QR57" i="8"/>
  <c r="QS57" i="8"/>
  <c r="QT57" i="8"/>
  <c r="QU57" i="8"/>
  <c r="QV57" i="8"/>
  <c r="QW57" i="8"/>
  <c r="QX57" i="8"/>
  <c r="QY57" i="8"/>
  <c r="QZ57" i="8"/>
  <c r="RA57" i="8"/>
  <c r="RB57" i="8"/>
  <c r="RC57" i="8"/>
  <c r="RD57" i="8"/>
  <c r="RE57" i="8"/>
  <c r="RF57" i="8"/>
  <c r="RG57" i="8"/>
  <c r="RH57" i="8"/>
  <c r="RI57" i="8"/>
  <c r="RJ57" i="8"/>
  <c r="RK57" i="8"/>
  <c r="RL57" i="8"/>
  <c r="RM57" i="8"/>
  <c r="RN57" i="8"/>
  <c r="RO57" i="8"/>
  <c r="RP57" i="8"/>
  <c r="RQ57" i="8"/>
  <c r="RR57" i="8"/>
  <c r="RS57" i="8"/>
  <c r="RT57" i="8"/>
  <c r="RU57" i="8"/>
  <c r="RV57" i="8"/>
  <c r="RW57" i="8"/>
  <c r="RX57" i="8"/>
  <c r="RY57" i="8"/>
  <c r="RZ57" i="8"/>
  <c r="SA57" i="8"/>
  <c r="SB57" i="8"/>
  <c r="SC57" i="8"/>
  <c r="SD57" i="8"/>
  <c r="SE57" i="8"/>
  <c r="SF57" i="8"/>
  <c r="SG57" i="8"/>
  <c r="SH57" i="8"/>
  <c r="SI57" i="8"/>
  <c r="SJ57" i="8"/>
  <c r="SK57" i="8"/>
  <c r="SL57" i="8"/>
  <c r="SM57" i="8"/>
  <c r="SN57" i="8"/>
  <c r="SO57" i="8"/>
  <c r="SP57" i="8"/>
  <c r="SQ57" i="8"/>
  <c r="SR57" i="8"/>
  <c r="SS57" i="8"/>
  <c r="ST57" i="8"/>
  <c r="SU57" i="8"/>
  <c r="SV57" i="8"/>
  <c r="SW57" i="8"/>
  <c r="SX57" i="8"/>
  <c r="SY57" i="8"/>
  <c r="SZ57" i="8"/>
  <c r="TA57" i="8"/>
  <c r="TB57" i="8"/>
  <c r="TC57" i="8"/>
  <c r="TD57" i="8"/>
  <c r="TE57" i="8"/>
  <c r="TF57" i="8"/>
  <c r="TG57" i="8"/>
  <c r="TH57" i="8"/>
  <c r="TI57" i="8"/>
  <c r="TJ57" i="8"/>
  <c r="TK57" i="8"/>
  <c r="TL57" i="8"/>
  <c r="TM57" i="8"/>
  <c r="TN57" i="8"/>
  <c r="TO57" i="8"/>
  <c r="TP57" i="8"/>
  <c r="TQ72" i="8"/>
  <c r="KI56" i="8"/>
  <c r="KJ56" i="8"/>
  <c r="KK56" i="8"/>
  <c r="KL56" i="8"/>
  <c r="KM56" i="8"/>
  <c r="KN56" i="8"/>
  <c r="KO56" i="8"/>
  <c r="KP56" i="8"/>
  <c r="KQ56" i="8"/>
  <c r="KR56" i="8"/>
  <c r="KS56" i="8"/>
  <c r="KT56" i="8"/>
  <c r="KU56" i="8"/>
  <c r="KV56" i="8"/>
  <c r="KW56" i="8"/>
  <c r="KX56" i="8"/>
  <c r="KY56" i="8"/>
  <c r="KZ56" i="8"/>
  <c r="LA56" i="8"/>
  <c r="LB56" i="8"/>
  <c r="LC56" i="8"/>
  <c r="LD56" i="8"/>
  <c r="LE56" i="8"/>
  <c r="LF56" i="8"/>
  <c r="LG56" i="8"/>
  <c r="LH56" i="8"/>
  <c r="LI56" i="8"/>
  <c r="LJ56" i="8"/>
  <c r="LK56" i="8"/>
  <c r="LL56" i="8"/>
  <c r="LM56" i="8"/>
  <c r="LN56" i="8"/>
  <c r="LO56" i="8"/>
  <c r="LP56" i="8"/>
  <c r="LQ56" i="8"/>
  <c r="LR56" i="8"/>
  <c r="LS56" i="8"/>
  <c r="LT56" i="8"/>
  <c r="LU56" i="8"/>
  <c r="LV56" i="8"/>
  <c r="LW56" i="8"/>
  <c r="LX56" i="8"/>
  <c r="LY56" i="8"/>
  <c r="LZ56" i="8"/>
  <c r="MA56" i="8"/>
  <c r="MB56" i="8"/>
  <c r="MC56" i="8"/>
  <c r="MD56" i="8"/>
  <c r="ME56" i="8"/>
  <c r="MF56" i="8"/>
  <c r="MG56" i="8"/>
  <c r="MH56" i="8"/>
  <c r="MI56" i="8"/>
  <c r="MJ56" i="8"/>
  <c r="MK56" i="8"/>
  <c r="ML56" i="8"/>
  <c r="MM56" i="8"/>
  <c r="MN56" i="8"/>
  <c r="MO56" i="8"/>
  <c r="MP56" i="8"/>
  <c r="MQ56" i="8"/>
  <c r="MR56" i="8"/>
  <c r="MS56" i="8"/>
  <c r="MT56" i="8"/>
  <c r="MU56" i="8"/>
  <c r="MV56" i="8"/>
  <c r="MW56" i="8"/>
  <c r="MX56" i="8"/>
  <c r="MY56" i="8"/>
  <c r="MZ56" i="8"/>
  <c r="NA56" i="8"/>
  <c r="NB56" i="8"/>
  <c r="NC56" i="8"/>
  <c r="ND56" i="8"/>
  <c r="NE56" i="8"/>
  <c r="NF56" i="8"/>
  <c r="NG56" i="8"/>
  <c r="NH56" i="8"/>
  <c r="NI56" i="8"/>
  <c r="NJ56" i="8"/>
  <c r="NK56" i="8"/>
  <c r="NL56" i="8"/>
  <c r="NM56" i="8"/>
  <c r="NN56" i="8"/>
  <c r="NO56" i="8"/>
  <c r="NP56" i="8"/>
  <c r="NQ56" i="8"/>
  <c r="NR56" i="8"/>
  <c r="NS56" i="8"/>
  <c r="NT56" i="8"/>
  <c r="NU56" i="8"/>
  <c r="NV56" i="8"/>
  <c r="NW56" i="8"/>
  <c r="NX56" i="8"/>
  <c r="NY56" i="8"/>
  <c r="NZ56" i="8"/>
  <c r="OA56" i="8"/>
  <c r="OB56" i="8"/>
  <c r="OC56" i="8"/>
  <c r="OD56" i="8"/>
  <c r="OE56" i="8"/>
  <c r="OF56" i="8"/>
  <c r="OG56" i="8"/>
  <c r="OH56" i="8"/>
  <c r="OI56" i="8"/>
  <c r="OJ56" i="8"/>
  <c r="OK56" i="8"/>
  <c r="OL56" i="8"/>
  <c r="OM56" i="8"/>
  <c r="ON56" i="8"/>
  <c r="OO56" i="8"/>
  <c r="OP56" i="8"/>
  <c r="OQ56" i="8"/>
  <c r="OR56" i="8"/>
  <c r="OS56" i="8"/>
  <c r="OT56" i="8"/>
  <c r="OU56" i="8"/>
  <c r="OV56" i="8"/>
  <c r="OW56" i="8"/>
  <c r="OX56" i="8"/>
  <c r="OY56" i="8"/>
  <c r="OZ56" i="8"/>
  <c r="PA56" i="8"/>
  <c r="PB56" i="8"/>
  <c r="PC56" i="8"/>
  <c r="PD56" i="8"/>
  <c r="PE56" i="8"/>
  <c r="PF56" i="8"/>
  <c r="PG56" i="8"/>
  <c r="PH56" i="8"/>
  <c r="PI56" i="8"/>
  <c r="PJ56" i="8"/>
  <c r="PK56" i="8"/>
  <c r="PL56" i="8"/>
  <c r="PM56" i="8"/>
  <c r="PN56" i="8"/>
  <c r="PO56" i="8"/>
  <c r="PP56" i="8"/>
  <c r="PQ56" i="8"/>
  <c r="PR56" i="8"/>
  <c r="PS56" i="8"/>
  <c r="PT56" i="8"/>
  <c r="PU56" i="8"/>
  <c r="PV56" i="8"/>
  <c r="PW56" i="8"/>
  <c r="PX56" i="8"/>
  <c r="PY56" i="8"/>
  <c r="PZ56" i="8"/>
  <c r="QA56" i="8"/>
  <c r="QB56" i="8"/>
  <c r="QC56" i="8"/>
  <c r="QD56" i="8"/>
  <c r="QE56" i="8"/>
  <c r="QF56" i="8"/>
  <c r="QG56" i="8"/>
  <c r="QH56" i="8"/>
  <c r="QI56" i="8"/>
  <c r="QJ56" i="8"/>
  <c r="QK56" i="8"/>
  <c r="QL56" i="8"/>
  <c r="QM56" i="8"/>
  <c r="QN56" i="8"/>
  <c r="QO56" i="8"/>
  <c r="QP56" i="8"/>
  <c r="QQ56" i="8"/>
  <c r="QR56" i="8"/>
  <c r="QS56" i="8"/>
  <c r="QT56" i="8"/>
  <c r="QU56" i="8"/>
  <c r="QV56" i="8"/>
  <c r="QW56" i="8"/>
  <c r="QX56" i="8"/>
  <c r="QY56" i="8"/>
  <c r="QZ56" i="8"/>
  <c r="RA56" i="8"/>
  <c r="RB56" i="8"/>
  <c r="RC56" i="8"/>
  <c r="RD56" i="8"/>
  <c r="RE56" i="8"/>
  <c r="RF56" i="8"/>
  <c r="RG56" i="8"/>
  <c r="RH56" i="8"/>
  <c r="RI56" i="8"/>
  <c r="RJ56" i="8"/>
  <c r="RK56" i="8"/>
  <c r="RL56" i="8"/>
  <c r="RM56" i="8"/>
  <c r="RN56" i="8"/>
  <c r="RO56" i="8"/>
  <c r="RP56" i="8"/>
  <c r="RQ56" i="8"/>
  <c r="RR56" i="8"/>
  <c r="RS56" i="8"/>
  <c r="RT56" i="8"/>
  <c r="RU56" i="8"/>
  <c r="RV56" i="8"/>
  <c r="RW56" i="8"/>
  <c r="RX56" i="8"/>
  <c r="RY56" i="8"/>
  <c r="RZ56" i="8"/>
  <c r="SA56" i="8"/>
  <c r="SB56" i="8"/>
  <c r="SC56" i="8"/>
  <c r="SD56" i="8"/>
  <c r="SE56" i="8"/>
  <c r="SF56" i="8"/>
  <c r="SG56" i="8"/>
  <c r="SH56" i="8"/>
  <c r="SI56" i="8"/>
  <c r="SJ56" i="8"/>
  <c r="SK56" i="8"/>
  <c r="SL56" i="8"/>
  <c r="SM56" i="8"/>
  <c r="SN56" i="8"/>
  <c r="SO56" i="8"/>
  <c r="SP56" i="8"/>
  <c r="SQ56" i="8"/>
  <c r="SR56" i="8"/>
  <c r="SS56" i="8"/>
  <c r="ST56" i="8"/>
  <c r="SU56" i="8"/>
  <c r="SV56" i="8"/>
  <c r="SW56" i="8"/>
  <c r="SX56" i="8"/>
  <c r="SY56" i="8"/>
  <c r="SZ56" i="8"/>
  <c r="TA56" i="8"/>
  <c r="TB56" i="8"/>
  <c r="TC56" i="8"/>
  <c r="TD56" i="8"/>
  <c r="TE56" i="8"/>
  <c r="TF56" i="8"/>
  <c r="TG56" i="8"/>
  <c r="TH56" i="8"/>
  <c r="TI56" i="8"/>
  <c r="TJ56" i="8"/>
  <c r="TK56" i="8"/>
  <c r="TL56" i="8"/>
  <c r="TM56" i="8"/>
  <c r="TN56" i="8"/>
  <c r="TO56" i="8"/>
  <c r="TP56" i="8"/>
  <c r="EP188" i="7"/>
  <c r="EO191" i="7"/>
  <c r="AL170" i="10"/>
  <c r="EM159" i="7"/>
  <c r="EL162" i="7"/>
  <c r="AI169" i="10"/>
  <c r="EU217" i="7"/>
  <c r="ET220" i="7"/>
  <c r="AQ171" i="10"/>
  <c r="Y32" i="10"/>
  <c r="AI513" i="4"/>
  <c r="W33" i="10"/>
  <c r="W31" i="10"/>
  <c r="AH515" i="4"/>
  <c r="AH514" i="4"/>
  <c r="V272" i="11"/>
  <c r="IC171" i="8"/>
  <c r="F256" i="11"/>
  <c r="G84" i="10"/>
  <c r="I83" i="10"/>
  <c r="KK170" i="8"/>
  <c r="KK171" i="8"/>
  <c r="ID170" i="8"/>
  <c r="IE170" i="8"/>
  <c r="IO170" i="8"/>
  <c r="IO171" i="8"/>
  <c r="R256" i="11"/>
  <c r="JA170" i="8"/>
  <c r="JA171" i="8"/>
  <c r="AD256" i="11"/>
  <c r="JM170" i="8"/>
  <c r="JM171" i="8"/>
  <c r="AP256" i="11"/>
  <c r="JY170" i="8"/>
  <c r="JY171" i="8"/>
  <c r="BB256" i="11"/>
  <c r="IQ170" i="8"/>
  <c r="IP171" i="8"/>
  <c r="S256" i="11"/>
  <c r="JN171" i="8"/>
  <c r="AQ256" i="11"/>
  <c r="JO170" i="8"/>
  <c r="JZ171" i="8"/>
  <c r="BC256" i="11"/>
  <c r="KA170" i="8"/>
  <c r="JB171" i="8"/>
  <c r="AE256" i="11"/>
  <c r="JC170" i="8"/>
  <c r="G174" i="10"/>
  <c r="TR72" i="8"/>
  <c r="EV217" i="7"/>
  <c r="EU220" i="7"/>
  <c r="AR171" i="10"/>
  <c r="EN159" i="7"/>
  <c r="EM162" i="7"/>
  <c r="AJ169" i="10"/>
  <c r="EQ188" i="7"/>
  <c r="EP191" i="7"/>
  <c r="AM170" i="10"/>
  <c r="AI515" i="4"/>
  <c r="AI514" i="4"/>
  <c r="W272" i="11"/>
  <c r="X33" i="10"/>
  <c r="X31" i="10"/>
  <c r="Z32" i="10"/>
  <c r="AJ513" i="4"/>
  <c r="J83" i="10"/>
  <c r="H84" i="10"/>
  <c r="G82" i="10"/>
  <c r="ID171" i="8"/>
  <c r="G256" i="11"/>
  <c r="JO171" i="8"/>
  <c r="AR256" i="11"/>
  <c r="JP170" i="8"/>
  <c r="IF170" i="8"/>
  <c r="IE171" i="8"/>
  <c r="H256" i="11"/>
  <c r="KA171" i="8"/>
  <c r="BD256" i="11"/>
  <c r="KB170" i="8"/>
  <c r="JD170" i="8"/>
  <c r="JC171" i="8"/>
  <c r="AF256" i="11"/>
  <c r="IQ171" i="8"/>
  <c r="T256" i="11"/>
  <c r="IR170" i="8"/>
  <c r="H174" i="10"/>
  <c r="TS72" i="8"/>
  <c r="EO159" i="7"/>
  <c r="EN162" i="7"/>
  <c r="AK169" i="10"/>
  <c r="ER188" i="7"/>
  <c r="EQ191" i="7"/>
  <c r="AN170" i="10"/>
  <c r="EW217" i="7"/>
  <c r="EV220" i="7"/>
  <c r="AS171" i="10"/>
  <c r="Y33" i="10"/>
  <c r="Y31" i="10"/>
  <c r="AJ515" i="4"/>
  <c r="AJ514" i="4"/>
  <c r="X272" i="11"/>
  <c r="AA32" i="10"/>
  <c r="AK513" i="4"/>
  <c r="I84" i="10"/>
  <c r="H82" i="10"/>
  <c r="K83" i="10"/>
  <c r="IF171" i="8"/>
  <c r="I256" i="11"/>
  <c r="IG170" i="8"/>
  <c r="IR171" i="8"/>
  <c r="U256" i="11"/>
  <c r="IS170" i="8"/>
  <c r="JP171" i="8"/>
  <c r="AS256" i="11"/>
  <c r="JQ170" i="8"/>
  <c r="JE170" i="8"/>
  <c r="JD171" i="8"/>
  <c r="AG256" i="11"/>
  <c r="KC170" i="8"/>
  <c r="KB171" i="8"/>
  <c r="BE256" i="11"/>
  <c r="I174" i="10"/>
  <c r="TT72" i="8"/>
  <c r="ES188" i="7"/>
  <c r="ER191" i="7"/>
  <c r="AO170" i="10"/>
  <c r="EX217" i="7"/>
  <c r="EW220" i="7"/>
  <c r="AT171" i="10"/>
  <c r="EP159" i="7"/>
  <c r="EO162" i="7"/>
  <c r="AL169" i="10"/>
  <c r="AK514" i="4"/>
  <c r="Y272" i="11"/>
  <c r="Z33" i="10"/>
  <c r="Z31" i="10"/>
  <c r="AK515" i="4"/>
  <c r="G35" i="2"/>
  <c r="AL513" i="4"/>
  <c r="L83" i="10"/>
  <c r="J84" i="10"/>
  <c r="I82" i="10"/>
  <c r="JF170" i="8"/>
  <c r="JE171" i="8"/>
  <c r="AH256" i="11"/>
  <c r="JR170" i="8"/>
  <c r="JQ171" i="8"/>
  <c r="AT256" i="11"/>
  <c r="KD170" i="8"/>
  <c r="KC171" i="8"/>
  <c r="BF256" i="11"/>
  <c r="IH170" i="8"/>
  <c r="IG171" i="8"/>
  <c r="J256" i="11"/>
  <c r="IT170" i="8"/>
  <c r="IU170" i="8"/>
  <c r="IS171" i="8"/>
  <c r="V256" i="11"/>
  <c r="J174" i="10"/>
  <c r="TU72" i="8"/>
  <c r="EQ159" i="7"/>
  <c r="EP162" i="7"/>
  <c r="AM169" i="10"/>
  <c r="EY217" i="7"/>
  <c r="EX220" i="7"/>
  <c r="AU171" i="10"/>
  <c r="ET188" i="7"/>
  <c r="ES191" i="7"/>
  <c r="AP170" i="10"/>
  <c r="AL515" i="4"/>
  <c r="AA33" i="10"/>
  <c r="AA31" i="10"/>
  <c r="AL514" i="4"/>
  <c r="Z272" i="11"/>
  <c r="G128" i="2"/>
  <c r="K84" i="10"/>
  <c r="J82" i="10"/>
  <c r="M83" i="10"/>
  <c r="II170" i="8"/>
  <c r="IH171" i="8"/>
  <c r="K256" i="11"/>
  <c r="JR171" i="8"/>
  <c r="AU256" i="11"/>
  <c r="JS170" i="8"/>
  <c r="IT171" i="8"/>
  <c r="W256" i="11"/>
  <c r="KE170" i="8"/>
  <c r="KD171" i="8"/>
  <c r="BG256" i="11"/>
  <c r="JG170" i="8"/>
  <c r="JF171" i="8"/>
  <c r="AI256" i="11"/>
  <c r="K174" i="10"/>
  <c r="TV72" i="8"/>
  <c r="EU188" i="7"/>
  <c r="ET191" i="7"/>
  <c r="AQ170" i="10"/>
  <c r="EZ217" i="7"/>
  <c r="EY220" i="7"/>
  <c r="AV171" i="10"/>
  <c r="ER159" i="7"/>
  <c r="EQ162" i="7"/>
  <c r="AN169" i="10"/>
  <c r="N83" i="10"/>
  <c r="L84" i="10"/>
  <c r="K82" i="10"/>
  <c r="KF170" i="8"/>
  <c r="KE171" i="8"/>
  <c r="BH256" i="11"/>
  <c r="JT170" i="8"/>
  <c r="JS171" i="8"/>
  <c r="AV256" i="11"/>
  <c r="JH170" i="8"/>
  <c r="JG171" i="8"/>
  <c r="AJ256" i="11"/>
  <c r="IV170" i="8"/>
  <c r="IU171" i="8"/>
  <c r="X256" i="11"/>
  <c r="IJ170" i="8"/>
  <c r="II171" i="8"/>
  <c r="L256" i="11"/>
  <c r="L174" i="10"/>
  <c r="KI75" i="8"/>
  <c r="TW72" i="8"/>
  <c r="EV188" i="7"/>
  <c r="EU191" i="7"/>
  <c r="AR170" i="10"/>
  <c r="FA217" i="7"/>
  <c r="EZ220" i="7"/>
  <c r="AW171" i="10"/>
  <c r="ES159" i="7"/>
  <c r="ER162" i="7"/>
  <c r="AO169" i="10"/>
  <c r="M84" i="10"/>
  <c r="L82" i="10"/>
  <c r="O83" i="10"/>
  <c r="JU170" i="8"/>
  <c r="JT171" i="8"/>
  <c r="AW256" i="11"/>
  <c r="IJ171" i="8"/>
  <c r="M256" i="11"/>
  <c r="IK170" i="8"/>
  <c r="JH171" i="8"/>
  <c r="AK256" i="11"/>
  <c r="JI170" i="8"/>
  <c r="KF171" i="8"/>
  <c r="BI256" i="11"/>
  <c r="KG170" i="8"/>
  <c r="IV171" i="8"/>
  <c r="Y256" i="11"/>
  <c r="IW170" i="8"/>
  <c r="M174" i="10"/>
  <c r="KJ75" i="8"/>
  <c r="TX72" i="8"/>
  <c r="FB217" i="7"/>
  <c r="FA220" i="7"/>
  <c r="AX171" i="10"/>
  <c r="ET159" i="7"/>
  <c r="ES162" i="7"/>
  <c r="AP169" i="10"/>
  <c r="EW188" i="7"/>
  <c r="EV191" i="7"/>
  <c r="AS170" i="10"/>
  <c r="P83" i="10"/>
  <c r="N84" i="10"/>
  <c r="M82" i="10"/>
  <c r="IW171" i="8"/>
  <c r="Z256" i="11"/>
  <c r="IX170" i="8"/>
  <c r="JJ170" i="8"/>
  <c r="JI171" i="8"/>
  <c r="AL256" i="11"/>
  <c r="JV170" i="8"/>
  <c r="JU171" i="8"/>
  <c r="AX256" i="11"/>
  <c r="KG171" i="8"/>
  <c r="BJ256" i="11"/>
  <c r="KH170" i="8"/>
  <c r="IL170" i="8"/>
  <c r="IK171" i="8"/>
  <c r="N256" i="11"/>
  <c r="N174" i="10"/>
  <c r="KK75" i="8"/>
  <c r="TY72" i="8"/>
  <c r="EX188" i="7"/>
  <c r="EW191" i="7"/>
  <c r="AT170" i="10"/>
  <c r="FC217" i="7"/>
  <c r="FB220" i="7"/>
  <c r="AY171" i="10"/>
  <c r="EU159" i="7"/>
  <c r="ET162" i="7"/>
  <c r="AQ169" i="10"/>
  <c r="O84" i="10"/>
  <c r="N82" i="10"/>
  <c r="Q83" i="10"/>
  <c r="JK170" i="8"/>
  <c r="JJ171" i="8"/>
  <c r="AM256" i="11"/>
  <c r="IY170" i="8"/>
  <c r="IX171" i="8"/>
  <c r="AA256" i="11"/>
  <c r="IM170" i="8"/>
  <c r="IL171" i="8"/>
  <c r="O256" i="11"/>
  <c r="JW170" i="8"/>
  <c r="JV171" i="8"/>
  <c r="AY256" i="11"/>
  <c r="KH171" i="8"/>
  <c r="KI170" i="8"/>
  <c r="O174" i="10"/>
  <c r="KL75" i="8"/>
  <c r="TZ72" i="8"/>
  <c r="FD217" i="7"/>
  <c r="FC220" i="7"/>
  <c r="AZ171" i="10"/>
  <c r="EV159" i="7"/>
  <c r="EU162" i="7"/>
  <c r="AR169" i="10"/>
  <c r="EY188" i="7"/>
  <c r="EX191" i="7"/>
  <c r="AU170" i="10"/>
  <c r="P84" i="10"/>
  <c r="O82" i="10"/>
  <c r="R83" i="10"/>
  <c r="JX170" i="8"/>
  <c r="JX171" i="8"/>
  <c r="BA256" i="11"/>
  <c r="JW171" i="8"/>
  <c r="AZ256" i="11"/>
  <c r="KI171" i="8"/>
  <c r="KJ170" i="8"/>
  <c r="KJ171" i="8"/>
  <c r="IZ170" i="8"/>
  <c r="IZ171" i="8"/>
  <c r="AC256" i="11"/>
  <c r="IY171" i="8"/>
  <c r="AB256" i="11"/>
  <c r="IM171" i="8"/>
  <c r="P256" i="11"/>
  <c r="IN170" i="8"/>
  <c r="IN171" i="8"/>
  <c r="Q256" i="11"/>
  <c r="JL170" i="8"/>
  <c r="JL171" i="8"/>
  <c r="AO256" i="11"/>
  <c r="JK171" i="8"/>
  <c r="AN256" i="11"/>
  <c r="P174" i="10"/>
  <c r="KM75" i="8"/>
  <c r="UA72" i="8"/>
  <c r="FE217" i="7"/>
  <c r="FD220" i="7"/>
  <c r="BA171" i="10"/>
  <c r="EW159" i="7"/>
  <c r="EV162" i="7"/>
  <c r="AS169" i="10"/>
  <c r="EZ188" i="7"/>
  <c r="EY191" i="7"/>
  <c r="AV170" i="10"/>
  <c r="BK256" i="11"/>
  <c r="S83" i="10"/>
  <c r="Q84" i="10"/>
  <c r="P82" i="10"/>
  <c r="KN75" i="8"/>
  <c r="UB72" i="8"/>
  <c r="FA188" i="7"/>
  <c r="EZ191" i="7"/>
  <c r="AW170" i="10"/>
  <c r="FF217" i="7"/>
  <c r="FE220" i="7"/>
  <c r="BB171" i="10"/>
  <c r="EX159" i="7"/>
  <c r="EW162" i="7"/>
  <c r="AT169" i="10"/>
  <c r="T83" i="10"/>
  <c r="R84" i="10"/>
  <c r="Q82" i="10"/>
  <c r="KO75" i="8"/>
  <c r="UC72" i="8"/>
  <c r="FG217" i="7"/>
  <c r="FF220" i="7"/>
  <c r="BC171" i="10"/>
  <c r="EY159" i="7"/>
  <c r="EX162" i="7"/>
  <c r="AU169" i="10"/>
  <c r="FB188" i="7"/>
  <c r="FA191" i="7"/>
  <c r="AX170" i="10"/>
  <c r="U83" i="10"/>
  <c r="S84" i="10"/>
  <c r="R82" i="10"/>
  <c r="KP75" i="8"/>
  <c r="UD72" i="8"/>
  <c r="FC188" i="7"/>
  <c r="FB191" i="7"/>
  <c r="AY170" i="10"/>
  <c r="FH217" i="7"/>
  <c r="FG220" i="7"/>
  <c r="BD171" i="10"/>
  <c r="EZ159" i="7"/>
  <c r="EY162" i="7"/>
  <c r="AV169" i="10"/>
  <c r="V83" i="10"/>
  <c r="T84" i="10"/>
  <c r="S82" i="10"/>
  <c r="KQ75" i="8"/>
  <c r="UE72" i="8"/>
  <c r="FI217" i="7"/>
  <c r="FH220" i="7"/>
  <c r="BE171" i="10"/>
  <c r="FA159" i="7"/>
  <c r="EZ162" i="7"/>
  <c r="AW169" i="10"/>
  <c r="FD188" i="7"/>
  <c r="FC191" i="7"/>
  <c r="AZ170" i="10"/>
  <c r="W83" i="10"/>
  <c r="U84" i="10"/>
  <c r="T82" i="10"/>
  <c r="KR75" i="8"/>
  <c r="UF72" i="8"/>
  <c r="FE188" i="7"/>
  <c r="FD191" i="7"/>
  <c r="BA170" i="10"/>
  <c r="FJ217" i="7"/>
  <c r="FI220" i="7"/>
  <c r="BF171" i="10"/>
  <c r="FB159" i="7"/>
  <c r="FA162" i="7"/>
  <c r="AX169" i="10"/>
  <c r="X83" i="10"/>
  <c r="V84" i="10"/>
  <c r="U82" i="10"/>
  <c r="KS75" i="8"/>
  <c r="UG72" i="8"/>
  <c r="FC159" i="7"/>
  <c r="FB162" i="7"/>
  <c r="AY169" i="10"/>
  <c r="FF188" i="7"/>
  <c r="FE191" i="7"/>
  <c r="BB170" i="10"/>
  <c r="FK217" i="7"/>
  <c r="FJ220" i="7"/>
  <c r="BG171" i="10"/>
  <c r="Y83" i="10"/>
  <c r="W84" i="10"/>
  <c r="V82" i="10"/>
  <c r="KT75" i="8"/>
  <c r="UH72" i="8"/>
  <c r="FG188" i="7"/>
  <c r="FF191" i="7"/>
  <c r="BC170" i="10"/>
  <c r="FL217" i="7"/>
  <c r="FK220" i="7"/>
  <c r="BH171" i="10"/>
  <c r="FD159" i="7"/>
  <c r="FC162" i="7"/>
  <c r="AZ169" i="10"/>
  <c r="Z83" i="10"/>
  <c r="X84" i="10"/>
  <c r="W82" i="10"/>
  <c r="KU75" i="8"/>
  <c r="UI72" i="8"/>
  <c r="FM217" i="7"/>
  <c r="FL220" i="7"/>
  <c r="BI171" i="10"/>
  <c r="FE159" i="7"/>
  <c r="FD162" i="7"/>
  <c r="BA169" i="10"/>
  <c r="FH188" i="7"/>
  <c r="FG191" i="7"/>
  <c r="BD170" i="10"/>
  <c r="AA83" i="10"/>
  <c r="Y84" i="10"/>
  <c r="X82" i="10"/>
  <c r="KV75" i="8"/>
  <c r="UJ72" i="8"/>
  <c r="FF159" i="7"/>
  <c r="FE162" i="7"/>
  <c r="BB169" i="10"/>
  <c r="FI188" i="7"/>
  <c r="FH191" i="7"/>
  <c r="BE170" i="10"/>
  <c r="FN217" i="7"/>
  <c r="FM220" i="7"/>
  <c r="BJ171" i="10"/>
  <c r="AB83" i="10"/>
  <c r="Z84" i="10"/>
  <c r="Y82" i="10"/>
  <c r="KW75" i="8"/>
  <c r="UK72" i="8"/>
  <c r="FO217" i="7"/>
  <c r="FN220" i="7"/>
  <c r="BK171" i="10"/>
  <c r="BL171" i="10"/>
  <c r="FG159" i="7"/>
  <c r="FF162" i="7"/>
  <c r="BC169" i="10"/>
  <c r="FJ188" i="7"/>
  <c r="FI191" i="7"/>
  <c r="BF170" i="10"/>
  <c r="AC83" i="10"/>
  <c r="AA84" i="10"/>
  <c r="Z82" i="10"/>
  <c r="KX75" i="8"/>
  <c r="UL72" i="8"/>
  <c r="FK188" i="7"/>
  <c r="FJ191" i="7"/>
  <c r="BG170" i="10"/>
  <c r="FP217" i="7"/>
  <c r="FO220" i="7"/>
  <c r="FH159" i="7"/>
  <c r="FG162" i="7"/>
  <c r="BD169" i="10"/>
  <c r="AD83" i="10"/>
  <c r="AB84" i="10"/>
  <c r="AA82" i="10"/>
  <c r="KY75" i="8"/>
  <c r="UM72" i="8"/>
  <c r="FI159" i="7"/>
  <c r="FH162" i="7"/>
  <c r="BE169" i="10"/>
  <c r="FL188" i="7"/>
  <c r="FK191" i="7"/>
  <c r="BH170" i="10"/>
  <c r="FQ217" i="7"/>
  <c r="FP220" i="7"/>
  <c r="AE83" i="10"/>
  <c r="AC84" i="10"/>
  <c r="AB82" i="10"/>
  <c r="KZ75" i="8"/>
  <c r="UN72" i="8"/>
  <c r="FR217" i="7"/>
  <c r="FQ220" i="7"/>
  <c r="FJ159" i="7"/>
  <c r="FI162" i="7"/>
  <c r="BF169" i="10"/>
  <c r="FM188" i="7"/>
  <c r="FM191" i="7"/>
  <c r="BJ170" i="10"/>
  <c r="BL170" i="10"/>
  <c r="FL191" i="7"/>
  <c r="BI170" i="10"/>
  <c r="AF83" i="10"/>
  <c r="AD84" i="10"/>
  <c r="AC82" i="10"/>
  <c r="LA75" i="8"/>
  <c r="UO72" i="8"/>
  <c r="FS217" i="7"/>
  <c r="FR220" i="7"/>
  <c r="FK159" i="7"/>
  <c r="FJ162" i="7"/>
  <c r="BG169" i="10"/>
  <c r="AG83" i="10"/>
  <c r="AE84" i="10"/>
  <c r="AD82" i="10"/>
  <c r="LB75" i="8"/>
  <c r="UP72" i="8"/>
  <c r="FT217" i="7"/>
  <c r="FS220" i="7"/>
  <c r="FL159" i="7"/>
  <c r="FK162" i="7"/>
  <c r="BH169" i="10"/>
  <c r="AH83" i="10"/>
  <c r="AF84" i="10"/>
  <c r="AE82" i="10"/>
  <c r="LC75" i="8"/>
  <c r="UQ72" i="8"/>
  <c r="FM159" i="7"/>
  <c r="FL162" i="7"/>
  <c r="BI169" i="10"/>
  <c r="FU217" i="7"/>
  <c r="FT220" i="7"/>
  <c r="AI83" i="10"/>
  <c r="AG84" i="10"/>
  <c r="AF82" i="10"/>
  <c r="LD75" i="8"/>
  <c r="UR72" i="8"/>
  <c r="FN159" i="7"/>
  <c r="FM162" i="7"/>
  <c r="BJ169" i="10"/>
  <c r="FV217" i="7"/>
  <c r="FU220" i="7"/>
  <c r="AJ83" i="10"/>
  <c r="AH84" i="10"/>
  <c r="AG82" i="10"/>
  <c r="LE75" i="8"/>
  <c r="US72" i="8"/>
  <c r="FW217" i="7"/>
  <c r="FV220" i="7"/>
  <c r="FO159" i="7"/>
  <c r="FN162" i="7"/>
  <c r="BK169" i="10"/>
  <c r="AK83" i="10"/>
  <c r="AI84" i="10"/>
  <c r="AH82" i="10"/>
  <c r="LF75" i="8"/>
  <c r="UT72" i="8"/>
  <c r="FX217" i="7"/>
  <c r="FW220" i="7"/>
  <c r="FP159" i="7"/>
  <c r="FO162" i="7"/>
  <c r="AL83" i="10"/>
  <c r="AJ84" i="10"/>
  <c r="AI82" i="10"/>
  <c r="LG75" i="8"/>
  <c r="UU72" i="8"/>
  <c r="FQ159" i="7"/>
  <c r="FP162" i="7"/>
  <c r="FY217" i="7"/>
  <c r="FX220" i="7"/>
  <c r="AM83" i="10"/>
  <c r="AK84" i="10"/>
  <c r="AJ82" i="10"/>
  <c r="LH75" i="8"/>
  <c r="UV72" i="8"/>
  <c r="FR159" i="7"/>
  <c r="FQ162" i="7"/>
  <c r="FZ217" i="7"/>
  <c r="FY220" i="7"/>
  <c r="AN83" i="10"/>
  <c r="AL84" i="10"/>
  <c r="AK82" i="10"/>
  <c r="LI75" i="8"/>
  <c r="UW72" i="8"/>
  <c r="FS159" i="7"/>
  <c r="FR162" i="7"/>
  <c r="GA217" i="7"/>
  <c r="FZ220" i="7"/>
  <c r="AO83" i="10"/>
  <c r="AM84" i="10"/>
  <c r="AL82" i="10"/>
  <c r="LJ75" i="8"/>
  <c r="UX72" i="8"/>
  <c r="FT159" i="7"/>
  <c r="FS162" i="7"/>
  <c r="GB217" i="7"/>
  <c r="GA220" i="7"/>
  <c r="AP83" i="10"/>
  <c r="AN84" i="10"/>
  <c r="AM82" i="10"/>
  <c r="E158" i="2"/>
  <c r="LK75" i="8"/>
  <c r="UY72" i="8"/>
  <c r="GC217" i="7"/>
  <c r="GB220" i="7"/>
  <c r="FU159" i="7"/>
  <c r="FT162" i="7"/>
  <c r="AQ83" i="10"/>
  <c r="AO84" i="10"/>
  <c r="AN82" i="10"/>
  <c r="LL75" i="8"/>
  <c r="UZ72" i="8"/>
  <c r="GD217" i="7"/>
  <c r="GC220" i="7"/>
  <c r="FV159" i="7"/>
  <c r="FU162" i="7"/>
  <c r="AR83" i="10"/>
  <c r="AP84" i="10"/>
  <c r="AO82" i="10"/>
  <c r="LM75" i="8"/>
  <c r="VA72" i="8"/>
  <c r="GE217" i="7"/>
  <c r="GD220" i="7"/>
  <c r="FW159" i="7"/>
  <c r="FV162" i="7"/>
  <c r="AQ84" i="10"/>
  <c r="AP82" i="10"/>
  <c r="AS83" i="10"/>
  <c r="LN75" i="8"/>
  <c r="VB72" i="8"/>
  <c r="GF217" i="7"/>
  <c r="GE220" i="7"/>
  <c r="FX159" i="7"/>
  <c r="FW162" i="7"/>
  <c r="AT83" i="10"/>
  <c r="AR84" i="10"/>
  <c r="AQ82" i="10"/>
  <c r="LO75" i="8"/>
  <c r="VC72" i="8"/>
  <c r="GG217" i="7"/>
  <c r="GF220" i="7"/>
  <c r="FY159" i="7"/>
  <c r="FX162" i="7"/>
  <c r="AS84" i="10"/>
  <c r="AR82" i="10"/>
  <c r="AU83" i="10"/>
  <c r="LP75" i="8"/>
  <c r="VD72" i="8"/>
  <c r="GH217" i="7"/>
  <c r="GG220" i="7"/>
  <c r="FZ159" i="7"/>
  <c r="FY162" i="7"/>
  <c r="AV83" i="10"/>
  <c r="AT84" i="10"/>
  <c r="AS82" i="10"/>
  <c r="LQ75" i="8"/>
  <c r="VE72" i="8"/>
  <c r="GI217" i="7"/>
  <c r="GH220" i="7"/>
  <c r="GA159" i="7"/>
  <c r="FZ162" i="7"/>
  <c r="AU84" i="10"/>
  <c r="AT82" i="10"/>
  <c r="AW83" i="10"/>
  <c r="LR75" i="8"/>
  <c r="VF72" i="8"/>
  <c r="GJ217" i="7"/>
  <c r="GI220" i="7"/>
  <c r="GB159" i="7"/>
  <c r="GA162" i="7"/>
  <c r="AX83" i="10"/>
  <c r="AV84" i="10"/>
  <c r="AU82" i="10"/>
  <c r="LS75" i="8"/>
  <c r="VG72" i="8"/>
  <c r="GK217" i="7"/>
  <c r="GJ220" i="7"/>
  <c r="GC159" i="7"/>
  <c r="GB162" i="7"/>
  <c r="AW84" i="10"/>
  <c r="AV82" i="10"/>
  <c r="AY83" i="10"/>
  <c r="BL169" i="10"/>
  <c r="LT75" i="8"/>
  <c r="VH72" i="8"/>
  <c r="GD159" i="7"/>
  <c r="GC162" i="7"/>
  <c r="GL217" i="7"/>
  <c r="GK220" i="7"/>
  <c r="AZ83" i="10"/>
  <c r="AX84" i="10"/>
  <c r="AW82" i="10"/>
  <c r="LU75" i="8"/>
  <c r="VI72" i="8"/>
  <c r="GE159" i="7"/>
  <c r="GD162" i="7"/>
  <c r="GM217" i="7"/>
  <c r="GL220" i="7"/>
  <c r="AY84" i="10"/>
  <c r="AX82" i="10"/>
  <c r="BA83" i="10"/>
  <c r="LV75" i="8"/>
  <c r="VJ72" i="8"/>
  <c r="GF159" i="7"/>
  <c r="GE162" i="7"/>
  <c r="GN217" i="7"/>
  <c r="GM220" i="7"/>
  <c r="BB83" i="10"/>
  <c r="AZ84" i="10"/>
  <c r="AY82" i="10"/>
  <c r="KI74" i="8"/>
  <c r="KI73" i="8"/>
  <c r="LW75" i="8"/>
  <c r="VK72" i="8"/>
  <c r="GO217" i="7"/>
  <c r="GN220" i="7"/>
  <c r="GG159" i="7"/>
  <c r="GF162" i="7"/>
  <c r="BA84" i="10"/>
  <c r="AZ82" i="10"/>
  <c r="BC83" i="10"/>
  <c r="LX75" i="8"/>
  <c r="KJ74" i="8"/>
  <c r="KJ73" i="8"/>
  <c r="VL72" i="8"/>
  <c r="GP217" i="7"/>
  <c r="GO220" i="7"/>
  <c r="GH159" i="7"/>
  <c r="GG162" i="7"/>
  <c r="BD83" i="10"/>
  <c r="BB84" i="10"/>
  <c r="BA82" i="10"/>
  <c r="KK74" i="8"/>
  <c r="KK73" i="8"/>
  <c r="LY75" i="8"/>
  <c r="VM72" i="8"/>
  <c r="GQ217" i="7"/>
  <c r="GQ220" i="7"/>
  <c r="GP220" i="7"/>
  <c r="GI159" i="7"/>
  <c r="GH162" i="7"/>
  <c r="BC84" i="10"/>
  <c r="BB82" i="10"/>
  <c r="BE83" i="10"/>
  <c r="LZ75" i="8"/>
  <c r="KL74" i="8"/>
  <c r="KL73" i="8"/>
  <c r="VN72" i="8"/>
  <c r="GJ159" i="7"/>
  <c r="GI162" i="7"/>
  <c r="BF83" i="10"/>
  <c r="BD84" i="10"/>
  <c r="BC82" i="10"/>
  <c r="KM73" i="8"/>
  <c r="MA75" i="8"/>
  <c r="KM74" i="8"/>
  <c r="VO72" i="8"/>
  <c r="GK159" i="7"/>
  <c r="GJ162" i="7"/>
  <c r="BE84" i="10"/>
  <c r="BD82" i="10"/>
  <c r="BG83" i="10"/>
  <c r="KN74" i="8"/>
  <c r="KN73" i="8"/>
  <c r="MB75" i="8"/>
  <c r="VP72" i="8"/>
  <c r="GL159" i="7"/>
  <c r="GK162" i="7"/>
  <c r="BH83" i="10"/>
  <c r="BF84" i="10"/>
  <c r="BE82" i="10"/>
  <c r="KO73" i="8"/>
  <c r="MC75" i="8"/>
  <c r="KO74" i="8"/>
  <c r="VQ72" i="8"/>
  <c r="GM159" i="7"/>
  <c r="GL162" i="7"/>
  <c r="BG84" i="10"/>
  <c r="BF82" i="10"/>
  <c r="BI83" i="10"/>
  <c r="MD75" i="8"/>
  <c r="KP74" i="8"/>
  <c r="KP73" i="8"/>
  <c r="VR72" i="8"/>
  <c r="GN159" i="7"/>
  <c r="GM162" i="7"/>
  <c r="BJ83" i="10"/>
  <c r="BH84" i="10"/>
  <c r="BG82" i="10"/>
  <c r="KQ73" i="8"/>
  <c r="ME75" i="8"/>
  <c r="KQ74" i="8"/>
  <c r="VS72" i="8"/>
  <c r="GO159" i="7"/>
  <c r="GN162" i="7"/>
  <c r="BI84" i="10"/>
  <c r="BH82" i="10"/>
  <c r="BK83" i="10"/>
  <c r="KR74" i="8"/>
  <c r="KR73" i="8"/>
  <c r="MF75" i="8"/>
  <c r="VT72" i="8"/>
  <c r="GP159" i="7"/>
  <c r="GO162" i="7"/>
  <c r="BL83" i="10"/>
  <c r="BJ84" i="10"/>
  <c r="BI82" i="10"/>
  <c r="MG75" i="8"/>
  <c r="KS74" i="8"/>
  <c r="KS73" i="8"/>
  <c r="VU72" i="8"/>
  <c r="GQ159" i="7"/>
  <c r="GP162" i="7"/>
  <c r="BK84" i="10"/>
  <c r="BJ82" i="10"/>
  <c r="KT73" i="8"/>
  <c r="MH75" i="8"/>
  <c r="KT74" i="8"/>
  <c r="VV72" i="8"/>
  <c r="GR159" i="7"/>
  <c r="GQ162" i="7"/>
  <c r="BL84" i="10"/>
  <c r="BK82" i="10"/>
  <c r="BL82" i="10"/>
  <c r="KU74" i="8"/>
  <c r="KU73" i="8"/>
  <c r="MI75" i="8"/>
  <c r="VW72" i="8"/>
  <c r="GS159" i="7"/>
  <c r="GR162" i="7"/>
  <c r="KV74" i="8"/>
  <c r="MJ75" i="8"/>
  <c r="KV73" i="8"/>
  <c r="VX72" i="8"/>
  <c r="GT159" i="7"/>
  <c r="GS162" i="7"/>
  <c r="KW73" i="8"/>
  <c r="KW74" i="8"/>
  <c r="MK75" i="8"/>
  <c r="VY72" i="8"/>
  <c r="GU159" i="7"/>
  <c r="GT162" i="7"/>
  <c r="KX74" i="8"/>
  <c r="ML75" i="8"/>
  <c r="KX73" i="8"/>
  <c r="VZ72" i="8"/>
  <c r="GV159" i="7"/>
  <c r="GU162" i="7"/>
  <c r="KY73" i="8"/>
  <c r="KY74" i="8"/>
  <c r="MM75" i="8"/>
  <c r="WA72" i="8"/>
  <c r="GW159" i="7"/>
  <c r="GV162" i="7"/>
  <c r="KZ74" i="8"/>
  <c r="MN75" i="8"/>
  <c r="KZ73" i="8"/>
  <c r="WB72" i="8"/>
  <c r="GX159" i="7"/>
  <c r="GW162" i="7"/>
  <c r="MO75" i="8"/>
  <c r="LA73" i="8"/>
  <c r="LA74" i="8"/>
  <c r="WC72" i="8"/>
  <c r="GY159" i="7"/>
  <c r="GX162" i="7"/>
  <c r="LB73" i="8"/>
  <c r="LB74" i="8"/>
  <c r="MP75" i="8"/>
  <c r="WD72" i="8"/>
  <c r="GZ159" i="7"/>
  <c r="GY162" i="7"/>
  <c r="LC74" i="8"/>
  <c r="MQ75" i="8"/>
  <c r="LC73" i="8"/>
  <c r="WE72" i="8"/>
  <c r="HA159" i="7"/>
  <c r="GZ162" i="7"/>
  <c r="MR75" i="8"/>
  <c r="LD73" i="8"/>
  <c r="LD74" i="8"/>
  <c r="WF72" i="8"/>
  <c r="HB159" i="7"/>
  <c r="HA162" i="7"/>
  <c r="LE73" i="8"/>
  <c r="LE74" i="8"/>
  <c r="MS75" i="8"/>
  <c r="WG72" i="8"/>
  <c r="HC159" i="7"/>
  <c r="HB162" i="7"/>
  <c r="LF74" i="8"/>
  <c r="MT75" i="8"/>
  <c r="LF73" i="8"/>
  <c r="WH72" i="8"/>
  <c r="HD159" i="7"/>
  <c r="HC162" i="7"/>
  <c r="MU75" i="8"/>
  <c r="LG73" i="8"/>
  <c r="LG74" i="8"/>
  <c r="WI72" i="8"/>
  <c r="HE159" i="7"/>
  <c r="HD162" i="7"/>
  <c r="LH73" i="8"/>
  <c r="LH74" i="8"/>
  <c r="MV75" i="8"/>
  <c r="WJ72" i="8"/>
  <c r="HF159" i="7"/>
  <c r="HE162" i="7"/>
  <c r="LI74" i="8"/>
  <c r="MW75" i="8"/>
  <c r="LI73" i="8"/>
  <c r="WK72" i="8"/>
  <c r="HG159" i="7"/>
  <c r="HF162" i="7"/>
  <c r="MX75" i="8"/>
  <c r="LJ73" i="8"/>
  <c r="LJ74" i="8"/>
  <c r="WL72" i="8"/>
  <c r="HH159" i="7"/>
  <c r="HG162" i="7"/>
  <c r="LK73" i="8"/>
  <c r="LK74" i="8"/>
  <c r="MY75" i="8"/>
  <c r="WM72" i="8"/>
  <c r="HI159" i="7"/>
  <c r="HH162" i="7"/>
  <c r="LL74" i="8"/>
  <c r="MZ75" i="8"/>
  <c r="LL73" i="8"/>
  <c r="WN72" i="8"/>
  <c r="HJ159" i="7"/>
  <c r="HI162" i="7"/>
  <c r="NA75" i="8"/>
  <c r="LM73" i="8"/>
  <c r="LM74" i="8"/>
  <c r="WO72" i="8"/>
  <c r="HK159" i="7"/>
  <c r="HJ162" i="7"/>
  <c r="LN73" i="8"/>
  <c r="LN74" i="8"/>
  <c r="NB75" i="8"/>
  <c r="WP72" i="8"/>
  <c r="HL159" i="7"/>
  <c r="HK162" i="7"/>
  <c r="LO74" i="8"/>
  <c r="NC75" i="8"/>
  <c r="LO73" i="8"/>
  <c r="WQ72" i="8"/>
  <c r="HM159" i="7"/>
  <c r="HL162" i="7"/>
  <c r="ND75" i="8"/>
  <c r="LP73" i="8"/>
  <c r="LP74" i="8"/>
  <c r="WR72" i="8"/>
  <c r="HN159" i="7"/>
  <c r="HM162" i="7"/>
  <c r="LQ73" i="8"/>
  <c r="LQ74" i="8"/>
  <c r="NE75" i="8"/>
  <c r="WS72" i="8"/>
  <c r="HO159" i="7"/>
  <c r="HN162" i="7"/>
  <c r="LR74" i="8"/>
  <c r="NF75" i="8"/>
  <c r="LR73" i="8"/>
  <c r="WT72" i="8"/>
  <c r="HP159" i="7"/>
  <c r="HO162" i="7"/>
  <c r="NG75" i="8"/>
  <c r="LS73" i="8"/>
  <c r="LS74" i="8"/>
  <c r="WU72" i="8"/>
  <c r="HQ159" i="7"/>
  <c r="HP162" i="7"/>
  <c r="LT73" i="8"/>
  <c r="LT74" i="8"/>
  <c r="NH75" i="8"/>
  <c r="WV72" i="8"/>
  <c r="HR159" i="7"/>
  <c r="HQ162" i="7"/>
  <c r="LU74" i="8"/>
  <c r="NI75" i="8"/>
  <c r="LU73" i="8"/>
  <c r="WW72" i="8"/>
  <c r="HS159" i="7"/>
  <c r="HR162" i="7"/>
  <c r="NJ75" i="8"/>
  <c r="LV73" i="8"/>
  <c r="LV74" i="8"/>
  <c r="WX72" i="8"/>
  <c r="HT159" i="7"/>
  <c r="HS162" i="7"/>
  <c r="LW73" i="8"/>
  <c r="LW74" i="8"/>
  <c r="NK75" i="8"/>
  <c r="WY72" i="8"/>
  <c r="HU159" i="7"/>
  <c r="HT162" i="7"/>
  <c r="LX74" i="8"/>
  <c r="NL75" i="8"/>
  <c r="LX73" i="8"/>
  <c r="WZ72" i="8"/>
  <c r="HV159" i="7"/>
  <c r="HU162" i="7"/>
  <c r="NM75" i="8"/>
  <c r="LY73" i="8"/>
  <c r="LY74" i="8"/>
  <c r="XA72" i="8"/>
  <c r="HW159" i="7"/>
  <c r="HV162" i="7"/>
  <c r="LZ73" i="8"/>
  <c r="LZ74" i="8"/>
  <c r="NN75" i="8"/>
  <c r="XB72" i="8"/>
  <c r="HX159" i="7"/>
  <c r="HW162" i="7"/>
  <c r="MA74" i="8"/>
  <c r="NO75" i="8"/>
  <c r="MA73" i="8"/>
  <c r="XC72" i="8"/>
  <c r="HY159" i="7"/>
  <c r="HX162" i="7"/>
  <c r="NP75" i="8"/>
  <c r="MB73" i="8"/>
  <c r="MB74" i="8"/>
  <c r="XD72" i="8"/>
  <c r="HZ159" i="7"/>
  <c r="HY162" i="7"/>
  <c r="MC73" i="8"/>
  <c r="MC74" i="8"/>
  <c r="NQ75" i="8"/>
  <c r="XE72" i="8"/>
  <c r="IA159" i="7"/>
  <c r="HZ162" i="7"/>
  <c r="MD74" i="8"/>
  <c r="NR75" i="8"/>
  <c r="MD73" i="8"/>
  <c r="XF72" i="8"/>
  <c r="IB159" i="7"/>
  <c r="IA162" i="7"/>
  <c r="NS75" i="8"/>
  <c r="ME73" i="8"/>
  <c r="ME74" i="8"/>
  <c r="XG72" i="8"/>
  <c r="IC159" i="7"/>
  <c r="IB162" i="7"/>
  <c r="MF73" i="8"/>
  <c r="MF74" i="8"/>
  <c r="NT75" i="8"/>
  <c r="XH72" i="8"/>
  <c r="ID159" i="7"/>
  <c r="ID162" i="7"/>
  <c r="IC162" i="7"/>
  <c r="MG74" i="8"/>
  <c r="NU75" i="8"/>
  <c r="MG73" i="8"/>
  <c r="XI72" i="8"/>
  <c r="NV75" i="8"/>
  <c r="MH73" i="8"/>
  <c r="MH74" i="8"/>
  <c r="XJ72" i="8"/>
  <c r="MI73" i="8"/>
  <c r="MI74" i="8"/>
  <c r="NW75" i="8"/>
  <c r="XK72" i="8"/>
  <c r="MJ74" i="8"/>
  <c r="NX75" i="8"/>
  <c r="MJ73" i="8"/>
  <c r="XL72" i="8"/>
  <c r="NY75" i="8"/>
  <c r="MK73" i="8"/>
  <c r="MK74" i="8"/>
  <c r="XM72" i="8"/>
  <c r="ML73" i="8"/>
  <c r="ML74" i="8"/>
  <c r="NZ75" i="8"/>
  <c r="XN72" i="8"/>
  <c r="MM74" i="8"/>
  <c r="OA75" i="8"/>
  <c r="MM73" i="8"/>
  <c r="XO72" i="8"/>
  <c r="OB75" i="8"/>
  <c r="MN73" i="8"/>
  <c r="MN74" i="8"/>
  <c r="XP72" i="8"/>
  <c r="MO73" i="8"/>
  <c r="MO74" i="8"/>
  <c r="OC75" i="8"/>
  <c r="XQ72" i="8"/>
  <c r="MP74" i="8"/>
  <c r="OD75" i="8"/>
  <c r="MP73" i="8"/>
  <c r="XR72" i="8"/>
  <c r="OE75" i="8"/>
  <c r="MQ73" i="8"/>
  <c r="MQ74" i="8"/>
  <c r="XS72" i="8"/>
  <c r="MR73" i="8"/>
  <c r="MR74" i="8"/>
  <c r="OF75" i="8"/>
  <c r="XT72" i="8"/>
  <c r="MS74" i="8"/>
  <c r="OG75" i="8"/>
  <c r="MS73" i="8"/>
  <c r="XU72" i="8"/>
  <c r="OH75" i="8"/>
  <c r="MT73" i="8"/>
  <c r="MT74" i="8"/>
  <c r="XV72" i="8"/>
  <c r="MU73" i="8"/>
  <c r="MU74" i="8"/>
  <c r="OI75" i="8"/>
  <c r="XW72" i="8"/>
  <c r="MV74" i="8"/>
  <c r="OJ75" i="8"/>
  <c r="MV73" i="8"/>
  <c r="XX72" i="8"/>
  <c r="OK75" i="8"/>
  <c r="MW73" i="8"/>
  <c r="MW74" i="8"/>
  <c r="XY72" i="8"/>
  <c r="MX73" i="8"/>
  <c r="MX74" i="8"/>
  <c r="OL75" i="8"/>
  <c r="XZ72" i="8"/>
  <c r="MY74" i="8"/>
  <c r="OM75" i="8"/>
  <c r="MY73" i="8"/>
  <c r="YA72" i="8"/>
  <c r="ON75" i="8"/>
  <c r="MZ73" i="8"/>
  <c r="MZ74" i="8"/>
  <c r="YB72" i="8"/>
  <c r="NA73" i="8"/>
  <c r="NA74" i="8"/>
  <c r="OO75" i="8"/>
  <c r="YC72" i="8"/>
  <c r="NB74" i="8"/>
  <c r="OP75" i="8"/>
  <c r="NB73" i="8"/>
  <c r="YD72" i="8"/>
  <c r="OQ75" i="8"/>
  <c r="NC73" i="8"/>
  <c r="NC74" i="8"/>
  <c r="YE72" i="8"/>
  <c r="ND73" i="8"/>
  <c r="ND74" i="8"/>
  <c r="OR75" i="8"/>
  <c r="YF72" i="8"/>
  <c r="NE74" i="8"/>
  <c r="OS75" i="8"/>
  <c r="NE73" i="8"/>
  <c r="YG72" i="8"/>
  <c r="OT75" i="8"/>
  <c r="NF73" i="8"/>
  <c r="NF74" i="8"/>
  <c r="YH72" i="8"/>
  <c r="NG73" i="8"/>
  <c r="NG74" i="8"/>
  <c r="OU75" i="8"/>
  <c r="YI72" i="8"/>
  <c r="NH74" i="8"/>
  <c r="OV75" i="8"/>
  <c r="NH73" i="8"/>
  <c r="YJ72" i="8"/>
  <c r="OW75" i="8"/>
  <c r="NI73" i="8"/>
  <c r="NI74" i="8"/>
  <c r="YK72" i="8"/>
  <c r="NJ73" i="8"/>
  <c r="NJ74" i="8"/>
  <c r="OX75" i="8"/>
  <c r="YL72" i="8"/>
  <c r="NK74" i="8"/>
  <c r="OY75" i="8"/>
  <c r="NK73" i="8"/>
  <c r="YM72" i="8"/>
  <c r="OZ75" i="8"/>
  <c r="NL73" i="8"/>
  <c r="NL74" i="8"/>
  <c r="YN72" i="8"/>
  <c r="NM73" i="8"/>
  <c r="NM74" i="8"/>
  <c r="PA75" i="8"/>
  <c r="YO72" i="8"/>
  <c r="NN74" i="8"/>
  <c r="PB75" i="8"/>
  <c r="NN73" i="8"/>
  <c r="YP72" i="8"/>
  <c r="PC75" i="8"/>
  <c r="NO73" i="8"/>
  <c r="NO74" i="8"/>
  <c r="YQ72" i="8"/>
  <c r="NP73" i="8"/>
  <c r="NP74" i="8"/>
  <c r="PD75" i="8"/>
  <c r="YR72" i="8"/>
  <c r="NQ74" i="8"/>
  <c r="PE75" i="8"/>
  <c r="NQ73" i="8"/>
  <c r="YS72" i="8"/>
  <c r="PF75" i="8"/>
  <c r="NR73" i="8"/>
  <c r="NR74" i="8"/>
  <c r="YT72" i="8"/>
  <c r="NS73" i="8"/>
  <c r="NS74" i="8"/>
  <c r="PG75" i="8"/>
  <c r="YU72" i="8"/>
  <c r="NT74" i="8"/>
  <c r="PH75" i="8"/>
  <c r="NT73" i="8"/>
  <c r="YV72" i="8"/>
  <c r="PI75" i="8"/>
  <c r="NU73" i="8"/>
  <c r="NU74" i="8"/>
  <c r="YW72" i="8"/>
  <c r="NV73" i="8"/>
  <c r="NV74" i="8"/>
  <c r="PJ75" i="8"/>
  <c r="YX72" i="8"/>
  <c r="NW74" i="8"/>
  <c r="PK75" i="8"/>
  <c r="NW73" i="8"/>
  <c r="YY72" i="8"/>
  <c r="PL75" i="8"/>
  <c r="NX73" i="8"/>
  <c r="NX74" i="8"/>
  <c r="YZ72" i="8"/>
  <c r="NY73" i="8"/>
  <c r="NY74" i="8"/>
  <c r="PM75" i="8"/>
  <c r="ZA72" i="8"/>
  <c r="NZ74" i="8"/>
  <c r="PN75" i="8"/>
  <c r="NZ73" i="8"/>
  <c r="ZB72" i="8"/>
  <c r="PO75" i="8"/>
  <c r="OA73" i="8"/>
  <c r="OA74" i="8"/>
  <c r="ZC72" i="8"/>
  <c r="OB73" i="8"/>
  <c r="OB74" i="8"/>
  <c r="PP75" i="8"/>
  <c r="ZD72" i="8"/>
  <c r="OC74" i="8"/>
  <c r="PQ75" i="8"/>
  <c r="OC73" i="8"/>
  <c r="ZE72" i="8"/>
  <c r="PR75" i="8"/>
  <c r="OD73" i="8"/>
  <c r="OD74" i="8"/>
  <c r="ZF72" i="8"/>
  <c r="OE73" i="8"/>
  <c r="OE74" i="8"/>
  <c r="PS75" i="8"/>
  <c r="ZG72" i="8"/>
  <c r="OF74" i="8"/>
  <c r="PT75" i="8"/>
  <c r="OF73" i="8"/>
  <c r="ZH72" i="8"/>
  <c r="PU75" i="8"/>
  <c r="OG73" i="8"/>
  <c r="OG74" i="8"/>
  <c r="ZI72" i="8"/>
  <c r="OH73" i="8"/>
  <c r="OH74" i="8"/>
  <c r="PV75" i="8"/>
  <c r="ZJ72" i="8"/>
  <c r="OI74" i="8"/>
  <c r="PW75" i="8"/>
  <c r="OI73" i="8"/>
  <c r="ZK72" i="8"/>
  <c r="PX75" i="8"/>
  <c r="OJ73" i="8"/>
  <c r="OJ74" i="8"/>
  <c r="ZL72" i="8"/>
  <c r="OK73" i="8"/>
  <c r="OK74" i="8"/>
  <c r="PY75" i="8"/>
  <c r="ZM72" i="8"/>
  <c r="OL74" i="8"/>
  <c r="PZ75" i="8"/>
  <c r="OL73" i="8"/>
  <c r="ZN72" i="8"/>
  <c r="QA75" i="8"/>
  <c r="OM73" i="8"/>
  <c r="OM74" i="8"/>
  <c r="ZO72" i="8"/>
  <c r="ON73" i="8"/>
  <c r="ON74" i="8"/>
  <c r="QB75" i="8"/>
  <c r="ZP72" i="8"/>
  <c r="OO74" i="8"/>
  <c r="QC75" i="8"/>
  <c r="OO73" i="8"/>
  <c r="ZQ72" i="8"/>
  <c r="QD75" i="8"/>
  <c r="OP73" i="8"/>
  <c r="OP74" i="8"/>
  <c r="ZR72" i="8"/>
  <c r="OQ73" i="8"/>
  <c r="OQ74" i="8"/>
  <c r="QE75" i="8"/>
  <c r="ZS72" i="8"/>
  <c r="OR74" i="8"/>
  <c r="QF75" i="8"/>
  <c r="OR73" i="8"/>
  <c r="ZT72" i="8"/>
  <c r="QG75" i="8"/>
  <c r="OS73" i="8"/>
  <c r="OS74" i="8"/>
  <c r="ZU72" i="8"/>
  <c r="OT73" i="8"/>
  <c r="OT74" i="8"/>
  <c r="QH75" i="8"/>
  <c r="ZV72" i="8"/>
  <c r="OU74" i="8"/>
  <c r="QI75" i="8"/>
  <c r="OU73" i="8"/>
  <c r="ZW72" i="8"/>
  <c r="QJ75" i="8"/>
  <c r="OV73" i="8"/>
  <c r="OV74" i="8"/>
  <c r="ZX72" i="8"/>
  <c r="OW73" i="8"/>
  <c r="OW74" i="8"/>
  <c r="QK75" i="8"/>
  <c r="ZY72" i="8"/>
  <c r="OX74" i="8"/>
  <c r="QL75" i="8"/>
  <c r="OX73" i="8"/>
  <c r="ZZ72" i="8"/>
  <c r="QM75" i="8"/>
  <c r="OY73" i="8"/>
  <c r="OY74" i="8"/>
  <c r="AAA72" i="8"/>
  <c r="OZ73" i="8"/>
  <c r="OZ74" i="8"/>
  <c r="QN75" i="8"/>
  <c r="AAB72" i="8"/>
  <c r="PA74" i="8"/>
  <c r="QO75" i="8"/>
  <c r="PA73" i="8"/>
  <c r="AAC72" i="8"/>
  <c r="QP75" i="8"/>
  <c r="PB73" i="8"/>
  <c r="PB74" i="8"/>
  <c r="AAD72" i="8"/>
  <c r="PC73" i="8"/>
  <c r="PC74" i="8"/>
  <c r="QQ75" i="8"/>
  <c r="AAE72" i="8"/>
  <c r="PD74" i="8"/>
  <c r="QR75" i="8"/>
  <c r="PD73" i="8"/>
  <c r="AAF72" i="8"/>
  <c r="QS75" i="8"/>
  <c r="PE73" i="8"/>
  <c r="PE74" i="8"/>
  <c r="AAG72" i="8"/>
  <c r="PF73" i="8"/>
  <c r="PF74" i="8"/>
  <c r="QT75" i="8"/>
  <c r="AAH72" i="8"/>
  <c r="PG74" i="8"/>
  <c r="QU75" i="8"/>
  <c r="PG73" i="8"/>
  <c r="AAI72" i="8"/>
  <c r="QV75" i="8"/>
  <c r="PH73" i="8"/>
  <c r="PH74" i="8"/>
  <c r="AAJ72" i="8"/>
  <c r="PI73" i="8"/>
  <c r="PI74" i="8"/>
  <c r="QW75" i="8"/>
  <c r="AAK72" i="8"/>
  <c r="PJ74" i="8"/>
  <c r="QX75" i="8"/>
  <c r="PJ73" i="8"/>
  <c r="AAL72" i="8"/>
  <c r="QY75" i="8"/>
  <c r="PK73" i="8"/>
  <c r="PK74" i="8"/>
  <c r="AAM72" i="8"/>
  <c r="PL73" i="8"/>
  <c r="PL74" i="8"/>
  <c r="QZ75" i="8"/>
  <c r="AAN72" i="8"/>
  <c r="PM74" i="8"/>
  <c r="RA75" i="8"/>
  <c r="PM73" i="8"/>
  <c r="AAO72" i="8"/>
  <c r="RB75" i="8"/>
  <c r="PN73" i="8"/>
  <c r="PN74" i="8"/>
  <c r="AAP72" i="8"/>
  <c r="PO73" i="8"/>
  <c r="PO74" i="8"/>
  <c r="RC75" i="8"/>
  <c r="AAQ72" i="8"/>
  <c r="PP74" i="8"/>
  <c r="RD75" i="8"/>
  <c r="PP73" i="8"/>
  <c r="AAR72" i="8"/>
  <c r="RE75" i="8"/>
  <c r="PQ73" i="8"/>
  <c r="PQ74" i="8"/>
  <c r="AAS72" i="8"/>
  <c r="PR73" i="8"/>
  <c r="PR74" i="8"/>
  <c r="RF75" i="8"/>
  <c r="AAT72" i="8"/>
  <c r="FN2" i="7"/>
  <c r="FM2" i="7"/>
  <c r="FL2" i="7"/>
  <c r="FK2" i="7"/>
  <c r="FJ2" i="7"/>
  <c r="FI2" i="7"/>
  <c r="FH2" i="7"/>
  <c r="FG2" i="7"/>
  <c r="FF2" i="7"/>
  <c r="FE2" i="7"/>
  <c r="FD2" i="7"/>
  <c r="FC2" i="7"/>
  <c r="GF9" i="7"/>
  <c r="GF19" i="7"/>
  <c r="GF22" i="7"/>
  <c r="BD8" i="7"/>
  <c r="FD140" i="7"/>
  <c r="FD199" i="7"/>
  <c r="FD170" i="7"/>
  <c r="FD179" i="7"/>
  <c r="FG186" i="7"/>
  <c r="FF140" i="7"/>
  <c r="FF150" i="7"/>
  <c r="FF199" i="7"/>
  <c r="FF170" i="7"/>
  <c r="FF179" i="7"/>
  <c r="FJ140" i="7"/>
  <c r="FJ199" i="7"/>
  <c r="FJ170" i="7"/>
  <c r="FJ179" i="7"/>
  <c r="FM186" i="7"/>
  <c r="FN140" i="7"/>
  <c r="FN150" i="7"/>
  <c r="FN199" i="7"/>
  <c r="FN170" i="7"/>
  <c r="FN179" i="7"/>
  <c r="FC140" i="7"/>
  <c r="FC150" i="7"/>
  <c r="FC199" i="7"/>
  <c r="FC170" i="7"/>
  <c r="FC179" i="7"/>
  <c r="FG140" i="7"/>
  <c r="FG150" i="7"/>
  <c r="FG199" i="7"/>
  <c r="FG170" i="7"/>
  <c r="FG179" i="7"/>
  <c r="FJ186" i="7"/>
  <c r="FK140" i="7"/>
  <c r="FK150" i="7"/>
  <c r="FK199" i="7"/>
  <c r="FK170" i="7"/>
  <c r="FK179" i="7"/>
  <c r="FL140" i="7"/>
  <c r="FL150" i="7"/>
  <c r="FL199" i="7"/>
  <c r="FL170" i="7"/>
  <c r="FL179" i="7"/>
  <c r="FH140" i="7"/>
  <c r="FH150" i="7"/>
  <c r="FH199" i="7"/>
  <c r="FH170" i="7"/>
  <c r="FH179" i="7"/>
  <c r="FE140" i="7"/>
  <c r="FE150" i="7"/>
  <c r="FE199" i="7"/>
  <c r="FE170" i="7"/>
  <c r="FE179" i="7"/>
  <c r="FI140" i="7"/>
  <c r="FI150" i="7"/>
  <c r="FI199" i="7"/>
  <c r="FI170" i="7"/>
  <c r="FI179" i="7"/>
  <c r="FM140" i="7"/>
  <c r="FM150" i="7"/>
  <c r="FM199" i="7"/>
  <c r="FM170" i="7"/>
  <c r="FM179" i="7"/>
  <c r="PS74" i="8"/>
  <c r="RG75" i="8"/>
  <c r="PS73" i="8"/>
  <c r="AAU72" i="8"/>
  <c r="CK440" i="6"/>
  <c r="CK441" i="6"/>
  <c r="CK434" i="6"/>
  <c r="CK435" i="6"/>
  <c r="FE208" i="7"/>
  <c r="FF215" i="7"/>
  <c r="CO440" i="6"/>
  <c r="CO441" i="6"/>
  <c r="CO434" i="6"/>
  <c r="CO435" i="6"/>
  <c r="FI208" i="7"/>
  <c r="FJ215" i="7"/>
  <c r="CQ440" i="6"/>
  <c r="CQ441" i="6"/>
  <c r="CQ434" i="6"/>
  <c r="CQ435" i="6"/>
  <c r="FK208" i="7"/>
  <c r="FL215" i="7"/>
  <c r="CP440" i="6"/>
  <c r="CP441" i="6"/>
  <c r="CP434" i="6"/>
  <c r="CP435" i="6"/>
  <c r="FJ208" i="7"/>
  <c r="FK215" i="7"/>
  <c r="CS440" i="6"/>
  <c r="CS441" i="6"/>
  <c r="CS434" i="6"/>
  <c r="CS435" i="6"/>
  <c r="FM208" i="7"/>
  <c r="FN215" i="7"/>
  <c r="CR440" i="6"/>
  <c r="CR441" i="6"/>
  <c r="CR434" i="6"/>
  <c r="CR435" i="6"/>
  <c r="FL208" i="7"/>
  <c r="FM215" i="7"/>
  <c r="CT440" i="6"/>
  <c r="CT441" i="6"/>
  <c r="CT434" i="6"/>
  <c r="CT435" i="6"/>
  <c r="FN208" i="7"/>
  <c r="FO215" i="7"/>
  <c r="FP157" i="7"/>
  <c r="FK164" i="7"/>
  <c r="FJ150" i="7"/>
  <c r="BC108" i="12"/>
  <c r="BC105" i="12"/>
  <c r="FG193" i="7"/>
  <c r="BC303" i="11"/>
  <c r="FE193" i="7"/>
  <c r="CN440" i="6"/>
  <c r="CN441" i="6"/>
  <c r="CN434" i="6"/>
  <c r="CN435" i="6"/>
  <c r="FH208" i="7"/>
  <c r="FI215" i="7"/>
  <c r="BF108" i="12"/>
  <c r="BF105" i="12"/>
  <c r="FH193" i="7"/>
  <c r="FJ193" i="7"/>
  <c r="BF303" i="11"/>
  <c r="CI440" i="6"/>
  <c r="CI441" i="6"/>
  <c r="CI434" i="6"/>
  <c r="CI435" i="6"/>
  <c r="FC208" i="7"/>
  <c r="FD215" i="7"/>
  <c r="CJ440" i="6"/>
  <c r="CJ441" i="6"/>
  <c r="CJ434" i="6"/>
  <c r="CJ435" i="6"/>
  <c r="FD208" i="7"/>
  <c r="FE215" i="7"/>
  <c r="CM440" i="6"/>
  <c r="CM441" i="6"/>
  <c r="CM434" i="6"/>
  <c r="CM435" i="6"/>
  <c r="FG208" i="7"/>
  <c r="FH215" i="7"/>
  <c r="BI108" i="12"/>
  <c r="BI105" i="12"/>
  <c r="FM193" i="7"/>
  <c r="BI303" i="11"/>
  <c r="FK193" i="7"/>
  <c r="CL440" i="6"/>
  <c r="CL441" i="6"/>
  <c r="CL434" i="6"/>
  <c r="CL435" i="6"/>
  <c r="FF208" i="7"/>
  <c r="FG215" i="7"/>
  <c r="FD150" i="7"/>
  <c r="FJ157" i="7"/>
  <c r="RH75" i="8"/>
  <c r="PT73" i="8"/>
  <c r="PT74" i="8"/>
  <c r="AAV72" i="8"/>
  <c r="BV1609" i="4"/>
  <c r="BU1609" i="4"/>
  <c r="BT1609" i="4"/>
  <c r="BS1609" i="4"/>
  <c r="BR1609" i="4"/>
  <c r="BQ1609" i="4"/>
  <c r="BP1609" i="4"/>
  <c r="BO1609" i="4"/>
  <c r="BN1609" i="4"/>
  <c r="BM1609" i="4"/>
  <c r="BL1609" i="4"/>
  <c r="BK1609" i="4"/>
  <c r="BJ1609" i="4"/>
  <c r="BI1609" i="4"/>
  <c r="BH1609" i="4"/>
  <c r="BG1609" i="4"/>
  <c r="BF1609" i="4"/>
  <c r="BE1609" i="4"/>
  <c r="BD1609" i="4"/>
  <c r="BC1609" i="4"/>
  <c r="BB1609" i="4"/>
  <c r="BA1609" i="4"/>
  <c r="AZ1609" i="4"/>
  <c r="AY1609" i="4"/>
  <c r="AX1609" i="4"/>
  <c r="AW1609" i="4"/>
  <c r="AV1609" i="4"/>
  <c r="AU1609" i="4"/>
  <c r="AT1609" i="4"/>
  <c r="AS1609" i="4"/>
  <c r="AR1609" i="4"/>
  <c r="AQ1609" i="4"/>
  <c r="AP1609" i="4"/>
  <c r="AO1609" i="4"/>
  <c r="AN1609" i="4"/>
  <c r="AM1609" i="4"/>
  <c r="AL1609" i="4"/>
  <c r="AK1609" i="4"/>
  <c r="AJ1609" i="4"/>
  <c r="AI1609" i="4"/>
  <c r="AH1609" i="4"/>
  <c r="AG1609" i="4"/>
  <c r="AF1609" i="4"/>
  <c r="AE1609" i="4"/>
  <c r="AD1609" i="4"/>
  <c r="AC1609" i="4"/>
  <c r="AB1609" i="4"/>
  <c r="AA1609" i="4"/>
  <c r="Z1609" i="4"/>
  <c r="Y1609" i="4"/>
  <c r="X1609" i="4"/>
  <c r="W1609" i="4"/>
  <c r="V1609" i="4"/>
  <c r="U1609" i="4"/>
  <c r="T1609" i="4"/>
  <c r="S1609" i="4"/>
  <c r="R1609" i="4"/>
  <c r="Q1609" i="4"/>
  <c r="P1609" i="4"/>
  <c r="O1609" i="4"/>
  <c r="BF104" i="12"/>
  <c r="BF101" i="12"/>
  <c r="FE164" i="7"/>
  <c r="FJ164" i="7"/>
  <c r="BF302" i="11"/>
  <c r="FL164" i="7"/>
  <c r="BG302" i="11"/>
  <c r="BI112" i="12"/>
  <c r="BI109" i="12"/>
  <c r="FM222" i="7"/>
  <c r="BI304" i="11"/>
  <c r="BF112" i="12"/>
  <c r="BF109" i="12"/>
  <c r="FJ222" i="7"/>
  <c r="BF304" i="11"/>
  <c r="FL193" i="7"/>
  <c r="BH303" i="11"/>
  <c r="BG303" i="11"/>
  <c r="BG112" i="12"/>
  <c r="BG109" i="12"/>
  <c r="FK222" i="7"/>
  <c r="BG304" i="11"/>
  <c r="BA112" i="12"/>
  <c r="BA109" i="12"/>
  <c r="FE222" i="7"/>
  <c r="BA304" i="11"/>
  <c r="FF193" i="7"/>
  <c r="BB303" i="11"/>
  <c r="BA303" i="11"/>
  <c r="BC112" i="12"/>
  <c r="BC109" i="12"/>
  <c r="FG222" i="7"/>
  <c r="BC304" i="11"/>
  <c r="AZ112" i="12"/>
  <c r="AZ109" i="12"/>
  <c r="FD222" i="7"/>
  <c r="AZ304" i="11"/>
  <c r="FI193" i="7"/>
  <c r="BE303" i="11"/>
  <c r="BD303" i="11"/>
  <c r="BJ112" i="12"/>
  <c r="BJ109" i="12"/>
  <c r="FN222" i="7"/>
  <c r="BJ304" i="11"/>
  <c r="BB112" i="12"/>
  <c r="BB109" i="12"/>
  <c r="FF222" i="7"/>
  <c r="BB304" i="11"/>
  <c r="BD112" i="12"/>
  <c r="BD109" i="12"/>
  <c r="FH222" i="7"/>
  <c r="BD304" i="11"/>
  <c r="BE112" i="12"/>
  <c r="BE109" i="12"/>
  <c r="FI222" i="7"/>
  <c r="BE304" i="11"/>
  <c r="BH112" i="12"/>
  <c r="BH109" i="12"/>
  <c r="FL222" i="7"/>
  <c r="BH304" i="11"/>
  <c r="B84" i="1"/>
  <c r="PU73" i="8"/>
  <c r="PU74" i="8"/>
  <c r="RI75" i="8"/>
  <c r="AAW72" i="8"/>
  <c r="FM164" i="7"/>
  <c r="BH302" i="11"/>
  <c r="FF164" i="7"/>
  <c r="BA302" i="11"/>
  <c r="C97" i="14"/>
  <c r="PV74" i="8"/>
  <c r="RJ75" i="8"/>
  <c r="PV73" i="8"/>
  <c r="FG164" i="7"/>
  <c r="BB302" i="11"/>
  <c r="FN164" i="7"/>
  <c r="BI302" i="11"/>
  <c r="C117" i="14"/>
  <c r="D97" i="14"/>
  <c r="C114" i="14"/>
  <c r="C19" i="14"/>
  <c r="C47" i="14"/>
  <c r="C81" i="14"/>
  <c r="C49" i="14"/>
  <c r="C193" i="14"/>
  <c r="C51" i="14"/>
  <c r="C17" i="14"/>
  <c r="C79" i="14"/>
  <c r="C145" i="14"/>
  <c r="C146" i="14"/>
  <c r="C143" i="14"/>
  <c r="C152" i="14"/>
  <c r="C139" i="14"/>
  <c r="C148" i="14"/>
  <c r="RK75" i="8"/>
  <c r="PW73" i="8"/>
  <c r="PW74" i="8"/>
  <c r="E17" i="1"/>
  <c r="D17" i="1"/>
  <c r="C17" i="1"/>
  <c r="B17" i="1"/>
  <c r="C16" i="1"/>
  <c r="B16" i="1"/>
  <c r="C14" i="1"/>
  <c r="B14" i="1"/>
  <c r="E11" i="1"/>
  <c r="D11" i="1"/>
  <c r="C11" i="1"/>
  <c r="B11" i="1"/>
  <c r="E33" i="1"/>
  <c r="D33" i="1"/>
  <c r="C33" i="1"/>
  <c r="B33" i="1"/>
  <c r="C32" i="1"/>
  <c r="B32" i="1"/>
  <c r="C30" i="1"/>
  <c r="B30" i="1"/>
  <c r="E27" i="1"/>
  <c r="D27" i="1"/>
  <c r="C27" i="1"/>
  <c r="B27" i="1"/>
  <c r="FO164" i="7"/>
  <c r="BJ302" i="11"/>
  <c r="FH164" i="7"/>
  <c r="BC302" i="11"/>
  <c r="D143" i="14"/>
  <c r="D117" i="14"/>
  <c r="C109" i="14"/>
  <c r="C111" i="14"/>
  <c r="E97" i="14"/>
  <c r="C297" i="14"/>
  <c r="D114" i="14"/>
  <c r="D152" i="14"/>
  <c r="D148" i="14"/>
  <c r="D145" i="14"/>
  <c r="D146" i="14"/>
  <c r="D139" i="14"/>
  <c r="D19" i="14"/>
  <c r="D193" i="14"/>
  <c r="C77" i="14"/>
  <c r="C137" i="14"/>
  <c r="D51" i="14"/>
  <c r="D81" i="14"/>
  <c r="C141" i="14"/>
  <c r="C15" i="14"/>
  <c r="D49" i="14"/>
  <c r="C195" i="14"/>
  <c r="D17" i="14"/>
  <c r="D47" i="14"/>
  <c r="D79" i="14"/>
  <c r="PX73" i="8"/>
  <c r="PX74" i="8"/>
  <c r="RL75" i="8"/>
  <c r="E43" i="1"/>
  <c r="D43" i="1"/>
  <c r="E42" i="1"/>
  <c r="D42" i="1"/>
  <c r="FI164" i="7"/>
  <c r="BE302" i="11"/>
  <c r="BD302" i="11"/>
  <c r="E193" i="14"/>
  <c r="D137" i="14"/>
  <c r="D77" i="14"/>
  <c r="C107" i="14"/>
  <c r="C102" i="14"/>
  <c r="E117" i="14"/>
  <c r="F97" i="14"/>
  <c r="E19" i="14"/>
  <c r="E114" i="14"/>
  <c r="D111" i="14"/>
  <c r="D109" i="14"/>
  <c r="E79" i="14"/>
  <c r="D15" i="14"/>
  <c r="E81" i="14"/>
  <c r="E139" i="14"/>
  <c r="E146" i="14"/>
  <c r="E148" i="14"/>
  <c r="E143" i="14"/>
  <c r="E152" i="14"/>
  <c r="E145" i="14"/>
  <c r="E49" i="14"/>
  <c r="E51" i="14"/>
  <c r="E77" i="14"/>
  <c r="E47" i="14"/>
  <c r="D195" i="14"/>
  <c r="E17" i="14"/>
  <c r="D141" i="14"/>
  <c r="RM75" i="8"/>
  <c r="PY73" i="8"/>
  <c r="PY74" i="8"/>
  <c r="C43" i="1"/>
  <c r="C42" i="1"/>
  <c r="B43" i="1"/>
  <c r="B42" i="1"/>
  <c r="BW1593" i="4"/>
  <c r="BW1594" i="4"/>
  <c r="BW1595" i="4"/>
  <c r="BW1600" i="4"/>
  <c r="BW1601" i="4"/>
  <c r="BW1602" i="4"/>
  <c r="BW1608" i="4"/>
  <c r="BW1609" i="4"/>
  <c r="CI358" i="6"/>
  <c r="CJ358" i="6"/>
  <c r="CK358" i="6"/>
  <c r="CL358" i="6"/>
  <c r="CM358" i="6"/>
  <c r="CN358" i="6"/>
  <c r="CO358" i="6"/>
  <c r="CP358" i="6"/>
  <c r="CQ358" i="6"/>
  <c r="CR358" i="6"/>
  <c r="CS358" i="6"/>
  <c r="CT358" i="6"/>
  <c r="BW358" i="6"/>
  <c r="BX358" i="6"/>
  <c r="BY358" i="6"/>
  <c r="BZ358" i="6"/>
  <c r="CA358" i="6"/>
  <c r="CB358" i="6"/>
  <c r="CC358" i="6"/>
  <c r="CD358" i="6"/>
  <c r="CE358" i="6"/>
  <c r="CF358" i="6"/>
  <c r="CG358" i="6"/>
  <c r="CH358" i="6"/>
  <c r="BK358" i="6"/>
  <c r="BL358" i="6"/>
  <c r="BM358" i="6"/>
  <c r="BN358" i="6"/>
  <c r="BO358" i="6"/>
  <c r="BP358" i="6"/>
  <c r="BQ358" i="6"/>
  <c r="BR358" i="6"/>
  <c r="BS358" i="6"/>
  <c r="BT358" i="6"/>
  <c r="BU358" i="6"/>
  <c r="BV358" i="6"/>
  <c r="AY358" i="6"/>
  <c r="AZ358" i="6"/>
  <c r="BA358" i="6"/>
  <c r="BB358" i="6"/>
  <c r="BC358" i="6"/>
  <c r="BD358" i="6"/>
  <c r="BE358" i="6"/>
  <c r="BF358" i="6"/>
  <c r="BG358" i="6"/>
  <c r="BH358" i="6"/>
  <c r="BI358" i="6"/>
  <c r="BJ358" i="6"/>
  <c r="AM358" i="6"/>
  <c r="AN358" i="6"/>
  <c r="AO358" i="6"/>
  <c r="AP358" i="6"/>
  <c r="AQ358" i="6"/>
  <c r="AR358" i="6"/>
  <c r="AS358" i="6"/>
  <c r="AT358" i="6"/>
  <c r="AU358" i="6"/>
  <c r="AV358" i="6"/>
  <c r="AW358" i="6"/>
  <c r="AX358" i="6"/>
  <c r="CT356" i="6"/>
  <c r="CS356" i="6"/>
  <c r="CR356" i="6"/>
  <c r="CQ356" i="6"/>
  <c r="CP356" i="6"/>
  <c r="CO356" i="6"/>
  <c r="CN356" i="6"/>
  <c r="CM356" i="6"/>
  <c r="CL356" i="6"/>
  <c r="CK356" i="6"/>
  <c r="CJ356" i="6"/>
  <c r="CI356" i="6"/>
  <c r="CH356" i="6"/>
  <c r="CG356" i="6"/>
  <c r="CF356" i="6"/>
  <c r="CE356" i="6"/>
  <c r="CD356" i="6"/>
  <c r="CC356" i="6"/>
  <c r="CB356" i="6"/>
  <c r="CA356" i="6"/>
  <c r="BZ356" i="6"/>
  <c r="BY356" i="6"/>
  <c r="BX356" i="6"/>
  <c r="BW356" i="6"/>
  <c r="BV356" i="6"/>
  <c r="BU356" i="6"/>
  <c r="BT356" i="6"/>
  <c r="BS356" i="6"/>
  <c r="BR356" i="6"/>
  <c r="BQ356" i="6"/>
  <c r="BP356" i="6"/>
  <c r="BO356" i="6"/>
  <c r="BN356" i="6"/>
  <c r="BM356" i="6"/>
  <c r="BL356" i="6"/>
  <c r="BK356" i="6"/>
  <c r="BJ356" i="6"/>
  <c r="BI356" i="6"/>
  <c r="BH356" i="6"/>
  <c r="BG356" i="6"/>
  <c r="BF356" i="6"/>
  <c r="BE356" i="6"/>
  <c r="BD356" i="6"/>
  <c r="BC356" i="6"/>
  <c r="BB356" i="6"/>
  <c r="BA356" i="6"/>
  <c r="AZ356" i="6"/>
  <c r="AY356" i="6"/>
  <c r="AX356" i="6"/>
  <c r="AW356" i="6"/>
  <c r="AV356" i="6"/>
  <c r="AU356" i="6"/>
  <c r="AT356" i="6"/>
  <c r="AS356" i="6"/>
  <c r="AR356" i="6"/>
  <c r="AQ356" i="6"/>
  <c r="AP356" i="6"/>
  <c r="AO356" i="6"/>
  <c r="AN356" i="6"/>
  <c r="AM356" i="6"/>
  <c r="CT354" i="6"/>
  <c r="CS354" i="6"/>
  <c r="CR354" i="6"/>
  <c r="CQ354" i="6"/>
  <c r="CP354" i="6"/>
  <c r="CO354" i="6"/>
  <c r="CN354" i="6"/>
  <c r="CM354" i="6"/>
  <c r="CL354" i="6"/>
  <c r="CK354" i="6"/>
  <c r="CJ354" i="6"/>
  <c r="CI354" i="6"/>
  <c r="CH354" i="6"/>
  <c r="CG354" i="6"/>
  <c r="CF354" i="6"/>
  <c r="CE354" i="6"/>
  <c r="CD354" i="6"/>
  <c r="CC354" i="6"/>
  <c r="CB354" i="6"/>
  <c r="CA354" i="6"/>
  <c r="BZ354" i="6"/>
  <c r="BY354" i="6"/>
  <c r="BX354" i="6"/>
  <c r="BW354" i="6"/>
  <c r="BV354" i="6"/>
  <c r="BU354" i="6"/>
  <c r="BT354" i="6"/>
  <c r="BS354" i="6"/>
  <c r="BR354" i="6"/>
  <c r="BQ354" i="6"/>
  <c r="BP354" i="6"/>
  <c r="BO354" i="6"/>
  <c r="BN354" i="6"/>
  <c r="BM354" i="6"/>
  <c r="BL354" i="6"/>
  <c r="BK354" i="6"/>
  <c r="BJ354" i="6"/>
  <c r="BI354" i="6"/>
  <c r="BH354" i="6"/>
  <c r="BG354" i="6"/>
  <c r="BF354" i="6"/>
  <c r="BE354" i="6"/>
  <c r="BD354" i="6"/>
  <c r="BC354" i="6"/>
  <c r="BB354" i="6"/>
  <c r="BA354" i="6"/>
  <c r="AZ354" i="6"/>
  <c r="AY354" i="6"/>
  <c r="AX354" i="6"/>
  <c r="AW354" i="6"/>
  <c r="AV354" i="6"/>
  <c r="AU354" i="6"/>
  <c r="AT354" i="6"/>
  <c r="AS354" i="6"/>
  <c r="AR354" i="6"/>
  <c r="AQ354" i="6"/>
  <c r="AP354" i="6"/>
  <c r="AO354" i="6"/>
  <c r="AN354" i="6"/>
  <c r="AM354" i="6"/>
  <c r="N1090" i="4"/>
  <c r="M1090" i="4"/>
  <c r="L1090" i="4"/>
  <c r="K1090" i="4"/>
  <c r="J1090" i="4"/>
  <c r="I1090" i="4"/>
  <c r="H1090" i="4"/>
  <c r="G1090" i="4"/>
  <c r="F1090" i="4"/>
  <c r="E1090" i="4"/>
  <c r="D1090" i="4"/>
  <c r="C1090" i="4"/>
  <c r="E691" i="3"/>
  <c r="F691" i="3"/>
  <c r="G691" i="3"/>
  <c r="H691" i="3"/>
  <c r="I691" i="3"/>
  <c r="E728" i="3"/>
  <c r="F728" i="3"/>
  <c r="G728" i="3"/>
  <c r="H728" i="3"/>
  <c r="I728" i="3"/>
  <c r="E509" i="3"/>
  <c r="F509" i="3"/>
  <c r="G509" i="3"/>
  <c r="H509" i="3"/>
  <c r="F193" i="14"/>
  <c r="S1604" i="4"/>
  <c r="S1597" i="4"/>
  <c r="S1590" i="4"/>
  <c r="S1583" i="4"/>
  <c r="W1604" i="4"/>
  <c r="W1597" i="4"/>
  <c r="W1590" i="4"/>
  <c r="W1583" i="4"/>
  <c r="AE1604" i="4"/>
  <c r="AE1597" i="4"/>
  <c r="AE1590" i="4"/>
  <c r="AE1583" i="4"/>
  <c r="AM1604" i="4"/>
  <c r="AM1597" i="4"/>
  <c r="AM1590" i="4"/>
  <c r="AM1583" i="4"/>
  <c r="AU1604" i="4"/>
  <c r="AU1597" i="4"/>
  <c r="AU1590" i="4"/>
  <c r="AU1583" i="4"/>
  <c r="BC1604" i="4"/>
  <c r="BC1597" i="4"/>
  <c r="BC1590" i="4"/>
  <c r="BC1583" i="4"/>
  <c r="BK1604" i="4"/>
  <c r="BK1597" i="4"/>
  <c r="BK1590" i="4"/>
  <c r="BK1583" i="4"/>
  <c r="BS1604" i="4"/>
  <c r="BS1597" i="4"/>
  <c r="BS1590" i="4"/>
  <c r="BS1583" i="4"/>
  <c r="P1604" i="4"/>
  <c r="P1597" i="4"/>
  <c r="P1590" i="4"/>
  <c r="P1583" i="4"/>
  <c r="T1604" i="4"/>
  <c r="T1597" i="4"/>
  <c r="T1590" i="4"/>
  <c r="T1583" i="4"/>
  <c r="X1604" i="4"/>
  <c r="X1597" i="4"/>
  <c r="X1590" i="4"/>
  <c r="X1583" i="4"/>
  <c r="AB1604" i="4"/>
  <c r="AB1597" i="4"/>
  <c r="AB1590" i="4"/>
  <c r="AB1583" i="4"/>
  <c r="AF1604" i="4"/>
  <c r="AF1597" i="4"/>
  <c r="AF1590" i="4"/>
  <c r="AF1583" i="4"/>
  <c r="AJ1604" i="4"/>
  <c r="AJ1597" i="4"/>
  <c r="AJ1590" i="4"/>
  <c r="AJ1583" i="4"/>
  <c r="AN1604" i="4"/>
  <c r="AN1597" i="4"/>
  <c r="AN1590" i="4"/>
  <c r="AN1583" i="4"/>
  <c r="AR1604" i="4"/>
  <c r="AR1597" i="4"/>
  <c r="AR1590" i="4"/>
  <c r="AR1583" i="4"/>
  <c r="AV1604" i="4"/>
  <c r="AV1597" i="4"/>
  <c r="AV1590" i="4"/>
  <c r="AV1583" i="4"/>
  <c r="AZ1604" i="4"/>
  <c r="AZ1597" i="4"/>
  <c r="AZ1590" i="4"/>
  <c r="AZ1583" i="4"/>
  <c r="BD1604" i="4"/>
  <c r="BD1597" i="4"/>
  <c r="BD1590" i="4"/>
  <c r="BD1583" i="4"/>
  <c r="BH1604" i="4"/>
  <c r="BH1597" i="4"/>
  <c r="BH1590" i="4"/>
  <c r="BH1583" i="4"/>
  <c r="BL1604" i="4"/>
  <c r="BL1597" i="4"/>
  <c r="BL1590" i="4"/>
  <c r="BL1583" i="4"/>
  <c r="BP1604" i="4"/>
  <c r="BP1597" i="4"/>
  <c r="BP1590" i="4"/>
  <c r="BP1583" i="4"/>
  <c r="BT1604" i="4"/>
  <c r="BT1597" i="4"/>
  <c r="BT1590" i="4"/>
  <c r="BT1583" i="4"/>
  <c r="Q1583" i="4"/>
  <c r="Q1604" i="4"/>
  <c r="Q1597" i="4"/>
  <c r="Q1590" i="4"/>
  <c r="Y1604" i="4"/>
  <c r="Y1597" i="4"/>
  <c r="Y1590" i="4"/>
  <c r="Y1583" i="4"/>
  <c r="AG1590" i="4"/>
  <c r="AG1604" i="4"/>
  <c r="AG1597" i="4"/>
  <c r="AG1583" i="4"/>
  <c r="AO1604" i="4"/>
  <c r="AO1597" i="4"/>
  <c r="AO1590" i="4"/>
  <c r="AO1583" i="4"/>
  <c r="AW1604" i="4"/>
  <c r="AW1597" i="4"/>
  <c r="AW1590" i="4"/>
  <c r="AW1583" i="4"/>
  <c r="BE1604" i="4"/>
  <c r="BE1597" i="4"/>
  <c r="BE1590" i="4"/>
  <c r="BE1583" i="4"/>
  <c r="BI1583" i="4"/>
  <c r="BI1604" i="4"/>
  <c r="BI1597" i="4"/>
  <c r="BI1590" i="4"/>
  <c r="BM1604" i="4"/>
  <c r="BM1597" i="4"/>
  <c r="BM1590" i="4"/>
  <c r="BM1583" i="4"/>
  <c r="BQ1583" i="4"/>
  <c r="BQ1604" i="4"/>
  <c r="BQ1597" i="4"/>
  <c r="BQ1590" i="4"/>
  <c r="BU1583" i="4"/>
  <c r="BU1604" i="4"/>
  <c r="BU1597" i="4"/>
  <c r="BU1590" i="4"/>
  <c r="U1583" i="4"/>
  <c r="U1590" i="4"/>
  <c r="U1604" i="4"/>
  <c r="U1597" i="4"/>
  <c r="AC1583" i="4"/>
  <c r="AC1604" i="4"/>
  <c r="AC1597" i="4"/>
  <c r="AC1590" i="4"/>
  <c r="AK1583" i="4"/>
  <c r="AK1604" i="4"/>
  <c r="AK1597" i="4"/>
  <c r="AK1590" i="4"/>
  <c r="AS1583" i="4"/>
  <c r="AS1604" i="4"/>
  <c r="AS1597" i="4"/>
  <c r="AS1590" i="4"/>
  <c r="BA1583" i="4"/>
  <c r="BA1604" i="4"/>
  <c r="BA1597" i="4"/>
  <c r="BA1590" i="4"/>
  <c r="R1604" i="4"/>
  <c r="R1597" i="4"/>
  <c r="R1590" i="4"/>
  <c r="R1583" i="4"/>
  <c r="V1604" i="4"/>
  <c r="V1597" i="4"/>
  <c r="V1590" i="4"/>
  <c r="V1583" i="4"/>
  <c r="Z1604" i="4"/>
  <c r="Z1597" i="4"/>
  <c r="Z1590" i="4"/>
  <c r="Z1583" i="4"/>
  <c r="AD1604" i="4"/>
  <c r="AD1597" i="4"/>
  <c r="AD1590" i="4"/>
  <c r="AD1583" i="4"/>
  <c r="AH1604" i="4"/>
  <c r="AH1597" i="4"/>
  <c r="AH1590" i="4"/>
  <c r="AH1583" i="4"/>
  <c r="AL1604" i="4"/>
  <c r="AL1597" i="4"/>
  <c r="AL1590" i="4"/>
  <c r="AL1583" i="4"/>
  <c r="AP1604" i="4"/>
  <c r="AP1597" i="4"/>
  <c r="AP1590" i="4"/>
  <c r="AP1583" i="4"/>
  <c r="AT1604" i="4"/>
  <c r="AT1597" i="4"/>
  <c r="AT1590" i="4"/>
  <c r="AT1583" i="4"/>
  <c r="AX1604" i="4"/>
  <c r="AX1597" i="4"/>
  <c r="AX1590" i="4"/>
  <c r="AX1583" i="4"/>
  <c r="BB1604" i="4"/>
  <c r="BB1597" i="4"/>
  <c r="BB1590" i="4"/>
  <c r="BB1583" i="4"/>
  <c r="BF1604" i="4"/>
  <c r="BF1597" i="4"/>
  <c r="BF1590" i="4"/>
  <c r="BF1583" i="4"/>
  <c r="BJ1604" i="4"/>
  <c r="BJ1597" i="4"/>
  <c r="BJ1590" i="4"/>
  <c r="BJ1583" i="4"/>
  <c r="BN1604" i="4"/>
  <c r="BN1597" i="4"/>
  <c r="BN1590" i="4"/>
  <c r="BN1583" i="4"/>
  <c r="BR1604" i="4"/>
  <c r="BR1597" i="4"/>
  <c r="BR1590" i="4"/>
  <c r="BR1583" i="4"/>
  <c r="BV1604" i="4"/>
  <c r="BV1597" i="4"/>
  <c r="BV1590" i="4"/>
  <c r="BV1583" i="4"/>
  <c r="O1604" i="4"/>
  <c r="O1597" i="4"/>
  <c r="O1590" i="4"/>
  <c r="O1583" i="4"/>
  <c r="AA1604" i="4"/>
  <c r="AA1597" i="4"/>
  <c r="AA1590" i="4"/>
  <c r="AA1583" i="4"/>
  <c r="AI1604" i="4"/>
  <c r="AI1597" i="4"/>
  <c r="AI1590" i="4"/>
  <c r="AI1583" i="4"/>
  <c r="AQ1604" i="4"/>
  <c r="AQ1597" i="4"/>
  <c r="AQ1590" i="4"/>
  <c r="AQ1583" i="4"/>
  <c r="AY1604" i="4"/>
  <c r="AY1597" i="4"/>
  <c r="AY1590" i="4"/>
  <c r="AY1583" i="4"/>
  <c r="BG1604" i="4"/>
  <c r="BG1597" i="4"/>
  <c r="BG1590" i="4"/>
  <c r="BG1583" i="4"/>
  <c r="BO1604" i="4"/>
  <c r="BO1597" i="4"/>
  <c r="BO1590" i="4"/>
  <c r="BO1583" i="4"/>
  <c r="D107" i="14"/>
  <c r="D102" i="14"/>
  <c r="C105" i="14"/>
  <c r="F79" i="14"/>
  <c r="F117" i="14"/>
  <c r="F19" i="14"/>
  <c r="G97" i="14"/>
  <c r="E111" i="14"/>
  <c r="E109" i="14"/>
  <c r="F114" i="14"/>
  <c r="F146" i="14"/>
  <c r="F148" i="14"/>
  <c r="F139" i="14"/>
  <c r="F145" i="14"/>
  <c r="F152" i="14"/>
  <c r="F143" i="14"/>
  <c r="F49" i="14"/>
  <c r="F51" i="14"/>
  <c r="E141" i="14"/>
  <c r="F141" i="14"/>
  <c r="E195" i="14"/>
  <c r="F47" i="14"/>
  <c r="F81" i="14"/>
  <c r="E137" i="14"/>
  <c r="G193" i="14"/>
  <c r="F17" i="14"/>
  <c r="F77" i="14"/>
  <c r="D297" i="14"/>
  <c r="E15" i="14"/>
  <c r="E107" i="14"/>
  <c r="CU354" i="6"/>
  <c r="CU356" i="6"/>
  <c r="CU358" i="6"/>
  <c r="PZ73" i="8"/>
  <c r="PZ74" i="8"/>
  <c r="RN75" i="8"/>
  <c r="O1605" i="4"/>
  <c r="O1606" i="4"/>
  <c r="BW1583" i="4"/>
  <c r="F109" i="14"/>
  <c r="E102" i="14"/>
  <c r="G79" i="14"/>
  <c r="H97" i="14"/>
  <c r="D105" i="14"/>
  <c r="G114" i="14"/>
  <c r="G19" i="14"/>
  <c r="G117" i="14"/>
  <c r="F111" i="14"/>
  <c r="G49" i="14"/>
  <c r="F297" i="14"/>
  <c r="G51" i="14"/>
  <c r="G47" i="14"/>
  <c r="G81" i="14"/>
  <c r="F15" i="14"/>
  <c r="F107" i="14"/>
  <c r="G17" i="14"/>
  <c r="G143" i="14"/>
  <c r="G145" i="14"/>
  <c r="G152" i="14"/>
  <c r="G148" i="14"/>
  <c r="G146" i="14"/>
  <c r="F137" i="14"/>
  <c r="E297" i="14"/>
  <c r="F195" i="14"/>
  <c r="Q1605" i="4"/>
  <c r="Q1606" i="4"/>
  <c r="P1605" i="4"/>
  <c r="P1606" i="4"/>
  <c r="R1605" i="4"/>
  <c r="R1606" i="4"/>
  <c r="QA73" i="8"/>
  <c r="QA74" i="8"/>
  <c r="RO75" i="8"/>
  <c r="CU148" i="6"/>
  <c r="H193" i="14"/>
  <c r="C125" i="14"/>
  <c r="E105" i="14"/>
  <c r="F102" i="14"/>
  <c r="G109" i="14"/>
  <c r="H79" i="14"/>
  <c r="C124" i="14"/>
  <c r="H51" i="14"/>
  <c r="H114" i="14"/>
  <c r="G111" i="14"/>
  <c r="H117" i="14"/>
  <c r="H19" i="14"/>
  <c r="I97" i="14"/>
  <c r="H49" i="14"/>
  <c r="G195" i="14"/>
  <c r="G137" i="14"/>
  <c r="H143" i="14"/>
  <c r="H146" i="14"/>
  <c r="H152" i="14"/>
  <c r="H145" i="14"/>
  <c r="H148" i="14"/>
  <c r="G141" i="14"/>
  <c r="H47" i="14"/>
  <c r="G139" i="14"/>
  <c r="H17" i="14"/>
  <c r="E125" i="14"/>
  <c r="H81" i="14"/>
  <c r="G15" i="14"/>
  <c r="G77" i="14"/>
  <c r="S1605" i="4"/>
  <c r="S1606" i="4"/>
  <c r="QB74" i="8"/>
  <c r="RP75" i="8"/>
  <c r="QB73" i="8"/>
  <c r="O867" i="4"/>
  <c r="O860" i="4"/>
  <c r="BW885" i="4"/>
  <c r="BW756" i="4"/>
  <c r="BW748" i="4"/>
  <c r="BW749" i="4"/>
  <c r="N750" i="4"/>
  <c r="O1234" i="4"/>
  <c r="BW754" i="4"/>
  <c r="BW755" i="4"/>
  <c r="BW757" i="4"/>
  <c r="N758" i="4"/>
  <c r="O1189" i="4"/>
  <c r="BW763" i="4"/>
  <c r="BW764" i="4"/>
  <c r="N765" i="4"/>
  <c r="O1204" i="4"/>
  <c r="BW770" i="4"/>
  <c r="BW771" i="4"/>
  <c r="N772" i="4"/>
  <c r="O1219" i="4"/>
  <c r="BW777" i="4"/>
  <c r="BW778" i="4"/>
  <c r="BW779" i="4"/>
  <c r="D125" i="14"/>
  <c r="I117" i="14"/>
  <c r="H109" i="14"/>
  <c r="I49" i="14"/>
  <c r="I79" i="14"/>
  <c r="I81" i="14"/>
  <c r="G102" i="14"/>
  <c r="I114" i="14"/>
  <c r="G107" i="14"/>
  <c r="H195" i="14"/>
  <c r="F105" i="14"/>
  <c r="I51" i="14"/>
  <c r="J97" i="14"/>
  <c r="H111" i="14"/>
  <c r="D124" i="14"/>
  <c r="I19" i="14"/>
  <c r="H137" i="14"/>
  <c r="J145" i="14"/>
  <c r="I17" i="14"/>
  <c r="H15" i="14"/>
  <c r="E124" i="14"/>
  <c r="I152" i="14"/>
  <c r="I146" i="14"/>
  <c r="I143" i="14"/>
  <c r="I148" i="14"/>
  <c r="I145" i="14"/>
  <c r="H77" i="14"/>
  <c r="H141" i="14"/>
  <c r="I193" i="14"/>
  <c r="I47" i="14"/>
  <c r="H139" i="14"/>
  <c r="G297" i="14"/>
  <c r="O774" i="4"/>
  <c r="O760" i="4"/>
  <c r="O767" i="4"/>
  <c r="RQ75" i="8"/>
  <c r="QC73" i="8"/>
  <c r="QC74" i="8"/>
  <c r="O752" i="4"/>
  <c r="IN183" i="8"/>
  <c r="IO183" i="8"/>
  <c r="IP183" i="8"/>
  <c r="IQ183" i="8"/>
  <c r="IR183" i="8"/>
  <c r="IS183" i="8"/>
  <c r="IT183" i="8"/>
  <c r="IU183" i="8"/>
  <c r="IV183" i="8"/>
  <c r="IW183" i="8"/>
  <c r="IX183" i="8"/>
  <c r="IY183" i="8"/>
  <c r="IZ183" i="8"/>
  <c r="JA183" i="8"/>
  <c r="JB183" i="8"/>
  <c r="JC183" i="8"/>
  <c r="JD183" i="8"/>
  <c r="JE183" i="8"/>
  <c r="JF183" i="8"/>
  <c r="JG183" i="8"/>
  <c r="JH183" i="8"/>
  <c r="JI183" i="8"/>
  <c r="JJ183" i="8"/>
  <c r="JK183" i="8"/>
  <c r="JL183" i="8"/>
  <c r="JM183" i="8"/>
  <c r="JN183" i="8"/>
  <c r="JO183" i="8"/>
  <c r="JP183" i="8"/>
  <c r="JQ183" i="8"/>
  <c r="JR183" i="8"/>
  <c r="JS183" i="8"/>
  <c r="JT183" i="8"/>
  <c r="JU183" i="8"/>
  <c r="JV183" i="8"/>
  <c r="JW183" i="8"/>
  <c r="JX183" i="8"/>
  <c r="JY183" i="8"/>
  <c r="JZ183" i="8"/>
  <c r="KA183" i="8"/>
  <c r="KB183" i="8"/>
  <c r="KC183" i="8"/>
  <c r="KD183" i="8"/>
  <c r="KE183" i="8"/>
  <c r="KF183" i="8"/>
  <c r="KG183" i="8"/>
  <c r="KH183" i="8"/>
  <c r="KI183" i="8"/>
  <c r="KJ183" i="8"/>
  <c r="KK183" i="8"/>
  <c r="KL183" i="8"/>
  <c r="KM183" i="8"/>
  <c r="KN183" i="8"/>
  <c r="KO183" i="8"/>
  <c r="KP183" i="8"/>
  <c r="KQ183" i="8"/>
  <c r="KR183" i="8"/>
  <c r="KS183" i="8"/>
  <c r="KT183" i="8"/>
  <c r="KU183" i="8"/>
  <c r="KV183" i="8"/>
  <c r="KW183" i="8"/>
  <c r="KX183" i="8"/>
  <c r="KY183" i="8"/>
  <c r="KZ183" i="8"/>
  <c r="LA183" i="8"/>
  <c r="LB183" i="8"/>
  <c r="LC183" i="8"/>
  <c r="LD183" i="8"/>
  <c r="LE183" i="8"/>
  <c r="LF183" i="8"/>
  <c r="LG183" i="8"/>
  <c r="LH183" i="8"/>
  <c r="LI183" i="8"/>
  <c r="LJ183" i="8"/>
  <c r="LK183" i="8"/>
  <c r="LL183" i="8"/>
  <c r="LM183" i="8"/>
  <c r="LN183" i="8"/>
  <c r="LO183" i="8"/>
  <c r="LP183" i="8"/>
  <c r="LQ183" i="8"/>
  <c r="LR183" i="8"/>
  <c r="LS183" i="8"/>
  <c r="LT183" i="8"/>
  <c r="LU183" i="8"/>
  <c r="LV183" i="8"/>
  <c r="LW183" i="8"/>
  <c r="LX183" i="8"/>
  <c r="LY183" i="8"/>
  <c r="LZ183" i="8"/>
  <c r="MA183" i="8"/>
  <c r="MB183" i="8"/>
  <c r="MC183" i="8"/>
  <c r="MD183" i="8"/>
  <c r="ME183" i="8"/>
  <c r="MF183" i="8"/>
  <c r="MG183" i="8"/>
  <c r="MH183" i="8"/>
  <c r="MI183" i="8"/>
  <c r="MJ183" i="8"/>
  <c r="MK183" i="8"/>
  <c r="ML183" i="8"/>
  <c r="MM183" i="8"/>
  <c r="MN183" i="8"/>
  <c r="MO183" i="8"/>
  <c r="MP183" i="8"/>
  <c r="MQ183" i="8"/>
  <c r="MR183" i="8"/>
  <c r="MS183" i="8"/>
  <c r="MT183" i="8"/>
  <c r="MU183" i="8"/>
  <c r="MV183" i="8"/>
  <c r="MW183" i="8"/>
  <c r="MX183" i="8"/>
  <c r="MY183" i="8"/>
  <c r="MZ183" i="8"/>
  <c r="NA183" i="8"/>
  <c r="NB183" i="8"/>
  <c r="IL179" i="8"/>
  <c r="IL180" i="8"/>
  <c r="IL177" i="8"/>
  <c r="IL176" i="8"/>
  <c r="FD148" i="8"/>
  <c r="FE148" i="8"/>
  <c r="FF148" i="8"/>
  <c r="FG148" i="8"/>
  <c r="FH148" i="8"/>
  <c r="FI148" i="8"/>
  <c r="FJ148" i="8"/>
  <c r="FK148" i="8"/>
  <c r="FL148" i="8"/>
  <c r="FM148" i="8"/>
  <c r="FN148" i="8"/>
  <c r="FO148" i="8"/>
  <c r="FP148" i="8"/>
  <c r="FQ148" i="8"/>
  <c r="FR148" i="8"/>
  <c r="FS148" i="8"/>
  <c r="FT148" i="8"/>
  <c r="FU148" i="8"/>
  <c r="FV148" i="8"/>
  <c r="FW148" i="8"/>
  <c r="FX148" i="8"/>
  <c r="FY148" i="8"/>
  <c r="FZ148" i="8"/>
  <c r="GA148" i="8"/>
  <c r="GB148" i="8"/>
  <c r="GC148" i="8"/>
  <c r="GD148" i="8"/>
  <c r="GE148" i="8"/>
  <c r="GF148" i="8"/>
  <c r="GG148" i="8"/>
  <c r="GH148" i="8"/>
  <c r="GI148" i="8"/>
  <c r="GJ148" i="8"/>
  <c r="GK148" i="8"/>
  <c r="GL148" i="8"/>
  <c r="GM148" i="8"/>
  <c r="GN148" i="8"/>
  <c r="GO148" i="8"/>
  <c r="GP148" i="8"/>
  <c r="GQ148" i="8"/>
  <c r="GR148" i="8"/>
  <c r="GS148" i="8"/>
  <c r="GT148" i="8"/>
  <c r="GU148" i="8"/>
  <c r="GV148" i="8"/>
  <c r="GW148" i="8"/>
  <c r="GX148" i="8"/>
  <c r="GY148" i="8"/>
  <c r="GZ148" i="8"/>
  <c r="HA148" i="8"/>
  <c r="HB148" i="8"/>
  <c r="HC148" i="8"/>
  <c r="HD148" i="8"/>
  <c r="HE148" i="8"/>
  <c r="HF148" i="8"/>
  <c r="HG148" i="8"/>
  <c r="HH148" i="8"/>
  <c r="HI148" i="8"/>
  <c r="HJ148" i="8"/>
  <c r="FB144" i="8"/>
  <c r="FB145" i="8"/>
  <c r="FB142" i="8"/>
  <c r="FB141" i="8"/>
  <c r="FB140" i="8"/>
  <c r="FB139" i="8"/>
  <c r="C80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Z80" i="10"/>
  <c r="AA80" i="10"/>
  <c r="AB80" i="10"/>
  <c r="AC80" i="10"/>
  <c r="AD80" i="10"/>
  <c r="AE80" i="10"/>
  <c r="AF80" i="10"/>
  <c r="AG80" i="10"/>
  <c r="AH80" i="10"/>
  <c r="AI80" i="10"/>
  <c r="AJ80" i="10"/>
  <c r="AK80" i="10"/>
  <c r="AL80" i="10"/>
  <c r="AM80" i="10"/>
  <c r="AN80" i="10"/>
  <c r="AO80" i="10"/>
  <c r="AP80" i="10"/>
  <c r="AQ80" i="10"/>
  <c r="AR80" i="10"/>
  <c r="AS80" i="10"/>
  <c r="AT80" i="10"/>
  <c r="AU80" i="10"/>
  <c r="AV80" i="10"/>
  <c r="AW80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CY99" i="8"/>
  <c r="CY96" i="8"/>
  <c r="CY91" i="8"/>
  <c r="C77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Z77" i="10"/>
  <c r="AA77" i="10"/>
  <c r="AB77" i="10"/>
  <c r="AC77" i="10"/>
  <c r="AD77" i="10"/>
  <c r="AE77" i="10"/>
  <c r="AF77" i="10"/>
  <c r="AG77" i="10"/>
  <c r="AH77" i="10"/>
  <c r="AI77" i="10"/>
  <c r="AJ77" i="10"/>
  <c r="AK77" i="10"/>
  <c r="AL77" i="10"/>
  <c r="AM77" i="10"/>
  <c r="AN77" i="10"/>
  <c r="AO77" i="10"/>
  <c r="AP77" i="10"/>
  <c r="AQ77" i="10"/>
  <c r="AR77" i="10"/>
  <c r="AS77" i="10"/>
  <c r="AT77" i="10"/>
  <c r="AU77" i="10"/>
  <c r="AV77" i="10"/>
  <c r="AW77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IN80" i="8"/>
  <c r="IO80" i="8"/>
  <c r="IP80" i="8"/>
  <c r="IQ80" i="8"/>
  <c r="IR80" i="8"/>
  <c r="IS80" i="8"/>
  <c r="IT80" i="8"/>
  <c r="IU80" i="8"/>
  <c r="IV80" i="8"/>
  <c r="IW80" i="8"/>
  <c r="IX80" i="8"/>
  <c r="IY80" i="8"/>
  <c r="IZ80" i="8"/>
  <c r="JA80" i="8"/>
  <c r="JB80" i="8"/>
  <c r="JC80" i="8"/>
  <c r="JD80" i="8"/>
  <c r="JE80" i="8"/>
  <c r="JF80" i="8"/>
  <c r="JG80" i="8"/>
  <c r="JH80" i="8"/>
  <c r="JI80" i="8"/>
  <c r="JJ80" i="8"/>
  <c r="JK80" i="8"/>
  <c r="JL80" i="8"/>
  <c r="JM80" i="8"/>
  <c r="JN80" i="8"/>
  <c r="JO80" i="8"/>
  <c r="JP80" i="8"/>
  <c r="JQ80" i="8"/>
  <c r="JR80" i="8"/>
  <c r="JS80" i="8"/>
  <c r="JT80" i="8"/>
  <c r="JU80" i="8"/>
  <c r="JV80" i="8"/>
  <c r="JW80" i="8"/>
  <c r="JX80" i="8"/>
  <c r="JY80" i="8"/>
  <c r="JZ80" i="8"/>
  <c r="KA80" i="8"/>
  <c r="KB80" i="8"/>
  <c r="KC80" i="8"/>
  <c r="KD80" i="8"/>
  <c r="KE80" i="8"/>
  <c r="KF80" i="8"/>
  <c r="KG80" i="8"/>
  <c r="KH80" i="8"/>
  <c r="KI80" i="8"/>
  <c r="KJ80" i="8"/>
  <c r="KK80" i="8"/>
  <c r="KL80" i="8"/>
  <c r="KM80" i="8"/>
  <c r="KN80" i="8"/>
  <c r="KO80" i="8"/>
  <c r="KP80" i="8"/>
  <c r="KQ80" i="8"/>
  <c r="KR80" i="8"/>
  <c r="KS80" i="8"/>
  <c r="KT80" i="8"/>
  <c r="KU80" i="8"/>
  <c r="KV80" i="8"/>
  <c r="KW80" i="8"/>
  <c r="KX80" i="8"/>
  <c r="KY80" i="8"/>
  <c r="KZ80" i="8"/>
  <c r="LA80" i="8"/>
  <c r="LB80" i="8"/>
  <c r="LC80" i="8"/>
  <c r="LD80" i="8"/>
  <c r="LE80" i="8"/>
  <c r="LF80" i="8"/>
  <c r="LG80" i="8"/>
  <c r="LH80" i="8"/>
  <c r="LI80" i="8"/>
  <c r="LJ80" i="8"/>
  <c r="LK80" i="8"/>
  <c r="LL80" i="8"/>
  <c r="LM80" i="8"/>
  <c r="LN80" i="8"/>
  <c r="LO80" i="8"/>
  <c r="LP80" i="8"/>
  <c r="LQ80" i="8"/>
  <c r="LR80" i="8"/>
  <c r="LS80" i="8"/>
  <c r="LT80" i="8"/>
  <c r="LU80" i="8"/>
  <c r="LV80" i="8"/>
  <c r="LW80" i="8"/>
  <c r="LX80" i="8"/>
  <c r="LY80" i="8"/>
  <c r="LZ80" i="8"/>
  <c r="MA80" i="8"/>
  <c r="MB80" i="8"/>
  <c r="MC80" i="8"/>
  <c r="MD80" i="8"/>
  <c r="ME80" i="8"/>
  <c r="MF80" i="8"/>
  <c r="MG80" i="8"/>
  <c r="MH80" i="8"/>
  <c r="MI80" i="8"/>
  <c r="MJ80" i="8"/>
  <c r="MK80" i="8"/>
  <c r="ML80" i="8"/>
  <c r="MM80" i="8"/>
  <c r="MN80" i="8"/>
  <c r="MO80" i="8"/>
  <c r="MP80" i="8"/>
  <c r="MQ80" i="8"/>
  <c r="MR80" i="8"/>
  <c r="MS80" i="8"/>
  <c r="MT80" i="8"/>
  <c r="MU80" i="8"/>
  <c r="MV80" i="8"/>
  <c r="MW80" i="8"/>
  <c r="MX80" i="8"/>
  <c r="MY80" i="8"/>
  <c r="MZ80" i="8"/>
  <c r="NA80" i="8"/>
  <c r="NB80" i="8"/>
  <c r="NC80" i="8"/>
  <c r="ND80" i="8"/>
  <c r="NE80" i="8"/>
  <c r="NF80" i="8"/>
  <c r="NG80" i="8"/>
  <c r="NH80" i="8"/>
  <c r="NI80" i="8"/>
  <c r="NJ80" i="8"/>
  <c r="NK80" i="8"/>
  <c r="NL80" i="8"/>
  <c r="NM80" i="8"/>
  <c r="NN80" i="8"/>
  <c r="NO80" i="8"/>
  <c r="NP80" i="8"/>
  <c r="NQ80" i="8"/>
  <c r="NR80" i="8"/>
  <c r="NS80" i="8"/>
  <c r="NT80" i="8"/>
  <c r="NU80" i="8"/>
  <c r="NV80" i="8"/>
  <c r="NW80" i="8"/>
  <c r="NX80" i="8"/>
  <c r="NY80" i="8"/>
  <c r="NZ80" i="8"/>
  <c r="OA80" i="8"/>
  <c r="OB80" i="8"/>
  <c r="OC80" i="8"/>
  <c r="OD80" i="8"/>
  <c r="OE80" i="8"/>
  <c r="OF80" i="8"/>
  <c r="OG80" i="8"/>
  <c r="OH80" i="8"/>
  <c r="OI80" i="8"/>
  <c r="OJ80" i="8"/>
  <c r="OK80" i="8"/>
  <c r="OL80" i="8"/>
  <c r="OM80" i="8"/>
  <c r="ON80" i="8"/>
  <c r="OO80" i="8"/>
  <c r="OP80" i="8"/>
  <c r="OQ80" i="8"/>
  <c r="OR80" i="8"/>
  <c r="OS80" i="8"/>
  <c r="OT80" i="8"/>
  <c r="OU80" i="8"/>
  <c r="OV80" i="8"/>
  <c r="OW80" i="8"/>
  <c r="OX80" i="8"/>
  <c r="OY80" i="8"/>
  <c r="OZ80" i="8"/>
  <c r="PA80" i="8"/>
  <c r="PB80" i="8"/>
  <c r="PC80" i="8"/>
  <c r="PD80" i="8"/>
  <c r="PE80" i="8"/>
  <c r="PF80" i="8"/>
  <c r="PG80" i="8"/>
  <c r="PH80" i="8"/>
  <c r="PI80" i="8"/>
  <c r="PJ80" i="8"/>
  <c r="PK80" i="8"/>
  <c r="PL80" i="8"/>
  <c r="PM80" i="8"/>
  <c r="PN80" i="8"/>
  <c r="PO80" i="8"/>
  <c r="PP80" i="8"/>
  <c r="PQ80" i="8"/>
  <c r="PR80" i="8"/>
  <c r="PS80" i="8"/>
  <c r="PT80" i="8"/>
  <c r="PU80" i="8"/>
  <c r="PV80" i="8"/>
  <c r="PW80" i="8"/>
  <c r="PX80" i="8"/>
  <c r="PY80" i="8"/>
  <c r="PZ80" i="8"/>
  <c r="QA80" i="8"/>
  <c r="QB80" i="8"/>
  <c r="QC80" i="8"/>
  <c r="QD80" i="8"/>
  <c r="QE80" i="8"/>
  <c r="QF80" i="8"/>
  <c r="QG80" i="8"/>
  <c r="QH80" i="8"/>
  <c r="QI80" i="8"/>
  <c r="QJ80" i="8"/>
  <c r="QK80" i="8"/>
  <c r="QL80" i="8"/>
  <c r="QM80" i="8"/>
  <c r="QN80" i="8"/>
  <c r="QO80" i="8"/>
  <c r="QP80" i="8"/>
  <c r="QQ80" i="8"/>
  <c r="QR80" i="8"/>
  <c r="QS80" i="8"/>
  <c r="QT80" i="8"/>
  <c r="QU80" i="8"/>
  <c r="QV80" i="8"/>
  <c r="QW80" i="8"/>
  <c r="QX80" i="8"/>
  <c r="QY80" i="8"/>
  <c r="QZ80" i="8"/>
  <c r="RA80" i="8"/>
  <c r="RB80" i="8"/>
  <c r="RC80" i="8"/>
  <c r="RD80" i="8"/>
  <c r="RE80" i="8"/>
  <c r="RF80" i="8"/>
  <c r="RG80" i="8"/>
  <c r="RH80" i="8"/>
  <c r="RI80" i="8"/>
  <c r="RJ80" i="8"/>
  <c r="RK80" i="8"/>
  <c r="RL80" i="8"/>
  <c r="RM80" i="8"/>
  <c r="RN80" i="8"/>
  <c r="RO80" i="8"/>
  <c r="RP80" i="8"/>
  <c r="RQ80" i="8"/>
  <c r="RR80" i="8"/>
  <c r="RS80" i="8"/>
  <c r="RT80" i="8"/>
  <c r="RU80" i="8"/>
  <c r="RV80" i="8"/>
  <c r="RW80" i="8"/>
  <c r="RX80" i="8"/>
  <c r="RY80" i="8"/>
  <c r="RZ80" i="8"/>
  <c r="SA80" i="8"/>
  <c r="SB80" i="8"/>
  <c r="SC80" i="8"/>
  <c r="SD80" i="8"/>
  <c r="SE80" i="8"/>
  <c r="SF80" i="8"/>
  <c r="SG80" i="8"/>
  <c r="SH80" i="8"/>
  <c r="SI80" i="8"/>
  <c r="SJ80" i="8"/>
  <c r="SK80" i="8"/>
  <c r="SL80" i="8"/>
  <c r="SM80" i="8"/>
  <c r="SN80" i="8"/>
  <c r="SO80" i="8"/>
  <c r="SP80" i="8"/>
  <c r="SQ80" i="8"/>
  <c r="SR80" i="8"/>
  <c r="SS80" i="8"/>
  <c r="ST80" i="8"/>
  <c r="SU80" i="8"/>
  <c r="SV80" i="8"/>
  <c r="SW80" i="8"/>
  <c r="SX80" i="8"/>
  <c r="SY80" i="8"/>
  <c r="SZ80" i="8"/>
  <c r="TA80" i="8"/>
  <c r="TB80" i="8"/>
  <c r="TC80" i="8"/>
  <c r="TD80" i="8"/>
  <c r="TE80" i="8"/>
  <c r="TF80" i="8"/>
  <c r="TG80" i="8"/>
  <c r="TH80" i="8"/>
  <c r="TI80" i="8"/>
  <c r="TJ80" i="8"/>
  <c r="TK80" i="8"/>
  <c r="TL80" i="8"/>
  <c r="TM80" i="8"/>
  <c r="TN80" i="8"/>
  <c r="TO80" i="8"/>
  <c r="TP80" i="8"/>
  <c r="TQ80" i="8"/>
  <c r="TR80" i="8"/>
  <c r="TS80" i="8"/>
  <c r="TT80" i="8"/>
  <c r="TU80" i="8"/>
  <c r="TV80" i="8"/>
  <c r="TW80" i="8"/>
  <c r="TX80" i="8"/>
  <c r="TY80" i="8"/>
  <c r="TZ80" i="8"/>
  <c r="UA80" i="8"/>
  <c r="UB80" i="8"/>
  <c r="UC80" i="8"/>
  <c r="UD80" i="8"/>
  <c r="UE80" i="8"/>
  <c r="UF80" i="8"/>
  <c r="UG80" i="8"/>
  <c r="UH80" i="8"/>
  <c r="UI80" i="8"/>
  <c r="UJ80" i="8"/>
  <c r="UK80" i="8"/>
  <c r="UL80" i="8"/>
  <c r="UM80" i="8"/>
  <c r="UN80" i="8"/>
  <c r="UO80" i="8"/>
  <c r="UP80" i="8"/>
  <c r="UQ80" i="8"/>
  <c r="UR80" i="8"/>
  <c r="US80" i="8"/>
  <c r="UT80" i="8"/>
  <c r="UU80" i="8"/>
  <c r="UV80" i="8"/>
  <c r="UW80" i="8"/>
  <c r="UX80" i="8"/>
  <c r="UY80" i="8"/>
  <c r="UZ80" i="8"/>
  <c r="VA80" i="8"/>
  <c r="VB80" i="8"/>
  <c r="VC80" i="8"/>
  <c r="VD80" i="8"/>
  <c r="VE80" i="8"/>
  <c r="VF80" i="8"/>
  <c r="VG80" i="8"/>
  <c r="VH80" i="8"/>
  <c r="VI80" i="8"/>
  <c r="VJ80" i="8"/>
  <c r="VK80" i="8"/>
  <c r="VL80" i="8"/>
  <c r="VM80" i="8"/>
  <c r="VN80" i="8"/>
  <c r="VO80" i="8"/>
  <c r="VP80" i="8"/>
  <c r="VQ80" i="8"/>
  <c r="VR80" i="8"/>
  <c r="VS80" i="8"/>
  <c r="VT80" i="8"/>
  <c r="VU80" i="8"/>
  <c r="VV80" i="8"/>
  <c r="VW80" i="8"/>
  <c r="VX80" i="8"/>
  <c r="VY80" i="8"/>
  <c r="VZ80" i="8"/>
  <c r="WA80" i="8"/>
  <c r="WB80" i="8"/>
  <c r="WC80" i="8"/>
  <c r="WD80" i="8"/>
  <c r="WE80" i="8"/>
  <c r="WF80" i="8"/>
  <c r="WG80" i="8"/>
  <c r="WH80" i="8"/>
  <c r="WI80" i="8"/>
  <c r="WJ80" i="8"/>
  <c r="WK80" i="8"/>
  <c r="WL80" i="8"/>
  <c r="WM80" i="8"/>
  <c r="WN80" i="8"/>
  <c r="WO80" i="8"/>
  <c r="WP80" i="8"/>
  <c r="WQ80" i="8"/>
  <c r="WR80" i="8"/>
  <c r="WS80" i="8"/>
  <c r="WT80" i="8"/>
  <c r="WU80" i="8"/>
  <c r="WV80" i="8"/>
  <c r="WW80" i="8"/>
  <c r="WX80" i="8"/>
  <c r="WY80" i="8"/>
  <c r="WZ80" i="8"/>
  <c r="XA80" i="8"/>
  <c r="XB80" i="8"/>
  <c r="XC80" i="8"/>
  <c r="XD80" i="8"/>
  <c r="XE80" i="8"/>
  <c r="XF80" i="8"/>
  <c r="XG80" i="8"/>
  <c r="XH80" i="8"/>
  <c r="XI80" i="8"/>
  <c r="XJ80" i="8"/>
  <c r="XK80" i="8"/>
  <c r="XL80" i="8"/>
  <c r="XM80" i="8"/>
  <c r="XN80" i="8"/>
  <c r="XO80" i="8"/>
  <c r="XP80" i="8"/>
  <c r="XQ80" i="8"/>
  <c r="XR80" i="8"/>
  <c r="XS80" i="8"/>
  <c r="XT80" i="8"/>
  <c r="XU80" i="8"/>
  <c r="XV80" i="8"/>
  <c r="XW80" i="8"/>
  <c r="XX80" i="8"/>
  <c r="XY80" i="8"/>
  <c r="XZ80" i="8"/>
  <c r="YA80" i="8"/>
  <c r="YB80" i="8"/>
  <c r="YC80" i="8"/>
  <c r="YD80" i="8"/>
  <c r="YE80" i="8"/>
  <c r="YF80" i="8"/>
  <c r="YG80" i="8"/>
  <c r="YH80" i="8"/>
  <c r="YI80" i="8"/>
  <c r="YJ80" i="8"/>
  <c r="YK80" i="8"/>
  <c r="YL80" i="8"/>
  <c r="YM80" i="8"/>
  <c r="YN80" i="8"/>
  <c r="YO80" i="8"/>
  <c r="YP80" i="8"/>
  <c r="YQ80" i="8"/>
  <c r="YR80" i="8"/>
  <c r="YS80" i="8"/>
  <c r="YT80" i="8"/>
  <c r="YU80" i="8"/>
  <c r="YV80" i="8"/>
  <c r="YW80" i="8"/>
  <c r="YX80" i="8"/>
  <c r="YY80" i="8"/>
  <c r="YZ80" i="8"/>
  <c r="ZA80" i="8"/>
  <c r="ZB80" i="8"/>
  <c r="ZC80" i="8"/>
  <c r="ZD80" i="8"/>
  <c r="ZE80" i="8"/>
  <c r="ZF80" i="8"/>
  <c r="ZG80" i="8"/>
  <c r="ZH80" i="8"/>
  <c r="ZI80" i="8"/>
  <c r="ZJ80" i="8"/>
  <c r="ZK80" i="8"/>
  <c r="ZL80" i="8"/>
  <c r="ZM80" i="8"/>
  <c r="ZN80" i="8"/>
  <c r="ZO80" i="8"/>
  <c r="ZP80" i="8"/>
  <c r="ZQ80" i="8"/>
  <c r="ZR80" i="8"/>
  <c r="ZS80" i="8"/>
  <c r="ZT80" i="8"/>
  <c r="ZU80" i="8"/>
  <c r="ZV80" i="8"/>
  <c r="ZW80" i="8"/>
  <c r="ZX80" i="8"/>
  <c r="ZY80" i="8"/>
  <c r="ZZ80" i="8"/>
  <c r="AAA80" i="8"/>
  <c r="AAB80" i="8"/>
  <c r="AAC80" i="8"/>
  <c r="AAD80" i="8"/>
  <c r="AAE80" i="8"/>
  <c r="AAF80" i="8"/>
  <c r="AAG80" i="8"/>
  <c r="AAH80" i="8"/>
  <c r="AAI80" i="8"/>
  <c r="AAJ80" i="8"/>
  <c r="AAK80" i="8"/>
  <c r="AAL80" i="8"/>
  <c r="AAM80" i="8"/>
  <c r="AAN80" i="8"/>
  <c r="AAO80" i="8"/>
  <c r="AAP80" i="8"/>
  <c r="AAQ80" i="8"/>
  <c r="AAR80" i="8"/>
  <c r="AAS80" i="8"/>
  <c r="AAT80" i="8"/>
  <c r="AAU80" i="8"/>
  <c r="AAV80" i="8"/>
  <c r="AAW80" i="8"/>
  <c r="IL76" i="8"/>
  <c r="IL77" i="8"/>
  <c r="IL70" i="8"/>
  <c r="IL69" i="8"/>
  <c r="CP62" i="8"/>
  <c r="CQ62" i="8"/>
  <c r="CR62" i="8"/>
  <c r="CS62" i="8"/>
  <c r="CT62" i="8"/>
  <c r="CU62" i="8"/>
  <c r="CV62" i="8"/>
  <c r="CW62" i="8"/>
  <c r="CX62" i="8"/>
  <c r="CY62" i="8"/>
  <c r="CZ62" i="8"/>
  <c r="DA62" i="8"/>
  <c r="DB62" i="8"/>
  <c r="DC62" i="8"/>
  <c r="DD62" i="8"/>
  <c r="DE62" i="8"/>
  <c r="DF62" i="8"/>
  <c r="DG62" i="8"/>
  <c r="DH62" i="8"/>
  <c r="DI62" i="8"/>
  <c r="DJ62" i="8"/>
  <c r="DK62" i="8"/>
  <c r="DL62" i="8"/>
  <c r="DM62" i="8"/>
  <c r="DN62" i="8"/>
  <c r="DO62" i="8"/>
  <c r="DP62" i="8"/>
  <c r="DQ62" i="8"/>
  <c r="DR62" i="8"/>
  <c r="DS62" i="8"/>
  <c r="DT62" i="8"/>
  <c r="DU62" i="8"/>
  <c r="DV62" i="8"/>
  <c r="DW62" i="8"/>
  <c r="DX62" i="8"/>
  <c r="DY62" i="8"/>
  <c r="DZ62" i="8"/>
  <c r="EA62" i="8"/>
  <c r="EB62" i="8"/>
  <c r="EC62" i="8"/>
  <c r="ED62" i="8"/>
  <c r="EE62" i="8"/>
  <c r="EF62" i="8"/>
  <c r="EG62" i="8"/>
  <c r="EH62" i="8"/>
  <c r="EI62" i="8"/>
  <c r="EJ62" i="8"/>
  <c r="EK62" i="8"/>
  <c r="EL62" i="8"/>
  <c r="EM62" i="8"/>
  <c r="EN62" i="8"/>
  <c r="EO62" i="8"/>
  <c r="EP62" i="8"/>
  <c r="EQ62" i="8"/>
  <c r="ER62" i="8"/>
  <c r="ES62" i="8"/>
  <c r="ET62" i="8"/>
  <c r="EU62" i="8"/>
  <c r="EV62" i="8"/>
  <c r="EW62" i="8"/>
  <c r="EX62" i="8"/>
  <c r="EY62" i="8"/>
  <c r="EZ62" i="8"/>
  <c r="FA62" i="8"/>
  <c r="FB62" i="8"/>
  <c r="FC62" i="8"/>
  <c r="FD62" i="8"/>
  <c r="FE62" i="8"/>
  <c r="FF62" i="8"/>
  <c r="FG62" i="8"/>
  <c r="FH62" i="8"/>
  <c r="FI62" i="8"/>
  <c r="FJ62" i="8"/>
  <c r="FK62" i="8"/>
  <c r="FL62" i="8"/>
  <c r="FM62" i="8"/>
  <c r="FN62" i="8"/>
  <c r="FO62" i="8"/>
  <c r="FP62" i="8"/>
  <c r="FQ62" i="8"/>
  <c r="FR62" i="8"/>
  <c r="FS62" i="8"/>
  <c r="FT62" i="8"/>
  <c r="FU62" i="8"/>
  <c r="FV62" i="8"/>
  <c r="FW62" i="8"/>
  <c r="FX62" i="8"/>
  <c r="FY62" i="8"/>
  <c r="FZ62" i="8"/>
  <c r="GA62" i="8"/>
  <c r="GB62" i="8"/>
  <c r="GC62" i="8"/>
  <c r="GD62" i="8"/>
  <c r="GE62" i="8"/>
  <c r="GF62" i="8"/>
  <c r="GG62" i="8"/>
  <c r="GH62" i="8"/>
  <c r="GI62" i="8"/>
  <c r="GJ62" i="8"/>
  <c r="GK62" i="8"/>
  <c r="GL62" i="8"/>
  <c r="GM62" i="8"/>
  <c r="GN62" i="8"/>
  <c r="GO62" i="8"/>
  <c r="GP62" i="8"/>
  <c r="GQ62" i="8"/>
  <c r="GR62" i="8"/>
  <c r="GS62" i="8"/>
  <c r="GT62" i="8"/>
  <c r="GU62" i="8"/>
  <c r="GV62" i="8"/>
  <c r="GW62" i="8"/>
  <c r="GX62" i="8"/>
  <c r="GY62" i="8"/>
  <c r="GZ62" i="8"/>
  <c r="HA62" i="8"/>
  <c r="HB62" i="8"/>
  <c r="HC62" i="8"/>
  <c r="HD62" i="8"/>
  <c r="HE62" i="8"/>
  <c r="HF62" i="8"/>
  <c r="HG62" i="8"/>
  <c r="HH62" i="8"/>
  <c r="HI62" i="8"/>
  <c r="HJ62" i="8"/>
  <c r="HK62" i="8"/>
  <c r="HL62" i="8"/>
  <c r="HM62" i="8"/>
  <c r="HN62" i="8"/>
  <c r="HO62" i="8"/>
  <c r="HP62" i="8"/>
  <c r="HQ62" i="8"/>
  <c r="HR62" i="8"/>
  <c r="HS62" i="8"/>
  <c r="HT62" i="8"/>
  <c r="HU62" i="8"/>
  <c r="HV62" i="8"/>
  <c r="HW62" i="8"/>
  <c r="HX62" i="8"/>
  <c r="HY62" i="8"/>
  <c r="HZ62" i="8"/>
  <c r="IA62" i="8"/>
  <c r="IB62" i="8"/>
  <c r="IC62" i="8"/>
  <c r="ID62" i="8"/>
  <c r="IE62" i="8"/>
  <c r="IF62" i="8"/>
  <c r="IG62" i="8"/>
  <c r="IH62" i="8"/>
  <c r="II62" i="8"/>
  <c r="IJ62" i="8"/>
  <c r="IK62" i="8"/>
  <c r="IL62" i="8"/>
  <c r="IM62" i="8"/>
  <c r="IN62" i="8"/>
  <c r="IO62" i="8"/>
  <c r="IP62" i="8"/>
  <c r="IQ62" i="8"/>
  <c r="IR62" i="8"/>
  <c r="IS62" i="8"/>
  <c r="IT62" i="8"/>
  <c r="IU62" i="8"/>
  <c r="IV62" i="8"/>
  <c r="IW62" i="8"/>
  <c r="IX62" i="8"/>
  <c r="IY62" i="8"/>
  <c r="IZ62" i="8"/>
  <c r="JA62" i="8"/>
  <c r="JB62" i="8"/>
  <c r="JC62" i="8"/>
  <c r="JD62" i="8"/>
  <c r="JE62" i="8"/>
  <c r="JF62" i="8"/>
  <c r="JG62" i="8"/>
  <c r="JH62" i="8"/>
  <c r="JI62" i="8"/>
  <c r="JJ62" i="8"/>
  <c r="JK62" i="8"/>
  <c r="JL62" i="8"/>
  <c r="JM62" i="8"/>
  <c r="JN62" i="8"/>
  <c r="JO62" i="8"/>
  <c r="JP62" i="8"/>
  <c r="JQ62" i="8"/>
  <c r="JR62" i="8"/>
  <c r="JS62" i="8"/>
  <c r="JT62" i="8"/>
  <c r="JU62" i="8"/>
  <c r="JV62" i="8"/>
  <c r="JW62" i="8"/>
  <c r="JX62" i="8"/>
  <c r="JY62" i="8"/>
  <c r="JZ62" i="8"/>
  <c r="KA62" i="8"/>
  <c r="KB62" i="8"/>
  <c r="KC62" i="8"/>
  <c r="KD62" i="8"/>
  <c r="KE62" i="8"/>
  <c r="KF62" i="8"/>
  <c r="KG62" i="8"/>
  <c r="KH62" i="8"/>
  <c r="KI62" i="8"/>
  <c r="KJ62" i="8"/>
  <c r="KK62" i="8"/>
  <c r="KL62" i="8"/>
  <c r="KM62" i="8"/>
  <c r="KN62" i="8"/>
  <c r="KO62" i="8"/>
  <c r="KP62" i="8"/>
  <c r="KQ62" i="8"/>
  <c r="KR62" i="8"/>
  <c r="KS62" i="8"/>
  <c r="KT62" i="8"/>
  <c r="KU62" i="8"/>
  <c r="KV62" i="8"/>
  <c r="KW62" i="8"/>
  <c r="KX62" i="8"/>
  <c r="KY62" i="8"/>
  <c r="KZ62" i="8"/>
  <c r="LA62" i="8"/>
  <c r="LB62" i="8"/>
  <c r="LC62" i="8"/>
  <c r="LD62" i="8"/>
  <c r="LE62" i="8"/>
  <c r="LF62" i="8"/>
  <c r="LG62" i="8"/>
  <c r="LH62" i="8"/>
  <c r="LI62" i="8"/>
  <c r="LJ62" i="8"/>
  <c r="LK62" i="8"/>
  <c r="LL62" i="8"/>
  <c r="LM62" i="8"/>
  <c r="LN62" i="8"/>
  <c r="LO62" i="8"/>
  <c r="LP62" i="8"/>
  <c r="LQ62" i="8"/>
  <c r="LR62" i="8"/>
  <c r="LS62" i="8"/>
  <c r="LT62" i="8"/>
  <c r="LU62" i="8"/>
  <c r="LV62" i="8"/>
  <c r="LW62" i="8"/>
  <c r="LX62" i="8"/>
  <c r="LY62" i="8"/>
  <c r="LZ62" i="8"/>
  <c r="MA62" i="8"/>
  <c r="MB62" i="8"/>
  <c r="MC62" i="8"/>
  <c r="MD62" i="8"/>
  <c r="ME62" i="8"/>
  <c r="MF62" i="8"/>
  <c r="MG62" i="8"/>
  <c r="MH62" i="8"/>
  <c r="MI62" i="8"/>
  <c r="MJ62" i="8"/>
  <c r="MK62" i="8"/>
  <c r="ML62" i="8"/>
  <c r="MM62" i="8"/>
  <c r="MN62" i="8"/>
  <c r="MO62" i="8"/>
  <c r="MP62" i="8"/>
  <c r="MQ62" i="8"/>
  <c r="MR62" i="8"/>
  <c r="MS62" i="8"/>
  <c r="MT62" i="8"/>
  <c r="MU62" i="8"/>
  <c r="MV62" i="8"/>
  <c r="MW62" i="8"/>
  <c r="MX62" i="8"/>
  <c r="MY62" i="8"/>
  <c r="MZ62" i="8"/>
  <c r="NA62" i="8"/>
  <c r="NB62" i="8"/>
  <c r="NC62" i="8"/>
  <c r="ND62" i="8"/>
  <c r="NE62" i="8"/>
  <c r="NF62" i="8"/>
  <c r="NG62" i="8"/>
  <c r="NH62" i="8"/>
  <c r="NI62" i="8"/>
  <c r="NJ62" i="8"/>
  <c r="NK62" i="8"/>
  <c r="NL62" i="8"/>
  <c r="NM62" i="8"/>
  <c r="NN62" i="8"/>
  <c r="NO62" i="8"/>
  <c r="NP62" i="8"/>
  <c r="NQ62" i="8"/>
  <c r="NR62" i="8"/>
  <c r="NS62" i="8"/>
  <c r="NT62" i="8"/>
  <c r="NU62" i="8"/>
  <c r="NV62" i="8"/>
  <c r="NW62" i="8"/>
  <c r="NX62" i="8"/>
  <c r="NY62" i="8"/>
  <c r="NZ62" i="8"/>
  <c r="OA62" i="8"/>
  <c r="OB62" i="8"/>
  <c r="OC62" i="8"/>
  <c r="OD62" i="8"/>
  <c r="OE62" i="8"/>
  <c r="OF62" i="8"/>
  <c r="OG62" i="8"/>
  <c r="OH62" i="8"/>
  <c r="OI62" i="8"/>
  <c r="OJ62" i="8"/>
  <c r="OK62" i="8"/>
  <c r="OL62" i="8"/>
  <c r="OM62" i="8"/>
  <c r="ON62" i="8"/>
  <c r="OO62" i="8"/>
  <c r="OP62" i="8"/>
  <c r="OQ62" i="8"/>
  <c r="OR62" i="8"/>
  <c r="OS62" i="8"/>
  <c r="OT62" i="8"/>
  <c r="OU62" i="8"/>
  <c r="OV62" i="8"/>
  <c r="OW62" i="8"/>
  <c r="OX62" i="8"/>
  <c r="OY62" i="8"/>
  <c r="OZ62" i="8"/>
  <c r="PA62" i="8"/>
  <c r="PB62" i="8"/>
  <c r="PC62" i="8"/>
  <c r="PD62" i="8"/>
  <c r="PE62" i="8"/>
  <c r="PF62" i="8"/>
  <c r="PG62" i="8"/>
  <c r="PH62" i="8"/>
  <c r="PI62" i="8"/>
  <c r="PJ62" i="8"/>
  <c r="PK62" i="8"/>
  <c r="PL62" i="8"/>
  <c r="PM62" i="8"/>
  <c r="PN62" i="8"/>
  <c r="PO62" i="8"/>
  <c r="PP62" i="8"/>
  <c r="PQ62" i="8"/>
  <c r="PR62" i="8"/>
  <c r="PS62" i="8"/>
  <c r="PT62" i="8"/>
  <c r="PU62" i="8"/>
  <c r="PV62" i="8"/>
  <c r="PW62" i="8"/>
  <c r="PX62" i="8"/>
  <c r="PY62" i="8"/>
  <c r="PZ62" i="8"/>
  <c r="QA62" i="8"/>
  <c r="QB62" i="8"/>
  <c r="QC62" i="8"/>
  <c r="QD62" i="8"/>
  <c r="QE62" i="8"/>
  <c r="QF62" i="8"/>
  <c r="QG62" i="8"/>
  <c r="QH62" i="8"/>
  <c r="QI62" i="8"/>
  <c r="QJ62" i="8"/>
  <c r="QK62" i="8"/>
  <c r="QL62" i="8"/>
  <c r="QM62" i="8"/>
  <c r="QN62" i="8"/>
  <c r="QO62" i="8"/>
  <c r="QP62" i="8"/>
  <c r="QQ62" i="8"/>
  <c r="QR62" i="8"/>
  <c r="QS62" i="8"/>
  <c r="QT62" i="8"/>
  <c r="QU62" i="8"/>
  <c r="QV62" i="8"/>
  <c r="QW62" i="8"/>
  <c r="QX62" i="8"/>
  <c r="QY62" i="8"/>
  <c r="QZ62" i="8"/>
  <c r="RA62" i="8"/>
  <c r="RB62" i="8"/>
  <c r="RC62" i="8"/>
  <c r="RD62" i="8"/>
  <c r="RE62" i="8"/>
  <c r="RF62" i="8"/>
  <c r="RG62" i="8"/>
  <c r="RH62" i="8"/>
  <c r="RI62" i="8"/>
  <c r="RJ62" i="8"/>
  <c r="RK62" i="8"/>
  <c r="RL62" i="8"/>
  <c r="RM62" i="8"/>
  <c r="RN62" i="8"/>
  <c r="RO62" i="8"/>
  <c r="RP62" i="8"/>
  <c r="RQ62" i="8"/>
  <c r="RR62" i="8"/>
  <c r="RS62" i="8"/>
  <c r="RT62" i="8"/>
  <c r="RU62" i="8"/>
  <c r="RV62" i="8"/>
  <c r="RW62" i="8"/>
  <c r="RX62" i="8"/>
  <c r="RY62" i="8"/>
  <c r="RZ62" i="8"/>
  <c r="SA62" i="8"/>
  <c r="SB62" i="8"/>
  <c r="SC62" i="8"/>
  <c r="SD62" i="8"/>
  <c r="SE62" i="8"/>
  <c r="SF62" i="8"/>
  <c r="SG62" i="8"/>
  <c r="SH62" i="8"/>
  <c r="SI62" i="8"/>
  <c r="SJ62" i="8"/>
  <c r="SK62" i="8"/>
  <c r="SL62" i="8"/>
  <c r="SM62" i="8"/>
  <c r="SN62" i="8"/>
  <c r="SO62" i="8"/>
  <c r="SP62" i="8"/>
  <c r="SQ62" i="8"/>
  <c r="SR62" i="8"/>
  <c r="SS62" i="8"/>
  <c r="ST62" i="8"/>
  <c r="SU62" i="8"/>
  <c r="SV62" i="8"/>
  <c r="SW62" i="8"/>
  <c r="SX62" i="8"/>
  <c r="SY62" i="8"/>
  <c r="SZ62" i="8"/>
  <c r="TA62" i="8"/>
  <c r="TB62" i="8"/>
  <c r="TC62" i="8"/>
  <c r="TD62" i="8"/>
  <c r="TE62" i="8"/>
  <c r="TF62" i="8"/>
  <c r="TG62" i="8"/>
  <c r="TH62" i="8"/>
  <c r="TI62" i="8"/>
  <c r="TJ62" i="8"/>
  <c r="TK62" i="8"/>
  <c r="TL62" i="8"/>
  <c r="TM62" i="8"/>
  <c r="TN62" i="8"/>
  <c r="TO62" i="8"/>
  <c r="TP62" i="8"/>
  <c r="CN58" i="8"/>
  <c r="CN59" i="8"/>
  <c r="CN54" i="8"/>
  <c r="CN53" i="8"/>
  <c r="C71" i="10"/>
  <c r="CN52" i="8"/>
  <c r="AE48" i="8"/>
  <c r="AF48" i="8"/>
  <c r="AG48" i="8"/>
  <c r="AH48" i="8"/>
  <c r="AI48" i="8"/>
  <c r="AJ48" i="8"/>
  <c r="AK48" i="8"/>
  <c r="AL48" i="8"/>
  <c r="AM48" i="8"/>
  <c r="AN48" i="8"/>
  <c r="AO48" i="8"/>
  <c r="AP48" i="8"/>
  <c r="AQ48" i="8"/>
  <c r="AR48" i="8"/>
  <c r="AS48" i="8"/>
  <c r="AT48" i="8"/>
  <c r="AU48" i="8"/>
  <c r="AV48" i="8"/>
  <c r="AW48" i="8"/>
  <c r="AX48" i="8"/>
  <c r="AY48" i="8"/>
  <c r="AZ48" i="8"/>
  <c r="BA48" i="8"/>
  <c r="BB48" i="8"/>
  <c r="BC48" i="8"/>
  <c r="BD48" i="8"/>
  <c r="BE48" i="8"/>
  <c r="BF48" i="8"/>
  <c r="BG48" i="8"/>
  <c r="BH48" i="8"/>
  <c r="BI48" i="8"/>
  <c r="BJ48" i="8"/>
  <c r="BK48" i="8"/>
  <c r="BL48" i="8"/>
  <c r="BM48" i="8"/>
  <c r="BN48" i="8"/>
  <c r="BO48" i="8"/>
  <c r="BP48" i="8"/>
  <c r="BQ48" i="8"/>
  <c r="BR48" i="8"/>
  <c r="BS48" i="8"/>
  <c r="BT48" i="8"/>
  <c r="BU48" i="8"/>
  <c r="BV48" i="8"/>
  <c r="BW48" i="8"/>
  <c r="BX48" i="8"/>
  <c r="BY48" i="8"/>
  <c r="BZ48" i="8"/>
  <c r="CA48" i="8"/>
  <c r="CB48" i="8"/>
  <c r="CC48" i="8"/>
  <c r="CD48" i="8"/>
  <c r="CE48" i="8"/>
  <c r="CF48" i="8"/>
  <c r="CG48" i="8"/>
  <c r="CH48" i="8"/>
  <c r="CI48" i="8"/>
  <c r="CJ48" i="8"/>
  <c r="CK48" i="8"/>
  <c r="CL48" i="8"/>
  <c r="CM48" i="8"/>
  <c r="CN48" i="8"/>
  <c r="CO48" i="8"/>
  <c r="CP48" i="8"/>
  <c r="CQ48" i="8"/>
  <c r="CR48" i="8"/>
  <c r="CS48" i="8"/>
  <c r="CT48" i="8"/>
  <c r="CU48" i="8"/>
  <c r="CV48" i="8"/>
  <c r="CW48" i="8"/>
  <c r="CX48" i="8"/>
  <c r="CY48" i="8"/>
  <c r="CZ48" i="8"/>
  <c r="DA48" i="8"/>
  <c r="DB48" i="8"/>
  <c r="DC48" i="8"/>
  <c r="DD48" i="8"/>
  <c r="DE48" i="8"/>
  <c r="DF48" i="8"/>
  <c r="DG48" i="8"/>
  <c r="DH48" i="8"/>
  <c r="DI48" i="8"/>
  <c r="DJ48" i="8"/>
  <c r="DK48" i="8"/>
  <c r="DL48" i="8"/>
  <c r="DM48" i="8"/>
  <c r="DN48" i="8"/>
  <c r="DO48" i="8"/>
  <c r="DP48" i="8"/>
  <c r="DQ48" i="8"/>
  <c r="DR48" i="8"/>
  <c r="DS48" i="8"/>
  <c r="DT48" i="8"/>
  <c r="DU48" i="8"/>
  <c r="DV48" i="8"/>
  <c r="DW48" i="8"/>
  <c r="DX48" i="8"/>
  <c r="DY48" i="8"/>
  <c r="DZ48" i="8"/>
  <c r="EA48" i="8"/>
  <c r="EB48" i="8"/>
  <c r="EC48" i="8"/>
  <c r="ED48" i="8"/>
  <c r="EE48" i="8"/>
  <c r="EF48" i="8"/>
  <c r="EG48" i="8"/>
  <c r="EH48" i="8"/>
  <c r="EI48" i="8"/>
  <c r="EJ48" i="8"/>
  <c r="EK48" i="8"/>
  <c r="EL48" i="8"/>
  <c r="EM48" i="8"/>
  <c r="EN48" i="8"/>
  <c r="EO48" i="8"/>
  <c r="EP48" i="8"/>
  <c r="EQ48" i="8"/>
  <c r="ER48" i="8"/>
  <c r="ES48" i="8"/>
  <c r="ET48" i="8"/>
  <c r="EU48" i="8"/>
  <c r="EV48" i="8"/>
  <c r="EW48" i="8"/>
  <c r="EX48" i="8"/>
  <c r="EY48" i="8"/>
  <c r="EZ48" i="8"/>
  <c r="FA48" i="8"/>
  <c r="FB48" i="8"/>
  <c r="FC48" i="8"/>
  <c r="FD48" i="8"/>
  <c r="FE48" i="8"/>
  <c r="FF48" i="8"/>
  <c r="FG48" i="8"/>
  <c r="FH48" i="8"/>
  <c r="FI48" i="8"/>
  <c r="FJ48" i="8"/>
  <c r="FK48" i="8"/>
  <c r="FL48" i="8"/>
  <c r="FM48" i="8"/>
  <c r="FN48" i="8"/>
  <c r="FO48" i="8"/>
  <c r="FP48" i="8"/>
  <c r="FQ48" i="8"/>
  <c r="FR48" i="8"/>
  <c r="FS48" i="8"/>
  <c r="FT48" i="8"/>
  <c r="FU48" i="8"/>
  <c r="FV48" i="8"/>
  <c r="FW48" i="8"/>
  <c r="FX48" i="8"/>
  <c r="FY48" i="8"/>
  <c r="FZ48" i="8"/>
  <c r="GA48" i="8"/>
  <c r="GB48" i="8"/>
  <c r="GC48" i="8"/>
  <c r="GD48" i="8"/>
  <c r="GE48" i="8"/>
  <c r="GF48" i="8"/>
  <c r="GG48" i="8"/>
  <c r="GH48" i="8"/>
  <c r="GI48" i="8"/>
  <c r="GJ48" i="8"/>
  <c r="GK48" i="8"/>
  <c r="GL48" i="8"/>
  <c r="GM48" i="8"/>
  <c r="GN48" i="8"/>
  <c r="GO48" i="8"/>
  <c r="GP48" i="8"/>
  <c r="GQ48" i="8"/>
  <c r="GR48" i="8"/>
  <c r="GS48" i="8"/>
  <c r="GT48" i="8"/>
  <c r="GU48" i="8"/>
  <c r="GV48" i="8"/>
  <c r="GW48" i="8"/>
  <c r="GX48" i="8"/>
  <c r="GY48" i="8"/>
  <c r="GZ48" i="8"/>
  <c r="HA48" i="8"/>
  <c r="HB48" i="8"/>
  <c r="HC48" i="8"/>
  <c r="HD48" i="8"/>
  <c r="HE48" i="8"/>
  <c r="HF48" i="8"/>
  <c r="HG48" i="8"/>
  <c r="HH48" i="8"/>
  <c r="HI48" i="8"/>
  <c r="HJ48" i="8"/>
  <c r="HK48" i="8"/>
  <c r="HL48" i="8"/>
  <c r="HM48" i="8"/>
  <c r="HN48" i="8"/>
  <c r="HO48" i="8"/>
  <c r="HP48" i="8"/>
  <c r="HQ48" i="8"/>
  <c r="HR48" i="8"/>
  <c r="HS48" i="8"/>
  <c r="HT48" i="8"/>
  <c r="HU48" i="8"/>
  <c r="HV48" i="8"/>
  <c r="HW48" i="8"/>
  <c r="HX48" i="8"/>
  <c r="HY48" i="8"/>
  <c r="HZ48" i="8"/>
  <c r="IA48" i="8"/>
  <c r="IB48" i="8"/>
  <c r="IC48" i="8"/>
  <c r="ID48" i="8"/>
  <c r="IE48" i="8"/>
  <c r="IF48" i="8"/>
  <c r="IG48" i="8"/>
  <c r="IH48" i="8"/>
  <c r="II48" i="8"/>
  <c r="IJ48" i="8"/>
  <c r="IK48" i="8"/>
  <c r="IL48" i="8"/>
  <c r="IM48" i="8"/>
  <c r="IN48" i="8"/>
  <c r="IO48" i="8"/>
  <c r="IP48" i="8"/>
  <c r="IQ48" i="8"/>
  <c r="IR48" i="8"/>
  <c r="IS48" i="8"/>
  <c r="IT48" i="8"/>
  <c r="IU48" i="8"/>
  <c r="IV48" i="8"/>
  <c r="IW48" i="8"/>
  <c r="IX48" i="8"/>
  <c r="IY48" i="8"/>
  <c r="IZ48" i="8"/>
  <c r="JA48" i="8"/>
  <c r="JB48" i="8"/>
  <c r="JC48" i="8"/>
  <c r="JD48" i="8"/>
  <c r="JE48" i="8"/>
  <c r="JF48" i="8"/>
  <c r="JG48" i="8"/>
  <c r="JH48" i="8"/>
  <c r="JI48" i="8"/>
  <c r="JJ48" i="8"/>
  <c r="JK48" i="8"/>
  <c r="JL48" i="8"/>
  <c r="JM48" i="8"/>
  <c r="JN48" i="8"/>
  <c r="JO48" i="8"/>
  <c r="JP48" i="8"/>
  <c r="JQ48" i="8"/>
  <c r="JR48" i="8"/>
  <c r="JS48" i="8"/>
  <c r="JT48" i="8"/>
  <c r="JU48" i="8"/>
  <c r="JV48" i="8"/>
  <c r="JW48" i="8"/>
  <c r="JX48" i="8"/>
  <c r="JY48" i="8"/>
  <c r="JZ48" i="8"/>
  <c r="KA48" i="8"/>
  <c r="KB48" i="8"/>
  <c r="KC48" i="8"/>
  <c r="KD48" i="8"/>
  <c r="KE48" i="8"/>
  <c r="KF48" i="8"/>
  <c r="KG48" i="8"/>
  <c r="KH48" i="8"/>
  <c r="KI48" i="8"/>
  <c r="KJ48" i="8"/>
  <c r="KK48" i="8"/>
  <c r="KL48" i="8"/>
  <c r="KM48" i="8"/>
  <c r="KN48" i="8"/>
  <c r="KO48" i="8"/>
  <c r="KP48" i="8"/>
  <c r="KQ48" i="8"/>
  <c r="KR48" i="8"/>
  <c r="KS48" i="8"/>
  <c r="KT48" i="8"/>
  <c r="KU48" i="8"/>
  <c r="KV48" i="8"/>
  <c r="KW48" i="8"/>
  <c r="KX48" i="8"/>
  <c r="KY48" i="8"/>
  <c r="KZ48" i="8"/>
  <c r="LA48" i="8"/>
  <c r="LB48" i="8"/>
  <c r="LC48" i="8"/>
  <c r="LD48" i="8"/>
  <c r="LE48" i="8"/>
  <c r="LF48" i="8"/>
  <c r="LG48" i="8"/>
  <c r="LH48" i="8"/>
  <c r="LI48" i="8"/>
  <c r="LJ48" i="8"/>
  <c r="LK48" i="8"/>
  <c r="LL48" i="8"/>
  <c r="LM48" i="8"/>
  <c r="LN48" i="8"/>
  <c r="LO48" i="8"/>
  <c r="LP48" i="8"/>
  <c r="LQ48" i="8"/>
  <c r="LR48" i="8"/>
  <c r="LS48" i="8"/>
  <c r="LT48" i="8"/>
  <c r="LU48" i="8"/>
  <c r="LV48" i="8"/>
  <c r="LW48" i="8"/>
  <c r="LX48" i="8"/>
  <c r="LY48" i="8"/>
  <c r="LZ48" i="8"/>
  <c r="MA48" i="8"/>
  <c r="MB48" i="8"/>
  <c r="MC48" i="8"/>
  <c r="MD48" i="8"/>
  <c r="ME48" i="8"/>
  <c r="MF48" i="8"/>
  <c r="MG48" i="8"/>
  <c r="MH48" i="8"/>
  <c r="MI48" i="8"/>
  <c r="MJ48" i="8"/>
  <c r="MK48" i="8"/>
  <c r="ML48" i="8"/>
  <c r="MM48" i="8"/>
  <c r="MN48" i="8"/>
  <c r="MO48" i="8"/>
  <c r="MP48" i="8"/>
  <c r="MQ48" i="8"/>
  <c r="MR48" i="8"/>
  <c r="MS48" i="8"/>
  <c r="MT48" i="8"/>
  <c r="MU48" i="8"/>
  <c r="MV48" i="8"/>
  <c r="MW48" i="8"/>
  <c r="MX48" i="8"/>
  <c r="MY48" i="8"/>
  <c r="MZ48" i="8"/>
  <c r="NA48" i="8"/>
  <c r="NB48" i="8"/>
  <c r="NC48" i="8"/>
  <c r="ND48" i="8"/>
  <c r="NE48" i="8"/>
  <c r="NF48" i="8"/>
  <c r="NG48" i="8"/>
  <c r="NH48" i="8"/>
  <c r="NI48" i="8"/>
  <c r="NJ48" i="8"/>
  <c r="NK48" i="8"/>
  <c r="NL48" i="8"/>
  <c r="NM48" i="8"/>
  <c r="NN48" i="8"/>
  <c r="NO48" i="8"/>
  <c r="NP48" i="8"/>
  <c r="NQ48" i="8"/>
  <c r="NR48" i="8"/>
  <c r="NS48" i="8"/>
  <c r="NT48" i="8"/>
  <c r="NU48" i="8"/>
  <c r="NV48" i="8"/>
  <c r="NW48" i="8"/>
  <c r="NX48" i="8"/>
  <c r="NY48" i="8"/>
  <c r="NZ48" i="8"/>
  <c r="OA48" i="8"/>
  <c r="OB48" i="8"/>
  <c r="OC48" i="8"/>
  <c r="OD48" i="8"/>
  <c r="OE48" i="8"/>
  <c r="OF48" i="8"/>
  <c r="OG48" i="8"/>
  <c r="OH48" i="8"/>
  <c r="OI48" i="8"/>
  <c r="OJ48" i="8"/>
  <c r="OK48" i="8"/>
  <c r="OL48" i="8"/>
  <c r="OM48" i="8"/>
  <c r="ON48" i="8"/>
  <c r="OO48" i="8"/>
  <c r="OP48" i="8"/>
  <c r="OQ48" i="8"/>
  <c r="OR48" i="8"/>
  <c r="OS48" i="8"/>
  <c r="OT48" i="8"/>
  <c r="OU48" i="8"/>
  <c r="OV48" i="8"/>
  <c r="OW48" i="8"/>
  <c r="OX48" i="8"/>
  <c r="OY48" i="8"/>
  <c r="OZ48" i="8"/>
  <c r="PA48" i="8"/>
  <c r="PB48" i="8"/>
  <c r="PC48" i="8"/>
  <c r="PD48" i="8"/>
  <c r="PE48" i="8"/>
  <c r="PF48" i="8"/>
  <c r="PG48" i="8"/>
  <c r="PH48" i="8"/>
  <c r="PI48" i="8"/>
  <c r="PJ48" i="8"/>
  <c r="PK48" i="8"/>
  <c r="PL48" i="8"/>
  <c r="PM48" i="8"/>
  <c r="PN48" i="8"/>
  <c r="PO48" i="8"/>
  <c r="PP48" i="8"/>
  <c r="PQ48" i="8"/>
  <c r="PR48" i="8"/>
  <c r="PS48" i="8"/>
  <c r="PT48" i="8"/>
  <c r="PU48" i="8"/>
  <c r="PV48" i="8"/>
  <c r="PW48" i="8"/>
  <c r="PX48" i="8"/>
  <c r="PY48" i="8"/>
  <c r="PZ48" i="8"/>
  <c r="QA48" i="8"/>
  <c r="QB48" i="8"/>
  <c r="QC48" i="8"/>
  <c r="QD48" i="8"/>
  <c r="QE48" i="8"/>
  <c r="QF48" i="8"/>
  <c r="QG48" i="8"/>
  <c r="AC44" i="8"/>
  <c r="AC45" i="8"/>
  <c r="AC42" i="8"/>
  <c r="AC41" i="8"/>
  <c r="AC48" i="8"/>
  <c r="AD49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AG34" i="8"/>
  <c r="AH34" i="8"/>
  <c r="AI34" i="8"/>
  <c r="AJ34" i="8"/>
  <c r="AK34" i="8"/>
  <c r="AL34" i="8"/>
  <c r="AM34" i="8"/>
  <c r="AN34" i="8"/>
  <c r="AO34" i="8"/>
  <c r="AP34" i="8"/>
  <c r="AQ34" i="8"/>
  <c r="AR34" i="8"/>
  <c r="AS34" i="8"/>
  <c r="AT34" i="8"/>
  <c r="AU34" i="8"/>
  <c r="AV34" i="8"/>
  <c r="AW34" i="8"/>
  <c r="AX34" i="8"/>
  <c r="AY34" i="8"/>
  <c r="AZ34" i="8"/>
  <c r="BA34" i="8"/>
  <c r="BB34" i="8"/>
  <c r="BC34" i="8"/>
  <c r="BD34" i="8"/>
  <c r="BE34" i="8"/>
  <c r="BF34" i="8"/>
  <c r="BG34" i="8"/>
  <c r="BH34" i="8"/>
  <c r="BI34" i="8"/>
  <c r="BJ34" i="8"/>
  <c r="BK34" i="8"/>
  <c r="BL34" i="8"/>
  <c r="BM34" i="8"/>
  <c r="BN34" i="8"/>
  <c r="BO34" i="8"/>
  <c r="BP34" i="8"/>
  <c r="BQ34" i="8"/>
  <c r="BR34" i="8"/>
  <c r="BS34" i="8"/>
  <c r="BT34" i="8"/>
  <c r="BU34" i="8"/>
  <c r="BV34" i="8"/>
  <c r="BW34" i="8"/>
  <c r="BX34" i="8"/>
  <c r="BY34" i="8"/>
  <c r="BZ34" i="8"/>
  <c r="CA34" i="8"/>
  <c r="CB34" i="8"/>
  <c r="CC34" i="8"/>
  <c r="CD34" i="8"/>
  <c r="CE34" i="8"/>
  <c r="CF34" i="8"/>
  <c r="CG34" i="8"/>
  <c r="CH34" i="8"/>
  <c r="CI34" i="8"/>
  <c r="CJ34" i="8"/>
  <c r="CK34" i="8"/>
  <c r="CL34" i="8"/>
  <c r="CM34" i="8"/>
  <c r="CN34" i="8"/>
  <c r="CO34" i="8"/>
  <c r="CP34" i="8"/>
  <c r="CQ34" i="8"/>
  <c r="CR34" i="8"/>
  <c r="CS34" i="8"/>
  <c r="CT34" i="8"/>
  <c r="CU34" i="8"/>
  <c r="CV34" i="8"/>
  <c r="CW34" i="8"/>
  <c r="CX34" i="8"/>
  <c r="CY34" i="8"/>
  <c r="CZ34" i="8"/>
  <c r="DA34" i="8"/>
  <c r="DB34" i="8"/>
  <c r="DC34" i="8"/>
  <c r="DD34" i="8"/>
  <c r="DE34" i="8"/>
  <c r="DF34" i="8"/>
  <c r="DG34" i="8"/>
  <c r="DH34" i="8"/>
  <c r="DI34" i="8"/>
  <c r="DJ34" i="8"/>
  <c r="DK34" i="8"/>
  <c r="DL34" i="8"/>
  <c r="DM34" i="8"/>
  <c r="DN34" i="8"/>
  <c r="DO34" i="8"/>
  <c r="DP34" i="8"/>
  <c r="DQ34" i="8"/>
  <c r="DR34" i="8"/>
  <c r="DS34" i="8"/>
  <c r="DT34" i="8"/>
  <c r="DU34" i="8"/>
  <c r="DV34" i="8"/>
  <c r="DW34" i="8"/>
  <c r="DX34" i="8"/>
  <c r="DY34" i="8"/>
  <c r="DZ34" i="8"/>
  <c r="EA34" i="8"/>
  <c r="EB34" i="8"/>
  <c r="EC34" i="8"/>
  <c r="ED34" i="8"/>
  <c r="EE34" i="8"/>
  <c r="EF34" i="8"/>
  <c r="EG34" i="8"/>
  <c r="EH34" i="8"/>
  <c r="EI34" i="8"/>
  <c r="EJ34" i="8"/>
  <c r="EK34" i="8"/>
  <c r="EL34" i="8"/>
  <c r="EM34" i="8"/>
  <c r="EN34" i="8"/>
  <c r="EO34" i="8"/>
  <c r="EP34" i="8"/>
  <c r="EQ34" i="8"/>
  <c r="ER34" i="8"/>
  <c r="ES34" i="8"/>
  <c r="ET34" i="8"/>
  <c r="EU34" i="8"/>
  <c r="EV34" i="8"/>
  <c r="EW34" i="8"/>
  <c r="EX34" i="8"/>
  <c r="EY34" i="8"/>
  <c r="EZ34" i="8"/>
  <c r="FA34" i="8"/>
  <c r="FB34" i="8"/>
  <c r="FC34" i="8"/>
  <c r="FD34" i="8"/>
  <c r="FE34" i="8"/>
  <c r="FF34" i="8"/>
  <c r="FG34" i="8"/>
  <c r="FH34" i="8"/>
  <c r="FI34" i="8"/>
  <c r="FJ34" i="8"/>
  <c r="FK34" i="8"/>
  <c r="FL34" i="8"/>
  <c r="FM34" i="8"/>
  <c r="FN34" i="8"/>
  <c r="FO34" i="8"/>
  <c r="FP34" i="8"/>
  <c r="FQ34" i="8"/>
  <c r="FR34" i="8"/>
  <c r="FS34" i="8"/>
  <c r="FT34" i="8"/>
  <c r="FU34" i="8"/>
  <c r="FV34" i="8"/>
  <c r="FW34" i="8"/>
  <c r="FX34" i="8"/>
  <c r="FY34" i="8"/>
  <c r="FZ34" i="8"/>
  <c r="GA34" i="8"/>
  <c r="GB34" i="8"/>
  <c r="GC34" i="8"/>
  <c r="GD34" i="8"/>
  <c r="GE34" i="8"/>
  <c r="GF34" i="8"/>
  <c r="GG34" i="8"/>
  <c r="GH34" i="8"/>
  <c r="GI34" i="8"/>
  <c r="GJ34" i="8"/>
  <c r="GK34" i="8"/>
  <c r="GL34" i="8"/>
  <c r="GM34" i="8"/>
  <c r="GN34" i="8"/>
  <c r="GO34" i="8"/>
  <c r="GP34" i="8"/>
  <c r="GQ34" i="8"/>
  <c r="GR34" i="8"/>
  <c r="GS34" i="8"/>
  <c r="GT34" i="8"/>
  <c r="GU34" i="8"/>
  <c r="GV34" i="8"/>
  <c r="GW34" i="8"/>
  <c r="GX34" i="8"/>
  <c r="GY34" i="8"/>
  <c r="GZ34" i="8"/>
  <c r="HA34" i="8"/>
  <c r="HB34" i="8"/>
  <c r="HC34" i="8"/>
  <c r="HD34" i="8"/>
  <c r="HE34" i="8"/>
  <c r="HF34" i="8"/>
  <c r="HG34" i="8"/>
  <c r="HH34" i="8"/>
  <c r="HI34" i="8"/>
  <c r="HJ34" i="8"/>
  <c r="HK34" i="8"/>
  <c r="HL34" i="8"/>
  <c r="HM34" i="8"/>
  <c r="HN34" i="8"/>
  <c r="HO34" i="8"/>
  <c r="HP34" i="8"/>
  <c r="HQ34" i="8"/>
  <c r="HR34" i="8"/>
  <c r="HS34" i="8"/>
  <c r="HT34" i="8"/>
  <c r="HU34" i="8"/>
  <c r="HV34" i="8"/>
  <c r="HW34" i="8"/>
  <c r="HX34" i="8"/>
  <c r="HY34" i="8"/>
  <c r="HZ34" i="8"/>
  <c r="IA34" i="8"/>
  <c r="IB34" i="8"/>
  <c r="IC34" i="8"/>
  <c r="ID34" i="8"/>
  <c r="IE34" i="8"/>
  <c r="IF34" i="8"/>
  <c r="IG34" i="8"/>
  <c r="IH34" i="8"/>
  <c r="II34" i="8"/>
  <c r="IJ34" i="8"/>
  <c r="IK34" i="8"/>
  <c r="IL34" i="8"/>
  <c r="IM34" i="8"/>
  <c r="IN34" i="8"/>
  <c r="IO34" i="8"/>
  <c r="IP34" i="8"/>
  <c r="IQ34" i="8"/>
  <c r="IR34" i="8"/>
  <c r="IS34" i="8"/>
  <c r="IT34" i="8"/>
  <c r="IU34" i="8"/>
  <c r="IV34" i="8"/>
  <c r="IW34" i="8"/>
  <c r="IX34" i="8"/>
  <c r="IY34" i="8"/>
  <c r="IZ34" i="8"/>
  <c r="JA34" i="8"/>
  <c r="JB34" i="8"/>
  <c r="JC34" i="8"/>
  <c r="JD34" i="8"/>
  <c r="JE34" i="8"/>
  <c r="JF34" i="8"/>
  <c r="JG34" i="8"/>
  <c r="JH34" i="8"/>
  <c r="JI34" i="8"/>
  <c r="JJ34" i="8"/>
  <c r="JK34" i="8"/>
  <c r="JL34" i="8"/>
  <c r="JM34" i="8"/>
  <c r="JN34" i="8"/>
  <c r="JO34" i="8"/>
  <c r="JP34" i="8"/>
  <c r="JQ34" i="8"/>
  <c r="JR34" i="8"/>
  <c r="JS34" i="8"/>
  <c r="JT34" i="8"/>
  <c r="JU34" i="8"/>
  <c r="JV34" i="8"/>
  <c r="JW34" i="8"/>
  <c r="JX34" i="8"/>
  <c r="JY34" i="8"/>
  <c r="JZ34" i="8"/>
  <c r="KA34" i="8"/>
  <c r="KB34" i="8"/>
  <c r="KC34" i="8"/>
  <c r="KD34" i="8"/>
  <c r="KE34" i="8"/>
  <c r="KF34" i="8"/>
  <c r="KG34" i="8"/>
  <c r="KH34" i="8"/>
  <c r="KI34" i="8"/>
  <c r="KJ34" i="8"/>
  <c r="KK34" i="8"/>
  <c r="KL34" i="8"/>
  <c r="KM34" i="8"/>
  <c r="KN34" i="8"/>
  <c r="KO34" i="8"/>
  <c r="KP34" i="8"/>
  <c r="KQ34" i="8"/>
  <c r="KR34" i="8"/>
  <c r="KS34" i="8"/>
  <c r="KT34" i="8"/>
  <c r="KU34" i="8"/>
  <c r="KV34" i="8"/>
  <c r="KW34" i="8"/>
  <c r="KX34" i="8"/>
  <c r="KY34" i="8"/>
  <c r="KZ34" i="8"/>
  <c r="LA34" i="8"/>
  <c r="LB34" i="8"/>
  <c r="LC34" i="8"/>
  <c r="LD34" i="8"/>
  <c r="LE34" i="8"/>
  <c r="LF34" i="8"/>
  <c r="LG34" i="8"/>
  <c r="LH34" i="8"/>
  <c r="LI34" i="8"/>
  <c r="LJ34" i="8"/>
  <c r="LK34" i="8"/>
  <c r="LL34" i="8"/>
  <c r="LM34" i="8"/>
  <c r="LN34" i="8"/>
  <c r="LO34" i="8"/>
  <c r="LP34" i="8"/>
  <c r="LQ34" i="8"/>
  <c r="LR34" i="8"/>
  <c r="LS34" i="8"/>
  <c r="LT34" i="8"/>
  <c r="LU34" i="8"/>
  <c r="LV34" i="8"/>
  <c r="LW34" i="8"/>
  <c r="LX34" i="8"/>
  <c r="LY34" i="8"/>
  <c r="LZ34" i="8"/>
  <c r="MA34" i="8"/>
  <c r="MB34" i="8"/>
  <c r="MC34" i="8"/>
  <c r="MD34" i="8"/>
  <c r="ME34" i="8"/>
  <c r="MF34" i="8"/>
  <c r="MG34" i="8"/>
  <c r="MH34" i="8"/>
  <c r="MI34" i="8"/>
  <c r="MJ34" i="8"/>
  <c r="MK34" i="8"/>
  <c r="ML34" i="8"/>
  <c r="MM34" i="8"/>
  <c r="MN34" i="8"/>
  <c r="MO34" i="8"/>
  <c r="MP34" i="8"/>
  <c r="MQ34" i="8"/>
  <c r="MR34" i="8"/>
  <c r="MS34" i="8"/>
  <c r="MT34" i="8"/>
  <c r="MU34" i="8"/>
  <c r="MV34" i="8"/>
  <c r="MW34" i="8"/>
  <c r="MX34" i="8"/>
  <c r="MY34" i="8"/>
  <c r="MZ34" i="8"/>
  <c r="NA34" i="8"/>
  <c r="NB34" i="8"/>
  <c r="NC34" i="8"/>
  <c r="ND34" i="8"/>
  <c r="NE34" i="8"/>
  <c r="NF34" i="8"/>
  <c r="NG34" i="8"/>
  <c r="NH34" i="8"/>
  <c r="NI34" i="8"/>
  <c r="NJ34" i="8"/>
  <c r="NK34" i="8"/>
  <c r="NL34" i="8"/>
  <c r="NM34" i="8"/>
  <c r="NN34" i="8"/>
  <c r="NO34" i="8"/>
  <c r="NP34" i="8"/>
  <c r="NQ34" i="8"/>
  <c r="NR34" i="8"/>
  <c r="NS34" i="8"/>
  <c r="NT34" i="8"/>
  <c r="NU34" i="8"/>
  <c r="NV34" i="8"/>
  <c r="NW34" i="8"/>
  <c r="NX34" i="8"/>
  <c r="NY34" i="8"/>
  <c r="NZ34" i="8"/>
  <c r="OA34" i="8"/>
  <c r="OB34" i="8"/>
  <c r="OC34" i="8"/>
  <c r="OD34" i="8"/>
  <c r="OE34" i="8"/>
  <c r="OF34" i="8"/>
  <c r="OG34" i="8"/>
  <c r="OH34" i="8"/>
  <c r="OI34" i="8"/>
  <c r="OJ34" i="8"/>
  <c r="OK34" i="8"/>
  <c r="OL34" i="8"/>
  <c r="OM34" i="8"/>
  <c r="ON34" i="8"/>
  <c r="OO34" i="8"/>
  <c r="OP34" i="8"/>
  <c r="OQ34" i="8"/>
  <c r="OR34" i="8"/>
  <c r="OS34" i="8"/>
  <c r="OT34" i="8"/>
  <c r="OU34" i="8"/>
  <c r="OV34" i="8"/>
  <c r="OW34" i="8"/>
  <c r="OX34" i="8"/>
  <c r="OY34" i="8"/>
  <c r="OZ34" i="8"/>
  <c r="PA34" i="8"/>
  <c r="PB34" i="8"/>
  <c r="PC34" i="8"/>
  <c r="PD34" i="8"/>
  <c r="PE34" i="8"/>
  <c r="PF34" i="8"/>
  <c r="PG34" i="8"/>
  <c r="C30" i="8"/>
  <c r="C31" i="8"/>
  <c r="C26" i="8"/>
  <c r="C25" i="8"/>
  <c r="C65" i="10"/>
  <c r="GA16" i="8"/>
  <c r="GB16" i="8"/>
  <c r="GC16" i="8"/>
  <c r="GD16" i="8"/>
  <c r="GE16" i="8"/>
  <c r="GF16" i="8"/>
  <c r="GG16" i="8"/>
  <c r="GH16" i="8"/>
  <c r="GI16" i="8"/>
  <c r="GJ16" i="8"/>
  <c r="GK16" i="8"/>
  <c r="GL16" i="8"/>
  <c r="GM16" i="8"/>
  <c r="GN16" i="8"/>
  <c r="GO16" i="8"/>
  <c r="GP16" i="8"/>
  <c r="GQ16" i="8"/>
  <c r="GR16" i="8"/>
  <c r="GS16" i="8"/>
  <c r="GT16" i="8"/>
  <c r="GU16" i="8"/>
  <c r="GV16" i="8"/>
  <c r="GW16" i="8"/>
  <c r="GX16" i="8"/>
  <c r="GY16" i="8"/>
  <c r="GZ16" i="8"/>
  <c r="HA16" i="8"/>
  <c r="HB16" i="8"/>
  <c r="HC16" i="8"/>
  <c r="HD16" i="8"/>
  <c r="HE16" i="8"/>
  <c r="HF16" i="8"/>
  <c r="HG16" i="8"/>
  <c r="HH16" i="8"/>
  <c r="HI16" i="8"/>
  <c r="HJ16" i="8"/>
  <c r="HK16" i="8"/>
  <c r="HL16" i="8"/>
  <c r="HM16" i="8"/>
  <c r="HN16" i="8"/>
  <c r="HO16" i="8"/>
  <c r="HP16" i="8"/>
  <c r="HQ16" i="8"/>
  <c r="HR16" i="8"/>
  <c r="HS16" i="8"/>
  <c r="HT16" i="8"/>
  <c r="HU16" i="8"/>
  <c r="HV16" i="8"/>
  <c r="HW16" i="8"/>
  <c r="HX16" i="8"/>
  <c r="HY16" i="8"/>
  <c r="HZ16" i="8"/>
  <c r="IA16" i="8"/>
  <c r="IB16" i="8"/>
  <c r="IC16" i="8"/>
  <c r="ID16" i="8"/>
  <c r="IE16" i="8"/>
  <c r="IF16" i="8"/>
  <c r="IG16" i="8"/>
  <c r="IH16" i="8"/>
  <c r="II16" i="8"/>
  <c r="IJ16" i="8"/>
  <c r="IK16" i="8"/>
  <c r="IL16" i="8"/>
  <c r="IM16" i="8"/>
  <c r="IN16" i="8"/>
  <c r="IO16" i="8"/>
  <c r="IP16" i="8"/>
  <c r="IQ16" i="8"/>
  <c r="IR16" i="8"/>
  <c r="IS16" i="8"/>
  <c r="IT16" i="8"/>
  <c r="IU16" i="8"/>
  <c r="IV16" i="8"/>
  <c r="IW16" i="8"/>
  <c r="IX16" i="8"/>
  <c r="IY16" i="8"/>
  <c r="IZ16" i="8"/>
  <c r="JA16" i="8"/>
  <c r="JB16" i="8"/>
  <c r="JC16" i="8"/>
  <c r="JD16" i="8"/>
  <c r="JE16" i="8"/>
  <c r="JF16" i="8"/>
  <c r="JG16" i="8"/>
  <c r="JH16" i="8"/>
  <c r="JI16" i="8"/>
  <c r="JJ16" i="8"/>
  <c r="JK16" i="8"/>
  <c r="JL16" i="8"/>
  <c r="JM16" i="8"/>
  <c r="JN16" i="8"/>
  <c r="JO16" i="8"/>
  <c r="JP16" i="8"/>
  <c r="JQ16" i="8"/>
  <c r="JR16" i="8"/>
  <c r="JS16" i="8"/>
  <c r="JT16" i="8"/>
  <c r="JU16" i="8"/>
  <c r="JV16" i="8"/>
  <c r="JW16" i="8"/>
  <c r="JX16" i="8"/>
  <c r="JY16" i="8"/>
  <c r="JZ16" i="8"/>
  <c r="KA16" i="8"/>
  <c r="KB16" i="8"/>
  <c r="KC16" i="8"/>
  <c r="KD16" i="8"/>
  <c r="KE16" i="8"/>
  <c r="KF16" i="8"/>
  <c r="KG16" i="8"/>
  <c r="KH16" i="8"/>
  <c r="KI16" i="8"/>
  <c r="KJ16" i="8"/>
  <c r="KK16" i="8"/>
  <c r="KL16" i="8"/>
  <c r="KM16" i="8"/>
  <c r="KN16" i="8"/>
  <c r="KO16" i="8"/>
  <c r="KP16" i="8"/>
  <c r="KQ16" i="8"/>
  <c r="KR16" i="8"/>
  <c r="KS16" i="8"/>
  <c r="KT16" i="8"/>
  <c r="KU16" i="8"/>
  <c r="KV16" i="8"/>
  <c r="KW16" i="8"/>
  <c r="KX16" i="8"/>
  <c r="KY16" i="8"/>
  <c r="KZ16" i="8"/>
  <c r="LA16" i="8"/>
  <c r="LB16" i="8"/>
  <c r="LC16" i="8"/>
  <c r="LD16" i="8"/>
  <c r="LE16" i="8"/>
  <c r="LF16" i="8"/>
  <c r="LG16" i="8"/>
  <c r="LH16" i="8"/>
  <c r="LI16" i="8"/>
  <c r="LJ16" i="8"/>
  <c r="LK16" i="8"/>
  <c r="LL16" i="8"/>
  <c r="LM16" i="8"/>
  <c r="LN16" i="8"/>
  <c r="LO16" i="8"/>
  <c r="LP16" i="8"/>
  <c r="LQ16" i="8"/>
  <c r="LR16" i="8"/>
  <c r="LS16" i="8"/>
  <c r="LT16" i="8"/>
  <c r="LU16" i="8"/>
  <c r="LV16" i="8"/>
  <c r="LW16" i="8"/>
  <c r="LX16" i="8"/>
  <c r="LY16" i="8"/>
  <c r="LZ16" i="8"/>
  <c r="MA16" i="8"/>
  <c r="MB16" i="8"/>
  <c r="MC16" i="8"/>
  <c r="MD16" i="8"/>
  <c r="ME16" i="8"/>
  <c r="MF16" i="8"/>
  <c r="MG16" i="8"/>
  <c r="MH16" i="8"/>
  <c r="MI16" i="8"/>
  <c r="MJ16" i="8"/>
  <c r="MK16" i="8"/>
  <c r="ML16" i="8"/>
  <c r="MM16" i="8"/>
  <c r="MN16" i="8"/>
  <c r="MO16" i="8"/>
  <c r="MP16" i="8"/>
  <c r="MQ16" i="8"/>
  <c r="MR16" i="8"/>
  <c r="MS16" i="8"/>
  <c r="MT16" i="8"/>
  <c r="MU16" i="8"/>
  <c r="MV16" i="8"/>
  <c r="MW16" i="8"/>
  <c r="MX16" i="8"/>
  <c r="MY16" i="8"/>
  <c r="MZ16" i="8"/>
  <c r="NA16" i="8"/>
  <c r="NB16" i="8"/>
  <c r="NC16" i="8"/>
  <c r="ND16" i="8"/>
  <c r="NE16" i="8"/>
  <c r="NF16" i="8"/>
  <c r="NG16" i="8"/>
  <c r="NH16" i="8"/>
  <c r="NI16" i="8"/>
  <c r="NJ16" i="8"/>
  <c r="NK16" i="8"/>
  <c r="NL16" i="8"/>
  <c r="NM16" i="8"/>
  <c r="NN16" i="8"/>
  <c r="NO16" i="8"/>
  <c r="NP16" i="8"/>
  <c r="NQ16" i="8"/>
  <c r="NR16" i="8"/>
  <c r="NS16" i="8"/>
  <c r="NT16" i="8"/>
  <c r="NU16" i="8"/>
  <c r="NV16" i="8"/>
  <c r="NW16" i="8"/>
  <c r="NX16" i="8"/>
  <c r="NY16" i="8"/>
  <c r="NZ16" i="8"/>
  <c r="OA16" i="8"/>
  <c r="OB16" i="8"/>
  <c r="OC16" i="8"/>
  <c r="OD16" i="8"/>
  <c r="OE16" i="8"/>
  <c r="OF16" i="8"/>
  <c r="OG16" i="8"/>
  <c r="OH16" i="8"/>
  <c r="OI16" i="8"/>
  <c r="OJ16" i="8"/>
  <c r="OK16" i="8"/>
  <c r="OL16" i="8"/>
  <c r="OM16" i="8"/>
  <c r="ON16" i="8"/>
  <c r="OO16" i="8"/>
  <c r="OP16" i="8"/>
  <c r="OQ16" i="8"/>
  <c r="OR16" i="8"/>
  <c r="OS16" i="8"/>
  <c r="OT16" i="8"/>
  <c r="OU16" i="8"/>
  <c r="OV16" i="8"/>
  <c r="OW16" i="8"/>
  <c r="OX16" i="8"/>
  <c r="OY16" i="8"/>
  <c r="OZ16" i="8"/>
  <c r="PA16" i="8"/>
  <c r="PB16" i="8"/>
  <c r="PC16" i="8"/>
  <c r="PD16" i="8"/>
  <c r="PE16" i="8"/>
  <c r="PF16" i="8"/>
  <c r="PG16" i="8"/>
  <c r="PH16" i="8"/>
  <c r="PI16" i="8"/>
  <c r="PJ16" i="8"/>
  <c r="PK16" i="8"/>
  <c r="PL16" i="8"/>
  <c r="PM16" i="8"/>
  <c r="PN16" i="8"/>
  <c r="PO16" i="8"/>
  <c r="PP16" i="8"/>
  <c r="PQ16" i="8"/>
  <c r="PR16" i="8"/>
  <c r="PS16" i="8"/>
  <c r="PT16" i="8"/>
  <c r="PU16" i="8"/>
  <c r="PV16" i="8"/>
  <c r="PW16" i="8"/>
  <c r="PX16" i="8"/>
  <c r="PY16" i="8"/>
  <c r="PZ16" i="8"/>
  <c r="QA16" i="8"/>
  <c r="QB16" i="8"/>
  <c r="QC16" i="8"/>
  <c r="QD16" i="8"/>
  <c r="QE16" i="8"/>
  <c r="QF16" i="8"/>
  <c r="QG16" i="8"/>
  <c r="QH16" i="8"/>
  <c r="QI16" i="8"/>
  <c r="QJ16" i="8"/>
  <c r="QK16" i="8"/>
  <c r="QL16" i="8"/>
  <c r="QM16" i="8"/>
  <c r="QN16" i="8"/>
  <c r="QO16" i="8"/>
  <c r="QP16" i="8"/>
  <c r="QQ16" i="8"/>
  <c r="QR16" i="8"/>
  <c r="QS16" i="8"/>
  <c r="QT16" i="8"/>
  <c r="QU16" i="8"/>
  <c r="QV16" i="8"/>
  <c r="QW16" i="8"/>
  <c r="QX16" i="8"/>
  <c r="QY16" i="8"/>
  <c r="QZ16" i="8"/>
  <c r="RA16" i="8"/>
  <c r="RB16" i="8"/>
  <c r="RC16" i="8"/>
  <c r="RD16" i="8"/>
  <c r="RE16" i="8"/>
  <c r="RF16" i="8"/>
  <c r="RG16" i="8"/>
  <c r="RH16" i="8"/>
  <c r="RI16" i="8"/>
  <c r="RJ16" i="8"/>
  <c r="RK16" i="8"/>
  <c r="RL16" i="8"/>
  <c r="RM16" i="8"/>
  <c r="RN16" i="8"/>
  <c r="RO16" i="8"/>
  <c r="RP16" i="8"/>
  <c r="RQ16" i="8"/>
  <c r="RR16" i="8"/>
  <c r="RS16" i="8"/>
  <c r="RT16" i="8"/>
  <c r="RU16" i="8"/>
  <c r="RV16" i="8"/>
  <c r="RW16" i="8"/>
  <c r="RX16" i="8"/>
  <c r="RY16" i="8"/>
  <c r="RZ16" i="8"/>
  <c r="SA16" i="8"/>
  <c r="SB16" i="8"/>
  <c r="SC16" i="8"/>
  <c r="SD16" i="8"/>
  <c r="SE16" i="8"/>
  <c r="SF16" i="8"/>
  <c r="SG16" i="8"/>
  <c r="SH16" i="8"/>
  <c r="SI16" i="8"/>
  <c r="SJ16" i="8"/>
  <c r="SK16" i="8"/>
  <c r="SL16" i="8"/>
  <c r="SM16" i="8"/>
  <c r="SN16" i="8"/>
  <c r="SO16" i="8"/>
  <c r="SP16" i="8"/>
  <c r="SQ16" i="8"/>
  <c r="SR16" i="8"/>
  <c r="SS16" i="8"/>
  <c r="ST16" i="8"/>
  <c r="SU16" i="8"/>
  <c r="SV16" i="8"/>
  <c r="SW16" i="8"/>
  <c r="SX16" i="8"/>
  <c r="SY16" i="8"/>
  <c r="SZ16" i="8"/>
  <c r="TA16" i="8"/>
  <c r="FY11" i="8"/>
  <c r="FY5" i="8"/>
  <c r="FY6" i="8"/>
  <c r="C60" i="10"/>
  <c r="FB130" i="7"/>
  <c r="AY149" i="10"/>
  <c r="FB116" i="7"/>
  <c r="FB127" i="7"/>
  <c r="AX94" i="12"/>
  <c r="BK94" i="12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DF115" i="7"/>
  <c r="DF117" i="7"/>
  <c r="DF118" i="7"/>
  <c r="DF114" i="7"/>
  <c r="DF122" i="7"/>
  <c r="DF128" i="7"/>
  <c r="GB89" i="7"/>
  <c r="DN96" i="7"/>
  <c r="DQ96" i="7"/>
  <c r="DT96" i="7"/>
  <c r="DW96" i="7"/>
  <c r="DZ96" i="7"/>
  <c r="EC96" i="7"/>
  <c r="EF96" i="7"/>
  <c r="EI96" i="7"/>
  <c r="EL96" i="7"/>
  <c r="EO96" i="7"/>
  <c r="ER96" i="7"/>
  <c r="EU96" i="7"/>
  <c r="EX96" i="7"/>
  <c r="FA96" i="7"/>
  <c r="FD96" i="7"/>
  <c r="FG96" i="7"/>
  <c r="FJ96" i="7"/>
  <c r="DH90" i="7"/>
  <c r="DH91" i="7"/>
  <c r="DH87" i="7"/>
  <c r="DH95" i="7"/>
  <c r="DK98" i="7"/>
  <c r="BU69" i="7"/>
  <c r="CA69" i="7"/>
  <c r="CG69" i="7"/>
  <c r="CM69" i="7"/>
  <c r="CS69" i="7"/>
  <c r="CY69" i="7"/>
  <c r="DE69" i="7"/>
  <c r="DK69" i="7"/>
  <c r="DQ69" i="7"/>
  <c r="DW69" i="7"/>
  <c r="EC69" i="7"/>
  <c r="EI69" i="7"/>
  <c r="EO69" i="7"/>
  <c r="EU69" i="7"/>
  <c r="FA69" i="7"/>
  <c r="BI63" i="7"/>
  <c r="BI64" i="7"/>
  <c r="BI60" i="7"/>
  <c r="BI68" i="7"/>
  <c r="BI74" i="7"/>
  <c r="BJ74" i="7"/>
  <c r="BK74" i="7"/>
  <c r="BL74" i="7"/>
  <c r="BM74" i="7"/>
  <c r="BN74" i="7"/>
  <c r="E615" i="3"/>
  <c r="F615" i="3"/>
  <c r="G615" i="3"/>
  <c r="H615" i="3"/>
  <c r="D610" i="3"/>
  <c r="E610" i="3"/>
  <c r="F610" i="3"/>
  <c r="G610" i="3"/>
  <c r="E591" i="3"/>
  <c r="F591" i="3"/>
  <c r="G591" i="3"/>
  <c r="H591" i="3"/>
  <c r="KQ49" i="7"/>
  <c r="O42" i="7"/>
  <c r="U42" i="7"/>
  <c r="AA42" i="7"/>
  <c r="AG42" i="7"/>
  <c r="AM42" i="7"/>
  <c r="AS42" i="7"/>
  <c r="AY42" i="7"/>
  <c r="BE42" i="7"/>
  <c r="BK42" i="7"/>
  <c r="BQ42" i="7"/>
  <c r="BW42" i="7"/>
  <c r="CC42" i="7"/>
  <c r="CI42" i="7"/>
  <c r="CO42" i="7"/>
  <c r="CU42" i="7"/>
  <c r="DA42" i="7"/>
  <c r="DG42" i="7"/>
  <c r="DM42" i="7"/>
  <c r="DS42" i="7"/>
  <c r="DY42" i="7"/>
  <c r="EE42" i="7"/>
  <c r="EK42" i="7"/>
  <c r="EQ42" i="7"/>
  <c r="EW42" i="7"/>
  <c r="FC42" i="7"/>
  <c r="FI42" i="7"/>
  <c r="FO42" i="7"/>
  <c r="FU42" i="7"/>
  <c r="GA42" i="7"/>
  <c r="GG42" i="7"/>
  <c r="GM42" i="7"/>
  <c r="GS42" i="7"/>
  <c r="GY42" i="7"/>
  <c r="HE42" i="7"/>
  <c r="HK42" i="7"/>
  <c r="HQ42" i="7"/>
  <c r="HW42" i="7"/>
  <c r="IC42" i="7"/>
  <c r="II42" i="7"/>
  <c r="IO42" i="7"/>
  <c r="IU42" i="7"/>
  <c r="JA42" i="7"/>
  <c r="JG42" i="7"/>
  <c r="JM42" i="7"/>
  <c r="JS42" i="7"/>
  <c r="JY42" i="7"/>
  <c r="KE42" i="7"/>
  <c r="KK42" i="7"/>
  <c r="KQ42" i="7"/>
  <c r="C36" i="7"/>
  <c r="C37" i="7"/>
  <c r="C33" i="7"/>
  <c r="EX2" i="7"/>
  <c r="EY2" i="7"/>
  <c r="EZ2" i="7"/>
  <c r="FA2" i="7"/>
  <c r="FB2" i="7"/>
  <c r="EW2" i="7"/>
  <c r="EV2" i="7"/>
  <c r="EU2" i="7"/>
  <c r="ET2" i="7"/>
  <c r="ES2" i="7"/>
  <c r="ER2" i="7"/>
  <c r="EQ2" i="7"/>
  <c r="EL2" i="7"/>
  <c r="EM2" i="7"/>
  <c r="EN2" i="7"/>
  <c r="EO2" i="7"/>
  <c r="EP2" i="7"/>
  <c r="EK2" i="7"/>
  <c r="EJ2" i="7"/>
  <c r="EI2" i="7"/>
  <c r="EH2" i="7"/>
  <c r="EG2" i="7"/>
  <c r="EF2" i="7"/>
  <c r="EE2" i="7"/>
  <c r="DZ2" i="7"/>
  <c r="EA2" i="7"/>
  <c r="EB2" i="7"/>
  <c r="EC2" i="7"/>
  <c r="ED2" i="7"/>
  <c r="DY2" i="7"/>
  <c r="DT2" i="7"/>
  <c r="DU2" i="7"/>
  <c r="DV2" i="7"/>
  <c r="DW2" i="7"/>
  <c r="DX2" i="7"/>
  <c r="DS2" i="7"/>
  <c r="DN2" i="7"/>
  <c r="DO2" i="7"/>
  <c r="DP2" i="7"/>
  <c r="DQ2" i="7"/>
  <c r="DR2" i="7"/>
  <c r="DM2" i="7"/>
  <c r="DH2" i="7"/>
  <c r="DI2" i="7"/>
  <c r="DJ2" i="7"/>
  <c r="DK2" i="7"/>
  <c r="DL2" i="7"/>
  <c r="DG2" i="7"/>
  <c r="BJ15" i="7"/>
  <c r="BM15" i="7"/>
  <c r="BP15" i="7"/>
  <c r="BS15" i="7"/>
  <c r="BV15" i="7"/>
  <c r="BY15" i="7"/>
  <c r="CB15" i="7"/>
  <c r="CE15" i="7"/>
  <c r="CH15" i="7"/>
  <c r="CK15" i="7"/>
  <c r="CN15" i="7"/>
  <c r="CQ15" i="7"/>
  <c r="CT15" i="7"/>
  <c r="CW15" i="7"/>
  <c r="CZ15" i="7"/>
  <c r="DC15" i="7"/>
  <c r="DF15" i="7"/>
  <c r="DI15" i="7"/>
  <c r="DL15" i="7"/>
  <c r="DO15" i="7"/>
  <c r="DR15" i="7"/>
  <c r="DU15" i="7"/>
  <c r="DX15" i="7"/>
  <c r="EA15" i="7"/>
  <c r="ED15" i="7"/>
  <c r="EG15" i="7"/>
  <c r="EJ15" i="7"/>
  <c r="EM15" i="7"/>
  <c r="EP15" i="7"/>
  <c r="ES15" i="7"/>
  <c r="EV15" i="7"/>
  <c r="EY15" i="7"/>
  <c r="FB15" i="7"/>
  <c r="FE15" i="7"/>
  <c r="FH15" i="7"/>
  <c r="FK15" i="7"/>
  <c r="FN15" i="7"/>
  <c r="FQ15" i="7"/>
  <c r="FT15" i="7"/>
  <c r="FW15" i="7"/>
  <c r="FZ15" i="7"/>
  <c r="BD10" i="7"/>
  <c r="BD11" i="7"/>
  <c r="BD7" i="7"/>
  <c r="BD14" i="7"/>
  <c r="BD20" i="7"/>
  <c r="BE20" i="7"/>
  <c r="BF20" i="7"/>
  <c r="DJ140" i="7"/>
  <c r="DJ199" i="7"/>
  <c r="DJ170" i="7"/>
  <c r="DR140" i="7"/>
  <c r="DR150" i="7"/>
  <c r="DR199" i="7"/>
  <c r="DR170" i="7"/>
  <c r="DR179" i="7"/>
  <c r="DN140" i="7"/>
  <c r="DN199" i="7"/>
  <c r="DN170" i="7"/>
  <c r="DV140" i="7"/>
  <c r="DV150" i="7"/>
  <c r="DV199" i="7"/>
  <c r="DV170" i="7"/>
  <c r="DV179" i="7"/>
  <c r="ED140" i="7"/>
  <c r="ED150" i="7"/>
  <c r="ED199" i="7"/>
  <c r="ED170" i="7"/>
  <c r="ED179" i="7"/>
  <c r="DZ140" i="7"/>
  <c r="DZ199" i="7"/>
  <c r="DZ170" i="7"/>
  <c r="DZ179" i="7"/>
  <c r="EC186" i="7"/>
  <c r="EH140" i="7"/>
  <c r="EH150" i="7"/>
  <c r="EH199" i="7"/>
  <c r="EH170" i="7"/>
  <c r="EH179" i="7"/>
  <c r="EP140" i="7"/>
  <c r="EP150" i="7"/>
  <c r="EP199" i="7"/>
  <c r="EP170" i="7"/>
  <c r="EP179" i="7"/>
  <c r="EL140" i="7"/>
  <c r="EL199" i="7"/>
  <c r="EL170" i="7"/>
  <c r="EL179" i="7"/>
  <c r="EO186" i="7"/>
  <c r="ET140" i="7"/>
  <c r="ET150" i="7"/>
  <c r="ET199" i="7"/>
  <c r="ET170" i="7"/>
  <c r="ET179" i="7"/>
  <c r="FB140" i="7"/>
  <c r="FB150" i="7"/>
  <c r="FB199" i="7"/>
  <c r="FB170" i="7"/>
  <c r="FB179" i="7"/>
  <c r="EX140" i="7"/>
  <c r="EX199" i="7"/>
  <c r="EX170" i="7"/>
  <c r="EX179" i="7"/>
  <c r="FA186" i="7"/>
  <c r="DG199" i="7"/>
  <c r="DG170" i="7"/>
  <c r="DS140" i="7"/>
  <c r="DS150" i="7"/>
  <c r="DS199" i="7"/>
  <c r="DS170" i="7"/>
  <c r="DS179" i="7"/>
  <c r="EU140" i="7"/>
  <c r="EU150" i="7"/>
  <c r="EU199" i="7"/>
  <c r="EU170" i="7"/>
  <c r="EU179" i="7"/>
  <c r="EX186" i="7"/>
  <c r="DI140" i="7"/>
  <c r="DI199" i="7"/>
  <c r="DI170" i="7"/>
  <c r="DQ140" i="7"/>
  <c r="DQ150" i="7"/>
  <c r="DQ199" i="7"/>
  <c r="DQ170" i="7"/>
  <c r="DQ179" i="7"/>
  <c r="DT186" i="7"/>
  <c r="DU140" i="7"/>
  <c r="DU150" i="7"/>
  <c r="DU199" i="7"/>
  <c r="DU170" i="7"/>
  <c r="DU179" i="7"/>
  <c r="EC140" i="7"/>
  <c r="EC150" i="7"/>
  <c r="EC199" i="7"/>
  <c r="EC170" i="7"/>
  <c r="EC179" i="7"/>
  <c r="EF186" i="7"/>
  <c r="EE140" i="7"/>
  <c r="EE150" i="7"/>
  <c r="EE199" i="7"/>
  <c r="EE170" i="7"/>
  <c r="EE179" i="7"/>
  <c r="EI140" i="7"/>
  <c r="EI150" i="7"/>
  <c r="EI199" i="7"/>
  <c r="EI170" i="7"/>
  <c r="EI179" i="7"/>
  <c r="EL186" i="7"/>
  <c r="EO140" i="7"/>
  <c r="EO150" i="7"/>
  <c r="EO199" i="7"/>
  <c r="EO170" i="7"/>
  <c r="EO179" i="7"/>
  <c r="ER186" i="7"/>
  <c r="EQ140" i="7"/>
  <c r="EQ150" i="7"/>
  <c r="EQ199" i="7"/>
  <c r="EQ170" i="7"/>
  <c r="EQ179" i="7"/>
  <c r="FA140" i="7"/>
  <c r="FA150" i="7"/>
  <c r="FA199" i="7"/>
  <c r="FA170" i="7"/>
  <c r="FA179" i="7"/>
  <c r="FD186" i="7"/>
  <c r="BF99" i="12"/>
  <c r="BK99" i="12"/>
  <c r="GB100" i="7"/>
  <c r="DL140" i="7"/>
  <c r="DL199" i="7"/>
  <c r="DL170" i="7"/>
  <c r="DH140" i="7"/>
  <c r="DH199" i="7"/>
  <c r="DH170" i="7"/>
  <c r="DP140" i="7"/>
  <c r="DP150" i="7"/>
  <c r="DP199" i="7"/>
  <c r="DP170" i="7"/>
  <c r="DX140" i="7"/>
  <c r="DX150" i="7"/>
  <c r="DX199" i="7"/>
  <c r="DX170" i="7"/>
  <c r="DX179" i="7"/>
  <c r="DT140" i="7"/>
  <c r="DT199" i="7"/>
  <c r="DT170" i="7"/>
  <c r="DT179" i="7"/>
  <c r="DW186" i="7"/>
  <c r="EB140" i="7"/>
  <c r="EB150" i="7"/>
  <c r="EB199" i="7"/>
  <c r="EB170" i="7"/>
  <c r="EB179" i="7"/>
  <c r="EF140" i="7"/>
  <c r="EF199" i="7"/>
  <c r="EF170" i="7"/>
  <c r="EF179" i="7"/>
  <c r="EI186" i="7"/>
  <c r="EJ140" i="7"/>
  <c r="EJ150" i="7"/>
  <c r="EJ199" i="7"/>
  <c r="EJ170" i="7"/>
  <c r="EJ179" i="7"/>
  <c r="EN140" i="7"/>
  <c r="EN150" i="7"/>
  <c r="EN199" i="7"/>
  <c r="EN170" i="7"/>
  <c r="EN179" i="7"/>
  <c r="ER140" i="7"/>
  <c r="ER199" i="7"/>
  <c r="ER170" i="7"/>
  <c r="ER179" i="7"/>
  <c r="EU186" i="7"/>
  <c r="EV140" i="7"/>
  <c r="EV150" i="7"/>
  <c r="EV199" i="7"/>
  <c r="EV170" i="7"/>
  <c r="EV179" i="7"/>
  <c r="EZ140" i="7"/>
  <c r="EZ150" i="7"/>
  <c r="EZ199" i="7"/>
  <c r="EZ170" i="7"/>
  <c r="EZ179" i="7"/>
  <c r="DK140" i="7"/>
  <c r="DK199" i="7"/>
  <c r="DK170" i="7"/>
  <c r="DM140" i="7"/>
  <c r="DM199" i="7"/>
  <c r="DM170" i="7"/>
  <c r="DO140" i="7"/>
  <c r="DO150" i="7"/>
  <c r="DO199" i="7"/>
  <c r="DO170" i="7"/>
  <c r="DW140" i="7"/>
  <c r="DW150" i="7"/>
  <c r="DW199" i="7"/>
  <c r="DW170" i="7"/>
  <c r="DW179" i="7"/>
  <c r="DZ186" i="7"/>
  <c r="DY140" i="7"/>
  <c r="DY150" i="7"/>
  <c r="DY199" i="7"/>
  <c r="DY170" i="7"/>
  <c r="DY179" i="7"/>
  <c r="EA140" i="7"/>
  <c r="EA150" i="7"/>
  <c r="EA199" i="7"/>
  <c r="EA170" i="7"/>
  <c r="EA179" i="7"/>
  <c r="EG140" i="7"/>
  <c r="EG150" i="7"/>
  <c r="EG199" i="7"/>
  <c r="EG170" i="7"/>
  <c r="EG179" i="7"/>
  <c r="EK140" i="7"/>
  <c r="EK150" i="7"/>
  <c r="EK199" i="7"/>
  <c r="EK170" i="7"/>
  <c r="EK179" i="7"/>
  <c r="EM140" i="7"/>
  <c r="EM150" i="7"/>
  <c r="EM199" i="7"/>
  <c r="EM170" i="7"/>
  <c r="EM179" i="7"/>
  <c r="ES140" i="7"/>
  <c r="ES150" i="7"/>
  <c r="ES199" i="7"/>
  <c r="ES170" i="7"/>
  <c r="ES179" i="7"/>
  <c r="EW140" i="7"/>
  <c r="EW150" i="7"/>
  <c r="EW199" i="7"/>
  <c r="EW170" i="7"/>
  <c r="EW179" i="7"/>
  <c r="EY140" i="7"/>
  <c r="EY150" i="7"/>
  <c r="EY199" i="7"/>
  <c r="EY170" i="7"/>
  <c r="EY179" i="7"/>
  <c r="O60" i="12"/>
  <c r="BK60" i="12"/>
  <c r="P86" i="10"/>
  <c r="I137" i="14"/>
  <c r="C229" i="11"/>
  <c r="C209" i="11"/>
  <c r="J49" i="14"/>
  <c r="J79" i="14"/>
  <c r="J146" i="14"/>
  <c r="J81" i="14"/>
  <c r="J152" i="14"/>
  <c r="I109" i="14"/>
  <c r="J148" i="14"/>
  <c r="J143" i="14"/>
  <c r="I111" i="14"/>
  <c r="J51" i="14"/>
  <c r="J117" i="14"/>
  <c r="H102" i="14"/>
  <c r="G105" i="14"/>
  <c r="J114" i="14"/>
  <c r="J19" i="14"/>
  <c r="H107" i="14"/>
  <c r="K97" i="14"/>
  <c r="I15" i="14"/>
  <c r="I139" i="14"/>
  <c r="J17" i="14"/>
  <c r="I141" i="14"/>
  <c r="I77" i="14"/>
  <c r="J193" i="14"/>
  <c r="J47" i="14"/>
  <c r="I195" i="14"/>
  <c r="H297" i="14"/>
  <c r="T1605" i="4"/>
  <c r="T1606" i="4"/>
  <c r="U1605" i="4"/>
  <c r="U1606" i="4"/>
  <c r="D65" i="10"/>
  <c r="C68" i="10"/>
  <c r="D60" i="10"/>
  <c r="D71" i="10"/>
  <c r="O64" i="12"/>
  <c r="P74" i="10"/>
  <c r="IL183" i="8"/>
  <c r="NB184" i="8"/>
  <c r="DF2" i="7"/>
  <c r="DG140" i="7"/>
  <c r="DI38" i="7"/>
  <c r="DM38" i="7"/>
  <c r="DQ38" i="7"/>
  <c r="DU38" i="7"/>
  <c r="DY38" i="7"/>
  <c r="EC38" i="7"/>
  <c r="EG38" i="7"/>
  <c r="EK38" i="7"/>
  <c r="EO38" i="7"/>
  <c r="ES38" i="7"/>
  <c r="EW38" i="7"/>
  <c r="FA38" i="7"/>
  <c r="DH38" i="7"/>
  <c r="DT38" i="7"/>
  <c r="EF38" i="7"/>
  <c r="ER38" i="7"/>
  <c r="DJ38" i="7"/>
  <c r="DN38" i="7"/>
  <c r="DR38" i="7"/>
  <c r="DV38" i="7"/>
  <c r="DZ38" i="7"/>
  <c r="ED38" i="7"/>
  <c r="EH38" i="7"/>
  <c r="EL38" i="7"/>
  <c r="EP38" i="7"/>
  <c r="ET38" i="7"/>
  <c r="EX38" i="7"/>
  <c r="FB38" i="7"/>
  <c r="DP38" i="7"/>
  <c r="EB38" i="7"/>
  <c r="EJ38" i="7"/>
  <c r="EV38" i="7"/>
  <c r="DG38" i="7"/>
  <c r="DK38" i="7"/>
  <c r="DO38" i="7"/>
  <c r="DS38" i="7"/>
  <c r="DW38" i="7"/>
  <c r="EA38" i="7"/>
  <c r="EE38" i="7"/>
  <c r="EI38" i="7"/>
  <c r="EM38" i="7"/>
  <c r="EQ38" i="7"/>
  <c r="EU38" i="7"/>
  <c r="EY38" i="7"/>
  <c r="FC38" i="7"/>
  <c r="DL38" i="7"/>
  <c r="DX38" i="7"/>
  <c r="EN38" i="7"/>
  <c r="EZ38" i="7"/>
  <c r="DI66" i="7"/>
  <c r="DM66" i="7"/>
  <c r="DQ66" i="7"/>
  <c r="DU66" i="7"/>
  <c r="DY66" i="7"/>
  <c r="EC66" i="7"/>
  <c r="EG66" i="7"/>
  <c r="EK66" i="7"/>
  <c r="EO66" i="7"/>
  <c r="ES66" i="7"/>
  <c r="EW66" i="7"/>
  <c r="FA66" i="7"/>
  <c r="DP66" i="7"/>
  <c r="EB66" i="7"/>
  <c r="EJ66" i="7"/>
  <c r="EV66" i="7"/>
  <c r="DF66" i="7"/>
  <c r="DJ66" i="7"/>
  <c r="DN66" i="7"/>
  <c r="DR66" i="7"/>
  <c r="DV66" i="7"/>
  <c r="DZ66" i="7"/>
  <c r="ED66" i="7"/>
  <c r="EH66" i="7"/>
  <c r="EL66" i="7"/>
  <c r="EP66" i="7"/>
  <c r="ET66" i="7"/>
  <c r="EX66" i="7"/>
  <c r="DH66" i="7"/>
  <c r="DT66" i="7"/>
  <c r="EN66" i="7"/>
  <c r="EZ66" i="7"/>
  <c r="DG66" i="7"/>
  <c r="DK66" i="7"/>
  <c r="DO66" i="7"/>
  <c r="DS66" i="7"/>
  <c r="DW66" i="7"/>
  <c r="EA66" i="7"/>
  <c r="EE66" i="7"/>
  <c r="EI66" i="7"/>
  <c r="EM66" i="7"/>
  <c r="EQ66" i="7"/>
  <c r="EU66" i="7"/>
  <c r="EY66" i="7"/>
  <c r="DL66" i="7"/>
  <c r="DX66" i="7"/>
  <c r="EF66" i="7"/>
  <c r="ER66" i="7"/>
  <c r="D97" i="12"/>
  <c r="DT98" i="7"/>
  <c r="EF98" i="7"/>
  <c r="ER98" i="7"/>
  <c r="FD98" i="7"/>
  <c r="FP98" i="7"/>
  <c r="GB98" i="7"/>
  <c r="EO98" i="7"/>
  <c r="FM98" i="7"/>
  <c r="DW98" i="7"/>
  <c r="EI98" i="7"/>
  <c r="EU98" i="7"/>
  <c r="FG98" i="7"/>
  <c r="FS98" i="7"/>
  <c r="EC98" i="7"/>
  <c r="DN98" i="7"/>
  <c r="DH103" i="7"/>
  <c r="DZ98" i="7"/>
  <c r="EL98" i="7"/>
  <c r="EX98" i="7"/>
  <c r="FJ98" i="7"/>
  <c r="FV98" i="7"/>
  <c r="DQ98" i="7"/>
  <c r="FA98" i="7"/>
  <c r="FY98" i="7"/>
  <c r="QD73" i="8"/>
  <c r="QD74" i="8"/>
  <c r="RR75" i="8"/>
  <c r="FD38" i="7"/>
  <c r="BV16" i="7"/>
  <c r="CH16" i="7"/>
  <c r="CT16" i="7"/>
  <c r="DF16" i="7"/>
  <c r="DR16" i="7"/>
  <c r="ED16" i="7"/>
  <c r="EP16" i="7"/>
  <c r="FB16" i="7"/>
  <c r="FN16" i="7"/>
  <c r="FZ16" i="7"/>
  <c r="BP17" i="7"/>
  <c r="CB17" i="7"/>
  <c r="CN17" i="7"/>
  <c r="CZ17" i="7"/>
  <c r="DL17" i="7"/>
  <c r="H78" i="12"/>
  <c r="DX17" i="7"/>
  <c r="T78" i="12"/>
  <c r="EJ17" i="7"/>
  <c r="AF78" i="12"/>
  <c r="EV17" i="7"/>
  <c r="AR78" i="12"/>
  <c r="FH17" i="7"/>
  <c r="BD78" i="12"/>
  <c r="FT17" i="7"/>
  <c r="GF17" i="7"/>
  <c r="BV18" i="7"/>
  <c r="CH18" i="7"/>
  <c r="CT18" i="7"/>
  <c r="DF18" i="7"/>
  <c r="DR18" i="7"/>
  <c r="N80" i="12"/>
  <c r="ED18" i="7"/>
  <c r="Z80" i="12"/>
  <c r="EP18" i="7"/>
  <c r="AL80" i="12"/>
  <c r="FB18" i="7"/>
  <c r="AX80" i="12"/>
  <c r="FN18" i="7"/>
  <c r="BJ80" i="12"/>
  <c r="FZ18" i="7"/>
  <c r="BJ17" i="7"/>
  <c r="BG18" i="7"/>
  <c r="BS16" i="7"/>
  <c r="CE16" i="7"/>
  <c r="CQ16" i="7"/>
  <c r="DC16" i="7"/>
  <c r="DO16" i="7"/>
  <c r="EA16" i="7"/>
  <c r="EM16" i="7"/>
  <c r="EY16" i="7"/>
  <c r="FK16" i="7"/>
  <c r="FW16" i="7"/>
  <c r="BM17" i="7"/>
  <c r="BY17" i="7"/>
  <c r="CK17" i="7"/>
  <c r="CW17" i="7"/>
  <c r="DI17" i="7"/>
  <c r="E78" i="12"/>
  <c r="DU17" i="7"/>
  <c r="Q78" i="12"/>
  <c r="EG17" i="7"/>
  <c r="AC78" i="12"/>
  <c r="ES17" i="7"/>
  <c r="AO78" i="12"/>
  <c r="FE17" i="7"/>
  <c r="BA78" i="12"/>
  <c r="FQ17" i="7"/>
  <c r="GC17" i="7"/>
  <c r="BS18" i="7"/>
  <c r="CE18" i="7"/>
  <c r="CQ18" i="7"/>
  <c r="DC18" i="7"/>
  <c r="DO18" i="7"/>
  <c r="K80" i="12"/>
  <c r="EA18" i="7"/>
  <c r="W80" i="12"/>
  <c r="EM18" i="7"/>
  <c r="AI80" i="12"/>
  <c r="EY18" i="7"/>
  <c r="AU80" i="12"/>
  <c r="FK18" i="7"/>
  <c r="BG80" i="12"/>
  <c r="FW18" i="7"/>
  <c r="BJ18" i="7"/>
  <c r="EV16" i="7"/>
  <c r="BP18" i="7"/>
  <c r="GF18" i="7"/>
  <c r="BM16" i="7"/>
  <c r="CK16" i="7"/>
  <c r="DI16" i="7"/>
  <c r="EG16" i="7"/>
  <c r="FE16" i="7"/>
  <c r="GC16" i="7"/>
  <c r="CE17" i="7"/>
  <c r="DC17" i="7"/>
  <c r="EA17" i="7"/>
  <c r="W78" i="12"/>
  <c r="BY18" i="7"/>
  <c r="ES18" i="7"/>
  <c r="AO80" i="12"/>
  <c r="BP16" i="7"/>
  <c r="CN16" i="7"/>
  <c r="DL16" i="7"/>
  <c r="EJ16" i="7"/>
  <c r="FH16" i="7"/>
  <c r="GF16" i="7"/>
  <c r="CH17" i="7"/>
  <c r="DF17" i="7"/>
  <c r="ED17" i="7"/>
  <c r="Z78" i="12"/>
  <c r="FB17" i="7"/>
  <c r="AX78" i="12"/>
  <c r="AX76" i="12"/>
  <c r="FZ17" i="7"/>
  <c r="CB18" i="7"/>
  <c r="CZ18" i="7"/>
  <c r="DX18" i="7"/>
  <c r="T80" i="12"/>
  <c r="EV18" i="7"/>
  <c r="AR80" i="12"/>
  <c r="FT18" i="7"/>
  <c r="CZ16" i="7"/>
  <c r="FT16" i="7"/>
  <c r="DR17" i="7"/>
  <c r="N78" i="12"/>
  <c r="N76" i="12"/>
  <c r="EP17" i="7"/>
  <c r="AL78" i="12"/>
  <c r="CN18" i="7"/>
  <c r="EJ18" i="7"/>
  <c r="AF80" i="12"/>
  <c r="BG16" i="7"/>
  <c r="FW17" i="7"/>
  <c r="DU18" i="7"/>
  <c r="Q80" i="12"/>
  <c r="FQ18" i="7"/>
  <c r="BY16" i="7"/>
  <c r="CW16" i="7"/>
  <c r="DU16" i="7"/>
  <c r="ES16" i="7"/>
  <c r="FQ16" i="7"/>
  <c r="BS17" i="7"/>
  <c r="CQ17" i="7"/>
  <c r="DO17" i="7"/>
  <c r="K78" i="12"/>
  <c r="EM17" i="7"/>
  <c r="AI78" i="12"/>
  <c r="FK17" i="7"/>
  <c r="BG78" i="12"/>
  <c r="BM18" i="7"/>
  <c r="CK18" i="7"/>
  <c r="DI18" i="7"/>
  <c r="E80" i="12"/>
  <c r="EG18" i="7"/>
  <c r="AC80" i="12"/>
  <c r="FE18" i="7"/>
  <c r="BA80" i="12"/>
  <c r="GC18" i="7"/>
  <c r="BG17" i="7"/>
  <c r="BG20" i="7"/>
  <c r="BH20" i="7"/>
  <c r="BI20" i="7"/>
  <c r="BJ20" i="7"/>
  <c r="BK20" i="7"/>
  <c r="BL20" i="7"/>
  <c r="BM20" i="7"/>
  <c r="BN20" i="7"/>
  <c r="BO20" i="7"/>
  <c r="CB16" i="7"/>
  <c r="DX16" i="7"/>
  <c r="BV17" i="7"/>
  <c r="CT17" i="7"/>
  <c r="FN17" i="7"/>
  <c r="BJ78" i="12"/>
  <c r="DL18" i="7"/>
  <c r="H80" i="12"/>
  <c r="FH18" i="7"/>
  <c r="BD80" i="12"/>
  <c r="EY17" i="7"/>
  <c r="AU78" i="12"/>
  <c r="CW18" i="7"/>
  <c r="BJ16" i="7"/>
  <c r="FB148" i="8"/>
  <c r="HJ149" i="8"/>
  <c r="HJ150" i="8"/>
  <c r="EG126" i="7"/>
  <c r="AC95" i="12"/>
  <c r="DH101" i="7"/>
  <c r="DI101" i="7"/>
  <c r="FA126" i="7"/>
  <c r="AW95" i="12"/>
  <c r="ES126" i="7"/>
  <c r="AO95" i="12"/>
  <c r="EK126" i="7"/>
  <c r="AG95" i="12"/>
  <c r="DJ124" i="7"/>
  <c r="DG124" i="7"/>
  <c r="EZ126" i="7"/>
  <c r="AV95" i="12"/>
  <c r="ER126" i="7"/>
  <c r="AN95" i="12"/>
  <c r="EJ126" i="7"/>
  <c r="AF95" i="12"/>
  <c r="DH124" i="7"/>
  <c r="EW126" i="7"/>
  <c r="AS95" i="12"/>
  <c r="EO126" i="7"/>
  <c r="AK95" i="12"/>
  <c r="DZ125" i="7"/>
  <c r="V93" i="12"/>
  <c r="ED125" i="7"/>
  <c r="Z93" i="12"/>
  <c r="EH125" i="7"/>
  <c r="AD93" i="12"/>
  <c r="EL125" i="7"/>
  <c r="AH93" i="12"/>
  <c r="EP125" i="7"/>
  <c r="AL93" i="12"/>
  <c r="ET125" i="7"/>
  <c r="AP93" i="12"/>
  <c r="EX125" i="7"/>
  <c r="AT93" i="12"/>
  <c r="FB125" i="7"/>
  <c r="DL126" i="7"/>
  <c r="H95" i="12"/>
  <c r="DP126" i="7"/>
  <c r="L95" i="12"/>
  <c r="DT126" i="7"/>
  <c r="P95" i="12"/>
  <c r="DX126" i="7"/>
  <c r="T95" i="12"/>
  <c r="EB126" i="7"/>
  <c r="X95" i="12"/>
  <c r="EF126" i="7"/>
  <c r="AB95" i="12"/>
  <c r="DW125" i="7"/>
  <c r="S93" i="12"/>
  <c r="EA125" i="7"/>
  <c r="W93" i="12"/>
  <c r="EE125" i="7"/>
  <c r="AA93" i="12"/>
  <c r="EI125" i="7"/>
  <c r="AE93" i="12"/>
  <c r="EM125" i="7"/>
  <c r="AI93" i="12"/>
  <c r="EQ125" i="7"/>
  <c r="AM93" i="12"/>
  <c r="EU125" i="7"/>
  <c r="AQ93" i="12"/>
  <c r="EY125" i="7"/>
  <c r="AU93" i="12"/>
  <c r="DI126" i="7"/>
  <c r="E95" i="12"/>
  <c r="DM126" i="7"/>
  <c r="I95" i="12"/>
  <c r="DQ126" i="7"/>
  <c r="M95" i="12"/>
  <c r="DU126" i="7"/>
  <c r="Q95" i="12"/>
  <c r="DY126" i="7"/>
  <c r="U95" i="12"/>
  <c r="DH125" i="7"/>
  <c r="D93" i="12"/>
  <c r="EV126" i="7"/>
  <c r="AR95" i="12"/>
  <c r="EN126" i="7"/>
  <c r="AJ95" i="12"/>
  <c r="EC126" i="7"/>
  <c r="Y95" i="12"/>
  <c r="DS125" i="7"/>
  <c r="O93" i="12"/>
  <c r="DO125" i="7"/>
  <c r="K93" i="12"/>
  <c r="DK125" i="7"/>
  <c r="G93" i="12"/>
  <c r="FA124" i="7"/>
  <c r="EW124" i="7"/>
  <c r="ES124" i="7"/>
  <c r="EO124" i="7"/>
  <c r="EK124" i="7"/>
  <c r="EG124" i="7"/>
  <c r="EC124" i="7"/>
  <c r="DY124" i="7"/>
  <c r="DU124" i="7"/>
  <c r="DQ124" i="7"/>
  <c r="DM124" i="7"/>
  <c r="DI124" i="7"/>
  <c r="DV125" i="7"/>
  <c r="R93" i="12"/>
  <c r="DR125" i="7"/>
  <c r="N93" i="12"/>
  <c r="DN125" i="7"/>
  <c r="J93" i="12"/>
  <c r="DJ125" i="7"/>
  <c r="F93" i="12"/>
  <c r="EZ124" i="7"/>
  <c r="EV124" i="7"/>
  <c r="ER124" i="7"/>
  <c r="EN124" i="7"/>
  <c r="EJ124" i="7"/>
  <c r="EF124" i="7"/>
  <c r="EB124" i="7"/>
  <c r="DX124" i="7"/>
  <c r="DT124" i="7"/>
  <c r="DP124" i="7"/>
  <c r="DL124" i="7"/>
  <c r="DG125" i="7"/>
  <c r="C93" i="12"/>
  <c r="DH126" i="7"/>
  <c r="D95" i="12"/>
  <c r="EY126" i="7"/>
  <c r="AU95" i="12"/>
  <c r="EU126" i="7"/>
  <c r="AQ95" i="12"/>
  <c r="EQ126" i="7"/>
  <c r="AM95" i="12"/>
  <c r="EM126" i="7"/>
  <c r="AI95" i="12"/>
  <c r="EI126" i="7"/>
  <c r="AE95" i="12"/>
  <c r="EE126" i="7"/>
  <c r="AA95" i="12"/>
  <c r="EA126" i="7"/>
  <c r="W95" i="12"/>
  <c r="DW126" i="7"/>
  <c r="S95" i="12"/>
  <c r="DS126" i="7"/>
  <c r="O95" i="12"/>
  <c r="DO126" i="7"/>
  <c r="K95" i="12"/>
  <c r="DK126" i="7"/>
  <c r="G95" i="12"/>
  <c r="FA125" i="7"/>
  <c r="EW125" i="7"/>
  <c r="AS93" i="12"/>
  <c r="ES125" i="7"/>
  <c r="AO93" i="12"/>
  <c r="EO125" i="7"/>
  <c r="AK93" i="12"/>
  <c r="EK125" i="7"/>
  <c r="AG93" i="12"/>
  <c r="EG125" i="7"/>
  <c r="AC93" i="12"/>
  <c r="AC91" i="12"/>
  <c r="EC125" i="7"/>
  <c r="Y93" i="12"/>
  <c r="DY125" i="7"/>
  <c r="U93" i="12"/>
  <c r="DU125" i="7"/>
  <c r="Q93" i="12"/>
  <c r="DQ125" i="7"/>
  <c r="M93" i="12"/>
  <c r="DM125" i="7"/>
  <c r="I93" i="12"/>
  <c r="DI125" i="7"/>
  <c r="E93" i="12"/>
  <c r="EY124" i="7"/>
  <c r="EU124" i="7"/>
  <c r="EQ124" i="7"/>
  <c r="EM124" i="7"/>
  <c r="EI124" i="7"/>
  <c r="EE124" i="7"/>
  <c r="EA124" i="7"/>
  <c r="DW124" i="7"/>
  <c r="DS124" i="7"/>
  <c r="DO124" i="7"/>
  <c r="DK124" i="7"/>
  <c r="DG126" i="7"/>
  <c r="FB126" i="7"/>
  <c r="AX95" i="12"/>
  <c r="EX126" i="7"/>
  <c r="AT95" i="12"/>
  <c r="ET126" i="7"/>
  <c r="AP95" i="12"/>
  <c r="EP126" i="7"/>
  <c r="AL95" i="12"/>
  <c r="EL126" i="7"/>
  <c r="AH95" i="12"/>
  <c r="EH126" i="7"/>
  <c r="AD95" i="12"/>
  <c r="ED126" i="7"/>
  <c r="Z95" i="12"/>
  <c r="DZ126" i="7"/>
  <c r="V95" i="12"/>
  <c r="DV126" i="7"/>
  <c r="R95" i="12"/>
  <c r="DR126" i="7"/>
  <c r="N95" i="12"/>
  <c r="DN126" i="7"/>
  <c r="J95" i="12"/>
  <c r="DJ126" i="7"/>
  <c r="F95" i="12"/>
  <c r="EZ125" i="7"/>
  <c r="EV125" i="7"/>
  <c r="AR93" i="12"/>
  <c r="ER125" i="7"/>
  <c r="AN93" i="12"/>
  <c r="EN125" i="7"/>
  <c r="AJ93" i="12"/>
  <c r="EJ125" i="7"/>
  <c r="AF93" i="12"/>
  <c r="EF125" i="7"/>
  <c r="AB93" i="12"/>
  <c r="EB125" i="7"/>
  <c r="X93" i="12"/>
  <c r="X91" i="12"/>
  <c r="DX125" i="7"/>
  <c r="T93" i="12"/>
  <c r="DT125" i="7"/>
  <c r="P93" i="12"/>
  <c r="DP125" i="7"/>
  <c r="L93" i="12"/>
  <c r="DL125" i="7"/>
  <c r="H93" i="12"/>
  <c r="H91" i="12"/>
  <c r="FB124" i="7"/>
  <c r="EX124" i="7"/>
  <c r="ET124" i="7"/>
  <c r="EP124" i="7"/>
  <c r="EL124" i="7"/>
  <c r="EH124" i="7"/>
  <c r="ED124" i="7"/>
  <c r="DZ124" i="7"/>
  <c r="DV124" i="7"/>
  <c r="DR124" i="7"/>
  <c r="DN124" i="7"/>
  <c r="C34" i="8"/>
  <c r="D35" i="8"/>
  <c r="CY105" i="8"/>
  <c r="CN62" i="8"/>
  <c r="CO63" i="8"/>
  <c r="QG49" i="8"/>
  <c r="IL80" i="8"/>
  <c r="IM81" i="8"/>
  <c r="IM86" i="8"/>
  <c r="FY7" i="8"/>
  <c r="O44" i="7"/>
  <c r="AM44" i="7"/>
  <c r="BK44" i="7"/>
  <c r="CI44" i="7"/>
  <c r="DG44" i="7"/>
  <c r="C83" i="12"/>
  <c r="EE44" i="7"/>
  <c r="AA83" i="12"/>
  <c r="FC44" i="7"/>
  <c r="AY83" i="12"/>
  <c r="GA44" i="7"/>
  <c r="GY44" i="7"/>
  <c r="HW44" i="7"/>
  <c r="IU44" i="7"/>
  <c r="JS44" i="7"/>
  <c r="KQ44" i="7"/>
  <c r="U44" i="7"/>
  <c r="BQ44" i="7"/>
  <c r="DM44" i="7"/>
  <c r="I83" i="12"/>
  <c r="FI44" i="7"/>
  <c r="BE83" i="12"/>
  <c r="AS44" i="7"/>
  <c r="CO44" i="7"/>
  <c r="EK44" i="7"/>
  <c r="AG83" i="12"/>
  <c r="JM44" i="7"/>
  <c r="FU44" i="7"/>
  <c r="AG44" i="7"/>
  <c r="JG44" i="7"/>
  <c r="FO44" i="7"/>
  <c r="AA44" i="7"/>
  <c r="I44" i="7"/>
  <c r="HE44" i="7"/>
  <c r="CC44" i="7"/>
  <c r="KK44" i="7"/>
  <c r="GS44" i="7"/>
  <c r="DS44" i="7"/>
  <c r="O83" i="12"/>
  <c r="KE44" i="7"/>
  <c r="JA44" i="7"/>
  <c r="HQ44" i="7"/>
  <c r="GM44" i="7"/>
  <c r="EW44" i="7"/>
  <c r="AS83" i="12"/>
  <c r="DA44" i="7"/>
  <c r="BE44" i="7"/>
  <c r="C41" i="7"/>
  <c r="C47" i="7"/>
  <c r="II44" i="7"/>
  <c r="DY44" i="7"/>
  <c r="U83" i="12"/>
  <c r="IC44" i="7"/>
  <c r="BW44" i="7"/>
  <c r="JY44" i="7"/>
  <c r="IO44" i="7"/>
  <c r="HK44" i="7"/>
  <c r="GG44" i="7"/>
  <c r="EQ44" i="7"/>
  <c r="AM83" i="12"/>
  <c r="CU44" i="7"/>
  <c r="AY44" i="7"/>
  <c r="EY19" i="7"/>
  <c r="AU79" i="12"/>
  <c r="BK79" i="12"/>
  <c r="BS440" i="6"/>
  <c r="BS441" i="6"/>
  <c r="BS434" i="6"/>
  <c r="BS435" i="6"/>
  <c r="EM208" i="7"/>
  <c r="EN215" i="7"/>
  <c r="BE440" i="6"/>
  <c r="BE441" i="6"/>
  <c r="BE434" i="6"/>
  <c r="BE435" i="6"/>
  <c r="DY208" i="7"/>
  <c r="DZ215" i="7"/>
  <c r="AQ440" i="6"/>
  <c r="AQ441" i="6"/>
  <c r="AQ434" i="6"/>
  <c r="AQ435" i="6"/>
  <c r="AQ108" i="12"/>
  <c r="AQ105" i="12"/>
  <c r="EU193" i="7"/>
  <c r="AQ303" i="11"/>
  <c r="ES193" i="7"/>
  <c r="BT440" i="6"/>
  <c r="BT441" i="6"/>
  <c r="BT434" i="6"/>
  <c r="BT435" i="6"/>
  <c r="EN208" i="7"/>
  <c r="EO215" i="7"/>
  <c r="AZ440" i="6"/>
  <c r="AZ441" i="6"/>
  <c r="AZ434" i="6"/>
  <c r="AZ435" i="6"/>
  <c r="AR440" i="6"/>
  <c r="AR441" i="6"/>
  <c r="AR434" i="6"/>
  <c r="AR435" i="6"/>
  <c r="BU440" i="6"/>
  <c r="BU441" i="6"/>
  <c r="BU434" i="6"/>
  <c r="BU435" i="6"/>
  <c r="EO208" i="7"/>
  <c r="EP215" i="7"/>
  <c r="AB108" i="12"/>
  <c r="AB105" i="12"/>
  <c r="ED193" i="7"/>
  <c r="EF193" i="7"/>
  <c r="AB303" i="11"/>
  <c r="BA440" i="6"/>
  <c r="BA441" i="6"/>
  <c r="BA434" i="6"/>
  <c r="BA435" i="6"/>
  <c r="AT108" i="12"/>
  <c r="AT105" i="12"/>
  <c r="EX193" i="7"/>
  <c r="AT303" i="11"/>
  <c r="EV193" i="7"/>
  <c r="AY440" i="6"/>
  <c r="AY441" i="6"/>
  <c r="AY434" i="6"/>
  <c r="AY435" i="6"/>
  <c r="AW108" i="12"/>
  <c r="AW105" i="12"/>
  <c r="FA193" i="7"/>
  <c r="AW303" i="11"/>
  <c r="EY193" i="7"/>
  <c r="CH440" i="6"/>
  <c r="CH441" i="6"/>
  <c r="CH434" i="6"/>
  <c r="CH435" i="6"/>
  <c r="FB208" i="7"/>
  <c r="FC215" i="7"/>
  <c r="BN440" i="6"/>
  <c r="BN441" i="6"/>
  <c r="BN434" i="6"/>
  <c r="BN435" i="6"/>
  <c r="EH208" i="7"/>
  <c r="EI215" i="7"/>
  <c r="EF157" i="7"/>
  <c r="DZ150" i="7"/>
  <c r="AT440" i="6"/>
  <c r="AT441" i="6"/>
  <c r="AT434" i="6"/>
  <c r="AT435" i="6"/>
  <c r="DE2" i="7"/>
  <c r="DF199" i="7"/>
  <c r="AL440" i="6"/>
  <c r="BY440" i="6"/>
  <c r="BY441" i="6"/>
  <c r="BY434" i="6"/>
  <c r="BY435" i="6"/>
  <c r="ES208" i="7"/>
  <c r="ET215" i="7"/>
  <c r="BG440" i="6"/>
  <c r="BG441" i="6"/>
  <c r="BG434" i="6"/>
  <c r="BG435" i="6"/>
  <c r="EA208" i="7"/>
  <c r="EB215" i="7"/>
  <c r="AS440" i="6"/>
  <c r="AS441" i="6"/>
  <c r="AS434" i="6"/>
  <c r="AS435" i="6"/>
  <c r="BX440" i="6"/>
  <c r="BX441" i="6"/>
  <c r="BX434" i="6"/>
  <c r="BX435" i="6"/>
  <c r="ER208" i="7"/>
  <c r="ES215" i="7"/>
  <c r="AE108" i="12"/>
  <c r="AE105" i="12"/>
  <c r="EI193" i="7"/>
  <c r="AE303" i="11"/>
  <c r="EG193" i="7"/>
  <c r="BH440" i="6"/>
  <c r="BH441" i="6"/>
  <c r="BH434" i="6"/>
  <c r="BH435" i="6"/>
  <c r="EB208" i="7"/>
  <c r="EC215" i="7"/>
  <c r="DZ157" i="7"/>
  <c r="DT150" i="7"/>
  <c r="AN440" i="6"/>
  <c r="AN441" i="6"/>
  <c r="AN434" i="6"/>
  <c r="AN435" i="6"/>
  <c r="AZ108" i="12"/>
  <c r="AZ105" i="12"/>
  <c r="FB193" i="7"/>
  <c r="FD193" i="7"/>
  <c r="AZ303" i="11"/>
  <c r="BW440" i="6"/>
  <c r="BW441" i="6"/>
  <c r="BW434" i="6"/>
  <c r="BW435" i="6"/>
  <c r="EQ208" i="7"/>
  <c r="ER215" i="7"/>
  <c r="BI440" i="6"/>
  <c r="BI441" i="6"/>
  <c r="BI434" i="6"/>
  <c r="BI435" i="6"/>
  <c r="EC208" i="7"/>
  <c r="ED215" i="7"/>
  <c r="CA440" i="6"/>
  <c r="CA441" i="6"/>
  <c r="CA434" i="6"/>
  <c r="CA435" i="6"/>
  <c r="EU208" i="7"/>
  <c r="EV215" i="7"/>
  <c r="CD440" i="6"/>
  <c r="CD441" i="6"/>
  <c r="CD434" i="6"/>
  <c r="CD435" i="6"/>
  <c r="EX208" i="7"/>
  <c r="EY215" i="7"/>
  <c r="AK108" i="12"/>
  <c r="AK105" i="12"/>
  <c r="EM193" i="7"/>
  <c r="EO193" i="7"/>
  <c r="AK303" i="11"/>
  <c r="BV440" i="6"/>
  <c r="BV441" i="6"/>
  <c r="BV434" i="6"/>
  <c r="BV435" i="6"/>
  <c r="EP208" i="7"/>
  <c r="EQ215" i="7"/>
  <c r="BB440" i="6"/>
  <c r="BB441" i="6"/>
  <c r="BB434" i="6"/>
  <c r="BB435" i="6"/>
  <c r="DN150" i="7"/>
  <c r="DT157" i="7"/>
  <c r="DF38" i="7"/>
  <c r="CC440" i="6"/>
  <c r="CC441" i="6"/>
  <c r="CC434" i="6"/>
  <c r="CC435" i="6"/>
  <c r="EW208" i="7"/>
  <c r="EX215" i="7"/>
  <c r="BM440" i="6"/>
  <c r="BM441" i="6"/>
  <c r="BM434" i="6"/>
  <c r="BM435" i="6"/>
  <c r="EG208" i="7"/>
  <c r="EH215" i="7"/>
  <c r="V108" i="12"/>
  <c r="V105" i="12"/>
  <c r="DX193" i="7"/>
  <c r="DZ193" i="7"/>
  <c r="V303" i="11"/>
  <c r="AU440" i="6"/>
  <c r="AU441" i="6"/>
  <c r="AU434" i="6"/>
  <c r="AU435" i="6"/>
  <c r="CB440" i="6"/>
  <c r="CB441" i="6"/>
  <c r="CB434" i="6"/>
  <c r="CB435" i="6"/>
  <c r="EV208" i="7"/>
  <c r="EW215" i="7"/>
  <c r="EX157" i="7"/>
  <c r="ER150" i="7"/>
  <c r="BL440" i="6"/>
  <c r="BL441" i="6"/>
  <c r="BL434" i="6"/>
  <c r="BL435" i="6"/>
  <c r="EF208" i="7"/>
  <c r="EG215" i="7"/>
  <c r="AV440" i="6"/>
  <c r="AV441" i="6"/>
  <c r="AV434" i="6"/>
  <c r="AV435" i="6"/>
  <c r="CG440" i="6"/>
  <c r="CG441" i="6"/>
  <c r="CG434" i="6"/>
  <c r="CG435" i="6"/>
  <c r="FA208" i="7"/>
  <c r="FB215" i="7"/>
  <c r="AH108" i="12"/>
  <c r="AH105" i="12"/>
  <c r="EL193" i="7"/>
  <c r="AH303" i="11"/>
  <c r="EJ193" i="7"/>
  <c r="BK440" i="6"/>
  <c r="BK441" i="6"/>
  <c r="BK434" i="6"/>
  <c r="BK435" i="6"/>
  <c r="EE208" i="7"/>
  <c r="EF215" i="7"/>
  <c r="P108" i="12"/>
  <c r="DR193" i="7"/>
  <c r="DQ193" i="7"/>
  <c r="DQ196" i="7"/>
  <c r="DT193" i="7"/>
  <c r="P303" i="11"/>
  <c r="AO440" i="6"/>
  <c r="AO441" i="6"/>
  <c r="AO434" i="6"/>
  <c r="AO435" i="6"/>
  <c r="EX150" i="7"/>
  <c r="FD157" i="7"/>
  <c r="BR440" i="6"/>
  <c r="BR441" i="6"/>
  <c r="BR434" i="6"/>
  <c r="BR435" i="6"/>
  <c r="EL208" i="7"/>
  <c r="EM215" i="7"/>
  <c r="Y108" i="12"/>
  <c r="Y105" i="12"/>
  <c r="EC193" i="7"/>
  <c r="Y303" i="11"/>
  <c r="EA193" i="7"/>
  <c r="BJ440" i="6"/>
  <c r="BJ441" i="6"/>
  <c r="BJ434" i="6"/>
  <c r="BJ435" i="6"/>
  <c r="ED208" i="7"/>
  <c r="EE215" i="7"/>
  <c r="AP440" i="6"/>
  <c r="AP441" i="6"/>
  <c r="AP434" i="6"/>
  <c r="AP435" i="6"/>
  <c r="DJ101" i="7"/>
  <c r="DK99" i="7"/>
  <c r="DJ99" i="7"/>
  <c r="CE440" i="6"/>
  <c r="CE441" i="6"/>
  <c r="CE434" i="6"/>
  <c r="CE435" i="6"/>
  <c r="EY208" i="7"/>
  <c r="EZ215" i="7"/>
  <c r="BQ440" i="6"/>
  <c r="BQ441" i="6"/>
  <c r="BQ434" i="6"/>
  <c r="BQ435" i="6"/>
  <c r="EK208" i="7"/>
  <c r="EL215" i="7"/>
  <c r="BC440" i="6"/>
  <c r="BC441" i="6"/>
  <c r="BC434" i="6"/>
  <c r="BC435" i="6"/>
  <c r="DW208" i="7"/>
  <c r="DX215" i="7"/>
  <c r="CF440" i="6"/>
  <c r="CF441" i="6"/>
  <c r="CF434" i="6"/>
  <c r="CF435" i="6"/>
  <c r="EZ208" i="7"/>
  <c r="FA215" i="7"/>
  <c r="BP440" i="6"/>
  <c r="BP441" i="6"/>
  <c r="BP434" i="6"/>
  <c r="BP435" i="6"/>
  <c r="EJ208" i="7"/>
  <c r="EK215" i="7"/>
  <c r="EL157" i="7"/>
  <c r="EF150" i="7"/>
  <c r="S108" i="12"/>
  <c r="S105" i="12"/>
  <c r="DW193" i="7"/>
  <c r="S303" i="11"/>
  <c r="DU193" i="7"/>
  <c r="BD440" i="6"/>
  <c r="BD441" i="6"/>
  <c r="BD434" i="6"/>
  <c r="BD435" i="6"/>
  <c r="DX208" i="7"/>
  <c r="DY215" i="7"/>
  <c r="AN108" i="12"/>
  <c r="AN105" i="12"/>
  <c r="ER193" i="7"/>
  <c r="AN303" i="11"/>
  <c r="EP193" i="7"/>
  <c r="BO440" i="6"/>
  <c r="BO441" i="6"/>
  <c r="BO434" i="6"/>
  <c r="BO435" i="6"/>
  <c r="EI208" i="7"/>
  <c r="EJ215" i="7"/>
  <c r="AW440" i="6"/>
  <c r="AW441" i="6"/>
  <c r="AW434" i="6"/>
  <c r="AW435" i="6"/>
  <c r="AM440" i="6"/>
  <c r="AM441" i="6"/>
  <c r="AM434" i="6"/>
  <c r="BZ440" i="6"/>
  <c r="BZ441" i="6"/>
  <c r="BZ434" i="6"/>
  <c r="BZ435" i="6"/>
  <c r="ET208" i="7"/>
  <c r="EU215" i="7"/>
  <c r="EL150" i="7"/>
  <c r="ER157" i="7"/>
  <c r="BF440" i="6"/>
  <c r="BF441" i="6"/>
  <c r="BF434" i="6"/>
  <c r="BF435" i="6"/>
  <c r="DZ208" i="7"/>
  <c r="EA215" i="7"/>
  <c r="AX440" i="6"/>
  <c r="AX441" i="6"/>
  <c r="AX434" i="6"/>
  <c r="AX435" i="6"/>
  <c r="Q86" i="10"/>
  <c r="NB185" i="8"/>
  <c r="NB186" i="8"/>
  <c r="J137" i="14"/>
  <c r="J141" i="14"/>
  <c r="K79" i="14"/>
  <c r="J109" i="14"/>
  <c r="F125" i="14"/>
  <c r="K49" i="14"/>
  <c r="J139" i="14"/>
  <c r="K81" i="14"/>
  <c r="C161" i="11"/>
  <c r="K51" i="14"/>
  <c r="J111" i="14"/>
  <c r="H105" i="14"/>
  <c r="I102" i="14"/>
  <c r="K114" i="14"/>
  <c r="J15" i="14"/>
  <c r="K17" i="14"/>
  <c r="F124" i="14"/>
  <c r="H125" i="14"/>
  <c r="K19" i="14"/>
  <c r="K117" i="14"/>
  <c r="L97" i="14"/>
  <c r="I107" i="14"/>
  <c r="K193" i="14"/>
  <c r="J77" i="14"/>
  <c r="G124" i="14"/>
  <c r="K47" i="14"/>
  <c r="I297" i="14"/>
  <c r="J195" i="14"/>
  <c r="K145" i="14"/>
  <c r="K152" i="14"/>
  <c r="K148" i="14"/>
  <c r="K146" i="14"/>
  <c r="K143" i="14"/>
  <c r="DN103" i="7"/>
  <c r="DP103" i="7"/>
  <c r="DO103" i="7"/>
  <c r="L152" i="10"/>
  <c r="EI103" i="7"/>
  <c r="AF152" i="10"/>
  <c r="EK103" i="7"/>
  <c r="EJ103" i="7"/>
  <c r="FR103" i="7"/>
  <c r="FQ103" i="7"/>
  <c r="FP103" i="7"/>
  <c r="DV103" i="7"/>
  <c r="DU103" i="7"/>
  <c r="R152" i="10"/>
  <c r="DT103" i="7"/>
  <c r="Q152" i="10"/>
  <c r="FN103" i="7"/>
  <c r="FM103" i="7"/>
  <c r="FO103" i="7"/>
  <c r="DR103" i="7"/>
  <c r="O152" i="10"/>
  <c r="DQ103" i="7"/>
  <c r="DS103" i="7"/>
  <c r="FU103" i="7"/>
  <c r="FT103" i="7"/>
  <c r="FS103" i="7"/>
  <c r="DW103" i="7"/>
  <c r="DY103" i="7"/>
  <c r="DX103" i="7"/>
  <c r="U152" i="10"/>
  <c r="FF103" i="7"/>
  <c r="FE103" i="7"/>
  <c r="FD103" i="7"/>
  <c r="BA152" i="10"/>
  <c r="FJ103" i="7"/>
  <c r="BG152" i="10"/>
  <c r="FK103" i="7"/>
  <c r="FL103" i="7"/>
  <c r="FB103" i="7"/>
  <c r="FA103" i="7"/>
  <c r="AX152" i="10"/>
  <c r="FC103" i="7"/>
  <c r="FV103" i="7"/>
  <c r="FW103" i="7"/>
  <c r="FX103" i="7"/>
  <c r="FI103" i="7"/>
  <c r="FH103" i="7"/>
  <c r="FG103" i="7"/>
  <c r="BD152" i="10"/>
  <c r="DK103" i="7"/>
  <c r="H152" i="10"/>
  <c r="DM103" i="7"/>
  <c r="DL103" i="7"/>
  <c r="ET103" i="7"/>
  <c r="ES103" i="7"/>
  <c r="AP152" i="10"/>
  <c r="ER103" i="7"/>
  <c r="EL103" i="7"/>
  <c r="EN103" i="7"/>
  <c r="EM103" i="7"/>
  <c r="AJ152" i="10"/>
  <c r="EP103" i="7"/>
  <c r="EO103" i="7"/>
  <c r="EQ103" i="7"/>
  <c r="AN152" i="10"/>
  <c r="DJ103" i="7"/>
  <c r="DJ104" i="7"/>
  <c r="DI103" i="7"/>
  <c r="DI104" i="7"/>
  <c r="EX103" i="7"/>
  <c r="EY103" i="7"/>
  <c r="AV152" i="10"/>
  <c r="EZ103" i="7"/>
  <c r="EW103" i="7"/>
  <c r="EV103" i="7"/>
  <c r="AS152" i="10"/>
  <c r="EU103" i="7"/>
  <c r="AR152" i="10"/>
  <c r="DZ103" i="7"/>
  <c r="EB103" i="7"/>
  <c r="EA103" i="7"/>
  <c r="X152" i="10"/>
  <c r="EH103" i="7"/>
  <c r="AE152" i="10"/>
  <c r="EG103" i="7"/>
  <c r="EF103" i="7"/>
  <c r="FZ103" i="7"/>
  <c r="FY103" i="7"/>
  <c r="GA103" i="7"/>
  <c r="ED103" i="7"/>
  <c r="EC103" i="7"/>
  <c r="Z152" i="10"/>
  <c r="EE103" i="7"/>
  <c r="AB152" i="10"/>
  <c r="V1605" i="4"/>
  <c r="V1606" i="4"/>
  <c r="AN91" i="12"/>
  <c r="I91" i="12"/>
  <c r="BJ76" i="12"/>
  <c r="AL76" i="12"/>
  <c r="AG91" i="12"/>
  <c r="T91" i="12"/>
  <c r="AK91" i="12"/>
  <c r="AR91" i="12"/>
  <c r="M91" i="12"/>
  <c r="E91" i="12"/>
  <c r="U91" i="12"/>
  <c r="IL184" i="8"/>
  <c r="P87" i="10"/>
  <c r="Q74" i="10"/>
  <c r="E71" i="10"/>
  <c r="BK64" i="12"/>
  <c r="FY17" i="8"/>
  <c r="FZ18" i="8"/>
  <c r="FZ20" i="8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E62" i="10"/>
  <c r="AF62" i="10"/>
  <c r="AG62" i="10"/>
  <c r="AH62" i="10"/>
  <c r="AI62" i="10"/>
  <c r="AJ62" i="10"/>
  <c r="AK62" i="10"/>
  <c r="AL62" i="10"/>
  <c r="AM62" i="10"/>
  <c r="AN62" i="10"/>
  <c r="AO62" i="10"/>
  <c r="AP62" i="10"/>
  <c r="AQ62" i="10"/>
  <c r="AR62" i="10"/>
  <c r="AS62" i="10"/>
  <c r="AT62" i="10"/>
  <c r="AU62" i="10"/>
  <c r="AV62" i="10"/>
  <c r="AW62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IM184" i="8"/>
  <c r="IN184" i="8"/>
  <c r="IO184" i="8"/>
  <c r="IP184" i="8"/>
  <c r="IQ184" i="8"/>
  <c r="IR184" i="8"/>
  <c r="IS184" i="8"/>
  <c r="IT184" i="8"/>
  <c r="IU184" i="8"/>
  <c r="IV184" i="8"/>
  <c r="IW184" i="8"/>
  <c r="IX184" i="8"/>
  <c r="IY184" i="8"/>
  <c r="IZ184" i="8"/>
  <c r="JA184" i="8"/>
  <c r="JB184" i="8"/>
  <c r="JC184" i="8"/>
  <c r="JD184" i="8"/>
  <c r="JE184" i="8"/>
  <c r="JF184" i="8"/>
  <c r="JG184" i="8"/>
  <c r="JH184" i="8"/>
  <c r="JI184" i="8"/>
  <c r="JJ184" i="8"/>
  <c r="JK184" i="8"/>
  <c r="JL184" i="8"/>
  <c r="JM184" i="8"/>
  <c r="JN184" i="8"/>
  <c r="JO184" i="8"/>
  <c r="JP184" i="8"/>
  <c r="JQ184" i="8"/>
  <c r="JR184" i="8"/>
  <c r="JS184" i="8"/>
  <c r="JT184" i="8"/>
  <c r="JU184" i="8"/>
  <c r="JV184" i="8"/>
  <c r="JW184" i="8"/>
  <c r="JX184" i="8"/>
  <c r="JY184" i="8"/>
  <c r="JZ184" i="8"/>
  <c r="KA184" i="8"/>
  <c r="KB184" i="8"/>
  <c r="KC184" i="8"/>
  <c r="KD184" i="8"/>
  <c r="KE184" i="8"/>
  <c r="KF184" i="8"/>
  <c r="KG184" i="8"/>
  <c r="KH184" i="8"/>
  <c r="KI184" i="8"/>
  <c r="E60" i="10"/>
  <c r="D68" i="10"/>
  <c r="E65" i="10"/>
  <c r="AF91" i="12"/>
  <c r="AO91" i="12"/>
  <c r="AS91" i="12"/>
  <c r="Y91" i="12"/>
  <c r="P91" i="12"/>
  <c r="G91" i="12"/>
  <c r="AU91" i="12"/>
  <c r="AE91" i="12"/>
  <c r="K76" i="12"/>
  <c r="Z76" i="12"/>
  <c r="BD76" i="12"/>
  <c r="H76" i="12"/>
  <c r="V98" i="12"/>
  <c r="T152" i="10"/>
  <c r="V152" i="10"/>
  <c r="BC98" i="12"/>
  <c r="BC152" i="10"/>
  <c r="BB152" i="10"/>
  <c r="BI98" i="12"/>
  <c r="BH152" i="10"/>
  <c r="BI152" i="10"/>
  <c r="AZ98" i="12"/>
  <c r="AZ152" i="10"/>
  <c r="AY152" i="10"/>
  <c r="D96" i="12"/>
  <c r="BK97" i="12"/>
  <c r="J91" i="12"/>
  <c r="BG76" i="12"/>
  <c r="L91" i="12"/>
  <c r="AB91" i="12"/>
  <c r="N91" i="12"/>
  <c r="K91" i="12"/>
  <c r="AQ91" i="12"/>
  <c r="AA91" i="12"/>
  <c r="AL91" i="12"/>
  <c r="V91" i="12"/>
  <c r="BK80" i="12"/>
  <c r="AU76" i="12"/>
  <c r="AC76" i="12"/>
  <c r="AR76" i="12"/>
  <c r="BF98" i="12"/>
  <c r="BE152" i="10"/>
  <c r="BF152" i="10"/>
  <c r="J98" i="12"/>
  <c r="I152" i="10"/>
  <c r="J152" i="10"/>
  <c r="AQ98" i="12"/>
  <c r="AO152" i="10"/>
  <c r="AQ152" i="10"/>
  <c r="AK98" i="12"/>
  <c r="AK152" i="10"/>
  <c r="AI152" i="10"/>
  <c r="AN98" i="12"/>
  <c r="AM152" i="10"/>
  <c r="AL152" i="10"/>
  <c r="G98" i="12"/>
  <c r="F152" i="10"/>
  <c r="AP91" i="12"/>
  <c r="AO76" i="12"/>
  <c r="BK83" i="12"/>
  <c r="EY130" i="7"/>
  <c r="AV149" i="10"/>
  <c r="AV93" i="12"/>
  <c r="AV91" i="12"/>
  <c r="Q91" i="12"/>
  <c r="EZ130" i="7"/>
  <c r="AW149" i="10"/>
  <c r="AW93" i="12"/>
  <c r="AW91" i="12"/>
  <c r="R91" i="12"/>
  <c r="O91" i="12"/>
  <c r="D91" i="12"/>
  <c r="AM91" i="12"/>
  <c r="W91" i="12"/>
  <c r="FA130" i="7"/>
  <c r="AX149" i="10"/>
  <c r="AX93" i="12"/>
  <c r="AX91" i="12"/>
  <c r="AH91" i="12"/>
  <c r="DI99" i="7"/>
  <c r="AI76" i="12"/>
  <c r="Q76" i="12"/>
  <c r="AF76" i="12"/>
  <c r="AW98" i="12"/>
  <c r="AW152" i="10"/>
  <c r="AU152" i="10"/>
  <c r="AT98" i="12"/>
  <c r="AT152" i="10"/>
  <c r="Y98" i="12"/>
  <c r="Y152" i="10"/>
  <c r="W152" i="10"/>
  <c r="AE98" i="12"/>
  <c r="AC152" i="10"/>
  <c r="AD152" i="10"/>
  <c r="AB98" i="12"/>
  <c r="AA152" i="10"/>
  <c r="Z91" i="12"/>
  <c r="AJ91" i="12"/>
  <c r="DF133" i="7"/>
  <c r="C150" i="10"/>
  <c r="C95" i="12"/>
  <c r="BK95" i="12"/>
  <c r="F91" i="12"/>
  <c r="AI91" i="12"/>
  <c r="S91" i="12"/>
  <c r="AT91" i="12"/>
  <c r="AD91" i="12"/>
  <c r="W76" i="12"/>
  <c r="BA76" i="12"/>
  <c r="E76" i="12"/>
  <c r="BK78" i="12"/>
  <c r="T76" i="12"/>
  <c r="M98" i="12"/>
  <c r="M152" i="10"/>
  <c r="K152" i="10"/>
  <c r="AH98" i="12"/>
  <c r="AG152" i="10"/>
  <c r="AH152" i="10"/>
  <c r="S98" i="12"/>
  <c r="S152" i="10"/>
  <c r="BK152" i="10"/>
  <c r="BJ152" i="10"/>
  <c r="P98" i="12"/>
  <c r="P152" i="10"/>
  <c r="N152" i="10"/>
  <c r="CY121" i="8"/>
  <c r="JW122" i="8"/>
  <c r="CY117" i="8"/>
  <c r="CY113" i="8"/>
  <c r="CY109" i="8"/>
  <c r="CY108" i="8"/>
  <c r="CY119" i="8"/>
  <c r="CY107" i="8"/>
  <c r="CY110" i="8"/>
  <c r="CY120" i="8"/>
  <c r="CY116" i="8"/>
  <c r="CY112" i="8"/>
  <c r="CY111" i="8"/>
  <c r="CY114" i="8"/>
  <c r="CY115" i="8"/>
  <c r="CY118" i="8"/>
  <c r="IN81" i="8"/>
  <c r="IN86" i="8"/>
  <c r="QE74" i="8"/>
  <c r="RS75" i="8"/>
  <c r="QE73" i="8"/>
  <c r="CP63" i="8"/>
  <c r="CO65" i="8"/>
  <c r="CO64" i="8"/>
  <c r="FB149" i="8"/>
  <c r="E35" i="8"/>
  <c r="D36" i="8"/>
  <c r="D37" i="8"/>
  <c r="B28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V20" i="7"/>
  <c r="FW20" i="7"/>
  <c r="FX20" i="7"/>
  <c r="FY20" i="7"/>
  <c r="FZ20" i="7"/>
  <c r="GA20" i="7"/>
  <c r="GB20" i="7"/>
  <c r="GC20" i="7"/>
  <c r="GD20" i="7"/>
  <c r="GE20" i="7"/>
  <c r="GF20" i="7"/>
  <c r="FH25" i="7"/>
  <c r="BD297" i="11"/>
  <c r="FF25" i="7"/>
  <c r="BS22" i="7"/>
  <c r="BU22" i="7"/>
  <c r="BT22" i="7"/>
  <c r="GC25" i="7"/>
  <c r="GA25" i="7"/>
  <c r="GB25" i="7"/>
  <c r="CI25" i="7"/>
  <c r="CJ25" i="7"/>
  <c r="CK25" i="7"/>
  <c r="DL22" i="7"/>
  <c r="I140" i="10"/>
  <c r="DM22" i="7"/>
  <c r="J140" i="10"/>
  <c r="FO25" i="7"/>
  <c r="FP25" i="7"/>
  <c r="FQ25" i="7"/>
  <c r="EJ25" i="7"/>
  <c r="AF297" i="11"/>
  <c r="EH25" i="7"/>
  <c r="DX25" i="7"/>
  <c r="T297" i="11"/>
  <c r="DV25" i="7"/>
  <c r="EZ22" i="7"/>
  <c r="AW140" i="10"/>
  <c r="EY22" i="7"/>
  <c r="AV140" i="10"/>
  <c r="FA22" i="7"/>
  <c r="AX140" i="10"/>
  <c r="DX22" i="7"/>
  <c r="U140" i="10"/>
  <c r="DY22" i="7"/>
  <c r="V140" i="10"/>
  <c r="EM25" i="7"/>
  <c r="AI297" i="11"/>
  <c r="EK25" i="7"/>
  <c r="CQ25" i="7"/>
  <c r="CO25" i="7"/>
  <c r="CP25" i="7"/>
  <c r="FJ22" i="7"/>
  <c r="BG140" i="10"/>
  <c r="FN22" i="7"/>
  <c r="BK140" i="10"/>
  <c r="FP22" i="7"/>
  <c r="FO22" i="7"/>
  <c r="DN22" i="7"/>
  <c r="K140" i="10"/>
  <c r="DR22" i="7"/>
  <c r="O140" i="10"/>
  <c r="DT22" i="7"/>
  <c r="Q140" i="10"/>
  <c r="DS22" i="7"/>
  <c r="P140" i="10"/>
  <c r="BR22" i="7"/>
  <c r="BV22" i="7"/>
  <c r="BX22" i="7"/>
  <c r="BW22" i="7"/>
  <c r="EZ25" i="7"/>
  <c r="FB25" i="7"/>
  <c r="AX297" i="11"/>
  <c r="DD25" i="7"/>
  <c r="DE25" i="7"/>
  <c r="DF25" i="7"/>
  <c r="GD22" i="7"/>
  <c r="GE22" i="7"/>
  <c r="GC22" i="7"/>
  <c r="EH22" i="7"/>
  <c r="AE140" i="10"/>
  <c r="EG22" i="7"/>
  <c r="AD140" i="10"/>
  <c r="EI22" i="7"/>
  <c r="AF140" i="10"/>
  <c r="CL22" i="7"/>
  <c r="CK22" i="7"/>
  <c r="CM22" i="7"/>
  <c r="DJ25" i="7"/>
  <c r="DL25" i="7"/>
  <c r="H297" i="11"/>
  <c r="FE25" i="7"/>
  <c r="BA297" i="11"/>
  <c r="FC25" i="7"/>
  <c r="BM25" i="7"/>
  <c r="BK25" i="7"/>
  <c r="BL25" i="7"/>
  <c r="CN22" i="7"/>
  <c r="CO22" i="7"/>
  <c r="DS25" i="7"/>
  <c r="DU25" i="7"/>
  <c r="Q297" i="11"/>
  <c r="CL25" i="7"/>
  <c r="CM25" i="7"/>
  <c r="CN25" i="7"/>
  <c r="CZ25" i="7"/>
  <c r="CX25" i="7"/>
  <c r="CY25" i="7"/>
  <c r="EC22" i="7"/>
  <c r="Z140" i="10"/>
  <c r="EB22" i="7"/>
  <c r="Y140" i="10"/>
  <c r="EA22" i="7"/>
  <c r="X140" i="10"/>
  <c r="DA22" i="7"/>
  <c r="CZ22" i="7"/>
  <c r="GD25" i="7"/>
  <c r="GE25" i="7"/>
  <c r="GF25" i="7"/>
  <c r="FW25" i="7"/>
  <c r="FU25" i="7"/>
  <c r="FV25" i="7"/>
  <c r="EA25" i="7"/>
  <c r="W297" i="11"/>
  <c r="DY25" i="7"/>
  <c r="CC25" i="7"/>
  <c r="CD25" i="7"/>
  <c r="CE25" i="7"/>
  <c r="FB22" i="7"/>
  <c r="AY140" i="10"/>
  <c r="FD22" i="7"/>
  <c r="BA140" i="10"/>
  <c r="FC22" i="7"/>
  <c r="AZ140" i="10"/>
  <c r="DB22" i="7"/>
  <c r="DF22" i="7"/>
  <c r="C140" i="10"/>
  <c r="DH22" i="7"/>
  <c r="E140" i="10"/>
  <c r="DG22" i="7"/>
  <c r="D140" i="10"/>
  <c r="BJ22" i="7"/>
  <c r="BL22" i="7"/>
  <c r="BK22" i="7"/>
  <c r="EN25" i="7"/>
  <c r="EP25" i="7"/>
  <c r="AL297" i="11"/>
  <c r="CT25" i="7"/>
  <c r="CR25" i="7"/>
  <c r="CS25" i="7"/>
  <c r="FR22" i="7"/>
  <c r="FQ22" i="7"/>
  <c r="FS22" i="7"/>
  <c r="DV22" i="7"/>
  <c r="S140" i="10"/>
  <c r="DW22" i="7"/>
  <c r="T140" i="10"/>
  <c r="DU22" i="7"/>
  <c r="R140" i="10"/>
  <c r="BZ22" i="7"/>
  <c r="CA22" i="7"/>
  <c r="BY22" i="7"/>
  <c r="CU25" i="7"/>
  <c r="CV25" i="7"/>
  <c r="CW25" i="7"/>
  <c r="FL22" i="7"/>
  <c r="BI140" i="10"/>
  <c r="FM22" i="7"/>
  <c r="BJ140" i="10"/>
  <c r="FK22" i="7"/>
  <c r="BH140" i="10"/>
  <c r="EG25" i="7"/>
  <c r="AC297" i="11"/>
  <c r="EE25" i="7"/>
  <c r="FH22" i="7"/>
  <c r="BE140" i="10"/>
  <c r="FI22" i="7"/>
  <c r="BF140" i="10"/>
  <c r="BP22" i="7"/>
  <c r="BQ22" i="7"/>
  <c r="FT22" i="7"/>
  <c r="FU22" i="7"/>
  <c r="FV22" i="7"/>
  <c r="EL22" i="7"/>
  <c r="AI140" i="10"/>
  <c r="FT25" i="7"/>
  <c r="FR25" i="7"/>
  <c r="FS25" i="7"/>
  <c r="CB25" i="7"/>
  <c r="BZ25" i="7"/>
  <c r="CA25" i="7"/>
  <c r="DD22" i="7"/>
  <c r="DE22" i="7"/>
  <c r="DC22" i="7"/>
  <c r="EQ25" i="7"/>
  <c r="ES25" i="7"/>
  <c r="AO297" i="11"/>
  <c r="CC22" i="7"/>
  <c r="CB22" i="7"/>
  <c r="BN25" i="7"/>
  <c r="BO25" i="7"/>
  <c r="BP25" i="7"/>
  <c r="FK25" i="7"/>
  <c r="BG297" i="11"/>
  <c r="FI25" i="7"/>
  <c r="DO25" i="7"/>
  <c r="K297" i="11"/>
  <c r="DM25" i="7"/>
  <c r="BS25" i="7"/>
  <c r="BQ25" i="7"/>
  <c r="BR25" i="7"/>
  <c r="CP22" i="7"/>
  <c r="CT22" i="7"/>
  <c r="CU22" i="7"/>
  <c r="CV22" i="7"/>
  <c r="FX25" i="7"/>
  <c r="FY25" i="7"/>
  <c r="FZ25" i="7"/>
  <c r="EB25" i="7"/>
  <c r="ED25" i="7"/>
  <c r="Z297" i="11"/>
  <c r="CF25" i="7"/>
  <c r="CG25" i="7"/>
  <c r="CH25" i="7"/>
  <c r="FF22" i="7"/>
  <c r="BC140" i="10"/>
  <c r="FG22" i="7"/>
  <c r="BD140" i="10"/>
  <c r="FE22" i="7"/>
  <c r="BB140" i="10"/>
  <c r="DJ22" i="7"/>
  <c r="G140" i="10"/>
  <c r="DI22" i="7"/>
  <c r="F140" i="10"/>
  <c r="DK22" i="7"/>
  <c r="H140" i="10"/>
  <c r="BN22" i="7"/>
  <c r="BM22" i="7"/>
  <c r="BO22" i="7"/>
  <c r="CR22" i="7"/>
  <c r="CQ22" i="7"/>
  <c r="CS22" i="7"/>
  <c r="DI25" i="7"/>
  <c r="E297" i="11"/>
  <c r="DG25" i="7"/>
  <c r="EJ22" i="7"/>
  <c r="AG140" i="10"/>
  <c r="EK22" i="7"/>
  <c r="AH140" i="10"/>
  <c r="DO22" i="7"/>
  <c r="L140" i="10"/>
  <c r="DQ22" i="7"/>
  <c r="N140" i="10"/>
  <c r="DP22" i="7"/>
  <c r="M140" i="10"/>
  <c r="EV25" i="7"/>
  <c r="AR297" i="11"/>
  <c r="ET25" i="7"/>
  <c r="FW22" i="7"/>
  <c r="FY22" i="7"/>
  <c r="FX22" i="7"/>
  <c r="CG22" i="7"/>
  <c r="CE22" i="7"/>
  <c r="CF22" i="7"/>
  <c r="BW25" i="7"/>
  <c r="BX25" i="7"/>
  <c r="BY25" i="7"/>
  <c r="EW25" i="7"/>
  <c r="EY25" i="7"/>
  <c r="AU297" i="11"/>
  <c r="DC25" i="7"/>
  <c r="DA25" i="7"/>
  <c r="DB25" i="7"/>
  <c r="GA22" i="7"/>
  <c r="GB22" i="7"/>
  <c r="FZ22" i="7"/>
  <c r="DZ22" i="7"/>
  <c r="W140" i="10"/>
  <c r="ED22" i="7"/>
  <c r="AA140" i="10"/>
  <c r="EE22" i="7"/>
  <c r="AB140" i="10"/>
  <c r="EF22" i="7"/>
  <c r="AC140" i="10"/>
  <c r="CD22" i="7"/>
  <c r="CH22" i="7"/>
  <c r="CJ22" i="7"/>
  <c r="CI22" i="7"/>
  <c r="FN25" i="7"/>
  <c r="BJ297" i="11"/>
  <c r="FL25" i="7"/>
  <c r="DP25" i="7"/>
  <c r="DR25" i="7"/>
  <c r="N297" i="11"/>
  <c r="BT25" i="7"/>
  <c r="BU25" i="7"/>
  <c r="BV25" i="7"/>
  <c r="CX22" i="7"/>
  <c r="CY22" i="7"/>
  <c r="CW22" i="7"/>
  <c r="FE38" i="7"/>
  <c r="BJ25" i="7"/>
  <c r="BH25" i="7"/>
  <c r="BI25" i="7"/>
  <c r="BF22" i="7"/>
  <c r="BF23" i="7"/>
  <c r="BE22" i="7"/>
  <c r="BE23" i="7"/>
  <c r="BI22" i="7"/>
  <c r="BH22" i="7"/>
  <c r="BH23" i="7"/>
  <c r="BG22" i="7"/>
  <c r="BG23" i="7"/>
  <c r="EQ22" i="7"/>
  <c r="AN140" i="10"/>
  <c r="EV22" i="7"/>
  <c r="AS140" i="10"/>
  <c r="ER22" i="7"/>
  <c r="AO140" i="10"/>
  <c r="EX22" i="7"/>
  <c r="AU140" i="10"/>
  <c r="EM22" i="7"/>
  <c r="AJ140" i="10"/>
  <c r="EP22" i="7"/>
  <c r="AM140" i="10"/>
  <c r="EN22" i="7"/>
  <c r="AK140" i="10"/>
  <c r="EU22" i="7"/>
  <c r="AR140" i="10"/>
  <c r="ES22" i="7"/>
  <c r="AP140" i="10"/>
  <c r="ET22" i="7"/>
  <c r="AQ140" i="10"/>
  <c r="EO22" i="7"/>
  <c r="AL140" i="10"/>
  <c r="EW22" i="7"/>
  <c r="AT140" i="10"/>
  <c r="HJ151" i="8"/>
  <c r="FC149" i="8"/>
  <c r="FD149" i="8"/>
  <c r="TP63" i="8"/>
  <c r="DK130" i="7"/>
  <c r="H149" i="10"/>
  <c r="EA130" i="7"/>
  <c r="X149" i="10"/>
  <c r="EQ130" i="7"/>
  <c r="AN149" i="10"/>
  <c r="DL130" i="7"/>
  <c r="I149" i="10"/>
  <c r="EB130" i="7"/>
  <c r="Y149" i="10"/>
  <c r="ER130" i="7"/>
  <c r="AO149" i="10"/>
  <c r="DM130" i="7"/>
  <c r="J149" i="10"/>
  <c r="EX130" i="7"/>
  <c r="AU149" i="10"/>
  <c r="EH130" i="7"/>
  <c r="AE149" i="10"/>
  <c r="EC130" i="7"/>
  <c r="Z149" i="10"/>
  <c r="DS130" i="7"/>
  <c r="P149" i="10"/>
  <c r="EI130" i="7"/>
  <c r="AF149" i="10"/>
  <c r="DT130" i="7"/>
  <c r="Q149" i="10"/>
  <c r="EJ130" i="7"/>
  <c r="AG149" i="10"/>
  <c r="DU130" i="7"/>
  <c r="R149" i="10"/>
  <c r="DR130" i="7"/>
  <c r="O149" i="10"/>
  <c r="DG130" i="7"/>
  <c r="D149" i="10"/>
  <c r="EP130" i="7"/>
  <c r="AM149" i="10"/>
  <c r="DZ130" i="7"/>
  <c r="W149" i="10"/>
  <c r="EK130" i="7"/>
  <c r="AH149" i="10"/>
  <c r="DW130" i="7"/>
  <c r="T149" i="10"/>
  <c r="EM130" i="7"/>
  <c r="AJ149" i="10"/>
  <c r="DH130" i="7"/>
  <c r="E149" i="10"/>
  <c r="DX130" i="7"/>
  <c r="U149" i="10"/>
  <c r="EN130" i="7"/>
  <c r="AK149" i="10"/>
  <c r="DF130" i="7"/>
  <c r="C149" i="10"/>
  <c r="DI130" i="7"/>
  <c r="F149" i="10"/>
  <c r="EL130" i="7"/>
  <c r="AI149" i="10"/>
  <c r="DV130" i="7"/>
  <c r="S149" i="10"/>
  <c r="EW130" i="7"/>
  <c r="AT149" i="10"/>
  <c r="EG130" i="7"/>
  <c r="AD149" i="10"/>
  <c r="DJ130" i="7"/>
  <c r="G149" i="10"/>
  <c r="ES130" i="7"/>
  <c r="AP149" i="10"/>
  <c r="DO130" i="7"/>
  <c r="L149" i="10"/>
  <c r="EE130" i="7"/>
  <c r="AB149" i="10"/>
  <c r="EU130" i="7"/>
  <c r="AR149" i="10"/>
  <c r="DP130" i="7"/>
  <c r="M149" i="10"/>
  <c r="EF130" i="7"/>
  <c r="AC149" i="10"/>
  <c r="EV130" i="7"/>
  <c r="AS149" i="10"/>
  <c r="DQ130" i="7"/>
  <c r="N149" i="10"/>
  <c r="DN130" i="7"/>
  <c r="K149" i="10"/>
  <c r="ET130" i="7"/>
  <c r="AQ149" i="10"/>
  <c r="ED130" i="7"/>
  <c r="AA149" i="10"/>
  <c r="EO130" i="7"/>
  <c r="AL149" i="10"/>
  <c r="DY130" i="7"/>
  <c r="V149" i="10"/>
  <c r="DG128" i="7"/>
  <c r="DH128" i="7"/>
  <c r="DI128" i="7"/>
  <c r="DJ128" i="7"/>
  <c r="DK128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EB128" i="7"/>
  <c r="EC128" i="7"/>
  <c r="ED128" i="7"/>
  <c r="EE128" i="7"/>
  <c r="EF128" i="7"/>
  <c r="EG128" i="7"/>
  <c r="EH128" i="7"/>
  <c r="EI128" i="7"/>
  <c r="EJ128" i="7"/>
  <c r="EK128" i="7"/>
  <c r="EL128" i="7"/>
  <c r="EM128" i="7"/>
  <c r="EN128" i="7"/>
  <c r="EO128" i="7"/>
  <c r="EP128" i="7"/>
  <c r="EQ128" i="7"/>
  <c r="ER128" i="7"/>
  <c r="ES128" i="7"/>
  <c r="ET128" i="7"/>
  <c r="EU128" i="7"/>
  <c r="EV128" i="7"/>
  <c r="EW128" i="7"/>
  <c r="EX128" i="7"/>
  <c r="EY128" i="7"/>
  <c r="EZ128" i="7"/>
  <c r="FA128" i="7"/>
  <c r="FB128" i="7"/>
  <c r="IL81" i="8"/>
  <c r="PG35" i="8"/>
  <c r="AC49" i="8"/>
  <c r="C35" i="8"/>
  <c r="CN63" i="8"/>
  <c r="AE49" i="8"/>
  <c r="AF49" i="8"/>
  <c r="AG49" i="8"/>
  <c r="AH49" i="8"/>
  <c r="AI49" i="8"/>
  <c r="AJ49" i="8"/>
  <c r="AK49" i="8"/>
  <c r="AL49" i="8"/>
  <c r="AM49" i="8"/>
  <c r="AN49" i="8"/>
  <c r="AO49" i="8"/>
  <c r="AP49" i="8"/>
  <c r="AQ49" i="8"/>
  <c r="AR49" i="8"/>
  <c r="AS49" i="8"/>
  <c r="AT49" i="8"/>
  <c r="AU49" i="8"/>
  <c r="AV49" i="8"/>
  <c r="AW49" i="8"/>
  <c r="AX49" i="8"/>
  <c r="AY49" i="8"/>
  <c r="AZ49" i="8"/>
  <c r="BA49" i="8"/>
  <c r="BB49" i="8"/>
  <c r="BC49" i="8"/>
  <c r="BD49" i="8"/>
  <c r="BE49" i="8"/>
  <c r="BF49" i="8"/>
  <c r="BG49" i="8"/>
  <c r="BH49" i="8"/>
  <c r="BI49" i="8"/>
  <c r="BJ49" i="8"/>
  <c r="BK49" i="8"/>
  <c r="BL49" i="8"/>
  <c r="BM49" i="8"/>
  <c r="BN49" i="8"/>
  <c r="BO49" i="8"/>
  <c r="BP49" i="8"/>
  <c r="BQ49" i="8"/>
  <c r="BR49" i="8"/>
  <c r="BS49" i="8"/>
  <c r="BT49" i="8"/>
  <c r="BU49" i="8"/>
  <c r="BV49" i="8"/>
  <c r="BW49" i="8"/>
  <c r="BX49" i="8"/>
  <c r="BY49" i="8"/>
  <c r="BZ49" i="8"/>
  <c r="CA49" i="8"/>
  <c r="CB49" i="8"/>
  <c r="CC49" i="8"/>
  <c r="CD49" i="8"/>
  <c r="CE49" i="8"/>
  <c r="CF49" i="8"/>
  <c r="CG49" i="8"/>
  <c r="CH49" i="8"/>
  <c r="CI49" i="8"/>
  <c r="CJ49" i="8"/>
  <c r="CK49" i="8"/>
  <c r="CL49" i="8"/>
  <c r="CM49" i="8"/>
  <c r="CN49" i="8"/>
  <c r="CO49" i="8"/>
  <c r="CP49" i="8"/>
  <c r="CQ49" i="8"/>
  <c r="CR49" i="8"/>
  <c r="CS49" i="8"/>
  <c r="CT49" i="8"/>
  <c r="CU49" i="8"/>
  <c r="CV49" i="8"/>
  <c r="CW49" i="8"/>
  <c r="CX49" i="8"/>
  <c r="CY49" i="8"/>
  <c r="CZ49" i="8"/>
  <c r="DA49" i="8"/>
  <c r="DB49" i="8"/>
  <c r="DC49" i="8"/>
  <c r="DD49" i="8"/>
  <c r="DE49" i="8"/>
  <c r="DF49" i="8"/>
  <c r="DG49" i="8"/>
  <c r="DH49" i="8"/>
  <c r="DI49" i="8"/>
  <c r="DJ49" i="8"/>
  <c r="DK49" i="8"/>
  <c r="DL49" i="8"/>
  <c r="DM49" i="8"/>
  <c r="DN49" i="8"/>
  <c r="DO49" i="8"/>
  <c r="DP49" i="8"/>
  <c r="DQ49" i="8"/>
  <c r="DR49" i="8"/>
  <c r="DS49" i="8"/>
  <c r="DT49" i="8"/>
  <c r="DU49" i="8"/>
  <c r="DV49" i="8"/>
  <c r="DW49" i="8"/>
  <c r="DX49" i="8"/>
  <c r="DY49" i="8"/>
  <c r="DZ49" i="8"/>
  <c r="EA49" i="8"/>
  <c r="EB49" i="8"/>
  <c r="EC49" i="8"/>
  <c r="ED49" i="8"/>
  <c r="EE49" i="8"/>
  <c r="EF49" i="8"/>
  <c r="EG49" i="8"/>
  <c r="EH49" i="8"/>
  <c r="EI49" i="8"/>
  <c r="EJ49" i="8"/>
  <c r="EK49" i="8"/>
  <c r="EL49" i="8"/>
  <c r="EM49" i="8"/>
  <c r="EN49" i="8"/>
  <c r="EO49" i="8"/>
  <c r="EP49" i="8"/>
  <c r="EQ49" i="8"/>
  <c r="ER49" i="8"/>
  <c r="ES49" i="8"/>
  <c r="ET49" i="8"/>
  <c r="EU49" i="8"/>
  <c r="EV49" i="8"/>
  <c r="EW49" i="8"/>
  <c r="EX49" i="8"/>
  <c r="EY49" i="8"/>
  <c r="EZ49" i="8"/>
  <c r="FA49" i="8"/>
  <c r="FB49" i="8"/>
  <c r="FC49" i="8"/>
  <c r="FD49" i="8"/>
  <c r="FE49" i="8"/>
  <c r="FF49" i="8"/>
  <c r="FG49" i="8"/>
  <c r="FH49" i="8"/>
  <c r="FI49" i="8"/>
  <c r="FJ49" i="8"/>
  <c r="FK49" i="8"/>
  <c r="FL49" i="8"/>
  <c r="FM49" i="8"/>
  <c r="FN49" i="8"/>
  <c r="FO49" i="8"/>
  <c r="FP49" i="8"/>
  <c r="FQ49" i="8"/>
  <c r="FR49" i="8"/>
  <c r="FS49" i="8"/>
  <c r="FT49" i="8"/>
  <c r="FU49" i="8"/>
  <c r="FV49" i="8"/>
  <c r="FW49" i="8"/>
  <c r="FX49" i="8"/>
  <c r="FY49" i="8"/>
  <c r="FZ49" i="8"/>
  <c r="GA49" i="8"/>
  <c r="GB49" i="8"/>
  <c r="GC49" i="8"/>
  <c r="GD49" i="8"/>
  <c r="GE49" i="8"/>
  <c r="GF49" i="8"/>
  <c r="GG49" i="8"/>
  <c r="GH49" i="8"/>
  <c r="GI49" i="8"/>
  <c r="GJ49" i="8"/>
  <c r="GK49" i="8"/>
  <c r="GL49" i="8"/>
  <c r="GM49" i="8"/>
  <c r="GN49" i="8"/>
  <c r="GO49" i="8"/>
  <c r="GP49" i="8"/>
  <c r="GQ49" i="8"/>
  <c r="GR49" i="8"/>
  <c r="GS49" i="8"/>
  <c r="GT49" i="8"/>
  <c r="GU49" i="8"/>
  <c r="GV49" i="8"/>
  <c r="GW49" i="8"/>
  <c r="GX49" i="8"/>
  <c r="GY49" i="8"/>
  <c r="GZ49" i="8"/>
  <c r="HA49" i="8"/>
  <c r="HB49" i="8"/>
  <c r="HC49" i="8"/>
  <c r="HD49" i="8"/>
  <c r="HE49" i="8"/>
  <c r="HF49" i="8"/>
  <c r="HG49" i="8"/>
  <c r="HH49" i="8"/>
  <c r="HI49" i="8"/>
  <c r="HJ49" i="8"/>
  <c r="HK49" i="8"/>
  <c r="HL49" i="8"/>
  <c r="HM49" i="8"/>
  <c r="HN49" i="8"/>
  <c r="HO49" i="8"/>
  <c r="HP49" i="8"/>
  <c r="HQ49" i="8"/>
  <c r="HR49" i="8"/>
  <c r="HS49" i="8"/>
  <c r="HT49" i="8"/>
  <c r="HU49" i="8"/>
  <c r="HV49" i="8"/>
  <c r="HW49" i="8"/>
  <c r="HX49" i="8"/>
  <c r="HY49" i="8"/>
  <c r="HZ49" i="8"/>
  <c r="DI133" i="7"/>
  <c r="E300" i="11"/>
  <c r="DH133" i="7"/>
  <c r="D300" i="11"/>
  <c r="DG133" i="7"/>
  <c r="C300" i="11"/>
  <c r="AW49" i="7"/>
  <c r="AS49" i="7"/>
  <c r="AV49" i="7"/>
  <c r="AU49" i="7"/>
  <c r="AT49" i="7"/>
  <c r="AX49" i="7"/>
  <c r="BA49" i="7"/>
  <c r="BD49" i="7"/>
  <c r="AZ49" i="7"/>
  <c r="BC49" i="7"/>
  <c r="BB49" i="7"/>
  <c r="AY49" i="7"/>
  <c r="GP49" i="7"/>
  <c r="GR49" i="7"/>
  <c r="GN49" i="7"/>
  <c r="GQ49" i="7"/>
  <c r="GO49" i="7"/>
  <c r="GM49" i="7"/>
  <c r="E49" i="7"/>
  <c r="H49" i="7"/>
  <c r="D49" i="7"/>
  <c r="G49" i="7"/>
  <c r="F49" i="7"/>
  <c r="C49" i="7"/>
  <c r="C50" i="7"/>
  <c r="EG49" i="7"/>
  <c r="AD143" i="10"/>
  <c r="EJ49" i="7"/>
  <c r="AG143" i="10"/>
  <c r="EF49" i="7"/>
  <c r="AC143" i="10"/>
  <c r="EE49" i="7"/>
  <c r="AB143" i="10"/>
  <c r="EH49" i="7"/>
  <c r="AE143" i="10"/>
  <c r="EI49" i="7"/>
  <c r="AF143" i="10"/>
  <c r="CG49" i="7"/>
  <c r="CC49" i="7"/>
  <c r="CF49" i="7"/>
  <c r="CE49" i="7"/>
  <c r="CH49" i="7"/>
  <c r="CD49" i="7"/>
  <c r="CS49" i="7"/>
  <c r="CO49" i="7"/>
  <c r="CR49" i="7"/>
  <c r="CQ49" i="7"/>
  <c r="CP49" i="7"/>
  <c r="CT49" i="7"/>
  <c r="IL49" i="7"/>
  <c r="IN49" i="7"/>
  <c r="IJ49" i="7"/>
  <c r="IM49" i="7"/>
  <c r="IK49" i="7"/>
  <c r="II49" i="7"/>
  <c r="DU49" i="7"/>
  <c r="R143" i="10"/>
  <c r="DX49" i="7"/>
  <c r="U143" i="10"/>
  <c r="DT49" i="7"/>
  <c r="Q143" i="10"/>
  <c r="DW49" i="7"/>
  <c r="T143" i="10"/>
  <c r="DV49" i="7"/>
  <c r="S143" i="10"/>
  <c r="DS49" i="7"/>
  <c r="P143" i="10"/>
  <c r="CW49" i="7"/>
  <c r="CZ49" i="7"/>
  <c r="CV49" i="7"/>
  <c r="CY49" i="7"/>
  <c r="CX49" i="7"/>
  <c r="CU49" i="7"/>
  <c r="IX49" i="7"/>
  <c r="IW49" i="7"/>
  <c r="IZ49" i="7"/>
  <c r="IV49" i="7"/>
  <c r="IY49" i="7"/>
  <c r="IU49" i="7"/>
  <c r="KH49" i="7"/>
  <c r="KG49" i="7"/>
  <c r="KJ49" i="7"/>
  <c r="KF49" i="7"/>
  <c r="KI49" i="7"/>
  <c r="KE49" i="7"/>
  <c r="AC49" i="7"/>
  <c r="AF49" i="7"/>
  <c r="AB49" i="7"/>
  <c r="AE49" i="7"/>
  <c r="AD49" i="7"/>
  <c r="AA49" i="7"/>
  <c r="CK49" i="7"/>
  <c r="CN49" i="7"/>
  <c r="CJ49" i="7"/>
  <c r="CI49" i="7"/>
  <c r="CL49" i="7"/>
  <c r="CM49" i="7"/>
  <c r="BM49" i="7"/>
  <c r="BP49" i="7"/>
  <c r="BL49" i="7"/>
  <c r="BK49" i="7"/>
  <c r="BN49" i="7"/>
  <c r="BO49" i="7"/>
  <c r="IT49" i="7"/>
  <c r="IP49" i="7"/>
  <c r="IS49" i="7"/>
  <c r="IR49" i="7"/>
  <c r="IO49" i="7"/>
  <c r="IQ49" i="7"/>
  <c r="FA49" i="7"/>
  <c r="AX143" i="10"/>
  <c r="EW49" i="7"/>
  <c r="AT143" i="10"/>
  <c r="EZ49" i="7"/>
  <c r="AW143" i="10"/>
  <c r="EY49" i="7"/>
  <c r="AV143" i="10"/>
  <c r="EX49" i="7"/>
  <c r="AU143" i="10"/>
  <c r="FB49" i="7"/>
  <c r="AY143" i="10"/>
  <c r="BI49" i="7"/>
  <c r="BE49" i="7"/>
  <c r="BH49" i="7"/>
  <c r="BG49" i="7"/>
  <c r="BJ49" i="7"/>
  <c r="BF49" i="7"/>
  <c r="JR49" i="7"/>
  <c r="JN49" i="7"/>
  <c r="JQ49" i="7"/>
  <c r="JM49" i="7"/>
  <c r="JP49" i="7"/>
  <c r="JO49" i="7"/>
  <c r="EO49" i="7"/>
  <c r="AL143" i="10"/>
  <c r="EK49" i="7"/>
  <c r="AH143" i="10"/>
  <c r="EN49" i="7"/>
  <c r="AK143" i="10"/>
  <c r="EM49" i="7"/>
  <c r="AJ143" i="10"/>
  <c r="EL49" i="7"/>
  <c r="AI143" i="10"/>
  <c r="EP49" i="7"/>
  <c r="AM143" i="10"/>
  <c r="JV49" i="7"/>
  <c r="JU49" i="7"/>
  <c r="JX49" i="7"/>
  <c r="JT49" i="7"/>
  <c r="JS49" i="7"/>
  <c r="JW49" i="7"/>
  <c r="IH49" i="7"/>
  <c r="ID49" i="7"/>
  <c r="IF49" i="7"/>
  <c r="IG49" i="7"/>
  <c r="IE49" i="7"/>
  <c r="IC49" i="7"/>
  <c r="ES49" i="7"/>
  <c r="AP143" i="10"/>
  <c r="EV49" i="7"/>
  <c r="AS143" i="10"/>
  <c r="ER49" i="7"/>
  <c r="AO143" i="10"/>
  <c r="EU49" i="7"/>
  <c r="AR143" i="10"/>
  <c r="ET49" i="7"/>
  <c r="AQ143" i="10"/>
  <c r="EQ49" i="7"/>
  <c r="AN143" i="10"/>
  <c r="KD49" i="7"/>
  <c r="JZ49" i="7"/>
  <c r="KC49" i="7"/>
  <c r="JY49" i="7"/>
  <c r="KB49" i="7"/>
  <c r="KA49" i="7"/>
  <c r="BY49" i="7"/>
  <c r="CB49" i="7"/>
  <c r="BX49" i="7"/>
  <c r="CA49" i="7"/>
  <c r="BZ49" i="7"/>
  <c r="BW49" i="7"/>
  <c r="Y49" i="7"/>
  <c r="U49" i="7"/>
  <c r="X49" i="7"/>
  <c r="W49" i="7"/>
  <c r="V49" i="7"/>
  <c r="Z49" i="7"/>
  <c r="FR49" i="7"/>
  <c r="FQ49" i="7"/>
  <c r="FP49" i="7"/>
  <c r="FT49" i="7"/>
  <c r="FS49" i="7"/>
  <c r="FO49" i="7"/>
  <c r="AO49" i="7"/>
  <c r="AR49" i="7"/>
  <c r="AN49" i="7"/>
  <c r="AM49" i="7"/>
  <c r="AP49" i="7"/>
  <c r="AQ49" i="7"/>
  <c r="Q49" i="7"/>
  <c r="T49" i="7"/>
  <c r="P49" i="7"/>
  <c r="O49" i="7"/>
  <c r="R49" i="7"/>
  <c r="S49" i="7"/>
  <c r="HV49" i="7"/>
  <c r="HR49" i="7"/>
  <c r="HT49" i="7"/>
  <c r="HQ49" i="7"/>
  <c r="HU49" i="7"/>
  <c r="HS49" i="7"/>
  <c r="EC49" i="7"/>
  <c r="Z143" i="10"/>
  <c r="DY49" i="7"/>
  <c r="V143" i="10"/>
  <c r="EB49" i="7"/>
  <c r="Y143" i="10"/>
  <c r="EA49" i="7"/>
  <c r="X143" i="10"/>
  <c r="DZ49" i="7"/>
  <c r="W143" i="10"/>
  <c r="ED49" i="7"/>
  <c r="AA143" i="10"/>
  <c r="AK49" i="7"/>
  <c r="AG49" i="7"/>
  <c r="AJ49" i="7"/>
  <c r="AI49" i="7"/>
  <c r="AL49" i="7"/>
  <c r="AH49" i="7"/>
  <c r="HJ49" i="7"/>
  <c r="HF49" i="7"/>
  <c r="HH49" i="7"/>
  <c r="HI49" i="7"/>
  <c r="HG49" i="7"/>
  <c r="HE49" i="7"/>
  <c r="HZ49" i="7"/>
  <c r="IB49" i="7"/>
  <c r="HX49" i="7"/>
  <c r="HY49" i="7"/>
  <c r="HW49" i="7"/>
  <c r="IA49" i="7"/>
  <c r="HN49" i="7"/>
  <c r="HP49" i="7"/>
  <c r="HL49" i="7"/>
  <c r="HO49" i="7"/>
  <c r="HM49" i="7"/>
  <c r="HK49" i="7"/>
  <c r="JF49" i="7"/>
  <c r="JB49" i="7"/>
  <c r="JE49" i="7"/>
  <c r="JA49" i="7"/>
  <c r="JD49" i="7"/>
  <c r="JC49" i="7"/>
  <c r="DI49" i="7"/>
  <c r="F143" i="10"/>
  <c r="DL49" i="7"/>
  <c r="I143" i="10"/>
  <c r="DH49" i="7"/>
  <c r="E143" i="10"/>
  <c r="DG49" i="7"/>
  <c r="D143" i="10"/>
  <c r="DJ49" i="7"/>
  <c r="G143" i="10"/>
  <c r="DK49" i="7"/>
  <c r="H143" i="10"/>
  <c r="FZ49" i="7"/>
  <c r="FV49" i="7"/>
  <c r="FW49" i="7"/>
  <c r="FU49" i="7"/>
  <c r="FY49" i="7"/>
  <c r="FX49" i="7"/>
  <c r="GD49" i="7"/>
  <c r="GF49" i="7"/>
  <c r="GB49" i="7"/>
  <c r="GC49" i="7"/>
  <c r="GA49" i="7"/>
  <c r="GE49" i="7"/>
  <c r="BU49" i="7"/>
  <c r="BQ49" i="7"/>
  <c r="BT49" i="7"/>
  <c r="BS49" i="7"/>
  <c r="BR49" i="7"/>
  <c r="BV49" i="7"/>
  <c r="D47" i="7"/>
  <c r="E47" i="7"/>
  <c r="F47" i="7"/>
  <c r="G47" i="7"/>
  <c r="H47" i="7"/>
  <c r="GL49" i="7"/>
  <c r="GH49" i="7"/>
  <c r="GJ49" i="7"/>
  <c r="GK49" i="7"/>
  <c r="GI49" i="7"/>
  <c r="GG49" i="7"/>
  <c r="DQ49" i="7"/>
  <c r="N143" i="10"/>
  <c r="DM49" i="7"/>
  <c r="J143" i="10"/>
  <c r="DP49" i="7"/>
  <c r="M143" i="10"/>
  <c r="DO49" i="7"/>
  <c r="L143" i="10"/>
  <c r="DN49" i="7"/>
  <c r="K143" i="10"/>
  <c r="DR49" i="7"/>
  <c r="O143" i="10"/>
  <c r="HB49" i="7"/>
  <c r="HD49" i="7"/>
  <c r="GZ49" i="7"/>
  <c r="HA49" i="7"/>
  <c r="GY49" i="7"/>
  <c r="HC49" i="7"/>
  <c r="FM49" i="7"/>
  <c r="BJ143" i="10"/>
  <c r="FI49" i="7"/>
  <c r="BF143" i="10"/>
  <c r="FL49" i="7"/>
  <c r="BI143" i="10"/>
  <c r="FK49" i="7"/>
  <c r="BH143" i="10"/>
  <c r="FJ49" i="7"/>
  <c r="BG143" i="10"/>
  <c r="FN49" i="7"/>
  <c r="BK143" i="10"/>
  <c r="JJ49" i="7"/>
  <c r="JI49" i="7"/>
  <c r="JL49" i="7"/>
  <c r="JH49" i="7"/>
  <c r="JG49" i="7"/>
  <c r="JK49" i="7"/>
  <c r="FE49" i="7"/>
  <c r="BB143" i="10"/>
  <c r="FH49" i="7"/>
  <c r="BE143" i="10"/>
  <c r="FD49" i="7"/>
  <c r="BA143" i="10"/>
  <c r="FC49" i="7"/>
  <c r="AZ143" i="10"/>
  <c r="FF49" i="7"/>
  <c r="BC143" i="10"/>
  <c r="FG49" i="7"/>
  <c r="BD143" i="10"/>
  <c r="KP49" i="7"/>
  <c r="KL49" i="7"/>
  <c r="KO49" i="7"/>
  <c r="KK49" i="7"/>
  <c r="KN49" i="7"/>
  <c r="KM49" i="7"/>
  <c r="GX49" i="7"/>
  <c r="GT49" i="7"/>
  <c r="GV49" i="7"/>
  <c r="GS49" i="7"/>
  <c r="GW49" i="7"/>
  <c r="GU49" i="7"/>
  <c r="DE49" i="7"/>
  <c r="DA49" i="7"/>
  <c r="DD49" i="7"/>
  <c r="DC49" i="7"/>
  <c r="DF49" i="7"/>
  <c r="C143" i="10"/>
  <c r="DB49" i="7"/>
  <c r="M49" i="7"/>
  <c r="I49" i="7"/>
  <c r="L49" i="7"/>
  <c r="K49" i="7"/>
  <c r="N49" i="7"/>
  <c r="J49" i="7"/>
  <c r="BD22" i="7"/>
  <c r="BD23" i="7"/>
  <c r="BE25" i="7"/>
  <c r="BF25" i="7"/>
  <c r="BD25" i="7"/>
  <c r="BG25" i="7"/>
  <c r="N1148" i="4"/>
  <c r="N1149" i="4"/>
  <c r="Q1156" i="4"/>
  <c r="N1154" i="4"/>
  <c r="N1155" i="4"/>
  <c r="J1148" i="4"/>
  <c r="J1149" i="4"/>
  <c r="M1156" i="4"/>
  <c r="J1154" i="4"/>
  <c r="J1155" i="4"/>
  <c r="I1154" i="4"/>
  <c r="I1155" i="4"/>
  <c r="F1150" i="4"/>
  <c r="F1151" i="4"/>
  <c r="F1154" i="4"/>
  <c r="F1155" i="4"/>
  <c r="R1139" i="4"/>
  <c r="Q1139" i="4"/>
  <c r="P1139" i="4"/>
  <c r="O1139" i="4"/>
  <c r="N1139" i="4"/>
  <c r="M1139" i="4"/>
  <c r="L1139" i="4"/>
  <c r="K1139" i="4"/>
  <c r="J1139" i="4"/>
  <c r="I1139" i="4"/>
  <c r="H1139" i="4"/>
  <c r="G1139" i="4"/>
  <c r="O1135" i="4"/>
  <c r="O1136" i="4"/>
  <c r="M1133" i="4"/>
  <c r="M1134" i="4"/>
  <c r="N1137" i="4"/>
  <c r="N1138" i="4"/>
  <c r="L1137" i="4"/>
  <c r="L1138" i="4"/>
  <c r="I1133" i="4"/>
  <c r="I1134" i="4"/>
  <c r="J1137" i="4"/>
  <c r="J1138" i="4"/>
  <c r="G1135" i="4"/>
  <c r="G1136" i="4"/>
  <c r="F1135" i="4"/>
  <c r="F1136" i="4"/>
  <c r="D1133" i="4"/>
  <c r="D1134" i="4"/>
  <c r="P1097" i="4"/>
  <c r="P1098" i="4"/>
  <c r="Q1101" i="4"/>
  <c r="L1093" i="4"/>
  <c r="L1094" i="4"/>
  <c r="O1101" i="4"/>
  <c r="L1097" i="4"/>
  <c r="L1098" i="4"/>
  <c r="M1101" i="4"/>
  <c r="L1101" i="4"/>
  <c r="I1097" i="4"/>
  <c r="I1098" i="4"/>
  <c r="J1101" i="4"/>
  <c r="E1095" i="4"/>
  <c r="E1096" i="4"/>
  <c r="C1093" i="4"/>
  <c r="C1094" i="4"/>
  <c r="N1052" i="4"/>
  <c r="Q1061" i="4"/>
  <c r="Q1062" i="4"/>
  <c r="M1052" i="4"/>
  <c r="O1059" i="4"/>
  <c r="O1060" i="4"/>
  <c r="L1052" i="4"/>
  <c r="M1057" i="4"/>
  <c r="M1058" i="4"/>
  <c r="K1052" i="4"/>
  <c r="J1052" i="4"/>
  <c r="M1061" i="4"/>
  <c r="M1062" i="4"/>
  <c r="I1052" i="4"/>
  <c r="K1059" i="4"/>
  <c r="K1060" i="4"/>
  <c r="H1052" i="4"/>
  <c r="I1057" i="4"/>
  <c r="I1058" i="4"/>
  <c r="G1052" i="4"/>
  <c r="K1063" i="4"/>
  <c r="F1052" i="4"/>
  <c r="I1061" i="4"/>
  <c r="I1062" i="4"/>
  <c r="E1052" i="4"/>
  <c r="E1055" i="4"/>
  <c r="E1056" i="4"/>
  <c r="D1052" i="4"/>
  <c r="C1052" i="4"/>
  <c r="E1059" i="4"/>
  <c r="E1060" i="4"/>
  <c r="BW1083" i="4"/>
  <c r="BW1086" i="4"/>
  <c r="BW1088" i="4"/>
  <c r="BW1089" i="4"/>
  <c r="BW1091" i="4"/>
  <c r="BW1092" i="4"/>
  <c r="BW1102" i="4"/>
  <c r="BW1105" i="4"/>
  <c r="BW1106" i="4"/>
  <c r="BW1113" i="4"/>
  <c r="BW1114" i="4"/>
  <c r="BW1121" i="4"/>
  <c r="BW1124" i="4"/>
  <c r="BW1126" i="4"/>
  <c r="BW1127" i="4"/>
  <c r="BW1129" i="4"/>
  <c r="BW1130" i="4"/>
  <c r="BW1140" i="4"/>
  <c r="BW1143" i="4"/>
  <c r="BW1144" i="4"/>
  <c r="BW1146" i="4"/>
  <c r="BW1147" i="4"/>
  <c r="BW1157" i="4"/>
  <c r="BW1578" i="4"/>
  <c r="BW1579" i="4"/>
  <c r="BW1580" i="4"/>
  <c r="BW1581" i="4"/>
  <c r="BW1586" i="4"/>
  <c r="BW1587" i="4"/>
  <c r="BW1588" i="4"/>
  <c r="N1027" i="4"/>
  <c r="M1027" i="4"/>
  <c r="L1027" i="4"/>
  <c r="K1027" i="4"/>
  <c r="J1027" i="4"/>
  <c r="I1027" i="4"/>
  <c r="H1027" i="4"/>
  <c r="G1027" i="4"/>
  <c r="F1027" i="4"/>
  <c r="E1027" i="4"/>
  <c r="D1027" i="4"/>
  <c r="N1026" i="4"/>
  <c r="M1026" i="4"/>
  <c r="L1026" i="4"/>
  <c r="K1026" i="4"/>
  <c r="J1026" i="4"/>
  <c r="I1026" i="4"/>
  <c r="H1026" i="4"/>
  <c r="G1026" i="4"/>
  <c r="F1026" i="4"/>
  <c r="E1026" i="4"/>
  <c r="D1026" i="4"/>
  <c r="C1027" i="4"/>
  <c r="C1026" i="4"/>
  <c r="BW1012" i="4"/>
  <c r="BW996" i="4"/>
  <c r="BW997" i="4"/>
  <c r="BW904" i="4"/>
  <c r="BW905" i="4"/>
  <c r="BW1004" i="4"/>
  <c r="BW1005" i="4"/>
  <c r="BW1006" i="4"/>
  <c r="BW1010" i="4"/>
  <c r="BW1011" i="4"/>
  <c r="BW1014" i="4"/>
  <c r="BW1015" i="4"/>
  <c r="BW1025" i="4"/>
  <c r="BW1028" i="4"/>
  <c r="BW1029" i="4"/>
  <c r="BW1036" i="4"/>
  <c r="BW1037" i="4"/>
  <c r="BW1044" i="4"/>
  <c r="BW1047" i="4"/>
  <c r="BW1050" i="4"/>
  <c r="BW1051" i="4"/>
  <c r="BW1053" i="4"/>
  <c r="BW1054" i="4"/>
  <c r="BW1064" i="4"/>
  <c r="BW1067" i="4"/>
  <c r="BW1068" i="4"/>
  <c r="BW1075" i="4"/>
  <c r="BW1076" i="4"/>
  <c r="N1007" i="4"/>
  <c r="N998" i="4"/>
  <c r="N990" i="4"/>
  <c r="N986" i="4"/>
  <c r="N982" i="4"/>
  <c r="N975" i="4"/>
  <c r="N966" i="4"/>
  <c r="N958" i="4"/>
  <c r="N954" i="4"/>
  <c r="N949" i="4"/>
  <c r="N940" i="4"/>
  <c r="N932" i="4"/>
  <c r="N927" i="4"/>
  <c r="N921" i="4"/>
  <c r="N915" i="4"/>
  <c r="N906" i="4"/>
  <c r="AN336" i="6"/>
  <c r="AN104" i="12"/>
  <c r="AN101" i="12"/>
  <c r="EM164" i="7"/>
  <c r="ER164" i="7"/>
  <c r="AN302" i="11"/>
  <c r="P104" i="12"/>
  <c r="DN164" i="7"/>
  <c r="DO164" i="7"/>
  <c r="DT164" i="7"/>
  <c r="P302" i="11"/>
  <c r="AZ104" i="12"/>
  <c r="AZ101" i="12"/>
  <c r="EY164" i="7"/>
  <c r="FD164" i="7"/>
  <c r="AZ302" i="11"/>
  <c r="G152" i="10"/>
  <c r="U112" i="12"/>
  <c r="U109" i="12"/>
  <c r="DY222" i="7"/>
  <c r="U304" i="11"/>
  <c r="AG112" i="12"/>
  <c r="AG109" i="12"/>
  <c r="EK222" i="7"/>
  <c r="AG304" i="11"/>
  <c r="BK108" i="12"/>
  <c r="P105" i="12"/>
  <c r="BK105" i="12"/>
  <c r="AC112" i="12"/>
  <c r="AC109" i="12"/>
  <c r="EG222" i="7"/>
  <c r="AC304" i="11"/>
  <c r="AT104" i="12"/>
  <c r="AT101" i="12"/>
  <c r="EX164" i="7"/>
  <c r="AT302" i="11"/>
  <c r="ES164" i="7"/>
  <c r="AT112" i="12"/>
  <c r="AT109" i="12"/>
  <c r="EX222" i="7"/>
  <c r="AT304" i="11"/>
  <c r="AM112" i="12"/>
  <c r="AM109" i="12"/>
  <c r="EQ222" i="7"/>
  <c r="AM304" i="11"/>
  <c r="EN193" i="7"/>
  <c r="AJ303" i="11"/>
  <c r="AI303" i="11"/>
  <c r="Z112" i="12"/>
  <c r="Z109" i="12"/>
  <c r="ED222" i="7"/>
  <c r="Z304" i="11"/>
  <c r="V104" i="12"/>
  <c r="V101" i="12"/>
  <c r="DU164" i="7"/>
  <c r="DZ164" i="7"/>
  <c r="V302" i="11"/>
  <c r="EH193" i="7"/>
  <c r="AD303" i="11"/>
  <c r="AC303" i="11"/>
  <c r="X112" i="12"/>
  <c r="X109" i="12"/>
  <c r="EB222" i="7"/>
  <c r="X304" i="11"/>
  <c r="AE112" i="12"/>
  <c r="AE109" i="12"/>
  <c r="EI222" i="7"/>
  <c r="AE304" i="11"/>
  <c r="DK101" i="7"/>
  <c r="AL303" i="11"/>
  <c r="EQ193" i="7"/>
  <c r="AM303" i="11"/>
  <c r="AH112" i="12"/>
  <c r="AH109" i="12"/>
  <c r="EL222" i="7"/>
  <c r="AH304" i="11"/>
  <c r="AI112" i="12"/>
  <c r="AI109" i="12"/>
  <c r="EM222" i="7"/>
  <c r="AI304" i="11"/>
  <c r="AB112" i="12"/>
  <c r="AB109" i="12"/>
  <c r="EF222" i="7"/>
  <c r="AB304" i="11"/>
  <c r="AS112" i="12"/>
  <c r="AS109" i="12"/>
  <c r="EW222" i="7"/>
  <c r="AS304" i="11"/>
  <c r="AD112" i="12"/>
  <c r="AD109" i="12"/>
  <c r="EH222" i="7"/>
  <c r="AD304" i="11"/>
  <c r="AR112" i="12"/>
  <c r="AR109" i="12"/>
  <c r="EV222" i="7"/>
  <c r="AR304" i="11"/>
  <c r="Y112" i="12"/>
  <c r="Y109" i="12"/>
  <c r="EC222" i="7"/>
  <c r="Y304" i="11"/>
  <c r="Z303" i="11"/>
  <c r="EE193" i="7"/>
  <c r="AA303" i="11"/>
  <c r="ET193" i="7"/>
  <c r="AP303" i="11"/>
  <c r="AO303" i="11"/>
  <c r="AJ112" i="12"/>
  <c r="AJ109" i="12"/>
  <c r="EN222" i="7"/>
  <c r="AJ304" i="11"/>
  <c r="DI106" i="7"/>
  <c r="DH106" i="7"/>
  <c r="AV112" i="12"/>
  <c r="AV109" i="12"/>
  <c r="EZ222" i="7"/>
  <c r="AV304" i="11"/>
  <c r="AF303" i="11"/>
  <c r="EK193" i="7"/>
  <c r="AG303" i="11"/>
  <c r="W112" i="12"/>
  <c r="W109" i="12"/>
  <c r="EA222" i="7"/>
  <c r="W304" i="11"/>
  <c r="AM435" i="6"/>
  <c r="CU434" i="6"/>
  <c r="CU342" i="6"/>
  <c r="AF112" i="12"/>
  <c r="AF109" i="12"/>
  <c r="EJ222" i="7"/>
  <c r="AF304" i="11"/>
  <c r="T112" i="12"/>
  <c r="DX222" i="7"/>
  <c r="T304" i="11"/>
  <c r="DW222" i="7"/>
  <c r="EB193" i="7"/>
  <c r="X303" i="11"/>
  <c r="W303" i="11"/>
  <c r="M303" i="11"/>
  <c r="N156" i="10"/>
  <c r="AU112" i="12"/>
  <c r="AU109" i="12"/>
  <c r="EY222" i="7"/>
  <c r="AU304" i="11"/>
  <c r="AL441" i="6"/>
  <c r="CU440" i="6"/>
  <c r="CU348" i="6"/>
  <c r="EZ193" i="7"/>
  <c r="AV303" i="11"/>
  <c r="AU303" i="11"/>
  <c r="AK112" i="12"/>
  <c r="AK109" i="12"/>
  <c r="EO222" i="7"/>
  <c r="AK304" i="11"/>
  <c r="V112" i="12"/>
  <c r="V109" i="12"/>
  <c r="DZ222" i="7"/>
  <c r="V304" i="11"/>
  <c r="AQ112" i="12"/>
  <c r="AQ109" i="12"/>
  <c r="EU222" i="7"/>
  <c r="AQ304" i="11"/>
  <c r="DV193" i="7"/>
  <c r="R303" i="11"/>
  <c r="Q303" i="11"/>
  <c r="AH104" i="12"/>
  <c r="AH101" i="12"/>
  <c r="EG164" i="7"/>
  <c r="EL164" i="7"/>
  <c r="AH302" i="11"/>
  <c r="AW112" i="12"/>
  <c r="AW109" i="12"/>
  <c r="FA222" i="7"/>
  <c r="AW304" i="11"/>
  <c r="DJ106" i="7"/>
  <c r="AA112" i="12"/>
  <c r="AA109" i="12"/>
  <c r="EE222" i="7"/>
  <c r="AA304" i="11"/>
  <c r="N303" i="11"/>
  <c r="DS193" i="7"/>
  <c r="O303" i="11"/>
  <c r="AX112" i="12"/>
  <c r="AX109" i="12"/>
  <c r="FB222" i="7"/>
  <c r="AX304" i="11"/>
  <c r="DY193" i="7"/>
  <c r="U303" i="11"/>
  <c r="T303" i="11"/>
  <c r="AN112" i="12"/>
  <c r="AN109" i="12"/>
  <c r="ER222" i="7"/>
  <c r="AN304" i="11"/>
  <c r="AX303" i="11"/>
  <c r="FC193" i="7"/>
  <c r="AY303" i="11"/>
  <c r="AO112" i="12"/>
  <c r="AO109" i="12"/>
  <c r="ES222" i="7"/>
  <c r="AO304" i="11"/>
  <c r="AP112" i="12"/>
  <c r="AP109" i="12"/>
  <c r="ET222" i="7"/>
  <c r="AP304" i="11"/>
  <c r="DD2" i="7"/>
  <c r="DE38" i="7"/>
  <c r="DE66" i="7"/>
  <c r="AB104" i="12"/>
  <c r="AB101" i="12"/>
  <c r="EF164" i="7"/>
  <c r="AB302" i="11"/>
  <c r="EA164" i="7"/>
  <c r="AY112" i="12"/>
  <c r="AY109" i="12"/>
  <c r="FC222" i="7"/>
  <c r="AY304" i="11"/>
  <c r="EW193" i="7"/>
  <c r="AS303" i="11"/>
  <c r="AR303" i="11"/>
  <c r="AL112" i="12"/>
  <c r="AL109" i="12"/>
  <c r="EP222" i="7"/>
  <c r="AL304" i="11"/>
  <c r="K137" i="14"/>
  <c r="KJ184" i="8"/>
  <c r="KI186" i="8"/>
  <c r="KI185" i="8"/>
  <c r="IY122" i="8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AJ87" i="10"/>
  <c r="AK87" i="10"/>
  <c r="AL87" i="10"/>
  <c r="AM87" i="10"/>
  <c r="AN87" i="10"/>
  <c r="AO87" i="10"/>
  <c r="AP87" i="10"/>
  <c r="AQ87" i="10"/>
  <c r="AR87" i="10"/>
  <c r="AS87" i="10"/>
  <c r="AT87" i="10"/>
  <c r="AU87" i="10"/>
  <c r="AV87" i="10"/>
  <c r="AW87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Q85" i="10"/>
  <c r="R86" i="10"/>
  <c r="DW122" i="8"/>
  <c r="JW127" i="8"/>
  <c r="JW126" i="8"/>
  <c r="JW123" i="8"/>
  <c r="JW130" i="8"/>
  <c r="P85" i="10"/>
  <c r="L49" i="14"/>
  <c r="L79" i="14"/>
  <c r="K141" i="14"/>
  <c r="K77" i="14"/>
  <c r="G125" i="14"/>
  <c r="K109" i="14"/>
  <c r="L51" i="14"/>
  <c r="L81" i="14"/>
  <c r="K111" i="14"/>
  <c r="L193" i="14"/>
  <c r="J102" i="14"/>
  <c r="L141" i="14"/>
  <c r="J107" i="14"/>
  <c r="L152" i="14"/>
  <c r="L114" i="14"/>
  <c r="L17" i="14"/>
  <c r="M97" i="14"/>
  <c r="K15" i="14"/>
  <c r="L19" i="14"/>
  <c r="L117" i="14"/>
  <c r="I105" i="14"/>
  <c r="H124" i="14"/>
  <c r="L143" i="14"/>
  <c r="L145" i="14"/>
  <c r="L137" i="14"/>
  <c r="L148" i="14"/>
  <c r="L146" i="14"/>
  <c r="K195" i="14"/>
  <c r="K139" i="14"/>
  <c r="M79" i="14"/>
  <c r="J297" i="14"/>
  <c r="I125" i="14"/>
  <c r="C40" i="10"/>
  <c r="N1230" i="4"/>
  <c r="O1226" i="4"/>
  <c r="L47" i="14"/>
  <c r="DL101" i="7"/>
  <c r="DK104" i="7"/>
  <c r="D75" i="12"/>
  <c r="W1605" i="4"/>
  <c r="W1606" i="4"/>
  <c r="GA18" i="8"/>
  <c r="GA20" i="8"/>
  <c r="FY18" i="8"/>
  <c r="FY19" i="8"/>
  <c r="FZ19" i="8"/>
  <c r="SW18" i="8"/>
  <c r="SW19" i="8"/>
  <c r="CN64" i="8"/>
  <c r="E68" i="10"/>
  <c r="C69" i="10"/>
  <c r="C67" i="10"/>
  <c r="F65" i="10"/>
  <c r="F71" i="10"/>
  <c r="IA49" i="8"/>
  <c r="FB150" i="8"/>
  <c r="P75" i="10"/>
  <c r="F60" i="10"/>
  <c r="R74" i="10"/>
  <c r="C141" i="10"/>
  <c r="D141" i="10"/>
  <c r="BK93" i="12"/>
  <c r="C91" i="12"/>
  <c r="BK91" i="12"/>
  <c r="DQ25" i="7"/>
  <c r="M297" i="11"/>
  <c r="L297" i="11"/>
  <c r="ER25" i="7"/>
  <c r="AN297" i="11"/>
  <c r="AM297" i="11"/>
  <c r="EF25" i="7"/>
  <c r="AB297" i="11"/>
  <c r="AA297" i="11"/>
  <c r="DZ25" i="7"/>
  <c r="V297" i="11"/>
  <c r="U297" i="11"/>
  <c r="DT25" i="7"/>
  <c r="P297" i="11"/>
  <c r="O297" i="11"/>
  <c r="DK25" i="7"/>
  <c r="G297" i="11"/>
  <c r="F297" i="11"/>
  <c r="EL25" i="7"/>
  <c r="AH297" i="11"/>
  <c r="AG297" i="11"/>
  <c r="D150" i="10"/>
  <c r="E150" i="10"/>
  <c r="F150" i="10"/>
  <c r="F148" i="10"/>
  <c r="F168" i="10"/>
  <c r="FM25" i="7"/>
  <c r="BI297" i="11"/>
  <c r="BH297" i="11"/>
  <c r="EX25" i="7"/>
  <c r="AT297" i="11"/>
  <c r="AS297" i="11"/>
  <c r="DH25" i="7"/>
  <c r="D297" i="11"/>
  <c r="C297" i="11"/>
  <c r="FJ25" i="7"/>
  <c r="BF297" i="11"/>
  <c r="BE297" i="11"/>
  <c r="BL140" i="10"/>
  <c r="FD25" i="7"/>
  <c r="AZ297" i="11"/>
  <c r="AY297" i="11"/>
  <c r="FA25" i="7"/>
  <c r="AW297" i="11"/>
  <c r="AV297" i="11"/>
  <c r="EI25" i="7"/>
  <c r="AE297" i="11"/>
  <c r="AD297" i="11"/>
  <c r="BK76" i="12"/>
  <c r="E100" i="12"/>
  <c r="C148" i="10"/>
  <c r="BL149" i="10"/>
  <c r="EU25" i="7"/>
  <c r="AQ297" i="11"/>
  <c r="AP297" i="11"/>
  <c r="EC25" i="7"/>
  <c r="Y297" i="11"/>
  <c r="X297" i="11"/>
  <c r="FG25" i="7"/>
  <c r="BC297" i="11"/>
  <c r="BB297" i="11"/>
  <c r="BL143" i="10"/>
  <c r="DN25" i="7"/>
  <c r="J297" i="11"/>
  <c r="I297" i="11"/>
  <c r="EO25" i="7"/>
  <c r="AK297" i="11"/>
  <c r="AJ297" i="11"/>
  <c r="DW25" i="7"/>
  <c r="S297" i="11"/>
  <c r="R297" i="11"/>
  <c r="BK98" i="12"/>
  <c r="FG122" i="8"/>
  <c r="EV122" i="8"/>
  <c r="EU122" i="8"/>
  <c r="EJ122" i="8"/>
  <c r="EI122" i="8"/>
  <c r="DX122" i="8"/>
  <c r="IM122" i="8"/>
  <c r="IB122" i="8"/>
  <c r="FS122" i="8"/>
  <c r="FH122" i="8"/>
  <c r="CZ122" i="8"/>
  <c r="CY122" i="8"/>
  <c r="DK122" i="8"/>
  <c r="FT122" i="8"/>
  <c r="GE122" i="8"/>
  <c r="HC122" i="8"/>
  <c r="GR122" i="8"/>
  <c r="HO122" i="8"/>
  <c r="HD122" i="8"/>
  <c r="IN122" i="8"/>
  <c r="HP122" i="8"/>
  <c r="IA122" i="8"/>
  <c r="GF122" i="8"/>
  <c r="GQ122" i="8"/>
  <c r="JK122" i="8"/>
  <c r="IZ122" i="8"/>
  <c r="DL122" i="8"/>
  <c r="JL122" i="8"/>
  <c r="FB151" i="8"/>
  <c r="AAV87" i="8"/>
  <c r="AAR87" i="8"/>
  <c r="AAN87" i="8"/>
  <c r="AAJ87" i="8"/>
  <c r="AAF87" i="8"/>
  <c r="AAB87" i="8"/>
  <c r="ZX87" i="8"/>
  <c r="ZT87" i="8"/>
  <c r="ZP87" i="8"/>
  <c r="ZL87" i="8"/>
  <c r="ZH87" i="8"/>
  <c r="ZD87" i="8"/>
  <c r="YZ87" i="8"/>
  <c r="YV87" i="8"/>
  <c r="YR87" i="8"/>
  <c r="YN87" i="8"/>
  <c r="YJ87" i="8"/>
  <c r="YF87" i="8"/>
  <c r="YB87" i="8"/>
  <c r="XX87" i="8"/>
  <c r="XT87" i="8"/>
  <c r="XP87" i="8"/>
  <c r="XL87" i="8"/>
  <c r="XH87" i="8"/>
  <c r="XD87" i="8"/>
  <c r="WZ87" i="8"/>
  <c r="WV87" i="8"/>
  <c r="WR87" i="8"/>
  <c r="WN87" i="8"/>
  <c r="WJ87" i="8"/>
  <c r="WF87" i="8"/>
  <c r="WB87" i="8"/>
  <c r="VX87" i="8"/>
  <c r="VT87" i="8"/>
  <c r="VP87" i="8"/>
  <c r="VL87" i="8"/>
  <c r="VH87" i="8"/>
  <c r="VD87" i="8"/>
  <c r="UZ87" i="8"/>
  <c r="AAU87" i="8"/>
  <c r="AAQ87" i="8"/>
  <c r="AAM87" i="8"/>
  <c r="AAI87" i="8"/>
  <c r="AAE87" i="8"/>
  <c r="AAA87" i="8"/>
  <c r="ZW87" i="8"/>
  <c r="ZS87" i="8"/>
  <c r="ZO87" i="8"/>
  <c r="ZK87" i="8"/>
  <c r="ZG87" i="8"/>
  <c r="ZC87" i="8"/>
  <c r="YY87" i="8"/>
  <c r="YU87" i="8"/>
  <c r="YQ87" i="8"/>
  <c r="YM87" i="8"/>
  <c r="YI87" i="8"/>
  <c r="YE87" i="8"/>
  <c r="YA87" i="8"/>
  <c r="XW87" i="8"/>
  <c r="XS87" i="8"/>
  <c r="XO87" i="8"/>
  <c r="XK87" i="8"/>
  <c r="XG87" i="8"/>
  <c r="AAT87" i="8"/>
  <c r="AAP87" i="8"/>
  <c r="AAL87" i="8"/>
  <c r="AAH87" i="8"/>
  <c r="AAD87" i="8"/>
  <c r="ZZ87" i="8"/>
  <c r="ZV87" i="8"/>
  <c r="ZR87" i="8"/>
  <c r="ZN87" i="8"/>
  <c r="ZJ87" i="8"/>
  <c r="ZF87" i="8"/>
  <c r="ZB87" i="8"/>
  <c r="YX87" i="8"/>
  <c r="AAO87" i="8"/>
  <c r="ZY87" i="8"/>
  <c r="ZI87" i="8"/>
  <c r="YT87" i="8"/>
  <c r="YL87" i="8"/>
  <c r="YD87" i="8"/>
  <c r="XV87" i="8"/>
  <c r="XN87" i="8"/>
  <c r="XF87" i="8"/>
  <c r="XA87" i="8"/>
  <c r="WU87" i="8"/>
  <c r="WP87" i="8"/>
  <c r="WK87" i="8"/>
  <c r="WE87" i="8"/>
  <c r="VZ87" i="8"/>
  <c r="VU87" i="8"/>
  <c r="VO87" i="8"/>
  <c r="VJ87" i="8"/>
  <c r="VE87" i="8"/>
  <c r="UY87" i="8"/>
  <c r="UU87" i="8"/>
  <c r="UQ87" i="8"/>
  <c r="UM87" i="8"/>
  <c r="UI87" i="8"/>
  <c r="UE87" i="8"/>
  <c r="UA87" i="8"/>
  <c r="TW87" i="8"/>
  <c r="TS87" i="8"/>
  <c r="TO87" i="8"/>
  <c r="TK87" i="8"/>
  <c r="TG87" i="8"/>
  <c r="TC87" i="8"/>
  <c r="SY87" i="8"/>
  <c r="SU87" i="8"/>
  <c r="SQ87" i="8"/>
  <c r="SM87" i="8"/>
  <c r="SI87" i="8"/>
  <c r="SE87" i="8"/>
  <c r="SA87" i="8"/>
  <c r="RW87" i="8"/>
  <c r="RS87" i="8"/>
  <c r="RS85" i="8"/>
  <c r="RO87" i="8"/>
  <c r="RK87" i="8"/>
  <c r="RG87" i="8"/>
  <c r="RC87" i="8"/>
  <c r="QY87" i="8"/>
  <c r="QU87" i="8"/>
  <c r="QQ87" i="8"/>
  <c r="QM87" i="8"/>
  <c r="QI87" i="8"/>
  <c r="QE87" i="8"/>
  <c r="QA87" i="8"/>
  <c r="PW87" i="8"/>
  <c r="PS87" i="8"/>
  <c r="PO87" i="8"/>
  <c r="PK87" i="8"/>
  <c r="PG87" i="8"/>
  <c r="PC87" i="8"/>
  <c r="OY87" i="8"/>
  <c r="OU87" i="8"/>
  <c r="OQ87" i="8"/>
  <c r="OM87" i="8"/>
  <c r="OI87" i="8"/>
  <c r="OE87" i="8"/>
  <c r="OA87" i="8"/>
  <c r="NW87" i="8"/>
  <c r="NS87" i="8"/>
  <c r="NO87" i="8"/>
  <c r="NK87" i="8"/>
  <c r="NG87" i="8"/>
  <c r="NC87" i="8"/>
  <c r="MY87" i="8"/>
  <c r="MU87" i="8"/>
  <c r="MQ87" i="8"/>
  <c r="MM87" i="8"/>
  <c r="MI87" i="8"/>
  <c r="ME87" i="8"/>
  <c r="MA87" i="8"/>
  <c r="LW87" i="8"/>
  <c r="LS87" i="8"/>
  <c r="LO87" i="8"/>
  <c r="LK87" i="8"/>
  <c r="LG87" i="8"/>
  <c r="LC87" i="8"/>
  <c r="KY87" i="8"/>
  <c r="KU87" i="8"/>
  <c r="KQ87" i="8"/>
  <c r="KM87" i="8"/>
  <c r="AAK87" i="8"/>
  <c r="ZU87" i="8"/>
  <c r="ZE87" i="8"/>
  <c r="YS87" i="8"/>
  <c r="YK87" i="8"/>
  <c r="YC87" i="8"/>
  <c r="XU87" i="8"/>
  <c r="XM87" i="8"/>
  <c r="XE87" i="8"/>
  <c r="WY87" i="8"/>
  <c r="WT87" i="8"/>
  <c r="WO87" i="8"/>
  <c r="WI87" i="8"/>
  <c r="WD87" i="8"/>
  <c r="VY87" i="8"/>
  <c r="VS87" i="8"/>
  <c r="VN87" i="8"/>
  <c r="VI87" i="8"/>
  <c r="VC87" i="8"/>
  <c r="UX87" i="8"/>
  <c r="UT87" i="8"/>
  <c r="UP87" i="8"/>
  <c r="UL87" i="8"/>
  <c r="UH87" i="8"/>
  <c r="UD87" i="8"/>
  <c r="TZ87" i="8"/>
  <c r="TV87" i="8"/>
  <c r="TR87" i="8"/>
  <c r="TN87" i="8"/>
  <c r="TJ87" i="8"/>
  <c r="TF87" i="8"/>
  <c r="TB87" i="8"/>
  <c r="SX87" i="8"/>
  <c r="ST87" i="8"/>
  <c r="SP87" i="8"/>
  <c r="SL87" i="8"/>
  <c r="SH87" i="8"/>
  <c r="SD87" i="8"/>
  <c r="RZ87" i="8"/>
  <c r="RV87" i="8"/>
  <c r="RR87" i="8"/>
  <c r="RN87" i="8"/>
  <c r="RJ87" i="8"/>
  <c r="RF87" i="8"/>
  <c r="RB87" i="8"/>
  <c r="QX87" i="8"/>
  <c r="QT87" i="8"/>
  <c r="QP87" i="8"/>
  <c r="QL87" i="8"/>
  <c r="QH87" i="8"/>
  <c r="QD87" i="8"/>
  <c r="PZ87" i="8"/>
  <c r="PV87" i="8"/>
  <c r="PR87" i="8"/>
  <c r="PN87" i="8"/>
  <c r="PJ87" i="8"/>
  <c r="PF87" i="8"/>
  <c r="PB87" i="8"/>
  <c r="OX87" i="8"/>
  <c r="OT87" i="8"/>
  <c r="OP87" i="8"/>
  <c r="OL87" i="8"/>
  <c r="OH87" i="8"/>
  <c r="OD87" i="8"/>
  <c r="NZ87" i="8"/>
  <c r="NV87" i="8"/>
  <c r="NR87" i="8"/>
  <c r="AAW87" i="8"/>
  <c r="AAG87" i="8"/>
  <c r="ZQ87" i="8"/>
  <c r="ZA87" i="8"/>
  <c r="YP87" i="8"/>
  <c r="YH87" i="8"/>
  <c r="XZ87" i="8"/>
  <c r="XR87" i="8"/>
  <c r="XJ87" i="8"/>
  <c r="XC87" i="8"/>
  <c r="WX87" i="8"/>
  <c r="WS87" i="8"/>
  <c r="WM87" i="8"/>
  <c r="WH87" i="8"/>
  <c r="WC87" i="8"/>
  <c r="VW87" i="8"/>
  <c r="VR87" i="8"/>
  <c r="VM87" i="8"/>
  <c r="VG87" i="8"/>
  <c r="VB87" i="8"/>
  <c r="UW87" i="8"/>
  <c r="US87" i="8"/>
  <c r="UO87" i="8"/>
  <c r="UK87" i="8"/>
  <c r="UG87" i="8"/>
  <c r="UC87" i="8"/>
  <c r="TY87" i="8"/>
  <c r="TU87" i="8"/>
  <c r="TQ87" i="8"/>
  <c r="TM87" i="8"/>
  <c r="TI87" i="8"/>
  <c r="TE87" i="8"/>
  <c r="TA87" i="8"/>
  <c r="SW87" i="8"/>
  <c r="SS87" i="8"/>
  <c r="SO87" i="8"/>
  <c r="SK87" i="8"/>
  <c r="SG87" i="8"/>
  <c r="SC87" i="8"/>
  <c r="RY87" i="8"/>
  <c r="RU87" i="8"/>
  <c r="RQ87" i="8"/>
  <c r="RM87" i="8"/>
  <c r="RI87" i="8"/>
  <c r="RE87" i="8"/>
  <c r="RA87" i="8"/>
  <c r="QW87" i="8"/>
  <c r="QS87" i="8"/>
  <c r="QO87" i="8"/>
  <c r="QK87" i="8"/>
  <c r="QG87" i="8"/>
  <c r="QC87" i="8"/>
  <c r="PY87" i="8"/>
  <c r="PU87" i="8"/>
  <c r="PQ87" i="8"/>
  <c r="PM87" i="8"/>
  <c r="PI87" i="8"/>
  <c r="PE87" i="8"/>
  <c r="PA87" i="8"/>
  <c r="OW87" i="8"/>
  <c r="OS87" i="8"/>
  <c r="OO87" i="8"/>
  <c r="OK87" i="8"/>
  <c r="OG87" i="8"/>
  <c r="OC87" i="8"/>
  <c r="NY87" i="8"/>
  <c r="NU87" i="8"/>
  <c r="NQ87" i="8"/>
  <c r="AAS87" i="8"/>
  <c r="AAC87" i="8"/>
  <c r="ZM87" i="8"/>
  <c r="YW87" i="8"/>
  <c r="YO87" i="8"/>
  <c r="YG87" i="8"/>
  <c r="XY87" i="8"/>
  <c r="XQ87" i="8"/>
  <c r="XI87" i="8"/>
  <c r="XB87" i="8"/>
  <c r="WW87" i="8"/>
  <c r="WQ87" i="8"/>
  <c r="WL87" i="8"/>
  <c r="WG87" i="8"/>
  <c r="WA87" i="8"/>
  <c r="VV87" i="8"/>
  <c r="VQ87" i="8"/>
  <c r="VK87" i="8"/>
  <c r="VF87" i="8"/>
  <c r="VA87" i="8"/>
  <c r="UV87" i="8"/>
  <c r="UR87" i="8"/>
  <c r="UN87" i="8"/>
  <c r="UJ87" i="8"/>
  <c r="UF87" i="8"/>
  <c r="UB87" i="8"/>
  <c r="TX87" i="8"/>
  <c r="TT87" i="8"/>
  <c r="TP87" i="8"/>
  <c r="TL87" i="8"/>
  <c r="TH87" i="8"/>
  <c r="TD87" i="8"/>
  <c r="SZ87" i="8"/>
  <c r="SV87" i="8"/>
  <c r="SR87" i="8"/>
  <c r="SN87" i="8"/>
  <c r="SJ87" i="8"/>
  <c r="SF87" i="8"/>
  <c r="SB87" i="8"/>
  <c r="RX87" i="8"/>
  <c r="RT87" i="8"/>
  <c r="RP87" i="8"/>
  <c r="RL87" i="8"/>
  <c r="RH87" i="8"/>
  <c r="RD87" i="8"/>
  <c r="QZ87" i="8"/>
  <c r="QV87" i="8"/>
  <c r="QR87" i="8"/>
  <c r="QN87" i="8"/>
  <c r="QJ87" i="8"/>
  <c r="QF87" i="8"/>
  <c r="QB87" i="8"/>
  <c r="PX87" i="8"/>
  <c r="PT87" i="8"/>
  <c r="PP87" i="8"/>
  <c r="PL87" i="8"/>
  <c r="PH87" i="8"/>
  <c r="PD87" i="8"/>
  <c r="OZ87" i="8"/>
  <c r="OV87" i="8"/>
  <c r="OR87" i="8"/>
  <c r="ON87" i="8"/>
  <c r="OJ87" i="8"/>
  <c r="OF87" i="8"/>
  <c r="OB87" i="8"/>
  <c r="NX87" i="8"/>
  <c r="NT87" i="8"/>
  <c r="NP87" i="8"/>
  <c r="NL87" i="8"/>
  <c r="NH87" i="8"/>
  <c r="ND87" i="8"/>
  <c r="MZ87" i="8"/>
  <c r="MV87" i="8"/>
  <c r="MR87" i="8"/>
  <c r="MN87" i="8"/>
  <c r="MJ87" i="8"/>
  <c r="MF87" i="8"/>
  <c r="MB87" i="8"/>
  <c r="LX87" i="8"/>
  <c r="LT87" i="8"/>
  <c r="LP87" i="8"/>
  <c r="LL87" i="8"/>
  <c r="LH87" i="8"/>
  <c r="NN87" i="8"/>
  <c r="NF87" i="8"/>
  <c r="MX87" i="8"/>
  <c r="MP87" i="8"/>
  <c r="MH87" i="8"/>
  <c r="LZ87" i="8"/>
  <c r="LR87" i="8"/>
  <c r="LJ87" i="8"/>
  <c r="LD87" i="8"/>
  <c r="KX87" i="8"/>
  <c r="KS87" i="8"/>
  <c r="KN87" i="8"/>
  <c r="KI87" i="8"/>
  <c r="KE87" i="8"/>
  <c r="KA87" i="8"/>
  <c r="JW87" i="8"/>
  <c r="JS87" i="8"/>
  <c r="JO87" i="8"/>
  <c r="JK87" i="8"/>
  <c r="JG87" i="8"/>
  <c r="JC87" i="8"/>
  <c r="IY87" i="8"/>
  <c r="IU87" i="8"/>
  <c r="IQ87" i="8"/>
  <c r="IM87" i="8"/>
  <c r="NM87" i="8"/>
  <c r="NE87" i="8"/>
  <c r="MW87" i="8"/>
  <c r="MO87" i="8"/>
  <c r="MG87" i="8"/>
  <c r="LY87" i="8"/>
  <c r="LQ87" i="8"/>
  <c r="LI87" i="8"/>
  <c r="LB87" i="8"/>
  <c r="KW87" i="8"/>
  <c r="KR87" i="8"/>
  <c r="KL87" i="8"/>
  <c r="KH87" i="8"/>
  <c r="KD87" i="8"/>
  <c r="JZ87" i="8"/>
  <c r="JV87" i="8"/>
  <c r="JR87" i="8"/>
  <c r="JN87" i="8"/>
  <c r="JJ87" i="8"/>
  <c r="JF87" i="8"/>
  <c r="JB87" i="8"/>
  <c r="IX87" i="8"/>
  <c r="IT87" i="8"/>
  <c r="IP87" i="8"/>
  <c r="IL87" i="8"/>
  <c r="NJ87" i="8"/>
  <c r="NB87" i="8"/>
  <c r="MT87" i="8"/>
  <c r="ML87" i="8"/>
  <c r="MD87" i="8"/>
  <c r="LV87" i="8"/>
  <c r="LN87" i="8"/>
  <c r="LF87" i="8"/>
  <c r="LA87" i="8"/>
  <c r="KV87" i="8"/>
  <c r="KP87" i="8"/>
  <c r="KK87" i="8"/>
  <c r="KG87" i="8"/>
  <c r="KC87" i="8"/>
  <c r="JY87" i="8"/>
  <c r="JU87" i="8"/>
  <c r="JQ87" i="8"/>
  <c r="JM87" i="8"/>
  <c r="JI87" i="8"/>
  <c r="JE87" i="8"/>
  <c r="JA87" i="8"/>
  <c r="IW87" i="8"/>
  <c r="IS87" i="8"/>
  <c r="IO87" i="8"/>
  <c r="NI87" i="8"/>
  <c r="NA87" i="8"/>
  <c r="MS87" i="8"/>
  <c r="MK87" i="8"/>
  <c r="MC87" i="8"/>
  <c r="LU87" i="8"/>
  <c r="LM87" i="8"/>
  <c r="LE87" i="8"/>
  <c r="KZ87" i="8"/>
  <c r="KT87" i="8"/>
  <c r="KO87" i="8"/>
  <c r="KJ87" i="8"/>
  <c r="KF87" i="8"/>
  <c r="KB87" i="8"/>
  <c r="JX87" i="8"/>
  <c r="JT87" i="8"/>
  <c r="JP87" i="8"/>
  <c r="JL87" i="8"/>
  <c r="JH87" i="8"/>
  <c r="JD87" i="8"/>
  <c r="IZ87" i="8"/>
  <c r="IV87" i="8"/>
  <c r="IR87" i="8"/>
  <c r="IN87" i="8"/>
  <c r="IL86" i="8"/>
  <c r="C36" i="8"/>
  <c r="C37" i="8"/>
  <c r="FC150" i="8"/>
  <c r="FC151" i="8"/>
  <c r="IO81" i="8"/>
  <c r="IO86" i="8"/>
  <c r="CN65" i="8"/>
  <c r="RT75" i="8"/>
  <c r="QF73" i="8"/>
  <c r="QF74" i="8"/>
  <c r="TP64" i="8"/>
  <c r="TP65" i="8"/>
  <c r="CQ63" i="8"/>
  <c r="CP64" i="8"/>
  <c r="CP65" i="8"/>
  <c r="PG37" i="8"/>
  <c r="PG36" i="8"/>
  <c r="F35" i="8"/>
  <c r="E37" i="8"/>
  <c r="E36" i="8"/>
  <c r="FF38" i="7"/>
  <c r="BI23" i="7"/>
  <c r="B27" i="7"/>
  <c r="BJ23" i="7"/>
  <c r="L1063" i="4"/>
  <c r="L1131" i="4"/>
  <c r="L1132" i="4"/>
  <c r="G1101" i="4"/>
  <c r="N1055" i="4"/>
  <c r="N1056" i="4"/>
  <c r="L1095" i="4"/>
  <c r="L1096" i="4"/>
  <c r="P1137" i="4"/>
  <c r="P1138" i="4"/>
  <c r="J1156" i="4"/>
  <c r="K1057" i="4"/>
  <c r="K1058" i="4"/>
  <c r="H1059" i="4"/>
  <c r="H1060" i="4"/>
  <c r="N1063" i="4"/>
  <c r="G1099" i="4"/>
  <c r="G1100" i="4"/>
  <c r="M1097" i="4"/>
  <c r="M1098" i="4"/>
  <c r="E1131" i="4"/>
  <c r="E1132" i="4"/>
  <c r="J1133" i="4"/>
  <c r="J1134" i="4"/>
  <c r="F1055" i="4"/>
  <c r="F1056" i="4"/>
  <c r="L1059" i="4"/>
  <c r="L1060" i="4"/>
  <c r="R1063" i="4"/>
  <c r="K1093" i="4"/>
  <c r="K1094" i="4"/>
  <c r="H1101" i="4"/>
  <c r="G1137" i="4"/>
  <c r="G1138" i="4"/>
  <c r="J1135" i="4"/>
  <c r="J1136" i="4"/>
  <c r="K1061" i="4"/>
  <c r="K1062" i="4"/>
  <c r="E1097" i="4"/>
  <c r="E1098" i="4"/>
  <c r="H1095" i="4"/>
  <c r="H1096" i="4"/>
  <c r="P1101" i="4"/>
  <c r="K1131" i="4"/>
  <c r="K1132" i="4"/>
  <c r="H1137" i="4"/>
  <c r="H1138" i="4"/>
  <c r="D1150" i="4"/>
  <c r="D1151" i="4"/>
  <c r="G1156" i="4"/>
  <c r="G1059" i="4"/>
  <c r="G1060" i="4"/>
  <c r="J1057" i="4"/>
  <c r="J1058" i="4"/>
  <c r="J1059" i="4"/>
  <c r="J1060" i="4"/>
  <c r="L1061" i="4"/>
  <c r="L1062" i="4"/>
  <c r="M1063" i="4"/>
  <c r="D1095" i="4"/>
  <c r="D1096" i="4"/>
  <c r="G1093" i="4"/>
  <c r="G1094" i="4"/>
  <c r="H1093" i="4"/>
  <c r="H1094" i="4"/>
  <c r="I1095" i="4"/>
  <c r="I1096" i="4"/>
  <c r="K1101" i="4"/>
  <c r="E1135" i="4"/>
  <c r="E1136" i="4"/>
  <c r="D1131" i="4"/>
  <c r="D1132" i="4"/>
  <c r="D1142" i="4"/>
  <c r="H1131" i="4"/>
  <c r="H1132" i="4"/>
  <c r="M1131" i="4"/>
  <c r="M1132" i="4"/>
  <c r="L1133" i="4"/>
  <c r="L1134" i="4"/>
  <c r="K1135" i="4"/>
  <c r="K1136" i="4"/>
  <c r="K1137" i="4"/>
  <c r="K1138" i="4"/>
  <c r="F1148" i="4"/>
  <c r="F1149" i="4"/>
  <c r="K1150" i="4"/>
  <c r="K1151" i="4"/>
  <c r="K1156" i="4"/>
  <c r="R1156" i="4"/>
  <c r="I1055" i="4"/>
  <c r="I1056" i="4"/>
  <c r="P1061" i="4"/>
  <c r="P1062" i="4"/>
  <c r="J1099" i="4"/>
  <c r="J1100" i="4"/>
  <c r="F1133" i="4"/>
  <c r="F1134" i="4"/>
  <c r="I1131" i="4"/>
  <c r="I1132" i="4"/>
  <c r="N1133" i="4"/>
  <c r="N1134" i="4"/>
  <c r="N1135" i="4"/>
  <c r="N1136" i="4"/>
  <c r="E1152" i="4"/>
  <c r="E1153" i="4"/>
  <c r="G1150" i="4"/>
  <c r="G1151" i="4"/>
  <c r="L1150" i="4"/>
  <c r="L1151" i="4"/>
  <c r="N1156" i="4"/>
  <c r="H1150" i="4"/>
  <c r="H1151" i="4"/>
  <c r="G1057" i="4"/>
  <c r="G1058" i="4"/>
  <c r="J1055" i="4"/>
  <c r="J1056" i="4"/>
  <c r="O1057" i="4"/>
  <c r="O1058" i="4"/>
  <c r="P1059" i="4"/>
  <c r="P1060" i="4"/>
  <c r="J1063" i="4"/>
  <c r="Q1063" i="4"/>
  <c r="F1099" i="4"/>
  <c r="F1100" i="4"/>
  <c r="N1099" i="4"/>
  <c r="N1100" i="4"/>
  <c r="H1133" i="4"/>
  <c r="H1134" i="4"/>
  <c r="I1135" i="4"/>
  <c r="I1136" i="4"/>
  <c r="O1137" i="4"/>
  <c r="O1138" i="4"/>
  <c r="K1148" i="4"/>
  <c r="K1149" i="4"/>
  <c r="O1150" i="4"/>
  <c r="O1151" i="4"/>
  <c r="O1156" i="4"/>
  <c r="O1063" i="4"/>
  <c r="K1055" i="4"/>
  <c r="K1056" i="4"/>
  <c r="C1055" i="4"/>
  <c r="C1056" i="4"/>
  <c r="C1066" i="4"/>
  <c r="I1101" i="4"/>
  <c r="F1095" i="4"/>
  <c r="F1096" i="4"/>
  <c r="G1097" i="4"/>
  <c r="G1098" i="4"/>
  <c r="K1097" i="4"/>
  <c r="K1098" i="4"/>
  <c r="L1156" i="4"/>
  <c r="I1150" i="4"/>
  <c r="I1151" i="4"/>
  <c r="J1152" i="4"/>
  <c r="J1153" i="4"/>
  <c r="G1063" i="4"/>
  <c r="O1095" i="4"/>
  <c r="O1096" i="4"/>
  <c r="N1093" i="4"/>
  <c r="N1094" i="4"/>
  <c r="F1093" i="4"/>
  <c r="F1094" i="4"/>
  <c r="J1095" i="4"/>
  <c r="J1096" i="4"/>
  <c r="L1099" i="4"/>
  <c r="L1100" i="4"/>
  <c r="Q1099" i="4"/>
  <c r="Q1100" i="4"/>
  <c r="R1101" i="4"/>
  <c r="P1135" i="4"/>
  <c r="P1136" i="4"/>
  <c r="N1131" i="4"/>
  <c r="N1132" i="4"/>
  <c r="Q1137" i="4"/>
  <c r="Q1138" i="4"/>
  <c r="N1150" i="4"/>
  <c r="N1151" i="4"/>
  <c r="M1148" i="4"/>
  <c r="M1149" i="4"/>
  <c r="G1152" i="4"/>
  <c r="G1153" i="4"/>
  <c r="H1154" i="4"/>
  <c r="H1155" i="4"/>
  <c r="N1095" i="4"/>
  <c r="N1096" i="4"/>
  <c r="P1099" i="4"/>
  <c r="P1100" i="4"/>
  <c r="H1156" i="4"/>
  <c r="E1150" i="4"/>
  <c r="E1151" i="4"/>
  <c r="F1152" i="4"/>
  <c r="F1153" i="4"/>
  <c r="D1148" i="4"/>
  <c r="D1149" i="4"/>
  <c r="P1156" i="4"/>
  <c r="M1150" i="4"/>
  <c r="M1151" i="4"/>
  <c r="O1154" i="4"/>
  <c r="O1155" i="4"/>
  <c r="G1061" i="4"/>
  <c r="G1062" i="4"/>
  <c r="E1057" i="4"/>
  <c r="E1058" i="4"/>
  <c r="E1066" i="4"/>
  <c r="D1057" i="4"/>
  <c r="D1058" i="4"/>
  <c r="D1055" i="4"/>
  <c r="D1056" i="4"/>
  <c r="H1063" i="4"/>
  <c r="K1095" i="4"/>
  <c r="K1096" i="4"/>
  <c r="J1093" i="4"/>
  <c r="J1094" i="4"/>
  <c r="G1095" i="4"/>
  <c r="G1096" i="4"/>
  <c r="H1135" i="4"/>
  <c r="H1136" i="4"/>
  <c r="G1133" i="4"/>
  <c r="G1134" i="4"/>
  <c r="F1131" i="4"/>
  <c r="F1132" i="4"/>
  <c r="I1137" i="4"/>
  <c r="I1138" i="4"/>
  <c r="L1135" i="4"/>
  <c r="L1136" i="4"/>
  <c r="J1131" i="4"/>
  <c r="J1132" i="4"/>
  <c r="M1137" i="4"/>
  <c r="M1138" i="4"/>
  <c r="J1150" i="4"/>
  <c r="J1151" i="4"/>
  <c r="J1159" i="4"/>
  <c r="I1148" i="4"/>
  <c r="I1149" i="4"/>
  <c r="E1148" i="4"/>
  <c r="E1149" i="4"/>
  <c r="L1148" i="4"/>
  <c r="L1149" i="4"/>
  <c r="K1152" i="4"/>
  <c r="K1153" i="4"/>
  <c r="P1154" i="4"/>
  <c r="P1155" i="4"/>
  <c r="F1059" i="4"/>
  <c r="F1060" i="4"/>
  <c r="L1055" i="4"/>
  <c r="L1056" i="4"/>
  <c r="L1057" i="4"/>
  <c r="L1058" i="4"/>
  <c r="M1059" i="4"/>
  <c r="M1060" i="4"/>
  <c r="H1061" i="4"/>
  <c r="H1062" i="4"/>
  <c r="N1061" i="4"/>
  <c r="N1062" i="4"/>
  <c r="I1063" i="4"/>
  <c r="E1093" i="4"/>
  <c r="E1094" i="4"/>
  <c r="M1093" i="4"/>
  <c r="M1094" i="4"/>
  <c r="H1097" i="4"/>
  <c r="H1098" i="4"/>
  <c r="H1099" i="4"/>
  <c r="H1100" i="4"/>
  <c r="M1099" i="4"/>
  <c r="M1100" i="4"/>
  <c r="N1101" i="4"/>
  <c r="C1131" i="4"/>
  <c r="F1137" i="4"/>
  <c r="F1138" i="4"/>
  <c r="G1131" i="4"/>
  <c r="G1132" i="4"/>
  <c r="O1133" i="4"/>
  <c r="O1134" i="4"/>
  <c r="G1154" i="4"/>
  <c r="G1155" i="4"/>
  <c r="N1152" i="4"/>
  <c r="N1153" i="4"/>
  <c r="K1154" i="4"/>
  <c r="K1155" i="4"/>
  <c r="I1156" i="4"/>
  <c r="F1061" i="4"/>
  <c r="F1062" i="4"/>
  <c r="G1055" i="4"/>
  <c r="G1056" i="4"/>
  <c r="F1057" i="4"/>
  <c r="F1058" i="4"/>
  <c r="H1055" i="4"/>
  <c r="H1056" i="4"/>
  <c r="M1055" i="4"/>
  <c r="M1056" i="4"/>
  <c r="H1057" i="4"/>
  <c r="H1058" i="4"/>
  <c r="N1057" i="4"/>
  <c r="N1058" i="4"/>
  <c r="I1059" i="4"/>
  <c r="I1060" i="4"/>
  <c r="N1059" i="4"/>
  <c r="N1060" i="4"/>
  <c r="J1061" i="4"/>
  <c r="J1062" i="4"/>
  <c r="O1061" i="4"/>
  <c r="O1062" i="4"/>
  <c r="P1063" i="4"/>
  <c r="F1097" i="4"/>
  <c r="F1098" i="4"/>
  <c r="D1093" i="4"/>
  <c r="D1094" i="4"/>
  <c r="K1099" i="4"/>
  <c r="K1100" i="4"/>
  <c r="J1097" i="4"/>
  <c r="J1098" i="4"/>
  <c r="O1099" i="4"/>
  <c r="O1100" i="4"/>
  <c r="N1097" i="4"/>
  <c r="N1098" i="4"/>
  <c r="I1093" i="4"/>
  <c r="I1094" i="4"/>
  <c r="M1095" i="4"/>
  <c r="M1096" i="4"/>
  <c r="O1097" i="4"/>
  <c r="O1098" i="4"/>
  <c r="I1099" i="4"/>
  <c r="I1100" i="4"/>
  <c r="E1133" i="4"/>
  <c r="E1134" i="4"/>
  <c r="K1133" i="4"/>
  <c r="K1134" i="4"/>
  <c r="M1135" i="4"/>
  <c r="M1136" i="4"/>
  <c r="H1148" i="4"/>
  <c r="H1149" i="4"/>
  <c r="O1152" i="4"/>
  <c r="O1153" i="4"/>
  <c r="L1154" i="4"/>
  <c r="L1155" i="4"/>
  <c r="H1152" i="4"/>
  <c r="H1153" i="4"/>
  <c r="L1152" i="4"/>
  <c r="L1153" i="4"/>
  <c r="P1152" i="4"/>
  <c r="P1153" i="4"/>
  <c r="M1154" i="4"/>
  <c r="M1155" i="4"/>
  <c r="Q1154" i="4"/>
  <c r="Q1155" i="4"/>
  <c r="C1148" i="4"/>
  <c r="C1149" i="4"/>
  <c r="C1159" i="4"/>
  <c r="G1148" i="4"/>
  <c r="G1149" i="4"/>
  <c r="I1152" i="4"/>
  <c r="I1153" i="4"/>
  <c r="M1152" i="4"/>
  <c r="M1153" i="4"/>
  <c r="FD151" i="8"/>
  <c r="FD150" i="8"/>
  <c r="FE149" i="8"/>
  <c r="GA19" i="8"/>
  <c r="GB18" i="8"/>
  <c r="DJ133" i="7"/>
  <c r="F300" i="11"/>
  <c r="F50" i="7"/>
  <c r="E50" i="7"/>
  <c r="I47" i="7"/>
  <c r="H50" i="7"/>
  <c r="G50" i="7"/>
  <c r="D50" i="7"/>
  <c r="C1103" i="4"/>
  <c r="DC2" i="7"/>
  <c r="DD66" i="7"/>
  <c r="DD38" i="7"/>
  <c r="BK303" i="11"/>
  <c r="P101" i="12"/>
  <c r="BK101" i="12"/>
  <c r="BK104" i="12"/>
  <c r="L109" i="14"/>
  <c r="EH164" i="7"/>
  <c r="AC302" i="11"/>
  <c r="ET164" i="7"/>
  <c r="AO302" i="11"/>
  <c r="DQ195" i="7"/>
  <c r="T109" i="12"/>
  <c r="BK109" i="12"/>
  <c r="BK112" i="12"/>
  <c r="DP164" i="7"/>
  <c r="K302" i="11"/>
  <c r="EN164" i="7"/>
  <c r="AI302" i="11"/>
  <c r="EB164" i="7"/>
  <c r="W302" i="11"/>
  <c r="C288" i="11"/>
  <c r="C117" i="12"/>
  <c r="CU441" i="6"/>
  <c r="CU349" i="6"/>
  <c r="O156" i="10"/>
  <c r="N154" i="10"/>
  <c r="S304" i="11"/>
  <c r="BK304" i="11"/>
  <c r="T162" i="10"/>
  <c r="CU343" i="6"/>
  <c r="CU435" i="6"/>
  <c r="DV164" i="7"/>
  <c r="Q302" i="11"/>
  <c r="EZ164" i="7"/>
  <c r="AU302" i="11"/>
  <c r="J302" i="11"/>
  <c r="K159" i="10"/>
  <c r="FY20" i="8"/>
  <c r="DL130" i="8"/>
  <c r="DL126" i="8"/>
  <c r="DL127" i="8"/>
  <c r="DL123" i="8"/>
  <c r="GF130" i="8"/>
  <c r="GF127" i="8"/>
  <c r="GF126" i="8"/>
  <c r="GF123" i="8"/>
  <c r="HD130" i="8"/>
  <c r="HD126" i="8"/>
  <c r="HD127" i="8"/>
  <c r="HD123" i="8"/>
  <c r="GE127" i="8"/>
  <c r="GE126" i="8"/>
  <c r="GE123" i="8"/>
  <c r="GE130" i="8"/>
  <c r="CZ130" i="8"/>
  <c r="CZ126" i="8"/>
  <c r="CZ127" i="8"/>
  <c r="CZ123" i="8"/>
  <c r="IM127" i="8"/>
  <c r="IM130" i="8"/>
  <c r="IM126" i="8"/>
  <c r="IM123" i="8"/>
  <c r="EU127" i="8"/>
  <c r="EU130" i="8"/>
  <c r="EU126" i="8"/>
  <c r="EU123" i="8"/>
  <c r="R85" i="10"/>
  <c r="S86" i="10"/>
  <c r="IY127" i="8"/>
  <c r="IY130" i="8"/>
  <c r="IY126" i="8"/>
  <c r="IY123" i="8"/>
  <c r="IZ130" i="8"/>
  <c r="IZ126" i="8"/>
  <c r="IZ127" i="8"/>
  <c r="IZ123" i="8"/>
  <c r="IA127" i="8"/>
  <c r="IA126" i="8"/>
  <c r="IA123" i="8"/>
  <c r="IA130" i="8"/>
  <c r="HO127" i="8"/>
  <c r="HO126" i="8"/>
  <c r="HO130" i="8"/>
  <c r="HO123" i="8"/>
  <c r="FT130" i="8"/>
  <c r="FT126" i="8"/>
  <c r="FT127" i="8"/>
  <c r="FT123" i="8"/>
  <c r="FH130" i="8"/>
  <c r="FH126" i="8"/>
  <c r="FH127" i="8"/>
  <c r="FH123" i="8"/>
  <c r="DX130" i="8"/>
  <c r="DX127" i="8"/>
  <c r="DX126" i="8"/>
  <c r="DX123" i="8"/>
  <c r="EV130" i="8"/>
  <c r="EV126" i="8"/>
  <c r="EV127" i="8"/>
  <c r="EV123" i="8"/>
  <c r="JK127" i="8"/>
  <c r="JK126" i="8"/>
  <c r="JK130" i="8"/>
  <c r="JK123" i="8"/>
  <c r="HP130" i="8"/>
  <c r="HP126" i="8"/>
  <c r="HP123" i="8"/>
  <c r="HP127" i="8"/>
  <c r="GR130" i="8"/>
  <c r="GR126" i="8"/>
  <c r="GR127" i="8"/>
  <c r="GR123" i="8"/>
  <c r="DK127" i="8"/>
  <c r="DK130" i="8"/>
  <c r="DK126" i="8"/>
  <c r="DK123" i="8"/>
  <c r="FS127" i="8"/>
  <c r="FS126" i="8"/>
  <c r="FS130" i="8"/>
  <c r="FS123" i="8"/>
  <c r="EI127" i="8"/>
  <c r="EI126" i="8"/>
  <c r="EI130" i="8"/>
  <c r="EI123" i="8"/>
  <c r="FG127" i="8"/>
  <c r="FG130" i="8"/>
  <c r="FG126" i="8"/>
  <c r="FG123" i="8"/>
  <c r="BL87" i="10"/>
  <c r="JL130" i="8"/>
  <c r="JL126" i="8"/>
  <c r="JL123" i="8"/>
  <c r="JL127" i="8"/>
  <c r="GQ127" i="8"/>
  <c r="GQ130" i="8"/>
  <c r="GQ126" i="8"/>
  <c r="GQ123" i="8"/>
  <c r="IN130" i="8"/>
  <c r="IN126" i="8"/>
  <c r="IN127" i="8"/>
  <c r="IN123" i="8"/>
  <c r="HC127" i="8"/>
  <c r="HC130" i="8"/>
  <c r="HC126" i="8"/>
  <c r="HC123" i="8"/>
  <c r="CY130" i="8"/>
  <c r="CY127" i="8"/>
  <c r="CY126" i="8"/>
  <c r="CY123" i="8"/>
  <c r="CY124" i="8"/>
  <c r="IB130" i="8"/>
  <c r="IB127" i="8"/>
  <c r="IB126" i="8"/>
  <c r="IB123" i="8"/>
  <c r="EJ130" i="8"/>
  <c r="EJ126" i="8"/>
  <c r="EJ127" i="8"/>
  <c r="EJ123" i="8"/>
  <c r="DW127" i="8"/>
  <c r="DW126" i="8"/>
  <c r="DW130" i="8"/>
  <c r="DW123" i="8"/>
  <c r="KK184" i="8"/>
  <c r="KJ186" i="8"/>
  <c r="KJ185" i="8"/>
  <c r="M49" i="14"/>
  <c r="K107" i="14"/>
  <c r="L77" i="14"/>
  <c r="M81" i="14"/>
  <c r="M51" i="14"/>
  <c r="L111" i="14"/>
  <c r="P1167" i="4"/>
  <c r="O1167" i="4"/>
  <c r="Q1167" i="4"/>
  <c r="S1167" i="4"/>
  <c r="M193" i="14"/>
  <c r="K102" i="14"/>
  <c r="K105" i="14"/>
  <c r="L195" i="14"/>
  <c r="M148" i="14"/>
  <c r="L139" i="14"/>
  <c r="M19" i="14"/>
  <c r="L15" i="14"/>
  <c r="N97" i="14"/>
  <c r="M114" i="14"/>
  <c r="M117" i="14"/>
  <c r="J105" i="14"/>
  <c r="M17" i="14"/>
  <c r="M109" i="14"/>
  <c r="M137" i="14"/>
  <c r="M141" i="14"/>
  <c r="M143" i="14"/>
  <c r="M152" i="14"/>
  <c r="M146" i="14"/>
  <c r="M145" i="14"/>
  <c r="N49" i="14"/>
  <c r="C84" i="1"/>
  <c r="N79" i="14"/>
  <c r="I124" i="14"/>
  <c r="M47" i="14"/>
  <c r="K297" i="14"/>
  <c r="CY135" i="8"/>
  <c r="CY134" i="8"/>
  <c r="CY136" i="8"/>
  <c r="DM101" i="7"/>
  <c r="DL104" i="7"/>
  <c r="X1605" i="4"/>
  <c r="X1606" i="4"/>
  <c r="SW20" i="8"/>
  <c r="F68" i="10"/>
  <c r="S74" i="10"/>
  <c r="G65" i="10"/>
  <c r="G60" i="10"/>
  <c r="IB49" i="8"/>
  <c r="E91" i="11"/>
  <c r="D69" i="10"/>
  <c r="Q75" i="10"/>
  <c r="P73" i="10"/>
  <c r="G71" i="10"/>
  <c r="C139" i="10"/>
  <c r="E141" i="10"/>
  <c r="F141" i="10"/>
  <c r="G141" i="10"/>
  <c r="H141" i="10"/>
  <c r="I141" i="10"/>
  <c r="J141" i="10"/>
  <c r="J139" i="10"/>
  <c r="D139" i="10"/>
  <c r="D148" i="10"/>
  <c r="E148" i="10"/>
  <c r="E153" i="10"/>
  <c r="D301" i="11"/>
  <c r="G168" i="10"/>
  <c r="G150" i="10"/>
  <c r="E96" i="12"/>
  <c r="E75" i="12"/>
  <c r="BK297" i="11"/>
  <c r="F100" i="12"/>
  <c r="F96" i="12"/>
  <c r="F75" i="12"/>
  <c r="F301" i="11"/>
  <c r="DH104" i="7"/>
  <c r="E168" i="10"/>
  <c r="E152" i="10"/>
  <c r="H1142" i="4"/>
  <c r="F1159" i="4"/>
  <c r="JA122" i="8"/>
  <c r="EK122" i="8"/>
  <c r="D91" i="11"/>
  <c r="DA122" i="8"/>
  <c r="DM122" i="8"/>
  <c r="HQ122" i="8"/>
  <c r="FU122" i="8"/>
  <c r="FI122" i="8"/>
  <c r="DY122" i="8"/>
  <c r="EW122" i="8"/>
  <c r="GG122" i="8"/>
  <c r="IC122" i="8"/>
  <c r="HE122" i="8"/>
  <c r="JM122" i="8"/>
  <c r="IO122" i="8"/>
  <c r="GS122" i="8"/>
  <c r="RT85" i="8"/>
  <c r="QF84" i="8"/>
  <c r="KO83" i="8"/>
  <c r="KO85" i="8"/>
  <c r="KO84" i="8"/>
  <c r="LM83" i="8"/>
  <c r="LM85" i="8"/>
  <c r="LM84" i="8"/>
  <c r="MS83" i="8"/>
  <c r="MS85" i="8"/>
  <c r="MS84" i="8"/>
  <c r="KP83" i="8"/>
  <c r="KP85" i="8"/>
  <c r="KP84" i="8"/>
  <c r="LN83" i="8"/>
  <c r="LN85" i="8"/>
  <c r="LN84" i="8"/>
  <c r="MT83" i="8"/>
  <c r="MT85" i="8"/>
  <c r="MT84" i="8"/>
  <c r="KL83" i="8"/>
  <c r="KL85" i="8"/>
  <c r="KL84" i="8"/>
  <c r="LI83" i="8"/>
  <c r="LI85" i="8"/>
  <c r="LI84" i="8"/>
  <c r="MO83" i="8"/>
  <c r="MO85" i="8"/>
  <c r="MO84" i="8"/>
  <c r="KI83" i="8"/>
  <c r="KI85" i="8"/>
  <c r="KI84" i="8"/>
  <c r="LD83" i="8"/>
  <c r="LD85" i="8"/>
  <c r="LD84" i="8"/>
  <c r="MH83" i="8"/>
  <c r="MH85" i="8"/>
  <c r="MH84" i="8"/>
  <c r="NN83" i="8"/>
  <c r="NN85" i="8"/>
  <c r="NN84" i="8"/>
  <c r="LT83" i="8"/>
  <c r="LT85" i="8"/>
  <c r="LT84" i="8"/>
  <c r="MJ83" i="8"/>
  <c r="MJ85" i="8"/>
  <c r="MJ84" i="8"/>
  <c r="MZ83" i="8"/>
  <c r="MZ85" i="8"/>
  <c r="MZ84" i="8"/>
  <c r="NP83" i="8"/>
  <c r="NP85" i="8"/>
  <c r="NP84" i="8"/>
  <c r="OF83" i="8"/>
  <c r="OF85" i="8"/>
  <c r="OF84" i="8"/>
  <c r="OV83" i="8"/>
  <c r="OV85" i="8"/>
  <c r="OV84" i="8"/>
  <c r="PL83" i="8"/>
  <c r="PL85" i="8"/>
  <c r="PL84" i="8"/>
  <c r="QB83" i="8"/>
  <c r="QB85" i="8"/>
  <c r="QB84" i="8"/>
  <c r="QR85" i="8"/>
  <c r="RH85" i="8"/>
  <c r="NQ83" i="8"/>
  <c r="NQ85" i="8"/>
  <c r="NQ84" i="8"/>
  <c r="OG83" i="8"/>
  <c r="OG85" i="8"/>
  <c r="OG84" i="8"/>
  <c r="OW83" i="8"/>
  <c r="OW85" i="8"/>
  <c r="OW84" i="8"/>
  <c r="PM83" i="8"/>
  <c r="PM85" i="8"/>
  <c r="PM84" i="8"/>
  <c r="QC83" i="8"/>
  <c r="QC85" i="8"/>
  <c r="QC84" i="8"/>
  <c r="QS85" i="8"/>
  <c r="RI85" i="8"/>
  <c r="NR83" i="8"/>
  <c r="NR85" i="8"/>
  <c r="NR84" i="8"/>
  <c r="OH83" i="8"/>
  <c r="OH85" i="8"/>
  <c r="OH84" i="8"/>
  <c r="OX83" i="8"/>
  <c r="OX85" i="8"/>
  <c r="OX84" i="8"/>
  <c r="PN83" i="8"/>
  <c r="PN85" i="8"/>
  <c r="PN84" i="8"/>
  <c r="QD83" i="8"/>
  <c r="QD85" i="8"/>
  <c r="QD84" i="8"/>
  <c r="QT85" i="8"/>
  <c r="RJ85" i="8"/>
  <c r="KQ83" i="8"/>
  <c r="KQ85" i="8"/>
  <c r="KQ84" i="8"/>
  <c r="LG83" i="8"/>
  <c r="LG85" i="8"/>
  <c r="LG84" i="8"/>
  <c r="LW83" i="8"/>
  <c r="LW85" i="8"/>
  <c r="LW84" i="8"/>
  <c r="MM83" i="8"/>
  <c r="MM85" i="8"/>
  <c r="MM84" i="8"/>
  <c r="NC83" i="8"/>
  <c r="NC85" i="8"/>
  <c r="NC84" i="8"/>
  <c r="NS83" i="8"/>
  <c r="NS85" i="8"/>
  <c r="NS84" i="8"/>
  <c r="OI83" i="8"/>
  <c r="OI85" i="8"/>
  <c r="OI84" i="8"/>
  <c r="OY83" i="8"/>
  <c r="OY85" i="8"/>
  <c r="OY84" i="8"/>
  <c r="PO83" i="8"/>
  <c r="PO85" i="8"/>
  <c r="PO84" i="8"/>
  <c r="QE83" i="8"/>
  <c r="QE85" i="8"/>
  <c r="QU85" i="8"/>
  <c r="RK85" i="8"/>
  <c r="LU83" i="8"/>
  <c r="LU85" i="8"/>
  <c r="LU84" i="8"/>
  <c r="NA83" i="8"/>
  <c r="NA85" i="8"/>
  <c r="NA84" i="8"/>
  <c r="KV83" i="8"/>
  <c r="KV85" i="8"/>
  <c r="KV84" i="8"/>
  <c r="LV83" i="8"/>
  <c r="LV85" i="8"/>
  <c r="LV84" i="8"/>
  <c r="NB83" i="8"/>
  <c r="NB85" i="8"/>
  <c r="NB84" i="8"/>
  <c r="KR83" i="8"/>
  <c r="KR85" i="8"/>
  <c r="KR84" i="8"/>
  <c r="LQ83" i="8"/>
  <c r="LQ85" i="8"/>
  <c r="LQ84" i="8"/>
  <c r="MW83" i="8"/>
  <c r="MW85" i="8"/>
  <c r="MW84" i="8"/>
  <c r="KN83" i="8"/>
  <c r="KN85" i="8"/>
  <c r="KN84" i="8"/>
  <c r="LJ83" i="8"/>
  <c r="LJ85" i="8"/>
  <c r="LJ84" i="8"/>
  <c r="MP83" i="8"/>
  <c r="MP85" i="8"/>
  <c r="MP84" i="8"/>
  <c r="LH83" i="8"/>
  <c r="LH85" i="8"/>
  <c r="LH84" i="8"/>
  <c r="LX83" i="8"/>
  <c r="LX85" i="8"/>
  <c r="LX84" i="8"/>
  <c r="MN83" i="8"/>
  <c r="MN85" i="8"/>
  <c r="MN84" i="8"/>
  <c r="ND83" i="8"/>
  <c r="ND85" i="8"/>
  <c r="ND84" i="8"/>
  <c r="NT83" i="8"/>
  <c r="NT85" i="8"/>
  <c r="NT84" i="8"/>
  <c r="OJ83" i="8"/>
  <c r="OJ85" i="8"/>
  <c r="OJ84" i="8"/>
  <c r="OZ83" i="8"/>
  <c r="OZ85" i="8"/>
  <c r="OZ84" i="8"/>
  <c r="PP83" i="8"/>
  <c r="PP85" i="8"/>
  <c r="PP84" i="8"/>
  <c r="QF83" i="8"/>
  <c r="QF85" i="8"/>
  <c r="QV85" i="8"/>
  <c r="RL85" i="8"/>
  <c r="NU83" i="8"/>
  <c r="NU85" i="8"/>
  <c r="NU84" i="8"/>
  <c r="OK83" i="8"/>
  <c r="OK85" i="8"/>
  <c r="OK84" i="8"/>
  <c r="PA83" i="8"/>
  <c r="PA85" i="8"/>
  <c r="PA84" i="8"/>
  <c r="PQ83" i="8"/>
  <c r="PQ85" i="8"/>
  <c r="PQ84" i="8"/>
  <c r="QG85" i="8"/>
  <c r="QW85" i="8"/>
  <c r="RM85" i="8"/>
  <c r="NV83" i="8"/>
  <c r="NV85" i="8"/>
  <c r="NV84" i="8"/>
  <c r="OL83" i="8"/>
  <c r="OL85" i="8"/>
  <c r="OL84" i="8"/>
  <c r="PB83" i="8"/>
  <c r="PB85" i="8"/>
  <c r="PB84" i="8"/>
  <c r="PR83" i="8"/>
  <c r="PR85" i="8"/>
  <c r="PR84" i="8"/>
  <c r="QH85" i="8"/>
  <c r="QX85" i="8"/>
  <c r="RN85" i="8"/>
  <c r="KU83" i="8"/>
  <c r="KU85" i="8"/>
  <c r="KU84" i="8"/>
  <c r="LK83" i="8"/>
  <c r="LK85" i="8"/>
  <c r="LK84" i="8"/>
  <c r="MA83" i="8"/>
  <c r="MA85" i="8"/>
  <c r="MA84" i="8"/>
  <c r="MQ83" i="8"/>
  <c r="MQ85" i="8"/>
  <c r="MQ84" i="8"/>
  <c r="NG83" i="8"/>
  <c r="NG85" i="8"/>
  <c r="NG84" i="8"/>
  <c r="NW83" i="8"/>
  <c r="NW85" i="8"/>
  <c r="NW84" i="8"/>
  <c r="OM83" i="8"/>
  <c r="OM85" i="8"/>
  <c r="OM84" i="8"/>
  <c r="PC83" i="8"/>
  <c r="PC85" i="8"/>
  <c r="PC84" i="8"/>
  <c r="PS83" i="8"/>
  <c r="PS85" i="8"/>
  <c r="PS84" i="8"/>
  <c r="QI85" i="8"/>
  <c r="QY85" i="8"/>
  <c r="RO85" i="8"/>
  <c r="KT83" i="8"/>
  <c r="KT85" i="8"/>
  <c r="KT84" i="8"/>
  <c r="KZ83" i="8"/>
  <c r="KZ85" i="8"/>
  <c r="KZ84" i="8"/>
  <c r="MC83" i="8"/>
  <c r="MC85" i="8"/>
  <c r="MC84" i="8"/>
  <c r="NI83" i="8"/>
  <c r="NI85" i="8"/>
  <c r="NI84" i="8"/>
  <c r="LA83" i="8"/>
  <c r="LA85" i="8"/>
  <c r="LA84" i="8"/>
  <c r="MD83" i="8"/>
  <c r="MD85" i="8"/>
  <c r="MD84" i="8"/>
  <c r="NJ83" i="8"/>
  <c r="NJ85" i="8"/>
  <c r="NJ84" i="8"/>
  <c r="KW83" i="8"/>
  <c r="KW85" i="8"/>
  <c r="KW84" i="8"/>
  <c r="LY83" i="8"/>
  <c r="LY85" i="8"/>
  <c r="LY84" i="8"/>
  <c r="NE83" i="8"/>
  <c r="NE85" i="8"/>
  <c r="NE84" i="8"/>
  <c r="KS83" i="8"/>
  <c r="KS85" i="8"/>
  <c r="KS84" i="8"/>
  <c r="LR83" i="8"/>
  <c r="LR85" i="8"/>
  <c r="LR84" i="8"/>
  <c r="MX83" i="8"/>
  <c r="MX85" i="8"/>
  <c r="MX84" i="8"/>
  <c r="LL83" i="8"/>
  <c r="LL85" i="8"/>
  <c r="LL84" i="8"/>
  <c r="MB83" i="8"/>
  <c r="MB85" i="8"/>
  <c r="MB84" i="8"/>
  <c r="MR83" i="8"/>
  <c r="MR85" i="8"/>
  <c r="MR84" i="8"/>
  <c r="NH83" i="8"/>
  <c r="NH85" i="8"/>
  <c r="NH84" i="8"/>
  <c r="NX83" i="8"/>
  <c r="NX85" i="8"/>
  <c r="NX84" i="8"/>
  <c r="ON83" i="8"/>
  <c r="ON85" i="8"/>
  <c r="ON84" i="8"/>
  <c r="PD83" i="8"/>
  <c r="PD85" i="8"/>
  <c r="PD84" i="8"/>
  <c r="PT83" i="8"/>
  <c r="PT85" i="8"/>
  <c r="PT84" i="8"/>
  <c r="QJ85" i="8"/>
  <c r="QZ85" i="8"/>
  <c r="RP85" i="8"/>
  <c r="NY83" i="8"/>
  <c r="NY85" i="8"/>
  <c r="NY84" i="8"/>
  <c r="OO83" i="8"/>
  <c r="OO85" i="8"/>
  <c r="OO84" i="8"/>
  <c r="PE83" i="8"/>
  <c r="PE85" i="8"/>
  <c r="PE84" i="8"/>
  <c r="PU83" i="8"/>
  <c r="PU85" i="8"/>
  <c r="PU84" i="8"/>
  <c r="QK85" i="8"/>
  <c r="RA85" i="8"/>
  <c r="RQ85" i="8"/>
  <c r="NZ83" i="8"/>
  <c r="NZ85" i="8"/>
  <c r="NZ84" i="8"/>
  <c r="OP83" i="8"/>
  <c r="OP85" i="8"/>
  <c r="OP84" i="8"/>
  <c r="PF83" i="8"/>
  <c r="PF85" i="8"/>
  <c r="PF84" i="8"/>
  <c r="PV83" i="8"/>
  <c r="PV85" i="8"/>
  <c r="PV84" i="8"/>
  <c r="QL85" i="8"/>
  <c r="RB85" i="8"/>
  <c r="RR85" i="8"/>
  <c r="KY83" i="8"/>
  <c r="KY85" i="8"/>
  <c r="KY84" i="8"/>
  <c r="LO83" i="8"/>
  <c r="LO85" i="8"/>
  <c r="LO84" i="8"/>
  <c r="ME83" i="8"/>
  <c r="ME85" i="8"/>
  <c r="ME84" i="8"/>
  <c r="MU83" i="8"/>
  <c r="MU85" i="8"/>
  <c r="MU84" i="8"/>
  <c r="NK83" i="8"/>
  <c r="NK85" i="8"/>
  <c r="NK84" i="8"/>
  <c r="OA83" i="8"/>
  <c r="OA85" i="8"/>
  <c r="OA84" i="8"/>
  <c r="OQ83" i="8"/>
  <c r="OQ85" i="8"/>
  <c r="OQ84" i="8"/>
  <c r="PG83" i="8"/>
  <c r="PG85" i="8"/>
  <c r="PG84" i="8"/>
  <c r="PW83" i="8"/>
  <c r="PW85" i="8"/>
  <c r="PW84" i="8"/>
  <c r="QM85" i="8"/>
  <c r="RC85" i="8"/>
  <c r="KJ83" i="8"/>
  <c r="KJ85" i="8"/>
  <c r="KJ84" i="8"/>
  <c r="LE83" i="8"/>
  <c r="LE85" i="8"/>
  <c r="LE84" i="8"/>
  <c r="MK83" i="8"/>
  <c r="MK85" i="8"/>
  <c r="MK84" i="8"/>
  <c r="KK83" i="8"/>
  <c r="KK85" i="8"/>
  <c r="KK84" i="8"/>
  <c r="LF83" i="8"/>
  <c r="LF85" i="8"/>
  <c r="LF84" i="8"/>
  <c r="ML83" i="8"/>
  <c r="ML85" i="8"/>
  <c r="ML84" i="8"/>
  <c r="KH85" i="8"/>
  <c r="KH84" i="8"/>
  <c r="KH83" i="8"/>
  <c r="LB83" i="8"/>
  <c r="LB85" i="8"/>
  <c r="LB84" i="8"/>
  <c r="MG83" i="8"/>
  <c r="MG85" i="8"/>
  <c r="MG84" i="8"/>
  <c r="NM83" i="8"/>
  <c r="NM85" i="8"/>
  <c r="NM84" i="8"/>
  <c r="KX83" i="8"/>
  <c r="KX85" i="8"/>
  <c r="KX84" i="8"/>
  <c r="LZ83" i="8"/>
  <c r="LZ85" i="8"/>
  <c r="LZ84" i="8"/>
  <c r="NF83" i="8"/>
  <c r="NF85" i="8"/>
  <c r="NF84" i="8"/>
  <c r="LP83" i="8"/>
  <c r="LP85" i="8"/>
  <c r="LP84" i="8"/>
  <c r="MF83" i="8"/>
  <c r="MF85" i="8"/>
  <c r="MF84" i="8"/>
  <c r="MV83" i="8"/>
  <c r="MV85" i="8"/>
  <c r="MV84" i="8"/>
  <c r="NL83" i="8"/>
  <c r="NL85" i="8"/>
  <c r="NL84" i="8"/>
  <c r="OB83" i="8"/>
  <c r="OB85" i="8"/>
  <c r="OB84" i="8"/>
  <c r="OR83" i="8"/>
  <c r="OR85" i="8"/>
  <c r="OR84" i="8"/>
  <c r="PH83" i="8"/>
  <c r="PH85" i="8"/>
  <c r="PH84" i="8"/>
  <c r="PX83" i="8"/>
  <c r="PX85" i="8"/>
  <c r="PX84" i="8"/>
  <c r="QN85" i="8"/>
  <c r="RD85" i="8"/>
  <c r="OC83" i="8"/>
  <c r="OC85" i="8"/>
  <c r="OC84" i="8"/>
  <c r="OS83" i="8"/>
  <c r="OS85" i="8"/>
  <c r="OS84" i="8"/>
  <c r="PI83" i="8"/>
  <c r="PI85" i="8"/>
  <c r="PI84" i="8"/>
  <c r="PY83" i="8"/>
  <c r="PY85" i="8"/>
  <c r="PY84" i="8"/>
  <c r="QO85" i="8"/>
  <c r="RE85" i="8"/>
  <c r="OD83" i="8"/>
  <c r="OD85" i="8"/>
  <c r="OD84" i="8"/>
  <c r="OT83" i="8"/>
  <c r="OT85" i="8"/>
  <c r="OT84" i="8"/>
  <c r="PJ83" i="8"/>
  <c r="PJ85" i="8"/>
  <c r="PJ84" i="8"/>
  <c r="PZ83" i="8"/>
  <c r="PZ85" i="8"/>
  <c r="PZ84" i="8"/>
  <c r="QP85" i="8"/>
  <c r="RF85" i="8"/>
  <c r="KM83" i="8"/>
  <c r="KM85" i="8"/>
  <c r="KM84" i="8"/>
  <c r="LC83" i="8"/>
  <c r="LC85" i="8"/>
  <c r="LC84" i="8"/>
  <c r="LS83" i="8"/>
  <c r="LS85" i="8"/>
  <c r="LS84" i="8"/>
  <c r="MI83" i="8"/>
  <c r="MI85" i="8"/>
  <c r="MI84" i="8"/>
  <c r="MY83" i="8"/>
  <c r="MY85" i="8"/>
  <c r="MY84" i="8"/>
  <c r="NO83" i="8"/>
  <c r="NO85" i="8"/>
  <c r="NO84" i="8"/>
  <c r="OE83" i="8"/>
  <c r="OE85" i="8"/>
  <c r="OE84" i="8"/>
  <c r="OU83" i="8"/>
  <c r="OU85" i="8"/>
  <c r="OU84" i="8"/>
  <c r="PK83" i="8"/>
  <c r="PK85" i="8"/>
  <c r="PK84" i="8"/>
  <c r="QA83" i="8"/>
  <c r="QA85" i="8"/>
  <c r="QA84" i="8"/>
  <c r="QQ85" i="8"/>
  <c r="RG85" i="8"/>
  <c r="QE84" i="8"/>
  <c r="IP81" i="8"/>
  <c r="IP86" i="8"/>
  <c r="QG73" i="8"/>
  <c r="QG83" i="8"/>
  <c r="QG74" i="8"/>
  <c r="QG84" i="8"/>
  <c r="RU75" i="8"/>
  <c r="RU85" i="8"/>
  <c r="CR63" i="8"/>
  <c r="CQ64" i="8"/>
  <c r="CQ65" i="8"/>
  <c r="G35" i="8"/>
  <c r="F37" i="8"/>
  <c r="F36" i="8"/>
  <c r="FG38" i="7"/>
  <c r="BK23" i="7"/>
  <c r="E301" i="11"/>
  <c r="C1158" i="4"/>
  <c r="I1142" i="4"/>
  <c r="K1066" i="4"/>
  <c r="K1142" i="4"/>
  <c r="E1159" i="4"/>
  <c r="D1141" i="4"/>
  <c r="E1142" i="4"/>
  <c r="I1159" i="4"/>
  <c r="L1142" i="4"/>
  <c r="D1159" i="4"/>
  <c r="J1066" i="4"/>
  <c r="K1141" i="4"/>
  <c r="L1141" i="4"/>
  <c r="D1158" i="4"/>
  <c r="N1159" i="4"/>
  <c r="G1065" i="4"/>
  <c r="I1141" i="4"/>
  <c r="H1159" i="4"/>
  <c r="M1142" i="4"/>
  <c r="N1066" i="4"/>
  <c r="M1066" i="4"/>
  <c r="F1066" i="4"/>
  <c r="L1066" i="4"/>
  <c r="C1065" i="4"/>
  <c r="H1141" i="4"/>
  <c r="I1066" i="4"/>
  <c r="H1066" i="4"/>
  <c r="C1141" i="4"/>
  <c r="C1132" i="4"/>
  <c r="C1142" i="4"/>
  <c r="H1158" i="4"/>
  <c r="N1158" i="4"/>
  <c r="G1158" i="4"/>
  <c r="M1141" i="4"/>
  <c r="F1141" i="4"/>
  <c r="E1141" i="4"/>
  <c r="E1158" i="4"/>
  <c r="G1066" i="4"/>
  <c r="D1066" i="4"/>
  <c r="FF149" i="8"/>
  <c r="FE151" i="8"/>
  <c r="FE150" i="8"/>
  <c r="GC18" i="8"/>
  <c r="GB20" i="8"/>
  <c r="GB19" i="8"/>
  <c r="DK133" i="7"/>
  <c r="G300" i="11"/>
  <c r="J47" i="7"/>
  <c r="I50" i="7"/>
  <c r="M1159" i="4"/>
  <c r="M1158" i="4"/>
  <c r="L1159" i="4"/>
  <c r="K1158" i="4"/>
  <c r="L1158" i="4"/>
  <c r="I1158" i="4"/>
  <c r="K1159" i="4"/>
  <c r="G1159" i="4"/>
  <c r="J1158" i="4"/>
  <c r="F1158" i="4"/>
  <c r="J1141" i="4"/>
  <c r="N1142" i="4"/>
  <c r="N1141" i="4"/>
  <c r="G1142" i="4"/>
  <c r="G1141" i="4"/>
  <c r="M1104" i="4"/>
  <c r="L1104" i="4"/>
  <c r="G1104" i="4"/>
  <c r="D1104" i="4"/>
  <c r="C1104" i="4"/>
  <c r="E1104" i="4"/>
  <c r="F1065" i="4"/>
  <c r="L1065" i="4"/>
  <c r="M1065" i="4"/>
  <c r="H1065" i="4"/>
  <c r="F1142" i="4"/>
  <c r="N1065" i="4"/>
  <c r="N1103" i="4"/>
  <c r="D1103" i="4"/>
  <c r="L1103" i="4"/>
  <c r="J1065" i="4"/>
  <c r="M1103" i="4"/>
  <c r="I1103" i="4"/>
  <c r="H1103" i="4"/>
  <c r="J1103" i="4"/>
  <c r="I1065" i="4"/>
  <c r="E1065" i="4"/>
  <c r="F1103" i="4"/>
  <c r="G1103" i="4"/>
  <c r="K1065" i="4"/>
  <c r="E1103" i="4"/>
  <c r="D1065" i="4"/>
  <c r="K1103" i="4"/>
  <c r="K1104" i="4"/>
  <c r="H1104" i="4"/>
  <c r="J1104" i="4"/>
  <c r="I1104" i="4"/>
  <c r="FA164" i="7"/>
  <c r="AV302" i="11"/>
  <c r="EC164" i="7"/>
  <c r="X302" i="11"/>
  <c r="DQ164" i="7"/>
  <c r="L302" i="11"/>
  <c r="L159" i="10"/>
  <c r="K157" i="10"/>
  <c r="EU164" i="7"/>
  <c r="AP302" i="11"/>
  <c r="DW164" i="7"/>
  <c r="R302" i="11"/>
  <c r="D8" i="10"/>
  <c r="EO164" i="7"/>
  <c r="AJ302" i="11"/>
  <c r="U162" i="10"/>
  <c r="T160" i="10"/>
  <c r="P156" i="10"/>
  <c r="O154" i="10"/>
  <c r="EI164" i="7"/>
  <c r="AD302" i="11"/>
  <c r="DB2" i="7"/>
  <c r="DC38" i="7"/>
  <c r="DC66" i="7"/>
  <c r="N51" i="14"/>
  <c r="M77" i="14"/>
  <c r="L107" i="14"/>
  <c r="GS130" i="8"/>
  <c r="GS127" i="8"/>
  <c r="GS126" i="8"/>
  <c r="GS123" i="8"/>
  <c r="GG130" i="8"/>
  <c r="GG127" i="8"/>
  <c r="GG126" i="8"/>
  <c r="GG123" i="8"/>
  <c r="FU130" i="8"/>
  <c r="FU127" i="8"/>
  <c r="FU126" i="8"/>
  <c r="FU123" i="8"/>
  <c r="EK130" i="8"/>
  <c r="EK127" i="8"/>
  <c r="EK126" i="8"/>
  <c r="EK123" i="8"/>
  <c r="HE130" i="8"/>
  <c r="HE127" i="8"/>
  <c r="HE123" i="8"/>
  <c r="HE126" i="8"/>
  <c r="EW130" i="8"/>
  <c r="EW127" i="8"/>
  <c r="EW126" i="8"/>
  <c r="EW123" i="8"/>
  <c r="HQ130" i="8"/>
  <c r="HQ127" i="8"/>
  <c r="HQ126" i="8"/>
  <c r="HQ123" i="8"/>
  <c r="DA130" i="8"/>
  <c r="DA127" i="8"/>
  <c r="DA123" i="8"/>
  <c r="DA126" i="8"/>
  <c r="IO130" i="8"/>
  <c r="IO127" i="8"/>
  <c r="IO126" i="8"/>
  <c r="IO123" i="8"/>
  <c r="DY130" i="8"/>
  <c r="DY126" i="8"/>
  <c r="DY123" i="8"/>
  <c r="DY127" i="8"/>
  <c r="JA130" i="8"/>
  <c r="JA127" i="8"/>
  <c r="JA123" i="8"/>
  <c r="JA126" i="8"/>
  <c r="KL184" i="8"/>
  <c r="KK186" i="8"/>
  <c r="KK185" i="8"/>
  <c r="IN135" i="8"/>
  <c r="IN136" i="8"/>
  <c r="T86" i="10"/>
  <c r="S85" i="10"/>
  <c r="IM136" i="8"/>
  <c r="IM135" i="8"/>
  <c r="JM130" i="8"/>
  <c r="JM127" i="8"/>
  <c r="JM126" i="8"/>
  <c r="JM123" i="8"/>
  <c r="IC130" i="8"/>
  <c r="IC127" i="8"/>
  <c r="IC126" i="8"/>
  <c r="IC123" i="8"/>
  <c r="FI130" i="8"/>
  <c r="FI127" i="8"/>
  <c r="FI123" i="8"/>
  <c r="FI126" i="8"/>
  <c r="DM130" i="8"/>
  <c r="DM127" i="8"/>
  <c r="DM123" i="8"/>
  <c r="DM126" i="8"/>
  <c r="N81" i="14"/>
  <c r="M111" i="14"/>
  <c r="N193" i="14"/>
  <c r="BW1167" i="4"/>
  <c r="L102" i="14"/>
  <c r="N145" i="14"/>
  <c r="M195" i="14"/>
  <c r="L125" i="14"/>
  <c r="M139" i="14"/>
  <c r="O97" i="14"/>
  <c r="N148" i="14"/>
  <c r="N139" i="14"/>
  <c r="M15" i="14"/>
  <c r="M107" i="14"/>
  <c r="M297" i="14"/>
  <c r="N117" i="14"/>
  <c r="N114" i="14"/>
  <c r="N17" i="14"/>
  <c r="N109" i="14"/>
  <c r="L297" i="14"/>
  <c r="N19" i="14"/>
  <c r="N111" i="14"/>
  <c r="M102" i="14"/>
  <c r="N143" i="14"/>
  <c r="N152" i="14"/>
  <c r="N146" i="14"/>
  <c r="N137" i="14"/>
  <c r="N141" i="14"/>
  <c r="O79" i="14"/>
  <c r="N77" i="14"/>
  <c r="N47" i="14"/>
  <c r="O49" i="14"/>
  <c r="O51" i="14"/>
  <c r="GF125" i="8"/>
  <c r="GF124" i="8"/>
  <c r="DL124" i="8"/>
  <c r="DL125" i="8"/>
  <c r="FG125" i="8"/>
  <c r="FG124" i="8"/>
  <c r="EI125" i="8"/>
  <c r="EI124" i="8"/>
  <c r="GQ125" i="8"/>
  <c r="GQ124" i="8"/>
  <c r="FH125" i="8"/>
  <c r="FH124" i="8"/>
  <c r="FS125" i="8"/>
  <c r="FS124" i="8"/>
  <c r="FT125" i="8"/>
  <c r="FT124" i="8"/>
  <c r="HP125" i="8"/>
  <c r="HP124" i="8"/>
  <c r="EU125" i="8"/>
  <c r="EU124" i="8"/>
  <c r="GE125" i="8"/>
  <c r="GE124" i="8"/>
  <c r="HC124" i="8"/>
  <c r="HC125" i="8"/>
  <c r="CY125" i="8"/>
  <c r="HO125" i="8"/>
  <c r="HO124" i="8"/>
  <c r="EV125" i="8"/>
  <c r="EV124" i="8"/>
  <c r="DX125" i="8"/>
  <c r="DX124" i="8"/>
  <c r="DK125" i="8"/>
  <c r="DK124" i="8"/>
  <c r="GR125" i="8"/>
  <c r="GR124" i="8"/>
  <c r="HD125" i="8"/>
  <c r="HD124" i="8"/>
  <c r="CZ124" i="8"/>
  <c r="CZ125" i="8"/>
  <c r="EJ125" i="8"/>
  <c r="EJ124" i="8"/>
  <c r="EI136" i="8"/>
  <c r="EI135" i="8"/>
  <c r="EI134" i="8"/>
  <c r="DK135" i="8"/>
  <c r="DK134" i="8"/>
  <c r="DK136" i="8"/>
  <c r="EV135" i="8"/>
  <c r="EV134" i="8"/>
  <c r="EV136" i="8"/>
  <c r="CZ136" i="8"/>
  <c r="CZ135" i="8"/>
  <c r="CZ134" i="8"/>
  <c r="FG136" i="8"/>
  <c r="FG135" i="8"/>
  <c r="FG134" i="8"/>
  <c r="FS136" i="8"/>
  <c r="FS135" i="8"/>
  <c r="FS134" i="8"/>
  <c r="IN134" i="8"/>
  <c r="GQ136" i="8"/>
  <c r="GQ135" i="8"/>
  <c r="GQ134" i="8"/>
  <c r="DX135" i="8"/>
  <c r="DX134" i="8"/>
  <c r="DX136" i="8"/>
  <c r="DL136" i="8"/>
  <c r="DL135" i="8"/>
  <c r="DL134" i="8"/>
  <c r="GR135" i="8"/>
  <c r="GR134" i="8"/>
  <c r="GR136" i="8"/>
  <c r="JL136" i="8"/>
  <c r="JL135" i="8"/>
  <c r="JL134" i="8"/>
  <c r="HD135" i="8"/>
  <c r="HD134" i="8"/>
  <c r="HD136" i="8"/>
  <c r="IB135" i="8"/>
  <c r="IB134" i="8"/>
  <c r="E233" i="11"/>
  <c r="IB136" i="8"/>
  <c r="FH135" i="8"/>
  <c r="FH134" i="8"/>
  <c r="FH136" i="8"/>
  <c r="FT135" i="8"/>
  <c r="FT134" i="8"/>
  <c r="FT136" i="8"/>
  <c r="HP135" i="8"/>
  <c r="HP134" i="8"/>
  <c r="HP136" i="8"/>
  <c r="EU136" i="8"/>
  <c r="EU135" i="8"/>
  <c r="EU134" i="8"/>
  <c r="GE136" i="8"/>
  <c r="GE135" i="8"/>
  <c r="GE134" i="8"/>
  <c r="IA136" i="8"/>
  <c r="IA135" i="8"/>
  <c r="IA134" i="8"/>
  <c r="D233" i="11"/>
  <c r="JK136" i="8"/>
  <c r="JK135" i="8"/>
  <c r="JK134" i="8"/>
  <c r="CY133" i="8"/>
  <c r="CY132" i="8"/>
  <c r="CY131" i="8"/>
  <c r="GF135" i="8"/>
  <c r="GF134" i="8"/>
  <c r="GF136" i="8"/>
  <c r="HO136" i="8"/>
  <c r="HO135" i="8"/>
  <c r="HO134" i="8"/>
  <c r="IM134" i="8"/>
  <c r="EJ135" i="8"/>
  <c r="EJ134" i="8"/>
  <c r="EJ136" i="8"/>
  <c r="HC136" i="8"/>
  <c r="HC135" i="8"/>
  <c r="HC134" i="8"/>
  <c r="IZ136" i="8"/>
  <c r="IZ135" i="8"/>
  <c r="IZ134" i="8"/>
  <c r="GR129" i="8"/>
  <c r="GR128" i="8"/>
  <c r="GQ129" i="8"/>
  <c r="GQ128" i="8"/>
  <c r="DX129" i="8"/>
  <c r="DX128" i="8"/>
  <c r="EU129" i="8"/>
  <c r="EU128" i="8"/>
  <c r="FS129" i="8"/>
  <c r="FS128" i="8"/>
  <c r="EJ129" i="8"/>
  <c r="EJ128" i="8"/>
  <c r="FG129" i="8"/>
  <c r="FG128" i="8"/>
  <c r="GF129" i="8"/>
  <c r="GF128" i="8"/>
  <c r="FH129" i="8"/>
  <c r="FH128" i="8"/>
  <c r="HP129" i="8"/>
  <c r="HP128" i="8"/>
  <c r="HO129" i="8"/>
  <c r="HO128" i="8"/>
  <c r="DL128" i="8"/>
  <c r="DL129" i="8"/>
  <c r="CZ128" i="8"/>
  <c r="CZ129" i="8"/>
  <c r="CY129" i="8"/>
  <c r="CY128" i="8"/>
  <c r="EI129" i="8"/>
  <c r="EI128" i="8"/>
  <c r="DK129" i="8"/>
  <c r="DK128" i="8"/>
  <c r="HD129" i="8"/>
  <c r="HD128" i="8"/>
  <c r="EV129" i="8"/>
  <c r="EV128" i="8"/>
  <c r="FT129" i="8"/>
  <c r="FT128" i="8"/>
  <c r="GE129" i="8"/>
  <c r="GE128" i="8"/>
  <c r="HC129" i="8"/>
  <c r="HC128" i="8"/>
  <c r="DN101" i="7"/>
  <c r="DM104" i="7"/>
  <c r="Z1605" i="4"/>
  <c r="Z1606" i="4"/>
  <c r="Y1605" i="4"/>
  <c r="Y1606" i="4"/>
  <c r="JW136" i="8"/>
  <c r="JW135" i="8"/>
  <c r="JW134" i="8"/>
  <c r="IY136" i="8"/>
  <c r="IY135" i="8"/>
  <c r="IY134" i="8"/>
  <c r="DW124" i="8"/>
  <c r="DW125" i="8"/>
  <c r="DW136" i="8"/>
  <c r="DW135" i="8"/>
  <c r="DW134" i="8"/>
  <c r="DW128" i="8"/>
  <c r="DW129" i="8"/>
  <c r="H71" i="10"/>
  <c r="H60" i="10"/>
  <c r="E69" i="10"/>
  <c r="D67" i="10"/>
  <c r="T74" i="10"/>
  <c r="R75" i="10"/>
  <c r="Q73" i="10"/>
  <c r="IC49" i="8"/>
  <c r="H65" i="10"/>
  <c r="G68" i="10"/>
  <c r="E139" i="10"/>
  <c r="F139" i="10"/>
  <c r="K141" i="10"/>
  <c r="L141" i="10"/>
  <c r="I139" i="10"/>
  <c r="G139" i="10"/>
  <c r="H139" i="10"/>
  <c r="BL152" i="10"/>
  <c r="E151" i="10"/>
  <c r="G100" i="12"/>
  <c r="H168" i="10"/>
  <c r="DL99" i="7"/>
  <c r="F153" i="10"/>
  <c r="H150" i="10"/>
  <c r="G148" i="10"/>
  <c r="IP122" i="8"/>
  <c r="GH122" i="8"/>
  <c r="EX122" i="8"/>
  <c r="FV122" i="8"/>
  <c r="JN122" i="8"/>
  <c r="DZ122" i="8"/>
  <c r="DN122" i="8"/>
  <c r="GT122" i="8"/>
  <c r="HF122" i="8"/>
  <c r="ID122" i="8"/>
  <c r="FJ122" i="8"/>
  <c r="HR122" i="8"/>
  <c r="DB122" i="8"/>
  <c r="EL122" i="8"/>
  <c r="JB122" i="8"/>
  <c r="IQ81" i="8"/>
  <c r="IQ86" i="8"/>
  <c r="QH74" i="8"/>
  <c r="QH84" i="8"/>
  <c r="RV75" i="8"/>
  <c r="RV85" i="8"/>
  <c r="QH73" i="8"/>
  <c r="QH83" i="8"/>
  <c r="CS63" i="8"/>
  <c r="CR64" i="8"/>
  <c r="CR65" i="8"/>
  <c r="H35" i="8"/>
  <c r="G37" i="8"/>
  <c r="G36" i="8"/>
  <c r="FH38" i="7"/>
  <c r="BL23" i="7"/>
  <c r="FG149" i="8"/>
  <c r="FF151" i="8"/>
  <c r="FF150" i="8"/>
  <c r="GD18" i="8"/>
  <c r="GC20" i="8"/>
  <c r="GC19" i="8"/>
  <c r="DL133" i="7"/>
  <c r="H300" i="11"/>
  <c r="K47" i="7"/>
  <c r="J50" i="7"/>
  <c r="J1142" i="4"/>
  <c r="F1104" i="4"/>
  <c r="N1104" i="4"/>
  <c r="DK106" i="7"/>
  <c r="V162" i="10"/>
  <c r="U160" i="10"/>
  <c r="DA2" i="7"/>
  <c r="DB38" i="7"/>
  <c r="DB66" i="7"/>
  <c r="Q156" i="10"/>
  <c r="P154" i="10"/>
  <c r="EV164" i="7"/>
  <c r="AQ302" i="11"/>
  <c r="M159" i="10"/>
  <c r="L157" i="10"/>
  <c r="ED164" i="7"/>
  <c r="Y302" i="11"/>
  <c r="EP164" i="7"/>
  <c r="AK302" i="11"/>
  <c r="DX164" i="7"/>
  <c r="S302" i="11"/>
  <c r="EJ164" i="7"/>
  <c r="AE302" i="11"/>
  <c r="DR164" i="7"/>
  <c r="M302" i="11"/>
  <c r="FB164" i="7"/>
  <c r="AW302" i="11"/>
  <c r="F91" i="11"/>
  <c r="DN130" i="8"/>
  <c r="DN127" i="8"/>
  <c r="DN126" i="8"/>
  <c r="DN123" i="8"/>
  <c r="IP130" i="8"/>
  <c r="IP127" i="8"/>
  <c r="IP123" i="8"/>
  <c r="IP126" i="8"/>
  <c r="DB130" i="8"/>
  <c r="DB127" i="8"/>
  <c r="DB126" i="8"/>
  <c r="DB123" i="8"/>
  <c r="ID130" i="8"/>
  <c r="ID127" i="8"/>
  <c r="ID123" i="8"/>
  <c r="ID126" i="8"/>
  <c r="DZ130" i="8"/>
  <c r="DZ127" i="8"/>
  <c r="DZ126" i="8"/>
  <c r="DZ123" i="8"/>
  <c r="EX130" i="8"/>
  <c r="EX127" i="8"/>
  <c r="EX126" i="8"/>
  <c r="EX123" i="8"/>
  <c r="HR130" i="8"/>
  <c r="HR127" i="8"/>
  <c r="HR123" i="8"/>
  <c r="HR126" i="8"/>
  <c r="JN130" i="8"/>
  <c r="JN127" i="8"/>
  <c r="JN123" i="8"/>
  <c r="JN126" i="8"/>
  <c r="U86" i="10"/>
  <c r="T85" i="10"/>
  <c r="HF130" i="8"/>
  <c r="HF127" i="8"/>
  <c r="HF126" i="8"/>
  <c r="HF123" i="8"/>
  <c r="GH130" i="8"/>
  <c r="GH127" i="8"/>
  <c r="GH126" i="8"/>
  <c r="GH123" i="8"/>
  <c r="JB130" i="8"/>
  <c r="JB127" i="8"/>
  <c r="JB123" i="8"/>
  <c r="JB126" i="8"/>
  <c r="FJ130" i="8"/>
  <c r="FJ127" i="8"/>
  <c r="FJ126" i="8"/>
  <c r="FJ123" i="8"/>
  <c r="GT130" i="8"/>
  <c r="GT127" i="8"/>
  <c r="GT126" i="8"/>
  <c r="GT123" i="8"/>
  <c r="EL130" i="8"/>
  <c r="EL127" i="8"/>
  <c r="EL126" i="8"/>
  <c r="EL123" i="8"/>
  <c r="FV130" i="8"/>
  <c r="FV127" i="8"/>
  <c r="FV126" i="8"/>
  <c r="FV123" i="8"/>
  <c r="KM184" i="8"/>
  <c r="KL186" i="8"/>
  <c r="KL185" i="8"/>
  <c r="IO135" i="8"/>
  <c r="IO136" i="8"/>
  <c r="O81" i="14"/>
  <c r="O193" i="14"/>
  <c r="J125" i="14"/>
  <c r="K125" i="14"/>
  <c r="L105" i="14"/>
  <c r="L124" i="14"/>
  <c r="D177" i="2"/>
  <c r="O143" i="14"/>
  <c r="D178" i="2"/>
  <c r="D176" i="2"/>
  <c r="D175" i="2"/>
  <c r="D174" i="2"/>
  <c r="O152" i="14"/>
  <c r="O117" i="14"/>
  <c r="O141" i="14"/>
  <c r="O139" i="14"/>
  <c r="O114" i="14"/>
  <c r="N102" i="14"/>
  <c r="N297" i="14"/>
  <c r="O19" i="14"/>
  <c r="J124" i="14"/>
  <c r="N15" i="14"/>
  <c r="N107" i="14"/>
  <c r="P97" i="14"/>
  <c r="O17" i="14"/>
  <c r="O109" i="14"/>
  <c r="K124" i="14"/>
  <c r="O137" i="14"/>
  <c r="O145" i="14"/>
  <c r="O148" i="14"/>
  <c r="O146" i="14"/>
  <c r="P51" i="14"/>
  <c r="P49" i="14"/>
  <c r="O77" i="14"/>
  <c r="O47" i="14"/>
  <c r="N195" i="14"/>
  <c r="P193" i="14"/>
  <c r="P79" i="14"/>
  <c r="DM125" i="8"/>
  <c r="DM124" i="8"/>
  <c r="FI124" i="8"/>
  <c r="FI125" i="8"/>
  <c r="GS124" i="8"/>
  <c r="GS125" i="8"/>
  <c r="DA125" i="8"/>
  <c r="DA124" i="8"/>
  <c r="GG124" i="8"/>
  <c r="GG125" i="8"/>
  <c r="EW124" i="8"/>
  <c r="EW125" i="8"/>
  <c r="EK124" i="8"/>
  <c r="EK125" i="8"/>
  <c r="HE124" i="8"/>
  <c r="HE125" i="8"/>
  <c r="FU124" i="8"/>
  <c r="FU125" i="8"/>
  <c r="DY124" i="8"/>
  <c r="DY125" i="8"/>
  <c r="HQ124" i="8"/>
  <c r="HQ125" i="8"/>
  <c r="DA136" i="8"/>
  <c r="DA135" i="8"/>
  <c r="DA134" i="8"/>
  <c r="IC136" i="8"/>
  <c r="IC135" i="8"/>
  <c r="IC134" i="8"/>
  <c r="F233" i="11"/>
  <c r="DY136" i="8"/>
  <c r="DY135" i="8"/>
  <c r="DY134" i="8"/>
  <c r="JA136" i="8"/>
  <c r="JA135" i="8"/>
  <c r="JA134" i="8"/>
  <c r="EK136" i="8"/>
  <c r="EK135" i="8"/>
  <c r="EK134" i="8"/>
  <c r="IO134" i="8"/>
  <c r="HO133" i="8"/>
  <c r="HO132" i="8"/>
  <c r="HO131" i="8"/>
  <c r="FT133" i="8"/>
  <c r="FT132" i="8"/>
  <c r="FT131" i="8"/>
  <c r="IB131" i="8"/>
  <c r="E165" i="11"/>
  <c r="IB132" i="8"/>
  <c r="E189" i="11"/>
  <c r="IB133" i="8"/>
  <c r="E213" i="11"/>
  <c r="DK133" i="8"/>
  <c r="DK132" i="8"/>
  <c r="DK131" i="8"/>
  <c r="DM136" i="8"/>
  <c r="DM135" i="8"/>
  <c r="DM134" i="8"/>
  <c r="GF133" i="8"/>
  <c r="GF132" i="8"/>
  <c r="GF131" i="8"/>
  <c r="IA133" i="8"/>
  <c r="D213" i="11"/>
  <c r="IA131" i="8"/>
  <c r="D165" i="11"/>
  <c r="IA132" i="8"/>
  <c r="D189" i="11"/>
  <c r="EU133" i="8"/>
  <c r="EU131" i="8"/>
  <c r="EU132" i="8"/>
  <c r="DL133" i="8"/>
  <c r="DL132" i="8"/>
  <c r="DL131" i="8"/>
  <c r="GQ133" i="8"/>
  <c r="GQ132" i="8"/>
  <c r="GQ131" i="8"/>
  <c r="FS133" i="8"/>
  <c r="FS132" i="8"/>
  <c r="FS131" i="8"/>
  <c r="CZ133" i="8"/>
  <c r="CZ132" i="8"/>
  <c r="CZ131" i="8"/>
  <c r="FU136" i="8"/>
  <c r="FU135" i="8"/>
  <c r="FU134" i="8"/>
  <c r="FI136" i="8"/>
  <c r="FI135" i="8"/>
  <c r="FI134" i="8"/>
  <c r="HE136" i="8"/>
  <c r="HE135" i="8"/>
  <c r="HE134" i="8"/>
  <c r="GS136" i="8"/>
  <c r="GS135" i="8"/>
  <c r="GS134" i="8"/>
  <c r="JM136" i="8"/>
  <c r="JM135" i="8"/>
  <c r="JM134" i="8"/>
  <c r="EW136" i="8"/>
  <c r="EW135" i="8"/>
  <c r="EW134" i="8"/>
  <c r="GG136" i="8"/>
  <c r="GG135" i="8"/>
  <c r="GG134" i="8"/>
  <c r="HC133" i="8"/>
  <c r="HC132" i="8"/>
  <c r="HC131" i="8"/>
  <c r="HP133" i="8"/>
  <c r="HP132" i="8"/>
  <c r="HP131" i="8"/>
  <c r="FH133" i="8"/>
  <c r="FH132" i="8"/>
  <c r="FH131" i="8"/>
  <c r="HD133" i="8"/>
  <c r="HD132" i="8"/>
  <c r="HD131" i="8"/>
  <c r="GR133" i="8"/>
  <c r="GR132" i="8"/>
  <c r="GR131" i="8"/>
  <c r="DX133" i="8"/>
  <c r="DX132" i="8"/>
  <c r="DX131" i="8"/>
  <c r="EV133" i="8"/>
  <c r="EV132" i="8"/>
  <c r="EV131" i="8"/>
  <c r="HQ136" i="8"/>
  <c r="HQ135" i="8"/>
  <c r="HQ134" i="8"/>
  <c r="EJ133" i="8"/>
  <c r="EJ132" i="8"/>
  <c r="EJ131" i="8"/>
  <c r="GE133" i="8"/>
  <c r="GE132" i="8"/>
  <c r="GE131" i="8"/>
  <c r="FG133" i="8"/>
  <c r="FG132" i="8"/>
  <c r="FG131" i="8"/>
  <c r="EI133" i="8"/>
  <c r="EI131" i="8"/>
  <c r="EI132" i="8"/>
  <c r="DY128" i="8"/>
  <c r="DY129" i="8"/>
  <c r="GG128" i="8"/>
  <c r="GG129" i="8"/>
  <c r="DM129" i="8"/>
  <c r="DM128" i="8"/>
  <c r="EW128" i="8"/>
  <c r="EW129" i="8"/>
  <c r="EK128" i="8"/>
  <c r="EK129" i="8"/>
  <c r="DA129" i="8"/>
  <c r="DA128" i="8"/>
  <c r="FI128" i="8"/>
  <c r="FI129" i="8"/>
  <c r="HE128" i="8"/>
  <c r="HE129" i="8"/>
  <c r="GS128" i="8"/>
  <c r="GS129" i="8"/>
  <c r="HQ128" i="8"/>
  <c r="HQ129" i="8"/>
  <c r="FU128" i="8"/>
  <c r="FU129" i="8"/>
  <c r="DO101" i="7"/>
  <c r="DN104" i="7"/>
  <c r="B92" i="1"/>
  <c r="DW133" i="8"/>
  <c r="DW131" i="8"/>
  <c r="DW132" i="8"/>
  <c r="H68" i="10"/>
  <c r="ID49" i="8"/>
  <c r="G91" i="11"/>
  <c r="I71" i="10"/>
  <c r="I65" i="10"/>
  <c r="U74" i="10"/>
  <c r="I60" i="10"/>
  <c r="S75" i="10"/>
  <c r="R73" i="10"/>
  <c r="F69" i="10"/>
  <c r="E67" i="10"/>
  <c r="K139" i="10"/>
  <c r="G153" i="10"/>
  <c r="F151" i="10"/>
  <c r="I168" i="10"/>
  <c r="DM99" i="7"/>
  <c r="I150" i="10"/>
  <c r="H148" i="10"/>
  <c r="H100" i="12"/>
  <c r="H96" i="12"/>
  <c r="H75" i="12"/>
  <c r="G96" i="12"/>
  <c r="M141" i="10"/>
  <c r="L139" i="10"/>
  <c r="EM122" i="8"/>
  <c r="FK122" i="8"/>
  <c r="EA122" i="8"/>
  <c r="JO122" i="8"/>
  <c r="EY122" i="8"/>
  <c r="IE122" i="8"/>
  <c r="DO122" i="8"/>
  <c r="DC122" i="8"/>
  <c r="HS122" i="8"/>
  <c r="HG122" i="8"/>
  <c r="GI122" i="8"/>
  <c r="IQ122" i="8"/>
  <c r="JC122" i="8"/>
  <c r="GU122" i="8"/>
  <c r="FW122" i="8"/>
  <c r="IR81" i="8"/>
  <c r="IR86" i="8"/>
  <c r="RW75" i="8"/>
  <c r="RW85" i="8"/>
  <c r="QI73" i="8"/>
  <c r="QI83" i="8"/>
  <c r="QI74" i="8"/>
  <c r="QI84" i="8"/>
  <c r="CT63" i="8"/>
  <c r="CS65" i="8"/>
  <c r="CS64" i="8"/>
  <c r="I35" i="8"/>
  <c r="H37" i="8"/>
  <c r="H36" i="8"/>
  <c r="FI38" i="7"/>
  <c r="BM23" i="7"/>
  <c r="FH149" i="8"/>
  <c r="FG151" i="8"/>
  <c r="FG150" i="8"/>
  <c r="GE18" i="8"/>
  <c r="GD20" i="8"/>
  <c r="GD19" i="8"/>
  <c r="DM133" i="7"/>
  <c r="I300" i="11"/>
  <c r="L47" i="7"/>
  <c r="K50" i="7"/>
  <c r="N898" i="4"/>
  <c r="N894" i="4"/>
  <c r="N890" i="4"/>
  <c r="Z353" i="4"/>
  <c r="Y353" i="4"/>
  <c r="X353" i="4"/>
  <c r="W353" i="4"/>
  <c r="V353" i="4"/>
  <c r="U353" i="4"/>
  <c r="T353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W355" i="4"/>
  <c r="FC164" i="7"/>
  <c r="AY302" i="11"/>
  <c r="AX302" i="11"/>
  <c r="EK164" i="7"/>
  <c r="AG302" i="11"/>
  <c r="AF302" i="11"/>
  <c r="EQ164" i="7"/>
  <c r="AM302" i="11"/>
  <c r="AL302" i="11"/>
  <c r="N159" i="10"/>
  <c r="M157" i="10"/>
  <c r="CZ2" i="7"/>
  <c r="DA38" i="7"/>
  <c r="DA66" i="7"/>
  <c r="DS164" i="7"/>
  <c r="O302" i="11"/>
  <c r="N302" i="11"/>
  <c r="BK302" i="11"/>
  <c r="R156" i="10"/>
  <c r="Q154" i="10"/>
  <c r="DL106" i="7"/>
  <c r="H301" i="11"/>
  <c r="DY164" i="7"/>
  <c r="U302" i="11"/>
  <c r="T302" i="11"/>
  <c r="EE164" i="7"/>
  <c r="AA302" i="11"/>
  <c r="Z302" i="11"/>
  <c r="EW164" i="7"/>
  <c r="AS302" i="11"/>
  <c r="AR302" i="11"/>
  <c r="W162" i="10"/>
  <c r="V160" i="10"/>
  <c r="GI127" i="8"/>
  <c r="GI126" i="8"/>
  <c r="GI130" i="8"/>
  <c r="GI123" i="8"/>
  <c r="DO130" i="8"/>
  <c r="DO127" i="8"/>
  <c r="DO126" i="8"/>
  <c r="DO123" i="8"/>
  <c r="EM127" i="8"/>
  <c r="EM126" i="8"/>
  <c r="EM130" i="8"/>
  <c r="EM123" i="8"/>
  <c r="JC127" i="8"/>
  <c r="JC130" i="8"/>
  <c r="JC126" i="8"/>
  <c r="JC123" i="8"/>
  <c r="JO127" i="8"/>
  <c r="JO130" i="8"/>
  <c r="JO126" i="8"/>
  <c r="JO123" i="8"/>
  <c r="KN184" i="8"/>
  <c r="KM186" i="8"/>
  <c r="KM185" i="8"/>
  <c r="HG127" i="8"/>
  <c r="HG130" i="8"/>
  <c r="HG126" i="8"/>
  <c r="HG123" i="8"/>
  <c r="FW127" i="8"/>
  <c r="FW130" i="8"/>
  <c r="FW126" i="8"/>
  <c r="FW123" i="8"/>
  <c r="HS127" i="8"/>
  <c r="HS130" i="8"/>
  <c r="HS126" i="8"/>
  <c r="HS123" i="8"/>
  <c r="IE127" i="8"/>
  <c r="IE126" i="8"/>
  <c r="IE130" i="8"/>
  <c r="IE123" i="8"/>
  <c r="EA127" i="8"/>
  <c r="EA130" i="8"/>
  <c r="EA126" i="8"/>
  <c r="EA123" i="8"/>
  <c r="U85" i="10"/>
  <c r="V86" i="10"/>
  <c r="IP135" i="8"/>
  <c r="IP136" i="8"/>
  <c r="GU127" i="8"/>
  <c r="GU126" i="8"/>
  <c r="GU130" i="8"/>
  <c r="GU123" i="8"/>
  <c r="IQ127" i="8"/>
  <c r="IQ126" i="8"/>
  <c r="IQ130" i="8"/>
  <c r="IQ123" i="8"/>
  <c r="DC127" i="8"/>
  <c r="DC123" i="8"/>
  <c r="DC130" i="8"/>
  <c r="DC126" i="8"/>
  <c r="EY127" i="8"/>
  <c r="EY126" i="8"/>
  <c r="EY123" i="8"/>
  <c r="EY130" i="8"/>
  <c r="FK127" i="8"/>
  <c r="FK130" i="8"/>
  <c r="FK126" i="8"/>
  <c r="FK123" i="8"/>
  <c r="P81" i="14"/>
  <c r="O111" i="14"/>
  <c r="M105" i="14"/>
  <c r="P152" i="14"/>
  <c r="P141" i="14"/>
  <c r="D179" i="2"/>
  <c r="D173" i="2"/>
  <c r="P139" i="14"/>
  <c r="D171" i="2"/>
  <c r="P117" i="14"/>
  <c r="P17" i="14"/>
  <c r="P109" i="14"/>
  <c r="P19" i="14"/>
  <c r="O15" i="14"/>
  <c r="O107" i="14"/>
  <c r="Q97" i="14"/>
  <c r="P114" i="14"/>
  <c r="P145" i="14"/>
  <c r="P143" i="14"/>
  <c r="P137" i="14"/>
  <c r="P148" i="14"/>
  <c r="P146" i="14"/>
  <c r="O195" i="14"/>
  <c r="C39" i="10"/>
  <c r="N1215" i="4"/>
  <c r="O1211" i="4"/>
  <c r="Q51" i="14"/>
  <c r="Q49" i="14"/>
  <c r="P77" i="14"/>
  <c r="Q79" i="14"/>
  <c r="P47" i="14"/>
  <c r="Q193" i="14"/>
  <c r="GT125" i="8"/>
  <c r="GT124" i="8"/>
  <c r="DZ125" i="8"/>
  <c r="DZ124" i="8"/>
  <c r="FV125" i="8"/>
  <c r="FV124" i="8"/>
  <c r="HF125" i="8"/>
  <c r="HF124" i="8"/>
  <c r="HR125" i="8"/>
  <c r="HR124" i="8"/>
  <c r="DN125" i="8"/>
  <c r="DN124" i="8"/>
  <c r="EX125" i="8"/>
  <c r="EX124" i="8"/>
  <c r="GH125" i="8"/>
  <c r="GH124" i="8"/>
  <c r="DB125" i="8"/>
  <c r="DB124" i="8"/>
  <c r="FJ125" i="8"/>
  <c r="FJ124" i="8"/>
  <c r="EL125" i="8"/>
  <c r="EL124" i="8"/>
  <c r="GT136" i="8"/>
  <c r="GT135" i="8"/>
  <c r="GT134" i="8"/>
  <c r="HR136" i="8"/>
  <c r="HR135" i="8"/>
  <c r="HR134" i="8"/>
  <c r="DB136" i="8"/>
  <c r="DB135" i="8"/>
  <c r="DB134" i="8"/>
  <c r="DZ136" i="8"/>
  <c r="DZ135" i="8"/>
  <c r="DZ134" i="8"/>
  <c r="FJ136" i="8"/>
  <c r="FJ135" i="8"/>
  <c r="FJ134" i="8"/>
  <c r="GG133" i="8"/>
  <c r="GG132" i="8"/>
  <c r="GG131" i="8"/>
  <c r="HE133" i="8"/>
  <c r="HE132" i="8"/>
  <c r="HE131" i="8"/>
  <c r="FU133" i="8"/>
  <c r="FU132" i="8"/>
  <c r="FU131" i="8"/>
  <c r="IP134" i="8"/>
  <c r="EX136" i="8"/>
  <c r="EX135" i="8"/>
  <c r="EX134" i="8"/>
  <c r="HQ133" i="8"/>
  <c r="HQ132" i="8"/>
  <c r="HQ131" i="8"/>
  <c r="DM133" i="8"/>
  <c r="DM132" i="8"/>
  <c r="DM131" i="8"/>
  <c r="IC131" i="8"/>
  <c r="F165" i="11"/>
  <c r="IC132" i="8"/>
  <c r="F189" i="11"/>
  <c r="IC133" i="8"/>
  <c r="F213" i="11"/>
  <c r="GH136" i="8"/>
  <c r="GH135" i="8"/>
  <c r="GH134" i="8"/>
  <c r="FV136" i="8"/>
  <c r="FV135" i="8"/>
  <c r="FV134" i="8"/>
  <c r="JB136" i="8"/>
  <c r="JB135" i="8"/>
  <c r="JB134" i="8"/>
  <c r="DN136" i="8"/>
  <c r="DN135" i="8"/>
  <c r="DN134" i="8"/>
  <c r="ID136" i="8"/>
  <c r="ID135" i="8"/>
  <c r="ID134" i="8"/>
  <c r="G233" i="11"/>
  <c r="JN136" i="8"/>
  <c r="JN135" i="8"/>
  <c r="JN134" i="8"/>
  <c r="EL136" i="8"/>
  <c r="EL135" i="8"/>
  <c r="EL134" i="8"/>
  <c r="EW133" i="8"/>
  <c r="EW132" i="8"/>
  <c r="EW131" i="8"/>
  <c r="GS133" i="8"/>
  <c r="GS132" i="8"/>
  <c r="GS131" i="8"/>
  <c r="FI133" i="8"/>
  <c r="FI132" i="8"/>
  <c r="FI131" i="8"/>
  <c r="HF136" i="8"/>
  <c r="HF135" i="8"/>
  <c r="HF134" i="8"/>
  <c r="EK133" i="8"/>
  <c r="EK132" i="8"/>
  <c r="EK131" i="8"/>
  <c r="DY133" i="8"/>
  <c r="DY132" i="8"/>
  <c r="DY131" i="8"/>
  <c r="DA133" i="8"/>
  <c r="DA132" i="8"/>
  <c r="DA131" i="8"/>
  <c r="EL129" i="8"/>
  <c r="EL128" i="8"/>
  <c r="HF129" i="8"/>
  <c r="HF128" i="8"/>
  <c r="DB129" i="8"/>
  <c r="DB128" i="8"/>
  <c r="DZ129" i="8"/>
  <c r="DZ128" i="8"/>
  <c r="GT129" i="8"/>
  <c r="GT128" i="8"/>
  <c r="GH129" i="8"/>
  <c r="GH128" i="8"/>
  <c r="HR129" i="8"/>
  <c r="HR128" i="8"/>
  <c r="FV129" i="8"/>
  <c r="FV128" i="8"/>
  <c r="DN129" i="8"/>
  <c r="DN128" i="8"/>
  <c r="EX129" i="8"/>
  <c r="EX128" i="8"/>
  <c r="FJ129" i="8"/>
  <c r="FJ128" i="8"/>
  <c r="DP101" i="7"/>
  <c r="DO104" i="7"/>
  <c r="CU361" i="6"/>
  <c r="BW1597" i="4"/>
  <c r="CU362" i="6"/>
  <c r="CU363" i="6"/>
  <c r="BW1590" i="4"/>
  <c r="BW1604" i="4"/>
  <c r="G69" i="10"/>
  <c r="F67" i="10"/>
  <c r="J65" i="10"/>
  <c r="J71" i="10"/>
  <c r="IE49" i="8"/>
  <c r="T75" i="10"/>
  <c r="S73" i="10"/>
  <c r="J60" i="10"/>
  <c r="V74" i="10"/>
  <c r="I68" i="10"/>
  <c r="J168" i="10"/>
  <c r="DN99" i="7"/>
  <c r="N141" i="10"/>
  <c r="M139" i="10"/>
  <c r="G301" i="11"/>
  <c r="I100" i="12"/>
  <c r="I96" i="12"/>
  <c r="J150" i="10"/>
  <c r="I148" i="10"/>
  <c r="H153" i="10"/>
  <c r="G151" i="10"/>
  <c r="G354" i="4"/>
  <c r="O354" i="4"/>
  <c r="H354" i="4"/>
  <c r="L354" i="4"/>
  <c r="T354" i="4"/>
  <c r="E354" i="4"/>
  <c r="I354" i="4"/>
  <c r="M354" i="4"/>
  <c r="Q354" i="4"/>
  <c r="U354" i="4"/>
  <c r="Y354" i="4"/>
  <c r="C354" i="4"/>
  <c r="K354" i="4"/>
  <c r="S354" i="4"/>
  <c r="W354" i="4"/>
  <c r="D354" i="4"/>
  <c r="P354" i="4"/>
  <c r="X354" i="4"/>
  <c r="F354" i="4"/>
  <c r="J354" i="4"/>
  <c r="N354" i="4"/>
  <c r="R354" i="4"/>
  <c r="V354" i="4"/>
  <c r="Z354" i="4"/>
  <c r="GJ122" i="8"/>
  <c r="JD122" i="8"/>
  <c r="IR122" i="8"/>
  <c r="HT122" i="8"/>
  <c r="H91" i="11"/>
  <c r="IF122" i="8"/>
  <c r="EZ122" i="8"/>
  <c r="FL122" i="8"/>
  <c r="DP122" i="8"/>
  <c r="FX122" i="8"/>
  <c r="GV122" i="8"/>
  <c r="HH122" i="8"/>
  <c r="DD122" i="8"/>
  <c r="JP122" i="8"/>
  <c r="EB122" i="8"/>
  <c r="EN122" i="8"/>
  <c r="IS81" i="8"/>
  <c r="IS86" i="8"/>
  <c r="QJ73" i="8"/>
  <c r="QJ83" i="8"/>
  <c r="QJ74" i="8"/>
  <c r="QJ84" i="8"/>
  <c r="RX75" i="8"/>
  <c r="RX85" i="8"/>
  <c r="CU63" i="8"/>
  <c r="CT64" i="8"/>
  <c r="CT65" i="8"/>
  <c r="J35" i="8"/>
  <c r="I37" i="8"/>
  <c r="I36" i="8"/>
  <c r="FJ38" i="7"/>
  <c r="BN23" i="7"/>
  <c r="FI149" i="8"/>
  <c r="FH151" i="8"/>
  <c r="FH150" i="8"/>
  <c r="GF18" i="8"/>
  <c r="GE20" i="8"/>
  <c r="GE19" i="8"/>
  <c r="DN133" i="7"/>
  <c r="J300" i="11"/>
  <c r="M47" i="7"/>
  <c r="L50" i="7"/>
  <c r="O881" i="4"/>
  <c r="O843" i="4"/>
  <c r="N742" i="4"/>
  <c r="O1174" i="4"/>
  <c r="O159" i="10"/>
  <c r="N157" i="10"/>
  <c r="CY2" i="7"/>
  <c r="CZ38" i="7"/>
  <c r="CZ66" i="7"/>
  <c r="X162" i="10"/>
  <c r="W160" i="10"/>
  <c r="DM106" i="7"/>
  <c r="S156" i="10"/>
  <c r="R154" i="10"/>
  <c r="P111" i="14"/>
  <c r="DP130" i="8"/>
  <c r="DP126" i="8"/>
  <c r="DP127" i="8"/>
  <c r="DP123" i="8"/>
  <c r="EB130" i="8"/>
  <c r="EB126" i="8"/>
  <c r="EB127" i="8"/>
  <c r="EB123" i="8"/>
  <c r="HH130" i="8"/>
  <c r="HH126" i="8"/>
  <c r="HH127" i="8"/>
  <c r="HH123" i="8"/>
  <c r="FL130" i="8"/>
  <c r="FL126" i="8"/>
  <c r="FL127" i="8"/>
  <c r="FL123" i="8"/>
  <c r="HT130" i="8"/>
  <c r="HT126" i="8"/>
  <c r="HT127" i="8"/>
  <c r="HT123" i="8"/>
  <c r="EZ130" i="8"/>
  <c r="EZ126" i="8"/>
  <c r="EZ127" i="8"/>
  <c r="EZ123" i="8"/>
  <c r="GJ130" i="8"/>
  <c r="GJ126" i="8"/>
  <c r="GJ127" i="8"/>
  <c r="GJ123" i="8"/>
  <c r="KO184" i="8"/>
  <c r="KN186" i="8"/>
  <c r="KN185" i="8"/>
  <c r="GV130" i="8"/>
  <c r="GV127" i="8"/>
  <c r="GV126" i="8"/>
  <c r="GV123" i="8"/>
  <c r="JP130" i="8"/>
  <c r="JP126" i="8"/>
  <c r="JP127" i="8"/>
  <c r="JP123" i="8"/>
  <c r="FX130" i="8"/>
  <c r="FX126" i="8"/>
  <c r="FX127" i="8"/>
  <c r="FX123" i="8"/>
  <c r="IF130" i="8"/>
  <c r="IF126" i="8"/>
  <c r="IF123" i="8"/>
  <c r="IF127" i="8"/>
  <c r="IR130" i="8"/>
  <c r="IR127" i="8"/>
  <c r="IR126" i="8"/>
  <c r="IR123" i="8"/>
  <c r="IQ136" i="8"/>
  <c r="IQ135" i="8"/>
  <c r="EN130" i="8"/>
  <c r="EN126" i="8"/>
  <c r="EN127" i="8"/>
  <c r="EN123" i="8"/>
  <c r="DD130" i="8"/>
  <c r="DD126" i="8"/>
  <c r="DD127" i="8"/>
  <c r="DD123" i="8"/>
  <c r="JD130" i="8"/>
  <c r="JD126" i="8"/>
  <c r="JD127" i="8"/>
  <c r="JD123" i="8"/>
  <c r="W86" i="10"/>
  <c r="V85" i="10"/>
  <c r="Q81" i="14"/>
  <c r="M125" i="14"/>
  <c r="O1166" i="4"/>
  <c r="Q1166" i="4"/>
  <c r="P1166" i="4"/>
  <c r="S1166" i="4"/>
  <c r="O297" i="14"/>
  <c r="Q139" i="14"/>
  <c r="N105" i="14"/>
  <c r="O102" i="14"/>
  <c r="Q137" i="14"/>
  <c r="Q145" i="14"/>
  <c r="Q141" i="14"/>
  <c r="Q143" i="14"/>
  <c r="Q146" i="14"/>
  <c r="Q152" i="14"/>
  <c r="Q148" i="14"/>
  <c r="D170" i="2"/>
  <c r="R97" i="14"/>
  <c r="Q114" i="14"/>
  <c r="Q19" i="14"/>
  <c r="M124" i="14"/>
  <c r="Q117" i="14"/>
  <c r="Q17" i="14"/>
  <c r="Q109" i="14"/>
  <c r="P15" i="14"/>
  <c r="P107" i="14"/>
  <c r="P195" i="14"/>
  <c r="R49" i="14"/>
  <c r="R51" i="14"/>
  <c r="Q47" i="14"/>
  <c r="Q77" i="14"/>
  <c r="R79" i="14"/>
  <c r="EM125" i="8"/>
  <c r="EM124" i="8"/>
  <c r="HG125" i="8"/>
  <c r="HG124" i="8"/>
  <c r="FK125" i="8"/>
  <c r="FK124" i="8"/>
  <c r="EY125" i="8"/>
  <c r="EY124" i="8"/>
  <c r="DC125" i="8"/>
  <c r="DC124" i="8"/>
  <c r="FW125" i="8"/>
  <c r="FW124" i="8"/>
  <c r="GI125" i="8"/>
  <c r="GI124" i="8"/>
  <c r="EA125" i="8"/>
  <c r="EA124" i="8"/>
  <c r="GU124" i="8"/>
  <c r="GU125" i="8"/>
  <c r="DO125" i="8"/>
  <c r="DO124" i="8"/>
  <c r="HS124" i="8"/>
  <c r="HS125" i="8"/>
  <c r="EA136" i="8"/>
  <c r="EA135" i="8"/>
  <c r="EA134" i="8"/>
  <c r="HG136" i="8"/>
  <c r="HG135" i="8"/>
  <c r="HG134" i="8"/>
  <c r="JC136" i="8"/>
  <c r="JC135" i="8"/>
  <c r="JC134" i="8"/>
  <c r="EM136" i="8"/>
  <c r="EM135" i="8"/>
  <c r="EM134" i="8"/>
  <c r="FK136" i="8"/>
  <c r="FK135" i="8"/>
  <c r="FK134" i="8"/>
  <c r="EY136" i="8"/>
  <c r="EY135" i="8"/>
  <c r="EY134" i="8"/>
  <c r="HS136" i="8"/>
  <c r="HS135" i="8"/>
  <c r="HS134" i="8"/>
  <c r="IQ134" i="8"/>
  <c r="DN133" i="8"/>
  <c r="DN131" i="8"/>
  <c r="DN132" i="8"/>
  <c r="FV133" i="8"/>
  <c r="FV132" i="8"/>
  <c r="FV131" i="8"/>
  <c r="DC135" i="8"/>
  <c r="DC134" i="8"/>
  <c r="DC136" i="8"/>
  <c r="EX133" i="8"/>
  <c r="EX132" i="8"/>
  <c r="EX131" i="8"/>
  <c r="DZ133" i="8"/>
  <c r="DZ132" i="8"/>
  <c r="DZ131" i="8"/>
  <c r="HR132" i="8"/>
  <c r="HR133" i="8"/>
  <c r="HR131" i="8"/>
  <c r="GU136" i="8"/>
  <c r="GU135" i="8"/>
  <c r="GU134" i="8"/>
  <c r="GI136" i="8"/>
  <c r="GI135" i="8"/>
  <c r="GI134" i="8"/>
  <c r="JO136" i="8"/>
  <c r="JO135" i="8"/>
  <c r="JO134" i="8"/>
  <c r="FW136" i="8"/>
  <c r="FW135" i="8"/>
  <c r="FW134" i="8"/>
  <c r="IE136" i="8"/>
  <c r="IE135" i="8"/>
  <c r="IE134" i="8"/>
  <c r="H233" i="11"/>
  <c r="EL133" i="8"/>
  <c r="EL132" i="8"/>
  <c r="EL131" i="8"/>
  <c r="ID132" i="8"/>
  <c r="G189" i="11"/>
  <c r="ID133" i="8"/>
  <c r="G213" i="11"/>
  <c r="ID131" i="8"/>
  <c r="G165" i="11"/>
  <c r="GH133" i="8"/>
  <c r="GH131" i="8"/>
  <c r="GH132" i="8"/>
  <c r="DO135" i="8"/>
  <c r="DO134" i="8"/>
  <c r="DO136" i="8"/>
  <c r="HF133" i="8"/>
  <c r="HF131" i="8"/>
  <c r="HF132" i="8"/>
  <c r="FJ133" i="8"/>
  <c r="FJ131" i="8"/>
  <c r="FJ132" i="8"/>
  <c r="DB133" i="8"/>
  <c r="DB131" i="8"/>
  <c r="DB132" i="8"/>
  <c r="GT133" i="8"/>
  <c r="GT132" i="8"/>
  <c r="GT131" i="8"/>
  <c r="EA129" i="8"/>
  <c r="EA128" i="8"/>
  <c r="GU129" i="8"/>
  <c r="GU128" i="8"/>
  <c r="FK129" i="8"/>
  <c r="FK128" i="8"/>
  <c r="EY129" i="8"/>
  <c r="EY128" i="8"/>
  <c r="FW129" i="8"/>
  <c r="FW128" i="8"/>
  <c r="EM129" i="8"/>
  <c r="EM128" i="8"/>
  <c r="HG129" i="8"/>
  <c r="HG128" i="8"/>
  <c r="DC129" i="8"/>
  <c r="DC128" i="8"/>
  <c r="GI129" i="8"/>
  <c r="GI128" i="8"/>
  <c r="DO129" i="8"/>
  <c r="DO128" i="8"/>
  <c r="HS129" i="8"/>
  <c r="HS128" i="8"/>
  <c r="DQ101" i="7"/>
  <c r="DP104" i="7"/>
  <c r="I301" i="11"/>
  <c r="U75" i="10"/>
  <c r="T73" i="10"/>
  <c r="W74" i="10"/>
  <c r="K60" i="10"/>
  <c r="K71" i="10"/>
  <c r="H69" i="10"/>
  <c r="G67" i="10"/>
  <c r="J68" i="10"/>
  <c r="IF49" i="8"/>
  <c r="I91" i="11"/>
  <c r="K65" i="10"/>
  <c r="J100" i="12"/>
  <c r="J96" i="12"/>
  <c r="J75" i="12"/>
  <c r="K168" i="10"/>
  <c r="DO99" i="7"/>
  <c r="K150" i="10"/>
  <c r="J148" i="10"/>
  <c r="I153" i="10"/>
  <c r="H151" i="10"/>
  <c r="O141" i="10"/>
  <c r="N139" i="10"/>
  <c r="DQ122" i="8"/>
  <c r="EO122" i="8"/>
  <c r="FA122" i="8"/>
  <c r="JE122" i="8"/>
  <c r="EC122" i="8"/>
  <c r="JQ122" i="8"/>
  <c r="HI122" i="8"/>
  <c r="GW122" i="8"/>
  <c r="FY122" i="8"/>
  <c r="IS122" i="8"/>
  <c r="FM122" i="8"/>
  <c r="DE122" i="8"/>
  <c r="IG122" i="8"/>
  <c r="HU122" i="8"/>
  <c r="GK122" i="8"/>
  <c r="IT81" i="8"/>
  <c r="IT86" i="8"/>
  <c r="QK74" i="8"/>
  <c r="QK84" i="8"/>
  <c r="RY75" i="8"/>
  <c r="RY85" i="8"/>
  <c r="QK73" i="8"/>
  <c r="QK83" i="8"/>
  <c r="CV63" i="8"/>
  <c r="CU64" i="8"/>
  <c r="CU65" i="8"/>
  <c r="K35" i="8"/>
  <c r="J37" i="8"/>
  <c r="J36" i="8"/>
  <c r="FK38" i="7"/>
  <c r="BO23" i="7"/>
  <c r="FJ149" i="8"/>
  <c r="FI151" i="8"/>
  <c r="FI150" i="8"/>
  <c r="GG18" i="8"/>
  <c r="GF20" i="8"/>
  <c r="GF19" i="8"/>
  <c r="DO133" i="7"/>
  <c r="K300" i="11"/>
  <c r="N47" i="7"/>
  <c r="M50" i="7"/>
  <c r="O874" i="4"/>
  <c r="T156" i="10"/>
  <c r="S154" i="10"/>
  <c r="CX2" i="7"/>
  <c r="CY66" i="7"/>
  <c r="CY38" i="7"/>
  <c r="P159" i="10"/>
  <c r="O157" i="10"/>
  <c r="Y162" i="10"/>
  <c r="X160" i="10"/>
  <c r="DN106" i="7"/>
  <c r="GW130" i="8"/>
  <c r="GW127" i="8"/>
  <c r="GW126" i="8"/>
  <c r="GW123" i="8"/>
  <c r="HI130" i="8"/>
  <c r="HI127" i="8"/>
  <c r="HI126" i="8"/>
  <c r="HI123" i="8"/>
  <c r="DQ130" i="8"/>
  <c r="DQ127" i="8"/>
  <c r="DQ126" i="8"/>
  <c r="DQ123" i="8"/>
  <c r="IG130" i="8"/>
  <c r="IG127" i="8"/>
  <c r="IG126" i="8"/>
  <c r="IG123" i="8"/>
  <c r="IS130" i="8"/>
  <c r="IS127" i="8"/>
  <c r="IS123" i="8"/>
  <c r="IS126" i="8"/>
  <c r="X86" i="10"/>
  <c r="W85" i="10"/>
  <c r="HU130" i="8"/>
  <c r="HU127" i="8"/>
  <c r="HU123" i="8"/>
  <c r="HU126" i="8"/>
  <c r="EC130" i="8"/>
  <c r="EC127" i="8"/>
  <c r="EC123" i="8"/>
  <c r="EC126" i="8"/>
  <c r="GK130" i="8"/>
  <c r="GK127" i="8"/>
  <c r="GK126" i="8"/>
  <c r="GK123" i="8"/>
  <c r="DE130" i="8"/>
  <c r="DE127" i="8"/>
  <c r="DE126" i="8"/>
  <c r="DE123" i="8"/>
  <c r="FY130" i="8"/>
  <c r="FY127" i="8"/>
  <c r="FY123" i="8"/>
  <c r="FY126" i="8"/>
  <c r="JQ130" i="8"/>
  <c r="JQ127" i="8"/>
  <c r="JQ123" i="8"/>
  <c r="JQ126" i="8"/>
  <c r="FA130" i="8"/>
  <c r="FA127" i="8"/>
  <c r="FA126" i="8"/>
  <c r="FA123" i="8"/>
  <c r="KP184" i="8"/>
  <c r="KO186" i="8"/>
  <c r="KO185" i="8"/>
  <c r="FM130" i="8"/>
  <c r="FM127" i="8"/>
  <c r="FM126" i="8"/>
  <c r="FM123" i="8"/>
  <c r="EO130" i="8"/>
  <c r="EO127" i="8"/>
  <c r="EO126" i="8"/>
  <c r="EO123" i="8"/>
  <c r="JE130" i="8"/>
  <c r="JE127" i="8"/>
  <c r="JE126" i="8"/>
  <c r="JE123" i="8"/>
  <c r="IR135" i="8"/>
  <c r="IR136" i="8"/>
  <c r="Q111" i="14"/>
  <c r="R81" i="14"/>
  <c r="N125" i="14"/>
  <c r="BW1166" i="4"/>
  <c r="P102" i="14"/>
  <c r="O105" i="14"/>
  <c r="R148" i="14"/>
  <c r="R146" i="14"/>
  <c r="P297" i="14"/>
  <c r="R137" i="14"/>
  <c r="R145" i="14"/>
  <c r="S97" i="14"/>
  <c r="R139" i="14"/>
  <c r="D172" i="2"/>
  <c r="R143" i="14"/>
  <c r="R141" i="14"/>
  <c r="R152" i="14"/>
  <c r="Q297" i="14"/>
  <c r="R19" i="14"/>
  <c r="R17" i="14"/>
  <c r="R109" i="14"/>
  <c r="O125" i="14"/>
  <c r="N124" i="14"/>
  <c r="Q15" i="14"/>
  <c r="Q107" i="14"/>
  <c r="R117" i="14"/>
  <c r="R114" i="14"/>
  <c r="R77" i="14"/>
  <c r="S51" i="14"/>
  <c r="S49" i="14"/>
  <c r="Q195" i="14"/>
  <c r="R195" i="14"/>
  <c r="R47" i="14"/>
  <c r="R193" i="14"/>
  <c r="S79" i="14"/>
  <c r="DD124" i="8"/>
  <c r="DD125" i="8"/>
  <c r="DP124" i="8"/>
  <c r="DP125" i="8"/>
  <c r="FL125" i="8"/>
  <c r="FL124" i="8"/>
  <c r="HH125" i="8"/>
  <c r="HH124" i="8"/>
  <c r="EB125" i="8"/>
  <c r="EB124" i="8"/>
  <c r="EZ125" i="8"/>
  <c r="EZ124" i="8"/>
  <c r="EN125" i="8"/>
  <c r="EN124" i="8"/>
  <c r="GJ125" i="8"/>
  <c r="GJ124" i="8"/>
  <c r="HT125" i="8"/>
  <c r="HT124" i="8"/>
  <c r="FX125" i="8"/>
  <c r="FX124" i="8"/>
  <c r="GV125" i="8"/>
  <c r="GV124" i="8"/>
  <c r="IF135" i="8"/>
  <c r="IF134" i="8"/>
  <c r="I233" i="11"/>
  <c r="IF136" i="8"/>
  <c r="JP136" i="8"/>
  <c r="JP135" i="8"/>
  <c r="JP134" i="8"/>
  <c r="DD136" i="8"/>
  <c r="DD135" i="8"/>
  <c r="DD134" i="8"/>
  <c r="GV135" i="8"/>
  <c r="GV134" i="8"/>
  <c r="GV136" i="8"/>
  <c r="JD136" i="8"/>
  <c r="JD135" i="8"/>
  <c r="JD134" i="8"/>
  <c r="EZ135" i="8"/>
  <c r="EZ134" i="8"/>
  <c r="EZ136" i="8"/>
  <c r="DO133" i="8"/>
  <c r="DO132" i="8"/>
  <c r="DO131" i="8"/>
  <c r="IE133" i="8"/>
  <c r="H213" i="11"/>
  <c r="IE131" i="8"/>
  <c r="H165" i="11"/>
  <c r="IE132" i="8"/>
  <c r="H189" i="11"/>
  <c r="GU133" i="8"/>
  <c r="GU132" i="8"/>
  <c r="GU131" i="8"/>
  <c r="DC133" i="8"/>
  <c r="DC132" i="8"/>
  <c r="DC131" i="8"/>
  <c r="EY133" i="8"/>
  <c r="EY132" i="8"/>
  <c r="EY131" i="8"/>
  <c r="EM133" i="8"/>
  <c r="EM131" i="8"/>
  <c r="EM132" i="8"/>
  <c r="HG133" i="8"/>
  <c r="HG132" i="8"/>
  <c r="HG131" i="8"/>
  <c r="GJ135" i="8"/>
  <c r="GJ134" i="8"/>
  <c r="GJ136" i="8"/>
  <c r="HT135" i="8"/>
  <c r="HT134" i="8"/>
  <c r="HT136" i="8"/>
  <c r="FL135" i="8"/>
  <c r="FL134" i="8"/>
  <c r="FL136" i="8"/>
  <c r="IR134" i="8"/>
  <c r="HH135" i="8"/>
  <c r="HH134" i="8"/>
  <c r="HH136" i="8"/>
  <c r="FX135" i="8"/>
  <c r="FX134" i="8"/>
  <c r="FX136" i="8"/>
  <c r="EB135" i="8"/>
  <c r="EB134" i="8"/>
  <c r="EB136" i="8"/>
  <c r="EN135" i="8"/>
  <c r="EN134" i="8"/>
  <c r="EN136" i="8"/>
  <c r="DP136" i="8"/>
  <c r="DP135" i="8"/>
  <c r="DP134" i="8"/>
  <c r="FW133" i="8"/>
  <c r="FW132" i="8"/>
  <c r="FW131" i="8"/>
  <c r="GI133" i="8"/>
  <c r="GI132" i="8"/>
  <c r="GI131" i="8"/>
  <c r="HS133" i="8"/>
  <c r="HS132" i="8"/>
  <c r="HS131" i="8"/>
  <c r="FK133" i="8"/>
  <c r="FK132" i="8"/>
  <c r="FK131" i="8"/>
  <c r="EA133" i="8"/>
  <c r="EA131" i="8"/>
  <c r="EA132" i="8"/>
  <c r="HH129" i="8"/>
  <c r="HH128" i="8"/>
  <c r="EB129" i="8"/>
  <c r="EB128" i="8"/>
  <c r="HT129" i="8"/>
  <c r="HT128" i="8"/>
  <c r="FX129" i="8"/>
  <c r="FX128" i="8"/>
  <c r="EZ129" i="8"/>
  <c r="EZ128" i="8"/>
  <c r="EN129" i="8"/>
  <c r="EN128" i="8"/>
  <c r="GV129" i="8"/>
  <c r="GV128" i="8"/>
  <c r="GJ129" i="8"/>
  <c r="GJ128" i="8"/>
  <c r="DD128" i="8"/>
  <c r="DD129" i="8"/>
  <c r="FL129" i="8"/>
  <c r="FL128" i="8"/>
  <c r="DP128" i="8"/>
  <c r="DP129" i="8"/>
  <c r="DR101" i="7"/>
  <c r="DQ104" i="7"/>
  <c r="IG49" i="8"/>
  <c r="K68" i="10"/>
  <c r="L71" i="10"/>
  <c r="V75" i="10"/>
  <c r="U73" i="10"/>
  <c r="L65" i="10"/>
  <c r="L60" i="10"/>
  <c r="I69" i="10"/>
  <c r="H67" i="10"/>
  <c r="X74" i="10"/>
  <c r="L168" i="10"/>
  <c r="DP99" i="7"/>
  <c r="K100" i="12"/>
  <c r="K96" i="12"/>
  <c r="K75" i="12"/>
  <c r="P141" i="10"/>
  <c r="O139" i="10"/>
  <c r="J153" i="10"/>
  <c r="I151" i="10"/>
  <c r="L150" i="10"/>
  <c r="K148" i="10"/>
  <c r="DF122" i="8"/>
  <c r="GX122" i="8"/>
  <c r="HV122" i="8"/>
  <c r="J91" i="11"/>
  <c r="IH122" i="8"/>
  <c r="JR122" i="8"/>
  <c r="JF122" i="8"/>
  <c r="FB122" i="8"/>
  <c r="DR122" i="8"/>
  <c r="FZ122" i="8"/>
  <c r="HJ122" i="8"/>
  <c r="ED122" i="8"/>
  <c r="IT122" i="8"/>
  <c r="GL122" i="8"/>
  <c r="FN122" i="8"/>
  <c r="EP122" i="8"/>
  <c r="IU81" i="8"/>
  <c r="IU86" i="8"/>
  <c r="RZ75" i="8"/>
  <c r="RZ85" i="8"/>
  <c r="QL73" i="8"/>
  <c r="QL83" i="8"/>
  <c r="QL74" i="8"/>
  <c r="QL84" i="8"/>
  <c r="CW63" i="8"/>
  <c r="CV64" i="8"/>
  <c r="CV65" i="8"/>
  <c r="L35" i="8"/>
  <c r="K37" i="8"/>
  <c r="K36" i="8"/>
  <c r="FL38" i="7"/>
  <c r="BP23" i="7"/>
  <c r="FK149" i="8"/>
  <c r="FJ151" i="8"/>
  <c r="FJ150" i="8"/>
  <c r="GH18" i="8"/>
  <c r="GG20" i="8"/>
  <c r="GG19" i="8"/>
  <c r="DP133" i="7"/>
  <c r="L300" i="11"/>
  <c r="O47" i="7"/>
  <c r="N50" i="7"/>
  <c r="Q159" i="10"/>
  <c r="P157" i="10"/>
  <c r="Z162" i="10"/>
  <c r="Y160" i="10"/>
  <c r="U156" i="10"/>
  <c r="T154" i="10"/>
  <c r="DO106" i="7"/>
  <c r="CW2" i="7"/>
  <c r="CX38" i="7"/>
  <c r="CX66" i="7"/>
  <c r="JF130" i="8"/>
  <c r="JF127" i="8"/>
  <c r="JF123" i="8"/>
  <c r="JF126" i="8"/>
  <c r="IT130" i="8"/>
  <c r="IT127" i="8"/>
  <c r="IT123" i="8"/>
  <c r="IT126" i="8"/>
  <c r="FZ130" i="8"/>
  <c r="FZ127" i="8"/>
  <c r="FZ126" i="8"/>
  <c r="FZ123" i="8"/>
  <c r="HJ130" i="8"/>
  <c r="HJ127" i="8"/>
  <c r="HJ126" i="8"/>
  <c r="HJ123" i="8"/>
  <c r="DF130" i="8"/>
  <c r="DF127" i="8"/>
  <c r="DF126" i="8"/>
  <c r="DF123" i="8"/>
  <c r="EP130" i="8"/>
  <c r="EP127" i="8"/>
  <c r="EP126" i="8"/>
  <c r="EP123" i="8"/>
  <c r="DR130" i="8"/>
  <c r="DR127" i="8"/>
  <c r="DR126" i="8"/>
  <c r="DR123" i="8"/>
  <c r="HV130" i="8"/>
  <c r="HV127" i="8"/>
  <c r="HV123" i="8"/>
  <c r="HV126" i="8"/>
  <c r="GL130" i="8"/>
  <c r="GL127" i="8"/>
  <c r="GL126" i="8"/>
  <c r="GL123" i="8"/>
  <c r="IH130" i="8"/>
  <c r="IH127" i="8"/>
  <c r="IH123" i="8"/>
  <c r="IH126" i="8"/>
  <c r="FN130" i="8"/>
  <c r="FN127" i="8"/>
  <c r="FN126" i="8"/>
  <c r="FN123" i="8"/>
  <c r="ED130" i="8"/>
  <c r="ED126" i="8"/>
  <c r="ED123" i="8"/>
  <c r="ED127" i="8"/>
  <c r="FB130" i="8"/>
  <c r="FB127" i="8"/>
  <c r="FB126" i="8"/>
  <c r="FB123" i="8"/>
  <c r="JR130" i="8"/>
  <c r="JR127" i="8"/>
  <c r="JR123" i="8"/>
  <c r="JR126" i="8"/>
  <c r="GX130" i="8"/>
  <c r="GX127" i="8"/>
  <c r="GX126" i="8"/>
  <c r="GX123" i="8"/>
  <c r="KQ184" i="8"/>
  <c r="KP185" i="8"/>
  <c r="KP186" i="8"/>
  <c r="Y86" i="10"/>
  <c r="X85" i="10"/>
  <c r="IS135" i="8"/>
  <c r="IS136" i="8"/>
  <c r="S81" i="14"/>
  <c r="R111" i="14"/>
  <c r="Q102" i="14"/>
  <c r="S114" i="14"/>
  <c r="T97" i="14"/>
  <c r="S17" i="14"/>
  <c r="S109" i="14"/>
  <c r="R15" i="14"/>
  <c r="R107" i="14"/>
  <c r="O124" i="14"/>
  <c r="P105" i="14"/>
  <c r="S117" i="14"/>
  <c r="S19" i="14"/>
  <c r="S111" i="14"/>
  <c r="S141" i="14"/>
  <c r="S143" i="14"/>
  <c r="S137" i="14"/>
  <c r="S139" i="14"/>
  <c r="S148" i="14"/>
  <c r="S146" i="14"/>
  <c r="S152" i="14"/>
  <c r="S145" i="14"/>
  <c r="T81" i="14"/>
  <c r="T79" i="14"/>
  <c r="S47" i="14"/>
  <c r="S77" i="14"/>
  <c r="S193" i="14"/>
  <c r="T51" i="14"/>
  <c r="T49" i="14"/>
  <c r="GW124" i="8"/>
  <c r="GW125" i="8"/>
  <c r="FY124" i="8"/>
  <c r="FY125" i="8"/>
  <c r="FM124" i="8"/>
  <c r="FM125" i="8"/>
  <c r="DQ125" i="8"/>
  <c r="DQ124" i="8"/>
  <c r="HU124" i="8"/>
  <c r="HU125" i="8"/>
  <c r="DE125" i="8"/>
  <c r="DE124" i="8"/>
  <c r="EO124" i="8"/>
  <c r="EO125" i="8"/>
  <c r="EC124" i="8"/>
  <c r="EC125" i="8"/>
  <c r="GK124" i="8"/>
  <c r="GK125" i="8"/>
  <c r="HI124" i="8"/>
  <c r="HI125" i="8"/>
  <c r="FA124" i="8"/>
  <c r="FA125" i="8"/>
  <c r="IS134" i="8"/>
  <c r="EC136" i="8"/>
  <c r="EC135" i="8"/>
  <c r="EC134" i="8"/>
  <c r="DQ136" i="8"/>
  <c r="DQ135" i="8"/>
  <c r="DQ134" i="8"/>
  <c r="JQ136" i="8"/>
  <c r="JQ135" i="8"/>
  <c r="JQ134" i="8"/>
  <c r="EO136" i="8"/>
  <c r="EO135" i="8"/>
  <c r="EO134" i="8"/>
  <c r="GW136" i="8"/>
  <c r="GW135" i="8"/>
  <c r="GW134" i="8"/>
  <c r="DE136" i="8"/>
  <c r="DE135" i="8"/>
  <c r="DE134" i="8"/>
  <c r="EB133" i="8"/>
  <c r="EB132" i="8"/>
  <c r="EB131" i="8"/>
  <c r="HH133" i="8"/>
  <c r="HH132" i="8"/>
  <c r="HH131" i="8"/>
  <c r="FL133" i="8"/>
  <c r="FL132" i="8"/>
  <c r="FL131" i="8"/>
  <c r="GJ133" i="8"/>
  <c r="GJ132" i="8"/>
  <c r="GJ131" i="8"/>
  <c r="FA136" i="8"/>
  <c r="FA135" i="8"/>
  <c r="FA134" i="8"/>
  <c r="HI136" i="8"/>
  <c r="HI135" i="8"/>
  <c r="HI134" i="8"/>
  <c r="FY136" i="8"/>
  <c r="FY135" i="8"/>
  <c r="FY134" i="8"/>
  <c r="JE136" i="8"/>
  <c r="JE135" i="8"/>
  <c r="JE134" i="8"/>
  <c r="IG136" i="8"/>
  <c r="IG135" i="8"/>
  <c r="IG134" i="8"/>
  <c r="J233" i="11"/>
  <c r="DP133" i="8"/>
  <c r="DP132" i="8"/>
  <c r="DP131" i="8"/>
  <c r="FM136" i="8"/>
  <c r="FM135" i="8"/>
  <c r="FM134" i="8"/>
  <c r="GK136" i="8"/>
  <c r="GK135" i="8"/>
  <c r="GK134" i="8"/>
  <c r="HU136" i="8"/>
  <c r="HU135" i="8"/>
  <c r="HU134" i="8"/>
  <c r="EN133" i="8"/>
  <c r="EN132" i="8"/>
  <c r="EN131" i="8"/>
  <c r="FX133" i="8"/>
  <c r="FX132" i="8"/>
  <c r="FX131" i="8"/>
  <c r="HT133" i="8"/>
  <c r="HT132" i="8"/>
  <c r="HT131" i="8"/>
  <c r="DD133" i="8"/>
  <c r="DD132" i="8"/>
  <c r="DD131" i="8"/>
  <c r="IF131" i="8"/>
  <c r="I165" i="11"/>
  <c r="IF132" i="8"/>
  <c r="I189" i="11"/>
  <c r="IF133" i="8"/>
  <c r="I213" i="11"/>
  <c r="EZ133" i="8"/>
  <c r="EZ132" i="8"/>
  <c r="EZ131" i="8"/>
  <c r="GV133" i="8"/>
  <c r="GV132" i="8"/>
  <c r="GV131" i="8"/>
  <c r="EO128" i="8"/>
  <c r="EO129" i="8"/>
  <c r="EC128" i="8"/>
  <c r="EC129" i="8"/>
  <c r="GW128" i="8"/>
  <c r="GW129" i="8"/>
  <c r="HI128" i="8"/>
  <c r="HI129" i="8"/>
  <c r="FM128" i="8"/>
  <c r="FM129" i="8"/>
  <c r="GK128" i="8"/>
  <c r="GK129" i="8"/>
  <c r="HU128" i="8"/>
  <c r="HU129" i="8"/>
  <c r="DE129" i="8"/>
  <c r="DE128" i="8"/>
  <c r="FY128" i="8"/>
  <c r="FY129" i="8"/>
  <c r="DQ129" i="8"/>
  <c r="DQ128" i="8"/>
  <c r="FA128" i="8"/>
  <c r="FA129" i="8"/>
  <c r="DS101" i="7"/>
  <c r="DR104" i="7"/>
  <c r="K301" i="11"/>
  <c r="W75" i="10"/>
  <c r="V73" i="10"/>
  <c r="M71" i="10"/>
  <c r="IH49" i="8"/>
  <c r="J69" i="10"/>
  <c r="I67" i="10"/>
  <c r="M60" i="10"/>
  <c r="M65" i="10"/>
  <c r="L68" i="10"/>
  <c r="Y74" i="10"/>
  <c r="J301" i="11"/>
  <c r="Q141" i="10"/>
  <c r="P139" i="10"/>
  <c r="L100" i="12"/>
  <c r="L96" i="12"/>
  <c r="L75" i="12"/>
  <c r="M150" i="10"/>
  <c r="L148" i="10"/>
  <c r="K153" i="10"/>
  <c r="J151" i="10"/>
  <c r="M168" i="10"/>
  <c r="DQ99" i="7"/>
  <c r="DP106" i="7"/>
  <c r="EQ122" i="8"/>
  <c r="IU122" i="8"/>
  <c r="HW122" i="8"/>
  <c r="GM122" i="8"/>
  <c r="DS122" i="8"/>
  <c r="FO122" i="8"/>
  <c r="JS122" i="8"/>
  <c r="EE122" i="8"/>
  <c r="II122" i="8"/>
  <c r="K91" i="11"/>
  <c r="GY122" i="8"/>
  <c r="HK122" i="8"/>
  <c r="GA122" i="8"/>
  <c r="FC122" i="8"/>
  <c r="JG122" i="8"/>
  <c r="DG122" i="8"/>
  <c r="IV81" i="8"/>
  <c r="IV86" i="8"/>
  <c r="QM73" i="8"/>
  <c r="QM83" i="8"/>
  <c r="QM74" i="8"/>
  <c r="QM84" i="8"/>
  <c r="SA75" i="8"/>
  <c r="SA85" i="8"/>
  <c r="CX63" i="8"/>
  <c r="CW65" i="8"/>
  <c r="CW64" i="8"/>
  <c r="M35" i="8"/>
  <c r="L37" i="8"/>
  <c r="L36" i="8"/>
  <c r="FM38" i="7"/>
  <c r="BQ23" i="7"/>
  <c r="FL149" i="8"/>
  <c r="FK151" i="8"/>
  <c r="FK150" i="8"/>
  <c r="GI18" i="8"/>
  <c r="GH19" i="8"/>
  <c r="GH20" i="8"/>
  <c r="DF131" i="7"/>
  <c r="C167" i="10"/>
  <c r="DQ133" i="7"/>
  <c r="M300" i="11"/>
  <c r="P47" i="7"/>
  <c r="O50" i="7"/>
  <c r="O853" i="4"/>
  <c r="O836" i="4"/>
  <c r="O829" i="4"/>
  <c r="O822" i="4"/>
  <c r="AA162" i="10"/>
  <c r="Z160" i="10"/>
  <c r="CV2" i="7"/>
  <c r="CW38" i="7"/>
  <c r="CW66" i="7"/>
  <c r="V156" i="10"/>
  <c r="U154" i="10"/>
  <c r="R159" i="10"/>
  <c r="Q157" i="10"/>
  <c r="FC127" i="8"/>
  <c r="FC126" i="8"/>
  <c r="FC130" i="8"/>
  <c r="FC123" i="8"/>
  <c r="JS127" i="8"/>
  <c r="JS130" i="8"/>
  <c r="JS126" i="8"/>
  <c r="JS123" i="8"/>
  <c r="HW127" i="8"/>
  <c r="HW130" i="8"/>
  <c r="HW126" i="8"/>
  <c r="HW123" i="8"/>
  <c r="KR184" i="8"/>
  <c r="KQ186" i="8"/>
  <c r="KQ185" i="8"/>
  <c r="GM127" i="8"/>
  <c r="GM130" i="8"/>
  <c r="GM126" i="8"/>
  <c r="GM123" i="8"/>
  <c r="FO127" i="8"/>
  <c r="FO126" i="8"/>
  <c r="FO123" i="8"/>
  <c r="FO130" i="8"/>
  <c r="Z86" i="10"/>
  <c r="Y85" i="10"/>
  <c r="GY127" i="8"/>
  <c r="GY126" i="8"/>
  <c r="GY130" i="8"/>
  <c r="GY123" i="8"/>
  <c r="EQ127" i="8"/>
  <c r="EQ130" i="8"/>
  <c r="EQ126" i="8"/>
  <c r="EQ123" i="8"/>
  <c r="DG127" i="8"/>
  <c r="DG126" i="8"/>
  <c r="DG130" i="8"/>
  <c r="DG123" i="8"/>
  <c r="GA127" i="8"/>
  <c r="GA130" i="8"/>
  <c r="GA126" i="8"/>
  <c r="GA123" i="8"/>
  <c r="II127" i="8"/>
  <c r="II130" i="8"/>
  <c r="II126" i="8"/>
  <c r="II123" i="8"/>
  <c r="JG127" i="8"/>
  <c r="JG126" i="8"/>
  <c r="JG130" i="8"/>
  <c r="JG123" i="8"/>
  <c r="HK127" i="8"/>
  <c r="HK126" i="8"/>
  <c r="HK123" i="8"/>
  <c r="HK130" i="8"/>
  <c r="EE127" i="8"/>
  <c r="EE130" i="8"/>
  <c r="EE126" i="8"/>
  <c r="EE123" i="8"/>
  <c r="DS127" i="8"/>
  <c r="DS126" i="8"/>
  <c r="DS123" i="8"/>
  <c r="DS130" i="8"/>
  <c r="IU127" i="8"/>
  <c r="IU126" i="8"/>
  <c r="IU130" i="8"/>
  <c r="IU123" i="8"/>
  <c r="IT135" i="8"/>
  <c r="IT134" i="8"/>
  <c r="IT136" i="8"/>
  <c r="D168" i="2"/>
  <c r="R102" i="14"/>
  <c r="T141" i="14"/>
  <c r="Q105" i="14"/>
  <c r="T152" i="14"/>
  <c r="U97" i="14"/>
  <c r="T17" i="14"/>
  <c r="T109" i="14"/>
  <c r="Q125" i="14"/>
  <c r="T114" i="14"/>
  <c r="T117" i="14"/>
  <c r="T19" i="14"/>
  <c r="T111" i="14"/>
  <c r="S15" i="14"/>
  <c r="S107" i="14"/>
  <c r="T148" i="14"/>
  <c r="T146" i="14"/>
  <c r="T145" i="14"/>
  <c r="T137" i="14"/>
  <c r="T143" i="14"/>
  <c r="T139" i="14"/>
  <c r="S195" i="14"/>
  <c r="T77" i="14"/>
  <c r="U81" i="14"/>
  <c r="U79" i="14"/>
  <c r="U51" i="14"/>
  <c r="U49" i="14"/>
  <c r="T47" i="14"/>
  <c r="T193" i="14"/>
  <c r="R297" i="14"/>
  <c r="FB125" i="8"/>
  <c r="FB124" i="8"/>
  <c r="FN125" i="8"/>
  <c r="FN124" i="8"/>
  <c r="HV125" i="8"/>
  <c r="HV124" i="8"/>
  <c r="GX125" i="8"/>
  <c r="GX124" i="8"/>
  <c r="ED125" i="8"/>
  <c r="ED124" i="8"/>
  <c r="GL125" i="8"/>
  <c r="GL124" i="8"/>
  <c r="DF125" i="8"/>
  <c r="DF124" i="8"/>
  <c r="FZ125" i="8"/>
  <c r="FZ124" i="8"/>
  <c r="HJ125" i="8"/>
  <c r="HJ124" i="8"/>
  <c r="DR125" i="8"/>
  <c r="DR124" i="8"/>
  <c r="EP125" i="8"/>
  <c r="EP124" i="8"/>
  <c r="JF136" i="8"/>
  <c r="JF135" i="8"/>
  <c r="JF134" i="8"/>
  <c r="FZ136" i="8"/>
  <c r="FZ135" i="8"/>
  <c r="FZ134" i="8"/>
  <c r="GX136" i="8"/>
  <c r="GX135" i="8"/>
  <c r="GX134" i="8"/>
  <c r="EP136" i="8"/>
  <c r="EP135" i="8"/>
  <c r="EP134" i="8"/>
  <c r="FB136" i="8"/>
  <c r="FB135" i="8"/>
  <c r="FB134" i="8"/>
  <c r="IH136" i="8"/>
  <c r="IH135" i="8"/>
  <c r="IH134" i="8"/>
  <c r="K233" i="11"/>
  <c r="ED136" i="8"/>
  <c r="ED135" i="8"/>
  <c r="ED134" i="8"/>
  <c r="DR136" i="8"/>
  <c r="DR135" i="8"/>
  <c r="DR134" i="8"/>
  <c r="HU133" i="8"/>
  <c r="HU132" i="8"/>
  <c r="HU131" i="8"/>
  <c r="FM133" i="8"/>
  <c r="FM132" i="8"/>
  <c r="FM131" i="8"/>
  <c r="GL136" i="8"/>
  <c r="GL135" i="8"/>
  <c r="GL134" i="8"/>
  <c r="IG131" i="8"/>
  <c r="J165" i="11"/>
  <c r="IG132" i="8"/>
  <c r="J189" i="11"/>
  <c r="IG133" i="8"/>
  <c r="J213" i="11"/>
  <c r="FY133" i="8"/>
  <c r="FY132" i="8"/>
  <c r="FY131" i="8"/>
  <c r="FA133" i="8"/>
  <c r="FA132" i="8"/>
  <c r="FA131" i="8"/>
  <c r="GW133" i="8"/>
  <c r="GW132" i="8"/>
  <c r="GW131" i="8"/>
  <c r="EC133" i="8"/>
  <c r="EC132" i="8"/>
  <c r="EC131" i="8"/>
  <c r="DF136" i="8"/>
  <c r="DF135" i="8"/>
  <c r="DF134" i="8"/>
  <c r="HJ136" i="8"/>
  <c r="HJ135" i="8"/>
  <c r="HJ134" i="8"/>
  <c r="HV136" i="8"/>
  <c r="HV135" i="8"/>
  <c r="HV134" i="8"/>
  <c r="FN136" i="8"/>
  <c r="FN135" i="8"/>
  <c r="FN134" i="8"/>
  <c r="GK133" i="8"/>
  <c r="GK132" i="8"/>
  <c r="GK131" i="8"/>
  <c r="JR136" i="8"/>
  <c r="JR135" i="8"/>
  <c r="JR134" i="8"/>
  <c r="HI133" i="8"/>
  <c r="HI132" i="8"/>
  <c r="HI131" i="8"/>
  <c r="DE133" i="8"/>
  <c r="DE132" i="8"/>
  <c r="DE131" i="8"/>
  <c r="EO133" i="8"/>
  <c r="EO132" i="8"/>
  <c r="EO131" i="8"/>
  <c r="DQ133" i="8"/>
  <c r="DQ132" i="8"/>
  <c r="DQ131" i="8"/>
  <c r="FZ129" i="8"/>
  <c r="FZ128" i="8"/>
  <c r="ED129" i="8"/>
  <c r="ED128" i="8"/>
  <c r="FN129" i="8"/>
  <c r="FN128" i="8"/>
  <c r="DR129" i="8"/>
  <c r="DR128" i="8"/>
  <c r="EP129" i="8"/>
  <c r="EP128" i="8"/>
  <c r="DF129" i="8"/>
  <c r="DF128" i="8"/>
  <c r="GX129" i="8"/>
  <c r="GX128" i="8"/>
  <c r="HJ129" i="8"/>
  <c r="HJ128" i="8"/>
  <c r="GL129" i="8"/>
  <c r="GL128" i="8"/>
  <c r="FB129" i="8"/>
  <c r="FB128" i="8"/>
  <c r="HV129" i="8"/>
  <c r="HV128" i="8"/>
  <c r="DT101" i="7"/>
  <c r="DS104" i="7"/>
  <c r="Z74" i="10"/>
  <c r="N65" i="10"/>
  <c r="K69" i="10"/>
  <c r="J67" i="10"/>
  <c r="N71" i="10"/>
  <c r="N60" i="10"/>
  <c r="M68" i="10"/>
  <c r="II49" i="8"/>
  <c r="X75" i="10"/>
  <c r="W73" i="10"/>
  <c r="M100" i="12"/>
  <c r="M96" i="12"/>
  <c r="N150" i="10"/>
  <c r="M148" i="10"/>
  <c r="N168" i="10"/>
  <c r="DR99" i="7"/>
  <c r="R141" i="10"/>
  <c r="Q139" i="10"/>
  <c r="L153" i="10"/>
  <c r="K151" i="10"/>
  <c r="L301" i="11"/>
  <c r="FD122" i="8"/>
  <c r="GB122" i="8"/>
  <c r="HL122" i="8"/>
  <c r="JT122" i="8"/>
  <c r="IV122" i="8"/>
  <c r="DH122" i="8"/>
  <c r="JH122" i="8"/>
  <c r="IJ122" i="8"/>
  <c r="EF122" i="8"/>
  <c r="FP122" i="8"/>
  <c r="DT122" i="8"/>
  <c r="HX122" i="8"/>
  <c r="ER122" i="8"/>
  <c r="GZ122" i="8"/>
  <c r="GN122" i="8"/>
  <c r="IW81" i="8"/>
  <c r="IW86" i="8"/>
  <c r="QN74" i="8"/>
  <c r="QN84" i="8"/>
  <c r="SB75" i="8"/>
  <c r="SB85" i="8"/>
  <c r="QN73" i="8"/>
  <c r="QN83" i="8"/>
  <c r="CY63" i="8"/>
  <c r="CX64" i="8"/>
  <c r="CX65" i="8"/>
  <c r="N35" i="8"/>
  <c r="M37" i="8"/>
  <c r="M36" i="8"/>
  <c r="FO2" i="7"/>
  <c r="FN38" i="7"/>
  <c r="BR23" i="7"/>
  <c r="FM149" i="8"/>
  <c r="FL151" i="8"/>
  <c r="FL150" i="8"/>
  <c r="GJ18" i="8"/>
  <c r="GI20" i="8"/>
  <c r="GI19" i="8"/>
  <c r="DG131" i="7"/>
  <c r="D167" i="10"/>
  <c r="DR133" i="7"/>
  <c r="N300" i="11"/>
  <c r="Q47" i="7"/>
  <c r="P50" i="7"/>
  <c r="O815" i="4"/>
  <c r="O805" i="4"/>
  <c r="O798" i="4"/>
  <c r="O791" i="4"/>
  <c r="O784" i="4"/>
  <c r="W156" i="10"/>
  <c r="V154" i="10"/>
  <c r="CV66" i="7"/>
  <c r="CU2" i="7"/>
  <c r="CV38" i="7"/>
  <c r="FO140" i="7"/>
  <c r="FO150" i="7"/>
  <c r="FO199" i="7"/>
  <c r="FO208" i="7"/>
  <c r="FP215" i="7"/>
  <c r="DQ106" i="7"/>
  <c r="S159" i="10"/>
  <c r="R157" i="10"/>
  <c r="AB162" i="10"/>
  <c r="AA160" i="10"/>
  <c r="S102" i="14"/>
  <c r="L91" i="11"/>
  <c r="FP130" i="8"/>
  <c r="FP127" i="8"/>
  <c r="FP126" i="8"/>
  <c r="FP123" i="8"/>
  <c r="ER130" i="8"/>
  <c r="ER126" i="8"/>
  <c r="ER127" i="8"/>
  <c r="ER123" i="8"/>
  <c r="EF130" i="8"/>
  <c r="EF126" i="8"/>
  <c r="EF127" i="8"/>
  <c r="EF123" i="8"/>
  <c r="JH130" i="8"/>
  <c r="JH127" i="8"/>
  <c r="JH126" i="8"/>
  <c r="JH123" i="8"/>
  <c r="FD130" i="8"/>
  <c r="FD126" i="8"/>
  <c r="FD127" i="8"/>
  <c r="FD123" i="8"/>
  <c r="GZ130" i="8"/>
  <c r="GZ126" i="8"/>
  <c r="GZ127" i="8"/>
  <c r="GZ123" i="8"/>
  <c r="GB130" i="8"/>
  <c r="GB126" i="8"/>
  <c r="GB127" i="8"/>
  <c r="GB123" i="8"/>
  <c r="DH130" i="8"/>
  <c r="DH126" i="8"/>
  <c r="DH123" i="8"/>
  <c r="DH127" i="8"/>
  <c r="IU136" i="8"/>
  <c r="IU135" i="8"/>
  <c r="IU134" i="8"/>
  <c r="HX130" i="8"/>
  <c r="HX126" i="8"/>
  <c r="HX127" i="8"/>
  <c r="HX123" i="8"/>
  <c r="IJ130" i="8"/>
  <c r="IJ126" i="8"/>
  <c r="IJ127" i="8"/>
  <c r="IJ123" i="8"/>
  <c r="JT130" i="8"/>
  <c r="JT126" i="8"/>
  <c r="JT127" i="8"/>
  <c r="JT123" i="8"/>
  <c r="GN130" i="8"/>
  <c r="GN126" i="8"/>
  <c r="GN127" i="8"/>
  <c r="GN123" i="8"/>
  <c r="DT130" i="8"/>
  <c r="DT126" i="8"/>
  <c r="DT127" i="8"/>
  <c r="DT123" i="8"/>
  <c r="IV130" i="8"/>
  <c r="IV126" i="8"/>
  <c r="IV123" i="8"/>
  <c r="IV127" i="8"/>
  <c r="HL130" i="8"/>
  <c r="HL127" i="8"/>
  <c r="HL126" i="8"/>
  <c r="HL123" i="8"/>
  <c r="AA86" i="10"/>
  <c r="Z85" i="10"/>
  <c r="KS184" i="8"/>
  <c r="KR186" i="8"/>
  <c r="KR185" i="8"/>
  <c r="P125" i="14"/>
  <c r="U114" i="14"/>
  <c r="U141" i="14"/>
  <c r="U193" i="14"/>
  <c r="U146" i="14"/>
  <c r="U152" i="14"/>
  <c r="U148" i="14"/>
  <c r="U117" i="14"/>
  <c r="U19" i="14"/>
  <c r="U111" i="14"/>
  <c r="Q124" i="14"/>
  <c r="T15" i="14"/>
  <c r="T107" i="14"/>
  <c r="V97" i="14"/>
  <c r="U17" i="14"/>
  <c r="U109" i="14"/>
  <c r="R125" i="14"/>
  <c r="R105" i="14"/>
  <c r="P124" i="14"/>
  <c r="U137" i="14"/>
  <c r="U139" i="14"/>
  <c r="U145" i="14"/>
  <c r="U143" i="14"/>
  <c r="U47" i="14"/>
  <c r="S297" i="14"/>
  <c r="V51" i="14"/>
  <c r="V49" i="14"/>
  <c r="V81" i="14"/>
  <c r="T195" i="14"/>
  <c r="V79" i="14"/>
  <c r="U77" i="14"/>
  <c r="T102" i="14"/>
  <c r="EQ125" i="8"/>
  <c r="EQ124" i="8"/>
  <c r="EE125" i="8"/>
  <c r="EE124" i="8"/>
  <c r="GA125" i="8"/>
  <c r="GA124" i="8"/>
  <c r="HW125" i="8"/>
  <c r="HW124" i="8"/>
  <c r="HK124" i="8"/>
  <c r="HK125" i="8"/>
  <c r="FC125" i="8"/>
  <c r="FC124" i="8"/>
  <c r="GM125" i="8"/>
  <c r="GM124" i="8"/>
  <c r="GY125" i="8"/>
  <c r="GY124" i="8"/>
  <c r="DS125" i="8"/>
  <c r="DS124" i="8"/>
  <c r="FO125" i="8"/>
  <c r="FO124" i="8"/>
  <c r="DG125" i="8"/>
  <c r="DG124" i="8"/>
  <c r="GY136" i="8"/>
  <c r="GY135" i="8"/>
  <c r="GY134" i="8"/>
  <c r="GA136" i="8"/>
  <c r="GA135" i="8"/>
  <c r="GA134" i="8"/>
  <c r="FC136" i="8"/>
  <c r="FC135" i="8"/>
  <c r="FC134" i="8"/>
  <c r="GM136" i="8"/>
  <c r="GM135" i="8"/>
  <c r="GM134" i="8"/>
  <c r="DS135" i="8"/>
  <c r="DS134" i="8"/>
  <c r="DS136" i="8"/>
  <c r="FN133" i="8"/>
  <c r="FN132" i="8"/>
  <c r="FN131" i="8"/>
  <c r="HJ133" i="8"/>
  <c r="HJ132" i="8"/>
  <c r="HJ131" i="8"/>
  <c r="EQ136" i="8"/>
  <c r="EQ135" i="8"/>
  <c r="EQ134" i="8"/>
  <c r="FO136" i="8"/>
  <c r="FO135" i="8"/>
  <c r="FO134" i="8"/>
  <c r="DR133" i="8"/>
  <c r="DR131" i="8"/>
  <c r="DR132" i="8"/>
  <c r="IH132" i="8"/>
  <c r="K189" i="11"/>
  <c r="IH133" i="8"/>
  <c r="K213" i="11"/>
  <c r="IH131" i="8"/>
  <c r="K165" i="11"/>
  <c r="EP133" i="8"/>
  <c r="EP132" i="8"/>
  <c r="EP131" i="8"/>
  <c r="FZ133" i="8"/>
  <c r="FZ131" i="8"/>
  <c r="FZ132" i="8"/>
  <c r="HW136" i="8"/>
  <c r="HW135" i="8"/>
  <c r="HW134" i="8"/>
  <c r="EE136" i="8"/>
  <c r="EE135" i="8"/>
  <c r="EE134" i="8"/>
  <c r="DG135" i="8"/>
  <c r="DG134" i="8"/>
  <c r="DG136" i="8"/>
  <c r="JS136" i="8"/>
  <c r="JS135" i="8"/>
  <c r="JS134" i="8"/>
  <c r="II136" i="8"/>
  <c r="II135" i="8"/>
  <c r="II134" i="8"/>
  <c r="L233" i="11"/>
  <c r="JG136" i="8"/>
  <c r="JG135" i="8"/>
  <c r="JG134" i="8"/>
  <c r="HV132" i="8"/>
  <c r="HV133" i="8"/>
  <c r="HV131" i="8"/>
  <c r="DF133" i="8"/>
  <c r="DF131" i="8"/>
  <c r="DF132" i="8"/>
  <c r="HK136" i="8"/>
  <c r="HK135" i="8"/>
  <c r="HK134" i="8"/>
  <c r="GL133" i="8"/>
  <c r="GL132" i="8"/>
  <c r="GL131" i="8"/>
  <c r="ED133" i="8"/>
  <c r="ED132" i="8"/>
  <c r="ED131" i="8"/>
  <c r="FB133" i="8"/>
  <c r="FB131" i="8"/>
  <c r="FB132" i="8"/>
  <c r="GX133" i="8"/>
  <c r="GX131" i="8"/>
  <c r="GX132" i="8"/>
  <c r="GM129" i="8"/>
  <c r="GM128" i="8"/>
  <c r="FO129" i="8"/>
  <c r="FO128" i="8"/>
  <c r="DG129" i="8"/>
  <c r="DG128" i="8"/>
  <c r="GY129" i="8"/>
  <c r="GY128" i="8"/>
  <c r="DS129" i="8"/>
  <c r="DS128" i="8"/>
  <c r="HK129" i="8"/>
  <c r="HK128" i="8"/>
  <c r="GA129" i="8"/>
  <c r="GA128" i="8"/>
  <c r="FC129" i="8"/>
  <c r="FC128" i="8"/>
  <c r="HW129" i="8"/>
  <c r="HW128" i="8"/>
  <c r="EQ129" i="8"/>
  <c r="EQ128" i="8"/>
  <c r="EE129" i="8"/>
  <c r="EE128" i="8"/>
  <c r="DU101" i="7"/>
  <c r="DT104" i="7"/>
  <c r="Y75" i="10"/>
  <c r="X73" i="10"/>
  <c r="O60" i="10"/>
  <c r="O71" i="10"/>
  <c r="L69" i="10"/>
  <c r="K67" i="10"/>
  <c r="AA74" i="10"/>
  <c r="IJ49" i="8"/>
  <c r="M91" i="11"/>
  <c r="N68" i="10"/>
  <c r="O65" i="10"/>
  <c r="O168" i="10"/>
  <c r="DS99" i="7"/>
  <c r="S141" i="10"/>
  <c r="R139" i="10"/>
  <c r="N100" i="12"/>
  <c r="N96" i="12"/>
  <c r="N75" i="12"/>
  <c r="O150" i="10"/>
  <c r="N148" i="10"/>
  <c r="M301" i="11"/>
  <c r="M153" i="10"/>
  <c r="L151" i="10"/>
  <c r="GO122" i="8"/>
  <c r="HA122" i="8"/>
  <c r="ES122" i="8"/>
  <c r="DU122" i="8"/>
  <c r="JI122" i="8"/>
  <c r="JU122" i="8"/>
  <c r="HY122" i="8"/>
  <c r="IW122" i="8"/>
  <c r="HM122" i="8"/>
  <c r="FQ122" i="8"/>
  <c r="DI122" i="8"/>
  <c r="EG122" i="8"/>
  <c r="IK122" i="8"/>
  <c r="GC122" i="8"/>
  <c r="FE122" i="8"/>
  <c r="IX81" i="8"/>
  <c r="IX86" i="8"/>
  <c r="IX82" i="8"/>
  <c r="SC75" i="8"/>
  <c r="SC85" i="8"/>
  <c r="QO73" i="8"/>
  <c r="QO83" i="8"/>
  <c r="QO74" i="8"/>
  <c r="QO84" i="8"/>
  <c r="CZ63" i="8"/>
  <c r="CY64" i="8"/>
  <c r="CY65" i="8"/>
  <c r="O35" i="8"/>
  <c r="N37" i="8"/>
  <c r="N36" i="8"/>
  <c r="FP2" i="7"/>
  <c r="FO38" i="7"/>
  <c r="BS23" i="7"/>
  <c r="FN149" i="8"/>
  <c r="FM151" i="8"/>
  <c r="FM150" i="8"/>
  <c r="GK18" i="8"/>
  <c r="GJ20" i="8"/>
  <c r="GJ19" i="8"/>
  <c r="DS133" i="7"/>
  <c r="O300" i="11"/>
  <c r="DH131" i="7"/>
  <c r="E167" i="10"/>
  <c r="R47" i="7"/>
  <c r="Q50" i="7"/>
  <c r="BW25" i="4"/>
  <c r="O744" i="4"/>
  <c r="AL735" i="4"/>
  <c r="AK735" i="4"/>
  <c r="AJ735" i="4"/>
  <c r="AI735" i="4"/>
  <c r="AH735" i="4"/>
  <c r="AG735" i="4"/>
  <c r="AF735" i="4"/>
  <c r="AE735" i="4"/>
  <c r="AD735" i="4"/>
  <c r="D69" i="1"/>
  <c r="AC735" i="4"/>
  <c r="AB735" i="4"/>
  <c r="AA735" i="4"/>
  <c r="Z735" i="4"/>
  <c r="Y735" i="4"/>
  <c r="X735" i="4"/>
  <c r="W735" i="4"/>
  <c r="V735" i="4"/>
  <c r="U735" i="4"/>
  <c r="T735" i="4"/>
  <c r="S735" i="4"/>
  <c r="R735" i="4"/>
  <c r="Q735" i="4"/>
  <c r="P735" i="4"/>
  <c r="B69" i="1"/>
  <c r="AL734" i="4"/>
  <c r="AK734" i="4"/>
  <c r="AJ734" i="4"/>
  <c r="AI734" i="4"/>
  <c r="AH734" i="4"/>
  <c r="AG734" i="4"/>
  <c r="AF734" i="4"/>
  <c r="AE734" i="4"/>
  <c r="AD734" i="4"/>
  <c r="D64" i="1"/>
  <c r="AC734" i="4"/>
  <c r="AB734" i="4"/>
  <c r="AA734" i="4"/>
  <c r="Z734" i="4"/>
  <c r="Y734" i="4"/>
  <c r="X734" i="4"/>
  <c r="W734" i="4"/>
  <c r="V734" i="4"/>
  <c r="U734" i="4"/>
  <c r="T734" i="4"/>
  <c r="S734" i="4"/>
  <c r="R734" i="4"/>
  <c r="Q734" i="4"/>
  <c r="P734" i="4"/>
  <c r="B64" i="1"/>
  <c r="AL733" i="4"/>
  <c r="AK733" i="4"/>
  <c r="AJ733" i="4"/>
  <c r="AI733" i="4"/>
  <c r="AH733" i="4"/>
  <c r="AG733" i="4"/>
  <c r="AF733" i="4"/>
  <c r="AE733" i="4"/>
  <c r="AD733" i="4"/>
  <c r="D59" i="1"/>
  <c r="AC733" i="4"/>
  <c r="AB733" i="4"/>
  <c r="AA733" i="4"/>
  <c r="Z733" i="4"/>
  <c r="Y733" i="4"/>
  <c r="X733" i="4"/>
  <c r="W733" i="4"/>
  <c r="V733" i="4"/>
  <c r="U733" i="4"/>
  <c r="T733" i="4"/>
  <c r="S733" i="4"/>
  <c r="R733" i="4"/>
  <c r="Q733" i="4"/>
  <c r="P733" i="4"/>
  <c r="B59" i="1"/>
  <c r="AL732" i="4"/>
  <c r="AK732" i="4"/>
  <c r="AJ732" i="4"/>
  <c r="AI732" i="4"/>
  <c r="AH732" i="4"/>
  <c r="AG732" i="4"/>
  <c r="AF732" i="4"/>
  <c r="AE732" i="4"/>
  <c r="AD732" i="4"/>
  <c r="D52" i="1"/>
  <c r="AC732" i="4"/>
  <c r="AB732" i="4"/>
  <c r="AA732" i="4"/>
  <c r="Z732" i="4"/>
  <c r="Y732" i="4"/>
  <c r="X732" i="4"/>
  <c r="W732" i="4"/>
  <c r="V732" i="4"/>
  <c r="U732" i="4"/>
  <c r="T732" i="4"/>
  <c r="S732" i="4"/>
  <c r="R732" i="4"/>
  <c r="Q732" i="4"/>
  <c r="P732" i="4"/>
  <c r="B52" i="1"/>
  <c r="O735" i="4"/>
  <c r="O734" i="4"/>
  <c r="O733" i="4"/>
  <c r="O732" i="4"/>
  <c r="BW699" i="4"/>
  <c r="BW704" i="4"/>
  <c r="BW705" i="4"/>
  <c r="BW710" i="4"/>
  <c r="BW711" i="4"/>
  <c r="BW712" i="4"/>
  <c r="BW717" i="4"/>
  <c r="BW718" i="4"/>
  <c r="BW719" i="4"/>
  <c r="BW724" i="4"/>
  <c r="BW725" i="4"/>
  <c r="BW730" i="4"/>
  <c r="BW731" i="4"/>
  <c r="BW736" i="4"/>
  <c r="BW737" i="4"/>
  <c r="BW738" i="4"/>
  <c r="BW739" i="4"/>
  <c r="BW740" i="4"/>
  <c r="BW741" i="4"/>
  <c r="BW747" i="4"/>
  <c r="BW780" i="4"/>
  <c r="BW781" i="4"/>
  <c r="BW787" i="4"/>
  <c r="BW788" i="4"/>
  <c r="BW794" i="4"/>
  <c r="BW795" i="4"/>
  <c r="BW801" i="4"/>
  <c r="BW802" i="4"/>
  <c r="BW808" i="4"/>
  <c r="BW809" i="4"/>
  <c r="BW810" i="4"/>
  <c r="BW811" i="4"/>
  <c r="BW812" i="4"/>
  <c r="BW818" i="4"/>
  <c r="BW819" i="4"/>
  <c r="BW825" i="4"/>
  <c r="BW826" i="4"/>
  <c r="BW832" i="4"/>
  <c r="BW833" i="4"/>
  <c r="BW839" i="4"/>
  <c r="BW840" i="4"/>
  <c r="BW846" i="4"/>
  <c r="BW847" i="4"/>
  <c r="BW848" i="4"/>
  <c r="BW849" i="4"/>
  <c r="BW850" i="4"/>
  <c r="BW856" i="4"/>
  <c r="BW857" i="4"/>
  <c r="BW863" i="4"/>
  <c r="BW864" i="4"/>
  <c r="BW870" i="4"/>
  <c r="BW871" i="4"/>
  <c r="BW877" i="4"/>
  <c r="BW878" i="4"/>
  <c r="BW884" i="4"/>
  <c r="BW886" i="4"/>
  <c r="BW887" i="4"/>
  <c r="BW888" i="4"/>
  <c r="BW889" i="4"/>
  <c r="BW893" i="4"/>
  <c r="BW897" i="4"/>
  <c r="BW912" i="4"/>
  <c r="BW913" i="4"/>
  <c r="BW914" i="4"/>
  <c r="BW918" i="4"/>
  <c r="BW919" i="4"/>
  <c r="BW920" i="4"/>
  <c r="BW925" i="4"/>
  <c r="BW926" i="4"/>
  <c r="BW930" i="4"/>
  <c r="BW931" i="4"/>
  <c r="BW938" i="4"/>
  <c r="BW939" i="4"/>
  <c r="BW946" i="4"/>
  <c r="BW947" i="4"/>
  <c r="BW948" i="4"/>
  <c r="BW951" i="4"/>
  <c r="BW953" i="4"/>
  <c r="BW957" i="4"/>
  <c r="BW964" i="4"/>
  <c r="BW965" i="4"/>
  <c r="BW972" i="4"/>
  <c r="BW973" i="4"/>
  <c r="BW974" i="4"/>
  <c r="BW978" i="4"/>
  <c r="BW979" i="4"/>
  <c r="BW980" i="4"/>
  <c r="BW981" i="4"/>
  <c r="BW985" i="4"/>
  <c r="BW989" i="4"/>
  <c r="AC162" i="10"/>
  <c r="AB160" i="10"/>
  <c r="FO222" i="7"/>
  <c r="FP140" i="7"/>
  <c r="FP199" i="7"/>
  <c r="FP208" i="7"/>
  <c r="FQ215" i="7"/>
  <c r="T159" i="10"/>
  <c r="S157" i="10"/>
  <c r="X156" i="10"/>
  <c r="W154" i="10"/>
  <c r="CU38" i="7"/>
  <c r="CU66" i="7"/>
  <c r="CT2" i="7"/>
  <c r="DR106" i="7"/>
  <c r="EG130" i="8"/>
  <c r="EG127" i="8"/>
  <c r="EG126" i="8"/>
  <c r="EG123" i="8"/>
  <c r="JU130" i="8"/>
  <c r="JU127" i="8"/>
  <c r="JU126" i="8"/>
  <c r="JU123" i="8"/>
  <c r="IK130" i="8"/>
  <c r="IK127" i="8"/>
  <c r="IK123" i="8"/>
  <c r="IK126" i="8"/>
  <c r="FQ130" i="8"/>
  <c r="FQ127" i="8"/>
  <c r="FQ126" i="8"/>
  <c r="FQ123" i="8"/>
  <c r="HY130" i="8"/>
  <c r="HY127" i="8"/>
  <c r="HY123" i="8"/>
  <c r="HY126" i="8"/>
  <c r="JI130" i="8"/>
  <c r="JI127" i="8"/>
  <c r="JI123" i="8"/>
  <c r="JI126" i="8"/>
  <c r="GO130" i="8"/>
  <c r="GO127" i="8"/>
  <c r="GO123" i="8"/>
  <c r="GO126" i="8"/>
  <c r="FE130" i="8"/>
  <c r="FE127" i="8"/>
  <c r="FE126" i="8"/>
  <c r="FE123" i="8"/>
  <c r="ES130" i="8"/>
  <c r="ES127" i="8"/>
  <c r="ES123" i="8"/>
  <c r="ES126" i="8"/>
  <c r="IV135" i="8"/>
  <c r="IV136" i="8"/>
  <c r="GC130" i="8"/>
  <c r="GC127" i="8"/>
  <c r="GC126" i="8"/>
  <c r="GC123" i="8"/>
  <c r="DI130" i="8"/>
  <c r="DI127" i="8"/>
  <c r="DI126" i="8"/>
  <c r="DI123" i="8"/>
  <c r="IW130" i="8"/>
  <c r="IW127" i="8"/>
  <c r="IW126" i="8"/>
  <c r="IW123" i="8"/>
  <c r="HA130" i="8"/>
  <c r="HA127" i="8"/>
  <c r="HA126" i="8"/>
  <c r="HA123" i="8"/>
  <c r="KT184" i="8"/>
  <c r="KS186" i="8"/>
  <c r="KS185" i="8"/>
  <c r="HM130" i="8"/>
  <c r="HM127" i="8"/>
  <c r="HM126" i="8"/>
  <c r="HM123" i="8"/>
  <c r="DU130" i="8"/>
  <c r="DU127" i="8"/>
  <c r="DU126" i="8"/>
  <c r="DU123" i="8"/>
  <c r="AA85" i="10"/>
  <c r="AB86" i="10"/>
  <c r="V148" i="14"/>
  <c r="V152" i="14"/>
  <c r="V193" i="14"/>
  <c r="V145" i="14"/>
  <c r="V137" i="14"/>
  <c r="V143" i="14"/>
  <c r="V146" i="14"/>
  <c r="V139" i="14"/>
  <c r="V141" i="14"/>
  <c r="W97" i="14"/>
  <c r="S105" i="14"/>
  <c r="U15" i="14"/>
  <c r="U107" i="14"/>
  <c r="V17" i="14"/>
  <c r="V109" i="14"/>
  <c r="R124" i="14"/>
  <c r="V114" i="14"/>
  <c r="V19" i="14"/>
  <c r="V111" i="14"/>
  <c r="V117" i="14"/>
  <c r="U195" i="14"/>
  <c r="V47" i="14"/>
  <c r="W51" i="14"/>
  <c r="W49" i="14"/>
  <c r="V77" i="14"/>
  <c r="T297" i="14"/>
  <c r="W79" i="14"/>
  <c r="W81" i="14"/>
  <c r="FP125" i="8"/>
  <c r="FP124" i="8"/>
  <c r="ER125" i="8"/>
  <c r="ER124" i="8"/>
  <c r="GZ125" i="8"/>
  <c r="GZ124" i="8"/>
  <c r="GN125" i="8"/>
  <c r="GN124" i="8"/>
  <c r="HX125" i="8"/>
  <c r="HX124" i="8"/>
  <c r="GB125" i="8"/>
  <c r="GB124" i="8"/>
  <c r="EF125" i="8"/>
  <c r="EF124" i="8"/>
  <c r="DH124" i="8"/>
  <c r="DH125" i="8"/>
  <c r="FD125" i="8"/>
  <c r="FD124" i="8"/>
  <c r="HL125" i="8"/>
  <c r="HL124" i="8"/>
  <c r="DT124" i="8"/>
  <c r="DT125" i="8"/>
  <c r="EF135" i="8"/>
  <c r="EF134" i="8"/>
  <c r="EF136" i="8"/>
  <c r="GZ135" i="8"/>
  <c r="GZ134" i="8"/>
  <c r="GZ136" i="8"/>
  <c r="FD135" i="8"/>
  <c r="FD134" i="8"/>
  <c r="FD136" i="8"/>
  <c r="IJ135" i="8"/>
  <c r="IJ134" i="8"/>
  <c r="M233" i="11"/>
  <c r="IJ136" i="8"/>
  <c r="DH136" i="8"/>
  <c r="DH135" i="8"/>
  <c r="DH134" i="8"/>
  <c r="IV134" i="8"/>
  <c r="ER135" i="8"/>
  <c r="ER134" i="8"/>
  <c r="ER136" i="8"/>
  <c r="GN135" i="8"/>
  <c r="GN134" i="8"/>
  <c r="GN136" i="8"/>
  <c r="II133" i="8"/>
  <c r="L213" i="11"/>
  <c r="II131" i="8"/>
  <c r="L165" i="11"/>
  <c r="II132" i="8"/>
  <c r="L189" i="11"/>
  <c r="HW133" i="8"/>
  <c r="HW132" i="8"/>
  <c r="HW131" i="8"/>
  <c r="EQ133" i="8"/>
  <c r="EQ131" i="8"/>
  <c r="EQ132" i="8"/>
  <c r="DS133" i="8"/>
  <c r="DS132" i="8"/>
  <c r="DS131" i="8"/>
  <c r="FP135" i="8"/>
  <c r="FP134" i="8"/>
  <c r="FP136" i="8"/>
  <c r="FC133" i="8"/>
  <c r="FC132" i="8"/>
  <c r="FC131" i="8"/>
  <c r="HL135" i="8"/>
  <c r="HL134" i="8"/>
  <c r="HL136" i="8"/>
  <c r="DT136" i="8"/>
  <c r="DT135" i="8"/>
  <c r="DT134" i="8"/>
  <c r="GB135" i="8"/>
  <c r="GB134" i="8"/>
  <c r="GB136" i="8"/>
  <c r="HX135" i="8"/>
  <c r="HX134" i="8"/>
  <c r="HX136" i="8"/>
  <c r="JT136" i="8"/>
  <c r="JT135" i="8"/>
  <c r="JT134" i="8"/>
  <c r="JH136" i="8"/>
  <c r="JH135" i="8"/>
  <c r="JH134" i="8"/>
  <c r="HK133" i="8"/>
  <c r="HK132" i="8"/>
  <c r="HK131" i="8"/>
  <c r="EE133" i="8"/>
  <c r="EE131" i="8"/>
  <c r="EE132" i="8"/>
  <c r="FO133" i="8"/>
  <c r="FO132" i="8"/>
  <c r="FO131" i="8"/>
  <c r="DG133" i="8"/>
  <c r="DG132" i="8"/>
  <c r="DG131" i="8"/>
  <c r="GM133" i="8"/>
  <c r="GM132" i="8"/>
  <c r="GM131" i="8"/>
  <c r="GA133" i="8"/>
  <c r="GA132" i="8"/>
  <c r="GA131" i="8"/>
  <c r="GY133" i="8"/>
  <c r="GY132" i="8"/>
  <c r="GY131" i="8"/>
  <c r="GB129" i="8"/>
  <c r="GB128" i="8"/>
  <c r="ER129" i="8"/>
  <c r="ER128" i="8"/>
  <c r="GZ129" i="8"/>
  <c r="GZ128" i="8"/>
  <c r="FD129" i="8"/>
  <c r="FD128" i="8"/>
  <c r="EF129" i="8"/>
  <c r="EF128" i="8"/>
  <c r="FP129" i="8"/>
  <c r="FP128" i="8"/>
  <c r="HL129" i="8"/>
  <c r="HL128" i="8"/>
  <c r="GN129" i="8"/>
  <c r="GN128" i="8"/>
  <c r="DT128" i="8"/>
  <c r="DT129" i="8"/>
  <c r="DH128" i="8"/>
  <c r="DH129" i="8"/>
  <c r="HX129" i="8"/>
  <c r="HX128" i="8"/>
  <c r="DV101" i="7"/>
  <c r="DU104" i="7"/>
  <c r="O68" i="10"/>
  <c r="M69" i="10"/>
  <c r="L67" i="10"/>
  <c r="P60" i="10"/>
  <c r="P65" i="10"/>
  <c r="IK49" i="8"/>
  <c r="AB74" i="10"/>
  <c r="P71" i="10"/>
  <c r="Z75" i="10"/>
  <c r="Y73" i="10"/>
  <c r="N153" i="10"/>
  <c r="M151" i="10"/>
  <c r="O100" i="12"/>
  <c r="O96" i="12"/>
  <c r="P150" i="10"/>
  <c r="O148" i="10"/>
  <c r="T141" i="10"/>
  <c r="S139" i="10"/>
  <c r="N301" i="11"/>
  <c r="P168" i="10"/>
  <c r="DT99" i="7"/>
  <c r="DS106" i="7"/>
  <c r="C52" i="1"/>
  <c r="E69" i="1"/>
  <c r="C64" i="1"/>
  <c r="C69" i="1"/>
  <c r="C59" i="1"/>
  <c r="E64" i="1"/>
  <c r="E52" i="1"/>
  <c r="E59" i="1"/>
  <c r="EH122" i="8"/>
  <c r="FR122" i="8"/>
  <c r="JJ122" i="8"/>
  <c r="ET122" i="8"/>
  <c r="GD122" i="8"/>
  <c r="DJ122" i="8"/>
  <c r="HZ122" i="8"/>
  <c r="IL122" i="8"/>
  <c r="IX122" i="8"/>
  <c r="JV122" i="8"/>
  <c r="HB122" i="8"/>
  <c r="GP122" i="8"/>
  <c r="FF122" i="8"/>
  <c r="HN122" i="8"/>
  <c r="DV122" i="8"/>
  <c r="IY81" i="8"/>
  <c r="IY86" i="8"/>
  <c r="IY82" i="8"/>
  <c r="AB233" i="11"/>
  <c r="QP73" i="8"/>
  <c r="QP83" i="8"/>
  <c r="QP74" i="8"/>
  <c r="QP84" i="8"/>
  <c r="SD75" i="8"/>
  <c r="SD85" i="8"/>
  <c r="DA63" i="8"/>
  <c r="CZ64" i="8"/>
  <c r="CZ65" i="8"/>
  <c r="P35" i="8"/>
  <c r="O37" i="8"/>
  <c r="O36" i="8"/>
  <c r="FQ2" i="7"/>
  <c r="FP38" i="7"/>
  <c r="BT23" i="7"/>
  <c r="FO149" i="8"/>
  <c r="FN151" i="8"/>
  <c r="FN150" i="8"/>
  <c r="GL18" i="8"/>
  <c r="GK20" i="8"/>
  <c r="GK19" i="8"/>
  <c r="DT133" i="7"/>
  <c r="P300" i="11"/>
  <c r="DI131" i="7"/>
  <c r="F167" i="10"/>
  <c r="S47" i="7"/>
  <c r="R50" i="7"/>
  <c r="C625" i="4"/>
  <c r="D625" i="4"/>
  <c r="E625" i="4"/>
  <c r="F625" i="4"/>
  <c r="AL622" i="4"/>
  <c r="AK622" i="4"/>
  <c r="AJ622" i="4"/>
  <c r="AI622" i="4"/>
  <c r="AH622" i="4"/>
  <c r="AG622" i="4"/>
  <c r="AF622" i="4"/>
  <c r="AE622" i="4"/>
  <c r="AD622" i="4"/>
  <c r="AC622" i="4"/>
  <c r="AB622" i="4"/>
  <c r="AA622" i="4"/>
  <c r="Z622" i="4"/>
  <c r="Y622" i="4"/>
  <c r="X622" i="4"/>
  <c r="W622" i="4"/>
  <c r="V622" i="4"/>
  <c r="U622" i="4"/>
  <c r="T622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AL623" i="4"/>
  <c r="AK623" i="4"/>
  <c r="AJ623" i="4"/>
  <c r="AI623" i="4"/>
  <c r="AH623" i="4"/>
  <c r="AG623" i="4"/>
  <c r="AF623" i="4"/>
  <c r="AE623" i="4"/>
  <c r="AD623" i="4"/>
  <c r="AC623" i="4"/>
  <c r="AB623" i="4"/>
  <c r="AA623" i="4"/>
  <c r="Z623" i="4"/>
  <c r="Y623" i="4"/>
  <c r="X623" i="4"/>
  <c r="W623" i="4"/>
  <c r="V623" i="4"/>
  <c r="U623" i="4"/>
  <c r="T623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AA593" i="4"/>
  <c r="AA592" i="4"/>
  <c r="AM613" i="4"/>
  <c r="AM612" i="4"/>
  <c r="AA603" i="4"/>
  <c r="AA602" i="4"/>
  <c r="AM583" i="4"/>
  <c r="AM582" i="4"/>
  <c r="O571" i="4"/>
  <c r="O570" i="4"/>
  <c r="BW564" i="4"/>
  <c r="BW565" i="4"/>
  <c r="BW566" i="4"/>
  <c r="BW552" i="4"/>
  <c r="BW553" i="4"/>
  <c r="BW554" i="4"/>
  <c r="BW555" i="4"/>
  <c r="BW556" i="4"/>
  <c r="BW576" i="4"/>
  <c r="BW577" i="4"/>
  <c r="BW578" i="4"/>
  <c r="BW586" i="4"/>
  <c r="BW587" i="4"/>
  <c r="BW588" i="4"/>
  <c r="BW596" i="4"/>
  <c r="BW597" i="4"/>
  <c r="BW598" i="4"/>
  <c r="BW606" i="4"/>
  <c r="BW607" i="4"/>
  <c r="BW608" i="4"/>
  <c r="O561" i="4"/>
  <c r="O560" i="4"/>
  <c r="O549" i="4"/>
  <c r="O548" i="4"/>
  <c r="AM325" i="6"/>
  <c r="N533" i="4"/>
  <c r="O536" i="4"/>
  <c r="AM326" i="6"/>
  <c r="N532" i="4"/>
  <c r="O535" i="4"/>
  <c r="AM322" i="6"/>
  <c r="N522" i="4"/>
  <c r="O525" i="4"/>
  <c r="AM321" i="6"/>
  <c r="N523" i="4"/>
  <c r="O526" i="4"/>
  <c r="J87" i="5"/>
  <c r="I87" i="5"/>
  <c r="H87" i="5"/>
  <c r="G87" i="5"/>
  <c r="F87" i="5"/>
  <c r="J86" i="5"/>
  <c r="I86" i="5"/>
  <c r="H86" i="5"/>
  <c r="G86" i="5"/>
  <c r="F86" i="5"/>
  <c r="J85" i="5"/>
  <c r="I85" i="5"/>
  <c r="H85" i="5"/>
  <c r="G85" i="5"/>
  <c r="F85" i="5"/>
  <c r="J84" i="5"/>
  <c r="I84" i="5"/>
  <c r="H84" i="5"/>
  <c r="G84" i="5"/>
  <c r="F84" i="5"/>
  <c r="J82" i="5"/>
  <c r="I82" i="5"/>
  <c r="H82" i="5"/>
  <c r="G82" i="5"/>
  <c r="F82" i="5"/>
  <c r="J81" i="5"/>
  <c r="I81" i="5"/>
  <c r="H81" i="5"/>
  <c r="G81" i="5"/>
  <c r="F81" i="5"/>
  <c r="J80" i="5"/>
  <c r="I80" i="5"/>
  <c r="H80" i="5"/>
  <c r="G80" i="5"/>
  <c r="F80" i="5"/>
  <c r="J79" i="5"/>
  <c r="I79" i="5"/>
  <c r="H79" i="5"/>
  <c r="G79" i="5"/>
  <c r="F79" i="5"/>
  <c r="J76" i="5"/>
  <c r="I76" i="5"/>
  <c r="H76" i="5"/>
  <c r="G76" i="5"/>
  <c r="F76" i="5"/>
  <c r="J75" i="5"/>
  <c r="I75" i="5"/>
  <c r="H75" i="5"/>
  <c r="G75" i="5"/>
  <c r="F75" i="5"/>
  <c r="J74" i="5"/>
  <c r="I74" i="5"/>
  <c r="H74" i="5"/>
  <c r="G74" i="5"/>
  <c r="F74" i="5"/>
  <c r="J73" i="5"/>
  <c r="I73" i="5"/>
  <c r="H73" i="5"/>
  <c r="G73" i="5"/>
  <c r="F73" i="5"/>
  <c r="J70" i="5"/>
  <c r="I70" i="5"/>
  <c r="H70" i="5"/>
  <c r="G70" i="5"/>
  <c r="F70" i="5"/>
  <c r="J69" i="5"/>
  <c r="I69" i="5"/>
  <c r="H69" i="5"/>
  <c r="G69" i="5"/>
  <c r="F69" i="5"/>
  <c r="J68" i="5"/>
  <c r="I68" i="5"/>
  <c r="H68" i="5"/>
  <c r="G68" i="5"/>
  <c r="F68" i="5"/>
  <c r="J67" i="5"/>
  <c r="I67" i="5"/>
  <c r="H67" i="5"/>
  <c r="G67" i="5"/>
  <c r="F67" i="5"/>
  <c r="FQ140" i="7"/>
  <c r="FQ150" i="7"/>
  <c r="FQ199" i="7"/>
  <c r="FQ208" i="7"/>
  <c r="FR215" i="7"/>
  <c r="CS2" i="7"/>
  <c r="CT66" i="7"/>
  <c r="CT38" i="7"/>
  <c r="Y156" i="10"/>
  <c r="X154" i="10"/>
  <c r="FP222" i="7"/>
  <c r="N91" i="11"/>
  <c r="FP150" i="7"/>
  <c r="FV157" i="7"/>
  <c r="U159" i="10"/>
  <c r="T157" i="10"/>
  <c r="AD162" i="10"/>
  <c r="AC160" i="10"/>
  <c r="HN130" i="8"/>
  <c r="HN127" i="8"/>
  <c r="HN123" i="8"/>
  <c r="HN126" i="8"/>
  <c r="IL130" i="8"/>
  <c r="IL127" i="8"/>
  <c r="IL123" i="8"/>
  <c r="IL126" i="8"/>
  <c r="FR130" i="8"/>
  <c r="FR127" i="8"/>
  <c r="FR126" i="8"/>
  <c r="FR123" i="8"/>
  <c r="FF130" i="8"/>
  <c r="FF127" i="8"/>
  <c r="FF126" i="8"/>
  <c r="FF123" i="8"/>
  <c r="JV130" i="8"/>
  <c r="JV127" i="8"/>
  <c r="JV123" i="8"/>
  <c r="JV126" i="8"/>
  <c r="ET130" i="8"/>
  <c r="ET127" i="8"/>
  <c r="ET126" i="8"/>
  <c r="ET123" i="8"/>
  <c r="EH130" i="8"/>
  <c r="EH127" i="8"/>
  <c r="EH126" i="8"/>
  <c r="EH123" i="8"/>
  <c r="GD130" i="8"/>
  <c r="GD127" i="8"/>
  <c r="GD126" i="8"/>
  <c r="GD123" i="8"/>
  <c r="GP130" i="8"/>
  <c r="GP127" i="8"/>
  <c r="GP126" i="8"/>
  <c r="GP123" i="8"/>
  <c r="HZ130" i="8"/>
  <c r="HZ127" i="8"/>
  <c r="HZ123" i="8"/>
  <c r="HZ126" i="8"/>
  <c r="C91" i="11"/>
  <c r="DV130" i="8"/>
  <c r="DV127" i="8"/>
  <c r="DV126" i="8"/>
  <c r="DV123" i="8"/>
  <c r="HB130" i="8"/>
  <c r="HB127" i="8"/>
  <c r="HB126" i="8"/>
  <c r="HB123" i="8"/>
  <c r="IX130" i="8"/>
  <c r="IX127" i="8"/>
  <c r="IX123" i="8"/>
  <c r="IX126" i="8"/>
  <c r="DJ130" i="8"/>
  <c r="DJ127" i="8"/>
  <c r="DJ126" i="8"/>
  <c r="DJ123" i="8"/>
  <c r="JJ130" i="8"/>
  <c r="JJ127" i="8"/>
  <c r="JJ123" i="8"/>
  <c r="JJ126" i="8"/>
  <c r="AC86" i="10"/>
  <c r="AB85" i="10"/>
  <c r="KU184" i="8"/>
  <c r="KT185" i="8"/>
  <c r="KT186" i="8"/>
  <c r="IW135" i="8"/>
  <c r="IW136" i="8"/>
  <c r="U102" i="14"/>
  <c r="W193" i="14"/>
  <c r="W141" i="14"/>
  <c r="W137" i="14"/>
  <c r="W139" i="14"/>
  <c r="X97" i="14"/>
  <c r="W114" i="14"/>
  <c r="V15" i="14"/>
  <c r="V107" i="14"/>
  <c r="T105" i="14"/>
  <c r="W17" i="14"/>
  <c r="W109" i="14"/>
  <c r="W19" i="14"/>
  <c r="W111" i="14"/>
  <c r="W117" i="14"/>
  <c r="W148" i="14"/>
  <c r="W143" i="14"/>
  <c r="W145" i="14"/>
  <c r="W152" i="14"/>
  <c r="X148" i="14"/>
  <c r="W146" i="14"/>
  <c r="X79" i="14"/>
  <c r="X81" i="14"/>
  <c r="W47" i="14"/>
  <c r="X193" i="14"/>
  <c r="U297" i="14"/>
  <c r="W77" i="14"/>
  <c r="X49" i="14"/>
  <c r="X51" i="14"/>
  <c r="V195" i="14"/>
  <c r="EG124" i="8"/>
  <c r="EG125" i="8"/>
  <c r="DU125" i="8"/>
  <c r="DU124" i="8"/>
  <c r="FE124" i="8"/>
  <c r="FE125" i="8"/>
  <c r="GO124" i="8"/>
  <c r="GO125" i="8"/>
  <c r="ES124" i="8"/>
  <c r="ES125" i="8"/>
  <c r="HY124" i="8"/>
  <c r="HY125" i="8"/>
  <c r="DI125" i="8"/>
  <c r="DI124" i="8"/>
  <c r="GC124" i="8"/>
  <c r="GC125" i="8"/>
  <c r="HM124" i="8"/>
  <c r="HM125" i="8"/>
  <c r="HA124" i="8"/>
  <c r="HA125" i="8"/>
  <c r="FQ124" i="8"/>
  <c r="FQ125" i="8"/>
  <c r="DU136" i="8"/>
  <c r="DU135" i="8"/>
  <c r="DU134" i="8"/>
  <c r="FE136" i="8"/>
  <c r="FE135" i="8"/>
  <c r="FE134" i="8"/>
  <c r="JU136" i="8"/>
  <c r="JU135" i="8"/>
  <c r="JU134" i="8"/>
  <c r="IW134" i="8"/>
  <c r="EG136" i="8"/>
  <c r="EG135" i="8"/>
  <c r="EG134" i="8"/>
  <c r="DI136" i="8"/>
  <c r="DI135" i="8"/>
  <c r="DI134" i="8"/>
  <c r="DT133" i="8"/>
  <c r="DT132" i="8"/>
  <c r="DT131" i="8"/>
  <c r="GN133" i="8"/>
  <c r="GN132" i="8"/>
  <c r="GN131" i="8"/>
  <c r="IJ131" i="8"/>
  <c r="M165" i="11"/>
  <c r="IJ132" i="8"/>
  <c r="M189" i="11"/>
  <c r="IJ133" i="8"/>
  <c r="M213" i="11"/>
  <c r="GZ133" i="8"/>
  <c r="GZ132" i="8"/>
  <c r="GZ131" i="8"/>
  <c r="HY136" i="8"/>
  <c r="HY135" i="8"/>
  <c r="HY134" i="8"/>
  <c r="GB133" i="8"/>
  <c r="GB132" i="8"/>
  <c r="GB131" i="8"/>
  <c r="HL133" i="8"/>
  <c r="HL132" i="8"/>
  <c r="HL131" i="8"/>
  <c r="HM136" i="8"/>
  <c r="HM135" i="8"/>
  <c r="HM134" i="8"/>
  <c r="IK136" i="8"/>
  <c r="IK135" i="8"/>
  <c r="IK134" i="8"/>
  <c r="N233" i="11"/>
  <c r="GO136" i="8"/>
  <c r="GO135" i="8"/>
  <c r="GO134" i="8"/>
  <c r="HA136" i="8"/>
  <c r="HA135" i="8"/>
  <c r="HA134" i="8"/>
  <c r="ES136" i="8"/>
  <c r="ES135" i="8"/>
  <c r="ES134" i="8"/>
  <c r="JI136" i="8"/>
  <c r="JI135" i="8"/>
  <c r="JI134" i="8"/>
  <c r="FQ136" i="8"/>
  <c r="FQ135" i="8"/>
  <c r="FQ134" i="8"/>
  <c r="FP133" i="8"/>
  <c r="FP132" i="8"/>
  <c r="FP131" i="8"/>
  <c r="ER133" i="8"/>
  <c r="ER132" i="8"/>
  <c r="ER131" i="8"/>
  <c r="FD133" i="8"/>
  <c r="FD132" i="8"/>
  <c r="FD131" i="8"/>
  <c r="EF133" i="8"/>
  <c r="EF132" i="8"/>
  <c r="EF131" i="8"/>
  <c r="GC136" i="8"/>
  <c r="GC135" i="8"/>
  <c r="GC134" i="8"/>
  <c r="HX133" i="8"/>
  <c r="HX132" i="8"/>
  <c r="HX131" i="8"/>
  <c r="DH133" i="8"/>
  <c r="DH132" i="8"/>
  <c r="DH131" i="8"/>
  <c r="HA128" i="8"/>
  <c r="HA129" i="8"/>
  <c r="HY128" i="8"/>
  <c r="HY129" i="8"/>
  <c r="GC128" i="8"/>
  <c r="GC129" i="8"/>
  <c r="EG128" i="8"/>
  <c r="EG129" i="8"/>
  <c r="HM128" i="8"/>
  <c r="HM129" i="8"/>
  <c r="FE128" i="8"/>
  <c r="FE129" i="8"/>
  <c r="DI129" i="8"/>
  <c r="DI128" i="8"/>
  <c r="FQ128" i="8"/>
  <c r="FQ129" i="8"/>
  <c r="ES128" i="8"/>
  <c r="ES129" i="8"/>
  <c r="DU129" i="8"/>
  <c r="DU128" i="8"/>
  <c r="GO128" i="8"/>
  <c r="GO129" i="8"/>
  <c r="DW101" i="7"/>
  <c r="DV104" i="7"/>
  <c r="C78" i="10"/>
  <c r="AA75" i="10"/>
  <c r="Z73" i="10"/>
  <c r="P68" i="10"/>
  <c r="Q71" i="10"/>
  <c r="Q65" i="10"/>
  <c r="IL49" i="8"/>
  <c r="N69" i="10"/>
  <c r="M67" i="10"/>
  <c r="AC74" i="10"/>
  <c r="Q60" i="10"/>
  <c r="P100" i="12"/>
  <c r="P96" i="12"/>
  <c r="P75" i="12"/>
  <c r="Q150" i="10"/>
  <c r="P148" i="10"/>
  <c r="Q168" i="10"/>
  <c r="DU99" i="7"/>
  <c r="U141" i="10"/>
  <c r="T139" i="10"/>
  <c r="O153" i="10"/>
  <c r="N151" i="10"/>
  <c r="O301" i="11"/>
  <c r="C630" i="4"/>
  <c r="IZ81" i="8"/>
  <c r="IZ86" i="8"/>
  <c r="IZ82" i="8"/>
  <c r="AC233" i="11"/>
  <c r="QQ74" i="8"/>
  <c r="QQ84" i="8"/>
  <c r="SE75" i="8"/>
  <c r="SE85" i="8"/>
  <c r="QQ73" i="8"/>
  <c r="QQ83" i="8"/>
  <c r="DB63" i="8"/>
  <c r="DA65" i="8"/>
  <c r="DA64" i="8"/>
  <c r="Q35" i="8"/>
  <c r="P36" i="8"/>
  <c r="P37" i="8"/>
  <c r="FR2" i="7"/>
  <c r="FQ38" i="7"/>
  <c r="BU23" i="7"/>
  <c r="C632" i="4"/>
  <c r="FP149" i="8"/>
  <c r="FO151" i="8"/>
  <c r="FO150" i="8"/>
  <c r="GM18" i="8"/>
  <c r="GL20" i="8"/>
  <c r="GL19" i="8"/>
  <c r="DJ131" i="7"/>
  <c r="G167" i="10"/>
  <c r="DU133" i="7"/>
  <c r="Q300" i="11"/>
  <c r="T47" i="7"/>
  <c r="S50" i="7"/>
  <c r="E630" i="4"/>
  <c r="C631" i="4"/>
  <c r="I631" i="4"/>
  <c r="D630" i="4"/>
  <c r="D632" i="4"/>
  <c r="D631" i="4"/>
  <c r="E631" i="4"/>
  <c r="M631" i="4"/>
  <c r="G625" i="4"/>
  <c r="G632" i="4"/>
  <c r="F630" i="4"/>
  <c r="E632" i="4"/>
  <c r="H631" i="4"/>
  <c r="L631" i="4"/>
  <c r="G631" i="4"/>
  <c r="K631" i="4"/>
  <c r="F632" i="4"/>
  <c r="F631" i="4"/>
  <c r="J631" i="4"/>
  <c r="N631" i="4"/>
  <c r="O640" i="4"/>
  <c r="BW540" i="4"/>
  <c r="BW541" i="4"/>
  <c r="BW616" i="4"/>
  <c r="BW617" i="4"/>
  <c r="BW618" i="4"/>
  <c r="BW624" i="4"/>
  <c r="BW627" i="4"/>
  <c r="BW635" i="4"/>
  <c r="BW658" i="4"/>
  <c r="BW659" i="4"/>
  <c r="BW660" i="4"/>
  <c r="BW665" i="4"/>
  <c r="BW666" i="4"/>
  <c r="BW671" i="4"/>
  <c r="BW672" i="4"/>
  <c r="BW677" i="4"/>
  <c r="BW678" i="4"/>
  <c r="BW683" i="4"/>
  <c r="BW684" i="4"/>
  <c r="BW685" i="4"/>
  <c r="BW686" i="4"/>
  <c r="BW691" i="4"/>
  <c r="BW692" i="4"/>
  <c r="BW697" i="4"/>
  <c r="BW698" i="4"/>
  <c r="BW502" i="4"/>
  <c r="BW504" i="4"/>
  <c r="BW516" i="4"/>
  <c r="BW517" i="4"/>
  <c r="BW518" i="4"/>
  <c r="BW519" i="4"/>
  <c r="BW520" i="4"/>
  <c r="BW531" i="4"/>
  <c r="BW214" i="4"/>
  <c r="FQ164" i="7"/>
  <c r="FR164" i="7"/>
  <c r="FS164" i="7"/>
  <c r="FT164" i="7"/>
  <c r="FU164" i="7"/>
  <c r="FP164" i="7"/>
  <c r="FR140" i="7"/>
  <c r="FR150" i="7"/>
  <c r="FR199" i="7"/>
  <c r="FR208" i="7"/>
  <c r="FS215" i="7"/>
  <c r="V159" i="10"/>
  <c r="U157" i="10"/>
  <c r="DT106" i="7"/>
  <c r="P301" i="11"/>
  <c r="CR2" i="7"/>
  <c r="CS38" i="7"/>
  <c r="CS66" i="7"/>
  <c r="AE162" i="10"/>
  <c r="AD160" i="10"/>
  <c r="Z156" i="10"/>
  <c r="Y154" i="10"/>
  <c r="FR222" i="7"/>
  <c r="O91" i="11"/>
  <c r="FQ222" i="7"/>
  <c r="V102" i="14"/>
  <c r="AD86" i="10"/>
  <c r="AC85" i="10"/>
  <c r="KV184" i="8"/>
  <c r="KU186" i="8"/>
  <c r="KU185" i="8"/>
  <c r="IL135" i="8"/>
  <c r="IL136" i="8"/>
  <c r="S125" i="14"/>
  <c r="X137" i="14"/>
  <c r="X141" i="14"/>
  <c r="X143" i="14"/>
  <c r="X146" i="14"/>
  <c r="X145" i="14"/>
  <c r="X152" i="14"/>
  <c r="X139" i="14"/>
  <c r="X117" i="14"/>
  <c r="W15" i="14"/>
  <c r="W107" i="14"/>
  <c r="X17" i="14"/>
  <c r="X109" i="14"/>
  <c r="U105" i="14"/>
  <c r="X19" i="14"/>
  <c r="X111" i="14"/>
  <c r="S124" i="14"/>
  <c r="X114" i="14"/>
  <c r="Y97" i="14"/>
  <c r="V297" i="14"/>
  <c r="Y81" i="14"/>
  <c r="Y79" i="14"/>
  <c r="X77" i="14"/>
  <c r="W102" i="14"/>
  <c r="Y49" i="14"/>
  <c r="Y51" i="14"/>
  <c r="W195" i="14"/>
  <c r="X47" i="14"/>
  <c r="Y193" i="14"/>
  <c r="EH125" i="8"/>
  <c r="EH124" i="8"/>
  <c r="DV125" i="8"/>
  <c r="DV124" i="8"/>
  <c r="FR125" i="8"/>
  <c r="FR124" i="8"/>
  <c r="FF125" i="8"/>
  <c r="FF124" i="8"/>
  <c r="ET125" i="8"/>
  <c r="ET124" i="8"/>
  <c r="HB125" i="8"/>
  <c r="HB124" i="8"/>
  <c r="DJ125" i="8"/>
  <c r="DJ124" i="8"/>
  <c r="GD125" i="8"/>
  <c r="GD124" i="8"/>
  <c r="GP125" i="8"/>
  <c r="GP124" i="8"/>
  <c r="HN125" i="8"/>
  <c r="HN124" i="8"/>
  <c r="FF136" i="8"/>
  <c r="FF135" i="8"/>
  <c r="FF134" i="8"/>
  <c r="FR136" i="8"/>
  <c r="FR135" i="8"/>
  <c r="FR134" i="8"/>
  <c r="JJ136" i="8"/>
  <c r="JJ135" i="8"/>
  <c r="JJ134" i="8"/>
  <c r="ET136" i="8"/>
  <c r="ET135" i="8"/>
  <c r="ET134" i="8"/>
  <c r="EH136" i="8"/>
  <c r="EH135" i="8"/>
  <c r="EH134" i="8"/>
  <c r="HN136" i="8"/>
  <c r="HN135" i="8"/>
  <c r="HN134" i="8"/>
  <c r="IL134" i="8"/>
  <c r="DJ136" i="8"/>
  <c r="DJ135" i="8"/>
  <c r="DJ134" i="8"/>
  <c r="FQ133" i="8"/>
  <c r="FQ132" i="8"/>
  <c r="FQ131" i="8"/>
  <c r="ES133" i="8"/>
  <c r="ES132" i="8"/>
  <c r="ES131" i="8"/>
  <c r="GO133" i="8"/>
  <c r="GO132" i="8"/>
  <c r="GO131" i="8"/>
  <c r="HM133" i="8"/>
  <c r="HM132" i="8"/>
  <c r="HM131" i="8"/>
  <c r="DI133" i="8"/>
  <c r="DI132" i="8"/>
  <c r="DI131" i="8"/>
  <c r="FE133" i="8"/>
  <c r="FE132" i="8"/>
  <c r="FE131" i="8"/>
  <c r="HZ136" i="8"/>
  <c r="HZ135" i="8"/>
  <c r="HZ134" i="8"/>
  <c r="C233" i="11"/>
  <c r="GP136" i="8"/>
  <c r="GP135" i="8"/>
  <c r="GP134" i="8"/>
  <c r="IX136" i="8"/>
  <c r="IX135" i="8"/>
  <c r="IX134" i="8"/>
  <c r="AA233" i="11"/>
  <c r="JV136" i="8"/>
  <c r="JV135" i="8"/>
  <c r="JV134" i="8"/>
  <c r="HB136" i="8"/>
  <c r="HB135" i="8"/>
  <c r="HB134" i="8"/>
  <c r="GD136" i="8"/>
  <c r="GD135" i="8"/>
  <c r="GD134" i="8"/>
  <c r="DV136" i="8"/>
  <c r="DV135" i="8"/>
  <c r="DV134" i="8"/>
  <c r="GC133" i="8"/>
  <c r="GC132" i="8"/>
  <c r="GC131" i="8"/>
  <c r="HA133" i="8"/>
  <c r="HA132" i="8"/>
  <c r="HA131" i="8"/>
  <c r="IK131" i="8"/>
  <c r="N165" i="11"/>
  <c r="IK132" i="8"/>
  <c r="N189" i="11"/>
  <c r="IK133" i="8"/>
  <c r="N213" i="11"/>
  <c r="HY133" i="8"/>
  <c r="HY132" i="8"/>
  <c r="HY131" i="8"/>
  <c r="EG133" i="8"/>
  <c r="EG132" i="8"/>
  <c r="EG131" i="8"/>
  <c r="DU133" i="8"/>
  <c r="DU132" i="8"/>
  <c r="DU131" i="8"/>
  <c r="DV129" i="8"/>
  <c r="DV128" i="8"/>
  <c r="FR129" i="8"/>
  <c r="FR128" i="8"/>
  <c r="ET129" i="8"/>
  <c r="ET128" i="8"/>
  <c r="GD129" i="8"/>
  <c r="GD128" i="8"/>
  <c r="FF129" i="8"/>
  <c r="FF128" i="8"/>
  <c r="GP129" i="8"/>
  <c r="GP128" i="8"/>
  <c r="HN129" i="8"/>
  <c r="HN128" i="8"/>
  <c r="HB129" i="8"/>
  <c r="HB128" i="8"/>
  <c r="EH129" i="8"/>
  <c r="EH128" i="8"/>
  <c r="DJ129" i="8"/>
  <c r="DJ128" i="8"/>
  <c r="DX101" i="7"/>
  <c r="DW104" i="7"/>
  <c r="D78" i="10"/>
  <c r="C76" i="10"/>
  <c r="AD74" i="10"/>
  <c r="Q68" i="10"/>
  <c r="R60" i="10"/>
  <c r="AB75" i="10"/>
  <c r="AA73" i="10"/>
  <c r="O69" i="10"/>
  <c r="N67" i="10"/>
  <c r="IM49" i="8"/>
  <c r="P91" i="11"/>
  <c r="R65" i="10"/>
  <c r="R71" i="10"/>
  <c r="P153" i="10"/>
  <c r="O151" i="10"/>
  <c r="R168" i="10"/>
  <c r="DV99" i="7"/>
  <c r="DU106" i="7"/>
  <c r="Q301" i="11"/>
  <c r="V141" i="10"/>
  <c r="U139" i="10"/>
  <c r="Q100" i="12"/>
  <c r="Q96" i="12"/>
  <c r="Q75" i="12"/>
  <c r="R150" i="10"/>
  <c r="Q148" i="10"/>
  <c r="JA81" i="8"/>
  <c r="JA86" i="8"/>
  <c r="JA82" i="8"/>
  <c r="AD233" i="11"/>
  <c r="SF75" i="8"/>
  <c r="SF85" i="8"/>
  <c r="QR73" i="8"/>
  <c r="QR83" i="8"/>
  <c r="QR74" i="8"/>
  <c r="QR84" i="8"/>
  <c r="DC63" i="8"/>
  <c r="DB64" i="8"/>
  <c r="DB65" i="8"/>
  <c r="R35" i="8"/>
  <c r="Q37" i="8"/>
  <c r="Q36" i="8"/>
  <c r="FS2" i="7"/>
  <c r="FR38" i="7"/>
  <c r="BV23" i="7"/>
  <c r="FQ149" i="8"/>
  <c r="FP151" i="8"/>
  <c r="FP150" i="8"/>
  <c r="GN18" i="8"/>
  <c r="GM19" i="8"/>
  <c r="GM20" i="8"/>
  <c r="DK131" i="7"/>
  <c r="H167" i="10"/>
  <c r="DV133" i="7"/>
  <c r="R300" i="11"/>
  <c r="U47" i="7"/>
  <c r="T50" i="7"/>
  <c r="H625" i="4"/>
  <c r="G630" i="4"/>
  <c r="BW79" i="4"/>
  <c r="BW80" i="4"/>
  <c r="BW95" i="4"/>
  <c r="AF162" i="10"/>
  <c r="AE160" i="10"/>
  <c r="FS140" i="7"/>
  <c r="FS150" i="7"/>
  <c r="FS199" i="7"/>
  <c r="FS208" i="7"/>
  <c r="FT215" i="7"/>
  <c r="AA156" i="10"/>
  <c r="Z154" i="10"/>
  <c r="W159" i="10"/>
  <c r="V157" i="10"/>
  <c r="CQ2" i="7"/>
  <c r="CR38" i="7"/>
  <c r="CR66" i="7"/>
  <c r="AE86" i="10"/>
  <c r="AD85" i="10"/>
  <c r="KW184" i="8"/>
  <c r="KV186" i="8"/>
  <c r="KV185" i="8"/>
  <c r="T125" i="14"/>
  <c r="Y146" i="14"/>
  <c r="Y148" i="14"/>
  <c r="Y152" i="14"/>
  <c r="Y139" i="14"/>
  <c r="Y143" i="14"/>
  <c r="Y145" i="14"/>
  <c r="Y141" i="14"/>
  <c r="Y137" i="14"/>
  <c r="X15" i="14"/>
  <c r="X107" i="14"/>
  <c r="Z97" i="14"/>
  <c r="T124" i="14"/>
  <c r="Y114" i="14"/>
  <c r="V105" i="14"/>
  <c r="Y17" i="14"/>
  <c r="Y109" i="14"/>
  <c r="Y19" i="14"/>
  <c r="Y111" i="14"/>
  <c r="Y117" i="14"/>
  <c r="X297" i="14"/>
  <c r="X195" i="14"/>
  <c r="Y47" i="14"/>
  <c r="X102" i="14"/>
  <c r="Z51" i="14"/>
  <c r="Z49" i="14"/>
  <c r="W297" i="14"/>
  <c r="Z79" i="14"/>
  <c r="Z81" i="14"/>
  <c r="D84" i="1"/>
  <c r="Y77" i="14"/>
  <c r="DV133" i="8"/>
  <c r="DV131" i="8"/>
  <c r="DV132" i="8"/>
  <c r="HB133" i="8"/>
  <c r="HB132" i="8"/>
  <c r="HB131" i="8"/>
  <c r="HZ133" i="8"/>
  <c r="C213" i="11"/>
  <c r="HZ132" i="8"/>
  <c r="C189" i="11"/>
  <c r="HZ131" i="8"/>
  <c r="C165" i="11"/>
  <c r="DJ133" i="8"/>
  <c r="DJ131" i="8"/>
  <c r="DJ132" i="8"/>
  <c r="HN133" i="8"/>
  <c r="HN131" i="8"/>
  <c r="HN132" i="8"/>
  <c r="ET133" i="8"/>
  <c r="ET132" i="8"/>
  <c r="ET131" i="8"/>
  <c r="FR133" i="8"/>
  <c r="FR131" i="8"/>
  <c r="FR132" i="8"/>
  <c r="GD133" i="8"/>
  <c r="GD132" i="8"/>
  <c r="GD131" i="8"/>
  <c r="GP133" i="8"/>
  <c r="GP131" i="8"/>
  <c r="GP132" i="8"/>
  <c r="EH133" i="8"/>
  <c r="EH132" i="8"/>
  <c r="EH131" i="8"/>
  <c r="FF133" i="8"/>
  <c r="FF132" i="8"/>
  <c r="FF131" i="8"/>
  <c r="DY101" i="7"/>
  <c r="DX104" i="7"/>
  <c r="E78" i="10"/>
  <c r="D76" i="10"/>
  <c r="S71" i="10"/>
  <c r="IN49" i="8"/>
  <c r="Q91" i="11"/>
  <c r="AC75" i="10"/>
  <c r="AB73" i="10"/>
  <c r="R68" i="10"/>
  <c r="AE74" i="10"/>
  <c r="S65" i="10"/>
  <c r="P69" i="10"/>
  <c r="O67" i="10"/>
  <c r="S60" i="10"/>
  <c r="R100" i="12"/>
  <c r="R96" i="12"/>
  <c r="R75" i="12"/>
  <c r="S150" i="10"/>
  <c r="R148" i="10"/>
  <c r="W141" i="10"/>
  <c r="V139" i="10"/>
  <c r="S168" i="10"/>
  <c r="DW99" i="7"/>
  <c r="Q153" i="10"/>
  <c r="P151" i="10"/>
  <c r="JB81" i="8"/>
  <c r="JB86" i="8"/>
  <c r="JB82" i="8"/>
  <c r="AE233" i="11"/>
  <c r="QS73" i="8"/>
  <c r="QS83" i="8"/>
  <c r="QS74" i="8"/>
  <c r="QS84" i="8"/>
  <c r="SG75" i="8"/>
  <c r="SG85" i="8"/>
  <c r="DD63" i="8"/>
  <c r="DC64" i="8"/>
  <c r="DC65" i="8"/>
  <c r="S35" i="8"/>
  <c r="R37" i="8"/>
  <c r="R36" i="8"/>
  <c r="FT2" i="7"/>
  <c r="FS38" i="7"/>
  <c r="BW23" i="7"/>
  <c r="FR149" i="8"/>
  <c r="FQ151" i="8"/>
  <c r="FQ150" i="8"/>
  <c r="GO18" i="8"/>
  <c r="GN20" i="8"/>
  <c r="GN19" i="8"/>
  <c r="DL131" i="7"/>
  <c r="I167" i="10"/>
  <c r="V47" i="7"/>
  <c r="U50" i="7"/>
  <c r="I625" i="4"/>
  <c r="H632" i="4"/>
  <c r="H630" i="4"/>
  <c r="CK338" i="6"/>
  <c r="CL338" i="6"/>
  <c r="CM338" i="6"/>
  <c r="CN338" i="6"/>
  <c r="CO338" i="6"/>
  <c r="CP338" i="6"/>
  <c r="CQ338" i="6"/>
  <c r="CR338" i="6"/>
  <c r="CS338" i="6"/>
  <c r="CT338" i="6"/>
  <c r="CI338" i="6"/>
  <c r="BY338" i="6"/>
  <c r="BZ338" i="6"/>
  <c r="CA338" i="6"/>
  <c r="CB338" i="6"/>
  <c r="CC338" i="6"/>
  <c r="CD338" i="6"/>
  <c r="CE338" i="6"/>
  <c r="CF338" i="6"/>
  <c r="CG338" i="6"/>
  <c r="CH338" i="6"/>
  <c r="BW338" i="6"/>
  <c r="BM338" i="6"/>
  <c r="BN338" i="6"/>
  <c r="BO338" i="6"/>
  <c r="BP338" i="6"/>
  <c r="BQ338" i="6"/>
  <c r="BR338" i="6"/>
  <c r="BS338" i="6"/>
  <c r="BT338" i="6"/>
  <c r="BU338" i="6"/>
  <c r="BV338" i="6"/>
  <c r="BK338" i="6"/>
  <c r="BA338" i="6"/>
  <c r="BB338" i="6"/>
  <c r="BC338" i="6"/>
  <c r="BD338" i="6"/>
  <c r="BE338" i="6"/>
  <c r="BF338" i="6"/>
  <c r="BG338" i="6"/>
  <c r="BH338" i="6"/>
  <c r="BI338" i="6"/>
  <c r="BJ338" i="6"/>
  <c r="AY338" i="6"/>
  <c r="AO338" i="6"/>
  <c r="AM338" i="6"/>
  <c r="CK337" i="6"/>
  <c r="CL337" i="6"/>
  <c r="CM337" i="6"/>
  <c r="CN337" i="6"/>
  <c r="CO337" i="6"/>
  <c r="CP337" i="6"/>
  <c r="CQ337" i="6"/>
  <c r="CR337" i="6"/>
  <c r="CS337" i="6"/>
  <c r="CT337" i="6"/>
  <c r="CI337" i="6"/>
  <c r="BY337" i="6"/>
  <c r="BZ337" i="6"/>
  <c r="CA337" i="6"/>
  <c r="CB337" i="6"/>
  <c r="CC337" i="6"/>
  <c r="CD337" i="6"/>
  <c r="CE337" i="6"/>
  <c r="CF337" i="6"/>
  <c r="CG337" i="6"/>
  <c r="CH337" i="6"/>
  <c r="BW337" i="6"/>
  <c r="BM337" i="6"/>
  <c r="BN337" i="6"/>
  <c r="BO337" i="6"/>
  <c r="BP337" i="6"/>
  <c r="BQ337" i="6"/>
  <c r="BR337" i="6"/>
  <c r="BS337" i="6"/>
  <c r="BT337" i="6"/>
  <c r="BU337" i="6"/>
  <c r="BV337" i="6"/>
  <c r="BK337" i="6"/>
  <c r="BA337" i="6"/>
  <c r="BB337" i="6"/>
  <c r="BC337" i="6"/>
  <c r="BD337" i="6"/>
  <c r="BE337" i="6"/>
  <c r="BF337" i="6"/>
  <c r="BG337" i="6"/>
  <c r="BH337" i="6"/>
  <c r="BI337" i="6"/>
  <c r="BJ337" i="6"/>
  <c r="AY337" i="6"/>
  <c r="AO337" i="6"/>
  <c r="AP337" i="6"/>
  <c r="AQ337" i="6"/>
  <c r="AR337" i="6"/>
  <c r="AS337" i="6"/>
  <c r="AT337" i="6"/>
  <c r="AU337" i="6"/>
  <c r="AV337" i="6"/>
  <c r="AW337" i="6"/>
  <c r="AX337" i="6"/>
  <c r="AM337" i="6"/>
  <c r="CK336" i="6"/>
  <c r="CL336" i="6"/>
  <c r="CM336" i="6"/>
  <c r="CN336" i="6"/>
  <c r="CO336" i="6"/>
  <c r="CP336" i="6"/>
  <c r="CQ336" i="6"/>
  <c r="CR336" i="6"/>
  <c r="CS336" i="6"/>
  <c r="CT336" i="6"/>
  <c r="CI336" i="6"/>
  <c r="BY336" i="6"/>
  <c r="BZ336" i="6"/>
  <c r="CA336" i="6"/>
  <c r="CB336" i="6"/>
  <c r="CC336" i="6"/>
  <c r="CD336" i="6"/>
  <c r="CE336" i="6"/>
  <c r="CF336" i="6"/>
  <c r="CG336" i="6"/>
  <c r="CH336" i="6"/>
  <c r="BW336" i="6"/>
  <c r="BM336" i="6"/>
  <c r="BN336" i="6"/>
  <c r="BO336" i="6"/>
  <c r="BP336" i="6"/>
  <c r="BQ336" i="6"/>
  <c r="BR336" i="6"/>
  <c r="BS336" i="6"/>
  <c r="BT336" i="6"/>
  <c r="BU336" i="6"/>
  <c r="BV336" i="6"/>
  <c r="BK336" i="6"/>
  <c r="BA336" i="6"/>
  <c r="BB336" i="6"/>
  <c r="BC336" i="6"/>
  <c r="BD336" i="6"/>
  <c r="BE336" i="6"/>
  <c r="BF336" i="6"/>
  <c r="BG336" i="6"/>
  <c r="BH336" i="6"/>
  <c r="BI336" i="6"/>
  <c r="BJ336" i="6"/>
  <c r="AY336" i="6"/>
  <c r="AO336" i="6"/>
  <c r="AM336" i="6"/>
  <c r="O1007" i="4"/>
  <c r="CU335" i="6"/>
  <c r="CU339" i="6"/>
  <c r="CU330" i="6"/>
  <c r="CU331" i="6"/>
  <c r="CU334" i="6"/>
  <c r="CT329" i="6"/>
  <c r="CT333" i="6"/>
  <c r="CS329" i="6"/>
  <c r="CS333" i="6"/>
  <c r="CR329" i="6"/>
  <c r="CR333" i="6"/>
  <c r="CQ329" i="6"/>
  <c r="CQ333" i="6"/>
  <c r="CP329" i="6"/>
  <c r="CP333" i="6"/>
  <c r="CO329" i="6"/>
  <c r="CO333" i="6"/>
  <c r="CN329" i="6"/>
  <c r="CN333" i="6"/>
  <c r="CM329" i="6"/>
  <c r="CM332" i="6"/>
  <c r="CL329" i="6"/>
  <c r="CL333" i="6"/>
  <c r="CK329" i="6"/>
  <c r="CK333" i="6"/>
  <c r="CJ329" i="6"/>
  <c r="CJ333" i="6"/>
  <c r="CI329" i="6"/>
  <c r="CI333" i="6"/>
  <c r="CH329" i="6"/>
  <c r="CH333" i="6"/>
  <c r="CG329" i="6"/>
  <c r="CG333" i="6"/>
  <c r="CF329" i="6"/>
  <c r="CF333" i="6"/>
  <c r="CE329" i="6"/>
  <c r="CE332" i="6"/>
  <c r="CD329" i="6"/>
  <c r="CD333" i="6"/>
  <c r="CC329" i="6"/>
  <c r="CC333" i="6"/>
  <c r="CB329" i="6"/>
  <c r="CB333" i="6"/>
  <c r="CA329" i="6"/>
  <c r="CA333" i="6"/>
  <c r="BZ329" i="6"/>
  <c r="BZ333" i="6"/>
  <c r="BY329" i="6"/>
  <c r="BY333" i="6"/>
  <c r="BX329" i="6"/>
  <c r="BX333" i="6"/>
  <c r="BW329" i="6"/>
  <c r="BW332" i="6"/>
  <c r="BV329" i="6"/>
  <c r="BV333" i="6"/>
  <c r="BU329" i="6"/>
  <c r="BU333" i="6"/>
  <c r="BT329" i="6"/>
  <c r="BT333" i="6"/>
  <c r="BS329" i="6"/>
  <c r="BS333" i="6"/>
  <c r="BR329" i="6"/>
  <c r="BR332" i="6"/>
  <c r="BQ329" i="6"/>
  <c r="BQ333" i="6"/>
  <c r="BP329" i="6"/>
  <c r="BP333" i="6"/>
  <c r="BO329" i="6"/>
  <c r="BO332" i="6"/>
  <c r="BN329" i="6"/>
  <c r="BN333" i="6"/>
  <c r="BM329" i="6"/>
  <c r="BM333" i="6"/>
  <c r="BL329" i="6"/>
  <c r="BL333" i="6"/>
  <c r="BB329" i="6"/>
  <c r="BB332" i="6"/>
  <c r="BC329" i="6"/>
  <c r="BC333" i="6"/>
  <c r="BD329" i="6"/>
  <c r="BD333" i="6"/>
  <c r="BE329" i="6"/>
  <c r="BE333" i="6"/>
  <c r="BF329" i="6"/>
  <c r="BF333" i="6"/>
  <c r="BG329" i="6"/>
  <c r="BG332" i="6"/>
  <c r="BH329" i="6"/>
  <c r="BH333" i="6"/>
  <c r="BI329" i="6"/>
  <c r="BI333" i="6"/>
  <c r="BJ329" i="6"/>
  <c r="BJ333" i="6"/>
  <c r="BK329" i="6"/>
  <c r="BK333" i="6"/>
  <c r="BA329" i="6"/>
  <c r="BA333" i="6"/>
  <c r="AZ329" i="6"/>
  <c r="AZ333" i="6"/>
  <c r="AT329" i="6"/>
  <c r="AT333" i="6"/>
  <c r="AU329" i="6"/>
  <c r="AU333" i="6"/>
  <c r="AV329" i="6"/>
  <c r="AV333" i="6"/>
  <c r="AW329" i="6"/>
  <c r="AW333" i="6"/>
  <c r="AX329" i="6"/>
  <c r="AX333" i="6"/>
  <c r="AY329" i="6"/>
  <c r="AY332" i="6"/>
  <c r="AS329" i="6"/>
  <c r="AS333" i="6"/>
  <c r="AP329" i="6"/>
  <c r="AP333" i="6"/>
  <c r="AR329" i="6"/>
  <c r="AR333" i="6"/>
  <c r="AQ329" i="6"/>
  <c r="AQ332" i="6"/>
  <c r="AO329" i="6"/>
  <c r="AO333" i="6"/>
  <c r="AN329" i="6"/>
  <c r="AN333" i="6"/>
  <c r="AM329" i="6"/>
  <c r="AM333" i="6"/>
  <c r="BK220" i="6"/>
  <c r="BK219" i="6"/>
  <c r="BK218" i="6"/>
  <c r="BW317" i="6"/>
  <c r="BW316" i="6"/>
  <c r="BW315" i="6"/>
  <c r="BW314" i="6"/>
  <c r="BW313" i="6"/>
  <c r="BW312" i="6"/>
  <c r="BW311" i="6"/>
  <c r="BW310" i="6"/>
  <c r="BW309" i="6"/>
  <c r="BK317" i="6"/>
  <c r="BK316" i="6"/>
  <c r="BK315" i="6"/>
  <c r="BK314" i="6"/>
  <c r="BK313" i="6"/>
  <c r="BK312" i="6"/>
  <c r="BK311" i="6"/>
  <c r="BK310" i="6"/>
  <c r="BK309" i="6"/>
  <c r="CI317" i="6"/>
  <c r="CI316" i="6"/>
  <c r="CI315" i="6"/>
  <c r="CI314" i="6"/>
  <c r="CI313" i="6"/>
  <c r="CI312" i="6"/>
  <c r="CI311" i="6"/>
  <c r="CI310" i="6"/>
  <c r="CI309" i="6"/>
  <c r="CI306" i="6"/>
  <c r="BO1139" i="4"/>
  <c r="CI305" i="6"/>
  <c r="CI304" i="6"/>
  <c r="CI303" i="6"/>
  <c r="CI302" i="6"/>
  <c r="CI301" i="6"/>
  <c r="CI300" i="6"/>
  <c r="CI299" i="6"/>
  <c r="CI298" i="6"/>
  <c r="BW306" i="6"/>
  <c r="BC1139" i="4"/>
  <c r="BW305" i="6"/>
  <c r="BW304" i="6"/>
  <c r="BW303" i="6"/>
  <c r="BW302" i="6"/>
  <c r="BW301" i="6"/>
  <c r="BW300" i="6"/>
  <c r="BW299" i="6"/>
  <c r="BW298" i="6"/>
  <c r="BK306" i="6"/>
  <c r="AQ1139" i="4"/>
  <c r="BK305" i="6"/>
  <c r="BK304" i="6"/>
  <c r="BK303" i="6"/>
  <c r="BK302" i="6"/>
  <c r="BK301" i="6"/>
  <c r="BK300" i="6"/>
  <c r="BK299" i="6"/>
  <c r="AY317" i="6"/>
  <c r="AY316" i="6"/>
  <c r="AY315" i="6"/>
  <c r="AY314" i="6"/>
  <c r="AY313" i="6"/>
  <c r="AY312" i="6"/>
  <c r="AY311" i="6"/>
  <c r="AY310" i="6"/>
  <c r="AY309" i="6"/>
  <c r="AM317" i="6"/>
  <c r="AN317" i="6"/>
  <c r="AO317" i="6"/>
  <c r="AP317" i="6"/>
  <c r="AQ317" i="6"/>
  <c r="AR317" i="6"/>
  <c r="AS317" i="6"/>
  <c r="AT317" i="6"/>
  <c r="AU317" i="6"/>
  <c r="AV317" i="6"/>
  <c r="AW317" i="6"/>
  <c r="AX317" i="6"/>
  <c r="AM316" i="6"/>
  <c r="AN316" i="6"/>
  <c r="AO316" i="6"/>
  <c r="AP316" i="6"/>
  <c r="AQ316" i="6"/>
  <c r="AR316" i="6"/>
  <c r="AS316" i="6"/>
  <c r="AT316" i="6"/>
  <c r="AU316" i="6"/>
  <c r="AV316" i="6"/>
  <c r="AW316" i="6"/>
  <c r="AX316" i="6"/>
  <c r="AM315" i="6"/>
  <c r="AN315" i="6"/>
  <c r="AO315" i="6"/>
  <c r="AP315" i="6"/>
  <c r="AQ315" i="6"/>
  <c r="AR315" i="6"/>
  <c r="AS315" i="6"/>
  <c r="AT315" i="6"/>
  <c r="AU315" i="6"/>
  <c r="AV315" i="6"/>
  <c r="AW315" i="6"/>
  <c r="AX315" i="6"/>
  <c r="AM314" i="6"/>
  <c r="AN314" i="6"/>
  <c r="AO314" i="6"/>
  <c r="AP314" i="6"/>
  <c r="AQ314" i="6"/>
  <c r="AR314" i="6"/>
  <c r="AS314" i="6"/>
  <c r="AT314" i="6"/>
  <c r="AU314" i="6"/>
  <c r="AV314" i="6"/>
  <c r="AW314" i="6"/>
  <c r="AX314" i="6"/>
  <c r="AM313" i="6"/>
  <c r="AN313" i="6"/>
  <c r="AO313" i="6"/>
  <c r="AP313" i="6"/>
  <c r="AQ313" i="6"/>
  <c r="AR313" i="6"/>
  <c r="AS313" i="6"/>
  <c r="AT313" i="6"/>
  <c r="AU313" i="6"/>
  <c r="AV313" i="6"/>
  <c r="AW313" i="6"/>
  <c r="AX313" i="6"/>
  <c r="AM312" i="6"/>
  <c r="AN312" i="6"/>
  <c r="AO312" i="6"/>
  <c r="AP312" i="6"/>
  <c r="AQ312" i="6"/>
  <c r="AR312" i="6"/>
  <c r="AS312" i="6"/>
  <c r="AT312" i="6"/>
  <c r="AU312" i="6"/>
  <c r="AV312" i="6"/>
  <c r="AW312" i="6"/>
  <c r="AX312" i="6"/>
  <c r="AM311" i="6"/>
  <c r="AN311" i="6"/>
  <c r="AO311" i="6"/>
  <c r="AP311" i="6"/>
  <c r="AQ311" i="6"/>
  <c r="AR311" i="6"/>
  <c r="AS311" i="6"/>
  <c r="AT311" i="6"/>
  <c r="AU311" i="6"/>
  <c r="AV311" i="6"/>
  <c r="AW311" i="6"/>
  <c r="AX311" i="6"/>
  <c r="AM310" i="6"/>
  <c r="AN310" i="6"/>
  <c r="AO310" i="6"/>
  <c r="AP310" i="6"/>
  <c r="AQ310" i="6"/>
  <c r="AR310" i="6"/>
  <c r="AS310" i="6"/>
  <c r="AT310" i="6"/>
  <c r="AU310" i="6"/>
  <c r="AV310" i="6"/>
  <c r="AW310" i="6"/>
  <c r="AX310" i="6"/>
  <c r="AM309" i="6"/>
  <c r="AN309" i="6"/>
  <c r="AO309" i="6"/>
  <c r="AP309" i="6"/>
  <c r="AQ309" i="6"/>
  <c r="AR309" i="6"/>
  <c r="AS309" i="6"/>
  <c r="AT309" i="6"/>
  <c r="AU309" i="6"/>
  <c r="AV309" i="6"/>
  <c r="AW309" i="6"/>
  <c r="AX309" i="6"/>
  <c r="CU285" i="6"/>
  <c r="CI283" i="6"/>
  <c r="CI282" i="6"/>
  <c r="CI281" i="6"/>
  <c r="CI280" i="6"/>
  <c r="CI279" i="6"/>
  <c r="CI278" i="6"/>
  <c r="CI277" i="6"/>
  <c r="CI276" i="6"/>
  <c r="CI275" i="6"/>
  <c r="BW283" i="6"/>
  <c r="BW282" i="6"/>
  <c r="BW281" i="6"/>
  <c r="BW280" i="6"/>
  <c r="BW279" i="6"/>
  <c r="BW278" i="6"/>
  <c r="BW277" i="6"/>
  <c r="BW276" i="6"/>
  <c r="BW275" i="6"/>
  <c r="BK283" i="6"/>
  <c r="BK282" i="6"/>
  <c r="BK281" i="6"/>
  <c r="BK280" i="6"/>
  <c r="BK279" i="6"/>
  <c r="BK278" i="6"/>
  <c r="BK277" i="6"/>
  <c r="BK276" i="6"/>
  <c r="BK275" i="6"/>
  <c r="AY283" i="6"/>
  <c r="AY282" i="6"/>
  <c r="AY281" i="6"/>
  <c r="AY280" i="6"/>
  <c r="AY279" i="6"/>
  <c r="AY278" i="6"/>
  <c r="AY277" i="6"/>
  <c r="AY276" i="6"/>
  <c r="AY275" i="6"/>
  <c r="AM283" i="6"/>
  <c r="AN283" i="6"/>
  <c r="AO283" i="6"/>
  <c r="AP283" i="6"/>
  <c r="AQ283" i="6"/>
  <c r="AR283" i="6"/>
  <c r="AM282" i="6"/>
  <c r="AN282" i="6"/>
  <c r="AO282" i="6"/>
  <c r="AP282" i="6"/>
  <c r="AQ282" i="6"/>
  <c r="AR282" i="6"/>
  <c r="AS282" i="6"/>
  <c r="AT282" i="6"/>
  <c r="AM281" i="6"/>
  <c r="AN281" i="6"/>
  <c r="AO281" i="6"/>
  <c r="AP281" i="6"/>
  <c r="AQ281" i="6"/>
  <c r="AR281" i="6"/>
  <c r="AS281" i="6"/>
  <c r="AT281" i="6"/>
  <c r="AU281" i="6"/>
  <c r="AV281" i="6"/>
  <c r="AW281" i="6"/>
  <c r="AX281" i="6"/>
  <c r="AM280" i="6"/>
  <c r="AN280" i="6"/>
  <c r="AO280" i="6"/>
  <c r="AP280" i="6"/>
  <c r="AQ280" i="6"/>
  <c r="AR280" i="6"/>
  <c r="AS280" i="6"/>
  <c r="AT280" i="6"/>
  <c r="AU280" i="6"/>
  <c r="AV280" i="6"/>
  <c r="AW280" i="6"/>
  <c r="AX280" i="6"/>
  <c r="AM279" i="6"/>
  <c r="AN279" i="6"/>
  <c r="AO279" i="6"/>
  <c r="AM278" i="6"/>
  <c r="AN278" i="6"/>
  <c r="AO278" i="6"/>
  <c r="AP278" i="6"/>
  <c r="AQ278" i="6"/>
  <c r="AR278" i="6"/>
  <c r="AS278" i="6"/>
  <c r="AT278" i="6"/>
  <c r="AU278" i="6"/>
  <c r="AV278" i="6"/>
  <c r="AW278" i="6"/>
  <c r="AX278" i="6"/>
  <c r="AM277" i="6"/>
  <c r="AN277" i="6"/>
  <c r="AO277" i="6"/>
  <c r="AP277" i="6"/>
  <c r="AQ277" i="6"/>
  <c r="AR277" i="6"/>
  <c r="AS277" i="6"/>
  <c r="AT277" i="6"/>
  <c r="AU277" i="6"/>
  <c r="AV277" i="6"/>
  <c r="AW277" i="6"/>
  <c r="AX277" i="6"/>
  <c r="AM276" i="6"/>
  <c r="AN276" i="6"/>
  <c r="AO276" i="6"/>
  <c r="AP276" i="6"/>
  <c r="AQ276" i="6"/>
  <c r="AR276" i="6"/>
  <c r="AS276" i="6"/>
  <c r="AT276" i="6"/>
  <c r="AU276" i="6"/>
  <c r="AV276" i="6"/>
  <c r="AW276" i="6"/>
  <c r="AX276" i="6"/>
  <c r="AM275" i="6"/>
  <c r="AN275" i="6"/>
  <c r="AO275" i="6"/>
  <c r="AP275" i="6"/>
  <c r="CI272" i="6"/>
  <c r="CI271" i="6"/>
  <c r="CI270" i="6"/>
  <c r="CI269" i="6"/>
  <c r="CI268" i="6"/>
  <c r="CI267" i="6"/>
  <c r="CI266" i="6"/>
  <c r="CI265" i="6"/>
  <c r="CI264" i="6"/>
  <c r="BW272" i="6"/>
  <c r="BW271" i="6"/>
  <c r="BW270" i="6"/>
  <c r="BW269" i="6"/>
  <c r="BW268" i="6"/>
  <c r="BW267" i="6"/>
  <c r="BW266" i="6"/>
  <c r="BW265" i="6"/>
  <c r="BW264" i="6"/>
  <c r="BK272" i="6"/>
  <c r="BK271" i="6"/>
  <c r="BK270" i="6"/>
  <c r="BK269" i="6"/>
  <c r="BK268" i="6"/>
  <c r="BK267" i="6"/>
  <c r="BK266" i="6"/>
  <c r="BK265" i="6"/>
  <c r="BK264" i="6"/>
  <c r="AY272" i="6"/>
  <c r="AY271" i="6"/>
  <c r="AY270" i="6"/>
  <c r="AY269" i="6"/>
  <c r="AY268" i="6"/>
  <c r="AY267" i="6"/>
  <c r="AY266" i="6"/>
  <c r="AY265" i="6"/>
  <c r="AY264" i="6"/>
  <c r="AM272" i="6"/>
  <c r="AN272" i="6"/>
  <c r="AO272" i="6"/>
  <c r="AP272" i="6"/>
  <c r="AQ272" i="6"/>
  <c r="AR272" i="6"/>
  <c r="AS272" i="6"/>
  <c r="AT272" i="6"/>
  <c r="AU272" i="6"/>
  <c r="AV272" i="6"/>
  <c r="AW272" i="6"/>
  <c r="AX272" i="6"/>
  <c r="AM271" i="6"/>
  <c r="AN271" i="6"/>
  <c r="AO271" i="6"/>
  <c r="AP271" i="6"/>
  <c r="AQ271" i="6"/>
  <c r="AR271" i="6"/>
  <c r="AS271" i="6"/>
  <c r="AT271" i="6"/>
  <c r="AM270" i="6"/>
  <c r="AN270" i="6"/>
  <c r="AO270" i="6"/>
  <c r="AP270" i="6"/>
  <c r="AQ270" i="6"/>
  <c r="AR270" i="6"/>
  <c r="AS270" i="6"/>
  <c r="AT270" i="6"/>
  <c r="AU270" i="6"/>
  <c r="AV270" i="6"/>
  <c r="AW270" i="6"/>
  <c r="AX270" i="6"/>
  <c r="AM269" i="6"/>
  <c r="AN269" i="6"/>
  <c r="AO269" i="6"/>
  <c r="AP269" i="6"/>
  <c r="AQ269" i="6"/>
  <c r="AR269" i="6"/>
  <c r="AS269" i="6"/>
  <c r="AM268" i="6"/>
  <c r="AN268" i="6"/>
  <c r="AO268" i="6"/>
  <c r="AP268" i="6"/>
  <c r="AQ268" i="6"/>
  <c r="AR268" i="6"/>
  <c r="AS268" i="6"/>
  <c r="AT268" i="6"/>
  <c r="AU268" i="6"/>
  <c r="AM267" i="6"/>
  <c r="AN267" i="6"/>
  <c r="AO267" i="6"/>
  <c r="AP267" i="6"/>
  <c r="AQ267" i="6"/>
  <c r="AM266" i="6"/>
  <c r="AN266" i="6"/>
  <c r="AO266" i="6"/>
  <c r="AP266" i="6"/>
  <c r="AQ266" i="6"/>
  <c r="AR266" i="6"/>
  <c r="AS266" i="6"/>
  <c r="AT266" i="6"/>
  <c r="AU266" i="6"/>
  <c r="AV266" i="6"/>
  <c r="AW266" i="6"/>
  <c r="AX266" i="6"/>
  <c r="AM265" i="6"/>
  <c r="AN265" i="6"/>
  <c r="AO265" i="6"/>
  <c r="AP265" i="6"/>
  <c r="AQ265" i="6"/>
  <c r="AR265" i="6"/>
  <c r="AS265" i="6"/>
  <c r="AT265" i="6"/>
  <c r="AU265" i="6"/>
  <c r="AV265" i="6"/>
  <c r="AW265" i="6"/>
  <c r="AX265" i="6"/>
  <c r="AM264" i="6"/>
  <c r="AN264" i="6"/>
  <c r="AO264" i="6"/>
  <c r="AP264" i="6"/>
  <c r="AQ264" i="6"/>
  <c r="AR264" i="6"/>
  <c r="AS264" i="6"/>
  <c r="AT264" i="6"/>
  <c r="AU264" i="6"/>
  <c r="AV264" i="6"/>
  <c r="AW264" i="6"/>
  <c r="AX264" i="6"/>
  <c r="CU263" i="6"/>
  <c r="CU273" i="6"/>
  <c r="CU274" i="6"/>
  <c r="CU284" i="6"/>
  <c r="BK298" i="6"/>
  <c r="AY306" i="6"/>
  <c r="AE1139" i="4"/>
  <c r="AY305" i="6"/>
  <c r="AY304" i="6"/>
  <c r="AY303" i="6"/>
  <c r="AY302" i="6"/>
  <c r="AY301" i="6"/>
  <c r="AY300" i="6"/>
  <c r="AY299" i="6"/>
  <c r="AY298" i="6"/>
  <c r="AM306" i="6"/>
  <c r="AM305" i="6"/>
  <c r="AN305" i="6"/>
  <c r="AO305" i="6"/>
  <c r="AP305" i="6"/>
  <c r="AQ305" i="6"/>
  <c r="AR305" i="6"/>
  <c r="AS305" i="6"/>
  <c r="AT305" i="6"/>
  <c r="AU305" i="6"/>
  <c r="AV305" i="6"/>
  <c r="AW305" i="6"/>
  <c r="AX305" i="6"/>
  <c r="AM304" i="6"/>
  <c r="AN304" i="6"/>
  <c r="AO304" i="6"/>
  <c r="AP304" i="6"/>
  <c r="AQ304" i="6"/>
  <c r="AR304" i="6"/>
  <c r="AS304" i="6"/>
  <c r="AT304" i="6"/>
  <c r="AU304" i="6"/>
  <c r="AV304" i="6"/>
  <c r="AW304" i="6"/>
  <c r="AX304" i="6"/>
  <c r="AM303" i="6"/>
  <c r="AN303" i="6"/>
  <c r="AO303" i="6"/>
  <c r="AP303" i="6"/>
  <c r="AQ303" i="6"/>
  <c r="AR303" i="6"/>
  <c r="AS303" i="6"/>
  <c r="AT303" i="6"/>
  <c r="AU303" i="6"/>
  <c r="AV303" i="6"/>
  <c r="AW303" i="6"/>
  <c r="AX303" i="6"/>
  <c r="AM302" i="6"/>
  <c r="AN302" i="6"/>
  <c r="AO302" i="6"/>
  <c r="AP302" i="6"/>
  <c r="AQ302" i="6"/>
  <c r="AR302" i="6"/>
  <c r="AS302" i="6"/>
  <c r="AT302" i="6"/>
  <c r="AU302" i="6"/>
  <c r="AV302" i="6"/>
  <c r="AW302" i="6"/>
  <c r="AX302" i="6"/>
  <c r="AM301" i="6"/>
  <c r="AN301" i="6"/>
  <c r="AO301" i="6"/>
  <c r="AP301" i="6"/>
  <c r="AQ301" i="6"/>
  <c r="AR301" i="6"/>
  <c r="AS301" i="6"/>
  <c r="AT301" i="6"/>
  <c r="AU301" i="6"/>
  <c r="AV301" i="6"/>
  <c r="AW301" i="6"/>
  <c r="AX301" i="6"/>
  <c r="AM300" i="6"/>
  <c r="AN300" i="6"/>
  <c r="AO300" i="6"/>
  <c r="AP300" i="6"/>
  <c r="AQ300" i="6"/>
  <c r="AR300" i="6"/>
  <c r="AS300" i="6"/>
  <c r="AT300" i="6"/>
  <c r="AU300" i="6"/>
  <c r="AV300" i="6"/>
  <c r="AW300" i="6"/>
  <c r="AX300" i="6"/>
  <c r="AM299" i="6"/>
  <c r="AN299" i="6"/>
  <c r="AO299" i="6"/>
  <c r="AP299" i="6"/>
  <c r="AQ299" i="6"/>
  <c r="AR299" i="6"/>
  <c r="AS299" i="6"/>
  <c r="AT299" i="6"/>
  <c r="AU299" i="6"/>
  <c r="AV299" i="6"/>
  <c r="AW299" i="6"/>
  <c r="AX299" i="6"/>
  <c r="AM298" i="6"/>
  <c r="AN298" i="6"/>
  <c r="AO298" i="6"/>
  <c r="AP298" i="6"/>
  <c r="AQ298" i="6"/>
  <c r="AR298" i="6"/>
  <c r="AS298" i="6"/>
  <c r="AT298" i="6"/>
  <c r="AU298" i="6"/>
  <c r="AV298" i="6"/>
  <c r="AW298" i="6"/>
  <c r="AX298" i="6"/>
  <c r="CP2" i="7"/>
  <c r="CQ66" i="7"/>
  <c r="CQ38" i="7"/>
  <c r="FS222" i="7"/>
  <c r="DV106" i="7"/>
  <c r="R301" i="11"/>
  <c r="AB156" i="10"/>
  <c r="AA154" i="10"/>
  <c r="X159" i="10"/>
  <c r="W157" i="10"/>
  <c r="FT140" i="7"/>
  <c r="FT150" i="7"/>
  <c r="FT199" i="7"/>
  <c r="FT208" i="7"/>
  <c r="FU215" i="7"/>
  <c r="AG162" i="10"/>
  <c r="AF160" i="10"/>
  <c r="AE85" i="10"/>
  <c r="AF86" i="10"/>
  <c r="KX184" i="8"/>
  <c r="KW186" i="8"/>
  <c r="KW185" i="8"/>
  <c r="Z193" i="14"/>
  <c r="U125" i="14"/>
  <c r="Z143" i="14"/>
  <c r="Z148" i="14"/>
  <c r="Z137" i="14"/>
  <c r="Z146" i="14"/>
  <c r="Z141" i="14"/>
  <c r="Z152" i="14"/>
  <c r="Z145" i="14"/>
  <c r="Z139" i="14"/>
  <c r="AA97" i="14"/>
  <c r="Z19" i="14"/>
  <c r="Z111" i="14"/>
  <c r="Z17" i="14"/>
  <c r="Z109" i="14"/>
  <c r="Z117" i="14"/>
  <c r="Z114" i="14"/>
  <c r="W105" i="14"/>
  <c r="Y15" i="14"/>
  <c r="Y107" i="14"/>
  <c r="U124" i="14"/>
  <c r="Y297" i="14"/>
  <c r="Y195" i="14"/>
  <c r="AA51" i="14"/>
  <c r="AA49" i="14"/>
  <c r="AA79" i="14"/>
  <c r="AA81" i="14"/>
  <c r="Z77" i="14"/>
  <c r="Y102" i="14"/>
  <c r="Z47" i="14"/>
  <c r="DZ101" i="7"/>
  <c r="DY104" i="7"/>
  <c r="F78" i="10"/>
  <c r="E76" i="10"/>
  <c r="T65" i="10"/>
  <c r="S68" i="10"/>
  <c r="IO49" i="8"/>
  <c r="R91" i="11"/>
  <c r="Q69" i="10"/>
  <c r="P67" i="10"/>
  <c r="AF74" i="10"/>
  <c r="AD75" i="10"/>
  <c r="AC73" i="10"/>
  <c r="T71" i="10"/>
  <c r="T60" i="10"/>
  <c r="S100" i="12"/>
  <c r="S96" i="12"/>
  <c r="S148" i="10"/>
  <c r="R153" i="10"/>
  <c r="Q151" i="10"/>
  <c r="T168" i="10"/>
  <c r="DX99" i="7"/>
  <c r="X141" i="10"/>
  <c r="W139" i="10"/>
  <c r="JC81" i="8"/>
  <c r="JC86" i="8"/>
  <c r="JC82" i="8"/>
  <c r="AF233" i="11"/>
  <c r="QT74" i="8"/>
  <c r="QT84" i="8"/>
  <c r="SH75" i="8"/>
  <c r="SH85" i="8"/>
  <c r="QT73" i="8"/>
  <c r="QT83" i="8"/>
  <c r="DE63" i="8"/>
  <c r="DD64" i="8"/>
  <c r="DD65" i="8"/>
  <c r="T35" i="8"/>
  <c r="S37" i="8"/>
  <c r="S36" i="8"/>
  <c r="FU2" i="7"/>
  <c r="FT38" i="7"/>
  <c r="BX23" i="7"/>
  <c r="FS149" i="8"/>
  <c r="FR151" i="8"/>
  <c r="FR150" i="8"/>
  <c r="GP18" i="8"/>
  <c r="GO20" i="8"/>
  <c r="GO19" i="8"/>
  <c r="DM131" i="7"/>
  <c r="J167" i="10"/>
  <c r="DW133" i="7"/>
  <c r="S300" i="11"/>
  <c r="W47" i="7"/>
  <c r="V50" i="7"/>
  <c r="O949" i="4"/>
  <c r="O915" i="4"/>
  <c r="O982" i="4"/>
  <c r="O966" i="4"/>
  <c r="O998" i="4"/>
  <c r="O940" i="4"/>
  <c r="O906" i="4"/>
  <c r="O921" i="4"/>
  <c r="O975" i="4"/>
  <c r="O890" i="4"/>
  <c r="O986" i="4"/>
  <c r="O927" i="4"/>
  <c r="O954" i="4"/>
  <c r="O894" i="4"/>
  <c r="AN306" i="6"/>
  <c r="S1139" i="4"/>
  <c r="AZ281" i="6"/>
  <c r="BA281" i="6"/>
  <c r="BB281" i="6"/>
  <c r="BC281" i="6"/>
  <c r="BD281" i="6"/>
  <c r="BE281" i="6"/>
  <c r="BF281" i="6"/>
  <c r="BG281" i="6"/>
  <c r="BH281" i="6"/>
  <c r="BI281" i="6"/>
  <c r="BJ281" i="6"/>
  <c r="AZ309" i="6"/>
  <c r="BA309" i="6"/>
  <c r="BB309" i="6"/>
  <c r="BC309" i="6"/>
  <c r="BD309" i="6"/>
  <c r="BE309" i="6"/>
  <c r="BF309" i="6"/>
  <c r="BG309" i="6"/>
  <c r="BH309" i="6"/>
  <c r="BI309" i="6"/>
  <c r="BJ309" i="6"/>
  <c r="BL309" i="6"/>
  <c r="BM309" i="6"/>
  <c r="BN309" i="6"/>
  <c r="BO309" i="6"/>
  <c r="BP309" i="6"/>
  <c r="BQ309" i="6"/>
  <c r="BR309" i="6"/>
  <c r="BS309" i="6"/>
  <c r="BT309" i="6"/>
  <c r="BU309" i="6"/>
  <c r="BV309" i="6"/>
  <c r="AZ313" i="6"/>
  <c r="BA313" i="6"/>
  <c r="BB313" i="6"/>
  <c r="BC313" i="6"/>
  <c r="BD313" i="6"/>
  <c r="BE313" i="6"/>
  <c r="BF313" i="6"/>
  <c r="BG313" i="6"/>
  <c r="BH313" i="6"/>
  <c r="BI313" i="6"/>
  <c r="BJ313" i="6"/>
  <c r="BL313" i="6"/>
  <c r="BM313" i="6"/>
  <c r="BN313" i="6"/>
  <c r="BO313" i="6"/>
  <c r="BP313" i="6"/>
  <c r="BQ313" i="6"/>
  <c r="BR313" i="6"/>
  <c r="BS313" i="6"/>
  <c r="BT313" i="6"/>
  <c r="BU313" i="6"/>
  <c r="BV313" i="6"/>
  <c r="AZ317" i="6"/>
  <c r="BA317" i="6"/>
  <c r="BB317" i="6"/>
  <c r="BC317" i="6"/>
  <c r="BD317" i="6"/>
  <c r="BE317" i="6"/>
  <c r="BF317" i="6"/>
  <c r="BG317" i="6"/>
  <c r="BH317" i="6"/>
  <c r="BI317" i="6"/>
  <c r="BJ317" i="6"/>
  <c r="BL317" i="6"/>
  <c r="BM317" i="6"/>
  <c r="BN317" i="6"/>
  <c r="BO317" i="6"/>
  <c r="BP317" i="6"/>
  <c r="BQ317" i="6"/>
  <c r="BR317" i="6"/>
  <c r="BS317" i="6"/>
  <c r="BT317" i="6"/>
  <c r="BU317" i="6"/>
  <c r="BV317" i="6"/>
  <c r="AP338" i="6"/>
  <c r="AQ338" i="6"/>
  <c r="AR338" i="6"/>
  <c r="AS338" i="6"/>
  <c r="AT338" i="6"/>
  <c r="AU338" i="6"/>
  <c r="AV338" i="6"/>
  <c r="AW338" i="6"/>
  <c r="AX338" i="6"/>
  <c r="AP336" i="6"/>
  <c r="AQ336" i="6"/>
  <c r="AR336" i="6"/>
  <c r="AS336" i="6"/>
  <c r="AU336" i="6"/>
  <c r="AV336" i="6"/>
  <c r="AW336" i="6"/>
  <c r="AX336" i="6"/>
  <c r="J625" i="4"/>
  <c r="I630" i="4"/>
  <c r="I632" i="4"/>
  <c r="CU337" i="6"/>
  <c r="AZ312" i="6"/>
  <c r="BA312" i="6"/>
  <c r="BB312" i="6"/>
  <c r="BC312" i="6"/>
  <c r="BD312" i="6"/>
  <c r="BE312" i="6"/>
  <c r="BF312" i="6"/>
  <c r="BG312" i="6"/>
  <c r="BH312" i="6"/>
  <c r="BI312" i="6"/>
  <c r="BJ312" i="6"/>
  <c r="BL312" i="6"/>
  <c r="BM312" i="6"/>
  <c r="BN312" i="6"/>
  <c r="BO312" i="6"/>
  <c r="BP312" i="6"/>
  <c r="BQ312" i="6"/>
  <c r="BR312" i="6"/>
  <c r="BS312" i="6"/>
  <c r="BT312" i="6"/>
  <c r="BU312" i="6"/>
  <c r="BV312" i="6"/>
  <c r="BX312" i="6"/>
  <c r="BY312" i="6"/>
  <c r="BZ312" i="6"/>
  <c r="CA312" i="6"/>
  <c r="CB312" i="6"/>
  <c r="CC312" i="6"/>
  <c r="CD312" i="6"/>
  <c r="CE312" i="6"/>
  <c r="CF312" i="6"/>
  <c r="CG312" i="6"/>
  <c r="CH312" i="6"/>
  <c r="CJ312" i="6"/>
  <c r="CK312" i="6"/>
  <c r="CL312" i="6"/>
  <c r="CM312" i="6"/>
  <c r="CN312" i="6"/>
  <c r="CO312" i="6"/>
  <c r="CP312" i="6"/>
  <c r="CQ312" i="6"/>
  <c r="CR312" i="6"/>
  <c r="CS312" i="6"/>
  <c r="CT312" i="6"/>
  <c r="AZ316" i="6"/>
  <c r="BA316" i="6"/>
  <c r="BB316" i="6"/>
  <c r="BC316" i="6"/>
  <c r="BD316" i="6"/>
  <c r="BE316" i="6"/>
  <c r="BF316" i="6"/>
  <c r="BG316" i="6"/>
  <c r="BH316" i="6"/>
  <c r="BI316" i="6"/>
  <c r="BJ316" i="6"/>
  <c r="AP332" i="6"/>
  <c r="BF332" i="6"/>
  <c r="BJ332" i="6"/>
  <c r="BB333" i="6"/>
  <c r="AX332" i="6"/>
  <c r="AT332" i="6"/>
  <c r="BV332" i="6"/>
  <c r="CD332" i="6"/>
  <c r="CL332" i="6"/>
  <c r="CT332" i="6"/>
  <c r="BR333" i="6"/>
  <c r="AM332" i="6"/>
  <c r="AU332" i="6"/>
  <c r="BC332" i="6"/>
  <c r="BK332" i="6"/>
  <c r="BS332" i="6"/>
  <c r="CA332" i="6"/>
  <c r="CI332" i="6"/>
  <c r="CQ332" i="6"/>
  <c r="AQ333" i="6"/>
  <c r="AY333" i="6"/>
  <c r="BG333" i="6"/>
  <c r="BO333" i="6"/>
  <c r="BW333" i="6"/>
  <c r="CE333" i="6"/>
  <c r="CM333" i="6"/>
  <c r="AN332" i="6"/>
  <c r="AR332" i="6"/>
  <c r="AV332" i="6"/>
  <c r="AZ332" i="6"/>
  <c r="BD332" i="6"/>
  <c r="BH332" i="6"/>
  <c r="BL332" i="6"/>
  <c r="BP332" i="6"/>
  <c r="BT332" i="6"/>
  <c r="BX332" i="6"/>
  <c r="CB332" i="6"/>
  <c r="CF332" i="6"/>
  <c r="CJ332" i="6"/>
  <c r="CN332" i="6"/>
  <c r="CR332" i="6"/>
  <c r="BN332" i="6"/>
  <c r="BZ332" i="6"/>
  <c r="CH332" i="6"/>
  <c r="CP332" i="6"/>
  <c r="AO332" i="6"/>
  <c r="AS332" i="6"/>
  <c r="AW332" i="6"/>
  <c r="BA332" i="6"/>
  <c r="BE332" i="6"/>
  <c r="BI332" i="6"/>
  <c r="BM332" i="6"/>
  <c r="BQ332" i="6"/>
  <c r="BU332" i="6"/>
  <c r="BY332" i="6"/>
  <c r="CC332" i="6"/>
  <c r="CG332" i="6"/>
  <c r="CK332" i="6"/>
  <c r="CO332" i="6"/>
  <c r="CS332" i="6"/>
  <c r="BX309" i="6"/>
  <c r="BY309" i="6"/>
  <c r="BZ309" i="6"/>
  <c r="CA309" i="6"/>
  <c r="CB309" i="6"/>
  <c r="CC309" i="6"/>
  <c r="CD309" i="6"/>
  <c r="CE309" i="6"/>
  <c r="CF309" i="6"/>
  <c r="CG309" i="6"/>
  <c r="CH309" i="6"/>
  <c r="CJ309" i="6"/>
  <c r="CK309" i="6"/>
  <c r="CL309" i="6"/>
  <c r="CM309" i="6"/>
  <c r="CN309" i="6"/>
  <c r="CO309" i="6"/>
  <c r="CP309" i="6"/>
  <c r="CQ309" i="6"/>
  <c r="CR309" i="6"/>
  <c r="CS309" i="6"/>
  <c r="CT309" i="6"/>
  <c r="BX313" i="6"/>
  <c r="BY313" i="6"/>
  <c r="BZ313" i="6"/>
  <c r="CA313" i="6"/>
  <c r="CB313" i="6"/>
  <c r="CC313" i="6"/>
  <c r="CD313" i="6"/>
  <c r="CE313" i="6"/>
  <c r="CF313" i="6"/>
  <c r="CG313" i="6"/>
  <c r="CH313" i="6"/>
  <c r="CJ313" i="6"/>
  <c r="CK313" i="6"/>
  <c r="CL313" i="6"/>
  <c r="CM313" i="6"/>
  <c r="CN313" i="6"/>
  <c r="CO313" i="6"/>
  <c r="CP313" i="6"/>
  <c r="CQ313" i="6"/>
  <c r="CR313" i="6"/>
  <c r="CS313" i="6"/>
  <c r="CT313" i="6"/>
  <c r="BX317" i="6"/>
  <c r="BY317" i="6"/>
  <c r="BZ317" i="6"/>
  <c r="CA317" i="6"/>
  <c r="CB317" i="6"/>
  <c r="CC317" i="6"/>
  <c r="CD317" i="6"/>
  <c r="CE317" i="6"/>
  <c r="CF317" i="6"/>
  <c r="CG317" i="6"/>
  <c r="CH317" i="6"/>
  <c r="CJ317" i="6"/>
  <c r="CK317" i="6"/>
  <c r="CL317" i="6"/>
  <c r="CM317" i="6"/>
  <c r="CN317" i="6"/>
  <c r="CO317" i="6"/>
  <c r="CP317" i="6"/>
  <c r="CQ317" i="6"/>
  <c r="CR317" i="6"/>
  <c r="CS317" i="6"/>
  <c r="CT317" i="6"/>
  <c r="AZ278" i="6"/>
  <c r="BA278" i="6"/>
  <c r="BB278" i="6"/>
  <c r="BC278" i="6"/>
  <c r="BD278" i="6"/>
  <c r="BE278" i="6"/>
  <c r="BF278" i="6"/>
  <c r="BG278" i="6"/>
  <c r="BH278" i="6"/>
  <c r="BI278" i="6"/>
  <c r="BJ278" i="6"/>
  <c r="AZ310" i="6"/>
  <c r="BA310" i="6"/>
  <c r="BB310" i="6"/>
  <c r="BC310" i="6"/>
  <c r="BD310" i="6"/>
  <c r="BE310" i="6"/>
  <c r="BF310" i="6"/>
  <c r="BG310" i="6"/>
  <c r="BH310" i="6"/>
  <c r="BI310" i="6"/>
  <c r="BJ310" i="6"/>
  <c r="BL310" i="6"/>
  <c r="BM310" i="6"/>
  <c r="BN310" i="6"/>
  <c r="BO310" i="6"/>
  <c r="BP310" i="6"/>
  <c r="BQ310" i="6"/>
  <c r="BR310" i="6"/>
  <c r="BS310" i="6"/>
  <c r="BT310" i="6"/>
  <c r="BU310" i="6"/>
  <c r="BV310" i="6"/>
  <c r="AZ314" i="6"/>
  <c r="BA314" i="6"/>
  <c r="BB314" i="6"/>
  <c r="BC314" i="6"/>
  <c r="BD314" i="6"/>
  <c r="BE314" i="6"/>
  <c r="BF314" i="6"/>
  <c r="BG314" i="6"/>
  <c r="BH314" i="6"/>
  <c r="BI314" i="6"/>
  <c r="BJ314" i="6"/>
  <c r="BL314" i="6"/>
  <c r="BM314" i="6"/>
  <c r="BN314" i="6"/>
  <c r="BO314" i="6"/>
  <c r="BP314" i="6"/>
  <c r="BQ314" i="6"/>
  <c r="BR314" i="6"/>
  <c r="BS314" i="6"/>
  <c r="BT314" i="6"/>
  <c r="BU314" i="6"/>
  <c r="BV314" i="6"/>
  <c r="AZ265" i="6"/>
  <c r="BA265" i="6"/>
  <c r="BB265" i="6"/>
  <c r="BC265" i="6"/>
  <c r="BD265" i="6"/>
  <c r="BE265" i="6"/>
  <c r="BF265" i="6"/>
  <c r="BG265" i="6"/>
  <c r="BH265" i="6"/>
  <c r="BI265" i="6"/>
  <c r="BJ265" i="6"/>
  <c r="AZ311" i="6"/>
  <c r="BA311" i="6"/>
  <c r="BB311" i="6"/>
  <c r="BC311" i="6"/>
  <c r="BD311" i="6"/>
  <c r="BE311" i="6"/>
  <c r="BF311" i="6"/>
  <c r="BG311" i="6"/>
  <c r="BH311" i="6"/>
  <c r="BI311" i="6"/>
  <c r="BJ311" i="6"/>
  <c r="BL311" i="6"/>
  <c r="BM311" i="6"/>
  <c r="BN311" i="6"/>
  <c r="BO311" i="6"/>
  <c r="BP311" i="6"/>
  <c r="BQ311" i="6"/>
  <c r="BR311" i="6"/>
  <c r="BS311" i="6"/>
  <c r="BT311" i="6"/>
  <c r="BU311" i="6"/>
  <c r="BV311" i="6"/>
  <c r="BX311" i="6"/>
  <c r="BY311" i="6"/>
  <c r="BZ311" i="6"/>
  <c r="CA311" i="6"/>
  <c r="CB311" i="6"/>
  <c r="CC311" i="6"/>
  <c r="CD311" i="6"/>
  <c r="CE311" i="6"/>
  <c r="CF311" i="6"/>
  <c r="CG311" i="6"/>
  <c r="CH311" i="6"/>
  <c r="CJ311" i="6"/>
  <c r="CK311" i="6"/>
  <c r="CL311" i="6"/>
  <c r="CM311" i="6"/>
  <c r="CN311" i="6"/>
  <c r="CO311" i="6"/>
  <c r="CP311" i="6"/>
  <c r="CQ311" i="6"/>
  <c r="CR311" i="6"/>
  <c r="CS311" i="6"/>
  <c r="CT311" i="6"/>
  <c r="BX310" i="6"/>
  <c r="BY310" i="6"/>
  <c r="BZ310" i="6"/>
  <c r="CA310" i="6"/>
  <c r="CB310" i="6"/>
  <c r="CC310" i="6"/>
  <c r="CD310" i="6"/>
  <c r="CE310" i="6"/>
  <c r="CF310" i="6"/>
  <c r="CG310" i="6"/>
  <c r="CH310" i="6"/>
  <c r="CJ310" i="6"/>
  <c r="CK310" i="6"/>
  <c r="CL310" i="6"/>
  <c r="CM310" i="6"/>
  <c r="CN310" i="6"/>
  <c r="CO310" i="6"/>
  <c r="CP310" i="6"/>
  <c r="CQ310" i="6"/>
  <c r="CR310" i="6"/>
  <c r="CS310" i="6"/>
  <c r="CT310" i="6"/>
  <c r="BX314" i="6"/>
  <c r="BY314" i="6"/>
  <c r="BZ314" i="6"/>
  <c r="CA314" i="6"/>
  <c r="CB314" i="6"/>
  <c r="CC314" i="6"/>
  <c r="CD314" i="6"/>
  <c r="CE314" i="6"/>
  <c r="CF314" i="6"/>
  <c r="CG314" i="6"/>
  <c r="CH314" i="6"/>
  <c r="BL316" i="6"/>
  <c r="BM316" i="6"/>
  <c r="BN316" i="6"/>
  <c r="BO316" i="6"/>
  <c r="BP316" i="6"/>
  <c r="BQ316" i="6"/>
  <c r="BR316" i="6"/>
  <c r="BS316" i="6"/>
  <c r="BT316" i="6"/>
  <c r="BU316" i="6"/>
  <c r="BV316" i="6"/>
  <c r="BX316" i="6"/>
  <c r="BY316" i="6"/>
  <c r="BZ316" i="6"/>
  <c r="CA316" i="6"/>
  <c r="CB316" i="6"/>
  <c r="CC316" i="6"/>
  <c r="CD316" i="6"/>
  <c r="CE316" i="6"/>
  <c r="CF316" i="6"/>
  <c r="CG316" i="6"/>
  <c r="CH316" i="6"/>
  <c r="CJ316" i="6"/>
  <c r="CK316" i="6"/>
  <c r="CL316" i="6"/>
  <c r="CM316" i="6"/>
  <c r="CN316" i="6"/>
  <c r="CO316" i="6"/>
  <c r="CP316" i="6"/>
  <c r="CQ316" i="6"/>
  <c r="CR316" i="6"/>
  <c r="CS316" i="6"/>
  <c r="CT316" i="6"/>
  <c r="CJ314" i="6"/>
  <c r="CK314" i="6"/>
  <c r="CL314" i="6"/>
  <c r="CM314" i="6"/>
  <c r="CN314" i="6"/>
  <c r="CO314" i="6"/>
  <c r="CP314" i="6"/>
  <c r="CQ314" i="6"/>
  <c r="CR314" i="6"/>
  <c r="CS314" i="6"/>
  <c r="CT314" i="6"/>
  <c r="AZ315" i="6"/>
  <c r="BA315" i="6"/>
  <c r="BB315" i="6"/>
  <c r="BC315" i="6"/>
  <c r="BD315" i="6"/>
  <c r="BE315" i="6"/>
  <c r="BF315" i="6"/>
  <c r="BG315" i="6"/>
  <c r="BH315" i="6"/>
  <c r="BI315" i="6"/>
  <c r="BJ315" i="6"/>
  <c r="BL315" i="6"/>
  <c r="BM315" i="6"/>
  <c r="BN315" i="6"/>
  <c r="BO315" i="6"/>
  <c r="BP315" i="6"/>
  <c r="BQ315" i="6"/>
  <c r="BR315" i="6"/>
  <c r="BS315" i="6"/>
  <c r="BT315" i="6"/>
  <c r="BU315" i="6"/>
  <c r="BV315" i="6"/>
  <c r="BX315" i="6"/>
  <c r="BY315" i="6"/>
  <c r="BZ315" i="6"/>
  <c r="CA315" i="6"/>
  <c r="CB315" i="6"/>
  <c r="CC315" i="6"/>
  <c r="CD315" i="6"/>
  <c r="CE315" i="6"/>
  <c r="CF315" i="6"/>
  <c r="CG315" i="6"/>
  <c r="CH315" i="6"/>
  <c r="CJ315" i="6"/>
  <c r="CK315" i="6"/>
  <c r="CL315" i="6"/>
  <c r="CM315" i="6"/>
  <c r="CN315" i="6"/>
  <c r="CO315" i="6"/>
  <c r="CP315" i="6"/>
  <c r="CQ315" i="6"/>
  <c r="CR315" i="6"/>
  <c r="CS315" i="6"/>
  <c r="CT315" i="6"/>
  <c r="AZ266" i="6"/>
  <c r="BA266" i="6"/>
  <c r="BB266" i="6"/>
  <c r="BC266" i="6"/>
  <c r="BD266" i="6"/>
  <c r="BE266" i="6"/>
  <c r="BF266" i="6"/>
  <c r="BG266" i="6"/>
  <c r="BH266" i="6"/>
  <c r="BI266" i="6"/>
  <c r="BJ266" i="6"/>
  <c r="BL266" i="6"/>
  <c r="BM266" i="6"/>
  <c r="BN266" i="6"/>
  <c r="BO266" i="6"/>
  <c r="BP266" i="6"/>
  <c r="BQ266" i="6"/>
  <c r="BR266" i="6"/>
  <c r="BS266" i="6"/>
  <c r="BT266" i="6"/>
  <c r="BU266" i="6"/>
  <c r="BV266" i="6"/>
  <c r="BX266" i="6"/>
  <c r="BY266" i="6"/>
  <c r="BZ266" i="6"/>
  <c r="CA266" i="6"/>
  <c r="CB266" i="6"/>
  <c r="CC266" i="6"/>
  <c r="CD266" i="6"/>
  <c r="CE266" i="6"/>
  <c r="CF266" i="6"/>
  <c r="CG266" i="6"/>
  <c r="CH266" i="6"/>
  <c r="CJ266" i="6"/>
  <c r="CK266" i="6"/>
  <c r="CL266" i="6"/>
  <c r="CM266" i="6"/>
  <c r="CN266" i="6"/>
  <c r="CO266" i="6"/>
  <c r="CP266" i="6"/>
  <c r="CQ266" i="6"/>
  <c r="CR266" i="6"/>
  <c r="CS266" i="6"/>
  <c r="CT266" i="6"/>
  <c r="AZ270" i="6"/>
  <c r="BA270" i="6"/>
  <c r="BB270" i="6"/>
  <c r="BC270" i="6"/>
  <c r="BD270" i="6"/>
  <c r="BE270" i="6"/>
  <c r="BF270" i="6"/>
  <c r="BG270" i="6"/>
  <c r="BH270" i="6"/>
  <c r="BI270" i="6"/>
  <c r="BJ270" i="6"/>
  <c r="BL270" i="6"/>
  <c r="BM270" i="6"/>
  <c r="BN270" i="6"/>
  <c r="BO270" i="6"/>
  <c r="BP270" i="6"/>
  <c r="BQ270" i="6"/>
  <c r="BR270" i="6"/>
  <c r="BS270" i="6"/>
  <c r="BT270" i="6"/>
  <c r="BU270" i="6"/>
  <c r="BV270" i="6"/>
  <c r="BX270" i="6"/>
  <c r="BY270" i="6"/>
  <c r="BZ270" i="6"/>
  <c r="CA270" i="6"/>
  <c r="CB270" i="6"/>
  <c r="CC270" i="6"/>
  <c r="CD270" i="6"/>
  <c r="CE270" i="6"/>
  <c r="CF270" i="6"/>
  <c r="CG270" i="6"/>
  <c r="CH270" i="6"/>
  <c r="AZ301" i="6"/>
  <c r="BA301" i="6"/>
  <c r="BB301" i="6"/>
  <c r="BC301" i="6"/>
  <c r="BD301" i="6"/>
  <c r="BE301" i="6"/>
  <c r="BF301" i="6"/>
  <c r="BG301" i="6"/>
  <c r="BH301" i="6"/>
  <c r="BI301" i="6"/>
  <c r="BJ301" i="6"/>
  <c r="BL301" i="6"/>
  <c r="BM301" i="6"/>
  <c r="BN301" i="6"/>
  <c r="BO301" i="6"/>
  <c r="BP301" i="6"/>
  <c r="BQ301" i="6"/>
  <c r="BR301" i="6"/>
  <c r="BS301" i="6"/>
  <c r="BT301" i="6"/>
  <c r="BU301" i="6"/>
  <c r="BV301" i="6"/>
  <c r="BX301" i="6"/>
  <c r="BY301" i="6"/>
  <c r="BZ301" i="6"/>
  <c r="CA301" i="6"/>
  <c r="CB301" i="6"/>
  <c r="CC301" i="6"/>
  <c r="CD301" i="6"/>
  <c r="CE301" i="6"/>
  <c r="CF301" i="6"/>
  <c r="CG301" i="6"/>
  <c r="CH301" i="6"/>
  <c r="CJ301" i="6"/>
  <c r="CK301" i="6"/>
  <c r="CL301" i="6"/>
  <c r="CM301" i="6"/>
  <c r="CN301" i="6"/>
  <c r="CO301" i="6"/>
  <c r="CP301" i="6"/>
  <c r="CQ301" i="6"/>
  <c r="CR301" i="6"/>
  <c r="CS301" i="6"/>
  <c r="CT301" i="6"/>
  <c r="AZ280" i="6"/>
  <c r="BA280" i="6"/>
  <c r="BB280" i="6"/>
  <c r="BC280" i="6"/>
  <c r="BD280" i="6"/>
  <c r="BE280" i="6"/>
  <c r="BF280" i="6"/>
  <c r="BG280" i="6"/>
  <c r="BH280" i="6"/>
  <c r="BI280" i="6"/>
  <c r="BJ280" i="6"/>
  <c r="BL280" i="6"/>
  <c r="BM280" i="6"/>
  <c r="BN280" i="6"/>
  <c r="BO280" i="6"/>
  <c r="BP280" i="6"/>
  <c r="BQ280" i="6"/>
  <c r="BR280" i="6"/>
  <c r="BS280" i="6"/>
  <c r="BT280" i="6"/>
  <c r="BU280" i="6"/>
  <c r="BV280" i="6"/>
  <c r="AZ264" i="6"/>
  <c r="BA264" i="6"/>
  <c r="BB264" i="6"/>
  <c r="BC264" i="6"/>
  <c r="BD264" i="6"/>
  <c r="BE264" i="6"/>
  <c r="BF264" i="6"/>
  <c r="BG264" i="6"/>
  <c r="BH264" i="6"/>
  <c r="BI264" i="6"/>
  <c r="BJ264" i="6"/>
  <c r="BL264" i="6"/>
  <c r="BM264" i="6"/>
  <c r="BN264" i="6"/>
  <c r="BO264" i="6"/>
  <c r="BP264" i="6"/>
  <c r="BQ264" i="6"/>
  <c r="BR264" i="6"/>
  <c r="BS264" i="6"/>
  <c r="BT264" i="6"/>
  <c r="BU264" i="6"/>
  <c r="BV264" i="6"/>
  <c r="BX264" i="6"/>
  <c r="BY264" i="6"/>
  <c r="BZ264" i="6"/>
  <c r="CA264" i="6"/>
  <c r="CB264" i="6"/>
  <c r="CC264" i="6"/>
  <c r="CD264" i="6"/>
  <c r="CE264" i="6"/>
  <c r="CF264" i="6"/>
  <c r="CG264" i="6"/>
  <c r="CH264" i="6"/>
  <c r="CJ264" i="6"/>
  <c r="CK264" i="6"/>
  <c r="CL264" i="6"/>
  <c r="CM264" i="6"/>
  <c r="CN264" i="6"/>
  <c r="CO264" i="6"/>
  <c r="CP264" i="6"/>
  <c r="CQ264" i="6"/>
  <c r="CR264" i="6"/>
  <c r="CS264" i="6"/>
  <c r="CT264" i="6"/>
  <c r="AZ298" i="6"/>
  <c r="BA298" i="6"/>
  <c r="BB298" i="6"/>
  <c r="BC298" i="6"/>
  <c r="BD298" i="6"/>
  <c r="BE298" i="6"/>
  <c r="BF298" i="6"/>
  <c r="BG298" i="6"/>
  <c r="BH298" i="6"/>
  <c r="BI298" i="6"/>
  <c r="BJ298" i="6"/>
  <c r="AZ302" i="6"/>
  <c r="BA302" i="6"/>
  <c r="BB302" i="6"/>
  <c r="BC302" i="6"/>
  <c r="BD302" i="6"/>
  <c r="BE302" i="6"/>
  <c r="BF302" i="6"/>
  <c r="BG302" i="6"/>
  <c r="BH302" i="6"/>
  <c r="BI302" i="6"/>
  <c r="BJ302" i="6"/>
  <c r="BL302" i="6"/>
  <c r="BM302" i="6"/>
  <c r="BN302" i="6"/>
  <c r="BO302" i="6"/>
  <c r="BP302" i="6"/>
  <c r="BQ302" i="6"/>
  <c r="BR302" i="6"/>
  <c r="BS302" i="6"/>
  <c r="BT302" i="6"/>
  <c r="BU302" i="6"/>
  <c r="BV302" i="6"/>
  <c r="BX302" i="6"/>
  <c r="BY302" i="6"/>
  <c r="BZ302" i="6"/>
  <c r="CA302" i="6"/>
  <c r="CB302" i="6"/>
  <c r="CC302" i="6"/>
  <c r="CD302" i="6"/>
  <c r="CE302" i="6"/>
  <c r="CF302" i="6"/>
  <c r="CG302" i="6"/>
  <c r="CH302" i="6"/>
  <c r="CJ302" i="6"/>
  <c r="CK302" i="6"/>
  <c r="CL302" i="6"/>
  <c r="CM302" i="6"/>
  <c r="CN302" i="6"/>
  <c r="CO302" i="6"/>
  <c r="CP302" i="6"/>
  <c r="CQ302" i="6"/>
  <c r="CR302" i="6"/>
  <c r="CS302" i="6"/>
  <c r="CT302" i="6"/>
  <c r="BL278" i="6"/>
  <c r="BM278" i="6"/>
  <c r="BN278" i="6"/>
  <c r="BO278" i="6"/>
  <c r="BP278" i="6"/>
  <c r="BQ278" i="6"/>
  <c r="BR278" i="6"/>
  <c r="BS278" i="6"/>
  <c r="BT278" i="6"/>
  <c r="BU278" i="6"/>
  <c r="BV278" i="6"/>
  <c r="BX278" i="6"/>
  <c r="BY278" i="6"/>
  <c r="BZ278" i="6"/>
  <c r="CA278" i="6"/>
  <c r="CB278" i="6"/>
  <c r="CC278" i="6"/>
  <c r="CD278" i="6"/>
  <c r="CE278" i="6"/>
  <c r="CF278" i="6"/>
  <c r="CG278" i="6"/>
  <c r="CH278" i="6"/>
  <c r="CJ278" i="6"/>
  <c r="CK278" i="6"/>
  <c r="CL278" i="6"/>
  <c r="CM278" i="6"/>
  <c r="CN278" i="6"/>
  <c r="CO278" i="6"/>
  <c r="CP278" i="6"/>
  <c r="CQ278" i="6"/>
  <c r="CR278" i="6"/>
  <c r="CS278" i="6"/>
  <c r="CT278" i="6"/>
  <c r="BL298" i="6"/>
  <c r="BM298" i="6"/>
  <c r="BN298" i="6"/>
  <c r="BO298" i="6"/>
  <c r="BP298" i="6"/>
  <c r="BQ298" i="6"/>
  <c r="BR298" i="6"/>
  <c r="BS298" i="6"/>
  <c r="BT298" i="6"/>
  <c r="BU298" i="6"/>
  <c r="BV298" i="6"/>
  <c r="BX298" i="6"/>
  <c r="BY298" i="6"/>
  <c r="BZ298" i="6"/>
  <c r="CA298" i="6"/>
  <c r="CB298" i="6"/>
  <c r="CC298" i="6"/>
  <c r="CD298" i="6"/>
  <c r="CE298" i="6"/>
  <c r="CF298" i="6"/>
  <c r="CG298" i="6"/>
  <c r="CH298" i="6"/>
  <c r="CJ298" i="6"/>
  <c r="CK298" i="6"/>
  <c r="CL298" i="6"/>
  <c r="CM298" i="6"/>
  <c r="CN298" i="6"/>
  <c r="CO298" i="6"/>
  <c r="CP298" i="6"/>
  <c r="CQ298" i="6"/>
  <c r="CR298" i="6"/>
  <c r="CS298" i="6"/>
  <c r="CT298" i="6"/>
  <c r="AZ299" i="6"/>
  <c r="BA299" i="6"/>
  <c r="BB299" i="6"/>
  <c r="BC299" i="6"/>
  <c r="BD299" i="6"/>
  <c r="BE299" i="6"/>
  <c r="BF299" i="6"/>
  <c r="BG299" i="6"/>
  <c r="BH299" i="6"/>
  <c r="BI299" i="6"/>
  <c r="BJ299" i="6"/>
  <c r="BL299" i="6"/>
  <c r="BM299" i="6"/>
  <c r="BN299" i="6"/>
  <c r="BO299" i="6"/>
  <c r="BP299" i="6"/>
  <c r="BQ299" i="6"/>
  <c r="BR299" i="6"/>
  <c r="BS299" i="6"/>
  <c r="BT299" i="6"/>
  <c r="BU299" i="6"/>
  <c r="BV299" i="6"/>
  <c r="BX299" i="6"/>
  <c r="BY299" i="6"/>
  <c r="BZ299" i="6"/>
  <c r="CA299" i="6"/>
  <c r="CB299" i="6"/>
  <c r="CC299" i="6"/>
  <c r="CD299" i="6"/>
  <c r="CE299" i="6"/>
  <c r="CF299" i="6"/>
  <c r="CG299" i="6"/>
  <c r="CH299" i="6"/>
  <c r="CJ299" i="6"/>
  <c r="CK299" i="6"/>
  <c r="CL299" i="6"/>
  <c r="CM299" i="6"/>
  <c r="CN299" i="6"/>
  <c r="CO299" i="6"/>
  <c r="CP299" i="6"/>
  <c r="CQ299" i="6"/>
  <c r="CR299" i="6"/>
  <c r="CS299" i="6"/>
  <c r="CT299" i="6"/>
  <c r="AZ303" i="6"/>
  <c r="BA303" i="6"/>
  <c r="BB303" i="6"/>
  <c r="BC303" i="6"/>
  <c r="BD303" i="6"/>
  <c r="BE303" i="6"/>
  <c r="BF303" i="6"/>
  <c r="BG303" i="6"/>
  <c r="BH303" i="6"/>
  <c r="BI303" i="6"/>
  <c r="BJ303" i="6"/>
  <c r="BL303" i="6"/>
  <c r="BM303" i="6"/>
  <c r="BN303" i="6"/>
  <c r="BO303" i="6"/>
  <c r="BP303" i="6"/>
  <c r="BQ303" i="6"/>
  <c r="BR303" i="6"/>
  <c r="BS303" i="6"/>
  <c r="BT303" i="6"/>
  <c r="BU303" i="6"/>
  <c r="BV303" i="6"/>
  <c r="BX303" i="6"/>
  <c r="BY303" i="6"/>
  <c r="BZ303" i="6"/>
  <c r="CA303" i="6"/>
  <c r="CB303" i="6"/>
  <c r="CC303" i="6"/>
  <c r="CD303" i="6"/>
  <c r="CE303" i="6"/>
  <c r="CF303" i="6"/>
  <c r="CG303" i="6"/>
  <c r="CH303" i="6"/>
  <c r="CJ303" i="6"/>
  <c r="CK303" i="6"/>
  <c r="CL303" i="6"/>
  <c r="CM303" i="6"/>
  <c r="CN303" i="6"/>
  <c r="CO303" i="6"/>
  <c r="CP303" i="6"/>
  <c r="CQ303" i="6"/>
  <c r="CR303" i="6"/>
  <c r="CS303" i="6"/>
  <c r="CT303" i="6"/>
  <c r="BX280" i="6"/>
  <c r="BY280" i="6"/>
  <c r="BZ280" i="6"/>
  <c r="CA280" i="6"/>
  <c r="CB280" i="6"/>
  <c r="CC280" i="6"/>
  <c r="CD280" i="6"/>
  <c r="CE280" i="6"/>
  <c r="CF280" i="6"/>
  <c r="CG280" i="6"/>
  <c r="CH280" i="6"/>
  <c r="CJ280" i="6"/>
  <c r="CK280" i="6"/>
  <c r="CL280" i="6"/>
  <c r="CM280" i="6"/>
  <c r="CN280" i="6"/>
  <c r="CO280" i="6"/>
  <c r="CP280" i="6"/>
  <c r="CQ280" i="6"/>
  <c r="CR280" i="6"/>
  <c r="CS280" i="6"/>
  <c r="CT280" i="6"/>
  <c r="AZ277" i="6"/>
  <c r="BA277" i="6"/>
  <c r="BB277" i="6"/>
  <c r="BC277" i="6"/>
  <c r="BD277" i="6"/>
  <c r="BE277" i="6"/>
  <c r="BF277" i="6"/>
  <c r="BG277" i="6"/>
  <c r="BH277" i="6"/>
  <c r="BI277" i="6"/>
  <c r="BJ277" i="6"/>
  <c r="BL277" i="6"/>
  <c r="BM277" i="6"/>
  <c r="BN277" i="6"/>
  <c r="BO277" i="6"/>
  <c r="BP277" i="6"/>
  <c r="BQ277" i="6"/>
  <c r="BR277" i="6"/>
  <c r="BS277" i="6"/>
  <c r="BT277" i="6"/>
  <c r="BU277" i="6"/>
  <c r="BV277" i="6"/>
  <c r="BX277" i="6"/>
  <c r="BY277" i="6"/>
  <c r="BZ277" i="6"/>
  <c r="CA277" i="6"/>
  <c r="CB277" i="6"/>
  <c r="CC277" i="6"/>
  <c r="CD277" i="6"/>
  <c r="CE277" i="6"/>
  <c r="CF277" i="6"/>
  <c r="CG277" i="6"/>
  <c r="CH277" i="6"/>
  <c r="CJ277" i="6"/>
  <c r="CK277" i="6"/>
  <c r="CL277" i="6"/>
  <c r="CM277" i="6"/>
  <c r="CN277" i="6"/>
  <c r="CO277" i="6"/>
  <c r="CP277" i="6"/>
  <c r="CQ277" i="6"/>
  <c r="CR277" i="6"/>
  <c r="CS277" i="6"/>
  <c r="CT277" i="6"/>
  <c r="AZ276" i="6"/>
  <c r="BA276" i="6"/>
  <c r="BB276" i="6"/>
  <c r="BC276" i="6"/>
  <c r="BD276" i="6"/>
  <c r="BE276" i="6"/>
  <c r="BF276" i="6"/>
  <c r="BG276" i="6"/>
  <c r="BH276" i="6"/>
  <c r="BI276" i="6"/>
  <c r="BJ276" i="6"/>
  <c r="BL276" i="6"/>
  <c r="BM276" i="6"/>
  <c r="BN276" i="6"/>
  <c r="BO276" i="6"/>
  <c r="BP276" i="6"/>
  <c r="BQ276" i="6"/>
  <c r="BR276" i="6"/>
  <c r="BS276" i="6"/>
  <c r="BT276" i="6"/>
  <c r="BU276" i="6"/>
  <c r="BV276" i="6"/>
  <c r="BX276" i="6"/>
  <c r="BY276" i="6"/>
  <c r="BZ276" i="6"/>
  <c r="CA276" i="6"/>
  <c r="CB276" i="6"/>
  <c r="CC276" i="6"/>
  <c r="CD276" i="6"/>
  <c r="CE276" i="6"/>
  <c r="CF276" i="6"/>
  <c r="CG276" i="6"/>
  <c r="CH276" i="6"/>
  <c r="CJ276" i="6"/>
  <c r="CK276" i="6"/>
  <c r="CL276" i="6"/>
  <c r="CM276" i="6"/>
  <c r="CN276" i="6"/>
  <c r="CO276" i="6"/>
  <c r="CP276" i="6"/>
  <c r="CQ276" i="6"/>
  <c r="CR276" i="6"/>
  <c r="CS276" i="6"/>
  <c r="CT276" i="6"/>
  <c r="BL281" i="6"/>
  <c r="BM281" i="6"/>
  <c r="BN281" i="6"/>
  <c r="BO281" i="6"/>
  <c r="BP281" i="6"/>
  <c r="BQ281" i="6"/>
  <c r="BR281" i="6"/>
  <c r="BS281" i="6"/>
  <c r="BT281" i="6"/>
  <c r="BU281" i="6"/>
  <c r="BV281" i="6"/>
  <c r="BX281" i="6"/>
  <c r="BY281" i="6"/>
  <c r="BZ281" i="6"/>
  <c r="CA281" i="6"/>
  <c r="CB281" i="6"/>
  <c r="CC281" i="6"/>
  <c r="CD281" i="6"/>
  <c r="CE281" i="6"/>
  <c r="CF281" i="6"/>
  <c r="CG281" i="6"/>
  <c r="CH281" i="6"/>
  <c r="CJ281" i="6"/>
  <c r="CK281" i="6"/>
  <c r="CL281" i="6"/>
  <c r="CM281" i="6"/>
  <c r="CN281" i="6"/>
  <c r="CO281" i="6"/>
  <c r="CP281" i="6"/>
  <c r="CQ281" i="6"/>
  <c r="CR281" i="6"/>
  <c r="CS281" i="6"/>
  <c r="CT281" i="6"/>
  <c r="AU282" i="6"/>
  <c r="AV282" i="6"/>
  <c r="AW282" i="6"/>
  <c r="AX282" i="6"/>
  <c r="AZ282" i="6"/>
  <c r="BA282" i="6"/>
  <c r="BB282" i="6"/>
  <c r="BC282" i="6"/>
  <c r="BD282" i="6"/>
  <c r="BE282" i="6"/>
  <c r="BF282" i="6"/>
  <c r="BG282" i="6"/>
  <c r="BH282" i="6"/>
  <c r="BI282" i="6"/>
  <c r="BJ282" i="6"/>
  <c r="BL282" i="6"/>
  <c r="BM282" i="6"/>
  <c r="BN282" i="6"/>
  <c r="BO282" i="6"/>
  <c r="BP282" i="6"/>
  <c r="BQ282" i="6"/>
  <c r="BR282" i="6"/>
  <c r="BS282" i="6"/>
  <c r="BT282" i="6"/>
  <c r="BU282" i="6"/>
  <c r="BV282" i="6"/>
  <c r="BX282" i="6"/>
  <c r="BY282" i="6"/>
  <c r="BZ282" i="6"/>
  <c r="CA282" i="6"/>
  <c r="CB282" i="6"/>
  <c r="CC282" i="6"/>
  <c r="CD282" i="6"/>
  <c r="CE282" i="6"/>
  <c r="CF282" i="6"/>
  <c r="CG282" i="6"/>
  <c r="CH282" i="6"/>
  <c r="CJ282" i="6"/>
  <c r="CK282" i="6"/>
  <c r="CL282" i="6"/>
  <c r="CM282" i="6"/>
  <c r="CN282" i="6"/>
  <c r="CO282" i="6"/>
  <c r="CP282" i="6"/>
  <c r="CQ282" i="6"/>
  <c r="CR282" i="6"/>
  <c r="CS282" i="6"/>
  <c r="CT282" i="6"/>
  <c r="AQ275" i="6"/>
  <c r="AR275" i="6"/>
  <c r="AS275" i="6"/>
  <c r="AT275" i="6"/>
  <c r="AU275" i="6"/>
  <c r="AV275" i="6"/>
  <c r="AW275" i="6"/>
  <c r="AX275" i="6"/>
  <c r="AZ275" i="6"/>
  <c r="BA275" i="6"/>
  <c r="BB275" i="6"/>
  <c r="BC275" i="6"/>
  <c r="BD275" i="6"/>
  <c r="BE275" i="6"/>
  <c r="BF275" i="6"/>
  <c r="BG275" i="6"/>
  <c r="BH275" i="6"/>
  <c r="BI275" i="6"/>
  <c r="BJ275" i="6"/>
  <c r="BL275" i="6"/>
  <c r="BM275" i="6"/>
  <c r="BN275" i="6"/>
  <c r="BO275" i="6"/>
  <c r="BP275" i="6"/>
  <c r="BQ275" i="6"/>
  <c r="BR275" i="6"/>
  <c r="BS275" i="6"/>
  <c r="BT275" i="6"/>
  <c r="BU275" i="6"/>
  <c r="BV275" i="6"/>
  <c r="BX275" i="6"/>
  <c r="BY275" i="6"/>
  <c r="BZ275" i="6"/>
  <c r="CA275" i="6"/>
  <c r="CB275" i="6"/>
  <c r="CC275" i="6"/>
  <c r="CD275" i="6"/>
  <c r="CE275" i="6"/>
  <c r="CF275" i="6"/>
  <c r="CG275" i="6"/>
  <c r="CH275" i="6"/>
  <c r="CJ275" i="6"/>
  <c r="CK275" i="6"/>
  <c r="CL275" i="6"/>
  <c r="CM275" i="6"/>
  <c r="CN275" i="6"/>
  <c r="CO275" i="6"/>
  <c r="CP275" i="6"/>
  <c r="CQ275" i="6"/>
  <c r="CR275" i="6"/>
  <c r="CS275" i="6"/>
  <c r="CT275" i="6"/>
  <c r="AS283" i="6"/>
  <c r="AT283" i="6"/>
  <c r="AU283" i="6"/>
  <c r="AV283" i="6"/>
  <c r="AW283" i="6"/>
  <c r="AX283" i="6"/>
  <c r="AZ283" i="6"/>
  <c r="BA283" i="6"/>
  <c r="BB283" i="6"/>
  <c r="BC283" i="6"/>
  <c r="BD283" i="6"/>
  <c r="BE283" i="6"/>
  <c r="BF283" i="6"/>
  <c r="BG283" i="6"/>
  <c r="BH283" i="6"/>
  <c r="BI283" i="6"/>
  <c r="BJ283" i="6"/>
  <c r="BL283" i="6"/>
  <c r="BM283" i="6"/>
  <c r="BN283" i="6"/>
  <c r="BO283" i="6"/>
  <c r="BP283" i="6"/>
  <c r="BQ283" i="6"/>
  <c r="BR283" i="6"/>
  <c r="BS283" i="6"/>
  <c r="BT283" i="6"/>
  <c r="BU283" i="6"/>
  <c r="BV283" i="6"/>
  <c r="BX283" i="6"/>
  <c r="BY283" i="6"/>
  <c r="BZ283" i="6"/>
  <c r="CA283" i="6"/>
  <c r="CB283" i="6"/>
  <c r="CC283" i="6"/>
  <c r="CD283" i="6"/>
  <c r="CE283" i="6"/>
  <c r="CF283" i="6"/>
  <c r="CG283" i="6"/>
  <c r="CH283" i="6"/>
  <c r="CJ283" i="6"/>
  <c r="CK283" i="6"/>
  <c r="CL283" i="6"/>
  <c r="CM283" i="6"/>
  <c r="CN283" i="6"/>
  <c r="CO283" i="6"/>
  <c r="CP283" i="6"/>
  <c r="CQ283" i="6"/>
  <c r="CR283" i="6"/>
  <c r="CS283" i="6"/>
  <c r="CT283" i="6"/>
  <c r="AP279" i="6"/>
  <c r="AQ279" i="6"/>
  <c r="AR279" i="6"/>
  <c r="AS279" i="6"/>
  <c r="AT279" i="6"/>
  <c r="AU279" i="6"/>
  <c r="AV279" i="6"/>
  <c r="AW279" i="6"/>
  <c r="AX279" i="6"/>
  <c r="AZ279" i="6"/>
  <c r="BA279" i="6"/>
  <c r="BB279" i="6"/>
  <c r="BC279" i="6"/>
  <c r="BD279" i="6"/>
  <c r="BE279" i="6"/>
  <c r="BF279" i="6"/>
  <c r="BG279" i="6"/>
  <c r="BH279" i="6"/>
  <c r="BI279" i="6"/>
  <c r="BJ279" i="6"/>
  <c r="BL279" i="6"/>
  <c r="BM279" i="6"/>
  <c r="BN279" i="6"/>
  <c r="BO279" i="6"/>
  <c r="BP279" i="6"/>
  <c r="BQ279" i="6"/>
  <c r="BR279" i="6"/>
  <c r="BS279" i="6"/>
  <c r="BT279" i="6"/>
  <c r="BU279" i="6"/>
  <c r="BV279" i="6"/>
  <c r="BX279" i="6"/>
  <c r="BY279" i="6"/>
  <c r="BZ279" i="6"/>
  <c r="CA279" i="6"/>
  <c r="CB279" i="6"/>
  <c r="CC279" i="6"/>
  <c r="CD279" i="6"/>
  <c r="CE279" i="6"/>
  <c r="CF279" i="6"/>
  <c r="CG279" i="6"/>
  <c r="CH279" i="6"/>
  <c r="CJ279" i="6"/>
  <c r="CK279" i="6"/>
  <c r="CL279" i="6"/>
  <c r="CM279" i="6"/>
  <c r="CN279" i="6"/>
  <c r="CO279" i="6"/>
  <c r="CP279" i="6"/>
  <c r="CQ279" i="6"/>
  <c r="CR279" i="6"/>
  <c r="CS279" i="6"/>
  <c r="CT279" i="6"/>
  <c r="CJ270" i="6"/>
  <c r="CK270" i="6"/>
  <c r="CL270" i="6"/>
  <c r="CM270" i="6"/>
  <c r="CN270" i="6"/>
  <c r="CO270" i="6"/>
  <c r="CP270" i="6"/>
  <c r="CQ270" i="6"/>
  <c r="CR270" i="6"/>
  <c r="CS270" i="6"/>
  <c r="CT270" i="6"/>
  <c r="BL265" i="6"/>
  <c r="BM265" i="6"/>
  <c r="BN265" i="6"/>
  <c r="BO265" i="6"/>
  <c r="BP265" i="6"/>
  <c r="BQ265" i="6"/>
  <c r="BR265" i="6"/>
  <c r="BS265" i="6"/>
  <c r="BT265" i="6"/>
  <c r="BU265" i="6"/>
  <c r="BV265" i="6"/>
  <c r="BX265" i="6"/>
  <c r="BY265" i="6"/>
  <c r="BZ265" i="6"/>
  <c r="CA265" i="6"/>
  <c r="CB265" i="6"/>
  <c r="CC265" i="6"/>
  <c r="CD265" i="6"/>
  <c r="CE265" i="6"/>
  <c r="CF265" i="6"/>
  <c r="CG265" i="6"/>
  <c r="CH265" i="6"/>
  <c r="CJ265" i="6"/>
  <c r="CK265" i="6"/>
  <c r="CL265" i="6"/>
  <c r="CM265" i="6"/>
  <c r="CN265" i="6"/>
  <c r="CO265" i="6"/>
  <c r="CP265" i="6"/>
  <c r="CQ265" i="6"/>
  <c r="CR265" i="6"/>
  <c r="CS265" i="6"/>
  <c r="CT265" i="6"/>
  <c r="AZ272" i="6"/>
  <c r="BA272" i="6"/>
  <c r="BB272" i="6"/>
  <c r="BC272" i="6"/>
  <c r="BD272" i="6"/>
  <c r="BE272" i="6"/>
  <c r="BF272" i="6"/>
  <c r="BG272" i="6"/>
  <c r="BH272" i="6"/>
  <c r="BI272" i="6"/>
  <c r="BJ272" i="6"/>
  <c r="BL272" i="6"/>
  <c r="BM272" i="6"/>
  <c r="BN272" i="6"/>
  <c r="BO272" i="6"/>
  <c r="BP272" i="6"/>
  <c r="BQ272" i="6"/>
  <c r="BR272" i="6"/>
  <c r="BS272" i="6"/>
  <c r="BT272" i="6"/>
  <c r="BU272" i="6"/>
  <c r="BV272" i="6"/>
  <c r="BX272" i="6"/>
  <c r="BY272" i="6"/>
  <c r="BZ272" i="6"/>
  <c r="CA272" i="6"/>
  <c r="CB272" i="6"/>
  <c r="CC272" i="6"/>
  <c r="CD272" i="6"/>
  <c r="CE272" i="6"/>
  <c r="CF272" i="6"/>
  <c r="CG272" i="6"/>
  <c r="CH272" i="6"/>
  <c r="CJ272" i="6"/>
  <c r="CK272" i="6"/>
  <c r="CL272" i="6"/>
  <c r="CM272" i="6"/>
  <c r="CN272" i="6"/>
  <c r="CO272" i="6"/>
  <c r="CP272" i="6"/>
  <c r="CQ272" i="6"/>
  <c r="CR272" i="6"/>
  <c r="CS272" i="6"/>
  <c r="CT272" i="6"/>
  <c r="AT269" i="6"/>
  <c r="AU269" i="6"/>
  <c r="AV269" i="6"/>
  <c r="AW269" i="6"/>
  <c r="AX269" i="6"/>
  <c r="AZ269" i="6"/>
  <c r="BA269" i="6"/>
  <c r="BB269" i="6"/>
  <c r="BC269" i="6"/>
  <c r="BD269" i="6"/>
  <c r="BE269" i="6"/>
  <c r="BF269" i="6"/>
  <c r="BG269" i="6"/>
  <c r="BH269" i="6"/>
  <c r="BI269" i="6"/>
  <c r="BJ269" i="6"/>
  <c r="BL269" i="6"/>
  <c r="BM269" i="6"/>
  <c r="BN269" i="6"/>
  <c r="BO269" i="6"/>
  <c r="BP269" i="6"/>
  <c r="BQ269" i="6"/>
  <c r="BR269" i="6"/>
  <c r="BS269" i="6"/>
  <c r="BT269" i="6"/>
  <c r="BU269" i="6"/>
  <c r="BV269" i="6"/>
  <c r="BX269" i="6"/>
  <c r="BY269" i="6"/>
  <c r="BZ269" i="6"/>
  <c r="CA269" i="6"/>
  <c r="CB269" i="6"/>
  <c r="CC269" i="6"/>
  <c r="CD269" i="6"/>
  <c r="CE269" i="6"/>
  <c r="CF269" i="6"/>
  <c r="CG269" i="6"/>
  <c r="CH269" i="6"/>
  <c r="CJ269" i="6"/>
  <c r="CK269" i="6"/>
  <c r="CL269" i="6"/>
  <c r="CM269" i="6"/>
  <c r="CN269" i="6"/>
  <c r="CO269" i="6"/>
  <c r="CP269" i="6"/>
  <c r="CQ269" i="6"/>
  <c r="CR269" i="6"/>
  <c r="CS269" i="6"/>
  <c r="CT269" i="6"/>
  <c r="AR267" i="6"/>
  <c r="AS267" i="6"/>
  <c r="AT267" i="6"/>
  <c r="AU267" i="6"/>
  <c r="AV267" i="6"/>
  <c r="AW267" i="6"/>
  <c r="AX267" i="6"/>
  <c r="AZ267" i="6"/>
  <c r="BA267" i="6"/>
  <c r="BB267" i="6"/>
  <c r="BC267" i="6"/>
  <c r="BD267" i="6"/>
  <c r="BE267" i="6"/>
  <c r="BF267" i="6"/>
  <c r="BG267" i="6"/>
  <c r="BH267" i="6"/>
  <c r="BI267" i="6"/>
  <c r="BJ267" i="6"/>
  <c r="BL267" i="6"/>
  <c r="BM267" i="6"/>
  <c r="BN267" i="6"/>
  <c r="BO267" i="6"/>
  <c r="BP267" i="6"/>
  <c r="BQ267" i="6"/>
  <c r="BR267" i="6"/>
  <c r="BS267" i="6"/>
  <c r="BT267" i="6"/>
  <c r="BU267" i="6"/>
  <c r="BV267" i="6"/>
  <c r="BX267" i="6"/>
  <c r="BY267" i="6"/>
  <c r="BZ267" i="6"/>
  <c r="CA267" i="6"/>
  <c r="CB267" i="6"/>
  <c r="CC267" i="6"/>
  <c r="CD267" i="6"/>
  <c r="CE267" i="6"/>
  <c r="CF267" i="6"/>
  <c r="CG267" i="6"/>
  <c r="CH267" i="6"/>
  <c r="CJ267" i="6"/>
  <c r="CK267" i="6"/>
  <c r="CL267" i="6"/>
  <c r="CM267" i="6"/>
  <c r="CN267" i="6"/>
  <c r="CO267" i="6"/>
  <c r="CP267" i="6"/>
  <c r="CQ267" i="6"/>
  <c r="CR267" i="6"/>
  <c r="CS267" i="6"/>
  <c r="CT267" i="6"/>
  <c r="AV268" i="6"/>
  <c r="AW268" i="6"/>
  <c r="AX268" i="6"/>
  <c r="AZ268" i="6"/>
  <c r="BA268" i="6"/>
  <c r="BB268" i="6"/>
  <c r="BC268" i="6"/>
  <c r="BD268" i="6"/>
  <c r="BE268" i="6"/>
  <c r="BF268" i="6"/>
  <c r="BG268" i="6"/>
  <c r="BH268" i="6"/>
  <c r="BI268" i="6"/>
  <c r="BJ268" i="6"/>
  <c r="BL268" i="6"/>
  <c r="BM268" i="6"/>
  <c r="BN268" i="6"/>
  <c r="BO268" i="6"/>
  <c r="BP268" i="6"/>
  <c r="BQ268" i="6"/>
  <c r="BR268" i="6"/>
  <c r="BS268" i="6"/>
  <c r="BT268" i="6"/>
  <c r="BU268" i="6"/>
  <c r="BV268" i="6"/>
  <c r="BX268" i="6"/>
  <c r="BY268" i="6"/>
  <c r="BZ268" i="6"/>
  <c r="CA268" i="6"/>
  <c r="CB268" i="6"/>
  <c r="CC268" i="6"/>
  <c r="CD268" i="6"/>
  <c r="CE268" i="6"/>
  <c r="CF268" i="6"/>
  <c r="CG268" i="6"/>
  <c r="CH268" i="6"/>
  <c r="CJ268" i="6"/>
  <c r="CK268" i="6"/>
  <c r="CL268" i="6"/>
  <c r="CM268" i="6"/>
  <c r="CN268" i="6"/>
  <c r="CO268" i="6"/>
  <c r="CP268" i="6"/>
  <c r="CQ268" i="6"/>
  <c r="CR268" i="6"/>
  <c r="CS268" i="6"/>
  <c r="CT268" i="6"/>
  <c r="AU271" i="6"/>
  <c r="AV271" i="6"/>
  <c r="AW271" i="6"/>
  <c r="AX271" i="6"/>
  <c r="AZ271" i="6"/>
  <c r="BA271" i="6"/>
  <c r="BB271" i="6"/>
  <c r="BC271" i="6"/>
  <c r="BD271" i="6"/>
  <c r="BE271" i="6"/>
  <c r="BF271" i="6"/>
  <c r="BG271" i="6"/>
  <c r="BH271" i="6"/>
  <c r="BI271" i="6"/>
  <c r="BJ271" i="6"/>
  <c r="BL271" i="6"/>
  <c r="BM271" i="6"/>
  <c r="BN271" i="6"/>
  <c r="BO271" i="6"/>
  <c r="BP271" i="6"/>
  <c r="BQ271" i="6"/>
  <c r="BR271" i="6"/>
  <c r="BS271" i="6"/>
  <c r="BT271" i="6"/>
  <c r="BU271" i="6"/>
  <c r="BV271" i="6"/>
  <c r="BX271" i="6"/>
  <c r="BY271" i="6"/>
  <c r="BZ271" i="6"/>
  <c r="CA271" i="6"/>
  <c r="CB271" i="6"/>
  <c r="CC271" i="6"/>
  <c r="CD271" i="6"/>
  <c r="CE271" i="6"/>
  <c r="CF271" i="6"/>
  <c r="CG271" i="6"/>
  <c r="CH271" i="6"/>
  <c r="CJ271" i="6"/>
  <c r="CK271" i="6"/>
  <c r="CL271" i="6"/>
  <c r="CM271" i="6"/>
  <c r="CN271" i="6"/>
  <c r="CO271" i="6"/>
  <c r="CP271" i="6"/>
  <c r="CQ271" i="6"/>
  <c r="CR271" i="6"/>
  <c r="CS271" i="6"/>
  <c r="CT271" i="6"/>
  <c r="AZ306" i="6"/>
  <c r="AZ300" i="6"/>
  <c r="BA300" i="6"/>
  <c r="BB300" i="6"/>
  <c r="BC300" i="6"/>
  <c r="BD300" i="6"/>
  <c r="BE300" i="6"/>
  <c r="BF300" i="6"/>
  <c r="BG300" i="6"/>
  <c r="BH300" i="6"/>
  <c r="BI300" i="6"/>
  <c r="BJ300" i="6"/>
  <c r="BL300" i="6"/>
  <c r="BM300" i="6"/>
  <c r="BN300" i="6"/>
  <c r="BO300" i="6"/>
  <c r="BP300" i="6"/>
  <c r="BQ300" i="6"/>
  <c r="BR300" i="6"/>
  <c r="BS300" i="6"/>
  <c r="BT300" i="6"/>
  <c r="BU300" i="6"/>
  <c r="BV300" i="6"/>
  <c r="BX300" i="6"/>
  <c r="BY300" i="6"/>
  <c r="BZ300" i="6"/>
  <c r="CA300" i="6"/>
  <c r="CB300" i="6"/>
  <c r="CC300" i="6"/>
  <c r="CD300" i="6"/>
  <c r="CE300" i="6"/>
  <c r="CF300" i="6"/>
  <c r="CG300" i="6"/>
  <c r="CH300" i="6"/>
  <c r="CJ300" i="6"/>
  <c r="CK300" i="6"/>
  <c r="CL300" i="6"/>
  <c r="CM300" i="6"/>
  <c r="CN300" i="6"/>
  <c r="CO300" i="6"/>
  <c r="CP300" i="6"/>
  <c r="CQ300" i="6"/>
  <c r="CR300" i="6"/>
  <c r="CS300" i="6"/>
  <c r="CT300" i="6"/>
  <c r="AZ304" i="6"/>
  <c r="BA304" i="6"/>
  <c r="BB304" i="6"/>
  <c r="BC304" i="6"/>
  <c r="BD304" i="6"/>
  <c r="BE304" i="6"/>
  <c r="BF304" i="6"/>
  <c r="BG304" i="6"/>
  <c r="BH304" i="6"/>
  <c r="BI304" i="6"/>
  <c r="BJ304" i="6"/>
  <c r="BL304" i="6"/>
  <c r="BM304" i="6"/>
  <c r="BN304" i="6"/>
  <c r="BO304" i="6"/>
  <c r="BP304" i="6"/>
  <c r="BQ304" i="6"/>
  <c r="BR304" i="6"/>
  <c r="BS304" i="6"/>
  <c r="BT304" i="6"/>
  <c r="BU304" i="6"/>
  <c r="BV304" i="6"/>
  <c r="BX304" i="6"/>
  <c r="BY304" i="6"/>
  <c r="BZ304" i="6"/>
  <c r="CA304" i="6"/>
  <c r="CB304" i="6"/>
  <c r="CC304" i="6"/>
  <c r="CD304" i="6"/>
  <c r="CE304" i="6"/>
  <c r="CF304" i="6"/>
  <c r="CG304" i="6"/>
  <c r="CH304" i="6"/>
  <c r="CJ304" i="6"/>
  <c r="CK304" i="6"/>
  <c r="CL304" i="6"/>
  <c r="CM304" i="6"/>
  <c r="CN304" i="6"/>
  <c r="CO304" i="6"/>
  <c r="CP304" i="6"/>
  <c r="CQ304" i="6"/>
  <c r="CR304" i="6"/>
  <c r="CS304" i="6"/>
  <c r="CT304" i="6"/>
  <c r="AZ305" i="6"/>
  <c r="BA305" i="6"/>
  <c r="BB305" i="6"/>
  <c r="BC305" i="6"/>
  <c r="BD305" i="6"/>
  <c r="BE305" i="6"/>
  <c r="BF305" i="6"/>
  <c r="BG305" i="6"/>
  <c r="BH305" i="6"/>
  <c r="BI305" i="6"/>
  <c r="BJ305" i="6"/>
  <c r="BL305" i="6"/>
  <c r="BM305" i="6"/>
  <c r="BN305" i="6"/>
  <c r="BO305" i="6"/>
  <c r="BP305" i="6"/>
  <c r="BQ305" i="6"/>
  <c r="BR305" i="6"/>
  <c r="BS305" i="6"/>
  <c r="BT305" i="6"/>
  <c r="BU305" i="6"/>
  <c r="BV305" i="6"/>
  <c r="BX305" i="6"/>
  <c r="BY305" i="6"/>
  <c r="BZ305" i="6"/>
  <c r="CA305" i="6"/>
  <c r="CB305" i="6"/>
  <c r="CC305" i="6"/>
  <c r="CD305" i="6"/>
  <c r="CE305" i="6"/>
  <c r="CF305" i="6"/>
  <c r="CG305" i="6"/>
  <c r="CH305" i="6"/>
  <c r="CJ305" i="6"/>
  <c r="CK305" i="6"/>
  <c r="CL305" i="6"/>
  <c r="CM305" i="6"/>
  <c r="CN305" i="6"/>
  <c r="CO305" i="6"/>
  <c r="CP305" i="6"/>
  <c r="CQ305" i="6"/>
  <c r="CR305" i="6"/>
  <c r="CS305" i="6"/>
  <c r="CT305" i="6"/>
  <c r="CI295" i="6"/>
  <c r="CI294" i="6"/>
  <c r="CI293" i="6"/>
  <c r="CI292" i="6"/>
  <c r="CI291" i="6"/>
  <c r="CI290" i="6"/>
  <c r="CI289" i="6"/>
  <c r="CI288" i="6"/>
  <c r="CI287" i="6"/>
  <c r="BW295" i="6"/>
  <c r="BW294" i="6"/>
  <c r="BW293" i="6"/>
  <c r="BW292" i="6"/>
  <c r="BW291" i="6"/>
  <c r="BW290" i="6"/>
  <c r="BW289" i="6"/>
  <c r="BW288" i="6"/>
  <c r="BW287" i="6"/>
  <c r="BK295" i="6"/>
  <c r="BK294" i="6"/>
  <c r="BK293" i="6"/>
  <c r="BK292" i="6"/>
  <c r="BK291" i="6"/>
  <c r="BK290" i="6"/>
  <c r="BK289" i="6"/>
  <c r="BK288" i="6"/>
  <c r="BK287" i="6"/>
  <c r="AY295" i="6"/>
  <c r="AY294" i="6"/>
  <c r="AY293" i="6"/>
  <c r="AY292" i="6"/>
  <c r="AY291" i="6"/>
  <c r="AY290" i="6"/>
  <c r="AY289" i="6"/>
  <c r="AY288" i="6"/>
  <c r="AY287" i="6"/>
  <c r="AM295" i="6"/>
  <c r="AN295" i="6"/>
  <c r="AO295" i="6"/>
  <c r="AP295" i="6"/>
  <c r="AQ295" i="6"/>
  <c r="AR295" i="6"/>
  <c r="AS295" i="6"/>
  <c r="AT295" i="6"/>
  <c r="AU295" i="6"/>
  <c r="AV295" i="6"/>
  <c r="AW295" i="6"/>
  <c r="AX295" i="6"/>
  <c r="AM294" i="6"/>
  <c r="AN294" i="6"/>
  <c r="AO294" i="6"/>
  <c r="AP294" i="6"/>
  <c r="AQ294" i="6"/>
  <c r="AR294" i="6"/>
  <c r="AS294" i="6"/>
  <c r="AT294" i="6"/>
  <c r="AU294" i="6"/>
  <c r="AV294" i="6"/>
  <c r="AW294" i="6"/>
  <c r="AX294" i="6"/>
  <c r="AM293" i="6"/>
  <c r="AN293" i="6"/>
  <c r="AO293" i="6"/>
  <c r="AP293" i="6"/>
  <c r="AQ293" i="6"/>
  <c r="AR293" i="6"/>
  <c r="AS293" i="6"/>
  <c r="AT293" i="6"/>
  <c r="AU293" i="6"/>
  <c r="AV293" i="6"/>
  <c r="AW293" i="6"/>
  <c r="AX293" i="6"/>
  <c r="AM292" i="6"/>
  <c r="AN292" i="6"/>
  <c r="AO292" i="6"/>
  <c r="AP292" i="6"/>
  <c r="AQ292" i="6"/>
  <c r="AR292" i="6"/>
  <c r="AS292" i="6"/>
  <c r="AT292" i="6"/>
  <c r="AU292" i="6"/>
  <c r="AV292" i="6"/>
  <c r="AW292" i="6"/>
  <c r="AX292" i="6"/>
  <c r="AM291" i="6"/>
  <c r="AN291" i="6"/>
  <c r="AO291" i="6"/>
  <c r="AP291" i="6"/>
  <c r="AQ291" i="6"/>
  <c r="AR291" i="6"/>
  <c r="AS291" i="6"/>
  <c r="AT291" i="6"/>
  <c r="AU291" i="6"/>
  <c r="AV291" i="6"/>
  <c r="AW291" i="6"/>
  <c r="AX291" i="6"/>
  <c r="AM290" i="6"/>
  <c r="AN290" i="6"/>
  <c r="AO290" i="6"/>
  <c r="AP290" i="6"/>
  <c r="AQ290" i="6"/>
  <c r="AR290" i="6"/>
  <c r="AS290" i="6"/>
  <c r="AT290" i="6"/>
  <c r="AU290" i="6"/>
  <c r="AV290" i="6"/>
  <c r="AW290" i="6"/>
  <c r="AX290" i="6"/>
  <c r="AM289" i="6"/>
  <c r="AN289" i="6"/>
  <c r="AO289" i="6"/>
  <c r="AP289" i="6"/>
  <c r="AQ289" i="6"/>
  <c r="AR289" i="6"/>
  <c r="AS289" i="6"/>
  <c r="AT289" i="6"/>
  <c r="AU289" i="6"/>
  <c r="AV289" i="6"/>
  <c r="AW289" i="6"/>
  <c r="AX289" i="6"/>
  <c r="AM288" i="6"/>
  <c r="AN288" i="6"/>
  <c r="AO288" i="6"/>
  <c r="AP288" i="6"/>
  <c r="AQ288" i="6"/>
  <c r="AR288" i="6"/>
  <c r="AS288" i="6"/>
  <c r="AT288" i="6"/>
  <c r="AU288" i="6"/>
  <c r="AV288" i="6"/>
  <c r="AW288" i="6"/>
  <c r="AX288" i="6"/>
  <c r="AM287" i="6"/>
  <c r="AN287" i="6"/>
  <c r="AO287" i="6"/>
  <c r="AP287" i="6"/>
  <c r="AQ287" i="6"/>
  <c r="AR287" i="6"/>
  <c r="AS287" i="6"/>
  <c r="AT287" i="6"/>
  <c r="AU287" i="6"/>
  <c r="AV287" i="6"/>
  <c r="AW287" i="6"/>
  <c r="AX287" i="6"/>
  <c r="CI245" i="6"/>
  <c r="CO2" i="7"/>
  <c r="CP66" i="7"/>
  <c r="CP38" i="7"/>
  <c r="DX106" i="7"/>
  <c r="AH162" i="10"/>
  <c r="AG160" i="10"/>
  <c r="Y159" i="10"/>
  <c r="X157" i="10"/>
  <c r="DW106" i="7"/>
  <c r="FU140" i="7"/>
  <c r="FU150" i="7"/>
  <c r="FU199" i="7"/>
  <c r="FU208" i="7"/>
  <c r="FV215" i="7"/>
  <c r="AC156" i="10"/>
  <c r="AB154" i="10"/>
  <c r="FT222" i="7"/>
  <c r="KY184" i="8"/>
  <c r="KX186" i="8"/>
  <c r="KX185" i="8"/>
  <c r="AG86" i="10"/>
  <c r="AF85" i="10"/>
  <c r="AA193" i="14"/>
  <c r="V125" i="14"/>
  <c r="AA137" i="14"/>
  <c r="AA117" i="14"/>
  <c r="AA148" i="14"/>
  <c r="AA152" i="14"/>
  <c r="AA143" i="14"/>
  <c r="AA139" i="14"/>
  <c r="AA145" i="14"/>
  <c r="AA146" i="14"/>
  <c r="E175" i="2"/>
  <c r="AA141" i="14"/>
  <c r="E177" i="2"/>
  <c r="E174" i="2"/>
  <c r="E178" i="2"/>
  <c r="E176" i="2"/>
  <c r="X105" i="14"/>
  <c r="AA17" i="14"/>
  <c r="AA109" i="14"/>
  <c r="V124" i="14"/>
  <c r="AB97" i="14"/>
  <c r="Z15" i="14"/>
  <c r="Z107" i="14"/>
  <c r="AA114" i="14"/>
  <c r="AA19" i="14"/>
  <c r="AA111" i="14"/>
  <c r="Z297" i="14"/>
  <c r="Z102" i="14"/>
  <c r="AB51" i="14"/>
  <c r="AB49" i="14"/>
  <c r="Z195" i="14"/>
  <c r="AA77" i="14"/>
  <c r="AA47" i="14"/>
  <c r="AB79" i="14"/>
  <c r="AB81" i="14"/>
  <c r="S301" i="11"/>
  <c r="EA101" i="7"/>
  <c r="DZ104" i="7"/>
  <c r="CU338" i="6"/>
  <c r="G78" i="10"/>
  <c r="F76" i="10"/>
  <c r="U71" i="10"/>
  <c r="AG74" i="10"/>
  <c r="U60" i="10"/>
  <c r="IP49" i="8"/>
  <c r="S91" i="11"/>
  <c r="U65" i="10"/>
  <c r="AE75" i="10"/>
  <c r="AD73" i="10"/>
  <c r="R69" i="10"/>
  <c r="Q67" i="10"/>
  <c r="T68" i="10"/>
  <c r="Y141" i="10"/>
  <c r="X139" i="10"/>
  <c r="T150" i="10"/>
  <c r="U168" i="10"/>
  <c r="DY99" i="7"/>
  <c r="T100" i="12"/>
  <c r="T96" i="12"/>
  <c r="T75" i="12"/>
  <c r="S153" i="10"/>
  <c r="R151" i="10"/>
  <c r="JD81" i="8"/>
  <c r="JD86" i="8"/>
  <c r="JD82" i="8"/>
  <c r="AG233" i="11"/>
  <c r="SI75" i="8"/>
  <c r="SI85" i="8"/>
  <c r="QU73" i="8"/>
  <c r="QU83" i="8"/>
  <c r="QU74" i="8"/>
  <c r="QU84" i="8"/>
  <c r="DF63" i="8"/>
  <c r="DE65" i="8"/>
  <c r="DE64" i="8"/>
  <c r="U35" i="8"/>
  <c r="T37" i="8"/>
  <c r="T36" i="8"/>
  <c r="FV2" i="7"/>
  <c r="FU38" i="7"/>
  <c r="BY23" i="7"/>
  <c r="P890" i="4"/>
  <c r="Q890" i="4"/>
  <c r="R890" i="4"/>
  <c r="S890" i="4"/>
  <c r="T890" i="4"/>
  <c r="U890" i="4"/>
  <c r="V890" i="4"/>
  <c r="W890" i="4"/>
  <c r="X890" i="4"/>
  <c r="Y890" i="4"/>
  <c r="Z890" i="4"/>
  <c r="P894" i="4"/>
  <c r="P906" i="4"/>
  <c r="FT149" i="8"/>
  <c r="FS151" i="8"/>
  <c r="FS150" i="8"/>
  <c r="GQ18" i="8"/>
  <c r="GP20" i="8"/>
  <c r="GP19" i="8"/>
  <c r="DX133" i="7"/>
  <c r="T300" i="11"/>
  <c r="DN131" i="7"/>
  <c r="K167" i="10"/>
  <c r="X47" i="7"/>
  <c r="W50" i="7"/>
  <c r="P927" i="4"/>
  <c r="P921" i="4"/>
  <c r="Q921" i="4"/>
  <c r="R921" i="4"/>
  <c r="S921" i="4"/>
  <c r="T921" i="4"/>
  <c r="U921" i="4"/>
  <c r="V921" i="4"/>
  <c r="W921" i="4"/>
  <c r="X921" i="4"/>
  <c r="Y921" i="4"/>
  <c r="Z921" i="4"/>
  <c r="AA921" i="4"/>
  <c r="AB921" i="4"/>
  <c r="AC921" i="4"/>
  <c r="AD921" i="4"/>
  <c r="AE921" i="4"/>
  <c r="AF921" i="4"/>
  <c r="AG921" i="4"/>
  <c r="AH921" i="4"/>
  <c r="AI921" i="4"/>
  <c r="AJ921" i="4"/>
  <c r="AK921" i="4"/>
  <c r="AL921" i="4"/>
  <c r="AM921" i="4"/>
  <c r="AN921" i="4"/>
  <c r="AO921" i="4"/>
  <c r="AP921" i="4"/>
  <c r="AQ921" i="4"/>
  <c r="AR921" i="4"/>
  <c r="AS921" i="4"/>
  <c r="AT921" i="4"/>
  <c r="AU921" i="4"/>
  <c r="AV921" i="4"/>
  <c r="AW921" i="4"/>
  <c r="AX921" i="4"/>
  <c r="AY921" i="4"/>
  <c r="AZ921" i="4"/>
  <c r="BA921" i="4"/>
  <c r="BB921" i="4"/>
  <c r="BC921" i="4"/>
  <c r="BD921" i="4"/>
  <c r="BE921" i="4"/>
  <c r="BF921" i="4"/>
  <c r="BG921" i="4"/>
  <c r="BH921" i="4"/>
  <c r="BI921" i="4"/>
  <c r="BJ921" i="4"/>
  <c r="BK921" i="4"/>
  <c r="BL921" i="4"/>
  <c r="BM921" i="4"/>
  <c r="BN921" i="4"/>
  <c r="BO921" i="4"/>
  <c r="BP921" i="4"/>
  <c r="BQ921" i="4"/>
  <c r="BR921" i="4"/>
  <c r="BS921" i="4"/>
  <c r="BT921" i="4"/>
  <c r="BU921" i="4"/>
  <c r="BV921" i="4"/>
  <c r="O990" i="4"/>
  <c r="O932" i="4"/>
  <c r="O958" i="4"/>
  <c r="O898" i="4"/>
  <c r="P940" i="4"/>
  <c r="Q940" i="4"/>
  <c r="R940" i="4"/>
  <c r="S940" i="4"/>
  <c r="T940" i="4"/>
  <c r="U940" i="4"/>
  <c r="V940" i="4"/>
  <c r="W940" i="4"/>
  <c r="X940" i="4"/>
  <c r="Y940" i="4"/>
  <c r="Z940" i="4"/>
  <c r="AA940" i="4"/>
  <c r="AB940" i="4"/>
  <c r="AC940" i="4"/>
  <c r="AD940" i="4"/>
  <c r="AE940" i="4"/>
  <c r="AF940" i="4"/>
  <c r="AG940" i="4"/>
  <c r="AH940" i="4"/>
  <c r="AI940" i="4"/>
  <c r="AJ940" i="4"/>
  <c r="AK940" i="4"/>
  <c r="AL940" i="4"/>
  <c r="AM940" i="4"/>
  <c r="AN940" i="4"/>
  <c r="AO940" i="4"/>
  <c r="AP940" i="4"/>
  <c r="AQ940" i="4"/>
  <c r="AR940" i="4"/>
  <c r="AS940" i="4"/>
  <c r="AT940" i="4"/>
  <c r="AU940" i="4"/>
  <c r="AV940" i="4"/>
  <c r="AW940" i="4"/>
  <c r="AX940" i="4"/>
  <c r="AY940" i="4"/>
  <c r="AZ940" i="4"/>
  <c r="BA940" i="4"/>
  <c r="BB940" i="4"/>
  <c r="BC940" i="4"/>
  <c r="BD940" i="4"/>
  <c r="BE940" i="4"/>
  <c r="BF940" i="4"/>
  <c r="BG940" i="4"/>
  <c r="BH940" i="4"/>
  <c r="BI940" i="4"/>
  <c r="BJ940" i="4"/>
  <c r="BK940" i="4"/>
  <c r="BL940" i="4"/>
  <c r="BM940" i="4"/>
  <c r="BN940" i="4"/>
  <c r="BO940" i="4"/>
  <c r="BP940" i="4"/>
  <c r="BQ940" i="4"/>
  <c r="BR940" i="4"/>
  <c r="BS940" i="4"/>
  <c r="BT940" i="4"/>
  <c r="BU940" i="4"/>
  <c r="BV940" i="4"/>
  <c r="P982" i="4"/>
  <c r="Q982" i="4"/>
  <c r="R982" i="4"/>
  <c r="S982" i="4"/>
  <c r="T982" i="4"/>
  <c r="U982" i="4"/>
  <c r="V982" i="4"/>
  <c r="W982" i="4"/>
  <c r="X982" i="4"/>
  <c r="Y982" i="4"/>
  <c r="Z982" i="4"/>
  <c r="AA982" i="4"/>
  <c r="AB982" i="4"/>
  <c r="AC982" i="4"/>
  <c r="AD982" i="4"/>
  <c r="AE982" i="4"/>
  <c r="AF982" i="4"/>
  <c r="AG982" i="4"/>
  <c r="AH982" i="4"/>
  <c r="AI982" i="4"/>
  <c r="AJ982" i="4"/>
  <c r="AK982" i="4"/>
  <c r="AL982" i="4"/>
  <c r="AM982" i="4"/>
  <c r="AN982" i="4"/>
  <c r="AO982" i="4"/>
  <c r="AP982" i="4"/>
  <c r="AQ982" i="4"/>
  <c r="AR982" i="4"/>
  <c r="AS982" i="4"/>
  <c r="AT982" i="4"/>
  <c r="AU982" i="4"/>
  <c r="AV982" i="4"/>
  <c r="AW982" i="4"/>
  <c r="AX982" i="4"/>
  <c r="AY982" i="4"/>
  <c r="AZ982" i="4"/>
  <c r="BA982" i="4"/>
  <c r="BB982" i="4"/>
  <c r="BC982" i="4"/>
  <c r="BD982" i="4"/>
  <c r="BE982" i="4"/>
  <c r="BF982" i="4"/>
  <c r="BG982" i="4"/>
  <c r="BH982" i="4"/>
  <c r="BI982" i="4"/>
  <c r="BJ982" i="4"/>
  <c r="BK982" i="4"/>
  <c r="BL982" i="4"/>
  <c r="BM982" i="4"/>
  <c r="BN982" i="4"/>
  <c r="BO982" i="4"/>
  <c r="BP982" i="4"/>
  <c r="BQ982" i="4"/>
  <c r="BR982" i="4"/>
  <c r="BS982" i="4"/>
  <c r="BT982" i="4"/>
  <c r="BU982" i="4"/>
  <c r="BV982" i="4"/>
  <c r="P954" i="4"/>
  <c r="P986" i="4"/>
  <c r="P975" i="4"/>
  <c r="Q975" i="4"/>
  <c r="R975" i="4"/>
  <c r="S975" i="4"/>
  <c r="T975" i="4"/>
  <c r="U975" i="4"/>
  <c r="V975" i="4"/>
  <c r="W975" i="4"/>
  <c r="X975" i="4"/>
  <c r="Y975" i="4"/>
  <c r="Z975" i="4"/>
  <c r="AA975" i="4"/>
  <c r="AB975" i="4"/>
  <c r="AC975" i="4"/>
  <c r="AD975" i="4"/>
  <c r="AE975" i="4"/>
  <c r="AF975" i="4"/>
  <c r="AG975" i="4"/>
  <c r="AH975" i="4"/>
  <c r="AI975" i="4"/>
  <c r="AJ975" i="4"/>
  <c r="AK975" i="4"/>
  <c r="AL975" i="4"/>
  <c r="AM975" i="4"/>
  <c r="AN975" i="4"/>
  <c r="AO975" i="4"/>
  <c r="AP975" i="4"/>
  <c r="AQ975" i="4"/>
  <c r="AR975" i="4"/>
  <c r="AS975" i="4"/>
  <c r="AT975" i="4"/>
  <c r="AU975" i="4"/>
  <c r="AV975" i="4"/>
  <c r="AW975" i="4"/>
  <c r="AX975" i="4"/>
  <c r="AY975" i="4"/>
  <c r="AZ975" i="4"/>
  <c r="BA975" i="4"/>
  <c r="BB975" i="4"/>
  <c r="BC975" i="4"/>
  <c r="BD975" i="4"/>
  <c r="BE975" i="4"/>
  <c r="BF975" i="4"/>
  <c r="BG975" i="4"/>
  <c r="BH975" i="4"/>
  <c r="BI975" i="4"/>
  <c r="BJ975" i="4"/>
  <c r="BK975" i="4"/>
  <c r="BL975" i="4"/>
  <c r="BM975" i="4"/>
  <c r="BN975" i="4"/>
  <c r="BO975" i="4"/>
  <c r="BP975" i="4"/>
  <c r="BQ975" i="4"/>
  <c r="BR975" i="4"/>
  <c r="BS975" i="4"/>
  <c r="BT975" i="4"/>
  <c r="BU975" i="4"/>
  <c r="BV975" i="4"/>
  <c r="P915" i="4"/>
  <c r="Q915" i="4"/>
  <c r="R915" i="4"/>
  <c r="S915" i="4"/>
  <c r="T915" i="4"/>
  <c r="U915" i="4"/>
  <c r="V915" i="4"/>
  <c r="W915" i="4"/>
  <c r="X915" i="4"/>
  <c r="Y915" i="4"/>
  <c r="Z915" i="4"/>
  <c r="AA915" i="4"/>
  <c r="AB915" i="4"/>
  <c r="AC915" i="4"/>
  <c r="AD915" i="4"/>
  <c r="AE915" i="4"/>
  <c r="AF915" i="4"/>
  <c r="AG915" i="4"/>
  <c r="AH915" i="4"/>
  <c r="AI915" i="4"/>
  <c r="AJ915" i="4"/>
  <c r="AK915" i="4"/>
  <c r="AL915" i="4"/>
  <c r="AM915" i="4"/>
  <c r="AN915" i="4"/>
  <c r="AO915" i="4"/>
  <c r="AP915" i="4"/>
  <c r="AQ915" i="4"/>
  <c r="AR915" i="4"/>
  <c r="AS915" i="4"/>
  <c r="AT915" i="4"/>
  <c r="AU915" i="4"/>
  <c r="AV915" i="4"/>
  <c r="AW915" i="4"/>
  <c r="AX915" i="4"/>
  <c r="AY915" i="4"/>
  <c r="AZ915" i="4"/>
  <c r="BA915" i="4"/>
  <c r="BB915" i="4"/>
  <c r="BC915" i="4"/>
  <c r="BD915" i="4"/>
  <c r="BE915" i="4"/>
  <c r="BF915" i="4"/>
  <c r="BG915" i="4"/>
  <c r="BH915" i="4"/>
  <c r="BI915" i="4"/>
  <c r="BJ915" i="4"/>
  <c r="BK915" i="4"/>
  <c r="BL915" i="4"/>
  <c r="BM915" i="4"/>
  <c r="BN915" i="4"/>
  <c r="BO915" i="4"/>
  <c r="BP915" i="4"/>
  <c r="BQ915" i="4"/>
  <c r="BR915" i="4"/>
  <c r="BS915" i="4"/>
  <c r="BT915" i="4"/>
  <c r="BU915" i="4"/>
  <c r="BV915" i="4"/>
  <c r="BA306" i="6"/>
  <c r="AF1139" i="4"/>
  <c r="P966" i="4"/>
  <c r="CJ245" i="6"/>
  <c r="BK667" i="4"/>
  <c r="AO306" i="6"/>
  <c r="T1139" i="4"/>
  <c r="P1007" i="4"/>
  <c r="Q1007" i="4"/>
  <c r="R1007" i="4"/>
  <c r="S1007" i="4"/>
  <c r="T1007" i="4"/>
  <c r="U1007" i="4"/>
  <c r="V1007" i="4"/>
  <c r="W1007" i="4"/>
  <c r="X1007" i="4"/>
  <c r="Y1007" i="4"/>
  <c r="Z1007" i="4"/>
  <c r="AA1007" i="4"/>
  <c r="AB1007" i="4"/>
  <c r="AC1007" i="4"/>
  <c r="AD1007" i="4"/>
  <c r="AE1007" i="4"/>
  <c r="AF1007" i="4"/>
  <c r="AG1007" i="4"/>
  <c r="AH1007" i="4"/>
  <c r="AI1007" i="4"/>
  <c r="AJ1007" i="4"/>
  <c r="AK1007" i="4"/>
  <c r="AL1007" i="4"/>
  <c r="AM1007" i="4"/>
  <c r="AN1007" i="4"/>
  <c r="AO1007" i="4"/>
  <c r="AP1007" i="4"/>
  <c r="AQ1007" i="4"/>
  <c r="AR1007" i="4"/>
  <c r="AS1007" i="4"/>
  <c r="AT1007" i="4"/>
  <c r="AU1007" i="4"/>
  <c r="AV1007" i="4"/>
  <c r="AW1007" i="4"/>
  <c r="AX1007" i="4"/>
  <c r="AY1007" i="4"/>
  <c r="AZ1007" i="4"/>
  <c r="BA1007" i="4"/>
  <c r="BB1007" i="4"/>
  <c r="BC1007" i="4"/>
  <c r="BD1007" i="4"/>
  <c r="BE1007" i="4"/>
  <c r="BF1007" i="4"/>
  <c r="BG1007" i="4"/>
  <c r="BH1007" i="4"/>
  <c r="BI1007" i="4"/>
  <c r="BJ1007" i="4"/>
  <c r="BK1007" i="4"/>
  <c r="BL1007" i="4"/>
  <c r="BM1007" i="4"/>
  <c r="BN1007" i="4"/>
  <c r="BO1007" i="4"/>
  <c r="BP1007" i="4"/>
  <c r="BQ1007" i="4"/>
  <c r="BR1007" i="4"/>
  <c r="BS1007" i="4"/>
  <c r="BT1007" i="4"/>
  <c r="BU1007" i="4"/>
  <c r="BV1007" i="4"/>
  <c r="P998" i="4"/>
  <c r="P949" i="4"/>
  <c r="Q949" i="4"/>
  <c r="R949" i="4"/>
  <c r="S949" i="4"/>
  <c r="T949" i="4"/>
  <c r="U949" i="4"/>
  <c r="V949" i="4"/>
  <c r="W949" i="4"/>
  <c r="X949" i="4"/>
  <c r="Y949" i="4"/>
  <c r="Z949" i="4"/>
  <c r="AA949" i="4"/>
  <c r="AB949" i="4"/>
  <c r="AC949" i="4"/>
  <c r="AD949" i="4"/>
  <c r="AE949" i="4"/>
  <c r="AF949" i="4"/>
  <c r="AG949" i="4"/>
  <c r="AH949" i="4"/>
  <c r="AI949" i="4"/>
  <c r="AJ949" i="4"/>
  <c r="AK949" i="4"/>
  <c r="AL949" i="4"/>
  <c r="AM949" i="4"/>
  <c r="AN949" i="4"/>
  <c r="AO949" i="4"/>
  <c r="AP949" i="4"/>
  <c r="AQ949" i="4"/>
  <c r="AR949" i="4"/>
  <c r="AS949" i="4"/>
  <c r="AT949" i="4"/>
  <c r="AU949" i="4"/>
  <c r="AV949" i="4"/>
  <c r="AW949" i="4"/>
  <c r="AX949" i="4"/>
  <c r="AY949" i="4"/>
  <c r="AZ949" i="4"/>
  <c r="BA949" i="4"/>
  <c r="BB949" i="4"/>
  <c r="BC949" i="4"/>
  <c r="BD949" i="4"/>
  <c r="BE949" i="4"/>
  <c r="BF949" i="4"/>
  <c r="BG949" i="4"/>
  <c r="BH949" i="4"/>
  <c r="BI949" i="4"/>
  <c r="BJ949" i="4"/>
  <c r="BK949" i="4"/>
  <c r="BL949" i="4"/>
  <c r="BM949" i="4"/>
  <c r="BN949" i="4"/>
  <c r="BO949" i="4"/>
  <c r="BP949" i="4"/>
  <c r="BQ949" i="4"/>
  <c r="BR949" i="4"/>
  <c r="BS949" i="4"/>
  <c r="BT949" i="4"/>
  <c r="BU949" i="4"/>
  <c r="BV949" i="4"/>
  <c r="CU336" i="6"/>
  <c r="K625" i="4"/>
  <c r="J630" i="4"/>
  <c r="J632" i="4"/>
  <c r="CU333" i="6"/>
  <c r="CU332" i="6"/>
  <c r="CU264" i="6"/>
  <c r="CU266" i="6"/>
  <c r="CU277" i="6"/>
  <c r="CU278" i="6"/>
  <c r="AZ289" i="6"/>
  <c r="BA289" i="6"/>
  <c r="BB289" i="6"/>
  <c r="BC289" i="6"/>
  <c r="BD289" i="6"/>
  <c r="BE289" i="6"/>
  <c r="BF289" i="6"/>
  <c r="BG289" i="6"/>
  <c r="BH289" i="6"/>
  <c r="BI289" i="6"/>
  <c r="BJ289" i="6"/>
  <c r="CU280" i="6"/>
  <c r="CU276" i="6"/>
  <c r="CU281" i="6"/>
  <c r="CU275" i="6"/>
  <c r="CU279" i="6"/>
  <c r="CU283" i="6"/>
  <c r="CU282" i="6"/>
  <c r="CU270" i="6"/>
  <c r="CU265" i="6"/>
  <c r="CU272" i="6"/>
  <c r="CU271" i="6"/>
  <c r="CU267" i="6"/>
  <c r="CU268" i="6"/>
  <c r="CU269" i="6"/>
  <c r="AZ293" i="6"/>
  <c r="BA293" i="6"/>
  <c r="BB293" i="6"/>
  <c r="BC293" i="6"/>
  <c r="BD293" i="6"/>
  <c r="BE293" i="6"/>
  <c r="BF293" i="6"/>
  <c r="BG293" i="6"/>
  <c r="BH293" i="6"/>
  <c r="BI293" i="6"/>
  <c r="BJ293" i="6"/>
  <c r="AZ287" i="6"/>
  <c r="BA287" i="6"/>
  <c r="BB287" i="6"/>
  <c r="BC287" i="6"/>
  <c r="BD287" i="6"/>
  <c r="BE287" i="6"/>
  <c r="BF287" i="6"/>
  <c r="BG287" i="6"/>
  <c r="BH287" i="6"/>
  <c r="BI287" i="6"/>
  <c r="BJ287" i="6"/>
  <c r="AZ291" i="6"/>
  <c r="BA291" i="6"/>
  <c r="BB291" i="6"/>
  <c r="BC291" i="6"/>
  <c r="BD291" i="6"/>
  <c r="BE291" i="6"/>
  <c r="BF291" i="6"/>
  <c r="BG291" i="6"/>
  <c r="BH291" i="6"/>
  <c r="BI291" i="6"/>
  <c r="BJ291" i="6"/>
  <c r="AZ288" i="6"/>
  <c r="BA288" i="6"/>
  <c r="BB288" i="6"/>
  <c r="BC288" i="6"/>
  <c r="BD288" i="6"/>
  <c r="BE288" i="6"/>
  <c r="BF288" i="6"/>
  <c r="BG288" i="6"/>
  <c r="BH288" i="6"/>
  <c r="BI288" i="6"/>
  <c r="BJ288" i="6"/>
  <c r="BL288" i="6"/>
  <c r="BM288" i="6"/>
  <c r="BN288" i="6"/>
  <c r="BO288" i="6"/>
  <c r="BP288" i="6"/>
  <c r="BQ288" i="6"/>
  <c r="BR288" i="6"/>
  <c r="BS288" i="6"/>
  <c r="BT288" i="6"/>
  <c r="BU288" i="6"/>
  <c r="BV288" i="6"/>
  <c r="AZ292" i="6"/>
  <c r="BA292" i="6"/>
  <c r="BB292" i="6"/>
  <c r="BC292" i="6"/>
  <c r="BD292" i="6"/>
  <c r="BE292" i="6"/>
  <c r="BF292" i="6"/>
  <c r="BG292" i="6"/>
  <c r="BH292" i="6"/>
  <c r="BI292" i="6"/>
  <c r="BJ292" i="6"/>
  <c r="BL292" i="6"/>
  <c r="BM292" i="6"/>
  <c r="BN292" i="6"/>
  <c r="BO292" i="6"/>
  <c r="BP292" i="6"/>
  <c r="BQ292" i="6"/>
  <c r="BR292" i="6"/>
  <c r="BS292" i="6"/>
  <c r="BT292" i="6"/>
  <c r="BU292" i="6"/>
  <c r="BV292" i="6"/>
  <c r="BX292" i="6"/>
  <c r="BY292" i="6"/>
  <c r="BZ292" i="6"/>
  <c r="CA292" i="6"/>
  <c r="CB292" i="6"/>
  <c r="CC292" i="6"/>
  <c r="CD292" i="6"/>
  <c r="CE292" i="6"/>
  <c r="CF292" i="6"/>
  <c r="CG292" i="6"/>
  <c r="CH292" i="6"/>
  <c r="CJ292" i="6"/>
  <c r="CK292" i="6"/>
  <c r="CL292" i="6"/>
  <c r="CM292" i="6"/>
  <c r="CN292" i="6"/>
  <c r="CO292" i="6"/>
  <c r="CP292" i="6"/>
  <c r="CQ292" i="6"/>
  <c r="CR292" i="6"/>
  <c r="CS292" i="6"/>
  <c r="CT292" i="6"/>
  <c r="BL289" i="6"/>
  <c r="BM289" i="6"/>
  <c r="BN289" i="6"/>
  <c r="BO289" i="6"/>
  <c r="BP289" i="6"/>
  <c r="BQ289" i="6"/>
  <c r="BR289" i="6"/>
  <c r="BS289" i="6"/>
  <c r="BT289" i="6"/>
  <c r="BU289" i="6"/>
  <c r="BV289" i="6"/>
  <c r="BX289" i="6"/>
  <c r="BY289" i="6"/>
  <c r="BZ289" i="6"/>
  <c r="CA289" i="6"/>
  <c r="CB289" i="6"/>
  <c r="CC289" i="6"/>
  <c r="CD289" i="6"/>
  <c r="CE289" i="6"/>
  <c r="CF289" i="6"/>
  <c r="CG289" i="6"/>
  <c r="CH289" i="6"/>
  <c r="CJ289" i="6"/>
  <c r="CK289" i="6"/>
  <c r="CL289" i="6"/>
  <c r="CM289" i="6"/>
  <c r="CN289" i="6"/>
  <c r="CO289" i="6"/>
  <c r="CP289" i="6"/>
  <c r="CQ289" i="6"/>
  <c r="CR289" i="6"/>
  <c r="CS289" i="6"/>
  <c r="CT289" i="6"/>
  <c r="BL293" i="6"/>
  <c r="BM293" i="6"/>
  <c r="BN293" i="6"/>
  <c r="BO293" i="6"/>
  <c r="BP293" i="6"/>
  <c r="BQ293" i="6"/>
  <c r="BR293" i="6"/>
  <c r="BS293" i="6"/>
  <c r="BT293" i="6"/>
  <c r="BU293" i="6"/>
  <c r="BV293" i="6"/>
  <c r="BX293" i="6"/>
  <c r="BY293" i="6"/>
  <c r="BZ293" i="6"/>
  <c r="CA293" i="6"/>
  <c r="CB293" i="6"/>
  <c r="CC293" i="6"/>
  <c r="CD293" i="6"/>
  <c r="CE293" i="6"/>
  <c r="CF293" i="6"/>
  <c r="CG293" i="6"/>
  <c r="CH293" i="6"/>
  <c r="AZ290" i="6"/>
  <c r="BA290" i="6"/>
  <c r="BB290" i="6"/>
  <c r="BC290" i="6"/>
  <c r="BD290" i="6"/>
  <c r="BE290" i="6"/>
  <c r="BF290" i="6"/>
  <c r="BG290" i="6"/>
  <c r="BH290" i="6"/>
  <c r="BI290" i="6"/>
  <c r="BJ290" i="6"/>
  <c r="BL290" i="6"/>
  <c r="BM290" i="6"/>
  <c r="BN290" i="6"/>
  <c r="BO290" i="6"/>
  <c r="BP290" i="6"/>
  <c r="BQ290" i="6"/>
  <c r="BR290" i="6"/>
  <c r="BS290" i="6"/>
  <c r="BT290" i="6"/>
  <c r="BU290" i="6"/>
  <c r="BV290" i="6"/>
  <c r="BX288" i="6"/>
  <c r="BY288" i="6"/>
  <c r="BZ288" i="6"/>
  <c r="CA288" i="6"/>
  <c r="CB288" i="6"/>
  <c r="CC288" i="6"/>
  <c r="CD288" i="6"/>
  <c r="CE288" i="6"/>
  <c r="CF288" i="6"/>
  <c r="CG288" i="6"/>
  <c r="CH288" i="6"/>
  <c r="CJ288" i="6"/>
  <c r="CK288" i="6"/>
  <c r="CL288" i="6"/>
  <c r="CM288" i="6"/>
  <c r="CN288" i="6"/>
  <c r="CO288" i="6"/>
  <c r="CP288" i="6"/>
  <c r="CQ288" i="6"/>
  <c r="CR288" i="6"/>
  <c r="CS288" i="6"/>
  <c r="CT288" i="6"/>
  <c r="BL287" i="6"/>
  <c r="BM287" i="6"/>
  <c r="BN287" i="6"/>
  <c r="BO287" i="6"/>
  <c r="BP287" i="6"/>
  <c r="BQ287" i="6"/>
  <c r="BR287" i="6"/>
  <c r="BS287" i="6"/>
  <c r="BT287" i="6"/>
  <c r="BU287" i="6"/>
  <c r="BV287" i="6"/>
  <c r="BX287" i="6"/>
  <c r="BY287" i="6"/>
  <c r="BZ287" i="6"/>
  <c r="CA287" i="6"/>
  <c r="CB287" i="6"/>
  <c r="CC287" i="6"/>
  <c r="CD287" i="6"/>
  <c r="CE287" i="6"/>
  <c r="CF287" i="6"/>
  <c r="CG287" i="6"/>
  <c r="CH287" i="6"/>
  <c r="CJ287" i="6"/>
  <c r="CK287" i="6"/>
  <c r="CL287" i="6"/>
  <c r="CM287" i="6"/>
  <c r="CN287" i="6"/>
  <c r="CO287" i="6"/>
  <c r="CP287" i="6"/>
  <c r="CQ287" i="6"/>
  <c r="CR287" i="6"/>
  <c r="CS287" i="6"/>
  <c r="CT287" i="6"/>
  <c r="BL291" i="6"/>
  <c r="BM291" i="6"/>
  <c r="BN291" i="6"/>
  <c r="BO291" i="6"/>
  <c r="BP291" i="6"/>
  <c r="BQ291" i="6"/>
  <c r="BR291" i="6"/>
  <c r="BS291" i="6"/>
  <c r="BT291" i="6"/>
  <c r="BU291" i="6"/>
  <c r="BV291" i="6"/>
  <c r="BX291" i="6"/>
  <c r="BY291" i="6"/>
  <c r="BZ291" i="6"/>
  <c r="CA291" i="6"/>
  <c r="CB291" i="6"/>
  <c r="CC291" i="6"/>
  <c r="CD291" i="6"/>
  <c r="CE291" i="6"/>
  <c r="CF291" i="6"/>
  <c r="CG291" i="6"/>
  <c r="CH291" i="6"/>
  <c r="CJ293" i="6"/>
  <c r="CK293" i="6"/>
  <c r="CL293" i="6"/>
  <c r="CM293" i="6"/>
  <c r="CN293" i="6"/>
  <c r="CO293" i="6"/>
  <c r="CP293" i="6"/>
  <c r="CQ293" i="6"/>
  <c r="CR293" i="6"/>
  <c r="CS293" i="6"/>
  <c r="CT293" i="6"/>
  <c r="CJ291" i="6"/>
  <c r="CK291" i="6"/>
  <c r="CL291" i="6"/>
  <c r="CM291" i="6"/>
  <c r="CN291" i="6"/>
  <c r="CO291" i="6"/>
  <c r="CP291" i="6"/>
  <c r="CQ291" i="6"/>
  <c r="CR291" i="6"/>
  <c r="CS291" i="6"/>
  <c r="CT291" i="6"/>
  <c r="BX290" i="6"/>
  <c r="BY290" i="6"/>
  <c r="BZ290" i="6"/>
  <c r="CA290" i="6"/>
  <c r="CB290" i="6"/>
  <c r="CC290" i="6"/>
  <c r="CD290" i="6"/>
  <c r="CE290" i="6"/>
  <c r="CF290" i="6"/>
  <c r="CG290" i="6"/>
  <c r="CH290" i="6"/>
  <c r="CJ290" i="6"/>
  <c r="CK290" i="6"/>
  <c r="CL290" i="6"/>
  <c r="CM290" i="6"/>
  <c r="CN290" i="6"/>
  <c r="CO290" i="6"/>
  <c r="CP290" i="6"/>
  <c r="CQ290" i="6"/>
  <c r="CR290" i="6"/>
  <c r="CS290" i="6"/>
  <c r="CT290" i="6"/>
  <c r="AZ295" i="6"/>
  <c r="BA295" i="6"/>
  <c r="BB295" i="6"/>
  <c r="BC295" i="6"/>
  <c r="BD295" i="6"/>
  <c r="BE295" i="6"/>
  <c r="BF295" i="6"/>
  <c r="BG295" i="6"/>
  <c r="BH295" i="6"/>
  <c r="BI295" i="6"/>
  <c r="BJ295" i="6"/>
  <c r="BL295" i="6"/>
  <c r="BM295" i="6"/>
  <c r="BN295" i="6"/>
  <c r="BO295" i="6"/>
  <c r="BP295" i="6"/>
  <c r="BQ295" i="6"/>
  <c r="BR295" i="6"/>
  <c r="BS295" i="6"/>
  <c r="BT295" i="6"/>
  <c r="BU295" i="6"/>
  <c r="BV295" i="6"/>
  <c r="BX295" i="6"/>
  <c r="BY295" i="6"/>
  <c r="BZ295" i="6"/>
  <c r="CA295" i="6"/>
  <c r="CB295" i="6"/>
  <c r="CC295" i="6"/>
  <c r="CD295" i="6"/>
  <c r="CE295" i="6"/>
  <c r="CF295" i="6"/>
  <c r="CG295" i="6"/>
  <c r="CH295" i="6"/>
  <c r="CJ295" i="6"/>
  <c r="CK295" i="6"/>
  <c r="CL295" i="6"/>
  <c r="CM295" i="6"/>
  <c r="CN295" i="6"/>
  <c r="CO295" i="6"/>
  <c r="CP295" i="6"/>
  <c r="CQ295" i="6"/>
  <c r="CR295" i="6"/>
  <c r="CS295" i="6"/>
  <c r="CT295" i="6"/>
  <c r="AZ294" i="6"/>
  <c r="BA294" i="6"/>
  <c r="BB294" i="6"/>
  <c r="BC294" i="6"/>
  <c r="BD294" i="6"/>
  <c r="BE294" i="6"/>
  <c r="BF294" i="6"/>
  <c r="BG294" i="6"/>
  <c r="BH294" i="6"/>
  <c r="BI294" i="6"/>
  <c r="BJ294" i="6"/>
  <c r="BL294" i="6"/>
  <c r="BM294" i="6"/>
  <c r="BN294" i="6"/>
  <c r="BO294" i="6"/>
  <c r="BP294" i="6"/>
  <c r="BQ294" i="6"/>
  <c r="BR294" i="6"/>
  <c r="BS294" i="6"/>
  <c r="BT294" i="6"/>
  <c r="BU294" i="6"/>
  <c r="BV294" i="6"/>
  <c r="BX294" i="6"/>
  <c r="BY294" i="6"/>
  <c r="BZ294" i="6"/>
  <c r="CA294" i="6"/>
  <c r="CB294" i="6"/>
  <c r="CC294" i="6"/>
  <c r="CD294" i="6"/>
  <c r="CE294" i="6"/>
  <c r="CF294" i="6"/>
  <c r="CG294" i="6"/>
  <c r="CH294" i="6"/>
  <c r="CJ294" i="6"/>
  <c r="CK294" i="6"/>
  <c r="CL294" i="6"/>
  <c r="CM294" i="6"/>
  <c r="CN294" i="6"/>
  <c r="CO294" i="6"/>
  <c r="CP294" i="6"/>
  <c r="CQ294" i="6"/>
  <c r="CR294" i="6"/>
  <c r="CS294" i="6"/>
  <c r="CT294" i="6"/>
  <c r="CI235" i="6"/>
  <c r="CJ235" i="6"/>
  <c r="CK235" i="6"/>
  <c r="CL235" i="6"/>
  <c r="CM235" i="6"/>
  <c r="CN235" i="6"/>
  <c r="CO235" i="6"/>
  <c r="CP235" i="6"/>
  <c r="CQ235" i="6"/>
  <c r="CR235" i="6"/>
  <c r="CS235" i="6"/>
  <c r="CT235" i="6"/>
  <c r="CI234" i="6"/>
  <c r="CJ234" i="6"/>
  <c r="CK234" i="6"/>
  <c r="CL234" i="6"/>
  <c r="CM234" i="6"/>
  <c r="CN234" i="6"/>
  <c r="CO234" i="6"/>
  <c r="CP234" i="6"/>
  <c r="CQ234" i="6"/>
  <c r="CR234" i="6"/>
  <c r="CS234" i="6"/>
  <c r="CT234" i="6"/>
  <c r="CI233" i="6"/>
  <c r="CJ233" i="6"/>
  <c r="CK233" i="6"/>
  <c r="CL233" i="6"/>
  <c r="CM233" i="6"/>
  <c r="CN233" i="6"/>
  <c r="CO233" i="6"/>
  <c r="CP233" i="6"/>
  <c r="CQ233" i="6"/>
  <c r="CR233" i="6"/>
  <c r="CS233" i="6"/>
  <c r="CT233" i="6"/>
  <c r="BW235" i="6"/>
  <c r="BX235" i="6"/>
  <c r="BY235" i="6"/>
  <c r="BZ235" i="6"/>
  <c r="CA235" i="6"/>
  <c r="CB235" i="6"/>
  <c r="CC235" i="6"/>
  <c r="CD235" i="6"/>
  <c r="CE235" i="6"/>
  <c r="CF235" i="6"/>
  <c r="CG235" i="6"/>
  <c r="CH235" i="6"/>
  <c r="BW234" i="6"/>
  <c r="BX234" i="6"/>
  <c r="BY234" i="6"/>
  <c r="BZ234" i="6"/>
  <c r="CA234" i="6"/>
  <c r="CB234" i="6"/>
  <c r="CC234" i="6"/>
  <c r="CD234" i="6"/>
  <c r="CE234" i="6"/>
  <c r="CF234" i="6"/>
  <c r="CG234" i="6"/>
  <c r="CH234" i="6"/>
  <c r="BW233" i="6"/>
  <c r="BX233" i="6"/>
  <c r="BY233" i="6"/>
  <c r="BZ233" i="6"/>
  <c r="CA233" i="6"/>
  <c r="CB233" i="6"/>
  <c r="CC233" i="6"/>
  <c r="CD233" i="6"/>
  <c r="CE233" i="6"/>
  <c r="CF233" i="6"/>
  <c r="CG233" i="6"/>
  <c r="CH233" i="6"/>
  <c r="BK235" i="6"/>
  <c r="BL235" i="6"/>
  <c r="BM235" i="6"/>
  <c r="BN235" i="6"/>
  <c r="BK234" i="6"/>
  <c r="BL234" i="6"/>
  <c r="BM234" i="6"/>
  <c r="BK233" i="6"/>
  <c r="BL233" i="6"/>
  <c r="BM233" i="6"/>
  <c r="BN233" i="6"/>
  <c r="CI230" i="6"/>
  <c r="CJ230" i="6"/>
  <c r="CK230" i="6"/>
  <c r="CL230" i="6"/>
  <c r="CM230" i="6"/>
  <c r="CN230" i="6"/>
  <c r="CO230" i="6"/>
  <c r="CP230" i="6"/>
  <c r="CQ230" i="6"/>
  <c r="CR230" i="6"/>
  <c r="CS230" i="6"/>
  <c r="CT230" i="6"/>
  <c r="CI229" i="6"/>
  <c r="CJ229" i="6"/>
  <c r="CK229" i="6"/>
  <c r="CL229" i="6"/>
  <c r="CM229" i="6"/>
  <c r="CN229" i="6"/>
  <c r="CO229" i="6"/>
  <c r="CP229" i="6"/>
  <c r="CQ229" i="6"/>
  <c r="CR229" i="6"/>
  <c r="CS229" i="6"/>
  <c r="CT229" i="6"/>
  <c r="CI228" i="6"/>
  <c r="CJ228" i="6"/>
  <c r="CK228" i="6"/>
  <c r="CL228" i="6"/>
  <c r="CM228" i="6"/>
  <c r="CN228" i="6"/>
  <c r="CO228" i="6"/>
  <c r="CP228" i="6"/>
  <c r="CQ228" i="6"/>
  <c r="CR228" i="6"/>
  <c r="CS228" i="6"/>
  <c r="CT228" i="6"/>
  <c r="BW230" i="6"/>
  <c r="BX230" i="6"/>
  <c r="BY230" i="6"/>
  <c r="BZ230" i="6"/>
  <c r="CA230" i="6"/>
  <c r="CB230" i="6"/>
  <c r="CC230" i="6"/>
  <c r="CD230" i="6"/>
  <c r="CE230" i="6"/>
  <c r="CF230" i="6"/>
  <c r="CG230" i="6"/>
  <c r="CH230" i="6"/>
  <c r="BW229" i="6"/>
  <c r="BX229" i="6"/>
  <c r="BY229" i="6"/>
  <c r="BZ229" i="6"/>
  <c r="CA229" i="6"/>
  <c r="CB229" i="6"/>
  <c r="CC229" i="6"/>
  <c r="CD229" i="6"/>
  <c r="CE229" i="6"/>
  <c r="CF229" i="6"/>
  <c r="CG229" i="6"/>
  <c r="CH229" i="6"/>
  <c r="BW228" i="6"/>
  <c r="BX228" i="6"/>
  <c r="BY228" i="6"/>
  <c r="BZ228" i="6"/>
  <c r="CA228" i="6"/>
  <c r="CB228" i="6"/>
  <c r="CC228" i="6"/>
  <c r="CD228" i="6"/>
  <c r="CE228" i="6"/>
  <c r="CF228" i="6"/>
  <c r="CG228" i="6"/>
  <c r="CH228" i="6"/>
  <c r="BK230" i="6"/>
  <c r="BL230" i="6"/>
  <c r="BM230" i="6"/>
  <c r="BN230" i="6"/>
  <c r="BO230" i="6"/>
  <c r="BP230" i="6"/>
  <c r="BK229" i="6"/>
  <c r="BL229" i="6"/>
  <c r="BM229" i="6"/>
  <c r="BN229" i="6"/>
  <c r="BO229" i="6"/>
  <c r="BP229" i="6"/>
  <c r="BQ229" i="6"/>
  <c r="BR229" i="6"/>
  <c r="BS229" i="6"/>
  <c r="BT229" i="6"/>
  <c r="BU229" i="6"/>
  <c r="BV229" i="6"/>
  <c r="BK228" i="6"/>
  <c r="BL228" i="6"/>
  <c r="BM228" i="6"/>
  <c r="BN228" i="6"/>
  <c r="BO228" i="6"/>
  <c r="BP228" i="6"/>
  <c r="BQ228" i="6"/>
  <c r="BR228" i="6"/>
  <c r="BS228" i="6"/>
  <c r="BT228" i="6"/>
  <c r="BU228" i="6"/>
  <c r="BV228" i="6"/>
  <c r="CI225" i="6"/>
  <c r="CJ225" i="6"/>
  <c r="CK225" i="6"/>
  <c r="CL225" i="6"/>
  <c r="CM225" i="6"/>
  <c r="CN225" i="6"/>
  <c r="CO225" i="6"/>
  <c r="CP225" i="6"/>
  <c r="CQ225" i="6"/>
  <c r="CR225" i="6"/>
  <c r="CS225" i="6"/>
  <c r="CT225" i="6"/>
  <c r="CI224" i="6"/>
  <c r="CJ224" i="6"/>
  <c r="CK224" i="6"/>
  <c r="CL224" i="6"/>
  <c r="CM224" i="6"/>
  <c r="CN224" i="6"/>
  <c r="CO224" i="6"/>
  <c r="CP224" i="6"/>
  <c r="CQ224" i="6"/>
  <c r="CR224" i="6"/>
  <c r="CS224" i="6"/>
  <c r="CT224" i="6"/>
  <c r="CI223" i="6"/>
  <c r="CJ223" i="6"/>
  <c r="CK223" i="6"/>
  <c r="CL223" i="6"/>
  <c r="CM223" i="6"/>
  <c r="CN223" i="6"/>
  <c r="CO223" i="6"/>
  <c r="CP223" i="6"/>
  <c r="CQ223" i="6"/>
  <c r="CR223" i="6"/>
  <c r="CS223" i="6"/>
  <c r="CT223" i="6"/>
  <c r="BW225" i="6"/>
  <c r="BX225" i="6"/>
  <c r="BY225" i="6"/>
  <c r="BZ225" i="6"/>
  <c r="CA225" i="6"/>
  <c r="CB225" i="6"/>
  <c r="CC225" i="6"/>
  <c r="CD225" i="6"/>
  <c r="CE225" i="6"/>
  <c r="CF225" i="6"/>
  <c r="CG225" i="6"/>
  <c r="CH225" i="6"/>
  <c r="BW224" i="6"/>
  <c r="BX224" i="6"/>
  <c r="BY224" i="6"/>
  <c r="BZ224" i="6"/>
  <c r="CA224" i="6"/>
  <c r="CB224" i="6"/>
  <c r="CC224" i="6"/>
  <c r="CD224" i="6"/>
  <c r="CE224" i="6"/>
  <c r="CF224" i="6"/>
  <c r="CG224" i="6"/>
  <c r="CH224" i="6"/>
  <c r="BW223" i="6"/>
  <c r="BX223" i="6"/>
  <c r="BY223" i="6"/>
  <c r="BZ223" i="6"/>
  <c r="CA223" i="6"/>
  <c r="CB223" i="6"/>
  <c r="CC223" i="6"/>
  <c r="CD223" i="6"/>
  <c r="CE223" i="6"/>
  <c r="CF223" i="6"/>
  <c r="CG223" i="6"/>
  <c r="CH223" i="6"/>
  <c r="BK225" i="6"/>
  <c r="BL225" i="6"/>
  <c r="BM225" i="6"/>
  <c r="BN225" i="6"/>
  <c r="BO225" i="6"/>
  <c r="BP225" i="6"/>
  <c r="BQ225" i="6"/>
  <c r="BR225" i="6"/>
  <c r="BS225" i="6"/>
  <c r="BT225" i="6"/>
  <c r="BU225" i="6"/>
  <c r="BV225" i="6"/>
  <c r="BK224" i="6"/>
  <c r="BL224" i="6"/>
  <c r="BM224" i="6"/>
  <c r="BN224" i="6"/>
  <c r="BO224" i="6"/>
  <c r="BP224" i="6"/>
  <c r="BQ224" i="6"/>
  <c r="BR224" i="6"/>
  <c r="BS224" i="6"/>
  <c r="BT224" i="6"/>
  <c r="BU224" i="6"/>
  <c r="BV224" i="6"/>
  <c r="BK223" i="6"/>
  <c r="BL223" i="6"/>
  <c r="BM223" i="6"/>
  <c r="BN223" i="6"/>
  <c r="BO223" i="6"/>
  <c r="BP223" i="6"/>
  <c r="BQ223" i="6"/>
  <c r="BR223" i="6"/>
  <c r="BS223" i="6"/>
  <c r="BT223" i="6"/>
  <c r="BU223" i="6"/>
  <c r="BV223" i="6"/>
  <c r="AY225" i="6"/>
  <c r="AZ225" i="6"/>
  <c r="BA225" i="6"/>
  <c r="BB225" i="6"/>
  <c r="BC225" i="6"/>
  <c r="BD225" i="6"/>
  <c r="BE225" i="6"/>
  <c r="BF225" i="6"/>
  <c r="BG225" i="6"/>
  <c r="BH225" i="6"/>
  <c r="BI225" i="6"/>
  <c r="BJ225" i="6"/>
  <c r="AY224" i="6"/>
  <c r="AZ224" i="6"/>
  <c r="BA224" i="6"/>
  <c r="BB224" i="6"/>
  <c r="BC224" i="6"/>
  <c r="BD224" i="6"/>
  <c r="BE224" i="6"/>
  <c r="BF224" i="6"/>
  <c r="BG224" i="6"/>
  <c r="BH224" i="6"/>
  <c r="BI224" i="6"/>
  <c r="BJ224" i="6"/>
  <c r="AY223" i="6"/>
  <c r="AZ223" i="6"/>
  <c r="BA223" i="6"/>
  <c r="BB223" i="6"/>
  <c r="BC223" i="6"/>
  <c r="BD223" i="6"/>
  <c r="BE223" i="6"/>
  <c r="BF223" i="6"/>
  <c r="BG223" i="6"/>
  <c r="BH223" i="6"/>
  <c r="BI223" i="6"/>
  <c r="BJ223" i="6"/>
  <c r="AM225" i="6"/>
  <c r="AN225" i="6"/>
  <c r="AO225" i="6"/>
  <c r="AP225" i="6"/>
  <c r="AQ225" i="6"/>
  <c r="AR225" i="6"/>
  <c r="AS225" i="6"/>
  <c r="AT225" i="6"/>
  <c r="AU225" i="6"/>
  <c r="AV225" i="6"/>
  <c r="AW225" i="6"/>
  <c r="AX225" i="6"/>
  <c r="AM224" i="6"/>
  <c r="AN224" i="6"/>
  <c r="AO224" i="6"/>
  <c r="AP224" i="6"/>
  <c r="AM223" i="6"/>
  <c r="AN223" i="6"/>
  <c r="AO223" i="6"/>
  <c r="AP223" i="6"/>
  <c r="CI220" i="6"/>
  <c r="CJ220" i="6"/>
  <c r="CK220" i="6"/>
  <c r="CL220" i="6"/>
  <c r="CM220" i="6"/>
  <c r="CN220" i="6"/>
  <c r="CO220" i="6"/>
  <c r="CP220" i="6"/>
  <c r="CQ220" i="6"/>
  <c r="CR220" i="6"/>
  <c r="CS220" i="6"/>
  <c r="CT220" i="6"/>
  <c r="CI219" i="6"/>
  <c r="CJ219" i="6"/>
  <c r="CK219" i="6"/>
  <c r="CL219" i="6"/>
  <c r="CM219" i="6"/>
  <c r="CN219" i="6"/>
  <c r="CO219" i="6"/>
  <c r="CP219" i="6"/>
  <c r="CQ219" i="6"/>
  <c r="CR219" i="6"/>
  <c r="CS219" i="6"/>
  <c r="CT219" i="6"/>
  <c r="CI218" i="6"/>
  <c r="CJ218" i="6"/>
  <c r="CK218" i="6"/>
  <c r="CL218" i="6"/>
  <c r="CM218" i="6"/>
  <c r="CN218" i="6"/>
  <c r="CO218" i="6"/>
  <c r="CP218" i="6"/>
  <c r="CQ218" i="6"/>
  <c r="CR218" i="6"/>
  <c r="CS218" i="6"/>
  <c r="CT218" i="6"/>
  <c r="BW220" i="6"/>
  <c r="BX220" i="6"/>
  <c r="BY220" i="6"/>
  <c r="BZ220" i="6"/>
  <c r="CA220" i="6"/>
  <c r="CB220" i="6"/>
  <c r="CC220" i="6"/>
  <c r="CD220" i="6"/>
  <c r="CE220" i="6"/>
  <c r="CF220" i="6"/>
  <c r="CG220" i="6"/>
  <c r="CH220" i="6"/>
  <c r="BW219" i="6"/>
  <c r="BX219" i="6"/>
  <c r="BY219" i="6"/>
  <c r="BZ219" i="6"/>
  <c r="CA219" i="6"/>
  <c r="CB219" i="6"/>
  <c r="CC219" i="6"/>
  <c r="CD219" i="6"/>
  <c r="CE219" i="6"/>
  <c r="CF219" i="6"/>
  <c r="CG219" i="6"/>
  <c r="CH219" i="6"/>
  <c r="BW218" i="6"/>
  <c r="BX218" i="6"/>
  <c r="BY218" i="6"/>
  <c r="BZ218" i="6"/>
  <c r="CA218" i="6"/>
  <c r="CB218" i="6"/>
  <c r="CC218" i="6"/>
  <c r="CD218" i="6"/>
  <c r="CE218" i="6"/>
  <c r="CF218" i="6"/>
  <c r="CG218" i="6"/>
  <c r="CH218" i="6"/>
  <c r="BL220" i="6"/>
  <c r="BM220" i="6"/>
  <c r="BN220" i="6"/>
  <c r="BO220" i="6"/>
  <c r="BP220" i="6"/>
  <c r="BQ220" i="6"/>
  <c r="BR220" i="6"/>
  <c r="BS220" i="6"/>
  <c r="BT220" i="6"/>
  <c r="BU220" i="6"/>
  <c r="BV220" i="6"/>
  <c r="BL219" i="6"/>
  <c r="BM219" i="6"/>
  <c r="BN219" i="6"/>
  <c r="BO219" i="6"/>
  <c r="BP219" i="6"/>
  <c r="BQ219" i="6"/>
  <c r="BR219" i="6"/>
  <c r="BS219" i="6"/>
  <c r="BT219" i="6"/>
  <c r="BU219" i="6"/>
  <c r="BV219" i="6"/>
  <c r="BL218" i="6"/>
  <c r="BM218" i="6"/>
  <c r="BN218" i="6"/>
  <c r="BO218" i="6"/>
  <c r="BP218" i="6"/>
  <c r="BQ218" i="6"/>
  <c r="BR218" i="6"/>
  <c r="BS218" i="6"/>
  <c r="BT218" i="6"/>
  <c r="BU218" i="6"/>
  <c r="BV218" i="6"/>
  <c r="AY220" i="6"/>
  <c r="AZ220" i="6"/>
  <c r="BA220" i="6"/>
  <c r="BB220" i="6"/>
  <c r="BC220" i="6"/>
  <c r="BD220" i="6"/>
  <c r="BE220" i="6"/>
  <c r="BF220" i="6"/>
  <c r="BG220" i="6"/>
  <c r="BH220" i="6"/>
  <c r="BI220" i="6"/>
  <c r="BJ220" i="6"/>
  <c r="AY219" i="6"/>
  <c r="AZ219" i="6"/>
  <c r="BA219" i="6"/>
  <c r="BB219" i="6"/>
  <c r="BC219" i="6"/>
  <c r="BD219" i="6"/>
  <c r="BE219" i="6"/>
  <c r="BF219" i="6"/>
  <c r="BG219" i="6"/>
  <c r="BH219" i="6"/>
  <c r="BI219" i="6"/>
  <c r="BJ219" i="6"/>
  <c r="AY218" i="6"/>
  <c r="AZ218" i="6"/>
  <c r="BA218" i="6"/>
  <c r="BB218" i="6"/>
  <c r="BC218" i="6"/>
  <c r="BD218" i="6"/>
  <c r="BE218" i="6"/>
  <c r="BF218" i="6"/>
  <c r="BG218" i="6"/>
  <c r="BH218" i="6"/>
  <c r="BI218" i="6"/>
  <c r="BJ218" i="6"/>
  <c r="AM220" i="6"/>
  <c r="AN220" i="6"/>
  <c r="AO220" i="6"/>
  <c r="AP220" i="6"/>
  <c r="AQ220" i="6"/>
  <c r="AM219" i="6"/>
  <c r="AN219" i="6"/>
  <c r="AO219" i="6"/>
  <c r="AP219" i="6"/>
  <c r="AM218" i="6"/>
  <c r="AN218" i="6"/>
  <c r="AO218" i="6"/>
  <c r="AP218" i="6"/>
  <c r="AQ218" i="6"/>
  <c r="CI215" i="6"/>
  <c r="CJ215" i="6"/>
  <c r="CK215" i="6"/>
  <c r="CL215" i="6"/>
  <c r="CM215" i="6"/>
  <c r="CN215" i="6"/>
  <c r="CO215" i="6"/>
  <c r="CP215" i="6"/>
  <c r="CQ215" i="6"/>
  <c r="CR215" i="6"/>
  <c r="CS215" i="6"/>
  <c r="CT215" i="6"/>
  <c r="CI214" i="6"/>
  <c r="CJ214" i="6"/>
  <c r="CK214" i="6"/>
  <c r="CL214" i="6"/>
  <c r="CM214" i="6"/>
  <c r="CN214" i="6"/>
  <c r="CO214" i="6"/>
  <c r="CP214" i="6"/>
  <c r="CQ214" i="6"/>
  <c r="CR214" i="6"/>
  <c r="CS214" i="6"/>
  <c r="CT214" i="6"/>
  <c r="CI213" i="6"/>
  <c r="CJ213" i="6"/>
  <c r="CK213" i="6"/>
  <c r="CL213" i="6"/>
  <c r="CM213" i="6"/>
  <c r="CN213" i="6"/>
  <c r="CO213" i="6"/>
  <c r="CP213" i="6"/>
  <c r="CQ213" i="6"/>
  <c r="CR213" i="6"/>
  <c r="CS213" i="6"/>
  <c r="CT213" i="6"/>
  <c r="BW215" i="6"/>
  <c r="BX215" i="6"/>
  <c r="BY215" i="6"/>
  <c r="BZ215" i="6"/>
  <c r="CA215" i="6"/>
  <c r="CB215" i="6"/>
  <c r="CC215" i="6"/>
  <c r="CD215" i="6"/>
  <c r="CE215" i="6"/>
  <c r="CF215" i="6"/>
  <c r="CG215" i="6"/>
  <c r="CH215" i="6"/>
  <c r="BW214" i="6"/>
  <c r="BX214" i="6"/>
  <c r="BY214" i="6"/>
  <c r="BZ214" i="6"/>
  <c r="CA214" i="6"/>
  <c r="CB214" i="6"/>
  <c r="CC214" i="6"/>
  <c r="CD214" i="6"/>
  <c r="CE214" i="6"/>
  <c r="CF214" i="6"/>
  <c r="CG214" i="6"/>
  <c r="CH214" i="6"/>
  <c r="BW213" i="6"/>
  <c r="BX213" i="6"/>
  <c r="BY213" i="6"/>
  <c r="BZ213" i="6"/>
  <c r="CA213" i="6"/>
  <c r="CB213" i="6"/>
  <c r="CC213" i="6"/>
  <c r="CD213" i="6"/>
  <c r="CE213" i="6"/>
  <c r="CF213" i="6"/>
  <c r="CG213" i="6"/>
  <c r="CH213" i="6"/>
  <c r="BK215" i="6"/>
  <c r="BL215" i="6"/>
  <c r="BM215" i="6"/>
  <c r="BN215" i="6"/>
  <c r="BO215" i="6"/>
  <c r="BP215" i="6"/>
  <c r="BQ215" i="6"/>
  <c r="BR215" i="6"/>
  <c r="BS215" i="6"/>
  <c r="BT215" i="6"/>
  <c r="BU215" i="6"/>
  <c r="BV215" i="6"/>
  <c r="BK214" i="6"/>
  <c r="BL214" i="6"/>
  <c r="BM214" i="6"/>
  <c r="BN214" i="6"/>
  <c r="BO214" i="6"/>
  <c r="BP214" i="6"/>
  <c r="BQ214" i="6"/>
  <c r="BR214" i="6"/>
  <c r="BS214" i="6"/>
  <c r="BT214" i="6"/>
  <c r="BU214" i="6"/>
  <c r="BV214" i="6"/>
  <c r="BK213" i="6"/>
  <c r="BL213" i="6"/>
  <c r="BM213" i="6"/>
  <c r="BN213" i="6"/>
  <c r="BO213" i="6"/>
  <c r="BP213" i="6"/>
  <c r="BQ213" i="6"/>
  <c r="BR213" i="6"/>
  <c r="BS213" i="6"/>
  <c r="BT213" i="6"/>
  <c r="BU213" i="6"/>
  <c r="BV213" i="6"/>
  <c r="AY215" i="6"/>
  <c r="AZ215" i="6"/>
  <c r="BA215" i="6"/>
  <c r="BB215" i="6"/>
  <c r="BC215" i="6"/>
  <c r="BD215" i="6"/>
  <c r="BE215" i="6"/>
  <c r="BF215" i="6"/>
  <c r="BG215" i="6"/>
  <c r="BH215" i="6"/>
  <c r="BI215" i="6"/>
  <c r="BJ215" i="6"/>
  <c r="AY214" i="6"/>
  <c r="AZ214" i="6"/>
  <c r="BA214" i="6"/>
  <c r="BB214" i="6"/>
  <c r="BC214" i="6"/>
  <c r="BD214" i="6"/>
  <c r="BE214" i="6"/>
  <c r="BF214" i="6"/>
  <c r="BG214" i="6"/>
  <c r="BH214" i="6"/>
  <c r="BI214" i="6"/>
  <c r="BJ214" i="6"/>
  <c r="AY213" i="6"/>
  <c r="AZ213" i="6"/>
  <c r="BA213" i="6"/>
  <c r="BB213" i="6"/>
  <c r="BC213" i="6"/>
  <c r="BD213" i="6"/>
  <c r="BE213" i="6"/>
  <c r="BF213" i="6"/>
  <c r="BG213" i="6"/>
  <c r="BH213" i="6"/>
  <c r="BI213" i="6"/>
  <c r="BJ213" i="6"/>
  <c r="AM215" i="6"/>
  <c r="AN215" i="6"/>
  <c r="AO215" i="6"/>
  <c r="AP215" i="6"/>
  <c r="AM214" i="6"/>
  <c r="AN214" i="6"/>
  <c r="AO214" i="6"/>
  <c r="AP214" i="6"/>
  <c r="AQ214" i="6"/>
  <c r="AR214" i="6"/>
  <c r="AS214" i="6"/>
  <c r="AT214" i="6"/>
  <c r="AU214" i="6"/>
  <c r="AV214" i="6"/>
  <c r="AW214" i="6"/>
  <c r="AX214" i="6"/>
  <c r="AM213" i="6"/>
  <c r="AN213" i="6"/>
  <c r="AO213" i="6"/>
  <c r="AP213" i="6"/>
  <c r="AQ213" i="6"/>
  <c r="AR213" i="6"/>
  <c r="AS213" i="6"/>
  <c r="AT213" i="6"/>
  <c r="AU213" i="6"/>
  <c r="AV213" i="6"/>
  <c r="AW213" i="6"/>
  <c r="AX213" i="6"/>
  <c r="CI260" i="6"/>
  <c r="BW260" i="6"/>
  <c r="BK260" i="6"/>
  <c r="CI259" i="6"/>
  <c r="BW259" i="6"/>
  <c r="BK259" i="6"/>
  <c r="CI258" i="6"/>
  <c r="BW258" i="6"/>
  <c r="BK258" i="6"/>
  <c r="CI257" i="6"/>
  <c r="BW257" i="6"/>
  <c r="BK257" i="6"/>
  <c r="K71" i="5"/>
  <c r="K72" i="5"/>
  <c r="K77" i="5"/>
  <c r="K78" i="5"/>
  <c r="CI254" i="6"/>
  <c r="BW254" i="6"/>
  <c r="BK254" i="6"/>
  <c r="AY254" i="6"/>
  <c r="AM254" i="6"/>
  <c r="CI253" i="6"/>
  <c r="BW253" i="6"/>
  <c r="BK253" i="6"/>
  <c r="AY253" i="6"/>
  <c r="AM253" i="6"/>
  <c r="CI252" i="6"/>
  <c r="BW252" i="6"/>
  <c r="BK252" i="6"/>
  <c r="AY252" i="6"/>
  <c r="AM252" i="6"/>
  <c r="CI251" i="6"/>
  <c r="BW251" i="6"/>
  <c r="BK251" i="6"/>
  <c r="AY251" i="6"/>
  <c r="AM251" i="6"/>
  <c r="AM246" i="6"/>
  <c r="AY246" i="6"/>
  <c r="BK246" i="6"/>
  <c r="BW246" i="6"/>
  <c r="CI246" i="6"/>
  <c r="AM247" i="6"/>
  <c r="AY247" i="6"/>
  <c r="BK247" i="6"/>
  <c r="BW247" i="6"/>
  <c r="CI247" i="6"/>
  <c r="AM248" i="6"/>
  <c r="BW248" i="6"/>
  <c r="CI248" i="6"/>
  <c r="AY245" i="6"/>
  <c r="BK245" i="6"/>
  <c r="BW245" i="6"/>
  <c r="AM245" i="6"/>
  <c r="AM240" i="6"/>
  <c r="O662" i="4"/>
  <c r="AY240" i="6"/>
  <c r="AA662" i="4"/>
  <c r="BK240" i="6"/>
  <c r="AM662" i="4"/>
  <c r="BW240" i="6"/>
  <c r="AY662" i="4"/>
  <c r="CI240" i="6"/>
  <c r="BK662" i="4"/>
  <c r="AM241" i="6"/>
  <c r="O663" i="4"/>
  <c r="AY241" i="6"/>
  <c r="AA663" i="4"/>
  <c r="BK241" i="6"/>
  <c r="AM663" i="4"/>
  <c r="BW241" i="6"/>
  <c r="AY663" i="4"/>
  <c r="CI241" i="6"/>
  <c r="BK663" i="4"/>
  <c r="AM242" i="6"/>
  <c r="O664" i="4"/>
  <c r="AY242" i="6"/>
  <c r="AA664" i="4"/>
  <c r="BK242" i="6"/>
  <c r="AM664" i="4"/>
  <c r="BW242" i="6"/>
  <c r="AY664" i="4"/>
  <c r="CI242" i="6"/>
  <c r="BK664" i="4"/>
  <c r="AY239" i="6"/>
  <c r="AA661" i="4"/>
  <c r="BK239" i="6"/>
  <c r="AM661" i="4"/>
  <c r="BW239" i="6"/>
  <c r="AY661" i="4"/>
  <c r="CI239" i="6"/>
  <c r="BK661" i="4"/>
  <c r="AM239" i="6"/>
  <c r="O661" i="4"/>
  <c r="K64" i="5"/>
  <c r="K66" i="5"/>
  <c r="K88" i="5"/>
  <c r="K90" i="5"/>
  <c r="K94" i="5"/>
  <c r="K96" i="5"/>
  <c r="K98" i="5"/>
  <c r="K100" i="5"/>
  <c r="K102" i="5"/>
  <c r="K104" i="5"/>
  <c r="K106" i="5"/>
  <c r="K108" i="5"/>
  <c r="K110" i="5"/>
  <c r="K112" i="5"/>
  <c r="K114" i="5"/>
  <c r="K116" i="5"/>
  <c r="K118" i="5"/>
  <c r="K120" i="5"/>
  <c r="K122" i="5"/>
  <c r="K124" i="5"/>
  <c r="K126" i="5"/>
  <c r="K128" i="5"/>
  <c r="K130" i="5"/>
  <c r="K132" i="5"/>
  <c r="K134" i="5"/>
  <c r="K136" i="5"/>
  <c r="K138" i="5"/>
  <c r="K140" i="5"/>
  <c r="CI202" i="6"/>
  <c r="CJ202" i="6"/>
  <c r="CK202" i="6"/>
  <c r="CL202" i="6"/>
  <c r="CM202" i="6"/>
  <c r="CN202" i="6"/>
  <c r="CO202" i="6"/>
  <c r="CP202" i="6"/>
  <c r="CQ202" i="6"/>
  <c r="CR202" i="6"/>
  <c r="CS202" i="6"/>
  <c r="CT202" i="6"/>
  <c r="CI201" i="6"/>
  <c r="CJ201" i="6"/>
  <c r="CK201" i="6"/>
  <c r="CL201" i="6"/>
  <c r="CM201" i="6"/>
  <c r="CN201" i="6"/>
  <c r="CO201" i="6"/>
  <c r="CP201" i="6"/>
  <c r="CQ201" i="6"/>
  <c r="CR201" i="6"/>
  <c r="CS201" i="6"/>
  <c r="CT201" i="6"/>
  <c r="CI200" i="6"/>
  <c r="CJ200" i="6"/>
  <c r="CK200" i="6"/>
  <c r="CL200" i="6"/>
  <c r="CM200" i="6"/>
  <c r="CN200" i="6"/>
  <c r="CO200" i="6"/>
  <c r="CP200" i="6"/>
  <c r="CQ200" i="6"/>
  <c r="CR200" i="6"/>
  <c r="CS200" i="6"/>
  <c r="CT200" i="6"/>
  <c r="CI199" i="6"/>
  <c r="CJ199" i="6"/>
  <c r="CK199" i="6"/>
  <c r="CL199" i="6"/>
  <c r="CM199" i="6"/>
  <c r="CN199" i="6"/>
  <c r="CO199" i="6"/>
  <c r="CP199" i="6"/>
  <c r="CQ199" i="6"/>
  <c r="CR199" i="6"/>
  <c r="CS199" i="6"/>
  <c r="CT199" i="6"/>
  <c r="CI198" i="6"/>
  <c r="CJ198" i="6"/>
  <c r="CK198" i="6"/>
  <c r="CL198" i="6"/>
  <c r="CM198" i="6"/>
  <c r="CN198" i="6"/>
  <c r="CO198" i="6"/>
  <c r="CP198" i="6"/>
  <c r="CQ198" i="6"/>
  <c r="CR198" i="6"/>
  <c r="CS198" i="6"/>
  <c r="CT198" i="6"/>
  <c r="BW202" i="6"/>
  <c r="BX202" i="6"/>
  <c r="BY202" i="6"/>
  <c r="BZ202" i="6"/>
  <c r="CA202" i="6"/>
  <c r="CB202" i="6"/>
  <c r="CC202" i="6"/>
  <c r="CD202" i="6"/>
  <c r="CE202" i="6"/>
  <c r="CF202" i="6"/>
  <c r="CG202" i="6"/>
  <c r="CH202" i="6"/>
  <c r="BW201" i="6"/>
  <c r="BX201" i="6"/>
  <c r="BY201" i="6"/>
  <c r="BZ201" i="6"/>
  <c r="CA201" i="6"/>
  <c r="CB201" i="6"/>
  <c r="CC201" i="6"/>
  <c r="CD201" i="6"/>
  <c r="CE201" i="6"/>
  <c r="CF201" i="6"/>
  <c r="CG201" i="6"/>
  <c r="CH201" i="6"/>
  <c r="BW200" i="6"/>
  <c r="BX200" i="6"/>
  <c r="BY200" i="6"/>
  <c r="BZ200" i="6"/>
  <c r="CA200" i="6"/>
  <c r="CB200" i="6"/>
  <c r="CC200" i="6"/>
  <c r="CD200" i="6"/>
  <c r="CE200" i="6"/>
  <c r="CF200" i="6"/>
  <c r="CG200" i="6"/>
  <c r="CH200" i="6"/>
  <c r="BW199" i="6"/>
  <c r="BX199" i="6"/>
  <c r="BY199" i="6"/>
  <c r="BZ199" i="6"/>
  <c r="CA199" i="6"/>
  <c r="CB199" i="6"/>
  <c r="CC199" i="6"/>
  <c r="CD199" i="6"/>
  <c r="CE199" i="6"/>
  <c r="CF199" i="6"/>
  <c r="CG199" i="6"/>
  <c r="CH199" i="6"/>
  <c r="BW198" i="6"/>
  <c r="BX198" i="6"/>
  <c r="BY198" i="6"/>
  <c r="BZ198" i="6"/>
  <c r="CA198" i="6"/>
  <c r="CB198" i="6"/>
  <c r="CC198" i="6"/>
  <c r="CD198" i="6"/>
  <c r="CE198" i="6"/>
  <c r="CF198" i="6"/>
  <c r="CG198" i="6"/>
  <c r="CH198" i="6"/>
  <c r="BK202" i="6"/>
  <c r="BL202" i="6"/>
  <c r="BM202" i="6"/>
  <c r="BN202" i="6"/>
  <c r="BO202" i="6"/>
  <c r="BP202" i="6"/>
  <c r="BQ202" i="6"/>
  <c r="BR202" i="6"/>
  <c r="BS202" i="6"/>
  <c r="BT202" i="6"/>
  <c r="BU202" i="6"/>
  <c r="BV202" i="6"/>
  <c r="BK201" i="6"/>
  <c r="BL201" i="6"/>
  <c r="BM201" i="6"/>
  <c r="BN201" i="6"/>
  <c r="BO201" i="6"/>
  <c r="BP201" i="6"/>
  <c r="BQ201" i="6"/>
  <c r="BR201" i="6"/>
  <c r="BS201" i="6"/>
  <c r="BT201" i="6"/>
  <c r="BU201" i="6"/>
  <c r="BV201" i="6"/>
  <c r="BK200" i="6"/>
  <c r="BL200" i="6"/>
  <c r="BM200" i="6"/>
  <c r="BN200" i="6"/>
  <c r="BO200" i="6"/>
  <c r="BP200" i="6"/>
  <c r="BQ200" i="6"/>
  <c r="BR200" i="6"/>
  <c r="BS200" i="6"/>
  <c r="BT200" i="6"/>
  <c r="BU200" i="6"/>
  <c r="BV200" i="6"/>
  <c r="BK199" i="6"/>
  <c r="BL199" i="6"/>
  <c r="BM199" i="6"/>
  <c r="BN199" i="6"/>
  <c r="BO199" i="6"/>
  <c r="BP199" i="6"/>
  <c r="BQ199" i="6"/>
  <c r="BR199" i="6"/>
  <c r="BS199" i="6"/>
  <c r="BT199" i="6"/>
  <c r="BU199" i="6"/>
  <c r="BV199" i="6"/>
  <c r="BK198" i="6"/>
  <c r="BL198" i="6"/>
  <c r="BM198" i="6"/>
  <c r="BN198" i="6"/>
  <c r="BO198" i="6"/>
  <c r="BP198" i="6"/>
  <c r="BQ198" i="6"/>
  <c r="BR198" i="6"/>
  <c r="BS198" i="6"/>
  <c r="BT198" i="6"/>
  <c r="BU198" i="6"/>
  <c r="BV198" i="6"/>
  <c r="AY199" i="6"/>
  <c r="AZ199" i="6"/>
  <c r="BA199" i="6"/>
  <c r="BB199" i="6"/>
  <c r="BC199" i="6"/>
  <c r="BD199" i="6"/>
  <c r="BE199" i="6"/>
  <c r="BF199" i="6"/>
  <c r="BG199" i="6"/>
  <c r="BH199" i="6"/>
  <c r="BI199" i="6"/>
  <c r="BJ199" i="6"/>
  <c r="AY200" i="6"/>
  <c r="AZ200" i="6"/>
  <c r="BA200" i="6"/>
  <c r="BB200" i="6"/>
  <c r="BC200" i="6"/>
  <c r="BD200" i="6"/>
  <c r="BE200" i="6"/>
  <c r="BF200" i="6"/>
  <c r="BG200" i="6"/>
  <c r="BH200" i="6"/>
  <c r="BI200" i="6"/>
  <c r="BJ200" i="6"/>
  <c r="AY201" i="6"/>
  <c r="AZ201" i="6"/>
  <c r="BA201" i="6"/>
  <c r="BB201" i="6"/>
  <c r="BC201" i="6"/>
  <c r="BD201" i="6"/>
  <c r="BE201" i="6"/>
  <c r="BF201" i="6"/>
  <c r="BG201" i="6"/>
  <c r="BH201" i="6"/>
  <c r="BI201" i="6"/>
  <c r="BJ201" i="6"/>
  <c r="AY202" i="6"/>
  <c r="AZ202" i="6"/>
  <c r="BA202" i="6"/>
  <c r="BB202" i="6"/>
  <c r="BC202" i="6"/>
  <c r="BD202" i="6"/>
  <c r="BE202" i="6"/>
  <c r="BF202" i="6"/>
  <c r="BG202" i="6"/>
  <c r="BH202" i="6"/>
  <c r="BI202" i="6"/>
  <c r="BJ202" i="6"/>
  <c r="AY198" i="6"/>
  <c r="AZ198" i="6"/>
  <c r="BA198" i="6"/>
  <c r="BB198" i="6"/>
  <c r="BC198" i="6"/>
  <c r="BD198" i="6"/>
  <c r="BE198" i="6"/>
  <c r="BF198" i="6"/>
  <c r="BG198" i="6"/>
  <c r="BH198" i="6"/>
  <c r="BI198" i="6"/>
  <c r="BJ198" i="6"/>
  <c r="AM199" i="6"/>
  <c r="AN199" i="6"/>
  <c r="AO199" i="6"/>
  <c r="AP199" i="6"/>
  <c r="AQ199" i="6"/>
  <c r="AR199" i="6"/>
  <c r="AS199" i="6"/>
  <c r="AT199" i="6"/>
  <c r="AU199" i="6"/>
  <c r="AV199" i="6"/>
  <c r="AW199" i="6"/>
  <c r="AX199" i="6"/>
  <c r="AM200" i="6"/>
  <c r="AN200" i="6"/>
  <c r="AO200" i="6"/>
  <c r="AP200" i="6"/>
  <c r="AQ200" i="6"/>
  <c r="AR200" i="6"/>
  <c r="AS200" i="6"/>
  <c r="AT200" i="6"/>
  <c r="AU200" i="6"/>
  <c r="AV200" i="6"/>
  <c r="AW200" i="6"/>
  <c r="AX200" i="6"/>
  <c r="AM201" i="6"/>
  <c r="AN201" i="6"/>
  <c r="AO201" i="6"/>
  <c r="AP201" i="6"/>
  <c r="AM202" i="6"/>
  <c r="AN202" i="6"/>
  <c r="AO202" i="6"/>
  <c r="AP202" i="6"/>
  <c r="AQ202" i="6"/>
  <c r="AR202" i="6"/>
  <c r="AS202" i="6"/>
  <c r="AT202" i="6"/>
  <c r="AU202" i="6"/>
  <c r="AV202" i="6"/>
  <c r="AW202" i="6"/>
  <c r="AX202" i="6"/>
  <c r="AM198" i="6"/>
  <c r="AN198" i="6"/>
  <c r="AO198" i="6"/>
  <c r="AP198" i="6"/>
  <c r="CU185" i="6"/>
  <c r="CU186" i="6"/>
  <c r="CU187" i="6"/>
  <c r="CU188" i="6"/>
  <c r="CU189" i="6"/>
  <c r="CU191" i="6"/>
  <c r="CU193" i="6"/>
  <c r="CU194" i="6"/>
  <c r="CU195" i="6"/>
  <c r="CU196" i="6"/>
  <c r="CU197" i="6"/>
  <c r="CU203" i="6"/>
  <c r="CU204" i="6"/>
  <c r="CU205" i="6"/>
  <c r="CU206" i="6"/>
  <c r="CU207" i="6"/>
  <c r="CU208" i="6"/>
  <c r="CU209" i="6"/>
  <c r="CU210" i="6"/>
  <c r="CU211" i="6"/>
  <c r="CU212" i="6"/>
  <c r="CU216" i="6"/>
  <c r="CU217" i="6"/>
  <c r="CU221" i="6"/>
  <c r="CU222" i="6"/>
  <c r="CU226" i="6"/>
  <c r="CU227" i="6"/>
  <c r="CU231" i="6"/>
  <c r="CU232" i="6"/>
  <c r="CU236" i="6"/>
  <c r="CU237" i="6"/>
  <c r="CU238" i="6"/>
  <c r="CU243" i="6"/>
  <c r="CU244" i="6"/>
  <c r="CU249" i="6"/>
  <c r="CU250" i="6"/>
  <c r="CU255" i="6"/>
  <c r="CU256" i="6"/>
  <c r="CU261" i="6"/>
  <c r="CU262" i="6"/>
  <c r="CU286" i="6"/>
  <c r="CU296" i="6"/>
  <c r="CU297" i="6"/>
  <c r="CU298" i="6"/>
  <c r="CU299" i="6"/>
  <c r="CU300" i="6"/>
  <c r="CU301" i="6"/>
  <c r="CU302" i="6"/>
  <c r="CU303" i="6"/>
  <c r="CU304" i="6"/>
  <c r="CU305" i="6"/>
  <c r="CU307" i="6"/>
  <c r="CU308" i="6"/>
  <c r="CU309" i="6"/>
  <c r="CU310" i="6"/>
  <c r="CU311" i="6"/>
  <c r="CU312" i="6"/>
  <c r="CU313" i="6"/>
  <c r="CU314" i="6"/>
  <c r="CU315" i="6"/>
  <c r="CU316" i="6"/>
  <c r="CU317" i="6"/>
  <c r="CU318" i="6"/>
  <c r="CU319" i="6"/>
  <c r="CU320" i="6"/>
  <c r="CU323" i="6"/>
  <c r="CU324" i="6"/>
  <c r="CU327" i="6"/>
  <c r="CU328" i="6"/>
  <c r="CU329" i="6"/>
  <c r="CU340" i="6"/>
  <c r="CU382" i="6"/>
  <c r="CU383" i="6"/>
  <c r="CU384" i="6"/>
  <c r="CU385" i="6"/>
  <c r="CU386" i="6"/>
  <c r="CU387" i="6"/>
  <c r="CU388" i="6"/>
  <c r="CU389" i="6"/>
  <c r="CU390" i="6"/>
  <c r="CU391" i="6"/>
  <c r="CU392" i="6"/>
  <c r="CU393" i="6"/>
  <c r="CU394" i="6"/>
  <c r="CU395" i="6"/>
  <c r="CU396" i="6"/>
  <c r="CU397" i="6"/>
  <c r="CU406" i="6"/>
  <c r="CU407" i="6"/>
  <c r="CU408" i="6"/>
  <c r="CU409" i="6"/>
  <c r="CU410" i="6"/>
  <c r="CU413" i="6"/>
  <c r="CU414" i="6"/>
  <c r="CU415" i="6"/>
  <c r="CU416" i="6"/>
  <c r="CU417" i="6"/>
  <c r="CU418" i="6"/>
  <c r="CU419" i="6"/>
  <c r="CU420" i="6"/>
  <c r="CU421" i="6"/>
  <c r="CU422" i="6"/>
  <c r="CU423" i="6"/>
  <c r="CU424" i="6"/>
  <c r="CU425" i="6"/>
  <c r="CU426" i="6"/>
  <c r="CU427" i="6"/>
  <c r="CU428" i="6"/>
  <c r="CU429" i="6"/>
  <c r="FV140" i="7"/>
  <c r="FV199" i="7"/>
  <c r="FV208" i="7"/>
  <c r="FW215" i="7"/>
  <c r="Z159" i="10"/>
  <c r="Y157" i="10"/>
  <c r="P640" i="4"/>
  <c r="AD156" i="10"/>
  <c r="AC154" i="10"/>
  <c r="FU222" i="7"/>
  <c r="AI162" i="10"/>
  <c r="AH160" i="10"/>
  <c r="CN2" i="7"/>
  <c r="CO38" i="7"/>
  <c r="CO66" i="7"/>
  <c r="AB193" i="14"/>
  <c r="AH86" i="10"/>
  <c r="AG85" i="10"/>
  <c r="KZ184" i="8"/>
  <c r="KY186" i="8"/>
  <c r="KY185" i="8"/>
  <c r="W125" i="14"/>
  <c r="AB145" i="14"/>
  <c r="E173" i="2"/>
  <c r="E171" i="2"/>
  <c r="AB117" i="14"/>
  <c r="AB19" i="14"/>
  <c r="AB111" i="14"/>
  <c r="W124" i="14"/>
  <c r="AA15" i="14"/>
  <c r="AA107" i="14"/>
  <c r="Y105" i="14"/>
  <c r="AB17" i="14"/>
  <c r="AB109" i="14"/>
  <c r="AC97" i="14"/>
  <c r="AB114" i="14"/>
  <c r="AA195" i="14"/>
  <c r="AB146" i="14"/>
  <c r="AB152" i="14"/>
  <c r="AB148" i="14"/>
  <c r="AB143" i="14"/>
  <c r="AB139" i="14"/>
  <c r="AB137" i="14"/>
  <c r="AB141" i="14"/>
  <c r="AC51" i="14"/>
  <c r="AC49" i="14"/>
  <c r="AB77" i="14"/>
  <c r="AC79" i="14"/>
  <c r="AC81" i="14"/>
  <c r="AB47" i="14"/>
  <c r="AC193" i="14"/>
  <c r="EB101" i="7"/>
  <c r="EA104" i="7"/>
  <c r="H78" i="10"/>
  <c r="G76" i="10"/>
  <c r="U68" i="10"/>
  <c r="AF75" i="10"/>
  <c r="AE73" i="10"/>
  <c r="V65" i="10"/>
  <c r="V60" i="10"/>
  <c r="AH74" i="10"/>
  <c r="S69" i="10"/>
  <c r="R67" i="10"/>
  <c r="IQ49" i="8"/>
  <c r="T91" i="11"/>
  <c r="V71" i="10"/>
  <c r="Q927" i="4"/>
  <c r="U100" i="12"/>
  <c r="U96" i="12"/>
  <c r="U150" i="10"/>
  <c r="T148" i="10"/>
  <c r="T153" i="10"/>
  <c r="S151" i="10"/>
  <c r="V168" i="10"/>
  <c r="DZ99" i="7"/>
  <c r="T301" i="11"/>
  <c r="Z141" i="10"/>
  <c r="Y139" i="10"/>
  <c r="JE81" i="8"/>
  <c r="JE86" i="8"/>
  <c r="JE82" i="8"/>
  <c r="AH233" i="11"/>
  <c r="QV73" i="8"/>
  <c r="QV83" i="8"/>
  <c r="QV74" i="8"/>
  <c r="QV84" i="8"/>
  <c r="SJ75" i="8"/>
  <c r="SJ85" i="8"/>
  <c r="DG63" i="8"/>
  <c r="DF64" i="8"/>
  <c r="DF65" i="8"/>
  <c r="V35" i="8"/>
  <c r="U37" i="8"/>
  <c r="U36" i="8"/>
  <c r="FW2" i="7"/>
  <c r="FV38" i="7"/>
  <c r="BZ23" i="7"/>
  <c r="BW982" i="4"/>
  <c r="BW1007" i="4"/>
  <c r="BW940" i="4"/>
  <c r="BW975" i="4"/>
  <c r="BW949" i="4"/>
  <c r="BW915" i="4"/>
  <c r="BW921" i="4"/>
  <c r="Q966" i="4"/>
  <c r="Q986" i="4"/>
  <c r="Q954" i="4"/>
  <c r="Q906" i="4"/>
  <c r="P898" i="4"/>
  <c r="Q894" i="4"/>
  <c r="FU149" i="8"/>
  <c r="FT151" i="8"/>
  <c r="FT150" i="8"/>
  <c r="GR18" i="8"/>
  <c r="GQ20" i="8"/>
  <c r="GQ19" i="8"/>
  <c r="DO131" i="7"/>
  <c r="L167" i="10"/>
  <c r="DY133" i="7"/>
  <c r="U300" i="11"/>
  <c r="Y47" i="7"/>
  <c r="X50" i="7"/>
  <c r="BL245" i="6"/>
  <c r="AM667" i="4"/>
  <c r="AZ247" i="6"/>
  <c r="AA669" i="4"/>
  <c r="AZ251" i="6"/>
  <c r="AA673" i="4"/>
  <c r="CJ252" i="6"/>
  <c r="BK674" i="4"/>
  <c r="BL254" i="6"/>
  <c r="AM676" i="4"/>
  <c r="BX257" i="6"/>
  <c r="AY679" i="4"/>
  <c r="CJ258" i="6"/>
  <c r="BK680" i="4"/>
  <c r="BL260" i="6"/>
  <c r="AM682" i="4"/>
  <c r="CJ247" i="6"/>
  <c r="BK669" i="4"/>
  <c r="AZ246" i="6"/>
  <c r="AA668" i="4"/>
  <c r="AZ252" i="6"/>
  <c r="AA674" i="4"/>
  <c r="CJ253" i="6"/>
  <c r="BK675" i="4"/>
  <c r="CJ257" i="6"/>
  <c r="BK679" i="4"/>
  <c r="BX260" i="6"/>
  <c r="AY682" i="4"/>
  <c r="AP306" i="6"/>
  <c r="U1139" i="4"/>
  <c r="AN248" i="6"/>
  <c r="O670" i="4"/>
  <c r="BL246" i="6"/>
  <c r="AM668" i="4"/>
  <c r="AN252" i="6"/>
  <c r="O674" i="4"/>
  <c r="BX253" i="6"/>
  <c r="AY675" i="4"/>
  <c r="P932" i="4"/>
  <c r="Q932" i="4"/>
  <c r="R932" i="4"/>
  <c r="S932" i="4"/>
  <c r="T932" i="4"/>
  <c r="U932" i="4"/>
  <c r="V932" i="4"/>
  <c r="W932" i="4"/>
  <c r="X932" i="4"/>
  <c r="Y932" i="4"/>
  <c r="Z932" i="4"/>
  <c r="AA932" i="4"/>
  <c r="AB932" i="4"/>
  <c r="AC932" i="4"/>
  <c r="AD932" i="4"/>
  <c r="AE932" i="4"/>
  <c r="AF932" i="4"/>
  <c r="AG932" i="4"/>
  <c r="AH932" i="4"/>
  <c r="AI932" i="4"/>
  <c r="AJ932" i="4"/>
  <c r="AK932" i="4"/>
  <c r="AL932" i="4"/>
  <c r="AM932" i="4"/>
  <c r="AN932" i="4"/>
  <c r="AO932" i="4"/>
  <c r="AP932" i="4"/>
  <c r="AQ932" i="4"/>
  <c r="AR932" i="4"/>
  <c r="AS932" i="4"/>
  <c r="AT932" i="4"/>
  <c r="AU932" i="4"/>
  <c r="AV932" i="4"/>
  <c r="AW932" i="4"/>
  <c r="AX932" i="4"/>
  <c r="AY932" i="4"/>
  <c r="AZ932" i="4"/>
  <c r="BA932" i="4"/>
  <c r="BB932" i="4"/>
  <c r="BC932" i="4"/>
  <c r="BD932" i="4"/>
  <c r="BE932" i="4"/>
  <c r="BF932" i="4"/>
  <c r="BG932" i="4"/>
  <c r="BH932" i="4"/>
  <c r="BI932" i="4"/>
  <c r="BJ932" i="4"/>
  <c r="BK932" i="4"/>
  <c r="BL932" i="4"/>
  <c r="BM932" i="4"/>
  <c r="BN932" i="4"/>
  <c r="BO932" i="4"/>
  <c r="BP932" i="4"/>
  <c r="BQ932" i="4"/>
  <c r="BR932" i="4"/>
  <c r="BS932" i="4"/>
  <c r="BT932" i="4"/>
  <c r="BU932" i="4"/>
  <c r="BV932" i="4"/>
  <c r="AZ245" i="6"/>
  <c r="AA667" i="4"/>
  <c r="AN247" i="6"/>
  <c r="O669" i="4"/>
  <c r="BL251" i="6"/>
  <c r="AM673" i="4"/>
  <c r="AN253" i="6"/>
  <c r="O675" i="4"/>
  <c r="BX254" i="6"/>
  <c r="AY676" i="4"/>
  <c r="BL259" i="6"/>
  <c r="AM681" i="4"/>
  <c r="AN245" i="6"/>
  <c r="O667" i="4"/>
  <c r="CJ248" i="6"/>
  <c r="BK670" i="4"/>
  <c r="BX247" i="6"/>
  <c r="AY669" i="4"/>
  <c r="CJ246" i="6"/>
  <c r="BK668" i="4"/>
  <c r="AN246" i="6"/>
  <c r="O668" i="4"/>
  <c r="BX251" i="6"/>
  <c r="AY673" i="4"/>
  <c r="BL252" i="6"/>
  <c r="AM674" i="4"/>
  <c r="AZ253" i="6"/>
  <c r="AA675" i="4"/>
  <c r="AN254" i="6"/>
  <c r="O676" i="4"/>
  <c r="CJ254" i="6"/>
  <c r="BK676" i="4"/>
  <c r="BL258" i="6"/>
  <c r="AM680" i="4"/>
  <c r="BX259" i="6"/>
  <c r="AY681" i="4"/>
  <c r="CJ260" i="6"/>
  <c r="BK682" i="4"/>
  <c r="P958" i="4"/>
  <c r="P990" i="4"/>
  <c r="BX245" i="6"/>
  <c r="AY667" i="4"/>
  <c r="BX248" i="6"/>
  <c r="AY670" i="4"/>
  <c r="BL247" i="6"/>
  <c r="AM669" i="4"/>
  <c r="BX246" i="6"/>
  <c r="AY668" i="4"/>
  <c r="AN251" i="6"/>
  <c r="O673" i="4"/>
  <c r="CJ251" i="6"/>
  <c r="BK673" i="4"/>
  <c r="BX252" i="6"/>
  <c r="AY674" i="4"/>
  <c r="BL253" i="6"/>
  <c r="AM675" i="4"/>
  <c r="AZ254" i="6"/>
  <c r="AA676" i="4"/>
  <c r="BL257" i="6"/>
  <c r="AM679" i="4"/>
  <c r="BX258" i="6"/>
  <c r="AY680" i="4"/>
  <c r="CJ259" i="6"/>
  <c r="BK681" i="4"/>
  <c r="Q998" i="4"/>
  <c r="CK245" i="6"/>
  <c r="BL667" i="4"/>
  <c r="BB306" i="6"/>
  <c r="AG1139" i="4"/>
  <c r="L625" i="4"/>
  <c r="K630" i="4"/>
  <c r="K632" i="4"/>
  <c r="AZ242" i="6"/>
  <c r="AB664" i="4"/>
  <c r="CJ242" i="6"/>
  <c r="BL664" i="4"/>
  <c r="BX242" i="6"/>
  <c r="AZ664" i="4"/>
  <c r="BL242" i="6"/>
  <c r="AN664" i="4"/>
  <c r="AZ241" i="6"/>
  <c r="AB663" i="4"/>
  <c r="BL241" i="6"/>
  <c r="AN663" i="4"/>
  <c r="CJ241" i="6"/>
  <c r="BL663" i="4"/>
  <c r="BX241" i="6"/>
  <c r="AZ663" i="4"/>
  <c r="BL240" i="6"/>
  <c r="AN662" i="4"/>
  <c r="AZ240" i="6"/>
  <c r="AB662" i="4"/>
  <c r="BX240" i="6"/>
  <c r="AZ662" i="4"/>
  <c r="CJ240" i="6"/>
  <c r="BL662" i="4"/>
  <c r="CJ239" i="6"/>
  <c r="BL661" i="4"/>
  <c r="BX239" i="6"/>
  <c r="AZ661" i="4"/>
  <c r="AZ239" i="6"/>
  <c r="AB661" i="4"/>
  <c r="BL239" i="6"/>
  <c r="AN661" i="4"/>
  <c r="AN239" i="6"/>
  <c r="P661" i="4"/>
  <c r="K84" i="5"/>
  <c r="AN241" i="6"/>
  <c r="P663" i="4"/>
  <c r="K68" i="5"/>
  <c r="AN240" i="6"/>
  <c r="P662" i="4"/>
  <c r="K67" i="5"/>
  <c r="K82" i="5"/>
  <c r="K74" i="5"/>
  <c r="K87" i="5"/>
  <c r="BK248" i="6"/>
  <c r="AY248" i="6"/>
  <c r="AA670" i="4"/>
  <c r="K70" i="5"/>
  <c r="K81" i="5"/>
  <c r="K73" i="5"/>
  <c r="K86" i="5"/>
  <c r="K79" i="5"/>
  <c r="K75" i="5"/>
  <c r="AN242" i="6"/>
  <c r="P664" i="4"/>
  <c r="K69" i="5"/>
  <c r="K80" i="5"/>
  <c r="K76" i="5"/>
  <c r="K85" i="5"/>
  <c r="CU288" i="6"/>
  <c r="CU292" i="6"/>
  <c r="CU289" i="6"/>
  <c r="CU287" i="6"/>
  <c r="CU291" i="6"/>
  <c r="CU294" i="6"/>
  <c r="CU293" i="6"/>
  <c r="CU290" i="6"/>
  <c r="CU295" i="6"/>
  <c r="BO233" i="6"/>
  <c r="BP233" i="6"/>
  <c r="BQ233" i="6"/>
  <c r="BR233" i="6"/>
  <c r="BS233" i="6"/>
  <c r="BT233" i="6"/>
  <c r="BU233" i="6"/>
  <c r="BV233" i="6"/>
  <c r="BO235" i="6"/>
  <c r="BP235" i="6"/>
  <c r="BQ235" i="6"/>
  <c r="BR235" i="6"/>
  <c r="BS235" i="6"/>
  <c r="BT235" i="6"/>
  <c r="BU235" i="6"/>
  <c r="BV235" i="6"/>
  <c r="BN234" i="6"/>
  <c r="BO234" i="6"/>
  <c r="BP234" i="6"/>
  <c r="BQ234" i="6"/>
  <c r="BR234" i="6"/>
  <c r="BS234" i="6"/>
  <c r="BT234" i="6"/>
  <c r="BU234" i="6"/>
  <c r="BV234" i="6"/>
  <c r="BQ230" i="6"/>
  <c r="BR230" i="6"/>
  <c r="BS230" i="6"/>
  <c r="BT230" i="6"/>
  <c r="BU230" i="6"/>
  <c r="BV230" i="6"/>
  <c r="CU230" i="6"/>
  <c r="CU228" i="6"/>
  <c r="CU229" i="6"/>
  <c r="AQ223" i="6"/>
  <c r="AR223" i="6"/>
  <c r="AS223" i="6"/>
  <c r="AT223" i="6"/>
  <c r="AU223" i="6"/>
  <c r="AV223" i="6"/>
  <c r="AW223" i="6"/>
  <c r="AX223" i="6"/>
  <c r="AQ224" i="6"/>
  <c r="AR224" i="6"/>
  <c r="AS224" i="6"/>
  <c r="AT224" i="6"/>
  <c r="AU224" i="6"/>
  <c r="AV224" i="6"/>
  <c r="AW224" i="6"/>
  <c r="AX224" i="6"/>
  <c r="CU225" i="6"/>
  <c r="AR218" i="6"/>
  <c r="AS218" i="6"/>
  <c r="AT218" i="6"/>
  <c r="AU218" i="6"/>
  <c r="AV218" i="6"/>
  <c r="AW218" i="6"/>
  <c r="AX218" i="6"/>
  <c r="CU218" i="6"/>
  <c r="AQ219" i="6"/>
  <c r="AR219" i="6"/>
  <c r="AS219" i="6"/>
  <c r="AT219" i="6"/>
  <c r="AU219" i="6"/>
  <c r="AV219" i="6"/>
  <c r="AW219" i="6"/>
  <c r="AX219" i="6"/>
  <c r="AR220" i="6"/>
  <c r="AS220" i="6"/>
  <c r="AT220" i="6"/>
  <c r="AU220" i="6"/>
  <c r="AV220" i="6"/>
  <c r="AW220" i="6"/>
  <c r="AX220" i="6"/>
  <c r="AQ215" i="6"/>
  <c r="AR215" i="6"/>
  <c r="AS215" i="6"/>
  <c r="AT215" i="6"/>
  <c r="AU215" i="6"/>
  <c r="AV215" i="6"/>
  <c r="AW215" i="6"/>
  <c r="AX215" i="6"/>
  <c r="CU214" i="6"/>
  <c r="CU213" i="6"/>
  <c r="CU190" i="6"/>
  <c r="CU192" i="6"/>
  <c r="AQ201" i="6"/>
  <c r="AR201" i="6"/>
  <c r="AS201" i="6"/>
  <c r="AT201" i="6"/>
  <c r="AU201" i="6"/>
  <c r="AV201" i="6"/>
  <c r="AW201" i="6"/>
  <c r="AX201" i="6"/>
  <c r="AQ198" i="6"/>
  <c r="AR198" i="6"/>
  <c r="AS198" i="6"/>
  <c r="AT198" i="6"/>
  <c r="AU198" i="6"/>
  <c r="AV198" i="6"/>
  <c r="AW198" i="6"/>
  <c r="AX198" i="6"/>
  <c r="CU199" i="6"/>
  <c r="CU202" i="6"/>
  <c r="CU200" i="6"/>
  <c r="CM2" i="7"/>
  <c r="CN66" i="7"/>
  <c r="CN38" i="7"/>
  <c r="DY106" i="7"/>
  <c r="FW140" i="7"/>
  <c r="FW150" i="7"/>
  <c r="FW199" i="7"/>
  <c r="FW208" i="7"/>
  <c r="FX215" i="7"/>
  <c r="FW222" i="7"/>
  <c r="AE156" i="10"/>
  <c r="AD154" i="10"/>
  <c r="GB157" i="7"/>
  <c r="FV150" i="7"/>
  <c r="AJ162" i="10"/>
  <c r="AI160" i="10"/>
  <c r="Q640" i="4"/>
  <c r="AA159" i="10"/>
  <c r="Z157" i="10"/>
  <c r="FV222" i="7"/>
  <c r="LA184" i="8"/>
  <c r="KZ186" i="8"/>
  <c r="KZ185" i="8"/>
  <c r="AI86" i="10"/>
  <c r="AH85" i="10"/>
  <c r="X125" i="14"/>
  <c r="E179" i="2"/>
  <c r="AB195" i="14"/>
  <c r="AC148" i="14"/>
  <c r="AC146" i="14"/>
  <c r="AC139" i="14"/>
  <c r="AC137" i="14"/>
  <c r="AC145" i="14"/>
  <c r="AC143" i="14"/>
  <c r="AC141" i="14"/>
  <c r="AC152" i="14"/>
  <c r="AB15" i="14"/>
  <c r="AB107" i="14"/>
  <c r="AA102" i="14"/>
  <c r="E170" i="2"/>
  <c r="AD97" i="14"/>
  <c r="AC17" i="14"/>
  <c r="AC109" i="14"/>
  <c r="AC19" i="14"/>
  <c r="AC111" i="14"/>
  <c r="X124" i="14"/>
  <c r="AC117" i="14"/>
  <c r="AC114" i="14"/>
  <c r="Z105" i="14"/>
  <c r="AB297" i="14"/>
  <c r="AD79" i="14"/>
  <c r="AD81" i="14"/>
  <c r="AD193" i="14"/>
  <c r="AC77" i="14"/>
  <c r="AD49" i="14"/>
  <c r="AD51" i="14"/>
  <c r="AA297" i="14"/>
  <c r="AC47" i="14"/>
  <c r="U301" i="11"/>
  <c r="EC101" i="7"/>
  <c r="EB104" i="7"/>
  <c r="I78" i="10"/>
  <c r="H76" i="10"/>
  <c r="IR49" i="8"/>
  <c r="U91" i="11"/>
  <c r="T69" i="10"/>
  <c r="S67" i="10"/>
  <c r="AI74" i="10"/>
  <c r="W65" i="10"/>
  <c r="W60" i="10"/>
  <c r="V68" i="10"/>
  <c r="W71" i="10"/>
  <c r="AG75" i="10"/>
  <c r="AF73" i="10"/>
  <c r="R927" i="4"/>
  <c r="AA141" i="10"/>
  <c r="Z139" i="10"/>
  <c r="V150" i="10"/>
  <c r="U148" i="10"/>
  <c r="W168" i="10"/>
  <c r="EA99" i="7"/>
  <c r="U153" i="10"/>
  <c r="T151" i="10"/>
  <c r="V100" i="12"/>
  <c r="V96" i="12"/>
  <c r="V75" i="12"/>
  <c r="JF81" i="8"/>
  <c r="JF86" i="8"/>
  <c r="JF82" i="8"/>
  <c r="AI233" i="11"/>
  <c r="QW74" i="8"/>
  <c r="QW84" i="8"/>
  <c r="SK75" i="8"/>
  <c r="SK85" i="8"/>
  <c r="QW73" i="8"/>
  <c r="QW83" i="8"/>
  <c r="DH63" i="8"/>
  <c r="DG64" i="8"/>
  <c r="DG65" i="8"/>
  <c r="W35" i="8"/>
  <c r="V37" i="8"/>
  <c r="V36" i="8"/>
  <c r="FX2" i="7"/>
  <c r="FW38" i="7"/>
  <c r="CA23" i="7"/>
  <c r="BW932" i="4"/>
  <c r="Q958" i="4"/>
  <c r="R954" i="4"/>
  <c r="R986" i="4"/>
  <c r="Q990" i="4"/>
  <c r="R966" i="4"/>
  <c r="Q898" i="4"/>
  <c r="R894" i="4"/>
  <c r="R906" i="4"/>
  <c r="FV149" i="8"/>
  <c r="FU151" i="8"/>
  <c r="FU150" i="8"/>
  <c r="GS18" i="8"/>
  <c r="GR20" i="8"/>
  <c r="GR19" i="8"/>
  <c r="DP131" i="7"/>
  <c r="M167" i="10"/>
  <c r="EA133" i="7"/>
  <c r="W300" i="11"/>
  <c r="DZ133" i="7"/>
  <c r="V300" i="11"/>
  <c r="Z47" i="7"/>
  <c r="Y50" i="7"/>
  <c r="BL248" i="6"/>
  <c r="AM670" i="4"/>
  <c r="CK260" i="6"/>
  <c r="BL682" i="4"/>
  <c r="BM258" i="6"/>
  <c r="AN680" i="4"/>
  <c r="AO254" i="6"/>
  <c r="P676" i="4"/>
  <c r="P729" i="4"/>
  <c r="BM252" i="6"/>
  <c r="AN674" i="4"/>
  <c r="AO246" i="6"/>
  <c r="P668" i="4"/>
  <c r="P721" i="4"/>
  <c r="BY247" i="6"/>
  <c r="AZ669" i="4"/>
  <c r="AO245" i="6"/>
  <c r="P667" i="4"/>
  <c r="P720" i="4"/>
  <c r="BY254" i="6"/>
  <c r="AZ676" i="4"/>
  <c r="BM251" i="6"/>
  <c r="AN673" i="4"/>
  <c r="BA245" i="6"/>
  <c r="AB667" i="4"/>
  <c r="BY253" i="6"/>
  <c r="AZ675" i="4"/>
  <c r="BM246" i="6"/>
  <c r="AN668" i="4"/>
  <c r="AQ306" i="6"/>
  <c r="V1139" i="4"/>
  <c r="CK257" i="6"/>
  <c r="BL679" i="4"/>
  <c r="BA252" i="6"/>
  <c r="AB674" i="4"/>
  <c r="CK247" i="6"/>
  <c r="BL669" i="4"/>
  <c r="CK258" i="6"/>
  <c r="BL680" i="4"/>
  <c r="BM254" i="6"/>
  <c r="AN676" i="4"/>
  <c r="BA251" i="6"/>
  <c r="AB673" i="4"/>
  <c r="BM245" i="6"/>
  <c r="AN667" i="4"/>
  <c r="BC306" i="6"/>
  <c r="AH1139" i="4"/>
  <c r="BY258" i="6"/>
  <c r="AZ680" i="4"/>
  <c r="BM247" i="6"/>
  <c r="AN669" i="4"/>
  <c r="CL245" i="6"/>
  <c r="BM667" i="4"/>
  <c r="CK259" i="6"/>
  <c r="BL681" i="4"/>
  <c r="BM257" i="6"/>
  <c r="AN679" i="4"/>
  <c r="BM253" i="6"/>
  <c r="AN675" i="4"/>
  <c r="CK251" i="6"/>
  <c r="BL673" i="4"/>
  <c r="BY246" i="6"/>
  <c r="AZ668" i="4"/>
  <c r="BY248" i="6"/>
  <c r="AZ670" i="4"/>
  <c r="BY259" i="6"/>
  <c r="AZ681" i="4"/>
  <c r="CK254" i="6"/>
  <c r="BL676" i="4"/>
  <c r="BA253" i="6"/>
  <c r="AB675" i="4"/>
  <c r="BY251" i="6"/>
  <c r="AZ673" i="4"/>
  <c r="CK246" i="6"/>
  <c r="BL668" i="4"/>
  <c r="CK248" i="6"/>
  <c r="BL670" i="4"/>
  <c r="O728" i="4"/>
  <c r="O722" i="4"/>
  <c r="O727" i="4"/>
  <c r="O723" i="4"/>
  <c r="R998" i="4"/>
  <c r="BA254" i="6"/>
  <c r="AB676" i="4"/>
  <c r="BY252" i="6"/>
  <c r="AZ674" i="4"/>
  <c r="AO251" i="6"/>
  <c r="P673" i="4"/>
  <c r="P726" i="4"/>
  <c r="BY245" i="6"/>
  <c r="AZ667" i="4"/>
  <c r="O726" i="4"/>
  <c r="O729" i="4"/>
  <c r="O721" i="4"/>
  <c r="O720" i="4"/>
  <c r="O1550" i="4"/>
  <c r="BM259" i="6"/>
  <c r="AN681" i="4"/>
  <c r="AO253" i="6"/>
  <c r="P675" i="4"/>
  <c r="P728" i="4"/>
  <c r="AO247" i="6"/>
  <c r="P669" i="4"/>
  <c r="P722" i="4"/>
  <c r="AO252" i="6"/>
  <c r="P674" i="4"/>
  <c r="P727" i="4"/>
  <c r="AO248" i="6"/>
  <c r="P670" i="4"/>
  <c r="P723" i="4"/>
  <c r="BY260" i="6"/>
  <c r="AZ682" i="4"/>
  <c r="CK253" i="6"/>
  <c r="BL675" i="4"/>
  <c r="BA246" i="6"/>
  <c r="AB668" i="4"/>
  <c r="BM260" i="6"/>
  <c r="AN682" i="4"/>
  <c r="BY257" i="6"/>
  <c r="AZ679" i="4"/>
  <c r="CK252" i="6"/>
  <c r="BL674" i="4"/>
  <c r="BA247" i="6"/>
  <c r="AB669" i="4"/>
  <c r="M625" i="4"/>
  <c r="L632" i="4"/>
  <c r="L630" i="4"/>
  <c r="BM242" i="6"/>
  <c r="AO664" i="4"/>
  <c r="CK242" i="6"/>
  <c r="BM664" i="4"/>
  <c r="BY242" i="6"/>
  <c r="BA664" i="4"/>
  <c r="BA242" i="6"/>
  <c r="AC664" i="4"/>
  <c r="AO242" i="6"/>
  <c r="Q664" i="4"/>
  <c r="BY241" i="6"/>
  <c r="BA663" i="4"/>
  <c r="BM241" i="6"/>
  <c r="AO663" i="4"/>
  <c r="CK241" i="6"/>
  <c r="BM663" i="4"/>
  <c r="BA241" i="6"/>
  <c r="AC663" i="4"/>
  <c r="AO241" i="6"/>
  <c r="Q663" i="4"/>
  <c r="CK240" i="6"/>
  <c r="BM662" i="4"/>
  <c r="BA240" i="6"/>
  <c r="AC662" i="4"/>
  <c r="BY240" i="6"/>
  <c r="BA662" i="4"/>
  <c r="BM240" i="6"/>
  <c r="AO662" i="4"/>
  <c r="AO240" i="6"/>
  <c r="Q662" i="4"/>
  <c r="BM239" i="6"/>
  <c r="AO661" i="4"/>
  <c r="BY239" i="6"/>
  <c r="BA661" i="4"/>
  <c r="BA239" i="6"/>
  <c r="AC661" i="4"/>
  <c r="CK239" i="6"/>
  <c r="BM661" i="4"/>
  <c r="AO239" i="6"/>
  <c r="Q661" i="4"/>
  <c r="AZ248" i="6"/>
  <c r="CU201" i="6"/>
  <c r="CU235" i="6"/>
  <c r="CU234" i="6"/>
  <c r="CU233" i="6"/>
  <c r="CU224" i="6"/>
  <c r="CU223" i="6"/>
  <c r="CU219" i="6"/>
  <c r="CU220" i="6"/>
  <c r="CU215" i="6"/>
  <c r="CU198" i="6"/>
  <c r="FW164" i="7"/>
  <c r="FX164" i="7"/>
  <c r="FY164" i="7"/>
  <c r="FZ164" i="7"/>
  <c r="GA164" i="7"/>
  <c r="FV164" i="7"/>
  <c r="AB159" i="10"/>
  <c r="AA157" i="10"/>
  <c r="AK162" i="10"/>
  <c r="AJ160" i="10"/>
  <c r="AF156" i="10"/>
  <c r="AE154" i="10"/>
  <c r="FX222" i="7"/>
  <c r="FX140" i="7"/>
  <c r="FX150" i="7"/>
  <c r="FX199" i="7"/>
  <c r="FX208" i="7"/>
  <c r="FY215" i="7"/>
  <c r="R640" i="4"/>
  <c r="DZ106" i="7"/>
  <c r="V301" i="11"/>
  <c r="CL2" i="7"/>
  <c r="CM38" i="7"/>
  <c r="CM66" i="7"/>
  <c r="AI85" i="10"/>
  <c r="AJ86" i="10"/>
  <c r="LB184" i="8"/>
  <c r="LA186" i="8"/>
  <c r="LA185" i="8"/>
  <c r="AC195" i="14"/>
  <c r="Y125" i="14"/>
  <c r="AB102" i="14"/>
  <c r="AD148" i="14"/>
  <c r="AD114" i="14"/>
  <c r="AD137" i="14"/>
  <c r="AD117" i="14"/>
  <c r="AD145" i="14"/>
  <c r="AD146" i="14"/>
  <c r="Y124" i="14"/>
  <c r="AA105" i="14"/>
  <c r="AD17" i="14"/>
  <c r="AD109" i="14"/>
  <c r="AD152" i="14"/>
  <c r="AD139" i="14"/>
  <c r="AC15" i="14"/>
  <c r="AC107" i="14"/>
  <c r="AD19" i="14"/>
  <c r="AD111" i="14"/>
  <c r="AD141" i="14"/>
  <c r="AD143" i="14"/>
  <c r="AE97" i="14"/>
  <c r="AE49" i="14"/>
  <c r="AE51" i="14"/>
  <c r="AE81" i="14"/>
  <c r="AE79" i="14"/>
  <c r="AD47" i="14"/>
  <c r="AD77" i="14"/>
  <c r="AE193" i="14"/>
  <c r="ED101" i="7"/>
  <c r="EC104" i="7"/>
  <c r="P1538" i="4"/>
  <c r="D182" i="11"/>
  <c r="P1532" i="4"/>
  <c r="D181" i="11"/>
  <c r="O1538" i="4"/>
  <c r="C182" i="11"/>
  <c r="C156" i="11"/>
  <c r="O1551" i="4"/>
  <c r="O1533" i="4"/>
  <c r="O1534" i="4"/>
  <c r="C205" i="11"/>
  <c r="O1545" i="4"/>
  <c r="C159" i="11"/>
  <c r="O1546" i="4"/>
  <c r="C207" i="11"/>
  <c r="P1545" i="4"/>
  <c r="D159" i="11"/>
  <c r="P1546" i="4"/>
  <c r="D207" i="11"/>
  <c r="D63" i="2"/>
  <c r="P1539" i="4"/>
  <c r="D158" i="11"/>
  <c r="P1540" i="4"/>
  <c r="D206" i="11"/>
  <c r="D58" i="2"/>
  <c r="O1544" i="4"/>
  <c r="P1528" i="4"/>
  <c r="D204" i="11"/>
  <c r="D46" i="2"/>
  <c r="P1527" i="4"/>
  <c r="O1532" i="4"/>
  <c r="O1390" i="4"/>
  <c r="O1527" i="4"/>
  <c r="O1528" i="4"/>
  <c r="O1539" i="4"/>
  <c r="O1540" i="4"/>
  <c r="P852" i="4"/>
  <c r="P851" i="4"/>
  <c r="Q853" i="4"/>
  <c r="P1550" i="4"/>
  <c r="P1533" i="4"/>
  <c r="P1534" i="4"/>
  <c r="D205" i="11"/>
  <c r="D53" i="2"/>
  <c r="P1544" i="4"/>
  <c r="J78" i="10"/>
  <c r="I76" i="10"/>
  <c r="X60" i="10"/>
  <c r="AH75" i="10"/>
  <c r="AG73" i="10"/>
  <c r="X71" i="10"/>
  <c r="X65" i="10"/>
  <c r="U69" i="10"/>
  <c r="T67" i="10"/>
  <c r="W68" i="10"/>
  <c r="AJ74" i="10"/>
  <c r="IS49" i="8"/>
  <c r="V91" i="11"/>
  <c r="P859" i="4"/>
  <c r="P858" i="4"/>
  <c r="Q1387" i="4"/>
  <c r="P1390" i="4"/>
  <c r="S927" i="4"/>
  <c r="V153" i="10"/>
  <c r="U151" i="10"/>
  <c r="X168" i="10"/>
  <c r="EB99" i="7"/>
  <c r="W150" i="10"/>
  <c r="V148" i="10"/>
  <c r="W100" i="12"/>
  <c r="W96" i="12"/>
  <c r="W75" i="12"/>
  <c r="AB141" i="10"/>
  <c r="AA139" i="10"/>
  <c r="O852" i="4"/>
  <c r="O851" i="4"/>
  <c r="P853" i="4"/>
  <c r="P854" i="4"/>
  <c r="P983" i="4"/>
  <c r="JG81" i="8"/>
  <c r="JG86" i="8"/>
  <c r="JG82" i="8"/>
  <c r="AJ233" i="11"/>
  <c r="SL75" i="8"/>
  <c r="SL85" i="8"/>
  <c r="QX73" i="8"/>
  <c r="QX83" i="8"/>
  <c r="QX74" i="8"/>
  <c r="QX84" i="8"/>
  <c r="DI63" i="8"/>
  <c r="DH64" i="8"/>
  <c r="DH65" i="8"/>
  <c r="X35" i="8"/>
  <c r="W37" i="8"/>
  <c r="W36" i="8"/>
  <c r="FY2" i="7"/>
  <c r="FX38" i="7"/>
  <c r="CB23" i="7"/>
  <c r="O866" i="4"/>
  <c r="O865" i="4"/>
  <c r="O868" i="4"/>
  <c r="O987" i="4"/>
  <c r="R990" i="4"/>
  <c r="S954" i="4"/>
  <c r="S966" i="4"/>
  <c r="S986" i="4"/>
  <c r="R958" i="4"/>
  <c r="S894" i="4"/>
  <c r="P866" i="4"/>
  <c r="P865" i="4"/>
  <c r="Q867" i="4"/>
  <c r="O859" i="4"/>
  <c r="O858" i="4"/>
  <c r="O880" i="4"/>
  <c r="O879" i="4"/>
  <c r="P880" i="4"/>
  <c r="P879" i="4"/>
  <c r="Q881" i="4"/>
  <c r="P873" i="4"/>
  <c r="P872" i="4"/>
  <c r="Q874" i="4"/>
  <c r="O873" i="4"/>
  <c r="O872" i="4"/>
  <c r="S906" i="4"/>
  <c r="R898" i="4"/>
  <c r="FW149" i="8"/>
  <c r="FV151" i="8"/>
  <c r="FV150" i="8"/>
  <c r="GT18" i="8"/>
  <c r="GS19" i="8"/>
  <c r="GS20" i="8"/>
  <c r="DQ131" i="7"/>
  <c r="N167" i="10"/>
  <c r="EB133" i="7"/>
  <c r="X300" i="11"/>
  <c r="AA47" i="7"/>
  <c r="Z50" i="7"/>
  <c r="BZ257" i="6"/>
  <c r="BA679" i="4"/>
  <c r="AP248" i="6"/>
  <c r="Q670" i="4"/>
  <c r="Q723" i="4"/>
  <c r="AP251" i="6"/>
  <c r="Q673" i="4"/>
  <c r="Q726" i="4"/>
  <c r="BB254" i="6"/>
  <c r="AC676" i="4"/>
  <c r="BB247" i="6"/>
  <c r="AC669" i="4"/>
  <c r="BZ260" i="6"/>
  <c r="BA682" i="4"/>
  <c r="CL252" i="6"/>
  <c r="BM674" i="4"/>
  <c r="BN260" i="6"/>
  <c r="AO682" i="4"/>
  <c r="CL253" i="6"/>
  <c r="BM675" i="4"/>
  <c r="CL246" i="6"/>
  <c r="BM668" i="4"/>
  <c r="BB253" i="6"/>
  <c r="AC675" i="4"/>
  <c r="BZ259" i="6"/>
  <c r="BA681" i="4"/>
  <c r="BZ246" i="6"/>
  <c r="BA668" i="4"/>
  <c r="BN253" i="6"/>
  <c r="AO675" i="4"/>
  <c r="CL259" i="6"/>
  <c r="BM681" i="4"/>
  <c r="BN247" i="6"/>
  <c r="AO669" i="4"/>
  <c r="BD306" i="6"/>
  <c r="AI1139" i="4"/>
  <c r="BB251" i="6"/>
  <c r="AC673" i="4"/>
  <c r="CL258" i="6"/>
  <c r="BM680" i="4"/>
  <c r="BB252" i="6"/>
  <c r="AC674" i="4"/>
  <c r="BN246" i="6"/>
  <c r="AO668" i="4"/>
  <c r="BB245" i="6"/>
  <c r="AC667" i="4"/>
  <c r="BZ254" i="6"/>
  <c r="BA676" i="4"/>
  <c r="AP245" i="6"/>
  <c r="Q667" i="4"/>
  <c r="AP246" i="6"/>
  <c r="Q668" i="4"/>
  <c r="AP254" i="6"/>
  <c r="Q676" i="4"/>
  <c r="CL260" i="6"/>
  <c r="BM682" i="4"/>
  <c r="BB246" i="6"/>
  <c r="AC668" i="4"/>
  <c r="AP247" i="6"/>
  <c r="Q669" i="4"/>
  <c r="Q722" i="4"/>
  <c r="BN259" i="6"/>
  <c r="AO681" i="4"/>
  <c r="BA248" i="6"/>
  <c r="AB670" i="4"/>
  <c r="AP252" i="6"/>
  <c r="Q674" i="4"/>
  <c r="Q727" i="4"/>
  <c r="AP253" i="6"/>
  <c r="Q675" i="4"/>
  <c r="BZ245" i="6"/>
  <c r="BA667" i="4"/>
  <c r="BZ252" i="6"/>
  <c r="BA674" i="4"/>
  <c r="S998" i="4"/>
  <c r="AR306" i="6"/>
  <c r="W1139" i="4"/>
  <c r="CL248" i="6"/>
  <c r="BM670" i="4"/>
  <c r="BZ251" i="6"/>
  <c r="BA673" i="4"/>
  <c r="CL254" i="6"/>
  <c r="BM676" i="4"/>
  <c r="BZ248" i="6"/>
  <c r="BA670" i="4"/>
  <c r="CL251" i="6"/>
  <c r="BM673" i="4"/>
  <c r="BN257" i="6"/>
  <c r="AO679" i="4"/>
  <c r="CM245" i="6"/>
  <c r="BN667" i="4"/>
  <c r="BZ258" i="6"/>
  <c r="BA680" i="4"/>
  <c r="BN245" i="6"/>
  <c r="AO667" i="4"/>
  <c r="BN254" i="6"/>
  <c r="AO676" i="4"/>
  <c r="CL247" i="6"/>
  <c r="BM669" i="4"/>
  <c r="CL257" i="6"/>
  <c r="BM679" i="4"/>
  <c r="BZ253" i="6"/>
  <c r="BA675" i="4"/>
  <c r="BN251" i="6"/>
  <c r="AO673" i="4"/>
  <c r="BZ247" i="6"/>
  <c r="BA669" i="4"/>
  <c r="BN252" i="6"/>
  <c r="AO674" i="4"/>
  <c r="BN258" i="6"/>
  <c r="AO680" i="4"/>
  <c r="BM248" i="6"/>
  <c r="AN670" i="4"/>
  <c r="N625" i="4"/>
  <c r="M632" i="4"/>
  <c r="M630" i="4"/>
  <c r="BB242" i="6"/>
  <c r="AD664" i="4"/>
  <c r="CL242" i="6"/>
  <c r="BN664" i="4"/>
  <c r="BZ242" i="6"/>
  <c r="BB664" i="4"/>
  <c r="BN242" i="6"/>
  <c r="AP664" i="4"/>
  <c r="AP242" i="6"/>
  <c r="R664" i="4"/>
  <c r="BN241" i="6"/>
  <c r="AP663" i="4"/>
  <c r="BB241" i="6"/>
  <c r="AD663" i="4"/>
  <c r="CL241" i="6"/>
  <c r="BN663" i="4"/>
  <c r="BZ241" i="6"/>
  <c r="BB663" i="4"/>
  <c r="AP241" i="6"/>
  <c r="R663" i="4"/>
  <c r="BB240" i="6"/>
  <c r="AD662" i="4"/>
  <c r="BN240" i="6"/>
  <c r="AP662" i="4"/>
  <c r="BZ240" i="6"/>
  <c r="BB662" i="4"/>
  <c r="CL240" i="6"/>
  <c r="BN662" i="4"/>
  <c r="AP240" i="6"/>
  <c r="R662" i="4"/>
  <c r="CL239" i="6"/>
  <c r="BN661" i="4"/>
  <c r="BZ239" i="6"/>
  <c r="BB661" i="4"/>
  <c r="BB239" i="6"/>
  <c r="AD661" i="4"/>
  <c r="BN239" i="6"/>
  <c r="AP661" i="4"/>
  <c r="AP239" i="6"/>
  <c r="R661" i="4"/>
  <c r="S640" i="4"/>
  <c r="AG156" i="10"/>
  <c r="AF154" i="10"/>
  <c r="AC159" i="10"/>
  <c r="AB157" i="10"/>
  <c r="CK2" i="7"/>
  <c r="CL38" i="7"/>
  <c r="CL66" i="7"/>
  <c r="EA106" i="7"/>
  <c r="W301" i="11"/>
  <c r="FY140" i="7"/>
  <c r="FY150" i="7"/>
  <c r="FY199" i="7"/>
  <c r="FY208" i="7"/>
  <c r="FZ215" i="7"/>
  <c r="FY222" i="7"/>
  <c r="AL162" i="10"/>
  <c r="AK160" i="10"/>
  <c r="LC184" i="8"/>
  <c r="LB186" i="8"/>
  <c r="LB185" i="8"/>
  <c r="AK86" i="10"/>
  <c r="AJ85" i="10"/>
  <c r="AD195" i="14"/>
  <c r="Z125" i="14"/>
  <c r="AC102" i="14"/>
  <c r="AE114" i="14"/>
  <c r="AE139" i="14"/>
  <c r="AF97" i="14"/>
  <c r="AE146" i="14"/>
  <c r="E172" i="2"/>
  <c r="AE117" i="14"/>
  <c r="AE17" i="14"/>
  <c r="AE109" i="14"/>
  <c r="Z124" i="14"/>
  <c r="AA125" i="14"/>
  <c r="AE19" i="14"/>
  <c r="AE111" i="14"/>
  <c r="AB105" i="14"/>
  <c r="AD15" i="14"/>
  <c r="AD107" i="14"/>
  <c r="AE148" i="14"/>
  <c r="AE143" i="14"/>
  <c r="AE152" i="14"/>
  <c r="AE141" i="14"/>
  <c r="AE137" i="14"/>
  <c r="AE145" i="14"/>
  <c r="AF193" i="14"/>
  <c r="AE47" i="14"/>
  <c r="AC297" i="14"/>
  <c r="AE77" i="14"/>
  <c r="AF51" i="14"/>
  <c r="AF49" i="14"/>
  <c r="AF79" i="14"/>
  <c r="AF81" i="14"/>
  <c r="EE101" i="7"/>
  <c r="ED104" i="7"/>
  <c r="Q860" i="4"/>
  <c r="C206" i="11"/>
  <c r="Q1528" i="4"/>
  <c r="E204" i="11"/>
  <c r="Q1527" i="4"/>
  <c r="P1535" i="4"/>
  <c r="D157" i="11"/>
  <c r="C158" i="11"/>
  <c r="C181" i="11"/>
  <c r="O1535" i="4"/>
  <c r="O1541" i="4"/>
  <c r="P1551" i="4"/>
  <c r="D156" i="11"/>
  <c r="C204" i="11"/>
  <c r="D180" i="11"/>
  <c r="P1529" i="4"/>
  <c r="P1541" i="4"/>
  <c r="C183" i="11"/>
  <c r="O1547" i="4"/>
  <c r="D183" i="11"/>
  <c r="P1547" i="4"/>
  <c r="C180" i="11"/>
  <c r="O1529" i="4"/>
  <c r="C157" i="11"/>
  <c r="K78" i="10"/>
  <c r="J76" i="10"/>
  <c r="Y60" i="10"/>
  <c r="AK74" i="10"/>
  <c r="X68" i="10"/>
  <c r="V69" i="10"/>
  <c r="U67" i="10"/>
  <c r="Y71" i="10"/>
  <c r="IT49" i="8"/>
  <c r="W91" i="11"/>
  <c r="Y65" i="10"/>
  <c r="AI75" i="10"/>
  <c r="AH73" i="10"/>
  <c r="Q859" i="4"/>
  <c r="Q858" i="4"/>
  <c r="R1387" i="4"/>
  <c r="Q1390" i="4"/>
  <c r="O861" i="4"/>
  <c r="P1387" i="4"/>
  <c r="T927" i="4"/>
  <c r="Y168" i="10"/>
  <c r="EC99" i="7"/>
  <c r="AC141" i="10"/>
  <c r="AB139" i="10"/>
  <c r="X150" i="10"/>
  <c r="W148" i="10"/>
  <c r="X100" i="12"/>
  <c r="X96" i="12"/>
  <c r="X75" i="12"/>
  <c r="W153" i="10"/>
  <c r="V151" i="10"/>
  <c r="P867" i="4"/>
  <c r="P868" i="4"/>
  <c r="O854" i="4"/>
  <c r="O983" i="4"/>
  <c r="JH81" i="8"/>
  <c r="JH86" i="8"/>
  <c r="JH82" i="8"/>
  <c r="AK233" i="11"/>
  <c r="QY73" i="8"/>
  <c r="QY83" i="8"/>
  <c r="QY74" i="8"/>
  <c r="QY84" i="8"/>
  <c r="SM75" i="8"/>
  <c r="SM85" i="8"/>
  <c r="DJ63" i="8"/>
  <c r="DI65" i="8"/>
  <c r="DI64" i="8"/>
  <c r="Y35" i="8"/>
  <c r="X37" i="8"/>
  <c r="X36" i="8"/>
  <c r="FZ2" i="7"/>
  <c r="FY38" i="7"/>
  <c r="CC23" i="7"/>
  <c r="T966" i="4"/>
  <c r="T986" i="4"/>
  <c r="S958" i="4"/>
  <c r="S990" i="4"/>
  <c r="T954" i="4"/>
  <c r="P874" i="4"/>
  <c r="P875" i="4"/>
  <c r="O875" i="4"/>
  <c r="O991" i="4"/>
  <c r="P881" i="4"/>
  <c r="P882" i="4"/>
  <c r="O882" i="4"/>
  <c r="P860" i="4"/>
  <c r="P861" i="4"/>
  <c r="T906" i="4"/>
  <c r="T894" i="4"/>
  <c r="S898" i="4"/>
  <c r="FX149" i="8"/>
  <c r="FW151" i="8"/>
  <c r="FW150" i="8"/>
  <c r="GU18" i="8"/>
  <c r="GT20" i="8"/>
  <c r="GT19" i="8"/>
  <c r="EC133" i="7"/>
  <c r="Y300" i="11"/>
  <c r="DR131" i="7"/>
  <c r="O167" i="10"/>
  <c r="AB47" i="7"/>
  <c r="AA50" i="7"/>
  <c r="AQ254" i="6"/>
  <c r="R676" i="4"/>
  <c r="R729" i="4"/>
  <c r="Q720" i="4"/>
  <c r="Q1550" i="4"/>
  <c r="AQ251" i="6"/>
  <c r="R673" i="4"/>
  <c r="R726" i="4"/>
  <c r="AQ248" i="6"/>
  <c r="R670" i="4"/>
  <c r="R723" i="4"/>
  <c r="BN248" i="6"/>
  <c r="AO670" i="4"/>
  <c r="CM251" i="6"/>
  <c r="BN673" i="4"/>
  <c r="CM248" i="6"/>
  <c r="BN670" i="4"/>
  <c r="BC246" i="6"/>
  <c r="AD668" i="4"/>
  <c r="AQ246" i="6"/>
  <c r="R668" i="4"/>
  <c r="R721" i="4"/>
  <c r="BO246" i="6"/>
  <c r="AP668" i="4"/>
  <c r="BC252" i="6"/>
  <c r="AD674" i="4"/>
  <c r="BO247" i="6"/>
  <c r="AP669" i="4"/>
  <c r="BO253" i="6"/>
  <c r="AP675" i="4"/>
  <c r="CA259" i="6"/>
  <c r="BB681" i="4"/>
  <c r="CM246" i="6"/>
  <c r="BN668" i="4"/>
  <c r="CM252" i="6"/>
  <c r="BN674" i="4"/>
  <c r="CM257" i="6"/>
  <c r="BN679" i="4"/>
  <c r="CA258" i="6"/>
  <c r="BB680" i="4"/>
  <c r="BO257" i="6"/>
  <c r="AP679" i="4"/>
  <c r="CA248" i="6"/>
  <c r="BB670" i="4"/>
  <c r="CA251" i="6"/>
  <c r="BB673" i="4"/>
  <c r="T998" i="4"/>
  <c r="CA245" i="6"/>
  <c r="BB667" i="4"/>
  <c r="Q728" i="4"/>
  <c r="Q1538" i="4"/>
  <c r="AQ252" i="6"/>
  <c r="R674" i="4"/>
  <c r="R727" i="4"/>
  <c r="AQ247" i="6"/>
  <c r="R669" i="4"/>
  <c r="R722" i="4"/>
  <c r="CM260" i="6"/>
  <c r="BN682" i="4"/>
  <c r="AQ245" i="6"/>
  <c r="R667" i="4"/>
  <c r="R720" i="4"/>
  <c r="BC245" i="6"/>
  <c r="AD667" i="4"/>
  <c r="CM258" i="6"/>
  <c r="BN680" i="4"/>
  <c r="BE306" i="6"/>
  <c r="AJ1139" i="4"/>
  <c r="CM259" i="6"/>
  <c r="BN681" i="4"/>
  <c r="CA246" i="6"/>
  <c r="BB668" i="4"/>
  <c r="BC253" i="6"/>
  <c r="AD675" i="4"/>
  <c r="BO260" i="6"/>
  <c r="AP682" i="4"/>
  <c r="CA260" i="6"/>
  <c r="BB682" i="4"/>
  <c r="CM254" i="6"/>
  <c r="BN676" i="4"/>
  <c r="CA252" i="6"/>
  <c r="BB674" i="4"/>
  <c r="BB248" i="6"/>
  <c r="AC670" i="4"/>
  <c r="Q729" i="4"/>
  <c r="Q1544" i="4"/>
  <c r="CA254" i="6"/>
  <c r="BB676" i="4"/>
  <c r="BC251" i="6"/>
  <c r="AD673" i="4"/>
  <c r="BC247" i="6"/>
  <c r="AD669" i="4"/>
  <c r="BO252" i="6"/>
  <c r="AP674" i="4"/>
  <c r="CA253" i="6"/>
  <c r="BB675" i="4"/>
  <c r="BO254" i="6"/>
  <c r="AP676" i="4"/>
  <c r="BO258" i="6"/>
  <c r="AP680" i="4"/>
  <c r="CA247" i="6"/>
  <c r="BB669" i="4"/>
  <c r="BO251" i="6"/>
  <c r="AP673" i="4"/>
  <c r="CM247" i="6"/>
  <c r="BN669" i="4"/>
  <c r="BO245" i="6"/>
  <c r="AP667" i="4"/>
  <c r="CN245" i="6"/>
  <c r="BO667" i="4"/>
  <c r="AS306" i="6"/>
  <c r="X1139" i="4"/>
  <c r="AQ253" i="6"/>
  <c r="R675" i="4"/>
  <c r="R728" i="4"/>
  <c r="BO259" i="6"/>
  <c r="AP681" i="4"/>
  <c r="Q721" i="4"/>
  <c r="CM253" i="6"/>
  <c r="BN675" i="4"/>
  <c r="BC254" i="6"/>
  <c r="AD676" i="4"/>
  <c r="CA257" i="6"/>
  <c r="BB679" i="4"/>
  <c r="N630" i="4"/>
  <c r="O639" i="4"/>
  <c r="N632" i="4"/>
  <c r="O641" i="4"/>
  <c r="CM242" i="6"/>
  <c r="BO664" i="4"/>
  <c r="BO242" i="6"/>
  <c r="AQ664" i="4"/>
  <c r="CA242" i="6"/>
  <c r="BC664" i="4"/>
  <c r="BC242" i="6"/>
  <c r="AE664" i="4"/>
  <c r="AQ242" i="6"/>
  <c r="S664" i="4"/>
  <c r="CA241" i="6"/>
  <c r="BC663" i="4"/>
  <c r="BC241" i="6"/>
  <c r="AE663" i="4"/>
  <c r="CM241" i="6"/>
  <c r="BO663" i="4"/>
  <c r="BO241" i="6"/>
  <c r="AQ663" i="4"/>
  <c r="AQ241" i="6"/>
  <c r="S663" i="4"/>
  <c r="CM240" i="6"/>
  <c r="BO662" i="4"/>
  <c r="BO240" i="6"/>
  <c r="AQ662" i="4"/>
  <c r="CA240" i="6"/>
  <c r="BC662" i="4"/>
  <c r="BC240" i="6"/>
  <c r="AE662" i="4"/>
  <c r="AQ240" i="6"/>
  <c r="S662" i="4"/>
  <c r="CA239" i="6"/>
  <c r="BC661" i="4"/>
  <c r="BO239" i="6"/>
  <c r="AQ661" i="4"/>
  <c r="BC239" i="6"/>
  <c r="AE661" i="4"/>
  <c r="CM239" i="6"/>
  <c r="BO661" i="4"/>
  <c r="AQ239" i="6"/>
  <c r="S661" i="4"/>
  <c r="BW491" i="4"/>
  <c r="BW493" i="4"/>
  <c r="BW494" i="4"/>
  <c r="BW500" i="4"/>
  <c r="BW486" i="4"/>
  <c r="BW452" i="4"/>
  <c r="AH156" i="10"/>
  <c r="AG154" i="10"/>
  <c r="FZ140" i="7"/>
  <c r="FZ150" i="7"/>
  <c r="FZ199" i="7"/>
  <c r="FZ208" i="7"/>
  <c r="GA215" i="7"/>
  <c r="CJ2" i="7"/>
  <c r="CK66" i="7"/>
  <c r="CK38" i="7"/>
  <c r="AD159" i="10"/>
  <c r="AC157" i="10"/>
  <c r="T640" i="4"/>
  <c r="AM162" i="10"/>
  <c r="AL160" i="10"/>
  <c r="EB106" i="7"/>
  <c r="AD102" i="14"/>
  <c r="AK85" i="10"/>
  <c r="AL86" i="10"/>
  <c r="LD184" i="8"/>
  <c r="LC186" i="8"/>
  <c r="LC185" i="8"/>
  <c r="AE195" i="14"/>
  <c r="AF141" i="14"/>
  <c r="AF148" i="14"/>
  <c r="AF145" i="14"/>
  <c r="AF139" i="14"/>
  <c r="AE297" i="14"/>
  <c r="AA124" i="14"/>
  <c r="AF143" i="14"/>
  <c r="AF146" i="14"/>
  <c r="AC105" i="14"/>
  <c r="AB125" i="14"/>
  <c r="AG97" i="14"/>
  <c r="AF137" i="14"/>
  <c r="AF152" i="14"/>
  <c r="AE15" i="14"/>
  <c r="AE107" i="14"/>
  <c r="AF114" i="14"/>
  <c r="AF17" i="14"/>
  <c r="AF109" i="14"/>
  <c r="AF19" i="14"/>
  <c r="AF111" i="14"/>
  <c r="AF117" i="14"/>
  <c r="AG81" i="14"/>
  <c r="AG79" i="14"/>
  <c r="AF77" i="14"/>
  <c r="AE102" i="14"/>
  <c r="AG193" i="14"/>
  <c r="AG51" i="14"/>
  <c r="AG49" i="14"/>
  <c r="AF47" i="14"/>
  <c r="AD297" i="14"/>
  <c r="EF101" i="7"/>
  <c r="EE104" i="7"/>
  <c r="R1532" i="4"/>
  <c r="F181" i="11"/>
  <c r="R860" i="4"/>
  <c r="Q861" i="4"/>
  <c r="Q1008" i="4"/>
  <c r="Q1546" i="4"/>
  <c r="E207" i="11"/>
  <c r="Q1539" i="4"/>
  <c r="E158" i="11"/>
  <c r="R1538" i="4"/>
  <c r="F182" i="11"/>
  <c r="R1544" i="4"/>
  <c r="F183" i="11"/>
  <c r="R1533" i="4"/>
  <c r="F157" i="11"/>
  <c r="R1534" i="4"/>
  <c r="F205" i="11"/>
  <c r="Q1545" i="4"/>
  <c r="E159" i="11"/>
  <c r="Q1533" i="4"/>
  <c r="Q1534" i="4"/>
  <c r="E205" i="11"/>
  <c r="R1390" i="4"/>
  <c r="R1528" i="4"/>
  <c r="R1527" i="4"/>
  <c r="R852" i="4"/>
  <c r="R851" i="4"/>
  <c r="S853" i="4"/>
  <c r="R1550" i="4"/>
  <c r="R1540" i="4"/>
  <c r="F206" i="11"/>
  <c r="R1539" i="4"/>
  <c r="F158" i="11"/>
  <c r="E182" i="11"/>
  <c r="R1546" i="4"/>
  <c r="F207" i="11"/>
  <c r="R1545" i="4"/>
  <c r="F159" i="11"/>
  <c r="Q1551" i="4"/>
  <c r="E156" i="11"/>
  <c r="Q1532" i="4"/>
  <c r="E180" i="11"/>
  <c r="Q1529" i="4"/>
  <c r="E183" i="11"/>
  <c r="Q1540" i="4"/>
  <c r="L78" i="10"/>
  <c r="K76" i="10"/>
  <c r="Z65" i="10"/>
  <c r="Z71" i="10"/>
  <c r="AL74" i="10"/>
  <c r="Z60" i="10"/>
  <c r="AJ75" i="10"/>
  <c r="AI73" i="10"/>
  <c r="IU49" i="8"/>
  <c r="X91" i="11"/>
  <c r="W69" i="10"/>
  <c r="V67" i="10"/>
  <c r="Y68" i="10"/>
  <c r="O1008" i="4"/>
  <c r="O1388" i="4"/>
  <c r="P1008" i="4"/>
  <c r="P1388" i="4"/>
  <c r="P1389" i="4"/>
  <c r="P1391" i="4"/>
  <c r="U927" i="4"/>
  <c r="AD141" i="10"/>
  <c r="AC139" i="10"/>
  <c r="Y100" i="12"/>
  <c r="Y96" i="12"/>
  <c r="X153" i="10"/>
  <c r="W151" i="10"/>
  <c r="Y150" i="10"/>
  <c r="X148" i="10"/>
  <c r="Z168" i="10"/>
  <c r="ED99" i="7"/>
  <c r="EC106" i="7"/>
  <c r="X301" i="11"/>
  <c r="Q866" i="4"/>
  <c r="Q865" i="4"/>
  <c r="Q868" i="4"/>
  <c r="Q873" i="4"/>
  <c r="Q872" i="4"/>
  <c r="R874" i="4"/>
  <c r="Q852" i="4"/>
  <c r="Q851" i="4"/>
  <c r="R853" i="4"/>
  <c r="JI81" i="8"/>
  <c r="JI86" i="8"/>
  <c r="JI82" i="8"/>
  <c r="AL233" i="11"/>
  <c r="QZ74" i="8"/>
  <c r="QZ84" i="8"/>
  <c r="SN75" i="8"/>
  <c r="SN85" i="8"/>
  <c r="QZ73" i="8"/>
  <c r="QZ83" i="8"/>
  <c r="DK63" i="8"/>
  <c r="DJ64" i="8"/>
  <c r="DJ65" i="8"/>
  <c r="Z35" i="8"/>
  <c r="Y37" i="8"/>
  <c r="Y36" i="8"/>
  <c r="GA2" i="7"/>
  <c r="FZ38" i="7"/>
  <c r="CD23" i="7"/>
  <c r="P991" i="4"/>
  <c r="O999" i="4"/>
  <c r="T990" i="4"/>
  <c r="T958" i="4"/>
  <c r="P999" i="4"/>
  <c r="U954" i="4"/>
  <c r="U966" i="4"/>
  <c r="P987" i="4"/>
  <c r="U986" i="4"/>
  <c r="R859" i="4"/>
  <c r="R858" i="4"/>
  <c r="T898" i="4"/>
  <c r="R873" i="4"/>
  <c r="R872" i="4"/>
  <c r="S874" i="4"/>
  <c r="R880" i="4"/>
  <c r="R879" i="4"/>
  <c r="S881" i="4"/>
  <c r="U906" i="4"/>
  <c r="U894" i="4"/>
  <c r="R866" i="4"/>
  <c r="R865" i="4"/>
  <c r="S867" i="4"/>
  <c r="Q880" i="4"/>
  <c r="Q879" i="4"/>
  <c r="Q882" i="4"/>
  <c r="FY149" i="8"/>
  <c r="FX151" i="8"/>
  <c r="FX150" i="8"/>
  <c r="GV18" i="8"/>
  <c r="GU19" i="8"/>
  <c r="GU20" i="8"/>
  <c r="DS131" i="7"/>
  <c r="P167" i="10"/>
  <c r="AC47" i="7"/>
  <c r="AB50" i="7"/>
  <c r="AR253" i="6"/>
  <c r="S675" i="4"/>
  <c r="S728" i="4"/>
  <c r="BF306" i="6"/>
  <c r="AK1139" i="4"/>
  <c r="AR247" i="6"/>
  <c r="S669" i="4"/>
  <c r="S722" i="4"/>
  <c r="CB258" i="6"/>
  <c r="BC680" i="4"/>
  <c r="CN252" i="6"/>
  <c r="BO674" i="4"/>
  <c r="CB259" i="6"/>
  <c r="BC681" i="4"/>
  <c r="BP246" i="6"/>
  <c r="AQ668" i="4"/>
  <c r="BD246" i="6"/>
  <c r="AE668" i="4"/>
  <c r="CN248" i="6"/>
  <c r="BO670" i="4"/>
  <c r="BO248" i="6"/>
  <c r="AP670" i="4"/>
  <c r="CO245" i="6"/>
  <c r="BP667" i="4"/>
  <c r="CN247" i="6"/>
  <c r="BO669" i="4"/>
  <c r="BP251" i="6"/>
  <c r="AQ673" i="4"/>
  <c r="BP258" i="6"/>
  <c r="AQ680" i="4"/>
  <c r="BP254" i="6"/>
  <c r="AQ676" i="4"/>
  <c r="BP252" i="6"/>
  <c r="AQ674" i="4"/>
  <c r="BD247" i="6"/>
  <c r="AE669" i="4"/>
  <c r="CB254" i="6"/>
  <c r="BC676" i="4"/>
  <c r="BC248" i="6"/>
  <c r="AD670" i="4"/>
  <c r="CB260" i="6"/>
  <c r="BC682" i="4"/>
  <c r="AR251" i="6"/>
  <c r="S673" i="4"/>
  <c r="CB246" i="6"/>
  <c r="BC668" i="4"/>
  <c r="BD245" i="6"/>
  <c r="AE667" i="4"/>
  <c r="CB245" i="6"/>
  <c r="BC667" i="4"/>
  <c r="CB251" i="6"/>
  <c r="BC673" i="4"/>
  <c r="BP257" i="6"/>
  <c r="AQ679" i="4"/>
  <c r="BP247" i="6"/>
  <c r="AQ669" i="4"/>
  <c r="BD254" i="6"/>
  <c r="AE676" i="4"/>
  <c r="CN253" i="6"/>
  <c r="BO675" i="4"/>
  <c r="BP259" i="6"/>
  <c r="AQ681" i="4"/>
  <c r="AT306" i="6"/>
  <c r="Y1139" i="4"/>
  <c r="BD253" i="6"/>
  <c r="AE675" i="4"/>
  <c r="CN259" i="6"/>
  <c r="BO681" i="4"/>
  <c r="CN258" i="6"/>
  <c r="BO680" i="4"/>
  <c r="CN260" i="6"/>
  <c r="BO682" i="4"/>
  <c r="AR252" i="6"/>
  <c r="S674" i="4"/>
  <c r="S727" i="4"/>
  <c r="U998" i="4"/>
  <c r="CB248" i="6"/>
  <c r="BC670" i="4"/>
  <c r="CN257" i="6"/>
  <c r="BO679" i="4"/>
  <c r="CN246" i="6"/>
  <c r="BO668" i="4"/>
  <c r="BP253" i="6"/>
  <c r="AQ675" i="4"/>
  <c r="BD252" i="6"/>
  <c r="AE674" i="4"/>
  <c r="AR246" i="6"/>
  <c r="S668" i="4"/>
  <c r="CN251" i="6"/>
  <c r="BO673" i="4"/>
  <c r="AR248" i="6"/>
  <c r="S670" i="4"/>
  <c r="S723" i="4"/>
  <c r="AR254" i="6"/>
  <c r="S676" i="4"/>
  <c r="CB257" i="6"/>
  <c r="BC679" i="4"/>
  <c r="BP245" i="6"/>
  <c r="AQ667" i="4"/>
  <c r="CB247" i="6"/>
  <c r="BC669" i="4"/>
  <c r="CB253" i="6"/>
  <c r="BC675" i="4"/>
  <c r="BD251" i="6"/>
  <c r="AE673" i="4"/>
  <c r="CB252" i="6"/>
  <c r="BC674" i="4"/>
  <c r="CN254" i="6"/>
  <c r="BO676" i="4"/>
  <c r="BP260" i="6"/>
  <c r="AQ682" i="4"/>
  <c r="AR245" i="6"/>
  <c r="S667" i="4"/>
  <c r="S720" i="4"/>
  <c r="P641" i="4"/>
  <c r="BD242" i="6"/>
  <c r="AF664" i="4"/>
  <c r="BP242" i="6"/>
  <c r="AR664" i="4"/>
  <c r="CB242" i="6"/>
  <c r="BD664" i="4"/>
  <c r="CN242" i="6"/>
  <c r="BP664" i="4"/>
  <c r="AR242" i="6"/>
  <c r="T664" i="4"/>
  <c r="BD241" i="6"/>
  <c r="AF663" i="4"/>
  <c r="BP241" i="6"/>
  <c r="AR663" i="4"/>
  <c r="CN241" i="6"/>
  <c r="BP663" i="4"/>
  <c r="CB241" i="6"/>
  <c r="BD663" i="4"/>
  <c r="AR241" i="6"/>
  <c r="T663" i="4"/>
  <c r="BD240" i="6"/>
  <c r="AF662" i="4"/>
  <c r="BP240" i="6"/>
  <c r="AR662" i="4"/>
  <c r="CB240" i="6"/>
  <c r="BD662" i="4"/>
  <c r="CN240" i="6"/>
  <c r="BP662" i="4"/>
  <c r="AR240" i="6"/>
  <c r="T662" i="4"/>
  <c r="CN239" i="6"/>
  <c r="BP661" i="4"/>
  <c r="BP239" i="6"/>
  <c r="AR661" i="4"/>
  <c r="BD239" i="6"/>
  <c r="AF661" i="4"/>
  <c r="CB239" i="6"/>
  <c r="BD661" i="4"/>
  <c r="AR239" i="6"/>
  <c r="T661" i="4"/>
  <c r="AL487" i="4"/>
  <c r="AK487" i="4"/>
  <c r="AJ487" i="4"/>
  <c r="AI487" i="4"/>
  <c r="AH487" i="4"/>
  <c r="AG487" i="4"/>
  <c r="AF487" i="4"/>
  <c r="AE487" i="4"/>
  <c r="AD487" i="4"/>
  <c r="AC487" i="4"/>
  <c r="AB487" i="4"/>
  <c r="AA487" i="4"/>
  <c r="Z487" i="4"/>
  <c r="Y487" i="4"/>
  <c r="X487" i="4"/>
  <c r="W487" i="4"/>
  <c r="V487" i="4"/>
  <c r="U487" i="4"/>
  <c r="T487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AN162" i="10"/>
  <c r="AM160" i="10"/>
  <c r="CI2" i="7"/>
  <c r="CJ66" i="7"/>
  <c r="CJ38" i="7"/>
  <c r="AE159" i="10"/>
  <c r="AD157" i="10"/>
  <c r="GA140" i="7"/>
  <c r="GA150" i="7"/>
  <c r="GA199" i="7"/>
  <c r="GA208" i="7"/>
  <c r="GB215" i="7"/>
  <c r="U640" i="4"/>
  <c r="FZ222" i="7"/>
  <c r="AI156" i="10"/>
  <c r="AH154" i="10"/>
  <c r="LE184" i="8"/>
  <c r="LD186" i="8"/>
  <c r="LD185" i="8"/>
  <c r="AM86" i="10"/>
  <c r="AL85" i="10"/>
  <c r="O652" i="4"/>
  <c r="Q641" i="4"/>
  <c r="AG117" i="14"/>
  <c r="AH97" i="14"/>
  <c r="AG114" i="14"/>
  <c r="AG19" i="14"/>
  <c r="AG111" i="14"/>
  <c r="AC125" i="14"/>
  <c r="AG148" i="14"/>
  <c r="AB124" i="14"/>
  <c r="AG17" i="14"/>
  <c r="AG109" i="14"/>
  <c r="AG141" i="14"/>
  <c r="AD105" i="14"/>
  <c r="AF15" i="14"/>
  <c r="AF107" i="14"/>
  <c r="AG152" i="14"/>
  <c r="AG137" i="14"/>
  <c r="AG145" i="14"/>
  <c r="AG146" i="14"/>
  <c r="AG139" i="14"/>
  <c r="AG143" i="14"/>
  <c r="AG77" i="14"/>
  <c r="AH49" i="14"/>
  <c r="AH51" i="14"/>
  <c r="AF195" i="14"/>
  <c r="AG47" i="14"/>
  <c r="AH81" i="14"/>
  <c r="AH79" i="14"/>
  <c r="AF102" i="14"/>
  <c r="AH193" i="14"/>
  <c r="Y301" i="11"/>
  <c r="EG101" i="7"/>
  <c r="EF104" i="7"/>
  <c r="Q1547" i="4"/>
  <c r="Q1388" i="4"/>
  <c r="Q1389" i="4"/>
  <c r="Q1391" i="4"/>
  <c r="R1535" i="4"/>
  <c r="R854" i="4"/>
  <c r="R983" i="4"/>
  <c r="R1547" i="4"/>
  <c r="R1541" i="4"/>
  <c r="R1551" i="4"/>
  <c r="F156" i="11"/>
  <c r="F204" i="11"/>
  <c r="E206" i="11"/>
  <c r="E181" i="11"/>
  <c r="Q1535" i="4"/>
  <c r="Q1541" i="4"/>
  <c r="S852" i="4"/>
  <c r="S851" i="4"/>
  <c r="T853" i="4"/>
  <c r="S1550" i="4"/>
  <c r="S1538" i="4"/>
  <c r="S1539" i="4"/>
  <c r="S1540" i="4"/>
  <c r="G206" i="11"/>
  <c r="F180" i="11"/>
  <c r="R1529" i="4"/>
  <c r="E157" i="11"/>
  <c r="M78" i="10"/>
  <c r="L76" i="10"/>
  <c r="AA60" i="10"/>
  <c r="AM74" i="10"/>
  <c r="X69" i="10"/>
  <c r="W67" i="10"/>
  <c r="AA71" i="10"/>
  <c r="AA65" i="10"/>
  <c r="Z68" i="10"/>
  <c r="IV49" i="8"/>
  <c r="Y91" i="11"/>
  <c r="AK75" i="10"/>
  <c r="AJ73" i="10"/>
  <c r="O1389" i="4"/>
  <c r="S860" i="4"/>
  <c r="S1387" i="4"/>
  <c r="H490" i="4"/>
  <c r="H489" i="4"/>
  <c r="T490" i="4"/>
  <c r="T489" i="4"/>
  <c r="AF489" i="4"/>
  <c r="AF490" i="4"/>
  <c r="E490" i="4"/>
  <c r="E489" i="4"/>
  <c r="I490" i="4"/>
  <c r="I489" i="4"/>
  <c r="M490" i="4"/>
  <c r="M489" i="4"/>
  <c r="Q490" i="4"/>
  <c r="Q489" i="4"/>
  <c r="U490" i="4"/>
  <c r="U489" i="4"/>
  <c r="Y490" i="4"/>
  <c r="Y489" i="4"/>
  <c r="AC490" i="4"/>
  <c r="AC489" i="4"/>
  <c r="AG490" i="4"/>
  <c r="AG489" i="4"/>
  <c r="AK490" i="4"/>
  <c r="AK489" i="4"/>
  <c r="D489" i="4"/>
  <c r="D490" i="4"/>
  <c r="P489" i="4"/>
  <c r="P490" i="4"/>
  <c r="AB490" i="4"/>
  <c r="AB489" i="4"/>
  <c r="F490" i="4"/>
  <c r="F489" i="4"/>
  <c r="N490" i="4"/>
  <c r="N489" i="4"/>
  <c r="V490" i="4"/>
  <c r="V489" i="4"/>
  <c r="AH490" i="4"/>
  <c r="AH489" i="4"/>
  <c r="L489" i="4"/>
  <c r="L490" i="4"/>
  <c r="X490" i="4"/>
  <c r="X489" i="4"/>
  <c r="AJ490" i="4"/>
  <c r="AJ489" i="4"/>
  <c r="J490" i="4"/>
  <c r="J489" i="4"/>
  <c r="R490" i="4"/>
  <c r="R489" i="4"/>
  <c r="Z490" i="4"/>
  <c r="Z489" i="4"/>
  <c r="AD490" i="4"/>
  <c r="AD489" i="4"/>
  <c r="AL490" i="4"/>
  <c r="AL489" i="4"/>
  <c r="C490" i="4"/>
  <c r="C489" i="4"/>
  <c r="G490" i="4"/>
  <c r="G489" i="4"/>
  <c r="K490" i="4"/>
  <c r="K489" i="4"/>
  <c r="O490" i="4"/>
  <c r="O489" i="4"/>
  <c r="S490" i="4"/>
  <c r="S489" i="4"/>
  <c r="W490" i="4"/>
  <c r="W489" i="4"/>
  <c r="AA490" i="4"/>
  <c r="AA489" i="4"/>
  <c r="AE490" i="4"/>
  <c r="AE489" i="4"/>
  <c r="AI490" i="4"/>
  <c r="AI489" i="4"/>
  <c r="V927" i="4"/>
  <c r="Q854" i="4"/>
  <c r="Q983" i="4"/>
  <c r="AA168" i="10"/>
  <c r="EE99" i="7"/>
  <c r="ED106" i="7"/>
  <c r="Z150" i="10"/>
  <c r="Y148" i="10"/>
  <c r="Z100" i="12"/>
  <c r="Z96" i="12"/>
  <c r="Z75" i="12"/>
  <c r="Y153" i="10"/>
  <c r="X151" i="10"/>
  <c r="AE141" i="10"/>
  <c r="AD139" i="10"/>
  <c r="R867" i="4"/>
  <c r="R868" i="4"/>
  <c r="R987" i="4"/>
  <c r="Q875" i="4"/>
  <c r="Q991" i="4"/>
  <c r="JJ81" i="8"/>
  <c r="JJ86" i="8"/>
  <c r="JJ82" i="8"/>
  <c r="AM233" i="11"/>
  <c r="SO75" i="8"/>
  <c r="SO85" i="8"/>
  <c r="RA73" i="8"/>
  <c r="RA83" i="8"/>
  <c r="RA74" i="8"/>
  <c r="RA84" i="8"/>
  <c r="DL63" i="8"/>
  <c r="DK64" i="8"/>
  <c r="DK65" i="8"/>
  <c r="AA35" i="8"/>
  <c r="Z37" i="8"/>
  <c r="Z36" i="8"/>
  <c r="GB2" i="7"/>
  <c r="GA38" i="7"/>
  <c r="CE23" i="7"/>
  <c r="R875" i="4"/>
  <c r="R991" i="4"/>
  <c r="R994" i="4"/>
  <c r="R861" i="4"/>
  <c r="V986" i="4"/>
  <c r="V966" i="4"/>
  <c r="U990" i="4"/>
  <c r="P994" i="4"/>
  <c r="P992" i="4"/>
  <c r="P993" i="4"/>
  <c r="Q999" i="4"/>
  <c r="O1002" i="4"/>
  <c r="O1000" i="4"/>
  <c r="O1001" i="4"/>
  <c r="V954" i="4"/>
  <c r="U958" i="4"/>
  <c r="O992" i="4"/>
  <c r="O993" i="4"/>
  <c r="O994" i="4"/>
  <c r="P1002" i="4"/>
  <c r="P1000" i="4"/>
  <c r="P1001" i="4"/>
  <c r="Q987" i="4"/>
  <c r="V894" i="4"/>
  <c r="R881" i="4"/>
  <c r="R882" i="4"/>
  <c r="U898" i="4"/>
  <c r="S873" i="4"/>
  <c r="S872" i="4"/>
  <c r="T874" i="4"/>
  <c r="V906" i="4"/>
  <c r="FZ149" i="8"/>
  <c r="FY151" i="8"/>
  <c r="FY150" i="8"/>
  <c r="GW18" i="8"/>
  <c r="GV20" i="8"/>
  <c r="GV19" i="8"/>
  <c r="DT131" i="7"/>
  <c r="Q167" i="10"/>
  <c r="ED133" i="7"/>
  <c r="Z300" i="11"/>
  <c r="AD47" i="7"/>
  <c r="AC50" i="7"/>
  <c r="CO254" i="6"/>
  <c r="BP676" i="4"/>
  <c r="CC257" i="6"/>
  <c r="BD679" i="4"/>
  <c r="CO251" i="6"/>
  <c r="BP673" i="4"/>
  <c r="BE252" i="6"/>
  <c r="AF674" i="4"/>
  <c r="CO246" i="6"/>
  <c r="BP668" i="4"/>
  <c r="V998" i="4"/>
  <c r="BQ259" i="6"/>
  <c r="AR681" i="4"/>
  <c r="BQ260" i="6"/>
  <c r="AR682" i="4"/>
  <c r="CC253" i="6"/>
  <c r="BD675" i="4"/>
  <c r="BQ245" i="6"/>
  <c r="AR667" i="4"/>
  <c r="S729" i="4"/>
  <c r="S1544" i="4"/>
  <c r="S721" i="4"/>
  <c r="CO260" i="6"/>
  <c r="BP682" i="4"/>
  <c r="CO258" i="6"/>
  <c r="BP680" i="4"/>
  <c r="BE253" i="6"/>
  <c r="AF675" i="4"/>
  <c r="BQ257" i="6"/>
  <c r="AR679" i="4"/>
  <c r="CC245" i="6"/>
  <c r="BD667" i="4"/>
  <c r="BE245" i="6"/>
  <c r="AF667" i="4"/>
  <c r="BD248" i="6"/>
  <c r="AE670" i="4"/>
  <c r="BE247" i="6"/>
  <c r="AF669" i="4"/>
  <c r="BQ254" i="6"/>
  <c r="AR676" i="4"/>
  <c r="BP248" i="6"/>
  <c r="AQ670" i="4"/>
  <c r="BE246" i="6"/>
  <c r="AF668" i="4"/>
  <c r="CC259" i="6"/>
  <c r="BD681" i="4"/>
  <c r="CC258" i="6"/>
  <c r="BD680" i="4"/>
  <c r="AS253" i="6"/>
  <c r="T675" i="4"/>
  <c r="CC247" i="6"/>
  <c r="BD669" i="4"/>
  <c r="CO259" i="6"/>
  <c r="BP681" i="4"/>
  <c r="AU306" i="6"/>
  <c r="Z1139" i="4"/>
  <c r="BE254" i="6"/>
  <c r="AF676" i="4"/>
  <c r="BQ258" i="6"/>
  <c r="AR680" i="4"/>
  <c r="CO247" i="6"/>
  <c r="BP669" i="4"/>
  <c r="AS247" i="6"/>
  <c r="T669" i="4"/>
  <c r="AS245" i="6"/>
  <c r="T667" i="4"/>
  <c r="CC252" i="6"/>
  <c r="BD674" i="4"/>
  <c r="BE251" i="6"/>
  <c r="AF673" i="4"/>
  <c r="AS254" i="6"/>
  <c r="T676" i="4"/>
  <c r="T729" i="4"/>
  <c r="AS248" i="6"/>
  <c r="T670" i="4"/>
  <c r="AS246" i="6"/>
  <c r="T668" i="4"/>
  <c r="T721" i="4"/>
  <c r="BQ253" i="6"/>
  <c r="AR675" i="4"/>
  <c r="CO257" i="6"/>
  <c r="BP679" i="4"/>
  <c r="CC248" i="6"/>
  <c r="BD670" i="4"/>
  <c r="CO253" i="6"/>
  <c r="BP675" i="4"/>
  <c r="BQ247" i="6"/>
  <c r="AR669" i="4"/>
  <c r="S726" i="4"/>
  <c r="CC260" i="6"/>
  <c r="BD682" i="4"/>
  <c r="BQ251" i="6"/>
  <c r="AR673" i="4"/>
  <c r="CP245" i="6"/>
  <c r="BQ667" i="4"/>
  <c r="BG306" i="6"/>
  <c r="AL1139" i="4"/>
  <c r="AS252" i="6"/>
  <c r="T674" i="4"/>
  <c r="CC251" i="6"/>
  <c r="BD673" i="4"/>
  <c r="CC246" i="6"/>
  <c r="BD668" i="4"/>
  <c r="AS251" i="6"/>
  <c r="T673" i="4"/>
  <c r="T726" i="4"/>
  <c r="CC254" i="6"/>
  <c r="BD676" i="4"/>
  <c r="BQ252" i="6"/>
  <c r="AR674" i="4"/>
  <c r="CO248" i="6"/>
  <c r="BP670" i="4"/>
  <c r="BQ246" i="6"/>
  <c r="AR668" i="4"/>
  <c r="CO252" i="6"/>
  <c r="BP674" i="4"/>
  <c r="BQ242" i="6"/>
  <c r="AS664" i="4"/>
  <c r="CO242" i="6"/>
  <c r="BQ664" i="4"/>
  <c r="CC242" i="6"/>
  <c r="BE664" i="4"/>
  <c r="BE242" i="6"/>
  <c r="AG664" i="4"/>
  <c r="AS242" i="6"/>
  <c r="U664" i="4"/>
  <c r="CC241" i="6"/>
  <c r="BE663" i="4"/>
  <c r="BQ241" i="6"/>
  <c r="AS663" i="4"/>
  <c r="CO241" i="6"/>
  <c r="BQ663" i="4"/>
  <c r="BE241" i="6"/>
  <c r="AG663" i="4"/>
  <c r="AS241" i="6"/>
  <c r="U663" i="4"/>
  <c r="CO240" i="6"/>
  <c r="BQ662" i="4"/>
  <c r="BQ240" i="6"/>
  <c r="AS662" i="4"/>
  <c r="CC240" i="6"/>
  <c r="BE662" i="4"/>
  <c r="BE240" i="6"/>
  <c r="AG662" i="4"/>
  <c r="AS240" i="6"/>
  <c r="U662" i="4"/>
  <c r="CC239" i="6"/>
  <c r="BE661" i="4"/>
  <c r="BQ239" i="6"/>
  <c r="AS661" i="4"/>
  <c r="BE239" i="6"/>
  <c r="AG661" i="4"/>
  <c r="CO239" i="6"/>
  <c r="BQ661" i="4"/>
  <c r="AS239" i="6"/>
  <c r="U661" i="4"/>
  <c r="BW440" i="4"/>
  <c r="BW441" i="4"/>
  <c r="BW447" i="4"/>
  <c r="BW454" i="4"/>
  <c r="BW455" i="4"/>
  <c r="BW456" i="4"/>
  <c r="BW461" i="4"/>
  <c r="BW465" i="4"/>
  <c r="BW466" i="4"/>
  <c r="BW476" i="4"/>
  <c r="BW479" i="4"/>
  <c r="BW480" i="4"/>
  <c r="BW426" i="4"/>
  <c r="BW429" i="4"/>
  <c r="BW430" i="4"/>
  <c r="BW436" i="4"/>
  <c r="BW438" i="4"/>
  <c r="BW404" i="4"/>
  <c r="BW405" i="4"/>
  <c r="BW406" i="4"/>
  <c r="BW407" i="4"/>
  <c r="BW412" i="4"/>
  <c r="BW415" i="4"/>
  <c r="BW416" i="4"/>
  <c r="BW359" i="4"/>
  <c r="AF159" i="10"/>
  <c r="AE157" i="10"/>
  <c r="AJ156" i="10"/>
  <c r="AI154" i="10"/>
  <c r="CH2" i="7"/>
  <c r="CI66" i="7"/>
  <c r="CI38" i="7"/>
  <c r="GB140" i="7"/>
  <c r="GB199" i="7"/>
  <c r="GB208" i="7"/>
  <c r="GC215" i="7"/>
  <c r="GB222" i="7"/>
  <c r="AO162" i="10"/>
  <c r="AN160" i="10"/>
  <c r="V640" i="4"/>
  <c r="GA222" i="7"/>
  <c r="AM85" i="10"/>
  <c r="E152" i="2"/>
  <c r="AN86" i="10"/>
  <c r="LF184" i="8"/>
  <c r="LE186" i="8"/>
  <c r="LE185" i="8"/>
  <c r="P652" i="4"/>
  <c r="R641" i="4"/>
  <c r="S854" i="4"/>
  <c r="S983" i="4"/>
  <c r="AH117" i="14"/>
  <c r="AH152" i="14"/>
  <c r="AH148" i="14"/>
  <c r="AH146" i="14"/>
  <c r="AH145" i="14"/>
  <c r="AH141" i="14"/>
  <c r="AE105" i="14"/>
  <c r="AH114" i="14"/>
  <c r="AH137" i="14"/>
  <c r="AH143" i="14"/>
  <c r="AC124" i="14"/>
  <c r="AG15" i="14"/>
  <c r="AG107" i="14"/>
  <c r="AH139" i="14"/>
  <c r="AI97" i="14"/>
  <c r="AH19" i="14"/>
  <c r="AH111" i="14"/>
  <c r="AH17" i="14"/>
  <c r="AH109" i="14"/>
  <c r="AD125" i="14"/>
  <c r="AG102" i="14"/>
  <c r="AI193" i="14"/>
  <c r="AI51" i="14"/>
  <c r="AI49" i="14"/>
  <c r="AH77" i="14"/>
  <c r="AF297" i="14"/>
  <c r="AH47" i="14"/>
  <c r="AI81" i="14"/>
  <c r="AI79" i="14"/>
  <c r="AG195" i="14"/>
  <c r="D99" i="2"/>
  <c r="Z301" i="11"/>
  <c r="EH101" i="7"/>
  <c r="EG104" i="7"/>
  <c r="G158" i="11"/>
  <c r="T1528" i="4"/>
  <c r="H204" i="11"/>
  <c r="T1527" i="4"/>
  <c r="S1527" i="4"/>
  <c r="S1528" i="4"/>
  <c r="S1541" i="4"/>
  <c r="G182" i="11"/>
  <c r="G156" i="11"/>
  <c r="S1551" i="4"/>
  <c r="S1533" i="4"/>
  <c r="S1534" i="4"/>
  <c r="S1546" i="4"/>
  <c r="S1532" i="4"/>
  <c r="G183" i="11"/>
  <c r="S1545" i="4"/>
  <c r="N78" i="10"/>
  <c r="M76" i="10"/>
  <c r="IW49" i="8"/>
  <c r="Z91" i="11"/>
  <c r="AB65" i="10"/>
  <c r="AB60" i="10"/>
  <c r="AL75" i="10"/>
  <c r="AK73" i="10"/>
  <c r="AA68" i="10"/>
  <c r="AB71" i="10"/>
  <c r="Y69" i="10"/>
  <c r="X67" i="10"/>
  <c r="AN74" i="10"/>
  <c r="R1008" i="4"/>
  <c r="R1388" i="4"/>
  <c r="T859" i="4"/>
  <c r="T858" i="4"/>
  <c r="U1387" i="4"/>
  <c r="T1390" i="4"/>
  <c r="S859" i="4"/>
  <c r="S858" i="4"/>
  <c r="T1387" i="4"/>
  <c r="S1390" i="4"/>
  <c r="O1391" i="4"/>
  <c r="W927" i="4"/>
  <c r="AB168" i="10"/>
  <c r="EF99" i="7"/>
  <c r="AA150" i="10"/>
  <c r="Z148" i="10"/>
  <c r="AF141" i="10"/>
  <c r="AE139" i="10"/>
  <c r="AA100" i="12"/>
  <c r="AA96" i="12"/>
  <c r="Z153" i="10"/>
  <c r="Y151" i="10"/>
  <c r="S880" i="4"/>
  <c r="S879" i="4"/>
  <c r="S882" i="4"/>
  <c r="S866" i="4"/>
  <c r="S865" i="4"/>
  <c r="S868" i="4"/>
  <c r="S987" i="4"/>
  <c r="JK81" i="8"/>
  <c r="JK86" i="8"/>
  <c r="JK82" i="8"/>
  <c r="AN233" i="11"/>
  <c r="RB73" i="8"/>
  <c r="RB83" i="8"/>
  <c r="RB74" i="8"/>
  <c r="RB84" i="8"/>
  <c r="SP75" i="8"/>
  <c r="SP85" i="8"/>
  <c r="DM63" i="8"/>
  <c r="DL64" i="8"/>
  <c r="DL65" i="8"/>
  <c r="AB35" i="8"/>
  <c r="AA37" i="8"/>
  <c r="AA36" i="8"/>
  <c r="GC2" i="7"/>
  <c r="GB38" i="7"/>
  <c r="CF23" i="7"/>
  <c r="S875" i="4"/>
  <c r="S991" i="4"/>
  <c r="S994" i="4"/>
  <c r="R992" i="4"/>
  <c r="R993" i="4"/>
  <c r="R995" i="4"/>
  <c r="O1003" i="4"/>
  <c r="P995" i="4"/>
  <c r="O995" i="4"/>
  <c r="W954" i="4"/>
  <c r="R999" i="4"/>
  <c r="V958" i="4"/>
  <c r="Q1000" i="4"/>
  <c r="Q1001" i="4"/>
  <c r="Q1002" i="4"/>
  <c r="V990" i="4"/>
  <c r="Q992" i="4"/>
  <c r="Q993" i="4"/>
  <c r="Q994" i="4"/>
  <c r="P1003" i="4"/>
  <c r="W966" i="4"/>
  <c r="W986" i="4"/>
  <c r="W906" i="4"/>
  <c r="V898" i="4"/>
  <c r="W894" i="4"/>
  <c r="GA149" i="8"/>
  <c r="FZ151" i="8"/>
  <c r="FZ150" i="8"/>
  <c r="GX18" i="8"/>
  <c r="GW20" i="8"/>
  <c r="GW19" i="8"/>
  <c r="DU131" i="7"/>
  <c r="R167" i="10"/>
  <c r="EE133" i="7"/>
  <c r="AA300" i="11"/>
  <c r="AE47" i="7"/>
  <c r="AD50" i="7"/>
  <c r="CP248" i="6"/>
  <c r="BQ670" i="4"/>
  <c r="CD254" i="6"/>
  <c r="BE676" i="4"/>
  <c r="T727" i="4"/>
  <c r="CP257" i="6"/>
  <c r="BQ679" i="4"/>
  <c r="CP247" i="6"/>
  <c r="BQ669" i="4"/>
  <c r="W998" i="4"/>
  <c r="AT252" i="6"/>
  <c r="U674" i="4"/>
  <c r="U727" i="4"/>
  <c r="BH306" i="6"/>
  <c r="AM1139" i="4"/>
  <c r="CD260" i="6"/>
  <c r="BE682" i="4"/>
  <c r="BR247" i="6"/>
  <c r="AS669" i="4"/>
  <c r="AT246" i="6"/>
  <c r="U668" i="4"/>
  <c r="U721" i="4"/>
  <c r="T722" i="4"/>
  <c r="CP259" i="6"/>
  <c r="BQ681" i="4"/>
  <c r="AT253" i="6"/>
  <c r="U675" i="4"/>
  <c r="U728" i="4"/>
  <c r="CD259" i="6"/>
  <c r="BE681" i="4"/>
  <c r="BQ248" i="6"/>
  <c r="AR670" i="4"/>
  <c r="BF247" i="6"/>
  <c r="AG669" i="4"/>
  <c r="CD252" i="6"/>
  <c r="BE674" i="4"/>
  <c r="T728" i="4"/>
  <c r="CD245" i="6"/>
  <c r="BE667" i="4"/>
  <c r="CP258" i="6"/>
  <c r="BQ680" i="4"/>
  <c r="CD253" i="6"/>
  <c r="BE675" i="4"/>
  <c r="CD257" i="6"/>
  <c r="BE679" i="4"/>
  <c r="BR246" i="6"/>
  <c r="AS668" i="4"/>
  <c r="BR252" i="6"/>
  <c r="AS674" i="4"/>
  <c r="BR251" i="6"/>
  <c r="AS673" i="4"/>
  <c r="CD248" i="6"/>
  <c r="BE670" i="4"/>
  <c r="BR253" i="6"/>
  <c r="AS675" i="4"/>
  <c r="T723" i="4"/>
  <c r="AT254" i="6"/>
  <c r="U676" i="4"/>
  <c r="U729" i="4"/>
  <c r="BF251" i="6"/>
  <c r="AG673" i="4"/>
  <c r="AT247" i="6"/>
  <c r="U669" i="4"/>
  <c r="U722" i="4"/>
  <c r="BR258" i="6"/>
  <c r="AS680" i="4"/>
  <c r="BF245" i="6"/>
  <c r="AG667" i="4"/>
  <c r="BR257" i="6"/>
  <c r="AS679" i="4"/>
  <c r="BF253" i="6"/>
  <c r="AG675" i="4"/>
  <c r="CP260" i="6"/>
  <c r="BQ682" i="4"/>
  <c r="BR245" i="6"/>
  <c r="AS667" i="4"/>
  <c r="BR260" i="6"/>
  <c r="AS682" i="4"/>
  <c r="BR259" i="6"/>
  <c r="AS681" i="4"/>
  <c r="CP246" i="6"/>
  <c r="BQ668" i="4"/>
  <c r="CP251" i="6"/>
  <c r="BQ673" i="4"/>
  <c r="CP254" i="6"/>
  <c r="BQ676" i="4"/>
  <c r="CP252" i="6"/>
  <c r="BQ674" i="4"/>
  <c r="CQ245" i="6"/>
  <c r="BR667" i="4"/>
  <c r="AT245" i="6"/>
  <c r="U667" i="4"/>
  <c r="U720" i="4"/>
  <c r="BF252" i="6"/>
  <c r="AG674" i="4"/>
  <c r="AT251" i="6"/>
  <c r="U673" i="4"/>
  <c r="U726" i="4"/>
  <c r="CD246" i="6"/>
  <c r="BE668" i="4"/>
  <c r="CD251" i="6"/>
  <c r="BE673" i="4"/>
  <c r="CP253" i="6"/>
  <c r="BQ675" i="4"/>
  <c r="AT248" i="6"/>
  <c r="U670" i="4"/>
  <c r="U723" i="4"/>
  <c r="T720" i="4"/>
  <c r="T1550" i="4"/>
  <c r="BF254" i="6"/>
  <c r="AG676" i="4"/>
  <c r="AV306" i="6"/>
  <c r="AA1139" i="4"/>
  <c r="CD247" i="6"/>
  <c r="BE669" i="4"/>
  <c r="CD258" i="6"/>
  <c r="BE680" i="4"/>
  <c r="BF246" i="6"/>
  <c r="AG668" i="4"/>
  <c r="BR254" i="6"/>
  <c r="AS676" i="4"/>
  <c r="BE248" i="6"/>
  <c r="AF670" i="4"/>
  <c r="CP242" i="6"/>
  <c r="BR664" i="4"/>
  <c r="BF242" i="6"/>
  <c r="AH664" i="4"/>
  <c r="CD242" i="6"/>
  <c r="BF664" i="4"/>
  <c r="BR242" i="6"/>
  <c r="AT664" i="4"/>
  <c r="AT242" i="6"/>
  <c r="V664" i="4"/>
  <c r="BF241" i="6"/>
  <c r="AH663" i="4"/>
  <c r="BR241" i="6"/>
  <c r="AT663" i="4"/>
  <c r="CP241" i="6"/>
  <c r="BR663" i="4"/>
  <c r="CD241" i="6"/>
  <c r="BF663" i="4"/>
  <c r="AT241" i="6"/>
  <c r="V663" i="4"/>
  <c r="BR240" i="6"/>
  <c r="AT662" i="4"/>
  <c r="BF240" i="6"/>
  <c r="AH662" i="4"/>
  <c r="CD240" i="6"/>
  <c r="BF662" i="4"/>
  <c r="CP240" i="6"/>
  <c r="BR662" i="4"/>
  <c r="AT240" i="6"/>
  <c r="V662" i="4"/>
  <c r="CP239" i="6"/>
  <c r="BR661" i="4"/>
  <c r="BR239" i="6"/>
  <c r="AT661" i="4"/>
  <c r="BF239" i="6"/>
  <c r="AH661" i="4"/>
  <c r="CD239" i="6"/>
  <c r="BF661" i="4"/>
  <c r="AT239" i="6"/>
  <c r="V661" i="4"/>
  <c r="BW346" i="4"/>
  <c r="BW360" i="4"/>
  <c r="BW370" i="4"/>
  <c r="BW373" i="4"/>
  <c r="BW374" i="4"/>
  <c r="BW381" i="4"/>
  <c r="BW383" i="4"/>
  <c r="BW384" i="4"/>
  <c r="BW391" i="4"/>
  <c r="GB150" i="7"/>
  <c r="GH157" i="7"/>
  <c r="W640" i="4"/>
  <c r="AP162" i="10"/>
  <c r="AO160" i="10"/>
  <c r="AK156" i="10"/>
  <c r="AJ154" i="10"/>
  <c r="GC140" i="7"/>
  <c r="GC150" i="7"/>
  <c r="GC199" i="7"/>
  <c r="GC208" i="7"/>
  <c r="GD215" i="7"/>
  <c r="EE106" i="7"/>
  <c r="CG2" i="7"/>
  <c r="CH38" i="7"/>
  <c r="CH66" i="7"/>
  <c r="AG159" i="10"/>
  <c r="AF157" i="10"/>
  <c r="LG184" i="8"/>
  <c r="LF185" i="8"/>
  <c r="LF186" i="8"/>
  <c r="AO86" i="10"/>
  <c r="AN85" i="10"/>
  <c r="AI143" i="14"/>
  <c r="S641" i="4"/>
  <c r="Q652" i="4"/>
  <c r="AI139" i="14"/>
  <c r="AI148" i="14"/>
  <c r="AI114" i="14"/>
  <c r="AI152" i="14"/>
  <c r="AI137" i="14"/>
  <c r="AJ97" i="14"/>
  <c r="AI17" i="14"/>
  <c r="AI109" i="14"/>
  <c r="AE125" i="14"/>
  <c r="AI141" i="14"/>
  <c r="AI145" i="14"/>
  <c r="AI117" i="14"/>
  <c r="AF105" i="14"/>
  <c r="AD124" i="14"/>
  <c r="AH297" i="14"/>
  <c r="AI146" i="14"/>
  <c r="AH15" i="14"/>
  <c r="AH107" i="14"/>
  <c r="AI19" i="14"/>
  <c r="AI111" i="14"/>
  <c r="AG297" i="14"/>
  <c r="AH195" i="14"/>
  <c r="AJ193" i="14"/>
  <c r="AH102" i="14"/>
  <c r="AJ81" i="14"/>
  <c r="AJ79" i="14"/>
  <c r="AI47" i="14"/>
  <c r="T860" i="4"/>
  <c r="T861" i="4"/>
  <c r="AI77" i="14"/>
  <c r="AJ51" i="14"/>
  <c r="AJ49" i="14"/>
  <c r="EI101" i="7"/>
  <c r="EH104" i="7"/>
  <c r="S861" i="4"/>
  <c r="S1008" i="4"/>
  <c r="U860" i="4"/>
  <c r="U1545" i="4"/>
  <c r="I159" i="11"/>
  <c r="U1546" i="4"/>
  <c r="I207" i="11"/>
  <c r="U1528" i="4"/>
  <c r="I204" i="11"/>
  <c r="U1527" i="4"/>
  <c r="U1544" i="4"/>
  <c r="S1535" i="4"/>
  <c r="G157" i="11"/>
  <c r="T1538" i="4"/>
  <c r="T866" i="4"/>
  <c r="T865" i="4"/>
  <c r="U867" i="4"/>
  <c r="T1532" i="4"/>
  <c r="H181" i="11"/>
  <c r="T1534" i="4"/>
  <c r="H205" i="11"/>
  <c r="U852" i="4"/>
  <c r="U851" i="4"/>
  <c r="V853" i="4"/>
  <c r="U1550" i="4"/>
  <c r="U1539" i="4"/>
  <c r="I158" i="11"/>
  <c r="U1540" i="4"/>
  <c r="I206" i="11"/>
  <c r="U1533" i="4"/>
  <c r="I157" i="11"/>
  <c r="U1534" i="4"/>
  <c r="I205" i="11"/>
  <c r="G159" i="11"/>
  <c r="S1547" i="4"/>
  <c r="H180" i="11"/>
  <c r="T1529" i="4"/>
  <c r="T880" i="4"/>
  <c r="T879" i="4"/>
  <c r="U881" i="4"/>
  <c r="T1545" i="4"/>
  <c r="H159" i="11"/>
  <c r="T1546" i="4"/>
  <c r="H207" i="11"/>
  <c r="U1532" i="4"/>
  <c r="T1533" i="4"/>
  <c r="G207" i="11"/>
  <c r="G204" i="11"/>
  <c r="T1551" i="4"/>
  <c r="H156" i="11"/>
  <c r="U1538" i="4"/>
  <c r="T1540" i="4"/>
  <c r="T1539" i="4"/>
  <c r="G181" i="11"/>
  <c r="G205" i="11"/>
  <c r="G180" i="11"/>
  <c r="S1529" i="4"/>
  <c r="T1544" i="4"/>
  <c r="O78" i="10"/>
  <c r="N76" i="10"/>
  <c r="AB68" i="10"/>
  <c r="AO74" i="10"/>
  <c r="AC60" i="10"/>
  <c r="IX49" i="8"/>
  <c r="AA91" i="11"/>
  <c r="AC71" i="10"/>
  <c r="AM75" i="10"/>
  <c r="AL73" i="10"/>
  <c r="Z69" i="10"/>
  <c r="Y67" i="10"/>
  <c r="AC65" i="10"/>
  <c r="R1389" i="4"/>
  <c r="U859" i="4"/>
  <c r="U858" i="4"/>
  <c r="V1387" i="4"/>
  <c r="U1390" i="4"/>
  <c r="X927" i="4"/>
  <c r="T881" i="4"/>
  <c r="AA153" i="10"/>
  <c r="Z151" i="10"/>
  <c r="AG141" i="10"/>
  <c r="AF139" i="10"/>
  <c r="AB100" i="12"/>
  <c r="AB96" i="12"/>
  <c r="AB75" i="12"/>
  <c r="AA301" i="11"/>
  <c r="AC168" i="10"/>
  <c r="EG99" i="7"/>
  <c r="AB150" i="10"/>
  <c r="AA148" i="10"/>
  <c r="T867" i="4"/>
  <c r="T852" i="4"/>
  <c r="T851" i="4"/>
  <c r="U853" i="4"/>
  <c r="JL81" i="8"/>
  <c r="JL86" i="8"/>
  <c r="JL82" i="8"/>
  <c r="AO233" i="11"/>
  <c r="RC74" i="8"/>
  <c r="RC84" i="8"/>
  <c r="SQ75" i="8"/>
  <c r="SQ85" i="8"/>
  <c r="RC73" i="8"/>
  <c r="RC83" i="8"/>
  <c r="DN63" i="8"/>
  <c r="DM65" i="8"/>
  <c r="DM64" i="8"/>
  <c r="AC35" i="8"/>
  <c r="AB37" i="8"/>
  <c r="AB36" i="8"/>
  <c r="GD2" i="7"/>
  <c r="GC38" i="7"/>
  <c r="CG23" i="7"/>
  <c r="T873" i="4"/>
  <c r="T872" i="4"/>
  <c r="T875" i="4"/>
  <c r="Q995" i="4"/>
  <c r="S992" i="4"/>
  <c r="S993" i="4"/>
  <c r="S995" i="4"/>
  <c r="Q1003" i="4"/>
  <c r="R1000" i="4"/>
  <c r="R1001" i="4"/>
  <c r="R1002" i="4"/>
  <c r="S999" i="4"/>
  <c r="X966" i="4"/>
  <c r="W990" i="4"/>
  <c r="X954" i="4"/>
  <c r="X986" i="4"/>
  <c r="W958" i="4"/>
  <c r="U880" i="4"/>
  <c r="U879" i="4"/>
  <c r="V881" i="4"/>
  <c r="X906" i="4"/>
  <c r="U866" i="4"/>
  <c r="U865" i="4"/>
  <c r="V867" i="4"/>
  <c r="W898" i="4"/>
  <c r="U873" i="4"/>
  <c r="U872" i="4"/>
  <c r="V874" i="4"/>
  <c r="X894" i="4"/>
  <c r="GB149" i="8"/>
  <c r="GA151" i="8"/>
  <c r="GA150" i="8"/>
  <c r="GY18" i="8"/>
  <c r="GX20" i="8"/>
  <c r="GX19" i="8"/>
  <c r="DV131" i="7"/>
  <c r="S167" i="10"/>
  <c r="EF133" i="7"/>
  <c r="AB300" i="11"/>
  <c r="AF47" i="7"/>
  <c r="AE50" i="7"/>
  <c r="BS254" i="6"/>
  <c r="AT676" i="4"/>
  <c r="CQ253" i="6"/>
  <c r="BR675" i="4"/>
  <c r="CE251" i="6"/>
  <c r="BF673" i="4"/>
  <c r="BS260" i="6"/>
  <c r="AT682" i="4"/>
  <c r="BG245" i="6"/>
  <c r="AH667" i="4"/>
  <c r="BS246" i="6"/>
  <c r="AT668" i="4"/>
  <c r="CR245" i="6"/>
  <c r="BS667" i="4"/>
  <c r="CQ254" i="6"/>
  <c r="BR676" i="4"/>
  <c r="CQ246" i="6"/>
  <c r="BR668" i="4"/>
  <c r="BG253" i="6"/>
  <c r="AH675" i="4"/>
  <c r="BS251" i="6"/>
  <c r="AT673" i="4"/>
  <c r="CE257" i="6"/>
  <c r="BF679" i="4"/>
  <c r="CQ258" i="6"/>
  <c r="BR680" i="4"/>
  <c r="BG247" i="6"/>
  <c r="AH669" i="4"/>
  <c r="CE259" i="6"/>
  <c r="BF681" i="4"/>
  <c r="AU246" i="6"/>
  <c r="V668" i="4"/>
  <c r="BI306" i="6"/>
  <c r="AN1139" i="4"/>
  <c r="X998" i="4"/>
  <c r="CQ257" i="6"/>
  <c r="BR679" i="4"/>
  <c r="CQ259" i="6"/>
  <c r="BR681" i="4"/>
  <c r="CE254" i="6"/>
  <c r="BF676" i="4"/>
  <c r="AU247" i="6"/>
  <c r="V669" i="4"/>
  <c r="V722" i="4"/>
  <c r="BS253" i="6"/>
  <c r="AT675" i="4"/>
  <c r="AU248" i="6"/>
  <c r="V670" i="4"/>
  <c r="V723" i="4"/>
  <c r="AU251" i="6"/>
  <c r="V673" i="4"/>
  <c r="V726" i="4"/>
  <c r="BG252" i="6"/>
  <c r="AH674" i="4"/>
  <c r="AU245" i="6"/>
  <c r="V667" i="4"/>
  <c r="V720" i="4"/>
  <c r="CQ252" i="6"/>
  <c r="BR674" i="4"/>
  <c r="CQ251" i="6"/>
  <c r="BR673" i="4"/>
  <c r="BS259" i="6"/>
  <c r="AT681" i="4"/>
  <c r="CQ260" i="6"/>
  <c r="BR682" i="4"/>
  <c r="CE253" i="6"/>
  <c r="BF675" i="4"/>
  <c r="CE245" i="6"/>
  <c r="BF667" i="4"/>
  <c r="CE252" i="6"/>
  <c r="BF674" i="4"/>
  <c r="BR248" i="6"/>
  <c r="AS670" i="4"/>
  <c r="BS247" i="6"/>
  <c r="AT669" i="4"/>
  <c r="CE260" i="6"/>
  <c r="BF682" i="4"/>
  <c r="AU252" i="6"/>
  <c r="V674" i="4"/>
  <c r="V727" i="4"/>
  <c r="CQ247" i="6"/>
  <c r="BR669" i="4"/>
  <c r="CE258" i="6"/>
  <c r="BF680" i="4"/>
  <c r="AW306" i="6"/>
  <c r="AB1139" i="4"/>
  <c r="AU254" i="6"/>
  <c r="V676" i="4"/>
  <c r="BF248" i="6"/>
  <c r="AG670" i="4"/>
  <c r="BG246" i="6"/>
  <c r="AH668" i="4"/>
  <c r="CE247" i="6"/>
  <c r="BF669" i="4"/>
  <c r="BG254" i="6"/>
  <c r="AH676" i="4"/>
  <c r="CE246" i="6"/>
  <c r="BF668" i="4"/>
  <c r="BS245" i="6"/>
  <c r="AT667" i="4"/>
  <c r="BS257" i="6"/>
  <c r="AT679" i="4"/>
  <c r="BS258" i="6"/>
  <c r="AT680" i="4"/>
  <c r="BG251" i="6"/>
  <c r="AH673" i="4"/>
  <c r="CE248" i="6"/>
  <c r="BF670" i="4"/>
  <c r="BS252" i="6"/>
  <c r="AT674" i="4"/>
  <c r="AU253" i="6"/>
  <c r="V675" i="4"/>
  <c r="CQ248" i="6"/>
  <c r="BR670" i="4"/>
  <c r="AA890" i="4"/>
  <c r="BS242" i="6"/>
  <c r="AU664" i="4"/>
  <c r="BG242" i="6"/>
  <c r="AI664" i="4"/>
  <c r="CE242" i="6"/>
  <c r="BG664" i="4"/>
  <c r="CQ242" i="6"/>
  <c r="BS664" i="4"/>
  <c r="AU242" i="6"/>
  <c r="W664" i="4"/>
  <c r="BS241" i="6"/>
  <c r="AU663" i="4"/>
  <c r="CE241" i="6"/>
  <c r="BG663" i="4"/>
  <c r="CQ241" i="6"/>
  <c r="BS663" i="4"/>
  <c r="BG241" i="6"/>
  <c r="AI663" i="4"/>
  <c r="AU241" i="6"/>
  <c r="W663" i="4"/>
  <c r="BG240" i="6"/>
  <c r="AI662" i="4"/>
  <c r="CQ240" i="6"/>
  <c r="BS662" i="4"/>
  <c r="CE240" i="6"/>
  <c r="BG662" i="4"/>
  <c r="BS240" i="6"/>
  <c r="AU662" i="4"/>
  <c r="AU240" i="6"/>
  <c r="W662" i="4"/>
  <c r="CE239" i="6"/>
  <c r="BG661" i="4"/>
  <c r="BS239" i="6"/>
  <c r="AU661" i="4"/>
  <c r="BG239" i="6"/>
  <c r="AI661" i="4"/>
  <c r="CQ239" i="6"/>
  <c r="BS661" i="4"/>
  <c r="AU239" i="6"/>
  <c r="W661" i="4"/>
  <c r="L23" i="3"/>
  <c r="GB164" i="7"/>
  <c r="GC164" i="7"/>
  <c r="GD164" i="7"/>
  <c r="GE164" i="7"/>
  <c r="GF164" i="7"/>
  <c r="GG164" i="7"/>
  <c r="EF106" i="7"/>
  <c r="AL156" i="10"/>
  <c r="AK154" i="10"/>
  <c r="X640" i="4"/>
  <c r="CF2" i="7"/>
  <c r="CG66" i="7"/>
  <c r="CG38" i="7"/>
  <c r="AH159" i="10"/>
  <c r="AG157" i="10"/>
  <c r="GC222" i="7"/>
  <c r="AQ162" i="10"/>
  <c r="AP160" i="10"/>
  <c r="GD140" i="7"/>
  <c r="GD150" i="7"/>
  <c r="GD199" i="7"/>
  <c r="GD208" i="7"/>
  <c r="GE215" i="7"/>
  <c r="AP86" i="10"/>
  <c r="AO85" i="10"/>
  <c r="LH184" i="8"/>
  <c r="LG186" i="8"/>
  <c r="LG185" i="8"/>
  <c r="T641" i="4"/>
  <c r="R652" i="4"/>
  <c r="S1388" i="4"/>
  <c r="S1389" i="4"/>
  <c r="S1391" i="4"/>
  <c r="AI195" i="14"/>
  <c r="AJ143" i="14"/>
  <c r="AJ117" i="14"/>
  <c r="AJ139" i="14"/>
  <c r="AK97" i="14"/>
  <c r="AE124" i="14"/>
  <c r="AJ114" i="14"/>
  <c r="AG105" i="14"/>
  <c r="AF125" i="14"/>
  <c r="AJ17" i="14"/>
  <c r="AJ109" i="14"/>
  <c r="AJ19" i="14"/>
  <c r="AJ111" i="14"/>
  <c r="AI15" i="14"/>
  <c r="AI107" i="14"/>
  <c r="AI297" i="14"/>
  <c r="AJ146" i="14"/>
  <c r="AJ137" i="14"/>
  <c r="AJ148" i="14"/>
  <c r="AJ152" i="14"/>
  <c r="AJ141" i="14"/>
  <c r="AJ145" i="14"/>
  <c r="T1388" i="4"/>
  <c r="T1389" i="4"/>
  <c r="T1391" i="4"/>
  <c r="T1008" i="4"/>
  <c r="U854" i="4"/>
  <c r="U983" i="4"/>
  <c r="T882" i="4"/>
  <c r="AK79" i="14"/>
  <c r="AK81" i="14"/>
  <c r="AJ47" i="14"/>
  <c r="AK193" i="14"/>
  <c r="AJ77" i="14"/>
  <c r="AI102" i="14"/>
  <c r="AK51" i="14"/>
  <c r="AK49" i="14"/>
  <c r="EJ101" i="7"/>
  <c r="EI104" i="7"/>
  <c r="T868" i="4"/>
  <c r="T987" i="4"/>
  <c r="I181" i="11"/>
  <c r="U1535" i="4"/>
  <c r="U1551" i="4"/>
  <c r="I156" i="11"/>
  <c r="T1541" i="4"/>
  <c r="H182" i="11"/>
  <c r="D98" i="2"/>
  <c r="I183" i="11"/>
  <c r="U1547" i="4"/>
  <c r="U1541" i="4"/>
  <c r="I182" i="11"/>
  <c r="H183" i="11"/>
  <c r="T1547" i="4"/>
  <c r="H158" i="11"/>
  <c r="I180" i="11"/>
  <c r="U1529" i="4"/>
  <c r="V852" i="4"/>
  <c r="V851" i="4"/>
  <c r="V854" i="4"/>
  <c r="V983" i="4"/>
  <c r="V1550" i="4"/>
  <c r="V1390" i="4"/>
  <c r="V1528" i="4"/>
  <c r="V1527" i="4"/>
  <c r="H206" i="11"/>
  <c r="T1535" i="4"/>
  <c r="H157" i="11"/>
  <c r="P78" i="10"/>
  <c r="O76" i="10"/>
  <c r="AA69" i="10"/>
  <c r="Z67" i="10"/>
  <c r="AD71" i="10"/>
  <c r="IY49" i="8"/>
  <c r="AB91" i="11"/>
  <c r="AP74" i="10"/>
  <c r="AD60" i="10"/>
  <c r="AD65" i="10"/>
  <c r="AN75" i="10"/>
  <c r="AM73" i="10"/>
  <c r="E157" i="2"/>
  <c r="AC68" i="10"/>
  <c r="V860" i="4"/>
  <c r="R1391" i="4"/>
  <c r="U861" i="4"/>
  <c r="Y927" i="4"/>
  <c r="AC150" i="10"/>
  <c r="AB148" i="10"/>
  <c r="AH141" i="10"/>
  <c r="AG139" i="10"/>
  <c r="AC100" i="12"/>
  <c r="AC96" i="12"/>
  <c r="AC75" i="12"/>
  <c r="AB301" i="11"/>
  <c r="AD168" i="10"/>
  <c r="EH99" i="7"/>
  <c r="EG106" i="7"/>
  <c r="AB153" i="10"/>
  <c r="AA151" i="10"/>
  <c r="T854" i="4"/>
  <c r="T983" i="4"/>
  <c r="JM81" i="8"/>
  <c r="JM86" i="8"/>
  <c r="JM82" i="8"/>
  <c r="AP233" i="11"/>
  <c r="SR75" i="8"/>
  <c r="SR85" i="8"/>
  <c r="RD73" i="8"/>
  <c r="RD83" i="8"/>
  <c r="RD74" i="8"/>
  <c r="RD84" i="8"/>
  <c r="DO63" i="8"/>
  <c r="DN64" i="8"/>
  <c r="DN65" i="8"/>
  <c r="AD35" i="8"/>
  <c r="AC37" i="8"/>
  <c r="AC36" i="8"/>
  <c r="GE2" i="7"/>
  <c r="GD38" i="7"/>
  <c r="CH23" i="7"/>
  <c r="U874" i="4"/>
  <c r="U875" i="4"/>
  <c r="U882" i="4"/>
  <c r="U999" i="4"/>
  <c r="U1002" i="4"/>
  <c r="U868" i="4"/>
  <c r="U987" i="4"/>
  <c r="Y954" i="4"/>
  <c r="T991" i="4"/>
  <c r="Y986" i="4"/>
  <c r="Y966" i="4"/>
  <c r="R1003" i="4"/>
  <c r="T999" i="4"/>
  <c r="T1002" i="4"/>
  <c r="X958" i="4"/>
  <c r="X990" i="4"/>
  <c r="S1002" i="4"/>
  <c r="S1000" i="4"/>
  <c r="S1001" i="4"/>
  <c r="Y906" i="4"/>
  <c r="V859" i="4"/>
  <c r="V858" i="4"/>
  <c r="Y894" i="4"/>
  <c r="X898" i="4"/>
  <c r="GC149" i="8"/>
  <c r="GB151" i="8"/>
  <c r="GB150" i="8"/>
  <c r="GZ18" i="8"/>
  <c r="GY20" i="8"/>
  <c r="GY19" i="8"/>
  <c r="EG133" i="7"/>
  <c r="AC300" i="11"/>
  <c r="DW131" i="7"/>
  <c r="T167" i="10"/>
  <c r="AG47" i="7"/>
  <c r="AF50" i="7"/>
  <c r="V729" i="4"/>
  <c r="V1546" i="4"/>
  <c r="CR260" i="6"/>
  <c r="BS682" i="4"/>
  <c r="BT253" i="6"/>
  <c r="AU675" i="4"/>
  <c r="CR257" i="6"/>
  <c r="BS679" i="4"/>
  <c r="BJ306" i="6"/>
  <c r="AO1139" i="4"/>
  <c r="CF259" i="6"/>
  <c r="BG681" i="4"/>
  <c r="CF257" i="6"/>
  <c r="BG679" i="4"/>
  <c r="BH253" i="6"/>
  <c r="AI675" i="4"/>
  <c r="CR254" i="6"/>
  <c r="BS676" i="4"/>
  <c r="BT246" i="6"/>
  <c r="AU668" i="4"/>
  <c r="BT260" i="6"/>
  <c r="AU682" i="4"/>
  <c r="CR253" i="6"/>
  <c r="BS675" i="4"/>
  <c r="CR248" i="6"/>
  <c r="BS670" i="4"/>
  <c r="CR247" i="6"/>
  <c r="BS669" i="4"/>
  <c r="AV253" i="6"/>
  <c r="W675" i="4"/>
  <c r="W728" i="4"/>
  <c r="BH251" i="6"/>
  <c r="AI673" i="4"/>
  <c r="BG248" i="6"/>
  <c r="AH670" i="4"/>
  <c r="AV251" i="6"/>
  <c r="W673" i="4"/>
  <c r="W726" i="4"/>
  <c r="AV248" i="6"/>
  <c r="W670" i="4"/>
  <c r="W723" i="4"/>
  <c r="V721" i="4"/>
  <c r="V728" i="4"/>
  <c r="V1539" i="4"/>
  <c r="BT258" i="6"/>
  <c r="AU680" i="4"/>
  <c r="CF252" i="6"/>
  <c r="BG674" i="4"/>
  <c r="CF248" i="6"/>
  <c r="BG670" i="4"/>
  <c r="BT257" i="6"/>
  <c r="AU679" i="4"/>
  <c r="CR251" i="6"/>
  <c r="BS673" i="4"/>
  <c r="AX306" i="6"/>
  <c r="AC1139" i="4"/>
  <c r="AV252" i="6"/>
  <c r="W674" i="4"/>
  <c r="W727" i="4"/>
  <c r="BT247" i="6"/>
  <c r="AU669" i="4"/>
  <c r="BS248" i="6"/>
  <c r="AT670" i="4"/>
  <c r="CF245" i="6"/>
  <c r="BG667" i="4"/>
  <c r="CF254" i="6"/>
  <c r="BG676" i="4"/>
  <c r="CR259" i="6"/>
  <c r="BS681" i="4"/>
  <c r="Y998" i="4"/>
  <c r="AV246" i="6"/>
  <c r="W668" i="4"/>
  <c r="W721" i="4"/>
  <c r="BH247" i="6"/>
  <c r="AI669" i="4"/>
  <c r="CR258" i="6"/>
  <c r="BS680" i="4"/>
  <c r="BT251" i="6"/>
  <c r="AU673" i="4"/>
  <c r="CR246" i="6"/>
  <c r="BS668" i="4"/>
  <c r="CS245" i="6"/>
  <c r="BT667" i="4"/>
  <c r="BH245" i="6"/>
  <c r="AI667" i="4"/>
  <c r="CF251" i="6"/>
  <c r="BG673" i="4"/>
  <c r="CF258" i="6"/>
  <c r="BG680" i="4"/>
  <c r="CF260" i="6"/>
  <c r="BG682" i="4"/>
  <c r="CF253" i="6"/>
  <c r="BG675" i="4"/>
  <c r="CF247" i="6"/>
  <c r="BG669" i="4"/>
  <c r="AV254" i="6"/>
  <c r="W676" i="4"/>
  <c r="W729" i="4"/>
  <c r="AV245" i="6"/>
  <c r="W667" i="4"/>
  <c r="W720" i="4"/>
  <c r="BT252" i="6"/>
  <c r="AU674" i="4"/>
  <c r="BT245" i="6"/>
  <c r="AU667" i="4"/>
  <c r="CF246" i="6"/>
  <c r="BG668" i="4"/>
  <c r="BH254" i="6"/>
  <c r="AI676" i="4"/>
  <c r="BH246" i="6"/>
  <c r="AI668" i="4"/>
  <c r="BT259" i="6"/>
  <c r="AU681" i="4"/>
  <c r="CR252" i="6"/>
  <c r="BS674" i="4"/>
  <c r="BH252" i="6"/>
  <c r="AI674" i="4"/>
  <c r="AV247" i="6"/>
  <c r="W669" i="4"/>
  <c r="W722" i="4"/>
  <c r="BT254" i="6"/>
  <c r="AU676" i="4"/>
  <c r="AB890" i="4"/>
  <c r="CR242" i="6"/>
  <c r="BT664" i="4"/>
  <c r="BH242" i="6"/>
  <c r="AJ664" i="4"/>
  <c r="CF242" i="6"/>
  <c r="BH664" i="4"/>
  <c r="BT242" i="6"/>
  <c r="AV664" i="4"/>
  <c r="AV242" i="6"/>
  <c r="X664" i="4"/>
  <c r="CF241" i="6"/>
  <c r="BH663" i="4"/>
  <c r="BH241" i="6"/>
  <c r="AJ663" i="4"/>
  <c r="CR241" i="6"/>
  <c r="BT663" i="4"/>
  <c r="BT241" i="6"/>
  <c r="AV663" i="4"/>
  <c r="AV241" i="6"/>
  <c r="X663" i="4"/>
  <c r="BT240" i="6"/>
  <c r="AV662" i="4"/>
  <c r="CR240" i="6"/>
  <c r="BT662" i="4"/>
  <c r="CF240" i="6"/>
  <c r="BH662" i="4"/>
  <c r="BH240" i="6"/>
  <c r="AJ662" i="4"/>
  <c r="AV240" i="6"/>
  <c r="X662" i="4"/>
  <c r="BT239" i="6"/>
  <c r="AV661" i="4"/>
  <c r="CR239" i="6"/>
  <c r="BT661" i="4"/>
  <c r="BH239" i="6"/>
  <c r="AJ661" i="4"/>
  <c r="CF239" i="6"/>
  <c r="BH661" i="4"/>
  <c r="AV239" i="6"/>
  <c r="X661" i="4"/>
  <c r="BW208" i="4"/>
  <c r="BW211" i="4"/>
  <c r="BW212" i="4"/>
  <c r="BW213" i="4"/>
  <c r="BW229" i="4"/>
  <c r="BW231" i="4"/>
  <c r="BW234" i="4"/>
  <c r="BW243" i="4"/>
  <c r="BW246" i="4"/>
  <c r="BW247" i="4"/>
  <c r="BW109" i="4"/>
  <c r="BW112" i="4"/>
  <c r="BW113" i="4"/>
  <c r="BW116" i="4"/>
  <c r="BW125" i="4"/>
  <c r="BW128" i="4"/>
  <c r="BW129" i="4"/>
  <c r="BW132" i="4"/>
  <c r="BW141" i="4"/>
  <c r="BW144" i="4"/>
  <c r="BW145" i="4"/>
  <c r="BW146" i="4"/>
  <c r="BW162" i="4"/>
  <c r="BW164" i="4"/>
  <c r="BW167" i="4"/>
  <c r="BW176" i="4"/>
  <c r="BW179" i="4"/>
  <c r="BW180" i="4"/>
  <c r="BW183" i="4"/>
  <c r="BW192" i="4"/>
  <c r="BW195" i="4"/>
  <c r="BW196" i="4"/>
  <c r="BW199" i="4"/>
  <c r="Y640" i="4"/>
  <c r="AI159" i="10"/>
  <c r="AH157" i="10"/>
  <c r="CE2" i="7"/>
  <c r="CF38" i="7"/>
  <c r="CF66" i="7"/>
  <c r="GE140" i="7"/>
  <c r="GE150" i="7"/>
  <c r="GE199" i="7"/>
  <c r="GE208" i="7"/>
  <c r="GF215" i="7"/>
  <c r="AR162" i="10"/>
  <c r="AQ160" i="10"/>
  <c r="GD222" i="7"/>
  <c r="AM156" i="10"/>
  <c r="AL154" i="10"/>
  <c r="LI184" i="8"/>
  <c r="LH186" i="8"/>
  <c r="LH185" i="8"/>
  <c r="AQ86" i="10"/>
  <c r="AP85" i="10"/>
  <c r="AJ195" i="14"/>
  <c r="D111" i="2"/>
  <c r="W853" i="4"/>
  <c r="U641" i="4"/>
  <c r="S652" i="4"/>
  <c r="AK143" i="14"/>
  <c r="AK152" i="14"/>
  <c r="AK139" i="14"/>
  <c r="AK148" i="14"/>
  <c r="AK137" i="14"/>
  <c r="AK145" i="14"/>
  <c r="AK141" i="14"/>
  <c r="AK146" i="14"/>
  <c r="AK117" i="14"/>
  <c r="AJ15" i="14"/>
  <c r="AJ107" i="14"/>
  <c r="AH105" i="14"/>
  <c r="AK17" i="14"/>
  <c r="AK109" i="14"/>
  <c r="AK19" i="14"/>
  <c r="AK111" i="14"/>
  <c r="AK114" i="14"/>
  <c r="AJ297" i="14"/>
  <c r="AL97" i="14"/>
  <c r="AF124" i="14"/>
  <c r="AL51" i="14"/>
  <c r="AL49" i="14"/>
  <c r="AK47" i="14"/>
  <c r="AL79" i="14"/>
  <c r="AL81" i="14"/>
  <c r="E84" i="1"/>
  <c r="AJ102" i="14"/>
  <c r="AK77" i="14"/>
  <c r="AC301" i="11"/>
  <c r="EK101" i="7"/>
  <c r="EJ104" i="7"/>
  <c r="W1532" i="4"/>
  <c r="K181" i="11"/>
  <c r="W1538" i="4"/>
  <c r="K182" i="11"/>
  <c r="V1540" i="4"/>
  <c r="J206" i="11"/>
  <c r="J158" i="11"/>
  <c r="J207" i="11"/>
  <c r="W1545" i="4"/>
  <c r="K159" i="11"/>
  <c r="W1546" i="4"/>
  <c r="K207" i="11"/>
  <c r="J204" i="11"/>
  <c r="W1539" i="4"/>
  <c r="K158" i="11"/>
  <c r="W1540" i="4"/>
  <c r="K206" i="11"/>
  <c r="W1544" i="4"/>
  <c r="W1533" i="4"/>
  <c r="W1534" i="4"/>
  <c r="K205" i="11"/>
  <c r="V873" i="4"/>
  <c r="V872" i="4"/>
  <c r="V875" i="4"/>
  <c r="V1538" i="4"/>
  <c r="W1527" i="4"/>
  <c r="W1528" i="4"/>
  <c r="K204" i="11"/>
  <c r="V1551" i="4"/>
  <c r="J156" i="11"/>
  <c r="V880" i="4"/>
  <c r="V879" i="4"/>
  <c r="W881" i="4"/>
  <c r="V1544" i="4"/>
  <c r="W852" i="4"/>
  <c r="W851" i="4"/>
  <c r="X853" i="4"/>
  <c r="W1550" i="4"/>
  <c r="V1533" i="4"/>
  <c r="V1534" i="4"/>
  <c r="J180" i="11"/>
  <c r="V1529" i="4"/>
  <c r="V1532" i="4"/>
  <c r="V1545" i="4"/>
  <c r="Q78" i="10"/>
  <c r="P76" i="10"/>
  <c r="AO75" i="10"/>
  <c r="AN73" i="10"/>
  <c r="AE60" i="10"/>
  <c r="AQ74" i="10"/>
  <c r="AE71" i="10"/>
  <c r="AD68" i="10"/>
  <c r="AE65" i="10"/>
  <c r="IZ49" i="8"/>
  <c r="AC91" i="11"/>
  <c r="AB69" i="10"/>
  <c r="AA67" i="10"/>
  <c r="W860" i="4"/>
  <c r="W1387" i="4"/>
  <c r="W859" i="4"/>
  <c r="W858" i="4"/>
  <c r="X1387" i="4"/>
  <c r="W1390" i="4"/>
  <c r="U1008" i="4"/>
  <c r="U1388" i="4"/>
  <c r="Z927" i="4"/>
  <c r="AC153" i="10"/>
  <c r="AB151" i="10"/>
  <c r="AI141" i="10"/>
  <c r="AH139" i="10"/>
  <c r="AE168" i="10"/>
  <c r="EI99" i="7"/>
  <c r="AD100" i="12"/>
  <c r="AD96" i="12"/>
  <c r="AD75" i="12"/>
  <c r="AD150" i="10"/>
  <c r="AC148" i="10"/>
  <c r="V866" i="4"/>
  <c r="V865" i="4"/>
  <c r="V868" i="4"/>
  <c r="JN81" i="8"/>
  <c r="JN86" i="8"/>
  <c r="JN82" i="8"/>
  <c r="AQ233" i="11"/>
  <c r="RE74" i="8"/>
  <c r="RE84" i="8"/>
  <c r="RE73" i="8"/>
  <c r="RE83" i="8"/>
  <c r="SS75" i="8"/>
  <c r="SS85" i="8"/>
  <c r="DP63" i="8"/>
  <c r="DO64" i="8"/>
  <c r="DO65" i="8"/>
  <c r="AE35" i="8"/>
  <c r="AD37" i="8"/>
  <c r="AD36" i="8"/>
  <c r="GF2" i="7"/>
  <c r="GE38" i="7"/>
  <c r="CI23" i="7"/>
  <c r="V861" i="4"/>
  <c r="U1000" i="4"/>
  <c r="U1001" i="4"/>
  <c r="U1003" i="4"/>
  <c r="T1000" i="4"/>
  <c r="T1001" i="4"/>
  <c r="T1003" i="4"/>
  <c r="Z966" i="4"/>
  <c r="Y958" i="4"/>
  <c r="U991" i="4"/>
  <c r="Z986" i="4"/>
  <c r="Z954" i="4"/>
  <c r="S1003" i="4"/>
  <c r="Y990" i="4"/>
  <c r="T994" i="4"/>
  <c r="T992" i="4"/>
  <c r="T993" i="4"/>
  <c r="W866" i="4"/>
  <c r="W865" i="4"/>
  <c r="X867" i="4"/>
  <c r="W873" i="4"/>
  <c r="W872" i="4"/>
  <c r="X874" i="4"/>
  <c r="Y898" i="4"/>
  <c r="Z906" i="4"/>
  <c r="W880" i="4"/>
  <c r="W879" i="4"/>
  <c r="X881" i="4"/>
  <c r="Z894" i="4"/>
  <c r="GD149" i="8"/>
  <c r="GC151" i="8"/>
  <c r="GC150" i="8"/>
  <c r="HA18" i="8"/>
  <c r="GZ20" i="8"/>
  <c r="GZ19" i="8"/>
  <c r="DX131" i="7"/>
  <c r="U167" i="10"/>
  <c r="EI133" i="7"/>
  <c r="AE300" i="11"/>
  <c r="EH133" i="7"/>
  <c r="AD300" i="11"/>
  <c r="AH47" i="7"/>
  <c r="AG50" i="7"/>
  <c r="BI254" i="6"/>
  <c r="AJ676" i="4"/>
  <c r="BU245" i="6"/>
  <c r="AV667" i="4"/>
  <c r="AW245" i="6"/>
  <c r="X667" i="4"/>
  <c r="X720" i="4"/>
  <c r="CG260" i="6"/>
  <c r="BH682" i="4"/>
  <c r="CT245" i="6"/>
  <c r="BU667" i="4"/>
  <c r="BI247" i="6"/>
  <c r="AJ669" i="4"/>
  <c r="CG245" i="6"/>
  <c r="BH667" i="4"/>
  <c r="BU257" i="6"/>
  <c r="AV679" i="4"/>
  <c r="BU258" i="6"/>
  <c r="AV680" i="4"/>
  <c r="AW253" i="6"/>
  <c r="X675" i="4"/>
  <c r="X728" i="4"/>
  <c r="BU260" i="6"/>
  <c r="AV682" i="4"/>
  <c r="CS254" i="6"/>
  <c r="BT676" i="4"/>
  <c r="BL306" i="6"/>
  <c r="AP1139" i="4"/>
  <c r="AW247" i="6"/>
  <c r="X669" i="4"/>
  <c r="X722" i="4"/>
  <c r="BI252" i="6"/>
  <c r="AJ674" i="4"/>
  <c r="BU259" i="6"/>
  <c r="AV681" i="4"/>
  <c r="Z998" i="4"/>
  <c r="CG254" i="6"/>
  <c r="BH676" i="4"/>
  <c r="AW251" i="6"/>
  <c r="X673" i="4"/>
  <c r="X726" i="4"/>
  <c r="BI251" i="6"/>
  <c r="AJ673" i="4"/>
  <c r="CS260" i="6"/>
  <c r="BT682" i="4"/>
  <c r="BI246" i="6"/>
  <c r="AJ668" i="4"/>
  <c r="CG246" i="6"/>
  <c r="BH668" i="4"/>
  <c r="BU252" i="6"/>
  <c r="AV674" i="4"/>
  <c r="AW254" i="6"/>
  <c r="X676" i="4"/>
  <c r="X729" i="4"/>
  <c r="CG253" i="6"/>
  <c r="BH675" i="4"/>
  <c r="CG258" i="6"/>
  <c r="BH680" i="4"/>
  <c r="BI245" i="6"/>
  <c r="AJ667" i="4"/>
  <c r="CS246" i="6"/>
  <c r="BT668" i="4"/>
  <c r="CS258" i="6"/>
  <c r="BT680" i="4"/>
  <c r="BT248" i="6"/>
  <c r="AU670" i="4"/>
  <c r="AW252" i="6"/>
  <c r="X674" i="4"/>
  <c r="X727" i="4"/>
  <c r="AD1139" i="4"/>
  <c r="CG248" i="6"/>
  <c r="BH670" i="4"/>
  <c r="CG252" i="6"/>
  <c r="BH674" i="4"/>
  <c r="AW248" i="6"/>
  <c r="X670" i="4"/>
  <c r="X723" i="4"/>
  <c r="CS247" i="6"/>
  <c r="BT669" i="4"/>
  <c r="CS253" i="6"/>
  <c r="BT675" i="4"/>
  <c r="BU246" i="6"/>
  <c r="AV668" i="4"/>
  <c r="BI253" i="6"/>
  <c r="AJ675" i="4"/>
  <c r="CG257" i="6"/>
  <c r="BH679" i="4"/>
  <c r="CG259" i="6"/>
  <c r="BH681" i="4"/>
  <c r="CS257" i="6"/>
  <c r="BT679" i="4"/>
  <c r="BU253" i="6"/>
  <c r="AV675" i="4"/>
  <c r="BU254" i="6"/>
  <c r="AV676" i="4"/>
  <c r="CG247" i="6"/>
  <c r="BH669" i="4"/>
  <c r="CG251" i="6"/>
  <c r="BH673" i="4"/>
  <c r="BU251" i="6"/>
  <c r="AV673" i="4"/>
  <c r="BU247" i="6"/>
  <c r="AV669" i="4"/>
  <c r="CS251" i="6"/>
  <c r="BT673" i="4"/>
  <c r="CS248" i="6"/>
  <c r="BT670" i="4"/>
  <c r="CS252" i="6"/>
  <c r="BT674" i="4"/>
  <c r="AW246" i="6"/>
  <c r="X668" i="4"/>
  <c r="X721" i="4"/>
  <c r="CS259" i="6"/>
  <c r="BT681" i="4"/>
  <c r="BH248" i="6"/>
  <c r="AI670" i="4"/>
  <c r="AC890" i="4"/>
  <c r="BU242" i="6"/>
  <c r="AW664" i="4"/>
  <c r="BI242" i="6"/>
  <c r="AK664" i="4"/>
  <c r="CG242" i="6"/>
  <c r="BI664" i="4"/>
  <c r="CS242" i="6"/>
  <c r="BU664" i="4"/>
  <c r="AW242" i="6"/>
  <c r="Y664" i="4"/>
  <c r="BU241" i="6"/>
  <c r="AW663" i="4"/>
  <c r="BI241" i="6"/>
  <c r="AK663" i="4"/>
  <c r="CS241" i="6"/>
  <c r="BU663" i="4"/>
  <c r="CG241" i="6"/>
  <c r="BI663" i="4"/>
  <c r="AW241" i="6"/>
  <c r="Y663" i="4"/>
  <c r="BI240" i="6"/>
  <c r="AK662" i="4"/>
  <c r="CS240" i="6"/>
  <c r="BU662" i="4"/>
  <c r="CG240" i="6"/>
  <c r="BI662" i="4"/>
  <c r="BU240" i="6"/>
  <c r="AW662" i="4"/>
  <c r="AW240" i="6"/>
  <c r="Y662" i="4"/>
  <c r="CG239" i="6"/>
  <c r="BI661" i="4"/>
  <c r="CS239" i="6"/>
  <c r="BU661" i="4"/>
  <c r="BI239" i="6"/>
  <c r="AK661" i="4"/>
  <c r="BU239" i="6"/>
  <c r="AW661" i="4"/>
  <c r="AW239" i="6"/>
  <c r="Y661" i="4"/>
  <c r="BW27" i="4"/>
  <c r="BW28" i="4"/>
  <c r="BW29" i="4"/>
  <c r="BW33" i="4"/>
  <c r="BW42" i="4"/>
  <c r="BW45" i="4"/>
  <c r="BW46" i="4"/>
  <c r="BW49" i="4"/>
  <c r="BW58" i="4"/>
  <c r="BW61" i="4"/>
  <c r="BW62" i="4"/>
  <c r="BW65" i="4"/>
  <c r="BW74" i="4"/>
  <c r="BW77" i="4"/>
  <c r="BW78" i="4"/>
  <c r="BW97" i="4"/>
  <c r="BW100" i="4"/>
  <c r="L22" i="3"/>
  <c r="L21" i="3"/>
  <c r="GF140" i="7"/>
  <c r="GF150" i="7"/>
  <c r="GF199" i="7"/>
  <c r="GF208" i="7"/>
  <c r="GG215" i="7"/>
  <c r="Z640" i="4"/>
  <c r="AJ159" i="10"/>
  <c r="AI157" i="10"/>
  <c r="AS162" i="10"/>
  <c r="AR160" i="10"/>
  <c r="EH106" i="7"/>
  <c r="AN156" i="10"/>
  <c r="AM154" i="10"/>
  <c r="GF222" i="7"/>
  <c r="CD2" i="7"/>
  <c r="CE38" i="7"/>
  <c r="CE66" i="7"/>
  <c r="GE222" i="7"/>
  <c r="AQ85" i="10"/>
  <c r="AR86" i="10"/>
  <c r="LJ184" i="8"/>
  <c r="LI186" i="8"/>
  <c r="LI185" i="8"/>
  <c r="AL193" i="14"/>
  <c r="AK195" i="14"/>
  <c r="AG125" i="14"/>
  <c r="V641" i="4"/>
  <c r="T652" i="4"/>
  <c r="AL143" i="14"/>
  <c r="W874" i="4"/>
  <c r="W875" i="4"/>
  <c r="W991" i="4"/>
  <c r="AL145" i="14"/>
  <c r="AL152" i="14"/>
  <c r="AL137" i="14"/>
  <c r="AL148" i="14"/>
  <c r="AL141" i="14"/>
  <c r="AL139" i="14"/>
  <c r="AL146" i="14"/>
  <c r="AM97" i="14"/>
  <c r="AL114" i="14"/>
  <c r="AK15" i="14"/>
  <c r="AK107" i="14"/>
  <c r="AG124" i="14"/>
  <c r="AI105" i="14"/>
  <c r="AL19" i="14"/>
  <c r="AL111" i="14"/>
  <c r="AL17" i="14"/>
  <c r="AL109" i="14"/>
  <c r="AL117" i="14"/>
  <c r="AK102" i="14"/>
  <c r="AM79" i="14"/>
  <c r="AM81" i="14"/>
  <c r="AM51" i="14"/>
  <c r="AM49" i="14"/>
  <c r="AL77" i="14"/>
  <c r="AL47" i="14"/>
  <c r="EL101" i="7"/>
  <c r="EK104" i="7"/>
  <c r="W854" i="4"/>
  <c r="W983" i="4"/>
  <c r="X1545" i="4"/>
  <c r="L159" i="11"/>
  <c r="X1546" i="4"/>
  <c r="L207" i="11"/>
  <c r="X1539" i="4"/>
  <c r="L158" i="11"/>
  <c r="X1540" i="4"/>
  <c r="X852" i="4"/>
  <c r="X851" i="4"/>
  <c r="Y853" i="4"/>
  <c r="X1550" i="4"/>
  <c r="X1532" i="4"/>
  <c r="L181" i="11"/>
  <c r="J181" i="11"/>
  <c r="V1535" i="4"/>
  <c r="K156" i="11"/>
  <c r="W1551" i="4"/>
  <c r="W1535" i="4"/>
  <c r="K157" i="11"/>
  <c r="X1538" i="4"/>
  <c r="J157" i="11"/>
  <c r="J182" i="11"/>
  <c r="V1541" i="4"/>
  <c r="V882" i="4"/>
  <c r="V999" i="4"/>
  <c r="W861" i="4"/>
  <c r="W1388" i="4"/>
  <c r="W1541" i="4"/>
  <c r="W1547" i="4"/>
  <c r="K183" i="11"/>
  <c r="X1533" i="4"/>
  <c r="X1534" i="4"/>
  <c r="L205" i="11"/>
  <c r="J159" i="11"/>
  <c r="X1544" i="4"/>
  <c r="X1528" i="4"/>
  <c r="L204" i="11"/>
  <c r="X1527" i="4"/>
  <c r="X860" i="4"/>
  <c r="J205" i="11"/>
  <c r="J183" i="11"/>
  <c r="V1547" i="4"/>
  <c r="K180" i="11"/>
  <c r="W1529" i="4"/>
  <c r="R78" i="10"/>
  <c r="Q76" i="10"/>
  <c r="AF71" i="10"/>
  <c r="AC69" i="10"/>
  <c r="AB67" i="10"/>
  <c r="AE68" i="10"/>
  <c r="AR74" i="10"/>
  <c r="AP75" i="10"/>
  <c r="AO73" i="10"/>
  <c r="JA49" i="8"/>
  <c r="AD91" i="11"/>
  <c r="AF60" i="10"/>
  <c r="AF65" i="10"/>
  <c r="X859" i="4"/>
  <c r="X858" i="4"/>
  <c r="Y1387" i="4"/>
  <c r="X1390" i="4"/>
  <c r="U1389" i="4"/>
  <c r="V1008" i="4"/>
  <c r="V1388" i="4"/>
  <c r="V1389" i="4"/>
  <c r="V1391" i="4"/>
  <c r="AA927" i="4"/>
  <c r="AF168" i="10"/>
  <c r="EJ99" i="7"/>
  <c r="EI106" i="7"/>
  <c r="AE301" i="11"/>
  <c r="AJ141" i="10"/>
  <c r="AI139" i="10"/>
  <c r="AE150" i="10"/>
  <c r="AD148" i="10"/>
  <c r="AE100" i="12"/>
  <c r="AE96" i="12"/>
  <c r="AD301" i="11"/>
  <c r="AD153" i="10"/>
  <c r="AC151" i="10"/>
  <c r="W867" i="4"/>
  <c r="W868" i="4"/>
  <c r="W882" i="4"/>
  <c r="W999" i="4"/>
  <c r="W1002" i="4"/>
  <c r="JO81" i="8"/>
  <c r="JO86" i="8"/>
  <c r="JO82" i="8"/>
  <c r="AR233" i="11"/>
  <c r="RF73" i="8"/>
  <c r="RF83" i="8"/>
  <c r="ST75" i="8"/>
  <c r="ST85" i="8"/>
  <c r="RF74" i="8"/>
  <c r="RF84" i="8"/>
  <c r="DQ63" i="8"/>
  <c r="DP64" i="8"/>
  <c r="DP65" i="8"/>
  <c r="AF35" i="8"/>
  <c r="AE37" i="8"/>
  <c r="AE36" i="8"/>
  <c r="GG2" i="7"/>
  <c r="GF38" i="7"/>
  <c r="CJ23" i="7"/>
  <c r="T995" i="4"/>
  <c r="AA954" i="4"/>
  <c r="U994" i="4"/>
  <c r="U992" i="4"/>
  <c r="U993" i="4"/>
  <c r="Z958" i="4"/>
  <c r="Z990" i="4"/>
  <c r="V991" i="4"/>
  <c r="V987" i="4"/>
  <c r="AA986" i="4"/>
  <c r="AA966" i="4"/>
  <c r="X866" i="4"/>
  <c r="X865" i="4"/>
  <c r="Y867" i="4"/>
  <c r="X873" i="4"/>
  <c r="X872" i="4"/>
  <c r="Y874" i="4"/>
  <c r="AA906" i="4"/>
  <c r="Z898" i="4"/>
  <c r="X880" i="4"/>
  <c r="X879" i="4"/>
  <c r="Y881" i="4"/>
  <c r="AA894" i="4"/>
  <c r="GE149" i="8"/>
  <c r="GD151" i="8"/>
  <c r="GD150" i="8"/>
  <c r="HB18" i="8"/>
  <c r="HA20" i="8"/>
  <c r="HA19" i="8"/>
  <c r="EJ133" i="7"/>
  <c r="AF300" i="11"/>
  <c r="DY131" i="7"/>
  <c r="V167" i="10"/>
  <c r="AI47" i="7"/>
  <c r="AH50" i="7"/>
  <c r="CT259" i="6"/>
  <c r="BU681" i="4"/>
  <c r="BJ245" i="6"/>
  <c r="AL667" i="4"/>
  <c r="AK667" i="4"/>
  <c r="CH246" i="6"/>
  <c r="BJ668" i="4"/>
  <c r="BI668" i="4"/>
  <c r="CT254" i="6"/>
  <c r="BU676" i="4"/>
  <c r="CT251" i="6"/>
  <c r="BU673" i="4"/>
  <c r="BV247" i="6"/>
  <c r="AX669" i="4"/>
  <c r="AW669" i="4"/>
  <c r="CH251" i="6"/>
  <c r="BJ673" i="4"/>
  <c r="BI673" i="4"/>
  <c r="BV254" i="6"/>
  <c r="AX676" i="4"/>
  <c r="AW676" i="4"/>
  <c r="CT257" i="6"/>
  <c r="BU679" i="4"/>
  <c r="CH257" i="6"/>
  <c r="BJ679" i="4"/>
  <c r="BI679" i="4"/>
  <c r="BV246" i="6"/>
  <c r="AX668" i="4"/>
  <c r="AW668" i="4"/>
  <c r="CT247" i="6"/>
  <c r="BU669" i="4"/>
  <c r="AX252" i="6"/>
  <c r="Z674" i="4"/>
  <c r="Z727" i="4"/>
  <c r="Y674" i="4"/>
  <c r="Y727" i="4"/>
  <c r="BJ251" i="6"/>
  <c r="AL673" i="4"/>
  <c r="AK673" i="4"/>
  <c r="CH254" i="6"/>
  <c r="BJ676" i="4"/>
  <c r="BI676" i="4"/>
  <c r="BJ252" i="6"/>
  <c r="AL674" i="4"/>
  <c r="AK674" i="4"/>
  <c r="AX253" i="6"/>
  <c r="Z675" i="4"/>
  <c r="Z728" i="4"/>
  <c r="Y675" i="4"/>
  <c r="Y728" i="4"/>
  <c r="BV258" i="6"/>
  <c r="AX680" i="4"/>
  <c r="AW680" i="4"/>
  <c r="CH245" i="6"/>
  <c r="BJ667" i="4"/>
  <c r="BI667" i="4"/>
  <c r="BV667" i="4"/>
  <c r="AX245" i="6"/>
  <c r="Z667" i="4"/>
  <c r="Z720" i="4"/>
  <c r="Z1550" i="4"/>
  <c r="Y667" i="4"/>
  <c r="Y720" i="4"/>
  <c r="BJ254" i="6"/>
  <c r="AL676" i="4"/>
  <c r="AK676" i="4"/>
  <c r="AX248" i="6"/>
  <c r="Z670" i="4"/>
  <c r="Z723" i="4"/>
  <c r="Y670" i="4"/>
  <c r="Y723" i="4"/>
  <c r="BV252" i="6"/>
  <c r="AX674" i="4"/>
  <c r="AW674" i="4"/>
  <c r="CH252" i="6"/>
  <c r="BJ674" i="4"/>
  <c r="BI674" i="4"/>
  <c r="CT246" i="6"/>
  <c r="BU668" i="4"/>
  <c r="CH258" i="6"/>
  <c r="BJ680" i="4"/>
  <c r="BI680" i="4"/>
  <c r="AX254" i="6"/>
  <c r="Z676" i="4"/>
  <c r="Z729" i="4"/>
  <c r="Y676" i="4"/>
  <c r="Y729" i="4"/>
  <c r="BJ246" i="6"/>
  <c r="AL668" i="4"/>
  <c r="AK668" i="4"/>
  <c r="BM306" i="6"/>
  <c r="AR1139" i="4"/>
  <c r="CH248" i="6"/>
  <c r="BJ670" i="4"/>
  <c r="BI670" i="4"/>
  <c r="CT258" i="6"/>
  <c r="BU680" i="4"/>
  <c r="CH253" i="6"/>
  <c r="BJ675" i="4"/>
  <c r="BI675" i="4"/>
  <c r="AX247" i="6"/>
  <c r="Z669" i="4"/>
  <c r="Z722" i="4"/>
  <c r="Y669" i="4"/>
  <c r="Y722" i="4"/>
  <c r="BI248" i="6"/>
  <c r="AJ670" i="4"/>
  <c r="AX246" i="6"/>
  <c r="Z668" i="4"/>
  <c r="Z721" i="4"/>
  <c r="Y668" i="4"/>
  <c r="Y721" i="4"/>
  <c r="CT252" i="6"/>
  <c r="BU674" i="4"/>
  <c r="CT248" i="6"/>
  <c r="BV670" i="4"/>
  <c r="BU670" i="4"/>
  <c r="BV251" i="6"/>
  <c r="AX673" i="4"/>
  <c r="AW673" i="4"/>
  <c r="CH247" i="6"/>
  <c r="BJ669" i="4"/>
  <c r="BI669" i="4"/>
  <c r="BV253" i="6"/>
  <c r="AX675" i="4"/>
  <c r="AW675" i="4"/>
  <c r="CH259" i="6"/>
  <c r="BJ681" i="4"/>
  <c r="BI681" i="4"/>
  <c r="BJ253" i="6"/>
  <c r="AL675" i="4"/>
  <c r="AK675" i="4"/>
  <c r="CT253" i="6"/>
  <c r="BU675" i="4"/>
  <c r="BU248" i="6"/>
  <c r="AV670" i="4"/>
  <c r="CT260" i="6"/>
  <c r="BU682" i="4"/>
  <c r="AX251" i="6"/>
  <c r="Z673" i="4"/>
  <c r="Z726" i="4"/>
  <c r="Y673" i="4"/>
  <c r="Y726" i="4"/>
  <c r="AA998" i="4"/>
  <c r="BV259" i="6"/>
  <c r="AX681" i="4"/>
  <c r="AW681" i="4"/>
  <c r="BV260" i="6"/>
  <c r="AX682" i="4"/>
  <c r="AW682" i="4"/>
  <c r="BV257" i="6"/>
  <c r="AX679" i="4"/>
  <c r="AW679" i="4"/>
  <c r="BJ247" i="6"/>
  <c r="AL669" i="4"/>
  <c r="AK669" i="4"/>
  <c r="CH260" i="6"/>
  <c r="BJ682" i="4"/>
  <c r="BI682" i="4"/>
  <c r="BV245" i="6"/>
  <c r="AX667" i="4"/>
  <c r="AW667" i="4"/>
  <c r="AD890" i="4"/>
  <c r="CT242" i="6"/>
  <c r="BV664" i="4"/>
  <c r="BJ242" i="6"/>
  <c r="AL664" i="4"/>
  <c r="CH242" i="6"/>
  <c r="BJ664" i="4"/>
  <c r="BV242" i="6"/>
  <c r="AX664" i="4"/>
  <c r="AX242" i="6"/>
  <c r="Z664" i="4"/>
  <c r="BJ241" i="6"/>
  <c r="AL663" i="4"/>
  <c r="CH241" i="6"/>
  <c r="BJ663" i="4"/>
  <c r="CT241" i="6"/>
  <c r="BV663" i="4"/>
  <c r="BV241" i="6"/>
  <c r="AX663" i="4"/>
  <c r="AX241" i="6"/>
  <c r="Z663" i="4"/>
  <c r="BV240" i="6"/>
  <c r="AX662" i="4"/>
  <c r="CT240" i="6"/>
  <c r="BV662" i="4"/>
  <c r="CH240" i="6"/>
  <c r="BJ662" i="4"/>
  <c r="BJ240" i="6"/>
  <c r="AL662" i="4"/>
  <c r="AX240" i="6"/>
  <c r="Z662" i="4"/>
  <c r="BV239" i="6"/>
  <c r="AX661" i="4"/>
  <c r="CT239" i="6"/>
  <c r="BV661" i="4"/>
  <c r="BJ239" i="6"/>
  <c r="AL661" i="4"/>
  <c r="CH239" i="6"/>
  <c r="BJ661" i="4"/>
  <c r="AX239" i="6"/>
  <c r="Z661" i="4"/>
  <c r="BR5" i="4"/>
  <c r="BT5" i="4"/>
  <c r="BU5" i="4"/>
  <c r="BV5" i="4"/>
  <c r="BQ5" i="4"/>
  <c r="BL5" i="4"/>
  <c r="BM5" i="4"/>
  <c r="BN5" i="4"/>
  <c r="BO5" i="4"/>
  <c r="BP5" i="4"/>
  <c r="BK5" i="4"/>
  <c r="BF5" i="4"/>
  <c r="BG5" i="4"/>
  <c r="BH5" i="4"/>
  <c r="BI5" i="4"/>
  <c r="BJ5" i="4"/>
  <c r="BE5" i="4"/>
  <c r="AZ5" i="4"/>
  <c r="BA5" i="4"/>
  <c r="BB5" i="4"/>
  <c r="BC5" i="4"/>
  <c r="BD5" i="4"/>
  <c r="AY5" i="4"/>
  <c r="AT5" i="4"/>
  <c r="AU5" i="4"/>
  <c r="AV5" i="4"/>
  <c r="AW5" i="4"/>
  <c r="AX5" i="4"/>
  <c r="AS5" i="4"/>
  <c r="AN5" i="4"/>
  <c r="AO5" i="4"/>
  <c r="AP5" i="4"/>
  <c r="AQ5" i="4"/>
  <c r="AR5" i="4"/>
  <c r="AM5" i="4"/>
  <c r="AH5" i="4"/>
  <c r="AI5" i="4"/>
  <c r="AJ5" i="4"/>
  <c r="AK5" i="4"/>
  <c r="AL5" i="4"/>
  <c r="AG5" i="4"/>
  <c r="AB5" i="4"/>
  <c r="AC5" i="4"/>
  <c r="AD5" i="4"/>
  <c r="AE5" i="4"/>
  <c r="AF5" i="4"/>
  <c r="AA5" i="4"/>
  <c r="V5" i="4"/>
  <c r="W5" i="4"/>
  <c r="X5" i="4"/>
  <c r="Y5" i="4"/>
  <c r="Z5" i="4"/>
  <c r="U5" i="4"/>
  <c r="P5" i="4"/>
  <c r="Q5" i="4"/>
  <c r="R5" i="4"/>
  <c r="S5" i="4"/>
  <c r="T5" i="4"/>
  <c r="O5" i="4"/>
  <c r="J5" i="4"/>
  <c r="K5" i="4"/>
  <c r="L5" i="4"/>
  <c r="M5" i="4"/>
  <c r="N5" i="4"/>
  <c r="I5" i="4"/>
  <c r="D5" i="4"/>
  <c r="E5" i="4"/>
  <c r="F5" i="4"/>
  <c r="G5" i="4"/>
  <c r="H5" i="4"/>
  <c r="C5" i="4"/>
  <c r="BW9" i="4"/>
  <c r="BW7" i="4"/>
  <c r="BR4" i="4"/>
  <c r="BT4" i="4"/>
  <c r="BU4" i="4"/>
  <c r="BV4" i="4"/>
  <c r="BQ4" i="4"/>
  <c r="BL4" i="4"/>
  <c r="BM4" i="4"/>
  <c r="BN4" i="4"/>
  <c r="BO4" i="4"/>
  <c r="BP4" i="4"/>
  <c r="BK4" i="4"/>
  <c r="BF4" i="4"/>
  <c r="BG4" i="4"/>
  <c r="BH4" i="4"/>
  <c r="BI4" i="4"/>
  <c r="BJ4" i="4"/>
  <c r="BE4" i="4"/>
  <c r="AZ4" i="4"/>
  <c r="BA4" i="4"/>
  <c r="BB4" i="4"/>
  <c r="BC4" i="4"/>
  <c r="BD4" i="4"/>
  <c r="AY4" i="4"/>
  <c r="AT4" i="4"/>
  <c r="AU4" i="4"/>
  <c r="AV4" i="4"/>
  <c r="AW4" i="4"/>
  <c r="AX4" i="4"/>
  <c r="AS4" i="4"/>
  <c r="AN4" i="4"/>
  <c r="AO4" i="4"/>
  <c r="AP4" i="4"/>
  <c r="AQ4" i="4"/>
  <c r="AR4" i="4"/>
  <c r="AM4" i="4"/>
  <c r="AH4" i="4"/>
  <c r="AI4" i="4"/>
  <c r="AJ4" i="4"/>
  <c r="AK4" i="4"/>
  <c r="AL4" i="4"/>
  <c r="AG4" i="4"/>
  <c r="AB4" i="4"/>
  <c r="AC4" i="4"/>
  <c r="AD4" i="4"/>
  <c r="AE4" i="4"/>
  <c r="AF4" i="4"/>
  <c r="AA4" i="4"/>
  <c r="V4" i="4"/>
  <c r="W4" i="4"/>
  <c r="X4" i="4"/>
  <c r="Y4" i="4"/>
  <c r="Z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BR3" i="4"/>
  <c r="BT3" i="4"/>
  <c r="BU3" i="4"/>
  <c r="BV3" i="4"/>
  <c r="BQ3" i="4"/>
  <c r="BL3" i="4"/>
  <c r="BM3" i="4"/>
  <c r="BN3" i="4"/>
  <c r="BO3" i="4"/>
  <c r="BP3" i="4"/>
  <c r="BK3" i="4"/>
  <c r="BF3" i="4"/>
  <c r="BG3" i="4"/>
  <c r="BH3" i="4"/>
  <c r="BI3" i="4"/>
  <c r="BJ3" i="4"/>
  <c r="BE3" i="4"/>
  <c r="AZ3" i="4"/>
  <c r="BA3" i="4"/>
  <c r="BB3" i="4"/>
  <c r="BC3" i="4"/>
  <c r="BD3" i="4"/>
  <c r="AY3" i="4"/>
  <c r="AT3" i="4"/>
  <c r="AU3" i="4"/>
  <c r="AV3" i="4"/>
  <c r="AW3" i="4"/>
  <c r="AX3" i="4"/>
  <c r="AS3" i="4"/>
  <c r="AN3" i="4"/>
  <c r="AO3" i="4"/>
  <c r="AP3" i="4"/>
  <c r="AQ3" i="4"/>
  <c r="AR3" i="4"/>
  <c r="AM3" i="4"/>
  <c r="AH3" i="4"/>
  <c r="AI3" i="4"/>
  <c r="AJ3" i="4"/>
  <c r="AK3" i="4"/>
  <c r="AL3" i="4"/>
  <c r="AG3" i="4"/>
  <c r="AB3" i="4"/>
  <c r="AC3" i="4"/>
  <c r="AD3" i="4"/>
  <c r="AE3" i="4"/>
  <c r="AF3" i="4"/>
  <c r="AA3" i="4"/>
  <c r="V3" i="4"/>
  <c r="W3" i="4"/>
  <c r="X3" i="4"/>
  <c r="Y3" i="4"/>
  <c r="Z3" i="4"/>
  <c r="U3" i="4"/>
  <c r="P3" i="4"/>
  <c r="Q3" i="4"/>
  <c r="R3" i="4"/>
  <c r="S3" i="4"/>
  <c r="T3" i="4"/>
  <c r="O3" i="4"/>
  <c r="J3" i="4"/>
  <c r="K3" i="4"/>
  <c r="L3" i="4"/>
  <c r="M3" i="4"/>
  <c r="N3" i="4"/>
  <c r="I3" i="4"/>
  <c r="D3" i="4"/>
  <c r="E3" i="4"/>
  <c r="F3" i="4"/>
  <c r="G3" i="4"/>
  <c r="H3" i="4"/>
  <c r="C3" i="4"/>
  <c r="BV2" i="4"/>
  <c r="BU2" i="4"/>
  <c r="BT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H2" i="4"/>
  <c r="AI2" i="4"/>
  <c r="AJ2" i="4"/>
  <c r="AK2" i="4"/>
  <c r="AL2" i="4"/>
  <c r="AG2" i="4"/>
  <c r="AB2" i="4"/>
  <c r="AC2" i="4"/>
  <c r="AD2" i="4"/>
  <c r="AE2" i="4"/>
  <c r="AF2" i="4"/>
  <c r="AA2" i="4"/>
  <c r="V2" i="4"/>
  <c r="W2" i="4"/>
  <c r="X2" i="4"/>
  <c r="Y2" i="4"/>
  <c r="Z2" i="4"/>
  <c r="U2" i="4"/>
  <c r="P2" i="4"/>
  <c r="P358" i="4"/>
  <c r="Q2" i="4"/>
  <c r="Q358" i="4"/>
  <c r="R2" i="4"/>
  <c r="S2" i="4"/>
  <c r="T2" i="4"/>
  <c r="O2" i="4"/>
  <c r="O358" i="4"/>
  <c r="D25" i="10"/>
  <c r="J2" i="4"/>
  <c r="J358" i="4"/>
  <c r="K2" i="4"/>
  <c r="L2" i="4"/>
  <c r="M2" i="4"/>
  <c r="M358" i="4"/>
  <c r="N2" i="4"/>
  <c r="N358" i="4"/>
  <c r="I2" i="4"/>
  <c r="D2" i="4"/>
  <c r="E2" i="4"/>
  <c r="E358" i="4"/>
  <c r="F2" i="4"/>
  <c r="F358" i="4"/>
  <c r="G2" i="4"/>
  <c r="H2" i="4"/>
  <c r="C2" i="4"/>
  <c r="C358" i="4"/>
  <c r="CI184" i="6"/>
  <c r="CI183" i="6"/>
  <c r="CI182" i="6"/>
  <c r="CI181" i="6"/>
  <c r="CI180" i="6"/>
  <c r="CI179" i="6"/>
  <c r="CI178" i="6"/>
  <c r="CI177" i="6"/>
  <c r="CI176" i="6"/>
  <c r="CI175" i="6"/>
  <c r="BW184" i="6"/>
  <c r="BW183" i="6"/>
  <c r="BW182" i="6"/>
  <c r="BW181" i="6"/>
  <c r="BW180" i="6"/>
  <c r="BW179" i="6"/>
  <c r="BW178" i="6"/>
  <c r="BW177" i="6"/>
  <c r="BW176" i="6"/>
  <c r="BW175" i="6"/>
  <c r="BK184" i="6"/>
  <c r="BL184" i="6"/>
  <c r="BM184" i="6"/>
  <c r="BN184" i="6"/>
  <c r="BO184" i="6"/>
  <c r="BP184" i="6"/>
  <c r="BQ184" i="6"/>
  <c r="BR184" i="6"/>
  <c r="BS184" i="6"/>
  <c r="BT184" i="6"/>
  <c r="BU184" i="6"/>
  <c r="BV184" i="6"/>
  <c r="BK183" i="6"/>
  <c r="BL183" i="6"/>
  <c r="BM183" i="6"/>
  <c r="BN183" i="6"/>
  <c r="BO183" i="6"/>
  <c r="BP183" i="6"/>
  <c r="BQ183" i="6"/>
  <c r="BR183" i="6"/>
  <c r="BS183" i="6"/>
  <c r="BT183" i="6"/>
  <c r="BU183" i="6"/>
  <c r="BV183" i="6"/>
  <c r="BK182" i="6"/>
  <c r="BL182" i="6"/>
  <c r="BM182" i="6"/>
  <c r="BN182" i="6"/>
  <c r="BO182" i="6"/>
  <c r="BP182" i="6"/>
  <c r="BQ182" i="6"/>
  <c r="BR182" i="6"/>
  <c r="BS182" i="6"/>
  <c r="BT182" i="6"/>
  <c r="BU182" i="6"/>
  <c r="BV182" i="6"/>
  <c r="BK181" i="6"/>
  <c r="BL181" i="6"/>
  <c r="BM181" i="6"/>
  <c r="BN181" i="6"/>
  <c r="BO181" i="6"/>
  <c r="BP181" i="6"/>
  <c r="BQ181" i="6"/>
  <c r="BR181" i="6"/>
  <c r="BS181" i="6"/>
  <c r="BT181" i="6"/>
  <c r="BU181" i="6"/>
  <c r="BV181" i="6"/>
  <c r="BK180" i="6"/>
  <c r="BL180" i="6"/>
  <c r="BM180" i="6"/>
  <c r="BN180" i="6"/>
  <c r="BO180" i="6"/>
  <c r="BP180" i="6"/>
  <c r="BQ180" i="6"/>
  <c r="BR180" i="6"/>
  <c r="BS180" i="6"/>
  <c r="BT180" i="6"/>
  <c r="BU180" i="6"/>
  <c r="BV180" i="6"/>
  <c r="BK179" i="6"/>
  <c r="BL179" i="6"/>
  <c r="BM179" i="6"/>
  <c r="BN179" i="6"/>
  <c r="BO179" i="6"/>
  <c r="BP179" i="6"/>
  <c r="BQ179" i="6"/>
  <c r="BR179" i="6"/>
  <c r="BS179" i="6"/>
  <c r="BT179" i="6"/>
  <c r="BU179" i="6"/>
  <c r="BV179" i="6"/>
  <c r="BK178" i="6"/>
  <c r="BL178" i="6"/>
  <c r="BM178" i="6"/>
  <c r="BN178" i="6"/>
  <c r="BO178" i="6"/>
  <c r="BP178" i="6"/>
  <c r="BQ178" i="6"/>
  <c r="BR178" i="6"/>
  <c r="BS178" i="6"/>
  <c r="BT178" i="6"/>
  <c r="BU178" i="6"/>
  <c r="BV178" i="6"/>
  <c r="BK177" i="6"/>
  <c r="BL177" i="6"/>
  <c r="BM177" i="6"/>
  <c r="BN177" i="6"/>
  <c r="BO177" i="6"/>
  <c r="BP177" i="6"/>
  <c r="BQ177" i="6"/>
  <c r="BR177" i="6"/>
  <c r="BS177" i="6"/>
  <c r="BT177" i="6"/>
  <c r="BU177" i="6"/>
  <c r="BV177" i="6"/>
  <c r="BK176" i="6"/>
  <c r="BL176" i="6"/>
  <c r="BM176" i="6"/>
  <c r="BN176" i="6"/>
  <c r="BO176" i="6"/>
  <c r="BP176" i="6"/>
  <c r="BQ176" i="6"/>
  <c r="BR176" i="6"/>
  <c r="BS176" i="6"/>
  <c r="BT176" i="6"/>
  <c r="BU176" i="6"/>
  <c r="BV176" i="6"/>
  <c r="BK175" i="6"/>
  <c r="BL175" i="6"/>
  <c r="BM175" i="6"/>
  <c r="BN175" i="6"/>
  <c r="J58" i="5"/>
  <c r="CI172" i="6"/>
  <c r="B167" i="6"/>
  <c r="AN458" i="4"/>
  <c r="B168" i="6"/>
  <c r="AM458" i="4"/>
  <c r="CU165" i="6"/>
  <c r="CU166" i="6"/>
  <c r="CU167" i="6"/>
  <c r="CU168" i="6"/>
  <c r="CU169" i="6"/>
  <c r="CU170" i="6"/>
  <c r="CU173" i="6"/>
  <c r="CU174" i="6"/>
  <c r="CU150" i="6"/>
  <c r="CU153" i="6"/>
  <c r="CI164" i="6"/>
  <c r="CI163" i="6"/>
  <c r="CI162" i="6"/>
  <c r="CI161" i="6"/>
  <c r="CI160" i="6"/>
  <c r="CI159" i="6"/>
  <c r="CI158" i="6"/>
  <c r="CI157" i="6"/>
  <c r="CI156" i="6"/>
  <c r="CI155" i="6"/>
  <c r="BW164" i="6"/>
  <c r="BW163" i="6"/>
  <c r="BW162" i="6"/>
  <c r="BW161" i="6"/>
  <c r="BW160" i="6"/>
  <c r="BW159" i="6"/>
  <c r="BW158" i="6"/>
  <c r="BW157" i="6"/>
  <c r="BW156" i="6"/>
  <c r="BW155" i="6"/>
  <c r="BK164" i="6"/>
  <c r="BK163" i="6"/>
  <c r="BK162" i="6"/>
  <c r="BK161" i="6"/>
  <c r="BK160" i="6"/>
  <c r="BK159" i="6"/>
  <c r="BK158" i="6"/>
  <c r="BK157" i="6"/>
  <c r="BK156" i="6"/>
  <c r="BK155" i="6"/>
  <c r="AY164" i="6"/>
  <c r="AZ164" i="6"/>
  <c r="BA164" i="6"/>
  <c r="BB164" i="6"/>
  <c r="BC164" i="6"/>
  <c r="BD164" i="6"/>
  <c r="BE164" i="6"/>
  <c r="BF164" i="6"/>
  <c r="BG164" i="6"/>
  <c r="BH164" i="6"/>
  <c r="BI164" i="6"/>
  <c r="BJ164" i="6"/>
  <c r="AY163" i="6"/>
  <c r="AZ163" i="6"/>
  <c r="BA163" i="6"/>
  <c r="BB163" i="6"/>
  <c r="BC163" i="6"/>
  <c r="BD163" i="6"/>
  <c r="BE163" i="6"/>
  <c r="BF163" i="6"/>
  <c r="BG163" i="6"/>
  <c r="BH163" i="6"/>
  <c r="BI163" i="6"/>
  <c r="BJ163" i="6"/>
  <c r="AY162" i="6"/>
  <c r="AZ162" i="6"/>
  <c r="BA162" i="6"/>
  <c r="BB162" i="6"/>
  <c r="BC162" i="6"/>
  <c r="BD162" i="6"/>
  <c r="BE162" i="6"/>
  <c r="BF162" i="6"/>
  <c r="BG162" i="6"/>
  <c r="BH162" i="6"/>
  <c r="BI162" i="6"/>
  <c r="BJ162" i="6"/>
  <c r="AY161" i="6"/>
  <c r="AZ161" i="6"/>
  <c r="BA161" i="6"/>
  <c r="BB161" i="6"/>
  <c r="BC161" i="6"/>
  <c r="BD161" i="6"/>
  <c r="BE161" i="6"/>
  <c r="BF161" i="6"/>
  <c r="BG161" i="6"/>
  <c r="BH161" i="6"/>
  <c r="BI161" i="6"/>
  <c r="BJ161" i="6"/>
  <c r="AY160" i="6"/>
  <c r="AZ160" i="6"/>
  <c r="BA160" i="6"/>
  <c r="BB160" i="6"/>
  <c r="BC160" i="6"/>
  <c r="BD160" i="6"/>
  <c r="BE160" i="6"/>
  <c r="BF160" i="6"/>
  <c r="BG160" i="6"/>
  <c r="BH160" i="6"/>
  <c r="BI160" i="6"/>
  <c r="BJ160" i="6"/>
  <c r="AY159" i="6"/>
  <c r="AZ159" i="6"/>
  <c r="BA159" i="6"/>
  <c r="BB159" i="6"/>
  <c r="BC159" i="6"/>
  <c r="BD159" i="6"/>
  <c r="BE159" i="6"/>
  <c r="BF159" i="6"/>
  <c r="BG159" i="6"/>
  <c r="BH159" i="6"/>
  <c r="BI159" i="6"/>
  <c r="BJ159" i="6"/>
  <c r="AY158" i="6"/>
  <c r="AZ158" i="6"/>
  <c r="BA158" i="6"/>
  <c r="BB158" i="6"/>
  <c r="BC158" i="6"/>
  <c r="BD158" i="6"/>
  <c r="BE158" i="6"/>
  <c r="BF158" i="6"/>
  <c r="BG158" i="6"/>
  <c r="BH158" i="6"/>
  <c r="BI158" i="6"/>
  <c r="BJ158" i="6"/>
  <c r="AY157" i="6"/>
  <c r="AZ157" i="6"/>
  <c r="BA157" i="6"/>
  <c r="BB157" i="6"/>
  <c r="BC157" i="6"/>
  <c r="BD157" i="6"/>
  <c r="BE157" i="6"/>
  <c r="BF157" i="6"/>
  <c r="BG157" i="6"/>
  <c r="BH157" i="6"/>
  <c r="BI157" i="6"/>
  <c r="BJ157" i="6"/>
  <c r="AY156" i="6"/>
  <c r="AZ156" i="6"/>
  <c r="BA156" i="6"/>
  <c r="BB156" i="6"/>
  <c r="BC156" i="6"/>
  <c r="BD156" i="6"/>
  <c r="BE156" i="6"/>
  <c r="BF156" i="6"/>
  <c r="BG156" i="6"/>
  <c r="BH156" i="6"/>
  <c r="BI156" i="6"/>
  <c r="BJ156" i="6"/>
  <c r="AY155" i="6"/>
  <c r="AZ155" i="6"/>
  <c r="BA155" i="6"/>
  <c r="BB155" i="6"/>
  <c r="BC155" i="6"/>
  <c r="BD155" i="6"/>
  <c r="BE155" i="6"/>
  <c r="BF155" i="6"/>
  <c r="BG155" i="6"/>
  <c r="BH155" i="6"/>
  <c r="BI155" i="6"/>
  <c r="BJ155" i="6"/>
  <c r="B147" i="6"/>
  <c r="AA409" i="4"/>
  <c r="B146" i="6"/>
  <c r="AB409" i="4"/>
  <c r="I58" i="5"/>
  <c r="BW172" i="6"/>
  <c r="H58" i="5"/>
  <c r="BK171" i="6"/>
  <c r="AM457" i="4"/>
  <c r="K56" i="5"/>
  <c r="K59" i="5"/>
  <c r="K62" i="5"/>
  <c r="H57" i="5"/>
  <c r="BK152" i="6"/>
  <c r="I57" i="5"/>
  <c r="BW152" i="6"/>
  <c r="J57" i="5"/>
  <c r="CI152" i="6"/>
  <c r="G57" i="5"/>
  <c r="AY151" i="6"/>
  <c r="AA408" i="4"/>
  <c r="K51" i="5"/>
  <c r="K52" i="5"/>
  <c r="K46" i="5"/>
  <c r="K47" i="5"/>
  <c r="K48" i="5"/>
  <c r="J50" i="5"/>
  <c r="I50" i="5"/>
  <c r="I54" i="5"/>
  <c r="I49" i="5"/>
  <c r="J49" i="5"/>
  <c r="H49" i="5"/>
  <c r="H53" i="5"/>
  <c r="CI142" i="6"/>
  <c r="CI141" i="6"/>
  <c r="CI140" i="6"/>
  <c r="CI139" i="6"/>
  <c r="CI138" i="6"/>
  <c r="CI137" i="6"/>
  <c r="CI136" i="6"/>
  <c r="CI135" i="6"/>
  <c r="CI134" i="6"/>
  <c r="CI133" i="6"/>
  <c r="BW142" i="6"/>
  <c r="BW141" i="6"/>
  <c r="BW140" i="6"/>
  <c r="BW139" i="6"/>
  <c r="BW138" i="6"/>
  <c r="BW137" i="6"/>
  <c r="BW136" i="6"/>
  <c r="BW135" i="6"/>
  <c r="BW134" i="6"/>
  <c r="BW133" i="6"/>
  <c r="BK142" i="6"/>
  <c r="BK141" i="6"/>
  <c r="BK140" i="6"/>
  <c r="BK139" i="6"/>
  <c r="BK138" i="6"/>
  <c r="BK137" i="6"/>
  <c r="BK136" i="6"/>
  <c r="BK135" i="6"/>
  <c r="BK134" i="6"/>
  <c r="BK133" i="6"/>
  <c r="AY142" i="6"/>
  <c r="AZ142" i="6"/>
  <c r="BA142" i="6"/>
  <c r="BB142" i="6"/>
  <c r="BC142" i="6"/>
  <c r="BD142" i="6"/>
  <c r="BE142" i="6"/>
  <c r="BF142" i="6"/>
  <c r="BG142" i="6"/>
  <c r="BH142" i="6"/>
  <c r="BI142" i="6"/>
  <c r="BJ142" i="6"/>
  <c r="AY141" i="6"/>
  <c r="AZ141" i="6"/>
  <c r="BA141" i="6"/>
  <c r="BB141" i="6"/>
  <c r="BC141" i="6"/>
  <c r="BD141" i="6"/>
  <c r="BE141" i="6"/>
  <c r="BF141" i="6"/>
  <c r="BG141" i="6"/>
  <c r="BH141" i="6"/>
  <c r="BI141" i="6"/>
  <c r="BJ141" i="6"/>
  <c r="AY140" i="6"/>
  <c r="AZ140" i="6"/>
  <c r="BA140" i="6"/>
  <c r="BB140" i="6"/>
  <c r="BC140" i="6"/>
  <c r="BD140" i="6"/>
  <c r="BE140" i="6"/>
  <c r="BF140" i="6"/>
  <c r="BG140" i="6"/>
  <c r="BH140" i="6"/>
  <c r="BI140" i="6"/>
  <c r="BJ140" i="6"/>
  <c r="AY139" i="6"/>
  <c r="AZ139" i="6"/>
  <c r="BA139" i="6"/>
  <c r="BB139" i="6"/>
  <c r="BC139" i="6"/>
  <c r="BD139" i="6"/>
  <c r="BE139" i="6"/>
  <c r="BF139" i="6"/>
  <c r="BG139" i="6"/>
  <c r="BH139" i="6"/>
  <c r="BI139" i="6"/>
  <c r="BJ139" i="6"/>
  <c r="AY138" i="6"/>
  <c r="AZ138" i="6"/>
  <c r="BA138" i="6"/>
  <c r="BB138" i="6"/>
  <c r="BC138" i="6"/>
  <c r="BD138" i="6"/>
  <c r="BE138" i="6"/>
  <c r="BF138" i="6"/>
  <c r="BG138" i="6"/>
  <c r="BH138" i="6"/>
  <c r="BI138" i="6"/>
  <c r="BJ138" i="6"/>
  <c r="AY137" i="6"/>
  <c r="AZ137" i="6"/>
  <c r="BA137" i="6"/>
  <c r="BB137" i="6"/>
  <c r="BC137" i="6"/>
  <c r="BD137" i="6"/>
  <c r="BE137" i="6"/>
  <c r="BF137" i="6"/>
  <c r="BG137" i="6"/>
  <c r="BH137" i="6"/>
  <c r="BI137" i="6"/>
  <c r="BJ137" i="6"/>
  <c r="AY136" i="6"/>
  <c r="AZ136" i="6"/>
  <c r="BA136" i="6"/>
  <c r="BB136" i="6"/>
  <c r="BC136" i="6"/>
  <c r="BD136" i="6"/>
  <c r="BE136" i="6"/>
  <c r="BF136" i="6"/>
  <c r="BG136" i="6"/>
  <c r="BH136" i="6"/>
  <c r="BI136" i="6"/>
  <c r="BJ136" i="6"/>
  <c r="AY135" i="6"/>
  <c r="AZ135" i="6"/>
  <c r="BA135" i="6"/>
  <c r="BB135" i="6"/>
  <c r="BC135" i="6"/>
  <c r="BD135" i="6"/>
  <c r="BE135" i="6"/>
  <c r="BF135" i="6"/>
  <c r="BG135" i="6"/>
  <c r="BH135" i="6"/>
  <c r="BI135" i="6"/>
  <c r="BJ135" i="6"/>
  <c r="AY134" i="6"/>
  <c r="AZ134" i="6"/>
  <c r="BA134" i="6"/>
  <c r="BB134" i="6"/>
  <c r="BC134" i="6"/>
  <c r="BD134" i="6"/>
  <c r="BE134" i="6"/>
  <c r="BF134" i="6"/>
  <c r="BG134" i="6"/>
  <c r="BH134" i="6"/>
  <c r="BI134" i="6"/>
  <c r="BJ134" i="6"/>
  <c r="AY133" i="6"/>
  <c r="AZ133" i="6"/>
  <c r="BA133" i="6"/>
  <c r="BB133" i="6"/>
  <c r="BC133" i="6"/>
  <c r="BD133" i="6"/>
  <c r="BE133" i="6"/>
  <c r="BF133" i="6"/>
  <c r="BG133" i="6"/>
  <c r="BH133" i="6"/>
  <c r="BI133" i="6"/>
  <c r="BJ133" i="6"/>
  <c r="G45" i="5"/>
  <c r="AY128" i="6"/>
  <c r="AA347" i="4"/>
  <c r="AZ130" i="6"/>
  <c r="BA130" i="6"/>
  <c r="BB130" i="6"/>
  <c r="BC130" i="6"/>
  <c r="BD130" i="6"/>
  <c r="BE130" i="6"/>
  <c r="BF130" i="6"/>
  <c r="BG130" i="6"/>
  <c r="BH130" i="6"/>
  <c r="BI130" i="6"/>
  <c r="BJ130" i="6"/>
  <c r="BK130" i="6"/>
  <c r="BL130" i="6"/>
  <c r="BM130" i="6"/>
  <c r="BN130" i="6"/>
  <c r="BO130" i="6"/>
  <c r="BP130" i="6"/>
  <c r="BQ130" i="6"/>
  <c r="BR130" i="6"/>
  <c r="BS130" i="6"/>
  <c r="BT130" i="6"/>
  <c r="BU130" i="6"/>
  <c r="BV130" i="6"/>
  <c r="BW130" i="6"/>
  <c r="BX130" i="6"/>
  <c r="BY130" i="6"/>
  <c r="BZ130" i="6"/>
  <c r="CA130" i="6"/>
  <c r="CB130" i="6"/>
  <c r="CC130" i="6"/>
  <c r="CD130" i="6"/>
  <c r="CE130" i="6"/>
  <c r="CF130" i="6"/>
  <c r="CG130" i="6"/>
  <c r="CH130" i="6"/>
  <c r="CI130" i="6"/>
  <c r="CJ130" i="6"/>
  <c r="CK130" i="6"/>
  <c r="CL130" i="6"/>
  <c r="CM130" i="6"/>
  <c r="CN130" i="6"/>
  <c r="CO130" i="6"/>
  <c r="CP130" i="6"/>
  <c r="CQ130" i="6"/>
  <c r="CR130" i="6"/>
  <c r="CS130" i="6"/>
  <c r="CT130" i="6"/>
  <c r="CI125" i="6"/>
  <c r="CI124" i="6"/>
  <c r="CI123" i="6"/>
  <c r="CI122" i="6"/>
  <c r="CI121" i="6"/>
  <c r="CI120" i="6"/>
  <c r="CI119" i="6"/>
  <c r="CI118" i="6"/>
  <c r="CI117" i="6"/>
  <c r="CI116" i="6"/>
  <c r="BW125" i="6"/>
  <c r="BW124" i="6"/>
  <c r="BW123" i="6"/>
  <c r="BW122" i="6"/>
  <c r="BW121" i="6"/>
  <c r="BW120" i="6"/>
  <c r="BW119" i="6"/>
  <c r="BW118" i="6"/>
  <c r="BW117" i="6"/>
  <c r="BW116" i="6"/>
  <c r="BK125" i="6"/>
  <c r="BK124" i="6"/>
  <c r="BK123" i="6"/>
  <c r="BK122" i="6"/>
  <c r="BK121" i="6"/>
  <c r="BK120" i="6"/>
  <c r="BK119" i="6"/>
  <c r="BK118" i="6"/>
  <c r="BK117" i="6"/>
  <c r="BK116" i="6"/>
  <c r="AY125" i="6"/>
  <c r="AY124" i="6"/>
  <c r="AY123" i="6"/>
  <c r="AY122" i="6"/>
  <c r="AY121" i="6"/>
  <c r="AY120" i="6"/>
  <c r="AY119" i="6"/>
  <c r="AY118" i="6"/>
  <c r="AY117" i="6"/>
  <c r="AY116" i="6"/>
  <c r="AM125" i="6"/>
  <c r="AM124" i="6"/>
  <c r="AM123" i="6"/>
  <c r="AM122" i="6"/>
  <c r="AM121" i="6"/>
  <c r="AM120" i="6"/>
  <c r="AM119" i="6"/>
  <c r="AM118" i="6"/>
  <c r="AM117" i="6"/>
  <c r="AM116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A123" i="6"/>
  <c r="AB123" i="6"/>
  <c r="AC123" i="6"/>
  <c r="AD123" i="6"/>
  <c r="AE123" i="6"/>
  <c r="AF123" i="6"/>
  <c r="AG123" i="6"/>
  <c r="AH123" i="6"/>
  <c r="AI123" i="6"/>
  <c r="AJ123" i="6"/>
  <c r="AK123" i="6"/>
  <c r="AL123" i="6"/>
  <c r="AA122" i="6"/>
  <c r="AB122" i="6"/>
  <c r="AC122" i="6"/>
  <c r="AD122" i="6"/>
  <c r="AE122" i="6"/>
  <c r="AF122" i="6"/>
  <c r="AG122" i="6"/>
  <c r="AH122" i="6"/>
  <c r="AI122" i="6"/>
  <c r="AJ122" i="6"/>
  <c r="AK122" i="6"/>
  <c r="AL122" i="6"/>
  <c r="AA121" i="6"/>
  <c r="AB121" i="6"/>
  <c r="AC121" i="6"/>
  <c r="AD121" i="6"/>
  <c r="AE121" i="6"/>
  <c r="AF121" i="6"/>
  <c r="AG121" i="6"/>
  <c r="AH121" i="6"/>
  <c r="AI121" i="6"/>
  <c r="AJ121" i="6"/>
  <c r="AK121" i="6"/>
  <c r="AL121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A118" i="6"/>
  <c r="AB118" i="6"/>
  <c r="AC118" i="6"/>
  <c r="AD118" i="6"/>
  <c r="AE118" i="6"/>
  <c r="AF118" i="6"/>
  <c r="AG118" i="6"/>
  <c r="AH118" i="6"/>
  <c r="AI118" i="6"/>
  <c r="AJ118" i="6"/>
  <c r="AK118" i="6"/>
  <c r="AL118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A116" i="6"/>
  <c r="AB116" i="6"/>
  <c r="AC116" i="6"/>
  <c r="AD116" i="6"/>
  <c r="AE116" i="6"/>
  <c r="AF116" i="6"/>
  <c r="AG116" i="6"/>
  <c r="AH116" i="6"/>
  <c r="AI116" i="6"/>
  <c r="AJ116" i="6"/>
  <c r="AK116" i="6"/>
  <c r="AL116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BM113" i="6"/>
  <c r="BN113" i="6"/>
  <c r="BO113" i="6"/>
  <c r="BP113" i="6"/>
  <c r="BQ113" i="6"/>
  <c r="BR113" i="6"/>
  <c r="BS113" i="6"/>
  <c r="BT113" i="6"/>
  <c r="BU113" i="6"/>
  <c r="BV113" i="6"/>
  <c r="BW113" i="6"/>
  <c r="BX113" i="6"/>
  <c r="BY113" i="6"/>
  <c r="BZ113" i="6"/>
  <c r="CA113" i="6"/>
  <c r="CB113" i="6"/>
  <c r="CC113" i="6"/>
  <c r="CD113" i="6"/>
  <c r="CE113" i="6"/>
  <c r="CF113" i="6"/>
  <c r="CG113" i="6"/>
  <c r="CH113" i="6"/>
  <c r="CI113" i="6"/>
  <c r="CJ113" i="6"/>
  <c r="CK113" i="6"/>
  <c r="CL113" i="6"/>
  <c r="CM113" i="6"/>
  <c r="CN113" i="6"/>
  <c r="CO113" i="6"/>
  <c r="CP113" i="6"/>
  <c r="CQ113" i="6"/>
  <c r="CR113" i="6"/>
  <c r="CS113" i="6"/>
  <c r="CT113" i="6"/>
  <c r="GG140" i="7"/>
  <c r="GG150" i="7"/>
  <c r="GG199" i="7"/>
  <c r="GG208" i="7"/>
  <c r="GH215" i="7"/>
  <c r="AO156" i="10"/>
  <c r="AN154" i="10"/>
  <c r="CC2" i="7"/>
  <c r="CD38" i="7"/>
  <c r="CD66" i="7"/>
  <c r="AK159" i="10"/>
  <c r="AJ157" i="10"/>
  <c r="GG222" i="7"/>
  <c r="AT162" i="10"/>
  <c r="AS160" i="10"/>
  <c r="AA640" i="4"/>
  <c r="LK184" i="8"/>
  <c r="LJ185" i="8"/>
  <c r="LJ186" i="8"/>
  <c r="AS86" i="10"/>
  <c r="AR85" i="10"/>
  <c r="AM193" i="14"/>
  <c r="AL195" i="14"/>
  <c r="AH125" i="14"/>
  <c r="U652" i="4"/>
  <c r="W641" i="4"/>
  <c r="AM141" i="14"/>
  <c r="AM145" i="14"/>
  <c r="Y860" i="4"/>
  <c r="AM146" i="14"/>
  <c r="AM152" i="14"/>
  <c r="AM143" i="14"/>
  <c r="AM139" i="14"/>
  <c r="AM137" i="14"/>
  <c r="AM148" i="14"/>
  <c r="N1245" i="4"/>
  <c r="O1241" i="4"/>
  <c r="C1087" i="4"/>
  <c r="AM114" i="14"/>
  <c r="F176" i="2"/>
  <c r="F178" i="2"/>
  <c r="F175" i="2"/>
  <c r="F174" i="2"/>
  <c r="F177" i="2"/>
  <c r="AN97" i="14"/>
  <c r="AM19" i="14"/>
  <c r="AM111" i="14"/>
  <c r="AJ105" i="14"/>
  <c r="AM17" i="14"/>
  <c r="AM109" i="14"/>
  <c r="AL15" i="14"/>
  <c r="AL107" i="14"/>
  <c r="AH124" i="14"/>
  <c r="AM117" i="14"/>
  <c r="N1276" i="4"/>
  <c r="O1272" i="4"/>
  <c r="N1200" i="4"/>
  <c r="O1196" i="4"/>
  <c r="N1261" i="4"/>
  <c r="O1257" i="4"/>
  <c r="N1185" i="4"/>
  <c r="O1181" i="4"/>
  <c r="AM47" i="14"/>
  <c r="AN193" i="14"/>
  <c r="C1125" i="4"/>
  <c r="C1049" i="4"/>
  <c r="AN49" i="14"/>
  <c r="AN51" i="14"/>
  <c r="AM77" i="14"/>
  <c r="W1008" i="4"/>
  <c r="W1009" i="4"/>
  <c r="AK297" i="14"/>
  <c r="AN79" i="14"/>
  <c r="AN81" i="14"/>
  <c r="AL102" i="14"/>
  <c r="EM101" i="7"/>
  <c r="EL104" i="7"/>
  <c r="X854" i="4"/>
  <c r="X983" i="4"/>
  <c r="X984" i="4"/>
  <c r="X861" i="4"/>
  <c r="X1388" i="4"/>
  <c r="X1389" i="4"/>
  <c r="X1391" i="4"/>
  <c r="Y1544" i="4"/>
  <c r="M183" i="11"/>
  <c r="Z1544" i="4"/>
  <c r="N183" i="11"/>
  <c r="Y1538" i="4"/>
  <c r="M182" i="11"/>
  <c r="Y1528" i="4"/>
  <c r="M204" i="11"/>
  <c r="Y1527" i="4"/>
  <c r="Z1390" i="4"/>
  <c r="Z1528" i="4"/>
  <c r="N204" i="11"/>
  <c r="Z1527" i="4"/>
  <c r="Y1532" i="4"/>
  <c r="X1535" i="4"/>
  <c r="L157" i="11"/>
  <c r="X1551" i="4"/>
  <c r="L156" i="11"/>
  <c r="Y1533" i="4"/>
  <c r="M157" i="11"/>
  <c r="Y1534" i="4"/>
  <c r="Y1539" i="4"/>
  <c r="M158" i="11"/>
  <c r="Y1540" i="4"/>
  <c r="M206" i="11"/>
  <c r="Y1545" i="4"/>
  <c r="Y1546" i="4"/>
  <c r="Y852" i="4"/>
  <c r="Y851" i="4"/>
  <c r="Z853" i="4"/>
  <c r="Y1550" i="4"/>
  <c r="Z1538" i="4"/>
  <c r="Z1532" i="4"/>
  <c r="L180" i="11"/>
  <c r="X1529" i="4"/>
  <c r="L183" i="11"/>
  <c r="X1547" i="4"/>
  <c r="Z1533" i="4"/>
  <c r="N157" i="11"/>
  <c r="Z1534" i="4"/>
  <c r="N205" i="11"/>
  <c r="Z1540" i="4"/>
  <c r="N206" i="11"/>
  <c r="Z1539" i="4"/>
  <c r="N158" i="11"/>
  <c r="Z1545" i="4"/>
  <c r="N159" i="11"/>
  <c r="Z1546" i="4"/>
  <c r="N207" i="11"/>
  <c r="Z1551" i="4"/>
  <c r="N156" i="11"/>
  <c r="X1541" i="4"/>
  <c r="L182" i="11"/>
  <c r="L206" i="11"/>
  <c r="S78" i="10"/>
  <c r="R76" i="10"/>
  <c r="JB49" i="8"/>
  <c r="AE91" i="11"/>
  <c r="AF68" i="10"/>
  <c r="AG60" i="10"/>
  <c r="AD69" i="10"/>
  <c r="AC67" i="10"/>
  <c r="AG65" i="10"/>
  <c r="AQ75" i="10"/>
  <c r="AP73" i="10"/>
  <c r="AS74" i="10"/>
  <c r="AG71" i="10"/>
  <c r="Y859" i="4"/>
  <c r="Y858" i="4"/>
  <c r="Z1387" i="4"/>
  <c r="Y1390" i="4"/>
  <c r="U1391" i="4"/>
  <c r="W1389" i="4"/>
  <c r="W1391" i="4"/>
  <c r="O988" i="4"/>
  <c r="Q988" i="4"/>
  <c r="P984" i="4"/>
  <c r="T984" i="4"/>
  <c r="O1009" i="4"/>
  <c r="Q1009" i="4"/>
  <c r="W984" i="4"/>
  <c r="V1009" i="4"/>
  <c r="R988" i="4"/>
  <c r="O984" i="4"/>
  <c r="S984" i="4"/>
  <c r="R1009" i="4"/>
  <c r="T988" i="4"/>
  <c r="P988" i="4"/>
  <c r="Q984" i="4"/>
  <c r="U984" i="4"/>
  <c r="T1009" i="4"/>
  <c r="P1009" i="4"/>
  <c r="V988" i="4"/>
  <c r="S988" i="4"/>
  <c r="U988" i="4"/>
  <c r="R984" i="4"/>
  <c r="V984" i="4"/>
  <c r="S1009" i="4"/>
  <c r="U1009" i="4"/>
  <c r="AB927" i="4"/>
  <c r="AK141" i="10"/>
  <c r="AJ139" i="10"/>
  <c r="AE153" i="10"/>
  <c r="AD151" i="10"/>
  <c r="AF100" i="12"/>
  <c r="AF96" i="12"/>
  <c r="AF75" i="12"/>
  <c r="AF150" i="10"/>
  <c r="AE148" i="10"/>
  <c r="AG168" i="10"/>
  <c r="EK99" i="7"/>
  <c r="EJ106" i="7"/>
  <c r="E25" i="10"/>
  <c r="D32" i="2"/>
  <c r="O400" i="4"/>
  <c r="R382" i="4"/>
  <c r="R358" i="4"/>
  <c r="Y382" i="4"/>
  <c r="Y358" i="4"/>
  <c r="V382" i="4"/>
  <c r="V358" i="4"/>
  <c r="J1117" i="4"/>
  <c r="H358" i="4"/>
  <c r="F1117" i="4"/>
  <c r="D358" i="4"/>
  <c r="N1117" i="4"/>
  <c r="L358" i="4"/>
  <c r="T382" i="4"/>
  <c r="T358" i="4"/>
  <c r="X382" i="4"/>
  <c r="X358" i="4"/>
  <c r="Z382" i="4"/>
  <c r="Z358" i="4"/>
  <c r="I1117" i="4"/>
  <c r="G358" i="4"/>
  <c r="K1117" i="4"/>
  <c r="I358" i="4"/>
  <c r="M1117" i="4"/>
  <c r="K358" i="4"/>
  <c r="S382" i="4"/>
  <c r="S358" i="4"/>
  <c r="U382" i="4"/>
  <c r="U358" i="4"/>
  <c r="W382" i="4"/>
  <c r="W358" i="4"/>
  <c r="H1117" i="4"/>
  <c r="P1117" i="4"/>
  <c r="L1117" i="4"/>
  <c r="E1117" i="4"/>
  <c r="G1117" i="4"/>
  <c r="O1117" i="4"/>
  <c r="C37" i="10"/>
  <c r="Z852" i="4"/>
  <c r="Z851" i="4"/>
  <c r="AA853" i="4"/>
  <c r="C38" i="10"/>
  <c r="C36" i="10"/>
  <c r="JP81" i="8"/>
  <c r="JP86" i="8"/>
  <c r="JP82" i="8"/>
  <c r="AS233" i="11"/>
  <c r="SU75" i="8"/>
  <c r="SU85" i="8"/>
  <c r="RG74" i="8"/>
  <c r="RG84" i="8"/>
  <c r="RG73" i="8"/>
  <c r="RG83" i="8"/>
  <c r="DR63" i="8"/>
  <c r="DQ65" i="8"/>
  <c r="DQ64" i="8"/>
  <c r="AG35" i="8"/>
  <c r="AF36" i="8"/>
  <c r="AF37" i="8"/>
  <c r="GH2" i="7"/>
  <c r="GG38" i="7"/>
  <c r="CK23" i="7"/>
  <c r="W994" i="4"/>
  <c r="W992" i="4"/>
  <c r="W993" i="4"/>
  <c r="W1000" i="4"/>
  <c r="W1001" i="4"/>
  <c r="W1003" i="4"/>
  <c r="X868" i="4"/>
  <c r="X987" i="4"/>
  <c r="X988" i="4"/>
  <c r="X875" i="4"/>
  <c r="AB986" i="4"/>
  <c r="AA990" i="4"/>
  <c r="AA958" i="4"/>
  <c r="AB954" i="4"/>
  <c r="AB998" i="4"/>
  <c r="V1002" i="4"/>
  <c r="V1000" i="4"/>
  <c r="V1001" i="4"/>
  <c r="U995" i="4"/>
  <c r="AB966" i="4"/>
  <c r="X882" i="4"/>
  <c r="W987" i="4"/>
  <c r="W988" i="4"/>
  <c r="V994" i="4"/>
  <c r="V992" i="4"/>
  <c r="V993" i="4"/>
  <c r="Y866" i="4"/>
  <c r="Y865" i="4"/>
  <c r="Z867" i="4"/>
  <c r="Y880" i="4"/>
  <c r="Y879" i="4"/>
  <c r="Y882" i="4"/>
  <c r="Z873" i="4"/>
  <c r="Z872" i="4"/>
  <c r="Z866" i="4"/>
  <c r="Z865" i="4"/>
  <c r="AA1402" i="4"/>
  <c r="AB894" i="4"/>
  <c r="Z859" i="4"/>
  <c r="Z858" i="4"/>
  <c r="Z880" i="4"/>
  <c r="Z879" i="4"/>
  <c r="AA898" i="4"/>
  <c r="Y873" i="4"/>
  <c r="Y872" i="4"/>
  <c r="Z874" i="4"/>
  <c r="AB906" i="4"/>
  <c r="GF149" i="8"/>
  <c r="GE151" i="8"/>
  <c r="GE150" i="8"/>
  <c r="HC18" i="8"/>
  <c r="HB20" i="8"/>
  <c r="HB19" i="8"/>
  <c r="DZ131" i="7"/>
  <c r="W167" i="10"/>
  <c r="EK133" i="7"/>
  <c r="AG300" i="11"/>
  <c r="AJ47" i="7"/>
  <c r="AI50" i="7"/>
  <c r="BW662" i="4"/>
  <c r="BW663" i="4"/>
  <c r="BX176" i="6"/>
  <c r="BY176" i="6"/>
  <c r="BZ176" i="6"/>
  <c r="CA176" i="6"/>
  <c r="CB176" i="6"/>
  <c r="CC176" i="6"/>
  <c r="CD176" i="6"/>
  <c r="CE176" i="6"/>
  <c r="CF176" i="6"/>
  <c r="CG176" i="6"/>
  <c r="CH176" i="6"/>
  <c r="R1111" i="4"/>
  <c r="R1073" i="4"/>
  <c r="H1125" i="4"/>
  <c r="H1110" i="4"/>
  <c r="I1116" i="4"/>
  <c r="H1111" i="4"/>
  <c r="K1118" i="4"/>
  <c r="H1108" i="4"/>
  <c r="H1115" i="4"/>
  <c r="L1119" i="4"/>
  <c r="H1107" i="4"/>
  <c r="H1109" i="4"/>
  <c r="D1125" i="4"/>
  <c r="D1111" i="4"/>
  <c r="D1110" i="4"/>
  <c r="D1109" i="4"/>
  <c r="G1118" i="4"/>
  <c r="E1116" i="4"/>
  <c r="D1108" i="4"/>
  <c r="D1115" i="4"/>
  <c r="D1107" i="4"/>
  <c r="H1119" i="4"/>
  <c r="L1125" i="4"/>
  <c r="L1110" i="4"/>
  <c r="L1109" i="4"/>
  <c r="L1111" i="4"/>
  <c r="L1108" i="4"/>
  <c r="O1118" i="4"/>
  <c r="P1119" i="4"/>
  <c r="L1107" i="4"/>
  <c r="L1115" i="4"/>
  <c r="M1116" i="4"/>
  <c r="P1110" i="4"/>
  <c r="P1111" i="4"/>
  <c r="P1109" i="4"/>
  <c r="D1072" i="4"/>
  <c r="D1071" i="4"/>
  <c r="D1073" i="4"/>
  <c r="E1078" i="4"/>
  <c r="H1081" i="4"/>
  <c r="D1069" i="4"/>
  <c r="G1080" i="4"/>
  <c r="D1070" i="4"/>
  <c r="F1079" i="4"/>
  <c r="D1077" i="4"/>
  <c r="D1087" i="4"/>
  <c r="H1072" i="4"/>
  <c r="I1078" i="4"/>
  <c r="H1077" i="4"/>
  <c r="K1080" i="4"/>
  <c r="L1081" i="4"/>
  <c r="J1079" i="4"/>
  <c r="H1073" i="4"/>
  <c r="H1087" i="4"/>
  <c r="H1071" i="4"/>
  <c r="H1069" i="4"/>
  <c r="H1070" i="4"/>
  <c r="L1072" i="4"/>
  <c r="M1078" i="4"/>
  <c r="P1081" i="4"/>
  <c r="N1079" i="4"/>
  <c r="L1087" i="4"/>
  <c r="L1071" i="4"/>
  <c r="L1069" i="4"/>
  <c r="L1070" i="4"/>
  <c r="L1077" i="4"/>
  <c r="L1073" i="4"/>
  <c r="O1080" i="4"/>
  <c r="P1072" i="4"/>
  <c r="P1071" i="4"/>
  <c r="P1073" i="4"/>
  <c r="BV682" i="4"/>
  <c r="BW682" i="4"/>
  <c r="CU260" i="6"/>
  <c r="BV248" i="6"/>
  <c r="AX670" i="4"/>
  <c r="AW670" i="4"/>
  <c r="N1125" i="4"/>
  <c r="N1109" i="4"/>
  <c r="N1111" i="4"/>
  <c r="R1119" i="4"/>
  <c r="Q1118" i="4"/>
  <c r="N1108" i="4"/>
  <c r="O1116" i="4"/>
  <c r="N1115" i="4"/>
  <c r="N1107" i="4"/>
  <c r="N1110" i="4"/>
  <c r="J1073" i="4"/>
  <c r="N1081" i="4"/>
  <c r="M1080" i="4"/>
  <c r="J1069" i="4"/>
  <c r="K1078" i="4"/>
  <c r="J1087" i="4"/>
  <c r="J1070" i="4"/>
  <c r="J1071" i="4"/>
  <c r="J1072" i="4"/>
  <c r="J1077" i="4"/>
  <c r="L1079" i="4"/>
  <c r="G1125" i="4"/>
  <c r="G1110" i="4"/>
  <c r="G1111" i="4"/>
  <c r="G1109" i="4"/>
  <c r="G1115" i="4"/>
  <c r="K1119" i="4"/>
  <c r="J1118" i="4"/>
  <c r="G1107" i="4"/>
  <c r="G1108" i="4"/>
  <c r="H1116" i="4"/>
  <c r="I1125" i="4"/>
  <c r="L1118" i="4"/>
  <c r="I1109" i="4"/>
  <c r="I1111" i="4"/>
  <c r="I1108" i="4"/>
  <c r="J1116" i="4"/>
  <c r="I1110" i="4"/>
  <c r="I1115" i="4"/>
  <c r="I1107" i="4"/>
  <c r="M1119" i="4"/>
  <c r="K1125" i="4"/>
  <c r="K1107" i="4"/>
  <c r="K1115" i="4"/>
  <c r="K1108" i="4"/>
  <c r="K1111" i="4"/>
  <c r="O1119" i="4"/>
  <c r="N1118" i="4"/>
  <c r="L1116" i="4"/>
  <c r="K1109" i="4"/>
  <c r="K1110" i="4"/>
  <c r="E1072" i="4"/>
  <c r="E1073" i="4"/>
  <c r="H1080" i="4"/>
  <c r="E1070" i="4"/>
  <c r="E1071" i="4"/>
  <c r="E1077" i="4"/>
  <c r="F1078" i="4"/>
  <c r="E1087" i="4"/>
  <c r="E1069" i="4"/>
  <c r="G1079" i="4"/>
  <c r="I1081" i="4"/>
  <c r="L1080" i="4"/>
  <c r="I1071" i="4"/>
  <c r="I1070" i="4"/>
  <c r="I1077" i="4"/>
  <c r="I1072" i="4"/>
  <c r="I1073" i="4"/>
  <c r="I1069" i="4"/>
  <c r="I1087" i="4"/>
  <c r="K1079" i="4"/>
  <c r="M1081" i="4"/>
  <c r="J1078" i="4"/>
  <c r="M1072" i="4"/>
  <c r="M1071" i="4"/>
  <c r="M1070" i="4"/>
  <c r="P1080" i="4"/>
  <c r="O1079" i="4"/>
  <c r="Q1081" i="4"/>
  <c r="N1078" i="4"/>
  <c r="M1069" i="4"/>
  <c r="M1087" i="4"/>
  <c r="M1077" i="4"/>
  <c r="M1073" i="4"/>
  <c r="Q1072" i="4"/>
  <c r="Q1073" i="4"/>
  <c r="CU239" i="6"/>
  <c r="BW661" i="4"/>
  <c r="BW664" i="4"/>
  <c r="BV675" i="4"/>
  <c r="BW675" i="4"/>
  <c r="CU253" i="6"/>
  <c r="BV674" i="4"/>
  <c r="BW674" i="4"/>
  <c r="CU252" i="6"/>
  <c r="BJ248" i="6"/>
  <c r="AK670" i="4"/>
  <c r="BV680" i="4"/>
  <c r="BW680" i="4"/>
  <c r="CU258" i="6"/>
  <c r="CU245" i="6"/>
  <c r="BV679" i="4"/>
  <c r="BW679" i="4"/>
  <c r="CU257" i="6"/>
  <c r="BV673" i="4"/>
  <c r="BW673" i="4"/>
  <c r="CU251" i="6"/>
  <c r="BV676" i="4"/>
  <c r="BW676" i="4"/>
  <c r="CU254" i="6"/>
  <c r="BV681" i="4"/>
  <c r="BW681" i="4"/>
  <c r="CU259" i="6"/>
  <c r="J1119" i="4"/>
  <c r="F1125" i="4"/>
  <c r="F1111" i="4"/>
  <c r="G1116" i="4"/>
  <c r="I1118" i="4"/>
  <c r="F1109" i="4"/>
  <c r="F1115" i="4"/>
  <c r="F1110" i="4"/>
  <c r="F1107" i="4"/>
  <c r="F1108" i="4"/>
  <c r="J1109" i="4"/>
  <c r="J1125" i="4"/>
  <c r="N1119" i="4"/>
  <c r="J1111" i="4"/>
  <c r="J1108" i="4"/>
  <c r="J1107" i="4"/>
  <c r="J1110" i="4"/>
  <c r="K1116" i="4"/>
  <c r="J1115" i="4"/>
  <c r="M1118" i="4"/>
  <c r="F1073" i="4"/>
  <c r="J1081" i="4"/>
  <c r="F1071" i="4"/>
  <c r="G1078" i="4"/>
  <c r="I1080" i="4"/>
  <c r="F1070" i="4"/>
  <c r="F1069" i="4"/>
  <c r="F1072" i="4"/>
  <c r="H1079" i="4"/>
  <c r="F1077" i="4"/>
  <c r="F1087" i="4"/>
  <c r="N1073" i="4"/>
  <c r="R1081" i="4"/>
  <c r="N1077" i="4"/>
  <c r="N1069" i="4"/>
  <c r="Q1080" i="4"/>
  <c r="P1079" i="4"/>
  <c r="N1071" i="4"/>
  <c r="N1070" i="4"/>
  <c r="N1087" i="4"/>
  <c r="N1072" i="4"/>
  <c r="O1078" i="4"/>
  <c r="BW667" i="4"/>
  <c r="C1110" i="4"/>
  <c r="C1109" i="4"/>
  <c r="C1111" i="4"/>
  <c r="C1108" i="4"/>
  <c r="G1119" i="4"/>
  <c r="D1116" i="4"/>
  <c r="C1115" i="4"/>
  <c r="C1120" i="4"/>
  <c r="C1107" i="4"/>
  <c r="F1118" i="4"/>
  <c r="E1125" i="4"/>
  <c r="E1111" i="4"/>
  <c r="E1110" i="4"/>
  <c r="H1118" i="4"/>
  <c r="E1108" i="4"/>
  <c r="E1107" i="4"/>
  <c r="E1115" i="4"/>
  <c r="F1116" i="4"/>
  <c r="I1119" i="4"/>
  <c r="E1109" i="4"/>
  <c r="M1125" i="4"/>
  <c r="P1118" i="4"/>
  <c r="M1115" i="4"/>
  <c r="M1108" i="4"/>
  <c r="N1116" i="4"/>
  <c r="M1110" i="4"/>
  <c r="M1111" i="4"/>
  <c r="M1109" i="4"/>
  <c r="M1107" i="4"/>
  <c r="Q1119" i="4"/>
  <c r="O1109" i="4"/>
  <c r="O1110" i="4"/>
  <c r="O1111" i="4"/>
  <c r="O1108" i="4"/>
  <c r="Q1110" i="4"/>
  <c r="Q1111" i="4"/>
  <c r="C1072" i="4"/>
  <c r="C1071" i="4"/>
  <c r="C1073" i="4"/>
  <c r="C1070" i="4"/>
  <c r="E1079" i="4"/>
  <c r="C1069" i="4"/>
  <c r="F1080" i="4"/>
  <c r="C1077" i="4"/>
  <c r="G1081" i="4"/>
  <c r="D1078" i="4"/>
  <c r="I1079" i="4"/>
  <c r="K1081" i="4"/>
  <c r="G1069" i="4"/>
  <c r="J1080" i="4"/>
  <c r="G1073" i="4"/>
  <c r="G1077" i="4"/>
  <c r="G1070" i="4"/>
  <c r="G1072" i="4"/>
  <c r="H1078" i="4"/>
  <c r="G1071" i="4"/>
  <c r="G1087" i="4"/>
  <c r="M1079" i="4"/>
  <c r="L1078" i="4"/>
  <c r="K1077" i="4"/>
  <c r="O1081" i="4"/>
  <c r="K1071" i="4"/>
  <c r="K1073" i="4"/>
  <c r="K1069" i="4"/>
  <c r="N1080" i="4"/>
  <c r="K1070" i="4"/>
  <c r="K1087" i="4"/>
  <c r="K1072" i="4"/>
  <c r="O1073" i="4"/>
  <c r="O1072" i="4"/>
  <c r="O1071" i="4"/>
  <c r="O1070" i="4"/>
  <c r="BN306" i="6"/>
  <c r="AS1139" i="4"/>
  <c r="BV668" i="4"/>
  <c r="BW668" i="4"/>
  <c r="CU246" i="6"/>
  <c r="BV669" i="4"/>
  <c r="BW669" i="4"/>
  <c r="CU247" i="6"/>
  <c r="I382" i="4"/>
  <c r="K382" i="4"/>
  <c r="E1040" i="4"/>
  <c r="D1039" i="4"/>
  <c r="C1038" i="4"/>
  <c r="C1034" i="4"/>
  <c r="C1030" i="4"/>
  <c r="F1041" i="4"/>
  <c r="C1031" i="4"/>
  <c r="C1033" i="4"/>
  <c r="G1042" i="4"/>
  <c r="C1032" i="4"/>
  <c r="F1039" i="4"/>
  <c r="G1040" i="4"/>
  <c r="E1038" i="4"/>
  <c r="I1042" i="4"/>
  <c r="E1032" i="4"/>
  <c r="E1049" i="4"/>
  <c r="E1033" i="4"/>
  <c r="E1030" i="4"/>
  <c r="H1041" i="4"/>
  <c r="E1034" i="4"/>
  <c r="E1031" i="4"/>
  <c r="Q1042" i="4"/>
  <c r="O1040" i="4"/>
  <c r="M1038" i="4"/>
  <c r="M1032" i="4"/>
  <c r="N1039" i="4"/>
  <c r="P1041" i="4"/>
  <c r="M1049" i="4"/>
  <c r="M1033" i="4"/>
  <c r="M1030" i="4"/>
  <c r="M1034" i="4"/>
  <c r="M1031" i="4"/>
  <c r="O1034" i="4"/>
  <c r="O1032" i="4"/>
  <c r="O1033" i="4"/>
  <c r="O1031" i="4"/>
  <c r="Q1034" i="4"/>
  <c r="Q1033" i="4"/>
  <c r="N382" i="4"/>
  <c r="J382" i="4"/>
  <c r="L1042" i="4"/>
  <c r="K1041" i="4"/>
  <c r="J1040" i="4"/>
  <c r="H1031" i="4"/>
  <c r="I1039" i="4"/>
  <c r="H1049" i="4"/>
  <c r="H1033" i="4"/>
  <c r="H1030" i="4"/>
  <c r="H1038" i="4"/>
  <c r="H1034" i="4"/>
  <c r="H1032" i="4"/>
  <c r="H1042" i="4"/>
  <c r="G1041" i="4"/>
  <c r="F1040" i="4"/>
  <c r="D1031" i="4"/>
  <c r="E1039" i="4"/>
  <c r="D1034" i="4"/>
  <c r="D1038" i="4"/>
  <c r="D1032" i="4"/>
  <c r="D1049" i="4"/>
  <c r="D1033" i="4"/>
  <c r="D1030" i="4"/>
  <c r="P1042" i="4"/>
  <c r="O1041" i="4"/>
  <c r="N1040" i="4"/>
  <c r="M1039" i="4"/>
  <c r="L1031" i="4"/>
  <c r="L1032" i="4"/>
  <c r="L1034" i="4"/>
  <c r="L1038" i="4"/>
  <c r="L1033" i="4"/>
  <c r="L1030" i="4"/>
  <c r="L1049" i="4"/>
  <c r="P1033" i="4"/>
  <c r="P1032" i="4"/>
  <c r="P1034" i="4"/>
  <c r="C382" i="4"/>
  <c r="E382" i="4"/>
  <c r="M382" i="4"/>
  <c r="O382" i="4"/>
  <c r="Q382" i="4"/>
  <c r="K1042" i="4"/>
  <c r="J1041" i="4"/>
  <c r="I1040" i="4"/>
  <c r="H1039" i="4"/>
  <c r="G1038" i="4"/>
  <c r="G1034" i="4"/>
  <c r="G1030" i="4"/>
  <c r="G1032" i="4"/>
  <c r="G1031" i="4"/>
  <c r="G1049" i="4"/>
  <c r="G1033" i="4"/>
  <c r="L1041" i="4"/>
  <c r="J1039" i="4"/>
  <c r="I1032" i="4"/>
  <c r="I1034" i="4"/>
  <c r="I1031" i="4"/>
  <c r="M1042" i="4"/>
  <c r="I1038" i="4"/>
  <c r="K1040" i="4"/>
  <c r="I1049" i="4"/>
  <c r="I1033" i="4"/>
  <c r="I1030" i="4"/>
  <c r="O1042" i="4"/>
  <c r="N1041" i="4"/>
  <c r="M1040" i="4"/>
  <c r="L1039" i="4"/>
  <c r="K1038" i="4"/>
  <c r="K1034" i="4"/>
  <c r="K1030" i="4"/>
  <c r="K1049" i="4"/>
  <c r="K1033" i="4"/>
  <c r="K1031" i="4"/>
  <c r="K1032" i="4"/>
  <c r="H382" i="4"/>
  <c r="D382" i="4"/>
  <c r="L382" i="4"/>
  <c r="P382" i="4"/>
  <c r="F1038" i="4"/>
  <c r="J1042" i="4"/>
  <c r="H1040" i="4"/>
  <c r="I1041" i="4"/>
  <c r="F1049" i="4"/>
  <c r="F1033" i="4"/>
  <c r="F1034" i="4"/>
  <c r="F1031" i="4"/>
  <c r="G1039" i="4"/>
  <c r="F1032" i="4"/>
  <c r="F1030" i="4"/>
  <c r="R1042" i="4"/>
  <c r="P1040" i="4"/>
  <c r="N1049" i="4"/>
  <c r="N1033" i="4"/>
  <c r="N1038" i="4"/>
  <c r="N1034" i="4"/>
  <c r="N1031" i="4"/>
  <c r="O1039" i="4"/>
  <c r="Q1041" i="4"/>
  <c r="N1030" i="4"/>
  <c r="N1032" i="4"/>
  <c r="M1041" i="4"/>
  <c r="J1038" i="4"/>
  <c r="L1040" i="4"/>
  <c r="J1049" i="4"/>
  <c r="J1033" i="4"/>
  <c r="J1030" i="4"/>
  <c r="J1032" i="4"/>
  <c r="N1042" i="4"/>
  <c r="K1039" i="4"/>
  <c r="J1034" i="4"/>
  <c r="J1031" i="4"/>
  <c r="R1034" i="4"/>
  <c r="AE890" i="4"/>
  <c r="BW530" i="4"/>
  <c r="CU242" i="6"/>
  <c r="BW529" i="4"/>
  <c r="CU241" i="6"/>
  <c r="CU240" i="6"/>
  <c r="G453" i="4"/>
  <c r="U453" i="4"/>
  <c r="F453" i="4"/>
  <c r="N453" i="4"/>
  <c r="J453" i="4"/>
  <c r="R453" i="4"/>
  <c r="Z453" i="4"/>
  <c r="V453" i="4"/>
  <c r="I453" i="4"/>
  <c r="S453" i="4"/>
  <c r="C453" i="4"/>
  <c r="E453" i="4"/>
  <c r="M453" i="4"/>
  <c r="O453" i="4"/>
  <c r="Q453" i="4"/>
  <c r="Y453" i="4"/>
  <c r="K453" i="4"/>
  <c r="W453" i="4"/>
  <c r="H453" i="4"/>
  <c r="D453" i="4"/>
  <c r="L453" i="4"/>
  <c r="T453" i="4"/>
  <c r="P453" i="4"/>
  <c r="X453" i="4"/>
  <c r="BX177" i="6"/>
  <c r="BY177" i="6"/>
  <c r="BZ177" i="6"/>
  <c r="CA177" i="6"/>
  <c r="CB177" i="6"/>
  <c r="CC177" i="6"/>
  <c r="CD177" i="6"/>
  <c r="CE177" i="6"/>
  <c r="CF177" i="6"/>
  <c r="CG177" i="6"/>
  <c r="CH177" i="6"/>
  <c r="AN459" i="4"/>
  <c r="AP458" i="4"/>
  <c r="AA410" i="4"/>
  <c r="AC409" i="4"/>
  <c r="AB410" i="4"/>
  <c r="AD409" i="4"/>
  <c r="AM459" i="4"/>
  <c r="AO458" i="4"/>
  <c r="BL159" i="6"/>
  <c r="BM159" i="6"/>
  <c r="BN159" i="6"/>
  <c r="BO159" i="6"/>
  <c r="BP159" i="6"/>
  <c r="BQ159" i="6"/>
  <c r="BR159" i="6"/>
  <c r="BS159" i="6"/>
  <c r="BT159" i="6"/>
  <c r="BU159" i="6"/>
  <c r="BV159" i="6"/>
  <c r="BL163" i="6"/>
  <c r="BM163" i="6"/>
  <c r="BN163" i="6"/>
  <c r="BO163" i="6"/>
  <c r="BP163" i="6"/>
  <c r="BQ163" i="6"/>
  <c r="BR163" i="6"/>
  <c r="BS163" i="6"/>
  <c r="BT163" i="6"/>
  <c r="BU163" i="6"/>
  <c r="BV163" i="6"/>
  <c r="BX180" i="6"/>
  <c r="BY180" i="6"/>
  <c r="BZ180" i="6"/>
  <c r="CA180" i="6"/>
  <c r="CB180" i="6"/>
  <c r="CC180" i="6"/>
  <c r="CD180" i="6"/>
  <c r="CE180" i="6"/>
  <c r="CF180" i="6"/>
  <c r="CG180" i="6"/>
  <c r="CH180" i="6"/>
  <c r="BX184" i="6"/>
  <c r="BY184" i="6"/>
  <c r="BZ184" i="6"/>
  <c r="CA184" i="6"/>
  <c r="CB184" i="6"/>
  <c r="CC184" i="6"/>
  <c r="CD184" i="6"/>
  <c r="CE184" i="6"/>
  <c r="CF184" i="6"/>
  <c r="CG184" i="6"/>
  <c r="CH184" i="6"/>
  <c r="AN117" i="6"/>
  <c r="AO117" i="6"/>
  <c r="AP117" i="6"/>
  <c r="AQ117" i="6"/>
  <c r="AR117" i="6"/>
  <c r="AS117" i="6"/>
  <c r="AT117" i="6"/>
  <c r="AU117" i="6"/>
  <c r="AV117" i="6"/>
  <c r="AW117" i="6"/>
  <c r="AX117" i="6"/>
  <c r="AZ117" i="6"/>
  <c r="BA117" i="6"/>
  <c r="BB117" i="6"/>
  <c r="BC117" i="6"/>
  <c r="BD117" i="6"/>
  <c r="BE117" i="6"/>
  <c r="BF117" i="6"/>
  <c r="BG117" i="6"/>
  <c r="BH117" i="6"/>
  <c r="BI117" i="6"/>
  <c r="BJ117" i="6"/>
  <c r="BL117" i="6"/>
  <c r="BM117" i="6"/>
  <c r="BN117" i="6"/>
  <c r="BO117" i="6"/>
  <c r="BP117" i="6"/>
  <c r="BQ117" i="6"/>
  <c r="BR117" i="6"/>
  <c r="BS117" i="6"/>
  <c r="BT117" i="6"/>
  <c r="BU117" i="6"/>
  <c r="BV117" i="6"/>
  <c r="BX117" i="6"/>
  <c r="BY117" i="6"/>
  <c r="BZ117" i="6"/>
  <c r="CA117" i="6"/>
  <c r="CB117" i="6"/>
  <c r="CC117" i="6"/>
  <c r="CD117" i="6"/>
  <c r="CE117" i="6"/>
  <c r="CF117" i="6"/>
  <c r="CG117" i="6"/>
  <c r="CH117" i="6"/>
  <c r="CJ117" i="6"/>
  <c r="CK117" i="6"/>
  <c r="CL117" i="6"/>
  <c r="CM117" i="6"/>
  <c r="CN117" i="6"/>
  <c r="CO117" i="6"/>
  <c r="CP117" i="6"/>
  <c r="CQ117" i="6"/>
  <c r="CR117" i="6"/>
  <c r="CS117" i="6"/>
  <c r="CT117" i="6"/>
  <c r="AN121" i="6"/>
  <c r="AO121" i="6"/>
  <c r="AP121" i="6"/>
  <c r="AQ121" i="6"/>
  <c r="AR121" i="6"/>
  <c r="AS121" i="6"/>
  <c r="AT121" i="6"/>
  <c r="AU121" i="6"/>
  <c r="AV121" i="6"/>
  <c r="AW121" i="6"/>
  <c r="AX121" i="6"/>
  <c r="AZ121" i="6"/>
  <c r="BA121" i="6"/>
  <c r="BB121" i="6"/>
  <c r="BC121" i="6"/>
  <c r="BD121" i="6"/>
  <c r="BE121" i="6"/>
  <c r="BF121" i="6"/>
  <c r="BG121" i="6"/>
  <c r="BH121" i="6"/>
  <c r="BI121" i="6"/>
  <c r="BJ121" i="6"/>
  <c r="BL121" i="6"/>
  <c r="BM121" i="6"/>
  <c r="BN121" i="6"/>
  <c r="BO121" i="6"/>
  <c r="BP121" i="6"/>
  <c r="BQ121" i="6"/>
  <c r="BR121" i="6"/>
  <c r="BS121" i="6"/>
  <c r="BT121" i="6"/>
  <c r="BU121" i="6"/>
  <c r="BV121" i="6"/>
  <c r="BX121" i="6"/>
  <c r="BY121" i="6"/>
  <c r="BZ121" i="6"/>
  <c r="CA121" i="6"/>
  <c r="CB121" i="6"/>
  <c r="CC121" i="6"/>
  <c r="CD121" i="6"/>
  <c r="CE121" i="6"/>
  <c r="CF121" i="6"/>
  <c r="CG121" i="6"/>
  <c r="CH121" i="6"/>
  <c r="CJ121" i="6"/>
  <c r="CK121" i="6"/>
  <c r="CL121" i="6"/>
  <c r="CM121" i="6"/>
  <c r="CN121" i="6"/>
  <c r="CO121" i="6"/>
  <c r="CP121" i="6"/>
  <c r="CQ121" i="6"/>
  <c r="CR121" i="6"/>
  <c r="CS121" i="6"/>
  <c r="CT121" i="6"/>
  <c r="BL156" i="6"/>
  <c r="BM156" i="6"/>
  <c r="BN156" i="6"/>
  <c r="BO156" i="6"/>
  <c r="BP156" i="6"/>
  <c r="BQ156" i="6"/>
  <c r="BR156" i="6"/>
  <c r="BS156" i="6"/>
  <c r="BT156" i="6"/>
  <c r="BU156" i="6"/>
  <c r="BV156" i="6"/>
  <c r="BX156" i="6"/>
  <c r="BY156" i="6"/>
  <c r="BZ156" i="6"/>
  <c r="CA156" i="6"/>
  <c r="CB156" i="6"/>
  <c r="CC156" i="6"/>
  <c r="CD156" i="6"/>
  <c r="CE156" i="6"/>
  <c r="CF156" i="6"/>
  <c r="CG156" i="6"/>
  <c r="CH156" i="6"/>
  <c r="CJ156" i="6"/>
  <c r="CK156" i="6"/>
  <c r="CL156" i="6"/>
  <c r="CM156" i="6"/>
  <c r="CN156" i="6"/>
  <c r="CO156" i="6"/>
  <c r="CP156" i="6"/>
  <c r="CQ156" i="6"/>
  <c r="CR156" i="6"/>
  <c r="CS156" i="6"/>
  <c r="CT156" i="6"/>
  <c r="BL160" i="6"/>
  <c r="BM160" i="6"/>
  <c r="BN160" i="6"/>
  <c r="BO160" i="6"/>
  <c r="BP160" i="6"/>
  <c r="BQ160" i="6"/>
  <c r="BR160" i="6"/>
  <c r="BS160" i="6"/>
  <c r="BT160" i="6"/>
  <c r="BU160" i="6"/>
  <c r="BV160" i="6"/>
  <c r="BX160" i="6"/>
  <c r="BY160" i="6"/>
  <c r="BZ160" i="6"/>
  <c r="CA160" i="6"/>
  <c r="CB160" i="6"/>
  <c r="CC160" i="6"/>
  <c r="CD160" i="6"/>
  <c r="CE160" i="6"/>
  <c r="CF160" i="6"/>
  <c r="CG160" i="6"/>
  <c r="CH160" i="6"/>
  <c r="CJ160" i="6"/>
  <c r="CK160" i="6"/>
  <c r="CL160" i="6"/>
  <c r="CM160" i="6"/>
  <c r="CN160" i="6"/>
  <c r="CO160" i="6"/>
  <c r="CP160" i="6"/>
  <c r="CQ160" i="6"/>
  <c r="CR160" i="6"/>
  <c r="CS160" i="6"/>
  <c r="CT160" i="6"/>
  <c r="BL164" i="6"/>
  <c r="BM164" i="6"/>
  <c r="BN164" i="6"/>
  <c r="BO164" i="6"/>
  <c r="BP164" i="6"/>
  <c r="BQ164" i="6"/>
  <c r="BR164" i="6"/>
  <c r="BS164" i="6"/>
  <c r="BT164" i="6"/>
  <c r="BU164" i="6"/>
  <c r="BV164" i="6"/>
  <c r="BX164" i="6"/>
  <c r="BY164" i="6"/>
  <c r="BZ164" i="6"/>
  <c r="CA164" i="6"/>
  <c r="CB164" i="6"/>
  <c r="CC164" i="6"/>
  <c r="CD164" i="6"/>
  <c r="CE164" i="6"/>
  <c r="CF164" i="6"/>
  <c r="CG164" i="6"/>
  <c r="CH164" i="6"/>
  <c r="CJ164" i="6"/>
  <c r="CK164" i="6"/>
  <c r="CL164" i="6"/>
  <c r="CM164" i="6"/>
  <c r="CN164" i="6"/>
  <c r="CO164" i="6"/>
  <c r="CP164" i="6"/>
  <c r="CQ164" i="6"/>
  <c r="CR164" i="6"/>
  <c r="CS164" i="6"/>
  <c r="CT164" i="6"/>
  <c r="AN122" i="6"/>
  <c r="AO122" i="6"/>
  <c r="AP122" i="6"/>
  <c r="AQ122" i="6"/>
  <c r="AR122" i="6"/>
  <c r="AS122" i="6"/>
  <c r="AT122" i="6"/>
  <c r="AU122" i="6"/>
  <c r="AV122" i="6"/>
  <c r="AW122" i="6"/>
  <c r="AX122" i="6"/>
  <c r="BL136" i="6"/>
  <c r="BM136" i="6"/>
  <c r="BN136" i="6"/>
  <c r="BO136" i="6"/>
  <c r="BP136" i="6"/>
  <c r="BQ136" i="6"/>
  <c r="BR136" i="6"/>
  <c r="BS136" i="6"/>
  <c r="BT136" i="6"/>
  <c r="BU136" i="6"/>
  <c r="BV136" i="6"/>
  <c r="BX136" i="6"/>
  <c r="BY136" i="6"/>
  <c r="BZ136" i="6"/>
  <c r="CA136" i="6"/>
  <c r="CB136" i="6"/>
  <c r="CC136" i="6"/>
  <c r="CD136" i="6"/>
  <c r="CE136" i="6"/>
  <c r="CF136" i="6"/>
  <c r="CG136" i="6"/>
  <c r="CH136" i="6"/>
  <c r="CJ136" i="6"/>
  <c r="CK136" i="6"/>
  <c r="CL136" i="6"/>
  <c r="CM136" i="6"/>
  <c r="CN136" i="6"/>
  <c r="CO136" i="6"/>
  <c r="CP136" i="6"/>
  <c r="CQ136" i="6"/>
  <c r="CR136" i="6"/>
  <c r="CS136" i="6"/>
  <c r="CT136" i="6"/>
  <c r="BX179" i="6"/>
  <c r="BY179" i="6"/>
  <c r="BZ179" i="6"/>
  <c r="CA179" i="6"/>
  <c r="CB179" i="6"/>
  <c r="CC179" i="6"/>
  <c r="CD179" i="6"/>
  <c r="CE179" i="6"/>
  <c r="CF179" i="6"/>
  <c r="CG179" i="6"/>
  <c r="CH179" i="6"/>
  <c r="BX183" i="6"/>
  <c r="BY183" i="6"/>
  <c r="BZ183" i="6"/>
  <c r="CA183" i="6"/>
  <c r="CB183" i="6"/>
  <c r="CC183" i="6"/>
  <c r="CD183" i="6"/>
  <c r="CE183" i="6"/>
  <c r="CF183" i="6"/>
  <c r="CG183" i="6"/>
  <c r="CH183" i="6"/>
  <c r="CJ183" i="6"/>
  <c r="CK183" i="6"/>
  <c r="CL183" i="6"/>
  <c r="CM183" i="6"/>
  <c r="CN183" i="6"/>
  <c r="CO183" i="6"/>
  <c r="CP183" i="6"/>
  <c r="CQ183" i="6"/>
  <c r="CR183" i="6"/>
  <c r="CS183" i="6"/>
  <c r="CT183" i="6"/>
  <c r="AN119" i="6"/>
  <c r="AO119" i="6"/>
  <c r="AP119" i="6"/>
  <c r="AQ119" i="6"/>
  <c r="AR119" i="6"/>
  <c r="AS119" i="6"/>
  <c r="AT119" i="6"/>
  <c r="AU119" i="6"/>
  <c r="AV119" i="6"/>
  <c r="AW119" i="6"/>
  <c r="AX119" i="6"/>
  <c r="AZ119" i="6"/>
  <c r="BA119" i="6"/>
  <c r="BB119" i="6"/>
  <c r="BC119" i="6"/>
  <c r="BD119" i="6"/>
  <c r="BE119" i="6"/>
  <c r="BF119" i="6"/>
  <c r="BG119" i="6"/>
  <c r="BH119" i="6"/>
  <c r="BI119" i="6"/>
  <c r="BJ119" i="6"/>
  <c r="BL119" i="6"/>
  <c r="BM119" i="6"/>
  <c r="BN119" i="6"/>
  <c r="BO119" i="6"/>
  <c r="BP119" i="6"/>
  <c r="BQ119" i="6"/>
  <c r="BR119" i="6"/>
  <c r="BS119" i="6"/>
  <c r="BT119" i="6"/>
  <c r="BU119" i="6"/>
  <c r="BV119" i="6"/>
  <c r="BX119" i="6"/>
  <c r="BY119" i="6"/>
  <c r="BZ119" i="6"/>
  <c r="CA119" i="6"/>
  <c r="CB119" i="6"/>
  <c r="CC119" i="6"/>
  <c r="CD119" i="6"/>
  <c r="CE119" i="6"/>
  <c r="CF119" i="6"/>
  <c r="CG119" i="6"/>
  <c r="CH119" i="6"/>
  <c r="CJ119" i="6"/>
  <c r="CK119" i="6"/>
  <c r="CL119" i="6"/>
  <c r="CM119" i="6"/>
  <c r="CN119" i="6"/>
  <c r="CO119" i="6"/>
  <c r="CP119" i="6"/>
  <c r="CQ119" i="6"/>
  <c r="CR119" i="6"/>
  <c r="CS119" i="6"/>
  <c r="CT119" i="6"/>
  <c r="AN123" i="6"/>
  <c r="AO123" i="6"/>
  <c r="AP123" i="6"/>
  <c r="AQ123" i="6"/>
  <c r="AR123" i="6"/>
  <c r="AS123" i="6"/>
  <c r="AT123" i="6"/>
  <c r="AU123" i="6"/>
  <c r="AV123" i="6"/>
  <c r="AW123" i="6"/>
  <c r="AX123" i="6"/>
  <c r="AZ123" i="6"/>
  <c r="BA123" i="6"/>
  <c r="BB123" i="6"/>
  <c r="BC123" i="6"/>
  <c r="BD123" i="6"/>
  <c r="BE123" i="6"/>
  <c r="BF123" i="6"/>
  <c r="BG123" i="6"/>
  <c r="BH123" i="6"/>
  <c r="BI123" i="6"/>
  <c r="BJ123" i="6"/>
  <c r="BL123" i="6"/>
  <c r="BM123" i="6"/>
  <c r="BN123" i="6"/>
  <c r="BO123" i="6"/>
  <c r="BP123" i="6"/>
  <c r="BQ123" i="6"/>
  <c r="BR123" i="6"/>
  <c r="BS123" i="6"/>
  <c r="BT123" i="6"/>
  <c r="BU123" i="6"/>
  <c r="BV123" i="6"/>
  <c r="BX123" i="6"/>
  <c r="BY123" i="6"/>
  <c r="BZ123" i="6"/>
  <c r="CA123" i="6"/>
  <c r="CB123" i="6"/>
  <c r="CC123" i="6"/>
  <c r="CD123" i="6"/>
  <c r="CE123" i="6"/>
  <c r="CF123" i="6"/>
  <c r="CG123" i="6"/>
  <c r="CH123" i="6"/>
  <c r="CJ123" i="6"/>
  <c r="CK123" i="6"/>
  <c r="CL123" i="6"/>
  <c r="CM123" i="6"/>
  <c r="CN123" i="6"/>
  <c r="CO123" i="6"/>
  <c r="CP123" i="6"/>
  <c r="CQ123" i="6"/>
  <c r="CR123" i="6"/>
  <c r="CS123" i="6"/>
  <c r="CT123" i="6"/>
  <c r="BL158" i="6"/>
  <c r="BM158" i="6"/>
  <c r="BN158" i="6"/>
  <c r="BO158" i="6"/>
  <c r="BP158" i="6"/>
  <c r="BQ158" i="6"/>
  <c r="BR158" i="6"/>
  <c r="BS158" i="6"/>
  <c r="BT158" i="6"/>
  <c r="BU158" i="6"/>
  <c r="BV158" i="6"/>
  <c r="BX158" i="6"/>
  <c r="BY158" i="6"/>
  <c r="BZ158" i="6"/>
  <c r="CA158" i="6"/>
  <c r="CB158" i="6"/>
  <c r="CC158" i="6"/>
  <c r="CD158" i="6"/>
  <c r="CE158" i="6"/>
  <c r="CF158" i="6"/>
  <c r="CG158" i="6"/>
  <c r="CH158" i="6"/>
  <c r="CJ158" i="6"/>
  <c r="CK158" i="6"/>
  <c r="CL158" i="6"/>
  <c r="CM158" i="6"/>
  <c r="CN158" i="6"/>
  <c r="CO158" i="6"/>
  <c r="CP158" i="6"/>
  <c r="CQ158" i="6"/>
  <c r="CR158" i="6"/>
  <c r="CS158" i="6"/>
  <c r="CT158" i="6"/>
  <c r="BL162" i="6"/>
  <c r="BM162" i="6"/>
  <c r="BN162" i="6"/>
  <c r="BO162" i="6"/>
  <c r="BP162" i="6"/>
  <c r="BQ162" i="6"/>
  <c r="BR162" i="6"/>
  <c r="BS162" i="6"/>
  <c r="BT162" i="6"/>
  <c r="BU162" i="6"/>
  <c r="BV162" i="6"/>
  <c r="BX162" i="6"/>
  <c r="BY162" i="6"/>
  <c r="BZ162" i="6"/>
  <c r="CA162" i="6"/>
  <c r="CB162" i="6"/>
  <c r="CC162" i="6"/>
  <c r="CD162" i="6"/>
  <c r="CE162" i="6"/>
  <c r="CF162" i="6"/>
  <c r="CG162" i="6"/>
  <c r="CH162" i="6"/>
  <c r="CJ162" i="6"/>
  <c r="CK162" i="6"/>
  <c r="CL162" i="6"/>
  <c r="CM162" i="6"/>
  <c r="CN162" i="6"/>
  <c r="CO162" i="6"/>
  <c r="CP162" i="6"/>
  <c r="CQ162" i="6"/>
  <c r="CR162" i="6"/>
  <c r="CS162" i="6"/>
  <c r="CT162" i="6"/>
  <c r="BL133" i="6"/>
  <c r="BM133" i="6"/>
  <c r="BN133" i="6"/>
  <c r="BO133" i="6"/>
  <c r="BP133" i="6"/>
  <c r="BQ133" i="6"/>
  <c r="BR133" i="6"/>
  <c r="BS133" i="6"/>
  <c r="BT133" i="6"/>
  <c r="BU133" i="6"/>
  <c r="BV133" i="6"/>
  <c r="CU152" i="6"/>
  <c r="BL161" i="6"/>
  <c r="BM161" i="6"/>
  <c r="BN161" i="6"/>
  <c r="BO161" i="6"/>
  <c r="BP161" i="6"/>
  <c r="BQ161" i="6"/>
  <c r="BR161" i="6"/>
  <c r="BS161" i="6"/>
  <c r="BT161" i="6"/>
  <c r="BU161" i="6"/>
  <c r="BV161" i="6"/>
  <c r="BX178" i="6"/>
  <c r="BY178" i="6"/>
  <c r="BZ178" i="6"/>
  <c r="CA178" i="6"/>
  <c r="CB178" i="6"/>
  <c r="CC178" i="6"/>
  <c r="CD178" i="6"/>
  <c r="CE178" i="6"/>
  <c r="CF178" i="6"/>
  <c r="CG178" i="6"/>
  <c r="CH178" i="6"/>
  <c r="CJ178" i="6"/>
  <c r="CK178" i="6"/>
  <c r="CL178" i="6"/>
  <c r="CM178" i="6"/>
  <c r="CN178" i="6"/>
  <c r="CO178" i="6"/>
  <c r="CP178" i="6"/>
  <c r="CQ178" i="6"/>
  <c r="CR178" i="6"/>
  <c r="CS178" i="6"/>
  <c r="CT178" i="6"/>
  <c r="BX182" i="6"/>
  <c r="BY182" i="6"/>
  <c r="BZ182" i="6"/>
  <c r="CA182" i="6"/>
  <c r="CB182" i="6"/>
  <c r="CC182" i="6"/>
  <c r="CD182" i="6"/>
  <c r="CE182" i="6"/>
  <c r="CF182" i="6"/>
  <c r="CG182" i="6"/>
  <c r="CH182" i="6"/>
  <c r="CJ182" i="6"/>
  <c r="CK182" i="6"/>
  <c r="CL182" i="6"/>
  <c r="CM182" i="6"/>
  <c r="CN182" i="6"/>
  <c r="CO182" i="6"/>
  <c r="CP182" i="6"/>
  <c r="CQ182" i="6"/>
  <c r="CR182" i="6"/>
  <c r="CS182" i="6"/>
  <c r="CT182" i="6"/>
  <c r="AN116" i="6"/>
  <c r="AO116" i="6"/>
  <c r="AP116" i="6"/>
  <c r="AQ116" i="6"/>
  <c r="AR116" i="6"/>
  <c r="AS116" i="6"/>
  <c r="AT116" i="6"/>
  <c r="AU116" i="6"/>
  <c r="AV116" i="6"/>
  <c r="AW116" i="6"/>
  <c r="AX116" i="6"/>
  <c r="AN124" i="6"/>
  <c r="AO124" i="6"/>
  <c r="AP124" i="6"/>
  <c r="AQ124" i="6"/>
  <c r="AR124" i="6"/>
  <c r="AS124" i="6"/>
  <c r="AT124" i="6"/>
  <c r="AU124" i="6"/>
  <c r="AV124" i="6"/>
  <c r="AW124" i="6"/>
  <c r="AX124" i="6"/>
  <c r="BX159" i="6"/>
  <c r="BY159" i="6"/>
  <c r="BZ159" i="6"/>
  <c r="CA159" i="6"/>
  <c r="CB159" i="6"/>
  <c r="CC159" i="6"/>
  <c r="CD159" i="6"/>
  <c r="CE159" i="6"/>
  <c r="CF159" i="6"/>
  <c r="CG159" i="6"/>
  <c r="CH159" i="6"/>
  <c r="CJ159" i="6"/>
  <c r="CK159" i="6"/>
  <c r="CL159" i="6"/>
  <c r="CM159" i="6"/>
  <c r="CN159" i="6"/>
  <c r="CO159" i="6"/>
  <c r="CP159" i="6"/>
  <c r="CQ159" i="6"/>
  <c r="CR159" i="6"/>
  <c r="CS159" i="6"/>
  <c r="CT159" i="6"/>
  <c r="BX163" i="6"/>
  <c r="BY163" i="6"/>
  <c r="BZ163" i="6"/>
  <c r="CA163" i="6"/>
  <c r="CB163" i="6"/>
  <c r="CC163" i="6"/>
  <c r="CD163" i="6"/>
  <c r="CE163" i="6"/>
  <c r="CF163" i="6"/>
  <c r="CG163" i="6"/>
  <c r="CH163" i="6"/>
  <c r="CJ163" i="6"/>
  <c r="CK163" i="6"/>
  <c r="CL163" i="6"/>
  <c r="CM163" i="6"/>
  <c r="CN163" i="6"/>
  <c r="CO163" i="6"/>
  <c r="CP163" i="6"/>
  <c r="CQ163" i="6"/>
  <c r="CR163" i="6"/>
  <c r="CS163" i="6"/>
  <c r="CT163" i="6"/>
  <c r="CJ179" i="6"/>
  <c r="CK179" i="6"/>
  <c r="CL179" i="6"/>
  <c r="CM179" i="6"/>
  <c r="CN179" i="6"/>
  <c r="CO179" i="6"/>
  <c r="CP179" i="6"/>
  <c r="CQ179" i="6"/>
  <c r="CR179" i="6"/>
  <c r="CS179" i="6"/>
  <c r="CT179" i="6"/>
  <c r="AY458" i="4"/>
  <c r="AZ458" i="4"/>
  <c r="J54" i="5"/>
  <c r="AA350" i="4"/>
  <c r="AB347" i="4"/>
  <c r="AN457" i="4"/>
  <c r="K57" i="5"/>
  <c r="K50" i="5"/>
  <c r="I53" i="5"/>
  <c r="J53" i="5"/>
  <c r="BL409" i="4"/>
  <c r="AM409" i="4"/>
  <c r="AN409" i="4"/>
  <c r="K49" i="5"/>
  <c r="AB408" i="4"/>
  <c r="K58" i="5"/>
  <c r="CU151" i="6"/>
  <c r="CU171" i="6"/>
  <c r="AP485" i="4"/>
  <c r="AM482" i="4"/>
  <c r="AM485" i="4"/>
  <c r="AM483" i="4"/>
  <c r="AM484" i="4"/>
  <c r="AO485" i="4"/>
  <c r="AO484" i="4"/>
  <c r="AN485" i="4"/>
  <c r="AN484" i="4"/>
  <c r="AN483" i="4"/>
  <c r="AD435" i="4"/>
  <c r="AA435" i="4"/>
  <c r="AA434" i="4"/>
  <c r="AA433" i="4"/>
  <c r="AA432" i="4"/>
  <c r="AC434" i="4"/>
  <c r="AC435" i="4"/>
  <c r="AB433" i="4"/>
  <c r="AB434" i="4"/>
  <c r="AB435" i="4"/>
  <c r="F329" i="4"/>
  <c r="F382" i="4"/>
  <c r="AA378" i="4"/>
  <c r="AA376" i="4"/>
  <c r="AA379" i="4"/>
  <c r="AA377" i="4"/>
  <c r="AC378" i="4"/>
  <c r="AC379" i="4"/>
  <c r="G382" i="4"/>
  <c r="AD379" i="4"/>
  <c r="AB377" i="4"/>
  <c r="AB379" i="4"/>
  <c r="AB378" i="4"/>
  <c r="C329" i="4"/>
  <c r="C328" i="4"/>
  <c r="C327" i="4"/>
  <c r="C326" i="4"/>
  <c r="E329" i="4"/>
  <c r="E328" i="4"/>
  <c r="D328" i="4"/>
  <c r="D327" i="4"/>
  <c r="D329" i="4"/>
  <c r="AZ124" i="6"/>
  <c r="BA124" i="6"/>
  <c r="BB124" i="6"/>
  <c r="BC124" i="6"/>
  <c r="BD124" i="6"/>
  <c r="BE124" i="6"/>
  <c r="BF124" i="6"/>
  <c r="BG124" i="6"/>
  <c r="BH124" i="6"/>
  <c r="BI124" i="6"/>
  <c r="BJ124" i="6"/>
  <c r="BL124" i="6"/>
  <c r="BM124" i="6"/>
  <c r="BN124" i="6"/>
  <c r="BO124" i="6"/>
  <c r="BP124" i="6"/>
  <c r="BQ124" i="6"/>
  <c r="BR124" i="6"/>
  <c r="BS124" i="6"/>
  <c r="BT124" i="6"/>
  <c r="BU124" i="6"/>
  <c r="BV124" i="6"/>
  <c r="BX124" i="6"/>
  <c r="BY124" i="6"/>
  <c r="BZ124" i="6"/>
  <c r="CA124" i="6"/>
  <c r="CB124" i="6"/>
  <c r="CC124" i="6"/>
  <c r="CD124" i="6"/>
  <c r="CE124" i="6"/>
  <c r="CF124" i="6"/>
  <c r="CG124" i="6"/>
  <c r="CH124" i="6"/>
  <c r="CJ124" i="6"/>
  <c r="CK124" i="6"/>
  <c r="CL124" i="6"/>
  <c r="CM124" i="6"/>
  <c r="CN124" i="6"/>
  <c r="CO124" i="6"/>
  <c r="CP124" i="6"/>
  <c r="CQ124" i="6"/>
  <c r="CR124" i="6"/>
  <c r="CS124" i="6"/>
  <c r="CT124" i="6"/>
  <c r="BX161" i="6"/>
  <c r="BY161" i="6"/>
  <c r="BZ161" i="6"/>
  <c r="CA161" i="6"/>
  <c r="CB161" i="6"/>
  <c r="CC161" i="6"/>
  <c r="CD161" i="6"/>
  <c r="CE161" i="6"/>
  <c r="CF161" i="6"/>
  <c r="CG161" i="6"/>
  <c r="CH161" i="6"/>
  <c r="CJ176" i="6"/>
  <c r="CK176" i="6"/>
  <c r="CL176" i="6"/>
  <c r="CM176" i="6"/>
  <c r="CN176" i="6"/>
  <c r="CO176" i="6"/>
  <c r="CP176" i="6"/>
  <c r="CQ176" i="6"/>
  <c r="CR176" i="6"/>
  <c r="CS176" i="6"/>
  <c r="CT176" i="6"/>
  <c r="CJ180" i="6"/>
  <c r="CK180" i="6"/>
  <c r="CL180" i="6"/>
  <c r="CM180" i="6"/>
  <c r="CN180" i="6"/>
  <c r="CO180" i="6"/>
  <c r="CP180" i="6"/>
  <c r="CQ180" i="6"/>
  <c r="CR180" i="6"/>
  <c r="CS180" i="6"/>
  <c r="CT180" i="6"/>
  <c r="CJ184" i="6"/>
  <c r="CK184" i="6"/>
  <c r="CL184" i="6"/>
  <c r="CM184" i="6"/>
  <c r="CN184" i="6"/>
  <c r="CO184" i="6"/>
  <c r="CP184" i="6"/>
  <c r="CQ184" i="6"/>
  <c r="CR184" i="6"/>
  <c r="CS184" i="6"/>
  <c r="CT184" i="6"/>
  <c r="CU172" i="6"/>
  <c r="BW2" i="4"/>
  <c r="BW3" i="4"/>
  <c r="BW4" i="4"/>
  <c r="BW5" i="4"/>
  <c r="CJ177" i="6"/>
  <c r="CK177" i="6"/>
  <c r="CL177" i="6"/>
  <c r="CM177" i="6"/>
  <c r="CN177" i="6"/>
  <c r="CO177" i="6"/>
  <c r="CP177" i="6"/>
  <c r="CQ177" i="6"/>
  <c r="CR177" i="6"/>
  <c r="CS177" i="6"/>
  <c r="CT177" i="6"/>
  <c r="BX181" i="6"/>
  <c r="BY181" i="6"/>
  <c r="BZ181" i="6"/>
  <c r="CA181" i="6"/>
  <c r="CB181" i="6"/>
  <c r="CC181" i="6"/>
  <c r="CD181" i="6"/>
  <c r="CE181" i="6"/>
  <c r="CF181" i="6"/>
  <c r="CG181" i="6"/>
  <c r="CH181" i="6"/>
  <c r="CJ181" i="6"/>
  <c r="CK181" i="6"/>
  <c r="CL181" i="6"/>
  <c r="CM181" i="6"/>
  <c r="CN181" i="6"/>
  <c r="CO181" i="6"/>
  <c r="CP181" i="6"/>
  <c r="CQ181" i="6"/>
  <c r="CR181" i="6"/>
  <c r="CS181" i="6"/>
  <c r="CT181" i="6"/>
  <c r="BO175" i="6"/>
  <c r="BP175" i="6"/>
  <c r="BQ175" i="6"/>
  <c r="BR175" i="6"/>
  <c r="BS175" i="6"/>
  <c r="BT175" i="6"/>
  <c r="BU175" i="6"/>
  <c r="BV175" i="6"/>
  <c r="BX175" i="6"/>
  <c r="BY175" i="6"/>
  <c r="BZ175" i="6"/>
  <c r="CA175" i="6"/>
  <c r="CB175" i="6"/>
  <c r="CC175" i="6"/>
  <c r="CD175" i="6"/>
  <c r="CE175" i="6"/>
  <c r="CF175" i="6"/>
  <c r="CG175" i="6"/>
  <c r="CH175" i="6"/>
  <c r="CJ175" i="6"/>
  <c r="CK175" i="6"/>
  <c r="CL175" i="6"/>
  <c r="CM175" i="6"/>
  <c r="CN175" i="6"/>
  <c r="CO175" i="6"/>
  <c r="CP175" i="6"/>
  <c r="CQ175" i="6"/>
  <c r="CR175" i="6"/>
  <c r="CS175" i="6"/>
  <c r="CT175" i="6"/>
  <c r="CJ161" i="6"/>
  <c r="CK161" i="6"/>
  <c r="CL161" i="6"/>
  <c r="CM161" i="6"/>
  <c r="CN161" i="6"/>
  <c r="CO161" i="6"/>
  <c r="CP161" i="6"/>
  <c r="CQ161" i="6"/>
  <c r="CR161" i="6"/>
  <c r="CS161" i="6"/>
  <c r="CT161" i="6"/>
  <c r="BL157" i="6"/>
  <c r="BM157" i="6"/>
  <c r="BN157" i="6"/>
  <c r="BO157" i="6"/>
  <c r="BP157" i="6"/>
  <c r="BQ157" i="6"/>
  <c r="BR157" i="6"/>
  <c r="BS157" i="6"/>
  <c r="BT157" i="6"/>
  <c r="BU157" i="6"/>
  <c r="BV157" i="6"/>
  <c r="BX157" i="6"/>
  <c r="BY157" i="6"/>
  <c r="BZ157" i="6"/>
  <c r="CA157" i="6"/>
  <c r="CB157" i="6"/>
  <c r="CC157" i="6"/>
  <c r="CD157" i="6"/>
  <c r="CE157" i="6"/>
  <c r="CF157" i="6"/>
  <c r="CG157" i="6"/>
  <c r="CH157" i="6"/>
  <c r="CJ157" i="6"/>
  <c r="CK157" i="6"/>
  <c r="CL157" i="6"/>
  <c r="CM157" i="6"/>
  <c r="CN157" i="6"/>
  <c r="CO157" i="6"/>
  <c r="CP157" i="6"/>
  <c r="CQ157" i="6"/>
  <c r="CR157" i="6"/>
  <c r="CS157" i="6"/>
  <c r="CT157" i="6"/>
  <c r="BL155" i="6"/>
  <c r="BM155" i="6"/>
  <c r="BN155" i="6"/>
  <c r="BO155" i="6"/>
  <c r="BP155" i="6"/>
  <c r="BQ155" i="6"/>
  <c r="BR155" i="6"/>
  <c r="BS155" i="6"/>
  <c r="BT155" i="6"/>
  <c r="BU155" i="6"/>
  <c r="BV155" i="6"/>
  <c r="BX155" i="6"/>
  <c r="BY155" i="6"/>
  <c r="BZ155" i="6"/>
  <c r="CA155" i="6"/>
  <c r="CB155" i="6"/>
  <c r="CC155" i="6"/>
  <c r="CD155" i="6"/>
  <c r="CE155" i="6"/>
  <c r="CF155" i="6"/>
  <c r="CG155" i="6"/>
  <c r="CH155" i="6"/>
  <c r="CJ155" i="6"/>
  <c r="CK155" i="6"/>
  <c r="CL155" i="6"/>
  <c r="CM155" i="6"/>
  <c r="CN155" i="6"/>
  <c r="CO155" i="6"/>
  <c r="CP155" i="6"/>
  <c r="CQ155" i="6"/>
  <c r="CR155" i="6"/>
  <c r="CS155" i="6"/>
  <c r="CT155" i="6"/>
  <c r="BX133" i="6"/>
  <c r="BY133" i="6"/>
  <c r="BZ133" i="6"/>
  <c r="CA133" i="6"/>
  <c r="CB133" i="6"/>
  <c r="CC133" i="6"/>
  <c r="CD133" i="6"/>
  <c r="CE133" i="6"/>
  <c r="CF133" i="6"/>
  <c r="CG133" i="6"/>
  <c r="CH133" i="6"/>
  <c r="CJ133" i="6"/>
  <c r="CK133" i="6"/>
  <c r="CL133" i="6"/>
  <c r="CM133" i="6"/>
  <c r="CN133" i="6"/>
  <c r="CO133" i="6"/>
  <c r="CP133" i="6"/>
  <c r="CQ133" i="6"/>
  <c r="CR133" i="6"/>
  <c r="CS133" i="6"/>
  <c r="CT133" i="6"/>
  <c r="BL139" i="6"/>
  <c r="BM139" i="6"/>
  <c r="BN139" i="6"/>
  <c r="BO139" i="6"/>
  <c r="BP139" i="6"/>
  <c r="BQ139" i="6"/>
  <c r="BR139" i="6"/>
  <c r="BS139" i="6"/>
  <c r="BT139" i="6"/>
  <c r="BU139" i="6"/>
  <c r="BV139" i="6"/>
  <c r="BX139" i="6"/>
  <c r="BY139" i="6"/>
  <c r="BZ139" i="6"/>
  <c r="CA139" i="6"/>
  <c r="CB139" i="6"/>
  <c r="CC139" i="6"/>
  <c r="CD139" i="6"/>
  <c r="CE139" i="6"/>
  <c r="CF139" i="6"/>
  <c r="CG139" i="6"/>
  <c r="CH139" i="6"/>
  <c r="CJ139" i="6"/>
  <c r="CK139" i="6"/>
  <c r="CL139" i="6"/>
  <c r="CM139" i="6"/>
  <c r="CN139" i="6"/>
  <c r="CO139" i="6"/>
  <c r="CP139" i="6"/>
  <c r="CQ139" i="6"/>
  <c r="CR139" i="6"/>
  <c r="CS139" i="6"/>
  <c r="CT139" i="6"/>
  <c r="BL135" i="6"/>
  <c r="BM135" i="6"/>
  <c r="BN135" i="6"/>
  <c r="BO135" i="6"/>
  <c r="BP135" i="6"/>
  <c r="BQ135" i="6"/>
  <c r="BR135" i="6"/>
  <c r="BS135" i="6"/>
  <c r="BT135" i="6"/>
  <c r="BU135" i="6"/>
  <c r="BV135" i="6"/>
  <c r="BX135" i="6"/>
  <c r="BY135" i="6"/>
  <c r="BZ135" i="6"/>
  <c r="CA135" i="6"/>
  <c r="CB135" i="6"/>
  <c r="CC135" i="6"/>
  <c r="CD135" i="6"/>
  <c r="CE135" i="6"/>
  <c r="CF135" i="6"/>
  <c r="CG135" i="6"/>
  <c r="CH135" i="6"/>
  <c r="CJ135" i="6"/>
  <c r="CK135" i="6"/>
  <c r="CL135" i="6"/>
  <c r="CM135" i="6"/>
  <c r="CN135" i="6"/>
  <c r="CO135" i="6"/>
  <c r="CP135" i="6"/>
  <c r="CQ135" i="6"/>
  <c r="CR135" i="6"/>
  <c r="CS135" i="6"/>
  <c r="CT135" i="6"/>
  <c r="BL140" i="6"/>
  <c r="BM140" i="6"/>
  <c r="BN140" i="6"/>
  <c r="BO140" i="6"/>
  <c r="BP140" i="6"/>
  <c r="BQ140" i="6"/>
  <c r="BR140" i="6"/>
  <c r="BS140" i="6"/>
  <c r="BT140" i="6"/>
  <c r="BU140" i="6"/>
  <c r="BV140" i="6"/>
  <c r="BX140" i="6"/>
  <c r="BY140" i="6"/>
  <c r="BZ140" i="6"/>
  <c r="CA140" i="6"/>
  <c r="CB140" i="6"/>
  <c r="CC140" i="6"/>
  <c r="CD140" i="6"/>
  <c r="CE140" i="6"/>
  <c r="CF140" i="6"/>
  <c r="CG140" i="6"/>
  <c r="CH140" i="6"/>
  <c r="CJ140" i="6"/>
  <c r="CK140" i="6"/>
  <c r="CL140" i="6"/>
  <c r="CM140" i="6"/>
  <c r="CN140" i="6"/>
  <c r="CO140" i="6"/>
  <c r="CP140" i="6"/>
  <c r="CQ140" i="6"/>
  <c r="CR140" i="6"/>
  <c r="CS140" i="6"/>
  <c r="CT140" i="6"/>
  <c r="BL134" i="6"/>
  <c r="BM134" i="6"/>
  <c r="BN134" i="6"/>
  <c r="BO134" i="6"/>
  <c r="BP134" i="6"/>
  <c r="BQ134" i="6"/>
  <c r="BR134" i="6"/>
  <c r="BS134" i="6"/>
  <c r="BT134" i="6"/>
  <c r="BU134" i="6"/>
  <c r="BV134" i="6"/>
  <c r="BX134" i="6"/>
  <c r="BY134" i="6"/>
  <c r="BZ134" i="6"/>
  <c r="CA134" i="6"/>
  <c r="CB134" i="6"/>
  <c r="CC134" i="6"/>
  <c r="CD134" i="6"/>
  <c r="CE134" i="6"/>
  <c r="CF134" i="6"/>
  <c r="CG134" i="6"/>
  <c r="CH134" i="6"/>
  <c r="CJ134" i="6"/>
  <c r="CK134" i="6"/>
  <c r="CL134" i="6"/>
  <c r="CM134" i="6"/>
  <c r="CN134" i="6"/>
  <c r="CO134" i="6"/>
  <c r="CP134" i="6"/>
  <c r="CQ134" i="6"/>
  <c r="CR134" i="6"/>
  <c r="CS134" i="6"/>
  <c r="CT134" i="6"/>
  <c r="BL137" i="6"/>
  <c r="BM137" i="6"/>
  <c r="BN137" i="6"/>
  <c r="BO137" i="6"/>
  <c r="BP137" i="6"/>
  <c r="BQ137" i="6"/>
  <c r="BR137" i="6"/>
  <c r="BS137" i="6"/>
  <c r="BT137" i="6"/>
  <c r="BU137" i="6"/>
  <c r="BV137" i="6"/>
  <c r="BX137" i="6"/>
  <c r="BY137" i="6"/>
  <c r="BZ137" i="6"/>
  <c r="CA137" i="6"/>
  <c r="CB137" i="6"/>
  <c r="CC137" i="6"/>
  <c r="CD137" i="6"/>
  <c r="CE137" i="6"/>
  <c r="CF137" i="6"/>
  <c r="CG137" i="6"/>
  <c r="CH137" i="6"/>
  <c r="CJ137" i="6"/>
  <c r="CK137" i="6"/>
  <c r="CL137" i="6"/>
  <c r="CM137" i="6"/>
  <c r="CN137" i="6"/>
  <c r="CO137" i="6"/>
  <c r="CP137" i="6"/>
  <c r="CQ137" i="6"/>
  <c r="CR137" i="6"/>
  <c r="CS137" i="6"/>
  <c r="CT137" i="6"/>
  <c r="BL141" i="6"/>
  <c r="BM141" i="6"/>
  <c r="BN141" i="6"/>
  <c r="BO141" i="6"/>
  <c r="BP141" i="6"/>
  <c r="BQ141" i="6"/>
  <c r="BR141" i="6"/>
  <c r="BS141" i="6"/>
  <c r="BT141" i="6"/>
  <c r="BU141" i="6"/>
  <c r="BV141" i="6"/>
  <c r="BX141" i="6"/>
  <c r="BY141" i="6"/>
  <c r="BZ141" i="6"/>
  <c r="CA141" i="6"/>
  <c r="CB141" i="6"/>
  <c r="CC141" i="6"/>
  <c r="CD141" i="6"/>
  <c r="CE141" i="6"/>
  <c r="CF141" i="6"/>
  <c r="CG141" i="6"/>
  <c r="CH141" i="6"/>
  <c r="CJ141" i="6"/>
  <c r="CK141" i="6"/>
  <c r="CL141" i="6"/>
  <c r="CM141" i="6"/>
  <c r="CN141" i="6"/>
  <c r="CO141" i="6"/>
  <c r="CP141" i="6"/>
  <c r="CQ141" i="6"/>
  <c r="CR141" i="6"/>
  <c r="CS141" i="6"/>
  <c r="CT141" i="6"/>
  <c r="BL138" i="6"/>
  <c r="BM138" i="6"/>
  <c r="BN138" i="6"/>
  <c r="BO138" i="6"/>
  <c r="BP138" i="6"/>
  <c r="BQ138" i="6"/>
  <c r="BR138" i="6"/>
  <c r="BS138" i="6"/>
  <c r="BT138" i="6"/>
  <c r="BU138" i="6"/>
  <c r="BV138" i="6"/>
  <c r="BX138" i="6"/>
  <c r="BY138" i="6"/>
  <c r="BZ138" i="6"/>
  <c r="CA138" i="6"/>
  <c r="CB138" i="6"/>
  <c r="CC138" i="6"/>
  <c r="CD138" i="6"/>
  <c r="CE138" i="6"/>
  <c r="CF138" i="6"/>
  <c r="CG138" i="6"/>
  <c r="CH138" i="6"/>
  <c r="CJ138" i="6"/>
  <c r="CK138" i="6"/>
  <c r="CL138" i="6"/>
  <c r="CM138" i="6"/>
  <c r="CN138" i="6"/>
  <c r="CO138" i="6"/>
  <c r="CP138" i="6"/>
  <c r="CQ138" i="6"/>
  <c r="CR138" i="6"/>
  <c r="CS138" i="6"/>
  <c r="CT138" i="6"/>
  <c r="BL142" i="6"/>
  <c r="BM142" i="6"/>
  <c r="BN142" i="6"/>
  <c r="BO142" i="6"/>
  <c r="BP142" i="6"/>
  <c r="BQ142" i="6"/>
  <c r="BR142" i="6"/>
  <c r="BS142" i="6"/>
  <c r="BT142" i="6"/>
  <c r="BU142" i="6"/>
  <c r="BV142" i="6"/>
  <c r="BX142" i="6"/>
  <c r="BY142" i="6"/>
  <c r="BZ142" i="6"/>
  <c r="CA142" i="6"/>
  <c r="CB142" i="6"/>
  <c r="CC142" i="6"/>
  <c r="CD142" i="6"/>
  <c r="CE142" i="6"/>
  <c r="CF142" i="6"/>
  <c r="CG142" i="6"/>
  <c r="CH142" i="6"/>
  <c r="CJ142" i="6"/>
  <c r="CK142" i="6"/>
  <c r="CL142" i="6"/>
  <c r="CM142" i="6"/>
  <c r="CN142" i="6"/>
  <c r="CO142" i="6"/>
  <c r="CP142" i="6"/>
  <c r="CQ142" i="6"/>
  <c r="CR142" i="6"/>
  <c r="CS142" i="6"/>
  <c r="CT142" i="6"/>
  <c r="CU128" i="6"/>
  <c r="AZ122" i="6"/>
  <c r="BA122" i="6"/>
  <c r="BB122" i="6"/>
  <c r="BC122" i="6"/>
  <c r="BD122" i="6"/>
  <c r="BE122" i="6"/>
  <c r="BF122" i="6"/>
  <c r="BG122" i="6"/>
  <c r="BH122" i="6"/>
  <c r="BI122" i="6"/>
  <c r="BJ122" i="6"/>
  <c r="BL122" i="6"/>
  <c r="BM122" i="6"/>
  <c r="BN122" i="6"/>
  <c r="BO122" i="6"/>
  <c r="BP122" i="6"/>
  <c r="BQ122" i="6"/>
  <c r="BR122" i="6"/>
  <c r="BS122" i="6"/>
  <c r="BT122" i="6"/>
  <c r="BU122" i="6"/>
  <c r="BV122" i="6"/>
  <c r="BX122" i="6"/>
  <c r="BY122" i="6"/>
  <c r="BZ122" i="6"/>
  <c r="CA122" i="6"/>
  <c r="CB122" i="6"/>
  <c r="CC122" i="6"/>
  <c r="CD122" i="6"/>
  <c r="CE122" i="6"/>
  <c r="CF122" i="6"/>
  <c r="CG122" i="6"/>
  <c r="CH122" i="6"/>
  <c r="CJ122" i="6"/>
  <c r="CK122" i="6"/>
  <c r="CL122" i="6"/>
  <c r="CM122" i="6"/>
  <c r="CN122" i="6"/>
  <c r="CO122" i="6"/>
  <c r="CP122" i="6"/>
  <c r="CQ122" i="6"/>
  <c r="CR122" i="6"/>
  <c r="CS122" i="6"/>
  <c r="CT122" i="6"/>
  <c r="AZ116" i="6"/>
  <c r="BA116" i="6"/>
  <c r="BB116" i="6"/>
  <c r="BC116" i="6"/>
  <c r="BD116" i="6"/>
  <c r="BE116" i="6"/>
  <c r="BF116" i="6"/>
  <c r="BG116" i="6"/>
  <c r="BH116" i="6"/>
  <c r="BI116" i="6"/>
  <c r="BJ116" i="6"/>
  <c r="BL116" i="6"/>
  <c r="BM116" i="6"/>
  <c r="BN116" i="6"/>
  <c r="BO116" i="6"/>
  <c r="BP116" i="6"/>
  <c r="BQ116" i="6"/>
  <c r="BR116" i="6"/>
  <c r="BS116" i="6"/>
  <c r="BT116" i="6"/>
  <c r="BU116" i="6"/>
  <c r="BV116" i="6"/>
  <c r="BX116" i="6"/>
  <c r="BY116" i="6"/>
  <c r="BZ116" i="6"/>
  <c r="CA116" i="6"/>
  <c r="CB116" i="6"/>
  <c r="CC116" i="6"/>
  <c r="CD116" i="6"/>
  <c r="CE116" i="6"/>
  <c r="CF116" i="6"/>
  <c r="CG116" i="6"/>
  <c r="CH116" i="6"/>
  <c r="CJ116" i="6"/>
  <c r="CK116" i="6"/>
  <c r="CL116" i="6"/>
  <c r="CM116" i="6"/>
  <c r="CN116" i="6"/>
  <c r="CO116" i="6"/>
  <c r="CP116" i="6"/>
  <c r="CQ116" i="6"/>
  <c r="CR116" i="6"/>
  <c r="CS116" i="6"/>
  <c r="CT116" i="6"/>
  <c r="AN118" i="6"/>
  <c r="AO118" i="6"/>
  <c r="AP118" i="6"/>
  <c r="AQ118" i="6"/>
  <c r="AR118" i="6"/>
  <c r="AS118" i="6"/>
  <c r="AT118" i="6"/>
  <c r="AU118" i="6"/>
  <c r="AV118" i="6"/>
  <c r="AW118" i="6"/>
  <c r="AX118" i="6"/>
  <c r="AZ118" i="6"/>
  <c r="BA118" i="6"/>
  <c r="BB118" i="6"/>
  <c r="BC118" i="6"/>
  <c r="BD118" i="6"/>
  <c r="BE118" i="6"/>
  <c r="BF118" i="6"/>
  <c r="BG118" i="6"/>
  <c r="BH118" i="6"/>
  <c r="BI118" i="6"/>
  <c r="BJ118" i="6"/>
  <c r="BL118" i="6"/>
  <c r="BM118" i="6"/>
  <c r="BN118" i="6"/>
  <c r="BO118" i="6"/>
  <c r="BP118" i="6"/>
  <c r="BQ118" i="6"/>
  <c r="BR118" i="6"/>
  <c r="BS118" i="6"/>
  <c r="BT118" i="6"/>
  <c r="BU118" i="6"/>
  <c r="BV118" i="6"/>
  <c r="BX118" i="6"/>
  <c r="BY118" i="6"/>
  <c r="BZ118" i="6"/>
  <c r="CA118" i="6"/>
  <c r="CB118" i="6"/>
  <c r="CC118" i="6"/>
  <c r="CD118" i="6"/>
  <c r="CE118" i="6"/>
  <c r="CF118" i="6"/>
  <c r="CG118" i="6"/>
  <c r="CH118" i="6"/>
  <c r="CJ118" i="6"/>
  <c r="CK118" i="6"/>
  <c r="CL118" i="6"/>
  <c r="CM118" i="6"/>
  <c r="CN118" i="6"/>
  <c r="CO118" i="6"/>
  <c r="CP118" i="6"/>
  <c r="CQ118" i="6"/>
  <c r="CR118" i="6"/>
  <c r="CS118" i="6"/>
  <c r="CT118" i="6"/>
  <c r="AN120" i="6"/>
  <c r="AO120" i="6"/>
  <c r="AP120" i="6"/>
  <c r="AQ120" i="6"/>
  <c r="AR120" i="6"/>
  <c r="AS120" i="6"/>
  <c r="AT120" i="6"/>
  <c r="AU120" i="6"/>
  <c r="AV120" i="6"/>
  <c r="AW120" i="6"/>
  <c r="AX120" i="6"/>
  <c r="AZ120" i="6"/>
  <c r="BA120" i="6"/>
  <c r="BB120" i="6"/>
  <c r="BC120" i="6"/>
  <c r="BD120" i="6"/>
  <c r="BE120" i="6"/>
  <c r="BF120" i="6"/>
  <c r="BG120" i="6"/>
  <c r="BH120" i="6"/>
  <c r="BI120" i="6"/>
  <c r="BJ120" i="6"/>
  <c r="BL120" i="6"/>
  <c r="BM120" i="6"/>
  <c r="BN120" i="6"/>
  <c r="BO120" i="6"/>
  <c r="BP120" i="6"/>
  <c r="BQ120" i="6"/>
  <c r="BR120" i="6"/>
  <c r="BS120" i="6"/>
  <c r="BT120" i="6"/>
  <c r="BU120" i="6"/>
  <c r="BV120" i="6"/>
  <c r="BX120" i="6"/>
  <c r="BY120" i="6"/>
  <c r="BZ120" i="6"/>
  <c r="CA120" i="6"/>
  <c r="CB120" i="6"/>
  <c r="CC120" i="6"/>
  <c r="CD120" i="6"/>
  <c r="CE120" i="6"/>
  <c r="CF120" i="6"/>
  <c r="CG120" i="6"/>
  <c r="CH120" i="6"/>
  <c r="CJ120" i="6"/>
  <c r="CK120" i="6"/>
  <c r="CL120" i="6"/>
  <c r="CM120" i="6"/>
  <c r="CN120" i="6"/>
  <c r="CO120" i="6"/>
  <c r="CP120" i="6"/>
  <c r="CQ120" i="6"/>
  <c r="CR120" i="6"/>
  <c r="CS120" i="6"/>
  <c r="CT120" i="6"/>
  <c r="AN125" i="6"/>
  <c r="AO125" i="6"/>
  <c r="AP125" i="6"/>
  <c r="AQ125" i="6"/>
  <c r="AR125" i="6"/>
  <c r="AS125" i="6"/>
  <c r="AT125" i="6"/>
  <c r="AU125" i="6"/>
  <c r="AV125" i="6"/>
  <c r="AW125" i="6"/>
  <c r="AX125" i="6"/>
  <c r="AZ125" i="6"/>
  <c r="BA125" i="6"/>
  <c r="BB125" i="6"/>
  <c r="BC125" i="6"/>
  <c r="BD125" i="6"/>
  <c r="BE125" i="6"/>
  <c r="BF125" i="6"/>
  <c r="BG125" i="6"/>
  <c r="BH125" i="6"/>
  <c r="BI125" i="6"/>
  <c r="BJ125" i="6"/>
  <c r="BL125" i="6"/>
  <c r="BM125" i="6"/>
  <c r="BN125" i="6"/>
  <c r="BO125" i="6"/>
  <c r="BP125" i="6"/>
  <c r="BQ125" i="6"/>
  <c r="BR125" i="6"/>
  <c r="BS125" i="6"/>
  <c r="BT125" i="6"/>
  <c r="BU125" i="6"/>
  <c r="BV125" i="6"/>
  <c r="BX125" i="6"/>
  <c r="BY125" i="6"/>
  <c r="BZ125" i="6"/>
  <c r="CA125" i="6"/>
  <c r="CB125" i="6"/>
  <c r="CC125" i="6"/>
  <c r="CD125" i="6"/>
  <c r="CE125" i="6"/>
  <c r="CF125" i="6"/>
  <c r="CG125" i="6"/>
  <c r="CH125" i="6"/>
  <c r="CJ125" i="6"/>
  <c r="CK125" i="6"/>
  <c r="CL125" i="6"/>
  <c r="CM125" i="6"/>
  <c r="CN125" i="6"/>
  <c r="CO125" i="6"/>
  <c r="CP125" i="6"/>
  <c r="CQ125" i="6"/>
  <c r="CR125" i="6"/>
  <c r="CS125" i="6"/>
  <c r="CT125" i="6"/>
  <c r="GH140" i="7"/>
  <c r="GH199" i="7"/>
  <c r="GH208" i="7"/>
  <c r="GI215" i="7"/>
  <c r="AU162" i="10"/>
  <c r="AT160" i="10"/>
  <c r="AL159" i="10"/>
  <c r="AK157" i="10"/>
  <c r="AB640" i="4"/>
  <c r="AP156" i="10"/>
  <c r="AO154" i="10"/>
  <c r="GH222" i="7"/>
  <c r="CB2" i="7"/>
  <c r="CC38" i="7"/>
  <c r="CC66" i="7"/>
  <c r="AT86" i="10"/>
  <c r="AS85" i="10"/>
  <c r="LL184" i="8"/>
  <c r="LK186" i="8"/>
  <c r="LK185" i="8"/>
  <c r="AM195" i="14"/>
  <c r="AI125" i="14"/>
  <c r="D110" i="2"/>
  <c r="P1164" i="4"/>
  <c r="O1164" i="4"/>
  <c r="S1164" i="4"/>
  <c r="Q1164" i="4"/>
  <c r="P1163" i="4"/>
  <c r="O1163" i="4"/>
  <c r="S1163" i="4"/>
  <c r="Q1163" i="4"/>
  <c r="P1165" i="4"/>
  <c r="O1165" i="4"/>
  <c r="S1165" i="4"/>
  <c r="Q1165" i="4"/>
  <c r="E58" i="2"/>
  <c r="E46" i="2"/>
  <c r="Z860" i="4"/>
  <c r="Z861" i="4"/>
  <c r="V652" i="4"/>
  <c r="X641" i="4"/>
  <c r="C35" i="10"/>
  <c r="AN17" i="14"/>
  <c r="AN109" i="14"/>
  <c r="AN141" i="14"/>
  <c r="AN146" i="14"/>
  <c r="F179" i="2"/>
  <c r="F171" i="2"/>
  <c r="F173" i="2"/>
  <c r="AK105" i="14"/>
  <c r="AM15" i="14"/>
  <c r="AM107" i="14"/>
  <c r="AN19" i="14"/>
  <c r="AN111" i="14"/>
  <c r="AN117" i="14"/>
  <c r="AN114" i="14"/>
  <c r="AI124" i="14"/>
  <c r="AO97" i="14"/>
  <c r="AN148" i="14"/>
  <c r="AN139" i="14"/>
  <c r="AL297" i="14"/>
  <c r="AN137" i="14"/>
  <c r="AN145" i="14"/>
  <c r="AN143" i="14"/>
  <c r="AN152" i="14"/>
  <c r="Y861" i="4"/>
  <c r="Y1008" i="4"/>
  <c r="Y1009" i="4"/>
  <c r="AO81" i="14"/>
  <c r="AO79" i="14"/>
  <c r="AN47" i="14"/>
  <c r="AO49" i="14"/>
  <c r="AO51" i="14"/>
  <c r="AN77" i="14"/>
  <c r="AO193" i="14"/>
  <c r="EN101" i="7"/>
  <c r="EM104" i="7"/>
  <c r="X1008" i="4"/>
  <c r="X1009" i="4"/>
  <c r="Y1547" i="4"/>
  <c r="Y1541" i="4"/>
  <c r="Y854" i="4"/>
  <c r="Y983" i="4"/>
  <c r="Y984" i="4"/>
  <c r="N181" i="11"/>
  <c r="Z1535" i="4"/>
  <c r="M207" i="11"/>
  <c r="E63" i="2"/>
  <c r="M205" i="11"/>
  <c r="E53" i="2"/>
  <c r="Z1547" i="4"/>
  <c r="N182" i="11"/>
  <c r="Z1541" i="4"/>
  <c r="M159" i="11"/>
  <c r="M181" i="11"/>
  <c r="Y1535" i="4"/>
  <c r="Y1551" i="4"/>
  <c r="M156" i="11"/>
  <c r="N180" i="11"/>
  <c r="Z1529" i="4"/>
  <c r="M180" i="11"/>
  <c r="Y1529" i="4"/>
  <c r="T78" i="10"/>
  <c r="S76" i="10"/>
  <c r="AH71" i="10"/>
  <c r="AT74" i="10"/>
  <c r="AH65" i="10"/>
  <c r="AE69" i="10"/>
  <c r="AD67" i="10"/>
  <c r="AG68" i="10"/>
  <c r="JC49" i="8"/>
  <c r="AF91" i="11"/>
  <c r="AH60" i="10"/>
  <c r="AR75" i="10"/>
  <c r="AQ73" i="10"/>
  <c r="AA881" i="4"/>
  <c r="AA1432" i="4"/>
  <c r="AA874" i="4"/>
  <c r="AA1417" i="4"/>
  <c r="Z854" i="4"/>
  <c r="Z983" i="4"/>
  <c r="Z984" i="4"/>
  <c r="AA1447" i="4"/>
  <c r="AA860" i="4"/>
  <c r="AA1387" i="4"/>
  <c r="AC927" i="4"/>
  <c r="AG100" i="12"/>
  <c r="AG96" i="12"/>
  <c r="AG150" i="10"/>
  <c r="AF148" i="10"/>
  <c r="AF153" i="10"/>
  <c r="AE151" i="10"/>
  <c r="AH168" i="10"/>
  <c r="EL99" i="7"/>
  <c r="AF301" i="11"/>
  <c r="AL141" i="10"/>
  <c r="AK139" i="10"/>
  <c r="D26" i="10"/>
  <c r="O402" i="4"/>
  <c r="O401" i="4"/>
  <c r="C269" i="11"/>
  <c r="F25" i="10"/>
  <c r="P400" i="4"/>
  <c r="Y868" i="4"/>
  <c r="Y987" i="4"/>
  <c r="Y988" i="4"/>
  <c r="W995" i="4"/>
  <c r="JQ81" i="8"/>
  <c r="JQ86" i="8"/>
  <c r="JQ82" i="8"/>
  <c r="AT233" i="11"/>
  <c r="RH74" i="8"/>
  <c r="RH84" i="8"/>
  <c r="RH73" i="8"/>
  <c r="RH83" i="8"/>
  <c r="SV75" i="8"/>
  <c r="SV85" i="8"/>
  <c r="DS63" i="8"/>
  <c r="DR64" i="8"/>
  <c r="DR65" i="8"/>
  <c r="AH35" i="8"/>
  <c r="AG37" i="8"/>
  <c r="AG36" i="8"/>
  <c r="GI2" i="7"/>
  <c r="GH38" i="7"/>
  <c r="CL23" i="7"/>
  <c r="AA411" i="4"/>
  <c r="AA413" i="4"/>
  <c r="AM623" i="4"/>
  <c r="Y875" i="4"/>
  <c r="Y991" i="4"/>
  <c r="Z868" i="4"/>
  <c r="Z987" i="4"/>
  <c r="Z988" i="4"/>
  <c r="Z875" i="4"/>
  <c r="AC998" i="4"/>
  <c r="AB958" i="4"/>
  <c r="AC986" i="4"/>
  <c r="V995" i="4"/>
  <c r="X999" i="4"/>
  <c r="V1003" i="4"/>
  <c r="AC954" i="4"/>
  <c r="AB990" i="4"/>
  <c r="Y999" i="4"/>
  <c r="Y1002" i="4"/>
  <c r="AC966" i="4"/>
  <c r="X991" i="4"/>
  <c r="AC906" i="4"/>
  <c r="AB898" i="4"/>
  <c r="AA867" i="4"/>
  <c r="Z881" i="4"/>
  <c r="Z882" i="4"/>
  <c r="AC894" i="4"/>
  <c r="GG149" i="8"/>
  <c r="GF151" i="8"/>
  <c r="GF150" i="8"/>
  <c r="HD18" i="8"/>
  <c r="HC19" i="8"/>
  <c r="HC20" i="8"/>
  <c r="EL133" i="7"/>
  <c r="AH300" i="11"/>
  <c r="EA131" i="7"/>
  <c r="X167" i="10"/>
  <c r="AK47" i="7"/>
  <c r="AJ50" i="7"/>
  <c r="F1082" i="4"/>
  <c r="F1043" i="4"/>
  <c r="K1120" i="4"/>
  <c r="D1120" i="4"/>
  <c r="E1120" i="4"/>
  <c r="G1120" i="4"/>
  <c r="L1120" i="4"/>
  <c r="BO306" i="6"/>
  <c r="AT1139" i="4"/>
  <c r="J1120" i="4"/>
  <c r="F1120" i="4"/>
  <c r="N1120" i="4"/>
  <c r="D1043" i="4"/>
  <c r="M1120" i="4"/>
  <c r="AL670" i="4"/>
  <c r="BW670" i="4"/>
  <c r="CU248" i="6"/>
  <c r="I1120" i="4"/>
  <c r="H1120" i="4"/>
  <c r="N1074" i="4"/>
  <c r="N1082" i="4"/>
  <c r="K1112" i="4"/>
  <c r="I1082" i="4"/>
  <c r="G1035" i="4"/>
  <c r="H1043" i="4"/>
  <c r="D1035" i="4"/>
  <c r="H1082" i="4"/>
  <c r="M1082" i="4"/>
  <c r="M1035" i="4"/>
  <c r="E1112" i="4"/>
  <c r="E1043" i="4"/>
  <c r="F1112" i="4"/>
  <c r="D1082" i="4"/>
  <c r="G1112" i="4"/>
  <c r="J1082" i="4"/>
  <c r="J1035" i="4"/>
  <c r="J1043" i="4"/>
  <c r="N1035" i="4"/>
  <c r="F1035" i="4"/>
  <c r="K1043" i="4"/>
  <c r="I1112" i="4"/>
  <c r="I1043" i="4"/>
  <c r="L1074" i="4"/>
  <c r="D1112" i="4"/>
  <c r="D1074" i="4"/>
  <c r="H1112" i="4"/>
  <c r="H1035" i="4"/>
  <c r="C1043" i="4"/>
  <c r="L1082" i="4"/>
  <c r="J1074" i="4"/>
  <c r="N1112" i="4"/>
  <c r="K1074" i="4"/>
  <c r="K1082" i="4"/>
  <c r="K1035" i="4"/>
  <c r="L1043" i="4"/>
  <c r="G1043" i="4"/>
  <c r="H1074" i="4"/>
  <c r="M1112" i="4"/>
  <c r="M1074" i="4"/>
  <c r="E1074" i="4"/>
  <c r="E1035" i="4"/>
  <c r="C1074" i="4"/>
  <c r="C1082" i="4"/>
  <c r="C1112" i="4"/>
  <c r="J1112" i="4"/>
  <c r="N1043" i="4"/>
  <c r="F1074" i="4"/>
  <c r="M1043" i="4"/>
  <c r="I1074" i="4"/>
  <c r="I1035" i="4"/>
  <c r="G1082" i="4"/>
  <c r="G1074" i="4"/>
  <c r="L1112" i="4"/>
  <c r="L1035" i="4"/>
  <c r="E1082" i="4"/>
  <c r="C1035" i="4"/>
  <c r="AF890" i="4"/>
  <c r="AN611" i="4"/>
  <c r="AN623" i="4"/>
  <c r="AM460" i="4"/>
  <c r="AM462" i="4"/>
  <c r="AM611" i="4"/>
  <c r="CU164" i="6"/>
  <c r="CU177" i="6"/>
  <c r="AQ458" i="4"/>
  <c r="AO459" i="4"/>
  <c r="AC410" i="4"/>
  <c r="AE409" i="4"/>
  <c r="AD410" i="4"/>
  <c r="D16" i="1"/>
  <c r="AF409" i="4"/>
  <c r="AP459" i="4"/>
  <c r="AR458" i="4"/>
  <c r="CU176" i="6"/>
  <c r="CU182" i="6"/>
  <c r="CU156" i="6"/>
  <c r="CU160" i="6"/>
  <c r="CU163" i="6"/>
  <c r="CU183" i="6"/>
  <c r="CU158" i="6"/>
  <c r="CU159" i="6"/>
  <c r="CU162" i="6"/>
  <c r="CU179" i="6"/>
  <c r="CU178" i="6"/>
  <c r="CU161" i="6"/>
  <c r="CU180" i="6"/>
  <c r="AY409" i="4"/>
  <c r="AY410" i="4"/>
  <c r="BK409" i="4"/>
  <c r="BM409" i="4"/>
  <c r="AO409" i="4"/>
  <c r="AM410" i="4"/>
  <c r="AO457" i="4"/>
  <c r="AN460" i="4"/>
  <c r="BL458" i="4"/>
  <c r="BK458" i="4"/>
  <c r="AN410" i="4"/>
  <c r="AP409" i="4"/>
  <c r="AB350" i="4"/>
  <c r="AC347" i="4"/>
  <c r="BB458" i="4"/>
  <c r="AZ459" i="4"/>
  <c r="AZ409" i="4"/>
  <c r="BB409" i="4"/>
  <c r="AC408" i="4"/>
  <c r="AB411" i="4"/>
  <c r="AY459" i="4"/>
  <c r="BA458" i="4"/>
  <c r="BL410" i="4"/>
  <c r="BN409" i="4"/>
  <c r="CU184" i="6"/>
  <c r="CU181" i="6"/>
  <c r="CU175" i="6"/>
  <c r="CU157" i="6"/>
  <c r="GI140" i="7"/>
  <c r="GI150" i="7"/>
  <c r="GI199" i="7"/>
  <c r="GI208" i="7"/>
  <c r="GJ215" i="7"/>
  <c r="GI222" i="7"/>
  <c r="CA2" i="7"/>
  <c r="CB38" i="7"/>
  <c r="CB66" i="7"/>
  <c r="AQ156" i="10"/>
  <c r="AP154" i="10"/>
  <c r="AV162" i="10"/>
  <c r="AU160" i="10"/>
  <c r="EK106" i="7"/>
  <c r="AC640" i="4"/>
  <c r="AM159" i="10"/>
  <c r="AL157" i="10"/>
  <c r="GN157" i="7"/>
  <c r="GH150" i="7"/>
  <c r="LM184" i="8"/>
  <c r="LL186" i="8"/>
  <c r="LL185" i="8"/>
  <c r="AU86" i="10"/>
  <c r="AT85" i="10"/>
  <c r="AN195" i="14"/>
  <c r="AM1685" i="4"/>
  <c r="AN1685" i="4"/>
  <c r="AJ125" i="14"/>
  <c r="BW1165" i="4"/>
  <c r="BW1163" i="4"/>
  <c r="BW1164" i="4"/>
  <c r="W652" i="4"/>
  <c r="AA217" i="11"/>
  <c r="Y641" i="4"/>
  <c r="AO137" i="14"/>
  <c r="AN610" i="4"/>
  <c r="AO613" i="4"/>
  <c r="AM102" i="14"/>
  <c r="AO145" i="14"/>
  <c r="AO143" i="14"/>
  <c r="F170" i="2"/>
  <c r="AO114" i="14"/>
  <c r="AJ124" i="14"/>
  <c r="AO117" i="14"/>
  <c r="AO17" i="14"/>
  <c r="AO109" i="14"/>
  <c r="AO19" i="14"/>
  <c r="AO111" i="14"/>
  <c r="AN15" i="14"/>
  <c r="AN107" i="14"/>
  <c r="AP97" i="14"/>
  <c r="AL105" i="14"/>
  <c r="AO146" i="14"/>
  <c r="AO148" i="14"/>
  <c r="AO141" i="14"/>
  <c r="AO152" i="14"/>
  <c r="AO139" i="14"/>
  <c r="AO47" i="14"/>
  <c r="Y1388" i="4"/>
  <c r="Y1389" i="4"/>
  <c r="Y1391" i="4"/>
  <c r="AP81" i="14"/>
  <c r="AP79" i="14"/>
  <c r="AP51" i="14"/>
  <c r="AP49" i="14"/>
  <c r="AM297" i="14"/>
  <c r="AP193" i="14"/>
  <c r="AO77" i="14"/>
  <c r="EO101" i="7"/>
  <c r="EN104" i="7"/>
  <c r="F1084" i="4"/>
  <c r="F1085" i="4"/>
  <c r="M1085" i="4"/>
  <c r="M1084" i="4"/>
  <c r="N1122" i="4"/>
  <c r="N1123" i="4"/>
  <c r="H1045" i="4"/>
  <c r="H1046" i="4"/>
  <c r="L1084" i="4"/>
  <c r="L1085" i="4"/>
  <c r="F1045" i="4"/>
  <c r="F1046" i="4"/>
  <c r="L1045" i="4"/>
  <c r="L1046" i="4"/>
  <c r="I1046" i="4"/>
  <c r="I1045" i="4"/>
  <c r="C1084" i="4"/>
  <c r="C1085" i="4"/>
  <c r="M1122" i="4"/>
  <c r="M1123" i="4"/>
  <c r="K1045" i="4"/>
  <c r="K1046" i="4"/>
  <c r="J1084" i="4"/>
  <c r="J1085" i="4"/>
  <c r="H1122" i="4"/>
  <c r="H1123" i="4"/>
  <c r="N1045" i="4"/>
  <c r="N1046" i="4"/>
  <c r="G1123" i="4"/>
  <c r="G1122" i="4"/>
  <c r="E1122" i="4"/>
  <c r="E1123" i="4"/>
  <c r="D1045" i="4"/>
  <c r="D1046" i="4"/>
  <c r="K1123" i="4"/>
  <c r="K1122" i="4"/>
  <c r="L1122" i="4"/>
  <c r="L1123" i="4"/>
  <c r="I1085" i="4"/>
  <c r="I1084" i="4"/>
  <c r="J1122" i="4"/>
  <c r="J1123" i="4"/>
  <c r="E1046" i="4"/>
  <c r="E1045" i="4"/>
  <c r="H1084" i="4"/>
  <c r="H1085" i="4"/>
  <c r="D1084" i="4"/>
  <c r="D1085" i="4"/>
  <c r="I1122" i="4"/>
  <c r="I1123" i="4"/>
  <c r="M1046" i="4"/>
  <c r="M1045" i="4"/>
  <c r="C1046" i="4"/>
  <c r="C1045" i="4"/>
  <c r="G1084" i="4"/>
  <c r="G1085" i="4"/>
  <c r="C1122" i="4"/>
  <c r="C1123" i="4"/>
  <c r="E1085" i="4"/>
  <c r="E1084" i="4"/>
  <c r="K1084" i="4"/>
  <c r="K1085" i="4"/>
  <c r="D1122" i="4"/>
  <c r="D1123" i="4"/>
  <c r="J1045" i="4"/>
  <c r="J1046" i="4"/>
  <c r="F1122" i="4"/>
  <c r="F1123" i="4"/>
  <c r="G1045" i="4"/>
  <c r="G1046" i="4"/>
  <c r="N1084" i="4"/>
  <c r="N1085" i="4"/>
  <c r="U78" i="10"/>
  <c r="T76" i="10"/>
  <c r="JD49" i="8"/>
  <c r="AG91" i="11"/>
  <c r="AF69" i="10"/>
  <c r="AE67" i="10"/>
  <c r="AU74" i="10"/>
  <c r="AI60" i="10"/>
  <c r="AH68" i="10"/>
  <c r="AI65" i="10"/>
  <c r="AS75" i="10"/>
  <c r="AR73" i="10"/>
  <c r="AI71" i="10"/>
  <c r="Z1008" i="4"/>
  <c r="Z1009" i="4"/>
  <c r="Z1388" i="4"/>
  <c r="Z1389" i="4"/>
  <c r="Z1391" i="4"/>
  <c r="AB419" i="4"/>
  <c r="AB432" i="4"/>
  <c r="AD927" i="4"/>
  <c r="AM141" i="10"/>
  <c r="AL139" i="10"/>
  <c r="AH100" i="12"/>
  <c r="AH96" i="12"/>
  <c r="AH75" i="12"/>
  <c r="AH150" i="10"/>
  <c r="AG148" i="10"/>
  <c r="AG301" i="11"/>
  <c r="AI168" i="10"/>
  <c r="EM99" i="7"/>
  <c r="AG153" i="10"/>
  <c r="AF151" i="10"/>
  <c r="G25" i="10"/>
  <c r="Q400" i="4"/>
  <c r="E26" i="10"/>
  <c r="P401" i="4"/>
  <c r="D269" i="11"/>
  <c r="D125" i="2"/>
  <c r="P402" i="4"/>
  <c r="AD423" i="4"/>
  <c r="AD445" i="4"/>
  <c r="AE425" i="4"/>
  <c r="AE435" i="4"/>
  <c r="AA414" i="4"/>
  <c r="AC421" i="4"/>
  <c r="AC422" i="4"/>
  <c r="AA417" i="4"/>
  <c r="AA427" i="4"/>
  <c r="AM463" i="4"/>
  <c r="JR81" i="8"/>
  <c r="JR86" i="8"/>
  <c r="JR82" i="8"/>
  <c r="AU233" i="11"/>
  <c r="RI73" i="8"/>
  <c r="RI83" i="8"/>
  <c r="SW75" i="8"/>
  <c r="SW85" i="8"/>
  <c r="RI74" i="8"/>
  <c r="RI84" i="8"/>
  <c r="DT63" i="8"/>
  <c r="DS64" i="8"/>
  <c r="DS65" i="8"/>
  <c r="AI35" i="8"/>
  <c r="AH37" i="8"/>
  <c r="AH36" i="8"/>
  <c r="GJ2" i="7"/>
  <c r="GI38" i="7"/>
  <c r="CM23" i="7"/>
  <c r="Y992" i="4"/>
  <c r="Y993" i="4"/>
  <c r="Y994" i="4"/>
  <c r="Y1000" i="4"/>
  <c r="Y1001" i="4"/>
  <c r="Y1003" i="4"/>
  <c r="Z999" i="4"/>
  <c r="AD966" i="4"/>
  <c r="AD954" i="4"/>
  <c r="AC958" i="4"/>
  <c r="X994" i="4"/>
  <c r="X992" i="4"/>
  <c r="X993" i="4"/>
  <c r="AC990" i="4"/>
  <c r="X1002" i="4"/>
  <c r="X1000" i="4"/>
  <c r="X1001" i="4"/>
  <c r="AD986" i="4"/>
  <c r="AD998" i="4"/>
  <c r="Z991" i="4"/>
  <c r="AC898" i="4"/>
  <c r="AD906" i="4"/>
  <c r="AD894" i="4"/>
  <c r="GH149" i="8"/>
  <c r="GG151" i="8"/>
  <c r="GG150" i="8"/>
  <c r="HE18" i="8"/>
  <c r="HD20" i="8"/>
  <c r="HD19" i="8"/>
  <c r="EB131" i="7"/>
  <c r="Y167" i="10"/>
  <c r="EM133" i="7"/>
  <c r="AI300" i="11"/>
  <c r="AL47" i="7"/>
  <c r="AK50" i="7"/>
  <c r="BP306" i="6"/>
  <c r="AU1139" i="4"/>
  <c r="AN609" i="4"/>
  <c r="AO612" i="4"/>
  <c r="AG890" i="4"/>
  <c r="AO471" i="4"/>
  <c r="AO472" i="4"/>
  <c r="AY611" i="4"/>
  <c r="AY623" i="4"/>
  <c r="AP611" i="4"/>
  <c r="AP623" i="4"/>
  <c r="AP473" i="4"/>
  <c r="AP474" i="4"/>
  <c r="AO611" i="4"/>
  <c r="AO623" i="4"/>
  <c r="AM467" i="4"/>
  <c r="AM477" i="4"/>
  <c r="AZ611" i="4"/>
  <c r="AZ623" i="4"/>
  <c r="AM609" i="4"/>
  <c r="AM610" i="4"/>
  <c r="AN613" i="4"/>
  <c r="AN469" i="4"/>
  <c r="AN470" i="4"/>
  <c r="AQ475" i="4"/>
  <c r="AQ485" i="4"/>
  <c r="AT458" i="4"/>
  <c r="AR459" i="4"/>
  <c r="AE410" i="4"/>
  <c r="AG409" i="4"/>
  <c r="AH409" i="4"/>
  <c r="AF410" i="4"/>
  <c r="AS458" i="4"/>
  <c r="AQ459" i="4"/>
  <c r="BK410" i="4"/>
  <c r="BA409" i="4"/>
  <c r="BA410" i="4"/>
  <c r="AZ410" i="4"/>
  <c r="AR475" i="4"/>
  <c r="AP471" i="4"/>
  <c r="AN467" i="4"/>
  <c r="AO469" i="4"/>
  <c r="AQ473" i="4"/>
  <c r="AN462" i="4"/>
  <c r="BM458" i="4"/>
  <c r="BK459" i="4"/>
  <c r="AP457" i="4"/>
  <c r="AO460" i="4"/>
  <c r="BA459" i="4"/>
  <c r="BC458" i="4"/>
  <c r="AC419" i="4"/>
  <c r="AF425" i="4"/>
  <c r="AB417" i="4"/>
  <c r="AD421" i="4"/>
  <c r="AE423" i="4"/>
  <c r="AB413" i="4"/>
  <c r="AB414" i="4"/>
  <c r="BB459" i="4"/>
  <c r="BD458" i="4"/>
  <c r="AR409" i="4"/>
  <c r="AP410" i="4"/>
  <c r="BN458" i="4"/>
  <c r="BL459" i="4"/>
  <c r="AD408" i="4"/>
  <c r="D32" i="1"/>
  <c r="AC411" i="4"/>
  <c r="AC350" i="4"/>
  <c r="AD347" i="4"/>
  <c r="AO410" i="4"/>
  <c r="AQ409" i="4"/>
  <c r="BO409" i="4"/>
  <c r="BM410" i="4"/>
  <c r="BP409" i="4"/>
  <c r="BN410" i="4"/>
  <c r="BD409" i="4"/>
  <c r="BB410" i="4"/>
  <c r="J45" i="5"/>
  <c r="CI129" i="6"/>
  <c r="I45" i="5"/>
  <c r="BW129" i="6"/>
  <c r="H45" i="5"/>
  <c r="BK129" i="6"/>
  <c r="J44" i="5"/>
  <c r="CI112" i="6"/>
  <c r="I44" i="5"/>
  <c r="BW112" i="6"/>
  <c r="H44" i="5"/>
  <c r="BK112" i="6"/>
  <c r="G44" i="5"/>
  <c r="AY112" i="6"/>
  <c r="F44" i="5"/>
  <c r="AM112" i="6"/>
  <c r="E44" i="5"/>
  <c r="AA111" i="6"/>
  <c r="C296" i="4"/>
  <c r="B108" i="6"/>
  <c r="AA348" i="4"/>
  <c r="B107" i="6"/>
  <c r="AB348" i="4"/>
  <c r="I37" i="5"/>
  <c r="J37" i="5"/>
  <c r="H37" i="5"/>
  <c r="H41" i="5"/>
  <c r="G36" i="5"/>
  <c r="H36" i="5"/>
  <c r="I36" i="5"/>
  <c r="J36" i="5"/>
  <c r="F36" i="5"/>
  <c r="AH98" i="6"/>
  <c r="J297" i="4"/>
  <c r="J298" i="4"/>
  <c r="AI98" i="6"/>
  <c r="K297" i="4"/>
  <c r="K298" i="4"/>
  <c r="AJ98" i="6"/>
  <c r="L297" i="4"/>
  <c r="L298" i="4"/>
  <c r="AK98" i="6"/>
  <c r="M297" i="4"/>
  <c r="M298" i="4"/>
  <c r="AL98" i="6"/>
  <c r="N297" i="4"/>
  <c r="N298" i="4"/>
  <c r="AG98" i="6"/>
  <c r="I297" i="4"/>
  <c r="I298" i="4"/>
  <c r="AB98" i="6"/>
  <c r="D297" i="4"/>
  <c r="D298" i="4"/>
  <c r="AC98" i="6"/>
  <c r="E297" i="4"/>
  <c r="E298" i="4"/>
  <c r="AD98" i="6"/>
  <c r="F297" i="4"/>
  <c r="F298" i="4"/>
  <c r="AE98" i="6"/>
  <c r="G297" i="4"/>
  <c r="G298" i="4"/>
  <c r="AF98" i="6"/>
  <c r="H297" i="4"/>
  <c r="H298" i="4"/>
  <c r="AA98" i="6"/>
  <c r="V98" i="6"/>
  <c r="W98" i="6"/>
  <c r="X98" i="6"/>
  <c r="Y98" i="6"/>
  <c r="Z98" i="6"/>
  <c r="U98" i="6"/>
  <c r="P98" i="6"/>
  <c r="Q98" i="6"/>
  <c r="R98" i="6"/>
  <c r="S98" i="6"/>
  <c r="T98" i="6"/>
  <c r="O98" i="6"/>
  <c r="J98" i="6"/>
  <c r="K98" i="6"/>
  <c r="L98" i="6"/>
  <c r="M98" i="6"/>
  <c r="N98" i="6"/>
  <c r="I98" i="6"/>
  <c r="D98" i="6"/>
  <c r="E98" i="6"/>
  <c r="F98" i="6"/>
  <c r="G98" i="6"/>
  <c r="H98" i="6"/>
  <c r="C98" i="6"/>
  <c r="BK94" i="6"/>
  <c r="BK93" i="6"/>
  <c r="BK92" i="6"/>
  <c r="BK88" i="6"/>
  <c r="AM221" i="4"/>
  <c r="AM85" i="6"/>
  <c r="AM84" i="6"/>
  <c r="AM83" i="6"/>
  <c r="AM79" i="6"/>
  <c r="O154" i="4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BG76" i="6"/>
  <c r="BH76" i="6"/>
  <c r="BI76" i="6"/>
  <c r="BJ76" i="6"/>
  <c r="BK76" i="6"/>
  <c r="BL76" i="6"/>
  <c r="BM76" i="6"/>
  <c r="BN76" i="6"/>
  <c r="BO76" i="6"/>
  <c r="BP76" i="6"/>
  <c r="BQ76" i="6"/>
  <c r="BR76" i="6"/>
  <c r="BS76" i="6"/>
  <c r="BT76" i="6"/>
  <c r="BU76" i="6"/>
  <c r="BV76" i="6"/>
  <c r="BW76" i="6"/>
  <c r="BX76" i="6"/>
  <c r="BY76" i="6"/>
  <c r="BZ76" i="6"/>
  <c r="CA76" i="6"/>
  <c r="CB76" i="6"/>
  <c r="CC76" i="6"/>
  <c r="CD76" i="6"/>
  <c r="CE76" i="6"/>
  <c r="CF76" i="6"/>
  <c r="CG76" i="6"/>
  <c r="CH76" i="6"/>
  <c r="CI76" i="6"/>
  <c r="CJ76" i="6"/>
  <c r="CK76" i="6"/>
  <c r="CL76" i="6"/>
  <c r="CM76" i="6"/>
  <c r="CN76" i="6"/>
  <c r="CO76" i="6"/>
  <c r="CP76" i="6"/>
  <c r="CQ76" i="6"/>
  <c r="CR76" i="6"/>
  <c r="CS76" i="6"/>
  <c r="CT76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BQ75" i="6"/>
  <c r="BR75" i="6"/>
  <c r="BS75" i="6"/>
  <c r="BT75" i="6"/>
  <c r="BU75" i="6"/>
  <c r="BV75" i="6"/>
  <c r="BW75" i="6"/>
  <c r="BX75" i="6"/>
  <c r="BY75" i="6"/>
  <c r="BZ75" i="6"/>
  <c r="CA75" i="6"/>
  <c r="CB75" i="6"/>
  <c r="CC75" i="6"/>
  <c r="CD75" i="6"/>
  <c r="CE75" i="6"/>
  <c r="CF75" i="6"/>
  <c r="CG75" i="6"/>
  <c r="CH75" i="6"/>
  <c r="CI75" i="6"/>
  <c r="CJ75" i="6"/>
  <c r="CK75" i="6"/>
  <c r="CL75" i="6"/>
  <c r="CM75" i="6"/>
  <c r="CN75" i="6"/>
  <c r="CO75" i="6"/>
  <c r="CP75" i="6"/>
  <c r="CQ75" i="6"/>
  <c r="CR75" i="6"/>
  <c r="CS75" i="6"/>
  <c r="CT75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BF74" i="6"/>
  <c r="BG74" i="6"/>
  <c r="BH74" i="6"/>
  <c r="BI74" i="6"/>
  <c r="BJ74" i="6"/>
  <c r="BK74" i="6"/>
  <c r="BL74" i="6"/>
  <c r="BM74" i="6"/>
  <c r="BN74" i="6"/>
  <c r="BO74" i="6"/>
  <c r="BP74" i="6"/>
  <c r="BQ74" i="6"/>
  <c r="BR74" i="6"/>
  <c r="BS74" i="6"/>
  <c r="BT74" i="6"/>
  <c r="BU74" i="6"/>
  <c r="BV74" i="6"/>
  <c r="BW74" i="6"/>
  <c r="BX74" i="6"/>
  <c r="BY74" i="6"/>
  <c r="BZ74" i="6"/>
  <c r="CA74" i="6"/>
  <c r="CB74" i="6"/>
  <c r="CC74" i="6"/>
  <c r="CD74" i="6"/>
  <c r="CE74" i="6"/>
  <c r="CF74" i="6"/>
  <c r="CG74" i="6"/>
  <c r="CH74" i="6"/>
  <c r="CI74" i="6"/>
  <c r="CJ74" i="6"/>
  <c r="CK74" i="6"/>
  <c r="CL74" i="6"/>
  <c r="CM74" i="6"/>
  <c r="CN74" i="6"/>
  <c r="CO74" i="6"/>
  <c r="CP74" i="6"/>
  <c r="CQ74" i="6"/>
  <c r="CR74" i="6"/>
  <c r="CS74" i="6"/>
  <c r="CT74" i="6"/>
  <c r="AA70" i="6"/>
  <c r="C87" i="4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CC67" i="6"/>
  <c r="CD67" i="6"/>
  <c r="CE67" i="6"/>
  <c r="CF67" i="6"/>
  <c r="CG67" i="6"/>
  <c r="CH67" i="6"/>
  <c r="CI67" i="6"/>
  <c r="CJ67" i="6"/>
  <c r="CK67" i="6"/>
  <c r="CL67" i="6"/>
  <c r="CM67" i="6"/>
  <c r="CN67" i="6"/>
  <c r="CO67" i="6"/>
  <c r="CP67" i="6"/>
  <c r="CQ67" i="6"/>
  <c r="CR67" i="6"/>
  <c r="CS67" i="6"/>
  <c r="CT67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BQ66" i="6"/>
  <c r="BR66" i="6"/>
  <c r="BS66" i="6"/>
  <c r="BT66" i="6"/>
  <c r="BU66" i="6"/>
  <c r="BV66" i="6"/>
  <c r="BW66" i="6"/>
  <c r="BX66" i="6"/>
  <c r="BY66" i="6"/>
  <c r="BZ66" i="6"/>
  <c r="CA66" i="6"/>
  <c r="CB66" i="6"/>
  <c r="CC66" i="6"/>
  <c r="CD66" i="6"/>
  <c r="CE66" i="6"/>
  <c r="CF66" i="6"/>
  <c r="CG66" i="6"/>
  <c r="CH66" i="6"/>
  <c r="CI66" i="6"/>
  <c r="CJ66" i="6"/>
  <c r="CK66" i="6"/>
  <c r="CL66" i="6"/>
  <c r="CM66" i="6"/>
  <c r="CN66" i="6"/>
  <c r="CO66" i="6"/>
  <c r="CP66" i="6"/>
  <c r="CQ66" i="6"/>
  <c r="CR66" i="6"/>
  <c r="CS66" i="6"/>
  <c r="CT66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BQ65" i="6"/>
  <c r="BR65" i="6"/>
  <c r="BS65" i="6"/>
  <c r="BT65" i="6"/>
  <c r="BU65" i="6"/>
  <c r="BV65" i="6"/>
  <c r="BW65" i="6"/>
  <c r="BX65" i="6"/>
  <c r="BY65" i="6"/>
  <c r="BZ65" i="6"/>
  <c r="CA65" i="6"/>
  <c r="CB65" i="6"/>
  <c r="CC65" i="6"/>
  <c r="CD65" i="6"/>
  <c r="CE65" i="6"/>
  <c r="CF65" i="6"/>
  <c r="CG65" i="6"/>
  <c r="CH65" i="6"/>
  <c r="CI65" i="6"/>
  <c r="CJ65" i="6"/>
  <c r="CK65" i="6"/>
  <c r="CL65" i="6"/>
  <c r="CM65" i="6"/>
  <c r="CN65" i="6"/>
  <c r="CO65" i="6"/>
  <c r="CP65" i="6"/>
  <c r="CQ65" i="6"/>
  <c r="CR65" i="6"/>
  <c r="CS65" i="6"/>
  <c r="CT65" i="6"/>
  <c r="AA61" i="6"/>
  <c r="C17" i="4"/>
  <c r="K33" i="5"/>
  <c r="K34" i="5"/>
  <c r="K35" i="5"/>
  <c r="K38" i="5"/>
  <c r="K39" i="5"/>
  <c r="K42" i="5"/>
  <c r="K43" i="5"/>
  <c r="K53" i="5"/>
  <c r="K54" i="5"/>
  <c r="K55" i="5"/>
  <c r="J26" i="5"/>
  <c r="I26" i="5"/>
  <c r="H25" i="5"/>
  <c r="I25" i="5"/>
  <c r="J25" i="5"/>
  <c r="G25" i="5"/>
  <c r="G24" i="5"/>
  <c r="H24" i="5"/>
  <c r="I24" i="5"/>
  <c r="J24" i="5"/>
  <c r="F24" i="5"/>
  <c r="K21" i="5"/>
  <c r="K22" i="5"/>
  <c r="K27" i="5"/>
  <c r="K28" i="5"/>
  <c r="G23" i="5"/>
  <c r="H23" i="5"/>
  <c r="I23" i="5"/>
  <c r="J23" i="5"/>
  <c r="AB420" i="4"/>
  <c r="AN159" i="10"/>
  <c r="AM157" i="10"/>
  <c r="AW162" i="10"/>
  <c r="AV160" i="10"/>
  <c r="BZ2" i="7"/>
  <c r="CA66" i="7"/>
  <c r="CA38" i="7"/>
  <c r="GJ140" i="7"/>
  <c r="GJ150" i="7"/>
  <c r="GJ199" i="7"/>
  <c r="GJ208" i="7"/>
  <c r="GK215" i="7"/>
  <c r="GH164" i="7"/>
  <c r="GI164" i="7"/>
  <c r="GJ164" i="7"/>
  <c r="GK164" i="7"/>
  <c r="GL164" i="7"/>
  <c r="GM164" i="7"/>
  <c r="AD640" i="4"/>
  <c r="EL106" i="7"/>
  <c r="AR156" i="10"/>
  <c r="AQ154" i="10"/>
  <c r="AU85" i="10"/>
  <c r="AV86" i="10"/>
  <c r="LN184" i="8"/>
  <c r="LM186" i="8"/>
  <c r="LM185" i="8"/>
  <c r="AO195" i="14"/>
  <c r="AK125" i="14"/>
  <c r="AY1685" i="4"/>
  <c r="AO1685" i="4"/>
  <c r="AZ1685" i="4"/>
  <c r="AP1685" i="4"/>
  <c r="AN102" i="14"/>
  <c r="Z641" i="4"/>
  <c r="X652" i="4"/>
  <c r="AP146" i="14"/>
  <c r="AP609" i="4"/>
  <c r="AQ612" i="4"/>
  <c r="AO610" i="4"/>
  <c r="AP613" i="4"/>
  <c r="AY610" i="4"/>
  <c r="AZ613" i="4"/>
  <c r="AB217" i="11"/>
  <c r="AZ610" i="4"/>
  <c r="BA613" i="4"/>
  <c r="AP114" i="14"/>
  <c r="AP145" i="14"/>
  <c r="AP117" i="14"/>
  <c r="AP19" i="14"/>
  <c r="AP111" i="14"/>
  <c r="AM105" i="14"/>
  <c r="AP148" i="14"/>
  <c r="AP137" i="14"/>
  <c r="AP17" i="14"/>
  <c r="AP109" i="14"/>
  <c r="AP152" i="14"/>
  <c r="AP139" i="14"/>
  <c r="AQ97" i="14"/>
  <c r="AP143" i="14"/>
  <c r="AP141" i="14"/>
  <c r="AO15" i="14"/>
  <c r="AO107" i="14"/>
  <c r="AK124" i="14"/>
  <c r="F17" i="1"/>
  <c r="AP77" i="14"/>
  <c r="AP47" i="14"/>
  <c r="AQ79" i="14"/>
  <c r="AQ81" i="14"/>
  <c r="AN297" i="14"/>
  <c r="AQ193" i="14"/>
  <c r="AQ51" i="14"/>
  <c r="AQ49" i="14"/>
  <c r="EP101" i="7"/>
  <c r="EO104" i="7"/>
  <c r="AB443" i="4"/>
  <c r="V78" i="10"/>
  <c r="U76" i="10"/>
  <c r="AI68" i="10"/>
  <c r="AJ60" i="10"/>
  <c r="AV74" i="10"/>
  <c r="JE49" i="8"/>
  <c r="AH91" i="11"/>
  <c r="AJ71" i="10"/>
  <c r="AT75" i="10"/>
  <c r="AS73" i="10"/>
  <c r="AJ65" i="10"/>
  <c r="AG69" i="10"/>
  <c r="AF67" i="10"/>
  <c r="AE927" i="4"/>
  <c r="AD434" i="4"/>
  <c r="AD424" i="4"/>
  <c r="AI100" i="12"/>
  <c r="AI96" i="12"/>
  <c r="AI75" i="12"/>
  <c r="AH301" i="11"/>
  <c r="AI150" i="10"/>
  <c r="AH148" i="10"/>
  <c r="AH153" i="10"/>
  <c r="AG151" i="10"/>
  <c r="AJ168" i="10"/>
  <c r="EN99" i="7"/>
  <c r="AN141" i="10"/>
  <c r="AM139" i="10"/>
  <c r="F26" i="10"/>
  <c r="Q402" i="4"/>
  <c r="Q401" i="4"/>
  <c r="E269" i="11"/>
  <c r="H25" i="10"/>
  <c r="R400" i="4"/>
  <c r="AE446" i="4"/>
  <c r="P26" i="11"/>
  <c r="P25" i="11"/>
  <c r="AA27" i="11"/>
  <c r="O26" i="11"/>
  <c r="AC433" i="4"/>
  <c r="AC444" i="4"/>
  <c r="AA431" i="4"/>
  <c r="AA437" i="4"/>
  <c r="AA442" i="4"/>
  <c r="AA448" i="4"/>
  <c r="O14" i="12"/>
  <c r="AA418" i="4"/>
  <c r="AA428" i="4"/>
  <c r="AA453" i="4"/>
  <c r="JS81" i="8"/>
  <c r="JS86" i="8"/>
  <c r="JS82" i="8"/>
  <c r="AV233" i="11"/>
  <c r="SX75" i="8"/>
  <c r="SX85" i="8"/>
  <c r="RJ74" i="8"/>
  <c r="RJ84" i="8"/>
  <c r="RJ73" i="8"/>
  <c r="RJ83" i="8"/>
  <c r="DU63" i="8"/>
  <c r="DT65" i="8"/>
  <c r="DT64" i="8"/>
  <c r="AJ35" i="8"/>
  <c r="AI37" i="8"/>
  <c r="AI36" i="8"/>
  <c r="GK2" i="7"/>
  <c r="GJ38" i="7"/>
  <c r="CN23" i="7"/>
  <c r="Y995" i="4"/>
  <c r="AY609" i="4"/>
  <c r="AZ612" i="4"/>
  <c r="X1003" i="4"/>
  <c r="Z994" i="4"/>
  <c r="Z992" i="4"/>
  <c r="Z993" i="4"/>
  <c r="X995" i="4"/>
  <c r="Z1002" i="4"/>
  <c r="Z1000" i="4"/>
  <c r="Z1001" i="4"/>
  <c r="AE998" i="4"/>
  <c r="AD958" i="4"/>
  <c r="AE966" i="4"/>
  <c r="AE986" i="4"/>
  <c r="AD990" i="4"/>
  <c r="AE954" i="4"/>
  <c r="AE906" i="4"/>
  <c r="AE894" i="4"/>
  <c r="AD898" i="4"/>
  <c r="GI149" i="8"/>
  <c r="GH151" i="8"/>
  <c r="GH150" i="8"/>
  <c r="HF18" i="8"/>
  <c r="HE20" i="8"/>
  <c r="HE19" i="8"/>
  <c r="EC131" i="7"/>
  <c r="Z167" i="10"/>
  <c r="EN133" i="7"/>
  <c r="AJ300" i="11"/>
  <c r="AM47" i="7"/>
  <c r="AL50" i="7"/>
  <c r="BQ306" i="6"/>
  <c r="AV1139" i="4"/>
  <c r="AM468" i="4"/>
  <c r="AM478" i="4"/>
  <c r="AM464" i="4"/>
  <c r="AM495" i="4"/>
  <c r="AM501" i="4"/>
  <c r="AA15" i="12"/>
  <c r="AO609" i="4"/>
  <c r="AP612" i="4"/>
  <c r="AO483" i="4"/>
  <c r="AO497" i="4"/>
  <c r="AH890" i="4"/>
  <c r="AP484" i="4"/>
  <c r="AN482" i="4"/>
  <c r="AN496" i="4"/>
  <c r="AZ609" i="4"/>
  <c r="BA612" i="4"/>
  <c r="BC409" i="4"/>
  <c r="BE409" i="4"/>
  <c r="AP610" i="4"/>
  <c r="AQ613" i="4"/>
  <c r="AP498" i="4"/>
  <c r="AM481" i="4"/>
  <c r="AM487" i="4"/>
  <c r="AQ611" i="4"/>
  <c r="AQ623" i="4"/>
  <c r="BK611" i="4"/>
  <c r="BK623" i="4"/>
  <c r="AR611" i="4"/>
  <c r="AR623" i="4"/>
  <c r="BL611" i="4"/>
  <c r="BL623" i="4"/>
  <c r="BB611" i="4"/>
  <c r="BB623" i="4"/>
  <c r="BA611" i="4"/>
  <c r="BA623" i="4"/>
  <c r="AN612" i="4"/>
  <c r="AM614" i="4"/>
  <c r="AQ499" i="4"/>
  <c r="C88" i="4"/>
  <c r="D88" i="4"/>
  <c r="E88" i="4"/>
  <c r="F88" i="4"/>
  <c r="G88" i="4"/>
  <c r="H88" i="4"/>
  <c r="I88" i="4"/>
  <c r="J88" i="4"/>
  <c r="K88" i="4"/>
  <c r="L88" i="4"/>
  <c r="M88" i="4"/>
  <c r="N88" i="4"/>
  <c r="K37" i="5"/>
  <c r="K26" i="5"/>
  <c r="AA349" i="4"/>
  <c r="AC348" i="4"/>
  <c r="AJ409" i="4"/>
  <c r="AH410" i="4"/>
  <c r="AV458" i="4"/>
  <c r="AT459" i="4"/>
  <c r="AU458" i="4"/>
  <c r="AS459" i="4"/>
  <c r="AB349" i="4"/>
  <c r="AB352" i="4"/>
  <c r="AD348" i="4"/>
  <c r="AG410" i="4"/>
  <c r="AI409" i="4"/>
  <c r="AN85" i="6"/>
  <c r="BL93" i="6"/>
  <c r="C18" i="4"/>
  <c r="D17" i="4"/>
  <c r="E17" i="4"/>
  <c r="F17" i="4"/>
  <c r="G17" i="4"/>
  <c r="H17" i="4"/>
  <c r="I17" i="4"/>
  <c r="J17" i="4"/>
  <c r="K17" i="4"/>
  <c r="L17" i="4"/>
  <c r="M17" i="4"/>
  <c r="N17" i="4"/>
  <c r="O155" i="4"/>
  <c r="P155" i="4"/>
  <c r="Q155" i="4"/>
  <c r="R155" i="4"/>
  <c r="S155" i="4"/>
  <c r="T155" i="4"/>
  <c r="U155" i="4"/>
  <c r="V155" i="4"/>
  <c r="W155" i="4"/>
  <c r="X155" i="4"/>
  <c r="Y155" i="4"/>
  <c r="Z155" i="4"/>
  <c r="P154" i="4"/>
  <c r="AN83" i="6"/>
  <c r="BL94" i="6"/>
  <c r="AM222" i="4"/>
  <c r="AN222" i="4"/>
  <c r="AO222" i="4"/>
  <c r="AP222" i="4"/>
  <c r="AQ222" i="4"/>
  <c r="AR222" i="4"/>
  <c r="AS222" i="4"/>
  <c r="AT222" i="4"/>
  <c r="AU222" i="4"/>
  <c r="AV222" i="4"/>
  <c r="AW222" i="4"/>
  <c r="AX222" i="4"/>
  <c r="AN221" i="4"/>
  <c r="AO221" i="4"/>
  <c r="AP221" i="4"/>
  <c r="C40" i="5"/>
  <c r="D101" i="6"/>
  <c r="D40" i="5"/>
  <c r="Z101" i="6"/>
  <c r="E40" i="5"/>
  <c r="AL101" i="6"/>
  <c r="C297" i="4"/>
  <c r="AN84" i="6"/>
  <c r="BL92" i="6"/>
  <c r="K25" i="5"/>
  <c r="K24" i="5"/>
  <c r="AN348" i="4"/>
  <c r="AM348" i="4"/>
  <c r="I41" i="5"/>
  <c r="CU71" i="6"/>
  <c r="D296" i="4"/>
  <c r="C299" i="4"/>
  <c r="AB427" i="4"/>
  <c r="AB418" i="4"/>
  <c r="AB428" i="4"/>
  <c r="AB453" i="4"/>
  <c r="AB431" i="4"/>
  <c r="AB437" i="4"/>
  <c r="AB442" i="4"/>
  <c r="BM459" i="4"/>
  <c r="BO458" i="4"/>
  <c r="AN463" i="4"/>
  <c r="AB27" i="11"/>
  <c r="AP472" i="4"/>
  <c r="AP483" i="4"/>
  <c r="AP497" i="4"/>
  <c r="AE347" i="4"/>
  <c r="AD350" i="4"/>
  <c r="D30" i="1"/>
  <c r="AF423" i="4"/>
  <c r="AD419" i="4"/>
  <c r="AE421" i="4"/>
  <c r="AC417" i="4"/>
  <c r="AG425" i="4"/>
  <c r="AC413" i="4"/>
  <c r="AC414" i="4"/>
  <c r="BN459" i="4"/>
  <c r="BP458" i="4"/>
  <c r="AF435" i="4"/>
  <c r="AF446" i="4"/>
  <c r="BC459" i="4"/>
  <c r="BE458" i="4"/>
  <c r="AO467" i="4"/>
  <c r="AS475" i="4"/>
  <c r="AQ471" i="4"/>
  <c r="AR473" i="4"/>
  <c r="AP469" i="4"/>
  <c r="AO462" i="4"/>
  <c r="AO463" i="4"/>
  <c r="AC27" i="11"/>
  <c r="AQ474" i="4"/>
  <c r="AQ484" i="4"/>
  <c r="AQ498" i="4"/>
  <c r="AR499" i="4"/>
  <c r="AR485" i="4"/>
  <c r="K44" i="5"/>
  <c r="K45" i="5"/>
  <c r="AS409" i="4"/>
  <c r="AQ410" i="4"/>
  <c r="AE408" i="4"/>
  <c r="AD411" i="4"/>
  <c r="AT409" i="4"/>
  <c r="AR410" i="4"/>
  <c r="F16" i="1"/>
  <c r="AE424" i="4"/>
  <c r="AE434" i="4"/>
  <c r="AE445" i="4"/>
  <c r="AC420" i="4"/>
  <c r="AC432" i="4"/>
  <c r="AC443" i="4"/>
  <c r="AQ457" i="4"/>
  <c r="AP460" i="4"/>
  <c r="AO470" i="4"/>
  <c r="AO496" i="4"/>
  <c r="AO482" i="4"/>
  <c r="BF458" i="4"/>
  <c r="BD459" i="4"/>
  <c r="AD422" i="4"/>
  <c r="AD444" i="4"/>
  <c r="AD433" i="4"/>
  <c r="AN477" i="4"/>
  <c r="AN468" i="4"/>
  <c r="AN478" i="4"/>
  <c r="AN495" i="4"/>
  <c r="AN481" i="4"/>
  <c r="BO410" i="4"/>
  <c r="BQ409" i="4"/>
  <c r="BF409" i="4"/>
  <c r="BD410" i="4"/>
  <c r="BR409" i="4"/>
  <c r="BP410" i="4"/>
  <c r="D87" i="4"/>
  <c r="K36" i="5"/>
  <c r="CI58" i="6"/>
  <c r="CI57" i="6"/>
  <c r="CI56" i="6"/>
  <c r="CI55" i="6"/>
  <c r="CI54" i="6"/>
  <c r="CI53" i="6"/>
  <c r="CI52" i="6"/>
  <c r="CI51" i="6"/>
  <c r="CI50" i="6"/>
  <c r="BW58" i="6"/>
  <c r="BW57" i="6"/>
  <c r="BW56" i="6"/>
  <c r="BW55" i="6"/>
  <c r="BW54" i="6"/>
  <c r="BW53" i="6"/>
  <c r="BW52" i="6"/>
  <c r="BW51" i="6"/>
  <c r="BW50" i="6"/>
  <c r="BK58" i="6"/>
  <c r="BK57" i="6"/>
  <c r="BK56" i="6"/>
  <c r="BK55" i="6"/>
  <c r="BK54" i="6"/>
  <c r="BK53" i="6"/>
  <c r="BK52" i="6"/>
  <c r="BK51" i="6"/>
  <c r="BK50" i="6"/>
  <c r="AY58" i="6"/>
  <c r="AY57" i="6"/>
  <c r="AY56" i="6"/>
  <c r="AY55" i="6"/>
  <c r="AY54" i="6"/>
  <c r="AY53" i="6"/>
  <c r="AY52" i="6"/>
  <c r="AY51" i="6"/>
  <c r="AY50" i="6"/>
  <c r="AM58" i="6"/>
  <c r="AM57" i="6"/>
  <c r="AM56" i="6"/>
  <c r="AM55" i="6"/>
  <c r="AM54" i="6"/>
  <c r="AM53" i="6"/>
  <c r="AM52" i="6"/>
  <c r="AM51" i="6"/>
  <c r="AM50" i="6"/>
  <c r="AA58" i="6"/>
  <c r="AB58" i="6"/>
  <c r="AC58" i="6"/>
  <c r="AD58" i="6"/>
  <c r="AE58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A53" i="6"/>
  <c r="AB53" i="6"/>
  <c r="AC53" i="6"/>
  <c r="AD53" i="6"/>
  <c r="AE53" i="6"/>
  <c r="AF53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A50" i="6"/>
  <c r="AB50" i="6"/>
  <c r="AC50" i="6"/>
  <c r="AD50" i="6"/>
  <c r="CI47" i="6"/>
  <c r="CI46" i="6"/>
  <c r="CI45" i="6"/>
  <c r="CI44" i="6"/>
  <c r="CI43" i="6"/>
  <c r="CI42" i="6"/>
  <c r="CI41" i="6"/>
  <c r="CI40" i="6"/>
  <c r="CI39" i="6"/>
  <c r="BW47" i="6"/>
  <c r="BW46" i="6"/>
  <c r="BW45" i="6"/>
  <c r="BW44" i="6"/>
  <c r="BW43" i="6"/>
  <c r="BW42" i="6"/>
  <c r="BW41" i="6"/>
  <c r="BW40" i="6"/>
  <c r="BW39" i="6"/>
  <c r="BK47" i="6"/>
  <c r="BK46" i="6"/>
  <c r="BK45" i="6"/>
  <c r="BK44" i="6"/>
  <c r="BK43" i="6"/>
  <c r="BK42" i="6"/>
  <c r="BK41" i="6"/>
  <c r="BK40" i="6"/>
  <c r="BK39" i="6"/>
  <c r="AY47" i="6"/>
  <c r="AY46" i="6"/>
  <c r="AY45" i="6"/>
  <c r="AY44" i="6"/>
  <c r="AY43" i="6"/>
  <c r="AY42" i="6"/>
  <c r="AY41" i="6"/>
  <c r="AY40" i="6"/>
  <c r="AY39" i="6"/>
  <c r="CU37" i="6"/>
  <c r="CU38" i="6"/>
  <c r="CU48" i="6"/>
  <c r="CU49" i="6"/>
  <c r="CU59" i="6"/>
  <c r="CU60" i="6"/>
  <c r="CU61" i="6"/>
  <c r="CU63" i="6"/>
  <c r="CU64" i="6"/>
  <c r="CU65" i="6"/>
  <c r="CU66" i="6"/>
  <c r="CU67" i="6"/>
  <c r="CU68" i="6"/>
  <c r="CU69" i="6"/>
  <c r="CU70" i="6"/>
  <c r="CU73" i="6"/>
  <c r="CU74" i="6"/>
  <c r="CU75" i="6"/>
  <c r="CU76" i="6"/>
  <c r="CU77" i="6"/>
  <c r="CU78" i="6"/>
  <c r="CU79" i="6"/>
  <c r="CU81" i="6"/>
  <c r="CU82" i="6"/>
  <c r="CU86" i="6"/>
  <c r="CU87" i="6"/>
  <c r="CU88" i="6"/>
  <c r="CU90" i="6"/>
  <c r="CU91" i="6"/>
  <c r="CU95" i="6"/>
  <c r="CU96" i="6"/>
  <c r="CU97" i="6"/>
  <c r="CU98" i="6"/>
  <c r="CU99" i="6"/>
  <c r="CU100" i="6"/>
  <c r="CU102" i="6"/>
  <c r="CU103" i="6"/>
  <c r="CU105" i="6"/>
  <c r="CU106" i="6"/>
  <c r="CU107" i="6"/>
  <c r="CU108" i="6"/>
  <c r="CU109" i="6"/>
  <c r="CU110" i="6"/>
  <c r="CU111" i="6"/>
  <c r="CU112" i="6"/>
  <c r="CU113" i="6"/>
  <c r="CU114" i="6"/>
  <c r="CU115" i="6"/>
  <c r="CU116" i="6"/>
  <c r="CU117" i="6"/>
  <c r="CU118" i="6"/>
  <c r="CU119" i="6"/>
  <c r="CU120" i="6"/>
  <c r="CU121" i="6"/>
  <c r="CU122" i="6"/>
  <c r="CU123" i="6"/>
  <c r="CU124" i="6"/>
  <c r="CU125" i="6"/>
  <c r="CU126" i="6"/>
  <c r="CU127" i="6"/>
  <c r="CU129" i="6"/>
  <c r="CU130" i="6"/>
  <c r="CU131" i="6"/>
  <c r="CU132" i="6"/>
  <c r="CU133" i="6"/>
  <c r="CU134" i="6"/>
  <c r="CU135" i="6"/>
  <c r="CU136" i="6"/>
  <c r="CU137" i="6"/>
  <c r="CU138" i="6"/>
  <c r="CU139" i="6"/>
  <c r="CU140" i="6"/>
  <c r="CU141" i="6"/>
  <c r="CU142" i="6"/>
  <c r="CU143" i="6"/>
  <c r="CU144" i="6"/>
  <c r="CU145" i="6"/>
  <c r="CU146" i="6"/>
  <c r="CU147" i="6"/>
  <c r="CU149" i="6"/>
  <c r="CU154" i="6"/>
  <c r="CU155" i="6"/>
  <c r="AM47" i="6"/>
  <c r="AN47" i="6"/>
  <c r="AO47" i="6"/>
  <c r="AP47" i="6"/>
  <c r="AQ47" i="6"/>
  <c r="AM46" i="6"/>
  <c r="AN46" i="6"/>
  <c r="AO46" i="6"/>
  <c r="AP46" i="6"/>
  <c r="AQ46" i="6"/>
  <c r="AR46" i="6"/>
  <c r="AS46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M43" i="6"/>
  <c r="AN43" i="6"/>
  <c r="AO43" i="6"/>
  <c r="AP43" i="6"/>
  <c r="AQ43" i="6"/>
  <c r="AM42" i="6"/>
  <c r="AN42" i="6"/>
  <c r="AO42" i="6"/>
  <c r="AP42" i="6"/>
  <c r="AQ42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M39" i="6"/>
  <c r="AN39" i="6"/>
  <c r="AO39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I30" i="6"/>
  <c r="CJ30" i="6"/>
  <c r="CK30" i="6"/>
  <c r="CL30" i="6"/>
  <c r="CM30" i="6"/>
  <c r="CN30" i="6"/>
  <c r="CO30" i="6"/>
  <c r="CP30" i="6"/>
  <c r="CQ30" i="6"/>
  <c r="CR30" i="6"/>
  <c r="CS30" i="6"/>
  <c r="CT30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I32" i="6"/>
  <c r="CJ32" i="6"/>
  <c r="CK32" i="6"/>
  <c r="CL32" i="6"/>
  <c r="CM32" i="6"/>
  <c r="CN32" i="6"/>
  <c r="CO32" i="6"/>
  <c r="CP32" i="6"/>
  <c r="CQ32" i="6"/>
  <c r="CR32" i="6"/>
  <c r="CS32" i="6"/>
  <c r="CT32" i="6"/>
  <c r="CI33" i="6"/>
  <c r="CJ33" i="6"/>
  <c r="CK33" i="6"/>
  <c r="CL33" i="6"/>
  <c r="CM33" i="6"/>
  <c r="CN33" i="6"/>
  <c r="CO33" i="6"/>
  <c r="CP33" i="6"/>
  <c r="CQ33" i="6"/>
  <c r="CR33" i="6"/>
  <c r="CS33" i="6"/>
  <c r="CT33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I35" i="6"/>
  <c r="CJ35" i="6"/>
  <c r="CK35" i="6"/>
  <c r="CL35" i="6"/>
  <c r="CM35" i="6"/>
  <c r="CN35" i="6"/>
  <c r="CO35" i="6"/>
  <c r="CP35" i="6"/>
  <c r="CQ35" i="6"/>
  <c r="CR35" i="6"/>
  <c r="CS35" i="6"/>
  <c r="CT35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I28" i="6"/>
  <c r="CJ28" i="6"/>
  <c r="CK28" i="6"/>
  <c r="CL28" i="6"/>
  <c r="CM28" i="6"/>
  <c r="CN28" i="6"/>
  <c r="CO28" i="6"/>
  <c r="CP28" i="6"/>
  <c r="CQ28" i="6"/>
  <c r="CR28" i="6"/>
  <c r="CS28" i="6"/>
  <c r="CT28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BW30" i="6"/>
  <c r="BX30" i="6"/>
  <c r="BY30" i="6"/>
  <c r="BZ30" i="6"/>
  <c r="CA30" i="6"/>
  <c r="CB30" i="6"/>
  <c r="CC30" i="6"/>
  <c r="CD30" i="6"/>
  <c r="CE30" i="6"/>
  <c r="CF30" i="6"/>
  <c r="CG30" i="6"/>
  <c r="CH30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BW32" i="6"/>
  <c r="BX32" i="6"/>
  <c r="BY32" i="6"/>
  <c r="BZ32" i="6"/>
  <c r="CA32" i="6"/>
  <c r="CB32" i="6"/>
  <c r="CC32" i="6"/>
  <c r="CD32" i="6"/>
  <c r="CE32" i="6"/>
  <c r="CF32" i="6"/>
  <c r="CG32" i="6"/>
  <c r="CH32" i="6"/>
  <c r="BW33" i="6"/>
  <c r="BX33" i="6"/>
  <c r="BY33" i="6"/>
  <c r="BZ33" i="6"/>
  <c r="CA33" i="6"/>
  <c r="CB33" i="6"/>
  <c r="CC33" i="6"/>
  <c r="CD33" i="6"/>
  <c r="CE33" i="6"/>
  <c r="CF33" i="6"/>
  <c r="CG33" i="6"/>
  <c r="CH33" i="6"/>
  <c r="BW34" i="6"/>
  <c r="BX34" i="6"/>
  <c r="BY34" i="6"/>
  <c r="BZ34" i="6"/>
  <c r="CA34" i="6"/>
  <c r="CB34" i="6"/>
  <c r="CC34" i="6"/>
  <c r="CD34" i="6"/>
  <c r="CE34" i="6"/>
  <c r="CF34" i="6"/>
  <c r="CG34" i="6"/>
  <c r="CH34" i="6"/>
  <c r="BW35" i="6"/>
  <c r="BX35" i="6"/>
  <c r="BY35" i="6"/>
  <c r="BZ35" i="6"/>
  <c r="CA35" i="6"/>
  <c r="CB35" i="6"/>
  <c r="CC35" i="6"/>
  <c r="CD35" i="6"/>
  <c r="CE35" i="6"/>
  <c r="CF35" i="6"/>
  <c r="CG35" i="6"/>
  <c r="CH35" i="6"/>
  <c r="BW36" i="6"/>
  <c r="BX36" i="6"/>
  <c r="BY36" i="6"/>
  <c r="BZ36" i="6"/>
  <c r="CA36" i="6"/>
  <c r="CB36" i="6"/>
  <c r="CC36" i="6"/>
  <c r="CD36" i="6"/>
  <c r="CE36" i="6"/>
  <c r="CF36" i="6"/>
  <c r="CG36" i="6"/>
  <c r="CH36" i="6"/>
  <c r="BW28" i="6"/>
  <c r="BX28" i="6"/>
  <c r="BY28" i="6"/>
  <c r="BZ28" i="6"/>
  <c r="CA28" i="6"/>
  <c r="CB28" i="6"/>
  <c r="CC28" i="6"/>
  <c r="CD28" i="6"/>
  <c r="CE28" i="6"/>
  <c r="CF28" i="6"/>
  <c r="CG28" i="6"/>
  <c r="CH28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K30" i="6"/>
  <c r="BL30" i="6"/>
  <c r="BM30" i="6"/>
  <c r="BN30" i="6"/>
  <c r="BO30" i="6"/>
  <c r="BP30" i="6"/>
  <c r="BQ30" i="6"/>
  <c r="BR30" i="6"/>
  <c r="BS30" i="6"/>
  <c r="BT30" i="6"/>
  <c r="BU30" i="6"/>
  <c r="BV30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K32" i="6"/>
  <c r="BL32" i="6"/>
  <c r="BM32" i="6"/>
  <c r="BN32" i="6"/>
  <c r="BO32" i="6"/>
  <c r="BP32" i="6"/>
  <c r="BQ32" i="6"/>
  <c r="BR32" i="6"/>
  <c r="BS32" i="6"/>
  <c r="BT32" i="6"/>
  <c r="BU32" i="6"/>
  <c r="BV32" i="6"/>
  <c r="BK33" i="6"/>
  <c r="BL33" i="6"/>
  <c r="BM33" i="6"/>
  <c r="BN33" i="6"/>
  <c r="BO33" i="6"/>
  <c r="BP33" i="6"/>
  <c r="BQ33" i="6"/>
  <c r="BR33" i="6"/>
  <c r="BS33" i="6"/>
  <c r="BT33" i="6"/>
  <c r="BU33" i="6"/>
  <c r="BV33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K35" i="6"/>
  <c r="BL35" i="6"/>
  <c r="BM35" i="6"/>
  <c r="BN35" i="6"/>
  <c r="BO35" i="6"/>
  <c r="BP35" i="6"/>
  <c r="BQ35" i="6"/>
  <c r="BR35" i="6"/>
  <c r="BS35" i="6"/>
  <c r="BT35" i="6"/>
  <c r="BU35" i="6"/>
  <c r="BV35" i="6"/>
  <c r="BK36" i="6"/>
  <c r="BL36" i="6"/>
  <c r="BM36" i="6"/>
  <c r="BN36" i="6"/>
  <c r="BO36" i="6"/>
  <c r="BP36" i="6"/>
  <c r="BQ36" i="6"/>
  <c r="BR36" i="6"/>
  <c r="BS36" i="6"/>
  <c r="BT36" i="6"/>
  <c r="BU36" i="6"/>
  <c r="BV36" i="6"/>
  <c r="BK28" i="6"/>
  <c r="BL28" i="6"/>
  <c r="BM28" i="6"/>
  <c r="BN28" i="6"/>
  <c r="BO28" i="6"/>
  <c r="BP28" i="6"/>
  <c r="BQ28" i="6"/>
  <c r="BR28" i="6"/>
  <c r="BS28" i="6"/>
  <c r="BT28" i="6"/>
  <c r="BU28" i="6"/>
  <c r="BV28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AY35" i="6"/>
  <c r="AZ35" i="6"/>
  <c r="BA35" i="6"/>
  <c r="BB35" i="6"/>
  <c r="BC35" i="6"/>
  <c r="BD35" i="6"/>
  <c r="BE35" i="6"/>
  <c r="BF35" i="6"/>
  <c r="BG35" i="6"/>
  <c r="BH35" i="6"/>
  <c r="BI35" i="6"/>
  <c r="BJ35" i="6"/>
  <c r="AY36" i="6"/>
  <c r="AZ36" i="6"/>
  <c r="BA36" i="6"/>
  <c r="BB36" i="6"/>
  <c r="BC36" i="6"/>
  <c r="BD36" i="6"/>
  <c r="BE36" i="6"/>
  <c r="BF36" i="6"/>
  <c r="BG36" i="6"/>
  <c r="BH36" i="6"/>
  <c r="BI36" i="6"/>
  <c r="BJ36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A30" i="6"/>
  <c r="AA31" i="6"/>
  <c r="AA32" i="6"/>
  <c r="AA33" i="6"/>
  <c r="AA34" i="6"/>
  <c r="AA35" i="6"/>
  <c r="AA36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GK140" i="7"/>
  <c r="GK150" i="7"/>
  <c r="GK199" i="7"/>
  <c r="GK208" i="7"/>
  <c r="GL215" i="7"/>
  <c r="AS156" i="10"/>
  <c r="AR154" i="10"/>
  <c r="AO159" i="10"/>
  <c r="AN157" i="10"/>
  <c r="GJ222" i="7"/>
  <c r="AE640" i="4"/>
  <c r="AX162" i="10"/>
  <c r="AW160" i="10"/>
  <c r="BY2" i="7"/>
  <c r="BZ38" i="7"/>
  <c r="BZ66" i="7"/>
  <c r="EM106" i="7"/>
  <c r="LO184" i="8"/>
  <c r="LN186" i="8"/>
  <c r="LN185" i="8"/>
  <c r="AW86" i="10"/>
  <c r="AV85" i="10"/>
  <c r="AP195" i="14"/>
  <c r="AO102" i="14"/>
  <c r="BA1685" i="4"/>
  <c r="BL1685" i="4"/>
  <c r="BK1685" i="4"/>
  <c r="AL125" i="14"/>
  <c r="BB1685" i="4"/>
  <c r="AR1685" i="4"/>
  <c r="AQ1685" i="4"/>
  <c r="Y652" i="4"/>
  <c r="AB448" i="4"/>
  <c r="P14" i="12"/>
  <c r="P13" i="12"/>
  <c r="AA641" i="4"/>
  <c r="AQ152" i="14"/>
  <c r="BB610" i="4"/>
  <c r="BC613" i="4"/>
  <c r="AC217" i="11"/>
  <c r="AQ609" i="4"/>
  <c r="AR612" i="4"/>
  <c r="AN217" i="11"/>
  <c r="BA610" i="4"/>
  <c r="BB613" i="4"/>
  <c r="BL610" i="4"/>
  <c r="BM613" i="4"/>
  <c r="BK610" i="4"/>
  <c r="BL613" i="4"/>
  <c r="AD217" i="11"/>
  <c r="AR609" i="4"/>
  <c r="AS612" i="4"/>
  <c r="AM217" i="11"/>
  <c r="O25" i="11"/>
  <c r="AQ139" i="14"/>
  <c r="AR97" i="14"/>
  <c r="AQ17" i="14"/>
  <c r="AQ109" i="14"/>
  <c r="AQ114" i="14"/>
  <c r="AQ19" i="14"/>
  <c r="AQ111" i="14"/>
  <c r="AN105" i="14"/>
  <c r="AQ146" i="14"/>
  <c r="AM125" i="14"/>
  <c r="AQ143" i="14"/>
  <c r="AP15" i="14"/>
  <c r="AP107" i="14"/>
  <c r="AQ117" i="14"/>
  <c r="AQ137" i="14"/>
  <c r="AL124" i="14"/>
  <c r="AO297" i="14"/>
  <c r="AQ141" i="14"/>
  <c r="AQ145" i="14"/>
  <c r="AQ148" i="14"/>
  <c r="AP297" i="14"/>
  <c r="AR79" i="14"/>
  <c r="AR81" i="14"/>
  <c r="AQ77" i="14"/>
  <c r="AR51" i="14"/>
  <c r="AR49" i="14"/>
  <c r="AQ47" i="14"/>
  <c r="AI301" i="11"/>
  <c r="EQ101" i="7"/>
  <c r="EP104" i="7"/>
  <c r="W78" i="10"/>
  <c r="V76" i="10"/>
  <c r="AH69" i="10"/>
  <c r="AG67" i="10"/>
  <c r="AK65" i="10"/>
  <c r="AK71" i="10"/>
  <c r="AW74" i="10"/>
  <c r="AJ68" i="10"/>
  <c r="AU75" i="10"/>
  <c r="AT73" i="10"/>
  <c r="JF49" i="8"/>
  <c r="AI91" i="11"/>
  <c r="AK60" i="10"/>
  <c r="AF927" i="4"/>
  <c r="AA439" i="4"/>
  <c r="AA451" i="4"/>
  <c r="AA450" i="4"/>
  <c r="AM490" i="4"/>
  <c r="AM489" i="4"/>
  <c r="AI153" i="10"/>
  <c r="AH151" i="10"/>
  <c r="AK168" i="10"/>
  <c r="EO99" i="7"/>
  <c r="AJ150" i="10"/>
  <c r="AI148" i="10"/>
  <c r="AO141" i="10"/>
  <c r="AN139" i="10"/>
  <c r="AJ100" i="12"/>
  <c r="AJ96" i="12"/>
  <c r="AJ75" i="12"/>
  <c r="AN503" i="4"/>
  <c r="AN464" i="4"/>
  <c r="O13" i="12"/>
  <c r="G26" i="10"/>
  <c r="R401" i="4"/>
  <c r="F269" i="11"/>
  <c r="R402" i="4"/>
  <c r="I25" i="10"/>
  <c r="S400" i="4"/>
  <c r="AB32" i="10"/>
  <c r="P29" i="10"/>
  <c r="C298" i="4"/>
  <c r="C301" i="4"/>
  <c r="Q26" i="11"/>
  <c r="Q25" i="11"/>
  <c r="AR610" i="4"/>
  <c r="AS613" i="4"/>
  <c r="JT81" i="8"/>
  <c r="JT86" i="8"/>
  <c r="JT82" i="8"/>
  <c r="AW233" i="11"/>
  <c r="RK74" i="8"/>
  <c r="RK84" i="8"/>
  <c r="RK73" i="8"/>
  <c r="RK83" i="8"/>
  <c r="SY75" i="8"/>
  <c r="SY85" i="8"/>
  <c r="DV63" i="8"/>
  <c r="DU65" i="8"/>
  <c r="DU64" i="8"/>
  <c r="AK35" i="8"/>
  <c r="AJ37" i="8"/>
  <c r="AJ36" i="8"/>
  <c r="GL2" i="7"/>
  <c r="GK38" i="7"/>
  <c r="CO23" i="7"/>
  <c r="Q154" i="4"/>
  <c r="R154" i="4"/>
  <c r="S154" i="4"/>
  <c r="T154" i="4"/>
  <c r="U154" i="4"/>
  <c r="V154" i="4"/>
  <c r="W154" i="4"/>
  <c r="B26" i="1"/>
  <c r="AA352" i="4"/>
  <c r="AA353" i="4"/>
  <c r="Z995" i="4"/>
  <c r="AF966" i="4"/>
  <c r="AF954" i="4"/>
  <c r="AF986" i="4"/>
  <c r="AE958" i="4"/>
  <c r="AE990" i="4"/>
  <c r="AF998" i="4"/>
  <c r="AO614" i="4"/>
  <c r="Z1003" i="4"/>
  <c r="AF894" i="4"/>
  <c r="AE898" i="4"/>
  <c r="AF906" i="4"/>
  <c r="GJ149" i="8"/>
  <c r="GI151" i="8"/>
  <c r="GI150" i="8"/>
  <c r="HG18" i="8"/>
  <c r="HF20" i="8"/>
  <c r="HF19" i="8"/>
  <c r="ED131" i="7"/>
  <c r="AA167" i="10"/>
  <c r="EO133" i="7"/>
  <c r="AK300" i="11"/>
  <c r="AN47" i="7"/>
  <c r="AM50" i="7"/>
  <c r="AN487" i="4"/>
  <c r="BR306" i="6"/>
  <c r="AW1139" i="4"/>
  <c r="AB353" i="4"/>
  <c r="AI890" i="4"/>
  <c r="AN501" i="4"/>
  <c r="AB15" i="12"/>
  <c r="BL609" i="4"/>
  <c r="BM612" i="4"/>
  <c r="BK609" i="4"/>
  <c r="BL612" i="4"/>
  <c r="BA609" i="4"/>
  <c r="BB612" i="4"/>
  <c r="BB609" i="4"/>
  <c r="BC612" i="4"/>
  <c r="BC410" i="4"/>
  <c r="AQ610" i="4"/>
  <c r="AR613" i="4"/>
  <c r="AM732" i="4"/>
  <c r="AM733" i="4"/>
  <c r="AM735" i="4"/>
  <c r="AM734" i="4"/>
  <c r="AZ614" i="4"/>
  <c r="AP614" i="4"/>
  <c r="BD611" i="4"/>
  <c r="BD623" i="4"/>
  <c r="AT611" i="4"/>
  <c r="AT623" i="4"/>
  <c r="BM611" i="4"/>
  <c r="BM623" i="4"/>
  <c r="BC611" i="4"/>
  <c r="BC623" i="4"/>
  <c r="BN611" i="4"/>
  <c r="BN623" i="4"/>
  <c r="AS611" i="4"/>
  <c r="AS623" i="4"/>
  <c r="AN614" i="4"/>
  <c r="AN322" i="6"/>
  <c r="AN321" i="6"/>
  <c r="C42" i="10"/>
  <c r="AL409" i="4"/>
  <c r="AL410" i="4"/>
  <c r="AJ410" i="4"/>
  <c r="AB351" i="4"/>
  <c r="AD349" i="4"/>
  <c r="D14" i="1"/>
  <c r="AF348" i="4"/>
  <c r="J101" i="6"/>
  <c r="AK409" i="4"/>
  <c r="AK410" i="4"/>
  <c r="AI410" i="4"/>
  <c r="AX458" i="4"/>
  <c r="AX459" i="4"/>
  <c r="AV459" i="4"/>
  <c r="AE348" i="4"/>
  <c r="AC349" i="4"/>
  <c r="AC352" i="4"/>
  <c r="AW458" i="4"/>
  <c r="AW459" i="4"/>
  <c r="AU459" i="4"/>
  <c r="AA351" i="4"/>
  <c r="L101" i="6"/>
  <c r="G101" i="6"/>
  <c r="E101" i="6"/>
  <c r="N101" i="6"/>
  <c r="N104" i="6"/>
  <c r="AH101" i="6"/>
  <c r="AJ101" i="6"/>
  <c r="AK101" i="6"/>
  <c r="AD101" i="6"/>
  <c r="AG101" i="6"/>
  <c r="AF101" i="6"/>
  <c r="AI101" i="6"/>
  <c r="AC101" i="6"/>
  <c r="AB101" i="6"/>
  <c r="AE101" i="6"/>
  <c r="F40" i="5"/>
  <c r="G40" i="5"/>
  <c r="H40" i="5"/>
  <c r="I40" i="5"/>
  <c r="J40" i="5"/>
  <c r="AA101" i="6"/>
  <c r="R101" i="6"/>
  <c r="I101" i="6"/>
  <c r="K101" i="6"/>
  <c r="AN52" i="6"/>
  <c r="AO52" i="6"/>
  <c r="AP52" i="6"/>
  <c r="AQ52" i="6"/>
  <c r="AR52" i="6"/>
  <c r="AS52" i="6"/>
  <c r="AT52" i="6"/>
  <c r="AU52" i="6"/>
  <c r="AV52" i="6"/>
  <c r="AW52" i="6"/>
  <c r="AX52" i="6"/>
  <c r="AZ52" i="6"/>
  <c r="BA52" i="6"/>
  <c r="BB52" i="6"/>
  <c r="BC52" i="6"/>
  <c r="BD52" i="6"/>
  <c r="BE52" i="6"/>
  <c r="BF52" i="6"/>
  <c r="BG52" i="6"/>
  <c r="BH52" i="6"/>
  <c r="BI52" i="6"/>
  <c r="BJ52" i="6"/>
  <c r="AN56" i="6"/>
  <c r="AO56" i="6"/>
  <c r="AP56" i="6"/>
  <c r="AQ56" i="6"/>
  <c r="AR56" i="6"/>
  <c r="AS56" i="6"/>
  <c r="AT56" i="6"/>
  <c r="AU56" i="6"/>
  <c r="AV56" i="6"/>
  <c r="AW56" i="6"/>
  <c r="AX56" i="6"/>
  <c r="H101" i="6"/>
  <c r="M101" i="6"/>
  <c r="F101" i="6"/>
  <c r="C101" i="6"/>
  <c r="X101" i="6"/>
  <c r="U101" i="6"/>
  <c r="AO84" i="6"/>
  <c r="AN57" i="6"/>
  <c r="AO57" i="6"/>
  <c r="AP57" i="6"/>
  <c r="AQ57" i="6"/>
  <c r="AR57" i="6"/>
  <c r="AS57" i="6"/>
  <c r="AT57" i="6"/>
  <c r="AU57" i="6"/>
  <c r="AV57" i="6"/>
  <c r="AW57" i="6"/>
  <c r="AX57" i="6"/>
  <c r="AZ57" i="6"/>
  <c r="BA57" i="6"/>
  <c r="BB57" i="6"/>
  <c r="BC57" i="6"/>
  <c r="BD57" i="6"/>
  <c r="BE57" i="6"/>
  <c r="BF57" i="6"/>
  <c r="BG57" i="6"/>
  <c r="BH57" i="6"/>
  <c r="BI57" i="6"/>
  <c r="BJ57" i="6"/>
  <c r="BL57" i="6"/>
  <c r="BM57" i="6"/>
  <c r="BN57" i="6"/>
  <c r="BO57" i="6"/>
  <c r="BP57" i="6"/>
  <c r="BQ57" i="6"/>
  <c r="BR57" i="6"/>
  <c r="BS57" i="6"/>
  <c r="BT57" i="6"/>
  <c r="BU57" i="6"/>
  <c r="BV57" i="6"/>
  <c r="BX57" i="6"/>
  <c r="BY57" i="6"/>
  <c r="BZ57" i="6"/>
  <c r="CA57" i="6"/>
  <c r="CB57" i="6"/>
  <c r="CC57" i="6"/>
  <c r="CD57" i="6"/>
  <c r="CE57" i="6"/>
  <c r="CF57" i="6"/>
  <c r="CG57" i="6"/>
  <c r="CH57" i="6"/>
  <c r="CJ57" i="6"/>
  <c r="CK57" i="6"/>
  <c r="CL57" i="6"/>
  <c r="CM57" i="6"/>
  <c r="CN57" i="6"/>
  <c r="CO57" i="6"/>
  <c r="CP57" i="6"/>
  <c r="CQ57" i="6"/>
  <c r="CR57" i="6"/>
  <c r="CS57" i="6"/>
  <c r="CT57" i="6"/>
  <c r="Q101" i="6"/>
  <c r="T101" i="6"/>
  <c r="O101" i="6"/>
  <c r="BM93" i="6"/>
  <c r="P101" i="6"/>
  <c r="S101" i="6"/>
  <c r="BM92" i="6"/>
  <c r="AQ221" i="4"/>
  <c r="BM94" i="6"/>
  <c r="V101" i="6"/>
  <c r="Y101" i="6"/>
  <c r="W101" i="6"/>
  <c r="AO83" i="6"/>
  <c r="AO85" i="6"/>
  <c r="AB439" i="4"/>
  <c r="BF459" i="4"/>
  <c r="BH458" i="4"/>
  <c r="AP470" i="4"/>
  <c r="AP496" i="4"/>
  <c r="AP482" i="4"/>
  <c r="AO477" i="4"/>
  <c r="AO468" i="4"/>
  <c r="AO478" i="4"/>
  <c r="AO481" i="4"/>
  <c r="AO487" i="4"/>
  <c r="AO495" i="4"/>
  <c r="AO501" i="4"/>
  <c r="AC15" i="12"/>
  <c r="AD420" i="4"/>
  <c r="AD432" i="4"/>
  <c r="AD443" i="4"/>
  <c r="K31" i="5"/>
  <c r="CU80" i="6"/>
  <c r="AZ348" i="4"/>
  <c r="AY348" i="4"/>
  <c r="J41" i="5"/>
  <c r="K41" i="5"/>
  <c r="AM503" i="4"/>
  <c r="AP467" i="4"/>
  <c r="AS473" i="4"/>
  <c r="AT475" i="4"/>
  <c r="AR471" i="4"/>
  <c r="AQ469" i="4"/>
  <c r="AP462" i="4"/>
  <c r="AP463" i="4"/>
  <c r="AD27" i="11"/>
  <c r="AU409" i="4"/>
  <c r="AS410" i="4"/>
  <c r="AR474" i="4"/>
  <c r="AR484" i="4"/>
  <c r="AR498" i="4"/>
  <c r="BG458" i="4"/>
  <c r="BE459" i="4"/>
  <c r="AG435" i="4"/>
  <c r="AG446" i="4"/>
  <c r="AF424" i="4"/>
  <c r="AF434" i="4"/>
  <c r="AF445" i="4"/>
  <c r="AR457" i="4"/>
  <c r="F33" i="1"/>
  <c r="AQ460" i="4"/>
  <c r="AG423" i="4"/>
  <c r="AH425" i="4"/>
  <c r="AD417" i="4"/>
  <c r="AE419" i="4"/>
  <c r="AF421" i="4"/>
  <c r="AD413" i="4"/>
  <c r="AD414" i="4"/>
  <c r="AQ472" i="4"/>
  <c r="AQ483" i="4"/>
  <c r="AQ497" i="4"/>
  <c r="AM506" i="4"/>
  <c r="AM505" i="4"/>
  <c r="AM492" i="4"/>
  <c r="BR458" i="4"/>
  <c r="BP459" i="4"/>
  <c r="AC418" i="4"/>
  <c r="AC428" i="4"/>
  <c r="AC453" i="4"/>
  <c r="AC427" i="4"/>
  <c r="AC442" i="4"/>
  <c r="AC448" i="4"/>
  <c r="Q14" i="12"/>
  <c r="Q13" i="12"/>
  <c r="AC431" i="4"/>
  <c r="AC437" i="4"/>
  <c r="D299" i="4"/>
  <c r="E296" i="4"/>
  <c r="AO348" i="4"/>
  <c r="AM349" i="4"/>
  <c r="AV409" i="4"/>
  <c r="AT410" i="4"/>
  <c r="AF408" i="4"/>
  <c r="AE411" i="4"/>
  <c r="AS485" i="4"/>
  <c r="AS499" i="4"/>
  <c r="AE422" i="4"/>
  <c r="AE433" i="4"/>
  <c r="AE444" i="4"/>
  <c r="AF347" i="4"/>
  <c r="AE350" i="4"/>
  <c r="BQ458" i="4"/>
  <c r="BO459" i="4"/>
  <c r="CU89" i="6"/>
  <c r="K32" i="5"/>
  <c r="AN349" i="4"/>
  <c r="AP348" i="4"/>
  <c r="BH409" i="4"/>
  <c r="BF410" i="4"/>
  <c r="H16" i="1"/>
  <c r="BT409" i="4"/>
  <c r="BR410" i="4"/>
  <c r="BQ410" i="4"/>
  <c r="BS409" i="4"/>
  <c r="BG409" i="4"/>
  <c r="BE410" i="4"/>
  <c r="E87" i="4"/>
  <c r="AZ41" i="6"/>
  <c r="BA41" i="6"/>
  <c r="BB41" i="6"/>
  <c r="BC41" i="6"/>
  <c r="BD41" i="6"/>
  <c r="BE41" i="6"/>
  <c r="BF41" i="6"/>
  <c r="BG41" i="6"/>
  <c r="BH41" i="6"/>
  <c r="BI41" i="6"/>
  <c r="BJ41" i="6"/>
  <c r="BL41" i="6"/>
  <c r="BM41" i="6"/>
  <c r="BN41" i="6"/>
  <c r="BO41" i="6"/>
  <c r="BP41" i="6"/>
  <c r="BQ41" i="6"/>
  <c r="BR41" i="6"/>
  <c r="BS41" i="6"/>
  <c r="BT41" i="6"/>
  <c r="BU41" i="6"/>
  <c r="BV41" i="6"/>
  <c r="AZ45" i="6"/>
  <c r="BA45" i="6"/>
  <c r="BB45" i="6"/>
  <c r="BC45" i="6"/>
  <c r="BD45" i="6"/>
  <c r="BE45" i="6"/>
  <c r="BF45" i="6"/>
  <c r="BG45" i="6"/>
  <c r="BH45" i="6"/>
  <c r="BI45" i="6"/>
  <c r="BJ45" i="6"/>
  <c r="BL45" i="6"/>
  <c r="BM45" i="6"/>
  <c r="BN45" i="6"/>
  <c r="BO45" i="6"/>
  <c r="BP45" i="6"/>
  <c r="BQ45" i="6"/>
  <c r="BR45" i="6"/>
  <c r="BS45" i="6"/>
  <c r="BT45" i="6"/>
  <c r="BU45" i="6"/>
  <c r="BV45" i="6"/>
  <c r="CU28" i="6"/>
  <c r="AB33" i="6"/>
  <c r="AC33" i="6"/>
  <c r="AD33" i="6"/>
  <c r="AE33" i="6"/>
  <c r="AF33" i="6"/>
  <c r="AG33" i="6"/>
  <c r="AH33" i="6"/>
  <c r="AI33" i="6"/>
  <c r="AJ33" i="6"/>
  <c r="AK33" i="6"/>
  <c r="AL33" i="6"/>
  <c r="AB35" i="6"/>
  <c r="AC35" i="6"/>
  <c r="AD35" i="6"/>
  <c r="AE35" i="6"/>
  <c r="AF35" i="6"/>
  <c r="AG35" i="6"/>
  <c r="AH35" i="6"/>
  <c r="AI35" i="6"/>
  <c r="AJ35" i="6"/>
  <c r="AK35" i="6"/>
  <c r="AL35" i="6"/>
  <c r="AB34" i="6"/>
  <c r="AC34" i="6"/>
  <c r="AD34" i="6"/>
  <c r="AE34" i="6"/>
  <c r="AF34" i="6"/>
  <c r="AG34" i="6"/>
  <c r="AH34" i="6"/>
  <c r="AI34" i="6"/>
  <c r="AJ34" i="6"/>
  <c r="AK34" i="6"/>
  <c r="AL34" i="6"/>
  <c r="AB30" i="6"/>
  <c r="AC30" i="6"/>
  <c r="AD30" i="6"/>
  <c r="AE30" i="6"/>
  <c r="AF30" i="6"/>
  <c r="AG30" i="6"/>
  <c r="AH30" i="6"/>
  <c r="AI30" i="6"/>
  <c r="AJ30" i="6"/>
  <c r="AK30" i="6"/>
  <c r="AL30" i="6"/>
  <c r="D18" i="4"/>
  <c r="CU29" i="6"/>
  <c r="AB36" i="6"/>
  <c r="AC36" i="6"/>
  <c r="AD36" i="6"/>
  <c r="AE36" i="6"/>
  <c r="AF36" i="6"/>
  <c r="AG36" i="6"/>
  <c r="AH36" i="6"/>
  <c r="AI36" i="6"/>
  <c r="AJ36" i="6"/>
  <c r="AK36" i="6"/>
  <c r="AL36" i="6"/>
  <c r="AB32" i="6"/>
  <c r="AC32" i="6"/>
  <c r="AD32" i="6"/>
  <c r="AE32" i="6"/>
  <c r="AF32" i="6"/>
  <c r="AG32" i="6"/>
  <c r="AH32" i="6"/>
  <c r="AI32" i="6"/>
  <c r="AJ32" i="6"/>
  <c r="AK32" i="6"/>
  <c r="AL32" i="6"/>
  <c r="AB31" i="6"/>
  <c r="AC31" i="6"/>
  <c r="AD31" i="6"/>
  <c r="AE31" i="6"/>
  <c r="AF31" i="6"/>
  <c r="AG31" i="6"/>
  <c r="AH31" i="6"/>
  <c r="AI31" i="6"/>
  <c r="AJ31" i="6"/>
  <c r="AK31" i="6"/>
  <c r="AL31" i="6"/>
  <c r="BL52" i="6"/>
  <c r="BM52" i="6"/>
  <c r="BN52" i="6"/>
  <c r="BO52" i="6"/>
  <c r="BP52" i="6"/>
  <c r="BQ52" i="6"/>
  <c r="BR52" i="6"/>
  <c r="BS52" i="6"/>
  <c r="BT52" i="6"/>
  <c r="BU52" i="6"/>
  <c r="BV52" i="6"/>
  <c r="BX52" i="6"/>
  <c r="BY52" i="6"/>
  <c r="BZ52" i="6"/>
  <c r="CA52" i="6"/>
  <c r="CB52" i="6"/>
  <c r="CC52" i="6"/>
  <c r="CD52" i="6"/>
  <c r="CE52" i="6"/>
  <c r="CF52" i="6"/>
  <c r="CG52" i="6"/>
  <c r="CH52" i="6"/>
  <c r="CJ52" i="6"/>
  <c r="CK52" i="6"/>
  <c r="CL52" i="6"/>
  <c r="CM52" i="6"/>
  <c r="CN52" i="6"/>
  <c r="CO52" i="6"/>
  <c r="CP52" i="6"/>
  <c r="CQ52" i="6"/>
  <c r="CR52" i="6"/>
  <c r="CS52" i="6"/>
  <c r="CT52" i="6"/>
  <c r="AN51" i="6"/>
  <c r="AO51" i="6"/>
  <c r="AP51" i="6"/>
  <c r="AQ51" i="6"/>
  <c r="AR51" i="6"/>
  <c r="AS51" i="6"/>
  <c r="AT51" i="6"/>
  <c r="AU51" i="6"/>
  <c r="AV51" i="6"/>
  <c r="AW51" i="6"/>
  <c r="AX51" i="6"/>
  <c r="AZ51" i="6"/>
  <c r="BA51" i="6"/>
  <c r="BB51" i="6"/>
  <c r="BC51" i="6"/>
  <c r="BD51" i="6"/>
  <c r="BE51" i="6"/>
  <c r="BF51" i="6"/>
  <c r="BG51" i="6"/>
  <c r="BH51" i="6"/>
  <c r="BI51" i="6"/>
  <c r="BJ51" i="6"/>
  <c r="BL51" i="6"/>
  <c r="BM51" i="6"/>
  <c r="BN51" i="6"/>
  <c r="BO51" i="6"/>
  <c r="BP51" i="6"/>
  <c r="BQ51" i="6"/>
  <c r="BR51" i="6"/>
  <c r="BS51" i="6"/>
  <c r="BT51" i="6"/>
  <c r="BU51" i="6"/>
  <c r="BV51" i="6"/>
  <c r="BX51" i="6"/>
  <c r="BY51" i="6"/>
  <c r="BZ51" i="6"/>
  <c r="CA51" i="6"/>
  <c r="CB51" i="6"/>
  <c r="CC51" i="6"/>
  <c r="CD51" i="6"/>
  <c r="CE51" i="6"/>
  <c r="CF51" i="6"/>
  <c r="CG51" i="6"/>
  <c r="CH51" i="6"/>
  <c r="CJ51" i="6"/>
  <c r="CK51" i="6"/>
  <c r="CL51" i="6"/>
  <c r="CM51" i="6"/>
  <c r="CN51" i="6"/>
  <c r="CO51" i="6"/>
  <c r="CP51" i="6"/>
  <c r="CQ51" i="6"/>
  <c r="CR51" i="6"/>
  <c r="CS51" i="6"/>
  <c r="CT51" i="6"/>
  <c r="AN55" i="6"/>
  <c r="AO55" i="6"/>
  <c r="AP55" i="6"/>
  <c r="AQ55" i="6"/>
  <c r="AR55" i="6"/>
  <c r="AS55" i="6"/>
  <c r="AT55" i="6"/>
  <c r="AU55" i="6"/>
  <c r="AV55" i="6"/>
  <c r="AW55" i="6"/>
  <c r="AX55" i="6"/>
  <c r="AZ55" i="6"/>
  <c r="BA55" i="6"/>
  <c r="BB55" i="6"/>
  <c r="BC55" i="6"/>
  <c r="BD55" i="6"/>
  <c r="BE55" i="6"/>
  <c r="BF55" i="6"/>
  <c r="BG55" i="6"/>
  <c r="BH55" i="6"/>
  <c r="BI55" i="6"/>
  <c r="BJ55" i="6"/>
  <c r="BL55" i="6"/>
  <c r="BM55" i="6"/>
  <c r="BN55" i="6"/>
  <c r="BO55" i="6"/>
  <c r="BP55" i="6"/>
  <c r="BQ55" i="6"/>
  <c r="BR55" i="6"/>
  <c r="BS55" i="6"/>
  <c r="BT55" i="6"/>
  <c r="BU55" i="6"/>
  <c r="BV55" i="6"/>
  <c r="BX55" i="6"/>
  <c r="BY55" i="6"/>
  <c r="BZ55" i="6"/>
  <c r="CA55" i="6"/>
  <c r="CB55" i="6"/>
  <c r="CC55" i="6"/>
  <c r="CD55" i="6"/>
  <c r="CE55" i="6"/>
  <c r="CF55" i="6"/>
  <c r="CG55" i="6"/>
  <c r="CH55" i="6"/>
  <c r="CJ55" i="6"/>
  <c r="CK55" i="6"/>
  <c r="CL55" i="6"/>
  <c r="CM55" i="6"/>
  <c r="CN55" i="6"/>
  <c r="CO55" i="6"/>
  <c r="CP55" i="6"/>
  <c r="CQ55" i="6"/>
  <c r="CR55" i="6"/>
  <c r="CS55" i="6"/>
  <c r="CT55" i="6"/>
  <c r="AE50" i="6"/>
  <c r="AF50" i="6"/>
  <c r="AG50" i="6"/>
  <c r="AH50" i="6"/>
  <c r="AI50" i="6"/>
  <c r="AJ50" i="6"/>
  <c r="AK50" i="6"/>
  <c r="AL50" i="6"/>
  <c r="AN50" i="6"/>
  <c r="AO50" i="6"/>
  <c r="AP50" i="6"/>
  <c r="AQ50" i="6"/>
  <c r="AR50" i="6"/>
  <c r="AS50" i="6"/>
  <c r="AT50" i="6"/>
  <c r="AU50" i="6"/>
  <c r="AV50" i="6"/>
  <c r="AW50" i="6"/>
  <c r="AX50" i="6"/>
  <c r="AZ50" i="6"/>
  <c r="BA50" i="6"/>
  <c r="BB50" i="6"/>
  <c r="BC50" i="6"/>
  <c r="BD50" i="6"/>
  <c r="BE50" i="6"/>
  <c r="BF50" i="6"/>
  <c r="BG50" i="6"/>
  <c r="BH50" i="6"/>
  <c r="BI50" i="6"/>
  <c r="BJ50" i="6"/>
  <c r="BL50" i="6"/>
  <c r="BM50" i="6"/>
  <c r="BN50" i="6"/>
  <c r="BO50" i="6"/>
  <c r="BP50" i="6"/>
  <c r="BQ50" i="6"/>
  <c r="BR50" i="6"/>
  <c r="BS50" i="6"/>
  <c r="BT50" i="6"/>
  <c r="BU50" i="6"/>
  <c r="BV50" i="6"/>
  <c r="BX50" i="6"/>
  <c r="BY50" i="6"/>
  <c r="BZ50" i="6"/>
  <c r="CA50" i="6"/>
  <c r="CB50" i="6"/>
  <c r="CC50" i="6"/>
  <c r="CD50" i="6"/>
  <c r="CE50" i="6"/>
  <c r="CF50" i="6"/>
  <c r="CG50" i="6"/>
  <c r="CH50" i="6"/>
  <c r="CJ50" i="6"/>
  <c r="CK50" i="6"/>
  <c r="CL50" i="6"/>
  <c r="CM50" i="6"/>
  <c r="CN50" i="6"/>
  <c r="CO50" i="6"/>
  <c r="CP50" i="6"/>
  <c r="CQ50" i="6"/>
  <c r="CR50" i="6"/>
  <c r="CS50" i="6"/>
  <c r="CT50" i="6"/>
  <c r="AZ56" i="6"/>
  <c r="BA56" i="6"/>
  <c r="BB56" i="6"/>
  <c r="BC56" i="6"/>
  <c r="BD56" i="6"/>
  <c r="BE56" i="6"/>
  <c r="BF56" i="6"/>
  <c r="BG56" i="6"/>
  <c r="BH56" i="6"/>
  <c r="BI56" i="6"/>
  <c r="BJ56" i="6"/>
  <c r="BL56" i="6"/>
  <c r="BM56" i="6"/>
  <c r="BN56" i="6"/>
  <c r="BO56" i="6"/>
  <c r="BP56" i="6"/>
  <c r="BQ56" i="6"/>
  <c r="BR56" i="6"/>
  <c r="BS56" i="6"/>
  <c r="BT56" i="6"/>
  <c r="BU56" i="6"/>
  <c r="BV56" i="6"/>
  <c r="BX56" i="6"/>
  <c r="BY56" i="6"/>
  <c r="BZ56" i="6"/>
  <c r="CA56" i="6"/>
  <c r="CB56" i="6"/>
  <c r="CC56" i="6"/>
  <c r="CD56" i="6"/>
  <c r="CE56" i="6"/>
  <c r="CF56" i="6"/>
  <c r="CG56" i="6"/>
  <c r="CH56" i="6"/>
  <c r="CJ56" i="6"/>
  <c r="CK56" i="6"/>
  <c r="CL56" i="6"/>
  <c r="CM56" i="6"/>
  <c r="CN56" i="6"/>
  <c r="CO56" i="6"/>
  <c r="CP56" i="6"/>
  <c r="CQ56" i="6"/>
  <c r="CR56" i="6"/>
  <c r="CS56" i="6"/>
  <c r="CT56" i="6"/>
  <c r="AN54" i="6"/>
  <c r="AO54" i="6"/>
  <c r="AP54" i="6"/>
  <c r="AQ54" i="6"/>
  <c r="AR54" i="6"/>
  <c r="AS54" i="6"/>
  <c r="AT54" i="6"/>
  <c r="AU54" i="6"/>
  <c r="AV54" i="6"/>
  <c r="AW54" i="6"/>
  <c r="AX54" i="6"/>
  <c r="AZ54" i="6"/>
  <c r="BA54" i="6"/>
  <c r="BB54" i="6"/>
  <c r="BC54" i="6"/>
  <c r="BD54" i="6"/>
  <c r="BE54" i="6"/>
  <c r="BF54" i="6"/>
  <c r="BG54" i="6"/>
  <c r="BH54" i="6"/>
  <c r="BI54" i="6"/>
  <c r="BJ54" i="6"/>
  <c r="BL54" i="6"/>
  <c r="BM54" i="6"/>
  <c r="BN54" i="6"/>
  <c r="BO54" i="6"/>
  <c r="BP54" i="6"/>
  <c r="BQ54" i="6"/>
  <c r="BR54" i="6"/>
  <c r="BS54" i="6"/>
  <c r="BT54" i="6"/>
  <c r="BU54" i="6"/>
  <c r="BV54" i="6"/>
  <c r="BX54" i="6"/>
  <c r="BY54" i="6"/>
  <c r="BZ54" i="6"/>
  <c r="CA54" i="6"/>
  <c r="CB54" i="6"/>
  <c r="CC54" i="6"/>
  <c r="CD54" i="6"/>
  <c r="CE54" i="6"/>
  <c r="CF54" i="6"/>
  <c r="CG54" i="6"/>
  <c r="CH54" i="6"/>
  <c r="CJ54" i="6"/>
  <c r="CK54" i="6"/>
  <c r="CL54" i="6"/>
  <c r="CM54" i="6"/>
  <c r="CN54" i="6"/>
  <c r="CO54" i="6"/>
  <c r="CP54" i="6"/>
  <c r="CQ54" i="6"/>
  <c r="CR54" i="6"/>
  <c r="CS54" i="6"/>
  <c r="CT54" i="6"/>
  <c r="AG53" i="6"/>
  <c r="AH53" i="6"/>
  <c r="AI53" i="6"/>
  <c r="AJ53" i="6"/>
  <c r="AK53" i="6"/>
  <c r="AL53" i="6"/>
  <c r="AN53" i="6"/>
  <c r="AO53" i="6"/>
  <c r="AP53" i="6"/>
  <c r="AQ53" i="6"/>
  <c r="AR53" i="6"/>
  <c r="AS53" i="6"/>
  <c r="AT53" i="6"/>
  <c r="AU53" i="6"/>
  <c r="AV53" i="6"/>
  <c r="AW53" i="6"/>
  <c r="AX53" i="6"/>
  <c r="AZ53" i="6"/>
  <c r="BA53" i="6"/>
  <c r="BB53" i="6"/>
  <c r="BC53" i="6"/>
  <c r="BD53" i="6"/>
  <c r="BE53" i="6"/>
  <c r="BF53" i="6"/>
  <c r="BG53" i="6"/>
  <c r="BH53" i="6"/>
  <c r="BI53" i="6"/>
  <c r="BJ53" i="6"/>
  <c r="BL53" i="6"/>
  <c r="BM53" i="6"/>
  <c r="BN53" i="6"/>
  <c r="BO53" i="6"/>
  <c r="BP53" i="6"/>
  <c r="BQ53" i="6"/>
  <c r="BR53" i="6"/>
  <c r="BS53" i="6"/>
  <c r="BT53" i="6"/>
  <c r="BU53" i="6"/>
  <c r="BV53" i="6"/>
  <c r="BX53" i="6"/>
  <c r="BY53" i="6"/>
  <c r="BZ53" i="6"/>
  <c r="CA53" i="6"/>
  <c r="CB53" i="6"/>
  <c r="CC53" i="6"/>
  <c r="CD53" i="6"/>
  <c r="CE53" i="6"/>
  <c r="CF53" i="6"/>
  <c r="CG53" i="6"/>
  <c r="CH53" i="6"/>
  <c r="CJ53" i="6"/>
  <c r="CK53" i="6"/>
  <c r="CL53" i="6"/>
  <c r="CM53" i="6"/>
  <c r="CN53" i="6"/>
  <c r="CO53" i="6"/>
  <c r="CP53" i="6"/>
  <c r="CQ53" i="6"/>
  <c r="CR53" i="6"/>
  <c r="CS53" i="6"/>
  <c r="CT53" i="6"/>
  <c r="AF58" i="6"/>
  <c r="AG58" i="6"/>
  <c r="AH58" i="6"/>
  <c r="AI58" i="6"/>
  <c r="AJ58" i="6"/>
  <c r="AK58" i="6"/>
  <c r="AL58" i="6"/>
  <c r="AN58" i="6"/>
  <c r="AO58" i="6"/>
  <c r="AP58" i="6"/>
  <c r="AQ58" i="6"/>
  <c r="AR58" i="6"/>
  <c r="AS58" i="6"/>
  <c r="AT58" i="6"/>
  <c r="AU58" i="6"/>
  <c r="AV58" i="6"/>
  <c r="AW58" i="6"/>
  <c r="AX58" i="6"/>
  <c r="AZ58" i="6"/>
  <c r="BA58" i="6"/>
  <c r="BB58" i="6"/>
  <c r="BC58" i="6"/>
  <c r="BD58" i="6"/>
  <c r="BE58" i="6"/>
  <c r="BF58" i="6"/>
  <c r="BG58" i="6"/>
  <c r="BH58" i="6"/>
  <c r="BI58" i="6"/>
  <c r="BJ58" i="6"/>
  <c r="BL58" i="6"/>
  <c r="BM58" i="6"/>
  <c r="BN58" i="6"/>
  <c r="BO58" i="6"/>
  <c r="BP58" i="6"/>
  <c r="BQ58" i="6"/>
  <c r="BR58" i="6"/>
  <c r="BS58" i="6"/>
  <c r="BT58" i="6"/>
  <c r="BU58" i="6"/>
  <c r="BV58" i="6"/>
  <c r="BX58" i="6"/>
  <c r="BY58" i="6"/>
  <c r="BZ58" i="6"/>
  <c r="CA58" i="6"/>
  <c r="CB58" i="6"/>
  <c r="CC58" i="6"/>
  <c r="CD58" i="6"/>
  <c r="CE58" i="6"/>
  <c r="CF58" i="6"/>
  <c r="CG58" i="6"/>
  <c r="CH58" i="6"/>
  <c r="CJ58" i="6"/>
  <c r="CK58" i="6"/>
  <c r="CL58" i="6"/>
  <c r="CM58" i="6"/>
  <c r="CN58" i="6"/>
  <c r="CO58" i="6"/>
  <c r="CP58" i="6"/>
  <c r="CQ58" i="6"/>
  <c r="CR58" i="6"/>
  <c r="CS58" i="6"/>
  <c r="CT58" i="6"/>
  <c r="BX45" i="6"/>
  <c r="BY45" i="6"/>
  <c r="BZ45" i="6"/>
  <c r="CA45" i="6"/>
  <c r="CB45" i="6"/>
  <c r="CC45" i="6"/>
  <c r="CD45" i="6"/>
  <c r="CE45" i="6"/>
  <c r="CF45" i="6"/>
  <c r="CG45" i="6"/>
  <c r="CH45" i="6"/>
  <c r="CJ45" i="6"/>
  <c r="CK45" i="6"/>
  <c r="CL45" i="6"/>
  <c r="CM45" i="6"/>
  <c r="CN45" i="6"/>
  <c r="CO45" i="6"/>
  <c r="CP45" i="6"/>
  <c r="CQ45" i="6"/>
  <c r="CR45" i="6"/>
  <c r="CS45" i="6"/>
  <c r="CT45" i="6"/>
  <c r="BX41" i="6"/>
  <c r="BY41" i="6"/>
  <c r="BZ41" i="6"/>
  <c r="CA41" i="6"/>
  <c r="CB41" i="6"/>
  <c r="CC41" i="6"/>
  <c r="CD41" i="6"/>
  <c r="CE41" i="6"/>
  <c r="CF41" i="6"/>
  <c r="CG41" i="6"/>
  <c r="CH41" i="6"/>
  <c r="CJ41" i="6"/>
  <c r="CK41" i="6"/>
  <c r="CL41" i="6"/>
  <c r="CM41" i="6"/>
  <c r="CN41" i="6"/>
  <c r="CO41" i="6"/>
  <c r="CP41" i="6"/>
  <c r="CQ41" i="6"/>
  <c r="CR41" i="6"/>
  <c r="CS41" i="6"/>
  <c r="CT41" i="6"/>
  <c r="AZ40" i="6"/>
  <c r="BA40" i="6"/>
  <c r="BB40" i="6"/>
  <c r="BC40" i="6"/>
  <c r="BD40" i="6"/>
  <c r="BE40" i="6"/>
  <c r="BF40" i="6"/>
  <c r="BG40" i="6"/>
  <c r="BH40" i="6"/>
  <c r="BI40" i="6"/>
  <c r="BJ40" i="6"/>
  <c r="BL40" i="6"/>
  <c r="BM40" i="6"/>
  <c r="BN40" i="6"/>
  <c r="BO40" i="6"/>
  <c r="BP40" i="6"/>
  <c r="BQ40" i="6"/>
  <c r="BR40" i="6"/>
  <c r="BS40" i="6"/>
  <c r="BT40" i="6"/>
  <c r="BU40" i="6"/>
  <c r="BV40" i="6"/>
  <c r="BX40" i="6"/>
  <c r="BY40" i="6"/>
  <c r="BZ40" i="6"/>
  <c r="CA40" i="6"/>
  <c r="CB40" i="6"/>
  <c r="CC40" i="6"/>
  <c r="CD40" i="6"/>
  <c r="CE40" i="6"/>
  <c r="CF40" i="6"/>
  <c r="CG40" i="6"/>
  <c r="CH40" i="6"/>
  <c r="CJ40" i="6"/>
  <c r="CK40" i="6"/>
  <c r="CL40" i="6"/>
  <c r="CM40" i="6"/>
  <c r="CN40" i="6"/>
  <c r="CO40" i="6"/>
  <c r="CP40" i="6"/>
  <c r="CQ40" i="6"/>
  <c r="CR40" i="6"/>
  <c r="CS40" i="6"/>
  <c r="CT40" i="6"/>
  <c r="AZ44" i="6"/>
  <c r="BA44" i="6"/>
  <c r="BB44" i="6"/>
  <c r="BC44" i="6"/>
  <c r="BD44" i="6"/>
  <c r="BE44" i="6"/>
  <c r="BF44" i="6"/>
  <c r="BG44" i="6"/>
  <c r="BH44" i="6"/>
  <c r="BI44" i="6"/>
  <c r="BJ44" i="6"/>
  <c r="BL44" i="6"/>
  <c r="BM44" i="6"/>
  <c r="BN44" i="6"/>
  <c r="BO44" i="6"/>
  <c r="BP44" i="6"/>
  <c r="BQ44" i="6"/>
  <c r="BR44" i="6"/>
  <c r="BS44" i="6"/>
  <c r="BT44" i="6"/>
  <c r="BU44" i="6"/>
  <c r="BV44" i="6"/>
  <c r="BX44" i="6"/>
  <c r="BY44" i="6"/>
  <c r="BZ44" i="6"/>
  <c r="CA44" i="6"/>
  <c r="CB44" i="6"/>
  <c r="CC44" i="6"/>
  <c r="CD44" i="6"/>
  <c r="CE44" i="6"/>
  <c r="CF44" i="6"/>
  <c r="CG44" i="6"/>
  <c r="CH44" i="6"/>
  <c r="CJ44" i="6"/>
  <c r="CK44" i="6"/>
  <c r="CL44" i="6"/>
  <c r="CM44" i="6"/>
  <c r="CN44" i="6"/>
  <c r="CO44" i="6"/>
  <c r="CP44" i="6"/>
  <c r="CQ44" i="6"/>
  <c r="CR44" i="6"/>
  <c r="CS44" i="6"/>
  <c r="CT44" i="6"/>
  <c r="AP39" i="6"/>
  <c r="AQ39" i="6"/>
  <c r="AR39" i="6"/>
  <c r="AS39" i="6"/>
  <c r="AT39" i="6"/>
  <c r="AU39" i="6"/>
  <c r="AV39" i="6"/>
  <c r="AW39" i="6"/>
  <c r="AX39" i="6"/>
  <c r="AZ39" i="6"/>
  <c r="BA39" i="6"/>
  <c r="BB39" i="6"/>
  <c r="BC39" i="6"/>
  <c r="BD39" i="6"/>
  <c r="BE39" i="6"/>
  <c r="BF39" i="6"/>
  <c r="BG39" i="6"/>
  <c r="BH39" i="6"/>
  <c r="BI39" i="6"/>
  <c r="BJ39" i="6"/>
  <c r="BL39" i="6"/>
  <c r="BM39" i="6"/>
  <c r="BN39" i="6"/>
  <c r="BO39" i="6"/>
  <c r="BP39" i="6"/>
  <c r="BQ39" i="6"/>
  <c r="BR39" i="6"/>
  <c r="BS39" i="6"/>
  <c r="BT39" i="6"/>
  <c r="BU39" i="6"/>
  <c r="BV39" i="6"/>
  <c r="BX39" i="6"/>
  <c r="BY39" i="6"/>
  <c r="BZ39" i="6"/>
  <c r="CA39" i="6"/>
  <c r="CB39" i="6"/>
  <c r="CC39" i="6"/>
  <c r="CD39" i="6"/>
  <c r="CE39" i="6"/>
  <c r="CF39" i="6"/>
  <c r="CG39" i="6"/>
  <c r="CH39" i="6"/>
  <c r="CJ39" i="6"/>
  <c r="CK39" i="6"/>
  <c r="CL39" i="6"/>
  <c r="CM39" i="6"/>
  <c r="CN39" i="6"/>
  <c r="CO39" i="6"/>
  <c r="CP39" i="6"/>
  <c r="CQ39" i="6"/>
  <c r="CR39" i="6"/>
  <c r="CS39" i="6"/>
  <c r="CT39" i="6"/>
  <c r="AR43" i="6"/>
  <c r="AS43" i="6"/>
  <c r="AT43" i="6"/>
  <c r="AU43" i="6"/>
  <c r="AV43" i="6"/>
  <c r="AW43" i="6"/>
  <c r="AX43" i="6"/>
  <c r="AZ43" i="6"/>
  <c r="BA43" i="6"/>
  <c r="BB43" i="6"/>
  <c r="BC43" i="6"/>
  <c r="BD43" i="6"/>
  <c r="BE43" i="6"/>
  <c r="BF43" i="6"/>
  <c r="BG43" i="6"/>
  <c r="BH43" i="6"/>
  <c r="BI43" i="6"/>
  <c r="BJ43" i="6"/>
  <c r="BL43" i="6"/>
  <c r="BM43" i="6"/>
  <c r="BN43" i="6"/>
  <c r="BO43" i="6"/>
  <c r="BP43" i="6"/>
  <c r="BQ43" i="6"/>
  <c r="BR43" i="6"/>
  <c r="BS43" i="6"/>
  <c r="BT43" i="6"/>
  <c r="BU43" i="6"/>
  <c r="BV43" i="6"/>
  <c r="BX43" i="6"/>
  <c r="BY43" i="6"/>
  <c r="BZ43" i="6"/>
  <c r="CA43" i="6"/>
  <c r="CB43" i="6"/>
  <c r="CC43" i="6"/>
  <c r="CD43" i="6"/>
  <c r="CE43" i="6"/>
  <c r="CF43" i="6"/>
  <c r="CG43" i="6"/>
  <c r="CH43" i="6"/>
  <c r="CJ43" i="6"/>
  <c r="CK43" i="6"/>
  <c r="CL43" i="6"/>
  <c r="CM43" i="6"/>
  <c r="CN43" i="6"/>
  <c r="CO43" i="6"/>
  <c r="CP43" i="6"/>
  <c r="CQ43" i="6"/>
  <c r="CR43" i="6"/>
  <c r="CS43" i="6"/>
  <c r="CT43" i="6"/>
  <c r="AT46" i="6"/>
  <c r="AU46" i="6"/>
  <c r="AV46" i="6"/>
  <c r="AW46" i="6"/>
  <c r="AX46" i="6"/>
  <c r="AZ46" i="6"/>
  <c r="BA46" i="6"/>
  <c r="BB46" i="6"/>
  <c r="BC46" i="6"/>
  <c r="BD46" i="6"/>
  <c r="BE46" i="6"/>
  <c r="BF46" i="6"/>
  <c r="BG46" i="6"/>
  <c r="BH46" i="6"/>
  <c r="BI46" i="6"/>
  <c r="BJ46" i="6"/>
  <c r="BL46" i="6"/>
  <c r="BM46" i="6"/>
  <c r="BN46" i="6"/>
  <c r="BO46" i="6"/>
  <c r="BP46" i="6"/>
  <c r="BQ46" i="6"/>
  <c r="BR46" i="6"/>
  <c r="BS46" i="6"/>
  <c r="BT46" i="6"/>
  <c r="BU46" i="6"/>
  <c r="BV46" i="6"/>
  <c r="BX46" i="6"/>
  <c r="BY46" i="6"/>
  <c r="BZ46" i="6"/>
  <c r="CA46" i="6"/>
  <c r="CB46" i="6"/>
  <c r="CC46" i="6"/>
  <c r="CD46" i="6"/>
  <c r="CE46" i="6"/>
  <c r="CF46" i="6"/>
  <c r="CG46" i="6"/>
  <c r="CH46" i="6"/>
  <c r="CJ46" i="6"/>
  <c r="CK46" i="6"/>
  <c r="CL46" i="6"/>
  <c r="CM46" i="6"/>
  <c r="CN46" i="6"/>
  <c r="CO46" i="6"/>
  <c r="CP46" i="6"/>
  <c r="CQ46" i="6"/>
  <c r="CR46" i="6"/>
  <c r="CS46" i="6"/>
  <c r="CT46" i="6"/>
  <c r="AR47" i="6"/>
  <c r="AS47" i="6"/>
  <c r="AT47" i="6"/>
  <c r="AU47" i="6"/>
  <c r="AV47" i="6"/>
  <c r="AW47" i="6"/>
  <c r="AX47" i="6"/>
  <c r="AZ47" i="6"/>
  <c r="BA47" i="6"/>
  <c r="BB47" i="6"/>
  <c r="BC47" i="6"/>
  <c r="BD47" i="6"/>
  <c r="BE47" i="6"/>
  <c r="BF47" i="6"/>
  <c r="BG47" i="6"/>
  <c r="BH47" i="6"/>
  <c r="BI47" i="6"/>
  <c r="BJ47" i="6"/>
  <c r="BL47" i="6"/>
  <c r="BM47" i="6"/>
  <c r="BN47" i="6"/>
  <c r="BO47" i="6"/>
  <c r="BP47" i="6"/>
  <c r="BQ47" i="6"/>
  <c r="BR47" i="6"/>
  <c r="BS47" i="6"/>
  <c r="BT47" i="6"/>
  <c r="BU47" i="6"/>
  <c r="BV47" i="6"/>
  <c r="BX47" i="6"/>
  <c r="BY47" i="6"/>
  <c r="BZ47" i="6"/>
  <c r="CA47" i="6"/>
  <c r="CB47" i="6"/>
  <c r="CC47" i="6"/>
  <c r="CD47" i="6"/>
  <c r="CE47" i="6"/>
  <c r="CF47" i="6"/>
  <c r="CG47" i="6"/>
  <c r="CH47" i="6"/>
  <c r="CJ47" i="6"/>
  <c r="CK47" i="6"/>
  <c r="CL47" i="6"/>
  <c r="CM47" i="6"/>
  <c r="CN47" i="6"/>
  <c r="CO47" i="6"/>
  <c r="CP47" i="6"/>
  <c r="CQ47" i="6"/>
  <c r="CR47" i="6"/>
  <c r="CS47" i="6"/>
  <c r="CT47" i="6"/>
  <c r="AR42" i="6"/>
  <c r="AS42" i="6"/>
  <c r="AT42" i="6"/>
  <c r="AU42" i="6"/>
  <c r="AV42" i="6"/>
  <c r="AW42" i="6"/>
  <c r="AX42" i="6"/>
  <c r="AZ42" i="6"/>
  <c r="BA42" i="6"/>
  <c r="BB42" i="6"/>
  <c r="BC42" i="6"/>
  <c r="BD42" i="6"/>
  <c r="BE42" i="6"/>
  <c r="BF42" i="6"/>
  <c r="BG42" i="6"/>
  <c r="BH42" i="6"/>
  <c r="BI42" i="6"/>
  <c r="BJ42" i="6"/>
  <c r="BL42" i="6"/>
  <c r="BM42" i="6"/>
  <c r="BN42" i="6"/>
  <c r="BO42" i="6"/>
  <c r="BP42" i="6"/>
  <c r="BQ42" i="6"/>
  <c r="BR42" i="6"/>
  <c r="BS42" i="6"/>
  <c r="BT42" i="6"/>
  <c r="BU42" i="6"/>
  <c r="BV42" i="6"/>
  <c r="BX42" i="6"/>
  <c r="BY42" i="6"/>
  <c r="BZ42" i="6"/>
  <c r="CA42" i="6"/>
  <c r="CB42" i="6"/>
  <c r="CC42" i="6"/>
  <c r="CD42" i="6"/>
  <c r="CE42" i="6"/>
  <c r="CF42" i="6"/>
  <c r="CG42" i="6"/>
  <c r="CH42" i="6"/>
  <c r="CJ42" i="6"/>
  <c r="CK42" i="6"/>
  <c r="CL42" i="6"/>
  <c r="CM42" i="6"/>
  <c r="CN42" i="6"/>
  <c r="CO42" i="6"/>
  <c r="CP42" i="6"/>
  <c r="CQ42" i="6"/>
  <c r="CR42" i="6"/>
  <c r="CS42" i="6"/>
  <c r="CT42" i="6"/>
  <c r="BX2" i="7"/>
  <c r="BY38" i="7"/>
  <c r="BY66" i="7"/>
  <c r="AF640" i="4"/>
  <c r="AP159" i="10"/>
  <c r="AO157" i="10"/>
  <c r="EN106" i="7"/>
  <c r="AY162" i="10"/>
  <c r="AX160" i="10"/>
  <c r="AT156" i="10"/>
  <c r="AS154" i="10"/>
  <c r="GL140" i="7"/>
  <c r="GL150" i="7"/>
  <c r="GL199" i="7"/>
  <c r="GL208" i="7"/>
  <c r="GM215" i="7"/>
  <c r="GK222" i="7"/>
  <c r="AX86" i="10"/>
  <c r="AW85" i="10"/>
  <c r="LP184" i="8"/>
  <c r="LO186" i="8"/>
  <c r="LO185" i="8"/>
  <c r="BN1685" i="4"/>
  <c r="AP102" i="14"/>
  <c r="F172" i="2"/>
  <c r="AT1685" i="4"/>
  <c r="BM1685" i="4"/>
  <c r="BD1685" i="4"/>
  <c r="AS1685" i="4"/>
  <c r="BC1685" i="4"/>
  <c r="AR143" i="14"/>
  <c r="AR145" i="14"/>
  <c r="Z652" i="4"/>
  <c r="AB641" i="4"/>
  <c r="AB450" i="4"/>
  <c r="AB451" i="4"/>
  <c r="AR137" i="14"/>
  <c r="AR152" i="14"/>
  <c r="AR139" i="14"/>
  <c r="AR148" i="14"/>
  <c r="AS609" i="4"/>
  <c r="AT612" i="4"/>
  <c r="BC609" i="4"/>
  <c r="BD612" i="4"/>
  <c r="BM609" i="4"/>
  <c r="BN612" i="4"/>
  <c r="BD610" i="4"/>
  <c r="BE613" i="4"/>
  <c r="AZ217" i="11"/>
  <c r="AP217" i="11"/>
  <c r="BN609" i="4"/>
  <c r="BO612" i="4"/>
  <c r="AT609" i="4"/>
  <c r="AU612" i="4"/>
  <c r="AF217" i="11"/>
  <c r="AY217" i="11"/>
  <c r="AO217" i="11"/>
  <c r="AE217" i="11"/>
  <c r="AR146" i="14"/>
  <c r="AR141" i="14"/>
  <c r="AR114" i="14"/>
  <c r="AS97" i="14"/>
  <c r="AR19" i="14"/>
  <c r="AR111" i="14"/>
  <c r="AM124" i="14"/>
  <c r="AO105" i="14"/>
  <c r="AQ15" i="14"/>
  <c r="AQ107" i="14"/>
  <c r="AR17" i="14"/>
  <c r="AR109" i="14"/>
  <c r="AR117" i="14"/>
  <c r="AN125" i="14"/>
  <c r="Q29" i="10"/>
  <c r="H17" i="1"/>
  <c r="AR47" i="14"/>
  <c r="B49" i="11"/>
  <c r="C48" i="11"/>
  <c r="AS51" i="14"/>
  <c r="AS49" i="14"/>
  <c r="AR193" i="14"/>
  <c r="AS81" i="14"/>
  <c r="AS79" i="14"/>
  <c r="AR77" i="14"/>
  <c r="AQ195" i="14"/>
  <c r="AJ301" i="11"/>
  <c r="ER101" i="7"/>
  <c r="EQ104" i="7"/>
  <c r="AO733" i="4"/>
  <c r="X78" i="10"/>
  <c r="W76" i="10"/>
  <c r="JG49" i="8"/>
  <c r="AJ91" i="11"/>
  <c r="AX74" i="10"/>
  <c r="AL65" i="10"/>
  <c r="AL60" i="10"/>
  <c r="AK68" i="10"/>
  <c r="AV75" i="10"/>
  <c r="AU73" i="10"/>
  <c r="AL71" i="10"/>
  <c r="AI69" i="10"/>
  <c r="AH67" i="10"/>
  <c r="AG927" i="4"/>
  <c r="AR614" i="4"/>
  <c r="AN492" i="4"/>
  <c r="AN490" i="4"/>
  <c r="AN489" i="4"/>
  <c r="AC451" i="4"/>
  <c r="AC450" i="4"/>
  <c r="AO490" i="4"/>
  <c r="AO489" i="4"/>
  <c r="C300" i="4"/>
  <c r="AK150" i="10"/>
  <c r="AJ148" i="10"/>
  <c r="AP141" i="10"/>
  <c r="AO139" i="10"/>
  <c r="AK100" i="12"/>
  <c r="AK96" i="12"/>
  <c r="AJ153" i="10"/>
  <c r="AI151" i="10"/>
  <c r="AL168" i="10"/>
  <c r="EP99" i="7"/>
  <c r="AO503" i="4"/>
  <c r="AO464" i="4"/>
  <c r="H26" i="10"/>
  <c r="S402" i="4"/>
  <c r="S401" i="4"/>
  <c r="G269" i="11"/>
  <c r="AA509" i="4"/>
  <c r="AA511" i="4"/>
  <c r="J25" i="10"/>
  <c r="T400" i="4"/>
  <c r="AC32" i="10"/>
  <c r="AM513" i="4"/>
  <c r="C320" i="4"/>
  <c r="R26" i="11"/>
  <c r="AA356" i="4"/>
  <c r="AB354" i="4"/>
  <c r="AC363" i="4"/>
  <c r="AC364" i="4"/>
  <c r="AB358" i="4"/>
  <c r="AA354" i="4"/>
  <c r="AE369" i="4"/>
  <c r="AA358" i="4"/>
  <c r="AO735" i="4"/>
  <c r="CU321" i="6"/>
  <c r="CU322" i="6"/>
  <c r="C48" i="10"/>
  <c r="JU81" i="8"/>
  <c r="JU86" i="8"/>
  <c r="JU82" i="8"/>
  <c r="AX233" i="11"/>
  <c r="RL73" i="8"/>
  <c r="RL83" i="8"/>
  <c r="SZ75" i="8"/>
  <c r="SZ85" i="8"/>
  <c r="RL74" i="8"/>
  <c r="RL84" i="8"/>
  <c r="DW63" i="8"/>
  <c r="DV64" i="8"/>
  <c r="DV65" i="8"/>
  <c r="AL35" i="8"/>
  <c r="AK37" i="8"/>
  <c r="AK36" i="8"/>
  <c r="GM2" i="7"/>
  <c r="GL38" i="7"/>
  <c r="CP23" i="7"/>
  <c r="G17" i="1"/>
  <c r="E16" i="1"/>
  <c r="BA614" i="4"/>
  <c r="AQ614" i="4"/>
  <c r="AO734" i="4"/>
  <c r="AO732" i="4"/>
  <c r="AG998" i="4"/>
  <c r="AF958" i="4"/>
  <c r="AG954" i="4"/>
  <c r="AF990" i="4"/>
  <c r="AG986" i="4"/>
  <c r="AG966" i="4"/>
  <c r="AF898" i="4"/>
  <c r="AG894" i="4"/>
  <c r="AG906" i="4"/>
  <c r="GK149" i="8"/>
  <c r="GJ151" i="8"/>
  <c r="GJ150" i="8"/>
  <c r="HH18" i="8"/>
  <c r="HG20" i="8"/>
  <c r="HG19" i="8"/>
  <c r="EE131" i="7"/>
  <c r="AB167" i="10"/>
  <c r="AN505" i="4"/>
  <c r="AN506" i="4"/>
  <c r="AO47" i="7"/>
  <c r="AN50" i="7"/>
  <c r="BS306" i="6"/>
  <c r="AX1139" i="4"/>
  <c r="AC353" i="4"/>
  <c r="AJ890" i="4"/>
  <c r="C302" i="4"/>
  <c r="BC610" i="4"/>
  <c r="BD613" i="4"/>
  <c r="BL614" i="4"/>
  <c r="BD609" i="4"/>
  <c r="BE612" i="4"/>
  <c r="BB614" i="4"/>
  <c r="AS610" i="4"/>
  <c r="AT613" i="4"/>
  <c r="BM610" i="4"/>
  <c r="BN613" i="4"/>
  <c r="AP732" i="4"/>
  <c r="AP735" i="4"/>
  <c r="AP733" i="4"/>
  <c r="AP734" i="4"/>
  <c r="AZ734" i="4"/>
  <c r="AZ732" i="4"/>
  <c r="AZ735" i="4"/>
  <c r="AZ733" i="4"/>
  <c r="AN733" i="4"/>
  <c r="AN732" i="4"/>
  <c r="AN734" i="4"/>
  <c r="AN735" i="4"/>
  <c r="BE611" i="4"/>
  <c r="BE623" i="4"/>
  <c r="BP611" i="4"/>
  <c r="BP623" i="4"/>
  <c r="AU611" i="4"/>
  <c r="AU623" i="4"/>
  <c r="AV611" i="4"/>
  <c r="AV623" i="4"/>
  <c r="BF611" i="4"/>
  <c r="BF623" i="4"/>
  <c r="AW611" i="4"/>
  <c r="AW623" i="4"/>
  <c r="AX611" i="4"/>
  <c r="AX623" i="4"/>
  <c r="BN610" i="4"/>
  <c r="BO613" i="4"/>
  <c r="AT610" i="4"/>
  <c r="AU613" i="4"/>
  <c r="BO611" i="4"/>
  <c r="BO623" i="4"/>
  <c r="AD352" i="4"/>
  <c r="D300" i="4"/>
  <c r="D301" i="4"/>
  <c r="AB356" i="4"/>
  <c r="P24" i="11"/>
  <c r="AH348" i="4"/>
  <c r="AF349" i="4"/>
  <c r="AD351" i="4"/>
  <c r="AC351" i="4"/>
  <c r="AG348" i="4"/>
  <c r="AE349" i="4"/>
  <c r="J104" i="6"/>
  <c r="AT297" i="4"/>
  <c r="AT298" i="4"/>
  <c r="D104" i="6"/>
  <c r="P297" i="4"/>
  <c r="P298" i="4"/>
  <c r="P1735" i="4"/>
  <c r="L104" i="6"/>
  <c r="BH297" i="4"/>
  <c r="BH298" i="4"/>
  <c r="F104" i="6"/>
  <c r="AD297" i="4"/>
  <c r="AD298" i="4"/>
  <c r="AD1735" i="4"/>
  <c r="H104" i="6"/>
  <c r="BP297" i="4"/>
  <c r="BP298" i="4"/>
  <c r="G104" i="6"/>
  <c r="AQ297" i="4"/>
  <c r="AQ298" i="4"/>
  <c r="I104" i="6"/>
  <c r="BQ297" i="4"/>
  <c r="BQ298" i="4"/>
  <c r="E104" i="6"/>
  <c r="BM297" i="4"/>
  <c r="BM298" i="4"/>
  <c r="M104" i="6"/>
  <c r="BU297" i="4"/>
  <c r="BU298" i="4"/>
  <c r="K104" i="6"/>
  <c r="BG297" i="4"/>
  <c r="BG298" i="4"/>
  <c r="BV297" i="4"/>
  <c r="BV298" i="4"/>
  <c r="C104" i="6"/>
  <c r="AM297" i="4"/>
  <c r="AM298" i="4"/>
  <c r="BJ297" i="4"/>
  <c r="BJ298" i="4"/>
  <c r="Z297" i="4"/>
  <c r="Z298" i="4"/>
  <c r="AX297" i="4"/>
  <c r="AX298" i="4"/>
  <c r="AL297" i="4"/>
  <c r="AL298" i="4"/>
  <c r="AP83" i="6"/>
  <c r="CU55" i="6"/>
  <c r="AP85" i="6"/>
  <c r="BN94" i="6"/>
  <c r="BN92" i="6"/>
  <c r="CU45" i="6"/>
  <c r="CU101" i="6"/>
  <c r="AR221" i="4"/>
  <c r="F27" i="1"/>
  <c r="BN93" i="6"/>
  <c r="AP84" i="6"/>
  <c r="K40" i="5"/>
  <c r="AC439" i="4"/>
  <c r="AP349" i="4"/>
  <c r="AR348" i="4"/>
  <c r="AG347" i="4"/>
  <c r="AF350" i="4"/>
  <c r="AG408" i="4"/>
  <c r="AF411" i="4"/>
  <c r="AH446" i="4"/>
  <c r="AH435" i="4"/>
  <c r="AS471" i="4"/>
  <c r="AT473" i="4"/>
  <c r="AQ467" i="4"/>
  <c r="AU475" i="4"/>
  <c r="AR469" i="4"/>
  <c r="AQ462" i="4"/>
  <c r="AU410" i="4"/>
  <c r="AW409" i="4"/>
  <c r="AW410" i="4"/>
  <c r="AT485" i="4"/>
  <c r="AT499" i="4"/>
  <c r="BK348" i="4"/>
  <c r="BL348" i="4"/>
  <c r="AO492" i="4"/>
  <c r="AO506" i="4"/>
  <c r="AO505" i="4"/>
  <c r="AO349" i="4"/>
  <c r="AQ348" i="4"/>
  <c r="AF422" i="4"/>
  <c r="AF444" i="4"/>
  <c r="AF433" i="4"/>
  <c r="AG424" i="4"/>
  <c r="AG434" i="4"/>
  <c r="AG445" i="4"/>
  <c r="AS457" i="4"/>
  <c r="AR460" i="4"/>
  <c r="BI458" i="4"/>
  <c r="BI459" i="4"/>
  <c r="BG459" i="4"/>
  <c r="AS474" i="4"/>
  <c r="AS498" i="4"/>
  <c r="AS484" i="4"/>
  <c r="AY349" i="4"/>
  <c r="BA348" i="4"/>
  <c r="BH459" i="4"/>
  <c r="BJ458" i="4"/>
  <c r="BJ459" i="4"/>
  <c r="BQ459" i="4"/>
  <c r="BS458" i="4"/>
  <c r="AV410" i="4"/>
  <c r="AX409" i="4"/>
  <c r="AX410" i="4"/>
  <c r="E299" i="4"/>
  <c r="F296" i="4"/>
  <c r="BR459" i="4"/>
  <c r="BT458" i="4"/>
  <c r="AE420" i="4"/>
  <c r="AE443" i="4"/>
  <c r="AE432" i="4"/>
  <c r="AQ470" i="4"/>
  <c r="AQ496" i="4"/>
  <c r="AQ482" i="4"/>
  <c r="AP477" i="4"/>
  <c r="AP468" i="4"/>
  <c r="AP478" i="4"/>
  <c r="AP464" i="4"/>
  <c r="AP481" i="4"/>
  <c r="AP495" i="4"/>
  <c r="AZ349" i="4"/>
  <c r="BB348" i="4"/>
  <c r="AF419" i="4"/>
  <c r="AE417" i="4"/>
  <c r="AE427" i="4"/>
  <c r="AI425" i="4"/>
  <c r="AG421" i="4"/>
  <c r="AH423" i="4"/>
  <c r="AE413" i="4"/>
  <c r="AE414" i="4"/>
  <c r="AD418" i="4"/>
  <c r="AD428" i="4"/>
  <c r="AD453" i="4"/>
  <c r="AD427" i="4"/>
  <c r="AD431" i="4"/>
  <c r="AD437" i="4"/>
  <c r="AD442" i="4"/>
  <c r="AD448" i="4"/>
  <c r="R14" i="12"/>
  <c r="R13" i="12"/>
  <c r="AR472" i="4"/>
  <c r="AR483" i="4"/>
  <c r="AR497" i="4"/>
  <c r="BV409" i="4"/>
  <c r="BT410" i="4"/>
  <c r="J16" i="1"/>
  <c r="BJ409" i="4"/>
  <c r="BJ410" i="4"/>
  <c r="BH410" i="4"/>
  <c r="BG410" i="4"/>
  <c r="BI409" i="4"/>
  <c r="BI410" i="4"/>
  <c r="BU409" i="4"/>
  <c r="BU410" i="4"/>
  <c r="BS410" i="4"/>
  <c r="X154" i="4"/>
  <c r="F87" i="4"/>
  <c r="CU41" i="6"/>
  <c r="CU52" i="6"/>
  <c r="CU30" i="6"/>
  <c r="CU31" i="6"/>
  <c r="CU34" i="6"/>
  <c r="CU35" i="6"/>
  <c r="CU51" i="6"/>
  <c r="CU32" i="6"/>
  <c r="E18" i="4"/>
  <c r="CU33" i="6"/>
  <c r="CU36" i="6"/>
  <c r="CU56" i="6"/>
  <c r="CU57" i="6"/>
  <c r="CU53" i="6"/>
  <c r="CU54" i="6"/>
  <c r="CU50" i="6"/>
  <c r="CU58" i="6"/>
  <c r="CU44" i="6"/>
  <c r="CU40" i="6"/>
  <c r="CU46" i="6"/>
  <c r="CU42" i="6"/>
  <c r="CU47" i="6"/>
  <c r="CU43" i="6"/>
  <c r="CU39" i="6"/>
  <c r="BJ1735" i="4"/>
  <c r="BU1735" i="4"/>
  <c r="BP1735" i="4"/>
  <c r="AT1735" i="4"/>
  <c r="AL1735" i="4"/>
  <c r="AM1735" i="4"/>
  <c r="BM1735" i="4"/>
  <c r="AX1735" i="4"/>
  <c r="BV1735" i="4"/>
  <c r="BQ1735" i="4"/>
  <c r="BH1735" i="4"/>
  <c r="Z1740" i="4"/>
  <c r="Z1735" i="4"/>
  <c r="BG1735" i="4"/>
  <c r="AQ1735" i="4"/>
  <c r="AZ162" i="10"/>
  <c r="AY160" i="10"/>
  <c r="D13" i="1"/>
  <c r="AQ159" i="10"/>
  <c r="AP157" i="10"/>
  <c r="AU156" i="10"/>
  <c r="AT154" i="10"/>
  <c r="EO106" i="7"/>
  <c r="B13" i="1"/>
  <c r="P1740" i="4"/>
  <c r="GM140" i="7"/>
  <c r="GM150" i="7"/>
  <c r="GM199" i="7"/>
  <c r="GM208" i="7"/>
  <c r="GN215" i="7"/>
  <c r="GM222" i="7"/>
  <c r="GL222" i="7"/>
  <c r="AG640" i="4"/>
  <c r="BW2" i="7"/>
  <c r="BX38" i="7"/>
  <c r="BX66" i="7"/>
  <c r="AB509" i="4"/>
  <c r="Q30" i="10"/>
  <c r="Q28" i="10"/>
  <c r="Q27" i="10"/>
  <c r="LQ184" i="8"/>
  <c r="LP186" i="8"/>
  <c r="LP185" i="8"/>
  <c r="AY86" i="10"/>
  <c r="AX85" i="10"/>
  <c r="AQ102" i="14"/>
  <c r="BO1685" i="4"/>
  <c r="AV1685" i="4"/>
  <c r="AX1685" i="4"/>
  <c r="BF1685" i="4"/>
  <c r="AU1685" i="4"/>
  <c r="BE1685" i="4"/>
  <c r="AW1685" i="4"/>
  <c r="BP1685" i="4"/>
  <c r="BD217" i="11"/>
  <c r="R29" i="10"/>
  <c r="AC641" i="4"/>
  <c r="AX610" i="4"/>
  <c r="AY613" i="4"/>
  <c r="AU610" i="4"/>
  <c r="AV613" i="4"/>
  <c r="BA217" i="11"/>
  <c r="BF610" i="4"/>
  <c r="BG613" i="4"/>
  <c r="BE609" i="4"/>
  <c r="BF612" i="4"/>
  <c r="BB217" i="11"/>
  <c r="AG217" i="11"/>
  <c r="BO609" i="4"/>
  <c r="BP612" i="4"/>
  <c r="AW609" i="4"/>
  <c r="AX612" i="4"/>
  <c r="AV609" i="4"/>
  <c r="AW612" i="4"/>
  <c r="BP610" i="4"/>
  <c r="BQ613" i="4"/>
  <c r="AH217" i="11"/>
  <c r="AR217" i="11"/>
  <c r="AQ217" i="11"/>
  <c r="R25" i="11"/>
  <c r="F17" i="2"/>
  <c r="AS139" i="14"/>
  <c r="AS141" i="14"/>
  <c r="AS19" i="14"/>
  <c r="AS111" i="14"/>
  <c r="AT97" i="14"/>
  <c r="AP105" i="14"/>
  <c r="AS17" i="14"/>
  <c r="AS109" i="14"/>
  <c r="AS114" i="14"/>
  <c r="AS117" i="14"/>
  <c r="AR15" i="14"/>
  <c r="AR107" i="14"/>
  <c r="AN124" i="14"/>
  <c r="AO125" i="14"/>
  <c r="AS145" i="14"/>
  <c r="AS152" i="14"/>
  <c r="AS143" i="14"/>
  <c r="AS137" i="14"/>
  <c r="AS148" i="14"/>
  <c r="AS146" i="14"/>
  <c r="AT51" i="14"/>
  <c r="AT49" i="14"/>
  <c r="AT81" i="14"/>
  <c r="AT79" i="14"/>
  <c r="AR102" i="14"/>
  <c r="AR195" i="14"/>
  <c r="AQ297" i="14"/>
  <c r="AS193" i="14"/>
  <c r="AS77" i="14"/>
  <c r="AS47" i="14"/>
  <c r="ES101" i="7"/>
  <c r="ER104" i="7"/>
  <c r="AK301" i="11"/>
  <c r="AR734" i="4"/>
  <c r="BA732" i="4"/>
  <c r="Y78" i="10"/>
  <c r="X76" i="10"/>
  <c r="AL68" i="10"/>
  <c r="AY74" i="10"/>
  <c r="JH49" i="8"/>
  <c r="AK91" i="11"/>
  <c r="AM71" i="10"/>
  <c r="AW75" i="10"/>
  <c r="AV73" i="10"/>
  <c r="AM60" i="10"/>
  <c r="AM65" i="10"/>
  <c r="AJ69" i="10"/>
  <c r="AI67" i="10"/>
  <c r="B53" i="11"/>
  <c r="C51" i="11"/>
  <c r="AR733" i="4"/>
  <c r="AR732" i="4"/>
  <c r="AR735" i="4"/>
  <c r="F42" i="1"/>
  <c r="AH927" i="4"/>
  <c r="AD450" i="4"/>
  <c r="AD451" i="4"/>
  <c r="AA510" i="4"/>
  <c r="O271" i="11"/>
  <c r="AQ141" i="10"/>
  <c r="AP139" i="10"/>
  <c r="AM168" i="10"/>
  <c r="EQ99" i="7"/>
  <c r="EP106" i="7"/>
  <c r="AL301" i="11"/>
  <c r="AK153" i="10"/>
  <c r="AJ151" i="10"/>
  <c r="AL100" i="12"/>
  <c r="AL96" i="12"/>
  <c r="AL75" i="12"/>
  <c r="AL150" i="10"/>
  <c r="AK148" i="10"/>
  <c r="AB511" i="4"/>
  <c r="P30" i="10"/>
  <c r="AB510" i="4"/>
  <c r="P271" i="11"/>
  <c r="P270" i="11"/>
  <c r="AM514" i="4"/>
  <c r="AA272" i="11"/>
  <c r="AB33" i="10"/>
  <c r="AM515" i="4"/>
  <c r="I26" i="10"/>
  <c r="T401" i="4"/>
  <c r="H269" i="11"/>
  <c r="T402" i="4"/>
  <c r="AD32" i="10"/>
  <c r="AN513" i="4"/>
  <c r="K25" i="10"/>
  <c r="U400" i="4"/>
  <c r="AF369" i="4"/>
  <c r="AF379" i="4"/>
  <c r="AD365" i="4"/>
  <c r="AD366" i="4"/>
  <c r="AD367" i="4"/>
  <c r="AD368" i="4"/>
  <c r="AA361" i="4"/>
  <c r="AA362" i="4"/>
  <c r="AA372" i="4"/>
  <c r="AA357" i="4"/>
  <c r="O24" i="11"/>
  <c r="S26" i="11"/>
  <c r="S25" i="11"/>
  <c r="AB363" i="4"/>
  <c r="AB364" i="4"/>
  <c r="AC365" i="4"/>
  <c r="AC387" i="4"/>
  <c r="I17" i="1"/>
  <c r="AE367" i="4"/>
  <c r="AE368" i="4"/>
  <c r="AC354" i="4"/>
  <c r="AF367" i="4"/>
  <c r="AF368" i="4"/>
  <c r="AC358" i="4"/>
  <c r="AB361" i="4"/>
  <c r="AB362" i="4"/>
  <c r="BL733" i="4"/>
  <c r="AQ733" i="4"/>
  <c r="BB732" i="4"/>
  <c r="C303" i="4"/>
  <c r="C322" i="4"/>
  <c r="BA733" i="4"/>
  <c r="JV81" i="8"/>
  <c r="JV86" i="8"/>
  <c r="JV82" i="8"/>
  <c r="AY233" i="11"/>
  <c r="TA75" i="8"/>
  <c r="TA85" i="8"/>
  <c r="RM74" i="8"/>
  <c r="RM84" i="8"/>
  <c r="RM73" i="8"/>
  <c r="RM83" i="8"/>
  <c r="DX63" i="8"/>
  <c r="DW64" i="8"/>
  <c r="DW65" i="8"/>
  <c r="AM35" i="8"/>
  <c r="AL37" i="8"/>
  <c r="AL36" i="8"/>
  <c r="GN2" i="7"/>
  <c r="GM38" i="7"/>
  <c r="CQ23" i="7"/>
  <c r="I16" i="1"/>
  <c r="G16" i="1"/>
  <c r="AQ732" i="4"/>
  <c r="AQ735" i="4"/>
  <c r="AN297" i="4"/>
  <c r="AN298" i="4"/>
  <c r="AQ734" i="4"/>
  <c r="BA735" i="4"/>
  <c r="BA734" i="4"/>
  <c r="AH966" i="4"/>
  <c r="AG990" i="4"/>
  <c r="AG958" i="4"/>
  <c r="AH986" i="4"/>
  <c r="AH954" i="4"/>
  <c r="AH998" i="4"/>
  <c r="AH894" i="4"/>
  <c r="AG898" i="4"/>
  <c r="AH906" i="4"/>
  <c r="GL149" i="8"/>
  <c r="GK151" i="8"/>
  <c r="GK150" i="8"/>
  <c r="HI18" i="8"/>
  <c r="HH20" i="8"/>
  <c r="HH19" i="8"/>
  <c r="EF131" i="7"/>
  <c r="AC167" i="10"/>
  <c r="EP133" i="7"/>
  <c r="AL300" i="11"/>
  <c r="AY297" i="4"/>
  <c r="AY298" i="4"/>
  <c r="BT297" i="4"/>
  <c r="BT298" i="4"/>
  <c r="BT1735" i="4"/>
  <c r="AP47" i="7"/>
  <c r="AO50" i="7"/>
  <c r="AZ297" i="4"/>
  <c r="AZ298" i="4"/>
  <c r="BL297" i="4"/>
  <c r="BL298" i="4"/>
  <c r="AB297" i="4"/>
  <c r="AB298" i="4"/>
  <c r="BT306" i="6"/>
  <c r="AY1139" i="4"/>
  <c r="BB733" i="4"/>
  <c r="BB734" i="4"/>
  <c r="BL735" i="4"/>
  <c r="BC614" i="4"/>
  <c r="BB735" i="4"/>
  <c r="AD353" i="4"/>
  <c r="AK890" i="4"/>
  <c r="BL734" i="4"/>
  <c r="BL732" i="4"/>
  <c r="BD614" i="4"/>
  <c r="D302" i="4"/>
  <c r="AS614" i="4"/>
  <c r="BM614" i="4"/>
  <c r="AX609" i="4"/>
  <c r="AY612" i="4"/>
  <c r="AU609" i="4"/>
  <c r="AV612" i="4"/>
  <c r="BE610" i="4"/>
  <c r="BF613" i="4"/>
  <c r="BF609" i="4"/>
  <c r="BG612" i="4"/>
  <c r="BN614" i="4"/>
  <c r="AW610" i="4"/>
  <c r="AX613" i="4"/>
  <c r="BP609" i="4"/>
  <c r="BQ612" i="4"/>
  <c r="BO610" i="4"/>
  <c r="BP613" i="4"/>
  <c r="AV610" i="4"/>
  <c r="AW613" i="4"/>
  <c r="BI611" i="4"/>
  <c r="BI623" i="4"/>
  <c r="BQ611" i="4"/>
  <c r="BQ623" i="4"/>
  <c r="BJ611" i="4"/>
  <c r="BJ623" i="4"/>
  <c r="BR611" i="4"/>
  <c r="BR623" i="4"/>
  <c r="BH611" i="4"/>
  <c r="BH623" i="4"/>
  <c r="BG611" i="4"/>
  <c r="BG623" i="4"/>
  <c r="AT614" i="4"/>
  <c r="D320" i="4"/>
  <c r="E300" i="4"/>
  <c r="E301" i="4"/>
  <c r="AE352" i="4"/>
  <c r="AF352" i="4"/>
  <c r="AD356" i="4"/>
  <c r="R24" i="11"/>
  <c r="R297" i="4"/>
  <c r="R298" i="4"/>
  <c r="BK297" i="4"/>
  <c r="BK298" i="4"/>
  <c r="AF351" i="4"/>
  <c r="O297" i="4"/>
  <c r="AE351" i="4"/>
  <c r="BB297" i="4"/>
  <c r="BB298" i="4"/>
  <c r="AI297" i="4"/>
  <c r="AI298" i="4"/>
  <c r="AW297" i="4"/>
  <c r="AW298" i="4"/>
  <c r="AR297" i="4"/>
  <c r="AR298" i="4"/>
  <c r="AR1735" i="4"/>
  <c r="BI297" i="4"/>
  <c r="BI298" i="4"/>
  <c r="AF297" i="4"/>
  <c r="AF298" i="4"/>
  <c r="BR297" i="4"/>
  <c r="BR298" i="4"/>
  <c r="AK297" i="4"/>
  <c r="AK298" i="4"/>
  <c r="AH297" i="4"/>
  <c r="AH298" i="4"/>
  <c r="AJ348" i="4"/>
  <c r="AH349" i="4"/>
  <c r="V297" i="4"/>
  <c r="V298" i="4"/>
  <c r="BF297" i="4"/>
  <c r="BF298" i="4"/>
  <c r="BF1735" i="4"/>
  <c r="AI348" i="4"/>
  <c r="AG349" i="4"/>
  <c r="AE389" i="4"/>
  <c r="AE379" i="4"/>
  <c r="AC356" i="4"/>
  <c r="Q24" i="11"/>
  <c r="AC386" i="4"/>
  <c r="AC376" i="4"/>
  <c r="AJ297" i="4"/>
  <c r="AJ298" i="4"/>
  <c r="X297" i="4"/>
  <c r="X298" i="4"/>
  <c r="AV297" i="4"/>
  <c r="AV298" i="4"/>
  <c r="BO297" i="4"/>
  <c r="BO298" i="4"/>
  <c r="W297" i="4"/>
  <c r="W298" i="4"/>
  <c r="BC297" i="4"/>
  <c r="BC298" i="4"/>
  <c r="AE297" i="4"/>
  <c r="AE298" i="4"/>
  <c r="AU297" i="4"/>
  <c r="AU298" i="4"/>
  <c r="S297" i="4"/>
  <c r="S298" i="4"/>
  <c r="BS297" i="4"/>
  <c r="BS298" i="4"/>
  <c r="AG297" i="4"/>
  <c r="AG298" i="4"/>
  <c r="AP297" i="4"/>
  <c r="AP298" i="4"/>
  <c r="AC297" i="4"/>
  <c r="AC298" i="4"/>
  <c r="BN297" i="4"/>
  <c r="BN298" i="4"/>
  <c r="T297" i="4"/>
  <c r="T298" i="4"/>
  <c r="AA297" i="4"/>
  <c r="AA298" i="4"/>
  <c r="Y297" i="4"/>
  <c r="Y298" i="4"/>
  <c r="BD297" i="4"/>
  <c r="BD298" i="4"/>
  <c r="BE297" i="4"/>
  <c r="BE298" i="4"/>
  <c r="U297" i="4"/>
  <c r="U298" i="4"/>
  <c r="AS297" i="4"/>
  <c r="AS298" i="4"/>
  <c r="BA297" i="4"/>
  <c r="BA298" i="4"/>
  <c r="CU104" i="6"/>
  <c r="Q297" i="4"/>
  <c r="Q298" i="4"/>
  <c r="AO297" i="4"/>
  <c r="AO298" i="4"/>
  <c r="BO93" i="6"/>
  <c r="BO92" i="6"/>
  <c r="AQ83" i="6"/>
  <c r="AQ84" i="6"/>
  <c r="AS221" i="4"/>
  <c r="AQ85" i="6"/>
  <c r="BO94" i="6"/>
  <c r="AD439" i="4"/>
  <c r="AI446" i="4"/>
  <c r="AI435" i="4"/>
  <c r="AT457" i="4"/>
  <c r="AS460" i="4"/>
  <c r="AU485" i="4"/>
  <c r="AU499" i="4"/>
  <c r="AG350" i="4"/>
  <c r="AH347" i="4"/>
  <c r="AE418" i="4"/>
  <c r="AE428" i="4"/>
  <c r="AE453" i="4"/>
  <c r="AE442" i="4"/>
  <c r="AE448" i="4"/>
  <c r="S14" i="12"/>
  <c r="S13" i="12"/>
  <c r="AE431" i="4"/>
  <c r="AE437" i="4"/>
  <c r="AP501" i="4"/>
  <c r="AD15" i="12"/>
  <c r="AQ349" i="4"/>
  <c r="AS348" i="4"/>
  <c r="AQ477" i="4"/>
  <c r="AQ468" i="4"/>
  <c r="AQ481" i="4"/>
  <c r="AQ487" i="4"/>
  <c r="AQ495" i="4"/>
  <c r="AQ501" i="4"/>
  <c r="AE15" i="12"/>
  <c r="AI423" i="4"/>
  <c r="AH421" i="4"/>
  <c r="AJ425" i="4"/>
  <c r="AG419" i="4"/>
  <c r="AF417" i="4"/>
  <c r="AF413" i="4"/>
  <c r="AF414" i="4"/>
  <c r="AH424" i="4"/>
  <c r="AH445" i="4"/>
  <c r="AH434" i="4"/>
  <c r="AF420" i="4"/>
  <c r="AF443" i="4"/>
  <c r="AF432" i="4"/>
  <c r="AP487" i="4"/>
  <c r="G296" i="4"/>
  <c r="F299" i="4"/>
  <c r="BL349" i="4"/>
  <c r="BN348" i="4"/>
  <c r="AQ463" i="4"/>
  <c r="AE27" i="11"/>
  <c r="AT474" i="4"/>
  <c r="AT484" i="4"/>
  <c r="AT498" i="4"/>
  <c r="AH408" i="4"/>
  <c r="AG411" i="4"/>
  <c r="AR349" i="4"/>
  <c r="F14" i="1"/>
  <c r="AT348" i="4"/>
  <c r="AG422" i="4"/>
  <c r="AG433" i="4"/>
  <c r="AG444" i="4"/>
  <c r="BD348" i="4"/>
  <c r="BB349" i="4"/>
  <c r="AP503" i="4"/>
  <c r="BV458" i="4"/>
  <c r="BV459" i="4"/>
  <c r="BT459" i="4"/>
  <c r="BS459" i="4"/>
  <c r="BU458" i="4"/>
  <c r="BU459" i="4"/>
  <c r="BC348" i="4"/>
  <c r="BA349" i="4"/>
  <c r="AU473" i="4"/>
  <c r="AR467" i="4"/>
  <c r="AS469" i="4"/>
  <c r="AT471" i="4"/>
  <c r="AV475" i="4"/>
  <c r="AR462" i="4"/>
  <c r="AR463" i="4"/>
  <c r="AF27" i="11"/>
  <c r="H18" i="2"/>
  <c r="BK349" i="4"/>
  <c r="BM348" i="4"/>
  <c r="AR470" i="4"/>
  <c r="AR482" i="4"/>
  <c r="AR496" i="4"/>
  <c r="AS472" i="4"/>
  <c r="AS497" i="4"/>
  <c r="AS483" i="4"/>
  <c r="BV410" i="4"/>
  <c r="K16" i="1"/>
  <c r="BW409" i="4"/>
  <c r="Y154" i="4"/>
  <c r="G87" i="4"/>
  <c r="F18" i="4"/>
  <c r="F23" i="5"/>
  <c r="K30" i="5"/>
  <c r="B25" i="6"/>
  <c r="AM215" i="4"/>
  <c r="B24" i="6"/>
  <c r="AN215" i="4"/>
  <c r="AN216" i="4"/>
  <c r="B21" i="6"/>
  <c r="O148" i="4"/>
  <c r="B20" i="6"/>
  <c r="P148" i="4"/>
  <c r="AO1735" i="4"/>
  <c r="AS1735" i="4"/>
  <c r="Y1740" i="4"/>
  <c r="Y1735" i="4"/>
  <c r="AC1735" i="4"/>
  <c r="S1740" i="4"/>
  <c r="S1735" i="4"/>
  <c r="W1740" i="4"/>
  <c r="W1735" i="4"/>
  <c r="AJ1735" i="4"/>
  <c r="AH1735" i="4"/>
  <c r="BI1735" i="4"/>
  <c r="BB1735" i="4"/>
  <c r="BK1735" i="4"/>
  <c r="AZ1735" i="4"/>
  <c r="AY1735" i="4"/>
  <c r="Q1740" i="4"/>
  <c r="Q1735" i="4"/>
  <c r="U1740" i="4"/>
  <c r="U1735" i="4"/>
  <c r="AA1735" i="4"/>
  <c r="AP1735" i="4"/>
  <c r="AU1735" i="4"/>
  <c r="BO1735" i="4"/>
  <c r="V1740" i="4"/>
  <c r="V1735" i="4"/>
  <c r="AK1735" i="4"/>
  <c r="R1740" i="4"/>
  <c r="R1735" i="4"/>
  <c r="AN1735" i="4"/>
  <c r="BE1735" i="4"/>
  <c r="T1740" i="4"/>
  <c r="T1735" i="4"/>
  <c r="AG1735" i="4"/>
  <c r="AE1735" i="4"/>
  <c r="AV1735" i="4"/>
  <c r="BR1735" i="4"/>
  <c r="AW1735" i="4"/>
  <c r="AB1735" i="4"/>
  <c r="BA1735" i="4"/>
  <c r="BD1735" i="4"/>
  <c r="BN1735" i="4"/>
  <c r="BS1735" i="4"/>
  <c r="BC1735" i="4"/>
  <c r="X1740" i="4"/>
  <c r="X1735" i="4"/>
  <c r="AF1735" i="4"/>
  <c r="AI1735" i="4"/>
  <c r="BL1735" i="4"/>
  <c r="H13" i="1"/>
  <c r="GN140" i="7"/>
  <c r="GN199" i="7"/>
  <c r="GN208" i="7"/>
  <c r="GO215" i="7"/>
  <c r="GN222" i="7"/>
  <c r="AH640" i="4"/>
  <c r="F13" i="1"/>
  <c r="AR159" i="10"/>
  <c r="AQ157" i="10"/>
  <c r="BA162" i="10"/>
  <c r="AZ160" i="10"/>
  <c r="J13" i="1"/>
  <c r="BV2" i="7"/>
  <c r="BW66" i="7"/>
  <c r="BW38" i="7"/>
  <c r="AV156" i="10"/>
  <c r="AU154" i="10"/>
  <c r="S29" i="10"/>
  <c r="F15" i="2"/>
  <c r="AC509" i="4"/>
  <c r="AY85" i="10"/>
  <c r="AZ86" i="10"/>
  <c r="LR184" i="8"/>
  <c r="LQ186" i="8"/>
  <c r="LQ185" i="8"/>
  <c r="BQ1685" i="4"/>
  <c r="BH1685" i="4"/>
  <c r="AV217" i="11"/>
  <c r="BJ1685" i="4"/>
  <c r="BI1685" i="4"/>
  <c r="BG1685" i="4"/>
  <c r="BR1685" i="4"/>
  <c r="AY614" i="4"/>
  <c r="AY734" i="4"/>
  <c r="AD641" i="4"/>
  <c r="AD387" i="4"/>
  <c r="O270" i="11"/>
  <c r="AT146" i="14"/>
  <c r="BG609" i="4"/>
  <c r="BH612" i="4"/>
  <c r="AK217" i="11"/>
  <c r="AT217" i="11"/>
  <c r="AL217" i="11"/>
  <c r="BJ609" i="4"/>
  <c r="BK612" i="4"/>
  <c r="BH610" i="4"/>
  <c r="BI613" i="4"/>
  <c r="BQ609" i="4"/>
  <c r="BR612" i="4"/>
  <c r="AT117" i="14"/>
  <c r="AJ217" i="11"/>
  <c r="BC217" i="11"/>
  <c r="BR610" i="4"/>
  <c r="BS613" i="4"/>
  <c r="BI609" i="4"/>
  <c r="BJ612" i="4"/>
  <c r="AT137" i="14"/>
  <c r="AS217" i="11"/>
  <c r="AI217" i="11"/>
  <c r="P28" i="10"/>
  <c r="P27" i="10"/>
  <c r="AB31" i="10"/>
  <c r="AT148" i="14"/>
  <c r="AU97" i="14"/>
  <c r="AT114" i="14"/>
  <c r="AT19" i="14"/>
  <c r="AT111" i="14"/>
  <c r="AT17" i="14"/>
  <c r="AT109" i="14"/>
  <c r="AQ105" i="14"/>
  <c r="AO124" i="14"/>
  <c r="AP125" i="14"/>
  <c r="AS15" i="14"/>
  <c r="AS107" i="14"/>
  <c r="AT152" i="14"/>
  <c r="AT143" i="14"/>
  <c r="AT139" i="14"/>
  <c r="AT141" i="14"/>
  <c r="AT145" i="14"/>
  <c r="J17" i="1"/>
  <c r="AT193" i="14"/>
  <c r="AU51" i="14"/>
  <c r="AU49" i="14"/>
  <c r="AT77" i="14"/>
  <c r="AT47" i="14"/>
  <c r="AR297" i="14"/>
  <c r="AU79" i="14"/>
  <c r="AU81" i="14"/>
  <c r="AS195" i="14"/>
  <c r="AS102" i="14"/>
  <c r="ET101" i="7"/>
  <c r="ES104" i="7"/>
  <c r="F69" i="1"/>
  <c r="F64" i="1"/>
  <c r="F52" i="1"/>
  <c r="F59" i="1"/>
  <c r="Z78" i="10"/>
  <c r="Y76" i="10"/>
  <c r="AN65" i="10"/>
  <c r="AX75" i="10"/>
  <c r="AW73" i="10"/>
  <c r="JI49" i="8"/>
  <c r="AL91" i="11"/>
  <c r="AK69" i="10"/>
  <c r="AJ67" i="10"/>
  <c r="AN60" i="10"/>
  <c r="AN71" i="10"/>
  <c r="AZ74" i="10"/>
  <c r="AM68" i="10"/>
  <c r="AD377" i="4"/>
  <c r="AD388" i="4"/>
  <c r="AB376" i="4"/>
  <c r="AI927" i="4"/>
  <c r="AQ489" i="4"/>
  <c r="AQ490" i="4"/>
  <c r="AE439" i="4"/>
  <c r="AE450" i="4"/>
  <c r="AE451" i="4"/>
  <c r="AP490" i="4"/>
  <c r="AP489" i="4"/>
  <c r="AM150" i="10"/>
  <c r="AL148" i="10"/>
  <c r="AL153" i="10"/>
  <c r="AK151" i="10"/>
  <c r="AN168" i="10"/>
  <c r="ER99" i="7"/>
  <c r="AM100" i="12"/>
  <c r="AM96" i="12"/>
  <c r="AR141" i="10"/>
  <c r="AQ139" i="10"/>
  <c r="AE32" i="10"/>
  <c r="AO513" i="4"/>
  <c r="J26" i="10"/>
  <c r="U402" i="4"/>
  <c r="U401" i="4"/>
  <c r="I269" i="11"/>
  <c r="AC511" i="4"/>
  <c r="R30" i="10"/>
  <c r="R28" i="10"/>
  <c r="R27" i="10"/>
  <c r="AC510" i="4"/>
  <c r="Q271" i="11"/>
  <c r="Q270" i="11"/>
  <c r="L25" i="10"/>
  <c r="V400" i="4"/>
  <c r="T29" i="10"/>
  <c r="AD509" i="4"/>
  <c r="AC33" i="10"/>
  <c r="AC31" i="10"/>
  <c r="AN514" i="4"/>
  <c r="AB272" i="11"/>
  <c r="AN515" i="4"/>
  <c r="AF389" i="4"/>
  <c r="E310" i="4"/>
  <c r="E337" i="4"/>
  <c r="O298" i="4"/>
  <c r="O1735" i="4"/>
  <c r="BW1735" i="4"/>
  <c r="BW297" i="4"/>
  <c r="AC377" i="4"/>
  <c r="AA375" i="4"/>
  <c r="AA380" i="4"/>
  <c r="AD378" i="4"/>
  <c r="AA385" i="4"/>
  <c r="AA390" i="4"/>
  <c r="O12" i="12"/>
  <c r="AB386" i="4"/>
  <c r="AA371" i="4"/>
  <c r="D308" i="4"/>
  <c r="D326" i="4"/>
  <c r="AB371" i="4"/>
  <c r="G314" i="4"/>
  <c r="G329" i="4"/>
  <c r="C306" i="4"/>
  <c r="C325" i="4"/>
  <c r="F312" i="4"/>
  <c r="F338" i="4"/>
  <c r="T26" i="11"/>
  <c r="T25" i="11"/>
  <c r="AC366" i="4"/>
  <c r="AB375" i="4"/>
  <c r="AB385" i="4"/>
  <c r="AE365" i="4"/>
  <c r="AE366" i="4"/>
  <c r="AE378" i="4"/>
  <c r="AD363" i="4"/>
  <c r="AD364" i="4"/>
  <c r="AG369" i="4"/>
  <c r="AG389" i="4"/>
  <c r="AE388" i="4"/>
  <c r="AC361" i="4"/>
  <c r="AC362" i="4"/>
  <c r="D24" i="10"/>
  <c r="AD354" i="4"/>
  <c r="AF365" i="4"/>
  <c r="AF377" i="4"/>
  <c r="AD358" i="4"/>
  <c r="BD734" i="4"/>
  <c r="AS734" i="4"/>
  <c r="BM735" i="4"/>
  <c r="D303" i="4"/>
  <c r="H314" i="4"/>
  <c r="H339" i="4"/>
  <c r="D322" i="4"/>
  <c r="BC733" i="4"/>
  <c r="JW81" i="8"/>
  <c r="JW86" i="8"/>
  <c r="JW82" i="8"/>
  <c r="AZ233" i="11"/>
  <c r="RN74" i="8"/>
  <c r="RN84" i="8"/>
  <c r="RN73" i="8"/>
  <c r="RN83" i="8"/>
  <c r="TB75" i="8"/>
  <c r="TB85" i="8"/>
  <c r="DY63" i="8"/>
  <c r="DX64" i="8"/>
  <c r="DX65" i="8"/>
  <c r="AN35" i="8"/>
  <c r="AM37" i="8"/>
  <c r="AM36" i="8"/>
  <c r="GO2" i="7"/>
  <c r="GN38" i="7"/>
  <c r="CR23" i="7"/>
  <c r="G13" i="1"/>
  <c r="I13" i="1"/>
  <c r="E13" i="1"/>
  <c r="K17" i="1"/>
  <c r="K13" i="1"/>
  <c r="AI998" i="4"/>
  <c r="AI986" i="4"/>
  <c r="AH990" i="4"/>
  <c r="AI954" i="4"/>
  <c r="AH958" i="4"/>
  <c r="AI966" i="4"/>
  <c r="AH898" i="4"/>
  <c r="AI894" i="4"/>
  <c r="AI906" i="4"/>
  <c r="GM149" i="8"/>
  <c r="GL151" i="8"/>
  <c r="GL150" i="8"/>
  <c r="HJ18" i="8"/>
  <c r="HI20" i="8"/>
  <c r="HI19" i="8"/>
  <c r="EG131" i="7"/>
  <c r="AD167" i="10"/>
  <c r="EQ133" i="7"/>
  <c r="AM300" i="11"/>
  <c r="AQ47" i="7"/>
  <c r="AP50" i="7"/>
  <c r="BU306" i="6"/>
  <c r="AZ1139" i="4"/>
  <c r="BC734" i="4"/>
  <c r="BC732" i="4"/>
  <c r="BC735" i="4"/>
  <c r="AS732" i="4"/>
  <c r="BD733" i="4"/>
  <c r="BM732" i="4"/>
  <c r="AF353" i="4"/>
  <c r="AS735" i="4"/>
  <c r="AE353" i="4"/>
  <c r="AS733" i="4"/>
  <c r="AL890" i="4"/>
  <c r="BD735" i="4"/>
  <c r="BR609" i="4"/>
  <c r="BS612" i="4"/>
  <c r="BD732" i="4"/>
  <c r="BI610" i="4"/>
  <c r="BJ613" i="4"/>
  <c r="BM734" i="4"/>
  <c r="BO614" i="4"/>
  <c r="BG610" i="4"/>
  <c r="BH613" i="4"/>
  <c r="BM733" i="4"/>
  <c r="BF614" i="4"/>
  <c r="AX614" i="4"/>
  <c r="E302" i="4"/>
  <c r="E322" i="4"/>
  <c r="BH609" i="4"/>
  <c r="BI612" i="4"/>
  <c r="BJ610" i="4"/>
  <c r="BK613" i="4"/>
  <c r="AU614" i="4"/>
  <c r="BE614" i="4"/>
  <c r="AW614" i="4"/>
  <c r="BN734" i="4"/>
  <c r="BN733" i="4"/>
  <c r="BN735" i="4"/>
  <c r="BN732" i="4"/>
  <c r="AT732" i="4"/>
  <c r="AT735" i="4"/>
  <c r="AT734" i="4"/>
  <c r="AT733" i="4"/>
  <c r="BQ610" i="4"/>
  <c r="BR613" i="4"/>
  <c r="AV614" i="4"/>
  <c r="BP614" i="4"/>
  <c r="BT611" i="4"/>
  <c r="BT623" i="4"/>
  <c r="BV611" i="4"/>
  <c r="BV623" i="4"/>
  <c r="BU611" i="4"/>
  <c r="BU623" i="4"/>
  <c r="BS611" i="4"/>
  <c r="BS623" i="4"/>
  <c r="AE356" i="4"/>
  <c r="S24" i="11"/>
  <c r="AF356" i="4"/>
  <c r="T24" i="11"/>
  <c r="E320" i="4"/>
  <c r="AG352" i="4"/>
  <c r="F300" i="4"/>
  <c r="F301" i="4"/>
  <c r="AB372" i="4"/>
  <c r="AB357" i="4"/>
  <c r="AM216" i="4"/>
  <c r="AO215" i="4"/>
  <c r="AO216" i="4"/>
  <c r="AK348" i="4"/>
  <c r="AK349" i="4"/>
  <c r="AI349" i="4"/>
  <c r="AL348" i="4"/>
  <c r="AL349" i="4"/>
  <c r="AJ349" i="4"/>
  <c r="P149" i="4"/>
  <c r="P151" i="4"/>
  <c r="P182" i="4"/>
  <c r="R148" i="4"/>
  <c r="AF378" i="4"/>
  <c r="AF388" i="4"/>
  <c r="Q148" i="4"/>
  <c r="O149" i="4"/>
  <c r="O151" i="4"/>
  <c r="O182" i="4"/>
  <c r="AP215" i="4"/>
  <c r="AP216" i="4"/>
  <c r="AR84" i="6"/>
  <c r="BP92" i="6"/>
  <c r="AT221" i="4"/>
  <c r="AR83" i="6"/>
  <c r="BP93" i="6"/>
  <c r="BP94" i="6"/>
  <c r="AR85" i="6"/>
  <c r="K23" i="5"/>
  <c r="BM349" i="4"/>
  <c r="BO348" i="4"/>
  <c r="AT472" i="4"/>
  <c r="AT483" i="4"/>
  <c r="AT497" i="4"/>
  <c r="AJ423" i="4"/>
  <c r="AG417" i="4"/>
  <c r="AK425" i="4"/>
  <c r="AI421" i="4"/>
  <c r="AH419" i="4"/>
  <c r="AG413" i="4"/>
  <c r="AG414" i="4"/>
  <c r="AH422" i="4"/>
  <c r="AH433" i="4"/>
  <c r="AH444" i="4"/>
  <c r="AQ478" i="4"/>
  <c r="AQ464" i="4"/>
  <c r="AU348" i="4"/>
  <c r="AS349" i="4"/>
  <c r="AG351" i="4"/>
  <c r="AS470" i="4"/>
  <c r="AS482" i="4"/>
  <c r="AS496" i="4"/>
  <c r="BE348" i="4"/>
  <c r="BC349" i="4"/>
  <c r="AI408" i="4"/>
  <c r="AH411" i="4"/>
  <c r="BN349" i="4"/>
  <c r="BP348" i="4"/>
  <c r="AF418" i="4"/>
  <c r="AF428" i="4"/>
  <c r="AF453" i="4"/>
  <c r="AF427" i="4"/>
  <c r="AF431" i="4"/>
  <c r="AF437" i="4"/>
  <c r="AF442" i="4"/>
  <c r="AF448" i="4"/>
  <c r="T14" i="12"/>
  <c r="T13" i="12"/>
  <c r="AI424" i="4"/>
  <c r="AI434" i="4"/>
  <c r="AI445" i="4"/>
  <c r="AW475" i="4"/>
  <c r="AV473" i="4"/>
  <c r="AS467" i="4"/>
  <c r="AT469" i="4"/>
  <c r="AU471" i="4"/>
  <c r="AS462" i="4"/>
  <c r="AS463" i="4"/>
  <c r="AG27" i="11"/>
  <c r="AR468" i="4"/>
  <c r="AR478" i="4"/>
  <c r="AR477" i="4"/>
  <c r="AR495" i="4"/>
  <c r="AR501" i="4"/>
  <c r="AF15" i="12"/>
  <c r="AR481" i="4"/>
  <c r="BD349" i="4"/>
  <c r="BF348" i="4"/>
  <c r="AT349" i="4"/>
  <c r="AV348" i="4"/>
  <c r="AP492" i="4"/>
  <c r="AP505" i="4"/>
  <c r="AP506" i="4"/>
  <c r="AG420" i="4"/>
  <c r="AG432" i="4"/>
  <c r="AG443" i="4"/>
  <c r="AU457" i="4"/>
  <c r="AT460" i="4"/>
  <c r="AV499" i="4"/>
  <c r="AV485" i="4"/>
  <c r="AU474" i="4"/>
  <c r="AU498" i="4"/>
  <c r="AU484" i="4"/>
  <c r="G299" i="4"/>
  <c r="H296" i="4"/>
  <c r="AJ435" i="4"/>
  <c r="AJ446" i="4"/>
  <c r="AQ492" i="4"/>
  <c r="AQ506" i="4"/>
  <c r="AQ505" i="4"/>
  <c r="BW458" i="4"/>
  <c r="AI347" i="4"/>
  <c r="AH350" i="4"/>
  <c r="AH351" i="4"/>
  <c r="BW459" i="4"/>
  <c r="BW410" i="4"/>
  <c r="Z154" i="4"/>
  <c r="C26" i="1"/>
  <c r="H87" i="4"/>
  <c r="G18" i="4"/>
  <c r="BW298" i="4"/>
  <c r="O1740" i="4"/>
  <c r="BW1740" i="4"/>
  <c r="AW156" i="10"/>
  <c r="AV154" i="10"/>
  <c r="BU2" i="7"/>
  <c r="BV66" i="7"/>
  <c r="BV38" i="7"/>
  <c r="EQ106" i="7"/>
  <c r="BB162" i="10"/>
  <c r="BA160" i="10"/>
  <c r="GO140" i="7"/>
  <c r="GO150" i="7"/>
  <c r="GO199" i="7"/>
  <c r="GO208" i="7"/>
  <c r="GP215" i="7"/>
  <c r="GO222" i="7"/>
  <c r="AS159" i="10"/>
  <c r="AR157" i="10"/>
  <c r="AI640" i="4"/>
  <c r="GN150" i="7"/>
  <c r="GT157" i="7"/>
  <c r="F34" i="2"/>
  <c r="LS184" i="8"/>
  <c r="LR186" i="8"/>
  <c r="LR185" i="8"/>
  <c r="BA86" i="10"/>
  <c r="AZ85" i="10"/>
  <c r="BV1685" i="4"/>
  <c r="AY732" i="4"/>
  <c r="BS1685" i="4"/>
  <c r="BU1685" i="4"/>
  <c r="BT1685" i="4"/>
  <c r="AY733" i="4"/>
  <c r="AY735" i="4"/>
  <c r="BK614" i="4"/>
  <c r="BK734" i="4"/>
  <c r="AE641" i="4"/>
  <c r="AU137" i="14"/>
  <c r="AU141" i="14"/>
  <c r="AU145" i="14"/>
  <c r="AU152" i="14"/>
  <c r="AU139" i="14"/>
  <c r="AU143" i="14"/>
  <c r="AU148" i="14"/>
  <c r="BU609" i="4"/>
  <c r="BV612" i="4"/>
  <c r="BE217" i="11"/>
  <c r="AW217" i="11"/>
  <c r="BT609" i="4"/>
  <c r="BU612" i="4"/>
  <c r="AX217" i="11"/>
  <c r="AU217" i="11"/>
  <c r="BS610" i="4"/>
  <c r="BT613" i="4"/>
  <c r="BV609" i="4"/>
  <c r="BF217" i="11"/>
  <c r="AV97" i="14"/>
  <c r="AU146" i="14"/>
  <c r="AT15" i="14"/>
  <c r="AT107" i="14"/>
  <c r="AU117" i="14"/>
  <c r="AQ125" i="14"/>
  <c r="AU17" i="14"/>
  <c r="AU109" i="14"/>
  <c r="AR105" i="14"/>
  <c r="AU19" i="14"/>
  <c r="AU111" i="14"/>
  <c r="AP124" i="14"/>
  <c r="AU114" i="14"/>
  <c r="AU193" i="14"/>
  <c r="AT297" i="14"/>
  <c r="AU47" i="14"/>
  <c r="AS297" i="14"/>
  <c r="AU77" i="14"/>
  <c r="AT195" i="14"/>
  <c r="AT102" i="14"/>
  <c r="AV79" i="14"/>
  <c r="AV81" i="14"/>
  <c r="AV51" i="14"/>
  <c r="AV49" i="14"/>
  <c r="AM301" i="11"/>
  <c r="EU101" i="7"/>
  <c r="ET104" i="7"/>
  <c r="AA78" i="10"/>
  <c r="Z76" i="10"/>
  <c r="AO60" i="10"/>
  <c r="BA74" i="10"/>
  <c r="AY75" i="10"/>
  <c r="AX73" i="10"/>
  <c r="AN68" i="10"/>
  <c r="AO71" i="10"/>
  <c r="AL69" i="10"/>
  <c r="AK67" i="10"/>
  <c r="JJ49" i="8"/>
  <c r="AM91" i="11"/>
  <c r="AO65" i="10"/>
  <c r="AB380" i="4"/>
  <c r="AB382" i="4"/>
  <c r="AJ927" i="4"/>
  <c r="AF451" i="4"/>
  <c r="AF450" i="4"/>
  <c r="AA392" i="4"/>
  <c r="AA393" i="4"/>
  <c r="AM153" i="10"/>
  <c r="AL151" i="10"/>
  <c r="AN100" i="12"/>
  <c r="AN96" i="12"/>
  <c r="AN75" i="12"/>
  <c r="AS141" i="10"/>
  <c r="AR139" i="10"/>
  <c r="AO168" i="10"/>
  <c r="ES99" i="7"/>
  <c r="ER106" i="7"/>
  <c r="AN150" i="10"/>
  <c r="AM148" i="10"/>
  <c r="AR503" i="4"/>
  <c r="AR464" i="4"/>
  <c r="K26" i="10"/>
  <c r="V401" i="4"/>
  <c r="J269" i="11"/>
  <c r="V402" i="4"/>
  <c r="S30" i="10"/>
  <c r="AD510" i="4"/>
  <c r="R271" i="11"/>
  <c r="AD511" i="4"/>
  <c r="M25" i="10"/>
  <c r="W400" i="4"/>
  <c r="AO514" i="4"/>
  <c r="AC272" i="11"/>
  <c r="AD33" i="10"/>
  <c r="AD31" i="10"/>
  <c r="AO515" i="4"/>
  <c r="U29" i="10"/>
  <c r="AE509" i="4"/>
  <c r="AF32" i="10"/>
  <c r="AP513" i="4"/>
  <c r="E327" i="4"/>
  <c r="AG367" i="4"/>
  <c r="AG388" i="4"/>
  <c r="C13" i="1"/>
  <c r="AC372" i="4"/>
  <c r="AC357" i="4"/>
  <c r="C330" i="4"/>
  <c r="G339" i="4"/>
  <c r="C335" i="4"/>
  <c r="E311" i="4"/>
  <c r="F313" i="4"/>
  <c r="D336" i="4"/>
  <c r="C307" i="4"/>
  <c r="AA382" i="4"/>
  <c r="D309" i="4"/>
  <c r="F328" i="4"/>
  <c r="AE377" i="4"/>
  <c r="AE387" i="4"/>
  <c r="AB390" i="4"/>
  <c r="AD386" i="4"/>
  <c r="AD376" i="4"/>
  <c r="C317" i="4"/>
  <c r="AC375" i="4"/>
  <c r="AC380" i="4"/>
  <c r="AC385" i="4"/>
  <c r="AC390" i="4"/>
  <c r="Q12" i="12"/>
  <c r="AC371" i="4"/>
  <c r="U26" i="11"/>
  <c r="U25" i="11"/>
  <c r="AG379" i="4"/>
  <c r="AE363" i="4"/>
  <c r="AE386" i="4"/>
  <c r="AH369" i="4"/>
  <c r="AH379" i="4"/>
  <c r="AD361" i="4"/>
  <c r="AD362" i="4"/>
  <c r="AD372" i="4"/>
  <c r="AD357" i="4"/>
  <c r="AF354" i="4"/>
  <c r="AF361" i="4"/>
  <c r="AF375" i="4"/>
  <c r="AF358" i="4"/>
  <c r="E24" i="10"/>
  <c r="AE354" i="4"/>
  <c r="AF363" i="4"/>
  <c r="AF386" i="4"/>
  <c r="AE358" i="4"/>
  <c r="G312" i="4"/>
  <c r="G313" i="4"/>
  <c r="D306" i="4"/>
  <c r="D325" i="4"/>
  <c r="D330" i="4"/>
  <c r="F310" i="4"/>
  <c r="F337" i="4"/>
  <c r="E308" i="4"/>
  <c r="E336" i="4"/>
  <c r="AU732" i="4"/>
  <c r="BE732" i="4"/>
  <c r="BO732" i="4"/>
  <c r="AW732" i="4"/>
  <c r="JX81" i="8"/>
  <c r="JX86" i="8"/>
  <c r="JX82" i="8"/>
  <c r="BA233" i="11"/>
  <c r="RO73" i="8"/>
  <c r="RO83" i="8"/>
  <c r="TC75" i="8"/>
  <c r="TC85" i="8"/>
  <c r="RO74" i="8"/>
  <c r="RO84" i="8"/>
  <c r="DZ63" i="8"/>
  <c r="DY65" i="8"/>
  <c r="DY64" i="8"/>
  <c r="AO35" i="8"/>
  <c r="AN37" i="8"/>
  <c r="AN36" i="8"/>
  <c r="GP2" i="7"/>
  <c r="GO38" i="7"/>
  <c r="CS23" i="7"/>
  <c r="E14" i="1"/>
  <c r="BF735" i="4"/>
  <c r="H42" i="1"/>
  <c r="AX732" i="4"/>
  <c r="G42" i="1"/>
  <c r="AJ966" i="4"/>
  <c r="AJ954" i="4"/>
  <c r="AJ986" i="4"/>
  <c r="AI958" i="4"/>
  <c r="AI990" i="4"/>
  <c r="AJ998" i="4"/>
  <c r="AJ894" i="4"/>
  <c r="AI898" i="4"/>
  <c r="AJ906" i="4"/>
  <c r="GN149" i="8"/>
  <c r="GM151" i="8"/>
  <c r="GM150" i="8"/>
  <c r="HK18" i="8"/>
  <c r="HJ20" i="8"/>
  <c r="HJ19" i="8"/>
  <c r="ES133" i="7"/>
  <c r="AO300" i="11"/>
  <c r="ER133" i="7"/>
  <c r="AN300" i="11"/>
  <c r="EH131" i="7"/>
  <c r="AE167" i="10"/>
  <c r="AR47" i="7"/>
  <c r="AQ50" i="7"/>
  <c r="BG614" i="4"/>
  <c r="AX734" i="4"/>
  <c r="BV306" i="6"/>
  <c r="BA1139" i="4"/>
  <c r="BO734" i="4"/>
  <c r="BO733" i="4"/>
  <c r="BR614" i="4"/>
  <c r="BO735" i="4"/>
  <c r="BF733" i="4"/>
  <c r="BF732" i="4"/>
  <c r="AF366" i="4"/>
  <c r="AF387" i="4"/>
  <c r="AG353" i="4"/>
  <c r="AM890" i="4"/>
  <c r="BE735" i="4"/>
  <c r="BE733" i="4"/>
  <c r="BJ614" i="4"/>
  <c r="AU733" i="4"/>
  <c r="BI614" i="4"/>
  <c r="BE734" i="4"/>
  <c r="BH614" i="4"/>
  <c r="AW733" i="4"/>
  <c r="AX735" i="4"/>
  <c r="AX733" i="4"/>
  <c r="H329" i="4"/>
  <c r="BF734" i="4"/>
  <c r="AU735" i="4"/>
  <c r="F302" i="4"/>
  <c r="E303" i="4"/>
  <c r="BS609" i="4"/>
  <c r="BT612" i="4"/>
  <c r="AU734" i="4"/>
  <c r="AW735" i="4"/>
  <c r="BV610" i="4"/>
  <c r="AW734" i="4"/>
  <c r="BT610" i="4"/>
  <c r="BU613" i="4"/>
  <c r="AV735" i="4"/>
  <c r="AV733" i="4"/>
  <c r="AV732" i="4"/>
  <c r="AV734" i="4"/>
  <c r="BW623" i="4"/>
  <c r="BK735" i="4"/>
  <c r="BK732" i="4"/>
  <c r="BQ614" i="4"/>
  <c r="BP734" i="4"/>
  <c r="BP735" i="4"/>
  <c r="BP733" i="4"/>
  <c r="BP732" i="4"/>
  <c r="BU610" i="4"/>
  <c r="BV613" i="4"/>
  <c r="BW611" i="4"/>
  <c r="AG356" i="4"/>
  <c r="U24" i="11"/>
  <c r="F320" i="4"/>
  <c r="G300" i="4"/>
  <c r="G301" i="4"/>
  <c r="AH352" i="4"/>
  <c r="O150" i="4"/>
  <c r="O166" i="4"/>
  <c r="O152" i="4"/>
  <c r="O198" i="4"/>
  <c r="AN219" i="4"/>
  <c r="AN265" i="4"/>
  <c r="AN218" i="4"/>
  <c r="AN249" i="4"/>
  <c r="AN217" i="4"/>
  <c r="AN233" i="4"/>
  <c r="Q149" i="4"/>
  <c r="Q151" i="4"/>
  <c r="Q182" i="4"/>
  <c r="S148" i="4"/>
  <c r="R149" i="4"/>
  <c r="R151" i="4"/>
  <c r="R182" i="4"/>
  <c r="T148" i="4"/>
  <c r="AQ215" i="4"/>
  <c r="AQ216" i="4"/>
  <c r="AR215" i="4"/>
  <c r="AR216" i="4"/>
  <c r="P152" i="4"/>
  <c r="P198" i="4"/>
  <c r="P150" i="4"/>
  <c r="P166" i="4"/>
  <c r="AM219" i="4"/>
  <c r="AM218" i="4"/>
  <c r="AM217" i="4"/>
  <c r="BQ93" i="6"/>
  <c r="AS84" i="6"/>
  <c r="BQ94" i="6"/>
  <c r="AU221" i="4"/>
  <c r="BQ92" i="6"/>
  <c r="AS85" i="6"/>
  <c r="AS83" i="6"/>
  <c r="AF439" i="4"/>
  <c r="AV457" i="4"/>
  <c r="AU460" i="4"/>
  <c r="AU472" i="4"/>
  <c r="AU497" i="4"/>
  <c r="AU483" i="4"/>
  <c r="AW485" i="4"/>
  <c r="AW499" i="4"/>
  <c r="AJ408" i="4"/>
  <c r="AI411" i="4"/>
  <c r="BG348" i="4"/>
  <c r="BE349" i="4"/>
  <c r="AW348" i="4"/>
  <c r="AW349" i="4"/>
  <c r="AU349" i="4"/>
  <c r="AQ503" i="4"/>
  <c r="AI422" i="4"/>
  <c r="AI444" i="4"/>
  <c r="AI433" i="4"/>
  <c r="BF349" i="4"/>
  <c r="H14" i="1"/>
  <c r="BH348" i="4"/>
  <c r="AR487" i="4"/>
  <c r="AT470" i="4"/>
  <c r="AT496" i="4"/>
  <c r="AT482" i="4"/>
  <c r="AK446" i="4"/>
  <c r="AK435" i="4"/>
  <c r="K29" i="5"/>
  <c r="AJ347" i="4"/>
  <c r="AI350" i="4"/>
  <c r="AI351" i="4"/>
  <c r="I296" i="4"/>
  <c r="H299" i="4"/>
  <c r="AS468" i="4"/>
  <c r="AS478" i="4"/>
  <c r="AS477" i="4"/>
  <c r="AS495" i="4"/>
  <c r="AS501" i="4"/>
  <c r="AG15" i="12"/>
  <c r="AS481" i="4"/>
  <c r="AS487" i="4"/>
  <c r="AG427" i="4"/>
  <c r="AG418" i="4"/>
  <c r="AG428" i="4"/>
  <c r="AG453" i="4"/>
  <c r="AG442" i="4"/>
  <c r="AG448" i="4"/>
  <c r="U14" i="12"/>
  <c r="U13" i="12"/>
  <c r="AG431" i="4"/>
  <c r="AG437" i="4"/>
  <c r="BO349" i="4"/>
  <c r="BQ348" i="4"/>
  <c r="AX475" i="4"/>
  <c r="AW473" i="4"/>
  <c r="AV471" i="4"/>
  <c r="AU469" i="4"/>
  <c r="AT467" i="4"/>
  <c r="AT462" i="4"/>
  <c r="AX348" i="4"/>
  <c r="AX349" i="4"/>
  <c r="AV349" i="4"/>
  <c r="AV474" i="4"/>
  <c r="AV498" i="4"/>
  <c r="AV484" i="4"/>
  <c r="BR348" i="4"/>
  <c r="BP349" i="4"/>
  <c r="AL425" i="4"/>
  <c r="AJ421" i="4"/>
  <c r="AK423" i="4"/>
  <c r="AI419" i="4"/>
  <c r="AH417" i="4"/>
  <c r="AH413" i="4"/>
  <c r="AH414" i="4"/>
  <c r="AH420" i="4"/>
  <c r="AH443" i="4"/>
  <c r="AH432" i="4"/>
  <c r="AJ424" i="4"/>
  <c r="AJ445" i="4"/>
  <c r="AJ434" i="4"/>
  <c r="I87" i="4"/>
  <c r="H18" i="4"/>
  <c r="K4" i="5"/>
  <c r="G8" i="5"/>
  <c r="G14" i="5"/>
  <c r="H8" i="5"/>
  <c r="H14" i="5"/>
  <c r="I8" i="5"/>
  <c r="J8" i="5"/>
  <c r="G7" i="5"/>
  <c r="H7" i="5"/>
  <c r="I7" i="5"/>
  <c r="J7" i="5"/>
  <c r="G6" i="5"/>
  <c r="H6" i="5"/>
  <c r="I6" i="5"/>
  <c r="J6" i="5"/>
  <c r="F6" i="5"/>
  <c r="G5" i="5"/>
  <c r="H5" i="5"/>
  <c r="I5" i="5"/>
  <c r="J5" i="5"/>
  <c r="F5" i="5"/>
  <c r="E1" i="5"/>
  <c r="F1" i="5"/>
  <c r="G1" i="5"/>
  <c r="H1" i="5"/>
  <c r="I1" i="5"/>
  <c r="J1" i="5"/>
  <c r="D1" i="5"/>
  <c r="CU8" i="6"/>
  <c r="CU9" i="6"/>
  <c r="CU10" i="6"/>
  <c r="CU11" i="6"/>
  <c r="CU14" i="6"/>
  <c r="CU15" i="6"/>
  <c r="CU18" i="6"/>
  <c r="CU19" i="6"/>
  <c r="CU20" i="6"/>
  <c r="CU21" i="6"/>
  <c r="CU22" i="6"/>
  <c r="CU23" i="6"/>
  <c r="CU24" i="6"/>
  <c r="CU25" i="6"/>
  <c r="CU26" i="6"/>
  <c r="CU27" i="6"/>
  <c r="AH7" i="6"/>
  <c r="J81" i="4"/>
  <c r="J82" i="4"/>
  <c r="AI7" i="6"/>
  <c r="K81" i="4"/>
  <c r="K82" i="4"/>
  <c r="AJ7" i="6"/>
  <c r="L81" i="4"/>
  <c r="L82" i="4"/>
  <c r="AK7" i="6"/>
  <c r="M81" i="4"/>
  <c r="M82" i="4"/>
  <c r="AL7" i="6"/>
  <c r="N81" i="4"/>
  <c r="N82" i="4"/>
  <c r="AG7" i="6"/>
  <c r="I81" i="4"/>
  <c r="I82" i="4"/>
  <c r="AB7" i="6"/>
  <c r="D81" i="4"/>
  <c r="D82" i="4"/>
  <c r="AC7" i="6"/>
  <c r="E81" i="4"/>
  <c r="E82" i="4"/>
  <c r="AD7" i="6"/>
  <c r="F81" i="4"/>
  <c r="F82" i="4"/>
  <c r="AE7" i="6"/>
  <c r="G81" i="4"/>
  <c r="G82" i="4"/>
  <c r="AF7" i="6"/>
  <c r="H81" i="4"/>
  <c r="H82" i="4"/>
  <c r="AA7" i="6"/>
  <c r="V7" i="6"/>
  <c r="W7" i="6"/>
  <c r="X7" i="6"/>
  <c r="Y7" i="6"/>
  <c r="Z7" i="6"/>
  <c r="U7" i="6"/>
  <c r="P7" i="6"/>
  <c r="Q7" i="6"/>
  <c r="R7" i="6"/>
  <c r="S7" i="6"/>
  <c r="T7" i="6"/>
  <c r="O7" i="6"/>
  <c r="J7" i="6"/>
  <c r="K7" i="6"/>
  <c r="L7" i="6"/>
  <c r="M7" i="6"/>
  <c r="N7" i="6"/>
  <c r="I7" i="6"/>
  <c r="D7" i="6"/>
  <c r="E7" i="6"/>
  <c r="F7" i="6"/>
  <c r="G7" i="6"/>
  <c r="H7" i="6"/>
  <c r="C7" i="6"/>
  <c r="AH6" i="6"/>
  <c r="J11" i="4"/>
  <c r="AI6" i="6"/>
  <c r="K11" i="4"/>
  <c r="AJ6" i="6"/>
  <c r="L11" i="4"/>
  <c r="AK6" i="6"/>
  <c r="M11" i="4"/>
  <c r="AL6" i="6"/>
  <c r="N11" i="4"/>
  <c r="AG6" i="6"/>
  <c r="I11" i="4"/>
  <c r="AB6" i="6"/>
  <c r="D11" i="4"/>
  <c r="AC6" i="6"/>
  <c r="E11" i="4"/>
  <c r="AD6" i="6"/>
  <c r="F11" i="4"/>
  <c r="AE6" i="6"/>
  <c r="G11" i="4"/>
  <c r="AF6" i="6"/>
  <c r="H11" i="4"/>
  <c r="AA6" i="6"/>
  <c r="V6" i="6"/>
  <c r="W6" i="6"/>
  <c r="X6" i="6"/>
  <c r="Y6" i="6"/>
  <c r="Z6" i="6"/>
  <c r="U6" i="6"/>
  <c r="P6" i="6"/>
  <c r="Q6" i="6"/>
  <c r="R6" i="6"/>
  <c r="S6" i="6"/>
  <c r="T6" i="6"/>
  <c r="O6" i="6"/>
  <c r="J6" i="6"/>
  <c r="K6" i="6"/>
  <c r="L6" i="6"/>
  <c r="M6" i="6"/>
  <c r="N6" i="6"/>
  <c r="I6" i="6"/>
  <c r="D6" i="6"/>
  <c r="E6" i="6"/>
  <c r="F6" i="6"/>
  <c r="G6" i="6"/>
  <c r="H6" i="6"/>
  <c r="C6" i="6"/>
  <c r="GO164" i="7"/>
  <c r="GP164" i="7"/>
  <c r="GQ164" i="7"/>
  <c r="GR164" i="7"/>
  <c r="GS164" i="7"/>
  <c r="GN164" i="7"/>
  <c r="GP140" i="7"/>
  <c r="GP150" i="7"/>
  <c r="GP199" i="7"/>
  <c r="GP208" i="7"/>
  <c r="GQ215" i="7"/>
  <c r="AJ640" i="4"/>
  <c r="AT159" i="10"/>
  <c r="AS157" i="10"/>
  <c r="AX156" i="10"/>
  <c r="AW154" i="10"/>
  <c r="BC162" i="10"/>
  <c r="BB160" i="10"/>
  <c r="GP222" i="7"/>
  <c r="BT2" i="7"/>
  <c r="BU66" i="7"/>
  <c r="BU38" i="7"/>
  <c r="BK733" i="4"/>
  <c r="BB86" i="10"/>
  <c r="BA85" i="10"/>
  <c r="LT184" i="8"/>
  <c r="LS186" i="8"/>
  <c r="LS185" i="8"/>
  <c r="AF641" i="4"/>
  <c r="F127" i="2"/>
  <c r="R270" i="11"/>
  <c r="AV143" i="14"/>
  <c r="BW1685" i="4"/>
  <c r="BW612" i="4"/>
  <c r="BJ217" i="11"/>
  <c r="BI217" i="11"/>
  <c r="BG217" i="11"/>
  <c r="BH217" i="11"/>
  <c r="S28" i="10"/>
  <c r="S27" i="10"/>
  <c r="AU195" i="14"/>
  <c r="AV193" i="14"/>
  <c r="AV117" i="14"/>
  <c r="AV148" i="14"/>
  <c r="AW97" i="14"/>
  <c r="AV145" i="14"/>
  <c r="AV114" i="14"/>
  <c r="AU15" i="14"/>
  <c r="AU107" i="14"/>
  <c r="AR125" i="14"/>
  <c r="AV17" i="14"/>
  <c r="AV109" i="14"/>
  <c r="AQ124" i="14"/>
  <c r="AS105" i="14"/>
  <c r="AV19" i="14"/>
  <c r="AV111" i="14"/>
  <c r="AV146" i="14"/>
  <c r="AV137" i="14"/>
  <c r="AV141" i="14"/>
  <c r="AV139" i="14"/>
  <c r="AV152" i="14"/>
  <c r="AW152" i="14"/>
  <c r="AU102" i="14"/>
  <c r="AW193" i="14"/>
  <c r="AW81" i="14"/>
  <c r="AW79" i="14"/>
  <c r="AV77" i="14"/>
  <c r="AV47" i="14"/>
  <c r="AW49" i="14"/>
  <c r="AW51" i="14"/>
  <c r="EV101" i="7"/>
  <c r="EU104" i="7"/>
  <c r="AN301" i="11"/>
  <c r="H69" i="1"/>
  <c r="H64" i="1"/>
  <c r="H52" i="1"/>
  <c r="H59" i="1"/>
  <c r="AB78" i="10"/>
  <c r="AA76" i="10"/>
  <c r="AP65" i="10"/>
  <c r="JK49" i="8"/>
  <c r="AN91" i="11"/>
  <c r="AP71" i="10"/>
  <c r="AM69" i="10"/>
  <c r="AL67" i="10"/>
  <c r="AO68" i="10"/>
  <c r="AZ75" i="10"/>
  <c r="AY73" i="10"/>
  <c r="BB74" i="10"/>
  <c r="AP60" i="10"/>
  <c r="AK927" i="4"/>
  <c r="AR490" i="4"/>
  <c r="AR489" i="4"/>
  <c r="AG451" i="4"/>
  <c r="AG450" i="4"/>
  <c r="AS490" i="4"/>
  <c r="AS489" i="4"/>
  <c r="AG368" i="4"/>
  <c r="AP168" i="10"/>
  <c r="ET99" i="7"/>
  <c r="AO150" i="10"/>
  <c r="AN148" i="10"/>
  <c r="AN153" i="10"/>
  <c r="AM151" i="10"/>
  <c r="AO100" i="12"/>
  <c r="AO96" i="12"/>
  <c r="AO75" i="12"/>
  <c r="AT141" i="10"/>
  <c r="AS139" i="10"/>
  <c r="AD371" i="4"/>
  <c r="AS503" i="4"/>
  <c r="AS464" i="4"/>
  <c r="AG378" i="4"/>
  <c r="AG32" i="10"/>
  <c r="AQ513" i="4"/>
  <c r="N25" i="10"/>
  <c r="X400" i="4"/>
  <c r="AE511" i="4"/>
  <c r="AE510" i="4"/>
  <c r="S271" i="11"/>
  <c r="S270" i="11"/>
  <c r="T30" i="10"/>
  <c r="T28" i="10"/>
  <c r="T27" i="10"/>
  <c r="V29" i="10"/>
  <c r="AF509" i="4"/>
  <c r="AB392" i="4"/>
  <c r="P12" i="12"/>
  <c r="AP514" i="4"/>
  <c r="AD272" i="11"/>
  <c r="AP515" i="4"/>
  <c r="AE33" i="10"/>
  <c r="AE31" i="10"/>
  <c r="L26" i="10"/>
  <c r="W402" i="4"/>
  <c r="W401" i="4"/>
  <c r="K269" i="11"/>
  <c r="C318" i="4"/>
  <c r="C340" i="4"/>
  <c r="C332" i="4"/>
  <c r="AE364" i="4"/>
  <c r="AJ369" i="4"/>
  <c r="AJ379" i="4"/>
  <c r="AB393" i="4"/>
  <c r="AC392" i="4"/>
  <c r="AI369" i="4"/>
  <c r="AI379" i="4"/>
  <c r="AE361" i="4"/>
  <c r="AE385" i="4"/>
  <c r="AE390" i="4"/>
  <c r="S12" i="12"/>
  <c r="F327" i="4"/>
  <c r="AG365" i="4"/>
  <c r="AG366" i="4"/>
  <c r="AC393" i="4"/>
  <c r="AC382" i="4"/>
  <c r="F311" i="4"/>
  <c r="AE376" i="4"/>
  <c r="AH367" i="4"/>
  <c r="AH368" i="4"/>
  <c r="AI367" i="4"/>
  <c r="AI368" i="4"/>
  <c r="AH365" i="4"/>
  <c r="AH366" i="4"/>
  <c r="AG363" i="4"/>
  <c r="AG364" i="4"/>
  <c r="AD375" i="4"/>
  <c r="AD380" i="4"/>
  <c r="G328" i="4"/>
  <c r="G338" i="4"/>
  <c r="AH389" i="4"/>
  <c r="V26" i="11"/>
  <c r="V25" i="11"/>
  <c r="D335" i="4"/>
  <c r="D340" i="4"/>
  <c r="D342" i="4"/>
  <c r="D307" i="4"/>
  <c r="D318" i="4"/>
  <c r="D321" i="4"/>
  <c r="AD385" i="4"/>
  <c r="AD390" i="4"/>
  <c r="R12" i="12"/>
  <c r="E326" i="4"/>
  <c r="E309" i="4"/>
  <c r="D317" i="4"/>
  <c r="D332" i="4"/>
  <c r="F24" i="10"/>
  <c r="AG354" i="4"/>
  <c r="AG361" i="4"/>
  <c r="AG385" i="4"/>
  <c r="AG358" i="4"/>
  <c r="G52" i="1"/>
  <c r="BG734" i="4"/>
  <c r="AM249" i="4"/>
  <c r="G59" i="1"/>
  <c r="BI732" i="4"/>
  <c r="BH735" i="4"/>
  <c r="AM265" i="4"/>
  <c r="G69" i="1"/>
  <c r="BR733" i="4"/>
  <c r="AM233" i="4"/>
  <c r="F303" i="4"/>
  <c r="I312" i="4"/>
  <c r="I338" i="4"/>
  <c r="F322" i="4"/>
  <c r="BJ734" i="4"/>
  <c r="G64" i="1"/>
  <c r="JY81" i="8"/>
  <c r="JY86" i="8"/>
  <c r="JY82" i="8"/>
  <c r="BB233" i="11"/>
  <c r="TD75" i="8"/>
  <c r="TD85" i="8"/>
  <c r="RP74" i="8"/>
  <c r="RP84" i="8"/>
  <c r="RP73" i="8"/>
  <c r="RP83" i="8"/>
  <c r="EA63" i="8"/>
  <c r="DZ64" i="8"/>
  <c r="DZ65" i="8"/>
  <c r="AP35" i="8"/>
  <c r="AO37" i="8"/>
  <c r="AO36" i="8"/>
  <c r="GQ2" i="7"/>
  <c r="GP38" i="7"/>
  <c r="CT23" i="7"/>
  <c r="I42" i="1"/>
  <c r="G14" i="1"/>
  <c r="BG732" i="4"/>
  <c r="AK998" i="4"/>
  <c r="AJ958" i="4"/>
  <c r="AK954" i="4"/>
  <c r="AJ990" i="4"/>
  <c r="AK986" i="4"/>
  <c r="AK966" i="4"/>
  <c r="AJ898" i="4"/>
  <c r="AK894" i="4"/>
  <c r="AK906" i="4"/>
  <c r="BG735" i="4"/>
  <c r="BG733" i="4"/>
  <c r="GO149" i="8"/>
  <c r="GN151" i="8"/>
  <c r="GN150" i="8"/>
  <c r="HL18" i="8"/>
  <c r="HK20" i="8"/>
  <c r="HK19" i="8"/>
  <c r="EI131" i="7"/>
  <c r="AF167" i="10"/>
  <c r="ET133" i="7"/>
  <c r="AP300" i="11"/>
  <c r="AS47" i="7"/>
  <c r="AR50" i="7"/>
  <c r="BR734" i="4"/>
  <c r="BX306" i="6"/>
  <c r="BB1139" i="4"/>
  <c r="BR735" i="4"/>
  <c r="BI734" i="4"/>
  <c r="BI735" i="4"/>
  <c r="BS614" i="4"/>
  <c r="BI733" i="4"/>
  <c r="BJ735" i="4"/>
  <c r="BR732" i="4"/>
  <c r="BH733" i="4"/>
  <c r="BH732" i="4"/>
  <c r="BJ733" i="4"/>
  <c r="BH734" i="4"/>
  <c r="AF364" i="4"/>
  <c r="AF376" i="4"/>
  <c r="AF380" i="4"/>
  <c r="AH353" i="4"/>
  <c r="AF362" i="4"/>
  <c r="AF385" i="4"/>
  <c r="AF390" i="4"/>
  <c r="T12" i="12"/>
  <c r="AF371" i="4"/>
  <c r="AN890" i="4"/>
  <c r="BJ732" i="4"/>
  <c r="BW609" i="4"/>
  <c r="I314" i="4"/>
  <c r="F308" i="4"/>
  <c r="E306" i="4"/>
  <c r="G310" i="4"/>
  <c r="H312" i="4"/>
  <c r="G302" i="4"/>
  <c r="G322" i="4"/>
  <c r="BW613" i="4"/>
  <c r="BT614" i="4"/>
  <c r="BV614" i="4"/>
  <c r="BQ732" i="4"/>
  <c r="BQ734" i="4"/>
  <c r="BQ733" i="4"/>
  <c r="BQ735" i="4"/>
  <c r="BW610" i="4"/>
  <c r="BU614" i="4"/>
  <c r="G320" i="4"/>
  <c r="AH356" i="4"/>
  <c r="V24" i="11"/>
  <c r="H300" i="4"/>
  <c r="H301" i="4"/>
  <c r="AI352" i="4"/>
  <c r="L12" i="4"/>
  <c r="L14" i="4"/>
  <c r="L48" i="4"/>
  <c r="N12" i="4"/>
  <c r="N13" i="4"/>
  <c r="N31" i="4"/>
  <c r="J12" i="4"/>
  <c r="J15" i="4"/>
  <c r="J64" i="4"/>
  <c r="H12" i="4"/>
  <c r="H15" i="4"/>
  <c r="H64" i="4"/>
  <c r="I12" i="4"/>
  <c r="I13" i="4"/>
  <c r="I31" i="4"/>
  <c r="K12" i="4"/>
  <c r="K14" i="4"/>
  <c r="K48" i="4"/>
  <c r="M12" i="4"/>
  <c r="M15" i="4"/>
  <c r="M64" i="4"/>
  <c r="P153" i="4"/>
  <c r="AO217" i="4"/>
  <c r="AO233" i="4"/>
  <c r="AO219" i="4"/>
  <c r="AO265" i="4"/>
  <c r="AO218" i="4"/>
  <c r="AO249" i="4"/>
  <c r="S149" i="4"/>
  <c r="S151" i="4"/>
  <c r="S182" i="4"/>
  <c r="U148" i="4"/>
  <c r="AM220" i="4"/>
  <c r="AS215" i="4"/>
  <c r="AS216" i="4"/>
  <c r="Q150" i="4"/>
  <c r="Q166" i="4"/>
  <c r="Q152" i="4"/>
  <c r="Q198" i="4"/>
  <c r="AT215" i="4"/>
  <c r="AT216" i="4"/>
  <c r="V148" i="4"/>
  <c r="T149" i="4"/>
  <c r="T151" i="4"/>
  <c r="T182" i="4"/>
  <c r="AN220" i="4"/>
  <c r="AP218" i="4"/>
  <c r="AP249" i="4"/>
  <c r="AP219" i="4"/>
  <c r="AP265" i="4"/>
  <c r="AP217" i="4"/>
  <c r="AP233" i="4"/>
  <c r="R150" i="4"/>
  <c r="R166" i="4"/>
  <c r="R152" i="4"/>
  <c r="R198" i="4"/>
  <c r="O153" i="4"/>
  <c r="AT84" i="6"/>
  <c r="AT83" i="6"/>
  <c r="BR92" i="6"/>
  <c r="AV221" i="4"/>
  <c r="BR94" i="6"/>
  <c r="BR93" i="6"/>
  <c r="AT85" i="6"/>
  <c r="K5" i="5"/>
  <c r="AG439" i="4"/>
  <c r="K6" i="5"/>
  <c r="K13" i="5"/>
  <c r="K14" i="5"/>
  <c r="K8" i="5"/>
  <c r="AK424" i="4"/>
  <c r="AK445" i="4"/>
  <c r="AK434" i="4"/>
  <c r="BT348" i="4"/>
  <c r="BR349" i="4"/>
  <c r="AT463" i="4"/>
  <c r="AH27" i="11"/>
  <c r="AW474" i="4"/>
  <c r="AW498" i="4"/>
  <c r="AW484" i="4"/>
  <c r="BS348" i="4"/>
  <c r="BQ349" i="4"/>
  <c r="CU62" i="6"/>
  <c r="BH349" i="4"/>
  <c r="BJ348" i="4"/>
  <c r="BJ349" i="4"/>
  <c r="AL423" i="4"/>
  <c r="AK421" i="4"/>
  <c r="AJ419" i="4"/>
  <c r="AM425" i="4"/>
  <c r="AI417" i="4"/>
  <c r="AI427" i="4"/>
  <c r="AI413" i="4"/>
  <c r="AW457" i="4"/>
  <c r="AV460" i="4"/>
  <c r="K11" i="5"/>
  <c r="K7" i="5"/>
  <c r="AJ422" i="4"/>
  <c r="AJ444" i="4"/>
  <c r="AJ433" i="4"/>
  <c r="AT468" i="4"/>
  <c r="AT478" i="4"/>
  <c r="AT477" i="4"/>
  <c r="AT481" i="4"/>
  <c r="AT487" i="4"/>
  <c r="AT495" i="4"/>
  <c r="AT501" i="4"/>
  <c r="AH15" i="12"/>
  <c r="AX499" i="4"/>
  <c r="AX485" i="4"/>
  <c r="AK408" i="4"/>
  <c r="AJ411" i="4"/>
  <c r="K12" i="5"/>
  <c r="AH427" i="4"/>
  <c r="AH418" i="4"/>
  <c r="AH428" i="4"/>
  <c r="AH453" i="4"/>
  <c r="AH431" i="4"/>
  <c r="AH437" i="4"/>
  <c r="AH442" i="4"/>
  <c r="AH448" i="4"/>
  <c r="V14" i="12"/>
  <c r="V13" i="12"/>
  <c r="AL446" i="4"/>
  <c r="AL435" i="4"/>
  <c r="AU470" i="4"/>
  <c r="AU482" i="4"/>
  <c r="AU496" i="4"/>
  <c r="AS492" i="4"/>
  <c r="AS506" i="4"/>
  <c r="AS505" i="4"/>
  <c r="AK347" i="4"/>
  <c r="AJ350" i="4"/>
  <c r="AI420" i="4"/>
  <c r="AI443" i="4"/>
  <c r="AI432" i="4"/>
  <c r="AV472" i="4"/>
  <c r="AV483" i="4"/>
  <c r="AV497" i="4"/>
  <c r="I299" i="4"/>
  <c r="J296" i="4"/>
  <c r="AR492" i="4"/>
  <c r="AR505" i="4"/>
  <c r="AR506" i="4"/>
  <c r="BI348" i="4"/>
  <c r="BI349" i="4"/>
  <c r="BG349" i="4"/>
  <c r="AX473" i="4"/>
  <c r="AY475" i="4"/>
  <c r="AW471" i="4"/>
  <c r="AV469" i="4"/>
  <c r="AU467" i="4"/>
  <c r="AU462" i="4"/>
  <c r="AU463" i="4"/>
  <c r="AI27" i="11"/>
  <c r="AA155" i="4"/>
  <c r="AB155" i="4"/>
  <c r="AC155" i="4"/>
  <c r="AD155" i="4"/>
  <c r="AE155" i="4"/>
  <c r="AF155" i="4"/>
  <c r="AG155" i="4"/>
  <c r="AH155" i="4"/>
  <c r="AI155" i="4"/>
  <c r="AJ155" i="4"/>
  <c r="AK155" i="4"/>
  <c r="K85" i="4"/>
  <c r="K83" i="4"/>
  <c r="K84" i="4"/>
  <c r="F84" i="4"/>
  <c r="F115" i="4"/>
  <c r="F85" i="4"/>
  <c r="F131" i="4"/>
  <c r="F83" i="4"/>
  <c r="F99" i="4"/>
  <c r="N84" i="4"/>
  <c r="N85" i="4"/>
  <c r="N83" i="4"/>
  <c r="J84" i="4"/>
  <c r="J85" i="4"/>
  <c r="J83" i="4"/>
  <c r="G85" i="4"/>
  <c r="G131" i="4"/>
  <c r="G83" i="4"/>
  <c r="G99" i="4"/>
  <c r="G84" i="4"/>
  <c r="G115" i="4"/>
  <c r="E84" i="4"/>
  <c r="E115" i="4"/>
  <c r="E85" i="4"/>
  <c r="E131" i="4"/>
  <c r="E83" i="4"/>
  <c r="E99" i="4"/>
  <c r="M84" i="4"/>
  <c r="M85" i="4"/>
  <c r="M83" i="4"/>
  <c r="I84" i="4"/>
  <c r="I115" i="4"/>
  <c r="I85" i="4"/>
  <c r="I131" i="4"/>
  <c r="I83" i="4"/>
  <c r="I99" i="4"/>
  <c r="H84" i="4"/>
  <c r="H115" i="4"/>
  <c r="H83" i="4"/>
  <c r="H99" i="4"/>
  <c r="H85" i="4"/>
  <c r="H131" i="4"/>
  <c r="D84" i="4"/>
  <c r="D115" i="4"/>
  <c r="D83" i="4"/>
  <c r="D99" i="4"/>
  <c r="D85" i="4"/>
  <c r="D131" i="4"/>
  <c r="L84" i="4"/>
  <c r="L85" i="4"/>
  <c r="L83" i="4"/>
  <c r="J87" i="4"/>
  <c r="F12" i="4"/>
  <c r="G12" i="4"/>
  <c r="E12" i="4"/>
  <c r="D12" i="4"/>
  <c r="CU6" i="6"/>
  <c r="C18" i="5"/>
  <c r="G13" i="6"/>
  <c r="D18" i="5"/>
  <c r="X13" i="6"/>
  <c r="CU7" i="6"/>
  <c r="C17" i="5"/>
  <c r="D12" i="6"/>
  <c r="D17" i="5"/>
  <c r="Z12" i="6"/>
  <c r="C11" i="4"/>
  <c r="E17" i="5"/>
  <c r="AJ12" i="6"/>
  <c r="C81" i="4"/>
  <c r="E18" i="5"/>
  <c r="AG13" i="6"/>
  <c r="I18" i="4"/>
  <c r="E495" i="3"/>
  <c r="F495" i="3"/>
  <c r="G495" i="3"/>
  <c r="H495" i="3"/>
  <c r="E474" i="3"/>
  <c r="F474" i="3"/>
  <c r="G474" i="3"/>
  <c r="H474" i="3"/>
  <c r="E469" i="3"/>
  <c r="F469" i="3"/>
  <c r="G469" i="3"/>
  <c r="H469" i="3"/>
  <c r="C88" i="1"/>
  <c r="D88" i="1"/>
  <c r="E88" i="1"/>
  <c r="F88" i="1"/>
  <c r="D83" i="1"/>
  <c r="E83" i="1"/>
  <c r="F83" i="1"/>
  <c r="C83" i="1"/>
  <c r="D73" i="1"/>
  <c r="F73" i="1"/>
  <c r="H73" i="1"/>
  <c r="J73" i="1"/>
  <c r="D37" i="1"/>
  <c r="F37" i="1"/>
  <c r="H37" i="1"/>
  <c r="J37" i="1"/>
  <c r="H21" i="1"/>
  <c r="J21" i="1"/>
  <c r="F21" i="1"/>
  <c r="D21" i="1"/>
  <c r="D5" i="1"/>
  <c r="F5" i="1"/>
  <c r="H5" i="1"/>
  <c r="J5" i="1"/>
  <c r="BS2" i="7"/>
  <c r="BT38" i="7"/>
  <c r="BT66" i="7"/>
  <c r="ES106" i="7"/>
  <c r="AO301" i="11"/>
  <c r="AU159" i="10"/>
  <c r="AT157" i="10"/>
  <c r="GQ222" i="7"/>
  <c r="DW224" i="7"/>
  <c r="DW225" i="7"/>
  <c r="GQ140" i="7"/>
  <c r="GQ150" i="7"/>
  <c r="GQ199" i="7"/>
  <c r="GQ208" i="7"/>
  <c r="AY156" i="10"/>
  <c r="AX154" i="10"/>
  <c r="AK640" i="4"/>
  <c r="BD162" i="10"/>
  <c r="BC160" i="10"/>
  <c r="H35" i="2"/>
  <c r="LU184" i="8"/>
  <c r="LT186" i="8"/>
  <c r="LT185" i="8"/>
  <c r="BC86" i="10"/>
  <c r="BB85" i="10"/>
  <c r="AG641" i="4"/>
  <c r="AV195" i="14"/>
  <c r="AU297" i="14"/>
  <c r="BK217" i="11"/>
  <c r="AW146" i="14"/>
  <c r="AW148" i="14"/>
  <c r="AW145" i="14"/>
  <c r="AW141" i="14"/>
  <c r="AW143" i="14"/>
  <c r="AW139" i="14"/>
  <c r="AW117" i="14"/>
  <c r="AW137" i="14"/>
  <c r="AW17" i="14"/>
  <c r="AW109" i="14"/>
  <c r="AR124" i="14"/>
  <c r="AS125" i="14"/>
  <c r="AV15" i="14"/>
  <c r="AV107" i="14"/>
  <c r="AX97" i="14"/>
  <c r="AW19" i="14"/>
  <c r="AW111" i="14"/>
  <c r="AW114" i="14"/>
  <c r="AT105" i="14"/>
  <c r="AW47" i="14"/>
  <c r="AW77" i="14"/>
  <c r="AX51" i="14"/>
  <c r="AX49" i="14"/>
  <c r="AN1653" i="4"/>
  <c r="AN1651" i="4"/>
  <c r="AX79" i="14"/>
  <c r="AX81" i="14"/>
  <c r="F84" i="1"/>
  <c r="AM1653" i="4"/>
  <c r="AM1651" i="4"/>
  <c r="AV102" i="14"/>
  <c r="AX143" i="14"/>
  <c r="AX148" i="14"/>
  <c r="EW101" i="7"/>
  <c r="EV104" i="7"/>
  <c r="E98" i="2"/>
  <c r="AC78" i="10"/>
  <c r="AB76" i="10"/>
  <c r="AQ60" i="10"/>
  <c r="BA75" i="10"/>
  <c r="AZ73" i="10"/>
  <c r="AN69" i="10"/>
  <c r="AM67" i="10"/>
  <c r="E155" i="2"/>
  <c r="JL49" i="8"/>
  <c r="AO91" i="11"/>
  <c r="BC74" i="10"/>
  <c r="AP68" i="10"/>
  <c r="AQ71" i="10"/>
  <c r="AQ65" i="10"/>
  <c r="AD382" i="4"/>
  <c r="AL927" i="4"/>
  <c r="AT490" i="4"/>
  <c r="AT489" i="4"/>
  <c r="AJ389" i="4"/>
  <c r="AH451" i="4"/>
  <c r="AH450" i="4"/>
  <c r="AQ168" i="10"/>
  <c r="EU99" i="7"/>
  <c r="ET106" i="7"/>
  <c r="AP150" i="10"/>
  <c r="AO148" i="10"/>
  <c r="AP100" i="12"/>
  <c r="AP96" i="12"/>
  <c r="AP75" i="12"/>
  <c r="AU141" i="10"/>
  <c r="AT139" i="10"/>
  <c r="AO153" i="10"/>
  <c r="AN151" i="10"/>
  <c r="AT503" i="4"/>
  <c r="AT464" i="4"/>
  <c r="W29" i="10"/>
  <c r="AG509" i="4"/>
  <c r="AH32" i="10"/>
  <c r="AR513" i="4"/>
  <c r="AF510" i="4"/>
  <c r="T271" i="11"/>
  <c r="T270" i="11"/>
  <c r="U30" i="10"/>
  <c r="U28" i="10"/>
  <c r="U27" i="10"/>
  <c r="AF511" i="4"/>
  <c r="AQ514" i="4"/>
  <c r="AE272" i="11"/>
  <c r="AF33" i="10"/>
  <c r="AF31" i="10"/>
  <c r="AQ515" i="4"/>
  <c r="M26" i="10"/>
  <c r="X402" i="4"/>
  <c r="X401" i="4"/>
  <c r="L269" i="11"/>
  <c r="O25" i="10"/>
  <c r="E32" i="2"/>
  <c r="Y400" i="4"/>
  <c r="AI378" i="4"/>
  <c r="D343" i="4"/>
  <c r="AE375" i="4"/>
  <c r="AE380" i="4"/>
  <c r="AE362" i="4"/>
  <c r="AE372" i="4"/>
  <c r="AE357" i="4"/>
  <c r="AH363" i="4"/>
  <c r="AH376" i="4"/>
  <c r="C342" i="4"/>
  <c r="C343" i="4"/>
  <c r="C321" i="4"/>
  <c r="J314" i="4"/>
  <c r="J339" i="4"/>
  <c r="AI389" i="4"/>
  <c r="AI388" i="4"/>
  <c r="AI365" i="4"/>
  <c r="AI377" i="4"/>
  <c r="AE371" i="4"/>
  <c r="AH387" i="4"/>
  <c r="AH377" i="4"/>
  <c r="AG387" i="4"/>
  <c r="AG377" i="4"/>
  <c r="AH378" i="4"/>
  <c r="AD393" i="4"/>
  <c r="AD392" i="4"/>
  <c r="AG386" i="4"/>
  <c r="AH388" i="4"/>
  <c r="AG376" i="4"/>
  <c r="H310" i="4"/>
  <c r="F306" i="4"/>
  <c r="F307" i="4"/>
  <c r="G308" i="4"/>
  <c r="G336" i="4"/>
  <c r="AJ367" i="4"/>
  <c r="AJ368" i="4"/>
  <c r="AK369" i="4"/>
  <c r="AK389" i="4"/>
  <c r="AH354" i="4"/>
  <c r="AJ365" i="4"/>
  <c r="AJ366" i="4"/>
  <c r="AH358" i="4"/>
  <c r="G24" i="10"/>
  <c r="I69" i="1"/>
  <c r="I59" i="1"/>
  <c r="I64" i="1"/>
  <c r="J131" i="4"/>
  <c r="BS733" i="4"/>
  <c r="J115" i="4"/>
  <c r="BV733" i="4"/>
  <c r="I52" i="1"/>
  <c r="J99" i="4"/>
  <c r="JZ81" i="8"/>
  <c r="JZ86" i="8"/>
  <c r="JZ82" i="8"/>
  <c r="BC233" i="11"/>
  <c r="RQ74" i="8"/>
  <c r="RQ84" i="8"/>
  <c r="RQ73" i="8"/>
  <c r="RQ83" i="8"/>
  <c r="TE75" i="8"/>
  <c r="TE85" i="8"/>
  <c r="EB63" i="8"/>
  <c r="EA64" i="8"/>
  <c r="EA65" i="8"/>
  <c r="AQ35" i="8"/>
  <c r="AP37" i="8"/>
  <c r="AP36" i="8"/>
  <c r="GR2" i="7"/>
  <c r="GR140" i="7"/>
  <c r="GR150" i="7"/>
  <c r="GQ38" i="7"/>
  <c r="CU23" i="7"/>
  <c r="AG375" i="4"/>
  <c r="P621" i="4"/>
  <c r="Q639" i="4"/>
  <c r="B10" i="1"/>
  <c r="BT732" i="4"/>
  <c r="J42" i="1"/>
  <c r="I14" i="1"/>
  <c r="O621" i="4"/>
  <c r="P639" i="4"/>
  <c r="K42" i="1"/>
  <c r="AL986" i="4"/>
  <c r="AL998" i="4"/>
  <c r="AL966" i="4"/>
  <c r="AK990" i="4"/>
  <c r="AK958" i="4"/>
  <c r="AL954" i="4"/>
  <c r="AL894" i="4"/>
  <c r="AK898" i="4"/>
  <c r="AL906" i="4"/>
  <c r="BS735" i="4"/>
  <c r="BS732" i="4"/>
  <c r="GP149" i="8"/>
  <c r="GO151" i="8"/>
  <c r="GO150" i="8"/>
  <c r="HM18" i="8"/>
  <c r="HL20" i="8"/>
  <c r="HL19" i="8"/>
  <c r="EU133" i="7"/>
  <c r="AQ300" i="11"/>
  <c r="EJ131" i="7"/>
  <c r="AG167" i="10"/>
  <c r="BS734" i="4"/>
  <c r="AT47" i="7"/>
  <c r="AS50" i="7"/>
  <c r="BY306" i="6"/>
  <c r="BD1139" i="4"/>
  <c r="AF372" i="4"/>
  <c r="AF357" i="4"/>
  <c r="AF393" i="4"/>
  <c r="AF382" i="4"/>
  <c r="AF392" i="4"/>
  <c r="AG362" i="4"/>
  <c r="AG372" i="4"/>
  <c r="AG357" i="4"/>
  <c r="AG371" i="4"/>
  <c r="AI353" i="4"/>
  <c r="AO890" i="4"/>
  <c r="BV734" i="4"/>
  <c r="BT735" i="4"/>
  <c r="H302" i="4"/>
  <c r="E307" i="4"/>
  <c r="E318" i="4"/>
  <c r="E321" i="4"/>
  <c r="E335" i="4"/>
  <c r="E340" i="4"/>
  <c r="E325" i="4"/>
  <c r="E317" i="4"/>
  <c r="F309" i="4"/>
  <c r="F336" i="4"/>
  <c r="F326" i="4"/>
  <c r="H313" i="4"/>
  <c r="H338" i="4"/>
  <c r="H328" i="4"/>
  <c r="I339" i="4"/>
  <c r="I329" i="4"/>
  <c r="I313" i="4"/>
  <c r="I328" i="4"/>
  <c r="G303" i="4"/>
  <c r="G311" i="4"/>
  <c r="G327" i="4"/>
  <c r="G337" i="4"/>
  <c r="BT734" i="4"/>
  <c r="B615" i="4"/>
  <c r="BW615" i="4"/>
  <c r="BV732" i="4"/>
  <c r="BT733" i="4"/>
  <c r="BV735" i="4"/>
  <c r="BU735" i="4"/>
  <c r="BU732" i="4"/>
  <c r="BU734" i="4"/>
  <c r="BU733" i="4"/>
  <c r="BW614" i="4"/>
  <c r="AM581" i="4"/>
  <c r="AM622" i="4"/>
  <c r="AN581" i="4"/>
  <c r="AN622" i="4"/>
  <c r="O156" i="4"/>
  <c r="O569" i="4"/>
  <c r="P156" i="4"/>
  <c r="P569" i="4"/>
  <c r="J13" i="4"/>
  <c r="J31" i="4"/>
  <c r="H320" i="4"/>
  <c r="I15" i="4"/>
  <c r="I64" i="4"/>
  <c r="M13" i="4"/>
  <c r="M31" i="4"/>
  <c r="J14" i="4"/>
  <c r="J48" i="4"/>
  <c r="L15" i="4"/>
  <c r="L64" i="4"/>
  <c r="L13" i="4"/>
  <c r="L31" i="4"/>
  <c r="I14" i="4"/>
  <c r="I48" i="4"/>
  <c r="M14" i="4"/>
  <c r="M48" i="4"/>
  <c r="AJ351" i="4"/>
  <c r="AJ352" i="4"/>
  <c r="I300" i="4"/>
  <c r="I301" i="4"/>
  <c r="AI356" i="4"/>
  <c r="W24" i="11"/>
  <c r="AN223" i="4"/>
  <c r="AM223" i="4"/>
  <c r="N15" i="4"/>
  <c r="N64" i="4"/>
  <c r="H14" i="4"/>
  <c r="H48" i="4"/>
  <c r="K13" i="4"/>
  <c r="K31" i="4"/>
  <c r="H13" i="4"/>
  <c r="H31" i="4"/>
  <c r="K15" i="4"/>
  <c r="K64" i="4"/>
  <c r="N14" i="4"/>
  <c r="N48" i="4"/>
  <c r="C82" i="4"/>
  <c r="C84" i="4"/>
  <c r="C115" i="4"/>
  <c r="C12" i="4"/>
  <c r="C15" i="4"/>
  <c r="C64" i="4"/>
  <c r="AP220" i="4"/>
  <c r="T150" i="4"/>
  <c r="T166" i="4"/>
  <c r="T152" i="4"/>
  <c r="T198" i="4"/>
  <c r="AQ219" i="4"/>
  <c r="AQ265" i="4"/>
  <c r="AQ217" i="4"/>
  <c r="AQ233" i="4"/>
  <c r="AQ218" i="4"/>
  <c r="AQ249" i="4"/>
  <c r="V149" i="4"/>
  <c r="X148" i="4"/>
  <c r="AR217" i="4"/>
  <c r="AR233" i="4"/>
  <c r="AR218" i="4"/>
  <c r="AR249" i="4"/>
  <c r="AR219" i="4"/>
  <c r="AR265" i="4"/>
  <c r="Q153" i="4"/>
  <c r="W148" i="4"/>
  <c r="U149" i="4"/>
  <c r="U151" i="4"/>
  <c r="U182" i="4"/>
  <c r="AO220" i="4"/>
  <c r="R153" i="4"/>
  <c r="AT217" i="4"/>
  <c r="AT233" i="4"/>
  <c r="AV215" i="4"/>
  <c r="AV216" i="4"/>
  <c r="AU215" i="4"/>
  <c r="AU216" i="4"/>
  <c r="S150" i="4"/>
  <c r="S166" i="4"/>
  <c r="S152" i="4"/>
  <c r="S198" i="4"/>
  <c r="AW221" i="4"/>
  <c r="AU83" i="6"/>
  <c r="BS94" i="6"/>
  <c r="J12" i="6"/>
  <c r="AU84" i="6"/>
  <c r="AU85" i="6"/>
  <c r="BS93" i="6"/>
  <c r="BS92" i="6"/>
  <c r="N12" i="6"/>
  <c r="F12" i="6"/>
  <c r="M12" i="6"/>
  <c r="H12" i="6"/>
  <c r="J13" i="6"/>
  <c r="N13" i="6"/>
  <c r="E13" i="6"/>
  <c r="L12" i="6"/>
  <c r="K12" i="6"/>
  <c r="C12" i="6"/>
  <c r="C13" i="6"/>
  <c r="D13" i="6"/>
  <c r="M13" i="6"/>
  <c r="G12" i="6"/>
  <c r="L13" i="6"/>
  <c r="E12" i="6"/>
  <c r="I12" i="6"/>
  <c r="AW472" i="4"/>
  <c r="AW483" i="4"/>
  <c r="AW497" i="4"/>
  <c r="AK350" i="4"/>
  <c r="AL347" i="4"/>
  <c r="AT492" i="4"/>
  <c r="AT506" i="4"/>
  <c r="AT505" i="4"/>
  <c r="AW469" i="4"/>
  <c r="AZ475" i="4"/>
  <c r="AY473" i="4"/>
  <c r="AX471" i="4"/>
  <c r="AV467" i="4"/>
  <c r="AV477" i="4"/>
  <c r="AV462" i="4"/>
  <c r="AV463" i="4"/>
  <c r="AJ27" i="11"/>
  <c r="AI418" i="4"/>
  <c r="AI428" i="4"/>
  <c r="AI453" i="4"/>
  <c r="AI442" i="4"/>
  <c r="AI431" i="4"/>
  <c r="AL424" i="4"/>
  <c r="AL445" i="4"/>
  <c r="AL434" i="4"/>
  <c r="AY499" i="4"/>
  <c r="AY485" i="4"/>
  <c r="AX457" i="4"/>
  <c r="G33" i="1"/>
  <c r="AW460" i="4"/>
  <c r="AM435" i="4"/>
  <c r="AM446" i="4"/>
  <c r="O18" i="4"/>
  <c r="P18" i="4"/>
  <c r="Q18" i="4"/>
  <c r="R18" i="4"/>
  <c r="S18" i="4"/>
  <c r="T18" i="4"/>
  <c r="U18" i="4"/>
  <c r="V18" i="4"/>
  <c r="W18" i="4"/>
  <c r="X18" i="4"/>
  <c r="Y18" i="4"/>
  <c r="Z18" i="4"/>
  <c r="BU348" i="4"/>
  <c r="BU349" i="4"/>
  <c r="BS349" i="4"/>
  <c r="BV348" i="4"/>
  <c r="BT349" i="4"/>
  <c r="J14" i="1"/>
  <c r="K20" i="5"/>
  <c r="AU477" i="4"/>
  <c r="AU468" i="4"/>
  <c r="AU478" i="4"/>
  <c r="AU464" i="4"/>
  <c r="AU481" i="4"/>
  <c r="AU487" i="4"/>
  <c r="AU495" i="4"/>
  <c r="AU501" i="4"/>
  <c r="AI15" i="12"/>
  <c r="AX474" i="4"/>
  <c r="AX484" i="4"/>
  <c r="AX498" i="4"/>
  <c r="AM423" i="4"/>
  <c r="AL421" i="4"/>
  <c r="AK419" i="4"/>
  <c r="AJ417" i="4"/>
  <c r="AN425" i="4"/>
  <c r="AJ413" i="4"/>
  <c r="AJ414" i="4"/>
  <c r="AJ420" i="4"/>
  <c r="AJ443" i="4"/>
  <c r="AJ432" i="4"/>
  <c r="AV470" i="4"/>
  <c r="AV496" i="4"/>
  <c r="AV482" i="4"/>
  <c r="K296" i="4"/>
  <c r="J299" i="4"/>
  <c r="AH439" i="4"/>
  <c r="AL408" i="4"/>
  <c r="E32" i="1"/>
  <c r="AK411" i="4"/>
  <c r="AI414" i="4"/>
  <c r="AK422" i="4"/>
  <c r="AK433" i="4"/>
  <c r="AK444" i="4"/>
  <c r="K13" i="6"/>
  <c r="F13" i="6"/>
  <c r="I13" i="6"/>
  <c r="H13" i="6"/>
  <c r="AE12" i="6"/>
  <c r="I86" i="4"/>
  <c r="H86" i="4"/>
  <c r="G86" i="4"/>
  <c r="K86" i="4"/>
  <c r="K620" i="4"/>
  <c r="K629" i="4"/>
  <c r="J86" i="4"/>
  <c r="E86" i="4"/>
  <c r="F86" i="4"/>
  <c r="K87" i="4"/>
  <c r="K131" i="4"/>
  <c r="L86" i="4"/>
  <c r="L620" i="4"/>
  <c r="L629" i="4"/>
  <c r="D86" i="4"/>
  <c r="M86" i="4"/>
  <c r="M620" i="4"/>
  <c r="M629" i="4"/>
  <c r="N86" i="4"/>
  <c r="D13" i="4"/>
  <c r="D31" i="4"/>
  <c r="D14" i="4"/>
  <c r="D48" i="4"/>
  <c r="D15" i="4"/>
  <c r="D64" i="4"/>
  <c r="E14" i="4"/>
  <c r="E48" i="4"/>
  <c r="E15" i="4"/>
  <c r="E64" i="4"/>
  <c r="E13" i="4"/>
  <c r="E31" i="4"/>
  <c r="F15" i="4"/>
  <c r="F64" i="4"/>
  <c r="F13" i="4"/>
  <c r="F31" i="4"/>
  <c r="F14" i="4"/>
  <c r="F48" i="4"/>
  <c r="G13" i="4"/>
  <c r="G31" i="4"/>
  <c r="G14" i="4"/>
  <c r="G48" i="4"/>
  <c r="G15" i="4"/>
  <c r="G64" i="4"/>
  <c r="AL155" i="4"/>
  <c r="V13" i="6"/>
  <c r="W13" i="6"/>
  <c r="AB13" i="6"/>
  <c r="Z13" i="6"/>
  <c r="U13" i="6"/>
  <c r="AK12" i="6"/>
  <c r="O13" i="6"/>
  <c r="Y13" i="6"/>
  <c r="R13" i="6"/>
  <c r="S13" i="6"/>
  <c r="AJ13" i="6"/>
  <c r="Q13" i="6"/>
  <c r="T13" i="6"/>
  <c r="P13" i="6"/>
  <c r="AL13" i="6"/>
  <c r="AG12" i="6"/>
  <c r="AH12" i="6"/>
  <c r="AE13" i="6"/>
  <c r="AI12" i="6"/>
  <c r="AH13" i="6"/>
  <c r="R12" i="6"/>
  <c r="U12" i="6"/>
  <c r="AA13" i="6"/>
  <c r="J18" i="4"/>
  <c r="AI13" i="6"/>
  <c r="W12" i="6"/>
  <c r="X12" i="6"/>
  <c r="AA12" i="6"/>
  <c r="AB12" i="6"/>
  <c r="AD12" i="6"/>
  <c r="AF13" i="6"/>
  <c r="AD13" i="6"/>
  <c r="S12" i="6"/>
  <c r="P12" i="6"/>
  <c r="Y12" i="6"/>
  <c r="AL12" i="6"/>
  <c r="AK13" i="6"/>
  <c r="AC12" i="6"/>
  <c r="AF12" i="6"/>
  <c r="AC13" i="6"/>
  <c r="V12" i="6"/>
  <c r="Q12" i="6"/>
  <c r="T12" i="6"/>
  <c r="O12" i="6"/>
  <c r="E397" i="3"/>
  <c r="F397" i="3"/>
  <c r="G397" i="3"/>
  <c r="H397" i="3"/>
  <c r="E384" i="3"/>
  <c r="F384" i="3"/>
  <c r="G384" i="3"/>
  <c r="H384" i="3"/>
  <c r="E371" i="3"/>
  <c r="F371" i="3"/>
  <c r="G371" i="3"/>
  <c r="H371" i="3"/>
  <c r="E327" i="3"/>
  <c r="F327" i="3"/>
  <c r="G327" i="3"/>
  <c r="H327" i="3"/>
  <c r="E320" i="3"/>
  <c r="F320" i="3"/>
  <c r="G320" i="3"/>
  <c r="H320" i="3"/>
  <c r="C312" i="3"/>
  <c r="C313" i="3"/>
  <c r="C314" i="3"/>
  <c r="C315" i="3"/>
  <c r="F279" i="3"/>
  <c r="G279" i="3"/>
  <c r="H279" i="3"/>
  <c r="I279" i="3"/>
  <c r="BE162" i="10"/>
  <c r="BD160" i="10"/>
  <c r="AV159" i="10"/>
  <c r="AU157" i="10"/>
  <c r="BR2" i="7"/>
  <c r="BS38" i="7"/>
  <c r="BS66" i="7"/>
  <c r="AL640" i="4"/>
  <c r="AZ156" i="10"/>
  <c r="AY154" i="10"/>
  <c r="BC85" i="10"/>
  <c r="BD86" i="10"/>
  <c r="LV184" i="8"/>
  <c r="LU186" i="8"/>
  <c r="LU185" i="8"/>
  <c r="AA56" i="12"/>
  <c r="AA236" i="11"/>
  <c r="AB56" i="12"/>
  <c r="AB236" i="11"/>
  <c r="AX139" i="14"/>
  <c r="AN1686" i="4"/>
  <c r="AB238" i="11"/>
  <c r="AM1686" i="4"/>
  <c r="AA238" i="11"/>
  <c r="AX141" i="14"/>
  <c r="AX145" i="14"/>
  <c r="AX146" i="14"/>
  <c r="AX152" i="14"/>
  <c r="AA55" i="12"/>
  <c r="AA237" i="11"/>
  <c r="AB55" i="12"/>
  <c r="AB237" i="11"/>
  <c r="AH641" i="4"/>
  <c r="AW195" i="14"/>
  <c r="AN579" i="4"/>
  <c r="AO582" i="4"/>
  <c r="AM580" i="4"/>
  <c r="AN583" i="4"/>
  <c r="AX137" i="14"/>
  <c r="AX117" i="14"/>
  <c r="AU105" i="14"/>
  <c r="AX19" i="14"/>
  <c r="AX111" i="14"/>
  <c r="AX114" i="14"/>
  <c r="AT125" i="14"/>
  <c r="AW15" i="14"/>
  <c r="AW107" i="14"/>
  <c r="AY97" i="14"/>
  <c r="AS124" i="14"/>
  <c r="AX17" i="14"/>
  <c r="AX109" i="14"/>
  <c r="R621" i="4"/>
  <c r="S639" i="4"/>
  <c r="Q621" i="4"/>
  <c r="R639" i="4"/>
  <c r="AX47" i="14"/>
  <c r="AO622" i="4"/>
  <c r="AO1653" i="4"/>
  <c r="AO1651" i="4"/>
  <c r="AY79" i="14"/>
  <c r="AY81" i="14"/>
  <c r="AX193" i="14"/>
  <c r="AY49" i="14"/>
  <c r="AY51" i="14"/>
  <c r="AW102" i="14"/>
  <c r="BW1565" i="4"/>
  <c r="AP622" i="4"/>
  <c r="AP1653" i="4"/>
  <c r="AP1651" i="4"/>
  <c r="AX77" i="14"/>
  <c r="AV297" i="14"/>
  <c r="BK214" i="11"/>
  <c r="AP301" i="11"/>
  <c r="EX101" i="7"/>
  <c r="EW104" i="7"/>
  <c r="J59" i="1"/>
  <c r="J64" i="1"/>
  <c r="J69" i="1"/>
  <c r="J52" i="1"/>
  <c r="AD78" i="10"/>
  <c r="AC76" i="10"/>
  <c r="AR71" i="10"/>
  <c r="AQ68" i="10"/>
  <c r="AO69" i="10"/>
  <c r="AN67" i="10"/>
  <c r="AR65" i="10"/>
  <c r="BD74" i="10"/>
  <c r="JM49" i="8"/>
  <c r="AP91" i="11"/>
  <c r="BB75" i="10"/>
  <c r="BA73" i="10"/>
  <c r="AR60" i="10"/>
  <c r="AH386" i="4"/>
  <c r="AH364" i="4"/>
  <c r="AM927" i="4"/>
  <c r="AU490" i="4"/>
  <c r="AU489" i="4"/>
  <c r="AR168" i="10"/>
  <c r="EV99" i="7"/>
  <c r="AP153" i="10"/>
  <c r="AO151" i="10"/>
  <c r="AQ100" i="12"/>
  <c r="AQ96" i="12"/>
  <c r="AV141" i="10"/>
  <c r="AU139" i="10"/>
  <c r="AQ150" i="10"/>
  <c r="AP148" i="10"/>
  <c r="P25" i="10"/>
  <c r="Z400" i="4"/>
  <c r="AI32" i="10"/>
  <c r="AS513" i="4"/>
  <c r="N26" i="10"/>
  <c r="Y401" i="4"/>
  <c r="M269" i="11"/>
  <c r="Y402" i="4"/>
  <c r="AG511" i="4"/>
  <c r="AG510" i="4"/>
  <c r="U271" i="11"/>
  <c r="U270" i="11"/>
  <c r="V30" i="10"/>
  <c r="V28" i="10"/>
  <c r="V27" i="10"/>
  <c r="AG33" i="10"/>
  <c r="AR515" i="4"/>
  <c r="AR514" i="4"/>
  <c r="AF272" i="11"/>
  <c r="H128" i="2"/>
  <c r="AH509" i="4"/>
  <c r="AE392" i="4"/>
  <c r="AE393" i="4"/>
  <c r="J329" i="4"/>
  <c r="AE382" i="4"/>
  <c r="E330" i="4"/>
  <c r="E343" i="4"/>
  <c r="H337" i="4"/>
  <c r="AI387" i="4"/>
  <c r="AI366" i="4"/>
  <c r="AG380" i="4"/>
  <c r="AG382" i="4"/>
  <c r="H311" i="4"/>
  <c r="AG390" i="4"/>
  <c r="U12" i="12"/>
  <c r="AJ388" i="4"/>
  <c r="AK379" i="4"/>
  <c r="H327" i="4"/>
  <c r="F318" i="4"/>
  <c r="F317" i="4"/>
  <c r="F335" i="4"/>
  <c r="F340" i="4"/>
  <c r="F325" i="4"/>
  <c r="F330" i="4"/>
  <c r="G326" i="4"/>
  <c r="AJ378" i="4"/>
  <c r="G309" i="4"/>
  <c r="AI363" i="4"/>
  <c r="AI364" i="4"/>
  <c r="X26" i="11"/>
  <c r="X25" i="11"/>
  <c r="O159" i="4"/>
  <c r="C13" i="11"/>
  <c r="AM226" i="4"/>
  <c r="AA17" i="11"/>
  <c r="W26" i="11"/>
  <c r="W25" i="11"/>
  <c r="AN225" i="4"/>
  <c r="AB17" i="11"/>
  <c r="P161" i="4"/>
  <c r="D13" i="11"/>
  <c r="AK367" i="4"/>
  <c r="AK388" i="4"/>
  <c r="AH361" i="4"/>
  <c r="AH375" i="4"/>
  <c r="AH380" i="4"/>
  <c r="AL369" i="4"/>
  <c r="AL389" i="4"/>
  <c r="AI354" i="4"/>
  <c r="AJ363" i="4"/>
  <c r="AJ364" i="4"/>
  <c r="AI358" i="4"/>
  <c r="H24" i="10"/>
  <c r="K64" i="1"/>
  <c r="K52" i="1"/>
  <c r="K69" i="1"/>
  <c r="N620" i="4"/>
  <c r="N629" i="4"/>
  <c r="O638" i="4"/>
  <c r="H303" i="4"/>
  <c r="I308" i="4"/>
  <c r="I326" i="4"/>
  <c r="H322" i="4"/>
  <c r="K99" i="4"/>
  <c r="K115" i="4"/>
  <c r="K59" i="1"/>
  <c r="KA81" i="8"/>
  <c r="KA86" i="8"/>
  <c r="KA82" i="8"/>
  <c r="BD233" i="11"/>
  <c r="RR73" i="8"/>
  <c r="RR83" i="8"/>
  <c r="TF75" i="8"/>
  <c r="TF85" i="8"/>
  <c r="RR74" i="8"/>
  <c r="RR84" i="8"/>
  <c r="EC63" i="8"/>
  <c r="EB65" i="8"/>
  <c r="EB64" i="8"/>
  <c r="AR35" i="8"/>
  <c r="AQ37" i="8"/>
  <c r="AQ36" i="8"/>
  <c r="GS2" i="7"/>
  <c r="GS140" i="7"/>
  <c r="GS150" i="7"/>
  <c r="GR38" i="7"/>
  <c r="CV23" i="7"/>
  <c r="AA18" i="4"/>
  <c r="AB18" i="4"/>
  <c r="AC18" i="4"/>
  <c r="AD18" i="4"/>
  <c r="AE18" i="4"/>
  <c r="AF18" i="4"/>
  <c r="AG18" i="4"/>
  <c r="AH18" i="4"/>
  <c r="AI18" i="4"/>
  <c r="AJ18" i="4"/>
  <c r="AK18" i="4"/>
  <c r="AL18" i="4"/>
  <c r="B24" i="1"/>
  <c r="AM954" i="4"/>
  <c r="AL990" i="4"/>
  <c r="AM998" i="4"/>
  <c r="AL958" i="4"/>
  <c r="AM966" i="4"/>
  <c r="AM986" i="4"/>
  <c r="AL898" i="4"/>
  <c r="AM894" i="4"/>
  <c r="AM906" i="4"/>
  <c r="GQ149" i="8"/>
  <c r="GP151" i="8"/>
  <c r="GP150" i="8"/>
  <c r="HN18" i="8"/>
  <c r="HM20" i="8"/>
  <c r="HM19" i="8"/>
  <c r="EK131" i="7"/>
  <c r="AH167" i="10"/>
  <c r="EV133" i="7"/>
  <c r="AR300" i="11"/>
  <c r="AU47" i="7"/>
  <c r="AT50" i="7"/>
  <c r="AJ387" i="4"/>
  <c r="BZ306" i="6"/>
  <c r="BE1139" i="4"/>
  <c r="AJ377" i="4"/>
  <c r="AJ353" i="4"/>
  <c r="AP890" i="4"/>
  <c r="M16" i="4"/>
  <c r="M19" i="4"/>
  <c r="M20" i="4"/>
  <c r="J16" i="4"/>
  <c r="J19" i="4"/>
  <c r="J20" i="4"/>
  <c r="P159" i="4"/>
  <c r="I302" i="4"/>
  <c r="J312" i="4"/>
  <c r="I310" i="4"/>
  <c r="H308" i="4"/>
  <c r="G306" i="4"/>
  <c r="K314" i="4"/>
  <c r="AM579" i="4"/>
  <c r="BW734" i="4"/>
  <c r="BW732" i="4"/>
  <c r="BW733" i="4"/>
  <c r="BW735" i="4"/>
  <c r="AN580" i="4"/>
  <c r="AO583" i="4"/>
  <c r="J89" i="4"/>
  <c r="J90" i="4"/>
  <c r="J620" i="4"/>
  <c r="J629" i="4"/>
  <c r="I89" i="4"/>
  <c r="I92" i="4"/>
  <c r="I620" i="4"/>
  <c r="I629" i="4"/>
  <c r="V150" i="4"/>
  <c r="V166" i="4"/>
  <c r="V151" i="4"/>
  <c r="V182" i="4"/>
  <c r="F89" i="4"/>
  <c r="F92" i="4"/>
  <c r="F620" i="4"/>
  <c r="F629" i="4"/>
  <c r="G89" i="4"/>
  <c r="G92" i="4"/>
  <c r="G620" i="4"/>
  <c r="G629" i="4"/>
  <c r="D89" i="4"/>
  <c r="D94" i="4"/>
  <c r="D620" i="4"/>
  <c r="D629" i="4"/>
  <c r="E89" i="4"/>
  <c r="E94" i="4"/>
  <c r="E620" i="4"/>
  <c r="E629" i="4"/>
  <c r="H89" i="4"/>
  <c r="H92" i="4"/>
  <c r="H620" i="4"/>
  <c r="H629" i="4"/>
  <c r="O161" i="4"/>
  <c r="O157" i="4"/>
  <c r="O158" i="4"/>
  <c r="R156" i="4"/>
  <c r="R569" i="4"/>
  <c r="Q156" i="4"/>
  <c r="Q569" i="4"/>
  <c r="AO223" i="4"/>
  <c r="AO581" i="4"/>
  <c r="P157" i="4"/>
  <c r="O568" i="4"/>
  <c r="P571" i="4"/>
  <c r="O567" i="4"/>
  <c r="AP223" i="4"/>
  <c r="AP581" i="4"/>
  <c r="P158" i="4"/>
  <c r="P567" i="4"/>
  <c r="P568" i="4"/>
  <c r="I16" i="4"/>
  <c r="N16" i="4"/>
  <c r="C98" i="10"/>
  <c r="L16" i="4"/>
  <c r="AJ356" i="4"/>
  <c r="X24" i="11"/>
  <c r="C85" i="4"/>
  <c r="C131" i="4"/>
  <c r="AN228" i="4"/>
  <c r="I320" i="4"/>
  <c r="H16" i="4"/>
  <c r="AK351" i="4"/>
  <c r="AK352" i="4"/>
  <c r="AM225" i="4"/>
  <c r="J300" i="4"/>
  <c r="J301" i="4"/>
  <c r="AN224" i="4"/>
  <c r="AN226" i="4"/>
  <c r="AM228" i="4"/>
  <c r="AM224" i="4"/>
  <c r="C14" i="4"/>
  <c r="C48" i="4"/>
  <c r="C83" i="4"/>
  <c r="C99" i="4"/>
  <c r="K16" i="4"/>
  <c r="C13" i="4"/>
  <c r="C31" i="4"/>
  <c r="V152" i="4"/>
  <c r="V198" i="4"/>
  <c r="AT218" i="4"/>
  <c r="AT249" i="4"/>
  <c r="AT219" i="4"/>
  <c r="AT265" i="4"/>
  <c r="S153" i="4"/>
  <c r="U152" i="4"/>
  <c r="U198" i="4"/>
  <c r="U150" i="4"/>
  <c r="U166" i="4"/>
  <c r="AU219" i="4"/>
  <c r="AU265" i="4"/>
  <c r="AW215" i="4"/>
  <c r="AW216" i="4"/>
  <c r="W149" i="4"/>
  <c r="Y148" i="4"/>
  <c r="Y149" i="4"/>
  <c r="AR220" i="4"/>
  <c r="T153" i="4"/>
  <c r="AX215" i="4"/>
  <c r="AX216" i="4"/>
  <c r="X149" i="4"/>
  <c r="Z148" i="4"/>
  <c r="Z149" i="4"/>
  <c r="AS218" i="4"/>
  <c r="AS249" i="4"/>
  <c r="AS219" i="4"/>
  <c r="AS265" i="4"/>
  <c r="AS217" i="4"/>
  <c r="AS233" i="4"/>
  <c r="AQ220" i="4"/>
  <c r="N16" i="6"/>
  <c r="L17" i="6"/>
  <c r="G16" i="6"/>
  <c r="BT94" i="6"/>
  <c r="BT93" i="6"/>
  <c r="AV85" i="6"/>
  <c r="AV83" i="6"/>
  <c r="BT92" i="6"/>
  <c r="AV84" i="6"/>
  <c r="AX221" i="4"/>
  <c r="G27" i="1"/>
  <c r="J17" i="6"/>
  <c r="E16" i="6"/>
  <c r="L16" i="6"/>
  <c r="I17" i="6"/>
  <c r="C17" i="6"/>
  <c r="N17" i="6"/>
  <c r="D17" i="6"/>
  <c r="G17" i="6"/>
  <c r="K17" i="6"/>
  <c r="H17" i="6"/>
  <c r="M16" i="6"/>
  <c r="J16" i="6"/>
  <c r="M17" i="6"/>
  <c r="F16" i="6"/>
  <c r="K16" i="6"/>
  <c r="AM408" i="4"/>
  <c r="AL411" i="4"/>
  <c r="AJ418" i="4"/>
  <c r="AJ428" i="4"/>
  <c r="AJ453" i="4"/>
  <c r="AJ427" i="4"/>
  <c r="AJ431" i="4"/>
  <c r="AJ437" i="4"/>
  <c r="AJ442" i="4"/>
  <c r="AJ448" i="4"/>
  <c r="X14" i="12"/>
  <c r="X13" i="12"/>
  <c r="AU492" i="4"/>
  <c r="AU506" i="4"/>
  <c r="AU505" i="4"/>
  <c r="AI448" i="4"/>
  <c r="W14" i="12"/>
  <c r="W13" i="12"/>
  <c r="AX472" i="4"/>
  <c r="AX497" i="4"/>
  <c r="AX483" i="4"/>
  <c r="K299" i="4"/>
  <c r="L296" i="4"/>
  <c r="AK420" i="4"/>
  <c r="AK432" i="4"/>
  <c r="AK443" i="4"/>
  <c r="AU503" i="4"/>
  <c r="BV349" i="4"/>
  <c r="K14" i="1"/>
  <c r="BW348" i="4"/>
  <c r="AY474" i="4"/>
  <c r="AY498" i="4"/>
  <c r="AY484" i="4"/>
  <c r="AL422" i="4"/>
  <c r="AL433" i="4"/>
  <c r="AL444" i="4"/>
  <c r="AW467" i="4"/>
  <c r="AY471" i="4"/>
  <c r="AZ473" i="4"/>
  <c r="AX469" i="4"/>
  <c r="BA475" i="4"/>
  <c r="AW462" i="4"/>
  <c r="AW463" i="4"/>
  <c r="AK27" i="11"/>
  <c r="AZ485" i="4"/>
  <c r="AZ499" i="4"/>
  <c r="AL350" i="4"/>
  <c r="E30" i="1"/>
  <c r="AM347" i="4"/>
  <c r="I16" i="6"/>
  <c r="AO425" i="4"/>
  <c r="AK417" i="4"/>
  <c r="AN423" i="4"/>
  <c r="AL419" i="4"/>
  <c r="AM421" i="4"/>
  <c r="AK413" i="4"/>
  <c r="AN446" i="4"/>
  <c r="AN435" i="4"/>
  <c r="AM424" i="4"/>
  <c r="AM434" i="4"/>
  <c r="AM445" i="4"/>
  <c r="AY457" i="4"/>
  <c r="AX460" i="4"/>
  <c r="AI437" i="4"/>
  <c r="AV468" i="4"/>
  <c r="AV478" i="4"/>
  <c r="AV481" i="4"/>
  <c r="AV487" i="4"/>
  <c r="AV495" i="4"/>
  <c r="AV501" i="4"/>
  <c r="AJ15" i="12"/>
  <c r="AW470" i="4"/>
  <c r="AW482" i="4"/>
  <c r="AW496" i="4"/>
  <c r="C16" i="6"/>
  <c r="D16" i="6"/>
  <c r="D26" i="1"/>
  <c r="L87" i="4"/>
  <c r="K89" i="4"/>
  <c r="E16" i="4"/>
  <c r="G16" i="4"/>
  <c r="F16" i="4"/>
  <c r="D16" i="4"/>
  <c r="D619" i="4"/>
  <c r="E17" i="6"/>
  <c r="F17" i="6"/>
  <c r="H16" i="6"/>
  <c r="CU13" i="6"/>
  <c r="CU12" i="6"/>
  <c r="K18" i="4"/>
  <c r="C271" i="3"/>
  <c r="C272" i="3"/>
  <c r="C273" i="3"/>
  <c r="C274" i="3"/>
  <c r="C275" i="3"/>
  <c r="C264" i="3"/>
  <c r="C265" i="3"/>
  <c r="C266" i="3"/>
  <c r="C267" i="3"/>
  <c r="C268" i="3"/>
  <c r="C254" i="3"/>
  <c r="C255" i="3"/>
  <c r="C256" i="3"/>
  <c r="C257" i="3"/>
  <c r="C258" i="3"/>
  <c r="C247" i="3"/>
  <c r="C248" i="3"/>
  <c r="C249" i="3"/>
  <c r="C250" i="3"/>
  <c r="C251" i="3"/>
  <c r="E222" i="3"/>
  <c r="F222" i="3"/>
  <c r="G222" i="3"/>
  <c r="H222" i="3"/>
  <c r="I222" i="3"/>
  <c r="E208" i="3"/>
  <c r="F208" i="3"/>
  <c r="G208" i="3"/>
  <c r="H208" i="3"/>
  <c r="I208" i="3"/>
  <c r="E194" i="3"/>
  <c r="F194" i="3"/>
  <c r="G194" i="3"/>
  <c r="H194" i="3"/>
  <c r="I194" i="3"/>
  <c r="E180" i="3"/>
  <c r="F180" i="3"/>
  <c r="G180" i="3"/>
  <c r="H180" i="3"/>
  <c r="I180" i="3"/>
  <c r="E167" i="3"/>
  <c r="F167" i="3"/>
  <c r="G167" i="3"/>
  <c r="H167" i="3"/>
  <c r="I167" i="3"/>
  <c r="E154" i="3"/>
  <c r="F154" i="3"/>
  <c r="G154" i="3"/>
  <c r="H154" i="3"/>
  <c r="I154" i="3"/>
  <c r="E141" i="3"/>
  <c r="F141" i="3"/>
  <c r="G141" i="3"/>
  <c r="H141" i="3"/>
  <c r="I141" i="3"/>
  <c r="C125" i="3"/>
  <c r="C126" i="3"/>
  <c r="C127" i="3"/>
  <c r="C128" i="3"/>
  <c r="C129" i="3"/>
  <c r="C118" i="3"/>
  <c r="C119" i="3"/>
  <c r="C120" i="3"/>
  <c r="C121" i="3"/>
  <c r="C122" i="3"/>
  <c r="C108" i="3"/>
  <c r="C109" i="3"/>
  <c r="C110" i="3"/>
  <c r="C111" i="3"/>
  <c r="C112" i="3"/>
  <c r="C101" i="3"/>
  <c r="C102" i="3"/>
  <c r="C103" i="3"/>
  <c r="C104" i="3"/>
  <c r="C105" i="3"/>
  <c r="F93" i="3"/>
  <c r="AW159" i="10"/>
  <c r="AV157" i="10"/>
  <c r="BA156" i="10"/>
  <c r="AZ154" i="10"/>
  <c r="EU106" i="7"/>
  <c r="AQ301" i="11"/>
  <c r="BQ2" i="7"/>
  <c r="BR38" i="7"/>
  <c r="BR66" i="7"/>
  <c r="BF162" i="10"/>
  <c r="BE160" i="10"/>
  <c r="AM640" i="4"/>
  <c r="C14" i="11"/>
  <c r="C16" i="11"/>
  <c r="C15" i="11"/>
  <c r="D11" i="2"/>
  <c r="D15" i="11"/>
  <c r="D14" i="11"/>
  <c r="D16" i="11"/>
  <c r="AA18" i="11"/>
  <c r="AA20" i="11"/>
  <c r="AA19" i="11"/>
  <c r="AB18" i="11"/>
  <c r="AB19" i="11"/>
  <c r="AB20" i="11"/>
  <c r="LW184" i="8"/>
  <c r="LV185" i="8"/>
  <c r="LV186" i="8"/>
  <c r="BE86" i="10"/>
  <c r="BD85" i="10"/>
  <c r="AD55" i="12"/>
  <c r="AD237" i="11"/>
  <c r="AP1686" i="4"/>
  <c r="AD238" i="11"/>
  <c r="AD56" i="12"/>
  <c r="AD236" i="11"/>
  <c r="AC237" i="11"/>
  <c r="AC55" i="12"/>
  <c r="AO1686" i="4"/>
  <c r="AC236" i="11"/>
  <c r="AC56" i="12"/>
  <c r="AI641" i="4"/>
  <c r="AM584" i="4"/>
  <c r="AY145" i="14"/>
  <c r="D628" i="4"/>
  <c r="O1688" i="4"/>
  <c r="AC238" i="11"/>
  <c r="G178" i="2"/>
  <c r="AG31" i="10"/>
  <c r="AY114" i="14"/>
  <c r="AZ97" i="14"/>
  <c r="G177" i="2"/>
  <c r="G175" i="2"/>
  <c r="AY139" i="14"/>
  <c r="G176" i="2"/>
  <c r="G174" i="2"/>
  <c r="AY19" i="14"/>
  <c r="AY111" i="14"/>
  <c r="AV105" i="14"/>
  <c r="AY17" i="14"/>
  <c r="AY109" i="14"/>
  <c r="AT124" i="14"/>
  <c r="AX15" i="14"/>
  <c r="AX107" i="14"/>
  <c r="AU125" i="14"/>
  <c r="AY117" i="14"/>
  <c r="AY141" i="14"/>
  <c r="AY146" i="14"/>
  <c r="AY143" i="14"/>
  <c r="AY148" i="14"/>
  <c r="AY152" i="14"/>
  <c r="AY137" i="14"/>
  <c r="T621" i="4"/>
  <c r="U639" i="4"/>
  <c r="S621" i="4"/>
  <c r="T639" i="4"/>
  <c r="AY77" i="14"/>
  <c r="AQ622" i="4"/>
  <c r="AQ1653" i="4"/>
  <c r="AQ1651" i="4"/>
  <c r="AR1653" i="4"/>
  <c r="AR1651" i="4"/>
  <c r="AW297" i="14"/>
  <c r="AZ81" i="14"/>
  <c r="AZ79" i="14"/>
  <c r="AX195" i="14"/>
  <c r="AZ51" i="14"/>
  <c r="AZ49" i="14"/>
  <c r="AY47" i="14"/>
  <c r="AY193" i="14"/>
  <c r="AX102" i="14"/>
  <c r="E99" i="2"/>
  <c r="EY101" i="7"/>
  <c r="EX104" i="7"/>
  <c r="AE78" i="10"/>
  <c r="AD76" i="10"/>
  <c r="BC75" i="10"/>
  <c r="BB73" i="10"/>
  <c r="JN49" i="8"/>
  <c r="AQ91" i="11"/>
  <c r="AS60" i="10"/>
  <c r="AP69" i="10"/>
  <c r="AO67" i="10"/>
  <c r="AR68" i="10"/>
  <c r="BE74" i="10"/>
  <c r="AS65" i="10"/>
  <c r="AS71" i="10"/>
  <c r="E332" i="4"/>
  <c r="AN927" i="4"/>
  <c r="AV490" i="4"/>
  <c r="AV489" i="4"/>
  <c r="AI450" i="4"/>
  <c r="AI451" i="4"/>
  <c r="AJ451" i="4"/>
  <c r="AJ450" i="4"/>
  <c r="AQ153" i="10"/>
  <c r="AP151" i="10"/>
  <c r="AW141" i="10"/>
  <c r="AV139" i="10"/>
  <c r="AR100" i="12"/>
  <c r="AR96" i="12"/>
  <c r="AR75" i="12"/>
  <c r="AS168" i="10"/>
  <c r="EW99" i="7"/>
  <c r="EV106" i="7"/>
  <c r="AR150" i="10"/>
  <c r="AQ148" i="10"/>
  <c r="AV503" i="4"/>
  <c r="AV464" i="4"/>
  <c r="X29" i="10"/>
  <c r="AJ32" i="10"/>
  <c r="AT513" i="4"/>
  <c r="O26" i="10"/>
  <c r="Z401" i="4"/>
  <c r="N269" i="11"/>
  <c r="E125" i="2"/>
  <c r="Z402" i="4"/>
  <c r="W30" i="10"/>
  <c r="W28" i="10"/>
  <c r="W27" i="10"/>
  <c r="AH511" i="4"/>
  <c r="AH510" i="4"/>
  <c r="V271" i="11"/>
  <c r="V270" i="11"/>
  <c r="AH33" i="10"/>
  <c r="AH31" i="10"/>
  <c r="AS514" i="4"/>
  <c r="AG272" i="11"/>
  <c r="AS515" i="4"/>
  <c r="Q25" i="10"/>
  <c r="AA400" i="4"/>
  <c r="E342" i="4"/>
  <c r="F321" i="4"/>
  <c r="AH362" i="4"/>
  <c r="AH372" i="4"/>
  <c r="AH357" i="4"/>
  <c r="AG393" i="4"/>
  <c r="AG392" i="4"/>
  <c r="AK365" i="4"/>
  <c r="AK366" i="4"/>
  <c r="F332" i="4"/>
  <c r="AI376" i="4"/>
  <c r="AI386" i="4"/>
  <c r="AH385" i="4"/>
  <c r="AH390" i="4"/>
  <c r="AH371" i="4"/>
  <c r="AH382" i="4"/>
  <c r="AK378" i="4"/>
  <c r="AK368" i="4"/>
  <c r="Q161" i="4"/>
  <c r="E13" i="11"/>
  <c r="AP226" i="4"/>
  <c r="AD17" i="11"/>
  <c r="AO228" i="4"/>
  <c r="AC17" i="11"/>
  <c r="R157" i="4"/>
  <c r="F13" i="11"/>
  <c r="AL379" i="4"/>
  <c r="L314" i="4"/>
  <c r="L339" i="4"/>
  <c r="AL367" i="4"/>
  <c r="AL388" i="4"/>
  <c r="H306" i="4"/>
  <c r="H325" i="4"/>
  <c r="AI361" i="4"/>
  <c r="AI385" i="4"/>
  <c r="K312" i="4"/>
  <c r="K338" i="4"/>
  <c r="AM369" i="4"/>
  <c r="AM389" i="4"/>
  <c r="J310" i="4"/>
  <c r="J337" i="4"/>
  <c r="I24" i="10"/>
  <c r="AJ354" i="4"/>
  <c r="AK363" i="4"/>
  <c r="AK376" i="4"/>
  <c r="AJ358" i="4"/>
  <c r="I303" i="4"/>
  <c r="L312" i="4"/>
  <c r="L313" i="4"/>
  <c r="I322" i="4"/>
  <c r="L131" i="4"/>
  <c r="L99" i="4"/>
  <c r="L115" i="4"/>
  <c r="KB81" i="8"/>
  <c r="KB86" i="8"/>
  <c r="KB82" i="8"/>
  <c r="BE233" i="11"/>
  <c r="TG75" i="8"/>
  <c r="TG85" i="8"/>
  <c r="RS74" i="8"/>
  <c r="RS84" i="8"/>
  <c r="RS73" i="8"/>
  <c r="RS83" i="8"/>
  <c r="ED63" i="8"/>
  <c r="EC65" i="8"/>
  <c r="EC64" i="8"/>
  <c r="AS35" i="8"/>
  <c r="AR37" i="8"/>
  <c r="AR36" i="8"/>
  <c r="GT2" i="7"/>
  <c r="GT140" i="7"/>
  <c r="GS38" i="7"/>
  <c r="CW23" i="7"/>
  <c r="AR622" i="4"/>
  <c r="F11" i="1"/>
  <c r="C24" i="1"/>
  <c r="AN986" i="4"/>
  <c r="AM958" i="4"/>
  <c r="AM990" i="4"/>
  <c r="AN966" i="4"/>
  <c r="AN998" i="4"/>
  <c r="AN954" i="4"/>
  <c r="AN894" i="4"/>
  <c r="AM898" i="4"/>
  <c r="AN906" i="4"/>
  <c r="F342" i="4"/>
  <c r="GR149" i="8"/>
  <c r="GQ151" i="8"/>
  <c r="GQ150" i="8"/>
  <c r="HO18" i="8"/>
  <c r="HN19" i="8"/>
  <c r="HN20" i="8"/>
  <c r="EL131" i="7"/>
  <c r="AI167" i="10"/>
  <c r="EW133" i="7"/>
  <c r="AS300" i="11"/>
  <c r="AV47" i="7"/>
  <c r="AU50" i="7"/>
  <c r="CA306" i="6"/>
  <c r="BF1139" i="4"/>
  <c r="X151" i="4"/>
  <c r="X182" i="4"/>
  <c r="F343" i="4"/>
  <c r="M619" i="4"/>
  <c r="M628" i="4"/>
  <c r="AN582" i="4"/>
  <c r="AN584" i="4"/>
  <c r="AJ386" i="4"/>
  <c r="G90" i="4"/>
  <c r="AJ376" i="4"/>
  <c r="AK353" i="4"/>
  <c r="AQ890" i="4"/>
  <c r="E91" i="4"/>
  <c r="J619" i="4"/>
  <c r="J628" i="4"/>
  <c r="AO225" i="4"/>
  <c r="I90" i="4"/>
  <c r="J302" i="4"/>
  <c r="I311" i="4"/>
  <c r="I337" i="4"/>
  <c r="I327" i="4"/>
  <c r="K339" i="4"/>
  <c r="K329" i="4"/>
  <c r="J313" i="4"/>
  <c r="J328" i="4"/>
  <c r="J338" i="4"/>
  <c r="G307" i="4"/>
  <c r="G335" i="4"/>
  <c r="G340" i="4"/>
  <c r="G317" i="4"/>
  <c r="G325" i="4"/>
  <c r="H309" i="4"/>
  <c r="H326" i="4"/>
  <c r="H336" i="4"/>
  <c r="I309" i="4"/>
  <c r="I336" i="4"/>
  <c r="F90" i="4"/>
  <c r="Q159" i="4"/>
  <c r="J92" i="4"/>
  <c r="D92" i="4"/>
  <c r="H94" i="4"/>
  <c r="D90" i="4"/>
  <c r="J91" i="4"/>
  <c r="H91" i="4"/>
  <c r="G94" i="4"/>
  <c r="J94" i="4"/>
  <c r="D91" i="4"/>
  <c r="H90" i="4"/>
  <c r="G91" i="4"/>
  <c r="E90" i="4"/>
  <c r="Q157" i="4"/>
  <c r="AP224" i="4"/>
  <c r="F91" i="4"/>
  <c r="F94" i="4"/>
  <c r="I94" i="4"/>
  <c r="E92" i="4"/>
  <c r="I91" i="4"/>
  <c r="AP225" i="4"/>
  <c r="Q158" i="4"/>
  <c r="O160" i="4"/>
  <c r="O163" i="4"/>
  <c r="O181" i="4"/>
  <c r="Q188" i="4"/>
  <c r="Q189" i="4"/>
  <c r="W152" i="4"/>
  <c r="W198" i="4"/>
  <c r="W151" i="4"/>
  <c r="W182" i="4"/>
  <c r="N19" i="4"/>
  <c r="N20" i="4"/>
  <c r="N619" i="4"/>
  <c r="N628" i="4"/>
  <c r="O637" i="4"/>
  <c r="K19" i="4"/>
  <c r="K20" i="4"/>
  <c r="K619" i="4"/>
  <c r="K628" i="4"/>
  <c r="E19" i="4"/>
  <c r="E20" i="4"/>
  <c r="E619" i="4"/>
  <c r="E628" i="4"/>
  <c r="I19" i="4"/>
  <c r="I22" i="4"/>
  <c r="I619" i="4"/>
  <c r="I628" i="4"/>
  <c r="G19" i="4"/>
  <c r="G619" i="4"/>
  <c r="G628" i="4"/>
  <c r="F19" i="4"/>
  <c r="F619" i="4"/>
  <c r="F628" i="4"/>
  <c r="H19" i="4"/>
  <c r="H619" i="4"/>
  <c r="H628" i="4"/>
  <c r="L19" i="4"/>
  <c r="L20" i="4"/>
  <c r="L619" i="4"/>
  <c r="L628" i="4"/>
  <c r="R161" i="4"/>
  <c r="P160" i="4"/>
  <c r="P163" i="4"/>
  <c r="P197" i="4"/>
  <c r="S206" i="4"/>
  <c r="S207" i="4"/>
  <c r="R158" i="4"/>
  <c r="AP228" i="4"/>
  <c r="Q571" i="4"/>
  <c r="O572" i="4"/>
  <c r="P570" i="4"/>
  <c r="P572" i="4"/>
  <c r="Q570" i="4"/>
  <c r="AP579" i="4"/>
  <c r="AP580" i="4"/>
  <c r="AQ583" i="4"/>
  <c r="R159" i="4"/>
  <c r="AR223" i="4"/>
  <c r="AR581" i="4"/>
  <c r="AO226" i="4"/>
  <c r="Q568" i="4"/>
  <c r="R571" i="4"/>
  <c r="Q567" i="4"/>
  <c r="R570" i="4"/>
  <c r="R568" i="4"/>
  <c r="S571" i="4"/>
  <c r="R567" i="4"/>
  <c r="S570" i="4"/>
  <c r="AQ223" i="4"/>
  <c r="AQ581" i="4"/>
  <c r="T156" i="4"/>
  <c r="T569" i="4"/>
  <c r="AO224" i="4"/>
  <c r="S156" i="4"/>
  <c r="S569" i="4"/>
  <c r="AO580" i="4"/>
  <c r="AO579" i="4"/>
  <c r="W150" i="4"/>
  <c r="W166" i="4"/>
  <c r="V153" i="4"/>
  <c r="C86" i="4"/>
  <c r="AM227" i="4"/>
  <c r="AM230" i="4"/>
  <c r="C16" i="4"/>
  <c r="AK356" i="4"/>
  <c r="Y24" i="11"/>
  <c r="AL351" i="4"/>
  <c r="AL352" i="4"/>
  <c r="J320" i="4"/>
  <c r="K300" i="4"/>
  <c r="K301" i="4"/>
  <c r="AN227" i="4"/>
  <c r="AN230" i="4"/>
  <c r="AN264" i="4"/>
  <c r="AP271" i="4"/>
  <c r="AP272" i="4"/>
  <c r="U31" i="4"/>
  <c r="O31" i="4"/>
  <c r="AT220" i="4"/>
  <c r="U153" i="4"/>
  <c r="AU217" i="4"/>
  <c r="AU233" i="4"/>
  <c r="AU218" i="4"/>
  <c r="AU249" i="4"/>
  <c r="AS220" i="4"/>
  <c r="AW85" i="6"/>
  <c r="X152" i="4"/>
  <c r="X198" i="4"/>
  <c r="AW84" i="6"/>
  <c r="Y151" i="4"/>
  <c r="Y182" i="4"/>
  <c r="BU92" i="6"/>
  <c r="AV217" i="4"/>
  <c r="AV233" i="4"/>
  <c r="AW83" i="6"/>
  <c r="X150" i="4"/>
  <c r="X166" i="4"/>
  <c r="BU93" i="6"/>
  <c r="AV218" i="4"/>
  <c r="AV249" i="4"/>
  <c r="BU94" i="6"/>
  <c r="AV219" i="4"/>
  <c r="AV265" i="4"/>
  <c r="CU16" i="6"/>
  <c r="CU17" i="6"/>
  <c r="AJ439" i="4"/>
  <c r="AL420" i="4"/>
  <c r="AL432" i="4"/>
  <c r="AL443" i="4"/>
  <c r="AN347" i="4"/>
  <c r="AM350" i="4"/>
  <c r="AY472" i="4"/>
  <c r="AY483" i="4"/>
  <c r="AY497" i="4"/>
  <c r="AY469" i="4"/>
  <c r="AZ471" i="4"/>
  <c r="BB475" i="4"/>
  <c r="BA473" i="4"/>
  <c r="AX467" i="4"/>
  <c r="AX462" i="4"/>
  <c r="AX463" i="4"/>
  <c r="AL27" i="11"/>
  <c r="I18" i="2"/>
  <c r="AN424" i="4"/>
  <c r="AN434" i="4"/>
  <c r="AN445" i="4"/>
  <c r="BA499" i="4"/>
  <c r="BA485" i="4"/>
  <c r="AW477" i="4"/>
  <c r="AW468" i="4"/>
  <c r="AW478" i="4"/>
  <c r="AW481" i="4"/>
  <c r="AW487" i="4"/>
  <c r="AW495" i="4"/>
  <c r="AW501" i="4"/>
  <c r="AK15" i="12"/>
  <c r="BW349" i="4"/>
  <c r="M296" i="4"/>
  <c r="L299" i="4"/>
  <c r="AI439" i="4"/>
  <c r="AZ457" i="4"/>
  <c r="AY460" i="4"/>
  <c r="AK414" i="4"/>
  <c r="AK418" i="4"/>
  <c r="AK427" i="4"/>
  <c r="AK431" i="4"/>
  <c r="AK442" i="4"/>
  <c r="AX470" i="4"/>
  <c r="AX482" i="4"/>
  <c r="AX496" i="4"/>
  <c r="AP425" i="4"/>
  <c r="AN421" i="4"/>
  <c r="AM419" i="4"/>
  <c r="AL417" i="4"/>
  <c r="AO423" i="4"/>
  <c r="AL413" i="4"/>
  <c r="AL414" i="4"/>
  <c r="D19" i="4"/>
  <c r="AV492" i="4"/>
  <c r="AV505" i="4"/>
  <c r="AV506" i="4"/>
  <c r="AM422" i="4"/>
  <c r="AM444" i="4"/>
  <c r="AM433" i="4"/>
  <c r="AO435" i="4"/>
  <c r="AO446" i="4"/>
  <c r="AZ474" i="4"/>
  <c r="AZ498" i="4"/>
  <c r="AZ484" i="4"/>
  <c r="AN408" i="4"/>
  <c r="AM411" i="4"/>
  <c r="M87" i="4"/>
  <c r="L89" i="4"/>
  <c r="K92" i="4"/>
  <c r="K91" i="4"/>
  <c r="K90" i="4"/>
  <c r="K94" i="4"/>
  <c r="J21" i="4"/>
  <c r="J24" i="4"/>
  <c r="J22" i="4"/>
  <c r="L18" i="4"/>
  <c r="F87" i="3"/>
  <c r="F78" i="3"/>
  <c r="G78" i="3"/>
  <c r="H78" i="3"/>
  <c r="I78" i="3"/>
  <c r="E72" i="3"/>
  <c r="C63" i="3"/>
  <c r="C64" i="3"/>
  <c r="E55" i="3"/>
  <c r="E39" i="3"/>
  <c r="F39" i="3"/>
  <c r="G39" i="3"/>
  <c r="H39" i="3"/>
  <c r="C30" i="3"/>
  <c r="C31" i="3"/>
  <c r="C19" i="3"/>
  <c r="C20" i="3"/>
  <c r="BG162" i="10"/>
  <c r="BF160" i="10"/>
  <c r="GT150" i="7"/>
  <c r="GZ157" i="7"/>
  <c r="AN640" i="4"/>
  <c r="BB156" i="10"/>
  <c r="BA154" i="10"/>
  <c r="BP2" i="7"/>
  <c r="BQ38" i="7"/>
  <c r="BQ66" i="7"/>
  <c r="AX159" i="10"/>
  <c r="AW157" i="10"/>
  <c r="F16" i="11"/>
  <c r="F15" i="11"/>
  <c r="F14" i="11"/>
  <c r="AD20" i="11"/>
  <c r="AD19" i="11"/>
  <c r="AD18" i="11"/>
  <c r="AC19" i="11"/>
  <c r="AC20" i="11"/>
  <c r="AC18" i="11"/>
  <c r="E15" i="11"/>
  <c r="E16" i="11"/>
  <c r="E14" i="11"/>
  <c r="BF86" i="10"/>
  <c r="BE85" i="10"/>
  <c r="LX184" i="8"/>
  <c r="LW186" i="8"/>
  <c r="LW185" i="8"/>
  <c r="AQ1686" i="4"/>
  <c r="AE238" i="11"/>
  <c r="AE55" i="12"/>
  <c r="AE237" i="11"/>
  <c r="AR1686" i="4"/>
  <c r="AF238" i="11"/>
  <c r="AE56" i="12"/>
  <c r="AE236" i="11"/>
  <c r="AF56" i="12"/>
  <c r="AF236" i="11"/>
  <c r="AF55" i="12"/>
  <c r="AF237" i="11"/>
  <c r="AJ641" i="4"/>
  <c r="AZ139" i="14"/>
  <c r="I634" i="4"/>
  <c r="L634" i="4"/>
  <c r="K634" i="4"/>
  <c r="H634" i="4"/>
  <c r="G634" i="4"/>
  <c r="E634" i="4"/>
  <c r="C105" i="10"/>
  <c r="C99" i="10"/>
  <c r="N634" i="4"/>
  <c r="O636" i="4"/>
  <c r="J634" i="4"/>
  <c r="M634" i="4"/>
  <c r="D634" i="4"/>
  <c r="F634" i="4"/>
  <c r="C46" i="12"/>
  <c r="AZ141" i="14"/>
  <c r="AZ148" i="14"/>
  <c r="AZ117" i="14"/>
  <c r="G173" i="2"/>
  <c r="BK27" i="12"/>
  <c r="BK360" i="14"/>
  <c r="G179" i="2"/>
  <c r="G171" i="2"/>
  <c r="AZ152" i="14"/>
  <c r="AZ145" i="14"/>
  <c r="AZ146" i="14"/>
  <c r="AZ143" i="14"/>
  <c r="AZ17" i="14"/>
  <c r="AZ109" i="14"/>
  <c r="AY15" i="14"/>
  <c r="AY107" i="14"/>
  <c r="AU124" i="14"/>
  <c r="AV125" i="14"/>
  <c r="AZ114" i="14"/>
  <c r="AW105" i="14"/>
  <c r="BA97" i="14"/>
  <c r="AZ19" i="14"/>
  <c r="AZ111" i="14"/>
  <c r="AX297" i="14"/>
  <c r="AY195" i="14"/>
  <c r="AZ137" i="14"/>
  <c r="U621" i="4"/>
  <c r="V639" i="4"/>
  <c r="V621" i="4"/>
  <c r="W639" i="4"/>
  <c r="AZ47" i="14"/>
  <c r="BA81" i="14"/>
  <c r="BA79" i="14"/>
  <c r="AZ193" i="14"/>
  <c r="AS622" i="4"/>
  <c r="AS1653" i="4"/>
  <c r="AS1651" i="4"/>
  <c r="AT622" i="4"/>
  <c r="AT1653" i="4"/>
  <c r="AT1651" i="4"/>
  <c r="AZ77" i="14"/>
  <c r="BA51" i="14"/>
  <c r="BA49" i="14"/>
  <c r="E111" i="2"/>
  <c r="EZ101" i="7"/>
  <c r="EY104" i="7"/>
  <c r="AF78" i="10"/>
  <c r="AE76" i="10"/>
  <c r="AT60" i="10"/>
  <c r="BF74" i="10"/>
  <c r="AS68" i="10"/>
  <c r="BD75" i="10"/>
  <c r="BC73" i="10"/>
  <c r="AT71" i="10"/>
  <c r="AT65" i="10"/>
  <c r="AQ69" i="10"/>
  <c r="AP67" i="10"/>
  <c r="JO49" i="8"/>
  <c r="AR91" i="11"/>
  <c r="AO927" i="4"/>
  <c r="AW490" i="4"/>
  <c r="AW489" i="4"/>
  <c r="AS150" i="10"/>
  <c r="AR148" i="10"/>
  <c r="AX141" i="10"/>
  <c r="AW139" i="10"/>
  <c r="AS100" i="12"/>
  <c r="AS96" i="12"/>
  <c r="AR301" i="11"/>
  <c r="AT168" i="10"/>
  <c r="EX99" i="7"/>
  <c r="AR153" i="10"/>
  <c r="AQ151" i="10"/>
  <c r="AW503" i="4"/>
  <c r="AW464" i="4"/>
  <c r="J311" i="4"/>
  <c r="H317" i="4"/>
  <c r="AI390" i="4"/>
  <c r="W12" i="12"/>
  <c r="P26" i="10"/>
  <c r="AA401" i="4"/>
  <c r="O269" i="11"/>
  <c r="AA402" i="4"/>
  <c r="AH393" i="4"/>
  <c r="V12" i="12"/>
  <c r="R25" i="10"/>
  <c r="AB400" i="4"/>
  <c r="AI33" i="10"/>
  <c r="AI31" i="10"/>
  <c r="AT515" i="4"/>
  <c r="AT514" i="4"/>
  <c r="AH272" i="11"/>
  <c r="AK32" i="10"/>
  <c r="AU513" i="4"/>
  <c r="Y29" i="10"/>
  <c r="AI509" i="4"/>
  <c r="AK377" i="4"/>
  <c r="H330" i="4"/>
  <c r="G318" i="4"/>
  <c r="G330" i="4"/>
  <c r="G332" i="4"/>
  <c r="D24" i="1"/>
  <c r="H335" i="4"/>
  <c r="H340" i="4"/>
  <c r="H342" i="4"/>
  <c r="J93" i="4"/>
  <c r="J96" i="4"/>
  <c r="J130" i="4"/>
  <c r="J327" i="4"/>
  <c r="AH392" i="4"/>
  <c r="AK387" i="4"/>
  <c r="I306" i="4"/>
  <c r="I325" i="4"/>
  <c r="I330" i="4"/>
  <c r="M314" i="4"/>
  <c r="M329" i="4"/>
  <c r="H307" i="4"/>
  <c r="H318" i="4"/>
  <c r="H321" i="4"/>
  <c r="AL378" i="4"/>
  <c r="AI371" i="4"/>
  <c r="Y26" i="11"/>
  <c r="Y25" i="11"/>
  <c r="T157" i="4"/>
  <c r="H13" i="11"/>
  <c r="Z26" i="11"/>
  <c r="S159" i="4"/>
  <c r="G13" i="11"/>
  <c r="AR228" i="4"/>
  <c r="AF17" i="11"/>
  <c r="AQ228" i="4"/>
  <c r="AE17" i="11"/>
  <c r="AL368" i="4"/>
  <c r="K328" i="4"/>
  <c r="AL365" i="4"/>
  <c r="AL387" i="4"/>
  <c r="K313" i="4"/>
  <c r="L329" i="4"/>
  <c r="J308" i="4"/>
  <c r="J309" i="4"/>
  <c r="AI362" i="4"/>
  <c r="AI372" i="4"/>
  <c r="AI357" i="4"/>
  <c r="AI375" i="4"/>
  <c r="AI380" i="4"/>
  <c r="AJ361" i="4"/>
  <c r="AJ362" i="4"/>
  <c r="AJ372" i="4"/>
  <c r="AJ357" i="4"/>
  <c r="AM367" i="4"/>
  <c r="AM388" i="4"/>
  <c r="AN369" i="4"/>
  <c r="AN389" i="4"/>
  <c r="AM379" i="4"/>
  <c r="AK354" i="4"/>
  <c r="AO369" i="4"/>
  <c r="AO389" i="4"/>
  <c r="AK358" i="4"/>
  <c r="J24" i="10"/>
  <c r="K310" i="4"/>
  <c r="K311" i="4"/>
  <c r="H22" i="4"/>
  <c r="H20" i="4"/>
  <c r="G24" i="4"/>
  <c r="G20" i="4"/>
  <c r="M131" i="4"/>
  <c r="M99" i="4"/>
  <c r="M115" i="4"/>
  <c r="F24" i="4"/>
  <c r="F20" i="4"/>
  <c r="I21" i="4"/>
  <c r="I20" i="4"/>
  <c r="D22" i="4"/>
  <c r="D20" i="4"/>
  <c r="B41" i="1"/>
  <c r="J303" i="4"/>
  <c r="M312" i="4"/>
  <c r="M338" i="4"/>
  <c r="J322" i="4"/>
  <c r="KC81" i="8"/>
  <c r="KC86" i="8"/>
  <c r="KC82" i="8"/>
  <c r="BF233" i="11"/>
  <c r="RT74" i="8"/>
  <c r="RT84" i="8"/>
  <c r="RT73" i="8"/>
  <c r="RT83" i="8"/>
  <c r="TH75" i="8"/>
  <c r="TH85" i="8"/>
  <c r="EE63" i="8"/>
  <c r="ED64" i="8"/>
  <c r="ED65" i="8"/>
  <c r="AT35" i="8"/>
  <c r="AS37" i="8"/>
  <c r="AS36" i="8"/>
  <c r="GU2" i="7"/>
  <c r="GU140" i="7"/>
  <c r="GU150" i="7"/>
  <c r="GT38" i="7"/>
  <c r="CX23" i="7"/>
  <c r="AM18" i="4"/>
  <c r="AN18" i="4"/>
  <c r="AO18" i="4"/>
  <c r="AP18" i="4"/>
  <c r="AQ18" i="4"/>
  <c r="AR18" i="4"/>
  <c r="AS18" i="4"/>
  <c r="AT18" i="4"/>
  <c r="AU18" i="4"/>
  <c r="AV18" i="4"/>
  <c r="AW18" i="4"/>
  <c r="AX18" i="4"/>
  <c r="E24" i="1"/>
  <c r="F24" i="1"/>
  <c r="AO954" i="4"/>
  <c r="AO966" i="4"/>
  <c r="AN958" i="4"/>
  <c r="G93" i="4"/>
  <c r="G96" i="4"/>
  <c r="G98" i="4"/>
  <c r="AO998" i="4"/>
  <c r="AN990" i="4"/>
  <c r="AO986" i="4"/>
  <c r="AN898" i="4"/>
  <c r="AO894" i="4"/>
  <c r="AO906" i="4"/>
  <c r="I93" i="4"/>
  <c r="I96" i="4"/>
  <c r="I114" i="4"/>
  <c r="I117" i="4"/>
  <c r="I118" i="4"/>
  <c r="GS149" i="8"/>
  <c r="GR151" i="8"/>
  <c r="GR150" i="8"/>
  <c r="HP18" i="8"/>
  <c r="HO20" i="8"/>
  <c r="HO19" i="8"/>
  <c r="EM131" i="7"/>
  <c r="AJ167" i="10"/>
  <c r="AW47" i="7"/>
  <c r="AV50" i="7"/>
  <c r="CB306" i="6"/>
  <c r="BG1139" i="4"/>
  <c r="F22" i="4"/>
  <c r="L338" i="4"/>
  <c r="AL353" i="4"/>
  <c r="AK364" i="4"/>
  <c r="AK386" i="4"/>
  <c r="AR890" i="4"/>
  <c r="AQ226" i="4"/>
  <c r="L328" i="4"/>
  <c r="F93" i="4"/>
  <c r="F96" i="4"/>
  <c r="F114" i="4"/>
  <c r="K320" i="4"/>
  <c r="K302" i="4"/>
  <c r="H93" i="4"/>
  <c r="H96" i="4"/>
  <c r="H98" i="4"/>
  <c r="I103" i="4"/>
  <c r="I104" i="4"/>
  <c r="AR225" i="4"/>
  <c r="D93" i="4"/>
  <c r="D96" i="4"/>
  <c r="D98" i="4"/>
  <c r="F21" i="4"/>
  <c r="I24" i="4"/>
  <c r="E93" i="4"/>
  <c r="E96" i="4"/>
  <c r="E130" i="4"/>
  <c r="E21" i="4"/>
  <c r="Q160" i="4"/>
  <c r="Q163" i="4"/>
  <c r="Q197" i="4"/>
  <c r="P165" i="4"/>
  <c r="S174" i="4"/>
  <c r="S175" i="4"/>
  <c r="AP227" i="4"/>
  <c r="AP230" i="4"/>
  <c r="AP264" i="4"/>
  <c r="AR271" i="4"/>
  <c r="AR272" i="4"/>
  <c r="P186" i="4"/>
  <c r="P187" i="4"/>
  <c r="Q202" i="4"/>
  <c r="Q203" i="4"/>
  <c r="R190" i="4"/>
  <c r="R191" i="4"/>
  <c r="O165" i="4"/>
  <c r="Q172" i="4"/>
  <c r="Q173" i="4"/>
  <c r="P181" i="4"/>
  <c r="Q186" i="4"/>
  <c r="Q187" i="4"/>
  <c r="E22" i="4"/>
  <c r="O184" i="4"/>
  <c r="O193" i="4"/>
  <c r="O197" i="4"/>
  <c r="O200" i="4"/>
  <c r="O201" i="4"/>
  <c r="O210" i="4"/>
  <c r="R204" i="4"/>
  <c r="R205" i="4"/>
  <c r="G22" i="4"/>
  <c r="P200" i="4"/>
  <c r="P201" i="4"/>
  <c r="E24" i="4"/>
  <c r="P709" i="4"/>
  <c r="P707" i="4"/>
  <c r="P708" i="4"/>
  <c r="P706" i="4"/>
  <c r="G21" i="4"/>
  <c r="H24" i="4"/>
  <c r="H21" i="4"/>
  <c r="O709" i="4"/>
  <c r="O708" i="4"/>
  <c r="O706" i="4"/>
  <c r="O707" i="4"/>
  <c r="C19" i="4"/>
  <c r="C619" i="4"/>
  <c r="C89" i="4"/>
  <c r="C94" i="4"/>
  <c r="C620" i="4"/>
  <c r="S161" i="4"/>
  <c r="T159" i="4"/>
  <c r="AQ224" i="4"/>
  <c r="AR226" i="4"/>
  <c r="R160" i="4"/>
  <c r="R163" i="4"/>
  <c r="R181" i="4"/>
  <c r="U190" i="4"/>
  <c r="U191" i="4"/>
  <c r="AQ225" i="4"/>
  <c r="AR224" i="4"/>
  <c r="AO227" i="4"/>
  <c r="AO230" i="4"/>
  <c r="AO264" i="4"/>
  <c r="AP269" i="4"/>
  <c r="AP270" i="4"/>
  <c r="Q572" i="4"/>
  <c r="V156" i="4"/>
  <c r="V569" i="4"/>
  <c r="AP583" i="4"/>
  <c r="AQ580" i="4"/>
  <c r="AR583" i="4"/>
  <c r="AQ579" i="4"/>
  <c r="T161" i="4"/>
  <c r="U156" i="4"/>
  <c r="U569" i="4"/>
  <c r="AT223" i="4"/>
  <c r="AT581" i="4"/>
  <c r="R572" i="4"/>
  <c r="AR579" i="4"/>
  <c r="AR580" i="4"/>
  <c r="AS583" i="4"/>
  <c r="T158" i="4"/>
  <c r="AS223" i="4"/>
  <c r="AS581" i="4"/>
  <c r="S157" i="4"/>
  <c r="S158" i="4"/>
  <c r="AP582" i="4"/>
  <c r="AO584" i="4"/>
  <c r="S568" i="4"/>
  <c r="T571" i="4"/>
  <c r="S567" i="4"/>
  <c r="T568" i="4"/>
  <c r="U571" i="4"/>
  <c r="T567" i="4"/>
  <c r="AQ582" i="4"/>
  <c r="O64" i="4"/>
  <c r="U64" i="4"/>
  <c r="U48" i="4"/>
  <c r="W153" i="4"/>
  <c r="AN232" i="4"/>
  <c r="AP239" i="4"/>
  <c r="AP240" i="4"/>
  <c r="AM264" i="4"/>
  <c r="AM232" i="4"/>
  <c r="AN267" i="4"/>
  <c r="AN268" i="4"/>
  <c r="AL356" i="4"/>
  <c r="Z24" i="11"/>
  <c r="AQ273" i="4"/>
  <c r="AQ274" i="4"/>
  <c r="AO269" i="4"/>
  <c r="AO270" i="4"/>
  <c r="AN248" i="4"/>
  <c r="AP255" i="4"/>
  <c r="AP256" i="4"/>
  <c r="O48" i="4"/>
  <c r="AM351" i="4"/>
  <c r="AM352" i="4"/>
  <c r="L300" i="4"/>
  <c r="L301" i="4"/>
  <c r="AM248" i="4"/>
  <c r="AA31" i="4"/>
  <c r="AU220" i="4"/>
  <c r="X153" i="4"/>
  <c r="AX83" i="6"/>
  <c r="Y150" i="4"/>
  <c r="Y166" i="4"/>
  <c r="AX84" i="6"/>
  <c r="Z151" i="4"/>
  <c r="Z182" i="4"/>
  <c r="BV94" i="6"/>
  <c r="AW219" i="4"/>
  <c r="AW265" i="4"/>
  <c r="AV220" i="4"/>
  <c r="AX85" i="6"/>
  <c r="Y152" i="4"/>
  <c r="Y198" i="4"/>
  <c r="BV92" i="6"/>
  <c r="AW217" i="4"/>
  <c r="AW233" i="4"/>
  <c r="AY222" i="4"/>
  <c r="AZ222" i="4"/>
  <c r="BA222" i="4"/>
  <c r="BB222" i="4"/>
  <c r="BC222" i="4"/>
  <c r="BD222" i="4"/>
  <c r="BE222" i="4"/>
  <c r="BF222" i="4"/>
  <c r="BG222" i="4"/>
  <c r="BH222" i="4"/>
  <c r="BI222" i="4"/>
  <c r="BJ222" i="4"/>
  <c r="BV93" i="6"/>
  <c r="AW218" i="4"/>
  <c r="AW249" i="4"/>
  <c r="D24" i="4"/>
  <c r="D21" i="4"/>
  <c r="AL427" i="4"/>
  <c r="AL418" i="4"/>
  <c r="AL428" i="4"/>
  <c r="AL453" i="4"/>
  <c r="AL431" i="4"/>
  <c r="AL437" i="4"/>
  <c r="AL442" i="4"/>
  <c r="AL448" i="4"/>
  <c r="Z14" i="12"/>
  <c r="Z13" i="12"/>
  <c r="AK448" i="4"/>
  <c r="Y14" i="12"/>
  <c r="Y13" i="12"/>
  <c r="AW492" i="4"/>
  <c r="AW506" i="4"/>
  <c r="AW505" i="4"/>
  <c r="AX468" i="4"/>
  <c r="AX478" i="4"/>
  <c r="AX477" i="4"/>
  <c r="AX481" i="4"/>
  <c r="AX487" i="4"/>
  <c r="AX495" i="4"/>
  <c r="AX501" i="4"/>
  <c r="AL15" i="12"/>
  <c r="AY470" i="4"/>
  <c r="AY496" i="4"/>
  <c r="AY482" i="4"/>
  <c r="AM420" i="4"/>
  <c r="AM443" i="4"/>
  <c r="AM432" i="4"/>
  <c r="AK437" i="4"/>
  <c r="BA474" i="4"/>
  <c r="BA498" i="4"/>
  <c r="BA484" i="4"/>
  <c r="K19" i="5"/>
  <c r="AN350" i="4"/>
  <c r="AO347" i="4"/>
  <c r="AP423" i="4"/>
  <c r="AO421" i="4"/>
  <c r="AQ425" i="4"/>
  <c r="AN419" i="4"/>
  <c r="AM417" i="4"/>
  <c r="AM413" i="4"/>
  <c r="AM414" i="4"/>
  <c r="AN422" i="4"/>
  <c r="AN444" i="4"/>
  <c r="AN433" i="4"/>
  <c r="BC475" i="4"/>
  <c r="AZ469" i="4"/>
  <c r="BB473" i="4"/>
  <c r="AY467" i="4"/>
  <c r="BA471" i="4"/>
  <c r="AY462" i="4"/>
  <c r="AY463" i="4"/>
  <c r="AM27" i="11"/>
  <c r="M299" i="4"/>
  <c r="M301" i="4"/>
  <c r="M320" i="4"/>
  <c r="N296" i="4"/>
  <c r="BB499" i="4"/>
  <c r="BB485" i="4"/>
  <c r="AN411" i="4"/>
  <c r="AO408" i="4"/>
  <c r="AO424" i="4"/>
  <c r="AO434" i="4"/>
  <c r="AO445" i="4"/>
  <c r="AP446" i="4"/>
  <c r="AP435" i="4"/>
  <c r="AK428" i="4"/>
  <c r="AK453" i="4"/>
  <c r="BA457" i="4"/>
  <c r="AZ460" i="4"/>
  <c r="AZ472" i="4"/>
  <c r="AZ483" i="4"/>
  <c r="AZ497" i="4"/>
  <c r="K93" i="4"/>
  <c r="K96" i="4"/>
  <c r="N87" i="4"/>
  <c r="M89" i="4"/>
  <c r="L90" i="4"/>
  <c r="L94" i="4"/>
  <c r="L91" i="4"/>
  <c r="L92" i="4"/>
  <c r="V64" i="4"/>
  <c r="V31" i="4"/>
  <c r="V48" i="4"/>
  <c r="Y48" i="4"/>
  <c r="Y64" i="4"/>
  <c r="Y31" i="4"/>
  <c r="W31" i="4"/>
  <c r="W48" i="4"/>
  <c r="W64" i="4"/>
  <c r="P31" i="4"/>
  <c r="P48" i="4"/>
  <c r="P64" i="4"/>
  <c r="X31" i="4"/>
  <c r="X48" i="4"/>
  <c r="X64" i="4"/>
  <c r="S31" i="4"/>
  <c r="S48" i="4"/>
  <c r="S64" i="4"/>
  <c r="Z64" i="4"/>
  <c r="Z31" i="4"/>
  <c r="Z48" i="4"/>
  <c r="R64" i="4"/>
  <c r="R31" i="4"/>
  <c r="R48" i="4"/>
  <c r="Q48" i="4"/>
  <c r="Q64" i="4"/>
  <c r="Q31" i="4"/>
  <c r="M18" i="4"/>
  <c r="K22" i="4"/>
  <c r="K21" i="4"/>
  <c r="K24" i="4"/>
  <c r="J23" i="4"/>
  <c r="J26" i="4"/>
  <c r="J47" i="4"/>
  <c r="E8" i="3"/>
  <c r="F8" i="3"/>
  <c r="G8" i="3"/>
  <c r="H8" i="3"/>
  <c r="GT164" i="7"/>
  <c r="GU164" i="7"/>
  <c r="GV164" i="7"/>
  <c r="GW164" i="7"/>
  <c r="GX164" i="7"/>
  <c r="GY164" i="7"/>
  <c r="AY159" i="10"/>
  <c r="AX157" i="10"/>
  <c r="BC156" i="10"/>
  <c r="BB154" i="10"/>
  <c r="AO640" i="4"/>
  <c r="BH162" i="10"/>
  <c r="BG160" i="10"/>
  <c r="BO2" i="7"/>
  <c r="BP38" i="7"/>
  <c r="BP66" i="7"/>
  <c r="EW106" i="7"/>
  <c r="G15" i="2"/>
  <c r="H12" i="2"/>
  <c r="AF18" i="11"/>
  <c r="AF19" i="11"/>
  <c r="AF20" i="11"/>
  <c r="H15" i="11"/>
  <c r="H16" i="11"/>
  <c r="H14" i="11"/>
  <c r="AE18" i="11"/>
  <c r="AE19" i="11"/>
  <c r="AE20" i="11"/>
  <c r="G16" i="11"/>
  <c r="G15" i="11"/>
  <c r="G14" i="11"/>
  <c r="LY184" i="8"/>
  <c r="LX186" i="8"/>
  <c r="LX185" i="8"/>
  <c r="BG86" i="10"/>
  <c r="BF85" i="10"/>
  <c r="AS1686" i="4"/>
  <c r="AG238" i="11"/>
  <c r="AH56" i="12"/>
  <c r="AH236" i="11"/>
  <c r="AG237" i="11"/>
  <c r="AG55" i="12"/>
  <c r="AT1686" i="4"/>
  <c r="AH238" i="11"/>
  <c r="AH55" i="12"/>
  <c r="AH237" i="11"/>
  <c r="AG236" i="11"/>
  <c r="AG56" i="12"/>
  <c r="AK641" i="4"/>
  <c r="O642" i="4"/>
  <c r="C22" i="12"/>
  <c r="Z25" i="11"/>
  <c r="G17" i="2"/>
  <c r="BA145" i="14"/>
  <c r="AY102" i="14"/>
  <c r="G170" i="2"/>
  <c r="BA139" i="14"/>
  <c r="BA117" i="14"/>
  <c r="AX105" i="14"/>
  <c r="BA17" i="14"/>
  <c r="BA109" i="14"/>
  <c r="BB97" i="14"/>
  <c r="AW125" i="14"/>
  <c r="BA114" i="14"/>
  <c r="BA19" i="14"/>
  <c r="BA111" i="14"/>
  <c r="AZ15" i="14"/>
  <c r="AZ107" i="14"/>
  <c r="AV124" i="14"/>
  <c r="BA143" i="14"/>
  <c r="BA146" i="14"/>
  <c r="BA152" i="14"/>
  <c r="BA137" i="14"/>
  <c r="AZ195" i="14"/>
  <c r="BA148" i="14"/>
  <c r="BA141" i="14"/>
  <c r="B9" i="1"/>
  <c r="X621" i="4"/>
  <c r="Y639" i="4"/>
  <c r="W621" i="4"/>
  <c r="X639" i="4"/>
  <c r="BB49" i="14"/>
  <c r="BB51" i="14"/>
  <c r="AV622" i="4"/>
  <c r="AV1651" i="4"/>
  <c r="AV1653" i="4"/>
  <c r="AU622" i="4"/>
  <c r="AU1653" i="4"/>
  <c r="AU1651" i="4"/>
  <c r="BA47" i="14"/>
  <c r="BA193" i="14"/>
  <c r="BB81" i="14"/>
  <c r="BB79" i="14"/>
  <c r="BA77" i="14"/>
  <c r="AY297" i="14"/>
  <c r="AS301" i="11"/>
  <c r="FA101" i="7"/>
  <c r="EZ104" i="7"/>
  <c r="B68" i="1"/>
  <c r="P1314" i="4"/>
  <c r="B63" i="1"/>
  <c r="O1314" i="4"/>
  <c r="B58" i="1"/>
  <c r="AG78" i="10"/>
  <c r="AF76" i="10"/>
  <c r="AT68" i="10"/>
  <c r="AR69" i="10"/>
  <c r="AQ67" i="10"/>
  <c r="AU65" i="10"/>
  <c r="AU60" i="10"/>
  <c r="BE75" i="10"/>
  <c r="BD73" i="10"/>
  <c r="BG74" i="10"/>
  <c r="JP49" i="8"/>
  <c r="AS91" i="11"/>
  <c r="AU71" i="10"/>
  <c r="AI392" i="4"/>
  <c r="AP927" i="4"/>
  <c r="G343" i="4"/>
  <c r="G342" i="4"/>
  <c r="AK451" i="4"/>
  <c r="AK450" i="4"/>
  <c r="H332" i="4"/>
  <c r="AX490" i="4"/>
  <c r="AX489" i="4"/>
  <c r="AL450" i="4"/>
  <c r="AL451" i="4"/>
  <c r="AU168" i="10"/>
  <c r="EY99" i="7"/>
  <c r="AT100" i="12"/>
  <c r="AT96" i="12"/>
  <c r="AT75" i="12"/>
  <c r="AT150" i="10"/>
  <c r="AS148" i="10"/>
  <c r="AS153" i="10"/>
  <c r="AR151" i="10"/>
  <c r="AY141" i="10"/>
  <c r="AX139" i="10"/>
  <c r="AI393" i="4"/>
  <c r="AX503" i="4"/>
  <c r="AX464" i="4"/>
  <c r="AJ33" i="10"/>
  <c r="AJ31" i="10"/>
  <c r="AU515" i="4"/>
  <c r="AU514" i="4"/>
  <c r="AI272" i="11"/>
  <c r="AL32" i="10"/>
  <c r="AV513" i="4"/>
  <c r="Q26" i="10"/>
  <c r="AB402" i="4"/>
  <c r="AB401" i="4"/>
  <c r="P269" i="11"/>
  <c r="AI510" i="4"/>
  <c r="W271" i="11"/>
  <c r="W270" i="11"/>
  <c r="AI511" i="4"/>
  <c r="X30" i="10"/>
  <c r="X28" i="10"/>
  <c r="X27" i="10"/>
  <c r="S25" i="10"/>
  <c r="F32" i="2"/>
  <c r="AC400" i="4"/>
  <c r="Z29" i="10"/>
  <c r="AJ509" i="4"/>
  <c r="I317" i="4"/>
  <c r="I332" i="4"/>
  <c r="AI382" i="4"/>
  <c r="I307" i="4"/>
  <c r="G321" i="4"/>
  <c r="AM251" i="4"/>
  <c r="AM260" i="4"/>
  <c r="AP273" i="4"/>
  <c r="I335" i="4"/>
  <c r="I340" i="4"/>
  <c r="I342" i="4"/>
  <c r="N314" i="4"/>
  <c r="N339" i="4"/>
  <c r="AJ375" i="4"/>
  <c r="AJ380" i="4"/>
  <c r="AL363" i="4"/>
  <c r="AL364" i="4"/>
  <c r="M339" i="4"/>
  <c r="J336" i="4"/>
  <c r="K327" i="4"/>
  <c r="J306" i="4"/>
  <c r="J335" i="4"/>
  <c r="AJ385" i="4"/>
  <c r="AJ390" i="4"/>
  <c r="X12" i="12"/>
  <c r="AK361" i="4"/>
  <c r="AK375" i="4"/>
  <c r="AK380" i="4"/>
  <c r="K337" i="4"/>
  <c r="K308" i="4"/>
  <c r="K336" i="4"/>
  <c r="AJ371" i="4"/>
  <c r="AM365" i="4"/>
  <c r="AM387" i="4"/>
  <c r="L310" i="4"/>
  <c r="L337" i="4"/>
  <c r="AN367" i="4"/>
  <c r="AN368" i="4"/>
  <c r="AL366" i="4"/>
  <c r="AN379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G114" i="4"/>
  <c r="I121" i="4"/>
  <c r="I122" i="4"/>
  <c r="AL377" i="4"/>
  <c r="AA26" i="11"/>
  <c r="AT224" i="4"/>
  <c r="AH17" i="11"/>
  <c r="V158" i="4"/>
  <c r="J13" i="11"/>
  <c r="AS228" i="4"/>
  <c r="AG17" i="11"/>
  <c r="U157" i="4"/>
  <c r="I13" i="11"/>
  <c r="J326" i="4"/>
  <c r="I23" i="4"/>
  <c r="I26" i="4"/>
  <c r="AM378" i="4"/>
  <c r="AM368" i="4"/>
  <c r="G130" i="4"/>
  <c r="G133" i="4"/>
  <c r="G134" i="4"/>
  <c r="AL354" i="4"/>
  <c r="AL361" i="4"/>
  <c r="AL371" i="4"/>
  <c r="AL358" i="4"/>
  <c r="K24" i="10"/>
  <c r="N115" i="4"/>
  <c r="N99" i="4"/>
  <c r="N131" i="4"/>
  <c r="O821" i="4"/>
  <c r="O820" i="4"/>
  <c r="P1311" i="4"/>
  <c r="C24" i="4"/>
  <c r="C20" i="4"/>
  <c r="P821" i="4"/>
  <c r="B51" i="1"/>
  <c r="K303" i="4"/>
  <c r="K306" i="4"/>
  <c r="K325" i="4"/>
  <c r="K322" i="4"/>
  <c r="KD81" i="8"/>
  <c r="KD86" i="8"/>
  <c r="KD82" i="8"/>
  <c r="BG233" i="11"/>
  <c r="RU73" i="8"/>
  <c r="RU83" i="8"/>
  <c r="TI75" i="8"/>
  <c r="TI85" i="8"/>
  <c r="RU74" i="8"/>
  <c r="RU84" i="8"/>
  <c r="EF63" i="8"/>
  <c r="EE64" i="8"/>
  <c r="EE65" i="8"/>
  <c r="AU35" i="8"/>
  <c r="AT37" i="8"/>
  <c r="AT36" i="8"/>
  <c r="GV2" i="7"/>
  <c r="GV140" i="7"/>
  <c r="GV150" i="7"/>
  <c r="GU38" i="7"/>
  <c r="CY23" i="7"/>
  <c r="M56" i="4"/>
  <c r="M57" i="4"/>
  <c r="L54" i="4"/>
  <c r="L55" i="4"/>
  <c r="K52" i="4"/>
  <c r="K53" i="4"/>
  <c r="J50" i="4"/>
  <c r="H24" i="1"/>
  <c r="G24" i="1"/>
  <c r="AP986" i="4"/>
  <c r="AP966" i="4"/>
  <c r="AO990" i="4"/>
  <c r="AP998" i="4"/>
  <c r="AO958" i="4"/>
  <c r="AP954" i="4"/>
  <c r="AP894" i="4"/>
  <c r="AO898" i="4"/>
  <c r="AP906" i="4"/>
  <c r="GT149" i="8"/>
  <c r="GS151" i="8"/>
  <c r="GS150" i="8"/>
  <c r="HQ18" i="8"/>
  <c r="HP20" i="8"/>
  <c r="HP19" i="8"/>
  <c r="EN131" i="7"/>
  <c r="AK167" i="10"/>
  <c r="EX133" i="7"/>
  <c r="AT300" i="11"/>
  <c r="AX47" i="7"/>
  <c r="AW50" i="7"/>
  <c r="H343" i="4"/>
  <c r="O185" i="4"/>
  <c r="O194" i="4"/>
  <c r="CC306" i="6"/>
  <c r="BH1139" i="4"/>
  <c r="I98" i="4"/>
  <c r="I101" i="4"/>
  <c r="I102" i="4"/>
  <c r="AP232" i="4"/>
  <c r="AP235" i="4"/>
  <c r="AP236" i="4"/>
  <c r="H101" i="4"/>
  <c r="H102" i="4"/>
  <c r="K121" i="4"/>
  <c r="K122" i="4"/>
  <c r="AQ269" i="4"/>
  <c r="AQ270" i="4"/>
  <c r="F23" i="4"/>
  <c r="F26" i="4"/>
  <c r="F47" i="4"/>
  <c r="AO379" i="4"/>
  <c r="P184" i="4"/>
  <c r="P185" i="4"/>
  <c r="P194" i="4"/>
  <c r="D114" i="4"/>
  <c r="E119" i="4"/>
  <c r="E120" i="4"/>
  <c r="AM353" i="4"/>
  <c r="AO239" i="4"/>
  <c r="AO240" i="4"/>
  <c r="AS890" i="4"/>
  <c r="H130" i="4"/>
  <c r="I135" i="4"/>
  <c r="I136" i="4"/>
  <c r="J98" i="4"/>
  <c r="L105" i="4"/>
  <c r="L106" i="4"/>
  <c r="J105" i="4"/>
  <c r="J106" i="4"/>
  <c r="Q170" i="4"/>
  <c r="Q171" i="4"/>
  <c r="H114" i="4"/>
  <c r="I119" i="4"/>
  <c r="I120" i="4"/>
  <c r="K107" i="4"/>
  <c r="K108" i="4"/>
  <c r="I130" i="4"/>
  <c r="J135" i="4"/>
  <c r="J136" i="4"/>
  <c r="J119" i="4"/>
  <c r="J120" i="4"/>
  <c r="AS273" i="4"/>
  <c r="AS274" i="4"/>
  <c r="Q181" i="4"/>
  <c r="Q184" i="4"/>
  <c r="AP248" i="4"/>
  <c r="AP251" i="4"/>
  <c r="AP252" i="4"/>
  <c r="AR227" i="4"/>
  <c r="AR230" i="4"/>
  <c r="AR232" i="4"/>
  <c r="L123" i="4"/>
  <c r="L124" i="4"/>
  <c r="AP267" i="4"/>
  <c r="Q165" i="4"/>
  <c r="T174" i="4"/>
  <c r="T175" i="4"/>
  <c r="C91" i="4"/>
  <c r="C90" i="4"/>
  <c r="J114" i="4"/>
  <c r="M123" i="4"/>
  <c r="M124" i="4"/>
  <c r="E98" i="4"/>
  <c r="F103" i="4"/>
  <c r="F104" i="4"/>
  <c r="D130" i="4"/>
  <c r="G139" i="4"/>
  <c r="G140" i="4"/>
  <c r="S190" i="4"/>
  <c r="S191" i="4"/>
  <c r="E114" i="4"/>
  <c r="G121" i="4"/>
  <c r="G122" i="4"/>
  <c r="R188" i="4"/>
  <c r="R189" i="4"/>
  <c r="C92" i="4"/>
  <c r="G23" i="4"/>
  <c r="G26" i="4"/>
  <c r="M313" i="4"/>
  <c r="M328" i="4"/>
  <c r="L320" i="4"/>
  <c r="L302" i="4"/>
  <c r="T160" i="4"/>
  <c r="T163" i="4"/>
  <c r="T197" i="4"/>
  <c r="V204" i="4"/>
  <c r="V205" i="4"/>
  <c r="F98" i="4"/>
  <c r="H105" i="4"/>
  <c r="P202" i="4"/>
  <c r="P203" i="4"/>
  <c r="P210" i="4"/>
  <c r="F130" i="4"/>
  <c r="H137" i="4"/>
  <c r="E23" i="4"/>
  <c r="E26" i="4"/>
  <c r="P168" i="4"/>
  <c r="P169" i="4"/>
  <c r="R206" i="4"/>
  <c r="R207" i="4"/>
  <c r="R172" i="4"/>
  <c r="R173" i="4"/>
  <c r="P170" i="4"/>
  <c r="P171" i="4"/>
  <c r="C21" i="4"/>
  <c r="R174" i="4"/>
  <c r="R175" i="4"/>
  <c r="O209" i="4"/>
  <c r="H23" i="4"/>
  <c r="H26" i="4"/>
  <c r="O168" i="4"/>
  <c r="O169" i="4"/>
  <c r="O178" i="4"/>
  <c r="R197" i="4"/>
  <c r="U206" i="4"/>
  <c r="U207" i="4"/>
  <c r="Q204" i="4"/>
  <c r="Q205" i="4"/>
  <c r="R708" i="4"/>
  <c r="R706" i="4"/>
  <c r="R707" i="4"/>
  <c r="R709" i="4"/>
  <c r="Q709" i="4"/>
  <c r="Q708" i="4"/>
  <c r="Q707" i="4"/>
  <c r="Q706" i="4"/>
  <c r="C22" i="4"/>
  <c r="R165" i="4"/>
  <c r="U174" i="4"/>
  <c r="U175" i="4"/>
  <c r="AQ227" i="4"/>
  <c r="AQ230" i="4"/>
  <c r="AQ248" i="4"/>
  <c r="AR253" i="4"/>
  <c r="AR254" i="4"/>
  <c r="W638" i="4"/>
  <c r="X638" i="4"/>
  <c r="T638" i="4"/>
  <c r="Y638" i="4"/>
  <c r="S638" i="4"/>
  <c r="V638" i="4"/>
  <c r="R638" i="4"/>
  <c r="U638" i="4"/>
  <c r="Q638" i="4"/>
  <c r="C629" i="4"/>
  <c r="AA638" i="4"/>
  <c r="C628" i="4"/>
  <c r="V159" i="4"/>
  <c r="U159" i="4"/>
  <c r="S160" i="4"/>
  <c r="S163" i="4"/>
  <c r="S181" i="4"/>
  <c r="U188" i="4"/>
  <c r="U189" i="4"/>
  <c r="AO267" i="4"/>
  <c r="AO268" i="4"/>
  <c r="AR273" i="4"/>
  <c r="AR274" i="4"/>
  <c r="AQ271" i="4"/>
  <c r="AQ272" i="4"/>
  <c r="AO248" i="4"/>
  <c r="AQ255" i="4"/>
  <c r="AQ256" i="4"/>
  <c r="AO232" i="4"/>
  <c r="AR241" i="4"/>
  <c r="AR242" i="4"/>
  <c r="AQ241" i="4"/>
  <c r="AQ242" i="4"/>
  <c r="V157" i="4"/>
  <c r="U158" i="4"/>
  <c r="V161" i="4"/>
  <c r="U161" i="4"/>
  <c r="AS226" i="4"/>
  <c r="AR582" i="4"/>
  <c r="AR584" i="4"/>
  <c r="AT228" i="4"/>
  <c r="AS582" i="4"/>
  <c r="U567" i="4"/>
  <c r="V570" i="4"/>
  <c r="U568" i="4"/>
  <c r="V571" i="4"/>
  <c r="AS224" i="4"/>
  <c r="AT226" i="4"/>
  <c r="AV223" i="4"/>
  <c r="AV581" i="4"/>
  <c r="AS225" i="4"/>
  <c r="W156" i="4"/>
  <c r="W569" i="4"/>
  <c r="AP584" i="4"/>
  <c r="T570" i="4"/>
  <c r="T572" i="4"/>
  <c r="S572" i="4"/>
  <c r="V568" i="4"/>
  <c r="W571" i="4"/>
  <c r="V567" i="4"/>
  <c r="W570" i="4"/>
  <c r="X156" i="4"/>
  <c r="X569" i="4"/>
  <c r="AU223" i="4"/>
  <c r="AU581" i="4"/>
  <c r="AM235" i="4"/>
  <c r="AM244" i="4"/>
  <c r="AT225" i="4"/>
  <c r="U570" i="4"/>
  <c r="AS579" i="4"/>
  <c r="AS580" i="4"/>
  <c r="AT583" i="4"/>
  <c r="AQ584" i="4"/>
  <c r="AT580" i="4"/>
  <c r="AU583" i="4"/>
  <c r="AT579" i="4"/>
  <c r="AU582" i="4"/>
  <c r="AN235" i="4"/>
  <c r="AN236" i="4"/>
  <c r="AO237" i="4"/>
  <c r="AO238" i="4"/>
  <c r="AM356" i="4"/>
  <c r="AA24" i="11"/>
  <c r="AM267" i="4"/>
  <c r="AN253" i="4"/>
  <c r="AQ257" i="4"/>
  <c r="AQ258" i="4"/>
  <c r="AP257" i="4"/>
  <c r="AN251" i="4"/>
  <c r="AN252" i="4"/>
  <c r="AN237" i="4"/>
  <c r="AN238" i="4"/>
  <c r="AO253" i="4"/>
  <c r="AO254" i="4"/>
  <c r="AP241" i="4"/>
  <c r="AP242" i="4"/>
  <c r="AO271" i="4"/>
  <c r="AN269" i="4"/>
  <c r="AA64" i="4"/>
  <c r="AO255" i="4"/>
  <c r="AA48" i="4"/>
  <c r="AN326" i="6"/>
  <c r="AN325" i="6"/>
  <c r="M300" i="4"/>
  <c r="AN351" i="4"/>
  <c r="AN352" i="4"/>
  <c r="S186" i="4"/>
  <c r="S187" i="4"/>
  <c r="T188" i="4"/>
  <c r="T189" i="4"/>
  <c r="R184" i="4"/>
  <c r="R185" i="4"/>
  <c r="T206" i="4"/>
  <c r="T207" i="4"/>
  <c r="R202" i="4"/>
  <c r="R203" i="4"/>
  <c r="S204" i="4"/>
  <c r="Q200" i="4"/>
  <c r="D23" i="4"/>
  <c r="D26" i="4"/>
  <c r="D47" i="4"/>
  <c r="AY85" i="6"/>
  <c r="Z152" i="4"/>
  <c r="Z198" i="4"/>
  <c r="BW94" i="6"/>
  <c r="AX219" i="4"/>
  <c r="AX265" i="4"/>
  <c r="AY83" i="6"/>
  <c r="Z150" i="4"/>
  <c r="Z166" i="4"/>
  <c r="AW220" i="4"/>
  <c r="BW93" i="6"/>
  <c r="AX218" i="4"/>
  <c r="AX249" i="4"/>
  <c r="BW92" i="6"/>
  <c r="AX217" i="4"/>
  <c r="AX233" i="4"/>
  <c r="AY84" i="6"/>
  <c r="AA182" i="4"/>
  <c r="Y153" i="4"/>
  <c r="BA472" i="4"/>
  <c r="BA497" i="4"/>
  <c r="BA483" i="4"/>
  <c r="BC485" i="4"/>
  <c r="BC499" i="4"/>
  <c r="AN420" i="4"/>
  <c r="AN443" i="4"/>
  <c r="AN432" i="4"/>
  <c r="BC473" i="4"/>
  <c r="BA469" i="4"/>
  <c r="BB471" i="4"/>
  <c r="AZ467" i="4"/>
  <c r="BD475" i="4"/>
  <c r="AZ462" i="4"/>
  <c r="AZ463" i="4"/>
  <c r="AN27" i="11"/>
  <c r="AY468" i="4"/>
  <c r="AY478" i="4"/>
  <c r="AY495" i="4"/>
  <c r="AY501" i="4"/>
  <c r="AM15" i="12"/>
  <c r="AY481" i="4"/>
  <c r="AY487" i="4"/>
  <c r="AY477" i="4"/>
  <c r="AQ435" i="4"/>
  <c r="AQ446" i="4"/>
  <c r="BB457" i="4"/>
  <c r="BA460" i="4"/>
  <c r="AP408" i="4"/>
  <c r="AO411" i="4"/>
  <c r="O296" i="4"/>
  <c r="N299" i="4"/>
  <c r="BB474" i="4"/>
  <c r="BB498" i="4"/>
  <c r="BB484" i="4"/>
  <c r="AO422" i="4"/>
  <c r="AO444" i="4"/>
  <c r="AO433" i="4"/>
  <c r="AX492" i="4"/>
  <c r="AX505" i="4"/>
  <c r="AX506" i="4"/>
  <c r="AL439" i="4"/>
  <c r="AQ423" i="4"/>
  <c r="AN417" i="4"/>
  <c r="AP421" i="4"/>
  <c r="AR425" i="4"/>
  <c r="AO419" i="4"/>
  <c r="AN413" i="4"/>
  <c r="AN414" i="4"/>
  <c r="AZ470" i="4"/>
  <c r="AZ496" i="4"/>
  <c r="AZ482" i="4"/>
  <c r="AM418" i="4"/>
  <c r="AM427" i="4"/>
  <c r="AM442" i="4"/>
  <c r="AM431" i="4"/>
  <c r="AP424" i="4"/>
  <c r="AP434" i="4"/>
  <c r="AP445" i="4"/>
  <c r="AP347" i="4"/>
  <c r="AO350" i="4"/>
  <c r="AK439" i="4"/>
  <c r="G101" i="4"/>
  <c r="G102" i="4"/>
  <c r="J107" i="4"/>
  <c r="J108" i="4"/>
  <c r="H103" i="4"/>
  <c r="H104" i="4"/>
  <c r="I105" i="4"/>
  <c r="I106" i="4"/>
  <c r="M94" i="4"/>
  <c r="M92" i="4"/>
  <c r="M91" i="4"/>
  <c r="M90" i="4"/>
  <c r="M139" i="4"/>
  <c r="M140" i="4"/>
  <c r="J133" i="4"/>
  <c r="L137" i="4"/>
  <c r="L138" i="4"/>
  <c r="K135" i="4"/>
  <c r="K136" i="4"/>
  <c r="K130" i="4"/>
  <c r="K98" i="4"/>
  <c r="K114" i="4"/>
  <c r="H139" i="4"/>
  <c r="H140" i="4"/>
  <c r="G137" i="4"/>
  <c r="G138" i="4"/>
  <c r="E133" i="4"/>
  <c r="E134" i="4"/>
  <c r="F135" i="4"/>
  <c r="F136" i="4"/>
  <c r="L93" i="4"/>
  <c r="L96" i="4"/>
  <c r="O99" i="4"/>
  <c r="N89" i="4"/>
  <c r="E103" i="4"/>
  <c r="E104" i="4"/>
  <c r="F105" i="4"/>
  <c r="F106" i="4"/>
  <c r="D101" i="4"/>
  <c r="D102" i="4"/>
  <c r="G107" i="4"/>
  <c r="G108" i="4"/>
  <c r="H121" i="4"/>
  <c r="I123" i="4"/>
  <c r="F117" i="4"/>
  <c r="F118" i="4"/>
  <c r="G119" i="4"/>
  <c r="AF31" i="4"/>
  <c r="AF48" i="4"/>
  <c r="AF64" i="4"/>
  <c r="AI31" i="4"/>
  <c r="AI48" i="4"/>
  <c r="AI64" i="4"/>
  <c r="AC48" i="4"/>
  <c r="AC64" i="4"/>
  <c r="AC31" i="4"/>
  <c r="AB31" i="4"/>
  <c r="AB48" i="4"/>
  <c r="AB64" i="4"/>
  <c r="AH64" i="4"/>
  <c r="AH31" i="4"/>
  <c r="AH48" i="4"/>
  <c r="AD64" i="4"/>
  <c r="AD31" i="4"/>
  <c r="AD48" i="4"/>
  <c r="T31" i="4"/>
  <c r="T48" i="4"/>
  <c r="T64" i="4"/>
  <c r="AG48" i="4"/>
  <c r="AG64" i="4"/>
  <c r="AG31" i="4"/>
  <c r="AE31" i="4"/>
  <c r="AE48" i="4"/>
  <c r="AE64" i="4"/>
  <c r="AL64" i="4"/>
  <c r="AL31" i="4"/>
  <c r="AL48" i="4"/>
  <c r="AK48" i="4"/>
  <c r="AK64" i="4"/>
  <c r="AK31" i="4"/>
  <c r="AJ31" i="4"/>
  <c r="AJ48" i="4"/>
  <c r="AJ64" i="4"/>
  <c r="K23" i="4"/>
  <c r="K26" i="4"/>
  <c r="K47" i="4"/>
  <c r="L24" i="4"/>
  <c r="L22" i="4"/>
  <c r="L21" i="4"/>
  <c r="K17" i="5"/>
  <c r="J30" i="4"/>
  <c r="J63" i="4"/>
  <c r="N18" i="4"/>
  <c r="BD156" i="10"/>
  <c r="BC154" i="10"/>
  <c r="AZ159" i="10"/>
  <c r="AY157" i="10"/>
  <c r="BN2" i="7"/>
  <c r="BO66" i="7"/>
  <c r="BO38" i="7"/>
  <c r="AT301" i="11"/>
  <c r="AP640" i="4"/>
  <c r="EX106" i="7"/>
  <c r="BI162" i="10"/>
  <c r="BH160" i="10"/>
  <c r="AA29" i="10"/>
  <c r="I15" i="11"/>
  <c r="I16" i="11"/>
  <c r="I14" i="11"/>
  <c r="J16" i="11"/>
  <c r="J15" i="11"/>
  <c r="J14" i="11"/>
  <c r="AG19" i="11"/>
  <c r="AG20" i="11"/>
  <c r="AG18" i="11"/>
  <c r="AH20" i="11"/>
  <c r="AH18" i="11"/>
  <c r="AH19" i="11"/>
  <c r="BG85" i="10"/>
  <c r="BH86" i="10"/>
  <c r="LZ184" i="8"/>
  <c r="LY186" i="8"/>
  <c r="LY185" i="8"/>
  <c r="R1625" i="4"/>
  <c r="P1626" i="4"/>
  <c r="P1625" i="4"/>
  <c r="V1625" i="4"/>
  <c r="U1626" i="4"/>
  <c r="U1625" i="4"/>
  <c r="W1625" i="4"/>
  <c r="Q1625" i="4"/>
  <c r="S1625" i="4"/>
  <c r="X1625" i="4"/>
  <c r="O1625" i="4"/>
  <c r="P1691" i="4"/>
  <c r="AJ55" i="12"/>
  <c r="AJ237" i="11"/>
  <c r="S1691" i="4"/>
  <c r="T1691" i="4"/>
  <c r="Z1691" i="4"/>
  <c r="AI56" i="12"/>
  <c r="AI236" i="11"/>
  <c r="X1691" i="4"/>
  <c r="AI55" i="12"/>
  <c r="AI237" i="11"/>
  <c r="W1691" i="4"/>
  <c r="U1691" i="4"/>
  <c r="Q1691" i="4"/>
  <c r="AU1686" i="4"/>
  <c r="AV1686" i="4"/>
  <c r="V1691" i="4"/>
  <c r="R1691" i="4"/>
  <c r="AJ56" i="12"/>
  <c r="AJ236" i="11"/>
  <c r="AL641" i="4"/>
  <c r="AZ102" i="14"/>
  <c r="C634" i="4"/>
  <c r="AI238" i="11"/>
  <c r="AJ238" i="11"/>
  <c r="BB146" i="14"/>
  <c r="BB152" i="14"/>
  <c r="AA25" i="11"/>
  <c r="BB139" i="14"/>
  <c r="BB145" i="14"/>
  <c r="AY105" i="14"/>
  <c r="BB148" i="14"/>
  <c r="BA15" i="14"/>
  <c r="BA107" i="14"/>
  <c r="BB17" i="14"/>
  <c r="BB109" i="14"/>
  <c r="AW124" i="14"/>
  <c r="BB143" i="14"/>
  <c r="BB137" i="14"/>
  <c r="BB141" i="14"/>
  <c r="BC97" i="14"/>
  <c r="BB114" i="14"/>
  <c r="BB19" i="14"/>
  <c r="BB111" i="14"/>
  <c r="BB117" i="14"/>
  <c r="BA195" i="14"/>
  <c r="G34" i="2"/>
  <c r="Y621" i="4"/>
  <c r="Z639" i="4"/>
  <c r="BC51" i="14"/>
  <c r="BC49" i="14"/>
  <c r="BB77" i="14"/>
  <c r="AW622" i="4"/>
  <c r="AW1653" i="4"/>
  <c r="AW1651" i="4"/>
  <c r="BB47" i="14"/>
  <c r="BC79" i="14"/>
  <c r="BC81" i="14"/>
  <c r="BB193" i="14"/>
  <c r="B8" i="1"/>
  <c r="AZ297" i="14"/>
  <c r="FB101" i="7"/>
  <c r="FA104" i="7"/>
  <c r="AH78" i="10"/>
  <c r="AG76" i="10"/>
  <c r="BH74" i="10"/>
  <c r="AV65" i="10"/>
  <c r="AV60" i="10"/>
  <c r="AV71" i="10"/>
  <c r="JQ49" i="8"/>
  <c r="AT91" i="11"/>
  <c r="BF75" i="10"/>
  <c r="BE73" i="10"/>
  <c r="AS69" i="10"/>
  <c r="AR67" i="10"/>
  <c r="AU68" i="10"/>
  <c r="R821" i="4"/>
  <c r="R1314" i="4"/>
  <c r="Q821" i="4"/>
  <c r="Q820" i="4"/>
  <c r="Q1314" i="4"/>
  <c r="I343" i="4"/>
  <c r="N329" i="4"/>
  <c r="AQ927" i="4"/>
  <c r="AY490" i="4"/>
  <c r="AY489" i="4"/>
  <c r="J317" i="4"/>
  <c r="AT153" i="10"/>
  <c r="AS151" i="10"/>
  <c r="AV168" i="10"/>
  <c r="EZ99" i="7"/>
  <c r="AZ141" i="10"/>
  <c r="AY139" i="10"/>
  <c r="AU150" i="10"/>
  <c r="AT148" i="10"/>
  <c r="AU100" i="12"/>
  <c r="AU96" i="12"/>
  <c r="AU75" i="12"/>
  <c r="AY503" i="4"/>
  <c r="AY464" i="4"/>
  <c r="AK509" i="4"/>
  <c r="AK510" i="4"/>
  <c r="Y271" i="11"/>
  <c r="Y270" i="11"/>
  <c r="T25" i="10"/>
  <c r="AD400" i="4"/>
  <c r="AM32" i="10"/>
  <c r="AW513" i="4"/>
  <c r="AJ510" i="4"/>
  <c r="X271" i="11"/>
  <c r="X270" i="11"/>
  <c r="AJ511" i="4"/>
  <c r="Y30" i="10"/>
  <c r="Y28" i="10"/>
  <c r="Y27" i="10"/>
  <c r="R26" i="10"/>
  <c r="AC402" i="4"/>
  <c r="AC401" i="4"/>
  <c r="Q269" i="11"/>
  <c r="AV514" i="4"/>
  <c r="AJ272" i="11"/>
  <c r="AK33" i="10"/>
  <c r="AK31" i="10"/>
  <c r="AV515" i="4"/>
  <c r="AM377" i="4"/>
  <c r="J340" i="4"/>
  <c r="AK362" i="4"/>
  <c r="AK372" i="4"/>
  <c r="AK357" i="4"/>
  <c r="J325" i="4"/>
  <c r="J330" i="4"/>
  <c r="AL386" i="4"/>
  <c r="J123" i="4"/>
  <c r="J124" i="4"/>
  <c r="J307" i="4"/>
  <c r="J318" i="4"/>
  <c r="J321" i="4"/>
  <c r="AP276" i="4"/>
  <c r="AL376" i="4"/>
  <c r="AN388" i="4"/>
  <c r="K326" i="4"/>
  <c r="K330" i="4"/>
  <c r="AN378" i="4"/>
  <c r="K309" i="4"/>
  <c r="AM363" i="4"/>
  <c r="AM386" i="4"/>
  <c r="AP258" i="4"/>
  <c r="AM268" i="4"/>
  <c r="AP274" i="4"/>
  <c r="AO272" i="4"/>
  <c r="AO277" i="4"/>
  <c r="AN254" i="4"/>
  <c r="AN261" i="4"/>
  <c r="I137" i="4"/>
  <c r="I138" i="4"/>
  <c r="L327" i="4"/>
  <c r="AO256" i="4"/>
  <c r="AN270" i="4"/>
  <c r="L311" i="4"/>
  <c r="AM252" i="4"/>
  <c r="I318" i="4"/>
  <c r="AJ382" i="4"/>
  <c r="AJ392" i="4"/>
  <c r="AJ393" i="4"/>
  <c r="AM366" i="4"/>
  <c r="AK385" i="4"/>
  <c r="AK390" i="4"/>
  <c r="AK371" i="4"/>
  <c r="AK382" i="4"/>
  <c r="G117" i="4"/>
  <c r="G118" i="4"/>
  <c r="H119" i="4"/>
  <c r="H120" i="4"/>
  <c r="O314" i="4"/>
  <c r="O339" i="4"/>
  <c r="J139" i="4"/>
  <c r="J140" i="4"/>
  <c r="AU228" i="4"/>
  <c r="AI17" i="11"/>
  <c r="AV224" i="4"/>
  <c r="AJ17" i="11"/>
  <c r="AB26" i="11"/>
  <c r="AB25" i="11"/>
  <c r="H135" i="4"/>
  <c r="H136" i="4"/>
  <c r="W161" i="4"/>
  <c r="K13" i="11"/>
  <c r="X157" i="4"/>
  <c r="L13" i="11"/>
  <c r="AN365" i="4"/>
  <c r="AN387" i="4"/>
  <c r="AP369" i="4"/>
  <c r="AP379" i="4"/>
  <c r="AO367" i="4"/>
  <c r="AO368" i="4"/>
  <c r="M310" i="4"/>
  <c r="M337" i="4"/>
  <c r="L308" i="4"/>
  <c r="L326" i="4"/>
  <c r="N312" i="4"/>
  <c r="N313" i="4"/>
  <c r="L24" i="10"/>
  <c r="AM354" i="4"/>
  <c r="AO365" i="4"/>
  <c r="AO387" i="4"/>
  <c r="AM358" i="4"/>
  <c r="O131" i="4"/>
  <c r="O115" i="4"/>
  <c r="L303" i="4"/>
  <c r="O312" i="4"/>
  <c r="O328" i="4"/>
  <c r="L322" i="4"/>
  <c r="CU325" i="6"/>
  <c r="C43" i="10"/>
  <c r="CU326" i="6"/>
  <c r="C49" i="10"/>
  <c r="C47" i="10"/>
  <c r="KE81" i="8"/>
  <c r="KE86" i="8"/>
  <c r="KE82" i="8"/>
  <c r="BH233" i="11"/>
  <c r="TJ75" i="8"/>
  <c r="TJ85" i="8"/>
  <c r="RV74" i="8"/>
  <c r="RV84" i="8"/>
  <c r="RV73" i="8"/>
  <c r="RV83" i="8"/>
  <c r="EG63" i="8"/>
  <c r="EF64" i="8"/>
  <c r="EF65" i="8"/>
  <c r="AV35" i="8"/>
  <c r="AU37" i="8"/>
  <c r="AU36" i="8"/>
  <c r="GW2" i="7"/>
  <c r="GW140" i="7"/>
  <c r="GW150" i="7"/>
  <c r="GV38" i="7"/>
  <c r="CZ23" i="7"/>
  <c r="J51" i="4"/>
  <c r="H30" i="4"/>
  <c r="J38" i="4"/>
  <c r="J39" i="4"/>
  <c r="H47" i="4"/>
  <c r="F50" i="4"/>
  <c r="F51" i="4"/>
  <c r="I56" i="4"/>
  <c r="I57" i="4"/>
  <c r="H54" i="4"/>
  <c r="H55" i="4"/>
  <c r="G52" i="4"/>
  <c r="G53" i="4"/>
  <c r="F54" i="4"/>
  <c r="F55" i="4"/>
  <c r="G56" i="4"/>
  <c r="G57" i="4"/>
  <c r="D50" i="4"/>
  <c r="D51" i="4"/>
  <c r="E52" i="4"/>
  <c r="E53" i="4"/>
  <c r="G30" i="4"/>
  <c r="I38" i="4"/>
  <c r="I39" i="4"/>
  <c r="G47" i="4"/>
  <c r="K50" i="4"/>
  <c r="L52" i="4"/>
  <c r="L53" i="4"/>
  <c r="M54" i="4"/>
  <c r="M55" i="4"/>
  <c r="N56" i="4"/>
  <c r="N57" i="4"/>
  <c r="E63" i="4"/>
  <c r="E66" i="4"/>
  <c r="E47" i="4"/>
  <c r="I63" i="4"/>
  <c r="J68" i="4"/>
  <c r="J69" i="4"/>
  <c r="I47" i="4"/>
  <c r="K24" i="1"/>
  <c r="J24" i="1"/>
  <c r="I24" i="1"/>
  <c r="C9" i="1"/>
  <c r="F43" i="1"/>
  <c r="BK18" i="4"/>
  <c r="BL18" i="4"/>
  <c r="BM18" i="4"/>
  <c r="BN18" i="4"/>
  <c r="BO18" i="4"/>
  <c r="BP18" i="4"/>
  <c r="BQ18" i="4"/>
  <c r="BR18" i="4"/>
  <c r="BS18" i="4"/>
  <c r="BT18" i="4"/>
  <c r="BU18" i="4"/>
  <c r="BV18" i="4"/>
  <c r="F121" i="4"/>
  <c r="F122" i="4"/>
  <c r="AQ954" i="4"/>
  <c r="AQ998" i="4"/>
  <c r="AQ966" i="4"/>
  <c r="AP958" i="4"/>
  <c r="AP990" i="4"/>
  <c r="AQ986" i="4"/>
  <c r="AP898" i="4"/>
  <c r="AQ894" i="4"/>
  <c r="AQ906" i="4"/>
  <c r="F63" i="4"/>
  <c r="G68" i="4"/>
  <c r="K103" i="4"/>
  <c r="K104" i="4"/>
  <c r="F30" i="4"/>
  <c r="H38" i="4"/>
  <c r="GU149" i="8"/>
  <c r="GT151" i="8"/>
  <c r="GT150" i="8"/>
  <c r="HR18" i="8"/>
  <c r="HQ20" i="8"/>
  <c r="HQ19" i="8"/>
  <c r="EY133" i="7"/>
  <c r="AU300" i="11"/>
  <c r="EY131" i="7"/>
  <c r="AV167" i="10"/>
  <c r="EZ131" i="7"/>
  <c r="AW167" i="10"/>
  <c r="EO131" i="7"/>
  <c r="AL167" i="10"/>
  <c r="EX131" i="7"/>
  <c r="AU167" i="10"/>
  <c r="EU131" i="7"/>
  <c r="AR167" i="10"/>
  <c r="EV131" i="7"/>
  <c r="AS167" i="10"/>
  <c r="H123" i="4"/>
  <c r="H124" i="4"/>
  <c r="R170" i="4"/>
  <c r="R171" i="4"/>
  <c r="G105" i="4"/>
  <c r="G106" i="4"/>
  <c r="E101" i="4"/>
  <c r="E102" i="4"/>
  <c r="AY47" i="7"/>
  <c r="AX50" i="7"/>
  <c r="AL385" i="4"/>
  <c r="E117" i="4"/>
  <c r="E118" i="4"/>
  <c r="K139" i="4"/>
  <c r="K140" i="4"/>
  <c r="AS241" i="4"/>
  <c r="AS242" i="4"/>
  <c r="G103" i="4"/>
  <c r="G104" i="4"/>
  <c r="J103" i="4"/>
  <c r="J104" i="4"/>
  <c r="L121" i="4"/>
  <c r="L122" i="4"/>
  <c r="K105" i="4"/>
  <c r="K106" i="4"/>
  <c r="K137" i="4"/>
  <c r="K138" i="4"/>
  <c r="L107" i="4"/>
  <c r="L108" i="4"/>
  <c r="AS257" i="4"/>
  <c r="AS258" i="4"/>
  <c r="J137" i="4"/>
  <c r="J138" i="4"/>
  <c r="AR239" i="4"/>
  <c r="AR240" i="4"/>
  <c r="CD306" i="6"/>
  <c r="BI1139" i="4"/>
  <c r="J121" i="4"/>
  <c r="J122" i="4"/>
  <c r="AQ237" i="4"/>
  <c r="AQ238" i="4"/>
  <c r="D133" i="4"/>
  <c r="D134" i="4"/>
  <c r="K123" i="4"/>
  <c r="K124" i="4"/>
  <c r="H133" i="4"/>
  <c r="H134" i="4"/>
  <c r="AR257" i="4"/>
  <c r="AR258" i="4"/>
  <c r="P193" i="4"/>
  <c r="J101" i="4"/>
  <c r="J102" i="4"/>
  <c r="H117" i="4"/>
  <c r="H118" i="4"/>
  <c r="G123" i="4"/>
  <c r="G124" i="4"/>
  <c r="I107" i="4"/>
  <c r="I108" i="4"/>
  <c r="I111" i="4"/>
  <c r="J117" i="4"/>
  <c r="S172" i="4"/>
  <c r="S173" i="4"/>
  <c r="AR255" i="4"/>
  <c r="AR256" i="4"/>
  <c r="D117" i="4"/>
  <c r="D118" i="4"/>
  <c r="F101" i="4"/>
  <c r="F102" i="4"/>
  <c r="K119" i="4"/>
  <c r="K120" i="4"/>
  <c r="L139" i="4"/>
  <c r="L140" i="4"/>
  <c r="Q168" i="4"/>
  <c r="Q177" i="4"/>
  <c r="AQ253" i="4"/>
  <c r="AQ254" i="4"/>
  <c r="K335" i="4"/>
  <c r="K340" i="4"/>
  <c r="I133" i="4"/>
  <c r="I134" i="4"/>
  <c r="M107" i="4"/>
  <c r="M108" i="4"/>
  <c r="AP268" i="4"/>
  <c r="R186" i="4"/>
  <c r="R187" i="4"/>
  <c r="R194" i="4"/>
  <c r="T204" i="4"/>
  <c r="T205" i="4"/>
  <c r="AL362" i="4"/>
  <c r="AL372" i="4"/>
  <c r="AL357" i="4"/>
  <c r="AL375" i="4"/>
  <c r="AN353" i="4"/>
  <c r="AT890" i="4"/>
  <c r="AR248" i="4"/>
  <c r="AT255" i="4"/>
  <c r="AT256" i="4"/>
  <c r="H107" i="4"/>
  <c r="H108" i="4"/>
  <c r="F119" i="4"/>
  <c r="F120" i="4"/>
  <c r="G63" i="4"/>
  <c r="H68" i="4"/>
  <c r="H69" i="4"/>
  <c r="AR264" i="4"/>
  <c r="AR267" i="4"/>
  <c r="P209" i="4"/>
  <c r="C93" i="4"/>
  <c r="C96" i="4"/>
  <c r="T190" i="4"/>
  <c r="T191" i="4"/>
  <c r="AO251" i="4"/>
  <c r="AO252" i="4"/>
  <c r="S188" i="4"/>
  <c r="S189" i="4"/>
  <c r="AP253" i="4"/>
  <c r="AP254" i="4"/>
  <c r="AO276" i="4"/>
  <c r="R200" i="4"/>
  <c r="R201" i="4"/>
  <c r="R210" i="4"/>
  <c r="E135" i="4"/>
  <c r="E136" i="4"/>
  <c r="T200" i="4"/>
  <c r="T201" i="4"/>
  <c r="V190" i="4"/>
  <c r="V191" i="4"/>
  <c r="G135" i="4"/>
  <c r="G136" i="4"/>
  <c r="G143" i="4"/>
  <c r="F137" i="4"/>
  <c r="F138" i="4"/>
  <c r="S170" i="4"/>
  <c r="S171" i="4"/>
  <c r="AQ251" i="4"/>
  <c r="K307" i="4"/>
  <c r="K317" i="4"/>
  <c r="I30" i="4"/>
  <c r="M302" i="4"/>
  <c r="F133" i="4"/>
  <c r="F134" i="4"/>
  <c r="T181" i="4"/>
  <c r="W190" i="4"/>
  <c r="W191" i="4"/>
  <c r="W206" i="4"/>
  <c r="W207" i="4"/>
  <c r="I139" i="4"/>
  <c r="U202" i="4"/>
  <c r="U203" i="4"/>
  <c r="T165" i="4"/>
  <c r="V172" i="4"/>
  <c r="V173" i="4"/>
  <c r="O177" i="4"/>
  <c r="E30" i="4"/>
  <c r="E34" i="4"/>
  <c r="H63" i="4"/>
  <c r="K72" i="4"/>
  <c r="K73" i="4"/>
  <c r="U160" i="4"/>
  <c r="U163" i="4"/>
  <c r="U197" i="4"/>
  <c r="AV225" i="4"/>
  <c r="AS255" i="4"/>
  <c r="AS256" i="4"/>
  <c r="P822" i="4"/>
  <c r="O823" i="4"/>
  <c r="AV226" i="4"/>
  <c r="AT257" i="4"/>
  <c r="AT258" i="4"/>
  <c r="P177" i="4"/>
  <c r="AQ232" i="4"/>
  <c r="AS239" i="4"/>
  <c r="AS240" i="4"/>
  <c r="P178" i="4"/>
  <c r="AQ264" i="4"/>
  <c r="V160" i="4"/>
  <c r="V163" i="4"/>
  <c r="V197" i="4"/>
  <c r="R168" i="4"/>
  <c r="R169" i="4"/>
  <c r="S165" i="4"/>
  <c r="S168" i="4"/>
  <c r="S169" i="4"/>
  <c r="T172" i="4"/>
  <c r="T173" i="4"/>
  <c r="S202" i="4"/>
  <c r="S203" i="4"/>
  <c r="C23" i="4"/>
  <c r="S184" i="4"/>
  <c r="S185" i="4"/>
  <c r="S707" i="4"/>
  <c r="S706" i="4"/>
  <c r="S709" i="4"/>
  <c r="S708" i="4"/>
  <c r="T708" i="4"/>
  <c r="T706" i="4"/>
  <c r="T707" i="4"/>
  <c r="T709" i="4"/>
  <c r="AA637" i="4"/>
  <c r="S637" i="4"/>
  <c r="W637" i="4"/>
  <c r="Z638" i="4"/>
  <c r="AJ638" i="4"/>
  <c r="AD638" i="4"/>
  <c r="Q637" i="4"/>
  <c r="Z637" i="4"/>
  <c r="X637" i="4"/>
  <c r="AL638" i="4"/>
  <c r="AB638" i="4"/>
  <c r="AI638" i="4"/>
  <c r="V637" i="4"/>
  <c r="R637" i="4"/>
  <c r="T637" i="4"/>
  <c r="Y637" i="4"/>
  <c r="AH638" i="4"/>
  <c r="S197" i="4"/>
  <c r="S200" i="4"/>
  <c r="S201" i="4"/>
  <c r="T186" i="4"/>
  <c r="T187" i="4"/>
  <c r="AT227" i="4"/>
  <c r="AT230" i="4"/>
  <c r="AT264" i="4"/>
  <c r="AU225" i="4"/>
  <c r="AU224" i="4"/>
  <c r="AO235" i="4"/>
  <c r="AO236" i="4"/>
  <c r="AO245" i="4"/>
  <c r="AQ239" i="4"/>
  <c r="AQ240" i="4"/>
  <c r="AP237" i="4"/>
  <c r="AP238" i="4"/>
  <c r="AP245" i="4"/>
  <c r="U572" i="4"/>
  <c r="AN245" i="4"/>
  <c r="AS227" i="4"/>
  <c r="AS230" i="4"/>
  <c r="AS264" i="4"/>
  <c r="AT269" i="4"/>
  <c r="AT270" i="4"/>
  <c r="V572" i="4"/>
  <c r="W568" i="4"/>
  <c r="W567" i="4"/>
  <c r="AV580" i="4"/>
  <c r="AW583" i="4"/>
  <c r="AV579" i="4"/>
  <c r="X161" i="4"/>
  <c r="W158" i="4"/>
  <c r="W159" i="4"/>
  <c r="Y156" i="4"/>
  <c r="Y569" i="4"/>
  <c r="AV228" i="4"/>
  <c r="X158" i="4"/>
  <c r="AW223" i="4"/>
  <c r="AW581" i="4"/>
  <c r="AM236" i="4"/>
  <c r="AM245" i="4"/>
  <c r="AT582" i="4"/>
  <c r="AT584" i="4"/>
  <c r="AS584" i="4"/>
  <c r="AU579" i="4"/>
  <c r="AV582" i="4"/>
  <c r="AU580" i="4"/>
  <c r="X159" i="4"/>
  <c r="AU226" i="4"/>
  <c r="W157" i="4"/>
  <c r="X567" i="4"/>
  <c r="X568" i="4"/>
  <c r="Y571" i="4"/>
  <c r="AN260" i="4"/>
  <c r="AM276" i="4"/>
  <c r="AN244" i="4"/>
  <c r="AN276" i="4"/>
  <c r="AN356" i="4"/>
  <c r="AB24" i="11"/>
  <c r="AO351" i="4"/>
  <c r="AO352" i="4"/>
  <c r="N300" i="4"/>
  <c r="N301" i="4"/>
  <c r="Q201" i="4"/>
  <c r="Q210" i="4"/>
  <c r="Q209" i="4"/>
  <c r="S205" i="4"/>
  <c r="AU241" i="4"/>
  <c r="AU242" i="4"/>
  <c r="AS237" i="4"/>
  <c r="AS238" i="4"/>
  <c r="AT239" i="4"/>
  <c r="AT240" i="4"/>
  <c r="AR235" i="4"/>
  <c r="Q193" i="4"/>
  <c r="Q185" i="4"/>
  <c r="Q194" i="4"/>
  <c r="AX220" i="4"/>
  <c r="D63" i="4"/>
  <c r="G72" i="4"/>
  <c r="G73" i="4"/>
  <c r="D30" i="4"/>
  <c r="D34" i="4"/>
  <c r="D35" i="4"/>
  <c r="BX92" i="6"/>
  <c r="AY233" i="4"/>
  <c r="Z153" i="4"/>
  <c r="AZ84" i="6"/>
  <c r="AB182" i="4"/>
  <c r="AZ83" i="6"/>
  <c r="AA166" i="4"/>
  <c r="BX94" i="6"/>
  <c r="AY265" i="4"/>
  <c r="BX93" i="6"/>
  <c r="AY249" i="4"/>
  <c r="AZ85" i="6"/>
  <c r="AA198" i="4"/>
  <c r="AM437" i="4"/>
  <c r="AN418" i="4"/>
  <c r="AN428" i="4"/>
  <c r="AN453" i="4"/>
  <c r="AN427" i="4"/>
  <c r="AN442" i="4"/>
  <c r="AN448" i="4"/>
  <c r="AB14" i="12"/>
  <c r="AB13" i="12"/>
  <c r="AN431" i="4"/>
  <c r="AN437" i="4"/>
  <c r="AR423" i="4"/>
  <c r="AO417" i="4"/>
  <c r="AP419" i="4"/>
  <c r="AS425" i="4"/>
  <c r="AQ421" i="4"/>
  <c r="AO413" i="4"/>
  <c r="AO414" i="4"/>
  <c r="BC457" i="4"/>
  <c r="BB460" i="4"/>
  <c r="BD499" i="4"/>
  <c r="BD485" i="4"/>
  <c r="BC474" i="4"/>
  <c r="BC484" i="4"/>
  <c r="BC498" i="4"/>
  <c r="AM448" i="4"/>
  <c r="AA14" i="12"/>
  <c r="AA13" i="12"/>
  <c r="AO420" i="4"/>
  <c r="AO432" i="4"/>
  <c r="AO443" i="4"/>
  <c r="AQ424" i="4"/>
  <c r="AQ434" i="4"/>
  <c r="AQ445" i="4"/>
  <c r="P296" i="4"/>
  <c r="O299" i="4"/>
  <c r="AQ408" i="4"/>
  <c r="AP411" i="4"/>
  <c r="AZ468" i="4"/>
  <c r="AZ478" i="4"/>
  <c r="AZ481" i="4"/>
  <c r="AZ487" i="4"/>
  <c r="AZ495" i="4"/>
  <c r="AZ501" i="4"/>
  <c r="AN15" i="12"/>
  <c r="AZ477" i="4"/>
  <c r="AR435" i="4"/>
  <c r="AR446" i="4"/>
  <c r="AY492" i="4"/>
  <c r="AY506" i="4"/>
  <c r="AY505" i="4"/>
  <c r="BB472" i="4"/>
  <c r="BB483" i="4"/>
  <c r="BB497" i="4"/>
  <c r="AP350" i="4"/>
  <c r="AQ347" i="4"/>
  <c r="AM428" i="4"/>
  <c r="AM453" i="4"/>
  <c r="AP422" i="4"/>
  <c r="AP444" i="4"/>
  <c r="AP433" i="4"/>
  <c r="BW216" i="4"/>
  <c r="BB469" i="4"/>
  <c r="BE475" i="4"/>
  <c r="BD473" i="4"/>
  <c r="BA467" i="4"/>
  <c r="BC471" i="4"/>
  <c r="BA462" i="4"/>
  <c r="BA463" i="4"/>
  <c r="AO27" i="11"/>
  <c r="BA470" i="4"/>
  <c r="BA496" i="4"/>
  <c r="BA482" i="4"/>
  <c r="H27" i="1"/>
  <c r="M93" i="4"/>
  <c r="M96" i="4"/>
  <c r="M114" i="4"/>
  <c r="H122" i="4"/>
  <c r="N90" i="4"/>
  <c r="N92" i="4"/>
  <c r="N94" i="4"/>
  <c r="N91" i="4"/>
  <c r="L114" i="4"/>
  <c r="L98" i="4"/>
  <c r="L130" i="4"/>
  <c r="I124" i="4"/>
  <c r="I127" i="4"/>
  <c r="I126" i="4"/>
  <c r="H138" i="4"/>
  <c r="K133" i="4"/>
  <c r="L135" i="4"/>
  <c r="L136" i="4"/>
  <c r="M137" i="4"/>
  <c r="M138" i="4"/>
  <c r="N139" i="4"/>
  <c r="N140" i="4"/>
  <c r="G120" i="4"/>
  <c r="O88" i="4"/>
  <c r="M121" i="4"/>
  <c r="M122" i="4"/>
  <c r="L119" i="4"/>
  <c r="L120" i="4"/>
  <c r="K117" i="4"/>
  <c r="N123" i="4"/>
  <c r="N124" i="4"/>
  <c r="H106" i="4"/>
  <c r="N107" i="4"/>
  <c r="N108" i="4"/>
  <c r="K101" i="4"/>
  <c r="L103" i="4"/>
  <c r="L104" i="4"/>
  <c r="M105" i="4"/>
  <c r="M106" i="4"/>
  <c r="J134" i="4"/>
  <c r="AN31" i="4"/>
  <c r="AN48" i="4"/>
  <c r="AN64" i="4"/>
  <c r="AQ31" i="4"/>
  <c r="AQ48" i="4"/>
  <c r="AQ64" i="4"/>
  <c r="AS48" i="4"/>
  <c r="AS64" i="4"/>
  <c r="AS31" i="4"/>
  <c r="AW48" i="4"/>
  <c r="AW64" i="4"/>
  <c r="AW31" i="4"/>
  <c r="AO48" i="4"/>
  <c r="AO64" i="4"/>
  <c r="AO31" i="4"/>
  <c r="AP64" i="4"/>
  <c r="AP31" i="4"/>
  <c r="AP48" i="4"/>
  <c r="AR31" i="4"/>
  <c r="AR48" i="4"/>
  <c r="AR64" i="4"/>
  <c r="AU31" i="4"/>
  <c r="AU64" i="4"/>
  <c r="AU48" i="4"/>
  <c r="AM31" i="4"/>
  <c r="AM48" i="4"/>
  <c r="AM64" i="4"/>
  <c r="AT64" i="4"/>
  <c r="AT31" i="4"/>
  <c r="AT48" i="4"/>
  <c r="AX64" i="4"/>
  <c r="AX31" i="4"/>
  <c r="AX48" i="4"/>
  <c r="AV31" i="4"/>
  <c r="AV48" i="4"/>
  <c r="AV64" i="4"/>
  <c r="L38" i="4"/>
  <c r="L39" i="4"/>
  <c r="J34" i="4"/>
  <c r="M40" i="4"/>
  <c r="M41" i="4"/>
  <c r="K36" i="4"/>
  <c r="K37" i="4"/>
  <c r="K63" i="4"/>
  <c r="K30" i="4"/>
  <c r="M24" i="4"/>
  <c r="M22" i="4"/>
  <c r="M21" i="4"/>
  <c r="L23" i="4"/>
  <c r="L26" i="4"/>
  <c r="L47" i="4"/>
  <c r="N24" i="4"/>
  <c r="N22" i="4"/>
  <c r="N21" i="4"/>
  <c r="K18" i="5"/>
  <c r="K68" i="4"/>
  <c r="K69" i="4"/>
  <c r="M72" i="4"/>
  <c r="M73" i="4"/>
  <c r="L70" i="4"/>
  <c r="L71" i="4"/>
  <c r="J66" i="4"/>
  <c r="BA159" i="10"/>
  <c r="AZ157" i="10"/>
  <c r="BJ162" i="10"/>
  <c r="BI160" i="10"/>
  <c r="AQ640" i="4"/>
  <c r="BE156" i="10"/>
  <c r="BD154" i="10"/>
  <c r="EY106" i="7"/>
  <c r="BM2" i="7"/>
  <c r="BN38" i="7"/>
  <c r="BN66" i="7"/>
  <c r="I35" i="2"/>
  <c r="AL509" i="4"/>
  <c r="AA30" i="10"/>
  <c r="K15" i="11"/>
  <c r="K16" i="11"/>
  <c r="K14" i="11"/>
  <c r="AJ18" i="11"/>
  <c r="AJ19" i="11"/>
  <c r="AJ20" i="11"/>
  <c r="L15" i="11"/>
  <c r="L14" i="11"/>
  <c r="L16" i="11"/>
  <c r="AI18" i="11"/>
  <c r="AI20" i="11"/>
  <c r="AI19" i="11"/>
  <c r="MA184" i="8"/>
  <c r="LZ185" i="8"/>
  <c r="LZ186" i="8"/>
  <c r="BI86" i="10"/>
  <c r="BH85" i="10"/>
  <c r="T1625" i="4"/>
  <c r="X1626" i="4"/>
  <c r="Q1626" i="4"/>
  <c r="Z1625" i="4"/>
  <c r="Y1626" i="4"/>
  <c r="Y1625" i="4"/>
  <c r="S1626" i="4"/>
  <c r="W1626" i="4"/>
  <c r="V1626" i="4"/>
  <c r="R1626" i="4"/>
  <c r="BA102" i="14"/>
  <c r="R1690" i="4"/>
  <c r="V1690" i="4"/>
  <c r="X1690" i="4"/>
  <c r="Z1690" i="4"/>
  <c r="S1690" i="4"/>
  <c r="O1691" i="4"/>
  <c r="AC1691" i="4"/>
  <c r="O1690" i="4"/>
  <c r="AH1691" i="4"/>
  <c r="AA1691" i="4"/>
  <c r="U1690" i="4"/>
  <c r="AW1686" i="4"/>
  <c r="AK237" i="11"/>
  <c r="AK55" i="12"/>
  <c r="Y1690" i="4"/>
  <c r="Q1690" i="4"/>
  <c r="W1690" i="4"/>
  <c r="P1690" i="4"/>
  <c r="Y1691" i="4"/>
  <c r="AK1691" i="4"/>
  <c r="AL1691" i="4"/>
  <c r="AK236" i="11"/>
  <c r="AK56" i="12"/>
  <c r="AG1691" i="4"/>
  <c r="AI1691" i="4"/>
  <c r="BK362" i="14"/>
  <c r="AX125" i="14"/>
  <c r="AM364" i="4"/>
  <c r="AL380" i="4"/>
  <c r="AL382" i="4"/>
  <c r="P644" i="4"/>
  <c r="Q644" i="4"/>
  <c r="T649" i="4"/>
  <c r="S649" i="4"/>
  <c r="Q649" i="4"/>
  <c r="W649" i="4"/>
  <c r="P649" i="4"/>
  <c r="U649" i="4"/>
  <c r="R649" i="4"/>
  <c r="AM641" i="4"/>
  <c r="X649" i="4"/>
  <c r="V649" i="4"/>
  <c r="AK238" i="11"/>
  <c r="AA28" i="10"/>
  <c r="AA27" i="10"/>
  <c r="BC148" i="14"/>
  <c r="BB195" i="14"/>
  <c r="BC117" i="14"/>
  <c r="AZ105" i="14"/>
  <c r="BC19" i="14"/>
  <c r="BC111" i="14"/>
  <c r="BD97" i="14"/>
  <c r="BC17" i="14"/>
  <c r="BC109" i="14"/>
  <c r="AX124" i="14"/>
  <c r="BC152" i="14"/>
  <c r="BB15" i="14"/>
  <c r="BB107" i="14"/>
  <c r="BC114" i="14"/>
  <c r="AY125" i="14"/>
  <c r="BC141" i="14"/>
  <c r="BC139" i="14"/>
  <c r="BC146" i="14"/>
  <c r="BC145" i="14"/>
  <c r="BC137" i="14"/>
  <c r="BC143" i="14"/>
  <c r="D9" i="1"/>
  <c r="F9" i="1"/>
  <c r="B73" i="11"/>
  <c r="C72" i="11"/>
  <c r="C41" i="10"/>
  <c r="C8" i="1"/>
  <c r="AX1653" i="4"/>
  <c r="AX1651" i="4"/>
  <c r="BA297" i="14"/>
  <c r="BC193" i="14"/>
  <c r="BD49" i="14"/>
  <c r="BD51" i="14"/>
  <c r="D8" i="1"/>
  <c r="BC77" i="14"/>
  <c r="BD79" i="14"/>
  <c r="BD81" i="14"/>
  <c r="BC47" i="14"/>
  <c r="AU301" i="11"/>
  <c r="FC101" i="7"/>
  <c r="FB104" i="7"/>
  <c r="AM638" i="4"/>
  <c r="AI78" i="10"/>
  <c r="AH76" i="10"/>
  <c r="AT69" i="10"/>
  <c r="AS67" i="10"/>
  <c r="JR49" i="8"/>
  <c r="AU91" i="11"/>
  <c r="AW60" i="10"/>
  <c r="AW65" i="10"/>
  <c r="AV68" i="10"/>
  <c r="BG75" i="10"/>
  <c r="BF73" i="10"/>
  <c r="AW71" i="10"/>
  <c r="BI74" i="10"/>
  <c r="B77" i="11"/>
  <c r="C75" i="11"/>
  <c r="R822" i="4"/>
  <c r="R820" i="4"/>
  <c r="S822" i="4"/>
  <c r="R1311" i="4"/>
  <c r="O976" i="4"/>
  <c r="O977" i="4"/>
  <c r="O1319" i="4"/>
  <c r="O1312" i="4"/>
  <c r="T821" i="4"/>
  <c r="T1314" i="4"/>
  <c r="S821" i="4"/>
  <c r="S820" i="4"/>
  <c r="S1314" i="4"/>
  <c r="AR927" i="4"/>
  <c r="AM450" i="4"/>
  <c r="AM451" i="4"/>
  <c r="AZ490" i="4"/>
  <c r="AZ489" i="4"/>
  <c r="AN451" i="4"/>
  <c r="AN450" i="4"/>
  <c r="AV100" i="12"/>
  <c r="AV96" i="12"/>
  <c r="AV75" i="12"/>
  <c r="AV150" i="10"/>
  <c r="AU148" i="10"/>
  <c r="AW168" i="10"/>
  <c r="FA99" i="7"/>
  <c r="BA141" i="10"/>
  <c r="AZ139" i="10"/>
  <c r="AU153" i="10"/>
  <c r="AT151" i="10"/>
  <c r="AL510" i="4"/>
  <c r="Z271" i="11"/>
  <c r="AK511" i="4"/>
  <c r="Z30" i="10"/>
  <c r="Z28" i="10"/>
  <c r="Z27" i="10"/>
  <c r="AZ503" i="4"/>
  <c r="AZ464" i="4"/>
  <c r="J342" i="4"/>
  <c r="AL511" i="4"/>
  <c r="L306" i="4"/>
  <c r="L325" i="4"/>
  <c r="L330" i="4"/>
  <c r="AM376" i="4"/>
  <c r="K318" i="4"/>
  <c r="K321" i="4"/>
  <c r="AL390" i="4"/>
  <c r="Z12" i="12"/>
  <c r="AK392" i="4"/>
  <c r="Y12" i="12"/>
  <c r="AB29" i="10"/>
  <c r="AL33" i="10"/>
  <c r="AL31" i="10"/>
  <c r="AW515" i="4"/>
  <c r="AW514" i="4"/>
  <c r="AK272" i="11"/>
  <c r="AN32" i="10"/>
  <c r="AX513" i="4"/>
  <c r="AD401" i="4"/>
  <c r="R269" i="11"/>
  <c r="F125" i="2"/>
  <c r="AD402" i="4"/>
  <c r="S26" i="10"/>
  <c r="U25" i="10"/>
  <c r="AE400" i="4"/>
  <c r="AP261" i="4"/>
  <c r="AO261" i="4"/>
  <c r="AP277" i="4"/>
  <c r="C95" i="10"/>
  <c r="J332" i="4"/>
  <c r="J343" i="4"/>
  <c r="AM261" i="4"/>
  <c r="AM277" i="4"/>
  <c r="AN277" i="4"/>
  <c r="G70" i="4"/>
  <c r="G71" i="4"/>
  <c r="AQ267" i="4"/>
  <c r="AQ276" i="4"/>
  <c r="M327" i="4"/>
  <c r="I321" i="4"/>
  <c r="AN366" i="4"/>
  <c r="AK393" i="4"/>
  <c r="O329" i="4"/>
  <c r="AN377" i="4"/>
  <c r="M311" i="4"/>
  <c r="AP367" i="4"/>
  <c r="AP368" i="4"/>
  <c r="N328" i="4"/>
  <c r="AP389" i="4"/>
  <c r="AC26" i="11"/>
  <c r="AC25" i="11"/>
  <c r="H36" i="4"/>
  <c r="H37" i="4"/>
  <c r="N338" i="4"/>
  <c r="I40" i="4"/>
  <c r="I41" i="4"/>
  <c r="AW225" i="4"/>
  <c r="AK17" i="11"/>
  <c r="Y157" i="4"/>
  <c r="M13" i="11"/>
  <c r="F34" i="4"/>
  <c r="F35" i="4"/>
  <c r="AO388" i="4"/>
  <c r="AO378" i="4"/>
  <c r="L336" i="4"/>
  <c r="BW18" i="4"/>
  <c r="L309" i="4"/>
  <c r="P314" i="4"/>
  <c r="P339" i="4"/>
  <c r="N310" i="4"/>
  <c r="N311" i="4"/>
  <c r="M308" i="4"/>
  <c r="M336" i="4"/>
  <c r="L72" i="4"/>
  <c r="L73" i="4"/>
  <c r="I66" i="4"/>
  <c r="I67" i="4"/>
  <c r="G34" i="4"/>
  <c r="G35" i="4"/>
  <c r="J40" i="4"/>
  <c r="J41" i="4"/>
  <c r="K70" i="4"/>
  <c r="K71" i="4"/>
  <c r="H72" i="4"/>
  <c r="H73" i="4"/>
  <c r="I36" i="4"/>
  <c r="I37" i="4"/>
  <c r="AQ369" i="4"/>
  <c r="AQ389" i="4"/>
  <c r="F68" i="4"/>
  <c r="F69" i="4"/>
  <c r="AN363" i="4"/>
  <c r="AN364" i="4"/>
  <c r="M24" i="10"/>
  <c r="BW17" i="4"/>
  <c r="K40" i="4"/>
  <c r="K41" i="4"/>
  <c r="H34" i="4"/>
  <c r="H35" i="4"/>
  <c r="AN354" i="4"/>
  <c r="AR369" i="4"/>
  <c r="AR389" i="4"/>
  <c r="AN358" i="4"/>
  <c r="AM361" i="4"/>
  <c r="AM375" i="4"/>
  <c r="C54" i="10"/>
  <c r="N1702" i="4"/>
  <c r="C93" i="10"/>
  <c r="B25" i="1"/>
  <c r="P115" i="4"/>
  <c r="P99" i="4"/>
  <c r="P131" i="4"/>
  <c r="M303" i="4"/>
  <c r="M306" i="4"/>
  <c r="M335" i="4"/>
  <c r="M322" i="4"/>
  <c r="KF81" i="8"/>
  <c r="KF86" i="8"/>
  <c r="KF82" i="8"/>
  <c r="BI233" i="11"/>
  <c r="RW74" i="8"/>
  <c r="RW84" i="8"/>
  <c r="RW73" i="8"/>
  <c r="RW83" i="8"/>
  <c r="TK75" i="8"/>
  <c r="TK85" i="8"/>
  <c r="EH63" i="8"/>
  <c r="EG65" i="8"/>
  <c r="EG64" i="8"/>
  <c r="AW35" i="8"/>
  <c r="AV36" i="8"/>
  <c r="AV37" i="8"/>
  <c r="GX2" i="7"/>
  <c r="GX140" i="7"/>
  <c r="GX150" i="7"/>
  <c r="GW38" i="7"/>
  <c r="DA23" i="7"/>
  <c r="H56" i="4"/>
  <c r="H57" i="4"/>
  <c r="G54" i="4"/>
  <c r="G55" i="4"/>
  <c r="E50" i="4"/>
  <c r="E51" i="4"/>
  <c r="F52" i="4"/>
  <c r="F53" i="4"/>
  <c r="J54" i="4"/>
  <c r="J55" i="4"/>
  <c r="H50" i="4"/>
  <c r="K56" i="4"/>
  <c r="K57" i="4"/>
  <c r="I52" i="4"/>
  <c r="I53" i="4"/>
  <c r="N54" i="4"/>
  <c r="N55" i="4"/>
  <c r="O56" i="4"/>
  <c r="O57" i="4"/>
  <c r="L50" i="4"/>
  <c r="M52" i="4"/>
  <c r="M53" i="4"/>
  <c r="K51" i="4"/>
  <c r="J52" i="4"/>
  <c r="I50" i="4"/>
  <c r="L56" i="4"/>
  <c r="L57" i="4"/>
  <c r="K54" i="4"/>
  <c r="K55" i="4"/>
  <c r="H52" i="4"/>
  <c r="H53" i="4"/>
  <c r="G50" i="4"/>
  <c r="I54" i="4"/>
  <c r="I55" i="4"/>
  <c r="J56" i="4"/>
  <c r="J57" i="4"/>
  <c r="E9" i="1"/>
  <c r="E8" i="1"/>
  <c r="C26" i="4"/>
  <c r="C63" i="4"/>
  <c r="R178" i="4"/>
  <c r="AX622" i="4"/>
  <c r="G11" i="1"/>
  <c r="Z621" i="4"/>
  <c r="AA639" i="4"/>
  <c r="C10" i="1"/>
  <c r="G9" i="1"/>
  <c r="AQ260" i="4"/>
  <c r="C130" i="4"/>
  <c r="C133" i="4"/>
  <c r="C134" i="4"/>
  <c r="C143" i="4"/>
  <c r="G36" i="4"/>
  <c r="G37" i="4"/>
  <c r="I72" i="4"/>
  <c r="I73" i="4"/>
  <c r="AR986" i="4"/>
  <c r="AQ958" i="4"/>
  <c r="AR998" i="4"/>
  <c r="AQ990" i="4"/>
  <c r="AR966" i="4"/>
  <c r="AR954" i="4"/>
  <c r="AR906" i="4"/>
  <c r="AQ898" i="4"/>
  <c r="AR894" i="4"/>
  <c r="F66" i="4"/>
  <c r="F67" i="4"/>
  <c r="H70" i="4"/>
  <c r="H71" i="4"/>
  <c r="G110" i="4"/>
  <c r="R193" i="4"/>
  <c r="G111" i="4"/>
  <c r="GV149" i="8"/>
  <c r="GU151" i="8"/>
  <c r="GU150" i="8"/>
  <c r="HS18" i="8"/>
  <c r="HR20" i="8"/>
  <c r="HR19" i="8"/>
  <c r="FB131" i="7"/>
  <c r="AY167" i="10"/>
  <c r="FA131" i="7"/>
  <c r="AX167" i="10"/>
  <c r="ER131" i="7"/>
  <c r="AO167" i="10"/>
  <c r="EQ131" i="7"/>
  <c r="AN167" i="10"/>
  <c r="EP131" i="7"/>
  <c r="AM167" i="10"/>
  <c r="ES131" i="7"/>
  <c r="AP167" i="10"/>
  <c r="EW131" i="7"/>
  <c r="AT167" i="10"/>
  <c r="ET131" i="7"/>
  <c r="AQ167" i="10"/>
  <c r="EZ133" i="7"/>
  <c r="AV300" i="11"/>
  <c r="J111" i="4"/>
  <c r="G127" i="4"/>
  <c r="Q169" i="4"/>
  <c r="Q178" i="4"/>
  <c r="G126" i="4"/>
  <c r="I142" i="4"/>
  <c r="C114" i="4"/>
  <c r="E121" i="4"/>
  <c r="E122" i="4"/>
  <c r="E127" i="4"/>
  <c r="J126" i="4"/>
  <c r="J142" i="4"/>
  <c r="AR251" i="4"/>
  <c r="K332" i="4"/>
  <c r="AZ47" i="7"/>
  <c r="AY50" i="7"/>
  <c r="J110" i="4"/>
  <c r="H143" i="4"/>
  <c r="AS253" i="4"/>
  <c r="AS254" i="4"/>
  <c r="AQ252" i="4"/>
  <c r="AQ261" i="4"/>
  <c r="T184" i="4"/>
  <c r="T185" i="4"/>
  <c r="T194" i="4"/>
  <c r="J143" i="4"/>
  <c r="J72" i="4"/>
  <c r="J73" i="4"/>
  <c r="H127" i="4"/>
  <c r="J118" i="4"/>
  <c r="J127" i="4"/>
  <c r="CE306" i="6"/>
  <c r="BJ1139" i="4"/>
  <c r="AT241" i="4"/>
  <c r="AT242" i="4"/>
  <c r="U186" i="4"/>
  <c r="U187" i="4"/>
  <c r="S178" i="4"/>
  <c r="I140" i="4"/>
  <c r="I143" i="4"/>
  <c r="I110" i="4"/>
  <c r="AU257" i="4"/>
  <c r="AU258" i="4"/>
  <c r="AO244" i="4"/>
  <c r="AP260" i="4"/>
  <c r="H142" i="4"/>
  <c r="H126" i="4"/>
  <c r="I70" i="4"/>
  <c r="I71" i="4"/>
  <c r="G66" i="4"/>
  <c r="G67" i="4"/>
  <c r="C98" i="4"/>
  <c r="D103" i="4"/>
  <c r="D110" i="4"/>
  <c r="K342" i="4"/>
  <c r="H110" i="4"/>
  <c r="AT271" i="4"/>
  <c r="AT272" i="4"/>
  <c r="H40" i="4"/>
  <c r="H41" i="4"/>
  <c r="H111" i="4"/>
  <c r="AU273" i="4"/>
  <c r="AU274" i="4"/>
  <c r="G38" i="4"/>
  <c r="G39" i="4"/>
  <c r="I68" i="4"/>
  <c r="I69" i="4"/>
  <c r="AO353" i="4"/>
  <c r="AO366" i="4"/>
  <c r="AO377" i="4"/>
  <c r="AU890" i="4"/>
  <c r="T168" i="4"/>
  <c r="T169" i="4"/>
  <c r="K343" i="4"/>
  <c r="F36" i="4"/>
  <c r="F37" i="4"/>
  <c r="G142" i="4"/>
  <c r="AS269" i="4"/>
  <c r="AS270" i="4"/>
  <c r="U170" i="4"/>
  <c r="U171" i="4"/>
  <c r="AT273" i="4"/>
  <c r="H66" i="4"/>
  <c r="H67" i="4"/>
  <c r="R209" i="4"/>
  <c r="V188" i="4"/>
  <c r="V189" i="4"/>
  <c r="W174" i="4"/>
  <c r="W175" i="4"/>
  <c r="AO260" i="4"/>
  <c r="J70" i="4"/>
  <c r="J71" i="4"/>
  <c r="R177" i="4"/>
  <c r="S194" i="4"/>
  <c r="AV227" i="4"/>
  <c r="AV230" i="4"/>
  <c r="AV264" i="4"/>
  <c r="S209" i="4"/>
  <c r="U165" i="4"/>
  <c r="V170" i="4"/>
  <c r="V171" i="4"/>
  <c r="AR237" i="4"/>
  <c r="AR238" i="4"/>
  <c r="AS271" i="4"/>
  <c r="AR269" i="4"/>
  <c r="N302" i="4"/>
  <c r="O313" i="4"/>
  <c r="O338" i="4"/>
  <c r="J36" i="4"/>
  <c r="J37" i="4"/>
  <c r="K38" i="4"/>
  <c r="K39" i="4"/>
  <c r="I34" i="4"/>
  <c r="I35" i="4"/>
  <c r="L40" i="4"/>
  <c r="L41" i="4"/>
  <c r="AW224" i="4"/>
  <c r="Y161" i="4"/>
  <c r="AP244" i="4"/>
  <c r="V200" i="4"/>
  <c r="V201" i="4"/>
  <c r="X204" i="4"/>
  <c r="X205" i="4"/>
  <c r="W202" i="4"/>
  <c r="W203" i="4"/>
  <c r="T202" i="4"/>
  <c r="T203" i="4"/>
  <c r="T210" i="4"/>
  <c r="T170" i="4"/>
  <c r="T171" i="4"/>
  <c r="P820" i="4"/>
  <c r="Q1311" i="4"/>
  <c r="S177" i="4"/>
  <c r="AQ235" i="4"/>
  <c r="AQ244" i="4"/>
  <c r="AT232" i="4"/>
  <c r="AW241" i="4"/>
  <c r="AW242" i="4"/>
  <c r="S193" i="4"/>
  <c r="V181" i="4"/>
  <c r="Y190" i="4"/>
  <c r="Y191" i="4"/>
  <c r="AT248" i="4"/>
  <c r="AT251" i="4"/>
  <c r="AT252" i="4"/>
  <c r="Y206" i="4"/>
  <c r="Y207" i="4"/>
  <c r="AU227" i="4"/>
  <c r="AU230" i="4"/>
  <c r="AU232" i="4"/>
  <c r="V165" i="4"/>
  <c r="Y174" i="4"/>
  <c r="Y175" i="4"/>
  <c r="U172" i="4"/>
  <c r="U173" i="4"/>
  <c r="V174" i="4"/>
  <c r="V175" i="4"/>
  <c r="S210" i="4"/>
  <c r="U181" i="4"/>
  <c r="U184" i="4"/>
  <c r="U204" i="4"/>
  <c r="U205" i="4"/>
  <c r="V206" i="4"/>
  <c r="V207" i="4"/>
  <c r="V709" i="4"/>
  <c r="V708" i="4"/>
  <c r="V706" i="4"/>
  <c r="V707" i="4"/>
  <c r="U708" i="4"/>
  <c r="U709" i="4"/>
  <c r="U707" i="4"/>
  <c r="U706" i="4"/>
  <c r="AH637" i="4"/>
  <c r="AE637" i="4"/>
  <c r="AL637" i="4"/>
  <c r="AK638" i="4"/>
  <c r="AF638" i="4"/>
  <c r="AG637" i="4"/>
  <c r="AB637" i="4"/>
  <c r="U637" i="4"/>
  <c r="AJ637" i="4"/>
  <c r="AD637" i="4"/>
  <c r="AF637" i="4"/>
  <c r="AC638" i="4"/>
  <c r="P638" i="4"/>
  <c r="AK637" i="4"/>
  <c r="AC637" i="4"/>
  <c r="AI637" i="4"/>
  <c r="AM637" i="4"/>
  <c r="AE638" i="4"/>
  <c r="AG638" i="4"/>
  <c r="P637" i="4"/>
  <c r="AW226" i="4"/>
  <c r="Y158" i="4"/>
  <c r="AW228" i="4"/>
  <c r="Y159" i="4"/>
  <c r="AU271" i="4"/>
  <c r="AU272" i="4"/>
  <c r="X160" i="4"/>
  <c r="X163" i="4"/>
  <c r="X181" i="4"/>
  <c r="Y186" i="4"/>
  <c r="Y187" i="4"/>
  <c r="AV273" i="4"/>
  <c r="AV274" i="4"/>
  <c r="AS267" i="4"/>
  <c r="AS268" i="4"/>
  <c r="AS248" i="4"/>
  <c r="AS232" i="4"/>
  <c r="AV241" i="4"/>
  <c r="AV242" i="4"/>
  <c r="AX223" i="4"/>
  <c r="AX581" i="4"/>
  <c r="AV583" i="4"/>
  <c r="Z156" i="4"/>
  <c r="Z569" i="4"/>
  <c r="Y570" i="4"/>
  <c r="AW579" i="4"/>
  <c r="AW580" i="4"/>
  <c r="AX583" i="4"/>
  <c r="Y567" i="4"/>
  <c r="Z570" i="4"/>
  <c r="Y568" i="4"/>
  <c r="Z571" i="4"/>
  <c r="W572" i="4"/>
  <c r="X570" i="4"/>
  <c r="AV584" i="4"/>
  <c r="AW582" i="4"/>
  <c r="W160" i="4"/>
  <c r="W163" i="4"/>
  <c r="AU584" i="4"/>
  <c r="X571" i="4"/>
  <c r="N320" i="4"/>
  <c r="AP351" i="4"/>
  <c r="AP352" i="4"/>
  <c r="AO356" i="4"/>
  <c r="AC24" i="11"/>
  <c r="AR268" i="4"/>
  <c r="O300" i="4"/>
  <c r="O301" i="4"/>
  <c r="AW273" i="4"/>
  <c r="AW274" i="4"/>
  <c r="AT267" i="4"/>
  <c r="AV271" i="4"/>
  <c r="AV272" i="4"/>
  <c r="AU269" i="4"/>
  <c r="AU270" i="4"/>
  <c r="BW82" i="4"/>
  <c r="BW81" i="4"/>
  <c r="P88" i="4"/>
  <c r="Q88" i="4"/>
  <c r="R88" i="4"/>
  <c r="S88" i="4"/>
  <c r="T88" i="4"/>
  <c r="U88" i="4"/>
  <c r="V88" i="4"/>
  <c r="W88" i="4"/>
  <c r="X88" i="4"/>
  <c r="Y88" i="4"/>
  <c r="Z88" i="4"/>
  <c r="W204" i="4"/>
  <c r="W205" i="4"/>
  <c r="X206" i="4"/>
  <c r="X207" i="4"/>
  <c r="U200" i="4"/>
  <c r="V202" i="4"/>
  <c r="AR236" i="4"/>
  <c r="G40" i="4"/>
  <c r="G41" i="4"/>
  <c r="F38" i="4"/>
  <c r="F39" i="4"/>
  <c r="D66" i="4"/>
  <c r="D67" i="4"/>
  <c r="E36" i="4"/>
  <c r="E37" i="4"/>
  <c r="F70" i="4"/>
  <c r="F71" i="4"/>
  <c r="E68" i="4"/>
  <c r="E69" i="4"/>
  <c r="BA85" i="6"/>
  <c r="AB198" i="4"/>
  <c r="BY93" i="6"/>
  <c r="AZ249" i="4"/>
  <c r="BY94" i="6"/>
  <c r="AZ265" i="4"/>
  <c r="BA84" i="6"/>
  <c r="AC182" i="4"/>
  <c r="BY92" i="6"/>
  <c r="AZ233" i="4"/>
  <c r="AA1625" i="4"/>
  <c r="BA83" i="6"/>
  <c r="AB166" i="4"/>
  <c r="AN439" i="4"/>
  <c r="BE485" i="4"/>
  <c r="BE499" i="4"/>
  <c r="AZ492" i="4"/>
  <c r="AZ505" i="4"/>
  <c r="AZ506" i="4"/>
  <c r="AR408" i="4"/>
  <c r="F32" i="1"/>
  <c r="AQ411" i="4"/>
  <c r="AQ422" i="4"/>
  <c r="AQ433" i="4"/>
  <c r="AQ444" i="4"/>
  <c r="AR424" i="4"/>
  <c r="AR445" i="4"/>
  <c r="AR434" i="4"/>
  <c r="BC472" i="4"/>
  <c r="BC497" i="4"/>
  <c r="BC483" i="4"/>
  <c r="BB470" i="4"/>
  <c r="BB496" i="4"/>
  <c r="BB482" i="4"/>
  <c r="AQ350" i="4"/>
  <c r="AR347" i="4"/>
  <c r="BF475" i="4"/>
  <c r="BD471" i="4"/>
  <c r="BB467" i="4"/>
  <c r="BC469" i="4"/>
  <c r="BE473" i="4"/>
  <c r="BB462" i="4"/>
  <c r="BB463" i="4"/>
  <c r="AP27" i="11"/>
  <c r="AS446" i="4"/>
  <c r="AS435" i="4"/>
  <c r="AM439" i="4"/>
  <c r="BA468" i="4"/>
  <c r="BA478" i="4"/>
  <c r="BA495" i="4"/>
  <c r="BA501" i="4"/>
  <c r="AO15" i="12"/>
  <c r="BA481" i="4"/>
  <c r="BA487" i="4"/>
  <c r="BA477" i="4"/>
  <c r="Q296" i="4"/>
  <c r="P299" i="4"/>
  <c r="B29" i="1"/>
  <c r="BD457" i="4"/>
  <c r="BC460" i="4"/>
  <c r="AP420" i="4"/>
  <c r="AP432" i="4"/>
  <c r="AP443" i="4"/>
  <c r="BD474" i="4"/>
  <c r="BD498" i="4"/>
  <c r="BD484" i="4"/>
  <c r="BW215" i="4"/>
  <c r="AS423" i="4"/>
  <c r="AT425" i="4"/>
  <c r="AP417" i="4"/>
  <c r="AR421" i="4"/>
  <c r="AQ419" i="4"/>
  <c r="AP413" i="4"/>
  <c r="AP414" i="4"/>
  <c r="AO418" i="4"/>
  <c r="AO427" i="4"/>
  <c r="AO442" i="4"/>
  <c r="AO431" i="4"/>
  <c r="AO437" i="4"/>
  <c r="M98" i="4"/>
  <c r="N103" i="4"/>
  <c r="N104" i="4"/>
  <c r="M130" i="4"/>
  <c r="M133" i="4"/>
  <c r="N93" i="4"/>
  <c r="N96" i="4"/>
  <c r="O121" i="4"/>
  <c r="O122" i="4"/>
  <c r="N119" i="4"/>
  <c r="N120" i="4"/>
  <c r="P123" i="4"/>
  <c r="P124" i="4"/>
  <c r="M117" i="4"/>
  <c r="K118" i="4"/>
  <c r="K127" i="4"/>
  <c r="K126" i="4"/>
  <c r="M103" i="4"/>
  <c r="M104" i="4"/>
  <c r="O107" i="4"/>
  <c r="O108" i="4"/>
  <c r="N105" i="4"/>
  <c r="N106" i="4"/>
  <c r="L101" i="4"/>
  <c r="N121" i="4"/>
  <c r="N122" i="4"/>
  <c r="L117" i="4"/>
  <c r="M119" i="4"/>
  <c r="M120" i="4"/>
  <c r="O123" i="4"/>
  <c r="O124" i="4"/>
  <c r="K102" i="4"/>
  <c r="K111" i="4"/>
  <c r="K110" i="4"/>
  <c r="K142" i="4"/>
  <c r="K134" i="4"/>
  <c r="K143" i="4"/>
  <c r="N137" i="4"/>
  <c r="N138" i="4"/>
  <c r="L133" i="4"/>
  <c r="M135" i="4"/>
  <c r="M136" i="4"/>
  <c r="O139" i="4"/>
  <c r="O140" i="4"/>
  <c r="BA48" i="4"/>
  <c r="BA64" i="4"/>
  <c r="BA31" i="4"/>
  <c r="BJ64" i="4"/>
  <c r="BJ31" i="4"/>
  <c r="BJ48" i="4"/>
  <c r="BC64" i="4"/>
  <c r="BC31" i="4"/>
  <c r="BC48" i="4"/>
  <c r="BF64" i="4"/>
  <c r="BF31" i="4"/>
  <c r="BF48" i="4"/>
  <c r="AY31" i="4"/>
  <c r="AY48" i="4"/>
  <c r="AY64" i="4"/>
  <c r="BI48" i="4"/>
  <c r="BI64" i="4"/>
  <c r="BI31" i="4"/>
  <c r="BB64" i="4"/>
  <c r="BB31" i="4"/>
  <c r="BB48" i="4"/>
  <c r="BE48" i="4"/>
  <c r="BE64" i="4"/>
  <c r="BE31" i="4"/>
  <c r="BG31" i="4"/>
  <c r="BG64" i="4"/>
  <c r="BG48" i="4"/>
  <c r="BH31" i="4"/>
  <c r="BH48" i="4"/>
  <c r="BH64" i="4"/>
  <c r="AZ31" i="4"/>
  <c r="AZ48" i="4"/>
  <c r="AZ64" i="4"/>
  <c r="BD31" i="4"/>
  <c r="BD48" i="4"/>
  <c r="BD64" i="4"/>
  <c r="G69" i="4"/>
  <c r="E35" i="4"/>
  <c r="E67" i="4"/>
  <c r="H39" i="4"/>
  <c r="N23" i="4"/>
  <c r="N26" i="4"/>
  <c r="N47" i="4"/>
  <c r="M23" i="4"/>
  <c r="M26" i="4"/>
  <c r="M47" i="4"/>
  <c r="L36" i="4"/>
  <c r="L37" i="4"/>
  <c r="N40" i="4"/>
  <c r="M38" i="4"/>
  <c r="M39" i="4"/>
  <c r="K34" i="4"/>
  <c r="BW11" i="4"/>
  <c r="J67" i="4"/>
  <c r="L30" i="4"/>
  <c r="L63" i="4"/>
  <c r="N72" i="4"/>
  <c r="M70" i="4"/>
  <c r="M71" i="4"/>
  <c r="K66" i="4"/>
  <c r="L68" i="4"/>
  <c r="L69" i="4"/>
  <c r="J35" i="4"/>
  <c r="BK162" i="10"/>
  <c r="BJ160" i="10"/>
  <c r="BB159" i="10"/>
  <c r="BA157" i="10"/>
  <c r="BL2" i="7"/>
  <c r="BM66" i="7"/>
  <c r="BM38" i="7"/>
  <c r="BF156" i="10"/>
  <c r="BE154" i="10"/>
  <c r="AR640" i="4"/>
  <c r="EZ106" i="7"/>
  <c r="AK19" i="11"/>
  <c r="AK20" i="11"/>
  <c r="AK18" i="11"/>
  <c r="D9" i="2"/>
  <c r="M15" i="11"/>
  <c r="M16" i="11"/>
  <c r="M14" i="11"/>
  <c r="N1719" i="4"/>
  <c r="N1722" i="4"/>
  <c r="Y1703" i="4"/>
  <c r="U1703" i="4"/>
  <c r="Q1703" i="4"/>
  <c r="X1703" i="4"/>
  <c r="T1703" i="4"/>
  <c r="P1703" i="4"/>
  <c r="W1703" i="4"/>
  <c r="S1703" i="4"/>
  <c r="O1703" i="4"/>
  <c r="Z1703" i="4"/>
  <c r="V1703" i="4"/>
  <c r="R1703" i="4"/>
  <c r="C53" i="10"/>
  <c r="BI85" i="10"/>
  <c r="BJ86" i="10"/>
  <c r="MB184" i="8"/>
  <c r="MA186" i="8"/>
  <c r="MA185" i="8"/>
  <c r="U644" i="4"/>
  <c r="BB102" i="14"/>
  <c r="Z1626" i="4"/>
  <c r="O1626" i="4"/>
  <c r="T1626" i="4"/>
  <c r="AB1690" i="4"/>
  <c r="AC1690" i="4"/>
  <c r="T1690" i="4"/>
  <c r="AE1690" i="4"/>
  <c r="AD1691" i="4"/>
  <c r="AR1691" i="4"/>
  <c r="AW1691" i="4"/>
  <c r="AT1691" i="4"/>
  <c r="AE1691" i="4"/>
  <c r="AF1690" i="4"/>
  <c r="AG1690" i="4"/>
  <c r="AS1691" i="4"/>
  <c r="AO1691" i="4"/>
  <c r="AU1691" i="4"/>
  <c r="AJ1691" i="4"/>
  <c r="AH1690" i="4"/>
  <c r="AJ1690" i="4"/>
  <c r="AI1690" i="4"/>
  <c r="AK1690" i="4"/>
  <c r="AL1690" i="4"/>
  <c r="AF1691" i="4"/>
  <c r="AM1691" i="4"/>
  <c r="AQ1691" i="4"/>
  <c r="AP1691" i="4"/>
  <c r="AA1690" i="4"/>
  <c r="AL55" i="12"/>
  <c r="AL237" i="11"/>
  <c r="G172" i="2"/>
  <c r="AD1690" i="4"/>
  <c r="AN1691" i="4"/>
  <c r="AX1691" i="4"/>
  <c r="AB1691" i="4"/>
  <c r="AV1691" i="4"/>
  <c r="AX1686" i="4"/>
  <c r="AL238" i="11"/>
  <c r="AL56" i="12"/>
  <c r="AL236" i="11"/>
  <c r="T642" i="4"/>
  <c r="Y649" i="4"/>
  <c r="W642" i="4"/>
  <c r="S642" i="4"/>
  <c r="Z644" i="4"/>
  <c r="R644" i="4"/>
  <c r="Y644" i="4"/>
  <c r="R642" i="4"/>
  <c r="O644" i="4"/>
  <c r="AN641" i="4"/>
  <c r="Q642" i="4"/>
  <c r="Z642" i="4"/>
  <c r="R647" i="4"/>
  <c r="O649" i="4"/>
  <c r="O647" i="4"/>
  <c r="V647" i="4"/>
  <c r="U647" i="4"/>
  <c r="Y642" i="4"/>
  <c r="Q647" i="4"/>
  <c r="Z647" i="4"/>
  <c r="S647" i="4"/>
  <c r="X642" i="4"/>
  <c r="V642" i="4"/>
  <c r="Y647" i="4"/>
  <c r="X647" i="4"/>
  <c r="S644" i="4"/>
  <c r="X644" i="4"/>
  <c r="V644" i="4"/>
  <c r="P647" i="4"/>
  <c r="W644" i="4"/>
  <c r="W647" i="4"/>
  <c r="Z270" i="11"/>
  <c r="G127" i="2"/>
  <c r="D10" i="2"/>
  <c r="BK28" i="12"/>
  <c r="BE97" i="14"/>
  <c r="BD17" i="14"/>
  <c r="BD109" i="14"/>
  <c r="BA105" i="14"/>
  <c r="BD19" i="14"/>
  <c r="BD111" i="14"/>
  <c r="AY124" i="14"/>
  <c r="BD117" i="14"/>
  <c r="BD114" i="14"/>
  <c r="BC15" i="14"/>
  <c r="BC107" i="14"/>
  <c r="AZ125" i="14"/>
  <c r="BD152" i="14"/>
  <c r="BD141" i="14"/>
  <c r="BD148" i="14"/>
  <c r="BD146" i="14"/>
  <c r="BD139" i="14"/>
  <c r="BD145" i="14"/>
  <c r="BD143" i="14"/>
  <c r="BD137" i="14"/>
  <c r="BD193" i="14"/>
  <c r="H9" i="1"/>
  <c r="F8" i="1"/>
  <c r="BD77" i="14"/>
  <c r="BD47" i="14"/>
  <c r="BE51" i="14"/>
  <c r="BE49" i="14"/>
  <c r="BC195" i="14"/>
  <c r="BE81" i="14"/>
  <c r="BE79" i="14"/>
  <c r="BB297" i="14"/>
  <c r="FD101" i="7"/>
  <c r="FC104" i="7"/>
  <c r="O1320" i="4"/>
  <c r="AJ78" i="10"/>
  <c r="AI76" i="10"/>
  <c r="BH75" i="10"/>
  <c r="BG73" i="10"/>
  <c r="AX60" i="10"/>
  <c r="AX65" i="10"/>
  <c r="JS49" i="8"/>
  <c r="AV91" i="11"/>
  <c r="BJ74" i="10"/>
  <c r="AX71" i="10"/>
  <c r="AW68" i="10"/>
  <c r="AU69" i="10"/>
  <c r="AT67" i="10"/>
  <c r="C34" i="10"/>
  <c r="O1313" i="4"/>
  <c r="U821" i="4"/>
  <c r="U820" i="4"/>
  <c r="V1311" i="4"/>
  <c r="U1314" i="4"/>
  <c r="T822" i="4"/>
  <c r="T820" i="4"/>
  <c r="U1311" i="4"/>
  <c r="T1311" i="4"/>
  <c r="V821" i="4"/>
  <c r="V1314" i="4"/>
  <c r="R823" i="4"/>
  <c r="S1311" i="4"/>
  <c r="L335" i="4"/>
  <c r="L340" i="4"/>
  <c r="L343" i="4"/>
  <c r="L307" i="4"/>
  <c r="L318" i="4"/>
  <c r="L317" i="4"/>
  <c r="L332" i="4"/>
  <c r="AS927" i="4"/>
  <c r="BA490" i="4"/>
  <c r="BA489" i="4"/>
  <c r="AM380" i="4"/>
  <c r="BL167" i="10"/>
  <c r="BB141" i="10"/>
  <c r="BA139" i="10"/>
  <c r="AV153" i="10"/>
  <c r="AU151" i="10"/>
  <c r="AW100" i="12"/>
  <c r="AW96" i="12"/>
  <c r="AW150" i="10"/>
  <c r="AV148" i="10"/>
  <c r="AX168" i="10"/>
  <c r="FB99" i="7"/>
  <c r="FA106" i="7"/>
  <c r="AV301" i="11"/>
  <c r="AL392" i="4"/>
  <c r="BA503" i="4"/>
  <c r="BA464" i="4"/>
  <c r="AL393" i="4"/>
  <c r="AM33" i="10"/>
  <c r="AX514" i="4"/>
  <c r="AL272" i="11"/>
  <c r="I128" i="2"/>
  <c r="AX515" i="4"/>
  <c r="AO32" i="10"/>
  <c r="AY513" i="4"/>
  <c r="AC29" i="10"/>
  <c r="AM509" i="4"/>
  <c r="T26" i="10"/>
  <c r="AE401" i="4"/>
  <c r="S269" i="11"/>
  <c r="AE402" i="4"/>
  <c r="V25" i="10"/>
  <c r="AF400" i="4"/>
  <c r="AP378" i="4"/>
  <c r="AP388" i="4"/>
  <c r="AR252" i="4"/>
  <c r="AR261" i="4"/>
  <c r="AR270" i="4"/>
  <c r="AR277" i="4"/>
  <c r="AT274" i="4"/>
  <c r="AQ268" i="4"/>
  <c r="AS251" i="4"/>
  <c r="AS260" i="4"/>
  <c r="AS272" i="4"/>
  <c r="AS277" i="4"/>
  <c r="AM385" i="4"/>
  <c r="AM390" i="4"/>
  <c r="AM362" i="4"/>
  <c r="AM372" i="4"/>
  <c r="AM357" i="4"/>
  <c r="AM371" i="4"/>
  <c r="I44" i="4"/>
  <c r="AN386" i="4"/>
  <c r="AN361" i="4"/>
  <c r="AN375" i="4"/>
  <c r="M309" i="4"/>
  <c r="AP365" i="4"/>
  <c r="AP366" i="4"/>
  <c r="N308" i="4"/>
  <c r="N336" i="4"/>
  <c r="AQ367" i="4"/>
  <c r="AQ388" i="4"/>
  <c r="AQ379" i="4"/>
  <c r="M326" i="4"/>
  <c r="AO363" i="4"/>
  <c r="AO376" i="4"/>
  <c r="AD26" i="11"/>
  <c r="AD25" i="11"/>
  <c r="Q314" i="4"/>
  <c r="Q329" i="4"/>
  <c r="AN376" i="4"/>
  <c r="N337" i="4"/>
  <c r="Z161" i="4"/>
  <c r="N13" i="11"/>
  <c r="AX228" i="4"/>
  <c r="AL17" i="11"/>
  <c r="N327" i="4"/>
  <c r="P329" i="4"/>
  <c r="M340" i="4"/>
  <c r="C142" i="4"/>
  <c r="O310" i="4"/>
  <c r="O327" i="4"/>
  <c r="P312" i="4"/>
  <c r="P338" i="4"/>
  <c r="AO354" i="4"/>
  <c r="AQ365" i="4"/>
  <c r="AQ387" i="4"/>
  <c r="AO358" i="4"/>
  <c r="N24" i="10"/>
  <c r="Q115" i="4"/>
  <c r="Q99" i="4"/>
  <c r="Q131" i="4"/>
  <c r="F72" i="4"/>
  <c r="F73" i="4"/>
  <c r="F76" i="4"/>
  <c r="N303" i="4"/>
  <c r="P310" i="4"/>
  <c r="N322" i="4"/>
  <c r="C96" i="10"/>
  <c r="C5" i="10"/>
  <c r="B129" i="12"/>
  <c r="C124" i="12"/>
  <c r="KG81" i="8"/>
  <c r="KG86" i="8"/>
  <c r="KG82" i="8"/>
  <c r="BJ233" i="11"/>
  <c r="RX73" i="8"/>
  <c r="RX83" i="8"/>
  <c r="TL75" i="8"/>
  <c r="TL85" i="8"/>
  <c r="RX74" i="8"/>
  <c r="RX84" i="8"/>
  <c r="EI63" i="8"/>
  <c r="EH64" i="8"/>
  <c r="EH65" i="8"/>
  <c r="AX35" i="8"/>
  <c r="AW37" i="8"/>
  <c r="AW36" i="8"/>
  <c r="GY2" i="7"/>
  <c r="GY140" i="7"/>
  <c r="GY150" i="7"/>
  <c r="GX38" i="7"/>
  <c r="DB23" i="7"/>
  <c r="G59" i="4"/>
  <c r="G51" i="4"/>
  <c r="G60" i="4"/>
  <c r="I51" i="4"/>
  <c r="I60" i="4"/>
  <c r="I59" i="4"/>
  <c r="J53" i="4"/>
  <c r="J60" i="4"/>
  <c r="J59" i="4"/>
  <c r="L51" i="4"/>
  <c r="L59" i="4"/>
  <c r="N50" i="4"/>
  <c r="P54" i="4"/>
  <c r="P55" i="4"/>
  <c r="Q56" i="4"/>
  <c r="Q57" i="4"/>
  <c r="O52" i="4"/>
  <c r="O53" i="4"/>
  <c r="K59" i="4"/>
  <c r="H59" i="4"/>
  <c r="H51" i="4"/>
  <c r="H60" i="4"/>
  <c r="O54" i="4"/>
  <c r="O55" i="4"/>
  <c r="M50" i="4"/>
  <c r="P56" i="4"/>
  <c r="P57" i="4"/>
  <c r="N52" i="4"/>
  <c r="N53" i="4"/>
  <c r="C47" i="4"/>
  <c r="C30" i="4"/>
  <c r="F40" i="4"/>
  <c r="F41" i="4"/>
  <c r="F44" i="4"/>
  <c r="E126" i="4"/>
  <c r="F139" i="4"/>
  <c r="F140" i="4"/>
  <c r="F143" i="4"/>
  <c r="D135" i="4"/>
  <c r="D136" i="4"/>
  <c r="D143" i="4"/>
  <c r="E137" i="4"/>
  <c r="E138" i="4"/>
  <c r="E143" i="4"/>
  <c r="G8" i="1"/>
  <c r="I9" i="1"/>
  <c r="AY622" i="4"/>
  <c r="T193" i="4"/>
  <c r="AS954" i="4"/>
  <c r="AR990" i="4"/>
  <c r="AR958" i="4"/>
  <c r="G76" i="4"/>
  <c r="AS966" i="4"/>
  <c r="AS998" i="4"/>
  <c r="AS986" i="4"/>
  <c r="AR898" i="4"/>
  <c r="AS894" i="4"/>
  <c r="AS906" i="4"/>
  <c r="F123" i="4"/>
  <c r="F124" i="4"/>
  <c r="F127" i="4"/>
  <c r="C117" i="4"/>
  <c r="C118" i="4"/>
  <c r="C127" i="4"/>
  <c r="D119" i="4"/>
  <c r="D126" i="4"/>
  <c r="GW149" i="8"/>
  <c r="GV151" i="8"/>
  <c r="GV150" i="8"/>
  <c r="HT18" i="8"/>
  <c r="HS19" i="8"/>
  <c r="HS20" i="8"/>
  <c r="FB133" i="7"/>
  <c r="AX300" i="11"/>
  <c r="B136" i="7"/>
  <c r="FA133" i="7"/>
  <c r="AW300" i="11"/>
  <c r="AR260" i="4"/>
  <c r="D104" i="4"/>
  <c r="D111" i="4"/>
  <c r="BA47" i="7"/>
  <c r="AZ50" i="7"/>
  <c r="X174" i="4"/>
  <c r="X175" i="4"/>
  <c r="H76" i="4"/>
  <c r="W172" i="4"/>
  <c r="W173" i="4"/>
  <c r="CF306" i="6"/>
  <c r="BK1139" i="4"/>
  <c r="I76" i="4"/>
  <c r="H44" i="4"/>
  <c r="G75" i="4"/>
  <c r="U168" i="4"/>
  <c r="U169" i="4"/>
  <c r="U178" i="4"/>
  <c r="C101" i="4"/>
  <c r="C110" i="4"/>
  <c r="J43" i="4"/>
  <c r="AR244" i="4"/>
  <c r="J44" i="4"/>
  <c r="H43" i="4"/>
  <c r="H75" i="4"/>
  <c r="I75" i="4"/>
  <c r="E105" i="4"/>
  <c r="E106" i="4"/>
  <c r="E111" i="4"/>
  <c r="F107" i="4"/>
  <c r="F110" i="4"/>
  <c r="AR379" i="4"/>
  <c r="AP353" i="4"/>
  <c r="AV890" i="4"/>
  <c r="AR276" i="4"/>
  <c r="T177" i="4"/>
  <c r="W186" i="4"/>
  <c r="W187" i="4"/>
  <c r="T178" i="4"/>
  <c r="W170" i="4"/>
  <c r="W171" i="4"/>
  <c r="M317" i="4"/>
  <c r="AW227" i="4"/>
  <c r="AW230" i="4"/>
  <c r="AW264" i="4"/>
  <c r="AW267" i="4"/>
  <c r="J75" i="4"/>
  <c r="J76" i="4"/>
  <c r="AR245" i="4"/>
  <c r="AY273" i="4"/>
  <c r="AY274" i="4"/>
  <c r="AX271" i="4"/>
  <c r="AX272" i="4"/>
  <c r="I43" i="4"/>
  <c r="W188" i="4"/>
  <c r="W189" i="4"/>
  <c r="O302" i="4"/>
  <c r="M307" i="4"/>
  <c r="M325" i="4"/>
  <c r="AV239" i="4"/>
  <c r="AV240" i="4"/>
  <c r="AU237" i="4"/>
  <c r="AU238" i="4"/>
  <c r="X190" i="4"/>
  <c r="X191" i="4"/>
  <c r="AT235" i="4"/>
  <c r="AT236" i="4"/>
  <c r="V186" i="4"/>
  <c r="V187" i="4"/>
  <c r="AU255" i="4"/>
  <c r="E70" i="4"/>
  <c r="E71" i="4"/>
  <c r="E76" i="4"/>
  <c r="V168" i="4"/>
  <c r="V169" i="4"/>
  <c r="V178" i="4"/>
  <c r="AA190" i="4"/>
  <c r="AA191" i="4"/>
  <c r="T209" i="4"/>
  <c r="X172" i="4"/>
  <c r="X173" i="4"/>
  <c r="AU248" i="4"/>
  <c r="AU251" i="4"/>
  <c r="AS276" i="4"/>
  <c r="X188" i="4"/>
  <c r="X189" i="4"/>
  <c r="Q822" i="4"/>
  <c r="P823" i="4"/>
  <c r="S823" i="4"/>
  <c r="AU264" i="4"/>
  <c r="AQ236" i="4"/>
  <c r="AQ245" i="4"/>
  <c r="V184" i="4"/>
  <c r="V185" i="4"/>
  <c r="Y160" i="4"/>
  <c r="Y163" i="4"/>
  <c r="Y197" i="4"/>
  <c r="Z202" i="4"/>
  <c r="Z203" i="4"/>
  <c r="C66" i="4"/>
  <c r="D68" i="4"/>
  <c r="D69" i="4"/>
  <c r="D76" i="4"/>
  <c r="AW257" i="4"/>
  <c r="AW258" i="4"/>
  <c r="AW269" i="4"/>
  <c r="AW270" i="4"/>
  <c r="AV267" i="4"/>
  <c r="AV268" i="4"/>
  <c r="AV255" i="4"/>
  <c r="AV256" i="4"/>
  <c r="AV248" i="4"/>
  <c r="AW253" i="4"/>
  <c r="AW254" i="4"/>
  <c r="AV232" i="4"/>
  <c r="AX239" i="4"/>
  <c r="AX240" i="4"/>
  <c r="AU253" i="4"/>
  <c r="AU254" i="4"/>
  <c r="W706" i="4"/>
  <c r="W709" i="4"/>
  <c r="W708" i="4"/>
  <c r="W707" i="4"/>
  <c r="AX226" i="4"/>
  <c r="AX225" i="4"/>
  <c r="AX224" i="4"/>
  <c r="AN637" i="4"/>
  <c r="AN638" i="4"/>
  <c r="AS235" i="4"/>
  <c r="AS236" i="4"/>
  <c r="AS245" i="4"/>
  <c r="Z158" i="4"/>
  <c r="Z188" i="4"/>
  <c r="Z189" i="4"/>
  <c r="Z157" i="4"/>
  <c r="X165" i="4"/>
  <c r="X168" i="4"/>
  <c r="X169" i="4"/>
  <c r="AT237" i="4"/>
  <c r="AT238" i="4"/>
  <c r="Z159" i="4"/>
  <c r="X197" i="4"/>
  <c r="Y202" i="4"/>
  <c r="Y203" i="4"/>
  <c r="AU239" i="4"/>
  <c r="AU240" i="4"/>
  <c r="X184" i="4"/>
  <c r="X185" i="4"/>
  <c r="AV257" i="4"/>
  <c r="AV258" i="4"/>
  <c r="AT253" i="4"/>
  <c r="AT254" i="4"/>
  <c r="AT261" i="4"/>
  <c r="AX582" i="4"/>
  <c r="AW584" i="4"/>
  <c r="Y572" i="4"/>
  <c r="Z568" i="4"/>
  <c r="Z567" i="4"/>
  <c r="AX579" i="4"/>
  <c r="AY582" i="4"/>
  <c r="AX580" i="4"/>
  <c r="AY583" i="4"/>
  <c r="W197" i="4"/>
  <c r="W165" i="4"/>
  <c r="W181" i="4"/>
  <c r="X572" i="4"/>
  <c r="O320" i="4"/>
  <c r="P300" i="4"/>
  <c r="P301" i="4"/>
  <c r="BW521" i="4"/>
  <c r="BK31" i="4"/>
  <c r="AP356" i="4"/>
  <c r="AD24" i="11"/>
  <c r="AQ351" i="4"/>
  <c r="AQ352" i="4"/>
  <c r="AT268" i="4"/>
  <c r="AT276" i="4"/>
  <c r="BK64" i="4"/>
  <c r="BK48" i="4"/>
  <c r="BW83" i="4"/>
  <c r="BW85" i="4"/>
  <c r="BW84" i="4"/>
  <c r="AU235" i="4"/>
  <c r="AX241" i="4"/>
  <c r="AX242" i="4"/>
  <c r="AV237" i="4"/>
  <c r="AV238" i="4"/>
  <c r="AW239" i="4"/>
  <c r="AW240" i="4"/>
  <c r="U209" i="4"/>
  <c r="U201" i="4"/>
  <c r="U210" i="4"/>
  <c r="U185" i="4"/>
  <c r="U194" i="4"/>
  <c r="U193" i="4"/>
  <c r="V203" i="4"/>
  <c r="V210" i="4"/>
  <c r="V209" i="4"/>
  <c r="G43" i="4"/>
  <c r="G44" i="4"/>
  <c r="BZ94" i="6"/>
  <c r="BA265" i="4"/>
  <c r="BB85" i="6"/>
  <c r="AC198" i="4"/>
  <c r="BB83" i="6"/>
  <c r="AC166" i="4"/>
  <c r="BB84" i="6"/>
  <c r="AD182" i="4"/>
  <c r="BZ93" i="6"/>
  <c r="BA249" i="4"/>
  <c r="BZ92" i="6"/>
  <c r="BA233" i="4"/>
  <c r="AO439" i="4"/>
  <c r="AQ420" i="4"/>
  <c r="AQ432" i="4"/>
  <c r="AQ443" i="4"/>
  <c r="AS424" i="4"/>
  <c r="AS434" i="4"/>
  <c r="AS445" i="4"/>
  <c r="BC467" i="4"/>
  <c r="BG475" i="4"/>
  <c r="BF473" i="4"/>
  <c r="BE471" i="4"/>
  <c r="BD469" i="4"/>
  <c r="BC462" i="4"/>
  <c r="BC463" i="4"/>
  <c r="AQ27" i="11"/>
  <c r="BC470" i="4"/>
  <c r="BC482" i="4"/>
  <c r="BC496" i="4"/>
  <c r="AS408" i="4"/>
  <c r="AR411" i="4"/>
  <c r="AO448" i="4"/>
  <c r="AC14" i="12"/>
  <c r="AC13" i="12"/>
  <c r="AR422" i="4"/>
  <c r="AR444" i="4"/>
  <c r="AR433" i="4"/>
  <c r="BE457" i="4"/>
  <c r="BD460" i="4"/>
  <c r="Q299" i="4"/>
  <c r="R296" i="4"/>
  <c r="BB468" i="4"/>
  <c r="BB478" i="4"/>
  <c r="BB477" i="4"/>
  <c r="BB495" i="4"/>
  <c r="BB501" i="4"/>
  <c r="AP15" i="12"/>
  <c r="BB481" i="4"/>
  <c r="BB487" i="4"/>
  <c r="AS347" i="4"/>
  <c r="AR350" i="4"/>
  <c r="F30" i="1"/>
  <c r="AP418" i="4"/>
  <c r="AP428" i="4"/>
  <c r="AP453" i="4"/>
  <c r="AP427" i="4"/>
  <c r="AP431" i="4"/>
  <c r="AP437" i="4"/>
  <c r="AP442" i="4"/>
  <c r="AP448" i="4"/>
  <c r="AD14" i="12"/>
  <c r="AD13" i="12"/>
  <c r="BD472" i="4"/>
  <c r="BD483" i="4"/>
  <c r="BD497" i="4"/>
  <c r="AO428" i="4"/>
  <c r="AO453" i="4"/>
  <c r="AT446" i="4"/>
  <c r="AT435" i="4"/>
  <c r="BA492" i="4"/>
  <c r="BA506" i="4"/>
  <c r="BA505" i="4"/>
  <c r="BE474" i="4"/>
  <c r="BE484" i="4"/>
  <c r="BE498" i="4"/>
  <c r="BF499" i="4"/>
  <c r="BF485" i="4"/>
  <c r="AR419" i="4"/>
  <c r="AT423" i="4"/>
  <c r="AQ417" i="4"/>
  <c r="AS421" i="4"/>
  <c r="AU425" i="4"/>
  <c r="AQ413" i="4"/>
  <c r="AQ414" i="4"/>
  <c r="O105" i="4"/>
  <c r="O106" i="4"/>
  <c r="P107" i="4"/>
  <c r="P108" i="4"/>
  <c r="M101" i="4"/>
  <c r="M102" i="4"/>
  <c r="M111" i="4"/>
  <c r="N135" i="4"/>
  <c r="N136" i="4"/>
  <c r="P139" i="4"/>
  <c r="P140" i="4"/>
  <c r="O137" i="4"/>
  <c r="O138" i="4"/>
  <c r="L118" i="4"/>
  <c r="L127" i="4"/>
  <c r="L126" i="4"/>
  <c r="M118" i="4"/>
  <c r="M127" i="4"/>
  <c r="M126" i="4"/>
  <c r="M142" i="4"/>
  <c r="M134" i="4"/>
  <c r="M143" i="4"/>
  <c r="N130" i="4"/>
  <c r="N98" i="4"/>
  <c r="N114" i="4"/>
  <c r="L134" i="4"/>
  <c r="L143" i="4"/>
  <c r="L142" i="4"/>
  <c r="L102" i="4"/>
  <c r="L111" i="4"/>
  <c r="L110" i="4"/>
  <c r="BP31" i="4"/>
  <c r="BP48" i="4"/>
  <c r="BP64" i="4"/>
  <c r="BR64" i="4"/>
  <c r="BR31" i="4"/>
  <c r="BR48" i="4"/>
  <c r="BL31" i="4"/>
  <c r="BL48" i="4"/>
  <c r="BL64" i="4"/>
  <c r="BV64" i="4"/>
  <c r="BV31" i="4"/>
  <c r="BV48" i="4"/>
  <c r="BN64" i="4"/>
  <c r="BN31" i="4"/>
  <c r="BN48" i="4"/>
  <c r="BQ48" i="4"/>
  <c r="BQ64" i="4"/>
  <c r="BQ31" i="4"/>
  <c r="BT31" i="4"/>
  <c r="BT48" i="4"/>
  <c r="BT64" i="4"/>
  <c r="BM48" i="4"/>
  <c r="BM64" i="4"/>
  <c r="BM31" i="4"/>
  <c r="BU48" i="4"/>
  <c r="BU64" i="4"/>
  <c r="BU31" i="4"/>
  <c r="BO31" i="4"/>
  <c r="BO64" i="4"/>
  <c r="BO48" i="4"/>
  <c r="BS64" i="4"/>
  <c r="BS31" i="4"/>
  <c r="BS48" i="4"/>
  <c r="N73" i="4"/>
  <c r="N70" i="4"/>
  <c r="M68" i="4"/>
  <c r="M69" i="4"/>
  <c r="O72" i="4"/>
  <c r="O73" i="4"/>
  <c r="L66" i="4"/>
  <c r="M30" i="4"/>
  <c r="M63" i="4"/>
  <c r="K67" i="4"/>
  <c r="K76" i="4"/>
  <c r="K75" i="4"/>
  <c r="BW12" i="4"/>
  <c r="N41" i="4"/>
  <c r="K35" i="4"/>
  <c r="K44" i="4"/>
  <c r="K43" i="4"/>
  <c r="M36" i="4"/>
  <c r="M37" i="4"/>
  <c r="O40" i="4"/>
  <c r="O41" i="4"/>
  <c r="N38" i="4"/>
  <c r="L34" i="4"/>
  <c r="K60" i="4"/>
  <c r="N30" i="4"/>
  <c r="N63" i="4"/>
  <c r="BC159" i="10"/>
  <c r="BB157" i="10"/>
  <c r="AS640" i="4"/>
  <c r="BK2" i="7"/>
  <c r="BL66" i="7"/>
  <c r="BL38" i="7"/>
  <c r="BK160" i="10"/>
  <c r="BL160" i="10"/>
  <c r="BL162" i="10"/>
  <c r="BG156" i="10"/>
  <c r="BF154" i="10"/>
  <c r="I12" i="2"/>
  <c r="AL20" i="11"/>
  <c r="AL19" i="11"/>
  <c r="AL18" i="11"/>
  <c r="F9" i="2"/>
  <c r="E11" i="2"/>
  <c r="N16" i="11"/>
  <c r="N15" i="11"/>
  <c r="N14" i="11"/>
  <c r="E9" i="2"/>
  <c r="O1720" i="4"/>
  <c r="O1723" i="4"/>
  <c r="C91" i="10"/>
  <c r="N1728" i="4"/>
  <c r="F54" i="12"/>
  <c r="R1705" i="4"/>
  <c r="G54" i="12"/>
  <c r="S1705" i="4"/>
  <c r="X1705" i="4"/>
  <c r="L54" i="12"/>
  <c r="J54" i="12"/>
  <c r="V1705" i="4"/>
  <c r="K54" i="12"/>
  <c r="W1705" i="4"/>
  <c r="E54" i="12"/>
  <c r="Q1705" i="4"/>
  <c r="N54" i="12"/>
  <c r="Z1705" i="4"/>
  <c r="P1705" i="4"/>
  <c r="D54" i="12"/>
  <c r="I54" i="12"/>
  <c r="U1705" i="4"/>
  <c r="C54" i="12"/>
  <c r="O1705" i="4"/>
  <c r="T1705" i="4"/>
  <c r="H54" i="12"/>
  <c r="M54" i="12"/>
  <c r="Y1705" i="4"/>
  <c r="MC184" i="8"/>
  <c r="MB186" i="8"/>
  <c r="MB185" i="8"/>
  <c r="BK86" i="10"/>
  <c r="BJ85" i="10"/>
  <c r="BC102" i="14"/>
  <c r="AA644" i="4"/>
  <c r="AA1626" i="4"/>
  <c r="AB1625" i="4"/>
  <c r="AT1690" i="4"/>
  <c r="BC1691" i="4"/>
  <c r="BD1691" i="4"/>
  <c r="AY1691" i="4"/>
  <c r="AW1690" i="4"/>
  <c r="AU1690" i="4"/>
  <c r="AN1690" i="4"/>
  <c r="AR1690" i="4"/>
  <c r="AV1690" i="4"/>
  <c r="AQ1690" i="4"/>
  <c r="AZ1691" i="4"/>
  <c r="BH1691" i="4"/>
  <c r="BI1691" i="4"/>
  <c r="BF1691" i="4"/>
  <c r="AM1690" i="4"/>
  <c r="AP1690" i="4"/>
  <c r="AX1690" i="4"/>
  <c r="BA1691" i="4"/>
  <c r="AS1690" i="4"/>
  <c r="AO1690" i="4"/>
  <c r="BG1691" i="4"/>
  <c r="BE1691" i="4"/>
  <c r="BB1691" i="4"/>
  <c r="BJ1691" i="4"/>
  <c r="AH647" i="4"/>
  <c r="U642" i="4"/>
  <c r="AG647" i="4"/>
  <c r="AK644" i="4"/>
  <c r="AJ644" i="4"/>
  <c r="AK647" i="4"/>
  <c r="T647" i="4"/>
  <c r="AD644" i="4"/>
  <c r="AF644" i="4"/>
  <c r="AE644" i="4"/>
  <c r="AC644" i="4"/>
  <c r="AJ647" i="4"/>
  <c r="AI647" i="4"/>
  <c r="AL647" i="4"/>
  <c r="AD647" i="4"/>
  <c r="AC647" i="4"/>
  <c r="AA647" i="4"/>
  <c r="AE647" i="4"/>
  <c r="AB647" i="4"/>
  <c r="Z649" i="4"/>
  <c r="AF647" i="4"/>
  <c r="AA642" i="4"/>
  <c r="AL644" i="4"/>
  <c r="AI644" i="4"/>
  <c r="AH644" i="4"/>
  <c r="AG644" i="4"/>
  <c r="T644" i="4"/>
  <c r="AB644" i="4"/>
  <c r="AB639" i="4"/>
  <c r="U822" i="4"/>
  <c r="U823" i="4"/>
  <c r="U1312" i="4"/>
  <c r="U1313" i="4"/>
  <c r="U1315" i="4"/>
  <c r="O1321" i="4"/>
  <c r="O1503" i="4"/>
  <c r="C131" i="11"/>
  <c r="AO638" i="4"/>
  <c r="AO641" i="4"/>
  <c r="BE137" i="14"/>
  <c r="BE146" i="14"/>
  <c r="AM31" i="10"/>
  <c r="BE143" i="14"/>
  <c r="G9" i="2"/>
  <c r="BE148" i="14"/>
  <c r="BE141" i="14"/>
  <c r="BE145" i="14"/>
  <c r="BE152" i="14"/>
  <c r="BE114" i="14"/>
  <c r="BE139" i="14"/>
  <c r="BD15" i="14"/>
  <c r="BD107" i="14"/>
  <c r="BE117" i="14"/>
  <c r="AZ124" i="14"/>
  <c r="BA125" i="14"/>
  <c r="BB105" i="14"/>
  <c r="BD297" i="14"/>
  <c r="BE17" i="14"/>
  <c r="BE109" i="14"/>
  <c r="BE19" i="14"/>
  <c r="BE111" i="14"/>
  <c r="BF97" i="14"/>
  <c r="BC297" i="14"/>
  <c r="BE193" i="14"/>
  <c r="BD195" i="14"/>
  <c r="J9" i="1"/>
  <c r="H8" i="1"/>
  <c r="C23" i="11"/>
  <c r="BD102" i="14"/>
  <c r="BF49" i="14"/>
  <c r="BF51" i="14"/>
  <c r="BF79" i="14"/>
  <c r="BF81" i="14"/>
  <c r="BE77" i="14"/>
  <c r="AZ622" i="4"/>
  <c r="BE47" i="14"/>
  <c r="FE101" i="7"/>
  <c r="FD104" i="7"/>
  <c r="AS252" i="4"/>
  <c r="AS261" i="4"/>
  <c r="AK78" i="10"/>
  <c r="AJ76" i="10"/>
  <c r="AY71" i="10"/>
  <c r="JT49" i="8"/>
  <c r="AW91" i="11"/>
  <c r="BI75" i="10"/>
  <c r="BH73" i="10"/>
  <c r="AX68" i="10"/>
  <c r="BK74" i="10"/>
  <c r="AY65" i="10"/>
  <c r="AY60" i="10"/>
  <c r="AV69" i="10"/>
  <c r="AU67" i="10"/>
  <c r="T823" i="4"/>
  <c r="T976" i="4"/>
  <c r="T977" i="4"/>
  <c r="T1319" i="4"/>
  <c r="V822" i="4"/>
  <c r="V820" i="4"/>
  <c r="W1311" i="4"/>
  <c r="W821" i="4"/>
  <c r="W820" i="4"/>
  <c r="W1314" i="4"/>
  <c r="P976" i="4"/>
  <c r="P977" i="4"/>
  <c r="P1319" i="4"/>
  <c r="P1312" i="4"/>
  <c r="R976" i="4"/>
  <c r="R977" i="4"/>
  <c r="R1319" i="4"/>
  <c r="R1312" i="4"/>
  <c r="R1313" i="4"/>
  <c r="R1315" i="4"/>
  <c r="O1315" i="4"/>
  <c r="S976" i="4"/>
  <c r="S977" i="4"/>
  <c r="S1319" i="4"/>
  <c r="S1312" i="4"/>
  <c r="S1313" i="4"/>
  <c r="S1315" i="4"/>
  <c r="AN362" i="4"/>
  <c r="AN372" i="4"/>
  <c r="AN357" i="4"/>
  <c r="AM382" i="4"/>
  <c r="AT927" i="4"/>
  <c r="BB490" i="4"/>
  <c r="BB489" i="4"/>
  <c r="AP450" i="4"/>
  <c r="AP451" i="4"/>
  <c r="AO450" i="4"/>
  <c r="AO451" i="4"/>
  <c r="BK300" i="11"/>
  <c r="AY168" i="10"/>
  <c r="FC99" i="7"/>
  <c r="AX100" i="12"/>
  <c r="AX96" i="12"/>
  <c r="AX75" i="12"/>
  <c r="AX150" i="10"/>
  <c r="AW148" i="10"/>
  <c r="AW153" i="10"/>
  <c r="AV151" i="10"/>
  <c r="BC141" i="10"/>
  <c r="BB139" i="10"/>
  <c r="AW301" i="11"/>
  <c r="BB503" i="4"/>
  <c r="BB464" i="4"/>
  <c r="AN371" i="4"/>
  <c r="U26" i="10"/>
  <c r="AF402" i="4"/>
  <c r="AF401" i="4"/>
  <c r="T269" i="11"/>
  <c r="AD29" i="10"/>
  <c r="AN509" i="4"/>
  <c r="W25" i="10"/>
  <c r="AG400" i="4"/>
  <c r="AN33" i="10"/>
  <c r="AY514" i="4"/>
  <c r="AM272" i="11"/>
  <c r="AY515" i="4"/>
  <c r="AM392" i="4"/>
  <c r="AA12" i="12"/>
  <c r="AP32" i="10"/>
  <c r="AZ513" i="4"/>
  <c r="AM511" i="4"/>
  <c r="AB30" i="10"/>
  <c r="AM510" i="4"/>
  <c r="AA271" i="11"/>
  <c r="AO364" i="4"/>
  <c r="M318" i="4"/>
  <c r="M321" i="4"/>
  <c r="AP377" i="4"/>
  <c r="AT277" i="4"/>
  <c r="AM393" i="4"/>
  <c r="L321" i="4"/>
  <c r="AW271" i="4"/>
  <c r="AW276" i="4"/>
  <c r="AU256" i="4"/>
  <c r="AN385" i="4"/>
  <c r="AN390" i="4"/>
  <c r="AB12" i="12"/>
  <c r="AP363" i="4"/>
  <c r="AP364" i="4"/>
  <c r="AQ277" i="4"/>
  <c r="O311" i="4"/>
  <c r="AR367" i="4"/>
  <c r="AR368" i="4"/>
  <c r="M330" i="4"/>
  <c r="M343" i="4"/>
  <c r="AP387" i="4"/>
  <c r="N326" i="4"/>
  <c r="N309" i="4"/>
  <c r="P328" i="4"/>
  <c r="AO386" i="4"/>
  <c r="Q339" i="4"/>
  <c r="AQ378" i="4"/>
  <c r="AN380" i="4"/>
  <c r="AS369" i="4"/>
  <c r="AQ368" i="4"/>
  <c r="AO361" i="4"/>
  <c r="AO375" i="4"/>
  <c r="AO380" i="4"/>
  <c r="L342" i="4"/>
  <c r="P313" i="4"/>
  <c r="AE26" i="11"/>
  <c r="AE25" i="11"/>
  <c r="Q312" i="4"/>
  <c r="Q313" i="4"/>
  <c r="O337" i="4"/>
  <c r="C34" i="4"/>
  <c r="C35" i="4"/>
  <c r="C44" i="4"/>
  <c r="E38" i="4"/>
  <c r="E39" i="4"/>
  <c r="E44" i="4"/>
  <c r="AP354" i="4"/>
  <c r="AR365" i="4"/>
  <c r="AR366" i="4"/>
  <c r="AP358" i="4"/>
  <c r="N306" i="4"/>
  <c r="N317" i="4"/>
  <c r="R314" i="4"/>
  <c r="R329" i="4"/>
  <c r="F43" i="4"/>
  <c r="O308" i="4"/>
  <c r="O326" i="4"/>
  <c r="D142" i="4"/>
  <c r="O24" i="10"/>
  <c r="F75" i="4"/>
  <c r="BW64" i="4"/>
  <c r="V194" i="4"/>
  <c r="F142" i="4"/>
  <c r="BW48" i="4"/>
  <c r="D52" i="4"/>
  <c r="D53" i="4"/>
  <c r="D60" i="4"/>
  <c r="C90" i="10"/>
  <c r="BW31" i="4"/>
  <c r="O303" i="4"/>
  <c r="P308" i="4"/>
  <c r="P326" i="4"/>
  <c r="O322" i="4"/>
  <c r="O1728" i="4"/>
  <c r="P1729" i="4"/>
  <c r="D52" i="12"/>
  <c r="R131" i="4"/>
  <c r="R115" i="4"/>
  <c r="R99" i="4"/>
  <c r="KH81" i="8"/>
  <c r="KH86" i="8"/>
  <c r="KH82" i="8"/>
  <c r="TM75" i="8"/>
  <c r="TM85" i="8"/>
  <c r="RY74" i="8"/>
  <c r="RY84" i="8"/>
  <c r="RY73" i="8"/>
  <c r="RY83" i="8"/>
  <c r="EJ63" i="8"/>
  <c r="EI64" i="8"/>
  <c r="EI65" i="8"/>
  <c r="AY35" i="8"/>
  <c r="AX37" i="8"/>
  <c r="AX36" i="8"/>
  <c r="GZ2" i="7"/>
  <c r="GZ140" i="7"/>
  <c r="GY38" i="7"/>
  <c r="DC23" i="7"/>
  <c r="M51" i="4"/>
  <c r="M59" i="4"/>
  <c r="N51" i="4"/>
  <c r="N59" i="4"/>
  <c r="E54" i="4"/>
  <c r="F56" i="4"/>
  <c r="C50" i="4"/>
  <c r="AW255" i="4"/>
  <c r="AW256" i="4"/>
  <c r="E142" i="4"/>
  <c r="F126" i="4"/>
  <c r="D36" i="4"/>
  <c r="D37" i="4"/>
  <c r="D44" i="4"/>
  <c r="K9" i="1"/>
  <c r="I8" i="1"/>
  <c r="B39" i="1"/>
  <c r="AT986" i="4"/>
  <c r="AT966" i="4"/>
  <c r="AS990" i="4"/>
  <c r="AT998" i="4"/>
  <c r="AS958" i="4"/>
  <c r="AT954" i="4"/>
  <c r="AT894" i="4"/>
  <c r="AS898" i="4"/>
  <c r="AT906" i="4"/>
  <c r="C126" i="4"/>
  <c r="D120" i="4"/>
  <c r="D127" i="4"/>
  <c r="GX149" i="8"/>
  <c r="GW151" i="8"/>
  <c r="GW150" i="8"/>
  <c r="HU18" i="8"/>
  <c r="HT20" i="8"/>
  <c r="HT19" i="8"/>
  <c r="B135" i="7"/>
  <c r="U177" i="4"/>
  <c r="BB47" i="7"/>
  <c r="BA50" i="7"/>
  <c r="CG306" i="6"/>
  <c r="BL1139" i="4"/>
  <c r="AV235" i="4"/>
  <c r="AV236" i="4"/>
  <c r="AV245" i="4"/>
  <c r="AY241" i="4"/>
  <c r="AY242" i="4"/>
  <c r="E110" i="4"/>
  <c r="E75" i="4"/>
  <c r="D75" i="4"/>
  <c r="C102" i="4"/>
  <c r="C111" i="4"/>
  <c r="F108" i="4"/>
  <c r="F111" i="4"/>
  <c r="AQ353" i="4"/>
  <c r="AQ366" i="4"/>
  <c r="AQ377" i="4"/>
  <c r="AW890" i="4"/>
  <c r="AY271" i="4"/>
  <c r="AY272" i="4"/>
  <c r="AW232" i="4"/>
  <c r="AX237" i="4"/>
  <c r="AX238" i="4"/>
  <c r="AV269" i="4"/>
  <c r="AW237" i="4"/>
  <c r="AW238" i="4"/>
  <c r="AX269" i="4"/>
  <c r="AX270" i="4"/>
  <c r="AW248" i="4"/>
  <c r="AY255" i="4"/>
  <c r="AY256" i="4"/>
  <c r="AX257" i="4"/>
  <c r="AX258" i="4"/>
  <c r="V177" i="4"/>
  <c r="AV253" i="4"/>
  <c r="AV254" i="4"/>
  <c r="AT260" i="4"/>
  <c r="V193" i="4"/>
  <c r="P302" i="4"/>
  <c r="P311" i="4"/>
  <c r="P337" i="4"/>
  <c r="P327" i="4"/>
  <c r="AT245" i="4"/>
  <c r="AZ273" i="4"/>
  <c r="AZ274" i="4"/>
  <c r="AS244" i="4"/>
  <c r="AB206" i="4"/>
  <c r="AB207" i="4"/>
  <c r="Y165" i="4"/>
  <c r="Z170" i="4"/>
  <c r="Z171" i="4"/>
  <c r="AA204" i="4"/>
  <c r="AA205" i="4"/>
  <c r="Y181" i="4"/>
  <c r="Z186" i="4"/>
  <c r="Z187" i="4"/>
  <c r="AX273" i="4"/>
  <c r="Y200" i="4"/>
  <c r="AU267" i="4"/>
  <c r="Q823" i="4"/>
  <c r="AX227" i="4"/>
  <c r="AX230" i="4"/>
  <c r="AX248" i="4"/>
  <c r="BA257" i="4"/>
  <c r="BA258" i="4"/>
  <c r="C67" i="4"/>
  <c r="C76" i="4"/>
  <c r="C75" i="4"/>
  <c r="AY257" i="4"/>
  <c r="AY258" i="4"/>
  <c r="AX255" i="4"/>
  <c r="AX256" i="4"/>
  <c r="AV251" i="4"/>
  <c r="AV252" i="4"/>
  <c r="X708" i="4"/>
  <c r="X706" i="4"/>
  <c r="X709" i="4"/>
  <c r="X707" i="4"/>
  <c r="Y706" i="4"/>
  <c r="Y709" i="4"/>
  <c r="Y707" i="4"/>
  <c r="Y708" i="4"/>
  <c r="AC639" i="4"/>
  <c r="AO637" i="4"/>
  <c r="AA174" i="4"/>
  <c r="AA175" i="4"/>
  <c r="Z572" i="4"/>
  <c r="Z160" i="4"/>
  <c r="Z163" i="4"/>
  <c r="Z165" i="4"/>
  <c r="AA170" i="4"/>
  <c r="AA171" i="4"/>
  <c r="Z204" i="4"/>
  <c r="Z205" i="4"/>
  <c r="AA206" i="4"/>
  <c r="AA207" i="4"/>
  <c r="X200" i="4"/>
  <c r="X201" i="4"/>
  <c r="Y170" i="4"/>
  <c r="Y171" i="4"/>
  <c r="AT244" i="4"/>
  <c r="Z172" i="4"/>
  <c r="Z173" i="4"/>
  <c r="W200" i="4"/>
  <c r="X202" i="4"/>
  <c r="X203" i="4"/>
  <c r="Z206" i="4"/>
  <c r="Z207" i="4"/>
  <c r="Y204" i="4"/>
  <c r="Y205" i="4"/>
  <c r="X170" i="4"/>
  <c r="Z174" i="4"/>
  <c r="Z175" i="4"/>
  <c r="W168" i="4"/>
  <c r="Y172" i="4"/>
  <c r="Y173" i="4"/>
  <c r="AA571" i="4"/>
  <c r="Z190" i="4"/>
  <c r="Z191" i="4"/>
  <c r="W184" i="4"/>
  <c r="Y188" i="4"/>
  <c r="Y189" i="4"/>
  <c r="X186" i="4"/>
  <c r="AA570" i="4"/>
  <c r="AX584" i="4"/>
  <c r="AQ356" i="4"/>
  <c r="AE24" i="11"/>
  <c r="AR351" i="4"/>
  <c r="AR352" i="4"/>
  <c r="AW268" i="4"/>
  <c r="P320" i="4"/>
  <c r="Q300" i="4"/>
  <c r="Q301" i="4"/>
  <c r="BW86" i="4"/>
  <c r="AU252" i="4"/>
  <c r="AU260" i="4"/>
  <c r="AU236" i="4"/>
  <c r="AU245" i="4"/>
  <c r="AU244" i="4"/>
  <c r="BC84" i="6"/>
  <c r="AE182" i="4"/>
  <c r="BC85" i="6"/>
  <c r="AD198" i="4"/>
  <c r="CA92" i="6"/>
  <c r="BB233" i="4"/>
  <c r="CA93" i="6"/>
  <c r="BB249" i="4"/>
  <c r="BC83" i="6"/>
  <c r="AD166" i="4"/>
  <c r="CA94" i="6"/>
  <c r="BB265" i="4"/>
  <c r="BW14" i="4"/>
  <c r="AQ418" i="4"/>
  <c r="AQ428" i="4"/>
  <c r="AQ453" i="4"/>
  <c r="AQ427" i="4"/>
  <c r="AQ442" i="4"/>
  <c r="AQ448" i="4"/>
  <c r="AE14" i="12"/>
  <c r="AE13" i="12"/>
  <c r="AQ431" i="4"/>
  <c r="AQ437" i="4"/>
  <c r="BF471" i="4"/>
  <c r="BD467" i="4"/>
  <c r="BD477" i="4"/>
  <c r="BG473" i="4"/>
  <c r="BE469" i="4"/>
  <c r="BH475" i="4"/>
  <c r="BD462" i="4"/>
  <c r="BD463" i="4"/>
  <c r="AR27" i="11"/>
  <c r="AT408" i="4"/>
  <c r="AS411" i="4"/>
  <c r="BE472" i="4"/>
  <c r="BE497" i="4"/>
  <c r="BE483" i="4"/>
  <c r="BW13" i="4"/>
  <c r="AT424" i="4"/>
  <c r="AT445" i="4"/>
  <c r="AT434" i="4"/>
  <c r="AP439" i="4"/>
  <c r="BF457" i="4"/>
  <c r="H33" i="1"/>
  <c r="BE460" i="4"/>
  <c r="BF474" i="4"/>
  <c r="BF484" i="4"/>
  <c r="BF498" i="4"/>
  <c r="BW15" i="4"/>
  <c r="AU446" i="4"/>
  <c r="AU435" i="4"/>
  <c r="AR420" i="4"/>
  <c r="AR443" i="4"/>
  <c r="AR432" i="4"/>
  <c r="BB492" i="4"/>
  <c r="BB506" i="4"/>
  <c r="BB505" i="4"/>
  <c r="R299" i="4"/>
  <c r="S296" i="4"/>
  <c r="BG485" i="4"/>
  <c r="BG499" i="4"/>
  <c r="AS422" i="4"/>
  <c r="AS444" i="4"/>
  <c r="AS433" i="4"/>
  <c r="AS350" i="4"/>
  <c r="AT347" i="4"/>
  <c r="AU423" i="4"/>
  <c r="AR417" i="4"/>
  <c r="AV425" i="4"/>
  <c r="AS419" i="4"/>
  <c r="AT421" i="4"/>
  <c r="AR413" i="4"/>
  <c r="AR414" i="4"/>
  <c r="BD470" i="4"/>
  <c r="BD496" i="4"/>
  <c r="BD482" i="4"/>
  <c r="BC468" i="4"/>
  <c r="BC478" i="4"/>
  <c r="BC477" i="4"/>
  <c r="BC481" i="4"/>
  <c r="BC487" i="4"/>
  <c r="BC495" i="4"/>
  <c r="BC501" i="4"/>
  <c r="AQ15" i="12"/>
  <c r="M110" i="4"/>
  <c r="P137" i="4"/>
  <c r="P138" i="4"/>
  <c r="O135" i="4"/>
  <c r="O136" i="4"/>
  <c r="Q139" i="4"/>
  <c r="Q140" i="4"/>
  <c r="N133" i="4"/>
  <c r="P105" i="4"/>
  <c r="P106" i="4"/>
  <c r="N101" i="4"/>
  <c r="O103" i="4"/>
  <c r="O104" i="4"/>
  <c r="Q107" i="4"/>
  <c r="Q108" i="4"/>
  <c r="Q123" i="4"/>
  <c r="Q124" i="4"/>
  <c r="O119" i="4"/>
  <c r="O120" i="4"/>
  <c r="P121" i="4"/>
  <c r="P122" i="4"/>
  <c r="N117" i="4"/>
  <c r="O68" i="4"/>
  <c r="N66" i="4"/>
  <c r="Q72" i="4"/>
  <c r="P70" i="4"/>
  <c r="L35" i="4"/>
  <c r="L44" i="4"/>
  <c r="L43" i="4"/>
  <c r="L67" i="4"/>
  <c r="L76" i="4"/>
  <c r="L75" i="4"/>
  <c r="L60" i="4"/>
  <c r="N71" i="4"/>
  <c r="N39" i="4"/>
  <c r="M66" i="4"/>
  <c r="O70" i="4"/>
  <c r="O71" i="4"/>
  <c r="N68" i="4"/>
  <c r="N69" i="4"/>
  <c r="P72" i="4"/>
  <c r="N36" i="4"/>
  <c r="N37" i="4"/>
  <c r="P40" i="4"/>
  <c r="P41" i="4"/>
  <c r="O38" i="4"/>
  <c r="O39" i="4"/>
  <c r="M34" i="4"/>
  <c r="O36" i="4"/>
  <c r="Q40" i="4"/>
  <c r="P38" i="4"/>
  <c r="N34" i="4"/>
  <c r="HF157" i="7"/>
  <c r="GZ150" i="7"/>
  <c r="BH156" i="10"/>
  <c r="BG154" i="10"/>
  <c r="FB106" i="7"/>
  <c r="AT640" i="4"/>
  <c r="BJ2" i="7"/>
  <c r="BK66" i="7"/>
  <c r="BK38" i="7"/>
  <c r="BD159" i="10"/>
  <c r="BC157" i="10"/>
  <c r="H9" i="2"/>
  <c r="AC1626" i="4"/>
  <c r="C51" i="12"/>
  <c r="O1729" i="4"/>
  <c r="C52" i="12"/>
  <c r="C53" i="12"/>
  <c r="M74" i="12"/>
  <c r="M305" i="11"/>
  <c r="C74" i="12"/>
  <c r="C305" i="11"/>
  <c r="E74" i="12"/>
  <c r="E305" i="11"/>
  <c r="J74" i="12"/>
  <c r="J305" i="11"/>
  <c r="G74" i="12"/>
  <c r="G305" i="11"/>
  <c r="D74" i="12"/>
  <c r="D305" i="11"/>
  <c r="I74" i="12"/>
  <c r="I305" i="11"/>
  <c r="N74" i="12"/>
  <c r="N305" i="11"/>
  <c r="K74" i="12"/>
  <c r="K305" i="11"/>
  <c r="F74" i="12"/>
  <c r="F305" i="11"/>
  <c r="H74" i="12"/>
  <c r="H305" i="11"/>
  <c r="L74" i="12"/>
  <c r="L305" i="11"/>
  <c r="BK85" i="10"/>
  <c r="BL85" i="10"/>
  <c r="BL86" i="10"/>
  <c r="MD184" i="8"/>
  <c r="MC186" i="8"/>
  <c r="MC185" i="8"/>
  <c r="AB1626" i="4"/>
  <c r="AC1625" i="4"/>
  <c r="O1630" i="4"/>
  <c r="BJ1690" i="4"/>
  <c r="AY1690" i="4"/>
  <c r="BI1690" i="4"/>
  <c r="BS1691" i="4"/>
  <c r="BE1690" i="4"/>
  <c r="BP1691" i="4"/>
  <c r="BC1690" i="4"/>
  <c r="BK1691" i="4"/>
  <c r="BG1690" i="4"/>
  <c r="BD1690" i="4"/>
  <c r="BB1690" i="4"/>
  <c r="AZ1690" i="4"/>
  <c r="BH1690" i="4"/>
  <c r="BR1691" i="4"/>
  <c r="BQ1691" i="4"/>
  <c r="BO1691" i="4"/>
  <c r="BF1690" i="4"/>
  <c r="BU1691" i="4"/>
  <c r="BV1691" i="4"/>
  <c r="BA1690" i="4"/>
  <c r="BN1691" i="4"/>
  <c r="BT1691" i="4"/>
  <c r="BM1691" i="4"/>
  <c r="BL1691" i="4"/>
  <c r="O1322" i="4"/>
  <c r="P1318" i="4"/>
  <c r="P1320" i="4"/>
  <c r="AM647" i="4"/>
  <c r="AA652" i="4"/>
  <c r="AB642" i="4"/>
  <c r="AM644" i="4"/>
  <c r="AN647" i="4"/>
  <c r="AO647" i="4"/>
  <c r="BE195" i="14"/>
  <c r="P642" i="4"/>
  <c r="AA649" i="4"/>
  <c r="AN644" i="4"/>
  <c r="J326" i="14"/>
  <c r="K326" i="14"/>
  <c r="F326" i="14"/>
  <c r="AA270" i="11"/>
  <c r="BF137" i="14"/>
  <c r="G326" i="14"/>
  <c r="U976" i="4"/>
  <c r="U977" i="4"/>
  <c r="U1319" i="4"/>
  <c r="AP637" i="4"/>
  <c r="AP641" i="4"/>
  <c r="AB28" i="10"/>
  <c r="AB27" i="10"/>
  <c r="AN31" i="10"/>
  <c r="I9" i="2"/>
  <c r="K327" i="14"/>
  <c r="C22" i="11"/>
  <c r="C21" i="11"/>
  <c r="BF193" i="14"/>
  <c r="BF152" i="14"/>
  <c r="BG97" i="14"/>
  <c r="BF117" i="14"/>
  <c r="BF19" i="14"/>
  <c r="BF111" i="14"/>
  <c r="BC105" i="14"/>
  <c r="BA124" i="14"/>
  <c r="BF114" i="14"/>
  <c r="BB125" i="14"/>
  <c r="BF17" i="14"/>
  <c r="BF109" i="14"/>
  <c r="BE15" i="14"/>
  <c r="BE107" i="14"/>
  <c r="BF146" i="14"/>
  <c r="BF141" i="14"/>
  <c r="BF143" i="14"/>
  <c r="BF145" i="14"/>
  <c r="BF148" i="14"/>
  <c r="BF139" i="14"/>
  <c r="G320" i="14"/>
  <c r="K320" i="14"/>
  <c r="E320" i="14"/>
  <c r="M320" i="14"/>
  <c r="F320" i="14"/>
  <c r="J320" i="14"/>
  <c r="L320" i="14"/>
  <c r="J8" i="1"/>
  <c r="BA622" i="4"/>
  <c r="BG49" i="14"/>
  <c r="BG51" i="14"/>
  <c r="BF47" i="14"/>
  <c r="BG79" i="14"/>
  <c r="BG81" i="14"/>
  <c r="BF77" i="14"/>
  <c r="BE102" i="14"/>
  <c r="AX301" i="11"/>
  <c r="FF101" i="7"/>
  <c r="FE104" i="7"/>
  <c r="V823" i="4"/>
  <c r="V976" i="4"/>
  <c r="V977" i="4"/>
  <c r="V1319" i="4"/>
  <c r="U1330" i="4"/>
  <c r="S1360" i="4"/>
  <c r="T1330" i="4"/>
  <c r="E110" i="2"/>
  <c r="T1312" i="4"/>
  <c r="T1313" i="4"/>
  <c r="T1315" i="4"/>
  <c r="O1504" i="4"/>
  <c r="AL78" i="10"/>
  <c r="AK76" i="10"/>
  <c r="AW69" i="10"/>
  <c r="AV67" i="10"/>
  <c r="AZ65" i="10"/>
  <c r="AY68" i="10"/>
  <c r="JU49" i="8"/>
  <c r="AX91" i="11"/>
  <c r="AZ60" i="10"/>
  <c r="BL74" i="10"/>
  <c r="BJ75" i="10"/>
  <c r="BI73" i="10"/>
  <c r="AZ71" i="10"/>
  <c r="W822" i="4"/>
  <c r="W823" i="4"/>
  <c r="W1312" i="4"/>
  <c r="W1313" i="4"/>
  <c r="W1315" i="4"/>
  <c r="Y821" i="4"/>
  <c r="Y820" i="4"/>
  <c r="Y1314" i="4"/>
  <c r="B61" i="1"/>
  <c r="P1313" i="4"/>
  <c r="X822" i="4"/>
  <c r="X1311" i="4"/>
  <c r="X821" i="4"/>
  <c r="X1314" i="4"/>
  <c r="Q976" i="4"/>
  <c r="Q977" i="4"/>
  <c r="Q1319" i="4"/>
  <c r="Q1312" i="4"/>
  <c r="Q1313" i="4"/>
  <c r="Q1315" i="4"/>
  <c r="AP386" i="4"/>
  <c r="AU927" i="4"/>
  <c r="BC490" i="4"/>
  <c r="BC489" i="4"/>
  <c r="AQ450" i="4"/>
  <c r="AQ451" i="4"/>
  <c r="HA164" i="7"/>
  <c r="HB164" i="7"/>
  <c r="HC164" i="7"/>
  <c r="HD164" i="7"/>
  <c r="HE164" i="7"/>
  <c r="GZ164" i="7"/>
  <c r="AZ168" i="10"/>
  <c r="FD99" i="7"/>
  <c r="FC106" i="7"/>
  <c r="BD141" i="10"/>
  <c r="BC139" i="10"/>
  <c r="AY150" i="10"/>
  <c r="AX148" i="10"/>
  <c r="AY100" i="12"/>
  <c r="AY96" i="12"/>
  <c r="AX153" i="10"/>
  <c r="AW151" i="10"/>
  <c r="AO371" i="4"/>
  <c r="AO382" i="4"/>
  <c r="BC503" i="4"/>
  <c r="BC464" i="4"/>
  <c r="AN382" i="4"/>
  <c r="AE29" i="10"/>
  <c r="AO509" i="4"/>
  <c r="V26" i="10"/>
  <c r="AG402" i="4"/>
  <c r="AG401" i="4"/>
  <c r="U269" i="11"/>
  <c r="AZ515" i="4"/>
  <c r="AZ514" i="4"/>
  <c r="AN272" i="11"/>
  <c r="AO33" i="10"/>
  <c r="AO31" i="10"/>
  <c r="X25" i="10"/>
  <c r="AH400" i="4"/>
  <c r="AQ32" i="10"/>
  <c r="BA513" i="4"/>
  <c r="AC30" i="10"/>
  <c r="AC28" i="10"/>
  <c r="AC27" i="10"/>
  <c r="AN511" i="4"/>
  <c r="AN510" i="4"/>
  <c r="AB271" i="11"/>
  <c r="AB270" i="11"/>
  <c r="AU261" i="4"/>
  <c r="AP376" i="4"/>
  <c r="AR378" i="4"/>
  <c r="AR388" i="4"/>
  <c r="AX274" i="4"/>
  <c r="AU268" i="4"/>
  <c r="AV270" i="4"/>
  <c r="AW272" i="4"/>
  <c r="M332" i="4"/>
  <c r="M342" i="4"/>
  <c r="D43" i="4"/>
  <c r="Q310" i="4"/>
  <c r="Q337" i="4"/>
  <c r="Q328" i="4"/>
  <c r="Q338" i="4"/>
  <c r="AN392" i="4"/>
  <c r="AO385" i="4"/>
  <c r="AO390" i="4"/>
  <c r="AO392" i="4"/>
  <c r="AO362" i="4"/>
  <c r="AO372" i="4"/>
  <c r="AO357" i="4"/>
  <c r="N335" i="4"/>
  <c r="N340" i="4"/>
  <c r="C22" i="10"/>
  <c r="C43" i="4"/>
  <c r="N325" i="4"/>
  <c r="N330" i="4"/>
  <c r="AN393" i="4"/>
  <c r="N307" i="4"/>
  <c r="N318" i="4"/>
  <c r="N321" i="4"/>
  <c r="O309" i="4"/>
  <c r="AS379" i="4"/>
  <c r="AS389" i="4"/>
  <c r="AT369" i="4"/>
  <c r="AT389" i="4"/>
  <c r="D59" i="4"/>
  <c r="D23" i="11"/>
  <c r="AF26" i="11"/>
  <c r="R312" i="4"/>
  <c r="R338" i="4"/>
  <c r="O306" i="4"/>
  <c r="O335" i="4"/>
  <c r="AQ363" i="4"/>
  <c r="AQ364" i="4"/>
  <c r="S314" i="4"/>
  <c r="S339" i="4"/>
  <c r="AP361" i="4"/>
  <c r="AP385" i="4"/>
  <c r="E43" i="4"/>
  <c r="R339" i="4"/>
  <c r="AS367" i="4"/>
  <c r="AS378" i="4"/>
  <c r="AQ354" i="4"/>
  <c r="AU369" i="4"/>
  <c r="AU379" i="4"/>
  <c r="AQ358" i="4"/>
  <c r="B66" i="1"/>
  <c r="P24" i="10"/>
  <c r="O336" i="4"/>
  <c r="S99" i="4"/>
  <c r="S115" i="4"/>
  <c r="S131" i="4"/>
  <c r="B56" i="1"/>
  <c r="P303" i="4"/>
  <c r="R310" i="4"/>
  <c r="R327" i="4"/>
  <c r="P322" i="4"/>
  <c r="P1728" i="4"/>
  <c r="Q1729" i="4"/>
  <c r="E52" i="12"/>
  <c r="C41" i="1"/>
  <c r="B50" i="1"/>
  <c r="KI81" i="8"/>
  <c r="KI86" i="8"/>
  <c r="KI82" i="8"/>
  <c r="RZ74" i="8"/>
  <c r="RZ84" i="8"/>
  <c r="RZ73" i="8"/>
  <c r="RZ83" i="8"/>
  <c r="TN75" i="8"/>
  <c r="TN85" i="8"/>
  <c r="EK63" i="8"/>
  <c r="EJ64" i="8"/>
  <c r="EJ65" i="8"/>
  <c r="AZ35" i="8"/>
  <c r="AY37" i="8"/>
  <c r="AY36" i="8"/>
  <c r="HA2" i="7"/>
  <c r="HA140" i="7"/>
  <c r="HA150" i="7"/>
  <c r="GZ38" i="7"/>
  <c r="DD23" i="7"/>
  <c r="C59" i="4"/>
  <c r="C51" i="4"/>
  <c r="C60" i="4"/>
  <c r="F59" i="4"/>
  <c r="F57" i="4"/>
  <c r="F60" i="4"/>
  <c r="E55" i="4"/>
  <c r="E60" i="4"/>
  <c r="E59" i="4"/>
  <c r="D40" i="1"/>
  <c r="E40" i="1"/>
  <c r="C39" i="1"/>
  <c r="G43" i="1"/>
  <c r="C40" i="1"/>
  <c r="K8" i="1"/>
  <c r="F40" i="1"/>
  <c r="B40" i="1"/>
  <c r="D39" i="1"/>
  <c r="E39" i="1"/>
  <c r="AU954" i="4"/>
  <c r="AU998" i="4"/>
  <c r="AU966" i="4"/>
  <c r="AX253" i="4"/>
  <c r="AX254" i="4"/>
  <c r="AT958" i="4"/>
  <c r="AT990" i="4"/>
  <c r="AU986" i="4"/>
  <c r="AT898" i="4"/>
  <c r="AU906" i="4"/>
  <c r="AU894" i="4"/>
  <c r="GY149" i="8"/>
  <c r="GX151" i="8"/>
  <c r="GX150" i="8"/>
  <c r="HV18" i="8"/>
  <c r="HU20" i="8"/>
  <c r="HU19" i="8"/>
  <c r="AY239" i="4"/>
  <c r="AY240" i="4"/>
  <c r="AB174" i="4"/>
  <c r="AB175" i="4"/>
  <c r="AW251" i="4"/>
  <c r="AW252" i="4"/>
  <c r="AW261" i="4"/>
  <c r="AW235" i="4"/>
  <c r="AW244" i="4"/>
  <c r="AZ257" i="4"/>
  <c r="AZ258" i="4"/>
  <c r="AA172" i="4"/>
  <c r="AA173" i="4"/>
  <c r="BC47" i="7"/>
  <c r="BB50" i="7"/>
  <c r="AV244" i="4"/>
  <c r="AZ241" i="4"/>
  <c r="AZ242" i="4"/>
  <c r="Y168" i="4"/>
  <c r="Y177" i="4"/>
  <c r="CH306" i="6"/>
  <c r="BM1139" i="4"/>
  <c r="AX232" i="4"/>
  <c r="BA241" i="4"/>
  <c r="BA242" i="4"/>
  <c r="AY253" i="4"/>
  <c r="AY254" i="4"/>
  <c r="AX264" i="4"/>
  <c r="AV276" i="4"/>
  <c r="AU276" i="4"/>
  <c r="AR387" i="4"/>
  <c r="AR377" i="4"/>
  <c r="AR353" i="4"/>
  <c r="AX890" i="4"/>
  <c r="AV261" i="4"/>
  <c r="AA188" i="4"/>
  <c r="AA189" i="4"/>
  <c r="AB190" i="4"/>
  <c r="AB191" i="4"/>
  <c r="Y184" i="4"/>
  <c r="Y185" i="4"/>
  <c r="Y194" i="4"/>
  <c r="Q302" i="4"/>
  <c r="Y209" i="4"/>
  <c r="P309" i="4"/>
  <c r="P336" i="4"/>
  <c r="Y201" i="4"/>
  <c r="Y210" i="4"/>
  <c r="AV260" i="4"/>
  <c r="Z197" i="4"/>
  <c r="AA202" i="4"/>
  <c r="AA203" i="4"/>
  <c r="AZ255" i="4"/>
  <c r="AZ256" i="4"/>
  <c r="AX251" i="4"/>
  <c r="AX252" i="4"/>
  <c r="AB172" i="4"/>
  <c r="AB173" i="4"/>
  <c r="BW591" i="4"/>
  <c r="Z709" i="4"/>
  <c r="Z708" i="4"/>
  <c r="Z706" i="4"/>
  <c r="Z707" i="4"/>
  <c r="BW620" i="4"/>
  <c r="AP638" i="4"/>
  <c r="AD639" i="4"/>
  <c r="AC174" i="4"/>
  <c r="AC175" i="4"/>
  <c r="Z168" i="4"/>
  <c r="Z169" i="4"/>
  <c r="Z178" i="4"/>
  <c r="Z181" i="4"/>
  <c r="AB188" i="4"/>
  <c r="AB189" i="4"/>
  <c r="X210" i="4"/>
  <c r="X209" i="4"/>
  <c r="W169" i="4"/>
  <c r="W178" i="4"/>
  <c r="W177" i="4"/>
  <c r="X187" i="4"/>
  <c r="X194" i="4"/>
  <c r="X193" i="4"/>
  <c r="X171" i="4"/>
  <c r="X178" i="4"/>
  <c r="X177" i="4"/>
  <c r="W201" i="4"/>
  <c r="W210" i="4"/>
  <c r="W209" i="4"/>
  <c r="W185" i="4"/>
  <c r="W194" i="4"/>
  <c r="W193" i="4"/>
  <c r="BW559" i="4"/>
  <c r="AR356" i="4"/>
  <c r="AF24" i="11"/>
  <c r="BW534" i="4"/>
  <c r="R300" i="4"/>
  <c r="R301" i="4"/>
  <c r="AS351" i="4"/>
  <c r="AS352" i="4"/>
  <c r="Q320" i="4"/>
  <c r="CB94" i="6"/>
  <c r="BC265" i="4"/>
  <c r="CB92" i="6"/>
  <c r="BC233" i="4"/>
  <c r="BD85" i="6"/>
  <c r="AE198" i="4"/>
  <c r="BD84" i="6"/>
  <c r="AF182" i="4"/>
  <c r="BD83" i="6"/>
  <c r="AE166" i="4"/>
  <c r="CB93" i="6"/>
  <c r="BC249" i="4"/>
  <c r="AR418" i="4"/>
  <c r="AR428" i="4"/>
  <c r="AR453" i="4"/>
  <c r="AR427" i="4"/>
  <c r="AR431" i="4"/>
  <c r="AR437" i="4"/>
  <c r="AR442" i="4"/>
  <c r="AR448" i="4"/>
  <c r="AF14" i="12"/>
  <c r="AF13" i="12"/>
  <c r="BG457" i="4"/>
  <c r="BF460" i="4"/>
  <c r="AU421" i="4"/>
  <c r="AV423" i="4"/>
  <c r="AW425" i="4"/>
  <c r="AS417" i="4"/>
  <c r="AT419" i="4"/>
  <c r="AS413" i="4"/>
  <c r="AS414" i="4"/>
  <c r="BH499" i="4"/>
  <c r="BH485" i="4"/>
  <c r="BF472" i="4"/>
  <c r="BF483" i="4"/>
  <c r="BF497" i="4"/>
  <c r="AT422" i="4"/>
  <c r="AT433" i="4"/>
  <c r="AT444" i="4"/>
  <c r="AU424" i="4"/>
  <c r="AU434" i="4"/>
  <c r="AU445" i="4"/>
  <c r="AU408" i="4"/>
  <c r="AT411" i="4"/>
  <c r="BE470" i="4"/>
  <c r="BE482" i="4"/>
  <c r="BE496" i="4"/>
  <c r="BW16" i="4"/>
  <c r="AS420" i="4"/>
  <c r="AS432" i="4"/>
  <c r="AS443" i="4"/>
  <c r="AU347" i="4"/>
  <c r="AT350" i="4"/>
  <c r="BG474" i="4"/>
  <c r="BG498" i="4"/>
  <c r="BG484" i="4"/>
  <c r="BW148" i="4"/>
  <c r="BC492" i="4"/>
  <c r="BC506" i="4"/>
  <c r="BC505" i="4"/>
  <c r="AV446" i="4"/>
  <c r="AV435" i="4"/>
  <c r="T296" i="4"/>
  <c r="S299" i="4"/>
  <c r="BI475" i="4"/>
  <c r="BH473" i="4"/>
  <c r="BE467" i="4"/>
  <c r="BG471" i="4"/>
  <c r="BF469" i="4"/>
  <c r="BE462" i="4"/>
  <c r="BE463" i="4"/>
  <c r="AS27" i="11"/>
  <c r="BD468" i="4"/>
  <c r="BD478" i="4"/>
  <c r="BD495" i="4"/>
  <c r="BD501" i="4"/>
  <c r="AR15" i="12"/>
  <c r="BD481" i="4"/>
  <c r="BD487" i="4"/>
  <c r="AQ439" i="4"/>
  <c r="I27" i="1"/>
  <c r="E26" i="1"/>
  <c r="N102" i="4"/>
  <c r="N111" i="4"/>
  <c r="N110" i="4"/>
  <c r="N134" i="4"/>
  <c r="N143" i="4"/>
  <c r="N142" i="4"/>
  <c r="N126" i="4"/>
  <c r="N118" i="4"/>
  <c r="N127" i="4"/>
  <c r="O37" i="4"/>
  <c r="P73" i="4"/>
  <c r="N67" i="4"/>
  <c r="N76" i="4"/>
  <c r="N75" i="4"/>
  <c r="Q41" i="4"/>
  <c r="Q73" i="4"/>
  <c r="N35" i="4"/>
  <c r="N44" i="4"/>
  <c r="N43" i="4"/>
  <c r="O69" i="4"/>
  <c r="M75" i="4"/>
  <c r="M67" i="4"/>
  <c r="M76" i="4"/>
  <c r="M60" i="4"/>
  <c r="P39" i="4"/>
  <c r="M35" i="4"/>
  <c r="M44" i="4"/>
  <c r="M43" i="4"/>
  <c r="N60" i="4"/>
  <c r="P71" i="4"/>
  <c r="BW1739" i="4"/>
  <c r="BW1737" i="4"/>
  <c r="BW1738" i="4"/>
  <c r="BW1734" i="4"/>
  <c r="BE159" i="10"/>
  <c r="BD157" i="10"/>
  <c r="BI2" i="7"/>
  <c r="BJ66" i="7"/>
  <c r="BJ38" i="7"/>
  <c r="AU640" i="4"/>
  <c r="BI156" i="10"/>
  <c r="BH154" i="10"/>
  <c r="H15" i="2"/>
  <c r="J9" i="2"/>
  <c r="D96" i="10"/>
  <c r="E96" i="10"/>
  <c r="C47" i="12"/>
  <c r="ME184" i="8"/>
  <c r="MD186" i="8"/>
  <c r="MD185" i="8"/>
  <c r="O1632" i="4"/>
  <c r="O1664" i="4"/>
  <c r="AD1625" i="4"/>
  <c r="BW1691" i="4"/>
  <c r="BP1690" i="4"/>
  <c r="BO1690" i="4"/>
  <c r="BT1690" i="4"/>
  <c r="BR1690" i="4"/>
  <c r="BL1690" i="4"/>
  <c r="BM1690" i="4"/>
  <c r="BS1690" i="4"/>
  <c r="BU1690" i="4"/>
  <c r="BV1690" i="4"/>
  <c r="BQ1690" i="4"/>
  <c r="BK1690" i="4"/>
  <c r="BN1690" i="4"/>
  <c r="F327" i="14"/>
  <c r="U1375" i="4"/>
  <c r="K328" i="14"/>
  <c r="K330" i="14"/>
  <c r="F328" i="14"/>
  <c r="S1238" i="4"/>
  <c r="BF195" i="14"/>
  <c r="J328" i="14"/>
  <c r="AQ641" i="4"/>
  <c r="J327" i="14"/>
  <c r="X1238" i="4"/>
  <c r="AC642" i="4"/>
  <c r="AO644" i="4"/>
  <c r="AB652" i="4"/>
  <c r="AB649" i="4"/>
  <c r="G328" i="14"/>
  <c r="BG137" i="14"/>
  <c r="BG193" i="14"/>
  <c r="G327" i="14"/>
  <c r="T1238" i="4"/>
  <c r="D143" i="2"/>
  <c r="D142" i="2"/>
  <c r="E142" i="2"/>
  <c r="K9" i="2"/>
  <c r="M327" i="14"/>
  <c r="M328" i="14"/>
  <c r="M326" i="14"/>
  <c r="L326" i="14"/>
  <c r="L327" i="14"/>
  <c r="L328" i="14"/>
  <c r="E327" i="14"/>
  <c r="E328" i="14"/>
  <c r="E326" i="14"/>
  <c r="AF25" i="11"/>
  <c r="H17" i="2"/>
  <c r="D22" i="11"/>
  <c r="D21" i="11"/>
  <c r="D14" i="2"/>
  <c r="BE297" i="14"/>
  <c r="BG146" i="14"/>
  <c r="BD105" i="14"/>
  <c r="BF15" i="14"/>
  <c r="BF107" i="14"/>
  <c r="BG17" i="14"/>
  <c r="BG109" i="14"/>
  <c r="BG114" i="14"/>
  <c r="BG19" i="14"/>
  <c r="BG111" i="14"/>
  <c r="BB124" i="14"/>
  <c r="BC125" i="14"/>
  <c r="BH97" i="14"/>
  <c r="BG117" i="14"/>
  <c r="BG141" i="14"/>
  <c r="BG143" i="14"/>
  <c r="BG139" i="14"/>
  <c r="BG145" i="14"/>
  <c r="BG148" i="14"/>
  <c r="BG152" i="14"/>
  <c r="I320" i="14"/>
  <c r="H320" i="14"/>
  <c r="M321" i="14"/>
  <c r="N322" i="14"/>
  <c r="J321" i="14"/>
  <c r="K322" i="14"/>
  <c r="H322" i="14"/>
  <c r="G321" i="14"/>
  <c r="G322" i="14"/>
  <c r="F321" i="14"/>
  <c r="D320" i="14"/>
  <c r="BH152" i="14"/>
  <c r="M322" i="14"/>
  <c r="L321" i="14"/>
  <c r="E321" i="14"/>
  <c r="F322" i="14"/>
  <c r="L322" i="14"/>
  <c r="K321" i="14"/>
  <c r="K324" i="14"/>
  <c r="BB622" i="4"/>
  <c r="D10" i="1"/>
  <c r="BF102" i="14"/>
  <c r="BH79" i="14"/>
  <c r="BH81" i="14"/>
  <c r="BG77" i="14"/>
  <c r="BH51" i="14"/>
  <c r="BH49" i="14"/>
  <c r="BG47" i="14"/>
  <c r="FG101" i="7"/>
  <c r="FF104" i="7"/>
  <c r="AY301" i="11"/>
  <c r="W976" i="4"/>
  <c r="W977" i="4"/>
  <c r="W1319" i="4"/>
  <c r="V1312" i="4"/>
  <c r="V1313" i="4"/>
  <c r="V1315" i="4"/>
  <c r="U1345" i="4"/>
  <c r="X820" i="4"/>
  <c r="Y822" i="4"/>
  <c r="Y823" i="4"/>
  <c r="Z1238" i="4"/>
  <c r="R1345" i="4"/>
  <c r="AP390" i="4"/>
  <c r="AD12" i="12"/>
  <c r="T1360" i="4"/>
  <c r="Z1314" i="4"/>
  <c r="Z1178" i="4"/>
  <c r="C68" i="1"/>
  <c r="AM78" i="10"/>
  <c r="AL76" i="10"/>
  <c r="BA65" i="10"/>
  <c r="BA60" i="10"/>
  <c r="AX69" i="10"/>
  <c r="AW67" i="10"/>
  <c r="BA71" i="10"/>
  <c r="BK75" i="10"/>
  <c r="BJ73" i="10"/>
  <c r="JV49" i="8"/>
  <c r="AY91" i="11"/>
  <c r="AZ68" i="10"/>
  <c r="S1299" i="4"/>
  <c r="Z1375" i="4"/>
  <c r="Y1375" i="4"/>
  <c r="T1375" i="4"/>
  <c r="X1223" i="4"/>
  <c r="T1345" i="4"/>
  <c r="R1360" i="4"/>
  <c r="P1315" i="4"/>
  <c r="P1321" i="4"/>
  <c r="X1375" i="4"/>
  <c r="Y1223" i="4"/>
  <c r="Z822" i="4"/>
  <c r="Z1311" i="4"/>
  <c r="U1238" i="4"/>
  <c r="U1360" i="4"/>
  <c r="O1178" i="4"/>
  <c r="Y1178" i="4"/>
  <c r="AV927" i="4"/>
  <c r="BD490" i="4"/>
  <c r="BD489" i="4"/>
  <c r="AR451" i="4"/>
  <c r="AR450" i="4"/>
  <c r="AY153" i="10"/>
  <c r="AX151" i="10"/>
  <c r="AZ150" i="10"/>
  <c r="AY148" i="10"/>
  <c r="BA168" i="10"/>
  <c r="FE99" i="7"/>
  <c r="AZ100" i="12"/>
  <c r="AZ96" i="12"/>
  <c r="AZ75" i="12"/>
  <c r="BE141" i="10"/>
  <c r="BD139" i="10"/>
  <c r="BD503" i="4"/>
  <c r="BD464" i="4"/>
  <c r="AT379" i="4"/>
  <c r="Y25" i="10"/>
  <c r="AI400" i="4"/>
  <c r="AD30" i="10"/>
  <c r="AD28" i="10"/>
  <c r="AD27" i="10"/>
  <c r="AO511" i="4"/>
  <c r="AO510" i="4"/>
  <c r="AC271" i="11"/>
  <c r="AC270" i="11"/>
  <c r="BA514" i="4"/>
  <c r="AO272" i="11"/>
  <c r="BA515" i="4"/>
  <c r="AP33" i="10"/>
  <c r="AP31" i="10"/>
  <c r="AF29" i="10"/>
  <c r="AP509" i="4"/>
  <c r="AO393" i="4"/>
  <c r="AC12" i="12"/>
  <c r="AR32" i="10"/>
  <c r="BB513" i="4"/>
  <c r="N396" i="4"/>
  <c r="W26" i="10"/>
  <c r="AH401" i="4"/>
  <c r="V269" i="11"/>
  <c r="AH402" i="4"/>
  <c r="Q327" i="4"/>
  <c r="BA273" i="4"/>
  <c r="AV277" i="4"/>
  <c r="AU277" i="4"/>
  <c r="Q311" i="4"/>
  <c r="AW277" i="4"/>
  <c r="C23" i="10"/>
  <c r="C21" i="10"/>
  <c r="C20" i="10"/>
  <c r="T314" i="4"/>
  <c r="T339" i="4"/>
  <c r="P306" i="4"/>
  <c r="P335" i="4"/>
  <c r="P340" i="4"/>
  <c r="D11" i="12"/>
  <c r="D10" i="12"/>
  <c r="D9" i="12"/>
  <c r="AQ376" i="4"/>
  <c r="Q308" i="4"/>
  <c r="Q309" i="4"/>
  <c r="AQ386" i="4"/>
  <c r="N342" i="4"/>
  <c r="N332" i="4"/>
  <c r="N343" i="4"/>
  <c r="AS368" i="4"/>
  <c r="O307" i="4"/>
  <c r="O318" i="4"/>
  <c r="O321" i="4"/>
  <c r="O317" i="4"/>
  <c r="R313" i="4"/>
  <c r="AQ361" i="4"/>
  <c r="AQ362" i="4"/>
  <c r="AQ372" i="4"/>
  <c r="AQ357" i="4"/>
  <c r="AR363" i="4"/>
  <c r="AR376" i="4"/>
  <c r="R328" i="4"/>
  <c r="AT367" i="4"/>
  <c r="AT368" i="4"/>
  <c r="AS365" i="4"/>
  <c r="AS377" i="4"/>
  <c r="O340" i="4"/>
  <c r="C11" i="12"/>
  <c r="O325" i="4"/>
  <c r="O330" i="4"/>
  <c r="AP371" i="4"/>
  <c r="AP375" i="4"/>
  <c r="AP380" i="4"/>
  <c r="AG26" i="11"/>
  <c r="AG25" i="11"/>
  <c r="AP362" i="4"/>
  <c r="AP372" i="4"/>
  <c r="AP357" i="4"/>
  <c r="E23" i="11"/>
  <c r="E22" i="11"/>
  <c r="E21" i="11"/>
  <c r="AS388" i="4"/>
  <c r="S312" i="4"/>
  <c r="S338" i="4"/>
  <c r="S329" i="4"/>
  <c r="D61" i="1"/>
  <c r="AR354" i="4"/>
  <c r="AV369" i="4"/>
  <c r="AR358" i="4"/>
  <c r="Q24" i="10"/>
  <c r="D62" i="1"/>
  <c r="C12" i="10"/>
  <c r="D57" i="1"/>
  <c r="C18" i="10"/>
  <c r="D56" i="1"/>
  <c r="F67" i="1"/>
  <c r="E57" i="1"/>
  <c r="E62" i="1"/>
  <c r="E67" i="1"/>
  <c r="T115" i="4"/>
  <c r="T131" i="4"/>
  <c r="T99" i="4"/>
  <c r="C58" i="1"/>
  <c r="D67" i="1"/>
  <c r="D66" i="1"/>
  <c r="F62" i="1"/>
  <c r="E61" i="1"/>
  <c r="C67" i="1"/>
  <c r="Z821" i="4"/>
  <c r="C51" i="1"/>
  <c r="D54" i="1"/>
  <c r="D50" i="1"/>
  <c r="F57" i="1"/>
  <c r="E50" i="1"/>
  <c r="C90" i="1"/>
  <c r="C15" i="10"/>
  <c r="C56" i="1"/>
  <c r="E54" i="1"/>
  <c r="C62" i="1"/>
  <c r="C66" i="1"/>
  <c r="C63" i="1"/>
  <c r="F54" i="1"/>
  <c r="E56" i="1"/>
  <c r="C50" i="1"/>
  <c r="C61" i="1"/>
  <c r="B57" i="1"/>
  <c r="B67" i="1"/>
  <c r="E66" i="1"/>
  <c r="Q303" i="4"/>
  <c r="U314" i="4"/>
  <c r="U329" i="4"/>
  <c r="Q322" i="4"/>
  <c r="Q1728" i="4"/>
  <c r="R1729" i="4"/>
  <c r="F52" i="12"/>
  <c r="B62" i="1"/>
  <c r="B54" i="1"/>
  <c r="C57" i="1"/>
  <c r="C54" i="1"/>
  <c r="KJ81" i="8"/>
  <c r="KJ86" i="8"/>
  <c r="KJ82" i="8"/>
  <c r="SA73" i="8"/>
  <c r="SA83" i="8"/>
  <c r="TO75" i="8"/>
  <c r="TO85" i="8"/>
  <c r="SA74" i="8"/>
  <c r="SA84" i="8"/>
  <c r="EL63" i="8"/>
  <c r="EK65" i="8"/>
  <c r="EK64" i="8"/>
  <c r="BA35" i="8"/>
  <c r="AZ37" i="8"/>
  <c r="AZ36" i="8"/>
  <c r="HB2" i="7"/>
  <c r="HB140" i="7"/>
  <c r="HB150" i="7"/>
  <c r="HA38" i="7"/>
  <c r="DE23" i="7"/>
  <c r="C89" i="1"/>
  <c r="F39" i="1"/>
  <c r="G39" i="1"/>
  <c r="B90" i="1"/>
  <c r="H40" i="1"/>
  <c r="AX261" i="4"/>
  <c r="AV986" i="4"/>
  <c r="AU958" i="4"/>
  <c r="AV998" i="4"/>
  <c r="AU990" i="4"/>
  <c r="AV966" i="4"/>
  <c r="AV954" i="4"/>
  <c r="AV894" i="4"/>
  <c r="AV906" i="4"/>
  <c r="AU898" i="4"/>
  <c r="Z1223" i="4"/>
  <c r="Z1193" i="4"/>
  <c r="AW236" i="4"/>
  <c r="AW245" i="4"/>
  <c r="O1208" i="4"/>
  <c r="V1238" i="4"/>
  <c r="GZ149" i="8"/>
  <c r="GY151" i="8"/>
  <c r="GY150" i="8"/>
  <c r="HW18" i="8"/>
  <c r="HV20" i="8"/>
  <c r="HV19" i="8"/>
  <c r="AZ239" i="4"/>
  <c r="AZ240" i="4"/>
  <c r="AW260" i="4"/>
  <c r="Y169" i="4"/>
  <c r="Y178" i="4"/>
  <c r="AY237" i="4"/>
  <c r="AY238" i="4"/>
  <c r="AX235" i="4"/>
  <c r="AX236" i="4"/>
  <c r="AX245" i="4"/>
  <c r="BD47" i="7"/>
  <c r="BC50" i="7"/>
  <c r="AU389" i="4"/>
  <c r="AA186" i="4"/>
  <c r="AA187" i="4"/>
  <c r="CJ306" i="6"/>
  <c r="BN1139" i="4"/>
  <c r="AZ271" i="4"/>
  <c r="AY269" i="4"/>
  <c r="AX267" i="4"/>
  <c r="AC206" i="4"/>
  <c r="AC207" i="4"/>
  <c r="Z200" i="4"/>
  <c r="Z201" i="4"/>
  <c r="Z210" i="4"/>
  <c r="AB204" i="4"/>
  <c r="AB205" i="4"/>
  <c r="Y193" i="4"/>
  <c r="AS353" i="4"/>
  <c r="AY890" i="4"/>
  <c r="R302" i="4"/>
  <c r="R311" i="4"/>
  <c r="R337" i="4"/>
  <c r="Z177" i="4"/>
  <c r="BW19" i="4"/>
  <c r="AX260" i="4"/>
  <c r="X1330" i="4"/>
  <c r="BW590" i="4"/>
  <c r="BW593" i="4"/>
  <c r="AQ638" i="4"/>
  <c r="AQ637" i="4"/>
  <c r="AE639" i="4"/>
  <c r="BW619" i="4"/>
  <c r="Z184" i="4"/>
  <c r="Z193" i="4"/>
  <c r="AC190" i="4"/>
  <c r="AC191" i="4"/>
  <c r="BW532" i="4"/>
  <c r="BW561" i="4"/>
  <c r="BW558" i="4"/>
  <c r="R320" i="4"/>
  <c r="BW533" i="4"/>
  <c r="AS356" i="4"/>
  <c r="AG24" i="11"/>
  <c r="BW524" i="4"/>
  <c r="BW535" i="4"/>
  <c r="AT351" i="4"/>
  <c r="AT352" i="4"/>
  <c r="S300" i="4"/>
  <c r="S301" i="4"/>
  <c r="BW536" i="4"/>
  <c r="CC93" i="6"/>
  <c r="BD249" i="4"/>
  <c r="CC94" i="6"/>
  <c r="BD265" i="4"/>
  <c r="BE83" i="6"/>
  <c r="AF166" i="4"/>
  <c r="BE84" i="6"/>
  <c r="AG182" i="4"/>
  <c r="CC92" i="6"/>
  <c r="BD233" i="4"/>
  <c r="BE85" i="6"/>
  <c r="AF198" i="4"/>
  <c r="AR439" i="4"/>
  <c r="BE477" i="4"/>
  <c r="BE468" i="4"/>
  <c r="BE478" i="4"/>
  <c r="BE481" i="4"/>
  <c r="BE487" i="4"/>
  <c r="BE495" i="4"/>
  <c r="BE501" i="4"/>
  <c r="AS15" i="12"/>
  <c r="AT420" i="4"/>
  <c r="AT432" i="4"/>
  <c r="AT443" i="4"/>
  <c r="AU422" i="4"/>
  <c r="AU444" i="4"/>
  <c r="AU433" i="4"/>
  <c r="BH457" i="4"/>
  <c r="BG460" i="4"/>
  <c r="BD492" i="4"/>
  <c r="BD505" i="4"/>
  <c r="BD506" i="4"/>
  <c r="BH474" i="4"/>
  <c r="BH498" i="4"/>
  <c r="BH484" i="4"/>
  <c r="U296" i="4"/>
  <c r="T299" i="4"/>
  <c r="BW149" i="4"/>
  <c r="AS418" i="4"/>
  <c r="AS428" i="4"/>
  <c r="AS453" i="4"/>
  <c r="AS427" i="4"/>
  <c r="AS442" i="4"/>
  <c r="AS448" i="4"/>
  <c r="AG14" i="12"/>
  <c r="AG13" i="12"/>
  <c r="AS431" i="4"/>
  <c r="AS437" i="4"/>
  <c r="BF470" i="4"/>
  <c r="BF482" i="4"/>
  <c r="BF496" i="4"/>
  <c r="BI499" i="4"/>
  <c r="BI485" i="4"/>
  <c r="AU350" i="4"/>
  <c r="AV347" i="4"/>
  <c r="AW423" i="4"/>
  <c r="AU419" i="4"/>
  <c r="AV421" i="4"/>
  <c r="AX425" i="4"/>
  <c r="AT417" i="4"/>
  <c r="AT413" i="4"/>
  <c r="AT414" i="4"/>
  <c r="AW446" i="4"/>
  <c r="AW435" i="4"/>
  <c r="BG472" i="4"/>
  <c r="BG483" i="4"/>
  <c r="BG497" i="4"/>
  <c r="AV408" i="4"/>
  <c r="AU411" i="4"/>
  <c r="AV424" i="4"/>
  <c r="AV445" i="4"/>
  <c r="AV434" i="4"/>
  <c r="BF467" i="4"/>
  <c r="BH471" i="4"/>
  <c r="BG469" i="4"/>
  <c r="BI473" i="4"/>
  <c r="BJ475" i="4"/>
  <c r="BF462" i="4"/>
  <c r="BF463" i="4"/>
  <c r="AT27" i="11"/>
  <c r="J18" i="2"/>
  <c r="BJ156" i="10"/>
  <c r="BI154" i="10"/>
  <c r="BI38" i="7"/>
  <c r="BI66" i="7"/>
  <c r="BO72" i="7"/>
  <c r="BI65" i="7"/>
  <c r="BH2" i="7"/>
  <c r="FD106" i="7"/>
  <c r="AV640" i="4"/>
  <c r="BF159" i="10"/>
  <c r="BE157" i="10"/>
  <c r="L9" i="2"/>
  <c r="O1656" i="4"/>
  <c r="O1657" i="4"/>
  <c r="F96" i="10"/>
  <c r="O1661" i="4"/>
  <c r="MF184" i="8"/>
  <c r="ME186" i="8"/>
  <c r="ME185" i="8"/>
  <c r="BK217" i="14"/>
  <c r="O1659" i="4"/>
  <c r="P1628" i="4"/>
  <c r="AD1626" i="4"/>
  <c r="F330" i="14"/>
  <c r="BW1635" i="4"/>
  <c r="BK94" i="11"/>
  <c r="BW1639" i="4"/>
  <c r="BW1690" i="4"/>
  <c r="BW1689" i="4"/>
  <c r="BW1638" i="4"/>
  <c r="E166" i="2"/>
  <c r="Y1269" i="4"/>
  <c r="BG195" i="14"/>
  <c r="AL1238" i="4"/>
  <c r="G330" i="14"/>
  <c r="R1238" i="4"/>
  <c r="BH193" i="14"/>
  <c r="J330" i="14"/>
  <c r="AD642" i="4"/>
  <c r="AC649" i="4"/>
  <c r="AC652" i="4"/>
  <c r="AP647" i="4"/>
  <c r="AR641" i="4"/>
  <c r="AP644" i="4"/>
  <c r="S1269" i="4"/>
  <c r="AM1451" i="4"/>
  <c r="BH141" i="14"/>
  <c r="AW1238" i="4"/>
  <c r="BH145" i="14"/>
  <c r="E141" i="2"/>
  <c r="E330" i="14"/>
  <c r="L330" i="14"/>
  <c r="D141" i="2"/>
  <c r="F142" i="2"/>
  <c r="I328" i="14"/>
  <c r="I326" i="14"/>
  <c r="I327" i="14"/>
  <c r="S1345" i="4"/>
  <c r="BH143" i="14"/>
  <c r="BH139" i="14"/>
  <c r="D327" i="14"/>
  <c r="D326" i="14"/>
  <c r="D328" i="14"/>
  <c r="C320" i="14"/>
  <c r="C321" i="14"/>
  <c r="Y1238" i="4"/>
  <c r="BH148" i="14"/>
  <c r="M9" i="2"/>
  <c r="BH137" i="14"/>
  <c r="BH146" i="14"/>
  <c r="H327" i="14"/>
  <c r="H326" i="14"/>
  <c r="H328" i="14"/>
  <c r="M330" i="14"/>
  <c r="BG15" i="14"/>
  <c r="BG107" i="14"/>
  <c r="BH117" i="14"/>
  <c r="BH114" i="14"/>
  <c r="BI97" i="14"/>
  <c r="BE105" i="14"/>
  <c r="BC124" i="14"/>
  <c r="BD125" i="14"/>
  <c r="BH19" i="14"/>
  <c r="BH111" i="14"/>
  <c r="BH17" i="14"/>
  <c r="BH109" i="14"/>
  <c r="L324" i="14"/>
  <c r="E322" i="14"/>
  <c r="E324" i="14"/>
  <c r="D321" i="14"/>
  <c r="I321" i="14"/>
  <c r="J322" i="14"/>
  <c r="J324" i="14"/>
  <c r="F324" i="14"/>
  <c r="G324" i="14"/>
  <c r="M324" i="14"/>
  <c r="H321" i="14"/>
  <c r="H324" i="14"/>
  <c r="I322" i="14"/>
  <c r="BH47" i="14"/>
  <c r="BF297" i="14"/>
  <c r="D166" i="2"/>
  <c r="BI81" i="14"/>
  <c r="BI79" i="14"/>
  <c r="BW1610" i="4"/>
  <c r="BH77" i="14"/>
  <c r="BC622" i="4"/>
  <c r="BG102" i="14"/>
  <c r="C293" i="11"/>
  <c r="C69" i="12"/>
  <c r="BI51" i="14"/>
  <c r="BI49" i="14"/>
  <c r="AZ301" i="11"/>
  <c r="FH101" i="7"/>
  <c r="FG104" i="7"/>
  <c r="U1178" i="4"/>
  <c r="AG1451" i="4"/>
  <c r="X1360" i="4"/>
  <c r="Y1254" i="4"/>
  <c r="AR364" i="4"/>
  <c r="Y1311" i="4"/>
  <c r="X823" i="4"/>
  <c r="AL1178" i="4"/>
  <c r="Z820" i="4"/>
  <c r="Z823" i="4"/>
  <c r="AK1178" i="4"/>
  <c r="AG1178" i="4"/>
  <c r="AX1375" i="4"/>
  <c r="Y1284" i="4"/>
  <c r="AP393" i="4"/>
  <c r="AL1375" i="4"/>
  <c r="AW1375" i="4"/>
  <c r="Y1299" i="4"/>
  <c r="AJ1375" i="4"/>
  <c r="AK1375" i="4"/>
  <c r="P1322" i="4"/>
  <c r="Q1318" i="4"/>
  <c r="Q1320" i="4"/>
  <c r="P1503" i="4"/>
  <c r="D131" i="11"/>
  <c r="T1208" i="4"/>
  <c r="T1178" i="4"/>
  <c r="AN78" i="10"/>
  <c r="AM76" i="10"/>
  <c r="E151" i="2"/>
  <c r="JW49" i="8"/>
  <c r="AZ91" i="11"/>
  <c r="BB71" i="10"/>
  <c r="BB65" i="10"/>
  <c r="BB60" i="10"/>
  <c r="BA68" i="10"/>
  <c r="BL75" i="10"/>
  <c r="BK73" i="10"/>
  <c r="BL73" i="10"/>
  <c r="AY69" i="10"/>
  <c r="AX67" i="10"/>
  <c r="AS1451" i="4"/>
  <c r="X1193" i="4"/>
  <c r="Y976" i="4"/>
  <c r="Y1312" i="4"/>
  <c r="X1345" i="4"/>
  <c r="W1238" i="4"/>
  <c r="Z1208" i="4"/>
  <c r="X1284" i="4"/>
  <c r="Y1193" i="4"/>
  <c r="W1330" i="4"/>
  <c r="AG1223" i="4"/>
  <c r="AA1375" i="4"/>
  <c r="AJ1223" i="4"/>
  <c r="Y1345" i="4"/>
  <c r="AA1238" i="4"/>
  <c r="Y1360" i="4"/>
  <c r="T1299" i="4"/>
  <c r="V1345" i="4"/>
  <c r="X1208" i="4"/>
  <c r="Z1269" i="4"/>
  <c r="U1223" i="4"/>
  <c r="AL1223" i="4"/>
  <c r="O1269" i="4"/>
  <c r="V1360" i="4"/>
  <c r="W1345" i="4"/>
  <c r="S1330" i="4"/>
  <c r="T1193" i="4"/>
  <c r="Z1284" i="4"/>
  <c r="Y1330" i="4"/>
  <c r="T1254" i="4"/>
  <c r="O1223" i="4"/>
  <c r="Y1208" i="4"/>
  <c r="X1299" i="4"/>
  <c r="Z1299" i="4"/>
  <c r="V1330" i="4"/>
  <c r="X1269" i="4"/>
  <c r="R1299" i="4"/>
  <c r="Z1254" i="4"/>
  <c r="X1254" i="4"/>
  <c r="R1269" i="4"/>
  <c r="R1330" i="4"/>
  <c r="W1360" i="4"/>
  <c r="AQ371" i="4"/>
  <c r="P1178" i="4"/>
  <c r="X1178" i="4"/>
  <c r="T312" i="4"/>
  <c r="T328" i="4"/>
  <c r="AQ375" i="4"/>
  <c r="AQ380" i="4"/>
  <c r="AQ385" i="4"/>
  <c r="AQ390" i="4"/>
  <c r="AE12" i="12"/>
  <c r="AT378" i="4"/>
  <c r="P325" i="4"/>
  <c r="P330" i="4"/>
  <c r="P343" i="4"/>
  <c r="P317" i="4"/>
  <c r="P307" i="4"/>
  <c r="P318" i="4"/>
  <c r="P321" i="4"/>
  <c r="AT388" i="4"/>
  <c r="Q336" i="4"/>
  <c r="AR386" i="4"/>
  <c r="Q326" i="4"/>
  <c r="AP392" i="4"/>
  <c r="AW927" i="4"/>
  <c r="AS451" i="4"/>
  <c r="AS450" i="4"/>
  <c r="BE490" i="4"/>
  <c r="BE489" i="4"/>
  <c r="BF141" i="10"/>
  <c r="BE139" i="10"/>
  <c r="BA100" i="12"/>
  <c r="BA96" i="12"/>
  <c r="BA75" i="12"/>
  <c r="BA150" i="10"/>
  <c r="AZ148" i="10"/>
  <c r="BB168" i="10"/>
  <c r="FF99" i="7"/>
  <c r="FE106" i="7"/>
  <c r="AZ153" i="10"/>
  <c r="AY151" i="10"/>
  <c r="BE503" i="4"/>
  <c r="BE464" i="4"/>
  <c r="N281" i="4"/>
  <c r="X26" i="10"/>
  <c r="AI401" i="4"/>
  <c r="W269" i="11"/>
  <c r="AI402" i="4"/>
  <c r="D22" i="10"/>
  <c r="AQ33" i="10"/>
  <c r="AQ31" i="10"/>
  <c r="BB515" i="4"/>
  <c r="BB514" i="4"/>
  <c r="AP272" i="11"/>
  <c r="AE30" i="10"/>
  <c r="AE28" i="10"/>
  <c r="AE27" i="10"/>
  <c r="AP511" i="4"/>
  <c r="AP510" i="4"/>
  <c r="AD271" i="11"/>
  <c r="AD270" i="11"/>
  <c r="Z25" i="10"/>
  <c r="AJ400" i="4"/>
  <c r="N285" i="4"/>
  <c r="N289" i="4"/>
  <c r="C10" i="12"/>
  <c r="AS32" i="10"/>
  <c r="BC513" i="4"/>
  <c r="AG29" i="10"/>
  <c r="AQ509" i="4"/>
  <c r="BA274" i="4"/>
  <c r="AY270" i="4"/>
  <c r="AX268" i="4"/>
  <c r="AZ272" i="4"/>
  <c r="T329" i="4"/>
  <c r="AP382" i="4"/>
  <c r="O332" i="4"/>
  <c r="AS366" i="4"/>
  <c r="S310" i="4"/>
  <c r="S311" i="4"/>
  <c r="AS387" i="4"/>
  <c r="Q306" i="4"/>
  <c r="Q317" i="4"/>
  <c r="R308" i="4"/>
  <c r="R309" i="4"/>
  <c r="O343" i="4"/>
  <c r="O342" i="4"/>
  <c r="S328" i="4"/>
  <c r="S313" i="4"/>
  <c r="AR361" i="4"/>
  <c r="AR371" i="4"/>
  <c r="AH26" i="11"/>
  <c r="AH25" i="11"/>
  <c r="F23" i="11"/>
  <c r="F22" i="11"/>
  <c r="F21" i="11"/>
  <c r="C19" i="10"/>
  <c r="C17" i="10"/>
  <c r="C13" i="10"/>
  <c r="R24" i="10"/>
  <c r="AS363" i="4"/>
  <c r="AS364" i="4"/>
  <c r="AT365" i="4"/>
  <c r="AT387" i="4"/>
  <c r="AU367" i="4"/>
  <c r="AU368" i="4"/>
  <c r="AS354" i="4"/>
  <c r="AT363" i="4"/>
  <c r="AS358" i="4"/>
  <c r="H57" i="1"/>
  <c r="F50" i="1"/>
  <c r="H54" i="1"/>
  <c r="U131" i="4"/>
  <c r="U99" i="4"/>
  <c r="U115" i="4"/>
  <c r="H62" i="1"/>
  <c r="F61" i="1"/>
  <c r="H67" i="1"/>
  <c r="G61" i="1"/>
  <c r="R303" i="4"/>
  <c r="V314" i="4"/>
  <c r="V339" i="4"/>
  <c r="R322" i="4"/>
  <c r="R1728" i="4"/>
  <c r="S1729" i="4"/>
  <c r="D89" i="1"/>
  <c r="F66" i="1"/>
  <c r="G50" i="1"/>
  <c r="G66" i="1"/>
  <c r="C16" i="10"/>
  <c r="F56" i="1"/>
  <c r="G56" i="1"/>
  <c r="KK81" i="8"/>
  <c r="KK86" i="8"/>
  <c r="KK82" i="8"/>
  <c r="TP75" i="8"/>
  <c r="TP85" i="8"/>
  <c r="SB74" i="8"/>
  <c r="SB84" i="8"/>
  <c r="SB73" i="8"/>
  <c r="SB83" i="8"/>
  <c r="EM63" i="8"/>
  <c r="EL64" i="8"/>
  <c r="EL65" i="8"/>
  <c r="BB35" i="8"/>
  <c r="BA37" i="8"/>
  <c r="BA36" i="8"/>
  <c r="HC2" i="7"/>
  <c r="HC140" i="7"/>
  <c r="HC150" i="7"/>
  <c r="HB38" i="7"/>
  <c r="DF23" i="7"/>
  <c r="C164" i="10"/>
  <c r="J40" i="1"/>
  <c r="H39" i="1"/>
  <c r="B89" i="1"/>
  <c r="I39" i="1"/>
  <c r="D90" i="1"/>
  <c r="AW966" i="4"/>
  <c r="AV958" i="4"/>
  <c r="AW954" i="4"/>
  <c r="AV990" i="4"/>
  <c r="AW998" i="4"/>
  <c r="AW986" i="4"/>
  <c r="AW906" i="4"/>
  <c r="AV898" i="4"/>
  <c r="AW894" i="4"/>
  <c r="AK1223" i="4"/>
  <c r="AK1193" i="4"/>
  <c r="AF1223" i="4"/>
  <c r="HA149" i="8"/>
  <c r="GZ151" i="8"/>
  <c r="GZ150" i="8"/>
  <c r="HX18" i="8"/>
  <c r="HW20" i="8"/>
  <c r="HW19" i="8"/>
  <c r="U339" i="4"/>
  <c r="AX244" i="4"/>
  <c r="BE47" i="7"/>
  <c r="BD50" i="7"/>
  <c r="CK306" i="6"/>
  <c r="BP1139" i="4"/>
  <c r="Z209" i="4"/>
  <c r="AX276" i="4"/>
  <c r="AT353" i="4"/>
  <c r="AV379" i="4"/>
  <c r="AV389" i="4"/>
  <c r="AZ890" i="4"/>
  <c r="S302" i="4"/>
  <c r="Z185" i="4"/>
  <c r="Z194" i="4"/>
  <c r="V1375" i="4"/>
  <c r="BW549" i="4"/>
  <c r="AF639" i="4"/>
  <c r="AR638" i="4"/>
  <c r="AR637" i="4"/>
  <c r="B538" i="4"/>
  <c r="BW538" i="4"/>
  <c r="BW20" i="4"/>
  <c r="S320" i="4"/>
  <c r="BW22" i="4"/>
  <c r="AT356" i="4"/>
  <c r="AH24" i="11"/>
  <c r="BW21" i="4"/>
  <c r="BW537" i="4"/>
  <c r="BW24" i="4"/>
  <c r="BW548" i="4"/>
  <c r="BW522" i="4"/>
  <c r="BW526" i="4"/>
  <c r="BW523" i="4"/>
  <c r="BW546" i="4"/>
  <c r="BW547" i="4"/>
  <c r="BW545" i="4"/>
  <c r="AU351" i="4"/>
  <c r="AU352" i="4"/>
  <c r="T300" i="4"/>
  <c r="T301" i="4"/>
  <c r="CD92" i="6"/>
  <c r="BE233" i="4"/>
  <c r="BF83" i="6"/>
  <c r="AG166" i="4"/>
  <c r="BF85" i="6"/>
  <c r="AG198" i="4"/>
  <c r="BF84" i="6"/>
  <c r="AH182" i="4"/>
  <c r="CD94" i="6"/>
  <c r="BE265" i="4"/>
  <c r="CD93" i="6"/>
  <c r="BE249" i="4"/>
  <c r="AS439" i="4"/>
  <c r="BJ485" i="4"/>
  <c r="BJ499" i="4"/>
  <c r="BF468" i="4"/>
  <c r="BF478" i="4"/>
  <c r="BF495" i="4"/>
  <c r="BF501" i="4"/>
  <c r="AT15" i="12"/>
  <c r="BF481" i="4"/>
  <c r="BF487" i="4"/>
  <c r="AW408" i="4"/>
  <c r="AV411" i="4"/>
  <c r="AT418" i="4"/>
  <c r="AT428" i="4"/>
  <c r="AT453" i="4"/>
  <c r="AT427" i="4"/>
  <c r="AT442" i="4"/>
  <c r="AT448" i="4"/>
  <c r="AH14" i="12"/>
  <c r="AH13" i="12"/>
  <c r="AT431" i="4"/>
  <c r="AT437" i="4"/>
  <c r="AW424" i="4"/>
  <c r="AW445" i="4"/>
  <c r="AW434" i="4"/>
  <c r="BI471" i="4"/>
  <c r="BJ473" i="4"/>
  <c r="BK475" i="4"/>
  <c r="BH469" i="4"/>
  <c r="BG467" i="4"/>
  <c r="BG462" i="4"/>
  <c r="BG463" i="4"/>
  <c r="AU27" i="11"/>
  <c r="BI474" i="4"/>
  <c r="BI484" i="4"/>
  <c r="BI498" i="4"/>
  <c r="AX435" i="4"/>
  <c r="AX446" i="4"/>
  <c r="BI457" i="4"/>
  <c r="BH460" i="4"/>
  <c r="BE492" i="4"/>
  <c r="BE506" i="4"/>
  <c r="BE505" i="4"/>
  <c r="BG470" i="4"/>
  <c r="BG496" i="4"/>
  <c r="BG482" i="4"/>
  <c r="AV422" i="4"/>
  <c r="AV433" i="4"/>
  <c r="AV444" i="4"/>
  <c r="AW347" i="4"/>
  <c r="AV350" i="4"/>
  <c r="BF477" i="4"/>
  <c r="V296" i="4"/>
  <c r="U299" i="4"/>
  <c r="BH472" i="4"/>
  <c r="BH497" i="4"/>
  <c r="BH483" i="4"/>
  <c r="AY425" i="4"/>
  <c r="AX423" i="4"/>
  <c r="AW421" i="4"/>
  <c r="AV419" i="4"/>
  <c r="AU417" i="4"/>
  <c r="AU413" i="4"/>
  <c r="AU414" i="4"/>
  <c r="AU420" i="4"/>
  <c r="AU432" i="4"/>
  <c r="AU443" i="4"/>
  <c r="BK222" i="4"/>
  <c r="AM155" i="4"/>
  <c r="BG159" i="10"/>
  <c r="BF157" i="10"/>
  <c r="BI79" i="7"/>
  <c r="BJ79" i="7"/>
  <c r="BK79" i="7"/>
  <c r="BL79" i="7"/>
  <c r="BM79" i="7"/>
  <c r="BN79" i="7"/>
  <c r="BG2" i="7"/>
  <c r="BH38" i="7"/>
  <c r="AW640" i="4"/>
  <c r="EC70" i="7"/>
  <c r="CA70" i="7"/>
  <c r="DQ70" i="7"/>
  <c r="CG70" i="7"/>
  <c r="EU70" i="7"/>
  <c r="BO70" i="7"/>
  <c r="EI70" i="7"/>
  <c r="DE70" i="7"/>
  <c r="DW70" i="7"/>
  <c r="FA70" i="7"/>
  <c r="EO70" i="7"/>
  <c r="BU70" i="7"/>
  <c r="CM70" i="7"/>
  <c r="CS70" i="7"/>
  <c r="DK70" i="7"/>
  <c r="BO71" i="7"/>
  <c r="CY70" i="7"/>
  <c r="BK156" i="10"/>
  <c r="BJ154" i="10"/>
  <c r="H34" i="2"/>
  <c r="AE1625" i="4"/>
  <c r="O1658" i="4"/>
  <c r="BK8" i="11"/>
  <c r="F11" i="2"/>
  <c r="BK7" i="11"/>
  <c r="BK6" i="11"/>
  <c r="G52" i="12"/>
  <c r="G96" i="10"/>
  <c r="MG184" i="8"/>
  <c r="MF186" i="8"/>
  <c r="MF185" i="8"/>
  <c r="BH195" i="14"/>
  <c r="BK216" i="14"/>
  <c r="AG1375" i="4"/>
  <c r="AF1625" i="4"/>
  <c r="AE1626" i="4"/>
  <c r="BK45" i="11"/>
  <c r="BK69" i="11"/>
  <c r="BW1637" i="4"/>
  <c r="F166" i="2"/>
  <c r="BW1636" i="4"/>
  <c r="E165" i="2"/>
  <c r="BI193" i="14"/>
  <c r="D45" i="2"/>
  <c r="BW1677" i="4"/>
  <c r="AG1269" i="4"/>
  <c r="AS1375" i="4"/>
  <c r="T1269" i="4"/>
  <c r="AQ644" i="4"/>
  <c r="AS641" i="4"/>
  <c r="AE642" i="4"/>
  <c r="AD652" i="4"/>
  <c r="AQ647" i="4"/>
  <c r="AD649" i="4"/>
  <c r="Y1313" i="4"/>
  <c r="Y1315" i="4"/>
  <c r="AG1284" i="4"/>
  <c r="N327" i="14"/>
  <c r="P327" i="14"/>
  <c r="AG1299" i="4"/>
  <c r="D322" i="14"/>
  <c r="D324" i="14"/>
  <c r="BK67" i="11"/>
  <c r="F141" i="2"/>
  <c r="G142" i="2"/>
  <c r="BW1556" i="4"/>
  <c r="H330" i="14"/>
  <c r="C326" i="14"/>
  <c r="C327" i="14"/>
  <c r="C328" i="14"/>
  <c r="D330" i="14"/>
  <c r="I330" i="14"/>
  <c r="BI152" i="14"/>
  <c r="BI117" i="14"/>
  <c r="BI148" i="14"/>
  <c r="BH15" i="14"/>
  <c r="BH107" i="14"/>
  <c r="BI17" i="14"/>
  <c r="BI109" i="14"/>
  <c r="BI19" i="14"/>
  <c r="BI111" i="14"/>
  <c r="BH297" i="14"/>
  <c r="BJ97" i="14"/>
  <c r="BK97" i="14"/>
  <c r="BD124" i="14"/>
  <c r="BI114" i="14"/>
  <c r="BF105" i="14"/>
  <c r="BE125" i="14"/>
  <c r="D16" i="10"/>
  <c r="D13" i="10"/>
  <c r="D19" i="10"/>
  <c r="BI145" i="14"/>
  <c r="BI143" i="14"/>
  <c r="BI146" i="14"/>
  <c r="BI137" i="14"/>
  <c r="BI139" i="14"/>
  <c r="BI141" i="14"/>
  <c r="N320" i="14"/>
  <c r="I324" i="14"/>
  <c r="C324" i="14"/>
  <c r="P320" i="14"/>
  <c r="BH102" i="14"/>
  <c r="BK58" i="14"/>
  <c r="BK48" i="14"/>
  <c r="BK57" i="14"/>
  <c r="BK56" i="14"/>
  <c r="BK55" i="14"/>
  <c r="BK60" i="14"/>
  <c r="BK53" i="14"/>
  <c r="BK54" i="14"/>
  <c r="BK50" i="14"/>
  <c r="BK37" i="14"/>
  <c r="BK5" i="14"/>
  <c r="BI47" i="14"/>
  <c r="BG297" i="14"/>
  <c r="BK90" i="14"/>
  <c r="BK85" i="14"/>
  <c r="BK87" i="14"/>
  <c r="BK86" i="14"/>
  <c r="BK88" i="14"/>
  <c r="BK78" i="14"/>
  <c r="BK83" i="14"/>
  <c r="BK84" i="14"/>
  <c r="BK80" i="14"/>
  <c r="BK67" i="14"/>
  <c r="BD622" i="4"/>
  <c r="BK127" i="14"/>
  <c r="BI77" i="14"/>
  <c r="D293" i="11"/>
  <c r="D69" i="12"/>
  <c r="BK189" i="14"/>
  <c r="FI101" i="7"/>
  <c r="FH104" i="7"/>
  <c r="AG1254" i="4"/>
  <c r="AA822" i="4"/>
  <c r="AJ1238" i="4"/>
  <c r="AV1238" i="4"/>
  <c r="AF1299" i="4"/>
  <c r="AA1311" i="4"/>
  <c r="T1284" i="4"/>
  <c r="AK1238" i="4"/>
  <c r="AH1269" i="4"/>
  <c r="AI1178" i="4"/>
  <c r="V1223" i="4"/>
  <c r="AI1269" i="4"/>
  <c r="AA1178" i="4"/>
  <c r="X1312" i="4"/>
  <c r="X1313" i="4"/>
  <c r="X1315" i="4"/>
  <c r="X976" i="4"/>
  <c r="X977" i="4"/>
  <c r="X1319" i="4"/>
  <c r="AH1178" i="4"/>
  <c r="AH1299" i="4"/>
  <c r="AI1223" i="4"/>
  <c r="AE1299" i="4"/>
  <c r="T313" i="4"/>
  <c r="AQ1299" i="4"/>
  <c r="AJ1451" i="4"/>
  <c r="BJ1375" i="4"/>
  <c r="AH1193" i="4"/>
  <c r="AI1254" i="4"/>
  <c r="AI1193" i="4"/>
  <c r="AX1238" i="4"/>
  <c r="AO1451" i="4"/>
  <c r="AN1451" i="4"/>
  <c r="AG1193" i="4"/>
  <c r="U1193" i="4"/>
  <c r="P1504" i="4"/>
  <c r="AY1451" i="4"/>
  <c r="AO78" i="10"/>
  <c r="AN76" i="10"/>
  <c r="BC60" i="10"/>
  <c r="BC71" i="10"/>
  <c r="AZ69" i="10"/>
  <c r="AY67" i="10"/>
  <c r="BB68" i="10"/>
  <c r="BC65" i="10"/>
  <c r="JX49" i="8"/>
  <c r="BA91" i="11"/>
  <c r="Y977" i="4"/>
  <c r="Y1319" i="4"/>
  <c r="AB1375" i="4"/>
  <c r="AH1284" i="4"/>
  <c r="AD1451" i="4"/>
  <c r="AT1451" i="4"/>
  <c r="AP1451" i="4"/>
  <c r="AS1238" i="4"/>
  <c r="AK1208" i="4"/>
  <c r="AA1391" i="4"/>
  <c r="AX1451" i="4"/>
  <c r="AK1254" i="4"/>
  <c r="AJ1254" i="4"/>
  <c r="Z976" i="4"/>
  <c r="Z1312" i="4"/>
  <c r="AF1208" i="4"/>
  <c r="U1254" i="4"/>
  <c r="O1360" i="4"/>
  <c r="O1254" i="4"/>
  <c r="AW1223" i="4"/>
  <c r="AL1269" i="4"/>
  <c r="O1238" i="4"/>
  <c r="AX1223" i="4"/>
  <c r="AG1208" i="4"/>
  <c r="U1269" i="4"/>
  <c r="Q1321" i="4"/>
  <c r="U1208" i="4"/>
  <c r="Z1330" i="4"/>
  <c r="AJ1208" i="4"/>
  <c r="AF1375" i="4"/>
  <c r="O1299" i="4"/>
  <c r="AR1223" i="4"/>
  <c r="AK1284" i="4"/>
  <c r="W1375" i="4"/>
  <c r="AJ1269" i="4"/>
  <c r="AF1451" i="4"/>
  <c r="AL1254" i="4"/>
  <c r="U1299" i="4"/>
  <c r="AL1451" i="4"/>
  <c r="U1284" i="4"/>
  <c r="AL1193" i="4"/>
  <c r="Z1345" i="4"/>
  <c r="AA1299" i="4"/>
  <c r="AV1451" i="4"/>
  <c r="AM1238" i="4"/>
  <c r="Z1360" i="4"/>
  <c r="AS1223" i="4"/>
  <c r="AR1238" i="4"/>
  <c r="AK1269" i="4"/>
  <c r="AK1299" i="4"/>
  <c r="AJ1193" i="4"/>
  <c r="AL1208" i="4"/>
  <c r="O1330" i="4"/>
  <c r="AJ1284" i="4"/>
  <c r="AF1254" i="4"/>
  <c r="AF1269" i="4"/>
  <c r="AL1284" i="4"/>
  <c r="AA1223" i="4"/>
  <c r="AD1299" i="4"/>
  <c r="AA1451" i="4"/>
  <c r="AL1299" i="4"/>
  <c r="AR1451" i="4"/>
  <c r="AF1284" i="4"/>
  <c r="AV1223" i="4"/>
  <c r="AJ1299" i="4"/>
  <c r="O1345" i="4"/>
  <c r="W1223" i="4"/>
  <c r="O1375" i="4"/>
  <c r="AJ1178" i="4"/>
  <c r="AD1178" i="4"/>
  <c r="W1178" i="4"/>
  <c r="V1178" i="4"/>
  <c r="T338" i="4"/>
  <c r="AF1178" i="4"/>
  <c r="AQ393" i="4"/>
  <c r="R336" i="4"/>
  <c r="P332" i="4"/>
  <c r="P342" i="4"/>
  <c r="AT366" i="4"/>
  <c r="AQ382" i="4"/>
  <c r="AW369" i="4"/>
  <c r="AW389" i="4"/>
  <c r="AX927" i="4"/>
  <c r="R326" i="4"/>
  <c r="AT450" i="4"/>
  <c r="AT451" i="4"/>
  <c r="BF490" i="4"/>
  <c r="BF489" i="4"/>
  <c r="BA153" i="10"/>
  <c r="AZ151" i="10"/>
  <c r="BC168" i="10"/>
  <c r="FG99" i="7"/>
  <c r="BB150" i="10"/>
  <c r="BA148" i="10"/>
  <c r="BG141" i="10"/>
  <c r="BF139" i="10"/>
  <c r="BB100" i="12"/>
  <c r="BB96" i="12"/>
  <c r="BB75" i="12"/>
  <c r="BA301" i="11"/>
  <c r="BF503" i="4"/>
  <c r="BF464" i="4"/>
  <c r="AQ511" i="4"/>
  <c r="AF30" i="10"/>
  <c r="AF28" i="10"/>
  <c r="AF27" i="10"/>
  <c r="AQ510" i="4"/>
  <c r="AE271" i="11"/>
  <c r="AE270" i="11"/>
  <c r="AA25" i="10"/>
  <c r="G32" i="2"/>
  <c r="AK400" i="4"/>
  <c r="AH29" i="10"/>
  <c r="AR509" i="4"/>
  <c r="AR33" i="10"/>
  <c r="AR31" i="10"/>
  <c r="BC515" i="4"/>
  <c r="BC514" i="4"/>
  <c r="AQ272" i="11"/>
  <c r="C9" i="12"/>
  <c r="AT32" i="10"/>
  <c r="BD513" i="4"/>
  <c r="Y26" i="10"/>
  <c r="AJ401" i="4"/>
  <c r="X269" i="11"/>
  <c r="AJ402" i="4"/>
  <c r="E22" i="10"/>
  <c r="O396" i="4"/>
  <c r="D23" i="10"/>
  <c r="AX277" i="4"/>
  <c r="AQ392" i="4"/>
  <c r="AU388" i="4"/>
  <c r="S337" i="4"/>
  <c r="S327" i="4"/>
  <c r="S308" i="4"/>
  <c r="S336" i="4"/>
  <c r="AU365" i="4"/>
  <c r="AU387" i="4"/>
  <c r="Q307" i="4"/>
  <c r="Q318" i="4"/>
  <c r="Q321" i="4"/>
  <c r="AT377" i="4"/>
  <c r="AV367" i="4"/>
  <c r="AV378" i="4"/>
  <c r="AR375" i="4"/>
  <c r="AR380" i="4"/>
  <c r="AR385" i="4"/>
  <c r="AR390" i="4"/>
  <c r="AF12" i="12"/>
  <c r="AR362" i="4"/>
  <c r="AR372" i="4"/>
  <c r="AR357" i="4"/>
  <c r="AS376" i="4"/>
  <c r="C11" i="10"/>
  <c r="Q335" i="4"/>
  <c r="Q340" i="4"/>
  <c r="E11" i="12"/>
  <c r="Q325" i="4"/>
  <c r="Q330" i="4"/>
  <c r="Q332" i="4"/>
  <c r="T310" i="4"/>
  <c r="T311" i="4"/>
  <c r="U312" i="4"/>
  <c r="U328" i="4"/>
  <c r="AU378" i="4"/>
  <c r="R306" i="4"/>
  <c r="R307" i="4"/>
  <c r="R318" i="4"/>
  <c r="R321" i="4"/>
  <c r="AI26" i="11"/>
  <c r="AI25" i="11"/>
  <c r="G23" i="11"/>
  <c r="G22" i="11"/>
  <c r="G21" i="11"/>
  <c r="J62" i="1"/>
  <c r="AT364" i="4"/>
  <c r="AT386" i="4"/>
  <c r="AT376" i="4"/>
  <c r="AS361" i="4"/>
  <c r="AS375" i="4"/>
  <c r="AS386" i="4"/>
  <c r="AT354" i="4"/>
  <c r="AV365" i="4"/>
  <c r="AT358" i="4"/>
  <c r="S24" i="10"/>
  <c r="J67" i="1"/>
  <c r="H50" i="1"/>
  <c r="I61" i="1"/>
  <c r="V115" i="4"/>
  <c r="V131" i="4"/>
  <c r="V99" i="4"/>
  <c r="H66" i="1"/>
  <c r="J54" i="1"/>
  <c r="I50" i="1"/>
  <c r="S303" i="4"/>
  <c r="W314" i="4"/>
  <c r="W329" i="4"/>
  <c r="S322" i="4"/>
  <c r="S1728" i="4"/>
  <c r="T1729" i="4"/>
  <c r="H52" i="12"/>
  <c r="C14" i="10"/>
  <c r="H61" i="1"/>
  <c r="I56" i="1"/>
  <c r="H56" i="1"/>
  <c r="J57" i="1"/>
  <c r="I66" i="1"/>
  <c r="KL81" i="8"/>
  <c r="KL86" i="8"/>
  <c r="KL82" i="8"/>
  <c r="SC74" i="8"/>
  <c r="SC84" i="8"/>
  <c r="SC73" i="8"/>
  <c r="SC83" i="8"/>
  <c r="TQ75" i="8"/>
  <c r="TQ85" i="8"/>
  <c r="EN63" i="8"/>
  <c r="EM64" i="8"/>
  <c r="EM65" i="8"/>
  <c r="BC35" i="8"/>
  <c r="BB37" i="8"/>
  <c r="BB36" i="8"/>
  <c r="HD2" i="7"/>
  <c r="HD140" i="7"/>
  <c r="HD150" i="7"/>
  <c r="HC38" i="7"/>
  <c r="DG23" i="7"/>
  <c r="D164" i="10"/>
  <c r="E89" i="1"/>
  <c r="E90" i="1"/>
  <c r="B91" i="1"/>
  <c r="J39" i="1"/>
  <c r="K39" i="1"/>
  <c r="AX998" i="4"/>
  <c r="AX954" i="4"/>
  <c r="AW958" i="4"/>
  <c r="AX966" i="4"/>
  <c r="AX986" i="4"/>
  <c r="AW990" i="4"/>
  <c r="AW898" i="4"/>
  <c r="AX906" i="4"/>
  <c r="AX894" i="4"/>
  <c r="AH1223" i="4"/>
  <c r="V329" i="4"/>
  <c r="AN1238" i="4"/>
  <c r="P1223" i="4"/>
  <c r="P1208" i="4"/>
  <c r="HB149" i="8"/>
  <c r="HA151" i="8"/>
  <c r="HA150" i="8"/>
  <c r="HY18" i="8"/>
  <c r="C63" i="10"/>
  <c r="HX20" i="8"/>
  <c r="HX19" i="8"/>
  <c r="AA1330" i="4"/>
  <c r="BF47" i="7"/>
  <c r="BE50" i="7"/>
  <c r="CL306" i="6"/>
  <c r="BQ1139" i="4"/>
  <c r="AU353" i="4"/>
  <c r="BA890" i="4"/>
  <c r="T320" i="4"/>
  <c r="T302" i="4"/>
  <c r="Q1178" i="4"/>
  <c r="BW26" i="4"/>
  <c r="BW694" i="4"/>
  <c r="BW695" i="4"/>
  <c r="BW693" i="4"/>
  <c r="BW696" i="4"/>
  <c r="AS638" i="4"/>
  <c r="AS637" i="4"/>
  <c r="AG639" i="4"/>
  <c r="BW550" i="4"/>
  <c r="B551" i="4"/>
  <c r="BW551" i="4"/>
  <c r="AU356" i="4"/>
  <c r="AI24" i="11"/>
  <c r="BW525" i="4"/>
  <c r="AV351" i="4"/>
  <c r="AV352" i="4"/>
  <c r="U300" i="4"/>
  <c r="U301" i="4"/>
  <c r="BW23" i="4"/>
  <c r="CE94" i="6"/>
  <c r="BF265" i="4"/>
  <c r="BG85" i="6"/>
  <c r="AH198" i="4"/>
  <c r="CE92" i="6"/>
  <c r="BF233" i="4"/>
  <c r="CE93" i="6"/>
  <c r="BF249" i="4"/>
  <c r="BG84" i="6"/>
  <c r="AI182" i="4"/>
  <c r="BG83" i="6"/>
  <c r="AH166" i="4"/>
  <c r="AT439" i="4"/>
  <c r="AX424" i="4"/>
  <c r="AX445" i="4"/>
  <c r="AX434" i="4"/>
  <c r="BK485" i="4"/>
  <c r="BK499" i="4"/>
  <c r="AU418" i="4"/>
  <c r="AU428" i="4"/>
  <c r="AU453" i="4"/>
  <c r="AU427" i="4"/>
  <c r="AU431" i="4"/>
  <c r="AU437" i="4"/>
  <c r="AU442" i="4"/>
  <c r="AU448" i="4"/>
  <c r="AI14" i="12"/>
  <c r="AI13" i="12"/>
  <c r="AY446" i="4"/>
  <c r="AY435" i="4"/>
  <c r="BK473" i="4"/>
  <c r="BH467" i="4"/>
  <c r="BH477" i="4"/>
  <c r="BL475" i="4"/>
  <c r="BI469" i="4"/>
  <c r="BJ471" i="4"/>
  <c r="BH462" i="4"/>
  <c r="BH463" i="4"/>
  <c r="AV27" i="11"/>
  <c r="BJ474" i="4"/>
  <c r="BJ484" i="4"/>
  <c r="BJ498" i="4"/>
  <c r="AV417" i="4"/>
  <c r="AV427" i="4"/>
  <c r="AW419" i="4"/>
  <c r="AY423" i="4"/>
  <c r="AX421" i="4"/>
  <c r="AZ425" i="4"/>
  <c r="AV413" i="4"/>
  <c r="AV414" i="4"/>
  <c r="AV420" i="4"/>
  <c r="AV443" i="4"/>
  <c r="AV432" i="4"/>
  <c r="BJ457" i="4"/>
  <c r="I33" i="1"/>
  <c r="BI460" i="4"/>
  <c r="BG477" i="4"/>
  <c r="BG468" i="4"/>
  <c r="BG478" i="4"/>
  <c r="BG495" i="4"/>
  <c r="BG501" i="4"/>
  <c r="AU15" i="12"/>
  <c r="BG481" i="4"/>
  <c r="BG487" i="4"/>
  <c r="BI472" i="4"/>
  <c r="BI483" i="4"/>
  <c r="BI497" i="4"/>
  <c r="AX408" i="4"/>
  <c r="G32" i="1"/>
  <c r="AW411" i="4"/>
  <c r="AW422" i="4"/>
  <c r="AW444" i="4"/>
  <c r="AW433" i="4"/>
  <c r="W296" i="4"/>
  <c r="V299" i="4"/>
  <c r="AW350" i="4"/>
  <c r="AX347" i="4"/>
  <c r="BH470" i="4"/>
  <c r="BH496" i="4"/>
  <c r="BH482" i="4"/>
  <c r="BF492" i="4"/>
  <c r="BF505" i="4"/>
  <c r="BF506" i="4"/>
  <c r="BL222" i="4"/>
  <c r="BM222" i="4"/>
  <c r="BN222" i="4"/>
  <c r="BO222" i="4"/>
  <c r="BP222" i="4"/>
  <c r="BQ222" i="4"/>
  <c r="BR222" i="4"/>
  <c r="BS222" i="4"/>
  <c r="BT222" i="4"/>
  <c r="BU222" i="4"/>
  <c r="BV222" i="4"/>
  <c r="AN155" i="4"/>
  <c r="AO155" i="4"/>
  <c r="AP155" i="4"/>
  <c r="AQ155" i="4"/>
  <c r="AR155" i="4"/>
  <c r="AS155" i="4"/>
  <c r="AT155" i="4"/>
  <c r="AU155" i="4"/>
  <c r="AV155" i="4"/>
  <c r="AW155" i="4"/>
  <c r="AX155" i="4"/>
  <c r="BF2" i="7"/>
  <c r="BG38" i="7"/>
  <c r="BK154" i="10"/>
  <c r="BL154" i="10"/>
  <c r="BL156" i="10"/>
  <c r="AX640" i="4"/>
  <c r="BH159" i="10"/>
  <c r="BG157" i="10"/>
  <c r="FF106" i="7"/>
  <c r="BO74" i="7"/>
  <c r="D27" i="2"/>
  <c r="D31" i="2"/>
  <c r="H96" i="10"/>
  <c r="MH184" i="8"/>
  <c r="MG186" i="8"/>
  <c r="MG185" i="8"/>
  <c r="BK202" i="14"/>
  <c r="BK201" i="14"/>
  <c r="BK194" i="14"/>
  <c r="BK191" i="14"/>
  <c r="BK218" i="14"/>
  <c r="BK192" i="14"/>
  <c r="BL124" i="10"/>
  <c r="BK224" i="14"/>
  <c r="BK229" i="14"/>
  <c r="BK40" i="12"/>
  <c r="BK242" i="14"/>
  <c r="BK44" i="12"/>
  <c r="BK244" i="14"/>
  <c r="AG1626" i="4"/>
  <c r="AG1625" i="4"/>
  <c r="P1630" i="4"/>
  <c r="P1632" i="4"/>
  <c r="AF1626" i="4"/>
  <c r="AT1238" i="4"/>
  <c r="G166" i="2"/>
  <c r="F165" i="2"/>
  <c r="AI1208" i="4"/>
  <c r="AC1375" i="4"/>
  <c r="AT1193" i="4"/>
  <c r="P326" i="14"/>
  <c r="AA1254" i="4"/>
  <c r="P328" i="14"/>
  <c r="N326" i="14"/>
  <c r="AB1254" i="4"/>
  <c r="Q1345" i="4"/>
  <c r="AI1299" i="4"/>
  <c r="N328" i="14"/>
  <c r="AE652" i="4"/>
  <c r="AE649" i="4"/>
  <c r="AR644" i="4"/>
  <c r="AT641" i="4"/>
  <c r="AU1223" i="4"/>
  <c r="AF642" i="4"/>
  <c r="AR647" i="4"/>
  <c r="BE1375" i="4"/>
  <c r="BI1284" i="4"/>
  <c r="BK345" i="14"/>
  <c r="O328" i="14"/>
  <c r="AH1208" i="4"/>
  <c r="AA1284" i="4"/>
  <c r="BI1269" i="4"/>
  <c r="AH1254" i="4"/>
  <c r="D135" i="2"/>
  <c r="D21" i="10"/>
  <c r="D20" i="10"/>
  <c r="D11" i="10"/>
  <c r="G141" i="2"/>
  <c r="C330" i="14"/>
  <c r="BK33" i="12"/>
  <c r="BK372" i="14"/>
  <c r="BK31" i="12"/>
  <c r="BK368" i="14"/>
  <c r="BK22" i="14"/>
  <c r="BJ114" i="14"/>
  <c r="BK114" i="14"/>
  <c r="BI15" i="14"/>
  <c r="BI107" i="14"/>
  <c r="BK21" i="14"/>
  <c r="BK28" i="14"/>
  <c r="BK118" i="14"/>
  <c r="BG105" i="14"/>
  <c r="BF125" i="14"/>
  <c r="BK24" i="14"/>
  <c r="BK116" i="14"/>
  <c r="BE124" i="14"/>
  <c r="BK115" i="14"/>
  <c r="BK16" i="14"/>
  <c r="BK18" i="14"/>
  <c r="BK110" i="14"/>
  <c r="BK25" i="14"/>
  <c r="BJ117" i="14"/>
  <c r="BK117" i="14"/>
  <c r="E16" i="10"/>
  <c r="E14" i="10"/>
  <c r="D28" i="2"/>
  <c r="E19" i="10"/>
  <c r="D29" i="2"/>
  <c r="BK293" i="14"/>
  <c r="Q320" i="14"/>
  <c r="O320" i="14"/>
  <c r="P321" i="14"/>
  <c r="Q322" i="14"/>
  <c r="O322" i="14"/>
  <c r="N321" i="14"/>
  <c r="BK26" i="14"/>
  <c r="BJ193" i="14"/>
  <c r="BK193" i="14"/>
  <c r="BJ17" i="14"/>
  <c r="BJ81" i="14"/>
  <c r="BK81" i="14"/>
  <c r="BJ79" i="14"/>
  <c r="BK79" i="14"/>
  <c r="BE622" i="4"/>
  <c r="BW1585" i="4"/>
  <c r="BK300" i="14"/>
  <c r="BK23" i="14"/>
  <c r="BJ49" i="14"/>
  <c r="BK49" i="14"/>
  <c r="BW1558" i="4"/>
  <c r="BK76" i="14"/>
  <c r="BK70" i="14"/>
  <c r="BI195" i="14"/>
  <c r="BJ51" i="14"/>
  <c r="BK51" i="14"/>
  <c r="F293" i="11"/>
  <c r="F69" i="12"/>
  <c r="E293" i="11"/>
  <c r="E69" i="12"/>
  <c r="BK198" i="14"/>
  <c r="BJ243" i="14"/>
  <c r="BK190" i="14"/>
  <c r="BK150" i="14"/>
  <c r="BJ143" i="14"/>
  <c r="BK143" i="14"/>
  <c r="BJ152" i="14"/>
  <c r="BJ145" i="14"/>
  <c r="BK144" i="14"/>
  <c r="BJ148" i="14"/>
  <c r="BJ146" i="14"/>
  <c r="BK146" i="14"/>
  <c r="BK147" i="14"/>
  <c r="BK130" i="14"/>
  <c r="BK8" i="14"/>
  <c r="BJ47" i="14"/>
  <c r="BK47" i="14"/>
  <c r="BK46" i="14"/>
  <c r="BK40" i="14"/>
  <c r="BW1584" i="4"/>
  <c r="BI102" i="14"/>
  <c r="BJ19" i="14"/>
  <c r="BW1555" i="4"/>
  <c r="BB301" i="11"/>
  <c r="FJ101" i="7"/>
  <c r="FI104" i="7"/>
  <c r="AA1315" i="4"/>
  <c r="Q1330" i="4"/>
  <c r="BH1238" i="4"/>
  <c r="BE1451" i="4"/>
  <c r="BI1375" i="4"/>
  <c r="AC1238" i="4"/>
  <c r="Q1360" i="4"/>
  <c r="AV1299" i="4"/>
  <c r="AM1208" i="4"/>
  <c r="AK1451" i="4"/>
  <c r="BA1451" i="4"/>
  <c r="AA1269" i="4"/>
  <c r="BU1238" i="4"/>
  <c r="AB1238" i="4"/>
  <c r="BJ1238" i="4"/>
  <c r="T327" i="4"/>
  <c r="BI1238" i="4"/>
  <c r="AI1284" i="4"/>
  <c r="BD1451" i="4"/>
  <c r="BV1375" i="4"/>
  <c r="AU1193" i="4"/>
  <c r="BI1223" i="4"/>
  <c r="BU1375" i="4"/>
  <c r="BT1238" i="4"/>
  <c r="AW1284" i="4"/>
  <c r="AM1178" i="4"/>
  <c r="BV1238" i="4"/>
  <c r="Q1322" i="4"/>
  <c r="R1318" i="4"/>
  <c r="R1320" i="4"/>
  <c r="Q1503" i="4"/>
  <c r="E131" i="11"/>
  <c r="AP78" i="10"/>
  <c r="AO76" i="10"/>
  <c r="BD60" i="10"/>
  <c r="JY49" i="8"/>
  <c r="BB91" i="11"/>
  <c r="BC68" i="10"/>
  <c r="C61" i="10"/>
  <c r="BD65" i="10"/>
  <c r="BA69" i="10"/>
  <c r="AZ67" i="10"/>
  <c r="BD71" i="10"/>
  <c r="AR1299" i="4"/>
  <c r="AU1178" i="4"/>
  <c r="BE1269" i="4"/>
  <c r="BI1299" i="4"/>
  <c r="BJ1269" i="4"/>
  <c r="AW1193" i="4"/>
  <c r="BJ1299" i="4"/>
  <c r="AE1451" i="4"/>
  <c r="BJ1223" i="4"/>
  <c r="BH1223" i="4"/>
  <c r="W1299" i="4"/>
  <c r="V1254" i="4"/>
  <c r="AW1208" i="4"/>
  <c r="AX1299" i="4"/>
  <c r="AI1451" i="4"/>
  <c r="W1284" i="4"/>
  <c r="BW1237" i="4"/>
  <c r="W1269" i="4"/>
  <c r="AR1193" i="4"/>
  <c r="AP1299" i="4"/>
  <c r="AV1208" i="4"/>
  <c r="BH1451" i="4"/>
  <c r="AB1284" i="4"/>
  <c r="V1208" i="4"/>
  <c r="V1193" i="4"/>
  <c r="AB1223" i="4"/>
  <c r="V1299" i="4"/>
  <c r="AR1269" i="4"/>
  <c r="AA1193" i="4"/>
  <c r="AS1254" i="4"/>
  <c r="AS1269" i="4"/>
  <c r="AR1254" i="4"/>
  <c r="AS1208" i="4"/>
  <c r="AA1421" i="4"/>
  <c r="AV1254" i="4"/>
  <c r="AX1284" i="4"/>
  <c r="AW1254" i="4"/>
  <c r="Z1313" i="4"/>
  <c r="AA1360" i="4"/>
  <c r="AM1254" i="4"/>
  <c r="AP1284" i="4"/>
  <c r="AU1238" i="4"/>
  <c r="BB1451" i="4"/>
  <c r="BF1451" i="4"/>
  <c r="AT1284" i="4"/>
  <c r="W1208" i="4"/>
  <c r="W1193" i="4"/>
  <c r="AW1299" i="4"/>
  <c r="AR1284" i="4"/>
  <c r="AX1254" i="4"/>
  <c r="AG1238" i="4"/>
  <c r="AA1208" i="4"/>
  <c r="AX1269" i="4"/>
  <c r="AA1436" i="4"/>
  <c r="AV1284" i="4"/>
  <c r="AV1193" i="4"/>
  <c r="AX1208" i="4"/>
  <c r="AH1451" i="4"/>
  <c r="AS1193" i="4"/>
  <c r="AX1193" i="4"/>
  <c r="Z977" i="4"/>
  <c r="Z1319" i="4"/>
  <c r="BD1223" i="4"/>
  <c r="B75" i="1"/>
  <c r="AY1238" i="4"/>
  <c r="AA1345" i="4"/>
  <c r="AM1269" i="4"/>
  <c r="AR1208" i="4"/>
  <c r="BH1375" i="4"/>
  <c r="BJ1451" i="4"/>
  <c r="AQ1451" i="4"/>
  <c r="W1254" i="4"/>
  <c r="AM1223" i="4"/>
  <c r="AW1269" i="4"/>
  <c r="AU1451" i="4"/>
  <c r="O1284" i="4"/>
  <c r="AS1299" i="4"/>
  <c r="AW1451" i="4"/>
  <c r="AV1269" i="4"/>
  <c r="AS1284" i="4"/>
  <c r="V1284" i="4"/>
  <c r="AM1284" i="4"/>
  <c r="AA1406" i="4"/>
  <c r="V1269" i="4"/>
  <c r="AT1178" i="4"/>
  <c r="AW1178" i="4"/>
  <c r="AX1178" i="4"/>
  <c r="AS1178" i="4"/>
  <c r="AR1178" i="4"/>
  <c r="AV1178" i="4"/>
  <c r="AE1178" i="4"/>
  <c r="O1026" i="4"/>
  <c r="AW367" i="4"/>
  <c r="AW368" i="4"/>
  <c r="S326" i="4"/>
  <c r="AW379" i="4"/>
  <c r="AY927" i="4"/>
  <c r="AU450" i="4"/>
  <c r="AU451" i="4"/>
  <c r="BG489" i="4"/>
  <c r="BG490" i="4"/>
  <c r="BC150" i="10"/>
  <c r="BB148" i="10"/>
  <c r="BB153" i="10"/>
  <c r="BA151" i="10"/>
  <c r="BD168" i="10"/>
  <c r="FH99" i="7"/>
  <c r="BH141" i="10"/>
  <c r="BG139" i="10"/>
  <c r="BC100" i="12"/>
  <c r="BC96" i="12"/>
  <c r="BC75" i="12"/>
  <c r="BG503" i="4"/>
  <c r="BG464" i="4"/>
  <c r="O397" i="4"/>
  <c r="C268" i="11"/>
  <c r="BD514" i="4"/>
  <c r="AR272" i="11"/>
  <c r="AS33" i="10"/>
  <c r="AS31" i="10"/>
  <c r="BD515" i="4"/>
  <c r="O398" i="4"/>
  <c r="C285" i="11"/>
  <c r="AU32" i="10"/>
  <c r="BE513" i="4"/>
  <c r="Z26" i="10"/>
  <c r="AK402" i="4"/>
  <c r="AK401" i="4"/>
  <c r="Y269" i="11"/>
  <c r="E10" i="12"/>
  <c r="AR511" i="4"/>
  <c r="AR510" i="4"/>
  <c r="AF271" i="11"/>
  <c r="AG30" i="10"/>
  <c r="AB25" i="10"/>
  <c r="AL400" i="4"/>
  <c r="F22" i="10"/>
  <c r="P396" i="4"/>
  <c r="E23" i="10"/>
  <c r="AI29" i="10"/>
  <c r="AS509" i="4"/>
  <c r="C10" i="10"/>
  <c r="C9" i="10"/>
  <c r="U310" i="4"/>
  <c r="U327" i="4"/>
  <c r="AV388" i="4"/>
  <c r="T337" i="4"/>
  <c r="AU377" i="4"/>
  <c r="R335" i="4"/>
  <c r="R340" i="4"/>
  <c r="F11" i="12"/>
  <c r="F10" i="12"/>
  <c r="F9" i="12"/>
  <c r="D17" i="10"/>
  <c r="S309" i="4"/>
  <c r="AU366" i="4"/>
  <c r="AV368" i="4"/>
  <c r="AT361" i="4"/>
  <c r="AT375" i="4"/>
  <c r="AT380" i="4"/>
  <c r="R317" i="4"/>
  <c r="AX369" i="4"/>
  <c r="AX389" i="4"/>
  <c r="R325" i="4"/>
  <c r="R330" i="4"/>
  <c r="AU363" i="4"/>
  <c r="AU364" i="4"/>
  <c r="AR392" i="4"/>
  <c r="AR382" i="4"/>
  <c r="AR393" i="4"/>
  <c r="BW751" i="4"/>
  <c r="AS380" i="4"/>
  <c r="Q343" i="4"/>
  <c r="Q342" i="4"/>
  <c r="AS362" i="4"/>
  <c r="AS372" i="4"/>
  <c r="AS357" i="4"/>
  <c r="U313" i="4"/>
  <c r="S306" i="4"/>
  <c r="S335" i="4"/>
  <c r="S340" i="4"/>
  <c r="G11" i="12"/>
  <c r="G10" i="12"/>
  <c r="G9" i="12"/>
  <c r="V312" i="4"/>
  <c r="V313" i="4"/>
  <c r="T308" i="4"/>
  <c r="T336" i="4"/>
  <c r="U338" i="4"/>
  <c r="AS371" i="4"/>
  <c r="AS385" i="4"/>
  <c r="AS390" i="4"/>
  <c r="AG12" i="12"/>
  <c r="AJ26" i="11"/>
  <c r="AJ25" i="11"/>
  <c r="F89" i="1"/>
  <c r="H23" i="11"/>
  <c r="H22" i="11"/>
  <c r="H21" i="11"/>
  <c r="AU354" i="4"/>
  <c r="AW365" i="4"/>
  <c r="AW366" i="4"/>
  <c r="AU358" i="4"/>
  <c r="T24" i="10"/>
  <c r="D14" i="10"/>
  <c r="K56" i="1"/>
  <c r="J61" i="1"/>
  <c r="F90" i="1"/>
  <c r="J56" i="1"/>
  <c r="K50" i="1"/>
  <c r="T303" i="4"/>
  <c r="X314" i="4"/>
  <c r="X339" i="4"/>
  <c r="T322" i="4"/>
  <c r="T1728" i="4"/>
  <c r="U1729" i="4"/>
  <c r="I52" i="12"/>
  <c r="B76" i="1"/>
  <c r="K66" i="1"/>
  <c r="W99" i="4"/>
  <c r="W131" i="4"/>
  <c r="W115" i="4"/>
  <c r="J50" i="1"/>
  <c r="J66" i="1"/>
  <c r="K61" i="1"/>
  <c r="B78" i="1"/>
  <c r="B79" i="1"/>
  <c r="KM81" i="8"/>
  <c r="KM86" i="8"/>
  <c r="KM82" i="8"/>
  <c r="SD73" i="8"/>
  <c r="SD83" i="8"/>
  <c r="TR75" i="8"/>
  <c r="TR85" i="8"/>
  <c r="SD74" i="8"/>
  <c r="SD84" i="8"/>
  <c r="EO63" i="8"/>
  <c r="EN64" i="8"/>
  <c r="EN65" i="8"/>
  <c r="BD35" i="8"/>
  <c r="BC37" i="8"/>
  <c r="BC36" i="8"/>
  <c r="HE2" i="7"/>
  <c r="HE140" i="7"/>
  <c r="HE150" i="7"/>
  <c r="HD38" i="7"/>
  <c r="DH23" i="7"/>
  <c r="E164" i="10"/>
  <c r="BW1592" i="4"/>
  <c r="BW1589" i="4"/>
  <c r="BW1591" i="4"/>
  <c r="BW1582" i="4"/>
  <c r="D41" i="1"/>
  <c r="AX958" i="4"/>
  <c r="AY998" i="4"/>
  <c r="AX990" i="4"/>
  <c r="AY966" i="4"/>
  <c r="AY954" i="4"/>
  <c r="AY986" i="4"/>
  <c r="AX898" i="4"/>
  <c r="AY894" i="4"/>
  <c r="AY906" i="4"/>
  <c r="AO1238" i="4"/>
  <c r="AT1223" i="4"/>
  <c r="HC149" i="8"/>
  <c r="HB151" i="8"/>
  <c r="HB150" i="8"/>
  <c r="HZ18" i="8"/>
  <c r="D63" i="10"/>
  <c r="HY19" i="8"/>
  <c r="HY20" i="8"/>
  <c r="BG47" i="7"/>
  <c r="BF50" i="7"/>
  <c r="W339" i="4"/>
  <c r="CM306" i="6"/>
  <c r="BR1139" i="4"/>
  <c r="AV353" i="4"/>
  <c r="AV366" i="4"/>
  <c r="AV387" i="4"/>
  <c r="AV377" i="4"/>
  <c r="BB890" i="4"/>
  <c r="U302" i="4"/>
  <c r="R1178" i="4"/>
  <c r="AH1375" i="4"/>
  <c r="AY1269" i="4"/>
  <c r="BQ1375" i="4"/>
  <c r="BW714" i="4"/>
  <c r="BW713" i="4"/>
  <c r="BW690" i="4"/>
  <c r="BW715" i="4"/>
  <c r="BW716" i="4"/>
  <c r="BW687" i="4"/>
  <c r="BW688" i="4"/>
  <c r="BW689" i="4"/>
  <c r="AH639" i="4"/>
  <c r="AT638" i="4"/>
  <c r="AT637" i="4"/>
  <c r="U320" i="4"/>
  <c r="AV356" i="4"/>
  <c r="AJ24" i="11"/>
  <c r="BW47" i="4"/>
  <c r="BW542" i="4"/>
  <c r="BW527" i="4"/>
  <c r="B528" i="4"/>
  <c r="BW528" i="4"/>
  <c r="AW351" i="4"/>
  <c r="AW352" i="4"/>
  <c r="V300" i="4"/>
  <c r="V301" i="4"/>
  <c r="BW30" i="4"/>
  <c r="BW63" i="4"/>
  <c r="BH84" i="6"/>
  <c r="AJ182" i="4"/>
  <c r="BH85" i="6"/>
  <c r="AI198" i="4"/>
  <c r="BH83" i="6"/>
  <c r="AI166" i="4"/>
  <c r="CF93" i="6"/>
  <c r="BG249" i="4"/>
  <c r="CF92" i="6"/>
  <c r="BG233" i="4"/>
  <c r="CF94" i="6"/>
  <c r="BG265" i="4"/>
  <c r="BK457" i="4"/>
  <c r="BJ460" i="4"/>
  <c r="AX422" i="4"/>
  <c r="AX433" i="4"/>
  <c r="AX444" i="4"/>
  <c r="BH468" i="4"/>
  <c r="BH478" i="4"/>
  <c r="BH495" i="4"/>
  <c r="BH501" i="4"/>
  <c r="AV15" i="12"/>
  <c r="BH481" i="4"/>
  <c r="BH487" i="4"/>
  <c r="AY424" i="4"/>
  <c r="AY434" i="4"/>
  <c r="AY445" i="4"/>
  <c r="BJ472" i="4"/>
  <c r="BJ483" i="4"/>
  <c r="BJ497" i="4"/>
  <c r="BK474" i="4"/>
  <c r="BK484" i="4"/>
  <c r="BK498" i="4"/>
  <c r="AY347" i="4"/>
  <c r="AX350" i="4"/>
  <c r="G30" i="1"/>
  <c r="X296" i="4"/>
  <c r="W299" i="4"/>
  <c r="AZ423" i="4"/>
  <c r="AY421" i="4"/>
  <c r="AW417" i="4"/>
  <c r="BA425" i="4"/>
  <c r="AX419" i="4"/>
  <c r="AW413" i="4"/>
  <c r="AW414" i="4"/>
  <c r="AW420" i="4"/>
  <c r="AW443" i="4"/>
  <c r="AW432" i="4"/>
  <c r="BI470" i="4"/>
  <c r="BI482" i="4"/>
  <c r="BI496" i="4"/>
  <c r="AY408" i="4"/>
  <c r="AX411" i="4"/>
  <c r="BG492" i="4"/>
  <c r="BG506" i="4"/>
  <c r="BG505" i="4"/>
  <c r="BM475" i="4"/>
  <c r="BI467" i="4"/>
  <c r="BL473" i="4"/>
  <c r="BJ469" i="4"/>
  <c r="BK471" i="4"/>
  <c r="BI462" i="4"/>
  <c r="BI463" i="4"/>
  <c r="AW27" i="11"/>
  <c r="AZ446" i="4"/>
  <c r="AZ435" i="4"/>
  <c r="AV418" i="4"/>
  <c r="AV428" i="4"/>
  <c r="AV453" i="4"/>
  <c r="AV442" i="4"/>
  <c r="AV448" i="4"/>
  <c r="AJ14" i="12"/>
  <c r="AJ13" i="12"/>
  <c r="AV431" i="4"/>
  <c r="AV437" i="4"/>
  <c r="BL499" i="4"/>
  <c r="BL485" i="4"/>
  <c r="AU439" i="4"/>
  <c r="BW222" i="4"/>
  <c r="BP74" i="7"/>
  <c r="BQ74" i="7"/>
  <c r="BR74" i="7"/>
  <c r="BS74" i="7"/>
  <c r="BT74" i="7"/>
  <c r="BU72" i="7"/>
  <c r="BE2" i="7"/>
  <c r="BF38" i="7"/>
  <c r="AY640" i="4"/>
  <c r="BI159" i="10"/>
  <c r="BH157" i="10"/>
  <c r="FG106" i="7"/>
  <c r="BC301" i="11"/>
  <c r="J35" i="2"/>
  <c r="BF1238" i="4"/>
  <c r="I96" i="10"/>
  <c r="BL125" i="10"/>
  <c r="MI184" i="8"/>
  <c r="MH186" i="8"/>
  <c r="MH185" i="8"/>
  <c r="BK42" i="12"/>
  <c r="BK245" i="14"/>
  <c r="BK205" i="14"/>
  <c r="BL128" i="10"/>
  <c r="BL129" i="10"/>
  <c r="BK39" i="12"/>
  <c r="BK241" i="14"/>
  <c r="BK234" i="14"/>
  <c r="BK207" i="14"/>
  <c r="BL127" i="10"/>
  <c r="BK199" i="14"/>
  <c r="BL126" i="10"/>
  <c r="BK200" i="14"/>
  <c r="BK203" i="14"/>
  <c r="Q1628" i="4"/>
  <c r="P1656" i="4"/>
  <c r="P1659" i="4"/>
  <c r="P1664" i="4"/>
  <c r="P1661" i="4"/>
  <c r="AH1625" i="4"/>
  <c r="BK100" i="14"/>
  <c r="G165" i="2"/>
  <c r="N330" i="14"/>
  <c r="O326" i="14"/>
  <c r="P330" i="14"/>
  <c r="AM1299" i="4"/>
  <c r="AG642" i="4"/>
  <c r="AS644" i="4"/>
  <c r="AU641" i="4"/>
  <c r="AF649" i="4"/>
  <c r="AF652" i="4"/>
  <c r="AS647" i="4"/>
  <c r="O327" i="14"/>
  <c r="BK93" i="11"/>
  <c r="BK348" i="14"/>
  <c r="BK349" i="14"/>
  <c r="AB1178" i="4"/>
  <c r="AC1178" i="4"/>
  <c r="BK44" i="11"/>
  <c r="C267" i="11"/>
  <c r="H127" i="2"/>
  <c r="AF270" i="11"/>
  <c r="BF1284" i="4"/>
  <c r="H141" i="2"/>
  <c r="H142" i="2"/>
  <c r="E17" i="10"/>
  <c r="E21" i="10"/>
  <c r="E20" i="10"/>
  <c r="AG28" i="10"/>
  <c r="AG27" i="10"/>
  <c r="Q327" i="14"/>
  <c r="Q326" i="14"/>
  <c r="Q328" i="14"/>
  <c r="BK35" i="12"/>
  <c r="BK376" i="14"/>
  <c r="BK120" i="14"/>
  <c r="BK32" i="12"/>
  <c r="BK370" i="14"/>
  <c r="BK108" i="14"/>
  <c r="BK14" i="14"/>
  <c r="BK9" i="14"/>
  <c r="BK101" i="14"/>
  <c r="BK19" i="14"/>
  <c r="BJ111" i="14"/>
  <c r="BK111" i="14"/>
  <c r="BK122" i="14"/>
  <c r="BK17" i="14"/>
  <c r="BJ109" i="14"/>
  <c r="BK109" i="14"/>
  <c r="BF124" i="14"/>
  <c r="BH105" i="14"/>
  <c r="BG125" i="14"/>
  <c r="BK113" i="14"/>
  <c r="BK30" i="14"/>
  <c r="BK145" i="14"/>
  <c r="BK152" i="14"/>
  <c r="BK148" i="14"/>
  <c r="BK62" i="14"/>
  <c r="N324" i="14"/>
  <c r="P322" i="14"/>
  <c r="P324" i="14"/>
  <c r="O321" i="14"/>
  <c r="O324" i="14"/>
  <c r="R322" i="14"/>
  <c r="Q321" i="14"/>
  <c r="Q324" i="14"/>
  <c r="BK43" i="11"/>
  <c r="O1463" i="4"/>
  <c r="BK41" i="14"/>
  <c r="BK136" i="14"/>
  <c r="BJ137" i="14"/>
  <c r="BK137" i="14"/>
  <c r="BK131" i="14"/>
  <c r="BJ195" i="14"/>
  <c r="BK195" i="14"/>
  <c r="BK306" i="14"/>
  <c r="BK92" i="14"/>
  <c r="BK289" i="14"/>
  <c r="BK140" i="14"/>
  <c r="BJ141" i="14"/>
  <c r="BK141" i="14"/>
  <c r="BK288" i="14"/>
  <c r="BK304" i="14"/>
  <c r="BK287" i="14"/>
  <c r="BK138" i="14"/>
  <c r="BJ139" i="14"/>
  <c r="BK139" i="14"/>
  <c r="BK71" i="14"/>
  <c r="BK92" i="11"/>
  <c r="BI297" i="14"/>
  <c r="BK312" i="14"/>
  <c r="BJ15" i="14"/>
  <c r="BJ77" i="14"/>
  <c r="BK77" i="14"/>
  <c r="FK101" i="7"/>
  <c r="FJ104" i="7"/>
  <c r="BQ1451" i="4"/>
  <c r="AB1330" i="4"/>
  <c r="AB1345" i="4"/>
  <c r="BF1254" i="4"/>
  <c r="BJ1254" i="4"/>
  <c r="AD1238" i="4"/>
  <c r="AN1208" i="4"/>
  <c r="BE1223" i="4"/>
  <c r="BQ1269" i="4"/>
  <c r="AY1208" i="4"/>
  <c r="BI1254" i="4"/>
  <c r="BF1299" i="4"/>
  <c r="AY1178" i="4"/>
  <c r="AZ1451" i="4"/>
  <c r="BE1254" i="4"/>
  <c r="AC1223" i="4"/>
  <c r="BE1299" i="4"/>
  <c r="BE1284" i="4"/>
  <c r="BH1299" i="4"/>
  <c r="AC1421" i="4"/>
  <c r="BJ1284" i="4"/>
  <c r="BG1238" i="4"/>
  <c r="BF1269" i="4"/>
  <c r="BG1269" i="4"/>
  <c r="BP1299" i="4"/>
  <c r="AE1254" i="4"/>
  <c r="BG1284" i="4"/>
  <c r="AT1208" i="4"/>
  <c r="AQ1269" i="4"/>
  <c r="BQ1284" i="4"/>
  <c r="BE1238" i="4"/>
  <c r="AB1360" i="4"/>
  <c r="AU1208" i="4"/>
  <c r="Q1504" i="4"/>
  <c r="AA1551" i="4"/>
  <c r="BQ1299" i="4"/>
  <c r="AD1254" i="4"/>
  <c r="AC1269" i="4"/>
  <c r="BW766" i="4"/>
  <c r="BJ1193" i="4"/>
  <c r="O1491" i="4"/>
  <c r="O1495" i="4"/>
  <c r="O1514" i="4"/>
  <c r="O1519" i="4"/>
  <c r="AQ78" i="10"/>
  <c r="AP76" i="10"/>
  <c r="BE71" i="10"/>
  <c r="D61" i="10"/>
  <c r="BE60" i="10"/>
  <c r="BB69" i="10"/>
  <c r="BA67" i="10"/>
  <c r="BE65" i="10"/>
  <c r="BD68" i="10"/>
  <c r="JZ49" i="8"/>
  <c r="BC91" i="11"/>
  <c r="AD1193" i="4"/>
  <c r="AE1193" i="4"/>
  <c r="AU1269" i="4"/>
  <c r="AE1208" i="4"/>
  <c r="BI1193" i="4"/>
  <c r="BI1208" i="4"/>
  <c r="BW1268" i="4"/>
  <c r="BH1208" i="4"/>
  <c r="BP1375" i="4"/>
  <c r="BD1193" i="4"/>
  <c r="O1482" i="4"/>
  <c r="AN1254" i="4"/>
  <c r="BR1451" i="4"/>
  <c r="BN1451" i="4"/>
  <c r="BT1375" i="4"/>
  <c r="BP1451" i="4"/>
  <c r="BQ1223" i="4"/>
  <c r="BJ1208" i="4"/>
  <c r="P1345" i="4"/>
  <c r="BH1269" i="4"/>
  <c r="AT1254" i="4"/>
  <c r="BD1269" i="4"/>
  <c r="AY1223" i="4"/>
  <c r="AY1193" i="4"/>
  <c r="BD1299" i="4"/>
  <c r="BG1451" i="4"/>
  <c r="BG1254" i="4"/>
  <c r="AN1284" i="4"/>
  <c r="AN1269" i="4"/>
  <c r="AZ1238" i="4"/>
  <c r="BH1284" i="4"/>
  <c r="BH1254" i="4"/>
  <c r="P1375" i="4"/>
  <c r="BW1192" i="4"/>
  <c r="BP1223" i="4"/>
  <c r="BD1284" i="4"/>
  <c r="P1238" i="4"/>
  <c r="BW1222" i="4"/>
  <c r="BT1223" i="4"/>
  <c r="Z1315" i="4"/>
  <c r="AB1208" i="4"/>
  <c r="AH1238" i="4"/>
  <c r="BW1283" i="4"/>
  <c r="BW1207" i="4"/>
  <c r="AC1284" i="4"/>
  <c r="AB1299" i="4"/>
  <c r="BB1254" i="4"/>
  <c r="R1321" i="4"/>
  <c r="BE1193" i="4"/>
  <c r="AC1299" i="4"/>
  <c r="BW1253" i="4"/>
  <c r="AP1269" i="4"/>
  <c r="P1330" i="4"/>
  <c r="AC1193" i="4"/>
  <c r="AO1284" i="4"/>
  <c r="P1299" i="4"/>
  <c r="AI1375" i="4"/>
  <c r="AO1269" i="4"/>
  <c r="BH1193" i="4"/>
  <c r="P1360" i="4"/>
  <c r="BI1451" i="4"/>
  <c r="BD1254" i="4"/>
  <c r="BC1451" i="4"/>
  <c r="AI1238" i="4"/>
  <c r="AU1299" i="4"/>
  <c r="AU1284" i="4"/>
  <c r="AB1269" i="4"/>
  <c r="Q1269" i="4"/>
  <c r="AN1299" i="4"/>
  <c r="AC1254" i="4"/>
  <c r="BU1223" i="4"/>
  <c r="AC1208" i="4"/>
  <c r="BB1299" i="4"/>
  <c r="AN1223" i="4"/>
  <c r="AQ1284" i="4"/>
  <c r="BW1298" i="4"/>
  <c r="AB1451" i="4"/>
  <c r="BV1223" i="4"/>
  <c r="BV1451" i="4"/>
  <c r="AB1193" i="4"/>
  <c r="BE1208" i="4"/>
  <c r="AT1269" i="4"/>
  <c r="AB1391" i="4"/>
  <c r="AU1254" i="4"/>
  <c r="BC1299" i="4"/>
  <c r="AT1299" i="4"/>
  <c r="AM1193" i="4"/>
  <c r="BI1178" i="4"/>
  <c r="S1178" i="4"/>
  <c r="BK1178" i="4"/>
  <c r="BH1178" i="4"/>
  <c r="BJ1178" i="4"/>
  <c r="F19" i="10"/>
  <c r="F17" i="10"/>
  <c r="S317" i="4"/>
  <c r="AW378" i="4"/>
  <c r="AW388" i="4"/>
  <c r="O1065" i="4"/>
  <c r="AZ927" i="4"/>
  <c r="W312" i="4"/>
  <c r="W313" i="4"/>
  <c r="BW1177" i="4"/>
  <c r="U337" i="4"/>
  <c r="AV439" i="4"/>
  <c r="AV451" i="4"/>
  <c r="AV450" i="4"/>
  <c r="BH490" i="4"/>
  <c r="BH489" i="4"/>
  <c r="BI141" i="10"/>
  <c r="BH139" i="10"/>
  <c r="BE168" i="10"/>
  <c r="FI99" i="7"/>
  <c r="FH106" i="7"/>
  <c r="BC153" i="10"/>
  <c r="BB151" i="10"/>
  <c r="BD100" i="12"/>
  <c r="BD96" i="12"/>
  <c r="BD75" i="12"/>
  <c r="BD150" i="10"/>
  <c r="BC148" i="10"/>
  <c r="F16" i="10"/>
  <c r="F14" i="10"/>
  <c r="F13" i="10"/>
  <c r="F11" i="10"/>
  <c r="BH503" i="4"/>
  <c r="BH464" i="4"/>
  <c r="V328" i="4"/>
  <c r="P397" i="4"/>
  <c r="D268" i="11"/>
  <c r="E9" i="12"/>
  <c r="AT33" i="10"/>
  <c r="AT31" i="10"/>
  <c r="BE515" i="4"/>
  <c r="BE514" i="4"/>
  <c r="AS272" i="11"/>
  <c r="S307" i="4"/>
  <c r="S318" i="4"/>
  <c r="S321" i="4"/>
  <c r="P398" i="4"/>
  <c r="D285" i="11"/>
  <c r="AV32" i="10"/>
  <c r="BF513" i="4"/>
  <c r="AC25" i="10"/>
  <c r="AM400" i="4"/>
  <c r="T326" i="4"/>
  <c r="S325" i="4"/>
  <c r="S330" i="4"/>
  <c r="S342" i="4"/>
  <c r="AS511" i="4"/>
  <c r="AH30" i="10"/>
  <c r="AH28" i="10"/>
  <c r="AH27" i="10"/>
  <c r="AS510" i="4"/>
  <c r="AG271" i="11"/>
  <c r="AG270" i="11"/>
  <c r="T309" i="4"/>
  <c r="AJ29" i="10"/>
  <c r="AT509" i="4"/>
  <c r="G22" i="10"/>
  <c r="Q396" i="4"/>
  <c r="F23" i="10"/>
  <c r="F21" i="10"/>
  <c r="F20" i="10"/>
  <c r="AA26" i="10"/>
  <c r="AL402" i="4"/>
  <c r="AL401" i="4"/>
  <c r="Z269" i="11"/>
  <c r="G125" i="2"/>
  <c r="E13" i="10"/>
  <c r="U311" i="4"/>
  <c r="D10" i="10"/>
  <c r="D9" i="10"/>
  <c r="R332" i="4"/>
  <c r="R343" i="4"/>
  <c r="AY369" i="4"/>
  <c r="AY389" i="4"/>
  <c r="R342" i="4"/>
  <c r="AT371" i="4"/>
  <c r="AT382" i="4"/>
  <c r="AA1065" i="4"/>
  <c r="AT385" i="4"/>
  <c r="AT390" i="4"/>
  <c r="AT362" i="4"/>
  <c r="AT372" i="4"/>
  <c r="AT357" i="4"/>
  <c r="AX379" i="4"/>
  <c r="AS393" i="4"/>
  <c r="AU376" i="4"/>
  <c r="AU386" i="4"/>
  <c r="D122" i="2"/>
  <c r="D121" i="2"/>
  <c r="G16" i="10"/>
  <c r="AS382" i="4"/>
  <c r="U308" i="4"/>
  <c r="U326" i="4"/>
  <c r="AS392" i="4"/>
  <c r="V338" i="4"/>
  <c r="BW773" i="4"/>
  <c r="T306" i="4"/>
  <c r="T307" i="4"/>
  <c r="V310" i="4"/>
  <c r="V311" i="4"/>
  <c r="BW743" i="4"/>
  <c r="BW759" i="4"/>
  <c r="BW804" i="4"/>
  <c r="AK26" i="11"/>
  <c r="AK25" i="11"/>
  <c r="I23" i="11"/>
  <c r="I22" i="11"/>
  <c r="I21" i="11"/>
  <c r="BW797" i="4"/>
  <c r="AX367" i="4"/>
  <c r="AX378" i="4"/>
  <c r="AV363" i="4"/>
  <c r="AV376" i="4"/>
  <c r="AU361" i="4"/>
  <c r="AU375" i="4"/>
  <c r="AV354" i="4"/>
  <c r="AZ369" i="4"/>
  <c r="AZ389" i="4"/>
  <c r="AV358" i="4"/>
  <c r="U24" i="10"/>
  <c r="C4" i="10"/>
  <c r="D63" i="1"/>
  <c r="D68" i="1"/>
  <c r="X99" i="4"/>
  <c r="X115" i="4"/>
  <c r="X131" i="4"/>
  <c r="D58" i="1"/>
  <c r="BW783" i="4"/>
  <c r="U303" i="4"/>
  <c r="Y314" i="4"/>
  <c r="Y329" i="4"/>
  <c r="U322" i="4"/>
  <c r="U1728" i="4"/>
  <c r="V1729" i="4"/>
  <c r="J52" i="12"/>
  <c r="D51" i="1"/>
  <c r="KN81" i="8"/>
  <c r="KN86" i="8"/>
  <c r="KN82" i="8"/>
  <c r="TS75" i="8"/>
  <c r="TS85" i="8"/>
  <c r="SE74" i="8"/>
  <c r="SE84" i="8"/>
  <c r="SE73" i="8"/>
  <c r="SE83" i="8"/>
  <c r="EP63" i="8"/>
  <c r="EO65" i="8"/>
  <c r="EO64" i="8"/>
  <c r="BE35" i="8"/>
  <c r="BD37" i="8"/>
  <c r="BD36" i="8"/>
  <c r="HF2" i="7"/>
  <c r="HF140" i="7"/>
  <c r="HE38" i="7"/>
  <c r="DI23" i="7"/>
  <c r="F164" i="10"/>
  <c r="BF622" i="4"/>
  <c r="H11" i="1"/>
  <c r="AZ986" i="4"/>
  <c r="AZ954" i="4"/>
  <c r="AY990" i="4"/>
  <c r="AZ998" i="4"/>
  <c r="AZ966" i="4"/>
  <c r="AY958" i="4"/>
  <c r="AY898" i="4"/>
  <c r="Q1254" i="4"/>
  <c r="AZ906" i="4"/>
  <c r="AZ894" i="4"/>
  <c r="AF1238" i="4"/>
  <c r="AF1193" i="4"/>
  <c r="BL1238" i="4"/>
  <c r="AP1238" i="4"/>
  <c r="BA1238" i="4"/>
  <c r="Q1223" i="4"/>
  <c r="Q1208" i="4"/>
  <c r="HD149" i="8"/>
  <c r="HC151" i="8"/>
  <c r="HC150" i="8"/>
  <c r="IA18" i="8"/>
  <c r="E63" i="10"/>
  <c r="HZ20" i="8"/>
  <c r="C274" i="11"/>
  <c r="HZ19" i="8"/>
  <c r="C254" i="11"/>
  <c r="AW387" i="4"/>
  <c r="BH47" i="7"/>
  <c r="BG50" i="7"/>
  <c r="X1065" i="4"/>
  <c r="CN306" i="6"/>
  <c r="BS1139" i="4"/>
  <c r="AW377" i="4"/>
  <c r="AW353" i="4"/>
  <c r="BC890" i="4"/>
  <c r="X329" i="4"/>
  <c r="V302" i="4"/>
  <c r="BW66" i="4"/>
  <c r="BV1269" i="4"/>
  <c r="BW790" i="4"/>
  <c r="AC1406" i="4"/>
  <c r="BW36" i="4"/>
  <c r="BW34" i="4"/>
  <c r="BW70" i="4"/>
  <c r="BW52" i="4"/>
  <c r="BW72" i="4"/>
  <c r="BW54" i="4"/>
  <c r="BW37" i="4"/>
  <c r="BW68" i="4"/>
  <c r="AN1178" i="4"/>
  <c r="BW38" i="4"/>
  <c r="AU638" i="4"/>
  <c r="AU637" i="4"/>
  <c r="AI639" i="4"/>
  <c r="BW50" i="4"/>
  <c r="BW40" i="4"/>
  <c r="BW56" i="4"/>
  <c r="AW356" i="4"/>
  <c r="AK24" i="11"/>
  <c r="AX351" i="4"/>
  <c r="AX352" i="4"/>
  <c r="V320" i="4"/>
  <c r="W300" i="4"/>
  <c r="W301" i="4"/>
  <c r="CG94" i="6"/>
  <c r="BH265" i="4"/>
  <c r="CG93" i="6"/>
  <c r="BH249" i="4"/>
  <c r="BI85" i="6"/>
  <c r="AJ198" i="4"/>
  <c r="CG92" i="6"/>
  <c r="BH233" i="4"/>
  <c r="BI83" i="6"/>
  <c r="AJ166" i="4"/>
  <c r="BI84" i="6"/>
  <c r="AK182" i="4"/>
  <c r="BL474" i="4"/>
  <c r="BL498" i="4"/>
  <c r="BL484" i="4"/>
  <c r="AZ408" i="4"/>
  <c r="AY411" i="4"/>
  <c r="AX420" i="4"/>
  <c r="AX443" i="4"/>
  <c r="AX432" i="4"/>
  <c r="AZ424" i="4"/>
  <c r="AZ445" i="4"/>
  <c r="AZ434" i="4"/>
  <c r="BL457" i="4"/>
  <c r="BK460" i="4"/>
  <c r="BI477" i="4"/>
  <c r="BI468" i="4"/>
  <c r="BI478" i="4"/>
  <c r="BI495" i="4"/>
  <c r="BI501" i="4"/>
  <c r="AW15" i="12"/>
  <c r="BI481" i="4"/>
  <c r="BI487" i="4"/>
  <c r="BA435" i="4"/>
  <c r="BA446" i="4"/>
  <c r="BH492" i="4"/>
  <c r="BH505" i="4"/>
  <c r="BH506" i="4"/>
  <c r="BK472" i="4"/>
  <c r="BK497" i="4"/>
  <c r="BK483" i="4"/>
  <c r="BM485" i="4"/>
  <c r="BM499" i="4"/>
  <c r="AW427" i="4"/>
  <c r="AW418" i="4"/>
  <c r="AW428" i="4"/>
  <c r="AW453" i="4"/>
  <c r="AW431" i="4"/>
  <c r="AW437" i="4"/>
  <c r="AW442" i="4"/>
  <c r="AW448" i="4"/>
  <c r="AK14" i="12"/>
  <c r="AK13" i="12"/>
  <c r="Y296" i="4"/>
  <c r="X299" i="4"/>
  <c r="AY350" i="4"/>
  <c r="AZ347" i="4"/>
  <c r="BJ470" i="4"/>
  <c r="BJ482" i="4"/>
  <c r="BJ496" i="4"/>
  <c r="AY419" i="4"/>
  <c r="BB425" i="4"/>
  <c r="BA423" i="4"/>
  <c r="AX417" i="4"/>
  <c r="AZ421" i="4"/>
  <c r="AX413" i="4"/>
  <c r="AX414" i="4"/>
  <c r="AY422" i="4"/>
  <c r="AY444" i="4"/>
  <c r="AY433" i="4"/>
  <c r="BN475" i="4"/>
  <c r="BM473" i="4"/>
  <c r="BK469" i="4"/>
  <c r="BL471" i="4"/>
  <c r="BJ467" i="4"/>
  <c r="BJ462" i="4"/>
  <c r="BJ463" i="4"/>
  <c r="AX27" i="11"/>
  <c r="K18" i="2"/>
  <c r="BW39" i="4"/>
  <c r="BW55" i="4"/>
  <c r="BW35" i="4"/>
  <c r="BW53" i="4"/>
  <c r="BW73" i="4"/>
  <c r="BW71" i="4"/>
  <c r="BW41" i="4"/>
  <c r="HF150" i="7"/>
  <c r="HL157" i="7"/>
  <c r="BP79" i="7"/>
  <c r="BQ79" i="7"/>
  <c r="BR79" i="7"/>
  <c r="BS79" i="7"/>
  <c r="BT79" i="7"/>
  <c r="BO79" i="7"/>
  <c r="BU71" i="7"/>
  <c r="AZ640" i="4"/>
  <c r="BU74" i="7"/>
  <c r="BJ159" i="10"/>
  <c r="BI157" i="10"/>
  <c r="BE38" i="7"/>
  <c r="BK45" i="7"/>
  <c r="BF52" i="7"/>
  <c r="BG52" i="7"/>
  <c r="BH52" i="7"/>
  <c r="BI52" i="7"/>
  <c r="BJ52" i="7"/>
  <c r="BD2" i="7"/>
  <c r="AD1208" i="4"/>
  <c r="AE1238" i="4"/>
  <c r="J96" i="10"/>
  <c r="C253" i="11"/>
  <c r="MJ184" i="8"/>
  <c r="MI186" i="8"/>
  <c r="MI185" i="8"/>
  <c r="BK227" i="14"/>
  <c r="BK43" i="12"/>
  <c r="BK243" i="14"/>
  <c r="BK222" i="14"/>
  <c r="BK41" i="12"/>
  <c r="BK246" i="14"/>
  <c r="BK232" i="14"/>
  <c r="BK209" i="14"/>
  <c r="BA1254" i="4"/>
  <c r="AY1299" i="4"/>
  <c r="BK1223" i="4"/>
  <c r="AI1625" i="4"/>
  <c r="AH1626" i="4"/>
  <c r="P1658" i="4"/>
  <c r="P1657" i="4"/>
  <c r="O330" i="14"/>
  <c r="AO1299" i="4"/>
  <c r="BL116" i="10"/>
  <c r="H176" i="2"/>
  <c r="BL118" i="10"/>
  <c r="H178" i="2"/>
  <c r="BL115" i="10"/>
  <c r="H175" i="2"/>
  <c r="BL117" i="10"/>
  <c r="H177" i="2"/>
  <c r="D167" i="2"/>
  <c r="D165" i="2"/>
  <c r="BT1451" i="4"/>
  <c r="Y1026" i="4"/>
  <c r="BS1178" i="4"/>
  <c r="J76" i="1"/>
  <c r="AY1284" i="4"/>
  <c r="BR1178" i="4"/>
  <c r="BR1284" i="4"/>
  <c r="BK1269" i="4"/>
  <c r="AZ1254" i="4"/>
  <c r="AG652" i="4"/>
  <c r="AV641" i="4"/>
  <c r="AT647" i="4"/>
  <c r="AG649" i="4"/>
  <c r="AH642" i="4"/>
  <c r="AT644" i="4"/>
  <c r="AC1345" i="4"/>
  <c r="BK346" i="14"/>
  <c r="BK68" i="11"/>
  <c r="BK347" i="14"/>
  <c r="D120" i="2"/>
  <c r="C266" i="11"/>
  <c r="D124" i="2"/>
  <c r="D267" i="11"/>
  <c r="D266" i="11"/>
  <c r="AD1223" i="4"/>
  <c r="BG1299" i="4"/>
  <c r="BA1208" i="4"/>
  <c r="BK1238" i="4"/>
  <c r="BR1269" i="4"/>
  <c r="BS1269" i="4"/>
  <c r="E11" i="10"/>
  <c r="E10" i="10"/>
  <c r="E9" i="10"/>
  <c r="Q330" i="14"/>
  <c r="BK106" i="14"/>
  <c r="BJ102" i="14"/>
  <c r="BK102" i="14"/>
  <c r="BK30" i="12"/>
  <c r="BK366" i="14"/>
  <c r="BK34" i="12"/>
  <c r="BK374" i="14"/>
  <c r="BI105" i="14"/>
  <c r="BH125" i="14"/>
  <c r="BK15" i="14"/>
  <c r="BJ107" i="14"/>
  <c r="BK107" i="14"/>
  <c r="BG124" i="14"/>
  <c r="S320" i="14"/>
  <c r="G293" i="11"/>
  <c r="G69" i="12"/>
  <c r="BK132" i="14"/>
  <c r="BG622" i="4"/>
  <c r="BK42" i="14"/>
  <c r="BK294" i="14"/>
  <c r="BK72" i="14"/>
  <c r="BK10" i="14"/>
  <c r="BJ297" i="14"/>
  <c r="BK297" i="14"/>
  <c r="BK295" i="14"/>
  <c r="FL101" i="7"/>
  <c r="FK104" i="7"/>
  <c r="AE1223" i="4"/>
  <c r="BF1208" i="4"/>
  <c r="BQ1254" i="4"/>
  <c r="AC1391" i="4"/>
  <c r="BQ1238" i="4"/>
  <c r="AC1315" i="4"/>
  <c r="AC1360" i="4"/>
  <c r="AZ1208" i="4"/>
  <c r="BK1208" i="4"/>
  <c r="BS1254" i="4"/>
  <c r="W338" i="4"/>
  <c r="BV1284" i="4"/>
  <c r="BW803" i="4"/>
  <c r="AA1026" i="4"/>
  <c r="BS1223" i="4"/>
  <c r="AY1254" i="4"/>
  <c r="BU1451" i="4"/>
  <c r="V327" i="4"/>
  <c r="BR1208" i="4"/>
  <c r="AP1208" i="4"/>
  <c r="BS1208" i="4"/>
  <c r="BF1223" i="4"/>
  <c r="Y1065" i="4"/>
  <c r="BQ1208" i="4"/>
  <c r="BU1208" i="4"/>
  <c r="BV1208" i="4"/>
  <c r="R1322" i="4"/>
  <c r="S1318" i="4"/>
  <c r="S1320" i="4"/>
  <c r="R1503" i="4"/>
  <c r="F131" i="11"/>
  <c r="O1473" i="4"/>
  <c r="AZ1223" i="4"/>
  <c r="AD1436" i="4"/>
  <c r="O1509" i="4"/>
  <c r="O1487" i="4"/>
  <c r="AR78" i="10"/>
  <c r="AQ76" i="10"/>
  <c r="E61" i="10"/>
  <c r="KA49" i="8"/>
  <c r="BD91" i="11"/>
  <c r="BC69" i="10"/>
  <c r="BB67" i="10"/>
  <c r="BF60" i="10"/>
  <c r="BE68" i="10"/>
  <c r="BF65" i="10"/>
  <c r="BF71" i="10"/>
  <c r="BG1375" i="4"/>
  <c r="BV1193" i="4"/>
  <c r="AB1315" i="4"/>
  <c r="BP1208" i="4"/>
  <c r="BP1269" i="4"/>
  <c r="BU1193" i="4"/>
  <c r="AZ1299" i="4"/>
  <c r="D76" i="1"/>
  <c r="AD1375" i="4"/>
  <c r="BV1299" i="4"/>
  <c r="BC1254" i="4"/>
  <c r="BP1193" i="4"/>
  <c r="AO1223" i="4"/>
  <c r="AB1406" i="4"/>
  <c r="BT1208" i="4"/>
  <c r="BO1451" i="4"/>
  <c r="BC1284" i="4"/>
  <c r="P1254" i="4"/>
  <c r="P1269" i="4"/>
  <c r="BU1284" i="4"/>
  <c r="AN1193" i="4"/>
  <c r="AZ1193" i="4"/>
  <c r="BT1269" i="4"/>
  <c r="BU1269" i="4"/>
  <c r="BG1208" i="4"/>
  <c r="H76" i="1"/>
  <c r="BF1375" i="4"/>
  <c r="AQ1238" i="4"/>
  <c r="BT1284" i="4"/>
  <c r="P1284" i="4"/>
  <c r="BU1299" i="4"/>
  <c r="BT1193" i="4"/>
  <c r="BK1375" i="4"/>
  <c r="BP1254" i="4"/>
  <c r="BG1223" i="4"/>
  <c r="BB1284" i="4"/>
  <c r="BK1284" i="4"/>
  <c r="BT1254" i="4"/>
  <c r="BS1451" i="4"/>
  <c r="BU1254" i="4"/>
  <c r="BS1299" i="4"/>
  <c r="BR1254" i="4"/>
  <c r="BV1254" i="4"/>
  <c r="AO1254" i="4"/>
  <c r="AD1421" i="4"/>
  <c r="AE1375" i="4"/>
  <c r="BT1299" i="4"/>
  <c r="BN1299" i="4"/>
  <c r="BK1193" i="4"/>
  <c r="AD1406" i="4"/>
  <c r="AB1421" i="4"/>
  <c r="BS1284" i="4"/>
  <c r="BO1299" i="4"/>
  <c r="BF1193" i="4"/>
  <c r="BP1284" i="4"/>
  <c r="BQ1178" i="4"/>
  <c r="BU1178" i="4"/>
  <c r="BT1178" i="4"/>
  <c r="BN1178" i="4"/>
  <c r="BO1178" i="4"/>
  <c r="BP1178" i="4"/>
  <c r="BL1178" i="4"/>
  <c r="BV1178" i="4"/>
  <c r="Z1065" i="4"/>
  <c r="S343" i="4"/>
  <c r="S332" i="4"/>
  <c r="W328" i="4"/>
  <c r="T318" i="4"/>
  <c r="T321" i="4"/>
  <c r="Q398" i="4"/>
  <c r="E285" i="11"/>
  <c r="BA927" i="4"/>
  <c r="AW451" i="4"/>
  <c r="AW450" i="4"/>
  <c r="BI490" i="4"/>
  <c r="BI489" i="4"/>
  <c r="BE100" i="12"/>
  <c r="BE96" i="12"/>
  <c r="BD153" i="10"/>
  <c r="BC151" i="10"/>
  <c r="BE150" i="10"/>
  <c r="BD148" i="10"/>
  <c r="BD301" i="11"/>
  <c r="BF168" i="10"/>
  <c r="FJ99" i="7"/>
  <c r="BJ141" i="10"/>
  <c r="BI139" i="10"/>
  <c r="Q397" i="4"/>
  <c r="E268" i="11"/>
  <c r="E267" i="11"/>
  <c r="E266" i="11"/>
  <c r="BI503" i="4"/>
  <c r="BI464" i="4"/>
  <c r="H22" i="10"/>
  <c r="R396" i="4"/>
  <c r="G23" i="10"/>
  <c r="G21" i="10"/>
  <c r="G20" i="10"/>
  <c r="AB26" i="10"/>
  <c r="AM401" i="4"/>
  <c r="AA269" i="11"/>
  <c r="AM402" i="4"/>
  <c r="AI30" i="10"/>
  <c r="AI28" i="10"/>
  <c r="AI27" i="10"/>
  <c r="AT510" i="4"/>
  <c r="AH271" i="11"/>
  <c r="AH270" i="11"/>
  <c r="AT511" i="4"/>
  <c r="AD25" i="10"/>
  <c r="AN400" i="4"/>
  <c r="BF514" i="4"/>
  <c r="AT272" i="11"/>
  <c r="J128" i="2"/>
  <c r="BF515" i="4"/>
  <c r="AU33" i="10"/>
  <c r="AT392" i="4"/>
  <c r="AH12" i="12"/>
  <c r="AK29" i="10"/>
  <c r="AU509" i="4"/>
  <c r="AW32" i="10"/>
  <c r="BG513" i="4"/>
  <c r="F10" i="10"/>
  <c r="F9" i="10"/>
  <c r="G13" i="10"/>
  <c r="G19" i="10"/>
  <c r="G17" i="10"/>
  <c r="AT393" i="4"/>
  <c r="V337" i="4"/>
  <c r="AY379" i="4"/>
  <c r="AU380" i="4"/>
  <c r="AX368" i="4"/>
  <c r="U336" i="4"/>
  <c r="U309" i="4"/>
  <c r="BW57" i="4"/>
  <c r="U306" i="4"/>
  <c r="U335" i="4"/>
  <c r="U340" i="4"/>
  <c r="I11" i="12"/>
  <c r="I10" i="12"/>
  <c r="I9" i="12"/>
  <c r="AX388" i="4"/>
  <c r="AV364" i="4"/>
  <c r="AY367" i="4"/>
  <c r="AY388" i="4"/>
  <c r="AV361" i="4"/>
  <c r="AV375" i="4"/>
  <c r="AV380" i="4"/>
  <c r="T317" i="4"/>
  <c r="AX365" i="4"/>
  <c r="AX377" i="4"/>
  <c r="T335" i="4"/>
  <c r="T340" i="4"/>
  <c r="H11" i="12"/>
  <c r="AW363" i="4"/>
  <c r="AW364" i="4"/>
  <c r="T325" i="4"/>
  <c r="T330" i="4"/>
  <c r="V308" i="4"/>
  <c r="V336" i="4"/>
  <c r="W310" i="4"/>
  <c r="W311" i="4"/>
  <c r="AU385" i="4"/>
  <c r="AU390" i="4"/>
  <c r="AI12" i="12"/>
  <c r="X312" i="4"/>
  <c r="X328" i="4"/>
  <c r="AU362" i="4"/>
  <c r="AU372" i="4"/>
  <c r="AU357" i="4"/>
  <c r="AU371" i="4"/>
  <c r="AL26" i="11"/>
  <c r="J23" i="11"/>
  <c r="J22" i="11"/>
  <c r="J21" i="11"/>
  <c r="AV386" i="4"/>
  <c r="AW354" i="4"/>
  <c r="AY365" i="4"/>
  <c r="AY366" i="4"/>
  <c r="AW358" i="4"/>
  <c r="V24" i="10"/>
  <c r="G14" i="10"/>
  <c r="Y99" i="4"/>
  <c r="Y131" i="4"/>
  <c r="Y115" i="4"/>
  <c r="E76" i="1"/>
  <c r="V303" i="4"/>
  <c r="V306" i="4"/>
  <c r="V322" i="4"/>
  <c r="V1728" i="4"/>
  <c r="W1729" i="4"/>
  <c r="K52" i="12"/>
  <c r="KO81" i="8"/>
  <c r="KO86" i="8"/>
  <c r="KO82" i="8"/>
  <c r="SF74" i="8"/>
  <c r="SF84" i="8"/>
  <c r="SF73" i="8"/>
  <c r="SF83" i="8"/>
  <c r="TT75" i="8"/>
  <c r="TT85" i="8"/>
  <c r="EQ63" i="8"/>
  <c r="EP64" i="8"/>
  <c r="EP65" i="8"/>
  <c r="BF35" i="8"/>
  <c r="BE37" i="8"/>
  <c r="BE36" i="8"/>
  <c r="HG2" i="7"/>
  <c r="HG140" i="7"/>
  <c r="HG150" i="7"/>
  <c r="HF38" i="7"/>
  <c r="DJ23" i="7"/>
  <c r="G164" i="10"/>
  <c r="AZ958" i="4"/>
  <c r="BA998" i="4"/>
  <c r="BA954" i="4"/>
  <c r="BA966" i="4"/>
  <c r="AZ990" i="4"/>
  <c r="BA986" i="4"/>
  <c r="BA894" i="4"/>
  <c r="AZ898" i="4"/>
  <c r="BQ1193" i="4"/>
  <c r="BA906" i="4"/>
  <c r="BR1223" i="4"/>
  <c r="BB1238" i="4"/>
  <c r="HE149" i="8"/>
  <c r="HD151" i="8"/>
  <c r="HD150" i="8"/>
  <c r="IB18" i="8"/>
  <c r="F63" i="10"/>
  <c r="IA19" i="8"/>
  <c r="D254" i="11"/>
  <c r="D253" i="11"/>
  <c r="IA20" i="8"/>
  <c r="D274" i="11"/>
  <c r="BI47" i="7"/>
  <c r="BH50" i="7"/>
  <c r="Y339" i="4"/>
  <c r="CO306" i="6"/>
  <c r="BT1139" i="4"/>
  <c r="BW67" i="4"/>
  <c r="AX353" i="4"/>
  <c r="AZ379" i="4"/>
  <c r="BD890" i="4"/>
  <c r="W302" i="4"/>
  <c r="AX356" i="4"/>
  <c r="AL24" i="11"/>
  <c r="BR1375" i="4"/>
  <c r="BW69" i="4"/>
  <c r="BW51" i="4"/>
  <c r="BA1299" i="4"/>
  <c r="AD1391" i="4"/>
  <c r="AD1284" i="4"/>
  <c r="BW59" i="4"/>
  <c r="BW75" i="4"/>
  <c r="AZ1178" i="4"/>
  <c r="AJ639" i="4"/>
  <c r="AV638" i="4"/>
  <c r="AV637" i="4"/>
  <c r="BW43" i="4"/>
  <c r="AY351" i="4"/>
  <c r="AY352" i="4"/>
  <c r="X300" i="4"/>
  <c r="X301" i="4"/>
  <c r="W320" i="4"/>
  <c r="CH92" i="6"/>
  <c r="BI233" i="4"/>
  <c r="CH94" i="6"/>
  <c r="BI265" i="4"/>
  <c r="BJ83" i="6"/>
  <c r="AK166" i="4"/>
  <c r="BJ84" i="6"/>
  <c r="AL182" i="4"/>
  <c r="BJ85" i="6"/>
  <c r="AK198" i="4"/>
  <c r="CH93" i="6"/>
  <c r="BI249" i="4"/>
  <c r="AW439" i="4"/>
  <c r="BM474" i="4"/>
  <c r="BM484" i="4"/>
  <c r="BM498" i="4"/>
  <c r="BB446" i="4"/>
  <c r="BB435" i="4"/>
  <c r="AZ350" i="4"/>
  <c r="BA347" i="4"/>
  <c r="Z296" i="4"/>
  <c r="Y299" i="4"/>
  <c r="BI492" i="4"/>
  <c r="BI506" i="4"/>
  <c r="BI505" i="4"/>
  <c r="BM457" i="4"/>
  <c r="BL460" i="4"/>
  <c r="BA408" i="4"/>
  <c r="AZ411" i="4"/>
  <c r="BJ468" i="4"/>
  <c r="BJ478" i="4"/>
  <c r="BJ477" i="4"/>
  <c r="BJ495" i="4"/>
  <c r="BJ501" i="4"/>
  <c r="AX15" i="12"/>
  <c r="BJ481" i="4"/>
  <c r="BJ487" i="4"/>
  <c r="BN485" i="4"/>
  <c r="BN499" i="4"/>
  <c r="AZ422" i="4"/>
  <c r="AZ444" i="4"/>
  <c r="AZ433" i="4"/>
  <c r="AY420" i="4"/>
  <c r="AY443" i="4"/>
  <c r="AY432" i="4"/>
  <c r="BL472" i="4"/>
  <c r="BL497" i="4"/>
  <c r="BL483" i="4"/>
  <c r="AX418" i="4"/>
  <c r="AX428" i="4"/>
  <c r="AX453" i="4"/>
  <c r="AX427" i="4"/>
  <c r="AX431" i="4"/>
  <c r="AX437" i="4"/>
  <c r="AX442" i="4"/>
  <c r="AX448" i="4"/>
  <c r="AL14" i="12"/>
  <c r="AL13" i="12"/>
  <c r="BK470" i="4"/>
  <c r="BK482" i="4"/>
  <c r="BK496" i="4"/>
  <c r="BA424" i="4"/>
  <c r="BA445" i="4"/>
  <c r="BA434" i="4"/>
  <c r="BO475" i="4"/>
  <c r="BM471" i="4"/>
  <c r="BL469" i="4"/>
  <c r="BK467" i="4"/>
  <c r="BN473" i="4"/>
  <c r="BK462" i="4"/>
  <c r="BK463" i="4"/>
  <c r="AY27" i="11"/>
  <c r="AY417" i="4"/>
  <c r="BB423" i="4"/>
  <c r="AZ419" i="4"/>
  <c r="BC425" i="4"/>
  <c r="BA421" i="4"/>
  <c r="AY413" i="4"/>
  <c r="AY414" i="4"/>
  <c r="F26" i="1"/>
  <c r="BW76" i="4"/>
  <c r="BW60" i="4"/>
  <c r="HF164" i="7"/>
  <c r="HG164" i="7"/>
  <c r="HH164" i="7"/>
  <c r="HI164" i="7"/>
  <c r="HJ164" i="7"/>
  <c r="HK164" i="7"/>
  <c r="BK159" i="10"/>
  <c r="BJ157" i="10"/>
  <c r="BA640" i="4"/>
  <c r="BD38" i="7"/>
  <c r="BC2" i="7"/>
  <c r="BV74" i="7"/>
  <c r="BW74" i="7"/>
  <c r="BX74" i="7"/>
  <c r="BY74" i="7"/>
  <c r="BZ74" i="7"/>
  <c r="CA72" i="7"/>
  <c r="BJ76" i="7"/>
  <c r="BJ77" i="7"/>
  <c r="BM76" i="7"/>
  <c r="BM77" i="7"/>
  <c r="BI76" i="7"/>
  <c r="BI77" i="7"/>
  <c r="BL76" i="7"/>
  <c r="BL77" i="7"/>
  <c r="BK76" i="7"/>
  <c r="BK77" i="7"/>
  <c r="BN76" i="7"/>
  <c r="BN77" i="7"/>
  <c r="FI106" i="7"/>
  <c r="I15" i="2"/>
  <c r="J12" i="2"/>
  <c r="AJ1625" i="4"/>
  <c r="K96" i="10"/>
  <c r="MK184" i="8"/>
  <c r="MJ186" i="8"/>
  <c r="MJ185" i="8"/>
  <c r="BK213" i="14"/>
  <c r="BK278" i="11"/>
  <c r="BK212" i="14"/>
  <c r="BK257" i="11"/>
  <c r="BK235" i="14"/>
  <c r="BK233" i="14"/>
  <c r="BK223" i="14"/>
  <c r="BK230" i="14"/>
  <c r="BK228" i="14"/>
  <c r="Q1630" i="4"/>
  <c r="AI1626" i="4"/>
  <c r="BL114" i="10"/>
  <c r="H174" i="2"/>
  <c r="BL119" i="10"/>
  <c r="H179" i="2"/>
  <c r="BL111" i="10"/>
  <c r="H171" i="2"/>
  <c r="D57" i="2"/>
  <c r="X1026" i="4"/>
  <c r="D62" i="2"/>
  <c r="BB1208" i="4"/>
  <c r="BS1238" i="4"/>
  <c r="BL1223" i="4"/>
  <c r="AU644" i="4"/>
  <c r="AU647" i="4"/>
  <c r="AH649" i="4"/>
  <c r="AW641" i="4"/>
  <c r="AB1065" i="4"/>
  <c r="BK1254" i="4"/>
  <c r="AH652" i="4"/>
  <c r="AI642" i="4"/>
  <c r="BK1299" i="4"/>
  <c r="AO1208" i="4"/>
  <c r="R328" i="14"/>
  <c r="AE1391" i="4"/>
  <c r="T328" i="14"/>
  <c r="AU31" i="10"/>
  <c r="R327" i="14"/>
  <c r="S328" i="14"/>
  <c r="S327" i="14"/>
  <c r="S326" i="14"/>
  <c r="AL25" i="11"/>
  <c r="I17" i="2"/>
  <c r="BK291" i="14"/>
  <c r="BK29" i="12"/>
  <c r="BK364" i="14"/>
  <c r="BJ105" i="14"/>
  <c r="BK105" i="14"/>
  <c r="BI125" i="14"/>
  <c r="BH124" i="14"/>
  <c r="R320" i="14"/>
  <c r="T320" i="14"/>
  <c r="T322" i="14"/>
  <c r="S321" i="14"/>
  <c r="BK302" i="14"/>
  <c r="BK299" i="14"/>
  <c r="BK305" i="14"/>
  <c r="BK308" i="14"/>
  <c r="BK314" i="14"/>
  <c r="BK311" i="14"/>
  <c r="BK13" i="14"/>
  <c r="BK75" i="14"/>
  <c r="BK135" i="14"/>
  <c r="BH622" i="4"/>
  <c r="H293" i="11"/>
  <c r="H69" i="12"/>
  <c r="BK45" i="14"/>
  <c r="BE301" i="11"/>
  <c r="FM101" i="7"/>
  <c r="FL104" i="7"/>
  <c r="BR1238" i="4"/>
  <c r="AD1315" i="4"/>
  <c r="BW1295" i="4"/>
  <c r="BL1299" i="4"/>
  <c r="Z1026" i="4"/>
  <c r="Z1103" i="4"/>
  <c r="Y1103" i="4"/>
  <c r="BL1269" i="4"/>
  <c r="BR1299" i="4"/>
  <c r="AE1436" i="4"/>
  <c r="D77" i="1"/>
  <c r="P1514" i="4"/>
  <c r="P1519" i="4"/>
  <c r="O1499" i="4"/>
  <c r="AA1529" i="4"/>
  <c r="AA1535" i="4"/>
  <c r="AA1541" i="4"/>
  <c r="R1504" i="4"/>
  <c r="O1523" i="4"/>
  <c r="AA1547" i="4"/>
  <c r="AS78" i="10"/>
  <c r="AR76" i="10"/>
  <c r="BF68" i="10"/>
  <c r="BG60" i="10"/>
  <c r="KB49" i="8"/>
  <c r="BE91" i="11"/>
  <c r="BD69" i="10"/>
  <c r="BC67" i="10"/>
  <c r="BG71" i="10"/>
  <c r="BG65" i="10"/>
  <c r="F61" i="10"/>
  <c r="AA1103" i="4"/>
  <c r="O1478" i="4"/>
  <c r="AE1360" i="4"/>
  <c r="BG1193" i="4"/>
  <c r="AP1254" i="4"/>
  <c r="AZ1269" i="4"/>
  <c r="Q1299" i="4"/>
  <c r="BA1223" i="4"/>
  <c r="BS1375" i="4"/>
  <c r="Q1238" i="4"/>
  <c r="AZ1284" i="4"/>
  <c r="BM1238" i="4"/>
  <c r="AE1284" i="4"/>
  <c r="BA1284" i="4"/>
  <c r="BL1193" i="4"/>
  <c r="BL1375" i="4"/>
  <c r="Q1375" i="4"/>
  <c r="BA1193" i="4"/>
  <c r="BL1284" i="4"/>
  <c r="BR1193" i="4"/>
  <c r="AD1330" i="4"/>
  <c r="BL1254" i="4"/>
  <c r="AC1451" i="4"/>
  <c r="AO1193" i="4"/>
  <c r="S1321" i="4"/>
  <c r="AQ1254" i="4"/>
  <c r="AQ1223" i="4"/>
  <c r="AP1223" i="4"/>
  <c r="BM1178" i="4"/>
  <c r="U307" i="4"/>
  <c r="U318" i="4"/>
  <c r="U321" i="4"/>
  <c r="BB927" i="4"/>
  <c r="BJ490" i="4"/>
  <c r="BJ489" i="4"/>
  <c r="AX450" i="4"/>
  <c r="AX451" i="4"/>
  <c r="BK141" i="10"/>
  <c r="BJ139" i="10"/>
  <c r="BG168" i="10"/>
  <c r="FK99" i="7"/>
  <c r="BF100" i="12"/>
  <c r="BF96" i="12"/>
  <c r="BF75" i="12"/>
  <c r="BF150" i="10"/>
  <c r="BE148" i="10"/>
  <c r="BE153" i="10"/>
  <c r="BD151" i="10"/>
  <c r="BJ503" i="4"/>
  <c r="BJ464" i="4"/>
  <c r="U317" i="4"/>
  <c r="U325" i="4"/>
  <c r="U330" i="4"/>
  <c r="U342" i="4"/>
  <c r="H10" i="12"/>
  <c r="R397" i="4"/>
  <c r="F268" i="11"/>
  <c r="F267" i="11"/>
  <c r="F266" i="11"/>
  <c r="AL29" i="10"/>
  <c r="AV509" i="4"/>
  <c r="AE25" i="10"/>
  <c r="AO400" i="4"/>
  <c r="I22" i="10"/>
  <c r="S396" i="4"/>
  <c r="H23" i="10"/>
  <c r="H21" i="10"/>
  <c r="H20" i="10"/>
  <c r="AU511" i="4"/>
  <c r="AU510" i="4"/>
  <c r="AI271" i="11"/>
  <c r="AI270" i="11"/>
  <c r="AJ30" i="10"/>
  <c r="AJ28" i="10"/>
  <c r="AJ27" i="10"/>
  <c r="BW44" i="4"/>
  <c r="R398" i="4"/>
  <c r="F285" i="11"/>
  <c r="AV33" i="10"/>
  <c r="AV31" i="10"/>
  <c r="BG515" i="4"/>
  <c r="BG514" i="4"/>
  <c r="AU272" i="11"/>
  <c r="AC26" i="10"/>
  <c r="AN402" i="4"/>
  <c r="AN401" i="4"/>
  <c r="AB269" i="11"/>
  <c r="AX32" i="10"/>
  <c r="BH513" i="4"/>
  <c r="G11" i="10"/>
  <c r="G10" i="10"/>
  <c r="AW386" i="4"/>
  <c r="AU382" i="4"/>
  <c r="AU393" i="4"/>
  <c r="AV371" i="4"/>
  <c r="AV382" i="4"/>
  <c r="AV362" i="4"/>
  <c r="AV372" i="4"/>
  <c r="AV357" i="4"/>
  <c r="V309" i="4"/>
  <c r="AY368" i="4"/>
  <c r="V317" i="4"/>
  <c r="X338" i="4"/>
  <c r="X313" i="4"/>
  <c r="AV385" i="4"/>
  <c r="AV390" i="4"/>
  <c r="AW376" i="4"/>
  <c r="AY378" i="4"/>
  <c r="W337" i="4"/>
  <c r="W327" i="4"/>
  <c r="T342" i="4"/>
  <c r="Y312" i="4"/>
  <c r="Y338" i="4"/>
  <c r="BA369" i="4"/>
  <c r="BA379" i="4"/>
  <c r="AZ367" i="4"/>
  <c r="AZ388" i="4"/>
  <c r="AW361" i="4"/>
  <c r="AW385" i="4"/>
  <c r="T343" i="4"/>
  <c r="T332" i="4"/>
  <c r="AX363" i="4"/>
  <c r="AX376" i="4"/>
  <c r="W308" i="4"/>
  <c r="W309" i="4"/>
  <c r="Z314" i="4"/>
  <c r="Z339" i="4"/>
  <c r="AX387" i="4"/>
  <c r="V326" i="4"/>
  <c r="X310" i="4"/>
  <c r="X311" i="4"/>
  <c r="AX366" i="4"/>
  <c r="AU392" i="4"/>
  <c r="AM26" i="11"/>
  <c r="K23" i="11"/>
  <c r="K22" i="11"/>
  <c r="K21" i="11"/>
  <c r="AX354" i="4"/>
  <c r="BA367" i="4"/>
  <c r="AX358" i="4"/>
  <c r="W24" i="10"/>
  <c r="W303" i="4"/>
  <c r="W306" i="4"/>
  <c r="W307" i="4"/>
  <c r="W322" i="4"/>
  <c r="W1728" i="4"/>
  <c r="X1729" i="4"/>
  <c r="L52" i="12"/>
  <c r="P1026" i="4"/>
  <c r="D78" i="1"/>
  <c r="D79" i="1"/>
  <c r="C25" i="1"/>
  <c r="Z131" i="4"/>
  <c r="Z99" i="4"/>
  <c r="Z115" i="4"/>
  <c r="KP81" i="8"/>
  <c r="KP86" i="8"/>
  <c r="KP82" i="8"/>
  <c r="SG73" i="8"/>
  <c r="SG83" i="8"/>
  <c r="TU75" i="8"/>
  <c r="TU85" i="8"/>
  <c r="SG74" i="8"/>
  <c r="SG84" i="8"/>
  <c r="ER63" i="8"/>
  <c r="EQ64" i="8"/>
  <c r="EQ65" i="8"/>
  <c r="BG35" i="8"/>
  <c r="BF37" i="8"/>
  <c r="BF36" i="8"/>
  <c r="HH2" i="7"/>
  <c r="HH140" i="7"/>
  <c r="HH150" i="7"/>
  <c r="HG38" i="7"/>
  <c r="DK23" i="7"/>
  <c r="H164" i="10"/>
  <c r="P1065" i="4"/>
  <c r="AY387" i="4"/>
  <c r="BB998" i="4"/>
  <c r="BB986" i="4"/>
  <c r="BB966" i="4"/>
  <c r="BB954" i="4"/>
  <c r="BA958" i="4"/>
  <c r="BA990" i="4"/>
  <c r="BB906" i="4"/>
  <c r="BA898" i="4"/>
  <c r="BB894" i="4"/>
  <c r="BL1208" i="4"/>
  <c r="R1208" i="4"/>
  <c r="R1223" i="4"/>
  <c r="BN1238" i="4"/>
  <c r="HF149" i="8"/>
  <c r="HE151" i="8"/>
  <c r="HE150" i="8"/>
  <c r="IC18" i="8"/>
  <c r="G63" i="10"/>
  <c r="IB20" i="8"/>
  <c r="E274" i="11"/>
  <c r="IB19" i="8"/>
  <c r="E254" i="11"/>
  <c r="E253" i="11"/>
  <c r="BJ47" i="7"/>
  <c r="BI50" i="7"/>
  <c r="AY377" i="4"/>
  <c r="V335" i="4"/>
  <c r="V340" i="4"/>
  <c r="J11" i="12"/>
  <c r="J10" i="12"/>
  <c r="J9" i="12"/>
  <c r="CP306" i="6"/>
  <c r="BU1139" i="4"/>
  <c r="X1103" i="4"/>
  <c r="AY353" i="4"/>
  <c r="BE890" i="4"/>
  <c r="V307" i="4"/>
  <c r="V325" i="4"/>
  <c r="X302" i="4"/>
  <c r="BW807" i="4"/>
  <c r="BM1269" i="4"/>
  <c r="AO1178" i="4"/>
  <c r="BA1178" i="4"/>
  <c r="AW638" i="4"/>
  <c r="AW637" i="4"/>
  <c r="AK639" i="4"/>
  <c r="AY356" i="4"/>
  <c r="AM24" i="11"/>
  <c r="X320" i="4"/>
  <c r="Y300" i="4"/>
  <c r="Y301" i="4"/>
  <c r="AZ351" i="4"/>
  <c r="AZ352" i="4"/>
  <c r="CI93" i="6"/>
  <c r="BJ249" i="4"/>
  <c r="BK85" i="6"/>
  <c r="AL198" i="4"/>
  <c r="CI92" i="6"/>
  <c r="BJ233" i="4"/>
  <c r="BK83" i="6"/>
  <c r="AL166" i="4"/>
  <c r="CI94" i="6"/>
  <c r="BJ265" i="4"/>
  <c r="BK84" i="6"/>
  <c r="AM182" i="4"/>
  <c r="AX439" i="4"/>
  <c r="BB424" i="4"/>
  <c r="BB445" i="4"/>
  <c r="BB434" i="4"/>
  <c r="BL470" i="4"/>
  <c r="BL496" i="4"/>
  <c r="BL482" i="4"/>
  <c r="BM469" i="4"/>
  <c r="BP475" i="4"/>
  <c r="BL467" i="4"/>
  <c r="BO473" i="4"/>
  <c r="BN471" i="4"/>
  <c r="BL462" i="4"/>
  <c r="BL463" i="4"/>
  <c r="AZ27" i="11"/>
  <c r="BA444" i="4"/>
  <c r="BA433" i="4"/>
  <c r="BA422" i="4"/>
  <c r="AY431" i="4"/>
  <c r="AY437" i="4"/>
  <c r="AY418" i="4"/>
  <c r="AY428" i="4"/>
  <c r="AY453" i="4"/>
  <c r="AY427" i="4"/>
  <c r="AY442" i="4"/>
  <c r="AY448" i="4"/>
  <c r="AM14" i="12"/>
  <c r="AM13" i="12"/>
  <c r="BM472" i="4"/>
  <c r="BM483" i="4"/>
  <c r="BM497" i="4"/>
  <c r="BJ492" i="4"/>
  <c r="BJ506" i="4"/>
  <c r="BJ505" i="4"/>
  <c r="BA419" i="4"/>
  <c r="BD425" i="4"/>
  <c r="BB421" i="4"/>
  <c r="BC423" i="4"/>
  <c r="AZ413" i="4"/>
  <c r="AZ414" i="4"/>
  <c r="AZ417" i="4"/>
  <c r="BN457" i="4"/>
  <c r="BM460" i="4"/>
  <c r="BA350" i="4"/>
  <c r="BB347" i="4"/>
  <c r="BC446" i="4"/>
  <c r="BC435" i="4"/>
  <c r="BN474" i="4"/>
  <c r="BN498" i="4"/>
  <c r="BN484" i="4"/>
  <c r="BO499" i="4"/>
  <c r="BO485" i="4"/>
  <c r="BB408" i="4"/>
  <c r="BA411" i="4"/>
  <c r="AZ432" i="4"/>
  <c r="AZ443" i="4"/>
  <c r="AZ420" i="4"/>
  <c r="BK468" i="4"/>
  <c r="BK478" i="4"/>
  <c r="BK477" i="4"/>
  <c r="BK481" i="4"/>
  <c r="BK487" i="4"/>
  <c r="BK495" i="4"/>
  <c r="BK501" i="4"/>
  <c r="AY15" i="12"/>
  <c r="Z299" i="4"/>
  <c r="C29" i="1"/>
  <c r="AA296" i="4"/>
  <c r="BV79" i="7"/>
  <c r="BW79" i="7"/>
  <c r="BX79" i="7"/>
  <c r="BY79" i="7"/>
  <c r="BZ79" i="7"/>
  <c r="CA71" i="7"/>
  <c r="BU79" i="7"/>
  <c r="FJ106" i="7"/>
  <c r="BB640" i="4"/>
  <c r="CA74" i="7"/>
  <c r="BB2" i="7"/>
  <c r="BC38" i="7"/>
  <c r="BK157" i="10"/>
  <c r="BL157" i="10"/>
  <c r="BL159" i="10"/>
  <c r="L96" i="10"/>
  <c r="ML184" i="8"/>
  <c r="MK186" i="8"/>
  <c r="MK185" i="8"/>
  <c r="BK225" i="14"/>
  <c r="Q1632" i="4"/>
  <c r="AJ1626" i="4"/>
  <c r="AK1626" i="4"/>
  <c r="AK1625" i="4"/>
  <c r="D83" i="2"/>
  <c r="D180" i="2"/>
  <c r="BL113" i="10"/>
  <c r="H173" i="2"/>
  <c r="D56" i="2"/>
  <c r="AQ1208" i="4"/>
  <c r="D52" i="2"/>
  <c r="BM1223" i="4"/>
  <c r="T327" i="14"/>
  <c r="AV644" i="4"/>
  <c r="AJ642" i="4"/>
  <c r="AV647" i="4"/>
  <c r="AI652" i="4"/>
  <c r="AI649" i="4"/>
  <c r="AX641" i="4"/>
  <c r="BB1178" i="4"/>
  <c r="AE1345" i="4"/>
  <c r="R326" i="14"/>
  <c r="R330" i="14"/>
  <c r="AL1065" i="4"/>
  <c r="T326" i="14"/>
  <c r="D75" i="1"/>
  <c r="AK1065" i="4"/>
  <c r="B808" i="4"/>
  <c r="S330" i="14"/>
  <c r="AM25" i="11"/>
  <c r="E10" i="2"/>
  <c r="BI124" i="14"/>
  <c r="U322" i="14"/>
  <c r="T321" i="14"/>
  <c r="T324" i="14"/>
  <c r="R321" i="14"/>
  <c r="S322" i="14"/>
  <c r="S324" i="14"/>
  <c r="BK133" i="14"/>
  <c r="I293" i="11"/>
  <c r="I69" i="12"/>
  <c r="BK43" i="14"/>
  <c r="BK11" i="14"/>
  <c r="BI622" i="4"/>
  <c r="BK73" i="14"/>
  <c r="BF301" i="11"/>
  <c r="FN101" i="7"/>
  <c r="FM104" i="7"/>
  <c r="BM1299" i="4"/>
  <c r="BW1299" i="4"/>
  <c r="AE1330" i="4"/>
  <c r="BN1269" i="4"/>
  <c r="BW806" i="4"/>
  <c r="BO1269" i="4"/>
  <c r="AF1345" i="4"/>
  <c r="BW805" i="4"/>
  <c r="AB1103" i="4"/>
  <c r="AF1421" i="4"/>
  <c r="BM1254" i="4"/>
  <c r="AE1315" i="4"/>
  <c r="Q1065" i="4"/>
  <c r="S1503" i="4"/>
  <c r="P1463" i="4"/>
  <c r="P1491" i="4"/>
  <c r="AB1551" i="4"/>
  <c r="S1322" i="4"/>
  <c r="T1318" i="4"/>
  <c r="T1320" i="4"/>
  <c r="T1321" i="4"/>
  <c r="P1509" i="4"/>
  <c r="P1495" i="4"/>
  <c r="D55" i="2"/>
  <c r="P1482" i="4"/>
  <c r="AT78" i="10"/>
  <c r="AS76" i="10"/>
  <c r="BH71" i="10"/>
  <c r="BG68" i="10"/>
  <c r="BE69" i="10"/>
  <c r="BD67" i="10"/>
  <c r="G61" i="10"/>
  <c r="BH65" i="10"/>
  <c r="KC49" i="8"/>
  <c r="BF91" i="11"/>
  <c r="BH60" i="10"/>
  <c r="AF1436" i="4"/>
  <c r="P1473" i="4"/>
  <c r="P1487" i="4"/>
  <c r="AF1406" i="4"/>
  <c r="BM1208" i="4"/>
  <c r="BS1193" i="4"/>
  <c r="BW941" i="4"/>
  <c r="BW1234" i="4"/>
  <c r="AC1330" i="4"/>
  <c r="BW1250" i="4"/>
  <c r="AP1193" i="4"/>
  <c r="BN1375" i="4"/>
  <c r="BM1284" i="4"/>
  <c r="BW1265" i="4"/>
  <c r="BM1193" i="4"/>
  <c r="BC1223" i="4"/>
  <c r="BB1223" i="4"/>
  <c r="BA1269" i="4"/>
  <c r="AE1269" i="4"/>
  <c r="AF1360" i="4"/>
  <c r="Q1284" i="4"/>
  <c r="AQ1193" i="4"/>
  <c r="BM1375" i="4"/>
  <c r="BB1193" i="4"/>
  <c r="AC1065" i="4"/>
  <c r="V330" i="4"/>
  <c r="V332" i="4"/>
  <c r="U343" i="4"/>
  <c r="AW390" i="4"/>
  <c r="AK12" i="12"/>
  <c r="BC927" i="4"/>
  <c r="BK490" i="4"/>
  <c r="BK489" i="4"/>
  <c r="AY450" i="4"/>
  <c r="AY451" i="4"/>
  <c r="BF153" i="10"/>
  <c r="BE151" i="10"/>
  <c r="BH168" i="10"/>
  <c r="FL99" i="7"/>
  <c r="BK139" i="10"/>
  <c r="BL141" i="10"/>
  <c r="BG150" i="10"/>
  <c r="BF148" i="10"/>
  <c r="BG100" i="12"/>
  <c r="BG96" i="12"/>
  <c r="BG75" i="12"/>
  <c r="U332" i="4"/>
  <c r="BK503" i="4"/>
  <c r="BK464" i="4"/>
  <c r="AW371" i="4"/>
  <c r="AZ365" i="4"/>
  <c r="AZ387" i="4"/>
  <c r="AY32" i="10"/>
  <c r="BI513" i="4"/>
  <c r="AV511" i="4"/>
  <c r="AV510" i="4"/>
  <c r="AJ271" i="11"/>
  <c r="AJ270" i="11"/>
  <c r="AK30" i="10"/>
  <c r="AK28" i="10"/>
  <c r="AK27" i="10"/>
  <c r="H9" i="12"/>
  <c r="AV393" i="4"/>
  <c r="AJ12" i="12"/>
  <c r="J22" i="10"/>
  <c r="T396" i="4"/>
  <c r="I23" i="10"/>
  <c r="I21" i="10"/>
  <c r="I20" i="10"/>
  <c r="AM29" i="10"/>
  <c r="AW509" i="4"/>
  <c r="S397" i="4"/>
  <c r="G268" i="11"/>
  <c r="G267" i="11"/>
  <c r="G266" i="11"/>
  <c r="AD26" i="10"/>
  <c r="AO402" i="4"/>
  <c r="AO401" i="4"/>
  <c r="AC269" i="11"/>
  <c r="S398" i="4"/>
  <c r="G285" i="11"/>
  <c r="H19" i="10"/>
  <c r="H17" i="10"/>
  <c r="BH515" i="4"/>
  <c r="AW33" i="10"/>
  <c r="AW31" i="10"/>
  <c r="BH514" i="4"/>
  <c r="AV272" i="11"/>
  <c r="H16" i="10"/>
  <c r="AF25" i="10"/>
  <c r="AP400" i="4"/>
  <c r="G9" i="10"/>
  <c r="W326" i="4"/>
  <c r="V318" i="4"/>
  <c r="V321" i="4"/>
  <c r="AZ378" i="4"/>
  <c r="Y328" i="4"/>
  <c r="AZ368" i="4"/>
  <c r="Y313" i="4"/>
  <c r="AX364" i="4"/>
  <c r="X327" i="4"/>
  <c r="BB369" i="4"/>
  <c r="BB389" i="4"/>
  <c r="BA389" i="4"/>
  <c r="W336" i="4"/>
  <c r="AW362" i="4"/>
  <c r="AW372" i="4"/>
  <c r="AW357" i="4"/>
  <c r="AW375" i="4"/>
  <c r="AW380" i="4"/>
  <c r="AX386" i="4"/>
  <c r="Z329" i="4"/>
  <c r="AV392" i="4"/>
  <c r="X337" i="4"/>
  <c r="X308" i="4"/>
  <c r="X336" i="4"/>
  <c r="AX361" i="4"/>
  <c r="AX385" i="4"/>
  <c r="AY363" i="4"/>
  <c r="AY386" i="4"/>
  <c r="L23" i="11"/>
  <c r="L22" i="11"/>
  <c r="L21" i="11"/>
  <c r="AN26" i="11"/>
  <c r="AN25" i="11"/>
  <c r="Y310" i="4"/>
  <c r="Y311" i="4"/>
  <c r="AY354" i="4"/>
  <c r="BA365" i="4"/>
  <c r="BA387" i="4"/>
  <c r="AY358" i="4"/>
  <c r="AA314" i="4"/>
  <c r="AA339" i="4"/>
  <c r="Z312" i="4"/>
  <c r="Z313" i="4"/>
  <c r="X24" i="10"/>
  <c r="AA115" i="4"/>
  <c r="AA131" i="4"/>
  <c r="AA99" i="4"/>
  <c r="X303" i="4"/>
  <c r="AB314" i="4"/>
  <c r="X322" i="4"/>
  <c r="X1728" i="4"/>
  <c r="Y1729" i="4"/>
  <c r="M52" i="12"/>
  <c r="KQ81" i="8"/>
  <c r="KQ86" i="8"/>
  <c r="KQ82" i="8"/>
  <c r="TV75" i="8"/>
  <c r="TV85" i="8"/>
  <c r="SH74" i="8"/>
  <c r="SH84" i="8"/>
  <c r="SH73" i="8"/>
  <c r="SH83" i="8"/>
  <c r="ES63" i="8"/>
  <c r="ER64" i="8"/>
  <c r="ER65" i="8"/>
  <c r="BH35" i="8"/>
  <c r="BG37" i="8"/>
  <c r="BG36" i="8"/>
  <c r="HI2" i="7"/>
  <c r="HI140" i="7"/>
  <c r="HI150" i="7"/>
  <c r="HH38" i="7"/>
  <c r="DL23" i="7"/>
  <c r="I164" i="10"/>
  <c r="H43" i="1"/>
  <c r="BC986" i="4"/>
  <c r="BB990" i="4"/>
  <c r="BC954" i="4"/>
  <c r="BC966" i="4"/>
  <c r="BB958" i="4"/>
  <c r="BC998" i="4"/>
  <c r="BC894" i="4"/>
  <c r="BO1254" i="4"/>
  <c r="BW782" i="4"/>
  <c r="BB898" i="4"/>
  <c r="BC906" i="4"/>
  <c r="BC1208" i="4"/>
  <c r="BO1238" i="4"/>
  <c r="BW750" i="4"/>
  <c r="HG149" i="8"/>
  <c r="HF151" i="8"/>
  <c r="HF150" i="8"/>
  <c r="ID18" i="8"/>
  <c r="H63" i="10"/>
  <c r="IC20" i="8"/>
  <c r="F274" i="11"/>
  <c r="IC19" i="8"/>
  <c r="F254" i="11"/>
  <c r="F253" i="11"/>
  <c r="BK47" i="7"/>
  <c r="BQ45" i="7"/>
  <c r="BJ50" i="7"/>
  <c r="CQ306" i="6"/>
  <c r="CR306" i="6"/>
  <c r="CS306" i="6"/>
  <c r="CT306" i="6"/>
  <c r="CU306" i="6"/>
  <c r="BV1139" i="4"/>
  <c r="BW1139" i="4"/>
  <c r="AZ353" i="4"/>
  <c r="W335" i="4"/>
  <c r="BA368" i="4"/>
  <c r="BA388" i="4"/>
  <c r="BA378" i="4"/>
  <c r="BF890" i="4"/>
  <c r="W317" i="4"/>
  <c r="W325" i="4"/>
  <c r="Y302" i="4"/>
  <c r="W318" i="4"/>
  <c r="W321" i="4"/>
  <c r="BW789" i="4"/>
  <c r="BW796" i="4"/>
  <c r="AP1178" i="4"/>
  <c r="AQ1178" i="4"/>
  <c r="AL639" i="4"/>
  <c r="AX638" i="4"/>
  <c r="AX637" i="4"/>
  <c r="Y320" i="4"/>
  <c r="AZ356" i="4"/>
  <c r="AN24" i="11"/>
  <c r="BA351" i="4"/>
  <c r="BA352" i="4"/>
  <c r="Z300" i="4"/>
  <c r="Z301" i="4"/>
  <c r="CJ93" i="6"/>
  <c r="BK249" i="4"/>
  <c r="BL84" i="6"/>
  <c r="AN182" i="4"/>
  <c r="CJ94" i="6"/>
  <c r="BK265" i="4"/>
  <c r="BL85" i="6"/>
  <c r="AM198" i="4"/>
  <c r="BL83" i="6"/>
  <c r="AM166" i="4"/>
  <c r="CJ92" i="6"/>
  <c r="BK233" i="4"/>
  <c r="BK492" i="4"/>
  <c r="BK506" i="4"/>
  <c r="BK505" i="4"/>
  <c r="BC421" i="4"/>
  <c r="BA413" i="4"/>
  <c r="BA414" i="4"/>
  <c r="BE425" i="4"/>
  <c r="BA417" i="4"/>
  <c r="BB419" i="4"/>
  <c r="BD423" i="4"/>
  <c r="BO471" i="4"/>
  <c r="BQ475" i="4"/>
  <c r="BM467" i="4"/>
  <c r="BP473" i="4"/>
  <c r="BN469" i="4"/>
  <c r="BM462" i="4"/>
  <c r="BM463" i="4"/>
  <c r="BA27" i="11"/>
  <c r="BC424" i="4"/>
  <c r="BC434" i="4"/>
  <c r="BC445" i="4"/>
  <c r="BO474" i="4"/>
  <c r="BO484" i="4"/>
  <c r="BO498" i="4"/>
  <c r="BC408" i="4"/>
  <c r="BB411" i="4"/>
  <c r="BO457" i="4"/>
  <c r="BN460" i="4"/>
  <c r="BB433" i="4"/>
  <c r="BB444" i="4"/>
  <c r="BB422" i="4"/>
  <c r="BL468" i="4"/>
  <c r="BL478" i="4"/>
  <c r="BL477" i="4"/>
  <c r="BL495" i="4"/>
  <c r="BL501" i="4"/>
  <c r="AZ15" i="12"/>
  <c r="BL481" i="4"/>
  <c r="BL487" i="4"/>
  <c r="AA299" i="4"/>
  <c r="AB296" i="4"/>
  <c r="BB350" i="4"/>
  <c r="BC347" i="4"/>
  <c r="AZ418" i="4"/>
  <c r="AZ428" i="4"/>
  <c r="AZ453" i="4"/>
  <c r="AZ431" i="4"/>
  <c r="AZ437" i="4"/>
  <c r="AZ442" i="4"/>
  <c r="AZ448" i="4"/>
  <c r="AN14" i="12"/>
  <c r="AN13" i="12"/>
  <c r="AZ427" i="4"/>
  <c r="BD435" i="4"/>
  <c r="BD446" i="4"/>
  <c r="AY439" i="4"/>
  <c r="BP499" i="4"/>
  <c r="BP485" i="4"/>
  <c r="BA420" i="4"/>
  <c r="BA432" i="4"/>
  <c r="BA443" i="4"/>
  <c r="BN472" i="4"/>
  <c r="BN483" i="4"/>
  <c r="BN497" i="4"/>
  <c r="BM470" i="4"/>
  <c r="BM482" i="4"/>
  <c r="BM496" i="4"/>
  <c r="AA88" i="4"/>
  <c r="BC640" i="4"/>
  <c r="BA2" i="7"/>
  <c r="BB38" i="7"/>
  <c r="CB74" i="7"/>
  <c r="CC74" i="7"/>
  <c r="CD74" i="7"/>
  <c r="CE74" i="7"/>
  <c r="CF74" i="7"/>
  <c r="CG72" i="7"/>
  <c r="FK106" i="7"/>
  <c r="BP76" i="7"/>
  <c r="BP77" i="7"/>
  <c r="BQ76" i="7"/>
  <c r="BQ77" i="7"/>
  <c r="BR76" i="7"/>
  <c r="BR77" i="7"/>
  <c r="BO76" i="7"/>
  <c r="BO77" i="7"/>
  <c r="BS76" i="7"/>
  <c r="BS77" i="7"/>
  <c r="BT76" i="7"/>
  <c r="BT77" i="7"/>
  <c r="I19" i="10"/>
  <c r="I17" i="10"/>
  <c r="K35" i="2"/>
  <c r="I34" i="2"/>
  <c r="I13" i="10"/>
  <c r="M96" i="10"/>
  <c r="MM184" i="8"/>
  <c r="ML185" i="8"/>
  <c r="ML186" i="8"/>
  <c r="BK237" i="14"/>
  <c r="AL1625" i="4"/>
  <c r="R1628" i="4"/>
  <c r="Q1659" i="4"/>
  <c r="Q1656" i="4"/>
  <c r="Q1661" i="4"/>
  <c r="Q1664" i="4"/>
  <c r="BK103" i="14"/>
  <c r="BJ125" i="14"/>
  <c r="BK125" i="14"/>
  <c r="D86" i="2"/>
  <c r="D71" i="2"/>
  <c r="D72" i="2"/>
  <c r="T330" i="14"/>
  <c r="D61" i="2"/>
  <c r="BN1223" i="4"/>
  <c r="D60" i="2"/>
  <c r="D44" i="2"/>
  <c r="D48" i="2"/>
  <c r="BW1280" i="4"/>
  <c r="BW1219" i="4"/>
  <c r="AW644" i="4"/>
  <c r="AJ652" i="4"/>
  <c r="AY641" i="4"/>
  <c r="AK642" i="4"/>
  <c r="AW647" i="4"/>
  <c r="AJ649" i="4"/>
  <c r="BW1297" i="4"/>
  <c r="BW1296" i="4"/>
  <c r="BC1178" i="4"/>
  <c r="U327" i="14"/>
  <c r="H14" i="10"/>
  <c r="H172" i="2"/>
  <c r="BK316" i="14"/>
  <c r="BJ124" i="14"/>
  <c r="BK124" i="14"/>
  <c r="R324" i="14"/>
  <c r="U320" i="14"/>
  <c r="V320" i="14"/>
  <c r="J293" i="11"/>
  <c r="J69" i="12"/>
  <c r="S1504" i="4"/>
  <c r="G131" i="11"/>
  <c r="E10" i="1"/>
  <c r="AC1026" i="4"/>
  <c r="BK166" i="14"/>
  <c r="BK172" i="14"/>
  <c r="BK160" i="14"/>
  <c r="BK178" i="14"/>
  <c r="BK94" i="14"/>
  <c r="BK165" i="14"/>
  <c r="BK177" i="14"/>
  <c r="BK159" i="14"/>
  <c r="BK171" i="14"/>
  <c r="BK64" i="14"/>
  <c r="K293" i="11"/>
  <c r="K69" i="12"/>
  <c r="BK32" i="14"/>
  <c r="BK154" i="14"/>
  <c r="BG301" i="11"/>
  <c r="FO101" i="7"/>
  <c r="FN104" i="7"/>
  <c r="BL139" i="10"/>
  <c r="BI1065" i="4"/>
  <c r="BN1208" i="4"/>
  <c r="AG1421" i="4"/>
  <c r="BW791" i="4"/>
  <c r="BW944" i="4"/>
  <c r="T1322" i="4"/>
  <c r="U1318" i="4"/>
  <c r="U1320" i="4"/>
  <c r="U1321" i="4"/>
  <c r="T1503" i="4"/>
  <c r="H131" i="11"/>
  <c r="Q1519" i="4"/>
  <c r="Q1514" i="4"/>
  <c r="P1499" i="4"/>
  <c r="AB1541" i="4"/>
  <c r="P1523" i="4"/>
  <c r="AU78" i="10"/>
  <c r="AT76" i="10"/>
  <c r="BI65" i="10"/>
  <c r="BF69" i="10"/>
  <c r="BE67" i="10"/>
  <c r="BI60" i="10"/>
  <c r="BH68" i="10"/>
  <c r="BI71" i="10"/>
  <c r="KD49" i="8"/>
  <c r="BG91" i="11"/>
  <c r="H61" i="10"/>
  <c r="BW798" i="4"/>
  <c r="AB1026" i="4"/>
  <c r="BW942" i="4"/>
  <c r="BW765" i="4"/>
  <c r="BO1208" i="4"/>
  <c r="H13" i="10"/>
  <c r="P1478" i="4"/>
  <c r="BC1193" i="4"/>
  <c r="B794" i="4"/>
  <c r="BW793" i="4"/>
  <c r="AF1391" i="4"/>
  <c r="BN1193" i="4"/>
  <c r="R1254" i="4"/>
  <c r="BN1254" i="4"/>
  <c r="AD1269" i="4"/>
  <c r="AE1406" i="4"/>
  <c r="BC1269" i="4"/>
  <c r="BO1284" i="4"/>
  <c r="S1284" i="4"/>
  <c r="C76" i="1"/>
  <c r="BN1284" i="4"/>
  <c r="AD1345" i="4"/>
  <c r="R1375" i="4"/>
  <c r="BW1303" i="4"/>
  <c r="BD1238" i="4"/>
  <c r="BO1375" i="4"/>
  <c r="AD1360" i="4"/>
  <c r="BD1208" i="4"/>
  <c r="BW1204" i="4"/>
  <c r="BJ1065" i="4"/>
  <c r="AW392" i="4"/>
  <c r="V343" i="4"/>
  <c r="V342" i="4"/>
  <c r="W330" i="4"/>
  <c r="W332" i="4"/>
  <c r="Q1026" i="4"/>
  <c r="T397" i="4"/>
  <c r="H268" i="11"/>
  <c r="H267" i="11"/>
  <c r="H266" i="11"/>
  <c r="AD1026" i="4"/>
  <c r="AZ366" i="4"/>
  <c r="BU1065" i="4"/>
  <c r="T398" i="4"/>
  <c r="H285" i="11"/>
  <c r="AZ377" i="4"/>
  <c r="AW382" i="4"/>
  <c r="BD927" i="4"/>
  <c r="AZ451" i="4"/>
  <c r="AZ450" i="4"/>
  <c r="BL490" i="4"/>
  <c r="BL489" i="4"/>
  <c r="BI168" i="10"/>
  <c r="FM99" i="7"/>
  <c r="BH150" i="10"/>
  <c r="BG148" i="10"/>
  <c r="BH100" i="12"/>
  <c r="BH96" i="12"/>
  <c r="BH75" i="12"/>
  <c r="BG153" i="10"/>
  <c r="BF151" i="10"/>
  <c r="BB379" i="4"/>
  <c r="BL503" i="4"/>
  <c r="BL464" i="4"/>
  <c r="AE26" i="10"/>
  <c r="AP401" i="4"/>
  <c r="AD269" i="11"/>
  <c r="AP402" i="4"/>
  <c r="K22" i="10"/>
  <c r="U396" i="4"/>
  <c r="J23" i="10"/>
  <c r="J21" i="10"/>
  <c r="J20" i="10"/>
  <c r="AZ32" i="10"/>
  <c r="BJ513" i="4"/>
  <c r="AA329" i="4"/>
  <c r="AG25" i="10"/>
  <c r="H32" i="2"/>
  <c r="AQ400" i="4"/>
  <c r="I16" i="10"/>
  <c r="I14" i="10"/>
  <c r="AW510" i="4"/>
  <c r="AK271" i="11"/>
  <c r="AK270" i="11"/>
  <c r="AW511" i="4"/>
  <c r="AL30" i="10"/>
  <c r="AL28" i="10"/>
  <c r="AL27" i="10"/>
  <c r="AX375" i="4"/>
  <c r="AX380" i="4"/>
  <c r="AN29" i="10"/>
  <c r="AX509" i="4"/>
  <c r="BI515" i="4"/>
  <c r="AX33" i="10"/>
  <c r="AX31" i="10"/>
  <c r="BI514" i="4"/>
  <c r="AW272" i="11"/>
  <c r="W340" i="4"/>
  <c r="K11" i="12"/>
  <c r="K10" i="12"/>
  <c r="X309" i="4"/>
  <c r="AW393" i="4"/>
  <c r="AX371" i="4"/>
  <c r="AX390" i="4"/>
  <c r="AL12" i="12"/>
  <c r="AX362" i="4"/>
  <c r="AX372" i="4"/>
  <c r="AX357" i="4"/>
  <c r="Y337" i="4"/>
  <c r="X326" i="4"/>
  <c r="Y327" i="4"/>
  <c r="AY364" i="4"/>
  <c r="AY376" i="4"/>
  <c r="AA312" i="4"/>
  <c r="AA328" i="4"/>
  <c r="BB367" i="4"/>
  <c r="BB368" i="4"/>
  <c r="AY361" i="4"/>
  <c r="AY375" i="4"/>
  <c r="AZ363" i="4"/>
  <c r="AZ364" i="4"/>
  <c r="BC369" i="4"/>
  <c r="BC379" i="4"/>
  <c r="X306" i="4"/>
  <c r="X325" i="4"/>
  <c r="AO26" i="11"/>
  <c r="AO25" i="11"/>
  <c r="M23" i="11"/>
  <c r="M22" i="11"/>
  <c r="M21" i="11"/>
  <c r="Z310" i="4"/>
  <c r="Z327" i="4"/>
  <c r="Y308" i="4"/>
  <c r="Y336" i="4"/>
  <c r="AZ354" i="4"/>
  <c r="BB365" i="4"/>
  <c r="BB366" i="4"/>
  <c r="AZ358" i="4"/>
  <c r="Y24" i="10"/>
  <c r="Z328" i="4"/>
  <c r="Z338" i="4"/>
  <c r="AB131" i="4"/>
  <c r="AB99" i="4"/>
  <c r="AB115" i="4"/>
  <c r="Y303" i="4"/>
  <c r="Y306" i="4"/>
  <c r="Y322" i="4"/>
  <c r="Y1728" i="4"/>
  <c r="Z1729" i="4"/>
  <c r="N52" i="12"/>
  <c r="C75" i="1"/>
  <c r="C78" i="1"/>
  <c r="KR81" i="8"/>
  <c r="KR86" i="8"/>
  <c r="KR82" i="8"/>
  <c r="SI74" i="8"/>
  <c r="SI84" i="8"/>
  <c r="SI73" i="8"/>
  <c r="SI83" i="8"/>
  <c r="TW75" i="8"/>
  <c r="TW85" i="8"/>
  <c r="ET63" i="8"/>
  <c r="ES65" i="8"/>
  <c r="ES64" i="8"/>
  <c r="BI35" i="8"/>
  <c r="BH37" i="8"/>
  <c r="BH36" i="8"/>
  <c r="HJ2" i="7"/>
  <c r="HJ140" i="7"/>
  <c r="HJ150" i="7"/>
  <c r="HI38" i="7"/>
  <c r="DM23" i="7"/>
  <c r="J164" i="10"/>
  <c r="BJ622" i="4"/>
  <c r="I11" i="1"/>
  <c r="BW784" i="4"/>
  <c r="BD998" i="4"/>
  <c r="BC958" i="4"/>
  <c r="BC990" i="4"/>
  <c r="BD986" i="4"/>
  <c r="AG1436" i="4"/>
  <c r="BD966" i="4"/>
  <c r="BD954" i="4"/>
  <c r="AC1103" i="4"/>
  <c r="BC898" i="4"/>
  <c r="BD894" i="4"/>
  <c r="BD906" i="4"/>
  <c r="B787" i="4"/>
  <c r="BW786" i="4"/>
  <c r="BW769" i="4"/>
  <c r="S1223" i="4"/>
  <c r="BW772" i="4"/>
  <c r="BW752" i="4"/>
  <c r="HH149" i="8"/>
  <c r="HG151" i="8"/>
  <c r="HG150" i="8"/>
  <c r="IE18" i="8"/>
  <c r="I63" i="10"/>
  <c r="ID20" i="8"/>
  <c r="G274" i="11"/>
  <c r="ID19" i="8"/>
  <c r="G254" i="11"/>
  <c r="G253" i="11"/>
  <c r="BL47" i="7"/>
  <c r="BK50" i="7"/>
  <c r="BW943" i="4"/>
  <c r="BA353" i="4"/>
  <c r="BW792" i="4"/>
  <c r="BA366" i="4"/>
  <c r="BA377" i="4"/>
  <c r="BG890" i="4"/>
  <c r="AB339" i="4"/>
  <c r="AB329" i="4"/>
  <c r="B800" i="4"/>
  <c r="BW800" i="4"/>
  <c r="Z302" i="4"/>
  <c r="BW785" i="4"/>
  <c r="BW799" i="4"/>
  <c r="AY638" i="4"/>
  <c r="AY637" i="4"/>
  <c r="AM639" i="4"/>
  <c r="Z320" i="4"/>
  <c r="AA300" i="4"/>
  <c r="AA301" i="4"/>
  <c r="AA320" i="4"/>
  <c r="BA356" i="4"/>
  <c r="AO24" i="11"/>
  <c r="BB351" i="4"/>
  <c r="BB352" i="4"/>
  <c r="AB88" i="4"/>
  <c r="AC88" i="4"/>
  <c r="AD88" i="4"/>
  <c r="AE88" i="4"/>
  <c r="AF88" i="4"/>
  <c r="AG88" i="4"/>
  <c r="AH88" i="4"/>
  <c r="AI88" i="4"/>
  <c r="AJ88" i="4"/>
  <c r="AK88" i="4"/>
  <c r="AL88" i="4"/>
  <c r="CK92" i="6"/>
  <c r="BL233" i="4"/>
  <c r="CK93" i="6"/>
  <c r="BL249" i="4"/>
  <c r="CK94" i="6"/>
  <c r="BL265" i="4"/>
  <c r="BM85" i="6"/>
  <c r="AN198" i="4"/>
  <c r="BM84" i="6"/>
  <c r="AO182" i="4"/>
  <c r="BM83" i="6"/>
  <c r="AN166" i="4"/>
  <c r="AZ439" i="4"/>
  <c r="AC296" i="4"/>
  <c r="AB299" i="4"/>
  <c r="BO469" i="4"/>
  <c r="BN467" i="4"/>
  <c r="BP471" i="4"/>
  <c r="BR475" i="4"/>
  <c r="BQ473" i="4"/>
  <c r="BN462" i="4"/>
  <c r="BN463" i="4"/>
  <c r="BB27" i="11"/>
  <c r="BF425" i="4"/>
  <c r="BB417" i="4"/>
  <c r="BD421" i="4"/>
  <c r="BB413" i="4"/>
  <c r="BB414" i="4"/>
  <c r="BC419" i="4"/>
  <c r="BE423" i="4"/>
  <c r="BP474" i="4"/>
  <c r="BP484" i="4"/>
  <c r="BP498" i="4"/>
  <c r="BC350" i="4"/>
  <c r="BD347" i="4"/>
  <c r="BM468" i="4"/>
  <c r="BM478" i="4"/>
  <c r="BM481" i="4"/>
  <c r="BM487" i="4"/>
  <c r="BM495" i="4"/>
  <c r="BM501" i="4"/>
  <c r="BA15" i="12"/>
  <c r="BM477" i="4"/>
  <c r="BQ499" i="4"/>
  <c r="BQ485" i="4"/>
  <c r="BA431" i="4"/>
  <c r="BA437" i="4"/>
  <c r="BA418" i="4"/>
  <c r="BA428" i="4"/>
  <c r="BA453" i="4"/>
  <c r="BA427" i="4"/>
  <c r="BA442" i="4"/>
  <c r="BA448" i="4"/>
  <c r="AO14" i="12"/>
  <c r="AO13" i="12"/>
  <c r="BD424" i="4"/>
  <c r="BD445" i="4"/>
  <c r="BD434" i="4"/>
  <c r="BP457" i="4"/>
  <c r="BO460" i="4"/>
  <c r="BD408" i="4"/>
  <c r="BC411" i="4"/>
  <c r="BB420" i="4"/>
  <c r="BB432" i="4"/>
  <c r="BB443" i="4"/>
  <c r="BC422" i="4"/>
  <c r="BC433" i="4"/>
  <c r="BC444" i="4"/>
  <c r="BL492" i="4"/>
  <c r="BL505" i="4"/>
  <c r="BL506" i="4"/>
  <c r="BN470" i="4"/>
  <c r="BN496" i="4"/>
  <c r="BN482" i="4"/>
  <c r="BO472" i="4"/>
  <c r="BO483" i="4"/>
  <c r="BO497" i="4"/>
  <c r="BE435" i="4"/>
  <c r="BE446" i="4"/>
  <c r="AZ2" i="7"/>
  <c r="BA38" i="7"/>
  <c r="BD640" i="4"/>
  <c r="CB79" i="7"/>
  <c r="CC79" i="7"/>
  <c r="CD79" i="7"/>
  <c r="CE79" i="7"/>
  <c r="CF79" i="7"/>
  <c r="CG71" i="7"/>
  <c r="CA79" i="7"/>
  <c r="FL106" i="7"/>
  <c r="N96" i="10"/>
  <c r="MN184" i="8"/>
  <c r="MM186" i="8"/>
  <c r="MM185" i="8"/>
  <c r="BK37" i="12"/>
  <c r="BK38" i="12"/>
  <c r="BL122" i="10"/>
  <c r="BL123" i="10"/>
  <c r="Q1658" i="4"/>
  <c r="Q1657" i="4"/>
  <c r="AL1626" i="4"/>
  <c r="AM1625" i="4"/>
  <c r="D87" i="2"/>
  <c r="BL110" i="10"/>
  <c r="H170" i="2"/>
  <c r="D84" i="2"/>
  <c r="D74" i="2"/>
  <c r="BO1223" i="4"/>
  <c r="AX647" i="4"/>
  <c r="AL642" i="4"/>
  <c r="AK652" i="4"/>
  <c r="AK649" i="4"/>
  <c r="AZ641" i="4"/>
  <c r="AX644" i="4"/>
  <c r="U326" i="14"/>
  <c r="U328" i="14"/>
  <c r="W328" i="14"/>
  <c r="H11" i="10"/>
  <c r="H10" i="10"/>
  <c r="H9" i="10"/>
  <c r="AD1103" i="4"/>
  <c r="R1065" i="4"/>
  <c r="V328" i="14"/>
  <c r="V327" i="14"/>
  <c r="V326" i="14"/>
  <c r="BK26" i="12"/>
  <c r="BL112" i="10"/>
  <c r="W320" i="14"/>
  <c r="U321" i="14"/>
  <c r="V322" i="14"/>
  <c r="W322" i="14"/>
  <c r="V321" i="14"/>
  <c r="BK158" i="14"/>
  <c r="BK182" i="14"/>
  <c r="BK255" i="14"/>
  <c r="BK170" i="14"/>
  <c r="BK183" i="14"/>
  <c r="BK258" i="14"/>
  <c r="BK176" i="14"/>
  <c r="BK164" i="14"/>
  <c r="BH301" i="11"/>
  <c r="FP101" i="7"/>
  <c r="FO104" i="7"/>
  <c r="AE1026" i="4"/>
  <c r="AH1436" i="4"/>
  <c r="BV1065" i="4"/>
  <c r="AH1406" i="4"/>
  <c r="BW933" i="4"/>
  <c r="S1026" i="4"/>
  <c r="AG1360" i="4"/>
  <c r="B770" i="4"/>
  <c r="Q1509" i="4"/>
  <c r="BW768" i="4"/>
  <c r="BW767" i="4"/>
  <c r="AB1529" i="4"/>
  <c r="Q1491" i="4"/>
  <c r="AC1551" i="4"/>
  <c r="U1322" i="4"/>
  <c r="V1318" i="4"/>
  <c r="V1320" i="4"/>
  <c r="V1321" i="4"/>
  <c r="U1503" i="4"/>
  <c r="Q1495" i="4"/>
  <c r="AB1535" i="4"/>
  <c r="T1504" i="4"/>
  <c r="AV78" i="10"/>
  <c r="AU76" i="10"/>
  <c r="BL77" i="10"/>
  <c r="BJ71" i="10"/>
  <c r="BJ65" i="10"/>
  <c r="BJ60" i="10"/>
  <c r="BG69" i="10"/>
  <c r="BF67" i="10"/>
  <c r="I61" i="10"/>
  <c r="BI68" i="10"/>
  <c r="KE49" i="8"/>
  <c r="BH91" i="11"/>
  <c r="Q1473" i="4"/>
  <c r="Q1482" i="4"/>
  <c r="BW1281" i="4"/>
  <c r="AE1421" i="4"/>
  <c r="BO1193" i="4"/>
  <c r="BC1238" i="4"/>
  <c r="BW753" i="4"/>
  <c r="BP1238" i="4"/>
  <c r="R1284" i="4"/>
  <c r="BW1284" i="4"/>
  <c r="BW1282" i="4"/>
  <c r="BW1205" i="4"/>
  <c r="BW1288" i="4"/>
  <c r="AG1315" i="4"/>
  <c r="BW1266" i="4"/>
  <c r="AG1391" i="4"/>
  <c r="BW1251" i="4"/>
  <c r="AF1315" i="4"/>
  <c r="AG1330" i="4"/>
  <c r="AD1065" i="4"/>
  <c r="W342" i="4"/>
  <c r="BW922" i="4"/>
  <c r="BE927" i="4"/>
  <c r="U397" i="4"/>
  <c r="I268" i="11"/>
  <c r="I267" i="11"/>
  <c r="I266" i="11"/>
  <c r="BA451" i="4"/>
  <c r="BA450" i="4"/>
  <c r="BM490" i="4"/>
  <c r="BM489" i="4"/>
  <c r="J19" i="10"/>
  <c r="J17" i="10"/>
  <c r="BH153" i="10"/>
  <c r="BG151" i="10"/>
  <c r="BI100" i="12"/>
  <c r="BI96" i="12"/>
  <c r="BI75" i="12"/>
  <c r="BI150" i="10"/>
  <c r="BH148" i="10"/>
  <c r="BJ168" i="10"/>
  <c r="FN99" i="7"/>
  <c r="AX392" i="4"/>
  <c r="W343" i="4"/>
  <c r="BM503" i="4"/>
  <c r="BM464" i="4"/>
  <c r="AZ376" i="4"/>
  <c r="U398" i="4"/>
  <c r="I285" i="11"/>
  <c r="AX393" i="4"/>
  <c r="BA32" i="10"/>
  <c r="BK513" i="4"/>
  <c r="AX382" i="4"/>
  <c r="J13" i="10"/>
  <c r="J11" i="10"/>
  <c r="AM30" i="10"/>
  <c r="AX511" i="4"/>
  <c r="AX510" i="4"/>
  <c r="AL271" i="11"/>
  <c r="J16" i="10"/>
  <c r="J14" i="10"/>
  <c r="K9" i="12"/>
  <c r="AO29" i="10"/>
  <c r="AY509" i="4"/>
  <c r="AF26" i="10"/>
  <c r="AQ401" i="4"/>
  <c r="AE269" i="11"/>
  <c r="AQ402" i="4"/>
  <c r="L22" i="10"/>
  <c r="V396" i="4"/>
  <c r="K23" i="10"/>
  <c r="K21" i="10"/>
  <c r="K20" i="10"/>
  <c r="AH25" i="10"/>
  <c r="AR400" i="4"/>
  <c r="AY33" i="10"/>
  <c r="BJ515" i="4"/>
  <c r="BJ514" i="4"/>
  <c r="AX272" i="11"/>
  <c r="K128" i="2"/>
  <c r="K19" i="10"/>
  <c r="K17" i="10"/>
  <c r="I11" i="10"/>
  <c r="I10" i="10"/>
  <c r="I9" i="10"/>
  <c r="AY371" i="4"/>
  <c r="BD369" i="4"/>
  <c r="BD389" i="4"/>
  <c r="BC367" i="4"/>
  <c r="BC368" i="4"/>
  <c r="BA363" i="4"/>
  <c r="BA364" i="4"/>
  <c r="AZ361" i="4"/>
  <c r="AZ371" i="4"/>
  <c r="Y309" i="4"/>
  <c r="BB388" i="4"/>
  <c r="BB378" i="4"/>
  <c r="X330" i="4"/>
  <c r="AA338" i="4"/>
  <c r="X317" i="4"/>
  <c r="AA313" i="4"/>
  <c r="X335" i="4"/>
  <c r="X340" i="4"/>
  <c r="AY380" i="4"/>
  <c r="AZ386" i="4"/>
  <c r="AY362" i="4"/>
  <c r="AY372" i="4"/>
  <c r="AY357" i="4"/>
  <c r="Y326" i="4"/>
  <c r="AY385" i="4"/>
  <c r="AY390" i="4"/>
  <c r="AM12" i="12"/>
  <c r="X307" i="4"/>
  <c r="X318" i="4"/>
  <c r="X321" i="4"/>
  <c r="BC389" i="4"/>
  <c r="Z337" i="4"/>
  <c r="AB312" i="4"/>
  <c r="AB313" i="4"/>
  <c r="AP26" i="11"/>
  <c r="AP25" i="11"/>
  <c r="N23" i="11"/>
  <c r="O23" i="11"/>
  <c r="Z311" i="4"/>
  <c r="AC314" i="4"/>
  <c r="AC329" i="4"/>
  <c r="AA310" i="4"/>
  <c r="AA311" i="4"/>
  <c r="Z308" i="4"/>
  <c r="Z336" i="4"/>
  <c r="BA354" i="4"/>
  <c r="BC365" i="4"/>
  <c r="BC366" i="4"/>
  <c r="BA358" i="4"/>
  <c r="Z24" i="10"/>
  <c r="AC115" i="4"/>
  <c r="AC99" i="4"/>
  <c r="AC131" i="4"/>
  <c r="Z303" i="4"/>
  <c r="AB310" i="4"/>
  <c r="AB337" i="4"/>
  <c r="Z322" i="4"/>
  <c r="Z1728" i="4"/>
  <c r="AA1729" i="4"/>
  <c r="O52" i="12"/>
  <c r="KS81" i="8"/>
  <c r="KS86" i="8"/>
  <c r="KS82" i="8"/>
  <c r="SJ73" i="8"/>
  <c r="SJ83" i="8"/>
  <c r="TX75" i="8"/>
  <c r="TX85" i="8"/>
  <c r="SJ74" i="8"/>
  <c r="SJ84" i="8"/>
  <c r="EU63" i="8"/>
  <c r="ET64" i="8"/>
  <c r="ET65" i="8"/>
  <c r="BJ35" i="8"/>
  <c r="BI37" i="8"/>
  <c r="BI36" i="8"/>
  <c r="HK2" i="7"/>
  <c r="HK140" i="7"/>
  <c r="HK150" i="7"/>
  <c r="HJ38" i="7"/>
  <c r="DN23" i="7"/>
  <c r="K164" i="10"/>
  <c r="BK622" i="4"/>
  <c r="BE966" i="4"/>
  <c r="BD990" i="4"/>
  <c r="BE954" i="4"/>
  <c r="BE998" i="4"/>
  <c r="BE986" i="4"/>
  <c r="BD958" i="4"/>
  <c r="B755" i="4"/>
  <c r="BD898" i="4"/>
  <c r="BE906" i="4"/>
  <c r="BE894" i="4"/>
  <c r="T1223" i="4"/>
  <c r="BW774" i="4"/>
  <c r="HI149" i="8"/>
  <c r="C81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Z81" i="10"/>
  <c r="AA81" i="10"/>
  <c r="AB81" i="10"/>
  <c r="AC81" i="10"/>
  <c r="AD81" i="10"/>
  <c r="AE81" i="10"/>
  <c r="AF81" i="10"/>
  <c r="AG81" i="10"/>
  <c r="AH81" i="10"/>
  <c r="AI81" i="10"/>
  <c r="AJ81" i="10"/>
  <c r="AK81" i="10"/>
  <c r="AL81" i="10"/>
  <c r="AM81" i="10"/>
  <c r="AN81" i="10"/>
  <c r="AO81" i="10"/>
  <c r="AP81" i="10"/>
  <c r="AQ81" i="10"/>
  <c r="AR81" i="10"/>
  <c r="AS81" i="10"/>
  <c r="AT81" i="10"/>
  <c r="AU81" i="10"/>
  <c r="AV81" i="10"/>
  <c r="AW81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HH151" i="8"/>
  <c r="HH150" i="8"/>
  <c r="IF18" i="8"/>
  <c r="J63" i="10"/>
  <c r="IE20" i="8"/>
  <c r="H274" i="11"/>
  <c r="IE19" i="8"/>
  <c r="H254" i="11"/>
  <c r="H253" i="11"/>
  <c r="BL52" i="7"/>
  <c r="BM52" i="7"/>
  <c r="BN52" i="7"/>
  <c r="BO52" i="7"/>
  <c r="BP52" i="7"/>
  <c r="BK52" i="7"/>
  <c r="BM47" i="7"/>
  <c r="BL50" i="7"/>
  <c r="BB377" i="4"/>
  <c r="BB387" i="4"/>
  <c r="BB353" i="4"/>
  <c r="BH890" i="4"/>
  <c r="Y307" i="4"/>
  <c r="Y317" i="4"/>
  <c r="Y325" i="4"/>
  <c r="Y335" i="4"/>
  <c r="Y340" i="4"/>
  <c r="M11" i="12"/>
  <c r="M10" i="12"/>
  <c r="M9" i="12"/>
  <c r="AA302" i="4"/>
  <c r="BB356" i="4"/>
  <c r="AP24" i="11"/>
  <c r="BE1178" i="4"/>
  <c r="BD1178" i="4"/>
  <c r="AN639" i="4"/>
  <c r="AZ638" i="4"/>
  <c r="AZ637" i="4"/>
  <c r="BC351" i="4"/>
  <c r="BC352" i="4"/>
  <c r="AB300" i="4"/>
  <c r="AB301" i="4"/>
  <c r="CL93" i="6"/>
  <c r="BM249" i="4"/>
  <c r="BN83" i="6"/>
  <c r="AO166" i="4"/>
  <c r="BN84" i="6"/>
  <c r="AP182" i="4"/>
  <c r="CL94" i="6"/>
  <c r="BM265" i="4"/>
  <c r="BN85" i="6"/>
  <c r="AO198" i="4"/>
  <c r="CL92" i="6"/>
  <c r="BM233" i="4"/>
  <c r="BA439" i="4"/>
  <c r="BC443" i="4"/>
  <c r="BC432" i="4"/>
  <c r="BC420" i="4"/>
  <c r="AC299" i="4"/>
  <c r="AD296" i="4"/>
  <c r="BE421" i="4"/>
  <c r="BF423" i="4"/>
  <c r="BD419" i="4"/>
  <c r="BG425" i="4"/>
  <c r="BC413" i="4"/>
  <c r="BC414" i="4"/>
  <c r="BC417" i="4"/>
  <c r="BN468" i="4"/>
  <c r="BN478" i="4"/>
  <c r="BN477" i="4"/>
  <c r="BN481" i="4"/>
  <c r="BN487" i="4"/>
  <c r="BN495" i="4"/>
  <c r="BN501" i="4"/>
  <c r="BB15" i="12"/>
  <c r="BQ457" i="4"/>
  <c r="BP460" i="4"/>
  <c r="BM492" i="4"/>
  <c r="BM506" i="4"/>
  <c r="BM505" i="4"/>
  <c r="BF435" i="4"/>
  <c r="BF446" i="4"/>
  <c r="BE408" i="4"/>
  <c r="BD411" i="4"/>
  <c r="BE347" i="4"/>
  <c r="BD350" i="4"/>
  <c r="BD422" i="4"/>
  <c r="BD433" i="4"/>
  <c r="BD444" i="4"/>
  <c r="BQ474" i="4"/>
  <c r="BQ498" i="4"/>
  <c r="BQ484" i="4"/>
  <c r="BO470" i="4"/>
  <c r="BO482" i="4"/>
  <c r="BO496" i="4"/>
  <c r="BP472" i="4"/>
  <c r="BP497" i="4"/>
  <c r="BP483" i="4"/>
  <c r="BS475" i="4"/>
  <c r="BO467" i="4"/>
  <c r="BQ471" i="4"/>
  <c r="BP469" i="4"/>
  <c r="BR473" i="4"/>
  <c r="BO462" i="4"/>
  <c r="BO463" i="4"/>
  <c r="BC27" i="11"/>
  <c r="BE424" i="4"/>
  <c r="BE434" i="4"/>
  <c r="BE445" i="4"/>
  <c r="BB418" i="4"/>
  <c r="BB428" i="4"/>
  <c r="BB453" i="4"/>
  <c r="BB442" i="4"/>
  <c r="BB448" i="4"/>
  <c r="AP14" i="12"/>
  <c r="AP13" i="12"/>
  <c r="BB431" i="4"/>
  <c r="BB437" i="4"/>
  <c r="BB427" i="4"/>
  <c r="BR485" i="4"/>
  <c r="BR499" i="4"/>
  <c r="J27" i="1"/>
  <c r="BV76" i="7"/>
  <c r="BV77" i="7"/>
  <c r="BZ76" i="7"/>
  <c r="BZ77" i="7"/>
  <c r="BU76" i="7"/>
  <c r="BU77" i="7"/>
  <c r="BY76" i="7"/>
  <c r="BY77" i="7"/>
  <c r="BW76" i="7"/>
  <c r="BW77" i="7"/>
  <c r="BX76" i="7"/>
  <c r="BX77" i="7"/>
  <c r="FM106" i="7"/>
  <c r="BE640" i="4"/>
  <c r="CG74" i="7"/>
  <c r="AY2" i="7"/>
  <c r="AZ38" i="7"/>
  <c r="G11" i="2"/>
  <c r="K12" i="2"/>
  <c r="AN1625" i="4"/>
  <c r="O96" i="10"/>
  <c r="MO184" i="8"/>
  <c r="MN186" i="8"/>
  <c r="MN185" i="8"/>
  <c r="AM1626" i="4"/>
  <c r="R1630" i="4"/>
  <c r="W327" i="14"/>
  <c r="BK39" i="11"/>
  <c r="BK63" i="11"/>
  <c r="D75" i="2"/>
  <c r="W326" i="14"/>
  <c r="AY644" i="4"/>
  <c r="AL652" i="4"/>
  <c r="AY647" i="4"/>
  <c r="AL649" i="4"/>
  <c r="BA641" i="4"/>
  <c r="AM642" i="4"/>
  <c r="U330" i="14"/>
  <c r="BW936" i="4"/>
  <c r="AL270" i="11"/>
  <c r="I127" i="2"/>
  <c r="W1026" i="4"/>
  <c r="X327" i="14"/>
  <c r="AY31" i="10"/>
  <c r="AM28" i="10"/>
  <c r="AM27" i="10"/>
  <c r="V330" i="14"/>
  <c r="N22" i="11"/>
  <c r="N21" i="11"/>
  <c r="E14" i="2"/>
  <c r="O22" i="11"/>
  <c r="O21" i="11"/>
  <c r="BK25" i="12"/>
  <c r="V324" i="14"/>
  <c r="X320" i="14"/>
  <c r="X322" i="14"/>
  <c r="W321" i="14"/>
  <c r="W324" i="14"/>
  <c r="U324" i="14"/>
  <c r="BK269" i="14"/>
  <c r="U1504" i="4"/>
  <c r="I131" i="11"/>
  <c r="BK88" i="11"/>
  <c r="BK253" i="14"/>
  <c r="Q1523" i="4"/>
  <c r="BL622" i="4"/>
  <c r="L293" i="11"/>
  <c r="L69" i="12"/>
  <c r="BK266" i="14"/>
  <c r="BK250" i="14"/>
  <c r="FQ101" i="7"/>
  <c r="FP104" i="7"/>
  <c r="AH1330" i="4"/>
  <c r="BW934" i="4"/>
  <c r="Q1478" i="4"/>
  <c r="R1514" i="4"/>
  <c r="Q1499" i="4"/>
  <c r="V1322" i="4"/>
  <c r="W1318" i="4"/>
  <c r="W1320" i="4"/>
  <c r="W1321" i="4"/>
  <c r="V1503" i="4"/>
  <c r="J131" i="11"/>
  <c r="R1519" i="4"/>
  <c r="AC1541" i="4"/>
  <c r="AW78" i="10"/>
  <c r="AV76" i="10"/>
  <c r="BK71" i="10"/>
  <c r="D79" i="10"/>
  <c r="C79" i="10"/>
  <c r="BJ68" i="10"/>
  <c r="KF49" i="8"/>
  <c r="BI91" i="11"/>
  <c r="J61" i="10"/>
  <c r="BH69" i="10"/>
  <c r="BG67" i="10"/>
  <c r="BK60" i="10"/>
  <c r="BK65" i="10"/>
  <c r="AI1436" i="4"/>
  <c r="Q1487" i="4"/>
  <c r="BW1235" i="4"/>
  <c r="BW1238" i="4"/>
  <c r="BB1269" i="4"/>
  <c r="BW1269" i="4"/>
  <c r="BW1267" i="4"/>
  <c r="S1375" i="4"/>
  <c r="AG1345" i="4"/>
  <c r="BW1206" i="4"/>
  <c r="S1208" i="4"/>
  <c r="BW1208" i="4"/>
  <c r="AF1330" i="4"/>
  <c r="C79" i="1"/>
  <c r="BW923" i="4"/>
  <c r="BW1258" i="4"/>
  <c r="BW1236" i="4"/>
  <c r="AH1391" i="4"/>
  <c r="S1254" i="4"/>
  <c r="BW1254" i="4"/>
  <c r="BW1252" i="4"/>
  <c r="AG1406" i="4"/>
  <c r="AE1103" i="4"/>
  <c r="T1065" i="4"/>
  <c r="Y318" i="4"/>
  <c r="Y321" i="4"/>
  <c r="BC388" i="4"/>
  <c r="BF927" i="4"/>
  <c r="AA337" i="4"/>
  <c r="AA327" i="4"/>
  <c r="BB451" i="4"/>
  <c r="BB450" i="4"/>
  <c r="BN490" i="4"/>
  <c r="BN489" i="4"/>
  <c r="BK168" i="10"/>
  <c r="BL168" i="10"/>
  <c r="FO99" i="7"/>
  <c r="BJ150" i="10"/>
  <c r="BI148" i="10"/>
  <c r="BJ100" i="12"/>
  <c r="BI301" i="11"/>
  <c r="BI153" i="10"/>
  <c r="BH151" i="10"/>
  <c r="BN503" i="4"/>
  <c r="BN464" i="4"/>
  <c r="BD379" i="4"/>
  <c r="AZ385" i="4"/>
  <c r="AZ390" i="4"/>
  <c r="V397" i="4"/>
  <c r="J268" i="11"/>
  <c r="J267" i="11"/>
  <c r="J266" i="11"/>
  <c r="V398" i="4"/>
  <c r="J285" i="11"/>
  <c r="AI25" i="10"/>
  <c r="AS400" i="4"/>
  <c r="AZ33" i="10"/>
  <c r="BK515" i="4"/>
  <c r="BK514" i="4"/>
  <c r="AY272" i="11"/>
  <c r="AZ362" i="4"/>
  <c r="AZ372" i="4"/>
  <c r="AZ357" i="4"/>
  <c r="AZ375" i="4"/>
  <c r="AZ380" i="4"/>
  <c r="AZ382" i="4"/>
  <c r="X342" i="4"/>
  <c r="L11" i="12"/>
  <c r="L10" i="12"/>
  <c r="AY510" i="4"/>
  <c r="AM271" i="11"/>
  <c r="AY511" i="4"/>
  <c r="AN30" i="10"/>
  <c r="K16" i="10"/>
  <c r="K14" i="10"/>
  <c r="BB32" i="10"/>
  <c r="BL513" i="4"/>
  <c r="J10" i="10"/>
  <c r="J9" i="10"/>
  <c r="M22" i="10"/>
  <c r="W396" i="4"/>
  <c r="L23" i="10"/>
  <c r="L21" i="10"/>
  <c r="L20" i="10"/>
  <c r="AP29" i="10"/>
  <c r="AZ509" i="4"/>
  <c r="AG26" i="10"/>
  <c r="AR402" i="4"/>
  <c r="AR401" i="4"/>
  <c r="AF269" i="11"/>
  <c r="H125" i="2"/>
  <c r="K13" i="10"/>
  <c r="K11" i="10"/>
  <c r="L19" i="10"/>
  <c r="L17" i="10"/>
  <c r="AY382" i="4"/>
  <c r="BC378" i="4"/>
  <c r="BA386" i="4"/>
  <c r="Y330" i="4"/>
  <c r="Y342" i="4"/>
  <c r="BA376" i="4"/>
  <c r="Z326" i="4"/>
  <c r="X332" i="4"/>
  <c r="AY393" i="4"/>
  <c r="AY392" i="4"/>
  <c r="M19" i="10"/>
  <c r="M17" i="10"/>
  <c r="T1026" i="4"/>
  <c r="V1026" i="4"/>
  <c r="Z309" i="4"/>
  <c r="U1026" i="4"/>
  <c r="X343" i="4"/>
  <c r="AC339" i="4"/>
  <c r="AC312" i="4"/>
  <c r="AC338" i="4"/>
  <c r="AB328" i="4"/>
  <c r="R1026" i="4"/>
  <c r="AB338" i="4"/>
  <c r="BB363" i="4"/>
  <c r="BB364" i="4"/>
  <c r="AQ26" i="11"/>
  <c r="BB354" i="4"/>
  <c r="BD365" i="4"/>
  <c r="BD387" i="4"/>
  <c r="BB358" i="4"/>
  <c r="BE369" i="4"/>
  <c r="BE389" i="4"/>
  <c r="BA361" i="4"/>
  <c r="BA371" i="4"/>
  <c r="BD367" i="4"/>
  <c r="BD388" i="4"/>
  <c r="AA24" i="10"/>
  <c r="Z306" i="4"/>
  <c r="Z307" i="4"/>
  <c r="AD314" i="4"/>
  <c r="AD339" i="4"/>
  <c r="AA308" i="4"/>
  <c r="AA326" i="4"/>
  <c r="D25" i="1"/>
  <c r="AD131" i="4"/>
  <c r="AD99" i="4"/>
  <c r="AD115" i="4"/>
  <c r="AA303" i="4"/>
  <c r="AD312" i="4"/>
  <c r="AA322" i="4"/>
  <c r="AA1728" i="4"/>
  <c r="AB1729" i="4"/>
  <c r="P52" i="12"/>
  <c r="KT81" i="8"/>
  <c r="KT86" i="8"/>
  <c r="KT82" i="8"/>
  <c r="TY75" i="8"/>
  <c r="TY85" i="8"/>
  <c r="SK74" i="8"/>
  <c r="SK84" i="8"/>
  <c r="SK73" i="8"/>
  <c r="SK83" i="8"/>
  <c r="EV63" i="8"/>
  <c r="EU64" i="8"/>
  <c r="EU65" i="8"/>
  <c r="BK35" i="8"/>
  <c r="BJ37" i="8"/>
  <c r="BJ36" i="8"/>
  <c r="HL2" i="7"/>
  <c r="HL140" i="7"/>
  <c r="HK38" i="7"/>
  <c r="DO23" i="7"/>
  <c r="L164" i="10"/>
  <c r="BE958" i="4"/>
  <c r="BE990" i="4"/>
  <c r="BF998" i="4"/>
  <c r="BF954" i="4"/>
  <c r="BF966" i="4"/>
  <c r="BF986" i="4"/>
  <c r="BF906" i="4"/>
  <c r="B777" i="4"/>
  <c r="BF894" i="4"/>
  <c r="BE898" i="4"/>
  <c r="BC377" i="4"/>
  <c r="BW916" i="4"/>
  <c r="BW775" i="4"/>
  <c r="BW776" i="4"/>
  <c r="HI151" i="8"/>
  <c r="HL151" i="8"/>
  <c r="HI150" i="8"/>
  <c r="HL150" i="8"/>
  <c r="HL149" i="8"/>
  <c r="IG18" i="8"/>
  <c r="K63" i="10"/>
  <c r="IF20" i="8"/>
  <c r="I274" i="11"/>
  <c r="IF19" i="8"/>
  <c r="I254" i="11"/>
  <c r="I253" i="11"/>
  <c r="BC387" i="4"/>
  <c r="BN47" i="7"/>
  <c r="BM50" i="7"/>
  <c r="BW945" i="4"/>
  <c r="W1065" i="4"/>
  <c r="AF1103" i="4"/>
  <c r="BC353" i="4"/>
  <c r="BI890" i="4"/>
  <c r="AB302" i="4"/>
  <c r="AB311" i="4"/>
  <c r="AB327" i="4"/>
  <c r="BF1178" i="4"/>
  <c r="BW742" i="4"/>
  <c r="AO639" i="4"/>
  <c r="BA638" i="4"/>
  <c r="BA637" i="4"/>
  <c r="AB320" i="4"/>
  <c r="BC356" i="4"/>
  <c r="AQ24" i="11"/>
  <c r="BD351" i="4"/>
  <c r="BD352" i="4"/>
  <c r="AC300" i="4"/>
  <c r="AC301" i="4"/>
  <c r="CM94" i="6"/>
  <c r="BN265" i="4"/>
  <c r="CM92" i="6"/>
  <c r="BN233" i="4"/>
  <c r="BO83" i="6"/>
  <c r="AP166" i="4"/>
  <c r="CM93" i="6"/>
  <c r="BN249" i="4"/>
  <c r="BO85" i="6"/>
  <c r="AP198" i="4"/>
  <c r="BO84" i="6"/>
  <c r="AQ182" i="4"/>
  <c r="BC427" i="4"/>
  <c r="BC442" i="4"/>
  <c r="BC448" i="4"/>
  <c r="AQ14" i="12"/>
  <c r="AQ13" i="12"/>
  <c r="BC431" i="4"/>
  <c r="BC437" i="4"/>
  <c r="BC418" i="4"/>
  <c r="BC428" i="4"/>
  <c r="BC453" i="4"/>
  <c r="BB439" i="4"/>
  <c r="BR474" i="4"/>
  <c r="BR498" i="4"/>
  <c r="BR484" i="4"/>
  <c r="BS499" i="4"/>
  <c r="BS485" i="4"/>
  <c r="BE422" i="4"/>
  <c r="BE433" i="4"/>
  <c r="BE444" i="4"/>
  <c r="BO468" i="4"/>
  <c r="BO478" i="4"/>
  <c r="BO477" i="4"/>
  <c r="BO481" i="4"/>
  <c r="BO487" i="4"/>
  <c r="BO495" i="4"/>
  <c r="BO501" i="4"/>
  <c r="BC15" i="12"/>
  <c r="BP470" i="4"/>
  <c r="BP496" i="4"/>
  <c r="BP482" i="4"/>
  <c r="BH425" i="4"/>
  <c r="BG423" i="4"/>
  <c r="BE419" i="4"/>
  <c r="BF421" i="4"/>
  <c r="BD413" i="4"/>
  <c r="BD414" i="4"/>
  <c r="BD417" i="4"/>
  <c r="BT475" i="4"/>
  <c r="BR471" i="4"/>
  <c r="BS473" i="4"/>
  <c r="BQ469" i="4"/>
  <c r="BP467" i="4"/>
  <c r="BP462" i="4"/>
  <c r="BP463" i="4"/>
  <c r="BD27" i="11"/>
  <c r="BG446" i="4"/>
  <c r="BG435" i="4"/>
  <c r="AE296" i="4"/>
  <c r="AD299" i="4"/>
  <c r="D29" i="1"/>
  <c r="BF424" i="4"/>
  <c r="BF445" i="4"/>
  <c r="BF434" i="4"/>
  <c r="BQ472" i="4"/>
  <c r="BQ483" i="4"/>
  <c r="BQ497" i="4"/>
  <c r="BE350" i="4"/>
  <c r="BF347" i="4"/>
  <c r="BF408" i="4"/>
  <c r="H32" i="1"/>
  <c r="BE411" i="4"/>
  <c r="BR457" i="4"/>
  <c r="BQ460" i="4"/>
  <c r="BN492" i="4"/>
  <c r="BN505" i="4"/>
  <c r="BN506" i="4"/>
  <c r="BD420" i="4"/>
  <c r="BD432" i="4"/>
  <c r="BD443" i="4"/>
  <c r="BF640" i="4"/>
  <c r="CH74" i="7"/>
  <c r="CI74" i="7"/>
  <c r="CJ74" i="7"/>
  <c r="CK74" i="7"/>
  <c r="CL74" i="7"/>
  <c r="CM72" i="7"/>
  <c r="FN106" i="7"/>
  <c r="BJ301" i="11"/>
  <c r="HR157" i="7"/>
  <c r="HL150" i="7"/>
  <c r="AY38" i="7"/>
  <c r="BE45" i="7"/>
  <c r="AX2" i="7"/>
  <c r="AN1626" i="4"/>
  <c r="W330" i="14"/>
  <c r="P96" i="10"/>
  <c r="MP184" i="8"/>
  <c r="MO186" i="8"/>
  <c r="MO185" i="8"/>
  <c r="R1632" i="4"/>
  <c r="AO1626" i="4"/>
  <c r="AO1625" i="4"/>
  <c r="F99" i="2"/>
  <c r="S1065" i="4"/>
  <c r="AZ647" i="4"/>
  <c r="BB641" i="4"/>
  <c r="AZ644" i="4"/>
  <c r="AM649" i="4"/>
  <c r="AN642" i="4"/>
  <c r="AM652" i="4"/>
  <c r="BW935" i="4"/>
  <c r="Q1463" i="4"/>
  <c r="X328" i="14"/>
  <c r="AM270" i="11"/>
  <c r="BK62" i="11"/>
  <c r="BK64" i="11"/>
  <c r="BK40" i="11"/>
  <c r="BK89" i="11"/>
  <c r="Y326" i="14"/>
  <c r="X326" i="14"/>
  <c r="AN28" i="10"/>
  <c r="AN27" i="10"/>
  <c r="AZ31" i="10"/>
  <c r="AQ25" i="11"/>
  <c r="F10" i="2"/>
  <c r="BK270" i="14"/>
  <c r="BK251" i="14"/>
  <c r="BK268" i="14"/>
  <c r="BK252" i="14"/>
  <c r="BK267" i="14"/>
  <c r="BK254" i="14"/>
  <c r="Y322" i="14"/>
  <c r="X321" i="14"/>
  <c r="X324" i="14"/>
  <c r="Y320" i="14"/>
  <c r="BM622" i="4"/>
  <c r="E144" i="2"/>
  <c r="M293" i="11"/>
  <c r="M69" i="12"/>
  <c r="FR101" i="7"/>
  <c r="FQ104" i="7"/>
  <c r="AI1330" i="4"/>
  <c r="AJ1421" i="4"/>
  <c r="AJ1436" i="4"/>
  <c r="AJ1406" i="4"/>
  <c r="AI1345" i="4"/>
  <c r="R1491" i="4"/>
  <c r="R1495" i="4"/>
  <c r="V1504" i="4"/>
  <c r="R1509" i="4"/>
  <c r="W1322" i="4"/>
  <c r="X1318" i="4"/>
  <c r="X1320" i="4"/>
  <c r="X1321" i="4"/>
  <c r="W1503" i="4"/>
  <c r="K131" i="11"/>
  <c r="F58" i="2"/>
  <c r="AC1535" i="4"/>
  <c r="AD1551" i="4"/>
  <c r="AC1529" i="4"/>
  <c r="AX78" i="10"/>
  <c r="AW76" i="10"/>
  <c r="K61" i="10"/>
  <c r="KG49" i="8"/>
  <c r="BJ91" i="11"/>
  <c r="BL71" i="10"/>
  <c r="BL65" i="10"/>
  <c r="BI69" i="10"/>
  <c r="BH67" i="10"/>
  <c r="BK68" i="10"/>
  <c r="BL60" i="10"/>
  <c r="BL80" i="10"/>
  <c r="E79" i="10"/>
  <c r="AE1065" i="4"/>
  <c r="R1473" i="4"/>
  <c r="R1482" i="4"/>
  <c r="AJ1360" i="4"/>
  <c r="AI1421" i="4"/>
  <c r="AI1406" i="4"/>
  <c r="AI1360" i="4"/>
  <c r="BW917" i="4"/>
  <c r="BW1242" i="4"/>
  <c r="BW1220" i="4"/>
  <c r="AI1315" i="4"/>
  <c r="AI1391" i="4"/>
  <c r="AH1315" i="4"/>
  <c r="AG1103" i="4"/>
  <c r="AJ1065" i="4"/>
  <c r="V1065" i="4"/>
  <c r="U1065" i="4"/>
  <c r="BR1065" i="4"/>
  <c r="BD378" i="4"/>
  <c r="AF1065" i="4"/>
  <c r="AG1065" i="4"/>
  <c r="AH1065" i="4"/>
  <c r="AI1065" i="4"/>
  <c r="BS1065" i="4"/>
  <c r="Y332" i="4"/>
  <c r="W398" i="4"/>
  <c r="K285" i="11"/>
  <c r="BG927" i="4"/>
  <c r="BO490" i="4"/>
  <c r="BO489" i="4"/>
  <c r="BC450" i="4"/>
  <c r="BC451" i="4"/>
  <c r="BK301" i="11"/>
  <c r="HM164" i="7"/>
  <c r="HN164" i="7"/>
  <c r="HO164" i="7"/>
  <c r="HP164" i="7"/>
  <c r="HQ164" i="7"/>
  <c r="HL164" i="7"/>
  <c r="BK150" i="10"/>
  <c r="BJ148" i="10"/>
  <c r="FP99" i="7"/>
  <c r="BJ96" i="12"/>
  <c r="BJ75" i="12"/>
  <c r="BK100" i="12"/>
  <c r="BJ153" i="10"/>
  <c r="BI151" i="10"/>
  <c r="W397" i="4"/>
  <c r="K268" i="11"/>
  <c r="K267" i="11"/>
  <c r="K266" i="11"/>
  <c r="K10" i="10"/>
  <c r="K9" i="10"/>
  <c r="BO503" i="4"/>
  <c r="BO464" i="4"/>
  <c r="AZ393" i="4"/>
  <c r="AN12" i="12"/>
  <c r="AQ29" i="10"/>
  <c r="BA509" i="4"/>
  <c r="M13" i="10"/>
  <c r="M11" i="10"/>
  <c r="L16" i="10"/>
  <c r="L14" i="10"/>
  <c r="AH26" i="10"/>
  <c r="AS401" i="4"/>
  <c r="AG269" i="11"/>
  <c r="AS402" i="4"/>
  <c r="N22" i="10"/>
  <c r="X396" i="4"/>
  <c r="M23" i="10"/>
  <c r="M21" i="10"/>
  <c r="M20" i="10"/>
  <c r="BL515" i="4"/>
  <c r="BL514" i="4"/>
  <c r="AZ272" i="11"/>
  <c r="BA33" i="10"/>
  <c r="BA31" i="10"/>
  <c r="AJ25" i="10"/>
  <c r="AT400" i="4"/>
  <c r="AZ510" i="4"/>
  <c r="AN271" i="11"/>
  <c r="AN270" i="11"/>
  <c r="AZ511" i="4"/>
  <c r="AO30" i="10"/>
  <c r="AO28" i="10"/>
  <c r="AO27" i="10"/>
  <c r="BC32" i="10"/>
  <c r="BM513" i="4"/>
  <c r="L9" i="12"/>
  <c r="L13" i="10"/>
  <c r="L11" i="10"/>
  <c r="AZ392" i="4"/>
  <c r="Y343" i="4"/>
  <c r="AC328" i="4"/>
  <c r="AA306" i="4"/>
  <c r="AA325" i="4"/>
  <c r="AA330" i="4"/>
  <c r="BC363" i="4"/>
  <c r="BC364" i="4"/>
  <c r="AC313" i="4"/>
  <c r="BA362" i="4"/>
  <c r="BA372" i="4"/>
  <c r="BA357" i="4"/>
  <c r="Z318" i="4"/>
  <c r="Z321" i="4"/>
  <c r="BD368" i="4"/>
  <c r="BB376" i="4"/>
  <c r="AD329" i="4"/>
  <c r="BE379" i="4"/>
  <c r="BB386" i="4"/>
  <c r="Z317" i="4"/>
  <c r="AE314" i="4"/>
  <c r="AE329" i="4"/>
  <c r="BF369" i="4"/>
  <c r="BF389" i="4"/>
  <c r="AA336" i="4"/>
  <c r="AC310" i="4"/>
  <c r="AC311" i="4"/>
  <c r="BB361" i="4"/>
  <c r="BB375" i="4"/>
  <c r="AB308" i="4"/>
  <c r="AB336" i="4"/>
  <c r="BA375" i="4"/>
  <c r="BA380" i="4"/>
  <c r="BE367" i="4"/>
  <c r="BE368" i="4"/>
  <c r="BA385" i="4"/>
  <c r="BA390" i="4"/>
  <c r="AO12" i="12"/>
  <c r="P23" i="11"/>
  <c r="AR26" i="11"/>
  <c r="AR25" i="11"/>
  <c r="BC354" i="4"/>
  <c r="BE365" i="4"/>
  <c r="BC358" i="4"/>
  <c r="AB24" i="10"/>
  <c r="AA309" i="4"/>
  <c r="Z335" i="4"/>
  <c r="Z340" i="4"/>
  <c r="N11" i="12"/>
  <c r="N10" i="12"/>
  <c r="N9" i="12"/>
  <c r="Z325" i="4"/>
  <c r="Z330" i="4"/>
  <c r="AE131" i="4"/>
  <c r="AE99" i="4"/>
  <c r="AE115" i="4"/>
  <c r="AB303" i="4"/>
  <c r="AD310" i="4"/>
  <c r="AD337" i="4"/>
  <c r="AB322" i="4"/>
  <c r="AB1728" i="4"/>
  <c r="AC1729" i="4"/>
  <c r="Q52" i="12"/>
  <c r="KU81" i="8"/>
  <c r="KU86" i="8"/>
  <c r="KU82" i="8"/>
  <c r="SL74" i="8"/>
  <c r="SL84" i="8"/>
  <c r="SL73" i="8"/>
  <c r="SL83" i="8"/>
  <c r="TZ75" i="8"/>
  <c r="TZ85" i="8"/>
  <c r="EW63" i="8"/>
  <c r="EV64" i="8"/>
  <c r="EV65" i="8"/>
  <c r="BL35" i="8"/>
  <c r="BK37" i="8"/>
  <c r="BK36" i="8"/>
  <c r="HM2" i="7"/>
  <c r="HM140" i="7"/>
  <c r="HM150" i="7"/>
  <c r="HL38" i="7"/>
  <c r="DP23" i="7"/>
  <c r="M164" i="10"/>
  <c r="I43" i="1"/>
  <c r="E41" i="1"/>
  <c r="BG986" i="4"/>
  <c r="BG966" i="4"/>
  <c r="BG954" i="4"/>
  <c r="BF990" i="4"/>
  <c r="BF958" i="4"/>
  <c r="BG998" i="4"/>
  <c r="BF898" i="4"/>
  <c r="BG894" i="4"/>
  <c r="BG906" i="4"/>
  <c r="BT1065" i="4"/>
  <c r="IH18" i="8"/>
  <c r="L63" i="10"/>
  <c r="IG20" i="8"/>
  <c r="J274" i="11"/>
  <c r="IG19" i="8"/>
  <c r="J254" i="11"/>
  <c r="J253" i="11"/>
  <c r="BO47" i="7"/>
  <c r="BN50" i="7"/>
  <c r="BW937" i="4"/>
  <c r="BD366" i="4"/>
  <c r="BD377" i="4"/>
  <c r="BD353" i="4"/>
  <c r="BJ890" i="4"/>
  <c r="AD313" i="4"/>
  <c r="AD328" i="4"/>
  <c r="AD338" i="4"/>
  <c r="AC320" i="4"/>
  <c r="AC302" i="4"/>
  <c r="AJ1330" i="4"/>
  <c r="BW744" i="4"/>
  <c r="AP639" i="4"/>
  <c r="BB638" i="4"/>
  <c r="BB637" i="4"/>
  <c r="BE351" i="4"/>
  <c r="BE352" i="4"/>
  <c r="AD300" i="4"/>
  <c r="AD301" i="4"/>
  <c r="BD356" i="4"/>
  <c r="AR24" i="11"/>
  <c r="BP85" i="6"/>
  <c r="AQ198" i="4"/>
  <c r="BP83" i="6"/>
  <c r="AQ166" i="4"/>
  <c r="BP84" i="6"/>
  <c r="AR182" i="4"/>
  <c r="CN93" i="6"/>
  <c r="BO249" i="4"/>
  <c r="CN92" i="6"/>
  <c r="BO233" i="4"/>
  <c r="CN94" i="6"/>
  <c r="BO265" i="4"/>
  <c r="BC439" i="4"/>
  <c r="BD442" i="4"/>
  <c r="BD448" i="4"/>
  <c r="AR14" i="12"/>
  <c r="AR13" i="12"/>
  <c r="BD418" i="4"/>
  <c r="BD428" i="4"/>
  <c r="BD453" i="4"/>
  <c r="BD431" i="4"/>
  <c r="BD437" i="4"/>
  <c r="BD427" i="4"/>
  <c r="BS457" i="4"/>
  <c r="BR460" i="4"/>
  <c r="AF296" i="4"/>
  <c r="AE299" i="4"/>
  <c r="BS474" i="4"/>
  <c r="BS484" i="4"/>
  <c r="BS498" i="4"/>
  <c r="BH435" i="4"/>
  <c r="BH446" i="4"/>
  <c r="BO492" i="4"/>
  <c r="BO506" i="4"/>
  <c r="BO505" i="4"/>
  <c r="BG434" i="4"/>
  <c r="BG424" i="4"/>
  <c r="BG445" i="4"/>
  <c r="BF419" i="4"/>
  <c r="BE413" i="4"/>
  <c r="BE414" i="4"/>
  <c r="BI425" i="4"/>
  <c r="BH423" i="4"/>
  <c r="BG421" i="4"/>
  <c r="BE417" i="4"/>
  <c r="BR472" i="4"/>
  <c r="BR483" i="4"/>
  <c r="BR497" i="4"/>
  <c r="BF433" i="4"/>
  <c r="BF422" i="4"/>
  <c r="BF444" i="4"/>
  <c r="BS471" i="4"/>
  <c r="BR469" i="4"/>
  <c r="BT473" i="4"/>
  <c r="BU475" i="4"/>
  <c r="BQ467" i="4"/>
  <c r="BQ462" i="4"/>
  <c r="BQ463" i="4"/>
  <c r="BE27" i="11"/>
  <c r="BQ470" i="4"/>
  <c r="BQ482" i="4"/>
  <c r="BQ496" i="4"/>
  <c r="BG408" i="4"/>
  <c r="BF411" i="4"/>
  <c r="BF350" i="4"/>
  <c r="H30" i="1"/>
  <c r="BG347" i="4"/>
  <c r="BP477" i="4"/>
  <c r="BP468" i="4"/>
  <c r="BP478" i="4"/>
  <c r="BP481" i="4"/>
  <c r="BP487" i="4"/>
  <c r="BP495" i="4"/>
  <c r="BP501" i="4"/>
  <c r="BD15" i="12"/>
  <c r="BT499" i="4"/>
  <c r="BT485" i="4"/>
  <c r="BE432" i="4"/>
  <c r="BE443" i="4"/>
  <c r="BE420" i="4"/>
  <c r="K27" i="1"/>
  <c r="G26" i="1"/>
  <c r="AX38" i="7"/>
  <c r="AW2" i="7"/>
  <c r="AZ52" i="7"/>
  <c r="BA52" i="7"/>
  <c r="BB52" i="7"/>
  <c r="BC52" i="7"/>
  <c r="BD52" i="7"/>
  <c r="BE52" i="7"/>
  <c r="BG640" i="4"/>
  <c r="FO106" i="7"/>
  <c r="CH79" i="7"/>
  <c r="CI79" i="7"/>
  <c r="CJ79" i="7"/>
  <c r="CK79" i="7"/>
  <c r="CL79" i="7"/>
  <c r="CM71" i="7"/>
  <c r="CG79" i="7"/>
  <c r="Q96" i="10"/>
  <c r="D57" i="10"/>
  <c r="MQ184" i="8"/>
  <c r="MP185" i="8"/>
  <c r="MP186" i="8"/>
  <c r="AP1626" i="4"/>
  <c r="AP1625" i="4"/>
  <c r="S1628" i="4"/>
  <c r="R1656" i="4"/>
  <c r="R1661" i="4"/>
  <c r="R1664" i="4"/>
  <c r="R1659" i="4"/>
  <c r="BK87" i="11"/>
  <c r="H166" i="2"/>
  <c r="BK38" i="11"/>
  <c r="H165" i="2"/>
  <c r="Y327" i="14"/>
  <c r="X330" i="14"/>
  <c r="BC641" i="4"/>
  <c r="AN649" i="4"/>
  <c r="AN652" i="4"/>
  <c r="BA647" i="4"/>
  <c r="BA644" i="4"/>
  <c r="AO642" i="4"/>
  <c r="Y328" i="14"/>
  <c r="P22" i="11"/>
  <c r="P21" i="11"/>
  <c r="Y321" i="14"/>
  <c r="Y324" i="14"/>
  <c r="Z322" i="14"/>
  <c r="C91" i="1"/>
  <c r="E143" i="2"/>
  <c r="BN622" i="4"/>
  <c r="N293" i="11"/>
  <c r="N69" i="12"/>
  <c r="FS101" i="7"/>
  <c r="FR104" i="7"/>
  <c r="AK1406" i="4"/>
  <c r="AK1391" i="4"/>
  <c r="AK1421" i="4"/>
  <c r="W1504" i="4"/>
  <c r="AK1436" i="4"/>
  <c r="S1514" i="4"/>
  <c r="S1519" i="4"/>
  <c r="F53" i="2"/>
  <c r="F46" i="2"/>
  <c r="R1499" i="4"/>
  <c r="AD1541" i="4"/>
  <c r="R1523" i="4"/>
  <c r="X1322" i="4"/>
  <c r="Y1318" i="4"/>
  <c r="Y1320" i="4"/>
  <c r="Y1321" i="4"/>
  <c r="X1503" i="4"/>
  <c r="L131" i="11"/>
  <c r="AY78" i="10"/>
  <c r="AX76" i="10"/>
  <c r="L61" i="10"/>
  <c r="BL68" i="10"/>
  <c r="KH49" i="8"/>
  <c r="KI49" i="8"/>
  <c r="KJ49" i="8"/>
  <c r="KK49" i="8"/>
  <c r="KL49" i="8"/>
  <c r="KM49" i="8"/>
  <c r="KN49" i="8"/>
  <c r="KO49" i="8"/>
  <c r="KP49" i="8"/>
  <c r="KQ49" i="8"/>
  <c r="KR49" i="8"/>
  <c r="KS49" i="8"/>
  <c r="KT49" i="8"/>
  <c r="KU49" i="8"/>
  <c r="KV49" i="8"/>
  <c r="KW49" i="8"/>
  <c r="KX49" i="8"/>
  <c r="KY49" i="8"/>
  <c r="KZ49" i="8"/>
  <c r="LA49" i="8"/>
  <c r="LB49" i="8"/>
  <c r="LC49" i="8"/>
  <c r="LD49" i="8"/>
  <c r="LE49" i="8"/>
  <c r="LF49" i="8"/>
  <c r="LG49" i="8"/>
  <c r="LH49" i="8"/>
  <c r="LI49" i="8"/>
  <c r="LJ49" i="8"/>
  <c r="LK49" i="8"/>
  <c r="LL49" i="8"/>
  <c r="LM49" i="8"/>
  <c r="LN49" i="8"/>
  <c r="LO49" i="8"/>
  <c r="LP49" i="8"/>
  <c r="LQ49" i="8"/>
  <c r="LR49" i="8"/>
  <c r="LS49" i="8"/>
  <c r="LT49" i="8"/>
  <c r="LU49" i="8"/>
  <c r="LV49" i="8"/>
  <c r="LW49" i="8"/>
  <c r="LX49" i="8"/>
  <c r="LY49" i="8"/>
  <c r="LZ49" i="8"/>
  <c r="MA49" i="8"/>
  <c r="MB49" i="8"/>
  <c r="MC49" i="8"/>
  <c r="MD49" i="8"/>
  <c r="ME49" i="8"/>
  <c r="MF49" i="8"/>
  <c r="MG49" i="8"/>
  <c r="MH49" i="8"/>
  <c r="MI49" i="8"/>
  <c r="MJ49" i="8"/>
  <c r="MK49" i="8"/>
  <c r="ML49" i="8"/>
  <c r="MM49" i="8"/>
  <c r="MN49" i="8"/>
  <c r="MO49" i="8"/>
  <c r="MP49" i="8"/>
  <c r="MQ49" i="8"/>
  <c r="MR49" i="8"/>
  <c r="MS49" i="8"/>
  <c r="MT49" i="8"/>
  <c r="MU49" i="8"/>
  <c r="MV49" i="8"/>
  <c r="MW49" i="8"/>
  <c r="MX49" i="8"/>
  <c r="MY49" i="8"/>
  <c r="MZ49" i="8"/>
  <c r="NA49" i="8"/>
  <c r="NB49" i="8"/>
  <c r="NC49" i="8"/>
  <c r="ND49" i="8"/>
  <c r="NE49" i="8"/>
  <c r="NF49" i="8"/>
  <c r="NG49" i="8"/>
  <c r="NH49" i="8"/>
  <c r="NI49" i="8"/>
  <c r="NJ49" i="8"/>
  <c r="NK49" i="8"/>
  <c r="NL49" i="8"/>
  <c r="NM49" i="8"/>
  <c r="NN49" i="8"/>
  <c r="NO49" i="8"/>
  <c r="NP49" i="8"/>
  <c r="NQ49" i="8"/>
  <c r="NR49" i="8"/>
  <c r="NS49" i="8"/>
  <c r="NT49" i="8"/>
  <c r="NU49" i="8"/>
  <c r="NV49" i="8"/>
  <c r="NW49" i="8"/>
  <c r="NX49" i="8"/>
  <c r="NY49" i="8"/>
  <c r="NZ49" i="8"/>
  <c r="OA49" i="8"/>
  <c r="OB49" i="8"/>
  <c r="OC49" i="8"/>
  <c r="OD49" i="8"/>
  <c r="OE49" i="8"/>
  <c r="OF49" i="8"/>
  <c r="OG49" i="8"/>
  <c r="OH49" i="8"/>
  <c r="OI49" i="8"/>
  <c r="OJ49" i="8"/>
  <c r="OK49" i="8"/>
  <c r="OL49" i="8"/>
  <c r="OM49" i="8"/>
  <c r="ON49" i="8"/>
  <c r="OO49" i="8"/>
  <c r="OP49" i="8"/>
  <c r="OQ49" i="8"/>
  <c r="OR49" i="8"/>
  <c r="OS49" i="8"/>
  <c r="OT49" i="8"/>
  <c r="OU49" i="8"/>
  <c r="OV49" i="8"/>
  <c r="OW49" i="8"/>
  <c r="OX49" i="8"/>
  <c r="OY49" i="8"/>
  <c r="OZ49" i="8"/>
  <c r="PA49" i="8"/>
  <c r="PB49" i="8"/>
  <c r="PC49" i="8"/>
  <c r="PD49" i="8"/>
  <c r="PE49" i="8"/>
  <c r="PF49" i="8"/>
  <c r="PG49" i="8"/>
  <c r="PH49" i="8"/>
  <c r="PI49" i="8"/>
  <c r="PJ49" i="8"/>
  <c r="PK49" i="8"/>
  <c r="PL49" i="8"/>
  <c r="PM49" i="8"/>
  <c r="PN49" i="8"/>
  <c r="PO49" i="8"/>
  <c r="PP49" i="8"/>
  <c r="PQ49" i="8"/>
  <c r="PR49" i="8"/>
  <c r="PS49" i="8"/>
  <c r="PT49" i="8"/>
  <c r="PU49" i="8"/>
  <c r="PV49" i="8"/>
  <c r="PW49" i="8"/>
  <c r="PX49" i="8"/>
  <c r="PY49" i="8"/>
  <c r="PZ49" i="8"/>
  <c r="QA49" i="8"/>
  <c r="QB49" i="8"/>
  <c r="QC49" i="8"/>
  <c r="QD49" i="8"/>
  <c r="QE49" i="8"/>
  <c r="QF49" i="8"/>
  <c r="QI49" i="8"/>
  <c r="F79" i="10"/>
  <c r="BJ69" i="10"/>
  <c r="BI67" i="10"/>
  <c r="BK233" i="11"/>
  <c r="R1487" i="4"/>
  <c r="S1482" i="4"/>
  <c r="R1478" i="4"/>
  <c r="AJ1391" i="4"/>
  <c r="AH1360" i="4"/>
  <c r="AH1345" i="4"/>
  <c r="BW1223" i="4"/>
  <c r="BW1221" i="4"/>
  <c r="AH1421" i="4"/>
  <c r="AF1026" i="4"/>
  <c r="AG1026" i="4"/>
  <c r="BG1178" i="4"/>
  <c r="BC376" i="4"/>
  <c r="AA307" i="4"/>
  <c r="AA318" i="4"/>
  <c r="AA321" i="4"/>
  <c r="BB385" i="4"/>
  <c r="BB390" i="4"/>
  <c r="AP12" i="12"/>
  <c r="BC386" i="4"/>
  <c r="BH927" i="4"/>
  <c r="X397" i="4"/>
  <c r="L268" i="11"/>
  <c r="L267" i="11"/>
  <c r="L266" i="11"/>
  <c r="BP490" i="4"/>
  <c r="BP489" i="4"/>
  <c r="BD451" i="4"/>
  <c r="BD450" i="4"/>
  <c r="FQ99" i="7"/>
  <c r="BK153" i="10"/>
  <c r="BJ151" i="10"/>
  <c r="BK96" i="12"/>
  <c r="BK148" i="10"/>
  <c r="BL148" i="10"/>
  <c r="BL150" i="10"/>
  <c r="BP503" i="4"/>
  <c r="BP464" i="4"/>
  <c r="X398" i="4"/>
  <c r="L285" i="11"/>
  <c r="L10" i="10"/>
  <c r="L9" i="10"/>
  <c r="BD32" i="10"/>
  <c r="BN513" i="4"/>
  <c r="AI26" i="10"/>
  <c r="AT402" i="4"/>
  <c r="AT401" i="4"/>
  <c r="AH269" i="11"/>
  <c r="BA511" i="4"/>
  <c r="AP30" i="10"/>
  <c r="AP28" i="10"/>
  <c r="AP27" i="10"/>
  <c r="BA510" i="4"/>
  <c r="AO271" i="11"/>
  <c r="AO270" i="11"/>
  <c r="AK25" i="10"/>
  <c r="AU400" i="4"/>
  <c r="M16" i="10"/>
  <c r="M14" i="10"/>
  <c r="M10" i="10"/>
  <c r="M9" i="10"/>
  <c r="AR29" i="10"/>
  <c r="BB509" i="4"/>
  <c r="BB33" i="10"/>
  <c r="BB31" i="10"/>
  <c r="BM515" i="4"/>
  <c r="BM514" i="4"/>
  <c r="BA272" i="11"/>
  <c r="O22" i="10"/>
  <c r="Y396" i="4"/>
  <c r="N23" i="10"/>
  <c r="N21" i="10"/>
  <c r="N20" i="10"/>
  <c r="N19" i="10"/>
  <c r="N17" i="10"/>
  <c r="AA317" i="4"/>
  <c r="AA332" i="4"/>
  <c r="AA335" i="4"/>
  <c r="AA340" i="4"/>
  <c r="AE339" i="4"/>
  <c r="BB371" i="4"/>
  <c r="AB309" i="4"/>
  <c r="BB380" i="4"/>
  <c r="AB306" i="4"/>
  <c r="AB325" i="4"/>
  <c r="AB326" i="4"/>
  <c r="BF379" i="4"/>
  <c r="Z332" i="4"/>
  <c r="AC337" i="4"/>
  <c r="BC361" i="4"/>
  <c r="BC375" i="4"/>
  <c r="BB362" i="4"/>
  <c r="BB372" i="4"/>
  <c r="BB357" i="4"/>
  <c r="BA392" i="4"/>
  <c r="AF314" i="4"/>
  <c r="AF329" i="4"/>
  <c r="BA393" i="4"/>
  <c r="AE312" i="4"/>
  <c r="AE338" i="4"/>
  <c r="AC308" i="4"/>
  <c r="AC326" i="4"/>
  <c r="BA382" i="4"/>
  <c r="AC327" i="4"/>
  <c r="BG369" i="4"/>
  <c r="BG379" i="4"/>
  <c r="BD363" i="4"/>
  <c r="BD386" i="4"/>
  <c r="BE378" i="4"/>
  <c r="BE388" i="4"/>
  <c r="BF367" i="4"/>
  <c r="BF388" i="4"/>
  <c r="AS26" i="11"/>
  <c r="AS25" i="11"/>
  <c r="Q23" i="11"/>
  <c r="Q22" i="11"/>
  <c r="Q21" i="11"/>
  <c r="Z342" i="4"/>
  <c r="Z343" i="4"/>
  <c r="AC24" i="10"/>
  <c r="BD354" i="4"/>
  <c r="BH369" i="4"/>
  <c r="BD358" i="4"/>
  <c r="IX72" i="8"/>
  <c r="E51" i="1"/>
  <c r="E68" i="1"/>
  <c r="AC303" i="4"/>
  <c r="AE310" i="4"/>
  <c r="AC322" i="4"/>
  <c r="AC1728" i="4"/>
  <c r="AD1729" i="4"/>
  <c r="R52" i="12"/>
  <c r="E58" i="1"/>
  <c r="AF131" i="4"/>
  <c r="AF99" i="4"/>
  <c r="AF115" i="4"/>
  <c r="E63" i="1"/>
  <c r="KV81" i="8"/>
  <c r="KV86" i="8"/>
  <c r="KV82" i="8"/>
  <c r="SM73" i="8"/>
  <c r="SM83" i="8"/>
  <c r="UA75" i="8"/>
  <c r="UA85" i="8"/>
  <c r="SM74" i="8"/>
  <c r="SM84" i="8"/>
  <c r="EX63" i="8"/>
  <c r="EW65" i="8"/>
  <c r="EW64" i="8"/>
  <c r="BM35" i="8"/>
  <c r="BL36" i="8"/>
  <c r="BL37" i="8"/>
  <c r="HN2" i="7"/>
  <c r="HN140" i="7"/>
  <c r="HN150" i="7"/>
  <c r="HM38" i="7"/>
  <c r="DQ23" i="7"/>
  <c r="N164" i="10"/>
  <c r="BH998" i="4"/>
  <c r="BH966" i="4"/>
  <c r="BG990" i="4"/>
  <c r="BG958" i="4"/>
  <c r="BH954" i="4"/>
  <c r="BH986" i="4"/>
  <c r="BH894" i="4"/>
  <c r="BH906" i="4"/>
  <c r="BG898" i="4"/>
  <c r="II18" i="8"/>
  <c r="M63" i="10"/>
  <c r="IH20" i="8"/>
  <c r="K274" i="11"/>
  <c r="IH19" i="8"/>
  <c r="K254" i="11"/>
  <c r="K253" i="11"/>
  <c r="BP47" i="7"/>
  <c r="BO50" i="7"/>
  <c r="M746" i="4"/>
  <c r="BW746" i="4"/>
  <c r="BE366" i="4"/>
  <c r="BE387" i="4"/>
  <c r="BE377" i="4"/>
  <c r="BE353" i="4"/>
  <c r="BK890" i="4"/>
  <c r="AD302" i="4"/>
  <c r="AD311" i="4"/>
  <c r="AD327" i="4"/>
  <c r="B747" i="4"/>
  <c r="BW745" i="4"/>
  <c r="BC638" i="4"/>
  <c r="BC637" i="4"/>
  <c r="AQ639" i="4"/>
  <c r="AD320" i="4"/>
  <c r="AE300" i="4"/>
  <c r="AE301" i="4"/>
  <c r="BF351" i="4"/>
  <c r="BF352" i="4"/>
  <c r="BE356" i="4"/>
  <c r="AS24" i="11"/>
  <c r="CO92" i="6"/>
  <c r="BP233" i="4"/>
  <c r="BQ84" i="6"/>
  <c r="AS182" i="4"/>
  <c r="CO93" i="6"/>
  <c r="BP249" i="4"/>
  <c r="BQ83" i="6"/>
  <c r="AR166" i="4"/>
  <c r="CO94" i="6"/>
  <c r="BP265" i="4"/>
  <c r="BQ85" i="6"/>
  <c r="AR198" i="4"/>
  <c r="BR467" i="4"/>
  <c r="BU473" i="4"/>
  <c r="BV475" i="4"/>
  <c r="BS469" i="4"/>
  <c r="BT471" i="4"/>
  <c r="BR462" i="4"/>
  <c r="BR463" i="4"/>
  <c r="BF27" i="11"/>
  <c r="BP492" i="4"/>
  <c r="BP505" i="4"/>
  <c r="BP506" i="4"/>
  <c r="BI423" i="4"/>
  <c r="BF417" i="4"/>
  <c r="BH421" i="4"/>
  <c r="BJ425" i="4"/>
  <c r="BG419" i="4"/>
  <c r="BF413" i="4"/>
  <c r="BF414" i="4"/>
  <c r="BT474" i="4"/>
  <c r="BT498" i="4"/>
  <c r="BT484" i="4"/>
  <c r="BE431" i="4"/>
  <c r="BE437" i="4"/>
  <c r="BE427" i="4"/>
  <c r="BE418" i="4"/>
  <c r="BE428" i="4"/>
  <c r="BE453" i="4"/>
  <c r="BE442" i="4"/>
  <c r="BE448" i="4"/>
  <c r="AS14" i="12"/>
  <c r="AS13" i="12"/>
  <c r="BT457" i="4"/>
  <c r="J33" i="1"/>
  <c r="BS460" i="4"/>
  <c r="BD439" i="4"/>
  <c r="BH408" i="4"/>
  <c r="BG411" i="4"/>
  <c r="BR470" i="4"/>
  <c r="BR496" i="4"/>
  <c r="BR482" i="4"/>
  <c r="BG422" i="4"/>
  <c r="BG444" i="4"/>
  <c r="BG433" i="4"/>
  <c r="BF432" i="4"/>
  <c r="BF443" i="4"/>
  <c r="BF420" i="4"/>
  <c r="BU499" i="4"/>
  <c r="BU485" i="4"/>
  <c r="BI435" i="4"/>
  <c r="BI446" i="4"/>
  <c r="BG350" i="4"/>
  <c r="BH347" i="4"/>
  <c r="BQ468" i="4"/>
  <c r="BQ478" i="4"/>
  <c r="BQ477" i="4"/>
  <c r="BQ495" i="4"/>
  <c r="BQ501" i="4"/>
  <c r="BE15" i="12"/>
  <c r="BQ481" i="4"/>
  <c r="BQ487" i="4"/>
  <c r="BS472" i="4"/>
  <c r="BS497" i="4"/>
  <c r="BS483" i="4"/>
  <c r="BH434" i="4"/>
  <c r="BH424" i="4"/>
  <c r="BH445" i="4"/>
  <c r="AG296" i="4"/>
  <c r="AF299" i="4"/>
  <c r="BW221" i="4"/>
  <c r="AW38" i="7"/>
  <c r="AV2" i="7"/>
  <c r="BH640" i="4"/>
  <c r="CB76" i="7"/>
  <c r="CB77" i="7"/>
  <c r="CF76" i="7"/>
  <c r="CF77" i="7"/>
  <c r="CE76" i="7"/>
  <c r="CE77" i="7"/>
  <c r="CD76" i="7"/>
  <c r="CD77" i="7"/>
  <c r="CC76" i="7"/>
  <c r="CC77" i="7"/>
  <c r="CA76" i="7"/>
  <c r="CA77" i="7"/>
  <c r="FP106" i="7"/>
  <c r="CM74" i="7"/>
  <c r="E27" i="2"/>
  <c r="E31" i="2"/>
  <c r="R96" i="10"/>
  <c r="MR184" i="8"/>
  <c r="MQ186" i="8"/>
  <c r="MQ185" i="8"/>
  <c r="AQ1626" i="4"/>
  <c r="AQ1625" i="4"/>
  <c r="R1657" i="4"/>
  <c r="R1658" i="4"/>
  <c r="Y330" i="14"/>
  <c r="E71" i="2"/>
  <c r="E72" i="2"/>
  <c r="AH1103" i="4"/>
  <c r="AK1345" i="4"/>
  <c r="BB644" i="4"/>
  <c r="AO652" i="4"/>
  <c r="BB647" i="4"/>
  <c r="BD641" i="4"/>
  <c r="AP642" i="4"/>
  <c r="AO649" i="4"/>
  <c r="O19" i="10"/>
  <c r="O17" i="10"/>
  <c r="E29" i="2"/>
  <c r="BC380" i="4"/>
  <c r="O293" i="11"/>
  <c r="O69" i="12"/>
  <c r="E135" i="2"/>
  <c r="BO622" i="4"/>
  <c r="E57" i="10"/>
  <c r="D55" i="10"/>
  <c r="FT101" i="7"/>
  <c r="FS104" i="7"/>
  <c r="AE1551" i="4"/>
  <c r="S1509" i="4"/>
  <c r="T1519" i="4"/>
  <c r="AD1529" i="4"/>
  <c r="S1495" i="4"/>
  <c r="X1504" i="4"/>
  <c r="S1499" i="4"/>
  <c r="S1491" i="4"/>
  <c r="Y1322" i="4"/>
  <c r="Z1318" i="4"/>
  <c r="Z1320" i="4"/>
  <c r="Z1321" i="4"/>
  <c r="Y1503" i="4"/>
  <c r="AD1535" i="4"/>
  <c r="S1473" i="4"/>
  <c r="AZ78" i="10"/>
  <c r="AY76" i="10"/>
  <c r="BK69" i="10"/>
  <c r="BJ67" i="10"/>
  <c r="BK91" i="11"/>
  <c r="BL62" i="10"/>
  <c r="G79" i="10"/>
  <c r="M61" i="10"/>
  <c r="AK1315" i="4"/>
  <c r="AJ1345" i="4"/>
  <c r="AJ1315" i="4"/>
  <c r="AK1330" i="4"/>
  <c r="AL1406" i="4"/>
  <c r="BW1175" i="4"/>
  <c r="AC309" i="4"/>
  <c r="BC385" i="4"/>
  <c r="BC390" i="4"/>
  <c r="AQ12" i="12"/>
  <c r="BC362" i="4"/>
  <c r="BC372" i="4"/>
  <c r="BC357" i="4"/>
  <c r="AB335" i="4"/>
  <c r="AB340" i="4"/>
  <c r="P11" i="12"/>
  <c r="P10" i="12"/>
  <c r="P9" i="12"/>
  <c r="BI927" i="4"/>
  <c r="BW1174" i="4"/>
  <c r="BE451" i="4"/>
  <c r="BE450" i="4"/>
  <c r="BQ490" i="4"/>
  <c r="BQ489" i="4"/>
  <c r="BK151" i="10"/>
  <c r="BL151" i="10"/>
  <c r="BL153" i="10"/>
  <c r="FR99" i="7"/>
  <c r="FQ106" i="7"/>
  <c r="BQ503" i="4"/>
  <c r="BQ464" i="4"/>
  <c r="BC371" i="4"/>
  <c r="Y398" i="4"/>
  <c r="M285" i="11"/>
  <c r="AA342" i="4"/>
  <c r="O11" i="12"/>
  <c r="O10" i="12"/>
  <c r="O9" i="12"/>
  <c r="AQ30" i="10"/>
  <c r="AQ28" i="10"/>
  <c r="AQ27" i="10"/>
  <c r="BB510" i="4"/>
  <c r="AP271" i="11"/>
  <c r="AP270" i="11"/>
  <c r="BB511" i="4"/>
  <c r="BE32" i="10"/>
  <c r="BO513" i="4"/>
  <c r="AS29" i="10"/>
  <c r="BC509" i="4"/>
  <c r="AJ26" i="10"/>
  <c r="AU402" i="4"/>
  <c r="AU401" i="4"/>
  <c r="AI269" i="11"/>
  <c r="Y397" i="4"/>
  <c r="M268" i="11"/>
  <c r="M267" i="11"/>
  <c r="M266" i="11"/>
  <c r="P22" i="10"/>
  <c r="Z396" i="4"/>
  <c r="O23" i="10"/>
  <c r="N16" i="10"/>
  <c r="N14" i="10"/>
  <c r="AL25" i="10"/>
  <c r="AV400" i="4"/>
  <c r="N13" i="10"/>
  <c r="N11" i="10"/>
  <c r="BN515" i="4"/>
  <c r="BC33" i="10"/>
  <c r="BC31" i="10"/>
  <c r="BN514" i="4"/>
  <c r="BB272" i="11"/>
  <c r="BB393" i="4"/>
  <c r="BD364" i="4"/>
  <c r="AB307" i="4"/>
  <c r="AB318" i="4"/>
  <c r="AB321" i="4"/>
  <c r="AB317" i="4"/>
  <c r="BD376" i="4"/>
  <c r="AB330" i="4"/>
  <c r="AF339" i="4"/>
  <c r="AE313" i="4"/>
  <c r="BF368" i="4"/>
  <c r="BB382" i="4"/>
  <c r="BB392" i="4"/>
  <c r="AE328" i="4"/>
  <c r="AI1103" i="4"/>
  <c r="AA343" i="4"/>
  <c r="AC336" i="4"/>
  <c r="BD361" i="4"/>
  <c r="BD371" i="4"/>
  <c r="BF365" i="4"/>
  <c r="BF366" i="4"/>
  <c r="BG389" i="4"/>
  <c r="BF378" i="4"/>
  <c r="R23" i="11"/>
  <c r="AT26" i="11"/>
  <c r="BG367" i="4"/>
  <c r="BG378" i="4"/>
  <c r="AF312" i="4"/>
  <c r="AF328" i="4"/>
  <c r="BE363" i="4"/>
  <c r="BE376" i="4"/>
  <c r="AC306" i="4"/>
  <c r="AC325" i="4"/>
  <c r="AC330" i="4"/>
  <c r="AD308" i="4"/>
  <c r="AD326" i="4"/>
  <c r="AG314" i="4"/>
  <c r="AG339" i="4"/>
  <c r="BE354" i="4"/>
  <c r="BF363" i="4"/>
  <c r="BF386" i="4"/>
  <c r="BE358" i="4"/>
  <c r="AD24" i="10"/>
  <c r="IY72" i="8"/>
  <c r="AG99" i="4"/>
  <c r="AG131" i="4"/>
  <c r="AG115" i="4"/>
  <c r="AD303" i="4"/>
  <c r="AE308" i="4"/>
  <c r="AE309" i="4"/>
  <c r="AD322" i="4"/>
  <c r="AD1728" i="4"/>
  <c r="AE1729" i="4"/>
  <c r="S52" i="12"/>
  <c r="KW81" i="8"/>
  <c r="KW86" i="8"/>
  <c r="KW82" i="8"/>
  <c r="UB75" i="8"/>
  <c r="UB85" i="8"/>
  <c r="SN74" i="8"/>
  <c r="SN84" i="8"/>
  <c r="SN73" i="8"/>
  <c r="SN83" i="8"/>
  <c r="EY63" i="8"/>
  <c r="EX64" i="8"/>
  <c r="EX65" i="8"/>
  <c r="BN35" i="8"/>
  <c r="BM37" i="8"/>
  <c r="BM36" i="8"/>
  <c r="HO2" i="7"/>
  <c r="HO140" i="7"/>
  <c r="HO150" i="7"/>
  <c r="HN38" i="7"/>
  <c r="DR23" i="7"/>
  <c r="O164" i="10"/>
  <c r="AL1391" i="4"/>
  <c r="BI986" i="4"/>
  <c r="BI966" i="4"/>
  <c r="BI998" i="4"/>
  <c r="BH958" i="4"/>
  <c r="BH990" i="4"/>
  <c r="BI954" i="4"/>
  <c r="BI906" i="4"/>
  <c r="BH898" i="4"/>
  <c r="BI894" i="4"/>
  <c r="IJ18" i="8"/>
  <c r="N63" i="10"/>
  <c r="II19" i="8"/>
  <c r="L254" i="11"/>
  <c r="L253" i="11"/>
  <c r="II20" i="8"/>
  <c r="L274" i="11"/>
  <c r="BQ47" i="7"/>
  <c r="BW45" i="7"/>
  <c r="BP50" i="7"/>
  <c r="BF353" i="4"/>
  <c r="BH379" i="4"/>
  <c r="BH389" i="4"/>
  <c r="BL890" i="4"/>
  <c r="AE311" i="4"/>
  <c r="AE337" i="4"/>
  <c r="AE327" i="4"/>
  <c r="AE320" i="4"/>
  <c r="AE302" i="4"/>
  <c r="AL1345" i="4"/>
  <c r="AL1360" i="4"/>
  <c r="BD638" i="4"/>
  <c r="BD637" i="4"/>
  <c r="AR639" i="4"/>
  <c r="BF356" i="4"/>
  <c r="AT24" i="11"/>
  <c r="BG351" i="4"/>
  <c r="BG352" i="4"/>
  <c r="AF300" i="4"/>
  <c r="AF301" i="4"/>
  <c r="BR83" i="6"/>
  <c r="AS166" i="4"/>
  <c r="CP92" i="6"/>
  <c r="BQ233" i="4"/>
  <c r="CP94" i="6"/>
  <c r="BQ265" i="4"/>
  <c r="BR85" i="6"/>
  <c r="AS198" i="4"/>
  <c r="CP93" i="6"/>
  <c r="BQ249" i="4"/>
  <c r="BR84" i="6"/>
  <c r="AT182" i="4"/>
  <c r="BH350" i="4"/>
  <c r="BI347" i="4"/>
  <c r="BI408" i="4"/>
  <c r="BH411" i="4"/>
  <c r="BF427" i="4"/>
  <c r="BF418" i="4"/>
  <c r="BF428" i="4"/>
  <c r="BF453" i="4"/>
  <c r="BF431" i="4"/>
  <c r="BF437" i="4"/>
  <c r="BF442" i="4"/>
  <c r="BF448" i="4"/>
  <c r="AT14" i="12"/>
  <c r="AT13" i="12"/>
  <c r="BU474" i="4"/>
  <c r="BU498" i="4"/>
  <c r="BU484" i="4"/>
  <c r="BQ492" i="4"/>
  <c r="BQ506" i="4"/>
  <c r="BQ505" i="4"/>
  <c r="BG417" i="4"/>
  <c r="BK425" i="4"/>
  <c r="BI421" i="4"/>
  <c r="BJ423" i="4"/>
  <c r="BH419" i="4"/>
  <c r="BG413" i="4"/>
  <c r="BG414" i="4"/>
  <c r="BU457" i="4"/>
  <c r="BT460" i="4"/>
  <c r="BH444" i="4"/>
  <c r="BH433" i="4"/>
  <c r="BH422" i="4"/>
  <c r="BV499" i="4"/>
  <c r="BW499" i="4"/>
  <c r="BV485" i="4"/>
  <c r="BW485" i="4"/>
  <c r="BW475" i="4"/>
  <c r="BE439" i="4"/>
  <c r="BG443" i="4"/>
  <c r="BG420" i="4"/>
  <c r="BG432" i="4"/>
  <c r="BI424" i="4"/>
  <c r="BI445" i="4"/>
  <c r="BI434" i="4"/>
  <c r="BT472" i="4"/>
  <c r="BT497" i="4"/>
  <c r="BT483" i="4"/>
  <c r="BR468" i="4"/>
  <c r="BR478" i="4"/>
  <c r="BR477" i="4"/>
  <c r="BR481" i="4"/>
  <c r="BR487" i="4"/>
  <c r="BR495" i="4"/>
  <c r="BR501" i="4"/>
  <c r="BF15" i="12"/>
  <c r="AH296" i="4"/>
  <c r="AG299" i="4"/>
  <c r="BT469" i="4"/>
  <c r="BV473" i="4"/>
  <c r="BU471" i="4"/>
  <c r="BS467" i="4"/>
  <c r="BS462" i="4"/>
  <c r="BS463" i="4"/>
  <c r="BG27" i="11"/>
  <c r="BJ435" i="4"/>
  <c r="BJ446" i="4"/>
  <c r="BS470" i="4"/>
  <c r="BS482" i="4"/>
  <c r="BS496" i="4"/>
  <c r="AY155" i="4"/>
  <c r="AU2" i="7"/>
  <c r="AV38" i="7"/>
  <c r="CN74" i="7"/>
  <c r="CS72" i="7"/>
  <c r="BI640" i="4"/>
  <c r="E28" i="2"/>
  <c r="J15" i="2"/>
  <c r="S96" i="10"/>
  <c r="F57" i="10"/>
  <c r="MS184" i="8"/>
  <c r="MR186" i="8"/>
  <c r="MR185" i="8"/>
  <c r="S1630" i="4"/>
  <c r="AR1625" i="4"/>
  <c r="E167" i="2"/>
  <c r="BC382" i="4"/>
  <c r="AQ642" i="4"/>
  <c r="BC647" i="4"/>
  <c r="AP649" i="4"/>
  <c r="BC644" i="4"/>
  <c r="AP652" i="4"/>
  <c r="BE641" i="4"/>
  <c r="AA326" i="14"/>
  <c r="Z328" i="14"/>
  <c r="O21" i="10"/>
  <c r="O20" i="10"/>
  <c r="AT25" i="11"/>
  <c r="J17" i="2"/>
  <c r="R22" i="11"/>
  <c r="R21" i="11"/>
  <c r="F14" i="2"/>
  <c r="P19" i="10"/>
  <c r="P17" i="10"/>
  <c r="AA320" i="14"/>
  <c r="Z320" i="14"/>
  <c r="BP622" i="4"/>
  <c r="F10" i="1"/>
  <c r="P293" i="11"/>
  <c r="P69" i="12"/>
  <c r="S1523" i="4"/>
  <c r="Y1504" i="4"/>
  <c r="M131" i="11"/>
  <c r="F111" i="2"/>
  <c r="E55" i="10"/>
  <c r="E53" i="10"/>
  <c r="D53" i="10"/>
  <c r="FU101" i="7"/>
  <c r="FT104" i="7"/>
  <c r="BC393" i="4"/>
  <c r="AI1026" i="4"/>
  <c r="E77" i="1"/>
  <c r="AL1330" i="4"/>
  <c r="T1491" i="4"/>
  <c r="Z1322" i="4"/>
  <c r="AA1318" i="4"/>
  <c r="Z1503" i="4"/>
  <c r="N131" i="11"/>
  <c r="AE1541" i="4"/>
  <c r="T1509" i="4"/>
  <c r="S1487" i="4"/>
  <c r="U1519" i="4"/>
  <c r="T1514" i="4"/>
  <c r="BA78" i="10"/>
  <c r="AZ76" i="10"/>
  <c r="H79" i="10"/>
  <c r="BL69" i="10"/>
  <c r="BK67" i="10"/>
  <c r="BL67" i="10"/>
  <c r="N61" i="10"/>
  <c r="BC392" i="4"/>
  <c r="T1473" i="4"/>
  <c r="S1478" i="4"/>
  <c r="AM1436" i="4"/>
  <c r="AL1436" i="4"/>
  <c r="AH1026" i="4"/>
  <c r="E75" i="1"/>
  <c r="AK1360" i="4"/>
  <c r="AB343" i="4"/>
  <c r="BD385" i="4"/>
  <c r="BD390" i="4"/>
  <c r="AR12" i="12"/>
  <c r="AB342" i="4"/>
  <c r="BE364" i="4"/>
  <c r="BD375" i="4"/>
  <c r="BD380" i="4"/>
  <c r="BD362" i="4"/>
  <c r="BD372" i="4"/>
  <c r="BD357" i="4"/>
  <c r="AG329" i="4"/>
  <c r="AB332" i="4"/>
  <c r="AF310" i="4"/>
  <c r="AF311" i="4"/>
  <c r="AG312" i="4"/>
  <c r="AG338" i="4"/>
  <c r="BJ927" i="4"/>
  <c r="BW1178" i="4"/>
  <c r="BW1176" i="4"/>
  <c r="BF451" i="4"/>
  <c r="BF450" i="4"/>
  <c r="BR490" i="4"/>
  <c r="BR489" i="4"/>
  <c r="FS99" i="7"/>
  <c r="FR106" i="7"/>
  <c r="Z397" i="4"/>
  <c r="N268" i="11"/>
  <c r="BR503" i="4"/>
  <c r="BR464" i="4"/>
  <c r="N10" i="10"/>
  <c r="N9" i="10"/>
  <c r="AM25" i="10"/>
  <c r="I32" i="2"/>
  <c r="AW400" i="4"/>
  <c r="Q22" i="10"/>
  <c r="AA396" i="4"/>
  <c r="P23" i="10"/>
  <c r="BD33" i="10"/>
  <c r="BD31" i="10"/>
  <c r="BO515" i="4"/>
  <c r="BO514" i="4"/>
  <c r="BC272" i="11"/>
  <c r="BF32" i="10"/>
  <c r="BP513" i="4"/>
  <c r="Z398" i="4"/>
  <c r="N285" i="11"/>
  <c r="O16" i="10"/>
  <c r="AR30" i="10"/>
  <c r="AR28" i="10"/>
  <c r="AR27" i="10"/>
  <c r="BC510" i="4"/>
  <c r="AQ271" i="11"/>
  <c r="AQ270" i="11"/>
  <c r="BC511" i="4"/>
  <c r="O13" i="10"/>
  <c r="AK26" i="10"/>
  <c r="AV402" i="4"/>
  <c r="AV401" i="4"/>
  <c r="AJ269" i="11"/>
  <c r="AT29" i="10"/>
  <c r="BD509" i="4"/>
  <c r="AD306" i="4"/>
  <c r="AD307" i="4"/>
  <c r="AH314" i="4"/>
  <c r="AH339" i="4"/>
  <c r="BE386" i="4"/>
  <c r="AF338" i="4"/>
  <c r="AD336" i="4"/>
  <c r="E122" i="2"/>
  <c r="BG388" i="4"/>
  <c r="BI369" i="4"/>
  <c r="BI379" i="4"/>
  <c r="AC317" i="4"/>
  <c r="AC332" i="4"/>
  <c r="AC307" i="4"/>
  <c r="AC318" i="4"/>
  <c r="AC321" i="4"/>
  <c r="BG368" i="4"/>
  <c r="BG365" i="4"/>
  <c r="BG366" i="4"/>
  <c r="BF377" i="4"/>
  <c r="AC335" i="4"/>
  <c r="AC340" i="4"/>
  <c r="Q11" i="12"/>
  <c r="Q10" i="12"/>
  <c r="Q9" i="12"/>
  <c r="BE361" i="4"/>
  <c r="BE362" i="4"/>
  <c r="BH367" i="4"/>
  <c r="BH368" i="4"/>
  <c r="BF387" i="4"/>
  <c r="AD309" i="4"/>
  <c r="AF313" i="4"/>
  <c r="AU26" i="11"/>
  <c r="AU25" i="11"/>
  <c r="S23" i="11"/>
  <c r="S22" i="11"/>
  <c r="S21" i="11"/>
  <c r="BF354" i="4"/>
  <c r="BJ369" i="4"/>
  <c r="BJ379" i="4"/>
  <c r="BF358" i="4"/>
  <c r="AE24" i="10"/>
  <c r="AH115" i="4"/>
  <c r="AH131" i="4"/>
  <c r="AH99" i="4"/>
  <c r="E78" i="1"/>
  <c r="AE303" i="4"/>
  <c r="AF308" i="4"/>
  <c r="AF326" i="4"/>
  <c r="AE322" i="4"/>
  <c r="AE1728" i="4"/>
  <c r="AF1729" i="4"/>
  <c r="T52" i="12"/>
  <c r="IZ72" i="8"/>
  <c r="KX81" i="8"/>
  <c r="KX86" i="8"/>
  <c r="KX82" i="8"/>
  <c r="SO74" i="8"/>
  <c r="SO84" i="8"/>
  <c r="SO73" i="8"/>
  <c r="SO83" i="8"/>
  <c r="UC75" i="8"/>
  <c r="UC85" i="8"/>
  <c r="EZ63" i="8"/>
  <c r="EY64" i="8"/>
  <c r="EY65" i="8"/>
  <c r="BO35" i="8"/>
  <c r="BN37" i="8"/>
  <c r="BN36" i="8"/>
  <c r="HP2" i="7"/>
  <c r="HP140" i="7"/>
  <c r="HP150" i="7"/>
  <c r="HO38" i="7"/>
  <c r="DS23" i="7"/>
  <c r="P164" i="10"/>
  <c r="AJ1103" i="4"/>
  <c r="AM1391" i="4"/>
  <c r="C92" i="1"/>
  <c r="BI958" i="4"/>
  <c r="BJ954" i="4"/>
  <c r="BJ966" i="4"/>
  <c r="BI990" i="4"/>
  <c r="BJ998" i="4"/>
  <c r="BJ986" i="4"/>
  <c r="BJ894" i="4"/>
  <c r="AM1406" i="4"/>
  <c r="BI898" i="4"/>
  <c r="BJ906" i="4"/>
  <c r="IK18" i="8"/>
  <c r="O63" i="10"/>
  <c r="IJ20" i="8"/>
  <c r="M274" i="11"/>
  <c r="IJ19" i="8"/>
  <c r="M254" i="11"/>
  <c r="M253" i="11"/>
  <c r="BR47" i="7"/>
  <c r="BQ50" i="7"/>
  <c r="AE336" i="4"/>
  <c r="AE326" i="4"/>
  <c r="BF364" i="4"/>
  <c r="BF376" i="4"/>
  <c r="BG353" i="4"/>
  <c r="BM890" i="4"/>
  <c r="AF302" i="4"/>
  <c r="BG356" i="4"/>
  <c r="AU24" i="11"/>
  <c r="AS639" i="4"/>
  <c r="BE638" i="4"/>
  <c r="BE637" i="4"/>
  <c r="AF320" i="4"/>
  <c r="AG300" i="4"/>
  <c r="AG301" i="4"/>
  <c r="BH351" i="4"/>
  <c r="BH352" i="4"/>
  <c r="CQ94" i="6"/>
  <c r="BR265" i="4"/>
  <c r="CQ93" i="6"/>
  <c r="BR249" i="4"/>
  <c r="BS83" i="6"/>
  <c r="AT166" i="4"/>
  <c r="BF439" i="4"/>
  <c r="BS85" i="6"/>
  <c r="AT198" i="4"/>
  <c r="BS84" i="6"/>
  <c r="AU182" i="4"/>
  <c r="CQ92" i="6"/>
  <c r="BR233" i="4"/>
  <c r="BJ424" i="4"/>
  <c r="BJ445" i="4"/>
  <c r="BJ434" i="4"/>
  <c r="BT470" i="4"/>
  <c r="BT496" i="4"/>
  <c r="BT482" i="4"/>
  <c r="BT467" i="4"/>
  <c r="BU469" i="4"/>
  <c r="BV471" i="4"/>
  <c r="BT462" i="4"/>
  <c r="BT463" i="4"/>
  <c r="BH27" i="11"/>
  <c r="L18" i="2"/>
  <c r="BI422" i="4"/>
  <c r="BI433" i="4"/>
  <c r="BI444" i="4"/>
  <c r="BL425" i="4"/>
  <c r="BJ421" i="4"/>
  <c r="BK423" i="4"/>
  <c r="BI419" i="4"/>
  <c r="BH413" i="4"/>
  <c r="BH414" i="4"/>
  <c r="BH417" i="4"/>
  <c r="BV474" i="4"/>
  <c r="BW474" i="4"/>
  <c r="BV498" i="4"/>
  <c r="BW498" i="4"/>
  <c r="BV484" i="4"/>
  <c r="BW484" i="4"/>
  <c r="BW473" i="4"/>
  <c r="BS468" i="4"/>
  <c r="BS478" i="4"/>
  <c r="BS477" i="4"/>
  <c r="BS481" i="4"/>
  <c r="BS487" i="4"/>
  <c r="BS495" i="4"/>
  <c r="BS501" i="4"/>
  <c r="BG15" i="12"/>
  <c r="BR492" i="4"/>
  <c r="BR506" i="4"/>
  <c r="BR505" i="4"/>
  <c r="BV457" i="4"/>
  <c r="K33" i="1"/>
  <c r="BU460" i="4"/>
  <c r="BK435" i="4"/>
  <c r="BK446" i="4"/>
  <c r="BJ408" i="4"/>
  <c r="I32" i="1"/>
  <c r="BI411" i="4"/>
  <c r="AI296" i="4"/>
  <c r="AH299" i="4"/>
  <c r="BJ347" i="4"/>
  <c r="BI350" i="4"/>
  <c r="BU472" i="4"/>
  <c r="BU497" i="4"/>
  <c r="BU483" i="4"/>
  <c r="BH420" i="4"/>
  <c r="BH432" i="4"/>
  <c r="BH443" i="4"/>
  <c r="BG442" i="4"/>
  <c r="BG448" i="4"/>
  <c r="AU14" i="12"/>
  <c r="AU13" i="12"/>
  <c r="BG418" i="4"/>
  <c r="BG428" i="4"/>
  <c r="BG427" i="4"/>
  <c r="BG431" i="4"/>
  <c r="BG437" i="4"/>
  <c r="AZ155" i="4"/>
  <c r="BA155" i="4"/>
  <c r="BB155" i="4"/>
  <c r="BC155" i="4"/>
  <c r="BD155" i="4"/>
  <c r="BE155" i="4"/>
  <c r="BF155" i="4"/>
  <c r="BG155" i="4"/>
  <c r="BH155" i="4"/>
  <c r="BI155" i="4"/>
  <c r="BJ155" i="4"/>
  <c r="CO74" i="7"/>
  <c r="BJ640" i="4"/>
  <c r="CN79" i="7"/>
  <c r="CO79" i="7"/>
  <c r="CP79" i="7"/>
  <c r="CQ79" i="7"/>
  <c r="CR79" i="7"/>
  <c r="CS71" i="7"/>
  <c r="CM79" i="7"/>
  <c r="AU38" i="7"/>
  <c r="AT2" i="7"/>
  <c r="T96" i="10"/>
  <c r="AS1625" i="4"/>
  <c r="MT184" i="8"/>
  <c r="MS186" i="8"/>
  <c r="MS185" i="8"/>
  <c r="AR1626" i="4"/>
  <c r="F71" i="2"/>
  <c r="F72" i="2"/>
  <c r="E45" i="2"/>
  <c r="Z326" i="14"/>
  <c r="R1463" i="4"/>
  <c r="AA328" i="14"/>
  <c r="AA327" i="14"/>
  <c r="BF641" i="4"/>
  <c r="AR642" i="4"/>
  <c r="BD647" i="4"/>
  <c r="AQ652" i="4"/>
  <c r="AQ649" i="4"/>
  <c r="BD644" i="4"/>
  <c r="Z327" i="14"/>
  <c r="AB326" i="14"/>
  <c r="E120" i="2"/>
  <c r="N267" i="11"/>
  <c r="N266" i="11"/>
  <c r="E124" i="2"/>
  <c r="AC327" i="14"/>
  <c r="O11" i="10"/>
  <c r="O14" i="10"/>
  <c r="P21" i="10"/>
  <c r="P20" i="10"/>
  <c r="AC320" i="14"/>
  <c r="AB322" i="14"/>
  <c r="AA321" i="14"/>
  <c r="Z321" i="14"/>
  <c r="Z324" i="14"/>
  <c r="AA322" i="14"/>
  <c r="AB320" i="14"/>
  <c r="BQ622" i="4"/>
  <c r="Q293" i="11"/>
  <c r="Q69" i="12"/>
  <c r="G57" i="10"/>
  <c r="F55" i="10"/>
  <c r="F53" i="10"/>
  <c r="FV101" i="7"/>
  <c r="FU104" i="7"/>
  <c r="BE371" i="4"/>
  <c r="V1514" i="4"/>
  <c r="AE1529" i="4"/>
  <c r="AN1421" i="4"/>
  <c r="AG328" i="4"/>
  <c r="AK1103" i="4"/>
  <c r="BE372" i="4"/>
  <c r="BE357" i="4"/>
  <c r="T1482" i="4"/>
  <c r="U1491" i="4"/>
  <c r="U1509" i="4"/>
  <c r="T1499" i="4"/>
  <c r="AE1535" i="4"/>
  <c r="T1478" i="4"/>
  <c r="V1519" i="4"/>
  <c r="AF1541" i="4"/>
  <c r="U1514" i="4"/>
  <c r="Z1504" i="4"/>
  <c r="AF1551" i="4"/>
  <c r="BB78" i="10"/>
  <c r="BA76" i="10"/>
  <c r="I79" i="10"/>
  <c r="O61" i="10"/>
  <c r="T1495" i="4"/>
  <c r="BD393" i="4"/>
  <c r="AN1406" i="4"/>
  <c r="U1473" i="4"/>
  <c r="U1482" i="4"/>
  <c r="AM1421" i="4"/>
  <c r="AM1360" i="4"/>
  <c r="AN1436" i="4"/>
  <c r="AL1315" i="4"/>
  <c r="AM1315" i="4"/>
  <c r="AL1421" i="4"/>
  <c r="AD335" i="4"/>
  <c r="AD340" i="4"/>
  <c r="R11" i="12"/>
  <c r="R10" i="12"/>
  <c r="R9" i="12"/>
  <c r="AF327" i="4"/>
  <c r="AF337" i="4"/>
  <c r="AC343" i="4"/>
  <c r="BI389" i="4"/>
  <c r="BE375" i="4"/>
  <c r="BE380" i="4"/>
  <c r="AG313" i="4"/>
  <c r="BE385" i="4"/>
  <c r="BE390" i="4"/>
  <c r="AS12" i="12"/>
  <c r="AC342" i="4"/>
  <c r="AH329" i="4"/>
  <c r="BD382" i="4"/>
  <c r="BD392" i="4"/>
  <c r="AD318" i="4"/>
  <c r="AD321" i="4"/>
  <c r="AD317" i="4"/>
  <c r="AD325" i="4"/>
  <c r="AD330" i="4"/>
  <c r="BK927" i="4"/>
  <c r="BG451" i="4"/>
  <c r="BG450" i="4"/>
  <c r="BS490" i="4"/>
  <c r="BS489" i="4"/>
  <c r="FT99" i="7"/>
  <c r="AA397" i="4"/>
  <c r="O268" i="11"/>
  <c r="Q19" i="10"/>
  <c r="Q17" i="10"/>
  <c r="BS503" i="4"/>
  <c r="BS464" i="4"/>
  <c r="AA398" i="4"/>
  <c r="O285" i="11"/>
  <c r="R22" i="10"/>
  <c r="AB396" i="4"/>
  <c r="Q23" i="10"/>
  <c r="Q21" i="10"/>
  <c r="Q20" i="10"/>
  <c r="AS30" i="10"/>
  <c r="AS28" i="10"/>
  <c r="AS27" i="10"/>
  <c r="BD511" i="4"/>
  <c r="BD510" i="4"/>
  <c r="AR271" i="11"/>
  <c r="AR270" i="11"/>
  <c r="BP514" i="4"/>
  <c r="BD272" i="11"/>
  <c r="BE33" i="10"/>
  <c r="BE31" i="10"/>
  <c r="BP515" i="4"/>
  <c r="AL26" i="10"/>
  <c r="AW402" i="4"/>
  <c r="AW401" i="4"/>
  <c r="AK269" i="11"/>
  <c r="AU29" i="10"/>
  <c r="BE509" i="4"/>
  <c r="BG32" i="10"/>
  <c r="BQ513" i="4"/>
  <c r="AN25" i="10"/>
  <c r="AX400" i="4"/>
  <c r="P13" i="10"/>
  <c r="P16" i="10"/>
  <c r="R19" i="10"/>
  <c r="BF361" i="4"/>
  <c r="BF371" i="4"/>
  <c r="AG310" i="4"/>
  <c r="AG337" i="4"/>
  <c r="BG363" i="4"/>
  <c r="BG386" i="4"/>
  <c r="AE306" i="4"/>
  <c r="AE325" i="4"/>
  <c r="AE330" i="4"/>
  <c r="BH365" i="4"/>
  <c r="BH366" i="4"/>
  <c r="BG377" i="4"/>
  <c r="BH388" i="4"/>
  <c r="BH378" i="4"/>
  <c r="AI314" i="4"/>
  <c r="AI329" i="4"/>
  <c r="AH312" i="4"/>
  <c r="AH338" i="4"/>
  <c r="BI367" i="4"/>
  <c r="BI378" i="4"/>
  <c r="BG387" i="4"/>
  <c r="AV26" i="11"/>
  <c r="AV25" i="11"/>
  <c r="T23" i="11"/>
  <c r="T22" i="11"/>
  <c r="T21" i="11"/>
  <c r="BG354" i="4"/>
  <c r="BJ367" i="4"/>
  <c r="BJ388" i="4"/>
  <c r="BG358" i="4"/>
  <c r="AF24" i="10"/>
  <c r="AI131" i="4"/>
  <c r="AI99" i="4"/>
  <c r="AI115" i="4"/>
  <c r="JA72" i="8"/>
  <c r="AF303" i="4"/>
  <c r="AI312" i="4"/>
  <c r="AF322" i="4"/>
  <c r="AF1728" i="4"/>
  <c r="AG1729" i="4"/>
  <c r="U52" i="12"/>
  <c r="KY81" i="8"/>
  <c r="KY86" i="8"/>
  <c r="KY82" i="8"/>
  <c r="SP73" i="8"/>
  <c r="SP83" i="8"/>
  <c r="UD75" i="8"/>
  <c r="UD85" i="8"/>
  <c r="SP74" i="8"/>
  <c r="SP84" i="8"/>
  <c r="FA63" i="8"/>
  <c r="EZ65" i="8"/>
  <c r="EZ64" i="8"/>
  <c r="BP35" i="8"/>
  <c r="BO37" i="8"/>
  <c r="BO36" i="8"/>
  <c r="HQ2" i="7"/>
  <c r="HQ140" i="7"/>
  <c r="HQ150" i="7"/>
  <c r="HP38" i="7"/>
  <c r="DT23" i="7"/>
  <c r="Q164" i="10"/>
  <c r="BK998" i="4"/>
  <c r="BK986" i="4"/>
  <c r="BJ990" i="4"/>
  <c r="BK966" i="4"/>
  <c r="BK954" i="4"/>
  <c r="BJ958" i="4"/>
  <c r="BK906" i="4"/>
  <c r="BJ898" i="4"/>
  <c r="BK894" i="4"/>
  <c r="AM1345" i="4"/>
  <c r="IL18" i="8"/>
  <c r="P63" i="10"/>
  <c r="IK20" i="8"/>
  <c r="N274" i="11"/>
  <c r="IK19" i="8"/>
  <c r="N254" i="11"/>
  <c r="N253" i="11"/>
  <c r="BR52" i="7"/>
  <c r="BS52" i="7"/>
  <c r="BT52" i="7"/>
  <c r="BU52" i="7"/>
  <c r="BV52" i="7"/>
  <c r="BQ52" i="7"/>
  <c r="BS47" i="7"/>
  <c r="BR50" i="7"/>
  <c r="BJ389" i="4"/>
  <c r="BH353" i="4"/>
  <c r="BN890" i="4"/>
  <c r="AG302" i="4"/>
  <c r="AF309" i="4"/>
  <c r="AF336" i="4"/>
  <c r="AM1375" i="4"/>
  <c r="BH356" i="4"/>
  <c r="AV24" i="11"/>
  <c r="AT639" i="4"/>
  <c r="BF638" i="4"/>
  <c r="BF637" i="4"/>
  <c r="AG320" i="4"/>
  <c r="AH300" i="4"/>
  <c r="AH301" i="4"/>
  <c r="BI351" i="4"/>
  <c r="BI352" i="4"/>
  <c r="CR92" i="6"/>
  <c r="BS233" i="4"/>
  <c r="BT83" i="6"/>
  <c r="AU166" i="4"/>
  <c r="BT84" i="6"/>
  <c r="AV182" i="4"/>
  <c r="BT85" i="6"/>
  <c r="AU198" i="4"/>
  <c r="CR93" i="6"/>
  <c r="BS249" i="4"/>
  <c r="CR94" i="6"/>
  <c r="BS265" i="4"/>
  <c r="AJ296" i="4"/>
  <c r="AI299" i="4"/>
  <c r="BH418" i="4"/>
  <c r="BH428" i="4"/>
  <c r="BH453" i="4"/>
  <c r="BH431" i="4"/>
  <c r="BH437" i="4"/>
  <c r="BH442" i="4"/>
  <c r="BH448" i="4"/>
  <c r="AV14" i="12"/>
  <c r="AV13" i="12"/>
  <c r="BH427" i="4"/>
  <c r="BU470" i="4"/>
  <c r="BU482" i="4"/>
  <c r="BU496" i="4"/>
  <c r="BG453" i="4"/>
  <c r="BK408" i="4"/>
  <c r="BJ411" i="4"/>
  <c r="BW457" i="4"/>
  <c r="BV460" i="4"/>
  <c r="BL435" i="4"/>
  <c r="BL446" i="4"/>
  <c r="BT468" i="4"/>
  <c r="BT478" i="4"/>
  <c r="BT477" i="4"/>
  <c r="BT481" i="4"/>
  <c r="BT487" i="4"/>
  <c r="BT495" i="4"/>
  <c r="BT501" i="4"/>
  <c r="BH15" i="12"/>
  <c r="BI417" i="4"/>
  <c r="BL423" i="4"/>
  <c r="BJ419" i="4"/>
  <c r="BK421" i="4"/>
  <c r="BM425" i="4"/>
  <c r="BI413" i="4"/>
  <c r="BI414" i="4"/>
  <c r="BU467" i="4"/>
  <c r="BV469" i="4"/>
  <c r="BU462" i="4"/>
  <c r="BU463" i="4"/>
  <c r="BI27" i="11"/>
  <c r="BJ433" i="4"/>
  <c r="BJ422" i="4"/>
  <c r="BJ444" i="4"/>
  <c r="BK347" i="4"/>
  <c r="BJ350" i="4"/>
  <c r="I30" i="1"/>
  <c r="BS492" i="4"/>
  <c r="BS506" i="4"/>
  <c r="BS505" i="4"/>
  <c r="BI432" i="4"/>
  <c r="BI443" i="4"/>
  <c r="BI420" i="4"/>
  <c r="BG439" i="4"/>
  <c r="BK445" i="4"/>
  <c r="BK434" i="4"/>
  <c r="BK424" i="4"/>
  <c r="BV472" i="4"/>
  <c r="BW472" i="4"/>
  <c r="BV483" i="4"/>
  <c r="BW483" i="4"/>
  <c r="BV497" i="4"/>
  <c r="BW497" i="4"/>
  <c r="BW471" i="4"/>
  <c r="BK640" i="4"/>
  <c r="CP74" i="7"/>
  <c r="FS106" i="7"/>
  <c r="AS2" i="7"/>
  <c r="AT38" i="7"/>
  <c r="CI76" i="7"/>
  <c r="CI77" i="7"/>
  <c r="CL76" i="7"/>
  <c r="CL77" i="7"/>
  <c r="CJ76" i="7"/>
  <c r="CJ77" i="7"/>
  <c r="CG76" i="7"/>
  <c r="CG77" i="7"/>
  <c r="CH76" i="7"/>
  <c r="CH77" i="7"/>
  <c r="CK76" i="7"/>
  <c r="CK77" i="7"/>
  <c r="J34" i="2"/>
  <c r="H11" i="2"/>
  <c r="AS1626" i="4"/>
  <c r="AB328" i="14"/>
  <c r="U96" i="10"/>
  <c r="H57" i="10"/>
  <c r="MU184" i="8"/>
  <c r="MT186" i="8"/>
  <c r="MT185" i="8"/>
  <c r="S1632" i="4"/>
  <c r="AT1625" i="4"/>
  <c r="Z330" i="14"/>
  <c r="G72" i="2"/>
  <c r="E74" i="2"/>
  <c r="AA330" i="14"/>
  <c r="AC326" i="14"/>
  <c r="AB327" i="14"/>
  <c r="BE382" i="4"/>
  <c r="BG641" i="4"/>
  <c r="AS642" i="4"/>
  <c r="BE647" i="4"/>
  <c r="AR652" i="4"/>
  <c r="AR649" i="4"/>
  <c r="BE644" i="4"/>
  <c r="AC328" i="14"/>
  <c r="O267" i="11"/>
  <c r="O266" i="11"/>
  <c r="AD327" i="14"/>
  <c r="O10" i="10"/>
  <c r="O9" i="10"/>
  <c r="P14" i="10"/>
  <c r="P11" i="10"/>
  <c r="AB330" i="14"/>
  <c r="AC322" i="14"/>
  <c r="AB321" i="14"/>
  <c r="AB324" i="14"/>
  <c r="AA324" i="14"/>
  <c r="AD320" i="14"/>
  <c r="AC321" i="14"/>
  <c r="AD322" i="14"/>
  <c r="BR622" i="4"/>
  <c r="R293" i="11"/>
  <c r="R69" i="12"/>
  <c r="G55" i="10"/>
  <c r="G53" i="10"/>
  <c r="FW101" i="7"/>
  <c r="FV104" i="7"/>
  <c r="AO1421" i="4"/>
  <c r="AD343" i="4"/>
  <c r="AO1436" i="4"/>
  <c r="AD342" i="4"/>
  <c r="BH377" i="4"/>
  <c r="T1487" i="4"/>
  <c r="V1491" i="4"/>
  <c r="U1495" i="4"/>
  <c r="AG1551" i="4"/>
  <c r="W1514" i="4"/>
  <c r="AG1541" i="4"/>
  <c r="W1519" i="4"/>
  <c r="V1509" i="4"/>
  <c r="T1523" i="4"/>
  <c r="AA1504" i="4"/>
  <c r="BC78" i="10"/>
  <c r="BB76" i="10"/>
  <c r="P61" i="10"/>
  <c r="J79" i="10"/>
  <c r="AO1406" i="4"/>
  <c r="V1473" i="4"/>
  <c r="V1482" i="4"/>
  <c r="U1478" i="4"/>
  <c r="AJ1026" i="4"/>
  <c r="AN1391" i="4"/>
  <c r="AK1026" i="4"/>
  <c r="AM1330" i="4"/>
  <c r="AI339" i="4"/>
  <c r="BF362" i="4"/>
  <c r="BF372" i="4"/>
  <c r="BF357" i="4"/>
  <c r="BF385" i="4"/>
  <c r="BF390" i="4"/>
  <c r="AT12" i="12"/>
  <c r="BE392" i="4"/>
  <c r="BE393" i="4"/>
  <c r="AD332" i="4"/>
  <c r="BL927" i="4"/>
  <c r="BG361" i="4"/>
  <c r="BG385" i="4"/>
  <c r="BG390" i="4"/>
  <c r="AU12" i="12"/>
  <c r="BT490" i="4"/>
  <c r="BT489" i="4"/>
  <c r="BH451" i="4"/>
  <c r="BH450" i="4"/>
  <c r="BF375" i="4"/>
  <c r="BF380" i="4"/>
  <c r="BH387" i="4"/>
  <c r="FU99" i="7"/>
  <c r="AB397" i="4"/>
  <c r="P268" i="11"/>
  <c r="P267" i="11"/>
  <c r="P266" i="11"/>
  <c r="BT503" i="4"/>
  <c r="BT464" i="4"/>
  <c r="AB398" i="4"/>
  <c r="P285" i="11"/>
  <c r="Q16" i="10"/>
  <c r="Q14" i="10"/>
  <c r="BH32" i="10"/>
  <c r="BR513" i="4"/>
  <c r="Q13" i="10"/>
  <c r="Q11" i="10"/>
  <c r="AM26" i="10"/>
  <c r="AX401" i="4"/>
  <c r="AL269" i="11"/>
  <c r="I125" i="2"/>
  <c r="AX402" i="4"/>
  <c r="AO25" i="10"/>
  <c r="AY400" i="4"/>
  <c r="AT30" i="10"/>
  <c r="AT28" i="10"/>
  <c r="AT27" i="10"/>
  <c r="BE511" i="4"/>
  <c r="BE510" i="4"/>
  <c r="AS271" i="11"/>
  <c r="AS270" i="11"/>
  <c r="BQ514" i="4"/>
  <c r="BE272" i="11"/>
  <c r="BQ515" i="4"/>
  <c r="BF33" i="10"/>
  <c r="BF31" i="10"/>
  <c r="AV29" i="10"/>
  <c r="BF509" i="4"/>
  <c r="S22" i="10"/>
  <c r="AC396" i="4"/>
  <c r="R23" i="10"/>
  <c r="R21" i="10"/>
  <c r="R20" i="10"/>
  <c r="R17" i="10"/>
  <c r="AH313" i="4"/>
  <c r="AG327" i="4"/>
  <c r="AG311" i="4"/>
  <c r="BI368" i="4"/>
  <c r="BI388" i="4"/>
  <c r="BG376" i="4"/>
  <c r="BG364" i="4"/>
  <c r="AE335" i="4"/>
  <c r="AE340" i="4"/>
  <c r="AE317" i="4"/>
  <c r="AE332" i="4"/>
  <c r="AE307" i="4"/>
  <c r="AE318" i="4"/>
  <c r="AE321" i="4"/>
  <c r="AH328" i="4"/>
  <c r="AH310" i="4"/>
  <c r="AH337" i="4"/>
  <c r="AJ314" i="4"/>
  <c r="AJ329" i="4"/>
  <c r="AG308" i="4"/>
  <c r="AG309" i="4"/>
  <c r="AF306" i="4"/>
  <c r="AF335" i="4"/>
  <c r="AF340" i="4"/>
  <c r="T11" i="12"/>
  <c r="T10" i="12"/>
  <c r="T9" i="12"/>
  <c r="U23" i="11"/>
  <c r="U22" i="11"/>
  <c r="U21" i="11"/>
  <c r="AW26" i="11"/>
  <c r="AW25" i="11"/>
  <c r="BH363" i="4"/>
  <c r="BH386" i="4"/>
  <c r="BK369" i="4"/>
  <c r="BK389" i="4"/>
  <c r="BI365" i="4"/>
  <c r="BI387" i="4"/>
  <c r="BH354" i="4"/>
  <c r="BH361" i="4"/>
  <c r="BH375" i="4"/>
  <c r="BH358" i="4"/>
  <c r="AG24" i="10"/>
  <c r="JB72" i="8"/>
  <c r="AG303" i="4"/>
  <c r="AG306" i="4"/>
  <c r="AG322" i="4"/>
  <c r="AG1728" i="4"/>
  <c r="AH1729" i="4"/>
  <c r="V52" i="12"/>
  <c r="AJ131" i="4"/>
  <c r="AJ99" i="4"/>
  <c r="AJ115" i="4"/>
  <c r="KZ81" i="8"/>
  <c r="KZ86" i="8"/>
  <c r="KZ82" i="8"/>
  <c r="UE75" i="8"/>
  <c r="UE85" i="8"/>
  <c r="SQ74" i="8"/>
  <c r="SQ84" i="8"/>
  <c r="SQ73" i="8"/>
  <c r="SQ83" i="8"/>
  <c r="FB63" i="8"/>
  <c r="FA65" i="8"/>
  <c r="FA64" i="8"/>
  <c r="BQ35" i="8"/>
  <c r="BP37" i="8"/>
  <c r="BP36" i="8"/>
  <c r="HR2" i="7"/>
  <c r="HR140" i="7"/>
  <c r="HQ38" i="7"/>
  <c r="DU23" i="7"/>
  <c r="R164" i="10"/>
  <c r="BL966" i="4"/>
  <c r="BL998" i="4"/>
  <c r="BL954" i="4"/>
  <c r="BK990" i="4"/>
  <c r="BK958" i="4"/>
  <c r="BL986" i="4"/>
  <c r="BK898" i="4"/>
  <c r="BL906" i="4"/>
  <c r="BL894" i="4"/>
  <c r="IM18" i="8"/>
  <c r="Q63" i="10"/>
  <c r="IL19" i="8"/>
  <c r="O254" i="11"/>
  <c r="O253" i="11"/>
  <c r="IL20" i="8"/>
  <c r="O274" i="11"/>
  <c r="BT47" i="7"/>
  <c r="BS50" i="7"/>
  <c r="BJ368" i="4"/>
  <c r="BJ378" i="4"/>
  <c r="BI353" i="4"/>
  <c r="BO890" i="4"/>
  <c r="AI313" i="4"/>
  <c r="AI338" i="4"/>
  <c r="AH302" i="4"/>
  <c r="AI328" i="4"/>
  <c r="AH320" i="4"/>
  <c r="AU639" i="4"/>
  <c r="BG638" i="4"/>
  <c r="BG637" i="4"/>
  <c r="BI356" i="4"/>
  <c r="AW24" i="11"/>
  <c r="AI300" i="4"/>
  <c r="AI301" i="4"/>
  <c r="BJ351" i="4"/>
  <c r="BJ352" i="4"/>
  <c r="CS92" i="6"/>
  <c r="BT233" i="4"/>
  <c r="BU85" i="6"/>
  <c r="AV198" i="4"/>
  <c r="CS93" i="6"/>
  <c r="BT249" i="4"/>
  <c r="CS94" i="6"/>
  <c r="BT265" i="4"/>
  <c r="BU84" i="6"/>
  <c r="AW182" i="4"/>
  <c r="BU83" i="6"/>
  <c r="AV166" i="4"/>
  <c r="BJ420" i="4"/>
  <c r="BJ443" i="4"/>
  <c r="BJ432" i="4"/>
  <c r="BL445" i="4"/>
  <c r="BL434" i="4"/>
  <c r="BL424" i="4"/>
  <c r="BT492" i="4"/>
  <c r="BT505" i="4"/>
  <c r="BT506" i="4"/>
  <c r="BM446" i="4"/>
  <c r="BM435" i="4"/>
  <c r="BI431" i="4"/>
  <c r="BI437" i="4"/>
  <c r="BI442" i="4"/>
  <c r="BI448" i="4"/>
  <c r="AW14" i="12"/>
  <c r="AW13" i="12"/>
  <c r="BI427" i="4"/>
  <c r="BI418" i="4"/>
  <c r="BI428" i="4"/>
  <c r="BM423" i="4"/>
  <c r="BK419" i="4"/>
  <c r="BJ417" i="4"/>
  <c r="BJ413" i="4"/>
  <c r="BJ414" i="4"/>
  <c r="BN425" i="4"/>
  <c r="BL421" i="4"/>
  <c r="BH439" i="4"/>
  <c r="AJ299" i="4"/>
  <c r="AK296" i="4"/>
  <c r="BU477" i="4"/>
  <c r="BU468" i="4"/>
  <c r="BU478" i="4"/>
  <c r="BU481" i="4"/>
  <c r="BU487" i="4"/>
  <c r="BU495" i="4"/>
  <c r="BU501" i="4"/>
  <c r="BI15" i="12"/>
  <c r="BK350" i="4"/>
  <c r="BL347" i="4"/>
  <c r="BV470" i="4"/>
  <c r="BW470" i="4"/>
  <c r="BV496" i="4"/>
  <c r="BW496" i="4"/>
  <c r="BV482" i="4"/>
  <c r="BW482" i="4"/>
  <c r="BW469" i="4"/>
  <c r="BK444" i="4"/>
  <c r="BK422" i="4"/>
  <c r="BK433" i="4"/>
  <c r="BV467" i="4"/>
  <c r="BV462" i="4"/>
  <c r="BW462" i="4"/>
  <c r="BW460" i="4"/>
  <c r="BL408" i="4"/>
  <c r="BK411" i="4"/>
  <c r="BL640" i="4"/>
  <c r="AS38" i="7"/>
  <c r="AY45" i="7"/>
  <c r="AR2" i="7"/>
  <c r="CQ74" i="7"/>
  <c r="FT106" i="7"/>
  <c r="HX157" i="7"/>
  <c r="HR150" i="7"/>
  <c r="F31" i="2"/>
  <c r="F27" i="2"/>
  <c r="V96" i="10"/>
  <c r="MV184" i="8"/>
  <c r="MU186" i="8"/>
  <c r="MU185" i="8"/>
  <c r="AL1103" i="4"/>
  <c r="AU1625" i="4"/>
  <c r="AT1626" i="4"/>
  <c r="S1664" i="4"/>
  <c r="S1659" i="4"/>
  <c r="T1628" i="4"/>
  <c r="S1656" i="4"/>
  <c r="S1661" i="4"/>
  <c r="P10" i="10"/>
  <c r="P9" i="10"/>
  <c r="AC330" i="14"/>
  <c r="E168" i="2"/>
  <c r="E75" i="2"/>
  <c r="F74" i="2"/>
  <c r="AD326" i="14"/>
  <c r="BF644" i="4"/>
  <c r="AT642" i="4"/>
  <c r="BF647" i="4"/>
  <c r="BH641" i="4"/>
  <c r="AS649" i="4"/>
  <c r="AS652" i="4"/>
  <c r="AO1391" i="4"/>
  <c r="AD328" i="14"/>
  <c r="E121" i="2"/>
  <c r="S19" i="10"/>
  <c r="F29" i="2"/>
  <c r="AC324" i="14"/>
  <c r="AE322" i="14"/>
  <c r="AD321" i="14"/>
  <c r="AD324" i="14"/>
  <c r="AE320" i="14"/>
  <c r="BS622" i="4"/>
  <c r="S293" i="11"/>
  <c r="S69" i="12"/>
  <c r="H55" i="10"/>
  <c r="FX101" i="7"/>
  <c r="FW104" i="7"/>
  <c r="AP1436" i="4"/>
  <c r="AL1026" i="4"/>
  <c r="AN1360" i="4"/>
  <c r="X1519" i="4"/>
  <c r="W1509" i="4"/>
  <c r="U1487" i="4"/>
  <c r="U1523" i="4"/>
  <c r="AF1529" i="4"/>
  <c r="V1495" i="4"/>
  <c r="X1514" i="4"/>
  <c r="U1499" i="4"/>
  <c r="W1499" i="4"/>
  <c r="W1491" i="4"/>
  <c r="AH1551" i="4"/>
  <c r="AH1541" i="4"/>
  <c r="V1499" i="4"/>
  <c r="AB1504" i="4"/>
  <c r="AF1535" i="4"/>
  <c r="BD78" i="10"/>
  <c r="BC76" i="10"/>
  <c r="K79" i="10"/>
  <c r="Q61" i="10"/>
  <c r="W1473" i="4"/>
  <c r="AP1421" i="4"/>
  <c r="W1482" i="4"/>
  <c r="V1478" i="4"/>
  <c r="AO1360" i="4"/>
  <c r="AN1330" i="4"/>
  <c r="AO1315" i="4"/>
  <c r="AO1345" i="4"/>
  <c r="AN1315" i="4"/>
  <c r="AN1345" i="4"/>
  <c r="BF393" i="4"/>
  <c r="BG362" i="4"/>
  <c r="BG372" i="4"/>
  <c r="BG357" i="4"/>
  <c r="BF382" i="4"/>
  <c r="BF392" i="4"/>
  <c r="BG371" i="4"/>
  <c r="BG375" i="4"/>
  <c r="BG380" i="4"/>
  <c r="BG392" i="4"/>
  <c r="BM927" i="4"/>
  <c r="BI451" i="4"/>
  <c r="BI450" i="4"/>
  <c r="BU490" i="4"/>
  <c r="BU489" i="4"/>
  <c r="AJ339" i="4"/>
  <c r="HS164" i="7"/>
  <c r="HT164" i="7"/>
  <c r="HU164" i="7"/>
  <c r="HV164" i="7"/>
  <c r="HW164" i="7"/>
  <c r="HR164" i="7"/>
  <c r="FV99" i="7"/>
  <c r="FU106" i="7"/>
  <c r="BU503" i="4"/>
  <c r="BU464" i="4"/>
  <c r="AC397" i="4"/>
  <c r="Q268" i="11"/>
  <c r="Q267" i="11"/>
  <c r="Q266" i="11"/>
  <c r="AC398" i="4"/>
  <c r="Q285" i="11"/>
  <c r="AP25" i="10"/>
  <c r="AZ400" i="4"/>
  <c r="Q10" i="10"/>
  <c r="Q9" i="10"/>
  <c r="AE343" i="4"/>
  <c r="S11" i="12"/>
  <c r="S10" i="12"/>
  <c r="S9" i="12"/>
  <c r="T22" i="10"/>
  <c r="AD396" i="4"/>
  <c r="S23" i="10"/>
  <c r="R16" i="10"/>
  <c r="R14" i="10"/>
  <c r="BF510" i="4"/>
  <c r="AT271" i="11"/>
  <c r="AU30" i="10"/>
  <c r="BF511" i="4"/>
  <c r="BR514" i="4"/>
  <c r="BF272" i="11"/>
  <c r="BG33" i="10"/>
  <c r="BG31" i="10"/>
  <c r="BR515" i="4"/>
  <c r="AW29" i="10"/>
  <c r="BG509" i="4"/>
  <c r="AN26" i="10"/>
  <c r="AY401" i="4"/>
  <c r="AM269" i="11"/>
  <c r="AY402" i="4"/>
  <c r="R13" i="10"/>
  <c r="R11" i="10"/>
  <c r="BI32" i="10"/>
  <c r="BS513" i="4"/>
  <c r="BL369" i="4"/>
  <c r="BL379" i="4"/>
  <c r="AF325" i="4"/>
  <c r="AF330" i="4"/>
  <c r="AF342" i="4"/>
  <c r="AH327" i="4"/>
  <c r="AE342" i="4"/>
  <c r="AH311" i="4"/>
  <c r="BJ365" i="4"/>
  <c r="BJ377" i="4"/>
  <c r="AF307" i="4"/>
  <c r="AF318" i="4"/>
  <c r="AF321" i="4"/>
  <c r="BH364" i="4"/>
  <c r="BI363" i="4"/>
  <c r="BI376" i="4"/>
  <c r="AJ312" i="4"/>
  <c r="AJ313" i="4"/>
  <c r="BH376" i="4"/>
  <c r="BH380" i="4"/>
  <c r="BK367" i="4"/>
  <c r="BK388" i="4"/>
  <c r="AG336" i="4"/>
  <c r="AG326" i="4"/>
  <c r="BI377" i="4"/>
  <c r="BI366" i="4"/>
  <c r="AF317" i="4"/>
  <c r="AH308" i="4"/>
  <c r="AH309" i="4"/>
  <c r="AK314" i="4"/>
  <c r="AK329" i="4"/>
  <c r="AI310" i="4"/>
  <c r="AI311" i="4"/>
  <c r="AX26" i="11"/>
  <c r="V23" i="11"/>
  <c r="V22" i="11"/>
  <c r="V21" i="11"/>
  <c r="BK379" i="4"/>
  <c r="AH24" i="10"/>
  <c r="BI354" i="4"/>
  <c r="BM369" i="4"/>
  <c r="BM379" i="4"/>
  <c r="BI358" i="4"/>
  <c r="AH303" i="4"/>
  <c r="AI308" i="4"/>
  <c r="AI309" i="4"/>
  <c r="AH322" i="4"/>
  <c r="AH1728" i="4"/>
  <c r="AI1729" i="4"/>
  <c r="W52" i="12"/>
  <c r="AK131" i="4"/>
  <c r="AK115" i="4"/>
  <c r="AK99" i="4"/>
  <c r="JC72" i="8"/>
  <c r="LA81" i="8"/>
  <c r="LA86" i="8"/>
  <c r="LA82" i="8"/>
  <c r="SR74" i="8"/>
  <c r="SR84" i="8"/>
  <c r="UF75" i="8"/>
  <c r="UF85" i="8"/>
  <c r="SR73" i="8"/>
  <c r="SR83" i="8"/>
  <c r="FC63" i="8"/>
  <c r="FB64" i="8"/>
  <c r="FB65" i="8"/>
  <c r="BR35" i="8"/>
  <c r="BQ37" i="8"/>
  <c r="BQ36" i="8"/>
  <c r="HS2" i="7"/>
  <c r="HS140" i="7"/>
  <c r="HS150" i="7"/>
  <c r="HR38" i="7"/>
  <c r="DV23" i="7"/>
  <c r="S164" i="10"/>
  <c r="AP1391" i="4"/>
  <c r="F41" i="1"/>
  <c r="BM986" i="4"/>
  <c r="BL990" i="4"/>
  <c r="BM998" i="4"/>
  <c r="BM966" i="4"/>
  <c r="BL958" i="4"/>
  <c r="BM954" i="4"/>
  <c r="AP1406" i="4"/>
  <c r="BM894" i="4"/>
  <c r="BM906" i="4"/>
  <c r="BL898" i="4"/>
  <c r="IN18" i="8"/>
  <c r="R63" i="10"/>
  <c r="IM20" i="8"/>
  <c r="P274" i="11"/>
  <c r="IM19" i="8"/>
  <c r="P254" i="11"/>
  <c r="P253" i="11"/>
  <c r="BU47" i="7"/>
  <c r="BT50" i="7"/>
  <c r="BH385" i="4"/>
  <c r="BH390" i="4"/>
  <c r="AV12" i="12"/>
  <c r="BH362" i="4"/>
  <c r="BH371" i="4"/>
  <c r="BJ353" i="4"/>
  <c r="BP890" i="4"/>
  <c r="AG307" i="4"/>
  <c r="AG318" i="4"/>
  <c r="AG321" i="4"/>
  <c r="AG325" i="4"/>
  <c r="AG335" i="4"/>
  <c r="AG317" i="4"/>
  <c r="AI302" i="4"/>
  <c r="AN1375" i="4"/>
  <c r="BH638" i="4"/>
  <c r="BH637" i="4"/>
  <c r="AV639" i="4"/>
  <c r="BJ356" i="4"/>
  <c r="AX24" i="11"/>
  <c r="AI320" i="4"/>
  <c r="BK351" i="4"/>
  <c r="BK352" i="4"/>
  <c r="AJ300" i="4"/>
  <c r="AJ301" i="4"/>
  <c r="CT93" i="6"/>
  <c r="BU249" i="4"/>
  <c r="BV83" i="6"/>
  <c r="AW166" i="4"/>
  <c r="CT92" i="6"/>
  <c r="BU233" i="4"/>
  <c r="BV84" i="6"/>
  <c r="AX182" i="4"/>
  <c r="CT94" i="6"/>
  <c r="BU265" i="4"/>
  <c r="BV85" i="6"/>
  <c r="AW198" i="4"/>
  <c r="BI439" i="4"/>
  <c r="BM408" i="4"/>
  <c r="BL411" i="4"/>
  <c r="AL296" i="4"/>
  <c r="AK299" i="4"/>
  <c r="BI453" i="4"/>
  <c r="BL350" i="4"/>
  <c r="BM347" i="4"/>
  <c r="BM434" i="4"/>
  <c r="BM424" i="4"/>
  <c r="BM445" i="4"/>
  <c r="BV463" i="4"/>
  <c r="BJ27" i="11"/>
  <c r="M18" i="2"/>
  <c r="BU492" i="4"/>
  <c r="BU506" i="4"/>
  <c r="BU505" i="4"/>
  <c r="BJ418" i="4"/>
  <c r="BJ428" i="4"/>
  <c r="BJ453" i="4"/>
  <c r="BJ442" i="4"/>
  <c r="BJ448" i="4"/>
  <c r="AX14" i="12"/>
  <c r="AX13" i="12"/>
  <c r="BJ431" i="4"/>
  <c r="BJ437" i="4"/>
  <c r="BJ427" i="4"/>
  <c r="BN446" i="4"/>
  <c r="BN435" i="4"/>
  <c r="BO425" i="4"/>
  <c r="BK413" i="4"/>
  <c r="BK414" i="4"/>
  <c r="BN423" i="4"/>
  <c r="BM421" i="4"/>
  <c r="BK417" i="4"/>
  <c r="BL419" i="4"/>
  <c r="BV468" i="4"/>
  <c r="BV477" i="4"/>
  <c r="BW477" i="4"/>
  <c r="BV481" i="4"/>
  <c r="BV495" i="4"/>
  <c r="BW467" i="4"/>
  <c r="BL422" i="4"/>
  <c r="BL444" i="4"/>
  <c r="BL433" i="4"/>
  <c r="BK432" i="4"/>
  <c r="BK420" i="4"/>
  <c r="BK443" i="4"/>
  <c r="I57" i="10"/>
  <c r="I55" i="10"/>
  <c r="I53" i="10"/>
  <c r="CR74" i="7"/>
  <c r="AQ2" i="7"/>
  <c r="AR38" i="7"/>
  <c r="AT52" i="7"/>
  <c r="AU52" i="7"/>
  <c r="AV52" i="7"/>
  <c r="AW52" i="7"/>
  <c r="AX52" i="7"/>
  <c r="AY52" i="7"/>
  <c r="BM640" i="4"/>
  <c r="K15" i="2"/>
  <c r="L35" i="2"/>
  <c r="F28" i="2"/>
  <c r="W96" i="10"/>
  <c r="MW184" i="8"/>
  <c r="MV186" i="8"/>
  <c r="MV185" i="8"/>
  <c r="S1657" i="4"/>
  <c r="S1658" i="4"/>
  <c r="T1630" i="4"/>
  <c r="AV1626" i="4"/>
  <c r="AV1625" i="4"/>
  <c r="AU1626" i="4"/>
  <c r="AD330" i="14"/>
  <c r="BI641" i="4"/>
  <c r="AT652" i="4"/>
  <c r="BG647" i="4"/>
  <c r="AT649" i="4"/>
  <c r="AU642" i="4"/>
  <c r="BG644" i="4"/>
  <c r="E180" i="2"/>
  <c r="J127" i="2"/>
  <c r="AT270" i="11"/>
  <c r="S21" i="10"/>
  <c r="S20" i="10"/>
  <c r="S17" i="10"/>
  <c r="AU28" i="10"/>
  <c r="AU27" i="10"/>
  <c r="AE327" i="14"/>
  <c r="AE326" i="14"/>
  <c r="AE328" i="14"/>
  <c r="AX25" i="11"/>
  <c r="K17" i="2"/>
  <c r="AF322" i="14"/>
  <c r="AE321" i="14"/>
  <c r="AE324" i="14"/>
  <c r="T293" i="11"/>
  <c r="T69" i="12"/>
  <c r="U293" i="11"/>
  <c r="U69" i="12"/>
  <c r="H53" i="10"/>
  <c r="FY101" i="7"/>
  <c r="FX104" i="7"/>
  <c r="AQ1345" i="4"/>
  <c r="AO1330" i="4"/>
  <c r="W1478" i="4"/>
  <c r="AC1504" i="4"/>
  <c r="X1509" i="4"/>
  <c r="F45" i="2"/>
  <c r="AI1541" i="4"/>
  <c r="Y1519" i="4"/>
  <c r="AI1551" i="4"/>
  <c r="AQ1391" i="4"/>
  <c r="X1473" i="4"/>
  <c r="X1491" i="4"/>
  <c r="V1487" i="4"/>
  <c r="Y1514" i="4"/>
  <c r="V1523" i="4"/>
  <c r="E62" i="2"/>
  <c r="AG1529" i="4"/>
  <c r="E57" i="2"/>
  <c r="AG1535" i="4"/>
  <c r="BE78" i="10"/>
  <c r="BD76" i="10"/>
  <c r="R61" i="10"/>
  <c r="L79" i="10"/>
  <c r="AQ1436" i="4"/>
  <c r="AP1345" i="4"/>
  <c r="AP1360" i="4"/>
  <c r="AP1330" i="4"/>
  <c r="BH372" i="4"/>
  <c r="BH357" i="4"/>
  <c r="R10" i="10"/>
  <c r="R9" i="10"/>
  <c r="BJ366" i="4"/>
  <c r="BL389" i="4"/>
  <c r="BG393" i="4"/>
  <c r="AJ328" i="4"/>
  <c r="AM1026" i="4"/>
  <c r="T19" i="10"/>
  <c r="T17" i="10"/>
  <c r="BN927" i="4"/>
  <c r="AD397" i="4"/>
  <c r="R268" i="11"/>
  <c r="AD398" i="4"/>
  <c r="R285" i="11"/>
  <c r="AH326" i="4"/>
  <c r="BJ450" i="4"/>
  <c r="BJ451" i="4"/>
  <c r="FW99" i="7"/>
  <c r="AJ310" i="4"/>
  <c r="AJ311" i="4"/>
  <c r="BG382" i="4"/>
  <c r="BS514" i="4"/>
  <c r="BG272" i="11"/>
  <c r="BH33" i="10"/>
  <c r="BH31" i="10"/>
  <c r="BS515" i="4"/>
  <c r="AO26" i="10"/>
  <c r="AZ401" i="4"/>
  <c r="AN269" i="11"/>
  <c r="AZ402" i="4"/>
  <c r="BJ32" i="10"/>
  <c r="BT513" i="4"/>
  <c r="AV30" i="10"/>
  <c r="AV28" i="10"/>
  <c r="AV27" i="10"/>
  <c r="BG510" i="4"/>
  <c r="AU271" i="11"/>
  <c r="AU270" i="11"/>
  <c r="BG511" i="4"/>
  <c r="U22" i="10"/>
  <c r="AE396" i="4"/>
  <c r="T23" i="10"/>
  <c r="T21" i="10"/>
  <c r="T20" i="10"/>
  <c r="AQ25" i="10"/>
  <c r="BA400" i="4"/>
  <c r="AX29" i="10"/>
  <c r="BH509" i="4"/>
  <c r="S13" i="10"/>
  <c r="S16" i="10"/>
  <c r="AF343" i="4"/>
  <c r="BI361" i="4"/>
  <c r="BI371" i="4"/>
  <c r="AK339" i="4"/>
  <c r="AF332" i="4"/>
  <c r="BJ363" i="4"/>
  <c r="BJ376" i="4"/>
  <c r="BJ387" i="4"/>
  <c r="BI364" i="4"/>
  <c r="BL367" i="4"/>
  <c r="BL388" i="4"/>
  <c r="BK378" i="4"/>
  <c r="F122" i="2"/>
  <c r="AG340" i="4"/>
  <c r="U11" i="12"/>
  <c r="U10" i="12"/>
  <c r="U9" i="12"/>
  <c r="AJ338" i="4"/>
  <c r="BI386" i="4"/>
  <c r="BK365" i="4"/>
  <c r="BK387" i="4"/>
  <c r="BK368" i="4"/>
  <c r="AH336" i="4"/>
  <c r="AG330" i="4"/>
  <c r="AG332" i="4"/>
  <c r="AI327" i="4"/>
  <c r="AI337" i="4"/>
  <c r="AY26" i="11"/>
  <c r="W23" i="11"/>
  <c r="W22" i="11"/>
  <c r="W21" i="11"/>
  <c r="AK312" i="4"/>
  <c r="AK328" i="4"/>
  <c r="AH306" i="4"/>
  <c r="AH317" i="4"/>
  <c r="AL314" i="4"/>
  <c r="AL339" i="4"/>
  <c r="BJ354" i="4"/>
  <c r="BL365" i="4"/>
  <c r="BL387" i="4"/>
  <c r="BJ358" i="4"/>
  <c r="AI24" i="10"/>
  <c r="BW463" i="4"/>
  <c r="BK27" i="11"/>
  <c r="E25" i="1"/>
  <c r="AL131" i="4"/>
  <c r="AL99" i="4"/>
  <c r="AL115" i="4"/>
  <c r="F58" i="1"/>
  <c r="F68" i="1"/>
  <c r="JD72" i="8"/>
  <c r="F63" i="1"/>
  <c r="AI303" i="4"/>
  <c r="AM314" i="4"/>
  <c r="AI322" i="4"/>
  <c r="AI1728" i="4"/>
  <c r="AJ1729" i="4"/>
  <c r="X52" i="12"/>
  <c r="F51" i="1"/>
  <c r="LB81" i="8"/>
  <c r="LB86" i="8"/>
  <c r="LB82" i="8"/>
  <c r="UG75" i="8"/>
  <c r="UG85" i="8"/>
  <c r="SS73" i="8"/>
  <c r="SS83" i="8"/>
  <c r="SS74" i="8"/>
  <c r="SS84" i="8"/>
  <c r="FD63" i="8"/>
  <c r="FC64" i="8"/>
  <c r="FC65" i="8"/>
  <c r="BS35" i="8"/>
  <c r="BR37" i="8"/>
  <c r="BR36" i="8"/>
  <c r="HT2" i="7"/>
  <c r="HT140" i="7"/>
  <c r="HT150" i="7"/>
  <c r="HS38" i="7"/>
  <c r="DW23" i="7"/>
  <c r="T164" i="10"/>
  <c r="BT622" i="4"/>
  <c r="J11" i="1"/>
  <c r="BN954" i="4"/>
  <c r="BN966" i="4"/>
  <c r="BM990" i="4"/>
  <c r="BM958" i="4"/>
  <c r="BN998" i="4"/>
  <c r="BN986" i="4"/>
  <c r="BM898" i="4"/>
  <c r="BN906" i="4"/>
  <c r="BN894" i="4"/>
  <c r="IO18" i="8"/>
  <c r="S63" i="10"/>
  <c r="IN20" i="8"/>
  <c r="Q274" i="11"/>
  <c r="IN19" i="8"/>
  <c r="Q254" i="11"/>
  <c r="Q253" i="11"/>
  <c r="BV47" i="7"/>
  <c r="BU50" i="7"/>
  <c r="AM1065" i="4"/>
  <c r="BH393" i="4"/>
  <c r="BM389" i="4"/>
  <c r="BH392" i="4"/>
  <c r="BH382" i="4"/>
  <c r="BK353" i="4"/>
  <c r="BQ890" i="4"/>
  <c r="AI326" i="4"/>
  <c r="AI336" i="4"/>
  <c r="AJ302" i="4"/>
  <c r="AO1375" i="4"/>
  <c r="BK356" i="4"/>
  <c r="AY24" i="11"/>
  <c r="AW639" i="4"/>
  <c r="BI638" i="4"/>
  <c r="BI637" i="4"/>
  <c r="AJ320" i="4"/>
  <c r="BL351" i="4"/>
  <c r="BL352" i="4"/>
  <c r="AK300" i="4"/>
  <c r="AK301" i="4"/>
  <c r="BW83" i="6"/>
  <c r="AX166" i="4"/>
  <c r="BW85" i="6"/>
  <c r="AX198" i="4"/>
  <c r="BW84" i="6"/>
  <c r="AY182" i="4"/>
  <c r="CU92" i="6"/>
  <c r="CU94" i="6"/>
  <c r="CU93" i="6"/>
  <c r="BN424" i="4"/>
  <c r="BN434" i="4"/>
  <c r="BN445" i="4"/>
  <c r="BP425" i="4"/>
  <c r="BL417" i="4"/>
  <c r="BO423" i="4"/>
  <c r="BM419" i="4"/>
  <c r="BL413" i="4"/>
  <c r="BL414" i="4"/>
  <c r="BN421" i="4"/>
  <c r="BL420" i="4"/>
  <c r="BL443" i="4"/>
  <c r="BL432" i="4"/>
  <c r="BV478" i="4"/>
  <c r="BV464" i="4"/>
  <c r="BW464" i="4"/>
  <c r="BW468" i="4"/>
  <c r="BV501" i="4"/>
  <c r="BW495" i="4"/>
  <c r="BJ439" i="4"/>
  <c r="BN408" i="4"/>
  <c r="BM411" i="4"/>
  <c r="BV487" i="4"/>
  <c r="BW481" i="4"/>
  <c r="BK418" i="4"/>
  <c r="BK428" i="4"/>
  <c r="BK442" i="4"/>
  <c r="BK448" i="4"/>
  <c r="AY14" i="12"/>
  <c r="AY13" i="12"/>
  <c r="BK431" i="4"/>
  <c r="BK437" i="4"/>
  <c r="BK427" i="4"/>
  <c r="BO446" i="4"/>
  <c r="BO435" i="4"/>
  <c r="BN347" i="4"/>
  <c r="BM350" i="4"/>
  <c r="BM444" i="4"/>
  <c r="BM422" i="4"/>
  <c r="BM433" i="4"/>
  <c r="AL299" i="4"/>
  <c r="E29" i="1"/>
  <c r="AM296" i="4"/>
  <c r="J57" i="10"/>
  <c r="AP2" i="7"/>
  <c r="AQ38" i="7"/>
  <c r="CS74" i="7"/>
  <c r="BN640" i="4"/>
  <c r="FV106" i="7"/>
  <c r="X96" i="10"/>
  <c r="AW1626" i="4"/>
  <c r="MX184" i="8"/>
  <c r="MW186" i="8"/>
  <c r="MW185" i="8"/>
  <c r="G71" i="2"/>
  <c r="AV642" i="4"/>
  <c r="BH647" i="4"/>
  <c r="BJ641" i="4"/>
  <c r="AU649" i="4"/>
  <c r="BH644" i="4"/>
  <c r="AU652" i="4"/>
  <c r="AJ327" i="4"/>
  <c r="F120" i="2"/>
  <c r="F124" i="2"/>
  <c r="R267" i="11"/>
  <c r="R266" i="11"/>
  <c r="S14" i="10"/>
  <c r="S11" i="10"/>
  <c r="G10" i="2"/>
  <c r="AE330" i="14"/>
  <c r="AY25" i="11"/>
  <c r="AG320" i="14"/>
  <c r="BU622" i="4"/>
  <c r="K57" i="10"/>
  <c r="J55" i="10"/>
  <c r="J53" i="10"/>
  <c r="FZ101" i="7"/>
  <c r="FY104" i="7"/>
  <c r="AQ1330" i="4"/>
  <c r="AR1436" i="4"/>
  <c r="AR1421" i="4"/>
  <c r="Z1514" i="4"/>
  <c r="AR1406" i="4"/>
  <c r="AM1103" i="4"/>
  <c r="X1499" i="4"/>
  <c r="W1523" i="4"/>
  <c r="S1463" i="4"/>
  <c r="Y1491" i="4"/>
  <c r="X1495" i="4"/>
  <c r="AJ1551" i="4"/>
  <c r="X1478" i="4"/>
  <c r="W1487" i="4"/>
  <c r="AH1529" i="4"/>
  <c r="Y1509" i="4"/>
  <c r="AD1504" i="4"/>
  <c r="W1495" i="4"/>
  <c r="Z1519" i="4"/>
  <c r="AJ1541" i="4"/>
  <c r="AH1535" i="4"/>
  <c r="BF78" i="10"/>
  <c r="BE76" i="10"/>
  <c r="M79" i="10"/>
  <c r="S61" i="10"/>
  <c r="Y1482" i="4"/>
  <c r="AP1315" i="4"/>
  <c r="AQ1406" i="4"/>
  <c r="AQ1360" i="4"/>
  <c r="AQ1421" i="4"/>
  <c r="AQ1315" i="4"/>
  <c r="AJ337" i="4"/>
  <c r="BO927" i="4"/>
  <c r="BI362" i="4"/>
  <c r="BI372" i="4"/>
  <c r="BI357" i="4"/>
  <c r="AE397" i="4"/>
  <c r="S268" i="11"/>
  <c r="S267" i="11"/>
  <c r="S266" i="11"/>
  <c r="AK310" i="4"/>
  <c r="AK327" i="4"/>
  <c r="AE398" i="4"/>
  <c r="S285" i="11"/>
  <c r="BK450" i="4"/>
  <c r="BK451" i="4"/>
  <c r="BV490" i="4"/>
  <c r="BW490" i="4"/>
  <c r="BV489" i="4"/>
  <c r="BW489" i="4"/>
  <c r="FX99" i="7"/>
  <c r="FW106" i="7"/>
  <c r="BK366" i="4"/>
  <c r="AK313" i="4"/>
  <c r="BK363" i="4"/>
  <c r="BK386" i="4"/>
  <c r="AR25" i="10"/>
  <c r="BB400" i="4"/>
  <c r="T13" i="10"/>
  <c r="T11" i="10"/>
  <c r="T16" i="10"/>
  <c r="T14" i="10"/>
  <c r="T10" i="10"/>
  <c r="T9" i="10"/>
  <c r="BH510" i="4"/>
  <c r="AV271" i="11"/>
  <c r="AV270" i="11"/>
  <c r="AW30" i="10"/>
  <c r="AW28" i="10"/>
  <c r="AW27" i="10"/>
  <c r="BH511" i="4"/>
  <c r="BW501" i="4"/>
  <c r="BJ15" i="12"/>
  <c r="BK15" i="12"/>
  <c r="AY29" i="10"/>
  <c r="BI509" i="4"/>
  <c r="V22" i="10"/>
  <c r="AF396" i="4"/>
  <c r="U23" i="10"/>
  <c r="U21" i="10"/>
  <c r="U20" i="10"/>
  <c r="BI33" i="10"/>
  <c r="BT515" i="4"/>
  <c r="BT514" i="4"/>
  <c r="BH272" i="11"/>
  <c r="L128" i="2"/>
  <c r="AP26" i="10"/>
  <c r="BA401" i="4"/>
  <c r="AO269" i="11"/>
  <c r="BA402" i="4"/>
  <c r="BK32" i="10"/>
  <c r="BU513" i="4"/>
  <c r="BK377" i="4"/>
  <c r="BI375" i="4"/>
  <c r="BI380" i="4"/>
  <c r="BI382" i="4"/>
  <c r="U19" i="10"/>
  <c r="U17" i="10"/>
  <c r="BI385" i="4"/>
  <c r="BI390" i="4"/>
  <c r="AW12" i="12"/>
  <c r="BJ386" i="4"/>
  <c r="BJ364" i="4"/>
  <c r="BL378" i="4"/>
  <c r="BL368" i="4"/>
  <c r="AG343" i="4"/>
  <c r="AG342" i="4"/>
  <c r="V19" i="10"/>
  <c r="AL329" i="4"/>
  <c r="AI306" i="4"/>
  <c r="AI325" i="4"/>
  <c r="AI330" i="4"/>
  <c r="BM367" i="4"/>
  <c r="BM368" i="4"/>
  <c r="AJ308" i="4"/>
  <c r="AJ336" i="4"/>
  <c r="BJ361" i="4"/>
  <c r="BJ371" i="4"/>
  <c r="AK338" i="4"/>
  <c r="AL312" i="4"/>
  <c r="AL313" i="4"/>
  <c r="BN369" i="4"/>
  <c r="BN389" i="4"/>
  <c r="AH335" i="4"/>
  <c r="AH340" i="4"/>
  <c r="V11" i="12"/>
  <c r="V10" i="12"/>
  <c r="V9" i="12"/>
  <c r="AZ26" i="11"/>
  <c r="AZ25" i="11"/>
  <c r="X23" i="11"/>
  <c r="X22" i="11"/>
  <c r="X21" i="11"/>
  <c r="AH307" i="4"/>
  <c r="AH318" i="4"/>
  <c r="AH321" i="4"/>
  <c r="AH325" i="4"/>
  <c r="AH330" i="4"/>
  <c r="AH332" i="4"/>
  <c r="BK354" i="4"/>
  <c r="BN367" i="4"/>
  <c r="BN388" i="4"/>
  <c r="BK358" i="4"/>
  <c r="AJ24" i="10"/>
  <c r="BV265" i="4"/>
  <c r="BW265" i="4"/>
  <c r="BW219" i="4"/>
  <c r="AM99" i="4"/>
  <c r="AM115" i="4"/>
  <c r="AM131" i="4"/>
  <c r="BV249" i="4"/>
  <c r="BW249" i="4"/>
  <c r="BW218" i="4"/>
  <c r="BV233" i="4"/>
  <c r="BW233" i="4"/>
  <c r="BW217" i="4"/>
  <c r="JE72" i="8"/>
  <c r="AJ303" i="4"/>
  <c r="AK308" i="4"/>
  <c r="AK326" i="4"/>
  <c r="AJ322" i="4"/>
  <c r="AJ1728" i="4"/>
  <c r="AK1729" i="4"/>
  <c r="Y52" i="12"/>
  <c r="LC81" i="8"/>
  <c r="LC86" i="8"/>
  <c r="LC82" i="8"/>
  <c r="ST73" i="8"/>
  <c r="ST83" i="8"/>
  <c r="ST74" i="8"/>
  <c r="ST84" i="8"/>
  <c r="UH75" i="8"/>
  <c r="UH85" i="8"/>
  <c r="FE63" i="8"/>
  <c r="FD64" i="8"/>
  <c r="FD65" i="8"/>
  <c r="BT35" i="8"/>
  <c r="BS37" i="8"/>
  <c r="BS36" i="8"/>
  <c r="HU2" i="7"/>
  <c r="HU140" i="7"/>
  <c r="HU150" i="7"/>
  <c r="HT38" i="7"/>
  <c r="DX23" i="7"/>
  <c r="U164" i="10"/>
  <c r="AR1391" i="4"/>
  <c r="BO986" i="4"/>
  <c r="BN958" i="4"/>
  <c r="BN990" i="4"/>
  <c r="BO954" i="4"/>
  <c r="BO998" i="4"/>
  <c r="BO966" i="4"/>
  <c r="BO906" i="4"/>
  <c r="BN898" i="4"/>
  <c r="BO894" i="4"/>
  <c r="IP18" i="8"/>
  <c r="T63" i="10"/>
  <c r="IO19" i="8"/>
  <c r="R254" i="11"/>
  <c r="R253" i="11"/>
  <c r="IO20" i="8"/>
  <c r="R274" i="11"/>
  <c r="BW47" i="7"/>
  <c r="CC45" i="7"/>
  <c r="BV50" i="7"/>
  <c r="AN1103" i="4"/>
  <c r="BL366" i="4"/>
  <c r="BL377" i="4"/>
  <c r="BL353" i="4"/>
  <c r="BR890" i="4"/>
  <c r="AK320" i="4"/>
  <c r="AK302" i="4"/>
  <c r="AM339" i="4"/>
  <c r="AM329" i="4"/>
  <c r="AR1330" i="4"/>
  <c r="AX639" i="4"/>
  <c r="BJ638" i="4"/>
  <c r="BJ637" i="4"/>
  <c r="BL356" i="4"/>
  <c r="AZ24" i="11"/>
  <c r="BM351" i="4"/>
  <c r="BM352" i="4"/>
  <c r="AL300" i="4"/>
  <c r="AL301" i="4"/>
  <c r="BX84" i="6"/>
  <c r="AZ182" i="4"/>
  <c r="BX83" i="6"/>
  <c r="AY166" i="4"/>
  <c r="BX85" i="6"/>
  <c r="AY198" i="4"/>
  <c r="BO424" i="4"/>
  <c r="BO445" i="4"/>
  <c r="BO434" i="4"/>
  <c r="BO347" i="4"/>
  <c r="BN350" i="4"/>
  <c r="BK439" i="4"/>
  <c r="BV492" i="4"/>
  <c r="BW492" i="4"/>
  <c r="BV505" i="4"/>
  <c r="BW505" i="4"/>
  <c r="BV506" i="4"/>
  <c r="BW506" i="4"/>
  <c r="BW487" i="4"/>
  <c r="BM417" i="4"/>
  <c r="BQ425" i="4"/>
  <c r="BP423" i="4"/>
  <c r="BN419" i="4"/>
  <c r="BO421" i="4"/>
  <c r="BM413" i="4"/>
  <c r="BM414" i="4"/>
  <c r="BN433" i="4"/>
  <c r="BN444" i="4"/>
  <c r="BN422" i="4"/>
  <c r="BL431" i="4"/>
  <c r="BL437" i="4"/>
  <c r="BL442" i="4"/>
  <c r="BL448" i="4"/>
  <c r="AZ14" i="12"/>
  <c r="AZ13" i="12"/>
  <c r="BL418" i="4"/>
  <c r="BL428" i="4"/>
  <c r="BL453" i="4"/>
  <c r="BL427" i="4"/>
  <c r="BK453" i="4"/>
  <c r="BV503" i="4"/>
  <c r="BW503" i="4"/>
  <c r="BW478" i="4"/>
  <c r="BM420" i="4"/>
  <c r="BM443" i="4"/>
  <c r="BM432" i="4"/>
  <c r="AN296" i="4"/>
  <c r="AM299" i="4"/>
  <c r="BO408" i="4"/>
  <c r="BN411" i="4"/>
  <c r="BP446" i="4"/>
  <c r="BP435" i="4"/>
  <c r="H26" i="1"/>
  <c r="AM88" i="4"/>
  <c r="AN88" i="4"/>
  <c r="AO88" i="4"/>
  <c r="AP88" i="4"/>
  <c r="AQ88" i="4"/>
  <c r="AR88" i="4"/>
  <c r="AS88" i="4"/>
  <c r="AT88" i="4"/>
  <c r="AU88" i="4"/>
  <c r="AV88" i="4"/>
  <c r="AW88" i="4"/>
  <c r="AX88" i="4"/>
  <c r="AP38" i="7"/>
  <c r="AO2" i="7"/>
  <c r="CT74" i="7"/>
  <c r="CY72" i="7"/>
  <c r="BO640" i="4"/>
  <c r="BK15" i="13"/>
  <c r="K34" i="2"/>
  <c r="AW1625" i="4"/>
  <c r="L12" i="2"/>
  <c r="AX1626" i="4"/>
  <c r="Y96" i="10"/>
  <c r="MY184" i="8"/>
  <c r="MX186" i="8"/>
  <c r="MX185" i="8"/>
  <c r="G74" i="2"/>
  <c r="E56" i="2"/>
  <c r="E52" i="2"/>
  <c r="BK641" i="4"/>
  <c r="BI647" i="4"/>
  <c r="AV649" i="4"/>
  <c r="AV652" i="4"/>
  <c r="AW642" i="4"/>
  <c r="BI644" i="4"/>
  <c r="AF326" i="14"/>
  <c r="BI31" i="10"/>
  <c r="S10" i="10"/>
  <c r="S9" i="10"/>
  <c r="AG326" i="14"/>
  <c r="AG328" i="14"/>
  <c r="AG327" i="14"/>
  <c r="BV513" i="4"/>
  <c r="BV515" i="4"/>
  <c r="M35" i="2"/>
  <c r="AG321" i="14"/>
  <c r="AH322" i="14"/>
  <c r="AF320" i="14"/>
  <c r="V293" i="11"/>
  <c r="V69" i="12"/>
  <c r="BW220" i="4"/>
  <c r="G10" i="1"/>
  <c r="L57" i="10"/>
  <c r="K55" i="10"/>
  <c r="K53" i="10"/>
  <c r="GA101" i="7"/>
  <c r="GB101" i="7"/>
  <c r="FZ104" i="7"/>
  <c r="AK337" i="4"/>
  <c r="AS1421" i="4"/>
  <c r="AA1514" i="4"/>
  <c r="X1482" i="4"/>
  <c r="AE1504" i="4"/>
  <c r="X1523" i="4"/>
  <c r="AK1551" i="4"/>
  <c r="AK1541" i="4"/>
  <c r="Y1499" i="4"/>
  <c r="Z1509" i="4"/>
  <c r="AA1519" i="4"/>
  <c r="AI1535" i="4"/>
  <c r="G58" i="2"/>
  <c r="Y1495" i="4"/>
  <c r="Z1491" i="4"/>
  <c r="X1487" i="4"/>
  <c r="AI1529" i="4"/>
  <c r="BG78" i="10"/>
  <c r="BF76" i="10"/>
  <c r="T61" i="10"/>
  <c r="N79" i="10"/>
  <c r="E61" i="2"/>
  <c r="AK311" i="4"/>
  <c r="Y1478" i="4"/>
  <c r="AS1391" i="4"/>
  <c r="AS1436" i="4"/>
  <c r="Y1473" i="4"/>
  <c r="Z1473" i="4"/>
  <c r="Z1482" i="4"/>
  <c r="AR1360" i="4"/>
  <c r="AO1026" i="4"/>
  <c r="AR1345" i="4"/>
  <c r="AS1345" i="4"/>
  <c r="AR1315" i="4"/>
  <c r="AN1026" i="4"/>
  <c r="BM378" i="4"/>
  <c r="BP927" i="4"/>
  <c r="BL451" i="4"/>
  <c r="BL450" i="4"/>
  <c r="FY99" i="7"/>
  <c r="BL32" i="10"/>
  <c r="AF397" i="4"/>
  <c r="T268" i="11"/>
  <c r="T267" i="11"/>
  <c r="T266" i="11"/>
  <c r="AF398" i="4"/>
  <c r="T285" i="11"/>
  <c r="BK376" i="4"/>
  <c r="BK364" i="4"/>
  <c r="BJ362" i="4"/>
  <c r="BJ372" i="4"/>
  <c r="BJ357" i="4"/>
  <c r="BI393" i="4"/>
  <c r="BI392" i="4"/>
  <c r="BK361" i="4"/>
  <c r="BK385" i="4"/>
  <c r="BK390" i="4"/>
  <c r="AY12" i="12"/>
  <c r="W22" i="10"/>
  <c r="AG396" i="4"/>
  <c r="V23" i="10"/>
  <c r="V21" i="10"/>
  <c r="V20" i="10"/>
  <c r="BJ33" i="10"/>
  <c r="BJ31" i="10"/>
  <c r="BU515" i="4"/>
  <c r="BU514" i="4"/>
  <c r="BI272" i="11"/>
  <c r="BI510" i="4"/>
  <c r="AW271" i="11"/>
  <c r="AW270" i="11"/>
  <c r="BI511" i="4"/>
  <c r="AX30" i="10"/>
  <c r="AX28" i="10"/>
  <c r="AX27" i="10"/>
  <c r="U16" i="10"/>
  <c r="U14" i="10"/>
  <c r="AQ26" i="10"/>
  <c r="BB402" i="4"/>
  <c r="BB401" i="4"/>
  <c r="AP269" i="11"/>
  <c r="AZ29" i="10"/>
  <c r="BJ509" i="4"/>
  <c r="AS25" i="10"/>
  <c r="BC400" i="4"/>
  <c r="U13" i="10"/>
  <c r="U11" i="10"/>
  <c r="AI317" i="4"/>
  <c r="AI332" i="4"/>
  <c r="AL338" i="4"/>
  <c r="AL328" i="4"/>
  <c r="AJ309" i="4"/>
  <c r="BM388" i="4"/>
  <c r="F75" i="1"/>
  <c r="AI335" i="4"/>
  <c r="AI340" i="4"/>
  <c r="AM312" i="4"/>
  <c r="AM313" i="4"/>
  <c r="AI307" i="4"/>
  <c r="AI318" i="4"/>
  <c r="AI321" i="4"/>
  <c r="AH342" i="4"/>
  <c r="V17" i="10"/>
  <c r="AH343" i="4"/>
  <c r="BN379" i="4"/>
  <c r="BO369" i="4"/>
  <c r="BO389" i="4"/>
  <c r="BM365" i="4"/>
  <c r="BM366" i="4"/>
  <c r="BJ385" i="4"/>
  <c r="BJ390" i="4"/>
  <c r="AX12" i="12"/>
  <c r="BL363" i="4"/>
  <c r="BL386" i="4"/>
  <c r="AJ326" i="4"/>
  <c r="BJ375" i="4"/>
  <c r="BJ380" i="4"/>
  <c r="BJ382" i="4"/>
  <c r="AJ306" i="4"/>
  <c r="AJ325" i="4"/>
  <c r="AL310" i="4"/>
  <c r="AL337" i="4"/>
  <c r="Y23" i="11"/>
  <c r="Y22" i="11"/>
  <c r="Y21" i="11"/>
  <c r="BA26" i="11"/>
  <c r="BA25" i="11"/>
  <c r="AN314" i="4"/>
  <c r="AN339" i="4"/>
  <c r="AK24" i="10"/>
  <c r="BL354" i="4"/>
  <c r="BP369" i="4"/>
  <c r="BP379" i="4"/>
  <c r="BL358" i="4"/>
  <c r="AN131" i="4"/>
  <c r="AN115" i="4"/>
  <c r="AN99" i="4"/>
  <c r="JF72" i="8"/>
  <c r="AK303" i="4"/>
  <c r="AM310" i="4"/>
  <c r="AK322" i="4"/>
  <c r="AK1728" i="4"/>
  <c r="AL1729" i="4"/>
  <c r="Z52" i="12"/>
  <c r="F79" i="1"/>
  <c r="F78" i="1"/>
  <c r="F77" i="1"/>
  <c r="LD81" i="8"/>
  <c r="LD86" i="8"/>
  <c r="LD82" i="8"/>
  <c r="SU74" i="8"/>
  <c r="SU84" i="8"/>
  <c r="UI75" i="8"/>
  <c r="UI85" i="8"/>
  <c r="SU73" i="8"/>
  <c r="SU83" i="8"/>
  <c r="FF63" i="8"/>
  <c r="FE65" i="8"/>
  <c r="FE64" i="8"/>
  <c r="BU35" i="8"/>
  <c r="BT37" i="8"/>
  <c r="BT36" i="8"/>
  <c r="HV2" i="7"/>
  <c r="HV140" i="7"/>
  <c r="HV150" i="7"/>
  <c r="HU38" i="7"/>
  <c r="DY23" i="7"/>
  <c r="V164" i="10"/>
  <c r="BV622" i="4"/>
  <c r="BW622" i="4"/>
  <c r="K11" i="1"/>
  <c r="BP966" i="4"/>
  <c r="BP954" i="4"/>
  <c r="BO958" i="4"/>
  <c r="BP998" i="4"/>
  <c r="BO990" i="4"/>
  <c r="BP986" i="4"/>
  <c r="BP906" i="4"/>
  <c r="BP894" i="4"/>
  <c r="BO898" i="4"/>
  <c r="IQ18" i="8"/>
  <c r="U63" i="10"/>
  <c r="IP20" i="8"/>
  <c r="S274" i="11"/>
  <c r="IP19" i="8"/>
  <c r="S254" i="11"/>
  <c r="S253" i="11"/>
  <c r="BX47" i="7"/>
  <c r="BW50" i="7"/>
  <c r="AN1065" i="4"/>
  <c r="BM353" i="4"/>
  <c r="BN368" i="4"/>
  <c r="BN378" i="4"/>
  <c r="BS890" i="4"/>
  <c r="AL302" i="4"/>
  <c r="AK309" i="4"/>
  <c r="AK336" i="4"/>
  <c r="AP1375" i="4"/>
  <c r="AY639" i="4"/>
  <c r="BK638" i="4"/>
  <c r="BK637" i="4"/>
  <c r="BM356" i="4"/>
  <c r="BA24" i="11"/>
  <c r="BW583" i="4"/>
  <c r="AL320" i="4"/>
  <c r="AM300" i="4"/>
  <c r="AM301" i="4"/>
  <c r="BN351" i="4"/>
  <c r="BN352" i="4"/>
  <c r="BY83" i="6"/>
  <c r="AZ166" i="4"/>
  <c r="BY85" i="6"/>
  <c r="AZ198" i="4"/>
  <c r="BY84" i="6"/>
  <c r="BA182" i="4"/>
  <c r="BL439" i="4"/>
  <c r="BP408" i="4"/>
  <c r="BO411" i="4"/>
  <c r="BQ446" i="4"/>
  <c r="BQ435" i="4"/>
  <c r="BN443" i="4"/>
  <c r="BN420" i="4"/>
  <c r="BN432" i="4"/>
  <c r="BO433" i="4"/>
  <c r="BO422" i="4"/>
  <c r="BO444" i="4"/>
  <c r="BM418" i="4"/>
  <c r="BM428" i="4"/>
  <c r="BM453" i="4"/>
  <c r="BM442" i="4"/>
  <c r="BM448" i="4"/>
  <c r="BA14" i="12"/>
  <c r="BA13" i="12"/>
  <c r="BM431" i="4"/>
  <c r="BM437" i="4"/>
  <c r="BM427" i="4"/>
  <c r="BP347" i="4"/>
  <c r="BO350" i="4"/>
  <c r="BN417" i="4"/>
  <c r="BR425" i="4"/>
  <c r="BO419" i="4"/>
  <c r="BP421" i="4"/>
  <c r="BQ423" i="4"/>
  <c r="BN413" i="4"/>
  <c r="BN414" i="4"/>
  <c r="AO296" i="4"/>
  <c r="AN299" i="4"/>
  <c r="BP424" i="4"/>
  <c r="BP445" i="4"/>
  <c r="BP434" i="4"/>
  <c r="AX1625" i="4"/>
  <c r="BP640" i="4"/>
  <c r="CT79" i="7"/>
  <c r="CU79" i="7"/>
  <c r="CV79" i="7"/>
  <c r="CW79" i="7"/>
  <c r="CX79" i="7"/>
  <c r="CY71" i="7"/>
  <c r="CS79" i="7"/>
  <c r="CU74" i="7"/>
  <c r="CV74" i="7"/>
  <c r="AO38" i="7"/>
  <c r="AN2" i="7"/>
  <c r="FX106" i="7"/>
  <c r="W19" i="10"/>
  <c r="Z96" i="10"/>
  <c r="MZ184" i="8"/>
  <c r="MY186" i="8"/>
  <c r="MY185" i="8"/>
  <c r="T1632" i="4"/>
  <c r="BW1651" i="4"/>
  <c r="BK55" i="12"/>
  <c r="BK237" i="11"/>
  <c r="BW1653" i="4"/>
  <c r="BK56" i="12"/>
  <c r="BK236" i="11"/>
  <c r="AF328" i="14"/>
  <c r="E60" i="2"/>
  <c r="AF327" i="14"/>
  <c r="AW652" i="4"/>
  <c r="BJ644" i="4"/>
  <c r="AX642" i="4"/>
  <c r="BJ647" i="4"/>
  <c r="BL641" i="4"/>
  <c r="AW649" i="4"/>
  <c r="BK33" i="10"/>
  <c r="BL33" i="10"/>
  <c r="AL311" i="4"/>
  <c r="AH327" i="14"/>
  <c r="F121" i="2"/>
  <c r="BV514" i="4"/>
  <c r="BJ272" i="11"/>
  <c r="BW513" i="4"/>
  <c r="AG330" i="14"/>
  <c r="AT1436" i="4"/>
  <c r="AG322" i="14"/>
  <c r="AG324" i="14"/>
  <c r="AF321" i="14"/>
  <c r="AF324" i="14"/>
  <c r="AH320" i="14"/>
  <c r="BO379" i="4"/>
  <c r="W293" i="11"/>
  <c r="W69" i="12"/>
  <c r="M57" i="10"/>
  <c r="L55" i="10"/>
  <c r="L53" i="10"/>
  <c r="GB104" i="7"/>
  <c r="GA104" i="7"/>
  <c r="AO1065" i="4"/>
  <c r="AT1421" i="4"/>
  <c r="AS1360" i="4"/>
  <c r="AS1315" i="4"/>
  <c r="BL376" i="4"/>
  <c r="AM338" i="4"/>
  <c r="BL364" i="4"/>
  <c r="AL327" i="4"/>
  <c r="AT1391" i="4"/>
  <c r="AT1406" i="4"/>
  <c r="BM377" i="4"/>
  <c r="AB1514" i="4"/>
  <c r="AB1519" i="4"/>
  <c r="Z1499" i="4"/>
  <c r="AF1504" i="4"/>
  <c r="AA1491" i="4"/>
  <c r="AA1473" i="4"/>
  <c r="AJ1535" i="4"/>
  <c r="Z1495" i="4"/>
  <c r="E55" i="2"/>
  <c r="AL1541" i="4"/>
  <c r="AA1509" i="4"/>
  <c r="Y1523" i="4"/>
  <c r="AJ1529" i="4"/>
  <c r="E87" i="2"/>
  <c r="Y1487" i="4"/>
  <c r="E86" i="2"/>
  <c r="AL1551" i="4"/>
  <c r="BH78" i="10"/>
  <c r="BG76" i="10"/>
  <c r="O79" i="10"/>
  <c r="U61" i="10"/>
  <c r="Z1478" i="4"/>
  <c r="AA1482" i="4"/>
  <c r="AS1330" i="4"/>
  <c r="AS1406" i="4"/>
  <c r="BK375" i="4"/>
  <c r="BK380" i="4"/>
  <c r="BK393" i="4"/>
  <c r="BQ927" i="4"/>
  <c r="BW515" i="4"/>
  <c r="BM451" i="4"/>
  <c r="BM450" i="4"/>
  <c r="FZ99" i="7"/>
  <c r="FY106" i="7"/>
  <c r="BK371" i="4"/>
  <c r="BK362" i="4"/>
  <c r="BK372" i="4"/>
  <c r="BK357" i="4"/>
  <c r="AG397" i="4"/>
  <c r="U268" i="11"/>
  <c r="U267" i="11"/>
  <c r="U266" i="11"/>
  <c r="AG398" i="4"/>
  <c r="U285" i="11"/>
  <c r="U10" i="10"/>
  <c r="U9" i="10"/>
  <c r="BJ511" i="4"/>
  <c r="AY30" i="10"/>
  <c r="BJ510" i="4"/>
  <c r="AX271" i="11"/>
  <c r="BA29" i="10"/>
  <c r="BK509" i="4"/>
  <c r="X22" i="10"/>
  <c r="AH396" i="4"/>
  <c r="W23" i="10"/>
  <c r="W21" i="10"/>
  <c r="W20" i="10"/>
  <c r="AI342" i="4"/>
  <c r="W11" i="12"/>
  <c r="W10" i="12"/>
  <c r="W9" i="12"/>
  <c r="AR26" i="10"/>
  <c r="BC401" i="4"/>
  <c r="AQ269" i="11"/>
  <c r="BC402" i="4"/>
  <c r="V16" i="10"/>
  <c r="V14" i="10"/>
  <c r="V13" i="10"/>
  <c r="V11" i="10"/>
  <c r="AT25" i="10"/>
  <c r="BD400" i="4"/>
  <c r="W17" i="10"/>
  <c r="AI343" i="4"/>
  <c r="AK306" i="4"/>
  <c r="AK317" i="4"/>
  <c r="AL308" i="4"/>
  <c r="AL326" i="4"/>
  <c r="AN312" i="4"/>
  <c r="AN328" i="4"/>
  <c r="AO314" i="4"/>
  <c r="AO329" i="4"/>
  <c r="BM387" i="4"/>
  <c r="AM328" i="4"/>
  <c r="AJ330" i="4"/>
  <c r="AJ317" i="4"/>
  <c r="AJ307" i="4"/>
  <c r="AJ318" i="4"/>
  <c r="AJ321" i="4"/>
  <c r="AJ335" i="4"/>
  <c r="AJ340" i="4"/>
  <c r="X11" i="12"/>
  <c r="X10" i="12"/>
  <c r="X9" i="12"/>
  <c r="BJ392" i="4"/>
  <c r="AN329" i="4"/>
  <c r="BJ393" i="4"/>
  <c r="BL361" i="4"/>
  <c r="BL362" i="4"/>
  <c r="BO367" i="4"/>
  <c r="BO368" i="4"/>
  <c r="BN365" i="4"/>
  <c r="BN387" i="4"/>
  <c r="BM363" i="4"/>
  <c r="BM364" i="4"/>
  <c r="BB26" i="11"/>
  <c r="BB25" i="11"/>
  <c r="Z23" i="11"/>
  <c r="BW224" i="4"/>
  <c r="BM354" i="4"/>
  <c r="BO365" i="4"/>
  <c r="BM358" i="4"/>
  <c r="AL24" i="10"/>
  <c r="AO99" i="4"/>
  <c r="AO131" i="4"/>
  <c r="AO115" i="4"/>
  <c r="JG72" i="8"/>
  <c r="AL303" i="4"/>
  <c r="AP314" i="4"/>
  <c r="AP329" i="4"/>
  <c r="AL322" i="4"/>
  <c r="AL1728" i="4"/>
  <c r="AM1729" i="4"/>
  <c r="AA52" i="12"/>
  <c r="LE81" i="8"/>
  <c r="LE86" i="8"/>
  <c r="LE82" i="8"/>
  <c r="UJ75" i="8"/>
  <c r="UJ85" i="8"/>
  <c r="SV73" i="8"/>
  <c r="SV83" i="8"/>
  <c r="SV74" i="8"/>
  <c r="SV84" i="8"/>
  <c r="FG63" i="8"/>
  <c r="FF64" i="8"/>
  <c r="FF65" i="8"/>
  <c r="BV35" i="8"/>
  <c r="BU37" i="8"/>
  <c r="BU36" i="8"/>
  <c r="HW2" i="7"/>
  <c r="HW140" i="7"/>
  <c r="HW150" i="7"/>
  <c r="HV38" i="7"/>
  <c r="DZ23" i="7"/>
  <c r="W164" i="10"/>
  <c r="G40" i="1"/>
  <c r="J43" i="1"/>
  <c r="BQ986" i="4"/>
  <c r="BQ998" i="4"/>
  <c r="BP958" i="4"/>
  <c r="BQ966" i="4"/>
  <c r="BP990" i="4"/>
  <c r="BQ954" i="4"/>
  <c r="BQ894" i="4"/>
  <c r="BQ906" i="4"/>
  <c r="BP898" i="4"/>
  <c r="IR18" i="8"/>
  <c r="V63" i="10"/>
  <c r="IQ20" i="8"/>
  <c r="T274" i="11"/>
  <c r="IQ19" i="8"/>
  <c r="T254" i="11"/>
  <c r="T253" i="11"/>
  <c r="BX52" i="7"/>
  <c r="BY52" i="7"/>
  <c r="BZ52" i="7"/>
  <c r="CA52" i="7"/>
  <c r="CB52" i="7"/>
  <c r="BW52" i="7"/>
  <c r="BY47" i="7"/>
  <c r="BX50" i="7"/>
  <c r="AO1103" i="4"/>
  <c r="BP389" i="4"/>
  <c r="BN353" i="4"/>
  <c r="BT890" i="4"/>
  <c r="AM311" i="4"/>
  <c r="AM327" i="4"/>
  <c r="AM302" i="4"/>
  <c r="AM337" i="4"/>
  <c r="AQ1375" i="4"/>
  <c r="BL638" i="4"/>
  <c r="BL637" i="4"/>
  <c r="AZ639" i="4"/>
  <c r="BW579" i="4"/>
  <c r="BW580" i="4"/>
  <c r="BW581" i="4"/>
  <c r="AM320" i="4"/>
  <c r="BN356" i="4"/>
  <c r="BB24" i="11"/>
  <c r="BW226" i="4"/>
  <c r="BO351" i="4"/>
  <c r="BO352" i="4"/>
  <c r="BW228" i="4"/>
  <c r="AN300" i="4"/>
  <c r="AN301" i="4"/>
  <c r="BW225" i="4"/>
  <c r="BW223" i="4"/>
  <c r="BZ84" i="6"/>
  <c r="BB182" i="4"/>
  <c r="BW273" i="4"/>
  <c r="BZ83" i="6"/>
  <c r="BA166" i="4"/>
  <c r="BW257" i="4"/>
  <c r="BZ85" i="6"/>
  <c r="BA198" i="4"/>
  <c r="AP296" i="4"/>
  <c r="AO299" i="4"/>
  <c r="BO420" i="4"/>
  <c r="BO432" i="4"/>
  <c r="BO443" i="4"/>
  <c r="BR446" i="4"/>
  <c r="BR435" i="4"/>
  <c r="BS425" i="4"/>
  <c r="BR423" i="4"/>
  <c r="BO417" i="4"/>
  <c r="BQ421" i="4"/>
  <c r="BO413" i="4"/>
  <c r="BO414" i="4"/>
  <c r="BP419" i="4"/>
  <c r="BP422" i="4"/>
  <c r="BP444" i="4"/>
  <c r="BP433" i="4"/>
  <c r="BM439" i="4"/>
  <c r="BQ445" i="4"/>
  <c r="BQ434" i="4"/>
  <c r="BQ424" i="4"/>
  <c r="BN418" i="4"/>
  <c r="BN428" i="4"/>
  <c r="BN453" i="4"/>
  <c r="BN431" i="4"/>
  <c r="BN437" i="4"/>
  <c r="BN442" i="4"/>
  <c r="BN448" i="4"/>
  <c r="BB14" i="12"/>
  <c r="BB13" i="12"/>
  <c r="BN427" i="4"/>
  <c r="BP350" i="4"/>
  <c r="BQ347" i="4"/>
  <c r="BQ408" i="4"/>
  <c r="BP411" i="4"/>
  <c r="CW74" i="7"/>
  <c r="BQ640" i="4"/>
  <c r="AM2" i="7"/>
  <c r="AN38" i="7"/>
  <c r="CO76" i="7"/>
  <c r="CO77" i="7"/>
  <c r="CP76" i="7"/>
  <c r="CP77" i="7"/>
  <c r="CN76" i="7"/>
  <c r="CN77" i="7"/>
  <c r="CM76" i="7"/>
  <c r="CM77" i="7"/>
  <c r="CR76" i="7"/>
  <c r="CR77" i="7"/>
  <c r="CQ76" i="7"/>
  <c r="CQ77" i="7"/>
  <c r="M12" i="2"/>
  <c r="BK20" i="11"/>
  <c r="BK19" i="11"/>
  <c r="BK18" i="11"/>
  <c r="BK17" i="11"/>
  <c r="I11" i="2"/>
  <c r="AY1625" i="4"/>
  <c r="AA96" i="10"/>
  <c r="NA184" i="8"/>
  <c r="MZ186" i="8"/>
  <c r="MZ185" i="8"/>
  <c r="BW514" i="4"/>
  <c r="AY1626" i="4"/>
  <c r="T1661" i="4"/>
  <c r="T1659" i="4"/>
  <c r="T1664" i="4"/>
  <c r="U1628" i="4"/>
  <c r="T1656" i="4"/>
  <c r="BK31" i="10"/>
  <c r="BL31" i="10"/>
  <c r="AF330" i="14"/>
  <c r="BM641" i="4"/>
  <c r="AY642" i="4"/>
  <c r="AX652" i="4"/>
  <c r="BK647" i="4"/>
  <c r="AX649" i="4"/>
  <c r="BK644" i="4"/>
  <c r="AJ326" i="14"/>
  <c r="AH326" i="14"/>
  <c r="AH328" i="14"/>
  <c r="BK272" i="11"/>
  <c r="M128" i="2"/>
  <c r="AX270" i="11"/>
  <c r="K127" i="2"/>
  <c r="BK392" i="4"/>
  <c r="BW1686" i="4"/>
  <c r="AY28" i="10"/>
  <c r="AY27" i="10"/>
  <c r="Z22" i="11"/>
  <c r="Z21" i="11"/>
  <c r="G14" i="2"/>
  <c r="AI320" i="14"/>
  <c r="AI322" i="14"/>
  <c r="AH321" i="14"/>
  <c r="AH324" i="14"/>
  <c r="AJ320" i="14"/>
  <c r="BL372" i="4"/>
  <c r="BL357" i="4"/>
  <c r="E84" i="2"/>
  <c r="X293" i="11"/>
  <c r="X69" i="12"/>
  <c r="M55" i="10"/>
  <c r="M53" i="10"/>
  <c r="Z1487" i="4"/>
  <c r="Z1523" i="4"/>
  <c r="AN310" i="4"/>
  <c r="AN327" i="4"/>
  <c r="AP1026" i="4"/>
  <c r="AM1551" i="4"/>
  <c r="G46" i="2"/>
  <c r="AB1509" i="4"/>
  <c r="AM1541" i="4"/>
  <c r="AC1514" i="4"/>
  <c r="AA1495" i="4"/>
  <c r="F57" i="2"/>
  <c r="AA1499" i="4"/>
  <c r="AB1473" i="4"/>
  <c r="AB1499" i="4"/>
  <c r="AK1535" i="4"/>
  <c r="AB1491" i="4"/>
  <c r="AK1529" i="4"/>
  <c r="AG1504" i="4"/>
  <c r="G53" i="2"/>
  <c r="BI78" i="10"/>
  <c r="BH76" i="10"/>
  <c r="P79" i="10"/>
  <c r="V61" i="10"/>
  <c r="AB1482" i="4"/>
  <c r="G62" i="1"/>
  <c r="G57" i="1"/>
  <c r="AQ1026" i="4"/>
  <c r="G67" i="1"/>
  <c r="F76" i="1"/>
  <c r="AR1375" i="4"/>
  <c r="BM376" i="4"/>
  <c r="AK325" i="4"/>
  <c r="AK330" i="4"/>
  <c r="AK332" i="4"/>
  <c r="AN338" i="4"/>
  <c r="AN313" i="4"/>
  <c r="AL336" i="4"/>
  <c r="AL309" i="4"/>
  <c r="BK382" i="4"/>
  <c r="BR927" i="4"/>
  <c r="BN450" i="4"/>
  <c r="BN451" i="4"/>
  <c r="GA99" i="7"/>
  <c r="FZ106" i="7"/>
  <c r="AH397" i="4"/>
  <c r="V268" i="11"/>
  <c r="V267" i="11"/>
  <c r="V266" i="11"/>
  <c r="AH398" i="4"/>
  <c r="V285" i="11"/>
  <c r="AK307" i="4"/>
  <c r="AK318" i="4"/>
  <c r="AK321" i="4"/>
  <c r="AK335" i="4"/>
  <c r="AK340" i="4"/>
  <c r="Y11" i="12"/>
  <c r="Y10" i="12"/>
  <c r="Y9" i="12"/>
  <c r="V10" i="10"/>
  <c r="V9" i="10"/>
  <c r="W16" i="10"/>
  <c r="W14" i="10"/>
  <c r="AS26" i="10"/>
  <c r="BD402" i="4"/>
  <c r="BD401" i="4"/>
  <c r="AR269" i="11"/>
  <c r="BK510" i="4"/>
  <c r="AY271" i="11"/>
  <c r="AZ30" i="10"/>
  <c r="BK511" i="4"/>
  <c r="AU25" i="10"/>
  <c r="J32" i="2"/>
  <c r="BE400" i="4"/>
  <c r="BB29" i="10"/>
  <c r="BL509" i="4"/>
  <c r="W13" i="10"/>
  <c r="W11" i="10"/>
  <c r="Y22" i="10"/>
  <c r="AI396" i="4"/>
  <c r="X23" i="10"/>
  <c r="X21" i="10"/>
  <c r="X20" i="10"/>
  <c r="X19" i="10"/>
  <c r="X17" i="10"/>
  <c r="BW256" i="4"/>
  <c r="BW255" i="4"/>
  <c r="AJ342" i="4"/>
  <c r="BP367" i="4"/>
  <c r="BP388" i="4"/>
  <c r="AO339" i="4"/>
  <c r="BO388" i="4"/>
  <c r="BO378" i="4"/>
  <c r="AM308" i="4"/>
  <c r="AM309" i="4"/>
  <c r="AJ343" i="4"/>
  <c r="BQ369" i="4"/>
  <c r="BQ389" i="4"/>
  <c r="BL375" i="4"/>
  <c r="BL380" i="4"/>
  <c r="BN377" i="4"/>
  <c r="BN366" i="4"/>
  <c r="AJ332" i="4"/>
  <c r="BL385" i="4"/>
  <c r="BL390" i="4"/>
  <c r="AZ12" i="12"/>
  <c r="BM386" i="4"/>
  <c r="BL371" i="4"/>
  <c r="AO312" i="4"/>
  <c r="AO313" i="4"/>
  <c r="AL306" i="4"/>
  <c r="AL317" i="4"/>
  <c r="BC26" i="11"/>
  <c r="BC25" i="11"/>
  <c r="AA23" i="11"/>
  <c r="BM361" i="4"/>
  <c r="BM375" i="4"/>
  <c r="BN363" i="4"/>
  <c r="BN386" i="4"/>
  <c r="AM24" i="10"/>
  <c r="BN354" i="4"/>
  <c r="BO363" i="4"/>
  <c r="BO364" i="4"/>
  <c r="BN358" i="4"/>
  <c r="AP99" i="4"/>
  <c r="AP131" i="4"/>
  <c r="AP115" i="4"/>
  <c r="G54" i="1"/>
  <c r="JH72" i="8"/>
  <c r="AM303" i="4"/>
  <c r="AP312" i="4"/>
  <c r="AP328" i="4"/>
  <c r="AM322" i="4"/>
  <c r="AM1728" i="4"/>
  <c r="AN1729" i="4"/>
  <c r="AB52" i="12"/>
  <c r="LF81" i="8"/>
  <c r="LF86" i="8"/>
  <c r="LF82" i="8"/>
  <c r="SW73" i="8"/>
  <c r="SW83" i="8"/>
  <c r="SW74" i="8"/>
  <c r="SW84" i="8"/>
  <c r="UK75" i="8"/>
  <c r="UK85" i="8"/>
  <c r="FH63" i="8"/>
  <c r="FG64" i="8"/>
  <c r="FG65" i="8"/>
  <c r="BW35" i="8"/>
  <c r="BV37" i="8"/>
  <c r="BV36" i="8"/>
  <c r="HX2" i="7"/>
  <c r="HX140" i="7"/>
  <c r="HW38" i="7"/>
  <c r="EA23" i="7"/>
  <c r="X164" i="10"/>
  <c r="BR966" i="4"/>
  <c r="BR998" i="4"/>
  <c r="BR954" i="4"/>
  <c r="BQ990" i="4"/>
  <c r="BQ958" i="4"/>
  <c r="BR986" i="4"/>
  <c r="BR894" i="4"/>
  <c r="BQ898" i="4"/>
  <c r="BR906" i="4"/>
  <c r="IS18" i="8"/>
  <c r="W63" i="10"/>
  <c r="IR20" i="8"/>
  <c r="U274" i="11"/>
  <c r="IR19" i="8"/>
  <c r="U254" i="11"/>
  <c r="U253" i="11"/>
  <c r="BZ47" i="7"/>
  <c r="BY50" i="7"/>
  <c r="AP1103" i="4"/>
  <c r="AP339" i="4"/>
  <c r="BO353" i="4"/>
  <c r="BO366" i="4"/>
  <c r="BO387" i="4"/>
  <c r="BO377" i="4"/>
  <c r="BU890" i="4"/>
  <c r="AN302" i="4"/>
  <c r="AN311" i="4"/>
  <c r="AT1375" i="4"/>
  <c r="BA639" i="4"/>
  <c r="BM638" i="4"/>
  <c r="BM637" i="4"/>
  <c r="BW582" i="4"/>
  <c r="BW227" i="4"/>
  <c r="BO356" i="4"/>
  <c r="BC24" i="11"/>
  <c r="AO300" i="4"/>
  <c r="AO301" i="4"/>
  <c r="BP351" i="4"/>
  <c r="BP352" i="4"/>
  <c r="AN320" i="4"/>
  <c r="CA85" i="6"/>
  <c r="BB198" i="4"/>
  <c r="BW258" i="4"/>
  <c r="BW274" i="4"/>
  <c r="CA84" i="6"/>
  <c r="BC182" i="4"/>
  <c r="CA83" i="6"/>
  <c r="BB166" i="4"/>
  <c r="BW242" i="4"/>
  <c r="BW241" i="4"/>
  <c r="BS423" i="4"/>
  <c r="BT425" i="4"/>
  <c r="BP417" i="4"/>
  <c r="BQ419" i="4"/>
  <c r="BR421" i="4"/>
  <c r="BP413" i="4"/>
  <c r="BP414" i="4"/>
  <c r="BO427" i="4"/>
  <c r="BO442" i="4"/>
  <c r="BO448" i="4"/>
  <c r="BC14" i="12"/>
  <c r="BC13" i="12"/>
  <c r="BO431" i="4"/>
  <c r="BO437" i="4"/>
  <c r="BO418" i="4"/>
  <c r="BO428" i="4"/>
  <c r="AQ296" i="4"/>
  <c r="AP299" i="4"/>
  <c r="BQ433" i="4"/>
  <c r="BQ422" i="4"/>
  <c r="BQ444" i="4"/>
  <c r="BR408" i="4"/>
  <c r="BQ411" i="4"/>
  <c r="BQ350" i="4"/>
  <c r="BR347" i="4"/>
  <c r="BN439" i="4"/>
  <c r="BP420" i="4"/>
  <c r="BP432" i="4"/>
  <c r="BP443" i="4"/>
  <c r="BR445" i="4"/>
  <c r="BR434" i="4"/>
  <c r="BR424" i="4"/>
  <c r="BS435" i="4"/>
  <c r="BS446" i="4"/>
  <c r="N57" i="10"/>
  <c r="ID157" i="7"/>
  <c r="HX150" i="7"/>
  <c r="BR640" i="4"/>
  <c r="CX74" i="7"/>
  <c r="AL2" i="7"/>
  <c r="AM38" i="7"/>
  <c r="AS45" i="7"/>
  <c r="AZ1625" i="4"/>
  <c r="AB96" i="10"/>
  <c r="NA186" i="8"/>
  <c r="NA185" i="8"/>
  <c r="ND184" i="8"/>
  <c r="AJ327" i="14"/>
  <c r="AJ328" i="14"/>
  <c r="T1657" i="4"/>
  <c r="T1658" i="4"/>
  <c r="BA1625" i="4"/>
  <c r="U1630" i="4"/>
  <c r="AZ1626" i="4"/>
  <c r="BK238" i="11"/>
  <c r="BM380" i="4"/>
  <c r="E48" i="2"/>
  <c r="AH330" i="14"/>
  <c r="AN337" i="4"/>
  <c r="AZ642" i="4"/>
  <c r="AY652" i="4"/>
  <c r="BL644" i="4"/>
  <c r="BN641" i="4"/>
  <c r="AY649" i="4"/>
  <c r="BL647" i="4"/>
  <c r="AY270" i="11"/>
  <c r="G99" i="2"/>
  <c r="AZ28" i="10"/>
  <c r="AZ27" i="10"/>
  <c r="AA22" i="11"/>
  <c r="AA21" i="11"/>
  <c r="AI327" i="14"/>
  <c r="AI328" i="14"/>
  <c r="AI326" i="14"/>
  <c r="AJ322" i="14"/>
  <c r="AI321" i="14"/>
  <c r="AI324" i="14"/>
  <c r="AK322" i="14"/>
  <c r="AJ321" i="14"/>
  <c r="AK320" i="14"/>
  <c r="Y293" i="11"/>
  <c r="Y69" i="12"/>
  <c r="AU1391" i="4"/>
  <c r="F144" i="2"/>
  <c r="O57" i="10"/>
  <c r="N55" i="10"/>
  <c r="N53" i="10"/>
  <c r="AS1026" i="4"/>
  <c r="AO328" i="4"/>
  <c r="AV1406" i="4"/>
  <c r="AO338" i="4"/>
  <c r="AL307" i="4"/>
  <c r="AL318" i="4"/>
  <c r="AL321" i="4"/>
  <c r="AV1436" i="4"/>
  <c r="AU1375" i="4"/>
  <c r="AL335" i="4"/>
  <c r="AL340" i="4"/>
  <c r="Z11" i="12"/>
  <c r="Z10" i="12"/>
  <c r="Z9" i="12"/>
  <c r="AR1026" i="4"/>
  <c r="AL325" i="4"/>
  <c r="AL330" i="4"/>
  <c r="AL332" i="4"/>
  <c r="AA1487" i="4"/>
  <c r="AA1523" i="4"/>
  <c r="AL1529" i="4"/>
  <c r="AL1535" i="4"/>
  <c r="AC1519" i="4"/>
  <c r="AN1541" i="4"/>
  <c r="AC1473" i="4"/>
  <c r="AC1491" i="4"/>
  <c r="AN1551" i="4"/>
  <c r="AD1519" i="4"/>
  <c r="T1463" i="4"/>
  <c r="AD1514" i="4"/>
  <c r="AC1509" i="4"/>
  <c r="BJ78" i="10"/>
  <c r="BI76" i="10"/>
  <c r="Q79" i="10"/>
  <c r="W61" i="10"/>
  <c r="AA1478" i="4"/>
  <c r="AC1482" i="4"/>
  <c r="F56" i="2"/>
  <c r="AU1436" i="4"/>
  <c r="AU1406" i="4"/>
  <c r="AT1345" i="4"/>
  <c r="AU1315" i="4"/>
  <c r="AT1330" i="4"/>
  <c r="AT1315" i="4"/>
  <c r="AT1360" i="4"/>
  <c r="AU1421" i="4"/>
  <c r="AV1421" i="4"/>
  <c r="AM326" i="4"/>
  <c r="BP378" i="4"/>
  <c r="AK342" i="4"/>
  <c r="AK343" i="4"/>
  <c r="AP1065" i="4"/>
  <c r="BS927" i="4"/>
  <c r="BO450" i="4"/>
  <c r="BO451" i="4"/>
  <c r="AI398" i="4"/>
  <c r="W285" i="11"/>
  <c r="ID164" i="7"/>
  <c r="HY164" i="7"/>
  <c r="HZ164" i="7"/>
  <c r="IA164" i="7"/>
  <c r="IB164" i="7"/>
  <c r="IC164" i="7"/>
  <c r="DN167" i="7"/>
  <c r="HX164" i="7"/>
  <c r="GB99" i="7"/>
  <c r="GA106" i="7"/>
  <c r="W10" i="10"/>
  <c r="W9" i="10"/>
  <c r="AV25" i="10"/>
  <c r="BF400" i="4"/>
  <c r="X13" i="10"/>
  <c r="X11" i="10"/>
  <c r="Z22" i="10"/>
  <c r="AJ396" i="4"/>
  <c r="Y23" i="10"/>
  <c r="Y21" i="10"/>
  <c r="Y20" i="10"/>
  <c r="BA30" i="10"/>
  <c r="BA28" i="10"/>
  <c r="BA27" i="10"/>
  <c r="BL511" i="4"/>
  <c r="BL510" i="4"/>
  <c r="AZ271" i="11"/>
  <c r="AZ270" i="11"/>
  <c r="BC29" i="10"/>
  <c r="BM509" i="4"/>
  <c r="AI397" i="4"/>
  <c r="W268" i="11"/>
  <c r="W267" i="11"/>
  <c r="W266" i="11"/>
  <c r="AT26" i="10"/>
  <c r="BE401" i="4"/>
  <c r="AS269" i="11"/>
  <c r="BE402" i="4"/>
  <c r="X16" i="10"/>
  <c r="X14" i="10"/>
  <c r="Y19" i="10"/>
  <c r="Y17" i="10"/>
  <c r="AM336" i="4"/>
  <c r="BP368" i="4"/>
  <c r="BM385" i="4"/>
  <c r="BM390" i="4"/>
  <c r="BA12" i="12"/>
  <c r="BM362" i="4"/>
  <c r="BM372" i="4"/>
  <c r="BM357" i="4"/>
  <c r="BW272" i="4"/>
  <c r="BW271" i="4"/>
  <c r="BW254" i="4"/>
  <c r="BW253" i="4"/>
  <c r="BW270" i="4"/>
  <c r="BW269" i="4"/>
  <c r="BL382" i="4"/>
  <c r="BQ367" i="4"/>
  <c r="BQ368" i="4"/>
  <c r="BL393" i="4"/>
  <c r="BQ379" i="4"/>
  <c r="BN376" i="4"/>
  <c r="AM306" i="4"/>
  <c r="AM307" i="4"/>
  <c r="AM318" i="4"/>
  <c r="AM321" i="4"/>
  <c r="BN364" i="4"/>
  <c r="BM371" i="4"/>
  <c r="BM382" i="4"/>
  <c r="BL392" i="4"/>
  <c r="BP365" i="4"/>
  <c r="BP366" i="4"/>
  <c r="BN361" i="4"/>
  <c r="BN375" i="4"/>
  <c r="BR369" i="4"/>
  <c r="BR379" i="4"/>
  <c r="AB23" i="11"/>
  <c r="AB22" i="11"/>
  <c r="AB21" i="11"/>
  <c r="BD26" i="11"/>
  <c r="BD25" i="11"/>
  <c r="AN308" i="4"/>
  <c r="AN309" i="4"/>
  <c r="AO310" i="4"/>
  <c r="AO337" i="4"/>
  <c r="AQ314" i="4"/>
  <c r="AQ329" i="4"/>
  <c r="AN24" i="10"/>
  <c r="BO354" i="4"/>
  <c r="BS369" i="4"/>
  <c r="BS389" i="4"/>
  <c r="BO358" i="4"/>
  <c r="JI72" i="8"/>
  <c r="AN303" i="4"/>
  <c r="AQ312" i="4"/>
  <c r="AQ338" i="4"/>
  <c r="AN322" i="4"/>
  <c r="AN1728" i="4"/>
  <c r="AO1729" i="4"/>
  <c r="AC52" i="12"/>
  <c r="AQ99" i="4"/>
  <c r="AQ115" i="4"/>
  <c r="AQ131" i="4"/>
  <c r="LG81" i="8"/>
  <c r="LG86" i="8"/>
  <c r="LG82" i="8"/>
  <c r="SX74" i="8"/>
  <c r="SX84" i="8"/>
  <c r="UL75" i="8"/>
  <c r="UL85" i="8"/>
  <c r="SX73" i="8"/>
  <c r="SX83" i="8"/>
  <c r="FI63" i="8"/>
  <c r="FH64" i="8"/>
  <c r="FH65" i="8"/>
  <c r="BX35" i="8"/>
  <c r="BW37" i="8"/>
  <c r="BW36" i="8"/>
  <c r="HY2" i="7"/>
  <c r="HY140" i="7"/>
  <c r="HY150" i="7"/>
  <c r="HX38" i="7"/>
  <c r="EB23" i="7"/>
  <c r="Y164" i="10"/>
  <c r="G41" i="1"/>
  <c r="K43" i="1"/>
  <c r="BS986" i="4"/>
  <c r="BR990" i="4"/>
  <c r="BR958" i="4"/>
  <c r="BS954" i="4"/>
  <c r="BS998" i="4"/>
  <c r="BS966" i="4"/>
  <c r="BS894" i="4"/>
  <c r="BR898" i="4"/>
  <c r="BS906" i="4"/>
  <c r="BO386" i="4"/>
  <c r="IT18" i="8"/>
  <c r="X63" i="10"/>
  <c r="IS20" i="8"/>
  <c r="V274" i="11"/>
  <c r="IS19" i="8"/>
  <c r="V254" i="11"/>
  <c r="V253" i="11"/>
  <c r="CA47" i="7"/>
  <c r="BZ50" i="7"/>
  <c r="BO376" i="4"/>
  <c r="AR1103" i="4"/>
  <c r="AQ1103" i="4"/>
  <c r="BW239" i="4"/>
  <c r="BW240" i="4"/>
  <c r="BW237" i="4"/>
  <c r="BW238" i="4"/>
  <c r="BP353" i="4"/>
  <c r="BV890" i="4"/>
  <c r="BW890" i="4"/>
  <c r="BW232" i="4"/>
  <c r="AO320" i="4"/>
  <c r="AO302" i="4"/>
  <c r="AP313" i="4"/>
  <c r="AP338" i="4"/>
  <c r="BB639" i="4"/>
  <c r="BN638" i="4"/>
  <c r="BN637" i="4"/>
  <c r="B585" i="4"/>
  <c r="BW585" i="4"/>
  <c r="BW584" i="4"/>
  <c r="BQ351" i="4"/>
  <c r="BQ352" i="4"/>
  <c r="AP300" i="4"/>
  <c r="AP301" i="4"/>
  <c r="BP356" i="4"/>
  <c r="BD24" i="11"/>
  <c r="CB84" i="6"/>
  <c r="BD182" i="4"/>
  <c r="CB85" i="6"/>
  <c r="BC198" i="4"/>
  <c r="CB83" i="6"/>
  <c r="BC166" i="4"/>
  <c r="BO439" i="4"/>
  <c r="BS347" i="4"/>
  <c r="BR350" i="4"/>
  <c r="BT423" i="4"/>
  <c r="BU425" i="4"/>
  <c r="BS421" i="4"/>
  <c r="BQ417" i="4"/>
  <c r="BQ413" i="4"/>
  <c r="BQ414" i="4"/>
  <c r="BR419" i="4"/>
  <c r="BR444" i="4"/>
  <c r="BR422" i="4"/>
  <c r="BR433" i="4"/>
  <c r="BS445" i="4"/>
  <c r="BS434" i="4"/>
  <c r="BS424" i="4"/>
  <c r="BP418" i="4"/>
  <c r="BP428" i="4"/>
  <c r="BP453" i="4"/>
  <c r="BP431" i="4"/>
  <c r="BP437" i="4"/>
  <c r="BP442" i="4"/>
  <c r="BP448" i="4"/>
  <c r="BD14" i="12"/>
  <c r="BD13" i="12"/>
  <c r="BP427" i="4"/>
  <c r="BT435" i="4"/>
  <c r="BT446" i="4"/>
  <c r="BS408" i="4"/>
  <c r="BR411" i="4"/>
  <c r="AR296" i="4"/>
  <c r="AQ299" i="4"/>
  <c r="BO453" i="4"/>
  <c r="BQ420" i="4"/>
  <c r="BQ443" i="4"/>
  <c r="BQ432" i="4"/>
  <c r="I26" i="1"/>
  <c r="BS640" i="4"/>
  <c r="GB106" i="7"/>
  <c r="B108" i="7"/>
  <c r="B109" i="7"/>
  <c r="AN52" i="7"/>
  <c r="AO52" i="7"/>
  <c r="AP52" i="7"/>
  <c r="AQ52" i="7"/>
  <c r="AR52" i="7"/>
  <c r="AS52" i="7"/>
  <c r="AK2" i="7"/>
  <c r="AL38" i="7"/>
  <c r="CY74" i="7"/>
  <c r="AC96" i="10"/>
  <c r="AJ330" i="14"/>
  <c r="P57" i="10"/>
  <c r="U1632" i="4"/>
  <c r="BA1626" i="4"/>
  <c r="BB1625" i="4"/>
  <c r="F52" i="2"/>
  <c r="BO641" i="4"/>
  <c r="AZ652" i="4"/>
  <c r="BA642" i="4"/>
  <c r="BM647" i="4"/>
  <c r="AZ649" i="4"/>
  <c r="BM644" i="4"/>
  <c r="AS1103" i="4"/>
  <c r="AK328" i="14"/>
  <c r="AK327" i="14"/>
  <c r="AK326" i="14"/>
  <c r="AI330" i="14"/>
  <c r="AL320" i="14"/>
  <c r="AM322" i="14"/>
  <c r="AJ324" i="14"/>
  <c r="AK321" i="14"/>
  <c r="AK324" i="14"/>
  <c r="AL322" i="14"/>
  <c r="AA293" i="11"/>
  <c r="AA69" i="12"/>
  <c r="D91" i="1"/>
  <c r="D92" i="1"/>
  <c r="F143" i="2"/>
  <c r="Z293" i="11"/>
  <c r="Z69" i="12"/>
  <c r="BW1566" i="4"/>
  <c r="O55" i="10"/>
  <c r="AV1391" i="4"/>
  <c r="G76" i="1"/>
  <c r="AL343" i="4"/>
  <c r="AL342" i="4"/>
  <c r="AB1487" i="4"/>
  <c r="U1463" i="4"/>
  <c r="AO1541" i="4"/>
  <c r="AD1473" i="4"/>
  <c r="AC1495" i="4"/>
  <c r="AI1504" i="4"/>
  <c r="AH1504" i="4"/>
  <c r="AM1535" i="4"/>
  <c r="AD1509" i="4"/>
  <c r="AB1495" i="4"/>
  <c r="AE1514" i="4"/>
  <c r="AO1551" i="4"/>
  <c r="AB1523" i="4"/>
  <c r="AM1529" i="4"/>
  <c r="AD1491" i="4"/>
  <c r="BK78" i="10"/>
  <c r="BJ76" i="10"/>
  <c r="R79" i="10"/>
  <c r="X61" i="10"/>
  <c r="AB1478" i="4"/>
  <c r="AD1482" i="4"/>
  <c r="AW1360" i="4"/>
  <c r="AU1345" i="4"/>
  <c r="AV1330" i="4"/>
  <c r="AW1345" i="4"/>
  <c r="AV1360" i="4"/>
  <c r="AU1330" i="4"/>
  <c r="AW1391" i="4"/>
  <c r="AU1360" i="4"/>
  <c r="AV1345" i="4"/>
  <c r="AV1375" i="4"/>
  <c r="AR1065" i="4"/>
  <c r="AM317" i="4"/>
  <c r="AM325" i="4"/>
  <c r="AM330" i="4"/>
  <c r="BN362" i="4"/>
  <c r="BN372" i="4"/>
  <c r="BN357" i="4"/>
  <c r="BT927" i="4"/>
  <c r="BP451" i="4"/>
  <c r="BP450" i="4"/>
  <c r="DN166" i="7"/>
  <c r="AJ397" i="4"/>
  <c r="X268" i="11"/>
  <c r="X267" i="11"/>
  <c r="X266" i="11"/>
  <c r="X10" i="10"/>
  <c r="X9" i="10"/>
  <c r="BM392" i="4"/>
  <c r="BM393" i="4"/>
  <c r="AJ398" i="4"/>
  <c r="X285" i="11"/>
  <c r="AU26" i="10"/>
  <c r="BF402" i="4"/>
  <c r="BF401" i="4"/>
  <c r="AT269" i="11"/>
  <c r="J125" i="2"/>
  <c r="AA22" i="10"/>
  <c r="AK396" i="4"/>
  <c r="Z23" i="10"/>
  <c r="Z21" i="10"/>
  <c r="Z20" i="10"/>
  <c r="Y16" i="10"/>
  <c r="Y14" i="10"/>
  <c r="BM510" i="4"/>
  <c r="BA271" i="11"/>
  <c r="BA270" i="11"/>
  <c r="BB30" i="10"/>
  <c r="BB28" i="10"/>
  <c r="BB27" i="10"/>
  <c r="BM511" i="4"/>
  <c r="Y13" i="10"/>
  <c r="Y11" i="10"/>
  <c r="AW25" i="10"/>
  <c r="BG400" i="4"/>
  <c r="BQ365" i="4"/>
  <c r="BQ377" i="4"/>
  <c r="BD29" i="10"/>
  <c r="BN509" i="4"/>
  <c r="Z19" i="10"/>
  <c r="Z17" i="10"/>
  <c r="AR314" i="4"/>
  <c r="AR329" i="4"/>
  <c r="BQ378" i="4"/>
  <c r="BQ388" i="4"/>
  <c r="AM335" i="4"/>
  <c r="AM340" i="4"/>
  <c r="BN371" i="4"/>
  <c r="AN326" i="4"/>
  <c r="BN385" i="4"/>
  <c r="BN390" i="4"/>
  <c r="BB12" i="12"/>
  <c r="AQ339" i="4"/>
  <c r="BP387" i="4"/>
  <c r="AO308" i="4"/>
  <c r="AO326" i="4"/>
  <c r="BN380" i="4"/>
  <c r="BR389" i="4"/>
  <c r="AP310" i="4"/>
  <c r="AP311" i="4"/>
  <c r="BP377" i="4"/>
  <c r="AO327" i="4"/>
  <c r="AO311" i="4"/>
  <c r="BR367" i="4"/>
  <c r="BR388" i="4"/>
  <c r="BP363" i="4"/>
  <c r="BP376" i="4"/>
  <c r="AC23" i="11"/>
  <c r="AC22" i="11"/>
  <c r="AC21" i="11"/>
  <c r="BE26" i="11"/>
  <c r="BE25" i="11"/>
  <c r="AN336" i="4"/>
  <c r="AN306" i="4"/>
  <c r="AN307" i="4"/>
  <c r="AN318" i="4"/>
  <c r="AN321" i="4"/>
  <c r="BO361" i="4"/>
  <c r="BO385" i="4"/>
  <c r="BO390" i="4"/>
  <c r="BC12" i="12"/>
  <c r="BP354" i="4"/>
  <c r="BS367" i="4"/>
  <c r="BP358" i="4"/>
  <c r="AO24" i="10"/>
  <c r="G51" i="1"/>
  <c r="G58" i="1"/>
  <c r="G63" i="1"/>
  <c r="AO303" i="4"/>
  <c r="AP308" i="4"/>
  <c r="AO322" i="4"/>
  <c r="AO1728" i="4"/>
  <c r="AP1729" i="4"/>
  <c r="AD52" i="12"/>
  <c r="F25" i="1"/>
  <c r="AR115" i="4"/>
  <c r="AR131" i="4"/>
  <c r="AR99" i="4"/>
  <c r="G68" i="1"/>
  <c r="JJ72" i="8"/>
  <c r="LH81" i="8"/>
  <c r="LH86" i="8"/>
  <c r="LH82" i="8"/>
  <c r="UM75" i="8"/>
  <c r="UM85" i="8"/>
  <c r="SY73" i="8"/>
  <c r="SY83" i="8"/>
  <c r="SY74" i="8"/>
  <c r="SY84" i="8"/>
  <c r="FJ63" i="8"/>
  <c r="FI65" i="8"/>
  <c r="FI64" i="8"/>
  <c r="BY35" i="8"/>
  <c r="BX37" i="8"/>
  <c r="BX36" i="8"/>
  <c r="HZ2" i="7"/>
  <c r="HZ140" i="7"/>
  <c r="HZ150" i="7"/>
  <c r="HY38" i="7"/>
  <c r="EC23" i="7"/>
  <c r="Z164" i="10"/>
  <c r="BT998" i="4"/>
  <c r="BS958" i="4"/>
  <c r="BS990" i="4"/>
  <c r="BT966" i="4"/>
  <c r="BT954" i="4"/>
  <c r="BT986" i="4"/>
  <c r="BS898" i="4"/>
  <c r="BT894" i="4"/>
  <c r="BT906" i="4"/>
  <c r="IU18" i="8"/>
  <c r="Y63" i="10"/>
  <c r="IT19" i="8"/>
  <c r="W254" i="11"/>
  <c r="W253" i="11"/>
  <c r="IT20" i="8"/>
  <c r="W274" i="11"/>
  <c r="CB47" i="7"/>
  <c r="CA50" i="7"/>
  <c r="BW264" i="4"/>
  <c r="AS1065" i="4"/>
  <c r="BW230" i="4"/>
  <c r="BS379" i="4"/>
  <c r="BQ353" i="4"/>
  <c r="AQ313" i="4"/>
  <c r="AQ328" i="4"/>
  <c r="AP302" i="4"/>
  <c r="BC639" i="4"/>
  <c r="BO638" i="4"/>
  <c r="BO637" i="4"/>
  <c r="AP320" i="4"/>
  <c r="BQ356" i="4"/>
  <c r="BE24" i="11"/>
  <c r="AQ300" i="4"/>
  <c r="AQ301" i="4"/>
  <c r="BR351" i="4"/>
  <c r="BR352" i="4"/>
  <c r="CC83" i="6"/>
  <c r="BD166" i="4"/>
  <c r="CC85" i="6"/>
  <c r="BD198" i="4"/>
  <c r="CC84" i="6"/>
  <c r="BE182" i="4"/>
  <c r="BP439" i="4"/>
  <c r="BT424" i="4"/>
  <c r="BT434" i="4"/>
  <c r="BT445" i="4"/>
  <c r="BQ442" i="4"/>
  <c r="BQ448" i="4"/>
  <c r="BE14" i="12"/>
  <c r="BE13" i="12"/>
  <c r="BQ431" i="4"/>
  <c r="BQ437" i="4"/>
  <c r="BQ427" i="4"/>
  <c r="BQ418" i="4"/>
  <c r="BQ428" i="4"/>
  <c r="BQ453" i="4"/>
  <c r="BV425" i="4"/>
  <c r="BR413" i="4"/>
  <c r="BR414" i="4"/>
  <c r="BT421" i="4"/>
  <c r="BS419" i="4"/>
  <c r="BU423" i="4"/>
  <c r="BR417" i="4"/>
  <c r="BS444" i="4"/>
  <c r="BS422" i="4"/>
  <c r="BS433" i="4"/>
  <c r="AR299" i="4"/>
  <c r="F29" i="1"/>
  <c r="AS296" i="4"/>
  <c r="BT408" i="4"/>
  <c r="J32" i="1"/>
  <c r="BS411" i="4"/>
  <c r="BR432" i="4"/>
  <c r="BR420" i="4"/>
  <c r="BR443" i="4"/>
  <c r="BU446" i="4"/>
  <c r="BU435" i="4"/>
  <c r="BT347" i="4"/>
  <c r="BS350" i="4"/>
  <c r="AJ2" i="7"/>
  <c r="AK38" i="7"/>
  <c r="BT640" i="4"/>
  <c r="DE72" i="7"/>
  <c r="CZ74" i="7"/>
  <c r="G27" i="2"/>
  <c r="G31" i="2"/>
  <c r="G29" i="2"/>
  <c r="AD96" i="10"/>
  <c r="U1659" i="4"/>
  <c r="U1656" i="4"/>
  <c r="U1664" i="4"/>
  <c r="V1628" i="4"/>
  <c r="U1661" i="4"/>
  <c r="BB1626" i="4"/>
  <c r="F86" i="2"/>
  <c r="H71" i="2"/>
  <c r="F55" i="2"/>
  <c r="F60" i="2"/>
  <c r="BP641" i="4"/>
  <c r="BB642" i="4"/>
  <c r="BA652" i="4"/>
  <c r="BN644" i="4"/>
  <c r="BA649" i="4"/>
  <c r="BN647" i="4"/>
  <c r="AQ1065" i="4"/>
  <c r="AK330" i="14"/>
  <c r="AL321" i="14"/>
  <c r="AL324" i="14"/>
  <c r="H10" i="2"/>
  <c r="AL326" i="14"/>
  <c r="AL327" i="14"/>
  <c r="AL328" i="14"/>
  <c r="F135" i="2"/>
  <c r="AC1478" i="4"/>
  <c r="BK234" i="11"/>
  <c r="AB293" i="11"/>
  <c r="AB69" i="12"/>
  <c r="P55" i="10"/>
  <c r="AD1478" i="4"/>
  <c r="AF1514" i="4"/>
  <c r="AE1509" i="4"/>
  <c r="AN1529" i="4"/>
  <c r="AC1487" i="4"/>
  <c r="V1463" i="4"/>
  <c r="AP1541" i="4"/>
  <c r="AE1519" i="4"/>
  <c r="AN1535" i="4"/>
  <c r="AW1315" i="4"/>
  <c r="AJ1504" i="4"/>
  <c r="AD1499" i="4"/>
  <c r="AD1495" i="4"/>
  <c r="AC1523" i="4"/>
  <c r="AP1551" i="4"/>
  <c r="AC1499" i="4"/>
  <c r="AF1519" i="4"/>
  <c r="BK76" i="10"/>
  <c r="BL76" i="10"/>
  <c r="BL78" i="10"/>
  <c r="S79" i="10"/>
  <c r="Y61" i="10"/>
  <c r="Y10" i="10"/>
  <c r="Y9" i="10"/>
  <c r="BN382" i="4"/>
  <c r="AE1482" i="4"/>
  <c r="AV1315" i="4"/>
  <c r="AX1406" i="4"/>
  <c r="AX1330" i="4"/>
  <c r="AW1330" i="4"/>
  <c r="AW1421" i="4"/>
  <c r="AX1436" i="4"/>
  <c r="AW1436" i="4"/>
  <c r="AW1406" i="4"/>
  <c r="BW892" i="4"/>
  <c r="BW1182" i="4"/>
  <c r="AO309" i="4"/>
  <c r="AR339" i="4"/>
  <c r="AM332" i="4"/>
  <c r="BQ366" i="4"/>
  <c r="AT1103" i="4"/>
  <c r="AP337" i="4"/>
  <c r="AP327" i="4"/>
  <c r="AO336" i="4"/>
  <c r="BQ387" i="4"/>
  <c r="BU927" i="4"/>
  <c r="BQ451" i="4"/>
  <c r="BQ450" i="4"/>
  <c r="AK397" i="4"/>
  <c r="Y268" i="11"/>
  <c r="Y267" i="11"/>
  <c r="Y266" i="11"/>
  <c r="AM342" i="4"/>
  <c r="AA11" i="12"/>
  <c r="AA10" i="12"/>
  <c r="AA9" i="12"/>
  <c r="AV26" i="10"/>
  <c r="BG401" i="4"/>
  <c r="AU269" i="11"/>
  <c r="BG402" i="4"/>
  <c r="AK398" i="4"/>
  <c r="Y285" i="11"/>
  <c r="BE29" i="10"/>
  <c r="BO509" i="4"/>
  <c r="AX25" i="10"/>
  <c r="BH400" i="4"/>
  <c r="Z16" i="10"/>
  <c r="Z14" i="10"/>
  <c r="AB22" i="10"/>
  <c r="AL396" i="4"/>
  <c r="AA23" i="10"/>
  <c r="BC30" i="10"/>
  <c r="BC28" i="10"/>
  <c r="BC27" i="10"/>
  <c r="BN511" i="4"/>
  <c r="BN510" i="4"/>
  <c r="BB271" i="11"/>
  <c r="BB270" i="11"/>
  <c r="Z13" i="10"/>
  <c r="Z11" i="10"/>
  <c r="AA19" i="10"/>
  <c r="BN393" i="4"/>
  <c r="BN392" i="4"/>
  <c r="AM343" i="4"/>
  <c r="BW251" i="4"/>
  <c r="BW248" i="4"/>
  <c r="AO306" i="4"/>
  <c r="AO317" i="4"/>
  <c r="BP386" i="4"/>
  <c r="BO375" i="4"/>
  <c r="BO380" i="4"/>
  <c r="BO393" i="4"/>
  <c r="BP364" i="4"/>
  <c r="BR378" i="4"/>
  <c r="BR368" i="4"/>
  <c r="BQ363" i="4"/>
  <c r="BQ364" i="4"/>
  <c r="AN325" i="4"/>
  <c r="AN330" i="4"/>
  <c r="AN317" i="4"/>
  <c r="BF26" i="11"/>
  <c r="BF25" i="11"/>
  <c r="BR365" i="4"/>
  <c r="BR366" i="4"/>
  <c r="AN335" i="4"/>
  <c r="AN340" i="4"/>
  <c r="AB11" i="12"/>
  <c r="AB10" i="12"/>
  <c r="AB9" i="12"/>
  <c r="BT369" i="4"/>
  <c r="BT389" i="4"/>
  <c r="AD23" i="11"/>
  <c r="AD22" i="11"/>
  <c r="AD21" i="11"/>
  <c r="BP361" i="4"/>
  <c r="BP362" i="4"/>
  <c r="BO371" i="4"/>
  <c r="BO362" i="4"/>
  <c r="BO372" i="4"/>
  <c r="BO357" i="4"/>
  <c r="AR312" i="4"/>
  <c r="AR338" i="4"/>
  <c r="AQ310" i="4"/>
  <c r="AQ337" i="4"/>
  <c r="AS314" i="4"/>
  <c r="AS329" i="4"/>
  <c r="AP24" i="10"/>
  <c r="BQ354" i="4"/>
  <c r="BR363" i="4"/>
  <c r="BR386" i="4"/>
  <c r="BQ358" i="4"/>
  <c r="AS115" i="4"/>
  <c r="AS131" i="4"/>
  <c r="AS99" i="4"/>
  <c r="JK72" i="8"/>
  <c r="AP303" i="4"/>
  <c r="AT314" i="4"/>
  <c r="AT339" i="4"/>
  <c r="AP322" i="4"/>
  <c r="AP1728" i="4"/>
  <c r="AQ1729" i="4"/>
  <c r="AE52" i="12"/>
  <c r="LI81" i="8"/>
  <c r="LI86" i="8"/>
  <c r="LI82" i="8"/>
  <c r="SZ73" i="8"/>
  <c r="SZ83" i="8"/>
  <c r="SZ74" i="8"/>
  <c r="SZ84" i="8"/>
  <c r="UN75" i="8"/>
  <c r="UN85" i="8"/>
  <c r="FK63" i="8"/>
  <c r="FJ64" i="8"/>
  <c r="FJ65" i="8"/>
  <c r="BZ35" i="8"/>
  <c r="BY37" i="8"/>
  <c r="BY36" i="8"/>
  <c r="IA2" i="7"/>
  <c r="IA140" i="7"/>
  <c r="IA150" i="7"/>
  <c r="HZ38" i="7"/>
  <c r="ED23" i="7"/>
  <c r="AA164" i="10"/>
  <c r="AX1391" i="4"/>
  <c r="BU966" i="4"/>
  <c r="BU986" i="4"/>
  <c r="BT958" i="4"/>
  <c r="BU954" i="4"/>
  <c r="BT990" i="4"/>
  <c r="BU998" i="4"/>
  <c r="BU894" i="4"/>
  <c r="BU906" i="4"/>
  <c r="BT898" i="4"/>
  <c r="BW235" i="4"/>
  <c r="BW244" i="4"/>
  <c r="IV18" i="8"/>
  <c r="Z63" i="10"/>
  <c r="IU20" i="8"/>
  <c r="X274" i="11"/>
  <c r="IU19" i="8"/>
  <c r="X254" i="11"/>
  <c r="X253" i="11"/>
  <c r="CC47" i="7"/>
  <c r="CI45" i="7"/>
  <c r="CB50" i="7"/>
  <c r="AT1065" i="4"/>
  <c r="AV1103" i="4"/>
  <c r="BW891" i="4"/>
  <c r="BR353" i="4"/>
  <c r="BS368" i="4"/>
  <c r="BS388" i="4"/>
  <c r="BS378" i="4"/>
  <c r="AP309" i="4"/>
  <c r="AP326" i="4"/>
  <c r="AP336" i="4"/>
  <c r="AQ302" i="4"/>
  <c r="AX1360" i="4"/>
  <c r="AX1345" i="4"/>
  <c r="BP638" i="4"/>
  <c r="BP637" i="4"/>
  <c r="BD639" i="4"/>
  <c r="BW557" i="4"/>
  <c r="AQ320" i="4"/>
  <c r="BR356" i="4"/>
  <c r="BF24" i="11"/>
  <c r="BS351" i="4"/>
  <c r="BS352" i="4"/>
  <c r="AR300" i="4"/>
  <c r="AR301" i="4"/>
  <c r="CD84" i="6"/>
  <c r="BF182" i="4"/>
  <c r="CD85" i="6"/>
  <c r="BE198" i="4"/>
  <c r="CD83" i="6"/>
  <c r="BE166" i="4"/>
  <c r="BW245" i="4"/>
  <c r="BW236" i="4"/>
  <c r="AS299" i="4"/>
  <c r="AT296" i="4"/>
  <c r="BR427" i="4"/>
  <c r="BR442" i="4"/>
  <c r="BR448" i="4"/>
  <c r="BF14" i="12"/>
  <c r="BF13" i="12"/>
  <c r="BR431" i="4"/>
  <c r="BR437" i="4"/>
  <c r="BR418" i="4"/>
  <c r="BR428" i="4"/>
  <c r="BR453" i="4"/>
  <c r="BT350" i="4"/>
  <c r="J30" i="1"/>
  <c r="BU347" i="4"/>
  <c r="BS417" i="4"/>
  <c r="BT419" i="4"/>
  <c r="BS413" i="4"/>
  <c r="BS414" i="4"/>
  <c r="BV423" i="4"/>
  <c r="BU421" i="4"/>
  <c r="BU445" i="4"/>
  <c r="BU434" i="4"/>
  <c r="BU424" i="4"/>
  <c r="BV435" i="4"/>
  <c r="BW435" i="4"/>
  <c r="BV446" i="4"/>
  <c r="BW446" i="4"/>
  <c r="BW425" i="4"/>
  <c r="BU408" i="4"/>
  <c r="BT411" i="4"/>
  <c r="BS432" i="4"/>
  <c r="BS443" i="4"/>
  <c r="BS420" i="4"/>
  <c r="BT444" i="4"/>
  <c r="BT433" i="4"/>
  <c r="BT422" i="4"/>
  <c r="BQ439" i="4"/>
  <c r="BK155" i="4"/>
  <c r="BC1625" i="4"/>
  <c r="CZ79" i="7"/>
  <c r="DA79" i="7"/>
  <c r="DB79" i="7"/>
  <c r="DC79" i="7"/>
  <c r="DD79" i="7"/>
  <c r="DE71" i="7"/>
  <c r="CY79" i="7"/>
  <c r="BU640" i="4"/>
  <c r="DA74" i="7"/>
  <c r="DB74" i="7"/>
  <c r="AI2" i="7"/>
  <c r="AJ38" i="7"/>
  <c r="G28" i="2"/>
  <c r="Q57" i="10"/>
  <c r="AE96" i="10"/>
  <c r="V1630" i="4"/>
  <c r="BD1625" i="4"/>
  <c r="U1657" i="4"/>
  <c r="U1658" i="4"/>
  <c r="BC1626" i="4"/>
  <c r="F167" i="2"/>
  <c r="BC642" i="4"/>
  <c r="BB652" i="4"/>
  <c r="BO647" i="4"/>
  <c r="BB649" i="4"/>
  <c r="BQ641" i="4"/>
  <c r="BO644" i="4"/>
  <c r="AM328" i="14"/>
  <c r="AA17" i="10"/>
  <c r="AA21" i="10"/>
  <c r="AA20" i="10"/>
  <c r="AL330" i="14"/>
  <c r="AM320" i="14"/>
  <c r="F84" i="2"/>
  <c r="AE1499" i="4"/>
  <c r="G77" i="1"/>
  <c r="AE1495" i="4"/>
  <c r="AK1504" i="4"/>
  <c r="H58" i="2"/>
  <c r="AQ1551" i="4"/>
  <c r="AE1491" i="4"/>
  <c r="AG1514" i="4"/>
  <c r="AF1509" i="4"/>
  <c r="AF1473" i="4"/>
  <c r="AD1487" i="4"/>
  <c r="G45" i="2"/>
  <c r="AO1535" i="4"/>
  <c r="AO1529" i="4"/>
  <c r="AG1519" i="4"/>
  <c r="AD1523" i="4"/>
  <c r="T79" i="10"/>
  <c r="Z61" i="10"/>
  <c r="AE1473" i="4"/>
  <c r="AF1482" i="4"/>
  <c r="AV1065" i="4"/>
  <c r="AX1065" i="4"/>
  <c r="AX1421" i="4"/>
  <c r="AU1026" i="4"/>
  <c r="G75" i="1"/>
  <c r="AT1026" i="4"/>
  <c r="AU1103" i="4"/>
  <c r="AU1065" i="4"/>
  <c r="Z10" i="10"/>
  <c r="Z9" i="10"/>
  <c r="BV927" i="4"/>
  <c r="BR451" i="4"/>
  <c r="BR450" i="4"/>
  <c r="AL397" i="4"/>
  <c r="Z268" i="11"/>
  <c r="AL398" i="4"/>
  <c r="Z285" i="11"/>
  <c r="BP372" i="4"/>
  <c r="BP357" i="4"/>
  <c r="AO335" i="4"/>
  <c r="AO340" i="4"/>
  <c r="AC11" i="12"/>
  <c r="AC10" i="12"/>
  <c r="AC9" i="12"/>
  <c r="BR377" i="4"/>
  <c r="AW26" i="10"/>
  <c r="BH402" i="4"/>
  <c r="BH401" i="4"/>
  <c r="AV269" i="11"/>
  <c r="AC22" i="10"/>
  <c r="AM396" i="4"/>
  <c r="AB23" i="10"/>
  <c r="AY25" i="10"/>
  <c r="K32" i="2"/>
  <c r="BI400" i="4"/>
  <c r="BO510" i="4"/>
  <c r="BC271" i="11"/>
  <c r="BC270" i="11"/>
  <c r="BO511" i="4"/>
  <c r="BD30" i="10"/>
  <c r="BD28" i="10"/>
  <c r="BD27" i="10"/>
  <c r="AA13" i="10"/>
  <c r="AA16" i="10"/>
  <c r="BF29" i="10"/>
  <c r="BP509" i="4"/>
  <c r="AB19" i="10"/>
  <c r="BW260" i="4"/>
  <c r="BW252" i="4"/>
  <c r="AO307" i="4"/>
  <c r="AO318" i="4"/>
  <c r="AO321" i="4"/>
  <c r="BP375" i="4"/>
  <c r="BP380" i="4"/>
  <c r="BP385" i="4"/>
  <c r="BP390" i="4"/>
  <c r="BD12" i="12"/>
  <c r="AO325" i="4"/>
  <c r="AO330" i="4"/>
  <c r="AY1436" i="4"/>
  <c r="BW276" i="4"/>
  <c r="BW267" i="4"/>
  <c r="BQ386" i="4"/>
  <c r="AQ327" i="4"/>
  <c r="BT379" i="4"/>
  <c r="BO392" i="4"/>
  <c r="BO382" i="4"/>
  <c r="AR310" i="4"/>
  <c r="AR311" i="4"/>
  <c r="BT367" i="4"/>
  <c r="BT368" i="4"/>
  <c r="BQ376" i="4"/>
  <c r="BU369" i="4"/>
  <c r="BU389" i="4"/>
  <c r="G122" i="2"/>
  <c r="AR328" i="4"/>
  <c r="AN343" i="4"/>
  <c r="AN342" i="4"/>
  <c r="AN332" i="4"/>
  <c r="BR387" i="4"/>
  <c r="BP371" i="4"/>
  <c r="BG26" i="11"/>
  <c r="BG25" i="11"/>
  <c r="AQ311" i="4"/>
  <c r="AQ308" i="4"/>
  <c r="AQ326" i="4"/>
  <c r="BQ361" i="4"/>
  <c r="BQ385" i="4"/>
  <c r="AS312" i="4"/>
  <c r="AS313" i="4"/>
  <c r="BS365" i="4"/>
  <c r="BS366" i="4"/>
  <c r="AE23" i="11"/>
  <c r="AE22" i="11"/>
  <c r="AE21" i="11"/>
  <c r="AP306" i="4"/>
  <c r="AP307" i="4"/>
  <c r="AP318" i="4"/>
  <c r="AP321" i="4"/>
  <c r="AR313" i="4"/>
  <c r="AS339" i="4"/>
  <c r="BR354" i="4"/>
  <c r="BR361" i="4"/>
  <c r="BR375" i="4"/>
  <c r="BR358" i="4"/>
  <c r="AQ24" i="10"/>
  <c r="JL72" i="8"/>
  <c r="AT131" i="4"/>
  <c r="AT115" i="4"/>
  <c r="AT99" i="4"/>
  <c r="G79" i="1"/>
  <c r="AQ303" i="4"/>
  <c r="AU314" i="4"/>
  <c r="AQ322" i="4"/>
  <c r="AQ1728" i="4"/>
  <c r="AR1729" i="4"/>
  <c r="AF52" i="12"/>
  <c r="G78" i="1"/>
  <c r="LJ81" i="8"/>
  <c r="LJ86" i="8"/>
  <c r="LJ82" i="8"/>
  <c r="TA74" i="8"/>
  <c r="TA84" i="8"/>
  <c r="UO75" i="8"/>
  <c r="UO85" i="8"/>
  <c r="TA73" i="8"/>
  <c r="TA83" i="8"/>
  <c r="FL63" i="8"/>
  <c r="FK64" i="8"/>
  <c r="FK65" i="8"/>
  <c r="CA35" i="8"/>
  <c r="BZ37" i="8"/>
  <c r="BZ36" i="8"/>
  <c r="IB2" i="7"/>
  <c r="IB140" i="7"/>
  <c r="IB150" i="7"/>
  <c r="IA38" i="7"/>
  <c r="EE23" i="7"/>
  <c r="AB164" i="10"/>
  <c r="BV998" i="4"/>
  <c r="BW998" i="4"/>
  <c r="BU958" i="4"/>
  <c r="BV986" i="4"/>
  <c r="BW986" i="4"/>
  <c r="BU990" i="4"/>
  <c r="BV954" i="4"/>
  <c r="BW954" i="4"/>
  <c r="BV966" i="4"/>
  <c r="BW966" i="4"/>
  <c r="BU898" i="4"/>
  <c r="BV894" i="4"/>
  <c r="AY1406" i="4"/>
  <c r="BV906" i="4"/>
  <c r="BW906" i="4"/>
  <c r="IW18" i="8"/>
  <c r="AA63" i="10"/>
  <c r="IV20" i="8"/>
  <c r="Y274" i="11"/>
  <c r="IV19" i="8"/>
  <c r="Y254" i="11"/>
  <c r="Y253" i="11"/>
  <c r="CD47" i="7"/>
  <c r="CC50" i="7"/>
  <c r="AT329" i="4"/>
  <c r="BS353" i="4"/>
  <c r="BR364" i="4"/>
  <c r="BR376" i="4"/>
  <c r="AR302" i="4"/>
  <c r="BS356" i="4"/>
  <c r="BG24" i="11"/>
  <c r="BE639" i="4"/>
  <c r="BQ638" i="4"/>
  <c r="BQ637" i="4"/>
  <c r="AR320" i="4"/>
  <c r="BT351" i="4"/>
  <c r="BT352" i="4"/>
  <c r="AS300" i="4"/>
  <c r="AS301" i="4"/>
  <c r="CE84" i="6"/>
  <c r="BG182" i="4"/>
  <c r="CE83" i="6"/>
  <c r="BF166" i="4"/>
  <c r="CE85" i="6"/>
  <c r="BF198" i="4"/>
  <c r="BT420" i="4"/>
  <c r="BT443" i="4"/>
  <c r="BT432" i="4"/>
  <c r="BU444" i="4"/>
  <c r="BU433" i="4"/>
  <c r="BU422" i="4"/>
  <c r="BS431" i="4"/>
  <c r="BS437" i="4"/>
  <c r="BS427" i="4"/>
  <c r="BS418" i="4"/>
  <c r="BS428" i="4"/>
  <c r="BS453" i="4"/>
  <c r="BS442" i="4"/>
  <c r="BS448" i="4"/>
  <c r="BG14" i="12"/>
  <c r="BG13" i="12"/>
  <c r="BU350" i="4"/>
  <c r="BV347" i="4"/>
  <c r="AT299" i="4"/>
  <c r="AU296" i="4"/>
  <c r="BV408" i="4"/>
  <c r="K32" i="1"/>
  <c r="BU411" i="4"/>
  <c r="BV434" i="4"/>
  <c r="BW434" i="4"/>
  <c r="BV424" i="4"/>
  <c r="BW424" i="4"/>
  <c r="BV445" i="4"/>
  <c r="BW445" i="4"/>
  <c r="BW423" i="4"/>
  <c r="BR439" i="4"/>
  <c r="BV421" i="4"/>
  <c r="BT417" i="4"/>
  <c r="BT413" i="4"/>
  <c r="BT414" i="4"/>
  <c r="BU419" i="4"/>
  <c r="BL155" i="4"/>
  <c r="BM155" i="4"/>
  <c r="BN155" i="4"/>
  <c r="BO155" i="4"/>
  <c r="BP155" i="4"/>
  <c r="BQ155" i="4"/>
  <c r="BR155" i="4"/>
  <c r="BS155" i="4"/>
  <c r="BT155" i="4"/>
  <c r="BU155" i="4"/>
  <c r="BV155" i="4"/>
  <c r="BV640" i="4"/>
  <c r="BW640" i="4"/>
  <c r="R57" i="10"/>
  <c r="DC74" i="7"/>
  <c r="DD74" i="7"/>
  <c r="DE74" i="7"/>
  <c r="AH2" i="7"/>
  <c r="AI38" i="7"/>
  <c r="CW76" i="7"/>
  <c r="CW77" i="7"/>
  <c r="CU76" i="7"/>
  <c r="CU77" i="7"/>
  <c r="CS76" i="7"/>
  <c r="CS77" i="7"/>
  <c r="CX76" i="7"/>
  <c r="CX77" i="7"/>
  <c r="CV76" i="7"/>
  <c r="CV77" i="7"/>
  <c r="CT76" i="7"/>
  <c r="CT77" i="7"/>
  <c r="Q55" i="10"/>
  <c r="AF96" i="10"/>
  <c r="BE1625" i="4"/>
  <c r="BD1626" i="4"/>
  <c r="F168" i="2"/>
  <c r="H72" i="2"/>
  <c r="H74" i="2"/>
  <c r="F48" i="2"/>
  <c r="AM326" i="14"/>
  <c r="AM327" i="14"/>
  <c r="BP647" i="4"/>
  <c r="BC649" i="4"/>
  <c r="BD642" i="4"/>
  <c r="BP644" i="4"/>
  <c r="BR641" i="4"/>
  <c r="BC652" i="4"/>
  <c r="AN326" i="14"/>
  <c r="G120" i="2"/>
  <c r="Z267" i="11"/>
  <c r="Z266" i="11"/>
  <c r="G124" i="2"/>
  <c r="AM330" i="14"/>
  <c r="AA14" i="10"/>
  <c r="AA11" i="10"/>
  <c r="AB17" i="10"/>
  <c r="AB21" i="10"/>
  <c r="AB20" i="10"/>
  <c r="AN322" i="14"/>
  <c r="AM321" i="14"/>
  <c r="AM324" i="14"/>
  <c r="AN320" i="14"/>
  <c r="AC293" i="11"/>
  <c r="AC69" i="12"/>
  <c r="AD293" i="11"/>
  <c r="AD69" i="12"/>
  <c r="R55" i="10"/>
  <c r="AZ1436" i="4"/>
  <c r="AZ1406" i="4"/>
  <c r="AL1504" i="4"/>
  <c r="AF1491" i="4"/>
  <c r="X1463" i="4"/>
  <c r="AF1495" i="4"/>
  <c r="W1463" i="4"/>
  <c r="AH1514" i="4"/>
  <c r="AQ1541" i="4"/>
  <c r="AE1487" i="4"/>
  <c r="AG1509" i="4"/>
  <c r="AR1551" i="4"/>
  <c r="AF1499" i="4"/>
  <c r="AE1523" i="4"/>
  <c r="AH1519" i="4"/>
  <c r="AP1529" i="4"/>
  <c r="AE1478" i="4"/>
  <c r="AP1535" i="4"/>
  <c r="AR1541" i="4"/>
  <c r="AA61" i="10"/>
  <c r="U79" i="10"/>
  <c r="AG1473" i="4"/>
  <c r="AY1391" i="4"/>
  <c r="AY1315" i="4"/>
  <c r="AX1315" i="4"/>
  <c r="AY1375" i="4"/>
  <c r="AW1065" i="4"/>
  <c r="AY1421" i="4"/>
  <c r="AZ1421" i="4"/>
  <c r="AR327" i="4"/>
  <c r="AP325" i="4"/>
  <c r="AP330" i="4"/>
  <c r="AR337" i="4"/>
  <c r="AO343" i="4"/>
  <c r="BP392" i="4"/>
  <c r="AS338" i="4"/>
  <c r="BT378" i="4"/>
  <c r="BW927" i="4"/>
  <c r="BW1273" i="4"/>
  <c r="BS450" i="4"/>
  <c r="BS451" i="4"/>
  <c r="AM397" i="4"/>
  <c r="AA268" i="11"/>
  <c r="AS328" i="4"/>
  <c r="BW261" i="4"/>
  <c r="AM398" i="4"/>
  <c r="AA285" i="11"/>
  <c r="AD22" i="10"/>
  <c r="AN396" i="4"/>
  <c r="AC23" i="10"/>
  <c r="AC21" i="10"/>
  <c r="AC20" i="10"/>
  <c r="AB16" i="10"/>
  <c r="AX26" i="10"/>
  <c r="BI401" i="4"/>
  <c r="AW269" i="11"/>
  <c r="BI402" i="4"/>
  <c r="BP511" i="4"/>
  <c r="BP510" i="4"/>
  <c r="BD271" i="11"/>
  <c r="BD270" i="11"/>
  <c r="BE30" i="10"/>
  <c r="BE28" i="10"/>
  <c r="BE27" i="10"/>
  <c r="AZ25" i="10"/>
  <c r="BJ400" i="4"/>
  <c r="BG29" i="10"/>
  <c r="BQ509" i="4"/>
  <c r="AB13" i="10"/>
  <c r="BP382" i="4"/>
  <c r="AC19" i="10"/>
  <c r="AC17" i="10"/>
  <c r="BT388" i="4"/>
  <c r="BP393" i="4"/>
  <c r="BS387" i="4"/>
  <c r="BS377" i="4"/>
  <c r="AO332" i="4"/>
  <c r="AO342" i="4"/>
  <c r="BU379" i="4"/>
  <c r="BW277" i="4"/>
  <c r="BW268" i="4"/>
  <c r="BQ390" i="4"/>
  <c r="BE12" i="12"/>
  <c r="AS310" i="4"/>
  <c r="AS311" i="4"/>
  <c r="AT312" i="4"/>
  <c r="AT328" i="4"/>
  <c r="AR308" i="4"/>
  <c r="AR309" i="4"/>
  <c r="AP335" i="4"/>
  <c r="AP340" i="4"/>
  <c r="AD11" i="12"/>
  <c r="AD10" i="12"/>
  <c r="AD9" i="12"/>
  <c r="BQ371" i="4"/>
  <c r="BQ375" i="4"/>
  <c r="BQ380" i="4"/>
  <c r="AP317" i="4"/>
  <c r="BQ362" i="4"/>
  <c r="BQ372" i="4"/>
  <c r="BQ357" i="4"/>
  <c r="AQ336" i="4"/>
  <c r="AQ309" i="4"/>
  <c r="AF23" i="11"/>
  <c r="BH26" i="11"/>
  <c r="BS363" i="4"/>
  <c r="BS364" i="4"/>
  <c r="BT365" i="4"/>
  <c r="BT377" i="4"/>
  <c r="BV369" i="4"/>
  <c r="BW369" i="4"/>
  <c r="AQ306" i="4"/>
  <c r="AQ325" i="4"/>
  <c r="AQ330" i="4"/>
  <c r="BU367" i="4"/>
  <c r="BU388" i="4"/>
  <c r="AR24" i="10"/>
  <c r="BS354" i="4"/>
  <c r="BU365" i="4"/>
  <c r="BS358" i="4"/>
  <c r="AU99" i="4"/>
  <c r="AU115" i="4"/>
  <c r="AU131" i="4"/>
  <c r="JM72" i="8"/>
  <c r="AR303" i="4"/>
  <c r="AT310" i="4"/>
  <c r="AT327" i="4"/>
  <c r="AR322" i="4"/>
  <c r="AR1728" i="4"/>
  <c r="AS1729" i="4"/>
  <c r="AG52" i="12"/>
  <c r="LK81" i="8"/>
  <c r="LK86" i="8"/>
  <c r="LK82" i="8"/>
  <c r="UP75" i="8"/>
  <c r="UP85" i="8"/>
  <c r="TB73" i="8"/>
  <c r="TB83" i="8"/>
  <c r="TB74" i="8"/>
  <c r="TB84" i="8"/>
  <c r="FM63" i="8"/>
  <c r="FL64" i="8"/>
  <c r="FL65" i="8"/>
  <c r="CB35" i="8"/>
  <c r="CA37" i="8"/>
  <c r="CA36" i="8"/>
  <c r="IC2" i="7"/>
  <c r="IC140" i="7"/>
  <c r="IC150" i="7"/>
  <c r="IB38" i="7"/>
  <c r="EF23" i="7"/>
  <c r="AC164" i="10"/>
  <c r="AZ1391" i="4"/>
  <c r="BW894" i="4"/>
  <c r="BV990" i="4"/>
  <c r="BW990" i="4"/>
  <c r="BV958" i="4"/>
  <c r="BW958" i="4"/>
  <c r="BV898" i="4"/>
  <c r="BW898" i="4"/>
  <c r="BW1227" i="4"/>
  <c r="IX18" i="8"/>
  <c r="AB63" i="10"/>
  <c r="IW20" i="8"/>
  <c r="Z274" i="11"/>
  <c r="IW19" i="8"/>
  <c r="Z254" i="11"/>
  <c r="Z253" i="11"/>
  <c r="CD52" i="7"/>
  <c r="CE52" i="7"/>
  <c r="CF52" i="7"/>
  <c r="CG52" i="7"/>
  <c r="CH52" i="7"/>
  <c r="CC52" i="7"/>
  <c r="CE47" i="7"/>
  <c r="CD50" i="7"/>
  <c r="BR380" i="4"/>
  <c r="BR362" i="4"/>
  <c r="BR372" i="4"/>
  <c r="BR357" i="4"/>
  <c r="BR371" i="4"/>
  <c r="BR385" i="4"/>
  <c r="BR390" i="4"/>
  <c r="BF12" i="12"/>
  <c r="BT353" i="4"/>
  <c r="AS302" i="4"/>
  <c r="AU329" i="4"/>
  <c r="AU339" i="4"/>
  <c r="BR638" i="4"/>
  <c r="BR637" i="4"/>
  <c r="BF639" i="4"/>
  <c r="BW560" i="4"/>
  <c r="AS320" i="4"/>
  <c r="BT356" i="4"/>
  <c r="BH24" i="11"/>
  <c r="BU351" i="4"/>
  <c r="BU352" i="4"/>
  <c r="AT300" i="4"/>
  <c r="AT301" i="4"/>
  <c r="CF85" i="6"/>
  <c r="BG198" i="4"/>
  <c r="CF83" i="6"/>
  <c r="BG166" i="4"/>
  <c r="CF84" i="6"/>
  <c r="BH182" i="4"/>
  <c r="BU413" i="4"/>
  <c r="BU414" i="4"/>
  <c r="BU417" i="4"/>
  <c r="BV419" i="4"/>
  <c r="BW347" i="4"/>
  <c r="BV350" i="4"/>
  <c r="BW408" i="4"/>
  <c r="BV411" i="4"/>
  <c r="AV296" i="4"/>
  <c r="AU299" i="4"/>
  <c r="BS439" i="4"/>
  <c r="BU420" i="4"/>
  <c r="BU443" i="4"/>
  <c r="BU432" i="4"/>
  <c r="BT442" i="4"/>
  <c r="BT448" i="4"/>
  <c r="BH14" i="12"/>
  <c r="BH13" i="12"/>
  <c r="BT431" i="4"/>
  <c r="BT437" i="4"/>
  <c r="BT427" i="4"/>
  <c r="BT418" i="4"/>
  <c r="BT428" i="4"/>
  <c r="BT453" i="4"/>
  <c r="BV433" i="4"/>
  <c r="BW433" i="4"/>
  <c r="BV422" i="4"/>
  <c r="BW422" i="4"/>
  <c r="BV444" i="4"/>
  <c r="BW444" i="4"/>
  <c r="BW421" i="4"/>
  <c r="BW155" i="4"/>
  <c r="AG2" i="7"/>
  <c r="AH38" i="7"/>
  <c r="DF74" i="7"/>
  <c r="DK72" i="7"/>
  <c r="AD19" i="10"/>
  <c r="AD17" i="10"/>
  <c r="L15" i="2"/>
  <c r="AG96" i="10"/>
  <c r="S57" i="10"/>
  <c r="BF1625" i="4"/>
  <c r="BE1626" i="4"/>
  <c r="V1632" i="4"/>
  <c r="AN327" i="14"/>
  <c r="BA1406" i="4"/>
  <c r="AW1103" i="4"/>
  <c r="BQ392" i="4"/>
  <c r="AN328" i="14"/>
  <c r="AN330" i="14"/>
  <c r="BE642" i="4"/>
  <c r="BQ647" i="4"/>
  <c r="BQ644" i="4"/>
  <c r="BD652" i="4"/>
  <c r="BS641" i="4"/>
  <c r="BD649" i="4"/>
  <c r="F180" i="2"/>
  <c r="AA267" i="11"/>
  <c r="AA266" i="11"/>
  <c r="AA10" i="10"/>
  <c r="AA9" i="10"/>
  <c r="AB14" i="10"/>
  <c r="AB11" i="10"/>
  <c r="BH25" i="11"/>
  <c r="L17" i="2"/>
  <c r="AF22" i="11"/>
  <c r="AF21" i="11"/>
  <c r="H14" i="2"/>
  <c r="AP320" i="14"/>
  <c r="AO322" i="14"/>
  <c r="AN321" i="14"/>
  <c r="AN324" i="14"/>
  <c r="H10" i="1"/>
  <c r="E83" i="2"/>
  <c r="BA1436" i="4"/>
  <c r="BA1391" i="4"/>
  <c r="BA1421" i="4"/>
  <c r="BV379" i="4"/>
  <c r="AF1487" i="4"/>
  <c r="AF1523" i="4"/>
  <c r="AG1499" i="4"/>
  <c r="AM1504" i="4"/>
  <c r="AP332" i="4"/>
  <c r="AQ1529" i="4"/>
  <c r="AI1519" i="4"/>
  <c r="AS1541" i="4"/>
  <c r="AS1551" i="4"/>
  <c r="H46" i="2"/>
  <c r="AQ1535" i="4"/>
  <c r="AH1509" i="4"/>
  <c r="Y1463" i="4"/>
  <c r="AG1491" i="4"/>
  <c r="AH1473" i="4"/>
  <c r="V79" i="10"/>
  <c r="AB61" i="10"/>
  <c r="AF1478" i="4"/>
  <c r="AW1026" i="4"/>
  <c r="AG1478" i="4"/>
  <c r="AV1026" i="4"/>
  <c r="AY1330" i="4"/>
  <c r="AY1360" i="4"/>
  <c r="AY1345" i="4"/>
  <c r="AX1103" i="4"/>
  <c r="BQ382" i="4"/>
  <c r="AR326" i="4"/>
  <c r="AR336" i="4"/>
  <c r="AP342" i="4"/>
  <c r="AP343" i="4"/>
  <c r="BS361" i="4"/>
  <c r="BS385" i="4"/>
  <c r="BQ393" i="4"/>
  <c r="AN398" i="4"/>
  <c r="AB285" i="11"/>
  <c r="BW929" i="4"/>
  <c r="BW928" i="4"/>
  <c r="BT451" i="4"/>
  <c r="BT450" i="4"/>
  <c r="AT338" i="4"/>
  <c r="AT313" i="4"/>
  <c r="AR306" i="4"/>
  <c r="AR335" i="4"/>
  <c r="BS376" i="4"/>
  <c r="AN397" i="4"/>
  <c r="AB268" i="11"/>
  <c r="AB267" i="11"/>
  <c r="AB266" i="11"/>
  <c r="AC16" i="10"/>
  <c r="AC14" i="10"/>
  <c r="AE22" i="10"/>
  <c r="AO396" i="4"/>
  <c r="AD23" i="10"/>
  <c r="AD21" i="10"/>
  <c r="AD20" i="10"/>
  <c r="AY26" i="10"/>
  <c r="BJ402" i="4"/>
  <c r="BJ401" i="4"/>
  <c r="AX269" i="11"/>
  <c r="K125" i="2"/>
  <c r="AC13" i="10"/>
  <c r="AC11" i="10"/>
  <c r="BQ510" i="4"/>
  <c r="BE271" i="11"/>
  <c r="BE270" i="11"/>
  <c r="BQ511" i="4"/>
  <c r="BF30" i="10"/>
  <c r="BF28" i="10"/>
  <c r="BF27" i="10"/>
  <c r="BA25" i="10"/>
  <c r="BK400" i="4"/>
  <c r="BH29" i="10"/>
  <c r="BR509" i="4"/>
  <c r="AS337" i="4"/>
  <c r="AS327" i="4"/>
  <c r="BW379" i="4"/>
  <c r="AQ317" i="4"/>
  <c r="AQ332" i="4"/>
  <c r="AQ335" i="4"/>
  <c r="AQ340" i="4"/>
  <c r="AE11" i="12"/>
  <c r="AE10" i="12"/>
  <c r="AE9" i="12"/>
  <c r="BT387" i="4"/>
  <c r="BT366" i="4"/>
  <c r="BI26" i="11"/>
  <c r="BI25" i="11"/>
  <c r="AG23" i="11"/>
  <c r="AG22" i="11"/>
  <c r="AG21" i="11"/>
  <c r="BS386" i="4"/>
  <c r="BV367" i="4"/>
  <c r="BV388" i="4"/>
  <c r="BW388" i="4"/>
  <c r="BU378" i="4"/>
  <c r="BT363" i="4"/>
  <c r="BT386" i="4"/>
  <c r="BU368" i="4"/>
  <c r="BV389" i="4"/>
  <c r="BW389" i="4"/>
  <c r="AQ307" i="4"/>
  <c r="AQ318" i="4"/>
  <c r="AQ321" i="4"/>
  <c r="AV314" i="4"/>
  <c r="AV329" i="4"/>
  <c r="AS308" i="4"/>
  <c r="AS336" i="4"/>
  <c r="AU312" i="4"/>
  <c r="AU338" i="4"/>
  <c r="BT354" i="4"/>
  <c r="BT361" i="4"/>
  <c r="BT358" i="4"/>
  <c r="AS24" i="10"/>
  <c r="AS303" i="4"/>
  <c r="AS306" i="4"/>
  <c r="AS307" i="4"/>
  <c r="AS322" i="4"/>
  <c r="AS1728" i="4"/>
  <c r="AT1729" i="4"/>
  <c r="AH52" i="12"/>
  <c r="JN72" i="8"/>
  <c r="AV131" i="4"/>
  <c r="AV99" i="4"/>
  <c r="AV115" i="4"/>
  <c r="LL81" i="8"/>
  <c r="LL86" i="8"/>
  <c r="LL82" i="8"/>
  <c r="TC73" i="8"/>
  <c r="TC83" i="8"/>
  <c r="TC74" i="8"/>
  <c r="TC84" i="8"/>
  <c r="UQ75" i="8"/>
  <c r="UQ85" i="8"/>
  <c r="FN63" i="8"/>
  <c r="FM65" i="8"/>
  <c r="FM64" i="8"/>
  <c r="CC35" i="8"/>
  <c r="CB36" i="8"/>
  <c r="CB37" i="8"/>
  <c r="ID2" i="7"/>
  <c r="ID140" i="7"/>
  <c r="ID150" i="7"/>
  <c r="IC38" i="7"/>
  <c r="EG23" i="7"/>
  <c r="AD164" i="10"/>
  <c r="BV352" i="4"/>
  <c r="BV353" i="4"/>
  <c r="BV358" i="4"/>
  <c r="K30" i="1"/>
  <c r="I40" i="1"/>
  <c r="BW626" i="4"/>
  <c r="BW631" i="4"/>
  <c r="BW910" i="4"/>
  <c r="BW907" i="4"/>
  <c r="BW1212" i="4"/>
  <c r="IY18" i="8"/>
  <c r="AC63" i="10"/>
  <c r="IX20" i="8"/>
  <c r="AA274" i="11"/>
  <c r="IX19" i="8"/>
  <c r="AA254" i="11"/>
  <c r="AA253" i="11"/>
  <c r="CF47" i="7"/>
  <c r="CE50" i="7"/>
  <c r="BR393" i="4"/>
  <c r="BR382" i="4"/>
  <c r="BR392" i="4"/>
  <c r="BU353" i="4"/>
  <c r="BU366" i="4"/>
  <c r="BU377" i="4"/>
  <c r="BU387" i="4"/>
  <c r="AT302" i="4"/>
  <c r="AS326" i="4"/>
  <c r="AT311" i="4"/>
  <c r="AT337" i="4"/>
  <c r="AZ1375" i="4"/>
  <c r="BG639" i="4"/>
  <c r="BS638" i="4"/>
  <c r="BS637" i="4"/>
  <c r="BW562" i="4"/>
  <c r="B563" i="4"/>
  <c r="BW563" i="4"/>
  <c r="AT320" i="4"/>
  <c r="BU356" i="4"/>
  <c r="BI24" i="11"/>
  <c r="AU300" i="4"/>
  <c r="AU301" i="4"/>
  <c r="CG83" i="6"/>
  <c r="BH166" i="4"/>
  <c r="CG84" i="6"/>
  <c r="BI182" i="4"/>
  <c r="CG85" i="6"/>
  <c r="BH198" i="4"/>
  <c r="BV351" i="4"/>
  <c r="BW351" i="4"/>
  <c r="BW350" i="4"/>
  <c r="BV443" i="4"/>
  <c r="BW443" i="4"/>
  <c r="BV420" i="4"/>
  <c r="BW420" i="4"/>
  <c r="BV432" i="4"/>
  <c r="BW432" i="4"/>
  <c r="BW419" i="4"/>
  <c r="AW296" i="4"/>
  <c r="AV299" i="4"/>
  <c r="BV417" i="4"/>
  <c r="BV413" i="4"/>
  <c r="BW411" i="4"/>
  <c r="BU427" i="4"/>
  <c r="BU418" i="4"/>
  <c r="BU428" i="4"/>
  <c r="BU453" i="4"/>
  <c r="BU431" i="4"/>
  <c r="BU437" i="4"/>
  <c r="BU442" i="4"/>
  <c r="BU448" i="4"/>
  <c r="BI14" i="12"/>
  <c r="BI13" i="12"/>
  <c r="BT439" i="4"/>
  <c r="AF2" i="7"/>
  <c r="AG38" i="7"/>
  <c r="AM45" i="7"/>
  <c r="G90" i="12"/>
  <c r="DF79" i="7"/>
  <c r="DK71" i="7"/>
  <c r="DE79" i="7"/>
  <c r="BW656" i="4"/>
  <c r="DG74" i="7"/>
  <c r="T57" i="10"/>
  <c r="S55" i="10"/>
  <c r="AH96" i="10"/>
  <c r="BG1625" i="4"/>
  <c r="V1659" i="4"/>
  <c r="V1661" i="4"/>
  <c r="V1664" i="4"/>
  <c r="V1656" i="4"/>
  <c r="W1628" i="4"/>
  <c r="BF1626" i="4"/>
  <c r="AB10" i="10"/>
  <c r="AB9" i="10"/>
  <c r="BF642" i="4"/>
  <c r="BE652" i="4"/>
  <c r="BR644" i="4"/>
  <c r="BT641" i="4"/>
  <c r="BR647" i="4"/>
  <c r="BE649" i="4"/>
  <c r="AO328" i="14"/>
  <c r="G121" i="2"/>
  <c r="H99" i="2"/>
  <c r="AP326" i="14"/>
  <c r="AP328" i="14"/>
  <c r="AP327" i="14"/>
  <c r="AQ322" i="14"/>
  <c r="AP321" i="14"/>
  <c r="AO320" i="14"/>
  <c r="AQ320" i="14"/>
  <c r="BW1560" i="4"/>
  <c r="AE293" i="11"/>
  <c r="AE69" i="12"/>
  <c r="T55" i="10"/>
  <c r="BS362" i="4"/>
  <c r="BS372" i="4"/>
  <c r="BS357" i="4"/>
  <c r="BV378" i="4"/>
  <c r="BW378" i="4"/>
  <c r="AG1523" i="4"/>
  <c r="AH1499" i="4"/>
  <c r="BS375" i="4"/>
  <c r="BS380" i="4"/>
  <c r="BS390" i="4"/>
  <c r="BG12" i="12"/>
  <c r="BS371" i="4"/>
  <c r="AG1495" i="4"/>
  <c r="AH1495" i="4"/>
  <c r="AT1541" i="4"/>
  <c r="H53" i="2"/>
  <c r="AI1514" i="4"/>
  <c r="Z1463" i="4"/>
  <c r="E44" i="2"/>
  <c r="AH1491" i="4"/>
  <c r="AI1509" i="4"/>
  <c r="AG1487" i="4"/>
  <c r="AG1482" i="4"/>
  <c r="AJ1519" i="4"/>
  <c r="AR1529" i="4"/>
  <c r="AN1504" i="4"/>
  <c r="AC61" i="10"/>
  <c r="W79" i="10"/>
  <c r="AH1478" i="4"/>
  <c r="AI1482" i="4"/>
  <c r="BB1391" i="4"/>
  <c r="AZ1345" i="4"/>
  <c r="I54" i="1"/>
  <c r="BW1374" i="4"/>
  <c r="AZ1315" i="4"/>
  <c r="AZ1330" i="4"/>
  <c r="AZ1360" i="4"/>
  <c r="BA1315" i="4"/>
  <c r="AR307" i="4"/>
  <c r="AR318" i="4"/>
  <c r="AR321" i="4"/>
  <c r="AR340" i="4"/>
  <c r="AF11" i="12"/>
  <c r="AF10" i="12"/>
  <c r="AF9" i="12"/>
  <c r="AR325" i="4"/>
  <c r="AR330" i="4"/>
  <c r="AR317" i="4"/>
  <c r="BU451" i="4"/>
  <c r="BU450" i="4"/>
  <c r="AO397" i="4"/>
  <c r="AC268" i="11"/>
  <c r="AC267" i="11"/>
  <c r="AC266" i="11"/>
  <c r="AO398" i="4"/>
  <c r="AC285" i="11"/>
  <c r="AC10" i="10"/>
  <c r="AC9" i="10"/>
  <c r="BT376" i="4"/>
  <c r="AQ343" i="4"/>
  <c r="AQ342" i="4"/>
  <c r="AE19" i="10"/>
  <c r="AD13" i="10"/>
  <c r="AD11" i="10"/>
  <c r="AD16" i="10"/>
  <c r="AD14" i="10"/>
  <c r="BR511" i="4"/>
  <c r="BG30" i="10"/>
  <c r="BG28" i="10"/>
  <c r="BG27" i="10"/>
  <c r="BR510" i="4"/>
  <c r="BF271" i="11"/>
  <c r="BF270" i="11"/>
  <c r="BI29" i="10"/>
  <c r="BS509" i="4"/>
  <c r="AZ26" i="10"/>
  <c r="BK402" i="4"/>
  <c r="BK401" i="4"/>
  <c r="AY269" i="11"/>
  <c r="AF22" i="10"/>
  <c r="AP396" i="4"/>
  <c r="AE23" i="10"/>
  <c r="AE21" i="10"/>
  <c r="AE20" i="10"/>
  <c r="BB25" i="10"/>
  <c r="BL400" i="4"/>
  <c r="AF19" i="10"/>
  <c r="AF17" i="10"/>
  <c r="BV365" i="4"/>
  <c r="BV366" i="4"/>
  <c r="BW366" i="4"/>
  <c r="BW367" i="4"/>
  <c r="BV368" i="4"/>
  <c r="BW368" i="4"/>
  <c r="AS309" i="4"/>
  <c r="AS318" i="4"/>
  <c r="AS321" i="4"/>
  <c r="AH23" i="11"/>
  <c r="AH22" i="11"/>
  <c r="AH21" i="11"/>
  <c r="AV339" i="4"/>
  <c r="AU328" i="4"/>
  <c r="BT364" i="4"/>
  <c r="AU313" i="4"/>
  <c r="AT308" i="4"/>
  <c r="AT326" i="4"/>
  <c r="BU363" i="4"/>
  <c r="BU364" i="4"/>
  <c r="BW352" i="4"/>
  <c r="AW314" i="4"/>
  <c r="AW339" i="4"/>
  <c r="BV356" i="4"/>
  <c r="BW356" i="4"/>
  <c r="AV312" i="4"/>
  <c r="AV313" i="4"/>
  <c r="AU310" i="4"/>
  <c r="AU337" i="4"/>
  <c r="AT24" i="10"/>
  <c r="BU354" i="4"/>
  <c r="BV363" i="4"/>
  <c r="BU358" i="4"/>
  <c r="BW358" i="4"/>
  <c r="AW131" i="4"/>
  <c r="AW99" i="4"/>
  <c r="AW115" i="4"/>
  <c r="JO72" i="8"/>
  <c r="I57" i="1"/>
  <c r="AT303" i="4"/>
  <c r="AU308" i="4"/>
  <c r="AU326" i="4"/>
  <c r="AT322" i="4"/>
  <c r="AT1728" i="4"/>
  <c r="AU1729" i="4"/>
  <c r="AI52" i="12"/>
  <c r="I62" i="1"/>
  <c r="I67" i="1"/>
  <c r="LM81" i="8"/>
  <c r="LM86" i="8"/>
  <c r="LM82" i="8"/>
  <c r="TD74" i="8"/>
  <c r="TD84" i="8"/>
  <c r="UR75" i="8"/>
  <c r="UR85" i="8"/>
  <c r="TD73" i="8"/>
  <c r="TD83" i="8"/>
  <c r="FO63" i="8"/>
  <c r="FN64" i="8"/>
  <c r="FN65" i="8"/>
  <c r="CD35" i="8"/>
  <c r="CC37" i="8"/>
  <c r="CC36" i="8"/>
  <c r="IE2" i="7"/>
  <c r="IE140" i="7"/>
  <c r="IE150" i="7"/>
  <c r="ID38" i="7"/>
  <c r="EH23" i="7"/>
  <c r="AE164" i="10"/>
  <c r="BB1421" i="4"/>
  <c r="BW900" i="4"/>
  <c r="BW899" i="4"/>
  <c r="BW908" i="4"/>
  <c r="IZ18" i="8"/>
  <c r="AD63" i="10"/>
  <c r="IY19" i="8"/>
  <c r="AB254" i="11"/>
  <c r="AB253" i="11"/>
  <c r="IY20" i="8"/>
  <c r="AB274" i="11"/>
  <c r="CG47" i="7"/>
  <c r="CF50" i="7"/>
  <c r="AS335" i="4"/>
  <c r="AS340" i="4"/>
  <c r="AG11" i="12"/>
  <c r="AG10" i="12"/>
  <c r="AG9" i="12"/>
  <c r="AS325" i="4"/>
  <c r="AS330" i="4"/>
  <c r="BW353" i="4"/>
  <c r="BT362" i="4"/>
  <c r="BT375" i="4"/>
  <c r="BT371" i="4"/>
  <c r="BT385" i="4"/>
  <c r="BT390" i="4"/>
  <c r="BH12" i="12"/>
  <c r="BV354" i="4"/>
  <c r="BV361" i="4"/>
  <c r="AU302" i="4"/>
  <c r="AS317" i="4"/>
  <c r="BW702" i="4"/>
  <c r="BW703" i="4"/>
  <c r="BW700" i="4"/>
  <c r="BW814" i="4"/>
  <c r="BW701" i="4"/>
  <c r="BT638" i="4"/>
  <c r="BT637" i="4"/>
  <c r="BH639" i="4"/>
  <c r="AU320" i="4"/>
  <c r="AV300" i="4"/>
  <c r="AV301" i="4"/>
  <c r="CH84" i="6"/>
  <c r="BJ182" i="4"/>
  <c r="CH85" i="6"/>
  <c r="BI198" i="4"/>
  <c r="CH83" i="6"/>
  <c r="BI166" i="4"/>
  <c r="BU439" i="4"/>
  <c r="BV418" i="4"/>
  <c r="BV427" i="4"/>
  <c r="BW427" i="4"/>
  <c r="BV442" i="4"/>
  <c r="BV431" i="4"/>
  <c r="BW417" i="4"/>
  <c r="BV414" i="4"/>
  <c r="BJ26" i="11"/>
  <c r="M17" i="2"/>
  <c r="BW413" i="4"/>
  <c r="AW299" i="4"/>
  <c r="AX296" i="4"/>
  <c r="U57" i="10"/>
  <c r="DH74" i="7"/>
  <c r="DG79" i="7"/>
  <c r="C147" i="10"/>
  <c r="D147" i="10"/>
  <c r="G88" i="12"/>
  <c r="DA76" i="7"/>
  <c r="DA77" i="7"/>
  <c r="DB76" i="7"/>
  <c r="DB77" i="7"/>
  <c r="DD76" i="7"/>
  <c r="DD77" i="7"/>
  <c r="CZ76" i="7"/>
  <c r="CZ77" i="7"/>
  <c r="DC76" i="7"/>
  <c r="DC77" i="7"/>
  <c r="CY76" i="7"/>
  <c r="CY77" i="7"/>
  <c r="AH52" i="7"/>
  <c r="AI52" i="7"/>
  <c r="AJ52" i="7"/>
  <c r="AK52" i="7"/>
  <c r="AL52" i="7"/>
  <c r="AM52" i="7"/>
  <c r="AF38" i="7"/>
  <c r="AE2" i="7"/>
  <c r="L34" i="2"/>
  <c r="J11" i="2"/>
  <c r="BW902" i="4"/>
  <c r="AI96" i="10"/>
  <c r="AR342" i="4"/>
  <c r="W1630" i="4"/>
  <c r="V1658" i="4"/>
  <c r="V1657" i="4"/>
  <c r="BG1626" i="4"/>
  <c r="AY1026" i="4"/>
  <c r="I72" i="2"/>
  <c r="AX1026" i="4"/>
  <c r="BS647" i="4"/>
  <c r="BU641" i="4"/>
  <c r="BF649" i="4"/>
  <c r="BS644" i="4"/>
  <c r="BG642" i="4"/>
  <c r="BF652" i="4"/>
  <c r="AO327" i="14"/>
  <c r="AO326" i="14"/>
  <c r="AR326" i="14"/>
  <c r="AE17" i="10"/>
  <c r="BK117" i="11"/>
  <c r="AP330" i="14"/>
  <c r="AQ328" i="14"/>
  <c r="AQ326" i="14"/>
  <c r="AQ327" i="14"/>
  <c r="AR320" i="14"/>
  <c r="AO321" i="14"/>
  <c r="AO324" i="14"/>
  <c r="AP322" i="14"/>
  <c r="AP324" i="14"/>
  <c r="AR322" i="14"/>
  <c r="AQ321" i="14"/>
  <c r="AQ324" i="14"/>
  <c r="AF293" i="11"/>
  <c r="AF69" i="12"/>
  <c r="AG293" i="11"/>
  <c r="AG69" i="12"/>
  <c r="BK228" i="11"/>
  <c r="U55" i="10"/>
  <c r="BC1436" i="4"/>
  <c r="AY1065" i="4"/>
  <c r="BS393" i="4"/>
  <c r="AO1504" i="4"/>
  <c r="BC1391" i="4"/>
  <c r="AS1535" i="4"/>
  <c r="AS1529" i="4"/>
  <c r="AK1519" i="4"/>
  <c r="BS382" i="4"/>
  <c r="AA1463" i="4"/>
  <c r="AU1541" i="4"/>
  <c r="AR1535" i="4"/>
  <c r="BC1421" i="4"/>
  <c r="AI1495" i="4"/>
  <c r="AH1487" i="4"/>
  <c r="AJ1514" i="4"/>
  <c r="AT1551" i="4"/>
  <c r="AH1482" i="4"/>
  <c r="AJ1509" i="4"/>
  <c r="AH1523" i="4"/>
  <c r="AI1499" i="4"/>
  <c r="AD61" i="10"/>
  <c r="X79" i="10"/>
  <c r="AD10" i="10"/>
  <c r="AD9" i="10"/>
  <c r="AI1478" i="4"/>
  <c r="AI1473" i="4"/>
  <c r="AJ1473" i="4"/>
  <c r="BB1406" i="4"/>
  <c r="BB1436" i="4"/>
  <c r="AR332" i="4"/>
  <c r="BS392" i="4"/>
  <c r="AR343" i="4"/>
  <c r="BT380" i="4"/>
  <c r="BT393" i="4"/>
  <c r="AV310" i="4"/>
  <c r="AV311" i="4"/>
  <c r="BV377" i="4"/>
  <c r="BW377" i="4"/>
  <c r="BW365" i="4"/>
  <c r="BV387" i="4"/>
  <c r="BW387" i="4"/>
  <c r="AP398" i="4"/>
  <c r="AD285" i="11"/>
  <c r="AP397" i="4"/>
  <c r="AD268" i="11"/>
  <c r="AD267" i="11"/>
  <c r="AD266" i="11"/>
  <c r="AE16" i="10"/>
  <c r="AE14" i="10"/>
  <c r="AG22" i="10"/>
  <c r="AQ396" i="4"/>
  <c r="AF23" i="10"/>
  <c r="AF21" i="10"/>
  <c r="AF20" i="10"/>
  <c r="BS511" i="4"/>
  <c r="BH30" i="10"/>
  <c r="BH28" i="10"/>
  <c r="BH27" i="10"/>
  <c r="BS510" i="4"/>
  <c r="BG271" i="11"/>
  <c r="BG270" i="11"/>
  <c r="AE13" i="10"/>
  <c r="AE11" i="10"/>
  <c r="BA26" i="10"/>
  <c r="BL402" i="4"/>
  <c r="BL401" i="4"/>
  <c r="AZ269" i="11"/>
  <c r="BJ29" i="10"/>
  <c r="BT509" i="4"/>
  <c r="BC25" i="10"/>
  <c r="BM400" i="4"/>
  <c r="AY1103" i="4"/>
  <c r="AT336" i="4"/>
  <c r="AT309" i="4"/>
  <c r="AW329" i="4"/>
  <c r="AU327" i="4"/>
  <c r="BT372" i="4"/>
  <c r="BT357" i="4"/>
  <c r="AU311" i="4"/>
  <c r="AI23" i="11"/>
  <c r="AI22" i="11"/>
  <c r="AI21" i="11"/>
  <c r="BJ24" i="11"/>
  <c r="BK12" i="13"/>
  <c r="AV328" i="4"/>
  <c r="AV338" i="4"/>
  <c r="BU386" i="4"/>
  <c r="BU376" i="4"/>
  <c r="BU361" i="4"/>
  <c r="BU375" i="4"/>
  <c r="BW414" i="4"/>
  <c r="AU24" i="10"/>
  <c r="AW312" i="4"/>
  <c r="AW328" i="4"/>
  <c r="AT306" i="4"/>
  <c r="AT317" i="4"/>
  <c r="AX314" i="4"/>
  <c r="AX339" i="4"/>
  <c r="G25" i="1"/>
  <c r="AX115" i="4"/>
  <c r="AX131" i="4"/>
  <c r="AX99" i="4"/>
  <c r="AU303" i="4"/>
  <c r="AX312" i="4"/>
  <c r="AX313" i="4"/>
  <c r="AU322" i="4"/>
  <c r="AU1728" i="4"/>
  <c r="AV1729" i="4"/>
  <c r="AJ52" i="12"/>
  <c r="JP72" i="8"/>
  <c r="LN81" i="8"/>
  <c r="LN86" i="8"/>
  <c r="LN82" i="8"/>
  <c r="US75" i="8"/>
  <c r="US85" i="8"/>
  <c r="TE73" i="8"/>
  <c r="TE83" i="8"/>
  <c r="TE74" i="8"/>
  <c r="TE84" i="8"/>
  <c r="FP63" i="8"/>
  <c r="FO64" i="8"/>
  <c r="FO65" i="8"/>
  <c r="CE35" i="8"/>
  <c r="CD37" i="8"/>
  <c r="CD36" i="8"/>
  <c r="IF2" i="7"/>
  <c r="IF140" i="7"/>
  <c r="IF150" i="7"/>
  <c r="IE38" i="7"/>
  <c r="EI23" i="7"/>
  <c r="AF164" i="10"/>
  <c r="BW909" i="4"/>
  <c r="JA18" i="8"/>
  <c r="AE63" i="10"/>
  <c r="IZ20" i="8"/>
  <c r="AC274" i="11"/>
  <c r="IZ19" i="8"/>
  <c r="AC254" i="11"/>
  <c r="AC253" i="11"/>
  <c r="CH47" i="7"/>
  <c r="CG50" i="7"/>
  <c r="AS342" i="4"/>
  <c r="AS332" i="4"/>
  <c r="BV364" i="4"/>
  <c r="BW364" i="4"/>
  <c r="BV376" i="4"/>
  <c r="BV386" i="4"/>
  <c r="BW363" i="4"/>
  <c r="AS343" i="4"/>
  <c r="BW354" i="4"/>
  <c r="AV302" i="4"/>
  <c r="AU309" i="4"/>
  <c r="AU336" i="4"/>
  <c r="BI639" i="4"/>
  <c r="BU638" i="4"/>
  <c r="BU637" i="4"/>
  <c r="AV320" i="4"/>
  <c r="AW300" i="4"/>
  <c r="AW301" i="4"/>
  <c r="CI85" i="6"/>
  <c r="BJ198" i="4"/>
  <c r="CI83" i="6"/>
  <c r="BJ166" i="4"/>
  <c r="CI84" i="6"/>
  <c r="BK182" i="4"/>
  <c r="BV437" i="4"/>
  <c r="BW431" i="4"/>
  <c r="BV448" i="4"/>
  <c r="BW442" i="4"/>
  <c r="AY296" i="4"/>
  <c r="AX299" i="4"/>
  <c r="G29" i="1"/>
  <c r="BV428" i="4"/>
  <c r="BW418" i="4"/>
  <c r="AD2" i="7"/>
  <c r="AE38" i="7"/>
  <c r="G86" i="12"/>
  <c r="DI74" i="7"/>
  <c r="DH79" i="7"/>
  <c r="C299" i="11"/>
  <c r="H31" i="2"/>
  <c r="H27" i="2"/>
  <c r="V57" i="10"/>
  <c r="BH1625" i="4"/>
  <c r="BI1626" i="4"/>
  <c r="AJ96" i="10"/>
  <c r="BH1626" i="4"/>
  <c r="I71" i="2"/>
  <c r="I74" i="2"/>
  <c r="AR327" i="14"/>
  <c r="BV641" i="4"/>
  <c r="BT647" i="4"/>
  <c r="BG649" i="4"/>
  <c r="BG652" i="4"/>
  <c r="BH642" i="4"/>
  <c r="BT644" i="4"/>
  <c r="AR328" i="14"/>
  <c r="AO330" i="14"/>
  <c r="I10" i="2"/>
  <c r="BK24" i="11"/>
  <c r="M15" i="2"/>
  <c r="AQ330" i="14"/>
  <c r="AG19" i="10"/>
  <c r="H29" i="2"/>
  <c r="AS322" i="14"/>
  <c r="AR321" i="14"/>
  <c r="AR324" i="14"/>
  <c r="AS320" i="14"/>
  <c r="AZ1026" i="4"/>
  <c r="BK227" i="11"/>
  <c r="V55" i="10"/>
  <c r="BD1421" i="4"/>
  <c r="BD1436" i="4"/>
  <c r="AJ1478" i="4"/>
  <c r="AT1535" i="4"/>
  <c r="AK1473" i="4"/>
  <c r="AJ1495" i="4"/>
  <c r="AK1509" i="4"/>
  <c r="AU1551" i="4"/>
  <c r="AI1523" i="4"/>
  <c r="AP1504" i="4"/>
  <c r="AB1463" i="4"/>
  <c r="AI1487" i="4"/>
  <c r="AV1541" i="4"/>
  <c r="AJ1499" i="4"/>
  <c r="G52" i="2"/>
  <c r="AL1519" i="4"/>
  <c r="AT1529" i="4"/>
  <c r="Y79" i="10"/>
  <c r="AE61" i="10"/>
  <c r="BD1345" i="4"/>
  <c r="BD1330" i="4"/>
  <c r="BA1330" i="4"/>
  <c r="BA1345" i="4"/>
  <c r="BD1406" i="4"/>
  <c r="BC1360" i="4"/>
  <c r="BC1315" i="4"/>
  <c r="BB1360" i="4"/>
  <c r="BB1330" i="4"/>
  <c r="BC1406" i="4"/>
  <c r="BA1360" i="4"/>
  <c r="BB1345" i="4"/>
  <c r="BB1315" i="4"/>
  <c r="AW338" i="4"/>
  <c r="BT382" i="4"/>
  <c r="BT392" i="4"/>
  <c r="AV337" i="4"/>
  <c r="AV327" i="4"/>
  <c r="AW313" i="4"/>
  <c r="BV450" i="4"/>
  <c r="BW450" i="4"/>
  <c r="BV451" i="4"/>
  <c r="BW451" i="4"/>
  <c r="AQ397" i="4"/>
  <c r="AE268" i="11"/>
  <c r="AE267" i="11"/>
  <c r="AE266" i="11"/>
  <c r="AQ398" i="4"/>
  <c r="AE285" i="11"/>
  <c r="BK29" i="10"/>
  <c r="BU509" i="4"/>
  <c r="AH22" i="10"/>
  <c r="AR396" i="4"/>
  <c r="AG23" i="10"/>
  <c r="AF16" i="10"/>
  <c r="AF14" i="10"/>
  <c r="AF13" i="10"/>
  <c r="AF11" i="10"/>
  <c r="BW448" i="4"/>
  <c r="BJ14" i="12"/>
  <c r="BB26" i="10"/>
  <c r="BM402" i="4"/>
  <c r="BM401" i="4"/>
  <c r="BA269" i="11"/>
  <c r="BD25" i="10"/>
  <c r="BN400" i="4"/>
  <c r="BT510" i="4"/>
  <c r="BH271" i="11"/>
  <c r="BI30" i="10"/>
  <c r="BT511" i="4"/>
  <c r="AE10" i="10"/>
  <c r="AE9" i="10"/>
  <c r="BU362" i="4"/>
  <c r="BU372" i="4"/>
  <c r="BU357" i="4"/>
  <c r="BU371" i="4"/>
  <c r="AX329" i="4"/>
  <c r="BU385" i="4"/>
  <c r="BU390" i="4"/>
  <c r="BI12" i="12"/>
  <c r="AU306" i="4"/>
  <c r="AU335" i="4"/>
  <c r="AU340" i="4"/>
  <c r="AI11" i="12"/>
  <c r="AI10" i="12"/>
  <c r="AI9" i="12"/>
  <c r="AJ23" i="11"/>
  <c r="AJ22" i="11"/>
  <c r="AJ21" i="11"/>
  <c r="BW386" i="4"/>
  <c r="BU380" i="4"/>
  <c r="AT307" i="4"/>
  <c r="AT318" i="4"/>
  <c r="AT321" i="4"/>
  <c r="BW376" i="4"/>
  <c r="AT325" i="4"/>
  <c r="AT330" i="4"/>
  <c r="AT332" i="4"/>
  <c r="AV308" i="4"/>
  <c r="AV326" i="4"/>
  <c r="AT335" i="4"/>
  <c r="AT340" i="4"/>
  <c r="AW310" i="4"/>
  <c r="AW337" i="4"/>
  <c r="AY314" i="4"/>
  <c r="AY329" i="4"/>
  <c r="AV24" i="10"/>
  <c r="BJ25" i="11"/>
  <c r="BK25" i="11"/>
  <c r="BK26" i="11"/>
  <c r="JQ72" i="8"/>
  <c r="AY115" i="4"/>
  <c r="AY131" i="4"/>
  <c r="AY99" i="4"/>
  <c r="BW911" i="4"/>
  <c r="AV303" i="4"/>
  <c r="AW308" i="4"/>
  <c r="AW336" i="4"/>
  <c r="AV322" i="4"/>
  <c r="AV1728" i="4"/>
  <c r="AW1729" i="4"/>
  <c r="AK52" i="12"/>
  <c r="LO81" i="8"/>
  <c r="LO86" i="8"/>
  <c r="LO82" i="8"/>
  <c r="UT75" i="8"/>
  <c r="UT85" i="8"/>
  <c r="TF73" i="8"/>
  <c r="TF83" i="8"/>
  <c r="TF74" i="8"/>
  <c r="TF84" i="8"/>
  <c r="FQ63" i="8"/>
  <c r="FP65" i="8"/>
  <c r="FP64" i="8"/>
  <c r="CF35" i="8"/>
  <c r="CE37" i="8"/>
  <c r="CE36" i="8"/>
  <c r="IG2" i="7"/>
  <c r="IG140" i="7"/>
  <c r="IG150" i="7"/>
  <c r="IF38" i="7"/>
  <c r="EJ23" i="7"/>
  <c r="AG164" i="10"/>
  <c r="H41" i="1"/>
  <c r="BD1391" i="4"/>
  <c r="BW901" i="4"/>
  <c r="JB18" i="8"/>
  <c r="AF63" i="10"/>
  <c r="JA20" i="8"/>
  <c r="AD274" i="11"/>
  <c r="JA19" i="8"/>
  <c r="AD254" i="11"/>
  <c r="AD253" i="11"/>
  <c r="CI47" i="7"/>
  <c r="CO45" i="7"/>
  <c r="CH50" i="7"/>
  <c r="AZ1065" i="4"/>
  <c r="AX338" i="4"/>
  <c r="BV362" i="4"/>
  <c r="BV385" i="4"/>
  <c r="BW361" i="4"/>
  <c r="BV375" i="4"/>
  <c r="BV371" i="4"/>
  <c r="AX328" i="4"/>
  <c r="AW302" i="4"/>
  <c r="BA1375" i="4"/>
  <c r="BJ639" i="4"/>
  <c r="BW641" i="4"/>
  <c r="BV637" i="4"/>
  <c r="AW320" i="4"/>
  <c r="AX300" i="4"/>
  <c r="AX301" i="4"/>
  <c r="CJ83" i="6"/>
  <c r="BK166" i="4"/>
  <c r="CJ85" i="6"/>
  <c r="BK198" i="4"/>
  <c r="CJ84" i="6"/>
  <c r="BL182" i="4"/>
  <c r="BV439" i="4"/>
  <c r="BW439" i="4"/>
  <c r="BW437" i="4"/>
  <c r="BV453" i="4"/>
  <c r="BW453" i="4"/>
  <c r="BW428" i="4"/>
  <c r="AY299" i="4"/>
  <c r="AZ296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D299" i="11"/>
  <c r="DI79" i="7"/>
  <c r="E147" i="10"/>
  <c r="F147" i="10"/>
  <c r="G75" i="12"/>
  <c r="AD38" i="7"/>
  <c r="AC2" i="7"/>
  <c r="DJ74" i="7"/>
  <c r="BK13" i="13"/>
  <c r="BK14" i="13"/>
  <c r="H28" i="2"/>
  <c r="BI1625" i="4"/>
  <c r="W57" i="10"/>
  <c r="W55" i="10"/>
  <c r="BJ1626" i="4"/>
  <c r="AK96" i="10"/>
  <c r="AR330" i="14"/>
  <c r="G56" i="2"/>
  <c r="G57" i="2"/>
  <c r="BW632" i="4"/>
  <c r="BU644" i="4"/>
  <c r="BH649" i="4"/>
  <c r="BI642" i="4"/>
  <c r="BH652" i="4"/>
  <c r="BU647" i="4"/>
  <c r="BV638" i="4"/>
  <c r="BW638" i="4"/>
  <c r="BA1026" i="4"/>
  <c r="L127" i="2"/>
  <c r="BH270" i="11"/>
  <c r="BE1421" i="4"/>
  <c r="BW637" i="4"/>
  <c r="BI28" i="10"/>
  <c r="BI27" i="10"/>
  <c r="AG21" i="10"/>
  <c r="AG20" i="10"/>
  <c r="AG17" i="10"/>
  <c r="AS327" i="14"/>
  <c r="AS326" i="14"/>
  <c r="AS328" i="14"/>
  <c r="BV509" i="4"/>
  <c r="BV511" i="4"/>
  <c r="M34" i="2"/>
  <c r="AT320" i="14"/>
  <c r="AS321" i="14"/>
  <c r="AS324" i="14"/>
  <c r="AT322" i="14"/>
  <c r="F83" i="2"/>
  <c r="I10" i="1"/>
  <c r="AH293" i="11"/>
  <c r="AH69" i="12"/>
  <c r="G111" i="2"/>
  <c r="X57" i="10"/>
  <c r="BE1391" i="4"/>
  <c r="AK1514" i="4"/>
  <c r="AC1463" i="4"/>
  <c r="AQ1504" i="4"/>
  <c r="AL1509" i="4"/>
  <c r="AJ1523" i="4"/>
  <c r="AV1551" i="4"/>
  <c r="I58" i="2"/>
  <c r="AU1529" i="4"/>
  <c r="AM1519" i="4"/>
  <c r="H45" i="2"/>
  <c r="AW1541" i="4"/>
  <c r="AK1495" i="4"/>
  <c r="AI1491" i="4"/>
  <c r="AL1514" i="4"/>
  <c r="AU1535" i="4"/>
  <c r="AK1499" i="4"/>
  <c r="Z79" i="10"/>
  <c r="AF61" i="10"/>
  <c r="AL1473" i="4"/>
  <c r="AK1478" i="4"/>
  <c r="AJ1482" i="4"/>
  <c r="BC1345" i="4"/>
  <c r="BD1360" i="4"/>
  <c r="AZ1103" i="4"/>
  <c r="BE1406" i="4"/>
  <c r="BE1436" i="4"/>
  <c r="BC1330" i="4"/>
  <c r="AR397" i="4"/>
  <c r="AF268" i="11"/>
  <c r="AR398" i="4"/>
  <c r="AF285" i="11"/>
  <c r="AY339" i="4"/>
  <c r="BL29" i="10"/>
  <c r="AH19" i="10"/>
  <c r="AH17" i="10"/>
  <c r="BC26" i="10"/>
  <c r="BN401" i="4"/>
  <c r="BB269" i="11"/>
  <c r="BN402" i="4"/>
  <c r="AG13" i="10"/>
  <c r="AT343" i="4"/>
  <c r="AH11" i="12"/>
  <c r="AH10" i="12"/>
  <c r="AH9" i="12"/>
  <c r="BE25" i="10"/>
  <c r="BO400" i="4"/>
  <c r="BJ13" i="12"/>
  <c r="BK13" i="12"/>
  <c r="BK14" i="12"/>
  <c r="AI22" i="10"/>
  <c r="AS396" i="4"/>
  <c r="AH23" i="10"/>
  <c r="AH21" i="10"/>
  <c r="AH20" i="10"/>
  <c r="AF10" i="10"/>
  <c r="AF9" i="10"/>
  <c r="BU511" i="4"/>
  <c r="BU510" i="4"/>
  <c r="BI271" i="11"/>
  <c r="BI270" i="11"/>
  <c r="BJ30" i="10"/>
  <c r="BJ28" i="10"/>
  <c r="BJ27" i="10"/>
  <c r="AG16" i="10"/>
  <c r="AU325" i="4"/>
  <c r="AU330" i="4"/>
  <c r="AU342" i="4"/>
  <c r="H122" i="2"/>
  <c r="BU382" i="4"/>
  <c r="BW371" i="4"/>
  <c r="BU393" i="4"/>
  <c r="AT342" i="4"/>
  <c r="AU307" i="4"/>
  <c r="AU318" i="4"/>
  <c r="AU321" i="4"/>
  <c r="AZ314" i="4"/>
  <c r="AZ339" i="4"/>
  <c r="AU317" i="4"/>
  <c r="AX310" i="4"/>
  <c r="AX337" i="4"/>
  <c r="BU392" i="4"/>
  <c r="AV306" i="4"/>
  <c r="AV335" i="4"/>
  <c r="AY312" i="4"/>
  <c r="AY313" i="4"/>
  <c r="AK23" i="11"/>
  <c r="AK22" i="11"/>
  <c r="AK21" i="11"/>
  <c r="AV336" i="4"/>
  <c r="AW327" i="4"/>
  <c r="AV309" i="4"/>
  <c r="AW311" i="4"/>
  <c r="AW24" i="10"/>
  <c r="JR72" i="8"/>
  <c r="H68" i="1"/>
  <c r="H63" i="1"/>
  <c r="BW903" i="4"/>
  <c r="AZ99" i="4"/>
  <c r="AZ115" i="4"/>
  <c r="AZ131" i="4"/>
  <c r="H58" i="1"/>
  <c r="H51" i="1"/>
  <c r="AW303" i="4"/>
  <c r="AZ312" i="4"/>
  <c r="AW322" i="4"/>
  <c r="AW1728" i="4"/>
  <c r="AX1729" i="4"/>
  <c r="AL52" i="12"/>
  <c r="LP81" i="8"/>
  <c r="LP86" i="8"/>
  <c r="LP82" i="8"/>
  <c r="UU75" i="8"/>
  <c r="UU85" i="8"/>
  <c r="TG73" i="8"/>
  <c r="TG83" i="8"/>
  <c r="TG74" i="8"/>
  <c r="TG84" i="8"/>
  <c r="FR63" i="8"/>
  <c r="FQ65" i="8"/>
  <c r="FQ64" i="8"/>
  <c r="CG35" i="8"/>
  <c r="CF37" i="8"/>
  <c r="CF36" i="8"/>
  <c r="IH2" i="7"/>
  <c r="IH140" i="7"/>
  <c r="IH150" i="7"/>
  <c r="IG38" i="7"/>
  <c r="EK23" i="7"/>
  <c r="AH164" i="10"/>
  <c r="JC18" i="8"/>
  <c r="AG63" i="10"/>
  <c r="JB20" i="8"/>
  <c r="AE274" i="11"/>
  <c r="JB19" i="8"/>
  <c r="AE254" i="11"/>
  <c r="AE253" i="11"/>
  <c r="CJ47" i="7"/>
  <c r="CI50" i="7"/>
  <c r="BV380" i="4"/>
  <c r="BW375" i="4"/>
  <c r="BW385" i="4"/>
  <c r="BV390" i="4"/>
  <c r="BW362" i="4"/>
  <c r="BV372" i="4"/>
  <c r="BV357" i="4"/>
  <c r="AW309" i="4"/>
  <c r="AW326" i="4"/>
  <c r="AX302" i="4"/>
  <c r="BW625" i="4"/>
  <c r="BW629" i="4"/>
  <c r="BK639" i="4"/>
  <c r="AX320" i="4"/>
  <c r="AY300" i="4"/>
  <c r="AY301" i="4"/>
  <c r="CK85" i="6"/>
  <c r="BL198" i="4"/>
  <c r="CK83" i="6"/>
  <c r="BL166" i="4"/>
  <c r="CK84" i="6"/>
  <c r="BM182" i="4"/>
  <c r="AZ299" i="4"/>
  <c r="BA296" i="4"/>
  <c r="AC38" i="7"/>
  <c r="AB2" i="7"/>
  <c r="DJ79" i="7"/>
  <c r="E299" i="11"/>
  <c r="DK74" i="7"/>
  <c r="BJ1625" i="4"/>
  <c r="AL96" i="10"/>
  <c r="BK1625" i="4"/>
  <c r="W1632" i="4"/>
  <c r="BE1345" i="4"/>
  <c r="BI649" i="4"/>
  <c r="BK86" i="11"/>
  <c r="BV647" i="4"/>
  <c r="BW647" i="4"/>
  <c r="BW648" i="4"/>
  <c r="BK208" i="11"/>
  <c r="BW655" i="4"/>
  <c r="BK37" i="11"/>
  <c r="BV644" i="4"/>
  <c r="BW644" i="4"/>
  <c r="BW645" i="4"/>
  <c r="BK111" i="11"/>
  <c r="BW650" i="4"/>
  <c r="BI652" i="4"/>
  <c r="BK160" i="11"/>
  <c r="BW653" i="4"/>
  <c r="BJ642" i="4"/>
  <c r="BK61" i="11"/>
  <c r="BW646" i="4"/>
  <c r="H120" i="2"/>
  <c r="H124" i="2"/>
  <c r="AF267" i="11"/>
  <c r="AF266" i="11"/>
  <c r="BW628" i="4"/>
  <c r="AU328" i="14"/>
  <c r="BW509" i="4"/>
  <c r="BV510" i="4"/>
  <c r="AS330" i="14"/>
  <c r="AG11" i="10"/>
  <c r="AG14" i="10"/>
  <c r="BE1315" i="4"/>
  <c r="AT326" i="14"/>
  <c r="AT328" i="14"/>
  <c r="AT327" i="14"/>
  <c r="BK30" i="10"/>
  <c r="BL30" i="10"/>
  <c r="AU320" i="14"/>
  <c r="AU322" i="14"/>
  <c r="AT321" i="14"/>
  <c r="AT324" i="14"/>
  <c r="AI293" i="11"/>
  <c r="AI69" i="12"/>
  <c r="X55" i="10"/>
  <c r="BD1315" i="4"/>
  <c r="BE1360" i="4"/>
  <c r="BF1406" i="4"/>
  <c r="AM1509" i="4"/>
  <c r="AL1499" i="4"/>
  <c r="AD1463" i="4"/>
  <c r="F44" i="2"/>
  <c r="AL1495" i="4"/>
  <c r="G55" i="2"/>
  <c r="AN1519" i="4"/>
  <c r="AV1529" i="4"/>
  <c r="AK1523" i="4"/>
  <c r="AV1535" i="4"/>
  <c r="AW1551" i="4"/>
  <c r="AR1504" i="4"/>
  <c r="AM1514" i="4"/>
  <c r="AX1541" i="4"/>
  <c r="G86" i="2"/>
  <c r="AG61" i="10"/>
  <c r="AA79" i="10"/>
  <c r="G60" i="2"/>
  <c r="BE1330" i="4"/>
  <c r="BF1436" i="4"/>
  <c r="AU332" i="4"/>
  <c r="AV317" i="4"/>
  <c r="BW511" i="4"/>
  <c r="AI19" i="10"/>
  <c r="AI17" i="10"/>
  <c r="AS397" i="4"/>
  <c r="AG268" i="11"/>
  <c r="AG267" i="11"/>
  <c r="AG266" i="11"/>
  <c r="BW390" i="4"/>
  <c r="BJ12" i="12"/>
  <c r="BK12" i="12"/>
  <c r="BF25" i="10"/>
  <c r="BP400" i="4"/>
  <c r="AH16" i="10"/>
  <c r="AH14" i="10"/>
  <c r="AH13" i="10"/>
  <c r="AH11" i="10"/>
  <c r="AS398" i="4"/>
  <c r="AG285" i="11"/>
  <c r="AJ22" i="10"/>
  <c r="AT396" i="4"/>
  <c r="AI23" i="10"/>
  <c r="AI21" i="10"/>
  <c r="AI20" i="10"/>
  <c r="BD26" i="10"/>
  <c r="BO402" i="4"/>
  <c r="BO401" i="4"/>
  <c r="BC269" i="11"/>
  <c r="AU343" i="4"/>
  <c r="AX311" i="4"/>
  <c r="AJ19" i="10"/>
  <c r="AJ17" i="10"/>
  <c r="AV325" i="4"/>
  <c r="AV330" i="4"/>
  <c r="AV307" i="4"/>
  <c r="AV318" i="4"/>
  <c r="AV321" i="4"/>
  <c r="AZ329" i="4"/>
  <c r="AV340" i="4"/>
  <c r="AJ11" i="12"/>
  <c r="AJ10" i="12"/>
  <c r="AJ9" i="12"/>
  <c r="BA314" i="4"/>
  <c r="BA339" i="4"/>
  <c r="AX327" i="4"/>
  <c r="AY328" i="4"/>
  <c r="AY338" i="4"/>
  <c r="AL23" i="11"/>
  <c r="AY310" i="4"/>
  <c r="AY311" i="4"/>
  <c r="AX308" i="4"/>
  <c r="AX326" i="4"/>
  <c r="AW306" i="4"/>
  <c r="AW307" i="4"/>
  <c r="AW318" i="4"/>
  <c r="AW321" i="4"/>
  <c r="AX24" i="10"/>
  <c r="BA131" i="4"/>
  <c r="BA115" i="4"/>
  <c r="BA99" i="4"/>
  <c r="JS72" i="8"/>
  <c r="AX303" i="4"/>
  <c r="AZ310" i="4"/>
  <c r="AX322" i="4"/>
  <c r="AX1728" i="4"/>
  <c r="AY1729" i="4"/>
  <c r="AM52" i="12"/>
  <c r="LQ81" i="8"/>
  <c r="LQ86" i="8"/>
  <c r="LQ82" i="8"/>
  <c r="TH73" i="8"/>
  <c r="TH83" i="8"/>
  <c r="UV75" i="8"/>
  <c r="UV85" i="8"/>
  <c r="TH74" i="8"/>
  <c r="TH84" i="8"/>
  <c r="FS63" i="8"/>
  <c r="FR64" i="8"/>
  <c r="FR65" i="8"/>
  <c r="CH35" i="8"/>
  <c r="CG37" i="8"/>
  <c r="CG36" i="8"/>
  <c r="II2" i="7"/>
  <c r="IH38" i="7"/>
  <c r="EL23" i="7"/>
  <c r="AI164" i="10"/>
  <c r="BF1421" i="4"/>
  <c r="JD18" i="8"/>
  <c r="AH63" i="10"/>
  <c r="JC20" i="8"/>
  <c r="AF274" i="11"/>
  <c r="JC19" i="8"/>
  <c r="AF254" i="11"/>
  <c r="AF253" i="11"/>
  <c r="CJ52" i="7"/>
  <c r="CK52" i="7"/>
  <c r="CL52" i="7"/>
  <c r="CM52" i="7"/>
  <c r="CN52" i="7"/>
  <c r="CI52" i="7"/>
  <c r="CK47" i="7"/>
  <c r="CJ50" i="7"/>
  <c r="BA1103" i="4"/>
  <c r="BW357" i="4"/>
  <c r="BW372" i="4"/>
  <c r="BW380" i="4"/>
  <c r="BV393" i="4"/>
  <c r="BW393" i="4"/>
  <c r="BV382" i="4"/>
  <c r="BW382" i="4"/>
  <c r="BV392" i="4"/>
  <c r="BW392" i="4"/>
  <c r="AY302" i="4"/>
  <c r="AZ313" i="4"/>
  <c r="AZ338" i="4"/>
  <c r="AZ328" i="4"/>
  <c r="BF1360" i="4"/>
  <c r="BB1375" i="4"/>
  <c r="AY320" i="4"/>
  <c r="BL639" i="4"/>
  <c r="AZ300" i="4"/>
  <c r="AZ301" i="4"/>
  <c r="CL85" i="6"/>
  <c r="BM198" i="4"/>
  <c r="CL84" i="6"/>
  <c r="BN182" i="4"/>
  <c r="CL83" i="6"/>
  <c r="BM166" i="4"/>
  <c r="BB296" i="4"/>
  <c r="BA299" i="4"/>
  <c r="J26" i="1"/>
  <c r="DL74" i="7"/>
  <c r="DQ72" i="7"/>
  <c r="F299" i="11"/>
  <c r="G147" i="10"/>
  <c r="AB38" i="7"/>
  <c r="AA2" i="7"/>
  <c r="Y57" i="10"/>
  <c r="K11" i="2"/>
  <c r="AM96" i="10"/>
  <c r="BL1625" i="4"/>
  <c r="X1628" i="4"/>
  <c r="W1661" i="4"/>
  <c r="W1656" i="4"/>
  <c r="W1659" i="4"/>
  <c r="W1664" i="4"/>
  <c r="BK1626" i="4"/>
  <c r="BF1315" i="4"/>
  <c r="BJ652" i="4"/>
  <c r="BJ649" i="4"/>
  <c r="BK642" i="4"/>
  <c r="AU326" i="14"/>
  <c r="BW510" i="4"/>
  <c r="BJ271" i="11"/>
  <c r="AU327" i="14"/>
  <c r="AG10" i="10"/>
  <c r="AG9" i="10"/>
  <c r="BK28" i="10"/>
  <c r="AT330" i="14"/>
  <c r="AL22" i="11"/>
  <c r="AL21" i="11"/>
  <c r="I14" i="2"/>
  <c r="AV320" i="14"/>
  <c r="AV322" i="14"/>
  <c r="AU321" i="14"/>
  <c r="AU324" i="14"/>
  <c r="AJ293" i="11"/>
  <c r="AJ69" i="12"/>
  <c r="AK293" i="11"/>
  <c r="AK69" i="12"/>
  <c r="Y55" i="10"/>
  <c r="BG1436" i="4"/>
  <c r="AL1523" i="4"/>
  <c r="AJ1491" i="4"/>
  <c r="AW1535" i="4"/>
  <c r="I46" i="2"/>
  <c r="AM1499" i="4"/>
  <c r="AN1509" i="4"/>
  <c r="AM1495" i="4"/>
  <c r="I53" i="2"/>
  <c r="AX1551" i="4"/>
  <c r="AE1463" i="4"/>
  <c r="AJ1487" i="4"/>
  <c r="AL1478" i="4"/>
  <c r="AN1514" i="4"/>
  <c r="AS1504" i="4"/>
  <c r="AW1529" i="4"/>
  <c r="AO1519" i="4"/>
  <c r="AB79" i="10"/>
  <c r="AH61" i="10"/>
  <c r="BG1360" i="4"/>
  <c r="H77" i="1"/>
  <c r="BF1330" i="4"/>
  <c r="BW1371" i="4"/>
  <c r="BF1391" i="4"/>
  <c r="BC1026" i="4"/>
  <c r="BB1026" i="4"/>
  <c r="AX309" i="4"/>
  <c r="AV332" i="4"/>
  <c r="AT397" i="4"/>
  <c r="AH268" i="11"/>
  <c r="AH267" i="11"/>
  <c r="AH266" i="11"/>
  <c r="AT398" i="4"/>
  <c r="AH285" i="11"/>
  <c r="AH10" i="10"/>
  <c r="AH9" i="10"/>
  <c r="AI13" i="10"/>
  <c r="AI11" i="10"/>
  <c r="BE26" i="10"/>
  <c r="BP402" i="4"/>
  <c r="BP401" i="4"/>
  <c r="BD269" i="11"/>
  <c r="AK22" i="10"/>
  <c r="AU396" i="4"/>
  <c r="AJ23" i="10"/>
  <c r="AJ21" i="10"/>
  <c r="AJ20" i="10"/>
  <c r="AI16" i="10"/>
  <c r="AI14" i="10"/>
  <c r="BG25" i="10"/>
  <c r="BQ400" i="4"/>
  <c r="AW317" i="4"/>
  <c r="BA329" i="4"/>
  <c r="AW335" i="4"/>
  <c r="AW340" i="4"/>
  <c r="AK11" i="12"/>
  <c r="AK10" i="12"/>
  <c r="AK9" i="12"/>
  <c r="AW325" i="4"/>
  <c r="AW330" i="4"/>
  <c r="AW332" i="4"/>
  <c r="BA312" i="4"/>
  <c r="BA328" i="4"/>
  <c r="AV342" i="4"/>
  <c r="AV343" i="4"/>
  <c r="AY327" i="4"/>
  <c r="AY337" i="4"/>
  <c r="AX306" i="4"/>
  <c r="AX335" i="4"/>
  <c r="BB314" i="4"/>
  <c r="BB339" i="4"/>
  <c r="AX336" i="4"/>
  <c r="AY308" i="4"/>
  <c r="AY309" i="4"/>
  <c r="AM23" i="11"/>
  <c r="AY24" i="10"/>
  <c r="BB115" i="4"/>
  <c r="BB99" i="4"/>
  <c r="BB131" i="4"/>
  <c r="H75" i="1"/>
  <c r="JT72" i="8"/>
  <c r="H79" i="1"/>
  <c r="AY303" i="4"/>
  <c r="BA310" i="4"/>
  <c r="BA337" i="4"/>
  <c r="AY322" i="4"/>
  <c r="AY1728" i="4"/>
  <c r="AZ1729" i="4"/>
  <c r="AN52" i="12"/>
  <c r="LR81" i="8"/>
  <c r="LR86" i="8"/>
  <c r="LR82" i="8"/>
  <c r="TI73" i="8"/>
  <c r="TI83" i="8"/>
  <c r="UW75" i="8"/>
  <c r="UW85" i="8"/>
  <c r="TI74" i="8"/>
  <c r="TI84" i="8"/>
  <c r="FT63" i="8"/>
  <c r="FS64" i="8"/>
  <c r="FS65" i="8"/>
  <c r="CI35" i="8"/>
  <c r="CH37" i="8"/>
  <c r="CH36" i="8"/>
  <c r="IJ2" i="7"/>
  <c r="II38" i="7"/>
  <c r="EM23" i="7"/>
  <c r="AJ164" i="10"/>
  <c r="JE18" i="8"/>
  <c r="AI63" i="10"/>
  <c r="JD20" i="8"/>
  <c r="AG274" i="11"/>
  <c r="JD19" i="8"/>
  <c r="AG254" i="11"/>
  <c r="AG253" i="11"/>
  <c r="BB1103" i="4"/>
  <c r="CL47" i="7"/>
  <c r="CK50" i="7"/>
  <c r="BA1065" i="4"/>
  <c r="BA338" i="4"/>
  <c r="AZ320" i="4"/>
  <c r="AZ302" i="4"/>
  <c r="AZ311" i="4"/>
  <c r="AZ337" i="4"/>
  <c r="AZ327" i="4"/>
  <c r="BG1330" i="4"/>
  <c r="BW813" i="4"/>
  <c r="BC1375" i="4"/>
  <c r="BM639" i="4"/>
  <c r="BA300" i="4"/>
  <c r="BA301" i="4"/>
  <c r="CM84" i="6"/>
  <c r="BO182" i="4"/>
  <c r="CM83" i="6"/>
  <c r="BN166" i="4"/>
  <c r="CM85" i="6"/>
  <c r="BN198" i="4"/>
  <c r="BB299" i="4"/>
  <c r="BC296" i="4"/>
  <c r="Z57" i="10"/>
  <c r="AA57" i="10"/>
  <c r="AA38" i="7"/>
  <c r="AG45" i="7"/>
  <c r="Z2" i="7"/>
  <c r="H147" i="10"/>
  <c r="I147" i="10"/>
  <c r="M90" i="12"/>
  <c r="DL79" i="7"/>
  <c r="DQ71" i="7"/>
  <c r="DK79" i="7"/>
  <c r="DM74" i="7"/>
  <c r="BM1626" i="4"/>
  <c r="AN96" i="10"/>
  <c r="BF1345" i="4"/>
  <c r="H78" i="1"/>
  <c r="X1630" i="4"/>
  <c r="W1657" i="4"/>
  <c r="W1658" i="4"/>
  <c r="BL1626" i="4"/>
  <c r="BL642" i="4"/>
  <c r="BK649" i="4"/>
  <c r="BE1026" i="4"/>
  <c r="BK652" i="4"/>
  <c r="AU330" i="14"/>
  <c r="BG1315" i="4"/>
  <c r="BH1436" i="4"/>
  <c r="H121" i="2"/>
  <c r="BJ270" i="11"/>
  <c r="BK270" i="11"/>
  <c r="BK271" i="11"/>
  <c r="M127" i="2"/>
  <c r="BG1345" i="4"/>
  <c r="BK27" i="10"/>
  <c r="BL27" i="10"/>
  <c r="BL28" i="10"/>
  <c r="AV328" i="14"/>
  <c r="AV327" i="14"/>
  <c r="AV326" i="14"/>
  <c r="AM22" i="11"/>
  <c r="AM21" i="11"/>
  <c r="AW320" i="14"/>
  <c r="AW322" i="14"/>
  <c r="AV321" i="14"/>
  <c r="AV324" i="14"/>
  <c r="G144" i="2"/>
  <c r="BH1406" i="4"/>
  <c r="AN1499" i="4"/>
  <c r="AM1523" i="4"/>
  <c r="AF1463" i="4"/>
  <c r="AM1478" i="4"/>
  <c r="AO1509" i="4"/>
  <c r="AX1535" i="4"/>
  <c r="AY1551" i="4"/>
  <c r="AY1541" i="4"/>
  <c r="AP1519" i="4"/>
  <c r="AX1529" i="4"/>
  <c r="AT1504" i="4"/>
  <c r="AZ1541" i="4"/>
  <c r="AN1495" i="4"/>
  <c r="AO1514" i="4"/>
  <c r="AI61" i="10"/>
  <c r="AC79" i="10"/>
  <c r="AM1473" i="4"/>
  <c r="AK1482" i="4"/>
  <c r="BG1421" i="4"/>
  <c r="BG1406" i="4"/>
  <c r="BH1421" i="4"/>
  <c r="BG1391" i="4"/>
  <c r="BA313" i="4"/>
  <c r="AU397" i="4"/>
  <c r="AI268" i="11"/>
  <c r="AI267" i="11"/>
  <c r="AI266" i="11"/>
  <c r="AU398" i="4"/>
  <c r="AI285" i="11"/>
  <c r="AY326" i="4"/>
  <c r="AI10" i="10"/>
  <c r="AI9" i="10"/>
  <c r="BF26" i="10"/>
  <c r="BQ401" i="4"/>
  <c r="BE269" i="11"/>
  <c r="BQ402" i="4"/>
  <c r="BH25" i="10"/>
  <c r="BR400" i="4"/>
  <c r="AL22" i="10"/>
  <c r="AV396" i="4"/>
  <c r="AK23" i="10"/>
  <c r="AK21" i="10"/>
  <c r="AK20" i="10"/>
  <c r="AJ16" i="10"/>
  <c r="AJ14" i="10"/>
  <c r="AJ13" i="10"/>
  <c r="AJ11" i="10"/>
  <c r="AK19" i="10"/>
  <c r="AK17" i="10"/>
  <c r="AW342" i="4"/>
  <c r="AW343" i="4"/>
  <c r="BB329" i="4"/>
  <c r="AX340" i="4"/>
  <c r="AL11" i="12"/>
  <c r="AL10" i="12"/>
  <c r="AL9" i="12"/>
  <c r="AX325" i="4"/>
  <c r="AX330" i="4"/>
  <c r="AX307" i="4"/>
  <c r="AX318" i="4"/>
  <c r="AX321" i="4"/>
  <c r="AX317" i="4"/>
  <c r="AY336" i="4"/>
  <c r="AY306" i="4"/>
  <c r="AY317" i="4"/>
  <c r="AN23" i="11"/>
  <c r="AN22" i="11"/>
  <c r="AN21" i="11"/>
  <c r="BB312" i="4"/>
  <c r="BB328" i="4"/>
  <c r="AZ308" i="4"/>
  <c r="AZ326" i="4"/>
  <c r="BC314" i="4"/>
  <c r="BC329" i="4"/>
  <c r="AZ24" i="10"/>
  <c r="JU72" i="8"/>
  <c r="BC99" i="4"/>
  <c r="BC115" i="4"/>
  <c r="BC131" i="4"/>
  <c r="AZ303" i="4"/>
  <c r="BD314" i="4"/>
  <c r="BD329" i="4"/>
  <c r="AZ322" i="4"/>
  <c r="AZ1728" i="4"/>
  <c r="BA1729" i="4"/>
  <c r="AO52" i="12"/>
  <c r="BD1026" i="4"/>
  <c r="LS81" i="8"/>
  <c r="LS86" i="8"/>
  <c r="LS82" i="8"/>
  <c r="TJ73" i="8"/>
  <c r="TJ83" i="8"/>
  <c r="UX75" i="8"/>
  <c r="UX85" i="8"/>
  <c r="TJ74" i="8"/>
  <c r="TJ84" i="8"/>
  <c r="FU63" i="8"/>
  <c r="FT64" i="8"/>
  <c r="FT65" i="8"/>
  <c r="CJ35" i="8"/>
  <c r="CI37" i="8"/>
  <c r="CI36" i="8"/>
  <c r="IK2" i="7"/>
  <c r="IJ38" i="7"/>
  <c r="EN23" i="7"/>
  <c r="AK164" i="10"/>
  <c r="I41" i="1"/>
  <c r="JF18" i="8"/>
  <c r="AJ63" i="10"/>
  <c r="JE19" i="8"/>
  <c r="AH254" i="11"/>
  <c r="AH253" i="11"/>
  <c r="JE20" i="8"/>
  <c r="AH274" i="11"/>
  <c r="CM47" i="7"/>
  <c r="CL50" i="7"/>
  <c r="BA311" i="4"/>
  <c r="BA327" i="4"/>
  <c r="BA302" i="4"/>
  <c r="BH1330" i="4"/>
  <c r="BW815" i="4"/>
  <c r="BN639" i="4"/>
  <c r="BA320" i="4"/>
  <c r="BB300" i="4"/>
  <c r="BB301" i="4"/>
  <c r="CN85" i="6"/>
  <c r="BO198" i="4"/>
  <c r="CN83" i="6"/>
  <c r="BO166" i="4"/>
  <c r="CN84" i="6"/>
  <c r="BP182" i="4"/>
  <c r="BC299" i="4"/>
  <c r="BD296" i="4"/>
  <c r="K26" i="1"/>
  <c r="Z55" i="10"/>
  <c r="DM79" i="7"/>
  <c r="H299" i="11"/>
  <c r="AB52" i="7"/>
  <c r="AC52" i="7"/>
  <c r="AD52" i="7"/>
  <c r="AE52" i="7"/>
  <c r="AF52" i="7"/>
  <c r="AG52" i="7"/>
  <c r="G299" i="11"/>
  <c r="M88" i="12"/>
  <c r="DH76" i="7"/>
  <c r="DI76" i="7"/>
  <c r="DJ76" i="7"/>
  <c r="DG76" i="7"/>
  <c r="DE76" i="7"/>
  <c r="DE77" i="7"/>
  <c r="DF76" i="7"/>
  <c r="J147" i="10"/>
  <c r="DN74" i="7"/>
  <c r="Y2" i="7"/>
  <c r="Z38" i="7"/>
  <c r="AL19" i="10"/>
  <c r="AL17" i="10"/>
  <c r="BM1625" i="4"/>
  <c r="AO96" i="10"/>
  <c r="BN1625" i="4"/>
  <c r="BL652" i="4"/>
  <c r="BL649" i="4"/>
  <c r="BM642" i="4"/>
  <c r="AV330" i="14"/>
  <c r="AX320" i="14"/>
  <c r="AY322" i="14"/>
  <c r="AW328" i="14"/>
  <c r="AW327" i="14"/>
  <c r="AW326" i="14"/>
  <c r="BI1421" i="4"/>
  <c r="AW321" i="14"/>
  <c r="AW324" i="14"/>
  <c r="AX322" i="14"/>
  <c r="AL293" i="11"/>
  <c r="AL69" i="12"/>
  <c r="E91" i="1"/>
  <c r="E92" i="1"/>
  <c r="G143" i="2"/>
  <c r="AA55" i="10"/>
  <c r="BI1436" i="4"/>
  <c r="BI1360" i="4"/>
  <c r="AO1499" i="4"/>
  <c r="AG1463" i="4"/>
  <c r="AZ1551" i="4"/>
  <c r="AN1478" i="4"/>
  <c r="AY1535" i="4"/>
  <c r="AP1509" i="4"/>
  <c r="AN1523" i="4"/>
  <c r="AO1495" i="4"/>
  <c r="AU1504" i="4"/>
  <c r="AY1529" i="4"/>
  <c r="AQ1519" i="4"/>
  <c r="AP1514" i="4"/>
  <c r="AJ61" i="10"/>
  <c r="AD79" i="10"/>
  <c r="I76" i="1"/>
  <c r="BI1391" i="4"/>
  <c r="BH1360" i="4"/>
  <c r="BH1391" i="4"/>
  <c r="BH1345" i="4"/>
  <c r="AV398" i="4"/>
  <c r="AJ285" i="11"/>
  <c r="AV397" i="4"/>
  <c r="AJ268" i="11"/>
  <c r="AJ267" i="11"/>
  <c r="AJ266" i="11"/>
  <c r="AY307" i="4"/>
  <c r="AY318" i="4"/>
  <c r="AY321" i="4"/>
  <c r="AJ10" i="10"/>
  <c r="AJ9" i="10"/>
  <c r="BB338" i="4"/>
  <c r="AK16" i="10"/>
  <c r="AK14" i="10"/>
  <c r="AK13" i="10"/>
  <c r="AK11" i="10"/>
  <c r="AM22" i="10"/>
  <c r="AW396" i="4"/>
  <c r="AL23" i="10"/>
  <c r="AL21" i="10"/>
  <c r="AL20" i="10"/>
  <c r="BG26" i="10"/>
  <c r="BR401" i="4"/>
  <c r="BF269" i="11"/>
  <c r="BR402" i="4"/>
  <c r="BI25" i="10"/>
  <c r="L32" i="2"/>
  <c r="BS400" i="4"/>
  <c r="AX342" i="4"/>
  <c r="AZ336" i="4"/>
  <c r="AX332" i="4"/>
  <c r="AX343" i="4"/>
  <c r="BB313" i="4"/>
  <c r="AZ309" i="4"/>
  <c r="BA308" i="4"/>
  <c r="BA326" i="4"/>
  <c r="BC339" i="4"/>
  <c r="AY325" i="4"/>
  <c r="AY330" i="4"/>
  <c r="AY335" i="4"/>
  <c r="AY340" i="4"/>
  <c r="AM11" i="12"/>
  <c r="AM10" i="12"/>
  <c r="AM9" i="12"/>
  <c r="AO23" i="11"/>
  <c r="AO22" i="11"/>
  <c r="AO21" i="11"/>
  <c r="BC312" i="4"/>
  <c r="BC328" i="4"/>
  <c r="BB310" i="4"/>
  <c r="BB327" i="4"/>
  <c r="AZ306" i="4"/>
  <c r="AZ335" i="4"/>
  <c r="I63" i="1"/>
  <c r="BA24" i="10"/>
  <c r="I51" i="1"/>
  <c r="I68" i="1"/>
  <c r="BA303" i="4"/>
  <c r="BC310" i="4"/>
  <c r="BC337" i="4"/>
  <c r="BA322" i="4"/>
  <c r="BA1728" i="4"/>
  <c r="BB1729" i="4"/>
  <c r="AP52" i="12"/>
  <c r="BD115" i="4"/>
  <c r="BD131" i="4"/>
  <c r="BD99" i="4"/>
  <c r="I58" i="1"/>
  <c r="LT81" i="8"/>
  <c r="LT86" i="8"/>
  <c r="LT82" i="8"/>
  <c r="TK74" i="8"/>
  <c r="TK84" i="8"/>
  <c r="UY75" i="8"/>
  <c r="UY85" i="8"/>
  <c r="TK73" i="8"/>
  <c r="TK83" i="8"/>
  <c r="FV63" i="8"/>
  <c r="FU65" i="8"/>
  <c r="FU64" i="8"/>
  <c r="CK35" i="8"/>
  <c r="CJ37" i="8"/>
  <c r="CJ36" i="8"/>
  <c r="IL2" i="7"/>
  <c r="IK38" i="7"/>
  <c r="EO23" i="7"/>
  <c r="AL164" i="10"/>
  <c r="JG18" i="8"/>
  <c r="AK63" i="10"/>
  <c r="JF20" i="8"/>
  <c r="AI274" i="11"/>
  <c r="JF19" i="8"/>
  <c r="AI254" i="11"/>
  <c r="AI253" i="11"/>
  <c r="CN47" i="7"/>
  <c r="CM50" i="7"/>
  <c r="BC1103" i="4"/>
  <c r="BD1103" i="4"/>
  <c r="BE1103" i="4"/>
  <c r="BB302" i="4"/>
  <c r="BD339" i="4"/>
  <c r="B818" i="4"/>
  <c r="BW817" i="4"/>
  <c r="BW816" i="4"/>
  <c r="BO639" i="4"/>
  <c r="BB320" i="4"/>
  <c r="BC300" i="4"/>
  <c r="BC301" i="4"/>
  <c r="CO85" i="6"/>
  <c r="BP198" i="4"/>
  <c r="CO84" i="6"/>
  <c r="BQ182" i="4"/>
  <c r="CO83" i="6"/>
  <c r="BP166" i="4"/>
  <c r="BD299" i="4"/>
  <c r="BE296" i="4"/>
  <c r="BW154" i="4"/>
  <c r="X2" i="7"/>
  <c r="Y38" i="7"/>
  <c r="G146" i="10"/>
  <c r="G145" i="10"/>
  <c r="DJ77" i="7"/>
  <c r="G166" i="10"/>
  <c r="C146" i="10"/>
  <c r="DF77" i="7"/>
  <c r="C166" i="10"/>
  <c r="F146" i="10"/>
  <c r="F145" i="10"/>
  <c r="DI77" i="7"/>
  <c r="F166" i="10"/>
  <c r="M86" i="12"/>
  <c r="I299" i="11"/>
  <c r="DN79" i="7"/>
  <c r="DO74" i="7"/>
  <c r="E146" i="10"/>
  <c r="E145" i="10"/>
  <c r="DH77" i="7"/>
  <c r="E166" i="10"/>
  <c r="D146" i="10"/>
  <c r="D145" i="10"/>
  <c r="DG77" i="7"/>
  <c r="D166" i="10"/>
  <c r="I31" i="2"/>
  <c r="I27" i="2"/>
  <c r="AP96" i="10"/>
  <c r="X1632" i="4"/>
  <c r="BO1625" i="4"/>
  <c r="BN1626" i="4"/>
  <c r="BN642" i="4"/>
  <c r="BM652" i="4"/>
  <c r="BM649" i="4"/>
  <c r="BJ1330" i="4"/>
  <c r="BF1026" i="4"/>
  <c r="AB57" i="10"/>
  <c r="AX321" i="14"/>
  <c r="AX324" i="14"/>
  <c r="AW330" i="14"/>
  <c r="AX326" i="14"/>
  <c r="AX327" i="14"/>
  <c r="AX328" i="14"/>
  <c r="AM19" i="10"/>
  <c r="I29" i="2"/>
  <c r="AM293" i="11"/>
  <c r="AM69" i="12"/>
  <c r="G135" i="2"/>
  <c r="BW1379" i="4"/>
  <c r="BG1026" i="4"/>
  <c r="AP1499" i="4"/>
  <c r="AK1491" i="4"/>
  <c r="AO1523" i="4"/>
  <c r="BA1541" i="4"/>
  <c r="AP1495" i="4"/>
  <c r="AZ1535" i="4"/>
  <c r="AK1487" i="4"/>
  <c r="AQ1509" i="4"/>
  <c r="AQ1514" i="4"/>
  <c r="AR1519" i="4"/>
  <c r="AZ1529" i="4"/>
  <c r="AH1463" i="4"/>
  <c r="H52" i="2"/>
  <c r="BA1551" i="4"/>
  <c r="H57" i="2"/>
  <c r="AE79" i="10"/>
  <c r="AK61" i="10"/>
  <c r="AO1478" i="4"/>
  <c r="G84" i="2"/>
  <c r="BI1330" i="4"/>
  <c r="BJ1436" i="4"/>
  <c r="BJ1391" i="4"/>
  <c r="BH1315" i="4"/>
  <c r="BI1406" i="4"/>
  <c r="BI1345" i="4"/>
  <c r="BI1315" i="4"/>
  <c r="BW1372" i="4"/>
  <c r="BA336" i="4"/>
  <c r="BC1065" i="4"/>
  <c r="BB1065" i="4"/>
  <c r="BF1103" i="4"/>
  <c r="AZ340" i="4"/>
  <c r="AN11" i="12"/>
  <c r="AN10" i="12"/>
  <c r="AN9" i="12"/>
  <c r="BW952" i="4"/>
  <c r="AZ307" i="4"/>
  <c r="AZ318" i="4"/>
  <c r="AZ321" i="4"/>
  <c r="AK10" i="10"/>
  <c r="AK9" i="10"/>
  <c r="AW398" i="4"/>
  <c r="AK285" i="11"/>
  <c r="BA306" i="4"/>
  <c r="BA307" i="4"/>
  <c r="AW397" i="4"/>
  <c r="AK268" i="11"/>
  <c r="AK267" i="11"/>
  <c r="AK266" i="11"/>
  <c r="AL13" i="10"/>
  <c r="AL11" i="10"/>
  <c r="BH26" i="10"/>
  <c r="BS402" i="4"/>
  <c r="BS401" i="4"/>
  <c r="BG269" i="11"/>
  <c r="BJ25" i="10"/>
  <c r="BT400" i="4"/>
  <c r="AL16" i="10"/>
  <c r="AL14" i="10"/>
  <c r="AN22" i="10"/>
  <c r="AX396" i="4"/>
  <c r="AM23" i="10"/>
  <c r="AY342" i="4"/>
  <c r="BC313" i="4"/>
  <c r="BC338" i="4"/>
  <c r="BA309" i="4"/>
  <c r="BB311" i="4"/>
  <c r="AY343" i="4"/>
  <c r="BB308" i="4"/>
  <c r="BB336" i="4"/>
  <c r="BD312" i="4"/>
  <c r="BD313" i="4"/>
  <c r="BE314" i="4"/>
  <c r="BE329" i="4"/>
  <c r="AZ325" i="4"/>
  <c r="AZ330" i="4"/>
  <c r="AZ317" i="4"/>
  <c r="AY332" i="4"/>
  <c r="AP23" i="11"/>
  <c r="AP22" i="11"/>
  <c r="AP21" i="11"/>
  <c r="BB337" i="4"/>
  <c r="BB24" i="10"/>
  <c r="BB303" i="4"/>
  <c r="BC308" i="4"/>
  <c r="BB322" i="4"/>
  <c r="BB1728" i="4"/>
  <c r="BC1729" i="4"/>
  <c r="AQ52" i="12"/>
  <c r="BE115" i="4"/>
  <c r="BE131" i="4"/>
  <c r="BE99" i="4"/>
  <c r="LU81" i="8"/>
  <c r="LU86" i="8"/>
  <c r="LU82" i="8"/>
  <c r="TL74" i="8"/>
  <c r="TL84" i="8"/>
  <c r="UZ75" i="8"/>
  <c r="UZ85" i="8"/>
  <c r="TL73" i="8"/>
  <c r="TL83" i="8"/>
  <c r="FW63" i="8"/>
  <c r="FV64" i="8"/>
  <c r="FV65" i="8"/>
  <c r="CL35" i="8"/>
  <c r="CK37" i="8"/>
  <c r="CK36" i="8"/>
  <c r="IM2" i="7"/>
  <c r="IL38" i="7"/>
  <c r="EP23" i="7"/>
  <c r="AM164" i="10"/>
  <c r="BG1103" i="4"/>
  <c r="JH18" i="8"/>
  <c r="AL63" i="10"/>
  <c r="JG19" i="8"/>
  <c r="AJ254" i="11"/>
  <c r="AJ253" i="11"/>
  <c r="JG20" i="8"/>
  <c r="AJ274" i="11"/>
  <c r="CO47" i="7"/>
  <c r="CU45" i="7"/>
  <c r="CN50" i="7"/>
  <c r="BW950" i="4"/>
  <c r="BC311" i="4"/>
  <c r="BC327" i="4"/>
  <c r="BC302" i="4"/>
  <c r="BJ1360" i="4"/>
  <c r="BP639" i="4"/>
  <c r="BC320" i="4"/>
  <c r="BD300" i="4"/>
  <c r="BD301" i="4"/>
  <c r="CP84" i="6"/>
  <c r="BR182" i="4"/>
  <c r="CP83" i="6"/>
  <c r="BQ166" i="4"/>
  <c r="CP85" i="6"/>
  <c r="BQ198" i="4"/>
  <c r="BE299" i="4"/>
  <c r="BF296" i="4"/>
  <c r="DP74" i="7"/>
  <c r="W2" i="7"/>
  <c r="X38" i="7"/>
  <c r="M75" i="12"/>
  <c r="C145" i="10"/>
  <c r="DO79" i="7"/>
  <c r="J299" i="11"/>
  <c r="K147" i="10"/>
  <c r="I28" i="2"/>
  <c r="AQ96" i="10"/>
  <c r="AC57" i="10"/>
  <c r="AC55" i="10"/>
  <c r="BP1625" i="4"/>
  <c r="BO1626" i="4"/>
  <c r="Y1628" i="4"/>
  <c r="X1659" i="4"/>
  <c r="X1661" i="4"/>
  <c r="X1664" i="4"/>
  <c r="X1656" i="4"/>
  <c r="G167" i="2"/>
  <c r="J71" i="2"/>
  <c r="BO642" i="4"/>
  <c r="BN649" i="4"/>
  <c r="BN652" i="4"/>
  <c r="AB55" i="10"/>
  <c r="AM17" i="10"/>
  <c r="AX330" i="14"/>
  <c r="AM21" i="10"/>
  <c r="AM20" i="10"/>
  <c r="AN293" i="11"/>
  <c r="AN69" i="12"/>
  <c r="AZ342" i="4"/>
  <c r="BB1541" i="4"/>
  <c r="AV1504" i="4"/>
  <c r="AP1523" i="4"/>
  <c r="AR1509" i="4"/>
  <c r="BA1535" i="4"/>
  <c r="AQ1499" i="4"/>
  <c r="G48" i="2"/>
  <c r="AI1463" i="4"/>
  <c r="AN1473" i="4"/>
  <c r="BA1529" i="4"/>
  <c r="AS1519" i="4"/>
  <c r="AR1514" i="4"/>
  <c r="BB1551" i="4"/>
  <c r="AL61" i="10"/>
  <c r="AF79" i="10"/>
  <c r="AP1478" i="4"/>
  <c r="AL1482" i="4"/>
  <c r="BJ1345" i="4"/>
  <c r="BK1345" i="4"/>
  <c r="BJ1421" i="4"/>
  <c r="I77" i="1"/>
  <c r="BJ1406" i="4"/>
  <c r="BD1375" i="4"/>
  <c r="BW1375" i="4"/>
  <c r="BW1373" i="4"/>
  <c r="BD310" i="4"/>
  <c r="BD337" i="4"/>
  <c r="BB309" i="4"/>
  <c r="AZ343" i="4"/>
  <c r="BA335" i="4"/>
  <c r="BA340" i="4"/>
  <c r="AO11" i="12"/>
  <c r="AO10" i="12"/>
  <c r="AO9" i="12"/>
  <c r="BA325" i="4"/>
  <c r="BA330" i="4"/>
  <c r="BA317" i="4"/>
  <c r="BA318" i="4"/>
  <c r="BA321" i="4"/>
  <c r="AX397" i="4"/>
  <c r="AL268" i="11"/>
  <c r="AO22" i="10"/>
  <c r="AY396" i="4"/>
  <c r="AN23" i="10"/>
  <c r="BI26" i="10"/>
  <c r="BT402" i="4"/>
  <c r="BT401" i="4"/>
  <c r="BH269" i="11"/>
  <c r="L125" i="2"/>
  <c r="AX398" i="4"/>
  <c r="AL285" i="11"/>
  <c r="AL10" i="10"/>
  <c r="AL9" i="10"/>
  <c r="BK25" i="10"/>
  <c r="BU400" i="4"/>
  <c r="AM16" i="10"/>
  <c r="AM13" i="10"/>
  <c r="AN19" i="10"/>
  <c r="BB326" i="4"/>
  <c r="BD328" i="4"/>
  <c r="BD338" i="4"/>
  <c r="BE339" i="4"/>
  <c r="AZ332" i="4"/>
  <c r="I122" i="2"/>
  <c r="BE312" i="4"/>
  <c r="BE328" i="4"/>
  <c r="BB306" i="4"/>
  <c r="BB335" i="4"/>
  <c r="BB340" i="4"/>
  <c r="AP11" i="12"/>
  <c r="AP10" i="12"/>
  <c r="AP9" i="12"/>
  <c r="BF314" i="4"/>
  <c r="BF329" i="4"/>
  <c r="AQ23" i="11"/>
  <c r="AQ22" i="11"/>
  <c r="AQ21" i="11"/>
  <c r="BC24" i="10"/>
  <c r="JX72" i="8"/>
  <c r="BC303" i="4"/>
  <c r="BF312" i="4"/>
  <c r="BC322" i="4"/>
  <c r="BC1728" i="4"/>
  <c r="BD1729" i="4"/>
  <c r="AR52" i="12"/>
  <c r="I78" i="1"/>
  <c r="I79" i="1"/>
  <c r="H25" i="1"/>
  <c r="BF99" i="4"/>
  <c r="BF131" i="4"/>
  <c r="BF115" i="4"/>
  <c r="LV81" i="8"/>
  <c r="LV86" i="8"/>
  <c r="LV82" i="8"/>
  <c r="TM74" i="8"/>
  <c r="TM84" i="8"/>
  <c r="VA75" i="8"/>
  <c r="VA85" i="8"/>
  <c r="TM73" i="8"/>
  <c r="TM83" i="8"/>
  <c r="FX63" i="8"/>
  <c r="FW64" i="8"/>
  <c r="FW65" i="8"/>
  <c r="CM35" i="8"/>
  <c r="CL37" i="8"/>
  <c r="CL36" i="8"/>
  <c r="IN2" i="7"/>
  <c r="IM38" i="7"/>
  <c r="EQ23" i="7"/>
  <c r="AN164" i="10"/>
  <c r="JI18" i="8"/>
  <c r="AM63" i="10"/>
  <c r="JH20" i="8"/>
  <c r="AK274" i="11"/>
  <c r="JH19" i="8"/>
  <c r="AK254" i="11"/>
  <c r="AK253" i="11"/>
  <c r="CP47" i="7"/>
  <c r="CO50" i="7"/>
  <c r="BK1360" i="4"/>
  <c r="BC309" i="4"/>
  <c r="BC326" i="4"/>
  <c r="BC336" i="4"/>
  <c r="BD320" i="4"/>
  <c r="BD302" i="4"/>
  <c r="BK1330" i="4"/>
  <c r="BQ639" i="4"/>
  <c r="BE300" i="4"/>
  <c r="BE301" i="4"/>
  <c r="CQ84" i="6"/>
  <c r="BS182" i="4"/>
  <c r="CQ83" i="6"/>
  <c r="BR166" i="4"/>
  <c r="CQ85" i="6"/>
  <c r="BR198" i="4"/>
  <c r="BG296" i="4"/>
  <c r="BF299" i="4"/>
  <c r="H29" i="1"/>
  <c r="W38" i="7"/>
  <c r="V2" i="7"/>
  <c r="K299" i="11"/>
  <c r="DP79" i="7"/>
  <c r="L299" i="11"/>
  <c r="L147" i="10"/>
  <c r="M147" i="10"/>
  <c r="DQ74" i="7"/>
  <c r="AR96" i="10"/>
  <c r="BQ1626" i="4"/>
  <c r="AD57" i="10"/>
  <c r="Y1630" i="4"/>
  <c r="X1657" i="4"/>
  <c r="X1658" i="4"/>
  <c r="BP1626" i="4"/>
  <c r="G168" i="2"/>
  <c r="BO652" i="4"/>
  <c r="BP642" i="4"/>
  <c r="BO649" i="4"/>
  <c r="G180" i="2"/>
  <c r="I120" i="2"/>
  <c r="AL267" i="11"/>
  <c r="AL266" i="11"/>
  <c r="I124" i="2"/>
  <c r="BA326" i="14"/>
  <c r="AN17" i="10"/>
  <c r="AM14" i="10"/>
  <c r="AN21" i="10"/>
  <c r="AN20" i="10"/>
  <c r="AM11" i="10"/>
  <c r="J10" i="2"/>
  <c r="BV400" i="4"/>
  <c r="BK26" i="10"/>
  <c r="M32" i="2"/>
  <c r="BA320" i="14"/>
  <c r="AO293" i="11"/>
  <c r="AO69" i="12"/>
  <c r="I99" i="2"/>
  <c r="AD55" i="10"/>
  <c r="BK1391" i="4"/>
  <c r="BD311" i="4"/>
  <c r="BJ1315" i="4"/>
  <c r="I75" i="1"/>
  <c r="AQ1478" i="4"/>
  <c r="AW1504" i="4"/>
  <c r="AR1495" i="4"/>
  <c r="AR1499" i="4"/>
  <c r="BC1541" i="4"/>
  <c r="AQ1523" i="4"/>
  <c r="AS1514" i="4"/>
  <c r="AT1519" i="4"/>
  <c r="BB1529" i="4"/>
  <c r="BB1535" i="4"/>
  <c r="AQ1495" i="4"/>
  <c r="I45" i="2"/>
  <c r="AS1509" i="4"/>
  <c r="AJ1463" i="4"/>
  <c r="AG79" i="10"/>
  <c r="AM61" i="10"/>
  <c r="E150" i="2"/>
  <c r="H60" i="2"/>
  <c r="G83" i="2"/>
  <c r="BK1315" i="4"/>
  <c r="BD327" i="4"/>
  <c r="BA343" i="4"/>
  <c r="BA332" i="4"/>
  <c r="BA342" i="4"/>
  <c r="AY397" i="4"/>
  <c r="AM268" i="11"/>
  <c r="AY398" i="4"/>
  <c r="AM285" i="11"/>
  <c r="BC306" i="4"/>
  <c r="BC325" i="4"/>
  <c r="BC330" i="4"/>
  <c r="AN13" i="10"/>
  <c r="BJ26" i="10"/>
  <c r="BU402" i="4"/>
  <c r="BU401" i="4"/>
  <c r="BI269" i="11"/>
  <c r="AN16" i="10"/>
  <c r="AP22" i="10"/>
  <c r="AZ396" i="4"/>
  <c r="AO23" i="10"/>
  <c r="AO21" i="10"/>
  <c r="AO20" i="10"/>
  <c r="AO19" i="10"/>
  <c r="AO17" i="10"/>
  <c r="BD308" i="4"/>
  <c r="BD336" i="4"/>
  <c r="BE338" i="4"/>
  <c r="BE310" i="4"/>
  <c r="BE327" i="4"/>
  <c r="BB325" i="4"/>
  <c r="BB330" i="4"/>
  <c r="BB343" i="4"/>
  <c r="BE313" i="4"/>
  <c r="BG314" i="4"/>
  <c r="BG329" i="4"/>
  <c r="BF339" i="4"/>
  <c r="BB307" i="4"/>
  <c r="BB318" i="4"/>
  <c r="BB321" i="4"/>
  <c r="BB317" i="4"/>
  <c r="AR23" i="11"/>
  <c r="AR22" i="11"/>
  <c r="AR21" i="11"/>
  <c r="BD24" i="10"/>
  <c r="BG115" i="4"/>
  <c r="BG131" i="4"/>
  <c r="BG99" i="4"/>
  <c r="JY72" i="8"/>
  <c r="BD303" i="4"/>
  <c r="BF310" i="4"/>
  <c r="BD322" i="4"/>
  <c r="BD1728" i="4"/>
  <c r="BE1729" i="4"/>
  <c r="AS52" i="12"/>
  <c r="LW81" i="8"/>
  <c r="LW86" i="8"/>
  <c r="LW82" i="8"/>
  <c r="TN74" i="8"/>
  <c r="TN84" i="8"/>
  <c r="VB75" i="8"/>
  <c r="VB85" i="8"/>
  <c r="TN73" i="8"/>
  <c r="TN83" i="8"/>
  <c r="FY63" i="8"/>
  <c r="FX64" i="8"/>
  <c r="FX65" i="8"/>
  <c r="CN35" i="8"/>
  <c r="CM37" i="8"/>
  <c r="CM36" i="8"/>
  <c r="IO2" i="7"/>
  <c r="IN38" i="7"/>
  <c r="ER23" i="7"/>
  <c r="AO164" i="10"/>
  <c r="BH1103" i="4"/>
  <c r="JJ18" i="8"/>
  <c r="AN63" i="10"/>
  <c r="JI20" i="8"/>
  <c r="AL274" i="11"/>
  <c r="JI19" i="8"/>
  <c r="AL254" i="11"/>
  <c r="AL253" i="11"/>
  <c r="CP52" i="7"/>
  <c r="CQ52" i="7"/>
  <c r="CR52" i="7"/>
  <c r="CS52" i="7"/>
  <c r="CT52" i="7"/>
  <c r="CO52" i="7"/>
  <c r="CQ47" i="7"/>
  <c r="CP50" i="7"/>
  <c r="BD1065" i="4"/>
  <c r="BE1065" i="4"/>
  <c r="BG1065" i="4"/>
  <c r="BH1065" i="4"/>
  <c r="BF1065" i="4"/>
  <c r="BE302" i="4"/>
  <c r="BF313" i="4"/>
  <c r="BF328" i="4"/>
  <c r="BF338" i="4"/>
  <c r="BR639" i="4"/>
  <c r="BE320" i="4"/>
  <c r="BF300" i="4"/>
  <c r="BF301" i="4"/>
  <c r="CR83" i="6"/>
  <c r="BS166" i="4"/>
  <c r="CR84" i="6"/>
  <c r="BT182" i="4"/>
  <c r="CR85" i="6"/>
  <c r="BS198" i="4"/>
  <c r="BH296" i="4"/>
  <c r="BG299" i="4"/>
  <c r="U2" i="7"/>
  <c r="V38" i="7"/>
  <c r="DR74" i="7"/>
  <c r="DW72" i="7"/>
  <c r="BQ1625" i="4"/>
  <c r="AS96" i="10"/>
  <c r="AE57" i="10"/>
  <c r="BR1626" i="4"/>
  <c r="BR1625" i="4"/>
  <c r="BQ642" i="4"/>
  <c r="BP652" i="4"/>
  <c r="BP649" i="4"/>
  <c r="BI1103" i="4"/>
  <c r="BW400" i="4"/>
  <c r="BA327" i="14"/>
  <c r="BL1330" i="4"/>
  <c r="BV402" i="4"/>
  <c r="BW402" i="4"/>
  <c r="BA328" i="14"/>
  <c r="BV401" i="4"/>
  <c r="BJ269" i="11"/>
  <c r="M125" i="2"/>
  <c r="AM267" i="11"/>
  <c r="AM266" i="11"/>
  <c r="AM10" i="10"/>
  <c r="AM9" i="10"/>
  <c r="AN14" i="10"/>
  <c r="AN11" i="10"/>
  <c r="BB322" i="14"/>
  <c r="BA321" i="14"/>
  <c r="BB320" i="14"/>
  <c r="AP293" i="11"/>
  <c r="AP69" i="12"/>
  <c r="AF57" i="10"/>
  <c r="AE55" i="10"/>
  <c r="AR1523" i="4"/>
  <c r="BB342" i="4"/>
  <c r="BC1551" i="4"/>
  <c r="AX1504" i="4"/>
  <c r="BC1535" i="4"/>
  <c r="AS1495" i="4"/>
  <c r="BD1541" i="4"/>
  <c r="BC1529" i="4"/>
  <c r="AU1519" i="4"/>
  <c r="AT1514" i="4"/>
  <c r="AS1499" i="4"/>
  <c r="AL1487" i="4"/>
  <c r="AT1509" i="4"/>
  <c r="AK1463" i="4"/>
  <c r="AL1491" i="4"/>
  <c r="BD1551" i="4"/>
  <c r="AH79" i="10"/>
  <c r="AN61" i="10"/>
  <c r="AR1478" i="4"/>
  <c r="BL1391" i="4"/>
  <c r="BM1391" i="4"/>
  <c r="BL1360" i="4"/>
  <c r="BL1345" i="4"/>
  <c r="BI1026" i="4"/>
  <c r="BL1315" i="4"/>
  <c r="BH1026" i="4"/>
  <c r="BC335" i="4"/>
  <c r="BC340" i="4"/>
  <c r="AQ11" i="12"/>
  <c r="AQ10" i="12"/>
  <c r="AQ9" i="12"/>
  <c r="BC317" i="4"/>
  <c r="BC332" i="4"/>
  <c r="BC307" i="4"/>
  <c r="BC318" i="4"/>
  <c r="BC321" i="4"/>
  <c r="BE311" i="4"/>
  <c r="BD309" i="4"/>
  <c r="AZ397" i="4"/>
  <c r="AN268" i="11"/>
  <c r="AN267" i="11"/>
  <c r="AN266" i="11"/>
  <c r="BD326" i="4"/>
  <c r="BE337" i="4"/>
  <c r="BB332" i="4"/>
  <c r="BL26" i="10"/>
  <c r="AZ398" i="4"/>
  <c r="AN285" i="11"/>
  <c r="AO16" i="10"/>
  <c r="AO14" i="10"/>
  <c r="AO13" i="10"/>
  <c r="AO11" i="10"/>
  <c r="AQ22" i="10"/>
  <c r="BA396" i="4"/>
  <c r="AP23" i="10"/>
  <c r="AP21" i="10"/>
  <c r="AP20" i="10"/>
  <c r="AP19" i="10"/>
  <c r="AP17" i="10"/>
  <c r="BG339" i="4"/>
  <c r="BG312" i="4"/>
  <c r="BG338" i="4"/>
  <c r="AS23" i="11"/>
  <c r="AS22" i="11"/>
  <c r="AS21" i="11"/>
  <c r="BD306" i="4"/>
  <c r="BD335" i="4"/>
  <c r="BD340" i="4"/>
  <c r="AR11" i="12"/>
  <c r="AR10" i="12"/>
  <c r="AR9" i="12"/>
  <c r="BE308" i="4"/>
  <c r="BE326" i="4"/>
  <c r="BH314" i="4"/>
  <c r="BH329" i="4"/>
  <c r="BE24" i="10"/>
  <c r="BH115" i="4"/>
  <c r="BH131" i="4"/>
  <c r="BH99" i="4"/>
  <c r="JZ72" i="8"/>
  <c r="BE303" i="4"/>
  <c r="BE306" i="4"/>
  <c r="BE325" i="4"/>
  <c r="BE322" i="4"/>
  <c r="BE1728" i="4"/>
  <c r="BF1729" i="4"/>
  <c r="AT52" i="12"/>
  <c r="LX81" i="8"/>
  <c r="LX86" i="8"/>
  <c r="LX82" i="8"/>
  <c r="TO74" i="8"/>
  <c r="TO84" i="8"/>
  <c r="VC75" i="8"/>
  <c r="VC85" i="8"/>
  <c r="TO73" i="8"/>
  <c r="TO83" i="8"/>
  <c r="FZ63" i="8"/>
  <c r="FY65" i="8"/>
  <c r="FY64" i="8"/>
  <c r="CO35" i="8"/>
  <c r="CN37" i="8"/>
  <c r="CN36" i="8"/>
  <c r="IP2" i="7"/>
  <c r="IO38" i="7"/>
  <c r="ES23" i="7"/>
  <c r="AP164" i="10"/>
  <c r="JK18" i="8"/>
  <c r="AO63" i="10"/>
  <c r="JJ20" i="8"/>
  <c r="AM274" i="11"/>
  <c r="JJ19" i="8"/>
  <c r="AM254" i="11"/>
  <c r="AM253" i="11"/>
  <c r="CR47" i="7"/>
  <c r="CQ50" i="7"/>
  <c r="BF311" i="4"/>
  <c r="BF327" i="4"/>
  <c r="BF302" i="4"/>
  <c r="BF337" i="4"/>
  <c r="BS639" i="4"/>
  <c r="BF320" i="4"/>
  <c r="BG300" i="4"/>
  <c r="BG301" i="4"/>
  <c r="CS85" i="6"/>
  <c r="BT198" i="4"/>
  <c r="CS84" i="6"/>
  <c r="BU182" i="4"/>
  <c r="CS83" i="6"/>
  <c r="BT166" i="4"/>
  <c r="BI296" i="4"/>
  <c r="BH299" i="4"/>
  <c r="T2" i="7"/>
  <c r="U38" i="7"/>
  <c r="AA45" i="7"/>
  <c r="S90" i="12"/>
  <c r="DR79" i="7"/>
  <c r="DW71" i="7"/>
  <c r="DQ79" i="7"/>
  <c r="DS74" i="7"/>
  <c r="AT96" i="10"/>
  <c r="Y1632" i="4"/>
  <c r="BK269" i="11"/>
  <c r="J72" i="2"/>
  <c r="BA330" i="14"/>
  <c r="BW401" i="4"/>
  <c r="BR642" i="4"/>
  <c r="BQ652" i="4"/>
  <c r="BQ649" i="4"/>
  <c r="AN10" i="10"/>
  <c r="AN9" i="10"/>
  <c r="I121" i="2"/>
  <c r="BJ1103" i="4"/>
  <c r="BM1345" i="4"/>
  <c r="BB328" i="14"/>
  <c r="BB327" i="14"/>
  <c r="BB326" i="14"/>
  <c r="BB321" i="14"/>
  <c r="BB324" i="14"/>
  <c r="BC322" i="14"/>
  <c r="BC320" i="14"/>
  <c r="AQ293" i="11"/>
  <c r="AQ69" i="12"/>
  <c r="AG57" i="10"/>
  <c r="AF55" i="10"/>
  <c r="BN1436" i="4"/>
  <c r="BM1360" i="4"/>
  <c r="BM1315" i="4"/>
  <c r="BN1421" i="4"/>
  <c r="BN1406" i="4"/>
  <c r="BD1535" i="4"/>
  <c r="AT1499" i="4"/>
  <c r="AU1514" i="4"/>
  <c r="AV1519" i="4"/>
  <c r="BD1529" i="4"/>
  <c r="BE1541" i="4"/>
  <c r="AS1523" i="4"/>
  <c r="AY1504" i="4"/>
  <c r="BE1551" i="4"/>
  <c r="AL1463" i="4"/>
  <c r="G44" i="2"/>
  <c r="AT1495" i="4"/>
  <c r="J58" i="2"/>
  <c r="AU1509" i="4"/>
  <c r="AI79" i="10"/>
  <c r="AO61" i="10"/>
  <c r="AO1473" i="4"/>
  <c r="AM1482" i="4"/>
  <c r="BM1330" i="4"/>
  <c r="BC343" i="4"/>
  <c r="BC342" i="4"/>
  <c r="BD307" i="4"/>
  <c r="BD318" i="4"/>
  <c r="BD321" i="4"/>
  <c r="BE309" i="4"/>
  <c r="BA397" i="4"/>
  <c r="AO268" i="11"/>
  <c r="AO267" i="11"/>
  <c r="AO266" i="11"/>
  <c r="BA398" i="4"/>
  <c r="AO285" i="11"/>
  <c r="AO10" i="10"/>
  <c r="AO9" i="10"/>
  <c r="BG328" i="4"/>
  <c r="AP16" i="10"/>
  <c r="AP14" i="10"/>
  <c r="AP13" i="10"/>
  <c r="AP11" i="10"/>
  <c r="AR22" i="10"/>
  <c r="BB396" i="4"/>
  <c r="AQ23" i="10"/>
  <c r="AQ21" i="10"/>
  <c r="AQ20" i="10"/>
  <c r="AQ19" i="10"/>
  <c r="AQ17" i="10"/>
  <c r="BG310" i="4"/>
  <c r="BG311" i="4"/>
  <c r="BH312" i="4"/>
  <c r="BH338" i="4"/>
  <c r="BI314" i="4"/>
  <c r="BI339" i="4"/>
  <c r="BH339" i="4"/>
  <c r="BG313" i="4"/>
  <c r="BE336" i="4"/>
  <c r="BD325" i="4"/>
  <c r="BD330" i="4"/>
  <c r="BD342" i="4"/>
  <c r="BD317" i="4"/>
  <c r="AT23" i="11"/>
  <c r="BF308" i="4"/>
  <c r="BF326" i="4"/>
  <c r="BF24" i="10"/>
  <c r="KA72" i="8"/>
  <c r="BI131" i="4"/>
  <c r="BI99" i="4"/>
  <c r="BI115" i="4"/>
  <c r="BF303" i="4"/>
  <c r="BJ314" i="4"/>
  <c r="BF322" i="4"/>
  <c r="BF1728" i="4"/>
  <c r="BG1729" i="4"/>
  <c r="AU52" i="12"/>
  <c r="LY81" i="8"/>
  <c r="LY86" i="8"/>
  <c r="LY82" i="8"/>
  <c r="TP73" i="8"/>
  <c r="TP83" i="8"/>
  <c r="TP74" i="8"/>
  <c r="TP84" i="8"/>
  <c r="VD75" i="8"/>
  <c r="VD85" i="8"/>
  <c r="GA63" i="8"/>
  <c r="FZ64" i="8"/>
  <c r="FZ65" i="8"/>
  <c r="CP35" i="8"/>
  <c r="CO37" i="8"/>
  <c r="CO36" i="8"/>
  <c r="IQ2" i="7"/>
  <c r="IP38" i="7"/>
  <c r="ET23" i="7"/>
  <c r="AQ164" i="10"/>
  <c r="JL18" i="8"/>
  <c r="AP63" i="10"/>
  <c r="JK20" i="8"/>
  <c r="AN274" i="11"/>
  <c r="JK19" i="8"/>
  <c r="AN254" i="11"/>
  <c r="AN253" i="11"/>
  <c r="CS47" i="7"/>
  <c r="CR50" i="7"/>
  <c r="BE330" i="4"/>
  <c r="BG302" i="4"/>
  <c r="BE307" i="4"/>
  <c r="BE317" i="4"/>
  <c r="BE335" i="4"/>
  <c r="BT639" i="4"/>
  <c r="BG320" i="4"/>
  <c r="BH300" i="4"/>
  <c r="BH301" i="4"/>
  <c r="CT83" i="6"/>
  <c r="BU166" i="4"/>
  <c r="CT84" i="6"/>
  <c r="CT85" i="6"/>
  <c r="BU198" i="4"/>
  <c r="BI299" i="4"/>
  <c r="BJ296" i="4"/>
  <c r="DT74" i="7"/>
  <c r="DS79" i="7"/>
  <c r="N299" i="11"/>
  <c r="V52" i="7"/>
  <c r="W52" i="7"/>
  <c r="X52" i="7"/>
  <c r="Y52" i="7"/>
  <c r="Z52" i="7"/>
  <c r="AA52" i="7"/>
  <c r="M299" i="11"/>
  <c r="N147" i="10"/>
  <c r="O147" i="10"/>
  <c r="P147" i="10"/>
  <c r="S2" i="7"/>
  <c r="T38" i="7"/>
  <c r="S88" i="12"/>
  <c r="DN76" i="7"/>
  <c r="DL76" i="7"/>
  <c r="DM76" i="7"/>
  <c r="DK76" i="7"/>
  <c r="DO76" i="7"/>
  <c r="DP76" i="7"/>
  <c r="BS1625" i="4"/>
  <c r="AU96" i="10"/>
  <c r="Y1656" i="4"/>
  <c r="Y1659" i="4"/>
  <c r="Y1661" i="4"/>
  <c r="Y1664" i="4"/>
  <c r="Z1628" i="4"/>
  <c r="BS1626" i="4"/>
  <c r="BK1026" i="4"/>
  <c r="K72" i="2"/>
  <c r="BR649" i="4"/>
  <c r="BS642" i="4"/>
  <c r="BR652" i="4"/>
  <c r="BD326" i="14"/>
  <c r="AT22" i="11"/>
  <c r="AT21" i="11"/>
  <c r="J14" i="2"/>
  <c r="BB330" i="14"/>
  <c r="BC327" i="14"/>
  <c r="BC326" i="14"/>
  <c r="BC328" i="14"/>
  <c r="BD322" i="14"/>
  <c r="BC321" i="14"/>
  <c r="BC324" i="14"/>
  <c r="BD320" i="14"/>
  <c r="J10" i="1"/>
  <c r="AR293" i="11"/>
  <c r="AR69" i="12"/>
  <c r="AH57" i="10"/>
  <c r="AG55" i="10"/>
  <c r="BE318" i="4"/>
  <c r="BE321" i="4"/>
  <c r="BO1436" i="4"/>
  <c r="BJ1026" i="4"/>
  <c r="AU1499" i="4"/>
  <c r="AZ1504" i="4"/>
  <c r="AU1495" i="4"/>
  <c r="AT1523" i="4"/>
  <c r="BE1529" i="4"/>
  <c r="AW1519" i="4"/>
  <c r="AV1514" i="4"/>
  <c r="BF1551" i="4"/>
  <c r="BE1535" i="4"/>
  <c r="J46" i="2"/>
  <c r="AM1463" i="4"/>
  <c r="J53" i="2"/>
  <c r="BF1541" i="4"/>
  <c r="AV1509" i="4"/>
  <c r="AP61" i="10"/>
  <c r="AJ79" i="10"/>
  <c r="AT1478" i="4"/>
  <c r="AS1478" i="4"/>
  <c r="BN1360" i="4"/>
  <c r="BN1345" i="4"/>
  <c r="BO1330" i="4"/>
  <c r="BN1391" i="4"/>
  <c r="BN1330" i="4"/>
  <c r="BH328" i="4"/>
  <c r="BL1026" i="4"/>
  <c r="BG327" i="4"/>
  <c r="BG337" i="4"/>
  <c r="BI329" i="4"/>
  <c r="BB398" i="4"/>
  <c r="AP285" i="11"/>
  <c r="AP10" i="10"/>
  <c r="AP9" i="10"/>
  <c r="BB397" i="4"/>
  <c r="AP268" i="11"/>
  <c r="AP267" i="11"/>
  <c r="AP266" i="11"/>
  <c r="AS22" i="10"/>
  <c r="BC396" i="4"/>
  <c r="AR23" i="10"/>
  <c r="AR21" i="10"/>
  <c r="AR20" i="10"/>
  <c r="AQ16" i="10"/>
  <c r="AQ14" i="10"/>
  <c r="AQ13" i="10"/>
  <c r="AQ11" i="10"/>
  <c r="AR19" i="10"/>
  <c r="AR17" i="10"/>
  <c r="BH313" i="4"/>
  <c r="BI312" i="4"/>
  <c r="BI313" i="4"/>
  <c r="BD343" i="4"/>
  <c r="BE340" i="4"/>
  <c r="AS11" i="12"/>
  <c r="AS10" i="12"/>
  <c r="AS9" i="12"/>
  <c r="BH310" i="4"/>
  <c r="BH327" i="4"/>
  <c r="BG308" i="4"/>
  <c r="BG309" i="4"/>
  <c r="BF336" i="4"/>
  <c r="BF309" i="4"/>
  <c r="BD332" i="4"/>
  <c r="AU23" i="11"/>
  <c r="AU22" i="11"/>
  <c r="AU21" i="11"/>
  <c r="BF306" i="4"/>
  <c r="BF325" i="4"/>
  <c r="BF330" i="4"/>
  <c r="BG24" i="10"/>
  <c r="BW151" i="4"/>
  <c r="BV182" i="4"/>
  <c r="BW182" i="4"/>
  <c r="BG303" i="4"/>
  <c r="BI310" i="4"/>
  <c r="BG322" i="4"/>
  <c r="BG1728" i="4"/>
  <c r="BH1729" i="4"/>
  <c r="AV52" i="12"/>
  <c r="I25" i="1"/>
  <c r="BJ99" i="4"/>
  <c r="BJ131" i="4"/>
  <c r="BJ115" i="4"/>
  <c r="KB72" i="8"/>
  <c r="LZ81" i="8"/>
  <c r="LZ86" i="8"/>
  <c r="LZ82" i="8"/>
  <c r="TQ74" i="8"/>
  <c r="TQ84" i="8"/>
  <c r="VE75" i="8"/>
  <c r="VE85" i="8"/>
  <c r="TQ73" i="8"/>
  <c r="TQ83" i="8"/>
  <c r="GB63" i="8"/>
  <c r="GA64" i="8"/>
  <c r="GA65" i="8"/>
  <c r="CQ35" i="8"/>
  <c r="CP37" i="8"/>
  <c r="CP36" i="8"/>
  <c r="IR2" i="7"/>
  <c r="IQ38" i="7"/>
  <c r="EU23" i="7"/>
  <c r="AR164" i="10"/>
  <c r="BO1421" i="4"/>
  <c r="JM18" i="8"/>
  <c r="AQ63" i="10"/>
  <c r="JL20" i="8"/>
  <c r="AO274" i="11"/>
  <c r="JL19" i="8"/>
  <c r="AO254" i="11"/>
  <c r="AO253" i="11"/>
  <c r="CT47" i="7"/>
  <c r="CS50" i="7"/>
  <c r="BE332" i="4"/>
  <c r="BH320" i="4"/>
  <c r="BH302" i="4"/>
  <c r="BJ329" i="4"/>
  <c r="BJ339" i="4"/>
  <c r="BU639" i="4"/>
  <c r="BI300" i="4"/>
  <c r="BI301" i="4"/>
  <c r="CU83" i="6"/>
  <c r="CU85" i="6"/>
  <c r="CU84" i="6"/>
  <c r="BJ299" i="4"/>
  <c r="I29" i="1"/>
  <c r="BK296" i="4"/>
  <c r="J146" i="10"/>
  <c r="J145" i="10"/>
  <c r="DM77" i="7"/>
  <c r="J166" i="10"/>
  <c r="DT79" i="7"/>
  <c r="O299" i="11"/>
  <c r="DU74" i="7"/>
  <c r="M146" i="10"/>
  <c r="M145" i="10"/>
  <c r="DP77" i="7"/>
  <c r="M166" i="10"/>
  <c r="I146" i="10"/>
  <c r="I145" i="10"/>
  <c r="DL77" i="7"/>
  <c r="I166" i="10"/>
  <c r="S86" i="12"/>
  <c r="Q147" i="10"/>
  <c r="L146" i="10"/>
  <c r="L145" i="10"/>
  <c r="DO77" i="7"/>
  <c r="L166" i="10"/>
  <c r="K146" i="10"/>
  <c r="K145" i="10"/>
  <c r="DN77" i="7"/>
  <c r="K166" i="10"/>
  <c r="H146" i="10"/>
  <c r="DK77" i="7"/>
  <c r="H166" i="10"/>
  <c r="R2" i="7"/>
  <c r="S38" i="7"/>
  <c r="BT1625" i="4"/>
  <c r="AV96" i="10"/>
  <c r="BU1626" i="4"/>
  <c r="BT1626" i="4"/>
  <c r="Z1630" i="4"/>
  <c r="Y1658" i="4"/>
  <c r="Y1657" i="4"/>
  <c r="J74" i="2"/>
  <c r="BS652" i="4"/>
  <c r="BT642" i="4"/>
  <c r="BS649" i="4"/>
  <c r="BM1026" i="4"/>
  <c r="BE326" i="14"/>
  <c r="BD327" i="14"/>
  <c r="BD328" i="14"/>
  <c r="K10" i="2"/>
  <c r="BC330" i="14"/>
  <c r="BE320" i="14"/>
  <c r="BE322" i="14"/>
  <c r="BD321" i="14"/>
  <c r="BD324" i="14"/>
  <c r="AS293" i="11"/>
  <c r="AS69" i="12"/>
  <c r="AH55" i="10"/>
  <c r="BO1345" i="4"/>
  <c r="BP1360" i="4"/>
  <c r="BO1315" i="4"/>
  <c r="BP1406" i="4"/>
  <c r="AX1519" i="4"/>
  <c r="BF1529" i="4"/>
  <c r="BF1535" i="4"/>
  <c r="AU1523" i="4"/>
  <c r="BP1421" i="4"/>
  <c r="AN1463" i="4"/>
  <c r="AM1491" i="4"/>
  <c r="BG1541" i="4"/>
  <c r="BP1436" i="4"/>
  <c r="AV1495" i="4"/>
  <c r="I52" i="2"/>
  <c r="BG1551" i="4"/>
  <c r="AW1514" i="4"/>
  <c r="AM1487" i="4"/>
  <c r="I57" i="2"/>
  <c r="AW1509" i="4"/>
  <c r="BA1504" i="4"/>
  <c r="AK79" i="10"/>
  <c r="AQ61" i="10"/>
  <c r="BN1315" i="4"/>
  <c r="BO1406" i="4"/>
  <c r="BO1360" i="4"/>
  <c r="BO1391" i="4"/>
  <c r="BI338" i="4"/>
  <c r="BI328" i="4"/>
  <c r="BJ312" i="4"/>
  <c r="BC398" i="4"/>
  <c r="AQ285" i="11"/>
  <c r="BH311" i="4"/>
  <c r="BF317" i="4"/>
  <c r="BF332" i="4"/>
  <c r="BC397" i="4"/>
  <c r="AQ268" i="11"/>
  <c r="AQ267" i="11"/>
  <c r="AQ266" i="11"/>
  <c r="BE342" i="4"/>
  <c r="AQ10" i="10"/>
  <c r="AQ9" i="10"/>
  <c r="BE343" i="4"/>
  <c r="AR16" i="10"/>
  <c r="AR14" i="10"/>
  <c r="AR13" i="10"/>
  <c r="AR11" i="10"/>
  <c r="AT22" i="10"/>
  <c r="BD396" i="4"/>
  <c r="AS23" i="10"/>
  <c r="AS21" i="10"/>
  <c r="AS20" i="10"/>
  <c r="AS19" i="10"/>
  <c r="AS17" i="10"/>
  <c r="BH308" i="4"/>
  <c r="BH326" i="4"/>
  <c r="BH337" i="4"/>
  <c r="BG306" i="4"/>
  <c r="BG325" i="4"/>
  <c r="BG336" i="4"/>
  <c r="BG326" i="4"/>
  <c r="BK314" i="4"/>
  <c r="BK329" i="4"/>
  <c r="BF307" i="4"/>
  <c r="BF318" i="4"/>
  <c r="BF321" i="4"/>
  <c r="BF335" i="4"/>
  <c r="BF340" i="4"/>
  <c r="AT11" i="12"/>
  <c r="AT10" i="12"/>
  <c r="AT9" i="12"/>
  <c r="AV23" i="11"/>
  <c r="AV22" i="11"/>
  <c r="AV21" i="11"/>
  <c r="BH24" i="10"/>
  <c r="BW150" i="4"/>
  <c r="BV166" i="4"/>
  <c r="BW166" i="4"/>
  <c r="KC72" i="8"/>
  <c r="BK115" i="4"/>
  <c r="BK131" i="4"/>
  <c r="BK99" i="4"/>
  <c r="BW152" i="4"/>
  <c r="BV198" i="4"/>
  <c r="BH303" i="4"/>
  <c r="BH306" i="4"/>
  <c r="BH335" i="4"/>
  <c r="BH322" i="4"/>
  <c r="BH1728" i="4"/>
  <c r="BI1729" i="4"/>
  <c r="AW52" i="12"/>
  <c r="MA81" i="8"/>
  <c r="MA86" i="8"/>
  <c r="MA82" i="8"/>
  <c r="VF75" i="8"/>
  <c r="VF85" i="8"/>
  <c r="TR73" i="8"/>
  <c r="TR83" i="8"/>
  <c r="TR74" i="8"/>
  <c r="TR84" i="8"/>
  <c r="GC63" i="8"/>
  <c r="GB64" i="8"/>
  <c r="GB65" i="8"/>
  <c r="CR35" i="8"/>
  <c r="CQ37" i="8"/>
  <c r="CQ36" i="8"/>
  <c r="IS2" i="7"/>
  <c r="IR38" i="7"/>
  <c r="EV23" i="7"/>
  <c r="AS164" i="10"/>
  <c r="JN18" i="8"/>
  <c r="AR63" i="10"/>
  <c r="JM20" i="8"/>
  <c r="AP274" i="11"/>
  <c r="JM19" i="8"/>
  <c r="AP254" i="11"/>
  <c r="AP253" i="11"/>
  <c r="CU47" i="7"/>
  <c r="DA45" i="7"/>
  <c r="CT50" i="7"/>
  <c r="BJ313" i="4"/>
  <c r="BJ338" i="4"/>
  <c r="BJ328" i="4"/>
  <c r="BI320" i="4"/>
  <c r="BI302" i="4"/>
  <c r="BI311" i="4"/>
  <c r="BI337" i="4"/>
  <c r="BI327" i="4"/>
  <c r="BP1330" i="4"/>
  <c r="BV639" i="4"/>
  <c r="BJ300" i="4"/>
  <c r="BJ301" i="4"/>
  <c r="BK299" i="4"/>
  <c r="BL296" i="4"/>
  <c r="BK88" i="4"/>
  <c r="BL88" i="4"/>
  <c r="BM88" i="4"/>
  <c r="BN88" i="4"/>
  <c r="BO88" i="4"/>
  <c r="BP88" i="4"/>
  <c r="BQ88" i="4"/>
  <c r="BR88" i="4"/>
  <c r="BS88" i="4"/>
  <c r="BT88" i="4"/>
  <c r="BU88" i="4"/>
  <c r="BV88" i="4"/>
  <c r="BW88" i="4"/>
  <c r="AI57" i="10"/>
  <c r="AI55" i="10"/>
  <c r="H145" i="10"/>
  <c r="S75" i="12"/>
  <c r="DV74" i="7"/>
  <c r="Q2" i="7"/>
  <c r="R38" i="7"/>
  <c r="R147" i="10"/>
  <c r="P299" i="11"/>
  <c r="DU79" i="7"/>
  <c r="BU1625" i="4"/>
  <c r="L11" i="2"/>
  <c r="AW96" i="10"/>
  <c r="BW1624" i="4"/>
  <c r="BV1625" i="4"/>
  <c r="K71" i="2"/>
  <c r="BE327" i="14"/>
  <c r="BT649" i="4"/>
  <c r="BU642" i="4"/>
  <c r="BT652" i="4"/>
  <c r="BD330" i="14"/>
  <c r="BE328" i="14"/>
  <c r="BW639" i="4"/>
  <c r="BF320" i="14"/>
  <c r="BE321" i="14"/>
  <c r="BE324" i="14"/>
  <c r="BF322" i="14"/>
  <c r="K10" i="1"/>
  <c r="AT293" i="11"/>
  <c r="AT69" i="12"/>
  <c r="H111" i="2"/>
  <c r="BQ1421" i="4"/>
  <c r="BQ1406" i="4"/>
  <c r="AW1495" i="4"/>
  <c r="BB1504" i="4"/>
  <c r="AU1478" i="4"/>
  <c r="AV1523" i="4"/>
  <c r="AV1499" i="4"/>
  <c r="AO1463" i="4"/>
  <c r="BH1551" i="4"/>
  <c r="AX1509" i="4"/>
  <c r="BG1535" i="4"/>
  <c r="BH1541" i="4"/>
  <c r="BG1529" i="4"/>
  <c r="AY1519" i="4"/>
  <c r="AX1514" i="4"/>
  <c r="AR61" i="10"/>
  <c r="AL79" i="10"/>
  <c r="AP1473" i="4"/>
  <c r="AN1482" i="4"/>
  <c r="BQ1436" i="4"/>
  <c r="BP1391" i="4"/>
  <c r="BP1345" i="4"/>
  <c r="BQ1360" i="4"/>
  <c r="BJ310" i="4"/>
  <c r="BJ337" i="4"/>
  <c r="BG317" i="4"/>
  <c r="BG335" i="4"/>
  <c r="BG340" i="4"/>
  <c r="AU11" i="12"/>
  <c r="AU10" i="12"/>
  <c r="AU9" i="12"/>
  <c r="BG307" i="4"/>
  <c r="BG318" i="4"/>
  <c r="BG321" i="4"/>
  <c r="BH336" i="4"/>
  <c r="BH340" i="4"/>
  <c r="AV11" i="12"/>
  <c r="AV10" i="12"/>
  <c r="AV9" i="12"/>
  <c r="BH309" i="4"/>
  <c r="BK312" i="4"/>
  <c r="BK338" i="4"/>
  <c r="BL314" i="4"/>
  <c r="BL339" i="4"/>
  <c r="BF342" i="4"/>
  <c r="BF343" i="4"/>
  <c r="BD398" i="4"/>
  <c r="AR285" i="11"/>
  <c r="AR10" i="10"/>
  <c r="AR9" i="10"/>
  <c r="BI308" i="4"/>
  <c r="BI309" i="4"/>
  <c r="BD397" i="4"/>
  <c r="AR268" i="11"/>
  <c r="AR267" i="11"/>
  <c r="AR266" i="11"/>
  <c r="AU22" i="10"/>
  <c r="BE396" i="4"/>
  <c r="AT23" i="10"/>
  <c r="AT21" i="10"/>
  <c r="AT20" i="10"/>
  <c r="AS16" i="10"/>
  <c r="AS14" i="10"/>
  <c r="AS13" i="10"/>
  <c r="AS11" i="10"/>
  <c r="AT19" i="10"/>
  <c r="AT17" i="10"/>
  <c r="BG330" i="4"/>
  <c r="BK339" i="4"/>
  <c r="AW23" i="11"/>
  <c r="AW22" i="11"/>
  <c r="AW21" i="11"/>
  <c r="BI24" i="10"/>
  <c r="KD72" i="8"/>
  <c r="BI303" i="4"/>
  <c r="BM314" i="4"/>
  <c r="BM329" i="4"/>
  <c r="BI322" i="4"/>
  <c r="BI1728" i="4"/>
  <c r="BJ1729" i="4"/>
  <c r="AX52" i="12"/>
  <c r="BL115" i="4"/>
  <c r="BL131" i="4"/>
  <c r="BL99" i="4"/>
  <c r="BW198" i="4"/>
  <c r="MB81" i="8"/>
  <c r="MB86" i="8"/>
  <c r="MB82" i="8"/>
  <c r="TS73" i="8"/>
  <c r="TS83" i="8"/>
  <c r="VG75" i="8"/>
  <c r="VG85" i="8"/>
  <c r="TS74" i="8"/>
  <c r="TS84" i="8"/>
  <c r="GD63" i="8"/>
  <c r="GC65" i="8"/>
  <c r="GC64" i="8"/>
  <c r="CS35" i="8"/>
  <c r="CR37" i="8"/>
  <c r="CR36" i="8"/>
  <c r="IT2" i="7"/>
  <c r="IS38" i="7"/>
  <c r="EW23" i="7"/>
  <c r="AT164" i="10"/>
  <c r="JO18" i="8"/>
  <c r="AS63" i="10"/>
  <c r="JN20" i="8"/>
  <c r="AQ274" i="11"/>
  <c r="JN19" i="8"/>
  <c r="AQ254" i="11"/>
  <c r="AQ253" i="11"/>
  <c r="CV47" i="7"/>
  <c r="CU50" i="7"/>
  <c r="BJ302" i="4"/>
  <c r="BH307" i="4"/>
  <c r="BH317" i="4"/>
  <c r="BH325" i="4"/>
  <c r="BH330" i="4"/>
  <c r="BW1742" i="4"/>
  <c r="BW602" i="4"/>
  <c r="BW603" i="4"/>
  <c r="BW153" i="4"/>
  <c r="BW571" i="4"/>
  <c r="BJ320" i="4"/>
  <c r="BK300" i="4"/>
  <c r="BK301" i="4"/>
  <c r="BL299" i="4"/>
  <c r="BM296" i="4"/>
  <c r="AJ57" i="10"/>
  <c r="AJ55" i="10"/>
  <c r="BW1741" i="4"/>
  <c r="S147" i="10"/>
  <c r="DW74" i="7"/>
  <c r="Q299" i="11"/>
  <c r="DV79" i="7"/>
  <c r="R299" i="11"/>
  <c r="Q38" i="7"/>
  <c r="P2" i="7"/>
  <c r="J31" i="2"/>
  <c r="J27" i="2"/>
  <c r="J29" i="2"/>
  <c r="AX96" i="10"/>
  <c r="BK22" i="12"/>
  <c r="Z1632" i="4"/>
  <c r="BE330" i="14"/>
  <c r="BW1615" i="4"/>
  <c r="BH318" i="4"/>
  <c r="BH321" i="4"/>
  <c r="BW1643" i="4"/>
  <c r="BW1634" i="4"/>
  <c r="BK57" i="12"/>
  <c r="BW1640" i="4"/>
  <c r="K74" i="2"/>
  <c r="BW654" i="4"/>
  <c r="BU652" i="4"/>
  <c r="BU649" i="4"/>
  <c r="BW636" i="4"/>
  <c r="BV642" i="4"/>
  <c r="BW642" i="4"/>
  <c r="BQ1315" i="4"/>
  <c r="BQ1391" i="4"/>
  <c r="BW601" i="4"/>
  <c r="BQ1345" i="4"/>
  <c r="BF328" i="14"/>
  <c r="BF327" i="14"/>
  <c r="BF326" i="14"/>
  <c r="BG320" i="14"/>
  <c r="BF321" i="14"/>
  <c r="BF324" i="14"/>
  <c r="BG322" i="14"/>
  <c r="AV293" i="11"/>
  <c r="AV69" i="12"/>
  <c r="BW1625" i="4"/>
  <c r="AU293" i="11"/>
  <c r="AU69" i="12"/>
  <c r="BR1406" i="4"/>
  <c r="BR1421" i="4"/>
  <c r="BL329" i="4"/>
  <c r="AY1509" i="4"/>
  <c r="AX1495" i="4"/>
  <c r="AW1523" i="4"/>
  <c r="AV1478" i="4"/>
  <c r="K58" i="2"/>
  <c r="BI1541" i="4"/>
  <c r="BO1026" i="4"/>
  <c r="BH1535" i="4"/>
  <c r="BI1551" i="4"/>
  <c r="AW1499" i="4"/>
  <c r="AN1491" i="4"/>
  <c r="AP1463" i="4"/>
  <c r="AY1514" i="4"/>
  <c r="AZ1519" i="4"/>
  <c r="BH1529" i="4"/>
  <c r="BC1504" i="4"/>
  <c r="AM79" i="10"/>
  <c r="E153" i="2"/>
  <c r="AS61" i="10"/>
  <c r="BP1315" i="4"/>
  <c r="BR1436" i="4"/>
  <c r="AO1482" i="4"/>
  <c r="BQ1330" i="4"/>
  <c r="BN1026" i="4"/>
  <c r="BG332" i="4"/>
  <c r="BK328" i="4"/>
  <c r="BK313" i="4"/>
  <c r="BJ327" i="4"/>
  <c r="BJ311" i="4"/>
  <c r="BH342" i="4"/>
  <c r="BI326" i="4"/>
  <c r="BI336" i="4"/>
  <c r="AS10" i="10"/>
  <c r="AS9" i="10"/>
  <c r="BE397" i="4"/>
  <c r="AS268" i="11"/>
  <c r="AS267" i="11"/>
  <c r="AS266" i="11"/>
  <c r="BE398" i="4"/>
  <c r="AS285" i="11"/>
  <c r="BG343" i="4"/>
  <c r="AT13" i="10"/>
  <c r="AT11" i="10"/>
  <c r="AT16" i="10"/>
  <c r="AT14" i="10"/>
  <c r="AV22" i="10"/>
  <c r="BF396" i="4"/>
  <c r="AU23" i="10"/>
  <c r="AU19" i="10"/>
  <c r="BG342" i="4"/>
  <c r="BL312" i="4"/>
  <c r="BL328" i="4"/>
  <c r="AX23" i="11"/>
  <c r="BW161" i="4"/>
  <c r="BK310" i="4"/>
  <c r="BK337" i="4"/>
  <c r="BI306" i="4"/>
  <c r="BI335" i="4"/>
  <c r="BJ308" i="4"/>
  <c r="BJ336" i="4"/>
  <c r="BJ24" i="10"/>
  <c r="BM131" i="4"/>
  <c r="BM99" i="4"/>
  <c r="BM115" i="4"/>
  <c r="BJ303" i="4"/>
  <c r="BN314" i="4"/>
  <c r="BJ322" i="4"/>
  <c r="BJ1728" i="4"/>
  <c r="BK1729" i="4"/>
  <c r="AY52" i="12"/>
  <c r="KE72" i="8"/>
  <c r="MC81" i="8"/>
  <c r="MC86" i="8"/>
  <c r="MC82" i="8"/>
  <c r="VH75" i="8"/>
  <c r="VH85" i="8"/>
  <c r="TT74" i="8"/>
  <c r="TT84" i="8"/>
  <c r="TT73" i="8"/>
  <c r="TT83" i="8"/>
  <c r="GE63" i="8"/>
  <c r="GD64" i="8"/>
  <c r="GD65" i="8"/>
  <c r="CT35" i="8"/>
  <c r="CS37" i="8"/>
  <c r="CS36" i="8"/>
  <c r="IU2" i="7"/>
  <c r="IT38" i="7"/>
  <c r="EX23" i="7"/>
  <c r="AU164" i="10"/>
  <c r="J41" i="1"/>
  <c r="BW189" i="4"/>
  <c r="BW191" i="4"/>
  <c r="JP18" i="8"/>
  <c r="AT63" i="10"/>
  <c r="JO19" i="8"/>
  <c r="AR254" i="11"/>
  <c r="AR253" i="11"/>
  <c r="JO20" i="8"/>
  <c r="AR274" i="11"/>
  <c r="CV52" i="7"/>
  <c r="CW52" i="7"/>
  <c r="CX52" i="7"/>
  <c r="CY52" i="7"/>
  <c r="CZ52" i="7"/>
  <c r="CU52" i="7"/>
  <c r="CW47" i="7"/>
  <c r="CV50" i="7"/>
  <c r="BW175" i="4"/>
  <c r="BM339" i="4"/>
  <c r="BW205" i="4"/>
  <c r="BH343" i="4"/>
  <c r="BH332" i="4"/>
  <c r="BK302" i="4"/>
  <c r="BK320" i="4"/>
  <c r="BW600" i="4"/>
  <c r="BW599" i="4"/>
  <c r="BW634" i="4"/>
  <c r="BW621" i="4"/>
  <c r="BW158" i="4"/>
  <c r="BW157" i="4"/>
  <c r="BW159" i="4"/>
  <c r="BW156" i="4"/>
  <c r="BW570" i="4"/>
  <c r="BW567" i="4"/>
  <c r="BW568" i="4"/>
  <c r="BW569" i="4"/>
  <c r="BL300" i="4"/>
  <c r="BL301" i="4"/>
  <c r="BW207" i="4"/>
  <c r="BW206" i="4"/>
  <c r="BM299" i="4"/>
  <c r="BN296" i="4"/>
  <c r="O2" i="7"/>
  <c r="P38" i="7"/>
  <c r="DX74" i="7"/>
  <c r="EC72" i="7"/>
  <c r="BK276" i="11"/>
  <c r="BK58" i="12"/>
  <c r="BW1744" i="4"/>
  <c r="BI340" i="4"/>
  <c r="AW11" i="12"/>
  <c r="AW10" i="12"/>
  <c r="AW9" i="12"/>
  <c r="J28" i="2"/>
  <c r="BK16" i="11"/>
  <c r="BK14" i="11"/>
  <c r="BK15" i="11"/>
  <c r="BK13" i="11"/>
  <c r="AK57" i="10"/>
  <c r="AY96" i="10"/>
  <c r="BV652" i="4"/>
  <c r="BW1641" i="4"/>
  <c r="AA1628" i="4"/>
  <c r="Z1659" i="4"/>
  <c r="Z1664" i="4"/>
  <c r="Z1656" i="4"/>
  <c r="Z1661" i="4"/>
  <c r="BW1616" i="4"/>
  <c r="BV1626" i="4"/>
  <c r="BK143" i="11"/>
  <c r="BW1681" i="4"/>
  <c r="BK119" i="11"/>
  <c r="BW1642" i="4"/>
  <c r="I60" i="2"/>
  <c r="BK184" i="11"/>
  <c r="BW652" i="4"/>
  <c r="BK135" i="11"/>
  <c r="BW651" i="4"/>
  <c r="BV649" i="4"/>
  <c r="BW649" i="4"/>
  <c r="BW630" i="4"/>
  <c r="BW1684" i="4"/>
  <c r="BF330" i="14"/>
  <c r="AU17" i="10"/>
  <c r="AU21" i="10"/>
  <c r="AU20" i="10"/>
  <c r="M11" i="2"/>
  <c r="AX22" i="11"/>
  <c r="AX21" i="11"/>
  <c r="K14" i="2"/>
  <c r="BG328" i="14"/>
  <c r="BG326" i="14"/>
  <c r="BG327" i="14"/>
  <c r="BH320" i="14"/>
  <c r="BH322" i="14"/>
  <c r="BG321" i="14"/>
  <c r="BG324" i="14"/>
  <c r="BW1626" i="4"/>
  <c r="AK55" i="10"/>
  <c r="AX1478" i="4"/>
  <c r="BS1421" i="4"/>
  <c r="AX1523" i="4"/>
  <c r="BD1504" i="4"/>
  <c r="AW1478" i="4"/>
  <c r="BI1529" i="4"/>
  <c r="AZ1514" i="4"/>
  <c r="AO1491" i="4"/>
  <c r="BI1535" i="4"/>
  <c r="AY1495" i="4"/>
  <c r="BJ1551" i="4"/>
  <c r="K46" i="2"/>
  <c r="AZ1509" i="4"/>
  <c r="K53" i="2"/>
  <c r="AX1499" i="4"/>
  <c r="BA1519" i="4"/>
  <c r="BJ1541" i="4"/>
  <c r="AN1487" i="4"/>
  <c r="AT61" i="10"/>
  <c r="AN79" i="10"/>
  <c r="BI317" i="4"/>
  <c r="AP1482" i="4"/>
  <c r="BS1436" i="4"/>
  <c r="BR1345" i="4"/>
  <c r="BR1360" i="4"/>
  <c r="BR1391" i="4"/>
  <c r="BI325" i="4"/>
  <c r="BI330" i="4"/>
  <c r="BI343" i="4"/>
  <c r="BL338" i="4"/>
  <c r="BL313" i="4"/>
  <c r="AT10" i="10"/>
  <c r="AT9" i="10"/>
  <c r="BF397" i="4"/>
  <c r="AT268" i="11"/>
  <c r="AU16" i="10"/>
  <c r="AU13" i="10"/>
  <c r="BF398" i="4"/>
  <c r="AT285" i="11"/>
  <c r="AW22" i="10"/>
  <c r="BG396" i="4"/>
  <c r="AV23" i="10"/>
  <c r="AV21" i="10"/>
  <c r="AV20" i="10"/>
  <c r="AV19" i="10"/>
  <c r="AV17" i="10"/>
  <c r="BK308" i="4"/>
  <c r="BK309" i="4"/>
  <c r="AW19" i="10"/>
  <c r="AW17" i="10"/>
  <c r="J122" i="2"/>
  <c r="BJ309" i="4"/>
  <c r="BK327" i="4"/>
  <c r="BK311" i="4"/>
  <c r="BJ326" i="4"/>
  <c r="AY23" i="11"/>
  <c r="BM312" i="4"/>
  <c r="BM338" i="4"/>
  <c r="BI307" i="4"/>
  <c r="BI318" i="4"/>
  <c r="BI321" i="4"/>
  <c r="BL310" i="4"/>
  <c r="BL327" i="4"/>
  <c r="BJ306" i="4"/>
  <c r="BJ307" i="4"/>
  <c r="BK24" i="10"/>
  <c r="BL24" i="10"/>
  <c r="BL25" i="10"/>
  <c r="J63" i="1"/>
  <c r="KF72" i="8"/>
  <c r="BN99" i="4"/>
  <c r="BN131" i="4"/>
  <c r="BN115" i="4"/>
  <c r="J58" i="1"/>
  <c r="J51" i="1"/>
  <c r="J68" i="1"/>
  <c r="BK303" i="4"/>
  <c r="BK306" i="4"/>
  <c r="BK325" i="4"/>
  <c r="BK322" i="4"/>
  <c r="BK1728" i="4"/>
  <c r="BL1729" i="4"/>
  <c r="AZ52" i="12"/>
  <c r="MD81" i="8"/>
  <c r="MD86" i="8"/>
  <c r="MD82" i="8"/>
  <c r="TU74" i="8"/>
  <c r="TU84" i="8"/>
  <c r="VI75" i="8"/>
  <c r="VI85" i="8"/>
  <c r="TU73" i="8"/>
  <c r="TU83" i="8"/>
  <c r="GF63" i="8"/>
  <c r="GE64" i="8"/>
  <c r="GE65" i="8"/>
  <c r="CU35" i="8"/>
  <c r="CT37" i="8"/>
  <c r="CT36" i="8"/>
  <c r="IV2" i="7"/>
  <c r="IU38" i="7"/>
  <c r="EY23" i="7"/>
  <c r="AV164" i="10"/>
  <c r="BW188" i="4"/>
  <c r="BW190" i="4"/>
  <c r="JQ18" i="8"/>
  <c r="AU63" i="10"/>
  <c r="JP20" i="8"/>
  <c r="AS274" i="11"/>
  <c r="JP19" i="8"/>
  <c r="AS254" i="11"/>
  <c r="AS253" i="11"/>
  <c r="CX47" i="7"/>
  <c r="CW50" i="7"/>
  <c r="BW174" i="4"/>
  <c r="BW187" i="4"/>
  <c r="BW204" i="4"/>
  <c r="BW173" i="4"/>
  <c r="BL302" i="4"/>
  <c r="BN339" i="4"/>
  <c r="BN329" i="4"/>
  <c r="BW171" i="4"/>
  <c r="BW160" i="4"/>
  <c r="BL320" i="4"/>
  <c r="BM300" i="4"/>
  <c r="BM301" i="4"/>
  <c r="BN299" i="4"/>
  <c r="BO296" i="4"/>
  <c r="Y90" i="12"/>
  <c r="DX79" i="7"/>
  <c r="EC71" i="7"/>
  <c r="DW79" i="7"/>
  <c r="DY74" i="7"/>
  <c r="N2" i="7"/>
  <c r="O38" i="7"/>
  <c r="U45" i="7"/>
  <c r="AL57" i="10"/>
  <c r="AM57" i="10"/>
  <c r="AZ96" i="10"/>
  <c r="AA1630" i="4"/>
  <c r="Z1657" i="4"/>
  <c r="Z1658" i="4"/>
  <c r="BK216" i="11"/>
  <c r="BW1646" i="4"/>
  <c r="BK168" i="11"/>
  <c r="BW1644" i="4"/>
  <c r="BK192" i="11"/>
  <c r="BW1645" i="4"/>
  <c r="BS1360" i="4"/>
  <c r="BS1345" i="4"/>
  <c r="BI342" i="4"/>
  <c r="BI327" i="14"/>
  <c r="J120" i="2"/>
  <c r="J124" i="2"/>
  <c r="AT267" i="11"/>
  <c r="AT266" i="11"/>
  <c r="AP1491" i="4"/>
  <c r="AU11" i="10"/>
  <c r="AU14" i="10"/>
  <c r="BG330" i="14"/>
  <c r="BW1682" i="4"/>
  <c r="BK144" i="11"/>
  <c r="AY22" i="11"/>
  <c r="AY21" i="11"/>
  <c r="BH326" i="14"/>
  <c r="BH328" i="14"/>
  <c r="BH327" i="14"/>
  <c r="BI320" i="14"/>
  <c r="BT1421" i="4"/>
  <c r="BI322" i="14"/>
  <c r="BH321" i="14"/>
  <c r="BH324" i="14"/>
  <c r="BK137" i="11"/>
  <c r="BK113" i="11"/>
  <c r="AW293" i="11"/>
  <c r="AW69" i="12"/>
  <c r="AL55" i="10"/>
  <c r="BS1330" i="4"/>
  <c r="BT1406" i="4"/>
  <c r="BR1330" i="4"/>
  <c r="AY1478" i="4"/>
  <c r="BA1514" i="4"/>
  <c r="BJ1529" i="4"/>
  <c r="AY1499" i="4"/>
  <c r="AO1487" i="4"/>
  <c r="BA1509" i="4"/>
  <c r="BJ1535" i="4"/>
  <c r="J45" i="2"/>
  <c r="AZ1495" i="4"/>
  <c r="BB1519" i="4"/>
  <c r="AQ1473" i="4"/>
  <c r="AY1523" i="4"/>
  <c r="BE1504" i="4"/>
  <c r="AU61" i="10"/>
  <c r="AO79" i="10"/>
  <c r="BS1315" i="4"/>
  <c r="BR1315" i="4"/>
  <c r="BI332" i="4"/>
  <c r="AQ1482" i="4"/>
  <c r="H56" i="2"/>
  <c r="BS1391" i="4"/>
  <c r="BT1436" i="4"/>
  <c r="BS1406" i="4"/>
  <c r="BK326" i="4"/>
  <c r="BK330" i="4"/>
  <c r="BK336" i="4"/>
  <c r="BG397" i="4"/>
  <c r="AU268" i="11"/>
  <c r="AU267" i="11"/>
  <c r="AU266" i="11"/>
  <c r="BG398" i="4"/>
  <c r="AU285" i="11"/>
  <c r="AV16" i="10"/>
  <c r="AV14" i="10"/>
  <c r="AX22" i="10"/>
  <c r="BH396" i="4"/>
  <c r="AW23" i="10"/>
  <c r="AW21" i="10"/>
  <c r="AW20" i="10"/>
  <c r="AV13" i="10"/>
  <c r="AV11" i="10"/>
  <c r="BJ318" i="4"/>
  <c r="BJ321" i="4"/>
  <c r="BL311" i="4"/>
  <c r="BM328" i="4"/>
  <c r="BM313" i="4"/>
  <c r="BL337" i="4"/>
  <c r="BJ325" i="4"/>
  <c r="BJ330" i="4"/>
  <c r="BL308" i="4"/>
  <c r="BL336" i="4"/>
  <c r="BJ317" i="4"/>
  <c r="BJ335" i="4"/>
  <c r="BJ340" i="4"/>
  <c r="AX11" i="12"/>
  <c r="AX10" i="12"/>
  <c r="AX9" i="12"/>
  <c r="AZ23" i="11"/>
  <c r="AZ22" i="11"/>
  <c r="AZ21" i="11"/>
  <c r="BM310" i="4"/>
  <c r="BM311" i="4"/>
  <c r="BO314" i="4"/>
  <c r="BO329" i="4"/>
  <c r="BN312" i="4"/>
  <c r="BN338" i="4"/>
  <c r="KG72" i="8"/>
  <c r="BL303" i="4"/>
  <c r="BL306" i="4"/>
  <c r="BL322" i="4"/>
  <c r="BL1728" i="4"/>
  <c r="BM1729" i="4"/>
  <c r="BA52" i="12"/>
  <c r="BO115" i="4"/>
  <c r="BO99" i="4"/>
  <c r="BO131" i="4"/>
  <c r="B573" i="4"/>
  <c r="ME81" i="8"/>
  <c r="ME86" i="8"/>
  <c r="ME82" i="8"/>
  <c r="VJ75" i="8"/>
  <c r="VJ85" i="8"/>
  <c r="TV73" i="8"/>
  <c r="TV83" i="8"/>
  <c r="TV74" i="8"/>
  <c r="TV84" i="8"/>
  <c r="GG63" i="8"/>
  <c r="GF65" i="8"/>
  <c r="GF64" i="8"/>
  <c r="CV35" i="8"/>
  <c r="CU37" i="8"/>
  <c r="CU36" i="8"/>
  <c r="IW2" i="7"/>
  <c r="IV38" i="7"/>
  <c r="EZ23" i="7"/>
  <c r="AW164" i="10"/>
  <c r="K41" i="1"/>
  <c r="BW186" i="4"/>
  <c r="JR18" i="8"/>
  <c r="AV63" i="10"/>
  <c r="JQ20" i="8"/>
  <c r="AT274" i="11"/>
  <c r="JQ19" i="8"/>
  <c r="AT254" i="11"/>
  <c r="AT253" i="11"/>
  <c r="CY47" i="7"/>
  <c r="CX50" i="7"/>
  <c r="BW172" i="4"/>
  <c r="BW170" i="4"/>
  <c r="BK317" i="4"/>
  <c r="BM302" i="4"/>
  <c r="BK307" i="4"/>
  <c r="BK318" i="4"/>
  <c r="BK321" i="4"/>
  <c r="BK335" i="4"/>
  <c r="BW203" i="4"/>
  <c r="B605" i="4"/>
  <c r="BW605" i="4"/>
  <c r="BW604" i="4"/>
  <c r="BT1315" i="4"/>
  <c r="BM320" i="4"/>
  <c r="BW575" i="4"/>
  <c r="BW572" i="4"/>
  <c r="BN300" i="4"/>
  <c r="BN301" i="4"/>
  <c r="BP296" i="4"/>
  <c r="BO299" i="4"/>
  <c r="M2" i="7"/>
  <c r="N38" i="7"/>
  <c r="Y88" i="12"/>
  <c r="DT76" i="7"/>
  <c r="DS76" i="7"/>
  <c r="DV76" i="7"/>
  <c r="DR76" i="7"/>
  <c r="DU76" i="7"/>
  <c r="DQ76" i="7"/>
  <c r="S299" i="11"/>
  <c r="T147" i="10"/>
  <c r="DY79" i="7"/>
  <c r="T299" i="11"/>
  <c r="DZ74" i="7"/>
  <c r="P52" i="7"/>
  <c r="Q52" i="7"/>
  <c r="R52" i="7"/>
  <c r="S52" i="7"/>
  <c r="T52" i="7"/>
  <c r="U52" i="7"/>
  <c r="AX19" i="10"/>
  <c r="AX17" i="10"/>
  <c r="BA96" i="10"/>
  <c r="AA1632" i="4"/>
  <c r="BI326" i="14"/>
  <c r="BI328" i="14"/>
  <c r="J78" i="1"/>
  <c r="AU10" i="10"/>
  <c r="AU9" i="10"/>
  <c r="BH330" i="14"/>
  <c r="BW1683" i="4"/>
  <c r="BK193" i="11"/>
  <c r="BK257" i="14"/>
  <c r="BK256" i="14"/>
  <c r="BI321" i="14"/>
  <c r="BI324" i="14"/>
  <c r="BJ322" i="14"/>
  <c r="AY293" i="11"/>
  <c r="AY69" i="12"/>
  <c r="AX293" i="11"/>
  <c r="AX69" i="12"/>
  <c r="BW1561" i="4"/>
  <c r="KH185" i="8"/>
  <c r="KH186" i="8"/>
  <c r="BK190" i="11"/>
  <c r="BW1564" i="4"/>
  <c r="AM55" i="10"/>
  <c r="BW843" i="4"/>
  <c r="BW822" i="4"/>
  <c r="BU1406" i="4"/>
  <c r="BU1436" i="4"/>
  <c r="BU1421" i="4"/>
  <c r="BK340" i="4"/>
  <c r="AY11" i="12"/>
  <c r="AY10" i="12"/>
  <c r="AY9" i="12"/>
  <c r="AQ1491" i="4"/>
  <c r="BC1519" i="4"/>
  <c r="BW1314" i="4"/>
  <c r="AP1487" i="4"/>
  <c r="H86" i="2"/>
  <c r="AQ1463" i="4"/>
  <c r="BK1529" i="4"/>
  <c r="BB1514" i="4"/>
  <c r="BB1509" i="4"/>
  <c r="AZ1499" i="4"/>
  <c r="BF1504" i="4"/>
  <c r="AZ1523" i="4"/>
  <c r="AR1473" i="4"/>
  <c r="H55" i="2"/>
  <c r="AV61" i="10"/>
  <c r="AP79" i="10"/>
  <c r="AZ1478" i="4"/>
  <c r="BQ1026" i="4"/>
  <c r="BP1026" i="4"/>
  <c r="BW860" i="4"/>
  <c r="BW836" i="4"/>
  <c r="BU1360" i="4"/>
  <c r="BU1345" i="4"/>
  <c r="BW1359" i="4"/>
  <c r="BW1329" i="4"/>
  <c r="J77" i="1"/>
  <c r="BT1330" i="4"/>
  <c r="BW1311" i="4"/>
  <c r="BW1344" i="4"/>
  <c r="BW829" i="4"/>
  <c r="BT1391" i="4"/>
  <c r="BT1360" i="4"/>
  <c r="BT1345" i="4"/>
  <c r="BW1387" i="4"/>
  <c r="BW1356" i="4"/>
  <c r="BW1341" i="4"/>
  <c r="BW858" i="4"/>
  <c r="BW1390" i="4"/>
  <c r="J79" i="1"/>
  <c r="BH398" i="4"/>
  <c r="AV285" i="11"/>
  <c r="BH397" i="4"/>
  <c r="AV268" i="11"/>
  <c r="AV267" i="11"/>
  <c r="AV266" i="11"/>
  <c r="AV10" i="10"/>
  <c r="AV9" i="10"/>
  <c r="AW13" i="10"/>
  <c r="AW11" i="10"/>
  <c r="AY22" i="10"/>
  <c r="BI396" i="4"/>
  <c r="AX23" i="10"/>
  <c r="AX21" i="10"/>
  <c r="AX20" i="10"/>
  <c r="AW16" i="10"/>
  <c r="AW14" i="10"/>
  <c r="BL309" i="4"/>
  <c r="BL326" i="4"/>
  <c r="BO312" i="4"/>
  <c r="BO338" i="4"/>
  <c r="BO339" i="4"/>
  <c r="BJ342" i="4"/>
  <c r="BR1103" i="4"/>
  <c r="BJ332" i="4"/>
  <c r="BJ343" i="4"/>
  <c r="BN313" i="4"/>
  <c r="K51" i="1"/>
  <c r="BW726" i="4"/>
  <c r="BM327" i="4"/>
  <c r="BM308" i="4"/>
  <c r="BM309" i="4"/>
  <c r="BM337" i="4"/>
  <c r="BP314" i="4"/>
  <c r="BP339" i="4"/>
  <c r="BN310" i="4"/>
  <c r="BN337" i="4"/>
  <c r="BN328" i="4"/>
  <c r="BW1596" i="4"/>
  <c r="BA23" i="11"/>
  <c r="BA22" i="11"/>
  <c r="BA21" i="11"/>
  <c r="K68" i="1"/>
  <c r="BP99" i="4"/>
  <c r="BP131" i="4"/>
  <c r="BP115" i="4"/>
  <c r="J75" i="1"/>
  <c r="K63" i="1"/>
  <c r="K58" i="1"/>
  <c r="BM303" i="4"/>
  <c r="BO310" i="4"/>
  <c r="BO327" i="4"/>
  <c r="BM322" i="4"/>
  <c r="BM1728" i="4"/>
  <c r="BN1729" i="4"/>
  <c r="BB52" i="12"/>
  <c r="MF81" i="8"/>
  <c r="MF86" i="8"/>
  <c r="MF82" i="8"/>
  <c r="TW73" i="8"/>
  <c r="TW83" i="8"/>
  <c r="VK75" i="8"/>
  <c r="VK85" i="8"/>
  <c r="TW74" i="8"/>
  <c r="TW84" i="8"/>
  <c r="GH63" i="8"/>
  <c r="GG65" i="8"/>
  <c r="GG64" i="8"/>
  <c r="CW35" i="8"/>
  <c r="CV37" i="8"/>
  <c r="CV36" i="8"/>
  <c r="IX2" i="7"/>
  <c r="IW38" i="7"/>
  <c r="FA23" i="7"/>
  <c r="AX164" i="10"/>
  <c r="BW1598" i="4"/>
  <c r="BW727" i="4"/>
  <c r="JS18" i="8"/>
  <c r="AW63" i="10"/>
  <c r="JR20" i="8"/>
  <c r="AU274" i="11"/>
  <c r="JR19" i="8"/>
  <c r="AU254" i="11"/>
  <c r="AU253" i="11"/>
  <c r="CZ47" i="7"/>
  <c r="CY50" i="7"/>
  <c r="BK332" i="4"/>
  <c r="BW202" i="4"/>
  <c r="BW728" i="4"/>
  <c r="BW197" i="4"/>
  <c r="BL307" i="4"/>
  <c r="BL335" i="4"/>
  <c r="BL340" i="4"/>
  <c r="AZ11" i="12"/>
  <c r="AZ10" i="12"/>
  <c r="AZ9" i="12"/>
  <c r="BL325" i="4"/>
  <c r="BL317" i="4"/>
  <c r="BN320" i="4"/>
  <c r="BN302" i="4"/>
  <c r="BW729" i="4"/>
  <c r="BW181" i="4"/>
  <c r="BW709" i="4"/>
  <c r="BW707" i="4"/>
  <c r="BW708" i="4"/>
  <c r="BW706" i="4"/>
  <c r="BW821" i="4"/>
  <c r="BW163" i="4"/>
  <c r="BO300" i="4"/>
  <c r="BO301" i="4"/>
  <c r="BW165" i="4"/>
  <c r="BP299" i="4"/>
  <c r="BQ296" i="4"/>
  <c r="DZ79" i="7"/>
  <c r="U299" i="11"/>
  <c r="N146" i="10"/>
  <c r="DQ77" i="7"/>
  <c r="N166" i="10"/>
  <c r="P146" i="10"/>
  <c r="P145" i="10"/>
  <c r="DS77" i="7"/>
  <c r="P166" i="10"/>
  <c r="Y86" i="12"/>
  <c r="U147" i="10"/>
  <c r="V147" i="10"/>
  <c r="W147" i="10"/>
  <c r="R146" i="10"/>
  <c r="R145" i="10"/>
  <c r="DU77" i="7"/>
  <c r="R166" i="10"/>
  <c r="Q146" i="10"/>
  <c r="Q145" i="10"/>
  <c r="DT77" i="7"/>
  <c r="Q166" i="10"/>
  <c r="EA74" i="7"/>
  <c r="O146" i="10"/>
  <c r="O145" i="10"/>
  <c r="DR77" i="7"/>
  <c r="O166" i="10"/>
  <c r="L2" i="7"/>
  <c r="M38" i="7"/>
  <c r="S146" i="10"/>
  <c r="S145" i="10"/>
  <c r="DV77" i="7"/>
  <c r="S166" i="10"/>
  <c r="K27" i="2"/>
  <c r="K31" i="2"/>
  <c r="BB96" i="10"/>
  <c r="AA1656" i="4"/>
  <c r="AA1664" i="4"/>
  <c r="AB1628" i="4"/>
  <c r="AA1661" i="4"/>
  <c r="AA1659" i="4"/>
  <c r="BI330" i="14"/>
  <c r="BU1315" i="4"/>
  <c r="BL330" i="4"/>
  <c r="BW835" i="4"/>
  <c r="BK350" i="14"/>
  <c r="J121" i="2"/>
  <c r="AN57" i="10"/>
  <c r="AO57" i="10"/>
  <c r="BV1436" i="4"/>
  <c r="BU1391" i="4"/>
  <c r="BK141" i="11"/>
  <c r="H143" i="2"/>
  <c r="K29" i="2"/>
  <c r="BK342" i="4"/>
  <c r="BW859" i="4"/>
  <c r="BK343" i="4"/>
  <c r="BS1103" i="4"/>
  <c r="BD1519" i="4"/>
  <c r="BA1523" i="4"/>
  <c r="BA1495" i="4"/>
  <c r="AR1491" i="4"/>
  <c r="BA1499" i="4"/>
  <c r="BC1514" i="4"/>
  <c r="BL1529" i="4"/>
  <c r="AQ1487" i="4"/>
  <c r="BG1504" i="4"/>
  <c r="BC1509" i="4"/>
  <c r="BB1495" i="4"/>
  <c r="AQ79" i="10"/>
  <c r="AW61" i="10"/>
  <c r="AS1473" i="4"/>
  <c r="BW842" i="4"/>
  <c r="H83" i="2"/>
  <c r="BA1478" i="4"/>
  <c r="BW1326" i="4"/>
  <c r="BU1330" i="4"/>
  <c r="BP329" i="4"/>
  <c r="BL318" i="4"/>
  <c r="BL321" i="4"/>
  <c r="BI398" i="4"/>
  <c r="AW285" i="11"/>
  <c r="BN327" i="4"/>
  <c r="AW10" i="10"/>
  <c r="AW9" i="10"/>
  <c r="BO328" i="4"/>
  <c r="BI397" i="4"/>
  <c r="AW268" i="11"/>
  <c r="AW267" i="11"/>
  <c r="AW266" i="11"/>
  <c r="BO313" i="4"/>
  <c r="BM326" i="4"/>
  <c r="BN311" i="4"/>
  <c r="BM336" i="4"/>
  <c r="AZ22" i="10"/>
  <c r="BJ396" i="4"/>
  <c r="AY23" i="10"/>
  <c r="AX16" i="10"/>
  <c r="AX14" i="10"/>
  <c r="AX13" i="10"/>
  <c r="AX11" i="10"/>
  <c r="AY19" i="10"/>
  <c r="BM306" i="4"/>
  <c r="BM317" i="4"/>
  <c r="BP312" i="4"/>
  <c r="BP313" i="4"/>
  <c r="BN308" i="4"/>
  <c r="BN326" i="4"/>
  <c r="BQ314" i="4"/>
  <c r="BQ339" i="4"/>
  <c r="BB23" i="11"/>
  <c r="BB22" i="11"/>
  <c r="BB21" i="11"/>
  <c r="BQ131" i="4"/>
  <c r="BQ115" i="4"/>
  <c r="BQ99" i="4"/>
  <c r="BN303" i="4"/>
  <c r="BQ312" i="4"/>
  <c r="BQ313" i="4"/>
  <c r="BN322" i="4"/>
  <c r="BN1728" i="4"/>
  <c r="BO1729" i="4"/>
  <c r="BC52" i="12"/>
  <c r="MG81" i="8"/>
  <c r="MG86" i="8"/>
  <c r="MG82" i="8"/>
  <c r="VL75" i="8"/>
  <c r="VL85" i="8"/>
  <c r="TX73" i="8"/>
  <c r="TX83" i="8"/>
  <c r="TX74" i="8"/>
  <c r="TX84" i="8"/>
  <c r="GI63" i="8"/>
  <c r="GH64" i="8"/>
  <c r="GH65" i="8"/>
  <c r="CX35" i="8"/>
  <c r="CW37" i="8"/>
  <c r="CW36" i="8"/>
  <c r="IY2" i="7"/>
  <c r="IX38" i="7"/>
  <c r="FB23" i="7"/>
  <c r="AY164" i="10"/>
  <c r="BW1599" i="4"/>
  <c r="F91" i="1"/>
  <c r="JT18" i="8"/>
  <c r="AX63" i="10"/>
  <c r="JS20" i="8"/>
  <c r="AV274" i="11"/>
  <c r="JS19" i="8"/>
  <c r="AV254" i="11"/>
  <c r="AV253" i="11"/>
  <c r="BW209" i="4"/>
  <c r="DA47" i="7"/>
  <c r="DG45" i="7"/>
  <c r="C85" i="12"/>
  <c r="CZ50" i="7"/>
  <c r="BW193" i="4"/>
  <c r="BL342" i="4"/>
  <c r="BL332" i="4"/>
  <c r="BO311" i="4"/>
  <c r="BO337" i="4"/>
  <c r="BO302" i="4"/>
  <c r="BL343" i="4"/>
  <c r="BW841" i="4"/>
  <c r="BW828" i="4"/>
  <c r="BW834" i="4"/>
  <c r="BO320" i="4"/>
  <c r="BP300" i="4"/>
  <c r="BP301" i="4"/>
  <c r="BW177" i="4"/>
  <c r="BW168" i="4"/>
  <c r="BR296" i="4"/>
  <c r="BQ299" i="4"/>
  <c r="L38" i="7"/>
  <c r="K2" i="7"/>
  <c r="EB74" i="7"/>
  <c r="Y75" i="12"/>
  <c r="N145" i="10"/>
  <c r="V299" i="11"/>
  <c r="EA79" i="7"/>
  <c r="X147" i="10"/>
  <c r="K28" i="2"/>
  <c r="BC96" i="10"/>
  <c r="AB1630" i="4"/>
  <c r="AA1657" i="4"/>
  <c r="AA1658" i="4"/>
  <c r="BK118" i="11"/>
  <c r="BK351" i="14"/>
  <c r="BK142" i="11"/>
  <c r="BK352" i="14"/>
  <c r="AN55" i="10"/>
  <c r="AY17" i="10"/>
  <c r="AY21" i="10"/>
  <c r="AY20" i="10"/>
  <c r="BK184" i="14"/>
  <c r="BJ320" i="14"/>
  <c r="AZ293" i="11"/>
  <c r="AZ69" i="12"/>
  <c r="BK271" i="14"/>
  <c r="AP57" i="10"/>
  <c r="AO55" i="10"/>
  <c r="AR1482" i="4"/>
  <c r="AS1482" i="4"/>
  <c r="BE1519" i="4"/>
  <c r="BM1529" i="4"/>
  <c r="BD1514" i="4"/>
  <c r="BB1523" i="4"/>
  <c r="AS1491" i="4"/>
  <c r="AR1487" i="4"/>
  <c r="BH1504" i="4"/>
  <c r="H48" i="2"/>
  <c r="BD1509" i="4"/>
  <c r="BB1499" i="4"/>
  <c r="AX61" i="10"/>
  <c r="AR79" i="10"/>
  <c r="BB1478" i="4"/>
  <c r="BR1026" i="4"/>
  <c r="BS1026" i="4"/>
  <c r="AT1473" i="4"/>
  <c r="BW1041" i="4"/>
  <c r="BW1033" i="4"/>
  <c r="BW1022" i="4"/>
  <c r="BW1042" i="4"/>
  <c r="BW1024" i="4"/>
  <c r="BW1034" i="4"/>
  <c r="BV1406" i="4"/>
  <c r="BW1388" i="4"/>
  <c r="BW1020" i="4"/>
  <c r="BP328" i="4"/>
  <c r="BJ397" i="4"/>
  <c r="AX268" i="11"/>
  <c r="C81" i="12"/>
  <c r="C75" i="12"/>
  <c r="AX10" i="10"/>
  <c r="AX9" i="10"/>
  <c r="BM335" i="4"/>
  <c r="BM340" i="4"/>
  <c r="BA11" i="12"/>
  <c r="BA10" i="12"/>
  <c r="BA9" i="12"/>
  <c r="BQ329" i="4"/>
  <c r="BM325" i="4"/>
  <c r="BM330" i="4"/>
  <c r="BM332" i="4"/>
  <c r="BJ398" i="4"/>
  <c r="AX285" i="11"/>
  <c r="BA22" i="10"/>
  <c r="BK396" i="4"/>
  <c r="AZ23" i="10"/>
  <c r="BN306" i="4"/>
  <c r="BN325" i="4"/>
  <c r="BN330" i="4"/>
  <c r="BM307" i="4"/>
  <c r="BM318" i="4"/>
  <c r="BM321" i="4"/>
  <c r="AY13" i="10"/>
  <c r="BR314" i="4"/>
  <c r="BR329" i="4"/>
  <c r="AY16" i="10"/>
  <c r="AZ19" i="10"/>
  <c r="BP338" i="4"/>
  <c r="BN309" i="4"/>
  <c r="K122" i="2"/>
  <c r="BN336" i="4"/>
  <c r="BC23" i="11"/>
  <c r="BC22" i="11"/>
  <c r="BC21" i="11"/>
  <c r="BO308" i="4"/>
  <c r="BO326" i="4"/>
  <c r="BP310" i="4"/>
  <c r="BP311" i="4"/>
  <c r="BO303" i="4"/>
  <c r="BQ310" i="4"/>
  <c r="BO322" i="4"/>
  <c r="BO1728" i="4"/>
  <c r="BP1729" i="4"/>
  <c r="BD52" i="12"/>
  <c r="BR99" i="4"/>
  <c r="BR131" i="4"/>
  <c r="BR115" i="4"/>
  <c r="MH81" i="8"/>
  <c r="MH86" i="8"/>
  <c r="MH82" i="8"/>
  <c r="TY73" i="8"/>
  <c r="TY83" i="8"/>
  <c r="VM75" i="8"/>
  <c r="VM85" i="8"/>
  <c r="TY74" i="8"/>
  <c r="TY84" i="8"/>
  <c r="GJ63" i="8"/>
  <c r="GI64" i="8"/>
  <c r="GI65" i="8"/>
  <c r="CY35" i="8"/>
  <c r="CX36" i="8"/>
  <c r="CX37" i="8"/>
  <c r="IZ2" i="7"/>
  <c r="IY38" i="7"/>
  <c r="FC23" i="7"/>
  <c r="AZ164" i="10"/>
  <c r="BW200" i="4"/>
  <c r="BW210" i="4"/>
  <c r="JU18" i="8"/>
  <c r="AY63" i="10"/>
  <c r="JT20" i="8"/>
  <c r="AW274" i="11"/>
  <c r="JT19" i="8"/>
  <c r="AW254" i="11"/>
  <c r="AW253" i="11"/>
  <c r="BW184" i="4"/>
  <c r="BW194" i="4"/>
  <c r="DB47" i="7"/>
  <c r="DA50" i="7"/>
  <c r="BW861" i="4"/>
  <c r="BQ328" i="4"/>
  <c r="BQ338" i="4"/>
  <c r="B863" i="4"/>
  <c r="BW862" i="4"/>
  <c r="BP302" i="4"/>
  <c r="BW837" i="4"/>
  <c r="B839" i="4"/>
  <c r="BW838" i="4"/>
  <c r="BW820" i="4"/>
  <c r="BW827" i="4"/>
  <c r="BP320" i="4"/>
  <c r="BQ300" i="4"/>
  <c r="BQ301" i="4"/>
  <c r="BQ320" i="4"/>
  <c r="BW178" i="4"/>
  <c r="BW169" i="4"/>
  <c r="BS296" i="4"/>
  <c r="BR299" i="4"/>
  <c r="BR301" i="4"/>
  <c r="EC74" i="7"/>
  <c r="K38" i="7"/>
  <c r="J2" i="7"/>
  <c r="W299" i="11"/>
  <c r="EB79" i="7"/>
  <c r="X299" i="11"/>
  <c r="BD96" i="10"/>
  <c r="AB1632" i="4"/>
  <c r="H84" i="2"/>
  <c r="BU1026" i="4"/>
  <c r="BW1023" i="4"/>
  <c r="AT1482" i="4"/>
  <c r="AX267" i="11"/>
  <c r="AX266" i="11"/>
  <c r="K124" i="2"/>
  <c r="K120" i="2"/>
  <c r="BK136" i="11"/>
  <c r="BK138" i="11"/>
  <c r="BK114" i="11"/>
  <c r="AZ21" i="10"/>
  <c r="AZ20" i="10"/>
  <c r="AZ17" i="10"/>
  <c r="AY11" i="10"/>
  <c r="AY14" i="10"/>
  <c r="BJ327" i="14"/>
  <c r="BJ326" i="14"/>
  <c r="BJ328" i="14"/>
  <c r="BK272" i="14"/>
  <c r="BK273" i="14"/>
  <c r="BJ321" i="14"/>
  <c r="BA293" i="11"/>
  <c r="BA69" i="12"/>
  <c r="AQ57" i="10"/>
  <c r="AP55" i="10"/>
  <c r="BT1103" i="4"/>
  <c r="BN307" i="4"/>
  <c r="BN318" i="4"/>
  <c r="BN321" i="4"/>
  <c r="BM343" i="4"/>
  <c r="BO336" i="4"/>
  <c r="BP308" i="4"/>
  <c r="BP326" i="4"/>
  <c r="BW1021" i="4"/>
  <c r="BW1349" i="4"/>
  <c r="BC1523" i="4"/>
  <c r="BC1495" i="4"/>
  <c r="BE1509" i="4"/>
  <c r="AU1473" i="4"/>
  <c r="BC1499" i="4"/>
  <c r="AR1463" i="4"/>
  <c r="H44" i="2"/>
  <c r="AS1487" i="4"/>
  <c r="AT1491" i="4"/>
  <c r="BI1504" i="4"/>
  <c r="J52" i="2"/>
  <c r="BE1514" i="4"/>
  <c r="BN1529" i="4"/>
  <c r="BF1519" i="4"/>
  <c r="K45" i="2"/>
  <c r="J57" i="2"/>
  <c r="AY61" i="10"/>
  <c r="AS79" i="10"/>
  <c r="BM342" i="4"/>
  <c r="BW1040" i="4"/>
  <c r="BW1018" i="4"/>
  <c r="BW959" i="4"/>
  <c r="BN317" i="4"/>
  <c r="BN332" i="4"/>
  <c r="BN335" i="4"/>
  <c r="BN340" i="4"/>
  <c r="BW1312" i="4"/>
  <c r="BV1421" i="4"/>
  <c r="BV1391" i="4"/>
  <c r="BW1391" i="4"/>
  <c r="BW1389" i="4"/>
  <c r="BW1327" i="4"/>
  <c r="BW1357" i="4"/>
  <c r="BW1342" i="4"/>
  <c r="BW1032" i="4"/>
  <c r="BR312" i="4"/>
  <c r="BR328" i="4"/>
  <c r="BR339" i="4"/>
  <c r="BW1031" i="4"/>
  <c r="BW1019" i="4"/>
  <c r="BW1008" i="4"/>
  <c r="BT1026" i="4"/>
  <c r="BK397" i="4"/>
  <c r="AY268" i="11"/>
  <c r="BK398" i="4"/>
  <c r="AY285" i="11"/>
  <c r="BO306" i="4"/>
  <c r="BO325" i="4"/>
  <c r="BO330" i="4"/>
  <c r="AZ16" i="10"/>
  <c r="BS314" i="4"/>
  <c r="BS339" i="4"/>
  <c r="AZ13" i="10"/>
  <c r="BB22" i="10"/>
  <c r="BL396" i="4"/>
  <c r="BA23" i="10"/>
  <c r="BA21" i="10"/>
  <c r="BA20" i="10"/>
  <c r="BA19" i="10"/>
  <c r="BA17" i="10"/>
  <c r="BO309" i="4"/>
  <c r="BE23" i="11"/>
  <c r="BE22" i="11"/>
  <c r="BE21" i="11"/>
  <c r="BD23" i="11"/>
  <c r="BD22" i="11"/>
  <c r="BD21" i="11"/>
  <c r="BP327" i="4"/>
  <c r="BP337" i="4"/>
  <c r="BP303" i="4"/>
  <c r="BR310" i="4"/>
  <c r="BR337" i="4"/>
  <c r="BP322" i="4"/>
  <c r="BP1728" i="4"/>
  <c r="BQ1729" i="4"/>
  <c r="BE52" i="12"/>
  <c r="K75" i="1"/>
  <c r="BS115" i="4"/>
  <c r="BS131" i="4"/>
  <c r="BS99" i="4"/>
  <c r="MI81" i="8"/>
  <c r="MI86" i="8"/>
  <c r="MI82" i="8"/>
  <c r="TZ73" i="8"/>
  <c r="TZ83" i="8"/>
  <c r="VN75" i="8"/>
  <c r="VN85" i="8"/>
  <c r="TZ74" i="8"/>
  <c r="TZ84" i="8"/>
  <c r="GK63" i="8"/>
  <c r="GJ64" i="8"/>
  <c r="GJ65" i="8"/>
  <c r="CZ35" i="8"/>
  <c r="CY37" i="8"/>
  <c r="CY36" i="8"/>
  <c r="JA2" i="7"/>
  <c r="IZ38" i="7"/>
  <c r="FD23" i="7"/>
  <c r="BA164" i="10"/>
  <c r="BW201" i="4"/>
  <c r="BW185" i="4"/>
  <c r="JV18" i="8"/>
  <c r="AZ63" i="10"/>
  <c r="JU19" i="8"/>
  <c r="AX254" i="11"/>
  <c r="AX253" i="11"/>
  <c r="JU20" i="8"/>
  <c r="AX274" i="11"/>
  <c r="DB52" i="7"/>
  <c r="DC52" i="7"/>
  <c r="DD52" i="7"/>
  <c r="DE52" i="7"/>
  <c r="DF52" i="7"/>
  <c r="DA52" i="7"/>
  <c r="DC47" i="7"/>
  <c r="DB50" i="7"/>
  <c r="BQ311" i="4"/>
  <c r="BQ337" i="4"/>
  <c r="BQ327" i="4"/>
  <c r="BQ302" i="4"/>
  <c r="BR302" i="4"/>
  <c r="BW844" i="4"/>
  <c r="B846" i="4"/>
  <c r="BW845" i="4"/>
  <c r="BW830" i="4"/>
  <c r="B832" i="4"/>
  <c r="BW831" i="4"/>
  <c r="B824" i="4"/>
  <c r="BW824" i="4"/>
  <c r="BW823" i="4"/>
  <c r="BT296" i="4"/>
  <c r="BS299" i="4"/>
  <c r="BR300" i="4"/>
  <c r="BR320" i="4"/>
  <c r="I2" i="7"/>
  <c r="J38" i="7"/>
  <c r="ED74" i="7"/>
  <c r="EI72" i="7"/>
  <c r="Y147" i="10"/>
  <c r="BE96" i="10"/>
  <c r="BW962" i="4"/>
  <c r="AB1664" i="4"/>
  <c r="AB1659" i="4"/>
  <c r="AB1656" i="4"/>
  <c r="AB1661" i="4"/>
  <c r="AC1628" i="4"/>
  <c r="BR313" i="4"/>
  <c r="BK112" i="11"/>
  <c r="H167" i="2"/>
  <c r="AY267" i="11"/>
  <c r="AY266" i="11"/>
  <c r="AY10" i="10"/>
  <c r="AY9" i="10"/>
  <c r="AZ14" i="10"/>
  <c r="AZ11" i="10"/>
  <c r="BJ330" i="14"/>
  <c r="BJ324" i="14"/>
  <c r="BB293" i="11"/>
  <c r="BB69" i="12"/>
  <c r="AQ55" i="10"/>
  <c r="BU1103" i="4"/>
  <c r="BW960" i="4"/>
  <c r="BS329" i="4"/>
  <c r="BR338" i="4"/>
  <c r="BP336" i="4"/>
  <c r="BP309" i="4"/>
  <c r="AU1491" i="4"/>
  <c r="BD1499" i="4"/>
  <c r="AT1487" i="4"/>
  <c r="BD1495" i="4"/>
  <c r="BG1519" i="4"/>
  <c r="BO1529" i="4"/>
  <c r="BF1514" i="4"/>
  <c r="BJ1504" i="4"/>
  <c r="BF1509" i="4"/>
  <c r="BD1523" i="4"/>
  <c r="AT79" i="10"/>
  <c r="AZ61" i="10"/>
  <c r="BB11" i="12"/>
  <c r="BB10" i="12"/>
  <c r="BB9" i="12"/>
  <c r="BN342" i="4"/>
  <c r="AU1482" i="4"/>
  <c r="BV1345" i="4"/>
  <c r="BW1345" i="4"/>
  <c r="BW1343" i="4"/>
  <c r="BV1360" i="4"/>
  <c r="BW1360" i="4"/>
  <c r="BW1358" i="4"/>
  <c r="BV1330" i="4"/>
  <c r="BW1330" i="4"/>
  <c r="BW1328" i="4"/>
  <c r="BW956" i="4"/>
  <c r="BW967" i="4"/>
  <c r="BW1009" i="4"/>
  <c r="BV1315" i="4"/>
  <c r="BW1315" i="4"/>
  <c r="BW1313" i="4"/>
  <c r="BO317" i="4"/>
  <c r="BO332" i="4"/>
  <c r="BO335" i="4"/>
  <c r="BO340" i="4"/>
  <c r="BO342" i="4"/>
  <c r="BO307" i="4"/>
  <c r="BO318" i="4"/>
  <c r="BO321" i="4"/>
  <c r="BW1039" i="4"/>
  <c r="BN343" i="4"/>
  <c r="BW976" i="4"/>
  <c r="BP306" i="4"/>
  <c r="BP307" i="4"/>
  <c r="BL398" i="4"/>
  <c r="AZ285" i="11"/>
  <c r="BC22" i="10"/>
  <c r="BM396" i="4"/>
  <c r="BB23" i="10"/>
  <c r="BB21" i="10"/>
  <c r="BB20" i="10"/>
  <c r="BA16" i="10"/>
  <c r="BA14" i="10"/>
  <c r="BA13" i="10"/>
  <c r="BA11" i="10"/>
  <c r="BL397" i="4"/>
  <c r="AZ268" i="11"/>
  <c r="AZ267" i="11"/>
  <c r="AZ266" i="11"/>
  <c r="BB19" i="10"/>
  <c r="BB17" i="10"/>
  <c r="BT314" i="4"/>
  <c r="BT339" i="4"/>
  <c r="BF23" i="11"/>
  <c r="BF22" i="11"/>
  <c r="BF21" i="11"/>
  <c r="BQ308" i="4"/>
  <c r="BQ309" i="4"/>
  <c r="BS312" i="4"/>
  <c r="BS313" i="4"/>
  <c r="BW968" i="4"/>
  <c r="BW970" i="4"/>
  <c r="J25" i="1"/>
  <c r="BT131" i="4"/>
  <c r="BT115" i="4"/>
  <c r="BT99" i="4"/>
  <c r="BR303" i="4"/>
  <c r="BV314" i="4"/>
  <c r="BR322" i="4"/>
  <c r="BR1728" i="4"/>
  <c r="BS1729" i="4"/>
  <c r="BG52" i="12"/>
  <c r="BQ303" i="4"/>
  <c r="BR308" i="4"/>
  <c r="BQ322" i="4"/>
  <c r="BQ1728" i="4"/>
  <c r="BR1729" i="4"/>
  <c r="BF52" i="12"/>
  <c r="MJ81" i="8"/>
  <c r="MJ86" i="8"/>
  <c r="MJ82" i="8"/>
  <c r="VO75" i="8"/>
  <c r="VO85" i="8"/>
  <c r="UA74" i="8"/>
  <c r="UA84" i="8"/>
  <c r="UA73" i="8"/>
  <c r="UA83" i="8"/>
  <c r="GL63" i="8"/>
  <c r="GK65" i="8"/>
  <c r="GK64" i="8"/>
  <c r="DA35" i="8"/>
  <c r="CZ37" i="8"/>
  <c r="CZ36" i="8"/>
  <c r="JB2" i="7"/>
  <c r="JA38" i="7"/>
  <c r="FE23" i="7"/>
  <c r="BB164" i="10"/>
  <c r="BW955" i="4"/>
  <c r="BW961" i="4"/>
  <c r="JW18" i="8"/>
  <c r="BA63" i="10"/>
  <c r="JV20" i="8"/>
  <c r="AY274" i="11"/>
  <c r="JV19" i="8"/>
  <c r="AY254" i="11"/>
  <c r="AY253" i="11"/>
  <c r="DD47" i="7"/>
  <c r="DC50" i="7"/>
  <c r="BR311" i="4"/>
  <c r="BR327" i="4"/>
  <c r="BS300" i="4"/>
  <c r="BS301" i="4"/>
  <c r="BU296" i="4"/>
  <c r="BT299" i="4"/>
  <c r="AE90" i="12"/>
  <c r="EI71" i="7"/>
  <c r="ED79" i="7"/>
  <c r="EC79" i="7"/>
  <c r="Y299" i="11"/>
  <c r="EE74" i="7"/>
  <c r="H2" i="7"/>
  <c r="I38" i="7"/>
  <c r="O45" i="7"/>
  <c r="Z147" i="10"/>
  <c r="AA147" i="10"/>
  <c r="BC19" i="10"/>
  <c r="AR57" i="10"/>
  <c r="AR55" i="10"/>
  <c r="BF96" i="10"/>
  <c r="BG96" i="10"/>
  <c r="BV1725" i="4"/>
  <c r="AB1657" i="4"/>
  <c r="AB1658" i="4"/>
  <c r="AC1630" i="4"/>
  <c r="L71" i="2"/>
  <c r="K121" i="2"/>
  <c r="AZ10" i="10"/>
  <c r="AZ9" i="10"/>
  <c r="L10" i="2"/>
  <c r="BC293" i="11"/>
  <c r="BC69" i="12"/>
  <c r="BP318" i="4"/>
  <c r="BP321" i="4"/>
  <c r="BP335" i="4"/>
  <c r="BP340" i="4"/>
  <c r="BD11" i="12"/>
  <c r="BD10" i="12"/>
  <c r="BD9" i="12"/>
  <c r="AU1487" i="4"/>
  <c r="BE1495" i="4"/>
  <c r="BG1514" i="4"/>
  <c r="BP1529" i="4"/>
  <c r="BH1519" i="4"/>
  <c r="AW1473" i="4"/>
  <c r="BC1478" i="4"/>
  <c r="BE1523" i="4"/>
  <c r="BP317" i="4"/>
  <c r="AV1491" i="4"/>
  <c r="BE1499" i="4"/>
  <c r="AV1473" i="4"/>
  <c r="BG1509" i="4"/>
  <c r="AU79" i="10"/>
  <c r="BA61" i="10"/>
  <c r="AV1482" i="4"/>
  <c r="I56" i="2"/>
  <c r="BW1395" i="4"/>
  <c r="BW1334" i="4"/>
  <c r="BW977" i="4"/>
  <c r="BW1364" i="4"/>
  <c r="BO343" i="4"/>
  <c r="BC11" i="12"/>
  <c r="BC10" i="12"/>
  <c r="BC9" i="12"/>
  <c r="BW1013" i="4"/>
  <c r="BW1048" i="4"/>
  <c r="BA10" i="10"/>
  <c r="BA9" i="10"/>
  <c r="BM397" i="4"/>
  <c r="BA268" i="11"/>
  <c r="BA267" i="11"/>
  <c r="BA266" i="11"/>
  <c r="BP325" i="4"/>
  <c r="BP330" i="4"/>
  <c r="BD22" i="10"/>
  <c r="BN396" i="4"/>
  <c r="BC23" i="10"/>
  <c r="BC21" i="10"/>
  <c r="BC20" i="10"/>
  <c r="BM398" i="4"/>
  <c r="BA285" i="11"/>
  <c r="BB13" i="10"/>
  <c r="BB11" i="10"/>
  <c r="BB16" i="10"/>
  <c r="BB14" i="10"/>
  <c r="BT329" i="4"/>
  <c r="BQ336" i="4"/>
  <c r="BV339" i="4"/>
  <c r="BQ326" i="4"/>
  <c r="BC17" i="10"/>
  <c r="BS328" i="4"/>
  <c r="BU314" i="4"/>
  <c r="BW314" i="4"/>
  <c r="BU312" i="4"/>
  <c r="BU313" i="4"/>
  <c r="BS338" i="4"/>
  <c r="BT312" i="4"/>
  <c r="BT328" i="4"/>
  <c r="BS308" i="4"/>
  <c r="BS309" i="4"/>
  <c r="BQ306" i="4"/>
  <c r="BQ317" i="4"/>
  <c r="BT310" i="4"/>
  <c r="BT311" i="4"/>
  <c r="BS310" i="4"/>
  <c r="BS311" i="4"/>
  <c r="BR306" i="4"/>
  <c r="BR307" i="4"/>
  <c r="BU115" i="4"/>
  <c r="BU131" i="4"/>
  <c r="BU99" i="4"/>
  <c r="BW963" i="4"/>
  <c r="MK81" i="8"/>
  <c r="MK86" i="8"/>
  <c r="MK82" i="8"/>
  <c r="UB74" i="8"/>
  <c r="UB84" i="8"/>
  <c r="VP75" i="8"/>
  <c r="VP85" i="8"/>
  <c r="UB73" i="8"/>
  <c r="UB83" i="8"/>
  <c r="GM63" i="8"/>
  <c r="GL64" i="8"/>
  <c r="GL65" i="8"/>
  <c r="DB35" i="8"/>
  <c r="DA37" i="8"/>
  <c r="DA36" i="8"/>
  <c r="JC2" i="7"/>
  <c r="JB38" i="7"/>
  <c r="FF23" i="7"/>
  <c r="BC164" i="10"/>
  <c r="BT301" i="4"/>
  <c r="BT302" i="4"/>
  <c r="J29" i="1"/>
  <c r="JX18" i="8"/>
  <c r="BB63" i="10"/>
  <c r="JW20" i="8"/>
  <c r="AZ274" i="11"/>
  <c r="JW19" i="8"/>
  <c r="AZ254" i="11"/>
  <c r="AZ253" i="11"/>
  <c r="DE47" i="7"/>
  <c r="DD50" i="7"/>
  <c r="BV1026" i="4"/>
  <c r="BW1026" i="4"/>
  <c r="BW1016" i="4"/>
  <c r="BV1103" i="4"/>
  <c r="BV329" i="4"/>
  <c r="BS320" i="4"/>
  <c r="BS302" i="4"/>
  <c r="BR309" i="4"/>
  <c r="BR326" i="4"/>
  <c r="BR336" i="4"/>
  <c r="BV296" i="4"/>
  <c r="BW296" i="4"/>
  <c r="BU299" i="4"/>
  <c r="BT300" i="4"/>
  <c r="Z299" i="11"/>
  <c r="EE79" i="7"/>
  <c r="EF74" i="7"/>
  <c r="AE88" i="12"/>
  <c r="DX76" i="7"/>
  <c r="EA76" i="7"/>
  <c r="DW76" i="7"/>
  <c r="DZ76" i="7"/>
  <c r="DY76" i="7"/>
  <c r="EB76" i="7"/>
  <c r="J52" i="7"/>
  <c r="K52" i="7"/>
  <c r="L52" i="7"/>
  <c r="M52" i="7"/>
  <c r="N52" i="7"/>
  <c r="O52" i="7"/>
  <c r="H38" i="7"/>
  <c r="G2" i="7"/>
  <c r="BD19" i="10"/>
  <c r="AS57" i="10"/>
  <c r="AS55" i="10"/>
  <c r="BK51" i="12"/>
  <c r="BW1720" i="4"/>
  <c r="I55" i="2"/>
  <c r="BD293" i="11"/>
  <c r="BD69" i="12"/>
  <c r="BP342" i="4"/>
  <c r="BK1504" i="4"/>
  <c r="BP332" i="4"/>
  <c r="BF1495" i="4"/>
  <c r="BF1499" i="4"/>
  <c r="BH1514" i="4"/>
  <c r="BH1509" i="4"/>
  <c r="AW1491" i="4"/>
  <c r="AS1463" i="4"/>
  <c r="AV1487" i="4"/>
  <c r="I86" i="2"/>
  <c r="BB61" i="10"/>
  <c r="AV79" i="10"/>
  <c r="AX1473" i="4"/>
  <c r="I48" i="2"/>
  <c r="AW1482" i="4"/>
  <c r="BW1319" i="4"/>
  <c r="BP343" i="4"/>
  <c r="BS337" i="4"/>
  <c r="BU328" i="4"/>
  <c r="BU338" i="4"/>
  <c r="BW969" i="4"/>
  <c r="BN397" i="4"/>
  <c r="BB268" i="11"/>
  <c r="BB267" i="11"/>
  <c r="BB266" i="11"/>
  <c r="BB10" i="10"/>
  <c r="BB9" i="10"/>
  <c r="BN398" i="4"/>
  <c r="BB285" i="11"/>
  <c r="BC13" i="10"/>
  <c r="BC11" i="10"/>
  <c r="BC16" i="10"/>
  <c r="BC14" i="10"/>
  <c r="BE22" i="10"/>
  <c r="BO396" i="4"/>
  <c r="BD23" i="10"/>
  <c r="BD21" i="10"/>
  <c r="BD20" i="10"/>
  <c r="BD17" i="10"/>
  <c r="BT320" i="4"/>
  <c r="BT338" i="4"/>
  <c r="BT313" i="4"/>
  <c r="BU339" i="4"/>
  <c r="BW339" i="4"/>
  <c r="BU329" i="4"/>
  <c r="BW329" i="4"/>
  <c r="BR317" i="4"/>
  <c r="BR335" i="4"/>
  <c r="BR340" i="4"/>
  <c r="BF11" i="12"/>
  <c r="BF10" i="12"/>
  <c r="BF9" i="12"/>
  <c r="BS327" i="4"/>
  <c r="BR318" i="4"/>
  <c r="BR321" i="4"/>
  <c r="BS336" i="4"/>
  <c r="BR325" i="4"/>
  <c r="BR330" i="4"/>
  <c r="BS326" i="4"/>
  <c r="BG23" i="11"/>
  <c r="BG22" i="11"/>
  <c r="BG21" i="11"/>
  <c r="BQ325" i="4"/>
  <c r="BQ330" i="4"/>
  <c r="BQ332" i="4"/>
  <c r="BT327" i="4"/>
  <c r="BT337" i="4"/>
  <c r="BQ335" i="4"/>
  <c r="BQ340" i="4"/>
  <c r="BE11" i="12"/>
  <c r="BE10" i="12"/>
  <c r="BE9" i="12"/>
  <c r="BQ307" i="4"/>
  <c r="BQ318" i="4"/>
  <c r="BQ321" i="4"/>
  <c r="BV131" i="4"/>
  <c r="BV99" i="4"/>
  <c r="BV115" i="4"/>
  <c r="BT303" i="4"/>
  <c r="BU308" i="4"/>
  <c r="BU309" i="4"/>
  <c r="BT322" i="4"/>
  <c r="BT1728" i="4"/>
  <c r="BU1729" i="4"/>
  <c r="BI52" i="12"/>
  <c r="BS303" i="4"/>
  <c r="BV312" i="4"/>
  <c r="BS322" i="4"/>
  <c r="BS1728" i="4"/>
  <c r="BT1729" i="4"/>
  <c r="BH52" i="12"/>
  <c r="BL105" i="10"/>
  <c r="ML81" i="8"/>
  <c r="ML86" i="8"/>
  <c r="ML82" i="8"/>
  <c r="VQ75" i="8"/>
  <c r="VQ85" i="8"/>
  <c r="UC73" i="8"/>
  <c r="UC83" i="8"/>
  <c r="UC74" i="8"/>
  <c r="UC84" i="8"/>
  <c r="GN63" i="8"/>
  <c r="GM64" i="8"/>
  <c r="GM65" i="8"/>
  <c r="DC35" i="8"/>
  <c r="DB37" i="8"/>
  <c r="DB36" i="8"/>
  <c r="JD2" i="7"/>
  <c r="JC38" i="7"/>
  <c r="FG23" i="7"/>
  <c r="BD164" i="10"/>
  <c r="BW87" i="4"/>
  <c r="K25" i="1"/>
  <c r="BW971" i="4"/>
  <c r="JY18" i="8"/>
  <c r="BC63" i="10"/>
  <c r="JX20" i="8"/>
  <c r="BA274" i="11"/>
  <c r="JX19" i="8"/>
  <c r="BA254" i="11"/>
  <c r="BA253" i="11"/>
  <c r="DF47" i="7"/>
  <c r="DE50" i="7"/>
  <c r="BW1030" i="4"/>
  <c r="BW1038" i="4"/>
  <c r="BW1017" i="4"/>
  <c r="BU300" i="4"/>
  <c r="BU301" i="4"/>
  <c r="BV299" i="4"/>
  <c r="BW299" i="4"/>
  <c r="BU1716" i="4"/>
  <c r="BU1719" i="4"/>
  <c r="AT57" i="10"/>
  <c r="AT55" i="10"/>
  <c r="Y146" i="10"/>
  <c r="Y145" i="10"/>
  <c r="EB77" i="7"/>
  <c r="Y166" i="10"/>
  <c r="X146" i="10"/>
  <c r="X145" i="10"/>
  <c r="EA77" i="7"/>
  <c r="X166" i="10"/>
  <c r="AE86" i="12"/>
  <c r="V146" i="10"/>
  <c r="V145" i="10"/>
  <c r="DY77" i="7"/>
  <c r="V166" i="10"/>
  <c r="U146" i="10"/>
  <c r="U145" i="10"/>
  <c r="DX77" i="7"/>
  <c r="U166" i="10"/>
  <c r="W146" i="10"/>
  <c r="W145" i="10"/>
  <c r="DZ77" i="7"/>
  <c r="W166" i="10"/>
  <c r="EG74" i="7"/>
  <c r="EF79" i="7"/>
  <c r="AA299" i="11"/>
  <c r="F2" i="7"/>
  <c r="G38" i="7"/>
  <c r="T146" i="10"/>
  <c r="DW77" i="7"/>
  <c r="T166" i="10"/>
  <c r="AB147" i="10"/>
  <c r="AC147" i="10"/>
  <c r="BK53" i="12"/>
  <c r="BW1723" i="4"/>
  <c r="BH96" i="10"/>
  <c r="BI96" i="10"/>
  <c r="AC1632" i="4"/>
  <c r="M71" i="2"/>
  <c r="BK17" i="12"/>
  <c r="BE293" i="11"/>
  <c r="BE69" i="12"/>
  <c r="BF293" i="11"/>
  <c r="BF69" i="12"/>
  <c r="J99" i="2"/>
  <c r="I84" i="2"/>
  <c r="BG1499" i="4"/>
  <c r="AY1473" i="4"/>
  <c r="AW1487" i="4"/>
  <c r="BW1046" i="4"/>
  <c r="AX1491" i="4"/>
  <c r="BI1519" i="4"/>
  <c r="BQ1529" i="4"/>
  <c r="AW79" i="10"/>
  <c r="BC61" i="10"/>
  <c r="AX1482" i="4"/>
  <c r="BC10" i="10"/>
  <c r="BC9" i="10"/>
  <c r="BO398" i="4"/>
  <c r="BC285" i="11"/>
  <c r="BO397" i="4"/>
  <c r="BC268" i="11"/>
  <c r="BC267" i="11"/>
  <c r="BC266" i="11"/>
  <c r="BD13" i="10"/>
  <c r="BD11" i="10"/>
  <c r="BD16" i="10"/>
  <c r="BD14" i="10"/>
  <c r="BF22" i="10"/>
  <c r="BP396" i="4"/>
  <c r="BE23" i="10"/>
  <c r="BE21" i="10"/>
  <c r="BE20" i="10"/>
  <c r="BQ342" i="4"/>
  <c r="BE19" i="10"/>
  <c r="BE17" i="10"/>
  <c r="BV338" i="4"/>
  <c r="BW338" i="4"/>
  <c r="BW312" i="4"/>
  <c r="BS306" i="4"/>
  <c r="BS307" i="4"/>
  <c r="BS318" i="4"/>
  <c r="BS321" i="4"/>
  <c r="BH23" i="11"/>
  <c r="BT306" i="4"/>
  <c r="BT307" i="4"/>
  <c r="BW89" i="4"/>
  <c r="BQ343" i="4"/>
  <c r="BV310" i="4"/>
  <c r="BU310" i="4"/>
  <c r="BU327" i="4"/>
  <c r="BT308" i="4"/>
  <c r="BT309" i="4"/>
  <c r="BW115" i="4"/>
  <c r="BW99" i="4"/>
  <c r="BW131" i="4"/>
  <c r="MM81" i="8"/>
  <c r="MM86" i="8"/>
  <c r="MM82" i="8"/>
  <c r="UD73" i="8"/>
  <c r="UD83" i="8"/>
  <c r="UD74" i="8"/>
  <c r="UD84" i="8"/>
  <c r="VR75" i="8"/>
  <c r="VR85" i="8"/>
  <c r="GO63" i="8"/>
  <c r="GN65" i="8"/>
  <c r="GN64" i="8"/>
  <c r="DD35" i="8"/>
  <c r="DC37" i="8"/>
  <c r="DC36" i="8"/>
  <c r="JE2" i="7"/>
  <c r="JD38" i="7"/>
  <c r="FH23" i="7"/>
  <c r="BE164" i="10"/>
  <c r="BV301" i="4"/>
  <c r="K29" i="1"/>
  <c r="JZ18" i="8"/>
  <c r="BD63" i="10"/>
  <c r="JY20" i="8"/>
  <c r="BB274" i="11"/>
  <c r="JY19" i="8"/>
  <c r="BB254" i="11"/>
  <c r="BB253" i="11"/>
  <c r="DG47" i="7"/>
  <c r="DM45" i="7"/>
  <c r="I85" i="12"/>
  <c r="DF50" i="7"/>
  <c r="C165" i="10"/>
  <c r="C163" i="10"/>
  <c r="BW1043" i="4"/>
  <c r="BW1045" i="4"/>
  <c r="BW1035" i="4"/>
  <c r="BW1027" i="4"/>
  <c r="BR342" i="4"/>
  <c r="BU326" i="4"/>
  <c r="BR343" i="4"/>
  <c r="BR332" i="4"/>
  <c r="BU336" i="4"/>
  <c r="BU302" i="4"/>
  <c r="BV313" i="4"/>
  <c r="BW313" i="4"/>
  <c r="BV328" i="4"/>
  <c r="BW328" i="4"/>
  <c r="BU320" i="4"/>
  <c r="BV300" i="4"/>
  <c r="BW300" i="4"/>
  <c r="EH74" i="7"/>
  <c r="T145" i="10"/>
  <c r="EG79" i="7"/>
  <c r="AB299" i="11"/>
  <c r="AE75" i="12"/>
  <c r="AD147" i="10"/>
  <c r="E2" i="7"/>
  <c r="F38" i="7"/>
  <c r="BK11" i="11"/>
  <c r="BK12" i="11"/>
  <c r="BK10" i="11"/>
  <c r="BK9" i="11"/>
  <c r="AU57" i="10"/>
  <c r="BW92" i="4"/>
  <c r="BV1722" i="4"/>
  <c r="BW1722" i="4"/>
  <c r="BW94" i="4"/>
  <c r="BW1695" i="4"/>
  <c r="BW91" i="4"/>
  <c r="BV1719" i="4"/>
  <c r="BW1719" i="4"/>
  <c r="BW90" i="4"/>
  <c r="BV1716" i="4"/>
  <c r="AC1664" i="4"/>
  <c r="AC1656" i="4"/>
  <c r="AD1628" i="4"/>
  <c r="AC1659" i="4"/>
  <c r="AC1661" i="4"/>
  <c r="M10" i="2"/>
  <c r="BH22" i="11"/>
  <c r="BH21" i="11"/>
  <c r="L14" i="2"/>
  <c r="BW1049" i="4"/>
  <c r="BG293" i="11"/>
  <c r="BG69" i="12"/>
  <c r="I111" i="2"/>
  <c r="AU55" i="10"/>
  <c r="AY1491" i="4"/>
  <c r="BI1509" i="4"/>
  <c r="BF1523" i="4"/>
  <c r="BD1478" i="4"/>
  <c r="AX1487" i="4"/>
  <c r="AX79" i="10"/>
  <c r="BD61" i="10"/>
  <c r="AY1482" i="4"/>
  <c r="BS335" i="4"/>
  <c r="BS340" i="4"/>
  <c r="BG11" i="12"/>
  <c r="BG10" i="12"/>
  <c r="BG9" i="12"/>
  <c r="I81" i="12"/>
  <c r="I75" i="12"/>
  <c r="BP397" i="4"/>
  <c r="BD268" i="11"/>
  <c r="BD267" i="11"/>
  <c r="BD266" i="11"/>
  <c r="BP398" i="4"/>
  <c r="BD285" i="11"/>
  <c r="BD10" i="10"/>
  <c r="BD9" i="10"/>
  <c r="BE16" i="10"/>
  <c r="BE14" i="10"/>
  <c r="BL95" i="10"/>
  <c r="BG22" i="10"/>
  <c r="BQ396" i="4"/>
  <c r="BF23" i="10"/>
  <c r="BF21" i="10"/>
  <c r="BF20" i="10"/>
  <c r="BE13" i="10"/>
  <c r="BE11" i="10"/>
  <c r="BS325" i="4"/>
  <c r="BS330" i="4"/>
  <c r="BF19" i="10"/>
  <c r="BF17" i="10"/>
  <c r="BS317" i="4"/>
  <c r="BT318" i="4"/>
  <c r="BT321" i="4"/>
  <c r="BV311" i="4"/>
  <c r="BW310" i="4"/>
  <c r="BV302" i="4"/>
  <c r="BV303" i="4"/>
  <c r="BW301" i="4"/>
  <c r="BT325" i="4"/>
  <c r="BT335" i="4"/>
  <c r="BT317" i="4"/>
  <c r="BV337" i="4"/>
  <c r="BV327" i="4"/>
  <c r="BW327" i="4"/>
  <c r="BV320" i="4"/>
  <c r="BU337" i="4"/>
  <c r="BU311" i="4"/>
  <c r="BI23" i="11"/>
  <c r="BI22" i="11"/>
  <c r="BI21" i="11"/>
  <c r="BT326" i="4"/>
  <c r="BT336" i="4"/>
  <c r="BU303" i="4"/>
  <c r="BU306" i="4"/>
  <c r="BU322" i="4"/>
  <c r="BU1728" i="4"/>
  <c r="BV1729" i="4"/>
  <c r="BK5" i="11"/>
  <c r="MN81" i="8"/>
  <c r="MN86" i="8"/>
  <c r="MN82" i="8"/>
  <c r="UE74" i="8"/>
  <c r="UE84" i="8"/>
  <c r="UE73" i="8"/>
  <c r="UE83" i="8"/>
  <c r="VS75" i="8"/>
  <c r="VS85" i="8"/>
  <c r="GP63" i="8"/>
  <c r="GO65" i="8"/>
  <c r="GO64" i="8"/>
  <c r="DE35" i="8"/>
  <c r="DD37" i="8"/>
  <c r="DD36" i="8"/>
  <c r="JF2" i="7"/>
  <c r="JE38" i="7"/>
  <c r="FI23" i="7"/>
  <c r="BF164" i="10"/>
  <c r="KA18" i="8"/>
  <c r="BE63" i="10"/>
  <c r="JZ19" i="8"/>
  <c r="BC254" i="11"/>
  <c r="BC253" i="11"/>
  <c r="JZ20" i="8"/>
  <c r="BC274" i="11"/>
  <c r="DH47" i="7"/>
  <c r="DG50" i="7"/>
  <c r="D165" i="10"/>
  <c r="D163" i="10"/>
  <c r="BW138" i="4"/>
  <c r="BW124" i="4"/>
  <c r="BW123" i="4"/>
  <c r="BW108" i="4"/>
  <c r="BW107" i="4"/>
  <c r="BW93" i="4"/>
  <c r="BW106" i="4"/>
  <c r="BW105" i="4"/>
  <c r="BW140" i="4"/>
  <c r="BW139" i="4"/>
  <c r="BW122" i="4"/>
  <c r="BW121" i="4"/>
  <c r="E38" i="7"/>
  <c r="D2" i="7"/>
  <c r="AE147" i="10"/>
  <c r="EH79" i="7"/>
  <c r="AD299" i="11"/>
  <c r="AC299" i="11"/>
  <c r="EI74" i="7"/>
  <c r="AV57" i="10"/>
  <c r="AV55" i="10"/>
  <c r="BJ96" i="10"/>
  <c r="BJ52" i="12"/>
  <c r="BW1729" i="4"/>
  <c r="AD1630" i="4"/>
  <c r="AC1658" i="4"/>
  <c r="AC1657" i="4"/>
  <c r="BH293" i="11"/>
  <c r="BH69" i="12"/>
  <c r="BL1504" i="4"/>
  <c r="BI1514" i="4"/>
  <c r="AY1487" i="4"/>
  <c r="AT1463" i="4"/>
  <c r="BS343" i="4"/>
  <c r="AZ1473" i="4"/>
  <c r="AZ1491" i="4"/>
  <c r="BG1495" i="4"/>
  <c r="BE61" i="10"/>
  <c r="AY79" i="10"/>
  <c r="AZ1482" i="4"/>
  <c r="BQ398" i="4"/>
  <c r="BE285" i="11"/>
  <c r="BQ397" i="4"/>
  <c r="BE268" i="11"/>
  <c r="BE267" i="11"/>
  <c r="BE266" i="11"/>
  <c r="BE10" i="10"/>
  <c r="BE9" i="10"/>
  <c r="BS332" i="4"/>
  <c r="BS342" i="4"/>
  <c r="BF13" i="10"/>
  <c r="BF11" i="10"/>
  <c r="BH22" i="10"/>
  <c r="BR396" i="4"/>
  <c r="BG23" i="10"/>
  <c r="BG21" i="10"/>
  <c r="BG20" i="10"/>
  <c r="BF16" i="10"/>
  <c r="BF14" i="10"/>
  <c r="BG19" i="10"/>
  <c r="BG17" i="10"/>
  <c r="BT340" i="4"/>
  <c r="BH11" i="12"/>
  <c r="BH10" i="12"/>
  <c r="BH9" i="12"/>
  <c r="BW303" i="4"/>
  <c r="BW311" i="4"/>
  <c r="BV322" i="4"/>
  <c r="BW302" i="4"/>
  <c r="BW337" i="4"/>
  <c r="BJ23" i="11"/>
  <c r="BW320" i="4"/>
  <c r="BT330" i="4"/>
  <c r="BT332" i="4"/>
  <c r="BV308" i="4"/>
  <c r="BV326" i="4"/>
  <c r="BW326" i="4"/>
  <c r="BK4" i="11"/>
  <c r="BL93" i="10"/>
  <c r="MO81" i="8"/>
  <c r="MO86" i="8"/>
  <c r="MO82" i="8"/>
  <c r="UF73" i="8"/>
  <c r="UF83" i="8"/>
  <c r="VT75" i="8"/>
  <c r="VT85" i="8"/>
  <c r="UF74" i="8"/>
  <c r="UF84" i="8"/>
  <c r="GQ63" i="8"/>
  <c r="GP64" i="8"/>
  <c r="GP65" i="8"/>
  <c r="DF35" i="8"/>
  <c r="DE37" i="8"/>
  <c r="DE36" i="8"/>
  <c r="JG2" i="7"/>
  <c r="JF38" i="7"/>
  <c r="FJ23" i="7"/>
  <c r="BG164" i="10"/>
  <c r="KB18" i="8"/>
  <c r="BF63" i="10"/>
  <c r="KA20" i="8"/>
  <c r="BD274" i="11"/>
  <c r="KA19" i="8"/>
  <c r="BD254" i="11"/>
  <c r="BD253" i="11"/>
  <c r="DH52" i="7"/>
  <c r="DG52" i="7"/>
  <c r="DI47" i="7"/>
  <c r="DH50" i="7"/>
  <c r="E165" i="10"/>
  <c r="E163" i="10"/>
  <c r="BV306" i="4"/>
  <c r="BW306" i="4"/>
  <c r="BU307" i="4"/>
  <c r="BU318" i="4"/>
  <c r="BU321" i="4"/>
  <c r="BU317" i="4"/>
  <c r="BU325" i="4"/>
  <c r="BU330" i="4"/>
  <c r="BU335" i="4"/>
  <c r="BW103" i="4"/>
  <c r="BW135" i="4"/>
  <c r="BW137" i="4"/>
  <c r="BW120" i="4"/>
  <c r="BW119" i="4"/>
  <c r="D38" i="7"/>
  <c r="C2" i="7"/>
  <c r="C38" i="7"/>
  <c r="I45" i="7"/>
  <c r="EJ74" i="7"/>
  <c r="EO72" i="7"/>
  <c r="AW57" i="10"/>
  <c r="AW55" i="10"/>
  <c r="BW322" i="4"/>
  <c r="BV1728" i="4"/>
  <c r="BW1728" i="4"/>
  <c r="BK52" i="12"/>
  <c r="BK96" i="10"/>
  <c r="BJ22" i="11"/>
  <c r="BK22" i="11"/>
  <c r="M14" i="2"/>
  <c r="BI293" i="11"/>
  <c r="BI69" i="12"/>
  <c r="BJ1519" i="4"/>
  <c r="BH1499" i="4"/>
  <c r="AZ1487" i="4"/>
  <c r="BR1529" i="4"/>
  <c r="BA1491" i="4"/>
  <c r="K52" i="2"/>
  <c r="AZ79" i="10"/>
  <c r="BF61" i="10"/>
  <c r="BA1473" i="4"/>
  <c r="BA1482" i="4"/>
  <c r="BR398" i="4"/>
  <c r="BF285" i="11"/>
  <c r="DI52" i="7"/>
  <c r="D298" i="11"/>
  <c r="C298" i="11"/>
  <c r="BF10" i="10"/>
  <c r="BF9" i="10"/>
  <c r="BK23" i="11"/>
  <c r="BR397" i="4"/>
  <c r="BF268" i="11"/>
  <c r="BF267" i="11"/>
  <c r="BF266" i="11"/>
  <c r="BG16" i="10"/>
  <c r="BG14" i="10"/>
  <c r="BL96" i="10"/>
  <c r="BI22" i="10"/>
  <c r="BS396" i="4"/>
  <c r="BH23" i="10"/>
  <c r="BH21" i="10"/>
  <c r="BH20" i="10"/>
  <c r="BG13" i="10"/>
  <c r="BG11" i="10"/>
  <c r="BH19" i="10"/>
  <c r="BH17" i="10"/>
  <c r="BT342" i="4"/>
  <c r="BT343" i="4"/>
  <c r="BV336" i="4"/>
  <c r="BW336" i="4"/>
  <c r="BW308" i="4"/>
  <c r="BV309" i="4"/>
  <c r="BW309" i="4"/>
  <c r="MP81" i="8"/>
  <c r="MP86" i="8"/>
  <c r="MP82" i="8"/>
  <c r="VU75" i="8"/>
  <c r="VU85" i="8"/>
  <c r="UG74" i="8"/>
  <c r="UG84" i="8"/>
  <c r="UG73" i="8"/>
  <c r="UG83" i="8"/>
  <c r="GR63" i="8"/>
  <c r="GQ64" i="8"/>
  <c r="GQ65" i="8"/>
  <c r="DG35" i="8"/>
  <c r="DF37" i="8"/>
  <c r="DF36" i="8"/>
  <c r="JH2" i="7"/>
  <c r="JG38" i="7"/>
  <c r="FK23" i="7"/>
  <c r="BH164" i="10"/>
  <c r="KC18" i="8"/>
  <c r="BG63" i="10"/>
  <c r="KB20" i="8"/>
  <c r="BE274" i="11"/>
  <c r="KB19" i="8"/>
  <c r="BE254" i="11"/>
  <c r="BE253" i="11"/>
  <c r="DJ47" i="7"/>
  <c r="DI50" i="7"/>
  <c r="F165" i="10"/>
  <c r="F163" i="10"/>
  <c r="BW104" i="4"/>
  <c r="BU340" i="4"/>
  <c r="BU332" i="4"/>
  <c r="BV307" i="4"/>
  <c r="BW307" i="4"/>
  <c r="BV317" i="4"/>
  <c r="BW317" i="4"/>
  <c r="BV335" i="4"/>
  <c r="BV325" i="4"/>
  <c r="BW325" i="4"/>
  <c r="BW136" i="4"/>
  <c r="BW96" i="4"/>
  <c r="AK90" i="12"/>
  <c r="EJ79" i="7"/>
  <c r="EO71" i="7"/>
  <c r="EI79" i="7"/>
  <c r="EK74" i="7"/>
  <c r="C52" i="7"/>
  <c r="C144" i="10"/>
  <c r="D52" i="7"/>
  <c r="E52" i="7"/>
  <c r="F52" i="7"/>
  <c r="G52" i="7"/>
  <c r="H52" i="7"/>
  <c r="I52" i="7"/>
  <c r="L27" i="2"/>
  <c r="L31" i="2"/>
  <c r="AX57" i="10"/>
  <c r="AX55" i="10"/>
  <c r="BJ21" i="11"/>
  <c r="BK21" i="11"/>
  <c r="L29" i="2"/>
  <c r="AY57" i="10"/>
  <c r="BM1504" i="4"/>
  <c r="BJ1509" i="4"/>
  <c r="BG1523" i="4"/>
  <c r="BB1473" i="4"/>
  <c r="BA1487" i="4"/>
  <c r="BB1491" i="4"/>
  <c r="BG61" i="10"/>
  <c r="BA79" i="10"/>
  <c r="BB1482" i="4"/>
  <c r="BE1478" i="4"/>
  <c r="DJ52" i="7"/>
  <c r="E298" i="11"/>
  <c r="BS397" i="4"/>
  <c r="BG268" i="11"/>
  <c r="BG267" i="11"/>
  <c r="BG266" i="11"/>
  <c r="BS398" i="4"/>
  <c r="BG285" i="11"/>
  <c r="BG10" i="10"/>
  <c r="BG9" i="10"/>
  <c r="BH13" i="10"/>
  <c r="BH11" i="10"/>
  <c r="BU342" i="4"/>
  <c r="BI11" i="12"/>
  <c r="BI10" i="12"/>
  <c r="BI9" i="12"/>
  <c r="BJ22" i="10"/>
  <c r="BT396" i="4"/>
  <c r="BI23" i="10"/>
  <c r="BH16" i="10"/>
  <c r="BH14" i="10"/>
  <c r="BI19" i="10"/>
  <c r="BV340" i="4"/>
  <c r="BW335" i="4"/>
  <c r="MQ81" i="8"/>
  <c r="MQ86" i="8"/>
  <c r="MQ82" i="8"/>
  <c r="UH74" i="8"/>
  <c r="UH84" i="8"/>
  <c r="UH73" i="8"/>
  <c r="UH83" i="8"/>
  <c r="VV75" i="8"/>
  <c r="VV85" i="8"/>
  <c r="GS63" i="8"/>
  <c r="GR64" i="8"/>
  <c r="GR65" i="8"/>
  <c r="DH35" i="8"/>
  <c r="DG37" i="8"/>
  <c r="DG36" i="8"/>
  <c r="JI2" i="7"/>
  <c r="JH38" i="7"/>
  <c r="FL23" i="7"/>
  <c r="BI164" i="10"/>
  <c r="KD18" i="8"/>
  <c r="BH63" i="10"/>
  <c r="KC19" i="8"/>
  <c r="BF254" i="11"/>
  <c r="BF253" i="11"/>
  <c r="KC20" i="8"/>
  <c r="BF274" i="11"/>
  <c r="DK47" i="7"/>
  <c r="DJ50" i="7"/>
  <c r="G165" i="10"/>
  <c r="G163" i="10"/>
  <c r="BV330" i="4"/>
  <c r="BU343" i="4"/>
  <c r="BV318" i="4"/>
  <c r="BW318" i="4"/>
  <c r="BW114" i="4"/>
  <c r="BW130" i="4"/>
  <c r="BW98" i="4"/>
  <c r="C142" i="10"/>
  <c r="C135" i="10"/>
  <c r="C89" i="10"/>
  <c r="C88" i="10"/>
  <c r="D144" i="10"/>
  <c r="EK79" i="7"/>
  <c r="AF299" i="11"/>
  <c r="AE299" i="11"/>
  <c r="AF147" i="10"/>
  <c r="AG147" i="10"/>
  <c r="AH147" i="10"/>
  <c r="EL74" i="7"/>
  <c r="AK88" i="12"/>
  <c r="AK86" i="12"/>
  <c r="AK75" i="12"/>
  <c r="ED76" i="7"/>
  <c r="EE76" i="7"/>
  <c r="EG76" i="7"/>
  <c r="EC76" i="7"/>
  <c r="EH76" i="7"/>
  <c r="EF76" i="7"/>
  <c r="L28" i="2"/>
  <c r="AD1632" i="4"/>
  <c r="K57" i="2"/>
  <c r="BI21" i="10"/>
  <c r="BI20" i="10"/>
  <c r="BI17" i="10"/>
  <c r="AY55" i="10"/>
  <c r="AU1463" i="4"/>
  <c r="BB1487" i="4"/>
  <c r="BJ1514" i="4"/>
  <c r="BC1473" i="4"/>
  <c r="BH1495" i="4"/>
  <c r="BH61" i="10"/>
  <c r="BB79" i="10"/>
  <c r="J60" i="2"/>
  <c r="BC1482" i="4"/>
  <c r="BH10" i="10"/>
  <c r="BH9" i="10"/>
  <c r="DK52" i="7"/>
  <c r="F298" i="11"/>
  <c r="BT398" i="4"/>
  <c r="BH285" i="11"/>
  <c r="BT397" i="4"/>
  <c r="BH268" i="11"/>
  <c r="BW340" i="4"/>
  <c r="BJ11" i="12"/>
  <c r="BI16" i="10"/>
  <c r="BK22" i="10"/>
  <c r="BU396" i="4"/>
  <c r="BJ23" i="10"/>
  <c r="BJ21" i="10"/>
  <c r="BJ20" i="10"/>
  <c r="BI13" i="10"/>
  <c r="BJ19" i="10"/>
  <c r="BJ17" i="10"/>
  <c r="BV342" i="4"/>
  <c r="BW330" i="4"/>
  <c r="L122" i="2"/>
  <c r="MR81" i="8"/>
  <c r="MR86" i="8"/>
  <c r="MR82" i="8"/>
  <c r="UI73" i="8"/>
  <c r="UI83" i="8"/>
  <c r="VW75" i="8"/>
  <c r="VW85" i="8"/>
  <c r="UI74" i="8"/>
  <c r="UI84" i="8"/>
  <c r="GT63" i="8"/>
  <c r="GS65" i="8"/>
  <c r="GS64" i="8"/>
  <c r="DI35" i="8"/>
  <c r="DH37" i="8"/>
  <c r="DH36" i="8"/>
  <c r="JJ2" i="7"/>
  <c r="JI38" i="7"/>
  <c r="FM23" i="7"/>
  <c r="BJ164" i="10"/>
  <c r="KE18" i="8"/>
  <c r="BI63" i="10"/>
  <c r="KD20" i="8"/>
  <c r="BG274" i="11"/>
  <c r="KD19" i="8"/>
  <c r="BG254" i="11"/>
  <c r="BG253" i="11"/>
  <c r="DL47" i="7"/>
  <c r="DK50" i="7"/>
  <c r="H165" i="10"/>
  <c r="H163" i="10"/>
  <c r="BV321" i="4"/>
  <c r="BV332" i="4"/>
  <c r="BW332" i="4"/>
  <c r="BV343" i="4"/>
  <c r="BW133" i="4"/>
  <c r="M27" i="2"/>
  <c r="BW101" i="4"/>
  <c r="BW117" i="4"/>
  <c r="Z146" i="10"/>
  <c r="EC77" i="7"/>
  <c r="Z166" i="10"/>
  <c r="EM74" i="7"/>
  <c r="AD146" i="10"/>
  <c r="AD145" i="10"/>
  <c r="EG77" i="7"/>
  <c r="AD166" i="10"/>
  <c r="EL79" i="7"/>
  <c r="AG299" i="11"/>
  <c r="AC146" i="10"/>
  <c r="AC145" i="10"/>
  <c r="EF77" i="7"/>
  <c r="AC166" i="10"/>
  <c r="AB146" i="10"/>
  <c r="AB145" i="10"/>
  <c r="EE77" i="7"/>
  <c r="AB166" i="10"/>
  <c r="AI147" i="10"/>
  <c r="E144" i="10"/>
  <c r="D142" i="10"/>
  <c r="AE146" i="10"/>
  <c r="AE145" i="10"/>
  <c r="EH77" i="7"/>
  <c r="AE166" i="10"/>
  <c r="AA146" i="10"/>
  <c r="AA145" i="10"/>
  <c r="ED77" i="7"/>
  <c r="AA166" i="10"/>
  <c r="BK11" i="13"/>
  <c r="BK3" i="11"/>
  <c r="AD1659" i="4"/>
  <c r="AD1661" i="4"/>
  <c r="AD1664" i="4"/>
  <c r="AD1656" i="4"/>
  <c r="AE1628" i="4"/>
  <c r="L120" i="2"/>
  <c r="L124" i="2"/>
  <c r="BH267" i="11"/>
  <c r="BH266" i="11"/>
  <c r="BI14" i="10"/>
  <c r="BI11" i="10"/>
  <c r="BV396" i="4"/>
  <c r="BK23" i="10"/>
  <c r="BL23" i="10"/>
  <c r="M31" i="2"/>
  <c r="BJ293" i="11"/>
  <c r="BK293" i="11"/>
  <c r="BJ69" i="12"/>
  <c r="BK69" i="12"/>
  <c r="L121" i="2"/>
  <c r="AV1463" i="4"/>
  <c r="BI1499" i="4"/>
  <c r="BS1529" i="4"/>
  <c r="BH1523" i="4"/>
  <c r="BC1491" i="4"/>
  <c r="BK1519" i="4"/>
  <c r="BD1491" i="4"/>
  <c r="BC1487" i="4"/>
  <c r="BC79" i="10"/>
  <c r="BI61" i="10"/>
  <c r="BF1478" i="4"/>
  <c r="BD1473" i="4"/>
  <c r="I83" i="2"/>
  <c r="BD1482" i="4"/>
  <c r="BU398" i="4"/>
  <c r="BI285" i="11"/>
  <c r="BU397" i="4"/>
  <c r="BI268" i="11"/>
  <c r="BI267" i="11"/>
  <c r="BI266" i="11"/>
  <c r="BL22" i="10"/>
  <c r="DL52" i="7"/>
  <c r="H298" i="11"/>
  <c r="G298" i="11"/>
  <c r="BW342" i="4"/>
  <c r="BW343" i="4"/>
  <c r="BL12" i="10"/>
  <c r="BK13" i="10"/>
  <c r="BW142" i="4"/>
  <c r="BK8" i="12"/>
  <c r="BK8" i="13"/>
  <c r="BW321" i="4"/>
  <c r="BJ13" i="10"/>
  <c r="BJ11" i="10"/>
  <c r="BK7" i="13"/>
  <c r="BJ16" i="10"/>
  <c r="BJ14" i="10"/>
  <c r="BW110" i="4"/>
  <c r="BW126" i="4"/>
  <c r="BK7" i="12"/>
  <c r="BJ10" i="12"/>
  <c r="BK11" i="12"/>
  <c r="MS81" i="8"/>
  <c r="MS86" i="8"/>
  <c r="MS82" i="8"/>
  <c r="VX75" i="8"/>
  <c r="VX85" i="8"/>
  <c r="UJ73" i="8"/>
  <c r="UJ83" i="8"/>
  <c r="UJ74" i="8"/>
  <c r="UJ84" i="8"/>
  <c r="GU63" i="8"/>
  <c r="GT64" i="8"/>
  <c r="GT65" i="8"/>
  <c r="DJ35" i="8"/>
  <c r="DI37" i="8"/>
  <c r="DI36" i="8"/>
  <c r="JK2" i="7"/>
  <c r="JJ38" i="7"/>
  <c r="FN23" i="7"/>
  <c r="BK164" i="10"/>
  <c r="KF18" i="8"/>
  <c r="BJ63" i="10"/>
  <c r="KE19" i="8"/>
  <c r="BH254" i="11"/>
  <c r="BH253" i="11"/>
  <c r="KE20" i="8"/>
  <c r="BH274" i="11"/>
  <c r="DM47" i="7"/>
  <c r="DL50" i="7"/>
  <c r="I165" i="10"/>
  <c r="I163" i="10"/>
  <c r="BW102" i="4"/>
  <c r="BW127" i="4"/>
  <c r="BW118" i="4"/>
  <c r="BW143" i="4"/>
  <c r="BW134" i="4"/>
  <c r="DS45" i="7"/>
  <c r="O85" i="12"/>
  <c r="O81" i="12"/>
  <c r="O75" i="12"/>
  <c r="Z145" i="10"/>
  <c r="EM79" i="7"/>
  <c r="AH299" i="11"/>
  <c r="E142" i="10"/>
  <c r="F144" i="10"/>
  <c r="EN74" i="7"/>
  <c r="BK6" i="13"/>
  <c r="BK9" i="13"/>
  <c r="BK10" i="13"/>
  <c r="BW1733" i="4"/>
  <c r="BK126" i="12"/>
  <c r="AD1657" i="4"/>
  <c r="AD1658" i="4"/>
  <c r="AE1630" i="4"/>
  <c r="BI10" i="10"/>
  <c r="BI9" i="10"/>
  <c r="BW396" i="4"/>
  <c r="BV397" i="4"/>
  <c r="BJ268" i="11"/>
  <c r="BJ267" i="11"/>
  <c r="BV398" i="4"/>
  <c r="BK21" i="10"/>
  <c r="BK19" i="10"/>
  <c r="BK17" i="10"/>
  <c r="BL17" i="10"/>
  <c r="M29" i="2"/>
  <c r="BK16" i="10"/>
  <c r="BK14" i="10"/>
  <c r="BL14" i="10"/>
  <c r="M28" i="2"/>
  <c r="BI1495" i="4"/>
  <c r="BE1491" i="4"/>
  <c r="BK1509" i="4"/>
  <c r="BN1504" i="4"/>
  <c r="AW1463" i="4"/>
  <c r="BJ61" i="10"/>
  <c r="BD79" i="10"/>
  <c r="J48" i="2"/>
  <c r="BE1482" i="4"/>
  <c r="J56" i="2"/>
  <c r="BL164" i="10"/>
  <c r="BL15" i="10"/>
  <c r="BW281" i="4"/>
  <c r="BL18" i="10"/>
  <c r="BW283" i="4"/>
  <c r="BJ10" i="10"/>
  <c r="BJ9" i="10"/>
  <c r="BL13" i="10"/>
  <c r="BK11" i="10"/>
  <c r="BL11" i="10"/>
  <c r="BK5" i="12"/>
  <c r="BK6" i="12"/>
  <c r="BW111" i="4"/>
  <c r="BJ9" i="12"/>
  <c r="BK10" i="12"/>
  <c r="BW398" i="4"/>
  <c r="BJ285" i="11"/>
  <c r="BK285" i="11"/>
  <c r="MT81" i="8"/>
  <c r="MT86" i="8"/>
  <c r="MT82" i="8"/>
  <c r="UK73" i="8"/>
  <c r="UK83" i="8"/>
  <c r="VY75" i="8"/>
  <c r="VY85" i="8"/>
  <c r="UK74" i="8"/>
  <c r="UK84" i="8"/>
  <c r="GV63" i="8"/>
  <c r="GU64" i="8"/>
  <c r="GU65" i="8"/>
  <c r="DK35" i="8"/>
  <c r="DJ37" i="8"/>
  <c r="DJ36" i="8"/>
  <c r="JL2" i="7"/>
  <c r="JK38" i="7"/>
  <c r="FO23" i="7"/>
  <c r="KG18" i="8"/>
  <c r="BK63" i="10"/>
  <c r="KF20" i="8"/>
  <c r="BI274" i="11"/>
  <c r="KF19" i="8"/>
  <c r="BI254" i="11"/>
  <c r="BI253" i="11"/>
  <c r="DN47" i="7"/>
  <c r="DM50" i="7"/>
  <c r="J165" i="10"/>
  <c r="J163" i="10"/>
  <c r="BW589" i="4"/>
  <c r="BW592" i="4"/>
  <c r="EO74" i="7"/>
  <c r="EN79" i="7"/>
  <c r="AJ299" i="11"/>
  <c r="AI299" i="11"/>
  <c r="AJ147" i="10"/>
  <c r="AK147" i="10"/>
  <c r="G144" i="10"/>
  <c r="F142" i="10"/>
  <c r="BK5" i="13"/>
  <c r="AZ57" i="10"/>
  <c r="BW397" i="4"/>
  <c r="M124" i="2"/>
  <c r="BK268" i="11"/>
  <c r="BW289" i="4"/>
  <c r="BK61" i="12"/>
  <c r="BW285" i="4"/>
  <c r="BW282" i="4"/>
  <c r="BW286" i="4"/>
  <c r="BJ266" i="11"/>
  <c r="BK266" i="11"/>
  <c r="BK267" i="11"/>
  <c r="BW291" i="4"/>
  <c r="BL16" i="10"/>
  <c r="BL19" i="10"/>
  <c r="BK20" i="10"/>
  <c r="BL20" i="10"/>
  <c r="BL21" i="10"/>
  <c r="BK68" i="12"/>
  <c r="K99" i="2"/>
  <c r="J84" i="2"/>
  <c r="J86" i="2"/>
  <c r="BF1491" i="4"/>
  <c r="BF1473" i="4"/>
  <c r="J55" i="2"/>
  <c r="BK1514" i="4"/>
  <c r="AX1463" i="4"/>
  <c r="I44" i="2"/>
  <c r="BD1487" i="4"/>
  <c r="BE1473" i="4"/>
  <c r="L46" i="2"/>
  <c r="BE1487" i="4"/>
  <c r="BE79" i="10"/>
  <c r="BL63" i="10"/>
  <c r="BK61" i="10"/>
  <c r="BF1482" i="4"/>
  <c r="BW287" i="4"/>
  <c r="BK10" i="10"/>
  <c r="BK9" i="10"/>
  <c r="BL9" i="10"/>
  <c r="BK67" i="12"/>
  <c r="BK9" i="12"/>
  <c r="BK292" i="11"/>
  <c r="JV72" i="8"/>
  <c r="MU81" i="8"/>
  <c r="MU86" i="8"/>
  <c r="MU82" i="8"/>
  <c r="VZ75" i="8"/>
  <c r="VZ85" i="8"/>
  <c r="UL73" i="8"/>
  <c r="UL83" i="8"/>
  <c r="UL74" i="8"/>
  <c r="UL84" i="8"/>
  <c r="GW63" i="8"/>
  <c r="GV65" i="8"/>
  <c r="GV64" i="8"/>
  <c r="DL35" i="8"/>
  <c r="DK37" i="8"/>
  <c r="DK36" i="8"/>
  <c r="JM2" i="7"/>
  <c r="JL38" i="7"/>
  <c r="FP23" i="7"/>
  <c r="KH18" i="8"/>
  <c r="KG20" i="8"/>
  <c r="BJ274" i="11"/>
  <c r="KG19" i="8"/>
  <c r="BJ254" i="11"/>
  <c r="DO47" i="7"/>
  <c r="DN50" i="7"/>
  <c r="K165" i="10"/>
  <c r="K163" i="10"/>
  <c r="DN52" i="7"/>
  <c r="DM52" i="7"/>
  <c r="I298" i="11"/>
  <c r="BK51" i="13"/>
  <c r="BK4" i="13"/>
  <c r="BK49" i="13"/>
  <c r="H144" i="10"/>
  <c r="G142" i="10"/>
  <c r="EP74" i="7"/>
  <c r="EU72" i="7"/>
  <c r="AZ55" i="10"/>
  <c r="BJ253" i="11"/>
  <c r="BK254" i="11"/>
  <c r="BK274" i="11"/>
  <c r="BK162" i="11"/>
  <c r="BK210" i="11"/>
  <c r="BK230" i="11"/>
  <c r="BK186" i="11"/>
  <c r="BW290" i="4"/>
  <c r="BK264" i="11"/>
  <c r="M121" i="2"/>
  <c r="BK263" i="11"/>
  <c r="M120" i="2"/>
  <c r="BW1563" i="4"/>
  <c r="BL10" i="10"/>
  <c r="BG1491" i="4"/>
  <c r="BJ1495" i="4"/>
  <c r="BG1478" i="4"/>
  <c r="BI1523" i="4"/>
  <c r="BF1487" i="4"/>
  <c r="BL100" i="10"/>
  <c r="BT1529" i="4"/>
  <c r="BL1519" i="4"/>
  <c r="BJ1499" i="4"/>
  <c r="AY1463" i="4"/>
  <c r="BF79" i="10"/>
  <c r="BL61" i="10"/>
  <c r="BG1473" i="4"/>
  <c r="BG1482" i="4"/>
  <c r="DO52" i="7"/>
  <c r="J298" i="11"/>
  <c r="BK291" i="11"/>
  <c r="BK4" i="12"/>
  <c r="JW72" i="8"/>
  <c r="MV81" i="8"/>
  <c r="MV86" i="8"/>
  <c r="MV82" i="8"/>
  <c r="WA75" i="8"/>
  <c r="WA85" i="8"/>
  <c r="UM73" i="8"/>
  <c r="UM83" i="8"/>
  <c r="UM74" i="8"/>
  <c r="UM84" i="8"/>
  <c r="GX63" i="8"/>
  <c r="GW65" i="8"/>
  <c r="GW64" i="8"/>
  <c r="DM35" i="8"/>
  <c r="DL37" i="8"/>
  <c r="DL36" i="8"/>
  <c r="JN2" i="7"/>
  <c r="JM38" i="7"/>
  <c r="FQ23" i="7"/>
  <c r="BW1603" i="4"/>
  <c r="K40" i="1"/>
  <c r="KI18" i="8"/>
  <c r="KH20" i="8"/>
  <c r="KH19" i="8"/>
  <c r="DP47" i="7"/>
  <c r="DO50" i="7"/>
  <c r="L165" i="10"/>
  <c r="L163" i="10"/>
  <c r="B595" i="4"/>
  <c r="BW595" i="4"/>
  <c r="BW594" i="4"/>
  <c r="AQ90" i="12"/>
  <c r="EP79" i="7"/>
  <c r="EU71" i="7"/>
  <c r="EO79" i="7"/>
  <c r="I144" i="10"/>
  <c r="H142" i="10"/>
  <c r="EQ74" i="7"/>
  <c r="BK273" i="11"/>
  <c r="BK283" i="11"/>
  <c r="BK284" i="11"/>
  <c r="BA57" i="10"/>
  <c r="BK252" i="11"/>
  <c r="BK253" i="11"/>
  <c r="AE1632" i="4"/>
  <c r="BK262" i="11"/>
  <c r="AZ328" i="14"/>
  <c r="BK265" i="11"/>
  <c r="M122" i="2"/>
  <c r="BW1678" i="4"/>
  <c r="BW1680" i="4"/>
  <c r="BK169" i="11"/>
  <c r="BW1679" i="4"/>
  <c r="BK120" i="11"/>
  <c r="BK259" i="14"/>
  <c r="BK260" i="14"/>
  <c r="BK261" i="14"/>
  <c r="BK262" i="14"/>
  <c r="AZ320" i="14"/>
  <c r="BK166" i="11"/>
  <c r="BH1491" i="4"/>
  <c r="BO1504" i="4"/>
  <c r="BL1509" i="4"/>
  <c r="BH1473" i="4"/>
  <c r="BG1487" i="4"/>
  <c r="BG79" i="10"/>
  <c r="BH1478" i="4"/>
  <c r="BH1482" i="4"/>
  <c r="BW1420" i="4"/>
  <c r="K54" i="1"/>
  <c r="BW1450" i="4"/>
  <c r="BW1402" i="4"/>
  <c r="BW1405" i="4"/>
  <c r="BW1435" i="4"/>
  <c r="DP52" i="7"/>
  <c r="K298" i="11"/>
  <c r="K67" i="1"/>
  <c r="K57" i="1"/>
  <c r="K62" i="1"/>
  <c r="MW81" i="8"/>
  <c r="MW86" i="8"/>
  <c r="MW82" i="8"/>
  <c r="UN73" i="8"/>
  <c r="UN83" i="8"/>
  <c r="UN74" i="8"/>
  <c r="UN84" i="8"/>
  <c r="WB75" i="8"/>
  <c r="WB85" i="8"/>
  <c r="GY63" i="8"/>
  <c r="GX64" i="8"/>
  <c r="GX65" i="8"/>
  <c r="DN35" i="8"/>
  <c r="DM37" i="8"/>
  <c r="DM36" i="8"/>
  <c r="JO2" i="7"/>
  <c r="JN38" i="7"/>
  <c r="FR23" i="7"/>
  <c r="BW1605" i="4"/>
  <c r="BK1436" i="4"/>
  <c r="KJ18" i="8"/>
  <c r="KI20" i="8"/>
  <c r="KI19" i="8"/>
  <c r="DQ47" i="7"/>
  <c r="DP50" i="7"/>
  <c r="M165" i="10"/>
  <c r="M163" i="10"/>
  <c r="BW722" i="4"/>
  <c r="BW721" i="4"/>
  <c r="BW723" i="4"/>
  <c r="BW720" i="4"/>
  <c r="BW852" i="4"/>
  <c r="AK299" i="11"/>
  <c r="AL147" i="10"/>
  <c r="AM147" i="10"/>
  <c r="ER74" i="7"/>
  <c r="AQ88" i="12"/>
  <c r="AQ86" i="12"/>
  <c r="AQ75" i="12"/>
  <c r="EM76" i="7"/>
  <c r="EL76" i="7"/>
  <c r="EN76" i="7"/>
  <c r="EK76" i="7"/>
  <c r="EJ76" i="7"/>
  <c r="EI76" i="7"/>
  <c r="J144" i="10"/>
  <c r="I142" i="10"/>
  <c r="AL299" i="11"/>
  <c r="EQ79" i="7"/>
  <c r="BB57" i="10"/>
  <c r="BA55" i="10"/>
  <c r="AE1659" i="4"/>
  <c r="AE1661" i="4"/>
  <c r="AF1628" i="4"/>
  <c r="AE1664" i="4"/>
  <c r="AE1656" i="4"/>
  <c r="AZ327" i="14"/>
  <c r="AZ326" i="14"/>
  <c r="BW1607" i="4"/>
  <c r="BW873" i="4"/>
  <c r="BL1406" i="4"/>
  <c r="H144" i="2"/>
  <c r="BA322" i="14"/>
  <c r="BA324" i="14"/>
  <c r="AZ321" i="14"/>
  <c r="AY320" i="14"/>
  <c r="BL106" i="10"/>
  <c r="BW1570" i="4"/>
  <c r="BW1568" i="4"/>
  <c r="BW880" i="4"/>
  <c r="BL1436" i="4"/>
  <c r="BW866" i="4"/>
  <c r="BW872" i="4"/>
  <c r="BM1421" i="4"/>
  <c r="BW865" i="4"/>
  <c r="AZ1463" i="4"/>
  <c r="BA1463" i="4"/>
  <c r="BH1487" i="4"/>
  <c r="BL1514" i="4"/>
  <c r="BI1491" i="4"/>
  <c r="BK213" i="11"/>
  <c r="BK189" i="11"/>
  <c r="BK165" i="11"/>
  <c r="BH79" i="10"/>
  <c r="BI1478" i="4"/>
  <c r="BI1482" i="4"/>
  <c r="BM1436" i="4"/>
  <c r="BW1417" i="4"/>
  <c r="BW1432" i="4"/>
  <c r="BM1406" i="4"/>
  <c r="DQ52" i="7"/>
  <c r="L298" i="11"/>
  <c r="MX81" i="8"/>
  <c r="MX86" i="8"/>
  <c r="MX82" i="8"/>
  <c r="UO74" i="8"/>
  <c r="UO84" i="8"/>
  <c r="WC75" i="8"/>
  <c r="WC85" i="8"/>
  <c r="UO73" i="8"/>
  <c r="UO83" i="8"/>
  <c r="GZ63" i="8"/>
  <c r="GY64" i="8"/>
  <c r="GY65" i="8"/>
  <c r="DO35" i="8"/>
  <c r="DN37" i="8"/>
  <c r="DN36" i="8"/>
  <c r="JP2" i="7"/>
  <c r="JO38" i="7"/>
  <c r="FS23" i="7"/>
  <c r="F92" i="1"/>
  <c r="BW1606" i="4"/>
  <c r="BW867" i="4"/>
  <c r="KK18" i="8"/>
  <c r="KJ20" i="8"/>
  <c r="KJ19" i="8"/>
  <c r="DR47" i="7"/>
  <c r="DQ50" i="7"/>
  <c r="N165" i="10"/>
  <c r="N163" i="10"/>
  <c r="AG146" i="10"/>
  <c r="AG145" i="10"/>
  <c r="EJ77" i="7"/>
  <c r="AG166" i="10"/>
  <c r="AJ146" i="10"/>
  <c r="AJ145" i="10"/>
  <c r="EM77" i="7"/>
  <c r="AJ166" i="10"/>
  <c r="J142" i="10"/>
  <c r="K144" i="10"/>
  <c r="AH146" i="10"/>
  <c r="AH145" i="10"/>
  <c r="EK77" i="7"/>
  <c r="AH166" i="10"/>
  <c r="ES74" i="7"/>
  <c r="ER79" i="7"/>
  <c r="AM299" i="11"/>
  <c r="AK146" i="10"/>
  <c r="AK145" i="10"/>
  <c r="EN77" i="7"/>
  <c r="AK166" i="10"/>
  <c r="AN147" i="10"/>
  <c r="AO147" i="10"/>
  <c r="AF146" i="10"/>
  <c r="AF145" i="10"/>
  <c r="EI77" i="7"/>
  <c r="AF166" i="10"/>
  <c r="AI146" i="10"/>
  <c r="AI145" i="10"/>
  <c r="EL77" i="7"/>
  <c r="AI166" i="10"/>
  <c r="BB55" i="10"/>
  <c r="BC57" i="10"/>
  <c r="AZ330" i="14"/>
  <c r="AY328" i="14"/>
  <c r="BK328" i="14"/>
  <c r="AF1630" i="4"/>
  <c r="AE1658" i="4"/>
  <c r="AE1657" i="4"/>
  <c r="AY327" i="14"/>
  <c r="BK327" i="14"/>
  <c r="AY326" i="14"/>
  <c r="BK326" i="14"/>
  <c r="K77" i="1"/>
  <c r="BW1403" i="4"/>
  <c r="B870" i="4"/>
  <c r="BW869" i="4"/>
  <c r="BW868" i="4"/>
  <c r="K79" i="1"/>
  <c r="BK353" i="14"/>
  <c r="BK335" i="14"/>
  <c r="H135" i="2"/>
  <c r="BK185" i="14"/>
  <c r="AZ322" i="14"/>
  <c r="BK322" i="14"/>
  <c r="AY321" i="14"/>
  <c r="BK320" i="14"/>
  <c r="BK23" i="12"/>
  <c r="BW1571" i="4"/>
  <c r="BK274" i="14"/>
  <c r="K84" i="2"/>
  <c r="BW874" i="4"/>
  <c r="BJ1523" i="4"/>
  <c r="BK1495" i="4"/>
  <c r="BJ1478" i="4"/>
  <c r="K60" i="2"/>
  <c r="BW1394" i="4"/>
  <c r="BM1519" i="4"/>
  <c r="BI1473" i="4"/>
  <c r="BJ1491" i="4"/>
  <c r="BB1463" i="4"/>
  <c r="BM1509" i="4"/>
  <c r="BI1487" i="4"/>
  <c r="BK1499" i="4"/>
  <c r="BU1529" i="4"/>
  <c r="BP1504" i="4"/>
  <c r="BI79" i="10"/>
  <c r="K55" i="2"/>
  <c r="K56" i="2"/>
  <c r="BJ1482" i="4"/>
  <c r="BK1421" i="4"/>
  <c r="BW1447" i="4"/>
  <c r="B877" i="4"/>
  <c r="BW876" i="4"/>
  <c r="BK1451" i="4"/>
  <c r="BK1406" i="4"/>
  <c r="BW1406" i="4"/>
  <c r="BW1404" i="4"/>
  <c r="DR52" i="7"/>
  <c r="N298" i="11"/>
  <c r="M298" i="11"/>
  <c r="K78" i="1"/>
  <c r="MY81" i="8"/>
  <c r="MY86" i="8"/>
  <c r="MY82" i="8"/>
  <c r="WD75" i="8"/>
  <c r="WD85" i="8"/>
  <c r="UP73" i="8"/>
  <c r="UP83" i="8"/>
  <c r="UP74" i="8"/>
  <c r="UP84" i="8"/>
  <c r="HA63" i="8"/>
  <c r="GZ64" i="8"/>
  <c r="GZ65" i="8"/>
  <c r="DP35" i="8"/>
  <c r="DO37" i="8"/>
  <c r="DO36" i="8"/>
  <c r="JQ2" i="7"/>
  <c r="JP38" i="7"/>
  <c r="FT23" i="7"/>
  <c r="BW987" i="4"/>
  <c r="BW875" i="4"/>
  <c r="KL18" i="8"/>
  <c r="KK19" i="8"/>
  <c r="KK20" i="8"/>
  <c r="DS47" i="7"/>
  <c r="DY45" i="7"/>
  <c r="U85" i="12"/>
  <c r="DR50" i="7"/>
  <c r="O165" i="10"/>
  <c r="O163" i="10"/>
  <c r="BW851" i="4"/>
  <c r="AP147" i="10"/>
  <c r="ES79" i="7"/>
  <c r="AN299" i="11"/>
  <c r="L144" i="10"/>
  <c r="K142" i="10"/>
  <c r="ET74" i="7"/>
  <c r="AY330" i="14"/>
  <c r="BK330" i="14"/>
  <c r="BD57" i="10"/>
  <c r="BC55" i="10"/>
  <c r="K48" i="2"/>
  <c r="BK341" i="14"/>
  <c r="BK332" i="14"/>
  <c r="BK355" i="14"/>
  <c r="BK357" i="14"/>
  <c r="BK356" i="14"/>
  <c r="BK354" i="14"/>
  <c r="BK185" i="11"/>
  <c r="BK187" i="11"/>
  <c r="BK209" i="11"/>
  <c r="BK211" i="11"/>
  <c r="BK229" i="11"/>
  <c r="BK231" i="11"/>
  <c r="BK163" i="11"/>
  <c r="BK1478" i="4"/>
  <c r="AZ324" i="14"/>
  <c r="BK275" i="14"/>
  <c r="BK276" i="14"/>
  <c r="BK333" i="14"/>
  <c r="BK277" i="14"/>
  <c r="BK278" i="14"/>
  <c r="AY324" i="14"/>
  <c r="BK321" i="14"/>
  <c r="BL1495" i="4"/>
  <c r="BJ1487" i="4"/>
  <c r="BK1523" i="4"/>
  <c r="BC1463" i="4"/>
  <c r="K86" i="2"/>
  <c r="BV1398" i="4"/>
  <c r="BW1398" i="4"/>
  <c r="BW1396" i="4"/>
  <c r="BK1491" i="4"/>
  <c r="BJ79" i="10"/>
  <c r="BK1482" i="4"/>
  <c r="BJ1473" i="4"/>
  <c r="BW1410" i="4"/>
  <c r="BW1418" i="4"/>
  <c r="BW1425" i="4"/>
  <c r="BW988" i="4"/>
  <c r="U81" i="12"/>
  <c r="U75" i="12"/>
  <c r="BQ1103" i="4"/>
  <c r="MZ81" i="8"/>
  <c r="MZ86" i="8"/>
  <c r="MZ82" i="8"/>
  <c r="UQ73" i="8"/>
  <c r="UQ83" i="8"/>
  <c r="UQ74" i="8"/>
  <c r="UQ84" i="8"/>
  <c r="WE75" i="8"/>
  <c r="WE85" i="8"/>
  <c r="HB63" i="8"/>
  <c r="HA65" i="8"/>
  <c r="HA64" i="8"/>
  <c r="DQ35" i="8"/>
  <c r="DP37" i="8"/>
  <c r="DP36" i="8"/>
  <c r="JR2" i="7"/>
  <c r="JQ38" i="7"/>
  <c r="FU23" i="7"/>
  <c r="BP1103" i="4"/>
  <c r="KM18" i="8"/>
  <c r="KL20" i="8"/>
  <c r="KL19" i="8"/>
  <c r="DT47" i="7"/>
  <c r="DS50" i="7"/>
  <c r="P165" i="10"/>
  <c r="P163" i="10"/>
  <c r="BW853" i="4"/>
  <c r="EU74" i="7"/>
  <c r="ET79" i="7"/>
  <c r="AP299" i="11"/>
  <c r="AO299" i="11"/>
  <c r="L142" i="10"/>
  <c r="M144" i="10"/>
  <c r="AQ147" i="10"/>
  <c r="BK334" i="14"/>
  <c r="BE57" i="10"/>
  <c r="BD55" i="10"/>
  <c r="BK161" i="11"/>
  <c r="H168" i="2"/>
  <c r="BK336" i="14"/>
  <c r="BK340" i="14"/>
  <c r="BK1065" i="4"/>
  <c r="BL1478" i="4"/>
  <c r="BK215" i="11"/>
  <c r="BK212" i="11"/>
  <c r="BK235" i="11"/>
  <c r="BK167" i="11"/>
  <c r="BK164" i="11"/>
  <c r="BK191" i="11"/>
  <c r="BK188" i="11"/>
  <c r="BK324" i="14"/>
  <c r="BK337" i="14"/>
  <c r="BM1514" i="4"/>
  <c r="BL1491" i="4"/>
  <c r="BN1509" i="4"/>
  <c r="BQ1504" i="4"/>
  <c r="BK1487" i="4"/>
  <c r="BL1523" i="4"/>
  <c r="BL1499" i="4"/>
  <c r="BD1463" i="4"/>
  <c r="BN1519" i="4"/>
  <c r="BW1397" i="4"/>
  <c r="BK79" i="10"/>
  <c r="BK1473" i="4"/>
  <c r="BM1478" i="4"/>
  <c r="BL1482" i="4"/>
  <c r="BL1421" i="4"/>
  <c r="BW1421" i="4"/>
  <c r="BW1419" i="4"/>
  <c r="BL1451" i="4"/>
  <c r="K76" i="1"/>
  <c r="NA81" i="8"/>
  <c r="NA86" i="8"/>
  <c r="NA82" i="8"/>
  <c r="UR74" i="8"/>
  <c r="UR84" i="8"/>
  <c r="UR73" i="8"/>
  <c r="UR83" i="8"/>
  <c r="WF75" i="8"/>
  <c r="WF85" i="8"/>
  <c r="HC63" i="8"/>
  <c r="HB64" i="8"/>
  <c r="HB65" i="8"/>
  <c r="DR35" i="8"/>
  <c r="DQ37" i="8"/>
  <c r="DQ36" i="8"/>
  <c r="JS2" i="7"/>
  <c r="JR38" i="7"/>
  <c r="FV23" i="7"/>
  <c r="BL1103" i="4"/>
  <c r="BM1103" i="4"/>
  <c r="BO1103" i="4"/>
  <c r="BN1103" i="4"/>
  <c r="BK1103" i="4"/>
  <c r="KN18" i="8"/>
  <c r="KM19" i="8"/>
  <c r="KM20" i="8"/>
  <c r="DT52" i="7"/>
  <c r="DS52" i="7"/>
  <c r="O298" i="11"/>
  <c r="DU47" i="7"/>
  <c r="DT50" i="7"/>
  <c r="Q165" i="10"/>
  <c r="Q163" i="10"/>
  <c r="BW983" i="4"/>
  <c r="BW991" i="4"/>
  <c r="BW854" i="4"/>
  <c r="B856" i="4"/>
  <c r="BW855" i="4"/>
  <c r="M142" i="10"/>
  <c r="N144" i="10"/>
  <c r="EV74" i="7"/>
  <c r="FA72" i="7"/>
  <c r="BF57" i="10"/>
  <c r="BE55" i="10"/>
  <c r="BK339" i="14"/>
  <c r="AF1632" i="4"/>
  <c r="J83" i="2"/>
  <c r="BK232" i="11"/>
  <c r="BV1529" i="4"/>
  <c r="BW1529" i="4"/>
  <c r="BO1519" i="4"/>
  <c r="BM1523" i="4"/>
  <c r="BM1495" i="4"/>
  <c r="BL1487" i="4"/>
  <c r="BN1514" i="4"/>
  <c r="BM1491" i="4"/>
  <c r="M46" i="2"/>
  <c r="BW1528" i="4"/>
  <c r="BR1504" i="4"/>
  <c r="BE1463" i="4"/>
  <c r="BN1495" i="4"/>
  <c r="BW1527" i="4"/>
  <c r="BL79" i="10"/>
  <c r="BL81" i="10"/>
  <c r="BL1065" i="4"/>
  <c r="BN1478" i="4"/>
  <c r="BM1482" i="4"/>
  <c r="BW1448" i="4"/>
  <c r="DU52" i="7"/>
  <c r="P298" i="11"/>
  <c r="NB81" i="8"/>
  <c r="NB86" i="8"/>
  <c r="NB82" i="8"/>
  <c r="US73" i="8"/>
  <c r="US83" i="8"/>
  <c r="WG75" i="8"/>
  <c r="WG85" i="8"/>
  <c r="US74" i="8"/>
  <c r="US84" i="8"/>
  <c r="HD63" i="8"/>
  <c r="HC64" i="8"/>
  <c r="HC65" i="8"/>
  <c r="DS35" i="8"/>
  <c r="DR37" i="8"/>
  <c r="DR36" i="8"/>
  <c r="JT2" i="7"/>
  <c r="JS38" i="7"/>
  <c r="FW23" i="7"/>
  <c r="KO18" i="8"/>
  <c r="KN20" i="8"/>
  <c r="KN19" i="8"/>
  <c r="DV47" i="7"/>
  <c r="DU50" i="7"/>
  <c r="R165" i="10"/>
  <c r="R163" i="10"/>
  <c r="BW1052" i="4"/>
  <c r="N142" i="10"/>
  <c r="O144" i="10"/>
  <c r="FA71" i="7"/>
  <c r="AW90" i="12"/>
  <c r="BK90" i="12"/>
  <c r="FA79" i="7"/>
  <c r="EV79" i="7"/>
  <c r="B82" i="7"/>
  <c r="EU79" i="7"/>
  <c r="EW74" i="7"/>
  <c r="BW992" i="4"/>
  <c r="BW994" i="4"/>
  <c r="BG57" i="10"/>
  <c r="BF55" i="10"/>
  <c r="AF1664" i="4"/>
  <c r="AF1656" i="4"/>
  <c r="AF1661" i="4"/>
  <c r="AG1628" i="4"/>
  <c r="AF1659" i="4"/>
  <c r="BK342" i="14"/>
  <c r="BK24" i="12"/>
  <c r="BK36" i="12"/>
  <c r="BK239" i="11"/>
  <c r="BK1551" i="4"/>
  <c r="BL56" i="10"/>
  <c r="BN1523" i="4"/>
  <c r="BW984" i="4"/>
  <c r="BW1455" i="4"/>
  <c r="BO1478" i="4"/>
  <c r="BF1463" i="4"/>
  <c r="J44" i="2"/>
  <c r="BN1491" i="4"/>
  <c r="BS1504" i="4"/>
  <c r="BN1499" i="4"/>
  <c r="BK180" i="11"/>
  <c r="L45" i="2"/>
  <c r="BK1535" i="4"/>
  <c r="BK204" i="11"/>
  <c r="BP1519" i="4"/>
  <c r="BO1509" i="4"/>
  <c r="BM1499" i="4"/>
  <c r="BM1473" i="4"/>
  <c r="BM1487" i="4"/>
  <c r="BK1541" i="4"/>
  <c r="BO1495" i="4"/>
  <c r="BL1473" i="4"/>
  <c r="BN1482" i="4"/>
  <c r="BM1451" i="4"/>
  <c r="BW1451" i="4"/>
  <c r="BW1449" i="4"/>
  <c r="DV52" i="7"/>
  <c r="Q298" i="11"/>
  <c r="NC81" i="8"/>
  <c r="NC86" i="8"/>
  <c r="NC82" i="8"/>
  <c r="WH75" i="8"/>
  <c r="WH85" i="8"/>
  <c r="UT73" i="8"/>
  <c r="UT83" i="8"/>
  <c r="UT74" i="8"/>
  <c r="UT84" i="8"/>
  <c r="HE63" i="8"/>
  <c r="HD64" i="8"/>
  <c r="HD65" i="8"/>
  <c r="DT35" i="8"/>
  <c r="DS37" i="8"/>
  <c r="DS36" i="8"/>
  <c r="JU2" i="7"/>
  <c r="JT38" i="7"/>
  <c r="FX23" i="7"/>
  <c r="KP18" i="8"/>
  <c r="KO20" i="8"/>
  <c r="KO19" i="8"/>
  <c r="DW47" i="7"/>
  <c r="DV50" i="7"/>
  <c r="S165" i="10"/>
  <c r="S163" i="10"/>
  <c r="BN1065" i="4"/>
  <c r="BW1057" i="4"/>
  <c r="BO1065" i="4"/>
  <c r="BW1059" i="4"/>
  <c r="BM1065" i="4"/>
  <c r="BW1055" i="4"/>
  <c r="BP1065" i="4"/>
  <c r="BW1061" i="4"/>
  <c r="BQ1065" i="4"/>
  <c r="BW1063" i="4"/>
  <c r="AQ299" i="11"/>
  <c r="AR147" i="10"/>
  <c r="AS147" i="10"/>
  <c r="EW76" i="7"/>
  <c r="AT146" i="10"/>
  <c r="AW88" i="12"/>
  <c r="EY76" i="7"/>
  <c r="AV146" i="10"/>
  <c r="EV76" i="7"/>
  <c r="EU76" i="7"/>
  <c r="EZ76" i="7"/>
  <c r="AW146" i="10"/>
  <c r="EX76" i="7"/>
  <c r="AU146" i="10"/>
  <c r="EO76" i="7"/>
  <c r="ET76" i="7"/>
  <c r="ES76" i="7"/>
  <c r="ER76" i="7"/>
  <c r="EQ76" i="7"/>
  <c r="EP76" i="7"/>
  <c r="EX74" i="7"/>
  <c r="EW77" i="7"/>
  <c r="AT166" i="10"/>
  <c r="EW79" i="7"/>
  <c r="AR299" i="11"/>
  <c r="P144" i="10"/>
  <c r="O142" i="10"/>
  <c r="AW299" i="11"/>
  <c r="BH57" i="10"/>
  <c r="BG55" i="10"/>
  <c r="AG1630" i="4"/>
  <c r="AF1658" i="4"/>
  <c r="AF1657" i="4"/>
  <c r="J111" i="2"/>
  <c r="BO1491" i="4"/>
  <c r="BP1495" i="4"/>
  <c r="BO1499" i="4"/>
  <c r="BL1535" i="4"/>
  <c r="BP1478" i="4"/>
  <c r="BP1514" i="4"/>
  <c r="BP1509" i="4"/>
  <c r="BL1541" i="4"/>
  <c r="BG1463" i="4"/>
  <c r="BN1487" i="4"/>
  <c r="BO1514" i="4"/>
  <c r="BT1504" i="4"/>
  <c r="BL1551" i="4"/>
  <c r="BO1523" i="4"/>
  <c r="BN1473" i="4"/>
  <c r="BO1482" i="4"/>
  <c r="DW52" i="7"/>
  <c r="R298" i="11"/>
  <c r="ND81" i="8"/>
  <c r="ND86" i="8"/>
  <c r="ND82" i="8"/>
  <c r="UU73" i="8"/>
  <c r="UU83" i="8"/>
  <c r="WI75" i="8"/>
  <c r="WI85" i="8"/>
  <c r="UU74" i="8"/>
  <c r="UU84" i="8"/>
  <c r="HF63" i="8"/>
  <c r="HE65" i="8"/>
  <c r="HE64" i="8"/>
  <c r="DU35" i="8"/>
  <c r="DT36" i="8"/>
  <c r="DT37" i="8"/>
  <c r="JV2" i="7"/>
  <c r="JU38" i="7"/>
  <c r="FY23" i="7"/>
  <c r="KQ18" i="8"/>
  <c r="KP20" i="8"/>
  <c r="KP19" i="8"/>
  <c r="DX47" i="7"/>
  <c r="DW50" i="7"/>
  <c r="T165" i="10"/>
  <c r="T163" i="10"/>
  <c r="BW1065" i="4"/>
  <c r="BW1077" i="4"/>
  <c r="BW1079" i="4"/>
  <c r="BW1078" i="4"/>
  <c r="BW993" i="4"/>
  <c r="BW1073" i="4"/>
  <c r="BW1072" i="4"/>
  <c r="BW1069" i="4"/>
  <c r="BW1071" i="4"/>
  <c r="BW1081" i="4"/>
  <c r="BW1080" i="4"/>
  <c r="BW1056" i="4"/>
  <c r="BW1060" i="4"/>
  <c r="BW1058" i="4"/>
  <c r="BW1062" i="4"/>
  <c r="BW1070" i="4"/>
  <c r="P142" i="10"/>
  <c r="Q144" i="10"/>
  <c r="EY74" i="7"/>
  <c r="EX77" i="7"/>
  <c r="AU166" i="10"/>
  <c r="AP146" i="10"/>
  <c r="AP145" i="10"/>
  <c r="ES77" i="7"/>
  <c r="AP166" i="10"/>
  <c r="AW86" i="12"/>
  <c r="BK88" i="12"/>
  <c r="AM146" i="10"/>
  <c r="AM145" i="10"/>
  <c r="EP77" i="7"/>
  <c r="AM166" i="10"/>
  <c r="AQ146" i="10"/>
  <c r="AQ145" i="10"/>
  <c r="ET77" i="7"/>
  <c r="AQ166" i="10"/>
  <c r="AR146" i="10"/>
  <c r="AR145" i="10"/>
  <c r="EU77" i="7"/>
  <c r="AR166" i="10"/>
  <c r="EX79" i="7"/>
  <c r="AS299" i="11"/>
  <c r="AN146" i="10"/>
  <c r="AN145" i="10"/>
  <c r="EQ77" i="7"/>
  <c r="AN166" i="10"/>
  <c r="AL146" i="10"/>
  <c r="AL145" i="10"/>
  <c r="EO77" i="7"/>
  <c r="AL166" i="10"/>
  <c r="AS146" i="10"/>
  <c r="AS145" i="10"/>
  <c r="EV77" i="7"/>
  <c r="AS166" i="10"/>
  <c r="AT147" i="10"/>
  <c r="AU147" i="10"/>
  <c r="AO146" i="10"/>
  <c r="AO145" i="10"/>
  <c r="ER77" i="7"/>
  <c r="AO166" i="10"/>
  <c r="BI57" i="10"/>
  <c r="BH55" i="10"/>
  <c r="BK18" i="12"/>
  <c r="BU1504" i="4"/>
  <c r="BP1523" i="4"/>
  <c r="BP1499" i="4"/>
  <c r="BM1541" i="4"/>
  <c r="BW1318" i="4"/>
  <c r="BH1463" i="4"/>
  <c r="BP1491" i="4"/>
  <c r="BQ1509" i="4"/>
  <c r="BQ1519" i="4"/>
  <c r="BR1519" i="4"/>
  <c r="BO1487" i="4"/>
  <c r="BM1551" i="4"/>
  <c r="BQ1514" i="4"/>
  <c r="BO1473" i="4"/>
  <c r="K83" i="2"/>
  <c r="BP1482" i="4"/>
  <c r="DX52" i="7"/>
  <c r="T298" i="11"/>
  <c r="S298" i="11"/>
  <c r="NE81" i="8"/>
  <c r="NE86" i="8"/>
  <c r="NE82" i="8"/>
  <c r="UV73" i="8"/>
  <c r="UV83" i="8"/>
  <c r="UV74" i="8"/>
  <c r="UV84" i="8"/>
  <c r="WJ75" i="8"/>
  <c r="WJ85" i="8"/>
  <c r="HG63" i="8"/>
  <c r="HF64" i="8"/>
  <c r="HF65" i="8"/>
  <c r="DV35" i="8"/>
  <c r="DU37" i="8"/>
  <c r="DU36" i="8"/>
  <c r="JW2" i="7"/>
  <c r="JV38" i="7"/>
  <c r="FZ23" i="7"/>
  <c r="KR18" i="8"/>
  <c r="KQ20" i="8"/>
  <c r="KQ19" i="8"/>
  <c r="DY47" i="7"/>
  <c r="EE45" i="7"/>
  <c r="AA85" i="12"/>
  <c r="DX50" i="7"/>
  <c r="U165" i="10"/>
  <c r="U163" i="10"/>
  <c r="BW995" i="4"/>
  <c r="BW1087" i="4"/>
  <c r="BW1066" i="4"/>
  <c r="BW1082" i="4"/>
  <c r="BW1074" i="4"/>
  <c r="EY77" i="7"/>
  <c r="AV166" i="10"/>
  <c r="EZ74" i="7"/>
  <c r="EY79" i="7"/>
  <c r="AT299" i="11"/>
  <c r="Q142" i="10"/>
  <c r="R144" i="10"/>
  <c r="AU145" i="10"/>
  <c r="AT145" i="10"/>
  <c r="AW75" i="12"/>
  <c r="BK86" i="12"/>
  <c r="BL146" i="10"/>
  <c r="BK277" i="11"/>
  <c r="BI55" i="10"/>
  <c r="BJ57" i="10"/>
  <c r="AG1632" i="4"/>
  <c r="AG1656" i="4"/>
  <c r="M72" i="2"/>
  <c r="L72" i="2"/>
  <c r="BM1535" i="4"/>
  <c r="BR1514" i="4"/>
  <c r="BP1487" i="4"/>
  <c r="BQ1491" i="4"/>
  <c r="BQ1499" i="4"/>
  <c r="BQ1523" i="4"/>
  <c r="BQ1478" i="4"/>
  <c r="BS1519" i="4"/>
  <c r="BN1541" i="4"/>
  <c r="BN1551" i="4"/>
  <c r="BI1463" i="4"/>
  <c r="BQ1495" i="4"/>
  <c r="BV1322" i="4"/>
  <c r="BW1322" i="4"/>
  <c r="BW1320" i="4"/>
  <c r="BR1509" i="4"/>
  <c r="BP1473" i="4"/>
  <c r="AA81" i="12"/>
  <c r="AA75" i="12"/>
  <c r="NF81" i="8"/>
  <c r="NF86" i="8"/>
  <c r="NF82" i="8"/>
  <c r="UW74" i="8"/>
  <c r="UW84" i="8"/>
  <c r="WK75" i="8"/>
  <c r="WK85" i="8"/>
  <c r="UW73" i="8"/>
  <c r="UW83" i="8"/>
  <c r="HH63" i="8"/>
  <c r="HG64" i="8"/>
  <c r="HG65" i="8"/>
  <c r="DW35" i="8"/>
  <c r="DV37" i="8"/>
  <c r="DV36" i="8"/>
  <c r="JX2" i="7"/>
  <c r="JW38" i="7"/>
  <c r="GA23" i="7"/>
  <c r="KS18" i="8"/>
  <c r="KR20" i="8"/>
  <c r="KR19" i="8"/>
  <c r="BW1084" i="4"/>
  <c r="DZ47" i="7"/>
  <c r="DY50" i="7"/>
  <c r="V165" i="10"/>
  <c r="V163" i="10"/>
  <c r="BW1128" i="4"/>
  <c r="BW1085" i="4"/>
  <c r="R142" i="10"/>
  <c r="S144" i="10"/>
  <c r="EZ79" i="7"/>
  <c r="AU299" i="11"/>
  <c r="AV147" i="10"/>
  <c r="FA74" i="7"/>
  <c r="FA77" i="7"/>
  <c r="AX166" i="10"/>
  <c r="BL166" i="10"/>
  <c r="EZ77" i="7"/>
  <c r="AW166" i="10"/>
  <c r="AH1628" i="4"/>
  <c r="AH1630" i="4"/>
  <c r="BK57" i="10"/>
  <c r="BL57" i="10"/>
  <c r="BJ55" i="10"/>
  <c r="AG1664" i="4"/>
  <c r="AG1661" i="4"/>
  <c r="AG1659" i="4"/>
  <c r="AG1658" i="4"/>
  <c r="AG1657" i="4"/>
  <c r="BO1551" i="4"/>
  <c r="BQ1487" i="4"/>
  <c r="BT1519" i="4"/>
  <c r="BJ1463" i="4"/>
  <c r="K44" i="2"/>
  <c r="BS1509" i="4"/>
  <c r="BR1495" i="4"/>
  <c r="BW1321" i="4"/>
  <c r="M45" i="2"/>
  <c r="BN1535" i="4"/>
  <c r="BO1541" i="4"/>
  <c r="BR1523" i="4"/>
  <c r="BR1491" i="4"/>
  <c r="BR1499" i="4"/>
  <c r="BS1514" i="4"/>
  <c r="BQ1473" i="4"/>
  <c r="NG81" i="8"/>
  <c r="NG86" i="8"/>
  <c r="NG82" i="8"/>
  <c r="WL75" i="8"/>
  <c r="WL85" i="8"/>
  <c r="UX73" i="8"/>
  <c r="UX83" i="8"/>
  <c r="UX74" i="8"/>
  <c r="UX84" i="8"/>
  <c r="HI63" i="8"/>
  <c r="HH64" i="8"/>
  <c r="HH65" i="8"/>
  <c r="DX35" i="8"/>
  <c r="DW37" i="8"/>
  <c r="DW36" i="8"/>
  <c r="JY2" i="7"/>
  <c r="JX38" i="7"/>
  <c r="GB23" i="7"/>
  <c r="KT18" i="8"/>
  <c r="KS20" i="8"/>
  <c r="KS19" i="8"/>
  <c r="EA47" i="7"/>
  <c r="DZ50" i="7"/>
  <c r="W165" i="10"/>
  <c r="W163" i="10"/>
  <c r="DZ52" i="7"/>
  <c r="DY52" i="7"/>
  <c r="U298" i="11"/>
  <c r="BW1131" i="4"/>
  <c r="BW1135" i="4"/>
  <c r="BW1137" i="4"/>
  <c r="BW1133" i="4"/>
  <c r="AV299" i="11"/>
  <c r="BK299" i="11"/>
  <c r="B81" i="7"/>
  <c r="S142" i="10"/>
  <c r="T144" i="10"/>
  <c r="AW147" i="10"/>
  <c r="AV145" i="10"/>
  <c r="BK55" i="10"/>
  <c r="BL55" i="10"/>
  <c r="BK20" i="12"/>
  <c r="BR1478" i="4"/>
  <c r="BR1482" i="4"/>
  <c r="BU1519" i="4"/>
  <c r="BS1499" i="4"/>
  <c r="BS1495" i="4"/>
  <c r="BP1541" i="4"/>
  <c r="BP1551" i="4"/>
  <c r="BQ1482" i="4"/>
  <c r="BW1363" i="4"/>
  <c r="BS1491" i="4"/>
  <c r="BS1523" i="4"/>
  <c r="BW1503" i="4"/>
  <c r="BR1487" i="4"/>
  <c r="BO1535" i="4"/>
  <c r="BV1504" i="4"/>
  <c r="BW1504" i="4"/>
  <c r="BT1514" i="4"/>
  <c r="BK1463" i="4"/>
  <c r="BS1478" i="4"/>
  <c r="BR1473" i="4"/>
  <c r="EA52" i="7"/>
  <c r="V298" i="11"/>
  <c r="NH81" i="8"/>
  <c r="NH86" i="8"/>
  <c r="NH82" i="8"/>
  <c r="UY73" i="8"/>
  <c r="UY83" i="8"/>
  <c r="UY74" i="8"/>
  <c r="UY84" i="8"/>
  <c r="WM75" i="8"/>
  <c r="WM85" i="8"/>
  <c r="HJ63" i="8"/>
  <c r="HI65" i="8"/>
  <c r="HI64" i="8"/>
  <c r="DY35" i="8"/>
  <c r="DX37" i="8"/>
  <c r="DX36" i="8"/>
  <c r="JZ2" i="7"/>
  <c r="JY38" i="7"/>
  <c r="GC23" i="7"/>
  <c r="KU18" i="8"/>
  <c r="KT20" i="8"/>
  <c r="KT19" i="8"/>
  <c r="EB47" i="7"/>
  <c r="EA50" i="7"/>
  <c r="X165" i="10"/>
  <c r="X163" i="10"/>
  <c r="BW1138" i="4"/>
  <c r="BW1134" i="4"/>
  <c r="BW1136" i="4"/>
  <c r="BW1141" i="4"/>
  <c r="BW1132" i="4"/>
  <c r="U144" i="10"/>
  <c r="T142" i="10"/>
  <c r="AX147" i="10"/>
  <c r="AW145" i="10"/>
  <c r="BS1482" i="4"/>
  <c r="BT1499" i="4"/>
  <c r="BU1514" i="4"/>
  <c r="BT1491" i="4"/>
  <c r="BK131" i="11"/>
  <c r="BT1509" i="4"/>
  <c r="BV1367" i="4"/>
  <c r="BW1367" i="4"/>
  <c r="BW1365" i="4"/>
  <c r="BS1473" i="4"/>
  <c r="BS1487" i="4"/>
  <c r="BT1478" i="4"/>
  <c r="L60" i="2"/>
  <c r="BP1535" i="4"/>
  <c r="BQ1551" i="4"/>
  <c r="BL1463" i="4"/>
  <c r="BW1348" i="4"/>
  <c r="BQ1541" i="4"/>
  <c r="BT1523" i="4"/>
  <c r="BT1482" i="4"/>
  <c r="EB52" i="7"/>
  <c r="W298" i="11"/>
  <c r="NI81" i="8"/>
  <c r="NI86" i="8"/>
  <c r="NI82" i="8"/>
  <c r="UZ74" i="8"/>
  <c r="UZ84" i="8"/>
  <c r="WN75" i="8"/>
  <c r="WN85" i="8"/>
  <c r="UZ73" i="8"/>
  <c r="UZ83" i="8"/>
  <c r="HK63" i="8"/>
  <c r="HJ64" i="8"/>
  <c r="HJ65" i="8"/>
  <c r="DZ35" i="8"/>
  <c r="DY37" i="8"/>
  <c r="DY36" i="8"/>
  <c r="KA2" i="7"/>
  <c r="JZ38" i="7"/>
  <c r="GD23" i="7"/>
  <c r="KV18" i="8"/>
  <c r="KU19" i="8"/>
  <c r="KU20" i="8"/>
  <c r="EC47" i="7"/>
  <c r="EB50" i="7"/>
  <c r="Y165" i="10"/>
  <c r="Y163" i="10"/>
  <c r="BW1142" i="4"/>
  <c r="AY147" i="10"/>
  <c r="AX145" i="10"/>
  <c r="U142" i="10"/>
  <c r="V144" i="10"/>
  <c r="AH1632" i="4"/>
  <c r="M74" i="2"/>
  <c r="L74" i="2"/>
  <c r="BU1495" i="4"/>
  <c r="BW1226" i="4"/>
  <c r="BR1551" i="4"/>
  <c r="BW1333" i="4"/>
  <c r="BT1495" i="4"/>
  <c r="BV1352" i="4"/>
  <c r="BW1352" i="4"/>
  <c r="BW1350" i="4"/>
  <c r="BR1541" i="4"/>
  <c r="BU1491" i="4"/>
  <c r="BU1499" i="4"/>
  <c r="BU1509" i="4"/>
  <c r="BW1366" i="4"/>
  <c r="BM1463" i="4"/>
  <c r="BW1302" i="4"/>
  <c r="BW1287" i="4"/>
  <c r="BW1272" i="4"/>
  <c r="BU1482" i="4"/>
  <c r="BU1478" i="4"/>
  <c r="BV1230" i="4"/>
  <c r="BW1230" i="4"/>
  <c r="BW1228" i="4"/>
  <c r="EC52" i="7"/>
  <c r="X298" i="11"/>
  <c r="NJ81" i="8"/>
  <c r="NJ86" i="8"/>
  <c r="NJ82" i="8"/>
  <c r="VA74" i="8"/>
  <c r="VA84" i="8"/>
  <c r="VA73" i="8"/>
  <c r="VA83" i="8"/>
  <c r="WO75" i="8"/>
  <c r="WO85" i="8"/>
  <c r="HL63" i="8"/>
  <c r="HK64" i="8"/>
  <c r="HK65" i="8"/>
  <c r="EA35" i="8"/>
  <c r="DZ37" i="8"/>
  <c r="DZ36" i="8"/>
  <c r="KB2" i="7"/>
  <c r="KA38" i="7"/>
  <c r="GF23" i="7"/>
  <c r="GE23" i="7"/>
  <c r="KW18" i="8"/>
  <c r="KV20" i="8"/>
  <c r="KV19" i="8"/>
  <c r="ED47" i="7"/>
  <c r="EC50" i="7"/>
  <c r="Z165" i="10"/>
  <c r="Z163" i="10"/>
  <c r="W144" i="10"/>
  <c r="V142" i="10"/>
  <c r="AZ147" i="10"/>
  <c r="AY145" i="10"/>
  <c r="AH1664" i="4"/>
  <c r="AH1656" i="4"/>
  <c r="AH1659" i="4"/>
  <c r="AH1661" i="4"/>
  <c r="AI1628" i="4"/>
  <c r="L55" i="2"/>
  <c r="BL103" i="10"/>
  <c r="BV1519" i="4"/>
  <c r="BW1519" i="4"/>
  <c r="BN1463" i="4"/>
  <c r="BW1304" i="4"/>
  <c r="BV1337" i="4"/>
  <c r="BW1337" i="4"/>
  <c r="BW1335" i="4"/>
  <c r="BT1487" i="4"/>
  <c r="BW1378" i="4"/>
  <c r="BK134" i="11"/>
  <c r="BW1517" i="4"/>
  <c r="BU1523" i="4"/>
  <c r="BU1487" i="4"/>
  <c r="BK110" i="11"/>
  <c r="BW1518" i="4"/>
  <c r="BS1551" i="4"/>
  <c r="BW1351" i="4"/>
  <c r="BU1473" i="4"/>
  <c r="BV1291" i="4"/>
  <c r="BW1291" i="4"/>
  <c r="BW1289" i="4"/>
  <c r="BT1473" i="4"/>
  <c r="BV1276" i="4"/>
  <c r="BW1276" i="4"/>
  <c r="BW1274" i="4"/>
  <c r="BW1257" i="4"/>
  <c r="BW1211" i="4"/>
  <c r="BW1229" i="4"/>
  <c r="BW1477" i="4"/>
  <c r="BW1241" i="4"/>
  <c r="ED52" i="7"/>
  <c r="Z298" i="11"/>
  <c r="Y298" i="11"/>
  <c r="NK81" i="8"/>
  <c r="NK86" i="8"/>
  <c r="NK82" i="8"/>
  <c r="VB73" i="8"/>
  <c r="VB83" i="8"/>
  <c r="VB74" i="8"/>
  <c r="VB84" i="8"/>
  <c r="WP75" i="8"/>
  <c r="WP85" i="8"/>
  <c r="HM63" i="8"/>
  <c r="HL65" i="8"/>
  <c r="HL64" i="8"/>
  <c r="EB35" i="8"/>
  <c r="EA37" i="8"/>
  <c r="EA36" i="8"/>
  <c r="KC2" i="7"/>
  <c r="KB38" i="7"/>
  <c r="KX18" i="8"/>
  <c r="KW20" i="8"/>
  <c r="KW19" i="8"/>
  <c r="EE47" i="7"/>
  <c r="EK45" i="7"/>
  <c r="AG85" i="12"/>
  <c r="AG81" i="12"/>
  <c r="ED50" i="7"/>
  <c r="AA165" i="10"/>
  <c r="AA163" i="10"/>
  <c r="BA147" i="10"/>
  <c r="AZ145" i="10"/>
  <c r="X144" i="10"/>
  <c r="W142" i="10"/>
  <c r="AH1658" i="4"/>
  <c r="AH1657" i="4"/>
  <c r="AI1630" i="4"/>
  <c r="BK60" i="11"/>
  <c r="BK36" i="11"/>
  <c r="BL108" i="10"/>
  <c r="BL109" i="10"/>
  <c r="K111" i="2"/>
  <c r="AG75" i="12"/>
  <c r="BV1514" i="4"/>
  <c r="BW1514" i="4"/>
  <c r="BW1305" i="4"/>
  <c r="BV1499" i="4"/>
  <c r="BW1499" i="4"/>
  <c r="BW1336" i="4"/>
  <c r="BQ1535" i="4"/>
  <c r="BK133" i="11"/>
  <c r="BW1512" i="4"/>
  <c r="BO1463" i="4"/>
  <c r="BK109" i="11"/>
  <c r="BW1513" i="4"/>
  <c r="BL101" i="10"/>
  <c r="BV1382" i="4"/>
  <c r="BW1382" i="4"/>
  <c r="BW1380" i="4"/>
  <c r="BV1306" i="4"/>
  <c r="BW1306" i="4"/>
  <c r="BV1261" i="4"/>
  <c r="BW1261" i="4"/>
  <c r="BW1259" i="4"/>
  <c r="BW1275" i="4"/>
  <c r="BV1491" i="4"/>
  <c r="BW1491" i="4"/>
  <c r="BW1290" i="4"/>
  <c r="BW1243" i="4"/>
  <c r="BV1478" i="4"/>
  <c r="BW1478" i="4"/>
  <c r="BW1476" i="4"/>
  <c r="BV1215" i="4"/>
  <c r="BW1215" i="4"/>
  <c r="BW1213" i="4"/>
  <c r="NL81" i="8"/>
  <c r="NL86" i="8"/>
  <c r="NL82" i="8"/>
  <c r="VC74" i="8"/>
  <c r="VC84" i="8"/>
  <c r="WQ75" i="8"/>
  <c r="WQ85" i="8"/>
  <c r="VC73" i="8"/>
  <c r="VC83" i="8"/>
  <c r="HN63" i="8"/>
  <c r="HM65" i="8"/>
  <c r="HM64" i="8"/>
  <c r="EC35" i="8"/>
  <c r="EB37" i="8"/>
  <c r="EB36" i="8"/>
  <c r="KD2" i="7"/>
  <c r="KC38" i="7"/>
  <c r="KY18" i="8"/>
  <c r="KX19" i="8"/>
  <c r="KX20" i="8"/>
  <c r="EF47" i="7"/>
  <c r="EE50" i="7"/>
  <c r="AB165" i="10"/>
  <c r="AB163" i="10"/>
  <c r="Y144" i="10"/>
  <c r="X142" i="10"/>
  <c r="BB147" i="10"/>
  <c r="BA145" i="10"/>
  <c r="H180" i="2"/>
  <c r="BV1245" i="4"/>
  <c r="BW1245" i="4"/>
  <c r="BW1494" i="4"/>
  <c r="BK84" i="11"/>
  <c r="BV1509" i="4"/>
  <c r="BW1509" i="4"/>
  <c r="BW1507" i="4"/>
  <c r="BK108" i="11"/>
  <c r="BW1508" i="4"/>
  <c r="BP1463" i="4"/>
  <c r="BW1490" i="4"/>
  <c r="BK83" i="11"/>
  <c r="BW1381" i="4"/>
  <c r="BW1498" i="4"/>
  <c r="L84" i="2"/>
  <c r="BS1541" i="4"/>
  <c r="BV1495" i="4"/>
  <c r="BW1495" i="4"/>
  <c r="BW1260" i="4"/>
  <c r="BW1244" i="4"/>
  <c r="BW1214" i="4"/>
  <c r="NM81" i="8"/>
  <c r="NM86" i="8"/>
  <c r="NM82" i="8"/>
  <c r="VD73" i="8"/>
  <c r="VD83" i="8"/>
  <c r="WR75" i="8"/>
  <c r="WR85" i="8"/>
  <c r="VD74" i="8"/>
  <c r="VD84" i="8"/>
  <c r="HO63" i="8"/>
  <c r="HN64" i="8"/>
  <c r="HN65" i="8"/>
  <c r="ED35" i="8"/>
  <c r="EC37" i="8"/>
  <c r="EC36" i="8"/>
  <c r="KE2" i="7"/>
  <c r="KD38" i="7"/>
  <c r="KZ18" i="8"/>
  <c r="KY20" i="8"/>
  <c r="KY19" i="8"/>
  <c r="EG47" i="7"/>
  <c r="EF50" i="7"/>
  <c r="AC165" i="10"/>
  <c r="AC163" i="10"/>
  <c r="EF52" i="7"/>
  <c r="EE52" i="7"/>
  <c r="AA298" i="11"/>
  <c r="BC147" i="10"/>
  <c r="BB145" i="10"/>
  <c r="Z144" i="10"/>
  <c r="Y142" i="10"/>
  <c r="BK85" i="11"/>
  <c r="M60" i="2"/>
  <c r="BK35" i="11"/>
  <c r="M55" i="2"/>
  <c r="BL121" i="10"/>
  <c r="BL107" i="10"/>
  <c r="BK57" i="11"/>
  <c r="BV1523" i="4"/>
  <c r="BW1523" i="4"/>
  <c r="BW1472" i="4"/>
  <c r="BW1486" i="4"/>
  <c r="BW1522" i="4"/>
  <c r="BK132" i="11"/>
  <c r="BK130" i="11"/>
  <c r="BT1551" i="4"/>
  <c r="L48" i="2"/>
  <c r="BV1487" i="4"/>
  <c r="BW1487" i="4"/>
  <c r="BQ1463" i="4"/>
  <c r="BV1473" i="4"/>
  <c r="BW1473" i="4"/>
  <c r="BW1471" i="4"/>
  <c r="BV1482" i="4"/>
  <c r="BW1482" i="4"/>
  <c r="BW1481" i="4"/>
  <c r="EG52" i="7"/>
  <c r="AB298" i="11"/>
  <c r="NN81" i="8"/>
  <c r="NN86" i="8"/>
  <c r="NN82" i="8"/>
  <c r="WS75" i="8"/>
  <c r="WS85" i="8"/>
  <c r="VE74" i="8"/>
  <c r="VE84" i="8"/>
  <c r="VE73" i="8"/>
  <c r="VE83" i="8"/>
  <c r="HP63" i="8"/>
  <c r="HO64" i="8"/>
  <c r="HO65" i="8"/>
  <c r="EE35" i="8"/>
  <c r="ED37" i="8"/>
  <c r="ED36" i="8"/>
  <c r="KF2" i="7"/>
  <c r="KE38" i="7"/>
  <c r="LA18" i="8"/>
  <c r="KZ20" i="8"/>
  <c r="KZ19" i="8"/>
  <c r="EH47" i="7"/>
  <c r="EG50" i="7"/>
  <c r="AD165" i="10"/>
  <c r="AD163" i="10"/>
  <c r="AA144" i="10"/>
  <c r="Z142" i="10"/>
  <c r="BD147" i="10"/>
  <c r="BC145" i="10"/>
  <c r="AI1632" i="4"/>
  <c r="BK59" i="11"/>
  <c r="BR1535" i="4"/>
  <c r="BK82" i="11"/>
  <c r="BR1463" i="4"/>
  <c r="L58" i="2"/>
  <c r="BK106" i="11"/>
  <c r="BK107" i="11"/>
  <c r="L83" i="2"/>
  <c r="EH52" i="7"/>
  <c r="AC298" i="11"/>
  <c r="NO81" i="8"/>
  <c r="NO86" i="8"/>
  <c r="NO82" i="8"/>
  <c r="VF74" i="8"/>
  <c r="VF84" i="8"/>
  <c r="VF73" i="8"/>
  <c r="VF83" i="8"/>
  <c r="WT75" i="8"/>
  <c r="WT85" i="8"/>
  <c r="HQ63" i="8"/>
  <c r="HP64" i="8"/>
  <c r="HP65" i="8"/>
  <c r="EF35" i="8"/>
  <c r="EE37" i="8"/>
  <c r="EE36" i="8"/>
  <c r="KG2" i="7"/>
  <c r="KF38" i="7"/>
  <c r="LB18" i="8"/>
  <c r="LA19" i="8"/>
  <c r="LA20" i="8"/>
  <c r="EI47" i="7"/>
  <c r="EH50" i="7"/>
  <c r="AE165" i="10"/>
  <c r="AE163" i="10"/>
  <c r="BE147" i="10"/>
  <c r="BD145" i="10"/>
  <c r="AA142" i="10"/>
  <c r="AB144" i="10"/>
  <c r="AI1664" i="4"/>
  <c r="AI1659" i="4"/>
  <c r="AJ1628" i="4"/>
  <c r="AI1661" i="4"/>
  <c r="AI1656" i="4"/>
  <c r="BS1463" i="4"/>
  <c r="BK81" i="11"/>
  <c r="L86" i="2"/>
  <c r="BT1541" i="4"/>
  <c r="EI52" i="7"/>
  <c r="AD298" i="11"/>
  <c r="NP81" i="8"/>
  <c r="NP86" i="8"/>
  <c r="NP82" i="8"/>
  <c r="VG73" i="8"/>
  <c r="VG83" i="8"/>
  <c r="VG74" i="8"/>
  <c r="VG84" i="8"/>
  <c r="WU75" i="8"/>
  <c r="WU85" i="8"/>
  <c r="HR63" i="8"/>
  <c r="HQ65" i="8"/>
  <c r="HQ64" i="8"/>
  <c r="EG35" i="8"/>
  <c r="EF37" i="8"/>
  <c r="EF36" i="8"/>
  <c r="KH2" i="7"/>
  <c r="KG38" i="7"/>
  <c r="LC18" i="8"/>
  <c r="LB20" i="8"/>
  <c r="LB19" i="8"/>
  <c r="EJ47" i="7"/>
  <c r="EI50" i="7"/>
  <c r="AF165" i="10"/>
  <c r="AF163" i="10"/>
  <c r="AC144" i="10"/>
  <c r="AB142" i="10"/>
  <c r="BF147" i="10"/>
  <c r="BE145" i="10"/>
  <c r="AI1658" i="4"/>
  <c r="AI1657" i="4"/>
  <c r="AJ1630" i="4"/>
  <c r="L56" i="2"/>
  <c r="L57" i="2"/>
  <c r="BU1551" i="4"/>
  <c r="BW1454" i="4"/>
  <c r="BT1463" i="4"/>
  <c r="EJ52" i="7"/>
  <c r="AF298" i="11"/>
  <c r="AE298" i="11"/>
  <c r="NQ81" i="8"/>
  <c r="NQ86" i="8"/>
  <c r="NQ82" i="8"/>
  <c r="VH74" i="8"/>
  <c r="VH84" i="8"/>
  <c r="VH73" i="8"/>
  <c r="VH83" i="8"/>
  <c r="WV75" i="8"/>
  <c r="WV85" i="8"/>
  <c r="HS63" i="8"/>
  <c r="HR64" i="8"/>
  <c r="HR65" i="8"/>
  <c r="EH35" i="8"/>
  <c r="EG37" i="8"/>
  <c r="EG36" i="8"/>
  <c r="KI2" i="7"/>
  <c r="KH38" i="7"/>
  <c r="LD18" i="8"/>
  <c r="LC20" i="8"/>
  <c r="LC19" i="8"/>
  <c r="EK47" i="7"/>
  <c r="EQ45" i="7"/>
  <c r="AM85" i="12"/>
  <c r="AM81" i="12"/>
  <c r="EJ50" i="7"/>
  <c r="AG165" i="10"/>
  <c r="AG163" i="10"/>
  <c r="BG147" i="10"/>
  <c r="BF145" i="10"/>
  <c r="AC142" i="10"/>
  <c r="AD144" i="10"/>
  <c r="L44" i="2"/>
  <c r="AM75" i="12"/>
  <c r="BS1535" i="4"/>
  <c r="BV1458" i="4"/>
  <c r="BW1458" i="4"/>
  <c r="BW1456" i="4"/>
  <c r="BU1463" i="4"/>
  <c r="BW1181" i="4"/>
  <c r="NR81" i="8"/>
  <c r="NR86" i="8"/>
  <c r="NR82" i="8"/>
  <c r="VI73" i="8"/>
  <c r="VI83" i="8"/>
  <c r="VI74" i="8"/>
  <c r="VI84" i="8"/>
  <c r="WW75" i="8"/>
  <c r="WW85" i="8"/>
  <c r="HT63" i="8"/>
  <c r="HS64" i="8"/>
  <c r="HS65" i="8"/>
  <c r="EI35" i="8"/>
  <c r="EH37" i="8"/>
  <c r="EH36" i="8"/>
  <c r="KJ2" i="7"/>
  <c r="KI38" i="7"/>
  <c r="LE18" i="8"/>
  <c r="LD20" i="8"/>
  <c r="LD19" i="8"/>
  <c r="EL47" i="7"/>
  <c r="EK50" i="7"/>
  <c r="AH165" i="10"/>
  <c r="AH163" i="10"/>
  <c r="AE144" i="10"/>
  <c r="AD142" i="10"/>
  <c r="BH147" i="10"/>
  <c r="BG145" i="10"/>
  <c r="L99" i="2"/>
  <c r="BW1457" i="4"/>
  <c r="M84" i="2"/>
  <c r="BU1541" i="4"/>
  <c r="BW1424" i="4"/>
  <c r="BW1183" i="4"/>
  <c r="NS81" i="8"/>
  <c r="NS86" i="8"/>
  <c r="NS82" i="8"/>
  <c r="VJ74" i="8"/>
  <c r="VJ84" i="8"/>
  <c r="WX75" i="8"/>
  <c r="WX85" i="8"/>
  <c r="VJ73" i="8"/>
  <c r="VJ83" i="8"/>
  <c r="HU63" i="8"/>
  <c r="HT64" i="8"/>
  <c r="HT65" i="8"/>
  <c r="EJ35" i="8"/>
  <c r="EI37" i="8"/>
  <c r="EI36" i="8"/>
  <c r="KK2" i="7"/>
  <c r="KJ38" i="7"/>
  <c r="LF18" i="8"/>
  <c r="LE20" i="8"/>
  <c r="LE19" i="8"/>
  <c r="EL52" i="7"/>
  <c r="EK52" i="7"/>
  <c r="AG298" i="11"/>
  <c r="EM47" i="7"/>
  <c r="EL50" i="7"/>
  <c r="AI165" i="10"/>
  <c r="AI163" i="10"/>
  <c r="BI147" i="10"/>
  <c r="BH145" i="10"/>
  <c r="AF144" i="10"/>
  <c r="AE142" i="10"/>
  <c r="AJ1632" i="4"/>
  <c r="BV1185" i="4"/>
  <c r="BW1185" i="4"/>
  <c r="M83" i="2"/>
  <c r="BV1428" i="4"/>
  <c r="BW1428" i="4"/>
  <c r="BW1426" i="4"/>
  <c r="L53" i="2"/>
  <c r="L52" i="2"/>
  <c r="BV1551" i="4"/>
  <c r="BW1551" i="4"/>
  <c r="M48" i="2"/>
  <c r="BW1550" i="4"/>
  <c r="BL37" i="10"/>
  <c r="M44" i="2"/>
  <c r="BW1184" i="4"/>
  <c r="EM52" i="7"/>
  <c r="AH298" i="11"/>
  <c r="NT81" i="8"/>
  <c r="NT86" i="8"/>
  <c r="NT82" i="8"/>
  <c r="WY75" i="8"/>
  <c r="WY85" i="8"/>
  <c r="VK74" i="8"/>
  <c r="VK84" i="8"/>
  <c r="VK73" i="8"/>
  <c r="VK83" i="8"/>
  <c r="HV63" i="8"/>
  <c r="HU65" i="8"/>
  <c r="HU64" i="8"/>
  <c r="EK35" i="8"/>
  <c r="EJ37" i="8"/>
  <c r="EJ36" i="8"/>
  <c r="KL2" i="7"/>
  <c r="KK38" i="7"/>
  <c r="LG18" i="8"/>
  <c r="LF19" i="8"/>
  <c r="LF20" i="8"/>
  <c r="EN47" i="7"/>
  <c r="EM50" i="7"/>
  <c r="AJ165" i="10"/>
  <c r="AJ163" i="10"/>
  <c r="AF142" i="10"/>
  <c r="AG144" i="10"/>
  <c r="BJ147" i="10"/>
  <c r="BI145" i="10"/>
  <c r="AJ1664" i="4"/>
  <c r="AJ1659" i="4"/>
  <c r="AJ1661" i="4"/>
  <c r="AK1628" i="4"/>
  <c r="AJ1656" i="4"/>
  <c r="BL36" i="10"/>
  <c r="BK33" i="11"/>
  <c r="BK156" i="11"/>
  <c r="BT1535" i="4"/>
  <c r="BW1427" i="4"/>
  <c r="BV1463" i="4"/>
  <c r="BW1463" i="4"/>
  <c r="BW1462" i="4"/>
  <c r="EN52" i="7"/>
  <c r="AI298" i="11"/>
  <c r="NU81" i="8"/>
  <c r="NU86" i="8"/>
  <c r="NU82" i="8"/>
  <c r="VL74" i="8"/>
  <c r="VL84" i="8"/>
  <c r="VL73" i="8"/>
  <c r="VL83" i="8"/>
  <c r="WZ75" i="8"/>
  <c r="WZ85" i="8"/>
  <c r="HW63" i="8"/>
  <c r="HV64" i="8"/>
  <c r="HV65" i="8"/>
  <c r="EL35" i="8"/>
  <c r="EK37" i="8"/>
  <c r="EK36" i="8"/>
  <c r="KM2" i="7"/>
  <c r="KL38" i="7"/>
  <c r="LH18" i="8"/>
  <c r="LG20" i="8"/>
  <c r="LG19" i="8"/>
  <c r="EO47" i="7"/>
  <c r="EN50" i="7"/>
  <c r="AK165" i="10"/>
  <c r="AK163" i="10"/>
  <c r="BK147" i="10"/>
  <c r="BJ145" i="10"/>
  <c r="AH144" i="10"/>
  <c r="AG142" i="10"/>
  <c r="AK1630" i="4"/>
  <c r="AJ1658" i="4"/>
  <c r="AJ1657" i="4"/>
  <c r="BK240" i="11"/>
  <c r="BV1541" i="4"/>
  <c r="BW1541" i="4"/>
  <c r="BW1540" i="4"/>
  <c r="BW1539" i="4"/>
  <c r="BW1538" i="4"/>
  <c r="EO52" i="7"/>
  <c r="AJ298" i="11"/>
  <c r="NV81" i="8"/>
  <c r="NV86" i="8"/>
  <c r="NV82" i="8"/>
  <c r="XA75" i="8"/>
  <c r="XA85" i="8"/>
  <c r="VM73" i="8"/>
  <c r="VM83" i="8"/>
  <c r="VM74" i="8"/>
  <c r="VM84" i="8"/>
  <c r="HX63" i="8"/>
  <c r="HW64" i="8"/>
  <c r="HW65" i="8"/>
  <c r="EM35" i="8"/>
  <c r="EL37" i="8"/>
  <c r="EL36" i="8"/>
  <c r="KN2" i="7"/>
  <c r="KM38" i="7"/>
  <c r="LI18" i="8"/>
  <c r="LH20" i="8"/>
  <c r="LH19" i="8"/>
  <c r="EP47" i="7"/>
  <c r="EO50" i="7"/>
  <c r="AL165" i="10"/>
  <c r="AL163" i="10"/>
  <c r="AI144" i="10"/>
  <c r="AH142" i="10"/>
  <c r="BK145" i="10"/>
  <c r="BL145" i="10"/>
  <c r="BL147" i="10"/>
  <c r="BL39" i="10"/>
  <c r="M86" i="2"/>
  <c r="BK206" i="11"/>
  <c r="M58" i="2"/>
  <c r="BK182" i="11"/>
  <c r="M57" i="2"/>
  <c r="BK158" i="11"/>
  <c r="M56" i="2"/>
  <c r="BK242" i="11"/>
  <c r="BK241" i="11"/>
  <c r="EP52" i="7"/>
  <c r="AL298" i="11"/>
  <c r="AK298" i="11"/>
  <c r="NW81" i="8"/>
  <c r="NW86" i="8"/>
  <c r="NW82" i="8"/>
  <c r="VN73" i="8"/>
  <c r="VN83" i="8"/>
  <c r="VN74" i="8"/>
  <c r="VN84" i="8"/>
  <c r="XB75" i="8"/>
  <c r="XB85" i="8"/>
  <c r="HY63" i="8"/>
  <c r="C72" i="10"/>
  <c r="HX64" i="8"/>
  <c r="HX65" i="8"/>
  <c r="EN35" i="8"/>
  <c r="EM37" i="8"/>
  <c r="EM36" i="8"/>
  <c r="KO2" i="7"/>
  <c r="KN38" i="7"/>
  <c r="LJ18" i="8"/>
  <c r="LI20" i="8"/>
  <c r="LI19" i="8"/>
  <c r="EQ47" i="7"/>
  <c r="EW45" i="7"/>
  <c r="AS85" i="12"/>
  <c r="AS81" i="12"/>
  <c r="EP50" i="7"/>
  <c r="AM165" i="10"/>
  <c r="AM163" i="10"/>
  <c r="AJ144" i="10"/>
  <c r="AI142" i="10"/>
  <c r="AK1632" i="4"/>
  <c r="AK1659" i="4"/>
  <c r="BL46" i="10"/>
  <c r="M99" i="2"/>
  <c r="AS75" i="12"/>
  <c r="BU1535" i="4"/>
  <c r="BW1409" i="4"/>
  <c r="C70" i="10"/>
  <c r="NX81" i="8"/>
  <c r="NX86" i="8"/>
  <c r="NX82" i="8"/>
  <c r="VO74" i="8"/>
  <c r="VO84" i="8"/>
  <c r="XC75" i="8"/>
  <c r="XC85" i="8"/>
  <c r="VO73" i="8"/>
  <c r="VO83" i="8"/>
  <c r="HZ63" i="8"/>
  <c r="D72" i="10"/>
  <c r="HY65" i="8"/>
  <c r="HY64" i="8"/>
  <c r="EO35" i="8"/>
  <c r="EN37" i="8"/>
  <c r="EN36" i="8"/>
  <c r="KP2" i="7"/>
  <c r="KO38" i="7"/>
  <c r="LK18" i="8"/>
  <c r="LJ20" i="8"/>
  <c r="LJ19" i="8"/>
  <c r="ER47" i="7"/>
  <c r="EQ50" i="7"/>
  <c r="AN165" i="10"/>
  <c r="AN163" i="10"/>
  <c r="AJ142" i="10"/>
  <c r="AK144" i="10"/>
  <c r="AL1628" i="4"/>
  <c r="AK1656" i="4"/>
  <c r="AK1657" i="4"/>
  <c r="AK1661" i="4"/>
  <c r="AK1664" i="4"/>
  <c r="AL1630" i="4"/>
  <c r="AK1658" i="4"/>
  <c r="BV1413" i="4"/>
  <c r="BW1413" i="4"/>
  <c r="BW1411" i="4"/>
  <c r="D70" i="10"/>
  <c r="NY81" i="8"/>
  <c r="NY86" i="8"/>
  <c r="NY82" i="8"/>
  <c r="XD75" i="8"/>
  <c r="XD85" i="8"/>
  <c r="VP74" i="8"/>
  <c r="VP84" i="8"/>
  <c r="VP73" i="8"/>
  <c r="VP83" i="8"/>
  <c r="IA63" i="8"/>
  <c r="E72" i="10"/>
  <c r="EP35" i="8"/>
  <c r="EO36" i="8"/>
  <c r="EO37" i="8"/>
  <c r="KQ2" i="7"/>
  <c r="KQ38" i="7"/>
  <c r="KP38" i="7"/>
  <c r="LL18" i="8"/>
  <c r="LK19" i="8"/>
  <c r="LK20" i="8"/>
  <c r="ER52" i="7"/>
  <c r="EQ52" i="7"/>
  <c r="AM298" i="11"/>
  <c r="ES47" i="7"/>
  <c r="ER50" i="7"/>
  <c r="AO165" i="10"/>
  <c r="AO163" i="10"/>
  <c r="AL144" i="10"/>
  <c r="AK142" i="10"/>
  <c r="BW1412" i="4"/>
  <c r="E70" i="10"/>
  <c r="ES52" i="7"/>
  <c r="AN298" i="11"/>
  <c r="NZ81" i="8"/>
  <c r="NZ86" i="8"/>
  <c r="NZ82" i="8"/>
  <c r="VQ73" i="8"/>
  <c r="VQ83" i="8"/>
  <c r="XE75" i="8"/>
  <c r="XE85" i="8"/>
  <c r="VQ74" i="8"/>
  <c r="VQ84" i="8"/>
  <c r="IB63" i="8"/>
  <c r="F72" i="10"/>
  <c r="EQ35" i="8"/>
  <c r="EP37" i="8"/>
  <c r="EP36" i="8"/>
  <c r="LM18" i="8"/>
  <c r="LL20" i="8"/>
  <c r="LL19" i="8"/>
  <c r="ET47" i="7"/>
  <c r="ES50" i="7"/>
  <c r="AP165" i="10"/>
  <c r="AP163" i="10"/>
  <c r="AM144" i="10"/>
  <c r="AL142" i="10"/>
  <c r="AL1632" i="4"/>
  <c r="M52" i="2"/>
  <c r="BW1532" i="4"/>
  <c r="BV1535" i="4"/>
  <c r="BW1535" i="4"/>
  <c r="BW1533" i="4"/>
  <c r="M53" i="2"/>
  <c r="BW1534" i="4"/>
  <c r="F70" i="10"/>
  <c r="ET52" i="7"/>
  <c r="AO298" i="11"/>
  <c r="OA81" i="8"/>
  <c r="OA86" i="8"/>
  <c r="OA82" i="8"/>
  <c r="XF75" i="8"/>
  <c r="XF85" i="8"/>
  <c r="VR74" i="8"/>
  <c r="VR84" i="8"/>
  <c r="VR73" i="8"/>
  <c r="VR83" i="8"/>
  <c r="IC63" i="8"/>
  <c r="G72" i="10"/>
  <c r="ER35" i="8"/>
  <c r="EQ37" i="8"/>
  <c r="EQ36" i="8"/>
  <c r="LN18" i="8"/>
  <c r="LM20" i="8"/>
  <c r="LM19" i="8"/>
  <c r="EU47" i="7"/>
  <c r="ET50" i="7"/>
  <c r="AQ165" i="10"/>
  <c r="AQ163" i="10"/>
  <c r="AM142" i="10"/>
  <c r="AN144" i="10"/>
  <c r="AL1656" i="4"/>
  <c r="AM1628" i="4"/>
  <c r="AL1664" i="4"/>
  <c r="AL1661" i="4"/>
  <c r="AL1659" i="4"/>
  <c r="BK205" i="11"/>
  <c r="BK157" i="11"/>
  <c r="BK181" i="11"/>
  <c r="G70" i="10"/>
  <c r="EU52" i="7"/>
  <c r="AP298" i="11"/>
  <c r="OB81" i="8"/>
  <c r="OB86" i="8"/>
  <c r="OB82" i="8"/>
  <c r="VS74" i="8"/>
  <c r="VS84" i="8"/>
  <c r="VS73" i="8"/>
  <c r="VS83" i="8"/>
  <c r="XG75" i="8"/>
  <c r="XG85" i="8"/>
  <c r="ID63" i="8"/>
  <c r="H72" i="10"/>
  <c r="ES35" i="8"/>
  <c r="ER37" i="8"/>
  <c r="ER36" i="8"/>
  <c r="LO18" i="8"/>
  <c r="LN20" i="8"/>
  <c r="LN19" i="8"/>
  <c r="EV47" i="7"/>
  <c r="EU50" i="7"/>
  <c r="AR165" i="10"/>
  <c r="AR163" i="10"/>
  <c r="AO144" i="10"/>
  <c r="AN142" i="10"/>
  <c r="AL1657" i="4"/>
  <c r="AL1658" i="4"/>
  <c r="AM1630" i="4"/>
  <c r="H70" i="10"/>
  <c r="EV52" i="7"/>
  <c r="AR298" i="11"/>
  <c r="AQ298" i="11"/>
  <c r="OC81" i="8"/>
  <c r="OC86" i="8"/>
  <c r="OC82" i="8"/>
  <c r="VT73" i="8"/>
  <c r="VT83" i="8"/>
  <c r="XH75" i="8"/>
  <c r="XH85" i="8"/>
  <c r="VT74" i="8"/>
  <c r="VT84" i="8"/>
  <c r="IE63" i="8"/>
  <c r="I72" i="10"/>
  <c r="ET35" i="8"/>
  <c r="ES37" i="8"/>
  <c r="ES36" i="8"/>
  <c r="LP18" i="8"/>
  <c r="LO20" i="8"/>
  <c r="LO19" i="8"/>
  <c r="EW47" i="7"/>
  <c r="FC45" i="7"/>
  <c r="AY85" i="12"/>
  <c r="AY81" i="12"/>
  <c r="EV50" i="7"/>
  <c r="AS165" i="10"/>
  <c r="AS163" i="10"/>
  <c r="AO142" i="10"/>
  <c r="AP144" i="10"/>
  <c r="AY75" i="12"/>
  <c r="I70" i="10"/>
  <c r="OD81" i="8"/>
  <c r="OD86" i="8"/>
  <c r="OD82" i="8"/>
  <c r="XI75" i="8"/>
  <c r="XI85" i="8"/>
  <c r="VU74" i="8"/>
  <c r="VU84" i="8"/>
  <c r="VU73" i="8"/>
  <c r="VU83" i="8"/>
  <c r="IF63" i="8"/>
  <c r="J72" i="10"/>
  <c r="EU35" i="8"/>
  <c r="ET37" i="8"/>
  <c r="ET36" i="8"/>
  <c r="LQ18" i="8"/>
  <c r="LP20" i="8"/>
  <c r="LP19" i="8"/>
  <c r="EX47" i="7"/>
  <c r="EW50" i="7"/>
  <c r="AT165" i="10"/>
  <c r="AT163" i="10"/>
  <c r="AP142" i="10"/>
  <c r="AQ144" i="10"/>
  <c r="AM1632" i="4"/>
  <c r="J70" i="10"/>
  <c r="OE81" i="8"/>
  <c r="OE86" i="8"/>
  <c r="OE82" i="8"/>
  <c r="VV73" i="8"/>
  <c r="VV83" i="8"/>
  <c r="VV74" i="8"/>
  <c r="VV84" i="8"/>
  <c r="XJ75" i="8"/>
  <c r="XJ85" i="8"/>
  <c r="IG63" i="8"/>
  <c r="K72" i="10"/>
  <c r="EV35" i="8"/>
  <c r="EU37" i="8"/>
  <c r="EU36" i="8"/>
  <c r="LR18" i="8"/>
  <c r="LQ19" i="8"/>
  <c r="LQ20" i="8"/>
  <c r="EX52" i="7"/>
  <c r="EW52" i="7"/>
  <c r="AS298" i="11"/>
  <c r="EY47" i="7"/>
  <c r="EX50" i="7"/>
  <c r="AU165" i="10"/>
  <c r="AU163" i="10"/>
  <c r="AQ142" i="10"/>
  <c r="AR144" i="10"/>
  <c r="AM1659" i="4"/>
  <c r="AM1661" i="4"/>
  <c r="AN1628" i="4"/>
  <c r="AM1664" i="4"/>
  <c r="AM1656" i="4"/>
  <c r="D97" i="2"/>
  <c r="L111" i="2"/>
  <c r="K70" i="10"/>
  <c r="EY52" i="7"/>
  <c r="AT298" i="11"/>
  <c r="OF81" i="8"/>
  <c r="OF86" i="8"/>
  <c r="OF82" i="8"/>
  <c r="VW74" i="8"/>
  <c r="VW84" i="8"/>
  <c r="XK75" i="8"/>
  <c r="XK85" i="8"/>
  <c r="VW73" i="8"/>
  <c r="VW83" i="8"/>
  <c r="IH63" i="8"/>
  <c r="L72" i="10"/>
  <c r="EW35" i="8"/>
  <c r="EV37" i="8"/>
  <c r="EV36" i="8"/>
  <c r="LS18" i="8"/>
  <c r="LR20" i="8"/>
  <c r="LR19" i="8"/>
  <c r="EZ47" i="7"/>
  <c r="EY50" i="7"/>
  <c r="AV165" i="10"/>
  <c r="AV163" i="10"/>
  <c r="AR142" i="10"/>
  <c r="AS144" i="10"/>
  <c r="AN1630" i="4"/>
  <c r="AM1657" i="4"/>
  <c r="AM1658" i="4"/>
  <c r="L70" i="10"/>
  <c r="EZ52" i="7"/>
  <c r="AU298" i="11"/>
  <c r="OG81" i="8"/>
  <c r="OG86" i="8"/>
  <c r="OG82" i="8"/>
  <c r="XL75" i="8"/>
  <c r="XL85" i="8"/>
  <c r="VX73" i="8"/>
  <c r="VX83" i="8"/>
  <c r="VX74" i="8"/>
  <c r="VX84" i="8"/>
  <c r="II63" i="8"/>
  <c r="M72" i="10"/>
  <c r="EX35" i="8"/>
  <c r="EW37" i="8"/>
  <c r="EW36" i="8"/>
  <c r="LT18" i="8"/>
  <c r="LS19" i="8"/>
  <c r="LS20" i="8"/>
  <c r="FA47" i="7"/>
  <c r="EZ50" i="7"/>
  <c r="AW165" i="10"/>
  <c r="AW163" i="10"/>
  <c r="AT144" i="10"/>
  <c r="AS142" i="10"/>
  <c r="M70" i="10"/>
  <c r="FA52" i="7"/>
  <c r="AV298" i="11"/>
  <c r="OH81" i="8"/>
  <c r="OH86" i="8"/>
  <c r="OH82" i="8"/>
  <c r="VY73" i="8"/>
  <c r="VY83" i="8"/>
  <c r="VY74" i="8"/>
  <c r="VY84" i="8"/>
  <c r="XM75" i="8"/>
  <c r="XM85" i="8"/>
  <c r="IJ63" i="8"/>
  <c r="N72" i="10"/>
  <c r="EY35" i="8"/>
  <c r="EX37" i="8"/>
  <c r="EX36" i="8"/>
  <c r="LU18" i="8"/>
  <c r="LT20" i="8"/>
  <c r="LT19" i="8"/>
  <c r="FB47" i="7"/>
  <c r="FA50" i="7"/>
  <c r="AX165" i="10"/>
  <c r="AX163" i="10"/>
  <c r="AU144" i="10"/>
  <c r="AT142" i="10"/>
  <c r="BK243" i="11"/>
  <c r="N70" i="10"/>
  <c r="FB52" i="7"/>
  <c r="AX298" i="11"/>
  <c r="AW298" i="11"/>
  <c r="OI81" i="8"/>
  <c r="OI86" i="8"/>
  <c r="OI82" i="8"/>
  <c r="VZ74" i="8"/>
  <c r="VZ84" i="8"/>
  <c r="XN75" i="8"/>
  <c r="XN85" i="8"/>
  <c r="VZ73" i="8"/>
  <c r="VZ83" i="8"/>
  <c r="IK63" i="8"/>
  <c r="O72" i="10"/>
  <c r="EZ35" i="8"/>
  <c r="EY37" i="8"/>
  <c r="EY36" i="8"/>
  <c r="LV18" i="8"/>
  <c r="LU20" i="8"/>
  <c r="LU19" i="8"/>
  <c r="FC47" i="7"/>
  <c r="FI45" i="7"/>
  <c r="BE85" i="12"/>
  <c r="FB50" i="7"/>
  <c r="AY165" i="10"/>
  <c r="AY163" i="10"/>
  <c r="AU142" i="10"/>
  <c r="AV144" i="10"/>
  <c r="AN1632" i="4"/>
  <c r="D109" i="2"/>
  <c r="BK244" i="11"/>
  <c r="O70" i="10"/>
  <c r="BE81" i="12"/>
  <c r="BE75" i="12"/>
  <c r="BK85" i="12"/>
  <c r="OJ81" i="8"/>
  <c r="OJ86" i="8"/>
  <c r="OJ82" i="8"/>
  <c r="XO75" i="8"/>
  <c r="XO85" i="8"/>
  <c r="WA73" i="8"/>
  <c r="WA83" i="8"/>
  <c r="WA74" i="8"/>
  <c r="WA84" i="8"/>
  <c r="IL63" i="8"/>
  <c r="P72" i="10"/>
  <c r="FA35" i="8"/>
  <c r="EZ37" i="8"/>
  <c r="EZ36" i="8"/>
  <c r="LW18" i="8"/>
  <c r="LV20" i="8"/>
  <c r="LV19" i="8"/>
  <c r="FD47" i="7"/>
  <c r="FC50" i="7"/>
  <c r="AZ165" i="10"/>
  <c r="AZ163" i="10"/>
  <c r="AV142" i="10"/>
  <c r="AW144" i="10"/>
  <c r="AN1661" i="4"/>
  <c r="AO1628" i="4"/>
  <c r="AN1656" i="4"/>
  <c r="AN1659" i="4"/>
  <c r="AN1664" i="4"/>
  <c r="M111" i="2"/>
  <c r="BK245" i="11"/>
  <c r="BK226" i="11"/>
  <c r="P70" i="10"/>
  <c r="BK81" i="12"/>
  <c r="OK81" i="8"/>
  <c r="OK86" i="8"/>
  <c r="OK82" i="8"/>
  <c r="WB73" i="8"/>
  <c r="WB83" i="8"/>
  <c r="WB74" i="8"/>
  <c r="WB84" i="8"/>
  <c r="XP75" i="8"/>
  <c r="XP85" i="8"/>
  <c r="IM63" i="8"/>
  <c r="Q72" i="10"/>
  <c r="FB35" i="8"/>
  <c r="FA37" i="8"/>
  <c r="FA36" i="8"/>
  <c r="LX18" i="8"/>
  <c r="LW20" i="8"/>
  <c r="LW19" i="8"/>
  <c r="FD52" i="7"/>
  <c r="FC52" i="7"/>
  <c r="AY298" i="11"/>
  <c r="FE47" i="7"/>
  <c r="FD50" i="7"/>
  <c r="BA165" i="10"/>
  <c r="BA163" i="10"/>
  <c r="AX144" i="10"/>
  <c r="AW142" i="10"/>
  <c r="AN1657" i="4"/>
  <c r="AN1658" i="4"/>
  <c r="AO1630" i="4"/>
  <c r="BL52" i="10"/>
  <c r="Q70" i="10"/>
  <c r="BK75" i="12"/>
  <c r="FE52" i="7"/>
  <c r="AZ298" i="11"/>
  <c r="OL81" i="8"/>
  <c r="OL86" i="8"/>
  <c r="OL82" i="8"/>
  <c r="XQ75" i="8"/>
  <c r="XQ85" i="8"/>
  <c r="WC74" i="8"/>
  <c r="WC84" i="8"/>
  <c r="WC73" i="8"/>
  <c r="WC83" i="8"/>
  <c r="IN63" i="8"/>
  <c r="R72" i="10"/>
  <c r="FC35" i="8"/>
  <c r="FB37" i="8"/>
  <c r="FB36" i="8"/>
  <c r="LY18" i="8"/>
  <c r="LX20" i="8"/>
  <c r="LX19" i="8"/>
  <c r="FF47" i="7"/>
  <c r="FE50" i="7"/>
  <c r="BB165" i="10"/>
  <c r="BB163" i="10"/>
  <c r="AX142" i="10"/>
  <c r="AY144" i="10"/>
  <c r="R70" i="10"/>
  <c r="FF52" i="7"/>
  <c r="BA298" i="11"/>
  <c r="OM81" i="8"/>
  <c r="OM86" i="8"/>
  <c r="OM82" i="8"/>
  <c r="WD74" i="8"/>
  <c r="WD84" i="8"/>
  <c r="WD73" i="8"/>
  <c r="WD83" i="8"/>
  <c r="XR75" i="8"/>
  <c r="XR85" i="8"/>
  <c r="IO63" i="8"/>
  <c r="S72" i="10"/>
  <c r="FD35" i="8"/>
  <c r="FC37" i="8"/>
  <c r="FC36" i="8"/>
  <c r="LZ18" i="8"/>
  <c r="LY20" i="8"/>
  <c r="LY19" i="8"/>
  <c r="FG47" i="7"/>
  <c r="FF50" i="7"/>
  <c r="BC165" i="10"/>
  <c r="BC163" i="10"/>
  <c r="AY142" i="10"/>
  <c r="AZ144" i="10"/>
  <c r="S70" i="10"/>
  <c r="FG52" i="7"/>
  <c r="BB298" i="11"/>
  <c r="ON81" i="8"/>
  <c r="ON86" i="8"/>
  <c r="ON82" i="8"/>
  <c r="WE74" i="8"/>
  <c r="WE84" i="8"/>
  <c r="WE73" i="8"/>
  <c r="WE83" i="8"/>
  <c r="XS75" i="8"/>
  <c r="XS85" i="8"/>
  <c r="IP63" i="8"/>
  <c r="T72" i="10"/>
  <c r="FE35" i="8"/>
  <c r="FD37" i="8"/>
  <c r="FD36" i="8"/>
  <c r="MA18" i="8"/>
  <c r="LZ20" i="8"/>
  <c r="LZ19" i="8"/>
  <c r="FH47" i="7"/>
  <c r="FG50" i="7"/>
  <c r="BD165" i="10"/>
  <c r="BD163" i="10"/>
  <c r="AZ142" i="10"/>
  <c r="BA144" i="10"/>
  <c r="AO1632" i="4"/>
  <c r="T70" i="10"/>
  <c r="FH52" i="7"/>
  <c r="BD298" i="11"/>
  <c r="BC298" i="11"/>
  <c r="OO81" i="8"/>
  <c r="OO86" i="8"/>
  <c r="OO82" i="8"/>
  <c r="WF73" i="8"/>
  <c r="WF83" i="8"/>
  <c r="WF74" i="8"/>
  <c r="WF84" i="8"/>
  <c r="XT75" i="8"/>
  <c r="XT85" i="8"/>
  <c r="IQ63" i="8"/>
  <c r="U72" i="10"/>
  <c r="FF35" i="8"/>
  <c r="FE37" i="8"/>
  <c r="FE36" i="8"/>
  <c r="MB18" i="8"/>
  <c r="MA19" i="8"/>
  <c r="MA20" i="8"/>
  <c r="FI47" i="7"/>
  <c r="FO45" i="7"/>
  <c r="FH50" i="7"/>
  <c r="BE165" i="10"/>
  <c r="BE163" i="10"/>
  <c r="BA142" i="10"/>
  <c r="BB144" i="10"/>
  <c r="AO1659" i="4"/>
  <c r="AO1661" i="4"/>
  <c r="AO1656" i="4"/>
  <c r="AP1628" i="4"/>
  <c r="AO1664" i="4"/>
  <c r="U70" i="10"/>
  <c r="OP81" i="8"/>
  <c r="OP86" i="8"/>
  <c r="OP82" i="8"/>
  <c r="WG74" i="8"/>
  <c r="WG84" i="8"/>
  <c r="XU75" i="8"/>
  <c r="XU85" i="8"/>
  <c r="WG73" i="8"/>
  <c r="WG83" i="8"/>
  <c r="IR63" i="8"/>
  <c r="V72" i="10"/>
  <c r="FG35" i="8"/>
  <c r="FF37" i="8"/>
  <c r="FF36" i="8"/>
  <c r="MC18" i="8"/>
  <c r="MB20" i="8"/>
  <c r="MB19" i="8"/>
  <c r="FJ47" i="7"/>
  <c r="FI50" i="7"/>
  <c r="BF165" i="10"/>
  <c r="BF163" i="10"/>
  <c r="BC144" i="10"/>
  <c r="BB142" i="10"/>
  <c r="AP1630" i="4"/>
  <c r="AO1657" i="4"/>
  <c r="AO1658" i="4"/>
  <c r="V70" i="10"/>
  <c r="OQ81" i="8"/>
  <c r="OQ86" i="8"/>
  <c r="OQ82" i="8"/>
  <c r="WH73" i="8"/>
  <c r="WH83" i="8"/>
  <c r="XV75" i="8"/>
  <c r="XV85" i="8"/>
  <c r="WH74" i="8"/>
  <c r="WH84" i="8"/>
  <c r="IS63" i="8"/>
  <c r="W72" i="10"/>
  <c r="FH35" i="8"/>
  <c r="FG37" i="8"/>
  <c r="FG36" i="8"/>
  <c r="MD18" i="8"/>
  <c r="MC20" i="8"/>
  <c r="MC19" i="8"/>
  <c r="FJ52" i="7"/>
  <c r="FI52" i="7"/>
  <c r="BE298" i="11"/>
  <c r="FK47" i="7"/>
  <c r="FJ50" i="7"/>
  <c r="BG165" i="10"/>
  <c r="BG163" i="10"/>
  <c r="BD144" i="10"/>
  <c r="BC142" i="10"/>
  <c r="AP1632" i="4"/>
  <c r="W70" i="10"/>
  <c r="FK52" i="7"/>
  <c r="BF298" i="11"/>
  <c r="OR81" i="8"/>
  <c r="OR86" i="8"/>
  <c r="OR82" i="8"/>
  <c r="WI74" i="8"/>
  <c r="WI84" i="8"/>
  <c r="XW75" i="8"/>
  <c r="XW85" i="8"/>
  <c r="WI73" i="8"/>
  <c r="WI83" i="8"/>
  <c r="IT63" i="8"/>
  <c r="X72" i="10"/>
  <c r="FI35" i="8"/>
  <c r="FH37" i="8"/>
  <c r="FH36" i="8"/>
  <c r="ME18" i="8"/>
  <c r="MD20" i="8"/>
  <c r="MD19" i="8"/>
  <c r="FL47" i="7"/>
  <c r="FK50" i="7"/>
  <c r="BH165" i="10"/>
  <c r="BH163" i="10"/>
  <c r="BE144" i="10"/>
  <c r="BD142" i="10"/>
  <c r="AQ1628" i="4"/>
  <c r="AP1661" i="4"/>
  <c r="AP1656" i="4"/>
  <c r="AP1659" i="4"/>
  <c r="AP1664" i="4"/>
  <c r="X70" i="10"/>
  <c r="FL52" i="7"/>
  <c r="BG298" i="11"/>
  <c r="OS81" i="8"/>
  <c r="OS86" i="8"/>
  <c r="OS82" i="8"/>
  <c r="WJ73" i="8"/>
  <c r="WJ83" i="8"/>
  <c r="WJ74" i="8"/>
  <c r="WJ84" i="8"/>
  <c r="XX75" i="8"/>
  <c r="XX85" i="8"/>
  <c r="IU63" i="8"/>
  <c r="Y72" i="10"/>
  <c r="FJ35" i="8"/>
  <c r="FI37" i="8"/>
  <c r="FI36" i="8"/>
  <c r="MF18" i="8"/>
  <c r="ME20" i="8"/>
  <c r="ME19" i="8"/>
  <c r="FM47" i="7"/>
  <c r="FL50" i="7"/>
  <c r="BI165" i="10"/>
  <c r="BI163" i="10"/>
  <c r="BF144" i="10"/>
  <c r="BE142" i="10"/>
  <c r="AQ1630" i="4"/>
  <c r="AP1657" i="4"/>
  <c r="AP1658" i="4"/>
  <c r="Y70" i="10"/>
  <c r="FM52" i="7"/>
  <c r="BH298" i="11"/>
  <c r="OT81" i="8"/>
  <c r="OT86" i="8"/>
  <c r="OT82" i="8"/>
  <c r="XY75" i="8"/>
  <c r="XY85" i="8"/>
  <c r="WK73" i="8"/>
  <c r="WK83" i="8"/>
  <c r="WK74" i="8"/>
  <c r="WK84" i="8"/>
  <c r="IV63" i="8"/>
  <c r="Z72" i="10"/>
  <c r="FK35" i="8"/>
  <c r="FJ36" i="8"/>
  <c r="FJ37" i="8"/>
  <c r="MG18" i="8"/>
  <c r="MF20" i="8"/>
  <c r="MF19" i="8"/>
  <c r="FN47" i="7"/>
  <c r="FM50" i="7"/>
  <c r="BJ165" i="10"/>
  <c r="BJ163" i="10"/>
  <c r="BG144" i="10"/>
  <c r="BF142" i="10"/>
  <c r="Z70" i="10"/>
  <c r="FN52" i="7"/>
  <c r="BJ298" i="11"/>
  <c r="BI298" i="11"/>
  <c r="OU81" i="8"/>
  <c r="OU86" i="8"/>
  <c r="OU82" i="8"/>
  <c r="WL74" i="8"/>
  <c r="WL84" i="8"/>
  <c r="XZ75" i="8"/>
  <c r="XZ85" i="8"/>
  <c r="WL73" i="8"/>
  <c r="WL83" i="8"/>
  <c r="IW63" i="8"/>
  <c r="AA72" i="10"/>
  <c r="FL35" i="8"/>
  <c r="FK37" i="8"/>
  <c r="FK36" i="8"/>
  <c r="MH18" i="8"/>
  <c r="MG19" i="8"/>
  <c r="MG20" i="8"/>
  <c r="FO47" i="7"/>
  <c r="FU45" i="7"/>
  <c r="FN50" i="7"/>
  <c r="BK165" i="10"/>
  <c r="BK163" i="10"/>
  <c r="BG142" i="10"/>
  <c r="BH144" i="10"/>
  <c r="AQ1632" i="4"/>
  <c r="AA70" i="10"/>
  <c r="BL165" i="10"/>
  <c r="BL163" i="10"/>
  <c r="BK298" i="11"/>
  <c r="OV81" i="8"/>
  <c r="OV86" i="8"/>
  <c r="OV82" i="8"/>
  <c r="WM73" i="8"/>
  <c r="WM83" i="8"/>
  <c r="WM74" i="8"/>
  <c r="WM84" i="8"/>
  <c r="YA75" i="8"/>
  <c r="YA85" i="8"/>
  <c r="IX63" i="8"/>
  <c r="AB72" i="10"/>
  <c r="FM35" i="8"/>
  <c r="FL37" i="8"/>
  <c r="FL36" i="8"/>
  <c r="MI18" i="8"/>
  <c r="MH20" i="8"/>
  <c r="MH19" i="8"/>
  <c r="FP47" i="7"/>
  <c r="FO50" i="7"/>
  <c r="BH142" i="10"/>
  <c r="BI144" i="10"/>
  <c r="AQ1656" i="4"/>
  <c r="AQ1664" i="4"/>
  <c r="AQ1659" i="4"/>
  <c r="AR1628" i="4"/>
  <c r="AQ1661" i="4"/>
  <c r="AB70" i="10"/>
  <c r="OW81" i="8"/>
  <c r="OW86" i="8"/>
  <c r="OW82" i="8"/>
  <c r="YB75" i="8"/>
  <c r="YB85" i="8"/>
  <c r="WN73" i="8"/>
  <c r="WN83" i="8"/>
  <c r="WN74" i="8"/>
  <c r="WN84" i="8"/>
  <c r="IY63" i="8"/>
  <c r="AC72" i="10"/>
  <c r="FN35" i="8"/>
  <c r="FM37" i="8"/>
  <c r="FM36" i="8"/>
  <c r="MJ18" i="8"/>
  <c r="MI20" i="8"/>
  <c r="MI19" i="8"/>
  <c r="FP52" i="7"/>
  <c r="FQ52" i="7"/>
  <c r="FR52" i="7"/>
  <c r="FS52" i="7"/>
  <c r="FT52" i="7"/>
  <c r="FO52" i="7"/>
  <c r="FQ47" i="7"/>
  <c r="FP50" i="7"/>
  <c r="BJ144" i="10"/>
  <c r="BI142" i="10"/>
  <c r="AR1630" i="4"/>
  <c r="AQ1658" i="4"/>
  <c r="AQ1657" i="4"/>
  <c r="AC70" i="10"/>
  <c r="E97" i="2"/>
  <c r="OX81" i="8"/>
  <c r="OX86" i="8"/>
  <c r="OX82" i="8"/>
  <c r="YC75" i="8"/>
  <c r="YC85" i="8"/>
  <c r="WO73" i="8"/>
  <c r="WO83" i="8"/>
  <c r="WO74" i="8"/>
  <c r="WO84" i="8"/>
  <c r="IZ63" i="8"/>
  <c r="AD72" i="10"/>
  <c r="FO35" i="8"/>
  <c r="FN37" i="8"/>
  <c r="FN36" i="8"/>
  <c r="MK18" i="8"/>
  <c r="MJ20" i="8"/>
  <c r="MJ19" i="8"/>
  <c r="FR47" i="7"/>
  <c r="FQ50" i="7"/>
  <c r="BJ142" i="10"/>
  <c r="BK144" i="10"/>
  <c r="AD70" i="10"/>
  <c r="OY81" i="8"/>
  <c r="OY86" i="8"/>
  <c r="OY82" i="8"/>
  <c r="WP73" i="8"/>
  <c r="WP83" i="8"/>
  <c r="WP74" i="8"/>
  <c r="WP84" i="8"/>
  <c r="YD75" i="8"/>
  <c r="YD85" i="8"/>
  <c r="JA63" i="8"/>
  <c r="AE72" i="10"/>
  <c r="FP35" i="8"/>
  <c r="FO37" i="8"/>
  <c r="FO36" i="8"/>
  <c r="ML18" i="8"/>
  <c r="MK20" i="8"/>
  <c r="MK19" i="8"/>
  <c r="FS47" i="7"/>
  <c r="FR50" i="7"/>
  <c r="BK142" i="10"/>
  <c r="BL142" i="10"/>
  <c r="BL144" i="10"/>
  <c r="AE70" i="10"/>
  <c r="OZ81" i="8"/>
  <c r="OZ86" i="8"/>
  <c r="OZ82" i="8"/>
  <c r="YE75" i="8"/>
  <c r="YE85" i="8"/>
  <c r="WQ73" i="8"/>
  <c r="WQ83" i="8"/>
  <c r="WQ74" i="8"/>
  <c r="WQ84" i="8"/>
  <c r="JB63" i="8"/>
  <c r="AF72" i="10"/>
  <c r="FQ35" i="8"/>
  <c r="FP37" i="8"/>
  <c r="FP36" i="8"/>
  <c r="MM18" i="8"/>
  <c r="ML20" i="8"/>
  <c r="ML19" i="8"/>
  <c r="FT47" i="7"/>
  <c r="FS50" i="7"/>
  <c r="AR1632" i="4"/>
  <c r="AF70" i="10"/>
  <c r="PA81" i="8"/>
  <c r="PA86" i="8"/>
  <c r="PA82" i="8"/>
  <c r="WR74" i="8"/>
  <c r="WR84" i="8"/>
  <c r="YF75" i="8"/>
  <c r="YF85" i="8"/>
  <c r="WR73" i="8"/>
  <c r="WR83" i="8"/>
  <c r="JC63" i="8"/>
  <c r="AG72" i="10"/>
  <c r="FR35" i="8"/>
  <c r="FQ37" i="8"/>
  <c r="FQ36" i="8"/>
  <c r="MN18" i="8"/>
  <c r="MM19" i="8"/>
  <c r="MM20" i="8"/>
  <c r="FU47" i="7"/>
  <c r="GA45" i="7"/>
  <c r="FT50" i="7"/>
  <c r="AS1628" i="4"/>
  <c r="AR1664" i="4"/>
  <c r="AR1661" i="4"/>
  <c r="AR1659" i="4"/>
  <c r="AR1656" i="4"/>
  <c r="AG70" i="10"/>
  <c r="PB81" i="8"/>
  <c r="PB86" i="8"/>
  <c r="PB82" i="8"/>
  <c r="YG75" i="8"/>
  <c r="YG85" i="8"/>
  <c r="WS73" i="8"/>
  <c r="WS83" i="8"/>
  <c r="WS74" i="8"/>
  <c r="WS84" i="8"/>
  <c r="JD63" i="8"/>
  <c r="AH72" i="10"/>
  <c r="FS35" i="8"/>
  <c r="FR37" i="8"/>
  <c r="FR36" i="8"/>
  <c r="MO18" i="8"/>
  <c r="MN20" i="8"/>
  <c r="MN19" i="8"/>
  <c r="FV47" i="7"/>
  <c r="FU50" i="7"/>
  <c r="AS1630" i="4"/>
  <c r="AR1658" i="4"/>
  <c r="AR1657" i="4"/>
  <c r="AH70" i="10"/>
  <c r="PC81" i="8"/>
  <c r="PC86" i="8"/>
  <c r="PC82" i="8"/>
  <c r="WT74" i="8"/>
  <c r="WT84" i="8"/>
  <c r="YH75" i="8"/>
  <c r="YH85" i="8"/>
  <c r="WT73" i="8"/>
  <c r="WT83" i="8"/>
  <c r="JE63" i="8"/>
  <c r="AI72" i="10"/>
  <c r="FT35" i="8"/>
  <c r="FS37" i="8"/>
  <c r="FS36" i="8"/>
  <c r="MP18" i="8"/>
  <c r="MO20" i="8"/>
  <c r="MO19" i="8"/>
  <c r="FV52" i="7"/>
  <c r="FW52" i="7"/>
  <c r="FX52" i="7"/>
  <c r="FY52" i="7"/>
  <c r="FZ52" i="7"/>
  <c r="FU52" i="7"/>
  <c r="FW47" i="7"/>
  <c r="FV50" i="7"/>
  <c r="AI70" i="10"/>
  <c r="PD81" i="8"/>
  <c r="PD86" i="8"/>
  <c r="PD82" i="8"/>
  <c r="YI75" i="8"/>
  <c r="YI85" i="8"/>
  <c r="WU73" i="8"/>
  <c r="WU83" i="8"/>
  <c r="WU74" i="8"/>
  <c r="WU84" i="8"/>
  <c r="JF63" i="8"/>
  <c r="AJ72" i="10"/>
  <c r="FU35" i="8"/>
  <c r="FT37" i="8"/>
  <c r="FT36" i="8"/>
  <c r="MQ18" i="8"/>
  <c r="MP20" i="8"/>
  <c r="MP19" i="8"/>
  <c r="FX47" i="7"/>
  <c r="FW50" i="7"/>
  <c r="AJ70" i="10"/>
  <c r="PE81" i="8"/>
  <c r="PE86" i="8"/>
  <c r="PE82" i="8"/>
  <c r="WV73" i="8"/>
  <c r="WV83" i="8"/>
  <c r="WV74" i="8"/>
  <c r="WV84" i="8"/>
  <c r="YJ75" i="8"/>
  <c r="YJ85" i="8"/>
  <c r="JG63" i="8"/>
  <c r="AK72" i="10"/>
  <c r="FV35" i="8"/>
  <c r="FU37" i="8"/>
  <c r="FU36" i="8"/>
  <c r="MR18" i="8"/>
  <c r="MQ19" i="8"/>
  <c r="MQ20" i="8"/>
  <c r="FY47" i="7"/>
  <c r="FX50" i="7"/>
  <c r="AS1632" i="4"/>
  <c r="AK70" i="10"/>
  <c r="PF81" i="8"/>
  <c r="PF86" i="8"/>
  <c r="PF82" i="8"/>
  <c r="WW74" i="8"/>
  <c r="WW84" i="8"/>
  <c r="YK75" i="8"/>
  <c r="YK85" i="8"/>
  <c r="WW73" i="8"/>
  <c r="WW83" i="8"/>
  <c r="JH63" i="8"/>
  <c r="AL72" i="10"/>
  <c r="FW35" i="8"/>
  <c r="FV37" i="8"/>
  <c r="FV36" i="8"/>
  <c r="MS18" i="8"/>
  <c r="MR20" i="8"/>
  <c r="MR19" i="8"/>
  <c r="FZ47" i="7"/>
  <c r="FY50" i="7"/>
  <c r="AT1628" i="4"/>
  <c r="AS1664" i="4"/>
  <c r="AS1659" i="4"/>
  <c r="AS1661" i="4"/>
  <c r="AS1656" i="4"/>
  <c r="AL70" i="10"/>
  <c r="E109" i="2"/>
  <c r="PG81" i="8"/>
  <c r="PG86" i="8"/>
  <c r="PG82" i="8"/>
  <c r="YL75" i="8"/>
  <c r="YL85" i="8"/>
  <c r="WX73" i="8"/>
  <c r="WX83" i="8"/>
  <c r="WX74" i="8"/>
  <c r="WX84" i="8"/>
  <c r="JI63" i="8"/>
  <c r="AM72" i="10"/>
  <c r="FX35" i="8"/>
  <c r="FW37" i="8"/>
  <c r="FW36" i="8"/>
  <c r="MT18" i="8"/>
  <c r="MS20" i="8"/>
  <c r="MS19" i="8"/>
  <c r="GA47" i="7"/>
  <c r="GG45" i="7"/>
  <c r="FZ50" i="7"/>
  <c r="AT1630" i="4"/>
  <c r="AS1657" i="4"/>
  <c r="AS1658" i="4"/>
  <c r="AM70" i="10"/>
  <c r="E156" i="2"/>
  <c r="PH81" i="8"/>
  <c r="PH86" i="8"/>
  <c r="PH82" i="8"/>
  <c r="WY73" i="8"/>
  <c r="WY83" i="8"/>
  <c r="WY74" i="8"/>
  <c r="WY84" i="8"/>
  <c r="YM75" i="8"/>
  <c r="YM85" i="8"/>
  <c r="JJ63" i="8"/>
  <c r="AN72" i="10"/>
  <c r="FY35" i="8"/>
  <c r="FX37" i="8"/>
  <c r="FX36" i="8"/>
  <c r="MU18" i="8"/>
  <c r="MT20" i="8"/>
  <c r="MT19" i="8"/>
  <c r="GB47" i="7"/>
  <c r="GA50" i="7"/>
  <c r="AN70" i="10"/>
  <c r="PI81" i="8"/>
  <c r="PI86" i="8"/>
  <c r="PI82" i="8"/>
  <c r="WZ74" i="8"/>
  <c r="WZ84" i="8"/>
  <c r="YN75" i="8"/>
  <c r="YN85" i="8"/>
  <c r="WZ73" i="8"/>
  <c r="WZ83" i="8"/>
  <c r="JK63" i="8"/>
  <c r="AO72" i="10"/>
  <c r="FZ35" i="8"/>
  <c r="FY37" i="8"/>
  <c r="FY36" i="8"/>
  <c r="MV18" i="8"/>
  <c r="MU19" i="8"/>
  <c r="MU20" i="8"/>
  <c r="GB52" i="7"/>
  <c r="GC52" i="7"/>
  <c r="GD52" i="7"/>
  <c r="GE52" i="7"/>
  <c r="GF52" i="7"/>
  <c r="GA52" i="7"/>
  <c r="GC47" i="7"/>
  <c r="GB50" i="7"/>
  <c r="AT1632" i="4"/>
  <c r="AT1664" i="4"/>
  <c r="AT1656" i="4"/>
  <c r="AO70" i="10"/>
  <c r="PJ81" i="8"/>
  <c r="PJ86" i="8"/>
  <c r="PJ82" i="8"/>
  <c r="YO75" i="8"/>
  <c r="YO85" i="8"/>
  <c r="XA73" i="8"/>
  <c r="XA83" i="8"/>
  <c r="XA74" i="8"/>
  <c r="XA84" i="8"/>
  <c r="JL63" i="8"/>
  <c r="AP72" i="10"/>
  <c r="GA35" i="8"/>
  <c r="FZ37" i="8"/>
  <c r="FZ36" i="8"/>
  <c r="MW18" i="8"/>
  <c r="MV20" i="8"/>
  <c r="MV19" i="8"/>
  <c r="GD47" i="7"/>
  <c r="GC50" i="7"/>
  <c r="AU1628" i="4"/>
  <c r="AU1630" i="4"/>
  <c r="AT1661" i="4"/>
  <c r="AT1659" i="4"/>
  <c r="AT1658" i="4"/>
  <c r="AT1657" i="4"/>
  <c r="AP70" i="10"/>
  <c r="PK81" i="8"/>
  <c r="PK86" i="8"/>
  <c r="PK82" i="8"/>
  <c r="XB73" i="8"/>
  <c r="XB83" i="8"/>
  <c r="XB74" i="8"/>
  <c r="XB84" i="8"/>
  <c r="YP75" i="8"/>
  <c r="YP85" i="8"/>
  <c r="JM63" i="8"/>
  <c r="AQ72" i="10"/>
  <c r="GB35" i="8"/>
  <c r="GA37" i="8"/>
  <c r="GA36" i="8"/>
  <c r="MX18" i="8"/>
  <c r="MW20" i="8"/>
  <c r="MW19" i="8"/>
  <c r="GE47" i="7"/>
  <c r="GD50" i="7"/>
  <c r="AQ70" i="10"/>
  <c r="PL81" i="8"/>
  <c r="PL86" i="8"/>
  <c r="PL82" i="8"/>
  <c r="XC74" i="8"/>
  <c r="XC84" i="8"/>
  <c r="YQ75" i="8"/>
  <c r="YQ85" i="8"/>
  <c r="XC73" i="8"/>
  <c r="XC83" i="8"/>
  <c r="JN63" i="8"/>
  <c r="AR72" i="10"/>
  <c r="GC35" i="8"/>
  <c r="GB37" i="8"/>
  <c r="GB36" i="8"/>
  <c r="MY18" i="8"/>
  <c r="MX20" i="8"/>
  <c r="MX19" i="8"/>
  <c r="GF47" i="7"/>
  <c r="GE50" i="7"/>
  <c r="AR70" i="10"/>
  <c r="PM81" i="8"/>
  <c r="PM86" i="8"/>
  <c r="PM82" i="8"/>
  <c r="YR75" i="8"/>
  <c r="YR85" i="8"/>
  <c r="XD73" i="8"/>
  <c r="XD83" i="8"/>
  <c r="XD74" i="8"/>
  <c r="XD84" i="8"/>
  <c r="JO63" i="8"/>
  <c r="AS72" i="10"/>
  <c r="GD35" i="8"/>
  <c r="GC37" i="8"/>
  <c r="GC36" i="8"/>
  <c r="MZ18" i="8"/>
  <c r="MY20" i="8"/>
  <c r="MY19" i="8"/>
  <c r="GG47" i="7"/>
  <c r="GM45" i="7"/>
  <c r="GF50" i="7"/>
  <c r="AU1632" i="4"/>
  <c r="AU1661" i="4"/>
  <c r="AS70" i="10"/>
  <c r="PN81" i="8"/>
  <c r="PN86" i="8"/>
  <c r="PN82" i="8"/>
  <c r="XE73" i="8"/>
  <c r="XE83" i="8"/>
  <c r="XE74" i="8"/>
  <c r="XE84" i="8"/>
  <c r="YS75" i="8"/>
  <c r="YS85" i="8"/>
  <c r="JP63" i="8"/>
  <c r="AT72" i="10"/>
  <c r="GE35" i="8"/>
  <c r="GD37" i="8"/>
  <c r="GD36" i="8"/>
  <c r="NA18" i="8"/>
  <c r="MZ20" i="8"/>
  <c r="MZ19" i="8"/>
  <c r="GH47" i="7"/>
  <c r="GG50" i="7"/>
  <c r="AV1628" i="4"/>
  <c r="AV1630" i="4"/>
  <c r="AU1664" i="4"/>
  <c r="AU1656" i="4"/>
  <c r="AU1658" i="4"/>
  <c r="AU1659" i="4"/>
  <c r="AT70" i="10"/>
  <c r="PO81" i="8"/>
  <c r="PO86" i="8"/>
  <c r="PO82" i="8"/>
  <c r="XF74" i="8"/>
  <c r="XF84" i="8"/>
  <c r="YT75" i="8"/>
  <c r="YT85" i="8"/>
  <c r="XF73" i="8"/>
  <c r="XF83" i="8"/>
  <c r="JQ63" i="8"/>
  <c r="AU72" i="10"/>
  <c r="GF35" i="8"/>
  <c r="GE37" i="8"/>
  <c r="GE36" i="8"/>
  <c r="NB18" i="8"/>
  <c r="NA20" i="8"/>
  <c r="NA19" i="8"/>
  <c r="GI47" i="7"/>
  <c r="GH50" i="7"/>
  <c r="GH52" i="7"/>
  <c r="GI52" i="7"/>
  <c r="GJ52" i="7"/>
  <c r="GK52" i="7"/>
  <c r="GL52" i="7"/>
  <c r="GG52" i="7"/>
  <c r="AU1657" i="4"/>
  <c r="AU70" i="10"/>
  <c r="PP81" i="8"/>
  <c r="PP86" i="8"/>
  <c r="PP82" i="8"/>
  <c r="YU75" i="8"/>
  <c r="YU85" i="8"/>
  <c r="XG73" i="8"/>
  <c r="XG83" i="8"/>
  <c r="XG74" i="8"/>
  <c r="XG84" i="8"/>
  <c r="JR63" i="8"/>
  <c r="AV72" i="10"/>
  <c r="GG35" i="8"/>
  <c r="GF36" i="8"/>
  <c r="GF37" i="8"/>
  <c r="NC18" i="8"/>
  <c r="NB20" i="8"/>
  <c r="NB19" i="8"/>
  <c r="GJ47" i="7"/>
  <c r="GI50" i="7"/>
  <c r="AV70" i="10"/>
  <c r="PQ81" i="8"/>
  <c r="PQ86" i="8"/>
  <c r="PQ82" i="8"/>
  <c r="XH73" i="8"/>
  <c r="XH83" i="8"/>
  <c r="YV75" i="8"/>
  <c r="YV85" i="8"/>
  <c r="XH74" i="8"/>
  <c r="XH84" i="8"/>
  <c r="JS63" i="8"/>
  <c r="AW72" i="10"/>
  <c r="GH35" i="8"/>
  <c r="GG37" i="8"/>
  <c r="GG36" i="8"/>
  <c r="ND18" i="8"/>
  <c r="NC19" i="8"/>
  <c r="NC20" i="8"/>
  <c r="GK47" i="7"/>
  <c r="GJ50" i="7"/>
  <c r="AV1632" i="4"/>
  <c r="AW70" i="10"/>
  <c r="PR81" i="8"/>
  <c r="PR86" i="8"/>
  <c r="PR82" i="8"/>
  <c r="YW75" i="8"/>
  <c r="YW85" i="8"/>
  <c r="XI74" i="8"/>
  <c r="XI84" i="8"/>
  <c r="XI73" i="8"/>
  <c r="XI83" i="8"/>
  <c r="JT63" i="8"/>
  <c r="AX72" i="10"/>
  <c r="GI35" i="8"/>
  <c r="GH37" i="8"/>
  <c r="GH36" i="8"/>
  <c r="NE18" i="8"/>
  <c r="ND20" i="8"/>
  <c r="ND19" i="8"/>
  <c r="GL47" i="7"/>
  <c r="GK50" i="7"/>
  <c r="AV1659" i="4"/>
  <c r="AV1661" i="4"/>
  <c r="AV1664" i="4"/>
  <c r="AV1656" i="4"/>
  <c r="AW1628" i="4"/>
  <c r="AX70" i="10"/>
  <c r="PS81" i="8"/>
  <c r="PS86" i="8"/>
  <c r="PS82" i="8"/>
  <c r="XJ74" i="8"/>
  <c r="XJ84" i="8"/>
  <c r="XJ73" i="8"/>
  <c r="XJ83" i="8"/>
  <c r="YX75" i="8"/>
  <c r="YX85" i="8"/>
  <c r="JU63" i="8"/>
  <c r="AY72" i="10"/>
  <c r="GJ35" i="8"/>
  <c r="GI37" i="8"/>
  <c r="GI36" i="8"/>
  <c r="NF18" i="8"/>
  <c r="NE20" i="8"/>
  <c r="NE19" i="8"/>
  <c r="GM47" i="7"/>
  <c r="GS45" i="7"/>
  <c r="GL50" i="7"/>
  <c r="AW1630" i="4"/>
  <c r="AV1658" i="4"/>
  <c r="AV1657" i="4"/>
  <c r="AY70" i="10"/>
  <c r="PT81" i="8"/>
  <c r="PT86" i="8"/>
  <c r="PT82" i="8"/>
  <c r="XK73" i="8"/>
  <c r="XK83" i="8"/>
  <c r="YY75" i="8"/>
  <c r="YY85" i="8"/>
  <c r="XK74" i="8"/>
  <c r="XK84" i="8"/>
  <c r="JV63" i="8"/>
  <c r="AZ72" i="10"/>
  <c r="GK35" i="8"/>
  <c r="GJ37" i="8"/>
  <c r="GJ36" i="8"/>
  <c r="NG18" i="8"/>
  <c r="NF20" i="8"/>
  <c r="NF19" i="8"/>
  <c r="GN47" i="7"/>
  <c r="GM50" i="7"/>
  <c r="AZ70" i="10"/>
  <c r="PU81" i="8"/>
  <c r="PU86" i="8"/>
  <c r="PU82" i="8"/>
  <c r="YZ75" i="8"/>
  <c r="YZ85" i="8"/>
  <c r="XL73" i="8"/>
  <c r="XL83" i="8"/>
  <c r="XL74" i="8"/>
  <c r="XL84" i="8"/>
  <c r="JW63" i="8"/>
  <c r="BA72" i="10"/>
  <c r="GL35" i="8"/>
  <c r="GK37" i="8"/>
  <c r="GK36" i="8"/>
  <c r="NH18" i="8"/>
  <c r="NG19" i="8"/>
  <c r="NG20" i="8"/>
  <c r="GO47" i="7"/>
  <c r="GN50" i="7"/>
  <c r="GN52" i="7"/>
  <c r="GO52" i="7"/>
  <c r="GP52" i="7"/>
  <c r="GQ52" i="7"/>
  <c r="GR52" i="7"/>
  <c r="GM52" i="7"/>
  <c r="BA70" i="10"/>
  <c r="PV81" i="8"/>
  <c r="PV86" i="8"/>
  <c r="PV82" i="8"/>
  <c r="XM73" i="8"/>
  <c r="XM83" i="8"/>
  <c r="XM74" i="8"/>
  <c r="XM84" i="8"/>
  <c r="ZA75" i="8"/>
  <c r="ZA85" i="8"/>
  <c r="JX63" i="8"/>
  <c r="BB72" i="10"/>
  <c r="GM35" i="8"/>
  <c r="GL37" i="8"/>
  <c r="GL36" i="8"/>
  <c r="NI18" i="8"/>
  <c r="NH20" i="8"/>
  <c r="NH19" i="8"/>
  <c r="GP47" i="7"/>
  <c r="GO50" i="7"/>
  <c r="AW1632" i="4"/>
  <c r="BB70" i="10"/>
  <c r="PW81" i="8"/>
  <c r="PW86" i="8"/>
  <c r="PW82" i="8"/>
  <c r="XN74" i="8"/>
  <c r="XN84" i="8"/>
  <c r="ZB75" i="8"/>
  <c r="ZB85" i="8"/>
  <c r="XN73" i="8"/>
  <c r="XN83" i="8"/>
  <c r="JY63" i="8"/>
  <c r="BC72" i="10"/>
  <c r="GN35" i="8"/>
  <c r="GM37" i="8"/>
  <c r="GM36" i="8"/>
  <c r="NJ18" i="8"/>
  <c r="NI20" i="8"/>
  <c r="NI19" i="8"/>
  <c r="GQ47" i="7"/>
  <c r="GP50" i="7"/>
  <c r="AW1659" i="4"/>
  <c r="AW1656" i="4"/>
  <c r="AW1661" i="4"/>
  <c r="AW1664" i="4"/>
  <c r="AX1628" i="4"/>
  <c r="BC70" i="10"/>
  <c r="PX81" i="8"/>
  <c r="PX86" i="8"/>
  <c r="PX82" i="8"/>
  <c r="ZC75" i="8"/>
  <c r="ZC85" i="8"/>
  <c r="XO73" i="8"/>
  <c r="XO83" i="8"/>
  <c r="XO74" i="8"/>
  <c r="XO84" i="8"/>
  <c r="JZ63" i="8"/>
  <c r="BD72" i="10"/>
  <c r="GO35" i="8"/>
  <c r="GN37" i="8"/>
  <c r="GN36" i="8"/>
  <c r="NK18" i="8"/>
  <c r="NJ20" i="8"/>
  <c r="NJ19" i="8"/>
  <c r="GR47" i="7"/>
  <c r="GQ50" i="7"/>
  <c r="AW1658" i="4"/>
  <c r="AW1657" i="4"/>
  <c r="AX1630" i="4"/>
  <c r="BD70" i="10"/>
  <c r="PY81" i="8"/>
  <c r="PY86" i="8"/>
  <c r="PY82" i="8"/>
  <c r="XP73" i="8"/>
  <c r="XP83" i="8"/>
  <c r="ZD75" i="8"/>
  <c r="ZD85" i="8"/>
  <c r="XP74" i="8"/>
  <c r="XP84" i="8"/>
  <c r="KA63" i="8"/>
  <c r="BE72" i="10"/>
  <c r="GP35" i="8"/>
  <c r="GO37" i="8"/>
  <c r="GO36" i="8"/>
  <c r="NL18" i="8"/>
  <c r="NK19" i="8"/>
  <c r="NK20" i="8"/>
  <c r="GS47" i="7"/>
  <c r="GY45" i="7"/>
  <c r="GR50" i="7"/>
  <c r="BE70" i="10"/>
  <c r="PZ81" i="8"/>
  <c r="PZ86" i="8"/>
  <c r="PZ82" i="8"/>
  <c r="ZE75" i="8"/>
  <c r="ZE85" i="8"/>
  <c r="XQ74" i="8"/>
  <c r="XQ84" i="8"/>
  <c r="XQ73" i="8"/>
  <c r="XQ83" i="8"/>
  <c r="KB63" i="8"/>
  <c r="BF72" i="10"/>
  <c r="GQ35" i="8"/>
  <c r="GP37" i="8"/>
  <c r="GP36" i="8"/>
  <c r="NM18" i="8"/>
  <c r="NL20" i="8"/>
  <c r="NL19" i="8"/>
  <c r="GT47" i="7"/>
  <c r="GS50" i="7"/>
  <c r="BF70" i="10"/>
  <c r="QA81" i="8"/>
  <c r="QA86" i="8"/>
  <c r="QA82" i="8"/>
  <c r="XR74" i="8"/>
  <c r="XR84" i="8"/>
  <c r="XR73" i="8"/>
  <c r="XR83" i="8"/>
  <c r="ZF75" i="8"/>
  <c r="ZF85" i="8"/>
  <c r="KC63" i="8"/>
  <c r="BG72" i="10"/>
  <c r="GR35" i="8"/>
  <c r="GQ37" i="8"/>
  <c r="GQ36" i="8"/>
  <c r="NN18" i="8"/>
  <c r="NM20" i="8"/>
  <c r="NM19" i="8"/>
  <c r="GU47" i="7"/>
  <c r="GT50" i="7"/>
  <c r="GT52" i="7"/>
  <c r="GU52" i="7"/>
  <c r="GV52" i="7"/>
  <c r="GW52" i="7"/>
  <c r="GX52" i="7"/>
  <c r="GS52" i="7"/>
  <c r="AX1632" i="4"/>
  <c r="BG70" i="10"/>
  <c r="QB81" i="8"/>
  <c r="QB86" i="8"/>
  <c r="QB82" i="8"/>
  <c r="XS73" i="8"/>
  <c r="XS83" i="8"/>
  <c r="ZG75" i="8"/>
  <c r="ZG85" i="8"/>
  <c r="XS74" i="8"/>
  <c r="XS84" i="8"/>
  <c r="KD63" i="8"/>
  <c r="BH72" i="10"/>
  <c r="GS35" i="8"/>
  <c r="GR37" i="8"/>
  <c r="GR36" i="8"/>
  <c r="NO18" i="8"/>
  <c r="NN20" i="8"/>
  <c r="NN19" i="8"/>
  <c r="GV47" i="7"/>
  <c r="GU50" i="7"/>
  <c r="AX1661" i="4"/>
  <c r="AX1659" i="4"/>
  <c r="AX1656" i="4"/>
  <c r="AY1628" i="4"/>
  <c r="AX1664" i="4"/>
  <c r="BH70" i="10"/>
  <c r="QC81" i="8"/>
  <c r="QC86" i="8"/>
  <c r="QC82" i="8"/>
  <c r="ZH75" i="8"/>
  <c r="ZH85" i="8"/>
  <c r="XT74" i="8"/>
  <c r="XT84" i="8"/>
  <c r="XT73" i="8"/>
  <c r="XT83" i="8"/>
  <c r="KE63" i="8"/>
  <c r="BI72" i="10"/>
  <c r="GT35" i="8"/>
  <c r="GS37" i="8"/>
  <c r="GS36" i="8"/>
  <c r="NP18" i="8"/>
  <c r="NO20" i="8"/>
  <c r="NO19" i="8"/>
  <c r="GW47" i="7"/>
  <c r="GV50" i="7"/>
  <c r="AY1630" i="4"/>
  <c r="AX1658" i="4"/>
  <c r="AX1657" i="4"/>
  <c r="BI70" i="10"/>
  <c r="QD81" i="8"/>
  <c r="QD86" i="8"/>
  <c r="QD82" i="8"/>
  <c r="XU74" i="8"/>
  <c r="XU84" i="8"/>
  <c r="XU73" i="8"/>
  <c r="XU83" i="8"/>
  <c r="ZI75" i="8"/>
  <c r="ZI85" i="8"/>
  <c r="KF63" i="8"/>
  <c r="BJ72" i="10"/>
  <c r="GU35" i="8"/>
  <c r="GT37" i="8"/>
  <c r="GT36" i="8"/>
  <c r="NQ18" i="8"/>
  <c r="NP20" i="8"/>
  <c r="NP19" i="8"/>
  <c r="GX47" i="7"/>
  <c r="GW50" i="7"/>
  <c r="BJ70" i="10"/>
  <c r="QE81" i="8"/>
  <c r="QE86" i="8"/>
  <c r="QE82" i="8"/>
  <c r="XV73" i="8"/>
  <c r="XV83" i="8"/>
  <c r="ZJ75" i="8"/>
  <c r="ZJ85" i="8"/>
  <c r="XV74" i="8"/>
  <c r="XV84" i="8"/>
  <c r="KG63" i="8"/>
  <c r="BK72" i="10"/>
  <c r="GV35" i="8"/>
  <c r="GU37" i="8"/>
  <c r="GU36" i="8"/>
  <c r="NR18" i="8"/>
  <c r="NQ20" i="8"/>
  <c r="NQ19" i="8"/>
  <c r="GY47" i="7"/>
  <c r="HE45" i="7"/>
  <c r="GX50" i="7"/>
  <c r="BK70" i="10"/>
  <c r="BL70" i="10"/>
  <c r="BL72" i="10"/>
  <c r="QF81" i="8"/>
  <c r="QF86" i="8"/>
  <c r="QF82" i="8"/>
  <c r="ZK75" i="8"/>
  <c r="ZK85" i="8"/>
  <c r="XW73" i="8"/>
  <c r="XW83" i="8"/>
  <c r="XW74" i="8"/>
  <c r="XW84" i="8"/>
  <c r="KH63" i="8"/>
  <c r="GW35" i="8"/>
  <c r="GV37" i="8"/>
  <c r="GV36" i="8"/>
  <c r="NS18" i="8"/>
  <c r="NR20" i="8"/>
  <c r="NR19" i="8"/>
  <c r="GZ47" i="7"/>
  <c r="GY50" i="7"/>
  <c r="AY1632" i="4"/>
  <c r="BK116" i="11"/>
  <c r="BK140" i="11"/>
  <c r="QG81" i="8"/>
  <c r="QG86" i="8"/>
  <c r="QG82" i="8"/>
  <c r="XX73" i="8"/>
  <c r="XX83" i="8"/>
  <c r="XX74" i="8"/>
  <c r="XX84" i="8"/>
  <c r="ZL75" i="8"/>
  <c r="ZL85" i="8"/>
  <c r="KI63" i="8"/>
  <c r="KH64" i="8"/>
  <c r="KH65" i="8"/>
  <c r="GX35" i="8"/>
  <c r="GW37" i="8"/>
  <c r="GW36" i="8"/>
  <c r="NT18" i="8"/>
  <c r="NS19" i="8"/>
  <c r="NS20" i="8"/>
  <c r="HA47" i="7"/>
  <c r="GZ50" i="7"/>
  <c r="GZ52" i="7"/>
  <c r="HA52" i="7"/>
  <c r="HB52" i="7"/>
  <c r="HC52" i="7"/>
  <c r="HD52" i="7"/>
  <c r="GY52" i="7"/>
  <c r="AY1661" i="4"/>
  <c r="AZ1628" i="4"/>
  <c r="AY1656" i="4"/>
  <c r="AY1659" i="4"/>
  <c r="AY1664" i="4"/>
  <c r="BK115" i="11"/>
  <c r="BK139" i="11"/>
  <c r="QH81" i="8"/>
  <c r="QH86" i="8"/>
  <c r="QH82" i="8"/>
  <c r="XY74" i="8"/>
  <c r="XY84" i="8"/>
  <c r="ZM75" i="8"/>
  <c r="ZM85" i="8"/>
  <c r="XY73" i="8"/>
  <c r="XY83" i="8"/>
  <c r="KJ63" i="8"/>
  <c r="KI64" i="8"/>
  <c r="KI65" i="8"/>
  <c r="GY35" i="8"/>
  <c r="GX37" i="8"/>
  <c r="GX36" i="8"/>
  <c r="NU18" i="8"/>
  <c r="NT20" i="8"/>
  <c r="NT19" i="8"/>
  <c r="HB47" i="7"/>
  <c r="HA50" i="7"/>
  <c r="AY1657" i="4"/>
  <c r="AY1658" i="4"/>
  <c r="AZ1630" i="4"/>
  <c r="BK145" i="11"/>
  <c r="BK121" i="11"/>
  <c r="QI81" i="8"/>
  <c r="QI86" i="8"/>
  <c r="QI82" i="8"/>
  <c r="ZN75" i="8"/>
  <c r="ZN85" i="8"/>
  <c r="XZ73" i="8"/>
  <c r="XZ83" i="8"/>
  <c r="XZ74" i="8"/>
  <c r="XZ84" i="8"/>
  <c r="KK63" i="8"/>
  <c r="KJ64" i="8"/>
  <c r="KJ65" i="8"/>
  <c r="GZ35" i="8"/>
  <c r="GY37" i="8"/>
  <c r="GY36" i="8"/>
  <c r="NV18" i="8"/>
  <c r="NU20" i="8"/>
  <c r="NU19" i="8"/>
  <c r="HC47" i="7"/>
  <c r="HB50" i="7"/>
  <c r="QJ81" i="8"/>
  <c r="QJ86" i="8"/>
  <c r="QJ82" i="8"/>
  <c r="YA73" i="8"/>
  <c r="YA83" i="8"/>
  <c r="YA74" i="8"/>
  <c r="YA84" i="8"/>
  <c r="ZO75" i="8"/>
  <c r="ZO85" i="8"/>
  <c r="KL63" i="8"/>
  <c r="KK65" i="8"/>
  <c r="KK64" i="8"/>
  <c r="HA35" i="8"/>
  <c r="GZ37" i="8"/>
  <c r="GZ36" i="8"/>
  <c r="NW18" i="8"/>
  <c r="NV20" i="8"/>
  <c r="NV19" i="8"/>
  <c r="HD47" i="7"/>
  <c r="HC50" i="7"/>
  <c r="AZ1632" i="4"/>
  <c r="QK81" i="8"/>
  <c r="QK86" i="8"/>
  <c r="QK82" i="8"/>
  <c r="YB74" i="8"/>
  <c r="YB84" i="8"/>
  <c r="ZP75" i="8"/>
  <c r="ZP85" i="8"/>
  <c r="YB73" i="8"/>
  <c r="YB83" i="8"/>
  <c r="KM63" i="8"/>
  <c r="KL64" i="8"/>
  <c r="KL65" i="8"/>
  <c r="HB35" i="8"/>
  <c r="HA36" i="8"/>
  <c r="HA37" i="8"/>
  <c r="NX18" i="8"/>
  <c r="NW19" i="8"/>
  <c r="NW20" i="8"/>
  <c r="HE47" i="7"/>
  <c r="HK45" i="7"/>
  <c r="HD50" i="7"/>
  <c r="AZ1664" i="4"/>
  <c r="AZ1661" i="4"/>
  <c r="AZ1656" i="4"/>
  <c r="AZ1659" i="4"/>
  <c r="BA1628" i="4"/>
  <c r="QL81" i="8"/>
  <c r="QL86" i="8"/>
  <c r="QL82" i="8"/>
  <c r="ZQ75" i="8"/>
  <c r="ZQ85" i="8"/>
  <c r="YC73" i="8"/>
  <c r="YC83" i="8"/>
  <c r="YC74" i="8"/>
  <c r="YC84" i="8"/>
  <c r="KN63" i="8"/>
  <c r="KM64" i="8"/>
  <c r="KM65" i="8"/>
  <c r="HC35" i="8"/>
  <c r="HB37" i="8"/>
  <c r="HB36" i="8"/>
  <c r="NY18" i="8"/>
  <c r="NX20" i="8"/>
  <c r="NX19" i="8"/>
  <c r="HF47" i="7"/>
  <c r="HE50" i="7"/>
  <c r="BA1630" i="4"/>
  <c r="AZ1658" i="4"/>
  <c r="AZ1657" i="4"/>
  <c r="QM81" i="8"/>
  <c r="QM86" i="8"/>
  <c r="QM82" i="8"/>
  <c r="YD73" i="8"/>
  <c r="YD83" i="8"/>
  <c r="ZR75" i="8"/>
  <c r="ZR85" i="8"/>
  <c r="YD74" i="8"/>
  <c r="YD84" i="8"/>
  <c r="KO63" i="8"/>
  <c r="KN64" i="8"/>
  <c r="KN65" i="8"/>
  <c r="HD35" i="8"/>
  <c r="HC37" i="8"/>
  <c r="HC36" i="8"/>
  <c r="NZ18" i="8"/>
  <c r="NY20" i="8"/>
  <c r="NY19" i="8"/>
  <c r="HG47" i="7"/>
  <c r="HF50" i="7"/>
  <c r="HF52" i="7"/>
  <c r="HG52" i="7"/>
  <c r="HH52" i="7"/>
  <c r="HI52" i="7"/>
  <c r="HJ52" i="7"/>
  <c r="HE52" i="7"/>
  <c r="BK123" i="11"/>
  <c r="BK122" i="11"/>
  <c r="QN81" i="8"/>
  <c r="QN86" i="8"/>
  <c r="QN82" i="8"/>
  <c r="ZS75" i="8"/>
  <c r="ZS85" i="8"/>
  <c r="YE74" i="8"/>
  <c r="YE84" i="8"/>
  <c r="YE73" i="8"/>
  <c r="YE83" i="8"/>
  <c r="KP63" i="8"/>
  <c r="KO65" i="8"/>
  <c r="KO64" i="8"/>
  <c r="HE35" i="8"/>
  <c r="HD37" i="8"/>
  <c r="HD36" i="8"/>
  <c r="OA18" i="8"/>
  <c r="NZ20" i="8"/>
  <c r="NZ19" i="8"/>
  <c r="HH47" i="7"/>
  <c r="HG50" i="7"/>
  <c r="BK124" i="11"/>
  <c r="QO81" i="8"/>
  <c r="QO86" i="8"/>
  <c r="QO82" i="8"/>
  <c r="YF74" i="8"/>
  <c r="YF84" i="8"/>
  <c r="YF73" i="8"/>
  <c r="YF83" i="8"/>
  <c r="ZT75" i="8"/>
  <c r="ZT85" i="8"/>
  <c r="KQ63" i="8"/>
  <c r="KP64" i="8"/>
  <c r="KP65" i="8"/>
  <c r="HF35" i="8"/>
  <c r="HE37" i="8"/>
  <c r="HE36" i="8"/>
  <c r="OB18" i="8"/>
  <c r="OA19" i="8"/>
  <c r="OA20" i="8"/>
  <c r="HI47" i="7"/>
  <c r="HH50" i="7"/>
  <c r="BA1632" i="4"/>
  <c r="QP81" i="8"/>
  <c r="QP86" i="8"/>
  <c r="QP82" i="8"/>
  <c r="YG73" i="8"/>
  <c r="YG83" i="8"/>
  <c r="YG74" i="8"/>
  <c r="YG84" i="8"/>
  <c r="ZU75" i="8"/>
  <c r="ZU85" i="8"/>
  <c r="KR63" i="8"/>
  <c r="KQ64" i="8"/>
  <c r="KQ65" i="8"/>
  <c r="HG35" i="8"/>
  <c r="HF37" i="8"/>
  <c r="HF36" i="8"/>
  <c r="OC18" i="8"/>
  <c r="OB20" i="8"/>
  <c r="OB19" i="8"/>
  <c r="HJ47" i="7"/>
  <c r="HI50" i="7"/>
  <c r="BB1628" i="4"/>
  <c r="BA1664" i="4"/>
  <c r="BA1656" i="4"/>
  <c r="BA1661" i="4"/>
  <c r="BA1659" i="4"/>
  <c r="BK125" i="11"/>
  <c r="QQ81" i="8"/>
  <c r="QQ86" i="8"/>
  <c r="QQ82" i="8"/>
  <c r="YH74" i="8"/>
  <c r="YH84" i="8"/>
  <c r="ZV75" i="8"/>
  <c r="ZV85" i="8"/>
  <c r="YH73" i="8"/>
  <c r="YH83" i="8"/>
  <c r="KS63" i="8"/>
  <c r="KR64" i="8"/>
  <c r="KR65" i="8"/>
  <c r="HH35" i="8"/>
  <c r="HG37" i="8"/>
  <c r="HG36" i="8"/>
  <c r="OD18" i="8"/>
  <c r="OC20" i="8"/>
  <c r="OC19" i="8"/>
  <c r="HK47" i="7"/>
  <c r="HQ45" i="7"/>
  <c r="HJ50" i="7"/>
  <c r="BB1630" i="4"/>
  <c r="BA1657" i="4"/>
  <c r="BA1658" i="4"/>
  <c r="BK127" i="11"/>
  <c r="BK126" i="11"/>
  <c r="QR81" i="8"/>
  <c r="QR86" i="8"/>
  <c r="QR82" i="8"/>
  <c r="ZW75" i="8"/>
  <c r="ZW85" i="8"/>
  <c r="YI73" i="8"/>
  <c r="YI83" i="8"/>
  <c r="YI74" i="8"/>
  <c r="YI84" i="8"/>
  <c r="KT63" i="8"/>
  <c r="KS65" i="8"/>
  <c r="KS64" i="8"/>
  <c r="HI35" i="8"/>
  <c r="HH37" i="8"/>
  <c r="HH36" i="8"/>
  <c r="OE18" i="8"/>
  <c r="OD20" i="8"/>
  <c r="OD19" i="8"/>
  <c r="HL47" i="7"/>
  <c r="HK50" i="7"/>
  <c r="BK105" i="11"/>
  <c r="QS81" i="8"/>
  <c r="QS86" i="8"/>
  <c r="QS82" i="8"/>
  <c r="YJ73" i="8"/>
  <c r="YJ83" i="8"/>
  <c r="YJ74" i="8"/>
  <c r="YJ84" i="8"/>
  <c r="ZX75" i="8"/>
  <c r="ZX85" i="8"/>
  <c r="KU63" i="8"/>
  <c r="KT64" i="8"/>
  <c r="KT65" i="8"/>
  <c r="HJ35" i="8"/>
  <c r="HI37" i="8"/>
  <c r="HI36" i="8"/>
  <c r="OF18" i="8"/>
  <c r="OE19" i="8"/>
  <c r="OE20" i="8"/>
  <c r="HM47" i="7"/>
  <c r="HL50" i="7"/>
  <c r="HL52" i="7"/>
  <c r="HM52" i="7"/>
  <c r="HN52" i="7"/>
  <c r="HO52" i="7"/>
  <c r="HP52" i="7"/>
  <c r="HK52" i="7"/>
  <c r="BB1632" i="4"/>
  <c r="QT81" i="8"/>
  <c r="QT86" i="8"/>
  <c r="QT82" i="8"/>
  <c r="YK74" i="8"/>
  <c r="YK84" i="8"/>
  <c r="ZY75" i="8"/>
  <c r="ZY85" i="8"/>
  <c r="YK73" i="8"/>
  <c r="YK83" i="8"/>
  <c r="KV63" i="8"/>
  <c r="KU64" i="8"/>
  <c r="KU65" i="8"/>
  <c r="HK35" i="8"/>
  <c r="HJ37" i="8"/>
  <c r="HJ36" i="8"/>
  <c r="OG18" i="8"/>
  <c r="OF20" i="8"/>
  <c r="OF19" i="8"/>
  <c r="HN47" i="7"/>
  <c r="HM50" i="7"/>
  <c r="BC1628" i="4"/>
  <c r="BB1656" i="4"/>
  <c r="BB1661" i="4"/>
  <c r="BB1659" i="4"/>
  <c r="BB1664" i="4"/>
  <c r="QU81" i="8"/>
  <c r="QU86" i="8"/>
  <c r="QU82" i="8"/>
  <c r="ZZ75" i="8"/>
  <c r="ZZ85" i="8"/>
  <c r="YL73" i="8"/>
  <c r="YL83" i="8"/>
  <c r="YL74" i="8"/>
  <c r="YL84" i="8"/>
  <c r="KW63" i="8"/>
  <c r="KV64" i="8"/>
  <c r="KV65" i="8"/>
  <c r="HL35" i="8"/>
  <c r="HK37" i="8"/>
  <c r="HK36" i="8"/>
  <c r="OH18" i="8"/>
  <c r="OG20" i="8"/>
  <c r="OG19" i="8"/>
  <c r="HO47" i="7"/>
  <c r="HN50" i="7"/>
  <c r="BB1658" i="4"/>
  <c r="BB1657" i="4"/>
  <c r="BC1630" i="4"/>
  <c r="QV81" i="8"/>
  <c r="QV86" i="8"/>
  <c r="QV82" i="8"/>
  <c r="YM73" i="8"/>
  <c r="YM83" i="8"/>
  <c r="YM74" i="8"/>
  <c r="YM84" i="8"/>
  <c r="AAA75" i="8"/>
  <c r="AAA85" i="8"/>
  <c r="KX63" i="8"/>
  <c r="KW65" i="8"/>
  <c r="KW64" i="8"/>
  <c r="HM35" i="8"/>
  <c r="HL37" i="8"/>
  <c r="HL36" i="8"/>
  <c r="OI18" i="8"/>
  <c r="OH20" i="8"/>
  <c r="OH19" i="8"/>
  <c r="HP47" i="7"/>
  <c r="HO50" i="7"/>
  <c r="QW81" i="8"/>
  <c r="QW86" i="8"/>
  <c r="QW82" i="8"/>
  <c r="YN74" i="8"/>
  <c r="YN84" i="8"/>
  <c r="AAB75" i="8"/>
  <c r="AAB85" i="8"/>
  <c r="YN73" i="8"/>
  <c r="YN83" i="8"/>
  <c r="KY63" i="8"/>
  <c r="KX64" i="8"/>
  <c r="KX65" i="8"/>
  <c r="HN35" i="8"/>
  <c r="HM37" i="8"/>
  <c r="HM36" i="8"/>
  <c r="OJ18" i="8"/>
  <c r="OI20" i="8"/>
  <c r="OI19" i="8"/>
  <c r="HQ47" i="7"/>
  <c r="HW45" i="7"/>
  <c r="HP50" i="7"/>
  <c r="QX81" i="8"/>
  <c r="QX86" i="8"/>
  <c r="QX82" i="8"/>
  <c r="AAC75" i="8"/>
  <c r="AAC85" i="8"/>
  <c r="YO74" i="8"/>
  <c r="YO84" i="8"/>
  <c r="YO73" i="8"/>
  <c r="YO83" i="8"/>
  <c r="KZ63" i="8"/>
  <c r="KY64" i="8"/>
  <c r="KY65" i="8"/>
  <c r="HO35" i="8"/>
  <c r="HN37" i="8"/>
  <c r="HN36" i="8"/>
  <c r="OK18" i="8"/>
  <c r="OJ20" i="8"/>
  <c r="OJ19" i="8"/>
  <c r="HR47" i="7"/>
  <c r="HQ50" i="7"/>
  <c r="BC1632" i="4"/>
  <c r="QY81" i="8"/>
  <c r="QY86" i="8"/>
  <c r="QY82" i="8"/>
  <c r="YP74" i="8"/>
  <c r="YP84" i="8"/>
  <c r="YP73" i="8"/>
  <c r="YP83" i="8"/>
  <c r="AAD75" i="8"/>
  <c r="AAD85" i="8"/>
  <c r="LA63" i="8"/>
  <c r="KZ64" i="8"/>
  <c r="KZ65" i="8"/>
  <c r="HP35" i="8"/>
  <c r="HO37" i="8"/>
  <c r="HO36" i="8"/>
  <c r="OL18" i="8"/>
  <c r="OK20" i="8"/>
  <c r="OK19" i="8"/>
  <c r="HS47" i="7"/>
  <c r="HR50" i="7"/>
  <c r="HR52" i="7"/>
  <c r="HS52" i="7"/>
  <c r="HT52" i="7"/>
  <c r="HU52" i="7"/>
  <c r="HV52" i="7"/>
  <c r="HQ52" i="7"/>
  <c r="BC1659" i="4"/>
  <c r="BC1664" i="4"/>
  <c r="BD1628" i="4"/>
  <c r="BC1661" i="4"/>
  <c r="BC1656" i="4"/>
  <c r="QZ81" i="8"/>
  <c r="QZ86" i="8"/>
  <c r="QZ82" i="8"/>
  <c r="YQ73" i="8"/>
  <c r="YQ83" i="8"/>
  <c r="AAE75" i="8"/>
  <c r="AAE85" i="8"/>
  <c r="YQ74" i="8"/>
  <c r="YQ84" i="8"/>
  <c r="LB63" i="8"/>
  <c r="LA65" i="8"/>
  <c r="LA64" i="8"/>
  <c r="HQ35" i="8"/>
  <c r="HP37" i="8"/>
  <c r="HP36" i="8"/>
  <c r="OM18" i="8"/>
  <c r="OL20" i="8"/>
  <c r="OL19" i="8"/>
  <c r="HT47" i="7"/>
  <c r="HS50" i="7"/>
  <c r="BD1630" i="4"/>
  <c r="BC1657" i="4"/>
  <c r="BC1658" i="4"/>
  <c r="RA81" i="8"/>
  <c r="RA86" i="8"/>
  <c r="RA82" i="8"/>
  <c r="AAF75" i="8"/>
  <c r="AAF85" i="8"/>
  <c r="YR74" i="8"/>
  <c r="YR84" i="8"/>
  <c r="YR73" i="8"/>
  <c r="YR83" i="8"/>
  <c r="LC63" i="8"/>
  <c r="LB64" i="8"/>
  <c r="LB65" i="8"/>
  <c r="HR35" i="8"/>
  <c r="HQ37" i="8"/>
  <c r="HQ36" i="8"/>
  <c r="ON18" i="8"/>
  <c r="OM19" i="8"/>
  <c r="OM20" i="8"/>
  <c r="HU47" i="7"/>
  <c r="HT50" i="7"/>
  <c r="RB81" i="8"/>
  <c r="RB86" i="8"/>
  <c r="RB82" i="8"/>
  <c r="YS74" i="8"/>
  <c r="YS84" i="8"/>
  <c r="YS73" i="8"/>
  <c r="YS83" i="8"/>
  <c r="AAG75" i="8"/>
  <c r="AAG85" i="8"/>
  <c r="LD63" i="8"/>
  <c r="LC64" i="8"/>
  <c r="LC65" i="8"/>
  <c r="HS35" i="8"/>
  <c r="HR37" i="8"/>
  <c r="HR36" i="8"/>
  <c r="OO18" i="8"/>
  <c r="ON20" i="8"/>
  <c r="ON19" i="8"/>
  <c r="HV47" i="7"/>
  <c r="HU50" i="7"/>
  <c r="RC81" i="8"/>
  <c r="RC86" i="8"/>
  <c r="RC82" i="8"/>
  <c r="YT73" i="8"/>
  <c r="YT83" i="8"/>
  <c r="AAH75" i="8"/>
  <c r="AAH85" i="8"/>
  <c r="YT74" i="8"/>
  <c r="YT84" i="8"/>
  <c r="LE63" i="8"/>
  <c r="LD64" i="8"/>
  <c r="LD65" i="8"/>
  <c r="HT35" i="8"/>
  <c r="HS37" i="8"/>
  <c r="HS36" i="8"/>
  <c r="OP18" i="8"/>
  <c r="OO20" i="8"/>
  <c r="OO19" i="8"/>
  <c r="HW47" i="7"/>
  <c r="IC45" i="7"/>
  <c r="HV50" i="7"/>
  <c r="BD1632" i="4"/>
  <c r="RD81" i="8"/>
  <c r="RD86" i="8"/>
  <c r="RD82" i="8"/>
  <c r="AAI75" i="8"/>
  <c r="AAI85" i="8"/>
  <c r="YU74" i="8"/>
  <c r="YU84" i="8"/>
  <c r="YU73" i="8"/>
  <c r="YU83" i="8"/>
  <c r="LF63" i="8"/>
  <c r="LE65" i="8"/>
  <c r="LE64" i="8"/>
  <c r="HU35" i="8"/>
  <c r="HT37" i="8"/>
  <c r="HT36" i="8"/>
  <c r="OQ18" i="8"/>
  <c r="OP20" i="8"/>
  <c r="OP19" i="8"/>
  <c r="HX47" i="7"/>
  <c r="HW50" i="7"/>
  <c r="BD1661" i="4"/>
  <c r="BD1664" i="4"/>
  <c r="BD1656" i="4"/>
  <c r="BE1628" i="4"/>
  <c r="BD1659" i="4"/>
  <c r="RE81" i="8"/>
  <c r="RE86" i="8"/>
  <c r="RE82" i="8"/>
  <c r="YV74" i="8"/>
  <c r="YV84" i="8"/>
  <c r="YV73" i="8"/>
  <c r="YV83" i="8"/>
  <c r="AAJ75" i="8"/>
  <c r="AAJ85" i="8"/>
  <c r="LG63" i="8"/>
  <c r="LF64" i="8"/>
  <c r="LF65" i="8"/>
  <c r="HV35" i="8"/>
  <c r="HU37" i="8"/>
  <c r="HU36" i="8"/>
  <c r="OR18" i="8"/>
  <c r="OQ20" i="8"/>
  <c r="OQ19" i="8"/>
  <c r="HY47" i="7"/>
  <c r="HX50" i="7"/>
  <c r="HX52" i="7"/>
  <c r="HY52" i="7"/>
  <c r="HZ52" i="7"/>
  <c r="IA52" i="7"/>
  <c r="IB52" i="7"/>
  <c r="HW52" i="7"/>
  <c r="BE1630" i="4"/>
  <c r="BD1657" i="4"/>
  <c r="BD1658" i="4"/>
  <c r="RF81" i="8"/>
  <c r="RF86" i="8"/>
  <c r="RF82" i="8"/>
  <c r="YW73" i="8"/>
  <c r="YW83" i="8"/>
  <c r="AAK75" i="8"/>
  <c r="AAK85" i="8"/>
  <c r="YW74" i="8"/>
  <c r="YW84" i="8"/>
  <c r="LH63" i="8"/>
  <c r="LG64" i="8"/>
  <c r="LG65" i="8"/>
  <c r="HW35" i="8"/>
  <c r="HV37" i="8"/>
  <c r="HV36" i="8"/>
  <c r="OS18" i="8"/>
  <c r="OR20" i="8"/>
  <c r="OR19" i="8"/>
  <c r="HZ47" i="7"/>
  <c r="HY50" i="7"/>
  <c r="RG81" i="8"/>
  <c r="RG86" i="8"/>
  <c r="RG82" i="8"/>
  <c r="AAL75" i="8"/>
  <c r="AAL85" i="8"/>
  <c r="YX74" i="8"/>
  <c r="YX84" i="8"/>
  <c r="YX73" i="8"/>
  <c r="YX83" i="8"/>
  <c r="LI63" i="8"/>
  <c r="LH64" i="8"/>
  <c r="LH65" i="8"/>
  <c r="HX35" i="8"/>
  <c r="HW37" i="8"/>
  <c r="HW36" i="8"/>
  <c r="OT18" i="8"/>
  <c r="OS20" i="8"/>
  <c r="OS19" i="8"/>
  <c r="IA47" i="7"/>
  <c r="HZ50" i="7"/>
  <c r="RH81" i="8"/>
  <c r="RH86" i="8"/>
  <c r="RH82" i="8"/>
  <c r="YY73" i="8"/>
  <c r="YY83" i="8"/>
  <c r="YY74" i="8"/>
  <c r="YY84" i="8"/>
  <c r="AAM75" i="8"/>
  <c r="AAM85" i="8"/>
  <c r="LJ63" i="8"/>
  <c r="LI65" i="8"/>
  <c r="LI64" i="8"/>
  <c r="HY35" i="8"/>
  <c r="C66" i="10"/>
  <c r="HX37" i="8"/>
  <c r="HX36" i="8"/>
  <c r="OU18" i="8"/>
  <c r="OT20" i="8"/>
  <c r="OT19" i="8"/>
  <c r="IB47" i="7"/>
  <c r="IA50" i="7"/>
  <c r="BE1632" i="4"/>
  <c r="C64" i="10"/>
  <c r="C58" i="10"/>
  <c r="RI81" i="8"/>
  <c r="RI86" i="8"/>
  <c r="RI82" i="8"/>
  <c r="YZ74" i="8"/>
  <c r="YZ84" i="8"/>
  <c r="AAN75" i="8"/>
  <c r="AAN85" i="8"/>
  <c r="YZ73" i="8"/>
  <c r="YZ83" i="8"/>
  <c r="LK63" i="8"/>
  <c r="LJ64" i="8"/>
  <c r="LJ65" i="8"/>
  <c r="HZ35" i="8"/>
  <c r="D66" i="10"/>
  <c r="HY37" i="8"/>
  <c r="HY36" i="8"/>
  <c r="OV18" i="8"/>
  <c r="OU19" i="8"/>
  <c r="OU20" i="8"/>
  <c r="IC47" i="7"/>
  <c r="II45" i="7"/>
  <c r="IB50" i="7"/>
  <c r="BF1628" i="4"/>
  <c r="BE1659" i="4"/>
  <c r="BE1656" i="4"/>
  <c r="BE1661" i="4"/>
  <c r="BE1664" i="4"/>
  <c r="D64" i="10"/>
  <c r="D58" i="10"/>
  <c r="C3" i="10"/>
  <c r="C186" i="10"/>
  <c r="RJ81" i="8"/>
  <c r="RJ86" i="8"/>
  <c r="RJ82" i="8"/>
  <c r="ZA74" i="8"/>
  <c r="ZA84" i="8"/>
  <c r="ZA73" i="8"/>
  <c r="ZA83" i="8"/>
  <c r="AAO75" i="8"/>
  <c r="AAO85" i="8"/>
  <c r="LL63" i="8"/>
  <c r="LK64" i="8"/>
  <c r="LK65" i="8"/>
  <c r="IA35" i="8"/>
  <c r="E66" i="10"/>
  <c r="HZ37" i="8"/>
  <c r="HZ36" i="8"/>
  <c r="OW18" i="8"/>
  <c r="OV20" i="8"/>
  <c r="OV19" i="8"/>
  <c r="ID47" i="7"/>
  <c r="IC50" i="7"/>
  <c r="BF1630" i="4"/>
  <c r="BE1658" i="4"/>
  <c r="BE1657" i="4"/>
  <c r="E64" i="10"/>
  <c r="E58" i="10"/>
  <c r="RK81" i="8"/>
  <c r="RK86" i="8"/>
  <c r="RK82" i="8"/>
  <c r="ZB73" i="8"/>
  <c r="ZB83" i="8"/>
  <c r="AAP75" i="8"/>
  <c r="AAP85" i="8"/>
  <c r="ZB74" i="8"/>
  <c r="ZB84" i="8"/>
  <c r="LM63" i="8"/>
  <c r="LL64" i="8"/>
  <c r="LL65" i="8"/>
  <c r="IB35" i="8"/>
  <c r="F66" i="10"/>
  <c r="OX18" i="8"/>
  <c r="OW20" i="8"/>
  <c r="OW19" i="8"/>
  <c r="IE47" i="7"/>
  <c r="ID50" i="7"/>
  <c r="ID52" i="7"/>
  <c r="IE52" i="7"/>
  <c r="IF52" i="7"/>
  <c r="IG52" i="7"/>
  <c r="IH52" i="7"/>
  <c r="IC52" i="7"/>
  <c r="F64" i="10"/>
  <c r="F58" i="10"/>
  <c r="C2" i="10"/>
  <c r="RL81" i="8"/>
  <c r="RL86" i="8"/>
  <c r="RL82" i="8"/>
  <c r="ZC73" i="8"/>
  <c r="ZC83" i="8"/>
  <c r="AAQ75" i="8"/>
  <c r="AAQ85" i="8"/>
  <c r="ZC74" i="8"/>
  <c r="ZC84" i="8"/>
  <c r="LN63" i="8"/>
  <c r="LM65" i="8"/>
  <c r="LM64" i="8"/>
  <c r="IC35" i="8"/>
  <c r="G66" i="10"/>
  <c r="OY18" i="8"/>
  <c r="OX20" i="8"/>
  <c r="OX19" i="8"/>
  <c r="IF47" i="7"/>
  <c r="IE50" i="7"/>
  <c r="G64" i="10"/>
  <c r="G58" i="10"/>
  <c r="RM81" i="8"/>
  <c r="RM86" i="8"/>
  <c r="RM82" i="8"/>
  <c r="AAR75" i="8"/>
  <c r="AAR85" i="8"/>
  <c r="ZD74" i="8"/>
  <c r="ZD84" i="8"/>
  <c r="ZD73" i="8"/>
  <c r="ZD83" i="8"/>
  <c r="LO63" i="8"/>
  <c r="LN64" i="8"/>
  <c r="LN65" i="8"/>
  <c r="ID35" i="8"/>
  <c r="H66" i="10"/>
  <c r="OZ18" i="8"/>
  <c r="OY20" i="8"/>
  <c r="OY19" i="8"/>
  <c r="IG47" i="7"/>
  <c r="IF50" i="7"/>
  <c r="BF1632" i="4"/>
  <c r="H64" i="10"/>
  <c r="H58" i="10"/>
  <c r="RN81" i="8"/>
  <c r="RN86" i="8"/>
  <c r="RN82" i="8"/>
  <c r="ZE74" i="8"/>
  <c r="ZE84" i="8"/>
  <c r="ZE73" i="8"/>
  <c r="ZE83" i="8"/>
  <c r="AAS75" i="8"/>
  <c r="AAS85" i="8"/>
  <c r="LP63" i="8"/>
  <c r="LO64" i="8"/>
  <c r="LO65" i="8"/>
  <c r="IE35" i="8"/>
  <c r="I66" i="10"/>
  <c r="PA18" i="8"/>
  <c r="OZ20" i="8"/>
  <c r="OZ19" i="8"/>
  <c r="IH47" i="7"/>
  <c r="IG50" i="7"/>
  <c r="BF1656" i="4"/>
  <c r="BF1664" i="4"/>
  <c r="BF1659" i="4"/>
  <c r="BG1628" i="4"/>
  <c r="BF1661" i="4"/>
  <c r="I64" i="10"/>
  <c r="I58" i="10"/>
  <c r="RO81" i="8"/>
  <c r="RO86" i="8"/>
  <c r="RO82" i="8"/>
  <c r="AAT75" i="8"/>
  <c r="AAT85" i="8"/>
  <c r="ZF74" i="8"/>
  <c r="ZF84" i="8"/>
  <c r="ZF73" i="8"/>
  <c r="ZF83" i="8"/>
  <c r="LQ63" i="8"/>
  <c r="LP64" i="8"/>
  <c r="LP65" i="8"/>
  <c r="IF35" i="8"/>
  <c r="J66" i="10"/>
  <c r="PB18" i="8"/>
  <c r="PA20" i="8"/>
  <c r="PA19" i="8"/>
  <c r="II47" i="7"/>
  <c r="IO45" i="7"/>
  <c r="IH50" i="7"/>
  <c r="BG1630" i="4"/>
  <c r="BF1657" i="4"/>
  <c r="BF1658" i="4"/>
  <c r="J64" i="10"/>
  <c r="J58" i="10"/>
  <c r="RP81" i="8"/>
  <c r="RP86" i="8"/>
  <c r="RP82" i="8"/>
  <c r="ZG74" i="8"/>
  <c r="ZG84" i="8"/>
  <c r="ZG73" i="8"/>
  <c r="ZG83" i="8"/>
  <c r="AAU75" i="8"/>
  <c r="AAU85" i="8"/>
  <c r="LR63" i="8"/>
  <c r="LQ65" i="8"/>
  <c r="LQ64" i="8"/>
  <c r="IG35" i="8"/>
  <c r="K66" i="10"/>
  <c r="PC18" i="8"/>
  <c r="PB20" i="8"/>
  <c r="PB19" i="8"/>
  <c r="IJ47" i="7"/>
  <c r="II50" i="7"/>
  <c r="K64" i="10"/>
  <c r="K58" i="10"/>
  <c r="RQ81" i="8"/>
  <c r="RQ86" i="8"/>
  <c r="RQ82" i="8"/>
  <c r="ZH73" i="8"/>
  <c r="ZH83" i="8"/>
  <c r="AAV75" i="8"/>
  <c r="AAV85" i="8"/>
  <c r="ZH74" i="8"/>
  <c r="ZH84" i="8"/>
  <c r="LS63" i="8"/>
  <c r="LR64" i="8"/>
  <c r="LR65" i="8"/>
  <c r="IH35" i="8"/>
  <c r="L66" i="10"/>
  <c r="PD18" i="8"/>
  <c r="PC19" i="8"/>
  <c r="PC20" i="8"/>
  <c r="IK47" i="7"/>
  <c r="IJ50" i="7"/>
  <c r="IJ52" i="7"/>
  <c r="IK52" i="7"/>
  <c r="IL52" i="7"/>
  <c r="IM52" i="7"/>
  <c r="IN52" i="7"/>
  <c r="II52" i="7"/>
  <c r="L64" i="10"/>
  <c r="L58" i="10"/>
  <c r="RR81" i="8"/>
  <c r="RR86" i="8"/>
  <c r="RR82" i="8"/>
  <c r="AAW75" i="8"/>
  <c r="AAW85" i="8"/>
  <c r="ZI73" i="8"/>
  <c r="ZI83" i="8"/>
  <c r="ZI74" i="8"/>
  <c r="ZI84" i="8"/>
  <c r="LT63" i="8"/>
  <c r="LS64" i="8"/>
  <c r="LS65" i="8"/>
  <c r="II35" i="8"/>
  <c r="M66" i="10"/>
  <c r="PE18" i="8"/>
  <c r="PD20" i="8"/>
  <c r="PD19" i="8"/>
  <c r="IL47" i="7"/>
  <c r="IK50" i="7"/>
  <c r="BG1632" i="4"/>
  <c r="M64" i="10"/>
  <c r="M58" i="10"/>
  <c r="RS81" i="8"/>
  <c r="RS86" i="8"/>
  <c r="RS82" i="8"/>
  <c r="ZJ74" i="8"/>
  <c r="ZJ84" i="8"/>
  <c r="ZJ73" i="8"/>
  <c r="ZJ83" i="8"/>
  <c r="LU63" i="8"/>
  <c r="LT65" i="8"/>
  <c r="LT64" i="8"/>
  <c r="IJ35" i="8"/>
  <c r="N66" i="10"/>
  <c r="PF18" i="8"/>
  <c r="PE20" i="8"/>
  <c r="PE19" i="8"/>
  <c r="IM47" i="7"/>
  <c r="IL50" i="7"/>
  <c r="BG1656" i="4"/>
  <c r="BG1664" i="4"/>
  <c r="BG1659" i="4"/>
  <c r="BH1628" i="4"/>
  <c r="BG1661" i="4"/>
  <c r="N64" i="10"/>
  <c r="N58" i="10"/>
  <c r="RT81" i="8"/>
  <c r="RT86" i="8"/>
  <c r="RT82" i="8"/>
  <c r="ZK73" i="8"/>
  <c r="ZK83" i="8"/>
  <c r="ZK74" i="8"/>
  <c r="ZK84" i="8"/>
  <c r="LV63" i="8"/>
  <c r="LU65" i="8"/>
  <c r="LU64" i="8"/>
  <c r="IK35" i="8"/>
  <c r="O66" i="10"/>
  <c r="PG18" i="8"/>
  <c r="PF20" i="8"/>
  <c r="PF19" i="8"/>
  <c r="IN47" i="7"/>
  <c r="IM50" i="7"/>
  <c r="BG1657" i="4"/>
  <c r="BG1658" i="4"/>
  <c r="BH1630" i="4"/>
  <c r="O64" i="10"/>
  <c r="O58" i="10"/>
  <c r="RU81" i="8"/>
  <c r="RU86" i="8"/>
  <c r="RU82" i="8"/>
  <c r="ZL73" i="8"/>
  <c r="ZL83" i="8"/>
  <c r="ZL74" i="8"/>
  <c r="ZL84" i="8"/>
  <c r="LW63" i="8"/>
  <c r="LV64" i="8"/>
  <c r="LV65" i="8"/>
  <c r="IL35" i="8"/>
  <c r="P66" i="10"/>
  <c r="PH18" i="8"/>
  <c r="PG20" i="8"/>
  <c r="PG19" i="8"/>
  <c r="IO47" i="7"/>
  <c r="IU45" i="7"/>
  <c r="IN50" i="7"/>
  <c r="P64" i="10"/>
  <c r="P58" i="10"/>
  <c r="RV81" i="8"/>
  <c r="RV86" i="8"/>
  <c r="RV82" i="8"/>
  <c r="ZM74" i="8"/>
  <c r="ZM84" i="8"/>
  <c r="ZM73" i="8"/>
  <c r="ZM83" i="8"/>
  <c r="LX63" i="8"/>
  <c r="LW64" i="8"/>
  <c r="LW65" i="8"/>
  <c r="IM35" i="8"/>
  <c r="Q66" i="10"/>
  <c r="PI18" i="8"/>
  <c r="PH20" i="8"/>
  <c r="PH19" i="8"/>
  <c r="IP47" i="7"/>
  <c r="IO50" i="7"/>
  <c r="Q64" i="10"/>
  <c r="Q58" i="10"/>
  <c r="RW81" i="8"/>
  <c r="RW86" i="8"/>
  <c r="RW82" i="8"/>
  <c r="ZN73" i="8"/>
  <c r="ZN83" i="8"/>
  <c r="ZN74" i="8"/>
  <c r="ZN84" i="8"/>
  <c r="LY63" i="8"/>
  <c r="LX64" i="8"/>
  <c r="LX65" i="8"/>
  <c r="IN35" i="8"/>
  <c r="R66" i="10"/>
  <c r="PJ18" i="8"/>
  <c r="PI20" i="8"/>
  <c r="PI19" i="8"/>
  <c r="IQ47" i="7"/>
  <c r="IP50" i="7"/>
  <c r="IP52" i="7"/>
  <c r="IQ52" i="7"/>
  <c r="IR52" i="7"/>
  <c r="IS52" i="7"/>
  <c r="IT52" i="7"/>
  <c r="IO52" i="7"/>
  <c r="BH1632" i="4"/>
  <c r="R64" i="10"/>
  <c r="R58" i="10"/>
  <c r="RX81" i="8"/>
  <c r="RX86" i="8"/>
  <c r="RX82" i="8"/>
  <c r="ZO74" i="8"/>
  <c r="ZO84" i="8"/>
  <c r="ZO73" i="8"/>
  <c r="ZO83" i="8"/>
  <c r="LZ63" i="8"/>
  <c r="LY65" i="8"/>
  <c r="LY64" i="8"/>
  <c r="IO35" i="8"/>
  <c r="S66" i="10"/>
  <c r="PK18" i="8"/>
  <c r="PJ20" i="8"/>
  <c r="PJ19" i="8"/>
  <c r="IR47" i="7"/>
  <c r="IQ50" i="7"/>
  <c r="BH1664" i="4"/>
  <c r="BH1661" i="4"/>
  <c r="BH1659" i="4"/>
  <c r="BH1656" i="4"/>
  <c r="BI1628" i="4"/>
  <c r="S64" i="10"/>
  <c r="S58" i="10"/>
  <c r="RY81" i="8"/>
  <c r="RY86" i="8"/>
  <c r="RY82" i="8"/>
  <c r="ZP74" i="8"/>
  <c r="ZP84" i="8"/>
  <c r="ZP73" i="8"/>
  <c r="ZP83" i="8"/>
  <c r="MA63" i="8"/>
  <c r="LZ64" i="8"/>
  <c r="LZ65" i="8"/>
  <c r="IP35" i="8"/>
  <c r="T66" i="10"/>
  <c r="PL18" i="8"/>
  <c r="PK19" i="8"/>
  <c r="PK20" i="8"/>
  <c r="IS47" i="7"/>
  <c r="IR50" i="7"/>
  <c r="BI1630" i="4"/>
  <c r="BH1658" i="4"/>
  <c r="BH1657" i="4"/>
  <c r="T64" i="10"/>
  <c r="T58" i="10"/>
  <c r="RZ81" i="8"/>
  <c r="RZ86" i="8"/>
  <c r="RZ82" i="8"/>
  <c r="ZQ73" i="8"/>
  <c r="ZQ83" i="8"/>
  <c r="ZQ74" i="8"/>
  <c r="ZQ84" i="8"/>
  <c r="MB63" i="8"/>
  <c r="MA64" i="8"/>
  <c r="MA65" i="8"/>
  <c r="IQ35" i="8"/>
  <c r="U66" i="10"/>
  <c r="PM18" i="8"/>
  <c r="PL20" i="8"/>
  <c r="PL19" i="8"/>
  <c r="IT47" i="7"/>
  <c r="IS50" i="7"/>
  <c r="U64" i="10"/>
  <c r="U58" i="10"/>
  <c r="SA81" i="8"/>
  <c r="SA86" i="8"/>
  <c r="SA82" i="8"/>
  <c r="ZR73" i="8"/>
  <c r="ZR83" i="8"/>
  <c r="ZR74" i="8"/>
  <c r="ZR84" i="8"/>
  <c r="MC63" i="8"/>
  <c r="MB64" i="8"/>
  <c r="MB65" i="8"/>
  <c r="IR35" i="8"/>
  <c r="V66" i="10"/>
  <c r="PN18" i="8"/>
  <c r="PM20" i="8"/>
  <c r="PM19" i="8"/>
  <c r="IU47" i="7"/>
  <c r="JA45" i="7"/>
  <c r="IT50" i="7"/>
  <c r="V64" i="10"/>
  <c r="V58" i="10"/>
  <c r="SB81" i="8"/>
  <c r="SB86" i="8"/>
  <c r="SB82" i="8"/>
  <c r="ZS74" i="8"/>
  <c r="ZS84" i="8"/>
  <c r="ZS73" i="8"/>
  <c r="ZS83" i="8"/>
  <c r="MD63" i="8"/>
  <c r="MC65" i="8"/>
  <c r="MC64" i="8"/>
  <c r="IS35" i="8"/>
  <c r="W66" i="10"/>
  <c r="PO18" i="8"/>
  <c r="PN20" i="8"/>
  <c r="PN19" i="8"/>
  <c r="IV47" i="7"/>
  <c r="IU50" i="7"/>
  <c r="BI1632" i="4"/>
  <c r="W64" i="10"/>
  <c r="W58" i="10"/>
  <c r="SC81" i="8"/>
  <c r="SC86" i="8"/>
  <c r="SC82" i="8"/>
  <c r="ZT73" i="8"/>
  <c r="ZT83" i="8"/>
  <c r="ZT74" i="8"/>
  <c r="ZT84" i="8"/>
  <c r="ME63" i="8"/>
  <c r="MD64" i="8"/>
  <c r="MD65" i="8"/>
  <c r="IT35" i="8"/>
  <c r="X66" i="10"/>
  <c r="PP18" i="8"/>
  <c r="PO20" i="8"/>
  <c r="PO19" i="8"/>
  <c r="IV52" i="7"/>
  <c r="IW52" i="7"/>
  <c r="IX52" i="7"/>
  <c r="IY52" i="7"/>
  <c r="IZ52" i="7"/>
  <c r="IU52" i="7"/>
  <c r="IW47" i="7"/>
  <c r="IV50" i="7"/>
  <c r="BI1659" i="4"/>
  <c r="BI1661" i="4"/>
  <c r="BI1664" i="4"/>
  <c r="BI1656" i="4"/>
  <c r="BJ1628" i="4"/>
  <c r="X64" i="10"/>
  <c r="X58" i="10"/>
  <c r="SD81" i="8"/>
  <c r="SD86" i="8"/>
  <c r="SD82" i="8"/>
  <c r="ZU74" i="8"/>
  <c r="ZU84" i="8"/>
  <c r="ZU73" i="8"/>
  <c r="ZU83" i="8"/>
  <c r="MF63" i="8"/>
  <c r="ME64" i="8"/>
  <c r="ME65" i="8"/>
  <c r="IU35" i="8"/>
  <c r="Y66" i="10"/>
  <c r="PQ18" i="8"/>
  <c r="PP20" i="8"/>
  <c r="PP19" i="8"/>
  <c r="IX47" i="7"/>
  <c r="IW50" i="7"/>
  <c r="BJ1630" i="4"/>
  <c r="BI1658" i="4"/>
  <c r="BI1657" i="4"/>
  <c r="Y64" i="10"/>
  <c r="Y58" i="10"/>
  <c r="SE81" i="8"/>
  <c r="SE86" i="8"/>
  <c r="SE82" i="8"/>
  <c r="ZV73" i="8"/>
  <c r="ZV83" i="8"/>
  <c r="ZV74" i="8"/>
  <c r="ZV84" i="8"/>
  <c r="MG63" i="8"/>
  <c r="MF64" i="8"/>
  <c r="MF65" i="8"/>
  <c r="IV35" i="8"/>
  <c r="Z66" i="10"/>
  <c r="PR18" i="8"/>
  <c r="PQ20" i="8"/>
  <c r="PQ19" i="8"/>
  <c r="IY47" i="7"/>
  <c r="IX50" i="7"/>
  <c r="Z64" i="10"/>
  <c r="Z58" i="10"/>
  <c r="SF81" i="8"/>
  <c r="SF86" i="8"/>
  <c r="SF82" i="8"/>
  <c r="ZW74" i="8"/>
  <c r="ZW84" i="8"/>
  <c r="ZW73" i="8"/>
  <c r="ZW83" i="8"/>
  <c r="MH63" i="8"/>
  <c r="MG65" i="8"/>
  <c r="MG64" i="8"/>
  <c r="IW35" i="8"/>
  <c r="AA66" i="10"/>
  <c r="PS18" i="8"/>
  <c r="PR20" i="8"/>
  <c r="PR19" i="8"/>
  <c r="IZ47" i="7"/>
  <c r="IY50" i="7"/>
  <c r="AA64" i="10"/>
  <c r="AA58" i="10"/>
  <c r="SG81" i="8"/>
  <c r="SG86" i="8"/>
  <c r="SG82" i="8"/>
  <c r="ZX73" i="8"/>
  <c r="ZX83" i="8"/>
  <c r="ZX74" i="8"/>
  <c r="ZX84" i="8"/>
  <c r="MI63" i="8"/>
  <c r="MH64" i="8"/>
  <c r="MH65" i="8"/>
  <c r="IX35" i="8"/>
  <c r="AB66" i="10"/>
  <c r="PT18" i="8"/>
  <c r="PS19" i="8"/>
  <c r="PS20" i="8"/>
  <c r="JA47" i="7"/>
  <c r="JG45" i="7"/>
  <c r="IZ50" i="7"/>
  <c r="BJ1632" i="4"/>
  <c r="AB64" i="10"/>
  <c r="AB58" i="10"/>
  <c r="SH81" i="8"/>
  <c r="SH86" i="8"/>
  <c r="SH82" i="8"/>
  <c r="ZY73" i="8"/>
  <c r="ZY83" i="8"/>
  <c r="ZY74" i="8"/>
  <c r="ZY84" i="8"/>
  <c r="MJ63" i="8"/>
  <c r="MI64" i="8"/>
  <c r="MI65" i="8"/>
  <c r="IY35" i="8"/>
  <c r="AC66" i="10"/>
  <c r="PU18" i="8"/>
  <c r="PT20" i="8"/>
  <c r="PT19" i="8"/>
  <c r="JB47" i="7"/>
  <c r="JA50" i="7"/>
  <c r="BJ1656" i="4"/>
  <c r="BJ1664" i="4"/>
  <c r="BJ1661" i="4"/>
  <c r="BJ1659" i="4"/>
  <c r="BK1628" i="4"/>
  <c r="AC64" i="10"/>
  <c r="AC58" i="10"/>
  <c r="BK146" i="11"/>
  <c r="SI81" i="8"/>
  <c r="SI86" i="8"/>
  <c r="SI82" i="8"/>
  <c r="ZZ74" i="8"/>
  <c r="ZZ84" i="8"/>
  <c r="ZZ73" i="8"/>
  <c r="ZZ83" i="8"/>
  <c r="MK63" i="8"/>
  <c r="MJ64" i="8"/>
  <c r="MJ65" i="8"/>
  <c r="IZ35" i="8"/>
  <c r="AD66" i="10"/>
  <c r="PV18" i="8"/>
  <c r="PU20" i="8"/>
  <c r="PU19" i="8"/>
  <c r="JB52" i="7"/>
  <c r="JC52" i="7"/>
  <c r="JD52" i="7"/>
  <c r="JE52" i="7"/>
  <c r="JF52" i="7"/>
  <c r="JA52" i="7"/>
  <c r="JC47" i="7"/>
  <c r="JB50" i="7"/>
  <c r="BK1630" i="4"/>
  <c r="BJ1657" i="4"/>
  <c r="BJ1658" i="4"/>
  <c r="BK148" i="11"/>
  <c r="AD64" i="10"/>
  <c r="AD58" i="10"/>
  <c r="BK147" i="11"/>
  <c r="SJ81" i="8"/>
  <c r="SJ86" i="8"/>
  <c r="SJ82" i="8"/>
  <c r="AAA73" i="8"/>
  <c r="AAA83" i="8"/>
  <c r="AAA74" i="8"/>
  <c r="AAA84" i="8"/>
  <c r="ML63" i="8"/>
  <c r="MK65" i="8"/>
  <c r="MK64" i="8"/>
  <c r="JA35" i="8"/>
  <c r="AE66" i="10"/>
  <c r="PW18" i="8"/>
  <c r="PV20" i="8"/>
  <c r="PV19" i="8"/>
  <c r="JD47" i="7"/>
  <c r="JC50" i="7"/>
  <c r="AE64" i="10"/>
  <c r="AE58" i="10"/>
  <c r="SK81" i="8"/>
  <c r="SK86" i="8"/>
  <c r="SK82" i="8"/>
  <c r="AAB74" i="8"/>
  <c r="AAB84" i="8"/>
  <c r="AAB73" i="8"/>
  <c r="AAB83" i="8"/>
  <c r="MM63" i="8"/>
  <c r="ML64" i="8"/>
  <c r="ML65" i="8"/>
  <c r="JB35" i="8"/>
  <c r="AF66" i="10"/>
  <c r="PX18" i="8"/>
  <c r="PW20" i="8"/>
  <c r="PW19" i="8"/>
  <c r="JE47" i="7"/>
  <c r="JD50" i="7"/>
  <c r="AF64" i="10"/>
  <c r="AF58" i="10"/>
  <c r="SL81" i="8"/>
  <c r="SL86" i="8"/>
  <c r="SL82" i="8"/>
  <c r="AAC74" i="8"/>
  <c r="AAC84" i="8"/>
  <c r="AAC73" i="8"/>
  <c r="AAC83" i="8"/>
  <c r="MN63" i="8"/>
  <c r="MM64" i="8"/>
  <c r="MM65" i="8"/>
  <c r="JC35" i="8"/>
  <c r="AG66" i="10"/>
  <c r="PY18" i="8"/>
  <c r="PX20" i="8"/>
  <c r="PX19" i="8"/>
  <c r="JF47" i="7"/>
  <c r="JE50" i="7"/>
  <c r="BK1632" i="4"/>
  <c r="AG64" i="10"/>
  <c r="AG58" i="10"/>
  <c r="SM81" i="8"/>
  <c r="SM86" i="8"/>
  <c r="SM82" i="8"/>
  <c r="AAD73" i="8"/>
  <c r="AAD83" i="8"/>
  <c r="AAD74" i="8"/>
  <c r="AAD84" i="8"/>
  <c r="MO63" i="8"/>
  <c r="MN64" i="8"/>
  <c r="MN65" i="8"/>
  <c r="JD35" i="8"/>
  <c r="AH66" i="10"/>
  <c r="PZ18" i="8"/>
  <c r="PY20" i="8"/>
  <c r="PY19" i="8"/>
  <c r="JG47" i="7"/>
  <c r="JM45" i="7"/>
  <c r="JF50" i="7"/>
  <c r="BK1664" i="4"/>
  <c r="BK1659" i="4"/>
  <c r="BK1656" i="4"/>
  <c r="BL1628" i="4"/>
  <c r="BK1661" i="4"/>
  <c r="AH64" i="10"/>
  <c r="AH58" i="10"/>
  <c r="SN81" i="8"/>
  <c r="SN86" i="8"/>
  <c r="SN82" i="8"/>
  <c r="AAE74" i="8"/>
  <c r="AAE84" i="8"/>
  <c r="AAE73" i="8"/>
  <c r="AAE83" i="8"/>
  <c r="MP63" i="8"/>
  <c r="MO65" i="8"/>
  <c r="MO64" i="8"/>
  <c r="JE35" i="8"/>
  <c r="AI66" i="10"/>
  <c r="QA18" i="8"/>
  <c r="PZ20" i="8"/>
  <c r="PZ19" i="8"/>
  <c r="JH47" i="7"/>
  <c r="JG50" i="7"/>
  <c r="BL1630" i="4"/>
  <c r="BK1658" i="4"/>
  <c r="BK1657" i="4"/>
  <c r="AI64" i="10"/>
  <c r="AI58" i="10"/>
  <c r="SO81" i="8"/>
  <c r="SO86" i="8"/>
  <c r="SO82" i="8"/>
  <c r="AAF74" i="8"/>
  <c r="AAF84" i="8"/>
  <c r="AAF73" i="8"/>
  <c r="AAF83" i="8"/>
  <c r="MQ63" i="8"/>
  <c r="MP64" i="8"/>
  <c r="MP65" i="8"/>
  <c r="JF35" i="8"/>
  <c r="AJ66" i="10"/>
  <c r="QB18" i="8"/>
  <c r="QA19" i="8"/>
  <c r="QA20" i="8"/>
  <c r="JH52" i="7"/>
  <c r="JI52" i="7"/>
  <c r="JJ52" i="7"/>
  <c r="JK52" i="7"/>
  <c r="JL52" i="7"/>
  <c r="JG52" i="7"/>
  <c r="JI47" i="7"/>
  <c r="JH50" i="7"/>
  <c r="AJ64" i="10"/>
  <c r="AJ58" i="10"/>
  <c r="SP81" i="8"/>
  <c r="SP86" i="8"/>
  <c r="SP82" i="8"/>
  <c r="AAG73" i="8"/>
  <c r="AAG83" i="8"/>
  <c r="AAG74" i="8"/>
  <c r="AAG84" i="8"/>
  <c r="MR63" i="8"/>
  <c r="MQ64" i="8"/>
  <c r="MQ65" i="8"/>
  <c r="JG35" i="8"/>
  <c r="AK66" i="10"/>
  <c r="QC18" i="8"/>
  <c r="QB20" i="8"/>
  <c r="QB19" i="8"/>
  <c r="JJ47" i="7"/>
  <c r="JI50" i="7"/>
  <c r="AK64" i="10"/>
  <c r="AK58" i="10"/>
  <c r="SQ81" i="8"/>
  <c r="SQ86" i="8"/>
  <c r="SQ82" i="8"/>
  <c r="AAH74" i="8"/>
  <c r="AAH84" i="8"/>
  <c r="AAH73" i="8"/>
  <c r="AAH83" i="8"/>
  <c r="MS63" i="8"/>
  <c r="MR64" i="8"/>
  <c r="MR65" i="8"/>
  <c r="JH35" i="8"/>
  <c r="AL66" i="10"/>
  <c r="QD18" i="8"/>
  <c r="QC20" i="8"/>
  <c r="QC19" i="8"/>
  <c r="JK47" i="7"/>
  <c r="JJ50" i="7"/>
  <c r="BL1632" i="4"/>
  <c r="AL64" i="10"/>
  <c r="AL58" i="10"/>
  <c r="SR81" i="8"/>
  <c r="SR86" i="8"/>
  <c r="SR82" i="8"/>
  <c r="AAI73" i="8"/>
  <c r="AAI83" i="8"/>
  <c r="AAI74" i="8"/>
  <c r="AAI84" i="8"/>
  <c r="MT63" i="8"/>
  <c r="MS65" i="8"/>
  <c r="MS64" i="8"/>
  <c r="JI35" i="8"/>
  <c r="AM66" i="10"/>
  <c r="QE18" i="8"/>
  <c r="QD20" i="8"/>
  <c r="QD19" i="8"/>
  <c r="JL47" i="7"/>
  <c r="JK50" i="7"/>
  <c r="BL1659" i="4"/>
  <c r="BL1661" i="4"/>
  <c r="BL1664" i="4"/>
  <c r="BL1656" i="4"/>
  <c r="BM1628" i="4"/>
  <c r="AM64" i="10"/>
  <c r="SS81" i="8"/>
  <c r="SS86" i="8"/>
  <c r="SS82" i="8"/>
  <c r="AAJ74" i="8"/>
  <c r="AAJ84" i="8"/>
  <c r="AAJ73" i="8"/>
  <c r="AAJ83" i="8"/>
  <c r="MU63" i="8"/>
  <c r="MT64" i="8"/>
  <c r="MT65" i="8"/>
  <c r="JJ35" i="8"/>
  <c r="AN66" i="10"/>
  <c r="QF18" i="8"/>
  <c r="QE20" i="8"/>
  <c r="QE19" i="8"/>
  <c r="JM47" i="7"/>
  <c r="JS45" i="7"/>
  <c r="JL50" i="7"/>
  <c r="BL1657" i="4"/>
  <c r="BL1658" i="4"/>
  <c r="BM1630" i="4"/>
  <c r="AM58" i="10"/>
  <c r="E154" i="2"/>
  <c r="AN64" i="10"/>
  <c r="AN58" i="10"/>
  <c r="ST81" i="8"/>
  <c r="ST86" i="8"/>
  <c r="ST82" i="8"/>
  <c r="AAK73" i="8"/>
  <c r="AAK83" i="8"/>
  <c r="AAK74" i="8"/>
  <c r="AAK84" i="8"/>
  <c r="MV63" i="8"/>
  <c r="MU64" i="8"/>
  <c r="MU65" i="8"/>
  <c r="JK35" i="8"/>
  <c r="AO66" i="10"/>
  <c r="JJ37" i="8"/>
  <c r="JJ36" i="8"/>
  <c r="QG18" i="8"/>
  <c r="QF20" i="8"/>
  <c r="QF19" i="8"/>
  <c r="JN47" i="7"/>
  <c r="JM50" i="7"/>
  <c r="AO64" i="10"/>
  <c r="AO58" i="10"/>
  <c r="SU81" i="8"/>
  <c r="SU86" i="8"/>
  <c r="SU82" i="8"/>
  <c r="AAL74" i="8"/>
  <c r="AAL84" i="8"/>
  <c r="AAL73" i="8"/>
  <c r="AAL83" i="8"/>
  <c r="MW63" i="8"/>
  <c r="MV64" i="8"/>
  <c r="MV65" i="8"/>
  <c r="JL35" i="8"/>
  <c r="AP66" i="10"/>
  <c r="QH18" i="8"/>
  <c r="QG20" i="8"/>
  <c r="QG19" i="8"/>
  <c r="JN52" i="7"/>
  <c r="JO52" i="7"/>
  <c r="JP52" i="7"/>
  <c r="JQ52" i="7"/>
  <c r="JR52" i="7"/>
  <c r="JM52" i="7"/>
  <c r="JO47" i="7"/>
  <c r="JN50" i="7"/>
  <c r="AP64" i="10"/>
  <c r="AP58" i="10"/>
  <c r="SV81" i="8"/>
  <c r="SV86" i="8"/>
  <c r="SV82" i="8"/>
  <c r="AAM73" i="8"/>
  <c r="AAM83" i="8"/>
  <c r="AAM74" i="8"/>
  <c r="AAM84" i="8"/>
  <c r="MX63" i="8"/>
  <c r="MW65" i="8"/>
  <c r="MW64" i="8"/>
  <c r="JM35" i="8"/>
  <c r="AQ66" i="10"/>
  <c r="QI18" i="8"/>
  <c r="QH20" i="8"/>
  <c r="QH19" i="8"/>
  <c r="JP47" i="7"/>
  <c r="JO50" i="7"/>
  <c r="BM1632" i="4"/>
  <c r="AQ64" i="10"/>
  <c r="AQ58" i="10"/>
  <c r="SW81" i="8"/>
  <c r="SW86" i="8"/>
  <c r="SW82" i="8"/>
  <c r="AAN74" i="8"/>
  <c r="AAN84" i="8"/>
  <c r="AAN73" i="8"/>
  <c r="AAN83" i="8"/>
  <c r="MY63" i="8"/>
  <c r="MX64" i="8"/>
  <c r="MX65" i="8"/>
  <c r="JN35" i="8"/>
  <c r="AR66" i="10"/>
  <c r="QJ18" i="8"/>
  <c r="QI19" i="8"/>
  <c r="QI20" i="8"/>
  <c r="JQ47" i="7"/>
  <c r="JP50" i="7"/>
  <c r="BN1628" i="4"/>
  <c r="BM1661" i="4"/>
  <c r="BM1656" i="4"/>
  <c r="BM1664" i="4"/>
  <c r="BM1659" i="4"/>
  <c r="AR64" i="10"/>
  <c r="AR58" i="10"/>
  <c r="BK149" i="11"/>
  <c r="SX81" i="8"/>
  <c r="SX86" i="8"/>
  <c r="SX82" i="8"/>
  <c r="AAO73" i="8"/>
  <c r="AAO83" i="8"/>
  <c r="AAO74" i="8"/>
  <c r="AAO84" i="8"/>
  <c r="MZ63" i="8"/>
  <c r="MY64" i="8"/>
  <c r="MY65" i="8"/>
  <c r="JO35" i="8"/>
  <c r="AS66" i="10"/>
  <c r="QK18" i="8"/>
  <c r="QJ20" i="8"/>
  <c r="QJ19" i="8"/>
  <c r="JR47" i="7"/>
  <c r="JQ50" i="7"/>
  <c r="BN1630" i="4"/>
  <c r="BM1658" i="4"/>
  <c r="BM1657" i="4"/>
  <c r="AS64" i="10"/>
  <c r="AS58" i="10"/>
  <c r="BK150" i="11"/>
  <c r="SY81" i="8"/>
  <c r="SY86" i="8"/>
  <c r="SY82" i="8"/>
  <c r="AAP74" i="8"/>
  <c r="AAP84" i="8"/>
  <c r="AAP73" i="8"/>
  <c r="AAP83" i="8"/>
  <c r="NA63" i="8"/>
  <c r="MZ64" i="8"/>
  <c r="MZ65" i="8"/>
  <c r="JP35" i="8"/>
  <c r="AT66" i="10"/>
  <c r="QL18" i="8"/>
  <c r="QK20" i="8"/>
  <c r="QK19" i="8"/>
  <c r="JS47" i="7"/>
  <c r="JY45" i="7"/>
  <c r="JR50" i="7"/>
  <c r="AT64" i="10"/>
  <c r="AT58" i="10"/>
  <c r="BK151" i="11"/>
  <c r="BK129" i="11"/>
  <c r="BK104" i="11"/>
  <c r="SZ81" i="8"/>
  <c r="SZ86" i="8"/>
  <c r="SZ82" i="8"/>
  <c r="AAQ73" i="8"/>
  <c r="AAQ83" i="8"/>
  <c r="AAQ74" i="8"/>
  <c r="AAQ84" i="8"/>
  <c r="NB63" i="8"/>
  <c r="NA65" i="8"/>
  <c r="NA64" i="8"/>
  <c r="JQ35" i="8"/>
  <c r="AU66" i="10"/>
  <c r="QM18" i="8"/>
  <c r="QL20" i="8"/>
  <c r="QL19" i="8"/>
  <c r="JT47" i="7"/>
  <c r="JS50" i="7"/>
  <c r="AU64" i="10"/>
  <c r="AU58" i="10"/>
  <c r="TA81" i="8"/>
  <c r="TA86" i="8"/>
  <c r="TA82" i="8"/>
  <c r="AAR74" i="8"/>
  <c r="AAR84" i="8"/>
  <c r="AAR73" i="8"/>
  <c r="AAR83" i="8"/>
  <c r="NC63" i="8"/>
  <c r="NB64" i="8"/>
  <c r="NB65" i="8"/>
  <c r="JR35" i="8"/>
  <c r="AV66" i="10"/>
  <c r="QN18" i="8"/>
  <c r="QM20" i="8"/>
  <c r="QM19" i="8"/>
  <c r="JT52" i="7"/>
  <c r="JU52" i="7"/>
  <c r="JV52" i="7"/>
  <c r="JW52" i="7"/>
  <c r="JX52" i="7"/>
  <c r="JS52" i="7"/>
  <c r="JU47" i="7"/>
  <c r="JT50" i="7"/>
  <c r="BN1632" i="4"/>
  <c r="AV64" i="10"/>
  <c r="AV58" i="10"/>
  <c r="TB81" i="8"/>
  <c r="TB86" i="8"/>
  <c r="TB82" i="8"/>
  <c r="AAS73" i="8"/>
  <c r="AAS83" i="8"/>
  <c r="AAS74" i="8"/>
  <c r="AAS84" i="8"/>
  <c r="ND63" i="8"/>
  <c r="NC64" i="8"/>
  <c r="NC65" i="8"/>
  <c r="JS35" i="8"/>
  <c r="AW66" i="10"/>
  <c r="QO18" i="8"/>
  <c r="QN20" i="8"/>
  <c r="QN19" i="8"/>
  <c r="JV47" i="7"/>
  <c r="JU50" i="7"/>
  <c r="BN1661" i="4"/>
  <c r="BN1656" i="4"/>
  <c r="BN1664" i="4"/>
  <c r="BN1659" i="4"/>
  <c r="BO1628" i="4"/>
  <c r="AW64" i="10"/>
  <c r="AW58" i="10"/>
  <c r="TC81" i="8"/>
  <c r="TC86" i="8"/>
  <c r="TC82" i="8"/>
  <c r="AAT73" i="8"/>
  <c r="AAT83" i="8"/>
  <c r="AAT74" i="8"/>
  <c r="AAT84" i="8"/>
  <c r="NE63" i="8"/>
  <c r="ND64" i="8"/>
  <c r="ND65" i="8"/>
  <c r="JT35" i="8"/>
  <c r="AX66" i="10"/>
  <c r="QP18" i="8"/>
  <c r="QO20" i="8"/>
  <c r="QO19" i="8"/>
  <c r="JW47" i="7"/>
  <c r="JV50" i="7"/>
  <c r="BN1658" i="4"/>
  <c r="BN1657" i="4"/>
  <c r="BO1630" i="4"/>
  <c r="AX64" i="10"/>
  <c r="AX58" i="10"/>
  <c r="TD81" i="8"/>
  <c r="TD86" i="8"/>
  <c r="TD82" i="8"/>
  <c r="AAU74" i="8"/>
  <c r="AAU84" i="8"/>
  <c r="AAU73" i="8"/>
  <c r="AAU83" i="8"/>
  <c r="NF63" i="8"/>
  <c r="NE65" i="8"/>
  <c r="NE64" i="8"/>
  <c r="JU35" i="8"/>
  <c r="AY66" i="10"/>
  <c r="QQ18" i="8"/>
  <c r="QP20" i="8"/>
  <c r="QP19" i="8"/>
  <c r="JX47" i="7"/>
  <c r="JW50" i="7"/>
  <c r="AY64" i="10"/>
  <c r="AY58" i="10"/>
  <c r="TE81" i="8"/>
  <c r="TE86" i="8"/>
  <c r="TE82" i="8"/>
  <c r="AAV73" i="8"/>
  <c r="AAV83" i="8"/>
  <c r="AAV74" i="8"/>
  <c r="AAV84" i="8"/>
  <c r="NG63" i="8"/>
  <c r="NF64" i="8"/>
  <c r="NF65" i="8"/>
  <c r="JV35" i="8"/>
  <c r="AZ66" i="10"/>
  <c r="QR18" i="8"/>
  <c r="QQ19" i="8"/>
  <c r="QQ20" i="8"/>
  <c r="JY47" i="7"/>
  <c r="KE45" i="7"/>
  <c r="JX50" i="7"/>
  <c r="AZ64" i="10"/>
  <c r="AZ58" i="10"/>
  <c r="TF81" i="8"/>
  <c r="TF86" i="8"/>
  <c r="TF82" i="8"/>
  <c r="AAW74" i="8"/>
  <c r="AAW84" i="8"/>
  <c r="AAW73" i="8"/>
  <c r="AAW83" i="8"/>
  <c r="NH63" i="8"/>
  <c r="NG64" i="8"/>
  <c r="NG65" i="8"/>
  <c r="JW35" i="8"/>
  <c r="BA66" i="10"/>
  <c r="QS18" i="8"/>
  <c r="QR20" i="8"/>
  <c r="QR19" i="8"/>
  <c r="JZ47" i="7"/>
  <c r="JY50" i="7"/>
  <c r="BO1632" i="4"/>
  <c r="BA64" i="10"/>
  <c r="BA58" i="10"/>
  <c r="TG81" i="8"/>
  <c r="TG86" i="8"/>
  <c r="TG82" i="8"/>
  <c r="NI63" i="8"/>
  <c r="NH64" i="8"/>
  <c r="NH65" i="8"/>
  <c r="JX35" i="8"/>
  <c r="BB66" i="10"/>
  <c r="QT18" i="8"/>
  <c r="QS20" i="8"/>
  <c r="QS19" i="8"/>
  <c r="JZ52" i="7"/>
  <c r="KA52" i="7"/>
  <c r="KB52" i="7"/>
  <c r="KC52" i="7"/>
  <c r="KD52" i="7"/>
  <c r="JY52" i="7"/>
  <c r="KA47" i="7"/>
  <c r="JZ50" i="7"/>
  <c r="BP1628" i="4"/>
  <c r="BO1656" i="4"/>
  <c r="BO1659" i="4"/>
  <c r="BO1664" i="4"/>
  <c r="BO1661" i="4"/>
  <c r="BB64" i="10"/>
  <c r="BB58" i="10"/>
  <c r="TH81" i="8"/>
  <c r="TH86" i="8"/>
  <c r="TH82" i="8"/>
  <c r="NJ63" i="8"/>
  <c r="NI65" i="8"/>
  <c r="NI64" i="8"/>
  <c r="JY35" i="8"/>
  <c r="BC66" i="10"/>
  <c r="QU18" i="8"/>
  <c r="QT20" i="8"/>
  <c r="QT19" i="8"/>
  <c r="KB47" i="7"/>
  <c r="KA50" i="7"/>
  <c r="BP1630" i="4"/>
  <c r="BO1658" i="4"/>
  <c r="BO1657" i="4"/>
  <c r="BC64" i="10"/>
  <c r="BC58" i="10"/>
  <c r="TI81" i="8"/>
  <c r="TI86" i="8"/>
  <c r="TI82" i="8"/>
  <c r="NK63" i="8"/>
  <c r="NJ64" i="8"/>
  <c r="NJ65" i="8"/>
  <c r="JZ35" i="8"/>
  <c r="BD66" i="10"/>
  <c r="QV18" i="8"/>
  <c r="QU20" i="8"/>
  <c r="QU19" i="8"/>
  <c r="KC47" i="7"/>
  <c r="KB50" i="7"/>
  <c r="BD64" i="10"/>
  <c r="BD58" i="10"/>
  <c r="TJ81" i="8"/>
  <c r="TJ86" i="8"/>
  <c r="TJ82" i="8"/>
  <c r="NL63" i="8"/>
  <c r="NK64" i="8"/>
  <c r="NK65" i="8"/>
  <c r="KA35" i="8"/>
  <c r="BE66" i="10"/>
  <c r="QW18" i="8"/>
  <c r="QV20" i="8"/>
  <c r="QV19" i="8"/>
  <c r="KD47" i="7"/>
  <c r="KC50" i="7"/>
  <c r="BP1632" i="4"/>
  <c r="BE64" i="10"/>
  <c r="TK81" i="8"/>
  <c r="TK86" i="8"/>
  <c r="TK82" i="8"/>
  <c r="NM63" i="8"/>
  <c r="NL64" i="8"/>
  <c r="NL65" i="8"/>
  <c r="KB35" i="8"/>
  <c r="BF66" i="10"/>
  <c r="QX18" i="8"/>
  <c r="QW20" i="8"/>
  <c r="QW19" i="8"/>
  <c r="KE47" i="7"/>
  <c r="KK45" i="7"/>
  <c r="KD50" i="7"/>
  <c r="BP1664" i="4"/>
  <c r="BP1661" i="4"/>
  <c r="BP1656" i="4"/>
  <c r="BQ1628" i="4"/>
  <c r="BP1659" i="4"/>
  <c r="BE58" i="10"/>
  <c r="BF64" i="10"/>
  <c r="TL81" i="8"/>
  <c r="TL86" i="8"/>
  <c r="TL82" i="8"/>
  <c r="NN63" i="8"/>
  <c r="NM65" i="8"/>
  <c r="NM64" i="8"/>
  <c r="KC35" i="8"/>
  <c r="BG66" i="10"/>
  <c r="QY18" i="8"/>
  <c r="QX20" i="8"/>
  <c r="QX19" i="8"/>
  <c r="KF47" i="7"/>
  <c r="KE50" i="7"/>
  <c r="BQ1630" i="4"/>
  <c r="BP1658" i="4"/>
  <c r="BP1657" i="4"/>
  <c r="BG64" i="10"/>
  <c r="TM81" i="8"/>
  <c r="TM86" i="8"/>
  <c r="TM82" i="8"/>
  <c r="NO63" i="8"/>
  <c r="NN64" i="8"/>
  <c r="NN65" i="8"/>
  <c r="KD35" i="8"/>
  <c r="BH66" i="10"/>
  <c r="QZ18" i="8"/>
  <c r="QY19" i="8"/>
  <c r="QY20" i="8"/>
  <c r="KG47" i="7"/>
  <c r="KF50" i="7"/>
  <c r="KF52" i="7"/>
  <c r="KG52" i="7"/>
  <c r="KH52" i="7"/>
  <c r="KI52" i="7"/>
  <c r="KJ52" i="7"/>
  <c r="KE52" i="7"/>
  <c r="BH64" i="10"/>
  <c r="TN81" i="8"/>
  <c r="TN86" i="8"/>
  <c r="TN82" i="8"/>
  <c r="NP63" i="8"/>
  <c r="NO64" i="8"/>
  <c r="NO65" i="8"/>
  <c r="KE35" i="8"/>
  <c r="BI66" i="10"/>
  <c r="RA18" i="8"/>
  <c r="QZ20" i="8"/>
  <c r="QZ19" i="8"/>
  <c r="KH47" i="7"/>
  <c r="KG50" i="7"/>
  <c r="BF58" i="10"/>
  <c r="BI64" i="10"/>
  <c r="TO81" i="8"/>
  <c r="TO86" i="8"/>
  <c r="TO82" i="8"/>
  <c r="NQ63" i="8"/>
  <c r="NP64" i="8"/>
  <c r="NP65" i="8"/>
  <c r="KF35" i="8"/>
  <c r="BJ66" i="10"/>
  <c r="RB18" i="8"/>
  <c r="RA20" i="8"/>
  <c r="RA19" i="8"/>
  <c r="KI47" i="7"/>
  <c r="KH50" i="7"/>
  <c r="BQ1632" i="4"/>
  <c r="BQ1659" i="4"/>
  <c r="BJ64" i="10"/>
  <c r="TP81" i="8"/>
  <c r="TP86" i="8"/>
  <c r="TP82" i="8"/>
  <c r="NR63" i="8"/>
  <c r="NQ65" i="8"/>
  <c r="NQ64" i="8"/>
  <c r="KG35" i="8"/>
  <c r="BK66" i="10"/>
  <c r="RC18" i="8"/>
  <c r="RB20" i="8"/>
  <c r="RB19" i="8"/>
  <c r="KJ47" i="7"/>
  <c r="KI50" i="7"/>
  <c r="BQ1664" i="4"/>
  <c r="BQ1656" i="4"/>
  <c r="BQ1661" i="4"/>
  <c r="BR1628" i="4"/>
  <c r="BR1630" i="4"/>
  <c r="BQ1657" i="4"/>
  <c r="BQ1658" i="4"/>
  <c r="BK64" i="10"/>
  <c r="BL66" i="10"/>
  <c r="TQ81" i="8"/>
  <c r="TQ86" i="8"/>
  <c r="TQ82" i="8"/>
  <c r="NS63" i="8"/>
  <c r="NR64" i="8"/>
  <c r="NR65" i="8"/>
  <c r="KH35" i="8"/>
  <c r="RD18" i="8"/>
  <c r="RC20" i="8"/>
  <c r="RC19" i="8"/>
  <c r="KK47" i="7"/>
  <c r="KQ45" i="7"/>
  <c r="KJ50" i="7"/>
  <c r="BK66" i="11"/>
  <c r="BK42" i="11"/>
  <c r="BL64" i="10"/>
  <c r="TR81" i="8"/>
  <c r="TR86" i="8"/>
  <c r="TR82" i="8"/>
  <c r="NT63" i="8"/>
  <c r="NS64" i="8"/>
  <c r="NS65" i="8"/>
  <c r="KI35" i="8"/>
  <c r="KH37" i="8"/>
  <c r="KH36" i="8"/>
  <c r="RE18" i="8"/>
  <c r="RD20" i="8"/>
  <c r="RD19" i="8"/>
  <c r="KL47" i="7"/>
  <c r="KK50" i="7"/>
  <c r="TS81" i="8"/>
  <c r="TS86" i="8"/>
  <c r="TS82" i="8"/>
  <c r="NU63" i="8"/>
  <c r="NT64" i="8"/>
  <c r="NT65" i="8"/>
  <c r="KJ35" i="8"/>
  <c r="KI37" i="8"/>
  <c r="KI36" i="8"/>
  <c r="RF18" i="8"/>
  <c r="RE20" i="8"/>
  <c r="RE19" i="8"/>
  <c r="KM47" i="7"/>
  <c r="KL50" i="7"/>
  <c r="KQ52" i="7"/>
  <c r="KL52" i="7"/>
  <c r="KM52" i="7"/>
  <c r="KN52" i="7"/>
  <c r="KO52" i="7"/>
  <c r="KP52" i="7"/>
  <c r="B55" i="7"/>
  <c r="KK52" i="7"/>
  <c r="BR1632" i="4"/>
  <c r="BR1661" i="4"/>
  <c r="BG58" i="10"/>
  <c r="TT81" i="8"/>
  <c r="TT86" i="8"/>
  <c r="TT82" i="8"/>
  <c r="NV63" i="8"/>
  <c r="NU65" i="8"/>
  <c r="NU64" i="8"/>
  <c r="KK35" i="8"/>
  <c r="KJ36" i="8"/>
  <c r="KJ37" i="8"/>
  <c r="B54" i="7"/>
  <c r="RG18" i="8"/>
  <c r="RF20" i="8"/>
  <c r="RF19" i="8"/>
  <c r="KN47" i="7"/>
  <c r="KM50" i="7"/>
  <c r="BR1659" i="4"/>
  <c r="BS1628" i="4"/>
  <c r="BS1630" i="4"/>
  <c r="BR1664" i="4"/>
  <c r="BR1656" i="4"/>
  <c r="BR1658" i="4"/>
  <c r="TU81" i="8"/>
  <c r="TU86" i="8"/>
  <c r="TU82" i="8"/>
  <c r="NW63" i="8"/>
  <c r="NV64" i="8"/>
  <c r="NV65" i="8"/>
  <c r="KL35" i="8"/>
  <c r="KK37" i="8"/>
  <c r="KK36" i="8"/>
  <c r="RH18" i="8"/>
  <c r="RG19" i="8"/>
  <c r="RG20" i="8"/>
  <c r="KO47" i="7"/>
  <c r="KN50" i="7"/>
  <c r="BR1657" i="4"/>
  <c r="TV81" i="8"/>
  <c r="TV86" i="8"/>
  <c r="TV82" i="8"/>
  <c r="NX63" i="8"/>
  <c r="NW64" i="8"/>
  <c r="NW65" i="8"/>
  <c r="KM35" i="8"/>
  <c r="KL37" i="8"/>
  <c r="KL36" i="8"/>
  <c r="RI18" i="8"/>
  <c r="RH20" i="8"/>
  <c r="RH19" i="8"/>
  <c r="KP47" i="7"/>
  <c r="KO50" i="7"/>
  <c r="BH58" i="10"/>
  <c r="BS1632" i="4"/>
  <c r="TW81" i="8"/>
  <c r="TW86" i="8"/>
  <c r="TW82" i="8"/>
  <c r="NY63" i="8"/>
  <c r="NX65" i="8"/>
  <c r="NX64" i="8"/>
  <c r="KN35" i="8"/>
  <c r="KM37" i="8"/>
  <c r="KM36" i="8"/>
  <c r="RJ18" i="8"/>
  <c r="RI20" i="8"/>
  <c r="RI19" i="8"/>
  <c r="KQ47" i="7"/>
  <c r="KQ50" i="7"/>
  <c r="KP50" i="7"/>
  <c r="BS1664" i="4"/>
  <c r="BS1661" i="4"/>
  <c r="BS1659" i="4"/>
  <c r="BT1628" i="4"/>
  <c r="BS1656" i="4"/>
  <c r="TX81" i="8"/>
  <c r="TX86" i="8"/>
  <c r="TX82" i="8"/>
  <c r="NZ63" i="8"/>
  <c r="NY65" i="8"/>
  <c r="NY64" i="8"/>
  <c r="KO35" i="8"/>
  <c r="KN36" i="8"/>
  <c r="KN37" i="8"/>
  <c r="RK18" i="8"/>
  <c r="RJ20" i="8"/>
  <c r="RJ19" i="8"/>
  <c r="BT1630" i="4"/>
  <c r="BS1658" i="4"/>
  <c r="BS1657" i="4"/>
  <c r="TY81" i="8"/>
  <c r="TY86" i="8"/>
  <c r="TY82" i="8"/>
  <c r="OA63" i="8"/>
  <c r="NZ64" i="8"/>
  <c r="NZ65" i="8"/>
  <c r="KP35" i="8"/>
  <c r="KO37" i="8"/>
  <c r="KO36" i="8"/>
  <c r="RL18" i="8"/>
  <c r="RK20" i="8"/>
  <c r="RK19" i="8"/>
  <c r="TZ81" i="8"/>
  <c r="TZ86" i="8"/>
  <c r="TZ82" i="8"/>
  <c r="OB63" i="8"/>
  <c r="OA64" i="8"/>
  <c r="OA65" i="8"/>
  <c r="KQ35" i="8"/>
  <c r="KP37" i="8"/>
  <c r="KP36" i="8"/>
  <c r="RM18" i="8"/>
  <c r="RL20" i="8"/>
  <c r="RL19" i="8"/>
  <c r="BT1632" i="4"/>
  <c r="BI58" i="10"/>
  <c r="UA81" i="8"/>
  <c r="UA86" i="8"/>
  <c r="UA82" i="8"/>
  <c r="OC63" i="8"/>
  <c r="OB64" i="8"/>
  <c r="OB65" i="8"/>
  <c r="KR35" i="8"/>
  <c r="KQ37" i="8"/>
  <c r="KQ36" i="8"/>
  <c r="RN18" i="8"/>
  <c r="RM20" i="8"/>
  <c r="RM19" i="8"/>
  <c r="BU1628" i="4"/>
  <c r="BT1664" i="4"/>
  <c r="BT1659" i="4"/>
  <c r="BT1661" i="4"/>
  <c r="BT1656" i="4"/>
  <c r="UB81" i="8"/>
  <c r="UB86" i="8"/>
  <c r="UB82" i="8"/>
  <c r="OD63" i="8"/>
  <c r="OC65" i="8"/>
  <c r="OC64" i="8"/>
  <c r="KS35" i="8"/>
  <c r="KR37" i="8"/>
  <c r="KR36" i="8"/>
  <c r="RO18" i="8"/>
  <c r="RN20" i="8"/>
  <c r="RN19" i="8"/>
  <c r="BT1657" i="4"/>
  <c r="BT1658" i="4"/>
  <c r="BU1630" i="4"/>
  <c r="UC81" i="8"/>
  <c r="UC86" i="8"/>
  <c r="UC82" i="8"/>
  <c r="OE63" i="8"/>
  <c r="OD64" i="8"/>
  <c r="OD65" i="8"/>
  <c r="KT35" i="8"/>
  <c r="KS37" i="8"/>
  <c r="KS36" i="8"/>
  <c r="RP18" i="8"/>
  <c r="RO19" i="8"/>
  <c r="RO20" i="8"/>
  <c r="UD81" i="8"/>
  <c r="UD86" i="8"/>
  <c r="UD82" i="8"/>
  <c r="OF63" i="8"/>
  <c r="OE64" i="8"/>
  <c r="OE65" i="8"/>
  <c r="KU35" i="8"/>
  <c r="KT37" i="8"/>
  <c r="KT36" i="8"/>
  <c r="RQ18" i="8"/>
  <c r="RP20" i="8"/>
  <c r="RP19" i="8"/>
  <c r="BU1632" i="4"/>
  <c r="BJ58" i="10"/>
  <c r="UE81" i="8"/>
  <c r="UE86" i="8"/>
  <c r="UE82" i="8"/>
  <c r="OG63" i="8"/>
  <c r="OF64" i="8"/>
  <c r="OF65" i="8"/>
  <c r="KV35" i="8"/>
  <c r="KU37" i="8"/>
  <c r="KU36" i="8"/>
  <c r="RR18" i="8"/>
  <c r="RQ20" i="8"/>
  <c r="RQ19" i="8"/>
  <c r="BU1661" i="4"/>
  <c r="BU1656" i="4"/>
  <c r="BU1659" i="4"/>
  <c r="BV1628" i="4"/>
  <c r="BU1664" i="4"/>
  <c r="BW1618" i="4"/>
  <c r="UF81" i="8"/>
  <c r="UF86" i="8"/>
  <c r="UF82" i="8"/>
  <c r="OH63" i="8"/>
  <c r="OG65" i="8"/>
  <c r="OG64" i="8"/>
  <c r="KW35" i="8"/>
  <c r="KV37" i="8"/>
  <c r="KV36" i="8"/>
  <c r="RS18" i="8"/>
  <c r="RR20" i="8"/>
  <c r="RR19" i="8"/>
  <c r="BW1628" i="4"/>
  <c r="N1619" i="4"/>
  <c r="BW1619" i="4"/>
  <c r="BU1657" i="4"/>
  <c r="BU1658" i="4"/>
  <c r="UG81" i="8"/>
  <c r="UG86" i="8"/>
  <c r="UG82" i="8"/>
  <c r="OI63" i="8"/>
  <c r="OH64" i="8"/>
  <c r="OH65" i="8"/>
  <c r="KX35" i="8"/>
  <c r="KW37" i="8"/>
  <c r="KW36" i="8"/>
  <c r="RT18" i="8"/>
  <c r="RS20" i="8"/>
  <c r="RS19" i="8"/>
  <c r="N1629" i="4"/>
  <c r="BW1629" i="4"/>
  <c r="BW1620" i="4"/>
  <c r="BV1630" i="4"/>
  <c r="BW1630" i="4"/>
  <c r="UH81" i="8"/>
  <c r="UH86" i="8"/>
  <c r="UH82" i="8"/>
  <c r="OJ63" i="8"/>
  <c r="OI64" i="8"/>
  <c r="OI65" i="8"/>
  <c r="KY35" i="8"/>
  <c r="KX37" i="8"/>
  <c r="KX36" i="8"/>
  <c r="RU18" i="8"/>
  <c r="RT20" i="8"/>
  <c r="RT19" i="8"/>
  <c r="BV1622" i="4"/>
  <c r="BW1621" i="4"/>
  <c r="BK62" i="12"/>
  <c r="UI81" i="8"/>
  <c r="UI86" i="8"/>
  <c r="UI82" i="8"/>
  <c r="OK63" i="8"/>
  <c r="OJ64" i="8"/>
  <c r="OJ65" i="8"/>
  <c r="KZ35" i="8"/>
  <c r="KY37" i="8"/>
  <c r="KY36" i="8"/>
  <c r="RV18" i="8"/>
  <c r="RU20" i="8"/>
  <c r="RU19" i="8"/>
  <c r="BK59" i="12"/>
  <c r="BW1631" i="4"/>
  <c r="BV1632" i="4"/>
  <c r="BW1622" i="4"/>
  <c r="UJ81" i="8"/>
  <c r="UJ86" i="8"/>
  <c r="UJ82" i="8"/>
  <c r="OL63" i="8"/>
  <c r="OK65" i="8"/>
  <c r="OK64" i="8"/>
  <c r="LA35" i="8"/>
  <c r="KZ37" i="8"/>
  <c r="KZ36" i="8"/>
  <c r="RW18" i="8"/>
  <c r="RV20" i="8"/>
  <c r="RV19" i="8"/>
  <c r="BK261" i="11"/>
  <c r="BW1632" i="4"/>
  <c r="BV1661" i="4"/>
  <c r="BW1661" i="4"/>
  <c r="BV1659" i="4"/>
  <c r="BW1659" i="4"/>
  <c r="BV1656" i="4"/>
  <c r="BV1664" i="4"/>
  <c r="BW1664" i="4"/>
  <c r="BL59" i="10"/>
  <c r="BK58" i="10"/>
  <c r="BL58" i="10"/>
  <c r="UK81" i="8"/>
  <c r="UK86" i="8"/>
  <c r="UK82" i="8"/>
  <c r="OM63" i="8"/>
  <c r="OL64" i="8"/>
  <c r="OL65" i="8"/>
  <c r="LB35" i="8"/>
  <c r="LA37" i="8"/>
  <c r="LA36" i="8"/>
  <c r="RX18" i="8"/>
  <c r="RW19" i="8"/>
  <c r="RW20" i="8"/>
  <c r="BV1658" i="4"/>
  <c r="BW1658" i="4"/>
  <c r="BV1657" i="4"/>
  <c r="BW1657" i="4"/>
  <c r="BW1656" i="4"/>
  <c r="BK260" i="11"/>
  <c r="UL81" i="8"/>
  <c r="UL86" i="8"/>
  <c r="UL82" i="8"/>
  <c r="ON63" i="8"/>
  <c r="OM64" i="8"/>
  <c r="OM65" i="8"/>
  <c r="LC35" i="8"/>
  <c r="LB37" i="8"/>
  <c r="LB36" i="8"/>
  <c r="RY18" i="8"/>
  <c r="RX20" i="8"/>
  <c r="RX19" i="8"/>
  <c r="BK250" i="11"/>
  <c r="BK259" i="11"/>
  <c r="UM81" i="8"/>
  <c r="UM86" i="8"/>
  <c r="UM82" i="8"/>
  <c r="OO63" i="8"/>
  <c r="ON64" i="8"/>
  <c r="ON65" i="8"/>
  <c r="LD35" i="8"/>
  <c r="LC37" i="8"/>
  <c r="LC36" i="8"/>
  <c r="RZ18" i="8"/>
  <c r="RY20" i="8"/>
  <c r="RY19" i="8"/>
  <c r="UN81" i="8"/>
  <c r="UN86" i="8"/>
  <c r="UN82" i="8"/>
  <c r="OP63" i="8"/>
  <c r="OO65" i="8"/>
  <c r="OO64" i="8"/>
  <c r="LE35" i="8"/>
  <c r="LD37" i="8"/>
  <c r="LD36" i="8"/>
  <c r="SA18" i="8"/>
  <c r="RZ20" i="8"/>
  <c r="RZ19" i="8"/>
  <c r="UO81" i="8"/>
  <c r="UO86" i="8"/>
  <c r="UO82" i="8"/>
  <c r="OQ63" i="8"/>
  <c r="OP64" i="8"/>
  <c r="OP65" i="8"/>
  <c r="LF35" i="8"/>
  <c r="LE37" i="8"/>
  <c r="LE36" i="8"/>
  <c r="SB18" i="8"/>
  <c r="SA20" i="8"/>
  <c r="SA19" i="8"/>
  <c r="UP81" i="8"/>
  <c r="UP86" i="8"/>
  <c r="UP82" i="8"/>
  <c r="OR63" i="8"/>
  <c r="OQ64" i="8"/>
  <c r="OQ65" i="8"/>
  <c r="LG35" i="8"/>
  <c r="LF37" i="8"/>
  <c r="LF36" i="8"/>
  <c r="SC18" i="8"/>
  <c r="SB20" i="8"/>
  <c r="SB19" i="8"/>
  <c r="UQ81" i="8"/>
  <c r="UQ86" i="8"/>
  <c r="UQ82" i="8"/>
  <c r="OS63" i="8"/>
  <c r="OR64" i="8"/>
  <c r="OR65" i="8"/>
  <c r="LH35" i="8"/>
  <c r="LG37" i="8"/>
  <c r="LG36" i="8"/>
  <c r="SD18" i="8"/>
  <c r="SC20" i="8"/>
  <c r="SC19" i="8"/>
  <c r="UR81" i="8"/>
  <c r="UR86" i="8"/>
  <c r="UR82" i="8"/>
  <c r="OT63" i="8"/>
  <c r="OS65" i="8"/>
  <c r="OS64" i="8"/>
  <c r="LI35" i="8"/>
  <c r="LH37" i="8"/>
  <c r="LH36" i="8"/>
  <c r="SE18" i="8"/>
  <c r="SD20" i="8"/>
  <c r="SD19" i="8"/>
  <c r="US81" i="8"/>
  <c r="US86" i="8"/>
  <c r="US82" i="8"/>
  <c r="OU63" i="8"/>
  <c r="OT64" i="8"/>
  <c r="OT65" i="8"/>
  <c r="LJ35" i="8"/>
  <c r="LI37" i="8"/>
  <c r="LI36" i="8"/>
  <c r="SF18" i="8"/>
  <c r="SE19" i="8"/>
  <c r="SE20" i="8"/>
  <c r="UT81" i="8"/>
  <c r="UT86" i="8"/>
  <c r="UT82" i="8"/>
  <c r="OV63" i="8"/>
  <c r="OU64" i="8"/>
  <c r="OU65" i="8"/>
  <c r="LK35" i="8"/>
  <c r="LJ37" i="8"/>
  <c r="LJ36" i="8"/>
  <c r="SG18" i="8"/>
  <c r="SF20" i="8"/>
  <c r="SF19" i="8"/>
  <c r="UU81" i="8"/>
  <c r="UU86" i="8"/>
  <c r="UU82" i="8"/>
  <c r="OW63" i="8"/>
  <c r="OV64" i="8"/>
  <c r="OV65" i="8"/>
  <c r="LL35" i="8"/>
  <c r="LK37" i="8"/>
  <c r="LK36" i="8"/>
  <c r="SH18" i="8"/>
  <c r="SG20" i="8"/>
  <c r="SG19" i="8"/>
  <c r="UV81" i="8"/>
  <c r="UV86" i="8"/>
  <c r="UV82" i="8"/>
  <c r="OX63" i="8"/>
  <c r="OW65" i="8"/>
  <c r="OW64" i="8"/>
  <c r="LM35" i="8"/>
  <c r="LL37" i="8"/>
  <c r="LL36" i="8"/>
  <c r="SI18" i="8"/>
  <c r="SH20" i="8"/>
  <c r="SH19" i="8"/>
  <c r="UW81" i="8"/>
  <c r="UW86" i="8"/>
  <c r="UW82" i="8"/>
  <c r="OY63" i="8"/>
  <c r="OX64" i="8"/>
  <c r="OX65" i="8"/>
  <c r="LN35" i="8"/>
  <c r="LM37" i="8"/>
  <c r="LM36" i="8"/>
  <c r="SJ18" i="8"/>
  <c r="SI20" i="8"/>
  <c r="SI19" i="8"/>
  <c r="UX81" i="8"/>
  <c r="UX86" i="8"/>
  <c r="UX82" i="8"/>
  <c r="OZ63" i="8"/>
  <c r="OY64" i="8"/>
  <c r="OY65" i="8"/>
  <c r="LO35" i="8"/>
  <c r="LN37" i="8"/>
  <c r="LN36" i="8"/>
  <c r="SK18" i="8"/>
  <c r="SJ20" i="8"/>
  <c r="SJ19" i="8"/>
  <c r="UY81" i="8"/>
  <c r="UY86" i="8"/>
  <c r="UY82" i="8"/>
  <c r="PA63" i="8"/>
  <c r="OZ64" i="8"/>
  <c r="OZ65" i="8"/>
  <c r="LP35" i="8"/>
  <c r="LO37" i="8"/>
  <c r="LO36" i="8"/>
  <c r="SL18" i="8"/>
  <c r="SK20" i="8"/>
  <c r="SK19" i="8"/>
  <c r="UZ81" i="8"/>
  <c r="UZ86" i="8"/>
  <c r="UZ82" i="8"/>
  <c r="PB63" i="8"/>
  <c r="PA65" i="8"/>
  <c r="PA64" i="8"/>
  <c r="LQ35" i="8"/>
  <c r="LP37" i="8"/>
  <c r="LP36" i="8"/>
  <c r="SM18" i="8"/>
  <c r="SL20" i="8"/>
  <c r="SL19" i="8"/>
  <c r="VA81" i="8"/>
  <c r="VA86" i="8"/>
  <c r="VA82" i="8"/>
  <c r="PC63" i="8"/>
  <c r="PB64" i="8"/>
  <c r="PB65" i="8"/>
  <c r="LR35" i="8"/>
  <c r="LQ37" i="8"/>
  <c r="LQ36" i="8"/>
  <c r="SN18" i="8"/>
  <c r="SM19" i="8"/>
  <c r="SM20" i="8"/>
  <c r="VB81" i="8"/>
  <c r="VB86" i="8"/>
  <c r="VB82" i="8"/>
  <c r="PD63" i="8"/>
  <c r="PC64" i="8"/>
  <c r="PC65" i="8"/>
  <c r="LS35" i="8"/>
  <c r="LR37" i="8"/>
  <c r="LR36" i="8"/>
  <c r="SO18" i="8"/>
  <c r="SN20" i="8"/>
  <c r="SN19" i="8"/>
  <c r="VC81" i="8"/>
  <c r="VC86" i="8"/>
  <c r="VC82" i="8"/>
  <c r="PE63" i="8"/>
  <c r="PD64" i="8"/>
  <c r="PD65" i="8"/>
  <c r="LT35" i="8"/>
  <c r="LS37" i="8"/>
  <c r="LS36" i="8"/>
  <c r="SP18" i="8"/>
  <c r="SO20" i="8"/>
  <c r="SO19" i="8"/>
  <c r="VD81" i="8"/>
  <c r="VD86" i="8"/>
  <c r="VD82" i="8"/>
  <c r="PF63" i="8"/>
  <c r="PE65" i="8"/>
  <c r="PE64" i="8"/>
  <c r="LU35" i="8"/>
  <c r="LT36" i="8"/>
  <c r="LT37" i="8"/>
  <c r="SQ18" i="8"/>
  <c r="SP20" i="8"/>
  <c r="SP19" i="8"/>
  <c r="VE81" i="8"/>
  <c r="VE86" i="8"/>
  <c r="VE82" i="8"/>
  <c r="PG63" i="8"/>
  <c r="PF64" i="8"/>
  <c r="PF65" i="8"/>
  <c r="LV35" i="8"/>
  <c r="LU37" i="8"/>
  <c r="LU36" i="8"/>
  <c r="SR18" i="8"/>
  <c r="SQ20" i="8"/>
  <c r="SQ19" i="8"/>
  <c r="VF81" i="8"/>
  <c r="VF86" i="8"/>
  <c r="VF82" i="8"/>
  <c r="PH63" i="8"/>
  <c r="PG64" i="8"/>
  <c r="PG65" i="8"/>
  <c r="LW35" i="8"/>
  <c r="LV37" i="8"/>
  <c r="LV36" i="8"/>
  <c r="SS18" i="8"/>
  <c r="SR20" i="8"/>
  <c r="SR19" i="8"/>
  <c r="VG81" i="8"/>
  <c r="VG86" i="8"/>
  <c r="VG82" i="8"/>
  <c r="PI63" i="8"/>
  <c r="PH64" i="8"/>
  <c r="PH65" i="8"/>
  <c r="LX35" i="8"/>
  <c r="LW37" i="8"/>
  <c r="LW36" i="8"/>
  <c r="ST18" i="8"/>
  <c r="SS20" i="8"/>
  <c r="SS19" i="8"/>
  <c r="VH81" i="8"/>
  <c r="VH86" i="8"/>
  <c r="VH82" i="8"/>
  <c r="PJ63" i="8"/>
  <c r="PI65" i="8"/>
  <c r="PI64" i="8"/>
  <c r="LY35" i="8"/>
  <c r="LX37" i="8"/>
  <c r="LX36" i="8"/>
  <c r="SU18" i="8"/>
  <c r="ST20" i="8"/>
  <c r="ST19" i="8"/>
  <c r="VI81" i="8"/>
  <c r="VI86" i="8"/>
  <c r="VI82" i="8"/>
  <c r="PK63" i="8"/>
  <c r="PJ64" i="8"/>
  <c r="PJ65" i="8"/>
  <c r="LZ35" i="8"/>
  <c r="LY37" i="8"/>
  <c r="LY36" i="8"/>
  <c r="SV18" i="8"/>
  <c r="SU19" i="8"/>
  <c r="SU20" i="8"/>
  <c r="VJ81" i="8"/>
  <c r="VJ86" i="8"/>
  <c r="VJ82" i="8"/>
  <c r="PL63" i="8"/>
  <c r="PK64" i="8"/>
  <c r="PK65" i="8"/>
  <c r="MA35" i="8"/>
  <c r="LZ37" i="8"/>
  <c r="LZ36" i="8"/>
  <c r="SV20" i="8"/>
  <c r="TB20" i="8"/>
  <c r="SV19" i="8"/>
  <c r="TB19" i="8"/>
  <c r="TB18" i="8"/>
  <c r="VK81" i="8"/>
  <c r="VK86" i="8"/>
  <c r="VK82" i="8"/>
  <c r="PM63" i="8"/>
  <c r="PL64" i="8"/>
  <c r="PL65" i="8"/>
  <c r="MB35" i="8"/>
  <c r="MA37" i="8"/>
  <c r="MA36" i="8"/>
  <c r="TB21" i="8"/>
  <c r="O1193" i="4"/>
  <c r="VL81" i="8"/>
  <c r="VL86" i="8"/>
  <c r="VL82" i="8"/>
  <c r="PN63" i="8"/>
  <c r="PM65" i="8"/>
  <c r="PM64" i="8"/>
  <c r="MC35" i="8"/>
  <c r="MB37" i="8"/>
  <c r="MB36" i="8"/>
  <c r="BW762" i="4"/>
  <c r="VM81" i="8"/>
  <c r="VM86" i="8"/>
  <c r="VM82" i="8"/>
  <c r="PO63" i="8"/>
  <c r="PN64" i="8"/>
  <c r="PN65" i="8"/>
  <c r="MD35" i="8"/>
  <c r="MC37" i="8"/>
  <c r="MC36" i="8"/>
  <c r="P1193" i="4"/>
  <c r="B77" i="1"/>
  <c r="VN81" i="8"/>
  <c r="VN86" i="8"/>
  <c r="VN82" i="8"/>
  <c r="PP63" i="8"/>
  <c r="PO64" i="8"/>
  <c r="PO65" i="8"/>
  <c r="ME35" i="8"/>
  <c r="MD37" i="8"/>
  <c r="MD36" i="8"/>
  <c r="VO81" i="8"/>
  <c r="VO86" i="8"/>
  <c r="VO82" i="8"/>
  <c r="PQ63" i="8"/>
  <c r="PP64" i="8"/>
  <c r="PP65" i="8"/>
  <c r="MF35" i="8"/>
  <c r="ME37" i="8"/>
  <c r="ME36" i="8"/>
  <c r="Q1193" i="4"/>
  <c r="O1103" i="4"/>
  <c r="O1468" i="4"/>
  <c r="P1103" i="4"/>
  <c r="VP81" i="8"/>
  <c r="VP86" i="8"/>
  <c r="VP82" i="8"/>
  <c r="PR63" i="8"/>
  <c r="PQ65" i="8"/>
  <c r="PQ64" i="8"/>
  <c r="MG35" i="8"/>
  <c r="MF37" i="8"/>
  <c r="MF36" i="8"/>
  <c r="BW1189" i="4"/>
  <c r="VQ81" i="8"/>
  <c r="VQ86" i="8"/>
  <c r="VQ82" i="8"/>
  <c r="PS63" i="8"/>
  <c r="PR64" i="8"/>
  <c r="PR65" i="8"/>
  <c r="MH35" i="8"/>
  <c r="MG37" i="8"/>
  <c r="MG36" i="8"/>
  <c r="R1193" i="4"/>
  <c r="BW758" i="4"/>
  <c r="BW879" i="4"/>
  <c r="BW881" i="4"/>
  <c r="D51" i="2"/>
  <c r="D50" i="2"/>
  <c r="P1468" i="4"/>
  <c r="VR81" i="8"/>
  <c r="VR86" i="8"/>
  <c r="VR82" i="8"/>
  <c r="PT63" i="8"/>
  <c r="PS65" i="8"/>
  <c r="PS64" i="8"/>
  <c r="MI35" i="8"/>
  <c r="MH37" i="8"/>
  <c r="MH36" i="8"/>
  <c r="BW760" i="4"/>
  <c r="B763" i="4"/>
  <c r="D85" i="2"/>
  <c r="D73" i="2"/>
  <c r="BW761" i="4"/>
  <c r="BW1191" i="4"/>
  <c r="S1193" i="4"/>
  <c r="BW1193" i="4"/>
  <c r="AB1436" i="4"/>
  <c r="B884" i="4"/>
  <c r="BW883" i="4"/>
  <c r="BW1197" i="4"/>
  <c r="BW1190" i="4"/>
  <c r="E79" i="1"/>
  <c r="C77" i="1"/>
  <c r="VS81" i="8"/>
  <c r="VS86" i="8"/>
  <c r="VS82" i="8"/>
  <c r="PU63" i="8"/>
  <c r="PT64" i="8"/>
  <c r="PT65" i="8"/>
  <c r="MJ35" i="8"/>
  <c r="MI37" i="8"/>
  <c r="MI36" i="8"/>
  <c r="BW882" i="4"/>
  <c r="Q1103" i="4"/>
  <c r="Q1468" i="4"/>
  <c r="BW895" i="4"/>
  <c r="BW999" i="4"/>
  <c r="BW1440" i="4"/>
  <c r="BW1433" i="4"/>
  <c r="BW1097" i="4"/>
  <c r="BW896" i="4"/>
  <c r="VT81" i="8"/>
  <c r="VT86" i="8"/>
  <c r="VT82" i="8"/>
  <c r="PV63" i="8"/>
  <c r="PU65" i="8"/>
  <c r="PU64" i="8"/>
  <c r="MK35" i="8"/>
  <c r="MJ37" i="8"/>
  <c r="MJ36" i="8"/>
  <c r="BW1002" i="4"/>
  <c r="BW1000" i="4"/>
  <c r="BW1090" i="4"/>
  <c r="AC1436" i="4"/>
  <c r="BW1436" i="4"/>
  <c r="BW1434" i="4"/>
  <c r="BW1101" i="4"/>
  <c r="BW1093" i="4"/>
  <c r="R1103" i="4"/>
  <c r="VU81" i="8"/>
  <c r="VU86" i="8"/>
  <c r="VU82" i="8"/>
  <c r="PW63" i="8"/>
  <c r="PV65" i="8"/>
  <c r="PV64" i="8"/>
  <c r="ML35" i="8"/>
  <c r="MK37" i="8"/>
  <c r="MK36" i="8"/>
  <c r="U1103" i="4"/>
  <c r="T1103" i="4"/>
  <c r="W1103" i="4"/>
  <c r="BW1725" i="4"/>
  <c r="D6" i="10"/>
  <c r="BW1095" i="4"/>
  <c r="BW1716" i="4"/>
  <c r="BW1099" i="4"/>
  <c r="BW1726" i="4"/>
  <c r="BK50" i="12"/>
  <c r="BW1717" i="4"/>
  <c r="V1103" i="4"/>
  <c r="BL94" i="10"/>
  <c r="AB1547" i="4"/>
  <c r="S1103" i="4"/>
  <c r="R1468" i="4"/>
  <c r="BW1145" i="4"/>
  <c r="VV81" i="8"/>
  <c r="VV86" i="8"/>
  <c r="VV82" i="8"/>
  <c r="PX63" i="8"/>
  <c r="PW64" i="8"/>
  <c r="PW65" i="8"/>
  <c r="MM35" i="8"/>
  <c r="ML37" i="8"/>
  <c r="ML36" i="8"/>
  <c r="BW1108" i="4"/>
  <c r="BW1110" i="4"/>
  <c r="BW1096" i="4"/>
  <c r="BW1118" i="4"/>
  <c r="BW1094" i="4"/>
  <c r="BW1109" i="4"/>
  <c r="BW1117" i="4"/>
  <c r="BW1116" i="4"/>
  <c r="BW1107" i="4"/>
  <c r="BW1100" i="4"/>
  <c r="BW1098" i="4"/>
  <c r="BW1001" i="4"/>
  <c r="BW1003" i="4"/>
  <c r="BW1103" i="4"/>
  <c r="BK49" i="12"/>
  <c r="BW1111" i="4"/>
  <c r="BW1115" i="4"/>
  <c r="BW1125" i="4"/>
  <c r="BW1119" i="4"/>
  <c r="BW1120" i="4"/>
  <c r="BW1104" i="4"/>
  <c r="BW1112" i="4"/>
  <c r="VW81" i="8"/>
  <c r="VW86" i="8"/>
  <c r="VW82" i="8"/>
  <c r="PY63" i="8"/>
  <c r="PX64" i="8"/>
  <c r="PX65" i="8"/>
  <c r="MN35" i="8"/>
  <c r="MM37" i="8"/>
  <c r="MM36" i="8"/>
  <c r="D136" i="10"/>
  <c r="D135" i="10"/>
  <c r="BK47" i="12"/>
  <c r="E73" i="2"/>
  <c r="BK19" i="12"/>
  <c r="BW1123" i="4"/>
  <c r="AC1547" i="4"/>
  <c r="S1468" i="4"/>
  <c r="BW1122" i="4"/>
  <c r="VX81" i="8"/>
  <c r="VX86" i="8"/>
  <c r="VX82" i="8"/>
  <c r="PZ63" i="8"/>
  <c r="PY65" i="8"/>
  <c r="PY64" i="8"/>
  <c r="MO35" i="8"/>
  <c r="MN37" i="8"/>
  <c r="MN36" i="8"/>
  <c r="BW1152" i="4"/>
  <c r="BW1150" i="4"/>
  <c r="BW1154" i="4"/>
  <c r="BW1148" i="4"/>
  <c r="F73" i="2"/>
  <c r="BK73" i="12"/>
  <c r="BK286" i="11"/>
  <c r="T1468" i="4"/>
  <c r="BK72" i="12"/>
  <c r="F62" i="2"/>
  <c r="F63" i="2"/>
  <c r="BK294" i="11"/>
  <c r="BW1156" i="4"/>
  <c r="VY81" i="8"/>
  <c r="VY86" i="8"/>
  <c r="VY82" i="8"/>
  <c r="QA63" i="8"/>
  <c r="PZ64" i="8"/>
  <c r="PZ65" i="8"/>
  <c r="MP35" i="8"/>
  <c r="MO37" i="8"/>
  <c r="MO36" i="8"/>
  <c r="G73" i="2"/>
  <c r="U1468" i="4"/>
  <c r="AD1547" i="4"/>
  <c r="F61" i="2"/>
  <c r="F87" i="2"/>
  <c r="BK71" i="12"/>
  <c r="BW1158" i="4"/>
  <c r="BW1149" i="4"/>
  <c r="BW1153" i="4"/>
  <c r="BW1155" i="4"/>
  <c r="BW1151" i="4"/>
  <c r="VZ81" i="8"/>
  <c r="VZ86" i="8"/>
  <c r="VZ82" i="8"/>
  <c r="QB63" i="8"/>
  <c r="QA64" i="8"/>
  <c r="QA65" i="8"/>
  <c r="MQ35" i="8"/>
  <c r="MP37" i="8"/>
  <c r="MP36" i="8"/>
  <c r="H73" i="2"/>
  <c r="BK16" i="12"/>
  <c r="BK21" i="12"/>
  <c r="V1468" i="4"/>
  <c r="F98" i="2"/>
  <c r="BW1159" i="4"/>
  <c r="WA81" i="8"/>
  <c r="WA86" i="8"/>
  <c r="WA82" i="8"/>
  <c r="QC63" i="8"/>
  <c r="QB64" i="8"/>
  <c r="QB65" i="8"/>
  <c r="MR35" i="8"/>
  <c r="MQ37" i="8"/>
  <c r="MQ36" i="8"/>
  <c r="F75" i="2"/>
  <c r="I73" i="2"/>
  <c r="F97" i="2"/>
  <c r="BK70" i="12"/>
  <c r="AE1547" i="4"/>
  <c r="BK287" i="11"/>
  <c r="WB81" i="8"/>
  <c r="WB86" i="8"/>
  <c r="WB82" i="8"/>
  <c r="QD63" i="8"/>
  <c r="QC65" i="8"/>
  <c r="QC64" i="8"/>
  <c r="MS35" i="8"/>
  <c r="MR37" i="8"/>
  <c r="MR36" i="8"/>
  <c r="J73" i="2"/>
  <c r="BK66" i="12"/>
  <c r="W1468" i="4"/>
  <c r="F109" i="2"/>
  <c r="F110" i="2"/>
  <c r="X1468" i="4"/>
  <c r="WC81" i="8"/>
  <c r="WC86" i="8"/>
  <c r="WC82" i="8"/>
  <c r="QE63" i="8"/>
  <c r="QD65" i="8"/>
  <c r="QD64" i="8"/>
  <c r="MT35" i="8"/>
  <c r="MS37" i="8"/>
  <c r="MS36" i="8"/>
  <c r="G75" i="2"/>
  <c r="K73" i="2"/>
  <c r="AF1547" i="4"/>
  <c r="Y1468" i="4"/>
  <c r="E51" i="2"/>
  <c r="WD81" i="8"/>
  <c r="WD86" i="8"/>
  <c r="WD82" i="8"/>
  <c r="QF63" i="8"/>
  <c r="QE64" i="8"/>
  <c r="QE65" i="8"/>
  <c r="MU35" i="8"/>
  <c r="MT37" i="8"/>
  <c r="MT36" i="8"/>
  <c r="E50" i="2"/>
  <c r="L73" i="2"/>
  <c r="H75" i="2"/>
  <c r="AG1547" i="4"/>
  <c r="Z1468" i="4"/>
  <c r="WE81" i="8"/>
  <c r="WE86" i="8"/>
  <c r="WE82" i="8"/>
  <c r="QG63" i="8"/>
  <c r="QF64" i="8"/>
  <c r="QF65" i="8"/>
  <c r="MV35" i="8"/>
  <c r="MU37" i="8"/>
  <c r="MU36" i="8"/>
  <c r="I75" i="2"/>
  <c r="M73" i="2"/>
  <c r="AH1547" i="4"/>
  <c r="AA1468" i="4"/>
  <c r="WF81" i="8"/>
  <c r="WF86" i="8"/>
  <c r="WF82" i="8"/>
  <c r="QH63" i="8"/>
  <c r="QG65" i="8"/>
  <c r="QG64" i="8"/>
  <c r="MW35" i="8"/>
  <c r="MV37" i="8"/>
  <c r="MV36" i="8"/>
  <c r="E85" i="2"/>
  <c r="J75" i="2"/>
  <c r="AI1547" i="4"/>
  <c r="AB1468" i="4"/>
  <c r="WG81" i="8"/>
  <c r="WG86" i="8"/>
  <c r="WG82" i="8"/>
  <c r="QI63" i="8"/>
  <c r="QH64" i="8"/>
  <c r="QH65" i="8"/>
  <c r="MX35" i="8"/>
  <c r="MW37" i="8"/>
  <c r="MW36" i="8"/>
  <c r="K75" i="2"/>
  <c r="AJ1547" i="4"/>
  <c r="AC1468" i="4"/>
  <c r="F51" i="2"/>
  <c r="WH81" i="8"/>
  <c r="WH86" i="8"/>
  <c r="WH82" i="8"/>
  <c r="QJ63" i="8"/>
  <c r="QI65" i="8"/>
  <c r="QI64" i="8"/>
  <c r="MY35" i="8"/>
  <c r="MX37" i="8"/>
  <c r="MX36" i="8"/>
  <c r="BL104" i="10"/>
  <c r="L75" i="2"/>
  <c r="AD1468" i="4"/>
  <c r="G62" i="2"/>
  <c r="G61" i="2"/>
  <c r="G63" i="2"/>
  <c r="AK1547" i="4"/>
  <c r="WI81" i="8"/>
  <c r="WI86" i="8"/>
  <c r="WI82" i="8"/>
  <c r="QK63" i="8"/>
  <c r="QJ64" i="8"/>
  <c r="QJ65" i="8"/>
  <c r="MZ35" i="8"/>
  <c r="MY37" i="8"/>
  <c r="MY36" i="8"/>
  <c r="M75" i="2"/>
  <c r="F50" i="2"/>
  <c r="G87" i="2"/>
  <c r="AL1547" i="4"/>
  <c r="AE1468" i="4"/>
  <c r="WJ81" i="8"/>
  <c r="WJ86" i="8"/>
  <c r="WJ82" i="8"/>
  <c r="QL63" i="8"/>
  <c r="QK65" i="8"/>
  <c r="QK64" i="8"/>
  <c r="NA35" i="8"/>
  <c r="MZ36" i="8"/>
  <c r="MZ37" i="8"/>
  <c r="F85" i="2"/>
  <c r="AM1547" i="4"/>
  <c r="AF1468" i="4"/>
  <c r="WK81" i="8"/>
  <c r="WK86" i="8"/>
  <c r="WK82" i="8"/>
  <c r="QM63" i="8"/>
  <c r="QL64" i="8"/>
  <c r="QL65" i="8"/>
  <c r="NB35" i="8"/>
  <c r="NA37" i="8"/>
  <c r="NA36" i="8"/>
  <c r="G98" i="2"/>
  <c r="AN1547" i="4"/>
  <c r="AG1468" i="4"/>
  <c r="WL81" i="8"/>
  <c r="WL86" i="8"/>
  <c r="WL82" i="8"/>
  <c r="QN63" i="8"/>
  <c r="QM64" i="8"/>
  <c r="QM65" i="8"/>
  <c r="NC35" i="8"/>
  <c r="NB37" i="8"/>
  <c r="NB36" i="8"/>
  <c r="AO1547" i="4"/>
  <c r="AH1468" i="4"/>
  <c r="WM81" i="8"/>
  <c r="WM86" i="8"/>
  <c r="WM82" i="8"/>
  <c r="QO63" i="8"/>
  <c r="QN64" i="8"/>
  <c r="QN65" i="8"/>
  <c r="ND35" i="8"/>
  <c r="NC37" i="8"/>
  <c r="NC36" i="8"/>
  <c r="AP1547" i="4"/>
  <c r="WN81" i="8"/>
  <c r="WN86" i="8"/>
  <c r="WN82" i="8"/>
  <c r="QP63" i="8"/>
  <c r="QO65" i="8"/>
  <c r="QO64" i="8"/>
  <c r="NE35" i="8"/>
  <c r="ND36" i="8"/>
  <c r="ND37" i="8"/>
  <c r="AJ1468" i="4"/>
  <c r="AQ1547" i="4"/>
  <c r="H63" i="2"/>
  <c r="H62" i="2"/>
  <c r="H61" i="2"/>
  <c r="AI1468" i="4"/>
  <c r="WO81" i="8"/>
  <c r="WO86" i="8"/>
  <c r="WO82" i="8"/>
  <c r="QQ63" i="8"/>
  <c r="QP65" i="8"/>
  <c r="QP64" i="8"/>
  <c r="NF35" i="8"/>
  <c r="NE37" i="8"/>
  <c r="NE36" i="8"/>
  <c r="H87" i="2"/>
  <c r="G110" i="2"/>
  <c r="AK1468" i="4"/>
  <c r="AR1547" i="4"/>
  <c r="G51" i="2"/>
  <c r="WP81" i="8"/>
  <c r="WP86" i="8"/>
  <c r="WP82" i="8"/>
  <c r="QR63" i="8"/>
  <c r="QQ65" i="8"/>
  <c r="QQ64" i="8"/>
  <c r="NG35" i="8"/>
  <c r="NF37" i="8"/>
  <c r="NF36" i="8"/>
  <c r="G50" i="2"/>
  <c r="AS1547" i="4"/>
  <c r="AL1468" i="4"/>
  <c r="WQ81" i="8"/>
  <c r="WQ86" i="8"/>
  <c r="WQ82" i="8"/>
  <c r="QS63" i="8"/>
  <c r="QR64" i="8"/>
  <c r="QR65" i="8"/>
  <c r="NH35" i="8"/>
  <c r="NG37" i="8"/>
  <c r="NG36" i="8"/>
  <c r="H98" i="2"/>
  <c r="G97" i="2"/>
  <c r="AT1547" i="4"/>
  <c r="WR81" i="8"/>
  <c r="WR86" i="8"/>
  <c r="WR82" i="8"/>
  <c r="QT63" i="8"/>
  <c r="QS65" i="8"/>
  <c r="QS64" i="8"/>
  <c r="NI35" i="8"/>
  <c r="NH36" i="8"/>
  <c r="NH37" i="8"/>
  <c r="G85" i="2"/>
  <c r="AU1547" i="4"/>
  <c r="AM1468" i="4"/>
  <c r="WS81" i="8"/>
  <c r="WS86" i="8"/>
  <c r="WS82" i="8"/>
  <c r="QU63" i="8"/>
  <c r="QT64" i="8"/>
  <c r="QT65" i="8"/>
  <c r="NJ35" i="8"/>
  <c r="NI37" i="8"/>
  <c r="NI36" i="8"/>
  <c r="AV1547" i="4"/>
  <c r="AN1468" i="4"/>
  <c r="WT81" i="8"/>
  <c r="WT86" i="8"/>
  <c r="WT82" i="8"/>
  <c r="QV63" i="8"/>
  <c r="QU64" i="8"/>
  <c r="QU65" i="8"/>
  <c r="NK35" i="8"/>
  <c r="NJ37" i="8"/>
  <c r="NJ36" i="8"/>
  <c r="AO1468" i="4"/>
  <c r="AW1547" i="4"/>
  <c r="I62" i="2"/>
  <c r="I61" i="2"/>
  <c r="I63" i="2"/>
  <c r="G109" i="2"/>
  <c r="WU81" i="8"/>
  <c r="WU86" i="8"/>
  <c r="WU82" i="8"/>
  <c r="QW63" i="8"/>
  <c r="QV64" i="8"/>
  <c r="QV65" i="8"/>
  <c r="NL35" i="8"/>
  <c r="NK37" i="8"/>
  <c r="NK36" i="8"/>
  <c r="I87" i="2"/>
  <c r="AX1547" i="4"/>
  <c r="AP1468" i="4"/>
  <c r="WV81" i="8"/>
  <c r="WV86" i="8"/>
  <c r="WV82" i="8"/>
  <c r="QX63" i="8"/>
  <c r="QW65" i="8"/>
  <c r="QW64" i="8"/>
  <c r="NM35" i="8"/>
  <c r="NL36" i="8"/>
  <c r="NL37" i="8"/>
  <c r="AY1547" i="4"/>
  <c r="AQ1468" i="4"/>
  <c r="H51" i="2"/>
  <c r="WW81" i="8"/>
  <c r="WW86" i="8"/>
  <c r="WW82" i="8"/>
  <c r="QY63" i="8"/>
  <c r="QX64" i="8"/>
  <c r="QX65" i="8"/>
  <c r="NN35" i="8"/>
  <c r="NM37" i="8"/>
  <c r="NM36" i="8"/>
  <c r="AZ1547" i="4"/>
  <c r="AR1468" i="4"/>
  <c r="H50" i="2"/>
  <c r="WX81" i="8"/>
  <c r="WX86" i="8"/>
  <c r="WX82" i="8"/>
  <c r="QZ63" i="8"/>
  <c r="QY65" i="8"/>
  <c r="QY64" i="8"/>
  <c r="NO35" i="8"/>
  <c r="NN37" i="8"/>
  <c r="NN36" i="8"/>
  <c r="H85" i="2"/>
  <c r="I98" i="2"/>
  <c r="H110" i="2"/>
  <c r="BA1547" i="4"/>
  <c r="AS1468" i="4"/>
  <c r="WY81" i="8"/>
  <c r="WY86" i="8"/>
  <c r="WY82" i="8"/>
  <c r="RA63" i="8"/>
  <c r="QZ64" i="8"/>
  <c r="QZ65" i="8"/>
  <c r="NP35" i="8"/>
  <c r="NO37" i="8"/>
  <c r="NO36" i="8"/>
  <c r="BB1547" i="4"/>
  <c r="AT1468" i="4"/>
  <c r="WZ81" i="8"/>
  <c r="WZ86" i="8"/>
  <c r="WZ82" i="8"/>
  <c r="RB63" i="8"/>
  <c r="RA65" i="8"/>
  <c r="RA64" i="8"/>
  <c r="NQ35" i="8"/>
  <c r="NP36" i="8"/>
  <c r="NP37" i="8"/>
  <c r="BC1547" i="4"/>
  <c r="AU1468" i="4"/>
  <c r="XA81" i="8"/>
  <c r="XA86" i="8"/>
  <c r="XA82" i="8"/>
  <c r="RC63" i="8"/>
  <c r="RB65" i="8"/>
  <c r="RB64" i="8"/>
  <c r="NR35" i="8"/>
  <c r="NQ37" i="8"/>
  <c r="NQ36" i="8"/>
  <c r="XB81" i="8"/>
  <c r="XB86" i="8"/>
  <c r="XB82" i="8"/>
  <c r="RD63" i="8"/>
  <c r="RC64" i="8"/>
  <c r="RC65" i="8"/>
  <c r="NS35" i="8"/>
  <c r="NR37" i="8"/>
  <c r="NR36" i="8"/>
  <c r="AV1468" i="4"/>
  <c r="AW1468" i="4"/>
  <c r="XC81" i="8"/>
  <c r="XC86" i="8"/>
  <c r="XC82" i="8"/>
  <c r="RE63" i="8"/>
  <c r="RD64" i="8"/>
  <c r="RD65" i="8"/>
  <c r="NT35" i="8"/>
  <c r="NS37" i="8"/>
  <c r="NS36" i="8"/>
  <c r="I51" i="2"/>
  <c r="BD1547" i="4"/>
  <c r="AX1468" i="4"/>
  <c r="I50" i="2"/>
  <c r="H97" i="2"/>
  <c r="XD81" i="8"/>
  <c r="XD86" i="8"/>
  <c r="XD82" i="8"/>
  <c r="RF63" i="8"/>
  <c r="RE65" i="8"/>
  <c r="RE64" i="8"/>
  <c r="NU35" i="8"/>
  <c r="NT36" i="8"/>
  <c r="NT37" i="8"/>
  <c r="AY1468" i="4"/>
  <c r="XE81" i="8"/>
  <c r="XE86" i="8"/>
  <c r="XE82" i="8"/>
  <c r="RG63" i="8"/>
  <c r="RF65" i="8"/>
  <c r="RF64" i="8"/>
  <c r="NV35" i="8"/>
  <c r="NU37" i="8"/>
  <c r="NU36" i="8"/>
  <c r="I85" i="2"/>
  <c r="AZ1468" i="4"/>
  <c r="XF81" i="8"/>
  <c r="XF86" i="8"/>
  <c r="XF82" i="8"/>
  <c r="RH63" i="8"/>
  <c r="RG64" i="8"/>
  <c r="RG65" i="8"/>
  <c r="NW35" i="8"/>
  <c r="NV37" i="8"/>
  <c r="NV36" i="8"/>
  <c r="BE1547" i="4"/>
  <c r="H109" i="2"/>
  <c r="XG81" i="8"/>
  <c r="XG86" i="8"/>
  <c r="XG82" i="8"/>
  <c r="RI63" i="8"/>
  <c r="RH64" i="8"/>
  <c r="RH65" i="8"/>
  <c r="NX35" i="8"/>
  <c r="NW37" i="8"/>
  <c r="NW36" i="8"/>
  <c r="BB1468" i="4"/>
  <c r="BA1468" i="4"/>
  <c r="XH81" i="8"/>
  <c r="XH86" i="8"/>
  <c r="XH82" i="8"/>
  <c r="RJ63" i="8"/>
  <c r="RI65" i="8"/>
  <c r="RI64" i="8"/>
  <c r="NY35" i="8"/>
  <c r="NX36" i="8"/>
  <c r="NX37" i="8"/>
  <c r="J63" i="2"/>
  <c r="J62" i="2"/>
  <c r="I110" i="2"/>
  <c r="BC1468" i="4"/>
  <c r="XI81" i="8"/>
  <c r="XI86" i="8"/>
  <c r="XI82" i="8"/>
  <c r="RK63" i="8"/>
  <c r="RJ65" i="8"/>
  <c r="RJ64" i="8"/>
  <c r="NZ35" i="8"/>
  <c r="NY37" i="8"/>
  <c r="NY36" i="8"/>
  <c r="J61" i="2"/>
  <c r="J87" i="2"/>
  <c r="BD1468" i="4"/>
  <c r="BF1547" i="4"/>
  <c r="XJ81" i="8"/>
  <c r="XJ86" i="8"/>
  <c r="XJ82" i="8"/>
  <c r="RL63" i="8"/>
  <c r="RK64" i="8"/>
  <c r="RK65" i="8"/>
  <c r="OA35" i="8"/>
  <c r="NZ37" i="8"/>
  <c r="NZ36" i="8"/>
  <c r="XK81" i="8"/>
  <c r="XK86" i="8"/>
  <c r="XK82" i="8"/>
  <c r="RM63" i="8"/>
  <c r="RL64" i="8"/>
  <c r="RL65" i="8"/>
  <c r="OB35" i="8"/>
  <c r="OA37" i="8"/>
  <c r="OA36" i="8"/>
  <c r="J98" i="2"/>
  <c r="XL81" i="8"/>
  <c r="XL86" i="8"/>
  <c r="XL82" i="8"/>
  <c r="RN63" i="8"/>
  <c r="RM65" i="8"/>
  <c r="RM64" i="8"/>
  <c r="OC35" i="8"/>
  <c r="OB36" i="8"/>
  <c r="OB37" i="8"/>
  <c r="BG1547" i="4"/>
  <c r="BE1468" i="4"/>
  <c r="XM81" i="8"/>
  <c r="XM86" i="8"/>
  <c r="XM82" i="8"/>
  <c r="RO63" i="8"/>
  <c r="RN64" i="8"/>
  <c r="RN65" i="8"/>
  <c r="OD35" i="8"/>
  <c r="OC37" i="8"/>
  <c r="OC36" i="8"/>
  <c r="XN81" i="8"/>
  <c r="XN86" i="8"/>
  <c r="XN82" i="8"/>
  <c r="RP63" i="8"/>
  <c r="RO64" i="8"/>
  <c r="RO65" i="8"/>
  <c r="OE35" i="8"/>
  <c r="OD37" i="8"/>
  <c r="OD36" i="8"/>
  <c r="BL92" i="10"/>
  <c r="J51" i="2"/>
  <c r="XO81" i="8"/>
  <c r="XO86" i="8"/>
  <c r="XO82" i="8"/>
  <c r="RQ63" i="8"/>
  <c r="RP64" i="8"/>
  <c r="RP65" i="8"/>
  <c r="OF35" i="8"/>
  <c r="OE37" i="8"/>
  <c r="OE36" i="8"/>
  <c r="J50" i="2"/>
  <c r="BH1547" i="4"/>
  <c r="I97" i="2"/>
  <c r="BF1468" i="4"/>
  <c r="XP81" i="8"/>
  <c r="XP86" i="8"/>
  <c r="XP82" i="8"/>
  <c r="RR63" i="8"/>
  <c r="RQ65" i="8"/>
  <c r="RQ64" i="8"/>
  <c r="OG35" i="8"/>
  <c r="OF36" i="8"/>
  <c r="OF37" i="8"/>
  <c r="J85" i="2"/>
  <c r="K62" i="2"/>
  <c r="K61" i="2"/>
  <c r="K63" i="2"/>
  <c r="BI1547" i="4"/>
  <c r="XQ81" i="8"/>
  <c r="XQ86" i="8"/>
  <c r="XQ82" i="8"/>
  <c r="RS63" i="8"/>
  <c r="RR65" i="8"/>
  <c r="RR64" i="8"/>
  <c r="OH35" i="8"/>
  <c r="OG37" i="8"/>
  <c r="OG36" i="8"/>
  <c r="K87" i="2"/>
  <c r="BJ1547" i="4"/>
  <c r="XR81" i="8"/>
  <c r="XR86" i="8"/>
  <c r="XR82" i="8"/>
  <c r="RT63" i="8"/>
  <c r="RS64" i="8"/>
  <c r="RS65" i="8"/>
  <c r="OI35" i="8"/>
  <c r="OH37" i="8"/>
  <c r="OH36" i="8"/>
  <c r="BG1468" i="4"/>
  <c r="I109" i="2"/>
  <c r="BK1547" i="4"/>
  <c r="XS81" i="8"/>
  <c r="XS86" i="8"/>
  <c r="XS82" i="8"/>
  <c r="RU63" i="8"/>
  <c r="RT64" i="8"/>
  <c r="RT65" i="8"/>
  <c r="OJ35" i="8"/>
  <c r="OI37" i="8"/>
  <c r="OI36" i="8"/>
  <c r="K98" i="2"/>
  <c r="BL1547" i="4"/>
  <c r="XT81" i="8"/>
  <c r="XT86" i="8"/>
  <c r="XT82" i="8"/>
  <c r="RV63" i="8"/>
  <c r="RU65" i="8"/>
  <c r="RU64" i="8"/>
  <c r="OK35" i="8"/>
  <c r="OJ36" i="8"/>
  <c r="OJ37" i="8"/>
  <c r="BM1547" i="4"/>
  <c r="XU81" i="8"/>
  <c r="XU86" i="8"/>
  <c r="XU82" i="8"/>
  <c r="RW63" i="8"/>
  <c r="RV64" i="8"/>
  <c r="RV65" i="8"/>
  <c r="OL35" i="8"/>
  <c r="OK37" i="8"/>
  <c r="OK36" i="8"/>
  <c r="BN1547" i="4"/>
  <c r="BH1468" i="4"/>
  <c r="XV81" i="8"/>
  <c r="XV86" i="8"/>
  <c r="XV82" i="8"/>
  <c r="RX63" i="8"/>
  <c r="RW64" i="8"/>
  <c r="RW65" i="8"/>
  <c r="OM35" i="8"/>
  <c r="OL37" i="8"/>
  <c r="OL36" i="8"/>
  <c r="BO1547" i="4"/>
  <c r="XW81" i="8"/>
  <c r="XW86" i="8"/>
  <c r="XW82" i="8"/>
  <c r="RY63" i="8"/>
  <c r="RX64" i="8"/>
  <c r="RX65" i="8"/>
  <c r="ON35" i="8"/>
  <c r="OM37" i="8"/>
  <c r="OM36" i="8"/>
  <c r="XX81" i="8"/>
  <c r="XX86" i="8"/>
  <c r="XX82" i="8"/>
  <c r="RZ63" i="8"/>
  <c r="RY65" i="8"/>
  <c r="RY64" i="8"/>
  <c r="OO35" i="8"/>
  <c r="ON36" i="8"/>
  <c r="ON37" i="8"/>
  <c r="BQ1547" i="4"/>
  <c r="J110" i="2"/>
  <c r="BP1547" i="4"/>
  <c r="BI1468" i="4"/>
  <c r="K51" i="2"/>
  <c r="XY81" i="8"/>
  <c r="XY86" i="8"/>
  <c r="XY82" i="8"/>
  <c r="SA63" i="8"/>
  <c r="RZ65" i="8"/>
  <c r="RZ64" i="8"/>
  <c r="OP35" i="8"/>
  <c r="OO37" i="8"/>
  <c r="OO36" i="8"/>
  <c r="BR1547" i="4"/>
  <c r="BJ1468" i="4"/>
  <c r="K50" i="2"/>
  <c r="XZ81" i="8"/>
  <c r="XZ86" i="8"/>
  <c r="XZ82" i="8"/>
  <c r="SB63" i="8"/>
  <c r="SA65" i="8"/>
  <c r="SA64" i="8"/>
  <c r="OQ35" i="8"/>
  <c r="OP37" i="8"/>
  <c r="OP36" i="8"/>
  <c r="K85" i="2"/>
  <c r="BL102" i="10"/>
  <c r="BL99" i="10"/>
  <c r="BS1547" i="4"/>
  <c r="L61" i="2"/>
  <c r="L63" i="2"/>
  <c r="L62" i="2"/>
  <c r="YA81" i="8"/>
  <c r="YA86" i="8"/>
  <c r="YA82" i="8"/>
  <c r="SC63" i="8"/>
  <c r="SB64" i="8"/>
  <c r="SB65" i="8"/>
  <c r="OR35" i="8"/>
  <c r="OQ37" i="8"/>
  <c r="OQ36" i="8"/>
  <c r="L87" i="2"/>
  <c r="BT1547" i="4"/>
  <c r="BK1468" i="4"/>
  <c r="YB81" i="8"/>
  <c r="YB86" i="8"/>
  <c r="YB82" i="8"/>
  <c r="SD63" i="8"/>
  <c r="SC65" i="8"/>
  <c r="SC64" i="8"/>
  <c r="OS35" i="8"/>
  <c r="OR36" i="8"/>
  <c r="OR37" i="8"/>
  <c r="BU1547" i="4"/>
  <c r="BW1439" i="4"/>
  <c r="BL1468" i="4"/>
  <c r="YC81" i="8"/>
  <c r="YC86" i="8"/>
  <c r="YC82" i="8"/>
  <c r="SE63" i="8"/>
  <c r="SD64" i="8"/>
  <c r="SD65" i="8"/>
  <c r="OT35" i="8"/>
  <c r="OS37" i="8"/>
  <c r="OS36" i="8"/>
  <c r="BV1443" i="4"/>
  <c r="BW1443" i="4"/>
  <c r="BW1441" i="4"/>
  <c r="YD81" i="8"/>
  <c r="YD86" i="8"/>
  <c r="YD82" i="8"/>
  <c r="SF63" i="8"/>
  <c r="SE65" i="8"/>
  <c r="SE64" i="8"/>
  <c r="OU35" i="8"/>
  <c r="OT37" i="8"/>
  <c r="OT36" i="8"/>
  <c r="BM1468" i="4"/>
  <c r="BK171" i="11"/>
  <c r="BW1442" i="4"/>
  <c r="BN1468" i="4"/>
  <c r="YE81" i="8"/>
  <c r="YE86" i="8"/>
  <c r="YE82" i="8"/>
  <c r="SG63" i="8"/>
  <c r="SF64" i="8"/>
  <c r="SF65" i="8"/>
  <c r="OV35" i="8"/>
  <c r="OU37" i="8"/>
  <c r="OU36" i="8"/>
  <c r="BW1544" i="4"/>
  <c r="BV1547" i="4"/>
  <c r="BW1547" i="4"/>
  <c r="BW1545" i="4"/>
  <c r="J97" i="2"/>
  <c r="K110" i="2"/>
  <c r="BW1546" i="4"/>
  <c r="L98" i="2"/>
  <c r="YF81" i="8"/>
  <c r="YF86" i="8"/>
  <c r="YF82" i="8"/>
  <c r="SH63" i="8"/>
  <c r="SG64" i="8"/>
  <c r="SG65" i="8"/>
  <c r="OW35" i="8"/>
  <c r="OV36" i="8"/>
  <c r="OV37" i="8"/>
  <c r="BL40" i="10"/>
  <c r="M87" i="2"/>
  <c r="M63" i="2"/>
  <c r="M61" i="2"/>
  <c r="M62" i="2"/>
  <c r="BO1468" i="4"/>
  <c r="BK207" i="11"/>
  <c r="BK183" i="11"/>
  <c r="BK159" i="11"/>
  <c r="YG81" i="8"/>
  <c r="YG86" i="8"/>
  <c r="YG82" i="8"/>
  <c r="SI63" i="8"/>
  <c r="SH64" i="8"/>
  <c r="SH65" i="8"/>
  <c r="OX35" i="8"/>
  <c r="OW37" i="8"/>
  <c r="OW36" i="8"/>
  <c r="BK219" i="11"/>
  <c r="BK155" i="11"/>
  <c r="BK203" i="11"/>
  <c r="BK174" i="11"/>
  <c r="BK179" i="11"/>
  <c r="BP1468" i="4"/>
  <c r="YH81" i="8"/>
  <c r="YH86" i="8"/>
  <c r="YH82" i="8"/>
  <c r="SJ63" i="8"/>
  <c r="SI64" i="8"/>
  <c r="SI65" i="8"/>
  <c r="OY35" i="8"/>
  <c r="OX37" i="8"/>
  <c r="OX36" i="8"/>
  <c r="J109" i="2"/>
  <c r="BK218" i="11"/>
  <c r="BK172" i="11"/>
  <c r="BK170" i="11"/>
  <c r="BK194" i="11"/>
  <c r="YI81" i="8"/>
  <c r="YI86" i="8"/>
  <c r="YI82" i="8"/>
  <c r="SK63" i="8"/>
  <c r="SJ64" i="8"/>
  <c r="SJ65" i="8"/>
  <c r="OZ35" i="8"/>
  <c r="OY37" i="8"/>
  <c r="OY36" i="8"/>
  <c r="BK220" i="11"/>
  <c r="BQ1468" i="4"/>
  <c r="YJ81" i="8"/>
  <c r="YJ86" i="8"/>
  <c r="YJ82" i="8"/>
  <c r="SL63" i="8"/>
  <c r="SK64" i="8"/>
  <c r="SK65" i="8"/>
  <c r="PA35" i="8"/>
  <c r="OZ36" i="8"/>
  <c r="OZ37" i="8"/>
  <c r="BL45" i="10"/>
  <c r="M98" i="2"/>
  <c r="BK221" i="11"/>
  <c r="BK173" i="11"/>
  <c r="BR1468" i="4"/>
  <c r="YK81" i="8"/>
  <c r="YK86" i="8"/>
  <c r="YK82" i="8"/>
  <c r="SM63" i="8"/>
  <c r="SL64" i="8"/>
  <c r="SL65" i="8"/>
  <c r="PB35" i="8"/>
  <c r="PA37" i="8"/>
  <c r="PA36" i="8"/>
  <c r="BS1468" i="4"/>
  <c r="BK176" i="11"/>
  <c r="BK175" i="11"/>
  <c r="YL81" i="8"/>
  <c r="YL86" i="8"/>
  <c r="YL82" i="8"/>
  <c r="SN63" i="8"/>
  <c r="SM65" i="8"/>
  <c r="SM64" i="8"/>
  <c r="PC35" i="8"/>
  <c r="PB37" i="8"/>
  <c r="PB36" i="8"/>
  <c r="L50" i="2"/>
  <c r="L51" i="2"/>
  <c r="YM81" i="8"/>
  <c r="YM86" i="8"/>
  <c r="YM82" i="8"/>
  <c r="SO63" i="8"/>
  <c r="SN64" i="8"/>
  <c r="SN65" i="8"/>
  <c r="PD35" i="8"/>
  <c r="PC37" i="8"/>
  <c r="PC36" i="8"/>
  <c r="BU1468" i="4"/>
  <c r="BK154" i="11"/>
  <c r="K97" i="2"/>
  <c r="BT1468" i="4"/>
  <c r="BW1196" i="4"/>
  <c r="YN81" i="8"/>
  <c r="YN86" i="8"/>
  <c r="YN82" i="8"/>
  <c r="SP63" i="8"/>
  <c r="SO64" i="8"/>
  <c r="SO65" i="8"/>
  <c r="PE35" i="8"/>
  <c r="PD36" i="8"/>
  <c r="PD37" i="8"/>
  <c r="L85" i="2"/>
  <c r="BW1198" i="4"/>
  <c r="YO81" i="8"/>
  <c r="YO86" i="8"/>
  <c r="YO82" i="8"/>
  <c r="SQ63" i="8"/>
  <c r="SP65" i="8"/>
  <c r="SP64" i="8"/>
  <c r="PF35" i="8"/>
  <c r="PE37" i="8"/>
  <c r="PE36" i="8"/>
  <c r="BW1199" i="4"/>
  <c r="BV1200" i="4"/>
  <c r="BW1200" i="4"/>
  <c r="YP81" i="8"/>
  <c r="YP86" i="8"/>
  <c r="YP82" i="8"/>
  <c r="SR63" i="8"/>
  <c r="SQ64" i="8"/>
  <c r="SQ65" i="8"/>
  <c r="PF37" i="8"/>
  <c r="PI37" i="8"/>
  <c r="PF36" i="8"/>
  <c r="PI36" i="8"/>
  <c r="PI35" i="8"/>
  <c r="M50" i="2"/>
  <c r="BW1467" i="4"/>
  <c r="K109" i="2"/>
  <c r="BK34" i="11"/>
  <c r="BV1468" i="4"/>
  <c r="BW1468" i="4"/>
  <c r="BW1466" i="4"/>
  <c r="YQ81" i="8"/>
  <c r="YQ86" i="8"/>
  <c r="YQ82" i="8"/>
  <c r="SS63" i="8"/>
  <c r="SR64" i="8"/>
  <c r="SR65" i="8"/>
  <c r="M85" i="2"/>
  <c r="M51" i="2"/>
  <c r="BK32" i="11"/>
  <c r="BK58" i="11"/>
  <c r="BL38" i="10"/>
  <c r="YR81" i="8"/>
  <c r="YR86" i="8"/>
  <c r="YR82" i="8"/>
  <c r="ST63" i="8"/>
  <c r="SS64" i="8"/>
  <c r="SS65" i="8"/>
  <c r="BK56" i="11"/>
  <c r="BL35" i="10"/>
  <c r="YS81" i="8"/>
  <c r="YS86" i="8"/>
  <c r="YS82" i="8"/>
  <c r="SU63" i="8"/>
  <c r="ST64" i="8"/>
  <c r="ST65" i="8"/>
  <c r="YT81" i="8"/>
  <c r="YT86" i="8"/>
  <c r="YT82" i="8"/>
  <c r="SV63" i="8"/>
  <c r="SU65" i="8"/>
  <c r="SU64" i="8"/>
  <c r="YU81" i="8"/>
  <c r="YU86" i="8"/>
  <c r="YU82" i="8"/>
  <c r="SW63" i="8"/>
  <c r="SV64" i="8"/>
  <c r="SV65" i="8"/>
  <c r="L110" i="2"/>
  <c r="YV81" i="8"/>
  <c r="YV86" i="8"/>
  <c r="YV82" i="8"/>
  <c r="SX63" i="8"/>
  <c r="SW64" i="8"/>
  <c r="SW65" i="8"/>
  <c r="YW81" i="8"/>
  <c r="YW86" i="8"/>
  <c r="YW82" i="8"/>
  <c r="SY63" i="8"/>
  <c r="SX64" i="8"/>
  <c r="SX65" i="8"/>
  <c r="YX81" i="8"/>
  <c r="YX86" i="8"/>
  <c r="YX82" i="8"/>
  <c r="SZ63" i="8"/>
  <c r="SY64" i="8"/>
  <c r="SY65" i="8"/>
  <c r="BK222" i="11"/>
  <c r="YY81" i="8"/>
  <c r="YY86" i="8"/>
  <c r="YY82" i="8"/>
  <c r="TA63" i="8"/>
  <c r="SZ64" i="8"/>
  <c r="SZ65" i="8"/>
  <c r="BK202" i="11"/>
  <c r="BK223" i="11"/>
  <c r="YZ81" i="8"/>
  <c r="YZ86" i="8"/>
  <c r="YZ82" i="8"/>
  <c r="TB63" i="8"/>
  <c r="TA64" i="8"/>
  <c r="TA65" i="8"/>
  <c r="BK224" i="11"/>
  <c r="ZA81" i="8"/>
  <c r="ZA86" i="8"/>
  <c r="ZA82" i="8"/>
  <c r="TC63" i="8"/>
  <c r="TB64" i="8"/>
  <c r="TB65" i="8"/>
  <c r="BL51" i="10"/>
  <c r="M110" i="2"/>
  <c r="ZB81" i="8"/>
  <c r="ZB86" i="8"/>
  <c r="ZB82" i="8"/>
  <c r="TD63" i="8"/>
  <c r="TC65" i="8"/>
  <c r="TC64" i="8"/>
  <c r="ZC81" i="8"/>
  <c r="ZC86" i="8"/>
  <c r="ZC82" i="8"/>
  <c r="TE63" i="8"/>
  <c r="TD64" i="8"/>
  <c r="TD65" i="8"/>
  <c r="ZD81" i="8"/>
  <c r="ZD86" i="8"/>
  <c r="ZD82" i="8"/>
  <c r="TF63" i="8"/>
  <c r="TE64" i="8"/>
  <c r="TE65" i="8"/>
  <c r="ZE81" i="8"/>
  <c r="ZE86" i="8"/>
  <c r="ZE82" i="8"/>
  <c r="TG63" i="8"/>
  <c r="TF64" i="8"/>
  <c r="TF65" i="8"/>
  <c r="ZF81" i="8"/>
  <c r="ZF86" i="8"/>
  <c r="ZF82" i="8"/>
  <c r="TH63" i="8"/>
  <c r="TG65" i="8"/>
  <c r="TG64" i="8"/>
  <c r="ZG81" i="8"/>
  <c r="ZG86" i="8"/>
  <c r="ZG82" i="8"/>
  <c r="TI63" i="8"/>
  <c r="TH64" i="8"/>
  <c r="TH65" i="8"/>
  <c r="L97" i="2"/>
  <c r="ZH81" i="8"/>
  <c r="ZH86" i="8"/>
  <c r="ZH82" i="8"/>
  <c r="TJ63" i="8"/>
  <c r="TI64" i="8"/>
  <c r="TI65" i="8"/>
  <c r="ZI81" i="8"/>
  <c r="ZI86" i="8"/>
  <c r="ZI82" i="8"/>
  <c r="TK63" i="8"/>
  <c r="TJ64" i="8"/>
  <c r="TJ65" i="8"/>
  <c r="L109" i="2"/>
  <c r="ZJ81" i="8"/>
  <c r="ZJ86" i="8"/>
  <c r="ZJ82" i="8"/>
  <c r="TL63" i="8"/>
  <c r="TK65" i="8"/>
  <c r="TK64" i="8"/>
  <c r="BK195" i="11"/>
  <c r="ZK81" i="8"/>
  <c r="ZK86" i="8"/>
  <c r="ZK82" i="8"/>
  <c r="TM63" i="8"/>
  <c r="TL64" i="8"/>
  <c r="TL65" i="8"/>
  <c r="BK197" i="11"/>
  <c r="BK196" i="11"/>
  <c r="BK198" i="11"/>
  <c r="ZL81" i="8"/>
  <c r="ZL86" i="8"/>
  <c r="ZL82" i="8"/>
  <c r="TN63" i="8"/>
  <c r="TM64" i="8"/>
  <c r="TM65" i="8"/>
  <c r="BL44" i="10"/>
  <c r="M97" i="2"/>
  <c r="ZM81" i="8"/>
  <c r="ZM86" i="8"/>
  <c r="ZM82" i="8"/>
  <c r="TO63" i="8"/>
  <c r="TN64" i="8"/>
  <c r="TN65" i="8"/>
  <c r="BK199" i="11"/>
  <c r="ZN81" i="8"/>
  <c r="ZN86" i="8"/>
  <c r="ZN82" i="8"/>
  <c r="TO64" i="8"/>
  <c r="TR64" i="8"/>
  <c r="TO65" i="8"/>
  <c r="TR65" i="8"/>
  <c r="TR63" i="8"/>
  <c r="BK178" i="11"/>
  <c r="BK153" i="11"/>
  <c r="BK200" i="11"/>
  <c r="ZO81" i="8"/>
  <c r="ZO86" i="8"/>
  <c r="ZO82" i="8"/>
  <c r="BL50" i="10"/>
  <c r="M109" i="2"/>
  <c r="ZP81" i="8"/>
  <c r="ZP86" i="8"/>
  <c r="ZP82" i="8"/>
  <c r="ZQ81" i="8"/>
  <c r="ZQ86" i="8"/>
  <c r="ZQ82" i="8"/>
  <c r="ZR81" i="8"/>
  <c r="ZR86" i="8"/>
  <c r="ZR82" i="8"/>
  <c r="ZS81" i="8"/>
  <c r="ZS86" i="8"/>
  <c r="ZS82" i="8"/>
  <c r="ZT81" i="8"/>
  <c r="ZT86" i="8"/>
  <c r="ZT82" i="8"/>
  <c r="ZU81" i="8"/>
  <c r="ZU86" i="8"/>
  <c r="ZU82" i="8"/>
  <c r="ZV81" i="8"/>
  <c r="ZV86" i="8"/>
  <c r="ZV82" i="8"/>
  <c r="ZW81" i="8"/>
  <c r="ZW86" i="8"/>
  <c r="ZW82" i="8"/>
  <c r="ZX81" i="8"/>
  <c r="ZX86" i="8"/>
  <c r="ZX82" i="8"/>
  <c r="ZY81" i="8"/>
  <c r="ZY86" i="8"/>
  <c r="ZY82" i="8"/>
  <c r="ZZ81" i="8"/>
  <c r="ZZ86" i="8"/>
  <c r="ZZ82" i="8"/>
  <c r="AAA81" i="8"/>
  <c r="AAA86" i="8"/>
  <c r="AAA82" i="8"/>
  <c r="AAB81" i="8"/>
  <c r="AAB86" i="8"/>
  <c r="AAB82" i="8"/>
  <c r="AAC81" i="8"/>
  <c r="AAC86" i="8"/>
  <c r="AAC82" i="8"/>
  <c r="AAD81" i="8"/>
  <c r="AAD86" i="8"/>
  <c r="AAD82" i="8"/>
  <c r="AAE81" i="8"/>
  <c r="AAE86" i="8"/>
  <c r="AAE82" i="8"/>
  <c r="AAF81" i="8"/>
  <c r="AAF86" i="8"/>
  <c r="AAF82" i="8"/>
  <c r="AAG81" i="8"/>
  <c r="AAG86" i="8"/>
  <c r="AAG82" i="8"/>
  <c r="AAH81" i="8"/>
  <c r="AAH86" i="8"/>
  <c r="AAH82" i="8"/>
  <c r="AAI81" i="8"/>
  <c r="AAI86" i="8"/>
  <c r="AAI82" i="8"/>
  <c r="AAJ81" i="8"/>
  <c r="AAJ86" i="8"/>
  <c r="AAJ82" i="8"/>
  <c r="AAK81" i="8"/>
  <c r="AAK86" i="8"/>
  <c r="AAK82" i="8"/>
  <c r="AAL81" i="8"/>
  <c r="AAL86" i="8"/>
  <c r="AAL82" i="8"/>
  <c r="AAM81" i="8"/>
  <c r="AAM86" i="8"/>
  <c r="AAM82" i="8"/>
  <c r="AAN81" i="8"/>
  <c r="AAN86" i="8"/>
  <c r="AAN82" i="8"/>
  <c r="AAO81" i="8"/>
  <c r="AAO86" i="8"/>
  <c r="AAO82" i="8"/>
  <c r="AAP81" i="8"/>
  <c r="AAP86" i="8"/>
  <c r="AAP82" i="8"/>
  <c r="AAQ81" i="8"/>
  <c r="AAQ86" i="8"/>
  <c r="AAQ82" i="8"/>
  <c r="AAR81" i="8"/>
  <c r="AAR86" i="8"/>
  <c r="AAR82" i="8"/>
  <c r="AAS81" i="8"/>
  <c r="AAS86" i="8"/>
  <c r="AAS82" i="8"/>
  <c r="AAT81" i="8"/>
  <c r="AAT86" i="8"/>
  <c r="AAT82" i="8"/>
  <c r="AAU81" i="8"/>
  <c r="AAU86" i="8"/>
  <c r="AAU82" i="8"/>
  <c r="AAV81" i="8"/>
  <c r="AAV86" i="8"/>
  <c r="AAV82" i="8"/>
  <c r="AAW81" i="8"/>
  <c r="AAW86" i="8"/>
  <c r="AAW82" i="8"/>
  <c r="AAZ82" i="8"/>
  <c r="AAZ81" i="8"/>
  <c r="AAZ85" i="8"/>
  <c r="AAZ83" i="8"/>
  <c r="AAZ84" i="8"/>
  <c r="AAZ87" i="8"/>
  <c r="CU370" i="6"/>
  <c r="BK95" i="11"/>
  <c r="BK90" i="11"/>
  <c r="BK96" i="11"/>
  <c r="BK97" i="11"/>
  <c r="BK99" i="11"/>
  <c r="BK98" i="11"/>
  <c r="BK100" i="11"/>
  <c r="BK101" i="11"/>
  <c r="BK102" i="11"/>
  <c r="BK80" i="11"/>
  <c r="BK79" i="11"/>
  <c r="BW1675" i="4"/>
  <c r="BK46" i="11"/>
  <c r="BK41" i="11"/>
  <c r="BK47" i="11"/>
  <c r="D95" i="2"/>
  <c r="D107" i="2"/>
  <c r="E95" i="2"/>
  <c r="F95" i="2"/>
  <c r="E107" i="2"/>
  <c r="F107" i="2"/>
  <c r="G95" i="2"/>
  <c r="G107" i="2"/>
  <c r="H95" i="2"/>
  <c r="H107" i="2"/>
  <c r="I95" i="2"/>
  <c r="I107" i="2"/>
  <c r="J95" i="2"/>
  <c r="J107" i="2"/>
  <c r="K95" i="2"/>
  <c r="K107" i="2"/>
  <c r="L95" i="2"/>
  <c r="BK48" i="11"/>
  <c r="BK50" i="11"/>
  <c r="BK49" i="11"/>
  <c r="BL42" i="10"/>
  <c r="M95" i="2"/>
  <c r="L107" i="2"/>
  <c r="BK51" i="11"/>
  <c r="BK52" i="11"/>
  <c r="BK31" i="11"/>
  <c r="BK53" i="11"/>
  <c r="BL48" i="10"/>
  <c r="M107" i="2"/>
  <c r="BW1674" i="4"/>
  <c r="BW1676" i="4"/>
  <c r="BW1672" i="4"/>
  <c r="BK70" i="11"/>
  <c r="BW1688" i="4"/>
  <c r="BK65" i="11"/>
  <c r="BK71" i="11"/>
  <c r="BK46" i="12"/>
  <c r="E6" i="10"/>
  <c r="D96" i="2"/>
  <c r="F6" i="10"/>
  <c r="E136" i="10"/>
  <c r="E135" i="10"/>
  <c r="D4" i="10"/>
  <c r="F136" i="10"/>
  <c r="F135" i="10"/>
  <c r="D3" i="10"/>
  <c r="D108" i="2"/>
  <c r="G6" i="10"/>
  <c r="D89" i="10"/>
  <c r="D88" i="10"/>
  <c r="E4" i="10"/>
  <c r="G136" i="10"/>
  <c r="G135" i="10"/>
  <c r="D172" i="10"/>
  <c r="E3" i="10"/>
  <c r="H6" i="10"/>
  <c r="F4" i="10"/>
  <c r="D186" i="10"/>
  <c r="E89" i="10"/>
  <c r="E88" i="10"/>
  <c r="D2" i="10"/>
  <c r="F3" i="10"/>
  <c r="H136" i="10"/>
  <c r="H135" i="10"/>
  <c r="E172" i="10"/>
  <c r="I6" i="10"/>
  <c r="F89" i="10"/>
  <c r="F88" i="10"/>
  <c r="G4" i="10"/>
  <c r="E186" i="10"/>
  <c r="F172" i="10"/>
  <c r="F186" i="10"/>
  <c r="F2" i="10"/>
  <c r="G3" i="10"/>
  <c r="E2" i="10"/>
  <c r="I4" i="10"/>
  <c r="I3" i="10"/>
  <c r="I136" i="10"/>
  <c r="I135" i="10"/>
  <c r="H4" i="10"/>
  <c r="J6" i="10"/>
  <c r="H3" i="10"/>
  <c r="J4" i="10"/>
  <c r="J3" i="10"/>
  <c r="J136" i="10"/>
  <c r="J135" i="10"/>
  <c r="G89" i="10"/>
  <c r="G88" i="10"/>
  <c r="H89" i="10"/>
  <c r="H88" i="10"/>
  <c r="I89" i="10"/>
  <c r="I88" i="10"/>
  <c r="G172" i="10"/>
  <c r="K6" i="10"/>
  <c r="J89" i="10"/>
  <c r="J88" i="10"/>
  <c r="H172" i="10"/>
  <c r="H186" i="10"/>
  <c r="H2" i="10"/>
  <c r="G186" i="10"/>
  <c r="K136" i="10"/>
  <c r="K135" i="10"/>
  <c r="G2" i="10"/>
  <c r="I172" i="10"/>
  <c r="K4" i="10"/>
  <c r="K3" i="10"/>
  <c r="K89" i="10"/>
  <c r="K88" i="10"/>
  <c r="J172" i="10"/>
  <c r="J186" i="10"/>
  <c r="J2" i="10"/>
  <c r="I186" i="10"/>
  <c r="L6" i="10"/>
  <c r="I2" i="10"/>
  <c r="K172" i="10"/>
  <c r="K186" i="10"/>
  <c r="K2" i="10"/>
  <c r="L4" i="10"/>
  <c r="L3" i="10"/>
  <c r="E96" i="2"/>
  <c r="L136" i="10"/>
  <c r="L135" i="10"/>
  <c r="L89" i="10"/>
  <c r="L88" i="10"/>
  <c r="M6" i="10"/>
  <c r="L172" i="10"/>
  <c r="L186" i="10"/>
  <c r="L2" i="10"/>
  <c r="M4" i="10"/>
  <c r="M3" i="10"/>
  <c r="M136" i="10"/>
  <c r="M135" i="10"/>
  <c r="M89" i="10"/>
  <c r="M88" i="10"/>
  <c r="E108" i="2"/>
  <c r="M172" i="10"/>
  <c r="M186" i="10"/>
  <c r="M2" i="10"/>
  <c r="N6" i="10"/>
  <c r="N136" i="10"/>
  <c r="N135" i="10"/>
  <c r="N4" i="10"/>
  <c r="N3" i="10"/>
  <c r="N89" i="10"/>
  <c r="N88" i="10"/>
  <c r="F96" i="2"/>
  <c r="O6" i="10"/>
  <c r="O136" i="10"/>
  <c r="O135" i="10"/>
  <c r="N172" i="10"/>
  <c r="N186" i="10"/>
  <c r="N2" i="10"/>
  <c r="P132" i="10"/>
  <c r="O53" i="10"/>
  <c r="O172" i="10"/>
  <c r="O4" i="10"/>
  <c r="O3" i="10"/>
  <c r="Q132" i="10"/>
  <c r="O89" i="10"/>
  <c r="O88" i="10"/>
  <c r="O186" i="10"/>
  <c r="O2" i="10"/>
  <c r="F108" i="2"/>
  <c r="R132" i="10"/>
  <c r="S132" i="10"/>
  <c r="P53" i="10"/>
  <c r="P136" i="10"/>
  <c r="P135" i="10"/>
  <c r="Q53" i="10"/>
  <c r="T132" i="10"/>
  <c r="P6" i="10"/>
  <c r="R53" i="10"/>
  <c r="U132" i="10"/>
  <c r="P4" i="10"/>
  <c r="P3" i="10"/>
  <c r="V132" i="10"/>
  <c r="S53" i="10"/>
  <c r="P89" i="10"/>
  <c r="P88" i="10"/>
  <c r="Q6" i="10"/>
  <c r="T53" i="10"/>
  <c r="W132" i="10"/>
  <c r="Q136" i="10"/>
  <c r="Q135" i="10"/>
  <c r="Q4" i="10"/>
  <c r="Q3" i="10"/>
  <c r="U53" i="10"/>
  <c r="X132" i="10"/>
  <c r="P172" i="10"/>
  <c r="P186" i="10"/>
  <c r="P2" i="10"/>
  <c r="Q89" i="10"/>
  <c r="Q88" i="10"/>
  <c r="Y132" i="10"/>
  <c r="Q172" i="10"/>
  <c r="V53" i="10"/>
  <c r="Q186" i="10"/>
  <c r="Q2" i="10"/>
  <c r="W53" i="10"/>
  <c r="Z132" i="10"/>
  <c r="R6" i="10"/>
  <c r="AA132" i="10"/>
  <c r="X53" i="10"/>
  <c r="R136" i="10"/>
  <c r="R135" i="10"/>
  <c r="R4" i="10"/>
  <c r="R3" i="10"/>
  <c r="Y53" i="10"/>
  <c r="Z53" i="10"/>
  <c r="R89" i="10"/>
  <c r="R88" i="10"/>
  <c r="G96" i="2"/>
  <c r="S6" i="10"/>
  <c r="R172" i="10"/>
  <c r="R186" i="10"/>
  <c r="R2" i="10"/>
  <c r="S4" i="10"/>
  <c r="S3" i="10"/>
  <c r="S136" i="10"/>
  <c r="S135" i="10"/>
  <c r="S89" i="10"/>
  <c r="S88" i="10"/>
  <c r="S172" i="10"/>
  <c r="S186" i="10"/>
  <c r="S2" i="10"/>
  <c r="G108" i="2"/>
  <c r="T6" i="10"/>
  <c r="T4" i="10"/>
  <c r="T3" i="10"/>
  <c r="T136" i="10"/>
  <c r="T135" i="10"/>
  <c r="T89" i="10"/>
  <c r="T88" i="10"/>
  <c r="T172" i="10"/>
  <c r="T186" i="10"/>
  <c r="T2" i="10"/>
  <c r="AB132" i="10"/>
  <c r="U6" i="10"/>
  <c r="U136" i="10"/>
  <c r="U135" i="10"/>
  <c r="U4" i="10"/>
  <c r="U3" i="10"/>
  <c r="U89" i="10"/>
  <c r="U88" i="10"/>
  <c r="BL98" i="10"/>
  <c r="U172" i="10"/>
  <c r="U186" i="10"/>
  <c r="U2" i="10"/>
  <c r="V6" i="10"/>
  <c r="H96" i="2"/>
  <c r="V136" i="10"/>
  <c r="V135" i="10"/>
  <c r="V4" i="10"/>
  <c r="V3" i="10"/>
  <c r="V89" i="10"/>
  <c r="V88" i="10"/>
  <c r="V172" i="10"/>
  <c r="V186" i="10"/>
  <c r="V2" i="10"/>
  <c r="H108" i="2"/>
  <c r="W6" i="10"/>
  <c r="W4" i="10"/>
  <c r="W3" i="10"/>
  <c r="W136" i="10"/>
  <c r="W135" i="10"/>
  <c r="W89" i="10"/>
  <c r="W88" i="10"/>
  <c r="W172" i="10"/>
  <c r="W186" i="10"/>
  <c r="W2" i="10"/>
  <c r="X6" i="10"/>
  <c r="X136" i="10"/>
  <c r="X135" i="10"/>
  <c r="X4" i="10"/>
  <c r="X3" i="10"/>
  <c r="X89" i="10"/>
  <c r="X88" i="10"/>
  <c r="X172" i="10"/>
  <c r="X186" i="10"/>
  <c r="X2" i="10"/>
  <c r="Y6" i="10"/>
  <c r="Y4" i="10"/>
  <c r="Y3" i="10"/>
  <c r="Y136" i="10"/>
  <c r="Y135" i="10"/>
  <c r="I96" i="2"/>
  <c r="Y172" i="10"/>
  <c r="Y89" i="10"/>
  <c r="Y88" i="10"/>
  <c r="Y186" i="10"/>
  <c r="Y2" i="10"/>
  <c r="Z6" i="10"/>
  <c r="Z4" i="10"/>
  <c r="Z3" i="10"/>
  <c r="Z136" i="10"/>
  <c r="Z135" i="10"/>
  <c r="Z89" i="10"/>
  <c r="Z88" i="10"/>
  <c r="I108" i="2"/>
  <c r="AA136" i="10"/>
  <c r="AA135" i="10"/>
  <c r="Z172" i="10"/>
  <c r="Z186" i="10"/>
  <c r="Z2" i="10"/>
  <c r="AA6" i="10"/>
  <c r="AA172" i="10"/>
  <c r="AA53" i="10"/>
  <c r="AA4" i="10"/>
  <c r="AA3" i="10"/>
  <c r="AA89" i="10"/>
  <c r="AA88" i="10"/>
  <c r="AA186" i="10"/>
  <c r="AA2" i="10"/>
  <c r="AC132" i="10"/>
  <c r="AD132" i="10"/>
  <c r="AB53" i="10"/>
  <c r="AE132" i="10"/>
  <c r="AF132" i="10"/>
  <c r="AC53" i="10"/>
  <c r="AG132" i="10"/>
  <c r="AD53" i="10"/>
  <c r="AB6" i="10"/>
  <c r="AE53" i="10"/>
  <c r="AH132" i="10"/>
  <c r="AB4" i="10"/>
  <c r="AB3" i="10"/>
  <c r="AI132" i="10"/>
  <c r="AB136" i="10"/>
  <c r="AB135" i="10"/>
  <c r="AF53" i="10"/>
  <c r="J96" i="2"/>
  <c r="AB172" i="10"/>
  <c r="AG53" i="10"/>
  <c r="AJ132" i="10"/>
  <c r="AB89" i="10"/>
  <c r="AB88" i="10"/>
  <c r="AB186" i="10"/>
  <c r="AB2" i="10"/>
  <c r="AK132" i="10"/>
  <c r="AH53" i="10"/>
  <c r="AC6" i="10"/>
  <c r="AL132" i="10"/>
  <c r="AI53" i="10"/>
  <c r="AC4" i="10"/>
  <c r="AC3" i="10"/>
  <c r="AJ53" i="10"/>
  <c r="AN132" i="10"/>
  <c r="AM132" i="10"/>
  <c r="AC136" i="10"/>
  <c r="AC135" i="10"/>
  <c r="J108" i="2"/>
  <c r="AC89" i="10"/>
  <c r="AC88" i="10"/>
  <c r="AL53" i="10"/>
  <c r="AK53" i="10"/>
  <c r="AC172" i="10"/>
  <c r="AC186" i="10"/>
  <c r="AC2" i="10"/>
  <c r="AD6" i="10"/>
  <c r="AD136" i="10"/>
  <c r="AD135" i="10"/>
  <c r="AD4" i="10"/>
  <c r="AD3" i="10"/>
  <c r="AD89" i="10"/>
  <c r="AD88" i="10"/>
  <c r="K96" i="2"/>
  <c r="AE6" i="10"/>
  <c r="AD172" i="10"/>
  <c r="AD186" i="10"/>
  <c r="AD2" i="10"/>
  <c r="AE4" i="10"/>
  <c r="AE3" i="10"/>
  <c r="AE136" i="10"/>
  <c r="AE135" i="10"/>
  <c r="AE89" i="10"/>
  <c r="AE88" i="10"/>
  <c r="AF6" i="10"/>
  <c r="AE172" i="10"/>
  <c r="AE186" i="10"/>
  <c r="AE2" i="10"/>
  <c r="K108" i="2"/>
  <c r="AF136" i="10"/>
  <c r="AF135" i="10"/>
  <c r="AF4" i="10"/>
  <c r="AF3" i="10"/>
  <c r="AF89" i="10"/>
  <c r="AF88" i="10"/>
  <c r="AF172" i="10"/>
  <c r="AF186" i="10"/>
  <c r="AF2" i="10"/>
  <c r="AG6" i="10"/>
  <c r="AG4" i="10"/>
  <c r="AG3" i="10"/>
  <c r="AG136" i="10"/>
  <c r="AG135" i="10"/>
  <c r="AG89" i="10"/>
  <c r="AG88" i="10"/>
  <c r="AG172" i="10"/>
  <c r="AG186" i="10"/>
  <c r="AG2" i="10"/>
  <c r="AH6" i="10"/>
  <c r="AH4" i="10"/>
  <c r="AH3" i="10"/>
  <c r="AH136" i="10"/>
  <c r="AH135" i="10"/>
  <c r="AH89" i="10"/>
  <c r="AH88" i="10"/>
  <c r="AI6" i="10"/>
  <c r="AH172" i="10"/>
  <c r="AH186" i="10"/>
  <c r="AH2" i="10"/>
  <c r="AI4" i="10"/>
  <c r="AI3" i="10"/>
  <c r="AI136" i="10"/>
  <c r="AI135" i="10"/>
  <c r="AI89" i="10"/>
  <c r="AI88" i="10"/>
  <c r="AI172" i="10"/>
  <c r="AI186" i="10"/>
  <c r="AI2" i="10"/>
  <c r="AJ6" i="10"/>
  <c r="AJ136" i="10"/>
  <c r="AJ135" i="10"/>
  <c r="AJ89" i="10"/>
  <c r="AJ88" i="10"/>
  <c r="L96" i="2"/>
  <c r="AJ4" i="10"/>
  <c r="AJ3" i="10"/>
  <c r="AJ172" i="10"/>
  <c r="AJ186" i="10"/>
  <c r="AJ2" i="10"/>
  <c r="AK6" i="10"/>
  <c r="BK72" i="11"/>
  <c r="AK4" i="10"/>
  <c r="AK3" i="10"/>
  <c r="BK73" i="11"/>
  <c r="AK136" i="10"/>
  <c r="AK135" i="10"/>
  <c r="BK74" i="11"/>
  <c r="L108" i="2"/>
  <c r="BL43" i="10"/>
  <c r="M96" i="2"/>
  <c r="AK89" i="10"/>
  <c r="AK88" i="10"/>
  <c r="AK172" i="10"/>
  <c r="BL41" i="10"/>
  <c r="AK186" i="10"/>
  <c r="AK2" i="10"/>
  <c r="AL6" i="10"/>
  <c r="BK75" i="11"/>
  <c r="AL4" i="10"/>
  <c r="AL3" i="10"/>
  <c r="AL136" i="10"/>
  <c r="AL135" i="10"/>
  <c r="BK76" i="11"/>
  <c r="AL89" i="10"/>
  <c r="AL88" i="10"/>
  <c r="BK55" i="11"/>
  <c r="BK77" i="11"/>
  <c r="AM6" i="10"/>
  <c r="BL49" i="10"/>
  <c r="M108" i="2"/>
  <c r="BK30" i="11"/>
  <c r="AM136" i="10"/>
  <c r="AM135" i="10"/>
  <c r="AL172" i="10"/>
  <c r="AL186" i="10"/>
  <c r="AL2" i="10"/>
  <c r="BK29" i="11"/>
  <c r="BL47" i="10"/>
  <c r="AM53" i="10"/>
  <c r="AM4" i="10"/>
  <c r="AM3" i="10"/>
  <c r="BL34" i="10"/>
  <c r="BK248" i="11"/>
  <c r="AM89" i="10"/>
  <c r="AM88" i="10"/>
  <c r="AM172" i="10"/>
  <c r="BK280" i="11"/>
  <c r="AO132" i="10"/>
  <c r="AM186" i="10"/>
  <c r="AM2" i="10"/>
  <c r="AN53" i="10"/>
  <c r="AP132" i="10"/>
  <c r="AO53" i="10"/>
  <c r="AQ132" i="10"/>
  <c r="AR132" i="10"/>
  <c r="AP53" i="10"/>
  <c r="AS132" i="10"/>
  <c r="AQ53" i="10"/>
  <c r="AN6" i="10"/>
  <c r="AN4" i="10"/>
  <c r="AN3" i="10"/>
  <c r="AT132" i="10"/>
  <c r="AR53" i="10"/>
  <c r="AN136" i="10"/>
  <c r="AN135" i="10"/>
  <c r="AN89" i="10"/>
  <c r="AN88" i="10"/>
  <c r="AU132" i="10"/>
  <c r="AS53" i="10"/>
  <c r="AV132" i="10"/>
  <c r="AN172" i="10"/>
  <c r="AN186" i="10"/>
  <c r="AN2" i="10"/>
  <c r="AO6" i="10"/>
  <c r="AT53" i="10"/>
  <c r="AO4" i="10"/>
  <c r="AO3" i="10"/>
  <c r="AU53" i="10"/>
  <c r="AW132" i="10"/>
  <c r="AO136" i="10"/>
  <c r="AO135" i="10"/>
  <c r="AO89" i="10"/>
  <c r="AO88" i="10"/>
  <c r="AX132" i="10"/>
  <c r="AV53" i="10"/>
  <c r="AO172" i="10"/>
  <c r="AO186" i="10"/>
  <c r="AO2" i="10"/>
  <c r="AX53" i="10"/>
  <c r="AW53" i="10"/>
  <c r="AZ132" i="10"/>
  <c r="AY132" i="10"/>
  <c r="AP6" i="10"/>
  <c r="AP4" i="10"/>
  <c r="AP3" i="10"/>
  <c r="AP136" i="10"/>
  <c r="AP135" i="10"/>
  <c r="AP89" i="10"/>
  <c r="AP88" i="10"/>
  <c r="AP172" i="10"/>
  <c r="AP186" i="10"/>
  <c r="AP2" i="10"/>
  <c r="AQ6" i="10"/>
  <c r="AQ136" i="10"/>
  <c r="AQ135" i="10"/>
  <c r="AQ4" i="10"/>
  <c r="AQ3" i="10"/>
  <c r="AQ89" i="10"/>
  <c r="AQ88" i="10"/>
  <c r="AQ172" i="10"/>
  <c r="AQ186" i="10"/>
  <c r="AQ2" i="10"/>
  <c r="AR6" i="10"/>
  <c r="AR136" i="10"/>
  <c r="AR135" i="10"/>
  <c r="AR89" i="10"/>
  <c r="AR88" i="10"/>
  <c r="AR4" i="10"/>
  <c r="AR3" i="10"/>
  <c r="AR172" i="10"/>
  <c r="AR186" i="10"/>
  <c r="AR2" i="10"/>
  <c r="AS6" i="10"/>
  <c r="AS4" i="10"/>
  <c r="AS3" i="10"/>
  <c r="AS136" i="10"/>
  <c r="AS135" i="10"/>
  <c r="AS89" i="10"/>
  <c r="AS88" i="10"/>
  <c r="AS172" i="10"/>
  <c r="AS186" i="10"/>
  <c r="AS2" i="10"/>
  <c r="AT6" i="10"/>
  <c r="AT136" i="10"/>
  <c r="AT135" i="10"/>
  <c r="AT4" i="10"/>
  <c r="AT3" i="10"/>
  <c r="AT89" i="10"/>
  <c r="AT88" i="10"/>
  <c r="AU6" i="10"/>
  <c r="AT172" i="10"/>
  <c r="AT186" i="10"/>
  <c r="AT2" i="10"/>
  <c r="AU172" i="10"/>
  <c r="AU136" i="10"/>
  <c r="AU135" i="10"/>
  <c r="AU4" i="10"/>
  <c r="AU3" i="10"/>
  <c r="AU89" i="10"/>
  <c r="AU88" i="10"/>
  <c r="AU186" i="10"/>
  <c r="AU2" i="10"/>
  <c r="AV136" i="10"/>
  <c r="AV135" i="10"/>
  <c r="AV6" i="10"/>
  <c r="AV4" i="10"/>
  <c r="AV3" i="10"/>
  <c r="AV172" i="10"/>
  <c r="AV89" i="10"/>
  <c r="AV88" i="10"/>
  <c r="AV186" i="10"/>
  <c r="AV2" i="10"/>
  <c r="AW136" i="10"/>
  <c r="AW135" i="10"/>
  <c r="AW6" i="10"/>
  <c r="AW4" i="10"/>
  <c r="AW3" i="10"/>
  <c r="AW172" i="10"/>
  <c r="AW89" i="10"/>
  <c r="AW88" i="10"/>
  <c r="AX136" i="10"/>
  <c r="AX135" i="10"/>
  <c r="AX6" i="10"/>
  <c r="AW186" i="10"/>
  <c r="AW2" i="10"/>
  <c r="AX4" i="10"/>
  <c r="AX3" i="10"/>
  <c r="AX172" i="10"/>
  <c r="AX89" i="10"/>
  <c r="AX88" i="10"/>
  <c r="AX186" i="10"/>
  <c r="AX2" i="10"/>
  <c r="AY6" i="10"/>
  <c r="AY136" i="10"/>
  <c r="AY135" i="10"/>
  <c r="AY89" i="10"/>
  <c r="AY88" i="10"/>
  <c r="AY53" i="10"/>
  <c r="AY4" i="10"/>
  <c r="AY3" i="10"/>
  <c r="AY172" i="10"/>
  <c r="BW1708" i="4"/>
  <c r="AY186" i="10"/>
  <c r="AY2" i="10"/>
  <c r="BW1710" i="4"/>
  <c r="BL176" i="10"/>
  <c r="BW1709" i="4"/>
  <c r="BW1711" i="4"/>
  <c r="BW1703" i="4"/>
  <c r="BK48" i="12"/>
  <c r="BW1699" i="4"/>
  <c r="BK54" i="12"/>
  <c r="BW1713" i="4"/>
  <c r="BA132" i="10"/>
  <c r="BW1705" i="4"/>
  <c r="BK3" i="12"/>
  <c r="BK305" i="11"/>
  <c r="BK74" i="12"/>
  <c r="AZ53" i="10"/>
  <c r="BB132" i="10"/>
  <c r="BK121" i="12"/>
  <c r="BK119" i="12"/>
  <c r="BC132" i="10"/>
  <c r="BA53" i="10"/>
  <c r="BD132" i="10"/>
  <c r="BB53" i="10"/>
  <c r="BC53" i="10"/>
  <c r="BE132" i="10"/>
  <c r="AZ6" i="10"/>
  <c r="AZ4" i="10"/>
  <c r="AZ3" i="10"/>
  <c r="AZ136" i="10"/>
  <c r="AZ135" i="10"/>
  <c r="BD53" i="10"/>
  <c r="BF132" i="10"/>
  <c r="AZ89" i="10"/>
  <c r="AZ88" i="10"/>
  <c r="AZ172" i="10"/>
  <c r="BE53" i="10"/>
  <c r="BG132" i="10"/>
  <c r="BA6" i="10"/>
  <c r="AZ186" i="10"/>
  <c r="AZ2" i="10"/>
  <c r="BA136" i="10"/>
  <c r="BA135" i="10"/>
  <c r="BH132" i="10"/>
  <c r="BF53" i="10"/>
  <c r="BA4" i="10"/>
  <c r="BA3" i="10"/>
  <c r="BI132" i="10"/>
  <c r="BA89" i="10"/>
  <c r="BA88" i="10"/>
  <c r="BG53" i="10"/>
  <c r="BA172" i="10"/>
  <c r="BA186" i="10"/>
  <c r="BA2" i="10"/>
  <c r="BJ132" i="10"/>
  <c r="BH53" i="10"/>
  <c r="BL174" i="10"/>
  <c r="BL175" i="10"/>
  <c r="BJ53" i="10"/>
  <c r="BI53" i="10"/>
  <c r="BB6" i="10"/>
  <c r="BK132" i="10"/>
  <c r="BL132" i="10"/>
  <c r="BL133" i="10"/>
  <c r="BB4" i="10"/>
  <c r="BB3" i="10"/>
  <c r="BB136" i="10"/>
  <c r="BB135" i="10"/>
  <c r="BB89" i="10"/>
  <c r="BB88" i="10"/>
  <c r="BC6" i="10"/>
  <c r="BB172" i="10"/>
  <c r="BB186" i="10"/>
  <c r="BB2" i="10"/>
  <c r="BC136" i="10"/>
  <c r="BC135" i="10"/>
  <c r="BC89" i="10"/>
  <c r="BC88" i="10"/>
  <c r="BC4" i="10"/>
  <c r="BC3" i="10"/>
  <c r="BC172" i="10"/>
  <c r="BC186" i="10"/>
  <c r="BC2" i="10"/>
  <c r="BD6" i="10"/>
  <c r="BD136" i="10"/>
  <c r="BD135" i="10"/>
  <c r="BD4" i="10"/>
  <c r="BD3" i="10"/>
  <c r="BD89" i="10"/>
  <c r="BD88" i="10"/>
  <c r="BE6" i="10"/>
  <c r="BE4" i="10"/>
  <c r="BE3" i="10"/>
  <c r="BD172" i="10"/>
  <c r="BD186" i="10"/>
  <c r="BD2" i="10"/>
  <c r="BE136" i="10"/>
  <c r="BE135" i="10"/>
  <c r="BE89" i="10"/>
  <c r="BE88" i="10"/>
  <c r="BE172" i="10"/>
  <c r="BE186" i="10"/>
  <c r="BE2" i="10"/>
  <c r="BF6" i="10"/>
  <c r="BF4" i="10"/>
  <c r="BF3" i="10"/>
  <c r="BF136" i="10"/>
  <c r="BF135" i="10"/>
  <c r="BF89" i="10"/>
  <c r="BF88" i="10"/>
  <c r="BF172" i="10"/>
  <c r="BF186" i="10"/>
  <c r="BF2" i="10"/>
  <c r="BG6" i="10"/>
  <c r="BG136" i="10"/>
  <c r="BG135" i="10"/>
  <c r="BG4" i="10"/>
  <c r="BG3" i="10"/>
  <c r="BG89" i="10"/>
  <c r="BG88" i="10"/>
  <c r="BG172" i="10"/>
  <c r="BG186" i="10"/>
  <c r="BG2" i="10"/>
  <c r="BH6" i="10"/>
  <c r="BH4" i="10"/>
  <c r="BH3" i="10"/>
  <c r="BH136" i="10"/>
  <c r="BH135" i="10"/>
  <c r="BH172" i="10"/>
  <c r="BI6" i="10"/>
  <c r="BI4" i="10"/>
  <c r="BI3" i="10"/>
  <c r="BI136" i="10"/>
  <c r="BH89" i="10"/>
  <c r="BH88" i="10"/>
  <c r="BH186" i="10"/>
  <c r="BI135" i="10"/>
  <c r="BH2" i="10"/>
  <c r="BK116" i="12"/>
  <c r="BI172" i="10"/>
  <c r="BK115" i="12"/>
  <c r="BK117" i="12"/>
  <c r="BK288" i="11"/>
  <c r="BK114" i="12"/>
  <c r="BJ6" i="10"/>
  <c r="BK124" i="12"/>
  <c r="BJ136" i="10"/>
  <c r="BL8" i="10"/>
  <c r="BI89" i="10"/>
  <c r="BJ4" i="10"/>
  <c r="BJ135" i="10"/>
  <c r="BK282" i="11"/>
  <c r="BK113" i="12"/>
  <c r="BJ3" i="10"/>
  <c r="BK65" i="12"/>
  <c r="BI88" i="10"/>
  <c r="BI186" i="10"/>
  <c r="BK123" i="12"/>
  <c r="BI2" i="10"/>
  <c r="BK125" i="12"/>
  <c r="BK128" i="12"/>
  <c r="BK127" i="12"/>
  <c r="BL137" i="10"/>
  <c r="BK129" i="12"/>
  <c r="BK6" i="10"/>
  <c r="BL6" i="10"/>
  <c r="BL7" i="10"/>
  <c r="BK296" i="11"/>
  <c r="BJ172" i="10"/>
  <c r="BL177" i="10"/>
  <c r="BJ89" i="10"/>
  <c r="BK136" i="10"/>
  <c r="BL138" i="10"/>
  <c r="BK295" i="11"/>
  <c r="BL5" i="10"/>
  <c r="BK290" i="11"/>
  <c r="BJ88" i="10"/>
  <c r="BJ186" i="10"/>
  <c r="BK135" i="10"/>
  <c r="BL135" i="10"/>
  <c r="BL136" i="10"/>
  <c r="BK307" i="11"/>
  <c r="BJ2" i="10"/>
  <c r="BK311" i="11"/>
  <c r="BK309" i="11"/>
  <c r="BV1698" i="4"/>
  <c r="BW1698" i="4"/>
  <c r="BL97" i="10"/>
  <c r="BL178" i="10"/>
  <c r="BK172" i="10"/>
  <c r="BL172" i="10"/>
  <c r="BK313" i="11"/>
  <c r="BL54" i="10"/>
  <c r="BV1702" i="4"/>
  <c r="BW1702" i="4"/>
  <c r="BK53" i="10"/>
  <c r="BL91" i="10"/>
  <c r="BK89" i="10"/>
  <c r="BL90" i="10"/>
  <c r="BL53" i="10"/>
  <c r="BK4" i="10"/>
  <c r="BK88" i="10"/>
  <c r="BL88" i="10"/>
  <c r="BL89" i="10"/>
  <c r="BK3" i="10"/>
  <c r="BL4" i="10"/>
  <c r="BK186" i="10"/>
  <c r="BL3" i="10"/>
  <c r="BK2" i="10"/>
  <c r="B2" i="10"/>
  <c r="BL186" i="10"/>
</calcChain>
</file>

<file path=xl/sharedStrings.xml><?xml version="1.0" encoding="utf-8"?>
<sst xmlns="http://schemas.openxmlformats.org/spreadsheetml/2006/main" count="4405" uniqueCount="1363">
  <si>
    <t>PIB estimado y crecimiento anual para productos a comercializar en el mercado colombiano</t>
  </si>
  <si>
    <t>WakeUp Roja</t>
  </si>
  <si>
    <t>LongNight Dorada</t>
  </si>
  <si>
    <t>Nightmare Negra</t>
  </si>
  <si>
    <t>Agua Relax</t>
  </si>
  <si>
    <t>Tabla No. 02</t>
  </si>
  <si>
    <t>Tabla No. 01</t>
  </si>
  <si>
    <t>Estadística de ventas en hectolitros en el mercado colombiano.</t>
  </si>
  <si>
    <t>Año/Mes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</si>
  <si>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</si>
  <si>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</si>
  <si>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</si>
  <si>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</si>
  <si>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</si>
  <si>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</si>
  <si>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</si>
  <si>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</si>
  <si>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</si>
  <si>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</si>
  <si>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</si>
  <si>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</si>
  <si>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WakeUP Roja</t>
  </si>
  <si>
    <t>Tabla No. 3</t>
  </si>
  <si>
    <t>Distribución de ventas nacionales por región</t>
  </si>
  <si>
    <t>Región Norte</t>
  </si>
  <si>
    <t>Región Andina</t>
  </si>
  <si>
    <t>Región Sur</t>
  </si>
  <si>
    <t>Región Occidental</t>
  </si>
  <si>
    <t>Tabla No. 05</t>
  </si>
  <si>
    <t>Tabla No. 04</t>
  </si>
  <si>
    <t>Crecimiento anual esperado en el mercado norteamericano</t>
  </si>
  <si>
    <t>Tabla No. 06</t>
  </si>
  <si>
    <t>Estadística de ventas en hectolitros en el mercado norteamericano</t>
  </si>
  <si>
    <t>Tabla No. 07</t>
  </si>
  <si>
    <t>Crecimiento anual esperado en el mercado alemán</t>
  </si>
  <si>
    <t>ExcelMiller</t>
  </si>
  <si>
    <t>IPC</t>
  </si>
  <si>
    <t>Precio de venta y política de precios para el mercado colombiano</t>
  </si>
  <si>
    <t>Tabla No. 09</t>
  </si>
  <si>
    <t>Tabla No. 08</t>
  </si>
  <si>
    <t>Tabla No. 10</t>
  </si>
  <si>
    <t>Precio de venta y política de precios en el mercado norteamericano. USD</t>
  </si>
  <si>
    <t>Precio de venta y política de precios en el mercado alemán. EUR</t>
  </si>
  <si>
    <t>Tabla No. 11</t>
  </si>
  <si>
    <t>TRM - Tasa representativa del mercado USD - COP</t>
  </si>
  <si>
    <t xml:space="preserve">Julio </t>
  </si>
  <si>
    <t>Tabla No. 12</t>
  </si>
  <si>
    <t>Tipo de Cambia EUR - USD</t>
  </si>
  <si>
    <t>Tabla No. 13</t>
  </si>
  <si>
    <t>Participación de cada cliente en la demanda de cada producto para todos los años</t>
  </si>
  <si>
    <t>Cliente</t>
  </si>
  <si>
    <t>Grandes Superficies</t>
  </si>
  <si>
    <t>Centros Independientes</t>
  </si>
  <si>
    <t>Bares y Restaurantes</t>
  </si>
  <si>
    <t>Tabla No. 14</t>
  </si>
  <si>
    <t>Política reacaudo mercado Colombiano</t>
  </si>
  <si>
    <t>Contado</t>
  </si>
  <si>
    <t>Descuento</t>
  </si>
  <si>
    <t>60 días</t>
  </si>
  <si>
    <t>90 días</t>
  </si>
  <si>
    <t>Deterioro</t>
  </si>
  <si>
    <t>30 días</t>
  </si>
  <si>
    <t>Tabla No. 15</t>
  </si>
  <si>
    <t>Bares y restaurantes</t>
  </si>
  <si>
    <t>Política reacaudo mercado norteamericano</t>
  </si>
  <si>
    <t>USABeer Company</t>
  </si>
  <si>
    <t>120 días</t>
  </si>
  <si>
    <t>Tabla No. 16</t>
  </si>
  <si>
    <t>Tabla No. 17</t>
  </si>
  <si>
    <t>Tabla No. 18</t>
  </si>
  <si>
    <t>DrinksOn PLC</t>
  </si>
  <si>
    <t>Tabla No. 19</t>
  </si>
  <si>
    <t>Política reacaudo mercado alemán</t>
  </si>
  <si>
    <t>Gutesbier Unt.</t>
  </si>
  <si>
    <t>Tabla No. 20</t>
  </si>
  <si>
    <t>Original Gerste</t>
  </si>
  <si>
    <t>Tabla No. 21</t>
  </si>
  <si>
    <t>Materias Primas e Información básica por unidad</t>
  </si>
  <si>
    <t xml:space="preserve">Tamaño </t>
  </si>
  <si>
    <t>Costo tonela para el año</t>
  </si>
  <si>
    <t>CEBADA MALTEADA PILSEN</t>
  </si>
  <si>
    <t>CEBADA MALTEADA CARAMELO</t>
  </si>
  <si>
    <t>LÚPULO</t>
  </si>
  <si>
    <t>LEVADURA</t>
  </si>
  <si>
    <t>ADJUNTOS</t>
  </si>
  <si>
    <t>1t</t>
  </si>
  <si>
    <t>CAD 235,01 (Dólar Canadiense)</t>
  </si>
  <si>
    <t>ARS 3.447 (Peso Argentino)</t>
  </si>
  <si>
    <t>EUR 4.250 (Euro)</t>
  </si>
  <si>
    <t>COP 4.842.500 (Peso Colombiano)</t>
  </si>
  <si>
    <t>COP $1.652.500 (Peso Colombiano)</t>
  </si>
  <si>
    <t>Tabla No. 22</t>
  </si>
  <si>
    <t>Tipo de Cambia USD - ARS</t>
  </si>
  <si>
    <t>Tabla No. 23</t>
  </si>
  <si>
    <t>Tipo de Cambia USD - CAD</t>
  </si>
  <si>
    <t>Tabla No. 24</t>
  </si>
  <si>
    <t>Requerimientos de Materia Prima por hectolitro producido</t>
  </si>
  <si>
    <t>Presentación</t>
  </si>
  <si>
    <t xml:space="preserve">LÚPULO </t>
  </si>
  <si>
    <t>Kg</t>
  </si>
  <si>
    <t>Tabla No. 25</t>
  </si>
  <si>
    <t>Incremento mensual del precio de las materias primas nacionales sobre el IPP del mes anterior</t>
  </si>
  <si>
    <t>Tabla No. 26</t>
  </si>
  <si>
    <t>Comportamiento esperado del IPP</t>
  </si>
  <si>
    <t>IPP</t>
  </si>
  <si>
    <t>Tabla No. 27</t>
  </si>
  <si>
    <t>Incremento del precio de las materias primas internacionales</t>
  </si>
  <si>
    <t>CEBADA MALTEDA PILSEN</t>
  </si>
  <si>
    <t>Tabla No. 28</t>
  </si>
  <si>
    <t>Rotación de inventarios de materia prima expresada en días</t>
  </si>
  <si>
    <t>Tabla No. 29</t>
  </si>
  <si>
    <t xml:space="preserve">Forma de pago de las obligaciones con proveedores existentes a 31 de diciembre del año </t>
  </si>
  <si>
    <t>Año</t>
  </si>
  <si>
    <t xml:space="preserve">PROVEEDORES DE CEBEADA MALTEADA PILSEN </t>
  </si>
  <si>
    <t>PROVEEDORES DE CEBADA MALTEADA CARAMELO</t>
  </si>
  <si>
    <t xml:space="preserve">PROVEEDORES DE LÚPULO </t>
  </si>
  <si>
    <t>PROVEEDORES DE LEVADURA</t>
  </si>
  <si>
    <t>PROVEEDORES DE ADJUNTOS</t>
  </si>
  <si>
    <t>Tabla No. 30</t>
  </si>
  <si>
    <t>Política pago proveedores</t>
  </si>
  <si>
    <t>Tabla No. 31</t>
  </si>
  <si>
    <t>Tabla No. 32</t>
  </si>
  <si>
    <t>Tabla No. 33</t>
  </si>
  <si>
    <t>Tabla No. 34</t>
  </si>
  <si>
    <t>Tabla No. 35</t>
  </si>
  <si>
    <t>Política de rotación de inventarios de producto en proceso y producto terminado</t>
  </si>
  <si>
    <t>expresado en días de grado de transformación del producto en proceso</t>
  </si>
  <si>
    <t>Rotación productos en proceso</t>
  </si>
  <si>
    <t>Grado de transformación</t>
  </si>
  <si>
    <t>Rotación productos terminado</t>
  </si>
  <si>
    <t>Rotación producto en proceso</t>
  </si>
  <si>
    <t>Rotación producto terminado</t>
  </si>
  <si>
    <t>NightmareNegra</t>
  </si>
  <si>
    <t>Tabla No. 36</t>
  </si>
  <si>
    <t>Cargos requeridos en cada planta y remuneración expresada en salarios mínimos mensuales legales vigentes</t>
  </si>
  <si>
    <t>(SMMLV) para cada perfil, Capacidad de producción y remuneración de los trabajadores fijos (Técnicos de planta y temporales para la producción</t>
  </si>
  <si>
    <t>Técnicos de Plantas Fijos</t>
  </si>
  <si>
    <t>No. SMMLV</t>
  </si>
  <si>
    <t>Supervisores</t>
  </si>
  <si>
    <t>Ingenieros Químicos</t>
  </si>
  <si>
    <t>Entrega No.1</t>
  </si>
  <si>
    <t xml:space="preserve">Ventas en Unidades (mensuales y anuales) mercado nacional e internacional </t>
  </si>
  <si>
    <t xml:space="preserve">Abril </t>
  </si>
  <si>
    <t xml:space="preserve">Año </t>
  </si>
  <si>
    <t xml:space="preserve">Junio </t>
  </si>
  <si>
    <t xml:space="preserve">Octubre </t>
  </si>
  <si>
    <t>Mercado  Colombiano</t>
  </si>
  <si>
    <t>Mercado Norteamericano</t>
  </si>
  <si>
    <t>Mercado Alemán</t>
  </si>
  <si>
    <t>Excel Miller</t>
  </si>
  <si>
    <t>Tabla No. 2</t>
  </si>
  <si>
    <t>Precio de venta unitario en COP, USD, EUR Según Corresponda</t>
  </si>
  <si>
    <t>Mercado Colombiano</t>
  </si>
  <si>
    <t xml:space="preserve">Nightmare Negra </t>
  </si>
  <si>
    <t xml:space="preserve">Mercado Alemán </t>
  </si>
  <si>
    <t>Producción total en Unidades (mensuales y anuales)</t>
  </si>
  <si>
    <t>Nightmare negra</t>
  </si>
  <si>
    <t>Exel Miller</t>
  </si>
  <si>
    <t xml:space="preserve"> </t>
  </si>
  <si>
    <t>Tabla No. 4</t>
  </si>
  <si>
    <t>Materia prima consumida en unidades (mensuales y anuales)</t>
  </si>
  <si>
    <t>Cebada Malteada Pilsen</t>
  </si>
  <si>
    <t xml:space="preserve">Cebada Malteada Caramelo </t>
  </si>
  <si>
    <t>Lúpulo</t>
  </si>
  <si>
    <t>Levadura</t>
  </si>
  <si>
    <t>Adjuntos</t>
  </si>
  <si>
    <t>Tabla No. 5</t>
  </si>
  <si>
    <t>Compras de materia prima en unidades (mensuales y anuales)</t>
  </si>
  <si>
    <t>Cebada Malteada Caramelo</t>
  </si>
  <si>
    <t xml:space="preserve">Lúpulo </t>
  </si>
  <si>
    <t>Tabla No. 6</t>
  </si>
  <si>
    <t>Valor del salario minimo mensual legal</t>
  </si>
  <si>
    <t>SMMLV</t>
  </si>
  <si>
    <t>Tabla No. 7</t>
  </si>
  <si>
    <t xml:space="preserve">Número de trabajadores temporales a contratar </t>
  </si>
  <si>
    <t>Planta Barranquilla</t>
  </si>
  <si>
    <t>Planta Itaguí</t>
  </si>
  <si>
    <t>Plan Tocancipá</t>
  </si>
  <si>
    <t>Planta Yumbo</t>
  </si>
  <si>
    <r>
      <t xml:space="preserve">Capacidad de producción </t>
    </r>
    <r>
      <rPr>
        <b/>
        <sz val="11"/>
        <color theme="1"/>
        <rFont val="Calibri"/>
        <family val="2"/>
        <scheme val="minor"/>
      </rPr>
      <t xml:space="preserve">mensual </t>
    </r>
    <r>
      <rPr>
        <sz val="11"/>
        <color theme="1"/>
        <rFont val="Calibri"/>
        <family val="2"/>
        <scheme val="minor"/>
      </rPr>
      <t>de cada técnico
 de planta en hectolitros (Trabajadores fijos)</t>
    </r>
  </si>
  <si>
    <r>
      <t xml:space="preserve">Capacidad de producción </t>
    </r>
    <r>
      <rPr>
        <b/>
        <sz val="11"/>
        <color theme="1"/>
        <rFont val="Calibri"/>
        <family val="2"/>
        <scheme val="minor"/>
      </rPr>
      <t xml:space="preserve">mensual </t>
    </r>
    <r>
      <rPr>
        <sz val="11"/>
        <color theme="1"/>
        <rFont val="Calibri"/>
        <family val="2"/>
        <scheme val="minor"/>
      </rPr>
      <t>por cada técnico de
 planta adicional en hectolitros (Trabajadores temporales)</t>
    </r>
  </si>
  <si>
    <t xml:space="preserve">Remuneración en SMMLV por
 cada técnico de planta temporal </t>
  </si>
  <si>
    <t>Tabla No. 37</t>
  </si>
  <si>
    <t>Número de trabajadores por planta de producción</t>
  </si>
  <si>
    <t>No. Técnicos de planta</t>
  </si>
  <si>
    <t>No. Supervisores</t>
  </si>
  <si>
    <t>No. Ingenieros  químicos</t>
  </si>
  <si>
    <t>Planta Itagüí</t>
  </si>
  <si>
    <t>Planta Tocancipá</t>
  </si>
  <si>
    <t>No. Ingenieros químicos</t>
  </si>
  <si>
    <t>Tabla No. 38</t>
  </si>
  <si>
    <t>Criterio para la contratación de trabajadores temporales</t>
  </si>
  <si>
    <t>Número</t>
  </si>
  <si>
    <t>Fracción</t>
  </si>
  <si>
    <t>Entero</t>
  </si>
  <si>
    <t>Tabla No. 39</t>
  </si>
  <si>
    <t>Remuneración y forma de pago a la empresa de servicios temporales</t>
  </si>
  <si>
    <r>
      <rPr>
        <b/>
        <sz val="11"/>
        <color theme="1"/>
        <rFont val="Calibri"/>
        <family val="2"/>
        <scheme val="minor"/>
      </rPr>
      <t>Remuneración</t>
    </r>
    <r>
      <rPr>
        <sz val="11"/>
        <color theme="1"/>
        <rFont val="Calibri"/>
        <family val="2"/>
        <scheme val="minor"/>
      </rPr>
      <t xml:space="preserve"> (% de los salarios 
de trabajadores temporales)</t>
    </r>
  </si>
  <si>
    <t>Forma de pago de la remuneración  de la empresa temporal</t>
  </si>
  <si>
    <t>Tabla No. 40</t>
  </si>
  <si>
    <t>% de incrementos del salario mínimo sobre la inflación del año anterior</t>
  </si>
  <si>
    <t>% Incremento</t>
  </si>
  <si>
    <t>Tabla No. 41</t>
  </si>
  <si>
    <t>Remuneración en SMMLV y distribución de la remuneración del gerente general</t>
  </si>
  <si>
    <t>Administración</t>
  </si>
  <si>
    <t>Ventas</t>
  </si>
  <si>
    <t>Remuneración en SMMLV</t>
  </si>
  <si>
    <t>Tabla No. 42</t>
  </si>
  <si>
    <t>Costo laboral. Trabajadores fijos y temporales.</t>
  </si>
  <si>
    <t>Salarios</t>
  </si>
  <si>
    <t>Cesantías</t>
  </si>
  <si>
    <t>Intereses a las Cesantías</t>
  </si>
  <si>
    <t>Vacaciones</t>
  </si>
  <si>
    <t>Prima de Servicios</t>
  </si>
  <si>
    <t>Parafiscales</t>
  </si>
  <si>
    <t>Salud</t>
  </si>
  <si>
    <t>Pensiones</t>
  </si>
  <si>
    <t>A.R.L.</t>
  </si>
  <si>
    <t>F.S.P.</t>
  </si>
  <si>
    <t>Un -1- mes de salarios al año. El valor existente al corte de diciembre se traslada al fondo
 de cesantías a más tardar el 14 de febrero del año siguiente</t>
  </si>
  <si>
    <t>12% anual. Los intereses pendientes al corte de diciembre se cancelan a más tardar
 el 31 de enero del año siguiente. Tenga presente que los trabajadores temporales se
contratan el día 01 del mes y se les cancela el contrato el día 30 del mes, por lo que su
antigüedad es siempre igual a un -1- mes.</t>
  </si>
  <si>
    <t>Medio -1/2- salario por  año trabajando. Se cancelan al trabajador al momento de salir a
 disfrutar de sus vacaciones.</t>
  </si>
  <si>
    <t>Medio -1/2- salario por semestre trabajando. Se cancela a más tardar el 30 de junio y el
 20 de diciembre.</t>
  </si>
  <si>
    <t>Salario no integral: 4% del salario para caja de compensación</t>
  </si>
  <si>
    <t xml:space="preserve">12,5% del salario. El 8,5% equivale al aporte que realiza la empresa y el 40% restante,
corresponde al aporte que efectúa el trabajador. Se cancela mes vencido.
</t>
  </si>
  <si>
    <t>16,0% del salario. El 12,0% corresponde al aporte que realiza la empresa y el 4,0% restante, al aporte que le incumbe el trabajador. Se cancela mes vencido</t>
  </si>
  <si>
    <t>3,5% del salario. Se cancela mes vencido</t>
  </si>
  <si>
    <t>lo deben aportar aquellos trabajadores que ganen 4 o más salarios mínimos
 mensuales vigentess. Consulte en una fuente oficial los rangos y las tarifas de aporte.</t>
  </si>
  <si>
    <t>DTF expresada en efectivo anual</t>
  </si>
  <si>
    <t>Tabla No. 59</t>
  </si>
  <si>
    <t>Tabla No. 62</t>
  </si>
  <si>
    <t>caja Mínima. Porcentaje (%) de las ventas (nacionales e internacionales) del mes</t>
  </si>
  <si>
    <t>% Sobre las
ventas</t>
  </si>
  <si>
    <t>MONTHLY DATA</t>
  </si>
  <si>
    <t>MERCADO COLOMBIANO</t>
  </si>
  <si>
    <t>Estadísticas de ventas en Hectolitros</t>
  </si>
  <si>
    <t>SUMATORIA</t>
  </si>
  <si>
    <t>Crecimiento del PIB
 Estimado -Bancolombia</t>
  </si>
  <si>
    <t>PORCENTAJE REAL DE CRECIMIENTO</t>
  </si>
  <si>
    <t>VENTAS EN HECTOLITROS</t>
  </si>
  <si>
    <t>NightMare Negra</t>
  </si>
  <si>
    <t>PARTICIPACIÓN DE VENTAS</t>
  </si>
  <si>
    <t>INDICE ESTACIONAL</t>
  </si>
  <si>
    <t>NIGHTMARE NEGRA</t>
  </si>
  <si>
    <t>PAR</t>
  </si>
  <si>
    <t>IMPAR</t>
  </si>
  <si>
    <t>AGUA RELAX</t>
  </si>
  <si>
    <t>RECAUDO GRANDES SUPERFICIES</t>
  </si>
  <si>
    <t xml:space="preserve">Contado </t>
  </si>
  <si>
    <t xml:space="preserve">Descuento </t>
  </si>
  <si>
    <t>30 Días</t>
  </si>
  <si>
    <t>60 Días</t>
  </si>
  <si>
    <t xml:space="preserve">90 Días </t>
  </si>
  <si>
    <t>RECAUDO  CENTROS INDEPENDIENTES</t>
  </si>
  <si>
    <t>RECAUDO  BARES Y RESTAURANTES</t>
  </si>
  <si>
    <t>Precio</t>
  </si>
  <si>
    <t>Variación del precio</t>
  </si>
  <si>
    <t>AUMENTO DEL PRECIO REAL</t>
  </si>
  <si>
    <t>PARTICIPACIÓN DE CLIENTES</t>
  </si>
  <si>
    <t>Variaciones del precio</t>
  </si>
  <si>
    <t>Variación del Precio</t>
  </si>
  <si>
    <t>MERCADO NORTEAMERICANO</t>
  </si>
  <si>
    <t>Crecimiento esperado</t>
  </si>
  <si>
    <t>INDÍCE ESTACIONAL</t>
  </si>
  <si>
    <t>LONGNIGHT DORADA</t>
  </si>
  <si>
    <t>AUMENTO EN PRECIOS EN USD</t>
  </si>
  <si>
    <t>WAKEUP ROJA</t>
  </si>
  <si>
    <t>Seguro puerto</t>
  </si>
  <si>
    <t>RECAUDO USABEER COMPAMY</t>
  </si>
  <si>
    <t>120 Días</t>
  </si>
  <si>
    <t>MERCADO ALEMÁN</t>
  </si>
  <si>
    <t>RECAUDO DRINKSON PLC COMPAMY</t>
  </si>
  <si>
    <t xml:space="preserve">ExcelMiller </t>
  </si>
  <si>
    <t>AUMENTO EN PRECIOS EN EUROS</t>
  </si>
  <si>
    <t>RECAUDO GUTESBIER UNT</t>
  </si>
  <si>
    <t>EXCELMILLER</t>
  </si>
  <si>
    <t>Variación precio</t>
  </si>
  <si>
    <t>EXCEL MILLER</t>
  </si>
  <si>
    <t>RECAUDO GERSTE</t>
  </si>
  <si>
    <t>TRM USD - COP</t>
  </si>
  <si>
    <t>TRM EUR - USD</t>
  </si>
  <si>
    <t>TRM USD - ARS</t>
  </si>
  <si>
    <t>TRM USD - CAD</t>
  </si>
  <si>
    <t>Cantidad en hectolitros</t>
  </si>
  <si>
    <t>UNIDADES DE PRODUCTO</t>
  </si>
  <si>
    <t xml:space="preserve">Hectolitros </t>
  </si>
  <si>
    <t>Botella</t>
  </si>
  <si>
    <t>Six Pack</t>
  </si>
  <si>
    <t>Botella de Agua</t>
  </si>
  <si>
    <t>Paca</t>
  </si>
  <si>
    <t>Botella de Cerveza</t>
  </si>
  <si>
    <t>ml</t>
  </si>
  <si>
    <t>Cantidad por Botella de Cerveza</t>
  </si>
  <si>
    <t>Tabla No. 61</t>
  </si>
  <si>
    <t xml:space="preserve">Impuestos y Fechas de Pago </t>
  </si>
  <si>
    <t>Retencion en la fuente sobre las ventas - Anticipo de renta -
 Se compensa con el impuesto de renta unicamente en diciembre</t>
  </si>
  <si>
    <t xml:space="preserve">LongNight Dorda </t>
  </si>
  <si>
    <t xml:space="preserve">Retención en la fuente sobre las compras - 
Se cancela mes vencido </t>
  </si>
  <si>
    <t>Retención en la fuente sobre servicios (empresa temporal)
Se cancela mes vencido</t>
  </si>
  <si>
    <t>Servicios temporales</t>
  </si>
  <si>
    <t>IVA
Se cancela cada dos meses (enero- febrero en marzo, marzo-abril en mayo y asi sucesivamente)</t>
  </si>
  <si>
    <t>ICA-% Ventas
Se cancela cada dos meses (enrero-febrero en marzo, marzo-abril en mayo y asi sucesivamente</t>
  </si>
  <si>
    <t>IMPUESTO AL CONSUMO -% Ventas
Secancela mes vencido</t>
  </si>
  <si>
    <t>Ventas en COP</t>
  </si>
  <si>
    <t>IVA</t>
  </si>
  <si>
    <t>ICA</t>
  </si>
  <si>
    <t>IMPOCONSUMO</t>
  </si>
  <si>
    <t>Valor de la Factura</t>
  </si>
  <si>
    <t>Retefuente</t>
  </si>
  <si>
    <t>Valor a Recaudar</t>
  </si>
  <si>
    <t>PARTICIPACION CLIENTES</t>
  </si>
  <si>
    <t>Total Recaudado sin Descuentos</t>
  </si>
  <si>
    <t>Total Descuentos</t>
  </si>
  <si>
    <t>Gasto de Cartera</t>
  </si>
  <si>
    <t>Recuperación de Cartera</t>
  </si>
  <si>
    <t>Total Recaudo Sin Descuentos</t>
  </si>
  <si>
    <t>Total a Recaudar sin Descuentos</t>
  </si>
  <si>
    <t>Precio Desagregado</t>
  </si>
  <si>
    <t>Cantidad por Botella de Agua</t>
  </si>
  <si>
    <t>Precio FOB</t>
  </si>
  <si>
    <t>Cantidad de Hectolitros</t>
  </si>
  <si>
    <t>cantidad en Botellas</t>
  </si>
  <si>
    <t>Ventas USD</t>
  </si>
  <si>
    <t>Ventas sin seguro</t>
  </si>
  <si>
    <t xml:space="preserve">cantidad en grandes superficies </t>
  </si>
  <si>
    <t xml:space="preserve">cantidad de centros independientes </t>
  </si>
  <si>
    <t xml:space="preserve">cantida de bares y restaurantes </t>
  </si>
  <si>
    <t xml:space="preserve">cantidad final total </t>
  </si>
  <si>
    <t xml:space="preserve">Precio Unitario de venta </t>
  </si>
  <si>
    <t>Precio sin Seguro</t>
  </si>
  <si>
    <t>Estructura de Recaudo WakeUp Roja EEUU</t>
  </si>
  <si>
    <t>Total Recaudo Sin descuentos</t>
  </si>
  <si>
    <t>Total descuentos</t>
  </si>
  <si>
    <t>Recaudo SER en COP</t>
  </si>
  <si>
    <t>Total Recaudo SER en COP</t>
  </si>
  <si>
    <t>CHECK</t>
  </si>
  <si>
    <t>RECAUDO DEBER SER EN COP</t>
  </si>
  <si>
    <t>Total Recaudo  DEBER SER en COP</t>
  </si>
  <si>
    <t>Utilidad en DTC</t>
  </si>
  <si>
    <t>Pérdida en DTC</t>
  </si>
  <si>
    <t>Descuentos en COP</t>
  </si>
  <si>
    <t>LONGNIGHTMARE DORADA</t>
  </si>
  <si>
    <t>Total Recaudo sin descuentos</t>
  </si>
  <si>
    <t>Contando</t>
  </si>
  <si>
    <t>Recaudo DEBER SER en COP</t>
  </si>
  <si>
    <t>Total Recaudo DEBER SER en COP</t>
  </si>
  <si>
    <t>Cantidad en Hectolitros</t>
  </si>
  <si>
    <t>VENTAS en COP</t>
  </si>
  <si>
    <t>Cantidad en Botellas</t>
  </si>
  <si>
    <t>Ventas en EUR</t>
  </si>
  <si>
    <t>Ventas en USD</t>
  </si>
  <si>
    <t>Total a Recaudar  Sin Descuentos</t>
  </si>
  <si>
    <t>Recaudos SER en COP</t>
  </si>
  <si>
    <t>VENTAS EN COP</t>
  </si>
  <si>
    <t xml:space="preserve">Cantidad Grandes Superficies </t>
  </si>
  <si>
    <t xml:space="preserve">Cantidad Centros Independientes </t>
  </si>
  <si>
    <t xml:space="preserve">Cantidad Bares y Restaurantes </t>
  </si>
  <si>
    <t xml:space="preserve">Cantidad Final Total </t>
  </si>
  <si>
    <t>TOTAL DESCUENTOS EN COP</t>
  </si>
  <si>
    <t>UTILIDAD POR DTC</t>
  </si>
  <si>
    <t>PÉRDIDA POR DTC</t>
  </si>
  <si>
    <t>LOANS</t>
  </si>
  <si>
    <t>CRÉDITO-SEDE CITY BANK</t>
  </si>
  <si>
    <t xml:space="preserve">Fecha </t>
  </si>
  <si>
    <t xml:space="preserve">Monto </t>
  </si>
  <si>
    <t>Parámetros</t>
  </si>
  <si>
    <t>Cuotas Trimestrales Iguales</t>
  </si>
  <si>
    <t>Abono extraordinario</t>
  </si>
  <si>
    <t>Tasa de interés NTV</t>
  </si>
  <si>
    <t>Tasa a Utilizar</t>
  </si>
  <si>
    <t xml:space="preserve">Cálculo Crédito </t>
  </si>
  <si>
    <t>Desembolso</t>
  </si>
  <si>
    <t>No de Cuota</t>
  </si>
  <si>
    <t>ASSETS</t>
  </si>
  <si>
    <t>SEDE ADMINISTRATIVA</t>
  </si>
  <si>
    <t>Fecha de Adquisición</t>
  </si>
  <si>
    <t>Costo Total</t>
  </si>
  <si>
    <t>Costo Lote</t>
  </si>
  <si>
    <t>Costo Edificio</t>
  </si>
  <si>
    <t>Valor de Salvamento</t>
  </si>
  <si>
    <t>LR</t>
  </si>
  <si>
    <t xml:space="preserve">Vida Útil en Años </t>
  </si>
  <si>
    <t>Vida Útil en meses</t>
  </si>
  <si>
    <t xml:space="preserve">Asignción Depreciación </t>
  </si>
  <si>
    <t>Gasto Ventas</t>
  </si>
  <si>
    <t>Gasto Administración</t>
  </si>
  <si>
    <t xml:space="preserve">MATERIA PRIMA </t>
  </si>
  <si>
    <t>Rotación de Inventarios</t>
  </si>
  <si>
    <t>Precio del Agua en Hectolitros</t>
  </si>
  <si>
    <t>Precio del Agua para Cerveza</t>
  </si>
  <si>
    <t xml:space="preserve">Variación </t>
  </si>
  <si>
    <t>Precio del Agua para Agua Relax</t>
  </si>
  <si>
    <t>Rotación de Inventario</t>
  </si>
  <si>
    <t>Materia Prima</t>
  </si>
  <si>
    <t>Inventarios inicial de materia prima (TONELADAS)</t>
  </si>
  <si>
    <t>REQUERIMIENTOS  DE MATERIA PRIMA POR HECTOLITROS</t>
  </si>
  <si>
    <t>INVENTARIOS DE PRODUCTOS EN PROCESO</t>
  </si>
  <si>
    <t>Rotación de producto en proceso</t>
  </si>
  <si>
    <t>Rotación de Producto terminado</t>
  </si>
  <si>
    <t>PAGO A PROVEEDORES</t>
  </si>
  <si>
    <t>Pago a proveedores Lúpulo</t>
  </si>
  <si>
    <t xml:space="preserve">Pago a proveedores Levadura </t>
  </si>
  <si>
    <t>Proveedores Cebada Malteada Pilsen</t>
  </si>
  <si>
    <t>Proveedores Cebada Malteada Caramelo</t>
  </si>
  <si>
    <t>Pago a proveedores Adjuntos</t>
  </si>
  <si>
    <t>INVENTARIO INICIAL</t>
  </si>
  <si>
    <t>Inventario de Producto en Proceso</t>
  </si>
  <si>
    <t>Inventario de Producto Terminado</t>
  </si>
  <si>
    <t xml:space="preserve">VARIACIÓN DE PAGO NACIONAL </t>
  </si>
  <si>
    <t>Variación del IPP</t>
  </si>
  <si>
    <t>VARIACIÓN DE PAGO INTERNACIONAL</t>
  </si>
  <si>
    <t>INCREMENTO DEL PRECIO NACIONAL</t>
  </si>
  <si>
    <t xml:space="preserve">LEVADURA </t>
  </si>
  <si>
    <t>REQUERIMIENTOS DE MATERIA PRIMA</t>
  </si>
  <si>
    <t>REQUERIMIENTOS DE MATERIA PRIMA Kg</t>
  </si>
  <si>
    <t>Ventas FOB</t>
  </si>
  <si>
    <t>REGION NORTE - PLANTA BARRANQUILLA</t>
  </si>
  <si>
    <t>PRODUCCIÓN WAKEUP ROJA</t>
  </si>
  <si>
    <t xml:space="preserve"> + IFPP WakeUp Roja</t>
  </si>
  <si>
    <t xml:space="preserve"> - IIPT WakeUp Roja</t>
  </si>
  <si>
    <t xml:space="preserve"> = Producción en Unidades WakeUp Roja</t>
  </si>
  <si>
    <t xml:space="preserve">LONGNIGHT DORADA </t>
  </si>
  <si>
    <t>PRODUCCIÓN LONGNIGHT DORADA</t>
  </si>
  <si>
    <t>REGIÒN OCCIDENTAL - PLANTA ITAGUÌ</t>
  </si>
  <si>
    <t xml:space="preserve"> + IFPP LongNight Dorada</t>
  </si>
  <si>
    <t xml:space="preserve"> + IFPT LongNight Dorada</t>
  </si>
  <si>
    <t xml:space="preserve"> + IFPT WakeUp Roja</t>
  </si>
  <si>
    <t xml:space="preserve"> - IIPT LongNight Dorada</t>
  </si>
  <si>
    <t xml:space="preserve"> = Producción en Unidades LongNight Dorarada</t>
  </si>
  <si>
    <t>PRODUCCIÒN AGUA RELAX</t>
  </si>
  <si>
    <t>REGIÒN SUR</t>
  </si>
  <si>
    <t>REGIÒN ANDIDA - TOCANCIPÀ</t>
  </si>
  <si>
    <t>PRODUCCIÒN NIGHTMARE NEGRA</t>
  </si>
  <si>
    <t xml:space="preserve"> + IFPT NightMare Negra</t>
  </si>
  <si>
    <t xml:space="preserve"> + IFPP NightMare Negra</t>
  </si>
  <si>
    <t xml:space="preserve"> - IIPT NightMare Negra</t>
  </si>
  <si>
    <t xml:space="preserve"> = Producción en Unidades NightMare Negra</t>
  </si>
  <si>
    <t xml:space="preserve"> + IFPT Agua Relax</t>
  </si>
  <si>
    <t xml:space="preserve"> + IFPP Agua Relax</t>
  </si>
  <si>
    <t xml:space="preserve"> - IIPT Agua Relax</t>
  </si>
  <si>
    <t xml:space="preserve"> = Producción en Unidades Agua Relax</t>
  </si>
  <si>
    <t xml:space="preserve">EXCELMILLER </t>
  </si>
  <si>
    <t>PRODUCCIÒN MILLER</t>
  </si>
  <si>
    <t xml:space="preserve"> + IFPT ExcelMiller</t>
  </si>
  <si>
    <t xml:space="preserve"> + IFPP ExcelMiller</t>
  </si>
  <si>
    <t xml:space="preserve"> - IIPT ExcelMiller</t>
  </si>
  <si>
    <t xml:space="preserve"> = Producción en Unidades ExcelMiller</t>
  </si>
  <si>
    <t>REQUERIMIENTO DE AGUA</t>
  </si>
  <si>
    <t>Requirimiento Agua WakeUp Roja</t>
  </si>
  <si>
    <t>Requirimiento Agua LongNight Dorada</t>
  </si>
  <si>
    <t>Requerimiento Agua Nightmare Negra</t>
  </si>
  <si>
    <t>Requerimiento Agua Relax</t>
  </si>
  <si>
    <t>Requerimiento Agua Excel Miller</t>
  </si>
  <si>
    <t>Costo Unitario de Cerveza</t>
  </si>
  <si>
    <t>Costo Unitario por el tratamiento del Agua</t>
  </si>
  <si>
    <t>Agua para WakeUp Roja</t>
  </si>
  <si>
    <t>Agua para Longnight Dorada</t>
  </si>
  <si>
    <t>Agua para Nightmare Negra</t>
  </si>
  <si>
    <t>Agua para Excel Miller</t>
  </si>
  <si>
    <t>PAGO</t>
  </si>
  <si>
    <t xml:space="preserve">Cebada Malteada Pilsen </t>
  </si>
  <si>
    <t>Lùpulo</t>
  </si>
  <si>
    <t>levadura</t>
  </si>
  <si>
    <t>MATERIA PRIMA CONSUMIDA (Uds.)</t>
  </si>
  <si>
    <t>COMPRAS DE MATERIA PRIMA</t>
  </si>
  <si>
    <t xml:space="preserve"> + IF Materia Prima Malteada Pilsen</t>
  </si>
  <si>
    <t xml:space="preserve"> + Materia Prima Consumida Malteada Pilsen</t>
  </si>
  <si>
    <t xml:space="preserve"> - II Materia Prima Malteada Pilsen</t>
  </si>
  <si>
    <t xml:space="preserve"> = Compras Materia Prima Malteada Pilsen</t>
  </si>
  <si>
    <t xml:space="preserve"> + IF Materia Prima Malteada Lúpulo</t>
  </si>
  <si>
    <t xml:space="preserve"> + Materia Prima Consumida Lúpulo</t>
  </si>
  <si>
    <t xml:space="preserve"> = Compras Materia Prima Lúpulo</t>
  </si>
  <si>
    <t xml:space="preserve"> + IF Materia Prima Adjuntos</t>
  </si>
  <si>
    <t xml:space="preserve"> + Materia Prima Consumida Adjuntos</t>
  </si>
  <si>
    <t xml:space="preserve"> - II Materia Prima Malteada Adjuntos</t>
  </si>
  <si>
    <t xml:space="preserve"> = Compras Materia Prima Adjuntos</t>
  </si>
  <si>
    <t xml:space="preserve"> - II Materia Prima Lúpulo</t>
  </si>
  <si>
    <t xml:space="preserve"> + IF Materia Levadura</t>
  </si>
  <si>
    <t xml:space="preserve"> + Materia Prima Consumida Levadura</t>
  </si>
  <si>
    <t xml:space="preserve"> - II Materia Prima Levadura</t>
  </si>
  <si>
    <t xml:space="preserve"> = Compras Materia Prima Levadura</t>
  </si>
  <si>
    <t>Numero de Compras Negativas</t>
  </si>
  <si>
    <t xml:space="preserve"> + IF Materia Prima Malteada Caramelo</t>
  </si>
  <si>
    <t xml:space="preserve"> + Materia Prima Consumida Caramelo</t>
  </si>
  <si>
    <t xml:space="preserve"> - II Materia Prima Malteada Caramelo</t>
  </si>
  <si>
    <t xml:space="preserve"> = Compras Materia Prima Malteada Caramelo</t>
  </si>
  <si>
    <t>VALOR DE LA FACTURA</t>
  </si>
  <si>
    <t xml:space="preserve"> + Materia Prima Consumida Malteada Caramelo</t>
  </si>
  <si>
    <t>Valor de Seguro</t>
  </si>
  <si>
    <t>Valor del Seguro</t>
  </si>
  <si>
    <t>RECAUDO DRINKSON PLC EN USD</t>
  </si>
  <si>
    <t>COSTOS MATERIA PRIMA</t>
  </si>
  <si>
    <t>REGIÓN NORTE PLANTA BARRANQUILLA</t>
  </si>
  <si>
    <t>Malteada Pilsen</t>
  </si>
  <si>
    <t>Costo por Tonelada</t>
  </si>
  <si>
    <t>Total Compra</t>
  </si>
  <si>
    <t xml:space="preserve">  TOTAL COMPRA</t>
  </si>
  <si>
    <t xml:space="preserve">  IVA</t>
  </si>
  <si>
    <t xml:space="preserve"> TOTAL FACTURA</t>
  </si>
  <si>
    <t xml:space="preserve"> RETEFUENTE </t>
  </si>
  <si>
    <t xml:space="preserve"> VALOR A PAGAR</t>
  </si>
  <si>
    <t xml:space="preserve"> TOTAL COMPRA</t>
  </si>
  <si>
    <t xml:space="preserve"> IVA</t>
  </si>
  <si>
    <t xml:space="preserve"> RETEFUENTE</t>
  </si>
  <si>
    <t>Malteada Caramelo</t>
  </si>
  <si>
    <t xml:space="preserve">Costo por Tonelada </t>
  </si>
  <si>
    <t>Valor de la Compra</t>
  </si>
  <si>
    <t>Valor del Sobre Costo</t>
  </si>
  <si>
    <t xml:space="preserve"> TOTAL DE LA FACTURA</t>
  </si>
  <si>
    <t>POLÍTICAS DE PAGO MATERIA PRIMA</t>
  </si>
  <si>
    <t>Total a Pagar Malteada Pilsen</t>
  </si>
  <si>
    <t>Pago Proveedores Cebada Malteada Pilsen</t>
  </si>
  <si>
    <t>Total Pago a Proveedores Sin Descuentos CAD</t>
  </si>
  <si>
    <t>Total Descuentos CAD</t>
  </si>
  <si>
    <t>Pago Malteada Pilsen SER</t>
  </si>
  <si>
    <t>Total SER</t>
  </si>
  <si>
    <t>Pago Malteada Pilsen DEBER SER</t>
  </si>
  <si>
    <t>Total DEBER SER</t>
  </si>
  <si>
    <t>Total Descuentos Cebada Malteada Pilsen</t>
  </si>
  <si>
    <t>Pago a Proveedores Cebada Malteada Caramelo</t>
  </si>
  <si>
    <t>Pago Cebada Malteada Caramelo</t>
  </si>
  <si>
    <t>Total Pago Sin Descuentos ARS</t>
  </si>
  <si>
    <t>Total Descuentos ARS</t>
  </si>
  <si>
    <t>Pago Cebada Malteada Pilsen SER</t>
  </si>
  <si>
    <t>Pago Cebada Malteada Caramelo DEBER SER</t>
  </si>
  <si>
    <t>TOTAL DESCUENTOS</t>
  </si>
  <si>
    <t>Pago Proveedores Lúpulo</t>
  </si>
  <si>
    <t>Total a Pagar Proveedores Lúpulo</t>
  </si>
  <si>
    <t>Pago de Proveedores Lùpulo</t>
  </si>
  <si>
    <t>Total Descuentos de Lùpulo</t>
  </si>
  <si>
    <t>Total Lúpulo sin Descuentos</t>
  </si>
  <si>
    <t>Pago Proveedores Levadura</t>
  </si>
  <si>
    <t>Total Pago Levadura</t>
  </si>
  <si>
    <t>Pago a Proveedores</t>
  </si>
  <si>
    <t>Total Proveedores Levadura sin Descuentos</t>
  </si>
  <si>
    <t>Pago Lúpulo SER</t>
  </si>
  <si>
    <t>Pago a Proveedores Adjuntos</t>
  </si>
  <si>
    <t>Total Pago Adjuntos</t>
  </si>
  <si>
    <t xml:space="preserve">Tabla No. 44 </t>
  </si>
  <si>
    <t xml:space="preserve">ACTIVOS- SEDE ADMINISTRATIVA </t>
  </si>
  <si>
    <t xml:space="preserve">Día </t>
  </si>
  <si>
    <t xml:space="preserve">Mes </t>
  </si>
  <si>
    <t xml:space="preserve">Fecha de adquisición </t>
  </si>
  <si>
    <t>Agosto de 2014</t>
  </si>
  <si>
    <t xml:space="preserve">Costo Total </t>
  </si>
  <si>
    <t xml:space="preserve">Discriminación del costo 
total de la sede </t>
  </si>
  <si>
    <t xml:space="preserve">Lote </t>
  </si>
  <si>
    <t xml:space="preserve">Edificio </t>
  </si>
  <si>
    <t xml:space="preserve">Total </t>
  </si>
  <si>
    <t xml:space="preserve">Inframación del Edificio </t>
  </si>
  <si>
    <t>Vida Útil (Años)</t>
  </si>
  <si>
    <t>Met. Depre.</t>
  </si>
  <si>
    <t>Salvamento</t>
  </si>
  <si>
    <t xml:space="preserve">Línea Recta </t>
  </si>
  <si>
    <t>Asignación gasto de depreciacón</t>
  </si>
  <si>
    <t>GOV</t>
  </si>
  <si>
    <t>GOA</t>
  </si>
  <si>
    <t>octubre de 1999</t>
  </si>
  <si>
    <t xml:space="preserve">Información de la planta  </t>
  </si>
  <si>
    <t>Planta de Itagúi</t>
  </si>
  <si>
    <t>diciembre de 2001</t>
  </si>
  <si>
    <t>Planta Toncacipá</t>
  </si>
  <si>
    <t>marzo de 2007</t>
  </si>
  <si>
    <t xml:space="preserve">Planta Yumbo </t>
  </si>
  <si>
    <t xml:space="preserve">Asignación gasto de depreciación </t>
  </si>
  <si>
    <t xml:space="preserve">Producción </t>
  </si>
  <si>
    <t>Tabla No. 45</t>
  </si>
  <si>
    <t>Tabla No. 53</t>
  </si>
  <si>
    <t>CRÉDITO-SEDE City Bank</t>
  </si>
  <si>
    <t>Dia</t>
  </si>
  <si>
    <t>Mes</t>
  </si>
  <si>
    <t xml:space="preserve">Fecha de Adquisición </t>
  </si>
  <si>
    <t>Junio de 2014</t>
  </si>
  <si>
    <t xml:space="preserve">Desembolso </t>
  </si>
  <si>
    <t>Del costo total de la sede</t>
  </si>
  <si>
    <t>Plazo</t>
  </si>
  <si>
    <t xml:space="preserve">Del cotos total de la sede </t>
  </si>
  <si>
    <t xml:space="preserve">Forma de Amortización </t>
  </si>
  <si>
    <t xml:space="preserve">Cuotas Trimestrales Iguales </t>
  </si>
  <si>
    <t>Tasa de Interés</t>
  </si>
  <si>
    <t>NTV</t>
  </si>
  <si>
    <t xml:space="preserve">Abono Extraordinario de
 Capital el último mes </t>
  </si>
  <si>
    <t>Cuota</t>
  </si>
  <si>
    <t xml:space="preserve"> k</t>
  </si>
  <si>
    <t xml:space="preserve"> i</t>
  </si>
  <si>
    <t>Abono Extraordinario</t>
  </si>
  <si>
    <t>Saldo</t>
  </si>
  <si>
    <t>Porción Corriente</t>
  </si>
  <si>
    <t>Porción a Largo Plazo</t>
  </si>
  <si>
    <t>Causación de Intereses</t>
  </si>
  <si>
    <t>Sumatoria Causación</t>
  </si>
  <si>
    <t>Sumatoria Intereses</t>
  </si>
  <si>
    <t>Tabla No.54</t>
  </si>
  <si>
    <t>CRÉDITO - MAQUINARIA Y EQUIPO Davivienda</t>
  </si>
  <si>
    <t>enero de 2010</t>
  </si>
  <si>
    <t xml:space="preserve">Del costo de la maquinaria </t>
  </si>
  <si>
    <t>semestre</t>
  </si>
  <si>
    <t xml:space="preserve">Abonos a Capital </t>
  </si>
  <si>
    <t>Semestrales</t>
  </si>
  <si>
    <t>Iguales</t>
  </si>
  <si>
    <t xml:space="preserve">Tasa de Interés </t>
  </si>
  <si>
    <t>DTF+</t>
  </si>
  <si>
    <t>NSV</t>
  </si>
  <si>
    <t>Tabla No. 55</t>
  </si>
  <si>
    <t xml:space="preserve">CRÉDITO- Mueble y Equipos de Oficina </t>
  </si>
  <si>
    <t>Día</t>
  </si>
  <si>
    <t>Noviembre de 2014</t>
  </si>
  <si>
    <t>Del costo de los Muebles y E.</t>
  </si>
  <si>
    <t>Semestre</t>
  </si>
  <si>
    <t xml:space="preserve">Forma de Amortizacion </t>
  </si>
  <si>
    <t>Cuotas</t>
  </si>
  <si>
    <t>Tabla No. 56</t>
  </si>
  <si>
    <t xml:space="preserve">CRÉDITO - Parque Automotor </t>
  </si>
  <si>
    <t xml:space="preserve">febrero de 2019 </t>
  </si>
  <si>
    <t>Del costo del Parque</t>
  </si>
  <si>
    <t>Meses</t>
  </si>
  <si>
    <t>Trimestrales</t>
  </si>
  <si>
    <t>NMV</t>
  </si>
  <si>
    <t xml:space="preserve">Abono Extraordinario de Capital el último mes </t>
  </si>
  <si>
    <t>CRÉDITO- Maquinaria &amp; Equipo</t>
  </si>
  <si>
    <t>Abono a Capital Semestral</t>
  </si>
  <si>
    <t xml:space="preserve">Tabla No. 46 </t>
  </si>
  <si>
    <t>ACTIVOS - Maquinaria y Equipo 1</t>
  </si>
  <si>
    <t xml:space="preserve">Dia </t>
  </si>
  <si>
    <t xml:space="preserve">Fecha de adqusición </t>
  </si>
  <si>
    <t xml:space="preserve">febrero de 2008 </t>
  </si>
  <si>
    <t xml:space="preserve">Información de la Maquinaria y Equipo   </t>
  </si>
  <si>
    <t>Número Dígitos</t>
  </si>
  <si>
    <t xml:space="preserve">Asignación gasto de depreciacion </t>
  </si>
  <si>
    <t>P.Barranquilla</t>
  </si>
  <si>
    <t>P. Tocancipá</t>
  </si>
  <si>
    <t>Tabla No. 47</t>
  </si>
  <si>
    <t xml:space="preserve">ACTIVOS - Muebles y Equipos de Oficina </t>
  </si>
  <si>
    <t>septiembre de 2012</t>
  </si>
  <si>
    <t>Asignación gasto de depreciación</t>
  </si>
  <si>
    <t>Tasa de interés NSV</t>
  </si>
  <si>
    <t>Tabla No. 48</t>
  </si>
  <si>
    <t xml:space="preserve">ACTIVOS - Parque Automotor </t>
  </si>
  <si>
    <t>abril de 2019</t>
  </si>
  <si>
    <t>%Difer.</t>
  </si>
  <si>
    <t xml:space="preserve">Porcentaje a depreciar 
cada año </t>
  </si>
  <si>
    <t>Para distribuir el gasto de depreciación para cada mes proceda en línea recta</t>
  </si>
  <si>
    <t xml:space="preserve">Tabla No. 49 </t>
  </si>
  <si>
    <t>enero de 2020</t>
  </si>
  <si>
    <t>Tabla No.50</t>
  </si>
  <si>
    <t xml:space="preserve">Costo de servicios públicos y relacionados por hectolitros porducido año 2018 </t>
  </si>
  <si>
    <t>Planta de Barranquilla</t>
  </si>
  <si>
    <t>Planta de Itagüí</t>
  </si>
  <si>
    <t>Planta de Toncancipá</t>
  </si>
  <si>
    <t xml:space="preserve">Plnata de Yumbo </t>
  </si>
  <si>
    <t>Costo por hectolitro</t>
  </si>
  <si>
    <t>Tabla No. 51</t>
  </si>
  <si>
    <t>% Incremento de servicios publicos y relacionados sobre el IPC</t>
  </si>
  <si>
    <t>Tabla No. 52</t>
  </si>
  <si>
    <t xml:space="preserve">Campaña publicitaria. % sobre las ventas nacionales e internacionales </t>
  </si>
  <si>
    <t>%</t>
  </si>
  <si>
    <t>Tabla No. 57</t>
  </si>
  <si>
    <t>CRÉDITO - Maquinaria de Cocción 2</t>
  </si>
  <si>
    <t>Diciembre de 2018</t>
  </si>
  <si>
    <t xml:space="preserve">Del costo total de la maquinaria </t>
  </si>
  <si>
    <t>Mensuales</t>
  </si>
  <si>
    <t>CRÈDITO - Muebles &amp; Equipos de Oficina</t>
  </si>
  <si>
    <t>cuotas semestrales Iguales</t>
  </si>
  <si>
    <t>CRÉDITO - PARQUE AUTOMOTOR</t>
  </si>
  <si>
    <t>Abono Capital Igual</t>
  </si>
  <si>
    <t>No Abono</t>
  </si>
  <si>
    <t>CRÉDITO MAQUINARIA Y EQUIPO 2</t>
  </si>
  <si>
    <t>Tasa de interés MNV</t>
  </si>
  <si>
    <t>Tasa de interés NMV</t>
  </si>
  <si>
    <t>Cuotas Mensuales Iguales</t>
  </si>
  <si>
    <t>No Cuota</t>
  </si>
  <si>
    <t>Depreciación</t>
  </si>
  <si>
    <t>Valor a Depreciar</t>
  </si>
  <si>
    <t>Gasto de Depreciación</t>
  </si>
  <si>
    <t>Gasto de Administración</t>
  </si>
  <si>
    <t>Gasto de Ventas</t>
  </si>
  <si>
    <t>Cálculo</t>
  </si>
  <si>
    <t>ACTIVOS - PLANTAS DE PRODUCCIÓN</t>
  </si>
  <si>
    <t>PLANTA DE BARRANQUILLA</t>
  </si>
  <si>
    <t>PLANTA DE  ITAGüI</t>
  </si>
  <si>
    <t>PLANTA DE  TOCANCIPÀ</t>
  </si>
  <si>
    <t>PLANTA DE YUMBO</t>
  </si>
  <si>
    <t>MAQUINARIA &amp; EQUIPO 1</t>
  </si>
  <si>
    <t>P. Barranquilla</t>
  </si>
  <si>
    <t>P. Itagui</t>
  </si>
  <si>
    <t>P. Yumbo</t>
  </si>
  <si>
    <t>Número de dígitos</t>
  </si>
  <si>
    <t>Años</t>
  </si>
  <si>
    <t>MUEBLES Y OFICINAS</t>
  </si>
  <si>
    <t>Gasto Administrativo</t>
  </si>
  <si>
    <t>PARQUE AUTOMOTOR</t>
  </si>
  <si>
    <t>MAQUINARIA Y EQUIPO 2</t>
  </si>
  <si>
    <t>MANO DE OBRA DIRECTA</t>
  </si>
  <si>
    <t>REGIÒN ANDINA - TOCANCIPÀ</t>
  </si>
  <si>
    <t xml:space="preserve">TABLES </t>
  </si>
  <si>
    <t xml:space="preserve">NightBeer S.A. </t>
  </si>
  <si>
    <t>Deseo de Muchos, Placer de Pocos.</t>
  </si>
  <si>
    <t xml:space="preserve">Crecimiento del PIB
Estimado -Bancolombia  </t>
  </si>
  <si>
    <t xml:space="preserve">Tabla No. 43 </t>
  </si>
  <si>
    <t>Costo laboral. Trabajadores con salario integral</t>
  </si>
  <si>
    <t xml:space="preserve">Factor prestacional </t>
  </si>
  <si>
    <t>30% del salario. Sobre esa parte no se liquidan parafiscales, aportes a la 
 seguridad social (salud, pensiones, fondo de solidaridad pensional) y 
riesgos laborales.</t>
  </si>
  <si>
    <t>Cesantias</t>
  </si>
  <si>
    <t xml:space="preserve">No tiene derecho a esta prestación </t>
  </si>
  <si>
    <t xml:space="preserve">Intereses a las 
cesantias </t>
  </si>
  <si>
    <t xml:space="preserve">Medio - 1/2 - salario por año trabajado. Se cancela al  trabajador  al momento de salir a disfrutar de sus vacaciones. En el caso particular  del trabajo a fin de año </t>
  </si>
  <si>
    <t>Prima de servicios</t>
  </si>
  <si>
    <t>Para salario integral: 9% del salrio ( 4% caja compensación, 2% SENA y 
3% ICFB). Se cancela mes vencido.</t>
  </si>
  <si>
    <t xml:space="preserve">12,5% del salario. El 8,5% equivale al aporte que realiza la empresa y el
4,0% restante, al aporte que efectúa el trabajdor. Se cancela mes 
vencido </t>
  </si>
  <si>
    <t xml:space="preserve">16,0% del salario. El 12,0% corresponde al aporte que realiza la empresa y
 el 4,0% restante, corresponde al aporte que le incumbe el trabajador. 
Se cancela mes vencido </t>
  </si>
  <si>
    <t xml:space="preserve">3,5% del salario. Se cancela mes vencido </t>
  </si>
  <si>
    <t>F.S.P</t>
  </si>
  <si>
    <t>Lo deben aportar aquellos trabajadores que ganen 4 o más salarios minimos mensuales vigentes.</t>
  </si>
  <si>
    <t>Tabla No. 58</t>
  </si>
  <si>
    <t xml:space="preserve">Detalle de la emisión de bonos </t>
  </si>
  <si>
    <t>serie</t>
  </si>
  <si>
    <t xml:space="preserve">Fecha Emisión </t>
  </si>
  <si>
    <t xml:space="preserve">Feha Vencimiento </t>
  </si>
  <si>
    <t>Valor</t>
  </si>
  <si>
    <t>Tasa de i</t>
  </si>
  <si>
    <t>Mes/Año</t>
  </si>
  <si>
    <t xml:space="preserve">DTF + </t>
  </si>
  <si>
    <t>A (1)</t>
  </si>
  <si>
    <t>agosto de 2019</t>
  </si>
  <si>
    <t>agosto de 2029</t>
  </si>
  <si>
    <t>3,5% NSV</t>
  </si>
  <si>
    <t>B (2)</t>
  </si>
  <si>
    <t>noviembre de 2019</t>
  </si>
  <si>
    <t>noviembre de 2023</t>
  </si>
  <si>
    <t>4,5%  NTV</t>
  </si>
  <si>
    <t>C (3)</t>
  </si>
  <si>
    <t>mayo de 2020</t>
  </si>
  <si>
    <t>mayo de 2026</t>
  </si>
  <si>
    <t>4,5% NMV</t>
  </si>
  <si>
    <t>Tabla No. 60</t>
  </si>
  <si>
    <t>Tarifa de Impuesto de renta</t>
  </si>
  <si>
    <t>% si UAI&gt;=0</t>
  </si>
  <si>
    <t>% si UAI&lt;0</t>
  </si>
  <si>
    <t>REGIÓN NORTE - PLANTA BARRANQUILLA</t>
  </si>
  <si>
    <t>Producción en hectolitro</t>
  </si>
  <si>
    <t>Produccción de los trabajadores fijos</t>
  </si>
  <si>
    <t>Diferencia</t>
  </si>
  <si>
    <t>Número de trabajadores  temporales (Diferencia)</t>
  </si>
  <si>
    <t>Producción número de trabajadores fijos</t>
  </si>
  <si>
    <t xml:space="preserve">Producción número de trabajadores temporales </t>
  </si>
  <si>
    <t>CONTRATACIÓN</t>
  </si>
  <si>
    <t>REGIÓN OCCIDENTAL - PLANTA ITAGUÍ</t>
  </si>
  <si>
    <t>REGIÓN ANDINA - TOCANCIPÁ</t>
  </si>
  <si>
    <t>*Tenga en cuenta que estas unidades deben ser calculadas con base en la presentación de los productos (six pack o paca)</t>
  </si>
  <si>
    <t>Tabla No. 01 . Valor 5%</t>
  </si>
  <si>
    <t>Statement of Financial Position</t>
  </si>
  <si>
    <t>Current Assets</t>
  </si>
  <si>
    <t xml:space="preserve">Cash and Equivalents </t>
  </si>
  <si>
    <t>Short-Term Investments</t>
  </si>
  <si>
    <t xml:space="preserve">Capital </t>
  </si>
  <si>
    <t>Interest</t>
  </si>
  <si>
    <t>Accounts Receivables</t>
  </si>
  <si>
    <t>Accounts Receivables Local Market (Colombia)</t>
  </si>
  <si>
    <t>Accounts Receivables International Market (EEUU)</t>
  </si>
  <si>
    <t>Inventories</t>
  </si>
  <si>
    <t>Raw Materials</t>
  </si>
  <si>
    <t>Finished Goods</t>
  </si>
  <si>
    <t>Other Current Assets</t>
  </si>
  <si>
    <t>Advance on Tax (Retefuente en ventas)</t>
  </si>
  <si>
    <t>Advertising</t>
  </si>
  <si>
    <t>Cost</t>
  </si>
  <si>
    <t>Non-Current Assets</t>
  </si>
  <si>
    <t>Land</t>
  </si>
  <si>
    <t>Headquarters</t>
  </si>
  <si>
    <t>Accumulated Depreciation</t>
  </si>
  <si>
    <t>Machine 1</t>
  </si>
  <si>
    <t>LIABILITIES</t>
  </si>
  <si>
    <t>Current Liabilities</t>
  </si>
  <si>
    <t>Operating</t>
  </si>
  <si>
    <t>Taxes</t>
  </si>
  <si>
    <t>Value Added Tax Payable (IVA)</t>
  </si>
  <si>
    <t>ICA Payable</t>
  </si>
  <si>
    <t>Withholding Tax Payable (Retefuente en compras)</t>
  </si>
  <si>
    <t>Suppliers Payable</t>
  </si>
  <si>
    <t>Public Services Payable</t>
  </si>
  <si>
    <t>Shareholders</t>
  </si>
  <si>
    <t>Dividends Payable</t>
  </si>
  <si>
    <t xml:space="preserve">Financing </t>
  </si>
  <si>
    <t xml:space="preserve">Bank Overdraft </t>
  </si>
  <si>
    <t xml:space="preserve">Capital Payable </t>
  </si>
  <si>
    <t xml:space="preserve">Interest Payable </t>
  </si>
  <si>
    <t>Current Portion of Bonds  A Series</t>
  </si>
  <si>
    <t>Non-Current Liabilities</t>
  </si>
  <si>
    <t>Long-Term Bonds A Series</t>
  </si>
  <si>
    <t>EQUITY</t>
  </si>
  <si>
    <t>Share Capital</t>
  </si>
  <si>
    <t>Reserves</t>
  </si>
  <si>
    <t>Legal Reserve</t>
  </si>
  <si>
    <t>Other Reserves</t>
  </si>
  <si>
    <t>Retained Earnings</t>
  </si>
  <si>
    <t>Profit for the Period</t>
  </si>
  <si>
    <t>Net Receivables Grandes Superficies</t>
  </si>
  <si>
    <t>Net Receivables USABeer Company</t>
  </si>
  <si>
    <t>SALARIO</t>
  </si>
  <si>
    <t>Incremento del SMMLV</t>
  </si>
  <si>
    <t>Variación del Salario</t>
  </si>
  <si>
    <t>Outstanding receivables Grandes Superficies</t>
  </si>
  <si>
    <t>bad debts Grandes Superficies</t>
  </si>
  <si>
    <t>Net Receivables Centros Independientes</t>
  </si>
  <si>
    <t>Outstanding receivables Centros Independientes</t>
  </si>
  <si>
    <t>bad debts Centros Independientes</t>
  </si>
  <si>
    <t>Outstanding receivables UsaBeer Company</t>
  </si>
  <si>
    <t>bad debts USABeer Company</t>
  </si>
  <si>
    <t>Método de depreciación</t>
  </si>
  <si>
    <t>Unidades LongNight Dorada</t>
  </si>
  <si>
    <t>Unidades WakeUp Roja</t>
  </si>
  <si>
    <t>Depreciación Para Agua 10%</t>
  </si>
  <si>
    <t>Depreciación Para Cerveza 90%</t>
  </si>
  <si>
    <t>Asignación depreciación</t>
  </si>
  <si>
    <t>% Difer.</t>
  </si>
  <si>
    <t>Current Portion of Bank City Bank</t>
  </si>
  <si>
    <t>Current Portion of Maquinaria y Equipo 1</t>
  </si>
  <si>
    <t>Current Portion of Muebles y Equipos de Oficina</t>
  </si>
  <si>
    <t>Current Portion of Maquinaria y Equipo 2</t>
  </si>
  <si>
    <t>Botellas de Vidrio</t>
  </si>
  <si>
    <t>Work In progress</t>
  </si>
  <si>
    <t>Comsuption Taxes Payable</t>
  </si>
  <si>
    <t>Long-Term Bank - City Bank</t>
  </si>
  <si>
    <t>Long-Term Bank - Maquinaria y Equipo 1</t>
  </si>
  <si>
    <t>Long-Term Bank - Muebles y Maquinaria</t>
  </si>
  <si>
    <t>Long-Term Bank - Maquinaria y Equipo 2</t>
  </si>
  <si>
    <t>Agua</t>
  </si>
  <si>
    <t>Outsourcing</t>
  </si>
  <si>
    <t>Office Equipment</t>
  </si>
  <si>
    <t>Insurance Payables</t>
  </si>
  <si>
    <t>Crédito Temporral</t>
  </si>
  <si>
    <t>REGIÓN SUR -YUMBO</t>
  </si>
  <si>
    <t>CALCULATIONS</t>
  </si>
  <si>
    <r>
      <t xml:space="preserve"> </t>
    </r>
    <r>
      <rPr>
        <sz val="12"/>
        <color theme="1"/>
        <rFont val="Calibri"/>
        <family val="2"/>
        <scheme val="minor"/>
      </rPr>
      <t>+ Ventas en Unidades WakeUp Roja</t>
    </r>
  </si>
  <si>
    <r>
      <t xml:space="preserve"> </t>
    </r>
    <r>
      <rPr>
        <sz val="12"/>
        <color theme="1"/>
        <rFont val="Calibri"/>
        <family val="2"/>
        <scheme val="minor"/>
      </rPr>
      <t>- IIPP WakeUp Roja</t>
    </r>
  </si>
  <si>
    <r>
      <t xml:space="preserve"> </t>
    </r>
    <r>
      <rPr>
        <sz val="12"/>
        <color theme="1"/>
        <rFont val="Calibri"/>
        <family val="2"/>
        <scheme val="minor"/>
      </rPr>
      <t>+ Ventas en Unidades LongNight Dorada</t>
    </r>
  </si>
  <si>
    <r>
      <t xml:space="preserve"> </t>
    </r>
    <r>
      <rPr>
        <sz val="12"/>
        <color theme="1"/>
        <rFont val="Calibri"/>
        <family val="2"/>
        <scheme val="minor"/>
      </rPr>
      <t>- IIPP LongNight Dorada</t>
    </r>
  </si>
  <si>
    <r>
      <t xml:space="preserve"> </t>
    </r>
    <r>
      <rPr>
        <sz val="12"/>
        <color theme="1"/>
        <rFont val="Calibri"/>
        <family val="2"/>
        <scheme val="minor"/>
      </rPr>
      <t>+ Ventas en Unidades NightMare Negra</t>
    </r>
  </si>
  <si>
    <r>
      <t xml:space="preserve"> </t>
    </r>
    <r>
      <rPr>
        <sz val="12"/>
        <color theme="1"/>
        <rFont val="Calibri"/>
        <family val="2"/>
        <scheme val="minor"/>
      </rPr>
      <t>- IIPP NightMare Negra</t>
    </r>
  </si>
  <si>
    <r>
      <t xml:space="preserve"> </t>
    </r>
    <r>
      <rPr>
        <sz val="12"/>
        <color theme="1"/>
        <rFont val="Calibri"/>
        <family val="2"/>
        <scheme val="minor"/>
      </rPr>
      <t>+ Ventas en Unidades Agua Relax</t>
    </r>
  </si>
  <si>
    <r>
      <t xml:space="preserve"> </t>
    </r>
    <r>
      <rPr>
        <sz val="12"/>
        <color theme="1"/>
        <rFont val="Calibri"/>
        <family val="2"/>
        <scheme val="minor"/>
      </rPr>
      <t>- IIPP Agua Relax</t>
    </r>
  </si>
  <si>
    <r>
      <t xml:space="preserve"> </t>
    </r>
    <r>
      <rPr>
        <sz val="12"/>
        <color theme="1"/>
        <rFont val="Calibri"/>
        <family val="2"/>
        <scheme val="minor"/>
      </rPr>
      <t>+ Ventas en Unidades ExcelMiller</t>
    </r>
  </si>
  <si>
    <r>
      <t xml:space="preserve"> </t>
    </r>
    <r>
      <rPr>
        <sz val="12"/>
        <color theme="1"/>
        <rFont val="Calibri"/>
        <family val="2"/>
        <scheme val="minor"/>
      </rPr>
      <t>- IIPP ExcelMiller</t>
    </r>
  </si>
  <si>
    <t>Statement Of Comprehensive Income</t>
  </si>
  <si>
    <t>Revenues</t>
  </si>
  <si>
    <t>Local Market</t>
  </si>
  <si>
    <t>International Market</t>
  </si>
  <si>
    <t>Cost of Sales</t>
  </si>
  <si>
    <t>RM Consumed (MPC)</t>
  </si>
  <si>
    <t>Direct Labor (MOD)</t>
  </si>
  <si>
    <t>Factory Overhead (CIF)</t>
  </si>
  <si>
    <t>Depreciation</t>
  </si>
  <si>
    <t>Public Services</t>
  </si>
  <si>
    <t>Manufacturing Cost</t>
  </si>
  <si>
    <t xml:space="preserve"> + IIPP</t>
  </si>
  <si>
    <t xml:space="preserve"> - IFPP</t>
  </si>
  <si>
    <t>Production Cost</t>
  </si>
  <si>
    <t xml:space="preserve"> + IIPT</t>
  </si>
  <si>
    <t>Merchandise Available for Sale</t>
  </si>
  <si>
    <t xml:space="preserve"> - IFPT</t>
  </si>
  <si>
    <t>Gross Profit</t>
  </si>
  <si>
    <t>Operating Expenses</t>
  </si>
  <si>
    <t>Administrative Expenses</t>
  </si>
  <si>
    <t>Depreciation Expense</t>
  </si>
  <si>
    <t>Head Office</t>
  </si>
  <si>
    <t>Manager Wage Expense</t>
  </si>
  <si>
    <t>Bad-Debts Expense (Deterioro)</t>
  </si>
  <si>
    <t>Vehicles</t>
  </si>
  <si>
    <t xml:space="preserve">Advertising Expense </t>
  </si>
  <si>
    <t>Operating Profit</t>
  </si>
  <si>
    <t>Non-Operating Income</t>
  </si>
  <si>
    <t>Recovery of Bad-Debts</t>
  </si>
  <si>
    <t>Currency Exchange Gain</t>
  </si>
  <si>
    <t xml:space="preserve">Cash Discounts (Purchase) </t>
  </si>
  <si>
    <t>Short-Term Investment Interest</t>
  </si>
  <si>
    <t>Non-Operating Expenses</t>
  </si>
  <si>
    <t>Cash Discount (Sales)</t>
  </si>
  <si>
    <t>Currency Exchange Loss</t>
  </si>
  <si>
    <t>Finance Cost</t>
  </si>
  <si>
    <t>Interest Expense Bank Overdraft</t>
  </si>
  <si>
    <t>Interest Expense Bonds A Series</t>
  </si>
  <si>
    <t>Loss on TIDIS</t>
  </si>
  <si>
    <t>Profit Before Tax</t>
  </si>
  <si>
    <t>Income Tax Expense</t>
  </si>
  <si>
    <t>TREASURY CASH FLOW</t>
  </si>
  <si>
    <t>Accounts Receivables Collection</t>
  </si>
  <si>
    <t>Suppliers Payment</t>
  </si>
  <si>
    <t xml:space="preserve">Public Services Payment </t>
  </si>
  <si>
    <t>Labor Obligations Payment</t>
  </si>
  <si>
    <t>Direct Labor Wages</t>
  </si>
  <si>
    <t>Outsourcing Payment</t>
  </si>
  <si>
    <t xml:space="preserve">Tax Payment </t>
  </si>
  <si>
    <t xml:space="preserve">Income Tax Payment </t>
  </si>
  <si>
    <t>Withholding Tax (Retefuente) Payment in Purchases</t>
  </si>
  <si>
    <t>Value Added Tax Payment</t>
  </si>
  <si>
    <t>ICA Payment</t>
  </si>
  <si>
    <t>Collection of TIDIS</t>
  </si>
  <si>
    <t>Investing</t>
  </si>
  <si>
    <t>Machine Acquisition</t>
  </si>
  <si>
    <t>Advertising Acquisition</t>
  </si>
  <si>
    <t>Financing</t>
  </si>
  <si>
    <t xml:space="preserve">Discounts </t>
  </si>
  <si>
    <t>Sales</t>
  </si>
  <si>
    <t>Purchases</t>
  </si>
  <si>
    <t>Currency Exchange</t>
  </si>
  <si>
    <t xml:space="preserve">Currency Exchange Gain </t>
  </si>
  <si>
    <t xml:space="preserve">Currency Exchange Loss </t>
  </si>
  <si>
    <t>Financial Liabilities</t>
  </si>
  <si>
    <t>Principal Borrowed</t>
  </si>
  <si>
    <t>Principal Payment</t>
  </si>
  <si>
    <t>Principal Extra-Payment</t>
  </si>
  <si>
    <t>Interest Payment</t>
  </si>
  <si>
    <t>Bonds A Series</t>
  </si>
  <si>
    <t>Short-Term Investment Collection/Bank Overdraft Payment</t>
  </si>
  <si>
    <t>Bank Overdraft Payment</t>
  </si>
  <si>
    <t>Bank Overdraft Interest Payment</t>
  </si>
  <si>
    <t>Short-Term Investment Collection</t>
  </si>
  <si>
    <t>Short-Term Interest Collection</t>
  </si>
  <si>
    <t>Share Holders</t>
  </si>
  <si>
    <t>Share capital</t>
  </si>
  <si>
    <t>Dividends Payment</t>
  </si>
  <si>
    <t>Net Change in Cash</t>
  </si>
  <si>
    <t>Beginning Cash</t>
  </si>
  <si>
    <t>Ending Cash</t>
  </si>
  <si>
    <t>Statement of Cash Flow</t>
  </si>
  <si>
    <t>Operating Cash Flow (OCF) Direct Method (EGO)</t>
  </si>
  <si>
    <t>Collection of Sales</t>
  </si>
  <si>
    <t>Raw Materials Payment</t>
  </si>
  <si>
    <t xml:space="preserve">Direct Labor </t>
  </si>
  <si>
    <t xml:space="preserve">Management Labor </t>
  </si>
  <si>
    <t>Factory Overhead Payment</t>
  </si>
  <si>
    <t>VAT</t>
  </si>
  <si>
    <t xml:space="preserve">Withholding Tax (Retefuente) </t>
  </si>
  <si>
    <t>Income Tax</t>
  </si>
  <si>
    <t>Total OCF Direct Method</t>
  </si>
  <si>
    <t>OCF from the Treasury Cash Flow</t>
  </si>
  <si>
    <t>Check</t>
  </si>
  <si>
    <t>Operating Cash Flow (OCF) Indirect Method (EGO)</t>
  </si>
  <si>
    <t xml:space="preserve"> + Profit for the period</t>
  </si>
  <si>
    <t xml:space="preserve"> + No Cash Costs and Expenses</t>
  </si>
  <si>
    <t>Bad Debts Expense</t>
  </si>
  <si>
    <t>Amortization Expense</t>
  </si>
  <si>
    <t xml:space="preserve"> = Internal Funds Generation</t>
  </si>
  <si>
    <t xml:space="preserve"> - Non-Operating Income</t>
  </si>
  <si>
    <t xml:space="preserve"> + Non-Operating Expense</t>
  </si>
  <si>
    <t xml:space="preserve"> = Gross Cash Flow</t>
  </si>
  <si>
    <r>
      <t xml:space="preserve"> - </t>
    </r>
    <r>
      <rPr>
        <sz val="12"/>
        <color theme="1"/>
        <rFont val="Symbol"/>
        <family val="1"/>
        <charset val="2"/>
      </rPr>
      <t>D</t>
    </r>
    <r>
      <rPr>
        <sz val="12"/>
        <color theme="1"/>
        <rFont val="Calibri"/>
        <family val="2"/>
        <scheme val="minor"/>
      </rPr>
      <t xml:space="preserve"> ONWK</t>
    </r>
  </si>
  <si>
    <r>
      <t xml:space="preserve"> + </t>
    </r>
    <r>
      <rPr>
        <sz val="12"/>
        <color theme="1"/>
        <rFont val="Symbol"/>
        <family val="1"/>
        <charset val="2"/>
      </rPr>
      <t>D</t>
    </r>
    <r>
      <rPr>
        <sz val="12"/>
        <color theme="1"/>
        <rFont val="Calibri"/>
        <family val="2"/>
        <scheme val="minor"/>
      </rPr>
      <t xml:space="preserve"> Operating Accounts Receivables </t>
    </r>
  </si>
  <si>
    <r>
      <t xml:space="preserve"> + </t>
    </r>
    <r>
      <rPr>
        <sz val="12"/>
        <color theme="1"/>
        <rFont val="Symbol"/>
        <family val="1"/>
        <charset val="2"/>
      </rPr>
      <t>D</t>
    </r>
    <r>
      <rPr>
        <sz val="12"/>
        <color theme="1"/>
        <rFont val="Calibri"/>
        <family val="2"/>
        <scheme val="minor"/>
      </rPr>
      <t xml:space="preserve"> Outstanding Receivables</t>
    </r>
  </si>
  <si>
    <r>
      <t xml:space="preserve"> + </t>
    </r>
    <r>
      <rPr>
        <sz val="12"/>
        <color theme="1"/>
        <rFont val="Symbol"/>
        <family val="1"/>
        <charset val="2"/>
      </rPr>
      <t>D</t>
    </r>
    <r>
      <rPr>
        <sz val="12"/>
        <color theme="1"/>
        <rFont val="Calibri"/>
        <family val="2"/>
        <scheme val="minor"/>
      </rPr>
      <t xml:space="preserve"> Advance on Tax (Retefuente en ventas)</t>
    </r>
  </si>
  <si>
    <r>
      <t xml:space="preserve"> + </t>
    </r>
    <r>
      <rPr>
        <sz val="12"/>
        <color theme="1"/>
        <rFont val="Symbol"/>
        <family val="1"/>
        <charset val="2"/>
      </rPr>
      <t>D</t>
    </r>
    <r>
      <rPr>
        <sz val="12"/>
        <color theme="1"/>
        <rFont val="Calibri"/>
        <family val="2"/>
        <scheme val="minor"/>
      </rPr>
      <t xml:space="preserve"> Inventory</t>
    </r>
  </si>
  <si>
    <r>
      <t xml:space="preserve"> - </t>
    </r>
    <r>
      <rPr>
        <sz val="12"/>
        <color theme="1"/>
        <rFont val="Symbol"/>
        <family val="1"/>
        <charset val="2"/>
      </rPr>
      <t>D</t>
    </r>
    <r>
      <rPr>
        <sz val="12"/>
        <color theme="1"/>
        <rFont val="Calibri"/>
        <family val="2"/>
        <scheme val="minor"/>
      </rPr>
      <t xml:space="preserve"> Suppliers Payable</t>
    </r>
  </si>
  <si>
    <t>Total OCF Indirect Method</t>
  </si>
  <si>
    <t xml:space="preserve">Direct Method = Indirect Method </t>
  </si>
  <si>
    <t>Total Investing</t>
  </si>
  <si>
    <t>Investing from the Treasury Cash Flow</t>
  </si>
  <si>
    <t>Decision</t>
  </si>
  <si>
    <t>Total Shareholders</t>
  </si>
  <si>
    <t>Shareholders from the Treasury Cash Flow</t>
  </si>
  <si>
    <t>Discounts</t>
  </si>
  <si>
    <t>Total Financing</t>
  </si>
  <si>
    <t>Cash and Equivalents from the SFP</t>
  </si>
  <si>
    <t>USA Market</t>
  </si>
  <si>
    <t>German Market</t>
  </si>
  <si>
    <t>GutesBier Unt.</t>
  </si>
  <si>
    <t>Original Gerste.</t>
  </si>
  <si>
    <t>Net Receivables DrinksOn PLC</t>
  </si>
  <si>
    <t>Outstanding receivables DrinksOn PLC</t>
  </si>
  <si>
    <t>bad debts DrinksOn PLC</t>
  </si>
  <si>
    <t>Accounts Receivables International Market (German)</t>
  </si>
  <si>
    <t>Net Receivables GutesBier Unt.</t>
  </si>
  <si>
    <t>Outstanding receivables GutesBier Unt.</t>
  </si>
  <si>
    <t>bad debts GutesBier Unt.</t>
  </si>
  <si>
    <t>Net Receivables Original Gerste</t>
  </si>
  <si>
    <t>Outstanding receivables Original Gerste</t>
  </si>
  <si>
    <t>bad debts Original Gerste</t>
  </si>
  <si>
    <t>DETERIORO DE CARTERA NACIONAL</t>
  </si>
  <si>
    <t>DETERIORO DE CARTERA GRANDES SUPERFICIES</t>
  </si>
  <si>
    <t>Net Receivables Bares y Restaurantes</t>
  </si>
  <si>
    <t>Outstanding receivables Bares y Restaurantes</t>
  </si>
  <si>
    <t>bad debts Bares y Restaurantes</t>
  </si>
  <si>
    <t>DETERIORO DE CARTERA MERCADO INTERNACIONAL (EEUU)</t>
  </si>
  <si>
    <t>DETERIORO DE CARTERA CENTROS INDEPENDIENTES</t>
  </si>
  <si>
    <t>DETERIORO DE CARTERA BARES Y RESTAURANTES</t>
  </si>
  <si>
    <t>DETERIORO DE CARTERA USABeer Company</t>
  </si>
  <si>
    <t>DETERIORO DE CARTERA DrinksOn PLC</t>
  </si>
  <si>
    <t>DETERIORO DE CARTERA MERCADO INTERNACIONAL (GERMAN)</t>
  </si>
  <si>
    <t>DETERIORO DE CARTERA GutesBier Unt.</t>
  </si>
  <si>
    <t>DETERIORO DE CARTERA Original Gerste</t>
  </si>
  <si>
    <t>Ventas Grandes Superficies</t>
  </si>
  <si>
    <t>Bank Loan City Bank</t>
  </si>
  <si>
    <t>Bank Loan Maquinaria y Equipo 1</t>
  </si>
  <si>
    <t>Bank Loan Muebles y Equipo de Oficina</t>
  </si>
  <si>
    <t>Current Portion of Parque Automotor</t>
  </si>
  <si>
    <t>Bank Loan Maquinaria y Equipo 2</t>
  </si>
  <si>
    <t>Bank Loan Parque Automor</t>
  </si>
  <si>
    <t>Interest Expense Loan City Bank</t>
  </si>
  <si>
    <t>Interest Expense Loan M&amp;E 1</t>
  </si>
  <si>
    <t xml:space="preserve">Interest Expense Loan Mue $ Equip </t>
  </si>
  <si>
    <t>Interest Expense Loan M&amp;E 2</t>
  </si>
  <si>
    <t>Interest Expense Loan Parque Auto</t>
  </si>
  <si>
    <t>Long-Term Bank - Parque Automotor</t>
  </si>
  <si>
    <t>BONOS</t>
  </si>
  <si>
    <t>Pagos semestrales Iguales</t>
  </si>
  <si>
    <t>BONO ORDINARIO A</t>
  </si>
  <si>
    <t>Cálculo Bono Tipo A</t>
  </si>
  <si>
    <t xml:space="preserve">DFT - Nominal </t>
  </si>
  <si>
    <t>No. Cuota</t>
  </si>
  <si>
    <t>BONO ORDINARIO B</t>
  </si>
  <si>
    <t>Cálculo Bono Tipo B</t>
  </si>
  <si>
    <t>Pagos trimestrales Iguales</t>
  </si>
  <si>
    <t>DTF - Nominal</t>
  </si>
  <si>
    <t>1 pago al Vencimiento del Plazo</t>
  </si>
  <si>
    <t>Tasa de interés (NMV)</t>
  </si>
  <si>
    <t>Tabla No.1 Valor 5,0%</t>
  </si>
  <si>
    <t xml:space="preserve">Ventas en Pesos (mensuales y anuales) mercado nacional e internacional (Estado de Resultados) </t>
  </si>
  <si>
    <t xml:space="preserve">Febrero </t>
  </si>
  <si>
    <t xml:space="preserve">Agosto </t>
  </si>
  <si>
    <t xml:space="preserve">Mercado Colombiano </t>
  </si>
  <si>
    <t>Cuentas por cobrar brutas en pesos (mensuales y anuales) (Estado de Situación Financiera)</t>
  </si>
  <si>
    <t>Bares Y Restaurantes</t>
  </si>
  <si>
    <t>Original Gertse</t>
  </si>
  <si>
    <t>Tabla No. 3. Valor 10%.</t>
  </si>
  <si>
    <t>Tabla No. 2. Valor 10%.</t>
  </si>
  <si>
    <t>Materia Prima Consumida en pesos (mensuales y anuales) (Estado de Resultados)</t>
  </si>
  <si>
    <t xml:space="preserve">Tabla No. 4. </t>
  </si>
  <si>
    <t>Materia prima por pagar (mensuales y anuales) (Estado de Situación Financiera)</t>
  </si>
  <si>
    <t xml:space="preserve">Levadura </t>
  </si>
  <si>
    <t>Tabla No. 5. Valor 10%</t>
  </si>
  <si>
    <t>Inventario Final de Materia Prima (mensual y anuales) (Estado de Situación Financiera)</t>
  </si>
  <si>
    <t>Tabla No. 6. Valor 10%.</t>
  </si>
  <si>
    <t>Inventario Final  de Producto en Proceso (mensuales y anuales) (Estado de Situación Financiera)</t>
  </si>
  <si>
    <t xml:space="preserve">Excel Miller </t>
  </si>
  <si>
    <t>Tabla No. 7. Valor 5,0%.</t>
  </si>
  <si>
    <t>Inventario Final de Producto Terminado (mensuales y anuales) (Estado de Situación Financiera)</t>
  </si>
  <si>
    <t>Tabla No. 08. Valor 10,0%.</t>
  </si>
  <si>
    <t xml:space="preserve">Mercado Norteamericano </t>
  </si>
  <si>
    <t xml:space="preserve">GuterBier Unt. </t>
  </si>
  <si>
    <t>Servicios Públicos por pagar (Estado de Situación Financiera)</t>
  </si>
  <si>
    <t>Tabla No. 09. Valor 5%.</t>
  </si>
  <si>
    <t>Servicios Público por pagar</t>
  </si>
  <si>
    <t>Tabla No. 10. Valor 5%.</t>
  </si>
  <si>
    <t>Gasto de Servicios Públicos y relacionados (Estado de Resultados)</t>
  </si>
  <si>
    <t>Tabla No. 11. Valor 5%.</t>
  </si>
  <si>
    <t>Saldo Neto en Pesos. Información extraída del Estado de Situación Financiera</t>
  </si>
  <si>
    <t>Concepto</t>
  </si>
  <si>
    <t>Saldo existente a 31 de diciembre de 2021</t>
  </si>
  <si>
    <t>Sede Administrativa (Solo Edificio)</t>
  </si>
  <si>
    <t>Maquinaria y Equipo 1</t>
  </si>
  <si>
    <t>Maquinaria y Equipo 2</t>
  </si>
  <si>
    <t>Muebles y Equipos de Oficina</t>
  </si>
  <si>
    <t>Planta de Producción Barranquilla</t>
  </si>
  <si>
    <t>Planta de Producción Itaguí</t>
  </si>
  <si>
    <t>Planta de Producción Tocancipá</t>
  </si>
  <si>
    <t xml:space="preserve">Planta de Producción de Yumbo </t>
  </si>
  <si>
    <t>Parque Automotor</t>
  </si>
  <si>
    <t>Tabla No. 12 Valor 20%</t>
  </si>
  <si>
    <t>Mano de Obra Directa</t>
  </si>
  <si>
    <t>Total Año 
2019</t>
  </si>
  <si>
    <t>Total Año 
2020</t>
  </si>
  <si>
    <t>Total Año 
2021</t>
  </si>
  <si>
    <t>Total Año 
2022</t>
  </si>
  <si>
    <t>Total Año 
2023</t>
  </si>
  <si>
    <t>MOD de cada planta (Estado de Resultados)</t>
  </si>
  <si>
    <t>Concepto MOD (Estado de Situación Financiera)</t>
  </si>
  <si>
    <t xml:space="preserve">Salario </t>
  </si>
  <si>
    <t>Interés a las Cesantías</t>
  </si>
  <si>
    <t xml:space="preserve">Prima de Servicios </t>
  </si>
  <si>
    <t xml:space="preserve">Aseguradora de Riesgo laborales </t>
  </si>
  <si>
    <t xml:space="preserve">Fondo de Solidaridad Pensional </t>
  </si>
  <si>
    <t>Compañía de Servicios Temporales</t>
  </si>
  <si>
    <t>PLANTA REGIÓN NORTE - BARRANQUILLA</t>
  </si>
  <si>
    <t>Cost of Sales WakeUp Roja</t>
  </si>
  <si>
    <t>Cost of Sales LongNight Dorada</t>
  </si>
  <si>
    <t>Cost of Sales Nightmare Negra</t>
  </si>
  <si>
    <t>Cost of Sales Excel Miller</t>
  </si>
  <si>
    <t>Cost of Sales Agua Relax</t>
  </si>
  <si>
    <t>PROCEDIMIENTO PARA VALORAR MATERIA PRIMA</t>
  </si>
  <si>
    <t>Unidades</t>
  </si>
  <si>
    <t xml:space="preserve"> +IIMP</t>
  </si>
  <si>
    <t xml:space="preserve"> +Compras</t>
  </si>
  <si>
    <t xml:space="preserve"> =MP disponible</t>
  </si>
  <si>
    <t xml:space="preserve"> - MP Consumida</t>
  </si>
  <si>
    <t xml:space="preserve"> =IFMP</t>
  </si>
  <si>
    <t>Pesos</t>
  </si>
  <si>
    <t>Total Compra en COP</t>
  </si>
  <si>
    <t>Valor del Sobre Costo COP</t>
  </si>
  <si>
    <t>Valor de la Compra en COP</t>
  </si>
  <si>
    <t>Lupulo</t>
  </si>
  <si>
    <t>Adjutnos</t>
  </si>
  <si>
    <t xml:space="preserve">DISCRIMINACIÓN MATERIA PRIMA </t>
  </si>
  <si>
    <t>Cebada Malteada Pilsen Para WaKeUP Roja</t>
  </si>
  <si>
    <t xml:space="preserve">Verificación </t>
  </si>
  <si>
    <t>Lúpulo Para WakeUp Roja</t>
  </si>
  <si>
    <t>Lúpulo Para LongNight Dorada</t>
  </si>
  <si>
    <t>Verificación</t>
  </si>
  <si>
    <t>Levadura para WakeUp Roja</t>
  </si>
  <si>
    <t>Levadura Para LongNight Dorada</t>
  </si>
  <si>
    <t>Adjuntos para WakeUp Roja</t>
  </si>
  <si>
    <t>Adjuntos Para LongNight Dorada</t>
  </si>
  <si>
    <t>Cebada Malteada Caramelo Para LongNight Dorada</t>
  </si>
  <si>
    <t>Cebada Malteada Pilsen Para Nightmare Negra</t>
  </si>
  <si>
    <t>Lúpulo Nightmare Negra</t>
  </si>
  <si>
    <t>Levadura para Nightmare Negra</t>
  </si>
  <si>
    <t>Adjuntos para Nightmare Negra</t>
  </si>
  <si>
    <t xml:space="preserve">Cebada Malteada Pilsen Para Excel Miller </t>
  </si>
  <si>
    <t xml:space="preserve">Lúpulo Para Excel Miller </t>
  </si>
  <si>
    <t>Levadura para Excel Miller</t>
  </si>
  <si>
    <t>Adjuntos Para Excel Miller</t>
  </si>
  <si>
    <t>Verifación</t>
  </si>
  <si>
    <t>Pago Cebada Lúpulo DEBER SER</t>
  </si>
  <si>
    <t>UTILIDAD DTC</t>
  </si>
  <si>
    <t>PÉRDIDA DTC</t>
  </si>
  <si>
    <t>Vehicles Acquisition</t>
  </si>
  <si>
    <t>Machine 2</t>
  </si>
  <si>
    <t>Depreciación para Agua</t>
  </si>
  <si>
    <t>Depreciación para Cerveza</t>
  </si>
  <si>
    <t>BONO ORDINARIO C</t>
  </si>
  <si>
    <t>Long-Term Bonds B Series</t>
  </si>
  <si>
    <t>Long-Term Bonds C Series</t>
  </si>
  <si>
    <t>Bonds B Series</t>
  </si>
  <si>
    <t>Bonds C Series</t>
  </si>
  <si>
    <t>Interest Expense Bonds B Series</t>
  </si>
  <si>
    <t>Interest Expense Bonds C Series</t>
  </si>
  <si>
    <t>Current Portion of Bonds  B Series</t>
  </si>
  <si>
    <t>PLANTA BARRANQUILLA</t>
  </si>
  <si>
    <t>No. Ingenieros Químicos</t>
  </si>
  <si>
    <t>No. Técnico de Planta</t>
  </si>
  <si>
    <t>PLANTA ITAGUÍ</t>
  </si>
  <si>
    <t>PLANTA TOCANCIPÁ</t>
  </si>
  <si>
    <t>REGIÓN SUR PLANTA YUMBO</t>
  </si>
  <si>
    <t>Criterio para la Contratación Temporales</t>
  </si>
  <si>
    <t>SMMLV Según Perfil</t>
  </si>
  <si>
    <t>Técnico de Planta</t>
  </si>
  <si>
    <t>Ingenieros químicos</t>
  </si>
  <si>
    <t>Trabajadores Temporales</t>
  </si>
  <si>
    <t>Gerente Comercial</t>
  </si>
  <si>
    <t>SERVICIOS PÚBLICO  Y RELACIONADOS</t>
  </si>
  <si>
    <t>REGIÓN ANDINA - PLANTA TOCANCIPÁ</t>
  </si>
  <si>
    <t>REGIÓN SUR - PLANTA YUMBO</t>
  </si>
  <si>
    <t>TOTAL PAGO SERVICIOS PÚBLICOS</t>
  </si>
  <si>
    <t>PAGO SERVICIOS PÚBLICOS</t>
  </si>
  <si>
    <t>SERVICIOS PÚBLICOS Y RELACIONADOS</t>
  </si>
  <si>
    <t>INCREMENTOS DE SERVICIOS PÚBLICOS</t>
  </si>
  <si>
    <t>Incremento %</t>
  </si>
  <si>
    <t>National</t>
  </si>
  <si>
    <t>International</t>
  </si>
  <si>
    <t>NÓMINA TRABAJADORES FIJOS</t>
  </si>
  <si>
    <t>Salario</t>
  </si>
  <si>
    <t>Gasto de Cesantias</t>
  </si>
  <si>
    <t>Cesantias Acumuladas</t>
  </si>
  <si>
    <t>Gasto de Intereses Cesantias</t>
  </si>
  <si>
    <t>% Cesantias</t>
  </si>
  <si>
    <t>Interes Acumulado</t>
  </si>
  <si>
    <t>Gasto Prima de Servicio</t>
  </si>
  <si>
    <t>Prima de Servicio Acumulada</t>
  </si>
  <si>
    <t>Gasto de Vacaciones</t>
  </si>
  <si>
    <t>Vacaciones Acumuladas</t>
  </si>
  <si>
    <t>Gasto Aportes Parafiscales</t>
  </si>
  <si>
    <t>Acumulado Aportes Parafiscales</t>
  </si>
  <si>
    <t>SEGURIDAD SOCIAL</t>
  </si>
  <si>
    <t>Salud Empleador</t>
  </si>
  <si>
    <t>Salud Trabajador</t>
  </si>
  <si>
    <t xml:space="preserve">Pensión </t>
  </si>
  <si>
    <t>Pensión Empleador</t>
  </si>
  <si>
    <t>Pensión Trabajador</t>
  </si>
  <si>
    <t>ARL</t>
  </si>
  <si>
    <t>TOTAL MOD</t>
  </si>
  <si>
    <t>Fondo de Solidaridad Pensional Técnicos</t>
  </si>
  <si>
    <t>Técnicos de Planta</t>
  </si>
  <si>
    <t>Ingenieros quimicos</t>
  </si>
  <si>
    <t>REGION OCCIDENTAL- PLANTA ITAGUÍ</t>
  </si>
  <si>
    <t>NÓMINA TRABAJADORES TEMPORALES</t>
  </si>
  <si>
    <t>NÓMINA GERENTE GENERAL</t>
  </si>
  <si>
    <t>Salario Integral</t>
  </si>
  <si>
    <t>Gasto de Aportes Parafiscales</t>
  </si>
  <si>
    <t xml:space="preserve">SEGURIDAD SOCIAL </t>
  </si>
  <si>
    <t>Pensión</t>
  </si>
  <si>
    <t>TECNICOS DE LA PLANTA</t>
  </si>
  <si>
    <t>SUPERVISORES</t>
  </si>
  <si>
    <t>REGIÓN SUR - PLANTA ITAGUÍ</t>
  </si>
  <si>
    <t>TECNICO DE CADA PLANTA TEMPORAL</t>
  </si>
  <si>
    <t>Auxilio de Transporte</t>
  </si>
  <si>
    <t>Auxilio de Transporte Acumulado</t>
  </si>
  <si>
    <t>salario</t>
  </si>
  <si>
    <t>Salario Base</t>
  </si>
  <si>
    <t>CAMPAÑA PUBLICITARIA</t>
  </si>
  <si>
    <t>DISCRIMINACIÓN MOD POR PRODUCTO</t>
  </si>
  <si>
    <t>Ecxel Miller</t>
  </si>
  <si>
    <t>TRABAJADORES TEMPORALES</t>
  </si>
  <si>
    <t>NÓMINA DE TRABAJADORES FIJOS</t>
  </si>
  <si>
    <t>PAGO MOD TRABAJADORES FIJOS DE PLANTA</t>
  </si>
  <si>
    <t>Total Aporte a la Seguridad Social</t>
  </si>
  <si>
    <t>ASS</t>
  </si>
  <si>
    <t>PAGO DE SALARIO</t>
  </si>
  <si>
    <t>Pago del Salario</t>
  </si>
  <si>
    <t>Aportes a la Seguridad Social</t>
  </si>
  <si>
    <t>Fondo de Solidario Pensional</t>
  </si>
  <si>
    <t>Total Salud</t>
  </si>
  <si>
    <t>Total Pensión</t>
  </si>
  <si>
    <t>Fondo Solidario Pensional</t>
  </si>
  <si>
    <t>Total Fondo Solidario</t>
  </si>
  <si>
    <t>Labor Obligations</t>
  </si>
  <si>
    <t>Direct Labor Payable</t>
  </si>
  <si>
    <t xml:space="preserve">MATERIAL DE EMPAQUE Y PRESENTACIÓN </t>
  </si>
  <si>
    <t>Ventas en Unidades</t>
  </si>
  <si>
    <t>15% (Inventario mínimo)</t>
  </si>
  <si>
    <t>Inventario Inicial</t>
  </si>
  <si>
    <t xml:space="preserve">Compras </t>
  </si>
  <si>
    <t>Saldo de la Operación</t>
  </si>
  <si>
    <t>Deterioro (10%)</t>
  </si>
  <si>
    <t>Saldo Neto Final</t>
  </si>
  <si>
    <t>Empaque de Cerveza  Six-Pack</t>
  </si>
  <si>
    <t xml:space="preserve">Botella de Agua </t>
  </si>
  <si>
    <t>Current Portion of Bonds  C Series</t>
  </si>
  <si>
    <t>Plastico de alta resistencia AGUA</t>
  </si>
  <si>
    <t>OUTSOURCING</t>
  </si>
  <si>
    <t>HECTOLITROS PRODUCIDOS</t>
  </si>
  <si>
    <t xml:space="preserve">WakeUp Roja </t>
  </si>
  <si>
    <t>NÓMINA DE TRABAJADORES TEMPORALES</t>
  </si>
  <si>
    <t>PAGO EMPRESA SERVICIOS TEMPORALES</t>
  </si>
  <si>
    <t>PAGO EMPRESA DE SERVICIOS TEMPORALES</t>
  </si>
  <si>
    <t xml:space="preserve">Wage </t>
  </si>
  <si>
    <t>Intereses Cesantías</t>
  </si>
  <si>
    <t>Parafíscales</t>
  </si>
  <si>
    <t># trabajadores temporales</t>
  </si>
  <si>
    <t>F. S. P</t>
  </si>
  <si>
    <t xml:space="preserve">Número de Técnicos </t>
  </si>
  <si>
    <t>Número de Supervisores</t>
  </si>
  <si>
    <t>Número de Ingenieros químicos</t>
  </si>
  <si>
    <t xml:space="preserve"> Salario</t>
  </si>
  <si>
    <t>CONSOLIDADO TRABAJADORES FIJOS</t>
  </si>
  <si>
    <t>Trabajadores Fijos</t>
  </si>
  <si>
    <t>Mangament Labor Payable</t>
  </si>
  <si>
    <t>Empresa de Trabajadores temporales</t>
  </si>
  <si>
    <t>Manager</t>
  </si>
  <si>
    <t>Pago de Intereses a las Cesantias</t>
  </si>
  <si>
    <t>Pago de Censantias</t>
  </si>
  <si>
    <t>Pago de la prima por servicio</t>
  </si>
  <si>
    <t>Pago de Vacaciones</t>
  </si>
  <si>
    <t>Pago de parafiscales</t>
  </si>
  <si>
    <t>Pago ARL</t>
  </si>
  <si>
    <t>Pago Salud</t>
  </si>
  <si>
    <t>Pago Pensión</t>
  </si>
  <si>
    <t>Pago de F.S.P</t>
  </si>
  <si>
    <t>Pago Outsourcing</t>
  </si>
  <si>
    <t>Gasto Deterioro Cuentas por Cobrar (mensuales y anuales) (Estado de Resultados)</t>
  </si>
  <si>
    <t>TOTAL DE LA COMPRA</t>
  </si>
  <si>
    <t xml:space="preserve">Fixed Plant Workers </t>
  </si>
  <si>
    <t xml:space="preserve">Tempory Workers </t>
  </si>
  <si>
    <r>
      <t xml:space="preserve">  </t>
    </r>
    <r>
      <rPr>
        <sz val="12"/>
        <color theme="1"/>
        <rFont val="Calibri"/>
        <family val="2"/>
        <scheme val="minor"/>
      </rPr>
      <t>Fixed Plant Workers</t>
    </r>
  </si>
  <si>
    <r>
      <t xml:space="preserve">  </t>
    </r>
    <r>
      <rPr>
        <sz val="12"/>
        <color theme="1"/>
        <rFont val="Calibri"/>
        <family val="2"/>
        <scheme val="minor"/>
      </rPr>
      <t>Tempory Workers</t>
    </r>
  </si>
  <si>
    <t>International Market (EEUU)</t>
  </si>
  <si>
    <t>International Market (German)</t>
  </si>
  <si>
    <t>PAGO DE NÓMINA TCF</t>
  </si>
  <si>
    <t>% Remuneración</t>
  </si>
  <si>
    <t xml:space="preserve"> =Costo Total</t>
  </si>
  <si>
    <t xml:space="preserve"> - Retefuente</t>
  </si>
  <si>
    <t xml:space="preserve"> = Total a Pagar</t>
  </si>
  <si>
    <t>Trabajadores Técnicos Temporales</t>
  </si>
  <si>
    <t>Total Pago  Empresas Servicios Temporales</t>
  </si>
  <si>
    <t>% Remuneración por Planta</t>
  </si>
  <si>
    <t>Remuneration Tempory Workers</t>
  </si>
  <si>
    <t>DISCRIMINACIÓN</t>
  </si>
  <si>
    <t>Pago de las Obligaciones con proveedores existentes</t>
  </si>
  <si>
    <t xml:space="preserve">Deterioro de Botellas </t>
  </si>
  <si>
    <t>Plastic Bottles</t>
  </si>
  <si>
    <t>Botellas de Agua</t>
  </si>
  <si>
    <t>Beer Packaging payment</t>
  </si>
  <si>
    <t>Water Packaging Payment</t>
  </si>
  <si>
    <t>Water Bottles</t>
  </si>
  <si>
    <t>Beer Packaging</t>
  </si>
  <si>
    <t>Beer Packing</t>
  </si>
  <si>
    <t>SALES EXPENSES</t>
  </si>
  <si>
    <t>VERIFICACIÓN</t>
  </si>
  <si>
    <t>Cálculo Bono Tipo C</t>
  </si>
  <si>
    <t xml:space="preserve">Unidades </t>
  </si>
  <si>
    <t>Ventas en unidades</t>
  </si>
  <si>
    <t xml:space="preserve">Vacaciones </t>
  </si>
  <si>
    <t>Discriminación Gerente General</t>
  </si>
  <si>
    <t xml:space="preserve">Gasto de Administración </t>
  </si>
  <si>
    <t>Salario Gerente General</t>
  </si>
  <si>
    <t>Total A Pagar</t>
  </si>
  <si>
    <t>SALUD</t>
  </si>
  <si>
    <t>PENSIÓN</t>
  </si>
  <si>
    <t>FONDO DE SOLIDARIDAD PENSIONAL</t>
  </si>
  <si>
    <t>GERENTE GENERAL</t>
  </si>
  <si>
    <t>PAGOS</t>
  </si>
  <si>
    <t xml:space="preserve">Parafiscales </t>
  </si>
  <si>
    <t>Fondo de Seguridad Pensional</t>
  </si>
  <si>
    <t xml:space="preserve">Aporte a Riesgos Labores </t>
  </si>
  <si>
    <t>FSP</t>
  </si>
  <si>
    <t>Base Prestacional</t>
  </si>
  <si>
    <t>Base Prestacional Legal</t>
  </si>
  <si>
    <t>IMPUESTO DE RENTA</t>
  </si>
  <si>
    <t>% si UAI &gt;=0</t>
  </si>
  <si>
    <t>% si UAI &lt; 0</t>
  </si>
  <si>
    <t>Income Tax Payable</t>
  </si>
  <si>
    <t>Hectolitros Vendidos Mes</t>
  </si>
  <si>
    <t xml:space="preserve">% Hectolitros Vendidos en un Mes </t>
  </si>
  <si>
    <t>Hectolitros Vendidos en el Año</t>
  </si>
  <si>
    <t>Advance on Tax (Retefuente) Acumulado Diciembre</t>
  </si>
  <si>
    <t>PAGO DE IMPUESTO DE RENTA</t>
  </si>
  <si>
    <t>Impuesto de Renta Por Pagar</t>
  </si>
  <si>
    <t>Pago de Impuesto de Renta</t>
  </si>
  <si>
    <t>Income Tax Expense Acumulado</t>
  </si>
  <si>
    <t>Colection of TIDIS por pagar</t>
  </si>
  <si>
    <t>Recolección de TIDIS</t>
  </si>
  <si>
    <t>Pérdida de TIDIS</t>
  </si>
  <si>
    <t>PAGO DE TIDIS</t>
  </si>
  <si>
    <t>Pago de TIDIS</t>
  </si>
  <si>
    <t>Pèrdida en TIDIS</t>
  </si>
  <si>
    <t>ASAMBLEA DE ACCIONISTAS</t>
  </si>
  <si>
    <t>Reserva Legal</t>
  </si>
  <si>
    <t xml:space="preserve">Otras Reservas </t>
  </si>
  <si>
    <t>Dividendos Decretados</t>
  </si>
  <si>
    <t>Pago de Dividendos</t>
  </si>
  <si>
    <t>Utilidades Por Distribuir</t>
  </si>
  <si>
    <t>Otras Reservas</t>
  </si>
  <si>
    <t xml:space="preserve">PAGO DE IMPUESTOS </t>
  </si>
  <si>
    <t>PAGO IVA</t>
  </si>
  <si>
    <t xml:space="preserve">ICA </t>
  </si>
  <si>
    <t>PAGO ICA</t>
  </si>
  <si>
    <t>IPOCONSUMO</t>
  </si>
  <si>
    <t>PAGO IPOCONSUMO</t>
  </si>
  <si>
    <t xml:space="preserve">RETEFUENTE EN COMPRAS </t>
  </si>
  <si>
    <t>PAGO RETEFUENTE EN COMPRAS</t>
  </si>
  <si>
    <t xml:space="preserve">SEGURO </t>
  </si>
  <si>
    <t>PAGO DEL SEGURO</t>
  </si>
  <si>
    <t>CAJA MÍNIMA</t>
  </si>
  <si>
    <t>% VENTAS</t>
  </si>
  <si>
    <t>Planta Jumbo</t>
  </si>
  <si>
    <t>Insurance Payment</t>
  </si>
  <si>
    <t>Comsuption Payment</t>
  </si>
  <si>
    <t>Tasa de Intervención Temporal</t>
  </si>
  <si>
    <t>Cash Before Bank Overdraft and Short Term Investment</t>
  </si>
  <si>
    <t>Bank Overdraft</t>
  </si>
  <si>
    <t>Minium Cash Balance</t>
  </si>
  <si>
    <t>short Term Investment</t>
  </si>
  <si>
    <t>Compras de Cebada Malteada Pilsen</t>
  </si>
  <si>
    <t>Compras de Cebada Malteada Caramelo</t>
  </si>
  <si>
    <t>Compras de Lùpulo</t>
  </si>
  <si>
    <t>Compras de Levadura</t>
  </si>
  <si>
    <t>Compras de Adjuntos</t>
  </si>
  <si>
    <t>Compras de Agua</t>
  </si>
  <si>
    <t>Water Packaging</t>
  </si>
  <si>
    <t xml:space="preserve">Insurance </t>
  </si>
  <si>
    <t>Comsuption</t>
  </si>
  <si>
    <t>Advance on TAX</t>
  </si>
  <si>
    <t>Gasto Parque Automotor</t>
  </si>
  <si>
    <t>TOTAL GASTO  PARQUE AUTOMOTOR</t>
  </si>
  <si>
    <t>WakeUp Roja Mercado Local</t>
  </si>
  <si>
    <t>WakeUp Roja Mercado Internacional</t>
  </si>
  <si>
    <t xml:space="preserve">WakeUp Roja sobre Cargo </t>
  </si>
  <si>
    <t>Vehicles Payment</t>
  </si>
  <si>
    <t>Pago del Transporte</t>
  </si>
  <si>
    <t>TAXES</t>
  </si>
  <si>
    <t>Deterioro de Botellas</t>
  </si>
  <si>
    <t>Planta de Yumbo</t>
  </si>
  <si>
    <t>Loss in TIDIS</t>
  </si>
  <si>
    <t>Total Financing TCF</t>
  </si>
  <si>
    <t>Short Term Investment</t>
  </si>
  <si>
    <t>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</si>
</sst>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6" formatCode="&quot;$&quot;#,##0;[Red]\-&quot;$&quot;#,##0"/>
    <numFmt numFmtId="8" formatCode="&quot;$&quot;#,##0.00;[Red]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\ #,##0;[Red]\-&quot;$&quot;\ #,##0"/>
    <numFmt numFmtId="165" formatCode="[$$-409]#,##0"/>
    <numFmt numFmtId="166" formatCode="#,##0.0\ [$€-1]"/>
    <numFmt numFmtId="167" formatCode="_-* #,##0.0_-;\-* #,##0.0_-;_-* &quot;-&quot;_-;_-@_-"/>
    <numFmt numFmtId="168" formatCode="0.0%"/>
    <numFmt numFmtId="169" formatCode="0.0"/>
    <numFmt numFmtId="170" formatCode="_-* #,##0_-;\-* #,##0_-;_-* &quot;-&quot;??_-;_-@_-"/>
    <numFmt numFmtId="171" formatCode="&quot;$&quot;#,##0.0;[Red]\-&quot;$&quot;#,##0.0"/>
    <numFmt numFmtId="172" formatCode="_-&quot;$&quot;* #,##0_-;\-&quot;$&quot;* #,##0_-;_-&quot;$&quot;* &quot;-&quot;??_-;_-@_-"/>
    <numFmt numFmtId="173" formatCode="&quot;$&quot;#,##0"/>
    <numFmt numFmtId="174" formatCode="[$USD]\ #,##0.0"/>
    <numFmt numFmtId="175" formatCode="[$USD]\ #,##0.00"/>
    <numFmt numFmtId="176" formatCode="#,##0.00\ [$€-407]"/>
    <numFmt numFmtId="177" formatCode="#,##0.0\ [$€-407]"/>
    <numFmt numFmtId="178" formatCode="[$USD]\ #,##0"/>
    <numFmt numFmtId="179" formatCode="[$USD]\ #,##0.00;[Red]\-[$USD]\ #,##0.00"/>
    <numFmt numFmtId="180" formatCode="[$USD]\ #,##0;[Red]\-[$USD]\ #,##0"/>
    <numFmt numFmtId="181" formatCode="[$EUR]\ #,##0.00"/>
    <numFmt numFmtId="182" formatCode="[$EUR]\ #,##0"/>
    <numFmt numFmtId="183" formatCode="_-* #,##0.0_-;\-* #,##0.0_-;_-* &quot;-&quot;??_-;_-@_-"/>
    <numFmt numFmtId="184" formatCode="[$CAD]\ #,##0.00"/>
    <numFmt numFmtId="185" formatCode="[$ARS]\ #,##0"/>
    <numFmt numFmtId="186" formatCode="[$CAD]\ #,##0"/>
    <numFmt numFmtId="187" formatCode="[$CAD]\ #,##0.000"/>
    <numFmt numFmtId="188" formatCode="_-[$ARS]\ * #,##0.00_-;\-[$ARS]\ * #,##0.00_-;_-[$ARS]\ * &quot;-&quot;??_-;_-@_-"/>
    <numFmt numFmtId="189" formatCode="&quot;$&quot;\ #,##0"/>
    <numFmt numFmtId="190" formatCode="&quot;$&quot;#,##0.00"/>
    <numFmt numFmtId="191" formatCode="_-* #,##0.000_-;\-* #,##0.000_-;_-* &quot;-&quot;??_-;_-@_-"/>
    <numFmt numFmtId="192" formatCode="#,##0_ ;[Red]\-#,##0\ "/>
    <numFmt numFmtId="193" formatCode="_-* #,##0.00_-;\-* #,##0.00_-;_-* &quot;-&quot;_-;_-@_-"/>
    <numFmt numFmtId="194" formatCode="[$COP]\ #,##0.00;[Red]\-[$COP]\ #,##0.00"/>
    <numFmt numFmtId="195" formatCode="#,##0\ [$€-407]"/>
    <numFmt numFmtId="196" formatCode="_-[$ARS]\ * #,##0.000_-;\-[$ARS]\ * #,##0.000_-;_-[$ARS]\ * &quot;-&quot;??_-;_-@_-"/>
    <numFmt numFmtId="197" formatCode="0.000%"/>
    <numFmt numFmtId="198" formatCode="_-&quot;$&quot;* #,##0.000_-;\-&quot;$&quot;* #,##0.000_-;_-&quot;$&quot;* &quot;-&quot;???_-;_-@_-"/>
    <numFmt numFmtId="199" formatCode="_-* #,##0.0000_-;\-* #,##0.0000_-;_-* &quot;-&quot;??_-;_-@_-"/>
    <numFmt numFmtId="200" formatCode="[$ARS]\ #,##0.00"/>
    <numFmt numFmtId="201" formatCode="[$ARS]\ #,##0.00;[Red]\-[$ARS]\ #,##0.00"/>
    <numFmt numFmtId="202" formatCode="_-&quot;$&quot;* #,##0.00_-;\-&quot;$&quot;* #,##0.00_-;_-&quot;$&quot;* &quot;-&quot;?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"/>
      <name val="Symbol"/>
      <family val="1"/>
      <charset val="2"/>
    </font>
    <font>
      <b/>
      <u/>
      <sz val="12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sz val="12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C3F19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9BA1B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D3BA5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B293C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B2D3C"/>
        <bgColor indexed="64"/>
      </patternFill>
    </fill>
    <fill>
      <patternFill patternType="solid">
        <fgColor rgb="FFF2B300"/>
        <bgColor indexed="64"/>
      </patternFill>
    </fill>
    <fill>
      <patternFill patternType="solid">
        <fgColor rgb="FFFFDC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399B9D"/>
        <bgColor indexed="64"/>
      </patternFill>
    </fill>
    <fill>
      <patternFill patternType="solid">
        <fgColor rgb="FF8BD3D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538022"/>
        <bgColor indexed="64"/>
      </patternFill>
    </fill>
    <fill>
      <patternFill patternType="solid">
        <fgColor rgb="FFA9DA74"/>
        <bgColor indexed="64"/>
      </patternFill>
    </fill>
    <fill>
      <patternFill patternType="solid">
        <fgColor rgb="FF905E7C"/>
        <bgColor indexed="64"/>
      </patternFill>
    </fill>
    <fill>
      <patternFill patternType="solid">
        <fgColor rgb="FFC0A0B3"/>
        <bgColor indexed="64"/>
      </patternFill>
    </fill>
    <fill>
      <patternFill patternType="solid">
        <fgColor rgb="FFFF781D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E1BC93"/>
        <bgColor indexed="64"/>
      </patternFill>
    </fill>
    <fill>
      <patternFill patternType="solid">
        <fgColor rgb="FFD5D86E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B4C6E7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8B58E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E497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9193"/>
        <bgColor indexed="64"/>
      </patternFill>
    </fill>
    <fill>
      <patternFill patternType="solid">
        <fgColor rgb="FF65AEA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4BE2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AEAAAA"/>
        <bgColor indexed="64"/>
      </patternFill>
    </fill>
    <fill>
      <gradientFill degree="90">
        <stop position="0">
          <color rgb="FFFFFF00"/>
        </stop>
        <stop position="0.5">
          <color theme="4"/>
        </stop>
        <stop position="1">
          <color rgb="FFFFFF00"/>
        </stop>
      </gradientFill>
    </fill>
    <fill>
      <patternFill patternType="solid">
        <fgColor rgb="FF3AE6EA"/>
        <bgColor indexed="64"/>
      </patternFill>
    </fill>
    <fill>
      <patternFill patternType="solid">
        <fgColor rgb="FFD5F62E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7619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78629"/>
        <bgColor indexed="64"/>
      </patternFill>
    </fill>
    <fill>
      <patternFill patternType="solid">
        <fgColor theme="2"/>
        <bgColor indexed="64"/>
      </patternFill>
    </fill>
    <fill>
      <gradientFill type="path">
        <stop position="0">
          <color theme="0"/>
        </stop>
        <stop position="1">
          <color rgb="FFFFFF00"/>
        </stop>
      </gradientFill>
    </fill>
    <fill>
      <patternFill patternType="solid">
        <fgColor rgb="FFD0F517"/>
        <bgColor indexed="64"/>
      </patternFill>
    </fill>
    <fill>
      <patternFill patternType="solid">
        <fgColor rgb="FFFFA725"/>
        <bgColor indexed="64"/>
      </patternFill>
    </fill>
    <fill>
      <patternFill patternType="solid">
        <fgColor rgb="FFFF5B5B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/>
      <diagonal/>
    </border>
    <border>
      <left/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0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0" applyNumberFormat="0" applyBorder="0" applyAlignment="0" applyProtection="0"/>
    <xf numFmtId="43" fontId="1" fillId="0" borderId="0" applyFont="0" applyFill="0" applyBorder="0" applyAlignment="0" applyProtection="0"/>
    <xf numFmtId="0" fontId="1" fillId="8" borderId="0" applyNumberFormat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80" borderId="0" applyNumberFormat="0" applyBorder="0" applyAlignment="0" applyProtection="0"/>
  </cellStyleXfs>
  <cellXfs count="1224">
    <xf numFmtId="0" fontId="0" fillId="0" borderId="0" xfId="0"/>
    <xf numFmtId="0" fontId="0" fillId="0" borderId="1" xfId="0" applyBorder="1"/>
    <xf numFmtId="0" fontId="1" fillId="2" borderId="1" xfId="3" applyBorder="1"/>
    <xf numFmtId="0" fontId="0" fillId="3" borderId="1" xfId="0" applyFill="1" applyBorder="1"/>
    <xf numFmtId="0" fontId="3" fillId="4" borderId="1" xfId="0" applyFont="1" applyFill="1" applyBorder="1" applyAlignment="1">
      <alignment vertical="top"/>
    </xf>
    <xf numFmtId="9" fontId="0" fillId="0" borderId="1" xfId="2" applyFont="1" applyBorder="1"/>
    <xf numFmtId="41" fontId="0" fillId="0" borderId="0" xfId="1" applyFont="1"/>
    <xf numFmtId="0" fontId="1" fillId="2" borderId="1" xfId="3" applyBorder="1" applyAlignment="1">
      <alignment horizontal="center" vertical="center"/>
    </xf>
    <xf numFmtId="41" fontId="0" fillId="0" borderId="1" xfId="1" applyFont="1" applyBorder="1"/>
    <xf numFmtId="0" fontId="0" fillId="3" borderId="1" xfId="0" applyFill="1" applyBorder="1" applyAlignment="1">
      <alignment horizontal="center"/>
    </xf>
    <xf numFmtId="0" fontId="1" fillId="2" borderId="1" xfId="3" applyBorder="1" applyAlignment="1">
      <alignment horizontal="center"/>
    </xf>
    <xf numFmtId="9" fontId="0" fillId="0" borderId="0" xfId="2" applyFont="1"/>
    <xf numFmtId="0" fontId="2" fillId="3" borderId="1" xfId="0" applyFont="1" applyFill="1" applyBorder="1"/>
    <xf numFmtId="0" fontId="1" fillId="5" borderId="1" xfId="3" applyFill="1" applyBorder="1"/>
    <xf numFmtId="0" fontId="2" fillId="5" borderId="1" xfId="3" applyFont="1" applyFill="1" applyBorder="1"/>
    <xf numFmtId="0" fontId="0" fillId="6" borderId="1" xfId="0" applyFill="1" applyBorder="1"/>
    <xf numFmtId="164" fontId="0" fillId="6" borderId="1" xfId="0" applyNumberFormat="1" applyFill="1" applyBorder="1"/>
    <xf numFmtId="1" fontId="0" fillId="0" borderId="1" xfId="2" applyNumberFormat="1" applyFont="1" applyBorder="1"/>
    <xf numFmtId="165" fontId="0" fillId="6" borderId="1" xfId="0" applyNumberFormat="1" applyFill="1" applyBorder="1"/>
    <xf numFmtId="166" fontId="0" fillId="0" borderId="1" xfId="2" applyNumberFormat="1" applyFont="1" applyBorder="1"/>
    <xf numFmtId="0" fontId="0" fillId="5" borderId="1" xfId="0" applyFill="1" applyBorder="1" applyAlignment="1">
      <alignment horizontal="center"/>
    </xf>
    <xf numFmtId="167" fontId="0" fillId="0" borderId="1" xfId="1" applyNumberFormat="1" applyFont="1" applyBorder="1"/>
    <xf numFmtId="0" fontId="2" fillId="2" borderId="1" xfId="3" applyFont="1" applyBorder="1"/>
    <xf numFmtId="0" fontId="3" fillId="7" borderId="1" xfId="0" applyFont="1" applyFill="1" applyBorder="1"/>
    <xf numFmtId="0" fontId="2" fillId="7" borderId="1" xfId="0" applyFont="1" applyFill="1" applyBorder="1"/>
    <xf numFmtId="168" fontId="0" fillId="0" borderId="1" xfId="2" applyNumberFormat="1" applyFont="1" applyBorder="1"/>
    <xf numFmtId="168" fontId="0" fillId="0" borderId="1" xfId="0" applyNumberFormat="1" applyBorder="1"/>
    <xf numFmtId="168" fontId="0" fillId="3" borderId="1" xfId="0" applyNumberFormat="1" applyFill="1" applyBorder="1"/>
    <xf numFmtId="0" fontId="0" fillId="5" borderId="1" xfId="0" applyFill="1" applyBorder="1"/>
    <xf numFmtId="0" fontId="2" fillId="5" borderId="1" xfId="0" applyFont="1" applyFill="1" applyBorder="1"/>
    <xf numFmtId="0" fontId="0" fillId="0" borderId="1" xfId="0" applyBorder="1" applyAlignment="1">
      <alignment horizontal="center"/>
    </xf>
    <xf numFmtId="0" fontId="2" fillId="0" borderId="1" xfId="0" applyFont="1" applyBorder="1"/>
    <xf numFmtId="2" fontId="0" fillId="0" borderId="1" xfId="0" applyNumberFormat="1" applyBorder="1"/>
    <xf numFmtId="2" fontId="0" fillId="0" borderId="1" xfId="0" applyNumberFormat="1" applyBorder="1" applyAlignment="1">
      <alignment horizontal="center"/>
    </xf>
    <xf numFmtId="0" fontId="2" fillId="2" borderId="1" xfId="3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168" fontId="0" fillId="0" borderId="1" xfId="2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left"/>
    </xf>
    <xf numFmtId="168" fontId="0" fillId="0" borderId="0" xfId="0" applyNumberFormat="1"/>
    <xf numFmtId="0" fontId="2" fillId="0" borderId="0" xfId="0" applyFont="1"/>
    <xf numFmtId="0" fontId="0" fillId="0" borderId="1" xfId="0" applyBorder="1" applyAlignment="1">
      <alignment wrapText="1"/>
    </xf>
    <xf numFmtId="169" fontId="0" fillId="0" borderId="1" xfId="0" applyNumberFormat="1" applyBorder="1" applyAlignment="1">
      <alignment horizontal="center"/>
    </xf>
    <xf numFmtId="0" fontId="0" fillId="0" borderId="10" xfId="0" applyBorder="1"/>
    <xf numFmtId="1" fontId="2" fillId="3" borderId="10" xfId="4" applyNumberFormat="1" applyFont="1" applyFill="1" applyBorder="1" applyAlignment="1">
      <alignment horizontal="center"/>
    </xf>
    <xf numFmtId="0" fontId="0" fillId="3" borderId="1" xfId="0" applyFill="1" applyBorder="1" applyAlignment="1">
      <alignment wrapText="1"/>
    </xf>
    <xf numFmtId="9" fontId="0" fillId="0" borderId="1" xfId="0" applyNumberFormat="1" applyBorder="1"/>
    <xf numFmtId="0" fontId="2" fillId="3" borderId="14" xfId="0" applyFont="1" applyFill="1" applyBorder="1"/>
    <xf numFmtId="10" fontId="0" fillId="0" borderId="1" xfId="0" applyNumberFormat="1" applyBorder="1" applyAlignment="1">
      <alignment horizontal="center"/>
    </xf>
    <xf numFmtId="0" fontId="0" fillId="9" borderId="1" xfId="0" applyFill="1" applyBorder="1"/>
    <xf numFmtId="0" fontId="2" fillId="9" borderId="1" xfId="0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0" borderId="1" xfId="0" applyBorder="1" applyAlignment="1">
      <alignment horizontal="left" wrapText="1" inden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41" fontId="0" fillId="0" borderId="0" xfId="0" applyNumberFormat="1"/>
    <xf numFmtId="17" fontId="0" fillId="3" borderId="0" xfId="0" applyNumberFormat="1" applyFill="1"/>
    <xf numFmtId="17" fontId="0" fillId="13" borderId="0" xfId="0" applyNumberFormat="1" applyFill="1"/>
    <xf numFmtId="17" fontId="0" fillId="14" borderId="0" xfId="0" applyNumberFormat="1" applyFill="1"/>
    <xf numFmtId="17" fontId="0" fillId="15" borderId="0" xfId="0" applyNumberFormat="1" applyFill="1"/>
    <xf numFmtId="0" fontId="5" fillId="16" borderId="0" xfId="0" applyFont="1" applyFill="1"/>
    <xf numFmtId="0" fontId="4" fillId="16" borderId="0" xfId="0" applyFont="1" applyFill="1"/>
    <xf numFmtId="0" fontId="3" fillId="0" borderId="0" xfId="0" applyFont="1" applyAlignment="1">
      <alignment wrapText="1"/>
    </xf>
    <xf numFmtId="170" fontId="0" fillId="0" borderId="0" xfId="4" applyNumberFormat="1" applyFont="1"/>
    <xf numFmtId="168" fontId="0" fillId="0" borderId="0" xfId="2" applyNumberFormat="1" applyFont="1"/>
    <xf numFmtId="1" fontId="0" fillId="0" borderId="0" xfId="0" applyNumberFormat="1"/>
    <xf numFmtId="168" fontId="4" fillId="16" borderId="0" xfId="0" applyNumberFormat="1" applyFont="1" applyFill="1"/>
    <xf numFmtId="10" fontId="4" fillId="16" borderId="0" xfId="0" applyNumberFormat="1" applyFont="1" applyFill="1"/>
    <xf numFmtId="170" fontId="4" fillId="16" borderId="0" xfId="4" applyNumberFormat="1" applyFont="1" applyFill="1"/>
    <xf numFmtId="9" fontId="0" fillId="0" borderId="0" xfId="0" applyNumberFormat="1"/>
    <xf numFmtId="17" fontId="0" fillId="17" borderId="0" xfId="0" applyNumberFormat="1" applyFill="1"/>
    <xf numFmtId="168" fontId="4" fillId="16" borderId="0" xfId="2" applyNumberFormat="1" applyFont="1" applyFill="1"/>
    <xf numFmtId="10" fontId="0" fillId="0" borderId="0" xfId="0" applyNumberFormat="1"/>
    <xf numFmtId="6" fontId="0" fillId="0" borderId="0" xfId="0" applyNumberFormat="1"/>
    <xf numFmtId="173" fontId="0" fillId="0" borderId="0" xfId="0" applyNumberFormat="1"/>
    <xf numFmtId="174" fontId="0" fillId="6" borderId="1" xfId="0" applyNumberFormat="1" applyFill="1" applyBorder="1"/>
    <xf numFmtId="175" fontId="0" fillId="0" borderId="0" xfId="0" applyNumberFormat="1"/>
    <xf numFmtId="43" fontId="4" fillId="16" borderId="0" xfId="4" applyFont="1" applyFill="1"/>
    <xf numFmtId="175" fontId="0" fillId="6" borderId="1" xfId="0" applyNumberFormat="1" applyFill="1" applyBorder="1"/>
    <xf numFmtId="166" fontId="0" fillId="0" borderId="0" xfId="0" applyNumberFormat="1"/>
    <xf numFmtId="176" fontId="0" fillId="0" borderId="0" xfId="0" applyNumberFormat="1"/>
    <xf numFmtId="10" fontId="0" fillId="0" borderId="1" xfId="2" applyNumberFormat="1" applyFont="1" applyBorder="1"/>
    <xf numFmtId="168" fontId="0" fillId="21" borderId="1" xfId="2" applyNumberFormat="1" applyFont="1" applyFill="1" applyBorder="1"/>
    <xf numFmtId="10" fontId="0" fillId="21" borderId="1" xfId="2" applyNumberFormat="1" applyFont="1" applyFill="1" applyBorder="1"/>
    <xf numFmtId="8" fontId="0" fillId="0" borderId="0" xfId="0" applyNumberFormat="1"/>
    <xf numFmtId="0" fontId="0" fillId="0" borderId="18" xfId="0" applyBorder="1"/>
    <xf numFmtId="0" fontId="0" fillId="0" borderId="19" xfId="0" applyBorder="1"/>
    <xf numFmtId="0" fontId="0" fillId="0" borderId="21" xfId="0" applyBorder="1"/>
    <xf numFmtId="182" fontId="0" fillId="0" borderId="0" xfId="0" applyNumberFormat="1"/>
    <xf numFmtId="2" fontId="0" fillId="0" borderId="0" xfId="0" applyNumberFormat="1"/>
    <xf numFmtId="0" fontId="2" fillId="0" borderId="26" xfId="0" applyFont="1" applyBorder="1" applyAlignment="1">
      <alignment horizontal="center"/>
    </xf>
    <xf numFmtId="17" fontId="0" fillId="25" borderId="0" xfId="0" applyNumberFormat="1" applyFill="1"/>
    <xf numFmtId="17" fontId="0" fillId="26" borderId="0" xfId="0" applyNumberFormat="1" applyFill="1"/>
    <xf numFmtId="17" fontId="0" fillId="20" borderId="0" xfId="0" applyNumberFormat="1" applyFill="1"/>
    <xf numFmtId="17" fontId="0" fillId="19" borderId="0" xfId="0" applyNumberFormat="1" applyFill="1"/>
    <xf numFmtId="17" fontId="0" fillId="7" borderId="0" xfId="0" applyNumberFormat="1" applyFill="1"/>
    <xf numFmtId="17" fontId="0" fillId="27" borderId="0" xfId="0" applyNumberFormat="1" applyFill="1"/>
    <xf numFmtId="0" fontId="0" fillId="0" borderId="0" xfId="0" applyAlignment="1">
      <alignment horizontal="left"/>
    </xf>
    <xf numFmtId="0" fontId="2" fillId="28" borderId="26" xfId="0" applyFont="1" applyFill="1" applyBorder="1" applyAlignment="1">
      <alignment horizontal="center"/>
    </xf>
    <xf numFmtId="0" fontId="2" fillId="29" borderId="26" xfId="0" applyFont="1" applyFill="1" applyBorder="1" applyAlignment="1">
      <alignment horizontal="center"/>
    </xf>
    <xf numFmtId="0" fontId="2" fillId="30" borderId="26" xfId="0" applyFont="1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10" fontId="0" fillId="0" borderId="0" xfId="2" applyNumberFormat="1" applyFont="1"/>
    <xf numFmtId="0" fontId="0" fillId="3" borderId="10" xfId="0" applyFill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2" fillId="0" borderId="0" xfId="3" applyFont="1" applyFill="1" applyAlignment="1">
      <alignment horizontal="center"/>
    </xf>
    <xf numFmtId="0" fontId="2" fillId="0" borderId="1" xfId="3" applyFont="1" applyFill="1" applyBorder="1" applyAlignment="1">
      <alignment horizontal="center"/>
    </xf>
    <xf numFmtId="0" fontId="2" fillId="14" borderId="0" xfId="0" applyFont="1" applyFill="1" applyAlignment="1">
      <alignment horizontal="center"/>
    </xf>
    <xf numFmtId="0" fontId="0" fillId="0" borderId="20" xfId="0" applyBorder="1"/>
    <xf numFmtId="184" fontId="0" fillId="0" borderId="0" xfId="0" applyNumberFormat="1"/>
    <xf numFmtId="185" fontId="0" fillId="0" borderId="0" xfId="0" applyNumberFormat="1"/>
    <xf numFmtId="171" fontId="0" fillId="0" borderId="0" xfId="0" applyNumberFormat="1"/>
    <xf numFmtId="17" fontId="0" fillId="23" borderId="0" xfId="0" applyNumberFormat="1" applyFill="1"/>
    <xf numFmtId="17" fontId="0" fillId="50" borderId="0" xfId="0" applyNumberFormat="1" applyFill="1"/>
    <xf numFmtId="17" fontId="0" fillId="36" borderId="0" xfId="0" applyNumberFormat="1" applyFill="1"/>
    <xf numFmtId="0" fontId="0" fillId="0" borderId="0" xfId="0" applyAlignment="1">
      <alignment horizontal="left" wrapText="1"/>
    </xf>
    <xf numFmtId="0" fontId="2" fillId="2" borderId="1" xfId="3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56" borderId="1" xfId="0" applyFill="1" applyBorder="1"/>
    <xf numFmtId="0" fontId="0" fillId="56" borderId="1" xfId="0" applyFill="1" applyBorder="1" applyAlignment="1">
      <alignment horizontal="center"/>
    </xf>
    <xf numFmtId="9" fontId="0" fillId="56" borderId="1" xfId="0" applyNumberFormat="1" applyFill="1" applyBorder="1"/>
    <xf numFmtId="9" fontId="1" fillId="2" borderId="1" xfId="3" applyNumberFormat="1" applyBorder="1" applyAlignment="1">
      <alignment horizontal="center"/>
    </xf>
    <xf numFmtId="1" fontId="0" fillId="56" borderId="1" xfId="0" applyNumberFormat="1" applyFill="1" applyBorder="1"/>
    <xf numFmtId="10" fontId="0" fillId="56" borderId="1" xfId="0" applyNumberFormat="1" applyFill="1" applyBorder="1"/>
    <xf numFmtId="190" fontId="0" fillId="0" borderId="0" xfId="0" applyNumberFormat="1"/>
    <xf numFmtId="0" fontId="0" fillId="0" borderId="1" xfId="0" applyBorder="1" applyAlignment="1">
      <alignment horizontal="right"/>
    </xf>
    <xf numFmtId="0" fontId="0" fillId="56" borderId="1" xfId="0" applyFill="1" applyBorder="1" applyAlignment="1">
      <alignment horizontal="right"/>
    </xf>
    <xf numFmtId="1" fontId="0" fillId="0" borderId="1" xfId="0" applyNumberFormat="1" applyBorder="1"/>
    <xf numFmtId="10" fontId="0" fillId="56" borderId="1" xfId="0" applyNumberFormat="1" applyFill="1" applyBorder="1" applyAlignment="1">
      <alignment horizontal="right"/>
    </xf>
    <xf numFmtId="17" fontId="0" fillId="43" borderId="0" xfId="0" applyNumberFormat="1" applyFill="1"/>
    <xf numFmtId="17" fontId="0" fillId="37" borderId="0" xfId="0" applyNumberFormat="1" applyFill="1"/>
    <xf numFmtId="17" fontId="0" fillId="51" borderId="0" xfId="0" applyNumberFormat="1" applyFill="1"/>
    <xf numFmtId="1" fontId="0" fillId="56" borderId="1" xfId="0" applyNumberFormat="1" applyFill="1" applyBorder="1" applyAlignment="1">
      <alignment horizontal="center"/>
    </xf>
    <xf numFmtId="9" fontId="0" fillId="56" borderId="1" xfId="0" applyNumberFormat="1" applyFill="1" applyBorder="1" applyAlignment="1">
      <alignment horizontal="center"/>
    </xf>
    <xf numFmtId="0" fontId="0" fillId="2" borderId="1" xfId="3" applyFont="1" applyBorder="1" applyAlignment="1">
      <alignment horizontal="center"/>
    </xf>
    <xf numFmtId="0" fontId="0" fillId="3" borderId="1" xfId="0" applyFill="1" applyBorder="1" applyAlignment="1">
      <alignment horizontal="center" vertical="center" wrapText="1"/>
    </xf>
    <xf numFmtId="168" fontId="0" fillId="56" borderId="1" xfId="2" applyNumberFormat="1" applyFont="1" applyFill="1" applyBorder="1"/>
    <xf numFmtId="0" fontId="2" fillId="3" borderId="1" xfId="0" applyFont="1" applyFill="1" applyBorder="1" applyAlignment="1">
      <alignment horizontal="center" vertical="center"/>
    </xf>
    <xf numFmtId="189" fontId="0" fillId="0" borderId="1" xfId="0" applyNumberFormat="1" applyBorder="1"/>
    <xf numFmtId="0" fontId="2" fillId="54" borderId="1" xfId="8" applyFont="1" applyBorder="1"/>
    <xf numFmtId="10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2" borderId="1" xfId="3" applyFont="1" applyBorder="1" applyAlignment="1">
      <alignment horizontal="right"/>
    </xf>
    <xf numFmtId="10" fontId="0" fillId="0" borderId="16" xfId="2" applyNumberFormat="1" applyFont="1" applyBorder="1"/>
    <xf numFmtId="10" fontId="0" fillId="0" borderId="17" xfId="2" applyNumberFormat="1" applyFont="1" applyBorder="1"/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0" fillId="0" borderId="36" xfId="0" applyBorder="1" applyAlignment="1">
      <alignment horizontal="center"/>
    </xf>
    <xf numFmtId="170" fontId="0" fillId="0" borderId="37" xfId="4" applyNumberFormat="1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7" xfId="0" applyBorder="1"/>
    <xf numFmtId="41" fontId="0" fillId="0" borderId="37" xfId="1" applyFont="1" applyBorder="1"/>
    <xf numFmtId="0" fontId="0" fillId="0" borderId="39" xfId="0" applyBorder="1"/>
    <xf numFmtId="0" fontId="0" fillId="0" borderId="37" xfId="0" applyBorder="1" applyAlignment="1">
      <alignment horizontal="right"/>
    </xf>
    <xf numFmtId="0" fontId="3" fillId="4" borderId="1" xfId="0" applyFont="1" applyFill="1" applyBorder="1" applyAlignment="1">
      <alignment vertical="top" wrapText="1"/>
    </xf>
    <xf numFmtId="168" fontId="0" fillId="4" borderId="1" xfId="2" applyNumberFormat="1" applyFont="1" applyFill="1" applyBorder="1" applyAlignment="1">
      <alignment horizontal="center"/>
    </xf>
    <xf numFmtId="168" fontId="3" fillId="4" borderId="1" xfId="0" applyNumberFormat="1" applyFont="1" applyFill="1" applyBorder="1"/>
    <xf numFmtId="0" fontId="2" fillId="5" borderId="1" xfId="3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13" borderId="1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0" fillId="0" borderId="0" xfId="0" applyFont="1"/>
    <xf numFmtId="0" fontId="11" fillId="0" borderId="0" xfId="0" applyFont="1" applyAlignment="1">
      <alignment horizontal="left" indent="2"/>
    </xf>
    <xf numFmtId="0" fontId="9" fillId="0" borderId="0" xfId="0" applyFont="1"/>
    <xf numFmtId="0" fontId="9" fillId="0" borderId="0" xfId="0" applyFont="1" applyAlignment="1">
      <alignment horizontal="left"/>
    </xf>
    <xf numFmtId="0" fontId="12" fillId="0" borderId="0" xfId="0" applyFont="1" applyAlignment="1">
      <alignment horizontal="left" indent="2"/>
    </xf>
    <xf numFmtId="0" fontId="12" fillId="0" borderId="0" xfId="0" applyFont="1" applyAlignment="1">
      <alignment horizontal="left"/>
    </xf>
    <xf numFmtId="0" fontId="10" fillId="59" borderId="26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10" fillId="0" borderId="28" xfId="0" applyFont="1" applyBorder="1"/>
    <xf numFmtId="0" fontId="11" fillId="0" borderId="28" xfId="0" applyFont="1" applyBorder="1" applyAlignment="1">
      <alignment horizontal="left" indent="2"/>
    </xf>
    <xf numFmtId="0" fontId="10" fillId="0" borderId="28" xfId="0" applyFont="1" applyBorder="1" applyAlignment="1">
      <alignment horizontal="left"/>
    </xf>
    <xf numFmtId="0" fontId="9" fillId="0" borderId="28" xfId="0" applyFont="1" applyBorder="1"/>
    <xf numFmtId="0" fontId="10" fillId="0" borderId="27" xfId="0" applyFont="1" applyBorder="1"/>
    <xf numFmtId="0" fontId="14" fillId="0" borderId="28" xfId="0" applyFont="1" applyBorder="1" applyAlignment="1">
      <alignment horizontal="left"/>
    </xf>
    <xf numFmtId="172" fontId="0" fillId="0" borderId="0" xfId="0" applyNumberFormat="1"/>
    <xf numFmtId="0" fontId="12" fillId="0" borderId="0" xfId="0" applyFont="1"/>
    <xf numFmtId="0" fontId="9" fillId="0" borderId="10" xfId="0" applyFont="1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9" fillId="3" borderId="1" xfId="0" applyFont="1" applyFill="1" applyBorder="1"/>
    <xf numFmtId="170" fontId="12" fillId="0" borderId="1" xfId="4" applyNumberFormat="1" applyFont="1" applyBorder="1"/>
    <xf numFmtId="0" fontId="12" fillId="0" borderId="12" xfId="0" applyFont="1" applyBorder="1"/>
    <xf numFmtId="0" fontId="12" fillId="0" borderId="1" xfId="0" applyFont="1" applyBorder="1"/>
    <xf numFmtId="194" fontId="12" fillId="0" borderId="1" xfId="0" applyNumberFormat="1" applyFont="1" applyBorder="1"/>
    <xf numFmtId="175" fontId="12" fillId="0" borderId="1" xfId="0" applyNumberFormat="1" applyFont="1" applyBorder="1"/>
    <xf numFmtId="176" fontId="12" fillId="0" borderId="1" xfId="0" applyNumberFormat="1" applyFont="1" applyBorder="1"/>
    <xf numFmtId="43" fontId="12" fillId="0" borderId="1" xfId="4" applyFont="1" applyBorder="1"/>
    <xf numFmtId="0" fontId="12" fillId="3" borderId="1" xfId="0" applyFont="1" applyFill="1" applyBorder="1"/>
    <xf numFmtId="0" fontId="9" fillId="26" borderId="26" xfId="0" applyFont="1" applyFill="1" applyBorder="1" applyAlignment="1">
      <alignment horizontal="center"/>
    </xf>
    <xf numFmtId="0" fontId="9" fillId="3" borderId="26" xfId="0" applyFont="1" applyFill="1" applyBorder="1" applyAlignment="1">
      <alignment horizontal="center"/>
    </xf>
    <xf numFmtId="0" fontId="13" fillId="0" borderId="28" xfId="0" applyFont="1" applyBorder="1" applyAlignment="1">
      <alignment horizontal="center"/>
    </xf>
    <xf numFmtId="0" fontId="9" fillId="0" borderId="28" xfId="0" applyFont="1" applyBorder="1" applyAlignment="1">
      <alignment horizontal="left"/>
    </xf>
    <xf numFmtId="0" fontId="12" fillId="0" borderId="28" xfId="0" applyFont="1" applyBorder="1" applyAlignment="1">
      <alignment horizontal="left" indent="2"/>
    </xf>
    <xf numFmtId="0" fontId="12" fillId="53" borderId="28" xfId="0" applyFont="1" applyFill="1" applyBorder="1" applyAlignment="1">
      <alignment horizontal="left" indent="2"/>
    </xf>
    <xf numFmtId="0" fontId="12" fillId="51" borderId="28" xfId="0" applyFont="1" applyFill="1" applyBorder="1" applyAlignment="1">
      <alignment horizontal="left" indent="2"/>
    </xf>
    <xf numFmtId="0" fontId="12" fillId="52" borderId="28" xfId="0" applyFont="1" applyFill="1" applyBorder="1" applyAlignment="1">
      <alignment horizontal="left" indent="2"/>
    </xf>
    <xf numFmtId="0" fontId="12" fillId="43" borderId="28" xfId="0" applyFont="1" applyFill="1" applyBorder="1" applyAlignment="1">
      <alignment horizontal="left" indent="2"/>
    </xf>
    <xf numFmtId="0" fontId="12" fillId="24" borderId="28" xfId="0" applyFont="1" applyFill="1" applyBorder="1" applyAlignment="1">
      <alignment horizontal="left" indent="2"/>
    </xf>
    <xf numFmtId="0" fontId="10" fillId="3" borderId="26" xfId="0" applyFont="1" applyFill="1" applyBorder="1" applyAlignment="1">
      <alignment horizontal="center"/>
    </xf>
    <xf numFmtId="0" fontId="12" fillId="0" borderId="28" xfId="0" applyFont="1" applyBorder="1" applyAlignment="1">
      <alignment horizontal="left"/>
    </xf>
    <xf numFmtId="0" fontId="10" fillId="26" borderId="26" xfId="0" applyFon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29" xfId="0" applyFont="1" applyBorder="1"/>
    <xf numFmtId="8" fontId="10" fillId="3" borderId="26" xfId="0" applyNumberFormat="1" applyFont="1" applyFill="1" applyBorder="1" applyAlignment="1">
      <alignment horizontal="center"/>
    </xf>
    <xf numFmtId="8" fontId="10" fillId="59" borderId="26" xfId="0" applyNumberFormat="1" applyFont="1" applyFill="1" applyBorder="1" applyAlignment="1">
      <alignment horizontal="center"/>
    </xf>
    <xf numFmtId="0" fontId="10" fillId="33" borderId="26" xfId="0" applyFont="1" applyFill="1" applyBorder="1" applyAlignment="1">
      <alignment horizontal="center"/>
    </xf>
    <xf numFmtId="8" fontId="10" fillId="33" borderId="26" xfId="0" applyNumberFormat="1" applyFont="1" applyFill="1" applyBorder="1" applyAlignment="1">
      <alignment horizontal="center"/>
    </xf>
    <xf numFmtId="8" fontId="10" fillId="26" borderId="26" xfId="0" applyNumberFormat="1" applyFont="1" applyFill="1" applyBorder="1" applyAlignment="1">
      <alignment horizontal="center"/>
    </xf>
    <xf numFmtId="0" fontId="12" fillId="64" borderId="28" xfId="0" applyFont="1" applyFill="1" applyBorder="1" applyAlignment="1">
      <alignment horizontal="left" indent="2"/>
    </xf>
    <xf numFmtId="17" fontId="12" fillId="12" borderId="0" xfId="0" applyNumberFormat="1" applyFont="1" applyFill="1"/>
    <xf numFmtId="17" fontId="12" fillId="3" borderId="0" xfId="0" applyNumberFormat="1" applyFont="1" applyFill="1"/>
    <xf numFmtId="17" fontId="12" fillId="13" borderId="0" xfId="0" applyNumberFormat="1" applyFont="1" applyFill="1"/>
    <xf numFmtId="17" fontId="12" fillId="14" borderId="0" xfId="0" applyNumberFormat="1" applyFont="1" applyFill="1"/>
    <xf numFmtId="17" fontId="12" fillId="17" borderId="0" xfId="0" applyNumberFormat="1" applyFont="1" applyFill="1"/>
    <xf numFmtId="17" fontId="12" fillId="15" borderId="0" xfId="0" applyNumberFormat="1" applyFont="1" applyFill="1"/>
    <xf numFmtId="0" fontId="15" fillId="16" borderId="0" xfId="0" applyFont="1" applyFill="1"/>
    <xf numFmtId="17" fontId="12" fillId="0" borderId="0" xfId="0" applyNumberFormat="1" applyFont="1"/>
    <xf numFmtId="0" fontId="15" fillId="0" borderId="0" xfId="0" applyFont="1"/>
    <xf numFmtId="0" fontId="9" fillId="18" borderId="0" xfId="0" applyFont="1" applyFill="1"/>
    <xf numFmtId="6" fontId="8" fillId="16" borderId="0" xfId="0" applyNumberFormat="1" applyFont="1" applyFill="1"/>
    <xf numFmtId="0" fontId="9" fillId="19" borderId="0" xfId="0" applyFont="1" applyFill="1"/>
    <xf numFmtId="178" fontId="8" fillId="16" borderId="0" xfId="0" applyNumberFormat="1" applyFont="1" applyFill="1"/>
    <xf numFmtId="0" fontId="9" fillId="20" borderId="0" xfId="0" applyFont="1" applyFill="1"/>
    <xf numFmtId="0" fontId="9" fillId="4" borderId="0" xfId="0" applyFont="1" applyFill="1"/>
    <xf numFmtId="2" fontId="12" fillId="0" borderId="0" xfId="0" applyNumberFormat="1" applyFont="1"/>
    <xf numFmtId="178" fontId="8" fillId="0" borderId="0" xfId="0" applyNumberFormat="1" applyFont="1"/>
    <xf numFmtId="0" fontId="9" fillId="23" borderId="15" xfId="0" applyFont="1" applyFill="1" applyBorder="1" applyAlignment="1">
      <alignment horizontal="center"/>
    </xf>
    <xf numFmtId="0" fontId="14" fillId="35" borderId="15" xfId="0" applyFont="1" applyFill="1" applyBorder="1" applyAlignment="1">
      <alignment horizontal="center"/>
    </xf>
    <xf numFmtId="0" fontId="12" fillId="0" borderId="18" xfId="0" applyFont="1" applyBorder="1"/>
    <xf numFmtId="41" fontId="12" fillId="0" borderId="0" xfId="0" applyNumberFormat="1" applyFont="1"/>
    <xf numFmtId="0" fontId="12" fillId="0" borderId="21" xfId="0" applyFont="1" applyBorder="1"/>
    <xf numFmtId="6" fontId="12" fillId="0" borderId="0" xfId="0" applyNumberFormat="1" applyFont="1"/>
    <xf numFmtId="0" fontId="9" fillId="36" borderId="15" xfId="0" applyFont="1" applyFill="1" applyBorder="1" applyAlignment="1">
      <alignment horizontal="center"/>
    </xf>
    <xf numFmtId="0" fontId="12" fillId="0" borderId="23" xfId="0" applyFont="1" applyBorder="1"/>
    <xf numFmtId="6" fontId="8" fillId="16" borderId="25" xfId="0" applyNumberFormat="1" applyFont="1" applyFill="1" applyBorder="1"/>
    <xf numFmtId="6" fontId="8" fillId="16" borderId="17" xfId="0" applyNumberFormat="1" applyFont="1" applyFill="1" applyBorder="1"/>
    <xf numFmtId="6" fontId="12" fillId="0" borderId="19" xfId="0" applyNumberFormat="1" applyFont="1" applyBorder="1"/>
    <xf numFmtId="6" fontId="12" fillId="0" borderId="20" xfId="0" applyNumberFormat="1" applyFont="1" applyBorder="1"/>
    <xf numFmtId="6" fontId="8" fillId="16" borderId="20" xfId="0" applyNumberFormat="1" applyFont="1" applyFill="1" applyBorder="1"/>
    <xf numFmtId="0" fontId="12" fillId="0" borderId="24" xfId="0" applyFont="1" applyBorder="1"/>
    <xf numFmtId="0" fontId="12" fillId="0" borderId="19" xfId="0" applyFont="1" applyBorder="1"/>
    <xf numFmtId="6" fontId="9" fillId="36" borderId="15" xfId="0" applyNumberFormat="1" applyFont="1" applyFill="1" applyBorder="1" applyAlignment="1">
      <alignment horizontal="center"/>
    </xf>
    <xf numFmtId="0" fontId="9" fillId="38" borderId="15" xfId="0" applyFont="1" applyFill="1" applyBorder="1" applyAlignment="1">
      <alignment horizontal="center"/>
    </xf>
    <xf numFmtId="0" fontId="9" fillId="39" borderId="15" xfId="0" applyFont="1" applyFill="1" applyBorder="1" applyAlignment="1">
      <alignment horizontal="center"/>
    </xf>
    <xf numFmtId="8" fontId="12" fillId="0" borderId="0" xfId="0" applyNumberFormat="1" applyFont="1"/>
    <xf numFmtId="8" fontId="12" fillId="0" borderId="22" xfId="0" applyNumberFormat="1" applyFont="1" applyBorder="1"/>
    <xf numFmtId="170" fontId="12" fillId="0" borderId="0" xfId="0" applyNumberFormat="1" applyFont="1"/>
    <xf numFmtId="0" fontId="9" fillId="9" borderId="30" xfId="0" applyFont="1" applyFill="1" applyBorder="1" applyAlignment="1">
      <alignment horizontal="center"/>
    </xf>
    <xf numFmtId="0" fontId="9" fillId="9" borderId="31" xfId="0" applyFont="1" applyFill="1" applyBorder="1"/>
    <xf numFmtId="0" fontId="9" fillId="9" borderId="15" xfId="0" applyFont="1" applyFill="1" applyBorder="1" applyAlignment="1">
      <alignment horizontal="center"/>
    </xf>
    <xf numFmtId="0" fontId="12" fillId="0" borderId="15" xfId="0" applyFont="1" applyBorder="1"/>
    <xf numFmtId="0" fontId="9" fillId="9" borderId="16" xfId="0" applyFont="1" applyFill="1" applyBorder="1"/>
    <xf numFmtId="0" fontId="9" fillId="42" borderId="15" xfId="0" applyFont="1" applyFill="1" applyBorder="1" applyAlignment="1">
      <alignment horizontal="center"/>
    </xf>
    <xf numFmtId="170" fontId="12" fillId="0" borderId="0" xfId="4" applyNumberFormat="1" applyFont="1"/>
    <xf numFmtId="170" fontId="12" fillId="0" borderId="22" xfId="4" applyNumberFormat="1" applyFont="1" applyBorder="1"/>
    <xf numFmtId="0" fontId="9" fillId="43" borderId="15" xfId="0" applyFont="1" applyFill="1" applyBorder="1" applyAlignment="1">
      <alignment horizontal="center"/>
    </xf>
    <xf numFmtId="6" fontId="9" fillId="43" borderId="15" xfId="0" applyNumberFormat="1" applyFont="1" applyFill="1" applyBorder="1" applyAlignment="1">
      <alignment horizontal="center"/>
    </xf>
    <xf numFmtId="6" fontId="9" fillId="43" borderId="16" xfId="0" applyNumberFormat="1" applyFont="1" applyFill="1" applyBorder="1" applyAlignment="1">
      <alignment horizontal="center"/>
    </xf>
    <xf numFmtId="0" fontId="9" fillId="43" borderId="15" xfId="0" applyFont="1" applyFill="1" applyBorder="1"/>
    <xf numFmtId="0" fontId="9" fillId="43" borderId="16" xfId="0" applyFont="1" applyFill="1" applyBorder="1"/>
    <xf numFmtId="6" fontId="9" fillId="43" borderId="16" xfId="0" applyNumberFormat="1" applyFont="1" applyFill="1" applyBorder="1"/>
    <xf numFmtId="6" fontId="9" fillId="43" borderId="15" xfId="0" applyNumberFormat="1" applyFont="1" applyFill="1" applyBorder="1"/>
    <xf numFmtId="0" fontId="9" fillId="43" borderId="26" xfId="0" applyFont="1" applyFill="1" applyBorder="1" applyAlignment="1">
      <alignment horizontal="center"/>
    </xf>
    <xf numFmtId="0" fontId="12" fillId="0" borderId="28" xfId="0" applyFont="1" applyBorder="1"/>
    <xf numFmtId="0" fontId="12" fillId="0" borderId="22" xfId="0" applyFont="1" applyBorder="1"/>
    <xf numFmtId="0" fontId="12" fillId="0" borderId="29" xfId="0" applyFont="1" applyBorder="1"/>
    <xf numFmtId="0" fontId="9" fillId="43" borderId="27" xfId="0" applyFont="1" applyFill="1" applyBorder="1"/>
    <xf numFmtId="0" fontId="12" fillId="43" borderId="18" xfId="0" applyFont="1" applyFill="1" applyBorder="1"/>
    <xf numFmtId="0" fontId="12" fillId="43" borderId="19" xfId="0" applyFont="1" applyFill="1" applyBorder="1"/>
    <xf numFmtId="0" fontId="9" fillId="43" borderId="29" xfId="0" applyFont="1" applyFill="1" applyBorder="1"/>
    <xf numFmtId="0" fontId="12" fillId="43" borderId="23" xfId="0" applyFont="1" applyFill="1" applyBorder="1"/>
    <xf numFmtId="0" fontId="12" fillId="43" borderId="24" xfId="0" applyFont="1" applyFill="1" applyBorder="1"/>
    <xf numFmtId="0" fontId="12" fillId="0" borderId="27" xfId="0" applyFont="1" applyBorder="1"/>
    <xf numFmtId="0" fontId="9" fillId="43" borderId="27" xfId="0" applyFont="1" applyFill="1" applyBorder="1" applyAlignment="1">
      <alignment horizontal="center"/>
    </xf>
    <xf numFmtId="0" fontId="9" fillId="43" borderId="18" xfId="0" applyFont="1" applyFill="1" applyBorder="1"/>
    <xf numFmtId="0" fontId="9" fillId="43" borderId="19" xfId="0" applyFont="1" applyFill="1" applyBorder="1"/>
    <xf numFmtId="0" fontId="9" fillId="43" borderId="29" xfId="0" applyFont="1" applyFill="1" applyBorder="1" applyAlignment="1">
      <alignment horizontal="center"/>
    </xf>
    <xf numFmtId="0" fontId="9" fillId="43" borderId="23" xfId="0" applyFont="1" applyFill="1" applyBorder="1"/>
    <xf numFmtId="0" fontId="9" fillId="43" borderId="24" xfId="0" applyFont="1" applyFill="1" applyBorder="1"/>
    <xf numFmtId="0" fontId="12" fillId="43" borderId="16" xfId="0" applyFont="1" applyFill="1" applyBorder="1"/>
    <xf numFmtId="180" fontId="8" fillId="22" borderId="0" xfId="0" applyNumberFormat="1" applyFont="1" applyFill="1"/>
    <xf numFmtId="180" fontId="8" fillId="22" borderId="20" xfId="0" applyNumberFormat="1" applyFont="1" applyFill="1" applyBorder="1"/>
    <xf numFmtId="180" fontId="8" fillId="22" borderId="25" xfId="0" applyNumberFormat="1" applyFont="1" applyFill="1" applyBorder="1"/>
    <xf numFmtId="6" fontId="9" fillId="36" borderId="18" xfId="0" applyNumberFormat="1" applyFont="1" applyFill="1" applyBorder="1"/>
    <xf numFmtId="6" fontId="9" fillId="36" borderId="19" xfId="0" applyNumberFormat="1" applyFont="1" applyFill="1" applyBorder="1"/>
    <xf numFmtId="6" fontId="9" fillId="36" borderId="20" xfId="0" applyNumberFormat="1" applyFont="1" applyFill="1" applyBorder="1"/>
    <xf numFmtId="6" fontId="8" fillId="22" borderId="0" xfId="0" applyNumberFormat="1" applyFont="1" applyFill="1"/>
    <xf numFmtId="6" fontId="9" fillId="36" borderId="21" xfId="0" applyNumberFormat="1" applyFont="1" applyFill="1" applyBorder="1"/>
    <xf numFmtId="6" fontId="9" fillId="36" borderId="0" xfId="0" applyNumberFormat="1" applyFont="1" applyFill="1"/>
    <xf numFmtId="6" fontId="9" fillId="36" borderId="22" xfId="0" applyNumberFormat="1" applyFont="1" applyFill="1" applyBorder="1"/>
    <xf numFmtId="6" fontId="9" fillId="36" borderId="23" xfId="0" applyNumberFormat="1" applyFont="1" applyFill="1" applyBorder="1"/>
    <xf numFmtId="6" fontId="9" fillId="36" borderId="24" xfId="0" applyNumberFormat="1" applyFont="1" applyFill="1" applyBorder="1"/>
    <xf numFmtId="6" fontId="9" fillId="36" borderId="25" xfId="0" applyNumberFormat="1" applyFont="1" applyFill="1" applyBorder="1"/>
    <xf numFmtId="180" fontId="8" fillId="22" borderId="22" xfId="0" applyNumberFormat="1" applyFont="1" applyFill="1" applyBorder="1"/>
    <xf numFmtId="178" fontId="12" fillId="0" borderId="18" xfId="0" applyNumberFormat="1" applyFont="1" applyBorder="1"/>
    <xf numFmtId="178" fontId="12" fillId="0" borderId="19" xfId="0" applyNumberFormat="1" applyFont="1" applyBorder="1"/>
    <xf numFmtId="178" fontId="12" fillId="0" borderId="20" xfId="0" applyNumberFormat="1" applyFont="1" applyBorder="1"/>
    <xf numFmtId="178" fontId="12" fillId="0" borderId="21" xfId="0" applyNumberFormat="1" applyFont="1" applyBorder="1"/>
    <xf numFmtId="178" fontId="12" fillId="0" borderId="0" xfId="0" applyNumberFormat="1" applyFont="1"/>
    <xf numFmtId="178" fontId="12" fillId="0" borderId="22" xfId="0" applyNumberFormat="1" applyFont="1" applyBorder="1"/>
    <xf numFmtId="0" fontId="9" fillId="0" borderId="26" xfId="0" applyFont="1" applyBorder="1"/>
    <xf numFmtId="178" fontId="12" fillId="0" borderId="15" xfId="0" applyNumberFormat="1" applyFont="1" applyBorder="1"/>
    <xf numFmtId="178" fontId="12" fillId="0" borderId="16" xfId="0" applyNumberFormat="1" applyFont="1" applyBorder="1"/>
    <xf numFmtId="178" fontId="12" fillId="0" borderId="17" xfId="0" applyNumberFormat="1" applyFont="1" applyBorder="1"/>
    <xf numFmtId="0" fontId="9" fillId="39" borderId="26" xfId="0" applyFont="1" applyFill="1" applyBorder="1" applyAlignment="1">
      <alignment horizontal="center"/>
    </xf>
    <xf numFmtId="178" fontId="12" fillId="39" borderId="24" xfId="0" applyNumberFormat="1" applyFont="1" applyFill="1" applyBorder="1"/>
    <xf numFmtId="0" fontId="9" fillId="39" borderId="27" xfId="0" applyFont="1" applyFill="1" applyBorder="1" applyAlignment="1">
      <alignment horizontal="center"/>
    </xf>
    <xf numFmtId="0" fontId="9" fillId="39" borderId="29" xfId="0" applyFont="1" applyFill="1" applyBorder="1" applyAlignment="1">
      <alignment horizontal="center"/>
    </xf>
    <xf numFmtId="175" fontId="12" fillId="0" borderId="19" xfId="0" applyNumberFormat="1" applyFont="1" applyBorder="1"/>
    <xf numFmtId="175" fontId="12" fillId="0" borderId="0" xfId="0" applyNumberFormat="1" applyFont="1"/>
    <xf numFmtId="175" fontId="12" fillId="0" borderId="24" xfId="0" applyNumberFormat="1" applyFont="1" applyBorder="1"/>
    <xf numFmtId="175" fontId="12" fillId="0" borderId="20" xfId="0" applyNumberFormat="1" applyFont="1" applyBorder="1"/>
    <xf numFmtId="175" fontId="12" fillId="0" borderId="25" xfId="0" applyNumberFormat="1" applyFont="1" applyBorder="1"/>
    <xf numFmtId="0" fontId="9" fillId="0" borderId="15" xfId="0" applyFont="1" applyBorder="1"/>
    <xf numFmtId="0" fontId="12" fillId="0" borderId="16" xfId="0" applyFont="1" applyBorder="1"/>
    <xf numFmtId="6" fontId="12" fillId="0" borderId="16" xfId="0" applyNumberFormat="1" applyFont="1" applyBorder="1"/>
    <xf numFmtId="180" fontId="8" fillId="22" borderId="17" xfId="0" applyNumberFormat="1" applyFont="1" applyFill="1" applyBorder="1"/>
    <xf numFmtId="0" fontId="9" fillId="0" borderId="15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43" fontId="8" fillId="22" borderId="0" xfId="4" applyFont="1" applyFill="1"/>
    <xf numFmtId="0" fontId="9" fillId="45" borderId="15" xfId="0" applyFont="1" applyFill="1" applyBorder="1" applyAlignment="1">
      <alignment horizontal="center"/>
    </xf>
    <xf numFmtId="176" fontId="12" fillId="0" borderId="19" xfId="0" applyNumberFormat="1" applyFont="1" applyBorder="1"/>
    <xf numFmtId="176" fontId="12" fillId="0" borderId="20" xfId="0" applyNumberFormat="1" applyFont="1" applyBorder="1"/>
    <xf numFmtId="176" fontId="8" fillId="16" borderId="19" xfId="0" applyNumberFormat="1" applyFont="1" applyFill="1" applyBorder="1"/>
    <xf numFmtId="170" fontId="8" fillId="22" borderId="22" xfId="4" applyNumberFormat="1" applyFont="1" applyFill="1" applyBorder="1"/>
    <xf numFmtId="176" fontId="12" fillId="0" borderId="23" xfId="0" applyNumberFormat="1" applyFont="1" applyBorder="1"/>
    <xf numFmtId="176" fontId="12" fillId="0" borderId="24" xfId="0" applyNumberFormat="1" applyFont="1" applyBorder="1"/>
    <xf numFmtId="176" fontId="12" fillId="0" borderId="25" xfId="0" applyNumberFormat="1" applyFont="1" applyBorder="1"/>
    <xf numFmtId="195" fontId="8" fillId="16" borderId="19" xfId="0" applyNumberFormat="1" applyFont="1" applyFill="1" applyBorder="1"/>
    <xf numFmtId="0" fontId="9" fillId="45" borderId="26" xfId="0" applyFont="1" applyFill="1" applyBorder="1" applyAlignment="1">
      <alignment horizontal="center"/>
    </xf>
    <xf numFmtId="176" fontId="12" fillId="0" borderId="18" xfId="0" applyNumberFormat="1" applyFont="1" applyBorder="1"/>
    <xf numFmtId="176" fontId="12" fillId="0" borderId="0" xfId="0" applyNumberFormat="1" applyFont="1"/>
    <xf numFmtId="176" fontId="12" fillId="0" borderId="22" xfId="0" applyNumberFormat="1" applyFont="1" applyBorder="1"/>
    <xf numFmtId="43" fontId="8" fillId="22" borderId="22" xfId="4" applyFont="1" applyFill="1" applyBorder="1"/>
    <xf numFmtId="182" fontId="12" fillId="0" borderId="24" xfId="0" applyNumberFormat="1" applyFont="1" applyBorder="1"/>
    <xf numFmtId="182" fontId="12" fillId="0" borderId="25" xfId="0" applyNumberFormat="1" applyFont="1" applyBorder="1"/>
    <xf numFmtId="181" fontId="12" fillId="0" borderId="19" xfId="0" applyNumberFormat="1" applyFont="1" applyBorder="1"/>
    <xf numFmtId="181" fontId="12" fillId="0" borderId="20" xfId="0" applyNumberFormat="1" applyFont="1" applyBorder="1"/>
    <xf numFmtId="181" fontId="8" fillId="16" borderId="20" xfId="0" applyNumberFormat="1" applyFont="1" applyFill="1" applyBorder="1"/>
    <xf numFmtId="170" fontId="8" fillId="22" borderId="17" xfId="4" applyNumberFormat="1" applyFont="1" applyFill="1" applyBorder="1"/>
    <xf numFmtId="6" fontId="12" fillId="0" borderId="15" xfId="0" applyNumberFormat="1" applyFont="1" applyBorder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14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14" fillId="37" borderId="15" xfId="0" applyFont="1" applyFill="1" applyBorder="1" applyAlignment="1">
      <alignment horizontal="center"/>
    </xf>
    <xf numFmtId="0" fontId="14" fillId="36" borderId="15" xfId="0" applyFont="1" applyFill="1" applyBorder="1" applyAlignment="1">
      <alignment horizontal="center"/>
    </xf>
    <xf numFmtId="10" fontId="12" fillId="0" borderId="0" xfId="2" applyNumberFormat="1" applyFont="1"/>
    <xf numFmtId="0" fontId="8" fillId="16" borderId="0" xfId="4" applyNumberFormat="1" applyFont="1" applyFill="1"/>
    <xf numFmtId="9" fontId="8" fillId="22" borderId="17" xfId="2" applyFont="1" applyFill="1" applyBorder="1"/>
    <xf numFmtId="43" fontId="8" fillId="22" borderId="17" xfId="4" applyFont="1" applyFill="1" applyBorder="1"/>
    <xf numFmtId="0" fontId="12" fillId="39" borderId="15" xfId="0" applyFont="1" applyFill="1" applyBorder="1" applyAlignment="1">
      <alignment horizontal="left" indent="2"/>
    </xf>
    <xf numFmtId="0" fontId="8" fillId="16" borderId="0" xfId="0" applyFont="1" applyFill="1"/>
    <xf numFmtId="0" fontId="8" fillId="0" borderId="0" xfId="0" applyFont="1"/>
    <xf numFmtId="0" fontId="9" fillId="15" borderId="15" xfId="0" applyFont="1" applyFill="1" applyBorder="1" applyAlignment="1">
      <alignment horizontal="center"/>
    </xf>
    <xf numFmtId="43" fontId="12" fillId="0" borderId="0" xfId="0" applyNumberFormat="1" applyFont="1"/>
    <xf numFmtId="0" fontId="9" fillId="41" borderId="15" xfId="0" applyFont="1" applyFill="1" applyBorder="1" applyAlignment="1">
      <alignment horizontal="center"/>
    </xf>
    <xf numFmtId="0" fontId="9" fillId="44" borderId="15" xfId="0" applyFont="1" applyFill="1" applyBorder="1" applyAlignment="1">
      <alignment horizontal="center"/>
    </xf>
    <xf numFmtId="43" fontId="12" fillId="0" borderId="0" xfId="4" applyFont="1"/>
    <xf numFmtId="0" fontId="9" fillId="46" borderId="15" xfId="0" applyFont="1" applyFill="1" applyBorder="1" applyAlignment="1">
      <alignment horizontal="center"/>
    </xf>
    <xf numFmtId="0" fontId="12" fillId="47" borderId="15" xfId="0" applyFont="1" applyFill="1" applyBorder="1" applyAlignment="1">
      <alignment horizontal="center"/>
    </xf>
    <xf numFmtId="0" fontId="9" fillId="48" borderId="15" xfId="0" applyFont="1" applyFill="1" applyBorder="1" applyAlignment="1">
      <alignment horizontal="center"/>
    </xf>
    <xf numFmtId="0" fontId="9" fillId="49" borderId="15" xfId="0" applyFont="1" applyFill="1" applyBorder="1" applyAlignment="1">
      <alignment horizontal="center"/>
    </xf>
    <xf numFmtId="0" fontId="16" fillId="36" borderId="15" xfId="0" applyFont="1" applyFill="1" applyBorder="1" applyAlignment="1">
      <alignment horizontal="left"/>
    </xf>
    <xf numFmtId="0" fontId="12" fillId="39" borderId="15" xfId="0" applyFont="1" applyFill="1" applyBorder="1" applyAlignment="1">
      <alignment horizontal="left"/>
    </xf>
    <xf numFmtId="0" fontId="12" fillId="9" borderId="15" xfId="0" applyFont="1" applyFill="1" applyBorder="1"/>
    <xf numFmtId="0" fontId="12" fillId="43" borderId="15" xfId="0" applyFont="1" applyFill="1" applyBorder="1" applyAlignment="1">
      <alignment horizontal="left"/>
    </xf>
    <xf numFmtId="0" fontId="12" fillId="47" borderId="15" xfId="0" applyFont="1" applyFill="1" applyBorder="1" applyAlignment="1">
      <alignment horizontal="left"/>
    </xf>
    <xf numFmtId="10" fontId="8" fillId="22" borderId="17" xfId="2" applyNumberFormat="1" applyFont="1" applyFill="1" applyBorder="1"/>
    <xf numFmtId="0" fontId="9" fillId="46" borderId="26" xfId="0" applyFont="1" applyFill="1" applyBorder="1" applyAlignment="1">
      <alignment horizontal="center"/>
    </xf>
    <xf numFmtId="0" fontId="12" fillId="50" borderId="26" xfId="0" applyFont="1" applyFill="1" applyBorder="1" applyAlignment="1">
      <alignment horizontal="center"/>
    </xf>
    <xf numFmtId="0" fontId="14" fillId="37" borderId="26" xfId="0" applyFont="1" applyFill="1" applyBorder="1" applyAlignment="1">
      <alignment horizontal="center"/>
    </xf>
    <xf numFmtId="0" fontId="9" fillId="38" borderId="26" xfId="0" applyFont="1" applyFill="1" applyBorder="1" applyAlignment="1">
      <alignment horizontal="center"/>
    </xf>
    <xf numFmtId="0" fontId="9" fillId="41" borderId="26" xfId="0" applyFont="1" applyFill="1" applyBorder="1" applyAlignment="1">
      <alignment horizontal="center"/>
    </xf>
    <xf numFmtId="0" fontId="9" fillId="15" borderId="26" xfId="0" applyFont="1" applyFill="1" applyBorder="1" applyAlignment="1">
      <alignment horizontal="center"/>
    </xf>
    <xf numFmtId="0" fontId="9" fillId="44" borderId="26" xfId="0" applyFont="1" applyFill="1" applyBorder="1" applyAlignment="1">
      <alignment horizontal="center"/>
    </xf>
    <xf numFmtId="0" fontId="12" fillId="0" borderId="26" xfId="0" applyFont="1" applyBorder="1" applyAlignment="1">
      <alignment horizontal="center"/>
    </xf>
    <xf numFmtId="0" fontId="14" fillId="64" borderId="26" xfId="0" applyFont="1" applyFill="1" applyBorder="1" applyAlignment="1">
      <alignment horizontal="center"/>
    </xf>
    <xf numFmtId="191" fontId="8" fillId="22" borderId="17" xfId="4" applyNumberFormat="1" applyFont="1" applyFill="1" applyBorder="1"/>
    <xf numFmtId="0" fontId="9" fillId="53" borderId="26" xfId="0" applyFont="1" applyFill="1" applyBorder="1" applyAlignment="1">
      <alignment horizontal="center"/>
    </xf>
    <xf numFmtId="0" fontId="9" fillId="51" borderId="26" xfId="0" applyFont="1" applyFill="1" applyBorder="1" applyAlignment="1">
      <alignment horizontal="center"/>
    </xf>
    <xf numFmtId="0" fontId="9" fillId="52" borderId="26" xfId="0" applyFont="1" applyFill="1" applyBorder="1" applyAlignment="1">
      <alignment horizontal="center"/>
    </xf>
    <xf numFmtId="0" fontId="9" fillId="32" borderId="26" xfId="0" applyFont="1" applyFill="1" applyBorder="1" applyAlignment="1">
      <alignment horizontal="center"/>
    </xf>
    <xf numFmtId="0" fontId="14" fillId="0" borderId="26" xfId="0" applyFont="1" applyBorder="1" applyAlignment="1">
      <alignment horizontal="center"/>
    </xf>
    <xf numFmtId="0" fontId="9" fillId="14" borderId="26" xfId="0" applyFont="1" applyFill="1" applyBorder="1" applyAlignment="1">
      <alignment horizontal="center"/>
    </xf>
    <xf numFmtId="0" fontId="12" fillId="64" borderId="26" xfId="0" applyFont="1" applyFill="1" applyBorder="1"/>
    <xf numFmtId="184" fontId="12" fillId="0" borderId="0" xfId="0" applyNumberFormat="1" applyFont="1"/>
    <xf numFmtId="186" fontId="12" fillId="0" borderId="0" xfId="0" applyNumberFormat="1" applyFont="1"/>
    <xf numFmtId="0" fontId="12" fillId="51" borderId="26" xfId="0" applyFont="1" applyFill="1" applyBorder="1"/>
    <xf numFmtId="0" fontId="12" fillId="52" borderId="26" xfId="0" applyFont="1" applyFill="1" applyBorder="1"/>
    <xf numFmtId="0" fontId="12" fillId="32" borderId="26" xfId="0" applyFont="1" applyFill="1" applyBorder="1"/>
    <xf numFmtId="0" fontId="12" fillId="53" borderId="26" xfId="0" applyFont="1" applyFill="1" applyBorder="1"/>
    <xf numFmtId="0" fontId="9" fillId="64" borderId="26" xfId="0" applyFont="1" applyFill="1" applyBorder="1" applyAlignment="1">
      <alignment horizontal="center"/>
    </xf>
    <xf numFmtId="0" fontId="12" fillId="64" borderId="0" xfId="0" applyFont="1" applyFill="1" applyAlignment="1">
      <alignment horizontal="center"/>
    </xf>
    <xf numFmtId="0" fontId="9" fillId="64" borderId="27" xfId="0" applyFont="1" applyFill="1" applyBorder="1" applyAlignment="1">
      <alignment horizontal="center"/>
    </xf>
    <xf numFmtId="0" fontId="9" fillId="64" borderId="29" xfId="0" applyFont="1" applyFill="1" applyBorder="1" applyAlignment="1">
      <alignment horizontal="center"/>
    </xf>
    <xf numFmtId="0" fontId="12" fillId="53" borderId="0" xfId="0" applyFont="1" applyFill="1"/>
    <xf numFmtId="188" fontId="12" fillId="0" borderId="0" xfId="0" applyNumberFormat="1" applyFont="1"/>
    <xf numFmtId="196" fontId="8" fillId="16" borderId="0" xfId="0" applyNumberFormat="1" applyFont="1" applyFill="1"/>
    <xf numFmtId="188" fontId="8" fillId="16" borderId="0" xfId="0" applyNumberFormat="1" applyFont="1" applyFill="1"/>
    <xf numFmtId="43" fontId="8" fillId="16" borderId="17" xfId="4" applyFont="1" applyFill="1" applyBorder="1"/>
    <xf numFmtId="0" fontId="12" fillId="51" borderId="0" xfId="0" applyFont="1" applyFill="1" applyAlignment="1">
      <alignment horizontal="center"/>
    </xf>
    <xf numFmtId="0" fontId="12" fillId="52" borderId="0" xfId="0" applyFont="1" applyFill="1" applyAlignment="1">
      <alignment horizontal="center"/>
    </xf>
    <xf numFmtId="0" fontId="9" fillId="55" borderId="26" xfId="0" applyFont="1" applyFill="1" applyBorder="1" applyAlignment="1">
      <alignment horizontal="center"/>
    </xf>
    <xf numFmtId="0" fontId="12" fillId="55" borderId="0" xfId="0" applyFont="1" applyFill="1" applyAlignment="1">
      <alignment horizontal="center"/>
    </xf>
    <xf numFmtId="192" fontId="12" fillId="0" borderId="0" xfId="4" applyNumberFormat="1" applyFont="1"/>
    <xf numFmtId="0" fontId="9" fillId="58" borderId="26" xfId="0" applyFont="1" applyFill="1" applyBorder="1" applyAlignment="1">
      <alignment horizontal="center"/>
    </xf>
    <xf numFmtId="1" fontId="12" fillId="0" borderId="0" xfId="4" applyNumberFormat="1" applyFont="1"/>
    <xf numFmtId="8" fontId="9" fillId="18" borderId="0" xfId="0" applyNumberFormat="1" applyFont="1" applyFill="1"/>
    <xf numFmtId="179" fontId="9" fillId="19" borderId="0" xfId="0" applyNumberFormat="1" applyFont="1" applyFill="1"/>
    <xf numFmtId="179" fontId="9" fillId="20" borderId="0" xfId="0" applyNumberFormat="1" applyFont="1" applyFill="1"/>
    <xf numFmtId="179" fontId="9" fillId="4" borderId="0" xfId="0" applyNumberFormat="1" applyFont="1" applyFill="1"/>
    <xf numFmtId="8" fontId="8" fillId="16" borderId="0" xfId="0" applyNumberFormat="1" applyFont="1" applyFill="1"/>
    <xf numFmtId="43" fontId="8" fillId="16" borderId="0" xfId="4" applyFont="1" applyFill="1"/>
    <xf numFmtId="193" fontId="12" fillId="0" borderId="19" xfId="0" applyNumberFormat="1" applyFont="1" applyBorder="1"/>
    <xf numFmtId="193" fontId="12" fillId="0" borderId="20" xfId="0" applyNumberFormat="1" applyFont="1" applyBorder="1"/>
    <xf numFmtId="193" fontId="12" fillId="0" borderId="0" xfId="0" applyNumberFormat="1" applyFont="1"/>
    <xf numFmtId="193" fontId="12" fillId="0" borderId="22" xfId="0" applyNumberFormat="1" applyFont="1" applyBorder="1"/>
    <xf numFmtId="8" fontId="8" fillId="16" borderId="22" xfId="0" applyNumberFormat="1" applyFont="1" applyFill="1" applyBorder="1"/>
    <xf numFmtId="8" fontId="9" fillId="36" borderId="16" xfId="0" applyNumberFormat="1" applyFont="1" applyFill="1" applyBorder="1"/>
    <xf numFmtId="8" fontId="9" fillId="36" borderId="17" xfId="0" applyNumberFormat="1" applyFont="1" applyFill="1" applyBorder="1"/>
    <xf numFmtId="193" fontId="8" fillId="16" borderId="20" xfId="4" applyNumberFormat="1" applyFont="1" applyFill="1" applyBorder="1"/>
    <xf numFmtId="193" fontId="8" fillId="16" borderId="22" xfId="4" applyNumberFormat="1" applyFont="1" applyFill="1" applyBorder="1"/>
    <xf numFmtId="0" fontId="9" fillId="36" borderId="26" xfId="0" applyFont="1" applyFill="1" applyBorder="1" applyAlignment="1">
      <alignment horizontal="center"/>
    </xf>
    <xf numFmtId="193" fontId="12" fillId="0" borderId="18" xfId="0" applyNumberFormat="1" applyFont="1" applyBorder="1"/>
    <xf numFmtId="193" fontId="12" fillId="0" borderId="21" xfId="0" applyNumberFormat="1" applyFont="1" applyBorder="1"/>
    <xf numFmtId="8" fontId="12" fillId="0" borderId="21" xfId="0" applyNumberFormat="1" applyFont="1" applyBorder="1"/>
    <xf numFmtId="8" fontId="9" fillId="36" borderId="15" xfId="0" applyNumberFormat="1" applyFont="1" applyFill="1" applyBorder="1"/>
    <xf numFmtId="0" fontId="14" fillId="35" borderId="26" xfId="0" applyFont="1" applyFill="1" applyBorder="1" applyAlignment="1">
      <alignment horizontal="center"/>
    </xf>
    <xf numFmtId="8" fontId="8" fillId="16" borderId="17" xfId="0" applyNumberFormat="1" applyFont="1" applyFill="1" applyBorder="1"/>
    <xf numFmtId="8" fontId="12" fillId="0" borderId="23" xfId="0" applyNumberFormat="1" applyFont="1" applyBorder="1"/>
    <xf numFmtId="8" fontId="12" fillId="0" borderId="24" xfId="0" applyNumberFormat="1" applyFont="1" applyBorder="1"/>
    <xf numFmtId="8" fontId="12" fillId="0" borderId="25" xfId="0" applyNumberFormat="1" applyFont="1" applyBorder="1"/>
    <xf numFmtId="8" fontId="8" fillId="16" borderId="25" xfId="0" applyNumberFormat="1" applyFont="1" applyFill="1" applyBorder="1"/>
    <xf numFmtId="8" fontId="12" fillId="0" borderId="18" xfId="0" applyNumberFormat="1" applyFont="1" applyBorder="1"/>
    <xf numFmtId="8" fontId="12" fillId="0" borderId="19" xfId="0" applyNumberFormat="1" applyFont="1" applyBorder="1"/>
    <xf numFmtId="8" fontId="12" fillId="0" borderId="20" xfId="0" applyNumberFormat="1" applyFont="1" applyBorder="1"/>
    <xf numFmtId="8" fontId="8" fillId="16" borderId="20" xfId="0" applyNumberFormat="1" applyFont="1" applyFill="1" applyBorder="1"/>
    <xf numFmtId="8" fontId="9" fillId="36" borderId="19" xfId="0" applyNumberFormat="1" applyFont="1" applyFill="1" applyBorder="1" applyAlignment="1">
      <alignment horizontal="center"/>
    </xf>
    <xf numFmtId="8" fontId="9" fillId="36" borderId="20" xfId="0" applyNumberFormat="1" applyFont="1" applyFill="1" applyBorder="1" applyAlignment="1">
      <alignment horizontal="center"/>
    </xf>
    <xf numFmtId="8" fontId="9" fillId="36" borderId="24" xfId="0" applyNumberFormat="1" applyFont="1" applyFill="1" applyBorder="1" applyAlignment="1">
      <alignment horizontal="center"/>
    </xf>
    <xf numFmtId="8" fontId="9" fillId="36" borderId="25" xfId="0" applyNumberFormat="1" applyFont="1" applyFill="1" applyBorder="1" applyAlignment="1">
      <alignment horizontal="center"/>
    </xf>
    <xf numFmtId="0" fontId="9" fillId="36" borderId="27" xfId="0" applyFont="1" applyFill="1" applyBorder="1" applyAlignment="1">
      <alignment horizontal="center"/>
    </xf>
    <xf numFmtId="0" fontId="9" fillId="36" borderId="29" xfId="0" applyFont="1" applyFill="1" applyBorder="1" applyAlignment="1">
      <alignment horizontal="center"/>
    </xf>
    <xf numFmtId="8" fontId="9" fillId="36" borderId="18" xfId="0" applyNumberFormat="1" applyFont="1" applyFill="1" applyBorder="1" applyAlignment="1">
      <alignment horizontal="center"/>
    </xf>
    <xf numFmtId="8" fontId="9" fillId="36" borderId="23" xfId="0" applyNumberFormat="1" applyFont="1" applyFill="1" applyBorder="1" applyAlignment="1">
      <alignment horizontal="center"/>
    </xf>
    <xf numFmtId="6" fontId="9" fillId="36" borderId="26" xfId="0" applyNumberFormat="1" applyFont="1" applyFill="1" applyBorder="1" applyAlignment="1">
      <alignment horizontal="center"/>
    </xf>
    <xf numFmtId="8" fontId="9" fillId="36" borderId="15" xfId="0" applyNumberFormat="1" applyFont="1" applyFill="1" applyBorder="1" applyAlignment="1">
      <alignment horizontal="center"/>
    </xf>
    <xf numFmtId="8" fontId="9" fillId="36" borderId="16" xfId="0" applyNumberFormat="1" applyFont="1" applyFill="1" applyBorder="1" applyAlignment="1">
      <alignment horizontal="center"/>
    </xf>
    <xf numFmtId="8" fontId="9" fillId="36" borderId="17" xfId="0" applyNumberFormat="1" applyFont="1" applyFill="1" applyBorder="1" applyAlignment="1">
      <alignment horizontal="center"/>
    </xf>
    <xf numFmtId="8" fontId="9" fillId="39" borderId="15" xfId="0" applyNumberFormat="1" applyFont="1" applyFill="1" applyBorder="1" applyAlignment="1">
      <alignment horizontal="center"/>
    </xf>
    <xf numFmtId="8" fontId="9" fillId="39" borderId="16" xfId="0" applyNumberFormat="1" applyFont="1" applyFill="1" applyBorder="1" applyAlignment="1">
      <alignment horizontal="center"/>
    </xf>
    <xf numFmtId="8" fontId="9" fillId="39" borderId="17" xfId="0" applyNumberFormat="1" applyFont="1" applyFill="1" applyBorder="1" applyAlignment="1">
      <alignment horizontal="center"/>
    </xf>
    <xf numFmtId="43" fontId="12" fillId="0" borderId="18" xfId="4" applyFont="1" applyBorder="1"/>
    <xf numFmtId="43" fontId="12" fillId="0" borderId="19" xfId="4" applyFont="1" applyBorder="1"/>
    <xf numFmtId="43" fontId="12" fillId="0" borderId="20" xfId="4" applyFont="1" applyBorder="1"/>
    <xf numFmtId="43" fontId="12" fillId="0" borderId="21" xfId="4" applyFont="1" applyBorder="1"/>
    <xf numFmtId="43" fontId="12" fillId="0" borderId="22" xfId="4" applyFont="1" applyBorder="1"/>
    <xf numFmtId="8" fontId="9" fillId="39" borderId="19" xfId="0" applyNumberFormat="1" applyFont="1" applyFill="1" applyBorder="1" applyAlignment="1">
      <alignment horizontal="center"/>
    </xf>
    <xf numFmtId="8" fontId="9" fillId="39" borderId="20" xfId="0" applyNumberFormat="1" applyFont="1" applyFill="1" applyBorder="1" applyAlignment="1">
      <alignment horizontal="center"/>
    </xf>
    <xf numFmtId="8" fontId="9" fillId="39" borderId="24" xfId="0" applyNumberFormat="1" applyFont="1" applyFill="1" applyBorder="1" applyAlignment="1">
      <alignment horizontal="center"/>
    </xf>
    <xf numFmtId="8" fontId="9" fillId="39" borderId="25" xfId="0" applyNumberFormat="1" applyFont="1" applyFill="1" applyBorder="1" applyAlignment="1">
      <alignment horizontal="center"/>
    </xf>
    <xf numFmtId="0" fontId="9" fillId="0" borderId="27" xfId="0" applyFont="1" applyBorder="1"/>
    <xf numFmtId="0" fontId="9" fillId="0" borderId="29" xfId="0" applyFont="1" applyBorder="1"/>
    <xf numFmtId="8" fontId="9" fillId="11" borderId="15" xfId="0" applyNumberFormat="1" applyFont="1" applyFill="1" applyBorder="1"/>
    <xf numFmtId="8" fontId="9" fillId="11" borderId="16" xfId="0" applyNumberFormat="1" applyFont="1" applyFill="1" applyBorder="1"/>
    <xf numFmtId="8" fontId="9" fillId="11" borderId="17" xfId="0" applyNumberFormat="1" applyFont="1" applyFill="1" applyBorder="1"/>
    <xf numFmtId="0" fontId="12" fillId="11" borderId="26" xfId="0" applyFont="1" applyFill="1" applyBorder="1" applyAlignment="1">
      <alignment horizontal="center"/>
    </xf>
    <xf numFmtId="0" fontId="9" fillId="11" borderId="26" xfId="0" applyFont="1" applyFill="1" applyBorder="1" applyAlignment="1">
      <alignment horizontal="center"/>
    </xf>
    <xf numFmtId="0" fontId="9" fillId="39" borderId="27" xfId="0" applyFont="1" applyFill="1" applyBorder="1" applyAlignment="1">
      <alignment horizontal="left"/>
    </xf>
    <xf numFmtId="0" fontId="9" fillId="39" borderId="29" xfId="0" applyFont="1" applyFill="1" applyBorder="1" applyAlignment="1">
      <alignment horizontal="left"/>
    </xf>
    <xf numFmtId="8" fontId="9" fillId="39" borderId="23" xfId="0" applyNumberFormat="1" applyFont="1" applyFill="1" applyBorder="1" applyAlignment="1">
      <alignment horizontal="right"/>
    </xf>
    <xf numFmtId="8" fontId="9" fillId="39" borderId="24" xfId="0" applyNumberFormat="1" applyFont="1" applyFill="1" applyBorder="1" applyAlignment="1">
      <alignment horizontal="right"/>
    </xf>
    <xf numFmtId="8" fontId="9" fillId="39" borderId="25" xfId="0" applyNumberFormat="1" applyFont="1" applyFill="1" applyBorder="1" applyAlignment="1">
      <alignment horizontal="right"/>
    </xf>
    <xf numFmtId="8" fontId="8" fillId="16" borderId="25" xfId="0" applyNumberFormat="1" applyFont="1" applyFill="1" applyBorder="1" applyAlignment="1">
      <alignment horizontal="right"/>
    </xf>
    <xf numFmtId="8" fontId="9" fillId="39" borderId="19" xfId="0" applyNumberFormat="1" applyFont="1" applyFill="1" applyBorder="1" applyAlignment="1">
      <alignment horizontal="right"/>
    </xf>
    <xf numFmtId="8" fontId="9" fillId="39" borderId="18" xfId="0" applyNumberFormat="1" applyFont="1" applyFill="1" applyBorder="1" applyAlignment="1">
      <alignment horizontal="right"/>
    </xf>
    <xf numFmtId="8" fontId="9" fillId="39" borderId="20" xfId="0" applyNumberFormat="1" applyFont="1" applyFill="1" applyBorder="1" applyAlignment="1">
      <alignment horizontal="right"/>
    </xf>
    <xf numFmtId="8" fontId="8" fillId="16" borderId="20" xfId="0" applyNumberFormat="1" applyFont="1" applyFill="1" applyBorder="1" applyAlignment="1">
      <alignment horizontal="right"/>
    </xf>
    <xf numFmtId="0" fontId="9" fillId="9" borderId="40" xfId="0" applyFont="1" applyFill="1" applyBorder="1" applyAlignment="1">
      <alignment horizontal="center"/>
    </xf>
    <xf numFmtId="0" fontId="9" fillId="9" borderId="26" xfId="0" applyFont="1" applyFill="1" applyBorder="1" applyAlignment="1">
      <alignment horizontal="center"/>
    </xf>
    <xf numFmtId="0" fontId="12" fillId="0" borderId="26" xfId="0" applyFont="1" applyBorder="1"/>
    <xf numFmtId="0" fontId="9" fillId="9" borderId="41" xfId="0" applyFont="1" applyFill="1" applyBorder="1"/>
    <xf numFmtId="43" fontId="12" fillId="0" borderId="19" xfId="0" applyNumberFormat="1" applyFont="1" applyBorder="1"/>
    <xf numFmtId="43" fontId="12" fillId="0" borderId="20" xfId="0" applyNumberFormat="1" applyFont="1" applyBorder="1"/>
    <xf numFmtId="43" fontId="8" fillId="16" borderId="20" xfId="4" applyFont="1" applyFill="1" applyBorder="1"/>
    <xf numFmtId="43" fontId="12" fillId="0" borderId="22" xfId="0" applyNumberFormat="1" applyFont="1" applyBorder="1"/>
    <xf numFmtId="43" fontId="8" fillId="16" borderId="22" xfId="4" applyFont="1" applyFill="1" applyBorder="1"/>
    <xf numFmtId="8" fontId="9" fillId="9" borderId="31" xfId="0" applyNumberFormat="1" applyFont="1" applyFill="1" applyBorder="1"/>
    <xf numFmtId="8" fontId="9" fillId="9" borderId="32" xfId="0" applyNumberFormat="1" applyFont="1" applyFill="1" applyBorder="1"/>
    <xf numFmtId="8" fontId="12" fillId="0" borderId="33" xfId="0" applyNumberFormat="1" applyFont="1" applyBorder="1"/>
    <xf numFmtId="8" fontId="12" fillId="0" borderId="42" xfId="0" applyNumberFormat="1" applyFont="1" applyBorder="1"/>
    <xf numFmtId="8" fontId="12" fillId="0" borderId="43" xfId="0" applyNumberFormat="1" applyFont="1" applyBorder="1"/>
    <xf numFmtId="0" fontId="9" fillId="9" borderId="18" xfId="0" applyFont="1" applyFill="1" applyBorder="1"/>
    <xf numFmtId="0" fontId="9" fillId="9" borderId="19" xfId="0" applyFont="1" applyFill="1" applyBorder="1"/>
    <xf numFmtId="8" fontId="9" fillId="9" borderId="19" xfId="0" applyNumberFormat="1" applyFont="1" applyFill="1" applyBorder="1"/>
    <xf numFmtId="8" fontId="9" fillId="9" borderId="42" xfId="0" applyNumberFormat="1" applyFont="1" applyFill="1" applyBorder="1"/>
    <xf numFmtId="0" fontId="9" fillId="9" borderId="23" xfId="0" applyFont="1" applyFill="1" applyBorder="1"/>
    <xf numFmtId="0" fontId="9" fillId="9" borderId="24" xfId="0" applyFont="1" applyFill="1" applyBorder="1"/>
    <xf numFmtId="8" fontId="9" fillId="9" borderId="24" xfId="0" applyNumberFormat="1" applyFont="1" applyFill="1" applyBorder="1"/>
    <xf numFmtId="8" fontId="9" fillId="9" borderId="43" xfId="0" applyNumberFormat="1" applyFont="1" applyFill="1" applyBorder="1"/>
    <xf numFmtId="0" fontId="9" fillId="9" borderId="27" xfId="0" applyFont="1" applyFill="1" applyBorder="1"/>
    <xf numFmtId="0" fontId="9" fillId="9" borderId="29" xfId="0" applyFont="1" applyFill="1" applyBorder="1"/>
    <xf numFmtId="0" fontId="9" fillId="9" borderId="44" xfId="0" applyFont="1" applyFill="1" applyBorder="1" applyAlignment="1">
      <alignment horizontal="center"/>
    </xf>
    <xf numFmtId="0" fontId="12" fillId="0" borderId="45" xfId="0" applyFont="1" applyBorder="1"/>
    <xf numFmtId="8" fontId="9" fillId="9" borderId="16" xfId="0" applyNumberFormat="1" applyFont="1" applyFill="1" applyBorder="1"/>
    <xf numFmtId="0" fontId="9" fillId="9" borderId="15" xfId="0" applyFont="1" applyFill="1" applyBorder="1"/>
    <xf numFmtId="8" fontId="9" fillId="9" borderId="15" xfId="0" applyNumberFormat="1" applyFont="1" applyFill="1" applyBorder="1" applyAlignment="1">
      <alignment horizontal="center"/>
    </xf>
    <xf numFmtId="8" fontId="9" fillId="9" borderId="16" xfId="0" applyNumberFormat="1" applyFont="1" applyFill="1" applyBorder="1" applyAlignment="1">
      <alignment horizontal="center"/>
    </xf>
    <xf numFmtId="8" fontId="9" fillId="9" borderId="46" xfId="0" applyNumberFormat="1" applyFont="1" applyFill="1" applyBorder="1" applyAlignment="1">
      <alignment horizontal="center"/>
    </xf>
    <xf numFmtId="0" fontId="9" fillId="42" borderId="26" xfId="0" applyFont="1" applyFill="1" applyBorder="1" applyAlignment="1">
      <alignment horizontal="center"/>
    </xf>
    <xf numFmtId="8" fontId="9" fillId="43" borderId="16" xfId="0" applyNumberFormat="1" applyFont="1" applyFill="1" applyBorder="1" applyAlignment="1">
      <alignment horizontal="center"/>
    </xf>
    <xf numFmtId="8" fontId="9" fillId="43" borderId="17" xfId="0" applyNumberFormat="1" applyFont="1" applyFill="1" applyBorder="1" applyAlignment="1">
      <alignment horizontal="center"/>
    </xf>
    <xf numFmtId="8" fontId="9" fillId="43" borderId="16" xfId="0" applyNumberFormat="1" applyFont="1" applyFill="1" applyBorder="1"/>
    <xf numFmtId="8" fontId="9" fillId="43" borderId="17" xfId="0" applyNumberFormat="1" applyFont="1" applyFill="1" applyBorder="1"/>
    <xf numFmtId="8" fontId="12" fillId="43" borderId="19" xfId="0" applyNumberFormat="1" applyFont="1" applyFill="1" applyBorder="1"/>
    <xf numFmtId="8" fontId="12" fillId="43" borderId="20" xfId="0" applyNumberFormat="1" applyFont="1" applyFill="1" applyBorder="1"/>
    <xf numFmtId="8" fontId="12" fillId="43" borderId="24" xfId="0" applyNumberFormat="1" applyFont="1" applyFill="1" applyBorder="1"/>
    <xf numFmtId="8" fontId="12" fillId="43" borderId="25" xfId="0" applyNumberFormat="1" applyFont="1" applyFill="1" applyBorder="1"/>
    <xf numFmtId="8" fontId="9" fillId="43" borderId="19" xfId="0" applyNumberFormat="1" applyFont="1" applyFill="1" applyBorder="1"/>
    <xf numFmtId="8" fontId="9" fillId="43" borderId="20" xfId="0" applyNumberFormat="1" applyFont="1" applyFill="1" applyBorder="1"/>
    <xf numFmtId="8" fontId="9" fillId="43" borderId="24" xfId="0" applyNumberFormat="1" applyFont="1" applyFill="1" applyBorder="1"/>
    <xf numFmtId="8" fontId="9" fillId="43" borderId="25" xfId="0" applyNumberFormat="1" applyFont="1" applyFill="1" applyBorder="1"/>
    <xf numFmtId="0" fontId="12" fillId="43" borderId="26" xfId="0" applyFont="1" applyFill="1" applyBorder="1" applyAlignment="1">
      <alignment horizontal="center"/>
    </xf>
    <xf numFmtId="0" fontId="12" fillId="43" borderId="15" xfId="0" applyFont="1" applyFill="1" applyBorder="1"/>
    <xf numFmtId="0" fontId="9" fillId="0" borderId="27" xfId="0" applyFont="1" applyBorder="1" applyAlignment="1">
      <alignment horizontal="center"/>
    </xf>
    <xf numFmtId="175" fontId="9" fillId="36" borderId="16" xfId="0" applyNumberFormat="1" applyFont="1" applyFill="1" applyBorder="1" applyAlignment="1">
      <alignment horizontal="center"/>
    </xf>
    <xf numFmtId="175" fontId="9" fillId="36" borderId="17" xfId="0" applyNumberFormat="1" applyFont="1" applyFill="1" applyBorder="1" applyAlignment="1">
      <alignment horizontal="center"/>
    </xf>
    <xf numFmtId="175" fontId="8" fillId="22" borderId="0" xfId="0" applyNumberFormat="1" applyFont="1" applyFill="1"/>
    <xf numFmtId="179" fontId="12" fillId="0" borderId="19" xfId="0" applyNumberFormat="1" applyFont="1" applyBorder="1"/>
    <xf numFmtId="179" fontId="12" fillId="0" borderId="20" xfId="0" applyNumberFormat="1" applyFont="1" applyBorder="1"/>
    <xf numFmtId="179" fontId="12" fillId="0" borderId="0" xfId="0" applyNumberFormat="1" applyFont="1"/>
    <xf numFmtId="179" fontId="12" fillId="0" borderId="22" xfId="0" applyNumberFormat="1" applyFont="1" applyBorder="1"/>
    <xf numFmtId="8" fontId="8" fillId="22" borderId="0" xfId="0" applyNumberFormat="1" applyFont="1" applyFill="1"/>
    <xf numFmtId="179" fontId="12" fillId="0" borderId="18" xfId="0" applyNumberFormat="1" applyFont="1" applyBorder="1"/>
    <xf numFmtId="179" fontId="8" fillId="22" borderId="20" xfId="0" applyNumberFormat="1" applyFont="1" applyFill="1" applyBorder="1"/>
    <xf numFmtId="43" fontId="12" fillId="0" borderId="21" xfId="0" applyNumberFormat="1" applyFont="1" applyBorder="1"/>
    <xf numFmtId="179" fontId="12" fillId="0" borderId="21" xfId="0" applyNumberFormat="1" applyFont="1" applyBorder="1"/>
    <xf numFmtId="179" fontId="8" fillId="22" borderId="22" xfId="0" applyNumberFormat="1" applyFont="1" applyFill="1" applyBorder="1"/>
    <xf numFmtId="175" fontId="9" fillId="36" borderId="15" xfId="0" applyNumberFormat="1" applyFont="1" applyFill="1" applyBorder="1" applyAlignment="1">
      <alignment horizontal="center"/>
    </xf>
    <xf numFmtId="8" fontId="8" fillId="22" borderId="22" xfId="0" applyNumberFormat="1" applyFont="1" applyFill="1" applyBorder="1"/>
    <xf numFmtId="8" fontId="8" fillId="22" borderId="25" xfId="0" applyNumberFormat="1" applyFont="1" applyFill="1" applyBorder="1"/>
    <xf numFmtId="179" fontId="12" fillId="0" borderId="21" xfId="0" applyNumberFormat="1" applyFont="1" applyBorder="1" applyAlignment="1">
      <alignment horizontal="center"/>
    </xf>
    <xf numFmtId="179" fontId="12" fillId="0" borderId="0" xfId="0" applyNumberFormat="1" applyFont="1" applyAlignment="1">
      <alignment horizontal="center"/>
    </xf>
    <xf numFmtId="179" fontId="9" fillId="36" borderId="15" xfId="0" applyNumberFormat="1" applyFont="1" applyFill="1" applyBorder="1" applyAlignment="1">
      <alignment horizontal="center"/>
    </xf>
    <xf numFmtId="179" fontId="9" fillId="36" borderId="16" xfId="0" applyNumberFormat="1" applyFont="1" applyFill="1" applyBorder="1" applyAlignment="1">
      <alignment horizontal="center"/>
    </xf>
    <xf numFmtId="179" fontId="9" fillId="36" borderId="17" xfId="0" applyNumberFormat="1" applyFont="1" applyFill="1" applyBorder="1" applyAlignment="1">
      <alignment horizontal="center"/>
    </xf>
    <xf numFmtId="179" fontId="9" fillId="36" borderId="19" xfId="0" applyNumberFormat="1" applyFont="1" applyFill="1" applyBorder="1"/>
    <xf numFmtId="179" fontId="9" fillId="36" borderId="20" xfId="0" applyNumberFormat="1" applyFont="1" applyFill="1" applyBorder="1"/>
    <xf numFmtId="179" fontId="9" fillId="36" borderId="24" xfId="0" applyNumberFormat="1" applyFont="1" applyFill="1" applyBorder="1"/>
    <xf numFmtId="179" fontId="9" fillId="36" borderId="25" xfId="0" applyNumberFormat="1" applyFont="1" applyFill="1" applyBorder="1"/>
    <xf numFmtId="179" fontId="9" fillId="36" borderId="18" xfId="0" applyNumberFormat="1" applyFont="1" applyFill="1" applyBorder="1"/>
    <xf numFmtId="179" fontId="9" fillId="36" borderId="23" xfId="0" applyNumberFormat="1" applyFont="1" applyFill="1" applyBorder="1"/>
    <xf numFmtId="179" fontId="12" fillId="0" borderId="23" xfId="0" applyNumberFormat="1" applyFont="1" applyBorder="1"/>
    <xf numFmtId="179" fontId="12" fillId="0" borderId="24" xfId="0" applyNumberFormat="1" applyFont="1" applyBorder="1"/>
    <xf numFmtId="0" fontId="9" fillId="36" borderId="28" xfId="0" applyFont="1" applyFill="1" applyBorder="1" applyAlignment="1">
      <alignment horizontal="center"/>
    </xf>
    <xf numFmtId="8" fontId="8" fillId="22" borderId="20" xfId="0" applyNumberFormat="1" applyFont="1" applyFill="1" applyBorder="1"/>
    <xf numFmtId="8" fontId="9" fillId="36" borderId="19" xfId="0" applyNumberFormat="1" applyFont="1" applyFill="1" applyBorder="1"/>
    <xf numFmtId="8" fontId="9" fillId="36" borderId="20" xfId="0" applyNumberFormat="1" applyFont="1" applyFill="1" applyBorder="1"/>
    <xf numFmtId="8" fontId="9" fillId="36" borderId="24" xfId="0" applyNumberFormat="1" applyFont="1" applyFill="1" applyBorder="1"/>
    <xf numFmtId="8" fontId="9" fillId="36" borderId="25" xfId="0" applyNumberFormat="1" applyFont="1" applyFill="1" applyBorder="1"/>
    <xf numFmtId="0" fontId="9" fillId="36" borderId="27" xfId="0" applyFont="1" applyFill="1" applyBorder="1"/>
    <xf numFmtId="0" fontId="9" fillId="36" borderId="29" xfId="0" applyFont="1" applyFill="1" applyBorder="1"/>
    <xf numFmtId="8" fontId="9" fillId="36" borderId="18" xfId="0" applyNumberFormat="1" applyFont="1" applyFill="1" applyBorder="1"/>
    <xf numFmtId="8" fontId="8" fillId="22" borderId="17" xfId="0" applyNumberFormat="1" applyFont="1" applyFill="1" applyBorder="1"/>
    <xf numFmtId="8" fontId="9" fillId="36" borderId="23" xfId="0" applyNumberFormat="1" applyFont="1" applyFill="1" applyBorder="1"/>
    <xf numFmtId="178" fontId="12" fillId="39" borderId="23" xfId="0" applyNumberFormat="1" applyFont="1" applyFill="1" applyBorder="1"/>
    <xf numFmtId="8" fontId="12" fillId="0" borderId="16" xfId="0" applyNumberFormat="1" applyFont="1" applyBorder="1"/>
    <xf numFmtId="8" fontId="12" fillId="0" borderId="17" xfId="0" applyNumberFormat="1" applyFont="1" applyBorder="1"/>
    <xf numFmtId="43" fontId="8" fillId="22" borderId="22" xfId="0" applyNumberFormat="1" applyFont="1" applyFill="1" applyBorder="1"/>
    <xf numFmtId="8" fontId="8" fillId="16" borderId="24" xfId="0" applyNumberFormat="1" applyFont="1" applyFill="1" applyBorder="1"/>
    <xf numFmtId="8" fontId="8" fillId="22" borderId="17" xfId="4" applyNumberFormat="1" applyFont="1" applyFill="1" applyBorder="1"/>
    <xf numFmtId="0" fontId="9" fillId="47" borderId="26" xfId="0" applyFont="1" applyFill="1" applyBorder="1" applyAlignment="1">
      <alignment horizontal="center"/>
    </xf>
    <xf numFmtId="0" fontId="9" fillId="47" borderId="18" xfId="0" applyFont="1" applyFill="1" applyBorder="1"/>
    <xf numFmtId="0" fontId="9" fillId="47" borderId="23" xfId="0" applyFont="1" applyFill="1" applyBorder="1"/>
    <xf numFmtId="182" fontId="8" fillId="16" borderId="17" xfId="0" applyNumberFormat="1" applyFont="1" applyFill="1" applyBorder="1"/>
    <xf numFmtId="0" fontId="9" fillId="47" borderId="19" xfId="0" applyFont="1" applyFill="1" applyBorder="1"/>
    <xf numFmtId="178" fontId="9" fillId="47" borderId="19" xfId="0" applyNumberFormat="1" applyFont="1" applyFill="1" applyBorder="1"/>
    <xf numFmtId="0" fontId="9" fillId="47" borderId="24" xfId="0" applyFont="1" applyFill="1" applyBorder="1"/>
    <xf numFmtId="6" fontId="9" fillId="47" borderId="24" xfId="0" applyNumberFormat="1" applyFont="1" applyFill="1" applyBorder="1"/>
    <xf numFmtId="43" fontId="8" fillId="22" borderId="25" xfId="4" applyFont="1" applyFill="1" applyBorder="1"/>
    <xf numFmtId="43" fontId="8" fillId="22" borderId="20" xfId="4" applyFont="1" applyFill="1" applyBorder="1"/>
    <xf numFmtId="176" fontId="8" fillId="16" borderId="0" xfId="0" applyNumberFormat="1" applyFont="1" applyFill="1"/>
    <xf numFmtId="176" fontId="12" fillId="0" borderId="21" xfId="0" applyNumberFormat="1" applyFont="1" applyBorder="1"/>
    <xf numFmtId="176" fontId="8" fillId="16" borderId="20" xfId="0" applyNumberFormat="1" applyFont="1" applyFill="1" applyBorder="1"/>
    <xf numFmtId="176" fontId="8" fillId="16" borderId="22" xfId="0" applyNumberFormat="1" applyFont="1" applyFill="1" applyBorder="1"/>
    <xf numFmtId="176" fontId="8" fillId="16" borderId="25" xfId="0" applyNumberFormat="1" applyFont="1" applyFill="1" applyBorder="1"/>
    <xf numFmtId="8" fontId="12" fillId="0" borderId="15" xfId="0" applyNumberFormat="1" applyFont="1" applyBorder="1"/>
    <xf numFmtId="193" fontId="8" fillId="22" borderId="17" xfId="4" applyNumberFormat="1" applyFont="1" applyFill="1" applyBorder="1"/>
    <xf numFmtId="193" fontId="12" fillId="0" borderId="0" xfId="4" applyNumberFormat="1" applyFont="1"/>
    <xf numFmtId="193" fontId="12" fillId="40" borderId="0" xfId="0" applyNumberFormat="1" applyFont="1" applyFill="1"/>
    <xf numFmtId="199" fontId="8" fillId="22" borderId="17" xfId="4" applyNumberFormat="1" applyFont="1" applyFill="1" applyBorder="1"/>
    <xf numFmtId="2" fontId="8" fillId="22" borderId="17" xfId="4" applyNumberFormat="1" applyFont="1" applyFill="1" applyBorder="1"/>
    <xf numFmtId="2" fontId="12" fillId="0" borderId="0" xfId="4" applyNumberFormat="1" applyFont="1"/>
    <xf numFmtId="43" fontId="8" fillId="22" borderId="17" xfId="0" applyNumberFormat="1" applyFont="1" applyFill="1" applyBorder="1"/>
    <xf numFmtId="181" fontId="8" fillId="16" borderId="0" xfId="0" applyNumberFormat="1" applyFont="1" applyFill="1"/>
    <xf numFmtId="181" fontId="12" fillId="0" borderId="0" xfId="0" applyNumberFormat="1" applyFont="1"/>
    <xf numFmtId="200" fontId="12" fillId="0" borderId="0" xfId="0" applyNumberFormat="1" applyFont="1"/>
    <xf numFmtId="201" fontId="12" fillId="0" borderId="0" xfId="0" applyNumberFormat="1" applyFont="1"/>
    <xf numFmtId="201" fontId="8" fillId="16" borderId="0" xfId="0" applyNumberFormat="1" applyFont="1" applyFill="1"/>
    <xf numFmtId="200" fontId="8" fillId="16" borderId="0" xfId="0" applyNumberFormat="1" applyFont="1" applyFill="1"/>
    <xf numFmtId="176" fontId="8" fillId="22" borderId="17" xfId="4" applyNumberFormat="1" applyFont="1" applyFill="1" applyBorder="1"/>
    <xf numFmtId="176" fontId="8" fillId="22" borderId="17" xfId="0" applyNumberFormat="1" applyFont="1" applyFill="1" applyBorder="1"/>
    <xf numFmtId="0" fontId="0" fillId="65" borderId="0" xfId="0" applyFill="1"/>
    <xf numFmtId="0" fontId="0" fillId="60" borderId="0" xfId="0" applyFill="1"/>
    <xf numFmtId="0" fontId="0" fillId="62" borderId="0" xfId="0" applyFill="1"/>
    <xf numFmtId="0" fontId="0" fillId="15" borderId="0" xfId="0" applyFill="1"/>
    <xf numFmtId="0" fontId="0" fillId="14" borderId="0" xfId="0" applyFill="1"/>
    <xf numFmtId="0" fontId="0" fillId="13" borderId="0" xfId="0" applyFill="1"/>
    <xf numFmtId="0" fontId="0" fillId="47" borderId="0" xfId="0" applyFill="1"/>
    <xf numFmtId="0" fontId="0" fillId="34" borderId="0" xfId="0" applyFill="1"/>
    <xf numFmtId="0" fontId="0" fillId="35" borderId="0" xfId="0" applyFill="1"/>
    <xf numFmtId="0" fontId="0" fillId="38" borderId="0" xfId="0" applyFill="1"/>
    <xf numFmtId="0" fontId="0" fillId="45" borderId="0" xfId="0" applyFill="1"/>
    <xf numFmtId="0" fontId="0" fillId="42" borderId="0" xfId="0" applyFill="1"/>
    <xf numFmtId="0" fontId="0" fillId="46" borderId="0" xfId="0" applyFill="1"/>
    <xf numFmtId="43" fontId="12" fillId="0" borderId="1" xfId="4" applyFont="1" applyBorder="1" applyAlignment="1">
      <alignment horizontal="right" indent="1"/>
    </xf>
    <xf numFmtId="0" fontId="8" fillId="0" borderId="0" xfId="0" applyFont="1" applyAlignment="1">
      <alignment vertical="center"/>
    </xf>
    <xf numFmtId="8" fontId="9" fillId="3" borderId="26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9" fillId="0" borderId="0" xfId="0" applyFont="1" applyAlignment="1">
      <alignment horizontal="left" indent="2"/>
    </xf>
    <xf numFmtId="0" fontId="11" fillId="0" borderId="0" xfId="0" applyFont="1" applyAlignment="1">
      <alignment horizontal="left" indent="4"/>
    </xf>
    <xf numFmtId="0" fontId="10" fillId="0" borderId="0" xfId="0" applyFont="1" applyAlignment="1">
      <alignment horizontal="left" indent="2"/>
    </xf>
    <xf numFmtId="0" fontId="13" fillId="0" borderId="0" xfId="0" applyFont="1" applyAlignment="1">
      <alignment horizontal="center"/>
    </xf>
    <xf numFmtId="8" fontId="4" fillId="16" borderId="0" xfId="0" applyNumberFormat="1" applyFont="1" applyFill="1"/>
    <xf numFmtId="0" fontId="8" fillId="19" borderId="0" xfId="0" applyFont="1" applyFill="1" applyAlignment="1">
      <alignment horizontal="center" vertical="center"/>
    </xf>
    <xf numFmtId="0" fontId="9" fillId="66" borderId="0" xfId="0" applyFont="1" applyFill="1" applyAlignment="1">
      <alignment horizontal="center"/>
    </xf>
    <xf numFmtId="0" fontId="12" fillId="0" borderId="0" xfId="0" applyFont="1" applyAlignment="1">
      <alignment horizontal="left" indent="4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8" fillId="67" borderId="0" xfId="0" applyFont="1" applyFill="1" applyAlignment="1">
      <alignment horizontal="center" vertical="center"/>
    </xf>
    <xf numFmtId="0" fontId="10" fillId="68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0" fillId="30" borderId="0" xfId="0" applyFont="1" applyFill="1" applyAlignment="1">
      <alignment horizontal="center"/>
    </xf>
    <xf numFmtId="0" fontId="14" fillId="14" borderId="0" xfId="0" applyFont="1" applyFill="1" applyAlignment="1">
      <alignment horizontal="center" vertical="center"/>
    </xf>
    <xf numFmtId="0" fontId="14" fillId="66" borderId="0" xfId="0" applyFont="1" applyFill="1" applyAlignment="1">
      <alignment horizontal="center"/>
    </xf>
    <xf numFmtId="0" fontId="9" fillId="9" borderId="0" xfId="0" applyFont="1" applyFill="1" applyAlignment="1">
      <alignment horizontal="center"/>
    </xf>
    <xf numFmtId="0" fontId="8" fillId="69" borderId="0" xfId="0" applyFont="1" applyFill="1" applyAlignment="1">
      <alignment horizontal="center"/>
    </xf>
    <xf numFmtId="0" fontId="11" fillId="0" borderId="0" xfId="0" applyFont="1"/>
    <xf numFmtId="0" fontId="8" fillId="70" borderId="0" xfId="0" applyFont="1" applyFill="1" applyAlignment="1">
      <alignment horizontal="center"/>
    </xf>
    <xf numFmtId="0" fontId="8" fillId="71" borderId="0" xfId="0" applyFont="1" applyFill="1" applyAlignment="1">
      <alignment horizontal="center"/>
    </xf>
    <xf numFmtId="0" fontId="9" fillId="72" borderId="0" xfId="0" applyFont="1" applyFill="1" applyAlignment="1">
      <alignment horizontal="center"/>
    </xf>
    <xf numFmtId="0" fontId="20" fillId="73" borderId="0" xfId="0" applyFont="1" applyFill="1" applyAlignment="1">
      <alignment horizontal="center"/>
    </xf>
    <xf numFmtId="8" fontId="4" fillId="16" borderId="0" xfId="0" applyNumberFormat="1" applyFont="1" applyFill="1" applyAlignment="1">
      <alignment horizontal="center"/>
    </xf>
    <xf numFmtId="0" fontId="12" fillId="0" borderId="0" xfId="0" applyFont="1" applyAlignment="1">
      <alignment horizontal="left" indent="3"/>
    </xf>
    <xf numFmtId="0" fontId="10" fillId="14" borderId="0" xfId="0" applyFont="1" applyFill="1" applyAlignment="1">
      <alignment horizontal="left" indent="1"/>
    </xf>
    <xf numFmtId="0" fontId="10" fillId="24" borderId="0" xfId="0" applyFont="1" applyFill="1" applyAlignment="1">
      <alignment horizontal="left" indent="1"/>
    </xf>
    <xf numFmtId="0" fontId="10" fillId="74" borderId="0" xfId="0" applyFont="1" applyFill="1" applyAlignment="1">
      <alignment horizontal="left" indent="2"/>
    </xf>
    <xf numFmtId="0" fontId="10" fillId="75" borderId="0" xfId="0" applyFont="1" applyFill="1" applyAlignment="1">
      <alignment horizontal="left" indent="2"/>
    </xf>
    <xf numFmtId="190" fontId="12" fillId="0" borderId="0" xfId="0" applyNumberFormat="1" applyFont="1"/>
    <xf numFmtId="0" fontId="9" fillId="39" borderId="28" xfId="0" applyFont="1" applyFill="1" applyBorder="1" applyAlignment="1">
      <alignment horizontal="center"/>
    </xf>
    <xf numFmtId="190" fontId="12" fillId="0" borderId="23" xfId="0" applyNumberFormat="1" applyFont="1" applyBorder="1"/>
    <xf numFmtId="190" fontId="12" fillId="0" borderId="24" xfId="0" applyNumberFormat="1" applyFont="1" applyBorder="1"/>
    <xf numFmtId="190" fontId="12" fillId="0" borderId="25" xfId="0" applyNumberFormat="1" applyFont="1" applyBorder="1"/>
    <xf numFmtId="0" fontId="8" fillId="16" borderId="0" xfId="0" applyFont="1" applyFill="1" applyAlignment="1">
      <alignment horizontal="center"/>
    </xf>
    <xf numFmtId="8" fontId="12" fillId="0" borderId="28" xfId="0" applyNumberFormat="1" applyFont="1" applyBorder="1"/>
    <xf numFmtId="8" fontId="9" fillId="0" borderId="28" xfId="0" applyNumberFormat="1" applyFont="1" applyBorder="1"/>
    <xf numFmtId="0" fontId="16" fillId="0" borderId="2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16" fillId="0" borderId="28" xfId="0" applyFont="1" applyBorder="1" applyAlignment="1">
      <alignment horizontal="left" indent="3"/>
    </xf>
    <xf numFmtId="0" fontId="16" fillId="0" borderId="0" xfId="0" applyFont="1" applyAlignment="1">
      <alignment horizontal="left" indent="3"/>
    </xf>
    <xf numFmtId="8" fontId="16" fillId="0" borderId="28" xfId="0" applyNumberFormat="1" applyFont="1" applyBorder="1" applyAlignment="1">
      <alignment horizontal="right"/>
    </xf>
    <xf numFmtId="0" fontId="12" fillId="38" borderId="28" xfId="0" applyFont="1" applyFill="1" applyBorder="1" applyAlignment="1">
      <alignment horizontal="left" indent="4"/>
    </xf>
    <xf numFmtId="8" fontId="12" fillId="0" borderId="29" xfId="0" applyNumberFormat="1" applyFont="1" applyBorder="1"/>
    <xf numFmtId="0" fontId="8" fillId="58" borderId="0" xfId="0" applyFont="1" applyFill="1" applyAlignment="1">
      <alignment horizontal="center"/>
    </xf>
    <xf numFmtId="8" fontId="8" fillId="58" borderId="0" xfId="0" applyNumberFormat="1" applyFont="1" applyFill="1"/>
    <xf numFmtId="0" fontId="14" fillId="76" borderId="26" xfId="0" applyFont="1" applyFill="1" applyBorder="1" applyAlignment="1">
      <alignment horizontal="center"/>
    </xf>
    <xf numFmtId="0" fontId="12" fillId="42" borderId="0" xfId="0" applyFont="1" applyFill="1" applyAlignment="1">
      <alignment horizontal="left" indent="2"/>
    </xf>
    <xf numFmtId="0" fontId="12" fillId="76" borderId="0" xfId="0" applyFont="1" applyFill="1" applyAlignment="1">
      <alignment horizontal="left" indent="2"/>
    </xf>
    <xf numFmtId="0" fontId="12" fillId="38" borderId="0" xfId="0" applyFont="1" applyFill="1" applyAlignment="1">
      <alignment horizontal="left" indent="2"/>
    </xf>
    <xf numFmtId="0" fontId="12" fillId="35" borderId="0" xfId="0" applyFont="1" applyFill="1" applyAlignment="1">
      <alignment horizontal="left" indent="2"/>
    </xf>
    <xf numFmtId="0" fontId="9" fillId="66" borderId="26" xfId="0" applyFont="1" applyFill="1" applyBorder="1" applyAlignment="1">
      <alignment horizontal="center"/>
    </xf>
    <xf numFmtId="0" fontId="9" fillId="24" borderId="26" xfId="0" applyFont="1" applyFill="1" applyBorder="1" applyAlignment="1">
      <alignment horizontal="center"/>
    </xf>
    <xf numFmtId="0" fontId="9" fillId="74" borderId="26" xfId="0" applyFont="1" applyFill="1" applyBorder="1" applyAlignment="1">
      <alignment horizontal="center"/>
    </xf>
    <xf numFmtId="0" fontId="12" fillId="46" borderId="0" xfId="0" applyFont="1" applyFill="1" applyAlignment="1">
      <alignment horizontal="left" indent="2"/>
    </xf>
    <xf numFmtId="0" fontId="9" fillId="75" borderId="26" xfId="0" applyFont="1" applyFill="1" applyBorder="1" applyAlignment="1">
      <alignment horizontal="center"/>
    </xf>
    <xf numFmtId="8" fontId="9" fillId="39" borderId="18" xfId="0" applyNumberFormat="1" applyFont="1" applyFill="1" applyBorder="1" applyAlignment="1">
      <alignment horizontal="center"/>
    </xf>
    <xf numFmtId="8" fontId="9" fillId="39" borderId="23" xfId="0" applyNumberFormat="1" applyFont="1" applyFill="1" applyBorder="1" applyAlignment="1">
      <alignment horizontal="center"/>
    </xf>
    <xf numFmtId="0" fontId="9" fillId="77" borderId="26" xfId="0" applyFont="1" applyFill="1" applyBorder="1" applyAlignment="1">
      <alignment horizontal="center"/>
    </xf>
    <xf numFmtId="0" fontId="9" fillId="0" borderId="28" xfId="0" applyFont="1" applyBorder="1" applyAlignment="1">
      <alignment horizontal="center"/>
    </xf>
    <xf numFmtId="190" fontId="12" fillId="0" borderId="19" xfId="0" applyNumberFormat="1" applyFont="1" applyBorder="1"/>
    <xf numFmtId="0" fontId="9" fillId="47" borderId="0" xfId="0" applyFont="1" applyFill="1"/>
    <xf numFmtId="6" fontId="9" fillId="47" borderId="0" xfId="0" applyNumberFormat="1" applyFont="1" applyFill="1"/>
    <xf numFmtId="0" fontId="9" fillId="47" borderId="27" xfId="0" applyFont="1" applyFill="1" applyBorder="1"/>
    <xf numFmtId="0" fontId="9" fillId="47" borderId="28" xfId="0" applyFont="1" applyFill="1" applyBorder="1"/>
    <xf numFmtId="0" fontId="9" fillId="47" borderId="29" xfId="0" applyFont="1" applyFill="1" applyBorder="1"/>
    <xf numFmtId="178" fontId="9" fillId="47" borderId="20" xfId="0" applyNumberFormat="1" applyFont="1" applyFill="1" applyBorder="1"/>
    <xf numFmtId="0" fontId="9" fillId="47" borderId="21" xfId="0" applyFont="1" applyFill="1" applyBorder="1"/>
    <xf numFmtId="6" fontId="9" fillId="47" borderId="22" xfId="0" applyNumberFormat="1" applyFont="1" applyFill="1" applyBorder="1"/>
    <xf numFmtId="0" fontId="9" fillId="23" borderId="28" xfId="0" applyFont="1" applyFill="1" applyBorder="1" applyAlignment="1">
      <alignment horizontal="left"/>
    </xf>
    <xf numFmtId="0" fontId="12" fillId="23" borderId="0" xfId="0" applyFont="1" applyFill="1" applyAlignment="1">
      <alignment horizontal="left" indent="2"/>
    </xf>
    <xf numFmtId="0" fontId="9" fillId="23" borderId="0" xfId="0" applyFont="1" applyFill="1" applyAlignment="1">
      <alignment horizontal="left" indent="2"/>
    </xf>
    <xf numFmtId="0" fontId="2" fillId="23" borderId="0" xfId="0" applyFont="1" applyFill="1"/>
    <xf numFmtId="0" fontId="2" fillId="13" borderId="0" xfId="0" applyFont="1" applyFill="1"/>
    <xf numFmtId="0" fontId="9" fillId="13" borderId="0" xfId="0" applyFont="1" applyFill="1" applyAlignment="1">
      <alignment horizontal="left" indent="2"/>
    </xf>
    <xf numFmtId="0" fontId="12" fillId="13" borderId="0" xfId="0" applyFont="1" applyFill="1" applyAlignment="1">
      <alignment horizontal="left" indent="2"/>
    </xf>
    <xf numFmtId="0" fontId="9" fillId="13" borderId="28" xfId="0" applyFont="1" applyFill="1" applyBorder="1" applyAlignment="1">
      <alignment horizontal="left"/>
    </xf>
    <xf numFmtId="0" fontId="12" fillId="23" borderId="28" xfId="0" applyFont="1" applyFill="1" applyBorder="1" applyAlignment="1">
      <alignment horizontal="left"/>
    </xf>
    <xf numFmtId="0" fontId="12" fillId="74" borderId="28" xfId="0" applyFont="1" applyFill="1" applyBorder="1" applyAlignment="1">
      <alignment horizontal="left"/>
    </xf>
    <xf numFmtId="0" fontId="12" fillId="19" borderId="28" xfId="0" applyFont="1" applyFill="1" applyBorder="1" applyAlignment="1">
      <alignment horizontal="left"/>
    </xf>
    <xf numFmtId="0" fontId="9" fillId="19" borderId="28" xfId="0" applyFont="1" applyFill="1" applyBorder="1" applyAlignment="1">
      <alignment horizontal="left"/>
    </xf>
    <xf numFmtId="0" fontId="12" fillId="19" borderId="0" xfId="0" applyFont="1" applyFill="1" applyAlignment="1">
      <alignment horizontal="left" indent="2"/>
    </xf>
    <xf numFmtId="0" fontId="9" fillId="19" borderId="0" xfId="0" applyFont="1" applyFill="1" applyAlignment="1">
      <alignment horizontal="left" indent="2"/>
    </xf>
    <xf numFmtId="0" fontId="2" fillId="19" borderId="0" xfId="0" applyFont="1" applyFill="1"/>
    <xf numFmtId="0" fontId="2" fillId="3" borderId="0" xfId="0" applyFont="1" applyFill="1"/>
    <xf numFmtId="0" fontId="9" fillId="3" borderId="28" xfId="0" applyFont="1" applyFill="1" applyBorder="1" applyAlignment="1">
      <alignment horizontal="left"/>
    </xf>
    <xf numFmtId="0" fontId="12" fillId="3" borderId="0" xfId="0" applyFont="1" applyFill="1" applyAlignment="1">
      <alignment horizontal="left" indent="2"/>
    </xf>
    <xf numFmtId="0" fontId="9" fillId="3" borderId="0" xfId="0" applyFont="1" applyFill="1" applyAlignment="1">
      <alignment horizontal="left" indent="2"/>
    </xf>
    <xf numFmtId="0" fontId="12" fillId="3" borderId="28" xfId="0" applyFont="1" applyFill="1" applyBorder="1" applyAlignment="1">
      <alignment horizontal="left"/>
    </xf>
    <xf numFmtId="0" fontId="9" fillId="14" borderId="28" xfId="0" applyFont="1" applyFill="1" applyBorder="1" applyAlignment="1">
      <alignment horizontal="left"/>
    </xf>
    <xf numFmtId="0" fontId="12" fillId="14" borderId="28" xfId="0" applyFont="1" applyFill="1" applyBorder="1" applyAlignment="1">
      <alignment horizontal="left"/>
    </xf>
    <xf numFmtId="0" fontId="12" fillId="14" borderId="0" xfId="0" applyFont="1" applyFill="1" applyAlignment="1">
      <alignment horizontal="left" indent="2"/>
    </xf>
    <xf numFmtId="0" fontId="9" fillId="14" borderId="0" xfId="0" applyFont="1" applyFill="1" applyAlignment="1">
      <alignment horizontal="left" indent="2"/>
    </xf>
    <xf numFmtId="0" fontId="2" fillId="38" borderId="0" xfId="0" applyFont="1" applyFill="1"/>
    <xf numFmtId="0" fontId="2" fillId="35" borderId="26" xfId="0" applyFont="1" applyFill="1" applyBorder="1" applyAlignment="1">
      <alignment horizontal="center"/>
    </xf>
    <xf numFmtId="10" fontId="0" fillId="0" borderId="15" xfId="2" applyNumberFormat="1" applyFont="1" applyBorder="1"/>
    <xf numFmtId="172" fontId="0" fillId="0" borderId="21" xfId="6" applyNumberFormat="1" applyFont="1" applyBorder="1"/>
    <xf numFmtId="0" fontId="0" fillId="0" borderId="22" xfId="0" applyBorder="1"/>
    <xf numFmtId="10" fontId="0" fillId="0" borderId="21" xfId="0" applyNumberFormat="1" applyBorder="1"/>
    <xf numFmtId="10" fontId="0" fillId="0" borderId="21" xfId="2" applyNumberFormat="1" applyFont="1" applyBorder="1"/>
    <xf numFmtId="10" fontId="0" fillId="0" borderId="23" xfId="2" applyNumberFormat="1" applyFont="1" applyBorder="1"/>
    <xf numFmtId="10" fontId="0" fillId="0" borderId="24" xfId="2" applyNumberFormat="1" applyFont="1" applyBorder="1"/>
    <xf numFmtId="10" fontId="0" fillId="0" borderId="25" xfId="2" applyNumberFormat="1" applyFont="1" applyBorder="1"/>
    <xf numFmtId="172" fontId="0" fillId="0" borderId="18" xfId="0" applyNumberFormat="1" applyBorder="1"/>
    <xf numFmtId="172" fontId="0" fillId="0" borderId="22" xfId="0" applyNumberFormat="1" applyBorder="1"/>
    <xf numFmtId="172" fontId="0" fillId="0" borderId="23" xfId="0" applyNumberFormat="1" applyBorder="1"/>
    <xf numFmtId="172" fontId="0" fillId="0" borderId="24" xfId="0" applyNumberFormat="1" applyBorder="1"/>
    <xf numFmtId="172" fontId="0" fillId="0" borderId="25" xfId="0" applyNumberFormat="1" applyBorder="1"/>
    <xf numFmtId="44" fontId="0" fillId="0" borderId="0" xfId="0" applyNumberFormat="1"/>
    <xf numFmtId="44" fontId="0" fillId="0" borderId="9" xfId="0" applyNumberFormat="1" applyBorder="1"/>
    <xf numFmtId="8" fontId="0" fillId="0" borderId="18" xfId="0" applyNumberFormat="1" applyBorder="1"/>
    <xf numFmtId="8" fontId="0" fillId="0" borderId="19" xfId="0" applyNumberFormat="1" applyBorder="1"/>
    <xf numFmtId="8" fontId="0" fillId="0" borderId="20" xfId="0" applyNumberFormat="1" applyBorder="1"/>
    <xf numFmtId="8" fontId="0" fillId="0" borderId="23" xfId="0" applyNumberFormat="1" applyBorder="1"/>
    <xf numFmtId="8" fontId="0" fillId="0" borderId="24" xfId="0" applyNumberFormat="1" applyBorder="1"/>
    <xf numFmtId="8" fontId="0" fillId="0" borderId="25" xfId="0" applyNumberFormat="1" applyBorder="1"/>
    <xf numFmtId="8" fontId="21" fillId="16" borderId="0" xfId="0" applyNumberFormat="1" applyFont="1" applyFill="1"/>
    <xf numFmtId="0" fontId="2" fillId="78" borderId="26" xfId="0" applyFont="1" applyFill="1" applyBorder="1" applyAlignment="1">
      <alignment horizontal="center"/>
    </xf>
    <xf numFmtId="6" fontId="0" fillId="0" borderId="0" xfId="6" applyNumberFormat="1" applyFont="1"/>
    <xf numFmtId="6" fontId="0" fillId="0" borderId="18" xfId="0" applyNumberFormat="1" applyBorder="1"/>
    <xf numFmtId="6" fontId="0" fillId="0" borderId="22" xfId="0" applyNumberFormat="1" applyBorder="1"/>
    <xf numFmtId="8" fontId="0" fillId="0" borderId="22" xfId="0" applyNumberFormat="1" applyBorder="1"/>
    <xf numFmtId="6" fontId="0" fillId="0" borderId="23" xfId="0" applyNumberFormat="1" applyBorder="1"/>
    <xf numFmtId="6" fontId="0" fillId="0" borderId="24" xfId="0" applyNumberFormat="1" applyBorder="1"/>
    <xf numFmtId="6" fontId="0" fillId="0" borderId="25" xfId="0" applyNumberFormat="1" applyBorder="1"/>
    <xf numFmtId="6" fontId="0" fillId="0" borderId="19" xfId="0" applyNumberFormat="1" applyBorder="1"/>
    <xf numFmtId="6" fontId="0" fillId="0" borderId="20" xfId="0" applyNumberFormat="1" applyBorder="1"/>
    <xf numFmtId="6" fontId="0" fillId="0" borderId="15" xfId="0" applyNumberFormat="1" applyBorder="1"/>
    <xf numFmtId="8" fontId="0" fillId="0" borderId="16" xfId="0" applyNumberFormat="1" applyBorder="1"/>
    <xf numFmtId="6" fontId="0" fillId="0" borderId="16" xfId="0" applyNumberFormat="1" applyBorder="1"/>
    <xf numFmtId="6" fontId="0" fillId="0" borderId="17" xfId="0" applyNumberFormat="1" applyBorder="1"/>
    <xf numFmtId="6" fontId="21" fillId="16" borderId="0" xfId="0" applyNumberFormat="1" applyFont="1" applyFill="1"/>
    <xf numFmtId="0" fontId="2" fillId="79" borderId="26" xfId="0" applyFont="1" applyFill="1" applyBorder="1" applyAlignment="1">
      <alignment horizontal="center"/>
    </xf>
    <xf numFmtId="8" fontId="0" fillId="0" borderId="21" xfId="0" applyNumberFormat="1" applyBorder="1"/>
    <xf numFmtId="8" fontId="0" fillId="0" borderId="15" xfId="0" applyNumberFormat="1" applyBorder="1"/>
    <xf numFmtId="8" fontId="0" fillId="0" borderId="17" xfId="0" applyNumberFormat="1" applyBorder="1"/>
    <xf numFmtId="0" fontId="12" fillId="0" borderId="36" xfId="0" applyFont="1" applyBorder="1"/>
    <xf numFmtId="0" fontId="9" fillId="0" borderId="37" xfId="0" applyFont="1" applyBorder="1" applyAlignment="1">
      <alignment horizontal="center"/>
    </xf>
    <xf numFmtId="0" fontId="9" fillId="0" borderId="37" xfId="0" applyFont="1" applyBorder="1"/>
    <xf numFmtId="0" fontId="12" fillId="3" borderId="36" xfId="0" applyFont="1" applyFill="1" applyBorder="1"/>
    <xf numFmtId="0" fontId="12" fillId="3" borderId="38" xfId="0" applyFont="1" applyFill="1" applyBorder="1"/>
    <xf numFmtId="0" fontId="9" fillId="0" borderId="36" xfId="0" applyFont="1" applyBorder="1" applyAlignment="1">
      <alignment horizontal="center"/>
    </xf>
    <xf numFmtId="0" fontId="9" fillId="0" borderId="36" xfId="0" applyFont="1" applyBorder="1"/>
    <xf numFmtId="0" fontId="12" fillId="0" borderId="38" xfId="0" applyFont="1" applyBorder="1"/>
    <xf numFmtId="0" fontId="9" fillId="0" borderId="1" xfId="0" applyFont="1" applyBorder="1" applyAlignment="1">
      <alignment horizontal="center" wrapText="1"/>
    </xf>
    <xf numFmtId="0" fontId="9" fillId="0" borderId="37" xfId="0" applyFont="1" applyBorder="1" applyAlignment="1">
      <alignment horizontal="center" wrapText="1"/>
    </xf>
    <xf numFmtId="0" fontId="9" fillId="35" borderId="0" xfId="0" applyFont="1" applyFill="1" applyAlignment="1">
      <alignment horizontal="left"/>
    </xf>
    <xf numFmtId="0" fontId="9" fillId="38" borderId="0" xfId="0" applyFont="1" applyFill="1" applyAlignment="1">
      <alignment horizontal="left"/>
    </xf>
    <xf numFmtId="0" fontId="9" fillId="15" borderId="26" xfId="0" applyFont="1" applyFill="1" applyBorder="1" applyAlignment="1">
      <alignment horizontal="left" indent="2"/>
    </xf>
    <xf numFmtId="0" fontId="9" fillId="45" borderId="0" xfId="0" applyFont="1" applyFill="1" applyAlignment="1">
      <alignment horizontal="left"/>
    </xf>
    <xf numFmtId="0" fontId="9" fillId="46" borderId="0" xfId="0" applyFont="1" applyFill="1" applyAlignment="1">
      <alignment horizontal="left"/>
    </xf>
    <xf numFmtId="0" fontId="9" fillId="42" borderId="0" xfId="0" applyFont="1" applyFill="1" applyAlignment="1">
      <alignment horizontal="left"/>
    </xf>
    <xf numFmtId="0" fontId="12" fillId="64" borderId="0" xfId="0" applyFont="1" applyFill="1" applyAlignment="1">
      <alignment horizontal="left" indent="4"/>
    </xf>
    <xf numFmtId="0" fontId="12" fillId="51" borderId="0" xfId="0" applyFont="1" applyFill="1" applyAlignment="1">
      <alignment horizontal="left" indent="4"/>
    </xf>
    <xf numFmtId="0" fontId="12" fillId="52" borderId="0" xfId="0" applyFont="1" applyFill="1" applyAlignment="1">
      <alignment horizontal="left" indent="4"/>
    </xf>
    <xf numFmtId="0" fontId="12" fillId="55" borderId="0" xfId="0" applyFont="1" applyFill="1" applyAlignment="1">
      <alignment horizontal="left" indent="4"/>
    </xf>
    <xf numFmtId="0" fontId="12" fillId="43" borderId="0" xfId="0" applyFont="1" applyFill="1" applyAlignment="1">
      <alignment horizontal="left" indent="4"/>
    </xf>
    <xf numFmtId="0" fontId="12" fillId="53" borderId="0" xfId="0" applyFont="1" applyFill="1" applyAlignment="1">
      <alignment horizontal="left" indent="4"/>
    </xf>
    <xf numFmtId="180" fontId="8" fillId="16" borderId="17" xfId="0" applyNumberFormat="1" applyFont="1" applyFill="1" applyBorder="1"/>
    <xf numFmtId="184" fontId="8" fillId="16" borderId="17" xfId="0" applyNumberFormat="1" applyFont="1" applyFill="1" applyBorder="1"/>
    <xf numFmtId="187" fontId="8" fillId="16" borderId="17" xfId="0" applyNumberFormat="1" applyFont="1" applyFill="1" applyBorder="1"/>
    <xf numFmtId="200" fontId="8" fillId="16" borderId="17" xfId="0" applyNumberFormat="1" applyFont="1" applyFill="1" applyBorder="1"/>
    <xf numFmtId="8" fontId="12" fillId="0" borderId="0" xfId="6" applyNumberFormat="1" applyFont="1"/>
    <xf numFmtId="8" fontId="8" fillId="16" borderId="17" xfId="4" applyNumberFormat="1" applyFont="1" applyFill="1" applyBorder="1"/>
    <xf numFmtId="43" fontId="12" fillId="0" borderId="0" xfId="0" applyNumberFormat="1" applyFont="1" applyAlignment="1">
      <alignment horizontal="left" indent="1"/>
    </xf>
    <xf numFmtId="0" fontId="12" fillId="35" borderId="0" xfId="0" applyFont="1" applyFill="1" applyAlignment="1">
      <alignment horizontal="center"/>
    </xf>
    <xf numFmtId="0" fontId="12" fillId="38" borderId="0" xfId="0" applyFont="1" applyFill="1" applyAlignment="1">
      <alignment horizontal="center"/>
    </xf>
    <xf numFmtId="0" fontId="12" fillId="45" borderId="0" xfId="0" applyFont="1" applyFill="1" applyAlignment="1">
      <alignment horizontal="center"/>
    </xf>
    <xf numFmtId="0" fontId="12" fillId="46" borderId="0" xfId="0" applyFont="1" applyFill="1" applyAlignment="1">
      <alignment horizontal="center"/>
    </xf>
    <xf numFmtId="0" fontId="9" fillId="61" borderId="26" xfId="0" applyFont="1" applyFill="1" applyBorder="1" applyAlignment="1">
      <alignment horizontal="center"/>
    </xf>
    <xf numFmtId="0" fontId="12" fillId="35" borderId="28" xfId="0" applyFont="1" applyFill="1" applyBorder="1" applyAlignment="1">
      <alignment horizontal="left" indent="4"/>
    </xf>
    <xf numFmtId="0" fontId="12" fillId="45" borderId="28" xfId="0" applyFont="1" applyFill="1" applyBorder="1" applyAlignment="1">
      <alignment horizontal="left" indent="4"/>
    </xf>
    <xf numFmtId="0" fontId="12" fillId="46" borderId="28" xfId="0" applyFont="1" applyFill="1" applyBorder="1" applyAlignment="1">
      <alignment horizontal="left" indent="4"/>
    </xf>
    <xf numFmtId="6" fontId="12" fillId="0" borderId="18" xfId="0" applyNumberFormat="1" applyFont="1" applyBorder="1"/>
    <xf numFmtId="6" fontId="12" fillId="0" borderId="23" xfId="0" applyNumberFormat="1" applyFont="1" applyBorder="1"/>
    <xf numFmtId="6" fontId="12" fillId="0" borderId="24" xfId="0" applyNumberFormat="1" applyFont="1" applyBorder="1"/>
    <xf numFmtId="6" fontId="12" fillId="0" borderId="25" xfId="0" applyNumberFormat="1" applyFont="1" applyBorder="1"/>
    <xf numFmtId="6" fontId="12" fillId="0" borderId="17" xfId="0" applyNumberFormat="1" applyFont="1" applyBorder="1"/>
    <xf numFmtId="0" fontId="12" fillId="64" borderId="0" xfId="0" applyFont="1" applyFill="1" applyAlignment="1">
      <alignment horizontal="left" indent="2"/>
    </xf>
    <xf numFmtId="0" fontId="12" fillId="53" borderId="0" xfId="0" applyFont="1" applyFill="1" applyAlignment="1">
      <alignment horizontal="left" indent="2"/>
    </xf>
    <xf numFmtId="0" fontId="12" fillId="51" borderId="0" xfId="0" applyFont="1" applyFill="1" applyAlignment="1">
      <alignment horizontal="left" indent="2"/>
    </xf>
    <xf numFmtId="0" fontId="12" fillId="52" borderId="0" xfId="0" applyFont="1" applyFill="1" applyAlignment="1">
      <alignment horizontal="left" indent="2"/>
    </xf>
    <xf numFmtId="0" fontId="12" fillId="43" borderId="0" xfId="0" applyFont="1" applyFill="1" applyAlignment="1">
      <alignment horizontal="left" indent="2"/>
    </xf>
    <xf numFmtId="0" fontId="12" fillId="24" borderId="0" xfId="0" applyFont="1" applyFill="1" applyAlignment="1">
      <alignment horizontal="left" indent="2"/>
    </xf>
    <xf numFmtId="0" fontId="9" fillId="14" borderId="28" xfId="0" applyFont="1" applyFill="1" applyBorder="1"/>
    <xf numFmtId="0" fontId="10" fillId="15" borderId="28" xfId="0" applyFont="1" applyFill="1" applyBorder="1" applyAlignment="1">
      <alignment horizontal="left"/>
    </xf>
    <xf numFmtId="0" fontId="10" fillId="3" borderId="28" xfId="0" applyFont="1" applyFill="1" applyBorder="1" applyAlignment="1">
      <alignment horizontal="left"/>
    </xf>
    <xf numFmtId="0" fontId="10" fillId="74" borderId="28" xfId="0" applyFont="1" applyFill="1" applyBorder="1" applyAlignment="1">
      <alignment horizontal="left"/>
    </xf>
    <xf numFmtId="0" fontId="10" fillId="74" borderId="0" xfId="0" applyFont="1" applyFill="1" applyAlignment="1">
      <alignment horizontal="left"/>
    </xf>
    <xf numFmtId="0" fontId="12" fillId="42" borderId="28" xfId="0" applyFont="1" applyFill="1" applyBorder="1" applyAlignment="1">
      <alignment horizontal="left" indent="4"/>
    </xf>
    <xf numFmtId="0" fontId="12" fillId="26" borderId="26" xfId="0" applyFont="1" applyFill="1" applyBorder="1" applyAlignment="1">
      <alignment horizontal="center"/>
    </xf>
    <xf numFmtId="0" fontId="10" fillId="0" borderId="27" xfId="0" applyFont="1" applyBorder="1" applyAlignment="1">
      <alignment horizontal="left"/>
    </xf>
    <xf numFmtId="8" fontId="12" fillId="0" borderId="27" xfId="0" applyNumberFormat="1" applyFont="1" applyBorder="1"/>
    <xf numFmtId="0" fontId="10" fillId="23" borderId="28" xfId="0" applyFont="1" applyFill="1" applyBorder="1" applyAlignment="1">
      <alignment horizontal="left"/>
    </xf>
    <xf numFmtId="0" fontId="10" fillId="26" borderId="28" xfId="0" applyFont="1" applyFill="1" applyBorder="1" applyAlignment="1">
      <alignment horizontal="left"/>
    </xf>
    <xf numFmtId="0" fontId="10" fillId="42" borderId="28" xfId="0" applyFont="1" applyFill="1" applyBorder="1" applyAlignment="1">
      <alignment horizontal="left"/>
    </xf>
    <xf numFmtId="0" fontId="10" fillId="82" borderId="28" xfId="0" applyFont="1" applyFill="1" applyBorder="1" applyAlignment="1">
      <alignment horizontal="left"/>
    </xf>
    <xf numFmtId="0" fontId="10" fillId="11" borderId="28" xfId="0" applyFont="1" applyFill="1" applyBorder="1" applyAlignment="1">
      <alignment horizontal="left"/>
    </xf>
    <xf numFmtId="0" fontId="9" fillId="35" borderId="28" xfId="0" applyFont="1" applyFill="1" applyBorder="1" applyAlignment="1">
      <alignment horizontal="left"/>
    </xf>
    <xf numFmtId="0" fontId="9" fillId="78" borderId="28" xfId="0" applyFont="1" applyFill="1" applyBorder="1" applyAlignment="1">
      <alignment horizontal="left"/>
    </xf>
    <xf numFmtId="0" fontId="9" fillId="79" borderId="28" xfId="0" applyFont="1" applyFill="1" applyBorder="1" applyAlignment="1">
      <alignment horizontal="left"/>
    </xf>
    <xf numFmtId="0" fontId="12" fillId="35" borderId="28" xfId="0" applyFont="1" applyFill="1" applyBorder="1" applyAlignment="1">
      <alignment horizontal="left"/>
    </xf>
    <xf numFmtId="0" fontId="12" fillId="79" borderId="28" xfId="0" applyFont="1" applyFill="1" applyBorder="1" applyAlignment="1">
      <alignment horizontal="left"/>
    </xf>
    <xf numFmtId="0" fontId="12" fillId="78" borderId="28" xfId="0" applyFont="1" applyFill="1" applyBorder="1" applyAlignment="1">
      <alignment horizontal="left"/>
    </xf>
    <xf numFmtId="0" fontId="9" fillId="35" borderId="0" xfId="0" applyFont="1" applyFill="1" applyAlignment="1">
      <alignment horizontal="left" indent="2"/>
    </xf>
    <xf numFmtId="0" fontId="9" fillId="78" borderId="0" xfId="0" applyFont="1" applyFill="1" applyAlignment="1">
      <alignment horizontal="left" indent="2"/>
    </xf>
    <xf numFmtId="0" fontId="9" fillId="79" borderId="0" xfId="0" applyFont="1" applyFill="1" applyAlignment="1">
      <alignment horizontal="left" indent="2"/>
    </xf>
    <xf numFmtId="0" fontId="12" fillId="78" borderId="0" xfId="0" applyFont="1" applyFill="1" applyAlignment="1">
      <alignment horizontal="left" indent="2"/>
    </xf>
    <xf numFmtId="0" fontId="12" fillId="79" borderId="0" xfId="0" applyFont="1" applyFill="1" applyAlignment="1">
      <alignment horizontal="left" indent="2"/>
    </xf>
    <xf numFmtId="0" fontId="9" fillId="15" borderId="0" xfId="0" applyFont="1" applyFill="1" applyAlignment="1">
      <alignment horizontal="center"/>
    </xf>
    <xf numFmtId="0" fontId="9" fillId="26" borderId="0" xfId="0" applyFont="1" applyFill="1" applyAlignment="1">
      <alignment horizontal="center"/>
    </xf>
    <xf numFmtId="0" fontId="9" fillId="74" borderId="0" xfId="0" applyFont="1" applyFill="1" applyAlignment="1">
      <alignment horizontal="center"/>
    </xf>
    <xf numFmtId="44" fontId="8" fillId="16" borderId="17" xfId="6" applyFont="1" applyFill="1" applyBorder="1"/>
    <xf numFmtId="168" fontId="12" fillId="0" borderId="19" xfId="2" applyNumberFormat="1" applyFont="1" applyBorder="1"/>
    <xf numFmtId="168" fontId="12" fillId="0" borderId="20" xfId="2" applyNumberFormat="1" applyFont="1" applyBorder="1"/>
    <xf numFmtId="168" fontId="12" fillId="0" borderId="0" xfId="2" applyNumberFormat="1" applyFont="1"/>
    <xf numFmtId="17" fontId="12" fillId="65" borderId="0" xfId="0" applyNumberFormat="1" applyFont="1" applyFill="1"/>
    <xf numFmtId="17" fontId="12" fillId="11" borderId="0" xfId="0" applyNumberFormat="1" applyFont="1" applyFill="1"/>
    <xf numFmtId="17" fontId="12" fillId="10" borderId="0" xfId="0" applyNumberFormat="1" applyFont="1" applyFill="1"/>
    <xf numFmtId="41" fontId="15" fillId="16" borderId="0" xfId="0" applyNumberFormat="1" applyFont="1" applyFill="1"/>
    <xf numFmtId="0" fontId="12" fillId="43" borderId="0" xfId="0" applyFont="1" applyFill="1"/>
    <xf numFmtId="168" fontId="15" fillId="16" borderId="0" xfId="2" applyNumberFormat="1" applyFont="1" applyFill="1"/>
    <xf numFmtId="9" fontId="15" fillId="16" borderId="0" xfId="2" applyFont="1" applyFill="1"/>
    <xf numFmtId="9" fontId="12" fillId="0" borderId="0" xfId="0" applyNumberFormat="1" applyFont="1"/>
    <xf numFmtId="168" fontId="12" fillId="0" borderId="0" xfId="0" applyNumberFormat="1" applyFont="1"/>
    <xf numFmtId="43" fontId="15" fillId="16" borderId="0" xfId="4" applyFont="1" applyFill="1"/>
    <xf numFmtId="0" fontId="9" fillId="37" borderId="26" xfId="0" applyFont="1" applyFill="1" applyBorder="1" applyAlignment="1">
      <alignment horizontal="center"/>
    </xf>
    <xf numFmtId="172" fontId="15" fillId="16" borderId="0" xfId="6" applyNumberFormat="1" applyFont="1" applyFill="1"/>
    <xf numFmtId="10" fontId="12" fillId="0" borderId="0" xfId="0" applyNumberFormat="1" applyFont="1"/>
    <xf numFmtId="173" fontId="12" fillId="0" borderId="0" xfId="0" applyNumberFormat="1" applyFont="1"/>
    <xf numFmtId="6" fontId="15" fillId="16" borderId="0" xfId="2" applyNumberFormat="1" applyFont="1" applyFill="1"/>
    <xf numFmtId="171" fontId="15" fillId="16" borderId="0" xfId="2" applyNumberFormat="1" applyFont="1" applyFill="1"/>
    <xf numFmtId="175" fontId="15" fillId="16" borderId="0" xfId="4" applyNumberFormat="1" applyFont="1" applyFill="1"/>
    <xf numFmtId="0" fontId="12" fillId="0" borderId="20" xfId="0" applyFont="1" applyBorder="1"/>
    <xf numFmtId="168" fontId="12" fillId="0" borderId="24" xfId="2" applyNumberFormat="1" applyFont="1" applyBorder="1"/>
    <xf numFmtId="0" fontId="12" fillId="0" borderId="25" xfId="0" applyFont="1" applyBorder="1"/>
    <xf numFmtId="177" fontId="15" fillId="16" borderId="0" xfId="2" applyNumberFormat="1" applyFont="1" applyFill="1"/>
    <xf numFmtId="0" fontId="9" fillId="20" borderId="0" xfId="0" applyFont="1" applyFill="1" applyAlignment="1">
      <alignment horizontal="center"/>
    </xf>
    <xf numFmtId="170" fontId="15" fillId="16" borderId="0" xfId="4" applyNumberFormat="1" applyFont="1" applyFill="1"/>
    <xf numFmtId="0" fontId="9" fillId="29" borderId="26" xfId="0" applyFont="1" applyFill="1" applyBorder="1" applyAlignment="1">
      <alignment horizontal="center"/>
    </xf>
    <xf numFmtId="0" fontId="9" fillId="30" borderId="26" xfId="0" applyFont="1" applyFill="1" applyBorder="1" applyAlignment="1">
      <alignment horizontal="center"/>
    </xf>
    <xf numFmtId="183" fontId="15" fillId="16" borderId="0" xfId="4" applyNumberFormat="1" applyFont="1" applyFill="1"/>
    <xf numFmtId="0" fontId="9" fillId="51" borderId="0" xfId="0" applyFont="1" applyFill="1" applyAlignment="1">
      <alignment horizontal="center"/>
    </xf>
    <xf numFmtId="168" fontId="12" fillId="32" borderId="0" xfId="0" applyNumberFormat="1" applyFont="1" applyFill="1"/>
    <xf numFmtId="168" fontId="12" fillId="31" borderId="0" xfId="0" applyNumberFormat="1" applyFont="1" applyFill="1"/>
    <xf numFmtId="168" fontId="12" fillId="33" borderId="0" xfId="0" applyNumberFormat="1" applyFont="1" applyFill="1"/>
    <xf numFmtId="168" fontId="12" fillId="34" borderId="0" xfId="0" applyNumberFormat="1" applyFont="1" applyFill="1"/>
    <xf numFmtId="0" fontId="9" fillId="53" borderId="0" xfId="0" applyFont="1" applyFill="1" applyAlignment="1">
      <alignment horizontal="center"/>
    </xf>
    <xf numFmtId="0" fontId="9" fillId="52" borderId="0" xfId="0" applyFont="1" applyFill="1" applyAlignment="1">
      <alignment horizontal="center"/>
    </xf>
    <xf numFmtId="168" fontId="12" fillId="10" borderId="0" xfId="0" applyNumberFormat="1" applyFont="1" applyFill="1"/>
    <xf numFmtId="0" fontId="9" fillId="55" borderId="0" xfId="0" applyFont="1" applyFill="1" applyAlignment="1">
      <alignment horizontal="center"/>
    </xf>
    <xf numFmtId="0" fontId="9" fillId="28" borderId="26" xfId="0" applyFont="1" applyFill="1" applyBorder="1" applyAlignment="1">
      <alignment horizontal="center"/>
    </xf>
    <xf numFmtId="172" fontId="12" fillId="0" borderId="0" xfId="6" applyNumberFormat="1" applyFont="1"/>
    <xf numFmtId="172" fontId="12" fillId="0" borderId="0" xfId="0" applyNumberFormat="1" applyFont="1"/>
    <xf numFmtId="10" fontId="12" fillId="0" borderId="53" xfId="2" applyNumberFormat="1" applyFont="1" applyBorder="1"/>
    <xf numFmtId="10" fontId="12" fillId="0" borderId="16" xfId="2" applyNumberFormat="1" applyFont="1" applyBorder="1"/>
    <xf numFmtId="10" fontId="12" fillId="0" borderId="17" xfId="2" applyNumberFormat="1" applyFont="1" applyBorder="1"/>
    <xf numFmtId="10" fontId="15" fillId="16" borderId="0" xfId="2" applyNumberFormat="1" applyFont="1" applyFill="1"/>
    <xf numFmtId="10" fontId="12" fillId="0" borderId="54" xfId="0" applyNumberFormat="1" applyFont="1" applyBorder="1"/>
    <xf numFmtId="10" fontId="12" fillId="0" borderId="19" xfId="0" applyNumberFormat="1" applyFont="1" applyBorder="1"/>
    <xf numFmtId="10" fontId="12" fillId="0" borderId="20" xfId="0" applyNumberFormat="1" applyFont="1" applyBorder="1"/>
    <xf numFmtId="10" fontId="12" fillId="0" borderId="55" xfId="0" applyNumberFormat="1" applyFont="1" applyBorder="1"/>
    <xf numFmtId="10" fontId="12" fillId="0" borderId="24" xfId="0" applyNumberFormat="1" applyFont="1" applyBorder="1"/>
    <xf numFmtId="10" fontId="12" fillId="0" borderId="25" xfId="0" applyNumberFormat="1" applyFont="1" applyBorder="1"/>
    <xf numFmtId="168" fontId="12" fillId="0" borderId="54" xfId="2" applyNumberFormat="1" applyFont="1" applyBorder="1"/>
    <xf numFmtId="168" fontId="12" fillId="0" borderId="8" xfId="2" applyNumberFormat="1" applyFont="1" applyBorder="1"/>
    <xf numFmtId="168" fontId="12" fillId="0" borderId="22" xfId="2" applyNumberFormat="1" applyFont="1" applyBorder="1"/>
    <xf numFmtId="168" fontId="12" fillId="0" borderId="55" xfId="2" applyNumberFormat="1" applyFont="1" applyBorder="1"/>
    <xf numFmtId="168" fontId="12" fillId="0" borderId="25" xfId="2" applyNumberFormat="1" applyFont="1" applyBorder="1"/>
    <xf numFmtId="197" fontId="12" fillId="0" borderId="0" xfId="2" applyNumberFormat="1" applyFont="1"/>
    <xf numFmtId="197" fontId="12" fillId="0" borderId="0" xfId="0" applyNumberFormat="1" applyFont="1"/>
    <xf numFmtId="44" fontId="12" fillId="0" borderId="0" xfId="6" applyFont="1"/>
    <xf numFmtId="198" fontId="12" fillId="0" borderId="0" xfId="0" applyNumberFormat="1" applyFont="1"/>
    <xf numFmtId="202" fontId="12" fillId="0" borderId="0" xfId="0" applyNumberFormat="1" applyFont="1"/>
    <xf numFmtId="0" fontId="12" fillId="0" borderId="0" xfId="0" applyFont="1" applyAlignment="1">
      <alignment horizontal="left" indent="7"/>
    </xf>
    <xf numFmtId="0" fontId="12" fillId="0" borderId="0" xfId="0" applyFont="1" applyAlignment="1">
      <alignment horizontal="left" indent="10"/>
    </xf>
    <xf numFmtId="170" fontId="12" fillId="0" borderId="0" xfId="4" applyNumberFormat="1" applyFont="1" applyAlignment="1">
      <alignment horizontal="center"/>
    </xf>
    <xf numFmtId="1" fontId="12" fillId="0" borderId="0" xfId="0" applyNumberFormat="1" applyFont="1" applyAlignment="1">
      <alignment horizontal="center"/>
    </xf>
    <xf numFmtId="1" fontId="12" fillId="0" borderId="0" xfId="4" applyNumberFormat="1" applyFont="1" applyAlignment="1">
      <alignment horizontal="right"/>
    </xf>
    <xf numFmtId="1" fontId="12" fillId="0" borderId="0" xfId="0" applyNumberFormat="1" applyFont="1" applyAlignment="1">
      <alignment horizontal="right"/>
    </xf>
    <xf numFmtId="0" fontId="9" fillId="3" borderId="0" xfId="0" applyFont="1" applyFill="1" applyAlignment="1">
      <alignment horizontal="center"/>
    </xf>
    <xf numFmtId="0" fontId="9" fillId="13" borderId="0" xfId="0" applyFont="1" applyFill="1" applyAlignment="1">
      <alignment horizontal="center"/>
    </xf>
    <xf numFmtId="0" fontId="12" fillId="23" borderId="0" xfId="0" applyFont="1" applyFill="1"/>
    <xf numFmtId="169" fontId="12" fillId="0" borderId="0" xfId="0" applyNumberFormat="1" applyFont="1"/>
    <xf numFmtId="0" fontId="12" fillId="24" borderId="0" xfId="0" applyFont="1" applyFill="1"/>
    <xf numFmtId="0" fontId="12" fillId="19" borderId="0" xfId="0" applyFont="1" applyFill="1"/>
    <xf numFmtId="0" fontId="12" fillId="11" borderId="0" xfId="0" applyFont="1" applyFill="1"/>
    <xf numFmtId="0" fontId="12" fillId="10" borderId="0" xfId="0" applyFont="1" applyFill="1"/>
    <xf numFmtId="44" fontId="15" fillId="16" borderId="0" xfId="6" applyFont="1" applyFill="1"/>
    <xf numFmtId="0" fontId="17" fillId="79" borderId="26" xfId="0" applyFont="1" applyFill="1" applyBorder="1" applyAlignment="1">
      <alignment horizontal="center"/>
    </xf>
    <xf numFmtId="0" fontId="22" fillId="16" borderId="0" xfId="0" applyFont="1" applyFill="1" applyAlignment="1">
      <alignment horizontal="center"/>
    </xf>
    <xf numFmtId="0" fontId="17" fillId="24" borderId="26" xfId="0" applyFont="1" applyFill="1" applyBorder="1" applyAlignment="1">
      <alignment horizontal="center"/>
    </xf>
    <xf numFmtId="0" fontId="14" fillId="23" borderId="26" xfId="0" applyFont="1" applyFill="1" applyBorder="1" applyAlignment="1">
      <alignment horizontal="center"/>
    </xf>
    <xf numFmtId="8" fontId="23" fillId="16" borderId="0" xfId="0" applyNumberFormat="1" applyFont="1" applyFill="1" applyAlignment="1">
      <alignment horizontal="center"/>
    </xf>
    <xf numFmtId="168" fontId="23" fillId="16" borderId="0" xfId="2" applyNumberFormat="1" applyFont="1" applyFill="1" applyAlignment="1">
      <alignment horizontal="center"/>
    </xf>
    <xf numFmtId="0" fontId="9" fillId="24" borderId="0" xfId="0" applyFont="1" applyFill="1" applyAlignment="1">
      <alignment horizontal="center"/>
    </xf>
    <xf numFmtId="0" fontId="9" fillId="19" borderId="0" xfId="0" applyFont="1" applyFill="1" applyAlignment="1">
      <alignment horizontal="center"/>
    </xf>
    <xf numFmtId="9" fontId="23" fillId="16" borderId="0" xfId="2" applyFont="1" applyFill="1" applyAlignment="1">
      <alignment horizontal="center"/>
    </xf>
    <xf numFmtId="0" fontId="9" fillId="38" borderId="0" xfId="0" applyFont="1" applyFill="1" applyAlignment="1">
      <alignment horizontal="center"/>
    </xf>
    <xf numFmtId="0" fontId="9" fillId="44" borderId="0" xfId="0" applyFont="1" applyFill="1" applyAlignment="1">
      <alignment horizontal="center"/>
    </xf>
    <xf numFmtId="0" fontId="9" fillId="83" borderId="26" xfId="0" applyFont="1" applyFill="1" applyBorder="1" applyAlignment="1">
      <alignment horizontal="center"/>
    </xf>
    <xf numFmtId="0" fontId="12" fillId="14" borderId="0" xfId="0" applyFont="1" applyFill="1" applyAlignment="1">
      <alignment horizontal="center"/>
    </xf>
    <xf numFmtId="0" fontId="12" fillId="42" borderId="0" xfId="0" applyFont="1" applyFill="1" applyAlignment="1">
      <alignment horizontal="center"/>
    </xf>
    <xf numFmtId="0" fontId="9" fillId="84" borderId="26" xfId="0" applyFont="1" applyFill="1" applyBorder="1" applyAlignment="1">
      <alignment horizontal="center"/>
    </xf>
    <xf numFmtId="0" fontId="17" fillId="23" borderId="0" xfId="0" applyFont="1" applyFill="1" applyAlignment="1">
      <alignment horizontal="center"/>
    </xf>
    <xf numFmtId="1" fontId="12" fillId="0" borderId="0" xfId="0" applyNumberFormat="1" applyFont="1"/>
    <xf numFmtId="0" fontId="12" fillId="0" borderId="28" xfId="0" applyFont="1" applyBorder="1" applyAlignment="1">
      <alignment horizontal="left" indent="1"/>
    </xf>
    <xf numFmtId="17" fontId="12" fillId="50" borderId="0" xfId="0" applyNumberFormat="1" applyFont="1" applyFill="1"/>
    <xf numFmtId="17" fontId="12" fillId="23" borderId="0" xfId="0" applyNumberFormat="1" applyFont="1" applyFill="1"/>
    <xf numFmtId="17" fontId="12" fillId="43" borderId="0" xfId="0" applyNumberFormat="1" applyFont="1" applyFill="1"/>
    <xf numFmtId="17" fontId="12" fillId="37" borderId="0" xfId="0" applyNumberFormat="1" applyFont="1" applyFill="1"/>
    <xf numFmtId="17" fontId="12" fillId="39" borderId="0" xfId="0" applyNumberFormat="1" applyFont="1" applyFill="1"/>
    <xf numFmtId="17" fontId="12" fillId="62" borderId="0" xfId="0" applyNumberFormat="1" applyFont="1" applyFill="1"/>
    <xf numFmtId="17" fontId="12" fillId="60" borderId="0" xfId="0" applyNumberFormat="1" applyFont="1" applyFill="1"/>
    <xf numFmtId="17" fontId="12" fillId="61" borderId="0" xfId="0" applyNumberFormat="1" applyFont="1" applyFill="1"/>
    <xf numFmtId="0" fontId="12" fillId="0" borderId="0" xfId="0" applyFont="1" applyAlignment="1">
      <alignment horizontal="right"/>
    </xf>
    <xf numFmtId="0" fontId="9" fillId="63" borderId="0" xfId="0" applyFont="1" applyFill="1" applyAlignment="1">
      <alignment horizontal="center"/>
    </xf>
    <xf numFmtId="9" fontId="12" fillId="0" borderId="0" xfId="2" applyFont="1"/>
    <xf numFmtId="0" fontId="12" fillId="45" borderId="0" xfId="0" applyFont="1" applyFill="1" applyAlignment="1">
      <alignment horizontal="left" indent="2"/>
    </xf>
    <xf numFmtId="0" fontId="9" fillId="84" borderId="0" xfId="0" applyFont="1" applyFill="1" applyAlignment="1">
      <alignment horizontal="center"/>
    </xf>
    <xf numFmtId="8" fontId="9" fillId="26" borderId="26" xfId="0" applyNumberFormat="1" applyFont="1" applyFill="1" applyBorder="1" applyAlignment="1">
      <alignment horizontal="center"/>
    </xf>
    <xf numFmtId="0" fontId="10" fillId="85" borderId="28" xfId="0" applyFont="1" applyFill="1" applyBorder="1" applyAlignment="1">
      <alignment horizontal="left"/>
    </xf>
    <xf numFmtId="0" fontId="12" fillId="85" borderId="26" xfId="0" applyFont="1" applyFill="1" applyBorder="1" applyAlignment="1">
      <alignment horizontal="center"/>
    </xf>
    <xf numFmtId="0" fontId="15" fillId="16" borderId="0" xfId="0" applyFont="1" applyFill="1" applyAlignment="1">
      <alignment horizontal="center"/>
    </xf>
    <xf numFmtId="0" fontId="9" fillId="83" borderId="0" xfId="0" applyFont="1" applyFill="1" applyAlignment="1">
      <alignment horizontal="center"/>
    </xf>
    <xf numFmtId="0" fontId="9" fillId="35" borderId="0" xfId="0" applyFont="1" applyFill="1" applyAlignment="1">
      <alignment horizontal="center"/>
    </xf>
    <xf numFmtId="0" fontId="16" fillId="15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12" fillId="44" borderId="0" xfId="0" applyFont="1" applyFill="1" applyAlignment="1">
      <alignment horizontal="center"/>
    </xf>
    <xf numFmtId="0" fontId="9" fillId="45" borderId="0" xfId="0" applyFont="1" applyFill="1" applyAlignment="1">
      <alignment horizontal="center"/>
    </xf>
    <xf numFmtId="0" fontId="9" fillId="46" borderId="0" xfId="0" applyFont="1" applyFill="1" applyAlignment="1">
      <alignment horizontal="center"/>
    </xf>
    <xf numFmtId="0" fontId="9" fillId="42" borderId="0" xfId="0" applyFont="1" applyFill="1" applyAlignment="1">
      <alignment horizontal="center"/>
    </xf>
    <xf numFmtId="0" fontId="12" fillId="0" borderId="28" xfId="0" applyFont="1" applyBorder="1" applyAlignment="1">
      <alignment horizontal="left" indent="3"/>
    </xf>
    <xf numFmtId="43" fontId="23" fillId="16" borderId="0" xfId="4" applyFont="1" applyFill="1" applyAlignment="1">
      <alignment horizontal="center"/>
    </xf>
    <xf numFmtId="0" fontId="12" fillId="0" borderId="27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0" fontId="9" fillId="85" borderId="26" xfId="0" applyFont="1" applyFill="1" applyBorder="1" applyAlignment="1">
      <alignment horizontal="center"/>
    </xf>
    <xf numFmtId="0" fontId="24" fillId="0" borderId="28" xfId="0" applyFont="1" applyBorder="1" applyAlignment="1">
      <alignment horizontal="center"/>
    </xf>
    <xf numFmtId="0" fontId="9" fillId="0" borderId="28" xfId="0" applyFont="1" applyBorder="1" applyAlignment="1">
      <alignment horizontal="left" indent="3"/>
    </xf>
    <xf numFmtId="44" fontId="12" fillId="0" borderId="0" xfId="0" applyNumberFormat="1" applyFont="1"/>
    <xf numFmtId="0" fontId="12" fillId="24" borderId="0" xfId="0" applyFont="1" applyFill="1" applyAlignment="1">
      <alignment horizontal="left" indent="4"/>
    </xf>
    <xf numFmtId="0" fontId="16" fillId="0" borderId="0" xfId="0" applyFont="1" applyBorder="1" applyAlignment="1">
      <alignment horizontal="left" indent="3"/>
    </xf>
    <xf numFmtId="0" fontId="24" fillId="0" borderId="0" xfId="0" applyFont="1" applyAlignment="1">
      <alignment horizontal="left"/>
    </xf>
    <xf numFmtId="0" fontId="10" fillId="0" borderId="0" xfId="0" applyFont="1" applyBorder="1" applyAlignment="1">
      <alignment horizontal="left"/>
    </xf>
    <xf numFmtId="0" fontId="9" fillId="70" borderId="0" xfId="0" applyFont="1" applyFill="1" applyAlignment="1">
      <alignment horizontal="center"/>
    </xf>
    <xf numFmtId="0" fontId="9" fillId="0" borderId="26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8" fontId="12" fillId="0" borderId="15" xfId="0" applyNumberFormat="1" applyFont="1" applyFill="1" applyBorder="1"/>
    <xf numFmtId="8" fontId="12" fillId="0" borderId="16" xfId="0" applyNumberFormat="1" applyFont="1" applyFill="1" applyBorder="1"/>
    <xf numFmtId="8" fontId="12" fillId="0" borderId="17" xfId="0" applyNumberFormat="1" applyFont="1" applyFill="1" applyBorder="1"/>
    <xf numFmtId="0" fontId="12" fillId="0" borderId="0" xfId="0" applyFont="1" applyFill="1" applyAlignment="1">
      <alignment horizontal="center"/>
    </xf>
    <xf numFmtId="6" fontId="12" fillId="0" borderId="0" xfId="0" applyNumberFormat="1" applyFont="1" applyBorder="1"/>
    <xf numFmtId="0" fontId="12" fillId="64" borderId="0" xfId="0" applyFont="1" applyFill="1" applyBorder="1" applyAlignment="1">
      <alignment horizontal="left" indent="2"/>
    </xf>
    <xf numFmtId="0" fontId="12" fillId="53" borderId="0" xfId="0" applyFont="1" applyFill="1" applyBorder="1" applyAlignment="1">
      <alignment horizontal="left" indent="2"/>
    </xf>
    <xf numFmtId="0" fontId="12" fillId="51" borderId="0" xfId="0" applyFont="1" applyFill="1" applyBorder="1" applyAlignment="1">
      <alignment horizontal="left" indent="2"/>
    </xf>
    <xf numFmtId="0" fontId="12" fillId="52" borderId="0" xfId="0" applyFont="1" applyFill="1" applyBorder="1" applyAlignment="1">
      <alignment horizontal="left" indent="2"/>
    </xf>
    <xf numFmtId="0" fontId="12" fillId="43" borderId="0" xfId="0" applyFont="1" applyFill="1" applyBorder="1" applyAlignment="1">
      <alignment horizontal="left" indent="2"/>
    </xf>
    <xf numFmtId="6" fontId="12" fillId="0" borderId="21" xfId="0" applyNumberFormat="1" applyFont="1" applyBorder="1"/>
    <xf numFmtId="6" fontId="12" fillId="0" borderId="22" xfId="0" applyNumberFormat="1" applyFont="1" applyBorder="1"/>
    <xf numFmtId="0" fontId="9" fillId="0" borderId="0" xfId="0" applyFont="1" applyFill="1" applyAlignment="1">
      <alignment horizontal="center"/>
    </xf>
    <xf numFmtId="0" fontId="12" fillId="0" borderId="0" xfId="0" applyFont="1" applyFill="1"/>
    <xf numFmtId="6" fontId="12" fillId="0" borderId="1" xfId="0" applyNumberFormat="1" applyFont="1" applyBorder="1"/>
    <xf numFmtId="6" fontId="12" fillId="0" borderId="37" xfId="0" applyNumberFormat="1" applyFont="1" applyBorder="1"/>
    <xf numFmtId="6" fontId="12" fillId="0" borderId="47" xfId="0" applyNumberFormat="1" applyFont="1" applyBorder="1"/>
    <xf numFmtId="6" fontId="12" fillId="0" borderId="39" xfId="0" applyNumberFormat="1" applyFont="1" applyBorder="1"/>
    <xf numFmtId="8" fontId="0" fillId="45" borderId="0" xfId="0" applyNumberFormat="1" applyFill="1"/>
    <xf numFmtId="8" fontId="0" fillId="86" borderId="0" xfId="0" applyNumberFormat="1" applyFill="1"/>
    <xf numFmtId="0" fontId="8" fillId="58" borderId="21" xfId="0" applyFont="1" applyFill="1" applyBorder="1" applyAlignment="1">
      <alignment horizontal="center" vertical="center"/>
    </xf>
    <xf numFmtId="0" fontId="9" fillId="87" borderId="0" xfId="0" applyFont="1" applyFill="1" applyAlignment="1">
      <alignment horizontal="center"/>
    </xf>
    <xf numFmtId="6" fontId="12" fillId="88" borderId="15" xfId="0" applyNumberFormat="1" applyFont="1" applyFill="1" applyBorder="1"/>
    <xf numFmtId="6" fontId="12" fillId="88" borderId="16" xfId="0" applyNumberFormat="1" applyFont="1" applyFill="1" applyBorder="1"/>
    <xf numFmtId="6" fontId="12" fillId="88" borderId="17" xfId="0" applyNumberFormat="1" applyFont="1" applyFill="1" applyBorder="1"/>
    <xf numFmtId="0" fontId="9" fillId="88" borderId="26" xfId="0" applyFont="1" applyFill="1" applyBorder="1" applyAlignment="1">
      <alignment horizontal="center"/>
    </xf>
    <xf numFmtId="6" fontId="12" fillId="23" borderId="15" xfId="0" applyNumberFormat="1" applyFont="1" applyFill="1" applyBorder="1"/>
    <xf numFmtId="6" fontId="12" fillId="23" borderId="16" xfId="0" applyNumberFormat="1" applyFont="1" applyFill="1" applyBorder="1"/>
    <xf numFmtId="6" fontId="12" fillId="23" borderId="17" xfId="0" applyNumberFormat="1" applyFont="1" applyFill="1" applyBorder="1"/>
    <xf numFmtId="6" fontId="12" fillId="24" borderId="15" xfId="0" applyNumberFormat="1" applyFont="1" applyFill="1" applyBorder="1"/>
    <xf numFmtId="6" fontId="12" fillId="24" borderId="16" xfId="0" applyNumberFormat="1" applyFont="1" applyFill="1" applyBorder="1"/>
    <xf numFmtId="6" fontId="12" fillId="24" borderId="17" xfId="0" applyNumberFormat="1" applyFont="1" applyFill="1" applyBorder="1"/>
    <xf numFmtId="0" fontId="12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8" fontId="8" fillId="16" borderId="17" xfId="6" applyNumberFormat="1" applyFont="1" applyFill="1" applyBorder="1"/>
    <xf numFmtId="6" fontId="12" fillId="3" borderId="36" xfId="0" applyNumberFormat="1" applyFont="1" applyFill="1" applyBorder="1"/>
    <xf numFmtId="6" fontId="12" fillId="3" borderId="38" xfId="0" applyNumberFormat="1" applyFont="1" applyFill="1" applyBorder="1"/>
    <xf numFmtId="17" fontId="9" fillId="12" borderId="0" xfId="0" applyNumberFormat="1" applyFont="1" applyFill="1" applyAlignment="1">
      <alignment horizontal="center"/>
    </xf>
    <xf numFmtId="17" fontId="9" fillId="3" borderId="0" xfId="0" applyNumberFormat="1" applyFont="1" applyFill="1" applyAlignment="1">
      <alignment horizontal="center"/>
    </xf>
    <xf numFmtId="17" fontId="9" fillId="13" borderId="0" xfId="0" applyNumberFormat="1" applyFont="1" applyFill="1" applyAlignment="1">
      <alignment horizontal="center"/>
    </xf>
    <xf numFmtId="17" fontId="9" fillId="14" borderId="0" xfId="0" applyNumberFormat="1" applyFont="1" applyFill="1" applyAlignment="1">
      <alignment horizontal="center"/>
    </xf>
    <xf numFmtId="17" fontId="9" fillId="17" borderId="0" xfId="0" applyNumberFormat="1" applyFont="1" applyFill="1" applyAlignment="1">
      <alignment horizontal="center"/>
    </xf>
    <xf numFmtId="17" fontId="9" fillId="15" borderId="0" xfId="0" applyNumberFormat="1" applyFont="1" applyFill="1" applyAlignment="1">
      <alignment horizontal="center"/>
    </xf>
    <xf numFmtId="0" fontId="8" fillId="19" borderId="26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left"/>
    </xf>
    <xf numFmtId="0" fontId="12" fillId="88" borderId="0" xfId="0" applyFont="1" applyFill="1"/>
    <xf numFmtId="6" fontId="12" fillId="88" borderId="0" xfId="0" applyNumberFormat="1" applyFont="1" applyFill="1"/>
    <xf numFmtId="8" fontId="12" fillId="89" borderId="28" xfId="0" applyNumberFormat="1" applyFont="1" applyFill="1" applyBorder="1"/>
    <xf numFmtId="0" fontId="9" fillId="23" borderId="26" xfId="0" applyFont="1" applyFill="1" applyBorder="1" applyAlignment="1">
      <alignment horizontal="center"/>
    </xf>
    <xf numFmtId="0" fontId="12" fillId="15" borderId="0" xfId="0" applyFont="1" applyFill="1" applyAlignment="1">
      <alignment horizontal="center"/>
    </xf>
    <xf numFmtId="0" fontId="12" fillId="58" borderId="0" xfId="0" applyFont="1" applyFill="1" applyAlignment="1">
      <alignment horizontal="center"/>
    </xf>
    <xf numFmtId="0" fontId="12" fillId="88" borderId="26" xfId="0" applyFont="1" applyFill="1" applyBorder="1"/>
    <xf numFmtId="8" fontId="5" fillId="16" borderId="0" xfId="0" applyNumberFormat="1" applyFont="1" applyFill="1"/>
    <xf numFmtId="0" fontId="9" fillId="76" borderId="0" xfId="0" applyFont="1" applyFill="1" applyAlignment="1">
      <alignment horizontal="center"/>
    </xf>
    <xf numFmtId="0" fontId="12" fillId="90" borderId="0" xfId="0" applyFont="1" applyFill="1" applyAlignment="1">
      <alignment horizontal="center"/>
    </xf>
    <xf numFmtId="8" fontId="0" fillId="88" borderId="15" xfId="0" applyNumberFormat="1" applyFill="1" applyBorder="1"/>
    <xf numFmtId="8" fontId="0" fillId="88" borderId="16" xfId="0" applyNumberFormat="1" applyFill="1" applyBorder="1"/>
    <xf numFmtId="8" fontId="0" fillId="88" borderId="17" xfId="0" applyNumberFormat="1" applyFill="1" applyBorder="1"/>
    <xf numFmtId="0" fontId="11" fillId="58" borderId="0" xfId="0" applyFont="1" applyFill="1"/>
    <xf numFmtId="0" fontId="9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 indent="2"/>
    </xf>
    <xf numFmtId="0" fontId="9" fillId="23" borderId="0" xfId="0" applyFont="1" applyFill="1" applyBorder="1" applyAlignment="1">
      <alignment horizontal="left"/>
    </xf>
    <xf numFmtId="0" fontId="9" fillId="13" borderId="0" xfId="0" applyFont="1" applyFill="1" applyBorder="1" applyAlignment="1">
      <alignment horizontal="left"/>
    </xf>
    <xf numFmtId="0" fontId="9" fillId="19" borderId="0" xfId="0" applyFont="1" applyFill="1" applyBorder="1" applyAlignment="1">
      <alignment horizontal="left"/>
    </xf>
    <xf numFmtId="0" fontId="9" fillId="14" borderId="0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left"/>
    </xf>
    <xf numFmtId="0" fontId="9" fillId="78" borderId="0" xfId="0" applyFont="1" applyFill="1" applyBorder="1" applyAlignment="1">
      <alignment horizontal="left"/>
    </xf>
    <xf numFmtId="0" fontId="9" fillId="35" borderId="0" xfId="0" applyFont="1" applyFill="1" applyBorder="1" applyAlignment="1">
      <alignment horizontal="left"/>
    </xf>
    <xf numFmtId="0" fontId="9" fillId="79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 indent="2"/>
    </xf>
    <xf numFmtId="0" fontId="5" fillId="16" borderId="0" xfId="0" applyFont="1" applyFill="1" applyAlignment="1">
      <alignment horizontal="center"/>
    </xf>
    <xf numFmtId="10" fontId="3" fillId="4" borderId="1" xfId="0" applyNumberFormat="1" applyFont="1" applyFill="1" applyBorder="1"/>
    <xf numFmtId="10" fontId="3" fillId="4" borderId="1" xfId="0" applyNumberFormat="1" applyFont="1" applyFill="1" applyBorder="1" applyAlignment="1">
      <alignment vertical="top"/>
    </xf>
    <xf numFmtId="17" fontId="2" fillId="3" borderId="0" xfId="0" applyNumberFormat="1" applyFont="1" applyFill="1" applyAlignment="1">
      <alignment horizontal="center"/>
    </xf>
    <xf numFmtId="17" fontId="2" fillId="13" borderId="0" xfId="0" applyNumberFormat="1" applyFont="1" applyFill="1" applyAlignment="1">
      <alignment horizontal="center"/>
    </xf>
    <xf numFmtId="17" fontId="2" fillId="14" borderId="0" xfId="0" applyNumberFormat="1" applyFont="1" applyFill="1" applyAlignment="1">
      <alignment horizontal="center"/>
    </xf>
    <xf numFmtId="17" fontId="2" fillId="17" borderId="0" xfId="0" applyNumberFormat="1" applyFont="1" applyFill="1" applyAlignment="1">
      <alignment horizontal="center"/>
    </xf>
    <xf numFmtId="17" fontId="2" fillId="15" borderId="0" xfId="0" applyNumberFormat="1" applyFont="1" applyFill="1" applyAlignment="1">
      <alignment horizontal="center"/>
    </xf>
    <xf numFmtId="0" fontId="4" fillId="62" borderId="0" xfId="0" applyFont="1" applyFill="1" applyAlignment="1">
      <alignment horizontal="center"/>
    </xf>
    <xf numFmtId="0" fontId="9" fillId="8" borderId="2" xfId="5" applyFont="1" applyBorder="1" applyAlignment="1">
      <alignment horizontal="center"/>
    </xf>
    <xf numFmtId="0" fontId="9" fillId="8" borderId="3" xfId="5" applyFont="1" applyBorder="1" applyAlignment="1">
      <alignment horizontal="center"/>
    </xf>
    <xf numFmtId="0" fontId="9" fillId="8" borderId="4" xfId="5" applyFont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/>
    </xf>
    <xf numFmtId="0" fontId="9" fillId="10" borderId="4" xfId="0" applyFont="1" applyFill="1" applyBorder="1" applyAlignment="1">
      <alignment horizontal="center"/>
    </xf>
    <xf numFmtId="0" fontId="9" fillId="10" borderId="5" xfId="0" applyFont="1" applyFill="1" applyBorder="1" applyAlignment="1">
      <alignment horizontal="center"/>
    </xf>
    <xf numFmtId="0" fontId="9" fillId="10" borderId="6" xfId="0" applyFont="1" applyFill="1" applyBorder="1" applyAlignment="1">
      <alignment horizontal="center"/>
    </xf>
    <xf numFmtId="0" fontId="9" fillId="10" borderId="7" xfId="0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9" fillId="9" borderId="12" xfId="0" applyFont="1" applyFill="1" applyBorder="1" applyAlignment="1">
      <alignment horizontal="center"/>
    </xf>
    <xf numFmtId="0" fontId="9" fillId="9" borderId="13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8" borderId="5" xfId="5" applyFont="1" applyBorder="1" applyAlignment="1">
      <alignment horizontal="center"/>
    </xf>
    <xf numFmtId="0" fontId="9" fillId="8" borderId="6" xfId="5" applyFont="1" applyBorder="1" applyAlignment="1">
      <alignment horizontal="center"/>
    </xf>
    <xf numFmtId="0" fontId="9" fillId="8" borderId="7" xfId="5" applyFont="1" applyBorder="1" applyAlignment="1">
      <alignment horizontal="center"/>
    </xf>
    <xf numFmtId="0" fontId="9" fillId="8" borderId="8" xfId="5" applyFont="1" applyBorder="1" applyAlignment="1">
      <alignment horizontal="center"/>
    </xf>
    <xf numFmtId="0" fontId="9" fillId="8" borderId="0" xfId="5" applyFont="1" applyAlignment="1">
      <alignment horizontal="center"/>
    </xf>
    <xf numFmtId="0" fontId="9" fillId="8" borderId="9" xfId="5" applyFont="1" applyBorder="1" applyAlignment="1">
      <alignment horizontal="center"/>
    </xf>
    <xf numFmtId="0" fontId="9" fillId="9" borderId="14" xfId="0" applyFont="1" applyFill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50" xfId="0" applyFont="1" applyBorder="1" applyAlignment="1">
      <alignment horizontal="center"/>
    </xf>
    <xf numFmtId="0" fontId="9" fillId="80" borderId="18" xfId="9" applyFont="1" applyBorder="1" applyAlignment="1">
      <alignment horizontal="center"/>
    </xf>
    <xf numFmtId="0" fontId="9" fillId="80" borderId="19" xfId="9" applyFont="1" applyBorder="1" applyAlignment="1">
      <alignment horizontal="center"/>
    </xf>
    <xf numFmtId="0" fontId="9" fillId="80" borderId="20" xfId="9" applyFont="1" applyBorder="1" applyAlignment="1">
      <alignment horizontal="center"/>
    </xf>
    <xf numFmtId="0" fontId="9" fillId="80" borderId="48" xfId="9" applyFont="1" applyBorder="1" applyAlignment="1">
      <alignment horizontal="center"/>
    </xf>
    <xf numFmtId="0" fontId="9" fillId="80" borderId="6" xfId="9" applyFont="1" applyBorder="1" applyAlignment="1">
      <alignment horizontal="center"/>
    </xf>
    <xf numFmtId="0" fontId="9" fillId="80" borderId="49" xfId="9" applyFont="1" applyBorder="1" applyAlignment="1">
      <alignment horizontal="center"/>
    </xf>
    <xf numFmtId="0" fontId="9" fillId="0" borderId="37" xfId="0" applyFont="1" applyBorder="1" applyAlignment="1">
      <alignment horizontal="center"/>
    </xf>
    <xf numFmtId="0" fontId="9" fillId="81" borderId="36" xfId="0" applyFont="1" applyFill="1" applyBorder="1" applyAlignment="1">
      <alignment horizontal="center"/>
    </xf>
    <xf numFmtId="0" fontId="9" fillId="81" borderId="1" xfId="0" applyFont="1" applyFill="1" applyBorder="1" applyAlignment="1">
      <alignment horizontal="center"/>
    </xf>
    <xf numFmtId="0" fontId="9" fillId="81" borderId="37" xfId="0" applyFont="1" applyFill="1" applyBorder="1" applyAlignment="1">
      <alignment horizontal="center"/>
    </xf>
    <xf numFmtId="0" fontId="9" fillId="80" borderId="21" xfId="9" applyFont="1" applyBorder="1" applyAlignment="1">
      <alignment horizontal="center"/>
    </xf>
    <xf numFmtId="0" fontId="9" fillId="80" borderId="0" xfId="9" applyFont="1" applyAlignment="1">
      <alignment horizontal="center"/>
    </xf>
    <xf numFmtId="0" fontId="9" fillId="80" borderId="22" xfId="9" applyFont="1" applyBorder="1" applyAlignment="1">
      <alignment horizontal="center"/>
    </xf>
    <xf numFmtId="6" fontId="9" fillId="81" borderId="36" xfId="0" applyNumberFormat="1" applyFont="1" applyFill="1" applyBorder="1" applyAlignment="1">
      <alignment horizontal="center"/>
    </xf>
    <xf numFmtId="6" fontId="9" fillId="81" borderId="1" xfId="0" applyNumberFormat="1" applyFont="1" applyFill="1" applyBorder="1" applyAlignment="1">
      <alignment horizontal="center"/>
    </xf>
    <xf numFmtId="6" fontId="9" fillId="81" borderId="37" xfId="0" applyNumberFormat="1" applyFont="1" applyFill="1" applyBorder="1" applyAlignment="1">
      <alignment horizontal="center"/>
    </xf>
    <xf numFmtId="0" fontId="9" fillId="0" borderId="36" xfId="0" applyFont="1" applyBorder="1" applyAlignment="1">
      <alignment horizontal="center"/>
    </xf>
    <xf numFmtId="0" fontId="12" fillId="0" borderId="36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6" fontId="12" fillId="0" borderId="1" xfId="0" applyNumberFormat="1" applyFont="1" applyBorder="1" applyAlignment="1">
      <alignment horizontal="center"/>
    </xf>
    <xf numFmtId="6" fontId="12" fillId="0" borderId="37" xfId="0" applyNumberFormat="1" applyFont="1" applyBorder="1" applyAlignment="1">
      <alignment horizontal="center"/>
    </xf>
    <xf numFmtId="0" fontId="2" fillId="80" borderId="18" xfId="9" applyFont="1" applyBorder="1" applyAlignment="1">
      <alignment horizontal="center"/>
    </xf>
    <xf numFmtId="0" fontId="2" fillId="80" borderId="19" xfId="9" applyFont="1" applyBorder="1" applyAlignment="1">
      <alignment horizontal="center"/>
    </xf>
    <xf numFmtId="0" fontId="2" fillId="80" borderId="20" xfId="9" applyFont="1" applyBorder="1" applyAlignment="1">
      <alignment horizontal="center"/>
    </xf>
    <xf numFmtId="0" fontId="2" fillId="80" borderId="48" xfId="9" applyFont="1" applyBorder="1" applyAlignment="1">
      <alignment horizontal="center"/>
    </xf>
    <xf numFmtId="0" fontId="2" fillId="80" borderId="6" xfId="9" applyFont="1" applyBorder="1" applyAlignment="1">
      <alignment horizontal="center"/>
    </xf>
    <xf numFmtId="0" fontId="2" fillId="80" borderId="49" xfId="9" applyFont="1" applyBorder="1" applyAlignment="1">
      <alignment horizontal="center"/>
    </xf>
    <xf numFmtId="0" fontId="2" fillId="80" borderId="51" xfId="9" applyFont="1" applyBorder="1" applyAlignment="1">
      <alignment horizontal="center"/>
    </xf>
    <xf numFmtId="0" fontId="2" fillId="80" borderId="3" xfId="9" applyFont="1" applyBorder="1" applyAlignment="1">
      <alignment horizontal="center"/>
    </xf>
    <xf numFmtId="0" fontId="2" fillId="80" borderId="52" xfId="9" applyFont="1" applyBorder="1" applyAlignment="1">
      <alignment horizontal="center"/>
    </xf>
    <xf numFmtId="0" fontId="2" fillId="80" borderId="21" xfId="9" applyFont="1" applyBorder="1" applyAlignment="1">
      <alignment horizontal="center"/>
    </xf>
    <xf numFmtId="0" fontId="2" fillId="80" borderId="0" xfId="9" applyFont="1" applyAlignment="1">
      <alignment horizontal="center"/>
    </xf>
    <xf numFmtId="0" fontId="2" fillId="80" borderId="22" xfId="9" applyFont="1" applyBorder="1" applyAlignment="1">
      <alignment horizontal="center"/>
    </xf>
    <xf numFmtId="0" fontId="12" fillId="0" borderId="38" xfId="0" applyFont="1" applyBorder="1" applyAlignment="1">
      <alignment horizontal="left"/>
    </xf>
    <xf numFmtId="0" fontId="12" fillId="0" borderId="47" xfId="0" applyFont="1" applyBorder="1" applyAlignment="1">
      <alignment horizontal="left"/>
    </xf>
    <xf numFmtId="6" fontId="12" fillId="0" borderId="47" xfId="0" applyNumberFormat="1" applyFont="1" applyBorder="1" applyAlignment="1">
      <alignment horizontal="center"/>
    </xf>
    <xf numFmtId="6" fontId="12" fillId="0" borderId="39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2" borderId="2" xfId="3" applyFont="1" applyBorder="1" applyAlignment="1">
      <alignment horizontal="center"/>
    </xf>
    <xf numFmtId="0" fontId="2" fillId="2" borderId="3" xfId="3" applyFont="1" applyBorder="1" applyAlignment="1">
      <alignment horizontal="center"/>
    </xf>
    <xf numFmtId="0" fontId="2" fillId="2" borderId="4" xfId="3" applyFont="1" applyBorder="1" applyAlignment="1">
      <alignment horizontal="center"/>
    </xf>
    <xf numFmtId="0" fontId="2" fillId="2" borderId="5" xfId="3" applyFont="1" applyBorder="1" applyAlignment="1">
      <alignment horizontal="center"/>
    </xf>
    <xf numFmtId="0" fontId="2" fillId="2" borderId="6" xfId="3" applyFont="1" applyBorder="1" applyAlignment="1">
      <alignment horizontal="center"/>
    </xf>
    <xf numFmtId="0" fontId="2" fillId="2" borderId="7" xfId="3" applyFont="1" applyBorder="1" applyAlignment="1">
      <alignment horizontal="center"/>
    </xf>
    <xf numFmtId="0" fontId="2" fillId="2" borderId="11" xfId="3" applyFont="1" applyBorder="1" applyAlignment="1">
      <alignment horizontal="center"/>
    </xf>
    <xf numFmtId="0" fontId="2" fillId="2" borderId="13" xfId="3" applyFont="1" applyBorder="1" applyAlignment="1">
      <alignment horizontal="center"/>
    </xf>
    <xf numFmtId="0" fontId="0" fillId="56" borderId="11" xfId="0" applyFill="1" applyBorder="1" applyAlignment="1">
      <alignment horizontal="center"/>
    </xf>
    <xf numFmtId="0" fontId="0" fillId="56" borderId="12" xfId="0" applyFill="1" applyBorder="1" applyAlignment="1">
      <alignment horizontal="center"/>
    </xf>
    <xf numFmtId="0" fontId="0" fillId="56" borderId="13" xfId="0" applyFill="1" applyBorder="1" applyAlignment="1">
      <alignment horizontal="center"/>
    </xf>
    <xf numFmtId="189" fontId="0" fillId="56" borderId="11" xfId="0" applyNumberFormat="1" applyFill="1" applyBorder="1" applyAlignment="1">
      <alignment horizontal="center"/>
    </xf>
    <xf numFmtId="189" fontId="0" fillId="56" borderId="12" xfId="0" applyNumberFormat="1" applyFill="1" applyBorder="1" applyAlignment="1">
      <alignment horizontal="center"/>
    </xf>
    <xf numFmtId="189" fontId="0" fillId="56" borderId="13" xfId="0" applyNumberFormat="1" applyFill="1" applyBorder="1" applyAlignment="1">
      <alignment horizontal="center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2" fillId="2" borderId="12" xfId="3" applyFont="1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9" fontId="1" fillId="2" borderId="11" xfId="3" applyNumberFormat="1" applyBorder="1" applyAlignment="1">
      <alignment horizontal="center"/>
    </xf>
    <xf numFmtId="9" fontId="1" fillId="2" borderId="13" xfId="3" applyNumberFormat="1" applyBorder="1" applyAlignment="1">
      <alignment horizontal="center"/>
    </xf>
    <xf numFmtId="189" fontId="0" fillId="56" borderId="1" xfId="0" applyNumberFormat="1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57" borderId="1" xfId="0" applyFill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4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" fillId="2" borderId="5" xfId="3" applyFont="1" applyBorder="1" applyAlignment="1">
      <alignment horizontal="center" vertical="center"/>
    </xf>
    <xf numFmtId="0" fontId="2" fillId="2" borderId="6" xfId="3" applyFont="1" applyBorder="1" applyAlignment="1">
      <alignment horizontal="center" vertical="center"/>
    </xf>
    <xf numFmtId="0" fontId="2" fillId="2" borderId="7" xfId="3" applyFont="1" applyBorder="1" applyAlignment="1">
      <alignment horizontal="center" vertical="center"/>
    </xf>
    <xf numFmtId="0" fontId="2" fillId="2" borderId="2" xfId="3" applyFont="1" applyBorder="1" applyAlignment="1">
      <alignment horizontal="center" vertical="center"/>
    </xf>
    <xf numFmtId="0" fontId="2" fillId="2" borderId="3" xfId="3" applyFont="1" applyBorder="1" applyAlignment="1">
      <alignment horizontal="center" vertical="center"/>
    </xf>
    <xf numFmtId="0" fontId="2" fillId="2" borderId="4" xfId="3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2" borderId="1" xfId="3" applyFont="1" applyBorder="1" applyAlignment="1">
      <alignment horizontal="center" wrapText="1"/>
    </xf>
    <xf numFmtId="0" fontId="2" fillId="2" borderId="2" xfId="3" applyFont="1" applyBorder="1" applyAlignment="1">
      <alignment horizontal="center" wrapText="1"/>
    </xf>
    <xf numFmtId="0" fontId="2" fillId="2" borderId="3" xfId="3" applyFont="1" applyBorder="1" applyAlignment="1">
      <alignment horizontal="center" wrapText="1"/>
    </xf>
    <xf numFmtId="0" fontId="2" fillId="2" borderId="4" xfId="3" applyFont="1" applyBorder="1" applyAlignment="1">
      <alignment horizontal="center" wrapText="1"/>
    </xf>
    <xf numFmtId="0" fontId="2" fillId="2" borderId="5" xfId="3" applyFont="1" applyBorder="1" applyAlignment="1">
      <alignment horizontal="center" wrapText="1"/>
    </xf>
    <xf numFmtId="0" fontId="2" fillId="2" borderId="6" xfId="3" applyFont="1" applyBorder="1" applyAlignment="1">
      <alignment horizontal="center" wrapText="1"/>
    </xf>
    <xf numFmtId="0" fontId="2" fillId="2" borderId="7" xfId="3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2" borderId="1" xfId="3" applyFont="1" applyBorder="1" applyAlignment="1">
      <alignment horizontal="right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2" borderId="14" xfId="3" applyFont="1" applyBorder="1" applyAlignment="1">
      <alignment horizontal="center"/>
    </xf>
    <xf numFmtId="0" fontId="2" fillId="2" borderId="10" xfId="3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0" fontId="2" fillId="3" borderId="6" xfId="3" applyFont="1" applyFill="1" applyBorder="1" applyAlignment="1">
      <alignment horizontal="center"/>
    </xf>
    <xf numFmtId="0" fontId="2" fillId="3" borderId="7" xfId="3" applyFont="1" applyFill="1" applyBorder="1" applyAlignment="1">
      <alignment horizontal="center"/>
    </xf>
    <xf numFmtId="0" fontId="2" fillId="2" borderId="8" xfId="3" applyFont="1" applyBorder="1" applyAlignment="1">
      <alignment horizontal="center"/>
    </xf>
    <xf numFmtId="0" fontId="2" fillId="2" borderId="0" xfId="3" applyFont="1" applyAlignment="1">
      <alignment horizontal="center"/>
    </xf>
    <xf numFmtId="0" fontId="2" fillId="2" borderId="9" xfId="3" applyFont="1" applyBorder="1" applyAlignment="1">
      <alignment horizontal="center"/>
    </xf>
    <xf numFmtId="189" fontId="0" fillId="0" borderId="1" xfId="0" applyNumberFormat="1" applyBorder="1" applyAlignment="1">
      <alignment horizontal="center"/>
    </xf>
    <xf numFmtId="10" fontId="0" fillId="56" borderId="11" xfId="0" applyNumberFormat="1" applyFill="1" applyBorder="1" applyAlignment="1">
      <alignment horizontal="center"/>
    </xf>
    <xf numFmtId="10" fontId="0" fillId="56" borderId="13" xfId="0" applyNumberFormat="1" applyFill="1" applyBorder="1" applyAlignment="1">
      <alignment horizontal="center"/>
    </xf>
    <xf numFmtId="189" fontId="0" fillId="0" borderId="1" xfId="0" applyNumberFormat="1" applyBorder="1" applyAlignment="1">
      <alignment horizontal="center" vertical="center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2" fillId="2" borderId="1" xfId="3" applyFont="1" applyBorder="1" applyAlignment="1">
      <alignment horizontal="center"/>
    </xf>
    <xf numFmtId="9" fontId="1" fillId="2" borderId="1" xfId="3" applyNumberFormat="1" applyBorder="1" applyAlignment="1">
      <alignment horizontal="center"/>
    </xf>
    <xf numFmtId="0" fontId="0" fillId="56" borderId="1" xfId="0" applyFill="1" applyBorder="1" applyAlignment="1">
      <alignment horizontal="center"/>
    </xf>
    <xf numFmtId="0" fontId="2" fillId="3" borderId="11" xfId="3" applyFont="1" applyFill="1" applyBorder="1" applyAlignment="1">
      <alignment horizontal="center" vertical="center"/>
    </xf>
    <xf numFmtId="0" fontId="2" fillId="3" borderId="12" xfId="3" applyFont="1" applyFill="1" applyBorder="1" applyAlignment="1">
      <alignment horizontal="center" vertical="center"/>
    </xf>
    <xf numFmtId="0" fontId="2" fillId="3" borderId="13" xfId="3" applyFont="1" applyFill="1" applyBorder="1" applyAlignment="1">
      <alignment horizontal="center" vertical="center"/>
    </xf>
    <xf numFmtId="17" fontId="0" fillId="56" borderId="1" xfId="0" applyNumberForma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2" fillId="2" borderId="1" xfId="3" applyFont="1" applyBorder="1" applyAlignment="1">
      <alignment horizontal="center" vertical="center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</cellXfs>
  <cellStyles count="10">
    <cellStyle name="20% - Énfasis1" xfId="9" builtinId="30"/>
    <cellStyle name="20% - Énfasis3" xfId="3" builtinId="38"/>
    <cellStyle name="40% - Énfasis3" xfId="8" builtinId="39"/>
    <cellStyle name="40% - Énfasis5" xfId="5" builtinId="47"/>
    <cellStyle name="Millares" xfId="4" builtinId="3"/>
    <cellStyle name="Millares [0]" xfId="1" builtinId="6"/>
    <cellStyle name="Millares [0] 2" xfId="7" xr:uid="{00000000-0005-0000-0000-000006000000}"/>
    <cellStyle name="Moneda" xfId="6" builtinId="4"/>
    <cellStyle name="Normal" xfId="0" builtinId="0"/>
    <cellStyle name="Porcentaje" xfId="2" builtinId="5"/>
  </cellStyles>
  <dxfs count="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0F517"/>
      <color rgb="FFFF5B5B"/>
      <color rgb="FF00FF99"/>
      <color rgb="FF399B9D"/>
      <color rgb="FFFFA725"/>
      <color rgb="FFFF9900"/>
      <color rgb="FFF78629"/>
      <color rgb="FFFF7619"/>
      <color rgb="FFF2B300"/>
      <color rgb="FF5380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66"/>
  </sheetPr>
  <dimension ref="A1:K92"/>
  <sheetViews>
    <sheetView workbookViewId="0"/>
  </sheetViews>
  <sheetFormatPr baseColWidth="10" defaultRowHeight="15.75" x14ac:dyDescent="0.25"/>
  <cols>
    <col min="1" max="1" width="27.28515625" style="180" bestFit="1" customWidth="1"/>
    <col min="2" max="5" width="15.85546875" style="180" bestFit="1" customWidth="1"/>
    <col min="6" max="6" width="17.7109375" style="180" bestFit="1" customWidth="1"/>
    <col min="7" max="7" width="15.5703125" style="180" bestFit="1" customWidth="1"/>
    <col min="8" max="8" width="13.5703125" style="180" bestFit="1" customWidth="1"/>
    <col min="9" max="9" width="15.5703125" style="180" bestFit="1" customWidth="1"/>
    <col min="10" max="10" width="14.42578125" style="180" bestFit="1" customWidth="1"/>
    <col min="11" max="11" width="15.5703125" style="180" bestFit="1" customWidth="1"/>
    <col min="12" max="16384" width="11.42578125" style="180"/>
  </cols>
  <sheetData>
    <row r="1" spans="1:11" x14ac:dyDescent="0.25">
      <c r="A1" s="180" t="s">
        <v>140</v>
      </c>
    </row>
    <row r="2" spans="1:11" x14ac:dyDescent="0.25">
      <c r="A2" s="1057" t="s">
        <v>749</v>
      </c>
      <c r="B2" s="1058"/>
      <c r="C2" s="1058"/>
      <c r="D2" s="1058"/>
      <c r="E2" s="1058"/>
      <c r="F2" s="1058"/>
      <c r="G2" s="1058"/>
      <c r="H2" s="1058"/>
      <c r="I2" s="1058"/>
      <c r="J2" s="1058"/>
      <c r="K2" s="1059"/>
    </row>
    <row r="3" spans="1:11" x14ac:dyDescent="0.25">
      <c r="A3" s="1074" t="s">
        <v>141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6"/>
    </row>
    <row r="4" spans="1:11" x14ac:dyDescent="0.25">
      <c r="A4" s="1071" t="s">
        <v>748</v>
      </c>
      <c r="B4" s="1072"/>
      <c r="C4" s="1072"/>
      <c r="D4" s="1072"/>
      <c r="E4" s="1072"/>
      <c r="F4" s="1072"/>
      <c r="G4" s="1072"/>
      <c r="H4" s="1072"/>
      <c r="I4" s="1072"/>
      <c r="J4" s="1072"/>
      <c r="K4" s="1073"/>
    </row>
    <row r="5" spans="1:11" x14ac:dyDescent="0.25">
      <c r="A5" s="181"/>
      <c r="B5" s="1078">
        <v>2019</v>
      </c>
      <c r="C5" s="1078"/>
      <c r="D5" s="1078">
        <f>B5+1</f>
        <v>2020</v>
      </c>
      <c r="E5" s="1078"/>
      <c r="F5" s="1078">
        <f t="shared" ref="F5:J5" si="0">D5+1</f>
        <v>2021</v>
      </c>
      <c r="G5" s="1078"/>
      <c r="H5" s="1078">
        <f t="shared" si="0"/>
        <v>2022</v>
      </c>
      <c r="I5" s="1078"/>
      <c r="J5" s="1078">
        <f t="shared" si="0"/>
        <v>2023</v>
      </c>
      <c r="K5" s="1078"/>
    </row>
    <row r="6" spans="1:11" x14ac:dyDescent="0.25">
      <c r="A6" s="182"/>
      <c r="B6" s="183" t="s">
        <v>10</v>
      </c>
      <c r="C6" s="183" t="s">
        <v>112</v>
      </c>
      <c r="D6" s="183" t="s">
        <v>142</v>
      </c>
      <c r="E6" s="183" t="s">
        <v>143</v>
      </c>
      <c r="F6" s="183" t="s">
        <v>144</v>
      </c>
      <c r="G6" s="183" t="s">
        <v>112</v>
      </c>
      <c r="H6" s="183" t="s">
        <v>16</v>
      </c>
      <c r="I6" s="183" t="s">
        <v>112</v>
      </c>
      <c r="J6" s="183" t="s">
        <v>145</v>
      </c>
      <c r="K6" s="183" t="s">
        <v>112</v>
      </c>
    </row>
    <row r="7" spans="1:11" x14ac:dyDescent="0.25">
      <c r="A7" s="1070" t="s">
        <v>146</v>
      </c>
      <c r="B7" s="1070"/>
      <c r="C7" s="1070"/>
      <c r="D7" s="1070"/>
      <c r="E7" s="1070"/>
      <c r="F7" s="1070"/>
      <c r="G7" s="1070"/>
      <c r="H7" s="1070"/>
      <c r="I7" s="1070"/>
      <c r="J7" s="1070"/>
      <c r="K7" s="1070"/>
    </row>
    <row r="8" spans="1:11" x14ac:dyDescent="0.25">
      <c r="A8" s="184" t="s">
        <v>1</v>
      </c>
      <c r="B8" s="191">
        <f>' CALCULATIONS'!P16</f>
        <v>535800</v>
      </c>
      <c r="C8" s="191">
        <f>SUM(' CALCULATIONS'!O16:Z16)</f>
        <v>8555346</v>
      </c>
      <c r="D8" s="191">
        <f>' CALCULATIONS'!AD16</f>
        <v>449004</v>
      </c>
      <c r="E8" s="191">
        <f>SUM(' CALCULATIONS'!AA16:AL16)</f>
        <v>8904408</v>
      </c>
      <c r="F8" s="191">
        <f>' CALCULATIONS'!AR16</f>
        <v>864336</v>
      </c>
      <c r="G8" s="191">
        <f>SUM(' CALCULATIONS'!AM16:AX16)</f>
        <v>9221862</v>
      </c>
      <c r="H8" s="191">
        <f>' CALCULATIONS'!BF16</f>
        <v>654162</v>
      </c>
      <c r="I8" s="191">
        <f>SUM(' CALCULATIONS'!AY16:BJ16)</f>
        <v>9453156</v>
      </c>
      <c r="J8" s="191">
        <f>' CALCULATIONS'!BT16</f>
        <v>807984</v>
      </c>
      <c r="K8" s="191">
        <f>SUM(' CALCULATIONS'!BK16:BV16)</f>
        <v>9787386</v>
      </c>
    </row>
    <row r="9" spans="1:11" x14ac:dyDescent="0.25">
      <c r="A9" s="184" t="s">
        <v>2</v>
      </c>
      <c r="B9" s="191">
        <f>' CALCULATIONS'!P86</f>
        <v>318150</v>
      </c>
      <c r="C9" s="191">
        <f>SUM(' CALCULATIONS'!O86:Z86)</f>
        <v>6254874</v>
      </c>
      <c r="D9" s="191">
        <f>' CALCULATIONS'!AD86</f>
        <v>251004</v>
      </c>
      <c r="E9" s="191">
        <f>SUM(' CALCULATIONS'!AA86:AL86)</f>
        <v>6529194</v>
      </c>
      <c r="F9" s="191">
        <f>' CALCULATIONS'!AR86</f>
        <v>931446</v>
      </c>
      <c r="G9" s="191">
        <f>SUM(' CALCULATIONS'!AM86:AX86)</f>
        <v>6863190</v>
      </c>
      <c r="H9" s="191">
        <f>' CALCULATIONS'!BF86</f>
        <v>348630</v>
      </c>
      <c r="I9" s="191">
        <f>SUM(' CALCULATIONS'!AY86:BJ86)</f>
        <v>6958302</v>
      </c>
      <c r="J9" s="191">
        <f>' CALCULATIONS'!BT86</f>
        <v>572688</v>
      </c>
      <c r="K9" s="191">
        <f>SUM(' CALCULATIONS'!BK86:BV86)</f>
        <v>7220922</v>
      </c>
    </row>
    <row r="10" spans="1:11" x14ac:dyDescent="0.25">
      <c r="A10" s="184" t="s">
        <v>3</v>
      </c>
      <c r="B10" s="191">
        <f>' CALCULATIONS'!P153</f>
        <v>359142</v>
      </c>
      <c r="C10" s="191">
        <f>SUM(' CALCULATIONS'!O153:Z153)</f>
        <v>4788612</v>
      </c>
      <c r="D10" s="191">
        <f>' CALCULATIONS'!AD153</f>
        <v>375870</v>
      </c>
      <c r="E10" s="191">
        <f>SUM(' CALCULATIONS'!AA153:AL153)</f>
        <v>5011632</v>
      </c>
      <c r="F10" s="191">
        <f>' CALCULATIONS'!AR153</f>
        <v>392532</v>
      </c>
      <c r="G10" s="191">
        <f>SUM(' CALCULATIONS'!AM153:AX153)</f>
        <v>5233824</v>
      </c>
      <c r="H10" s="191">
        <f>' CALCULATIONS'!BF153</f>
        <v>403542</v>
      </c>
      <c r="I10" s="191">
        <f>SUM(' CALCULATIONS'!AY153:BJ153)</f>
        <v>5380632</v>
      </c>
      <c r="J10" s="191">
        <f>' CALCULATIONS'!BT153</f>
        <v>418230</v>
      </c>
      <c r="K10" s="191">
        <f>SUM(' CALCULATIONS'!BK153:BV153)</f>
        <v>5576400</v>
      </c>
    </row>
    <row r="11" spans="1:11" x14ac:dyDescent="0.25">
      <c r="A11" s="184" t="s">
        <v>4</v>
      </c>
      <c r="B11" s="191">
        <f>' CALCULATIONS'!P220</f>
        <v>0</v>
      </c>
      <c r="C11" s="191">
        <f>SUM(' CALCULATIONS'!O220:Z220)</f>
        <v>0</v>
      </c>
      <c r="D11" s="191">
        <f>' CALCULATIONS'!AD220</f>
        <v>0</v>
      </c>
      <c r="E11" s="191">
        <f>SUM(' CALCULATIONS'!AA220:AL220)</f>
        <v>0</v>
      </c>
      <c r="F11" s="191">
        <f>' CALCULATIONS'!AR220</f>
        <v>177180</v>
      </c>
      <c r="G11" s="191">
        <f>SUM(' CALCULATIONS'!AM220:AX220)</f>
        <v>1832760</v>
      </c>
      <c r="H11" s="191">
        <f>' CALCULATIONS'!BF220</f>
        <v>180870</v>
      </c>
      <c r="I11" s="191">
        <f>SUM(' CALCULATIONS'!AY220:BJ220)</f>
        <v>1871100</v>
      </c>
      <c r="J11" s="191">
        <f>' CALCULATIONS'!BT220</f>
        <v>187860</v>
      </c>
      <c r="K11" s="191">
        <f>SUM(' CALCULATIONS'!BK220:BV220)</f>
        <v>1943460</v>
      </c>
    </row>
    <row r="12" spans="1:11" x14ac:dyDescent="0.25">
      <c r="A12" s="1070" t="s">
        <v>147</v>
      </c>
      <c r="B12" s="1070"/>
      <c r="C12" s="1070"/>
      <c r="D12" s="1070"/>
      <c r="E12" s="1070"/>
      <c r="F12" s="1070"/>
      <c r="G12" s="1070"/>
      <c r="H12" s="1070"/>
      <c r="I12" s="1070"/>
      <c r="J12" s="1070"/>
      <c r="K12" s="1070"/>
    </row>
    <row r="13" spans="1:11" x14ac:dyDescent="0.25">
      <c r="A13" s="184" t="s">
        <v>1</v>
      </c>
      <c r="B13" s="191">
        <f>' CALCULATIONS'!P298</f>
        <v>245778</v>
      </c>
      <c r="C13" s="191">
        <f>SUM(' CALCULATIONS'!O298:Z298)</f>
        <v>2871240</v>
      </c>
      <c r="D13" s="191">
        <f>' CALCULATIONS'!AD298</f>
        <v>102828</v>
      </c>
      <c r="E13" s="191">
        <f>SUM(' CALCULATIONS'!AA298:AL298)</f>
        <v>2957382</v>
      </c>
      <c r="F13" s="191">
        <f>' CALCULATIONS'!AR298</f>
        <v>333516</v>
      </c>
      <c r="G13" s="191">
        <f>SUM(' CALCULATIONS'!AM298:AX298)</f>
        <v>2839086</v>
      </c>
      <c r="H13" s="191">
        <f>' CALCULATIONS'!BF298</f>
        <v>153642</v>
      </c>
      <c r="I13" s="191">
        <f>SUM(' CALCULATIONS'!AY298:BJ298)</f>
        <v>2810694</v>
      </c>
      <c r="J13" s="191">
        <f>' CALCULATIONS'!BT298</f>
        <v>242646</v>
      </c>
      <c r="K13" s="191">
        <f>SUM(' CALCULATIONS'!BK298:BV298)</f>
        <v>2866908</v>
      </c>
    </row>
    <row r="14" spans="1:11" x14ac:dyDescent="0.25">
      <c r="A14" s="184" t="s">
        <v>2</v>
      </c>
      <c r="B14" s="191">
        <f>' CALCULATIONS'!P349</f>
        <v>0</v>
      </c>
      <c r="C14" s="191">
        <f>SUM(' CALCULATIONS'!O349:Z349)</f>
        <v>0</v>
      </c>
      <c r="D14" s="191">
        <f>' CALCULATIONS'!AD349</f>
        <v>187320</v>
      </c>
      <c r="E14" s="191">
        <f>SUM(' CALCULATIONS'!AA349:AL349)</f>
        <v>2676024</v>
      </c>
      <c r="F14" s="191">
        <f>' CALCULATIONS'!AR349</f>
        <v>191070</v>
      </c>
      <c r="G14" s="191">
        <f>SUM(' CALCULATIONS'!AM349:AX349)</f>
        <v>2729556</v>
      </c>
      <c r="H14" s="191">
        <f>' CALCULATIONS'!BF349</f>
        <v>185334</v>
      </c>
      <c r="I14" s="191">
        <f>SUM(' CALCULATIONS'!AY349:BJ349)</f>
        <v>2647656</v>
      </c>
      <c r="J14" s="191">
        <f>' CALCULATIONS'!BT349</f>
        <v>194604</v>
      </c>
      <c r="K14" s="191">
        <f>SUM(' CALCULATIONS'!BK349:BV349)</f>
        <v>2780064</v>
      </c>
    </row>
    <row r="15" spans="1:11" x14ac:dyDescent="0.25">
      <c r="A15" s="1070" t="s">
        <v>148</v>
      </c>
      <c r="B15" s="1070"/>
      <c r="C15" s="1070"/>
      <c r="D15" s="1070"/>
      <c r="E15" s="1070"/>
      <c r="F15" s="1077"/>
      <c r="G15" s="1070"/>
      <c r="H15" s="1070"/>
      <c r="I15" s="1070"/>
      <c r="J15" s="1070"/>
      <c r="K15" s="1070"/>
    </row>
    <row r="16" spans="1:11" x14ac:dyDescent="0.25">
      <c r="A16" s="184" t="s">
        <v>3</v>
      </c>
      <c r="B16" s="185">
        <f>' CALCULATIONS'!P410</f>
        <v>0</v>
      </c>
      <c r="C16" s="185">
        <f>SUM(' CALCULATIONS'!O410:Z410)</f>
        <v>0</v>
      </c>
      <c r="D16" s="191">
        <f>' CALCULATIONS'!AD410</f>
        <v>139338</v>
      </c>
      <c r="E16" s="191">
        <f>SUM(' CALCULATIONS'!AA410:AL410)</f>
        <v>1577412</v>
      </c>
      <c r="F16" s="191">
        <f>' CALCULATIONS'!AR410</f>
        <v>144912</v>
      </c>
      <c r="G16" s="191">
        <f>SUM(' CALCULATIONS'!AM410:AX410)</f>
        <v>1640520</v>
      </c>
      <c r="H16" s="191">
        <f>' CALCULATIONS'!BF410</f>
        <v>136218</v>
      </c>
      <c r="I16" s="191">
        <f>SUM(' CALCULATIONS'!AY410:BJ410)</f>
        <v>1542096</v>
      </c>
      <c r="J16" s="191">
        <f>' CALCULATIONS'!BT410</f>
        <v>138942</v>
      </c>
      <c r="K16" s="191">
        <f>SUM(' CALCULATIONS'!BK410:BV410)</f>
        <v>1572948</v>
      </c>
    </row>
    <row r="17" spans="1:11" x14ac:dyDescent="0.25">
      <c r="A17" s="184" t="s">
        <v>149</v>
      </c>
      <c r="B17" s="185">
        <f>' CALCULATIONS'!P459</f>
        <v>0</v>
      </c>
      <c r="C17" s="185">
        <f>SUM(' CALCULATIONS'!O459:Z459)</f>
        <v>0</v>
      </c>
      <c r="D17" s="191">
        <f>' CALCULATIONS'!AD459</f>
        <v>0</v>
      </c>
      <c r="E17" s="191">
        <f>SUM(' CALCULATIONS'!AA459:AL459)</f>
        <v>0</v>
      </c>
      <c r="F17" s="191">
        <f>' CALCULATIONS'!AR459</f>
        <v>118308</v>
      </c>
      <c r="G17" s="191">
        <f>SUM(' CALCULATIONS'!AM459:AX459)</f>
        <v>1183068</v>
      </c>
      <c r="H17" s="191">
        <f>' CALCULATIONS'!BF459</f>
        <v>121854</v>
      </c>
      <c r="I17" s="191">
        <f>SUM(' CALCULATIONS'!AY459:BJ459)</f>
        <v>1218528</v>
      </c>
      <c r="J17" s="191">
        <f>' CALCULATIONS'!BT459</f>
        <v>127950</v>
      </c>
      <c r="K17" s="191">
        <f>SUM(' CALCULATIONS'!BK459:BV459)</f>
        <v>1279476</v>
      </c>
    </row>
    <row r="18" spans="1:11" x14ac:dyDescent="0.25">
      <c r="B18" s="186"/>
      <c r="C18" s="186"/>
      <c r="D18" s="186"/>
      <c r="E18" s="186"/>
    </row>
    <row r="19" spans="1:11" x14ac:dyDescent="0.25">
      <c r="A19" s="1057" t="s">
        <v>150</v>
      </c>
      <c r="B19" s="1058"/>
      <c r="C19" s="1058"/>
      <c r="D19" s="1058"/>
      <c r="E19" s="1058"/>
      <c r="F19" s="1058"/>
      <c r="G19" s="1058"/>
      <c r="H19" s="1058"/>
      <c r="I19" s="1058"/>
      <c r="J19" s="1058"/>
      <c r="K19" s="1059"/>
    </row>
    <row r="20" spans="1:11" x14ac:dyDescent="0.25">
      <c r="A20" s="1071" t="s">
        <v>151</v>
      </c>
      <c r="B20" s="1072"/>
      <c r="C20" s="1072"/>
      <c r="D20" s="1072"/>
      <c r="E20" s="1072"/>
      <c r="F20" s="1072"/>
      <c r="G20" s="1072"/>
      <c r="H20" s="1072"/>
      <c r="I20" s="1072"/>
      <c r="J20" s="1072"/>
      <c r="K20" s="1073"/>
    </row>
    <row r="21" spans="1:11" x14ac:dyDescent="0.25">
      <c r="A21" s="187"/>
      <c r="B21" s="1069">
        <v>2019</v>
      </c>
      <c r="C21" s="1069"/>
      <c r="D21" s="1069">
        <f>B21+1</f>
        <v>2020</v>
      </c>
      <c r="E21" s="1069"/>
      <c r="F21" s="1069">
        <f t="shared" ref="F21:J21" si="1">D21+1</f>
        <v>2021</v>
      </c>
      <c r="G21" s="1069"/>
      <c r="H21" s="1069">
        <f t="shared" si="1"/>
        <v>2022</v>
      </c>
      <c r="I21" s="1069"/>
      <c r="J21" s="1069">
        <f t="shared" si="1"/>
        <v>2023</v>
      </c>
      <c r="K21" s="1069"/>
    </row>
    <row r="22" spans="1:11" x14ac:dyDescent="0.25">
      <c r="A22" s="187"/>
      <c r="B22" s="183" t="s">
        <v>10</v>
      </c>
      <c r="C22" s="183" t="s">
        <v>112</v>
      </c>
      <c r="D22" s="183" t="s">
        <v>12</v>
      </c>
      <c r="E22" s="183" t="s">
        <v>112</v>
      </c>
      <c r="F22" s="183" t="s">
        <v>144</v>
      </c>
      <c r="G22" s="183" t="s">
        <v>112</v>
      </c>
      <c r="H22" s="183" t="s">
        <v>16</v>
      </c>
      <c r="I22" s="183" t="s">
        <v>112</v>
      </c>
      <c r="J22" s="183" t="s">
        <v>18</v>
      </c>
      <c r="K22" s="183" t="s">
        <v>112</v>
      </c>
    </row>
    <row r="23" spans="1:11" x14ac:dyDescent="0.25">
      <c r="A23" s="1070" t="s">
        <v>152</v>
      </c>
      <c r="B23" s="1070"/>
      <c r="C23" s="1070"/>
      <c r="D23" s="1070"/>
      <c r="E23" s="1070"/>
      <c r="F23" s="1070"/>
      <c r="G23" s="1070"/>
      <c r="H23" s="1070"/>
      <c r="I23" s="1070"/>
      <c r="J23" s="1070"/>
      <c r="K23" s="1070"/>
    </row>
    <row r="24" spans="1:11" x14ac:dyDescent="0.25">
      <c r="A24" s="184" t="s">
        <v>1</v>
      </c>
      <c r="B24" s="188">
        <f>' CALCULATIONS'!P17</f>
        <v>1271.0565458623537</v>
      </c>
      <c r="C24" s="188">
        <f>SUM(' CALCULATIONS'!O17:Z17)</f>
        <v>15252.678550348241</v>
      </c>
      <c r="D24" s="188">
        <f>' CALCULATIONS'!AD17</f>
        <v>1318.5940606776057</v>
      </c>
      <c r="E24" s="188">
        <f>SUM(' CALCULATIONS'!AA17:AL17)</f>
        <v>15823.128728131269</v>
      </c>
      <c r="F24" s="188">
        <f>' CALCULATIONS'!AR17</f>
        <v>1370.0719728064594</v>
      </c>
      <c r="G24" s="188">
        <f>SUM(' CALCULATIONS'!AM17:AX17)</f>
        <v>16440.863673677512</v>
      </c>
      <c r="H24" s="188">
        <f>' CALCULATIONS'!BF17</f>
        <v>1347.8083032483544</v>
      </c>
      <c r="I24" s="188">
        <f>SUM(' CALCULATIONS'!AY17:BJ17)</f>
        <v>16173.69963898025</v>
      </c>
      <c r="J24" s="188">
        <f>' CALCULATIONS'!BT17</f>
        <v>1385.2908521616912</v>
      </c>
      <c r="K24" s="188">
        <f>SUM(' CALCULATIONS'!BK17:BV17)</f>
        <v>16623.490225940299</v>
      </c>
    </row>
    <row r="25" spans="1:11" x14ac:dyDescent="0.25">
      <c r="A25" s="184" t="s">
        <v>2</v>
      </c>
      <c r="B25" s="188">
        <f>' CALCULATIONS'!P87</f>
        <v>1337.2386098130839</v>
      </c>
      <c r="C25" s="188">
        <f>SUM(' CALCULATIONS'!O87:Z87)</f>
        <v>16046.86331775701</v>
      </c>
      <c r="D25" s="188">
        <f>' CALCULATIONS'!AD87</f>
        <v>1384.9780281834112</v>
      </c>
      <c r="E25" s="188">
        <f>SUM(' CALCULATIONS'!AA87:AL87)</f>
        <v>16619.736338200939</v>
      </c>
      <c r="F25" s="188">
        <f>' CALCULATIONS'!AR87</f>
        <v>1429.2973250852804</v>
      </c>
      <c r="G25" s="188">
        <f>SUM(' CALCULATIONS'!AM87:AX87)</f>
        <v>17151.567901023369</v>
      </c>
      <c r="H25" s="188">
        <f>' CALCULATIONS'!BF87</f>
        <v>1408.3938517059082</v>
      </c>
      <c r="I25" s="188">
        <f>SUM(' CALCULATIONS'!AY87:BJ87)</f>
        <v>16900.7262204709</v>
      </c>
      <c r="J25" s="188">
        <f>' CALCULATIONS'!BT87</f>
        <v>1451.9132217236206</v>
      </c>
      <c r="K25" s="188">
        <f>SUM(' CALCULATIONS'!BK87:BV87)</f>
        <v>17422.958660683445</v>
      </c>
    </row>
    <row r="26" spans="1:11" x14ac:dyDescent="0.25">
      <c r="A26" s="184" t="s">
        <v>153</v>
      </c>
      <c r="B26" s="188">
        <f>' CALCULATIONS'!P154</f>
        <v>1450.1510574018127</v>
      </c>
      <c r="C26" s="188">
        <f>SUM(' CALCULATIONS'!O154:Z154)</f>
        <v>17401.812688821748</v>
      </c>
      <c r="D26" s="188">
        <f>' CALCULATIONS'!AD154</f>
        <v>1506.8519637462234</v>
      </c>
      <c r="E26" s="188">
        <f>SUM(' CALCULATIONS'!AA154:AL154)</f>
        <v>18082.223564954682</v>
      </c>
      <c r="F26" s="188">
        <f>' CALCULATIONS'!AR154</f>
        <v>1547.8383371601205</v>
      </c>
      <c r="G26" s="188">
        <f>SUM(' CALCULATIONS'!AM154:AX154)</f>
        <v>18574.060045921447</v>
      </c>
      <c r="H26" s="188">
        <f>' CALCULATIONS'!BF154</f>
        <v>1517.6554895854983</v>
      </c>
      <c r="I26" s="188">
        <f>SUM(' CALCULATIONS'!AY154:BJ154)</f>
        <v>18211.865875025982</v>
      </c>
      <c r="J26" s="188">
        <f>' CALCULATIONS'!BT154</f>
        <v>1552.8271555566421</v>
      </c>
      <c r="K26" s="188">
        <f>SUM(' CALCULATIONS'!BK154:BV154)</f>
        <v>18633.925866679707</v>
      </c>
    </row>
    <row r="27" spans="1:11" x14ac:dyDescent="0.25">
      <c r="A27" s="184" t="s">
        <v>4</v>
      </c>
      <c r="B27" s="188">
        <f>' CALCULATIONS'!P221</f>
        <v>0</v>
      </c>
      <c r="C27" s="188">
        <f>SUM(' CALCULATIONS'!O221:Z221)</f>
        <v>0</v>
      </c>
      <c r="D27" s="188">
        <f>' CALCULATIONS'!AD221</f>
        <v>0</v>
      </c>
      <c r="E27" s="188">
        <f>SUM(' CALCULATIONS'!AA221:AL221)</f>
        <v>0</v>
      </c>
      <c r="F27" s="188">
        <f>' CALCULATIONS'!AR221</f>
        <v>542.16867469879526</v>
      </c>
      <c r="G27" s="188">
        <f>SUM(' CALCULATIONS'!AM221:AX221)</f>
        <v>6506.0240963855431</v>
      </c>
      <c r="H27" s="188">
        <f>' CALCULATIONS'!BF221</f>
        <v>562.43222891566268</v>
      </c>
      <c r="I27" s="188">
        <f>SUM(' CALCULATIONS'!AY221:BJ221)</f>
        <v>6749.1867469879517</v>
      </c>
      <c r="J27" s="188">
        <f>' CALCULATIONS'!BT221</f>
        <v>577.03071984939766</v>
      </c>
      <c r="K27" s="188">
        <f>SUM(' CALCULATIONS'!BK221:BV221)</f>
        <v>6924.36863819277</v>
      </c>
    </row>
    <row r="28" spans="1:11" x14ac:dyDescent="0.25">
      <c r="A28" s="1070" t="s">
        <v>147</v>
      </c>
      <c r="B28" s="1070"/>
      <c r="C28" s="1070"/>
      <c r="D28" s="1070"/>
      <c r="E28" s="1070"/>
      <c r="F28" s="1070"/>
      <c r="G28" s="1070"/>
      <c r="H28" s="1070"/>
      <c r="I28" s="1070"/>
      <c r="J28" s="1070"/>
      <c r="K28" s="1070"/>
    </row>
    <row r="29" spans="1:11" x14ac:dyDescent="0.25">
      <c r="A29" s="184" t="s">
        <v>1</v>
      </c>
      <c r="B29" s="189">
        <f>' CALCULATIONS'!P299</f>
        <v>0.79230769230769238</v>
      </c>
      <c r="C29" s="189">
        <f>SUM(' CALCULATIONS'!O299:Z299)</f>
        <v>9.5076923076923077</v>
      </c>
      <c r="D29" s="189">
        <f>' CALCULATIONS'!AD299</f>
        <v>0.8002307692307693</v>
      </c>
      <c r="E29" s="189">
        <f>SUM(' CALCULATIONS'!AA299:AL299)</f>
        <v>9.6027692307692281</v>
      </c>
      <c r="F29" s="189">
        <f>' CALCULATIONS'!AR299</f>
        <v>0.76822153846153851</v>
      </c>
      <c r="G29" s="189">
        <f>SUM(' CALCULATIONS'!AM299:AX299)</f>
        <v>9.2186584615384639</v>
      </c>
      <c r="H29" s="189">
        <f>' CALCULATIONS'!BF299</f>
        <v>0.72981046153846152</v>
      </c>
      <c r="I29" s="189">
        <f>SUM(' CALCULATIONS'!AY299:BJ299)</f>
        <v>8.7577255384615373</v>
      </c>
      <c r="J29" s="189">
        <f>' CALCULATIONS'!BT299</f>
        <v>0.75900288000000005</v>
      </c>
      <c r="K29" s="189">
        <f>SUM(' CALCULATIONS'!BK299:BV299)</f>
        <v>9.1080345600000001</v>
      </c>
    </row>
    <row r="30" spans="1:11" x14ac:dyDescent="0.25">
      <c r="A30" s="184" t="s">
        <v>2</v>
      </c>
      <c r="B30" s="189">
        <f>' CALCULATIONS'!P350</f>
        <v>0</v>
      </c>
      <c r="C30" s="189">
        <f>SUM(' CALCULATIONS'!O350:Z350)</f>
        <v>0</v>
      </c>
      <c r="D30" s="189">
        <f>' CALCULATIONS'!AD350</f>
        <v>0.67307692307692302</v>
      </c>
      <c r="E30" s="189">
        <f>SUM(' CALCULATIONS'!AA350:AL350)</f>
        <v>8.0769230769230784</v>
      </c>
      <c r="F30" s="189">
        <f>' CALCULATIONS'!AR350</f>
        <v>0.69326923076923075</v>
      </c>
      <c r="G30" s="189">
        <f>SUM(' CALCULATIONS'!AM350:AX350)</f>
        <v>8.3192307692307672</v>
      </c>
      <c r="H30" s="189">
        <f>' CALCULATIONS'!BF350</f>
        <v>0.67940384615384608</v>
      </c>
      <c r="I30" s="189">
        <f>SUM(' CALCULATIONS'!AY350:BJ350)</f>
        <v>8.1528461538461539</v>
      </c>
      <c r="J30" s="189">
        <f>' CALCULATIONS'!BT350</f>
        <v>0.71337403846153846</v>
      </c>
      <c r="K30" s="189">
        <f>SUM(' CALCULATIONS'!BK350:BV350)</f>
        <v>8.5604884615384638</v>
      </c>
    </row>
    <row r="31" spans="1:11" x14ac:dyDescent="0.25">
      <c r="A31" s="1070" t="s">
        <v>154</v>
      </c>
      <c r="B31" s="1070"/>
      <c r="C31" s="1070"/>
      <c r="D31" s="1070"/>
      <c r="E31" s="1070"/>
      <c r="F31" s="1070"/>
      <c r="G31" s="1070"/>
      <c r="H31" s="1070"/>
      <c r="I31" s="1070"/>
      <c r="J31" s="1070"/>
      <c r="K31" s="1070"/>
    </row>
    <row r="32" spans="1:11" x14ac:dyDescent="0.25">
      <c r="A32" s="184" t="s">
        <v>153</v>
      </c>
      <c r="B32" s="190">
        <f>' CALCULATIONS'!P408</f>
        <v>0</v>
      </c>
      <c r="C32" s="190">
        <f>SUM(' CALCULATIONS'!O408:Z408)</f>
        <v>0</v>
      </c>
      <c r="D32" s="190">
        <f>' CALCULATIONS'!AD408</f>
        <v>1.5</v>
      </c>
      <c r="E32" s="190">
        <f>SUM(' CALCULATIONS'!AA408:AL408)</f>
        <v>18</v>
      </c>
      <c r="F32" s="190">
        <f>' CALCULATIONS'!AR408</f>
        <v>1.5750000000000002</v>
      </c>
      <c r="G32" s="190">
        <f>SUM(' CALCULATIONS'!AM408:AX408)</f>
        <v>18.899999999999999</v>
      </c>
      <c r="H32" s="190">
        <f>' CALCULATIONS'!BF408</f>
        <v>1.5435000000000001</v>
      </c>
      <c r="I32" s="190">
        <f>SUM(' CALCULATIONS'!AY408:BJ408)</f>
        <v>18.522000000000002</v>
      </c>
      <c r="J32" s="190">
        <f>' CALCULATIONS'!BT408</f>
        <v>1.5589350000000002</v>
      </c>
      <c r="K32" s="190">
        <f>SUM(' CALCULATIONS'!BK408:BV408)</f>
        <v>18.707220000000003</v>
      </c>
    </row>
    <row r="33" spans="1:11" x14ac:dyDescent="0.25">
      <c r="A33" s="184" t="s">
        <v>149</v>
      </c>
      <c r="B33" s="190">
        <f>' CALCULATIONS'!P457</f>
        <v>0</v>
      </c>
      <c r="C33" s="190">
        <f>SUM(' CALCULATIONS'!O457:Z457)</f>
        <v>0</v>
      </c>
      <c r="D33" s="190">
        <f>' CALCULATIONS'!AD457</f>
        <v>0</v>
      </c>
      <c r="E33" s="190">
        <f>SUM(' CALCULATIONS'!AA457:AL457)</f>
        <v>0</v>
      </c>
      <c r="F33" s="190">
        <f>' CALCULATIONS'!AR457</f>
        <v>1.1000000000000001</v>
      </c>
      <c r="G33" s="190">
        <f>SUM(' CALCULATIONS'!AM457:AX457)</f>
        <v>13.199999999999998</v>
      </c>
      <c r="H33" s="190">
        <f>' CALCULATIONS'!BF457</f>
        <v>1.0669999999999999</v>
      </c>
      <c r="I33" s="190">
        <f>SUM(' CALCULATIONS'!AY457:BJ457)</f>
        <v>12.804</v>
      </c>
      <c r="J33" s="190">
        <f>' CALCULATIONS'!BT457</f>
        <v>1.0883399999999999</v>
      </c>
      <c r="K33" s="190">
        <f>SUM(' CALCULATIONS'!BK457:BV457)</f>
        <v>13.060080000000001</v>
      </c>
    </row>
    <row r="35" spans="1:11" x14ac:dyDescent="0.25">
      <c r="A35" s="1057" t="s">
        <v>22</v>
      </c>
      <c r="B35" s="1058"/>
      <c r="C35" s="1058"/>
      <c r="D35" s="1058"/>
      <c r="E35" s="1058"/>
      <c r="F35" s="1058"/>
      <c r="G35" s="1058"/>
      <c r="H35" s="1058"/>
      <c r="I35" s="1058"/>
      <c r="J35" s="1058"/>
      <c r="K35" s="1059"/>
    </row>
    <row r="36" spans="1:11" x14ac:dyDescent="0.25">
      <c r="A36" s="1071" t="s">
        <v>155</v>
      </c>
      <c r="B36" s="1072"/>
      <c r="C36" s="1072"/>
      <c r="D36" s="1072"/>
      <c r="E36" s="1072"/>
      <c r="F36" s="1072"/>
      <c r="G36" s="1072"/>
      <c r="H36" s="1072"/>
      <c r="I36" s="1072"/>
      <c r="J36" s="1072"/>
      <c r="K36" s="1073"/>
    </row>
    <row r="37" spans="1:11" x14ac:dyDescent="0.25">
      <c r="A37" s="187"/>
      <c r="B37" s="1069">
        <v>2019</v>
      </c>
      <c r="C37" s="1069"/>
      <c r="D37" s="1069">
        <f>B37+1</f>
        <v>2020</v>
      </c>
      <c r="E37" s="1069"/>
      <c r="F37" s="1069">
        <f t="shared" ref="F37:J37" si="2">D37+1</f>
        <v>2021</v>
      </c>
      <c r="G37" s="1069"/>
      <c r="H37" s="1069">
        <f t="shared" si="2"/>
        <v>2022</v>
      </c>
      <c r="I37" s="1069"/>
      <c r="J37" s="1069">
        <f t="shared" si="2"/>
        <v>2023</v>
      </c>
      <c r="K37" s="1069"/>
    </row>
    <row r="38" spans="1:11" x14ac:dyDescent="0.25">
      <c r="A38" s="187"/>
      <c r="B38" s="182" t="s">
        <v>10</v>
      </c>
      <c r="C38" s="182" t="s">
        <v>112</v>
      </c>
      <c r="D38" s="182" t="s">
        <v>142</v>
      </c>
      <c r="E38" s="182" t="s">
        <v>112</v>
      </c>
      <c r="F38" s="182" t="s">
        <v>144</v>
      </c>
      <c r="G38" s="182" t="s">
        <v>112</v>
      </c>
      <c r="H38" s="182" t="s">
        <v>16</v>
      </c>
      <c r="I38" s="182" t="s">
        <v>112</v>
      </c>
      <c r="J38" s="182" t="s">
        <v>18</v>
      </c>
      <c r="K38" s="182" t="s">
        <v>112</v>
      </c>
    </row>
    <row r="39" spans="1:11" x14ac:dyDescent="0.25">
      <c r="A39" s="184" t="s">
        <v>1</v>
      </c>
      <c r="B39" s="191">
        <f>' CALCULATIONS'!P527+' CALCULATIONS'!P550</f>
        <v>491526.89375999995</v>
      </c>
      <c r="C39" s="191">
        <f>SUM(' CALCULATIONS'!O527:Z527)+SUM(' CALCULATIONS'!O550:Z550)</f>
        <v>12130639.911774648</v>
      </c>
      <c r="D39" s="191">
        <f>' CALCULATIONS'!AD527+' CALCULATIONS'!AD550</f>
        <v>363002</v>
      </c>
      <c r="E39" s="191">
        <f>SUM(' CALCULATIONS'!AA527:AL527)+ SUM(' CALCULATIONS'!AA550:AL550)</f>
        <v>12043095.884000001</v>
      </c>
      <c r="F39" s="191">
        <f>' CALCULATIONS'!AR527+' CALCULATIONS'!AR550</f>
        <v>1386687.2999999998</v>
      </c>
      <c r="G39" s="191">
        <f>SUM(' CALCULATIONS'!AM527:AX527) + SUM(' CALCULATIONS'!AM550:AX550)</f>
        <v>12069928.6</v>
      </c>
      <c r="H39" s="191">
        <f>' CALCULATIONS'!BF527+' CALCULATIONS'!BF550</f>
        <v>385579.39999999991</v>
      </c>
      <c r="I39" s="191">
        <f>SUM(' CALCULATIONS'!AY527:BJ527)+SUM(' CALCULATIONS'!AY550:BJ550)</f>
        <v>12469772.456</v>
      </c>
      <c r="J39" s="191">
        <f>' CALCULATIONS'!BT527+' CALCULATIONS'!BT550</f>
        <v>1170819.42</v>
      </c>
      <c r="K39" s="191">
        <f>SUM(' CALCULATIONS'!BK550:BV550)+SUM(' CALCULATIONS'!BK527:BV527)</f>
        <v>12642255.652000001</v>
      </c>
    </row>
    <row r="40" spans="1:11" x14ac:dyDescent="0.25">
      <c r="A40" s="184" t="s">
        <v>2</v>
      </c>
      <c r="B40" s="191">
        <f>' CALCULATIONS'!P537+' CALCULATIONS'!P562+' CALCULATIONS'!P594</f>
        <v>102128.22907042257</v>
      </c>
      <c r="C40" s="191">
        <f>SUM(' CALCULATIONS'!O537:Z537)+SUM(' CALCULATIONS'!O562:Z562)+SUM(' CALCULATIONS'!O594:Z594)</f>
        <v>6410705.773070422</v>
      </c>
      <c r="D40" s="191">
        <f>' CALCULATIONS'!AD537+' CALCULATIONS'!AD562+' CALCULATIONS'!AD594</f>
        <v>299109.34000000003</v>
      </c>
      <c r="E40" s="191">
        <f>SUM(' CALCULATIONS'!AA537:AL537)+ SUM(' CALCULATIONS'!AA562:AL562)+ SUM(' CALCULATIONS'!AA594:AL594)</f>
        <v>9487219.2520000003</v>
      </c>
      <c r="F40" s="191">
        <f>' CALCULATIONS'!AR537+' CALCULATIONS'!AR562+' CALCULATIONS'!AR594</f>
        <v>1457803.3199999998</v>
      </c>
      <c r="G40" s="191">
        <f>SUM(' CALCULATIONS'!AM537:AX537)+ SUM(' CALCULATIONS'!AM562:AX562)+SUM(' CALCULATIONS'!AM594:AX594)</f>
        <v>9663157.0639999993</v>
      </c>
      <c r="H40" s="191">
        <f>' CALCULATIONS'!BF537+' CALCULATIONS'!BF562+' CALCULATIONS'!BF594</f>
        <v>135381.12</v>
      </c>
      <c r="I40" s="191">
        <f>SUM(' CALCULATIONS'!AY594:BJ594)+SUM(' CALCULATIONS'!AY562:BJ562)+SUM(' CALCULATIONS'!AY537:BJ537)</f>
        <v>9562321.6260000002</v>
      </c>
      <c r="J40" s="191">
        <f>' CALCULATIONS'!BT537+' CALCULATIONS'!BT562+' CALCULATIONS'!BT594</f>
        <v>754460.70399999991</v>
      </c>
      <c r="K40" s="191">
        <f>SUM(' CALCULATIONS'!BK537:BV537)+SUM(' CALCULATIONS'!BK562:BV562)+SUM(' CALCULATIONS'!BK594:BV594)</f>
        <v>9967216.5379999988</v>
      </c>
    </row>
    <row r="41" spans="1:11" x14ac:dyDescent="0.25">
      <c r="A41" s="184" t="s">
        <v>156</v>
      </c>
      <c r="B41" s="191">
        <f>' CALCULATIONS'!P572+' CALCULATIONS'!P604</f>
        <v>253782.23999999996</v>
      </c>
      <c r="C41" s="191">
        <f>SUM(' CALCULATIONS'!O572:Z572)+SUM(' CALCULATIONS'!O604:Z604)</f>
        <v>5262679.4400000004</v>
      </c>
      <c r="D41" s="191">
        <f>' CALCULATIONS'!AD572+' CALCULATIONS'!AD604</f>
        <v>416394.25000000012</v>
      </c>
      <c r="E41" s="191">
        <f>SUM(' CALCULATIONS'!AA572:AL572)+SUM(' CALCULATIONS'!AA604:AL604)</f>
        <v>6866321.5600000005</v>
      </c>
      <c r="F41" s="191">
        <f>' CALCULATIONS'!AR604+' CALCULATIONS'!AR572</f>
        <v>442051.51999999996</v>
      </c>
      <c r="G41" s="191">
        <f>SUM(' CALCULATIONS'!AM572:AX572)+SUM(' CALCULATIONS'!AM604:AX604)</f>
        <v>6846756.9200000018</v>
      </c>
      <c r="H41" s="191">
        <f>' CALCULATIONS'!BF604+' CALCULATIONS'!BF572</f>
        <v>436180.89600000007</v>
      </c>
      <c r="I41" s="191">
        <f>SUM(' CALCULATIONS'!AY572:BJ572)+SUM(' CALCULATIONS'!AY604:BJ604)</f>
        <v>6951755.3599999994</v>
      </c>
      <c r="J41" s="191">
        <f>' CALCULATIONS'!BT604+' CALCULATIONS'!BT572</f>
        <v>437927.84600000014</v>
      </c>
      <c r="K41" s="191">
        <f>SUM(' CALCULATIONS'!BK604:BV604)+SUM(' CALCULATIONS'!BK572:BV572)</f>
        <v>7257022.0120000001</v>
      </c>
    </row>
    <row r="42" spans="1:11" x14ac:dyDescent="0.25">
      <c r="A42" s="184" t="s">
        <v>157</v>
      </c>
      <c r="B42" s="191">
        <f>' CALCULATIONS'!P614</f>
        <v>0</v>
      </c>
      <c r="C42" s="191">
        <f>SUM(' CALCULATIONS'!O614:Z614)</f>
        <v>0</v>
      </c>
      <c r="D42" s="191">
        <f>' CALCULATIONS'!AD614</f>
        <v>0</v>
      </c>
      <c r="E42" s="191">
        <f>SUM(' CALCULATIONS'!AA614:AL614)</f>
        <v>0</v>
      </c>
      <c r="F42" s="191">
        <f>' CALCULATIONS'!AR614</f>
        <v>153749.61600000001</v>
      </c>
      <c r="G42" s="191">
        <f>SUM(' CALCULATIONS'!AM614:AX614)</f>
        <v>1289387.456</v>
      </c>
      <c r="H42" s="191">
        <f>' CALCULATIONS'!BF614</f>
        <v>161702.21999999997</v>
      </c>
      <c r="I42" s="191">
        <f>SUM(' CALCULATIONS'!AY614:BJ614)</f>
        <v>1231747.318</v>
      </c>
      <c r="J42" s="191">
        <f>' CALCULATIONS'!BT614</f>
        <v>172310.16</v>
      </c>
      <c r="K42" s="191">
        <f>SUM(' CALCULATIONS'!BK614:BV614)</f>
        <v>1293005.226</v>
      </c>
    </row>
    <row r="43" spans="1:11" x14ac:dyDescent="0.25">
      <c r="A43" s="184" t="s">
        <v>4</v>
      </c>
      <c r="B43" s="191">
        <f>' CALCULATIONS'!P584</f>
        <v>0</v>
      </c>
      <c r="C43" s="191">
        <f>SUM(' CALCULATIONS'!O584:Z584)</f>
        <v>0</v>
      </c>
      <c r="D43" s="191">
        <f>' CALCULATIONS'!AD584</f>
        <v>0</v>
      </c>
      <c r="E43" s="191">
        <f>SUM(' CALCULATIONS'!AA584:AL584)</f>
        <v>0</v>
      </c>
      <c r="F43" s="191">
        <f>' CALCULATIONS'!AR584</f>
        <v>209617.00000000003</v>
      </c>
      <c r="G43" s="191">
        <f>SUM(' CALCULATIONS'!AM584:AX584)</f>
        <v>1950289.4</v>
      </c>
      <c r="H43" s="191">
        <f>' CALCULATIONS'!BF584</f>
        <v>212317.33000000002</v>
      </c>
      <c r="I43" s="191">
        <f>SUM(' CALCULATIONS'!AY584:BJ584)</f>
        <v>1867578.99</v>
      </c>
      <c r="J43" s="191">
        <f>' CALCULATIONS'!BT584</f>
        <v>215284.76</v>
      </c>
      <c r="K43" s="191">
        <f>SUM(' CALCULATIONS'!BK584:BV584)</f>
        <v>1928892.17</v>
      </c>
    </row>
    <row r="45" spans="1:11" x14ac:dyDescent="0.25">
      <c r="A45" s="1060" t="s">
        <v>159</v>
      </c>
      <c r="B45" s="1061"/>
      <c r="C45" s="1061"/>
      <c r="D45" s="1061"/>
      <c r="E45" s="1061"/>
      <c r="F45" s="1061"/>
      <c r="G45" s="1061"/>
      <c r="H45" s="1061"/>
      <c r="I45" s="1061"/>
      <c r="J45" s="1061"/>
      <c r="K45" s="1062"/>
    </row>
    <row r="46" spans="1:11" x14ac:dyDescent="0.25">
      <c r="A46" s="1063" t="s">
        <v>160</v>
      </c>
      <c r="B46" s="1064"/>
      <c r="C46" s="1064"/>
      <c r="D46" s="1064"/>
      <c r="E46" s="1064"/>
      <c r="F46" s="1064"/>
      <c r="G46" s="1064"/>
      <c r="H46" s="1064"/>
      <c r="I46" s="1064"/>
      <c r="J46" s="1064"/>
      <c r="K46" s="1065"/>
    </row>
    <row r="47" spans="1:11" x14ac:dyDescent="0.25">
      <c r="A47" s="187"/>
      <c r="B47" s="1069">
        <v>2019</v>
      </c>
      <c r="C47" s="1069"/>
      <c r="D47" s="1069">
        <v>2020</v>
      </c>
      <c r="E47" s="1069"/>
      <c r="F47" s="1069">
        <v>2021</v>
      </c>
      <c r="G47" s="1069"/>
      <c r="H47" s="1069">
        <v>2022</v>
      </c>
      <c r="I47" s="1069"/>
      <c r="J47" s="1069">
        <v>2023</v>
      </c>
      <c r="K47" s="1069"/>
    </row>
    <row r="48" spans="1:11" x14ac:dyDescent="0.25">
      <c r="A48" s="187"/>
      <c r="B48" s="182" t="s">
        <v>10</v>
      </c>
      <c r="C48" s="182" t="s">
        <v>112</v>
      </c>
      <c r="D48" s="182" t="s">
        <v>12</v>
      </c>
      <c r="E48" s="182" t="s">
        <v>112</v>
      </c>
      <c r="F48" s="182" t="s">
        <v>14</v>
      </c>
      <c r="G48" s="182" t="s">
        <v>112</v>
      </c>
      <c r="H48" s="182" t="s">
        <v>16</v>
      </c>
      <c r="I48" s="182" t="s">
        <v>112</v>
      </c>
      <c r="J48" s="182" t="s">
        <v>18</v>
      </c>
      <c r="K48" s="182" t="s">
        <v>112</v>
      </c>
    </row>
    <row r="49" spans="1:11" x14ac:dyDescent="0.25">
      <c r="A49" s="1070" t="s">
        <v>161</v>
      </c>
      <c r="B49" s="1070"/>
      <c r="C49" s="1070"/>
      <c r="D49" s="1070"/>
      <c r="E49" s="1070"/>
      <c r="F49" s="1070"/>
      <c r="G49" s="1070"/>
      <c r="H49" s="1070"/>
      <c r="I49" s="1070"/>
      <c r="J49" s="1070"/>
      <c r="K49" s="1070"/>
    </row>
    <row r="50" spans="1:11" x14ac:dyDescent="0.25">
      <c r="A50" s="192" t="s">
        <v>1</v>
      </c>
      <c r="B50" s="191">
        <f>' CALCULATIONS'!P687+' CALCULATIONS'!P713</f>
        <v>69.44783481935039</v>
      </c>
      <c r="C50" s="191">
        <f>SUM(' CALCULATIONS'!O713:Z713)+SUM(' CALCULATIONS'!O687:Z687)</f>
        <v>1713.9381131346402</v>
      </c>
      <c r="D50" s="191">
        <f>' CALCULATIONS'!AD687+' CALCULATIONS'!AD713</f>
        <v>51.623603425999995</v>
      </c>
      <c r="E50" s="191">
        <f>SUM(' CALCULATIONS'!AA713:AL713)+SUM(' CALCULATIONS'!AA687:AL687)</f>
        <v>1712.6847949512921</v>
      </c>
      <c r="F50" s="191">
        <f>' CALCULATIONS'!AR687+' CALCULATIONS'!AR713</f>
        <v>191.5930374918</v>
      </c>
      <c r="G50" s="191">
        <f>SUM(' CALCULATIONS'!AM713:AX713)+SUM(' CALCULATIONS'!AM687:AX687)</f>
        <v>1667.6537549476</v>
      </c>
      <c r="H50" s="191">
        <f>' CALCULATIONS'!BF687+' CALCULATIONS'!BF713</f>
        <v>53.876238403199977</v>
      </c>
      <c r="I50" s="191">
        <f>SUM(' CALCULATIONS'!AY713:BJ713)+SUM(' CALCULATIONS'!AY687:BJ687)</f>
        <v>1742.3763657319676</v>
      </c>
      <c r="J50" s="191">
        <f>' CALCULATIONS'!BT687+' CALCULATIONS'!BT713</f>
        <v>168.41769028931998</v>
      </c>
      <c r="K50" s="191">
        <f>SUM(' CALCULATIONS'!BK713:BV713)+SUM(' CALCULATIONS'!BK687:BV687)</f>
        <v>1818.5379065175919</v>
      </c>
    </row>
    <row r="51" spans="1:11" x14ac:dyDescent="0.25">
      <c r="A51" s="192" t="s">
        <v>3</v>
      </c>
      <c r="B51" s="191">
        <f>' CALCULATIONS'!P706+' CALCULATIONS'!P726</f>
        <v>39.100229716799994</v>
      </c>
      <c r="C51" s="191">
        <f>SUM(' CALCULATIONS'!O726:Z726)+SUM(' CALCULATIONS'!O706:Z706)</f>
        <v>810.8210213207999</v>
      </c>
      <c r="D51" s="191">
        <f>' CALCULATIONS'!AD706+' CALCULATIONS'!AD726</f>
        <v>64.065170122250009</v>
      </c>
      <c r="E51" s="191">
        <f>SUM(' CALCULATIONS'!AA726:AL726)+SUM(' CALCULATIONS'!AA706:AL706)</f>
        <v>1056.43163625692</v>
      </c>
      <c r="F51" s="191">
        <f>' CALCULATIONS'!AR706+' CALCULATIONS'!AR726</f>
        <v>68.201034660160005</v>
      </c>
      <c r="G51" s="191">
        <f>SUM(' CALCULATIONS'!AM726:AX726)+SUM(' CALCULATIONS'!AM706:AX706)</f>
        <v>1056.3381978883604</v>
      </c>
      <c r="H51" s="191">
        <f>' CALCULATIONS'!BF706+' CALCULATIONS'!BF726</f>
        <v>66.830764523328</v>
      </c>
      <c r="I51" s="191">
        <f>SUM(' CALCULATIONS'!AY726:BJ726)+SUM(' CALCULATIONS'!AY706:BJ706)</f>
        <v>1065.1340527484799</v>
      </c>
      <c r="J51" s="191">
        <f>' CALCULATIONS'!BT726+' CALCULATIONS'!BT706</f>
        <v>66.72531418363603</v>
      </c>
      <c r="K51" s="191">
        <f>SUM(' CALCULATIONS'!BK706:BV706)+SUM(' CALCULATIONS'!BK726:BV726)</f>
        <v>1105.7234158803922</v>
      </c>
    </row>
    <row r="52" spans="1:11" x14ac:dyDescent="0.25">
      <c r="A52" s="192" t="s">
        <v>149</v>
      </c>
      <c r="B52" s="191">
        <f>' CALCULATIONS'!P732</f>
        <v>0</v>
      </c>
      <c r="C52" s="191">
        <f>SUM(' CALCULATIONS'!O732:Z732)</f>
        <v>0</v>
      </c>
      <c r="D52" s="191">
        <f>' CALCULATIONS'!AD732</f>
        <v>0</v>
      </c>
      <c r="E52" s="191">
        <f>SUM(' CALCULATIONS'!AA732:AL732)</f>
        <v>0</v>
      </c>
      <c r="F52" s="191">
        <f>' CALCULATIONS'!AR732</f>
        <v>24.375925369487998</v>
      </c>
      <c r="G52" s="191">
        <f>SUM(' CALCULATIONS'!AM732:AX732)</f>
        <v>204.42335543660795</v>
      </c>
      <c r="H52" s="191">
        <f>' CALCULATIONS'!BF732</f>
        <v>25.464542201159997</v>
      </c>
      <c r="I52" s="191">
        <f>SUM(' CALCULATIONS'!AY732:BJ732)</f>
        <v>193.97310414400397</v>
      </c>
      <c r="J52" s="191">
        <f>' CALCULATIONS'!BT732</f>
        <v>26.988251120159997</v>
      </c>
      <c r="K52" s="191">
        <f>SUM(' CALCULATIONS'!BK732:BV732)</f>
        <v>202.51823652747595</v>
      </c>
    </row>
    <row r="53" spans="1:11" x14ac:dyDescent="0.25">
      <c r="A53" s="1070" t="s">
        <v>162</v>
      </c>
      <c r="B53" s="1070"/>
      <c r="C53" s="1070"/>
      <c r="D53" s="1070"/>
      <c r="E53" s="1070"/>
      <c r="F53" s="1070"/>
      <c r="G53" s="1070"/>
      <c r="H53" s="1070"/>
      <c r="I53" s="1070"/>
      <c r="J53" s="1070"/>
      <c r="K53" s="1070"/>
    </row>
    <row r="54" spans="1:11" x14ac:dyDescent="0.25">
      <c r="A54" s="192" t="s">
        <v>2</v>
      </c>
      <c r="B54" s="191">
        <f>' CALCULATIONS'!P693+' CALCULATIONS'!P700+' CALCULATIONS'!P720</f>
        <v>15.299829997040007</v>
      </c>
      <c r="C54" s="191">
        <f>SUM(' CALCULATIONS'!O720:Z720)+SUM(' CALCULATIONS'!O700:Z700)+SUM(' CALCULATIONS'!O693:Z693)</f>
        <v>960.38783186368005</v>
      </c>
      <c r="D54" s="191">
        <f>' CALCULATIONS'!AD700+' CALCULATIONS'!AD693+' CALCULATIONS'!AD720</f>
        <v>44.809570225400002</v>
      </c>
      <c r="E54" s="191">
        <f>SUM(' CALCULATIONS'!AA720:AL720)+SUM(' CALCULATIONS'!AA700:AL700)+SUM(' CALCULATIONS'!AA693:AL693)</f>
        <v>1421.2803161421202</v>
      </c>
      <c r="F54" s="191">
        <f>' CALCULATIONS'!AR693+' CALCULATIONS'!AR700+' CALCULATIONS'!AR720</f>
        <v>222.94769294088002</v>
      </c>
      <c r="G54" s="191">
        <f>SUM(' CALCULATIONS'!AM693:AX693)+SUM(' CALCULATIONS'!AM700:AX700)+SUM(' CALCULATIONS'!AM720:AX720)</f>
        <v>1477.8252624257761</v>
      </c>
      <c r="H54" s="191">
        <f>' CALCULATIONS'!BF720+' CALCULATIONS'!BF700+' CALCULATIONS'!BF693</f>
        <v>20.166100872959994</v>
      </c>
      <c r="I54" s="191">
        <f>SUM(' CALCULATIONS'!AY693:BJ693)+SUM(' CALCULATIONS'!AY700:BJ700)+SUM(' CALCULATIONS'!AY720:BJ720)</f>
        <v>1424.3843047657078</v>
      </c>
      <c r="J54" s="191">
        <f>' CALCULATIONS'!BT720+' CALCULATIONS'!BT700+' CALCULATIONS'!BT693</f>
        <v>109.06182152742397</v>
      </c>
      <c r="K54" s="191">
        <f>SUM(' CALCULATIONS'!BK693:BV693)+SUM(' CALCULATIONS'!BK700:BV700)+SUM(' CALCULATIONS'!BK720:BV720)</f>
        <v>1440.8209538671281</v>
      </c>
    </row>
    <row r="55" spans="1:11" x14ac:dyDescent="0.25">
      <c r="A55" s="1070" t="s">
        <v>163</v>
      </c>
      <c r="B55" s="1070"/>
      <c r="C55" s="1070"/>
      <c r="D55" s="1070"/>
      <c r="E55" s="1070"/>
      <c r="F55" s="1070"/>
      <c r="G55" s="1070"/>
      <c r="H55" s="1070"/>
      <c r="I55" s="1070"/>
      <c r="J55" s="1070"/>
      <c r="K55" s="1070"/>
    </row>
    <row r="56" spans="1:11" x14ac:dyDescent="0.25">
      <c r="A56" s="192" t="s">
        <v>1</v>
      </c>
      <c r="B56" s="191">
        <f>' CALCULATIONS'!P688+' CALCULATIONS'!P714</f>
        <v>1.44828399246384</v>
      </c>
      <c r="C56" s="191">
        <f>SUM(' CALCULATIONS'!O714:Z714)+SUM(' CALCULATIONS'!O688:Z688)</f>
        <v>35.742930500043997</v>
      </c>
      <c r="D56" s="191">
        <f>' CALCULATIONS'!AD688+' CALCULATIONS'!AD714</f>
        <v>0.82474054399999974</v>
      </c>
      <c r="E56" s="191">
        <f>SUM(' CALCULATIONS'!AA714:AL714)+SUM(' CALCULATIONS'!AA688:AL688)</f>
        <v>27.36191384844799</v>
      </c>
      <c r="F56" s="191">
        <f>' CALCULATIONS'!AR688+' CALCULATIONS'!AR714</f>
        <v>3.6428275370999996</v>
      </c>
      <c r="G56" s="191">
        <f>SUM(' CALCULATIONS'!AM714:AX714)+SUM(' CALCULATIONS'!AM688:AX688)</f>
        <v>31.707702432199994</v>
      </c>
      <c r="H56" s="191">
        <f>' CALCULATIONS'!BF688+' CALCULATIONS'!BF714</f>
        <v>0.75284377849999995</v>
      </c>
      <c r="I56" s="191">
        <f>SUM(' CALCULATIONS'!AY714:BJ714)+SUM(' CALCULATIONS'!AY688:BJ688)</f>
        <v>24.347230720340004</v>
      </c>
      <c r="J56" s="191">
        <f>' CALCULATIONS'!BT688+' CALCULATIONS'!BT714</f>
        <v>2.4938453645999998</v>
      </c>
      <c r="K56" s="191">
        <f>SUM(' CALCULATIONS'!BK714:BV714)+SUM(' CALCULATIONS'!BK688:BV688)</f>
        <v>26.92800453876</v>
      </c>
    </row>
    <row r="57" spans="1:11" x14ac:dyDescent="0.25">
      <c r="A57" s="192" t="s">
        <v>2</v>
      </c>
      <c r="B57" s="191">
        <f>' CALCULATIONS'!P694+' CALCULATIONS'!P701+' CALCULATIONS'!P721</f>
        <v>0.29004417056000009</v>
      </c>
      <c r="C57" s="191">
        <f>SUM(' CALCULATIONS'!O721:Z721)+SUM(' CALCULATIONS'!O701:Z701)+SUM(' CALCULATIONS'!O694:Z694)</f>
        <v>18.20640439552</v>
      </c>
      <c r="D57" s="191">
        <f>' CALCULATIONS'!AD694+' CALCULATIONS'!AD701+' CALCULATIONS'!AD721</f>
        <v>0.81761538089000019</v>
      </c>
      <c r="E57" s="191">
        <f>SUM(' CALCULATIONS'!AA721:AL721)+SUM(' CALCULATIONS'!AA701:AL701)+SUM(' CALCULATIONS'!AA694:AL694)</f>
        <v>25.933313825342005</v>
      </c>
      <c r="F57" s="191">
        <f>' CALCULATIONS'!AR694+' CALCULATIONS'!AR701+' CALCULATIONS'!AR721</f>
        <v>3.1051210715999997</v>
      </c>
      <c r="G57" s="191">
        <f>SUM(' CALCULATIONS'!AM721:AX721)+SUM(' CALCULATIONS'!AM701:AX701)+SUM(' CALCULATIONS'!AM694:AX694)</f>
        <v>20.582524546319998</v>
      </c>
      <c r="H57" s="191">
        <f>' CALCULATIONS'!BF694+' CALCULATIONS'!BF701+' CALCULATIONS'!BF721</f>
        <v>0.34603414271999994</v>
      </c>
      <c r="I57" s="191">
        <f>SUM(' CALCULATIONS'!AY694:BJ694)+SUM(' CALCULATIONS'!AY701:BJ701)+SUM(' CALCULATIONS'!AY721:BJ721)</f>
        <v>24.441294076055996</v>
      </c>
      <c r="J57" s="191">
        <f>SUM(' CALCULATIONS'!BT721+' CALCULATIONS'!BT701+' CALCULATIONS'!BT694)</f>
        <v>2.0355349793919997</v>
      </c>
      <c r="K57" s="191">
        <f>SUM(' CALCULATIONS'!BK694:BV694)+SUM(' CALCULATIONS'!BK701:BV701)+SUM(' CALCULATIONS'!BK721:BV721)</f>
        <v>26.891550219523996</v>
      </c>
    </row>
    <row r="58" spans="1:11" x14ac:dyDescent="0.25">
      <c r="A58" s="192" t="s">
        <v>3</v>
      </c>
      <c r="B58" s="191">
        <f>' CALCULATIONS'!P707+' CALCULATIONS'!O727</f>
        <v>0.54055617119999988</v>
      </c>
      <c r="C58" s="191">
        <f>SUM(' CALCULATIONS'!O727:Z727)+SUM(' CALCULATIONS'!O707:Z707)</f>
        <v>11.209507207199998</v>
      </c>
      <c r="D58" s="191">
        <f>' CALCULATIONS'!AD707+' CALCULATIONS'!AD727</f>
        <v>1.0643037030000002</v>
      </c>
      <c r="E58" s="191">
        <f>SUM(' CALCULATIONS'!AA727:AL727)+SUM(' CALCULATIONS'!AA707:AL707)</f>
        <v>17.55031790736</v>
      </c>
      <c r="F58" s="191">
        <f>' CALCULATIONS'!AR707+' CALCULATIONS'!AR727</f>
        <v>0.97295539551999977</v>
      </c>
      <c r="G58" s="191">
        <f>SUM(' CALCULATIONS'!AM727:AX727)+SUM(' CALCULATIONS'!AM707:AX707)</f>
        <v>15.069711980919999</v>
      </c>
      <c r="H58" s="191">
        <f>' CALCULATIONS'!BF707+' CALCULATIONS'!BF727</f>
        <v>1.0839095265600001</v>
      </c>
      <c r="I58" s="191">
        <f>SUM(' CALCULATIONS'!AY727:BJ727)+SUM(' CALCULATIONS'!AY707:BJ707)</f>
        <v>17.275112069600002</v>
      </c>
      <c r="J58" s="191">
        <f>' CALCULATIONS'!BT707+' CALCULATIONS'!BT727</f>
        <v>1.1193435743760003</v>
      </c>
      <c r="K58" s="191">
        <f>SUM(' CALCULATIONS'!BK727:BV727)+SUM(' CALCULATIONS'!BK707:BV707)</f>
        <v>18.548948262671999</v>
      </c>
    </row>
    <row r="59" spans="1:11" x14ac:dyDescent="0.25">
      <c r="A59" s="192" t="s">
        <v>149</v>
      </c>
      <c r="B59" s="191">
        <f>' CALCULATIONS'!P733</f>
        <v>0</v>
      </c>
      <c r="C59" s="191">
        <f>SUM(' CALCULATIONS'!O733:Z733)</f>
        <v>0</v>
      </c>
      <c r="D59" s="191">
        <f>' CALCULATIONS'!AD733</f>
        <v>0</v>
      </c>
      <c r="E59" s="191">
        <f>SUM(' CALCULATIONS'!AA733:AL733)</f>
        <v>0</v>
      </c>
      <c r="F59" s="191">
        <f>' CALCULATIONS'!AR733</f>
        <v>0.40390024123200002</v>
      </c>
      <c r="G59" s="191">
        <f>SUM(' CALCULATIONS'!AM733:AX733)</f>
        <v>3.3872208469120002</v>
      </c>
      <c r="H59" s="191">
        <f>' CALCULATIONS'!BF733</f>
        <v>0.42479173193999992</v>
      </c>
      <c r="I59" s="191">
        <f>SUM(' CALCULATIONS'!AY733:BJ733)</f>
        <v>3.2358002043859995</v>
      </c>
      <c r="J59" s="191">
        <f>' CALCULATIONS'!BT733</f>
        <v>0.44654177964000002</v>
      </c>
      <c r="K59" s="191">
        <f>SUM(' CALCULATIONS'!BK733:BV733)</f>
        <v>3.3508230431790005</v>
      </c>
    </row>
    <row r="60" spans="1:11" x14ac:dyDescent="0.25">
      <c r="A60" s="1070" t="s">
        <v>164</v>
      </c>
      <c r="B60" s="1070"/>
      <c r="C60" s="1070"/>
      <c r="D60" s="1070"/>
      <c r="E60" s="1070"/>
      <c r="F60" s="1070"/>
      <c r="G60" s="1070"/>
      <c r="H60" s="1070"/>
      <c r="I60" s="1070"/>
      <c r="J60" s="1070"/>
      <c r="K60" s="1070"/>
    </row>
    <row r="61" spans="1:11" x14ac:dyDescent="0.25">
      <c r="A61" s="192" t="s">
        <v>1</v>
      </c>
      <c r="B61" s="191">
        <f>' CALCULATIONS'!P689+' CALCULATIONS'!P715</f>
        <v>3.0885092369409599</v>
      </c>
      <c r="C61" s="191">
        <f>SUM(' CALCULATIONS'!O715:Z715)+SUM(' CALCULATIONS'!O689:Z689)</f>
        <v>76.222875885636</v>
      </c>
      <c r="D61" s="191">
        <f>' CALCULATIONS'!AD689+' CALCULATIONS'!AD715</f>
        <v>2.1262842149999996</v>
      </c>
      <c r="E61" s="191">
        <f>SUM(' CALCULATIONS'!AA715:AL715)+SUM(' CALCULATIONS'!AA689:AL689)</f>
        <v>70.542434140530005</v>
      </c>
      <c r="F61" s="191">
        <f>' CALCULATIONS'!AR689+' CALCULATIONS'!AR715</f>
        <v>9.1562962418999998</v>
      </c>
      <c r="G61" s="191">
        <f>SUM(' CALCULATIONS'!AM715:AX715)+SUM(' CALCULATIONS'!AM689:AX689)</f>
        <v>79.697738545799993</v>
      </c>
      <c r="H61" s="191">
        <f>' CALCULATIONS'!BF689+' CALCULATIONS'!BF715</f>
        <v>2.5049165720999991</v>
      </c>
      <c r="I61" s="191">
        <f>SUM(' CALCULATIONS'!AY715:BJ715)+SUM(' CALCULATIONS'!AY689:BJ689)</f>
        <v>81.009876760404012</v>
      </c>
      <c r="J61" s="191">
        <f>SUM(' CALCULATIONS'!BT715+' CALCULATIONS'!BT689)</f>
        <v>7.4815360937999991</v>
      </c>
      <c r="K61" s="191">
        <f>SUM(' CALCULATIONS'!BK715:BV715)+SUM(' CALCULATIONS'!BK689:BV689)</f>
        <v>80.784013616280006</v>
      </c>
    </row>
    <row r="62" spans="1:11" x14ac:dyDescent="0.25">
      <c r="A62" s="192" t="s">
        <v>2</v>
      </c>
      <c r="B62" s="191">
        <f>' CALCULATIONS'!P695+' CALCULATIONS'!P702+' CALCULATIONS'!P722</f>
        <v>0.74686373919200033</v>
      </c>
      <c r="C62" s="191">
        <f>SUM(' CALCULATIONS'!O722:Z722)+SUM(' CALCULATIONS'!O702:Z702)+SUM(' CALCULATIONS'!O695:Z695)</f>
        <v>46.881491318464008</v>
      </c>
      <c r="D62" s="191">
        <f>' CALCULATIONS'!AD695+' CALCULATIONS'!AD702+' CALCULATIONS'!AD722</f>
        <v>2.3360439454000002</v>
      </c>
      <c r="E62" s="191">
        <f>SUM(' CALCULATIONS'!AA722:AL722)+SUM(' CALCULATIONS'!AA702:AL702)+SUM(' CALCULATIONS'!AA695:AL695)</f>
        <v>74.095182358120013</v>
      </c>
      <c r="F62" s="191">
        <f>' CALCULATIONS'!AR695+' CALCULATIONS'!AR702+' CALCULATIONS'!AR722</f>
        <v>9.8328833933999977</v>
      </c>
      <c r="G62" s="191">
        <f>SUM(' CALCULATIONS'!AM722:AX722)+SUM(' CALCULATIONS'!AM702:AX702)+SUM(' CALCULATIONS'!AM695:AX695)</f>
        <v>65.177994396679978</v>
      </c>
      <c r="H62" s="191">
        <f>' CALCULATIONS'!BF695+' CALCULATIONS'!BF702+' CALCULATIONS'!BF722</f>
        <v>0.86508535679999987</v>
      </c>
      <c r="I62" s="191">
        <f>SUM(' CALCULATIONS'!AY722:BJ722)+SUM(' CALCULATIONS'!AY702:BJ702)+SUM(' CALCULATIONS'!AY695:BJ695)</f>
        <v>61.103235190139998</v>
      </c>
      <c r="J62" s="191">
        <f>' CALCULATIONS'!BT695+' CALCULATIONS'!BT702+' CALCULATIONS'!BT722</f>
        <v>4.9281373185279991</v>
      </c>
      <c r="K62" s="191">
        <f>SUM(' CALCULATIONS'!BK722:BV722)+SUM(' CALCULATIONS'!BK702:BV702)+SUM(' CALCULATIONS'!BK695:BV695)</f>
        <v>65.105858426216002</v>
      </c>
    </row>
    <row r="63" spans="1:11" x14ac:dyDescent="0.25">
      <c r="A63" s="192" t="s">
        <v>3</v>
      </c>
      <c r="B63" s="191">
        <f>' CALCULATIONS'!P708+' CALCULATIONS'!P728</f>
        <v>1.9640207553599998</v>
      </c>
      <c r="C63" s="191">
        <f>SUM(' CALCULATIONS'!O728:Z728)+SUM(' CALCULATIONS'!O708:Z708)</f>
        <v>40.727876186159989</v>
      </c>
      <c r="D63" s="191">
        <f>' CALCULATIONS'!AD728+' CALCULATIONS'!AD708</f>
        <v>3.1633471172500007</v>
      </c>
      <c r="E63" s="191">
        <f>SUM(' CALCULATIONS'!AA728:AL728)+SUM(' CALCULATIONS'!AA708:AL708)</f>
        <v>52.163444891320005</v>
      </c>
      <c r="F63" s="191">
        <f>' CALCULATIONS'!AR708+' CALCULATIONS'!AR728</f>
        <v>3.2954940815999998</v>
      </c>
      <c r="G63" s="191">
        <f>SUM(' CALCULATIONS'!AM728:AX728)+SUM(' CALCULATIONS'!AM708:AX708)</f>
        <v>51.042572838600009</v>
      </c>
      <c r="H63" s="191">
        <f>' CALCULATIONS'!BF728+' CALCULATIONS'!BF708</f>
        <v>3.0968843616000008</v>
      </c>
      <c r="I63" s="191">
        <f>SUM(' CALCULATIONS'!AY728:BJ728)+SUM(' CALCULATIONS'!AY708:BJ708)</f>
        <v>49.357463056000007</v>
      </c>
      <c r="J63" s="191">
        <f>' CALCULATIONS'!BT708+' CALCULATIONS'!BT728</f>
        <v>3.3269378460620014</v>
      </c>
      <c r="K63" s="191">
        <f>SUM(' CALCULATIONS'!BK728:BV728)+SUM(' CALCULATIONS'!BK708:BV708)</f>
        <v>55.13159622516401</v>
      </c>
    </row>
    <row r="64" spans="1:11" x14ac:dyDescent="0.25">
      <c r="A64" s="192" t="s">
        <v>149</v>
      </c>
      <c r="B64" s="191">
        <f>' CALCULATIONS'!P734</f>
        <v>0</v>
      </c>
      <c r="C64" s="191">
        <f>SUM(' CALCULATIONS'!O734:Z734)</f>
        <v>0</v>
      </c>
      <c r="D64" s="191">
        <f>' CALCULATIONS'!AD734</f>
        <v>0</v>
      </c>
      <c r="E64" s="191">
        <f>SUM(' CALCULATIONS'!AA734:AL734)</f>
        <v>0</v>
      </c>
      <c r="F64" s="191">
        <f>' CALCULATIONS'!AR734</f>
        <v>1.0807060508640001</v>
      </c>
      <c r="G64" s="191">
        <f>SUM(' CALCULATIONS'!AM734:AX734)</f>
        <v>9.0631044282240012</v>
      </c>
      <c r="H64" s="191">
        <f>' CALCULATIONS'!BF734</f>
        <v>1.1193836179499999</v>
      </c>
      <c r="I64" s="191">
        <f>SUM(' CALCULATIONS'!AY734:BJ734)</f>
        <v>8.5267708088549981</v>
      </c>
      <c r="J64" s="191">
        <f>' CALCULATIONS'!BT734</f>
        <v>1.2356361573600001</v>
      </c>
      <c r="K64" s="191">
        <f>SUM(' CALCULATIONS'!BK734:BV734)</f>
        <v>9.2721404756460011</v>
      </c>
    </row>
    <row r="65" spans="1:11" x14ac:dyDescent="0.25">
      <c r="A65" s="1066" t="s">
        <v>165</v>
      </c>
      <c r="B65" s="1067"/>
      <c r="C65" s="1067"/>
      <c r="D65" s="1067"/>
      <c r="E65" s="1067"/>
      <c r="F65" s="1067"/>
      <c r="G65" s="1067"/>
      <c r="H65" s="1067"/>
      <c r="I65" s="1067"/>
      <c r="J65" s="1067"/>
      <c r="K65" s="1068"/>
    </row>
    <row r="66" spans="1:11" x14ac:dyDescent="0.25">
      <c r="A66" s="192" t="s">
        <v>1</v>
      </c>
      <c r="B66" s="191">
        <f>SUM(' CALCULATIONS'!P690+' CALCULATIONS'!P716)</f>
        <v>8.8467467973393585</v>
      </c>
      <c r="C66" s="191">
        <f>SUM(' CALCULATIONS'!O716:Z716)+SUM(' CALCULATIONS'!O690:Z690)</f>
        <v>218.33332245207603</v>
      </c>
      <c r="D66" s="191">
        <f>' CALCULATIONS'!AD690+' CALCULATIONS'!AD716</f>
        <v>7.3711186119999983</v>
      </c>
      <c r="E66" s="191">
        <f>SUM(' CALCULATIONS'!AA716:AL716)+SUM(' CALCULATIONS'!AA690:AL690)</f>
        <v>244.54710502050398</v>
      </c>
      <c r="F66" s="191">
        <f>' CALCULATIONS'!AR690+' CALCULATIONS'!AR716</f>
        <v>28.847255901899999</v>
      </c>
      <c r="G66" s="191">
        <f>SUM(' CALCULATIONS'!AM716:AX716)+SUM(' CALCULATIONS'!AM690:AX690)</f>
        <v>251.0907246658</v>
      </c>
      <c r="H66" s="191">
        <f>' CALCULATIONS'!BF690+' CALCULATIONS'!BF716</f>
        <v>5.9953740905999977</v>
      </c>
      <c r="I66" s="191">
        <f>SUM(' CALCULATIONS'!AY716:BJ716)+SUM(' CALCULATIONS'!AY690:BJ690)</f>
        <v>193.89249191834398</v>
      </c>
      <c r="J66" s="191">
        <f>' CALCULATIONS'!BT690+' CALCULATIONS'!BT716</f>
        <v>21.197685599099998</v>
      </c>
      <c r="K66" s="191">
        <f>SUM(' CALCULATIONS'!BK716:BV716)+SUM(' CALCULATIONS'!BK690:BV690)</f>
        <v>228.88803857946002</v>
      </c>
    </row>
    <row r="67" spans="1:11" x14ac:dyDescent="0.25">
      <c r="A67" s="192" t="s">
        <v>2</v>
      </c>
      <c r="B67" s="191">
        <f>' CALCULATIONS'!P696+' CALCULATIONS'!P703+' CALCULATIONS'!P723</f>
        <v>2.4218688241760011</v>
      </c>
      <c r="C67" s="191">
        <f>SUM(' CALCULATIONS'!O723:Z723)+SUM(' CALCULATIONS'!O703:Z703)+SUM(' CALCULATIONS'!O696:Z696)</f>
        <v>152.02347670259201</v>
      </c>
      <c r="D67" s="191">
        <f>' CALCULATIONS'!AD696+' CALCULATIONS'!AD703+' CALCULATIONS'!AD723</f>
        <v>7.0930788887600009</v>
      </c>
      <c r="E67" s="191">
        <f>SUM(' CALCULATIONS'!AA723:AL723)+SUM(' CALCULATIONS'!AA703:AL703)+SUM(' CALCULATIONS'!AA696:AL696)</f>
        <v>224.97991734192803</v>
      </c>
      <c r="F67" s="191">
        <f>' CALCULATIONS'!AR696+' CALCULATIONS'!AR703+' CALCULATIONS'!AR723</f>
        <v>34.570347930479997</v>
      </c>
      <c r="G67" s="191">
        <f>SUM(' CALCULATIONS'!AM696:AX696)+SUM(' CALCULATIONS'!AM703:AX703)+SUM(' CALCULATIONS'!AM723:AX723)</f>
        <v>229.15210661569597</v>
      </c>
      <c r="H67" s="191">
        <f>' CALCULATIONS'!BF723+' CALCULATIONS'!BF703+' CALCULATIONS'!BF696</f>
        <v>3.3834449510399995</v>
      </c>
      <c r="I67" s="191">
        <f>SUM(' CALCULATIONS'!AY696:BJ696)+SUM(' CALCULATIONS'!AY703:BJ703)+SUM(' CALCULATIONS'!AY723:BJ723)</f>
        <v>238.98154207699204</v>
      </c>
      <c r="J67" s="191">
        <f>' CALCULATIONS'!BT696+' CALCULATIONS'!BT703+' CALCULATIONS'!BT723</f>
        <v>18.909048624351996</v>
      </c>
      <c r="K67" s="191">
        <f>SUM(' CALCULATIONS'!BK723:BV723)+SUM(' CALCULATIONS'!BK703:BV703)+SUM(' CALCULATIONS'!BK696:BV696)</f>
        <v>249.808348091894</v>
      </c>
    </row>
    <row r="68" spans="1:11" x14ac:dyDescent="0.25">
      <c r="A68" s="192" t="s">
        <v>3</v>
      </c>
      <c r="B68" s="191">
        <f>' CALCULATIONS'!P709+' CALCULATIONS'!P729</f>
        <v>7.6398605529599983</v>
      </c>
      <c r="C68" s="191">
        <f>SUM(' CALCULATIONS'!O729:Z729)+SUM(' CALCULATIONS'!O709:Z709)</f>
        <v>158.42770186176</v>
      </c>
      <c r="D68" s="191">
        <f>' CALCULATIONS'!AD709+' CALCULATIONS'!AD729</f>
        <v>13.067284353500003</v>
      </c>
      <c r="E68" s="191">
        <f>SUM(' CALCULATIONS'!AA729:AL729)+SUM(' CALCULATIONS'!AA709:AL709)</f>
        <v>215.47890319592</v>
      </c>
      <c r="F68" s="191">
        <f>' CALCULATIONS'!AR709+' CALCULATIONS'!AR729</f>
        <v>13.872460800639999</v>
      </c>
      <c r="G68" s="191">
        <f>SUM(' CALCULATIONS'!AM729:AX729)+SUM(' CALCULATIONS'!AM709:AX709)</f>
        <v>214.86492566344</v>
      </c>
      <c r="H68" s="191">
        <f>' CALCULATIONS'!BF709+' CALCULATIONS'!BF729</f>
        <v>14.24566806336</v>
      </c>
      <c r="I68" s="191">
        <f>SUM(' CALCULATIONS'!AY729:BJ729)+SUM(' CALCULATIONS'!AY709:BJ709)</f>
        <v>227.04433005759995</v>
      </c>
      <c r="J68" s="191">
        <f>' CALCULATIONS'!BT709+' CALCULATIONS'!BT729</f>
        <v>14.147259065030006</v>
      </c>
      <c r="K68" s="191">
        <f>SUM(' CALCULATIONS'!BK729:BV729)+SUM(' CALCULATIONS'!BK709:BV709)</f>
        <v>234.43809609766004</v>
      </c>
    </row>
    <row r="69" spans="1:11" x14ac:dyDescent="0.25">
      <c r="A69" s="192" t="s">
        <v>149</v>
      </c>
      <c r="B69" s="191">
        <f>' CALCULATIONS'!P735</f>
        <v>0</v>
      </c>
      <c r="C69" s="191">
        <f>SUM(' CALCULATIONS'!O735:Z735)</f>
        <v>0</v>
      </c>
      <c r="D69" s="191">
        <f>' CALCULATIONS'!AD735</f>
        <v>0</v>
      </c>
      <c r="E69" s="191">
        <f>SUM(' CALCULATIONS'!AA735:AL735)</f>
        <v>0</v>
      </c>
      <c r="F69" s="191">
        <f>' CALCULATIONS'!AR735</f>
        <v>3.3185317117439999</v>
      </c>
      <c r="G69" s="191">
        <f>SUM(' CALCULATIONS'!AM735:AX735)</f>
        <v>27.830138850303999</v>
      </c>
      <c r="H69" s="191">
        <f>' CALCULATIONS'!BF735</f>
        <v>3.4557381436199992</v>
      </c>
      <c r="I69" s="191">
        <f>SUM(' CALCULATIONS'!AY735:BJ735)</f>
        <v>26.323671932977998</v>
      </c>
      <c r="J69" s="191">
        <f>' CALCULATIONS'!BT735</f>
        <v>3.6702064079999999</v>
      </c>
      <c r="K69" s="191">
        <f>SUM(' CALCULATIONS'!BK735:BV735)</f>
        <v>27.541011313799995</v>
      </c>
    </row>
    <row r="71" spans="1:11" x14ac:dyDescent="0.25">
      <c r="A71" s="1060" t="s">
        <v>166</v>
      </c>
      <c r="B71" s="1061"/>
      <c r="C71" s="1061"/>
      <c r="D71" s="1061"/>
      <c r="E71" s="1061"/>
      <c r="F71" s="1061"/>
      <c r="G71" s="1061"/>
      <c r="H71" s="1061"/>
      <c r="I71" s="1061"/>
      <c r="J71" s="1061"/>
      <c r="K71" s="1062"/>
    </row>
    <row r="72" spans="1:11" x14ac:dyDescent="0.25">
      <c r="A72" s="1063" t="s">
        <v>167</v>
      </c>
      <c r="B72" s="1064"/>
      <c r="C72" s="1064"/>
      <c r="D72" s="1064"/>
      <c r="E72" s="1064"/>
      <c r="F72" s="1064"/>
      <c r="G72" s="1064"/>
      <c r="H72" s="1064"/>
      <c r="I72" s="1064"/>
      <c r="J72" s="1064"/>
      <c r="K72" s="1065"/>
    </row>
    <row r="73" spans="1:11" x14ac:dyDescent="0.25">
      <c r="A73" s="187"/>
      <c r="B73" s="1069">
        <v>2019</v>
      </c>
      <c r="C73" s="1069"/>
      <c r="D73" s="1069">
        <f>B73+1</f>
        <v>2020</v>
      </c>
      <c r="E73" s="1069"/>
      <c r="F73" s="1069">
        <f t="shared" ref="F73:J73" si="3">D73+1</f>
        <v>2021</v>
      </c>
      <c r="G73" s="1069"/>
      <c r="H73" s="1069">
        <f t="shared" si="3"/>
        <v>2022</v>
      </c>
      <c r="I73" s="1069"/>
      <c r="J73" s="1069">
        <f t="shared" si="3"/>
        <v>2023</v>
      </c>
      <c r="K73" s="1069"/>
    </row>
    <row r="74" spans="1:11" x14ac:dyDescent="0.25">
      <c r="A74" s="187"/>
      <c r="B74" s="182" t="s">
        <v>10</v>
      </c>
      <c r="C74" s="182" t="s">
        <v>112</v>
      </c>
      <c r="D74" s="182" t="s">
        <v>12</v>
      </c>
      <c r="E74" s="182" t="s">
        <v>112</v>
      </c>
      <c r="F74" s="182" t="s">
        <v>14</v>
      </c>
      <c r="G74" s="182" t="s">
        <v>112</v>
      </c>
      <c r="H74" s="182" t="s">
        <v>16</v>
      </c>
      <c r="I74" s="182" t="s">
        <v>112</v>
      </c>
      <c r="J74" s="182" t="s">
        <v>18</v>
      </c>
      <c r="K74" s="182" t="s">
        <v>112</v>
      </c>
    </row>
    <row r="75" spans="1:11" x14ac:dyDescent="0.25">
      <c r="A75" s="192" t="s">
        <v>161</v>
      </c>
      <c r="B75" s="191">
        <f>' CALCULATIONS'!P745+' CALCULATIONS'!P785+' CALCULATIONS'!P823+' CALCULATIONS'!P861</f>
        <v>0</v>
      </c>
      <c r="C75" s="191">
        <f>SUM(' CALCULATIONS'!O861:Z861)+SUM(' CALCULATIONS'!O823:Z823)+SUM(' CALCULATIONS'!O785:Z785)+SUM(' CALCULATIONS'!O745:Z745)</f>
        <v>2925.1920123653599</v>
      </c>
      <c r="D75" s="191">
        <f>' CALCULATIONS'!AD745+' CALCULATIONS'!AD785+' CALCULATIONS'!AD823+' CALCULATIONS'!AD861</f>
        <v>29.242989690566674</v>
      </c>
      <c r="E75" s="191">
        <f>SUM(' CALCULATIONS'!AA861:AL861)+SUM(' CALCULATIONS'!AA823:AL823)+SUM(' CALCULATIONS'!AA785:AL785)+SUM(' CALCULATIONS'!AA745:AL745)</f>
        <v>2802.5070050176087</v>
      </c>
      <c r="F75" s="191">
        <f>' CALCULATIONS'!AR745+' CALCULATIONS'!AR785+' CALCULATIONS'!AR823+' CALCULATIONS'!AR861</f>
        <v>263.53340149880421</v>
      </c>
      <c r="G75" s="191">
        <f>SUM(' CALCULATIONS'!AM861:AX861)+SUM(' CALCULATIONS'!AM823:AX823)+SUM(' CALCULATIONS'!AM785:AX785)+SUM(' CALCULATIONS'!AM745:AX745)</f>
        <v>2997.7501071717056</v>
      </c>
      <c r="H75" s="191">
        <f>' CALCULATIONS'!BF745+' CALCULATIONS'!BF785+' CALCULATIONS'!BF823+' CALCULATIONS'!BF861</f>
        <v>80.138563006749465</v>
      </c>
      <c r="I75" s="191">
        <f>SUM(' CALCULATIONS'!AY861:BJ861)+SUM(' CALCULATIONS'!AY823:BJ823)+SUM(' CALCULATIONS'!AY785:BJ785)+SUM(' CALCULATIONS'!AY745:BJ745)</f>
        <v>3062.5349558008875</v>
      </c>
      <c r="J75" s="191">
        <f>' CALCULATIONS'!BT745+' CALCULATIONS'!BT785+' CALCULATIONS'!BT823+' CALCULATIONS'!BT861</f>
        <v>274.82274350560556</v>
      </c>
      <c r="K75" s="191">
        <f>SUM(' CALCULATIONS'!BK745:BV745)+SUM(' CALCULATIONS'!BK785:BV785)+SUM(' CALCULATIONS'!BK823:BV823)+SUM(' CALCULATIONS'!BK861:BV861)</f>
        <v>3139.2713233579625</v>
      </c>
    </row>
    <row r="76" spans="1:11" x14ac:dyDescent="0.25">
      <c r="A76" s="192" t="s">
        <v>168</v>
      </c>
      <c r="B76" s="191">
        <f>' CALCULATIONS'!P753+' CALCULATIONS'!P816+' CALCULATIONS'!P854</f>
        <v>0</v>
      </c>
      <c r="C76" s="191">
        <f>SUM(' CALCULATIONS'!O854:Z854)+SUM(' CALCULATIONS'!O816:Z816)+SUM(' CALCULATIONS'!O753:Z753)</f>
        <v>1203.7255649567946</v>
      </c>
      <c r="D76" s="191">
        <f>' CALCULATIONS'!AD753+' CALCULATIONS'!AD816+' CALCULATIONS'!AD854</f>
        <v>0</v>
      </c>
      <c r="E76" s="191">
        <f>SUM(' CALCULATIONS'!AA854:AL854)+SUM(' CALCULATIONS'!AA816:AL816)+SUM(' CALCULATIONS'!AA753:AL753)</f>
        <v>1480.2537282272453</v>
      </c>
      <c r="F76" s="191">
        <f>' CALCULATIONS'!AR753+' CALCULATIONS'!AR816+' CALCULATIONS'!AR854</f>
        <v>299.22888839598903</v>
      </c>
      <c r="G76" s="191">
        <f>SUM(' CALCULATIONS'!AM854:AX854)+SUM(' CALCULATIONS'!AM816:AX816)+SUM(' CALCULATIONS'!AM753:AX753)</f>
        <v>1498.4376436313839</v>
      </c>
      <c r="H76" s="191">
        <f>' CALCULATIONS'!BF753+' CALCULATIONS'!BF816+' CALCULATIONS'!BF854</f>
        <v>0</v>
      </c>
      <c r="I76" s="191">
        <f>SUM(' CALCULATIONS'!AY854:BJ854)+SUM(' CALCULATIONS'!AY816:BJ816)+SUM(' CALCULATIONS'!AY753:BJ753)</f>
        <v>1431.3332374877682</v>
      </c>
      <c r="J76" s="191">
        <f>' CALCULATIONS'!BT753+' CALCULATIONS'!BT816+' CALCULATIONS'!BT854</f>
        <v>68.204184639419708</v>
      </c>
      <c r="K76" s="191">
        <f>SUM(' CALCULATIONS'!BK854:BV854)+SUM(' CALCULATIONS'!BK816:BV816)+SUM(' CALCULATIONS'!BK753:BV753)</f>
        <v>1446.6641941058601</v>
      </c>
    </row>
    <row r="77" spans="1:11" x14ac:dyDescent="0.25">
      <c r="A77" s="192" t="s">
        <v>169</v>
      </c>
      <c r="B77" s="191">
        <f>' CALCULATIONS'!P761+' CALCULATIONS'!P792+' CALCULATIONS'!P830+' CALCULATIONS'!P868</f>
        <v>0</v>
      </c>
      <c r="C77" s="191">
        <f>SUM(' CALCULATIONS'!O868:Z868)+SUM(' CALCULATIONS'!O830:Z830)+SUM(' CALCULATIONS'!O792:Z792)+SUM(' CALCULATIONS'!O761:Z761)</f>
        <v>74.032951250326676</v>
      </c>
      <c r="D77" s="191">
        <f>' CALCULATIONS'!AD761+' CALCULATIONS'!AD792+' CALCULATIONS'!AD830+' CALCULATIONS'!AD868</f>
        <v>0.27766784342310014</v>
      </c>
      <c r="E77" s="191">
        <f>SUM(' CALCULATIONS'!AA868:AL868)+SUM(' CALCULATIONS'!AA830:AL830)+SUM(' CALCULATIONS'!AA792:AL792)+SUM(' CALCULATIONS'!AA761:AL761)</f>
        <v>70.244883375085337</v>
      </c>
      <c r="F77" s="191">
        <f>' CALCULATIONS'!AR761+' CALCULATIONS'!AR792+' CALCULATIONS'!AR830+' CALCULATIONS'!AR868</f>
        <v>8.6864347524103991</v>
      </c>
      <c r="G77" s="191">
        <f>SUM(' CALCULATIONS'!AM868:AX868)+SUM(' CALCULATIONS'!AM792:AX792)+SUM(' CALCULATIONS'!AM761:AX761)+SUM(' CALCULATIONS'!AM830:AX830)</f>
        <v>71.882474525371194</v>
      </c>
      <c r="H77" s="191">
        <f>' CALCULATIONS'!BF830+' CALCULATIONS'!BF868+' CALCULATIONS'!BF792+' CALCULATIONS'!BF761</f>
        <v>0.65710187570653344</v>
      </c>
      <c r="I77" s="191">
        <f>SUM(' CALCULATIONS'!AY761:BJ761)+SUM(' CALCULATIONS'!AY792:BJ792)+SUM(' CALCULATIONS'!AY830:BJ830)+SUM(' CALCULATIONS'!AY868:BJ868)</f>
        <v>69.480536304513123</v>
      </c>
      <c r="J77" s="191">
        <f>' CALCULATIONS'!BT868+' CALCULATIONS'!BT830+' CALCULATIONS'!BT792+' CALCULATIONS'!BT761</f>
        <v>5.1869503710447997</v>
      </c>
      <c r="K77" s="191">
        <f>SUM(' CALCULATIONS'!BK761:BV761)+SUM(' CALCULATIONS'!BK792:BV792)+SUM(' CALCULATIONS'!BK830:BV830)+SUM(' CALCULATIONS'!BK868:BV868)</f>
        <v>77.231122635080268</v>
      </c>
    </row>
    <row r="78" spans="1:11" x14ac:dyDescent="0.25">
      <c r="A78" s="192" t="s">
        <v>164</v>
      </c>
      <c r="B78" s="191">
        <f>' CALCULATIONS'!P875+' CALCULATIONS'!P837+' CALCULATIONS'!P799+' CALCULATIONS'!P768</f>
        <v>0</v>
      </c>
      <c r="C78" s="191">
        <f>SUM(' CALCULATIONS'!O768:Z768)+SUM(' CALCULATIONS'!O799:Z799)+SUM(' CALCULATIONS'!O837:Z837)+SUM(' CALCULATIONS'!O875:Z875)</f>
        <v>186.85992579100559</v>
      </c>
      <c r="D78" s="191">
        <f>' CALCULATIONS'!AD875+' CALCULATIONS'!AD837+' CALCULATIONS'!AD799+' CALCULATIONS'!AD768</f>
        <v>0.78642074813866536</v>
      </c>
      <c r="E78" s="191">
        <f>SUM(' CALCULATIONS'!AA768:AL768)+SUM(' CALCULATIONS'!AA799:AL799)+SUM(' CALCULATIONS'!AA837:AL837)+SUM(' CALCULATIONS'!AA875:AL875)</f>
        <v>199.58816256778442</v>
      </c>
      <c r="F78" s="191">
        <f>' CALCULATIONS'!AR875+' CALCULATIONS'!AR837+' CALCULATIONS'!AR799+' CALCULATIONS'!AR768</f>
        <v>24.896735930680798</v>
      </c>
      <c r="G78" s="191">
        <f>SUM(' CALCULATIONS'!AM768:AX768)+SUM(' CALCULATIONS'!AM799:AX799)+SUM(' CALCULATIONS'!AM837:AX837)+SUM(' CALCULATIONS'!AM875:AX875)</f>
        <v>208.06449032436439</v>
      </c>
      <c r="H78" s="191">
        <f>' CALCULATIONS'!BF875+' CALCULATIONS'!BF837+' CALCULATIONS'!BF799+' CALCULATIONS'!BF768</f>
        <v>1.8668316579572002</v>
      </c>
      <c r="I78" s="191">
        <f>SUM(' CALCULATIONS'!AY875:BJ875)+SUM(' CALCULATIONS'!AY837:BJ837)+SUM(' CALCULATIONS'!AY799:BJ799)+SUM(' CALCULATIONS'!AY768:BJ768)</f>
        <v>202.73868842936261</v>
      </c>
      <c r="J78" s="191">
        <f>' CALCULATIONS'!BT875+' CALCULATIONS'!BT837+' CALCULATIONS'!BT799+' CALCULATIONS'!BT768</f>
        <v>14.719419034379602</v>
      </c>
      <c r="K78" s="191">
        <f>SUM(' CALCULATIONS'!BK875:BV875)+SUM(' CALCULATIONS'!BK837:BV837)+SUM(' CALCULATIONS'!BK799:BV799)+SUM(' CALCULATIONS'!BK768:BV768)</f>
        <v>209.25447962471068</v>
      </c>
    </row>
    <row r="79" spans="1:11" x14ac:dyDescent="0.25">
      <c r="A79" s="192" t="s">
        <v>165</v>
      </c>
      <c r="B79" s="191">
        <f>' CALCULATIONS'!P882+' CALCULATIONS'!P844+' CALCULATIONS'!P806+' CALCULATIONS'!P775</f>
        <v>0</v>
      </c>
      <c r="C79" s="191">
        <f>SUM(' CALCULATIONS'!O775:Z775)+SUM(' CALCULATIONS'!O806:Z806)+SUM(' CALCULATIONS'!O844:Z844)+SUM(' CALCULATIONS'!O882:Z882)</f>
        <v>562.82576878900136</v>
      </c>
      <c r="D79" s="191">
        <f>' CALCULATIONS'!AD882+' CALCULATIONS'!AD844+' CALCULATIONS'!AD806+' CALCULATIONS'!AD775</f>
        <v>7.124982507328399</v>
      </c>
      <c r="E79" s="191">
        <f>SUM(' CALCULATIONS'!AA775:AL775)+SUM(' CALCULATIONS'!AA806:AL806)+SUM(' CALCULATIONS'!AA844:AL844)+SUM(' CALCULATIONS'!AA882:AL882)</f>
        <v>696.85141189030674</v>
      </c>
      <c r="F79" s="191">
        <f>' CALCULATIONS'!AR882+' CALCULATIONS'!AR844+' CALCULATIONS'!AR806+' CALCULATIONS'!AR775</f>
        <v>83.43298852344131</v>
      </c>
      <c r="G79" s="191">
        <f>SUM(' CALCULATIONS'!AM775:AX775)+SUM(' CALCULATIONS'!AM806:AX806)+SUM(' CALCULATIONS'!AM844:AX844)+SUM(' CALCULATIONS'!AM882:AX882)</f>
        <v>736.39471103467542</v>
      </c>
      <c r="H79" s="191">
        <f>' CALCULATIONS'!BF775+' CALCULATIONS'!BF806+' CALCULATIONS'!BF844+' CALCULATIONS'!BF882</f>
        <v>8.5112632097360006</v>
      </c>
      <c r="I79" s="191">
        <f>SUM(' CALCULATIONS'!AY775:BJ775)+SUM(' CALCULATIONS'!AY806:BJ806)+SUM(' CALCULATIONS'!AY844:BJ844)+SUM(' CALCULATIONS'!AY882:BJ882)</f>
        <v>682.73424610942652</v>
      </c>
      <c r="J79" s="191">
        <f>' CALCULATIONS'!BT775+' CALCULATIONS'!BT806+' CALCULATIONS'!BT844+' CALCULATIONS'!BT882</f>
        <v>48.280272517397208</v>
      </c>
      <c r="K79" s="191">
        <f>SUM(' CALCULATIONS'!BK775:BV775)+SUM(' CALCULATIONS'!BK806:BV806)+SUM(' CALCULATIONS'!BK844:BV844)+SUM(' CALCULATIONS'!BK882:BV882)</f>
        <v>751.86957947433984</v>
      </c>
    </row>
    <row r="81" spans="1:11" x14ac:dyDescent="0.25">
      <c r="A81" s="1060" t="s">
        <v>170</v>
      </c>
      <c r="B81" s="1061"/>
      <c r="C81" s="1061"/>
      <c r="D81" s="1061"/>
      <c r="E81" s="1061"/>
      <c r="F81" s="1062"/>
      <c r="G81" s="167"/>
      <c r="H81" s="167"/>
      <c r="I81" s="167"/>
      <c r="J81" s="167"/>
      <c r="K81" s="167"/>
    </row>
    <row r="82" spans="1:11" x14ac:dyDescent="0.25">
      <c r="A82" s="1063" t="s">
        <v>171</v>
      </c>
      <c r="B82" s="1064"/>
      <c r="C82" s="1064"/>
      <c r="D82" s="1064"/>
      <c r="E82" s="1064"/>
      <c r="F82" s="1065"/>
      <c r="G82" s="167"/>
      <c r="H82" s="167"/>
      <c r="I82" s="167"/>
      <c r="J82" s="167"/>
      <c r="K82" s="167"/>
    </row>
    <row r="83" spans="1:11" x14ac:dyDescent="0.25">
      <c r="A83" s="187"/>
      <c r="B83" s="182">
        <v>2019</v>
      </c>
      <c r="C83" s="182">
        <f>B83+1</f>
        <v>2020</v>
      </c>
      <c r="D83" s="182">
        <f t="shared" ref="D83:F83" si="4">C83+1</f>
        <v>2021</v>
      </c>
      <c r="E83" s="182">
        <f t="shared" si="4"/>
        <v>2022</v>
      </c>
      <c r="F83" s="182">
        <f t="shared" si="4"/>
        <v>2023</v>
      </c>
    </row>
    <row r="84" spans="1:11" x14ac:dyDescent="0.25">
      <c r="A84" s="187" t="s">
        <v>172</v>
      </c>
      <c r="B84" s="188">
        <f>' CALCULATIONS'!O1610</f>
        <v>825214.98721200007</v>
      </c>
      <c r="C84" s="188">
        <f>' CALCULATIONS'!AA1610</f>
        <v>877121.00990763481</v>
      </c>
      <c r="D84" s="188">
        <f>' CALCULATIONS'!AM1610</f>
        <v>917819.42476734903</v>
      </c>
      <c r="E84" s="188">
        <f>' CALCULATIONS'!AY1610</f>
        <v>964352.86960305355</v>
      </c>
      <c r="F84" s="188">
        <f>' CALCULATIONS'!BK1610</f>
        <v>1015010.325843302</v>
      </c>
    </row>
    <row r="86" spans="1:11" x14ac:dyDescent="0.25">
      <c r="A86" s="1060" t="s">
        <v>173</v>
      </c>
      <c r="B86" s="1061"/>
      <c r="C86" s="1061"/>
      <c r="D86" s="1061"/>
      <c r="E86" s="1061"/>
      <c r="F86" s="1062"/>
    </row>
    <row r="87" spans="1:11" x14ac:dyDescent="0.25">
      <c r="A87" s="1063" t="s">
        <v>174</v>
      </c>
      <c r="B87" s="1064"/>
      <c r="C87" s="1064"/>
      <c r="D87" s="1064"/>
      <c r="E87" s="1064"/>
      <c r="F87" s="1065"/>
    </row>
    <row r="88" spans="1:11" x14ac:dyDescent="0.25">
      <c r="A88" s="187"/>
      <c r="B88" s="182">
        <v>2019</v>
      </c>
      <c r="C88" s="182">
        <f>B88+1</f>
        <v>2020</v>
      </c>
      <c r="D88" s="182">
        <f t="shared" ref="D88:F88" si="5">C88+1</f>
        <v>2021</v>
      </c>
      <c r="E88" s="182">
        <f t="shared" si="5"/>
        <v>2022</v>
      </c>
      <c r="F88" s="182">
        <f t="shared" si="5"/>
        <v>2023</v>
      </c>
    </row>
    <row r="89" spans="1:11" x14ac:dyDescent="0.25">
      <c r="A89" s="192" t="s">
        <v>175</v>
      </c>
      <c r="B89" s="191">
        <f>SUM(' CALCULATIONS'!O1585:Z1585)</f>
        <v>6.5074869629454541</v>
      </c>
      <c r="C89" s="191">
        <f>SUM(' CALCULATIONS'!AA1585:AL1585)</f>
        <v>3</v>
      </c>
      <c r="D89" s="191">
        <f>SUM(' CALCULATIONS'!AM1585:AX1585)</f>
        <v>0</v>
      </c>
      <c r="E89" s="191">
        <f>SUM(' CALCULATIONS'!AX1585:BJ1585)</f>
        <v>0</v>
      </c>
      <c r="F89" s="191">
        <f>SUM(' CALCULATIONS'!BK1585:BV1585)</f>
        <v>0</v>
      </c>
    </row>
    <row r="90" spans="1:11" x14ac:dyDescent="0.25">
      <c r="A90" s="192" t="s">
        <v>176</v>
      </c>
      <c r="B90" s="621">
        <f>SUM(' CALCULATIONS'!O1592:Z1592)</f>
        <v>6.3472865995636347</v>
      </c>
      <c r="C90" s="191">
        <f>SUM(' CALCULATIONS'!AA1592:AL1592)</f>
        <v>4</v>
      </c>
      <c r="D90" s="191">
        <f>SUM(' CALCULATIONS'!AM1592:AX1592)</f>
        <v>0.14969579399999566</v>
      </c>
      <c r="E90" s="191">
        <f>SUM(' CALCULATIONS'!AY1592:BJ1592)</f>
        <v>3</v>
      </c>
      <c r="F90" s="191">
        <f>SUM(' CALCULATIONS'!BK1592:BV1592)</f>
        <v>0</v>
      </c>
    </row>
    <row r="91" spans="1:11" x14ac:dyDescent="0.25">
      <c r="A91" s="192" t="s">
        <v>177</v>
      </c>
      <c r="B91" s="191">
        <f>SUM(' CALCULATIONS'!O1599:Z1599)</f>
        <v>28.40657588818182</v>
      </c>
      <c r="C91" s="191">
        <f>SUM(' CALCULATIONS'!AA1599:AL1599)</f>
        <v>5</v>
      </c>
      <c r="D91" s="191">
        <f>SUM(' CALCULATIONS'!AM1599:AX1599)</f>
        <v>0</v>
      </c>
      <c r="E91" s="191">
        <f>SUM(' CALCULATIONS'!AY1599:BJ1599)</f>
        <v>0</v>
      </c>
      <c r="F91" s="191">
        <f>SUM(' CALCULATIONS'!BK1599:BV1599)</f>
        <v>0</v>
      </c>
    </row>
    <row r="92" spans="1:11" x14ac:dyDescent="0.25">
      <c r="A92" s="192" t="s">
        <v>178</v>
      </c>
      <c r="B92" s="191">
        <f>SUM(' CALCULATIONS'!O1606:Z1606)</f>
        <v>0</v>
      </c>
      <c r="C92" s="191">
        <f>SUM(' CALCULATIONS'!AA1606:AL1606)</f>
        <v>0</v>
      </c>
      <c r="D92" s="191">
        <f>SUM(' CALCULATIONS'!AM1606:AX1606)</f>
        <v>0</v>
      </c>
      <c r="E92" s="191">
        <f>SUM(' CALCULATIONS'!AY1606:BJ1606)</f>
        <v>0</v>
      </c>
      <c r="F92" s="191">
        <f>SUM(' CALCULATIONS'!BK1606:BV1606)</f>
        <v>0</v>
      </c>
    </row>
  </sheetData>
  <mergeCells count="51">
    <mergeCell ref="A3:K3"/>
    <mergeCell ref="A4:K4"/>
    <mergeCell ref="A7:K7"/>
    <mergeCell ref="A12:K12"/>
    <mergeCell ref="A15:K15"/>
    <mergeCell ref="B5:C5"/>
    <mergeCell ref="D5:E5"/>
    <mergeCell ref="F5:G5"/>
    <mergeCell ref="H5:I5"/>
    <mergeCell ref="J5:K5"/>
    <mergeCell ref="A19:K19"/>
    <mergeCell ref="A20:K20"/>
    <mergeCell ref="B21:C21"/>
    <mergeCell ref="D21:E21"/>
    <mergeCell ref="F21:G21"/>
    <mergeCell ref="H21:I21"/>
    <mergeCell ref="J21:K21"/>
    <mergeCell ref="A45:K45"/>
    <mergeCell ref="A23:K23"/>
    <mergeCell ref="A28:K28"/>
    <mergeCell ref="A31:K31"/>
    <mergeCell ref="A35:K35"/>
    <mergeCell ref="A36:K36"/>
    <mergeCell ref="B37:C37"/>
    <mergeCell ref="D37:E37"/>
    <mergeCell ref="F37:G37"/>
    <mergeCell ref="H37:I37"/>
    <mergeCell ref="J37:K37"/>
    <mergeCell ref="A55:K55"/>
    <mergeCell ref="A60:K60"/>
    <mergeCell ref="B47:C47"/>
    <mergeCell ref="D47:E47"/>
    <mergeCell ref="F47:G47"/>
    <mergeCell ref="H47:I47"/>
    <mergeCell ref="J47:K47"/>
    <mergeCell ref="A2:K2"/>
    <mergeCell ref="A81:F81"/>
    <mergeCell ref="A82:F82"/>
    <mergeCell ref="A86:F86"/>
    <mergeCell ref="A87:F87"/>
    <mergeCell ref="A65:K65"/>
    <mergeCell ref="B73:C73"/>
    <mergeCell ref="D73:E73"/>
    <mergeCell ref="F73:G73"/>
    <mergeCell ref="H73:I73"/>
    <mergeCell ref="J73:K73"/>
    <mergeCell ref="A71:K71"/>
    <mergeCell ref="A72:K72"/>
    <mergeCell ref="A46:K46"/>
    <mergeCell ref="A49:K49"/>
    <mergeCell ref="A53:K5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0F517"/>
  </sheetPr>
  <dimension ref="A1:BL38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RowHeight="15.75" x14ac:dyDescent="0.25"/>
  <cols>
    <col min="1" max="1" width="42.28515625" style="180" bestFit="1" customWidth="1"/>
    <col min="2" max="2" width="12.42578125" style="180" bestFit="1" customWidth="1"/>
    <col min="3" max="14" width="16.5703125" style="180" bestFit="1" customWidth="1"/>
    <col min="15" max="62" width="18.28515625" style="180" bestFit="1" customWidth="1"/>
    <col min="63" max="64" width="19.42578125" style="180" bestFit="1" customWidth="1"/>
    <col min="65" max="16384" width="11.42578125" style="180"/>
  </cols>
  <sheetData>
    <row r="1" spans="1:63" ht="16.5" thickBot="1" x14ac:dyDescent="0.3">
      <c r="A1" s="916" t="s">
        <v>692</v>
      </c>
      <c r="C1" s="215">
        <v>43466</v>
      </c>
      <c r="D1" s="215">
        <v>43497</v>
      </c>
      <c r="E1" s="215">
        <v>43525</v>
      </c>
      <c r="F1" s="215">
        <v>43556</v>
      </c>
      <c r="G1" s="215">
        <v>43586</v>
      </c>
      <c r="H1" s="215">
        <v>43617</v>
      </c>
      <c r="I1" s="215">
        <v>43647</v>
      </c>
      <c r="J1" s="215">
        <v>43678</v>
      </c>
      <c r="K1" s="215">
        <v>43709</v>
      </c>
      <c r="L1" s="215">
        <v>43739</v>
      </c>
      <c r="M1" s="215">
        <v>43770</v>
      </c>
      <c r="N1" s="215">
        <v>43800</v>
      </c>
      <c r="O1" s="216">
        <v>43831</v>
      </c>
      <c r="P1" s="216">
        <v>43862</v>
      </c>
      <c r="Q1" s="216">
        <v>43891</v>
      </c>
      <c r="R1" s="216">
        <v>43922</v>
      </c>
      <c r="S1" s="216">
        <v>43952</v>
      </c>
      <c r="T1" s="216">
        <v>43983</v>
      </c>
      <c r="U1" s="216">
        <v>44013</v>
      </c>
      <c r="V1" s="216">
        <v>44044</v>
      </c>
      <c r="W1" s="216">
        <v>44075</v>
      </c>
      <c r="X1" s="216">
        <v>44105</v>
      </c>
      <c r="Y1" s="216">
        <v>44136</v>
      </c>
      <c r="Z1" s="216">
        <v>44166</v>
      </c>
      <c r="AA1" s="217">
        <v>44197</v>
      </c>
      <c r="AB1" s="217">
        <v>44228</v>
      </c>
      <c r="AC1" s="217">
        <v>44256</v>
      </c>
      <c r="AD1" s="217">
        <v>44287</v>
      </c>
      <c r="AE1" s="217">
        <v>44317</v>
      </c>
      <c r="AF1" s="217">
        <v>44348</v>
      </c>
      <c r="AG1" s="217">
        <v>44378</v>
      </c>
      <c r="AH1" s="217">
        <v>44409</v>
      </c>
      <c r="AI1" s="217">
        <v>44440</v>
      </c>
      <c r="AJ1" s="217">
        <v>44470</v>
      </c>
      <c r="AK1" s="217">
        <v>44501</v>
      </c>
      <c r="AL1" s="217">
        <v>44531</v>
      </c>
      <c r="AM1" s="218">
        <v>44562</v>
      </c>
      <c r="AN1" s="218">
        <v>44593</v>
      </c>
      <c r="AO1" s="218">
        <v>44621</v>
      </c>
      <c r="AP1" s="218">
        <v>44652</v>
      </c>
      <c r="AQ1" s="218">
        <v>44682</v>
      </c>
      <c r="AR1" s="218">
        <v>44713</v>
      </c>
      <c r="AS1" s="218">
        <v>44743</v>
      </c>
      <c r="AT1" s="218">
        <v>44774</v>
      </c>
      <c r="AU1" s="218">
        <v>44805</v>
      </c>
      <c r="AV1" s="218">
        <v>44835</v>
      </c>
      <c r="AW1" s="218">
        <v>44866</v>
      </c>
      <c r="AX1" s="218">
        <v>44896</v>
      </c>
      <c r="AY1" s="219">
        <v>44927</v>
      </c>
      <c r="AZ1" s="219">
        <v>44958</v>
      </c>
      <c r="BA1" s="219">
        <v>44986</v>
      </c>
      <c r="BB1" s="219">
        <v>45017</v>
      </c>
      <c r="BC1" s="219">
        <v>45047</v>
      </c>
      <c r="BD1" s="219">
        <v>45078</v>
      </c>
      <c r="BE1" s="219">
        <v>45108</v>
      </c>
      <c r="BF1" s="219">
        <v>45139</v>
      </c>
      <c r="BG1" s="219">
        <v>45170</v>
      </c>
      <c r="BH1" s="219">
        <v>45200</v>
      </c>
      <c r="BI1" s="219">
        <v>45231</v>
      </c>
      <c r="BJ1" s="219">
        <v>45261</v>
      </c>
      <c r="BK1" s="917" t="s">
        <v>236</v>
      </c>
    </row>
    <row r="2" spans="1:63" ht="16.5" thickBot="1" x14ac:dyDescent="0.3">
      <c r="A2" s="918" t="s">
        <v>1147</v>
      </c>
    </row>
    <row r="3" spans="1:63" ht="16.5" thickBot="1" x14ac:dyDescent="0.3">
      <c r="A3" s="530"/>
    </row>
    <row r="4" spans="1:63" ht="16.5" thickBot="1" x14ac:dyDescent="0.3">
      <c r="A4" s="919" t="s">
        <v>1178</v>
      </c>
    </row>
    <row r="5" spans="1:63" x14ac:dyDescent="0.25">
      <c r="A5" s="665" t="s">
        <v>1148</v>
      </c>
      <c r="C5" s="236">
        <f>' CALCULATIONS'!O1610*'MONTHLY DATA'!AM378</f>
        <v>3713467.4424540005</v>
      </c>
      <c r="D5" s="236">
        <f>' CALCULATIONS'!P1610*'MONTHLY DATA'!AN378</f>
        <v>3713467.4424540005</v>
      </c>
      <c r="E5" s="236">
        <f>' CALCULATIONS'!Q1610*'MONTHLY DATA'!AO378</f>
        <v>3713467.4424540005</v>
      </c>
      <c r="F5" s="236">
        <f>' CALCULATIONS'!R1610*'MONTHLY DATA'!AP378</f>
        <v>3713467.4424540005</v>
      </c>
      <c r="G5" s="236">
        <f>' CALCULATIONS'!S1610*'MONTHLY DATA'!AQ378</f>
        <v>3713467.4424540005</v>
      </c>
      <c r="H5" s="236">
        <f>' CALCULATIONS'!T1610*'MONTHLY DATA'!AR378</f>
        <v>3713467.4424540005</v>
      </c>
      <c r="I5" s="236">
        <f>' CALCULATIONS'!U1610*'MONTHLY DATA'!AS378</f>
        <v>3713467.4424540005</v>
      </c>
      <c r="J5" s="236">
        <f>' CALCULATIONS'!V1610*'MONTHLY DATA'!AT378</f>
        <v>3713467.4424540005</v>
      </c>
      <c r="K5" s="236">
        <f>' CALCULATIONS'!W1610*'MONTHLY DATA'!AU378</f>
        <v>3713467.4424540005</v>
      </c>
      <c r="L5" s="236">
        <f>' CALCULATIONS'!X1610*'MONTHLY DATA'!AV378</f>
        <v>3713467.4424540005</v>
      </c>
      <c r="M5" s="236">
        <f>' CALCULATIONS'!Y1610*'MONTHLY DATA'!AW378</f>
        <v>3713467.4424540005</v>
      </c>
      <c r="N5" s="236">
        <f>' CALCULATIONS'!Z1610*'MONTHLY DATA'!AX378</f>
        <v>3713467.4424540005</v>
      </c>
      <c r="O5" s="236">
        <f>' CALCULATIONS'!AA1610*'MONTHLY DATA'!AY378</f>
        <v>4210180.8475566469</v>
      </c>
      <c r="P5" s="236">
        <f>' CALCULATIONS'!AB1610*'MONTHLY DATA'!AZ378</f>
        <v>4210180.8475566469</v>
      </c>
      <c r="Q5" s="236">
        <f>' CALCULATIONS'!AC1610*'MONTHLY DATA'!BA378</f>
        <v>4210180.8475566469</v>
      </c>
      <c r="R5" s="236">
        <f>' CALCULATIONS'!AD1610*'MONTHLY DATA'!BB378</f>
        <v>4210180.8475566469</v>
      </c>
      <c r="S5" s="236">
        <f>' CALCULATIONS'!AE1610*'MONTHLY DATA'!BC378</f>
        <v>4210180.8475566469</v>
      </c>
      <c r="T5" s="236">
        <f>' CALCULATIONS'!AF1610*'MONTHLY DATA'!BD378</f>
        <v>4210180.8475566469</v>
      </c>
      <c r="U5" s="236">
        <f>' CALCULATIONS'!AG1610*'MONTHLY DATA'!BE378</f>
        <v>4210180.8475566469</v>
      </c>
      <c r="V5" s="236">
        <f>' CALCULATIONS'!AH1610*'MONTHLY DATA'!BF378</f>
        <v>4210180.8475566469</v>
      </c>
      <c r="W5" s="236">
        <f>' CALCULATIONS'!AI1610*'MONTHLY DATA'!BG378</f>
        <v>4210180.8475566469</v>
      </c>
      <c r="X5" s="236">
        <f>' CALCULATIONS'!AJ1610*'MONTHLY DATA'!BH378</f>
        <v>4210180.8475566469</v>
      </c>
      <c r="Y5" s="236">
        <f>' CALCULATIONS'!AK1610*'MONTHLY DATA'!BI378</f>
        <v>4210180.8475566469</v>
      </c>
      <c r="Z5" s="236">
        <f>' CALCULATIONS'!AL1610*'MONTHLY DATA'!BJ378</f>
        <v>4210180.8475566469</v>
      </c>
      <c r="AA5" s="236">
        <f>' CALCULATIONS'!AM1610*'MONTHLY DATA'!BK378</f>
        <v>4497315.181360011</v>
      </c>
      <c r="AB5" s="236">
        <f>' CALCULATIONS'!AN1610*'MONTHLY DATA'!BL378</f>
        <v>4497315.181360011</v>
      </c>
      <c r="AC5" s="236">
        <f>' CALCULATIONS'!AO1610*'MONTHLY DATA'!BM378</f>
        <v>4497315.181360011</v>
      </c>
      <c r="AD5" s="236">
        <f>' CALCULATIONS'!AP1610*'MONTHLY DATA'!BN378</f>
        <v>4497315.181360011</v>
      </c>
      <c r="AE5" s="236">
        <f>' CALCULATIONS'!AQ1610*'MONTHLY DATA'!BO378</f>
        <v>4497315.181360011</v>
      </c>
      <c r="AF5" s="236">
        <f>' CALCULATIONS'!AR1610*'MONTHLY DATA'!BP378</f>
        <v>4497315.181360011</v>
      </c>
      <c r="AG5" s="236">
        <f>' CALCULATIONS'!AS1610*'MONTHLY DATA'!BQ378</f>
        <v>4497315.181360011</v>
      </c>
      <c r="AH5" s="236">
        <f>' CALCULATIONS'!AT1610*'MONTHLY DATA'!BR378</f>
        <v>4497315.181360011</v>
      </c>
      <c r="AI5" s="236">
        <f>' CALCULATIONS'!AU1610*'MONTHLY DATA'!BS378</f>
        <v>4497315.181360011</v>
      </c>
      <c r="AJ5" s="236">
        <f>' CALCULATIONS'!AV1610*'MONTHLY DATA'!BT378</f>
        <v>4497315.181360011</v>
      </c>
      <c r="AK5" s="236">
        <f>' CALCULATIONS'!AW1610*'MONTHLY DATA'!BU378</f>
        <v>4497315.181360011</v>
      </c>
      <c r="AL5" s="236">
        <f>' CALCULATIONS'!AX1610*'MONTHLY DATA'!BV378</f>
        <v>4497315.181360011</v>
      </c>
      <c r="AM5" s="236">
        <f>' CALCULATIONS'!AY1610*'MONTHLY DATA'!BW378</f>
        <v>4821764.3480152674</v>
      </c>
      <c r="AN5" s="236">
        <f>' CALCULATIONS'!AZ1610*'MONTHLY DATA'!BX378</f>
        <v>4821764.3480152674</v>
      </c>
      <c r="AO5" s="236">
        <f>' CALCULATIONS'!BA1610*'MONTHLY DATA'!BY378</f>
        <v>4821764.3480152674</v>
      </c>
      <c r="AP5" s="236">
        <f>' CALCULATIONS'!BB1610*'MONTHLY DATA'!BZ378</f>
        <v>4821764.3480152674</v>
      </c>
      <c r="AQ5" s="236">
        <f>' CALCULATIONS'!BC1610*'MONTHLY DATA'!CA378</f>
        <v>4821764.3480152674</v>
      </c>
      <c r="AR5" s="236">
        <f>' CALCULATIONS'!BD1610*'MONTHLY DATA'!CB378</f>
        <v>4821764.3480152674</v>
      </c>
      <c r="AS5" s="236">
        <f>' CALCULATIONS'!BE1610*'MONTHLY DATA'!CC378</f>
        <v>4821764.3480152674</v>
      </c>
      <c r="AT5" s="236">
        <f>' CALCULATIONS'!BF1610*'MONTHLY DATA'!CD378</f>
        <v>4821764.3480152674</v>
      </c>
      <c r="AU5" s="236">
        <f>' CALCULATIONS'!BG1610*'MONTHLY DATA'!CE378</f>
        <v>4821764.3480152674</v>
      </c>
      <c r="AV5" s="236">
        <f>' CALCULATIONS'!BH1610*'MONTHLY DATA'!CF378</f>
        <v>4821764.3480152674</v>
      </c>
      <c r="AW5" s="236">
        <f>' CALCULATIONS'!BI1610*'MONTHLY DATA'!CG378</f>
        <v>4821764.3480152674</v>
      </c>
      <c r="AX5" s="236">
        <f>' CALCULATIONS'!BJ1610*'MONTHLY DATA'!CH378</f>
        <v>4821764.3480152674</v>
      </c>
      <c r="AY5" s="236">
        <f>' CALCULATIONS'!BK1610*'MONTHLY DATA'!CI378</f>
        <v>5278053.69438517</v>
      </c>
      <c r="AZ5" s="236">
        <f>' CALCULATIONS'!BL1610*'MONTHLY DATA'!CJ378</f>
        <v>5278053.69438517</v>
      </c>
      <c r="BA5" s="236">
        <f>' CALCULATIONS'!BM1610*'MONTHLY DATA'!CK378</f>
        <v>5278053.69438517</v>
      </c>
      <c r="BB5" s="236">
        <f>' CALCULATIONS'!BN1610*'MONTHLY DATA'!CL378</f>
        <v>5278053.69438517</v>
      </c>
      <c r="BC5" s="236">
        <f>' CALCULATIONS'!BO1610*'MONTHLY DATA'!CM378</f>
        <v>5278053.69438517</v>
      </c>
      <c r="BD5" s="236">
        <f>' CALCULATIONS'!BP1610*'MONTHLY DATA'!CN378</f>
        <v>5278053.69438517</v>
      </c>
      <c r="BE5" s="236">
        <f>' CALCULATIONS'!BQ1610*'MONTHLY DATA'!CO378</f>
        <v>5278053.69438517</v>
      </c>
      <c r="BF5" s="236">
        <f>' CALCULATIONS'!BR1610*'MONTHLY DATA'!CP378</f>
        <v>5278053.69438517</v>
      </c>
      <c r="BG5" s="236">
        <f>' CALCULATIONS'!BS1610*'MONTHLY DATA'!CQ378</f>
        <v>5278053.69438517</v>
      </c>
      <c r="BH5" s="236">
        <f>' CALCULATIONS'!BT1610*'MONTHLY DATA'!CR378</f>
        <v>5278053.69438517</v>
      </c>
      <c r="BI5" s="236">
        <f>' CALCULATIONS'!BU1610*'MONTHLY DATA'!CS378</f>
        <v>5278053.69438517</v>
      </c>
      <c r="BJ5" s="236">
        <f>' CALCULATIONS'!BV1610*'MONTHLY DATA'!CT378</f>
        <v>5278053.69438517</v>
      </c>
      <c r="BK5" s="920">
        <f t="shared" ref="BK5:BK7" si="0">SUM(C5:BJ5)</f>
        <v>270249378.16525328</v>
      </c>
    </row>
    <row r="6" spans="1:63" x14ac:dyDescent="0.25">
      <c r="A6" s="180" t="s">
        <v>1182</v>
      </c>
      <c r="C6" s="236">
        <f>IF('MONTHLY DATA'!AM378&lt;=2,'MONTHLY DATA'!AM393,0)</f>
        <v>0</v>
      </c>
      <c r="D6" s="236">
        <f>IF('MONTHLY DATA'!AN378&lt;=2,'MONTHLY DATA'!AN393,0)</f>
        <v>0</v>
      </c>
      <c r="E6" s="236">
        <f>IF('MONTHLY DATA'!AO378&lt;=2,'MONTHLY DATA'!AO393,0)</f>
        <v>0</v>
      </c>
      <c r="F6" s="236">
        <f>IF('MONTHLY DATA'!AP378&lt;=2,'MONTHLY DATA'!AP393,0)</f>
        <v>0</v>
      </c>
      <c r="G6" s="236">
        <f>IF('MONTHLY DATA'!AQ378&lt;=2,'MONTHLY DATA'!AQ393,0)</f>
        <v>0</v>
      </c>
      <c r="H6" s="236">
        <f>IF('MONTHLY DATA'!AR378&lt;=2,'MONTHLY DATA'!AR393,0)</f>
        <v>0</v>
      </c>
      <c r="I6" s="236">
        <f>IF('MONTHLY DATA'!AS378&lt;=2,'MONTHLY DATA'!AS393,0)</f>
        <v>0</v>
      </c>
      <c r="J6" s="236">
        <f>IF('MONTHLY DATA'!AT378&lt;=2,'MONTHLY DATA'!AT393,0)</f>
        <v>0</v>
      </c>
      <c r="K6" s="236">
        <f>IF('MONTHLY DATA'!AU378&lt;=2,'MONTHLY DATA'!AU393,0)</f>
        <v>0</v>
      </c>
      <c r="L6" s="236">
        <f>IF('MONTHLY DATA'!AV378&lt;=2,'MONTHLY DATA'!AV393,0)</f>
        <v>0</v>
      </c>
      <c r="M6" s="236">
        <f>IF('MONTHLY DATA'!AW378&lt;=2,'MONTHLY DATA'!AW393,0)</f>
        <v>0</v>
      </c>
      <c r="N6" s="236">
        <f>IF('MONTHLY DATA'!AX378&lt;=2,'MONTHLY DATA'!AX393,0)</f>
        <v>0</v>
      </c>
      <c r="O6" s="236">
        <f>IF('MONTHLY DATA'!AY378&lt;=2,'MONTHLY DATA'!AY393,0)</f>
        <v>0</v>
      </c>
      <c r="P6" s="236">
        <f>IF('MONTHLY DATA'!AZ378&lt;=2,'MONTHLY DATA'!AZ393,0)</f>
        <v>0</v>
      </c>
      <c r="Q6" s="236">
        <f>IF('MONTHLY DATA'!BA378&lt;=2,'MONTHLY DATA'!BA393,0)</f>
        <v>0</v>
      </c>
      <c r="R6" s="236">
        <f>IF('MONTHLY DATA'!BB378&lt;=2,'MONTHLY DATA'!BB393,0)</f>
        <v>0</v>
      </c>
      <c r="S6" s="236">
        <f>IF('MONTHLY DATA'!BC378&lt;=2,'MONTHLY DATA'!BC393,0)</f>
        <v>0</v>
      </c>
      <c r="T6" s="236">
        <f>IF('MONTHLY DATA'!BD378&lt;=2,'MONTHLY DATA'!BD393,0)</f>
        <v>0</v>
      </c>
      <c r="U6" s="236">
        <f>IF('MONTHLY DATA'!BE378&lt;=2,'MONTHLY DATA'!BE393,0)</f>
        <v>0</v>
      </c>
      <c r="V6" s="236">
        <f>IF('MONTHLY DATA'!BF378&lt;=2,'MONTHLY DATA'!BF393,0)</f>
        <v>0</v>
      </c>
      <c r="W6" s="236">
        <f>IF('MONTHLY DATA'!BG378&lt;=2,'MONTHLY DATA'!BG393,0)</f>
        <v>0</v>
      </c>
      <c r="X6" s="236">
        <f>IF('MONTHLY DATA'!BH378&lt;=2,'MONTHLY DATA'!BH393,0)</f>
        <v>0</v>
      </c>
      <c r="Y6" s="236">
        <f>IF('MONTHLY DATA'!BI378&lt;=2,'MONTHLY DATA'!BI393,0)</f>
        <v>0</v>
      </c>
      <c r="Z6" s="236">
        <f>IF('MONTHLY DATA'!BJ378&lt;=2,'MONTHLY DATA'!BJ393,0)</f>
        <v>0</v>
      </c>
      <c r="AA6" s="236">
        <f>IF('MONTHLY DATA'!BK378&lt;=2,'MONTHLY DATA'!BK393,0)</f>
        <v>0</v>
      </c>
      <c r="AB6" s="236">
        <f>IF('MONTHLY DATA'!BL378&lt;=2,'MONTHLY DATA'!BL393,0)</f>
        <v>0</v>
      </c>
      <c r="AC6" s="236">
        <f>IF('MONTHLY DATA'!BM378&lt;=2,'MONTHLY DATA'!BM393,0)</f>
        <v>0</v>
      </c>
      <c r="AD6" s="236">
        <f>IF('MONTHLY DATA'!BN378&lt;=2,'MONTHLY DATA'!BN393,0)</f>
        <v>0</v>
      </c>
      <c r="AE6" s="236">
        <f>IF('MONTHLY DATA'!BO378&lt;=2,'MONTHLY DATA'!BO393,0)</f>
        <v>0</v>
      </c>
      <c r="AF6" s="236">
        <f>IF('MONTHLY DATA'!BP378&lt;=2,'MONTHLY DATA'!BP393,0)</f>
        <v>0</v>
      </c>
      <c r="AG6" s="236">
        <f>IF('MONTHLY DATA'!BQ378&lt;=2,'MONTHLY DATA'!BQ393,0)</f>
        <v>0</v>
      </c>
      <c r="AH6" s="236">
        <f>IF('MONTHLY DATA'!BR378&lt;=2,'MONTHLY DATA'!BR393,0)</f>
        <v>0</v>
      </c>
      <c r="AI6" s="236">
        <f>IF('MONTHLY DATA'!BS378&lt;=2,'MONTHLY DATA'!BS393,0)</f>
        <v>0</v>
      </c>
      <c r="AJ6" s="236">
        <f>IF('MONTHLY DATA'!BT378&lt;=2,'MONTHLY DATA'!BT393,0)</f>
        <v>0</v>
      </c>
      <c r="AK6" s="236">
        <f>IF('MONTHLY DATA'!BU378&lt;=2,'MONTHLY DATA'!BU393,0)</f>
        <v>0</v>
      </c>
      <c r="AL6" s="236">
        <f>IF('MONTHLY DATA'!BV378&lt;=2,'MONTHLY DATA'!BV393,0)</f>
        <v>0</v>
      </c>
      <c r="AM6" s="236">
        <f>IF('MONTHLY DATA'!BW378&lt;=2,'MONTHLY DATA'!BW393,0)</f>
        <v>0</v>
      </c>
      <c r="AN6" s="236">
        <f>IF('MONTHLY DATA'!BX378&lt;=2,'MONTHLY DATA'!BX393,0)</f>
        <v>0</v>
      </c>
      <c r="AO6" s="236">
        <f>IF('MONTHLY DATA'!BY378&lt;=2,'MONTHLY DATA'!BY393,0)</f>
        <v>0</v>
      </c>
      <c r="AP6" s="236">
        <f>IF('MONTHLY DATA'!BZ378&lt;=2,'MONTHLY DATA'!BZ393,0)</f>
        <v>0</v>
      </c>
      <c r="AQ6" s="236">
        <f>IF('MONTHLY DATA'!CA378&lt;=2,'MONTHLY DATA'!CA393,0)</f>
        <v>0</v>
      </c>
      <c r="AR6" s="236">
        <f>IF('MONTHLY DATA'!CB378&lt;=2,'MONTHLY DATA'!CB393,0)</f>
        <v>0</v>
      </c>
      <c r="AS6" s="236">
        <f>IF('MONTHLY DATA'!CC378&lt;=2,'MONTHLY DATA'!CC393,0)</f>
        <v>0</v>
      </c>
      <c r="AT6" s="236">
        <f>IF('MONTHLY DATA'!CD378&lt;=2,'MONTHLY DATA'!CD393,0)</f>
        <v>0</v>
      </c>
      <c r="AU6" s="236">
        <f>IF('MONTHLY DATA'!CE378&lt;=2,'MONTHLY DATA'!CE393,0)</f>
        <v>0</v>
      </c>
      <c r="AV6" s="236">
        <f>IF('MONTHLY DATA'!CF378&lt;=2,'MONTHLY DATA'!CF393,0)</f>
        <v>0</v>
      </c>
      <c r="AW6" s="236">
        <f>IF('MONTHLY DATA'!CG378&lt;=2,'MONTHLY DATA'!CG393,0)</f>
        <v>0</v>
      </c>
      <c r="AX6" s="236">
        <f>IF('MONTHLY DATA'!CH378&lt;=2,'MONTHLY DATA'!CH393,0)</f>
        <v>0</v>
      </c>
      <c r="AY6" s="236">
        <f>IF('MONTHLY DATA'!CI378&lt;=2,'MONTHLY DATA'!CI393,0)</f>
        <v>0</v>
      </c>
      <c r="AZ6" s="236">
        <f>IF('MONTHLY DATA'!CJ378&lt;=2,'MONTHLY DATA'!CJ393,0)</f>
        <v>0</v>
      </c>
      <c r="BA6" s="236">
        <f>IF('MONTHLY DATA'!CK378&lt;=2,'MONTHLY DATA'!CK393,0)</f>
        <v>0</v>
      </c>
      <c r="BB6" s="236">
        <f>IF('MONTHLY DATA'!CL378&lt;=2,'MONTHLY DATA'!CL393,0)</f>
        <v>0</v>
      </c>
      <c r="BC6" s="236">
        <f>IF('MONTHLY DATA'!CM378&lt;=2,'MONTHLY DATA'!CM393,0)</f>
        <v>0</v>
      </c>
      <c r="BD6" s="236">
        <f>IF('MONTHLY DATA'!CN378&lt;=2,'MONTHLY DATA'!CN393,0)</f>
        <v>0</v>
      </c>
      <c r="BE6" s="236">
        <f>IF('MONTHLY DATA'!CO378&lt;=2,'MONTHLY DATA'!CO393,0)</f>
        <v>0</v>
      </c>
      <c r="BF6" s="236">
        <f>IF('MONTHLY DATA'!CP378&lt;=2,'MONTHLY DATA'!CP393,0)</f>
        <v>0</v>
      </c>
      <c r="BG6" s="236">
        <f>IF('MONTHLY DATA'!CQ378&lt;=2,'MONTHLY DATA'!CQ393,0)</f>
        <v>0</v>
      </c>
      <c r="BH6" s="236">
        <f>IF('MONTHLY DATA'!CR378&lt;=2,'MONTHLY DATA'!CR393,0)</f>
        <v>0</v>
      </c>
      <c r="BI6" s="236">
        <f>IF('MONTHLY DATA'!CS378&lt;=2,'MONTHLY DATA'!CS393,0)</f>
        <v>0</v>
      </c>
      <c r="BJ6" s="236">
        <f>IF('MONTHLY DATA'!CT378&lt;=2,'MONTHLY DATA'!CT393,0)</f>
        <v>0</v>
      </c>
      <c r="BK6" s="920">
        <f t="shared" si="0"/>
        <v>0</v>
      </c>
    </row>
    <row r="7" spans="1:63" x14ac:dyDescent="0.25">
      <c r="A7" s="180" t="s">
        <v>1183</v>
      </c>
      <c r="C7" s="236">
        <f>C6+B7</f>
        <v>0</v>
      </c>
      <c r="D7" s="236">
        <f t="shared" ref="D7:BJ7" si="1">D6+C7</f>
        <v>0</v>
      </c>
      <c r="E7" s="236">
        <f t="shared" si="1"/>
        <v>0</v>
      </c>
      <c r="F7" s="236">
        <f t="shared" si="1"/>
        <v>0</v>
      </c>
      <c r="G7" s="236">
        <f t="shared" si="1"/>
        <v>0</v>
      </c>
      <c r="H7" s="236">
        <f t="shared" si="1"/>
        <v>0</v>
      </c>
      <c r="I7" s="236">
        <f t="shared" si="1"/>
        <v>0</v>
      </c>
      <c r="J7" s="236">
        <f t="shared" si="1"/>
        <v>0</v>
      </c>
      <c r="K7" s="236">
        <f t="shared" si="1"/>
        <v>0</v>
      </c>
      <c r="L7" s="236">
        <f t="shared" si="1"/>
        <v>0</v>
      </c>
      <c r="M7" s="236">
        <f t="shared" si="1"/>
        <v>0</v>
      </c>
      <c r="N7" s="236">
        <f t="shared" si="1"/>
        <v>0</v>
      </c>
      <c r="O7" s="236">
        <f t="shared" si="1"/>
        <v>0</v>
      </c>
      <c r="P7" s="236">
        <f t="shared" si="1"/>
        <v>0</v>
      </c>
      <c r="Q7" s="236">
        <f t="shared" si="1"/>
        <v>0</v>
      </c>
      <c r="R7" s="236">
        <f t="shared" si="1"/>
        <v>0</v>
      </c>
      <c r="S7" s="236">
        <f t="shared" si="1"/>
        <v>0</v>
      </c>
      <c r="T7" s="236">
        <f t="shared" si="1"/>
        <v>0</v>
      </c>
      <c r="U7" s="236">
        <f t="shared" si="1"/>
        <v>0</v>
      </c>
      <c r="V7" s="236">
        <f t="shared" si="1"/>
        <v>0</v>
      </c>
      <c r="W7" s="236">
        <f t="shared" si="1"/>
        <v>0</v>
      </c>
      <c r="X7" s="236">
        <f t="shared" si="1"/>
        <v>0</v>
      </c>
      <c r="Y7" s="236">
        <f t="shared" si="1"/>
        <v>0</v>
      </c>
      <c r="Z7" s="236">
        <f t="shared" si="1"/>
        <v>0</v>
      </c>
      <c r="AA7" s="236">
        <f t="shared" si="1"/>
        <v>0</v>
      </c>
      <c r="AB7" s="236">
        <f t="shared" si="1"/>
        <v>0</v>
      </c>
      <c r="AC7" s="236">
        <f t="shared" si="1"/>
        <v>0</v>
      </c>
      <c r="AD7" s="236">
        <f t="shared" si="1"/>
        <v>0</v>
      </c>
      <c r="AE7" s="236">
        <f t="shared" si="1"/>
        <v>0</v>
      </c>
      <c r="AF7" s="236">
        <f t="shared" si="1"/>
        <v>0</v>
      </c>
      <c r="AG7" s="236">
        <f t="shared" si="1"/>
        <v>0</v>
      </c>
      <c r="AH7" s="236">
        <f t="shared" si="1"/>
        <v>0</v>
      </c>
      <c r="AI7" s="236">
        <f t="shared" si="1"/>
        <v>0</v>
      </c>
      <c r="AJ7" s="236">
        <f t="shared" si="1"/>
        <v>0</v>
      </c>
      <c r="AK7" s="236">
        <f t="shared" si="1"/>
        <v>0</v>
      </c>
      <c r="AL7" s="236">
        <f t="shared" si="1"/>
        <v>0</v>
      </c>
      <c r="AM7" s="236">
        <f t="shared" si="1"/>
        <v>0</v>
      </c>
      <c r="AN7" s="236">
        <f t="shared" si="1"/>
        <v>0</v>
      </c>
      <c r="AO7" s="236">
        <f t="shared" si="1"/>
        <v>0</v>
      </c>
      <c r="AP7" s="236">
        <f t="shared" si="1"/>
        <v>0</v>
      </c>
      <c r="AQ7" s="236">
        <f t="shared" si="1"/>
        <v>0</v>
      </c>
      <c r="AR7" s="236">
        <f t="shared" si="1"/>
        <v>0</v>
      </c>
      <c r="AS7" s="236">
        <f t="shared" si="1"/>
        <v>0</v>
      </c>
      <c r="AT7" s="236">
        <f t="shared" si="1"/>
        <v>0</v>
      </c>
      <c r="AU7" s="236">
        <f t="shared" si="1"/>
        <v>0</v>
      </c>
      <c r="AV7" s="236">
        <f t="shared" si="1"/>
        <v>0</v>
      </c>
      <c r="AW7" s="236">
        <f t="shared" si="1"/>
        <v>0</v>
      </c>
      <c r="AX7" s="236">
        <f t="shared" si="1"/>
        <v>0</v>
      </c>
      <c r="AY7" s="236">
        <f t="shared" si="1"/>
        <v>0</v>
      </c>
      <c r="AZ7" s="236">
        <f t="shared" si="1"/>
        <v>0</v>
      </c>
      <c r="BA7" s="236">
        <f t="shared" si="1"/>
        <v>0</v>
      </c>
      <c r="BB7" s="236">
        <f t="shared" si="1"/>
        <v>0</v>
      </c>
      <c r="BC7" s="236">
        <f t="shared" si="1"/>
        <v>0</v>
      </c>
      <c r="BD7" s="236">
        <f t="shared" si="1"/>
        <v>0</v>
      </c>
      <c r="BE7" s="236">
        <f t="shared" si="1"/>
        <v>0</v>
      </c>
      <c r="BF7" s="236">
        <f t="shared" si="1"/>
        <v>0</v>
      </c>
      <c r="BG7" s="236">
        <f t="shared" si="1"/>
        <v>0</v>
      </c>
      <c r="BH7" s="236">
        <f t="shared" si="1"/>
        <v>0</v>
      </c>
      <c r="BI7" s="236">
        <f t="shared" si="1"/>
        <v>0</v>
      </c>
      <c r="BJ7" s="236">
        <f t="shared" si="1"/>
        <v>0</v>
      </c>
      <c r="BK7" s="920">
        <f t="shared" si="0"/>
        <v>0</v>
      </c>
    </row>
    <row r="8" spans="1:63" x14ac:dyDescent="0.25">
      <c r="A8" s="180" t="s">
        <v>1185</v>
      </c>
      <c r="C8" s="236">
        <f>C5+C6</f>
        <v>3713467.4424540005</v>
      </c>
      <c r="D8" s="236">
        <f t="shared" ref="D8:BJ8" si="2">D5+D6</f>
        <v>3713467.4424540005</v>
      </c>
      <c r="E8" s="236">
        <f t="shared" si="2"/>
        <v>3713467.4424540005</v>
      </c>
      <c r="F8" s="236">
        <f t="shared" si="2"/>
        <v>3713467.4424540005</v>
      </c>
      <c r="G8" s="236">
        <f t="shared" si="2"/>
        <v>3713467.4424540005</v>
      </c>
      <c r="H8" s="236">
        <f t="shared" si="2"/>
        <v>3713467.4424540005</v>
      </c>
      <c r="I8" s="236">
        <f t="shared" si="2"/>
        <v>3713467.4424540005</v>
      </c>
      <c r="J8" s="236">
        <f t="shared" si="2"/>
        <v>3713467.4424540005</v>
      </c>
      <c r="K8" s="236">
        <f t="shared" si="2"/>
        <v>3713467.4424540005</v>
      </c>
      <c r="L8" s="236">
        <f t="shared" si="2"/>
        <v>3713467.4424540005</v>
      </c>
      <c r="M8" s="236">
        <f t="shared" si="2"/>
        <v>3713467.4424540005</v>
      </c>
      <c r="N8" s="236">
        <f t="shared" si="2"/>
        <v>3713467.4424540005</v>
      </c>
      <c r="O8" s="236">
        <f t="shared" si="2"/>
        <v>4210180.8475566469</v>
      </c>
      <c r="P8" s="236">
        <f t="shared" si="2"/>
        <v>4210180.8475566469</v>
      </c>
      <c r="Q8" s="236">
        <f t="shared" si="2"/>
        <v>4210180.8475566469</v>
      </c>
      <c r="R8" s="236">
        <f t="shared" si="2"/>
        <v>4210180.8475566469</v>
      </c>
      <c r="S8" s="236">
        <f t="shared" si="2"/>
        <v>4210180.8475566469</v>
      </c>
      <c r="T8" s="236">
        <f t="shared" si="2"/>
        <v>4210180.8475566469</v>
      </c>
      <c r="U8" s="236">
        <f t="shared" si="2"/>
        <v>4210180.8475566469</v>
      </c>
      <c r="V8" s="236">
        <f t="shared" si="2"/>
        <v>4210180.8475566469</v>
      </c>
      <c r="W8" s="236">
        <f t="shared" si="2"/>
        <v>4210180.8475566469</v>
      </c>
      <c r="X8" s="236">
        <f t="shared" si="2"/>
        <v>4210180.8475566469</v>
      </c>
      <c r="Y8" s="236">
        <f t="shared" si="2"/>
        <v>4210180.8475566469</v>
      </c>
      <c r="Z8" s="236">
        <f t="shared" si="2"/>
        <v>4210180.8475566469</v>
      </c>
      <c r="AA8" s="236">
        <f t="shared" si="2"/>
        <v>4497315.181360011</v>
      </c>
      <c r="AB8" s="236">
        <f t="shared" si="2"/>
        <v>4497315.181360011</v>
      </c>
      <c r="AC8" s="236">
        <f t="shared" si="2"/>
        <v>4497315.181360011</v>
      </c>
      <c r="AD8" s="236">
        <f t="shared" si="2"/>
        <v>4497315.181360011</v>
      </c>
      <c r="AE8" s="236">
        <f t="shared" si="2"/>
        <v>4497315.181360011</v>
      </c>
      <c r="AF8" s="236">
        <f t="shared" si="2"/>
        <v>4497315.181360011</v>
      </c>
      <c r="AG8" s="236">
        <f t="shared" si="2"/>
        <v>4497315.181360011</v>
      </c>
      <c r="AH8" s="236">
        <f t="shared" si="2"/>
        <v>4497315.181360011</v>
      </c>
      <c r="AI8" s="236">
        <f t="shared" si="2"/>
        <v>4497315.181360011</v>
      </c>
      <c r="AJ8" s="236">
        <f t="shared" si="2"/>
        <v>4497315.181360011</v>
      </c>
      <c r="AK8" s="236">
        <f t="shared" si="2"/>
        <v>4497315.181360011</v>
      </c>
      <c r="AL8" s="236">
        <f t="shared" si="2"/>
        <v>4497315.181360011</v>
      </c>
      <c r="AM8" s="236">
        <f t="shared" si="2"/>
        <v>4821764.3480152674</v>
      </c>
      <c r="AN8" s="236">
        <f t="shared" si="2"/>
        <v>4821764.3480152674</v>
      </c>
      <c r="AO8" s="236">
        <f t="shared" si="2"/>
        <v>4821764.3480152674</v>
      </c>
      <c r="AP8" s="236">
        <f t="shared" si="2"/>
        <v>4821764.3480152674</v>
      </c>
      <c r="AQ8" s="236">
        <f t="shared" si="2"/>
        <v>4821764.3480152674</v>
      </c>
      <c r="AR8" s="236">
        <f t="shared" si="2"/>
        <v>4821764.3480152674</v>
      </c>
      <c r="AS8" s="236">
        <f t="shared" si="2"/>
        <v>4821764.3480152674</v>
      </c>
      <c r="AT8" s="236">
        <f t="shared" si="2"/>
        <v>4821764.3480152674</v>
      </c>
      <c r="AU8" s="236">
        <f t="shared" si="2"/>
        <v>4821764.3480152674</v>
      </c>
      <c r="AV8" s="236">
        <f t="shared" si="2"/>
        <v>4821764.3480152674</v>
      </c>
      <c r="AW8" s="236">
        <f t="shared" si="2"/>
        <v>4821764.3480152674</v>
      </c>
      <c r="AX8" s="236">
        <f t="shared" si="2"/>
        <v>4821764.3480152674</v>
      </c>
      <c r="AY8" s="236">
        <f t="shared" si="2"/>
        <v>5278053.69438517</v>
      </c>
      <c r="AZ8" s="236">
        <f t="shared" si="2"/>
        <v>5278053.69438517</v>
      </c>
      <c r="BA8" s="236">
        <f t="shared" si="2"/>
        <v>5278053.69438517</v>
      </c>
      <c r="BB8" s="236">
        <f t="shared" si="2"/>
        <v>5278053.69438517</v>
      </c>
      <c r="BC8" s="236">
        <f t="shared" si="2"/>
        <v>5278053.69438517</v>
      </c>
      <c r="BD8" s="236">
        <f t="shared" si="2"/>
        <v>5278053.69438517</v>
      </c>
      <c r="BE8" s="236">
        <f t="shared" si="2"/>
        <v>5278053.69438517</v>
      </c>
      <c r="BF8" s="236">
        <f t="shared" si="2"/>
        <v>5278053.69438517</v>
      </c>
      <c r="BG8" s="236">
        <f t="shared" si="2"/>
        <v>5278053.69438517</v>
      </c>
      <c r="BH8" s="236">
        <f t="shared" si="2"/>
        <v>5278053.69438517</v>
      </c>
      <c r="BI8" s="236">
        <f t="shared" si="2"/>
        <v>5278053.69438517</v>
      </c>
      <c r="BJ8" s="236">
        <f t="shared" si="2"/>
        <v>5278053.69438517</v>
      </c>
      <c r="BK8" s="920">
        <f>SUM(C8:BJ8)</f>
        <v>270249378.16525328</v>
      </c>
    </row>
    <row r="9" spans="1:63" x14ac:dyDescent="0.25">
      <c r="A9" s="180" t="s">
        <v>1149</v>
      </c>
      <c r="C9" s="236">
        <f>C8/12</f>
        <v>309455.62020450004</v>
      </c>
      <c r="D9" s="236">
        <f t="shared" ref="D9:BJ9" si="3">D8/12</f>
        <v>309455.62020450004</v>
      </c>
      <c r="E9" s="236">
        <f t="shared" si="3"/>
        <v>309455.62020450004</v>
      </c>
      <c r="F9" s="236">
        <f t="shared" si="3"/>
        <v>309455.62020450004</v>
      </c>
      <c r="G9" s="236">
        <f t="shared" si="3"/>
        <v>309455.62020450004</v>
      </c>
      <c r="H9" s="236">
        <f t="shared" si="3"/>
        <v>309455.62020450004</v>
      </c>
      <c r="I9" s="236">
        <f t="shared" si="3"/>
        <v>309455.62020450004</v>
      </c>
      <c r="J9" s="236">
        <f t="shared" si="3"/>
        <v>309455.62020450004</v>
      </c>
      <c r="K9" s="236">
        <f t="shared" si="3"/>
        <v>309455.62020450004</v>
      </c>
      <c r="L9" s="236">
        <f t="shared" si="3"/>
        <v>309455.62020450004</v>
      </c>
      <c r="M9" s="236">
        <f t="shared" si="3"/>
        <v>309455.62020450004</v>
      </c>
      <c r="N9" s="236">
        <f t="shared" si="3"/>
        <v>309455.62020450004</v>
      </c>
      <c r="O9" s="236">
        <f t="shared" si="3"/>
        <v>350848.40396305389</v>
      </c>
      <c r="P9" s="236">
        <f t="shared" si="3"/>
        <v>350848.40396305389</v>
      </c>
      <c r="Q9" s="236">
        <f t="shared" si="3"/>
        <v>350848.40396305389</v>
      </c>
      <c r="R9" s="236">
        <f t="shared" si="3"/>
        <v>350848.40396305389</v>
      </c>
      <c r="S9" s="236">
        <f t="shared" si="3"/>
        <v>350848.40396305389</v>
      </c>
      <c r="T9" s="236">
        <f t="shared" si="3"/>
        <v>350848.40396305389</v>
      </c>
      <c r="U9" s="236">
        <f t="shared" si="3"/>
        <v>350848.40396305389</v>
      </c>
      <c r="V9" s="236">
        <f t="shared" si="3"/>
        <v>350848.40396305389</v>
      </c>
      <c r="W9" s="236">
        <f t="shared" si="3"/>
        <v>350848.40396305389</v>
      </c>
      <c r="X9" s="236">
        <f t="shared" si="3"/>
        <v>350848.40396305389</v>
      </c>
      <c r="Y9" s="236">
        <f t="shared" si="3"/>
        <v>350848.40396305389</v>
      </c>
      <c r="Z9" s="236">
        <f t="shared" si="3"/>
        <v>350848.40396305389</v>
      </c>
      <c r="AA9" s="236">
        <f t="shared" si="3"/>
        <v>374776.26511333423</v>
      </c>
      <c r="AB9" s="236">
        <f t="shared" si="3"/>
        <v>374776.26511333423</v>
      </c>
      <c r="AC9" s="236">
        <f t="shared" si="3"/>
        <v>374776.26511333423</v>
      </c>
      <c r="AD9" s="236">
        <f t="shared" si="3"/>
        <v>374776.26511333423</v>
      </c>
      <c r="AE9" s="236">
        <f t="shared" si="3"/>
        <v>374776.26511333423</v>
      </c>
      <c r="AF9" s="236">
        <f t="shared" si="3"/>
        <v>374776.26511333423</v>
      </c>
      <c r="AG9" s="236">
        <f t="shared" si="3"/>
        <v>374776.26511333423</v>
      </c>
      <c r="AH9" s="236">
        <f t="shared" si="3"/>
        <v>374776.26511333423</v>
      </c>
      <c r="AI9" s="236">
        <f t="shared" si="3"/>
        <v>374776.26511333423</v>
      </c>
      <c r="AJ9" s="236">
        <f t="shared" si="3"/>
        <v>374776.26511333423</v>
      </c>
      <c r="AK9" s="236">
        <f t="shared" si="3"/>
        <v>374776.26511333423</v>
      </c>
      <c r="AL9" s="236">
        <f t="shared" si="3"/>
        <v>374776.26511333423</v>
      </c>
      <c r="AM9" s="236">
        <f t="shared" si="3"/>
        <v>401813.69566793897</v>
      </c>
      <c r="AN9" s="236">
        <f t="shared" si="3"/>
        <v>401813.69566793897</v>
      </c>
      <c r="AO9" s="236">
        <f t="shared" si="3"/>
        <v>401813.69566793897</v>
      </c>
      <c r="AP9" s="236">
        <f t="shared" si="3"/>
        <v>401813.69566793897</v>
      </c>
      <c r="AQ9" s="236">
        <f t="shared" si="3"/>
        <v>401813.69566793897</v>
      </c>
      <c r="AR9" s="236">
        <f t="shared" si="3"/>
        <v>401813.69566793897</v>
      </c>
      <c r="AS9" s="236">
        <f t="shared" si="3"/>
        <v>401813.69566793897</v>
      </c>
      <c r="AT9" s="236">
        <f t="shared" si="3"/>
        <v>401813.69566793897</v>
      </c>
      <c r="AU9" s="236">
        <f t="shared" si="3"/>
        <v>401813.69566793897</v>
      </c>
      <c r="AV9" s="236">
        <f t="shared" si="3"/>
        <v>401813.69566793897</v>
      </c>
      <c r="AW9" s="236">
        <f t="shared" si="3"/>
        <v>401813.69566793897</v>
      </c>
      <c r="AX9" s="236">
        <f t="shared" si="3"/>
        <v>401813.69566793897</v>
      </c>
      <c r="AY9" s="236">
        <f t="shared" si="3"/>
        <v>439837.80786543083</v>
      </c>
      <c r="AZ9" s="236">
        <f t="shared" si="3"/>
        <v>439837.80786543083</v>
      </c>
      <c r="BA9" s="236">
        <f t="shared" si="3"/>
        <v>439837.80786543083</v>
      </c>
      <c r="BB9" s="236">
        <f t="shared" si="3"/>
        <v>439837.80786543083</v>
      </c>
      <c r="BC9" s="236">
        <f t="shared" si="3"/>
        <v>439837.80786543083</v>
      </c>
      <c r="BD9" s="236">
        <f t="shared" si="3"/>
        <v>439837.80786543083</v>
      </c>
      <c r="BE9" s="236">
        <f t="shared" si="3"/>
        <v>439837.80786543083</v>
      </c>
      <c r="BF9" s="236">
        <f t="shared" si="3"/>
        <v>439837.80786543083</v>
      </c>
      <c r="BG9" s="236">
        <f t="shared" si="3"/>
        <v>439837.80786543083</v>
      </c>
      <c r="BH9" s="236">
        <f t="shared" si="3"/>
        <v>439837.80786543083</v>
      </c>
      <c r="BI9" s="236">
        <f t="shared" si="3"/>
        <v>439837.80786543083</v>
      </c>
      <c r="BJ9" s="236">
        <f t="shared" si="3"/>
        <v>439837.80786543083</v>
      </c>
      <c r="BK9" s="920">
        <f t="shared" ref="BK9:BK189" si="4">SUM(C9:BJ9)</f>
        <v>22520781.513771087</v>
      </c>
    </row>
    <row r="10" spans="1:63" x14ac:dyDescent="0.25">
      <c r="A10" s="180" t="s">
        <v>1150</v>
      </c>
      <c r="C10" s="236">
        <f>B10+C9</f>
        <v>309455.62020450004</v>
      </c>
      <c r="D10" s="236">
        <f t="shared" ref="D10:BJ10" si="5">C10+D9</f>
        <v>618911.24040900008</v>
      </c>
      <c r="E10" s="236">
        <f t="shared" si="5"/>
        <v>928366.86061350012</v>
      </c>
      <c r="F10" s="236">
        <f t="shared" si="5"/>
        <v>1237822.4808180002</v>
      </c>
      <c r="G10" s="236">
        <f t="shared" si="5"/>
        <v>1547278.1010225001</v>
      </c>
      <c r="H10" s="236">
        <f t="shared" si="5"/>
        <v>1856733.721227</v>
      </c>
      <c r="I10" s="236">
        <f t="shared" si="5"/>
        <v>2166189.3414314999</v>
      </c>
      <c r="J10" s="236">
        <f t="shared" si="5"/>
        <v>2475644.9616359998</v>
      </c>
      <c r="K10" s="236">
        <f t="shared" si="5"/>
        <v>2785100.5818404998</v>
      </c>
      <c r="L10" s="236">
        <f t="shared" si="5"/>
        <v>3094556.2020449997</v>
      </c>
      <c r="M10" s="236">
        <f t="shared" si="5"/>
        <v>3404011.8222494996</v>
      </c>
      <c r="N10" s="236">
        <f t="shared" si="5"/>
        <v>3713467.4424539995</v>
      </c>
      <c r="O10" s="236">
        <f>O9</f>
        <v>350848.40396305389</v>
      </c>
      <c r="P10" s="236">
        <f t="shared" si="5"/>
        <v>701696.80792610778</v>
      </c>
      <c r="Q10" s="236">
        <f t="shared" si="5"/>
        <v>1052545.2118891617</v>
      </c>
      <c r="R10" s="236">
        <f t="shared" si="5"/>
        <v>1403393.6158522156</v>
      </c>
      <c r="S10" s="236">
        <f t="shared" si="5"/>
        <v>1754242.0198152694</v>
      </c>
      <c r="T10" s="236">
        <f t="shared" si="5"/>
        <v>2105090.4237783235</v>
      </c>
      <c r="U10" s="236">
        <f t="shared" si="5"/>
        <v>2455938.8277413775</v>
      </c>
      <c r="V10" s="236">
        <f t="shared" si="5"/>
        <v>2806787.2317044316</v>
      </c>
      <c r="W10" s="236">
        <f t="shared" si="5"/>
        <v>3157635.6356674857</v>
      </c>
      <c r="X10" s="236">
        <f t="shared" si="5"/>
        <v>3508484.0396305397</v>
      </c>
      <c r="Y10" s="236">
        <f t="shared" si="5"/>
        <v>3859332.4435935938</v>
      </c>
      <c r="Z10" s="236">
        <f t="shared" si="5"/>
        <v>4210180.8475566478</v>
      </c>
      <c r="AA10" s="236">
        <f>AA9</f>
        <v>374776.26511333423</v>
      </c>
      <c r="AB10" s="236">
        <f t="shared" si="5"/>
        <v>749552.53022666846</v>
      </c>
      <c r="AC10" s="236">
        <f t="shared" si="5"/>
        <v>1124328.7953400027</v>
      </c>
      <c r="AD10" s="236">
        <f t="shared" si="5"/>
        <v>1499105.0604533369</v>
      </c>
      <c r="AE10" s="236">
        <f t="shared" si="5"/>
        <v>1873881.3255666711</v>
      </c>
      <c r="AF10" s="236">
        <f t="shared" si="5"/>
        <v>2248657.5906800055</v>
      </c>
      <c r="AG10" s="236">
        <f t="shared" si="5"/>
        <v>2623433.8557933397</v>
      </c>
      <c r="AH10" s="236">
        <f t="shared" si="5"/>
        <v>2998210.1209066738</v>
      </c>
      <c r="AI10" s="236">
        <f t="shared" si="5"/>
        <v>3372986.386020008</v>
      </c>
      <c r="AJ10" s="236">
        <f t="shared" si="5"/>
        <v>3747762.6511333422</v>
      </c>
      <c r="AK10" s="236">
        <f t="shared" si="5"/>
        <v>4122538.9162466764</v>
      </c>
      <c r="AL10" s="236">
        <f t="shared" si="5"/>
        <v>4497315.181360011</v>
      </c>
      <c r="AM10" s="236">
        <f>AM9</f>
        <v>401813.69566793897</v>
      </c>
      <c r="AN10" s="236">
        <f t="shared" si="5"/>
        <v>803627.39133587794</v>
      </c>
      <c r="AO10" s="236">
        <f t="shared" si="5"/>
        <v>1205441.0870038169</v>
      </c>
      <c r="AP10" s="236">
        <f t="shared" si="5"/>
        <v>1607254.7826717559</v>
      </c>
      <c r="AQ10" s="236">
        <f t="shared" si="5"/>
        <v>2009068.4783396949</v>
      </c>
      <c r="AR10" s="236">
        <f t="shared" si="5"/>
        <v>2410882.1740076337</v>
      </c>
      <c r="AS10" s="236">
        <f t="shared" si="5"/>
        <v>2812695.8696755725</v>
      </c>
      <c r="AT10" s="236">
        <f t="shared" si="5"/>
        <v>3214509.5653435113</v>
      </c>
      <c r="AU10" s="236">
        <f t="shared" si="5"/>
        <v>3616323.2610114501</v>
      </c>
      <c r="AV10" s="236">
        <f t="shared" si="5"/>
        <v>4018136.9566793889</v>
      </c>
      <c r="AW10" s="236">
        <f t="shared" si="5"/>
        <v>4419950.6523473281</v>
      </c>
      <c r="AX10" s="236">
        <f t="shared" si="5"/>
        <v>4821764.3480152674</v>
      </c>
      <c r="AY10" s="236">
        <f>AY9</f>
        <v>439837.80786543083</v>
      </c>
      <c r="AZ10" s="236">
        <f t="shared" si="5"/>
        <v>879675.61573086167</v>
      </c>
      <c r="BA10" s="236">
        <f t="shared" si="5"/>
        <v>1319513.4235962925</v>
      </c>
      <c r="BB10" s="236">
        <f t="shared" si="5"/>
        <v>1759351.2314617233</v>
      </c>
      <c r="BC10" s="236">
        <f t="shared" si="5"/>
        <v>2199189.0393271539</v>
      </c>
      <c r="BD10" s="236">
        <f t="shared" si="5"/>
        <v>2639026.8471925845</v>
      </c>
      <c r="BE10" s="236">
        <f t="shared" si="5"/>
        <v>3078864.6550580151</v>
      </c>
      <c r="BF10" s="236">
        <f t="shared" si="5"/>
        <v>3518702.4629234457</v>
      </c>
      <c r="BG10" s="236">
        <f t="shared" si="5"/>
        <v>3958540.2707888763</v>
      </c>
      <c r="BH10" s="236">
        <f t="shared" si="5"/>
        <v>4398378.0786543069</v>
      </c>
      <c r="BI10" s="236">
        <f t="shared" si="5"/>
        <v>4838215.8865197375</v>
      </c>
      <c r="BJ10" s="236">
        <f t="shared" si="5"/>
        <v>5278053.6943851681</v>
      </c>
      <c r="BK10" s="920">
        <f t="shared" si="4"/>
        <v>146385079.83951211</v>
      </c>
    </row>
    <row r="11" spans="1:63" x14ac:dyDescent="0.25">
      <c r="A11" s="180" t="s">
        <v>1151</v>
      </c>
      <c r="C11" s="236">
        <f>C13-B13</f>
        <v>3094.5562020450006</v>
      </c>
      <c r="D11" s="236">
        <f t="shared" ref="D11:BJ11" si="6">D13-C13</f>
        <v>9283.668606135001</v>
      </c>
      <c r="E11" s="236">
        <f t="shared" si="6"/>
        <v>15472.781010225001</v>
      </c>
      <c r="F11" s="236">
        <f t="shared" si="6"/>
        <v>21661.893414315007</v>
      </c>
      <c r="G11" s="236">
        <f t="shared" si="6"/>
        <v>27851.005818404999</v>
      </c>
      <c r="H11" s="236">
        <f t="shared" si="6"/>
        <v>34040.118222495003</v>
      </c>
      <c r="I11" s="236">
        <f t="shared" si="6"/>
        <v>40229.230626585006</v>
      </c>
      <c r="J11" s="236">
        <f t="shared" si="6"/>
        <v>46418.343030674965</v>
      </c>
      <c r="K11" s="236">
        <f t="shared" si="6"/>
        <v>52607.455434764997</v>
      </c>
      <c r="L11" s="236">
        <f t="shared" si="6"/>
        <v>58796.567838854942</v>
      </c>
      <c r="M11" s="236">
        <f t="shared" si="6"/>
        <v>64985.680242944974</v>
      </c>
      <c r="N11" s="236">
        <f t="shared" si="6"/>
        <v>71174.792647034978</v>
      </c>
      <c r="O11" s="236">
        <f>O13</f>
        <v>3508.484039630539</v>
      </c>
      <c r="P11" s="236">
        <f t="shared" si="6"/>
        <v>10525.452118891617</v>
      </c>
      <c r="Q11" s="236">
        <f t="shared" si="6"/>
        <v>17542.420198152693</v>
      </c>
      <c r="R11" s="236">
        <f t="shared" si="6"/>
        <v>24559.388277413775</v>
      </c>
      <c r="S11" s="236">
        <f t="shared" si="6"/>
        <v>31576.356356674849</v>
      </c>
      <c r="T11" s="236">
        <f t="shared" si="6"/>
        <v>38593.324435935938</v>
      </c>
      <c r="U11" s="236">
        <f t="shared" si="6"/>
        <v>45610.292515197027</v>
      </c>
      <c r="V11" s="236">
        <f t="shared" si="6"/>
        <v>52627.260594458086</v>
      </c>
      <c r="W11" s="236">
        <f t="shared" si="6"/>
        <v>59644.22867371919</v>
      </c>
      <c r="X11" s="236">
        <f t="shared" si="6"/>
        <v>66661.196752980235</v>
      </c>
      <c r="Y11" s="236">
        <f t="shared" si="6"/>
        <v>73678.164832241309</v>
      </c>
      <c r="Z11" s="236">
        <f t="shared" si="6"/>
        <v>80695.132911502384</v>
      </c>
      <c r="AA11" s="236">
        <f>AA13</f>
        <v>3747.7626511333424</v>
      </c>
      <c r="AB11" s="236">
        <f t="shared" si="6"/>
        <v>11243.287953400028</v>
      </c>
      <c r="AC11" s="236">
        <f t="shared" si="6"/>
        <v>18738.813255666711</v>
      </c>
      <c r="AD11" s="236">
        <f t="shared" si="6"/>
        <v>26234.338557933399</v>
      </c>
      <c r="AE11" s="236">
        <f t="shared" si="6"/>
        <v>33729.863860200079</v>
      </c>
      <c r="AF11" s="236">
        <f t="shared" si="6"/>
        <v>41225.389162466789</v>
      </c>
      <c r="AG11" s="236">
        <f t="shared" si="6"/>
        <v>48720.914464733447</v>
      </c>
      <c r="AH11" s="236">
        <f t="shared" si="6"/>
        <v>56216.43976700012</v>
      </c>
      <c r="AI11" s="236">
        <f t="shared" si="6"/>
        <v>63711.965069266822</v>
      </c>
      <c r="AJ11" s="236">
        <f t="shared" si="6"/>
        <v>71207.490371533437</v>
      </c>
      <c r="AK11" s="236">
        <f t="shared" si="6"/>
        <v>78703.015673800197</v>
      </c>
      <c r="AL11" s="236">
        <f t="shared" si="6"/>
        <v>86198.540976066899</v>
      </c>
      <c r="AM11" s="236">
        <f>AM13</f>
        <v>4018.1369566793896</v>
      </c>
      <c r="AN11" s="236">
        <f t="shared" si="6"/>
        <v>12054.410870038169</v>
      </c>
      <c r="AO11" s="236">
        <f t="shared" si="6"/>
        <v>20090.684783396944</v>
      </c>
      <c r="AP11" s="236">
        <f t="shared" si="6"/>
        <v>28126.958696755733</v>
      </c>
      <c r="AQ11" s="236">
        <f t="shared" si="6"/>
        <v>36163.232610114523</v>
      </c>
      <c r="AR11" s="236">
        <f t="shared" si="6"/>
        <v>44199.506523473276</v>
      </c>
      <c r="AS11" s="236">
        <f t="shared" si="6"/>
        <v>52235.78043683205</v>
      </c>
      <c r="AT11" s="236">
        <f t="shared" si="6"/>
        <v>60272.054350190825</v>
      </c>
      <c r="AU11" s="236">
        <f t="shared" si="6"/>
        <v>68308.3282635496</v>
      </c>
      <c r="AV11" s="236">
        <f t="shared" si="6"/>
        <v>76344.602176908345</v>
      </c>
      <c r="AW11" s="236">
        <f t="shared" si="6"/>
        <v>84380.876090267207</v>
      </c>
      <c r="AX11" s="236">
        <f t="shared" si="6"/>
        <v>92417.150003625953</v>
      </c>
      <c r="AY11" s="236">
        <f>AY13</f>
        <v>4398.3780786543084</v>
      </c>
      <c r="AZ11" s="236">
        <f t="shared" si="6"/>
        <v>13195.134235962925</v>
      </c>
      <c r="BA11" s="236">
        <f t="shared" si="6"/>
        <v>21991.89039327154</v>
      </c>
      <c r="BB11" s="236">
        <f t="shared" si="6"/>
        <v>30788.646550580161</v>
      </c>
      <c r="BC11" s="236">
        <f t="shared" si="6"/>
        <v>39585.402707888774</v>
      </c>
      <c r="BD11" s="236">
        <f t="shared" si="6"/>
        <v>48382.158865197387</v>
      </c>
      <c r="BE11" s="236">
        <f t="shared" si="6"/>
        <v>57178.915022505971</v>
      </c>
      <c r="BF11" s="236">
        <f t="shared" si="6"/>
        <v>65975.671179814613</v>
      </c>
      <c r="BG11" s="236">
        <f t="shared" si="6"/>
        <v>74772.427337123198</v>
      </c>
      <c r="BH11" s="236">
        <f t="shared" si="6"/>
        <v>83569.183494431782</v>
      </c>
      <c r="BI11" s="236">
        <f t="shared" si="6"/>
        <v>92365.939651740424</v>
      </c>
      <c r="BJ11" s="236">
        <f t="shared" si="6"/>
        <v>101162.69580904895</v>
      </c>
      <c r="BK11" s="920">
        <f t="shared" si="4"/>
        <v>2702493.7816525307</v>
      </c>
    </row>
    <row r="12" spans="1:63" x14ac:dyDescent="0.25">
      <c r="A12" s="180" t="s">
        <v>1152</v>
      </c>
      <c r="C12" s="850">
        <v>0.01</v>
      </c>
      <c r="D12" s="850">
        <f>C12+1%</f>
        <v>0.02</v>
      </c>
      <c r="E12" s="850">
        <f t="shared" ref="E12:BJ12" si="7">D12+1%</f>
        <v>0.03</v>
      </c>
      <c r="F12" s="850">
        <f t="shared" si="7"/>
        <v>0.04</v>
      </c>
      <c r="G12" s="850">
        <f t="shared" si="7"/>
        <v>0.05</v>
      </c>
      <c r="H12" s="850">
        <f t="shared" si="7"/>
        <v>6.0000000000000005E-2</v>
      </c>
      <c r="I12" s="850">
        <f t="shared" si="7"/>
        <v>7.0000000000000007E-2</v>
      </c>
      <c r="J12" s="850">
        <f t="shared" si="7"/>
        <v>0.08</v>
      </c>
      <c r="K12" s="850">
        <f t="shared" si="7"/>
        <v>0.09</v>
      </c>
      <c r="L12" s="850">
        <f t="shared" si="7"/>
        <v>9.9999999999999992E-2</v>
      </c>
      <c r="M12" s="850">
        <f t="shared" si="7"/>
        <v>0.10999999999999999</v>
      </c>
      <c r="N12" s="850">
        <f t="shared" si="7"/>
        <v>0.11999999999999998</v>
      </c>
      <c r="O12" s="850">
        <f>C12</f>
        <v>0.01</v>
      </c>
      <c r="P12" s="850">
        <f t="shared" ref="P12:Z12" si="8">D12</f>
        <v>0.02</v>
      </c>
      <c r="Q12" s="850">
        <f t="shared" si="8"/>
        <v>0.03</v>
      </c>
      <c r="R12" s="850">
        <f t="shared" si="8"/>
        <v>0.04</v>
      </c>
      <c r="S12" s="850">
        <f t="shared" si="8"/>
        <v>0.05</v>
      </c>
      <c r="T12" s="850">
        <f t="shared" si="8"/>
        <v>6.0000000000000005E-2</v>
      </c>
      <c r="U12" s="850">
        <f t="shared" si="8"/>
        <v>7.0000000000000007E-2</v>
      </c>
      <c r="V12" s="850">
        <f t="shared" si="8"/>
        <v>0.08</v>
      </c>
      <c r="W12" s="850">
        <f t="shared" si="8"/>
        <v>0.09</v>
      </c>
      <c r="X12" s="850">
        <f t="shared" si="8"/>
        <v>9.9999999999999992E-2</v>
      </c>
      <c r="Y12" s="850">
        <f t="shared" si="8"/>
        <v>0.10999999999999999</v>
      </c>
      <c r="Z12" s="850">
        <f t="shared" si="8"/>
        <v>0.11999999999999998</v>
      </c>
      <c r="AA12" s="850">
        <f>C12</f>
        <v>0.01</v>
      </c>
      <c r="AB12" s="850">
        <f t="shared" si="7"/>
        <v>0.02</v>
      </c>
      <c r="AC12" s="850">
        <f t="shared" si="7"/>
        <v>0.03</v>
      </c>
      <c r="AD12" s="850">
        <f t="shared" si="7"/>
        <v>0.04</v>
      </c>
      <c r="AE12" s="850">
        <f t="shared" si="7"/>
        <v>0.05</v>
      </c>
      <c r="AF12" s="850">
        <f t="shared" si="7"/>
        <v>6.0000000000000005E-2</v>
      </c>
      <c r="AG12" s="850">
        <f t="shared" si="7"/>
        <v>7.0000000000000007E-2</v>
      </c>
      <c r="AH12" s="850">
        <f t="shared" si="7"/>
        <v>0.08</v>
      </c>
      <c r="AI12" s="850">
        <f t="shared" si="7"/>
        <v>0.09</v>
      </c>
      <c r="AJ12" s="850">
        <f t="shared" si="7"/>
        <v>9.9999999999999992E-2</v>
      </c>
      <c r="AK12" s="850">
        <f t="shared" si="7"/>
        <v>0.10999999999999999</v>
      </c>
      <c r="AL12" s="850">
        <f t="shared" si="7"/>
        <v>0.11999999999999998</v>
      </c>
      <c r="AM12" s="850">
        <f>AA12</f>
        <v>0.01</v>
      </c>
      <c r="AN12" s="850">
        <f t="shared" si="7"/>
        <v>0.02</v>
      </c>
      <c r="AO12" s="850">
        <f t="shared" si="7"/>
        <v>0.03</v>
      </c>
      <c r="AP12" s="850">
        <f t="shared" si="7"/>
        <v>0.04</v>
      </c>
      <c r="AQ12" s="850">
        <f t="shared" si="7"/>
        <v>0.05</v>
      </c>
      <c r="AR12" s="850">
        <f t="shared" si="7"/>
        <v>6.0000000000000005E-2</v>
      </c>
      <c r="AS12" s="850">
        <f t="shared" si="7"/>
        <v>7.0000000000000007E-2</v>
      </c>
      <c r="AT12" s="850">
        <f t="shared" si="7"/>
        <v>0.08</v>
      </c>
      <c r="AU12" s="850">
        <f t="shared" si="7"/>
        <v>0.09</v>
      </c>
      <c r="AV12" s="850">
        <f t="shared" si="7"/>
        <v>9.9999999999999992E-2</v>
      </c>
      <c r="AW12" s="850">
        <f t="shared" si="7"/>
        <v>0.10999999999999999</v>
      </c>
      <c r="AX12" s="850">
        <f t="shared" si="7"/>
        <v>0.11999999999999998</v>
      </c>
      <c r="AY12" s="850">
        <f>AM12</f>
        <v>0.01</v>
      </c>
      <c r="AZ12" s="850">
        <f t="shared" si="7"/>
        <v>0.02</v>
      </c>
      <c r="BA12" s="850">
        <f t="shared" si="7"/>
        <v>0.03</v>
      </c>
      <c r="BB12" s="850">
        <f t="shared" si="7"/>
        <v>0.04</v>
      </c>
      <c r="BC12" s="850">
        <f t="shared" si="7"/>
        <v>0.05</v>
      </c>
      <c r="BD12" s="850">
        <f t="shared" si="7"/>
        <v>6.0000000000000005E-2</v>
      </c>
      <c r="BE12" s="850">
        <f t="shared" si="7"/>
        <v>7.0000000000000007E-2</v>
      </c>
      <c r="BF12" s="850">
        <f t="shared" si="7"/>
        <v>0.08</v>
      </c>
      <c r="BG12" s="850">
        <f t="shared" si="7"/>
        <v>0.09</v>
      </c>
      <c r="BH12" s="850">
        <f t="shared" si="7"/>
        <v>9.9999999999999992E-2</v>
      </c>
      <c r="BI12" s="850">
        <f t="shared" si="7"/>
        <v>0.10999999999999999</v>
      </c>
      <c r="BJ12" s="850">
        <f t="shared" si="7"/>
        <v>0.11999999999999998</v>
      </c>
      <c r="BK12" s="921">
        <f t="shared" si="4"/>
        <v>3.8999999999999995</v>
      </c>
    </row>
    <row r="13" spans="1:63" x14ac:dyDescent="0.25">
      <c r="A13" s="180" t="s">
        <v>1153</v>
      </c>
      <c r="C13" s="236">
        <f>C12*C10</f>
        <v>3094.5562020450006</v>
      </c>
      <c r="D13" s="236">
        <f>D12*D10</f>
        <v>12378.224808180003</v>
      </c>
      <c r="E13" s="236">
        <f t="shared" ref="E13:BJ13" si="9">E12*E10</f>
        <v>27851.005818405003</v>
      </c>
      <c r="F13" s="236">
        <f t="shared" si="9"/>
        <v>49512.89923272001</v>
      </c>
      <c r="G13" s="236">
        <f t="shared" si="9"/>
        <v>77363.90505112501</v>
      </c>
      <c r="H13" s="236">
        <f t="shared" si="9"/>
        <v>111404.02327362001</v>
      </c>
      <c r="I13" s="236">
        <f t="shared" si="9"/>
        <v>151633.25390020502</v>
      </c>
      <c r="J13" s="236">
        <f t="shared" si="9"/>
        <v>198051.59693087998</v>
      </c>
      <c r="K13" s="236">
        <f t="shared" si="9"/>
        <v>250659.05236564498</v>
      </c>
      <c r="L13" s="236">
        <f t="shared" si="9"/>
        <v>309455.62020449992</v>
      </c>
      <c r="M13" s="236">
        <f t="shared" si="9"/>
        <v>374441.3004474449</v>
      </c>
      <c r="N13" s="236">
        <f t="shared" si="9"/>
        <v>445616.09309447987</v>
      </c>
      <c r="O13" s="236">
        <f t="shared" si="9"/>
        <v>3508.484039630539</v>
      </c>
      <c r="P13" s="236">
        <f t="shared" si="9"/>
        <v>14033.936158522156</v>
      </c>
      <c r="Q13" s="236">
        <f t="shared" si="9"/>
        <v>31576.356356674849</v>
      </c>
      <c r="R13" s="236">
        <f t="shared" si="9"/>
        <v>56135.744634088624</v>
      </c>
      <c r="S13" s="236">
        <f t="shared" si="9"/>
        <v>87712.100990763473</v>
      </c>
      <c r="T13" s="236">
        <f t="shared" si="9"/>
        <v>126305.42542669941</v>
      </c>
      <c r="U13" s="236">
        <f t="shared" si="9"/>
        <v>171915.71794189644</v>
      </c>
      <c r="V13" s="236">
        <f t="shared" si="9"/>
        <v>224542.97853635452</v>
      </c>
      <c r="W13" s="236">
        <f t="shared" si="9"/>
        <v>284187.20721007371</v>
      </c>
      <c r="X13" s="236">
        <f t="shared" si="9"/>
        <v>350848.40396305395</v>
      </c>
      <c r="Y13" s="236">
        <f t="shared" si="9"/>
        <v>424526.56879529526</v>
      </c>
      <c r="Z13" s="236">
        <f t="shared" si="9"/>
        <v>505221.70170679764</v>
      </c>
      <c r="AA13" s="236">
        <f t="shared" si="9"/>
        <v>3747.7626511333424</v>
      </c>
      <c r="AB13" s="236">
        <f t="shared" si="9"/>
        <v>14991.05060453337</v>
      </c>
      <c r="AC13" s="236">
        <f t="shared" si="9"/>
        <v>33729.863860200079</v>
      </c>
      <c r="AD13" s="236">
        <f t="shared" si="9"/>
        <v>59964.202418133478</v>
      </c>
      <c r="AE13" s="236">
        <f t="shared" si="9"/>
        <v>93694.066278333557</v>
      </c>
      <c r="AF13" s="236">
        <f t="shared" si="9"/>
        <v>134919.45544080035</v>
      </c>
      <c r="AG13" s="236">
        <f t="shared" si="9"/>
        <v>183640.36990553379</v>
      </c>
      <c r="AH13" s="236">
        <f t="shared" si="9"/>
        <v>239856.80967253391</v>
      </c>
      <c r="AI13" s="236">
        <f t="shared" si="9"/>
        <v>303568.77474180073</v>
      </c>
      <c r="AJ13" s="236">
        <f t="shared" si="9"/>
        <v>374776.26511333417</v>
      </c>
      <c r="AK13" s="236">
        <f t="shared" si="9"/>
        <v>453479.28078713437</v>
      </c>
      <c r="AL13" s="236">
        <f t="shared" si="9"/>
        <v>539677.82176320127</v>
      </c>
      <c r="AM13" s="236">
        <f t="shared" si="9"/>
        <v>4018.1369566793896</v>
      </c>
      <c r="AN13" s="236">
        <f t="shared" si="9"/>
        <v>16072.547826717559</v>
      </c>
      <c r="AO13" s="236">
        <f t="shared" si="9"/>
        <v>36163.232610114501</v>
      </c>
      <c r="AP13" s="236">
        <f t="shared" si="9"/>
        <v>64290.191306870234</v>
      </c>
      <c r="AQ13" s="236">
        <f t="shared" si="9"/>
        <v>100453.42391698476</v>
      </c>
      <c r="AR13" s="236">
        <f t="shared" si="9"/>
        <v>144652.93044045803</v>
      </c>
      <c r="AS13" s="236">
        <f t="shared" si="9"/>
        <v>196888.71087729008</v>
      </c>
      <c r="AT13" s="236">
        <f t="shared" si="9"/>
        <v>257160.76522748091</v>
      </c>
      <c r="AU13" s="236">
        <f t="shared" si="9"/>
        <v>325469.09349103051</v>
      </c>
      <c r="AV13" s="236">
        <f t="shared" si="9"/>
        <v>401813.69566793885</v>
      </c>
      <c r="AW13" s="236">
        <f t="shared" si="9"/>
        <v>486194.57175820606</v>
      </c>
      <c r="AX13" s="236">
        <f t="shared" si="9"/>
        <v>578611.72176183201</v>
      </c>
      <c r="AY13" s="236">
        <f t="shared" si="9"/>
        <v>4398.3780786543084</v>
      </c>
      <c r="AZ13" s="236">
        <f t="shared" si="9"/>
        <v>17593.512314617234</v>
      </c>
      <c r="BA13" s="236">
        <f t="shared" si="9"/>
        <v>39585.402707888774</v>
      </c>
      <c r="BB13" s="236">
        <f t="shared" si="9"/>
        <v>70374.049258468935</v>
      </c>
      <c r="BC13" s="236">
        <f t="shared" si="9"/>
        <v>109959.45196635771</v>
      </c>
      <c r="BD13" s="236">
        <f t="shared" si="9"/>
        <v>158341.6108315551</v>
      </c>
      <c r="BE13" s="236">
        <f t="shared" si="9"/>
        <v>215520.52585406107</v>
      </c>
      <c r="BF13" s="236">
        <f t="shared" si="9"/>
        <v>281496.19703387568</v>
      </c>
      <c r="BG13" s="236">
        <f t="shared" si="9"/>
        <v>356268.62437099888</v>
      </c>
      <c r="BH13" s="236">
        <f t="shared" si="9"/>
        <v>439837.80786543066</v>
      </c>
      <c r="BI13" s="236">
        <f t="shared" si="9"/>
        <v>532203.74751717108</v>
      </c>
      <c r="BJ13" s="236">
        <f t="shared" si="9"/>
        <v>633366.44332622003</v>
      </c>
      <c r="BK13" s="920">
        <f t="shared" si="4"/>
        <v>12198756.65329268</v>
      </c>
    </row>
    <row r="14" spans="1:63" x14ac:dyDescent="0.25">
      <c r="A14" s="180" t="s">
        <v>1154</v>
      </c>
      <c r="C14" s="236">
        <f>C8/12</f>
        <v>309455.62020450004</v>
      </c>
      <c r="D14" s="236">
        <f t="shared" ref="D14:BJ14" si="10">D8/12</f>
        <v>309455.62020450004</v>
      </c>
      <c r="E14" s="236">
        <f t="shared" si="10"/>
        <v>309455.62020450004</v>
      </c>
      <c r="F14" s="236">
        <f t="shared" si="10"/>
        <v>309455.62020450004</v>
      </c>
      <c r="G14" s="236">
        <f t="shared" si="10"/>
        <v>309455.62020450004</v>
      </c>
      <c r="H14" s="236">
        <f t="shared" si="10"/>
        <v>309455.62020450004</v>
      </c>
      <c r="I14" s="236">
        <f t="shared" si="10"/>
        <v>309455.62020450004</v>
      </c>
      <c r="J14" s="236">
        <f t="shared" si="10"/>
        <v>309455.62020450004</v>
      </c>
      <c r="K14" s="236">
        <f t="shared" si="10"/>
        <v>309455.62020450004</v>
      </c>
      <c r="L14" s="236">
        <f t="shared" si="10"/>
        <v>309455.62020450004</v>
      </c>
      <c r="M14" s="236">
        <f t="shared" si="10"/>
        <v>309455.62020450004</v>
      </c>
      <c r="N14" s="236">
        <f t="shared" si="10"/>
        <v>309455.62020450004</v>
      </c>
      <c r="O14" s="236">
        <f t="shared" si="10"/>
        <v>350848.40396305389</v>
      </c>
      <c r="P14" s="236">
        <f t="shared" si="10"/>
        <v>350848.40396305389</v>
      </c>
      <c r="Q14" s="236">
        <f t="shared" si="10"/>
        <v>350848.40396305389</v>
      </c>
      <c r="R14" s="236">
        <f t="shared" si="10"/>
        <v>350848.40396305389</v>
      </c>
      <c r="S14" s="236">
        <f t="shared" si="10"/>
        <v>350848.40396305389</v>
      </c>
      <c r="T14" s="236">
        <f t="shared" si="10"/>
        <v>350848.40396305389</v>
      </c>
      <c r="U14" s="236">
        <f t="shared" si="10"/>
        <v>350848.40396305389</v>
      </c>
      <c r="V14" s="236">
        <f t="shared" si="10"/>
        <v>350848.40396305389</v>
      </c>
      <c r="W14" s="236">
        <f t="shared" si="10"/>
        <v>350848.40396305389</v>
      </c>
      <c r="X14" s="236">
        <f t="shared" si="10"/>
        <v>350848.40396305389</v>
      </c>
      <c r="Y14" s="236">
        <f t="shared" si="10"/>
        <v>350848.40396305389</v>
      </c>
      <c r="Z14" s="236">
        <f t="shared" si="10"/>
        <v>350848.40396305389</v>
      </c>
      <c r="AA14" s="236">
        <f t="shared" si="10"/>
        <v>374776.26511333423</v>
      </c>
      <c r="AB14" s="236">
        <f t="shared" si="10"/>
        <v>374776.26511333423</v>
      </c>
      <c r="AC14" s="236">
        <f t="shared" si="10"/>
        <v>374776.26511333423</v>
      </c>
      <c r="AD14" s="236">
        <f t="shared" si="10"/>
        <v>374776.26511333423</v>
      </c>
      <c r="AE14" s="236">
        <f t="shared" si="10"/>
        <v>374776.26511333423</v>
      </c>
      <c r="AF14" s="236">
        <f t="shared" si="10"/>
        <v>374776.26511333423</v>
      </c>
      <c r="AG14" s="236">
        <f t="shared" si="10"/>
        <v>374776.26511333423</v>
      </c>
      <c r="AH14" s="236">
        <f t="shared" si="10"/>
        <v>374776.26511333423</v>
      </c>
      <c r="AI14" s="236">
        <f t="shared" si="10"/>
        <v>374776.26511333423</v>
      </c>
      <c r="AJ14" s="236">
        <f t="shared" si="10"/>
        <v>374776.26511333423</v>
      </c>
      <c r="AK14" s="236">
        <f t="shared" si="10"/>
        <v>374776.26511333423</v>
      </c>
      <c r="AL14" s="236">
        <f t="shared" si="10"/>
        <v>374776.26511333423</v>
      </c>
      <c r="AM14" s="236">
        <f t="shared" si="10"/>
        <v>401813.69566793897</v>
      </c>
      <c r="AN14" s="236">
        <f t="shared" si="10"/>
        <v>401813.69566793897</v>
      </c>
      <c r="AO14" s="236">
        <f t="shared" si="10"/>
        <v>401813.69566793897</v>
      </c>
      <c r="AP14" s="236">
        <f t="shared" si="10"/>
        <v>401813.69566793897</v>
      </c>
      <c r="AQ14" s="236">
        <f t="shared" si="10"/>
        <v>401813.69566793897</v>
      </c>
      <c r="AR14" s="236">
        <f t="shared" si="10"/>
        <v>401813.69566793897</v>
      </c>
      <c r="AS14" s="236">
        <f t="shared" si="10"/>
        <v>401813.69566793897</v>
      </c>
      <c r="AT14" s="236">
        <f t="shared" si="10"/>
        <v>401813.69566793897</v>
      </c>
      <c r="AU14" s="236">
        <f t="shared" si="10"/>
        <v>401813.69566793897</v>
      </c>
      <c r="AV14" s="236">
        <f t="shared" si="10"/>
        <v>401813.69566793897</v>
      </c>
      <c r="AW14" s="236">
        <f t="shared" si="10"/>
        <v>401813.69566793897</v>
      </c>
      <c r="AX14" s="236">
        <f t="shared" si="10"/>
        <v>401813.69566793897</v>
      </c>
      <c r="AY14" s="236">
        <f t="shared" si="10"/>
        <v>439837.80786543083</v>
      </c>
      <c r="AZ14" s="236">
        <f t="shared" si="10"/>
        <v>439837.80786543083</v>
      </c>
      <c r="BA14" s="236">
        <f t="shared" si="10"/>
        <v>439837.80786543083</v>
      </c>
      <c r="BB14" s="236">
        <f t="shared" si="10"/>
        <v>439837.80786543083</v>
      </c>
      <c r="BC14" s="236">
        <f t="shared" si="10"/>
        <v>439837.80786543083</v>
      </c>
      <c r="BD14" s="236">
        <f t="shared" si="10"/>
        <v>439837.80786543083</v>
      </c>
      <c r="BE14" s="236">
        <f t="shared" si="10"/>
        <v>439837.80786543083</v>
      </c>
      <c r="BF14" s="236">
        <f t="shared" si="10"/>
        <v>439837.80786543083</v>
      </c>
      <c r="BG14" s="236">
        <f t="shared" si="10"/>
        <v>439837.80786543083</v>
      </c>
      <c r="BH14" s="236">
        <f t="shared" si="10"/>
        <v>439837.80786543083</v>
      </c>
      <c r="BI14" s="236">
        <f t="shared" si="10"/>
        <v>439837.80786543083</v>
      </c>
      <c r="BJ14" s="236">
        <f t="shared" si="10"/>
        <v>439837.80786543083</v>
      </c>
      <c r="BK14" s="920">
        <f t="shared" si="4"/>
        <v>22520781.513771087</v>
      </c>
    </row>
    <row r="15" spans="1:63" x14ac:dyDescent="0.25">
      <c r="A15" s="180" t="s">
        <v>1155</v>
      </c>
      <c r="C15" s="236">
        <f>C14+B15</f>
        <v>309455.62020450004</v>
      </c>
      <c r="D15" s="236">
        <f t="shared" ref="D15:BJ15" si="11">D14+C15</f>
        <v>618911.24040900008</v>
      </c>
      <c r="E15" s="236">
        <f t="shared" si="11"/>
        <v>928366.86061350012</v>
      </c>
      <c r="F15" s="236">
        <f t="shared" si="11"/>
        <v>1237822.4808180002</v>
      </c>
      <c r="G15" s="236">
        <f t="shared" si="11"/>
        <v>1547278.1010225001</v>
      </c>
      <c r="H15" s="236">
        <f t="shared" si="11"/>
        <v>1856733.721227</v>
      </c>
      <c r="I15" s="236">
        <f t="shared" si="11"/>
        <v>2166189.3414314999</v>
      </c>
      <c r="J15" s="236">
        <f t="shared" si="11"/>
        <v>2475644.9616359998</v>
      </c>
      <c r="K15" s="236">
        <f t="shared" si="11"/>
        <v>2785100.5818404998</v>
      </c>
      <c r="L15" s="236">
        <f t="shared" si="11"/>
        <v>3094556.2020449997</v>
      </c>
      <c r="M15" s="236">
        <f t="shared" si="11"/>
        <v>3404011.8222494996</v>
      </c>
      <c r="N15" s="236">
        <f t="shared" si="11"/>
        <v>3713467.4424539995</v>
      </c>
      <c r="O15" s="236">
        <f t="shared" si="11"/>
        <v>4064315.8464170536</v>
      </c>
      <c r="P15" s="236">
        <f t="shared" si="11"/>
        <v>4415164.2503801072</v>
      </c>
      <c r="Q15" s="236">
        <f t="shared" si="11"/>
        <v>4766012.6543431608</v>
      </c>
      <c r="R15" s="236">
        <f t="shared" si="11"/>
        <v>5116861.0583062144</v>
      </c>
      <c r="S15" s="236">
        <f t="shared" si="11"/>
        <v>5467709.462269268</v>
      </c>
      <c r="T15" s="236">
        <f t="shared" si="11"/>
        <v>5818557.8662323216</v>
      </c>
      <c r="U15" s="236">
        <f t="shared" si="11"/>
        <v>6169406.2701953752</v>
      </c>
      <c r="V15" s="236">
        <f t="shared" si="11"/>
        <v>6520254.6741584288</v>
      </c>
      <c r="W15" s="236">
        <f t="shared" si="11"/>
        <v>6871103.0781214824</v>
      </c>
      <c r="X15" s="236">
        <f t="shared" si="11"/>
        <v>7221951.482084536</v>
      </c>
      <c r="Y15" s="236">
        <f t="shared" si="11"/>
        <v>7572799.8860475896</v>
      </c>
      <c r="Z15" s="236">
        <f t="shared" si="11"/>
        <v>7923648.2900106432</v>
      </c>
      <c r="AA15" s="236">
        <f t="shared" si="11"/>
        <v>8298424.5551239774</v>
      </c>
      <c r="AB15" s="236">
        <f t="shared" si="11"/>
        <v>8673200.8202373125</v>
      </c>
      <c r="AC15" s="236">
        <f t="shared" si="11"/>
        <v>9047977.0853506476</v>
      </c>
      <c r="AD15" s="236">
        <f t="shared" si="11"/>
        <v>9422753.3504639827</v>
      </c>
      <c r="AE15" s="236">
        <f t="shared" si="11"/>
        <v>9797529.6155773178</v>
      </c>
      <c r="AF15" s="236">
        <f t="shared" si="11"/>
        <v>10172305.880690653</v>
      </c>
      <c r="AG15" s="236">
        <f t="shared" si="11"/>
        <v>10547082.145803988</v>
      </c>
      <c r="AH15" s="236">
        <f t="shared" si="11"/>
        <v>10921858.410917323</v>
      </c>
      <c r="AI15" s="236">
        <f t="shared" si="11"/>
        <v>11296634.676030658</v>
      </c>
      <c r="AJ15" s="236">
        <f t="shared" si="11"/>
        <v>11671410.941143993</v>
      </c>
      <c r="AK15" s="236">
        <f t="shared" si="11"/>
        <v>12046187.206257328</v>
      </c>
      <c r="AL15" s="236">
        <f t="shared" si="11"/>
        <v>12420963.471370663</v>
      </c>
      <c r="AM15" s="236">
        <f t="shared" si="11"/>
        <v>12822777.167038603</v>
      </c>
      <c r="AN15" s="236">
        <f t="shared" si="11"/>
        <v>13224590.862706542</v>
      </c>
      <c r="AO15" s="236">
        <f t="shared" si="11"/>
        <v>13626404.558374481</v>
      </c>
      <c r="AP15" s="236">
        <f t="shared" si="11"/>
        <v>14028218.254042421</v>
      </c>
      <c r="AQ15" s="236">
        <f t="shared" si="11"/>
        <v>14430031.94971036</v>
      </c>
      <c r="AR15" s="236">
        <f t="shared" si="11"/>
        <v>14831845.645378299</v>
      </c>
      <c r="AS15" s="236">
        <f t="shared" si="11"/>
        <v>15233659.341046238</v>
      </c>
      <c r="AT15" s="236">
        <f t="shared" si="11"/>
        <v>15635473.036714178</v>
      </c>
      <c r="AU15" s="236">
        <f t="shared" si="11"/>
        <v>16037286.732382117</v>
      </c>
      <c r="AV15" s="236">
        <f t="shared" si="11"/>
        <v>16439100.428050056</v>
      </c>
      <c r="AW15" s="236">
        <f t="shared" si="11"/>
        <v>16840914.123717993</v>
      </c>
      <c r="AX15" s="236">
        <f t="shared" si="11"/>
        <v>17242727.819385931</v>
      </c>
      <c r="AY15" s="236">
        <f t="shared" si="11"/>
        <v>17682565.627251361</v>
      </c>
      <c r="AZ15" s="236">
        <f t="shared" si="11"/>
        <v>18122403.43511679</v>
      </c>
      <c r="BA15" s="236">
        <f t="shared" si="11"/>
        <v>18562241.24298222</v>
      </c>
      <c r="BB15" s="236">
        <f t="shared" si="11"/>
        <v>19002079.05084765</v>
      </c>
      <c r="BC15" s="236">
        <f t="shared" si="11"/>
        <v>19441916.858713079</v>
      </c>
      <c r="BD15" s="236">
        <f t="shared" si="11"/>
        <v>19881754.666578509</v>
      </c>
      <c r="BE15" s="236">
        <f t="shared" si="11"/>
        <v>20321592.474443939</v>
      </c>
      <c r="BF15" s="236">
        <f t="shared" si="11"/>
        <v>20761430.282309368</v>
      </c>
      <c r="BG15" s="236">
        <f t="shared" si="11"/>
        <v>21201268.090174798</v>
      </c>
      <c r="BH15" s="236">
        <f t="shared" si="11"/>
        <v>21641105.898040228</v>
      </c>
      <c r="BI15" s="236">
        <f t="shared" si="11"/>
        <v>22080943.705905657</v>
      </c>
      <c r="BJ15" s="236">
        <f t="shared" si="11"/>
        <v>22520781.513771087</v>
      </c>
      <c r="BK15" s="920">
        <f t="shared" si="4"/>
        <v>641994764.1181668</v>
      </c>
    </row>
    <row r="16" spans="1:63" x14ac:dyDescent="0.25">
      <c r="A16" s="180" t="s">
        <v>1156</v>
      </c>
      <c r="C16" s="236">
        <f>C5/24</f>
        <v>154727.81010225002</v>
      </c>
      <c r="D16" s="236">
        <f t="shared" ref="D16:BJ16" si="12">D5/24</f>
        <v>154727.81010225002</v>
      </c>
      <c r="E16" s="236">
        <f t="shared" si="12"/>
        <v>154727.81010225002</v>
      </c>
      <c r="F16" s="236">
        <f t="shared" si="12"/>
        <v>154727.81010225002</v>
      </c>
      <c r="G16" s="236">
        <f t="shared" si="12"/>
        <v>154727.81010225002</v>
      </c>
      <c r="H16" s="236">
        <f t="shared" si="12"/>
        <v>154727.81010225002</v>
      </c>
      <c r="I16" s="236">
        <f t="shared" si="12"/>
        <v>154727.81010225002</v>
      </c>
      <c r="J16" s="236">
        <f t="shared" si="12"/>
        <v>154727.81010225002</v>
      </c>
      <c r="K16" s="236">
        <f t="shared" si="12"/>
        <v>154727.81010225002</v>
      </c>
      <c r="L16" s="236">
        <f t="shared" si="12"/>
        <v>154727.81010225002</v>
      </c>
      <c r="M16" s="236">
        <f t="shared" si="12"/>
        <v>154727.81010225002</v>
      </c>
      <c r="N16" s="236">
        <f t="shared" si="12"/>
        <v>154727.81010225002</v>
      </c>
      <c r="O16" s="236">
        <f t="shared" si="12"/>
        <v>175424.20198152695</v>
      </c>
      <c r="P16" s="236">
        <f t="shared" si="12"/>
        <v>175424.20198152695</v>
      </c>
      <c r="Q16" s="236">
        <f t="shared" si="12"/>
        <v>175424.20198152695</v>
      </c>
      <c r="R16" s="236">
        <f t="shared" si="12"/>
        <v>175424.20198152695</v>
      </c>
      <c r="S16" s="236">
        <f t="shared" si="12"/>
        <v>175424.20198152695</v>
      </c>
      <c r="T16" s="236">
        <f t="shared" si="12"/>
        <v>175424.20198152695</v>
      </c>
      <c r="U16" s="236">
        <f t="shared" si="12"/>
        <v>175424.20198152695</v>
      </c>
      <c r="V16" s="236">
        <f t="shared" si="12"/>
        <v>175424.20198152695</v>
      </c>
      <c r="W16" s="236">
        <f t="shared" si="12"/>
        <v>175424.20198152695</v>
      </c>
      <c r="X16" s="236">
        <f t="shared" si="12"/>
        <v>175424.20198152695</v>
      </c>
      <c r="Y16" s="236">
        <f t="shared" si="12"/>
        <v>175424.20198152695</v>
      </c>
      <c r="Z16" s="236">
        <f t="shared" si="12"/>
        <v>175424.20198152695</v>
      </c>
      <c r="AA16" s="236">
        <f t="shared" si="12"/>
        <v>187388.13255666711</v>
      </c>
      <c r="AB16" s="236">
        <f t="shared" si="12"/>
        <v>187388.13255666711</v>
      </c>
      <c r="AC16" s="236">
        <f t="shared" si="12"/>
        <v>187388.13255666711</v>
      </c>
      <c r="AD16" s="236">
        <f t="shared" si="12"/>
        <v>187388.13255666711</v>
      </c>
      <c r="AE16" s="236">
        <f t="shared" si="12"/>
        <v>187388.13255666711</v>
      </c>
      <c r="AF16" s="236">
        <f t="shared" si="12"/>
        <v>187388.13255666711</v>
      </c>
      <c r="AG16" s="236">
        <f t="shared" si="12"/>
        <v>187388.13255666711</v>
      </c>
      <c r="AH16" s="236">
        <f t="shared" si="12"/>
        <v>187388.13255666711</v>
      </c>
      <c r="AI16" s="236">
        <f t="shared" si="12"/>
        <v>187388.13255666711</v>
      </c>
      <c r="AJ16" s="236">
        <f t="shared" si="12"/>
        <v>187388.13255666711</v>
      </c>
      <c r="AK16" s="236">
        <f t="shared" si="12"/>
        <v>187388.13255666711</v>
      </c>
      <c r="AL16" s="236">
        <f t="shared" si="12"/>
        <v>187388.13255666711</v>
      </c>
      <c r="AM16" s="236">
        <f t="shared" si="12"/>
        <v>200906.84783396948</v>
      </c>
      <c r="AN16" s="236">
        <f t="shared" si="12"/>
        <v>200906.84783396948</v>
      </c>
      <c r="AO16" s="236">
        <f t="shared" si="12"/>
        <v>200906.84783396948</v>
      </c>
      <c r="AP16" s="236">
        <f t="shared" si="12"/>
        <v>200906.84783396948</v>
      </c>
      <c r="AQ16" s="236">
        <f t="shared" si="12"/>
        <v>200906.84783396948</v>
      </c>
      <c r="AR16" s="236">
        <f t="shared" si="12"/>
        <v>200906.84783396948</v>
      </c>
      <c r="AS16" s="236">
        <f t="shared" si="12"/>
        <v>200906.84783396948</v>
      </c>
      <c r="AT16" s="236">
        <f t="shared" si="12"/>
        <v>200906.84783396948</v>
      </c>
      <c r="AU16" s="236">
        <f t="shared" si="12"/>
        <v>200906.84783396948</v>
      </c>
      <c r="AV16" s="236">
        <f t="shared" si="12"/>
        <v>200906.84783396948</v>
      </c>
      <c r="AW16" s="236">
        <f t="shared" si="12"/>
        <v>200906.84783396948</v>
      </c>
      <c r="AX16" s="236">
        <f t="shared" si="12"/>
        <v>200906.84783396948</v>
      </c>
      <c r="AY16" s="236">
        <f t="shared" si="12"/>
        <v>219918.90393271542</v>
      </c>
      <c r="AZ16" s="236">
        <f t="shared" si="12"/>
        <v>219918.90393271542</v>
      </c>
      <c r="BA16" s="236">
        <f t="shared" si="12"/>
        <v>219918.90393271542</v>
      </c>
      <c r="BB16" s="236">
        <f t="shared" si="12"/>
        <v>219918.90393271542</v>
      </c>
      <c r="BC16" s="236">
        <f t="shared" si="12"/>
        <v>219918.90393271542</v>
      </c>
      <c r="BD16" s="236">
        <f t="shared" si="12"/>
        <v>219918.90393271542</v>
      </c>
      <c r="BE16" s="236">
        <f t="shared" si="12"/>
        <v>219918.90393271542</v>
      </c>
      <c r="BF16" s="236">
        <f t="shared" si="12"/>
        <v>219918.90393271542</v>
      </c>
      <c r="BG16" s="236">
        <f t="shared" si="12"/>
        <v>219918.90393271542</v>
      </c>
      <c r="BH16" s="236">
        <f t="shared" si="12"/>
        <v>219918.90393271542</v>
      </c>
      <c r="BI16" s="236">
        <f t="shared" si="12"/>
        <v>219918.90393271542</v>
      </c>
      <c r="BJ16" s="236">
        <f t="shared" si="12"/>
        <v>219918.90393271542</v>
      </c>
      <c r="BK16" s="920">
        <f t="shared" si="4"/>
        <v>11260390.756885543</v>
      </c>
    </row>
    <row r="17" spans="1:63" x14ac:dyDescent="0.25">
      <c r="A17" s="180" t="s">
        <v>1157</v>
      </c>
      <c r="C17" s="236">
        <f>C16+B17</f>
        <v>154727.81010225002</v>
      </c>
      <c r="D17" s="236">
        <f t="shared" ref="D17:BJ17" si="13">D16+C17</f>
        <v>309455.62020450004</v>
      </c>
      <c r="E17" s="236">
        <f t="shared" si="13"/>
        <v>464183.43030675006</v>
      </c>
      <c r="F17" s="236">
        <f t="shared" si="13"/>
        <v>618911.24040900008</v>
      </c>
      <c r="G17" s="236">
        <f t="shared" si="13"/>
        <v>773639.05051125004</v>
      </c>
      <c r="H17" s="236">
        <f t="shared" si="13"/>
        <v>928366.8606135</v>
      </c>
      <c r="I17" s="236">
        <f t="shared" si="13"/>
        <v>1083094.67071575</v>
      </c>
      <c r="J17" s="236">
        <f t="shared" si="13"/>
        <v>1237822.4808179999</v>
      </c>
      <c r="K17" s="236">
        <f t="shared" si="13"/>
        <v>1392550.2909202499</v>
      </c>
      <c r="L17" s="236">
        <f t="shared" si="13"/>
        <v>1547278.1010224998</v>
      </c>
      <c r="M17" s="236">
        <f t="shared" si="13"/>
        <v>1702005.9111247498</v>
      </c>
      <c r="N17" s="236">
        <f t="shared" si="13"/>
        <v>1856733.7212269998</v>
      </c>
      <c r="O17" s="236">
        <f t="shared" si="13"/>
        <v>2032157.9232085268</v>
      </c>
      <c r="P17" s="236">
        <f t="shared" si="13"/>
        <v>2207582.1251900536</v>
      </c>
      <c r="Q17" s="236">
        <f t="shared" si="13"/>
        <v>2383006.3271715804</v>
      </c>
      <c r="R17" s="236">
        <f t="shared" si="13"/>
        <v>2558430.5291531072</v>
      </c>
      <c r="S17" s="236">
        <f t="shared" si="13"/>
        <v>2733854.731134634</v>
      </c>
      <c r="T17" s="236">
        <f t="shared" si="13"/>
        <v>2909278.9331161608</v>
      </c>
      <c r="U17" s="236">
        <f t="shared" si="13"/>
        <v>3084703.1350976876</v>
      </c>
      <c r="V17" s="236">
        <f t="shared" si="13"/>
        <v>3260127.3370792144</v>
      </c>
      <c r="W17" s="236">
        <f t="shared" si="13"/>
        <v>3435551.5390607412</v>
      </c>
      <c r="X17" s="236">
        <f t="shared" si="13"/>
        <v>3610975.741042268</v>
      </c>
      <c r="Y17" s="236">
        <f t="shared" si="13"/>
        <v>3786399.9430237948</v>
      </c>
      <c r="Z17" s="236">
        <f t="shared" si="13"/>
        <v>3961824.1450053216</v>
      </c>
      <c r="AA17" s="236">
        <f t="shared" si="13"/>
        <v>4149212.2775619887</v>
      </c>
      <c r="AB17" s="236">
        <f t="shared" si="13"/>
        <v>4336600.4101186562</v>
      </c>
      <c r="AC17" s="236">
        <f t="shared" si="13"/>
        <v>4523988.5426753238</v>
      </c>
      <c r="AD17" s="236">
        <f t="shared" si="13"/>
        <v>4711376.6752319913</v>
      </c>
      <c r="AE17" s="236">
        <f t="shared" si="13"/>
        <v>4898764.8077886589</v>
      </c>
      <c r="AF17" s="236">
        <f t="shared" si="13"/>
        <v>5086152.9403453264</v>
      </c>
      <c r="AG17" s="236">
        <f t="shared" si="13"/>
        <v>5273541.072901994</v>
      </c>
      <c r="AH17" s="236">
        <f t="shared" si="13"/>
        <v>5460929.2054586615</v>
      </c>
      <c r="AI17" s="236">
        <f t="shared" si="13"/>
        <v>5648317.3380153291</v>
      </c>
      <c r="AJ17" s="236">
        <f t="shared" si="13"/>
        <v>5835705.4705719966</v>
      </c>
      <c r="AK17" s="236">
        <f t="shared" si="13"/>
        <v>6023093.6031286642</v>
      </c>
      <c r="AL17" s="236">
        <f t="shared" si="13"/>
        <v>6210481.7356853317</v>
      </c>
      <c r="AM17" s="236">
        <f t="shared" si="13"/>
        <v>6411388.5835193014</v>
      </c>
      <c r="AN17" s="236">
        <f t="shared" si="13"/>
        <v>6612295.431353271</v>
      </c>
      <c r="AO17" s="236">
        <f t="shared" si="13"/>
        <v>6813202.2791872406</v>
      </c>
      <c r="AP17" s="236">
        <f t="shared" si="13"/>
        <v>7014109.1270212103</v>
      </c>
      <c r="AQ17" s="236">
        <f t="shared" si="13"/>
        <v>7215015.9748551799</v>
      </c>
      <c r="AR17" s="236">
        <f t="shared" si="13"/>
        <v>7415922.8226891495</v>
      </c>
      <c r="AS17" s="236">
        <f t="shared" si="13"/>
        <v>7616829.6705231192</v>
      </c>
      <c r="AT17" s="236">
        <f t="shared" si="13"/>
        <v>7817736.5183570888</v>
      </c>
      <c r="AU17" s="236">
        <f t="shared" si="13"/>
        <v>8018643.3661910584</v>
      </c>
      <c r="AV17" s="236">
        <f t="shared" si="13"/>
        <v>8219550.214025028</v>
      </c>
      <c r="AW17" s="236">
        <f t="shared" si="13"/>
        <v>8420457.0618589967</v>
      </c>
      <c r="AX17" s="236">
        <f t="shared" si="13"/>
        <v>8621363.9096929654</v>
      </c>
      <c r="AY17" s="236">
        <f t="shared" si="13"/>
        <v>8841282.8136256803</v>
      </c>
      <c r="AZ17" s="236">
        <f t="shared" si="13"/>
        <v>9061201.7175583951</v>
      </c>
      <c r="BA17" s="236">
        <f t="shared" si="13"/>
        <v>9281120.62149111</v>
      </c>
      <c r="BB17" s="236">
        <f t="shared" si="13"/>
        <v>9501039.5254238248</v>
      </c>
      <c r="BC17" s="236">
        <f t="shared" si="13"/>
        <v>9720958.4293565396</v>
      </c>
      <c r="BD17" s="236">
        <f t="shared" si="13"/>
        <v>9940877.3332892545</v>
      </c>
      <c r="BE17" s="236">
        <f t="shared" si="13"/>
        <v>10160796.237221969</v>
      </c>
      <c r="BF17" s="236">
        <f t="shared" si="13"/>
        <v>10380715.141154684</v>
      </c>
      <c r="BG17" s="236">
        <f t="shared" si="13"/>
        <v>10600634.045087399</v>
      </c>
      <c r="BH17" s="236">
        <f t="shared" si="13"/>
        <v>10820552.949020114</v>
      </c>
      <c r="BI17" s="236">
        <f t="shared" si="13"/>
        <v>11040471.852952829</v>
      </c>
      <c r="BJ17" s="236">
        <f t="shared" si="13"/>
        <v>11260390.756885543</v>
      </c>
      <c r="BK17" s="920">
        <f t="shared" si="4"/>
        <v>320997382.0590834</v>
      </c>
    </row>
    <row r="18" spans="1:63" x14ac:dyDescent="0.25">
      <c r="A18" s="180" t="s">
        <v>1158</v>
      </c>
      <c r="C18" s="236">
        <f>C5*4%</f>
        <v>148538.69769816002</v>
      </c>
      <c r="D18" s="236">
        <f t="shared" ref="D18:BJ18" si="14">D5*4%</f>
        <v>148538.69769816002</v>
      </c>
      <c r="E18" s="236">
        <f t="shared" si="14"/>
        <v>148538.69769816002</v>
      </c>
      <c r="F18" s="236">
        <f t="shared" si="14"/>
        <v>148538.69769816002</v>
      </c>
      <c r="G18" s="236">
        <f t="shared" si="14"/>
        <v>148538.69769816002</v>
      </c>
      <c r="H18" s="236">
        <f t="shared" si="14"/>
        <v>148538.69769816002</v>
      </c>
      <c r="I18" s="236">
        <f t="shared" si="14"/>
        <v>148538.69769816002</v>
      </c>
      <c r="J18" s="236">
        <f t="shared" si="14"/>
        <v>148538.69769816002</v>
      </c>
      <c r="K18" s="236">
        <f t="shared" si="14"/>
        <v>148538.69769816002</v>
      </c>
      <c r="L18" s="236">
        <f t="shared" si="14"/>
        <v>148538.69769816002</v>
      </c>
      <c r="M18" s="236">
        <f t="shared" si="14"/>
        <v>148538.69769816002</v>
      </c>
      <c r="N18" s="236">
        <f t="shared" si="14"/>
        <v>148538.69769816002</v>
      </c>
      <c r="O18" s="236">
        <f t="shared" si="14"/>
        <v>168407.23390226587</v>
      </c>
      <c r="P18" s="236">
        <f t="shared" si="14"/>
        <v>168407.23390226587</v>
      </c>
      <c r="Q18" s="236">
        <f t="shared" si="14"/>
        <v>168407.23390226587</v>
      </c>
      <c r="R18" s="236">
        <f t="shared" si="14"/>
        <v>168407.23390226587</v>
      </c>
      <c r="S18" s="236">
        <f t="shared" si="14"/>
        <v>168407.23390226587</v>
      </c>
      <c r="T18" s="236">
        <f t="shared" si="14"/>
        <v>168407.23390226587</v>
      </c>
      <c r="U18" s="236">
        <f t="shared" si="14"/>
        <v>168407.23390226587</v>
      </c>
      <c r="V18" s="236">
        <f t="shared" si="14"/>
        <v>168407.23390226587</v>
      </c>
      <c r="W18" s="236">
        <f t="shared" si="14"/>
        <v>168407.23390226587</v>
      </c>
      <c r="X18" s="236">
        <f t="shared" si="14"/>
        <v>168407.23390226587</v>
      </c>
      <c r="Y18" s="236">
        <f t="shared" si="14"/>
        <v>168407.23390226587</v>
      </c>
      <c r="Z18" s="236">
        <f t="shared" si="14"/>
        <v>168407.23390226587</v>
      </c>
      <c r="AA18" s="236">
        <f t="shared" si="14"/>
        <v>179892.60725440044</v>
      </c>
      <c r="AB18" s="236">
        <f t="shared" si="14"/>
        <v>179892.60725440044</v>
      </c>
      <c r="AC18" s="236">
        <f t="shared" si="14"/>
        <v>179892.60725440044</v>
      </c>
      <c r="AD18" s="236">
        <f t="shared" si="14"/>
        <v>179892.60725440044</v>
      </c>
      <c r="AE18" s="236">
        <f t="shared" si="14"/>
        <v>179892.60725440044</v>
      </c>
      <c r="AF18" s="236">
        <f t="shared" si="14"/>
        <v>179892.60725440044</v>
      </c>
      <c r="AG18" s="236">
        <f t="shared" si="14"/>
        <v>179892.60725440044</v>
      </c>
      <c r="AH18" s="236">
        <f t="shared" si="14"/>
        <v>179892.60725440044</v>
      </c>
      <c r="AI18" s="236">
        <f t="shared" si="14"/>
        <v>179892.60725440044</v>
      </c>
      <c r="AJ18" s="236">
        <f t="shared" si="14"/>
        <v>179892.60725440044</v>
      </c>
      <c r="AK18" s="236">
        <f t="shared" si="14"/>
        <v>179892.60725440044</v>
      </c>
      <c r="AL18" s="236">
        <f t="shared" si="14"/>
        <v>179892.60725440044</v>
      </c>
      <c r="AM18" s="236">
        <f t="shared" si="14"/>
        <v>192870.57392061071</v>
      </c>
      <c r="AN18" s="236">
        <f t="shared" si="14"/>
        <v>192870.57392061071</v>
      </c>
      <c r="AO18" s="236">
        <f t="shared" si="14"/>
        <v>192870.57392061071</v>
      </c>
      <c r="AP18" s="236">
        <f t="shared" si="14"/>
        <v>192870.57392061071</v>
      </c>
      <c r="AQ18" s="236">
        <f t="shared" si="14"/>
        <v>192870.57392061071</v>
      </c>
      <c r="AR18" s="236">
        <f t="shared" si="14"/>
        <v>192870.57392061071</v>
      </c>
      <c r="AS18" s="236">
        <f t="shared" si="14"/>
        <v>192870.57392061071</v>
      </c>
      <c r="AT18" s="236">
        <f t="shared" si="14"/>
        <v>192870.57392061071</v>
      </c>
      <c r="AU18" s="236">
        <f t="shared" si="14"/>
        <v>192870.57392061071</v>
      </c>
      <c r="AV18" s="236">
        <f t="shared" si="14"/>
        <v>192870.57392061071</v>
      </c>
      <c r="AW18" s="236">
        <f t="shared" si="14"/>
        <v>192870.57392061071</v>
      </c>
      <c r="AX18" s="236">
        <f t="shared" si="14"/>
        <v>192870.57392061071</v>
      </c>
      <c r="AY18" s="236">
        <f t="shared" si="14"/>
        <v>211122.1477754068</v>
      </c>
      <c r="AZ18" s="236">
        <f t="shared" si="14"/>
        <v>211122.1477754068</v>
      </c>
      <c r="BA18" s="236">
        <f t="shared" si="14"/>
        <v>211122.1477754068</v>
      </c>
      <c r="BB18" s="236">
        <f t="shared" si="14"/>
        <v>211122.1477754068</v>
      </c>
      <c r="BC18" s="236">
        <f t="shared" si="14"/>
        <v>211122.1477754068</v>
      </c>
      <c r="BD18" s="236">
        <f t="shared" si="14"/>
        <v>211122.1477754068</v>
      </c>
      <c r="BE18" s="236">
        <f t="shared" si="14"/>
        <v>211122.1477754068</v>
      </c>
      <c r="BF18" s="236">
        <f t="shared" si="14"/>
        <v>211122.1477754068</v>
      </c>
      <c r="BG18" s="236">
        <f t="shared" si="14"/>
        <v>211122.1477754068</v>
      </c>
      <c r="BH18" s="236">
        <f t="shared" si="14"/>
        <v>211122.1477754068</v>
      </c>
      <c r="BI18" s="236">
        <f t="shared" si="14"/>
        <v>211122.1477754068</v>
      </c>
      <c r="BJ18" s="236">
        <f t="shared" si="14"/>
        <v>211122.1477754068</v>
      </c>
      <c r="BK18" s="920">
        <f t="shared" si="4"/>
        <v>10809975.126610117</v>
      </c>
    </row>
    <row r="19" spans="1:63" x14ac:dyDescent="0.25">
      <c r="A19" s="180" t="s">
        <v>1159</v>
      </c>
      <c r="C19" s="236">
        <f>B19+C18</f>
        <v>148538.69769816002</v>
      </c>
      <c r="D19" s="236">
        <f t="shared" ref="D19:BJ19" si="15">C19+D18</f>
        <v>297077.39539632003</v>
      </c>
      <c r="E19" s="236">
        <f t="shared" si="15"/>
        <v>445616.09309448005</v>
      </c>
      <c r="F19" s="236">
        <f t="shared" si="15"/>
        <v>594154.79079264007</v>
      </c>
      <c r="G19" s="236">
        <f t="shared" si="15"/>
        <v>742693.48849080014</v>
      </c>
      <c r="H19" s="236">
        <f t="shared" si="15"/>
        <v>891232.18618896022</v>
      </c>
      <c r="I19" s="236">
        <f t="shared" si="15"/>
        <v>1039770.8838871203</v>
      </c>
      <c r="J19" s="236">
        <f t="shared" si="15"/>
        <v>1188309.5815852804</v>
      </c>
      <c r="K19" s="236">
        <f t="shared" si="15"/>
        <v>1336848.2792834404</v>
      </c>
      <c r="L19" s="236">
        <f t="shared" si="15"/>
        <v>1485386.9769816005</v>
      </c>
      <c r="M19" s="236">
        <f t="shared" si="15"/>
        <v>1633925.6746797606</v>
      </c>
      <c r="N19" s="236">
        <f t="shared" si="15"/>
        <v>1782464.3723779207</v>
      </c>
      <c r="O19" s="236">
        <f t="shared" si="15"/>
        <v>1950871.6062801864</v>
      </c>
      <c r="P19" s="236">
        <f t="shared" si="15"/>
        <v>2119278.8401824525</v>
      </c>
      <c r="Q19" s="236">
        <f t="shared" si="15"/>
        <v>2287686.0740847182</v>
      </c>
      <c r="R19" s="236">
        <f t="shared" si="15"/>
        <v>2456093.307986984</v>
      </c>
      <c r="S19" s="236">
        <f t="shared" si="15"/>
        <v>2624500.5418892498</v>
      </c>
      <c r="T19" s="236">
        <f t="shared" si="15"/>
        <v>2792907.7757915156</v>
      </c>
      <c r="U19" s="236">
        <f t="shared" si="15"/>
        <v>2961315.0096937814</v>
      </c>
      <c r="V19" s="236">
        <f t="shared" si="15"/>
        <v>3129722.2435960472</v>
      </c>
      <c r="W19" s="236">
        <f t="shared" si="15"/>
        <v>3298129.4774983129</v>
      </c>
      <c r="X19" s="236">
        <f t="shared" si="15"/>
        <v>3466536.7114005787</v>
      </c>
      <c r="Y19" s="236">
        <f t="shared" si="15"/>
        <v>3634943.9453028445</v>
      </c>
      <c r="Z19" s="236">
        <f t="shared" si="15"/>
        <v>3803351.1792051103</v>
      </c>
      <c r="AA19" s="236">
        <f t="shared" si="15"/>
        <v>3983243.7864595107</v>
      </c>
      <c r="AB19" s="236">
        <f t="shared" si="15"/>
        <v>4163136.3937139111</v>
      </c>
      <c r="AC19" s="236">
        <f t="shared" si="15"/>
        <v>4343029.0009683119</v>
      </c>
      <c r="AD19" s="236">
        <f t="shared" si="15"/>
        <v>4522921.6082227128</v>
      </c>
      <c r="AE19" s="236">
        <f t="shared" si="15"/>
        <v>4702814.2154771136</v>
      </c>
      <c r="AF19" s="236">
        <f t="shared" si="15"/>
        <v>4882706.8227315145</v>
      </c>
      <c r="AG19" s="236">
        <f t="shared" si="15"/>
        <v>5062599.4299859153</v>
      </c>
      <c r="AH19" s="236">
        <f t="shared" si="15"/>
        <v>5242492.0372403162</v>
      </c>
      <c r="AI19" s="236">
        <f t="shared" si="15"/>
        <v>5422384.644494717</v>
      </c>
      <c r="AJ19" s="236">
        <f t="shared" si="15"/>
        <v>5602277.2517491179</v>
      </c>
      <c r="AK19" s="236">
        <f t="shared" si="15"/>
        <v>5782169.8590035187</v>
      </c>
      <c r="AL19" s="236">
        <f t="shared" si="15"/>
        <v>5962062.4662579196</v>
      </c>
      <c r="AM19" s="236">
        <f t="shared" si="15"/>
        <v>6154933.0401785299</v>
      </c>
      <c r="AN19" s="236">
        <f t="shared" si="15"/>
        <v>6347803.6140991403</v>
      </c>
      <c r="AO19" s="236">
        <f t="shared" si="15"/>
        <v>6540674.1880197506</v>
      </c>
      <c r="AP19" s="236">
        <f t="shared" si="15"/>
        <v>6733544.761940361</v>
      </c>
      <c r="AQ19" s="236">
        <f t="shared" si="15"/>
        <v>6926415.3358609714</v>
      </c>
      <c r="AR19" s="236">
        <f t="shared" si="15"/>
        <v>7119285.9097815817</v>
      </c>
      <c r="AS19" s="236">
        <f t="shared" si="15"/>
        <v>7312156.4837021921</v>
      </c>
      <c r="AT19" s="236">
        <f t="shared" si="15"/>
        <v>7505027.0576228024</v>
      </c>
      <c r="AU19" s="236">
        <f t="shared" si="15"/>
        <v>7697897.6315434128</v>
      </c>
      <c r="AV19" s="236">
        <f t="shared" si="15"/>
        <v>7890768.2054640232</v>
      </c>
      <c r="AW19" s="236">
        <f t="shared" si="15"/>
        <v>8083638.7793846335</v>
      </c>
      <c r="AX19" s="236">
        <f t="shared" si="15"/>
        <v>8276509.3533052439</v>
      </c>
      <c r="AY19" s="236">
        <f t="shared" si="15"/>
        <v>8487631.5010806508</v>
      </c>
      <c r="AZ19" s="236">
        <f t="shared" si="15"/>
        <v>8698753.6488560569</v>
      </c>
      <c r="BA19" s="236">
        <f t="shared" si="15"/>
        <v>8909875.7966314629</v>
      </c>
      <c r="BB19" s="236">
        <f t="shared" si="15"/>
        <v>9120997.9444068689</v>
      </c>
      <c r="BC19" s="236">
        <f t="shared" si="15"/>
        <v>9332120.0921822749</v>
      </c>
      <c r="BD19" s="236">
        <f t="shared" si="15"/>
        <v>9543242.2399576809</v>
      </c>
      <c r="BE19" s="236">
        <f t="shared" si="15"/>
        <v>9754364.3877330869</v>
      </c>
      <c r="BF19" s="236">
        <f t="shared" si="15"/>
        <v>9965486.535508493</v>
      </c>
      <c r="BG19" s="236">
        <f t="shared" si="15"/>
        <v>10176608.683283899</v>
      </c>
      <c r="BH19" s="236">
        <f t="shared" si="15"/>
        <v>10387730.831059305</v>
      </c>
      <c r="BI19" s="236">
        <f t="shared" si="15"/>
        <v>10598852.978834711</v>
      </c>
      <c r="BJ19" s="236">
        <f t="shared" si="15"/>
        <v>10809975.126610117</v>
      </c>
      <c r="BK19" s="920">
        <f t="shared" si="4"/>
        <v>308157486.77671999</v>
      </c>
    </row>
    <row r="20" spans="1:63" x14ac:dyDescent="0.25">
      <c r="A20" s="172" t="s">
        <v>1160</v>
      </c>
      <c r="BK20" s="920">
        <f t="shared" si="4"/>
        <v>0</v>
      </c>
    </row>
    <row r="21" spans="1:63" x14ac:dyDescent="0.25">
      <c r="A21" s="180" t="s">
        <v>215</v>
      </c>
      <c r="C21" s="236">
        <f>C5*12.5%</f>
        <v>464183.43030675006</v>
      </c>
      <c r="D21" s="236">
        <f t="shared" ref="D21:BJ21" si="16">D5*12.5%</f>
        <v>464183.43030675006</v>
      </c>
      <c r="E21" s="236">
        <f t="shared" si="16"/>
        <v>464183.43030675006</v>
      </c>
      <c r="F21" s="236">
        <f t="shared" si="16"/>
        <v>464183.43030675006</v>
      </c>
      <c r="G21" s="236">
        <f t="shared" si="16"/>
        <v>464183.43030675006</v>
      </c>
      <c r="H21" s="236">
        <f t="shared" si="16"/>
        <v>464183.43030675006</v>
      </c>
      <c r="I21" s="236">
        <f t="shared" si="16"/>
        <v>464183.43030675006</v>
      </c>
      <c r="J21" s="236">
        <f t="shared" si="16"/>
        <v>464183.43030675006</v>
      </c>
      <c r="K21" s="236">
        <f t="shared" si="16"/>
        <v>464183.43030675006</v>
      </c>
      <c r="L21" s="236">
        <f t="shared" si="16"/>
        <v>464183.43030675006</v>
      </c>
      <c r="M21" s="236">
        <f t="shared" si="16"/>
        <v>464183.43030675006</v>
      </c>
      <c r="N21" s="236">
        <f t="shared" si="16"/>
        <v>464183.43030675006</v>
      </c>
      <c r="O21" s="236">
        <f t="shared" si="16"/>
        <v>526272.60594458086</v>
      </c>
      <c r="P21" s="236">
        <f t="shared" si="16"/>
        <v>526272.60594458086</v>
      </c>
      <c r="Q21" s="236">
        <f t="shared" si="16"/>
        <v>526272.60594458086</v>
      </c>
      <c r="R21" s="236">
        <f t="shared" si="16"/>
        <v>526272.60594458086</v>
      </c>
      <c r="S21" s="236">
        <f t="shared" si="16"/>
        <v>526272.60594458086</v>
      </c>
      <c r="T21" s="236">
        <f t="shared" si="16"/>
        <v>526272.60594458086</v>
      </c>
      <c r="U21" s="236">
        <f t="shared" si="16"/>
        <v>526272.60594458086</v>
      </c>
      <c r="V21" s="236">
        <f t="shared" si="16"/>
        <v>526272.60594458086</v>
      </c>
      <c r="W21" s="236">
        <f t="shared" si="16"/>
        <v>526272.60594458086</v>
      </c>
      <c r="X21" s="236">
        <f t="shared" si="16"/>
        <v>526272.60594458086</v>
      </c>
      <c r="Y21" s="236">
        <f t="shared" si="16"/>
        <v>526272.60594458086</v>
      </c>
      <c r="Z21" s="236">
        <f t="shared" si="16"/>
        <v>526272.60594458086</v>
      </c>
      <c r="AA21" s="236">
        <f t="shared" si="16"/>
        <v>562164.39767000137</v>
      </c>
      <c r="AB21" s="236">
        <f t="shared" si="16"/>
        <v>562164.39767000137</v>
      </c>
      <c r="AC21" s="236">
        <f t="shared" si="16"/>
        <v>562164.39767000137</v>
      </c>
      <c r="AD21" s="236">
        <f t="shared" si="16"/>
        <v>562164.39767000137</v>
      </c>
      <c r="AE21" s="236">
        <f t="shared" si="16"/>
        <v>562164.39767000137</v>
      </c>
      <c r="AF21" s="236">
        <f t="shared" si="16"/>
        <v>562164.39767000137</v>
      </c>
      <c r="AG21" s="236">
        <f t="shared" si="16"/>
        <v>562164.39767000137</v>
      </c>
      <c r="AH21" s="236">
        <f t="shared" si="16"/>
        <v>562164.39767000137</v>
      </c>
      <c r="AI21" s="236">
        <f t="shared" si="16"/>
        <v>562164.39767000137</v>
      </c>
      <c r="AJ21" s="236">
        <f t="shared" si="16"/>
        <v>562164.39767000137</v>
      </c>
      <c r="AK21" s="236">
        <f t="shared" si="16"/>
        <v>562164.39767000137</v>
      </c>
      <c r="AL21" s="236">
        <f t="shared" si="16"/>
        <v>562164.39767000137</v>
      </c>
      <c r="AM21" s="236">
        <f t="shared" si="16"/>
        <v>602720.54350190843</v>
      </c>
      <c r="AN21" s="236">
        <f t="shared" si="16"/>
        <v>602720.54350190843</v>
      </c>
      <c r="AO21" s="236">
        <f t="shared" si="16"/>
        <v>602720.54350190843</v>
      </c>
      <c r="AP21" s="236">
        <f t="shared" si="16"/>
        <v>602720.54350190843</v>
      </c>
      <c r="AQ21" s="236">
        <f t="shared" si="16"/>
        <v>602720.54350190843</v>
      </c>
      <c r="AR21" s="236">
        <f t="shared" si="16"/>
        <v>602720.54350190843</v>
      </c>
      <c r="AS21" s="236">
        <f t="shared" si="16"/>
        <v>602720.54350190843</v>
      </c>
      <c r="AT21" s="236">
        <f t="shared" si="16"/>
        <v>602720.54350190843</v>
      </c>
      <c r="AU21" s="236">
        <f t="shared" si="16"/>
        <v>602720.54350190843</v>
      </c>
      <c r="AV21" s="236">
        <f t="shared" si="16"/>
        <v>602720.54350190843</v>
      </c>
      <c r="AW21" s="236">
        <f t="shared" si="16"/>
        <v>602720.54350190843</v>
      </c>
      <c r="AX21" s="236">
        <f t="shared" si="16"/>
        <v>602720.54350190843</v>
      </c>
      <c r="AY21" s="236">
        <f t="shared" si="16"/>
        <v>659756.71179814625</v>
      </c>
      <c r="AZ21" s="236">
        <f t="shared" si="16"/>
        <v>659756.71179814625</v>
      </c>
      <c r="BA21" s="236">
        <f t="shared" si="16"/>
        <v>659756.71179814625</v>
      </c>
      <c r="BB21" s="236">
        <f t="shared" si="16"/>
        <v>659756.71179814625</v>
      </c>
      <c r="BC21" s="236">
        <f t="shared" si="16"/>
        <v>659756.71179814625</v>
      </c>
      <c r="BD21" s="236">
        <f t="shared" si="16"/>
        <v>659756.71179814625</v>
      </c>
      <c r="BE21" s="236">
        <f t="shared" si="16"/>
        <v>659756.71179814625</v>
      </c>
      <c r="BF21" s="236">
        <f t="shared" si="16"/>
        <v>659756.71179814625</v>
      </c>
      <c r="BG21" s="236">
        <f t="shared" si="16"/>
        <v>659756.71179814625</v>
      </c>
      <c r="BH21" s="236">
        <f t="shared" si="16"/>
        <v>659756.71179814625</v>
      </c>
      <c r="BI21" s="236">
        <f t="shared" si="16"/>
        <v>659756.71179814625</v>
      </c>
      <c r="BJ21" s="236">
        <f t="shared" si="16"/>
        <v>659756.71179814625</v>
      </c>
      <c r="BK21" s="920">
        <f t="shared" si="4"/>
        <v>33781172.27065666</v>
      </c>
    </row>
    <row r="22" spans="1:63" x14ac:dyDescent="0.25">
      <c r="A22" s="169" t="s">
        <v>1161</v>
      </c>
      <c r="C22" s="236">
        <f>C5*8.5%</f>
        <v>315644.73260859004</v>
      </c>
      <c r="D22" s="236">
        <f t="shared" ref="D22:BJ22" si="17">D5*8.5%</f>
        <v>315644.73260859004</v>
      </c>
      <c r="E22" s="236">
        <f t="shared" si="17"/>
        <v>315644.73260859004</v>
      </c>
      <c r="F22" s="236">
        <f t="shared" si="17"/>
        <v>315644.73260859004</v>
      </c>
      <c r="G22" s="236">
        <f t="shared" si="17"/>
        <v>315644.73260859004</v>
      </c>
      <c r="H22" s="236">
        <f t="shared" si="17"/>
        <v>315644.73260859004</v>
      </c>
      <c r="I22" s="236">
        <f t="shared" si="17"/>
        <v>315644.73260859004</v>
      </c>
      <c r="J22" s="236">
        <f t="shared" si="17"/>
        <v>315644.73260859004</v>
      </c>
      <c r="K22" s="236">
        <f t="shared" si="17"/>
        <v>315644.73260859004</v>
      </c>
      <c r="L22" s="236">
        <f t="shared" si="17"/>
        <v>315644.73260859004</v>
      </c>
      <c r="M22" s="236">
        <f t="shared" si="17"/>
        <v>315644.73260859004</v>
      </c>
      <c r="N22" s="236">
        <f t="shared" si="17"/>
        <v>315644.73260859004</v>
      </c>
      <c r="O22" s="236">
        <f t="shared" si="17"/>
        <v>357865.37204231502</v>
      </c>
      <c r="P22" s="236">
        <f t="shared" si="17"/>
        <v>357865.37204231502</v>
      </c>
      <c r="Q22" s="236">
        <f t="shared" si="17"/>
        <v>357865.37204231502</v>
      </c>
      <c r="R22" s="236">
        <f t="shared" si="17"/>
        <v>357865.37204231502</v>
      </c>
      <c r="S22" s="236">
        <f t="shared" si="17"/>
        <v>357865.37204231502</v>
      </c>
      <c r="T22" s="236">
        <f t="shared" si="17"/>
        <v>357865.37204231502</v>
      </c>
      <c r="U22" s="236">
        <f t="shared" si="17"/>
        <v>357865.37204231502</v>
      </c>
      <c r="V22" s="236">
        <f t="shared" si="17"/>
        <v>357865.37204231502</v>
      </c>
      <c r="W22" s="236">
        <f t="shared" si="17"/>
        <v>357865.37204231502</v>
      </c>
      <c r="X22" s="236">
        <f t="shared" si="17"/>
        <v>357865.37204231502</v>
      </c>
      <c r="Y22" s="236">
        <f t="shared" si="17"/>
        <v>357865.37204231502</v>
      </c>
      <c r="Z22" s="236">
        <f t="shared" si="17"/>
        <v>357865.37204231502</v>
      </c>
      <c r="AA22" s="236">
        <f t="shared" si="17"/>
        <v>382271.79041560099</v>
      </c>
      <c r="AB22" s="236">
        <f t="shared" si="17"/>
        <v>382271.79041560099</v>
      </c>
      <c r="AC22" s="236">
        <f t="shared" si="17"/>
        <v>382271.79041560099</v>
      </c>
      <c r="AD22" s="236">
        <f t="shared" si="17"/>
        <v>382271.79041560099</v>
      </c>
      <c r="AE22" s="236">
        <f t="shared" si="17"/>
        <v>382271.79041560099</v>
      </c>
      <c r="AF22" s="236">
        <f t="shared" si="17"/>
        <v>382271.79041560099</v>
      </c>
      <c r="AG22" s="236">
        <f t="shared" si="17"/>
        <v>382271.79041560099</v>
      </c>
      <c r="AH22" s="236">
        <f t="shared" si="17"/>
        <v>382271.79041560099</v>
      </c>
      <c r="AI22" s="236">
        <f t="shared" si="17"/>
        <v>382271.79041560099</v>
      </c>
      <c r="AJ22" s="236">
        <f t="shared" si="17"/>
        <v>382271.79041560099</v>
      </c>
      <c r="AK22" s="236">
        <f t="shared" si="17"/>
        <v>382271.79041560099</v>
      </c>
      <c r="AL22" s="236">
        <f t="shared" si="17"/>
        <v>382271.79041560099</v>
      </c>
      <c r="AM22" s="236">
        <f t="shared" si="17"/>
        <v>409849.96958129777</v>
      </c>
      <c r="AN22" s="236">
        <f t="shared" si="17"/>
        <v>409849.96958129777</v>
      </c>
      <c r="AO22" s="236">
        <f t="shared" si="17"/>
        <v>409849.96958129777</v>
      </c>
      <c r="AP22" s="236">
        <f t="shared" si="17"/>
        <v>409849.96958129777</v>
      </c>
      <c r="AQ22" s="236">
        <f t="shared" si="17"/>
        <v>409849.96958129777</v>
      </c>
      <c r="AR22" s="236">
        <f t="shared" si="17"/>
        <v>409849.96958129777</v>
      </c>
      <c r="AS22" s="236">
        <f t="shared" si="17"/>
        <v>409849.96958129777</v>
      </c>
      <c r="AT22" s="236">
        <f t="shared" si="17"/>
        <v>409849.96958129777</v>
      </c>
      <c r="AU22" s="236">
        <f t="shared" si="17"/>
        <v>409849.96958129777</v>
      </c>
      <c r="AV22" s="236">
        <f t="shared" si="17"/>
        <v>409849.96958129777</v>
      </c>
      <c r="AW22" s="236">
        <f t="shared" si="17"/>
        <v>409849.96958129777</v>
      </c>
      <c r="AX22" s="236">
        <f t="shared" si="17"/>
        <v>409849.96958129777</v>
      </c>
      <c r="AY22" s="236">
        <f t="shared" si="17"/>
        <v>448634.56402273948</v>
      </c>
      <c r="AZ22" s="236">
        <f t="shared" si="17"/>
        <v>448634.56402273948</v>
      </c>
      <c r="BA22" s="236">
        <f t="shared" si="17"/>
        <v>448634.56402273948</v>
      </c>
      <c r="BB22" s="236">
        <f t="shared" si="17"/>
        <v>448634.56402273948</v>
      </c>
      <c r="BC22" s="236">
        <f t="shared" si="17"/>
        <v>448634.56402273948</v>
      </c>
      <c r="BD22" s="236">
        <f t="shared" si="17"/>
        <v>448634.56402273948</v>
      </c>
      <c r="BE22" s="236">
        <f t="shared" si="17"/>
        <v>448634.56402273948</v>
      </c>
      <c r="BF22" s="236">
        <f t="shared" si="17"/>
        <v>448634.56402273948</v>
      </c>
      <c r="BG22" s="236">
        <f t="shared" si="17"/>
        <v>448634.56402273948</v>
      </c>
      <c r="BH22" s="236">
        <f t="shared" si="17"/>
        <v>448634.56402273948</v>
      </c>
      <c r="BI22" s="236">
        <f t="shared" si="17"/>
        <v>448634.56402273948</v>
      </c>
      <c r="BJ22" s="236">
        <f t="shared" si="17"/>
        <v>448634.56402273948</v>
      </c>
      <c r="BK22" s="920">
        <f t="shared" si="4"/>
        <v>22971197.144046526</v>
      </c>
    </row>
    <row r="23" spans="1:63" x14ac:dyDescent="0.25">
      <c r="A23" s="169" t="s">
        <v>1162</v>
      </c>
      <c r="C23" s="236">
        <f>C5*4%</f>
        <v>148538.69769816002</v>
      </c>
      <c r="D23" s="236">
        <f t="shared" ref="D23:BJ23" si="18">D5*4%</f>
        <v>148538.69769816002</v>
      </c>
      <c r="E23" s="236">
        <f t="shared" si="18"/>
        <v>148538.69769816002</v>
      </c>
      <c r="F23" s="236">
        <f t="shared" si="18"/>
        <v>148538.69769816002</v>
      </c>
      <c r="G23" s="236">
        <f t="shared" si="18"/>
        <v>148538.69769816002</v>
      </c>
      <c r="H23" s="236">
        <f t="shared" si="18"/>
        <v>148538.69769816002</v>
      </c>
      <c r="I23" s="236">
        <f t="shared" si="18"/>
        <v>148538.69769816002</v>
      </c>
      <c r="J23" s="236">
        <f t="shared" si="18"/>
        <v>148538.69769816002</v>
      </c>
      <c r="K23" s="236">
        <f t="shared" si="18"/>
        <v>148538.69769816002</v>
      </c>
      <c r="L23" s="236">
        <f t="shared" si="18"/>
        <v>148538.69769816002</v>
      </c>
      <c r="M23" s="236">
        <f t="shared" si="18"/>
        <v>148538.69769816002</v>
      </c>
      <c r="N23" s="236">
        <f t="shared" si="18"/>
        <v>148538.69769816002</v>
      </c>
      <c r="O23" s="236">
        <f t="shared" si="18"/>
        <v>168407.23390226587</v>
      </c>
      <c r="P23" s="236">
        <f t="shared" si="18"/>
        <v>168407.23390226587</v>
      </c>
      <c r="Q23" s="236">
        <f t="shared" si="18"/>
        <v>168407.23390226587</v>
      </c>
      <c r="R23" s="236">
        <f t="shared" si="18"/>
        <v>168407.23390226587</v>
      </c>
      <c r="S23" s="236">
        <f t="shared" si="18"/>
        <v>168407.23390226587</v>
      </c>
      <c r="T23" s="236">
        <f t="shared" si="18"/>
        <v>168407.23390226587</v>
      </c>
      <c r="U23" s="236">
        <f t="shared" si="18"/>
        <v>168407.23390226587</v>
      </c>
      <c r="V23" s="236">
        <f t="shared" si="18"/>
        <v>168407.23390226587</v>
      </c>
      <c r="W23" s="236">
        <f t="shared" si="18"/>
        <v>168407.23390226587</v>
      </c>
      <c r="X23" s="236">
        <f t="shared" si="18"/>
        <v>168407.23390226587</v>
      </c>
      <c r="Y23" s="236">
        <f t="shared" si="18"/>
        <v>168407.23390226587</v>
      </c>
      <c r="Z23" s="236">
        <f t="shared" si="18"/>
        <v>168407.23390226587</v>
      </c>
      <c r="AA23" s="236">
        <f t="shared" si="18"/>
        <v>179892.60725440044</v>
      </c>
      <c r="AB23" s="236">
        <f t="shared" si="18"/>
        <v>179892.60725440044</v>
      </c>
      <c r="AC23" s="236">
        <f t="shared" si="18"/>
        <v>179892.60725440044</v>
      </c>
      <c r="AD23" s="236">
        <f t="shared" si="18"/>
        <v>179892.60725440044</v>
      </c>
      <c r="AE23" s="236">
        <f t="shared" si="18"/>
        <v>179892.60725440044</v>
      </c>
      <c r="AF23" s="236">
        <f t="shared" si="18"/>
        <v>179892.60725440044</v>
      </c>
      <c r="AG23" s="236">
        <f t="shared" si="18"/>
        <v>179892.60725440044</v>
      </c>
      <c r="AH23" s="236">
        <f t="shared" si="18"/>
        <v>179892.60725440044</v>
      </c>
      <c r="AI23" s="236">
        <f t="shared" si="18"/>
        <v>179892.60725440044</v>
      </c>
      <c r="AJ23" s="236">
        <f t="shared" si="18"/>
        <v>179892.60725440044</v>
      </c>
      <c r="AK23" s="236">
        <f t="shared" si="18"/>
        <v>179892.60725440044</v>
      </c>
      <c r="AL23" s="236">
        <f t="shared" si="18"/>
        <v>179892.60725440044</v>
      </c>
      <c r="AM23" s="236">
        <f t="shared" si="18"/>
        <v>192870.57392061071</v>
      </c>
      <c r="AN23" s="236">
        <f t="shared" si="18"/>
        <v>192870.57392061071</v>
      </c>
      <c r="AO23" s="236">
        <f t="shared" si="18"/>
        <v>192870.57392061071</v>
      </c>
      <c r="AP23" s="236">
        <f t="shared" si="18"/>
        <v>192870.57392061071</v>
      </c>
      <c r="AQ23" s="236">
        <f t="shared" si="18"/>
        <v>192870.57392061071</v>
      </c>
      <c r="AR23" s="236">
        <f t="shared" si="18"/>
        <v>192870.57392061071</v>
      </c>
      <c r="AS23" s="236">
        <f t="shared" si="18"/>
        <v>192870.57392061071</v>
      </c>
      <c r="AT23" s="236">
        <f t="shared" si="18"/>
        <v>192870.57392061071</v>
      </c>
      <c r="AU23" s="236">
        <f t="shared" si="18"/>
        <v>192870.57392061071</v>
      </c>
      <c r="AV23" s="236">
        <f t="shared" si="18"/>
        <v>192870.57392061071</v>
      </c>
      <c r="AW23" s="236">
        <f t="shared" si="18"/>
        <v>192870.57392061071</v>
      </c>
      <c r="AX23" s="236">
        <f t="shared" si="18"/>
        <v>192870.57392061071</v>
      </c>
      <c r="AY23" s="236">
        <f t="shared" si="18"/>
        <v>211122.1477754068</v>
      </c>
      <c r="AZ23" s="236">
        <f t="shared" si="18"/>
        <v>211122.1477754068</v>
      </c>
      <c r="BA23" s="236">
        <f t="shared" si="18"/>
        <v>211122.1477754068</v>
      </c>
      <c r="BB23" s="236">
        <f t="shared" si="18"/>
        <v>211122.1477754068</v>
      </c>
      <c r="BC23" s="236">
        <f t="shared" si="18"/>
        <v>211122.1477754068</v>
      </c>
      <c r="BD23" s="236">
        <f t="shared" si="18"/>
        <v>211122.1477754068</v>
      </c>
      <c r="BE23" s="236">
        <f t="shared" si="18"/>
        <v>211122.1477754068</v>
      </c>
      <c r="BF23" s="236">
        <f t="shared" si="18"/>
        <v>211122.1477754068</v>
      </c>
      <c r="BG23" s="236">
        <f t="shared" si="18"/>
        <v>211122.1477754068</v>
      </c>
      <c r="BH23" s="236">
        <f t="shared" si="18"/>
        <v>211122.1477754068</v>
      </c>
      <c r="BI23" s="236">
        <f t="shared" si="18"/>
        <v>211122.1477754068</v>
      </c>
      <c r="BJ23" s="236">
        <f t="shared" si="18"/>
        <v>211122.1477754068</v>
      </c>
      <c r="BK23" s="920">
        <f t="shared" si="4"/>
        <v>10809975.126610117</v>
      </c>
    </row>
    <row r="24" spans="1:63" x14ac:dyDescent="0.25">
      <c r="A24" s="180" t="s">
        <v>1163</v>
      </c>
      <c r="C24" s="236">
        <f>C5*16%</f>
        <v>594154.79079264007</v>
      </c>
      <c r="D24" s="236">
        <f t="shared" ref="D24:BJ24" si="19">D5*16%</f>
        <v>594154.79079264007</v>
      </c>
      <c r="E24" s="236">
        <f t="shared" si="19"/>
        <v>594154.79079264007</v>
      </c>
      <c r="F24" s="236">
        <f t="shared" si="19"/>
        <v>594154.79079264007</v>
      </c>
      <c r="G24" s="236">
        <f t="shared" si="19"/>
        <v>594154.79079264007</v>
      </c>
      <c r="H24" s="236">
        <f t="shared" si="19"/>
        <v>594154.79079264007</v>
      </c>
      <c r="I24" s="236">
        <f t="shared" si="19"/>
        <v>594154.79079264007</v>
      </c>
      <c r="J24" s="236">
        <f t="shared" si="19"/>
        <v>594154.79079264007</v>
      </c>
      <c r="K24" s="236">
        <f t="shared" si="19"/>
        <v>594154.79079264007</v>
      </c>
      <c r="L24" s="236">
        <f t="shared" si="19"/>
        <v>594154.79079264007</v>
      </c>
      <c r="M24" s="236">
        <f t="shared" si="19"/>
        <v>594154.79079264007</v>
      </c>
      <c r="N24" s="236">
        <f t="shared" si="19"/>
        <v>594154.79079264007</v>
      </c>
      <c r="O24" s="236">
        <f t="shared" si="19"/>
        <v>673628.93560906348</v>
      </c>
      <c r="P24" s="236">
        <f t="shared" si="19"/>
        <v>673628.93560906348</v>
      </c>
      <c r="Q24" s="236">
        <f t="shared" si="19"/>
        <v>673628.93560906348</v>
      </c>
      <c r="R24" s="236">
        <f t="shared" si="19"/>
        <v>673628.93560906348</v>
      </c>
      <c r="S24" s="236">
        <f t="shared" si="19"/>
        <v>673628.93560906348</v>
      </c>
      <c r="T24" s="236">
        <f t="shared" si="19"/>
        <v>673628.93560906348</v>
      </c>
      <c r="U24" s="236">
        <f t="shared" si="19"/>
        <v>673628.93560906348</v>
      </c>
      <c r="V24" s="236">
        <f t="shared" si="19"/>
        <v>673628.93560906348</v>
      </c>
      <c r="W24" s="236">
        <f t="shared" si="19"/>
        <v>673628.93560906348</v>
      </c>
      <c r="X24" s="236">
        <f t="shared" si="19"/>
        <v>673628.93560906348</v>
      </c>
      <c r="Y24" s="236">
        <f t="shared" si="19"/>
        <v>673628.93560906348</v>
      </c>
      <c r="Z24" s="236">
        <f t="shared" si="19"/>
        <v>673628.93560906348</v>
      </c>
      <c r="AA24" s="236">
        <f t="shared" si="19"/>
        <v>719570.42901760177</v>
      </c>
      <c r="AB24" s="236">
        <f t="shared" si="19"/>
        <v>719570.42901760177</v>
      </c>
      <c r="AC24" s="236">
        <f t="shared" si="19"/>
        <v>719570.42901760177</v>
      </c>
      <c r="AD24" s="236">
        <f t="shared" si="19"/>
        <v>719570.42901760177</v>
      </c>
      <c r="AE24" s="236">
        <f t="shared" si="19"/>
        <v>719570.42901760177</v>
      </c>
      <c r="AF24" s="236">
        <f t="shared" si="19"/>
        <v>719570.42901760177</v>
      </c>
      <c r="AG24" s="236">
        <f t="shared" si="19"/>
        <v>719570.42901760177</v>
      </c>
      <c r="AH24" s="236">
        <f t="shared" si="19"/>
        <v>719570.42901760177</v>
      </c>
      <c r="AI24" s="236">
        <f t="shared" si="19"/>
        <v>719570.42901760177</v>
      </c>
      <c r="AJ24" s="236">
        <f t="shared" si="19"/>
        <v>719570.42901760177</v>
      </c>
      <c r="AK24" s="236">
        <f t="shared" si="19"/>
        <v>719570.42901760177</v>
      </c>
      <c r="AL24" s="236">
        <f t="shared" si="19"/>
        <v>719570.42901760177</v>
      </c>
      <c r="AM24" s="236">
        <f t="shared" si="19"/>
        <v>771482.29568244284</v>
      </c>
      <c r="AN24" s="236">
        <f t="shared" si="19"/>
        <v>771482.29568244284</v>
      </c>
      <c r="AO24" s="236">
        <f t="shared" si="19"/>
        <v>771482.29568244284</v>
      </c>
      <c r="AP24" s="236">
        <f t="shared" si="19"/>
        <v>771482.29568244284</v>
      </c>
      <c r="AQ24" s="236">
        <f t="shared" si="19"/>
        <v>771482.29568244284</v>
      </c>
      <c r="AR24" s="236">
        <f t="shared" si="19"/>
        <v>771482.29568244284</v>
      </c>
      <c r="AS24" s="236">
        <f t="shared" si="19"/>
        <v>771482.29568244284</v>
      </c>
      <c r="AT24" s="236">
        <f t="shared" si="19"/>
        <v>771482.29568244284</v>
      </c>
      <c r="AU24" s="236">
        <f t="shared" si="19"/>
        <v>771482.29568244284</v>
      </c>
      <c r="AV24" s="236">
        <f t="shared" si="19"/>
        <v>771482.29568244284</v>
      </c>
      <c r="AW24" s="236">
        <f t="shared" si="19"/>
        <v>771482.29568244284</v>
      </c>
      <c r="AX24" s="236">
        <f t="shared" si="19"/>
        <v>771482.29568244284</v>
      </c>
      <c r="AY24" s="236">
        <f t="shared" si="19"/>
        <v>844488.59110162721</v>
      </c>
      <c r="AZ24" s="236">
        <f t="shared" si="19"/>
        <v>844488.59110162721</v>
      </c>
      <c r="BA24" s="236">
        <f t="shared" si="19"/>
        <v>844488.59110162721</v>
      </c>
      <c r="BB24" s="236">
        <f t="shared" si="19"/>
        <v>844488.59110162721</v>
      </c>
      <c r="BC24" s="236">
        <f t="shared" si="19"/>
        <v>844488.59110162721</v>
      </c>
      <c r="BD24" s="236">
        <f t="shared" si="19"/>
        <v>844488.59110162721</v>
      </c>
      <c r="BE24" s="236">
        <f t="shared" si="19"/>
        <v>844488.59110162721</v>
      </c>
      <c r="BF24" s="236">
        <f t="shared" si="19"/>
        <v>844488.59110162721</v>
      </c>
      <c r="BG24" s="236">
        <f t="shared" si="19"/>
        <v>844488.59110162721</v>
      </c>
      <c r="BH24" s="236">
        <f t="shared" si="19"/>
        <v>844488.59110162721</v>
      </c>
      <c r="BI24" s="236">
        <f t="shared" si="19"/>
        <v>844488.59110162721</v>
      </c>
      <c r="BJ24" s="236">
        <f t="shared" si="19"/>
        <v>844488.59110162721</v>
      </c>
      <c r="BK24" s="920">
        <f t="shared" si="4"/>
        <v>43239900.506440468</v>
      </c>
    </row>
    <row r="25" spans="1:63" x14ac:dyDescent="0.25">
      <c r="A25" s="169" t="s">
        <v>1164</v>
      </c>
      <c r="C25" s="236">
        <f>C5*12%</f>
        <v>445616.09309448005</v>
      </c>
      <c r="D25" s="236">
        <f t="shared" ref="D25:BJ25" si="20">D5*12%</f>
        <v>445616.09309448005</v>
      </c>
      <c r="E25" s="236">
        <f t="shared" si="20"/>
        <v>445616.09309448005</v>
      </c>
      <c r="F25" s="236">
        <f t="shared" si="20"/>
        <v>445616.09309448005</v>
      </c>
      <c r="G25" s="236">
        <f t="shared" si="20"/>
        <v>445616.09309448005</v>
      </c>
      <c r="H25" s="236">
        <f t="shared" si="20"/>
        <v>445616.09309448005</v>
      </c>
      <c r="I25" s="236">
        <f t="shared" si="20"/>
        <v>445616.09309448005</v>
      </c>
      <c r="J25" s="236">
        <f t="shared" si="20"/>
        <v>445616.09309448005</v>
      </c>
      <c r="K25" s="236">
        <f t="shared" si="20"/>
        <v>445616.09309448005</v>
      </c>
      <c r="L25" s="236">
        <f t="shared" si="20"/>
        <v>445616.09309448005</v>
      </c>
      <c r="M25" s="236">
        <f t="shared" si="20"/>
        <v>445616.09309448005</v>
      </c>
      <c r="N25" s="236">
        <f t="shared" si="20"/>
        <v>445616.09309448005</v>
      </c>
      <c r="O25" s="236">
        <f t="shared" si="20"/>
        <v>505221.70170679758</v>
      </c>
      <c r="P25" s="236">
        <f t="shared" si="20"/>
        <v>505221.70170679758</v>
      </c>
      <c r="Q25" s="236">
        <f t="shared" si="20"/>
        <v>505221.70170679758</v>
      </c>
      <c r="R25" s="236">
        <f t="shared" si="20"/>
        <v>505221.70170679758</v>
      </c>
      <c r="S25" s="236">
        <f t="shared" si="20"/>
        <v>505221.70170679758</v>
      </c>
      <c r="T25" s="236">
        <f t="shared" si="20"/>
        <v>505221.70170679758</v>
      </c>
      <c r="U25" s="236">
        <f t="shared" si="20"/>
        <v>505221.70170679758</v>
      </c>
      <c r="V25" s="236">
        <f t="shared" si="20"/>
        <v>505221.70170679758</v>
      </c>
      <c r="W25" s="236">
        <f t="shared" si="20"/>
        <v>505221.70170679758</v>
      </c>
      <c r="X25" s="236">
        <f t="shared" si="20"/>
        <v>505221.70170679758</v>
      </c>
      <c r="Y25" s="236">
        <f t="shared" si="20"/>
        <v>505221.70170679758</v>
      </c>
      <c r="Z25" s="236">
        <f t="shared" si="20"/>
        <v>505221.70170679758</v>
      </c>
      <c r="AA25" s="236">
        <f t="shared" si="20"/>
        <v>539677.82176320127</v>
      </c>
      <c r="AB25" s="236">
        <f t="shared" si="20"/>
        <v>539677.82176320127</v>
      </c>
      <c r="AC25" s="236">
        <f t="shared" si="20"/>
        <v>539677.82176320127</v>
      </c>
      <c r="AD25" s="236">
        <f t="shared" si="20"/>
        <v>539677.82176320127</v>
      </c>
      <c r="AE25" s="236">
        <f t="shared" si="20"/>
        <v>539677.82176320127</v>
      </c>
      <c r="AF25" s="236">
        <f t="shared" si="20"/>
        <v>539677.82176320127</v>
      </c>
      <c r="AG25" s="236">
        <f t="shared" si="20"/>
        <v>539677.82176320127</v>
      </c>
      <c r="AH25" s="236">
        <f t="shared" si="20"/>
        <v>539677.82176320127</v>
      </c>
      <c r="AI25" s="236">
        <f t="shared" si="20"/>
        <v>539677.82176320127</v>
      </c>
      <c r="AJ25" s="236">
        <f t="shared" si="20"/>
        <v>539677.82176320127</v>
      </c>
      <c r="AK25" s="236">
        <f t="shared" si="20"/>
        <v>539677.82176320127</v>
      </c>
      <c r="AL25" s="236">
        <f t="shared" si="20"/>
        <v>539677.82176320127</v>
      </c>
      <c r="AM25" s="236">
        <f t="shared" si="20"/>
        <v>578611.72176183201</v>
      </c>
      <c r="AN25" s="236">
        <f t="shared" si="20"/>
        <v>578611.72176183201</v>
      </c>
      <c r="AO25" s="236">
        <f t="shared" si="20"/>
        <v>578611.72176183201</v>
      </c>
      <c r="AP25" s="236">
        <f t="shared" si="20"/>
        <v>578611.72176183201</v>
      </c>
      <c r="AQ25" s="236">
        <f t="shared" si="20"/>
        <v>578611.72176183201</v>
      </c>
      <c r="AR25" s="236">
        <f t="shared" si="20"/>
        <v>578611.72176183201</v>
      </c>
      <c r="AS25" s="236">
        <f t="shared" si="20"/>
        <v>578611.72176183201</v>
      </c>
      <c r="AT25" s="236">
        <f t="shared" si="20"/>
        <v>578611.72176183201</v>
      </c>
      <c r="AU25" s="236">
        <f t="shared" si="20"/>
        <v>578611.72176183201</v>
      </c>
      <c r="AV25" s="236">
        <f t="shared" si="20"/>
        <v>578611.72176183201</v>
      </c>
      <c r="AW25" s="236">
        <f t="shared" si="20"/>
        <v>578611.72176183201</v>
      </c>
      <c r="AX25" s="236">
        <f t="shared" si="20"/>
        <v>578611.72176183201</v>
      </c>
      <c r="AY25" s="236">
        <f t="shared" si="20"/>
        <v>633366.44332622038</v>
      </c>
      <c r="AZ25" s="236">
        <f t="shared" si="20"/>
        <v>633366.44332622038</v>
      </c>
      <c r="BA25" s="236">
        <f t="shared" si="20"/>
        <v>633366.44332622038</v>
      </c>
      <c r="BB25" s="236">
        <f t="shared" si="20"/>
        <v>633366.44332622038</v>
      </c>
      <c r="BC25" s="236">
        <f t="shared" si="20"/>
        <v>633366.44332622038</v>
      </c>
      <c r="BD25" s="236">
        <f t="shared" si="20"/>
        <v>633366.44332622038</v>
      </c>
      <c r="BE25" s="236">
        <f t="shared" si="20"/>
        <v>633366.44332622038</v>
      </c>
      <c r="BF25" s="236">
        <f t="shared" si="20"/>
        <v>633366.44332622038</v>
      </c>
      <c r="BG25" s="236">
        <f t="shared" si="20"/>
        <v>633366.44332622038</v>
      </c>
      <c r="BH25" s="236">
        <f t="shared" si="20"/>
        <v>633366.44332622038</v>
      </c>
      <c r="BI25" s="236">
        <f t="shared" si="20"/>
        <v>633366.44332622038</v>
      </c>
      <c r="BJ25" s="236">
        <f t="shared" si="20"/>
        <v>633366.44332622038</v>
      </c>
      <c r="BK25" s="920">
        <f t="shared" si="4"/>
        <v>32429925.379830346</v>
      </c>
    </row>
    <row r="26" spans="1:63" x14ac:dyDescent="0.25">
      <c r="A26" s="169" t="s">
        <v>1165</v>
      </c>
      <c r="C26" s="236">
        <f>C5*4%</f>
        <v>148538.69769816002</v>
      </c>
      <c r="D26" s="236">
        <f t="shared" ref="D26:BJ26" si="21">D5*4%</f>
        <v>148538.69769816002</v>
      </c>
      <c r="E26" s="236">
        <f t="shared" si="21"/>
        <v>148538.69769816002</v>
      </c>
      <c r="F26" s="236">
        <f t="shared" si="21"/>
        <v>148538.69769816002</v>
      </c>
      <c r="G26" s="236">
        <f t="shared" si="21"/>
        <v>148538.69769816002</v>
      </c>
      <c r="H26" s="236">
        <f t="shared" si="21"/>
        <v>148538.69769816002</v>
      </c>
      <c r="I26" s="236">
        <f t="shared" si="21"/>
        <v>148538.69769816002</v>
      </c>
      <c r="J26" s="236">
        <f t="shared" si="21"/>
        <v>148538.69769816002</v>
      </c>
      <c r="K26" s="236">
        <f t="shared" si="21"/>
        <v>148538.69769816002</v>
      </c>
      <c r="L26" s="236">
        <f t="shared" si="21"/>
        <v>148538.69769816002</v>
      </c>
      <c r="M26" s="236">
        <f t="shared" si="21"/>
        <v>148538.69769816002</v>
      </c>
      <c r="N26" s="236">
        <f t="shared" si="21"/>
        <v>148538.69769816002</v>
      </c>
      <c r="O26" s="236">
        <f t="shared" si="21"/>
        <v>168407.23390226587</v>
      </c>
      <c r="P26" s="236">
        <f t="shared" si="21"/>
        <v>168407.23390226587</v>
      </c>
      <c r="Q26" s="236">
        <f t="shared" si="21"/>
        <v>168407.23390226587</v>
      </c>
      <c r="R26" s="236">
        <f t="shared" si="21"/>
        <v>168407.23390226587</v>
      </c>
      <c r="S26" s="236">
        <f t="shared" si="21"/>
        <v>168407.23390226587</v>
      </c>
      <c r="T26" s="236">
        <f t="shared" si="21"/>
        <v>168407.23390226587</v>
      </c>
      <c r="U26" s="236">
        <f t="shared" si="21"/>
        <v>168407.23390226587</v>
      </c>
      <c r="V26" s="236">
        <f t="shared" si="21"/>
        <v>168407.23390226587</v>
      </c>
      <c r="W26" s="236">
        <f t="shared" si="21"/>
        <v>168407.23390226587</v>
      </c>
      <c r="X26" s="236">
        <f t="shared" si="21"/>
        <v>168407.23390226587</v>
      </c>
      <c r="Y26" s="236">
        <f t="shared" si="21"/>
        <v>168407.23390226587</v>
      </c>
      <c r="Z26" s="236">
        <f t="shared" si="21"/>
        <v>168407.23390226587</v>
      </c>
      <c r="AA26" s="236">
        <f t="shared" si="21"/>
        <v>179892.60725440044</v>
      </c>
      <c r="AB26" s="236">
        <f t="shared" si="21"/>
        <v>179892.60725440044</v>
      </c>
      <c r="AC26" s="236">
        <f t="shared" si="21"/>
        <v>179892.60725440044</v>
      </c>
      <c r="AD26" s="236">
        <f t="shared" si="21"/>
        <v>179892.60725440044</v>
      </c>
      <c r="AE26" s="236">
        <f t="shared" si="21"/>
        <v>179892.60725440044</v>
      </c>
      <c r="AF26" s="236">
        <f t="shared" si="21"/>
        <v>179892.60725440044</v>
      </c>
      <c r="AG26" s="236">
        <f t="shared" si="21"/>
        <v>179892.60725440044</v>
      </c>
      <c r="AH26" s="236">
        <f t="shared" si="21"/>
        <v>179892.60725440044</v>
      </c>
      <c r="AI26" s="236">
        <f t="shared" si="21"/>
        <v>179892.60725440044</v>
      </c>
      <c r="AJ26" s="236">
        <f t="shared" si="21"/>
        <v>179892.60725440044</v>
      </c>
      <c r="AK26" s="236">
        <f t="shared" si="21"/>
        <v>179892.60725440044</v>
      </c>
      <c r="AL26" s="236">
        <f t="shared" si="21"/>
        <v>179892.60725440044</v>
      </c>
      <c r="AM26" s="236">
        <f t="shared" si="21"/>
        <v>192870.57392061071</v>
      </c>
      <c r="AN26" s="236">
        <f t="shared" si="21"/>
        <v>192870.57392061071</v>
      </c>
      <c r="AO26" s="236">
        <f t="shared" si="21"/>
        <v>192870.57392061071</v>
      </c>
      <c r="AP26" s="236">
        <f t="shared" si="21"/>
        <v>192870.57392061071</v>
      </c>
      <c r="AQ26" s="236">
        <f t="shared" si="21"/>
        <v>192870.57392061071</v>
      </c>
      <c r="AR26" s="236">
        <f t="shared" si="21"/>
        <v>192870.57392061071</v>
      </c>
      <c r="AS26" s="236">
        <f t="shared" si="21"/>
        <v>192870.57392061071</v>
      </c>
      <c r="AT26" s="236">
        <f t="shared" si="21"/>
        <v>192870.57392061071</v>
      </c>
      <c r="AU26" s="236">
        <f t="shared" si="21"/>
        <v>192870.57392061071</v>
      </c>
      <c r="AV26" s="236">
        <f t="shared" si="21"/>
        <v>192870.57392061071</v>
      </c>
      <c r="AW26" s="236">
        <f t="shared" si="21"/>
        <v>192870.57392061071</v>
      </c>
      <c r="AX26" s="236">
        <f t="shared" si="21"/>
        <v>192870.57392061071</v>
      </c>
      <c r="AY26" s="236">
        <f t="shared" si="21"/>
        <v>211122.1477754068</v>
      </c>
      <c r="AZ26" s="236">
        <f t="shared" si="21"/>
        <v>211122.1477754068</v>
      </c>
      <c r="BA26" s="236">
        <f t="shared" si="21"/>
        <v>211122.1477754068</v>
      </c>
      <c r="BB26" s="236">
        <f t="shared" si="21"/>
        <v>211122.1477754068</v>
      </c>
      <c r="BC26" s="236">
        <f t="shared" si="21"/>
        <v>211122.1477754068</v>
      </c>
      <c r="BD26" s="236">
        <f t="shared" si="21"/>
        <v>211122.1477754068</v>
      </c>
      <c r="BE26" s="236">
        <f t="shared" si="21"/>
        <v>211122.1477754068</v>
      </c>
      <c r="BF26" s="236">
        <f t="shared" si="21"/>
        <v>211122.1477754068</v>
      </c>
      <c r="BG26" s="236">
        <f t="shared" si="21"/>
        <v>211122.1477754068</v>
      </c>
      <c r="BH26" s="236">
        <f t="shared" si="21"/>
        <v>211122.1477754068</v>
      </c>
      <c r="BI26" s="236">
        <f t="shared" si="21"/>
        <v>211122.1477754068</v>
      </c>
      <c r="BJ26" s="236">
        <f t="shared" si="21"/>
        <v>211122.1477754068</v>
      </c>
      <c r="BK26" s="920">
        <f t="shared" si="4"/>
        <v>10809975.126610117</v>
      </c>
    </row>
    <row r="27" spans="1:63" x14ac:dyDescent="0.25">
      <c r="BK27" s="920">
        <f t="shared" si="4"/>
        <v>0</v>
      </c>
    </row>
    <row r="28" spans="1:63" x14ac:dyDescent="0.25">
      <c r="A28" s="172" t="s">
        <v>1166</v>
      </c>
      <c r="C28" s="236">
        <f>3.5%*C5</f>
        <v>129971.36048589002</v>
      </c>
      <c r="D28" s="236">
        <f t="shared" ref="D28:BJ28" si="22">3.5%*D5</f>
        <v>129971.36048589002</v>
      </c>
      <c r="E28" s="236">
        <f t="shared" si="22"/>
        <v>129971.36048589002</v>
      </c>
      <c r="F28" s="236">
        <f t="shared" si="22"/>
        <v>129971.36048589002</v>
      </c>
      <c r="G28" s="236">
        <f t="shared" si="22"/>
        <v>129971.36048589002</v>
      </c>
      <c r="H28" s="236">
        <f t="shared" si="22"/>
        <v>129971.36048589002</v>
      </c>
      <c r="I28" s="236">
        <f t="shared" si="22"/>
        <v>129971.36048589002</v>
      </c>
      <c r="J28" s="236">
        <f t="shared" si="22"/>
        <v>129971.36048589002</v>
      </c>
      <c r="K28" s="236">
        <f t="shared" si="22"/>
        <v>129971.36048589002</v>
      </c>
      <c r="L28" s="236">
        <f t="shared" si="22"/>
        <v>129971.36048589002</v>
      </c>
      <c r="M28" s="236">
        <f t="shared" si="22"/>
        <v>129971.36048589002</v>
      </c>
      <c r="N28" s="236">
        <f t="shared" si="22"/>
        <v>129971.36048589002</v>
      </c>
      <c r="O28" s="236">
        <f t="shared" si="22"/>
        <v>147356.32966448265</v>
      </c>
      <c r="P28" s="236">
        <f t="shared" si="22"/>
        <v>147356.32966448265</v>
      </c>
      <c r="Q28" s="236">
        <f t="shared" si="22"/>
        <v>147356.32966448265</v>
      </c>
      <c r="R28" s="236">
        <f t="shared" si="22"/>
        <v>147356.32966448265</v>
      </c>
      <c r="S28" s="236">
        <f t="shared" si="22"/>
        <v>147356.32966448265</v>
      </c>
      <c r="T28" s="236">
        <f t="shared" si="22"/>
        <v>147356.32966448265</v>
      </c>
      <c r="U28" s="236">
        <f t="shared" si="22"/>
        <v>147356.32966448265</v>
      </c>
      <c r="V28" s="236">
        <f t="shared" si="22"/>
        <v>147356.32966448265</v>
      </c>
      <c r="W28" s="236">
        <f t="shared" si="22"/>
        <v>147356.32966448265</v>
      </c>
      <c r="X28" s="236">
        <f t="shared" si="22"/>
        <v>147356.32966448265</v>
      </c>
      <c r="Y28" s="236">
        <f t="shared" si="22"/>
        <v>147356.32966448265</v>
      </c>
      <c r="Z28" s="236">
        <f t="shared" si="22"/>
        <v>147356.32966448265</v>
      </c>
      <c r="AA28" s="236">
        <f t="shared" si="22"/>
        <v>157406.03134760039</v>
      </c>
      <c r="AB28" s="236">
        <f t="shared" si="22"/>
        <v>157406.03134760039</v>
      </c>
      <c r="AC28" s="236">
        <f t="shared" si="22"/>
        <v>157406.03134760039</v>
      </c>
      <c r="AD28" s="236">
        <f t="shared" si="22"/>
        <v>157406.03134760039</v>
      </c>
      <c r="AE28" s="236">
        <f t="shared" si="22"/>
        <v>157406.03134760039</v>
      </c>
      <c r="AF28" s="236">
        <f t="shared" si="22"/>
        <v>157406.03134760039</v>
      </c>
      <c r="AG28" s="236">
        <f t="shared" si="22"/>
        <v>157406.03134760039</v>
      </c>
      <c r="AH28" s="236">
        <f t="shared" si="22"/>
        <v>157406.03134760039</v>
      </c>
      <c r="AI28" s="236">
        <f t="shared" si="22"/>
        <v>157406.03134760039</v>
      </c>
      <c r="AJ28" s="236">
        <f t="shared" si="22"/>
        <v>157406.03134760039</v>
      </c>
      <c r="AK28" s="236">
        <f t="shared" si="22"/>
        <v>157406.03134760039</v>
      </c>
      <c r="AL28" s="236">
        <f t="shared" si="22"/>
        <v>157406.03134760039</v>
      </c>
      <c r="AM28" s="236">
        <f t="shared" si="22"/>
        <v>168761.75218053439</v>
      </c>
      <c r="AN28" s="236">
        <f t="shared" si="22"/>
        <v>168761.75218053439</v>
      </c>
      <c r="AO28" s="236">
        <f t="shared" si="22"/>
        <v>168761.75218053439</v>
      </c>
      <c r="AP28" s="236">
        <f t="shared" si="22"/>
        <v>168761.75218053439</v>
      </c>
      <c r="AQ28" s="236">
        <f t="shared" si="22"/>
        <v>168761.75218053439</v>
      </c>
      <c r="AR28" s="236">
        <f t="shared" si="22"/>
        <v>168761.75218053439</v>
      </c>
      <c r="AS28" s="236">
        <f t="shared" si="22"/>
        <v>168761.75218053439</v>
      </c>
      <c r="AT28" s="236">
        <f t="shared" si="22"/>
        <v>168761.75218053439</v>
      </c>
      <c r="AU28" s="236">
        <f t="shared" si="22"/>
        <v>168761.75218053439</v>
      </c>
      <c r="AV28" s="236">
        <f t="shared" si="22"/>
        <v>168761.75218053439</v>
      </c>
      <c r="AW28" s="236">
        <f t="shared" si="22"/>
        <v>168761.75218053439</v>
      </c>
      <c r="AX28" s="236">
        <f t="shared" si="22"/>
        <v>168761.75218053439</v>
      </c>
      <c r="AY28" s="236">
        <f t="shared" si="22"/>
        <v>184731.87930348096</v>
      </c>
      <c r="AZ28" s="236">
        <f t="shared" si="22"/>
        <v>184731.87930348096</v>
      </c>
      <c r="BA28" s="236">
        <f t="shared" si="22"/>
        <v>184731.87930348096</v>
      </c>
      <c r="BB28" s="236">
        <f t="shared" si="22"/>
        <v>184731.87930348096</v>
      </c>
      <c r="BC28" s="236">
        <f t="shared" si="22"/>
        <v>184731.87930348096</v>
      </c>
      <c r="BD28" s="236">
        <f t="shared" si="22"/>
        <v>184731.87930348096</v>
      </c>
      <c r="BE28" s="236">
        <f t="shared" si="22"/>
        <v>184731.87930348096</v>
      </c>
      <c r="BF28" s="236">
        <f t="shared" si="22"/>
        <v>184731.87930348096</v>
      </c>
      <c r="BG28" s="236">
        <f t="shared" si="22"/>
        <v>184731.87930348096</v>
      </c>
      <c r="BH28" s="236">
        <f t="shared" si="22"/>
        <v>184731.87930348096</v>
      </c>
      <c r="BI28" s="236">
        <f t="shared" si="22"/>
        <v>184731.87930348096</v>
      </c>
      <c r="BJ28" s="236">
        <f t="shared" si="22"/>
        <v>184731.87930348096</v>
      </c>
      <c r="BK28" s="920">
        <f t="shared" si="4"/>
        <v>9458728.2357838694</v>
      </c>
    </row>
    <row r="29" spans="1:63" x14ac:dyDescent="0.25">
      <c r="A29" s="172"/>
      <c r="BK29" s="920">
        <f t="shared" si="4"/>
        <v>0</v>
      </c>
    </row>
    <row r="30" spans="1:63" x14ac:dyDescent="0.25">
      <c r="A30" s="180" t="s">
        <v>1168</v>
      </c>
      <c r="C30" s="236">
        <f>IF('MONTHLY DATA'!AM378&gt;=4,C8*1%,0)</f>
        <v>37134.674424540004</v>
      </c>
      <c r="D30" s="236">
        <f>IF('MONTHLY DATA'!AN378&gt;=4,D8*1%,0)</f>
        <v>37134.674424540004</v>
      </c>
      <c r="E30" s="236">
        <f>IF('MONTHLY DATA'!AO378&gt;=4,E8*1%,0)</f>
        <v>37134.674424540004</v>
      </c>
      <c r="F30" s="236">
        <f>IF('MONTHLY DATA'!AP378&gt;=4,F8*1%,0)</f>
        <v>37134.674424540004</v>
      </c>
      <c r="G30" s="236">
        <f>IF('MONTHLY DATA'!AQ378&gt;=4,G8*1%,0)</f>
        <v>37134.674424540004</v>
      </c>
      <c r="H30" s="236">
        <f>IF('MONTHLY DATA'!AR378&gt;=4,H8*1%,0)</f>
        <v>37134.674424540004</v>
      </c>
      <c r="I30" s="236">
        <f>IF('MONTHLY DATA'!AS378&gt;=4,I8*1%,0)</f>
        <v>37134.674424540004</v>
      </c>
      <c r="J30" s="236">
        <f>IF('MONTHLY DATA'!AT378&gt;=4,J8*1%,0)</f>
        <v>37134.674424540004</v>
      </c>
      <c r="K30" s="236">
        <f>IF('MONTHLY DATA'!AU378&gt;=4,K8*1%,0)</f>
        <v>37134.674424540004</v>
      </c>
      <c r="L30" s="236">
        <f>IF('MONTHLY DATA'!AV378&gt;=4,L8*1%,0)</f>
        <v>37134.674424540004</v>
      </c>
      <c r="M30" s="236">
        <f>IF('MONTHLY DATA'!AW378&gt;=4,M8*1%,0)</f>
        <v>37134.674424540004</v>
      </c>
      <c r="N30" s="236">
        <f>IF('MONTHLY DATA'!AX378&gt;=4,N8*1%,0)</f>
        <v>37134.674424540004</v>
      </c>
      <c r="O30" s="236">
        <f>IF('MONTHLY DATA'!AY378&gt;=4,O8*1%,0)</f>
        <v>42101.808475566468</v>
      </c>
      <c r="P30" s="236">
        <f>IF('MONTHLY DATA'!AZ378&gt;=4,P8*1%,0)</f>
        <v>42101.808475566468</v>
      </c>
      <c r="Q30" s="236">
        <f>IF('MONTHLY DATA'!BA378&gt;=4,Q8*1%,0)</f>
        <v>42101.808475566468</v>
      </c>
      <c r="R30" s="236">
        <f>IF('MONTHLY DATA'!BB378&gt;=4,R8*1%,0)</f>
        <v>42101.808475566468</v>
      </c>
      <c r="S30" s="236">
        <f>IF('MONTHLY DATA'!BC378&gt;=4,S8*1%,0)</f>
        <v>42101.808475566468</v>
      </c>
      <c r="T30" s="236">
        <f>IF('MONTHLY DATA'!BD378&gt;=4,T8*1%,0)</f>
        <v>42101.808475566468</v>
      </c>
      <c r="U30" s="236">
        <f>IF('MONTHLY DATA'!BE378&gt;=4,U8*1%,0)</f>
        <v>42101.808475566468</v>
      </c>
      <c r="V30" s="236">
        <f>IF('MONTHLY DATA'!BF378&gt;=4,V8*1%,0)</f>
        <v>42101.808475566468</v>
      </c>
      <c r="W30" s="236">
        <f>IF('MONTHLY DATA'!BG378&gt;=4,W8*1%,0)</f>
        <v>42101.808475566468</v>
      </c>
      <c r="X30" s="236">
        <f>IF('MONTHLY DATA'!BH378&gt;=4,X8*1%,0)</f>
        <v>42101.808475566468</v>
      </c>
      <c r="Y30" s="236">
        <f>IF('MONTHLY DATA'!BI378&gt;=4,Y8*1%,0)</f>
        <v>42101.808475566468</v>
      </c>
      <c r="Z30" s="236">
        <f>IF('MONTHLY DATA'!BJ378&gt;=4,Z8*1%,0)</f>
        <v>42101.808475566468</v>
      </c>
      <c r="AA30" s="236">
        <f>IF('MONTHLY DATA'!BK378&gt;=4,AA8*1%,0)</f>
        <v>44973.15181360011</v>
      </c>
      <c r="AB30" s="236">
        <f>IF('MONTHLY DATA'!BL378&gt;=4,AB8*1%,0)</f>
        <v>44973.15181360011</v>
      </c>
      <c r="AC30" s="236">
        <f>IF('MONTHLY DATA'!BM378&gt;=4,AC8*1%,0)</f>
        <v>44973.15181360011</v>
      </c>
      <c r="AD30" s="236">
        <f>IF('MONTHLY DATA'!BN378&gt;=4,AD8*1%,0)</f>
        <v>44973.15181360011</v>
      </c>
      <c r="AE30" s="236">
        <f>IF('MONTHLY DATA'!BO378&gt;=4,AE8*1%,0)</f>
        <v>44973.15181360011</v>
      </c>
      <c r="AF30" s="236">
        <f>IF('MONTHLY DATA'!BP378&gt;=4,AF8*1%,0)</f>
        <v>44973.15181360011</v>
      </c>
      <c r="AG30" s="236">
        <f>IF('MONTHLY DATA'!BQ378&gt;=4,AG8*1%,0)</f>
        <v>44973.15181360011</v>
      </c>
      <c r="AH30" s="236">
        <f>IF('MONTHLY DATA'!BR378&gt;=4,AH8*1%,0)</f>
        <v>44973.15181360011</v>
      </c>
      <c r="AI30" s="236">
        <f>IF('MONTHLY DATA'!BS378&gt;=4,AI8*1%,0)</f>
        <v>44973.15181360011</v>
      </c>
      <c r="AJ30" s="236">
        <f>IF('MONTHLY DATA'!BT378&gt;=4,AJ8*1%,0)</f>
        <v>44973.15181360011</v>
      </c>
      <c r="AK30" s="236">
        <f>IF('MONTHLY DATA'!BU378&gt;=4,AK8*1%,0)</f>
        <v>44973.15181360011</v>
      </c>
      <c r="AL30" s="236">
        <f>IF('MONTHLY DATA'!BV378&gt;=4,AL8*1%,0)</f>
        <v>44973.15181360011</v>
      </c>
      <c r="AM30" s="236">
        <f>IF('MONTHLY DATA'!BW378&gt;=4,AM8*1%,0)</f>
        <v>48217.643480152678</v>
      </c>
      <c r="AN30" s="236">
        <f>IF('MONTHLY DATA'!BX378&gt;=4,AN8*1%,0)</f>
        <v>48217.643480152678</v>
      </c>
      <c r="AO30" s="236">
        <f>IF('MONTHLY DATA'!BY378&gt;=4,AO8*1%,0)</f>
        <v>48217.643480152678</v>
      </c>
      <c r="AP30" s="236">
        <f>IF('MONTHLY DATA'!BZ378&gt;=4,AP8*1%,0)</f>
        <v>48217.643480152678</v>
      </c>
      <c r="AQ30" s="236">
        <f>IF('MONTHLY DATA'!CA378&gt;=4,AQ8*1%,0)</f>
        <v>48217.643480152678</v>
      </c>
      <c r="AR30" s="236">
        <f>IF('MONTHLY DATA'!CB378&gt;=4,AR8*1%,0)</f>
        <v>48217.643480152678</v>
      </c>
      <c r="AS30" s="236">
        <f>IF('MONTHLY DATA'!CC378&gt;=4,AS8*1%,0)</f>
        <v>48217.643480152678</v>
      </c>
      <c r="AT30" s="236">
        <f>IF('MONTHLY DATA'!CD378&gt;=4,AT8*1%,0)</f>
        <v>48217.643480152678</v>
      </c>
      <c r="AU30" s="236">
        <f>IF('MONTHLY DATA'!CE378&gt;=4,AU8*1%,0)</f>
        <v>48217.643480152678</v>
      </c>
      <c r="AV30" s="236">
        <f>IF('MONTHLY DATA'!CF378&gt;=4,AV8*1%,0)</f>
        <v>48217.643480152678</v>
      </c>
      <c r="AW30" s="236">
        <f>IF('MONTHLY DATA'!CG378&gt;=4,AW8*1%,0)</f>
        <v>48217.643480152678</v>
      </c>
      <c r="AX30" s="236">
        <f>IF('MONTHLY DATA'!CH378&gt;=4,AX8*1%,0)</f>
        <v>48217.643480152678</v>
      </c>
      <c r="AY30" s="236">
        <f>IF('MONTHLY DATA'!CI378&gt;=4,AY8*1%,0)</f>
        <v>52780.536943851701</v>
      </c>
      <c r="AZ30" s="236">
        <f>IF('MONTHLY DATA'!CJ378&gt;=4,AZ8*1%,0)</f>
        <v>52780.536943851701</v>
      </c>
      <c r="BA30" s="236">
        <f>IF('MONTHLY DATA'!CK378&gt;=4,BA8*1%,0)</f>
        <v>52780.536943851701</v>
      </c>
      <c r="BB30" s="236">
        <f>IF('MONTHLY DATA'!CL378&gt;=4,BB8*1%,0)</f>
        <v>52780.536943851701</v>
      </c>
      <c r="BC30" s="236">
        <f>IF('MONTHLY DATA'!CM378&gt;=4,BC8*1%,0)</f>
        <v>52780.536943851701</v>
      </c>
      <c r="BD30" s="236">
        <f>IF('MONTHLY DATA'!CN378&gt;=4,BD8*1%,0)</f>
        <v>52780.536943851701</v>
      </c>
      <c r="BE30" s="236">
        <f>IF('MONTHLY DATA'!CO378&gt;=4,BE8*1%,0)</f>
        <v>52780.536943851701</v>
      </c>
      <c r="BF30" s="236">
        <f>IF('MONTHLY DATA'!CP378&gt;=4,BF8*1%,0)</f>
        <v>52780.536943851701</v>
      </c>
      <c r="BG30" s="236">
        <f>IF('MONTHLY DATA'!CQ378&gt;=4,BG8*1%,0)</f>
        <v>52780.536943851701</v>
      </c>
      <c r="BH30" s="236">
        <f>IF('MONTHLY DATA'!CR378&gt;=4,BH8*1%,0)</f>
        <v>52780.536943851701</v>
      </c>
      <c r="BI30" s="236">
        <f>IF('MONTHLY DATA'!CS378&gt;=4,BI8*1%,0)</f>
        <v>52780.536943851701</v>
      </c>
      <c r="BJ30" s="236">
        <f>IF('MONTHLY DATA'!CT378&gt;=4,BJ8*1%,0)</f>
        <v>52780.536943851701</v>
      </c>
      <c r="BK30" s="920">
        <f t="shared" si="4"/>
        <v>2702493.7816525293</v>
      </c>
    </row>
    <row r="31" spans="1:63" ht="16.5" thickBot="1" x14ac:dyDescent="0.3">
      <c r="BK31" s="920">
        <f t="shared" si="4"/>
        <v>0</v>
      </c>
    </row>
    <row r="32" spans="1:63" ht="16.5" thickBot="1" x14ac:dyDescent="0.3">
      <c r="A32" s="919" t="s">
        <v>1167</v>
      </c>
      <c r="C32" s="1001">
        <f>C8+C9+C11+C14+C16+C18+C22+C25+C28</f>
        <v>5529971.9330544164</v>
      </c>
      <c r="D32" s="1002">
        <f t="shared" ref="D32:BJ32" si="23">D8+D9+D11+D14+D16+D18+D22+D25+D28</f>
        <v>5536161.0454585068</v>
      </c>
      <c r="E32" s="1002">
        <f t="shared" si="23"/>
        <v>5542350.1578625962</v>
      </c>
      <c r="F32" s="1002">
        <f t="shared" si="23"/>
        <v>5548539.2702666866</v>
      </c>
      <c r="G32" s="1002">
        <f t="shared" si="23"/>
        <v>5554728.3826707769</v>
      </c>
      <c r="H32" s="1002">
        <f t="shared" si="23"/>
        <v>5560917.4950748663</v>
      </c>
      <c r="I32" s="1002">
        <f t="shared" si="23"/>
        <v>5567106.6074789567</v>
      </c>
      <c r="J32" s="1002">
        <f t="shared" si="23"/>
        <v>5573295.7198830461</v>
      </c>
      <c r="K32" s="1002">
        <f t="shared" si="23"/>
        <v>5579484.8322871365</v>
      </c>
      <c r="L32" s="1002">
        <f t="shared" si="23"/>
        <v>5585673.9446912268</v>
      </c>
      <c r="M32" s="1002">
        <f t="shared" si="23"/>
        <v>5591863.0570953162</v>
      </c>
      <c r="N32" s="1002">
        <f t="shared" si="23"/>
        <v>5598052.1694994066</v>
      </c>
      <c r="O32" s="1002">
        <f t="shared" si="23"/>
        <v>6269660.9788197735</v>
      </c>
      <c r="P32" s="1002">
        <f t="shared" si="23"/>
        <v>6276677.9468990341</v>
      </c>
      <c r="Q32" s="1002">
        <f t="shared" si="23"/>
        <v>6283694.9149782956</v>
      </c>
      <c r="R32" s="1002">
        <f t="shared" si="23"/>
        <v>6290711.8830575561</v>
      </c>
      <c r="S32" s="1002">
        <f t="shared" si="23"/>
        <v>6297728.8511368176</v>
      </c>
      <c r="T32" s="1002">
        <f t="shared" si="23"/>
        <v>6304745.8192160791</v>
      </c>
      <c r="U32" s="1002">
        <f t="shared" si="23"/>
        <v>6311762.7872953396</v>
      </c>
      <c r="V32" s="1002">
        <f t="shared" si="23"/>
        <v>6318779.7553746011</v>
      </c>
      <c r="W32" s="1002">
        <f t="shared" si="23"/>
        <v>6325796.7234538617</v>
      </c>
      <c r="X32" s="1002">
        <f t="shared" si="23"/>
        <v>6332813.6915331231</v>
      </c>
      <c r="Y32" s="1002">
        <f t="shared" si="23"/>
        <v>6339830.6596123837</v>
      </c>
      <c r="Z32" s="1002">
        <f t="shared" si="23"/>
        <v>6346847.6276916452</v>
      </c>
      <c r="AA32" s="1002">
        <f t="shared" si="23"/>
        <v>6697251.8575752843</v>
      </c>
      <c r="AB32" s="1002">
        <f t="shared" si="23"/>
        <v>6704747.382877551</v>
      </c>
      <c r="AC32" s="1002">
        <f t="shared" si="23"/>
        <v>6712242.9081798177</v>
      </c>
      <c r="AD32" s="1002">
        <f t="shared" si="23"/>
        <v>6719738.4334820844</v>
      </c>
      <c r="AE32" s="1002">
        <f t="shared" si="23"/>
        <v>6727233.9587843511</v>
      </c>
      <c r="AF32" s="1002">
        <f t="shared" si="23"/>
        <v>6734729.4840866178</v>
      </c>
      <c r="AG32" s="1002">
        <f t="shared" si="23"/>
        <v>6742225.0093888845</v>
      </c>
      <c r="AH32" s="1002">
        <f t="shared" si="23"/>
        <v>6749720.5346911512</v>
      </c>
      <c r="AI32" s="1002">
        <f t="shared" si="23"/>
        <v>6757216.0599934179</v>
      </c>
      <c r="AJ32" s="1002">
        <f t="shared" si="23"/>
        <v>6764711.5852956846</v>
      </c>
      <c r="AK32" s="1002">
        <f t="shared" si="23"/>
        <v>6772207.1105979513</v>
      </c>
      <c r="AL32" s="1002">
        <f t="shared" si="23"/>
        <v>6779702.635900218</v>
      </c>
      <c r="AM32" s="1002">
        <f t="shared" si="23"/>
        <v>7180410.7415860696</v>
      </c>
      <c r="AN32" s="1002">
        <f t="shared" si="23"/>
        <v>7188447.0154994279</v>
      </c>
      <c r="AO32" s="1002">
        <f t="shared" si="23"/>
        <v>7196483.2894127872</v>
      </c>
      <c r="AP32" s="1002">
        <f t="shared" si="23"/>
        <v>7204519.5633261455</v>
      </c>
      <c r="AQ32" s="1002">
        <f t="shared" si="23"/>
        <v>7212555.8372395048</v>
      </c>
      <c r="AR32" s="1002">
        <f t="shared" si="23"/>
        <v>7220592.1111528631</v>
      </c>
      <c r="AS32" s="1002">
        <f t="shared" si="23"/>
        <v>7228628.3850662224</v>
      </c>
      <c r="AT32" s="1002">
        <f t="shared" si="23"/>
        <v>7236664.6589795807</v>
      </c>
      <c r="AU32" s="1002">
        <f t="shared" si="23"/>
        <v>7244700.9328929391</v>
      </c>
      <c r="AV32" s="1002">
        <f t="shared" si="23"/>
        <v>7252737.2068062983</v>
      </c>
      <c r="AW32" s="1002">
        <f t="shared" si="23"/>
        <v>7260773.4807196576</v>
      </c>
      <c r="AX32" s="1002">
        <f t="shared" si="23"/>
        <v>7268809.754633016</v>
      </c>
      <c r="AY32" s="1002">
        <f t="shared" si="23"/>
        <v>7859901.6265552491</v>
      </c>
      <c r="AZ32" s="1002">
        <f t="shared" si="23"/>
        <v>7868698.3827125579</v>
      </c>
      <c r="BA32" s="1002">
        <f t="shared" si="23"/>
        <v>7877495.1388698667</v>
      </c>
      <c r="BB32" s="1002">
        <f t="shared" si="23"/>
        <v>7886291.8950271755</v>
      </c>
      <c r="BC32" s="1002">
        <f t="shared" si="23"/>
        <v>7895088.6511844844</v>
      </c>
      <c r="BD32" s="1002">
        <f t="shared" si="23"/>
        <v>7903885.4073417932</v>
      </c>
      <c r="BE32" s="1002">
        <f t="shared" si="23"/>
        <v>7912682.163499102</v>
      </c>
      <c r="BF32" s="1002">
        <f t="shared" si="23"/>
        <v>7921478.919656409</v>
      </c>
      <c r="BG32" s="1002">
        <f t="shared" si="23"/>
        <v>7930275.6758137178</v>
      </c>
      <c r="BH32" s="1002">
        <f t="shared" si="23"/>
        <v>7939072.4319710266</v>
      </c>
      <c r="BI32" s="1002">
        <f t="shared" si="23"/>
        <v>7947869.1881283354</v>
      </c>
      <c r="BJ32" s="1003">
        <f t="shared" si="23"/>
        <v>7956665.9442856442</v>
      </c>
      <c r="BK32" s="920">
        <f t="shared" si="4"/>
        <v>404923651.61760437</v>
      </c>
    </row>
    <row r="33" spans="1:63" x14ac:dyDescent="0.25">
      <c r="BK33" s="920">
        <f t="shared" si="4"/>
        <v>0</v>
      </c>
    </row>
    <row r="34" spans="1:63" x14ac:dyDescent="0.25">
      <c r="BK34" s="920">
        <f t="shared" si="4"/>
        <v>0</v>
      </c>
    </row>
    <row r="35" spans="1:63" x14ac:dyDescent="0.25">
      <c r="BK35" s="920">
        <f t="shared" si="4"/>
        <v>0</v>
      </c>
    </row>
    <row r="36" spans="1:63" x14ac:dyDescent="0.25">
      <c r="A36" s="922" t="s">
        <v>1179</v>
      </c>
      <c r="BK36" s="920">
        <f t="shared" si="4"/>
        <v>0</v>
      </c>
    </row>
    <row r="37" spans="1:63" x14ac:dyDescent="0.25">
      <c r="A37" s="180" t="s">
        <v>1184</v>
      </c>
      <c r="C37" s="236">
        <f>' CALCULATIONS'!O1610*'MONTHLY DATA'!AM379</f>
        <v>4951289.9232720006</v>
      </c>
      <c r="D37" s="236">
        <f>' CALCULATIONS'!P1610*'MONTHLY DATA'!AN379</f>
        <v>4951289.9232720006</v>
      </c>
      <c r="E37" s="236">
        <f>' CALCULATIONS'!Q1610*'MONTHLY DATA'!AO379</f>
        <v>4951289.9232720006</v>
      </c>
      <c r="F37" s="236">
        <f>' CALCULATIONS'!R1610*'MONTHLY DATA'!AP379</f>
        <v>4951289.9232720006</v>
      </c>
      <c r="G37" s="236">
        <f>' CALCULATIONS'!S1610*'MONTHLY DATA'!AQ379</f>
        <v>4951289.9232720006</v>
      </c>
      <c r="H37" s="236">
        <f>' CALCULATIONS'!T1610*'MONTHLY DATA'!AR379</f>
        <v>4951289.9232720006</v>
      </c>
      <c r="I37" s="236">
        <f>' CALCULATIONS'!U1610*'MONTHLY DATA'!AS379</f>
        <v>4951289.9232720006</v>
      </c>
      <c r="J37" s="236">
        <f>' CALCULATIONS'!V1610*'MONTHLY DATA'!AT379</f>
        <v>4951289.9232720006</v>
      </c>
      <c r="K37" s="236">
        <f>' CALCULATIONS'!W1610*'MONTHLY DATA'!AU379</f>
        <v>4951289.9232720006</v>
      </c>
      <c r="L37" s="236">
        <f>' CALCULATIONS'!X1610*'MONTHLY DATA'!AV379</f>
        <v>4951289.9232720006</v>
      </c>
      <c r="M37" s="236">
        <f>' CALCULATIONS'!Y1610*'MONTHLY DATA'!AW379</f>
        <v>4951289.9232720006</v>
      </c>
      <c r="N37" s="236">
        <f>' CALCULATIONS'!Z1610*'MONTHLY DATA'!AX379</f>
        <v>4951289.9232720006</v>
      </c>
      <c r="O37" s="236">
        <f>' CALCULATIONS'!AA1610*'MONTHLY DATA'!AY379</f>
        <v>5438150.2614273364</v>
      </c>
      <c r="P37" s="236">
        <f>' CALCULATIONS'!AB1610*'MONTHLY DATA'!AZ379</f>
        <v>5438150.2614273364</v>
      </c>
      <c r="Q37" s="236">
        <f>' CALCULATIONS'!AC1610*'MONTHLY DATA'!BA379</f>
        <v>5438150.2614273364</v>
      </c>
      <c r="R37" s="236">
        <f>' CALCULATIONS'!AD1610*'MONTHLY DATA'!BB379</f>
        <v>5438150.2614273364</v>
      </c>
      <c r="S37" s="236">
        <f>' CALCULATIONS'!AE1610*'MONTHLY DATA'!BC379</f>
        <v>5438150.2614273364</v>
      </c>
      <c r="T37" s="236">
        <f>' CALCULATIONS'!AF1610*'MONTHLY DATA'!BD379</f>
        <v>5438150.2614273364</v>
      </c>
      <c r="U37" s="236">
        <f>' CALCULATIONS'!AG1610*'MONTHLY DATA'!BE379</f>
        <v>5438150.2614273364</v>
      </c>
      <c r="V37" s="236">
        <f>' CALCULATIONS'!AH1610*'MONTHLY DATA'!BF379</f>
        <v>5438150.2614273364</v>
      </c>
      <c r="W37" s="236">
        <f>' CALCULATIONS'!AI1610*'MONTHLY DATA'!BG379</f>
        <v>5438150.2614273364</v>
      </c>
      <c r="X37" s="236">
        <f>' CALCULATIONS'!AJ1610*'MONTHLY DATA'!BH379</f>
        <v>5438150.2614273364</v>
      </c>
      <c r="Y37" s="236">
        <f>' CALCULATIONS'!AK1610*'MONTHLY DATA'!BI379</f>
        <v>5438150.2614273364</v>
      </c>
      <c r="Z37" s="236">
        <f>' CALCULATIONS'!AL1610*'MONTHLY DATA'!BJ379</f>
        <v>5438150.2614273364</v>
      </c>
      <c r="AA37" s="236">
        <f>' CALCULATIONS'!AM1610*'MONTHLY DATA'!BK379</f>
        <v>5965826.2609877689</v>
      </c>
      <c r="AB37" s="236">
        <f>' CALCULATIONS'!AN1610*'MONTHLY DATA'!BL379</f>
        <v>5965826.2609877689</v>
      </c>
      <c r="AC37" s="236">
        <f>' CALCULATIONS'!AO1610*'MONTHLY DATA'!BM379</f>
        <v>5965826.2609877689</v>
      </c>
      <c r="AD37" s="236">
        <f>' CALCULATIONS'!AP1610*'MONTHLY DATA'!BN379</f>
        <v>5965826.2609877689</v>
      </c>
      <c r="AE37" s="236">
        <f>' CALCULATIONS'!AQ1610*'MONTHLY DATA'!BO379</f>
        <v>5965826.2609877689</v>
      </c>
      <c r="AF37" s="236">
        <f>' CALCULATIONS'!AR1610*'MONTHLY DATA'!BP379</f>
        <v>5965826.2609877689</v>
      </c>
      <c r="AG37" s="236">
        <f>' CALCULATIONS'!AS1610*'MONTHLY DATA'!BQ379</f>
        <v>5965826.2609877689</v>
      </c>
      <c r="AH37" s="236">
        <f>' CALCULATIONS'!AT1610*'MONTHLY DATA'!BR379</f>
        <v>5965826.2609877689</v>
      </c>
      <c r="AI37" s="236">
        <f>' CALCULATIONS'!AU1610*'MONTHLY DATA'!BS379</f>
        <v>5965826.2609877689</v>
      </c>
      <c r="AJ37" s="236">
        <f>' CALCULATIONS'!AV1610*'MONTHLY DATA'!BT379</f>
        <v>5965826.2609877689</v>
      </c>
      <c r="AK37" s="236">
        <f>' CALCULATIONS'!AW1610*'MONTHLY DATA'!BU379</f>
        <v>5965826.2609877689</v>
      </c>
      <c r="AL37" s="236">
        <f>' CALCULATIONS'!AX1610*'MONTHLY DATA'!BV379</f>
        <v>5965826.2609877689</v>
      </c>
      <c r="AM37" s="236">
        <f>' CALCULATIONS'!AY1610*'MONTHLY DATA'!BW379</f>
        <v>6557599.5133007644</v>
      </c>
      <c r="AN37" s="236">
        <f>' CALCULATIONS'!AZ1610*'MONTHLY DATA'!BX379</f>
        <v>6557599.5133007644</v>
      </c>
      <c r="AO37" s="236">
        <f>' CALCULATIONS'!BA1610*'MONTHLY DATA'!BY379</f>
        <v>6557599.5133007644</v>
      </c>
      <c r="AP37" s="236">
        <f>' CALCULATIONS'!BB1610*'MONTHLY DATA'!BZ379</f>
        <v>6557599.5133007644</v>
      </c>
      <c r="AQ37" s="236">
        <f>' CALCULATIONS'!BC1610*'MONTHLY DATA'!CA379</f>
        <v>6557599.5133007644</v>
      </c>
      <c r="AR37" s="236">
        <f>' CALCULATIONS'!BD1610*'MONTHLY DATA'!CB379</f>
        <v>6557599.5133007644</v>
      </c>
      <c r="AS37" s="236">
        <f>' CALCULATIONS'!BE1610*'MONTHLY DATA'!CC379</f>
        <v>6557599.5133007644</v>
      </c>
      <c r="AT37" s="236">
        <f>' CALCULATIONS'!BF1610*'MONTHLY DATA'!CD379</f>
        <v>6557599.5133007644</v>
      </c>
      <c r="AU37" s="236">
        <f>' CALCULATIONS'!BG1610*'MONTHLY DATA'!CE379</f>
        <v>6557599.5133007644</v>
      </c>
      <c r="AV37" s="236">
        <f>' CALCULATIONS'!BH1610*'MONTHLY DATA'!CF379</f>
        <v>6557599.5133007644</v>
      </c>
      <c r="AW37" s="236">
        <f>' CALCULATIONS'!BI1610*'MONTHLY DATA'!CG379</f>
        <v>6557599.5133007644</v>
      </c>
      <c r="AX37" s="236">
        <f>' CALCULATIONS'!BJ1610*'MONTHLY DATA'!CH379</f>
        <v>6557599.5133007644</v>
      </c>
      <c r="AY37" s="236">
        <f>' CALCULATIONS'!BK1610*'MONTHLY DATA'!CI379</f>
        <v>7105072.280903114</v>
      </c>
      <c r="AZ37" s="236">
        <f>' CALCULATIONS'!BL1610*'MONTHLY DATA'!CJ379</f>
        <v>7105072.280903114</v>
      </c>
      <c r="BA37" s="236">
        <f>' CALCULATIONS'!BM1610*'MONTHLY DATA'!CK379</f>
        <v>7105072.280903114</v>
      </c>
      <c r="BB37" s="236">
        <f>' CALCULATIONS'!BN1610*'MONTHLY DATA'!CL379</f>
        <v>7105072.280903114</v>
      </c>
      <c r="BC37" s="236">
        <f>' CALCULATIONS'!BO1610*'MONTHLY DATA'!CM379</f>
        <v>7105072.280903114</v>
      </c>
      <c r="BD37" s="236">
        <f>' CALCULATIONS'!BP1610*'MONTHLY DATA'!CN379</f>
        <v>7105072.280903114</v>
      </c>
      <c r="BE37" s="236">
        <f>' CALCULATIONS'!BQ1610*'MONTHLY DATA'!CO379</f>
        <v>7105072.280903114</v>
      </c>
      <c r="BF37" s="236">
        <f>' CALCULATIONS'!BR1610*'MONTHLY DATA'!CP379</f>
        <v>7105072.280903114</v>
      </c>
      <c r="BG37" s="236">
        <f>' CALCULATIONS'!BS1610*'MONTHLY DATA'!CQ379</f>
        <v>7105072.280903114</v>
      </c>
      <c r="BH37" s="236">
        <f>' CALCULATIONS'!BT1610*'MONTHLY DATA'!CR379</f>
        <v>7105072.280903114</v>
      </c>
      <c r="BI37" s="236">
        <f>' CALCULATIONS'!BU1610*'MONTHLY DATA'!CS379</f>
        <v>7105072.280903114</v>
      </c>
      <c r="BJ37" s="236">
        <f>' CALCULATIONS'!BV1610*'MONTHLY DATA'!CT379</f>
        <v>7105072.280903114</v>
      </c>
      <c r="BK37" s="920">
        <f t="shared" si="4"/>
        <v>360215258.87869173</v>
      </c>
    </row>
    <row r="38" spans="1:63" x14ac:dyDescent="0.25">
      <c r="A38" s="180" t="s">
        <v>1182</v>
      </c>
      <c r="C38" s="236">
        <f>IF('MONTHLY DATA'!AM379&lt;=2,'MONTHLY DATA'!AM393,0)</f>
        <v>0</v>
      </c>
      <c r="D38" s="236">
        <f>IF('MONTHLY DATA'!AN379&lt;=2,'MONTHLY DATA'!AN393,0)</f>
        <v>0</v>
      </c>
      <c r="E38" s="236">
        <f>IF('MONTHLY DATA'!AO379&lt;=2,'MONTHLY DATA'!AO393,0)</f>
        <v>0</v>
      </c>
      <c r="F38" s="236">
        <f>IF('MONTHLY DATA'!AP379&lt;=2,'MONTHLY DATA'!AP393,0)</f>
        <v>0</v>
      </c>
      <c r="G38" s="236">
        <f>IF('MONTHLY DATA'!AQ379&lt;=2,'MONTHLY DATA'!AQ393,0)</f>
        <v>0</v>
      </c>
      <c r="H38" s="236">
        <f>IF('MONTHLY DATA'!AR379&lt;=2,'MONTHLY DATA'!AR393,0)</f>
        <v>0</v>
      </c>
      <c r="I38" s="236">
        <f>IF('MONTHLY DATA'!AS379&lt;=2,'MONTHLY DATA'!AS393,0)</f>
        <v>0</v>
      </c>
      <c r="J38" s="236">
        <f>IF('MONTHLY DATA'!AT379&lt;=2,'MONTHLY DATA'!AT393,0)</f>
        <v>0</v>
      </c>
      <c r="K38" s="236">
        <f>IF('MONTHLY DATA'!AU379&lt;=2,'MONTHLY DATA'!AU393,0)</f>
        <v>0</v>
      </c>
      <c r="L38" s="236">
        <f>IF('MONTHLY DATA'!AV379&lt;=2,'MONTHLY DATA'!AV393,0)</f>
        <v>0</v>
      </c>
      <c r="M38" s="236">
        <f>IF('MONTHLY DATA'!AW379&lt;=2,'MONTHLY DATA'!AW393,0)</f>
        <v>0</v>
      </c>
      <c r="N38" s="236">
        <f>IF('MONTHLY DATA'!AX379&lt;=2,'MONTHLY DATA'!AX393,0)</f>
        <v>0</v>
      </c>
      <c r="O38" s="236">
        <f>IF('MONTHLY DATA'!AY379&lt;=2,'MONTHLY DATA'!AY393,0)</f>
        <v>0</v>
      </c>
      <c r="P38" s="236">
        <f>IF('MONTHLY DATA'!AZ379&lt;=2,'MONTHLY DATA'!AZ393,0)</f>
        <v>0</v>
      </c>
      <c r="Q38" s="236">
        <f>IF('MONTHLY DATA'!BA379&lt;=2,'MONTHLY DATA'!BA393,0)</f>
        <v>0</v>
      </c>
      <c r="R38" s="236">
        <f>IF('MONTHLY DATA'!BB379&lt;=2,'MONTHLY DATA'!BB393,0)</f>
        <v>0</v>
      </c>
      <c r="S38" s="236">
        <f>IF('MONTHLY DATA'!BC379&lt;=2,'MONTHLY DATA'!BC393,0)</f>
        <v>0</v>
      </c>
      <c r="T38" s="236">
        <f>IF('MONTHLY DATA'!BD379&lt;=2,'MONTHLY DATA'!BD393,0)</f>
        <v>0</v>
      </c>
      <c r="U38" s="236">
        <f>IF('MONTHLY DATA'!BE379&lt;=2,'MONTHLY DATA'!BE393,0)</f>
        <v>0</v>
      </c>
      <c r="V38" s="236">
        <f>IF('MONTHLY DATA'!BF379&lt;=2,'MONTHLY DATA'!BF393,0)</f>
        <v>0</v>
      </c>
      <c r="W38" s="236">
        <f>IF('MONTHLY DATA'!BG379&lt;=2,'MONTHLY DATA'!BG393,0)</f>
        <v>0</v>
      </c>
      <c r="X38" s="236">
        <f>IF('MONTHLY DATA'!BH379&lt;=2,'MONTHLY DATA'!BH393,0)</f>
        <v>0</v>
      </c>
      <c r="Y38" s="236">
        <f>IF('MONTHLY DATA'!BI379&lt;=2,'MONTHLY DATA'!BI393,0)</f>
        <v>0</v>
      </c>
      <c r="Z38" s="236">
        <f>IF('MONTHLY DATA'!BJ379&lt;=2,'MONTHLY DATA'!BJ393,0)</f>
        <v>0</v>
      </c>
      <c r="AA38" s="236">
        <f>IF('MONTHLY DATA'!BK379&lt;=2,'MONTHLY DATA'!BK393,0)</f>
        <v>0</v>
      </c>
      <c r="AB38" s="236">
        <f>IF('MONTHLY DATA'!BL379&lt;=2,'MONTHLY DATA'!BL393,0)</f>
        <v>0</v>
      </c>
      <c r="AC38" s="236">
        <f>IF('MONTHLY DATA'!BM379&lt;=2,'MONTHLY DATA'!BM393,0)</f>
        <v>0</v>
      </c>
      <c r="AD38" s="236">
        <f>IF('MONTHLY DATA'!BN379&lt;=2,'MONTHLY DATA'!BN393,0)</f>
        <v>0</v>
      </c>
      <c r="AE38" s="236">
        <f>IF('MONTHLY DATA'!BO379&lt;=2,'MONTHLY DATA'!BO393,0)</f>
        <v>0</v>
      </c>
      <c r="AF38" s="236">
        <f>IF('MONTHLY DATA'!BP379&lt;=2,'MONTHLY DATA'!BP393,0)</f>
        <v>0</v>
      </c>
      <c r="AG38" s="236">
        <f>IF('MONTHLY DATA'!BQ379&lt;=2,'MONTHLY DATA'!BQ393,0)</f>
        <v>0</v>
      </c>
      <c r="AH38" s="236">
        <f>IF('MONTHLY DATA'!BR379&lt;=2,'MONTHLY DATA'!BR393,0)</f>
        <v>0</v>
      </c>
      <c r="AI38" s="236">
        <f>IF('MONTHLY DATA'!BS379&lt;=2,'MONTHLY DATA'!BS393,0)</f>
        <v>0</v>
      </c>
      <c r="AJ38" s="236">
        <f>IF('MONTHLY DATA'!BT379&lt;=2,'MONTHLY DATA'!BT393,0)</f>
        <v>0</v>
      </c>
      <c r="AK38" s="236">
        <f>IF('MONTHLY DATA'!BU379&lt;=2,'MONTHLY DATA'!BU393,0)</f>
        <v>0</v>
      </c>
      <c r="AL38" s="236">
        <f>IF('MONTHLY DATA'!BV379&lt;=2,'MONTHLY DATA'!BV393,0)</f>
        <v>0</v>
      </c>
      <c r="AM38" s="236">
        <f>IF('MONTHLY DATA'!BW379&lt;=2,'MONTHLY DATA'!BW393,0)</f>
        <v>0</v>
      </c>
      <c r="AN38" s="236">
        <f>IF('MONTHLY DATA'!BX379&lt;=2,'MONTHLY DATA'!BX393,0)</f>
        <v>0</v>
      </c>
      <c r="AO38" s="236">
        <f>IF('MONTHLY DATA'!BY379&lt;=2,'MONTHLY DATA'!BY393,0)</f>
        <v>0</v>
      </c>
      <c r="AP38" s="236">
        <f>IF('MONTHLY DATA'!BZ379&lt;=2,'MONTHLY DATA'!BZ393,0)</f>
        <v>0</v>
      </c>
      <c r="AQ38" s="236">
        <f>IF('MONTHLY DATA'!CA379&lt;=2,'MONTHLY DATA'!CA393,0)</f>
        <v>0</v>
      </c>
      <c r="AR38" s="236">
        <f>IF('MONTHLY DATA'!CB379&lt;=2,'MONTHLY DATA'!CB393,0)</f>
        <v>0</v>
      </c>
      <c r="AS38" s="236">
        <f>IF('MONTHLY DATA'!CC379&lt;=2,'MONTHLY DATA'!CC393,0)</f>
        <v>0</v>
      </c>
      <c r="AT38" s="236">
        <f>IF('MONTHLY DATA'!CD379&lt;=2,'MONTHLY DATA'!CD393,0)</f>
        <v>0</v>
      </c>
      <c r="AU38" s="236">
        <f>IF('MONTHLY DATA'!CE379&lt;=2,'MONTHLY DATA'!CE393,0)</f>
        <v>0</v>
      </c>
      <c r="AV38" s="236">
        <f>IF('MONTHLY DATA'!CF379&lt;=2,'MONTHLY DATA'!CF393,0)</f>
        <v>0</v>
      </c>
      <c r="AW38" s="236">
        <f>IF('MONTHLY DATA'!CG379&lt;=2,'MONTHLY DATA'!CG393,0)</f>
        <v>0</v>
      </c>
      <c r="AX38" s="236">
        <f>IF('MONTHLY DATA'!CH379&lt;=2,'MONTHLY DATA'!CH393,0)</f>
        <v>0</v>
      </c>
      <c r="AY38" s="236">
        <f>IF('MONTHLY DATA'!CI379&lt;=2,'MONTHLY DATA'!CI393,0)</f>
        <v>0</v>
      </c>
      <c r="AZ38" s="236">
        <f>IF('MONTHLY DATA'!CJ379&lt;=2,'MONTHLY DATA'!CJ393,0)</f>
        <v>0</v>
      </c>
      <c r="BA38" s="236">
        <f>IF('MONTHLY DATA'!CK379&lt;=2,'MONTHLY DATA'!CK393,0)</f>
        <v>0</v>
      </c>
      <c r="BB38" s="236">
        <f>IF('MONTHLY DATA'!CL379&lt;=2,'MONTHLY DATA'!CL393,0)</f>
        <v>0</v>
      </c>
      <c r="BC38" s="236">
        <f>IF('MONTHLY DATA'!CM379&lt;=2,'MONTHLY DATA'!CM393,0)</f>
        <v>0</v>
      </c>
      <c r="BD38" s="236">
        <f>IF('MONTHLY DATA'!CN379&lt;=2,'MONTHLY DATA'!CN393,0)</f>
        <v>0</v>
      </c>
      <c r="BE38" s="236">
        <f>IF('MONTHLY DATA'!CO379&lt;=2,'MONTHLY DATA'!CO393,0)</f>
        <v>0</v>
      </c>
      <c r="BF38" s="236">
        <f>IF('MONTHLY DATA'!CP379&lt;=2,'MONTHLY DATA'!CP393,0)</f>
        <v>0</v>
      </c>
      <c r="BG38" s="236">
        <f>IF('MONTHLY DATA'!CQ379&lt;=2,'MONTHLY DATA'!CQ393,0)</f>
        <v>0</v>
      </c>
      <c r="BH38" s="236">
        <f>IF('MONTHLY DATA'!CR379&lt;=2,'MONTHLY DATA'!CR393,0)</f>
        <v>0</v>
      </c>
      <c r="BI38" s="236">
        <f>IF('MONTHLY DATA'!CS379&lt;=2,'MONTHLY DATA'!CS393,0)</f>
        <v>0</v>
      </c>
      <c r="BJ38" s="236">
        <f>IF('MONTHLY DATA'!CT379&lt;=2,'MONTHLY DATA'!CT393,0)</f>
        <v>0</v>
      </c>
      <c r="BK38" s="920">
        <f t="shared" si="4"/>
        <v>0</v>
      </c>
    </row>
    <row r="39" spans="1:63" x14ac:dyDescent="0.25">
      <c r="A39" s="180" t="s">
        <v>1183</v>
      </c>
      <c r="C39" s="236">
        <f>C38+B39</f>
        <v>0</v>
      </c>
      <c r="D39" s="236">
        <f t="shared" ref="D39:BJ39" si="24">D38+C39</f>
        <v>0</v>
      </c>
      <c r="E39" s="236">
        <f t="shared" si="24"/>
        <v>0</v>
      </c>
      <c r="F39" s="236">
        <f t="shared" si="24"/>
        <v>0</v>
      </c>
      <c r="G39" s="236">
        <f t="shared" si="24"/>
        <v>0</v>
      </c>
      <c r="H39" s="236">
        <f t="shared" si="24"/>
        <v>0</v>
      </c>
      <c r="I39" s="236">
        <f t="shared" si="24"/>
        <v>0</v>
      </c>
      <c r="J39" s="236">
        <f t="shared" si="24"/>
        <v>0</v>
      </c>
      <c r="K39" s="236">
        <f t="shared" si="24"/>
        <v>0</v>
      </c>
      <c r="L39" s="236">
        <f t="shared" si="24"/>
        <v>0</v>
      </c>
      <c r="M39" s="236">
        <f t="shared" si="24"/>
        <v>0</v>
      </c>
      <c r="N39" s="236">
        <f t="shared" si="24"/>
        <v>0</v>
      </c>
      <c r="O39" s="236">
        <f t="shared" si="24"/>
        <v>0</v>
      </c>
      <c r="P39" s="236">
        <f t="shared" si="24"/>
        <v>0</v>
      </c>
      <c r="Q39" s="236">
        <f t="shared" si="24"/>
        <v>0</v>
      </c>
      <c r="R39" s="236">
        <f t="shared" si="24"/>
        <v>0</v>
      </c>
      <c r="S39" s="236">
        <f t="shared" si="24"/>
        <v>0</v>
      </c>
      <c r="T39" s="236">
        <f t="shared" si="24"/>
        <v>0</v>
      </c>
      <c r="U39" s="236">
        <f t="shared" si="24"/>
        <v>0</v>
      </c>
      <c r="V39" s="236">
        <f t="shared" si="24"/>
        <v>0</v>
      </c>
      <c r="W39" s="236">
        <f t="shared" si="24"/>
        <v>0</v>
      </c>
      <c r="X39" s="236">
        <f t="shared" si="24"/>
        <v>0</v>
      </c>
      <c r="Y39" s="236">
        <f t="shared" si="24"/>
        <v>0</v>
      </c>
      <c r="Z39" s="236">
        <f t="shared" si="24"/>
        <v>0</v>
      </c>
      <c r="AA39" s="236">
        <f t="shared" si="24"/>
        <v>0</v>
      </c>
      <c r="AB39" s="236">
        <f t="shared" si="24"/>
        <v>0</v>
      </c>
      <c r="AC39" s="236">
        <f t="shared" si="24"/>
        <v>0</v>
      </c>
      <c r="AD39" s="236">
        <f t="shared" si="24"/>
        <v>0</v>
      </c>
      <c r="AE39" s="236">
        <f t="shared" si="24"/>
        <v>0</v>
      </c>
      <c r="AF39" s="236">
        <f t="shared" si="24"/>
        <v>0</v>
      </c>
      <c r="AG39" s="236">
        <f t="shared" si="24"/>
        <v>0</v>
      </c>
      <c r="AH39" s="236">
        <f t="shared" si="24"/>
        <v>0</v>
      </c>
      <c r="AI39" s="236">
        <f t="shared" si="24"/>
        <v>0</v>
      </c>
      <c r="AJ39" s="236">
        <f t="shared" si="24"/>
        <v>0</v>
      </c>
      <c r="AK39" s="236">
        <f t="shared" si="24"/>
        <v>0</v>
      </c>
      <c r="AL39" s="236">
        <f t="shared" si="24"/>
        <v>0</v>
      </c>
      <c r="AM39" s="236">
        <f t="shared" si="24"/>
        <v>0</v>
      </c>
      <c r="AN39" s="236">
        <f t="shared" si="24"/>
        <v>0</v>
      </c>
      <c r="AO39" s="236">
        <f t="shared" si="24"/>
        <v>0</v>
      </c>
      <c r="AP39" s="236">
        <f t="shared" si="24"/>
        <v>0</v>
      </c>
      <c r="AQ39" s="236">
        <f t="shared" si="24"/>
        <v>0</v>
      </c>
      <c r="AR39" s="236">
        <f t="shared" si="24"/>
        <v>0</v>
      </c>
      <c r="AS39" s="236">
        <f t="shared" si="24"/>
        <v>0</v>
      </c>
      <c r="AT39" s="236">
        <f t="shared" si="24"/>
        <v>0</v>
      </c>
      <c r="AU39" s="236">
        <f t="shared" si="24"/>
        <v>0</v>
      </c>
      <c r="AV39" s="236">
        <f t="shared" si="24"/>
        <v>0</v>
      </c>
      <c r="AW39" s="236">
        <f t="shared" si="24"/>
        <v>0</v>
      </c>
      <c r="AX39" s="236">
        <f t="shared" si="24"/>
        <v>0</v>
      </c>
      <c r="AY39" s="236">
        <f t="shared" si="24"/>
        <v>0</v>
      </c>
      <c r="AZ39" s="236">
        <f t="shared" si="24"/>
        <v>0</v>
      </c>
      <c r="BA39" s="236">
        <f t="shared" si="24"/>
        <v>0</v>
      </c>
      <c r="BB39" s="236">
        <f t="shared" si="24"/>
        <v>0</v>
      </c>
      <c r="BC39" s="236">
        <f t="shared" si="24"/>
        <v>0</v>
      </c>
      <c r="BD39" s="236">
        <f t="shared" si="24"/>
        <v>0</v>
      </c>
      <c r="BE39" s="236">
        <f t="shared" si="24"/>
        <v>0</v>
      </c>
      <c r="BF39" s="236">
        <f t="shared" si="24"/>
        <v>0</v>
      </c>
      <c r="BG39" s="236">
        <f t="shared" si="24"/>
        <v>0</v>
      </c>
      <c r="BH39" s="236">
        <f t="shared" si="24"/>
        <v>0</v>
      </c>
      <c r="BI39" s="236">
        <f t="shared" si="24"/>
        <v>0</v>
      </c>
      <c r="BJ39" s="236">
        <f t="shared" si="24"/>
        <v>0</v>
      </c>
      <c r="BK39" s="920">
        <f t="shared" si="4"/>
        <v>0</v>
      </c>
    </row>
    <row r="40" spans="1:63" x14ac:dyDescent="0.25">
      <c r="A40" s="180" t="s">
        <v>1185</v>
      </c>
      <c r="C40" s="236">
        <f>C37+C38</f>
        <v>4951289.9232720006</v>
      </c>
      <c r="D40" s="236">
        <f t="shared" ref="D40:BJ40" si="25">D37+D38</f>
        <v>4951289.9232720006</v>
      </c>
      <c r="E40" s="236">
        <f t="shared" si="25"/>
        <v>4951289.9232720006</v>
      </c>
      <c r="F40" s="236">
        <f t="shared" si="25"/>
        <v>4951289.9232720006</v>
      </c>
      <c r="G40" s="236">
        <f t="shared" si="25"/>
        <v>4951289.9232720006</v>
      </c>
      <c r="H40" s="236">
        <f t="shared" si="25"/>
        <v>4951289.9232720006</v>
      </c>
      <c r="I40" s="236">
        <f t="shared" si="25"/>
        <v>4951289.9232720006</v>
      </c>
      <c r="J40" s="236">
        <f t="shared" si="25"/>
        <v>4951289.9232720006</v>
      </c>
      <c r="K40" s="236">
        <f t="shared" si="25"/>
        <v>4951289.9232720006</v>
      </c>
      <c r="L40" s="236">
        <f t="shared" si="25"/>
        <v>4951289.9232720006</v>
      </c>
      <c r="M40" s="236">
        <f t="shared" si="25"/>
        <v>4951289.9232720006</v>
      </c>
      <c r="N40" s="236">
        <f t="shared" si="25"/>
        <v>4951289.9232720006</v>
      </c>
      <c r="O40" s="236">
        <f t="shared" si="25"/>
        <v>5438150.2614273364</v>
      </c>
      <c r="P40" s="236">
        <f t="shared" si="25"/>
        <v>5438150.2614273364</v>
      </c>
      <c r="Q40" s="236">
        <f t="shared" si="25"/>
        <v>5438150.2614273364</v>
      </c>
      <c r="R40" s="236">
        <f t="shared" si="25"/>
        <v>5438150.2614273364</v>
      </c>
      <c r="S40" s="236">
        <f t="shared" si="25"/>
        <v>5438150.2614273364</v>
      </c>
      <c r="T40" s="236">
        <f t="shared" si="25"/>
        <v>5438150.2614273364</v>
      </c>
      <c r="U40" s="236">
        <f t="shared" si="25"/>
        <v>5438150.2614273364</v>
      </c>
      <c r="V40" s="236">
        <f t="shared" si="25"/>
        <v>5438150.2614273364</v>
      </c>
      <c r="W40" s="236">
        <f t="shared" si="25"/>
        <v>5438150.2614273364</v>
      </c>
      <c r="X40" s="236">
        <f t="shared" si="25"/>
        <v>5438150.2614273364</v>
      </c>
      <c r="Y40" s="236">
        <f t="shared" si="25"/>
        <v>5438150.2614273364</v>
      </c>
      <c r="Z40" s="236">
        <f t="shared" si="25"/>
        <v>5438150.2614273364</v>
      </c>
      <c r="AA40" s="236">
        <f t="shared" si="25"/>
        <v>5965826.2609877689</v>
      </c>
      <c r="AB40" s="236">
        <f t="shared" si="25"/>
        <v>5965826.2609877689</v>
      </c>
      <c r="AC40" s="236">
        <f t="shared" si="25"/>
        <v>5965826.2609877689</v>
      </c>
      <c r="AD40" s="236">
        <f t="shared" si="25"/>
        <v>5965826.2609877689</v>
      </c>
      <c r="AE40" s="236">
        <f t="shared" si="25"/>
        <v>5965826.2609877689</v>
      </c>
      <c r="AF40" s="236">
        <f t="shared" si="25"/>
        <v>5965826.2609877689</v>
      </c>
      <c r="AG40" s="236">
        <f t="shared" si="25"/>
        <v>5965826.2609877689</v>
      </c>
      <c r="AH40" s="236">
        <f t="shared" si="25"/>
        <v>5965826.2609877689</v>
      </c>
      <c r="AI40" s="236">
        <f t="shared" si="25"/>
        <v>5965826.2609877689</v>
      </c>
      <c r="AJ40" s="236">
        <f t="shared" si="25"/>
        <v>5965826.2609877689</v>
      </c>
      <c r="AK40" s="236">
        <f t="shared" si="25"/>
        <v>5965826.2609877689</v>
      </c>
      <c r="AL40" s="236">
        <f t="shared" si="25"/>
        <v>5965826.2609877689</v>
      </c>
      <c r="AM40" s="236">
        <f t="shared" si="25"/>
        <v>6557599.5133007644</v>
      </c>
      <c r="AN40" s="236">
        <f t="shared" si="25"/>
        <v>6557599.5133007644</v>
      </c>
      <c r="AO40" s="236">
        <f t="shared" si="25"/>
        <v>6557599.5133007644</v>
      </c>
      <c r="AP40" s="236">
        <f t="shared" si="25"/>
        <v>6557599.5133007644</v>
      </c>
      <c r="AQ40" s="236">
        <f t="shared" si="25"/>
        <v>6557599.5133007644</v>
      </c>
      <c r="AR40" s="236">
        <f t="shared" si="25"/>
        <v>6557599.5133007644</v>
      </c>
      <c r="AS40" s="236">
        <f t="shared" si="25"/>
        <v>6557599.5133007644</v>
      </c>
      <c r="AT40" s="236">
        <f t="shared" si="25"/>
        <v>6557599.5133007644</v>
      </c>
      <c r="AU40" s="236">
        <f t="shared" si="25"/>
        <v>6557599.5133007644</v>
      </c>
      <c r="AV40" s="236">
        <f t="shared" si="25"/>
        <v>6557599.5133007644</v>
      </c>
      <c r="AW40" s="236">
        <f t="shared" si="25"/>
        <v>6557599.5133007644</v>
      </c>
      <c r="AX40" s="236">
        <f t="shared" si="25"/>
        <v>6557599.5133007644</v>
      </c>
      <c r="AY40" s="236">
        <f t="shared" si="25"/>
        <v>7105072.280903114</v>
      </c>
      <c r="AZ40" s="236">
        <f t="shared" si="25"/>
        <v>7105072.280903114</v>
      </c>
      <c r="BA40" s="236">
        <f t="shared" si="25"/>
        <v>7105072.280903114</v>
      </c>
      <c r="BB40" s="236">
        <f t="shared" si="25"/>
        <v>7105072.280903114</v>
      </c>
      <c r="BC40" s="236">
        <f t="shared" si="25"/>
        <v>7105072.280903114</v>
      </c>
      <c r="BD40" s="236">
        <f t="shared" si="25"/>
        <v>7105072.280903114</v>
      </c>
      <c r="BE40" s="236">
        <f t="shared" si="25"/>
        <v>7105072.280903114</v>
      </c>
      <c r="BF40" s="236">
        <f t="shared" si="25"/>
        <v>7105072.280903114</v>
      </c>
      <c r="BG40" s="236">
        <f t="shared" si="25"/>
        <v>7105072.280903114</v>
      </c>
      <c r="BH40" s="236">
        <f t="shared" si="25"/>
        <v>7105072.280903114</v>
      </c>
      <c r="BI40" s="236">
        <f t="shared" si="25"/>
        <v>7105072.280903114</v>
      </c>
      <c r="BJ40" s="236">
        <f t="shared" si="25"/>
        <v>7105072.280903114</v>
      </c>
      <c r="BK40" s="920">
        <f t="shared" si="4"/>
        <v>360215258.87869173</v>
      </c>
    </row>
    <row r="41" spans="1:63" x14ac:dyDescent="0.25">
      <c r="A41" s="180" t="s">
        <v>1149</v>
      </c>
      <c r="C41" s="236">
        <f>C40/12</f>
        <v>412607.49360600003</v>
      </c>
      <c r="D41" s="236">
        <f t="shared" ref="D41:BJ41" si="26">D40/12</f>
        <v>412607.49360600003</v>
      </c>
      <c r="E41" s="236">
        <f t="shared" si="26"/>
        <v>412607.49360600003</v>
      </c>
      <c r="F41" s="236">
        <f t="shared" si="26"/>
        <v>412607.49360600003</v>
      </c>
      <c r="G41" s="236">
        <f t="shared" si="26"/>
        <v>412607.49360600003</v>
      </c>
      <c r="H41" s="236">
        <f t="shared" si="26"/>
        <v>412607.49360600003</v>
      </c>
      <c r="I41" s="236">
        <f t="shared" si="26"/>
        <v>412607.49360600003</v>
      </c>
      <c r="J41" s="236">
        <f t="shared" si="26"/>
        <v>412607.49360600003</v>
      </c>
      <c r="K41" s="236">
        <f t="shared" si="26"/>
        <v>412607.49360600003</v>
      </c>
      <c r="L41" s="236">
        <f t="shared" si="26"/>
        <v>412607.49360600003</v>
      </c>
      <c r="M41" s="236">
        <f t="shared" si="26"/>
        <v>412607.49360600003</v>
      </c>
      <c r="N41" s="236">
        <f t="shared" si="26"/>
        <v>412607.49360600003</v>
      </c>
      <c r="O41" s="236">
        <f t="shared" si="26"/>
        <v>453179.18845227803</v>
      </c>
      <c r="P41" s="236">
        <f t="shared" si="26"/>
        <v>453179.18845227803</v>
      </c>
      <c r="Q41" s="236">
        <f t="shared" si="26"/>
        <v>453179.18845227803</v>
      </c>
      <c r="R41" s="236">
        <f t="shared" si="26"/>
        <v>453179.18845227803</v>
      </c>
      <c r="S41" s="236">
        <f t="shared" si="26"/>
        <v>453179.18845227803</v>
      </c>
      <c r="T41" s="236">
        <f t="shared" si="26"/>
        <v>453179.18845227803</v>
      </c>
      <c r="U41" s="236">
        <f t="shared" si="26"/>
        <v>453179.18845227803</v>
      </c>
      <c r="V41" s="236">
        <f t="shared" si="26"/>
        <v>453179.18845227803</v>
      </c>
      <c r="W41" s="236">
        <f t="shared" si="26"/>
        <v>453179.18845227803</v>
      </c>
      <c r="X41" s="236">
        <f t="shared" si="26"/>
        <v>453179.18845227803</v>
      </c>
      <c r="Y41" s="236">
        <f t="shared" si="26"/>
        <v>453179.18845227803</v>
      </c>
      <c r="Z41" s="236">
        <f t="shared" si="26"/>
        <v>453179.18845227803</v>
      </c>
      <c r="AA41" s="236">
        <f t="shared" si="26"/>
        <v>497152.18841564743</v>
      </c>
      <c r="AB41" s="236">
        <f t="shared" si="26"/>
        <v>497152.18841564743</v>
      </c>
      <c r="AC41" s="236">
        <f t="shared" si="26"/>
        <v>497152.18841564743</v>
      </c>
      <c r="AD41" s="236">
        <f t="shared" si="26"/>
        <v>497152.18841564743</v>
      </c>
      <c r="AE41" s="236">
        <f t="shared" si="26"/>
        <v>497152.18841564743</v>
      </c>
      <c r="AF41" s="236">
        <f t="shared" si="26"/>
        <v>497152.18841564743</v>
      </c>
      <c r="AG41" s="236">
        <f t="shared" si="26"/>
        <v>497152.18841564743</v>
      </c>
      <c r="AH41" s="236">
        <f t="shared" si="26"/>
        <v>497152.18841564743</v>
      </c>
      <c r="AI41" s="236">
        <f t="shared" si="26"/>
        <v>497152.18841564743</v>
      </c>
      <c r="AJ41" s="236">
        <f t="shared" si="26"/>
        <v>497152.18841564743</v>
      </c>
      <c r="AK41" s="236">
        <f t="shared" si="26"/>
        <v>497152.18841564743</v>
      </c>
      <c r="AL41" s="236">
        <f t="shared" si="26"/>
        <v>497152.18841564743</v>
      </c>
      <c r="AM41" s="236">
        <f t="shared" si="26"/>
        <v>546466.62610839703</v>
      </c>
      <c r="AN41" s="236">
        <f t="shared" si="26"/>
        <v>546466.62610839703</v>
      </c>
      <c r="AO41" s="236">
        <f t="shared" si="26"/>
        <v>546466.62610839703</v>
      </c>
      <c r="AP41" s="236">
        <f t="shared" si="26"/>
        <v>546466.62610839703</v>
      </c>
      <c r="AQ41" s="236">
        <f t="shared" si="26"/>
        <v>546466.62610839703</v>
      </c>
      <c r="AR41" s="236">
        <f t="shared" si="26"/>
        <v>546466.62610839703</v>
      </c>
      <c r="AS41" s="236">
        <f t="shared" si="26"/>
        <v>546466.62610839703</v>
      </c>
      <c r="AT41" s="236">
        <f t="shared" si="26"/>
        <v>546466.62610839703</v>
      </c>
      <c r="AU41" s="236">
        <f t="shared" si="26"/>
        <v>546466.62610839703</v>
      </c>
      <c r="AV41" s="236">
        <f t="shared" si="26"/>
        <v>546466.62610839703</v>
      </c>
      <c r="AW41" s="236">
        <f t="shared" si="26"/>
        <v>546466.62610839703</v>
      </c>
      <c r="AX41" s="236">
        <f t="shared" si="26"/>
        <v>546466.62610839703</v>
      </c>
      <c r="AY41" s="236">
        <f t="shared" si="26"/>
        <v>592089.35674192617</v>
      </c>
      <c r="AZ41" s="236">
        <f t="shared" si="26"/>
        <v>592089.35674192617</v>
      </c>
      <c r="BA41" s="236">
        <f t="shared" si="26"/>
        <v>592089.35674192617</v>
      </c>
      <c r="BB41" s="236">
        <f t="shared" si="26"/>
        <v>592089.35674192617</v>
      </c>
      <c r="BC41" s="236">
        <f t="shared" si="26"/>
        <v>592089.35674192617</v>
      </c>
      <c r="BD41" s="236">
        <f t="shared" si="26"/>
        <v>592089.35674192617</v>
      </c>
      <c r="BE41" s="236">
        <f t="shared" si="26"/>
        <v>592089.35674192617</v>
      </c>
      <c r="BF41" s="236">
        <f t="shared" si="26"/>
        <v>592089.35674192617</v>
      </c>
      <c r="BG41" s="236">
        <f t="shared" si="26"/>
        <v>592089.35674192617</v>
      </c>
      <c r="BH41" s="236">
        <f t="shared" si="26"/>
        <v>592089.35674192617</v>
      </c>
      <c r="BI41" s="236">
        <f t="shared" si="26"/>
        <v>592089.35674192617</v>
      </c>
      <c r="BJ41" s="236">
        <f t="shared" si="26"/>
        <v>592089.35674192617</v>
      </c>
      <c r="BK41" s="920">
        <f t="shared" si="4"/>
        <v>30017938.239890989</v>
      </c>
    </row>
    <row r="42" spans="1:63" x14ac:dyDescent="0.25">
      <c r="A42" s="180" t="s">
        <v>1150</v>
      </c>
      <c r="C42" s="236">
        <f>C41+B42</f>
        <v>412607.49360600003</v>
      </c>
      <c r="D42" s="236">
        <f t="shared" ref="D42:BJ42" si="27">D41+C42</f>
        <v>825214.98721200007</v>
      </c>
      <c r="E42" s="236">
        <f t="shared" si="27"/>
        <v>1237822.4808180002</v>
      </c>
      <c r="F42" s="236">
        <f t="shared" si="27"/>
        <v>1650429.9744240001</v>
      </c>
      <c r="G42" s="236">
        <f t="shared" si="27"/>
        <v>2063037.4680300001</v>
      </c>
      <c r="H42" s="236">
        <f t="shared" si="27"/>
        <v>2475644.9616360003</v>
      </c>
      <c r="I42" s="236">
        <f t="shared" si="27"/>
        <v>2888252.4552420005</v>
      </c>
      <c r="J42" s="236">
        <f t="shared" si="27"/>
        <v>3300859.9488480007</v>
      </c>
      <c r="K42" s="236">
        <f t="shared" si="27"/>
        <v>3713467.4424540009</v>
      </c>
      <c r="L42" s="236">
        <f t="shared" si="27"/>
        <v>4126074.9360600011</v>
      </c>
      <c r="M42" s="236">
        <f t="shared" si="27"/>
        <v>4538682.4296660013</v>
      </c>
      <c r="N42" s="236">
        <f t="shared" si="27"/>
        <v>4951289.9232720016</v>
      </c>
      <c r="O42" s="236">
        <f>O41</f>
        <v>453179.18845227803</v>
      </c>
      <c r="P42" s="236">
        <f t="shared" si="27"/>
        <v>906358.37690455606</v>
      </c>
      <c r="Q42" s="236">
        <f t="shared" si="27"/>
        <v>1359537.5653568341</v>
      </c>
      <c r="R42" s="236">
        <f t="shared" si="27"/>
        <v>1812716.7538091121</v>
      </c>
      <c r="S42" s="236">
        <f t="shared" si="27"/>
        <v>2265895.9422613904</v>
      </c>
      <c r="T42" s="236">
        <f t="shared" si="27"/>
        <v>2719075.1307136687</v>
      </c>
      <c r="U42" s="236">
        <f t="shared" si="27"/>
        <v>3172254.3191659469</v>
      </c>
      <c r="V42" s="236">
        <f t="shared" si="27"/>
        <v>3625433.5076182252</v>
      </c>
      <c r="W42" s="236">
        <f t="shared" si="27"/>
        <v>4078612.6960705034</v>
      </c>
      <c r="X42" s="236">
        <f t="shared" si="27"/>
        <v>4531791.8845227817</v>
      </c>
      <c r="Y42" s="236">
        <f t="shared" si="27"/>
        <v>4984971.07297506</v>
      </c>
      <c r="Z42" s="236">
        <f t="shared" si="27"/>
        <v>5438150.2614273382</v>
      </c>
      <c r="AA42" s="236">
        <f>AA41</f>
        <v>497152.18841564743</v>
      </c>
      <c r="AB42" s="236">
        <f t="shared" si="27"/>
        <v>994304.37683129485</v>
      </c>
      <c r="AC42" s="236">
        <f t="shared" si="27"/>
        <v>1491456.5652469422</v>
      </c>
      <c r="AD42" s="236">
        <f t="shared" si="27"/>
        <v>1988608.7536625897</v>
      </c>
      <c r="AE42" s="236">
        <f t="shared" si="27"/>
        <v>2485760.942078237</v>
      </c>
      <c r="AF42" s="236">
        <f t="shared" si="27"/>
        <v>2982913.1304938844</v>
      </c>
      <c r="AG42" s="236">
        <f t="shared" si="27"/>
        <v>3480065.3189095319</v>
      </c>
      <c r="AH42" s="236">
        <f t="shared" si="27"/>
        <v>3977217.5073251794</v>
      </c>
      <c r="AI42" s="236">
        <f t="shared" si="27"/>
        <v>4474369.6957408264</v>
      </c>
      <c r="AJ42" s="236">
        <f t="shared" si="27"/>
        <v>4971521.8841564739</v>
      </c>
      <c r="AK42" s="236">
        <f t="shared" si="27"/>
        <v>5468674.0725721214</v>
      </c>
      <c r="AL42" s="236">
        <f t="shared" si="27"/>
        <v>5965826.2609877689</v>
      </c>
      <c r="AM42" s="236">
        <f>AM41</f>
        <v>546466.62610839703</v>
      </c>
      <c r="AN42" s="236">
        <f t="shared" si="27"/>
        <v>1092933.2522167941</v>
      </c>
      <c r="AO42" s="236">
        <f t="shared" si="27"/>
        <v>1639399.8783251911</v>
      </c>
      <c r="AP42" s="236">
        <f t="shared" si="27"/>
        <v>2185866.5044335881</v>
      </c>
      <c r="AQ42" s="236">
        <f t="shared" si="27"/>
        <v>2732333.1305419849</v>
      </c>
      <c r="AR42" s="236">
        <f t="shared" si="27"/>
        <v>3278799.7566503817</v>
      </c>
      <c r="AS42" s="236">
        <f t="shared" si="27"/>
        <v>3825266.3827587785</v>
      </c>
      <c r="AT42" s="236">
        <f t="shared" si="27"/>
        <v>4371733.0088671753</v>
      </c>
      <c r="AU42" s="236">
        <f t="shared" si="27"/>
        <v>4918199.6349755721</v>
      </c>
      <c r="AV42" s="236">
        <f t="shared" si="27"/>
        <v>5464666.2610839689</v>
      </c>
      <c r="AW42" s="236">
        <f t="shared" si="27"/>
        <v>6011132.8871923657</v>
      </c>
      <c r="AX42" s="236">
        <f t="shared" si="27"/>
        <v>6557599.5133007625</v>
      </c>
      <c r="AY42" s="236">
        <f>AY41</f>
        <v>592089.35674192617</v>
      </c>
      <c r="AZ42" s="236">
        <f t="shared" si="27"/>
        <v>1184178.7134838523</v>
      </c>
      <c r="BA42" s="236">
        <f t="shared" si="27"/>
        <v>1776268.0702257785</v>
      </c>
      <c r="BB42" s="236">
        <f t="shared" si="27"/>
        <v>2368357.4269677047</v>
      </c>
      <c r="BC42" s="236">
        <f t="shared" si="27"/>
        <v>2960446.7837096308</v>
      </c>
      <c r="BD42" s="236">
        <f t="shared" si="27"/>
        <v>3552536.140451557</v>
      </c>
      <c r="BE42" s="236">
        <f t="shared" si="27"/>
        <v>4144625.4971934832</v>
      </c>
      <c r="BF42" s="236">
        <f t="shared" si="27"/>
        <v>4736714.8539354093</v>
      </c>
      <c r="BG42" s="236">
        <f t="shared" si="27"/>
        <v>5328804.210677335</v>
      </c>
      <c r="BH42" s="236">
        <f t="shared" si="27"/>
        <v>5920893.5674192607</v>
      </c>
      <c r="BI42" s="236">
        <f t="shared" si="27"/>
        <v>6512982.9241611864</v>
      </c>
      <c r="BJ42" s="236">
        <f t="shared" si="27"/>
        <v>7105072.2809031121</v>
      </c>
      <c r="BK42" s="920">
        <f t="shared" si="4"/>
        <v>195116598.55929139</v>
      </c>
    </row>
    <row r="43" spans="1:63" x14ac:dyDescent="0.25">
      <c r="A43" s="180" t="s">
        <v>1151</v>
      </c>
      <c r="C43" s="236">
        <f>C45-B45</f>
        <v>4126.0749360600003</v>
      </c>
      <c r="D43" s="236">
        <f t="shared" ref="D43:BJ43" si="28">D45-C45</f>
        <v>12378.224808180001</v>
      </c>
      <c r="E43" s="236">
        <f t="shared" si="28"/>
        <v>20630.374680300003</v>
      </c>
      <c r="F43" s="236">
        <f t="shared" si="28"/>
        <v>28882.52455242</v>
      </c>
      <c r="G43" s="236">
        <f t="shared" si="28"/>
        <v>37134.674424540004</v>
      </c>
      <c r="H43" s="236">
        <f t="shared" si="28"/>
        <v>45386.824296660008</v>
      </c>
      <c r="I43" s="236">
        <f t="shared" si="28"/>
        <v>53638.974168780027</v>
      </c>
      <c r="J43" s="236">
        <f t="shared" si="28"/>
        <v>61891.124040900031</v>
      </c>
      <c r="K43" s="236">
        <f t="shared" si="28"/>
        <v>70143.273913019977</v>
      </c>
      <c r="L43" s="236">
        <f t="shared" si="28"/>
        <v>78395.423785140039</v>
      </c>
      <c r="M43" s="236">
        <f t="shared" si="28"/>
        <v>86647.573657259985</v>
      </c>
      <c r="N43" s="236">
        <f t="shared" si="28"/>
        <v>94899.723529379989</v>
      </c>
      <c r="O43" s="236">
        <f>O45</f>
        <v>4531.7918845227805</v>
      </c>
      <c r="P43" s="236">
        <f t="shared" si="28"/>
        <v>13595.375653568342</v>
      </c>
      <c r="Q43" s="236">
        <f t="shared" si="28"/>
        <v>22658.959422613898</v>
      </c>
      <c r="R43" s="236">
        <f t="shared" si="28"/>
        <v>31722.543191659468</v>
      </c>
      <c r="S43" s="236">
        <f t="shared" si="28"/>
        <v>40786.126960705034</v>
      </c>
      <c r="T43" s="236">
        <f t="shared" si="28"/>
        <v>49849.710729750615</v>
      </c>
      <c r="U43" s="236">
        <f t="shared" si="28"/>
        <v>58913.294498796167</v>
      </c>
      <c r="V43" s="236">
        <f t="shared" si="28"/>
        <v>67976.878267841705</v>
      </c>
      <c r="W43" s="236">
        <f t="shared" si="28"/>
        <v>77040.4620368873</v>
      </c>
      <c r="X43" s="236">
        <f t="shared" si="28"/>
        <v>86104.045805932838</v>
      </c>
      <c r="Y43" s="236">
        <f t="shared" si="28"/>
        <v>95167.629574978375</v>
      </c>
      <c r="Z43" s="236">
        <f t="shared" si="28"/>
        <v>104231.21334402391</v>
      </c>
      <c r="AA43" s="236">
        <f>AA45</f>
        <v>4971.5218841564747</v>
      </c>
      <c r="AB43" s="236">
        <f t="shared" si="28"/>
        <v>14914.565652469424</v>
      </c>
      <c r="AC43" s="236">
        <f t="shared" si="28"/>
        <v>24857.609420782363</v>
      </c>
      <c r="AD43" s="236">
        <f t="shared" si="28"/>
        <v>34800.653189095334</v>
      </c>
      <c r="AE43" s="236">
        <f t="shared" si="28"/>
        <v>44743.696957408261</v>
      </c>
      <c r="AF43" s="236">
        <f t="shared" si="28"/>
        <v>54686.740725721218</v>
      </c>
      <c r="AG43" s="236">
        <f t="shared" si="28"/>
        <v>64629.784494034189</v>
      </c>
      <c r="AH43" s="236">
        <f t="shared" si="28"/>
        <v>74572.828262347117</v>
      </c>
      <c r="AI43" s="236">
        <f t="shared" si="28"/>
        <v>84515.872030659986</v>
      </c>
      <c r="AJ43" s="236">
        <f t="shared" si="28"/>
        <v>94458.915798973001</v>
      </c>
      <c r="AK43" s="236">
        <f t="shared" si="28"/>
        <v>104401.95956728596</v>
      </c>
      <c r="AL43" s="236">
        <f t="shared" si="28"/>
        <v>114345.00333559886</v>
      </c>
      <c r="AM43" s="236">
        <f>AM45</f>
        <v>5464.6662610839703</v>
      </c>
      <c r="AN43" s="236">
        <f t="shared" si="28"/>
        <v>16393.998783251911</v>
      </c>
      <c r="AO43" s="236">
        <f t="shared" si="28"/>
        <v>27323.331305419852</v>
      </c>
      <c r="AP43" s="236">
        <f t="shared" si="28"/>
        <v>38252.663827587792</v>
      </c>
      <c r="AQ43" s="236">
        <f t="shared" si="28"/>
        <v>49181.996349755733</v>
      </c>
      <c r="AR43" s="236">
        <f t="shared" si="28"/>
        <v>60111.328871923673</v>
      </c>
      <c r="AS43" s="236">
        <f t="shared" si="28"/>
        <v>71040.661394091614</v>
      </c>
      <c r="AT43" s="236">
        <f t="shared" si="28"/>
        <v>81969.993916259496</v>
      </c>
      <c r="AU43" s="236">
        <f t="shared" si="28"/>
        <v>92899.326438427437</v>
      </c>
      <c r="AV43" s="236">
        <f t="shared" si="28"/>
        <v>103828.65896059532</v>
      </c>
      <c r="AW43" s="236">
        <f t="shared" si="28"/>
        <v>114757.99148276332</v>
      </c>
      <c r="AX43" s="236">
        <f t="shared" si="28"/>
        <v>125687.32400493126</v>
      </c>
      <c r="AY43" s="236">
        <f>AY45</f>
        <v>5920.8935674192617</v>
      </c>
      <c r="AZ43" s="236">
        <f t="shared" si="28"/>
        <v>17762.680702257785</v>
      </c>
      <c r="BA43" s="236">
        <f t="shared" si="28"/>
        <v>29604.467837096308</v>
      </c>
      <c r="BB43" s="236">
        <f t="shared" si="28"/>
        <v>41446.254971934832</v>
      </c>
      <c r="BC43" s="236">
        <f t="shared" si="28"/>
        <v>53288.042106773355</v>
      </c>
      <c r="BD43" s="236">
        <f t="shared" si="28"/>
        <v>65129.829241611907</v>
      </c>
      <c r="BE43" s="236">
        <f t="shared" si="28"/>
        <v>76971.616376450373</v>
      </c>
      <c r="BF43" s="236">
        <f t="shared" si="28"/>
        <v>88813.403511288925</v>
      </c>
      <c r="BG43" s="236">
        <f t="shared" si="28"/>
        <v>100655.19064612739</v>
      </c>
      <c r="BH43" s="236">
        <f t="shared" si="28"/>
        <v>112496.97778096591</v>
      </c>
      <c r="BI43" s="236">
        <f t="shared" si="28"/>
        <v>124338.76491580438</v>
      </c>
      <c r="BJ43" s="236">
        <f t="shared" si="28"/>
        <v>136180.5520506429</v>
      </c>
      <c r="BK43" s="920">
        <f t="shared" si="4"/>
        <v>3602152.5887869177</v>
      </c>
    </row>
    <row r="44" spans="1:63" x14ac:dyDescent="0.25">
      <c r="A44" s="180" t="s">
        <v>1152</v>
      </c>
      <c r="C44" s="850">
        <v>0.01</v>
      </c>
      <c r="D44" s="850">
        <f>C44+1%</f>
        <v>0.02</v>
      </c>
      <c r="E44" s="850">
        <f t="shared" ref="E44:N44" si="29">D44+1%</f>
        <v>0.03</v>
      </c>
      <c r="F44" s="850">
        <f t="shared" si="29"/>
        <v>0.04</v>
      </c>
      <c r="G44" s="850">
        <f t="shared" si="29"/>
        <v>0.05</v>
      </c>
      <c r="H44" s="850">
        <f t="shared" si="29"/>
        <v>6.0000000000000005E-2</v>
      </c>
      <c r="I44" s="850">
        <f t="shared" si="29"/>
        <v>7.0000000000000007E-2</v>
      </c>
      <c r="J44" s="850">
        <f t="shared" si="29"/>
        <v>0.08</v>
      </c>
      <c r="K44" s="850">
        <f t="shared" si="29"/>
        <v>0.09</v>
      </c>
      <c r="L44" s="850">
        <f t="shared" si="29"/>
        <v>9.9999999999999992E-2</v>
      </c>
      <c r="M44" s="850">
        <f t="shared" si="29"/>
        <v>0.10999999999999999</v>
      </c>
      <c r="N44" s="850">
        <f t="shared" si="29"/>
        <v>0.11999999999999998</v>
      </c>
      <c r="O44" s="850">
        <f>C44</f>
        <v>0.01</v>
      </c>
      <c r="P44" s="850">
        <f t="shared" ref="P44:Z44" si="30">D44</f>
        <v>0.02</v>
      </c>
      <c r="Q44" s="850">
        <f t="shared" si="30"/>
        <v>0.03</v>
      </c>
      <c r="R44" s="850">
        <f t="shared" si="30"/>
        <v>0.04</v>
      </c>
      <c r="S44" s="850">
        <f t="shared" si="30"/>
        <v>0.05</v>
      </c>
      <c r="T44" s="850">
        <f t="shared" si="30"/>
        <v>6.0000000000000005E-2</v>
      </c>
      <c r="U44" s="850">
        <f t="shared" si="30"/>
        <v>7.0000000000000007E-2</v>
      </c>
      <c r="V44" s="850">
        <f t="shared" si="30"/>
        <v>0.08</v>
      </c>
      <c r="W44" s="850">
        <f t="shared" si="30"/>
        <v>0.09</v>
      </c>
      <c r="X44" s="850">
        <f t="shared" si="30"/>
        <v>9.9999999999999992E-2</v>
      </c>
      <c r="Y44" s="850">
        <f t="shared" si="30"/>
        <v>0.10999999999999999</v>
      </c>
      <c r="Z44" s="850">
        <f t="shared" si="30"/>
        <v>0.11999999999999998</v>
      </c>
      <c r="AA44" s="850">
        <f>O44</f>
        <v>0.01</v>
      </c>
      <c r="AB44" s="850">
        <f t="shared" ref="AB44:AL44" si="31">P44</f>
        <v>0.02</v>
      </c>
      <c r="AC44" s="850">
        <f t="shared" si="31"/>
        <v>0.03</v>
      </c>
      <c r="AD44" s="850">
        <f t="shared" si="31"/>
        <v>0.04</v>
      </c>
      <c r="AE44" s="850">
        <f t="shared" si="31"/>
        <v>0.05</v>
      </c>
      <c r="AF44" s="850">
        <f t="shared" si="31"/>
        <v>6.0000000000000005E-2</v>
      </c>
      <c r="AG44" s="850">
        <f t="shared" si="31"/>
        <v>7.0000000000000007E-2</v>
      </c>
      <c r="AH44" s="850">
        <f t="shared" si="31"/>
        <v>0.08</v>
      </c>
      <c r="AI44" s="850">
        <f t="shared" si="31"/>
        <v>0.09</v>
      </c>
      <c r="AJ44" s="850">
        <f t="shared" si="31"/>
        <v>9.9999999999999992E-2</v>
      </c>
      <c r="AK44" s="850">
        <f t="shared" si="31"/>
        <v>0.10999999999999999</v>
      </c>
      <c r="AL44" s="850">
        <f t="shared" si="31"/>
        <v>0.11999999999999998</v>
      </c>
      <c r="AM44" s="850">
        <f>AA44</f>
        <v>0.01</v>
      </c>
      <c r="AN44" s="850">
        <f t="shared" ref="AN44:AX44" si="32">AB44</f>
        <v>0.02</v>
      </c>
      <c r="AO44" s="850">
        <f t="shared" si="32"/>
        <v>0.03</v>
      </c>
      <c r="AP44" s="850">
        <f t="shared" si="32"/>
        <v>0.04</v>
      </c>
      <c r="AQ44" s="850">
        <f t="shared" si="32"/>
        <v>0.05</v>
      </c>
      <c r="AR44" s="850">
        <f t="shared" si="32"/>
        <v>6.0000000000000005E-2</v>
      </c>
      <c r="AS44" s="850">
        <f t="shared" si="32"/>
        <v>7.0000000000000007E-2</v>
      </c>
      <c r="AT44" s="850">
        <f t="shared" si="32"/>
        <v>0.08</v>
      </c>
      <c r="AU44" s="850">
        <f t="shared" si="32"/>
        <v>0.09</v>
      </c>
      <c r="AV44" s="850">
        <f t="shared" si="32"/>
        <v>9.9999999999999992E-2</v>
      </c>
      <c r="AW44" s="850">
        <f t="shared" si="32"/>
        <v>0.10999999999999999</v>
      </c>
      <c r="AX44" s="850">
        <f t="shared" si="32"/>
        <v>0.11999999999999998</v>
      </c>
      <c r="AY44" s="850">
        <f>AM44</f>
        <v>0.01</v>
      </c>
      <c r="AZ44" s="850">
        <f t="shared" ref="AZ44:BJ44" si="33">AN44</f>
        <v>0.02</v>
      </c>
      <c r="BA44" s="850">
        <f t="shared" si="33"/>
        <v>0.03</v>
      </c>
      <c r="BB44" s="850">
        <f t="shared" si="33"/>
        <v>0.04</v>
      </c>
      <c r="BC44" s="850">
        <f t="shared" si="33"/>
        <v>0.05</v>
      </c>
      <c r="BD44" s="850">
        <f t="shared" si="33"/>
        <v>6.0000000000000005E-2</v>
      </c>
      <c r="BE44" s="850">
        <f t="shared" si="33"/>
        <v>7.0000000000000007E-2</v>
      </c>
      <c r="BF44" s="850">
        <f t="shared" si="33"/>
        <v>0.08</v>
      </c>
      <c r="BG44" s="850">
        <f t="shared" si="33"/>
        <v>0.09</v>
      </c>
      <c r="BH44" s="850">
        <f t="shared" si="33"/>
        <v>9.9999999999999992E-2</v>
      </c>
      <c r="BI44" s="850">
        <f t="shared" si="33"/>
        <v>0.10999999999999999</v>
      </c>
      <c r="BJ44" s="850">
        <f t="shared" si="33"/>
        <v>0.11999999999999998</v>
      </c>
      <c r="BK44" s="921">
        <f t="shared" si="4"/>
        <v>3.8999999999999995</v>
      </c>
    </row>
    <row r="45" spans="1:63" x14ac:dyDescent="0.25">
      <c r="A45" s="180" t="s">
        <v>1153</v>
      </c>
      <c r="C45" s="236">
        <f>C44*C42</f>
        <v>4126.0749360600003</v>
      </c>
      <c r="D45" s="236">
        <f t="shared" ref="D45:BJ45" si="34">D44*D42</f>
        <v>16504.299744240001</v>
      </c>
      <c r="E45" s="236">
        <f t="shared" si="34"/>
        <v>37134.674424540004</v>
      </c>
      <c r="F45" s="236">
        <f t="shared" si="34"/>
        <v>66017.198976960004</v>
      </c>
      <c r="G45" s="236">
        <f t="shared" si="34"/>
        <v>103151.87340150001</v>
      </c>
      <c r="H45" s="236">
        <f t="shared" si="34"/>
        <v>148538.69769816002</v>
      </c>
      <c r="I45" s="236">
        <f t="shared" si="34"/>
        <v>202177.67186694004</v>
      </c>
      <c r="J45" s="236">
        <f t="shared" si="34"/>
        <v>264068.79590784007</v>
      </c>
      <c r="K45" s="236">
        <f t="shared" si="34"/>
        <v>334212.06982086005</v>
      </c>
      <c r="L45" s="236">
        <f t="shared" si="34"/>
        <v>412607.49360600009</v>
      </c>
      <c r="M45" s="236">
        <f t="shared" si="34"/>
        <v>499255.06726326008</v>
      </c>
      <c r="N45" s="236">
        <f t="shared" si="34"/>
        <v>594154.79079264007</v>
      </c>
      <c r="O45" s="236">
        <f t="shared" si="34"/>
        <v>4531.7918845227805</v>
      </c>
      <c r="P45" s="236">
        <f t="shared" si="34"/>
        <v>18127.167538091122</v>
      </c>
      <c r="Q45" s="236">
        <f t="shared" si="34"/>
        <v>40786.12696070502</v>
      </c>
      <c r="R45" s="236">
        <f t="shared" si="34"/>
        <v>72508.670152364488</v>
      </c>
      <c r="S45" s="236">
        <f t="shared" si="34"/>
        <v>113294.79711306952</v>
      </c>
      <c r="T45" s="236">
        <f t="shared" si="34"/>
        <v>163144.50784282014</v>
      </c>
      <c r="U45" s="236">
        <f t="shared" si="34"/>
        <v>222057.80234161631</v>
      </c>
      <c r="V45" s="236">
        <f t="shared" si="34"/>
        <v>290034.68060945801</v>
      </c>
      <c r="W45" s="236">
        <f t="shared" si="34"/>
        <v>367075.14264634531</v>
      </c>
      <c r="X45" s="236">
        <f t="shared" si="34"/>
        <v>453179.18845227815</v>
      </c>
      <c r="Y45" s="236">
        <f t="shared" si="34"/>
        <v>548346.81802725652</v>
      </c>
      <c r="Z45" s="236">
        <f t="shared" si="34"/>
        <v>652578.03137128043</v>
      </c>
      <c r="AA45" s="236">
        <f t="shared" si="34"/>
        <v>4971.5218841564747</v>
      </c>
      <c r="AB45" s="236">
        <f t="shared" si="34"/>
        <v>19886.087536625899</v>
      </c>
      <c r="AC45" s="236">
        <f t="shared" si="34"/>
        <v>44743.696957408261</v>
      </c>
      <c r="AD45" s="236">
        <f t="shared" si="34"/>
        <v>79544.350146503595</v>
      </c>
      <c r="AE45" s="236">
        <f t="shared" si="34"/>
        <v>124288.04710391186</v>
      </c>
      <c r="AF45" s="236">
        <f t="shared" si="34"/>
        <v>178974.78782963307</v>
      </c>
      <c r="AG45" s="236">
        <f t="shared" si="34"/>
        <v>243604.57232366726</v>
      </c>
      <c r="AH45" s="236">
        <f t="shared" si="34"/>
        <v>318177.40058601438</v>
      </c>
      <c r="AI45" s="236">
        <f t="shared" si="34"/>
        <v>402693.27261667437</v>
      </c>
      <c r="AJ45" s="236">
        <f t="shared" si="34"/>
        <v>497152.18841564737</v>
      </c>
      <c r="AK45" s="236">
        <f t="shared" si="34"/>
        <v>601554.14798293333</v>
      </c>
      <c r="AL45" s="236">
        <f t="shared" si="34"/>
        <v>715899.15131853218</v>
      </c>
      <c r="AM45" s="236">
        <f t="shared" si="34"/>
        <v>5464.6662610839703</v>
      </c>
      <c r="AN45" s="236">
        <f t="shared" si="34"/>
        <v>21858.665044335881</v>
      </c>
      <c r="AO45" s="236">
        <f t="shared" si="34"/>
        <v>49181.996349755733</v>
      </c>
      <c r="AP45" s="236">
        <f t="shared" si="34"/>
        <v>87434.660177343525</v>
      </c>
      <c r="AQ45" s="236">
        <f t="shared" si="34"/>
        <v>136616.65652709926</v>
      </c>
      <c r="AR45" s="236">
        <f t="shared" si="34"/>
        <v>196727.98539902293</v>
      </c>
      <c r="AS45" s="236">
        <f t="shared" si="34"/>
        <v>267768.64679311455</v>
      </c>
      <c r="AT45" s="236">
        <f t="shared" si="34"/>
        <v>349738.64070937404</v>
      </c>
      <c r="AU45" s="236">
        <f t="shared" si="34"/>
        <v>442637.96714780148</v>
      </c>
      <c r="AV45" s="236">
        <f t="shared" si="34"/>
        <v>546466.6261083968</v>
      </c>
      <c r="AW45" s="236">
        <f t="shared" si="34"/>
        <v>661224.61759116012</v>
      </c>
      <c r="AX45" s="236">
        <f t="shared" si="34"/>
        <v>786911.94159609138</v>
      </c>
      <c r="AY45" s="236">
        <f t="shared" si="34"/>
        <v>5920.8935674192617</v>
      </c>
      <c r="AZ45" s="236">
        <f t="shared" si="34"/>
        <v>23683.574269677047</v>
      </c>
      <c r="BA45" s="236">
        <f t="shared" si="34"/>
        <v>53288.042106773355</v>
      </c>
      <c r="BB45" s="236">
        <f t="shared" si="34"/>
        <v>94734.297078708187</v>
      </c>
      <c r="BC45" s="236">
        <f t="shared" si="34"/>
        <v>148022.33918548154</v>
      </c>
      <c r="BD45" s="236">
        <f t="shared" si="34"/>
        <v>213152.16842709345</v>
      </c>
      <c r="BE45" s="236">
        <f t="shared" si="34"/>
        <v>290123.78480354382</v>
      </c>
      <c r="BF45" s="236">
        <f t="shared" si="34"/>
        <v>378937.18831483275</v>
      </c>
      <c r="BG45" s="236">
        <f t="shared" si="34"/>
        <v>479592.37896096014</v>
      </c>
      <c r="BH45" s="236">
        <f t="shared" si="34"/>
        <v>592089.35674192605</v>
      </c>
      <c r="BI45" s="236">
        <f t="shared" si="34"/>
        <v>716428.12165773043</v>
      </c>
      <c r="BJ45" s="236">
        <f t="shared" si="34"/>
        <v>852608.67370837333</v>
      </c>
      <c r="BK45" s="920">
        <f t="shared" si="4"/>
        <v>16259716.546607612</v>
      </c>
    </row>
    <row r="46" spans="1:63" x14ac:dyDescent="0.25">
      <c r="A46" s="180" t="s">
        <v>1154</v>
      </c>
      <c r="C46" s="236">
        <f>C40/12</f>
        <v>412607.49360600003</v>
      </c>
      <c r="D46" s="236">
        <f t="shared" ref="D46:BJ46" si="35">D40/12</f>
        <v>412607.49360600003</v>
      </c>
      <c r="E46" s="236">
        <f t="shared" si="35"/>
        <v>412607.49360600003</v>
      </c>
      <c r="F46" s="236">
        <f t="shared" si="35"/>
        <v>412607.49360600003</v>
      </c>
      <c r="G46" s="236">
        <f t="shared" si="35"/>
        <v>412607.49360600003</v>
      </c>
      <c r="H46" s="236">
        <f t="shared" si="35"/>
        <v>412607.49360600003</v>
      </c>
      <c r="I46" s="236">
        <f t="shared" si="35"/>
        <v>412607.49360600003</v>
      </c>
      <c r="J46" s="236">
        <f t="shared" si="35"/>
        <v>412607.49360600003</v>
      </c>
      <c r="K46" s="236">
        <f t="shared" si="35"/>
        <v>412607.49360600003</v>
      </c>
      <c r="L46" s="236">
        <f t="shared" si="35"/>
        <v>412607.49360600003</v>
      </c>
      <c r="M46" s="236">
        <f t="shared" si="35"/>
        <v>412607.49360600003</v>
      </c>
      <c r="N46" s="236">
        <f t="shared" si="35"/>
        <v>412607.49360600003</v>
      </c>
      <c r="O46" s="236">
        <f t="shared" si="35"/>
        <v>453179.18845227803</v>
      </c>
      <c r="P46" s="236">
        <f t="shared" si="35"/>
        <v>453179.18845227803</v>
      </c>
      <c r="Q46" s="236">
        <f t="shared" si="35"/>
        <v>453179.18845227803</v>
      </c>
      <c r="R46" s="236">
        <f t="shared" si="35"/>
        <v>453179.18845227803</v>
      </c>
      <c r="S46" s="236">
        <f t="shared" si="35"/>
        <v>453179.18845227803</v>
      </c>
      <c r="T46" s="236">
        <f t="shared" si="35"/>
        <v>453179.18845227803</v>
      </c>
      <c r="U46" s="236">
        <f t="shared" si="35"/>
        <v>453179.18845227803</v>
      </c>
      <c r="V46" s="236">
        <f t="shared" si="35"/>
        <v>453179.18845227803</v>
      </c>
      <c r="W46" s="236">
        <f t="shared" si="35"/>
        <v>453179.18845227803</v>
      </c>
      <c r="X46" s="236">
        <f t="shared" si="35"/>
        <v>453179.18845227803</v>
      </c>
      <c r="Y46" s="236">
        <f t="shared" si="35"/>
        <v>453179.18845227803</v>
      </c>
      <c r="Z46" s="236">
        <f t="shared" si="35"/>
        <v>453179.18845227803</v>
      </c>
      <c r="AA46" s="236">
        <f t="shared" si="35"/>
        <v>497152.18841564743</v>
      </c>
      <c r="AB46" s="236">
        <f t="shared" si="35"/>
        <v>497152.18841564743</v>
      </c>
      <c r="AC46" s="236">
        <f t="shared" si="35"/>
        <v>497152.18841564743</v>
      </c>
      <c r="AD46" s="236">
        <f t="shared" si="35"/>
        <v>497152.18841564743</v>
      </c>
      <c r="AE46" s="236">
        <f t="shared" si="35"/>
        <v>497152.18841564743</v>
      </c>
      <c r="AF46" s="236">
        <f t="shared" si="35"/>
        <v>497152.18841564743</v>
      </c>
      <c r="AG46" s="236">
        <f t="shared" si="35"/>
        <v>497152.18841564743</v>
      </c>
      <c r="AH46" s="236">
        <f t="shared" si="35"/>
        <v>497152.18841564743</v>
      </c>
      <c r="AI46" s="236">
        <f t="shared" si="35"/>
        <v>497152.18841564743</v>
      </c>
      <c r="AJ46" s="236">
        <f t="shared" si="35"/>
        <v>497152.18841564743</v>
      </c>
      <c r="AK46" s="236">
        <f t="shared" si="35"/>
        <v>497152.18841564743</v>
      </c>
      <c r="AL46" s="236">
        <f t="shared" si="35"/>
        <v>497152.18841564743</v>
      </c>
      <c r="AM46" s="236">
        <f t="shared" si="35"/>
        <v>546466.62610839703</v>
      </c>
      <c r="AN46" s="236">
        <f t="shared" si="35"/>
        <v>546466.62610839703</v>
      </c>
      <c r="AO46" s="236">
        <f t="shared" si="35"/>
        <v>546466.62610839703</v>
      </c>
      <c r="AP46" s="236">
        <f t="shared" si="35"/>
        <v>546466.62610839703</v>
      </c>
      <c r="AQ46" s="236">
        <f t="shared" si="35"/>
        <v>546466.62610839703</v>
      </c>
      <c r="AR46" s="236">
        <f t="shared" si="35"/>
        <v>546466.62610839703</v>
      </c>
      <c r="AS46" s="236">
        <f t="shared" si="35"/>
        <v>546466.62610839703</v>
      </c>
      <c r="AT46" s="236">
        <f t="shared" si="35"/>
        <v>546466.62610839703</v>
      </c>
      <c r="AU46" s="236">
        <f t="shared" si="35"/>
        <v>546466.62610839703</v>
      </c>
      <c r="AV46" s="236">
        <f t="shared" si="35"/>
        <v>546466.62610839703</v>
      </c>
      <c r="AW46" s="236">
        <f t="shared" si="35"/>
        <v>546466.62610839703</v>
      </c>
      <c r="AX46" s="236">
        <f t="shared" si="35"/>
        <v>546466.62610839703</v>
      </c>
      <c r="AY46" s="236">
        <f t="shared" si="35"/>
        <v>592089.35674192617</v>
      </c>
      <c r="AZ46" s="236">
        <f t="shared" si="35"/>
        <v>592089.35674192617</v>
      </c>
      <c r="BA46" s="236">
        <f t="shared" si="35"/>
        <v>592089.35674192617</v>
      </c>
      <c r="BB46" s="236">
        <f t="shared" si="35"/>
        <v>592089.35674192617</v>
      </c>
      <c r="BC46" s="236">
        <f t="shared" si="35"/>
        <v>592089.35674192617</v>
      </c>
      <c r="BD46" s="236">
        <f t="shared" si="35"/>
        <v>592089.35674192617</v>
      </c>
      <c r="BE46" s="236">
        <f t="shared" si="35"/>
        <v>592089.35674192617</v>
      </c>
      <c r="BF46" s="236">
        <f t="shared" si="35"/>
        <v>592089.35674192617</v>
      </c>
      <c r="BG46" s="236">
        <f t="shared" si="35"/>
        <v>592089.35674192617</v>
      </c>
      <c r="BH46" s="236">
        <f t="shared" si="35"/>
        <v>592089.35674192617</v>
      </c>
      <c r="BI46" s="236">
        <f t="shared" si="35"/>
        <v>592089.35674192617</v>
      </c>
      <c r="BJ46" s="236">
        <f t="shared" si="35"/>
        <v>592089.35674192617</v>
      </c>
      <c r="BK46" s="920">
        <f t="shared" si="4"/>
        <v>30017938.239890989</v>
      </c>
    </row>
    <row r="47" spans="1:63" x14ac:dyDescent="0.25">
      <c r="A47" s="180" t="s">
        <v>1155</v>
      </c>
      <c r="C47" s="236">
        <f>C40/12</f>
        <v>412607.49360600003</v>
      </c>
      <c r="D47" s="236">
        <f t="shared" ref="D47:BJ47" si="36">D40/12</f>
        <v>412607.49360600003</v>
      </c>
      <c r="E47" s="236">
        <f t="shared" si="36"/>
        <v>412607.49360600003</v>
      </c>
      <c r="F47" s="236">
        <f t="shared" si="36"/>
        <v>412607.49360600003</v>
      </c>
      <c r="G47" s="236">
        <f t="shared" si="36"/>
        <v>412607.49360600003</v>
      </c>
      <c r="H47" s="236">
        <f t="shared" si="36"/>
        <v>412607.49360600003</v>
      </c>
      <c r="I47" s="236">
        <f t="shared" si="36"/>
        <v>412607.49360600003</v>
      </c>
      <c r="J47" s="236">
        <f t="shared" si="36"/>
        <v>412607.49360600003</v>
      </c>
      <c r="K47" s="236">
        <f t="shared" si="36"/>
        <v>412607.49360600003</v>
      </c>
      <c r="L47" s="236">
        <f t="shared" si="36"/>
        <v>412607.49360600003</v>
      </c>
      <c r="M47" s="236">
        <f t="shared" si="36"/>
        <v>412607.49360600003</v>
      </c>
      <c r="N47" s="236">
        <f t="shared" si="36"/>
        <v>412607.49360600003</v>
      </c>
      <c r="O47" s="236">
        <f t="shared" si="36"/>
        <v>453179.18845227803</v>
      </c>
      <c r="P47" s="236">
        <f t="shared" si="36"/>
        <v>453179.18845227803</v>
      </c>
      <c r="Q47" s="236">
        <f t="shared" si="36"/>
        <v>453179.18845227803</v>
      </c>
      <c r="R47" s="236">
        <f t="shared" si="36"/>
        <v>453179.18845227803</v>
      </c>
      <c r="S47" s="236">
        <f t="shared" si="36"/>
        <v>453179.18845227803</v>
      </c>
      <c r="T47" s="236">
        <f t="shared" si="36"/>
        <v>453179.18845227803</v>
      </c>
      <c r="U47" s="236">
        <f t="shared" si="36"/>
        <v>453179.18845227803</v>
      </c>
      <c r="V47" s="236">
        <f t="shared" si="36"/>
        <v>453179.18845227803</v>
      </c>
      <c r="W47" s="236">
        <f t="shared" si="36"/>
        <v>453179.18845227803</v>
      </c>
      <c r="X47" s="236">
        <f t="shared" si="36"/>
        <v>453179.18845227803</v>
      </c>
      <c r="Y47" s="236">
        <f t="shared" si="36"/>
        <v>453179.18845227803</v>
      </c>
      <c r="Z47" s="236">
        <f t="shared" si="36"/>
        <v>453179.18845227803</v>
      </c>
      <c r="AA47" s="236">
        <f t="shared" si="36"/>
        <v>497152.18841564743</v>
      </c>
      <c r="AB47" s="236">
        <f t="shared" si="36"/>
        <v>497152.18841564743</v>
      </c>
      <c r="AC47" s="236">
        <f t="shared" si="36"/>
        <v>497152.18841564743</v>
      </c>
      <c r="AD47" s="236">
        <f t="shared" si="36"/>
        <v>497152.18841564743</v>
      </c>
      <c r="AE47" s="236">
        <f t="shared" si="36"/>
        <v>497152.18841564743</v>
      </c>
      <c r="AF47" s="236">
        <f t="shared" si="36"/>
        <v>497152.18841564743</v>
      </c>
      <c r="AG47" s="236">
        <f t="shared" si="36"/>
        <v>497152.18841564743</v>
      </c>
      <c r="AH47" s="236">
        <f t="shared" si="36"/>
        <v>497152.18841564743</v>
      </c>
      <c r="AI47" s="236">
        <f t="shared" si="36"/>
        <v>497152.18841564743</v>
      </c>
      <c r="AJ47" s="236">
        <f t="shared" si="36"/>
        <v>497152.18841564743</v>
      </c>
      <c r="AK47" s="236">
        <f t="shared" si="36"/>
        <v>497152.18841564743</v>
      </c>
      <c r="AL47" s="236">
        <f t="shared" si="36"/>
        <v>497152.18841564743</v>
      </c>
      <c r="AM47" s="236">
        <f t="shared" si="36"/>
        <v>546466.62610839703</v>
      </c>
      <c r="AN47" s="236">
        <f t="shared" si="36"/>
        <v>546466.62610839703</v>
      </c>
      <c r="AO47" s="236">
        <f t="shared" si="36"/>
        <v>546466.62610839703</v>
      </c>
      <c r="AP47" s="236">
        <f t="shared" si="36"/>
        <v>546466.62610839703</v>
      </c>
      <c r="AQ47" s="236">
        <f t="shared" si="36"/>
        <v>546466.62610839703</v>
      </c>
      <c r="AR47" s="236">
        <f t="shared" si="36"/>
        <v>546466.62610839703</v>
      </c>
      <c r="AS47" s="236">
        <f t="shared" si="36"/>
        <v>546466.62610839703</v>
      </c>
      <c r="AT47" s="236">
        <f t="shared" si="36"/>
        <v>546466.62610839703</v>
      </c>
      <c r="AU47" s="236">
        <f t="shared" si="36"/>
        <v>546466.62610839703</v>
      </c>
      <c r="AV47" s="236">
        <f t="shared" si="36"/>
        <v>546466.62610839703</v>
      </c>
      <c r="AW47" s="236">
        <f t="shared" si="36"/>
        <v>546466.62610839703</v>
      </c>
      <c r="AX47" s="236">
        <f t="shared" si="36"/>
        <v>546466.62610839703</v>
      </c>
      <c r="AY47" s="236">
        <f t="shared" si="36"/>
        <v>592089.35674192617</v>
      </c>
      <c r="AZ47" s="236">
        <f t="shared" si="36"/>
        <v>592089.35674192617</v>
      </c>
      <c r="BA47" s="236">
        <f t="shared" si="36"/>
        <v>592089.35674192617</v>
      </c>
      <c r="BB47" s="236">
        <f t="shared" si="36"/>
        <v>592089.35674192617</v>
      </c>
      <c r="BC47" s="236">
        <f t="shared" si="36"/>
        <v>592089.35674192617</v>
      </c>
      <c r="BD47" s="236">
        <f t="shared" si="36"/>
        <v>592089.35674192617</v>
      </c>
      <c r="BE47" s="236">
        <f t="shared" si="36"/>
        <v>592089.35674192617</v>
      </c>
      <c r="BF47" s="236">
        <f t="shared" si="36"/>
        <v>592089.35674192617</v>
      </c>
      <c r="BG47" s="236">
        <f t="shared" si="36"/>
        <v>592089.35674192617</v>
      </c>
      <c r="BH47" s="236">
        <f t="shared" si="36"/>
        <v>592089.35674192617</v>
      </c>
      <c r="BI47" s="236">
        <f t="shared" si="36"/>
        <v>592089.35674192617</v>
      </c>
      <c r="BJ47" s="236">
        <f t="shared" si="36"/>
        <v>592089.35674192617</v>
      </c>
      <c r="BK47" s="920">
        <f t="shared" si="4"/>
        <v>30017938.239890989</v>
      </c>
    </row>
    <row r="48" spans="1:63" x14ac:dyDescent="0.25">
      <c r="A48" s="180" t="s">
        <v>1156</v>
      </c>
      <c r="C48" s="236">
        <f>C37/24</f>
        <v>206303.74680300002</v>
      </c>
      <c r="D48" s="236">
        <f t="shared" ref="D48:BJ48" si="37">D37/24</f>
        <v>206303.74680300002</v>
      </c>
      <c r="E48" s="236">
        <f t="shared" si="37"/>
        <v>206303.74680300002</v>
      </c>
      <c r="F48" s="236">
        <f t="shared" si="37"/>
        <v>206303.74680300002</v>
      </c>
      <c r="G48" s="236">
        <f t="shared" si="37"/>
        <v>206303.74680300002</v>
      </c>
      <c r="H48" s="236">
        <f t="shared" si="37"/>
        <v>206303.74680300002</v>
      </c>
      <c r="I48" s="236">
        <f t="shared" si="37"/>
        <v>206303.74680300002</v>
      </c>
      <c r="J48" s="236">
        <f t="shared" si="37"/>
        <v>206303.74680300002</v>
      </c>
      <c r="K48" s="236">
        <f t="shared" si="37"/>
        <v>206303.74680300002</v>
      </c>
      <c r="L48" s="236">
        <f t="shared" si="37"/>
        <v>206303.74680300002</v>
      </c>
      <c r="M48" s="236">
        <f t="shared" si="37"/>
        <v>206303.74680300002</v>
      </c>
      <c r="N48" s="236">
        <f t="shared" si="37"/>
        <v>206303.74680300002</v>
      </c>
      <c r="O48" s="236">
        <f t="shared" si="37"/>
        <v>226589.59422613902</v>
      </c>
      <c r="P48" s="236">
        <f t="shared" si="37"/>
        <v>226589.59422613902</v>
      </c>
      <c r="Q48" s="236">
        <f t="shared" si="37"/>
        <v>226589.59422613902</v>
      </c>
      <c r="R48" s="236">
        <f t="shared" si="37"/>
        <v>226589.59422613902</v>
      </c>
      <c r="S48" s="236">
        <f t="shared" si="37"/>
        <v>226589.59422613902</v>
      </c>
      <c r="T48" s="236">
        <f t="shared" si="37"/>
        <v>226589.59422613902</v>
      </c>
      <c r="U48" s="236">
        <f t="shared" si="37"/>
        <v>226589.59422613902</v>
      </c>
      <c r="V48" s="236">
        <f t="shared" si="37"/>
        <v>226589.59422613902</v>
      </c>
      <c r="W48" s="236">
        <f t="shared" si="37"/>
        <v>226589.59422613902</v>
      </c>
      <c r="X48" s="236">
        <f t="shared" si="37"/>
        <v>226589.59422613902</v>
      </c>
      <c r="Y48" s="236">
        <f t="shared" si="37"/>
        <v>226589.59422613902</v>
      </c>
      <c r="Z48" s="236">
        <f t="shared" si="37"/>
        <v>226589.59422613902</v>
      </c>
      <c r="AA48" s="236">
        <f t="shared" si="37"/>
        <v>248576.09420782371</v>
      </c>
      <c r="AB48" s="236">
        <f t="shared" si="37"/>
        <v>248576.09420782371</v>
      </c>
      <c r="AC48" s="236">
        <f t="shared" si="37"/>
        <v>248576.09420782371</v>
      </c>
      <c r="AD48" s="236">
        <f t="shared" si="37"/>
        <v>248576.09420782371</v>
      </c>
      <c r="AE48" s="236">
        <f t="shared" si="37"/>
        <v>248576.09420782371</v>
      </c>
      <c r="AF48" s="236">
        <f t="shared" si="37"/>
        <v>248576.09420782371</v>
      </c>
      <c r="AG48" s="236">
        <f t="shared" si="37"/>
        <v>248576.09420782371</v>
      </c>
      <c r="AH48" s="236">
        <f t="shared" si="37"/>
        <v>248576.09420782371</v>
      </c>
      <c r="AI48" s="236">
        <f t="shared" si="37"/>
        <v>248576.09420782371</v>
      </c>
      <c r="AJ48" s="236">
        <f t="shared" si="37"/>
        <v>248576.09420782371</v>
      </c>
      <c r="AK48" s="236">
        <f t="shared" si="37"/>
        <v>248576.09420782371</v>
      </c>
      <c r="AL48" s="236">
        <f t="shared" si="37"/>
        <v>248576.09420782371</v>
      </c>
      <c r="AM48" s="236">
        <f t="shared" si="37"/>
        <v>273233.31305419852</v>
      </c>
      <c r="AN48" s="236">
        <f t="shared" si="37"/>
        <v>273233.31305419852</v>
      </c>
      <c r="AO48" s="236">
        <f t="shared" si="37"/>
        <v>273233.31305419852</v>
      </c>
      <c r="AP48" s="236">
        <f t="shared" si="37"/>
        <v>273233.31305419852</v>
      </c>
      <c r="AQ48" s="236">
        <f t="shared" si="37"/>
        <v>273233.31305419852</v>
      </c>
      <c r="AR48" s="236">
        <f t="shared" si="37"/>
        <v>273233.31305419852</v>
      </c>
      <c r="AS48" s="236">
        <f t="shared" si="37"/>
        <v>273233.31305419852</v>
      </c>
      <c r="AT48" s="236">
        <f t="shared" si="37"/>
        <v>273233.31305419852</v>
      </c>
      <c r="AU48" s="236">
        <f t="shared" si="37"/>
        <v>273233.31305419852</v>
      </c>
      <c r="AV48" s="236">
        <f t="shared" si="37"/>
        <v>273233.31305419852</v>
      </c>
      <c r="AW48" s="236">
        <f t="shared" si="37"/>
        <v>273233.31305419852</v>
      </c>
      <c r="AX48" s="236">
        <f t="shared" si="37"/>
        <v>273233.31305419852</v>
      </c>
      <c r="AY48" s="236">
        <f t="shared" si="37"/>
        <v>296044.67837096308</v>
      </c>
      <c r="AZ48" s="236">
        <f t="shared" si="37"/>
        <v>296044.67837096308</v>
      </c>
      <c r="BA48" s="236">
        <f t="shared" si="37"/>
        <v>296044.67837096308</v>
      </c>
      <c r="BB48" s="236">
        <f t="shared" si="37"/>
        <v>296044.67837096308</v>
      </c>
      <c r="BC48" s="236">
        <f t="shared" si="37"/>
        <v>296044.67837096308</v>
      </c>
      <c r="BD48" s="236">
        <f t="shared" si="37"/>
        <v>296044.67837096308</v>
      </c>
      <c r="BE48" s="236">
        <f t="shared" si="37"/>
        <v>296044.67837096308</v>
      </c>
      <c r="BF48" s="236">
        <f t="shared" si="37"/>
        <v>296044.67837096308</v>
      </c>
      <c r="BG48" s="236">
        <f t="shared" si="37"/>
        <v>296044.67837096308</v>
      </c>
      <c r="BH48" s="236">
        <f t="shared" si="37"/>
        <v>296044.67837096308</v>
      </c>
      <c r="BI48" s="236">
        <f t="shared" si="37"/>
        <v>296044.67837096308</v>
      </c>
      <c r="BJ48" s="236">
        <f t="shared" si="37"/>
        <v>296044.67837096308</v>
      </c>
      <c r="BK48" s="920">
        <f t="shared" si="4"/>
        <v>15008969.119945494</v>
      </c>
    </row>
    <row r="49" spans="1:63" x14ac:dyDescent="0.25">
      <c r="A49" s="180" t="s">
        <v>1157</v>
      </c>
      <c r="C49" s="236">
        <f>B49+C48</f>
        <v>206303.74680300002</v>
      </c>
      <c r="D49" s="236">
        <f t="shared" ref="D49:BJ49" si="38">C49+D48</f>
        <v>412607.49360600003</v>
      </c>
      <c r="E49" s="236">
        <f t="shared" si="38"/>
        <v>618911.24040900008</v>
      </c>
      <c r="F49" s="236">
        <f t="shared" si="38"/>
        <v>825214.98721200007</v>
      </c>
      <c r="G49" s="236">
        <f t="shared" si="38"/>
        <v>1031518.7340150001</v>
      </c>
      <c r="H49" s="236">
        <f t="shared" si="38"/>
        <v>1237822.4808180002</v>
      </c>
      <c r="I49" s="236">
        <f t="shared" si="38"/>
        <v>1444126.2276210003</v>
      </c>
      <c r="J49" s="236">
        <f t="shared" si="38"/>
        <v>1650429.9744240004</v>
      </c>
      <c r="K49" s="236">
        <f t="shared" si="38"/>
        <v>1856733.7212270005</v>
      </c>
      <c r="L49" s="236">
        <f t="shared" si="38"/>
        <v>2063037.4680300006</v>
      </c>
      <c r="M49" s="236">
        <f t="shared" si="38"/>
        <v>2269341.2148330007</v>
      </c>
      <c r="N49" s="236">
        <f t="shared" si="38"/>
        <v>2475644.9616360008</v>
      </c>
      <c r="O49" s="236">
        <f t="shared" si="38"/>
        <v>2702234.5558621399</v>
      </c>
      <c r="P49" s="236">
        <f t="shared" si="38"/>
        <v>2928824.150088279</v>
      </c>
      <c r="Q49" s="236">
        <f t="shared" si="38"/>
        <v>3155413.7443144182</v>
      </c>
      <c r="R49" s="236">
        <f t="shared" si="38"/>
        <v>3382003.3385405573</v>
      </c>
      <c r="S49" s="236">
        <f t="shared" si="38"/>
        <v>3608592.9327666964</v>
      </c>
      <c r="T49" s="236">
        <f t="shared" si="38"/>
        <v>3835182.5269928356</v>
      </c>
      <c r="U49" s="236">
        <f t="shared" si="38"/>
        <v>4061772.1212189747</v>
      </c>
      <c r="V49" s="236">
        <f t="shared" si="38"/>
        <v>4288361.7154451134</v>
      </c>
      <c r="W49" s="236">
        <f t="shared" si="38"/>
        <v>4514951.309671252</v>
      </c>
      <c r="X49" s="236">
        <f t="shared" si="38"/>
        <v>4741540.9038973907</v>
      </c>
      <c r="Y49" s="236">
        <f t="shared" si="38"/>
        <v>4968130.4981235294</v>
      </c>
      <c r="Z49" s="236">
        <f t="shared" si="38"/>
        <v>5194720.092349668</v>
      </c>
      <c r="AA49" s="236">
        <f t="shared" si="38"/>
        <v>5443296.1865574913</v>
      </c>
      <c r="AB49" s="236">
        <f t="shared" si="38"/>
        <v>5691872.2807653146</v>
      </c>
      <c r="AC49" s="236">
        <f t="shared" si="38"/>
        <v>5940448.3749731379</v>
      </c>
      <c r="AD49" s="236">
        <f t="shared" si="38"/>
        <v>6189024.4691809611</v>
      </c>
      <c r="AE49" s="236">
        <f t="shared" si="38"/>
        <v>6437600.5633887844</v>
      </c>
      <c r="AF49" s="236">
        <f t="shared" si="38"/>
        <v>6686176.6575966077</v>
      </c>
      <c r="AG49" s="236">
        <f t="shared" si="38"/>
        <v>6934752.751804431</v>
      </c>
      <c r="AH49" s="236">
        <f t="shared" si="38"/>
        <v>7183328.8460122542</v>
      </c>
      <c r="AI49" s="236">
        <f t="shared" si="38"/>
        <v>7431904.9402200775</v>
      </c>
      <c r="AJ49" s="236">
        <f t="shared" si="38"/>
        <v>7680481.0344279008</v>
      </c>
      <c r="AK49" s="236">
        <f t="shared" si="38"/>
        <v>7929057.1286357241</v>
      </c>
      <c r="AL49" s="236">
        <f t="shared" si="38"/>
        <v>8177633.2228435474</v>
      </c>
      <c r="AM49" s="236">
        <f t="shared" si="38"/>
        <v>8450866.5358977467</v>
      </c>
      <c r="AN49" s="236">
        <f t="shared" si="38"/>
        <v>8724099.8489519451</v>
      </c>
      <c r="AO49" s="236">
        <f t="shared" si="38"/>
        <v>8997333.1620061435</v>
      </c>
      <c r="AP49" s="236">
        <f t="shared" si="38"/>
        <v>9270566.4750603419</v>
      </c>
      <c r="AQ49" s="236">
        <f t="shared" si="38"/>
        <v>9543799.7881145403</v>
      </c>
      <c r="AR49" s="236">
        <f t="shared" si="38"/>
        <v>9817033.1011687387</v>
      </c>
      <c r="AS49" s="236">
        <f t="shared" si="38"/>
        <v>10090266.414222937</v>
      </c>
      <c r="AT49" s="236">
        <f t="shared" si="38"/>
        <v>10363499.727277135</v>
      </c>
      <c r="AU49" s="236">
        <f t="shared" si="38"/>
        <v>10636733.040331334</v>
      </c>
      <c r="AV49" s="236">
        <f t="shared" si="38"/>
        <v>10909966.353385532</v>
      </c>
      <c r="AW49" s="236">
        <f t="shared" si="38"/>
        <v>11183199.666439731</v>
      </c>
      <c r="AX49" s="236">
        <f t="shared" si="38"/>
        <v>11456432.979493929</v>
      </c>
      <c r="AY49" s="236">
        <f t="shared" si="38"/>
        <v>11752477.657864893</v>
      </c>
      <c r="AZ49" s="236">
        <f t="shared" si="38"/>
        <v>12048522.336235857</v>
      </c>
      <c r="BA49" s="236">
        <f t="shared" si="38"/>
        <v>12344567.01460682</v>
      </c>
      <c r="BB49" s="236">
        <f t="shared" si="38"/>
        <v>12640611.692977784</v>
      </c>
      <c r="BC49" s="236">
        <f t="shared" si="38"/>
        <v>12936656.371348748</v>
      </c>
      <c r="BD49" s="236">
        <f t="shared" si="38"/>
        <v>13232701.049719712</v>
      </c>
      <c r="BE49" s="236">
        <f t="shared" si="38"/>
        <v>13528745.728090676</v>
      </c>
      <c r="BF49" s="236">
        <f t="shared" si="38"/>
        <v>13824790.406461639</v>
      </c>
      <c r="BG49" s="236">
        <f t="shared" si="38"/>
        <v>14120835.084832603</v>
      </c>
      <c r="BH49" s="236">
        <f t="shared" si="38"/>
        <v>14416879.763203567</v>
      </c>
      <c r="BI49" s="236">
        <f t="shared" si="38"/>
        <v>14712924.441574531</v>
      </c>
      <c r="BJ49" s="236">
        <f t="shared" si="38"/>
        <v>15008969.119945494</v>
      </c>
      <c r="BK49" s="920">
        <f t="shared" si="4"/>
        <v>425211474.35552347</v>
      </c>
    </row>
    <row r="50" spans="1:63" x14ac:dyDescent="0.25">
      <c r="A50" s="180" t="s">
        <v>1158</v>
      </c>
      <c r="C50" s="236">
        <f>C37*4%</f>
        <v>198051.59693088004</v>
      </c>
      <c r="D50" s="236">
        <f t="shared" ref="D50:BJ50" si="39">D37*4%</f>
        <v>198051.59693088004</v>
      </c>
      <c r="E50" s="236">
        <f t="shared" si="39"/>
        <v>198051.59693088004</v>
      </c>
      <c r="F50" s="236">
        <f t="shared" si="39"/>
        <v>198051.59693088004</v>
      </c>
      <c r="G50" s="236">
        <f t="shared" si="39"/>
        <v>198051.59693088004</v>
      </c>
      <c r="H50" s="236">
        <f t="shared" si="39"/>
        <v>198051.59693088004</v>
      </c>
      <c r="I50" s="236">
        <f t="shared" si="39"/>
        <v>198051.59693088004</v>
      </c>
      <c r="J50" s="236">
        <f t="shared" si="39"/>
        <v>198051.59693088004</v>
      </c>
      <c r="K50" s="236">
        <f t="shared" si="39"/>
        <v>198051.59693088004</v>
      </c>
      <c r="L50" s="236">
        <f t="shared" si="39"/>
        <v>198051.59693088004</v>
      </c>
      <c r="M50" s="236">
        <f t="shared" si="39"/>
        <v>198051.59693088004</v>
      </c>
      <c r="N50" s="236">
        <f t="shared" si="39"/>
        <v>198051.59693088004</v>
      </c>
      <c r="O50" s="236">
        <f t="shared" si="39"/>
        <v>217526.01045709345</v>
      </c>
      <c r="P50" s="236">
        <f t="shared" si="39"/>
        <v>217526.01045709345</v>
      </c>
      <c r="Q50" s="236">
        <f t="shared" si="39"/>
        <v>217526.01045709345</v>
      </c>
      <c r="R50" s="236">
        <f t="shared" si="39"/>
        <v>217526.01045709345</v>
      </c>
      <c r="S50" s="236">
        <f t="shared" si="39"/>
        <v>217526.01045709345</v>
      </c>
      <c r="T50" s="236">
        <f t="shared" si="39"/>
        <v>217526.01045709345</v>
      </c>
      <c r="U50" s="236">
        <f t="shared" si="39"/>
        <v>217526.01045709345</v>
      </c>
      <c r="V50" s="236">
        <f t="shared" si="39"/>
        <v>217526.01045709345</v>
      </c>
      <c r="W50" s="236">
        <f t="shared" si="39"/>
        <v>217526.01045709345</v>
      </c>
      <c r="X50" s="236">
        <f t="shared" si="39"/>
        <v>217526.01045709345</v>
      </c>
      <c r="Y50" s="236">
        <f t="shared" si="39"/>
        <v>217526.01045709345</v>
      </c>
      <c r="Z50" s="236">
        <f t="shared" si="39"/>
        <v>217526.01045709345</v>
      </c>
      <c r="AA50" s="236">
        <f t="shared" si="39"/>
        <v>238633.05043951076</v>
      </c>
      <c r="AB50" s="236">
        <f t="shared" si="39"/>
        <v>238633.05043951076</v>
      </c>
      <c r="AC50" s="236">
        <f t="shared" si="39"/>
        <v>238633.05043951076</v>
      </c>
      <c r="AD50" s="236">
        <f t="shared" si="39"/>
        <v>238633.05043951076</v>
      </c>
      <c r="AE50" s="236">
        <f t="shared" si="39"/>
        <v>238633.05043951076</v>
      </c>
      <c r="AF50" s="236">
        <f t="shared" si="39"/>
        <v>238633.05043951076</v>
      </c>
      <c r="AG50" s="236">
        <f t="shared" si="39"/>
        <v>238633.05043951076</v>
      </c>
      <c r="AH50" s="236">
        <f t="shared" si="39"/>
        <v>238633.05043951076</v>
      </c>
      <c r="AI50" s="236">
        <f t="shared" si="39"/>
        <v>238633.05043951076</v>
      </c>
      <c r="AJ50" s="236">
        <f t="shared" si="39"/>
        <v>238633.05043951076</v>
      </c>
      <c r="AK50" s="236">
        <f t="shared" si="39"/>
        <v>238633.05043951076</v>
      </c>
      <c r="AL50" s="236">
        <f t="shared" si="39"/>
        <v>238633.05043951076</v>
      </c>
      <c r="AM50" s="236">
        <f t="shared" si="39"/>
        <v>262303.98053203057</v>
      </c>
      <c r="AN50" s="236">
        <f t="shared" si="39"/>
        <v>262303.98053203057</v>
      </c>
      <c r="AO50" s="236">
        <f t="shared" si="39"/>
        <v>262303.98053203057</v>
      </c>
      <c r="AP50" s="236">
        <f t="shared" si="39"/>
        <v>262303.98053203057</v>
      </c>
      <c r="AQ50" s="236">
        <f t="shared" si="39"/>
        <v>262303.98053203057</v>
      </c>
      <c r="AR50" s="236">
        <f t="shared" si="39"/>
        <v>262303.98053203057</v>
      </c>
      <c r="AS50" s="236">
        <f t="shared" si="39"/>
        <v>262303.98053203057</v>
      </c>
      <c r="AT50" s="236">
        <f t="shared" si="39"/>
        <v>262303.98053203057</v>
      </c>
      <c r="AU50" s="236">
        <f t="shared" si="39"/>
        <v>262303.98053203057</v>
      </c>
      <c r="AV50" s="236">
        <f t="shared" si="39"/>
        <v>262303.98053203057</v>
      </c>
      <c r="AW50" s="236">
        <f t="shared" si="39"/>
        <v>262303.98053203057</v>
      </c>
      <c r="AX50" s="236">
        <f t="shared" si="39"/>
        <v>262303.98053203057</v>
      </c>
      <c r="AY50" s="236">
        <f t="shared" si="39"/>
        <v>284202.89123612456</v>
      </c>
      <c r="AZ50" s="236">
        <f t="shared" si="39"/>
        <v>284202.89123612456</v>
      </c>
      <c r="BA50" s="236">
        <f t="shared" si="39"/>
        <v>284202.89123612456</v>
      </c>
      <c r="BB50" s="236">
        <f t="shared" si="39"/>
        <v>284202.89123612456</v>
      </c>
      <c r="BC50" s="236">
        <f t="shared" si="39"/>
        <v>284202.89123612456</v>
      </c>
      <c r="BD50" s="236">
        <f t="shared" si="39"/>
        <v>284202.89123612456</v>
      </c>
      <c r="BE50" s="236">
        <f t="shared" si="39"/>
        <v>284202.89123612456</v>
      </c>
      <c r="BF50" s="236">
        <f t="shared" si="39"/>
        <v>284202.89123612456</v>
      </c>
      <c r="BG50" s="236">
        <f t="shared" si="39"/>
        <v>284202.89123612456</v>
      </c>
      <c r="BH50" s="236">
        <f t="shared" si="39"/>
        <v>284202.89123612456</v>
      </c>
      <c r="BI50" s="236">
        <f t="shared" si="39"/>
        <v>284202.89123612456</v>
      </c>
      <c r="BJ50" s="236">
        <f t="shared" si="39"/>
        <v>284202.89123612456</v>
      </c>
      <c r="BK50" s="920">
        <f t="shared" si="4"/>
        <v>14408610.355147678</v>
      </c>
    </row>
    <row r="51" spans="1:63" x14ac:dyDescent="0.25">
      <c r="A51" s="180" t="s">
        <v>1159</v>
      </c>
      <c r="C51" s="236">
        <f>C50+B51</f>
        <v>198051.59693088004</v>
      </c>
      <c r="D51" s="236">
        <f t="shared" ref="D51:BJ51" si="40">D50+C51</f>
        <v>396103.19386176008</v>
      </c>
      <c r="E51" s="236">
        <f t="shared" si="40"/>
        <v>594154.79079264007</v>
      </c>
      <c r="F51" s="236">
        <f t="shared" si="40"/>
        <v>792206.38772352017</v>
      </c>
      <c r="G51" s="236">
        <f t="shared" si="40"/>
        <v>990257.98465440026</v>
      </c>
      <c r="H51" s="236">
        <f t="shared" si="40"/>
        <v>1188309.5815852804</v>
      </c>
      <c r="I51" s="236">
        <f t="shared" si="40"/>
        <v>1386361.1785161605</v>
      </c>
      <c r="J51" s="236">
        <f t="shared" si="40"/>
        <v>1584412.7754470406</v>
      </c>
      <c r="K51" s="236">
        <f t="shared" si="40"/>
        <v>1782464.3723779207</v>
      </c>
      <c r="L51" s="236">
        <f t="shared" si="40"/>
        <v>1980515.9693088008</v>
      </c>
      <c r="M51" s="236">
        <f t="shared" si="40"/>
        <v>2178567.5662396806</v>
      </c>
      <c r="N51" s="236">
        <f t="shared" si="40"/>
        <v>2376619.1631705607</v>
      </c>
      <c r="O51" s="236">
        <f t="shared" si="40"/>
        <v>2594145.1736276541</v>
      </c>
      <c r="P51" s="236">
        <f t="shared" si="40"/>
        <v>2811671.1840847475</v>
      </c>
      <c r="Q51" s="236">
        <f t="shared" si="40"/>
        <v>3029197.1945418408</v>
      </c>
      <c r="R51" s="236">
        <f t="shared" si="40"/>
        <v>3246723.2049989342</v>
      </c>
      <c r="S51" s="236">
        <f t="shared" si="40"/>
        <v>3464249.2154560275</v>
      </c>
      <c r="T51" s="236">
        <f t="shared" si="40"/>
        <v>3681775.2259131209</v>
      </c>
      <c r="U51" s="236">
        <f t="shared" si="40"/>
        <v>3899301.2363702143</v>
      </c>
      <c r="V51" s="236">
        <f t="shared" si="40"/>
        <v>4116827.2468273076</v>
      </c>
      <c r="W51" s="236">
        <f t="shared" si="40"/>
        <v>4334353.257284401</v>
      </c>
      <c r="X51" s="236">
        <f t="shared" si="40"/>
        <v>4551879.2677414948</v>
      </c>
      <c r="Y51" s="236">
        <f t="shared" si="40"/>
        <v>4769405.2781985886</v>
      </c>
      <c r="Z51" s="236">
        <f t="shared" si="40"/>
        <v>4986931.2886556825</v>
      </c>
      <c r="AA51" s="236">
        <f t="shared" si="40"/>
        <v>5225564.339095193</v>
      </c>
      <c r="AB51" s="236">
        <f t="shared" si="40"/>
        <v>5464197.3895347035</v>
      </c>
      <c r="AC51" s="236">
        <f t="shared" si="40"/>
        <v>5702830.439974214</v>
      </c>
      <c r="AD51" s="236">
        <f t="shared" si="40"/>
        <v>5941463.4904137244</v>
      </c>
      <c r="AE51" s="236">
        <f t="shared" si="40"/>
        <v>6180096.5408532349</v>
      </c>
      <c r="AF51" s="236">
        <f t="shared" si="40"/>
        <v>6418729.5912927454</v>
      </c>
      <c r="AG51" s="236">
        <f t="shared" si="40"/>
        <v>6657362.6417322559</v>
      </c>
      <c r="AH51" s="236">
        <f t="shared" si="40"/>
        <v>6895995.6921717664</v>
      </c>
      <c r="AI51" s="236">
        <f t="shared" si="40"/>
        <v>7134628.7426112769</v>
      </c>
      <c r="AJ51" s="236">
        <f t="shared" si="40"/>
        <v>7373261.7930507874</v>
      </c>
      <c r="AK51" s="236">
        <f t="shared" si="40"/>
        <v>7611894.8434902979</v>
      </c>
      <c r="AL51" s="236">
        <f t="shared" si="40"/>
        <v>7850527.8939298084</v>
      </c>
      <c r="AM51" s="236">
        <f t="shared" si="40"/>
        <v>8112831.874461839</v>
      </c>
      <c r="AN51" s="236">
        <f t="shared" si="40"/>
        <v>8375135.8549938696</v>
      </c>
      <c r="AO51" s="236">
        <f t="shared" si="40"/>
        <v>8637439.8355259001</v>
      </c>
      <c r="AP51" s="236">
        <f t="shared" si="40"/>
        <v>8899743.8160579316</v>
      </c>
      <c r="AQ51" s="236">
        <f t="shared" si="40"/>
        <v>9162047.7965899631</v>
      </c>
      <c r="AR51" s="236">
        <f t="shared" si="40"/>
        <v>9424351.7771219946</v>
      </c>
      <c r="AS51" s="236">
        <f t="shared" si="40"/>
        <v>9686655.7576540262</v>
      </c>
      <c r="AT51" s="236">
        <f t="shared" si="40"/>
        <v>9948959.7381860577</v>
      </c>
      <c r="AU51" s="236">
        <f t="shared" si="40"/>
        <v>10211263.718718089</v>
      </c>
      <c r="AV51" s="236">
        <f t="shared" si="40"/>
        <v>10473567.699250121</v>
      </c>
      <c r="AW51" s="236">
        <f t="shared" si="40"/>
        <v>10735871.679782152</v>
      </c>
      <c r="AX51" s="236">
        <f t="shared" si="40"/>
        <v>10998175.660314184</v>
      </c>
      <c r="AY51" s="236">
        <f t="shared" si="40"/>
        <v>11282378.551550308</v>
      </c>
      <c r="AZ51" s="236">
        <f t="shared" si="40"/>
        <v>11566581.442786433</v>
      </c>
      <c r="BA51" s="236">
        <f t="shared" si="40"/>
        <v>11850784.334022557</v>
      </c>
      <c r="BB51" s="236">
        <f t="shared" si="40"/>
        <v>12134987.225258682</v>
      </c>
      <c r="BC51" s="236">
        <f t="shared" si="40"/>
        <v>12419190.116494806</v>
      </c>
      <c r="BD51" s="236">
        <f t="shared" si="40"/>
        <v>12703393.007730931</v>
      </c>
      <c r="BE51" s="236">
        <f t="shared" si="40"/>
        <v>12987595.898967056</v>
      </c>
      <c r="BF51" s="236">
        <f t="shared" si="40"/>
        <v>13271798.79020318</v>
      </c>
      <c r="BG51" s="236">
        <f t="shared" si="40"/>
        <v>13556001.681439305</v>
      </c>
      <c r="BH51" s="236">
        <f t="shared" si="40"/>
        <v>13840204.572675429</v>
      </c>
      <c r="BI51" s="236">
        <f t="shared" si="40"/>
        <v>14124407.463911554</v>
      </c>
      <c r="BJ51" s="236">
        <f t="shared" si="40"/>
        <v>14408610.355147678</v>
      </c>
      <c r="BK51" s="920">
        <f t="shared" si="4"/>
        <v>408203015.38130265</v>
      </c>
    </row>
    <row r="52" spans="1:63" x14ac:dyDescent="0.25">
      <c r="A52" s="172" t="s">
        <v>1160</v>
      </c>
      <c r="BK52" s="920">
        <f t="shared" si="4"/>
        <v>0</v>
      </c>
    </row>
    <row r="53" spans="1:63" x14ac:dyDescent="0.25">
      <c r="A53" s="180" t="s">
        <v>215</v>
      </c>
      <c r="C53" s="236">
        <f>C37*12.5%</f>
        <v>618911.24040900008</v>
      </c>
      <c r="D53" s="236">
        <f t="shared" ref="D53:BJ53" si="41">D37*12.5%</f>
        <v>618911.24040900008</v>
      </c>
      <c r="E53" s="236">
        <f t="shared" si="41"/>
        <v>618911.24040900008</v>
      </c>
      <c r="F53" s="236">
        <f t="shared" si="41"/>
        <v>618911.24040900008</v>
      </c>
      <c r="G53" s="236">
        <f t="shared" si="41"/>
        <v>618911.24040900008</v>
      </c>
      <c r="H53" s="236">
        <f t="shared" si="41"/>
        <v>618911.24040900008</v>
      </c>
      <c r="I53" s="236">
        <f t="shared" si="41"/>
        <v>618911.24040900008</v>
      </c>
      <c r="J53" s="236">
        <f t="shared" si="41"/>
        <v>618911.24040900008</v>
      </c>
      <c r="K53" s="236">
        <f t="shared" si="41"/>
        <v>618911.24040900008</v>
      </c>
      <c r="L53" s="236">
        <f t="shared" si="41"/>
        <v>618911.24040900008</v>
      </c>
      <c r="M53" s="236">
        <f t="shared" si="41"/>
        <v>618911.24040900008</v>
      </c>
      <c r="N53" s="236">
        <f t="shared" si="41"/>
        <v>618911.24040900008</v>
      </c>
      <c r="O53" s="236">
        <f t="shared" si="41"/>
        <v>679768.78267841705</v>
      </c>
      <c r="P53" s="236">
        <f t="shared" si="41"/>
        <v>679768.78267841705</v>
      </c>
      <c r="Q53" s="236">
        <f t="shared" si="41"/>
        <v>679768.78267841705</v>
      </c>
      <c r="R53" s="236">
        <f t="shared" si="41"/>
        <v>679768.78267841705</v>
      </c>
      <c r="S53" s="236">
        <f t="shared" si="41"/>
        <v>679768.78267841705</v>
      </c>
      <c r="T53" s="236">
        <f t="shared" si="41"/>
        <v>679768.78267841705</v>
      </c>
      <c r="U53" s="236">
        <f t="shared" si="41"/>
        <v>679768.78267841705</v>
      </c>
      <c r="V53" s="236">
        <f t="shared" si="41"/>
        <v>679768.78267841705</v>
      </c>
      <c r="W53" s="236">
        <f t="shared" si="41"/>
        <v>679768.78267841705</v>
      </c>
      <c r="X53" s="236">
        <f t="shared" si="41"/>
        <v>679768.78267841705</v>
      </c>
      <c r="Y53" s="236">
        <f t="shared" si="41"/>
        <v>679768.78267841705</v>
      </c>
      <c r="Z53" s="236">
        <f t="shared" si="41"/>
        <v>679768.78267841705</v>
      </c>
      <c r="AA53" s="236">
        <f t="shared" si="41"/>
        <v>745728.28262347111</v>
      </c>
      <c r="AB53" s="236">
        <f t="shared" si="41"/>
        <v>745728.28262347111</v>
      </c>
      <c r="AC53" s="236">
        <f t="shared" si="41"/>
        <v>745728.28262347111</v>
      </c>
      <c r="AD53" s="236">
        <f t="shared" si="41"/>
        <v>745728.28262347111</v>
      </c>
      <c r="AE53" s="236">
        <f t="shared" si="41"/>
        <v>745728.28262347111</v>
      </c>
      <c r="AF53" s="236">
        <f t="shared" si="41"/>
        <v>745728.28262347111</v>
      </c>
      <c r="AG53" s="236">
        <f t="shared" si="41"/>
        <v>745728.28262347111</v>
      </c>
      <c r="AH53" s="236">
        <f t="shared" si="41"/>
        <v>745728.28262347111</v>
      </c>
      <c r="AI53" s="236">
        <f t="shared" si="41"/>
        <v>745728.28262347111</v>
      </c>
      <c r="AJ53" s="236">
        <f t="shared" si="41"/>
        <v>745728.28262347111</v>
      </c>
      <c r="AK53" s="236">
        <f t="shared" si="41"/>
        <v>745728.28262347111</v>
      </c>
      <c r="AL53" s="236">
        <f t="shared" si="41"/>
        <v>745728.28262347111</v>
      </c>
      <c r="AM53" s="236">
        <f t="shared" si="41"/>
        <v>819699.93916259555</v>
      </c>
      <c r="AN53" s="236">
        <f t="shared" si="41"/>
        <v>819699.93916259555</v>
      </c>
      <c r="AO53" s="236">
        <f t="shared" si="41"/>
        <v>819699.93916259555</v>
      </c>
      <c r="AP53" s="236">
        <f t="shared" si="41"/>
        <v>819699.93916259555</v>
      </c>
      <c r="AQ53" s="236">
        <f t="shared" si="41"/>
        <v>819699.93916259555</v>
      </c>
      <c r="AR53" s="236">
        <f t="shared" si="41"/>
        <v>819699.93916259555</v>
      </c>
      <c r="AS53" s="236">
        <f t="shared" si="41"/>
        <v>819699.93916259555</v>
      </c>
      <c r="AT53" s="236">
        <f t="shared" si="41"/>
        <v>819699.93916259555</v>
      </c>
      <c r="AU53" s="236">
        <f t="shared" si="41"/>
        <v>819699.93916259555</v>
      </c>
      <c r="AV53" s="236">
        <f t="shared" si="41"/>
        <v>819699.93916259555</v>
      </c>
      <c r="AW53" s="236">
        <f t="shared" si="41"/>
        <v>819699.93916259555</v>
      </c>
      <c r="AX53" s="236">
        <f t="shared" si="41"/>
        <v>819699.93916259555</v>
      </c>
      <c r="AY53" s="236">
        <f t="shared" si="41"/>
        <v>888134.03511288925</v>
      </c>
      <c r="AZ53" s="236">
        <f t="shared" si="41"/>
        <v>888134.03511288925</v>
      </c>
      <c r="BA53" s="236">
        <f t="shared" si="41"/>
        <v>888134.03511288925</v>
      </c>
      <c r="BB53" s="236">
        <f t="shared" si="41"/>
        <v>888134.03511288925</v>
      </c>
      <c r="BC53" s="236">
        <f t="shared" si="41"/>
        <v>888134.03511288925</v>
      </c>
      <c r="BD53" s="236">
        <f t="shared" si="41"/>
        <v>888134.03511288925</v>
      </c>
      <c r="BE53" s="236">
        <f t="shared" si="41"/>
        <v>888134.03511288925</v>
      </c>
      <c r="BF53" s="236">
        <f t="shared" si="41"/>
        <v>888134.03511288925</v>
      </c>
      <c r="BG53" s="236">
        <f t="shared" si="41"/>
        <v>888134.03511288925</v>
      </c>
      <c r="BH53" s="236">
        <f t="shared" si="41"/>
        <v>888134.03511288925</v>
      </c>
      <c r="BI53" s="236">
        <f t="shared" si="41"/>
        <v>888134.03511288925</v>
      </c>
      <c r="BJ53" s="236">
        <f t="shared" si="41"/>
        <v>888134.03511288925</v>
      </c>
      <c r="BK53" s="920">
        <f t="shared" si="4"/>
        <v>45026907.359836467</v>
      </c>
    </row>
    <row r="54" spans="1:63" x14ac:dyDescent="0.25">
      <c r="A54" s="169" t="s">
        <v>1161</v>
      </c>
      <c r="C54" s="236">
        <f>C37*8.5%</f>
        <v>420859.6434781201</v>
      </c>
      <c r="D54" s="236">
        <f t="shared" ref="D54:BJ54" si="42">D37*8.5%</f>
        <v>420859.6434781201</v>
      </c>
      <c r="E54" s="236">
        <f t="shared" si="42"/>
        <v>420859.6434781201</v>
      </c>
      <c r="F54" s="236">
        <f t="shared" si="42"/>
        <v>420859.6434781201</v>
      </c>
      <c r="G54" s="236">
        <f t="shared" si="42"/>
        <v>420859.6434781201</v>
      </c>
      <c r="H54" s="236">
        <f t="shared" si="42"/>
        <v>420859.6434781201</v>
      </c>
      <c r="I54" s="236">
        <f t="shared" si="42"/>
        <v>420859.6434781201</v>
      </c>
      <c r="J54" s="236">
        <f t="shared" si="42"/>
        <v>420859.6434781201</v>
      </c>
      <c r="K54" s="236">
        <f t="shared" si="42"/>
        <v>420859.6434781201</v>
      </c>
      <c r="L54" s="236">
        <f t="shared" si="42"/>
        <v>420859.6434781201</v>
      </c>
      <c r="M54" s="236">
        <f t="shared" si="42"/>
        <v>420859.6434781201</v>
      </c>
      <c r="N54" s="236">
        <f t="shared" si="42"/>
        <v>420859.6434781201</v>
      </c>
      <c r="O54" s="236">
        <f t="shared" si="42"/>
        <v>462242.77222132363</v>
      </c>
      <c r="P54" s="236">
        <f t="shared" si="42"/>
        <v>462242.77222132363</v>
      </c>
      <c r="Q54" s="236">
        <f t="shared" si="42"/>
        <v>462242.77222132363</v>
      </c>
      <c r="R54" s="236">
        <f t="shared" si="42"/>
        <v>462242.77222132363</v>
      </c>
      <c r="S54" s="236">
        <f t="shared" si="42"/>
        <v>462242.77222132363</v>
      </c>
      <c r="T54" s="236">
        <f t="shared" si="42"/>
        <v>462242.77222132363</v>
      </c>
      <c r="U54" s="236">
        <f t="shared" si="42"/>
        <v>462242.77222132363</v>
      </c>
      <c r="V54" s="236">
        <f t="shared" si="42"/>
        <v>462242.77222132363</v>
      </c>
      <c r="W54" s="236">
        <f t="shared" si="42"/>
        <v>462242.77222132363</v>
      </c>
      <c r="X54" s="236">
        <f t="shared" si="42"/>
        <v>462242.77222132363</v>
      </c>
      <c r="Y54" s="236">
        <f t="shared" si="42"/>
        <v>462242.77222132363</v>
      </c>
      <c r="Z54" s="236">
        <f t="shared" si="42"/>
        <v>462242.77222132363</v>
      </c>
      <c r="AA54" s="236">
        <f t="shared" si="42"/>
        <v>507095.23218396038</v>
      </c>
      <c r="AB54" s="236">
        <f t="shared" si="42"/>
        <v>507095.23218396038</v>
      </c>
      <c r="AC54" s="236">
        <f t="shared" si="42"/>
        <v>507095.23218396038</v>
      </c>
      <c r="AD54" s="236">
        <f t="shared" si="42"/>
        <v>507095.23218396038</v>
      </c>
      <c r="AE54" s="236">
        <f t="shared" si="42"/>
        <v>507095.23218396038</v>
      </c>
      <c r="AF54" s="236">
        <f t="shared" si="42"/>
        <v>507095.23218396038</v>
      </c>
      <c r="AG54" s="236">
        <f t="shared" si="42"/>
        <v>507095.23218396038</v>
      </c>
      <c r="AH54" s="236">
        <f t="shared" si="42"/>
        <v>507095.23218396038</v>
      </c>
      <c r="AI54" s="236">
        <f t="shared" si="42"/>
        <v>507095.23218396038</v>
      </c>
      <c r="AJ54" s="236">
        <f t="shared" si="42"/>
        <v>507095.23218396038</v>
      </c>
      <c r="AK54" s="236">
        <f t="shared" si="42"/>
        <v>507095.23218396038</v>
      </c>
      <c r="AL54" s="236">
        <f t="shared" si="42"/>
        <v>507095.23218396038</v>
      </c>
      <c r="AM54" s="236">
        <f t="shared" si="42"/>
        <v>557395.95863056497</v>
      </c>
      <c r="AN54" s="236">
        <f t="shared" si="42"/>
        <v>557395.95863056497</v>
      </c>
      <c r="AO54" s="236">
        <f t="shared" si="42"/>
        <v>557395.95863056497</v>
      </c>
      <c r="AP54" s="236">
        <f t="shared" si="42"/>
        <v>557395.95863056497</v>
      </c>
      <c r="AQ54" s="236">
        <f t="shared" si="42"/>
        <v>557395.95863056497</v>
      </c>
      <c r="AR54" s="236">
        <f t="shared" si="42"/>
        <v>557395.95863056497</v>
      </c>
      <c r="AS54" s="236">
        <f t="shared" si="42"/>
        <v>557395.95863056497</v>
      </c>
      <c r="AT54" s="236">
        <f t="shared" si="42"/>
        <v>557395.95863056497</v>
      </c>
      <c r="AU54" s="236">
        <f t="shared" si="42"/>
        <v>557395.95863056497</v>
      </c>
      <c r="AV54" s="236">
        <f t="shared" si="42"/>
        <v>557395.95863056497</v>
      </c>
      <c r="AW54" s="236">
        <f t="shared" si="42"/>
        <v>557395.95863056497</v>
      </c>
      <c r="AX54" s="236">
        <f t="shared" si="42"/>
        <v>557395.95863056497</v>
      </c>
      <c r="AY54" s="236">
        <f t="shared" si="42"/>
        <v>603931.14387676469</v>
      </c>
      <c r="AZ54" s="236">
        <f t="shared" si="42"/>
        <v>603931.14387676469</v>
      </c>
      <c r="BA54" s="236">
        <f t="shared" si="42"/>
        <v>603931.14387676469</v>
      </c>
      <c r="BB54" s="236">
        <f t="shared" si="42"/>
        <v>603931.14387676469</v>
      </c>
      <c r="BC54" s="236">
        <f t="shared" si="42"/>
        <v>603931.14387676469</v>
      </c>
      <c r="BD54" s="236">
        <f t="shared" si="42"/>
        <v>603931.14387676469</v>
      </c>
      <c r="BE54" s="236">
        <f t="shared" si="42"/>
        <v>603931.14387676469</v>
      </c>
      <c r="BF54" s="236">
        <f t="shared" si="42"/>
        <v>603931.14387676469</v>
      </c>
      <c r="BG54" s="236">
        <f t="shared" si="42"/>
        <v>603931.14387676469</v>
      </c>
      <c r="BH54" s="236">
        <f t="shared" si="42"/>
        <v>603931.14387676469</v>
      </c>
      <c r="BI54" s="236">
        <f t="shared" si="42"/>
        <v>603931.14387676469</v>
      </c>
      <c r="BJ54" s="236">
        <f t="shared" si="42"/>
        <v>603931.14387676469</v>
      </c>
      <c r="BK54" s="920">
        <f t="shared" si="4"/>
        <v>30618297.004688825</v>
      </c>
    </row>
    <row r="55" spans="1:63" x14ac:dyDescent="0.25">
      <c r="A55" s="169" t="s">
        <v>1162</v>
      </c>
      <c r="C55" s="236">
        <f>C37*4%</f>
        <v>198051.59693088004</v>
      </c>
      <c r="D55" s="236">
        <f t="shared" ref="D55:BJ55" si="43">D37*4%</f>
        <v>198051.59693088004</v>
      </c>
      <c r="E55" s="236">
        <f t="shared" si="43"/>
        <v>198051.59693088004</v>
      </c>
      <c r="F55" s="236">
        <f t="shared" si="43"/>
        <v>198051.59693088004</v>
      </c>
      <c r="G55" s="236">
        <f t="shared" si="43"/>
        <v>198051.59693088004</v>
      </c>
      <c r="H55" s="236">
        <f t="shared" si="43"/>
        <v>198051.59693088004</v>
      </c>
      <c r="I55" s="236">
        <f t="shared" si="43"/>
        <v>198051.59693088004</v>
      </c>
      <c r="J55" s="236">
        <f t="shared" si="43"/>
        <v>198051.59693088004</v>
      </c>
      <c r="K55" s="236">
        <f t="shared" si="43"/>
        <v>198051.59693088004</v>
      </c>
      <c r="L55" s="236">
        <f t="shared" si="43"/>
        <v>198051.59693088004</v>
      </c>
      <c r="M55" s="236">
        <f t="shared" si="43"/>
        <v>198051.59693088004</v>
      </c>
      <c r="N55" s="236">
        <f t="shared" si="43"/>
        <v>198051.59693088004</v>
      </c>
      <c r="O55" s="236">
        <f t="shared" si="43"/>
        <v>217526.01045709345</v>
      </c>
      <c r="P55" s="236">
        <f t="shared" si="43"/>
        <v>217526.01045709345</v>
      </c>
      <c r="Q55" s="236">
        <f t="shared" si="43"/>
        <v>217526.01045709345</v>
      </c>
      <c r="R55" s="236">
        <f t="shared" si="43"/>
        <v>217526.01045709345</v>
      </c>
      <c r="S55" s="236">
        <f t="shared" si="43"/>
        <v>217526.01045709345</v>
      </c>
      <c r="T55" s="236">
        <f t="shared" si="43"/>
        <v>217526.01045709345</v>
      </c>
      <c r="U55" s="236">
        <f t="shared" si="43"/>
        <v>217526.01045709345</v>
      </c>
      <c r="V55" s="236">
        <f t="shared" si="43"/>
        <v>217526.01045709345</v>
      </c>
      <c r="W55" s="236">
        <f t="shared" si="43"/>
        <v>217526.01045709345</v>
      </c>
      <c r="X55" s="236">
        <f t="shared" si="43"/>
        <v>217526.01045709345</v>
      </c>
      <c r="Y55" s="236">
        <f t="shared" si="43"/>
        <v>217526.01045709345</v>
      </c>
      <c r="Z55" s="236">
        <f t="shared" si="43"/>
        <v>217526.01045709345</v>
      </c>
      <c r="AA55" s="236">
        <f t="shared" si="43"/>
        <v>238633.05043951076</v>
      </c>
      <c r="AB55" s="236">
        <f t="shared" si="43"/>
        <v>238633.05043951076</v>
      </c>
      <c r="AC55" s="236">
        <f t="shared" si="43"/>
        <v>238633.05043951076</v>
      </c>
      <c r="AD55" s="236">
        <f t="shared" si="43"/>
        <v>238633.05043951076</v>
      </c>
      <c r="AE55" s="236">
        <f t="shared" si="43"/>
        <v>238633.05043951076</v>
      </c>
      <c r="AF55" s="236">
        <f t="shared" si="43"/>
        <v>238633.05043951076</v>
      </c>
      <c r="AG55" s="236">
        <f t="shared" si="43"/>
        <v>238633.05043951076</v>
      </c>
      <c r="AH55" s="236">
        <f t="shared" si="43"/>
        <v>238633.05043951076</v>
      </c>
      <c r="AI55" s="236">
        <f t="shared" si="43"/>
        <v>238633.05043951076</v>
      </c>
      <c r="AJ55" s="236">
        <f t="shared" si="43"/>
        <v>238633.05043951076</v>
      </c>
      <c r="AK55" s="236">
        <f t="shared" si="43"/>
        <v>238633.05043951076</v>
      </c>
      <c r="AL55" s="236">
        <f t="shared" si="43"/>
        <v>238633.05043951076</v>
      </c>
      <c r="AM55" s="236">
        <f t="shared" si="43"/>
        <v>262303.98053203057</v>
      </c>
      <c r="AN55" s="236">
        <f t="shared" si="43"/>
        <v>262303.98053203057</v>
      </c>
      <c r="AO55" s="236">
        <f t="shared" si="43"/>
        <v>262303.98053203057</v>
      </c>
      <c r="AP55" s="236">
        <f t="shared" si="43"/>
        <v>262303.98053203057</v>
      </c>
      <c r="AQ55" s="236">
        <f t="shared" si="43"/>
        <v>262303.98053203057</v>
      </c>
      <c r="AR55" s="236">
        <f t="shared" si="43"/>
        <v>262303.98053203057</v>
      </c>
      <c r="AS55" s="236">
        <f t="shared" si="43"/>
        <v>262303.98053203057</v>
      </c>
      <c r="AT55" s="236">
        <f t="shared" si="43"/>
        <v>262303.98053203057</v>
      </c>
      <c r="AU55" s="236">
        <f t="shared" si="43"/>
        <v>262303.98053203057</v>
      </c>
      <c r="AV55" s="236">
        <f t="shared" si="43"/>
        <v>262303.98053203057</v>
      </c>
      <c r="AW55" s="236">
        <f t="shared" si="43"/>
        <v>262303.98053203057</v>
      </c>
      <c r="AX55" s="236">
        <f t="shared" si="43"/>
        <v>262303.98053203057</v>
      </c>
      <c r="AY55" s="236">
        <f t="shared" si="43"/>
        <v>284202.89123612456</v>
      </c>
      <c r="AZ55" s="236">
        <f t="shared" si="43"/>
        <v>284202.89123612456</v>
      </c>
      <c r="BA55" s="236">
        <f t="shared" si="43"/>
        <v>284202.89123612456</v>
      </c>
      <c r="BB55" s="236">
        <f t="shared" si="43"/>
        <v>284202.89123612456</v>
      </c>
      <c r="BC55" s="236">
        <f t="shared" si="43"/>
        <v>284202.89123612456</v>
      </c>
      <c r="BD55" s="236">
        <f t="shared" si="43"/>
        <v>284202.89123612456</v>
      </c>
      <c r="BE55" s="236">
        <f t="shared" si="43"/>
        <v>284202.89123612456</v>
      </c>
      <c r="BF55" s="236">
        <f t="shared" si="43"/>
        <v>284202.89123612456</v>
      </c>
      <c r="BG55" s="236">
        <f t="shared" si="43"/>
        <v>284202.89123612456</v>
      </c>
      <c r="BH55" s="236">
        <f t="shared" si="43"/>
        <v>284202.89123612456</v>
      </c>
      <c r="BI55" s="236">
        <f t="shared" si="43"/>
        <v>284202.89123612456</v>
      </c>
      <c r="BJ55" s="236">
        <f t="shared" si="43"/>
        <v>284202.89123612456</v>
      </c>
      <c r="BK55" s="920">
        <f t="shared" si="4"/>
        <v>14408610.355147678</v>
      </c>
    </row>
    <row r="56" spans="1:63" x14ac:dyDescent="0.25">
      <c r="A56" s="180" t="s">
        <v>1163</v>
      </c>
      <c r="C56" s="236">
        <f>C37*16%</f>
        <v>792206.38772352017</v>
      </c>
      <c r="D56" s="236">
        <f t="shared" ref="D56:BJ56" si="44">D37*16%</f>
        <v>792206.38772352017</v>
      </c>
      <c r="E56" s="236">
        <f t="shared" si="44"/>
        <v>792206.38772352017</v>
      </c>
      <c r="F56" s="236">
        <f t="shared" si="44"/>
        <v>792206.38772352017</v>
      </c>
      <c r="G56" s="236">
        <f t="shared" si="44"/>
        <v>792206.38772352017</v>
      </c>
      <c r="H56" s="236">
        <f t="shared" si="44"/>
        <v>792206.38772352017</v>
      </c>
      <c r="I56" s="236">
        <f t="shared" si="44"/>
        <v>792206.38772352017</v>
      </c>
      <c r="J56" s="236">
        <f t="shared" si="44"/>
        <v>792206.38772352017</v>
      </c>
      <c r="K56" s="236">
        <f t="shared" si="44"/>
        <v>792206.38772352017</v>
      </c>
      <c r="L56" s="236">
        <f t="shared" si="44"/>
        <v>792206.38772352017</v>
      </c>
      <c r="M56" s="236">
        <f t="shared" si="44"/>
        <v>792206.38772352017</v>
      </c>
      <c r="N56" s="236">
        <f t="shared" si="44"/>
        <v>792206.38772352017</v>
      </c>
      <c r="O56" s="236">
        <f t="shared" si="44"/>
        <v>870104.0418283738</v>
      </c>
      <c r="P56" s="236">
        <f t="shared" si="44"/>
        <v>870104.0418283738</v>
      </c>
      <c r="Q56" s="236">
        <f t="shared" si="44"/>
        <v>870104.0418283738</v>
      </c>
      <c r="R56" s="236">
        <f t="shared" si="44"/>
        <v>870104.0418283738</v>
      </c>
      <c r="S56" s="236">
        <f t="shared" si="44"/>
        <v>870104.0418283738</v>
      </c>
      <c r="T56" s="236">
        <f t="shared" si="44"/>
        <v>870104.0418283738</v>
      </c>
      <c r="U56" s="236">
        <f t="shared" si="44"/>
        <v>870104.0418283738</v>
      </c>
      <c r="V56" s="236">
        <f t="shared" si="44"/>
        <v>870104.0418283738</v>
      </c>
      <c r="W56" s="236">
        <f t="shared" si="44"/>
        <v>870104.0418283738</v>
      </c>
      <c r="X56" s="236">
        <f t="shared" si="44"/>
        <v>870104.0418283738</v>
      </c>
      <c r="Y56" s="236">
        <f t="shared" si="44"/>
        <v>870104.0418283738</v>
      </c>
      <c r="Z56" s="236">
        <f t="shared" si="44"/>
        <v>870104.0418283738</v>
      </c>
      <c r="AA56" s="236">
        <f t="shared" si="44"/>
        <v>954532.20175804303</v>
      </c>
      <c r="AB56" s="236">
        <f t="shared" si="44"/>
        <v>954532.20175804303</v>
      </c>
      <c r="AC56" s="236">
        <f t="shared" si="44"/>
        <v>954532.20175804303</v>
      </c>
      <c r="AD56" s="236">
        <f t="shared" si="44"/>
        <v>954532.20175804303</v>
      </c>
      <c r="AE56" s="236">
        <f t="shared" si="44"/>
        <v>954532.20175804303</v>
      </c>
      <c r="AF56" s="236">
        <f t="shared" si="44"/>
        <v>954532.20175804303</v>
      </c>
      <c r="AG56" s="236">
        <f t="shared" si="44"/>
        <v>954532.20175804303</v>
      </c>
      <c r="AH56" s="236">
        <f t="shared" si="44"/>
        <v>954532.20175804303</v>
      </c>
      <c r="AI56" s="236">
        <f t="shared" si="44"/>
        <v>954532.20175804303</v>
      </c>
      <c r="AJ56" s="236">
        <f t="shared" si="44"/>
        <v>954532.20175804303</v>
      </c>
      <c r="AK56" s="236">
        <f t="shared" si="44"/>
        <v>954532.20175804303</v>
      </c>
      <c r="AL56" s="236">
        <f t="shared" si="44"/>
        <v>954532.20175804303</v>
      </c>
      <c r="AM56" s="236">
        <f t="shared" si="44"/>
        <v>1049215.9221281223</v>
      </c>
      <c r="AN56" s="236">
        <f t="shared" si="44"/>
        <v>1049215.9221281223</v>
      </c>
      <c r="AO56" s="236">
        <f t="shared" si="44"/>
        <v>1049215.9221281223</v>
      </c>
      <c r="AP56" s="236">
        <f t="shared" si="44"/>
        <v>1049215.9221281223</v>
      </c>
      <c r="AQ56" s="236">
        <f t="shared" si="44"/>
        <v>1049215.9221281223</v>
      </c>
      <c r="AR56" s="236">
        <f t="shared" si="44"/>
        <v>1049215.9221281223</v>
      </c>
      <c r="AS56" s="236">
        <f t="shared" si="44"/>
        <v>1049215.9221281223</v>
      </c>
      <c r="AT56" s="236">
        <f t="shared" si="44"/>
        <v>1049215.9221281223</v>
      </c>
      <c r="AU56" s="236">
        <f t="shared" si="44"/>
        <v>1049215.9221281223</v>
      </c>
      <c r="AV56" s="236">
        <f t="shared" si="44"/>
        <v>1049215.9221281223</v>
      </c>
      <c r="AW56" s="236">
        <f t="shared" si="44"/>
        <v>1049215.9221281223</v>
      </c>
      <c r="AX56" s="236">
        <f t="shared" si="44"/>
        <v>1049215.9221281223</v>
      </c>
      <c r="AY56" s="236">
        <f t="shared" si="44"/>
        <v>1136811.5649444982</v>
      </c>
      <c r="AZ56" s="236">
        <f t="shared" si="44"/>
        <v>1136811.5649444982</v>
      </c>
      <c r="BA56" s="236">
        <f t="shared" si="44"/>
        <v>1136811.5649444982</v>
      </c>
      <c r="BB56" s="236">
        <f t="shared" si="44"/>
        <v>1136811.5649444982</v>
      </c>
      <c r="BC56" s="236">
        <f t="shared" si="44"/>
        <v>1136811.5649444982</v>
      </c>
      <c r="BD56" s="236">
        <f t="shared" si="44"/>
        <v>1136811.5649444982</v>
      </c>
      <c r="BE56" s="236">
        <f t="shared" si="44"/>
        <v>1136811.5649444982</v>
      </c>
      <c r="BF56" s="236">
        <f t="shared" si="44"/>
        <v>1136811.5649444982</v>
      </c>
      <c r="BG56" s="236">
        <f t="shared" si="44"/>
        <v>1136811.5649444982</v>
      </c>
      <c r="BH56" s="236">
        <f t="shared" si="44"/>
        <v>1136811.5649444982</v>
      </c>
      <c r="BI56" s="236">
        <f t="shared" si="44"/>
        <v>1136811.5649444982</v>
      </c>
      <c r="BJ56" s="236">
        <f t="shared" si="44"/>
        <v>1136811.5649444982</v>
      </c>
      <c r="BK56" s="920">
        <f t="shared" si="4"/>
        <v>57634441.420590714</v>
      </c>
    </row>
    <row r="57" spans="1:63" x14ac:dyDescent="0.25">
      <c r="A57" s="169" t="s">
        <v>1164</v>
      </c>
      <c r="C57" s="236">
        <f>C37*12%</f>
        <v>594154.79079264007</v>
      </c>
      <c r="D57" s="236">
        <f t="shared" ref="D57:BJ57" si="45">D37*12%</f>
        <v>594154.79079264007</v>
      </c>
      <c r="E57" s="236">
        <f t="shared" si="45"/>
        <v>594154.79079264007</v>
      </c>
      <c r="F57" s="236">
        <f t="shared" si="45"/>
        <v>594154.79079264007</v>
      </c>
      <c r="G57" s="236">
        <f t="shared" si="45"/>
        <v>594154.79079264007</v>
      </c>
      <c r="H57" s="236">
        <f t="shared" si="45"/>
        <v>594154.79079264007</v>
      </c>
      <c r="I57" s="236">
        <f t="shared" si="45"/>
        <v>594154.79079264007</v>
      </c>
      <c r="J57" s="236">
        <f t="shared" si="45"/>
        <v>594154.79079264007</v>
      </c>
      <c r="K57" s="236">
        <f t="shared" si="45"/>
        <v>594154.79079264007</v>
      </c>
      <c r="L57" s="236">
        <f t="shared" si="45"/>
        <v>594154.79079264007</v>
      </c>
      <c r="M57" s="236">
        <f t="shared" si="45"/>
        <v>594154.79079264007</v>
      </c>
      <c r="N57" s="236">
        <f t="shared" si="45"/>
        <v>594154.79079264007</v>
      </c>
      <c r="O57" s="236">
        <f t="shared" si="45"/>
        <v>652578.03137128032</v>
      </c>
      <c r="P57" s="236">
        <f t="shared" si="45"/>
        <v>652578.03137128032</v>
      </c>
      <c r="Q57" s="236">
        <f t="shared" si="45"/>
        <v>652578.03137128032</v>
      </c>
      <c r="R57" s="236">
        <f t="shared" si="45"/>
        <v>652578.03137128032</v>
      </c>
      <c r="S57" s="236">
        <f t="shared" si="45"/>
        <v>652578.03137128032</v>
      </c>
      <c r="T57" s="236">
        <f t="shared" si="45"/>
        <v>652578.03137128032</v>
      </c>
      <c r="U57" s="236">
        <f t="shared" si="45"/>
        <v>652578.03137128032</v>
      </c>
      <c r="V57" s="236">
        <f t="shared" si="45"/>
        <v>652578.03137128032</v>
      </c>
      <c r="W57" s="236">
        <f t="shared" si="45"/>
        <v>652578.03137128032</v>
      </c>
      <c r="X57" s="236">
        <f t="shared" si="45"/>
        <v>652578.03137128032</v>
      </c>
      <c r="Y57" s="236">
        <f t="shared" si="45"/>
        <v>652578.03137128032</v>
      </c>
      <c r="Z57" s="236">
        <f t="shared" si="45"/>
        <v>652578.03137128032</v>
      </c>
      <c r="AA57" s="236">
        <f t="shared" si="45"/>
        <v>715899.15131853218</v>
      </c>
      <c r="AB57" s="236">
        <f t="shared" si="45"/>
        <v>715899.15131853218</v>
      </c>
      <c r="AC57" s="236">
        <f t="shared" si="45"/>
        <v>715899.15131853218</v>
      </c>
      <c r="AD57" s="236">
        <f t="shared" si="45"/>
        <v>715899.15131853218</v>
      </c>
      <c r="AE57" s="236">
        <f t="shared" si="45"/>
        <v>715899.15131853218</v>
      </c>
      <c r="AF57" s="236">
        <f t="shared" si="45"/>
        <v>715899.15131853218</v>
      </c>
      <c r="AG57" s="236">
        <f t="shared" si="45"/>
        <v>715899.15131853218</v>
      </c>
      <c r="AH57" s="236">
        <f t="shared" si="45"/>
        <v>715899.15131853218</v>
      </c>
      <c r="AI57" s="236">
        <f t="shared" si="45"/>
        <v>715899.15131853218</v>
      </c>
      <c r="AJ57" s="236">
        <f t="shared" si="45"/>
        <v>715899.15131853218</v>
      </c>
      <c r="AK57" s="236">
        <f t="shared" si="45"/>
        <v>715899.15131853218</v>
      </c>
      <c r="AL57" s="236">
        <f t="shared" si="45"/>
        <v>715899.15131853218</v>
      </c>
      <c r="AM57" s="236">
        <f t="shared" si="45"/>
        <v>786911.94159609172</v>
      </c>
      <c r="AN57" s="236">
        <f t="shared" si="45"/>
        <v>786911.94159609172</v>
      </c>
      <c r="AO57" s="236">
        <f t="shared" si="45"/>
        <v>786911.94159609172</v>
      </c>
      <c r="AP57" s="236">
        <f t="shared" si="45"/>
        <v>786911.94159609172</v>
      </c>
      <c r="AQ57" s="236">
        <f t="shared" si="45"/>
        <v>786911.94159609172</v>
      </c>
      <c r="AR57" s="236">
        <f t="shared" si="45"/>
        <v>786911.94159609172</v>
      </c>
      <c r="AS57" s="236">
        <f t="shared" si="45"/>
        <v>786911.94159609172</v>
      </c>
      <c r="AT57" s="236">
        <f t="shared" si="45"/>
        <v>786911.94159609172</v>
      </c>
      <c r="AU57" s="236">
        <f t="shared" si="45"/>
        <v>786911.94159609172</v>
      </c>
      <c r="AV57" s="236">
        <f t="shared" si="45"/>
        <v>786911.94159609172</v>
      </c>
      <c r="AW57" s="236">
        <f t="shared" si="45"/>
        <v>786911.94159609172</v>
      </c>
      <c r="AX57" s="236">
        <f t="shared" si="45"/>
        <v>786911.94159609172</v>
      </c>
      <c r="AY57" s="236">
        <f t="shared" si="45"/>
        <v>852608.67370837368</v>
      </c>
      <c r="AZ57" s="236">
        <f t="shared" si="45"/>
        <v>852608.67370837368</v>
      </c>
      <c r="BA57" s="236">
        <f t="shared" si="45"/>
        <v>852608.67370837368</v>
      </c>
      <c r="BB57" s="236">
        <f t="shared" si="45"/>
        <v>852608.67370837368</v>
      </c>
      <c r="BC57" s="236">
        <f t="shared" si="45"/>
        <v>852608.67370837368</v>
      </c>
      <c r="BD57" s="236">
        <f t="shared" si="45"/>
        <v>852608.67370837368</v>
      </c>
      <c r="BE57" s="236">
        <f t="shared" si="45"/>
        <v>852608.67370837368</v>
      </c>
      <c r="BF57" s="236">
        <f t="shared" si="45"/>
        <v>852608.67370837368</v>
      </c>
      <c r="BG57" s="236">
        <f t="shared" si="45"/>
        <v>852608.67370837368</v>
      </c>
      <c r="BH57" s="236">
        <f t="shared" si="45"/>
        <v>852608.67370837368</v>
      </c>
      <c r="BI57" s="236">
        <f t="shared" si="45"/>
        <v>852608.67370837368</v>
      </c>
      <c r="BJ57" s="236">
        <f t="shared" si="45"/>
        <v>852608.67370837368</v>
      </c>
      <c r="BK57" s="920">
        <f t="shared" si="4"/>
        <v>43225831.065442979</v>
      </c>
    </row>
    <row r="58" spans="1:63" x14ac:dyDescent="0.25">
      <c r="A58" s="169" t="s">
        <v>1165</v>
      </c>
      <c r="C58" s="236">
        <f>C37*4%</f>
        <v>198051.59693088004</v>
      </c>
      <c r="D58" s="236">
        <f t="shared" ref="D58:BJ58" si="46">D37*4%</f>
        <v>198051.59693088004</v>
      </c>
      <c r="E58" s="236">
        <f t="shared" si="46"/>
        <v>198051.59693088004</v>
      </c>
      <c r="F58" s="236">
        <f t="shared" si="46"/>
        <v>198051.59693088004</v>
      </c>
      <c r="G58" s="236">
        <f t="shared" si="46"/>
        <v>198051.59693088004</v>
      </c>
      <c r="H58" s="236">
        <f t="shared" si="46"/>
        <v>198051.59693088004</v>
      </c>
      <c r="I58" s="236">
        <f t="shared" si="46"/>
        <v>198051.59693088004</v>
      </c>
      <c r="J58" s="236">
        <f t="shared" si="46"/>
        <v>198051.59693088004</v>
      </c>
      <c r="K58" s="236">
        <f t="shared" si="46"/>
        <v>198051.59693088004</v>
      </c>
      <c r="L58" s="236">
        <f t="shared" si="46"/>
        <v>198051.59693088004</v>
      </c>
      <c r="M58" s="236">
        <f t="shared" si="46"/>
        <v>198051.59693088004</v>
      </c>
      <c r="N58" s="236">
        <f t="shared" si="46"/>
        <v>198051.59693088004</v>
      </c>
      <c r="O58" s="236">
        <f t="shared" si="46"/>
        <v>217526.01045709345</v>
      </c>
      <c r="P58" s="236">
        <f t="shared" si="46"/>
        <v>217526.01045709345</v>
      </c>
      <c r="Q58" s="236">
        <f t="shared" si="46"/>
        <v>217526.01045709345</v>
      </c>
      <c r="R58" s="236">
        <f t="shared" si="46"/>
        <v>217526.01045709345</v>
      </c>
      <c r="S58" s="236">
        <f t="shared" si="46"/>
        <v>217526.01045709345</v>
      </c>
      <c r="T58" s="236">
        <f t="shared" si="46"/>
        <v>217526.01045709345</v>
      </c>
      <c r="U58" s="236">
        <f t="shared" si="46"/>
        <v>217526.01045709345</v>
      </c>
      <c r="V58" s="236">
        <f t="shared" si="46"/>
        <v>217526.01045709345</v>
      </c>
      <c r="W58" s="236">
        <f t="shared" si="46"/>
        <v>217526.01045709345</v>
      </c>
      <c r="X58" s="236">
        <f t="shared" si="46"/>
        <v>217526.01045709345</v>
      </c>
      <c r="Y58" s="236">
        <f t="shared" si="46"/>
        <v>217526.01045709345</v>
      </c>
      <c r="Z58" s="236">
        <f t="shared" si="46"/>
        <v>217526.01045709345</v>
      </c>
      <c r="AA58" s="236">
        <f t="shared" si="46"/>
        <v>238633.05043951076</v>
      </c>
      <c r="AB58" s="236">
        <f t="shared" si="46"/>
        <v>238633.05043951076</v>
      </c>
      <c r="AC58" s="236">
        <f t="shared" si="46"/>
        <v>238633.05043951076</v>
      </c>
      <c r="AD58" s="236">
        <f t="shared" si="46"/>
        <v>238633.05043951076</v>
      </c>
      <c r="AE58" s="236">
        <f t="shared" si="46"/>
        <v>238633.05043951076</v>
      </c>
      <c r="AF58" s="236">
        <f t="shared" si="46"/>
        <v>238633.05043951076</v>
      </c>
      <c r="AG58" s="236">
        <f t="shared" si="46"/>
        <v>238633.05043951076</v>
      </c>
      <c r="AH58" s="236">
        <f t="shared" si="46"/>
        <v>238633.05043951076</v>
      </c>
      <c r="AI58" s="236">
        <f t="shared" si="46"/>
        <v>238633.05043951076</v>
      </c>
      <c r="AJ58" s="236">
        <f t="shared" si="46"/>
        <v>238633.05043951076</v>
      </c>
      <c r="AK58" s="236">
        <f t="shared" si="46"/>
        <v>238633.05043951076</v>
      </c>
      <c r="AL58" s="236">
        <f t="shared" si="46"/>
        <v>238633.05043951076</v>
      </c>
      <c r="AM58" s="236">
        <f t="shared" si="46"/>
        <v>262303.98053203057</v>
      </c>
      <c r="AN58" s="236">
        <f t="shared" si="46"/>
        <v>262303.98053203057</v>
      </c>
      <c r="AO58" s="236">
        <f t="shared" si="46"/>
        <v>262303.98053203057</v>
      </c>
      <c r="AP58" s="236">
        <f t="shared" si="46"/>
        <v>262303.98053203057</v>
      </c>
      <c r="AQ58" s="236">
        <f t="shared" si="46"/>
        <v>262303.98053203057</v>
      </c>
      <c r="AR58" s="236">
        <f t="shared" si="46"/>
        <v>262303.98053203057</v>
      </c>
      <c r="AS58" s="236">
        <f t="shared" si="46"/>
        <v>262303.98053203057</v>
      </c>
      <c r="AT58" s="236">
        <f t="shared" si="46"/>
        <v>262303.98053203057</v>
      </c>
      <c r="AU58" s="236">
        <f t="shared" si="46"/>
        <v>262303.98053203057</v>
      </c>
      <c r="AV58" s="236">
        <f t="shared" si="46"/>
        <v>262303.98053203057</v>
      </c>
      <c r="AW58" s="236">
        <f t="shared" si="46"/>
        <v>262303.98053203057</v>
      </c>
      <c r="AX58" s="236">
        <f t="shared" si="46"/>
        <v>262303.98053203057</v>
      </c>
      <c r="AY58" s="236">
        <f t="shared" si="46"/>
        <v>284202.89123612456</v>
      </c>
      <c r="AZ58" s="236">
        <f t="shared" si="46"/>
        <v>284202.89123612456</v>
      </c>
      <c r="BA58" s="236">
        <f t="shared" si="46"/>
        <v>284202.89123612456</v>
      </c>
      <c r="BB58" s="236">
        <f t="shared" si="46"/>
        <v>284202.89123612456</v>
      </c>
      <c r="BC58" s="236">
        <f t="shared" si="46"/>
        <v>284202.89123612456</v>
      </c>
      <c r="BD58" s="236">
        <f t="shared" si="46"/>
        <v>284202.89123612456</v>
      </c>
      <c r="BE58" s="236">
        <f t="shared" si="46"/>
        <v>284202.89123612456</v>
      </c>
      <c r="BF58" s="236">
        <f t="shared" si="46"/>
        <v>284202.89123612456</v>
      </c>
      <c r="BG58" s="236">
        <f t="shared" si="46"/>
        <v>284202.89123612456</v>
      </c>
      <c r="BH58" s="236">
        <f t="shared" si="46"/>
        <v>284202.89123612456</v>
      </c>
      <c r="BI58" s="236">
        <f t="shared" si="46"/>
        <v>284202.89123612456</v>
      </c>
      <c r="BJ58" s="236">
        <f t="shared" si="46"/>
        <v>284202.89123612456</v>
      </c>
      <c r="BK58" s="920">
        <f t="shared" si="4"/>
        <v>14408610.355147678</v>
      </c>
    </row>
    <row r="59" spans="1:63" x14ac:dyDescent="0.25">
      <c r="BK59" s="920">
        <f t="shared" si="4"/>
        <v>0</v>
      </c>
    </row>
    <row r="60" spans="1:63" x14ac:dyDescent="0.25">
      <c r="A60" s="172" t="s">
        <v>1166</v>
      </c>
      <c r="C60" s="236">
        <f>C37*3.5%</f>
        <v>173295.14731452003</v>
      </c>
      <c r="D60" s="236">
        <f t="shared" ref="D60:BJ60" si="47">D37*3.5%</f>
        <v>173295.14731452003</v>
      </c>
      <c r="E60" s="236">
        <f t="shared" si="47"/>
        <v>173295.14731452003</v>
      </c>
      <c r="F60" s="236">
        <f t="shared" si="47"/>
        <v>173295.14731452003</v>
      </c>
      <c r="G60" s="236">
        <f t="shared" si="47"/>
        <v>173295.14731452003</v>
      </c>
      <c r="H60" s="236">
        <f t="shared" si="47"/>
        <v>173295.14731452003</v>
      </c>
      <c r="I60" s="236">
        <f t="shared" si="47"/>
        <v>173295.14731452003</v>
      </c>
      <c r="J60" s="236">
        <f t="shared" si="47"/>
        <v>173295.14731452003</v>
      </c>
      <c r="K60" s="236">
        <f t="shared" si="47"/>
        <v>173295.14731452003</v>
      </c>
      <c r="L60" s="236">
        <f t="shared" si="47"/>
        <v>173295.14731452003</v>
      </c>
      <c r="M60" s="236">
        <f t="shared" si="47"/>
        <v>173295.14731452003</v>
      </c>
      <c r="N60" s="236">
        <f t="shared" si="47"/>
        <v>173295.14731452003</v>
      </c>
      <c r="O60" s="236">
        <f t="shared" si="47"/>
        <v>190335.25914995678</v>
      </c>
      <c r="P60" s="236">
        <f t="shared" si="47"/>
        <v>190335.25914995678</v>
      </c>
      <c r="Q60" s="236">
        <f t="shared" si="47"/>
        <v>190335.25914995678</v>
      </c>
      <c r="R60" s="236">
        <f t="shared" si="47"/>
        <v>190335.25914995678</v>
      </c>
      <c r="S60" s="236">
        <f t="shared" si="47"/>
        <v>190335.25914995678</v>
      </c>
      <c r="T60" s="236">
        <f t="shared" si="47"/>
        <v>190335.25914995678</v>
      </c>
      <c r="U60" s="236">
        <f t="shared" si="47"/>
        <v>190335.25914995678</v>
      </c>
      <c r="V60" s="236">
        <f t="shared" si="47"/>
        <v>190335.25914995678</v>
      </c>
      <c r="W60" s="236">
        <f t="shared" si="47"/>
        <v>190335.25914995678</v>
      </c>
      <c r="X60" s="236">
        <f t="shared" si="47"/>
        <v>190335.25914995678</v>
      </c>
      <c r="Y60" s="236">
        <f t="shared" si="47"/>
        <v>190335.25914995678</v>
      </c>
      <c r="Z60" s="236">
        <f t="shared" si="47"/>
        <v>190335.25914995678</v>
      </c>
      <c r="AA60" s="236">
        <f t="shared" si="47"/>
        <v>208803.91913457194</v>
      </c>
      <c r="AB60" s="236">
        <f t="shared" si="47"/>
        <v>208803.91913457194</v>
      </c>
      <c r="AC60" s="236">
        <f t="shared" si="47"/>
        <v>208803.91913457194</v>
      </c>
      <c r="AD60" s="236">
        <f t="shared" si="47"/>
        <v>208803.91913457194</v>
      </c>
      <c r="AE60" s="236">
        <f t="shared" si="47"/>
        <v>208803.91913457194</v>
      </c>
      <c r="AF60" s="236">
        <f t="shared" si="47"/>
        <v>208803.91913457194</v>
      </c>
      <c r="AG60" s="236">
        <f t="shared" si="47"/>
        <v>208803.91913457194</v>
      </c>
      <c r="AH60" s="236">
        <f t="shared" si="47"/>
        <v>208803.91913457194</v>
      </c>
      <c r="AI60" s="236">
        <f t="shared" si="47"/>
        <v>208803.91913457194</v>
      </c>
      <c r="AJ60" s="236">
        <f t="shared" si="47"/>
        <v>208803.91913457194</v>
      </c>
      <c r="AK60" s="236">
        <f t="shared" si="47"/>
        <v>208803.91913457194</v>
      </c>
      <c r="AL60" s="236">
        <f t="shared" si="47"/>
        <v>208803.91913457194</v>
      </c>
      <c r="AM60" s="236">
        <f t="shared" si="47"/>
        <v>229515.98296552678</v>
      </c>
      <c r="AN60" s="236">
        <f t="shared" si="47"/>
        <v>229515.98296552678</v>
      </c>
      <c r="AO60" s="236">
        <f t="shared" si="47"/>
        <v>229515.98296552678</v>
      </c>
      <c r="AP60" s="236">
        <f t="shared" si="47"/>
        <v>229515.98296552678</v>
      </c>
      <c r="AQ60" s="236">
        <f t="shared" si="47"/>
        <v>229515.98296552678</v>
      </c>
      <c r="AR60" s="236">
        <f t="shared" si="47"/>
        <v>229515.98296552678</v>
      </c>
      <c r="AS60" s="236">
        <f t="shared" si="47"/>
        <v>229515.98296552678</v>
      </c>
      <c r="AT60" s="236">
        <f t="shared" si="47"/>
        <v>229515.98296552678</v>
      </c>
      <c r="AU60" s="236">
        <f t="shared" si="47"/>
        <v>229515.98296552678</v>
      </c>
      <c r="AV60" s="236">
        <f t="shared" si="47"/>
        <v>229515.98296552678</v>
      </c>
      <c r="AW60" s="236">
        <f t="shared" si="47"/>
        <v>229515.98296552678</v>
      </c>
      <c r="AX60" s="236">
        <f t="shared" si="47"/>
        <v>229515.98296552678</v>
      </c>
      <c r="AY60" s="236">
        <f t="shared" si="47"/>
        <v>248677.52983160902</v>
      </c>
      <c r="AZ60" s="236">
        <f t="shared" si="47"/>
        <v>248677.52983160902</v>
      </c>
      <c r="BA60" s="236">
        <f t="shared" si="47"/>
        <v>248677.52983160902</v>
      </c>
      <c r="BB60" s="236">
        <f t="shared" si="47"/>
        <v>248677.52983160902</v>
      </c>
      <c r="BC60" s="236">
        <f t="shared" si="47"/>
        <v>248677.52983160902</v>
      </c>
      <c r="BD60" s="236">
        <f t="shared" si="47"/>
        <v>248677.52983160902</v>
      </c>
      <c r="BE60" s="236">
        <f t="shared" si="47"/>
        <v>248677.52983160902</v>
      </c>
      <c r="BF60" s="236">
        <f t="shared" si="47"/>
        <v>248677.52983160902</v>
      </c>
      <c r="BG60" s="236">
        <f t="shared" si="47"/>
        <v>248677.52983160902</v>
      </c>
      <c r="BH60" s="236">
        <f t="shared" si="47"/>
        <v>248677.52983160902</v>
      </c>
      <c r="BI60" s="236">
        <f t="shared" si="47"/>
        <v>248677.52983160902</v>
      </c>
      <c r="BJ60" s="236">
        <f t="shared" si="47"/>
        <v>248677.52983160902</v>
      </c>
      <c r="BK60" s="920">
        <f t="shared" si="4"/>
        <v>12607534.060754219</v>
      </c>
    </row>
    <row r="61" spans="1:63" x14ac:dyDescent="0.25">
      <c r="A61" s="172"/>
      <c r="BK61" s="920">
        <f t="shared" si="4"/>
        <v>0</v>
      </c>
    </row>
    <row r="62" spans="1:63" x14ac:dyDescent="0.25">
      <c r="A62" s="180" t="s">
        <v>1168</v>
      </c>
      <c r="C62" s="236">
        <f>IF('MONTHLY DATA'!AM379&gt;=4,C40*1%,0)</f>
        <v>49512.89923272001</v>
      </c>
      <c r="D62" s="236">
        <f>IF('MONTHLY DATA'!AN379&gt;=4,D40*1%,0)</f>
        <v>49512.89923272001</v>
      </c>
      <c r="E62" s="236">
        <f>IF('MONTHLY DATA'!AO379&gt;=4,E40*1%,0)</f>
        <v>49512.89923272001</v>
      </c>
      <c r="F62" s="236">
        <f>IF('MONTHLY DATA'!AP379&gt;=4,F40*1%,0)</f>
        <v>49512.89923272001</v>
      </c>
      <c r="G62" s="236">
        <f>IF('MONTHLY DATA'!AQ379&gt;=4,G40*1%,0)</f>
        <v>49512.89923272001</v>
      </c>
      <c r="H62" s="236">
        <f>IF('MONTHLY DATA'!AR379&gt;=4,H40*1%,0)</f>
        <v>49512.89923272001</v>
      </c>
      <c r="I62" s="236">
        <f>IF('MONTHLY DATA'!AS379&gt;=4,I40*1%,0)</f>
        <v>49512.89923272001</v>
      </c>
      <c r="J62" s="236">
        <f>IF('MONTHLY DATA'!AT379&gt;=4,J40*1%,0)</f>
        <v>49512.89923272001</v>
      </c>
      <c r="K62" s="236">
        <f>IF('MONTHLY DATA'!AU379&gt;=4,K40*1%,0)</f>
        <v>49512.89923272001</v>
      </c>
      <c r="L62" s="236">
        <f>IF('MONTHLY DATA'!AV379&gt;=4,L40*1%,0)</f>
        <v>49512.89923272001</v>
      </c>
      <c r="M62" s="236">
        <f>IF('MONTHLY DATA'!AW379&gt;=4,M40*1%,0)</f>
        <v>49512.89923272001</v>
      </c>
      <c r="N62" s="236">
        <f>IF('MONTHLY DATA'!AX379&gt;=4,N40*1%,0)</f>
        <v>49512.89923272001</v>
      </c>
      <c r="O62" s="236">
        <f>IF('MONTHLY DATA'!AY379&gt;=4,O40*1%,0)</f>
        <v>54381.502614273362</v>
      </c>
      <c r="P62" s="236">
        <f>IF('MONTHLY DATA'!AZ379&gt;=4,P40*1%,0)</f>
        <v>54381.502614273362</v>
      </c>
      <c r="Q62" s="236">
        <f>IF('MONTHLY DATA'!BA379&gt;=4,Q40*1%,0)</f>
        <v>54381.502614273362</v>
      </c>
      <c r="R62" s="236">
        <f>IF('MONTHLY DATA'!BB379&gt;=4,R40*1%,0)</f>
        <v>54381.502614273362</v>
      </c>
      <c r="S62" s="236">
        <f>IF('MONTHLY DATA'!BC379&gt;=4,S40*1%,0)</f>
        <v>54381.502614273362</v>
      </c>
      <c r="T62" s="236">
        <f>IF('MONTHLY DATA'!BD379&gt;=4,T40*1%,0)</f>
        <v>54381.502614273362</v>
      </c>
      <c r="U62" s="236">
        <f>IF('MONTHLY DATA'!BE379&gt;=4,U40*1%,0)</f>
        <v>54381.502614273362</v>
      </c>
      <c r="V62" s="236">
        <f>IF('MONTHLY DATA'!BF379&gt;=4,V40*1%,0)</f>
        <v>54381.502614273362</v>
      </c>
      <c r="W62" s="236">
        <f>IF('MONTHLY DATA'!BG379&gt;=4,W40*1%,0)</f>
        <v>54381.502614273362</v>
      </c>
      <c r="X62" s="236">
        <f>IF('MONTHLY DATA'!BH379&gt;=4,X40*1%,0)</f>
        <v>54381.502614273362</v>
      </c>
      <c r="Y62" s="236">
        <f>IF('MONTHLY DATA'!BI379&gt;=4,Y40*1%,0)</f>
        <v>54381.502614273362</v>
      </c>
      <c r="Z62" s="236">
        <f>IF('MONTHLY DATA'!BJ379&gt;=4,Z40*1%,0)</f>
        <v>54381.502614273362</v>
      </c>
      <c r="AA62" s="236">
        <f>IF('MONTHLY DATA'!BK379&gt;=4,AA40*1%,0)</f>
        <v>59658.262609877689</v>
      </c>
      <c r="AB62" s="236">
        <f>IF('MONTHLY DATA'!BL379&gt;=4,AB40*1%,0)</f>
        <v>59658.262609877689</v>
      </c>
      <c r="AC62" s="236">
        <f>IF('MONTHLY DATA'!BM379&gt;=4,AC40*1%,0)</f>
        <v>59658.262609877689</v>
      </c>
      <c r="AD62" s="236">
        <f>IF('MONTHLY DATA'!BN379&gt;=4,AD40*1%,0)</f>
        <v>59658.262609877689</v>
      </c>
      <c r="AE62" s="236">
        <f>IF('MONTHLY DATA'!BO379&gt;=4,AE40*1%,0)</f>
        <v>59658.262609877689</v>
      </c>
      <c r="AF62" s="236">
        <f>IF('MONTHLY DATA'!BP379&gt;=4,AF40*1%,0)</f>
        <v>59658.262609877689</v>
      </c>
      <c r="AG62" s="236">
        <f>IF('MONTHLY DATA'!BQ379&gt;=4,AG40*1%,0)</f>
        <v>59658.262609877689</v>
      </c>
      <c r="AH62" s="236">
        <f>IF('MONTHLY DATA'!BR379&gt;=4,AH40*1%,0)</f>
        <v>59658.262609877689</v>
      </c>
      <c r="AI62" s="236">
        <f>IF('MONTHLY DATA'!BS379&gt;=4,AI40*1%,0)</f>
        <v>59658.262609877689</v>
      </c>
      <c r="AJ62" s="236">
        <f>IF('MONTHLY DATA'!BT379&gt;=4,AJ40*1%,0)</f>
        <v>59658.262609877689</v>
      </c>
      <c r="AK62" s="236">
        <f>IF('MONTHLY DATA'!BU379&gt;=4,AK40*1%,0)</f>
        <v>59658.262609877689</v>
      </c>
      <c r="AL62" s="236">
        <f>IF('MONTHLY DATA'!BV379&gt;=4,AL40*1%,0)</f>
        <v>59658.262609877689</v>
      </c>
      <c r="AM62" s="236">
        <f>IF('MONTHLY DATA'!BW379&gt;=4,AM40*1%,0)</f>
        <v>65575.995133007644</v>
      </c>
      <c r="AN62" s="236">
        <f>IF('MONTHLY DATA'!BX379&gt;=4,AN40*1%,0)</f>
        <v>65575.995133007644</v>
      </c>
      <c r="AO62" s="236">
        <f>IF('MONTHLY DATA'!BY379&gt;=4,AO40*1%,0)</f>
        <v>65575.995133007644</v>
      </c>
      <c r="AP62" s="236">
        <f>IF('MONTHLY DATA'!BZ379&gt;=4,AP40*1%,0)</f>
        <v>65575.995133007644</v>
      </c>
      <c r="AQ62" s="236">
        <f>IF('MONTHLY DATA'!CA379&gt;=4,AQ40*1%,0)</f>
        <v>65575.995133007644</v>
      </c>
      <c r="AR62" s="236">
        <f>IF('MONTHLY DATA'!CB379&gt;=4,AR40*1%,0)</f>
        <v>65575.995133007644</v>
      </c>
      <c r="AS62" s="236">
        <f>IF('MONTHLY DATA'!CC379&gt;=4,AS40*1%,0)</f>
        <v>65575.995133007644</v>
      </c>
      <c r="AT62" s="236">
        <f>IF('MONTHLY DATA'!CD379&gt;=4,AT40*1%,0)</f>
        <v>65575.995133007644</v>
      </c>
      <c r="AU62" s="236">
        <f>IF('MONTHLY DATA'!CE379&gt;=4,AU40*1%,0)</f>
        <v>65575.995133007644</v>
      </c>
      <c r="AV62" s="236">
        <f>IF('MONTHLY DATA'!CF379&gt;=4,AV40*1%,0)</f>
        <v>65575.995133007644</v>
      </c>
      <c r="AW62" s="236">
        <f>IF('MONTHLY DATA'!CG379&gt;=4,AW40*1%,0)</f>
        <v>65575.995133007644</v>
      </c>
      <c r="AX62" s="236">
        <f>IF('MONTHLY DATA'!CH379&gt;=4,AX40*1%,0)</f>
        <v>65575.995133007644</v>
      </c>
      <c r="AY62" s="236">
        <f>IF('MONTHLY DATA'!CI379&gt;=4,AY40*1%,0)</f>
        <v>71050.72280903114</v>
      </c>
      <c r="AZ62" s="236">
        <f>IF('MONTHLY DATA'!CJ379&gt;=4,AZ40*1%,0)</f>
        <v>71050.72280903114</v>
      </c>
      <c r="BA62" s="236">
        <f>IF('MONTHLY DATA'!CK379&gt;=4,BA40*1%,0)</f>
        <v>71050.72280903114</v>
      </c>
      <c r="BB62" s="236">
        <f>IF('MONTHLY DATA'!CL379&gt;=4,BB40*1%,0)</f>
        <v>71050.72280903114</v>
      </c>
      <c r="BC62" s="236">
        <f>IF('MONTHLY DATA'!CM379&gt;=4,BC40*1%,0)</f>
        <v>71050.72280903114</v>
      </c>
      <c r="BD62" s="236">
        <f>IF('MONTHLY DATA'!CN379&gt;=4,BD40*1%,0)</f>
        <v>71050.72280903114</v>
      </c>
      <c r="BE62" s="236">
        <f>IF('MONTHLY DATA'!CO379&gt;=4,BE40*1%,0)</f>
        <v>71050.72280903114</v>
      </c>
      <c r="BF62" s="236">
        <f>IF('MONTHLY DATA'!CP379&gt;=4,BF40*1%,0)</f>
        <v>71050.72280903114</v>
      </c>
      <c r="BG62" s="236">
        <f>IF('MONTHLY DATA'!CQ379&gt;=4,BG40*1%,0)</f>
        <v>71050.72280903114</v>
      </c>
      <c r="BH62" s="236">
        <f>IF('MONTHLY DATA'!CR379&gt;=4,BH40*1%,0)</f>
        <v>71050.72280903114</v>
      </c>
      <c r="BI62" s="236">
        <f>IF('MONTHLY DATA'!CS379&gt;=4,BI40*1%,0)</f>
        <v>71050.72280903114</v>
      </c>
      <c r="BJ62" s="236">
        <f>IF('MONTHLY DATA'!CT379&gt;=4,BJ40*1%,0)</f>
        <v>71050.72280903114</v>
      </c>
      <c r="BK62" s="920">
        <f t="shared" si="4"/>
        <v>3602152.5887869196</v>
      </c>
    </row>
    <row r="63" spans="1:63" ht="16.5" thickBot="1" x14ac:dyDescent="0.3">
      <c r="BK63" s="920">
        <f t="shared" si="4"/>
        <v>0</v>
      </c>
    </row>
    <row r="64" spans="1:63" ht="16.5" thickBot="1" x14ac:dyDescent="0.3">
      <c r="A64" s="679" t="s">
        <v>1167</v>
      </c>
      <c r="C64" s="1004">
        <f>C40+C41+C43+C46+C48+C50+C54+C57+C60</f>
        <v>7373295.9107392207</v>
      </c>
      <c r="D64" s="1005">
        <f t="shared" ref="D64:BJ64" si="48">D40+D41+D43+D46+D48+D50+D54+D57+D60</f>
        <v>7381548.0606113402</v>
      </c>
      <c r="E64" s="1005">
        <f t="shared" si="48"/>
        <v>7389800.2104834607</v>
      </c>
      <c r="F64" s="1005">
        <f t="shared" si="48"/>
        <v>7398052.3603555802</v>
      </c>
      <c r="G64" s="1005">
        <f t="shared" si="48"/>
        <v>7406304.5102277007</v>
      </c>
      <c r="H64" s="1005">
        <f t="shared" si="48"/>
        <v>7414556.6600998202</v>
      </c>
      <c r="I64" s="1005">
        <f t="shared" si="48"/>
        <v>7422808.8099719407</v>
      </c>
      <c r="J64" s="1005">
        <f t="shared" si="48"/>
        <v>7431060.9598440602</v>
      </c>
      <c r="K64" s="1005">
        <f t="shared" si="48"/>
        <v>7439313.1097161807</v>
      </c>
      <c r="L64" s="1005">
        <f t="shared" si="48"/>
        <v>7447565.2595883003</v>
      </c>
      <c r="M64" s="1005">
        <f t="shared" si="48"/>
        <v>7455817.4094604207</v>
      </c>
      <c r="N64" s="1005">
        <f t="shared" si="48"/>
        <v>7464069.5593325403</v>
      </c>
      <c r="O64" s="1005">
        <f t="shared" si="48"/>
        <v>8098312.0976422094</v>
      </c>
      <c r="P64" s="1005">
        <f t="shared" si="48"/>
        <v>8107375.6814112552</v>
      </c>
      <c r="Q64" s="1005">
        <f t="shared" si="48"/>
        <v>8116439.2651803</v>
      </c>
      <c r="R64" s="1005">
        <f t="shared" si="48"/>
        <v>8125502.8489493458</v>
      </c>
      <c r="S64" s="1005">
        <f t="shared" si="48"/>
        <v>8134566.4327183915</v>
      </c>
      <c r="T64" s="1005">
        <f t="shared" si="48"/>
        <v>8143630.0164874373</v>
      </c>
      <c r="U64" s="1005">
        <f t="shared" si="48"/>
        <v>8152693.6002564831</v>
      </c>
      <c r="V64" s="1005">
        <f t="shared" si="48"/>
        <v>8161757.1840255279</v>
      </c>
      <c r="W64" s="1005">
        <f t="shared" si="48"/>
        <v>8170820.7677945737</v>
      </c>
      <c r="X64" s="1005">
        <f t="shared" si="48"/>
        <v>8179884.3515636194</v>
      </c>
      <c r="Y64" s="1005">
        <f t="shared" si="48"/>
        <v>8188947.9353326652</v>
      </c>
      <c r="Z64" s="1005">
        <f t="shared" si="48"/>
        <v>8198011.5191017101</v>
      </c>
      <c r="AA64" s="1005">
        <f t="shared" si="48"/>
        <v>8884109.6069876179</v>
      </c>
      <c r="AB64" s="1005">
        <f t="shared" si="48"/>
        <v>8894052.6507559307</v>
      </c>
      <c r="AC64" s="1005">
        <f t="shared" si="48"/>
        <v>8903995.6945242435</v>
      </c>
      <c r="AD64" s="1005">
        <f t="shared" si="48"/>
        <v>8913938.7382925581</v>
      </c>
      <c r="AE64" s="1005">
        <f t="shared" si="48"/>
        <v>8923881.7820608709</v>
      </c>
      <c r="AF64" s="1005">
        <f t="shared" si="48"/>
        <v>8933824.8258291837</v>
      </c>
      <c r="AG64" s="1005">
        <f t="shared" si="48"/>
        <v>8943767.8695974965</v>
      </c>
      <c r="AH64" s="1005">
        <f t="shared" si="48"/>
        <v>8953710.9133658092</v>
      </c>
      <c r="AI64" s="1005">
        <f t="shared" si="48"/>
        <v>8963653.957134122</v>
      </c>
      <c r="AJ64" s="1005">
        <f t="shared" si="48"/>
        <v>8973597.0009024348</v>
      </c>
      <c r="AK64" s="1005">
        <f t="shared" si="48"/>
        <v>8983540.0446707476</v>
      </c>
      <c r="AL64" s="1005">
        <f t="shared" si="48"/>
        <v>8993483.0884390604</v>
      </c>
      <c r="AM64" s="1005">
        <f t="shared" si="48"/>
        <v>9765358.6085570548</v>
      </c>
      <c r="AN64" s="1005">
        <f t="shared" si="48"/>
        <v>9776287.9410792235</v>
      </c>
      <c r="AO64" s="1005">
        <f t="shared" si="48"/>
        <v>9787217.2736013923</v>
      </c>
      <c r="AP64" s="1005">
        <f t="shared" si="48"/>
        <v>9798146.6061235573</v>
      </c>
      <c r="AQ64" s="1005">
        <f t="shared" si="48"/>
        <v>9809075.9386457261</v>
      </c>
      <c r="AR64" s="1005">
        <f t="shared" si="48"/>
        <v>9820005.2711678948</v>
      </c>
      <c r="AS64" s="1005">
        <f t="shared" si="48"/>
        <v>9830934.6036900636</v>
      </c>
      <c r="AT64" s="1005">
        <f t="shared" si="48"/>
        <v>9841863.9362122286</v>
      </c>
      <c r="AU64" s="1005">
        <f t="shared" si="48"/>
        <v>9852793.2687343974</v>
      </c>
      <c r="AV64" s="1005">
        <f t="shared" si="48"/>
        <v>9863722.6012565661</v>
      </c>
      <c r="AW64" s="1005">
        <f t="shared" si="48"/>
        <v>9874651.9337787349</v>
      </c>
      <c r="AX64" s="1005">
        <f t="shared" si="48"/>
        <v>9885581.2663009036</v>
      </c>
      <c r="AY64" s="1005">
        <f t="shared" si="48"/>
        <v>10580636.804978222</v>
      </c>
      <c r="AZ64" s="1005">
        <f t="shared" si="48"/>
        <v>10592478.592113059</v>
      </c>
      <c r="BA64" s="1005">
        <f t="shared" si="48"/>
        <v>10604320.379247898</v>
      </c>
      <c r="BB64" s="1005">
        <f t="shared" si="48"/>
        <v>10616162.166382736</v>
      </c>
      <c r="BC64" s="1005">
        <f t="shared" si="48"/>
        <v>10628003.953517575</v>
      </c>
      <c r="BD64" s="1005">
        <f t="shared" si="48"/>
        <v>10639845.740652414</v>
      </c>
      <c r="BE64" s="1005">
        <f t="shared" si="48"/>
        <v>10651687.527787251</v>
      </c>
      <c r="BF64" s="1005">
        <f t="shared" si="48"/>
        <v>10663529.314922091</v>
      </c>
      <c r="BG64" s="1005">
        <f t="shared" si="48"/>
        <v>10675371.10205693</v>
      </c>
      <c r="BH64" s="1005">
        <f t="shared" si="48"/>
        <v>10687212.889191767</v>
      </c>
      <c r="BI64" s="1005">
        <f t="shared" si="48"/>
        <v>10699054.676326606</v>
      </c>
      <c r="BJ64" s="1006">
        <f t="shared" si="48"/>
        <v>10710896.463461444</v>
      </c>
      <c r="BK64" s="920">
        <f t="shared" si="4"/>
        <v>539722529.55323994</v>
      </c>
    </row>
    <row r="65" spans="1:63" x14ac:dyDescent="0.25">
      <c r="A65" s="172"/>
      <c r="BK65" s="920">
        <f t="shared" si="4"/>
        <v>0</v>
      </c>
    </row>
    <row r="66" spans="1:63" x14ac:dyDescent="0.25">
      <c r="A66" s="923" t="s">
        <v>139</v>
      </c>
      <c r="C66" s="236"/>
      <c r="BK66" s="920">
        <f t="shared" si="4"/>
        <v>0</v>
      </c>
    </row>
    <row r="67" spans="1:63" x14ac:dyDescent="0.25">
      <c r="A67" s="180" t="s">
        <v>1148</v>
      </c>
      <c r="C67" s="236">
        <f>' CALCULATIONS'!O1610*'MONTHLY DATA'!AM380</f>
        <v>6601719.8976960005</v>
      </c>
      <c r="D67" s="236">
        <f>' CALCULATIONS'!P1610*'MONTHLY DATA'!AN380</f>
        <v>6601719.8976960005</v>
      </c>
      <c r="E67" s="236">
        <f>' CALCULATIONS'!Q1610*'MONTHLY DATA'!AO380</f>
        <v>6601719.8976960005</v>
      </c>
      <c r="F67" s="236">
        <f>' CALCULATIONS'!R1610*'MONTHLY DATA'!AP380</f>
        <v>6601719.8976960005</v>
      </c>
      <c r="G67" s="236">
        <f>' CALCULATIONS'!S1610*'MONTHLY DATA'!AQ380</f>
        <v>6601719.8976960005</v>
      </c>
      <c r="H67" s="236">
        <f>' CALCULATIONS'!T1610*'MONTHLY DATA'!AR380</f>
        <v>6601719.8976960005</v>
      </c>
      <c r="I67" s="236">
        <f>' CALCULATIONS'!U1610*'MONTHLY DATA'!AS380</f>
        <v>6601719.8976960005</v>
      </c>
      <c r="J67" s="236">
        <f>' CALCULATIONS'!V1610*'MONTHLY DATA'!AT380</f>
        <v>6601719.8976960005</v>
      </c>
      <c r="K67" s="236">
        <f>' CALCULATIONS'!W1610*'MONTHLY DATA'!AU380</f>
        <v>6601719.8976960005</v>
      </c>
      <c r="L67" s="236">
        <f>' CALCULATIONS'!X1610*'MONTHLY DATA'!AV380</f>
        <v>6601719.8976960005</v>
      </c>
      <c r="M67" s="236">
        <f>' CALCULATIONS'!Y1610*'MONTHLY DATA'!AW380</f>
        <v>6601719.8976960005</v>
      </c>
      <c r="N67" s="236">
        <f>' CALCULATIONS'!Z1610*'MONTHLY DATA'!AX380</f>
        <v>6601719.8976960005</v>
      </c>
      <c r="O67" s="236">
        <f>' CALCULATIONS'!AA1610*'MONTHLY DATA'!AY380</f>
        <v>7192392.2812426053</v>
      </c>
      <c r="P67" s="236">
        <f>' CALCULATIONS'!AB1610*'MONTHLY DATA'!AZ380</f>
        <v>7192392.2812426053</v>
      </c>
      <c r="Q67" s="236">
        <f>' CALCULATIONS'!AC1610*'MONTHLY DATA'!BA380</f>
        <v>7192392.2812426053</v>
      </c>
      <c r="R67" s="236">
        <f>' CALCULATIONS'!AD1610*'MONTHLY DATA'!BB380</f>
        <v>7192392.2812426053</v>
      </c>
      <c r="S67" s="236">
        <f>' CALCULATIONS'!AE1610*'MONTHLY DATA'!BC380</f>
        <v>7192392.2812426053</v>
      </c>
      <c r="T67" s="236">
        <f>' CALCULATIONS'!AF1610*'MONTHLY DATA'!BD380</f>
        <v>7192392.2812426053</v>
      </c>
      <c r="U67" s="236">
        <f>' CALCULATIONS'!AG1610*'MONTHLY DATA'!BE380</f>
        <v>7192392.2812426053</v>
      </c>
      <c r="V67" s="236">
        <f>' CALCULATIONS'!AH1610*'MONTHLY DATA'!BF380</f>
        <v>7192392.2812426053</v>
      </c>
      <c r="W67" s="236">
        <f>' CALCULATIONS'!AI1610*'MONTHLY DATA'!BG380</f>
        <v>7192392.2812426053</v>
      </c>
      <c r="X67" s="236">
        <f>' CALCULATIONS'!AJ1610*'MONTHLY DATA'!BH380</f>
        <v>7192392.2812426053</v>
      </c>
      <c r="Y67" s="236">
        <f>' CALCULATIONS'!AK1610*'MONTHLY DATA'!BI380</f>
        <v>7192392.2812426053</v>
      </c>
      <c r="Z67" s="236">
        <f>' CALCULATIONS'!AL1610*'MONTHLY DATA'!BJ380</f>
        <v>7192392.2812426053</v>
      </c>
      <c r="AA67" s="236">
        <f>' CALCULATIONS'!AM1610*'MONTHLY DATA'!BK380</f>
        <v>7709683.1680457322</v>
      </c>
      <c r="AB67" s="236">
        <f>' CALCULATIONS'!AN1610*'MONTHLY DATA'!BL380</f>
        <v>7709683.1680457322</v>
      </c>
      <c r="AC67" s="236">
        <f>' CALCULATIONS'!AO1610*'MONTHLY DATA'!BM380</f>
        <v>7709683.1680457322</v>
      </c>
      <c r="AD67" s="236">
        <f>' CALCULATIONS'!AP1610*'MONTHLY DATA'!BN380</f>
        <v>7709683.1680457322</v>
      </c>
      <c r="AE67" s="236">
        <f>' CALCULATIONS'!AQ1610*'MONTHLY DATA'!BO380</f>
        <v>7709683.1680457322</v>
      </c>
      <c r="AF67" s="236">
        <f>' CALCULATIONS'!AR1610*'MONTHLY DATA'!BP380</f>
        <v>7709683.1680457322</v>
      </c>
      <c r="AG67" s="236">
        <f>' CALCULATIONS'!AS1610*'MONTHLY DATA'!BQ380</f>
        <v>7709683.1680457322</v>
      </c>
      <c r="AH67" s="236">
        <f>' CALCULATIONS'!AT1610*'MONTHLY DATA'!BR380</f>
        <v>7709683.1680457322</v>
      </c>
      <c r="AI67" s="236">
        <f>' CALCULATIONS'!AU1610*'MONTHLY DATA'!BS380</f>
        <v>7709683.1680457322</v>
      </c>
      <c r="AJ67" s="236">
        <f>' CALCULATIONS'!AV1610*'MONTHLY DATA'!BT380</f>
        <v>7709683.1680457322</v>
      </c>
      <c r="AK67" s="236">
        <f>' CALCULATIONS'!AW1610*'MONTHLY DATA'!BU380</f>
        <v>7709683.1680457322</v>
      </c>
      <c r="AL67" s="236">
        <f>' CALCULATIONS'!AX1610*'MONTHLY DATA'!BV380</f>
        <v>7709683.1680457322</v>
      </c>
      <c r="AM67" s="236">
        <f>' CALCULATIONS'!AY1610*'MONTHLY DATA'!BW380</f>
        <v>8389869.9655465651</v>
      </c>
      <c r="AN67" s="236">
        <f>' CALCULATIONS'!AZ1610*'MONTHLY DATA'!BX380</f>
        <v>8389869.9655465651</v>
      </c>
      <c r="AO67" s="236">
        <f>' CALCULATIONS'!BA1610*'MONTHLY DATA'!BY380</f>
        <v>8389869.9655465651</v>
      </c>
      <c r="AP67" s="236">
        <f>' CALCULATIONS'!BB1610*'MONTHLY DATA'!BZ380</f>
        <v>8389869.9655465651</v>
      </c>
      <c r="AQ67" s="236">
        <f>' CALCULATIONS'!BC1610*'MONTHLY DATA'!CA380</f>
        <v>8389869.9655465651</v>
      </c>
      <c r="AR67" s="236">
        <f>' CALCULATIONS'!BD1610*'MONTHLY DATA'!CB380</f>
        <v>8389869.9655465651</v>
      </c>
      <c r="AS67" s="236">
        <f>' CALCULATIONS'!BE1610*'MONTHLY DATA'!CC380</f>
        <v>8389869.9655465651</v>
      </c>
      <c r="AT67" s="236">
        <f>' CALCULATIONS'!BF1610*'MONTHLY DATA'!CD380</f>
        <v>8389869.9655465651</v>
      </c>
      <c r="AU67" s="236">
        <f>' CALCULATIONS'!BG1610*'MONTHLY DATA'!CE380</f>
        <v>8389869.9655465651</v>
      </c>
      <c r="AV67" s="236">
        <f>' CALCULATIONS'!BH1610*'MONTHLY DATA'!CF380</f>
        <v>8389869.9655465651</v>
      </c>
      <c r="AW67" s="236">
        <f>' CALCULATIONS'!BI1610*'MONTHLY DATA'!CG380</f>
        <v>8389869.9655465651</v>
      </c>
      <c r="AX67" s="236">
        <f>' CALCULATIONS'!BJ1610*'MONTHLY DATA'!CH380</f>
        <v>8389869.9655465651</v>
      </c>
      <c r="AY67" s="236">
        <f>' CALCULATIONS'!BK1610*'MONTHLY DATA'!CI380</f>
        <v>9033591.9000053871</v>
      </c>
      <c r="AZ67" s="236">
        <f>' CALCULATIONS'!BL1610*'MONTHLY DATA'!CJ380</f>
        <v>9033591.9000053871</v>
      </c>
      <c r="BA67" s="236">
        <f>' CALCULATIONS'!BM1610*'MONTHLY DATA'!CK380</f>
        <v>9033591.9000053871</v>
      </c>
      <c r="BB67" s="236">
        <f>' CALCULATIONS'!BN1610*'MONTHLY DATA'!CL380</f>
        <v>9033591.9000053871</v>
      </c>
      <c r="BC67" s="236">
        <f>' CALCULATIONS'!BO1610*'MONTHLY DATA'!CM380</f>
        <v>9033591.9000053871</v>
      </c>
      <c r="BD67" s="236">
        <f>' CALCULATIONS'!BP1610*'MONTHLY DATA'!CN380</f>
        <v>9033591.9000053871</v>
      </c>
      <c r="BE67" s="236">
        <f>' CALCULATIONS'!BQ1610*'MONTHLY DATA'!CO380</f>
        <v>9033591.9000053871</v>
      </c>
      <c r="BF67" s="236">
        <f>' CALCULATIONS'!BR1610*'MONTHLY DATA'!CP380</f>
        <v>9033591.9000053871</v>
      </c>
      <c r="BG67" s="236">
        <f>' CALCULATIONS'!BS1610*'MONTHLY DATA'!CQ380</f>
        <v>9033591.9000053871</v>
      </c>
      <c r="BH67" s="236">
        <f>' CALCULATIONS'!BT1610*'MONTHLY DATA'!CR380</f>
        <v>9033591.9000053871</v>
      </c>
      <c r="BI67" s="236">
        <f>' CALCULATIONS'!BU1610*'MONTHLY DATA'!CS380</f>
        <v>9033591.9000053871</v>
      </c>
      <c r="BJ67" s="236">
        <f>' CALCULATIONS'!BV1610*'MONTHLY DATA'!CT380</f>
        <v>9033591.9000053871</v>
      </c>
      <c r="BK67" s="920">
        <f t="shared" si="4"/>
        <v>467127086.55043548</v>
      </c>
    </row>
    <row r="68" spans="1:63" x14ac:dyDescent="0.25">
      <c r="A68" s="180" t="s">
        <v>1182</v>
      </c>
      <c r="C68" s="236">
        <f>IF('MONTHLY DATA'!AM380&lt;=2,'MONTHLY DATA'!AM393,0)</f>
        <v>0</v>
      </c>
      <c r="D68" s="236">
        <f>IF('MONTHLY DATA'!AN380&lt;=2,'MONTHLY DATA'!AN393,0)</f>
        <v>0</v>
      </c>
      <c r="E68" s="236">
        <f>IF('MONTHLY DATA'!AO380&lt;=2,'MONTHLY DATA'!AO393,0)</f>
        <v>0</v>
      </c>
      <c r="F68" s="236">
        <f>IF('MONTHLY DATA'!AP380&lt;=2,'MONTHLY DATA'!AP393,0)</f>
        <v>0</v>
      </c>
      <c r="G68" s="236">
        <f>IF('MONTHLY DATA'!AQ380&lt;=2,'MONTHLY DATA'!AQ393,0)</f>
        <v>0</v>
      </c>
      <c r="H68" s="236">
        <f>IF('MONTHLY DATA'!AR380&lt;=2,'MONTHLY DATA'!AR393,0)</f>
        <v>0</v>
      </c>
      <c r="I68" s="236">
        <f>IF('MONTHLY DATA'!AS380&lt;=2,'MONTHLY DATA'!AS393,0)</f>
        <v>0</v>
      </c>
      <c r="J68" s="236">
        <f>IF('MONTHLY DATA'!AT380&lt;=2,'MONTHLY DATA'!AT393,0)</f>
        <v>0</v>
      </c>
      <c r="K68" s="236">
        <f>IF('MONTHLY DATA'!AU380&lt;=2,'MONTHLY DATA'!AU393,0)</f>
        <v>0</v>
      </c>
      <c r="L68" s="236">
        <f>IF('MONTHLY DATA'!AV380&lt;=2,'MONTHLY DATA'!AV393,0)</f>
        <v>0</v>
      </c>
      <c r="M68" s="236">
        <f>IF('MONTHLY DATA'!AW380&lt;=2,'MONTHLY DATA'!AW393,0)</f>
        <v>0</v>
      </c>
      <c r="N68" s="236">
        <f>IF('MONTHLY DATA'!AX380&lt;=2,'MONTHLY DATA'!AX393,0)</f>
        <v>0</v>
      </c>
      <c r="O68" s="236">
        <f>IF('MONTHLY DATA'!AY380&lt;=2,'MONTHLY DATA'!AY393,0)</f>
        <v>0</v>
      </c>
      <c r="P68" s="236">
        <f>IF('MONTHLY DATA'!AZ380&lt;=2,'MONTHLY DATA'!AZ393,0)</f>
        <v>0</v>
      </c>
      <c r="Q68" s="236">
        <f>IF('MONTHLY DATA'!BA380&lt;=2,'MONTHLY DATA'!BA393,0)</f>
        <v>0</v>
      </c>
      <c r="R68" s="236">
        <f>IF('MONTHLY DATA'!BB380&lt;=2,'MONTHLY DATA'!BB393,0)</f>
        <v>0</v>
      </c>
      <c r="S68" s="236">
        <f>IF('MONTHLY DATA'!BC380&lt;=2,'MONTHLY DATA'!BC393,0)</f>
        <v>0</v>
      </c>
      <c r="T68" s="236">
        <f>IF('MONTHLY DATA'!BD380&lt;=2,'MONTHLY DATA'!BD393,0)</f>
        <v>0</v>
      </c>
      <c r="U68" s="236">
        <f>IF('MONTHLY DATA'!BE380&lt;=2,'MONTHLY DATA'!BE393,0)</f>
        <v>0</v>
      </c>
      <c r="V68" s="236">
        <f>IF('MONTHLY DATA'!BF380&lt;=2,'MONTHLY DATA'!BF393,0)</f>
        <v>0</v>
      </c>
      <c r="W68" s="236">
        <f>IF('MONTHLY DATA'!BG380&lt;=2,'MONTHLY DATA'!BG393,0)</f>
        <v>0</v>
      </c>
      <c r="X68" s="236">
        <f>IF('MONTHLY DATA'!BH380&lt;=2,'MONTHLY DATA'!BH393,0)</f>
        <v>0</v>
      </c>
      <c r="Y68" s="236">
        <f>IF('MONTHLY DATA'!BI380&lt;=2,'MONTHLY DATA'!BI393,0)</f>
        <v>0</v>
      </c>
      <c r="Z68" s="236">
        <f>IF('MONTHLY DATA'!BJ380&lt;=2,'MONTHLY DATA'!BJ393,0)</f>
        <v>0</v>
      </c>
      <c r="AA68" s="236">
        <f>IF('MONTHLY DATA'!BK380&lt;=2,'MONTHLY DATA'!BK393,0)</f>
        <v>0</v>
      </c>
      <c r="AB68" s="236">
        <f>IF('MONTHLY DATA'!BL380&lt;=2,'MONTHLY DATA'!BL393,0)</f>
        <v>0</v>
      </c>
      <c r="AC68" s="236">
        <f>IF('MONTHLY DATA'!BM380&lt;=2,'MONTHLY DATA'!BM393,0)</f>
        <v>0</v>
      </c>
      <c r="AD68" s="236">
        <f>IF('MONTHLY DATA'!BN380&lt;=2,'MONTHLY DATA'!BN393,0)</f>
        <v>0</v>
      </c>
      <c r="AE68" s="236">
        <f>IF('MONTHLY DATA'!BO380&lt;=2,'MONTHLY DATA'!BO393,0)</f>
        <v>0</v>
      </c>
      <c r="AF68" s="236">
        <f>IF('MONTHLY DATA'!BP380&lt;=2,'MONTHLY DATA'!BP393,0)</f>
        <v>0</v>
      </c>
      <c r="AG68" s="236">
        <f>IF('MONTHLY DATA'!BQ380&lt;=2,'MONTHLY DATA'!BQ393,0)</f>
        <v>0</v>
      </c>
      <c r="AH68" s="236">
        <f>IF('MONTHLY DATA'!BR380&lt;=2,'MONTHLY DATA'!BR393,0)</f>
        <v>0</v>
      </c>
      <c r="AI68" s="236">
        <f>IF('MONTHLY DATA'!BS380&lt;=2,'MONTHLY DATA'!BS393,0)</f>
        <v>0</v>
      </c>
      <c r="AJ68" s="236">
        <f>IF('MONTHLY DATA'!BT380&lt;=2,'MONTHLY DATA'!BT393,0)</f>
        <v>0</v>
      </c>
      <c r="AK68" s="236">
        <f>IF('MONTHLY DATA'!BU380&lt;=2,'MONTHLY DATA'!BU393,0)</f>
        <v>0</v>
      </c>
      <c r="AL68" s="236">
        <f>IF('MONTHLY DATA'!BV380&lt;=2,'MONTHLY DATA'!BV393,0)</f>
        <v>0</v>
      </c>
      <c r="AM68" s="236">
        <f>IF('MONTHLY DATA'!BW380&lt;=2,'MONTHLY DATA'!BW393,0)</f>
        <v>0</v>
      </c>
      <c r="AN68" s="236">
        <f>IF('MONTHLY DATA'!BX380&lt;=2,'MONTHLY DATA'!BX393,0)</f>
        <v>0</v>
      </c>
      <c r="AO68" s="236">
        <f>IF('MONTHLY DATA'!BY380&lt;=2,'MONTHLY DATA'!BY393,0)</f>
        <v>0</v>
      </c>
      <c r="AP68" s="236">
        <f>IF('MONTHLY DATA'!BZ380&lt;=2,'MONTHLY DATA'!BZ393,0)</f>
        <v>0</v>
      </c>
      <c r="AQ68" s="236">
        <f>IF('MONTHLY DATA'!CA380&lt;=2,'MONTHLY DATA'!CA393,0)</f>
        <v>0</v>
      </c>
      <c r="AR68" s="236">
        <f>IF('MONTHLY DATA'!CB380&lt;=2,'MONTHLY DATA'!CB393,0)</f>
        <v>0</v>
      </c>
      <c r="AS68" s="236">
        <f>IF('MONTHLY DATA'!CC380&lt;=2,'MONTHLY DATA'!CC393,0)</f>
        <v>0</v>
      </c>
      <c r="AT68" s="236">
        <f>IF('MONTHLY DATA'!CD380&lt;=2,'MONTHLY DATA'!CD393,0)</f>
        <v>0</v>
      </c>
      <c r="AU68" s="236">
        <f>IF('MONTHLY DATA'!CE380&lt;=2,'MONTHLY DATA'!CE393,0)</f>
        <v>0</v>
      </c>
      <c r="AV68" s="236">
        <f>IF('MONTHLY DATA'!CF380&lt;=2,'MONTHLY DATA'!CF393,0)</f>
        <v>0</v>
      </c>
      <c r="AW68" s="236">
        <f>IF('MONTHLY DATA'!CG380&lt;=2,'MONTHLY DATA'!CG393,0)</f>
        <v>0</v>
      </c>
      <c r="AX68" s="236">
        <f>IF('MONTHLY DATA'!CH380&lt;=2,'MONTHLY DATA'!CH393,0)</f>
        <v>0</v>
      </c>
      <c r="AY68" s="236">
        <f>IF('MONTHLY DATA'!CI380&lt;=2,'MONTHLY DATA'!CI393,0)</f>
        <v>0</v>
      </c>
      <c r="AZ68" s="236">
        <f>IF('MONTHLY DATA'!CJ380&lt;=2,'MONTHLY DATA'!CJ393,0)</f>
        <v>0</v>
      </c>
      <c r="BA68" s="236">
        <f>IF('MONTHLY DATA'!CK380&lt;=2,'MONTHLY DATA'!CK393,0)</f>
        <v>0</v>
      </c>
      <c r="BB68" s="236">
        <f>IF('MONTHLY DATA'!CL380&lt;=2,'MONTHLY DATA'!CL393,0)</f>
        <v>0</v>
      </c>
      <c r="BC68" s="236">
        <f>IF('MONTHLY DATA'!CM380&lt;=2,'MONTHLY DATA'!CM393,0)</f>
        <v>0</v>
      </c>
      <c r="BD68" s="236">
        <f>IF('MONTHLY DATA'!CN380&lt;=2,'MONTHLY DATA'!CN393,0)</f>
        <v>0</v>
      </c>
      <c r="BE68" s="236">
        <f>IF('MONTHLY DATA'!CO380&lt;=2,'MONTHLY DATA'!CO393,0)</f>
        <v>0</v>
      </c>
      <c r="BF68" s="236">
        <f>IF('MONTHLY DATA'!CP380&lt;=2,'MONTHLY DATA'!CP393,0)</f>
        <v>0</v>
      </c>
      <c r="BG68" s="236">
        <f>IF('MONTHLY DATA'!CQ380&lt;=2,'MONTHLY DATA'!CQ393,0)</f>
        <v>0</v>
      </c>
      <c r="BH68" s="236">
        <f>IF('MONTHLY DATA'!CR380&lt;=2,'MONTHLY DATA'!CR393,0)</f>
        <v>0</v>
      </c>
      <c r="BI68" s="236">
        <f>IF('MONTHLY DATA'!CS380&lt;=2,'MONTHLY DATA'!CS393,0)</f>
        <v>0</v>
      </c>
      <c r="BJ68" s="236">
        <f>IF('MONTHLY DATA'!CT380&lt;=2,'MONTHLY DATA'!CT393,0)</f>
        <v>0</v>
      </c>
      <c r="BK68" s="920">
        <f t="shared" si="4"/>
        <v>0</v>
      </c>
    </row>
    <row r="69" spans="1:63" x14ac:dyDescent="0.25">
      <c r="A69" s="180" t="s">
        <v>1183</v>
      </c>
      <c r="C69" s="236">
        <f>C68+B69</f>
        <v>0</v>
      </c>
      <c r="D69" s="236">
        <f t="shared" ref="D69:BJ69" si="49">D68+C69</f>
        <v>0</v>
      </c>
      <c r="E69" s="236">
        <f t="shared" si="49"/>
        <v>0</v>
      </c>
      <c r="F69" s="236">
        <f t="shared" si="49"/>
        <v>0</v>
      </c>
      <c r="G69" s="236">
        <f t="shared" si="49"/>
        <v>0</v>
      </c>
      <c r="H69" s="236">
        <f t="shared" si="49"/>
        <v>0</v>
      </c>
      <c r="I69" s="236">
        <f t="shared" si="49"/>
        <v>0</v>
      </c>
      <c r="J69" s="236">
        <f t="shared" si="49"/>
        <v>0</v>
      </c>
      <c r="K69" s="236">
        <f t="shared" si="49"/>
        <v>0</v>
      </c>
      <c r="L69" s="236">
        <f t="shared" si="49"/>
        <v>0</v>
      </c>
      <c r="M69" s="236">
        <f t="shared" si="49"/>
        <v>0</v>
      </c>
      <c r="N69" s="236">
        <f t="shared" si="49"/>
        <v>0</v>
      </c>
      <c r="O69" s="236">
        <f t="shared" si="49"/>
        <v>0</v>
      </c>
      <c r="P69" s="236">
        <f t="shared" si="49"/>
        <v>0</v>
      </c>
      <c r="Q69" s="236">
        <f t="shared" si="49"/>
        <v>0</v>
      </c>
      <c r="R69" s="236">
        <f t="shared" si="49"/>
        <v>0</v>
      </c>
      <c r="S69" s="236">
        <f t="shared" si="49"/>
        <v>0</v>
      </c>
      <c r="T69" s="236">
        <f t="shared" si="49"/>
        <v>0</v>
      </c>
      <c r="U69" s="236">
        <f t="shared" si="49"/>
        <v>0</v>
      </c>
      <c r="V69" s="236">
        <f t="shared" si="49"/>
        <v>0</v>
      </c>
      <c r="W69" s="236">
        <f t="shared" si="49"/>
        <v>0</v>
      </c>
      <c r="X69" s="236">
        <f t="shared" si="49"/>
        <v>0</v>
      </c>
      <c r="Y69" s="236">
        <f t="shared" si="49"/>
        <v>0</v>
      </c>
      <c r="Z69" s="236">
        <f t="shared" si="49"/>
        <v>0</v>
      </c>
      <c r="AA69" s="236">
        <f t="shared" si="49"/>
        <v>0</v>
      </c>
      <c r="AB69" s="236">
        <f t="shared" si="49"/>
        <v>0</v>
      </c>
      <c r="AC69" s="236">
        <f t="shared" si="49"/>
        <v>0</v>
      </c>
      <c r="AD69" s="236">
        <f t="shared" si="49"/>
        <v>0</v>
      </c>
      <c r="AE69" s="236">
        <f t="shared" si="49"/>
        <v>0</v>
      </c>
      <c r="AF69" s="236">
        <f t="shared" si="49"/>
        <v>0</v>
      </c>
      <c r="AG69" s="236">
        <f t="shared" si="49"/>
        <v>0</v>
      </c>
      <c r="AH69" s="236">
        <f t="shared" si="49"/>
        <v>0</v>
      </c>
      <c r="AI69" s="236">
        <f t="shared" si="49"/>
        <v>0</v>
      </c>
      <c r="AJ69" s="236">
        <f t="shared" si="49"/>
        <v>0</v>
      </c>
      <c r="AK69" s="236">
        <f t="shared" si="49"/>
        <v>0</v>
      </c>
      <c r="AL69" s="236">
        <f t="shared" si="49"/>
        <v>0</v>
      </c>
      <c r="AM69" s="236">
        <f t="shared" si="49"/>
        <v>0</v>
      </c>
      <c r="AN69" s="236">
        <f t="shared" si="49"/>
        <v>0</v>
      </c>
      <c r="AO69" s="236">
        <f t="shared" si="49"/>
        <v>0</v>
      </c>
      <c r="AP69" s="236">
        <f t="shared" si="49"/>
        <v>0</v>
      </c>
      <c r="AQ69" s="236">
        <f t="shared" si="49"/>
        <v>0</v>
      </c>
      <c r="AR69" s="236">
        <f t="shared" si="49"/>
        <v>0</v>
      </c>
      <c r="AS69" s="236">
        <f t="shared" si="49"/>
        <v>0</v>
      </c>
      <c r="AT69" s="236">
        <f t="shared" si="49"/>
        <v>0</v>
      </c>
      <c r="AU69" s="236">
        <f t="shared" si="49"/>
        <v>0</v>
      </c>
      <c r="AV69" s="236">
        <f t="shared" si="49"/>
        <v>0</v>
      </c>
      <c r="AW69" s="236">
        <f t="shared" si="49"/>
        <v>0</v>
      </c>
      <c r="AX69" s="236">
        <f t="shared" si="49"/>
        <v>0</v>
      </c>
      <c r="AY69" s="236">
        <f t="shared" si="49"/>
        <v>0</v>
      </c>
      <c r="AZ69" s="236">
        <f t="shared" si="49"/>
        <v>0</v>
      </c>
      <c r="BA69" s="236">
        <f t="shared" si="49"/>
        <v>0</v>
      </c>
      <c r="BB69" s="236">
        <f t="shared" si="49"/>
        <v>0</v>
      </c>
      <c r="BC69" s="236">
        <f t="shared" si="49"/>
        <v>0</v>
      </c>
      <c r="BD69" s="236">
        <f t="shared" si="49"/>
        <v>0</v>
      </c>
      <c r="BE69" s="236">
        <f t="shared" si="49"/>
        <v>0</v>
      </c>
      <c r="BF69" s="236">
        <f t="shared" si="49"/>
        <v>0</v>
      </c>
      <c r="BG69" s="236">
        <f t="shared" si="49"/>
        <v>0</v>
      </c>
      <c r="BH69" s="236">
        <f t="shared" si="49"/>
        <v>0</v>
      </c>
      <c r="BI69" s="236">
        <f t="shared" si="49"/>
        <v>0</v>
      </c>
      <c r="BJ69" s="236">
        <f t="shared" si="49"/>
        <v>0</v>
      </c>
      <c r="BK69" s="920">
        <f t="shared" si="4"/>
        <v>0</v>
      </c>
    </row>
    <row r="70" spans="1:63" x14ac:dyDescent="0.25">
      <c r="A70" s="180" t="s">
        <v>1185</v>
      </c>
      <c r="C70" s="236">
        <f>C67+C68</f>
        <v>6601719.8976960005</v>
      </c>
      <c r="D70" s="236">
        <f t="shared" ref="D70:BJ70" si="50">D67+D68</f>
        <v>6601719.8976960005</v>
      </c>
      <c r="E70" s="236">
        <f t="shared" si="50"/>
        <v>6601719.8976960005</v>
      </c>
      <c r="F70" s="236">
        <f t="shared" si="50"/>
        <v>6601719.8976960005</v>
      </c>
      <c r="G70" s="236">
        <f t="shared" si="50"/>
        <v>6601719.8976960005</v>
      </c>
      <c r="H70" s="236">
        <f t="shared" si="50"/>
        <v>6601719.8976960005</v>
      </c>
      <c r="I70" s="236">
        <f t="shared" si="50"/>
        <v>6601719.8976960005</v>
      </c>
      <c r="J70" s="236">
        <f t="shared" si="50"/>
        <v>6601719.8976960005</v>
      </c>
      <c r="K70" s="236">
        <f t="shared" si="50"/>
        <v>6601719.8976960005</v>
      </c>
      <c r="L70" s="236">
        <f t="shared" si="50"/>
        <v>6601719.8976960005</v>
      </c>
      <c r="M70" s="236">
        <f t="shared" si="50"/>
        <v>6601719.8976960005</v>
      </c>
      <c r="N70" s="236">
        <f t="shared" si="50"/>
        <v>6601719.8976960005</v>
      </c>
      <c r="O70" s="236">
        <f t="shared" si="50"/>
        <v>7192392.2812426053</v>
      </c>
      <c r="P70" s="236">
        <f t="shared" si="50"/>
        <v>7192392.2812426053</v>
      </c>
      <c r="Q70" s="236">
        <f t="shared" si="50"/>
        <v>7192392.2812426053</v>
      </c>
      <c r="R70" s="236">
        <f t="shared" si="50"/>
        <v>7192392.2812426053</v>
      </c>
      <c r="S70" s="236">
        <f t="shared" si="50"/>
        <v>7192392.2812426053</v>
      </c>
      <c r="T70" s="236">
        <f t="shared" si="50"/>
        <v>7192392.2812426053</v>
      </c>
      <c r="U70" s="236">
        <f t="shared" si="50"/>
        <v>7192392.2812426053</v>
      </c>
      <c r="V70" s="236">
        <f t="shared" si="50"/>
        <v>7192392.2812426053</v>
      </c>
      <c r="W70" s="236">
        <f t="shared" si="50"/>
        <v>7192392.2812426053</v>
      </c>
      <c r="X70" s="236">
        <f t="shared" si="50"/>
        <v>7192392.2812426053</v>
      </c>
      <c r="Y70" s="236">
        <f t="shared" si="50"/>
        <v>7192392.2812426053</v>
      </c>
      <c r="Z70" s="236">
        <f t="shared" si="50"/>
        <v>7192392.2812426053</v>
      </c>
      <c r="AA70" s="236">
        <f t="shared" si="50"/>
        <v>7709683.1680457322</v>
      </c>
      <c r="AB70" s="236">
        <f t="shared" si="50"/>
        <v>7709683.1680457322</v>
      </c>
      <c r="AC70" s="236">
        <f t="shared" si="50"/>
        <v>7709683.1680457322</v>
      </c>
      <c r="AD70" s="236">
        <f t="shared" si="50"/>
        <v>7709683.1680457322</v>
      </c>
      <c r="AE70" s="236">
        <f t="shared" si="50"/>
        <v>7709683.1680457322</v>
      </c>
      <c r="AF70" s="236">
        <f t="shared" si="50"/>
        <v>7709683.1680457322</v>
      </c>
      <c r="AG70" s="236">
        <f t="shared" si="50"/>
        <v>7709683.1680457322</v>
      </c>
      <c r="AH70" s="236">
        <f t="shared" si="50"/>
        <v>7709683.1680457322</v>
      </c>
      <c r="AI70" s="236">
        <f t="shared" si="50"/>
        <v>7709683.1680457322</v>
      </c>
      <c r="AJ70" s="236">
        <f t="shared" si="50"/>
        <v>7709683.1680457322</v>
      </c>
      <c r="AK70" s="236">
        <f t="shared" si="50"/>
        <v>7709683.1680457322</v>
      </c>
      <c r="AL70" s="236">
        <f t="shared" si="50"/>
        <v>7709683.1680457322</v>
      </c>
      <c r="AM70" s="236">
        <f t="shared" si="50"/>
        <v>8389869.9655465651</v>
      </c>
      <c r="AN70" s="236">
        <f t="shared" si="50"/>
        <v>8389869.9655465651</v>
      </c>
      <c r="AO70" s="236">
        <f t="shared" si="50"/>
        <v>8389869.9655465651</v>
      </c>
      <c r="AP70" s="236">
        <f t="shared" si="50"/>
        <v>8389869.9655465651</v>
      </c>
      <c r="AQ70" s="236">
        <f t="shared" si="50"/>
        <v>8389869.9655465651</v>
      </c>
      <c r="AR70" s="236">
        <f t="shared" si="50"/>
        <v>8389869.9655465651</v>
      </c>
      <c r="AS70" s="236">
        <f t="shared" si="50"/>
        <v>8389869.9655465651</v>
      </c>
      <c r="AT70" s="236">
        <f t="shared" si="50"/>
        <v>8389869.9655465651</v>
      </c>
      <c r="AU70" s="236">
        <f t="shared" si="50"/>
        <v>8389869.9655465651</v>
      </c>
      <c r="AV70" s="236">
        <f t="shared" si="50"/>
        <v>8389869.9655465651</v>
      </c>
      <c r="AW70" s="236">
        <f t="shared" si="50"/>
        <v>8389869.9655465651</v>
      </c>
      <c r="AX70" s="236">
        <f t="shared" si="50"/>
        <v>8389869.9655465651</v>
      </c>
      <c r="AY70" s="236">
        <f t="shared" si="50"/>
        <v>9033591.9000053871</v>
      </c>
      <c r="AZ70" s="236">
        <f t="shared" si="50"/>
        <v>9033591.9000053871</v>
      </c>
      <c r="BA70" s="236">
        <f t="shared" si="50"/>
        <v>9033591.9000053871</v>
      </c>
      <c r="BB70" s="236">
        <f t="shared" si="50"/>
        <v>9033591.9000053871</v>
      </c>
      <c r="BC70" s="236">
        <f t="shared" si="50"/>
        <v>9033591.9000053871</v>
      </c>
      <c r="BD70" s="236">
        <f t="shared" si="50"/>
        <v>9033591.9000053871</v>
      </c>
      <c r="BE70" s="236">
        <f t="shared" si="50"/>
        <v>9033591.9000053871</v>
      </c>
      <c r="BF70" s="236">
        <f t="shared" si="50"/>
        <v>9033591.9000053871</v>
      </c>
      <c r="BG70" s="236">
        <f t="shared" si="50"/>
        <v>9033591.9000053871</v>
      </c>
      <c r="BH70" s="236">
        <f t="shared" si="50"/>
        <v>9033591.9000053871</v>
      </c>
      <c r="BI70" s="236">
        <f t="shared" si="50"/>
        <v>9033591.9000053871</v>
      </c>
      <c r="BJ70" s="236">
        <f t="shared" si="50"/>
        <v>9033591.9000053871</v>
      </c>
      <c r="BK70" s="920">
        <f t="shared" si="4"/>
        <v>467127086.55043548</v>
      </c>
    </row>
    <row r="71" spans="1:63" x14ac:dyDescent="0.25">
      <c r="A71" s="180" t="s">
        <v>1149</v>
      </c>
      <c r="C71" s="236">
        <f>C70/12</f>
        <v>550143.324808</v>
      </c>
      <c r="D71" s="236">
        <f t="shared" ref="D71:BJ71" si="51">D70/12</f>
        <v>550143.324808</v>
      </c>
      <c r="E71" s="236">
        <f t="shared" si="51"/>
        <v>550143.324808</v>
      </c>
      <c r="F71" s="236">
        <f t="shared" si="51"/>
        <v>550143.324808</v>
      </c>
      <c r="G71" s="236">
        <f t="shared" si="51"/>
        <v>550143.324808</v>
      </c>
      <c r="H71" s="236">
        <f t="shared" si="51"/>
        <v>550143.324808</v>
      </c>
      <c r="I71" s="236">
        <f t="shared" si="51"/>
        <v>550143.324808</v>
      </c>
      <c r="J71" s="236">
        <f t="shared" si="51"/>
        <v>550143.324808</v>
      </c>
      <c r="K71" s="236">
        <f t="shared" si="51"/>
        <v>550143.324808</v>
      </c>
      <c r="L71" s="236">
        <f t="shared" si="51"/>
        <v>550143.324808</v>
      </c>
      <c r="M71" s="236">
        <f t="shared" si="51"/>
        <v>550143.324808</v>
      </c>
      <c r="N71" s="236">
        <f t="shared" si="51"/>
        <v>550143.324808</v>
      </c>
      <c r="O71" s="236">
        <f t="shared" si="51"/>
        <v>599366.02343688381</v>
      </c>
      <c r="P71" s="236">
        <f t="shared" si="51"/>
        <v>599366.02343688381</v>
      </c>
      <c r="Q71" s="236">
        <f t="shared" si="51"/>
        <v>599366.02343688381</v>
      </c>
      <c r="R71" s="236">
        <f t="shared" si="51"/>
        <v>599366.02343688381</v>
      </c>
      <c r="S71" s="236">
        <f t="shared" si="51"/>
        <v>599366.02343688381</v>
      </c>
      <c r="T71" s="236">
        <f t="shared" si="51"/>
        <v>599366.02343688381</v>
      </c>
      <c r="U71" s="236">
        <f t="shared" si="51"/>
        <v>599366.02343688381</v>
      </c>
      <c r="V71" s="236">
        <f t="shared" si="51"/>
        <v>599366.02343688381</v>
      </c>
      <c r="W71" s="236">
        <f t="shared" si="51"/>
        <v>599366.02343688381</v>
      </c>
      <c r="X71" s="236">
        <f t="shared" si="51"/>
        <v>599366.02343688381</v>
      </c>
      <c r="Y71" s="236">
        <f t="shared" si="51"/>
        <v>599366.02343688381</v>
      </c>
      <c r="Z71" s="236">
        <f t="shared" si="51"/>
        <v>599366.02343688381</v>
      </c>
      <c r="AA71" s="236">
        <f t="shared" si="51"/>
        <v>642473.59733714431</v>
      </c>
      <c r="AB71" s="236">
        <f t="shared" si="51"/>
        <v>642473.59733714431</v>
      </c>
      <c r="AC71" s="236">
        <f t="shared" si="51"/>
        <v>642473.59733714431</v>
      </c>
      <c r="AD71" s="236">
        <f t="shared" si="51"/>
        <v>642473.59733714431</v>
      </c>
      <c r="AE71" s="236">
        <f t="shared" si="51"/>
        <v>642473.59733714431</v>
      </c>
      <c r="AF71" s="236">
        <f t="shared" si="51"/>
        <v>642473.59733714431</v>
      </c>
      <c r="AG71" s="236">
        <f t="shared" si="51"/>
        <v>642473.59733714431</v>
      </c>
      <c r="AH71" s="236">
        <f t="shared" si="51"/>
        <v>642473.59733714431</v>
      </c>
      <c r="AI71" s="236">
        <f t="shared" si="51"/>
        <v>642473.59733714431</v>
      </c>
      <c r="AJ71" s="236">
        <f t="shared" si="51"/>
        <v>642473.59733714431</v>
      </c>
      <c r="AK71" s="236">
        <f t="shared" si="51"/>
        <v>642473.59733714431</v>
      </c>
      <c r="AL71" s="236">
        <f t="shared" si="51"/>
        <v>642473.59733714431</v>
      </c>
      <c r="AM71" s="236">
        <f t="shared" si="51"/>
        <v>699155.83046221372</v>
      </c>
      <c r="AN71" s="236">
        <f t="shared" si="51"/>
        <v>699155.83046221372</v>
      </c>
      <c r="AO71" s="236">
        <f t="shared" si="51"/>
        <v>699155.83046221372</v>
      </c>
      <c r="AP71" s="236">
        <f t="shared" si="51"/>
        <v>699155.83046221372</v>
      </c>
      <c r="AQ71" s="236">
        <f t="shared" si="51"/>
        <v>699155.83046221372</v>
      </c>
      <c r="AR71" s="236">
        <f t="shared" si="51"/>
        <v>699155.83046221372</v>
      </c>
      <c r="AS71" s="236">
        <f t="shared" si="51"/>
        <v>699155.83046221372</v>
      </c>
      <c r="AT71" s="236">
        <f t="shared" si="51"/>
        <v>699155.83046221372</v>
      </c>
      <c r="AU71" s="236">
        <f t="shared" si="51"/>
        <v>699155.83046221372</v>
      </c>
      <c r="AV71" s="236">
        <f t="shared" si="51"/>
        <v>699155.83046221372</v>
      </c>
      <c r="AW71" s="236">
        <f t="shared" si="51"/>
        <v>699155.83046221372</v>
      </c>
      <c r="AX71" s="236">
        <f t="shared" si="51"/>
        <v>699155.83046221372</v>
      </c>
      <c r="AY71" s="236">
        <f t="shared" si="51"/>
        <v>752799.32500044897</v>
      </c>
      <c r="AZ71" s="236">
        <f t="shared" si="51"/>
        <v>752799.32500044897</v>
      </c>
      <c r="BA71" s="236">
        <f t="shared" si="51"/>
        <v>752799.32500044897</v>
      </c>
      <c r="BB71" s="236">
        <f t="shared" si="51"/>
        <v>752799.32500044897</v>
      </c>
      <c r="BC71" s="236">
        <f t="shared" si="51"/>
        <v>752799.32500044897</v>
      </c>
      <c r="BD71" s="236">
        <f t="shared" si="51"/>
        <v>752799.32500044897</v>
      </c>
      <c r="BE71" s="236">
        <f t="shared" si="51"/>
        <v>752799.32500044897</v>
      </c>
      <c r="BF71" s="236">
        <f t="shared" si="51"/>
        <v>752799.32500044897</v>
      </c>
      <c r="BG71" s="236">
        <f t="shared" si="51"/>
        <v>752799.32500044897</v>
      </c>
      <c r="BH71" s="236">
        <f t="shared" si="51"/>
        <v>752799.32500044897</v>
      </c>
      <c r="BI71" s="236">
        <f t="shared" si="51"/>
        <v>752799.32500044897</v>
      </c>
      <c r="BJ71" s="236">
        <f t="shared" si="51"/>
        <v>752799.32500044897</v>
      </c>
      <c r="BK71" s="920">
        <f t="shared" si="4"/>
        <v>38927257.212536298</v>
      </c>
    </row>
    <row r="72" spans="1:63" x14ac:dyDescent="0.25">
      <c r="A72" s="180" t="s">
        <v>1150</v>
      </c>
      <c r="C72" s="236">
        <f>C71+B72</f>
        <v>550143.324808</v>
      </c>
      <c r="D72" s="236">
        <f t="shared" ref="D72:BJ72" si="52">D71+C72</f>
        <v>1100286.649616</v>
      </c>
      <c r="E72" s="236">
        <f t="shared" si="52"/>
        <v>1650429.9744239999</v>
      </c>
      <c r="F72" s="236">
        <f t="shared" si="52"/>
        <v>2200573.299232</v>
      </c>
      <c r="G72" s="236">
        <f t="shared" si="52"/>
        <v>2750716.6240400001</v>
      </c>
      <c r="H72" s="236">
        <f t="shared" si="52"/>
        <v>3300859.9488480003</v>
      </c>
      <c r="I72" s="236">
        <f t="shared" si="52"/>
        <v>3851003.2736560004</v>
      </c>
      <c r="J72" s="236">
        <f t="shared" si="52"/>
        <v>4401146.598464</v>
      </c>
      <c r="K72" s="236">
        <f t="shared" si="52"/>
        <v>4951289.9232719997</v>
      </c>
      <c r="L72" s="236">
        <f t="shared" si="52"/>
        <v>5501433.2480799994</v>
      </c>
      <c r="M72" s="236">
        <f t="shared" si="52"/>
        <v>6051576.572887999</v>
      </c>
      <c r="N72" s="236">
        <f t="shared" si="52"/>
        <v>6601719.8976959987</v>
      </c>
      <c r="O72" s="236">
        <f>O71</f>
        <v>599366.02343688381</v>
      </c>
      <c r="P72" s="236">
        <f t="shared" si="52"/>
        <v>1198732.0468737676</v>
      </c>
      <c r="Q72" s="236">
        <f t="shared" si="52"/>
        <v>1798098.0703106513</v>
      </c>
      <c r="R72" s="236">
        <f t="shared" si="52"/>
        <v>2397464.0937475353</v>
      </c>
      <c r="S72" s="236">
        <f t="shared" si="52"/>
        <v>2996830.1171844192</v>
      </c>
      <c r="T72" s="236">
        <f t="shared" si="52"/>
        <v>3596196.1406213031</v>
      </c>
      <c r="U72" s="236">
        <f t="shared" si="52"/>
        <v>4195562.164058187</v>
      </c>
      <c r="V72" s="236">
        <f t="shared" si="52"/>
        <v>4794928.1874950705</v>
      </c>
      <c r="W72" s="236">
        <f t="shared" si="52"/>
        <v>5394294.210931954</v>
      </c>
      <c r="X72" s="236">
        <f t="shared" si="52"/>
        <v>5993660.2343688374</v>
      </c>
      <c r="Y72" s="236">
        <f t="shared" si="52"/>
        <v>6593026.2578057209</v>
      </c>
      <c r="Z72" s="236">
        <f t="shared" si="52"/>
        <v>7192392.2812426044</v>
      </c>
      <c r="AA72" s="236">
        <f>AA71</f>
        <v>642473.59733714431</v>
      </c>
      <c r="AB72" s="236">
        <f t="shared" si="52"/>
        <v>1284947.1946742886</v>
      </c>
      <c r="AC72" s="236">
        <f t="shared" si="52"/>
        <v>1927420.7920114328</v>
      </c>
      <c r="AD72" s="236">
        <f t="shared" si="52"/>
        <v>2569894.3893485772</v>
      </c>
      <c r="AE72" s="236">
        <f t="shared" si="52"/>
        <v>3212367.9866857217</v>
      </c>
      <c r="AF72" s="236">
        <f t="shared" si="52"/>
        <v>3854841.5840228661</v>
      </c>
      <c r="AG72" s="236">
        <f t="shared" si="52"/>
        <v>4497315.1813600101</v>
      </c>
      <c r="AH72" s="236">
        <f t="shared" si="52"/>
        <v>5139788.7786971545</v>
      </c>
      <c r="AI72" s="236">
        <f t="shared" si="52"/>
        <v>5782262.3760342989</v>
      </c>
      <c r="AJ72" s="236">
        <f t="shared" si="52"/>
        <v>6424735.9733714433</v>
      </c>
      <c r="AK72" s="236">
        <f t="shared" si="52"/>
        <v>7067209.5707085878</v>
      </c>
      <c r="AL72" s="236">
        <f t="shared" si="52"/>
        <v>7709683.1680457322</v>
      </c>
      <c r="AM72" s="236">
        <f>AM71</f>
        <v>699155.83046221372</v>
      </c>
      <c r="AN72" s="236">
        <f t="shared" si="52"/>
        <v>1398311.6609244274</v>
      </c>
      <c r="AO72" s="236">
        <f t="shared" si="52"/>
        <v>2097467.4913866413</v>
      </c>
      <c r="AP72" s="236">
        <f t="shared" si="52"/>
        <v>2796623.3218488549</v>
      </c>
      <c r="AQ72" s="236">
        <f t="shared" si="52"/>
        <v>3495779.1523110685</v>
      </c>
      <c r="AR72" s="236">
        <f t="shared" si="52"/>
        <v>4194934.9827732826</v>
      </c>
      <c r="AS72" s="236">
        <f t="shared" si="52"/>
        <v>4894090.8132354962</v>
      </c>
      <c r="AT72" s="236">
        <f t="shared" si="52"/>
        <v>5593246.6436977098</v>
      </c>
      <c r="AU72" s="236">
        <f t="shared" si="52"/>
        <v>6292402.4741599234</v>
      </c>
      <c r="AV72" s="236">
        <f t="shared" si="52"/>
        <v>6991558.304622137</v>
      </c>
      <c r="AW72" s="236">
        <f t="shared" si="52"/>
        <v>7690714.1350843506</v>
      </c>
      <c r="AX72" s="236">
        <f t="shared" si="52"/>
        <v>8389869.9655465651</v>
      </c>
      <c r="AY72" s="236">
        <f>AY71</f>
        <v>752799.32500044897</v>
      </c>
      <c r="AZ72" s="236">
        <f t="shared" si="52"/>
        <v>1505598.6500008979</v>
      </c>
      <c r="BA72" s="236">
        <f t="shared" si="52"/>
        <v>2258397.9750013468</v>
      </c>
      <c r="BB72" s="236">
        <f t="shared" si="52"/>
        <v>3011197.3000017959</v>
      </c>
      <c r="BC72" s="236">
        <f t="shared" si="52"/>
        <v>3763996.625002245</v>
      </c>
      <c r="BD72" s="236">
        <f t="shared" si="52"/>
        <v>4516795.9500026936</v>
      </c>
      <c r="BE72" s="236">
        <f t="shared" si="52"/>
        <v>5269595.2750031427</v>
      </c>
      <c r="BF72" s="236">
        <f t="shared" si="52"/>
        <v>6022394.6000035917</v>
      </c>
      <c r="BG72" s="236">
        <f t="shared" si="52"/>
        <v>6775193.9250040408</v>
      </c>
      <c r="BH72" s="236">
        <f t="shared" si="52"/>
        <v>7527993.2500044899</v>
      </c>
      <c r="BI72" s="236">
        <f t="shared" si="52"/>
        <v>8280792.575004939</v>
      </c>
      <c r="BJ72" s="236">
        <f t="shared" si="52"/>
        <v>9033591.9000053871</v>
      </c>
      <c r="BK72" s="920">
        <f t="shared" si="4"/>
        <v>253027171.88148591</v>
      </c>
    </row>
    <row r="73" spans="1:63" x14ac:dyDescent="0.25">
      <c r="A73" s="180" t="s">
        <v>1151</v>
      </c>
      <c r="C73" s="236">
        <f>C75-B75</f>
        <v>5501.4332480800003</v>
      </c>
      <c r="D73" s="236">
        <f t="shared" ref="D73:BJ73" si="53">D75-C75</f>
        <v>16504.299744240001</v>
      </c>
      <c r="E73" s="236">
        <f t="shared" si="53"/>
        <v>27507.166240399994</v>
      </c>
      <c r="F73" s="236">
        <f t="shared" si="53"/>
        <v>38510.03273656001</v>
      </c>
      <c r="G73" s="236">
        <f t="shared" si="53"/>
        <v>49512.899232719996</v>
      </c>
      <c r="H73" s="236">
        <f t="shared" si="53"/>
        <v>60515.76572888004</v>
      </c>
      <c r="I73" s="236">
        <f t="shared" si="53"/>
        <v>71518.632225039997</v>
      </c>
      <c r="J73" s="236">
        <f t="shared" si="53"/>
        <v>82521.498721199983</v>
      </c>
      <c r="K73" s="236">
        <f t="shared" si="53"/>
        <v>93524.365217359911</v>
      </c>
      <c r="L73" s="236">
        <f t="shared" si="53"/>
        <v>104527.23171351996</v>
      </c>
      <c r="M73" s="236">
        <f t="shared" si="53"/>
        <v>115530.09820967994</v>
      </c>
      <c r="N73" s="236">
        <f t="shared" si="53"/>
        <v>126532.96470583987</v>
      </c>
      <c r="O73" s="236">
        <f>O75</f>
        <v>5993.6602343688382</v>
      </c>
      <c r="P73" s="236">
        <f t="shared" si="53"/>
        <v>17980.980703106514</v>
      </c>
      <c r="Q73" s="236">
        <f t="shared" si="53"/>
        <v>29968.301171844181</v>
      </c>
      <c r="R73" s="236">
        <f t="shared" si="53"/>
        <v>41955.621640581878</v>
      </c>
      <c r="S73" s="236">
        <f t="shared" si="53"/>
        <v>53942.942109319541</v>
      </c>
      <c r="T73" s="236">
        <f t="shared" si="53"/>
        <v>65930.262578057242</v>
      </c>
      <c r="U73" s="236">
        <f t="shared" si="53"/>
        <v>77917.583046794898</v>
      </c>
      <c r="V73" s="236">
        <f t="shared" si="53"/>
        <v>89904.903515532555</v>
      </c>
      <c r="W73" s="236">
        <f t="shared" si="53"/>
        <v>101892.22398427018</v>
      </c>
      <c r="X73" s="236">
        <f t="shared" si="53"/>
        <v>113879.54445300787</v>
      </c>
      <c r="Y73" s="236">
        <f t="shared" si="53"/>
        <v>125866.86492174549</v>
      </c>
      <c r="Z73" s="236">
        <f t="shared" si="53"/>
        <v>137854.18539048324</v>
      </c>
      <c r="AA73" s="236">
        <f>AA75</f>
        <v>6424.7359733714429</v>
      </c>
      <c r="AB73" s="236">
        <f t="shared" si="53"/>
        <v>19274.207920114328</v>
      </c>
      <c r="AC73" s="236">
        <f t="shared" si="53"/>
        <v>32123.679866857212</v>
      </c>
      <c r="AD73" s="236">
        <f t="shared" si="53"/>
        <v>44973.151813600103</v>
      </c>
      <c r="AE73" s="236">
        <f t="shared" si="53"/>
        <v>57822.62376034302</v>
      </c>
      <c r="AF73" s="236">
        <f t="shared" si="53"/>
        <v>70672.095707085886</v>
      </c>
      <c r="AG73" s="236">
        <f t="shared" si="53"/>
        <v>83521.567653828737</v>
      </c>
      <c r="AH73" s="236">
        <f t="shared" si="53"/>
        <v>96371.039600571617</v>
      </c>
      <c r="AI73" s="236">
        <f t="shared" si="53"/>
        <v>109220.51154731453</v>
      </c>
      <c r="AJ73" s="236">
        <f t="shared" si="53"/>
        <v>122069.98349405744</v>
      </c>
      <c r="AK73" s="236">
        <f t="shared" si="53"/>
        <v>134919.45544080029</v>
      </c>
      <c r="AL73" s="236">
        <f t="shared" si="53"/>
        <v>147768.92738754314</v>
      </c>
      <c r="AM73" s="236">
        <f>AM75</f>
        <v>6991.5583046221373</v>
      </c>
      <c r="AN73" s="236">
        <f t="shared" si="53"/>
        <v>20974.674913866413</v>
      </c>
      <c r="AO73" s="236">
        <f t="shared" si="53"/>
        <v>34957.791523110689</v>
      </c>
      <c r="AP73" s="236">
        <f t="shared" si="53"/>
        <v>48940.908132354962</v>
      </c>
      <c r="AQ73" s="236">
        <f t="shared" si="53"/>
        <v>62924.024741599234</v>
      </c>
      <c r="AR73" s="236">
        <f t="shared" si="53"/>
        <v>76907.141350843536</v>
      </c>
      <c r="AS73" s="236">
        <f t="shared" si="53"/>
        <v>90890.257960087823</v>
      </c>
      <c r="AT73" s="236">
        <f t="shared" si="53"/>
        <v>104873.37456933199</v>
      </c>
      <c r="AU73" s="236">
        <f t="shared" si="53"/>
        <v>118856.49117857631</v>
      </c>
      <c r="AV73" s="236">
        <f t="shared" si="53"/>
        <v>132839.60778782051</v>
      </c>
      <c r="AW73" s="236">
        <f t="shared" si="53"/>
        <v>146822.72439706489</v>
      </c>
      <c r="AX73" s="236">
        <f t="shared" si="53"/>
        <v>160805.84100630914</v>
      </c>
      <c r="AY73" s="236">
        <f>AY75</f>
        <v>7527.9932500044897</v>
      </c>
      <c r="AZ73" s="236">
        <f t="shared" si="53"/>
        <v>22583.97975001347</v>
      </c>
      <c r="BA73" s="236">
        <f t="shared" si="53"/>
        <v>37639.966250022451</v>
      </c>
      <c r="BB73" s="236">
        <f t="shared" si="53"/>
        <v>52695.952750031429</v>
      </c>
      <c r="BC73" s="236">
        <f t="shared" si="53"/>
        <v>67751.939250040436</v>
      </c>
      <c r="BD73" s="236">
        <f t="shared" si="53"/>
        <v>82807.925750049355</v>
      </c>
      <c r="BE73" s="236">
        <f t="shared" si="53"/>
        <v>97863.912250058376</v>
      </c>
      <c r="BF73" s="236">
        <f t="shared" si="53"/>
        <v>112919.89875006734</v>
      </c>
      <c r="BG73" s="236">
        <f t="shared" si="53"/>
        <v>127975.88525007636</v>
      </c>
      <c r="BH73" s="236">
        <f t="shared" si="53"/>
        <v>143031.87175008527</v>
      </c>
      <c r="BI73" s="236">
        <f t="shared" si="53"/>
        <v>158087.85825009423</v>
      </c>
      <c r="BJ73" s="236">
        <f t="shared" si="53"/>
        <v>173143.84475010308</v>
      </c>
      <c r="BK73" s="920">
        <f t="shared" si="4"/>
        <v>4671270.8655043524</v>
      </c>
    </row>
    <row r="74" spans="1:63" x14ac:dyDescent="0.25">
      <c r="A74" s="180" t="s">
        <v>1152</v>
      </c>
      <c r="C74" s="850">
        <v>0.01</v>
      </c>
      <c r="D74" s="850">
        <f>C74+1%</f>
        <v>0.02</v>
      </c>
      <c r="E74" s="850">
        <f t="shared" ref="E74:N74" si="54">D74+1%</f>
        <v>0.03</v>
      </c>
      <c r="F74" s="850">
        <f t="shared" si="54"/>
        <v>0.04</v>
      </c>
      <c r="G74" s="850">
        <f t="shared" si="54"/>
        <v>0.05</v>
      </c>
      <c r="H74" s="850">
        <f t="shared" si="54"/>
        <v>6.0000000000000005E-2</v>
      </c>
      <c r="I74" s="850">
        <f t="shared" si="54"/>
        <v>7.0000000000000007E-2</v>
      </c>
      <c r="J74" s="850">
        <f t="shared" si="54"/>
        <v>0.08</v>
      </c>
      <c r="K74" s="850">
        <f t="shared" si="54"/>
        <v>0.09</v>
      </c>
      <c r="L74" s="850">
        <f t="shared" si="54"/>
        <v>9.9999999999999992E-2</v>
      </c>
      <c r="M74" s="850">
        <f t="shared" si="54"/>
        <v>0.10999999999999999</v>
      </c>
      <c r="N74" s="850">
        <f t="shared" si="54"/>
        <v>0.11999999999999998</v>
      </c>
      <c r="O74" s="850">
        <f>C74</f>
        <v>0.01</v>
      </c>
      <c r="P74" s="850">
        <f t="shared" ref="P74:Z74" si="55">D74</f>
        <v>0.02</v>
      </c>
      <c r="Q74" s="850">
        <f t="shared" si="55"/>
        <v>0.03</v>
      </c>
      <c r="R74" s="850">
        <f t="shared" si="55"/>
        <v>0.04</v>
      </c>
      <c r="S74" s="850">
        <f t="shared" si="55"/>
        <v>0.05</v>
      </c>
      <c r="T74" s="850">
        <f t="shared" si="55"/>
        <v>6.0000000000000005E-2</v>
      </c>
      <c r="U74" s="850">
        <f t="shared" si="55"/>
        <v>7.0000000000000007E-2</v>
      </c>
      <c r="V74" s="850">
        <f t="shared" si="55"/>
        <v>0.08</v>
      </c>
      <c r="W74" s="850">
        <f t="shared" si="55"/>
        <v>0.09</v>
      </c>
      <c r="X74" s="850">
        <f t="shared" si="55"/>
        <v>9.9999999999999992E-2</v>
      </c>
      <c r="Y74" s="850">
        <f t="shared" si="55"/>
        <v>0.10999999999999999</v>
      </c>
      <c r="Z74" s="850">
        <f t="shared" si="55"/>
        <v>0.11999999999999998</v>
      </c>
      <c r="AA74" s="850">
        <f>O74</f>
        <v>0.01</v>
      </c>
      <c r="AB74" s="850">
        <f t="shared" ref="AB74:AL74" si="56">P74</f>
        <v>0.02</v>
      </c>
      <c r="AC74" s="850">
        <f t="shared" si="56"/>
        <v>0.03</v>
      </c>
      <c r="AD74" s="850">
        <f t="shared" si="56"/>
        <v>0.04</v>
      </c>
      <c r="AE74" s="850">
        <f t="shared" si="56"/>
        <v>0.05</v>
      </c>
      <c r="AF74" s="850">
        <f t="shared" si="56"/>
        <v>6.0000000000000005E-2</v>
      </c>
      <c r="AG74" s="850">
        <f t="shared" si="56"/>
        <v>7.0000000000000007E-2</v>
      </c>
      <c r="AH74" s="850">
        <f t="shared" si="56"/>
        <v>0.08</v>
      </c>
      <c r="AI74" s="850">
        <f t="shared" si="56"/>
        <v>0.09</v>
      </c>
      <c r="AJ74" s="850">
        <f t="shared" si="56"/>
        <v>9.9999999999999992E-2</v>
      </c>
      <c r="AK74" s="850">
        <f t="shared" si="56"/>
        <v>0.10999999999999999</v>
      </c>
      <c r="AL74" s="850">
        <f t="shared" si="56"/>
        <v>0.11999999999999998</v>
      </c>
      <c r="AM74" s="850">
        <f>AA74</f>
        <v>0.01</v>
      </c>
      <c r="AN74" s="850">
        <f t="shared" ref="AN74:AX74" si="57">AB74</f>
        <v>0.02</v>
      </c>
      <c r="AO74" s="850">
        <f t="shared" si="57"/>
        <v>0.03</v>
      </c>
      <c r="AP74" s="850">
        <f t="shared" si="57"/>
        <v>0.04</v>
      </c>
      <c r="AQ74" s="850">
        <f t="shared" si="57"/>
        <v>0.05</v>
      </c>
      <c r="AR74" s="850">
        <f t="shared" si="57"/>
        <v>6.0000000000000005E-2</v>
      </c>
      <c r="AS74" s="850">
        <f t="shared" si="57"/>
        <v>7.0000000000000007E-2</v>
      </c>
      <c r="AT74" s="850">
        <f t="shared" si="57"/>
        <v>0.08</v>
      </c>
      <c r="AU74" s="850">
        <f t="shared" si="57"/>
        <v>0.09</v>
      </c>
      <c r="AV74" s="850">
        <f t="shared" si="57"/>
        <v>9.9999999999999992E-2</v>
      </c>
      <c r="AW74" s="850">
        <f t="shared" si="57"/>
        <v>0.10999999999999999</v>
      </c>
      <c r="AX74" s="850">
        <f t="shared" si="57"/>
        <v>0.11999999999999998</v>
      </c>
      <c r="AY74" s="850">
        <f>AM74</f>
        <v>0.01</v>
      </c>
      <c r="AZ74" s="850">
        <f t="shared" ref="AZ74:BJ74" si="58">AN74</f>
        <v>0.02</v>
      </c>
      <c r="BA74" s="850">
        <f t="shared" si="58"/>
        <v>0.03</v>
      </c>
      <c r="BB74" s="850">
        <f t="shared" si="58"/>
        <v>0.04</v>
      </c>
      <c r="BC74" s="850">
        <f t="shared" si="58"/>
        <v>0.05</v>
      </c>
      <c r="BD74" s="850">
        <f t="shared" si="58"/>
        <v>6.0000000000000005E-2</v>
      </c>
      <c r="BE74" s="850">
        <f t="shared" si="58"/>
        <v>7.0000000000000007E-2</v>
      </c>
      <c r="BF74" s="850">
        <f t="shared" si="58"/>
        <v>0.08</v>
      </c>
      <c r="BG74" s="850">
        <f t="shared" si="58"/>
        <v>0.09</v>
      </c>
      <c r="BH74" s="850">
        <f t="shared" si="58"/>
        <v>9.9999999999999992E-2</v>
      </c>
      <c r="BI74" s="850">
        <f t="shared" si="58"/>
        <v>0.10999999999999999</v>
      </c>
      <c r="BJ74" s="850">
        <f t="shared" si="58"/>
        <v>0.11999999999999998</v>
      </c>
      <c r="BK74" s="920">
        <f t="shared" si="4"/>
        <v>3.8999999999999995</v>
      </c>
    </row>
    <row r="75" spans="1:63" x14ac:dyDescent="0.25">
      <c r="A75" s="180" t="s">
        <v>1153</v>
      </c>
      <c r="C75" s="236">
        <f>C74*C72</f>
        <v>5501.4332480800003</v>
      </c>
      <c r="D75" s="236">
        <f t="shared" ref="D75:BJ75" si="59">D74*D72</f>
        <v>22005.732992320001</v>
      </c>
      <c r="E75" s="236">
        <f t="shared" si="59"/>
        <v>49512.899232719996</v>
      </c>
      <c r="F75" s="236">
        <f t="shared" si="59"/>
        <v>88022.931969280005</v>
      </c>
      <c r="G75" s="236">
        <f t="shared" si="59"/>
        <v>137535.831202</v>
      </c>
      <c r="H75" s="236">
        <f t="shared" si="59"/>
        <v>198051.59693088004</v>
      </c>
      <c r="I75" s="236">
        <f t="shared" si="59"/>
        <v>269570.22915592004</v>
      </c>
      <c r="J75" s="236">
        <f t="shared" si="59"/>
        <v>352091.72787712002</v>
      </c>
      <c r="K75" s="236">
        <f t="shared" si="59"/>
        <v>445616.09309447993</v>
      </c>
      <c r="L75" s="236">
        <f t="shared" si="59"/>
        <v>550143.32480799989</v>
      </c>
      <c r="M75" s="236">
        <f t="shared" si="59"/>
        <v>665673.42301767983</v>
      </c>
      <c r="N75" s="236">
        <f t="shared" si="59"/>
        <v>792206.3877235197</v>
      </c>
      <c r="O75" s="236">
        <f t="shared" si="59"/>
        <v>5993.6602343688382</v>
      </c>
      <c r="P75" s="236">
        <f t="shared" si="59"/>
        <v>23974.640937475353</v>
      </c>
      <c r="Q75" s="236">
        <f t="shared" si="59"/>
        <v>53942.942109319534</v>
      </c>
      <c r="R75" s="236">
        <f t="shared" si="59"/>
        <v>95898.563749901412</v>
      </c>
      <c r="S75" s="236">
        <f t="shared" si="59"/>
        <v>149841.50585922095</v>
      </c>
      <c r="T75" s="236">
        <f t="shared" si="59"/>
        <v>215771.7684372782</v>
      </c>
      <c r="U75" s="236">
        <f t="shared" si="59"/>
        <v>293689.35148407309</v>
      </c>
      <c r="V75" s="236">
        <f t="shared" si="59"/>
        <v>383594.25499960565</v>
      </c>
      <c r="W75" s="236">
        <f t="shared" si="59"/>
        <v>485486.47898387583</v>
      </c>
      <c r="X75" s="236">
        <f t="shared" si="59"/>
        <v>599366.0234368837</v>
      </c>
      <c r="Y75" s="236">
        <f t="shared" si="59"/>
        <v>725232.88835862919</v>
      </c>
      <c r="Z75" s="236">
        <f t="shared" si="59"/>
        <v>863087.07374911243</v>
      </c>
      <c r="AA75" s="236">
        <f t="shared" si="59"/>
        <v>6424.7359733714429</v>
      </c>
      <c r="AB75" s="236">
        <f t="shared" si="59"/>
        <v>25698.943893485772</v>
      </c>
      <c r="AC75" s="236">
        <f t="shared" si="59"/>
        <v>57822.623760342984</v>
      </c>
      <c r="AD75" s="236">
        <f t="shared" si="59"/>
        <v>102795.77557394309</v>
      </c>
      <c r="AE75" s="236">
        <f t="shared" si="59"/>
        <v>160618.39933428611</v>
      </c>
      <c r="AF75" s="236">
        <f t="shared" si="59"/>
        <v>231290.49504137199</v>
      </c>
      <c r="AG75" s="236">
        <f t="shared" si="59"/>
        <v>314812.06269520073</v>
      </c>
      <c r="AH75" s="236">
        <f t="shared" si="59"/>
        <v>411183.10229577235</v>
      </c>
      <c r="AI75" s="236">
        <f t="shared" si="59"/>
        <v>520403.61384308687</v>
      </c>
      <c r="AJ75" s="236">
        <f t="shared" si="59"/>
        <v>642473.59733714431</v>
      </c>
      <c r="AK75" s="236">
        <f t="shared" si="59"/>
        <v>777393.0527779446</v>
      </c>
      <c r="AL75" s="236">
        <f t="shared" si="59"/>
        <v>925161.98016548774</v>
      </c>
      <c r="AM75" s="236">
        <f t="shared" si="59"/>
        <v>6991.5583046221373</v>
      </c>
      <c r="AN75" s="236">
        <f t="shared" si="59"/>
        <v>27966.233218488549</v>
      </c>
      <c r="AO75" s="236">
        <f t="shared" si="59"/>
        <v>62924.024741599234</v>
      </c>
      <c r="AP75" s="236">
        <f t="shared" si="59"/>
        <v>111864.9328739542</v>
      </c>
      <c r="AQ75" s="236">
        <f t="shared" si="59"/>
        <v>174788.95761555343</v>
      </c>
      <c r="AR75" s="236">
        <f t="shared" si="59"/>
        <v>251696.09896639697</v>
      </c>
      <c r="AS75" s="236">
        <f t="shared" si="59"/>
        <v>342586.35692648479</v>
      </c>
      <c r="AT75" s="236">
        <f t="shared" si="59"/>
        <v>447459.73149581678</v>
      </c>
      <c r="AU75" s="236">
        <f t="shared" si="59"/>
        <v>566316.2226743931</v>
      </c>
      <c r="AV75" s="236">
        <f t="shared" si="59"/>
        <v>699155.83046221361</v>
      </c>
      <c r="AW75" s="236">
        <f t="shared" si="59"/>
        <v>845978.55485927849</v>
      </c>
      <c r="AX75" s="236">
        <f t="shared" si="59"/>
        <v>1006784.3958655876</v>
      </c>
      <c r="AY75" s="236">
        <f t="shared" si="59"/>
        <v>7527.9932500044897</v>
      </c>
      <c r="AZ75" s="236">
        <f t="shared" si="59"/>
        <v>30111.973000017959</v>
      </c>
      <c r="BA75" s="236">
        <f t="shared" si="59"/>
        <v>67751.939250040406</v>
      </c>
      <c r="BB75" s="236">
        <f t="shared" si="59"/>
        <v>120447.89200007184</v>
      </c>
      <c r="BC75" s="236">
        <f t="shared" si="59"/>
        <v>188199.83125011227</v>
      </c>
      <c r="BD75" s="236">
        <f t="shared" si="59"/>
        <v>271007.75700016163</v>
      </c>
      <c r="BE75" s="236">
        <f t="shared" si="59"/>
        <v>368871.66925022</v>
      </c>
      <c r="BF75" s="236">
        <f t="shared" si="59"/>
        <v>481791.56800028734</v>
      </c>
      <c r="BG75" s="236">
        <f t="shared" si="59"/>
        <v>609767.4532503637</v>
      </c>
      <c r="BH75" s="236">
        <f t="shared" si="59"/>
        <v>752799.32500044897</v>
      </c>
      <c r="BI75" s="236">
        <f t="shared" si="59"/>
        <v>910887.1832505432</v>
      </c>
      <c r="BJ75" s="236">
        <f t="shared" si="59"/>
        <v>1084031.0280006463</v>
      </c>
      <c r="BK75" s="920">
        <f t="shared" si="4"/>
        <v>21085597.656790487</v>
      </c>
    </row>
    <row r="76" spans="1:63" x14ac:dyDescent="0.25">
      <c r="A76" s="180" t="s">
        <v>1154</v>
      </c>
      <c r="C76" s="236">
        <f>C70/12</f>
        <v>550143.324808</v>
      </c>
      <c r="D76" s="236">
        <f t="shared" ref="D76:BJ76" si="60">D70/12</f>
        <v>550143.324808</v>
      </c>
      <c r="E76" s="236">
        <f t="shared" si="60"/>
        <v>550143.324808</v>
      </c>
      <c r="F76" s="236">
        <f t="shared" si="60"/>
        <v>550143.324808</v>
      </c>
      <c r="G76" s="236">
        <f t="shared" si="60"/>
        <v>550143.324808</v>
      </c>
      <c r="H76" s="236">
        <f t="shared" si="60"/>
        <v>550143.324808</v>
      </c>
      <c r="I76" s="236">
        <f t="shared" si="60"/>
        <v>550143.324808</v>
      </c>
      <c r="J76" s="236">
        <f t="shared" si="60"/>
        <v>550143.324808</v>
      </c>
      <c r="K76" s="236">
        <f t="shared" si="60"/>
        <v>550143.324808</v>
      </c>
      <c r="L76" s="236">
        <f t="shared" si="60"/>
        <v>550143.324808</v>
      </c>
      <c r="M76" s="236">
        <f t="shared" si="60"/>
        <v>550143.324808</v>
      </c>
      <c r="N76" s="236">
        <f t="shared" si="60"/>
        <v>550143.324808</v>
      </c>
      <c r="O76" s="236">
        <f t="shared" si="60"/>
        <v>599366.02343688381</v>
      </c>
      <c r="P76" s="236">
        <f t="shared" si="60"/>
        <v>599366.02343688381</v>
      </c>
      <c r="Q76" s="236">
        <f t="shared" si="60"/>
        <v>599366.02343688381</v>
      </c>
      <c r="R76" s="236">
        <f t="shared" si="60"/>
        <v>599366.02343688381</v>
      </c>
      <c r="S76" s="236">
        <f t="shared" si="60"/>
        <v>599366.02343688381</v>
      </c>
      <c r="T76" s="236">
        <f t="shared" si="60"/>
        <v>599366.02343688381</v>
      </c>
      <c r="U76" s="236">
        <f t="shared" si="60"/>
        <v>599366.02343688381</v>
      </c>
      <c r="V76" s="236">
        <f t="shared" si="60"/>
        <v>599366.02343688381</v>
      </c>
      <c r="W76" s="236">
        <f t="shared" si="60"/>
        <v>599366.02343688381</v>
      </c>
      <c r="X76" s="236">
        <f t="shared" si="60"/>
        <v>599366.02343688381</v>
      </c>
      <c r="Y76" s="236">
        <f t="shared" si="60"/>
        <v>599366.02343688381</v>
      </c>
      <c r="Z76" s="236">
        <f t="shared" si="60"/>
        <v>599366.02343688381</v>
      </c>
      <c r="AA76" s="236">
        <f t="shared" si="60"/>
        <v>642473.59733714431</v>
      </c>
      <c r="AB76" s="236">
        <f t="shared" si="60"/>
        <v>642473.59733714431</v>
      </c>
      <c r="AC76" s="236">
        <f t="shared" si="60"/>
        <v>642473.59733714431</v>
      </c>
      <c r="AD76" s="236">
        <f t="shared" si="60"/>
        <v>642473.59733714431</v>
      </c>
      <c r="AE76" s="236">
        <f t="shared" si="60"/>
        <v>642473.59733714431</v>
      </c>
      <c r="AF76" s="236">
        <f t="shared" si="60"/>
        <v>642473.59733714431</v>
      </c>
      <c r="AG76" s="236">
        <f t="shared" si="60"/>
        <v>642473.59733714431</v>
      </c>
      <c r="AH76" s="236">
        <f t="shared" si="60"/>
        <v>642473.59733714431</v>
      </c>
      <c r="AI76" s="236">
        <f t="shared" si="60"/>
        <v>642473.59733714431</v>
      </c>
      <c r="AJ76" s="236">
        <f t="shared" si="60"/>
        <v>642473.59733714431</v>
      </c>
      <c r="AK76" s="236">
        <f t="shared" si="60"/>
        <v>642473.59733714431</v>
      </c>
      <c r="AL76" s="236">
        <f t="shared" si="60"/>
        <v>642473.59733714431</v>
      </c>
      <c r="AM76" s="236">
        <f t="shared" si="60"/>
        <v>699155.83046221372</v>
      </c>
      <c r="AN76" s="236">
        <f t="shared" si="60"/>
        <v>699155.83046221372</v>
      </c>
      <c r="AO76" s="236">
        <f t="shared" si="60"/>
        <v>699155.83046221372</v>
      </c>
      <c r="AP76" s="236">
        <f t="shared" si="60"/>
        <v>699155.83046221372</v>
      </c>
      <c r="AQ76" s="236">
        <f t="shared" si="60"/>
        <v>699155.83046221372</v>
      </c>
      <c r="AR76" s="236">
        <f t="shared" si="60"/>
        <v>699155.83046221372</v>
      </c>
      <c r="AS76" s="236">
        <f t="shared" si="60"/>
        <v>699155.83046221372</v>
      </c>
      <c r="AT76" s="236">
        <f t="shared" si="60"/>
        <v>699155.83046221372</v>
      </c>
      <c r="AU76" s="236">
        <f t="shared" si="60"/>
        <v>699155.83046221372</v>
      </c>
      <c r="AV76" s="236">
        <f t="shared" si="60"/>
        <v>699155.83046221372</v>
      </c>
      <c r="AW76" s="236">
        <f t="shared" si="60"/>
        <v>699155.83046221372</v>
      </c>
      <c r="AX76" s="236">
        <f t="shared" si="60"/>
        <v>699155.83046221372</v>
      </c>
      <c r="AY76" s="236">
        <f t="shared" si="60"/>
        <v>752799.32500044897</v>
      </c>
      <c r="AZ76" s="236">
        <f t="shared" si="60"/>
        <v>752799.32500044897</v>
      </c>
      <c r="BA76" s="236">
        <f t="shared" si="60"/>
        <v>752799.32500044897</v>
      </c>
      <c r="BB76" s="236">
        <f t="shared" si="60"/>
        <v>752799.32500044897</v>
      </c>
      <c r="BC76" s="236">
        <f t="shared" si="60"/>
        <v>752799.32500044897</v>
      </c>
      <c r="BD76" s="236">
        <f t="shared" si="60"/>
        <v>752799.32500044897</v>
      </c>
      <c r="BE76" s="236">
        <f t="shared" si="60"/>
        <v>752799.32500044897</v>
      </c>
      <c r="BF76" s="236">
        <f t="shared" si="60"/>
        <v>752799.32500044897</v>
      </c>
      <c r="BG76" s="236">
        <f t="shared" si="60"/>
        <v>752799.32500044897</v>
      </c>
      <c r="BH76" s="236">
        <f t="shared" si="60"/>
        <v>752799.32500044897</v>
      </c>
      <c r="BI76" s="236">
        <f t="shared" si="60"/>
        <v>752799.32500044897</v>
      </c>
      <c r="BJ76" s="236">
        <f t="shared" si="60"/>
        <v>752799.32500044897</v>
      </c>
      <c r="BK76" s="920">
        <f t="shared" si="4"/>
        <v>38927257.212536298</v>
      </c>
    </row>
    <row r="77" spans="1:63" x14ac:dyDescent="0.25">
      <c r="A77" s="180" t="s">
        <v>1155</v>
      </c>
      <c r="C77" s="236">
        <f>C76+B77</f>
        <v>550143.324808</v>
      </c>
      <c r="D77" s="236">
        <f t="shared" ref="D77:BJ77" si="61">D76+C77</f>
        <v>1100286.649616</v>
      </c>
      <c r="E77" s="236">
        <f t="shared" si="61"/>
        <v>1650429.9744239999</v>
      </c>
      <c r="F77" s="236">
        <f t="shared" si="61"/>
        <v>2200573.299232</v>
      </c>
      <c r="G77" s="236">
        <f t="shared" si="61"/>
        <v>2750716.6240400001</v>
      </c>
      <c r="H77" s="236">
        <f t="shared" si="61"/>
        <v>3300859.9488480003</v>
      </c>
      <c r="I77" s="236">
        <f t="shared" si="61"/>
        <v>3851003.2736560004</v>
      </c>
      <c r="J77" s="236">
        <f t="shared" si="61"/>
        <v>4401146.598464</v>
      </c>
      <c r="K77" s="236">
        <f t="shared" si="61"/>
        <v>4951289.9232719997</v>
      </c>
      <c r="L77" s="236">
        <f t="shared" si="61"/>
        <v>5501433.2480799994</v>
      </c>
      <c r="M77" s="236">
        <f t="shared" si="61"/>
        <v>6051576.572887999</v>
      </c>
      <c r="N77" s="236">
        <f t="shared" si="61"/>
        <v>6601719.8976959987</v>
      </c>
      <c r="O77" s="236">
        <f t="shared" si="61"/>
        <v>7201085.9211328821</v>
      </c>
      <c r="P77" s="236">
        <f t="shared" si="61"/>
        <v>7800451.9445697656</v>
      </c>
      <c r="Q77" s="236">
        <f t="shared" si="61"/>
        <v>8399817.96800665</v>
      </c>
      <c r="R77" s="236">
        <f t="shared" si="61"/>
        <v>8999183.9914435335</v>
      </c>
      <c r="S77" s="236">
        <f t="shared" si="61"/>
        <v>9598550.0148804169</v>
      </c>
      <c r="T77" s="236">
        <f t="shared" si="61"/>
        <v>10197916.0383173</v>
      </c>
      <c r="U77" s="236">
        <f t="shared" si="61"/>
        <v>10797282.061754184</v>
      </c>
      <c r="V77" s="236">
        <f t="shared" si="61"/>
        <v>11396648.085191067</v>
      </c>
      <c r="W77" s="236">
        <f t="shared" si="61"/>
        <v>11996014.108627951</v>
      </c>
      <c r="X77" s="236">
        <f t="shared" si="61"/>
        <v>12595380.132064834</v>
      </c>
      <c r="Y77" s="236">
        <f t="shared" si="61"/>
        <v>13194746.155501718</v>
      </c>
      <c r="Z77" s="236">
        <f t="shared" si="61"/>
        <v>13794112.178938601</v>
      </c>
      <c r="AA77" s="236">
        <f t="shared" si="61"/>
        <v>14436585.776275745</v>
      </c>
      <c r="AB77" s="236">
        <f t="shared" si="61"/>
        <v>15079059.373612888</v>
      </c>
      <c r="AC77" s="236">
        <f t="shared" si="61"/>
        <v>15721532.970950032</v>
      </c>
      <c r="AD77" s="236">
        <f t="shared" si="61"/>
        <v>16364006.568287175</v>
      </c>
      <c r="AE77" s="236">
        <f t="shared" si="61"/>
        <v>17006480.165624321</v>
      </c>
      <c r="AF77" s="236">
        <f t="shared" si="61"/>
        <v>17648953.762961466</v>
      </c>
      <c r="AG77" s="236">
        <f t="shared" si="61"/>
        <v>18291427.360298611</v>
      </c>
      <c r="AH77" s="236">
        <f t="shared" si="61"/>
        <v>18933900.957635757</v>
      </c>
      <c r="AI77" s="236">
        <f t="shared" si="61"/>
        <v>19576374.554972902</v>
      </c>
      <c r="AJ77" s="236">
        <f t="shared" si="61"/>
        <v>20218848.152310047</v>
      </c>
      <c r="AK77" s="236">
        <f t="shared" si="61"/>
        <v>20861321.749647193</v>
      </c>
      <c r="AL77" s="236">
        <f t="shared" si="61"/>
        <v>21503795.346984338</v>
      </c>
      <c r="AM77" s="236">
        <f t="shared" si="61"/>
        <v>22202951.177446552</v>
      </c>
      <c r="AN77" s="236">
        <f t="shared" si="61"/>
        <v>22902107.007908765</v>
      </c>
      <c r="AO77" s="236">
        <f t="shared" si="61"/>
        <v>23601262.838370979</v>
      </c>
      <c r="AP77" s="236">
        <f t="shared" si="61"/>
        <v>24300418.668833192</v>
      </c>
      <c r="AQ77" s="236">
        <f t="shared" si="61"/>
        <v>24999574.499295406</v>
      </c>
      <c r="AR77" s="236">
        <f t="shared" si="61"/>
        <v>25698730.32975762</v>
      </c>
      <c r="AS77" s="236">
        <f t="shared" si="61"/>
        <v>26397886.160219833</v>
      </c>
      <c r="AT77" s="236">
        <f t="shared" si="61"/>
        <v>27097041.990682047</v>
      </c>
      <c r="AU77" s="236">
        <f t="shared" si="61"/>
        <v>27796197.82114426</v>
      </c>
      <c r="AV77" s="236">
        <f t="shared" si="61"/>
        <v>28495353.651606474</v>
      </c>
      <c r="AW77" s="236">
        <f t="shared" si="61"/>
        <v>29194509.482068688</v>
      </c>
      <c r="AX77" s="236">
        <f t="shared" si="61"/>
        <v>29893665.312530901</v>
      </c>
      <c r="AY77" s="236">
        <f t="shared" si="61"/>
        <v>30646464.637531351</v>
      </c>
      <c r="AZ77" s="236">
        <f t="shared" si="61"/>
        <v>31399263.962531801</v>
      </c>
      <c r="BA77" s="236">
        <f t="shared" si="61"/>
        <v>32152063.287532251</v>
      </c>
      <c r="BB77" s="236">
        <f t="shared" si="61"/>
        <v>32904862.612532701</v>
      </c>
      <c r="BC77" s="236">
        <f t="shared" si="61"/>
        <v>33657661.937533148</v>
      </c>
      <c r="BD77" s="236">
        <f t="shared" si="61"/>
        <v>34410461.262533598</v>
      </c>
      <c r="BE77" s="236">
        <f t="shared" si="61"/>
        <v>35163260.587534048</v>
      </c>
      <c r="BF77" s="236">
        <f t="shared" si="61"/>
        <v>35916059.912534498</v>
      </c>
      <c r="BG77" s="236">
        <f t="shared" si="61"/>
        <v>36668859.237534948</v>
      </c>
      <c r="BH77" s="236">
        <f t="shared" si="61"/>
        <v>37421658.562535398</v>
      </c>
      <c r="BI77" s="236">
        <f t="shared" si="61"/>
        <v>38174457.887535848</v>
      </c>
      <c r="BJ77" s="236">
        <f t="shared" si="61"/>
        <v>38927257.212536298</v>
      </c>
      <c r="BK77" s="920">
        <f t="shared" si="4"/>
        <v>1114546684.7152839</v>
      </c>
    </row>
    <row r="78" spans="1:63" x14ac:dyDescent="0.25">
      <c r="A78" s="180" t="s">
        <v>1156</v>
      </c>
      <c r="C78" s="236">
        <f>C67/24</f>
        <v>275071.662404</v>
      </c>
      <c r="D78" s="236">
        <f t="shared" ref="D78:BJ78" si="62">D67/24</f>
        <v>275071.662404</v>
      </c>
      <c r="E78" s="236">
        <f t="shared" si="62"/>
        <v>275071.662404</v>
      </c>
      <c r="F78" s="236">
        <f t="shared" si="62"/>
        <v>275071.662404</v>
      </c>
      <c r="G78" s="236">
        <f t="shared" si="62"/>
        <v>275071.662404</v>
      </c>
      <c r="H78" s="236">
        <f t="shared" si="62"/>
        <v>275071.662404</v>
      </c>
      <c r="I78" s="236">
        <f t="shared" si="62"/>
        <v>275071.662404</v>
      </c>
      <c r="J78" s="236">
        <f t="shared" si="62"/>
        <v>275071.662404</v>
      </c>
      <c r="K78" s="236">
        <f t="shared" si="62"/>
        <v>275071.662404</v>
      </c>
      <c r="L78" s="236">
        <f t="shared" si="62"/>
        <v>275071.662404</v>
      </c>
      <c r="M78" s="236">
        <f t="shared" si="62"/>
        <v>275071.662404</v>
      </c>
      <c r="N78" s="236">
        <f t="shared" si="62"/>
        <v>275071.662404</v>
      </c>
      <c r="O78" s="236">
        <f t="shared" si="62"/>
        <v>299683.01171844191</v>
      </c>
      <c r="P78" s="236">
        <f t="shared" si="62"/>
        <v>299683.01171844191</v>
      </c>
      <c r="Q78" s="236">
        <f t="shared" si="62"/>
        <v>299683.01171844191</v>
      </c>
      <c r="R78" s="236">
        <f t="shared" si="62"/>
        <v>299683.01171844191</v>
      </c>
      <c r="S78" s="236">
        <f t="shared" si="62"/>
        <v>299683.01171844191</v>
      </c>
      <c r="T78" s="236">
        <f t="shared" si="62"/>
        <v>299683.01171844191</v>
      </c>
      <c r="U78" s="236">
        <f t="shared" si="62"/>
        <v>299683.01171844191</v>
      </c>
      <c r="V78" s="236">
        <f t="shared" si="62"/>
        <v>299683.01171844191</v>
      </c>
      <c r="W78" s="236">
        <f t="shared" si="62"/>
        <v>299683.01171844191</v>
      </c>
      <c r="X78" s="236">
        <f t="shared" si="62"/>
        <v>299683.01171844191</v>
      </c>
      <c r="Y78" s="236">
        <f t="shared" si="62"/>
        <v>299683.01171844191</v>
      </c>
      <c r="Z78" s="236">
        <f t="shared" si="62"/>
        <v>299683.01171844191</v>
      </c>
      <c r="AA78" s="236">
        <f t="shared" si="62"/>
        <v>321236.79866857216</v>
      </c>
      <c r="AB78" s="236">
        <f t="shared" si="62"/>
        <v>321236.79866857216</v>
      </c>
      <c r="AC78" s="236">
        <f t="shared" si="62"/>
        <v>321236.79866857216</v>
      </c>
      <c r="AD78" s="236">
        <f t="shared" si="62"/>
        <v>321236.79866857216</v>
      </c>
      <c r="AE78" s="236">
        <f t="shared" si="62"/>
        <v>321236.79866857216</v>
      </c>
      <c r="AF78" s="236">
        <f t="shared" si="62"/>
        <v>321236.79866857216</v>
      </c>
      <c r="AG78" s="236">
        <f t="shared" si="62"/>
        <v>321236.79866857216</v>
      </c>
      <c r="AH78" s="236">
        <f t="shared" si="62"/>
        <v>321236.79866857216</v>
      </c>
      <c r="AI78" s="236">
        <f t="shared" si="62"/>
        <v>321236.79866857216</v>
      </c>
      <c r="AJ78" s="236">
        <f t="shared" si="62"/>
        <v>321236.79866857216</v>
      </c>
      <c r="AK78" s="236">
        <f t="shared" si="62"/>
        <v>321236.79866857216</v>
      </c>
      <c r="AL78" s="236">
        <f t="shared" si="62"/>
        <v>321236.79866857216</v>
      </c>
      <c r="AM78" s="236">
        <f t="shared" si="62"/>
        <v>349577.91523110686</v>
      </c>
      <c r="AN78" s="236">
        <f t="shared" si="62"/>
        <v>349577.91523110686</v>
      </c>
      <c r="AO78" s="236">
        <f t="shared" si="62"/>
        <v>349577.91523110686</v>
      </c>
      <c r="AP78" s="236">
        <f t="shared" si="62"/>
        <v>349577.91523110686</v>
      </c>
      <c r="AQ78" s="236">
        <f t="shared" si="62"/>
        <v>349577.91523110686</v>
      </c>
      <c r="AR78" s="236">
        <f t="shared" si="62"/>
        <v>349577.91523110686</v>
      </c>
      <c r="AS78" s="236">
        <f t="shared" si="62"/>
        <v>349577.91523110686</v>
      </c>
      <c r="AT78" s="236">
        <f t="shared" si="62"/>
        <v>349577.91523110686</v>
      </c>
      <c r="AU78" s="236">
        <f t="shared" si="62"/>
        <v>349577.91523110686</v>
      </c>
      <c r="AV78" s="236">
        <f t="shared" si="62"/>
        <v>349577.91523110686</v>
      </c>
      <c r="AW78" s="236">
        <f t="shared" si="62"/>
        <v>349577.91523110686</v>
      </c>
      <c r="AX78" s="236">
        <f t="shared" si="62"/>
        <v>349577.91523110686</v>
      </c>
      <c r="AY78" s="236">
        <f t="shared" si="62"/>
        <v>376399.66250022448</v>
      </c>
      <c r="AZ78" s="236">
        <f t="shared" si="62"/>
        <v>376399.66250022448</v>
      </c>
      <c r="BA78" s="236">
        <f t="shared" si="62"/>
        <v>376399.66250022448</v>
      </c>
      <c r="BB78" s="236">
        <f t="shared" si="62"/>
        <v>376399.66250022448</v>
      </c>
      <c r="BC78" s="236">
        <f t="shared" si="62"/>
        <v>376399.66250022448</v>
      </c>
      <c r="BD78" s="236">
        <f t="shared" si="62"/>
        <v>376399.66250022448</v>
      </c>
      <c r="BE78" s="236">
        <f t="shared" si="62"/>
        <v>376399.66250022448</v>
      </c>
      <c r="BF78" s="236">
        <f t="shared" si="62"/>
        <v>376399.66250022448</v>
      </c>
      <c r="BG78" s="236">
        <f t="shared" si="62"/>
        <v>376399.66250022448</v>
      </c>
      <c r="BH78" s="236">
        <f t="shared" si="62"/>
        <v>376399.66250022448</v>
      </c>
      <c r="BI78" s="236">
        <f t="shared" si="62"/>
        <v>376399.66250022448</v>
      </c>
      <c r="BJ78" s="236">
        <f t="shared" si="62"/>
        <v>376399.66250022448</v>
      </c>
      <c r="BK78" s="920">
        <f t="shared" si="4"/>
        <v>19463628.606268149</v>
      </c>
    </row>
    <row r="79" spans="1:63" x14ac:dyDescent="0.25">
      <c r="A79" s="180" t="s">
        <v>1157</v>
      </c>
      <c r="C79" s="236">
        <f>C78+B79</f>
        <v>275071.662404</v>
      </c>
      <c r="D79" s="236">
        <f t="shared" ref="D79:BJ79" si="63">D78+C79</f>
        <v>550143.324808</v>
      </c>
      <c r="E79" s="236">
        <f t="shared" si="63"/>
        <v>825214.98721199995</v>
      </c>
      <c r="F79" s="236">
        <f t="shared" si="63"/>
        <v>1100286.649616</v>
      </c>
      <c r="G79" s="236">
        <f t="shared" si="63"/>
        <v>1375358.3120200001</v>
      </c>
      <c r="H79" s="236">
        <f t="shared" si="63"/>
        <v>1650429.9744240001</v>
      </c>
      <c r="I79" s="236">
        <f t="shared" si="63"/>
        <v>1925501.6368280002</v>
      </c>
      <c r="J79" s="236">
        <f t="shared" si="63"/>
        <v>2200573.299232</v>
      </c>
      <c r="K79" s="236">
        <f t="shared" si="63"/>
        <v>2475644.9616359998</v>
      </c>
      <c r="L79" s="236">
        <f t="shared" si="63"/>
        <v>2750716.6240399997</v>
      </c>
      <c r="M79" s="236">
        <f t="shared" si="63"/>
        <v>3025788.2864439995</v>
      </c>
      <c r="N79" s="236">
        <f t="shared" si="63"/>
        <v>3300859.9488479993</v>
      </c>
      <c r="O79" s="236">
        <f t="shared" si="63"/>
        <v>3600542.9605664411</v>
      </c>
      <c r="P79" s="236">
        <f t="shared" si="63"/>
        <v>3900225.9722848828</v>
      </c>
      <c r="Q79" s="236">
        <f t="shared" si="63"/>
        <v>4199908.984003325</v>
      </c>
      <c r="R79" s="236">
        <f t="shared" si="63"/>
        <v>4499591.9957217667</v>
      </c>
      <c r="S79" s="236">
        <f t="shared" si="63"/>
        <v>4799275.0074402085</v>
      </c>
      <c r="T79" s="236">
        <f t="shared" si="63"/>
        <v>5098958.0191586502</v>
      </c>
      <c r="U79" s="236">
        <f t="shared" si="63"/>
        <v>5398641.0308770919</v>
      </c>
      <c r="V79" s="236">
        <f t="shared" si="63"/>
        <v>5698324.0425955337</v>
      </c>
      <c r="W79" s="236">
        <f t="shared" si="63"/>
        <v>5998007.0543139754</v>
      </c>
      <c r="X79" s="236">
        <f t="shared" si="63"/>
        <v>6297690.0660324171</v>
      </c>
      <c r="Y79" s="236">
        <f t="shared" si="63"/>
        <v>6597373.0777508589</v>
      </c>
      <c r="Z79" s="236">
        <f t="shared" si="63"/>
        <v>6897056.0894693006</v>
      </c>
      <c r="AA79" s="236">
        <f t="shared" si="63"/>
        <v>7218292.8881378723</v>
      </c>
      <c r="AB79" s="236">
        <f t="shared" si="63"/>
        <v>7539529.6868064441</v>
      </c>
      <c r="AC79" s="236">
        <f t="shared" si="63"/>
        <v>7860766.4854750158</v>
      </c>
      <c r="AD79" s="236">
        <f t="shared" si="63"/>
        <v>8182003.2841435876</v>
      </c>
      <c r="AE79" s="236">
        <f t="shared" si="63"/>
        <v>8503240.0828121603</v>
      </c>
      <c r="AF79" s="236">
        <f t="shared" si="63"/>
        <v>8824476.8814807329</v>
      </c>
      <c r="AG79" s="236">
        <f t="shared" si="63"/>
        <v>9145713.6801493056</v>
      </c>
      <c r="AH79" s="236">
        <f t="shared" si="63"/>
        <v>9466950.4788178783</v>
      </c>
      <c r="AI79" s="236">
        <f t="shared" si="63"/>
        <v>9788187.277486451</v>
      </c>
      <c r="AJ79" s="236">
        <f t="shared" si="63"/>
        <v>10109424.076155024</v>
      </c>
      <c r="AK79" s="236">
        <f t="shared" si="63"/>
        <v>10430660.874823596</v>
      </c>
      <c r="AL79" s="236">
        <f t="shared" si="63"/>
        <v>10751897.673492169</v>
      </c>
      <c r="AM79" s="236">
        <f t="shared" si="63"/>
        <v>11101475.588723276</v>
      </c>
      <c r="AN79" s="236">
        <f t="shared" si="63"/>
        <v>11451053.503954383</v>
      </c>
      <c r="AO79" s="236">
        <f t="shared" si="63"/>
        <v>11800631.419185489</v>
      </c>
      <c r="AP79" s="236">
        <f t="shared" si="63"/>
        <v>12150209.334416596</v>
      </c>
      <c r="AQ79" s="236">
        <f t="shared" si="63"/>
        <v>12499787.249647703</v>
      </c>
      <c r="AR79" s="236">
        <f t="shared" si="63"/>
        <v>12849365.16487881</v>
      </c>
      <c r="AS79" s="236">
        <f t="shared" si="63"/>
        <v>13198943.080109917</v>
      </c>
      <c r="AT79" s="236">
        <f t="shared" si="63"/>
        <v>13548520.995341023</v>
      </c>
      <c r="AU79" s="236">
        <f t="shared" si="63"/>
        <v>13898098.91057213</v>
      </c>
      <c r="AV79" s="236">
        <f t="shared" si="63"/>
        <v>14247676.825803237</v>
      </c>
      <c r="AW79" s="236">
        <f t="shared" si="63"/>
        <v>14597254.741034344</v>
      </c>
      <c r="AX79" s="236">
        <f t="shared" si="63"/>
        <v>14946832.656265451</v>
      </c>
      <c r="AY79" s="236">
        <f t="shared" si="63"/>
        <v>15323232.318765676</v>
      </c>
      <c r="AZ79" s="236">
        <f t="shared" si="63"/>
        <v>15699631.981265901</v>
      </c>
      <c r="BA79" s="236">
        <f t="shared" si="63"/>
        <v>16076031.643766126</v>
      </c>
      <c r="BB79" s="236">
        <f t="shared" si="63"/>
        <v>16452431.306266351</v>
      </c>
      <c r="BC79" s="236">
        <f t="shared" si="63"/>
        <v>16828830.968766574</v>
      </c>
      <c r="BD79" s="236">
        <f t="shared" si="63"/>
        <v>17205230.631266799</v>
      </c>
      <c r="BE79" s="236">
        <f t="shared" si="63"/>
        <v>17581630.293767024</v>
      </c>
      <c r="BF79" s="236">
        <f t="shared" si="63"/>
        <v>17958029.956267249</v>
      </c>
      <c r="BG79" s="236">
        <f t="shared" si="63"/>
        <v>18334429.618767474</v>
      </c>
      <c r="BH79" s="236">
        <f t="shared" si="63"/>
        <v>18710829.281267699</v>
      </c>
      <c r="BI79" s="236">
        <f t="shared" si="63"/>
        <v>19087228.943767924</v>
      </c>
      <c r="BJ79" s="236">
        <f t="shared" si="63"/>
        <v>19463628.606268149</v>
      </c>
      <c r="BK79" s="920">
        <f t="shared" si="4"/>
        <v>557273342.35764194</v>
      </c>
    </row>
    <row r="80" spans="1:63" x14ac:dyDescent="0.25">
      <c r="A80" s="180" t="s">
        <v>1158</v>
      </c>
      <c r="C80" s="236">
        <f>C67*4%</f>
        <v>264068.79590784002</v>
      </c>
      <c r="D80" s="236">
        <f t="shared" ref="D80:BJ80" si="64">D67*4%</f>
        <v>264068.79590784002</v>
      </c>
      <c r="E80" s="236">
        <f t="shared" si="64"/>
        <v>264068.79590784002</v>
      </c>
      <c r="F80" s="236">
        <f t="shared" si="64"/>
        <v>264068.79590784002</v>
      </c>
      <c r="G80" s="236">
        <f t="shared" si="64"/>
        <v>264068.79590784002</v>
      </c>
      <c r="H80" s="236">
        <f t="shared" si="64"/>
        <v>264068.79590784002</v>
      </c>
      <c r="I80" s="236">
        <f t="shared" si="64"/>
        <v>264068.79590784002</v>
      </c>
      <c r="J80" s="236">
        <f t="shared" si="64"/>
        <v>264068.79590784002</v>
      </c>
      <c r="K80" s="236">
        <f t="shared" si="64"/>
        <v>264068.79590784002</v>
      </c>
      <c r="L80" s="236">
        <f t="shared" si="64"/>
        <v>264068.79590784002</v>
      </c>
      <c r="M80" s="236">
        <f t="shared" si="64"/>
        <v>264068.79590784002</v>
      </c>
      <c r="N80" s="236">
        <f t="shared" si="64"/>
        <v>264068.79590784002</v>
      </c>
      <c r="O80" s="236">
        <f t="shared" si="64"/>
        <v>287695.69124970422</v>
      </c>
      <c r="P80" s="236">
        <f t="shared" si="64"/>
        <v>287695.69124970422</v>
      </c>
      <c r="Q80" s="236">
        <f t="shared" si="64"/>
        <v>287695.69124970422</v>
      </c>
      <c r="R80" s="236">
        <f t="shared" si="64"/>
        <v>287695.69124970422</v>
      </c>
      <c r="S80" s="236">
        <f t="shared" si="64"/>
        <v>287695.69124970422</v>
      </c>
      <c r="T80" s="236">
        <f t="shared" si="64"/>
        <v>287695.69124970422</v>
      </c>
      <c r="U80" s="236">
        <f t="shared" si="64"/>
        <v>287695.69124970422</v>
      </c>
      <c r="V80" s="236">
        <f t="shared" si="64"/>
        <v>287695.69124970422</v>
      </c>
      <c r="W80" s="236">
        <f t="shared" si="64"/>
        <v>287695.69124970422</v>
      </c>
      <c r="X80" s="236">
        <f t="shared" si="64"/>
        <v>287695.69124970422</v>
      </c>
      <c r="Y80" s="236">
        <f t="shared" si="64"/>
        <v>287695.69124970422</v>
      </c>
      <c r="Z80" s="236">
        <f t="shared" si="64"/>
        <v>287695.69124970422</v>
      </c>
      <c r="AA80" s="236">
        <f t="shared" si="64"/>
        <v>308387.3267218293</v>
      </c>
      <c r="AB80" s="236">
        <f t="shared" si="64"/>
        <v>308387.3267218293</v>
      </c>
      <c r="AC80" s="236">
        <f t="shared" si="64"/>
        <v>308387.3267218293</v>
      </c>
      <c r="AD80" s="236">
        <f t="shared" si="64"/>
        <v>308387.3267218293</v>
      </c>
      <c r="AE80" s="236">
        <f t="shared" si="64"/>
        <v>308387.3267218293</v>
      </c>
      <c r="AF80" s="236">
        <f t="shared" si="64"/>
        <v>308387.3267218293</v>
      </c>
      <c r="AG80" s="236">
        <f t="shared" si="64"/>
        <v>308387.3267218293</v>
      </c>
      <c r="AH80" s="236">
        <f t="shared" si="64"/>
        <v>308387.3267218293</v>
      </c>
      <c r="AI80" s="236">
        <f t="shared" si="64"/>
        <v>308387.3267218293</v>
      </c>
      <c r="AJ80" s="236">
        <f t="shared" si="64"/>
        <v>308387.3267218293</v>
      </c>
      <c r="AK80" s="236">
        <f t="shared" si="64"/>
        <v>308387.3267218293</v>
      </c>
      <c r="AL80" s="236">
        <f t="shared" si="64"/>
        <v>308387.3267218293</v>
      </c>
      <c r="AM80" s="236">
        <f t="shared" si="64"/>
        <v>335594.7986218626</v>
      </c>
      <c r="AN80" s="236">
        <f t="shared" si="64"/>
        <v>335594.7986218626</v>
      </c>
      <c r="AO80" s="236">
        <f t="shared" si="64"/>
        <v>335594.7986218626</v>
      </c>
      <c r="AP80" s="236">
        <f t="shared" si="64"/>
        <v>335594.7986218626</v>
      </c>
      <c r="AQ80" s="236">
        <f t="shared" si="64"/>
        <v>335594.7986218626</v>
      </c>
      <c r="AR80" s="236">
        <f t="shared" si="64"/>
        <v>335594.7986218626</v>
      </c>
      <c r="AS80" s="236">
        <f t="shared" si="64"/>
        <v>335594.7986218626</v>
      </c>
      <c r="AT80" s="236">
        <f t="shared" si="64"/>
        <v>335594.7986218626</v>
      </c>
      <c r="AU80" s="236">
        <f t="shared" si="64"/>
        <v>335594.7986218626</v>
      </c>
      <c r="AV80" s="236">
        <f t="shared" si="64"/>
        <v>335594.7986218626</v>
      </c>
      <c r="AW80" s="236">
        <f t="shared" si="64"/>
        <v>335594.7986218626</v>
      </c>
      <c r="AX80" s="236">
        <f t="shared" si="64"/>
        <v>335594.7986218626</v>
      </c>
      <c r="AY80" s="236">
        <f t="shared" si="64"/>
        <v>361343.67600021552</v>
      </c>
      <c r="AZ80" s="236">
        <f t="shared" si="64"/>
        <v>361343.67600021552</v>
      </c>
      <c r="BA80" s="236">
        <f t="shared" si="64"/>
        <v>361343.67600021552</v>
      </c>
      <c r="BB80" s="236">
        <f t="shared" si="64"/>
        <v>361343.67600021552</v>
      </c>
      <c r="BC80" s="236">
        <f t="shared" si="64"/>
        <v>361343.67600021552</v>
      </c>
      <c r="BD80" s="236">
        <f t="shared" si="64"/>
        <v>361343.67600021552</v>
      </c>
      <c r="BE80" s="236">
        <f t="shared" si="64"/>
        <v>361343.67600021552</v>
      </c>
      <c r="BF80" s="236">
        <f t="shared" si="64"/>
        <v>361343.67600021552</v>
      </c>
      <c r="BG80" s="236">
        <f t="shared" si="64"/>
        <v>361343.67600021552</v>
      </c>
      <c r="BH80" s="236">
        <f t="shared" si="64"/>
        <v>361343.67600021552</v>
      </c>
      <c r="BI80" s="236">
        <f t="shared" si="64"/>
        <v>361343.67600021552</v>
      </c>
      <c r="BJ80" s="236">
        <f t="shared" si="64"/>
        <v>361343.67600021552</v>
      </c>
      <c r="BK80" s="920">
        <f t="shared" si="4"/>
        <v>18685083.462017417</v>
      </c>
    </row>
    <row r="81" spans="1:63" x14ac:dyDescent="0.25">
      <c r="A81" s="180" t="s">
        <v>1159</v>
      </c>
      <c r="C81" s="236">
        <f>C80+B81</f>
        <v>264068.79590784002</v>
      </c>
      <c r="D81" s="236">
        <f t="shared" ref="D81:BJ81" si="65">D80+C81</f>
        <v>528137.59181568003</v>
      </c>
      <c r="E81" s="236">
        <f t="shared" si="65"/>
        <v>792206.38772352005</v>
      </c>
      <c r="F81" s="236">
        <f t="shared" si="65"/>
        <v>1056275.1836313601</v>
      </c>
      <c r="G81" s="236">
        <f t="shared" si="65"/>
        <v>1320343.9795392002</v>
      </c>
      <c r="H81" s="236">
        <f t="shared" si="65"/>
        <v>1584412.7754470403</v>
      </c>
      <c r="I81" s="236">
        <f t="shared" si="65"/>
        <v>1848481.5713548805</v>
      </c>
      <c r="J81" s="236">
        <f t="shared" si="65"/>
        <v>2112550.3672627206</v>
      </c>
      <c r="K81" s="236">
        <f t="shared" si="65"/>
        <v>2376619.1631705607</v>
      </c>
      <c r="L81" s="236">
        <f t="shared" si="65"/>
        <v>2640687.9590784009</v>
      </c>
      <c r="M81" s="236">
        <f t="shared" si="65"/>
        <v>2904756.754986241</v>
      </c>
      <c r="N81" s="236">
        <f t="shared" si="65"/>
        <v>3168825.5508940811</v>
      </c>
      <c r="O81" s="236">
        <f t="shared" si="65"/>
        <v>3456521.2421437856</v>
      </c>
      <c r="P81" s="236">
        <f t="shared" si="65"/>
        <v>3744216.9333934896</v>
      </c>
      <c r="Q81" s="236">
        <f t="shared" si="65"/>
        <v>4031912.6246431936</v>
      </c>
      <c r="R81" s="236">
        <f t="shared" si="65"/>
        <v>4319608.3158928975</v>
      </c>
      <c r="S81" s="236">
        <f t="shared" si="65"/>
        <v>4607304.0071426015</v>
      </c>
      <c r="T81" s="236">
        <f t="shared" si="65"/>
        <v>4894999.6983923055</v>
      </c>
      <c r="U81" s="236">
        <f t="shared" si="65"/>
        <v>5182695.3896420095</v>
      </c>
      <c r="V81" s="236">
        <f t="shared" si="65"/>
        <v>5470391.0808917135</v>
      </c>
      <c r="W81" s="236">
        <f t="shared" si="65"/>
        <v>5758086.7721414175</v>
      </c>
      <c r="X81" s="236">
        <f t="shared" si="65"/>
        <v>6045782.4633911215</v>
      </c>
      <c r="Y81" s="236">
        <f t="shared" si="65"/>
        <v>6333478.1546408255</v>
      </c>
      <c r="Z81" s="236">
        <f t="shared" si="65"/>
        <v>6621173.8458905295</v>
      </c>
      <c r="AA81" s="236">
        <f t="shared" si="65"/>
        <v>6929561.1726123588</v>
      </c>
      <c r="AB81" s="236">
        <f t="shared" si="65"/>
        <v>7237948.4993341882</v>
      </c>
      <c r="AC81" s="236">
        <f t="shared" si="65"/>
        <v>7546335.8260560175</v>
      </c>
      <c r="AD81" s="236">
        <f t="shared" si="65"/>
        <v>7854723.1527778469</v>
      </c>
      <c r="AE81" s="236">
        <f t="shared" si="65"/>
        <v>8163110.4794996763</v>
      </c>
      <c r="AF81" s="236">
        <f t="shared" si="65"/>
        <v>8471497.8062215056</v>
      </c>
      <c r="AG81" s="236">
        <f t="shared" si="65"/>
        <v>8779885.1329433341</v>
      </c>
      <c r="AH81" s="236">
        <f t="shared" si="65"/>
        <v>9088272.4596651625</v>
      </c>
      <c r="AI81" s="236">
        <f t="shared" si="65"/>
        <v>9396659.7863869909</v>
      </c>
      <c r="AJ81" s="236">
        <f t="shared" si="65"/>
        <v>9705047.1131088194</v>
      </c>
      <c r="AK81" s="236">
        <f t="shared" si="65"/>
        <v>10013434.439830648</v>
      </c>
      <c r="AL81" s="236">
        <f t="shared" si="65"/>
        <v>10321821.766552476</v>
      </c>
      <c r="AM81" s="236">
        <f t="shared" si="65"/>
        <v>10657416.565174339</v>
      </c>
      <c r="AN81" s="236">
        <f t="shared" si="65"/>
        <v>10993011.363796202</v>
      </c>
      <c r="AO81" s="236">
        <f t="shared" si="65"/>
        <v>11328606.162418066</v>
      </c>
      <c r="AP81" s="236">
        <f t="shared" si="65"/>
        <v>11664200.961039929</v>
      </c>
      <c r="AQ81" s="236">
        <f t="shared" si="65"/>
        <v>11999795.759661792</v>
      </c>
      <c r="AR81" s="236">
        <f t="shared" si="65"/>
        <v>12335390.558283655</v>
      </c>
      <c r="AS81" s="236">
        <f t="shared" si="65"/>
        <v>12670985.356905518</v>
      </c>
      <c r="AT81" s="236">
        <f t="shared" si="65"/>
        <v>13006580.155527381</v>
      </c>
      <c r="AU81" s="236">
        <f t="shared" si="65"/>
        <v>13342174.954149244</v>
      </c>
      <c r="AV81" s="236">
        <f t="shared" si="65"/>
        <v>13677769.752771107</v>
      </c>
      <c r="AW81" s="236">
        <f t="shared" si="65"/>
        <v>14013364.551392971</v>
      </c>
      <c r="AX81" s="236">
        <f t="shared" si="65"/>
        <v>14348959.350014834</v>
      </c>
      <c r="AY81" s="236">
        <f t="shared" si="65"/>
        <v>14710303.026015049</v>
      </c>
      <c r="AZ81" s="236">
        <f t="shared" si="65"/>
        <v>15071646.702015264</v>
      </c>
      <c r="BA81" s="236">
        <f t="shared" si="65"/>
        <v>15432990.378015479</v>
      </c>
      <c r="BB81" s="236">
        <f t="shared" si="65"/>
        <v>15794334.054015694</v>
      </c>
      <c r="BC81" s="236">
        <f t="shared" si="65"/>
        <v>16155677.730015909</v>
      </c>
      <c r="BD81" s="236">
        <f t="shared" si="65"/>
        <v>16517021.406016124</v>
      </c>
      <c r="BE81" s="236">
        <f t="shared" si="65"/>
        <v>16878365.082016341</v>
      </c>
      <c r="BF81" s="236">
        <f t="shared" si="65"/>
        <v>17239708.758016557</v>
      </c>
      <c r="BG81" s="236">
        <f t="shared" si="65"/>
        <v>17601052.434016772</v>
      </c>
      <c r="BH81" s="236">
        <f t="shared" si="65"/>
        <v>17962396.110016987</v>
      </c>
      <c r="BI81" s="236">
        <f t="shared" si="65"/>
        <v>18323739.786017202</v>
      </c>
      <c r="BJ81" s="236">
        <f t="shared" si="65"/>
        <v>18685083.462017417</v>
      </c>
      <c r="BK81" s="920">
        <f t="shared" si="4"/>
        <v>534982408.66333628</v>
      </c>
    </row>
    <row r="82" spans="1:63" x14ac:dyDescent="0.25">
      <c r="A82" s="172" t="s">
        <v>1160</v>
      </c>
      <c r="BK82" s="920">
        <f t="shared" si="4"/>
        <v>0</v>
      </c>
    </row>
    <row r="83" spans="1:63" x14ac:dyDescent="0.25">
      <c r="A83" s="180" t="s">
        <v>215</v>
      </c>
      <c r="C83" s="236">
        <f>C67*12.5%</f>
        <v>825214.98721200007</v>
      </c>
      <c r="D83" s="236">
        <f t="shared" ref="D83:BJ83" si="66">D67*12.5%</f>
        <v>825214.98721200007</v>
      </c>
      <c r="E83" s="236">
        <f t="shared" si="66"/>
        <v>825214.98721200007</v>
      </c>
      <c r="F83" s="236">
        <f t="shared" si="66"/>
        <v>825214.98721200007</v>
      </c>
      <c r="G83" s="236">
        <f t="shared" si="66"/>
        <v>825214.98721200007</v>
      </c>
      <c r="H83" s="236">
        <f t="shared" si="66"/>
        <v>825214.98721200007</v>
      </c>
      <c r="I83" s="236">
        <f t="shared" si="66"/>
        <v>825214.98721200007</v>
      </c>
      <c r="J83" s="236">
        <f t="shared" si="66"/>
        <v>825214.98721200007</v>
      </c>
      <c r="K83" s="236">
        <f t="shared" si="66"/>
        <v>825214.98721200007</v>
      </c>
      <c r="L83" s="236">
        <f t="shared" si="66"/>
        <v>825214.98721200007</v>
      </c>
      <c r="M83" s="236">
        <f t="shared" si="66"/>
        <v>825214.98721200007</v>
      </c>
      <c r="N83" s="236">
        <f t="shared" si="66"/>
        <v>825214.98721200007</v>
      </c>
      <c r="O83" s="236">
        <f t="shared" si="66"/>
        <v>899049.03515532566</v>
      </c>
      <c r="P83" s="236">
        <f t="shared" si="66"/>
        <v>899049.03515532566</v>
      </c>
      <c r="Q83" s="236">
        <f t="shared" si="66"/>
        <v>899049.03515532566</v>
      </c>
      <c r="R83" s="236">
        <f t="shared" si="66"/>
        <v>899049.03515532566</v>
      </c>
      <c r="S83" s="236">
        <f t="shared" si="66"/>
        <v>899049.03515532566</v>
      </c>
      <c r="T83" s="236">
        <f t="shared" si="66"/>
        <v>899049.03515532566</v>
      </c>
      <c r="U83" s="236">
        <f t="shared" si="66"/>
        <v>899049.03515532566</v>
      </c>
      <c r="V83" s="236">
        <f t="shared" si="66"/>
        <v>899049.03515532566</v>
      </c>
      <c r="W83" s="236">
        <f t="shared" si="66"/>
        <v>899049.03515532566</v>
      </c>
      <c r="X83" s="236">
        <f t="shared" si="66"/>
        <v>899049.03515532566</v>
      </c>
      <c r="Y83" s="236">
        <f t="shared" si="66"/>
        <v>899049.03515532566</v>
      </c>
      <c r="Z83" s="236">
        <f t="shared" si="66"/>
        <v>899049.03515532566</v>
      </c>
      <c r="AA83" s="236">
        <f t="shared" si="66"/>
        <v>963710.39600571652</v>
      </c>
      <c r="AB83" s="236">
        <f t="shared" si="66"/>
        <v>963710.39600571652</v>
      </c>
      <c r="AC83" s="236">
        <f t="shared" si="66"/>
        <v>963710.39600571652</v>
      </c>
      <c r="AD83" s="236">
        <f t="shared" si="66"/>
        <v>963710.39600571652</v>
      </c>
      <c r="AE83" s="236">
        <f t="shared" si="66"/>
        <v>963710.39600571652</v>
      </c>
      <c r="AF83" s="236">
        <f t="shared" si="66"/>
        <v>963710.39600571652</v>
      </c>
      <c r="AG83" s="236">
        <f t="shared" si="66"/>
        <v>963710.39600571652</v>
      </c>
      <c r="AH83" s="236">
        <f t="shared" si="66"/>
        <v>963710.39600571652</v>
      </c>
      <c r="AI83" s="236">
        <f t="shared" si="66"/>
        <v>963710.39600571652</v>
      </c>
      <c r="AJ83" s="236">
        <f t="shared" si="66"/>
        <v>963710.39600571652</v>
      </c>
      <c r="AK83" s="236">
        <f t="shared" si="66"/>
        <v>963710.39600571652</v>
      </c>
      <c r="AL83" s="236">
        <f t="shared" si="66"/>
        <v>963710.39600571652</v>
      </c>
      <c r="AM83" s="236">
        <f t="shared" si="66"/>
        <v>1048733.7456933206</v>
      </c>
      <c r="AN83" s="236">
        <f t="shared" si="66"/>
        <v>1048733.7456933206</v>
      </c>
      <c r="AO83" s="236">
        <f t="shared" si="66"/>
        <v>1048733.7456933206</v>
      </c>
      <c r="AP83" s="236">
        <f t="shared" si="66"/>
        <v>1048733.7456933206</v>
      </c>
      <c r="AQ83" s="236">
        <f t="shared" si="66"/>
        <v>1048733.7456933206</v>
      </c>
      <c r="AR83" s="236">
        <f t="shared" si="66"/>
        <v>1048733.7456933206</v>
      </c>
      <c r="AS83" s="236">
        <f t="shared" si="66"/>
        <v>1048733.7456933206</v>
      </c>
      <c r="AT83" s="236">
        <f t="shared" si="66"/>
        <v>1048733.7456933206</v>
      </c>
      <c r="AU83" s="236">
        <f t="shared" si="66"/>
        <v>1048733.7456933206</v>
      </c>
      <c r="AV83" s="236">
        <f t="shared" si="66"/>
        <v>1048733.7456933206</v>
      </c>
      <c r="AW83" s="236">
        <f t="shared" si="66"/>
        <v>1048733.7456933206</v>
      </c>
      <c r="AX83" s="236">
        <f t="shared" si="66"/>
        <v>1048733.7456933206</v>
      </c>
      <c r="AY83" s="236">
        <f t="shared" si="66"/>
        <v>1129198.9875006734</v>
      </c>
      <c r="AZ83" s="236">
        <f t="shared" si="66"/>
        <v>1129198.9875006734</v>
      </c>
      <c r="BA83" s="236">
        <f t="shared" si="66"/>
        <v>1129198.9875006734</v>
      </c>
      <c r="BB83" s="236">
        <f t="shared" si="66"/>
        <v>1129198.9875006734</v>
      </c>
      <c r="BC83" s="236">
        <f t="shared" si="66"/>
        <v>1129198.9875006734</v>
      </c>
      <c r="BD83" s="236">
        <f t="shared" si="66"/>
        <v>1129198.9875006734</v>
      </c>
      <c r="BE83" s="236">
        <f t="shared" si="66"/>
        <v>1129198.9875006734</v>
      </c>
      <c r="BF83" s="236">
        <f t="shared" si="66"/>
        <v>1129198.9875006734</v>
      </c>
      <c r="BG83" s="236">
        <f t="shared" si="66"/>
        <v>1129198.9875006734</v>
      </c>
      <c r="BH83" s="236">
        <f t="shared" si="66"/>
        <v>1129198.9875006734</v>
      </c>
      <c r="BI83" s="236">
        <f t="shared" si="66"/>
        <v>1129198.9875006734</v>
      </c>
      <c r="BJ83" s="236">
        <f t="shared" si="66"/>
        <v>1129198.9875006734</v>
      </c>
      <c r="BK83" s="920">
        <f t="shared" si="4"/>
        <v>58390885.818804435</v>
      </c>
    </row>
    <row r="84" spans="1:63" x14ac:dyDescent="0.25">
      <c r="A84" s="169" t="s">
        <v>1161</v>
      </c>
      <c r="C84" s="236">
        <f>C67*8.5%</f>
        <v>561146.19130416005</v>
      </c>
      <c r="D84" s="236">
        <f t="shared" ref="D84:BJ84" si="67">D67*8.5%</f>
        <v>561146.19130416005</v>
      </c>
      <c r="E84" s="236">
        <f t="shared" si="67"/>
        <v>561146.19130416005</v>
      </c>
      <c r="F84" s="236">
        <f t="shared" si="67"/>
        <v>561146.19130416005</v>
      </c>
      <c r="G84" s="236">
        <f t="shared" si="67"/>
        <v>561146.19130416005</v>
      </c>
      <c r="H84" s="236">
        <f t="shared" si="67"/>
        <v>561146.19130416005</v>
      </c>
      <c r="I84" s="236">
        <f t="shared" si="67"/>
        <v>561146.19130416005</v>
      </c>
      <c r="J84" s="236">
        <f t="shared" si="67"/>
        <v>561146.19130416005</v>
      </c>
      <c r="K84" s="236">
        <f t="shared" si="67"/>
        <v>561146.19130416005</v>
      </c>
      <c r="L84" s="236">
        <f t="shared" si="67"/>
        <v>561146.19130416005</v>
      </c>
      <c r="M84" s="236">
        <f t="shared" si="67"/>
        <v>561146.19130416005</v>
      </c>
      <c r="N84" s="236">
        <f t="shared" si="67"/>
        <v>561146.19130416005</v>
      </c>
      <c r="O84" s="236">
        <f t="shared" si="67"/>
        <v>611353.34390562144</v>
      </c>
      <c r="P84" s="236">
        <f t="shared" si="67"/>
        <v>611353.34390562144</v>
      </c>
      <c r="Q84" s="236">
        <f t="shared" si="67"/>
        <v>611353.34390562144</v>
      </c>
      <c r="R84" s="236">
        <f t="shared" si="67"/>
        <v>611353.34390562144</v>
      </c>
      <c r="S84" s="236">
        <f t="shared" si="67"/>
        <v>611353.34390562144</v>
      </c>
      <c r="T84" s="236">
        <f t="shared" si="67"/>
        <v>611353.34390562144</v>
      </c>
      <c r="U84" s="236">
        <f t="shared" si="67"/>
        <v>611353.34390562144</v>
      </c>
      <c r="V84" s="236">
        <f t="shared" si="67"/>
        <v>611353.34390562144</v>
      </c>
      <c r="W84" s="236">
        <f t="shared" si="67"/>
        <v>611353.34390562144</v>
      </c>
      <c r="X84" s="236">
        <f t="shared" si="67"/>
        <v>611353.34390562144</v>
      </c>
      <c r="Y84" s="236">
        <f t="shared" si="67"/>
        <v>611353.34390562144</v>
      </c>
      <c r="Z84" s="236">
        <f t="shared" si="67"/>
        <v>611353.34390562144</v>
      </c>
      <c r="AA84" s="236">
        <f t="shared" si="67"/>
        <v>655323.06928388728</v>
      </c>
      <c r="AB84" s="236">
        <f t="shared" si="67"/>
        <v>655323.06928388728</v>
      </c>
      <c r="AC84" s="236">
        <f t="shared" si="67"/>
        <v>655323.06928388728</v>
      </c>
      <c r="AD84" s="236">
        <f t="shared" si="67"/>
        <v>655323.06928388728</v>
      </c>
      <c r="AE84" s="236">
        <f t="shared" si="67"/>
        <v>655323.06928388728</v>
      </c>
      <c r="AF84" s="236">
        <f t="shared" si="67"/>
        <v>655323.06928388728</v>
      </c>
      <c r="AG84" s="236">
        <f t="shared" si="67"/>
        <v>655323.06928388728</v>
      </c>
      <c r="AH84" s="236">
        <f t="shared" si="67"/>
        <v>655323.06928388728</v>
      </c>
      <c r="AI84" s="236">
        <f t="shared" si="67"/>
        <v>655323.06928388728</v>
      </c>
      <c r="AJ84" s="236">
        <f t="shared" si="67"/>
        <v>655323.06928388728</v>
      </c>
      <c r="AK84" s="236">
        <f t="shared" si="67"/>
        <v>655323.06928388728</v>
      </c>
      <c r="AL84" s="236">
        <f t="shared" si="67"/>
        <v>655323.06928388728</v>
      </c>
      <c r="AM84" s="236">
        <f t="shared" si="67"/>
        <v>713138.9470714581</v>
      </c>
      <c r="AN84" s="236">
        <f t="shared" si="67"/>
        <v>713138.9470714581</v>
      </c>
      <c r="AO84" s="236">
        <f t="shared" si="67"/>
        <v>713138.9470714581</v>
      </c>
      <c r="AP84" s="236">
        <f t="shared" si="67"/>
        <v>713138.9470714581</v>
      </c>
      <c r="AQ84" s="236">
        <f t="shared" si="67"/>
        <v>713138.9470714581</v>
      </c>
      <c r="AR84" s="236">
        <f t="shared" si="67"/>
        <v>713138.9470714581</v>
      </c>
      <c r="AS84" s="236">
        <f t="shared" si="67"/>
        <v>713138.9470714581</v>
      </c>
      <c r="AT84" s="236">
        <f t="shared" si="67"/>
        <v>713138.9470714581</v>
      </c>
      <c r="AU84" s="236">
        <f t="shared" si="67"/>
        <v>713138.9470714581</v>
      </c>
      <c r="AV84" s="236">
        <f t="shared" si="67"/>
        <v>713138.9470714581</v>
      </c>
      <c r="AW84" s="236">
        <f t="shared" si="67"/>
        <v>713138.9470714581</v>
      </c>
      <c r="AX84" s="236">
        <f t="shared" si="67"/>
        <v>713138.9470714581</v>
      </c>
      <c r="AY84" s="236">
        <f t="shared" si="67"/>
        <v>767855.31150045793</v>
      </c>
      <c r="AZ84" s="236">
        <f t="shared" si="67"/>
        <v>767855.31150045793</v>
      </c>
      <c r="BA84" s="236">
        <f t="shared" si="67"/>
        <v>767855.31150045793</v>
      </c>
      <c r="BB84" s="236">
        <f t="shared" si="67"/>
        <v>767855.31150045793</v>
      </c>
      <c r="BC84" s="236">
        <f t="shared" si="67"/>
        <v>767855.31150045793</v>
      </c>
      <c r="BD84" s="236">
        <f t="shared" si="67"/>
        <v>767855.31150045793</v>
      </c>
      <c r="BE84" s="236">
        <f t="shared" si="67"/>
        <v>767855.31150045793</v>
      </c>
      <c r="BF84" s="236">
        <f t="shared" si="67"/>
        <v>767855.31150045793</v>
      </c>
      <c r="BG84" s="236">
        <f t="shared" si="67"/>
        <v>767855.31150045793</v>
      </c>
      <c r="BH84" s="236">
        <f t="shared" si="67"/>
        <v>767855.31150045793</v>
      </c>
      <c r="BI84" s="236">
        <f t="shared" si="67"/>
        <v>767855.31150045793</v>
      </c>
      <c r="BJ84" s="236">
        <f t="shared" si="67"/>
        <v>767855.31150045793</v>
      </c>
      <c r="BK84" s="920">
        <f t="shared" si="4"/>
        <v>39705802.356787056</v>
      </c>
    </row>
    <row r="85" spans="1:63" x14ac:dyDescent="0.25">
      <c r="A85" s="169" t="s">
        <v>1162</v>
      </c>
      <c r="C85" s="236">
        <f>C67*4%</f>
        <v>264068.79590784002</v>
      </c>
      <c r="D85" s="236">
        <f t="shared" ref="D85:BJ85" si="68">D67*4%</f>
        <v>264068.79590784002</v>
      </c>
      <c r="E85" s="236">
        <f t="shared" si="68"/>
        <v>264068.79590784002</v>
      </c>
      <c r="F85" s="236">
        <f t="shared" si="68"/>
        <v>264068.79590784002</v>
      </c>
      <c r="G85" s="236">
        <f t="shared" si="68"/>
        <v>264068.79590784002</v>
      </c>
      <c r="H85" s="236">
        <f t="shared" si="68"/>
        <v>264068.79590784002</v>
      </c>
      <c r="I85" s="236">
        <f t="shared" si="68"/>
        <v>264068.79590784002</v>
      </c>
      <c r="J85" s="236">
        <f t="shared" si="68"/>
        <v>264068.79590784002</v>
      </c>
      <c r="K85" s="236">
        <f t="shared" si="68"/>
        <v>264068.79590784002</v>
      </c>
      <c r="L85" s="236">
        <f t="shared" si="68"/>
        <v>264068.79590784002</v>
      </c>
      <c r="M85" s="236">
        <f t="shared" si="68"/>
        <v>264068.79590784002</v>
      </c>
      <c r="N85" s="236">
        <f t="shared" si="68"/>
        <v>264068.79590784002</v>
      </c>
      <c r="O85" s="236">
        <f t="shared" si="68"/>
        <v>287695.69124970422</v>
      </c>
      <c r="P85" s="236">
        <f t="shared" si="68"/>
        <v>287695.69124970422</v>
      </c>
      <c r="Q85" s="236">
        <f t="shared" si="68"/>
        <v>287695.69124970422</v>
      </c>
      <c r="R85" s="236">
        <f t="shared" si="68"/>
        <v>287695.69124970422</v>
      </c>
      <c r="S85" s="236">
        <f t="shared" si="68"/>
        <v>287695.69124970422</v>
      </c>
      <c r="T85" s="236">
        <f t="shared" si="68"/>
        <v>287695.69124970422</v>
      </c>
      <c r="U85" s="236">
        <f t="shared" si="68"/>
        <v>287695.69124970422</v>
      </c>
      <c r="V85" s="236">
        <f t="shared" si="68"/>
        <v>287695.69124970422</v>
      </c>
      <c r="W85" s="236">
        <f t="shared" si="68"/>
        <v>287695.69124970422</v>
      </c>
      <c r="X85" s="236">
        <f t="shared" si="68"/>
        <v>287695.69124970422</v>
      </c>
      <c r="Y85" s="236">
        <f t="shared" si="68"/>
        <v>287695.69124970422</v>
      </c>
      <c r="Z85" s="236">
        <f t="shared" si="68"/>
        <v>287695.69124970422</v>
      </c>
      <c r="AA85" s="236">
        <f t="shared" si="68"/>
        <v>308387.3267218293</v>
      </c>
      <c r="AB85" s="236">
        <f t="shared" si="68"/>
        <v>308387.3267218293</v>
      </c>
      <c r="AC85" s="236">
        <f t="shared" si="68"/>
        <v>308387.3267218293</v>
      </c>
      <c r="AD85" s="236">
        <f t="shared" si="68"/>
        <v>308387.3267218293</v>
      </c>
      <c r="AE85" s="236">
        <f t="shared" si="68"/>
        <v>308387.3267218293</v>
      </c>
      <c r="AF85" s="236">
        <f t="shared" si="68"/>
        <v>308387.3267218293</v>
      </c>
      <c r="AG85" s="236">
        <f t="shared" si="68"/>
        <v>308387.3267218293</v>
      </c>
      <c r="AH85" s="236">
        <f t="shared" si="68"/>
        <v>308387.3267218293</v>
      </c>
      <c r="AI85" s="236">
        <f t="shared" si="68"/>
        <v>308387.3267218293</v>
      </c>
      <c r="AJ85" s="236">
        <f t="shared" si="68"/>
        <v>308387.3267218293</v>
      </c>
      <c r="AK85" s="236">
        <f t="shared" si="68"/>
        <v>308387.3267218293</v>
      </c>
      <c r="AL85" s="236">
        <f t="shared" si="68"/>
        <v>308387.3267218293</v>
      </c>
      <c r="AM85" s="236">
        <f t="shared" si="68"/>
        <v>335594.7986218626</v>
      </c>
      <c r="AN85" s="236">
        <f t="shared" si="68"/>
        <v>335594.7986218626</v>
      </c>
      <c r="AO85" s="236">
        <f t="shared" si="68"/>
        <v>335594.7986218626</v>
      </c>
      <c r="AP85" s="236">
        <f t="shared" si="68"/>
        <v>335594.7986218626</v>
      </c>
      <c r="AQ85" s="236">
        <f t="shared" si="68"/>
        <v>335594.7986218626</v>
      </c>
      <c r="AR85" s="236">
        <f t="shared" si="68"/>
        <v>335594.7986218626</v>
      </c>
      <c r="AS85" s="236">
        <f t="shared" si="68"/>
        <v>335594.7986218626</v>
      </c>
      <c r="AT85" s="236">
        <f t="shared" si="68"/>
        <v>335594.7986218626</v>
      </c>
      <c r="AU85" s="236">
        <f t="shared" si="68"/>
        <v>335594.7986218626</v>
      </c>
      <c r="AV85" s="236">
        <f t="shared" si="68"/>
        <v>335594.7986218626</v>
      </c>
      <c r="AW85" s="236">
        <f t="shared" si="68"/>
        <v>335594.7986218626</v>
      </c>
      <c r="AX85" s="236">
        <f t="shared" si="68"/>
        <v>335594.7986218626</v>
      </c>
      <c r="AY85" s="236">
        <f t="shared" si="68"/>
        <v>361343.67600021552</v>
      </c>
      <c r="AZ85" s="236">
        <f t="shared" si="68"/>
        <v>361343.67600021552</v>
      </c>
      <c r="BA85" s="236">
        <f t="shared" si="68"/>
        <v>361343.67600021552</v>
      </c>
      <c r="BB85" s="236">
        <f t="shared" si="68"/>
        <v>361343.67600021552</v>
      </c>
      <c r="BC85" s="236">
        <f t="shared" si="68"/>
        <v>361343.67600021552</v>
      </c>
      <c r="BD85" s="236">
        <f t="shared" si="68"/>
        <v>361343.67600021552</v>
      </c>
      <c r="BE85" s="236">
        <f t="shared" si="68"/>
        <v>361343.67600021552</v>
      </c>
      <c r="BF85" s="236">
        <f t="shared" si="68"/>
        <v>361343.67600021552</v>
      </c>
      <c r="BG85" s="236">
        <f t="shared" si="68"/>
        <v>361343.67600021552</v>
      </c>
      <c r="BH85" s="236">
        <f t="shared" si="68"/>
        <v>361343.67600021552</v>
      </c>
      <c r="BI85" s="236">
        <f t="shared" si="68"/>
        <v>361343.67600021552</v>
      </c>
      <c r="BJ85" s="236">
        <f t="shared" si="68"/>
        <v>361343.67600021552</v>
      </c>
      <c r="BK85" s="920">
        <f t="shared" si="4"/>
        <v>18685083.462017417</v>
      </c>
    </row>
    <row r="86" spans="1:63" x14ac:dyDescent="0.25">
      <c r="A86" s="180" t="s">
        <v>1163</v>
      </c>
      <c r="C86" s="236">
        <f>C67*16%</f>
        <v>1056275.1836313601</v>
      </c>
      <c r="D86" s="236">
        <f t="shared" ref="D86:BJ86" si="69">D67*16%</f>
        <v>1056275.1836313601</v>
      </c>
      <c r="E86" s="236">
        <f t="shared" si="69"/>
        <v>1056275.1836313601</v>
      </c>
      <c r="F86" s="236">
        <f t="shared" si="69"/>
        <v>1056275.1836313601</v>
      </c>
      <c r="G86" s="236">
        <f t="shared" si="69"/>
        <v>1056275.1836313601</v>
      </c>
      <c r="H86" s="236">
        <f t="shared" si="69"/>
        <v>1056275.1836313601</v>
      </c>
      <c r="I86" s="236">
        <f t="shared" si="69"/>
        <v>1056275.1836313601</v>
      </c>
      <c r="J86" s="236">
        <f t="shared" si="69"/>
        <v>1056275.1836313601</v>
      </c>
      <c r="K86" s="236">
        <f t="shared" si="69"/>
        <v>1056275.1836313601</v>
      </c>
      <c r="L86" s="236">
        <f t="shared" si="69"/>
        <v>1056275.1836313601</v>
      </c>
      <c r="M86" s="236">
        <f t="shared" si="69"/>
        <v>1056275.1836313601</v>
      </c>
      <c r="N86" s="236">
        <f t="shared" si="69"/>
        <v>1056275.1836313601</v>
      </c>
      <c r="O86" s="236">
        <f t="shared" si="69"/>
        <v>1150782.7649988169</v>
      </c>
      <c r="P86" s="236">
        <f t="shared" si="69"/>
        <v>1150782.7649988169</v>
      </c>
      <c r="Q86" s="236">
        <f t="shared" si="69"/>
        <v>1150782.7649988169</v>
      </c>
      <c r="R86" s="236">
        <f t="shared" si="69"/>
        <v>1150782.7649988169</v>
      </c>
      <c r="S86" s="236">
        <f t="shared" si="69"/>
        <v>1150782.7649988169</v>
      </c>
      <c r="T86" s="236">
        <f t="shared" si="69"/>
        <v>1150782.7649988169</v>
      </c>
      <c r="U86" s="236">
        <f t="shared" si="69"/>
        <v>1150782.7649988169</v>
      </c>
      <c r="V86" s="236">
        <f t="shared" si="69"/>
        <v>1150782.7649988169</v>
      </c>
      <c r="W86" s="236">
        <f t="shared" si="69"/>
        <v>1150782.7649988169</v>
      </c>
      <c r="X86" s="236">
        <f t="shared" si="69"/>
        <v>1150782.7649988169</v>
      </c>
      <c r="Y86" s="236">
        <f t="shared" si="69"/>
        <v>1150782.7649988169</v>
      </c>
      <c r="Z86" s="236">
        <f t="shared" si="69"/>
        <v>1150782.7649988169</v>
      </c>
      <c r="AA86" s="236">
        <f t="shared" si="69"/>
        <v>1233549.3068873172</v>
      </c>
      <c r="AB86" s="236">
        <f t="shared" si="69"/>
        <v>1233549.3068873172</v>
      </c>
      <c r="AC86" s="236">
        <f t="shared" si="69"/>
        <v>1233549.3068873172</v>
      </c>
      <c r="AD86" s="236">
        <f t="shared" si="69"/>
        <v>1233549.3068873172</v>
      </c>
      <c r="AE86" s="236">
        <f t="shared" si="69"/>
        <v>1233549.3068873172</v>
      </c>
      <c r="AF86" s="236">
        <f t="shared" si="69"/>
        <v>1233549.3068873172</v>
      </c>
      <c r="AG86" s="236">
        <f t="shared" si="69"/>
        <v>1233549.3068873172</v>
      </c>
      <c r="AH86" s="236">
        <f t="shared" si="69"/>
        <v>1233549.3068873172</v>
      </c>
      <c r="AI86" s="236">
        <f t="shared" si="69"/>
        <v>1233549.3068873172</v>
      </c>
      <c r="AJ86" s="236">
        <f t="shared" si="69"/>
        <v>1233549.3068873172</v>
      </c>
      <c r="AK86" s="236">
        <f t="shared" si="69"/>
        <v>1233549.3068873172</v>
      </c>
      <c r="AL86" s="236">
        <f t="shared" si="69"/>
        <v>1233549.3068873172</v>
      </c>
      <c r="AM86" s="236">
        <f t="shared" si="69"/>
        <v>1342379.1944874504</v>
      </c>
      <c r="AN86" s="236">
        <f t="shared" si="69"/>
        <v>1342379.1944874504</v>
      </c>
      <c r="AO86" s="236">
        <f t="shared" si="69"/>
        <v>1342379.1944874504</v>
      </c>
      <c r="AP86" s="236">
        <f t="shared" si="69"/>
        <v>1342379.1944874504</v>
      </c>
      <c r="AQ86" s="236">
        <f t="shared" si="69"/>
        <v>1342379.1944874504</v>
      </c>
      <c r="AR86" s="236">
        <f t="shared" si="69"/>
        <v>1342379.1944874504</v>
      </c>
      <c r="AS86" s="236">
        <f t="shared" si="69"/>
        <v>1342379.1944874504</v>
      </c>
      <c r="AT86" s="236">
        <f t="shared" si="69"/>
        <v>1342379.1944874504</v>
      </c>
      <c r="AU86" s="236">
        <f t="shared" si="69"/>
        <v>1342379.1944874504</v>
      </c>
      <c r="AV86" s="236">
        <f t="shared" si="69"/>
        <v>1342379.1944874504</v>
      </c>
      <c r="AW86" s="236">
        <f t="shared" si="69"/>
        <v>1342379.1944874504</v>
      </c>
      <c r="AX86" s="236">
        <f t="shared" si="69"/>
        <v>1342379.1944874504</v>
      </c>
      <c r="AY86" s="236">
        <f t="shared" si="69"/>
        <v>1445374.7040008621</v>
      </c>
      <c r="AZ86" s="236">
        <f t="shared" si="69"/>
        <v>1445374.7040008621</v>
      </c>
      <c r="BA86" s="236">
        <f t="shared" si="69"/>
        <v>1445374.7040008621</v>
      </c>
      <c r="BB86" s="236">
        <f t="shared" si="69"/>
        <v>1445374.7040008621</v>
      </c>
      <c r="BC86" s="236">
        <f t="shared" si="69"/>
        <v>1445374.7040008621</v>
      </c>
      <c r="BD86" s="236">
        <f t="shared" si="69"/>
        <v>1445374.7040008621</v>
      </c>
      <c r="BE86" s="236">
        <f t="shared" si="69"/>
        <v>1445374.7040008621</v>
      </c>
      <c r="BF86" s="236">
        <f t="shared" si="69"/>
        <v>1445374.7040008621</v>
      </c>
      <c r="BG86" s="236">
        <f t="shared" si="69"/>
        <v>1445374.7040008621</v>
      </c>
      <c r="BH86" s="236">
        <f t="shared" si="69"/>
        <v>1445374.7040008621</v>
      </c>
      <c r="BI86" s="236">
        <f t="shared" si="69"/>
        <v>1445374.7040008621</v>
      </c>
      <c r="BJ86" s="236">
        <f t="shared" si="69"/>
        <v>1445374.7040008621</v>
      </c>
      <c r="BK86" s="920">
        <f t="shared" si="4"/>
        <v>74740333.848069668</v>
      </c>
    </row>
    <row r="87" spans="1:63" x14ac:dyDescent="0.25">
      <c r="A87" s="169" t="s">
        <v>1164</v>
      </c>
      <c r="C87" s="236">
        <f>C67*12%</f>
        <v>792206.38772352005</v>
      </c>
      <c r="D87" s="236">
        <f t="shared" ref="D87:BJ87" si="70">D67*12%</f>
        <v>792206.38772352005</v>
      </c>
      <c r="E87" s="236">
        <f t="shared" si="70"/>
        <v>792206.38772352005</v>
      </c>
      <c r="F87" s="236">
        <f t="shared" si="70"/>
        <v>792206.38772352005</v>
      </c>
      <c r="G87" s="236">
        <f t="shared" si="70"/>
        <v>792206.38772352005</v>
      </c>
      <c r="H87" s="236">
        <f t="shared" si="70"/>
        <v>792206.38772352005</v>
      </c>
      <c r="I87" s="236">
        <f t="shared" si="70"/>
        <v>792206.38772352005</v>
      </c>
      <c r="J87" s="236">
        <f t="shared" si="70"/>
        <v>792206.38772352005</v>
      </c>
      <c r="K87" s="236">
        <f t="shared" si="70"/>
        <v>792206.38772352005</v>
      </c>
      <c r="L87" s="236">
        <f t="shared" si="70"/>
        <v>792206.38772352005</v>
      </c>
      <c r="M87" s="236">
        <f t="shared" si="70"/>
        <v>792206.38772352005</v>
      </c>
      <c r="N87" s="236">
        <f t="shared" si="70"/>
        <v>792206.38772352005</v>
      </c>
      <c r="O87" s="236">
        <f t="shared" si="70"/>
        <v>863087.07374911255</v>
      </c>
      <c r="P87" s="236">
        <f t="shared" si="70"/>
        <v>863087.07374911255</v>
      </c>
      <c r="Q87" s="236">
        <f t="shared" si="70"/>
        <v>863087.07374911255</v>
      </c>
      <c r="R87" s="236">
        <f t="shared" si="70"/>
        <v>863087.07374911255</v>
      </c>
      <c r="S87" s="236">
        <f t="shared" si="70"/>
        <v>863087.07374911255</v>
      </c>
      <c r="T87" s="236">
        <f t="shared" si="70"/>
        <v>863087.07374911255</v>
      </c>
      <c r="U87" s="236">
        <f t="shared" si="70"/>
        <v>863087.07374911255</v>
      </c>
      <c r="V87" s="236">
        <f t="shared" si="70"/>
        <v>863087.07374911255</v>
      </c>
      <c r="W87" s="236">
        <f t="shared" si="70"/>
        <v>863087.07374911255</v>
      </c>
      <c r="X87" s="236">
        <f t="shared" si="70"/>
        <v>863087.07374911255</v>
      </c>
      <c r="Y87" s="236">
        <f t="shared" si="70"/>
        <v>863087.07374911255</v>
      </c>
      <c r="Z87" s="236">
        <f t="shared" si="70"/>
        <v>863087.07374911255</v>
      </c>
      <c r="AA87" s="236">
        <f t="shared" si="70"/>
        <v>925161.98016548785</v>
      </c>
      <c r="AB87" s="236">
        <f t="shared" si="70"/>
        <v>925161.98016548785</v>
      </c>
      <c r="AC87" s="236">
        <f t="shared" si="70"/>
        <v>925161.98016548785</v>
      </c>
      <c r="AD87" s="236">
        <f t="shared" si="70"/>
        <v>925161.98016548785</v>
      </c>
      <c r="AE87" s="236">
        <f t="shared" si="70"/>
        <v>925161.98016548785</v>
      </c>
      <c r="AF87" s="236">
        <f t="shared" si="70"/>
        <v>925161.98016548785</v>
      </c>
      <c r="AG87" s="236">
        <f t="shared" si="70"/>
        <v>925161.98016548785</v>
      </c>
      <c r="AH87" s="236">
        <f t="shared" si="70"/>
        <v>925161.98016548785</v>
      </c>
      <c r="AI87" s="236">
        <f t="shared" si="70"/>
        <v>925161.98016548785</v>
      </c>
      <c r="AJ87" s="236">
        <f t="shared" si="70"/>
        <v>925161.98016548785</v>
      </c>
      <c r="AK87" s="236">
        <f t="shared" si="70"/>
        <v>925161.98016548785</v>
      </c>
      <c r="AL87" s="236">
        <f t="shared" si="70"/>
        <v>925161.98016548785</v>
      </c>
      <c r="AM87" s="236">
        <f t="shared" si="70"/>
        <v>1006784.3958655878</v>
      </c>
      <c r="AN87" s="236">
        <f t="shared" si="70"/>
        <v>1006784.3958655878</v>
      </c>
      <c r="AO87" s="236">
        <f t="shared" si="70"/>
        <v>1006784.3958655878</v>
      </c>
      <c r="AP87" s="236">
        <f t="shared" si="70"/>
        <v>1006784.3958655878</v>
      </c>
      <c r="AQ87" s="236">
        <f t="shared" si="70"/>
        <v>1006784.3958655878</v>
      </c>
      <c r="AR87" s="236">
        <f t="shared" si="70"/>
        <v>1006784.3958655878</v>
      </c>
      <c r="AS87" s="236">
        <f t="shared" si="70"/>
        <v>1006784.3958655878</v>
      </c>
      <c r="AT87" s="236">
        <f t="shared" si="70"/>
        <v>1006784.3958655878</v>
      </c>
      <c r="AU87" s="236">
        <f t="shared" si="70"/>
        <v>1006784.3958655878</v>
      </c>
      <c r="AV87" s="236">
        <f t="shared" si="70"/>
        <v>1006784.3958655878</v>
      </c>
      <c r="AW87" s="236">
        <f t="shared" si="70"/>
        <v>1006784.3958655878</v>
      </c>
      <c r="AX87" s="236">
        <f t="shared" si="70"/>
        <v>1006784.3958655878</v>
      </c>
      <c r="AY87" s="236">
        <f t="shared" si="70"/>
        <v>1084031.0280006465</v>
      </c>
      <c r="AZ87" s="236">
        <f t="shared" si="70"/>
        <v>1084031.0280006465</v>
      </c>
      <c r="BA87" s="236">
        <f t="shared" si="70"/>
        <v>1084031.0280006465</v>
      </c>
      <c r="BB87" s="236">
        <f t="shared" si="70"/>
        <v>1084031.0280006465</v>
      </c>
      <c r="BC87" s="236">
        <f t="shared" si="70"/>
        <v>1084031.0280006465</v>
      </c>
      <c r="BD87" s="236">
        <f t="shared" si="70"/>
        <v>1084031.0280006465</v>
      </c>
      <c r="BE87" s="236">
        <f t="shared" si="70"/>
        <v>1084031.0280006465</v>
      </c>
      <c r="BF87" s="236">
        <f t="shared" si="70"/>
        <v>1084031.0280006465</v>
      </c>
      <c r="BG87" s="236">
        <f t="shared" si="70"/>
        <v>1084031.0280006465</v>
      </c>
      <c r="BH87" s="236">
        <f t="shared" si="70"/>
        <v>1084031.0280006465</v>
      </c>
      <c r="BI87" s="236">
        <f t="shared" si="70"/>
        <v>1084031.0280006465</v>
      </c>
      <c r="BJ87" s="236">
        <f t="shared" si="70"/>
        <v>1084031.0280006465</v>
      </c>
      <c r="BK87" s="920">
        <f t="shared" si="4"/>
        <v>56055250.386052273</v>
      </c>
    </row>
    <row r="88" spans="1:63" x14ac:dyDescent="0.25">
      <c r="A88" s="169" t="s">
        <v>1165</v>
      </c>
      <c r="C88" s="236">
        <f>C67*4%</f>
        <v>264068.79590784002</v>
      </c>
      <c r="D88" s="236">
        <f t="shared" ref="D88:BJ88" si="71">D67*4%</f>
        <v>264068.79590784002</v>
      </c>
      <c r="E88" s="236">
        <f t="shared" si="71"/>
        <v>264068.79590784002</v>
      </c>
      <c r="F88" s="236">
        <f t="shared" si="71"/>
        <v>264068.79590784002</v>
      </c>
      <c r="G88" s="236">
        <f t="shared" si="71"/>
        <v>264068.79590784002</v>
      </c>
      <c r="H88" s="236">
        <f t="shared" si="71"/>
        <v>264068.79590784002</v>
      </c>
      <c r="I88" s="236">
        <f t="shared" si="71"/>
        <v>264068.79590784002</v>
      </c>
      <c r="J88" s="236">
        <f t="shared" si="71"/>
        <v>264068.79590784002</v>
      </c>
      <c r="K88" s="236">
        <f t="shared" si="71"/>
        <v>264068.79590784002</v>
      </c>
      <c r="L88" s="236">
        <f t="shared" si="71"/>
        <v>264068.79590784002</v>
      </c>
      <c r="M88" s="236">
        <f t="shared" si="71"/>
        <v>264068.79590784002</v>
      </c>
      <c r="N88" s="236">
        <f t="shared" si="71"/>
        <v>264068.79590784002</v>
      </c>
      <c r="O88" s="236">
        <f t="shared" si="71"/>
        <v>287695.69124970422</v>
      </c>
      <c r="P88" s="236">
        <f t="shared" si="71"/>
        <v>287695.69124970422</v>
      </c>
      <c r="Q88" s="236">
        <f t="shared" si="71"/>
        <v>287695.69124970422</v>
      </c>
      <c r="R88" s="236">
        <f t="shared" si="71"/>
        <v>287695.69124970422</v>
      </c>
      <c r="S88" s="236">
        <f t="shared" si="71"/>
        <v>287695.69124970422</v>
      </c>
      <c r="T88" s="236">
        <f t="shared" si="71"/>
        <v>287695.69124970422</v>
      </c>
      <c r="U88" s="236">
        <f t="shared" si="71"/>
        <v>287695.69124970422</v>
      </c>
      <c r="V88" s="236">
        <f t="shared" si="71"/>
        <v>287695.69124970422</v>
      </c>
      <c r="W88" s="236">
        <f t="shared" si="71"/>
        <v>287695.69124970422</v>
      </c>
      <c r="X88" s="236">
        <f t="shared" si="71"/>
        <v>287695.69124970422</v>
      </c>
      <c r="Y88" s="236">
        <f t="shared" si="71"/>
        <v>287695.69124970422</v>
      </c>
      <c r="Z88" s="236">
        <f t="shared" si="71"/>
        <v>287695.69124970422</v>
      </c>
      <c r="AA88" s="236">
        <f t="shared" si="71"/>
        <v>308387.3267218293</v>
      </c>
      <c r="AB88" s="236">
        <f t="shared" si="71"/>
        <v>308387.3267218293</v>
      </c>
      <c r="AC88" s="236">
        <f t="shared" si="71"/>
        <v>308387.3267218293</v>
      </c>
      <c r="AD88" s="236">
        <f t="shared" si="71"/>
        <v>308387.3267218293</v>
      </c>
      <c r="AE88" s="236">
        <f t="shared" si="71"/>
        <v>308387.3267218293</v>
      </c>
      <c r="AF88" s="236">
        <f t="shared" si="71"/>
        <v>308387.3267218293</v>
      </c>
      <c r="AG88" s="236">
        <f t="shared" si="71"/>
        <v>308387.3267218293</v>
      </c>
      <c r="AH88" s="236">
        <f t="shared" si="71"/>
        <v>308387.3267218293</v>
      </c>
      <c r="AI88" s="236">
        <f t="shared" si="71"/>
        <v>308387.3267218293</v>
      </c>
      <c r="AJ88" s="236">
        <f t="shared" si="71"/>
        <v>308387.3267218293</v>
      </c>
      <c r="AK88" s="236">
        <f t="shared" si="71"/>
        <v>308387.3267218293</v>
      </c>
      <c r="AL88" s="236">
        <f t="shared" si="71"/>
        <v>308387.3267218293</v>
      </c>
      <c r="AM88" s="236">
        <f t="shared" si="71"/>
        <v>335594.7986218626</v>
      </c>
      <c r="AN88" s="236">
        <f t="shared" si="71"/>
        <v>335594.7986218626</v>
      </c>
      <c r="AO88" s="236">
        <f t="shared" si="71"/>
        <v>335594.7986218626</v>
      </c>
      <c r="AP88" s="236">
        <f t="shared" si="71"/>
        <v>335594.7986218626</v>
      </c>
      <c r="AQ88" s="236">
        <f t="shared" si="71"/>
        <v>335594.7986218626</v>
      </c>
      <c r="AR88" s="236">
        <f t="shared" si="71"/>
        <v>335594.7986218626</v>
      </c>
      <c r="AS88" s="236">
        <f t="shared" si="71"/>
        <v>335594.7986218626</v>
      </c>
      <c r="AT88" s="236">
        <f t="shared" si="71"/>
        <v>335594.7986218626</v>
      </c>
      <c r="AU88" s="236">
        <f t="shared" si="71"/>
        <v>335594.7986218626</v>
      </c>
      <c r="AV88" s="236">
        <f t="shared" si="71"/>
        <v>335594.7986218626</v>
      </c>
      <c r="AW88" s="236">
        <f t="shared" si="71"/>
        <v>335594.7986218626</v>
      </c>
      <c r="AX88" s="236">
        <f t="shared" si="71"/>
        <v>335594.7986218626</v>
      </c>
      <c r="AY88" s="236">
        <f t="shared" si="71"/>
        <v>361343.67600021552</v>
      </c>
      <c r="AZ88" s="236">
        <f t="shared" si="71"/>
        <v>361343.67600021552</v>
      </c>
      <c r="BA88" s="236">
        <f t="shared" si="71"/>
        <v>361343.67600021552</v>
      </c>
      <c r="BB88" s="236">
        <f t="shared" si="71"/>
        <v>361343.67600021552</v>
      </c>
      <c r="BC88" s="236">
        <f t="shared" si="71"/>
        <v>361343.67600021552</v>
      </c>
      <c r="BD88" s="236">
        <f t="shared" si="71"/>
        <v>361343.67600021552</v>
      </c>
      <c r="BE88" s="236">
        <f t="shared" si="71"/>
        <v>361343.67600021552</v>
      </c>
      <c r="BF88" s="236">
        <f t="shared" si="71"/>
        <v>361343.67600021552</v>
      </c>
      <c r="BG88" s="236">
        <f t="shared" si="71"/>
        <v>361343.67600021552</v>
      </c>
      <c r="BH88" s="236">
        <f t="shared" si="71"/>
        <v>361343.67600021552</v>
      </c>
      <c r="BI88" s="236">
        <f t="shared" si="71"/>
        <v>361343.67600021552</v>
      </c>
      <c r="BJ88" s="236">
        <f t="shared" si="71"/>
        <v>361343.67600021552</v>
      </c>
      <c r="BK88" s="920">
        <f t="shared" si="4"/>
        <v>18685083.462017417</v>
      </c>
    </row>
    <row r="89" spans="1:63" x14ac:dyDescent="0.25">
      <c r="BK89" s="920">
        <f t="shared" si="4"/>
        <v>0</v>
      </c>
    </row>
    <row r="90" spans="1:63" x14ac:dyDescent="0.25">
      <c r="A90" s="172" t="s">
        <v>1166</v>
      </c>
      <c r="C90" s="236">
        <f>C67*3.5%</f>
        <v>231060.19641936003</v>
      </c>
      <c r="D90" s="236">
        <f t="shared" ref="D90:BJ90" si="72">D67*3.5%</f>
        <v>231060.19641936003</v>
      </c>
      <c r="E90" s="236">
        <f t="shared" si="72"/>
        <v>231060.19641936003</v>
      </c>
      <c r="F90" s="236">
        <f t="shared" si="72"/>
        <v>231060.19641936003</v>
      </c>
      <c r="G90" s="236">
        <f t="shared" si="72"/>
        <v>231060.19641936003</v>
      </c>
      <c r="H90" s="236">
        <f t="shared" si="72"/>
        <v>231060.19641936003</v>
      </c>
      <c r="I90" s="236">
        <f t="shared" si="72"/>
        <v>231060.19641936003</v>
      </c>
      <c r="J90" s="236">
        <f t="shared" si="72"/>
        <v>231060.19641936003</v>
      </c>
      <c r="K90" s="236">
        <f t="shared" si="72"/>
        <v>231060.19641936003</v>
      </c>
      <c r="L90" s="236">
        <f t="shared" si="72"/>
        <v>231060.19641936003</v>
      </c>
      <c r="M90" s="236">
        <f t="shared" si="72"/>
        <v>231060.19641936003</v>
      </c>
      <c r="N90" s="236">
        <f t="shared" si="72"/>
        <v>231060.19641936003</v>
      </c>
      <c r="O90" s="236">
        <f t="shared" si="72"/>
        <v>251733.72984349122</v>
      </c>
      <c r="P90" s="236">
        <f t="shared" si="72"/>
        <v>251733.72984349122</v>
      </c>
      <c r="Q90" s="236">
        <f t="shared" si="72"/>
        <v>251733.72984349122</v>
      </c>
      <c r="R90" s="236">
        <f t="shared" si="72"/>
        <v>251733.72984349122</v>
      </c>
      <c r="S90" s="236">
        <f t="shared" si="72"/>
        <v>251733.72984349122</v>
      </c>
      <c r="T90" s="236">
        <f t="shared" si="72"/>
        <v>251733.72984349122</v>
      </c>
      <c r="U90" s="236">
        <f t="shared" si="72"/>
        <v>251733.72984349122</v>
      </c>
      <c r="V90" s="236">
        <f t="shared" si="72"/>
        <v>251733.72984349122</v>
      </c>
      <c r="W90" s="236">
        <f t="shared" si="72"/>
        <v>251733.72984349122</v>
      </c>
      <c r="X90" s="236">
        <f t="shared" si="72"/>
        <v>251733.72984349122</v>
      </c>
      <c r="Y90" s="236">
        <f t="shared" si="72"/>
        <v>251733.72984349122</v>
      </c>
      <c r="Z90" s="236">
        <f t="shared" si="72"/>
        <v>251733.72984349122</v>
      </c>
      <c r="AA90" s="236">
        <f t="shared" si="72"/>
        <v>269838.91088160063</v>
      </c>
      <c r="AB90" s="236">
        <f t="shared" si="72"/>
        <v>269838.91088160063</v>
      </c>
      <c r="AC90" s="236">
        <f t="shared" si="72"/>
        <v>269838.91088160063</v>
      </c>
      <c r="AD90" s="236">
        <f t="shared" si="72"/>
        <v>269838.91088160063</v>
      </c>
      <c r="AE90" s="236">
        <f t="shared" si="72"/>
        <v>269838.91088160063</v>
      </c>
      <c r="AF90" s="236">
        <f t="shared" si="72"/>
        <v>269838.91088160063</v>
      </c>
      <c r="AG90" s="236">
        <f t="shared" si="72"/>
        <v>269838.91088160063</v>
      </c>
      <c r="AH90" s="236">
        <f t="shared" si="72"/>
        <v>269838.91088160063</v>
      </c>
      <c r="AI90" s="236">
        <f t="shared" si="72"/>
        <v>269838.91088160063</v>
      </c>
      <c r="AJ90" s="236">
        <f t="shared" si="72"/>
        <v>269838.91088160063</v>
      </c>
      <c r="AK90" s="236">
        <f t="shared" si="72"/>
        <v>269838.91088160063</v>
      </c>
      <c r="AL90" s="236">
        <f t="shared" si="72"/>
        <v>269838.91088160063</v>
      </c>
      <c r="AM90" s="236">
        <f t="shared" si="72"/>
        <v>293645.44879412983</v>
      </c>
      <c r="AN90" s="236">
        <f t="shared" si="72"/>
        <v>293645.44879412983</v>
      </c>
      <c r="AO90" s="236">
        <f t="shared" si="72"/>
        <v>293645.44879412983</v>
      </c>
      <c r="AP90" s="236">
        <f t="shared" si="72"/>
        <v>293645.44879412983</v>
      </c>
      <c r="AQ90" s="236">
        <f t="shared" si="72"/>
        <v>293645.44879412983</v>
      </c>
      <c r="AR90" s="236">
        <f t="shared" si="72"/>
        <v>293645.44879412983</v>
      </c>
      <c r="AS90" s="236">
        <f t="shared" si="72"/>
        <v>293645.44879412983</v>
      </c>
      <c r="AT90" s="236">
        <f t="shared" si="72"/>
        <v>293645.44879412983</v>
      </c>
      <c r="AU90" s="236">
        <f t="shared" si="72"/>
        <v>293645.44879412983</v>
      </c>
      <c r="AV90" s="236">
        <f t="shared" si="72"/>
        <v>293645.44879412983</v>
      </c>
      <c r="AW90" s="236">
        <f t="shared" si="72"/>
        <v>293645.44879412983</v>
      </c>
      <c r="AX90" s="236">
        <f t="shared" si="72"/>
        <v>293645.44879412983</v>
      </c>
      <c r="AY90" s="236">
        <f t="shared" si="72"/>
        <v>316175.71650018857</v>
      </c>
      <c r="AZ90" s="236">
        <f t="shared" si="72"/>
        <v>316175.71650018857</v>
      </c>
      <c r="BA90" s="236">
        <f t="shared" si="72"/>
        <v>316175.71650018857</v>
      </c>
      <c r="BB90" s="236">
        <f t="shared" si="72"/>
        <v>316175.71650018857</v>
      </c>
      <c r="BC90" s="236">
        <f t="shared" si="72"/>
        <v>316175.71650018857</v>
      </c>
      <c r="BD90" s="236">
        <f t="shared" si="72"/>
        <v>316175.71650018857</v>
      </c>
      <c r="BE90" s="236">
        <f t="shared" si="72"/>
        <v>316175.71650018857</v>
      </c>
      <c r="BF90" s="236">
        <f t="shared" si="72"/>
        <v>316175.71650018857</v>
      </c>
      <c r="BG90" s="236">
        <f t="shared" si="72"/>
        <v>316175.71650018857</v>
      </c>
      <c r="BH90" s="236">
        <f t="shared" si="72"/>
        <v>316175.71650018857</v>
      </c>
      <c r="BI90" s="236">
        <f t="shared" si="72"/>
        <v>316175.71650018857</v>
      </c>
      <c r="BJ90" s="236">
        <f t="shared" si="72"/>
        <v>316175.71650018857</v>
      </c>
      <c r="BK90" s="920">
        <f t="shared" si="4"/>
        <v>16349448.029265257</v>
      </c>
    </row>
    <row r="91" spans="1:63" x14ac:dyDescent="0.25">
      <c r="A91" s="172"/>
      <c r="BK91" s="920">
        <f t="shared" si="4"/>
        <v>0</v>
      </c>
    </row>
    <row r="92" spans="1:63" x14ac:dyDescent="0.25">
      <c r="A92" s="180" t="s">
        <v>1168</v>
      </c>
      <c r="C92" s="236">
        <f>IF('MONTHLY DATA'!AM380&gt;=4,' MOD'!C70*1%,0)</f>
        <v>66017.198976960004</v>
      </c>
      <c r="D92" s="236">
        <f>IF('MONTHLY DATA'!AN380&gt;=4,' MOD'!D70*1%,0)</f>
        <v>66017.198976960004</v>
      </c>
      <c r="E92" s="236">
        <f>IF('MONTHLY DATA'!AO380&gt;=4,' MOD'!E70*1%,0)</f>
        <v>66017.198976960004</v>
      </c>
      <c r="F92" s="236">
        <f>IF('MONTHLY DATA'!AP380&gt;=4,' MOD'!F70*1%,0)</f>
        <v>66017.198976960004</v>
      </c>
      <c r="G92" s="236">
        <f>IF('MONTHLY DATA'!AQ380&gt;=4,' MOD'!G70*1%,0)</f>
        <v>66017.198976960004</v>
      </c>
      <c r="H92" s="236">
        <f>IF('MONTHLY DATA'!AR380&gt;=4,' MOD'!H70*1%,0)</f>
        <v>66017.198976960004</v>
      </c>
      <c r="I92" s="236">
        <f>IF('MONTHLY DATA'!AS380&gt;=4,' MOD'!I70*1%,0)</f>
        <v>66017.198976960004</v>
      </c>
      <c r="J92" s="236">
        <f>IF('MONTHLY DATA'!AT380&gt;=4,' MOD'!J70*1%,0)</f>
        <v>66017.198976960004</v>
      </c>
      <c r="K92" s="236">
        <f>IF('MONTHLY DATA'!AU380&gt;=4,' MOD'!K70*1%,0)</f>
        <v>66017.198976960004</v>
      </c>
      <c r="L92" s="236">
        <f>IF('MONTHLY DATA'!AV380&gt;=4,' MOD'!L70*1%,0)</f>
        <v>66017.198976960004</v>
      </c>
      <c r="M92" s="236">
        <f>IF('MONTHLY DATA'!AW380&gt;=4,' MOD'!M70*1%,0)</f>
        <v>66017.198976960004</v>
      </c>
      <c r="N92" s="236">
        <f>IF('MONTHLY DATA'!AX380&gt;=4,' MOD'!N70*1%,0)</f>
        <v>66017.198976960004</v>
      </c>
      <c r="O92" s="236">
        <f>IF('MONTHLY DATA'!AY380&gt;=4,' MOD'!O70*1%,0)</f>
        <v>71923.922812426055</v>
      </c>
      <c r="P92" s="236">
        <f>IF('MONTHLY DATA'!AZ380&gt;=4,' MOD'!P70*1%,0)</f>
        <v>71923.922812426055</v>
      </c>
      <c r="Q92" s="236">
        <f>IF('MONTHLY DATA'!BA380&gt;=4,' MOD'!Q70*1%,0)</f>
        <v>71923.922812426055</v>
      </c>
      <c r="R92" s="236">
        <f>IF('MONTHLY DATA'!BB380&gt;=4,' MOD'!R70*1%,0)</f>
        <v>71923.922812426055</v>
      </c>
      <c r="S92" s="236">
        <f>IF('MONTHLY DATA'!BC380&gt;=4,' MOD'!S70*1%,0)</f>
        <v>71923.922812426055</v>
      </c>
      <c r="T92" s="236">
        <f>IF('MONTHLY DATA'!BD380&gt;=4,' MOD'!T70*1%,0)</f>
        <v>71923.922812426055</v>
      </c>
      <c r="U92" s="236">
        <f>IF('MONTHLY DATA'!BE380&gt;=4,' MOD'!U70*1%,0)</f>
        <v>71923.922812426055</v>
      </c>
      <c r="V92" s="236">
        <f>IF('MONTHLY DATA'!BF380&gt;=4,' MOD'!V70*1%,0)</f>
        <v>71923.922812426055</v>
      </c>
      <c r="W92" s="236">
        <f>IF('MONTHLY DATA'!BG380&gt;=4,' MOD'!W70*1%,0)</f>
        <v>71923.922812426055</v>
      </c>
      <c r="X92" s="236">
        <f>IF('MONTHLY DATA'!BH380&gt;=4,' MOD'!X70*1%,0)</f>
        <v>71923.922812426055</v>
      </c>
      <c r="Y92" s="236">
        <f>IF('MONTHLY DATA'!BI380&gt;=4,' MOD'!Y70*1%,0)</f>
        <v>71923.922812426055</v>
      </c>
      <c r="Z92" s="236">
        <f>IF('MONTHLY DATA'!BJ380&gt;=4,' MOD'!Z70*1%,0)</f>
        <v>71923.922812426055</v>
      </c>
      <c r="AA92" s="236">
        <f>IF('MONTHLY DATA'!BK380&gt;=4,' MOD'!AA70*1%,0)</f>
        <v>77096.831680457326</v>
      </c>
      <c r="AB92" s="236">
        <f>IF('MONTHLY DATA'!BL380&gt;=4,' MOD'!AB70*1%,0)</f>
        <v>77096.831680457326</v>
      </c>
      <c r="AC92" s="236">
        <f>IF('MONTHLY DATA'!BM380&gt;=4,' MOD'!AC70*1%,0)</f>
        <v>77096.831680457326</v>
      </c>
      <c r="AD92" s="236">
        <f>IF('MONTHLY DATA'!BN380&gt;=4,' MOD'!AD70*1%,0)</f>
        <v>77096.831680457326</v>
      </c>
      <c r="AE92" s="236">
        <f>IF('MONTHLY DATA'!BO380&gt;=4,' MOD'!AE70*1%,0)</f>
        <v>77096.831680457326</v>
      </c>
      <c r="AF92" s="236">
        <f>IF('MONTHLY DATA'!BP380&gt;=4,' MOD'!AF70*1%,0)</f>
        <v>77096.831680457326</v>
      </c>
      <c r="AG92" s="236">
        <f>IF('MONTHLY DATA'!BQ380&gt;=4,' MOD'!AG70*1%,0)</f>
        <v>77096.831680457326</v>
      </c>
      <c r="AH92" s="236">
        <f>IF('MONTHLY DATA'!BR380&gt;=4,' MOD'!AH70*1%,0)</f>
        <v>77096.831680457326</v>
      </c>
      <c r="AI92" s="236">
        <f>IF('MONTHLY DATA'!BS380&gt;=4,' MOD'!AI70*1%,0)</f>
        <v>77096.831680457326</v>
      </c>
      <c r="AJ92" s="236">
        <f>IF('MONTHLY DATA'!BT380&gt;=4,' MOD'!AJ70*1%,0)</f>
        <v>77096.831680457326</v>
      </c>
      <c r="AK92" s="236">
        <f>IF('MONTHLY DATA'!BU380&gt;=4,' MOD'!AK70*1%,0)</f>
        <v>77096.831680457326</v>
      </c>
      <c r="AL92" s="236">
        <f>IF('MONTHLY DATA'!BV380&gt;=4,' MOD'!AL70*1%,0)</f>
        <v>77096.831680457326</v>
      </c>
      <c r="AM92" s="236">
        <f>IF('MONTHLY DATA'!BW380&gt;=4,' MOD'!AM70*1%,0)</f>
        <v>83898.699655465651</v>
      </c>
      <c r="AN92" s="236">
        <f>IF('MONTHLY DATA'!BX380&gt;=4,' MOD'!AN70*1%,0)</f>
        <v>83898.699655465651</v>
      </c>
      <c r="AO92" s="236">
        <f>IF('MONTHLY DATA'!BY380&gt;=4,' MOD'!AO70*1%,0)</f>
        <v>83898.699655465651</v>
      </c>
      <c r="AP92" s="236">
        <f>IF('MONTHLY DATA'!BZ380&gt;=4,' MOD'!AP70*1%,0)</f>
        <v>83898.699655465651</v>
      </c>
      <c r="AQ92" s="236">
        <f>IF('MONTHLY DATA'!CA380&gt;=4,' MOD'!AQ70*1%,0)</f>
        <v>83898.699655465651</v>
      </c>
      <c r="AR92" s="236">
        <f>IF('MONTHLY DATA'!CB380&gt;=4,' MOD'!AR70*1%,0)</f>
        <v>83898.699655465651</v>
      </c>
      <c r="AS92" s="236">
        <f>IF('MONTHLY DATA'!CC380&gt;=4,' MOD'!AS70*1%,0)</f>
        <v>83898.699655465651</v>
      </c>
      <c r="AT92" s="236">
        <f>IF('MONTHLY DATA'!CD380&gt;=4,' MOD'!AT70*1%,0)</f>
        <v>83898.699655465651</v>
      </c>
      <c r="AU92" s="236">
        <f>IF('MONTHLY DATA'!CE380&gt;=4,' MOD'!AU70*1%,0)</f>
        <v>83898.699655465651</v>
      </c>
      <c r="AV92" s="236">
        <f>IF('MONTHLY DATA'!CF380&gt;=4,' MOD'!AV70*1%,0)</f>
        <v>83898.699655465651</v>
      </c>
      <c r="AW92" s="236">
        <f>IF('MONTHLY DATA'!CG380&gt;=4,' MOD'!AW70*1%,0)</f>
        <v>83898.699655465651</v>
      </c>
      <c r="AX92" s="236">
        <f>IF('MONTHLY DATA'!CH380&gt;=4,' MOD'!AX70*1%,0)</f>
        <v>83898.699655465651</v>
      </c>
      <c r="AY92" s="236">
        <f>IF('MONTHLY DATA'!CI380&gt;=4,' MOD'!AY70*1%,0)</f>
        <v>90335.91900005388</v>
      </c>
      <c r="AZ92" s="236">
        <f>IF('MONTHLY DATA'!CJ380&gt;=4,' MOD'!AZ70*1%,0)</f>
        <v>90335.91900005388</v>
      </c>
      <c r="BA92" s="236">
        <f>IF('MONTHLY DATA'!CK380&gt;=4,' MOD'!BA70*1%,0)</f>
        <v>90335.91900005388</v>
      </c>
      <c r="BB92" s="236">
        <f>IF('MONTHLY DATA'!CL380&gt;=4,' MOD'!BB70*1%,0)</f>
        <v>90335.91900005388</v>
      </c>
      <c r="BC92" s="236">
        <f>IF('MONTHLY DATA'!CM380&gt;=4,' MOD'!BC70*1%,0)</f>
        <v>90335.91900005388</v>
      </c>
      <c r="BD92" s="236">
        <f>IF('MONTHLY DATA'!CN380&gt;=4,' MOD'!BD70*1%,0)</f>
        <v>90335.91900005388</v>
      </c>
      <c r="BE92" s="236">
        <f>IF('MONTHLY DATA'!CO380&gt;=4,' MOD'!BE70*1%,0)</f>
        <v>90335.91900005388</v>
      </c>
      <c r="BF92" s="236">
        <f>IF('MONTHLY DATA'!CP380&gt;=4,' MOD'!BF70*1%,0)</f>
        <v>90335.91900005388</v>
      </c>
      <c r="BG92" s="236">
        <f>IF('MONTHLY DATA'!CQ380&gt;=4,' MOD'!BG70*1%,0)</f>
        <v>90335.91900005388</v>
      </c>
      <c r="BH92" s="236">
        <f>IF('MONTHLY DATA'!CR380&gt;=4,' MOD'!BH70*1%,0)</f>
        <v>90335.91900005388</v>
      </c>
      <c r="BI92" s="236">
        <f>IF('MONTHLY DATA'!CS380&gt;=4,' MOD'!BI70*1%,0)</f>
        <v>90335.91900005388</v>
      </c>
      <c r="BJ92" s="236">
        <f>IF('MONTHLY DATA'!CT380&gt;=4,' MOD'!BJ70*1%,0)</f>
        <v>90335.91900005388</v>
      </c>
      <c r="BK92" s="920">
        <f t="shared" si="4"/>
        <v>4671270.8655043542</v>
      </c>
    </row>
    <row r="93" spans="1:63" x14ac:dyDescent="0.25">
      <c r="BK93" s="920">
        <f t="shared" si="4"/>
        <v>0</v>
      </c>
    </row>
    <row r="94" spans="1:63" x14ac:dyDescent="0.25">
      <c r="A94" s="172" t="s">
        <v>1167</v>
      </c>
      <c r="C94" s="236">
        <f>C70+C71+C73+C76+C78+C80+C84+C87+C90</f>
        <v>9831061.2143189609</v>
      </c>
      <c r="D94" s="236">
        <f t="shared" ref="D94:BJ94" si="73">D70+D71+D73+D76+D78+D80+D84+D87+D90</f>
        <v>9842064.0808151197</v>
      </c>
      <c r="E94" s="236">
        <f t="shared" si="73"/>
        <v>9853066.9473112803</v>
      </c>
      <c r="F94" s="236">
        <f t="shared" si="73"/>
        <v>9864069.8138074409</v>
      </c>
      <c r="G94" s="236">
        <f t="shared" si="73"/>
        <v>9875072.6803035997</v>
      </c>
      <c r="H94" s="236">
        <f t="shared" si="73"/>
        <v>9886075.5467997603</v>
      </c>
      <c r="I94" s="236">
        <f t="shared" si="73"/>
        <v>9897078.4132959209</v>
      </c>
      <c r="J94" s="236">
        <f t="shared" si="73"/>
        <v>9908081.2797920797</v>
      </c>
      <c r="K94" s="236">
        <f t="shared" si="73"/>
        <v>9919084.1462882403</v>
      </c>
      <c r="L94" s="236">
        <f t="shared" si="73"/>
        <v>9930087.012784401</v>
      </c>
      <c r="M94" s="236">
        <f t="shared" si="73"/>
        <v>9941089.8792805597</v>
      </c>
      <c r="N94" s="236">
        <f t="shared" si="73"/>
        <v>9952092.7457767203</v>
      </c>
      <c r="O94" s="236">
        <f t="shared" si="73"/>
        <v>10710670.838817114</v>
      </c>
      <c r="P94" s="236">
        <f t="shared" si="73"/>
        <v>10722658.159285851</v>
      </c>
      <c r="Q94" s="236">
        <f t="shared" si="73"/>
        <v>10734645.479754589</v>
      </c>
      <c r="R94" s="236">
        <f t="shared" si="73"/>
        <v>10746632.800223326</v>
      </c>
      <c r="S94" s="236">
        <f t="shared" si="73"/>
        <v>10758620.120692065</v>
      </c>
      <c r="T94" s="236">
        <f t="shared" si="73"/>
        <v>10770607.441160802</v>
      </c>
      <c r="U94" s="236">
        <f t="shared" si="73"/>
        <v>10782594.76162954</v>
      </c>
      <c r="V94" s="236">
        <f t="shared" si="73"/>
        <v>10794582.082098277</v>
      </c>
      <c r="W94" s="236">
        <f t="shared" si="73"/>
        <v>10806569.402567016</v>
      </c>
      <c r="X94" s="236">
        <f t="shared" si="73"/>
        <v>10818556.723035753</v>
      </c>
      <c r="Y94" s="236">
        <f t="shared" si="73"/>
        <v>10830544.043504491</v>
      </c>
      <c r="Z94" s="236">
        <f t="shared" si="73"/>
        <v>10842531.363973228</v>
      </c>
      <c r="AA94" s="236">
        <f t="shared" si="73"/>
        <v>11481003.184414769</v>
      </c>
      <c r="AB94" s="236">
        <f t="shared" si="73"/>
        <v>11493852.656361513</v>
      </c>
      <c r="AC94" s="236">
        <f t="shared" si="73"/>
        <v>11506702.128308255</v>
      </c>
      <c r="AD94" s="236">
        <f t="shared" si="73"/>
        <v>11519551.600254998</v>
      </c>
      <c r="AE94" s="236">
        <f t="shared" si="73"/>
        <v>11532401.07220174</v>
      </c>
      <c r="AF94" s="236">
        <f t="shared" si="73"/>
        <v>11545250.544148482</v>
      </c>
      <c r="AG94" s="236">
        <f t="shared" si="73"/>
        <v>11558100.016095227</v>
      </c>
      <c r="AH94" s="236">
        <f t="shared" si="73"/>
        <v>11570949.488041969</v>
      </c>
      <c r="AI94" s="236">
        <f t="shared" si="73"/>
        <v>11583798.959988711</v>
      </c>
      <c r="AJ94" s="236">
        <f t="shared" si="73"/>
        <v>11596648.431935456</v>
      </c>
      <c r="AK94" s="236">
        <f t="shared" si="73"/>
        <v>11609497.903882198</v>
      </c>
      <c r="AL94" s="236">
        <f t="shared" si="73"/>
        <v>11622347.37582894</v>
      </c>
      <c r="AM94" s="236">
        <f t="shared" si="73"/>
        <v>12493914.69035976</v>
      </c>
      <c r="AN94" s="236">
        <f t="shared" si="73"/>
        <v>12507897.806969004</v>
      </c>
      <c r="AO94" s="236">
        <f t="shared" si="73"/>
        <v>12521880.923578247</v>
      </c>
      <c r="AP94" s="236">
        <f t="shared" si="73"/>
        <v>12535864.040187493</v>
      </c>
      <c r="AQ94" s="236">
        <f t="shared" si="73"/>
        <v>12549847.156796737</v>
      </c>
      <c r="AR94" s="236">
        <f t="shared" si="73"/>
        <v>12563830.27340598</v>
      </c>
      <c r="AS94" s="236">
        <f t="shared" si="73"/>
        <v>12577813.390015226</v>
      </c>
      <c r="AT94" s="236">
        <f t="shared" si="73"/>
        <v>12591796.50662447</v>
      </c>
      <c r="AU94" s="236">
        <f t="shared" si="73"/>
        <v>12605779.623233713</v>
      </c>
      <c r="AV94" s="236">
        <f t="shared" si="73"/>
        <v>12619762.739842957</v>
      </c>
      <c r="AW94" s="236">
        <f t="shared" si="73"/>
        <v>12633745.856452202</v>
      </c>
      <c r="AX94" s="236">
        <f t="shared" si="73"/>
        <v>12647728.973061446</v>
      </c>
      <c r="AY94" s="236">
        <f t="shared" si="73"/>
        <v>13452523.937758023</v>
      </c>
      <c r="AZ94" s="236">
        <f t="shared" si="73"/>
        <v>13467579.924258031</v>
      </c>
      <c r="BA94" s="236">
        <f t="shared" si="73"/>
        <v>13482635.910758041</v>
      </c>
      <c r="BB94" s="236">
        <f t="shared" si="73"/>
        <v>13497691.897258049</v>
      </c>
      <c r="BC94" s="236">
        <f t="shared" si="73"/>
        <v>13512747.883758059</v>
      </c>
      <c r="BD94" s="236">
        <f t="shared" si="73"/>
        <v>13527803.870258067</v>
      </c>
      <c r="BE94" s="236">
        <f t="shared" si="73"/>
        <v>13542859.856758077</v>
      </c>
      <c r="BF94" s="236">
        <f t="shared" si="73"/>
        <v>13557915.843258085</v>
      </c>
      <c r="BG94" s="236">
        <f t="shared" si="73"/>
        <v>13572971.829758095</v>
      </c>
      <c r="BH94" s="236">
        <f t="shared" si="73"/>
        <v>13588027.816258103</v>
      </c>
      <c r="BI94" s="236">
        <f t="shared" si="73"/>
        <v>13603083.802758113</v>
      </c>
      <c r="BJ94" s="236">
        <f t="shared" si="73"/>
        <v>13618139.789258121</v>
      </c>
      <c r="BK94" s="920">
        <f t="shared" si="4"/>
        <v>699912084.68140256</v>
      </c>
    </row>
    <row r="95" spans="1:63" ht="16.5" thickBot="1" x14ac:dyDescent="0.3">
      <c r="A95" s="172"/>
      <c r="C95" s="236"/>
      <c r="BK95" s="920">
        <f t="shared" si="4"/>
        <v>0</v>
      </c>
    </row>
    <row r="96" spans="1:63" ht="16.5" thickBot="1" x14ac:dyDescent="0.3">
      <c r="A96" s="964" t="s">
        <v>1231</v>
      </c>
      <c r="C96" s="236"/>
      <c r="O96" s="236"/>
      <c r="AA96" s="236"/>
      <c r="AM96" s="236"/>
      <c r="AY96" s="236"/>
      <c r="BK96" s="920">
        <f t="shared" si="4"/>
        <v>0</v>
      </c>
    </row>
    <row r="97" spans="1:64" x14ac:dyDescent="0.25">
      <c r="A97" s="180" t="s">
        <v>1148</v>
      </c>
      <c r="C97" s="236">
        <f>C5*C$283+C37*C$284+C67*C$285</f>
        <v>188149017.08433601</v>
      </c>
      <c r="D97" s="236">
        <f t="shared" ref="D97:BJ97" si="74">D5*D$283+D37*D$284+D67*D$285</f>
        <v>188149017.08433601</v>
      </c>
      <c r="E97" s="236">
        <f t="shared" si="74"/>
        <v>188149017.08433601</v>
      </c>
      <c r="F97" s="236">
        <f t="shared" si="74"/>
        <v>188149017.08433601</v>
      </c>
      <c r="G97" s="236">
        <f t="shared" si="74"/>
        <v>188149017.08433601</v>
      </c>
      <c r="H97" s="236">
        <f t="shared" si="74"/>
        <v>188149017.08433601</v>
      </c>
      <c r="I97" s="236">
        <f t="shared" si="74"/>
        <v>188149017.08433601</v>
      </c>
      <c r="J97" s="236">
        <f t="shared" si="74"/>
        <v>188149017.08433601</v>
      </c>
      <c r="K97" s="236">
        <f t="shared" si="74"/>
        <v>188149017.08433601</v>
      </c>
      <c r="L97" s="236">
        <f t="shared" si="74"/>
        <v>188149017.08433601</v>
      </c>
      <c r="M97" s="236">
        <f t="shared" si="74"/>
        <v>188149017.08433601</v>
      </c>
      <c r="N97" s="236">
        <f t="shared" si="74"/>
        <v>188149017.08433601</v>
      </c>
      <c r="O97" s="236">
        <f t="shared" si="74"/>
        <v>312255079.52711797</v>
      </c>
      <c r="P97" s="236">
        <f t="shared" si="74"/>
        <v>312255079.52711797</v>
      </c>
      <c r="Q97" s="236">
        <f t="shared" si="74"/>
        <v>312255079.52711797</v>
      </c>
      <c r="R97" s="236">
        <f t="shared" si="74"/>
        <v>312255079.52711797</v>
      </c>
      <c r="S97" s="236">
        <f t="shared" si="74"/>
        <v>312255079.52711797</v>
      </c>
      <c r="T97" s="236">
        <f t="shared" si="74"/>
        <v>312255079.52711797</v>
      </c>
      <c r="U97" s="236">
        <f t="shared" si="74"/>
        <v>312255079.52711797</v>
      </c>
      <c r="V97" s="236">
        <f t="shared" si="74"/>
        <v>312255079.52711797</v>
      </c>
      <c r="W97" s="236">
        <f t="shared" si="74"/>
        <v>312255079.52711797</v>
      </c>
      <c r="X97" s="236">
        <f t="shared" si="74"/>
        <v>312255079.52711797</v>
      </c>
      <c r="Y97" s="236">
        <f t="shared" si="74"/>
        <v>312255079.52711797</v>
      </c>
      <c r="Z97" s="236">
        <f t="shared" si="74"/>
        <v>312255079.52711797</v>
      </c>
      <c r="AA97" s="236">
        <f t="shared" si="74"/>
        <v>363548274.15034699</v>
      </c>
      <c r="AB97" s="236">
        <f t="shared" si="74"/>
        <v>363548274.15034699</v>
      </c>
      <c r="AC97" s="236">
        <f t="shared" si="74"/>
        <v>363548274.15034699</v>
      </c>
      <c r="AD97" s="236">
        <f t="shared" si="74"/>
        <v>363548274.15034699</v>
      </c>
      <c r="AE97" s="236">
        <f t="shared" si="74"/>
        <v>363548274.15034699</v>
      </c>
      <c r="AF97" s="236">
        <f t="shared" si="74"/>
        <v>363548274.15034699</v>
      </c>
      <c r="AG97" s="236">
        <f t="shared" si="74"/>
        <v>363548274.15034699</v>
      </c>
      <c r="AH97" s="236">
        <f t="shared" si="74"/>
        <v>363548274.15034699</v>
      </c>
      <c r="AI97" s="236">
        <f t="shared" si="74"/>
        <v>363548274.15034699</v>
      </c>
      <c r="AJ97" s="236">
        <f t="shared" si="74"/>
        <v>363548274.15034699</v>
      </c>
      <c r="AK97" s="236">
        <f t="shared" si="74"/>
        <v>363548274.15034699</v>
      </c>
      <c r="AL97" s="236">
        <f t="shared" si="74"/>
        <v>363548274.15034699</v>
      </c>
      <c r="AM97" s="236">
        <f t="shared" si="74"/>
        <v>423158039.18181992</v>
      </c>
      <c r="AN97" s="236">
        <f t="shared" si="74"/>
        <v>423158039.18181992</v>
      </c>
      <c r="AO97" s="236">
        <f t="shared" si="74"/>
        <v>423158039.18181992</v>
      </c>
      <c r="AP97" s="236">
        <f t="shared" si="74"/>
        <v>423158039.18181992</v>
      </c>
      <c r="AQ97" s="236">
        <f t="shared" si="74"/>
        <v>423158039.18181992</v>
      </c>
      <c r="AR97" s="236">
        <f t="shared" si="74"/>
        <v>423158039.18181992</v>
      </c>
      <c r="AS97" s="236">
        <f t="shared" si="74"/>
        <v>423158039.18181992</v>
      </c>
      <c r="AT97" s="236">
        <f t="shared" si="74"/>
        <v>423158039.18181992</v>
      </c>
      <c r="AU97" s="236">
        <f t="shared" si="74"/>
        <v>423158039.18181992</v>
      </c>
      <c r="AV97" s="236">
        <f t="shared" si="74"/>
        <v>423158039.18181992</v>
      </c>
      <c r="AW97" s="236">
        <f t="shared" si="74"/>
        <v>423158039.18181992</v>
      </c>
      <c r="AX97" s="236">
        <f t="shared" si="74"/>
        <v>423158039.18181992</v>
      </c>
      <c r="AY97" s="236">
        <f t="shared" si="74"/>
        <v>487813962.60029095</v>
      </c>
      <c r="AZ97" s="236">
        <f t="shared" si="74"/>
        <v>487813962.60029095</v>
      </c>
      <c r="BA97" s="236">
        <f t="shared" si="74"/>
        <v>487813962.60029095</v>
      </c>
      <c r="BB97" s="236">
        <f t="shared" si="74"/>
        <v>487813962.60029095</v>
      </c>
      <c r="BC97" s="236">
        <f t="shared" si="74"/>
        <v>487813962.60029095</v>
      </c>
      <c r="BD97" s="236">
        <f t="shared" si="74"/>
        <v>487813962.60029095</v>
      </c>
      <c r="BE97" s="236">
        <f t="shared" si="74"/>
        <v>487813962.60029095</v>
      </c>
      <c r="BF97" s="236">
        <f t="shared" si="74"/>
        <v>487813962.60029095</v>
      </c>
      <c r="BG97" s="236">
        <f t="shared" si="74"/>
        <v>487813962.60029095</v>
      </c>
      <c r="BH97" s="236">
        <f t="shared" si="74"/>
        <v>487813962.60029095</v>
      </c>
      <c r="BI97" s="236">
        <f t="shared" si="74"/>
        <v>487813962.60029095</v>
      </c>
      <c r="BJ97" s="236">
        <f t="shared" si="74"/>
        <v>487813962.60029095</v>
      </c>
      <c r="BK97" s="920">
        <f t="shared" si="4"/>
        <v>21299092470.526947</v>
      </c>
    </row>
    <row r="98" spans="1:64" x14ac:dyDescent="0.25">
      <c r="A98" s="180" t="s">
        <v>1182</v>
      </c>
      <c r="C98" s="236">
        <f t="shared" ref="C98:BJ98" si="75">C6*C$283+C38*C$284+C68*C$285</f>
        <v>0</v>
      </c>
      <c r="D98" s="236">
        <f t="shared" si="75"/>
        <v>0</v>
      </c>
      <c r="E98" s="236">
        <f t="shared" si="75"/>
        <v>0</v>
      </c>
      <c r="F98" s="236">
        <f t="shared" si="75"/>
        <v>0</v>
      </c>
      <c r="G98" s="236">
        <f t="shared" si="75"/>
        <v>0</v>
      </c>
      <c r="H98" s="236">
        <f t="shared" si="75"/>
        <v>0</v>
      </c>
      <c r="I98" s="236">
        <f t="shared" si="75"/>
        <v>0</v>
      </c>
      <c r="J98" s="236">
        <f t="shared" si="75"/>
        <v>0</v>
      </c>
      <c r="K98" s="236">
        <f t="shared" si="75"/>
        <v>0</v>
      </c>
      <c r="L98" s="236">
        <f t="shared" si="75"/>
        <v>0</v>
      </c>
      <c r="M98" s="236">
        <f t="shared" si="75"/>
        <v>0</v>
      </c>
      <c r="N98" s="236">
        <f t="shared" si="75"/>
        <v>0</v>
      </c>
      <c r="O98" s="236">
        <f t="shared" si="75"/>
        <v>0</v>
      </c>
      <c r="P98" s="236">
        <f t="shared" si="75"/>
        <v>0</v>
      </c>
      <c r="Q98" s="236">
        <f t="shared" si="75"/>
        <v>0</v>
      </c>
      <c r="R98" s="236">
        <f t="shared" si="75"/>
        <v>0</v>
      </c>
      <c r="S98" s="236">
        <f t="shared" si="75"/>
        <v>0</v>
      </c>
      <c r="T98" s="236">
        <f t="shared" si="75"/>
        <v>0</v>
      </c>
      <c r="U98" s="236">
        <f t="shared" si="75"/>
        <v>0</v>
      </c>
      <c r="V98" s="236">
        <f t="shared" si="75"/>
        <v>0</v>
      </c>
      <c r="W98" s="236">
        <f t="shared" si="75"/>
        <v>0</v>
      </c>
      <c r="X98" s="236">
        <f t="shared" si="75"/>
        <v>0</v>
      </c>
      <c r="Y98" s="236">
        <f t="shared" si="75"/>
        <v>0</v>
      </c>
      <c r="Z98" s="236">
        <f t="shared" si="75"/>
        <v>0</v>
      </c>
      <c r="AA98" s="236">
        <f t="shared" si="75"/>
        <v>0</v>
      </c>
      <c r="AB98" s="236">
        <f t="shared" si="75"/>
        <v>0</v>
      </c>
      <c r="AC98" s="236">
        <f t="shared" si="75"/>
        <v>0</v>
      </c>
      <c r="AD98" s="236">
        <f t="shared" si="75"/>
        <v>0</v>
      </c>
      <c r="AE98" s="236">
        <f t="shared" si="75"/>
        <v>0</v>
      </c>
      <c r="AF98" s="236">
        <f t="shared" si="75"/>
        <v>0</v>
      </c>
      <c r="AG98" s="236">
        <f t="shared" si="75"/>
        <v>0</v>
      </c>
      <c r="AH98" s="236">
        <f t="shared" si="75"/>
        <v>0</v>
      </c>
      <c r="AI98" s="236">
        <f t="shared" si="75"/>
        <v>0</v>
      </c>
      <c r="AJ98" s="236">
        <f t="shared" si="75"/>
        <v>0</v>
      </c>
      <c r="AK98" s="236">
        <f t="shared" si="75"/>
        <v>0</v>
      </c>
      <c r="AL98" s="236">
        <f t="shared" si="75"/>
        <v>0</v>
      </c>
      <c r="AM98" s="236">
        <f t="shared" si="75"/>
        <v>0</v>
      </c>
      <c r="AN98" s="236">
        <f t="shared" si="75"/>
        <v>0</v>
      </c>
      <c r="AO98" s="236">
        <f t="shared" si="75"/>
        <v>0</v>
      </c>
      <c r="AP98" s="236">
        <f t="shared" si="75"/>
        <v>0</v>
      </c>
      <c r="AQ98" s="236">
        <f t="shared" si="75"/>
        <v>0</v>
      </c>
      <c r="AR98" s="236">
        <f t="shared" si="75"/>
        <v>0</v>
      </c>
      <c r="AS98" s="236">
        <f t="shared" si="75"/>
        <v>0</v>
      </c>
      <c r="AT98" s="236">
        <f t="shared" si="75"/>
        <v>0</v>
      </c>
      <c r="AU98" s="236">
        <f t="shared" si="75"/>
        <v>0</v>
      </c>
      <c r="AV98" s="236">
        <f t="shared" si="75"/>
        <v>0</v>
      </c>
      <c r="AW98" s="236">
        <f t="shared" si="75"/>
        <v>0</v>
      </c>
      <c r="AX98" s="236">
        <f t="shared" si="75"/>
        <v>0</v>
      </c>
      <c r="AY98" s="236">
        <f t="shared" si="75"/>
        <v>0</v>
      </c>
      <c r="AZ98" s="236">
        <f t="shared" si="75"/>
        <v>0</v>
      </c>
      <c r="BA98" s="236">
        <f t="shared" si="75"/>
        <v>0</v>
      </c>
      <c r="BB98" s="236">
        <f t="shared" si="75"/>
        <v>0</v>
      </c>
      <c r="BC98" s="236">
        <f t="shared" si="75"/>
        <v>0</v>
      </c>
      <c r="BD98" s="236">
        <f t="shared" si="75"/>
        <v>0</v>
      </c>
      <c r="BE98" s="236">
        <f t="shared" si="75"/>
        <v>0</v>
      </c>
      <c r="BF98" s="236">
        <f t="shared" si="75"/>
        <v>0</v>
      </c>
      <c r="BG98" s="236">
        <f t="shared" si="75"/>
        <v>0</v>
      </c>
      <c r="BH98" s="236">
        <f t="shared" si="75"/>
        <v>0</v>
      </c>
      <c r="BI98" s="236">
        <f t="shared" si="75"/>
        <v>0</v>
      </c>
      <c r="BJ98" s="236">
        <f t="shared" si="75"/>
        <v>0</v>
      </c>
      <c r="BK98" s="920">
        <f t="shared" si="4"/>
        <v>0</v>
      </c>
    </row>
    <row r="99" spans="1:64" x14ac:dyDescent="0.25">
      <c r="A99" s="180" t="s">
        <v>1183</v>
      </c>
      <c r="C99" s="236">
        <f t="shared" ref="C99:BJ99" si="76">C7*C$283+C39*C$284+C69*C$285</f>
        <v>0</v>
      </c>
      <c r="D99" s="236">
        <f t="shared" si="76"/>
        <v>0</v>
      </c>
      <c r="E99" s="236">
        <f t="shared" si="76"/>
        <v>0</v>
      </c>
      <c r="F99" s="236">
        <f t="shared" si="76"/>
        <v>0</v>
      </c>
      <c r="G99" s="236">
        <f t="shared" si="76"/>
        <v>0</v>
      </c>
      <c r="H99" s="236">
        <f t="shared" si="76"/>
        <v>0</v>
      </c>
      <c r="I99" s="236">
        <f t="shared" si="76"/>
        <v>0</v>
      </c>
      <c r="J99" s="236">
        <f t="shared" si="76"/>
        <v>0</v>
      </c>
      <c r="K99" s="236">
        <f t="shared" si="76"/>
        <v>0</v>
      </c>
      <c r="L99" s="236">
        <f t="shared" si="76"/>
        <v>0</v>
      </c>
      <c r="M99" s="236">
        <f t="shared" si="76"/>
        <v>0</v>
      </c>
      <c r="N99" s="236">
        <f t="shared" si="76"/>
        <v>0</v>
      </c>
      <c r="O99" s="236">
        <f t="shared" si="76"/>
        <v>0</v>
      </c>
      <c r="P99" s="236">
        <f t="shared" si="76"/>
        <v>0</v>
      </c>
      <c r="Q99" s="236">
        <f t="shared" si="76"/>
        <v>0</v>
      </c>
      <c r="R99" s="236">
        <f t="shared" si="76"/>
        <v>0</v>
      </c>
      <c r="S99" s="236">
        <f t="shared" si="76"/>
        <v>0</v>
      </c>
      <c r="T99" s="236">
        <f t="shared" si="76"/>
        <v>0</v>
      </c>
      <c r="U99" s="236">
        <f t="shared" si="76"/>
        <v>0</v>
      </c>
      <c r="V99" s="236">
        <f t="shared" si="76"/>
        <v>0</v>
      </c>
      <c r="W99" s="236">
        <f t="shared" si="76"/>
        <v>0</v>
      </c>
      <c r="X99" s="236">
        <f t="shared" si="76"/>
        <v>0</v>
      </c>
      <c r="Y99" s="236">
        <f t="shared" si="76"/>
        <v>0</v>
      </c>
      <c r="Z99" s="236">
        <f t="shared" si="76"/>
        <v>0</v>
      </c>
      <c r="AA99" s="236">
        <f t="shared" si="76"/>
        <v>0</v>
      </c>
      <c r="AB99" s="236">
        <f t="shared" si="76"/>
        <v>0</v>
      </c>
      <c r="AC99" s="236">
        <f t="shared" si="76"/>
        <v>0</v>
      </c>
      <c r="AD99" s="236">
        <f t="shared" si="76"/>
        <v>0</v>
      </c>
      <c r="AE99" s="236">
        <f t="shared" si="76"/>
        <v>0</v>
      </c>
      <c r="AF99" s="236">
        <f t="shared" si="76"/>
        <v>0</v>
      </c>
      <c r="AG99" s="236">
        <f t="shared" si="76"/>
        <v>0</v>
      </c>
      <c r="AH99" s="236">
        <f t="shared" si="76"/>
        <v>0</v>
      </c>
      <c r="AI99" s="236">
        <f t="shared" si="76"/>
        <v>0</v>
      </c>
      <c r="AJ99" s="236">
        <f t="shared" si="76"/>
        <v>0</v>
      </c>
      <c r="AK99" s="236">
        <f t="shared" si="76"/>
        <v>0</v>
      </c>
      <c r="AL99" s="236">
        <f t="shared" si="76"/>
        <v>0</v>
      </c>
      <c r="AM99" s="236">
        <f t="shared" si="76"/>
        <v>0</v>
      </c>
      <c r="AN99" s="236">
        <f t="shared" si="76"/>
        <v>0</v>
      </c>
      <c r="AO99" s="236">
        <f t="shared" si="76"/>
        <v>0</v>
      </c>
      <c r="AP99" s="236">
        <f t="shared" si="76"/>
        <v>0</v>
      </c>
      <c r="AQ99" s="236">
        <f t="shared" si="76"/>
        <v>0</v>
      </c>
      <c r="AR99" s="236">
        <f t="shared" si="76"/>
        <v>0</v>
      </c>
      <c r="AS99" s="236">
        <f t="shared" si="76"/>
        <v>0</v>
      </c>
      <c r="AT99" s="236">
        <f t="shared" si="76"/>
        <v>0</v>
      </c>
      <c r="AU99" s="236">
        <f t="shared" si="76"/>
        <v>0</v>
      </c>
      <c r="AV99" s="236">
        <f t="shared" si="76"/>
        <v>0</v>
      </c>
      <c r="AW99" s="236">
        <f t="shared" si="76"/>
        <v>0</v>
      </c>
      <c r="AX99" s="236">
        <f t="shared" si="76"/>
        <v>0</v>
      </c>
      <c r="AY99" s="236">
        <f t="shared" si="76"/>
        <v>0</v>
      </c>
      <c r="AZ99" s="236">
        <f t="shared" si="76"/>
        <v>0</v>
      </c>
      <c r="BA99" s="236">
        <f t="shared" si="76"/>
        <v>0</v>
      </c>
      <c r="BB99" s="236">
        <f t="shared" si="76"/>
        <v>0</v>
      </c>
      <c r="BC99" s="236">
        <f t="shared" si="76"/>
        <v>0</v>
      </c>
      <c r="BD99" s="236">
        <f t="shared" si="76"/>
        <v>0</v>
      </c>
      <c r="BE99" s="236">
        <f t="shared" si="76"/>
        <v>0</v>
      </c>
      <c r="BF99" s="236">
        <f t="shared" si="76"/>
        <v>0</v>
      </c>
      <c r="BG99" s="236">
        <f t="shared" si="76"/>
        <v>0</v>
      </c>
      <c r="BH99" s="236">
        <f t="shared" si="76"/>
        <v>0</v>
      </c>
      <c r="BI99" s="236">
        <f t="shared" si="76"/>
        <v>0</v>
      </c>
      <c r="BJ99" s="236">
        <f t="shared" si="76"/>
        <v>0</v>
      </c>
      <c r="BK99" s="920">
        <f t="shared" si="4"/>
        <v>0</v>
      </c>
    </row>
    <row r="100" spans="1:64" x14ac:dyDescent="0.25">
      <c r="A100" s="180" t="s">
        <v>1185</v>
      </c>
      <c r="C100" s="236">
        <f t="shared" ref="C100:BJ100" si="77">C8*C$283+C40*C$284+C70*C$285</f>
        <v>188149017.08433601</v>
      </c>
      <c r="D100" s="236">
        <f t="shared" si="77"/>
        <v>188149017.08433601</v>
      </c>
      <c r="E100" s="236">
        <f t="shared" si="77"/>
        <v>188149017.08433601</v>
      </c>
      <c r="F100" s="236">
        <f t="shared" si="77"/>
        <v>188149017.08433601</v>
      </c>
      <c r="G100" s="236">
        <f t="shared" si="77"/>
        <v>188149017.08433601</v>
      </c>
      <c r="H100" s="236">
        <f t="shared" si="77"/>
        <v>188149017.08433601</v>
      </c>
      <c r="I100" s="236">
        <f t="shared" si="77"/>
        <v>188149017.08433601</v>
      </c>
      <c r="J100" s="236">
        <f t="shared" si="77"/>
        <v>188149017.08433601</v>
      </c>
      <c r="K100" s="236">
        <f t="shared" si="77"/>
        <v>188149017.08433601</v>
      </c>
      <c r="L100" s="236">
        <f t="shared" si="77"/>
        <v>188149017.08433601</v>
      </c>
      <c r="M100" s="236">
        <f t="shared" si="77"/>
        <v>188149017.08433601</v>
      </c>
      <c r="N100" s="236">
        <f t="shared" si="77"/>
        <v>188149017.08433601</v>
      </c>
      <c r="O100" s="236">
        <f t="shared" si="77"/>
        <v>312255079.52711797</v>
      </c>
      <c r="P100" s="236">
        <f t="shared" si="77"/>
        <v>312255079.52711797</v>
      </c>
      <c r="Q100" s="236">
        <f t="shared" si="77"/>
        <v>312255079.52711797</v>
      </c>
      <c r="R100" s="236">
        <f t="shared" si="77"/>
        <v>312255079.52711797</v>
      </c>
      <c r="S100" s="236">
        <f t="shared" si="77"/>
        <v>312255079.52711797</v>
      </c>
      <c r="T100" s="236">
        <f t="shared" si="77"/>
        <v>312255079.52711797</v>
      </c>
      <c r="U100" s="236">
        <f t="shared" si="77"/>
        <v>312255079.52711797</v>
      </c>
      <c r="V100" s="236">
        <f t="shared" si="77"/>
        <v>312255079.52711797</v>
      </c>
      <c r="W100" s="236">
        <f t="shared" si="77"/>
        <v>312255079.52711797</v>
      </c>
      <c r="X100" s="236">
        <f t="shared" si="77"/>
        <v>312255079.52711797</v>
      </c>
      <c r="Y100" s="236">
        <f t="shared" si="77"/>
        <v>312255079.52711797</v>
      </c>
      <c r="Z100" s="236">
        <f t="shared" si="77"/>
        <v>312255079.52711797</v>
      </c>
      <c r="AA100" s="236">
        <f t="shared" si="77"/>
        <v>363548274.15034699</v>
      </c>
      <c r="AB100" s="236">
        <f t="shared" si="77"/>
        <v>363548274.15034699</v>
      </c>
      <c r="AC100" s="236">
        <f t="shared" si="77"/>
        <v>363548274.15034699</v>
      </c>
      <c r="AD100" s="236">
        <f t="shared" si="77"/>
        <v>363548274.15034699</v>
      </c>
      <c r="AE100" s="236">
        <f t="shared" si="77"/>
        <v>363548274.15034699</v>
      </c>
      <c r="AF100" s="236">
        <f t="shared" si="77"/>
        <v>363548274.15034699</v>
      </c>
      <c r="AG100" s="236">
        <f t="shared" si="77"/>
        <v>363548274.15034699</v>
      </c>
      <c r="AH100" s="236">
        <f t="shared" si="77"/>
        <v>363548274.15034699</v>
      </c>
      <c r="AI100" s="236">
        <f t="shared" si="77"/>
        <v>363548274.15034699</v>
      </c>
      <c r="AJ100" s="236">
        <f t="shared" si="77"/>
        <v>363548274.15034699</v>
      </c>
      <c r="AK100" s="236">
        <f t="shared" si="77"/>
        <v>363548274.15034699</v>
      </c>
      <c r="AL100" s="236">
        <f t="shared" si="77"/>
        <v>363548274.15034699</v>
      </c>
      <c r="AM100" s="236">
        <f t="shared" si="77"/>
        <v>423158039.18181992</v>
      </c>
      <c r="AN100" s="236">
        <f t="shared" si="77"/>
        <v>423158039.18181992</v>
      </c>
      <c r="AO100" s="236">
        <f t="shared" si="77"/>
        <v>423158039.18181992</v>
      </c>
      <c r="AP100" s="236">
        <f t="shared" si="77"/>
        <v>423158039.18181992</v>
      </c>
      <c r="AQ100" s="236">
        <f t="shared" si="77"/>
        <v>423158039.18181992</v>
      </c>
      <c r="AR100" s="236">
        <f t="shared" si="77"/>
        <v>423158039.18181992</v>
      </c>
      <c r="AS100" s="236">
        <f t="shared" si="77"/>
        <v>423158039.18181992</v>
      </c>
      <c r="AT100" s="236">
        <f t="shared" si="77"/>
        <v>423158039.18181992</v>
      </c>
      <c r="AU100" s="236">
        <f t="shared" si="77"/>
        <v>423158039.18181992</v>
      </c>
      <c r="AV100" s="236">
        <f t="shared" si="77"/>
        <v>423158039.18181992</v>
      </c>
      <c r="AW100" s="236">
        <f t="shared" si="77"/>
        <v>423158039.18181992</v>
      </c>
      <c r="AX100" s="236">
        <f t="shared" si="77"/>
        <v>423158039.18181992</v>
      </c>
      <c r="AY100" s="236">
        <f t="shared" si="77"/>
        <v>487813962.60029095</v>
      </c>
      <c r="AZ100" s="236">
        <f t="shared" si="77"/>
        <v>487813962.60029095</v>
      </c>
      <c r="BA100" s="236">
        <f t="shared" si="77"/>
        <v>487813962.60029095</v>
      </c>
      <c r="BB100" s="236">
        <f t="shared" si="77"/>
        <v>487813962.60029095</v>
      </c>
      <c r="BC100" s="236">
        <f t="shared" si="77"/>
        <v>487813962.60029095</v>
      </c>
      <c r="BD100" s="236">
        <f t="shared" si="77"/>
        <v>487813962.60029095</v>
      </c>
      <c r="BE100" s="236">
        <f t="shared" si="77"/>
        <v>487813962.60029095</v>
      </c>
      <c r="BF100" s="236">
        <f t="shared" si="77"/>
        <v>487813962.60029095</v>
      </c>
      <c r="BG100" s="236">
        <f t="shared" si="77"/>
        <v>487813962.60029095</v>
      </c>
      <c r="BH100" s="236">
        <f t="shared" si="77"/>
        <v>487813962.60029095</v>
      </c>
      <c r="BI100" s="236">
        <f t="shared" si="77"/>
        <v>487813962.60029095</v>
      </c>
      <c r="BJ100" s="236">
        <f t="shared" si="77"/>
        <v>487813962.60029095</v>
      </c>
      <c r="BK100" s="920">
        <f t="shared" si="4"/>
        <v>21299092470.526947</v>
      </c>
    </row>
    <row r="101" spans="1:64" x14ac:dyDescent="0.25">
      <c r="A101" s="180" t="s">
        <v>1149</v>
      </c>
      <c r="C101" s="236">
        <f t="shared" ref="C101:AH101" si="78">C9*C$283+C41*C$284+C71*C$285</f>
        <v>15679084.757028002</v>
      </c>
      <c r="D101" s="236">
        <f t="shared" si="78"/>
        <v>15679084.757028002</v>
      </c>
      <c r="E101" s="236">
        <f t="shared" si="78"/>
        <v>15679084.757028002</v>
      </c>
      <c r="F101" s="236">
        <f t="shared" si="78"/>
        <v>15679084.757028002</v>
      </c>
      <c r="G101" s="236">
        <f t="shared" si="78"/>
        <v>15679084.757028002</v>
      </c>
      <c r="H101" s="236">
        <f t="shared" si="78"/>
        <v>15679084.757028002</v>
      </c>
      <c r="I101" s="236">
        <f t="shared" si="78"/>
        <v>15679084.757028002</v>
      </c>
      <c r="J101" s="236">
        <f t="shared" si="78"/>
        <v>15679084.757028002</v>
      </c>
      <c r="K101" s="236">
        <f t="shared" si="78"/>
        <v>15679084.757028002</v>
      </c>
      <c r="L101" s="236">
        <f t="shared" si="78"/>
        <v>15679084.757028002</v>
      </c>
      <c r="M101" s="236">
        <f t="shared" si="78"/>
        <v>15679084.757028002</v>
      </c>
      <c r="N101" s="236">
        <f t="shared" si="78"/>
        <v>15679084.757028002</v>
      </c>
      <c r="O101" s="236">
        <f t="shared" si="78"/>
        <v>26021256.627259832</v>
      </c>
      <c r="P101" s="236">
        <f t="shared" si="78"/>
        <v>26021256.627259832</v>
      </c>
      <c r="Q101" s="236">
        <f t="shared" si="78"/>
        <v>26021256.627259832</v>
      </c>
      <c r="R101" s="236">
        <f t="shared" si="78"/>
        <v>26021256.627259832</v>
      </c>
      <c r="S101" s="236">
        <f t="shared" si="78"/>
        <v>26021256.627259832</v>
      </c>
      <c r="T101" s="236">
        <f t="shared" si="78"/>
        <v>26021256.627259832</v>
      </c>
      <c r="U101" s="236">
        <f t="shared" si="78"/>
        <v>26021256.627259832</v>
      </c>
      <c r="V101" s="236">
        <f t="shared" si="78"/>
        <v>26021256.627259832</v>
      </c>
      <c r="W101" s="236">
        <f t="shared" si="78"/>
        <v>26021256.627259832</v>
      </c>
      <c r="X101" s="236">
        <f t="shared" si="78"/>
        <v>26021256.627259832</v>
      </c>
      <c r="Y101" s="236">
        <f t="shared" si="78"/>
        <v>26021256.627259832</v>
      </c>
      <c r="Z101" s="236">
        <f t="shared" si="78"/>
        <v>26021256.627259832</v>
      </c>
      <c r="AA101" s="236">
        <f t="shared" si="78"/>
        <v>30295689.512528915</v>
      </c>
      <c r="AB101" s="236">
        <f t="shared" si="78"/>
        <v>30295689.512528915</v>
      </c>
      <c r="AC101" s="236">
        <f t="shared" si="78"/>
        <v>30295689.512528915</v>
      </c>
      <c r="AD101" s="236">
        <f t="shared" si="78"/>
        <v>30295689.512528915</v>
      </c>
      <c r="AE101" s="236">
        <f t="shared" si="78"/>
        <v>30295689.512528915</v>
      </c>
      <c r="AF101" s="236">
        <f t="shared" si="78"/>
        <v>30295689.512528915</v>
      </c>
      <c r="AG101" s="236">
        <f t="shared" si="78"/>
        <v>30295689.512528915</v>
      </c>
      <c r="AH101" s="236">
        <f t="shared" si="78"/>
        <v>30295689.512528915</v>
      </c>
      <c r="AI101" s="236">
        <f t="shared" ref="AI101:BJ101" si="79">AI9*AI$283+AI41*AI$284+AI71*AI$285</f>
        <v>30295689.512528915</v>
      </c>
      <c r="AJ101" s="236">
        <f t="shared" si="79"/>
        <v>30295689.512528915</v>
      </c>
      <c r="AK101" s="236">
        <f t="shared" si="79"/>
        <v>30295689.512528915</v>
      </c>
      <c r="AL101" s="236">
        <f t="shared" si="79"/>
        <v>30295689.512528915</v>
      </c>
      <c r="AM101" s="236">
        <f t="shared" si="79"/>
        <v>35263169.931818329</v>
      </c>
      <c r="AN101" s="236">
        <f t="shared" si="79"/>
        <v>35263169.931818329</v>
      </c>
      <c r="AO101" s="236">
        <f t="shared" si="79"/>
        <v>35263169.931818329</v>
      </c>
      <c r="AP101" s="236">
        <f t="shared" si="79"/>
        <v>35263169.931818329</v>
      </c>
      <c r="AQ101" s="236">
        <f t="shared" si="79"/>
        <v>35263169.931818329</v>
      </c>
      <c r="AR101" s="236">
        <f t="shared" si="79"/>
        <v>35263169.931818329</v>
      </c>
      <c r="AS101" s="236">
        <f t="shared" si="79"/>
        <v>35263169.931818329</v>
      </c>
      <c r="AT101" s="236">
        <f t="shared" si="79"/>
        <v>35263169.931818329</v>
      </c>
      <c r="AU101" s="236">
        <f t="shared" si="79"/>
        <v>35263169.931818329</v>
      </c>
      <c r="AV101" s="236">
        <f t="shared" si="79"/>
        <v>35263169.931818329</v>
      </c>
      <c r="AW101" s="236">
        <f t="shared" si="79"/>
        <v>35263169.931818329</v>
      </c>
      <c r="AX101" s="236">
        <f t="shared" si="79"/>
        <v>35263169.931818329</v>
      </c>
      <c r="AY101" s="236">
        <f t="shared" si="79"/>
        <v>40651163.550024241</v>
      </c>
      <c r="AZ101" s="236">
        <f t="shared" si="79"/>
        <v>40651163.550024241</v>
      </c>
      <c r="BA101" s="236">
        <f t="shared" si="79"/>
        <v>40651163.550024241</v>
      </c>
      <c r="BB101" s="236">
        <f t="shared" si="79"/>
        <v>40651163.550024241</v>
      </c>
      <c r="BC101" s="236">
        <f t="shared" si="79"/>
        <v>40651163.550024241</v>
      </c>
      <c r="BD101" s="236">
        <f t="shared" si="79"/>
        <v>40651163.550024241</v>
      </c>
      <c r="BE101" s="236">
        <f t="shared" si="79"/>
        <v>40651163.550024241</v>
      </c>
      <c r="BF101" s="236">
        <f t="shared" si="79"/>
        <v>40651163.550024241</v>
      </c>
      <c r="BG101" s="236">
        <f t="shared" si="79"/>
        <v>40651163.550024241</v>
      </c>
      <c r="BH101" s="236">
        <f t="shared" si="79"/>
        <v>40651163.550024241</v>
      </c>
      <c r="BI101" s="236">
        <f t="shared" si="79"/>
        <v>40651163.550024241</v>
      </c>
      <c r="BJ101" s="236">
        <f t="shared" si="79"/>
        <v>40651163.550024241</v>
      </c>
      <c r="BK101" s="920">
        <f t="shared" si="4"/>
        <v>1774924372.5439117</v>
      </c>
    </row>
    <row r="102" spans="1:64" x14ac:dyDescent="0.25">
      <c r="A102" s="180" t="s">
        <v>1150</v>
      </c>
      <c r="C102" s="236">
        <f t="shared" ref="C102:AH102" si="80">C10*C$283+C42*C$284+C72*C$285</f>
        <v>15679084.757028002</v>
      </c>
      <c r="D102" s="236">
        <f t="shared" si="80"/>
        <v>31358169.514056005</v>
      </c>
      <c r="E102" s="236">
        <f t="shared" si="80"/>
        <v>47037254.271084003</v>
      </c>
      <c r="F102" s="236">
        <f t="shared" si="80"/>
        <v>62716339.028112009</v>
      </c>
      <c r="G102" s="236">
        <f t="shared" si="80"/>
        <v>78395423.785140008</v>
      </c>
      <c r="H102" s="236">
        <f t="shared" si="80"/>
        <v>94074508.542167991</v>
      </c>
      <c r="I102" s="236">
        <f t="shared" si="80"/>
        <v>109753593.299196</v>
      </c>
      <c r="J102" s="236">
        <f t="shared" si="80"/>
        <v>125432678.05622399</v>
      </c>
      <c r="K102" s="236">
        <f t="shared" si="80"/>
        <v>141111762.813252</v>
      </c>
      <c r="L102" s="236">
        <f t="shared" si="80"/>
        <v>156790847.57027999</v>
      </c>
      <c r="M102" s="236">
        <f t="shared" si="80"/>
        <v>172469932.32730797</v>
      </c>
      <c r="N102" s="236">
        <f t="shared" si="80"/>
        <v>188149017.08433598</v>
      </c>
      <c r="O102" s="236">
        <f t="shared" si="80"/>
        <v>26021256.627259832</v>
      </c>
      <c r="P102" s="236">
        <f t="shared" si="80"/>
        <v>52042513.254519664</v>
      </c>
      <c r="Q102" s="236">
        <f t="shared" si="80"/>
        <v>78063769.881779492</v>
      </c>
      <c r="R102" s="236">
        <f t="shared" si="80"/>
        <v>104085026.50903933</v>
      </c>
      <c r="S102" s="236">
        <f t="shared" si="80"/>
        <v>130106283.13629916</v>
      </c>
      <c r="T102" s="236">
        <f t="shared" si="80"/>
        <v>156127539.76355901</v>
      </c>
      <c r="U102" s="236">
        <f t="shared" si="80"/>
        <v>182148796.39081883</v>
      </c>
      <c r="V102" s="236">
        <f t="shared" si="80"/>
        <v>208170053.01807868</v>
      </c>
      <c r="W102" s="236">
        <f t="shared" si="80"/>
        <v>234191309.64533854</v>
      </c>
      <c r="X102" s="236">
        <f t="shared" si="80"/>
        <v>260212566.27259839</v>
      </c>
      <c r="Y102" s="236">
        <f t="shared" si="80"/>
        <v>286233822.89985818</v>
      </c>
      <c r="Z102" s="236">
        <f t="shared" si="80"/>
        <v>312255079.52711809</v>
      </c>
      <c r="AA102" s="236">
        <f t="shared" si="80"/>
        <v>30295689.512528915</v>
      </c>
      <c r="AB102" s="236">
        <f t="shared" si="80"/>
        <v>60591379.02505783</v>
      </c>
      <c r="AC102" s="236">
        <f t="shared" si="80"/>
        <v>90887068.537586749</v>
      </c>
      <c r="AD102" s="236">
        <f t="shared" si="80"/>
        <v>121182758.05011566</v>
      </c>
      <c r="AE102" s="236">
        <f t="shared" si="80"/>
        <v>151478447.56264457</v>
      </c>
      <c r="AF102" s="236">
        <f t="shared" si="80"/>
        <v>181774137.0751735</v>
      </c>
      <c r="AG102" s="236">
        <f t="shared" si="80"/>
        <v>212069826.58770242</v>
      </c>
      <c r="AH102" s="236">
        <f t="shared" si="80"/>
        <v>242365516.10023132</v>
      </c>
      <c r="AI102" s="236">
        <f t="shared" ref="AI102:BJ102" si="81">AI10*AI$283+AI42*AI$284+AI72*AI$285</f>
        <v>272661205.61276019</v>
      </c>
      <c r="AJ102" s="236">
        <f t="shared" si="81"/>
        <v>302956895.12528914</v>
      </c>
      <c r="AK102" s="236">
        <f t="shared" si="81"/>
        <v>333252584.63781804</v>
      </c>
      <c r="AL102" s="236">
        <f t="shared" si="81"/>
        <v>363548274.15034699</v>
      </c>
      <c r="AM102" s="236">
        <f t="shared" si="81"/>
        <v>35263169.931818329</v>
      </c>
      <c r="AN102" s="236">
        <f t="shared" si="81"/>
        <v>70526339.863636658</v>
      </c>
      <c r="AO102" s="236">
        <f t="shared" si="81"/>
        <v>105789509.79545498</v>
      </c>
      <c r="AP102" s="236">
        <f t="shared" si="81"/>
        <v>141052679.72727332</v>
      </c>
      <c r="AQ102" s="236">
        <f t="shared" si="81"/>
        <v>176315849.65909159</v>
      </c>
      <c r="AR102" s="236">
        <f t="shared" si="81"/>
        <v>211579019.59090996</v>
      </c>
      <c r="AS102" s="236">
        <f t="shared" si="81"/>
        <v>246842189.52272823</v>
      </c>
      <c r="AT102" s="236">
        <f t="shared" si="81"/>
        <v>282105359.45454657</v>
      </c>
      <c r="AU102" s="236">
        <f t="shared" si="81"/>
        <v>317368529.38636488</v>
      </c>
      <c r="AV102" s="236">
        <f t="shared" si="81"/>
        <v>352631699.31818318</v>
      </c>
      <c r="AW102" s="236">
        <f t="shared" si="81"/>
        <v>387894869.25000155</v>
      </c>
      <c r="AX102" s="236">
        <f t="shared" si="81"/>
        <v>423158039.18181986</v>
      </c>
      <c r="AY102" s="236">
        <f t="shared" si="81"/>
        <v>40651163.550024241</v>
      </c>
      <c r="AZ102" s="236">
        <f t="shared" si="81"/>
        <v>81302327.100048482</v>
      </c>
      <c r="BA102" s="236">
        <f t="shared" si="81"/>
        <v>121953490.65007274</v>
      </c>
      <c r="BB102" s="236">
        <f t="shared" si="81"/>
        <v>162604654.20009696</v>
      </c>
      <c r="BC102" s="236">
        <f t="shared" si="81"/>
        <v>203255817.75012121</v>
      </c>
      <c r="BD102" s="236">
        <f t="shared" si="81"/>
        <v>243906981.30014542</v>
      </c>
      <c r="BE102" s="236">
        <f t="shared" si="81"/>
        <v>284558144.85016966</v>
      </c>
      <c r="BF102" s="236">
        <f t="shared" si="81"/>
        <v>325209308.40019387</v>
      </c>
      <c r="BG102" s="236">
        <f t="shared" si="81"/>
        <v>365860471.95021808</v>
      </c>
      <c r="BH102" s="236">
        <f t="shared" si="81"/>
        <v>406511635.50024235</v>
      </c>
      <c r="BI102" s="236">
        <f t="shared" si="81"/>
        <v>447162799.0502665</v>
      </c>
      <c r="BJ102" s="236">
        <f t="shared" si="81"/>
        <v>487813962.60029078</v>
      </c>
      <c r="BK102" s="920">
        <f t="shared" si="4"/>
        <v>11537008421.535425</v>
      </c>
      <c r="BL102" s="249"/>
    </row>
    <row r="103" spans="1:64" x14ac:dyDescent="0.25">
      <c r="A103" s="180" t="s">
        <v>1151</v>
      </c>
      <c r="C103" s="236">
        <f t="shared" ref="C103:BJ103" si="82">C11*C$283+C43*C$284+C73*C$285</f>
        <v>156790.84757028002</v>
      </c>
      <c r="D103" s="236">
        <f t="shared" si="82"/>
        <v>470372.54271084006</v>
      </c>
      <c r="E103" s="236">
        <f t="shared" si="82"/>
        <v>783954.23785140016</v>
      </c>
      <c r="F103" s="236">
        <f t="shared" si="82"/>
        <v>1097535.9329919603</v>
      </c>
      <c r="G103" s="236">
        <f t="shared" si="82"/>
        <v>1411117.6281325202</v>
      </c>
      <c r="H103" s="236">
        <f t="shared" si="82"/>
        <v>1724699.3232730804</v>
      </c>
      <c r="I103" s="236">
        <f t="shared" si="82"/>
        <v>2038281.0184136406</v>
      </c>
      <c r="J103" s="236">
        <f t="shared" si="82"/>
        <v>2351862.7135541989</v>
      </c>
      <c r="K103" s="236">
        <f t="shared" si="82"/>
        <v>2665444.4086947595</v>
      </c>
      <c r="L103" s="236">
        <f t="shared" si="82"/>
        <v>2979026.1038353178</v>
      </c>
      <c r="M103" s="236">
        <f t="shared" si="82"/>
        <v>3292607.7989758789</v>
      </c>
      <c r="N103" s="236">
        <f t="shared" si="82"/>
        <v>3606189.494116439</v>
      </c>
      <c r="O103" s="236">
        <f t="shared" si="82"/>
        <v>260212.56627259831</v>
      </c>
      <c r="P103" s="236">
        <f t="shared" si="82"/>
        <v>780637.69881779503</v>
      </c>
      <c r="Q103" s="236">
        <f t="shared" si="82"/>
        <v>1301062.8313629914</v>
      </c>
      <c r="R103" s="236">
        <f t="shared" si="82"/>
        <v>1821487.9639081885</v>
      </c>
      <c r="S103" s="236">
        <f t="shared" si="82"/>
        <v>2341913.096453385</v>
      </c>
      <c r="T103" s="236">
        <f t="shared" si="82"/>
        <v>2862338.2289985823</v>
      </c>
      <c r="U103" s="236">
        <f t="shared" si="82"/>
        <v>3382763.3615437793</v>
      </c>
      <c r="V103" s="236">
        <f t="shared" si="82"/>
        <v>3903188.4940889743</v>
      </c>
      <c r="W103" s="236">
        <f t="shared" si="82"/>
        <v>4423613.6266341731</v>
      </c>
      <c r="X103" s="236">
        <f t="shared" si="82"/>
        <v>4944038.7591793677</v>
      </c>
      <c r="Y103" s="236">
        <f t="shared" si="82"/>
        <v>5464463.8917245632</v>
      </c>
      <c r="Z103" s="236">
        <f t="shared" si="82"/>
        <v>5984889.0242697597</v>
      </c>
      <c r="AA103" s="236">
        <f t="shared" si="82"/>
        <v>302956.8951252891</v>
      </c>
      <c r="AB103" s="236">
        <f t="shared" si="82"/>
        <v>908870.68537586741</v>
      </c>
      <c r="AC103" s="236">
        <f t="shared" si="82"/>
        <v>1514784.4756264456</v>
      </c>
      <c r="AD103" s="236">
        <f t="shared" si="82"/>
        <v>2120698.2658770243</v>
      </c>
      <c r="AE103" s="236">
        <f t="shared" si="82"/>
        <v>2726612.0561276022</v>
      </c>
      <c r="AF103" s="236">
        <f t="shared" si="82"/>
        <v>3332525.8463781825</v>
      </c>
      <c r="AG103" s="236">
        <f t="shared" si="82"/>
        <v>3938439.6366287591</v>
      </c>
      <c r="AH103" s="236">
        <f t="shared" si="82"/>
        <v>4544353.4268793371</v>
      </c>
      <c r="AI103" s="236">
        <f t="shared" si="82"/>
        <v>5150267.217129915</v>
      </c>
      <c r="AJ103" s="236">
        <f t="shared" si="82"/>
        <v>5756181.0073804902</v>
      </c>
      <c r="AK103" s="236">
        <f t="shared" si="82"/>
        <v>6362094.7976310728</v>
      </c>
      <c r="AL103" s="236">
        <f t="shared" si="82"/>
        <v>6968008.5878816517</v>
      </c>
      <c r="AM103" s="236">
        <f t="shared" si="82"/>
        <v>352631.69931818324</v>
      </c>
      <c r="AN103" s="236">
        <f t="shared" si="82"/>
        <v>1057895.0979545498</v>
      </c>
      <c r="AO103" s="236">
        <f t="shared" si="82"/>
        <v>1763158.4965909161</v>
      </c>
      <c r="AP103" s="236">
        <f t="shared" si="82"/>
        <v>2468421.8952272828</v>
      </c>
      <c r="AQ103" s="236">
        <f t="shared" si="82"/>
        <v>3173685.2938636499</v>
      </c>
      <c r="AR103" s="236">
        <f t="shared" si="82"/>
        <v>3878948.6925000153</v>
      </c>
      <c r="AS103" s="236">
        <f t="shared" si="82"/>
        <v>4584212.091136381</v>
      </c>
      <c r="AT103" s="236">
        <f t="shared" si="82"/>
        <v>5289475.4897727463</v>
      </c>
      <c r="AU103" s="236">
        <f t="shared" si="82"/>
        <v>5994738.8884091126</v>
      </c>
      <c r="AV103" s="236">
        <f t="shared" si="82"/>
        <v>6700002.287045476</v>
      </c>
      <c r="AW103" s="236">
        <f t="shared" si="82"/>
        <v>7405265.6856818497</v>
      </c>
      <c r="AX103" s="236">
        <f t="shared" si="82"/>
        <v>8110529.0843182132</v>
      </c>
      <c r="AY103" s="236">
        <f t="shared" si="82"/>
        <v>406511.63550024247</v>
      </c>
      <c r="AZ103" s="236">
        <f t="shared" si="82"/>
        <v>1219534.9065007274</v>
      </c>
      <c r="BA103" s="236">
        <f t="shared" si="82"/>
        <v>2032558.1775012121</v>
      </c>
      <c r="BB103" s="236">
        <f t="shared" si="82"/>
        <v>2845581.4485016973</v>
      </c>
      <c r="BC103" s="236">
        <f t="shared" si="82"/>
        <v>3658604.7195021817</v>
      </c>
      <c r="BD103" s="236">
        <f t="shared" si="82"/>
        <v>4471627.9905026667</v>
      </c>
      <c r="BE103" s="236">
        <f t="shared" si="82"/>
        <v>5284651.2615031488</v>
      </c>
      <c r="BF103" s="236">
        <f t="shared" si="82"/>
        <v>6097674.5325036366</v>
      </c>
      <c r="BG103" s="236">
        <f t="shared" si="82"/>
        <v>6910697.8035041178</v>
      </c>
      <c r="BH103" s="236">
        <f t="shared" si="82"/>
        <v>7723721.0745046008</v>
      </c>
      <c r="BI103" s="236">
        <f t="shared" si="82"/>
        <v>8536744.3455050848</v>
      </c>
      <c r="BJ103" s="236">
        <f t="shared" si="82"/>
        <v>9349767.6165055633</v>
      </c>
      <c r="BK103" s="920">
        <f t="shared" si="4"/>
        <v>212990924.7052694</v>
      </c>
    </row>
    <row r="104" spans="1:64" x14ac:dyDescent="0.25">
      <c r="A104" s="180" t="s">
        <v>1152</v>
      </c>
      <c r="C104" s="850"/>
      <c r="D104" s="236">
        <f t="shared" ref="D104:BJ104" si="83">D12*D$283+D44*D$284+D74*D$285</f>
        <v>0.91999999999999993</v>
      </c>
      <c r="E104" s="236">
        <f t="shared" si="83"/>
        <v>1.3800000000000001</v>
      </c>
      <c r="F104" s="236">
        <f t="shared" si="83"/>
        <v>1.8399999999999999</v>
      </c>
      <c r="G104" s="236">
        <f t="shared" si="83"/>
        <v>2.2999999999999998</v>
      </c>
      <c r="H104" s="236">
        <f t="shared" si="83"/>
        <v>2.7600000000000002</v>
      </c>
      <c r="I104" s="236">
        <f t="shared" si="83"/>
        <v>3.2200000000000006</v>
      </c>
      <c r="J104" s="236">
        <f t="shared" si="83"/>
        <v>3.6799999999999997</v>
      </c>
      <c r="K104" s="236">
        <f t="shared" si="83"/>
        <v>4.1399999999999997</v>
      </c>
      <c r="L104" s="236">
        <f t="shared" si="83"/>
        <v>4.5999999999999996</v>
      </c>
      <c r="M104" s="236">
        <f t="shared" si="83"/>
        <v>5.0599999999999996</v>
      </c>
      <c r="N104" s="236">
        <f t="shared" si="83"/>
        <v>5.52</v>
      </c>
      <c r="O104" s="236">
        <f t="shared" si="83"/>
        <v>0.68</v>
      </c>
      <c r="P104" s="236">
        <f t="shared" si="83"/>
        <v>1.36</v>
      </c>
      <c r="Q104" s="236">
        <f t="shared" si="83"/>
        <v>2.04</v>
      </c>
      <c r="R104" s="236">
        <f t="shared" si="83"/>
        <v>2.72</v>
      </c>
      <c r="S104" s="236">
        <f t="shared" si="83"/>
        <v>3.4000000000000004</v>
      </c>
      <c r="T104" s="236">
        <f t="shared" si="83"/>
        <v>4.08</v>
      </c>
      <c r="U104" s="236">
        <f t="shared" si="83"/>
        <v>4.76</v>
      </c>
      <c r="V104" s="236">
        <f t="shared" si="83"/>
        <v>5.44</v>
      </c>
      <c r="W104" s="236">
        <f t="shared" si="83"/>
        <v>6.1199999999999992</v>
      </c>
      <c r="X104" s="236">
        <f t="shared" si="83"/>
        <v>6.7999999999999989</v>
      </c>
      <c r="Y104" s="236">
        <f t="shared" si="83"/>
        <v>7.4799999999999995</v>
      </c>
      <c r="Z104" s="236">
        <f t="shared" si="83"/>
        <v>8.1599999999999984</v>
      </c>
      <c r="AA104" s="236">
        <f t="shared" si="83"/>
        <v>0.74</v>
      </c>
      <c r="AB104" s="236">
        <f t="shared" si="83"/>
        <v>1.48</v>
      </c>
      <c r="AC104" s="236">
        <f t="shared" si="83"/>
        <v>2.2199999999999998</v>
      </c>
      <c r="AD104" s="236">
        <f t="shared" si="83"/>
        <v>2.96</v>
      </c>
      <c r="AE104" s="236">
        <f t="shared" si="83"/>
        <v>3.7</v>
      </c>
      <c r="AF104" s="236">
        <f t="shared" si="83"/>
        <v>4.4400000000000004</v>
      </c>
      <c r="AG104" s="236">
        <f t="shared" si="83"/>
        <v>5.1800000000000006</v>
      </c>
      <c r="AH104" s="236">
        <f t="shared" si="83"/>
        <v>5.92</v>
      </c>
      <c r="AI104" s="236">
        <f t="shared" si="83"/>
        <v>6.6599999999999993</v>
      </c>
      <c r="AJ104" s="236">
        <f t="shared" si="83"/>
        <v>7.3999999999999995</v>
      </c>
      <c r="AK104" s="236">
        <f t="shared" si="83"/>
        <v>8.1399999999999988</v>
      </c>
      <c r="AL104" s="236">
        <f t="shared" si="83"/>
        <v>8.879999999999999</v>
      </c>
      <c r="AM104" s="236">
        <f t="shared" si="83"/>
        <v>0.79</v>
      </c>
      <c r="AN104" s="236">
        <f t="shared" si="83"/>
        <v>1.58</v>
      </c>
      <c r="AO104" s="236">
        <f t="shared" si="83"/>
        <v>2.37</v>
      </c>
      <c r="AP104" s="236">
        <f t="shared" si="83"/>
        <v>3.16</v>
      </c>
      <c r="AQ104" s="236">
        <f t="shared" si="83"/>
        <v>3.95</v>
      </c>
      <c r="AR104" s="236">
        <f t="shared" si="83"/>
        <v>4.74</v>
      </c>
      <c r="AS104" s="236">
        <f t="shared" si="83"/>
        <v>5.53</v>
      </c>
      <c r="AT104" s="236">
        <f t="shared" si="83"/>
        <v>6.32</v>
      </c>
      <c r="AU104" s="236">
        <f t="shared" si="83"/>
        <v>7.11</v>
      </c>
      <c r="AV104" s="236">
        <f t="shared" si="83"/>
        <v>7.8999999999999995</v>
      </c>
      <c r="AW104" s="236">
        <f t="shared" si="83"/>
        <v>8.69</v>
      </c>
      <c r="AX104" s="236">
        <f t="shared" si="83"/>
        <v>9.4799999999999986</v>
      </c>
      <c r="AY104" s="236">
        <f t="shared" si="83"/>
        <v>0.84000000000000008</v>
      </c>
      <c r="AZ104" s="236">
        <f t="shared" si="83"/>
        <v>1.6800000000000002</v>
      </c>
      <c r="BA104" s="236">
        <f t="shared" si="83"/>
        <v>2.52</v>
      </c>
      <c r="BB104" s="236">
        <f t="shared" si="83"/>
        <v>3.3600000000000003</v>
      </c>
      <c r="BC104" s="236">
        <f t="shared" si="83"/>
        <v>4.2</v>
      </c>
      <c r="BD104" s="236">
        <f t="shared" si="83"/>
        <v>5.0400000000000009</v>
      </c>
      <c r="BE104" s="236">
        <f t="shared" si="83"/>
        <v>5.88</v>
      </c>
      <c r="BF104" s="236">
        <f t="shared" si="83"/>
        <v>6.7200000000000006</v>
      </c>
      <c r="BG104" s="236">
        <f t="shared" si="83"/>
        <v>7.56</v>
      </c>
      <c r="BH104" s="236">
        <f t="shared" si="83"/>
        <v>8.4</v>
      </c>
      <c r="BI104" s="236">
        <f t="shared" si="83"/>
        <v>9.2399999999999984</v>
      </c>
      <c r="BJ104" s="236">
        <f t="shared" si="83"/>
        <v>10.08</v>
      </c>
      <c r="BK104" s="920">
        <f t="shared" si="4"/>
        <v>273.32</v>
      </c>
    </row>
    <row r="105" spans="1:64" x14ac:dyDescent="0.25">
      <c r="A105" s="180" t="s">
        <v>1153</v>
      </c>
      <c r="C105" s="236">
        <f t="shared" ref="C105:BJ105" si="84">C13*C$283+C45*C$284+C75*C$285</f>
        <v>156790.84757028002</v>
      </c>
      <c r="D105" s="236">
        <f t="shared" si="84"/>
        <v>627163.39028112008</v>
      </c>
      <c r="E105" s="236">
        <f t="shared" si="84"/>
        <v>1411117.6281325202</v>
      </c>
      <c r="F105" s="236">
        <f t="shared" si="84"/>
        <v>2508653.5611244803</v>
      </c>
      <c r="G105" s="236">
        <f t="shared" si="84"/>
        <v>3919771.1892570006</v>
      </c>
      <c r="H105" s="236">
        <f t="shared" si="84"/>
        <v>5644470.512530081</v>
      </c>
      <c r="I105" s="236">
        <f t="shared" si="84"/>
        <v>7682751.5309437215</v>
      </c>
      <c r="J105" s="236">
        <f t="shared" si="84"/>
        <v>10034614.244497921</v>
      </c>
      <c r="K105" s="236">
        <f t="shared" si="84"/>
        <v>12700058.65319268</v>
      </c>
      <c r="L105" s="236">
        <f t="shared" si="84"/>
        <v>15679084.757027997</v>
      </c>
      <c r="M105" s="236">
        <f t="shared" si="84"/>
        <v>18971692.556003876</v>
      </c>
      <c r="N105" s="236">
        <f t="shared" si="84"/>
        <v>22577882.050120316</v>
      </c>
      <c r="O105" s="236">
        <f t="shared" si="84"/>
        <v>260212.56627259831</v>
      </c>
      <c r="P105" s="236">
        <f t="shared" si="84"/>
        <v>1040850.2650903933</v>
      </c>
      <c r="Q105" s="236">
        <f t="shared" si="84"/>
        <v>2341913.096453385</v>
      </c>
      <c r="R105" s="236">
        <f t="shared" si="84"/>
        <v>4163401.060361573</v>
      </c>
      <c r="S105" s="236">
        <f t="shared" si="84"/>
        <v>6505314.156814958</v>
      </c>
      <c r="T105" s="236">
        <f t="shared" si="84"/>
        <v>9367652.3858135398</v>
      </c>
      <c r="U105" s="236">
        <f t="shared" si="84"/>
        <v>12750415.74735732</v>
      </c>
      <c r="V105" s="236">
        <f t="shared" si="84"/>
        <v>16653604.241446294</v>
      </c>
      <c r="W105" s="236">
        <f t="shared" si="84"/>
        <v>21077217.868080471</v>
      </c>
      <c r="X105" s="236">
        <f t="shared" si="84"/>
        <v>26021256.627259836</v>
      </c>
      <c r="Y105" s="236">
        <f t="shared" si="84"/>
        <v>31485720.518984396</v>
      </c>
      <c r="Z105" s="236">
        <f t="shared" si="84"/>
        <v>37470609.543254159</v>
      </c>
      <c r="AA105" s="236">
        <f t="shared" si="84"/>
        <v>302956.8951252891</v>
      </c>
      <c r="AB105" s="236">
        <f t="shared" si="84"/>
        <v>1211827.5805011564</v>
      </c>
      <c r="AC105" s="236">
        <f t="shared" si="84"/>
        <v>2726612.0561276022</v>
      </c>
      <c r="AD105" s="236">
        <f t="shared" si="84"/>
        <v>4847310.3220046256</v>
      </c>
      <c r="AE105" s="236">
        <f t="shared" si="84"/>
        <v>7573922.3781322287</v>
      </c>
      <c r="AF105" s="236">
        <f t="shared" si="84"/>
        <v>10906448.224510411</v>
      </c>
      <c r="AG105" s="236">
        <f t="shared" si="84"/>
        <v>14844887.861139171</v>
      </c>
      <c r="AH105" s="236">
        <f t="shared" si="84"/>
        <v>19389241.288018502</v>
      </c>
      <c r="AI105" s="236">
        <f t="shared" si="84"/>
        <v>24539508.505148422</v>
      </c>
      <c r="AJ105" s="236">
        <f t="shared" si="84"/>
        <v>30295689.512528911</v>
      </c>
      <c r="AK105" s="236">
        <f t="shared" si="84"/>
        <v>36657784.310159989</v>
      </c>
      <c r="AL105" s="236">
        <f t="shared" si="84"/>
        <v>43625792.898041636</v>
      </c>
      <c r="AM105" s="236">
        <f t="shared" si="84"/>
        <v>352631.69931818324</v>
      </c>
      <c r="AN105" s="236">
        <f t="shared" si="84"/>
        <v>1410526.7972727329</v>
      </c>
      <c r="AO105" s="236">
        <f t="shared" si="84"/>
        <v>3173685.293863649</v>
      </c>
      <c r="AP105" s="236">
        <f t="shared" si="84"/>
        <v>5642107.1890909318</v>
      </c>
      <c r="AQ105" s="236">
        <f t="shared" si="84"/>
        <v>8815792.4829545822</v>
      </c>
      <c r="AR105" s="236">
        <f t="shared" si="84"/>
        <v>12694741.175454596</v>
      </c>
      <c r="AS105" s="236">
        <f t="shared" si="84"/>
        <v>17278953.266590979</v>
      </c>
      <c r="AT105" s="236">
        <f t="shared" si="84"/>
        <v>22568428.756363723</v>
      </c>
      <c r="AU105" s="236">
        <f t="shared" si="84"/>
        <v>28563167.644772835</v>
      </c>
      <c r="AV105" s="236">
        <f t="shared" si="84"/>
        <v>35263169.931818314</v>
      </c>
      <c r="AW105" s="236">
        <f t="shared" si="84"/>
        <v>42668435.617500164</v>
      </c>
      <c r="AX105" s="236">
        <f t="shared" si="84"/>
        <v>50778964.701818377</v>
      </c>
      <c r="AY105" s="236">
        <f t="shared" si="84"/>
        <v>406511.63550024247</v>
      </c>
      <c r="AZ105" s="236">
        <f t="shared" si="84"/>
        <v>1626046.5420009699</v>
      </c>
      <c r="BA105" s="236">
        <f t="shared" si="84"/>
        <v>3658604.7195021817</v>
      </c>
      <c r="BB105" s="236">
        <f t="shared" si="84"/>
        <v>6504186.1680038795</v>
      </c>
      <c r="BC105" s="236">
        <f t="shared" si="84"/>
        <v>10162790.88750606</v>
      </c>
      <c r="BD105" s="236">
        <f t="shared" si="84"/>
        <v>14634418.878008727</v>
      </c>
      <c r="BE105" s="236">
        <f t="shared" si="84"/>
        <v>19919070.139511876</v>
      </c>
      <c r="BF105" s="236">
        <f t="shared" si="84"/>
        <v>26016744.672015514</v>
      </c>
      <c r="BG105" s="236">
        <f t="shared" si="84"/>
        <v>32927442.475519631</v>
      </c>
      <c r="BH105" s="236">
        <f t="shared" si="84"/>
        <v>40651163.550024234</v>
      </c>
      <c r="BI105" s="236">
        <f t="shared" si="84"/>
        <v>49187907.895529315</v>
      </c>
      <c r="BJ105" s="236">
        <f t="shared" si="84"/>
        <v>58537675.512034886</v>
      </c>
      <c r="BK105" s="920">
        <f t="shared" si="4"/>
        <v>961417368.46128547</v>
      </c>
    </row>
    <row r="106" spans="1:64" x14ac:dyDescent="0.25">
      <c r="A106" s="180" t="s">
        <v>1154</v>
      </c>
      <c r="C106" s="236">
        <f t="shared" ref="C106:BJ106" si="85">C14*C$283+C46*C$284+C76*C$285</f>
        <v>15679084.757028002</v>
      </c>
      <c r="D106" s="236">
        <f t="shared" si="85"/>
        <v>15679084.757028002</v>
      </c>
      <c r="E106" s="236">
        <f t="shared" si="85"/>
        <v>15679084.757028002</v>
      </c>
      <c r="F106" s="236">
        <f t="shared" si="85"/>
        <v>15679084.757028002</v>
      </c>
      <c r="G106" s="236">
        <f t="shared" si="85"/>
        <v>15679084.757028002</v>
      </c>
      <c r="H106" s="236">
        <f t="shared" si="85"/>
        <v>15679084.757028002</v>
      </c>
      <c r="I106" s="236">
        <f t="shared" si="85"/>
        <v>15679084.757028002</v>
      </c>
      <c r="J106" s="236">
        <f t="shared" si="85"/>
        <v>15679084.757028002</v>
      </c>
      <c r="K106" s="236">
        <f t="shared" si="85"/>
        <v>15679084.757028002</v>
      </c>
      <c r="L106" s="236">
        <f t="shared" si="85"/>
        <v>15679084.757028002</v>
      </c>
      <c r="M106" s="236">
        <f t="shared" si="85"/>
        <v>15679084.757028002</v>
      </c>
      <c r="N106" s="236">
        <f t="shared" si="85"/>
        <v>15679084.757028002</v>
      </c>
      <c r="O106" s="236">
        <f t="shared" si="85"/>
        <v>26021256.627259832</v>
      </c>
      <c r="P106" s="236">
        <f t="shared" si="85"/>
        <v>26021256.627259832</v>
      </c>
      <c r="Q106" s="236">
        <f t="shared" si="85"/>
        <v>26021256.627259832</v>
      </c>
      <c r="R106" s="236">
        <f t="shared" si="85"/>
        <v>26021256.627259832</v>
      </c>
      <c r="S106" s="236">
        <f t="shared" si="85"/>
        <v>26021256.627259832</v>
      </c>
      <c r="T106" s="236">
        <f t="shared" si="85"/>
        <v>26021256.627259832</v>
      </c>
      <c r="U106" s="236">
        <f t="shared" si="85"/>
        <v>26021256.627259832</v>
      </c>
      <c r="V106" s="236">
        <f t="shared" si="85"/>
        <v>26021256.627259832</v>
      </c>
      <c r="W106" s="236">
        <f t="shared" si="85"/>
        <v>26021256.627259832</v>
      </c>
      <c r="X106" s="236">
        <f t="shared" si="85"/>
        <v>26021256.627259832</v>
      </c>
      <c r="Y106" s="236">
        <f t="shared" si="85"/>
        <v>26021256.627259832</v>
      </c>
      <c r="Z106" s="236">
        <f t="shared" si="85"/>
        <v>26021256.627259832</v>
      </c>
      <c r="AA106" s="236">
        <f t="shared" si="85"/>
        <v>30295689.512528915</v>
      </c>
      <c r="AB106" s="236">
        <f t="shared" si="85"/>
        <v>30295689.512528915</v>
      </c>
      <c r="AC106" s="236">
        <f t="shared" si="85"/>
        <v>30295689.512528915</v>
      </c>
      <c r="AD106" s="236">
        <f t="shared" si="85"/>
        <v>30295689.512528915</v>
      </c>
      <c r="AE106" s="236">
        <f t="shared" si="85"/>
        <v>30295689.512528915</v>
      </c>
      <c r="AF106" s="236">
        <f t="shared" si="85"/>
        <v>30295689.512528915</v>
      </c>
      <c r="AG106" s="236">
        <f t="shared" si="85"/>
        <v>30295689.512528915</v>
      </c>
      <c r="AH106" s="236">
        <f t="shared" si="85"/>
        <v>30295689.512528915</v>
      </c>
      <c r="AI106" s="236">
        <f t="shared" si="85"/>
        <v>30295689.512528915</v>
      </c>
      <c r="AJ106" s="236">
        <f t="shared" si="85"/>
        <v>30295689.512528915</v>
      </c>
      <c r="AK106" s="236">
        <f t="shared" si="85"/>
        <v>30295689.512528915</v>
      </c>
      <c r="AL106" s="236">
        <f t="shared" si="85"/>
        <v>30295689.512528915</v>
      </c>
      <c r="AM106" s="236">
        <f t="shared" si="85"/>
        <v>35263169.931818329</v>
      </c>
      <c r="AN106" s="236">
        <f t="shared" si="85"/>
        <v>35263169.931818329</v>
      </c>
      <c r="AO106" s="236">
        <f t="shared" si="85"/>
        <v>35263169.931818329</v>
      </c>
      <c r="AP106" s="236">
        <f t="shared" si="85"/>
        <v>35263169.931818329</v>
      </c>
      <c r="AQ106" s="236">
        <f t="shared" si="85"/>
        <v>35263169.931818329</v>
      </c>
      <c r="AR106" s="236">
        <f t="shared" si="85"/>
        <v>35263169.931818329</v>
      </c>
      <c r="AS106" s="236">
        <f t="shared" si="85"/>
        <v>35263169.931818329</v>
      </c>
      <c r="AT106" s="236">
        <f t="shared" si="85"/>
        <v>35263169.931818329</v>
      </c>
      <c r="AU106" s="236">
        <f t="shared" si="85"/>
        <v>35263169.931818329</v>
      </c>
      <c r="AV106" s="236">
        <f t="shared" si="85"/>
        <v>35263169.931818329</v>
      </c>
      <c r="AW106" s="236">
        <f t="shared" si="85"/>
        <v>35263169.931818329</v>
      </c>
      <c r="AX106" s="236">
        <f t="shared" si="85"/>
        <v>35263169.931818329</v>
      </c>
      <c r="AY106" s="236">
        <f t="shared" si="85"/>
        <v>40651163.550024241</v>
      </c>
      <c r="AZ106" s="236">
        <f t="shared" si="85"/>
        <v>40651163.550024241</v>
      </c>
      <c r="BA106" s="236">
        <f t="shared" si="85"/>
        <v>40651163.550024241</v>
      </c>
      <c r="BB106" s="236">
        <f t="shared" si="85"/>
        <v>40651163.550024241</v>
      </c>
      <c r="BC106" s="236">
        <f t="shared" si="85"/>
        <v>40651163.550024241</v>
      </c>
      <c r="BD106" s="236">
        <f t="shared" si="85"/>
        <v>40651163.550024241</v>
      </c>
      <c r="BE106" s="236">
        <f t="shared" si="85"/>
        <v>40651163.550024241</v>
      </c>
      <c r="BF106" s="236">
        <f t="shared" si="85"/>
        <v>40651163.550024241</v>
      </c>
      <c r="BG106" s="236">
        <f t="shared" si="85"/>
        <v>40651163.550024241</v>
      </c>
      <c r="BH106" s="236">
        <f t="shared" si="85"/>
        <v>40651163.550024241</v>
      </c>
      <c r="BI106" s="236">
        <f t="shared" si="85"/>
        <v>40651163.550024241</v>
      </c>
      <c r="BJ106" s="236">
        <f t="shared" si="85"/>
        <v>40651163.550024241</v>
      </c>
      <c r="BK106" s="920">
        <f t="shared" si="4"/>
        <v>1774924372.5439117</v>
      </c>
    </row>
    <row r="107" spans="1:64" x14ac:dyDescent="0.25">
      <c r="A107" s="180" t="s">
        <v>1155</v>
      </c>
      <c r="C107" s="236">
        <f t="shared" ref="C107:BJ107" si="86">C15*C$283+C47*C$284+C77*C$285</f>
        <v>15679084.757028002</v>
      </c>
      <c r="D107" s="236">
        <f t="shared" si="86"/>
        <v>28469917.058814004</v>
      </c>
      <c r="E107" s="236">
        <f t="shared" si="86"/>
        <v>41260749.360600002</v>
      </c>
      <c r="F107" s="236">
        <f t="shared" si="86"/>
        <v>54051581.662386</v>
      </c>
      <c r="G107" s="236">
        <f t="shared" si="86"/>
        <v>66842413.964172006</v>
      </c>
      <c r="H107" s="236">
        <f t="shared" si="86"/>
        <v>79633246.265957996</v>
      </c>
      <c r="I107" s="236">
        <f t="shared" si="86"/>
        <v>92424078.567743987</v>
      </c>
      <c r="J107" s="236">
        <f t="shared" si="86"/>
        <v>105214910.86952999</v>
      </c>
      <c r="K107" s="236">
        <f t="shared" si="86"/>
        <v>118005743.17131598</v>
      </c>
      <c r="L107" s="236">
        <f t="shared" si="86"/>
        <v>130796575.47310199</v>
      </c>
      <c r="M107" s="236">
        <f t="shared" si="86"/>
        <v>143587407.77488798</v>
      </c>
      <c r="N107" s="236">
        <f t="shared" si="86"/>
        <v>156378240.07667398</v>
      </c>
      <c r="O107" s="236">
        <f t="shared" si="86"/>
        <v>259557098.00825578</v>
      </c>
      <c r="P107" s="236">
        <f t="shared" si="86"/>
        <v>281499741.93944508</v>
      </c>
      <c r="Q107" s="236">
        <f t="shared" si="86"/>
        <v>303442385.87063444</v>
      </c>
      <c r="R107" s="236">
        <f t="shared" si="86"/>
        <v>325385029.80182374</v>
      </c>
      <c r="S107" s="236">
        <f t="shared" si="86"/>
        <v>347327673.73301303</v>
      </c>
      <c r="T107" s="236">
        <f t="shared" si="86"/>
        <v>369270317.66420233</v>
      </c>
      <c r="U107" s="236">
        <f t="shared" si="86"/>
        <v>391212961.59539163</v>
      </c>
      <c r="V107" s="236">
        <f t="shared" si="86"/>
        <v>413155605.52658099</v>
      </c>
      <c r="W107" s="236">
        <f t="shared" si="86"/>
        <v>435098249.45777029</v>
      </c>
      <c r="X107" s="236">
        <f t="shared" si="86"/>
        <v>457040893.38895959</v>
      </c>
      <c r="Y107" s="236">
        <f t="shared" si="86"/>
        <v>478983537.32014894</v>
      </c>
      <c r="Z107" s="236">
        <f t="shared" si="86"/>
        <v>500926181.25133824</v>
      </c>
      <c r="AA107" s="236">
        <f t="shared" si="86"/>
        <v>566761499.51784992</v>
      </c>
      <c r="AB107" s="236">
        <f t="shared" si="86"/>
        <v>592085667.14622235</v>
      </c>
      <c r="AC107" s="236">
        <f t="shared" si="86"/>
        <v>617409834.7745949</v>
      </c>
      <c r="AD107" s="236">
        <f t="shared" si="86"/>
        <v>642734002.40296733</v>
      </c>
      <c r="AE107" s="236">
        <f t="shared" si="86"/>
        <v>668058170.03133988</v>
      </c>
      <c r="AF107" s="236">
        <f t="shared" si="86"/>
        <v>693382337.65971231</v>
      </c>
      <c r="AG107" s="236">
        <f t="shared" si="86"/>
        <v>718706505.28808486</v>
      </c>
      <c r="AH107" s="236">
        <f t="shared" si="86"/>
        <v>744030672.9164573</v>
      </c>
      <c r="AI107" s="236">
        <f t="shared" si="86"/>
        <v>769354840.54482985</v>
      </c>
      <c r="AJ107" s="236">
        <f t="shared" si="86"/>
        <v>794679008.17320228</v>
      </c>
      <c r="AK107" s="236">
        <f t="shared" si="86"/>
        <v>820003175.80157483</v>
      </c>
      <c r="AL107" s="236">
        <f t="shared" si="86"/>
        <v>845327343.42994726</v>
      </c>
      <c r="AM107" s="236">
        <f t="shared" si="86"/>
        <v>921964713.76733482</v>
      </c>
      <c r="AN107" s="236">
        <f t="shared" si="86"/>
        <v>950670284.18585241</v>
      </c>
      <c r="AO107" s="236">
        <f t="shared" si="86"/>
        <v>979375854.60437</v>
      </c>
      <c r="AP107" s="236">
        <f t="shared" si="86"/>
        <v>1008081425.0228876</v>
      </c>
      <c r="AQ107" s="236">
        <f t="shared" si="86"/>
        <v>1036786995.4414051</v>
      </c>
      <c r="AR107" s="236">
        <f t="shared" si="86"/>
        <v>1065492565.8599226</v>
      </c>
      <c r="AS107" s="236">
        <f t="shared" si="86"/>
        <v>1094198136.2784402</v>
      </c>
      <c r="AT107" s="236">
        <f t="shared" si="86"/>
        <v>1122903706.6969578</v>
      </c>
      <c r="AU107" s="236">
        <f t="shared" si="86"/>
        <v>1151609277.1154757</v>
      </c>
      <c r="AV107" s="236">
        <f t="shared" si="86"/>
        <v>1180314847.533993</v>
      </c>
      <c r="AW107" s="236">
        <f t="shared" si="86"/>
        <v>1209020417.9525106</v>
      </c>
      <c r="AX107" s="236">
        <f t="shared" si="86"/>
        <v>1237725988.3710279</v>
      </c>
      <c r="AY107" s="236">
        <f t="shared" si="86"/>
        <v>1358033191.5046811</v>
      </c>
      <c r="AZ107" s="236">
        <f t="shared" si="86"/>
        <v>1391579282.773802</v>
      </c>
      <c r="BA107" s="236">
        <f t="shared" si="86"/>
        <v>1425125374.0429232</v>
      </c>
      <c r="BB107" s="236">
        <f t="shared" si="86"/>
        <v>1458671465.3120441</v>
      </c>
      <c r="BC107" s="236">
        <f t="shared" si="86"/>
        <v>1492217556.5811651</v>
      </c>
      <c r="BD107" s="236">
        <f t="shared" si="86"/>
        <v>1525763647.8502862</v>
      </c>
      <c r="BE107" s="236">
        <f t="shared" si="86"/>
        <v>1559309739.1194072</v>
      </c>
      <c r="BF107" s="236">
        <f t="shared" si="86"/>
        <v>1592855830.3885283</v>
      </c>
      <c r="BG107" s="236">
        <f t="shared" si="86"/>
        <v>1626401921.6576495</v>
      </c>
      <c r="BH107" s="236">
        <f t="shared" si="86"/>
        <v>1659948012.9267704</v>
      </c>
      <c r="BI107" s="236">
        <f t="shared" si="86"/>
        <v>1693494104.1958916</v>
      </c>
      <c r="BJ107" s="236">
        <f t="shared" si="86"/>
        <v>1727040195.4650126</v>
      </c>
      <c r="BK107" s="920">
        <f t="shared" si="4"/>
        <v>45536361216.894897</v>
      </c>
    </row>
    <row r="108" spans="1:64" x14ac:dyDescent="0.25">
      <c r="A108" s="180" t="s">
        <v>1156</v>
      </c>
      <c r="C108" s="236">
        <f t="shared" ref="C108:BJ108" si="87">C16*C$283+C48*C$284+C78*C$285</f>
        <v>7839542.3785140011</v>
      </c>
      <c r="D108" s="236">
        <f t="shared" si="87"/>
        <v>7839542.3785140011</v>
      </c>
      <c r="E108" s="236">
        <f t="shared" si="87"/>
        <v>7839542.3785140011</v>
      </c>
      <c r="F108" s="236">
        <f t="shared" si="87"/>
        <v>7839542.3785140011</v>
      </c>
      <c r="G108" s="236">
        <f t="shared" si="87"/>
        <v>7839542.3785140011</v>
      </c>
      <c r="H108" s="236">
        <f t="shared" si="87"/>
        <v>7839542.3785140011</v>
      </c>
      <c r="I108" s="236">
        <f t="shared" si="87"/>
        <v>7839542.3785140011</v>
      </c>
      <c r="J108" s="236">
        <f t="shared" si="87"/>
        <v>7839542.3785140011</v>
      </c>
      <c r="K108" s="236">
        <f t="shared" si="87"/>
        <v>7839542.3785140011</v>
      </c>
      <c r="L108" s="236">
        <f t="shared" si="87"/>
        <v>7839542.3785140011</v>
      </c>
      <c r="M108" s="236">
        <f t="shared" si="87"/>
        <v>7839542.3785140011</v>
      </c>
      <c r="N108" s="236">
        <f t="shared" si="87"/>
        <v>7839542.3785140011</v>
      </c>
      <c r="O108" s="236">
        <f t="shared" si="87"/>
        <v>13010628.313629916</v>
      </c>
      <c r="P108" s="236">
        <f t="shared" si="87"/>
        <v>13010628.313629916</v>
      </c>
      <c r="Q108" s="236">
        <f t="shared" si="87"/>
        <v>13010628.313629916</v>
      </c>
      <c r="R108" s="236">
        <f t="shared" si="87"/>
        <v>13010628.313629916</v>
      </c>
      <c r="S108" s="236">
        <f t="shared" si="87"/>
        <v>13010628.313629916</v>
      </c>
      <c r="T108" s="236">
        <f t="shared" si="87"/>
        <v>13010628.313629916</v>
      </c>
      <c r="U108" s="236">
        <f t="shared" si="87"/>
        <v>13010628.313629916</v>
      </c>
      <c r="V108" s="236">
        <f t="shared" si="87"/>
        <v>13010628.313629916</v>
      </c>
      <c r="W108" s="236">
        <f t="shared" si="87"/>
        <v>13010628.313629916</v>
      </c>
      <c r="X108" s="236">
        <f t="shared" si="87"/>
        <v>13010628.313629916</v>
      </c>
      <c r="Y108" s="236">
        <f t="shared" si="87"/>
        <v>13010628.313629916</v>
      </c>
      <c r="Z108" s="236">
        <f t="shared" si="87"/>
        <v>13010628.313629916</v>
      </c>
      <c r="AA108" s="236">
        <f t="shared" si="87"/>
        <v>15147844.756264457</v>
      </c>
      <c r="AB108" s="236">
        <f t="shared" si="87"/>
        <v>15147844.756264457</v>
      </c>
      <c r="AC108" s="236">
        <f t="shared" si="87"/>
        <v>15147844.756264457</v>
      </c>
      <c r="AD108" s="236">
        <f t="shared" si="87"/>
        <v>15147844.756264457</v>
      </c>
      <c r="AE108" s="236">
        <f t="shared" si="87"/>
        <v>15147844.756264457</v>
      </c>
      <c r="AF108" s="236">
        <f t="shared" si="87"/>
        <v>15147844.756264457</v>
      </c>
      <c r="AG108" s="236">
        <f t="shared" si="87"/>
        <v>15147844.756264457</v>
      </c>
      <c r="AH108" s="236">
        <f t="shared" si="87"/>
        <v>15147844.756264457</v>
      </c>
      <c r="AI108" s="236">
        <f t="shared" si="87"/>
        <v>15147844.756264457</v>
      </c>
      <c r="AJ108" s="236">
        <f t="shared" si="87"/>
        <v>15147844.756264457</v>
      </c>
      <c r="AK108" s="236">
        <f t="shared" si="87"/>
        <v>15147844.756264457</v>
      </c>
      <c r="AL108" s="236">
        <f t="shared" si="87"/>
        <v>15147844.756264457</v>
      </c>
      <c r="AM108" s="236">
        <f t="shared" si="87"/>
        <v>17631584.965909164</v>
      </c>
      <c r="AN108" s="236">
        <f t="shared" si="87"/>
        <v>17631584.965909164</v>
      </c>
      <c r="AO108" s="236">
        <f t="shared" si="87"/>
        <v>17631584.965909164</v>
      </c>
      <c r="AP108" s="236">
        <f t="shared" si="87"/>
        <v>17631584.965909164</v>
      </c>
      <c r="AQ108" s="236">
        <f t="shared" si="87"/>
        <v>17631584.965909164</v>
      </c>
      <c r="AR108" s="236">
        <f t="shared" si="87"/>
        <v>17631584.965909164</v>
      </c>
      <c r="AS108" s="236">
        <f t="shared" si="87"/>
        <v>17631584.965909164</v>
      </c>
      <c r="AT108" s="236">
        <f t="shared" si="87"/>
        <v>17631584.965909164</v>
      </c>
      <c r="AU108" s="236">
        <f t="shared" si="87"/>
        <v>17631584.965909164</v>
      </c>
      <c r="AV108" s="236">
        <f t="shared" si="87"/>
        <v>17631584.965909164</v>
      </c>
      <c r="AW108" s="236">
        <f t="shared" si="87"/>
        <v>17631584.965909164</v>
      </c>
      <c r="AX108" s="236">
        <f t="shared" si="87"/>
        <v>17631584.965909164</v>
      </c>
      <c r="AY108" s="236">
        <f t="shared" si="87"/>
        <v>20325581.775012121</v>
      </c>
      <c r="AZ108" s="236">
        <f t="shared" si="87"/>
        <v>20325581.775012121</v>
      </c>
      <c r="BA108" s="236">
        <f t="shared" si="87"/>
        <v>20325581.775012121</v>
      </c>
      <c r="BB108" s="236">
        <f t="shared" si="87"/>
        <v>20325581.775012121</v>
      </c>
      <c r="BC108" s="236">
        <f t="shared" si="87"/>
        <v>20325581.775012121</v>
      </c>
      <c r="BD108" s="236">
        <f t="shared" si="87"/>
        <v>20325581.775012121</v>
      </c>
      <c r="BE108" s="236">
        <f t="shared" si="87"/>
        <v>20325581.775012121</v>
      </c>
      <c r="BF108" s="236">
        <f t="shared" si="87"/>
        <v>20325581.775012121</v>
      </c>
      <c r="BG108" s="236">
        <f t="shared" si="87"/>
        <v>20325581.775012121</v>
      </c>
      <c r="BH108" s="236">
        <f t="shared" si="87"/>
        <v>20325581.775012121</v>
      </c>
      <c r="BI108" s="236">
        <f t="shared" si="87"/>
        <v>20325581.775012121</v>
      </c>
      <c r="BJ108" s="236">
        <f t="shared" si="87"/>
        <v>20325581.775012121</v>
      </c>
      <c r="BK108" s="920">
        <f t="shared" si="4"/>
        <v>887462186.27195585</v>
      </c>
    </row>
    <row r="109" spans="1:64" x14ac:dyDescent="0.25">
      <c r="A109" s="180" t="s">
        <v>1157</v>
      </c>
      <c r="C109" s="236">
        <f t="shared" ref="C109:BJ109" si="88">C17*C$283+C49*C$284+C79*C$285</f>
        <v>7839542.3785140011</v>
      </c>
      <c r="D109" s="236">
        <f t="shared" si="88"/>
        <v>15679084.757028002</v>
      </c>
      <c r="E109" s="236">
        <f t="shared" si="88"/>
        <v>23518627.135542002</v>
      </c>
      <c r="F109" s="236">
        <f t="shared" si="88"/>
        <v>31358169.514056005</v>
      </c>
      <c r="G109" s="236">
        <f t="shared" si="88"/>
        <v>39197711.892570004</v>
      </c>
      <c r="H109" s="236">
        <f t="shared" si="88"/>
        <v>47037254.271083996</v>
      </c>
      <c r="I109" s="236">
        <f t="shared" si="88"/>
        <v>54876796.649598002</v>
      </c>
      <c r="J109" s="236">
        <f t="shared" si="88"/>
        <v>62716339.028111994</v>
      </c>
      <c r="K109" s="236">
        <f t="shared" si="88"/>
        <v>70555881.406626001</v>
      </c>
      <c r="L109" s="236">
        <f t="shared" si="88"/>
        <v>78395423.785139993</v>
      </c>
      <c r="M109" s="236">
        <f t="shared" si="88"/>
        <v>86234966.163653985</v>
      </c>
      <c r="N109" s="236">
        <f t="shared" si="88"/>
        <v>94074508.542167991</v>
      </c>
      <c r="O109" s="236">
        <f t="shared" si="88"/>
        <v>152059353.65885192</v>
      </c>
      <c r="P109" s="236">
        <f t="shared" si="88"/>
        <v>165069981.97248182</v>
      </c>
      <c r="Q109" s="236">
        <f t="shared" si="88"/>
        <v>178080610.28611171</v>
      </c>
      <c r="R109" s="236">
        <f t="shared" si="88"/>
        <v>191091238.59974164</v>
      </c>
      <c r="S109" s="236">
        <f t="shared" si="88"/>
        <v>204101866.91337153</v>
      </c>
      <c r="T109" s="236">
        <f t="shared" si="88"/>
        <v>217112495.22700143</v>
      </c>
      <c r="U109" s="236">
        <f t="shared" si="88"/>
        <v>230123123.54063135</v>
      </c>
      <c r="V109" s="236">
        <f t="shared" si="88"/>
        <v>243133751.85426128</v>
      </c>
      <c r="W109" s="236">
        <f t="shared" si="88"/>
        <v>256144380.16789117</v>
      </c>
      <c r="X109" s="236">
        <f t="shared" si="88"/>
        <v>269155008.48152107</v>
      </c>
      <c r="Y109" s="236">
        <f t="shared" si="88"/>
        <v>282165636.795151</v>
      </c>
      <c r="Z109" s="236">
        <f t="shared" si="88"/>
        <v>295176265.10878086</v>
      </c>
      <c r="AA109" s="236">
        <f t="shared" si="88"/>
        <v>335327950.68242162</v>
      </c>
      <c r="AB109" s="236">
        <f t="shared" si="88"/>
        <v>350475795.43868607</v>
      </c>
      <c r="AC109" s="236">
        <f t="shared" si="88"/>
        <v>365623640.19495058</v>
      </c>
      <c r="AD109" s="236">
        <f t="shared" si="88"/>
        <v>380771484.95121503</v>
      </c>
      <c r="AE109" s="236">
        <f t="shared" si="88"/>
        <v>395919329.70747948</v>
      </c>
      <c r="AF109" s="236">
        <f t="shared" si="88"/>
        <v>411067174.46374398</v>
      </c>
      <c r="AG109" s="236">
        <f t="shared" si="88"/>
        <v>426215019.22000849</v>
      </c>
      <c r="AH109" s="236">
        <f t="shared" si="88"/>
        <v>441362863.97627294</v>
      </c>
      <c r="AI109" s="236">
        <f t="shared" si="88"/>
        <v>456510708.73253745</v>
      </c>
      <c r="AJ109" s="236">
        <f t="shared" si="88"/>
        <v>471658553.4888019</v>
      </c>
      <c r="AK109" s="236">
        <f t="shared" si="88"/>
        <v>486806398.2450664</v>
      </c>
      <c r="AL109" s="236">
        <f t="shared" si="88"/>
        <v>501954243.00133085</v>
      </c>
      <c r="AM109" s="236">
        <f t="shared" si="88"/>
        <v>559113955.55779004</v>
      </c>
      <c r="AN109" s="236">
        <f t="shared" si="88"/>
        <v>576745540.52369916</v>
      </c>
      <c r="AO109" s="236">
        <f t="shared" si="88"/>
        <v>594377125.48960829</v>
      </c>
      <c r="AP109" s="236">
        <f t="shared" si="88"/>
        <v>612008710.45551741</v>
      </c>
      <c r="AQ109" s="236">
        <f t="shared" si="88"/>
        <v>629640295.42142665</v>
      </c>
      <c r="AR109" s="236">
        <f t="shared" si="88"/>
        <v>647271880.38733578</v>
      </c>
      <c r="AS109" s="236">
        <f t="shared" si="88"/>
        <v>664903465.35324502</v>
      </c>
      <c r="AT109" s="236">
        <f t="shared" si="88"/>
        <v>682535050.31915414</v>
      </c>
      <c r="AU109" s="236">
        <f t="shared" si="88"/>
        <v>700166635.28506339</v>
      </c>
      <c r="AV109" s="236">
        <f t="shared" si="88"/>
        <v>717798220.25097251</v>
      </c>
      <c r="AW109" s="236">
        <f t="shared" si="88"/>
        <v>735429805.21688163</v>
      </c>
      <c r="AX109" s="236">
        <f t="shared" si="88"/>
        <v>753061390.18279076</v>
      </c>
      <c r="AY109" s="236">
        <f t="shared" si="88"/>
        <v>816493791.50626779</v>
      </c>
      <c r="AZ109" s="236">
        <f t="shared" si="88"/>
        <v>836819373.2812798</v>
      </c>
      <c r="BA109" s="236">
        <f t="shared" si="88"/>
        <v>857144955.05629194</v>
      </c>
      <c r="BB109" s="236">
        <f t="shared" si="88"/>
        <v>877470536.83130395</v>
      </c>
      <c r="BC109" s="236">
        <f t="shared" si="88"/>
        <v>897796118.60631597</v>
      </c>
      <c r="BD109" s="236">
        <f t="shared" si="88"/>
        <v>918121700.38132811</v>
      </c>
      <c r="BE109" s="236">
        <f t="shared" si="88"/>
        <v>938447282.15634012</v>
      </c>
      <c r="BF109" s="236">
        <f t="shared" si="88"/>
        <v>958772863.93135238</v>
      </c>
      <c r="BG109" s="236">
        <f t="shared" si="88"/>
        <v>979098445.70636451</v>
      </c>
      <c r="BH109" s="236">
        <f t="shared" si="88"/>
        <v>999424027.48137653</v>
      </c>
      <c r="BI109" s="236">
        <f t="shared" si="88"/>
        <v>1019749609.2563887</v>
      </c>
      <c r="BJ109" s="236">
        <f t="shared" si="88"/>
        <v>1040075191.0314007</v>
      </c>
      <c r="BK109" s="920">
        <f t="shared" si="4"/>
        <v>27331057149.901894</v>
      </c>
    </row>
    <row r="110" spans="1:64" x14ac:dyDescent="0.25">
      <c r="A110" s="180" t="s">
        <v>1158</v>
      </c>
      <c r="C110" s="236">
        <f t="shared" ref="C110:BJ110" si="89">C18*C$283+C50*C$284+C80*C$285</f>
        <v>7525960.6833734419</v>
      </c>
      <c r="D110" s="236">
        <f t="shared" si="89"/>
        <v>7525960.6833734419</v>
      </c>
      <c r="E110" s="236">
        <f t="shared" si="89"/>
        <v>7525960.6833734419</v>
      </c>
      <c r="F110" s="236">
        <f t="shared" si="89"/>
        <v>7525960.6833734419</v>
      </c>
      <c r="G110" s="236">
        <f t="shared" si="89"/>
        <v>7525960.6833734419</v>
      </c>
      <c r="H110" s="236">
        <f t="shared" si="89"/>
        <v>7525960.6833734419</v>
      </c>
      <c r="I110" s="236">
        <f t="shared" si="89"/>
        <v>7525960.6833734419</v>
      </c>
      <c r="J110" s="236">
        <f t="shared" si="89"/>
        <v>7525960.6833734419</v>
      </c>
      <c r="K110" s="236">
        <f t="shared" si="89"/>
        <v>7525960.6833734419</v>
      </c>
      <c r="L110" s="236">
        <f t="shared" si="89"/>
        <v>7525960.6833734419</v>
      </c>
      <c r="M110" s="236">
        <f t="shared" si="89"/>
        <v>7525960.6833734419</v>
      </c>
      <c r="N110" s="236">
        <f t="shared" si="89"/>
        <v>7525960.6833734419</v>
      </c>
      <c r="O110" s="236">
        <f t="shared" si="89"/>
        <v>12490203.18108472</v>
      </c>
      <c r="P110" s="236">
        <f t="shared" si="89"/>
        <v>12490203.18108472</v>
      </c>
      <c r="Q110" s="236">
        <f t="shared" si="89"/>
        <v>12490203.18108472</v>
      </c>
      <c r="R110" s="236">
        <f t="shared" si="89"/>
        <v>12490203.18108472</v>
      </c>
      <c r="S110" s="236">
        <f t="shared" si="89"/>
        <v>12490203.18108472</v>
      </c>
      <c r="T110" s="236">
        <f t="shared" si="89"/>
        <v>12490203.18108472</v>
      </c>
      <c r="U110" s="236">
        <f t="shared" si="89"/>
        <v>12490203.18108472</v>
      </c>
      <c r="V110" s="236">
        <f t="shared" si="89"/>
        <v>12490203.18108472</v>
      </c>
      <c r="W110" s="236">
        <f t="shared" si="89"/>
        <v>12490203.18108472</v>
      </c>
      <c r="X110" s="236">
        <f t="shared" si="89"/>
        <v>12490203.18108472</v>
      </c>
      <c r="Y110" s="236">
        <f t="shared" si="89"/>
        <v>12490203.18108472</v>
      </c>
      <c r="Z110" s="236">
        <f t="shared" si="89"/>
        <v>12490203.18108472</v>
      </c>
      <c r="AA110" s="236">
        <f t="shared" si="89"/>
        <v>14541930.966013879</v>
      </c>
      <c r="AB110" s="236">
        <f t="shared" si="89"/>
        <v>14541930.966013879</v>
      </c>
      <c r="AC110" s="236">
        <f t="shared" si="89"/>
        <v>14541930.966013879</v>
      </c>
      <c r="AD110" s="236">
        <f t="shared" si="89"/>
        <v>14541930.966013879</v>
      </c>
      <c r="AE110" s="236">
        <f t="shared" si="89"/>
        <v>14541930.966013879</v>
      </c>
      <c r="AF110" s="236">
        <f t="shared" si="89"/>
        <v>14541930.966013879</v>
      </c>
      <c r="AG110" s="236">
        <f t="shared" si="89"/>
        <v>14541930.966013879</v>
      </c>
      <c r="AH110" s="236">
        <f t="shared" si="89"/>
        <v>14541930.966013879</v>
      </c>
      <c r="AI110" s="236">
        <f t="shared" si="89"/>
        <v>14541930.966013879</v>
      </c>
      <c r="AJ110" s="236">
        <f t="shared" si="89"/>
        <v>14541930.966013879</v>
      </c>
      <c r="AK110" s="236">
        <f t="shared" si="89"/>
        <v>14541930.966013879</v>
      </c>
      <c r="AL110" s="236">
        <f t="shared" si="89"/>
        <v>14541930.966013879</v>
      </c>
      <c r="AM110" s="236">
        <f t="shared" si="89"/>
        <v>16926321.567272797</v>
      </c>
      <c r="AN110" s="236">
        <f t="shared" si="89"/>
        <v>16926321.567272797</v>
      </c>
      <c r="AO110" s="236">
        <f t="shared" si="89"/>
        <v>16926321.567272797</v>
      </c>
      <c r="AP110" s="236">
        <f t="shared" si="89"/>
        <v>16926321.567272797</v>
      </c>
      <c r="AQ110" s="236">
        <f t="shared" si="89"/>
        <v>16926321.567272797</v>
      </c>
      <c r="AR110" s="236">
        <f t="shared" si="89"/>
        <v>16926321.567272797</v>
      </c>
      <c r="AS110" s="236">
        <f t="shared" si="89"/>
        <v>16926321.567272797</v>
      </c>
      <c r="AT110" s="236">
        <f t="shared" si="89"/>
        <v>16926321.567272797</v>
      </c>
      <c r="AU110" s="236">
        <f t="shared" si="89"/>
        <v>16926321.567272797</v>
      </c>
      <c r="AV110" s="236">
        <f t="shared" si="89"/>
        <v>16926321.567272797</v>
      </c>
      <c r="AW110" s="236">
        <f t="shared" si="89"/>
        <v>16926321.567272797</v>
      </c>
      <c r="AX110" s="236">
        <f t="shared" si="89"/>
        <v>16926321.567272797</v>
      </c>
      <c r="AY110" s="236">
        <f t="shared" si="89"/>
        <v>19512558.504011638</v>
      </c>
      <c r="AZ110" s="236">
        <f t="shared" si="89"/>
        <v>19512558.504011638</v>
      </c>
      <c r="BA110" s="236">
        <f t="shared" si="89"/>
        <v>19512558.504011638</v>
      </c>
      <c r="BB110" s="236">
        <f t="shared" si="89"/>
        <v>19512558.504011638</v>
      </c>
      <c r="BC110" s="236">
        <f t="shared" si="89"/>
        <v>19512558.504011638</v>
      </c>
      <c r="BD110" s="236">
        <f t="shared" si="89"/>
        <v>19512558.504011638</v>
      </c>
      <c r="BE110" s="236">
        <f t="shared" si="89"/>
        <v>19512558.504011638</v>
      </c>
      <c r="BF110" s="236">
        <f t="shared" si="89"/>
        <v>19512558.504011638</v>
      </c>
      <c r="BG110" s="236">
        <f t="shared" si="89"/>
        <v>19512558.504011638</v>
      </c>
      <c r="BH110" s="236">
        <f t="shared" si="89"/>
        <v>19512558.504011638</v>
      </c>
      <c r="BI110" s="236">
        <f t="shared" si="89"/>
        <v>19512558.504011638</v>
      </c>
      <c r="BJ110" s="236">
        <f t="shared" si="89"/>
        <v>19512558.504011638</v>
      </c>
      <c r="BK110" s="920">
        <f t="shared" si="4"/>
        <v>851963698.8210777</v>
      </c>
    </row>
    <row r="111" spans="1:64" x14ac:dyDescent="0.25">
      <c r="A111" s="180" t="s">
        <v>1159</v>
      </c>
      <c r="C111" s="236">
        <f t="shared" ref="C111:BJ111" si="90">C19*C$283+C51*C$284+C81*C$285</f>
        <v>7525960.6833734419</v>
      </c>
      <c r="D111" s="236">
        <f t="shared" si="90"/>
        <v>15051921.366746884</v>
      </c>
      <c r="E111" s="236">
        <f t="shared" si="90"/>
        <v>22577882.050120324</v>
      </c>
      <c r="F111" s="236">
        <f t="shared" si="90"/>
        <v>30103842.733493768</v>
      </c>
      <c r="G111" s="236">
        <f t="shared" si="90"/>
        <v>37629803.416867211</v>
      </c>
      <c r="H111" s="236">
        <f t="shared" si="90"/>
        <v>45155764.100240655</v>
      </c>
      <c r="I111" s="236">
        <f t="shared" si="90"/>
        <v>52681724.783614092</v>
      </c>
      <c r="J111" s="236">
        <f t="shared" si="90"/>
        <v>60207685.466987543</v>
      </c>
      <c r="K111" s="236">
        <f t="shared" si="90"/>
        <v>67733646.150360972</v>
      </c>
      <c r="L111" s="236">
        <f t="shared" si="90"/>
        <v>75259606.833734423</v>
      </c>
      <c r="M111" s="236">
        <f t="shared" si="90"/>
        <v>82785567.517107859</v>
      </c>
      <c r="N111" s="236">
        <f t="shared" si="90"/>
        <v>90311528.20048131</v>
      </c>
      <c r="O111" s="236">
        <f t="shared" si="90"/>
        <v>145976979.51249787</v>
      </c>
      <c r="P111" s="236">
        <f t="shared" si="90"/>
        <v>158467182.69358262</v>
      </c>
      <c r="Q111" s="236">
        <f t="shared" si="90"/>
        <v>170957385.87466732</v>
      </c>
      <c r="R111" s="236">
        <f t="shared" si="90"/>
        <v>183447589.05575204</v>
      </c>
      <c r="S111" s="236">
        <f t="shared" si="90"/>
        <v>195937792.23683676</v>
      </c>
      <c r="T111" s="236">
        <f t="shared" si="90"/>
        <v>208427995.41792145</v>
      </c>
      <c r="U111" s="236">
        <f t="shared" si="90"/>
        <v>220918198.59900618</v>
      </c>
      <c r="V111" s="236">
        <f t="shared" si="90"/>
        <v>233408401.78009087</v>
      </c>
      <c r="W111" s="236">
        <f t="shared" si="90"/>
        <v>245898604.96117562</v>
      </c>
      <c r="X111" s="236">
        <f t="shared" si="90"/>
        <v>258388808.14226031</v>
      </c>
      <c r="Y111" s="236">
        <f t="shared" si="90"/>
        <v>270879011.32334507</v>
      </c>
      <c r="Z111" s="236">
        <f t="shared" si="90"/>
        <v>283369214.50442976</v>
      </c>
      <c r="AA111" s="236">
        <f t="shared" si="90"/>
        <v>321914832.65512484</v>
      </c>
      <c r="AB111" s="236">
        <f t="shared" si="90"/>
        <v>336456763.62113875</v>
      </c>
      <c r="AC111" s="236">
        <f t="shared" si="90"/>
        <v>350998694.5871526</v>
      </c>
      <c r="AD111" s="236">
        <f t="shared" si="90"/>
        <v>365540625.55316657</v>
      </c>
      <c r="AE111" s="236">
        <f t="shared" si="90"/>
        <v>380082556.51918042</v>
      </c>
      <c r="AF111" s="236">
        <f t="shared" si="90"/>
        <v>394624487.48519433</v>
      </c>
      <c r="AG111" s="236">
        <f t="shared" si="90"/>
        <v>409166418.45120823</v>
      </c>
      <c r="AH111" s="236">
        <f t="shared" si="90"/>
        <v>423708349.41722214</v>
      </c>
      <c r="AI111" s="236">
        <f t="shared" si="90"/>
        <v>438250280.38323605</v>
      </c>
      <c r="AJ111" s="236">
        <f t="shared" si="90"/>
        <v>452792211.34924996</v>
      </c>
      <c r="AK111" s="236">
        <f t="shared" si="90"/>
        <v>467334142.31526381</v>
      </c>
      <c r="AL111" s="236">
        <f t="shared" si="90"/>
        <v>481876073.28127772</v>
      </c>
      <c r="AM111" s="236">
        <f t="shared" si="90"/>
        <v>536749397.33547843</v>
      </c>
      <c r="AN111" s="236">
        <f t="shared" si="90"/>
        <v>553675718.90275121</v>
      </c>
      <c r="AO111" s="236">
        <f t="shared" si="90"/>
        <v>570602040.47002399</v>
      </c>
      <c r="AP111" s="236">
        <f t="shared" si="90"/>
        <v>587528362.03729677</v>
      </c>
      <c r="AQ111" s="236">
        <f t="shared" si="90"/>
        <v>604454683.60456955</v>
      </c>
      <c r="AR111" s="236">
        <f t="shared" si="90"/>
        <v>621381005.17184234</v>
      </c>
      <c r="AS111" s="236">
        <f t="shared" si="90"/>
        <v>638307326.73911512</v>
      </c>
      <c r="AT111" s="236">
        <f t="shared" si="90"/>
        <v>655233648.3063879</v>
      </c>
      <c r="AU111" s="236">
        <f t="shared" si="90"/>
        <v>672159969.87366068</v>
      </c>
      <c r="AV111" s="236">
        <f t="shared" si="90"/>
        <v>689086291.44093347</v>
      </c>
      <c r="AW111" s="236">
        <f t="shared" si="90"/>
        <v>706012613.00820625</v>
      </c>
      <c r="AX111" s="236">
        <f t="shared" si="90"/>
        <v>722938934.57547903</v>
      </c>
      <c r="AY111" s="236">
        <f t="shared" si="90"/>
        <v>783834039.84601688</v>
      </c>
      <c r="AZ111" s="236">
        <f t="shared" si="90"/>
        <v>803346598.35002851</v>
      </c>
      <c r="BA111" s="236">
        <f t="shared" si="90"/>
        <v>822859156.85404015</v>
      </c>
      <c r="BB111" s="236">
        <f t="shared" si="90"/>
        <v>842371715.35805166</v>
      </c>
      <c r="BC111" s="236">
        <f t="shared" si="90"/>
        <v>861884273.86206329</v>
      </c>
      <c r="BD111" s="236">
        <f t="shared" si="90"/>
        <v>881396832.36607492</v>
      </c>
      <c r="BE111" s="236">
        <f t="shared" si="90"/>
        <v>900909390.87008655</v>
      </c>
      <c r="BF111" s="236">
        <f t="shared" si="90"/>
        <v>920421949.37409806</v>
      </c>
      <c r="BG111" s="236">
        <f t="shared" si="90"/>
        <v>939934507.87810957</v>
      </c>
      <c r="BH111" s="236">
        <f t="shared" si="90"/>
        <v>959447066.38212109</v>
      </c>
      <c r="BI111" s="236">
        <f t="shared" si="90"/>
        <v>978959624.88613272</v>
      </c>
      <c r="BJ111" s="236">
        <f t="shared" si="90"/>
        <v>998472183.39014435</v>
      </c>
      <c r="BK111" s="920">
        <f t="shared" si="4"/>
        <v>26237814863.905823</v>
      </c>
    </row>
    <row r="112" spans="1:64" x14ac:dyDescent="0.25">
      <c r="A112" s="172" t="s">
        <v>1160</v>
      </c>
      <c r="C112" s="236">
        <f t="shared" ref="C112:BJ112" si="91">C20*C$283+C52*C$284+C82*C$285</f>
        <v>0</v>
      </c>
      <c r="D112" s="236">
        <f t="shared" si="91"/>
        <v>0</v>
      </c>
      <c r="E112" s="236">
        <f t="shared" si="91"/>
        <v>0</v>
      </c>
      <c r="F112" s="236">
        <f t="shared" si="91"/>
        <v>0</v>
      </c>
      <c r="G112" s="236">
        <f t="shared" si="91"/>
        <v>0</v>
      </c>
      <c r="H112" s="236">
        <f t="shared" si="91"/>
        <v>0</v>
      </c>
      <c r="I112" s="236">
        <f t="shared" si="91"/>
        <v>0</v>
      </c>
      <c r="J112" s="236">
        <f t="shared" si="91"/>
        <v>0</v>
      </c>
      <c r="K112" s="236">
        <f t="shared" si="91"/>
        <v>0</v>
      </c>
      <c r="L112" s="236">
        <f t="shared" si="91"/>
        <v>0</v>
      </c>
      <c r="M112" s="236">
        <f t="shared" si="91"/>
        <v>0</v>
      </c>
      <c r="N112" s="236">
        <f t="shared" si="91"/>
        <v>0</v>
      </c>
      <c r="O112" s="236">
        <f t="shared" si="91"/>
        <v>0</v>
      </c>
      <c r="P112" s="236">
        <f t="shared" si="91"/>
        <v>0</v>
      </c>
      <c r="Q112" s="236">
        <f t="shared" si="91"/>
        <v>0</v>
      </c>
      <c r="R112" s="236">
        <f t="shared" si="91"/>
        <v>0</v>
      </c>
      <c r="S112" s="236">
        <f t="shared" si="91"/>
        <v>0</v>
      </c>
      <c r="T112" s="236">
        <f t="shared" si="91"/>
        <v>0</v>
      </c>
      <c r="U112" s="236">
        <f t="shared" si="91"/>
        <v>0</v>
      </c>
      <c r="V112" s="236">
        <f t="shared" si="91"/>
        <v>0</v>
      </c>
      <c r="W112" s="236">
        <f t="shared" si="91"/>
        <v>0</v>
      </c>
      <c r="X112" s="236">
        <f t="shared" si="91"/>
        <v>0</v>
      </c>
      <c r="Y112" s="236">
        <f t="shared" si="91"/>
        <v>0</v>
      </c>
      <c r="Z112" s="236">
        <f t="shared" si="91"/>
        <v>0</v>
      </c>
      <c r="AA112" s="236">
        <f t="shared" si="91"/>
        <v>0</v>
      </c>
      <c r="AB112" s="236">
        <f t="shared" si="91"/>
        <v>0</v>
      </c>
      <c r="AC112" s="236">
        <f t="shared" si="91"/>
        <v>0</v>
      </c>
      <c r="AD112" s="236">
        <f t="shared" si="91"/>
        <v>0</v>
      </c>
      <c r="AE112" s="236">
        <f t="shared" si="91"/>
        <v>0</v>
      </c>
      <c r="AF112" s="236">
        <f t="shared" si="91"/>
        <v>0</v>
      </c>
      <c r="AG112" s="236">
        <f t="shared" si="91"/>
        <v>0</v>
      </c>
      <c r="AH112" s="236">
        <f t="shared" si="91"/>
        <v>0</v>
      </c>
      <c r="AI112" s="236">
        <f t="shared" si="91"/>
        <v>0</v>
      </c>
      <c r="AJ112" s="236">
        <f t="shared" si="91"/>
        <v>0</v>
      </c>
      <c r="AK112" s="236">
        <f t="shared" si="91"/>
        <v>0</v>
      </c>
      <c r="AL112" s="236">
        <f t="shared" si="91"/>
        <v>0</v>
      </c>
      <c r="AM112" s="236">
        <f t="shared" si="91"/>
        <v>0</v>
      </c>
      <c r="AN112" s="236">
        <f t="shared" si="91"/>
        <v>0</v>
      </c>
      <c r="AO112" s="236">
        <f t="shared" si="91"/>
        <v>0</v>
      </c>
      <c r="AP112" s="236">
        <f t="shared" si="91"/>
        <v>0</v>
      </c>
      <c r="AQ112" s="236">
        <f t="shared" si="91"/>
        <v>0</v>
      </c>
      <c r="AR112" s="236">
        <f t="shared" si="91"/>
        <v>0</v>
      </c>
      <c r="AS112" s="236">
        <f t="shared" si="91"/>
        <v>0</v>
      </c>
      <c r="AT112" s="236">
        <f t="shared" si="91"/>
        <v>0</v>
      </c>
      <c r="AU112" s="236">
        <f t="shared" si="91"/>
        <v>0</v>
      </c>
      <c r="AV112" s="236">
        <f t="shared" si="91"/>
        <v>0</v>
      </c>
      <c r="AW112" s="236">
        <f t="shared" si="91"/>
        <v>0</v>
      </c>
      <c r="AX112" s="236">
        <f t="shared" si="91"/>
        <v>0</v>
      </c>
      <c r="AY112" s="236">
        <f t="shared" si="91"/>
        <v>0</v>
      </c>
      <c r="AZ112" s="236">
        <f t="shared" si="91"/>
        <v>0</v>
      </c>
      <c r="BA112" s="236">
        <f t="shared" si="91"/>
        <v>0</v>
      </c>
      <c r="BB112" s="236">
        <f t="shared" si="91"/>
        <v>0</v>
      </c>
      <c r="BC112" s="236">
        <f t="shared" si="91"/>
        <v>0</v>
      </c>
      <c r="BD112" s="236">
        <f t="shared" si="91"/>
        <v>0</v>
      </c>
      <c r="BE112" s="236">
        <f t="shared" si="91"/>
        <v>0</v>
      </c>
      <c r="BF112" s="236">
        <f t="shared" si="91"/>
        <v>0</v>
      </c>
      <c r="BG112" s="236">
        <f t="shared" si="91"/>
        <v>0</v>
      </c>
      <c r="BH112" s="236">
        <f t="shared" si="91"/>
        <v>0</v>
      </c>
      <c r="BI112" s="236">
        <f t="shared" si="91"/>
        <v>0</v>
      </c>
      <c r="BJ112" s="236">
        <f t="shared" si="91"/>
        <v>0</v>
      </c>
      <c r="BK112" s="920">
        <f t="shared" si="4"/>
        <v>0</v>
      </c>
    </row>
    <row r="113" spans="1:63" x14ac:dyDescent="0.25">
      <c r="A113" s="180" t="s">
        <v>215</v>
      </c>
      <c r="C113" s="236">
        <f t="shared" ref="C113:BJ113" si="92">C21*C$283+C53*C$284+C83*C$285</f>
        <v>23518627.135542002</v>
      </c>
      <c r="D113" s="236">
        <f t="shared" si="92"/>
        <v>23518627.135542002</v>
      </c>
      <c r="E113" s="236">
        <f t="shared" si="92"/>
        <v>23518627.135542002</v>
      </c>
      <c r="F113" s="236">
        <f t="shared" si="92"/>
        <v>23518627.135542002</v>
      </c>
      <c r="G113" s="236">
        <f t="shared" si="92"/>
        <v>23518627.135542002</v>
      </c>
      <c r="H113" s="236">
        <f t="shared" si="92"/>
        <v>23518627.135542002</v>
      </c>
      <c r="I113" s="236">
        <f t="shared" si="92"/>
        <v>23518627.135542002</v>
      </c>
      <c r="J113" s="236">
        <f t="shared" si="92"/>
        <v>23518627.135542002</v>
      </c>
      <c r="K113" s="236">
        <f t="shared" si="92"/>
        <v>23518627.135542002</v>
      </c>
      <c r="L113" s="236">
        <f t="shared" si="92"/>
        <v>23518627.135542002</v>
      </c>
      <c r="M113" s="236">
        <f t="shared" si="92"/>
        <v>23518627.135542002</v>
      </c>
      <c r="N113" s="236">
        <f t="shared" si="92"/>
        <v>23518627.135542002</v>
      </c>
      <c r="O113" s="236">
        <f t="shared" si="92"/>
        <v>39031884.940889746</v>
      </c>
      <c r="P113" s="236">
        <f t="shared" si="92"/>
        <v>39031884.940889746</v>
      </c>
      <c r="Q113" s="236">
        <f t="shared" si="92"/>
        <v>39031884.940889746</v>
      </c>
      <c r="R113" s="236">
        <f t="shared" si="92"/>
        <v>39031884.940889746</v>
      </c>
      <c r="S113" s="236">
        <f t="shared" si="92"/>
        <v>39031884.940889746</v>
      </c>
      <c r="T113" s="236">
        <f t="shared" si="92"/>
        <v>39031884.940889746</v>
      </c>
      <c r="U113" s="236">
        <f t="shared" si="92"/>
        <v>39031884.940889746</v>
      </c>
      <c r="V113" s="236">
        <f t="shared" si="92"/>
        <v>39031884.940889746</v>
      </c>
      <c r="W113" s="236">
        <f t="shared" si="92"/>
        <v>39031884.940889746</v>
      </c>
      <c r="X113" s="236">
        <f t="shared" si="92"/>
        <v>39031884.940889746</v>
      </c>
      <c r="Y113" s="236">
        <f t="shared" si="92"/>
        <v>39031884.940889746</v>
      </c>
      <c r="Z113" s="236">
        <f t="shared" si="92"/>
        <v>39031884.940889746</v>
      </c>
      <c r="AA113" s="236">
        <f t="shared" si="92"/>
        <v>45443534.268793374</v>
      </c>
      <c r="AB113" s="236">
        <f t="shared" si="92"/>
        <v>45443534.268793374</v>
      </c>
      <c r="AC113" s="236">
        <f t="shared" si="92"/>
        <v>45443534.268793374</v>
      </c>
      <c r="AD113" s="236">
        <f t="shared" si="92"/>
        <v>45443534.268793374</v>
      </c>
      <c r="AE113" s="236">
        <f t="shared" si="92"/>
        <v>45443534.268793374</v>
      </c>
      <c r="AF113" s="236">
        <f t="shared" si="92"/>
        <v>45443534.268793374</v>
      </c>
      <c r="AG113" s="236">
        <f t="shared" si="92"/>
        <v>45443534.268793374</v>
      </c>
      <c r="AH113" s="236">
        <f t="shared" si="92"/>
        <v>45443534.268793374</v>
      </c>
      <c r="AI113" s="236">
        <f t="shared" si="92"/>
        <v>45443534.268793374</v>
      </c>
      <c r="AJ113" s="236">
        <f t="shared" si="92"/>
        <v>45443534.268793374</v>
      </c>
      <c r="AK113" s="236">
        <f t="shared" si="92"/>
        <v>45443534.268793374</v>
      </c>
      <c r="AL113" s="236">
        <f t="shared" si="92"/>
        <v>45443534.268793374</v>
      </c>
      <c r="AM113" s="236">
        <f t="shared" si="92"/>
        <v>52894754.897727489</v>
      </c>
      <c r="AN113" s="236">
        <f t="shared" si="92"/>
        <v>52894754.897727489</v>
      </c>
      <c r="AO113" s="236">
        <f t="shared" si="92"/>
        <v>52894754.897727489</v>
      </c>
      <c r="AP113" s="236">
        <f t="shared" si="92"/>
        <v>52894754.897727489</v>
      </c>
      <c r="AQ113" s="236">
        <f t="shared" si="92"/>
        <v>52894754.897727489</v>
      </c>
      <c r="AR113" s="236">
        <f t="shared" si="92"/>
        <v>52894754.897727489</v>
      </c>
      <c r="AS113" s="236">
        <f t="shared" si="92"/>
        <v>52894754.897727489</v>
      </c>
      <c r="AT113" s="236">
        <f t="shared" si="92"/>
        <v>52894754.897727489</v>
      </c>
      <c r="AU113" s="236">
        <f t="shared" si="92"/>
        <v>52894754.897727489</v>
      </c>
      <c r="AV113" s="236">
        <f t="shared" si="92"/>
        <v>52894754.897727489</v>
      </c>
      <c r="AW113" s="236">
        <f t="shared" si="92"/>
        <v>52894754.897727489</v>
      </c>
      <c r="AX113" s="236">
        <f t="shared" si="92"/>
        <v>52894754.897727489</v>
      </c>
      <c r="AY113" s="236">
        <f t="shared" si="92"/>
        <v>60976745.325036369</v>
      </c>
      <c r="AZ113" s="236">
        <f t="shared" si="92"/>
        <v>60976745.325036369</v>
      </c>
      <c r="BA113" s="236">
        <f t="shared" si="92"/>
        <v>60976745.325036369</v>
      </c>
      <c r="BB113" s="236">
        <f t="shared" si="92"/>
        <v>60976745.325036369</v>
      </c>
      <c r="BC113" s="236">
        <f t="shared" si="92"/>
        <v>60976745.325036369</v>
      </c>
      <c r="BD113" s="236">
        <f t="shared" si="92"/>
        <v>60976745.325036369</v>
      </c>
      <c r="BE113" s="236">
        <f t="shared" si="92"/>
        <v>60976745.325036369</v>
      </c>
      <c r="BF113" s="236">
        <f t="shared" si="92"/>
        <v>60976745.325036369</v>
      </c>
      <c r="BG113" s="236">
        <f t="shared" si="92"/>
        <v>60976745.325036369</v>
      </c>
      <c r="BH113" s="236">
        <f t="shared" si="92"/>
        <v>60976745.325036369</v>
      </c>
      <c r="BI113" s="236">
        <f t="shared" si="92"/>
        <v>60976745.325036369</v>
      </c>
      <c r="BJ113" s="236">
        <f t="shared" si="92"/>
        <v>60976745.325036369</v>
      </c>
      <c r="BK113" s="920">
        <f t="shared" si="4"/>
        <v>2662386558.8158684</v>
      </c>
    </row>
    <row r="114" spans="1:63" x14ac:dyDescent="0.25">
      <c r="A114" s="169" t="s">
        <v>1161</v>
      </c>
      <c r="C114" s="236">
        <f t="shared" ref="C114:BJ114" si="93">C22*C$283+C54*C$284+C84*C$285</f>
        <v>15992666.452168563</v>
      </c>
      <c r="D114" s="236">
        <f t="shared" si="93"/>
        <v>15992666.452168563</v>
      </c>
      <c r="E114" s="236">
        <f t="shared" si="93"/>
        <v>15992666.452168563</v>
      </c>
      <c r="F114" s="236">
        <f t="shared" si="93"/>
        <v>15992666.452168563</v>
      </c>
      <c r="G114" s="236">
        <f t="shared" si="93"/>
        <v>15992666.452168563</v>
      </c>
      <c r="H114" s="236">
        <f t="shared" si="93"/>
        <v>15992666.452168563</v>
      </c>
      <c r="I114" s="236">
        <f t="shared" si="93"/>
        <v>15992666.452168563</v>
      </c>
      <c r="J114" s="236">
        <f t="shared" si="93"/>
        <v>15992666.452168563</v>
      </c>
      <c r="K114" s="236">
        <f t="shared" si="93"/>
        <v>15992666.452168563</v>
      </c>
      <c r="L114" s="236">
        <f t="shared" si="93"/>
        <v>15992666.452168563</v>
      </c>
      <c r="M114" s="236">
        <f t="shared" si="93"/>
        <v>15992666.452168563</v>
      </c>
      <c r="N114" s="236">
        <f t="shared" si="93"/>
        <v>15992666.452168563</v>
      </c>
      <c r="O114" s="236">
        <f t="shared" si="93"/>
        <v>26541681.759805031</v>
      </c>
      <c r="P114" s="236">
        <f t="shared" si="93"/>
        <v>26541681.759805031</v>
      </c>
      <c r="Q114" s="236">
        <f t="shared" si="93"/>
        <v>26541681.759805031</v>
      </c>
      <c r="R114" s="236">
        <f t="shared" si="93"/>
        <v>26541681.759805031</v>
      </c>
      <c r="S114" s="236">
        <f t="shared" si="93"/>
        <v>26541681.759805031</v>
      </c>
      <c r="T114" s="236">
        <f t="shared" si="93"/>
        <v>26541681.759805031</v>
      </c>
      <c r="U114" s="236">
        <f t="shared" si="93"/>
        <v>26541681.759805031</v>
      </c>
      <c r="V114" s="236">
        <f t="shared" si="93"/>
        <v>26541681.759805031</v>
      </c>
      <c r="W114" s="236">
        <f t="shared" si="93"/>
        <v>26541681.759805031</v>
      </c>
      <c r="X114" s="236">
        <f t="shared" si="93"/>
        <v>26541681.759805031</v>
      </c>
      <c r="Y114" s="236">
        <f t="shared" si="93"/>
        <v>26541681.759805031</v>
      </c>
      <c r="Z114" s="236">
        <f t="shared" si="93"/>
        <v>26541681.759805031</v>
      </c>
      <c r="AA114" s="236">
        <f t="shared" si="93"/>
        <v>30901603.302779499</v>
      </c>
      <c r="AB114" s="236">
        <f t="shared" si="93"/>
        <v>30901603.302779499</v>
      </c>
      <c r="AC114" s="236">
        <f t="shared" si="93"/>
        <v>30901603.302779499</v>
      </c>
      <c r="AD114" s="236">
        <f t="shared" si="93"/>
        <v>30901603.302779499</v>
      </c>
      <c r="AE114" s="236">
        <f t="shared" si="93"/>
        <v>30901603.302779499</v>
      </c>
      <c r="AF114" s="236">
        <f t="shared" si="93"/>
        <v>30901603.302779499</v>
      </c>
      <c r="AG114" s="236">
        <f t="shared" si="93"/>
        <v>30901603.302779499</v>
      </c>
      <c r="AH114" s="236">
        <f t="shared" si="93"/>
        <v>30901603.302779499</v>
      </c>
      <c r="AI114" s="236">
        <f t="shared" si="93"/>
        <v>30901603.302779499</v>
      </c>
      <c r="AJ114" s="236">
        <f t="shared" si="93"/>
        <v>30901603.302779499</v>
      </c>
      <c r="AK114" s="236">
        <f t="shared" si="93"/>
        <v>30901603.302779499</v>
      </c>
      <c r="AL114" s="236">
        <f t="shared" si="93"/>
        <v>30901603.302779499</v>
      </c>
      <c r="AM114" s="236">
        <f t="shared" si="93"/>
        <v>35968433.330454692</v>
      </c>
      <c r="AN114" s="236">
        <f t="shared" si="93"/>
        <v>35968433.330454692</v>
      </c>
      <c r="AO114" s="236">
        <f t="shared" si="93"/>
        <v>35968433.330454692</v>
      </c>
      <c r="AP114" s="236">
        <f t="shared" si="93"/>
        <v>35968433.330454692</v>
      </c>
      <c r="AQ114" s="236">
        <f t="shared" si="93"/>
        <v>35968433.330454692</v>
      </c>
      <c r="AR114" s="236">
        <f t="shared" si="93"/>
        <v>35968433.330454692</v>
      </c>
      <c r="AS114" s="236">
        <f t="shared" si="93"/>
        <v>35968433.330454692</v>
      </c>
      <c r="AT114" s="236">
        <f t="shared" si="93"/>
        <v>35968433.330454692</v>
      </c>
      <c r="AU114" s="236">
        <f t="shared" si="93"/>
        <v>35968433.330454692</v>
      </c>
      <c r="AV114" s="236">
        <f t="shared" si="93"/>
        <v>35968433.330454692</v>
      </c>
      <c r="AW114" s="236">
        <f t="shared" si="93"/>
        <v>35968433.330454692</v>
      </c>
      <c r="AX114" s="236">
        <f t="shared" si="93"/>
        <v>35968433.330454692</v>
      </c>
      <c r="AY114" s="236">
        <f t="shared" si="93"/>
        <v>41464186.821024731</v>
      </c>
      <c r="AZ114" s="236">
        <f t="shared" si="93"/>
        <v>41464186.821024731</v>
      </c>
      <c r="BA114" s="236">
        <f t="shared" si="93"/>
        <v>41464186.821024731</v>
      </c>
      <c r="BB114" s="236">
        <f t="shared" si="93"/>
        <v>41464186.821024731</v>
      </c>
      <c r="BC114" s="236">
        <f t="shared" si="93"/>
        <v>41464186.821024731</v>
      </c>
      <c r="BD114" s="236">
        <f t="shared" si="93"/>
        <v>41464186.821024731</v>
      </c>
      <c r="BE114" s="236">
        <f t="shared" si="93"/>
        <v>41464186.821024731</v>
      </c>
      <c r="BF114" s="236">
        <f t="shared" si="93"/>
        <v>41464186.821024731</v>
      </c>
      <c r="BG114" s="236">
        <f t="shared" si="93"/>
        <v>41464186.821024731</v>
      </c>
      <c r="BH114" s="236">
        <f t="shared" si="93"/>
        <v>41464186.821024731</v>
      </c>
      <c r="BI114" s="236">
        <f t="shared" si="93"/>
        <v>41464186.821024731</v>
      </c>
      <c r="BJ114" s="236">
        <f t="shared" si="93"/>
        <v>41464186.821024731</v>
      </c>
      <c r="BK114" s="920">
        <f t="shared" si="4"/>
        <v>1810422859.9947894</v>
      </c>
    </row>
    <row r="115" spans="1:63" x14ac:dyDescent="0.25">
      <c r="A115" s="169" t="s">
        <v>1162</v>
      </c>
      <c r="C115" s="236">
        <f t="shared" ref="C115:BJ115" si="94">C23*C$283+C55*C$284+C85*C$285</f>
        <v>7525960.6833734419</v>
      </c>
      <c r="D115" s="236">
        <f t="shared" si="94"/>
        <v>7525960.6833734419</v>
      </c>
      <c r="E115" s="236">
        <f t="shared" si="94"/>
        <v>7525960.6833734419</v>
      </c>
      <c r="F115" s="236">
        <f t="shared" si="94"/>
        <v>7525960.6833734419</v>
      </c>
      <c r="G115" s="236">
        <f t="shared" si="94"/>
        <v>7525960.6833734419</v>
      </c>
      <c r="H115" s="236">
        <f t="shared" si="94"/>
        <v>7525960.6833734419</v>
      </c>
      <c r="I115" s="236">
        <f t="shared" si="94"/>
        <v>7525960.6833734419</v>
      </c>
      <c r="J115" s="236">
        <f t="shared" si="94"/>
        <v>7525960.6833734419</v>
      </c>
      <c r="K115" s="236">
        <f t="shared" si="94"/>
        <v>7525960.6833734419</v>
      </c>
      <c r="L115" s="236">
        <f t="shared" si="94"/>
        <v>7525960.6833734419</v>
      </c>
      <c r="M115" s="236">
        <f t="shared" si="94"/>
        <v>7525960.6833734419</v>
      </c>
      <c r="N115" s="236">
        <f t="shared" si="94"/>
        <v>7525960.6833734419</v>
      </c>
      <c r="O115" s="236">
        <f t="shared" si="94"/>
        <v>12490203.18108472</v>
      </c>
      <c r="P115" s="236">
        <f t="shared" si="94"/>
        <v>12490203.18108472</v>
      </c>
      <c r="Q115" s="236">
        <f t="shared" si="94"/>
        <v>12490203.18108472</v>
      </c>
      <c r="R115" s="236">
        <f t="shared" si="94"/>
        <v>12490203.18108472</v>
      </c>
      <c r="S115" s="236">
        <f t="shared" si="94"/>
        <v>12490203.18108472</v>
      </c>
      <c r="T115" s="236">
        <f t="shared" si="94"/>
        <v>12490203.18108472</v>
      </c>
      <c r="U115" s="236">
        <f t="shared" si="94"/>
        <v>12490203.18108472</v>
      </c>
      <c r="V115" s="236">
        <f t="shared" si="94"/>
        <v>12490203.18108472</v>
      </c>
      <c r="W115" s="236">
        <f t="shared" si="94"/>
        <v>12490203.18108472</v>
      </c>
      <c r="X115" s="236">
        <f t="shared" si="94"/>
        <v>12490203.18108472</v>
      </c>
      <c r="Y115" s="236">
        <f t="shared" si="94"/>
        <v>12490203.18108472</v>
      </c>
      <c r="Z115" s="236">
        <f t="shared" si="94"/>
        <v>12490203.18108472</v>
      </c>
      <c r="AA115" s="236">
        <f t="shared" si="94"/>
        <v>14541930.966013879</v>
      </c>
      <c r="AB115" s="236">
        <f t="shared" si="94"/>
        <v>14541930.966013879</v>
      </c>
      <c r="AC115" s="236">
        <f t="shared" si="94"/>
        <v>14541930.966013879</v>
      </c>
      <c r="AD115" s="236">
        <f t="shared" si="94"/>
        <v>14541930.966013879</v>
      </c>
      <c r="AE115" s="236">
        <f t="shared" si="94"/>
        <v>14541930.966013879</v>
      </c>
      <c r="AF115" s="236">
        <f t="shared" si="94"/>
        <v>14541930.966013879</v>
      </c>
      <c r="AG115" s="236">
        <f t="shared" si="94"/>
        <v>14541930.966013879</v>
      </c>
      <c r="AH115" s="236">
        <f t="shared" si="94"/>
        <v>14541930.966013879</v>
      </c>
      <c r="AI115" s="236">
        <f t="shared" si="94"/>
        <v>14541930.966013879</v>
      </c>
      <c r="AJ115" s="236">
        <f t="shared" si="94"/>
        <v>14541930.966013879</v>
      </c>
      <c r="AK115" s="236">
        <f t="shared" si="94"/>
        <v>14541930.966013879</v>
      </c>
      <c r="AL115" s="236">
        <f t="shared" si="94"/>
        <v>14541930.966013879</v>
      </c>
      <c r="AM115" s="236">
        <f t="shared" si="94"/>
        <v>16926321.567272797</v>
      </c>
      <c r="AN115" s="236">
        <f t="shared" si="94"/>
        <v>16926321.567272797</v>
      </c>
      <c r="AO115" s="236">
        <f t="shared" si="94"/>
        <v>16926321.567272797</v>
      </c>
      <c r="AP115" s="236">
        <f t="shared" si="94"/>
        <v>16926321.567272797</v>
      </c>
      <c r="AQ115" s="236">
        <f t="shared" si="94"/>
        <v>16926321.567272797</v>
      </c>
      <c r="AR115" s="236">
        <f t="shared" si="94"/>
        <v>16926321.567272797</v>
      </c>
      <c r="AS115" s="236">
        <f t="shared" si="94"/>
        <v>16926321.567272797</v>
      </c>
      <c r="AT115" s="236">
        <f t="shared" si="94"/>
        <v>16926321.567272797</v>
      </c>
      <c r="AU115" s="236">
        <f t="shared" si="94"/>
        <v>16926321.567272797</v>
      </c>
      <c r="AV115" s="236">
        <f t="shared" si="94"/>
        <v>16926321.567272797</v>
      </c>
      <c r="AW115" s="236">
        <f t="shared" si="94"/>
        <v>16926321.567272797</v>
      </c>
      <c r="AX115" s="236">
        <f t="shared" si="94"/>
        <v>16926321.567272797</v>
      </c>
      <c r="AY115" s="236">
        <f t="shared" si="94"/>
        <v>19512558.504011638</v>
      </c>
      <c r="AZ115" s="236">
        <f t="shared" si="94"/>
        <v>19512558.504011638</v>
      </c>
      <c r="BA115" s="236">
        <f t="shared" si="94"/>
        <v>19512558.504011638</v>
      </c>
      <c r="BB115" s="236">
        <f t="shared" si="94"/>
        <v>19512558.504011638</v>
      </c>
      <c r="BC115" s="236">
        <f t="shared" si="94"/>
        <v>19512558.504011638</v>
      </c>
      <c r="BD115" s="236">
        <f t="shared" si="94"/>
        <v>19512558.504011638</v>
      </c>
      <c r="BE115" s="236">
        <f t="shared" si="94"/>
        <v>19512558.504011638</v>
      </c>
      <c r="BF115" s="236">
        <f t="shared" si="94"/>
        <v>19512558.504011638</v>
      </c>
      <c r="BG115" s="236">
        <f t="shared" si="94"/>
        <v>19512558.504011638</v>
      </c>
      <c r="BH115" s="236">
        <f t="shared" si="94"/>
        <v>19512558.504011638</v>
      </c>
      <c r="BI115" s="236">
        <f t="shared" si="94"/>
        <v>19512558.504011638</v>
      </c>
      <c r="BJ115" s="236">
        <f t="shared" si="94"/>
        <v>19512558.504011638</v>
      </c>
      <c r="BK115" s="920">
        <f t="shared" si="4"/>
        <v>851963698.8210777</v>
      </c>
    </row>
    <row r="116" spans="1:63" x14ac:dyDescent="0.25">
      <c r="A116" s="180" t="s">
        <v>1163</v>
      </c>
      <c r="C116" s="236">
        <f t="shared" ref="C116:BJ116" si="95">C24*C$283+C56*C$284+C86*C$285</f>
        <v>30103842.733493768</v>
      </c>
      <c r="D116" s="236">
        <f t="shared" si="95"/>
        <v>30103842.733493768</v>
      </c>
      <c r="E116" s="236">
        <f t="shared" si="95"/>
        <v>30103842.733493768</v>
      </c>
      <c r="F116" s="236">
        <f t="shared" si="95"/>
        <v>30103842.733493768</v>
      </c>
      <c r="G116" s="236">
        <f t="shared" si="95"/>
        <v>30103842.733493768</v>
      </c>
      <c r="H116" s="236">
        <f t="shared" si="95"/>
        <v>30103842.733493768</v>
      </c>
      <c r="I116" s="236">
        <f t="shared" si="95"/>
        <v>30103842.733493768</v>
      </c>
      <c r="J116" s="236">
        <f t="shared" si="95"/>
        <v>30103842.733493768</v>
      </c>
      <c r="K116" s="236">
        <f t="shared" si="95"/>
        <v>30103842.733493768</v>
      </c>
      <c r="L116" s="236">
        <f t="shared" si="95"/>
        <v>30103842.733493768</v>
      </c>
      <c r="M116" s="236">
        <f t="shared" si="95"/>
        <v>30103842.733493768</v>
      </c>
      <c r="N116" s="236">
        <f t="shared" si="95"/>
        <v>30103842.733493768</v>
      </c>
      <c r="O116" s="236">
        <f t="shared" si="95"/>
        <v>49960812.724338882</v>
      </c>
      <c r="P116" s="236">
        <f t="shared" si="95"/>
        <v>49960812.724338882</v>
      </c>
      <c r="Q116" s="236">
        <f t="shared" si="95"/>
        <v>49960812.724338882</v>
      </c>
      <c r="R116" s="236">
        <f t="shared" si="95"/>
        <v>49960812.724338882</v>
      </c>
      <c r="S116" s="236">
        <f t="shared" si="95"/>
        <v>49960812.724338882</v>
      </c>
      <c r="T116" s="236">
        <f t="shared" si="95"/>
        <v>49960812.724338882</v>
      </c>
      <c r="U116" s="236">
        <f t="shared" si="95"/>
        <v>49960812.724338882</v>
      </c>
      <c r="V116" s="236">
        <f t="shared" si="95"/>
        <v>49960812.724338882</v>
      </c>
      <c r="W116" s="236">
        <f t="shared" si="95"/>
        <v>49960812.724338882</v>
      </c>
      <c r="X116" s="236">
        <f t="shared" si="95"/>
        <v>49960812.724338882</v>
      </c>
      <c r="Y116" s="236">
        <f t="shared" si="95"/>
        <v>49960812.724338882</v>
      </c>
      <c r="Z116" s="236">
        <f t="shared" si="95"/>
        <v>49960812.724338882</v>
      </c>
      <c r="AA116" s="236">
        <f t="shared" si="95"/>
        <v>58167723.864055514</v>
      </c>
      <c r="AB116" s="236">
        <f t="shared" si="95"/>
        <v>58167723.864055514</v>
      </c>
      <c r="AC116" s="236">
        <f t="shared" si="95"/>
        <v>58167723.864055514</v>
      </c>
      <c r="AD116" s="236">
        <f t="shared" si="95"/>
        <v>58167723.864055514</v>
      </c>
      <c r="AE116" s="236">
        <f t="shared" si="95"/>
        <v>58167723.864055514</v>
      </c>
      <c r="AF116" s="236">
        <f t="shared" si="95"/>
        <v>58167723.864055514</v>
      </c>
      <c r="AG116" s="236">
        <f t="shared" si="95"/>
        <v>58167723.864055514</v>
      </c>
      <c r="AH116" s="236">
        <f t="shared" si="95"/>
        <v>58167723.864055514</v>
      </c>
      <c r="AI116" s="236">
        <f t="shared" si="95"/>
        <v>58167723.864055514</v>
      </c>
      <c r="AJ116" s="236">
        <f t="shared" si="95"/>
        <v>58167723.864055514</v>
      </c>
      <c r="AK116" s="236">
        <f t="shared" si="95"/>
        <v>58167723.864055514</v>
      </c>
      <c r="AL116" s="236">
        <f t="shared" si="95"/>
        <v>58167723.864055514</v>
      </c>
      <c r="AM116" s="236">
        <f t="shared" si="95"/>
        <v>67705286.269091189</v>
      </c>
      <c r="AN116" s="236">
        <f t="shared" si="95"/>
        <v>67705286.269091189</v>
      </c>
      <c r="AO116" s="236">
        <f t="shared" si="95"/>
        <v>67705286.269091189</v>
      </c>
      <c r="AP116" s="236">
        <f t="shared" si="95"/>
        <v>67705286.269091189</v>
      </c>
      <c r="AQ116" s="236">
        <f t="shared" si="95"/>
        <v>67705286.269091189</v>
      </c>
      <c r="AR116" s="236">
        <f t="shared" si="95"/>
        <v>67705286.269091189</v>
      </c>
      <c r="AS116" s="236">
        <f t="shared" si="95"/>
        <v>67705286.269091189</v>
      </c>
      <c r="AT116" s="236">
        <f t="shared" si="95"/>
        <v>67705286.269091189</v>
      </c>
      <c r="AU116" s="236">
        <f t="shared" si="95"/>
        <v>67705286.269091189</v>
      </c>
      <c r="AV116" s="236">
        <f t="shared" si="95"/>
        <v>67705286.269091189</v>
      </c>
      <c r="AW116" s="236">
        <f t="shared" si="95"/>
        <v>67705286.269091189</v>
      </c>
      <c r="AX116" s="236">
        <f t="shared" si="95"/>
        <v>67705286.269091189</v>
      </c>
      <c r="AY116" s="236">
        <f t="shared" si="95"/>
        <v>78050234.016046554</v>
      </c>
      <c r="AZ116" s="236">
        <f t="shared" si="95"/>
        <v>78050234.016046554</v>
      </c>
      <c r="BA116" s="236">
        <f t="shared" si="95"/>
        <v>78050234.016046554</v>
      </c>
      <c r="BB116" s="236">
        <f t="shared" si="95"/>
        <v>78050234.016046554</v>
      </c>
      <c r="BC116" s="236">
        <f t="shared" si="95"/>
        <v>78050234.016046554</v>
      </c>
      <c r="BD116" s="236">
        <f t="shared" si="95"/>
        <v>78050234.016046554</v>
      </c>
      <c r="BE116" s="236">
        <f t="shared" si="95"/>
        <v>78050234.016046554</v>
      </c>
      <c r="BF116" s="236">
        <f t="shared" si="95"/>
        <v>78050234.016046554</v>
      </c>
      <c r="BG116" s="236">
        <f t="shared" si="95"/>
        <v>78050234.016046554</v>
      </c>
      <c r="BH116" s="236">
        <f t="shared" si="95"/>
        <v>78050234.016046554</v>
      </c>
      <c r="BI116" s="236">
        <f t="shared" si="95"/>
        <v>78050234.016046554</v>
      </c>
      <c r="BJ116" s="236">
        <f t="shared" si="95"/>
        <v>78050234.016046554</v>
      </c>
      <c r="BK116" s="920">
        <f t="shared" si="4"/>
        <v>3407854795.2843108</v>
      </c>
    </row>
    <row r="117" spans="1:63" x14ac:dyDescent="0.25">
      <c r="A117" s="169" t="s">
        <v>1164</v>
      </c>
      <c r="C117" s="236">
        <f t="shared" ref="C117:BJ117" si="96">C25*C$283+C57*C$284+C87*C$285</f>
        <v>22577882.050120324</v>
      </c>
      <c r="D117" s="236">
        <f t="shared" si="96"/>
        <v>22577882.050120324</v>
      </c>
      <c r="E117" s="236">
        <f t="shared" si="96"/>
        <v>22577882.050120324</v>
      </c>
      <c r="F117" s="236">
        <f t="shared" si="96"/>
        <v>22577882.050120324</v>
      </c>
      <c r="G117" s="236">
        <f t="shared" si="96"/>
        <v>22577882.050120324</v>
      </c>
      <c r="H117" s="236">
        <f t="shared" si="96"/>
        <v>22577882.050120324</v>
      </c>
      <c r="I117" s="236">
        <f t="shared" si="96"/>
        <v>22577882.050120324</v>
      </c>
      <c r="J117" s="236">
        <f t="shared" si="96"/>
        <v>22577882.050120324</v>
      </c>
      <c r="K117" s="236">
        <f t="shared" si="96"/>
        <v>22577882.050120324</v>
      </c>
      <c r="L117" s="236">
        <f t="shared" si="96"/>
        <v>22577882.050120324</v>
      </c>
      <c r="M117" s="236">
        <f t="shared" si="96"/>
        <v>22577882.050120324</v>
      </c>
      <c r="N117" s="236">
        <f t="shared" si="96"/>
        <v>22577882.050120324</v>
      </c>
      <c r="O117" s="236">
        <f t="shared" si="96"/>
        <v>37470609.543254159</v>
      </c>
      <c r="P117" s="236">
        <f t="shared" si="96"/>
        <v>37470609.543254159</v>
      </c>
      <c r="Q117" s="236">
        <f t="shared" si="96"/>
        <v>37470609.543254159</v>
      </c>
      <c r="R117" s="236">
        <f t="shared" si="96"/>
        <v>37470609.543254159</v>
      </c>
      <c r="S117" s="236">
        <f t="shared" si="96"/>
        <v>37470609.543254159</v>
      </c>
      <c r="T117" s="236">
        <f t="shared" si="96"/>
        <v>37470609.543254159</v>
      </c>
      <c r="U117" s="236">
        <f t="shared" si="96"/>
        <v>37470609.543254159</v>
      </c>
      <c r="V117" s="236">
        <f t="shared" si="96"/>
        <v>37470609.543254159</v>
      </c>
      <c r="W117" s="236">
        <f t="shared" si="96"/>
        <v>37470609.543254159</v>
      </c>
      <c r="X117" s="236">
        <f t="shared" si="96"/>
        <v>37470609.543254159</v>
      </c>
      <c r="Y117" s="236">
        <f t="shared" si="96"/>
        <v>37470609.543254159</v>
      </c>
      <c r="Z117" s="236">
        <f t="shared" si="96"/>
        <v>37470609.543254159</v>
      </c>
      <c r="AA117" s="236">
        <f t="shared" si="96"/>
        <v>43625792.898041636</v>
      </c>
      <c r="AB117" s="236">
        <f t="shared" si="96"/>
        <v>43625792.898041636</v>
      </c>
      <c r="AC117" s="236">
        <f t="shared" si="96"/>
        <v>43625792.898041636</v>
      </c>
      <c r="AD117" s="236">
        <f t="shared" si="96"/>
        <v>43625792.898041636</v>
      </c>
      <c r="AE117" s="236">
        <f t="shared" si="96"/>
        <v>43625792.898041636</v>
      </c>
      <c r="AF117" s="236">
        <f t="shared" si="96"/>
        <v>43625792.898041636</v>
      </c>
      <c r="AG117" s="236">
        <f t="shared" si="96"/>
        <v>43625792.898041636</v>
      </c>
      <c r="AH117" s="236">
        <f t="shared" si="96"/>
        <v>43625792.898041636</v>
      </c>
      <c r="AI117" s="236">
        <f t="shared" si="96"/>
        <v>43625792.898041636</v>
      </c>
      <c r="AJ117" s="236">
        <f t="shared" si="96"/>
        <v>43625792.898041636</v>
      </c>
      <c r="AK117" s="236">
        <f t="shared" si="96"/>
        <v>43625792.898041636</v>
      </c>
      <c r="AL117" s="236">
        <f t="shared" si="96"/>
        <v>43625792.898041636</v>
      </c>
      <c r="AM117" s="236">
        <f t="shared" si="96"/>
        <v>50778964.701818384</v>
      </c>
      <c r="AN117" s="236">
        <f t="shared" si="96"/>
        <v>50778964.701818384</v>
      </c>
      <c r="AO117" s="236">
        <f t="shared" si="96"/>
        <v>50778964.701818384</v>
      </c>
      <c r="AP117" s="236">
        <f t="shared" si="96"/>
        <v>50778964.701818384</v>
      </c>
      <c r="AQ117" s="236">
        <f t="shared" si="96"/>
        <v>50778964.701818384</v>
      </c>
      <c r="AR117" s="236">
        <f t="shared" si="96"/>
        <v>50778964.701818384</v>
      </c>
      <c r="AS117" s="236">
        <f t="shared" si="96"/>
        <v>50778964.701818384</v>
      </c>
      <c r="AT117" s="236">
        <f t="shared" si="96"/>
        <v>50778964.701818384</v>
      </c>
      <c r="AU117" s="236">
        <f t="shared" si="96"/>
        <v>50778964.701818384</v>
      </c>
      <c r="AV117" s="236">
        <f t="shared" si="96"/>
        <v>50778964.701818384</v>
      </c>
      <c r="AW117" s="236">
        <f t="shared" si="96"/>
        <v>50778964.701818384</v>
      </c>
      <c r="AX117" s="236">
        <f t="shared" si="96"/>
        <v>50778964.701818384</v>
      </c>
      <c r="AY117" s="236">
        <f t="shared" si="96"/>
        <v>58537675.512034908</v>
      </c>
      <c r="AZ117" s="236">
        <f t="shared" si="96"/>
        <v>58537675.512034908</v>
      </c>
      <c r="BA117" s="236">
        <f t="shared" si="96"/>
        <v>58537675.512034908</v>
      </c>
      <c r="BB117" s="236">
        <f t="shared" si="96"/>
        <v>58537675.512034908</v>
      </c>
      <c r="BC117" s="236">
        <f t="shared" si="96"/>
        <v>58537675.512034908</v>
      </c>
      <c r="BD117" s="236">
        <f t="shared" si="96"/>
        <v>58537675.512034908</v>
      </c>
      <c r="BE117" s="236">
        <f t="shared" si="96"/>
        <v>58537675.512034908</v>
      </c>
      <c r="BF117" s="236">
        <f t="shared" si="96"/>
        <v>58537675.512034908</v>
      </c>
      <c r="BG117" s="236">
        <f t="shared" si="96"/>
        <v>58537675.512034908</v>
      </c>
      <c r="BH117" s="236">
        <f t="shared" si="96"/>
        <v>58537675.512034908</v>
      </c>
      <c r="BI117" s="236">
        <f t="shared" si="96"/>
        <v>58537675.512034908</v>
      </c>
      <c r="BJ117" s="236">
        <f t="shared" si="96"/>
        <v>58537675.512034908</v>
      </c>
      <c r="BK117" s="920">
        <f t="shared" si="4"/>
        <v>2555891096.4632335</v>
      </c>
    </row>
    <row r="118" spans="1:63" x14ac:dyDescent="0.25">
      <c r="A118" s="169" t="s">
        <v>1165</v>
      </c>
      <c r="C118" s="236">
        <f t="shared" ref="C118:BJ118" si="97">C26*C$283+C58*C$284+C88*C$285</f>
        <v>7525960.6833734419</v>
      </c>
      <c r="D118" s="236">
        <f t="shared" si="97"/>
        <v>7525960.6833734419</v>
      </c>
      <c r="E118" s="236">
        <f t="shared" si="97"/>
        <v>7525960.6833734419</v>
      </c>
      <c r="F118" s="236">
        <f t="shared" si="97"/>
        <v>7525960.6833734419</v>
      </c>
      <c r="G118" s="236">
        <f t="shared" si="97"/>
        <v>7525960.6833734419</v>
      </c>
      <c r="H118" s="236">
        <f t="shared" si="97"/>
        <v>7525960.6833734419</v>
      </c>
      <c r="I118" s="236">
        <f t="shared" si="97"/>
        <v>7525960.6833734419</v>
      </c>
      <c r="J118" s="236">
        <f t="shared" si="97"/>
        <v>7525960.6833734419</v>
      </c>
      <c r="K118" s="236">
        <f t="shared" si="97"/>
        <v>7525960.6833734419</v>
      </c>
      <c r="L118" s="236">
        <f t="shared" si="97"/>
        <v>7525960.6833734419</v>
      </c>
      <c r="M118" s="236">
        <f t="shared" si="97"/>
        <v>7525960.6833734419</v>
      </c>
      <c r="N118" s="236">
        <f t="shared" si="97"/>
        <v>7525960.6833734419</v>
      </c>
      <c r="O118" s="236">
        <f t="shared" si="97"/>
        <v>12490203.18108472</v>
      </c>
      <c r="P118" s="236">
        <f t="shared" si="97"/>
        <v>12490203.18108472</v>
      </c>
      <c r="Q118" s="236">
        <f t="shared" si="97"/>
        <v>12490203.18108472</v>
      </c>
      <c r="R118" s="236">
        <f t="shared" si="97"/>
        <v>12490203.18108472</v>
      </c>
      <c r="S118" s="236">
        <f t="shared" si="97"/>
        <v>12490203.18108472</v>
      </c>
      <c r="T118" s="236">
        <f t="shared" si="97"/>
        <v>12490203.18108472</v>
      </c>
      <c r="U118" s="236">
        <f t="shared" si="97"/>
        <v>12490203.18108472</v>
      </c>
      <c r="V118" s="236">
        <f t="shared" si="97"/>
        <v>12490203.18108472</v>
      </c>
      <c r="W118" s="236">
        <f t="shared" si="97"/>
        <v>12490203.18108472</v>
      </c>
      <c r="X118" s="236">
        <f t="shared" si="97"/>
        <v>12490203.18108472</v>
      </c>
      <c r="Y118" s="236">
        <f t="shared" si="97"/>
        <v>12490203.18108472</v>
      </c>
      <c r="Z118" s="236">
        <f t="shared" si="97"/>
        <v>12490203.18108472</v>
      </c>
      <c r="AA118" s="236">
        <f t="shared" si="97"/>
        <v>14541930.966013879</v>
      </c>
      <c r="AB118" s="236">
        <f t="shared" si="97"/>
        <v>14541930.966013879</v>
      </c>
      <c r="AC118" s="236">
        <f t="shared" si="97"/>
        <v>14541930.966013879</v>
      </c>
      <c r="AD118" s="236">
        <f t="shared" si="97"/>
        <v>14541930.966013879</v>
      </c>
      <c r="AE118" s="236">
        <f t="shared" si="97"/>
        <v>14541930.966013879</v>
      </c>
      <c r="AF118" s="236">
        <f t="shared" si="97"/>
        <v>14541930.966013879</v>
      </c>
      <c r="AG118" s="236">
        <f t="shared" si="97"/>
        <v>14541930.966013879</v>
      </c>
      <c r="AH118" s="236">
        <f t="shared" si="97"/>
        <v>14541930.966013879</v>
      </c>
      <c r="AI118" s="236">
        <f t="shared" si="97"/>
        <v>14541930.966013879</v>
      </c>
      <c r="AJ118" s="236">
        <f t="shared" si="97"/>
        <v>14541930.966013879</v>
      </c>
      <c r="AK118" s="236">
        <f t="shared" si="97"/>
        <v>14541930.966013879</v>
      </c>
      <c r="AL118" s="236">
        <f t="shared" si="97"/>
        <v>14541930.966013879</v>
      </c>
      <c r="AM118" s="236">
        <f t="shared" si="97"/>
        <v>16926321.567272797</v>
      </c>
      <c r="AN118" s="236">
        <f t="shared" si="97"/>
        <v>16926321.567272797</v>
      </c>
      <c r="AO118" s="236">
        <f t="shared" si="97"/>
        <v>16926321.567272797</v>
      </c>
      <c r="AP118" s="236">
        <f t="shared" si="97"/>
        <v>16926321.567272797</v>
      </c>
      <c r="AQ118" s="236">
        <f t="shared" si="97"/>
        <v>16926321.567272797</v>
      </c>
      <c r="AR118" s="236">
        <f t="shared" si="97"/>
        <v>16926321.567272797</v>
      </c>
      <c r="AS118" s="236">
        <f t="shared" si="97"/>
        <v>16926321.567272797</v>
      </c>
      <c r="AT118" s="236">
        <f t="shared" si="97"/>
        <v>16926321.567272797</v>
      </c>
      <c r="AU118" s="236">
        <f t="shared" si="97"/>
        <v>16926321.567272797</v>
      </c>
      <c r="AV118" s="236">
        <f t="shared" si="97"/>
        <v>16926321.567272797</v>
      </c>
      <c r="AW118" s="236">
        <f t="shared" si="97"/>
        <v>16926321.567272797</v>
      </c>
      <c r="AX118" s="236">
        <f t="shared" si="97"/>
        <v>16926321.567272797</v>
      </c>
      <c r="AY118" s="236">
        <f t="shared" si="97"/>
        <v>19512558.504011638</v>
      </c>
      <c r="AZ118" s="236">
        <f t="shared" si="97"/>
        <v>19512558.504011638</v>
      </c>
      <c r="BA118" s="236">
        <f t="shared" si="97"/>
        <v>19512558.504011638</v>
      </c>
      <c r="BB118" s="236">
        <f t="shared" si="97"/>
        <v>19512558.504011638</v>
      </c>
      <c r="BC118" s="236">
        <f t="shared" si="97"/>
        <v>19512558.504011638</v>
      </c>
      <c r="BD118" s="236">
        <f t="shared" si="97"/>
        <v>19512558.504011638</v>
      </c>
      <c r="BE118" s="236">
        <f t="shared" si="97"/>
        <v>19512558.504011638</v>
      </c>
      <c r="BF118" s="236">
        <f t="shared" si="97"/>
        <v>19512558.504011638</v>
      </c>
      <c r="BG118" s="236">
        <f t="shared" si="97"/>
        <v>19512558.504011638</v>
      </c>
      <c r="BH118" s="236">
        <f t="shared" si="97"/>
        <v>19512558.504011638</v>
      </c>
      <c r="BI118" s="236">
        <f t="shared" si="97"/>
        <v>19512558.504011638</v>
      </c>
      <c r="BJ118" s="236">
        <f t="shared" si="97"/>
        <v>19512558.504011638</v>
      </c>
      <c r="BK118" s="920">
        <f t="shared" si="4"/>
        <v>851963698.8210777</v>
      </c>
    </row>
    <row r="119" spans="1:63" x14ac:dyDescent="0.25">
      <c r="C119" s="236">
        <f t="shared" ref="C119:BJ119" si="98">C27*C$283+C59*C$284+C89*C$285</f>
        <v>0</v>
      </c>
      <c r="D119" s="236">
        <f t="shared" si="98"/>
        <v>0</v>
      </c>
      <c r="E119" s="236">
        <f t="shared" si="98"/>
        <v>0</v>
      </c>
      <c r="F119" s="236">
        <f t="shared" si="98"/>
        <v>0</v>
      </c>
      <c r="G119" s="236">
        <f t="shared" si="98"/>
        <v>0</v>
      </c>
      <c r="H119" s="236">
        <f t="shared" si="98"/>
        <v>0</v>
      </c>
      <c r="I119" s="236">
        <f t="shared" si="98"/>
        <v>0</v>
      </c>
      <c r="J119" s="236">
        <f t="shared" si="98"/>
        <v>0</v>
      </c>
      <c r="K119" s="236">
        <f t="shared" si="98"/>
        <v>0</v>
      </c>
      <c r="L119" s="236">
        <f t="shared" si="98"/>
        <v>0</v>
      </c>
      <c r="M119" s="236">
        <f t="shared" si="98"/>
        <v>0</v>
      </c>
      <c r="N119" s="236">
        <f t="shared" si="98"/>
        <v>0</v>
      </c>
      <c r="O119" s="236">
        <f t="shared" si="98"/>
        <v>0</v>
      </c>
      <c r="P119" s="236">
        <f t="shared" si="98"/>
        <v>0</v>
      </c>
      <c r="Q119" s="236">
        <f t="shared" si="98"/>
        <v>0</v>
      </c>
      <c r="R119" s="236">
        <f t="shared" si="98"/>
        <v>0</v>
      </c>
      <c r="S119" s="236">
        <f t="shared" si="98"/>
        <v>0</v>
      </c>
      <c r="T119" s="236">
        <f t="shared" si="98"/>
        <v>0</v>
      </c>
      <c r="U119" s="236">
        <f t="shared" si="98"/>
        <v>0</v>
      </c>
      <c r="V119" s="236">
        <f t="shared" si="98"/>
        <v>0</v>
      </c>
      <c r="W119" s="236">
        <f t="shared" si="98"/>
        <v>0</v>
      </c>
      <c r="X119" s="236">
        <f t="shared" si="98"/>
        <v>0</v>
      </c>
      <c r="Y119" s="236">
        <f t="shared" si="98"/>
        <v>0</v>
      </c>
      <c r="Z119" s="236">
        <f t="shared" si="98"/>
        <v>0</v>
      </c>
      <c r="AA119" s="236">
        <f t="shared" si="98"/>
        <v>0</v>
      </c>
      <c r="AB119" s="236">
        <f t="shared" si="98"/>
        <v>0</v>
      </c>
      <c r="AC119" s="236">
        <f t="shared" si="98"/>
        <v>0</v>
      </c>
      <c r="AD119" s="236">
        <f t="shared" si="98"/>
        <v>0</v>
      </c>
      <c r="AE119" s="236">
        <f t="shared" si="98"/>
        <v>0</v>
      </c>
      <c r="AF119" s="236">
        <f t="shared" si="98"/>
        <v>0</v>
      </c>
      <c r="AG119" s="236">
        <f t="shared" si="98"/>
        <v>0</v>
      </c>
      <c r="AH119" s="236">
        <f t="shared" si="98"/>
        <v>0</v>
      </c>
      <c r="AI119" s="236">
        <f t="shared" si="98"/>
        <v>0</v>
      </c>
      <c r="AJ119" s="236">
        <f t="shared" si="98"/>
        <v>0</v>
      </c>
      <c r="AK119" s="236">
        <f t="shared" si="98"/>
        <v>0</v>
      </c>
      <c r="AL119" s="236">
        <f t="shared" si="98"/>
        <v>0</v>
      </c>
      <c r="AM119" s="236">
        <f t="shared" si="98"/>
        <v>0</v>
      </c>
      <c r="AN119" s="236">
        <f t="shared" si="98"/>
        <v>0</v>
      </c>
      <c r="AO119" s="236">
        <f t="shared" si="98"/>
        <v>0</v>
      </c>
      <c r="AP119" s="236">
        <f t="shared" si="98"/>
        <v>0</v>
      </c>
      <c r="AQ119" s="236">
        <f t="shared" si="98"/>
        <v>0</v>
      </c>
      <c r="AR119" s="236">
        <f t="shared" si="98"/>
        <v>0</v>
      </c>
      <c r="AS119" s="236">
        <f t="shared" si="98"/>
        <v>0</v>
      </c>
      <c r="AT119" s="236">
        <f t="shared" si="98"/>
        <v>0</v>
      </c>
      <c r="AU119" s="236">
        <f t="shared" si="98"/>
        <v>0</v>
      </c>
      <c r="AV119" s="236">
        <f t="shared" si="98"/>
        <v>0</v>
      </c>
      <c r="AW119" s="236">
        <f t="shared" si="98"/>
        <v>0</v>
      </c>
      <c r="AX119" s="236">
        <f t="shared" si="98"/>
        <v>0</v>
      </c>
      <c r="AY119" s="236">
        <f t="shared" si="98"/>
        <v>0</v>
      </c>
      <c r="AZ119" s="236">
        <f t="shared" si="98"/>
        <v>0</v>
      </c>
      <c r="BA119" s="236">
        <f t="shared" si="98"/>
        <v>0</v>
      </c>
      <c r="BB119" s="236">
        <f t="shared" si="98"/>
        <v>0</v>
      </c>
      <c r="BC119" s="236">
        <f t="shared" si="98"/>
        <v>0</v>
      </c>
      <c r="BD119" s="236">
        <f t="shared" si="98"/>
        <v>0</v>
      </c>
      <c r="BE119" s="236">
        <f t="shared" si="98"/>
        <v>0</v>
      </c>
      <c r="BF119" s="236">
        <f t="shared" si="98"/>
        <v>0</v>
      </c>
      <c r="BG119" s="236">
        <f t="shared" si="98"/>
        <v>0</v>
      </c>
      <c r="BH119" s="236">
        <f t="shared" si="98"/>
        <v>0</v>
      </c>
      <c r="BI119" s="236">
        <f t="shared" si="98"/>
        <v>0</v>
      </c>
      <c r="BJ119" s="236">
        <f t="shared" si="98"/>
        <v>0</v>
      </c>
      <c r="BK119" s="920">
        <f t="shared" si="4"/>
        <v>0</v>
      </c>
    </row>
    <row r="120" spans="1:63" x14ac:dyDescent="0.25">
      <c r="A120" s="172" t="s">
        <v>1166</v>
      </c>
      <c r="C120" s="236">
        <f t="shared" ref="C120:BJ120" si="99">C28*C$283+C60*C$284+C90*C$285</f>
        <v>6585215.5979517614</v>
      </c>
      <c r="D120" s="236">
        <f t="shared" si="99"/>
        <v>6585215.5979517614</v>
      </c>
      <c r="E120" s="236">
        <f t="shared" si="99"/>
        <v>6585215.5979517614</v>
      </c>
      <c r="F120" s="236">
        <f t="shared" si="99"/>
        <v>6585215.5979517614</v>
      </c>
      <c r="G120" s="236">
        <f t="shared" si="99"/>
        <v>6585215.5979517614</v>
      </c>
      <c r="H120" s="236">
        <f t="shared" si="99"/>
        <v>6585215.5979517614</v>
      </c>
      <c r="I120" s="236">
        <f t="shared" si="99"/>
        <v>6585215.5979517614</v>
      </c>
      <c r="J120" s="236">
        <f t="shared" si="99"/>
        <v>6585215.5979517614</v>
      </c>
      <c r="K120" s="236">
        <f t="shared" si="99"/>
        <v>6585215.5979517614</v>
      </c>
      <c r="L120" s="236">
        <f t="shared" si="99"/>
        <v>6585215.5979517614</v>
      </c>
      <c r="M120" s="236">
        <f t="shared" si="99"/>
        <v>6585215.5979517614</v>
      </c>
      <c r="N120" s="236">
        <f t="shared" si="99"/>
        <v>6585215.5979517614</v>
      </c>
      <c r="O120" s="236">
        <f t="shared" si="99"/>
        <v>10928927.78344913</v>
      </c>
      <c r="P120" s="236">
        <f t="shared" si="99"/>
        <v>10928927.78344913</v>
      </c>
      <c r="Q120" s="236">
        <f t="shared" si="99"/>
        <v>10928927.78344913</v>
      </c>
      <c r="R120" s="236">
        <f t="shared" si="99"/>
        <v>10928927.78344913</v>
      </c>
      <c r="S120" s="236">
        <f t="shared" si="99"/>
        <v>10928927.78344913</v>
      </c>
      <c r="T120" s="236">
        <f t="shared" si="99"/>
        <v>10928927.78344913</v>
      </c>
      <c r="U120" s="236">
        <f t="shared" si="99"/>
        <v>10928927.78344913</v>
      </c>
      <c r="V120" s="236">
        <f t="shared" si="99"/>
        <v>10928927.78344913</v>
      </c>
      <c r="W120" s="236">
        <f t="shared" si="99"/>
        <v>10928927.78344913</v>
      </c>
      <c r="X120" s="236">
        <f t="shared" si="99"/>
        <v>10928927.78344913</v>
      </c>
      <c r="Y120" s="236">
        <f t="shared" si="99"/>
        <v>10928927.78344913</v>
      </c>
      <c r="Z120" s="236">
        <f t="shared" si="99"/>
        <v>10928927.78344913</v>
      </c>
      <c r="AA120" s="236">
        <f t="shared" si="99"/>
        <v>12724189.595262146</v>
      </c>
      <c r="AB120" s="236">
        <f t="shared" si="99"/>
        <v>12724189.595262146</v>
      </c>
      <c r="AC120" s="236">
        <f t="shared" si="99"/>
        <v>12724189.595262146</v>
      </c>
      <c r="AD120" s="236">
        <f t="shared" si="99"/>
        <v>12724189.595262146</v>
      </c>
      <c r="AE120" s="236">
        <f t="shared" si="99"/>
        <v>12724189.595262146</v>
      </c>
      <c r="AF120" s="236">
        <f t="shared" si="99"/>
        <v>12724189.595262146</v>
      </c>
      <c r="AG120" s="236">
        <f t="shared" si="99"/>
        <v>12724189.595262146</v>
      </c>
      <c r="AH120" s="236">
        <f t="shared" si="99"/>
        <v>12724189.595262146</v>
      </c>
      <c r="AI120" s="236">
        <f t="shared" si="99"/>
        <v>12724189.595262146</v>
      </c>
      <c r="AJ120" s="236">
        <f t="shared" si="99"/>
        <v>12724189.595262146</v>
      </c>
      <c r="AK120" s="236">
        <f t="shared" si="99"/>
        <v>12724189.595262146</v>
      </c>
      <c r="AL120" s="236">
        <f t="shared" si="99"/>
        <v>12724189.595262146</v>
      </c>
      <c r="AM120" s="236">
        <f t="shared" si="99"/>
        <v>14810531.371363699</v>
      </c>
      <c r="AN120" s="236">
        <f t="shared" si="99"/>
        <v>14810531.371363699</v>
      </c>
      <c r="AO120" s="236">
        <f t="shared" si="99"/>
        <v>14810531.371363699</v>
      </c>
      <c r="AP120" s="236">
        <f t="shared" si="99"/>
        <v>14810531.371363699</v>
      </c>
      <c r="AQ120" s="236">
        <f t="shared" si="99"/>
        <v>14810531.371363699</v>
      </c>
      <c r="AR120" s="236">
        <f t="shared" si="99"/>
        <v>14810531.371363699</v>
      </c>
      <c r="AS120" s="236">
        <f t="shared" si="99"/>
        <v>14810531.371363699</v>
      </c>
      <c r="AT120" s="236">
        <f t="shared" si="99"/>
        <v>14810531.371363699</v>
      </c>
      <c r="AU120" s="236">
        <f t="shared" si="99"/>
        <v>14810531.371363699</v>
      </c>
      <c r="AV120" s="236">
        <f t="shared" si="99"/>
        <v>14810531.371363699</v>
      </c>
      <c r="AW120" s="236">
        <f t="shared" si="99"/>
        <v>14810531.371363699</v>
      </c>
      <c r="AX120" s="236">
        <f t="shared" si="99"/>
        <v>14810531.371363699</v>
      </c>
      <c r="AY120" s="236">
        <f t="shared" si="99"/>
        <v>17073488.691010185</v>
      </c>
      <c r="AZ120" s="236">
        <f t="shared" si="99"/>
        <v>17073488.691010185</v>
      </c>
      <c r="BA120" s="236">
        <f t="shared" si="99"/>
        <v>17073488.691010185</v>
      </c>
      <c r="BB120" s="236">
        <f t="shared" si="99"/>
        <v>17073488.691010185</v>
      </c>
      <c r="BC120" s="236">
        <f t="shared" si="99"/>
        <v>17073488.691010185</v>
      </c>
      <c r="BD120" s="236">
        <f t="shared" si="99"/>
        <v>17073488.691010185</v>
      </c>
      <c r="BE120" s="236">
        <f t="shared" si="99"/>
        <v>17073488.691010185</v>
      </c>
      <c r="BF120" s="236">
        <f t="shared" si="99"/>
        <v>17073488.691010185</v>
      </c>
      <c r="BG120" s="236">
        <f t="shared" si="99"/>
        <v>17073488.691010185</v>
      </c>
      <c r="BH120" s="236">
        <f t="shared" si="99"/>
        <v>17073488.691010185</v>
      </c>
      <c r="BI120" s="236">
        <f t="shared" si="99"/>
        <v>17073488.691010185</v>
      </c>
      <c r="BJ120" s="236">
        <f t="shared" si="99"/>
        <v>17073488.691010185</v>
      </c>
      <c r="BK120" s="920">
        <f t="shared" si="4"/>
        <v>745468236.46844387</v>
      </c>
    </row>
    <row r="121" spans="1:63" x14ac:dyDescent="0.25">
      <c r="A121" s="172"/>
      <c r="C121" s="236">
        <f t="shared" ref="C121:BJ121" si="100">C29*C$283+C61*C$284+C91*C$285</f>
        <v>0</v>
      </c>
      <c r="D121" s="236">
        <f t="shared" si="100"/>
        <v>0</v>
      </c>
      <c r="E121" s="236">
        <f t="shared" si="100"/>
        <v>0</v>
      </c>
      <c r="F121" s="236">
        <f t="shared" si="100"/>
        <v>0</v>
      </c>
      <c r="G121" s="236">
        <f t="shared" si="100"/>
        <v>0</v>
      </c>
      <c r="H121" s="236">
        <f t="shared" si="100"/>
        <v>0</v>
      </c>
      <c r="I121" s="236">
        <f t="shared" si="100"/>
        <v>0</v>
      </c>
      <c r="J121" s="236">
        <f t="shared" si="100"/>
        <v>0</v>
      </c>
      <c r="K121" s="236">
        <f t="shared" si="100"/>
        <v>0</v>
      </c>
      <c r="L121" s="236">
        <f t="shared" si="100"/>
        <v>0</v>
      </c>
      <c r="M121" s="236">
        <f t="shared" si="100"/>
        <v>0</v>
      </c>
      <c r="N121" s="236">
        <f t="shared" si="100"/>
        <v>0</v>
      </c>
      <c r="O121" s="236">
        <f t="shared" si="100"/>
        <v>0</v>
      </c>
      <c r="P121" s="236">
        <f t="shared" si="100"/>
        <v>0</v>
      </c>
      <c r="Q121" s="236">
        <f t="shared" si="100"/>
        <v>0</v>
      </c>
      <c r="R121" s="236">
        <f t="shared" si="100"/>
        <v>0</v>
      </c>
      <c r="S121" s="236">
        <f t="shared" si="100"/>
        <v>0</v>
      </c>
      <c r="T121" s="236">
        <f t="shared" si="100"/>
        <v>0</v>
      </c>
      <c r="U121" s="236">
        <f t="shared" si="100"/>
        <v>0</v>
      </c>
      <c r="V121" s="236">
        <f t="shared" si="100"/>
        <v>0</v>
      </c>
      <c r="W121" s="236">
        <f t="shared" si="100"/>
        <v>0</v>
      </c>
      <c r="X121" s="236">
        <f t="shared" si="100"/>
        <v>0</v>
      </c>
      <c r="Y121" s="236">
        <f t="shared" si="100"/>
        <v>0</v>
      </c>
      <c r="Z121" s="236">
        <f t="shared" si="100"/>
        <v>0</v>
      </c>
      <c r="AA121" s="236">
        <f t="shared" si="100"/>
        <v>0</v>
      </c>
      <c r="AB121" s="236">
        <f t="shared" si="100"/>
        <v>0</v>
      </c>
      <c r="AC121" s="236">
        <f t="shared" si="100"/>
        <v>0</v>
      </c>
      <c r="AD121" s="236">
        <f t="shared" si="100"/>
        <v>0</v>
      </c>
      <c r="AE121" s="236">
        <f t="shared" si="100"/>
        <v>0</v>
      </c>
      <c r="AF121" s="236">
        <f t="shared" si="100"/>
        <v>0</v>
      </c>
      <c r="AG121" s="236">
        <f t="shared" si="100"/>
        <v>0</v>
      </c>
      <c r="AH121" s="236">
        <f t="shared" si="100"/>
        <v>0</v>
      </c>
      <c r="AI121" s="236">
        <f t="shared" si="100"/>
        <v>0</v>
      </c>
      <c r="AJ121" s="236">
        <f t="shared" si="100"/>
        <v>0</v>
      </c>
      <c r="AK121" s="236">
        <f t="shared" si="100"/>
        <v>0</v>
      </c>
      <c r="AL121" s="236">
        <f t="shared" si="100"/>
        <v>0</v>
      </c>
      <c r="AM121" s="236">
        <f t="shared" si="100"/>
        <v>0</v>
      </c>
      <c r="AN121" s="236">
        <f t="shared" si="100"/>
        <v>0</v>
      </c>
      <c r="AO121" s="236">
        <f t="shared" si="100"/>
        <v>0</v>
      </c>
      <c r="AP121" s="236">
        <f t="shared" si="100"/>
        <v>0</v>
      </c>
      <c r="AQ121" s="236">
        <f t="shared" si="100"/>
        <v>0</v>
      </c>
      <c r="AR121" s="236">
        <f t="shared" si="100"/>
        <v>0</v>
      </c>
      <c r="AS121" s="236">
        <f t="shared" si="100"/>
        <v>0</v>
      </c>
      <c r="AT121" s="236">
        <f t="shared" si="100"/>
        <v>0</v>
      </c>
      <c r="AU121" s="236">
        <f t="shared" si="100"/>
        <v>0</v>
      </c>
      <c r="AV121" s="236">
        <f t="shared" si="100"/>
        <v>0</v>
      </c>
      <c r="AW121" s="236">
        <f t="shared" si="100"/>
        <v>0</v>
      </c>
      <c r="AX121" s="236">
        <f t="shared" si="100"/>
        <v>0</v>
      </c>
      <c r="AY121" s="236">
        <f t="shared" si="100"/>
        <v>0</v>
      </c>
      <c r="AZ121" s="236">
        <f t="shared" si="100"/>
        <v>0</v>
      </c>
      <c r="BA121" s="236">
        <f t="shared" si="100"/>
        <v>0</v>
      </c>
      <c r="BB121" s="236">
        <f t="shared" si="100"/>
        <v>0</v>
      </c>
      <c r="BC121" s="236">
        <f t="shared" si="100"/>
        <v>0</v>
      </c>
      <c r="BD121" s="236">
        <f t="shared" si="100"/>
        <v>0</v>
      </c>
      <c r="BE121" s="236">
        <f t="shared" si="100"/>
        <v>0</v>
      </c>
      <c r="BF121" s="236">
        <f t="shared" si="100"/>
        <v>0</v>
      </c>
      <c r="BG121" s="236">
        <f t="shared" si="100"/>
        <v>0</v>
      </c>
      <c r="BH121" s="236">
        <f t="shared" si="100"/>
        <v>0</v>
      </c>
      <c r="BI121" s="236">
        <f t="shared" si="100"/>
        <v>0</v>
      </c>
      <c r="BJ121" s="236">
        <f t="shared" si="100"/>
        <v>0</v>
      </c>
      <c r="BK121" s="920">
        <f t="shared" si="4"/>
        <v>0</v>
      </c>
    </row>
    <row r="122" spans="1:63" x14ac:dyDescent="0.25">
      <c r="A122" s="180" t="s">
        <v>1168</v>
      </c>
      <c r="C122" s="236">
        <f t="shared" ref="C122:BJ122" si="101">C30*C$283+C62*C$284+C92*C$285</f>
        <v>1881490.1708433605</v>
      </c>
      <c r="D122" s="236">
        <f t="shared" si="101"/>
        <v>1881490.1708433605</v>
      </c>
      <c r="E122" s="236">
        <f t="shared" si="101"/>
        <v>1881490.1708433605</v>
      </c>
      <c r="F122" s="236">
        <f t="shared" si="101"/>
        <v>1881490.1708433605</v>
      </c>
      <c r="G122" s="236">
        <f t="shared" si="101"/>
        <v>1881490.1708433605</v>
      </c>
      <c r="H122" s="236">
        <f t="shared" si="101"/>
        <v>1881490.1708433605</v>
      </c>
      <c r="I122" s="236">
        <f t="shared" si="101"/>
        <v>1881490.1708433605</v>
      </c>
      <c r="J122" s="236">
        <f t="shared" si="101"/>
        <v>1881490.1708433605</v>
      </c>
      <c r="K122" s="236">
        <f t="shared" si="101"/>
        <v>1881490.1708433605</v>
      </c>
      <c r="L122" s="236">
        <f t="shared" si="101"/>
        <v>1881490.1708433605</v>
      </c>
      <c r="M122" s="236">
        <f t="shared" si="101"/>
        <v>1881490.1708433605</v>
      </c>
      <c r="N122" s="236">
        <f t="shared" si="101"/>
        <v>1881490.1708433605</v>
      </c>
      <c r="O122" s="236">
        <f t="shared" si="101"/>
        <v>3122550.7952711801</v>
      </c>
      <c r="P122" s="236">
        <f t="shared" si="101"/>
        <v>3122550.7952711801</v>
      </c>
      <c r="Q122" s="236">
        <f t="shared" si="101"/>
        <v>3122550.7952711801</v>
      </c>
      <c r="R122" s="236">
        <f t="shared" si="101"/>
        <v>3122550.7952711801</v>
      </c>
      <c r="S122" s="236">
        <f t="shared" si="101"/>
        <v>3122550.7952711801</v>
      </c>
      <c r="T122" s="236">
        <f t="shared" si="101"/>
        <v>3122550.7952711801</v>
      </c>
      <c r="U122" s="236">
        <f t="shared" si="101"/>
        <v>3122550.7952711801</v>
      </c>
      <c r="V122" s="236">
        <f t="shared" si="101"/>
        <v>3122550.7952711801</v>
      </c>
      <c r="W122" s="236">
        <f t="shared" si="101"/>
        <v>3122550.7952711801</v>
      </c>
      <c r="X122" s="236">
        <f t="shared" si="101"/>
        <v>3122550.7952711801</v>
      </c>
      <c r="Y122" s="236">
        <f t="shared" si="101"/>
        <v>3122550.7952711801</v>
      </c>
      <c r="Z122" s="236">
        <f t="shared" si="101"/>
        <v>3122550.7952711801</v>
      </c>
      <c r="AA122" s="236">
        <f t="shared" si="101"/>
        <v>3635482.7415034696</v>
      </c>
      <c r="AB122" s="236">
        <f t="shared" si="101"/>
        <v>3635482.7415034696</v>
      </c>
      <c r="AC122" s="236">
        <f t="shared" si="101"/>
        <v>3635482.7415034696</v>
      </c>
      <c r="AD122" s="236">
        <f t="shared" si="101"/>
        <v>3635482.7415034696</v>
      </c>
      <c r="AE122" s="236">
        <f t="shared" si="101"/>
        <v>3635482.7415034696</v>
      </c>
      <c r="AF122" s="236">
        <f t="shared" si="101"/>
        <v>3635482.7415034696</v>
      </c>
      <c r="AG122" s="236">
        <f t="shared" si="101"/>
        <v>3635482.7415034696</v>
      </c>
      <c r="AH122" s="236">
        <f t="shared" si="101"/>
        <v>3635482.7415034696</v>
      </c>
      <c r="AI122" s="236">
        <f t="shared" si="101"/>
        <v>3635482.7415034696</v>
      </c>
      <c r="AJ122" s="236">
        <f t="shared" si="101"/>
        <v>3635482.7415034696</v>
      </c>
      <c r="AK122" s="236">
        <f t="shared" si="101"/>
        <v>3635482.7415034696</v>
      </c>
      <c r="AL122" s="236">
        <f t="shared" si="101"/>
        <v>3635482.7415034696</v>
      </c>
      <c r="AM122" s="236">
        <f t="shared" si="101"/>
        <v>4231580.3918181993</v>
      </c>
      <c r="AN122" s="236">
        <f t="shared" si="101"/>
        <v>4231580.3918181993</v>
      </c>
      <c r="AO122" s="236">
        <f t="shared" si="101"/>
        <v>4231580.3918181993</v>
      </c>
      <c r="AP122" s="236">
        <f t="shared" si="101"/>
        <v>4231580.3918181993</v>
      </c>
      <c r="AQ122" s="236">
        <f t="shared" si="101"/>
        <v>4231580.3918181993</v>
      </c>
      <c r="AR122" s="236">
        <f t="shared" si="101"/>
        <v>4231580.3918181993</v>
      </c>
      <c r="AS122" s="236">
        <f t="shared" si="101"/>
        <v>4231580.3918181993</v>
      </c>
      <c r="AT122" s="236">
        <f t="shared" si="101"/>
        <v>4231580.3918181993</v>
      </c>
      <c r="AU122" s="236">
        <f t="shared" si="101"/>
        <v>4231580.3918181993</v>
      </c>
      <c r="AV122" s="236">
        <f t="shared" si="101"/>
        <v>4231580.3918181993</v>
      </c>
      <c r="AW122" s="236">
        <f t="shared" si="101"/>
        <v>4231580.3918181993</v>
      </c>
      <c r="AX122" s="236">
        <f t="shared" si="101"/>
        <v>4231580.3918181993</v>
      </c>
      <c r="AY122" s="236">
        <f t="shared" si="101"/>
        <v>4878139.6260029096</v>
      </c>
      <c r="AZ122" s="236">
        <f t="shared" si="101"/>
        <v>4878139.6260029096</v>
      </c>
      <c r="BA122" s="236">
        <f t="shared" si="101"/>
        <v>4878139.6260029096</v>
      </c>
      <c r="BB122" s="236">
        <f t="shared" si="101"/>
        <v>4878139.6260029096</v>
      </c>
      <c r="BC122" s="236">
        <f t="shared" si="101"/>
        <v>4878139.6260029096</v>
      </c>
      <c r="BD122" s="236">
        <f t="shared" si="101"/>
        <v>4878139.6260029096</v>
      </c>
      <c r="BE122" s="236">
        <f t="shared" si="101"/>
        <v>4878139.6260029096</v>
      </c>
      <c r="BF122" s="236">
        <f t="shared" si="101"/>
        <v>4878139.6260029096</v>
      </c>
      <c r="BG122" s="236">
        <f t="shared" si="101"/>
        <v>4878139.6260029096</v>
      </c>
      <c r="BH122" s="236">
        <f t="shared" si="101"/>
        <v>4878139.6260029096</v>
      </c>
      <c r="BI122" s="236">
        <f t="shared" si="101"/>
        <v>4878139.6260029096</v>
      </c>
      <c r="BJ122" s="236">
        <f t="shared" si="101"/>
        <v>4878139.6260029096</v>
      </c>
      <c r="BK122" s="920">
        <f t="shared" si="4"/>
        <v>212990924.70526943</v>
      </c>
    </row>
    <row r="123" spans="1:63" ht="16.5" thickBot="1" x14ac:dyDescent="0.3">
      <c r="C123" s="236">
        <f t="shared" ref="C123:BJ123" si="102">C31*C$283+C63*C$284+C93*C$285</f>
        <v>0</v>
      </c>
      <c r="D123" s="236">
        <f t="shared" si="102"/>
        <v>0</v>
      </c>
      <c r="E123" s="236">
        <f t="shared" si="102"/>
        <v>0</v>
      </c>
      <c r="F123" s="236">
        <f t="shared" si="102"/>
        <v>0</v>
      </c>
      <c r="G123" s="236">
        <f t="shared" si="102"/>
        <v>0</v>
      </c>
      <c r="H123" s="236">
        <f t="shared" si="102"/>
        <v>0</v>
      </c>
      <c r="I123" s="236">
        <f t="shared" si="102"/>
        <v>0</v>
      </c>
      <c r="J123" s="236">
        <f t="shared" si="102"/>
        <v>0</v>
      </c>
      <c r="K123" s="236">
        <f t="shared" si="102"/>
        <v>0</v>
      </c>
      <c r="L123" s="236">
        <f t="shared" si="102"/>
        <v>0</v>
      </c>
      <c r="M123" s="236">
        <f t="shared" si="102"/>
        <v>0</v>
      </c>
      <c r="N123" s="236">
        <f t="shared" si="102"/>
        <v>0</v>
      </c>
      <c r="O123" s="236">
        <f t="shared" si="102"/>
        <v>0</v>
      </c>
      <c r="P123" s="236">
        <f t="shared" si="102"/>
        <v>0</v>
      </c>
      <c r="Q123" s="236">
        <f t="shared" si="102"/>
        <v>0</v>
      </c>
      <c r="R123" s="236">
        <f t="shared" si="102"/>
        <v>0</v>
      </c>
      <c r="S123" s="236">
        <f t="shared" si="102"/>
        <v>0</v>
      </c>
      <c r="T123" s="236">
        <f t="shared" si="102"/>
        <v>0</v>
      </c>
      <c r="U123" s="236">
        <f t="shared" si="102"/>
        <v>0</v>
      </c>
      <c r="V123" s="236">
        <f t="shared" si="102"/>
        <v>0</v>
      </c>
      <c r="W123" s="236">
        <f t="shared" si="102"/>
        <v>0</v>
      </c>
      <c r="X123" s="236">
        <f t="shared" si="102"/>
        <v>0</v>
      </c>
      <c r="Y123" s="236">
        <f t="shared" si="102"/>
        <v>0</v>
      </c>
      <c r="Z123" s="236">
        <f t="shared" si="102"/>
        <v>0</v>
      </c>
      <c r="AA123" s="236">
        <f t="shared" si="102"/>
        <v>0</v>
      </c>
      <c r="AB123" s="236">
        <f t="shared" si="102"/>
        <v>0</v>
      </c>
      <c r="AC123" s="236">
        <f t="shared" si="102"/>
        <v>0</v>
      </c>
      <c r="AD123" s="236">
        <f t="shared" si="102"/>
        <v>0</v>
      </c>
      <c r="AE123" s="236">
        <f t="shared" si="102"/>
        <v>0</v>
      </c>
      <c r="AF123" s="236">
        <f t="shared" si="102"/>
        <v>0</v>
      </c>
      <c r="AG123" s="236">
        <f t="shared" si="102"/>
        <v>0</v>
      </c>
      <c r="AH123" s="236">
        <f t="shared" si="102"/>
        <v>0</v>
      </c>
      <c r="AI123" s="236">
        <f t="shared" si="102"/>
        <v>0</v>
      </c>
      <c r="AJ123" s="236">
        <f t="shared" si="102"/>
        <v>0</v>
      </c>
      <c r="AK123" s="236">
        <f t="shared" si="102"/>
        <v>0</v>
      </c>
      <c r="AL123" s="236">
        <f t="shared" si="102"/>
        <v>0</v>
      </c>
      <c r="AM123" s="236">
        <f t="shared" si="102"/>
        <v>0</v>
      </c>
      <c r="AN123" s="236">
        <f t="shared" si="102"/>
        <v>0</v>
      </c>
      <c r="AO123" s="236">
        <f t="shared" si="102"/>
        <v>0</v>
      </c>
      <c r="AP123" s="236">
        <f t="shared" si="102"/>
        <v>0</v>
      </c>
      <c r="AQ123" s="236">
        <f t="shared" si="102"/>
        <v>0</v>
      </c>
      <c r="AR123" s="236">
        <f t="shared" si="102"/>
        <v>0</v>
      </c>
      <c r="AS123" s="236">
        <f t="shared" si="102"/>
        <v>0</v>
      </c>
      <c r="AT123" s="236">
        <f t="shared" si="102"/>
        <v>0</v>
      </c>
      <c r="AU123" s="236">
        <f t="shared" si="102"/>
        <v>0</v>
      </c>
      <c r="AV123" s="236">
        <f t="shared" si="102"/>
        <v>0</v>
      </c>
      <c r="AW123" s="236">
        <f t="shared" si="102"/>
        <v>0</v>
      </c>
      <c r="AX123" s="236">
        <f t="shared" si="102"/>
        <v>0</v>
      </c>
      <c r="AY123" s="236">
        <f t="shared" si="102"/>
        <v>0</v>
      </c>
      <c r="AZ123" s="236">
        <f t="shared" si="102"/>
        <v>0</v>
      </c>
      <c r="BA123" s="236">
        <f t="shared" si="102"/>
        <v>0</v>
      </c>
      <c r="BB123" s="236">
        <f t="shared" si="102"/>
        <v>0</v>
      </c>
      <c r="BC123" s="236">
        <f t="shared" si="102"/>
        <v>0</v>
      </c>
      <c r="BD123" s="236">
        <f t="shared" si="102"/>
        <v>0</v>
      </c>
      <c r="BE123" s="236">
        <f t="shared" si="102"/>
        <v>0</v>
      </c>
      <c r="BF123" s="236">
        <f t="shared" si="102"/>
        <v>0</v>
      </c>
      <c r="BG123" s="236">
        <f t="shared" si="102"/>
        <v>0</v>
      </c>
      <c r="BH123" s="236">
        <f t="shared" si="102"/>
        <v>0</v>
      </c>
      <c r="BI123" s="236">
        <f t="shared" si="102"/>
        <v>0</v>
      </c>
      <c r="BJ123" s="236">
        <f t="shared" si="102"/>
        <v>0</v>
      </c>
      <c r="BK123" s="920">
        <f t="shared" si="4"/>
        <v>0</v>
      </c>
    </row>
    <row r="124" spans="1:63" ht="16.5" thickBot="1" x14ac:dyDescent="0.3">
      <c r="A124" s="1000" t="s">
        <v>1167</v>
      </c>
      <c r="C124" s="997">
        <f t="shared" ref="C124:BJ124" si="103">C32*C$283+C64*C$284+C94*C$285</f>
        <v>280185244.6080904</v>
      </c>
      <c r="D124" s="998">
        <f t="shared" si="103"/>
        <v>280498826.303231</v>
      </c>
      <c r="E124" s="998">
        <f t="shared" si="103"/>
        <v>280812407.99837154</v>
      </c>
      <c r="F124" s="998">
        <f t="shared" si="103"/>
        <v>281125989.69351214</v>
      </c>
      <c r="G124" s="998">
        <f t="shared" si="103"/>
        <v>281439571.38865268</v>
      </c>
      <c r="H124" s="998">
        <f t="shared" si="103"/>
        <v>281753153.08379322</v>
      </c>
      <c r="I124" s="998">
        <f t="shared" si="103"/>
        <v>282066734.77893376</v>
      </c>
      <c r="J124" s="998">
        <f t="shared" si="103"/>
        <v>282380316.47407436</v>
      </c>
      <c r="K124" s="998">
        <f t="shared" si="103"/>
        <v>282693898.1692149</v>
      </c>
      <c r="L124" s="998">
        <f t="shared" si="103"/>
        <v>283007479.86435544</v>
      </c>
      <c r="M124" s="998">
        <f t="shared" si="103"/>
        <v>283321061.55949605</v>
      </c>
      <c r="N124" s="998">
        <f t="shared" si="103"/>
        <v>283634643.25463659</v>
      </c>
      <c r="O124" s="998">
        <f t="shared" si="103"/>
        <v>464999855.92913318</v>
      </c>
      <c r="P124" s="998">
        <f t="shared" si="103"/>
        <v>465520281.06167841</v>
      </c>
      <c r="Q124" s="998">
        <f t="shared" si="103"/>
        <v>466040706.19422364</v>
      </c>
      <c r="R124" s="998">
        <f t="shared" si="103"/>
        <v>466561131.32676876</v>
      </c>
      <c r="S124" s="998">
        <f t="shared" si="103"/>
        <v>467081556.45931399</v>
      </c>
      <c r="T124" s="998">
        <f t="shared" si="103"/>
        <v>467601981.59185922</v>
      </c>
      <c r="U124" s="998">
        <f t="shared" si="103"/>
        <v>468122406.72440434</v>
      </c>
      <c r="V124" s="998">
        <f t="shared" si="103"/>
        <v>468642831.85694963</v>
      </c>
      <c r="W124" s="998">
        <f t="shared" si="103"/>
        <v>469163256.9894948</v>
      </c>
      <c r="X124" s="998">
        <f t="shared" si="103"/>
        <v>469683682.12203997</v>
      </c>
      <c r="Y124" s="998">
        <f t="shared" si="103"/>
        <v>470204107.25458521</v>
      </c>
      <c r="Z124" s="998">
        <f t="shared" si="103"/>
        <v>470724532.38713038</v>
      </c>
      <c r="AA124" s="998">
        <f t="shared" si="103"/>
        <v>541383971.58889174</v>
      </c>
      <c r="AB124" s="998">
        <f t="shared" si="103"/>
        <v>541989885.3791424</v>
      </c>
      <c r="AC124" s="998">
        <f t="shared" si="103"/>
        <v>542595799.16939294</v>
      </c>
      <c r="AD124" s="998">
        <f t="shared" si="103"/>
        <v>543201712.95964348</v>
      </c>
      <c r="AE124" s="998">
        <f t="shared" si="103"/>
        <v>543807626.74989414</v>
      </c>
      <c r="AF124" s="998">
        <f t="shared" si="103"/>
        <v>544413540.54014468</v>
      </c>
      <c r="AG124" s="998">
        <f t="shared" si="103"/>
        <v>545019454.33039522</v>
      </c>
      <c r="AH124" s="998">
        <f t="shared" si="103"/>
        <v>545625368.12064588</v>
      </c>
      <c r="AI124" s="998">
        <f t="shared" si="103"/>
        <v>546231281.91089642</v>
      </c>
      <c r="AJ124" s="998">
        <f t="shared" si="103"/>
        <v>546837195.70114696</v>
      </c>
      <c r="AK124" s="998">
        <f t="shared" si="103"/>
        <v>547443109.49139762</v>
      </c>
      <c r="AL124" s="998">
        <f t="shared" si="103"/>
        <v>548049023.28164816</v>
      </c>
      <c r="AM124" s="998">
        <f t="shared" si="103"/>
        <v>630152846.68159342</v>
      </c>
      <c r="AN124" s="998">
        <f t="shared" si="103"/>
        <v>630858110.08022976</v>
      </c>
      <c r="AO124" s="998">
        <f t="shared" si="103"/>
        <v>631563373.47886622</v>
      </c>
      <c r="AP124" s="998">
        <f t="shared" si="103"/>
        <v>632268636.87750256</v>
      </c>
      <c r="AQ124" s="998">
        <f t="shared" si="103"/>
        <v>632973900.2761389</v>
      </c>
      <c r="AR124" s="998">
        <f t="shared" si="103"/>
        <v>633679163.67477536</v>
      </c>
      <c r="AS124" s="998">
        <f t="shared" si="103"/>
        <v>634384427.07341158</v>
      </c>
      <c r="AT124" s="998">
        <f t="shared" si="103"/>
        <v>635089690.47204804</v>
      </c>
      <c r="AU124" s="998">
        <f t="shared" si="103"/>
        <v>635794953.87068439</v>
      </c>
      <c r="AV124" s="998">
        <f t="shared" si="103"/>
        <v>636500217.26932073</v>
      </c>
      <c r="AW124" s="998">
        <f t="shared" si="103"/>
        <v>637205480.66795719</v>
      </c>
      <c r="AX124" s="998">
        <f t="shared" si="103"/>
        <v>637910744.06659353</v>
      </c>
      <c r="AY124" s="998">
        <f t="shared" si="103"/>
        <v>726436292.6389333</v>
      </c>
      <c r="AZ124" s="998">
        <f t="shared" si="103"/>
        <v>727249315.90993369</v>
      </c>
      <c r="BA124" s="998">
        <f t="shared" si="103"/>
        <v>728062339.18093431</v>
      </c>
      <c r="BB124" s="998">
        <f t="shared" si="103"/>
        <v>728875362.45193458</v>
      </c>
      <c r="BC124" s="998">
        <f t="shared" si="103"/>
        <v>729688385.7229352</v>
      </c>
      <c r="BD124" s="998">
        <f t="shared" si="103"/>
        <v>730501408.9939357</v>
      </c>
      <c r="BE124" s="998">
        <f t="shared" si="103"/>
        <v>731314432.26493621</v>
      </c>
      <c r="BF124" s="998">
        <f t="shared" si="103"/>
        <v>732127455.53593659</v>
      </c>
      <c r="BG124" s="998">
        <f t="shared" si="103"/>
        <v>732940478.80693698</v>
      </c>
      <c r="BH124" s="998">
        <f t="shared" si="103"/>
        <v>733753502.0779376</v>
      </c>
      <c r="BI124" s="998">
        <f t="shared" si="103"/>
        <v>734566525.34893811</v>
      </c>
      <c r="BJ124" s="999">
        <f t="shared" si="103"/>
        <v>735379548.61993861</v>
      </c>
      <c r="BK124" s="920">
        <f t="shared" si="4"/>
        <v>31913140218.339539</v>
      </c>
    </row>
    <row r="125" spans="1:63" ht="16.5" thickBot="1" x14ac:dyDescent="0.3">
      <c r="A125" s="172" t="s">
        <v>1274</v>
      </c>
      <c r="C125" s="236">
        <f>C100+C101+C103+C106+C108+C110+C114+C117+C120</f>
        <v>280185244.6080904</v>
      </c>
      <c r="D125" s="236">
        <f t="shared" ref="D125:BJ125" si="104">D100+D101+D103+D106+D108+D110+D114+D117+D120</f>
        <v>280498826.303231</v>
      </c>
      <c r="E125" s="236">
        <f t="shared" si="104"/>
        <v>280812407.99837154</v>
      </c>
      <c r="F125" s="236">
        <f t="shared" si="104"/>
        <v>281125989.69351208</v>
      </c>
      <c r="G125" s="236">
        <f t="shared" si="104"/>
        <v>281439571.38865268</v>
      </c>
      <c r="H125" s="236">
        <f t="shared" si="104"/>
        <v>281753153.08379322</v>
      </c>
      <c r="I125" s="236">
        <f t="shared" si="104"/>
        <v>282066734.77893376</v>
      </c>
      <c r="J125" s="236">
        <f t="shared" si="104"/>
        <v>282380316.47407436</v>
      </c>
      <c r="K125" s="236">
        <f t="shared" si="104"/>
        <v>282693898.1692149</v>
      </c>
      <c r="L125" s="236">
        <f t="shared" si="104"/>
        <v>283007479.86435544</v>
      </c>
      <c r="M125" s="236">
        <f t="shared" si="104"/>
        <v>283321061.55949605</v>
      </c>
      <c r="N125" s="236">
        <f t="shared" si="104"/>
        <v>283634643.25463653</v>
      </c>
      <c r="O125" s="236">
        <f t="shared" si="104"/>
        <v>464999855.92913318</v>
      </c>
      <c r="P125" s="236">
        <f t="shared" si="104"/>
        <v>465520281.06167835</v>
      </c>
      <c r="Q125" s="236">
        <f t="shared" si="104"/>
        <v>466040706.19422352</v>
      </c>
      <c r="R125" s="236">
        <f t="shared" si="104"/>
        <v>466561131.32676876</v>
      </c>
      <c r="S125" s="236">
        <f t="shared" si="104"/>
        <v>467081556.45931393</v>
      </c>
      <c r="T125" s="236">
        <f t="shared" si="104"/>
        <v>467601981.59185916</v>
      </c>
      <c r="U125" s="236">
        <f t="shared" si="104"/>
        <v>468122406.72440434</v>
      </c>
      <c r="V125" s="236">
        <f t="shared" si="104"/>
        <v>468642831.85694951</v>
      </c>
      <c r="W125" s="236">
        <f t="shared" si="104"/>
        <v>469163256.98949474</v>
      </c>
      <c r="X125" s="236">
        <f t="shared" si="104"/>
        <v>469683682.12203991</v>
      </c>
      <c r="Y125" s="236">
        <f t="shared" si="104"/>
        <v>470204107.25458515</v>
      </c>
      <c r="Z125" s="236">
        <f t="shared" si="104"/>
        <v>470724532.38713032</v>
      </c>
      <c r="AA125" s="236">
        <f t="shared" si="104"/>
        <v>541383971.58889174</v>
      </c>
      <c r="AB125" s="236">
        <f t="shared" si="104"/>
        <v>541989885.37914228</v>
      </c>
      <c r="AC125" s="236">
        <f t="shared" si="104"/>
        <v>542595799.16939294</v>
      </c>
      <c r="AD125" s="236">
        <f t="shared" si="104"/>
        <v>543201712.95964348</v>
      </c>
      <c r="AE125" s="236">
        <f t="shared" si="104"/>
        <v>543807626.74989402</v>
      </c>
      <c r="AF125" s="236">
        <f t="shared" si="104"/>
        <v>544413540.54014468</v>
      </c>
      <c r="AG125" s="236">
        <f t="shared" si="104"/>
        <v>545019454.33039522</v>
      </c>
      <c r="AH125" s="236">
        <f t="shared" si="104"/>
        <v>545625368.12064576</v>
      </c>
      <c r="AI125" s="236">
        <f t="shared" si="104"/>
        <v>546231281.9108963</v>
      </c>
      <c r="AJ125" s="236">
        <f t="shared" si="104"/>
        <v>546837195.70114696</v>
      </c>
      <c r="AK125" s="236">
        <f t="shared" si="104"/>
        <v>547443109.4913975</v>
      </c>
      <c r="AL125" s="236">
        <f t="shared" si="104"/>
        <v>548049023.28164804</v>
      </c>
      <c r="AM125" s="236">
        <f t="shared" si="104"/>
        <v>630152846.68159342</v>
      </c>
      <c r="AN125" s="236">
        <f t="shared" si="104"/>
        <v>630858110.08022976</v>
      </c>
      <c r="AO125" s="236">
        <f t="shared" si="104"/>
        <v>631563373.4788661</v>
      </c>
      <c r="AP125" s="236">
        <f t="shared" si="104"/>
        <v>632268636.87750244</v>
      </c>
      <c r="AQ125" s="236">
        <f t="shared" si="104"/>
        <v>632973900.27613878</v>
      </c>
      <c r="AR125" s="236">
        <f t="shared" si="104"/>
        <v>633679163.67477512</v>
      </c>
      <c r="AS125" s="236">
        <f t="shared" si="104"/>
        <v>634384427.0734117</v>
      </c>
      <c r="AT125" s="236">
        <f t="shared" si="104"/>
        <v>635089690.47204804</v>
      </c>
      <c r="AU125" s="236">
        <f t="shared" si="104"/>
        <v>635794953.87068439</v>
      </c>
      <c r="AV125" s="236">
        <f t="shared" si="104"/>
        <v>636500217.26932073</v>
      </c>
      <c r="AW125" s="236">
        <f t="shared" si="104"/>
        <v>637205480.66795707</v>
      </c>
      <c r="AX125" s="236">
        <f t="shared" si="104"/>
        <v>637910744.06659341</v>
      </c>
      <c r="AY125" s="236">
        <f t="shared" si="104"/>
        <v>726436292.6389333</v>
      </c>
      <c r="AZ125" s="236">
        <f t="shared" si="104"/>
        <v>727249315.90993381</v>
      </c>
      <c r="BA125" s="236">
        <f t="shared" si="104"/>
        <v>728062339.18093431</v>
      </c>
      <c r="BB125" s="236">
        <f t="shared" si="104"/>
        <v>728875362.45193481</v>
      </c>
      <c r="BC125" s="236">
        <f t="shared" si="104"/>
        <v>729688385.72293532</v>
      </c>
      <c r="BD125" s="236">
        <f t="shared" si="104"/>
        <v>730501408.9939357</v>
      </c>
      <c r="BE125" s="236">
        <f t="shared" si="104"/>
        <v>731314432.26493621</v>
      </c>
      <c r="BF125" s="236">
        <f t="shared" si="104"/>
        <v>732127455.53593671</v>
      </c>
      <c r="BG125" s="236">
        <f t="shared" si="104"/>
        <v>732940478.80693722</v>
      </c>
      <c r="BH125" s="236">
        <f t="shared" si="104"/>
        <v>733753502.07793772</v>
      </c>
      <c r="BI125" s="236">
        <f t="shared" si="104"/>
        <v>734566525.34893823</v>
      </c>
      <c r="BJ125" s="236">
        <f t="shared" si="104"/>
        <v>735379548.61993861</v>
      </c>
      <c r="BK125" s="920">
        <f t="shared" si="4"/>
        <v>31913140218.339539</v>
      </c>
    </row>
    <row r="126" spans="1:63" ht="16.5" thickBot="1" x14ac:dyDescent="0.3">
      <c r="A126" s="973" t="s">
        <v>1181</v>
      </c>
      <c r="BK126" s="920">
        <f t="shared" si="4"/>
        <v>0</v>
      </c>
    </row>
    <row r="127" spans="1:63" x14ac:dyDescent="0.25">
      <c r="A127" s="180" t="s">
        <v>1065</v>
      </c>
      <c r="C127" s="236">
        <f>'MONTHLY DATA'!AM382*' CALCULATIONS'!O1610</f>
        <v>3300859.9488480003</v>
      </c>
      <c r="D127" s="236">
        <f>'MONTHLY DATA'!AN382*' CALCULATIONS'!P1610</f>
        <v>3300859.9488480003</v>
      </c>
      <c r="E127" s="236">
        <f>'MONTHLY DATA'!AO382*' CALCULATIONS'!Q1610</f>
        <v>3300859.9488480003</v>
      </c>
      <c r="F127" s="236">
        <f>'MONTHLY DATA'!AP382*' CALCULATIONS'!R1610</f>
        <v>3300859.9488480003</v>
      </c>
      <c r="G127" s="236">
        <f>'MONTHLY DATA'!AQ382*' CALCULATIONS'!S1610</f>
        <v>3300859.9488480003</v>
      </c>
      <c r="H127" s="236">
        <f>'MONTHLY DATA'!AR382*' CALCULATIONS'!T1610</f>
        <v>3300859.9488480003</v>
      </c>
      <c r="I127" s="236">
        <f>'MONTHLY DATA'!AS382*' CALCULATIONS'!U1610</f>
        <v>3300859.9488480003</v>
      </c>
      <c r="J127" s="236">
        <f>'MONTHLY DATA'!AT382*' CALCULATIONS'!V1610</f>
        <v>3300859.9488480003</v>
      </c>
      <c r="K127" s="236">
        <f>'MONTHLY DATA'!AU382*' CALCULATIONS'!W1610</f>
        <v>3300859.9488480003</v>
      </c>
      <c r="L127" s="236">
        <f>'MONTHLY DATA'!AV382*' CALCULATIONS'!X1610</f>
        <v>3300859.9488480003</v>
      </c>
      <c r="M127" s="236">
        <f>'MONTHLY DATA'!AW382*' CALCULATIONS'!Y1610</f>
        <v>3300859.9488480003</v>
      </c>
      <c r="N127" s="236">
        <f>'MONTHLY DATA'!AX382*' CALCULATIONS'!Z1610</f>
        <v>3300859.9488480003</v>
      </c>
      <c r="O127" s="236">
        <f>'MONTHLY DATA'!AY382*' CALCULATIONS'!AA1610</f>
        <v>3947044.5445843567</v>
      </c>
      <c r="P127" s="236">
        <f>'MONTHLY DATA'!AZ382*' CALCULATIONS'!AB1610</f>
        <v>3947044.5445843567</v>
      </c>
      <c r="Q127" s="236">
        <f>'MONTHLY DATA'!BA382*' CALCULATIONS'!AC1610</f>
        <v>3947044.5445843567</v>
      </c>
      <c r="R127" s="236">
        <f>'MONTHLY DATA'!BB382*' CALCULATIONS'!AD1610</f>
        <v>3947044.5445843567</v>
      </c>
      <c r="S127" s="236">
        <f>'MONTHLY DATA'!BC382*' CALCULATIONS'!AE1610</f>
        <v>3947044.5445843567</v>
      </c>
      <c r="T127" s="236">
        <f>'MONTHLY DATA'!BD382*' CALCULATIONS'!AF1610</f>
        <v>3947044.5445843567</v>
      </c>
      <c r="U127" s="236">
        <f>'MONTHLY DATA'!BE382*' CALCULATIONS'!AG1610</f>
        <v>3947044.5445843567</v>
      </c>
      <c r="V127" s="236">
        <f>'MONTHLY DATA'!BF382*' CALCULATIONS'!AH1610</f>
        <v>3947044.5445843567</v>
      </c>
      <c r="W127" s="236">
        <f>'MONTHLY DATA'!BG382*' CALCULATIONS'!AI1610</f>
        <v>3947044.5445843567</v>
      </c>
      <c r="X127" s="236">
        <f>'MONTHLY DATA'!BH382*' CALCULATIONS'!AJ1610</f>
        <v>3947044.5445843567</v>
      </c>
      <c r="Y127" s="236">
        <f>'MONTHLY DATA'!BI382*' CALCULATIONS'!AK1610</f>
        <v>3947044.5445843567</v>
      </c>
      <c r="Z127" s="236">
        <f>'MONTHLY DATA'!BJ382*' CALCULATIONS'!AL1610</f>
        <v>3947044.5445843567</v>
      </c>
      <c r="AA127" s="236">
        <f>'MONTHLY DATA'!BK382*' CALCULATIONS'!AM1610</f>
        <v>4313751.296406541</v>
      </c>
      <c r="AB127" s="236">
        <f>'MONTHLY DATA'!BL382*' CALCULATIONS'!AN1610</f>
        <v>4313751.296406541</v>
      </c>
      <c r="AC127" s="236">
        <f>'MONTHLY DATA'!BM382*' CALCULATIONS'!AO1610</f>
        <v>4313751.296406541</v>
      </c>
      <c r="AD127" s="236">
        <f>'MONTHLY DATA'!BN382*' CALCULATIONS'!AP1610</f>
        <v>4313751.296406541</v>
      </c>
      <c r="AE127" s="236">
        <f>'MONTHLY DATA'!BO382*' CALCULATIONS'!AQ1610</f>
        <v>4313751.296406541</v>
      </c>
      <c r="AF127" s="236">
        <f>'MONTHLY DATA'!BP382*' CALCULATIONS'!AR1610</f>
        <v>4313751.296406541</v>
      </c>
      <c r="AG127" s="236">
        <f>'MONTHLY DATA'!BQ382*' CALCULATIONS'!AS1610</f>
        <v>4313751.296406541</v>
      </c>
      <c r="AH127" s="236">
        <f>'MONTHLY DATA'!BR382*' CALCULATIONS'!AT1610</f>
        <v>4313751.296406541</v>
      </c>
      <c r="AI127" s="236">
        <f>'MONTHLY DATA'!BS382*' CALCULATIONS'!AU1610</f>
        <v>4313751.296406541</v>
      </c>
      <c r="AJ127" s="236">
        <f>'MONTHLY DATA'!BT382*' CALCULATIONS'!AV1610</f>
        <v>4313751.296406541</v>
      </c>
      <c r="AK127" s="236">
        <f>'MONTHLY DATA'!BU382*' CALCULATIONS'!AW1610</f>
        <v>4313751.296406541</v>
      </c>
      <c r="AL127" s="236">
        <f>'MONTHLY DATA'!BV382*' CALCULATIONS'!AX1610</f>
        <v>4313751.296406541</v>
      </c>
      <c r="AM127" s="236">
        <f>'MONTHLY DATA'!BW382*' CALCULATIONS'!AY1610</f>
        <v>4532458.4871343514</v>
      </c>
      <c r="AN127" s="236">
        <f>'MONTHLY DATA'!BX382*' CALCULATIONS'!AZ1610</f>
        <v>4532458.4871343514</v>
      </c>
      <c r="AO127" s="236">
        <f>'MONTHLY DATA'!BY382*' CALCULATIONS'!BA1610</f>
        <v>4532458.4871343514</v>
      </c>
      <c r="AP127" s="236">
        <f>'MONTHLY DATA'!BZ382*' CALCULATIONS'!BB1610</f>
        <v>4532458.4871343514</v>
      </c>
      <c r="AQ127" s="236">
        <f>'MONTHLY DATA'!CA382*' CALCULATIONS'!BC1610</f>
        <v>4532458.4871343514</v>
      </c>
      <c r="AR127" s="236">
        <f>'MONTHLY DATA'!CB382*' CALCULATIONS'!BD1610</f>
        <v>4532458.4871343514</v>
      </c>
      <c r="AS127" s="236">
        <f>'MONTHLY DATA'!CC382*' CALCULATIONS'!BE1610</f>
        <v>4532458.4871343514</v>
      </c>
      <c r="AT127" s="236">
        <f>'MONTHLY DATA'!CD382*' CALCULATIONS'!BF1610</f>
        <v>4532458.4871343514</v>
      </c>
      <c r="AU127" s="236">
        <f>'MONTHLY DATA'!CE382*' CALCULATIONS'!BG1610</f>
        <v>4532458.4871343514</v>
      </c>
      <c r="AV127" s="236">
        <f>'MONTHLY DATA'!CF382*' CALCULATIONS'!BH1610</f>
        <v>4532458.4871343514</v>
      </c>
      <c r="AW127" s="236">
        <f>'MONTHLY DATA'!CG382*' CALCULATIONS'!BI1610</f>
        <v>4532458.4871343514</v>
      </c>
      <c r="AX127" s="236">
        <f>'MONTHLY DATA'!CH382*' CALCULATIONS'!BJ1610</f>
        <v>4532458.4871343514</v>
      </c>
      <c r="AY127" s="236">
        <f>'MONTHLY DATA'!CI382*' CALCULATIONS'!BK1610</f>
        <v>4872049.5640478488</v>
      </c>
      <c r="AZ127" s="236">
        <f>'MONTHLY DATA'!CJ382*' CALCULATIONS'!BL1610</f>
        <v>4872049.5640478488</v>
      </c>
      <c r="BA127" s="236">
        <f>'MONTHLY DATA'!CK382*' CALCULATIONS'!BM1610</f>
        <v>4872049.5640478488</v>
      </c>
      <c r="BB127" s="236">
        <f>'MONTHLY DATA'!CL382*' CALCULATIONS'!BN1610</f>
        <v>4872049.5640478488</v>
      </c>
      <c r="BC127" s="236">
        <f>'MONTHLY DATA'!CM382*' CALCULATIONS'!BO1610</f>
        <v>4872049.5640478488</v>
      </c>
      <c r="BD127" s="236">
        <f>'MONTHLY DATA'!CN382*' CALCULATIONS'!BP1610</f>
        <v>4872049.5640478488</v>
      </c>
      <c r="BE127" s="236">
        <f>'MONTHLY DATA'!CO382*' CALCULATIONS'!BQ1610</f>
        <v>4872049.5640478488</v>
      </c>
      <c r="BF127" s="236">
        <f>'MONTHLY DATA'!CP382*' CALCULATIONS'!BR1610</f>
        <v>4872049.5640478488</v>
      </c>
      <c r="BG127" s="236">
        <f>'MONTHLY DATA'!CQ382*' CALCULATIONS'!BS1610</f>
        <v>4872049.5640478488</v>
      </c>
      <c r="BH127" s="236">
        <f>'MONTHLY DATA'!CR382*' CALCULATIONS'!BT1610</f>
        <v>4872049.5640478488</v>
      </c>
      <c r="BI127" s="236">
        <f>'MONTHLY DATA'!CS382*' CALCULATIONS'!BU1610</f>
        <v>4872049.5640478488</v>
      </c>
      <c r="BJ127" s="236">
        <f>'MONTHLY DATA'!CT382*' CALCULATIONS'!BV1610</f>
        <v>4872049.5640478488</v>
      </c>
      <c r="BK127" s="920">
        <f t="shared" si="4"/>
        <v>251593966.09225294</v>
      </c>
    </row>
    <row r="128" spans="1:63" x14ac:dyDescent="0.25">
      <c r="A128" s="180" t="s">
        <v>1182</v>
      </c>
      <c r="C128" s="236">
        <f>IF('MONTHLY DATA'!AM382&lt;=2,'MONTHLY DATA'!AM393,0)</f>
        <v>0</v>
      </c>
      <c r="D128" s="236">
        <f>IF('MONTHLY DATA'!AN382&lt;=2,'MONTHLY DATA'!AN393,0)</f>
        <v>0</v>
      </c>
      <c r="E128" s="236">
        <f>IF('MONTHLY DATA'!AO382&lt;=2,'MONTHLY DATA'!AO393,0)</f>
        <v>0</v>
      </c>
      <c r="F128" s="236">
        <f>IF('MONTHLY DATA'!AP382&lt;=2,'MONTHLY DATA'!AP393,0)</f>
        <v>0</v>
      </c>
      <c r="G128" s="236">
        <f>IF('MONTHLY DATA'!AQ382&lt;=2,'MONTHLY DATA'!AQ393,0)</f>
        <v>0</v>
      </c>
      <c r="H128" s="236">
        <f>IF('MONTHLY DATA'!AR382&lt;=2,'MONTHLY DATA'!AR393,0)</f>
        <v>0</v>
      </c>
      <c r="I128" s="236">
        <f>IF('MONTHLY DATA'!AS382&lt;=2,'MONTHLY DATA'!AS393,0)</f>
        <v>0</v>
      </c>
      <c r="J128" s="236">
        <f>IF('MONTHLY DATA'!AT382&lt;=2,'MONTHLY DATA'!AT393,0)</f>
        <v>0</v>
      </c>
      <c r="K128" s="236">
        <f>IF('MONTHLY DATA'!AU382&lt;=2,'MONTHLY DATA'!AU393,0)</f>
        <v>0</v>
      </c>
      <c r="L128" s="236">
        <f>IF('MONTHLY DATA'!AV382&lt;=2,'MONTHLY DATA'!AV393,0)</f>
        <v>0</v>
      </c>
      <c r="M128" s="236">
        <f>IF('MONTHLY DATA'!AW382&lt;=2,'MONTHLY DATA'!AW393,0)</f>
        <v>0</v>
      </c>
      <c r="N128" s="236">
        <f>IF('MONTHLY DATA'!AX382&lt;=2,'MONTHLY DATA'!AX393,0)</f>
        <v>0</v>
      </c>
      <c r="O128" s="236">
        <f>IF('MONTHLY DATA'!AY382&lt;=2,'MONTHLY DATA'!AY393,0)</f>
        <v>0</v>
      </c>
      <c r="P128" s="236">
        <f>IF('MONTHLY DATA'!AZ382&lt;=2,'MONTHLY DATA'!AZ393,0)</f>
        <v>0</v>
      </c>
      <c r="Q128" s="236">
        <f>IF('MONTHLY DATA'!BA382&lt;=2,'MONTHLY DATA'!BA393,0)</f>
        <v>0</v>
      </c>
      <c r="R128" s="236">
        <f>IF('MONTHLY DATA'!BB382&lt;=2,'MONTHLY DATA'!BB393,0)</f>
        <v>0</v>
      </c>
      <c r="S128" s="236">
        <f>IF('MONTHLY DATA'!BC382&lt;=2,'MONTHLY DATA'!BC393,0)</f>
        <v>0</v>
      </c>
      <c r="T128" s="236">
        <f>IF('MONTHLY DATA'!BD382&lt;=2,'MONTHLY DATA'!BD393,0)</f>
        <v>0</v>
      </c>
      <c r="U128" s="236">
        <f>IF('MONTHLY DATA'!BE382&lt;=2,'MONTHLY DATA'!BE393,0)</f>
        <v>0</v>
      </c>
      <c r="V128" s="236">
        <f>IF('MONTHLY DATA'!BF382&lt;=2,'MONTHLY DATA'!BF393,0)</f>
        <v>0</v>
      </c>
      <c r="W128" s="236">
        <f>IF('MONTHLY DATA'!BG382&lt;=2,'MONTHLY DATA'!BG393,0)</f>
        <v>0</v>
      </c>
      <c r="X128" s="236">
        <f>IF('MONTHLY DATA'!BH382&lt;=2,'MONTHLY DATA'!BH393,0)</f>
        <v>0</v>
      </c>
      <c r="Y128" s="236">
        <f>IF('MONTHLY DATA'!BI382&lt;=2,'MONTHLY DATA'!BI393,0)</f>
        <v>0</v>
      </c>
      <c r="Z128" s="236">
        <f>IF('MONTHLY DATA'!BJ382&lt;=2,'MONTHLY DATA'!BJ393,0)</f>
        <v>0</v>
      </c>
      <c r="AA128" s="236">
        <f>IF('MONTHLY DATA'!BK382&lt;=2,'MONTHLY DATA'!BK393,0)</f>
        <v>0</v>
      </c>
      <c r="AB128" s="236">
        <f>IF('MONTHLY DATA'!BL382&lt;=2,'MONTHLY DATA'!BL393,0)</f>
        <v>0</v>
      </c>
      <c r="AC128" s="236">
        <f>IF('MONTHLY DATA'!BM382&lt;=2,'MONTHLY DATA'!BM393,0)</f>
        <v>0</v>
      </c>
      <c r="AD128" s="236">
        <f>IF('MONTHLY DATA'!BN382&lt;=2,'MONTHLY DATA'!BN393,0)</f>
        <v>0</v>
      </c>
      <c r="AE128" s="236">
        <f>IF('MONTHLY DATA'!BO382&lt;=2,'MONTHLY DATA'!BO393,0)</f>
        <v>0</v>
      </c>
      <c r="AF128" s="236">
        <f>IF('MONTHLY DATA'!BP382&lt;=2,'MONTHLY DATA'!BP393,0)</f>
        <v>0</v>
      </c>
      <c r="AG128" s="236">
        <f>IF('MONTHLY DATA'!BQ382&lt;=2,'MONTHLY DATA'!BQ393,0)</f>
        <v>0</v>
      </c>
      <c r="AH128" s="236">
        <f>IF('MONTHLY DATA'!BR382&lt;=2,'MONTHLY DATA'!BR393,0)</f>
        <v>0</v>
      </c>
      <c r="AI128" s="236">
        <f>IF('MONTHLY DATA'!BS382&lt;=2,'MONTHLY DATA'!BS393,0)</f>
        <v>0</v>
      </c>
      <c r="AJ128" s="236">
        <f>IF('MONTHLY DATA'!BT382&lt;=2,'MONTHLY DATA'!BT393,0)</f>
        <v>0</v>
      </c>
      <c r="AK128" s="236">
        <f>IF('MONTHLY DATA'!BU382&lt;=2,'MONTHLY DATA'!BU393,0)</f>
        <v>0</v>
      </c>
      <c r="AL128" s="236">
        <f>IF('MONTHLY DATA'!BV382&lt;=2,'MONTHLY DATA'!BV393,0)</f>
        <v>0</v>
      </c>
      <c r="AM128" s="236">
        <f>IF('MONTHLY DATA'!BW382&lt;=2,'MONTHLY DATA'!BW393,0)</f>
        <v>0</v>
      </c>
      <c r="AN128" s="236">
        <f>IF('MONTHLY DATA'!BX382&lt;=2,'MONTHLY DATA'!BX393,0)</f>
        <v>0</v>
      </c>
      <c r="AO128" s="236">
        <f>IF('MONTHLY DATA'!BY382&lt;=2,'MONTHLY DATA'!BY393,0)</f>
        <v>0</v>
      </c>
      <c r="AP128" s="236">
        <f>IF('MONTHLY DATA'!BZ382&lt;=2,'MONTHLY DATA'!BZ393,0)</f>
        <v>0</v>
      </c>
      <c r="AQ128" s="236">
        <f>IF('MONTHLY DATA'!CA382&lt;=2,'MONTHLY DATA'!CA393,0)</f>
        <v>0</v>
      </c>
      <c r="AR128" s="236">
        <f>IF('MONTHLY DATA'!CB382&lt;=2,'MONTHLY DATA'!CB393,0)</f>
        <v>0</v>
      </c>
      <c r="AS128" s="236">
        <f>IF('MONTHLY DATA'!CC382&lt;=2,'MONTHLY DATA'!CC393,0)</f>
        <v>0</v>
      </c>
      <c r="AT128" s="236">
        <f>IF('MONTHLY DATA'!CD382&lt;=2,'MONTHLY DATA'!CD393,0)</f>
        <v>0</v>
      </c>
      <c r="AU128" s="236">
        <f>IF('MONTHLY DATA'!CE382&lt;=2,'MONTHLY DATA'!CE393,0)</f>
        <v>0</v>
      </c>
      <c r="AV128" s="236">
        <f>IF('MONTHLY DATA'!CF382&lt;=2,'MONTHLY DATA'!CF393,0)</f>
        <v>0</v>
      </c>
      <c r="AW128" s="236">
        <f>IF('MONTHLY DATA'!CG382&lt;=2,'MONTHLY DATA'!CG393,0)</f>
        <v>0</v>
      </c>
      <c r="AX128" s="236">
        <f>IF('MONTHLY DATA'!CH382&lt;=2,'MONTHLY DATA'!CH393,0)</f>
        <v>0</v>
      </c>
      <c r="AY128" s="236">
        <f>IF('MONTHLY DATA'!CI382&lt;=2,'MONTHLY DATA'!CI393,0)</f>
        <v>0</v>
      </c>
      <c r="AZ128" s="236">
        <f>IF('MONTHLY DATA'!CJ382&lt;=2,'MONTHLY DATA'!CJ393,0)</f>
        <v>0</v>
      </c>
      <c r="BA128" s="236">
        <f>IF('MONTHLY DATA'!CK382&lt;=2,'MONTHLY DATA'!CK393,0)</f>
        <v>0</v>
      </c>
      <c r="BB128" s="236">
        <f>IF('MONTHLY DATA'!CL382&lt;=2,'MONTHLY DATA'!CL393,0)</f>
        <v>0</v>
      </c>
      <c r="BC128" s="236">
        <f>IF('MONTHLY DATA'!CM382&lt;=2,'MONTHLY DATA'!CM393,0)</f>
        <v>0</v>
      </c>
      <c r="BD128" s="236">
        <f>IF('MONTHLY DATA'!CN382&lt;=2,'MONTHLY DATA'!CN393,0)</f>
        <v>0</v>
      </c>
      <c r="BE128" s="236">
        <f>IF('MONTHLY DATA'!CO382&lt;=2,'MONTHLY DATA'!CO393,0)</f>
        <v>0</v>
      </c>
      <c r="BF128" s="236">
        <f>IF('MONTHLY DATA'!CP382&lt;=2,'MONTHLY DATA'!CP393,0)</f>
        <v>0</v>
      </c>
      <c r="BG128" s="236">
        <f>IF('MONTHLY DATA'!CQ382&lt;=2,'MONTHLY DATA'!CQ393,0)</f>
        <v>0</v>
      </c>
      <c r="BH128" s="236">
        <f>IF('MONTHLY DATA'!CR382&lt;=2,'MONTHLY DATA'!CR393,0)</f>
        <v>0</v>
      </c>
      <c r="BI128" s="236">
        <f>IF('MONTHLY DATA'!CS382&lt;=2,'MONTHLY DATA'!CS393,0)</f>
        <v>0</v>
      </c>
      <c r="BJ128" s="236">
        <f>IF('MONTHLY DATA'!CT382&lt;=2,'MONTHLY DATA'!CT393,0)</f>
        <v>0</v>
      </c>
      <c r="BK128" s="920">
        <f t="shared" si="4"/>
        <v>0</v>
      </c>
    </row>
    <row r="129" spans="1:63" x14ac:dyDescent="0.25">
      <c r="A129" s="180" t="s">
        <v>1183</v>
      </c>
      <c r="C129" s="236">
        <f>C128+B129</f>
        <v>0</v>
      </c>
      <c r="D129" s="236">
        <f t="shared" ref="D129:BJ129" si="105">D128+C129</f>
        <v>0</v>
      </c>
      <c r="E129" s="236">
        <f t="shared" si="105"/>
        <v>0</v>
      </c>
      <c r="F129" s="236">
        <f t="shared" si="105"/>
        <v>0</v>
      </c>
      <c r="G129" s="236">
        <f t="shared" si="105"/>
        <v>0</v>
      </c>
      <c r="H129" s="236">
        <f t="shared" si="105"/>
        <v>0</v>
      </c>
      <c r="I129" s="236">
        <f t="shared" si="105"/>
        <v>0</v>
      </c>
      <c r="J129" s="236">
        <f t="shared" si="105"/>
        <v>0</v>
      </c>
      <c r="K129" s="236">
        <f t="shared" si="105"/>
        <v>0</v>
      </c>
      <c r="L129" s="236">
        <f t="shared" si="105"/>
        <v>0</v>
      </c>
      <c r="M129" s="236">
        <f t="shared" si="105"/>
        <v>0</v>
      </c>
      <c r="N129" s="236">
        <f t="shared" si="105"/>
        <v>0</v>
      </c>
      <c r="O129" s="236">
        <f t="shared" si="105"/>
        <v>0</v>
      </c>
      <c r="P129" s="236">
        <f t="shared" si="105"/>
        <v>0</v>
      </c>
      <c r="Q129" s="236">
        <f t="shared" si="105"/>
        <v>0</v>
      </c>
      <c r="R129" s="236">
        <f t="shared" si="105"/>
        <v>0</v>
      </c>
      <c r="S129" s="236">
        <f t="shared" si="105"/>
        <v>0</v>
      </c>
      <c r="T129" s="236">
        <f t="shared" si="105"/>
        <v>0</v>
      </c>
      <c r="U129" s="236">
        <f t="shared" si="105"/>
        <v>0</v>
      </c>
      <c r="V129" s="236">
        <f t="shared" si="105"/>
        <v>0</v>
      </c>
      <c r="W129" s="236">
        <f t="shared" si="105"/>
        <v>0</v>
      </c>
      <c r="X129" s="236">
        <f t="shared" si="105"/>
        <v>0</v>
      </c>
      <c r="Y129" s="236">
        <f t="shared" si="105"/>
        <v>0</v>
      </c>
      <c r="Z129" s="236">
        <f t="shared" si="105"/>
        <v>0</v>
      </c>
      <c r="AA129" s="236">
        <f t="shared" si="105"/>
        <v>0</v>
      </c>
      <c r="AB129" s="236">
        <f t="shared" si="105"/>
        <v>0</v>
      </c>
      <c r="AC129" s="236">
        <f t="shared" si="105"/>
        <v>0</v>
      </c>
      <c r="AD129" s="236">
        <f t="shared" si="105"/>
        <v>0</v>
      </c>
      <c r="AE129" s="236">
        <f t="shared" si="105"/>
        <v>0</v>
      </c>
      <c r="AF129" s="236">
        <f t="shared" si="105"/>
        <v>0</v>
      </c>
      <c r="AG129" s="236">
        <f t="shared" si="105"/>
        <v>0</v>
      </c>
      <c r="AH129" s="236">
        <f t="shared" si="105"/>
        <v>0</v>
      </c>
      <c r="AI129" s="236">
        <f t="shared" si="105"/>
        <v>0</v>
      </c>
      <c r="AJ129" s="236">
        <f t="shared" si="105"/>
        <v>0</v>
      </c>
      <c r="AK129" s="236">
        <f t="shared" si="105"/>
        <v>0</v>
      </c>
      <c r="AL129" s="236">
        <f t="shared" si="105"/>
        <v>0</v>
      </c>
      <c r="AM129" s="236">
        <f t="shared" si="105"/>
        <v>0</v>
      </c>
      <c r="AN129" s="236">
        <f t="shared" si="105"/>
        <v>0</v>
      </c>
      <c r="AO129" s="236">
        <f t="shared" si="105"/>
        <v>0</v>
      </c>
      <c r="AP129" s="236">
        <f t="shared" si="105"/>
        <v>0</v>
      </c>
      <c r="AQ129" s="236">
        <f t="shared" si="105"/>
        <v>0</v>
      </c>
      <c r="AR129" s="236">
        <f t="shared" si="105"/>
        <v>0</v>
      </c>
      <c r="AS129" s="236">
        <f t="shared" si="105"/>
        <v>0</v>
      </c>
      <c r="AT129" s="236">
        <f t="shared" si="105"/>
        <v>0</v>
      </c>
      <c r="AU129" s="236">
        <f t="shared" si="105"/>
        <v>0</v>
      </c>
      <c r="AV129" s="236">
        <f t="shared" si="105"/>
        <v>0</v>
      </c>
      <c r="AW129" s="236">
        <f t="shared" si="105"/>
        <v>0</v>
      </c>
      <c r="AX129" s="236">
        <f t="shared" si="105"/>
        <v>0</v>
      </c>
      <c r="AY129" s="236">
        <f t="shared" si="105"/>
        <v>0</v>
      </c>
      <c r="AZ129" s="236">
        <f t="shared" si="105"/>
        <v>0</v>
      </c>
      <c r="BA129" s="236">
        <f t="shared" si="105"/>
        <v>0</v>
      </c>
      <c r="BB129" s="236">
        <f t="shared" si="105"/>
        <v>0</v>
      </c>
      <c r="BC129" s="236">
        <f t="shared" si="105"/>
        <v>0</v>
      </c>
      <c r="BD129" s="236">
        <f t="shared" si="105"/>
        <v>0</v>
      </c>
      <c r="BE129" s="236">
        <f t="shared" si="105"/>
        <v>0</v>
      </c>
      <c r="BF129" s="236">
        <f t="shared" si="105"/>
        <v>0</v>
      </c>
      <c r="BG129" s="236">
        <f t="shared" si="105"/>
        <v>0</v>
      </c>
      <c r="BH129" s="236">
        <f t="shared" si="105"/>
        <v>0</v>
      </c>
      <c r="BI129" s="236">
        <f t="shared" si="105"/>
        <v>0</v>
      </c>
      <c r="BJ129" s="236">
        <f t="shared" si="105"/>
        <v>0</v>
      </c>
      <c r="BK129" s="920">
        <f t="shared" si="4"/>
        <v>0</v>
      </c>
    </row>
    <row r="130" spans="1:63" x14ac:dyDescent="0.25">
      <c r="A130" s="180" t="s">
        <v>1148</v>
      </c>
      <c r="C130" s="236">
        <f>C127+C128</f>
        <v>3300859.9488480003</v>
      </c>
      <c r="D130" s="236">
        <f t="shared" ref="D130:BJ130" si="106">D127+D128</f>
        <v>3300859.9488480003</v>
      </c>
      <c r="E130" s="236">
        <f t="shared" si="106"/>
        <v>3300859.9488480003</v>
      </c>
      <c r="F130" s="236">
        <f t="shared" si="106"/>
        <v>3300859.9488480003</v>
      </c>
      <c r="G130" s="236">
        <f t="shared" si="106"/>
        <v>3300859.9488480003</v>
      </c>
      <c r="H130" s="236">
        <f t="shared" si="106"/>
        <v>3300859.9488480003</v>
      </c>
      <c r="I130" s="236">
        <f t="shared" si="106"/>
        <v>3300859.9488480003</v>
      </c>
      <c r="J130" s="236">
        <f t="shared" si="106"/>
        <v>3300859.9488480003</v>
      </c>
      <c r="K130" s="236">
        <f t="shared" si="106"/>
        <v>3300859.9488480003</v>
      </c>
      <c r="L130" s="236">
        <f t="shared" si="106"/>
        <v>3300859.9488480003</v>
      </c>
      <c r="M130" s="236">
        <f t="shared" si="106"/>
        <v>3300859.9488480003</v>
      </c>
      <c r="N130" s="236">
        <f t="shared" si="106"/>
        <v>3300859.9488480003</v>
      </c>
      <c r="O130" s="236">
        <f t="shared" si="106"/>
        <v>3947044.5445843567</v>
      </c>
      <c r="P130" s="236">
        <f t="shared" si="106"/>
        <v>3947044.5445843567</v>
      </c>
      <c r="Q130" s="236">
        <f t="shared" si="106"/>
        <v>3947044.5445843567</v>
      </c>
      <c r="R130" s="236">
        <f t="shared" si="106"/>
        <v>3947044.5445843567</v>
      </c>
      <c r="S130" s="236">
        <f t="shared" si="106"/>
        <v>3947044.5445843567</v>
      </c>
      <c r="T130" s="236">
        <f t="shared" si="106"/>
        <v>3947044.5445843567</v>
      </c>
      <c r="U130" s="236">
        <f t="shared" si="106"/>
        <v>3947044.5445843567</v>
      </c>
      <c r="V130" s="236">
        <f t="shared" si="106"/>
        <v>3947044.5445843567</v>
      </c>
      <c r="W130" s="236">
        <f t="shared" si="106"/>
        <v>3947044.5445843567</v>
      </c>
      <c r="X130" s="236">
        <f t="shared" si="106"/>
        <v>3947044.5445843567</v>
      </c>
      <c r="Y130" s="236">
        <f t="shared" si="106"/>
        <v>3947044.5445843567</v>
      </c>
      <c r="Z130" s="236">
        <f t="shared" si="106"/>
        <v>3947044.5445843567</v>
      </c>
      <c r="AA130" s="236">
        <f t="shared" si="106"/>
        <v>4313751.296406541</v>
      </c>
      <c r="AB130" s="236">
        <f t="shared" si="106"/>
        <v>4313751.296406541</v>
      </c>
      <c r="AC130" s="236">
        <f t="shared" si="106"/>
        <v>4313751.296406541</v>
      </c>
      <c r="AD130" s="236">
        <f t="shared" si="106"/>
        <v>4313751.296406541</v>
      </c>
      <c r="AE130" s="236">
        <f t="shared" si="106"/>
        <v>4313751.296406541</v>
      </c>
      <c r="AF130" s="236">
        <f t="shared" si="106"/>
        <v>4313751.296406541</v>
      </c>
      <c r="AG130" s="236">
        <f t="shared" si="106"/>
        <v>4313751.296406541</v>
      </c>
      <c r="AH130" s="236">
        <f t="shared" si="106"/>
        <v>4313751.296406541</v>
      </c>
      <c r="AI130" s="236">
        <f t="shared" si="106"/>
        <v>4313751.296406541</v>
      </c>
      <c r="AJ130" s="236">
        <f t="shared" si="106"/>
        <v>4313751.296406541</v>
      </c>
      <c r="AK130" s="236">
        <f t="shared" si="106"/>
        <v>4313751.296406541</v>
      </c>
      <c r="AL130" s="236">
        <f t="shared" si="106"/>
        <v>4313751.296406541</v>
      </c>
      <c r="AM130" s="236">
        <f t="shared" si="106"/>
        <v>4532458.4871343514</v>
      </c>
      <c r="AN130" s="236">
        <f t="shared" si="106"/>
        <v>4532458.4871343514</v>
      </c>
      <c r="AO130" s="236">
        <f t="shared" si="106"/>
        <v>4532458.4871343514</v>
      </c>
      <c r="AP130" s="236">
        <f t="shared" si="106"/>
        <v>4532458.4871343514</v>
      </c>
      <c r="AQ130" s="236">
        <f t="shared" si="106"/>
        <v>4532458.4871343514</v>
      </c>
      <c r="AR130" s="236">
        <f t="shared" si="106"/>
        <v>4532458.4871343514</v>
      </c>
      <c r="AS130" s="236">
        <f t="shared" si="106"/>
        <v>4532458.4871343514</v>
      </c>
      <c r="AT130" s="236">
        <f t="shared" si="106"/>
        <v>4532458.4871343514</v>
      </c>
      <c r="AU130" s="236">
        <f t="shared" si="106"/>
        <v>4532458.4871343514</v>
      </c>
      <c r="AV130" s="236">
        <f t="shared" si="106"/>
        <v>4532458.4871343514</v>
      </c>
      <c r="AW130" s="236">
        <f t="shared" si="106"/>
        <v>4532458.4871343514</v>
      </c>
      <c r="AX130" s="236">
        <f t="shared" si="106"/>
        <v>4532458.4871343514</v>
      </c>
      <c r="AY130" s="236">
        <f t="shared" si="106"/>
        <v>4872049.5640478488</v>
      </c>
      <c r="AZ130" s="236">
        <f t="shared" si="106"/>
        <v>4872049.5640478488</v>
      </c>
      <c r="BA130" s="236">
        <f t="shared" si="106"/>
        <v>4872049.5640478488</v>
      </c>
      <c r="BB130" s="236">
        <f t="shared" si="106"/>
        <v>4872049.5640478488</v>
      </c>
      <c r="BC130" s="236">
        <f t="shared" si="106"/>
        <v>4872049.5640478488</v>
      </c>
      <c r="BD130" s="236">
        <f t="shared" si="106"/>
        <v>4872049.5640478488</v>
      </c>
      <c r="BE130" s="236">
        <f t="shared" si="106"/>
        <v>4872049.5640478488</v>
      </c>
      <c r="BF130" s="236">
        <f t="shared" si="106"/>
        <v>4872049.5640478488</v>
      </c>
      <c r="BG130" s="236">
        <f t="shared" si="106"/>
        <v>4872049.5640478488</v>
      </c>
      <c r="BH130" s="236">
        <f t="shared" si="106"/>
        <v>4872049.5640478488</v>
      </c>
      <c r="BI130" s="236">
        <f t="shared" si="106"/>
        <v>4872049.5640478488</v>
      </c>
      <c r="BJ130" s="236">
        <f t="shared" si="106"/>
        <v>4872049.5640478488</v>
      </c>
      <c r="BK130" s="920">
        <f t="shared" si="4"/>
        <v>251593966.09225294</v>
      </c>
    </row>
    <row r="131" spans="1:63" x14ac:dyDescent="0.25">
      <c r="A131" s="180" t="s">
        <v>1149</v>
      </c>
      <c r="C131" s="236">
        <f>C130/12</f>
        <v>275071.662404</v>
      </c>
      <c r="D131" s="236">
        <f t="shared" ref="D131:BJ131" si="107">D130/12</f>
        <v>275071.662404</v>
      </c>
      <c r="E131" s="236">
        <f t="shared" si="107"/>
        <v>275071.662404</v>
      </c>
      <c r="F131" s="236">
        <f t="shared" si="107"/>
        <v>275071.662404</v>
      </c>
      <c r="G131" s="236">
        <f t="shared" si="107"/>
        <v>275071.662404</v>
      </c>
      <c r="H131" s="236">
        <f t="shared" si="107"/>
        <v>275071.662404</v>
      </c>
      <c r="I131" s="236">
        <f t="shared" si="107"/>
        <v>275071.662404</v>
      </c>
      <c r="J131" s="236">
        <f t="shared" si="107"/>
        <v>275071.662404</v>
      </c>
      <c r="K131" s="236">
        <f t="shared" si="107"/>
        <v>275071.662404</v>
      </c>
      <c r="L131" s="236">
        <f t="shared" si="107"/>
        <v>275071.662404</v>
      </c>
      <c r="M131" s="236">
        <f t="shared" si="107"/>
        <v>275071.662404</v>
      </c>
      <c r="N131" s="236">
        <f t="shared" si="107"/>
        <v>275071.662404</v>
      </c>
      <c r="O131" s="236">
        <f t="shared" si="107"/>
        <v>328920.37871536304</v>
      </c>
      <c r="P131" s="236">
        <f t="shared" si="107"/>
        <v>328920.37871536304</v>
      </c>
      <c r="Q131" s="236">
        <f t="shared" si="107"/>
        <v>328920.37871536304</v>
      </c>
      <c r="R131" s="236">
        <f t="shared" si="107"/>
        <v>328920.37871536304</v>
      </c>
      <c r="S131" s="236">
        <f t="shared" si="107"/>
        <v>328920.37871536304</v>
      </c>
      <c r="T131" s="236">
        <f t="shared" si="107"/>
        <v>328920.37871536304</v>
      </c>
      <c r="U131" s="236">
        <f t="shared" si="107"/>
        <v>328920.37871536304</v>
      </c>
      <c r="V131" s="236">
        <f t="shared" si="107"/>
        <v>328920.37871536304</v>
      </c>
      <c r="W131" s="236">
        <f t="shared" si="107"/>
        <v>328920.37871536304</v>
      </c>
      <c r="X131" s="236">
        <f t="shared" si="107"/>
        <v>328920.37871536304</v>
      </c>
      <c r="Y131" s="236">
        <f t="shared" si="107"/>
        <v>328920.37871536304</v>
      </c>
      <c r="Z131" s="236">
        <f t="shared" si="107"/>
        <v>328920.37871536304</v>
      </c>
      <c r="AA131" s="236">
        <f t="shared" si="107"/>
        <v>359479.27470054507</v>
      </c>
      <c r="AB131" s="236">
        <f t="shared" si="107"/>
        <v>359479.27470054507</v>
      </c>
      <c r="AC131" s="236">
        <f t="shared" si="107"/>
        <v>359479.27470054507</v>
      </c>
      <c r="AD131" s="236">
        <f t="shared" si="107"/>
        <v>359479.27470054507</v>
      </c>
      <c r="AE131" s="236">
        <f t="shared" si="107"/>
        <v>359479.27470054507</v>
      </c>
      <c r="AF131" s="236">
        <f t="shared" si="107"/>
        <v>359479.27470054507</v>
      </c>
      <c r="AG131" s="236">
        <f t="shared" si="107"/>
        <v>359479.27470054507</v>
      </c>
      <c r="AH131" s="236">
        <f t="shared" si="107"/>
        <v>359479.27470054507</v>
      </c>
      <c r="AI131" s="236">
        <f t="shared" si="107"/>
        <v>359479.27470054507</v>
      </c>
      <c r="AJ131" s="236">
        <f t="shared" si="107"/>
        <v>359479.27470054507</v>
      </c>
      <c r="AK131" s="236">
        <f t="shared" si="107"/>
        <v>359479.27470054507</v>
      </c>
      <c r="AL131" s="236">
        <f t="shared" si="107"/>
        <v>359479.27470054507</v>
      </c>
      <c r="AM131" s="236">
        <f t="shared" si="107"/>
        <v>377704.87392786262</v>
      </c>
      <c r="AN131" s="236">
        <f t="shared" si="107"/>
        <v>377704.87392786262</v>
      </c>
      <c r="AO131" s="236">
        <f t="shared" si="107"/>
        <v>377704.87392786262</v>
      </c>
      <c r="AP131" s="236">
        <f t="shared" si="107"/>
        <v>377704.87392786262</v>
      </c>
      <c r="AQ131" s="236">
        <f t="shared" si="107"/>
        <v>377704.87392786262</v>
      </c>
      <c r="AR131" s="236">
        <f t="shared" si="107"/>
        <v>377704.87392786262</v>
      </c>
      <c r="AS131" s="236">
        <f t="shared" si="107"/>
        <v>377704.87392786262</v>
      </c>
      <c r="AT131" s="236">
        <f t="shared" si="107"/>
        <v>377704.87392786262</v>
      </c>
      <c r="AU131" s="236">
        <f t="shared" si="107"/>
        <v>377704.87392786262</v>
      </c>
      <c r="AV131" s="236">
        <f t="shared" si="107"/>
        <v>377704.87392786262</v>
      </c>
      <c r="AW131" s="236">
        <f t="shared" si="107"/>
        <v>377704.87392786262</v>
      </c>
      <c r="AX131" s="236">
        <f t="shared" si="107"/>
        <v>377704.87392786262</v>
      </c>
      <c r="AY131" s="236">
        <f t="shared" si="107"/>
        <v>406004.13033732073</v>
      </c>
      <c r="AZ131" s="236">
        <f t="shared" si="107"/>
        <v>406004.13033732073</v>
      </c>
      <c r="BA131" s="236">
        <f t="shared" si="107"/>
        <v>406004.13033732073</v>
      </c>
      <c r="BB131" s="236">
        <f t="shared" si="107"/>
        <v>406004.13033732073</v>
      </c>
      <c r="BC131" s="236">
        <f t="shared" si="107"/>
        <v>406004.13033732073</v>
      </c>
      <c r="BD131" s="236">
        <f t="shared" si="107"/>
        <v>406004.13033732073</v>
      </c>
      <c r="BE131" s="236">
        <f t="shared" si="107"/>
        <v>406004.13033732073</v>
      </c>
      <c r="BF131" s="236">
        <f t="shared" si="107"/>
        <v>406004.13033732073</v>
      </c>
      <c r="BG131" s="236">
        <f t="shared" si="107"/>
        <v>406004.13033732073</v>
      </c>
      <c r="BH131" s="236">
        <f t="shared" si="107"/>
        <v>406004.13033732073</v>
      </c>
      <c r="BI131" s="236">
        <f t="shared" si="107"/>
        <v>406004.13033732073</v>
      </c>
      <c r="BJ131" s="236">
        <f t="shared" si="107"/>
        <v>406004.13033732073</v>
      </c>
      <c r="BK131" s="920">
        <f t="shared" si="4"/>
        <v>20966163.841021098</v>
      </c>
    </row>
    <row r="132" spans="1:63" x14ac:dyDescent="0.25">
      <c r="A132" s="180" t="s">
        <v>1150</v>
      </c>
      <c r="C132" s="236">
        <f>C131+B132</f>
        <v>275071.662404</v>
      </c>
      <c r="D132" s="236">
        <f t="shared" ref="D132:BJ132" si="108">D131+C132</f>
        <v>550143.324808</v>
      </c>
      <c r="E132" s="236">
        <f t="shared" si="108"/>
        <v>825214.98721199995</v>
      </c>
      <c r="F132" s="236">
        <f t="shared" si="108"/>
        <v>1100286.649616</v>
      </c>
      <c r="G132" s="236">
        <f t="shared" si="108"/>
        <v>1375358.3120200001</v>
      </c>
      <c r="H132" s="236">
        <f t="shared" si="108"/>
        <v>1650429.9744240001</v>
      </c>
      <c r="I132" s="236">
        <f t="shared" si="108"/>
        <v>1925501.6368280002</v>
      </c>
      <c r="J132" s="236">
        <f t="shared" si="108"/>
        <v>2200573.299232</v>
      </c>
      <c r="K132" s="236">
        <f t="shared" si="108"/>
        <v>2475644.9616359998</v>
      </c>
      <c r="L132" s="236">
        <f t="shared" si="108"/>
        <v>2750716.6240399997</v>
      </c>
      <c r="M132" s="236">
        <f t="shared" si="108"/>
        <v>3025788.2864439995</v>
      </c>
      <c r="N132" s="236">
        <f t="shared" si="108"/>
        <v>3300859.9488479993</v>
      </c>
      <c r="O132" s="236">
        <f t="shared" si="108"/>
        <v>3629780.3275633622</v>
      </c>
      <c r="P132" s="236">
        <f t="shared" si="108"/>
        <v>3958700.7062787251</v>
      </c>
      <c r="Q132" s="236">
        <f t="shared" si="108"/>
        <v>4287621.0849940879</v>
      </c>
      <c r="R132" s="236">
        <f t="shared" si="108"/>
        <v>4616541.4637094513</v>
      </c>
      <c r="S132" s="236">
        <f t="shared" si="108"/>
        <v>4945461.8424248146</v>
      </c>
      <c r="T132" s="236">
        <f t="shared" si="108"/>
        <v>5274382.2211401779</v>
      </c>
      <c r="U132" s="236">
        <f t="shared" si="108"/>
        <v>5603302.5998555413</v>
      </c>
      <c r="V132" s="236">
        <f t="shared" si="108"/>
        <v>5932222.9785709046</v>
      </c>
      <c r="W132" s="236">
        <f t="shared" si="108"/>
        <v>6261143.3572862679</v>
      </c>
      <c r="X132" s="236">
        <f t="shared" si="108"/>
        <v>6590063.7360016312</v>
      </c>
      <c r="Y132" s="236">
        <f t="shared" si="108"/>
        <v>6918984.1147169946</v>
      </c>
      <c r="Z132" s="236">
        <f t="shared" si="108"/>
        <v>7247904.4934323579</v>
      </c>
      <c r="AA132" s="236">
        <f t="shared" si="108"/>
        <v>7607383.7681329027</v>
      </c>
      <c r="AB132" s="236">
        <f t="shared" si="108"/>
        <v>7966863.0428334475</v>
      </c>
      <c r="AC132" s="236">
        <f t="shared" si="108"/>
        <v>8326342.3175339922</v>
      </c>
      <c r="AD132" s="236">
        <f t="shared" si="108"/>
        <v>8685821.592234537</v>
      </c>
      <c r="AE132" s="236">
        <f t="shared" si="108"/>
        <v>9045300.8669350818</v>
      </c>
      <c r="AF132" s="236">
        <f t="shared" si="108"/>
        <v>9404780.1416356266</v>
      </c>
      <c r="AG132" s="236">
        <f t="shared" si="108"/>
        <v>9764259.4163361713</v>
      </c>
      <c r="AH132" s="236">
        <f t="shared" si="108"/>
        <v>10123738.691036716</v>
      </c>
      <c r="AI132" s="236">
        <f t="shared" si="108"/>
        <v>10483217.965737261</v>
      </c>
      <c r="AJ132" s="236">
        <f t="shared" si="108"/>
        <v>10842697.240437806</v>
      </c>
      <c r="AK132" s="236">
        <f t="shared" si="108"/>
        <v>11202176.51513835</v>
      </c>
      <c r="AL132" s="236">
        <f t="shared" si="108"/>
        <v>11561655.789838895</v>
      </c>
      <c r="AM132" s="236">
        <f t="shared" si="108"/>
        <v>11939360.663766759</v>
      </c>
      <c r="AN132" s="236">
        <f t="shared" si="108"/>
        <v>12317065.537694622</v>
      </c>
      <c r="AO132" s="236">
        <f t="shared" si="108"/>
        <v>12694770.411622485</v>
      </c>
      <c r="AP132" s="236">
        <f t="shared" si="108"/>
        <v>13072475.285550348</v>
      </c>
      <c r="AQ132" s="236">
        <f t="shared" si="108"/>
        <v>13450180.159478212</v>
      </c>
      <c r="AR132" s="236">
        <f t="shared" si="108"/>
        <v>13827885.033406075</v>
      </c>
      <c r="AS132" s="236">
        <f t="shared" si="108"/>
        <v>14205589.907333938</v>
      </c>
      <c r="AT132" s="236">
        <f t="shared" si="108"/>
        <v>14583294.781261802</v>
      </c>
      <c r="AU132" s="236">
        <f t="shared" si="108"/>
        <v>14960999.655189665</v>
      </c>
      <c r="AV132" s="236">
        <f t="shared" si="108"/>
        <v>15338704.529117528</v>
      </c>
      <c r="AW132" s="236">
        <f t="shared" si="108"/>
        <v>15716409.403045392</v>
      </c>
      <c r="AX132" s="236">
        <f t="shared" si="108"/>
        <v>16094114.276973255</v>
      </c>
      <c r="AY132" s="236">
        <f t="shared" si="108"/>
        <v>16500118.407310575</v>
      </c>
      <c r="AZ132" s="236">
        <f t="shared" si="108"/>
        <v>16906122.537647896</v>
      </c>
      <c r="BA132" s="236">
        <f t="shared" si="108"/>
        <v>17312126.667985216</v>
      </c>
      <c r="BB132" s="236">
        <f t="shared" si="108"/>
        <v>17718130.798322536</v>
      </c>
      <c r="BC132" s="236">
        <f t="shared" si="108"/>
        <v>18124134.928659856</v>
      </c>
      <c r="BD132" s="236">
        <f t="shared" si="108"/>
        <v>18530139.058997177</v>
      </c>
      <c r="BE132" s="236">
        <f t="shared" si="108"/>
        <v>18936143.189334497</v>
      </c>
      <c r="BF132" s="236">
        <f t="shared" si="108"/>
        <v>19342147.319671817</v>
      </c>
      <c r="BG132" s="236">
        <f t="shared" si="108"/>
        <v>19748151.450009137</v>
      </c>
      <c r="BH132" s="236">
        <f t="shared" si="108"/>
        <v>20154155.580346458</v>
      </c>
      <c r="BI132" s="236">
        <f t="shared" si="108"/>
        <v>20560159.710683778</v>
      </c>
      <c r="BJ132" s="236">
        <f t="shared" si="108"/>
        <v>20966163.841021098</v>
      </c>
      <c r="BK132" s="920">
        <f t="shared" si="4"/>
        <v>594734479.07574737</v>
      </c>
    </row>
    <row r="133" spans="1:63" x14ac:dyDescent="0.25">
      <c r="A133" s="180" t="s">
        <v>1151</v>
      </c>
      <c r="C133" s="236">
        <f>C135-B135</f>
        <v>2750.7166240400002</v>
      </c>
      <c r="D133" s="236">
        <f t="shared" ref="D133:BJ133" si="109">D135-C135</f>
        <v>2750.7166240400002</v>
      </c>
      <c r="E133" s="236">
        <f t="shared" si="109"/>
        <v>2750.7166240400002</v>
      </c>
      <c r="F133" s="236">
        <f t="shared" si="109"/>
        <v>2750.7166240400002</v>
      </c>
      <c r="G133" s="236">
        <f t="shared" si="109"/>
        <v>2750.7166240400002</v>
      </c>
      <c r="H133" s="236">
        <f t="shared" si="109"/>
        <v>2750.7166240400002</v>
      </c>
      <c r="I133" s="236">
        <f t="shared" si="109"/>
        <v>2750.7166240400002</v>
      </c>
      <c r="J133" s="236">
        <f t="shared" si="109"/>
        <v>2750.7166240400002</v>
      </c>
      <c r="K133" s="236">
        <f t="shared" si="109"/>
        <v>2750.7166240399965</v>
      </c>
      <c r="L133" s="236">
        <f t="shared" si="109"/>
        <v>2750.7166240400002</v>
      </c>
      <c r="M133" s="236">
        <f t="shared" si="109"/>
        <v>2750.7166240399965</v>
      </c>
      <c r="N133" s="236">
        <f t="shared" si="109"/>
        <v>2750.7166240400002</v>
      </c>
      <c r="O133" s="236">
        <f t="shared" si="109"/>
        <v>3289.2037871536304</v>
      </c>
      <c r="P133" s="236">
        <f t="shared" si="109"/>
        <v>3289.2037871536231</v>
      </c>
      <c r="Q133" s="236">
        <f t="shared" si="109"/>
        <v>3289.2037871536304</v>
      </c>
      <c r="R133" s="236">
        <f t="shared" si="109"/>
        <v>3289.2037871536377</v>
      </c>
      <c r="S133" s="236">
        <f t="shared" si="109"/>
        <v>3289.2037871536304</v>
      </c>
      <c r="T133" s="236">
        <f t="shared" si="109"/>
        <v>3289.2037871536304</v>
      </c>
      <c r="U133" s="236">
        <f t="shared" si="109"/>
        <v>3289.2037871536377</v>
      </c>
      <c r="V133" s="236">
        <f t="shared" si="109"/>
        <v>3289.2037871536304</v>
      </c>
      <c r="W133" s="236">
        <f t="shared" si="109"/>
        <v>3289.2037871536377</v>
      </c>
      <c r="X133" s="236">
        <f t="shared" si="109"/>
        <v>3289.2037871536377</v>
      </c>
      <c r="Y133" s="236">
        <f t="shared" si="109"/>
        <v>3289.2037871536304</v>
      </c>
      <c r="Z133" s="236">
        <f t="shared" si="109"/>
        <v>3289.2037871536304</v>
      </c>
      <c r="AA133" s="236">
        <f t="shared" si="109"/>
        <v>3594.7927470054419</v>
      </c>
      <c r="AB133" s="236">
        <f t="shared" si="109"/>
        <v>3594.7927470054565</v>
      </c>
      <c r="AC133" s="236">
        <f t="shared" si="109"/>
        <v>3594.7927470054419</v>
      </c>
      <c r="AD133" s="236">
        <f t="shared" si="109"/>
        <v>3594.7927470054565</v>
      </c>
      <c r="AE133" s="236">
        <f t="shared" si="109"/>
        <v>3594.7927470054419</v>
      </c>
      <c r="AF133" s="236">
        <f t="shared" si="109"/>
        <v>3594.7927470054419</v>
      </c>
      <c r="AG133" s="236">
        <f t="shared" si="109"/>
        <v>3594.7927470054565</v>
      </c>
      <c r="AH133" s="236">
        <f t="shared" si="109"/>
        <v>3594.7927470054419</v>
      </c>
      <c r="AI133" s="236">
        <f t="shared" si="109"/>
        <v>3594.7927470054565</v>
      </c>
      <c r="AJ133" s="236">
        <f t="shared" si="109"/>
        <v>3594.7927470054419</v>
      </c>
      <c r="AK133" s="236">
        <f t="shared" si="109"/>
        <v>3594.7927470054419</v>
      </c>
      <c r="AL133" s="236">
        <f t="shared" si="109"/>
        <v>3594.7927470054565</v>
      </c>
      <c r="AM133" s="236">
        <f t="shared" si="109"/>
        <v>3777.0487392786308</v>
      </c>
      <c r="AN133" s="236">
        <f t="shared" si="109"/>
        <v>3777.0487392786308</v>
      </c>
      <c r="AO133" s="236">
        <f t="shared" si="109"/>
        <v>3777.0487392786308</v>
      </c>
      <c r="AP133" s="236">
        <f t="shared" si="109"/>
        <v>3777.0487392786308</v>
      </c>
      <c r="AQ133" s="236">
        <f t="shared" si="109"/>
        <v>3777.0487392786454</v>
      </c>
      <c r="AR133" s="236">
        <f t="shared" si="109"/>
        <v>3777.0487392786308</v>
      </c>
      <c r="AS133" s="236">
        <f t="shared" si="109"/>
        <v>3777.0487392786308</v>
      </c>
      <c r="AT133" s="236">
        <f t="shared" si="109"/>
        <v>3777.0487392786308</v>
      </c>
      <c r="AU133" s="236">
        <f t="shared" si="109"/>
        <v>3777.0487392786308</v>
      </c>
      <c r="AV133" s="236">
        <f t="shared" si="109"/>
        <v>3777.0487392786308</v>
      </c>
      <c r="AW133" s="236">
        <f t="shared" si="109"/>
        <v>3777.0487392786308</v>
      </c>
      <c r="AX133" s="236">
        <f t="shared" si="109"/>
        <v>3777.0487392786308</v>
      </c>
      <c r="AY133" s="236">
        <f t="shared" si="109"/>
        <v>4060.0413033732038</v>
      </c>
      <c r="AZ133" s="236">
        <f t="shared" si="109"/>
        <v>4060.0413033732038</v>
      </c>
      <c r="BA133" s="236">
        <f t="shared" si="109"/>
        <v>4060.0413033732038</v>
      </c>
      <c r="BB133" s="236">
        <f t="shared" si="109"/>
        <v>4060.0413033732038</v>
      </c>
      <c r="BC133" s="236">
        <f t="shared" si="109"/>
        <v>4060.0413033732038</v>
      </c>
      <c r="BD133" s="236">
        <f t="shared" si="109"/>
        <v>4060.0413033732038</v>
      </c>
      <c r="BE133" s="236">
        <f t="shared" si="109"/>
        <v>4060.0413033732038</v>
      </c>
      <c r="BF133" s="236">
        <f t="shared" si="109"/>
        <v>4060.0413033732038</v>
      </c>
      <c r="BG133" s="236">
        <f t="shared" si="109"/>
        <v>4060.0413033732038</v>
      </c>
      <c r="BH133" s="236">
        <f t="shared" si="109"/>
        <v>4060.0413033732038</v>
      </c>
      <c r="BI133" s="236">
        <f t="shared" si="109"/>
        <v>4060.0413033732038</v>
      </c>
      <c r="BJ133" s="236">
        <f t="shared" si="109"/>
        <v>4060.0413033732038</v>
      </c>
      <c r="BK133" s="920">
        <f t="shared" si="4"/>
        <v>209661.63841021099</v>
      </c>
    </row>
    <row r="134" spans="1:63" x14ac:dyDescent="0.25">
      <c r="A134" s="180" t="s">
        <v>1152</v>
      </c>
      <c r="C134" s="850">
        <v>0.01</v>
      </c>
      <c r="D134" s="850">
        <f>C134</f>
        <v>0.01</v>
      </c>
      <c r="E134" s="850">
        <f t="shared" ref="E134:BJ134" si="110">D134</f>
        <v>0.01</v>
      </c>
      <c r="F134" s="850">
        <f t="shared" si="110"/>
        <v>0.01</v>
      </c>
      <c r="G134" s="850">
        <f t="shared" si="110"/>
        <v>0.01</v>
      </c>
      <c r="H134" s="850">
        <f t="shared" si="110"/>
        <v>0.01</v>
      </c>
      <c r="I134" s="850">
        <f t="shared" si="110"/>
        <v>0.01</v>
      </c>
      <c r="J134" s="850">
        <f t="shared" si="110"/>
        <v>0.01</v>
      </c>
      <c r="K134" s="850">
        <f t="shared" si="110"/>
        <v>0.01</v>
      </c>
      <c r="L134" s="850">
        <f t="shared" si="110"/>
        <v>0.01</v>
      </c>
      <c r="M134" s="850">
        <f t="shared" si="110"/>
        <v>0.01</v>
      </c>
      <c r="N134" s="850">
        <f t="shared" si="110"/>
        <v>0.01</v>
      </c>
      <c r="O134" s="850">
        <f t="shared" si="110"/>
        <v>0.01</v>
      </c>
      <c r="P134" s="850">
        <f t="shared" si="110"/>
        <v>0.01</v>
      </c>
      <c r="Q134" s="850">
        <f t="shared" si="110"/>
        <v>0.01</v>
      </c>
      <c r="R134" s="850">
        <f t="shared" si="110"/>
        <v>0.01</v>
      </c>
      <c r="S134" s="850">
        <f t="shared" si="110"/>
        <v>0.01</v>
      </c>
      <c r="T134" s="850">
        <f t="shared" si="110"/>
        <v>0.01</v>
      </c>
      <c r="U134" s="850">
        <f t="shared" si="110"/>
        <v>0.01</v>
      </c>
      <c r="V134" s="850">
        <f t="shared" si="110"/>
        <v>0.01</v>
      </c>
      <c r="W134" s="850">
        <f t="shared" si="110"/>
        <v>0.01</v>
      </c>
      <c r="X134" s="850">
        <f t="shared" si="110"/>
        <v>0.01</v>
      </c>
      <c r="Y134" s="850">
        <f t="shared" si="110"/>
        <v>0.01</v>
      </c>
      <c r="Z134" s="850">
        <f t="shared" si="110"/>
        <v>0.01</v>
      </c>
      <c r="AA134" s="850">
        <f t="shared" si="110"/>
        <v>0.01</v>
      </c>
      <c r="AB134" s="850">
        <f t="shared" si="110"/>
        <v>0.01</v>
      </c>
      <c r="AC134" s="850">
        <f t="shared" si="110"/>
        <v>0.01</v>
      </c>
      <c r="AD134" s="850">
        <f t="shared" si="110"/>
        <v>0.01</v>
      </c>
      <c r="AE134" s="850">
        <f t="shared" si="110"/>
        <v>0.01</v>
      </c>
      <c r="AF134" s="850">
        <f t="shared" si="110"/>
        <v>0.01</v>
      </c>
      <c r="AG134" s="850">
        <f t="shared" si="110"/>
        <v>0.01</v>
      </c>
      <c r="AH134" s="850">
        <f t="shared" si="110"/>
        <v>0.01</v>
      </c>
      <c r="AI134" s="850">
        <f t="shared" si="110"/>
        <v>0.01</v>
      </c>
      <c r="AJ134" s="850">
        <f t="shared" si="110"/>
        <v>0.01</v>
      </c>
      <c r="AK134" s="850">
        <f t="shared" si="110"/>
        <v>0.01</v>
      </c>
      <c r="AL134" s="850">
        <f t="shared" si="110"/>
        <v>0.01</v>
      </c>
      <c r="AM134" s="850">
        <f t="shared" si="110"/>
        <v>0.01</v>
      </c>
      <c r="AN134" s="850">
        <f t="shared" si="110"/>
        <v>0.01</v>
      </c>
      <c r="AO134" s="850">
        <f t="shared" si="110"/>
        <v>0.01</v>
      </c>
      <c r="AP134" s="850">
        <f t="shared" si="110"/>
        <v>0.01</v>
      </c>
      <c r="AQ134" s="850">
        <f t="shared" si="110"/>
        <v>0.01</v>
      </c>
      <c r="AR134" s="850">
        <f t="shared" si="110"/>
        <v>0.01</v>
      </c>
      <c r="AS134" s="850">
        <f t="shared" si="110"/>
        <v>0.01</v>
      </c>
      <c r="AT134" s="850">
        <f t="shared" si="110"/>
        <v>0.01</v>
      </c>
      <c r="AU134" s="850">
        <f t="shared" si="110"/>
        <v>0.01</v>
      </c>
      <c r="AV134" s="850">
        <f t="shared" si="110"/>
        <v>0.01</v>
      </c>
      <c r="AW134" s="850">
        <f t="shared" si="110"/>
        <v>0.01</v>
      </c>
      <c r="AX134" s="850">
        <f t="shared" si="110"/>
        <v>0.01</v>
      </c>
      <c r="AY134" s="850">
        <f t="shared" si="110"/>
        <v>0.01</v>
      </c>
      <c r="AZ134" s="850">
        <f t="shared" si="110"/>
        <v>0.01</v>
      </c>
      <c r="BA134" s="850">
        <f t="shared" si="110"/>
        <v>0.01</v>
      </c>
      <c r="BB134" s="850">
        <f t="shared" si="110"/>
        <v>0.01</v>
      </c>
      <c r="BC134" s="850">
        <f t="shared" si="110"/>
        <v>0.01</v>
      </c>
      <c r="BD134" s="850">
        <f t="shared" si="110"/>
        <v>0.01</v>
      </c>
      <c r="BE134" s="850">
        <f t="shared" si="110"/>
        <v>0.01</v>
      </c>
      <c r="BF134" s="850">
        <f t="shared" si="110"/>
        <v>0.01</v>
      </c>
      <c r="BG134" s="850">
        <f t="shared" si="110"/>
        <v>0.01</v>
      </c>
      <c r="BH134" s="850">
        <f t="shared" si="110"/>
        <v>0.01</v>
      </c>
      <c r="BI134" s="850">
        <f t="shared" si="110"/>
        <v>0.01</v>
      </c>
      <c r="BJ134" s="850">
        <f t="shared" si="110"/>
        <v>0.01</v>
      </c>
      <c r="BK134" s="924">
        <f t="shared" si="4"/>
        <v>0.60000000000000031</v>
      </c>
    </row>
    <row r="135" spans="1:63" x14ac:dyDescent="0.25">
      <c r="A135" s="180" t="s">
        <v>1153</v>
      </c>
      <c r="C135" s="236">
        <f>C134*C132</f>
        <v>2750.7166240400002</v>
      </c>
      <c r="D135" s="236">
        <f t="shared" ref="D135:BJ135" si="111">D134*D132</f>
        <v>5501.4332480800003</v>
      </c>
      <c r="E135" s="236">
        <f t="shared" si="111"/>
        <v>8252.1498721200005</v>
      </c>
      <c r="F135" s="236">
        <f t="shared" si="111"/>
        <v>11002.866496160001</v>
      </c>
      <c r="G135" s="236">
        <f t="shared" si="111"/>
        <v>13753.583120200001</v>
      </c>
      <c r="H135" s="236">
        <f t="shared" si="111"/>
        <v>16504.299744240001</v>
      </c>
      <c r="I135" s="236">
        <f t="shared" si="111"/>
        <v>19255.016368280001</v>
      </c>
      <c r="J135" s="236">
        <f t="shared" si="111"/>
        <v>22005.732992320001</v>
      </c>
      <c r="K135" s="236">
        <f t="shared" si="111"/>
        <v>24756.449616359998</v>
      </c>
      <c r="L135" s="236">
        <f t="shared" si="111"/>
        <v>27507.166240399998</v>
      </c>
      <c r="M135" s="236">
        <f t="shared" si="111"/>
        <v>30257.882864439995</v>
      </c>
      <c r="N135" s="236">
        <f t="shared" si="111"/>
        <v>33008.599488479995</v>
      </c>
      <c r="O135" s="236">
        <f t="shared" si="111"/>
        <v>36297.803275633625</v>
      </c>
      <c r="P135" s="236">
        <f t="shared" si="111"/>
        <v>39587.007062787248</v>
      </c>
      <c r="Q135" s="236">
        <f t="shared" si="111"/>
        <v>42876.210849940879</v>
      </c>
      <c r="R135" s="236">
        <f t="shared" si="111"/>
        <v>46165.414637094516</v>
      </c>
      <c r="S135" s="236">
        <f t="shared" si="111"/>
        <v>49454.618424248147</v>
      </c>
      <c r="T135" s="236">
        <f t="shared" si="111"/>
        <v>52743.822211401777</v>
      </c>
      <c r="U135" s="236">
        <f t="shared" si="111"/>
        <v>56033.025998555415</v>
      </c>
      <c r="V135" s="236">
        <f t="shared" si="111"/>
        <v>59322.229785709045</v>
      </c>
      <c r="W135" s="236">
        <f t="shared" si="111"/>
        <v>62611.433572862683</v>
      </c>
      <c r="X135" s="236">
        <f t="shared" si="111"/>
        <v>65900.637360016321</v>
      </c>
      <c r="Y135" s="236">
        <f t="shared" si="111"/>
        <v>69189.841147169951</v>
      </c>
      <c r="Z135" s="236">
        <f t="shared" si="111"/>
        <v>72479.044934323581</v>
      </c>
      <c r="AA135" s="236">
        <f t="shared" si="111"/>
        <v>76073.837681329023</v>
      </c>
      <c r="AB135" s="236">
        <f t="shared" si="111"/>
        <v>79668.63042833448</v>
      </c>
      <c r="AC135" s="236">
        <f t="shared" si="111"/>
        <v>83263.423175339922</v>
      </c>
      <c r="AD135" s="236">
        <f t="shared" si="111"/>
        <v>86858.215922345378</v>
      </c>
      <c r="AE135" s="236">
        <f t="shared" si="111"/>
        <v>90453.00866935082</v>
      </c>
      <c r="AF135" s="236">
        <f t="shared" si="111"/>
        <v>94047.801416356262</v>
      </c>
      <c r="AG135" s="236">
        <f t="shared" si="111"/>
        <v>97642.594163361719</v>
      </c>
      <c r="AH135" s="236">
        <f t="shared" si="111"/>
        <v>101237.38691036716</v>
      </c>
      <c r="AI135" s="236">
        <f t="shared" si="111"/>
        <v>104832.17965737262</v>
      </c>
      <c r="AJ135" s="236">
        <f t="shared" si="111"/>
        <v>108426.97240437806</v>
      </c>
      <c r="AK135" s="236">
        <f t="shared" si="111"/>
        <v>112021.7651513835</v>
      </c>
      <c r="AL135" s="236">
        <f t="shared" si="111"/>
        <v>115616.55789838896</v>
      </c>
      <c r="AM135" s="236">
        <f t="shared" si="111"/>
        <v>119393.60663766759</v>
      </c>
      <c r="AN135" s="236">
        <f t="shared" si="111"/>
        <v>123170.65537694622</v>
      </c>
      <c r="AO135" s="236">
        <f t="shared" si="111"/>
        <v>126947.70411622485</v>
      </c>
      <c r="AP135" s="236">
        <f t="shared" si="111"/>
        <v>130724.75285550348</v>
      </c>
      <c r="AQ135" s="236">
        <f t="shared" si="111"/>
        <v>134501.80159478213</v>
      </c>
      <c r="AR135" s="236">
        <f t="shared" si="111"/>
        <v>138278.85033406076</v>
      </c>
      <c r="AS135" s="236">
        <f t="shared" si="111"/>
        <v>142055.89907333939</v>
      </c>
      <c r="AT135" s="236">
        <f t="shared" si="111"/>
        <v>145832.94781261802</v>
      </c>
      <c r="AU135" s="236">
        <f t="shared" si="111"/>
        <v>149609.99655189665</v>
      </c>
      <c r="AV135" s="236">
        <f t="shared" si="111"/>
        <v>153387.04529117528</v>
      </c>
      <c r="AW135" s="236">
        <f t="shared" si="111"/>
        <v>157164.09403045391</v>
      </c>
      <c r="AX135" s="236">
        <f t="shared" si="111"/>
        <v>160941.14276973254</v>
      </c>
      <c r="AY135" s="236">
        <f t="shared" si="111"/>
        <v>165001.18407310575</v>
      </c>
      <c r="AZ135" s="236">
        <f t="shared" si="111"/>
        <v>169061.22537647895</v>
      </c>
      <c r="BA135" s="236">
        <f t="shared" si="111"/>
        <v>173121.26667985215</v>
      </c>
      <c r="BB135" s="236">
        <f t="shared" si="111"/>
        <v>177181.30798322536</v>
      </c>
      <c r="BC135" s="236">
        <f t="shared" si="111"/>
        <v>181241.34928659856</v>
      </c>
      <c r="BD135" s="236">
        <f t="shared" si="111"/>
        <v>185301.39058997176</v>
      </c>
      <c r="BE135" s="236">
        <f t="shared" si="111"/>
        <v>189361.43189334497</v>
      </c>
      <c r="BF135" s="236">
        <f t="shared" si="111"/>
        <v>193421.47319671817</v>
      </c>
      <c r="BG135" s="236">
        <f t="shared" si="111"/>
        <v>197481.51450009138</v>
      </c>
      <c r="BH135" s="236">
        <f t="shared" si="111"/>
        <v>201541.55580346458</v>
      </c>
      <c r="BI135" s="236">
        <f t="shared" si="111"/>
        <v>205601.59710683778</v>
      </c>
      <c r="BJ135" s="236">
        <f t="shared" si="111"/>
        <v>209661.63841021099</v>
      </c>
      <c r="BK135" s="920">
        <f t="shared" si="4"/>
        <v>5947344.7907574717</v>
      </c>
    </row>
    <row r="136" spans="1:63" x14ac:dyDescent="0.25">
      <c r="A136" s="180" t="s">
        <v>1154</v>
      </c>
      <c r="C136" s="236">
        <f>C130/12</f>
        <v>275071.662404</v>
      </c>
      <c r="D136" s="236">
        <f t="shared" ref="D136:BJ136" si="112">D130/12</f>
        <v>275071.662404</v>
      </c>
      <c r="E136" s="236">
        <f t="shared" si="112"/>
        <v>275071.662404</v>
      </c>
      <c r="F136" s="236">
        <f t="shared" si="112"/>
        <v>275071.662404</v>
      </c>
      <c r="G136" s="236">
        <f t="shared" si="112"/>
        <v>275071.662404</v>
      </c>
      <c r="H136" s="236">
        <f t="shared" si="112"/>
        <v>275071.662404</v>
      </c>
      <c r="I136" s="236">
        <f t="shared" si="112"/>
        <v>275071.662404</v>
      </c>
      <c r="J136" s="236">
        <f t="shared" si="112"/>
        <v>275071.662404</v>
      </c>
      <c r="K136" s="236">
        <f t="shared" si="112"/>
        <v>275071.662404</v>
      </c>
      <c r="L136" s="236">
        <f t="shared" si="112"/>
        <v>275071.662404</v>
      </c>
      <c r="M136" s="236">
        <f t="shared" si="112"/>
        <v>275071.662404</v>
      </c>
      <c r="N136" s="236">
        <f t="shared" si="112"/>
        <v>275071.662404</v>
      </c>
      <c r="O136" s="236">
        <f t="shared" si="112"/>
        <v>328920.37871536304</v>
      </c>
      <c r="P136" s="236">
        <f t="shared" si="112"/>
        <v>328920.37871536304</v>
      </c>
      <c r="Q136" s="236">
        <f t="shared" si="112"/>
        <v>328920.37871536304</v>
      </c>
      <c r="R136" s="236">
        <f t="shared" si="112"/>
        <v>328920.37871536304</v>
      </c>
      <c r="S136" s="236">
        <f t="shared" si="112"/>
        <v>328920.37871536304</v>
      </c>
      <c r="T136" s="236">
        <f t="shared" si="112"/>
        <v>328920.37871536304</v>
      </c>
      <c r="U136" s="236">
        <f t="shared" si="112"/>
        <v>328920.37871536304</v>
      </c>
      <c r="V136" s="236">
        <f t="shared" si="112"/>
        <v>328920.37871536304</v>
      </c>
      <c r="W136" s="236">
        <f t="shared" si="112"/>
        <v>328920.37871536304</v>
      </c>
      <c r="X136" s="236">
        <f t="shared" si="112"/>
        <v>328920.37871536304</v>
      </c>
      <c r="Y136" s="236">
        <f t="shared" si="112"/>
        <v>328920.37871536304</v>
      </c>
      <c r="Z136" s="236">
        <f t="shared" si="112"/>
        <v>328920.37871536304</v>
      </c>
      <c r="AA136" s="236">
        <f t="shared" si="112"/>
        <v>359479.27470054507</v>
      </c>
      <c r="AB136" s="236">
        <f t="shared" si="112"/>
        <v>359479.27470054507</v>
      </c>
      <c r="AC136" s="236">
        <f t="shared" si="112"/>
        <v>359479.27470054507</v>
      </c>
      <c r="AD136" s="236">
        <f t="shared" si="112"/>
        <v>359479.27470054507</v>
      </c>
      <c r="AE136" s="236">
        <f t="shared" si="112"/>
        <v>359479.27470054507</v>
      </c>
      <c r="AF136" s="236">
        <f t="shared" si="112"/>
        <v>359479.27470054507</v>
      </c>
      <c r="AG136" s="236">
        <f t="shared" si="112"/>
        <v>359479.27470054507</v>
      </c>
      <c r="AH136" s="236">
        <f t="shared" si="112"/>
        <v>359479.27470054507</v>
      </c>
      <c r="AI136" s="236">
        <f t="shared" si="112"/>
        <v>359479.27470054507</v>
      </c>
      <c r="AJ136" s="236">
        <f t="shared" si="112"/>
        <v>359479.27470054507</v>
      </c>
      <c r="AK136" s="236">
        <f t="shared" si="112"/>
        <v>359479.27470054507</v>
      </c>
      <c r="AL136" s="236">
        <f t="shared" si="112"/>
        <v>359479.27470054507</v>
      </c>
      <c r="AM136" s="236">
        <f t="shared" si="112"/>
        <v>377704.87392786262</v>
      </c>
      <c r="AN136" s="236">
        <f t="shared" si="112"/>
        <v>377704.87392786262</v>
      </c>
      <c r="AO136" s="236">
        <f t="shared" si="112"/>
        <v>377704.87392786262</v>
      </c>
      <c r="AP136" s="236">
        <f t="shared" si="112"/>
        <v>377704.87392786262</v>
      </c>
      <c r="AQ136" s="236">
        <f t="shared" si="112"/>
        <v>377704.87392786262</v>
      </c>
      <c r="AR136" s="236">
        <f t="shared" si="112"/>
        <v>377704.87392786262</v>
      </c>
      <c r="AS136" s="236">
        <f t="shared" si="112"/>
        <v>377704.87392786262</v>
      </c>
      <c r="AT136" s="236">
        <f t="shared" si="112"/>
        <v>377704.87392786262</v>
      </c>
      <c r="AU136" s="236">
        <f t="shared" si="112"/>
        <v>377704.87392786262</v>
      </c>
      <c r="AV136" s="236">
        <f t="shared" si="112"/>
        <v>377704.87392786262</v>
      </c>
      <c r="AW136" s="236">
        <f t="shared" si="112"/>
        <v>377704.87392786262</v>
      </c>
      <c r="AX136" s="236">
        <f t="shared" si="112"/>
        <v>377704.87392786262</v>
      </c>
      <c r="AY136" s="236">
        <f t="shared" si="112"/>
        <v>406004.13033732073</v>
      </c>
      <c r="AZ136" s="236">
        <f t="shared" si="112"/>
        <v>406004.13033732073</v>
      </c>
      <c r="BA136" s="236">
        <f t="shared" si="112"/>
        <v>406004.13033732073</v>
      </c>
      <c r="BB136" s="236">
        <f t="shared" si="112"/>
        <v>406004.13033732073</v>
      </c>
      <c r="BC136" s="236">
        <f t="shared" si="112"/>
        <v>406004.13033732073</v>
      </c>
      <c r="BD136" s="236">
        <f t="shared" si="112"/>
        <v>406004.13033732073</v>
      </c>
      <c r="BE136" s="236">
        <f t="shared" si="112"/>
        <v>406004.13033732073</v>
      </c>
      <c r="BF136" s="236">
        <f t="shared" si="112"/>
        <v>406004.13033732073</v>
      </c>
      <c r="BG136" s="236">
        <f t="shared" si="112"/>
        <v>406004.13033732073</v>
      </c>
      <c r="BH136" s="236">
        <f t="shared" si="112"/>
        <v>406004.13033732073</v>
      </c>
      <c r="BI136" s="236">
        <f t="shared" si="112"/>
        <v>406004.13033732073</v>
      </c>
      <c r="BJ136" s="236">
        <f t="shared" si="112"/>
        <v>406004.13033732073</v>
      </c>
      <c r="BK136" s="920">
        <f t="shared" si="4"/>
        <v>20966163.841021098</v>
      </c>
    </row>
    <row r="137" spans="1:63" x14ac:dyDescent="0.25">
      <c r="A137" s="180" t="s">
        <v>1155</v>
      </c>
      <c r="C137" s="236">
        <f>C136+B137</f>
        <v>275071.662404</v>
      </c>
      <c r="D137" s="236">
        <f t="shared" ref="D137:BJ137" si="113">D136+C137</f>
        <v>550143.324808</v>
      </c>
      <c r="E137" s="236">
        <f t="shared" si="113"/>
        <v>825214.98721199995</v>
      </c>
      <c r="F137" s="236">
        <f t="shared" si="113"/>
        <v>1100286.649616</v>
      </c>
      <c r="G137" s="236">
        <f t="shared" si="113"/>
        <v>1375358.3120200001</v>
      </c>
      <c r="H137" s="236">
        <f t="shared" si="113"/>
        <v>1650429.9744240001</v>
      </c>
      <c r="I137" s="236">
        <f t="shared" si="113"/>
        <v>1925501.6368280002</v>
      </c>
      <c r="J137" s="236">
        <f t="shared" si="113"/>
        <v>2200573.299232</v>
      </c>
      <c r="K137" s="236">
        <f t="shared" si="113"/>
        <v>2475644.9616359998</v>
      </c>
      <c r="L137" s="236">
        <f t="shared" si="113"/>
        <v>2750716.6240399997</v>
      </c>
      <c r="M137" s="236">
        <f t="shared" si="113"/>
        <v>3025788.2864439995</v>
      </c>
      <c r="N137" s="236">
        <f t="shared" si="113"/>
        <v>3300859.9488479993</v>
      </c>
      <c r="O137" s="236">
        <f t="shared" si="113"/>
        <v>3629780.3275633622</v>
      </c>
      <c r="P137" s="236">
        <f t="shared" si="113"/>
        <v>3958700.7062787251</v>
      </c>
      <c r="Q137" s="236">
        <f t="shared" si="113"/>
        <v>4287621.0849940879</v>
      </c>
      <c r="R137" s="236">
        <f t="shared" si="113"/>
        <v>4616541.4637094513</v>
      </c>
      <c r="S137" s="236">
        <f t="shared" si="113"/>
        <v>4945461.8424248146</v>
      </c>
      <c r="T137" s="236">
        <f t="shared" si="113"/>
        <v>5274382.2211401779</v>
      </c>
      <c r="U137" s="236">
        <f t="shared" si="113"/>
        <v>5603302.5998555413</v>
      </c>
      <c r="V137" s="236">
        <f t="shared" si="113"/>
        <v>5932222.9785709046</v>
      </c>
      <c r="W137" s="236">
        <f t="shared" si="113"/>
        <v>6261143.3572862679</v>
      </c>
      <c r="X137" s="236">
        <f t="shared" si="113"/>
        <v>6590063.7360016312</v>
      </c>
      <c r="Y137" s="236">
        <f t="shared" si="113"/>
        <v>6918984.1147169946</v>
      </c>
      <c r="Z137" s="236">
        <f t="shared" si="113"/>
        <v>7247904.4934323579</v>
      </c>
      <c r="AA137" s="236">
        <f t="shared" si="113"/>
        <v>7607383.7681329027</v>
      </c>
      <c r="AB137" s="236">
        <f t="shared" si="113"/>
        <v>7966863.0428334475</v>
      </c>
      <c r="AC137" s="236">
        <f t="shared" si="113"/>
        <v>8326342.3175339922</v>
      </c>
      <c r="AD137" s="236">
        <f t="shared" si="113"/>
        <v>8685821.592234537</v>
      </c>
      <c r="AE137" s="236">
        <f t="shared" si="113"/>
        <v>9045300.8669350818</v>
      </c>
      <c r="AF137" s="236">
        <f t="shared" si="113"/>
        <v>9404780.1416356266</v>
      </c>
      <c r="AG137" s="236">
        <f t="shared" si="113"/>
        <v>9764259.4163361713</v>
      </c>
      <c r="AH137" s="236">
        <f t="shared" si="113"/>
        <v>10123738.691036716</v>
      </c>
      <c r="AI137" s="236">
        <f t="shared" si="113"/>
        <v>10483217.965737261</v>
      </c>
      <c r="AJ137" s="236">
        <f t="shared" si="113"/>
        <v>10842697.240437806</v>
      </c>
      <c r="AK137" s="236">
        <f t="shared" si="113"/>
        <v>11202176.51513835</v>
      </c>
      <c r="AL137" s="236">
        <f t="shared" si="113"/>
        <v>11561655.789838895</v>
      </c>
      <c r="AM137" s="236">
        <f t="shared" si="113"/>
        <v>11939360.663766759</v>
      </c>
      <c r="AN137" s="236">
        <f t="shared" si="113"/>
        <v>12317065.537694622</v>
      </c>
      <c r="AO137" s="236">
        <f t="shared" si="113"/>
        <v>12694770.411622485</v>
      </c>
      <c r="AP137" s="236">
        <f t="shared" si="113"/>
        <v>13072475.285550348</v>
      </c>
      <c r="AQ137" s="236">
        <f t="shared" si="113"/>
        <v>13450180.159478212</v>
      </c>
      <c r="AR137" s="236">
        <f t="shared" si="113"/>
        <v>13827885.033406075</v>
      </c>
      <c r="AS137" s="236">
        <f t="shared" si="113"/>
        <v>14205589.907333938</v>
      </c>
      <c r="AT137" s="236">
        <f t="shared" si="113"/>
        <v>14583294.781261802</v>
      </c>
      <c r="AU137" s="236">
        <f t="shared" si="113"/>
        <v>14960999.655189665</v>
      </c>
      <c r="AV137" s="236">
        <f t="shared" si="113"/>
        <v>15338704.529117528</v>
      </c>
      <c r="AW137" s="236">
        <f t="shared" si="113"/>
        <v>15716409.403045392</v>
      </c>
      <c r="AX137" s="236">
        <f t="shared" si="113"/>
        <v>16094114.276973255</v>
      </c>
      <c r="AY137" s="236">
        <f t="shared" si="113"/>
        <v>16500118.407310575</v>
      </c>
      <c r="AZ137" s="236">
        <f t="shared" si="113"/>
        <v>16906122.537647896</v>
      </c>
      <c r="BA137" s="236">
        <f t="shared" si="113"/>
        <v>17312126.667985216</v>
      </c>
      <c r="BB137" s="236">
        <f t="shared" si="113"/>
        <v>17718130.798322536</v>
      </c>
      <c r="BC137" s="236">
        <f t="shared" si="113"/>
        <v>18124134.928659856</v>
      </c>
      <c r="BD137" s="236">
        <f t="shared" si="113"/>
        <v>18530139.058997177</v>
      </c>
      <c r="BE137" s="236">
        <f t="shared" si="113"/>
        <v>18936143.189334497</v>
      </c>
      <c r="BF137" s="236">
        <f t="shared" si="113"/>
        <v>19342147.319671817</v>
      </c>
      <c r="BG137" s="236">
        <f t="shared" si="113"/>
        <v>19748151.450009137</v>
      </c>
      <c r="BH137" s="236">
        <f t="shared" si="113"/>
        <v>20154155.580346458</v>
      </c>
      <c r="BI137" s="236">
        <f t="shared" si="113"/>
        <v>20560159.710683778</v>
      </c>
      <c r="BJ137" s="236">
        <f t="shared" si="113"/>
        <v>20966163.841021098</v>
      </c>
      <c r="BK137" s="920">
        <f t="shared" si="4"/>
        <v>594734479.07574737</v>
      </c>
    </row>
    <row r="138" spans="1:63" x14ac:dyDescent="0.25">
      <c r="A138" s="180" t="s">
        <v>1156</v>
      </c>
      <c r="C138" s="236">
        <f>C130/24</f>
        <v>137535.831202</v>
      </c>
      <c r="D138" s="236">
        <f t="shared" ref="D138:BJ138" si="114">D130/24</f>
        <v>137535.831202</v>
      </c>
      <c r="E138" s="236">
        <f t="shared" si="114"/>
        <v>137535.831202</v>
      </c>
      <c r="F138" s="236">
        <f t="shared" si="114"/>
        <v>137535.831202</v>
      </c>
      <c r="G138" s="236">
        <f t="shared" si="114"/>
        <v>137535.831202</v>
      </c>
      <c r="H138" s="236">
        <f t="shared" si="114"/>
        <v>137535.831202</v>
      </c>
      <c r="I138" s="236">
        <f t="shared" si="114"/>
        <v>137535.831202</v>
      </c>
      <c r="J138" s="236">
        <f t="shared" si="114"/>
        <v>137535.831202</v>
      </c>
      <c r="K138" s="236">
        <f t="shared" si="114"/>
        <v>137535.831202</v>
      </c>
      <c r="L138" s="236">
        <f t="shared" si="114"/>
        <v>137535.831202</v>
      </c>
      <c r="M138" s="236">
        <f t="shared" si="114"/>
        <v>137535.831202</v>
      </c>
      <c r="N138" s="236">
        <f t="shared" si="114"/>
        <v>137535.831202</v>
      </c>
      <c r="O138" s="236">
        <f t="shared" si="114"/>
        <v>164460.18935768152</v>
      </c>
      <c r="P138" s="236">
        <f t="shared" si="114"/>
        <v>164460.18935768152</v>
      </c>
      <c r="Q138" s="236">
        <f t="shared" si="114"/>
        <v>164460.18935768152</v>
      </c>
      <c r="R138" s="236">
        <f t="shared" si="114"/>
        <v>164460.18935768152</v>
      </c>
      <c r="S138" s="236">
        <f t="shared" si="114"/>
        <v>164460.18935768152</v>
      </c>
      <c r="T138" s="236">
        <f t="shared" si="114"/>
        <v>164460.18935768152</v>
      </c>
      <c r="U138" s="236">
        <f t="shared" si="114"/>
        <v>164460.18935768152</v>
      </c>
      <c r="V138" s="236">
        <f t="shared" si="114"/>
        <v>164460.18935768152</v>
      </c>
      <c r="W138" s="236">
        <f t="shared" si="114"/>
        <v>164460.18935768152</v>
      </c>
      <c r="X138" s="236">
        <f t="shared" si="114"/>
        <v>164460.18935768152</v>
      </c>
      <c r="Y138" s="236">
        <f t="shared" si="114"/>
        <v>164460.18935768152</v>
      </c>
      <c r="Z138" s="236">
        <f t="shared" si="114"/>
        <v>164460.18935768152</v>
      </c>
      <c r="AA138" s="236">
        <f t="shared" si="114"/>
        <v>179739.63735027253</v>
      </c>
      <c r="AB138" s="236">
        <f t="shared" si="114"/>
        <v>179739.63735027253</v>
      </c>
      <c r="AC138" s="236">
        <f t="shared" si="114"/>
        <v>179739.63735027253</v>
      </c>
      <c r="AD138" s="236">
        <f t="shared" si="114"/>
        <v>179739.63735027253</v>
      </c>
      <c r="AE138" s="236">
        <f t="shared" si="114"/>
        <v>179739.63735027253</v>
      </c>
      <c r="AF138" s="236">
        <f t="shared" si="114"/>
        <v>179739.63735027253</v>
      </c>
      <c r="AG138" s="236">
        <f t="shared" si="114"/>
        <v>179739.63735027253</v>
      </c>
      <c r="AH138" s="236">
        <f t="shared" si="114"/>
        <v>179739.63735027253</v>
      </c>
      <c r="AI138" s="236">
        <f t="shared" si="114"/>
        <v>179739.63735027253</v>
      </c>
      <c r="AJ138" s="236">
        <f t="shared" si="114"/>
        <v>179739.63735027253</v>
      </c>
      <c r="AK138" s="236">
        <f t="shared" si="114"/>
        <v>179739.63735027253</v>
      </c>
      <c r="AL138" s="236">
        <f t="shared" si="114"/>
        <v>179739.63735027253</v>
      </c>
      <c r="AM138" s="236">
        <f t="shared" si="114"/>
        <v>188852.43696393131</v>
      </c>
      <c r="AN138" s="236">
        <f t="shared" si="114"/>
        <v>188852.43696393131</v>
      </c>
      <c r="AO138" s="236">
        <f t="shared" si="114"/>
        <v>188852.43696393131</v>
      </c>
      <c r="AP138" s="236">
        <f t="shared" si="114"/>
        <v>188852.43696393131</v>
      </c>
      <c r="AQ138" s="236">
        <f t="shared" si="114"/>
        <v>188852.43696393131</v>
      </c>
      <c r="AR138" s="236">
        <f t="shared" si="114"/>
        <v>188852.43696393131</v>
      </c>
      <c r="AS138" s="236">
        <f t="shared" si="114"/>
        <v>188852.43696393131</v>
      </c>
      <c r="AT138" s="236">
        <f t="shared" si="114"/>
        <v>188852.43696393131</v>
      </c>
      <c r="AU138" s="236">
        <f t="shared" si="114"/>
        <v>188852.43696393131</v>
      </c>
      <c r="AV138" s="236">
        <f t="shared" si="114"/>
        <v>188852.43696393131</v>
      </c>
      <c r="AW138" s="236">
        <f t="shared" si="114"/>
        <v>188852.43696393131</v>
      </c>
      <c r="AX138" s="236">
        <f t="shared" si="114"/>
        <v>188852.43696393131</v>
      </c>
      <c r="AY138" s="236">
        <f t="shared" si="114"/>
        <v>203002.06516866037</v>
      </c>
      <c r="AZ138" s="236">
        <f t="shared" si="114"/>
        <v>203002.06516866037</v>
      </c>
      <c r="BA138" s="236">
        <f t="shared" si="114"/>
        <v>203002.06516866037</v>
      </c>
      <c r="BB138" s="236">
        <f t="shared" si="114"/>
        <v>203002.06516866037</v>
      </c>
      <c r="BC138" s="236">
        <f t="shared" si="114"/>
        <v>203002.06516866037</v>
      </c>
      <c r="BD138" s="236">
        <f t="shared" si="114"/>
        <v>203002.06516866037</v>
      </c>
      <c r="BE138" s="236">
        <f t="shared" si="114"/>
        <v>203002.06516866037</v>
      </c>
      <c r="BF138" s="236">
        <f t="shared" si="114"/>
        <v>203002.06516866037</v>
      </c>
      <c r="BG138" s="236">
        <f t="shared" si="114"/>
        <v>203002.06516866037</v>
      </c>
      <c r="BH138" s="236">
        <f t="shared" si="114"/>
        <v>203002.06516866037</v>
      </c>
      <c r="BI138" s="236">
        <f t="shared" si="114"/>
        <v>203002.06516866037</v>
      </c>
      <c r="BJ138" s="236">
        <f t="shared" si="114"/>
        <v>203002.06516866037</v>
      </c>
      <c r="BK138" s="920">
        <f t="shared" si="4"/>
        <v>10483081.920510549</v>
      </c>
    </row>
    <row r="139" spans="1:63" x14ac:dyDescent="0.25">
      <c r="A139" s="180" t="s">
        <v>1157</v>
      </c>
      <c r="C139" s="236">
        <f>C138+B139</f>
        <v>137535.831202</v>
      </c>
      <c r="D139" s="236">
        <f t="shared" ref="D139:BJ139" si="115">D138+C139</f>
        <v>275071.662404</v>
      </c>
      <c r="E139" s="236">
        <f t="shared" si="115"/>
        <v>412607.49360599997</v>
      </c>
      <c r="F139" s="236">
        <f t="shared" si="115"/>
        <v>550143.324808</v>
      </c>
      <c r="G139" s="236">
        <f t="shared" si="115"/>
        <v>687679.15601000004</v>
      </c>
      <c r="H139" s="236">
        <f t="shared" si="115"/>
        <v>825214.98721200007</v>
      </c>
      <c r="I139" s="236">
        <f t="shared" si="115"/>
        <v>962750.8184140001</v>
      </c>
      <c r="J139" s="236">
        <f t="shared" si="115"/>
        <v>1100286.649616</v>
      </c>
      <c r="K139" s="236">
        <f t="shared" si="115"/>
        <v>1237822.4808179999</v>
      </c>
      <c r="L139" s="236">
        <f t="shared" si="115"/>
        <v>1375358.3120199998</v>
      </c>
      <c r="M139" s="236">
        <f t="shared" si="115"/>
        <v>1512894.1432219998</v>
      </c>
      <c r="N139" s="236">
        <f t="shared" si="115"/>
        <v>1650429.9744239997</v>
      </c>
      <c r="O139" s="236">
        <f t="shared" si="115"/>
        <v>1814890.1637816811</v>
      </c>
      <c r="P139" s="236">
        <f t="shared" si="115"/>
        <v>1979350.3531393625</v>
      </c>
      <c r="Q139" s="236">
        <f t="shared" si="115"/>
        <v>2143810.542497044</v>
      </c>
      <c r="R139" s="236">
        <f t="shared" si="115"/>
        <v>2308270.7318547256</v>
      </c>
      <c r="S139" s="236">
        <f t="shared" si="115"/>
        <v>2472730.9212124073</v>
      </c>
      <c r="T139" s="236">
        <f t="shared" si="115"/>
        <v>2637191.110570089</v>
      </c>
      <c r="U139" s="236">
        <f t="shared" si="115"/>
        <v>2801651.2999277706</v>
      </c>
      <c r="V139" s="236">
        <f t="shared" si="115"/>
        <v>2966111.4892854523</v>
      </c>
      <c r="W139" s="236">
        <f t="shared" si="115"/>
        <v>3130571.678643134</v>
      </c>
      <c r="X139" s="236">
        <f t="shared" si="115"/>
        <v>3295031.8680008156</v>
      </c>
      <c r="Y139" s="236">
        <f t="shared" si="115"/>
        <v>3459492.0573584973</v>
      </c>
      <c r="Z139" s="236">
        <f t="shared" si="115"/>
        <v>3623952.246716179</v>
      </c>
      <c r="AA139" s="236">
        <f t="shared" si="115"/>
        <v>3803691.8840664513</v>
      </c>
      <c r="AB139" s="236">
        <f t="shared" si="115"/>
        <v>3983431.5214167237</v>
      </c>
      <c r="AC139" s="236">
        <f t="shared" si="115"/>
        <v>4163171.1587669961</v>
      </c>
      <c r="AD139" s="236">
        <f t="shared" si="115"/>
        <v>4342910.7961172685</v>
      </c>
      <c r="AE139" s="236">
        <f t="shared" si="115"/>
        <v>4522650.4334675409</v>
      </c>
      <c r="AF139" s="236">
        <f t="shared" si="115"/>
        <v>4702390.0708178133</v>
      </c>
      <c r="AG139" s="236">
        <f t="shared" si="115"/>
        <v>4882129.7081680857</v>
      </c>
      <c r="AH139" s="236">
        <f t="shared" si="115"/>
        <v>5061869.3455183581</v>
      </c>
      <c r="AI139" s="236">
        <f t="shared" si="115"/>
        <v>5241608.9828686304</v>
      </c>
      <c r="AJ139" s="236">
        <f t="shared" si="115"/>
        <v>5421348.6202189028</v>
      </c>
      <c r="AK139" s="236">
        <f t="shared" si="115"/>
        <v>5601088.2575691752</v>
      </c>
      <c r="AL139" s="236">
        <f t="shared" si="115"/>
        <v>5780827.8949194476</v>
      </c>
      <c r="AM139" s="236">
        <f t="shared" si="115"/>
        <v>5969680.3318833793</v>
      </c>
      <c r="AN139" s="236">
        <f t="shared" si="115"/>
        <v>6158532.7688473109</v>
      </c>
      <c r="AO139" s="236">
        <f t="shared" si="115"/>
        <v>6347385.2058112426</v>
      </c>
      <c r="AP139" s="236">
        <f t="shared" si="115"/>
        <v>6536237.6427751742</v>
      </c>
      <c r="AQ139" s="236">
        <f t="shared" si="115"/>
        <v>6725090.0797391059</v>
      </c>
      <c r="AR139" s="236">
        <f t="shared" si="115"/>
        <v>6913942.5167030375</v>
      </c>
      <c r="AS139" s="236">
        <f t="shared" si="115"/>
        <v>7102794.9536669692</v>
      </c>
      <c r="AT139" s="236">
        <f t="shared" si="115"/>
        <v>7291647.3906309009</v>
      </c>
      <c r="AU139" s="236">
        <f t="shared" si="115"/>
        <v>7480499.8275948325</v>
      </c>
      <c r="AV139" s="236">
        <f t="shared" si="115"/>
        <v>7669352.2645587642</v>
      </c>
      <c r="AW139" s="236">
        <f t="shared" si="115"/>
        <v>7858204.7015226958</v>
      </c>
      <c r="AX139" s="236">
        <f t="shared" si="115"/>
        <v>8047057.1384866275</v>
      </c>
      <c r="AY139" s="236">
        <f t="shared" si="115"/>
        <v>8250059.2036552876</v>
      </c>
      <c r="AZ139" s="236">
        <f t="shared" si="115"/>
        <v>8453061.2688239478</v>
      </c>
      <c r="BA139" s="236">
        <f t="shared" si="115"/>
        <v>8656063.3339926079</v>
      </c>
      <c r="BB139" s="236">
        <f t="shared" si="115"/>
        <v>8859065.399161268</v>
      </c>
      <c r="BC139" s="236">
        <f t="shared" si="115"/>
        <v>9062067.4643299282</v>
      </c>
      <c r="BD139" s="236">
        <f t="shared" si="115"/>
        <v>9265069.5294985883</v>
      </c>
      <c r="BE139" s="236">
        <f t="shared" si="115"/>
        <v>9468071.5946672484</v>
      </c>
      <c r="BF139" s="236">
        <f t="shared" si="115"/>
        <v>9671073.6598359086</v>
      </c>
      <c r="BG139" s="236">
        <f t="shared" si="115"/>
        <v>9874075.7250045687</v>
      </c>
      <c r="BH139" s="236">
        <f t="shared" si="115"/>
        <v>10077077.790173229</v>
      </c>
      <c r="BI139" s="236">
        <f t="shared" si="115"/>
        <v>10280079.855341889</v>
      </c>
      <c r="BJ139" s="236">
        <f t="shared" si="115"/>
        <v>10483081.920510549</v>
      </c>
      <c r="BK139" s="920">
        <f t="shared" si="4"/>
        <v>297367239.53787369</v>
      </c>
    </row>
    <row r="140" spans="1:63" x14ac:dyDescent="0.25">
      <c r="A140" s="180" t="s">
        <v>1158</v>
      </c>
      <c r="C140" s="236">
        <f>C130*4%</f>
        <v>132034.39795392001</v>
      </c>
      <c r="D140" s="236">
        <f t="shared" ref="D140:BJ140" si="116">D130*4%</f>
        <v>132034.39795392001</v>
      </c>
      <c r="E140" s="236">
        <f t="shared" si="116"/>
        <v>132034.39795392001</v>
      </c>
      <c r="F140" s="236">
        <f t="shared" si="116"/>
        <v>132034.39795392001</v>
      </c>
      <c r="G140" s="236">
        <f t="shared" si="116"/>
        <v>132034.39795392001</v>
      </c>
      <c r="H140" s="236">
        <f t="shared" si="116"/>
        <v>132034.39795392001</v>
      </c>
      <c r="I140" s="236">
        <f t="shared" si="116"/>
        <v>132034.39795392001</v>
      </c>
      <c r="J140" s="236">
        <f t="shared" si="116"/>
        <v>132034.39795392001</v>
      </c>
      <c r="K140" s="236">
        <f t="shared" si="116"/>
        <v>132034.39795392001</v>
      </c>
      <c r="L140" s="236">
        <f t="shared" si="116"/>
        <v>132034.39795392001</v>
      </c>
      <c r="M140" s="236">
        <f t="shared" si="116"/>
        <v>132034.39795392001</v>
      </c>
      <c r="N140" s="236">
        <f t="shared" si="116"/>
        <v>132034.39795392001</v>
      </c>
      <c r="O140" s="236">
        <f t="shared" si="116"/>
        <v>157881.78178337426</v>
      </c>
      <c r="P140" s="236">
        <f t="shared" si="116"/>
        <v>157881.78178337426</v>
      </c>
      <c r="Q140" s="236">
        <f t="shared" si="116"/>
        <v>157881.78178337426</v>
      </c>
      <c r="R140" s="236">
        <f t="shared" si="116"/>
        <v>157881.78178337426</v>
      </c>
      <c r="S140" s="236">
        <f t="shared" si="116"/>
        <v>157881.78178337426</v>
      </c>
      <c r="T140" s="236">
        <f t="shared" si="116"/>
        <v>157881.78178337426</v>
      </c>
      <c r="U140" s="236">
        <f t="shared" si="116"/>
        <v>157881.78178337426</v>
      </c>
      <c r="V140" s="236">
        <f t="shared" si="116"/>
        <v>157881.78178337426</v>
      </c>
      <c r="W140" s="236">
        <f t="shared" si="116"/>
        <v>157881.78178337426</v>
      </c>
      <c r="X140" s="236">
        <f t="shared" si="116"/>
        <v>157881.78178337426</v>
      </c>
      <c r="Y140" s="236">
        <f t="shared" si="116"/>
        <v>157881.78178337426</v>
      </c>
      <c r="Z140" s="236">
        <f t="shared" si="116"/>
        <v>157881.78178337426</v>
      </c>
      <c r="AA140" s="236">
        <f t="shared" si="116"/>
        <v>172550.05185626165</v>
      </c>
      <c r="AB140" s="236">
        <f t="shared" si="116"/>
        <v>172550.05185626165</v>
      </c>
      <c r="AC140" s="236">
        <f t="shared" si="116"/>
        <v>172550.05185626165</v>
      </c>
      <c r="AD140" s="236">
        <f t="shared" si="116"/>
        <v>172550.05185626165</v>
      </c>
      <c r="AE140" s="236">
        <f t="shared" si="116"/>
        <v>172550.05185626165</v>
      </c>
      <c r="AF140" s="236">
        <f t="shared" si="116"/>
        <v>172550.05185626165</v>
      </c>
      <c r="AG140" s="236">
        <f t="shared" si="116"/>
        <v>172550.05185626165</v>
      </c>
      <c r="AH140" s="236">
        <f t="shared" si="116"/>
        <v>172550.05185626165</v>
      </c>
      <c r="AI140" s="236">
        <f t="shared" si="116"/>
        <v>172550.05185626165</v>
      </c>
      <c r="AJ140" s="236">
        <f t="shared" si="116"/>
        <v>172550.05185626165</v>
      </c>
      <c r="AK140" s="236">
        <f t="shared" si="116"/>
        <v>172550.05185626165</v>
      </c>
      <c r="AL140" s="236">
        <f t="shared" si="116"/>
        <v>172550.05185626165</v>
      </c>
      <c r="AM140" s="236">
        <f t="shared" si="116"/>
        <v>181298.33948537405</v>
      </c>
      <c r="AN140" s="236">
        <f t="shared" si="116"/>
        <v>181298.33948537405</v>
      </c>
      <c r="AO140" s="236">
        <f t="shared" si="116"/>
        <v>181298.33948537405</v>
      </c>
      <c r="AP140" s="236">
        <f t="shared" si="116"/>
        <v>181298.33948537405</v>
      </c>
      <c r="AQ140" s="236">
        <f t="shared" si="116"/>
        <v>181298.33948537405</v>
      </c>
      <c r="AR140" s="236">
        <f t="shared" si="116"/>
        <v>181298.33948537405</v>
      </c>
      <c r="AS140" s="236">
        <f t="shared" si="116"/>
        <v>181298.33948537405</v>
      </c>
      <c r="AT140" s="236">
        <f t="shared" si="116"/>
        <v>181298.33948537405</v>
      </c>
      <c r="AU140" s="236">
        <f t="shared" si="116"/>
        <v>181298.33948537405</v>
      </c>
      <c r="AV140" s="236">
        <f t="shared" si="116"/>
        <v>181298.33948537405</v>
      </c>
      <c r="AW140" s="236">
        <f t="shared" si="116"/>
        <v>181298.33948537405</v>
      </c>
      <c r="AX140" s="236">
        <f t="shared" si="116"/>
        <v>181298.33948537405</v>
      </c>
      <c r="AY140" s="236">
        <f t="shared" si="116"/>
        <v>194881.98256191396</v>
      </c>
      <c r="AZ140" s="236">
        <f t="shared" si="116"/>
        <v>194881.98256191396</v>
      </c>
      <c r="BA140" s="236">
        <f t="shared" si="116"/>
        <v>194881.98256191396</v>
      </c>
      <c r="BB140" s="236">
        <f t="shared" si="116"/>
        <v>194881.98256191396</v>
      </c>
      <c r="BC140" s="236">
        <f t="shared" si="116"/>
        <v>194881.98256191396</v>
      </c>
      <c r="BD140" s="236">
        <f t="shared" si="116"/>
        <v>194881.98256191396</v>
      </c>
      <c r="BE140" s="236">
        <f t="shared" si="116"/>
        <v>194881.98256191396</v>
      </c>
      <c r="BF140" s="236">
        <f t="shared" si="116"/>
        <v>194881.98256191396</v>
      </c>
      <c r="BG140" s="236">
        <f t="shared" si="116"/>
        <v>194881.98256191396</v>
      </c>
      <c r="BH140" s="236">
        <f t="shared" si="116"/>
        <v>194881.98256191396</v>
      </c>
      <c r="BI140" s="236">
        <f t="shared" si="116"/>
        <v>194881.98256191396</v>
      </c>
      <c r="BJ140" s="236">
        <f t="shared" si="116"/>
        <v>194881.98256191396</v>
      </c>
      <c r="BK140" s="920">
        <f t="shared" si="4"/>
        <v>10063758.643690132</v>
      </c>
    </row>
    <row r="141" spans="1:63" x14ac:dyDescent="0.25">
      <c r="A141" s="180" t="s">
        <v>1159</v>
      </c>
      <c r="C141" s="236">
        <f>C140+B141</f>
        <v>132034.39795392001</v>
      </c>
      <c r="D141" s="236">
        <f t="shared" ref="D141:BJ141" si="117">D140+C141</f>
        <v>264068.79590784002</v>
      </c>
      <c r="E141" s="236">
        <f t="shared" si="117"/>
        <v>396103.19386176002</v>
      </c>
      <c r="F141" s="236">
        <f t="shared" si="117"/>
        <v>528137.59181568003</v>
      </c>
      <c r="G141" s="236">
        <f t="shared" si="117"/>
        <v>660171.9897696001</v>
      </c>
      <c r="H141" s="236">
        <f t="shared" si="117"/>
        <v>792206.38772352017</v>
      </c>
      <c r="I141" s="236">
        <f t="shared" si="117"/>
        <v>924240.78567744023</v>
      </c>
      <c r="J141" s="236">
        <f t="shared" si="117"/>
        <v>1056275.1836313603</v>
      </c>
      <c r="K141" s="236">
        <f t="shared" si="117"/>
        <v>1188309.5815852804</v>
      </c>
      <c r="L141" s="236">
        <f t="shared" si="117"/>
        <v>1320343.9795392004</v>
      </c>
      <c r="M141" s="236">
        <f t="shared" si="117"/>
        <v>1452378.3774931205</v>
      </c>
      <c r="N141" s="236">
        <f t="shared" si="117"/>
        <v>1584412.7754470406</v>
      </c>
      <c r="O141" s="236">
        <f t="shared" si="117"/>
        <v>1742294.5572304148</v>
      </c>
      <c r="P141" s="236">
        <f t="shared" si="117"/>
        <v>1900176.3390137891</v>
      </c>
      <c r="Q141" s="236">
        <f t="shared" si="117"/>
        <v>2058058.1207971633</v>
      </c>
      <c r="R141" s="236">
        <f t="shared" si="117"/>
        <v>2215939.9025805378</v>
      </c>
      <c r="S141" s="236">
        <f t="shared" si="117"/>
        <v>2373821.6843639119</v>
      </c>
      <c r="T141" s="236">
        <f t="shared" si="117"/>
        <v>2531703.4661472859</v>
      </c>
      <c r="U141" s="236">
        <f t="shared" si="117"/>
        <v>2689585.2479306599</v>
      </c>
      <c r="V141" s="236">
        <f t="shared" si="117"/>
        <v>2847467.0297140339</v>
      </c>
      <c r="W141" s="236">
        <f t="shared" si="117"/>
        <v>3005348.811497408</v>
      </c>
      <c r="X141" s="236">
        <f t="shared" si="117"/>
        <v>3163230.593280782</v>
      </c>
      <c r="Y141" s="236">
        <f t="shared" si="117"/>
        <v>3321112.375064156</v>
      </c>
      <c r="Z141" s="236">
        <f t="shared" si="117"/>
        <v>3478994.15684753</v>
      </c>
      <c r="AA141" s="236">
        <f t="shared" si="117"/>
        <v>3651544.2087037917</v>
      </c>
      <c r="AB141" s="236">
        <f t="shared" si="117"/>
        <v>3824094.2605600534</v>
      </c>
      <c r="AC141" s="236">
        <f t="shared" si="117"/>
        <v>3996644.3124163151</v>
      </c>
      <c r="AD141" s="236">
        <f t="shared" si="117"/>
        <v>4169194.3642725768</v>
      </c>
      <c r="AE141" s="236">
        <f t="shared" si="117"/>
        <v>4341744.4161288384</v>
      </c>
      <c r="AF141" s="236">
        <f t="shared" si="117"/>
        <v>4514294.4679851001</v>
      </c>
      <c r="AG141" s="236">
        <f t="shared" si="117"/>
        <v>4686844.5198413618</v>
      </c>
      <c r="AH141" s="236">
        <f t="shared" si="117"/>
        <v>4859394.5716976235</v>
      </c>
      <c r="AI141" s="236">
        <f t="shared" si="117"/>
        <v>5031944.6235538851</v>
      </c>
      <c r="AJ141" s="236">
        <f t="shared" si="117"/>
        <v>5204494.6754101468</v>
      </c>
      <c r="AK141" s="236">
        <f t="shared" si="117"/>
        <v>5377044.7272664085</v>
      </c>
      <c r="AL141" s="236">
        <f t="shared" si="117"/>
        <v>5549594.7791226702</v>
      </c>
      <c r="AM141" s="236">
        <f t="shared" si="117"/>
        <v>5730893.1186080445</v>
      </c>
      <c r="AN141" s="236">
        <f t="shared" si="117"/>
        <v>5912191.4580934187</v>
      </c>
      <c r="AO141" s="236">
        <f t="shared" si="117"/>
        <v>6093489.797578793</v>
      </c>
      <c r="AP141" s="236">
        <f t="shared" si="117"/>
        <v>6274788.1370641673</v>
      </c>
      <c r="AQ141" s="236">
        <f t="shared" si="117"/>
        <v>6456086.4765495416</v>
      </c>
      <c r="AR141" s="236">
        <f t="shared" si="117"/>
        <v>6637384.8160349159</v>
      </c>
      <c r="AS141" s="236">
        <f t="shared" si="117"/>
        <v>6818683.1555202901</v>
      </c>
      <c r="AT141" s="236">
        <f t="shared" si="117"/>
        <v>6999981.4950056644</v>
      </c>
      <c r="AU141" s="236">
        <f t="shared" si="117"/>
        <v>7181279.8344910387</v>
      </c>
      <c r="AV141" s="236">
        <f t="shared" si="117"/>
        <v>7362578.173976413</v>
      </c>
      <c r="AW141" s="236">
        <f t="shared" si="117"/>
        <v>7543876.5134617873</v>
      </c>
      <c r="AX141" s="236">
        <f t="shared" si="117"/>
        <v>7725174.8529471615</v>
      </c>
      <c r="AY141" s="236">
        <f t="shared" si="117"/>
        <v>7920056.8355090758</v>
      </c>
      <c r="AZ141" s="236">
        <f t="shared" si="117"/>
        <v>8114938.81807099</v>
      </c>
      <c r="BA141" s="236">
        <f t="shared" si="117"/>
        <v>8309820.8006329043</v>
      </c>
      <c r="BB141" s="236">
        <f t="shared" si="117"/>
        <v>8504702.7831948176</v>
      </c>
      <c r="BC141" s="236">
        <f t="shared" si="117"/>
        <v>8699584.7657567319</v>
      </c>
      <c r="BD141" s="236">
        <f t="shared" si="117"/>
        <v>8894466.7483186461</v>
      </c>
      <c r="BE141" s="236">
        <f t="shared" si="117"/>
        <v>9089348.7308805604</v>
      </c>
      <c r="BF141" s="236">
        <f t="shared" si="117"/>
        <v>9284230.7134424746</v>
      </c>
      <c r="BG141" s="236">
        <f t="shared" si="117"/>
        <v>9479112.6960043889</v>
      </c>
      <c r="BH141" s="236">
        <f t="shared" si="117"/>
        <v>9673994.6785663031</v>
      </c>
      <c r="BI141" s="236">
        <f t="shared" si="117"/>
        <v>9868876.6611282174</v>
      </c>
      <c r="BJ141" s="236">
        <f t="shared" si="117"/>
        <v>10063758.643690132</v>
      </c>
      <c r="BK141" s="920">
        <f t="shared" si="4"/>
        <v>285472549.95635861</v>
      </c>
    </row>
    <row r="142" spans="1:63" x14ac:dyDescent="0.25">
      <c r="A142" s="172" t="s">
        <v>1160</v>
      </c>
      <c r="BK142" s="920">
        <f t="shared" si="4"/>
        <v>0</v>
      </c>
    </row>
    <row r="143" spans="1:63" ht="14.25" customHeight="1" x14ac:dyDescent="0.25">
      <c r="A143" s="180" t="s">
        <v>215</v>
      </c>
      <c r="C143" s="236">
        <f>C130*12.5%</f>
        <v>412607.49360600003</v>
      </c>
      <c r="D143" s="236">
        <f t="shared" ref="D143:BJ143" si="118">D130*12.5%</f>
        <v>412607.49360600003</v>
      </c>
      <c r="E143" s="236">
        <f t="shared" si="118"/>
        <v>412607.49360600003</v>
      </c>
      <c r="F143" s="236">
        <f t="shared" si="118"/>
        <v>412607.49360600003</v>
      </c>
      <c r="G143" s="236">
        <f t="shared" si="118"/>
        <v>412607.49360600003</v>
      </c>
      <c r="H143" s="236">
        <f t="shared" si="118"/>
        <v>412607.49360600003</v>
      </c>
      <c r="I143" s="236">
        <f t="shared" si="118"/>
        <v>412607.49360600003</v>
      </c>
      <c r="J143" s="236">
        <f t="shared" si="118"/>
        <v>412607.49360600003</v>
      </c>
      <c r="K143" s="236">
        <f t="shared" si="118"/>
        <v>412607.49360600003</v>
      </c>
      <c r="L143" s="236">
        <f t="shared" si="118"/>
        <v>412607.49360600003</v>
      </c>
      <c r="M143" s="236">
        <f t="shared" si="118"/>
        <v>412607.49360600003</v>
      </c>
      <c r="N143" s="236">
        <f t="shared" si="118"/>
        <v>412607.49360600003</v>
      </c>
      <c r="O143" s="236">
        <f t="shared" si="118"/>
        <v>493380.56807304459</v>
      </c>
      <c r="P143" s="236">
        <f t="shared" si="118"/>
        <v>493380.56807304459</v>
      </c>
      <c r="Q143" s="236">
        <f t="shared" si="118"/>
        <v>493380.56807304459</v>
      </c>
      <c r="R143" s="236">
        <f t="shared" si="118"/>
        <v>493380.56807304459</v>
      </c>
      <c r="S143" s="236">
        <f t="shared" si="118"/>
        <v>493380.56807304459</v>
      </c>
      <c r="T143" s="236">
        <f t="shared" si="118"/>
        <v>493380.56807304459</v>
      </c>
      <c r="U143" s="236">
        <f t="shared" si="118"/>
        <v>493380.56807304459</v>
      </c>
      <c r="V143" s="236">
        <f t="shared" si="118"/>
        <v>493380.56807304459</v>
      </c>
      <c r="W143" s="236">
        <f t="shared" si="118"/>
        <v>493380.56807304459</v>
      </c>
      <c r="X143" s="236">
        <f t="shared" si="118"/>
        <v>493380.56807304459</v>
      </c>
      <c r="Y143" s="236">
        <f t="shared" si="118"/>
        <v>493380.56807304459</v>
      </c>
      <c r="Z143" s="236">
        <f t="shared" si="118"/>
        <v>493380.56807304459</v>
      </c>
      <c r="AA143" s="236">
        <f t="shared" si="118"/>
        <v>539218.91205081763</v>
      </c>
      <c r="AB143" s="236">
        <f t="shared" si="118"/>
        <v>539218.91205081763</v>
      </c>
      <c r="AC143" s="236">
        <f t="shared" si="118"/>
        <v>539218.91205081763</v>
      </c>
      <c r="AD143" s="236">
        <f t="shared" si="118"/>
        <v>539218.91205081763</v>
      </c>
      <c r="AE143" s="236">
        <f t="shared" si="118"/>
        <v>539218.91205081763</v>
      </c>
      <c r="AF143" s="236">
        <f t="shared" si="118"/>
        <v>539218.91205081763</v>
      </c>
      <c r="AG143" s="236">
        <f t="shared" si="118"/>
        <v>539218.91205081763</v>
      </c>
      <c r="AH143" s="236">
        <f t="shared" si="118"/>
        <v>539218.91205081763</v>
      </c>
      <c r="AI143" s="236">
        <f t="shared" si="118"/>
        <v>539218.91205081763</v>
      </c>
      <c r="AJ143" s="236">
        <f t="shared" si="118"/>
        <v>539218.91205081763</v>
      </c>
      <c r="AK143" s="236">
        <f t="shared" si="118"/>
        <v>539218.91205081763</v>
      </c>
      <c r="AL143" s="236">
        <f t="shared" si="118"/>
        <v>539218.91205081763</v>
      </c>
      <c r="AM143" s="236">
        <f t="shared" si="118"/>
        <v>566557.31089179392</v>
      </c>
      <c r="AN143" s="236">
        <f t="shared" si="118"/>
        <v>566557.31089179392</v>
      </c>
      <c r="AO143" s="236">
        <f t="shared" si="118"/>
        <v>566557.31089179392</v>
      </c>
      <c r="AP143" s="236">
        <f t="shared" si="118"/>
        <v>566557.31089179392</v>
      </c>
      <c r="AQ143" s="236">
        <f t="shared" si="118"/>
        <v>566557.31089179392</v>
      </c>
      <c r="AR143" s="236">
        <f t="shared" si="118"/>
        <v>566557.31089179392</v>
      </c>
      <c r="AS143" s="236">
        <f t="shared" si="118"/>
        <v>566557.31089179392</v>
      </c>
      <c r="AT143" s="236">
        <f t="shared" si="118"/>
        <v>566557.31089179392</v>
      </c>
      <c r="AU143" s="236">
        <f t="shared" si="118"/>
        <v>566557.31089179392</v>
      </c>
      <c r="AV143" s="236">
        <f t="shared" si="118"/>
        <v>566557.31089179392</v>
      </c>
      <c r="AW143" s="236">
        <f t="shared" si="118"/>
        <v>566557.31089179392</v>
      </c>
      <c r="AX143" s="236">
        <f t="shared" si="118"/>
        <v>566557.31089179392</v>
      </c>
      <c r="AY143" s="236">
        <f t="shared" si="118"/>
        <v>609006.1955059811</v>
      </c>
      <c r="AZ143" s="236">
        <f t="shared" si="118"/>
        <v>609006.1955059811</v>
      </c>
      <c r="BA143" s="236">
        <f t="shared" si="118"/>
        <v>609006.1955059811</v>
      </c>
      <c r="BB143" s="236">
        <f t="shared" si="118"/>
        <v>609006.1955059811</v>
      </c>
      <c r="BC143" s="236">
        <f t="shared" si="118"/>
        <v>609006.1955059811</v>
      </c>
      <c r="BD143" s="236">
        <f t="shared" si="118"/>
        <v>609006.1955059811</v>
      </c>
      <c r="BE143" s="236">
        <f t="shared" si="118"/>
        <v>609006.1955059811</v>
      </c>
      <c r="BF143" s="236">
        <f t="shared" si="118"/>
        <v>609006.1955059811</v>
      </c>
      <c r="BG143" s="236">
        <f t="shared" si="118"/>
        <v>609006.1955059811</v>
      </c>
      <c r="BH143" s="236">
        <f t="shared" si="118"/>
        <v>609006.1955059811</v>
      </c>
      <c r="BI143" s="236">
        <f t="shared" si="118"/>
        <v>609006.1955059811</v>
      </c>
      <c r="BJ143" s="236">
        <f t="shared" si="118"/>
        <v>609006.1955059811</v>
      </c>
      <c r="BK143" s="920">
        <f t="shared" si="4"/>
        <v>31449245.761531617</v>
      </c>
    </row>
    <row r="144" spans="1:63" ht="14.25" customHeight="1" x14ac:dyDescent="0.25">
      <c r="A144" s="169" t="s">
        <v>1161</v>
      </c>
      <c r="C144" s="236">
        <f>C130*8.5%</f>
        <v>280573.09565208002</v>
      </c>
      <c r="D144" s="236">
        <f t="shared" ref="D144:BJ144" si="119">D130*8.5%</f>
        <v>280573.09565208002</v>
      </c>
      <c r="E144" s="236">
        <f t="shared" si="119"/>
        <v>280573.09565208002</v>
      </c>
      <c r="F144" s="236">
        <f t="shared" si="119"/>
        <v>280573.09565208002</v>
      </c>
      <c r="G144" s="236">
        <f t="shared" si="119"/>
        <v>280573.09565208002</v>
      </c>
      <c r="H144" s="236">
        <f t="shared" si="119"/>
        <v>280573.09565208002</v>
      </c>
      <c r="I144" s="236">
        <f t="shared" si="119"/>
        <v>280573.09565208002</v>
      </c>
      <c r="J144" s="236">
        <f t="shared" si="119"/>
        <v>280573.09565208002</v>
      </c>
      <c r="K144" s="236">
        <f t="shared" si="119"/>
        <v>280573.09565208002</v>
      </c>
      <c r="L144" s="236">
        <f t="shared" si="119"/>
        <v>280573.09565208002</v>
      </c>
      <c r="M144" s="236">
        <f t="shared" si="119"/>
        <v>280573.09565208002</v>
      </c>
      <c r="N144" s="236">
        <f t="shared" si="119"/>
        <v>280573.09565208002</v>
      </c>
      <c r="O144" s="236">
        <f t="shared" si="119"/>
        <v>335498.78628967033</v>
      </c>
      <c r="P144" s="236">
        <f t="shared" si="119"/>
        <v>335498.78628967033</v>
      </c>
      <c r="Q144" s="236">
        <f t="shared" si="119"/>
        <v>335498.78628967033</v>
      </c>
      <c r="R144" s="236">
        <f t="shared" si="119"/>
        <v>335498.78628967033</v>
      </c>
      <c r="S144" s="236">
        <f t="shared" si="119"/>
        <v>335498.78628967033</v>
      </c>
      <c r="T144" s="236">
        <f t="shared" si="119"/>
        <v>335498.78628967033</v>
      </c>
      <c r="U144" s="236">
        <f t="shared" si="119"/>
        <v>335498.78628967033</v>
      </c>
      <c r="V144" s="236">
        <f t="shared" si="119"/>
        <v>335498.78628967033</v>
      </c>
      <c r="W144" s="236">
        <f t="shared" si="119"/>
        <v>335498.78628967033</v>
      </c>
      <c r="X144" s="236">
        <f t="shared" si="119"/>
        <v>335498.78628967033</v>
      </c>
      <c r="Y144" s="236">
        <f t="shared" si="119"/>
        <v>335498.78628967033</v>
      </c>
      <c r="Z144" s="236">
        <f t="shared" si="119"/>
        <v>335498.78628967033</v>
      </c>
      <c r="AA144" s="236">
        <f t="shared" si="119"/>
        <v>366668.86019455601</v>
      </c>
      <c r="AB144" s="236">
        <f t="shared" si="119"/>
        <v>366668.86019455601</v>
      </c>
      <c r="AC144" s="236">
        <f t="shared" si="119"/>
        <v>366668.86019455601</v>
      </c>
      <c r="AD144" s="236">
        <f t="shared" si="119"/>
        <v>366668.86019455601</v>
      </c>
      <c r="AE144" s="236">
        <f t="shared" si="119"/>
        <v>366668.86019455601</v>
      </c>
      <c r="AF144" s="236">
        <f t="shared" si="119"/>
        <v>366668.86019455601</v>
      </c>
      <c r="AG144" s="236">
        <f t="shared" si="119"/>
        <v>366668.86019455601</v>
      </c>
      <c r="AH144" s="236">
        <f t="shared" si="119"/>
        <v>366668.86019455601</v>
      </c>
      <c r="AI144" s="236">
        <f t="shared" si="119"/>
        <v>366668.86019455601</v>
      </c>
      <c r="AJ144" s="236">
        <f t="shared" si="119"/>
        <v>366668.86019455601</v>
      </c>
      <c r="AK144" s="236">
        <f t="shared" si="119"/>
        <v>366668.86019455601</v>
      </c>
      <c r="AL144" s="236">
        <f t="shared" si="119"/>
        <v>366668.86019455601</v>
      </c>
      <c r="AM144" s="236">
        <f t="shared" si="119"/>
        <v>385258.97140641988</v>
      </c>
      <c r="AN144" s="236">
        <f t="shared" si="119"/>
        <v>385258.97140641988</v>
      </c>
      <c r="AO144" s="236">
        <f t="shared" si="119"/>
        <v>385258.97140641988</v>
      </c>
      <c r="AP144" s="236">
        <f t="shared" si="119"/>
        <v>385258.97140641988</v>
      </c>
      <c r="AQ144" s="236">
        <f t="shared" si="119"/>
        <v>385258.97140641988</v>
      </c>
      <c r="AR144" s="236">
        <f t="shared" si="119"/>
        <v>385258.97140641988</v>
      </c>
      <c r="AS144" s="236">
        <f t="shared" si="119"/>
        <v>385258.97140641988</v>
      </c>
      <c r="AT144" s="236">
        <f t="shared" si="119"/>
        <v>385258.97140641988</v>
      </c>
      <c r="AU144" s="236">
        <f t="shared" si="119"/>
        <v>385258.97140641988</v>
      </c>
      <c r="AV144" s="236">
        <f t="shared" si="119"/>
        <v>385258.97140641988</v>
      </c>
      <c r="AW144" s="236">
        <f t="shared" si="119"/>
        <v>385258.97140641988</v>
      </c>
      <c r="AX144" s="236">
        <f t="shared" si="119"/>
        <v>385258.97140641988</v>
      </c>
      <c r="AY144" s="236">
        <f t="shared" si="119"/>
        <v>414124.2129440672</v>
      </c>
      <c r="AZ144" s="236">
        <f t="shared" si="119"/>
        <v>414124.2129440672</v>
      </c>
      <c r="BA144" s="236">
        <f t="shared" si="119"/>
        <v>414124.2129440672</v>
      </c>
      <c r="BB144" s="236">
        <f t="shared" si="119"/>
        <v>414124.2129440672</v>
      </c>
      <c r="BC144" s="236">
        <f t="shared" si="119"/>
        <v>414124.2129440672</v>
      </c>
      <c r="BD144" s="236">
        <f t="shared" si="119"/>
        <v>414124.2129440672</v>
      </c>
      <c r="BE144" s="236">
        <f t="shared" si="119"/>
        <v>414124.2129440672</v>
      </c>
      <c r="BF144" s="236">
        <f t="shared" si="119"/>
        <v>414124.2129440672</v>
      </c>
      <c r="BG144" s="236">
        <f t="shared" si="119"/>
        <v>414124.2129440672</v>
      </c>
      <c r="BH144" s="236">
        <f t="shared" si="119"/>
        <v>414124.2129440672</v>
      </c>
      <c r="BI144" s="236">
        <f t="shared" si="119"/>
        <v>414124.2129440672</v>
      </c>
      <c r="BJ144" s="236">
        <f t="shared" si="119"/>
        <v>414124.2129440672</v>
      </c>
      <c r="BK144" s="920">
        <f t="shared" si="4"/>
        <v>21385487.117841545</v>
      </c>
    </row>
    <row r="145" spans="1:63" x14ac:dyDescent="0.25">
      <c r="A145" s="169" t="s">
        <v>1162</v>
      </c>
      <c r="C145" s="236">
        <f>C130*4%</f>
        <v>132034.39795392001</v>
      </c>
      <c r="D145" s="236">
        <f t="shared" ref="D145:BJ145" si="120">D130*4%</f>
        <v>132034.39795392001</v>
      </c>
      <c r="E145" s="236">
        <f t="shared" si="120"/>
        <v>132034.39795392001</v>
      </c>
      <c r="F145" s="236">
        <f t="shared" si="120"/>
        <v>132034.39795392001</v>
      </c>
      <c r="G145" s="236">
        <f t="shared" si="120"/>
        <v>132034.39795392001</v>
      </c>
      <c r="H145" s="236">
        <f t="shared" si="120"/>
        <v>132034.39795392001</v>
      </c>
      <c r="I145" s="236">
        <f t="shared" si="120"/>
        <v>132034.39795392001</v>
      </c>
      <c r="J145" s="236">
        <f t="shared" si="120"/>
        <v>132034.39795392001</v>
      </c>
      <c r="K145" s="236">
        <f t="shared" si="120"/>
        <v>132034.39795392001</v>
      </c>
      <c r="L145" s="236">
        <f t="shared" si="120"/>
        <v>132034.39795392001</v>
      </c>
      <c r="M145" s="236">
        <f t="shared" si="120"/>
        <v>132034.39795392001</v>
      </c>
      <c r="N145" s="236">
        <f t="shared" si="120"/>
        <v>132034.39795392001</v>
      </c>
      <c r="O145" s="236">
        <f t="shared" si="120"/>
        <v>157881.78178337426</v>
      </c>
      <c r="P145" s="236">
        <f t="shared" si="120"/>
        <v>157881.78178337426</v>
      </c>
      <c r="Q145" s="236">
        <f t="shared" si="120"/>
        <v>157881.78178337426</v>
      </c>
      <c r="R145" s="236">
        <f t="shared" si="120"/>
        <v>157881.78178337426</v>
      </c>
      <c r="S145" s="236">
        <f t="shared" si="120"/>
        <v>157881.78178337426</v>
      </c>
      <c r="T145" s="236">
        <f t="shared" si="120"/>
        <v>157881.78178337426</v>
      </c>
      <c r="U145" s="236">
        <f t="shared" si="120"/>
        <v>157881.78178337426</v>
      </c>
      <c r="V145" s="236">
        <f t="shared" si="120"/>
        <v>157881.78178337426</v>
      </c>
      <c r="W145" s="236">
        <f t="shared" si="120"/>
        <v>157881.78178337426</v>
      </c>
      <c r="X145" s="236">
        <f t="shared" si="120"/>
        <v>157881.78178337426</v>
      </c>
      <c r="Y145" s="236">
        <f t="shared" si="120"/>
        <v>157881.78178337426</v>
      </c>
      <c r="Z145" s="236">
        <f t="shared" si="120"/>
        <v>157881.78178337426</v>
      </c>
      <c r="AA145" s="236">
        <f t="shared" si="120"/>
        <v>172550.05185626165</v>
      </c>
      <c r="AB145" s="236">
        <f t="shared" si="120"/>
        <v>172550.05185626165</v>
      </c>
      <c r="AC145" s="236">
        <f t="shared" si="120"/>
        <v>172550.05185626165</v>
      </c>
      <c r="AD145" s="236">
        <f t="shared" si="120"/>
        <v>172550.05185626165</v>
      </c>
      <c r="AE145" s="236">
        <f t="shared" si="120"/>
        <v>172550.05185626165</v>
      </c>
      <c r="AF145" s="236">
        <f t="shared" si="120"/>
        <v>172550.05185626165</v>
      </c>
      <c r="AG145" s="236">
        <f t="shared" si="120"/>
        <v>172550.05185626165</v>
      </c>
      <c r="AH145" s="236">
        <f t="shared" si="120"/>
        <v>172550.05185626165</v>
      </c>
      <c r="AI145" s="236">
        <f t="shared" si="120"/>
        <v>172550.05185626165</v>
      </c>
      <c r="AJ145" s="236">
        <f t="shared" si="120"/>
        <v>172550.05185626165</v>
      </c>
      <c r="AK145" s="236">
        <f t="shared" si="120"/>
        <v>172550.05185626165</v>
      </c>
      <c r="AL145" s="236">
        <f t="shared" si="120"/>
        <v>172550.05185626165</v>
      </c>
      <c r="AM145" s="236">
        <f t="shared" si="120"/>
        <v>181298.33948537405</v>
      </c>
      <c r="AN145" s="236">
        <f t="shared" si="120"/>
        <v>181298.33948537405</v>
      </c>
      <c r="AO145" s="236">
        <f t="shared" si="120"/>
        <v>181298.33948537405</v>
      </c>
      <c r="AP145" s="236">
        <f t="shared" si="120"/>
        <v>181298.33948537405</v>
      </c>
      <c r="AQ145" s="236">
        <f t="shared" si="120"/>
        <v>181298.33948537405</v>
      </c>
      <c r="AR145" s="236">
        <f t="shared" si="120"/>
        <v>181298.33948537405</v>
      </c>
      <c r="AS145" s="236">
        <f t="shared" si="120"/>
        <v>181298.33948537405</v>
      </c>
      <c r="AT145" s="236">
        <f t="shared" si="120"/>
        <v>181298.33948537405</v>
      </c>
      <c r="AU145" s="236">
        <f t="shared" si="120"/>
        <v>181298.33948537405</v>
      </c>
      <c r="AV145" s="236">
        <f t="shared" si="120"/>
        <v>181298.33948537405</v>
      </c>
      <c r="AW145" s="236">
        <f t="shared" si="120"/>
        <v>181298.33948537405</v>
      </c>
      <c r="AX145" s="236">
        <f t="shared" si="120"/>
        <v>181298.33948537405</v>
      </c>
      <c r="AY145" s="236">
        <f t="shared" si="120"/>
        <v>194881.98256191396</v>
      </c>
      <c r="AZ145" s="236">
        <f t="shared" si="120"/>
        <v>194881.98256191396</v>
      </c>
      <c r="BA145" s="236">
        <f t="shared" si="120"/>
        <v>194881.98256191396</v>
      </c>
      <c r="BB145" s="236">
        <f t="shared" si="120"/>
        <v>194881.98256191396</v>
      </c>
      <c r="BC145" s="236">
        <f t="shared" si="120"/>
        <v>194881.98256191396</v>
      </c>
      <c r="BD145" s="236">
        <f t="shared" si="120"/>
        <v>194881.98256191396</v>
      </c>
      <c r="BE145" s="236">
        <f t="shared" si="120"/>
        <v>194881.98256191396</v>
      </c>
      <c r="BF145" s="236">
        <f t="shared" si="120"/>
        <v>194881.98256191396</v>
      </c>
      <c r="BG145" s="236">
        <f t="shared" si="120"/>
        <v>194881.98256191396</v>
      </c>
      <c r="BH145" s="236">
        <f t="shared" si="120"/>
        <v>194881.98256191396</v>
      </c>
      <c r="BI145" s="236">
        <f t="shared" si="120"/>
        <v>194881.98256191396</v>
      </c>
      <c r="BJ145" s="236">
        <f t="shared" si="120"/>
        <v>194881.98256191396</v>
      </c>
      <c r="BK145" s="920">
        <f t="shared" si="4"/>
        <v>10063758.643690132</v>
      </c>
    </row>
    <row r="146" spans="1:63" x14ac:dyDescent="0.25">
      <c r="A146" s="180" t="s">
        <v>1163</v>
      </c>
      <c r="C146" s="236">
        <f>C130*16%</f>
        <v>528137.59181568003</v>
      </c>
      <c r="D146" s="236">
        <f t="shared" ref="D146:BJ146" si="121">D130*16%</f>
        <v>528137.59181568003</v>
      </c>
      <c r="E146" s="236">
        <f t="shared" si="121"/>
        <v>528137.59181568003</v>
      </c>
      <c r="F146" s="236">
        <f t="shared" si="121"/>
        <v>528137.59181568003</v>
      </c>
      <c r="G146" s="236">
        <f t="shared" si="121"/>
        <v>528137.59181568003</v>
      </c>
      <c r="H146" s="236">
        <f t="shared" si="121"/>
        <v>528137.59181568003</v>
      </c>
      <c r="I146" s="236">
        <f t="shared" si="121"/>
        <v>528137.59181568003</v>
      </c>
      <c r="J146" s="236">
        <f t="shared" si="121"/>
        <v>528137.59181568003</v>
      </c>
      <c r="K146" s="236">
        <f t="shared" si="121"/>
        <v>528137.59181568003</v>
      </c>
      <c r="L146" s="236">
        <f t="shared" si="121"/>
        <v>528137.59181568003</v>
      </c>
      <c r="M146" s="236">
        <f t="shared" si="121"/>
        <v>528137.59181568003</v>
      </c>
      <c r="N146" s="236">
        <f t="shared" si="121"/>
        <v>528137.59181568003</v>
      </c>
      <c r="O146" s="236">
        <f t="shared" si="121"/>
        <v>631527.12713349704</v>
      </c>
      <c r="P146" s="236">
        <f t="shared" si="121"/>
        <v>631527.12713349704</v>
      </c>
      <c r="Q146" s="236">
        <f t="shared" si="121"/>
        <v>631527.12713349704</v>
      </c>
      <c r="R146" s="236">
        <f t="shared" si="121"/>
        <v>631527.12713349704</v>
      </c>
      <c r="S146" s="236">
        <f t="shared" si="121"/>
        <v>631527.12713349704</v>
      </c>
      <c r="T146" s="236">
        <f t="shared" si="121"/>
        <v>631527.12713349704</v>
      </c>
      <c r="U146" s="236">
        <f t="shared" si="121"/>
        <v>631527.12713349704</v>
      </c>
      <c r="V146" s="236">
        <f t="shared" si="121"/>
        <v>631527.12713349704</v>
      </c>
      <c r="W146" s="236">
        <f t="shared" si="121"/>
        <v>631527.12713349704</v>
      </c>
      <c r="X146" s="236">
        <f t="shared" si="121"/>
        <v>631527.12713349704</v>
      </c>
      <c r="Y146" s="236">
        <f t="shared" si="121"/>
        <v>631527.12713349704</v>
      </c>
      <c r="Z146" s="236">
        <f t="shared" si="121"/>
        <v>631527.12713349704</v>
      </c>
      <c r="AA146" s="236">
        <f t="shared" si="121"/>
        <v>690200.2074250466</v>
      </c>
      <c r="AB146" s="236">
        <f t="shared" si="121"/>
        <v>690200.2074250466</v>
      </c>
      <c r="AC146" s="236">
        <f t="shared" si="121"/>
        <v>690200.2074250466</v>
      </c>
      <c r="AD146" s="236">
        <f t="shared" si="121"/>
        <v>690200.2074250466</v>
      </c>
      <c r="AE146" s="236">
        <f t="shared" si="121"/>
        <v>690200.2074250466</v>
      </c>
      <c r="AF146" s="236">
        <f t="shared" si="121"/>
        <v>690200.2074250466</v>
      </c>
      <c r="AG146" s="236">
        <f t="shared" si="121"/>
        <v>690200.2074250466</v>
      </c>
      <c r="AH146" s="236">
        <f t="shared" si="121"/>
        <v>690200.2074250466</v>
      </c>
      <c r="AI146" s="236">
        <f t="shared" si="121"/>
        <v>690200.2074250466</v>
      </c>
      <c r="AJ146" s="236">
        <f t="shared" si="121"/>
        <v>690200.2074250466</v>
      </c>
      <c r="AK146" s="236">
        <f t="shared" si="121"/>
        <v>690200.2074250466</v>
      </c>
      <c r="AL146" s="236">
        <f t="shared" si="121"/>
        <v>690200.2074250466</v>
      </c>
      <c r="AM146" s="236">
        <f t="shared" si="121"/>
        <v>725193.35794149619</v>
      </c>
      <c r="AN146" s="236">
        <f t="shared" si="121"/>
        <v>725193.35794149619</v>
      </c>
      <c r="AO146" s="236">
        <f t="shared" si="121"/>
        <v>725193.35794149619</v>
      </c>
      <c r="AP146" s="236">
        <f t="shared" si="121"/>
        <v>725193.35794149619</v>
      </c>
      <c r="AQ146" s="236">
        <f t="shared" si="121"/>
        <v>725193.35794149619</v>
      </c>
      <c r="AR146" s="236">
        <f t="shared" si="121"/>
        <v>725193.35794149619</v>
      </c>
      <c r="AS146" s="236">
        <f t="shared" si="121"/>
        <v>725193.35794149619</v>
      </c>
      <c r="AT146" s="236">
        <f t="shared" si="121"/>
        <v>725193.35794149619</v>
      </c>
      <c r="AU146" s="236">
        <f t="shared" si="121"/>
        <v>725193.35794149619</v>
      </c>
      <c r="AV146" s="236">
        <f t="shared" si="121"/>
        <v>725193.35794149619</v>
      </c>
      <c r="AW146" s="236">
        <f t="shared" si="121"/>
        <v>725193.35794149619</v>
      </c>
      <c r="AX146" s="236">
        <f t="shared" si="121"/>
        <v>725193.35794149619</v>
      </c>
      <c r="AY146" s="236">
        <f t="shared" si="121"/>
        <v>779527.93024765584</v>
      </c>
      <c r="AZ146" s="236">
        <f t="shared" si="121"/>
        <v>779527.93024765584</v>
      </c>
      <c r="BA146" s="236">
        <f t="shared" si="121"/>
        <v>779527.93024765584</v>
      </c>
      <c r="BB146" s="236">
        <f t="shared" si="121"/>
        <v>779527.93024765584</v>
      </c>
      <c r="BC146" s="236">
        <f t="shared" si="121"/>
        <v>779527.93024765584</v>
      </c>
      <c r="BD146" s="236">
        <f t="shared" si="121"/>
        <v>779527.93024765584</v>
      </c>
      <c r="BE146" s="236">
        <f t="shared" si="121"/>
        <v>779527.93024765584</v>
      </c>
      <c r="BF146" s="236">
        <f t="shared" si="121"/>
        <v>779527.93024765584</v>
      </c>
      <c r="BG146" s="236">
        <f t="shared" si="121"/>
        <v>779527.93024765584</v>
      </c>
      <c r="BH146" s="236">
        <f t="shared" si="121"/>
        <v>779527.93024765584</v>
      </c>
      <c r="BI146" s="236">
        <f t="shared" si="121"/>
        <v>779527.93024765584</v>
      </c>
      <c r="BJ146" s="236">
        <f t="shared" si="121"/>
        <v>779527.93024765584</v>
      </c>
      <c r="BK146" s="920">
        <f t="shared" si="4"/>
        <v>40255034.574760526</v>
      </c>
    </row>
    <row r="147" spans="1:63" x14ac:dyDescent="0.25">
      <c r="A147" s="169" t="s">
        <v>1164</v>
      </c>
      <c r="C147" s="236">
        <f>C130*12%</f>
        <v>396103.19386176002</v>
      </c>
      <c r="D147" s="236">
        <f t="shared" ref="D147:BJ147" si="122">D130*12%</f>
        <v>396103.19386176002</v>
      </c>
      <c r="E147" s="236">
        <f t="shared" si="122"/>
        <v>396103.19386176002</v>
      </c>
      <c r="F147" s="236">
        <f t="shared" si="122"/>
        <v>396103.19386176002</v>
      </c>
      <c r="G147" s="236">
        <f t="shared" si="122"/>
        <v>396103.19386176002</v>
      </c>
      <c r="H147" s="236">
        <f t="shared" si="122"/>
        <v>396103.19386176002</v>
      </c>
      <c r="I147" s="236">
        <f t="shared" si="122"/>
        <v>396103.19386176002</v>
      </c>
      <c r="J147" s="236">
        <f t="shared" si="122"/>
        <v>396103.19386176002</v>
      </c>
      <c r="K147" s="236">
        <f t="shared" si="122"/>
        <v>396103.19386176002</v>
      </c>
      <c r="L147" s="236">
        <f t="shared" si="122"/>
        <v>396103.19386176002</v>
      </c>
      <c r="M147" s="236">
        <f t="shared" si="122"/>
        <v>396103.19386176002</v>
      </c>
      <c r="N147" s="236">
        <f t="shared" si="122"/>
        <v>396103.19386176002</v>
      </c>
      <c r="O147" s="236">
        <f t="shared" si="122"/>
        <v>473645.34535012278</v>
      </c>
      <c r="P147" s="236">
        <f t="shared" si="122"/>
        <v>473645.34535012278</v>
      </c>
      <c r="Q147" s="236">
        <f t="shared" si="122"/>
        <v>473645.34535012278</v>
      </c>
      <c r="R147" s="236">
        <f t="shared" si="122"/>
        <v>473645.34535012278</v>
      </c>
      <c r="S147" s="236">
        <f t="shared" si="122"/>
        <v>473645.34535012278</v>
      </c>
      <c r="T147" s="236">
        <f t="shared" si="122"/>
        <v>473645.34535012278</v>
      </c>
      <c r="U147" s="236">
        <f t="shared" si="122"/>
        <v>473645.34535012278</v>
      </c>
      <c r="V147" s="236">
        <f t="shared" si="122"/>
        <v>473645.34535012278</v>
      </c>
      <c r="W147" s="236">
        <f t="shared" si="122"/>
        <v>473645.34535012278</v>
      </c>
      <c r="X147" s="236">
        <f t="shared" si="122"/>
        <v>473645.34535012278</v>
      </c>
      <c r="Y147" s="236">
        <f t="shared" si="122"/>
        <v>473645.34535012278</v>
      </c>
      <c r="Z147" s="236">
        <f t="shared" si="122"/>
        <v>473645.34535012278</v>
      </c>
      <c r="AA147" s="236">
        <f t="shared" si="122"/>
        <v>517650.15556878492</v>
      </c>
      <c r="AB147" s="236">
        <f t="shared" si="122"/>
        <v>517650.15556878492</v>
      </c>
      <c r="AC147" s="236">
        <f t="shared" si="122"/>
        <v>517650.15556878492</v>
      </c>
      <c r="AD147" s="236">
        <f t="shared" si="122"/>
        <v>517650.15556878492</v>
      </c>
      <c r="AE147" s="236">
        <f t="shared" si="122"/>
        <v>517650.15556878492</v>
      </c>
      <c r="AF147" s="236">
        <f t="shared" si="122"/>
        <v>517650.15556878492</v>
      </c>
      <c r="AG147" s="236">
        <f t="shared" si="122"/>
        <v>517650.15556878492</v>
      </c>
      <c r="AH147" s="236">
        <f t="shared" si="122"/>
        <v>517650.15556878492</v>
      </c>
      <c r="AI147" s="236">
        <f t="shared" si="122"/>
        <v>517650.15556878492</v>
      </c>
      <c r="AJ147" s="236">
        <f t="shared" si="122"/>
        <v>517650.15556878492</v>
      </c>
      <c r="AK147" s="236">
        <f t="shared" si="122"/>
        <v>517650.15556878492</v>
      </c>
      <c r="AL147" s="236">
        <f t="shared" si="122"/>
        <v>517650.15556878492</v>
      </c>
      <c r="AM147" s="236">
        <f t="shared" si="122"/>
        <v>543895.01845612214</v>
      </c>
      <c r="AN147" s="236">
        <f t="shared" si="122"/>
        <v>543895.01845612214</v>
      </c>
      <c r="AO147" s="236">
        <f t="shared" si="122"/>
        <v>543895.01845612214</v>
      </c>
      <c r="AP147" s="236">
        <f t="shared" si="122"/>
        <v>543895.01845612214</v>
      </c>
      <c r="AQ147" s="236">
        <f t="shared" si="122"/>
        <v>543895.01845612214</v>
      </c>
      <c r="AR147" s="236">
        <f t="shared" si="122"/>
        <v>543895.01845612214</v>
      </c>
      <c r="AS147" s="236">
        <f t="shared" si="122"/>
        <v>543895.01845612214</v>
      </c>
      <c r="AT147" s="236">
        <f t="shared" si="122"/>
        <v>543895.01845612214</v>
      </c>
      <c r="AU147" s="236">
        <f t="shared" si="122"/>
        <v>543895.01845612214</v>
      </c>
      <c r="AV147" s="236">
        <f t="shared" si="122"/>
        <v>543895.01845612214</v>
      </c>
      <c r="AW147" s="236">
        <f t="shared" si="122"/>
        <v>543895.01845612214</v>
      </c>
      <c r="AX147" s="236">
        <f t="shared" si="122"/>
        <v>543895.01845612214</v>
      </c>
      <c r="AY147" s="236">
        <f t="shared" si="122"/>
        <v>584645.94768574182</v>
      </c>
      <c r="AZ147" s="236">
        <f t="shared" si="122"/>
        <v>584645.94768574182</v>
      </c>
      <c r="BA147" s="236">
        <f t="shared" si="122"/>
        <v>584645.94768574182</v>
      </c>
      <c r="BB147" s="236">
        <f t="shared" si="122"/>
        <v>584645.94768574182</v>
      </c>
      <c r="BC147" s="236">
        <f t="shared" si="122"/>
        <v>584645.94768574182</v>
      </c>
      <c r="BD147" s="236">
        <f t="shared" si="122"/>
        <v>584645.94768574182</v>
      </c>
      <c r="BE147" s="236">
        <f t="shared" si="122"/>
        <v>584645.94768574182</v>
      </c>
      <c r="BF147" s="236">
        <f t="shared" si="122"/>
        <v>584645.94768574182</v>
      </c>
      <c r="BG147" s="236">
        <f t="shared" si="122"/>
        <v>584645.94768574182</v>
      </c>
      <c r="BH147" s="236">
        <f t="shared" si="122"/>
        <v>584645.94768574182</v>
      </c>
      <c r="BI147" s="236">
        <f t="shared" si="122"/>
        <v>584645.94768574182</v>
      </c>
      <c r="BJ147" s="236">
        <f t="shared" si="122"/>
        <v>584645.94768574182</v>
      </c>
      <c r="BK147" s="920">
        <f t="shared" si="4"/>
        <v>30191275.931070376</v>
      </c>
    </row>
    <row r="148" spans="1:63" x14ac:dyDescent="0.25">
      <c r="A148" s="169" t="s">
        <v>1165</v>
      </c>
      <c r="C148" s="236">
        <f>C130*4%</f>
        <v>132034.39795392001</v>
      </c>
      <c r="D148" s="236">
        <f t="shared" ref="D148:BJ148" si="123">D130*4%</f>
        <v>132034.39795392001</v>
      </c>
      <c r="E148" s="236">
        <f t="shared" si="123"/>
        <v>132034.39795392001</v>
      </c>
      <c r="F148" s="236">
        <f t="shared" si="123"/>
        <v>132034.39795392001</v>
      </c>
      <c r="G148" s="236">
        <f t="shared" si="123"/>
        <v>132034.39795392001</v>
      </c>
      <c r="H148" s="236">
        <f t="shared" si="123"/>
        <v>132034.39795392001</v>
      </c>
      <c r="I148" s="236">
        <f t="shared" si="123"/>
        <v>132034.39795392001</v>
      </c>
      <c r="J148" s="236">
        <f t="shared" si="123"/>
        <v>132034.39795392001</v>
      </c>
      <c r="K148" s="236">
        <f t="shared" si="123"/>
        <v>132034.39795392001</v>
      </c>
      <c r="L148" s="236">
        <f t="shared" si="123"/>
        <v>132034.39795392001</v>
      </c>
      <c r="M148" s="236">
        <f t="shared" si="123"/>
        <v>132034.39795392001</v>
      </c>
      <c r="N148" s="236">
        <f t="shared" si="123"/>
        <v>132034.39795392001</v>
      </c>
      <c r="O148" s="236">
        <f t="shared" si="123"/>
        <v>157881.78178337426</v>
      </c>
      <c r="P148" s="236">
        <f t="shared" si="123"/>
        <v>157881.78178337426</v>
      </c>
      <c r="Q148" s="236">
        <f t="shared" si="123"/>
        <v>157881.78178337426</v>
      </c>
      <c r="R148" s="236">
        <f t="shared" si="123"/>
        <v>157881.78178337426</v>
      </c>
      <c r="S148" s="236">
        <f t="shared" si="123"/>
        <v>157881.78178337426</v>
      </c>
      <c r="T148" s="236">
        <f t="shared" si="123"/>
        <v>157881.78178337426</v>
      </c>
      <c r="U148" s="236">
        <f t="shared" si="123"/>
        <v>157881.78178337426</v>
      </c>
      <c r="V148" s="236">
        <f t="shared" si="123"/>
        <v>157881.78178337426</v>
      </c>
      <c r="W148" s="236">
        <f t="shared" si="123"/>
        <v>157881.78178337426</v>
      </c>
      <c r="X148" s="236">
        <f t="shared" si="123"/>
        <v>157881.78178337426</v>
      </c>
      <c r="Y148" s="236">
        <f t="shared" si="123"/>
        <v>157881.78178337426</v>
      </c>
      <c r="Z148" s="236">
        <f t="shared" si="123"/>
        <v>157881.78178337426</v>
      </c>
      <c r="AA148" s="236">
        <f t="shared" si="123"/>
        <v>172550.05185626165</v>
      </c>
      <c r="AB148" s="236">
        <f t="shared" si="123"/>
        <v>172550.05185626165</v>
      </c>
      <c r="AC148" s="236">
        <f t="shared" si="123"/>
        <v>172550.05185626165</v>
      </c>
      <c r="AD148" s="236">
        <f t="shared" si="123"/>
        <v>172550.05185626165</v>
      </c>
      <c r="AE148" s="236">
        <f t="shared" si="123"/>
        <v>172550.05185626165</v>
      </c>
      <c r="AF148" s="236">
        <f t="shared" si="123"/>
        <v>172550.05185626165</v>
      </c>
      <c r="AG148" s="236">
        <f t="shared" si="123"/>
        <v>172550.05185626165</v>
      </c>
      <c r="AH148" s="236">
        <f t="shared" si="123"/>
        <v>172550.05185626165</v>
      </c>
      <c r="AI148" s="236">
        <f t="shared" si="123"/>
        <v>172550.05185626165</v>
      </c>
      <c r="AJ148" s="236">
        <f t="shared" si="123"/>
        <v>172550.05185626165</v>
      </c>
      <c r="AK148" s="236">
        <f t="shared" si="123"/>
        <v>172550.05185626165</v>
      </c>
      <c r="AL148" s="236">
        <f t="shared" si="123"/>
        <v>172550.05185626165</v>
      </c>
      <c r="AM148" s="236">
        <f t="shared" si="123"/>
        <v>181298.33948537405</v>
      </c>
      <c r="AN148" s="236">
        <f t="shared" si="123"/>
        <v>181298.33948537405</v>
      </c>
      <c r="AO148" s="236">
        <f t="shared" si="123"/>
        <v>181298.33948537405</v>
      </c>
      <c r="AP148" s="236">
        <f t="shared" si="123"/>
        <v>181298.33948537405</v>
      </c>
      <c r="AQ148" s="236">
        <f t="shared" si="123"/>
        <v>181298.33948537405</v>
      </c>
      <c r="AR148" s="236">
        <f t="shared" si="123"/>
        <v>181298.33948537405</v>
      </c>
      <c r="AS148" s="236">
        <f t="shared" si="123"/>
        <v>181298.33948537405</v>
      </c>
      <c r="AT148" s="236">
        <f t="shared" si="123"/>
        <v>181298.33948537405</v>
      </c>
      <c r="AU148" s="236">
        <f t="shared" si="123"/>
        <v>181298.33948537405</v>
      </c>
      <c r="AV148" s="236">
        <f t="shared" si="123"/>
        <v>181298.33948537405</v>
      </c>
      <c r="AW148" s="236">
        <f t="shared" si="123"/>
        <v>181298.33948537405</v>
      </c>
      <c r="AX148" s="236">
        <f t="shared" si="123"/>
        <v>181298.33948537405</v>
      </c>
      <c r="AY148" s="236">
        <f t="shared" si="123"/>
        <v>194881.98256191396</v>
      </c>
      <c r="AZ148" s="236">
        <f t="shared" si="123"/>
        <v>194881.98256191396</v>
      </c>
      <c r="BA148" s="236">
        <f t="shared" si="123"/>
        <v>194881.98256191396</v>
      </c>
      <c r="BB148" s="236">
        <f t="shared" si="123"/>
        <v>194881.98256191396</v>
      </c>
      <c r="BC148" s="236">
        <f t="shared" si="123"/>
        <v>194881.98256191396</v>
      </c>
      <c r="BD148" s="236">
        <f t="shared" si="123"/>
        <v>194881.98256191396</v>
      </c>
      <c r="BE148" s="236">
        <f t="shared" si="123"/>
        <v>194881.98256191396</v>
      </c>
      <c r="BF148" s="236">
        <f t="shared" si="123"/>
        <v>194881.98256191396</v>
      </c>
      <c r="BG148" s="236">
        <f t="shared" si="123"/>
        <v>194881.98256191396</v>
      </c>
      <c r="BH148" s="236">
        <f t="shared" si="123"/>
        <v>194881.98256191396</v>
      </c>
      <c r="BI148" s="236">
        <f t="shared" si="123"/>
        <v>194881.98256191396</v>
      </c>
      <c r="BJ148" s="236">
        <f t="shared" si="123"/>
        <v>194881.98256191396</v>
      </c>
      <c r="BK148" s="920">
        <f t="shared" si="4"/>
        <v>10063758.643690132</v>
      </c>
    </row>
    <row r="149" spans="1:63" x14ac:dyDescent="0.25">
      <c r="BK149" s="920">
        <f t="shared" si="4"/>
        <v>0</v>
      </c>
    </row>
    <row r="150" spans="1:63" x14ac:dyDescent="0.25">
      <c r="A150" s="172" t="s">
        <v>1166</v>
      </c>
      <c r="C150" s="236">
        <f>C130*3.5%</f>
        <v>115530.09820968001</v>
      </c>
      <c r="D150" s="236">
        <f t="shared" ref="D150:BJ150" si="124">D130*3.5%</f>
        <v>115530.09820968001</v>
      </c>
      <c r="E150" s="236">
        <f t="shared" si="124"/>
        <v>115530.09820968001</v>
      </c>
      <c r="F150" s="236">
        <f t="shared" si="124"/>
        <v>115530.09820968001</v>
      </c>
      <c r="G150" s="236">
        <f t="shared" si="124"/>
        <v>115530.09820968001</v>
      </c>
      <c r="H150" s="236">
        <f t="shared" si="124"/>
        <v>115530.09820968001</v>
      </c>
      <c r="I150" s="236">
        <f t="shared" si="124"/>
        <v>115530.09820968001</v>
      </c>
      <c r="J150" s="236">
        <f t="shared" si="124"/>
        <v>115530.09820968001</v>
      </c>
      <c r="K150" s="236">
        <f t="shared" si="124"/>
        <v>115530.09820968001</v>
      </c>
      <c r="L150" s="236">
        <f t="shared" si="124"/>
        <v>115530.09820968001</v>
      </c>
      <c r="M150" s="236">
        <f t="shared" si="124"/>
        <v>115530.09820968001</v>
      </c>
      <c r="N150" s="236">
        <f t="shared" si="124"/>
        <v>115530.09820968001</v>
      </c>
      <c r="O150" s="236">
        <f t="shared" si="124"/>
        <v>138146.55906045251</v>
      </c>
      <c r="P150" s="236">
        <f t="shared" si="124"/>
        <v>138146.55906045251</v>
      </c>
      <c r="Q150" s="236">
        <f t="shared" si="124"/>
        <v>138146.55906045251</v>
      </c>
      <c r="R150" s="236">
        <f t="shared" si="124"/>
        <v>138146.55906045251</v>
      </c>
      <c r="S150" s="236">
        <f t="shared" si="124"/>
        <v>138146.55906045251</v>
      </c>
      <c r="T150" s="236">
        <f t="shared" si="124"/>
        <v>138146.55906045251</v>
      </c>
      <c r="U150" s="236">
        <f t="shared" si="124"/>
        <v>138146.55906045251</v>
      </c>
      <c r="V150" s="236">
        <f t="shared" si="124"/>
        <v>138146.55906045251</v>
      </c>
      <c r="W150" s="236">
        <f t="shared" si="124"/>
        <v>138146.55906045251</v>
      </c>
      <c r="X150" s="236">
        <f t="shared" si="124"/>
        <v>138146.55906045251</v>
      </c>
      <c r="Y150" s="236">
        <f t="shared" si="124"/>
        <v>138146.55906045251</v>
      </c>
      <c r="Z150" s="236">
        <f t="shared" si="124"/>
        <v>138146.55906045251</v>
      </c>
      <c r="AA150" s="236">
        <f t="shared" si="124"/>
        <v>150981.29537422894</v>
      </c>
      <c r="AB150" s="236">
        <f t="shared" si="124"/>
        <v>150981.29537422894</v>
      </c>
      <c r="AC150" s="236">
        <f t="shared" si="124"/>
        <v>150981.29537422894</v>
      </c>
      <c r="AD150" s="236">
        <f t="shared" si="124"/>
        <v>150981.29537422894</v>
      </c>
      <c r="AE150" s="236">
        <f t="shared" si="124"/>
        <v>150981.29537422894</v>
      </c>
      <c r="AF150" s="236">
        <f t="shared" si="124"/>
        <v>150981.29537422894</v>
      </c>
      <c r="AG150" s="236">
        <f t="shared" si="124"/>
        <v>150981.29537422894</v>
      </c>
      <c r="AH150" s="236">
        <f t="shared" si="124"/>
        <v>150981.29537422894</v>
      </c>
      <c r="AI150" s="236">
        <f t="shared" si="124"/>
        <v>150981.29537422894</v>
      </c>
      <c r="AJ150" s="236">
        <f t="shared" si="124"/>
        <v>150981.29537422894</v>
      </c>
      <c r="AK150" s="236">
        <f t="shared" si="124"/>
        <v>150981.29537422894</v>
      </c>
      <c r="AL150" s="236">
        <f t="shared" si="124"/>
        <v>150981.29537422894</v>
      </c>
      <c r="AM150" s="236">
        <f t="shared" si="124"/>
        <v>158636.04704970232</v>
      </c>
      <c r="AN150" s="236">
        <f t="shared" si="124"/>
        <v>158636.04704970232</v>
      </c>
      <c r="AO150" s="236">
        <f t="shared" si="124"/>
        <v>158636.04704970232</v>
      </c>
      <c r="AP150" s="236">
        <f t="shared" si="124"/>
        <v>158636.04704970232</v>
      </c>
      <c r="AQ150" s="236">
        <f t="shared" si="124"/>
        <v>158636.04704970232</v>
      </c>
      <c r="AR150" s="236">
        <f t="shared" si="124"/>
        <v>158636.04704970232</v>
      </c>
      <c r="AS150" s="236">
        <f t="shared" si="124"/>
        <v>158636.04704970232</v>
      </c>
      <c r="AT150" s="236">
        <f t="shared" si="124"/>
        <v>158636.04704970232</v>
      </c>
      <c r="AU150" s="236">
        <f t="shared" si="124"/>
        <v>158636.04704970232</v>
      </c>
      <c r="AV150" s="236">
        <f t="shared" si="124"/>
        <v>158636.04704970232</v>
      </c>
      <c r="AW150" s="236">
        <f t="shared" si="124"/>
        <v>158636.04704970232</v>
      </c>
      <c r="AX150" s="236">
        <f t="shared" si="124"/>
        <v>158636.04704970232</v>
      </c>
      <c r="AY150" s="236">
        <f t="shared" si="124"/>
        <v>170521.73474167474</v>
      </c>
      <c r="AZ150" s="236">
        <f t="shared" si="124"/>
        <v>170521.73474167474</v>
      </c>
      <c r="BA150" s="236">
        <f t="shared" si="124"/>
        <v>170521.73474167474</v>
      </c>
      <c r="BB150" s="236">
        <f t="shared" si="124"/>
        <v>170521.73474167474</v>
      </c>
      <c r="BC150" s="236">
        <f t="shared" si="124"/>
        <v>170521.73474167474</v>
      </c>
      <c r="BD150" s="236">
        <f t="shared" si="124"/>
        <v>170521.73474167474</v>
      </c>
      <c r="BE150" s="236">
        <f t="shared" si="124"/>
        <v>170521.73474167474</v>
      </c>
      <c r="BF150" s="236">
        <f t="shared" si="124"/>
        <v>170521.73474167474</v>
      </c>
      <c r="BG150" s="236">
        <f t="shared" si="124"/>
        <v>170521.73474167474</v>
      </c>
      <c r="BH150" s="236">
        <f t="shared" si="124"/>
        <v>170521.73474167474</v>
      </c>
      <c r="BI150" s="236">
        <f t="shared" si="124"/>
        <v>170521.73474167474</v>
      </c>
      <c r="BJ150" s="236">
        <f t="shared" si="124"/>
        <v>170521.73474167474</v>
      </c>
      <c r="BK150" s="920">
        <f t="shared" si="4"/>
        <v>8805788.8132288605</v>
      </c>
    </row>
    <row r="151" spans="1:63" x14ac:dyDescent="0.25">
      <c r="A151" s="172"/>
      <c r="BK151" s="920">
        <f t="shared" si="4"/>
        <v>0</v>
      </c>
    </row>
    <row r="152" spans="1:63" x14ac:dyDescent="0.25">
      <c r="A152" s="180" t="s">
        <v>1168</v>
      </c>
      <c r="C152" s="236">
        <f>IF('MONTHLY DATA'!AM382&gt;=4,' MOD'!C130*1%,0)</f>
        <v>33008.599488480002</v>
      </c>
      <c r="D152" s="236">
        <f>IF('MONTHLY DATA'!AN382&gt;=4,' MOD'!D130*1%,0)</f>
        <v>33008.599488480002</v>
      </c>
      <c r="E152" s="236">
        <f>IF('MONTHLY DATA'!AO382&gt;=4,' MOD'!E130*1%,0)</f>
        <v>33008.599488480002</v>
      </c>
      <c r="F152" s="236">
        <f>IF('MONTHLY DATA'!AP382&gt;=4,' MOD'!F130*1%,0)</f>
        <v>33008.599488480002</v>
      </c>
      <c r="G152" s="236">
        <f>IF('MONTHLY DATA'!AQ382&gt;=4,' MOD'!G130*1%,0)</f>
        <v>33008.599488480002</v>
      </c>
      <c r="H152" s="236">
        <f>IF('MONTHLY DATA'!AR382&gt;=4,' MOD'!H130*1%,0)</f>
        <v>33008.599488480002</v>
      </c>
      <c r="I152" s="236">
        <f>IF('MONTHLY DATA'!AS382&gt;=4,' MOD'!I130*1%,0)</f>
        <v>33008.599488480002</v>
      </c>
      <c r="J152" s="236">
        <f>IF('MONTHLY DATA'!AT382&gt;=4,' MOD'!J130*1%,0)</f>
        <v>33008.599488480002</v>
      </c>
      <c r="K152" s="236">
        <f>IF('MONTHLY DATA'!AU382&gt;=4,' MOD'!K130*1%,0)</f>
        <v>33008.599488480002</v>
      </c>
      <c r="L152" s="236">
        <f>IF('MONTHLY DATA'!AV382&gt;=4,' MOD'!L130*1%,0)</f>
        <v>33008.599488480002</v>
      </c>
      <c r="M152" s="236">
        <f>IF('MONTHLY DATA'!AW382&gt;=4,' MOD'!M130*1%,0)</f>
        <v>33008.599488480002</v>
      </c>
      <c r="N152" s="236">
        <f>IF('MONTHLY DATA'!AX382&gt;=4,' MOD'!N130*1%,0)</f>
        <v>33008.599488480002</v>
      </c>
      <c r="O152" s="236">
        <f>IF('MONTHLY DATA'!AY382&gt;=4,' MOD'!O130*1%,0)</f>
        <v>39470.445445843565</v>
      </c>
      <c r="P152" s="236">
        <f>IF('MONTHLY DATA'!AZ382&gt;=4,' MOD'!P130*1%,0)</f>
        <v>39470.445445843565</v>
      </c>
      <c r="Q152" s="236">
        <f>IF('MONTHLY DATA'!BA382&gt;=4,' MOD'!Q130*1%,0)</f>
        <v>39470.445445843565</v>
      </c>
      <c r="R152" s="236">
        <f>IF('MONTHLY DATA'!BB382&gt;=4,' MOD'!R130*1%,0)</f>
        <v>39470.445445843565</v>
      </c>
      <c r="S152" s="236">
        <f>IF('MONTHLY DATA'!BC382&gt;=4,' MOD'!S130*1%,0)</f>
        <v>39470.445445843565</v>
      </c>
      <c r="T152" s="236">
        <f>IF('MONTHLY DATA'!BD382&gt;=4,' MOD'!T130*1%,0)</f>
        <v>39470.445445843565</v>
      </c>
      <c r="U152" s="236">
        <f>IF('MONTHLY DATA'!BE382&gt;=4,' MOD'!U130*1%,0)</f>
        <v>39470.445445843565</v>
      </c>
      <c r="V152" s="236">
        <f>IF('MONTHLY DATA'!BF382&gt;=4,' MOD'!V130*1%,0)</f>
        <v>39470.445445843565</v>
      </c>
      <c r="W152" s="236">
        <f>IF('MONTHLY DATA'!BG382&gt;=4,' MOD'!W130*1%,0)</f>
        <v>39470.445445843565</v>
      </c>
      <c r="X152" s="236">
        <f>IF('MONTHLY DATA'!BH382&gt;=4,' MOD'!X130*1%,0)</f>
        <v>39470.445445843565</v>
      </c>
      <c r="Y152" s="236">
        <f>IF('MONTHLY DATA'!BI382&gt;=4,' MOD'!Y130*1%,0)</f>
        <v>39470.445445843565</v>
      </c>
      <c r="Z152" s="236">
        <f>IF('MONTHLY DATA'!BJ382&gt;=4,' MOD'!Z130*1%,0)</f>
        <v>39470.445445843565</v>
      </c>
      <c r="AA152" s="236">
        <f>IF('MONTHLY DATA'!BK382&gt;=4,' MOD'!AA130*1%,0)</f>
        <v>43137.512964065412</v>
      </c>
      <c r="AB152" s="236">
        <f>IF('MONTHLY DATA'!BL382&gt;=4,' MOD'!AB130*1%,0)</f>
        <v>43137.512964065412</v>
      </c>
      <c r="AC152" s="236">
        <f>IF('MONTHLY DATA'!BM382&gt;=4,' MOD'!AC130*1%,0)</f>
        <v>43137.512964065412</v>
      </c>
      <c r="AD152" s="236">
        <f>IF('MONTHLY DATA'!BN382&gt;=4,' MOD'!AD130*1%,0)</f>
        <v>43137.512964065412</v>
      </c>
      <c r="AE152" s="236">
        <f>IF('MONTHLY DATA'!BO382&gt;=4,' MOD'!AE130*1%,0)</f>
        <v>43137.512964065412</v>
      </c>
      <c r="AF152" s="236">
        <f>IF('MONTHLY DATA'!BP382&gt;=4,' MOD'!AF130*1%,0)</f>
        <v>43137.512964065412</v>
      </c>
      <c r="AG152" s="236">
        <f>IF('MONTHLY DATA'!BQ382&gt;=4,' MOD'!AG130*1%,0)</f>
        <v>43137.512964065412</v>
      </c>
      <c r="AH152" s="236">
        <f>IF('MONTHLY DATA'!BR382&gt;=4,' MOD'!AH130*1%,0)</f>
        <v>43137.512964065412</v>
      </c>
      <c r="AI152" s="236">
        <f>IF('MONTHLY DATA'!BS382&gt;=4,' MOD'!AI130*1%,0)</f>
        <v>43137.512964065412</v>
      </c>
      <c r="AJ152" s="236">
        <f>IF('MONTHLY DATA'!BT382&gt;=4,' MOD'!AJ130*1%,0)</f>
        <v>43137.512964065412</v>
      </c>
      <c r="AK152" s="236">
        <f>IF('MONTHLY DATA'!BU382&gt;=4,' MOD'!AK130*1%,0)</f>
        <v>43137.512964065412</v>
      </c>
      <c r="AL152" s="236">
        <f>IF('MONTHLY DATA'!BV382&gt;=4,' MOD'!AL130*1%,0)</f>
        <v>43137.512964065412</v>
      </c>
      <c r="AM152" s="236">
        <f>IF('MONTHLY DATA'!BW382&gt;=4,' MOD'!AM130*1%,0)</f>
        <v>45324.584871343512</v>
      </c>
      <c r="AN152" s="236">
        <f>IF('MONTHLY DATA'!BX382&gt;=4,' MOD'!AN130*1%,0)</f>
        <v>45324.584871343512</v>
      </c>
      <c r="AO152" s="236">
        <f>IF('MONTHLY DATA'!BY382&gt;=4,' MOD'!AO130*1%,0)</f>
        <v>45324.584871343512</v>
      </c>
      <c r="AP152" s="236">
        <f>IF('MONTHLY DATA'!BZ382&gt;=4,' MOD'!AP130*1%,0)</f>
        <v>45324.584871343512</v>
      </c>
      <c r="AQ152" s="236">
        <f>IF('MONTHLY DATA'!CA382&gt;=4,' MOD'!AQ130*1%,0)</f>
        <v>45324.584871343512</v>
      </c>
      <c r="AR152" s="236">
        <f>IF('MONTHLY DATA'!CB382&gt;=4,' MOD'!AR130*1%,0)</f>
        <v>45324.584871343512</v>
      </c>
      <c r="AS152" s="236">
        <f>IF('MONTHLY DATA'!CC382&gt;=4,' MOD'!AS130*1%,0)</f>
        <v>45324.584871343512</v>
      </c>
      <c r="AT152" s="236">
        <f>IF('MONTHLY DATA'!CD382&gt;=4,' MOD'!AT130*1%,0)</f>
        <v>45324.584871343512</v>
      </c>
      <c r="AU152" s="236">
        <f>IF('MONTHLY DATA'!CE382&gt;=4,' MOD'!AU130*1%,0)</f>
        <v>45324.584871343512</v>
      </c>
      <c r="AV152" s="236">
        <f>IF('MONTHLY DATA'!CF382&gt;=4,' MOD'!AV130*1%,0)</f>
        <v>45324.584871343512</v>
      </c>
      <c r="AW152" s="236">
        <f>IF('MONTHLY DATA'!CG382&gt;=4,' MOD'!AW130*1%,0)</f>
        <v>45324.584871343512</v>
      </c>
      <c r="AX152" s="236">
        <f>IF('MONTHLY DATA'!CH382&gt;=4,' MOD'!AX130*1%,0)</f>
        <v>45324.584871343512</v>
      </c>
      <c r="AY152" s="236">
        <f>IF('MONTHLY DATA'!CI382&gt;=4,' MOD'!AY130*1%,0)</f>
        <v>48720.49564047849</v>
      </c>
      <c r="AZ152" s="236">
        <f>IF('MONTHLY DATA'!CJ382&gt;=4,' MOD'!AZ130*1%,0)</f>
        <v>48720.49564047849</v>
      </c>
      <c r="BA152" s="236">
        <f>IF('MONTHLY DATA'!CK382&gt;=4,' MOD'!BA130*1%,0)</f>
        <v>48720.49564047849</v>
      </c>
      <c r="BB152" s="236">
        <f>IF('MONTHLY DATA'!CL382&gt;=4,' MOD'!BB130*1%,0)</f>
        <v>48720.49564047849</v>
      </c>
      <c r="BC152" s="236">
        <f>IF('MONTHLY DATA'!CM382&gt;=4,' MOD'!BC130*1%,0)</f>
        <v>48720.49564047849</v>
      </c>
      <c r="BD152" s="236">
        <f>IF('MONTHLY DATA'!CN382&gt;=4,' MOD'!BD130*1%,0)</f>
        <v>48720.49564047849</v>
      </c>
      <c r="BE152" s="236">
        <f>IF('MONTHLY DATA'!CO382&gt;=4,' MOD'!BE130*1%,0)</f>
        <v>48720.49564047849</v>
      </c>
      <c r="BF152" s="236">
        <f>IF('MONTHLY DATA'!CP382&gt;=4,' MOD'!BF130*1%,0)</f>
        <v>48720.49564047849</v>
      </c>
      <c r="BG152" s="236">
        <f>IF('MONTHLY DATA'!CQ382&gt;=4,' MOD'!BG130*1%,0)</f>
        <v>48720.49564047849</v>
      </c>
      <c r="BH152" s="236">
        <f>IF('MONTHLY DATA'!CR382&gt;=4,' MOD'!BH130*1%,0)</f>
        <v>48720.49564047849</v>
      </c>
      <c r="BI152" s="236">
        <f>IF('MONTHLY DATA'!CS382&gt;=4,' MOD'!BI130*1%,0)</f>
        <v>48720.49564047849</v>
      </c>
      <c r="BJ152" s="236">
        <f>IF('MONTHLY DATA'!CT382&gt;=4,' MOD'!BJ130*1%,0)</f>
        <v>48720.49564047849</v>
      </c>
      <c r="BK152" s="920">
        <f t="shared" si="4"/>
        <v>2515939.6609225329</v>
      </c>
    </row>
    <row r="153" spans="1:63" ht="16.5" thickBot="1" x14ac:dyDescent="0.3">
      <c r="BK153" s="920">
        <f t="shared" si="4"/>
        <v>0</v>
      </c>
    </row>
    <row r="154" spans="1:63" ht="16.5" thickBot="1" x14ac:dyDescent="0.3">
      <c r="A154" s="172" t="s">
        <v>1167</v>
      </c>
      <c r="C154" s="345">
        <f>C130+C131+C133+C136+C138+C140+C144+C147+C150</f>
        <v>4915530.6071594805</v>
      </c>
      <c r="D154" s="320">
        <f t="shared" ref="D154:BJ154" si="125">D130+D131+D133+D136+D138+D140+D144+D147+D150</f>
        <v>4915530.6071594805</v>
      </c>
      <c r="E154" s="320">
        <f t="shared" si="125"/>
        <v>4915530.6071594805</v>
      </c>
      <c r="F154" s="320">
        <f t="shared" si="125"/>
        <v>4915530.6071594805</v>
      </c>
      <c r="G154" s="320">
        <f t="shared" si="125"/>
        <v>4915530.6071594805</v>
      </c>
      <c r="H154" s="320">
        <f t="shared" si="125"/>
        <v>4915530.6071594805</v>
      </c>
      <c r="I154" s="320">
        <f t="shared" si="125"/>
        <v>4915530.6071594805</v>
      </c>
      <c r="J154" s="320">
        <f t="shared" si="125"/>
        <v>4915530.6071594805</v>
      </c>
      <c r="K154" s="320">
        <f t="shared" si="125"/>
        <v>4915530.6071594805</v>
      </c>
      <c r="L154" s="320">
        <f t="shared" si="125"/>
        <v>4915530.6071594805</v>
      </c>
      <c r="M154" s="320">
        <f t="shared" si="125"/>
        <v>4915530.6071594805</v>
      </c>
      <c r="N154" s="320">
        <f t="shared" si="125"/>
        <v>4915530.6071594805</v>
      </c>
      <c r="O154" s="320">
        <f t="shared" si="125"/>
        <v>5877807.1676435377</v>
      </c>
      <c r="P154" s="320">
        <f t="shared" si="125"/>
        <v>5877807.1676435377</v>
      </c>
      <c r="Q154" s="320">
        <f t="shared" si="125"/>
        <v>5877807.1676435377</v>
      </c>
      <c r="R154" s="320">
        <f t="shared" si="125"/>
        <v>5877807.1676435377</v>
      </c>
      <c r="S154" s="320">
        <f t="shared" si="125"/>
        <v>5877807.1676435377</v>
      </c>
      <c r="T154" s="320">
        <f t="shared" si="125"/>
        <v>5877807.1676435377</v>
      </c>
      <c r="U154" s="320">
        <f t="shared" si="125"/>
        <v>5877807.1676435377</v>
      </c>
      <c r="V154" s="320">
        <f t="shared" si="125"/>
        <v>5877807.1676435377</v>
      </c>
      <c r="W154" s="320">
        <f t="shared" si="125"/>
        <v>5877807.1676435377</v>
      </c>
      <c r="X154" s="320">
        <f t="shared" si="125"/>
        <v>5877807.1676435377</v>
      </c>
      <c r="Y154" s="320">
        <f t="shared" si="125"/>
        <v>5877807.1676435377</v>
      </c>
      <c r="Z154" s="320">
        <f t="shared" si="125"/>
        <v>5877807.1676435377</v>
      </c>
      <c r="AA154" s="320">
        <f t="shared" si="125"/>
        <v>6423894.6388987405</v>
      </c>
      <c r="AB154" s="320">
        <f t="shared" si="125"/>
        <v>6423894.6388987405</v>
      </c>
      <c r="AC154" s="320">
        <f t="shared" si="125"/>
        <v>6423894.6388987405</v>
      </c>
      <c r="AD154" s="320">
        <f t="shared" si="125"/>
        <v>6423894.6388987405</v>
      </c>
      <c r="AE154" s="320">
        <f t="shared" si="125"/>
        <v>6423894.6388987405</v>
      </c>
      <c r="AF154" s="320">
        <f t="shared" si="125"/>
        <v>6423894.6388987405</v>
      </c>
      <c r="AG154" s="320">
        <f t="shared" si="125"/>
        <v>6423894.6388987405</v>
      </c>
      <c r="AH154" s="320">
        <f t="shared" si="125"/>
        <v>6423894.6388987405</v>
      </c>
      <c r="AI154" s="320">
        <f t="shared" si="125"/>
        <v>6423894.6388987405</v>
      </c>
      <c r="AJ154" s="320">
        <f t="shared" si="125"/>
        <v>6423894.6388987405</v>
      </c>
      <c r="AK154" s="320">
        <f t="shared" si="125"/>
        <v>6423894.6388987405</v>
      </c>
      <c r="AL154" s="320">
        <f t="shared" si="125"/>
        <v>6423894.6388987405</v>
      </c>
      <c r="AM154" s="320">
        <f t="shared" si="125"/>
        <v>6749586.0970909046</v>
      </c>
      <c r="AN154" s="320">
        <f t="shared" si="125"/>
        <v>6749586.0970909046</v>
      </c>
      <c r="AO154" s="320">
        <f t="shared" si="125"/>
        <v>6749586.0970909046</v>
      </c>
      <c r="AP154" s="320">
        <f t="shared" si="125"/>
        <v>6749586.0970909046</v>
      </c>
      <c r="AQ154" s="320">
        <f t="shared" si="125"/>
        <v>6749586.0970909046</v>
      </c>
      <c r="AR154" s="320">
        <f t="shared" si="125"/>
        <v>6749586.0970909046</v>
      </c>
      <c r="AS154" s="320">
        <f t="shared" si="125"/>
        <v>6749586.0970909046</v>
      </c>
      <c r="AT154" s="320">
        <f t="shared" si="125"/>
        <v>6749586.0970909046</v>
      </c>
      <c r="AU154" s="320">
        <f t="shared" si="125"/>
        <v>6749586.0970909046</v>
      </c>
      <c r="AV154" s="320">
        <f t="shared" si="125"/>
        <v>6749586.0970909046</v>
      </c>
      <c r="AW154" s="320">
        <f t="shared" si="125"/>
        <v>6749586.0970909046</v>
      </c>
      <c r="AX154" s="320">
        <f t="shared" si="125"/>
        <v>6749586.0970909046</v>
      </c>
      <c r="AY154" s="320">
        <f t="shared" si="125"/>
        <v>7255293.8091279212</v>
      </c>
      <c r="AZ154" s="320">
        <f t="shared" si="125"/>
        <v>7255293.8091279212</v>
      </c>
      <c r="BA154" s="320">
        <f t="shared" si="125"/>
        <v>7255293.8091279212</v>
      </c>
      <c r="BB154" s="320">
        <f t="shared" si="125"/>
        <v>7255293.8091279212</v>
      </c>
      <c r="BC154" s="320">
        <f t="shared" si="125"/>
        <v>7255293.8091279212</v>
      </c>
      <c r="BD154" s="320">
        <f t="shared" si="125"/>
        <v>7255293.8091279212</v>
      </c>
      <c r="BE154" s="320">
        <f t="shared" si="125"/>
        <v>7255293.8091279212</v>
      </c>
      <c r="BF154" s="320">
        <f t="shared" si="125"/>
        <v>7255293.8091279212</v>
      </c>
      <c r="BG154" s="320">
        <f t="shared" si="125"/>
        <v>7255293.8091279212</v>
      </c>
      <c r="BH154" s="320">
        <f t="shared" si="125"/>
        <v>7255293.8091279212</v>
      </c>
      <c r="BI154" s="320">
        <f t="shared" si="125"/>
        <v>7255293.8091279212</v>
      </c>
      <c r="BJ154" s="804">
        <f t="shared" si="125"/>
        <v>7255293.8091279212</v>
      </c>
      <c r="BK154" s="920">
        <f t="shared" si="4"/>
        <v>374665347.8390469</v>
      </c>
    </row>
    <row r="155" spans="1:63" x14ac:dyDescent="0.25">
      <c r="A155" s="172"/>
      <c r="BK155" s="920">
        <f t="shared" si="4"/>
        <v>0</v>
      </c>
    </row>
    <row r="156" spans="1:63" x14ac:dyDescent="0.25">
      <c r="A156" s="925" t="s">
        <v>738</v>
      </c>
      <c r="BK156" s="920">
        <f t="shared" si="4"/>
        <v>0</v>
      </c>
    </row>
    <row r="157" spans="1:63" x14ac:dyDescent="0.25">
      <c r="BK157" s="920">
        <f t="shared" si="4"/>
        <v>0</v>
      </c>
    </row>
    <row r="158" spans="1:63" x14ac:dyDescent="0.25">
      <c r="A158" s="170" t="s">
        <v>1169</v>
      </c>
      <c r="C158" s="236">
        <f>C32*'MONTHLY DATA'!AM361</f>
        <v>77419607.062761828</v>
      </c>
      <c r="D158" s="236">
        <f>D32*'MONTHLY DATA'!AN361</f>
        <v>77506254.636419088</v>
      </c>
      <c r="E158" s="236">
        <f>E32*'MONTHLY DATA'!AO361</f>
        <v>77592902.210076347</v>
      </c>
      <c r="F158" s="236">
        <f>F32*'MONTHLY DATA'!AP361</f>
        <v>77679549.783733606</v>
      </c>
      <c r="G158" s="236">
        <f>G32*'MONTHLY DATA'!AQ361</f>
        <v>77766197.357390881</v>
      </c>
      <c r="H158" s="236">
        <f>H32*'MONTHLY DATA'!AR361</f>
        <v>77852844.931048125</v>
      </c>
      <c r="I158" s="236">
        <f>I32*'MONTHLY DATA'!AS361</f>
        <v>77939492.504705399</v>
      </c>
      <c r="J158" s="236">
        <f>J32*'MONTHLY DATA'!AT361</f>
        <v>78026140.078362644</v>
      </c>
      <c r="K158" s="236">
        <f>K32*'MONTHLY DATA'!AU361</f>
        <v>78112787.652019918</v>
      </c>
      <c r="L158" s="236">
        <f>L32*'MONTHLY DATA'!AV361</f>
        <v>78199435.225677177</v>
      </c>
      <c r="M158" s="236">
        <f>M32*'MONTHLY DATA'!AW361</f>
        <v>78286082.799334422</v>
      </c>
      <c r="N158" s="236">
        <f>N32*'MONTHLY DATA'!AX361</f>
        <v>78372730.372991696</v>
      </c>
      <c r="O158" s="236">
        <f>O32*'MONTHLY DATA'!AY361</f>
        <v>87775253.703476831</v>
      </c>
      <c r="P158" s="236">
        <f>P32*'MONTHLY DATA'!AZ361</f>
        <v>87873491.256586477</v>
      </c>
      <c r="Q158" s="236">
        <f>Q32*'MONTHLY DATA'!BA361</f>
        <v>87971728.809696138</v>
      </c>
      <c r="R158" s="236">
        <f>R32*'MONTHLY DATA'!BB361</f>
        <v>88069966.362805784</v>
      </c>
      <c r="S158" s="236">
        <f>S32*'MONTHLY DATA'!BC361</f>
        <v>88168203.915915444</v>
      </c>
      <c r="T158" s="236">
        <f>T32*'MONTHLY DATA'!BD361</f>
        <v>88266441.469025105</v>
      </c>
      <c r="U158" s="236">
        <f>U32*'MONTHLY DATA'!BE361</f>
        <v>88364679.022134751</v>
      </c>
      <c r="V158" s="236">
        <f>V32*'MONTHLY DATA'!BF361</f>
        <v>88462916.575244412</v>
      </c>
      <c r="W158" s="236">
        <f>W32*'MONTHLY DATA'!BG361</f>
        <v>88561154.128354058</v>
      </c>
      <c r="X158" s="236">
        <f>X32*'MONTHLY DATA'!BH361</f>
        <v>88659391.681463718</v>
      </c>
      <c r="Y158" s="236">
        <f>Y32*'MONTHLY DATA'!BI361</f>
        <v>88757629.234573364</v>
      </c>
      <c r="Z158" s="236">
        <f>Z32*'MONTHLY DATA'!BJ361</f>
        <v>88855866.78768304</v>
      </c>
      <c r="AA158" s="236">
        <f>AA32*'MONTHLY DATA'!BK361</f>
        <v>107156029.72120455</v>
      </c>
      <c r="AB158" s="236">
        <f>AB32*'MONTHLY DATA'!BL361</f>
        <v>107275958.12604082</v>
      </c>
      <c r="AC158" s="236">
        <f>AC32*'MONTHLY DATA'!BM361</f>
        <v>107395886.53087708</v>
      </c>
      <c r="AD158" s="236">
        <f>AD32*'MONTHLY DATA'!BN361</f>
        <v>107515814.93571335</v>
      </c>
      <c r="AE158" s="236">
        <f>AE32*'MONTHLY DATA'!BO361</f>
        <v>107635743.34054962</v>
      </c>
      <c r="AF158" s="236">
        <f>AF32*'MONTHLY DATA'!BP361</f>
        <v>107755671.74538589</v>
      </c>
      <c r="AG158" s="236">
        <f>AG32*'MONTHLY DATA'!BQ361</f>
        <v>107875600.15022215</v>
      </c>
      <c r="AH158" s="236">
        <f>AH32*'MONTHLY DATA'!BR361</f>
        <v>107995528.55505842</v>
      </c>
      <c r="AI158" s="236">
        <f>AI32*'MONTHLY DATA'!BS361</f>
        <v>108115456.95989469</v>
      </c>
      <c r="AJ158" s="236">
        <f>AJ32*'MONTHLY DATA'!BT361</f>
        <v>108235385.36473095</v>
      </c>
      <c r="AK158" s="236">
        <f>AK32*'MONTHLY DATA'!BU361</f>
        <v>108355313.76956722</v>
      </c>
      <c r="AL158" s="236">
        <f>AL32*'MONTHLY DATA'!BV361</f>
        <v>108475242.17440349</v>
      </c>
      <c r="AM158" s="236">
        <f>AM32*'MONTHLY DATA'!BW361</f>
        <v>114886571.86537711</v>
      </c>
      <c r="AN158" s="236">
        <f>AN32*'MONTHLY DATA'!BX361</f>
        <v>115015152.24799085</v>
      </c>
      <c r="AO158" s="236">
        <f>AO32*'MONTHLY DATA'!BY361</f>
        <v>115143732.63060459</v>
      </c>
      <c r="AP158" s="236">
        <f>AP32*'MONTHLY DATA'!BZ361</f>
        <v>115272313.01321833</v>
      </c>
      <c r="AQ158" s="236">
        <f>AQ32*'MONTHLY DATA'!CA361</f>
        <v>115400893.39583208</v>
      </c>
      <c r="AR158" s="236">
        <f>AR32*'MONTHLY DATA'!CB361</f>
        <v>115529473.77844581</v>
      </c>
      <c r="AS158" s="236">
        <f>AS32*'MONTHLY DATA'!CC361</f>
        <v>115658054.16105956</v>
      </c>
      <c r="AT158" s="236">
        <f>AT32*'MONTHLY DATA'!CD361</f>
        <v>115786634.54367329</v>
      </c>
      <c r="AU158" s="236">
        <f>AU32*'MONTHLY DATA'!CE361</f>
        <v>115915214.92628703</v>
      </c>
      <c r="AV158" s="236">
        <f>AV32*'MONTHLY DATA'!CF361</f>
        <v>116043795.30890077</v>
      </c>
      <c r="AW158" s="236">
        <f>AW32*'MONTHLY DATA'!CG361</f>
        <v>116172375.69151452</v>
      </c>
      <c r="AX158" s="236">
        <f>AX32*'MONTHLY DATA'!CH361</f>
        <v>116300956.07412826</v>
      </c>
      <c r="AY158" s="236">
        <f>AY32*'MONTHLY DATA'!CI361</f>
        <v>141478229.27799448</v>
      </c>
      <c r="AZ158" s="236">
        <f>AZ32*'MONTHLY DATA'!CJ361</f>
        <v>141636570.88882604</v>
      </c>
      <c r="BA158" s="236">
        <f>BA32*'MONTHLY DATA'!CK361</f>
        <v>141794912.4996576</v>
      </c>
      <c r="BB158" s="236">
        <f>BB32*'MONTHLY DATA'!CL361</f>
        <v>141953254.11048916</v>
      </c>
      <c r="BC158" s="236">
        <f>BC32*'MONTHLY DATA'!CM361</f>
        <v>142111595.72132072</v>
      </c>
      <c r="BD158" s="236">
        <f>BD32*'MONTHLY DATA'!CN361</f>
        <v>142269937.33215228</v>
      </c>
      <c r="BE158" s="236">
        <f>BE32*'MONTHLY DATA'!CO361</f>
        <v>142428278.94298384</v>
      </c>
      <c r="BF158" s="236">
        <f>BF32*'MONTHLY DATA'!CP361</f>
        <v>142586620.55381536</v>
      </c>
      <c r="BG158" s="236">
        <f>BG32*'MONTHLY DATA'!CQ361</f>
        <v>142744962.16464692</v>
      </c>
      <c r="BH158" s="236">
        <f>BH32*'MONTHLY DATA'!CR361</f>
        <v>142903303.77547848</v>
      </c>
      <c r="BI158" s="236">
        <f>BI32*'MONTHLY DATA'!CS361</f>
        <v>143061645.38631004</v>
      </c>
      <c r="BJ158" s="236">
        <f>BJ32*'MONTHLY DATA'!CT361</f>
        <v>143219986.9971416</v>
      </c>
      <c r="BK158" s="920">
        <f t="shared" si="4"/>
        <v>6383642844.2229776</v>
      </c>
    </row>
    <row r="159" spans="1:63" x14ac:dyDescent="0.25">
      <c r="A159" s="170" t="s">
        <v>138</v>
      </c>
      <c r="C159" s="236">
        <f>C64*'MONTHLY DATA'!AM362</f>
        <v>22119887.732217662</v>
      </c>
      <c r="D159" s="236">
        <f>D64*'MONTHLY DATA'!AN362</f>
        <v>22144644.18183402</v>
      </c>
      <c r="E159" s="236">
        <f>E64*'MONTHLY DATA'!AO362</f>
        <v>22169400.631450381</v>
      </c>
      <c r="F159" s="236">
        <f>F64*'MONTHLY DATA'!AP362</f>
        <v>22194157.081066743</v>
      </c>
      <c r="G159" s="236">
        <f>G64*'MONTHLY DATA'!AQ362</f>
        <v>22218913.5306831</v>
      </c>
      <c r="H159" s="236">
        <f>H64*'MONTHLY DATA'!AR362</f>
        <v>22243669.980299462</v>
      </c>
      <c r="I159" s="236">
        <f>I64*'MONTHLY DATA'!AS362</f>
        <v>22268426.429915823</v>
      </c>
      <c r="J159" s="236">
        <f>J64*'MONTHLY DATA'!AT362</f>
        <v>22293182.879532181</v>
      </c>
      <c r="K159" s="236">
        <f>K64*'MONTHLY DATA'!AU362</f>
        <v>22317939.329148542</v>
      </c>
      <c r="L159" s="236">
        <f>L64*'MONTHLY DATA'!AV362</f>
        <v>22342695.7787649</v>
      </c>
      <c r="M159" s="236">
        <f>M64*'MONTHLY DATA'!AW362</f>
        <v>22367452.228381261</v>
      </c>
      <c r="N159" s="236">
        <f>N64*'MONTHLY DATA'!AX362</f>
        <v>22392208.677997619</v>
      </c>
      <c r="O159" s="236">
        <f>O64*'MONTHLY DATA'!AY362</f>
        <v>24294936.292926628</v>
      </c>
      <c r="P159" s="236">
        <f>P64*'MONTHLY DATA'!AZ362</f>
        <v>24322127.044233765</v>
      </c>
      <c r="Q159" s="236">
        <f>Q64*'MONTHLY DATA'!BA362</f>
        <v>24349317.795540899</v>
      </c>
      <c r="R159" s="236">
        <f>R64*'MONTHLY DATA'!BB362</f>
        <v>24376508.546848036</v>
      </c>
      <c r="S159" s="236">
        <f>S64*'MONTHLY DATA'!BC362</f>
        <v>24403699.298155174</v>
      </c>
      <c r="T159" s="236">
        <f>T64*'MONTHLY DATA'!BD362</f>
        <v>24430890.049462311</v>
      </c>
      <c r="U159" s="236">
        <f>U64*'MONTHLY DATA'!BE362</f>
        <v>24458080.800769448</v>
      </c>
      <c r="V159" s="236">
        <f>V64*'MONTHLY DATA'!BF362</f>
        <v>24485271.552076586</v>
      </c>
      <c r="W159" s="236">
        <f>W64*'MONTHLY DATA'!BG362</f>
        <v>24512462.303383723</v>
      </c>
      <c r="X159" s="236">
        <f>X64*'MONTHLY DATA'!BH362</f>
        <v>24539653.05469086</v>
      </c>
      <c r="Y159" s="236">
        <f>Y64*'MONTHLY DATA'!BI362</f>
        <v>24566843.805997998</v>
      </c>
      <c r="Z159" s="236">
        <f>Z64*'MONTHLY DATA'!BJ362</f>
        <v>24594034.557305131</v>
      </c>
      <c r="AA159" s="236">
        <f>AA64*'MONTHLY DATA'!BK362</f>
        <v>35536438.427950472</v>
      </c>
      <c r="AB159" s="236">
        <f>AB64*'MONTHLY DATA'!BL362</f>
        <v>35576210.603023723</v>
      </c>
      <c r="AC159" s="236">
        <f>AC64*'MONTHLY DATA'!BM362</f>
        <v>35615982.778096974</v>
      </c>
      <c r="AD159" s="236">
        <f>AD64*'MONTHLY DATA'!BN362</f>
        <v>35655754.953170232</v>
      </c>
      <c r="AE159" s="236">
        <f>AE64*'MONTHLY DATA'!BO362</f>
        <v>35695527.128243484</v>
      </c>
      <c r="AF159" s="236">
        <f>AF64*'MONTHLY DATA'!BP362</f>
        <v>35735299.303316735</v>
      </c>
      <c r="AG159" s="236">
        <f>AG64*'MONTHLY DATA'!BQ362</f>
        <v>35775071.478389986</v>
      </c>
      <c r="AH159" s="236">
        <f>AH64*'MONTHLY DATA'!BR362</f>
        <v>35814843.653463237</v>
      </c>
      <c r="AI159" s="236">
        <f>AI64*'MONTHLY DATA'!BS362</f>
        <v>35854615.828536488</v>
      </c>
      <c r="AJ159" s="236">
        <f>AJ64*'MONTHLY DATA'!BT362</f>
        <v>35894388.003609739</v>
      </c>
      <c r="AK159" s="236">
        <f>AK64*'MONTHLY DATA'!BU362</f>
        <v>35934160.17868299</v>
      </c>
      <c r="AL159" s="236">
        <f>AL64*'MONTHLY DATA'!BV362</f>
        <v>35973932.353756242</v>
      </c>
      <c r="AM159" s="236">
        <f>AM64*'MONTHLY DATA'!BW362</f>
        <v>48826793.042785272</v>
      </c>
      <c r="AN159" s="236">
        <f>AN64*'MONTHLY DATA'!BX362</f>
        <v>48881439.705396116</v>
      </c>
      <c r="AO159" s="236">
        <f>AO64*'MONTHLY DATA'!BY362</f>
        <v>48936086.36800696</v>
      </c>
      <c r="AP159" s="236">
        <f>AP64*'MONTHLY DATA'!BZ362</f>
        <v>48990733.030617788</v>
      </c>
      <c r="AQ159" s="236">
        <f>AQ64*'MONTHLY DATA'!CA362</f>
        <v>49045379.693228632</v>
      </c>
      <c r="AR159" s="236">
        <f>AR64*'MONTHLY DATA'!CB362</f>
        <v>49100026.355839476</v>
      </c>
      <c r="AS159" s="236">
        <f>AS64*'MONTHLY DATA'!CC362</f>
        <v>49154673.01845032</v>
      </c>
      <c r="AT159" s="236">
        <f>AT64*'MONTHLY DATA'!CD362</f>
        <v>49209319.681061141</v>
      </c>
      <c r="AU159" s="236">
        <f>AU64*'MONTHLY DATA'!CE362</f>
        <v>49263966.343671985</v>
      </c>
      <c r="AV159" s="236">
        <f>AV64*'MONTHLY DATA'!CF362</f>
        <v>49318613.006282829</v>
      </c>
      <c r="AW159" s="236">
        <f>AW64*'MONTHLY DATA'!CG362</f>
        <v>49373259.668893673</v>
      </c>
      <c r="AX159" s="236">
        <f>AX64*'MONTHLY DATA'!CH362</f>
        <v>49427906.331504516</v>
      </c>
      <c r="AY159" s="236">
        <f>AY64*'MONTHLY DATA'!CI362</f>
        <v>52903184.024891108</v>
      </c>
      <c r="AZ159" s="236">
        <f>AZ64*'MONTHLY DATA'!CJ362</f>
        <v>52962392.960565299</v>
      </c>
      <c r="BA159" s="236">
        <f>BA64*'MONTHLY DATA'!CK362</f>
        <v>53021601.896239489</v>
      </c>
      <c r="BB159" s="236">
        <f>BB64*'MONTHLY DATA'!CL362</f>
        <v>53080810.83191368</v>
      </c>
      <c r="BC159" s="236">
        <f>BC64*'MONTHLY DATA'!CM362</f>
        <v>53140019.76758787</v>
      </c>
      <c r="BD159" s="236">
        <f>BD64*'MONTHLY DATA'!CN362</f>
        <v>53199228.703262068</v>
      </c>
      <c r="BE159" s="236">
        <f>BE64*'MONTHLY DATA'!CO362</f>
        <v>53258437.638936259</v>
      </c>
      <c r="BF159" s="236">
        <f>BF64*'MONTHLY DATA'!CP362</f>
        <v>53317646.574610457</v>
      </c>
      <c r="BG159" s="236">
        <f>BG64*'MONTHLY DATA'!CQ362</f>
        <v>53376855.510284647</v>
      </c>
      <c r="BH159" s="236">
        <f>BH64*'MONTHLY DATA'!CR362</f>
        <v>53436064.445958838</v>
      </c>
      <c r="BI159" s="236">
        <f>BI64*'MONTHLY DATA'!CS362</f>
        <v>53495273.381633028</v>
      </c>
      <c r="BJ159" s="236">
        <f>BJ64*'MONTHLY DATA'!CT362</f>
        <v>53554482.317307219</v>
      </c>
      <c r="BK159" s="920">
        <f t="shared" si="4"/>
        <v>2217742822.5518508</v>
      </c>
    </row>
    <row r="160" spans="1:63" x14ac:dyDescent="0.25">
      <c r="A160" s="170" t="s">
        <v>1170</v>
      </c>
      <c r="C160" s="236">
        <f>C94*'MONTHLY DATA'!AM363</f>
        <v>9831061.2143189609</v>
      </c>
      <c r="D160" s="236">
        <f>D94*'MONTHLY DATA'!AN363</f>
        <v>9842064.0808151197</v>
      </c>
      <c r="E160" s="236">
        <f>E94*'MONTHLY DATA'!AO363</f>
        <v>9853066.9473112803</v>
      </c>
      <c r="F160" s="236">
        <f>F94*'MONTHLY DATA'!AP363</f>
        <v>9864069.8138074409</v>
      </c>
      <c r="G160" s="236">
        <f>G94*'MONTHLY DATA'!AQ363</f>
        <v>9875072.6803035997</v>
      </c>
      <c r="H160" s="236">
        <f>H94*'MONTHLY DATA'!AR363</f>
        <v>9886075.5467997603</v>
      </c>
      <c r="I160" s="236">
        <f>I94*'MONTHLY DATA'!AS363</f>
        <v>9897078.4132959209</v>
      </c>
      <c r="J160" s="236">
        <f>J94*'MONTHLY DATA'!AT363</f>
        <v>9908081.2797920797</v>
      </c>
      <c r="K160" s="236">
        <f>K94*'MONTHLY DATA'!AU363</f>
        <v>9919084.1462882403</v>
      </c>
      <c r="L160" s="236">
        <f>L94*'MONTHLY DATA'!AV363</f>
        <v>9930087.012784401</v>
      </c>
      <c r="M160" s="236">
        <f>M94*'MONTHLY DATA'!AW363</f>
        <v>9941089.8792805597</v>
      </c>
      <c r="N160" s="236">
        <f>N94*'MONTHLY DATA'!AX363</f>
        <v>9952092.7457767203</v>
      </c>
      <c r="O160" s="236">
        <f>O94*'MONTHLY DATA'!AY363</f>
        <v>10710670.838817114</v>
      </c>
      <c r="P160" s="236">
        <f>P94*'MONTHLY DATA'!AZ363</f>
        <v>10722658.159285851</v>
      </c>
      <c r="Q160" s="236">
        <f>Q94*'MONTHLY DATA'!BA363</f>
        <v>10734645.479754589</v>
      </c>
      <c r="R160" s="236">
        <f>R94*'MONTHLY DATA'!BB363</f>
        <v>10746632.800223326</v>
      </c>
      <c r="S160" s="236">
        <f>S94*'MONTHLY DATA'!BC363</f>
        <v>10758620.120692065</v>
      </c>
      <c r="T160" s="236">
        <f>T94*'MONTHLY DATA'!BD363</f>
        <v>10770607.441160802</v>
      </c>
      <c r="U160" s="236">
        <f>U94*'MONTHLY DATA'!BE363</f>
        <v>10782594.76162954</v>
      </c>
      <c r="V160" s="236">
        <f>V94*'MONTHLY DATA'!BF363</f>
        <v>10794582.082098277</v>
      </c>
      <c r="W160" s="236">
        <f>W94*'MONTHLY DATA'!BG363</f>
        <v>10806569.402567016</v>
      </c>
      <c r="X160" s="236">
        <f>X94*'MONTHLY DATA'!BH363</f>
        <v>10818556.723035753</v>
      </c>
      <c r="Y160" s="236">
        <f>Y94*'MONTHLY DATA'!BI363</f>
        <v>10830544.043504491</v>
      </c>
      <c r="Z160" s="236">
        <f>Z94*'MONTHLY DATA'!BJ363</f>
        <v>10842531.363973228</v>
      </c>
      <c r="AA160" s="236">
        <f>AA94*'MONTHLY DATA'!BK363</f>
        <v>11481003.184414769</v>
      </c>
      <c r="AB160" s="236">
        <f>AB94*'MONTHLY DATA'!BL363</f>
        <v>11493852.656361513</v>
      </c>
      <c r="AC160" s="236">
        <f>AC94*'MONTHLY DATA'!BM363</f>
        <v>11506702.128308255</v>
      </c>
      <c r="AD160" s="236">
        <f>AD94*'MONTHLY DATA'!BN363</f>
        <v>11519551.600254998</v>
      </c>
      <c r="AE160" s="236">
        <f>AE94*'MONTHLY DATA'!BO363</f>
        <v>11532401.07220174</v>
      </c>
      <c r="AF160" s="236">
        <f>AF94*'MONTHLY DATA'!BP363</f>
        <v>11545250.544148482</v>
      </c>
      <c r="AG160" s="236">
        <f>AG94*'MONTHLY DATA'!BQ363</f>
        <v>11558100.016095227</v>
      </c>
      <c r="AH160" s="236">
        <f>AH94*'MONTHLY DATA'!BR363</f>
        <v>11570949.488041969</v>
      </c>
      <c r="AI160" s="236">
        <f>AI94*'MONTHLY DATA'!BS363</f>
        <v>11583798.959988711</v>
      </c>
      <c r="AJ160" s="236">
        <f>AJ94*'MONTHLY DATA'!BT363</f>
        <v>11596648.431935456</v>
      </c>
      <c r="AK160" s="236">
        <f>AK94*'MONTHLY DATA'!BU363</f>
        <v>11609497.903882198</v>
      </c>
      <c r="AL160" s="236">
        <f>AL94*'MONTHLY DATA'!BV363</f>
        <v>11622347.37582894</v>
      </c>
      <c r="AM160" s="236">
        <f>AM94*'MONTHLY DATA'!BW363</f>
        <v>24987829.38071952</v>
      </c>
      <c r="AN160" s="236">
        <f>AN94*'MONTHLY DATA'!BX363</f>
        <v>25015795.613938008</v>
      </c>
      <c r="AO160" s="236">
        <f>AO94*'MONTHLY DATA'!BY363</f>
        <v>25043761.847156495</v>
      </c>
      <c r="AP160" s="236">
        <f>AP94*'MONTHLY DATA'!BZ363</f>
        <v>25071728.080374986</v>
      </c>
      <c r="AQ160" s="236">
        <f>AQ94*'MONTHLY DATA'!CA363</f>
        <v>25099694.313593473</v>
      </c>
      <c r="AR160" s="236">
        <f>AR94*'MONTHLY DATA'!CB363</f>
        <v>25127660.546811961</v>
      </c>
      <c r="AS160" s="236">
        <f>AS94*'MONTHLY DATA'!CC363</f>
        <v>25155626.780030452</v>
      </c>
      <c r="AT160" s="236">
        <f>AT94*'MONTHLY DATA'!CD363</f>
        <v>25183593.013248939</v>
      </c>
      <c r="AU160" s="236">
        <f>AU94*'MONTHLY DATA'!CE363</f>
        <v>25211559.246467426</v>
      </c>
      <c r="AV160" s="236">
        <f>AV94*'MONTHLY DATA'!CF363</f>
        <v>25239525.479685914</v>
      </c>
      <c r="AW160" s="236">
        <f>AW94*'MONTHLY DATA'!CG363</f>
        <v>25267491.712904405</v>
      </c>
      <c r="AX160" s="236">
        <f>AX94*'MONTHLY DATA'!CH363</f>
        <v>25295457.946122892</v>
      </c>
      <c r="AY160" s="236">
        <f>AY94*'MONTHLY DATA'!CI363</f>
        <v>26905047.875516046</v>
      </c>
      <c r="AZ160" s="236">
        <f>AZ94*'MONTHLY DATA'!CJ363</f>
        <v>26935159.848516062</v>
      </c>
      <c r="BA160" s="236">
        <f>BA94*'MONTHLY DATA'!CK363</f>
        <v>26965271.821516082</v>
      </c>
      <c r="BB160" s="236">
        <f>BB94*'MONTHLY DATA'!CL363</f>
        <v>26995383.794516098</v>
      </c>
      <c r="BC160" s="236">
        <f>BC94*'MONTHLY DATA'!CM363</f>
        <v>27025495.767516118</v>
      </c>
      <c r="BD160" s="236">
        <f>BD94*'MONTHLY DATA'!CN363</f>
        <v>27055607.740516134</v>
      </c>
      <c r="BE160" s="236">
        <f>BE94*'MONTHLY DATA'!CO363</f>
        <v>27085719.713516153</v>
      </c>
      <c r="BF160" s="236">
        <f>BF94*'MONTHLY DATA'!CP363</f>
        <v>27115831.686516169</v>
      </c>
      <c r="BG160" s="236">
        <f>BG94*'MONTHLY DATA'!CQ363</f>
        <v>27145943.659516189</v>
      </c>
      <c r="BH160" s="236">
        <f>BH94*'MONTHLY DATA'!CR363</f>
        <v>27176055.632516205</v>
      </c>
      <c r="BI160" s="236">
        <f>BI94*'MONTHLY DATA'!CS363</f>
        <v>27206167.605516225</v>
      </c>
      <c r="BJ160" s="236">
        <f>BJ94*'MONTHLY DATA'!CT363</f>
        <v>27236279.578516241</v>
      </c>
      <c r="BK160" s="920">
        <f t="shared" si="4"/>
        <v>1013185929.0240269</v>
      </c>
    </row>
    <row r="161" spans="1:63" x14ac:dyDescent="0.25">
      <c r="BK161" s="920">
        <f t="shared" si="4"/>
        <v>0</v>
      </c>
    </row>
    <row r="162" spans="1:63" x14ac:dyDescent="0.25">
      <c r="A162" s="836" t="s">
        <v>1180</v>
      </c>
      <c r="BK162" s="920">
        <f t="shared" si="4"/>
        <v>0</v>
      </c>
    </row>
    <row r="163" spans="1:63" x14ac:dyDescent="0.25">
      <c r="BK163" s="920">
        <f t="shared" si="4"/>
        <v>0</v>
      </c>
    </row>
    <row r="164" spans="1:63" x14ac:dyDescent="0.25">
      <c r="A164" s="170" t="s">
        <v>1169</v>
      </c>
      <c r="C164" s="236">
        <f>C32*'MONTHLY DATA'!AM365</f>
        <v>88479550.928870663</v>
      </c>
      <c r="D164" s="236">
        <f>D32*'MONTHLY DATA'!AN365</f>
        <v>88578576.727336109</v>
      </c>
      <c r="E164" s="236">
        <f>E32*'MONTHLY DATA'!AO365</f>
        <v>88677602.525801539</v>
      </c>
      <c r="F164" s="236">
        <f>F32*'MONTHLY DATA'!AP365</f>
        <v>88776628.324266985</v>
      </c>
      <c r="G164" s="236">
        <f>G32*'MONTHLY DATA'!AQ365</f>
        <v>88875654.122732431</v>
      </c>
      <c r="H164" s="236">
        <f>H32*'MONTHLY DATA'!AR365</f>
        <v>88974679.921197861</v>
      </c>
      <c r="I164" s="236">
        <f>I32*'MONTHLY DATA'!AS365</f>
        <v>89073705.719663307</v>
      </c>
      <c r="J164" s="236">
        <f>J32*'MONTHLY DATA'!AT365</f>
        <v>89172731.518128738</v>
      </c>
      <c r="K164" s="236">
        <f>K32*'MONTHLY DATA'!AU365</f>
        <v>89271757.316594183</v>
      </c>
      <c r="L164" s="236">
        <f>L32*'MONTHLY DATA'!AV365</f>
        <v>89370783.115059629</v>
      </c>
      <c r="M164" s="236">
        <f>M32*'MONTHLY DATA'!AW365</f>
        <v>89469808.91352506</v>
      </c>
      <c r="N164" s="236">
        <f>N32*'MONTHLY DATA'!AX365</f>
        <v>89568834.711990505</v>
      </c>
      <c r="O164" s="236">
        <f>O32*'MONTHLY DATA'!AY365</f>
        <v>100314575.66111638</v>
      </c>
      <c r="P164" s="236">
        <f>P32*'MONTHLY DATA'!AZ365</f>
        <v>100426847.15038455</v>
      </c>
      <c r="Q164" s="236">
        <f>Q32*'MONTHLY DATA'!BA365</f>
        <v>100539118.63965273</v>
      </c>
      <c r="R164" s="236">
        <f>R32*'MONTHLY DATA'!BB365</f>
        <v>100651390.1289209</v>
      </c>
      <c r="S164" s="236">
        <f>S32*'MONTHLY DATA'!BC365</f>
        <v>100763661.61818908</v>
      </c>
      <c r="T164" s="236">
        <f>T32*'MONTHLY DATA'!BD365</f>
        <v>100875933.10745727</v>
      </c>
      <c r="U164" s="236">
        <f>U32*'MONTHLY DATA'!BE365</f>
        <v>100988204.59672543</v>
      </c>
      <c r="V164" s="236">
        <f>V32*'MONTHLY DATA'!BF365</f>
        <v>101100476.08599362</v>
      </c>
      <c r="W164" s="236">
        <f>W32*'MONTHLY DATA'!BG365</f>
        <v>101212747.57526179</v>
      </c>
      <c r="X164" s="236">
        <f>X32*'MONTHLY DATA'!BH365</f>
        <v>101325019.06452997</v>
      </c>
      <c r="Y164" s="236">
        <f>Y32*'MONTHLY DATA'!BI365</f>
        <v>101437290.55379814</v>
      </c>
      <c r="Z164" s="236">
        <f>Z32*'MONTHLY DATA'!BJ365</f>
        <v>101549562.04306632</v>
      </c>
      <c r="AA164" s="236">
        <f>AA32*'MONTHLY DATA'!BK365</f>
        <v>120550533.43635511</v>
      </c>
      <c r="AB164" s="236">
        <f>AB32*'MONTHLY DATA'!BL365</f>
        <v>120685452.89179592</v>
      </c>
      <c r="AC164" s="236">
        <f>AC32*'MONTHLY DATA'!BM365</f>
        <v>120820372.34723672</v>
      </c>
      <c r="AD164" s="236">
        <f>AD32*'MONTHLY DATA'!BN365</f>
        <v>120955291.80267751</v>
      </c>
      <c r="AE164" s="236">
        <f>AE32*'MONTHLY DATA'!BO365</f>
        <v>121090211.25811832</v>
      </c>
      <c r="AF164" s="236">
        <f>AF32*'MONTHLY DATA'!BP365</f>
        <v>121225130.71355912</v>
      </c>
      <c r="AG164" s="236">
        <f>AG32*'MONTHLY DATA'!BQ365</f>
        <v>121360050.16899993</v>
      </c>
      <c r="AH164" s="236">
        <f>AH32*'MONTHLY DATA'!BR365</f>
        <v>121494969.62444073</v>
      </c>
      <c r="AI164" s="236">
        <f>AI32*'MONTHLY DATA'!BS365</f>
        <v>121629889.07988152</v>
      </c>
      <c r="AJ164" s="236">
        <f>AJ32*'MONTHLY DATA'!BT365</f>
        <v>121764808.53532232</v>
      </c>
      <c r="AK164" s="236">
        <f>AK32*'MONTHLY DATA'!BU365</f>
        <v>121899727.99076313</v>
      </c>
      <c r="AL164" s="236">
        <f>AL32*'MONTHLY DATA'!BV365</f>
        <v>122034647.44620392</v>
      </c>
      <c r="AM164" s="236">
        <f>AM32*'MONTHLY DATA'!BW365</f>
        <v>129247393.34854925</v>
      </c>
      <c r="AN164" s="236">
        <f>AN32*'MONTHLY DATA'!BX365</f>
        <v>129392046.2789897</v>
      </c>
      <c r="AO164" s="236">
        <f>AO32*'MONTHLY DATA'!BY365</f>
        <v>129536699.20943017</v>
      </c>
      <c r="AP164" s="236">
        <f>AP32*'MONTHLY DATA'!BZ365</f>
        <v>129681352.13987061</v>
      </c>
      <c r="AQ164" s="236">
        <f>AQ32*'MONTHLY DATA'!CA365</f>
        <v>129826005.07031108</v>
      </c>
      <c r="AR164" s="236">
        <f>AR32*'MONTHLY DATA'!CB365</f>
        <v>129970658.00075154</v>
      </c>
      <c r="AS164" s="236">
        <f>AS32*'MONTHLY DATA'!CC365</f>
        <v>130115310.93119201</v>
      </c>
      <c r="AT164" s="236">
        <f>AT32*'MONTHLY DATA'!CD365</f>
        <v>130259963.86163245</v>
      </c>
      <c r="AU164" s="236">
        <f>AU32*'MONTHLY DATA'!CE365</f>
        <v>130404616.79207291</v>
      </c>
      <c r="AV164" s="236">
        <f>AV32*'MONTHLY DATA'!CF365</f>
        <v>130549269.72251338</v>
      </c>
      <c r="AW164" s="236">
        <f>AW32*'MONTHLY DATA'!CG365</f>
        <v>130693922.65295383</v>
      </c>
      <c r="AX164" s="236">
        <f>AX32*'MONTHLY DATA'!CH365</f>
        <v>130838575.58339429</v>
      </c>
      <c r="AY164" s="236">
        <f>AY32*'MONTHLY DATA'!CI365</f>
        <v>141478229.27799448</v>
      </c>
      <c r="AZ164" s="236">
        <f>AZ32*'MONTHLY DATA'!CJ365</f>
        <v>141636570.88882604</v>
      </c>
      <c r="BA164" s="236">
        <f>BA32*'MONTHLY DATA'!CK365</f>
        <v>141794912.4996576</v>
      </c>
      <c r="BB164" s="236">
        <f>BB32*'MONTHLY DATA'!CL365</f>
        <v>141953254.11048916</v>
      </c>
      <c r="BC164" s="236">
        <f>BC32*'MONTHLY DATA'!CM365</f>
        <v>142111595.72132072</v>
      </c>
      <c r="BD164" s="236">
        <f>BD32*'MONTHLY DATA'!CN365</f>
        <v>142269937.33215228</v>
      </c>
      <c r="BE164" s="236">
        <f>BE32*'MONTHLY DATA'!CO365</f>
        <v>142428278.94298384</v>
      </c>
      <c r="BF164" s="236">
        <f>BF32*'MONTHLY DATA'!CP365</f>
        <v>142586620.55381536</v>
      </c>
      <c r="BG164" s="236">
        <f>BG32*'MONTHLY DATA'!CQ365</f>
        <v>142744962.16464692</v>
      </c>
      <c r="BH164" s="236">
        <f>BH32*'MONTHLY DATA'!CR365</f>
        <v>142903303.77547848</v>
      </c>
      <c r="BI164" s="236">
        <f>BI32*'MONTHLY DATA'!CS365</f>
        <v>143061645.38631004</v>
      </c>
      <c r="BJ164" s="236">
        <f>BJ32*'MONTHLY DATA'!CT365</f>
        <v>143219986.9971416</v>
      </c>
      <c r="BK164" s="920">
        <f t="shared" si="4"/>
        <v>7003691336.6080961</v>
      </c>
    </row>
    <row r="165" spans="1:63" x14ac:dyDescent="0.25">
      <c r="A165" s="170" t="s">
        <v>138</v>
      </c>
      <c r="C165" s="236">
        <f>C64*'MONTHLY DATA'!AM366</f>
        <v>22119887.732217662</v>
      </c>
      <c r="D165" s="236">
        <f>D64*'MONTHLY DATA'!AN366</f>
        <v>22144644.18183402</v>
      </c>
      <c r="E165" s="236">
        <f>E64*'MONTHLY DATA'!AO366</f>
        <v>22169400.631450381</v>
      </c>
      <c r="F165" s="236">
        <f>F64*'MONTHLY DATA'!AP366</f>
        <v>22194157.081066743</v>
      </c>
      <c r="G165" s="236">
        <f>G64*'MONTHLY DATA'!AQ366</f>
        <v>22218913.5306831</v>
      </c>
      <c r="H165" s="236">
        <f>H64*'MONTHLY DATA'!AR366</f>
        <v>22243669.980299462</v>
      </c>
      <c r="I165" s="236">
        <f>I64*'MONTHLY DATA'!AS366</f>
        <v>22268426.429915823</v>
      </c>
      <c r="J165" s="236">
        <f>J64*'MONTHLY DATA'!AT366</f>
        <v>22293182.879532181</v>
      </c>
      <c r="K165" s="236">
        <f>K64*'MONTHLY DATA'!AU366</f>
        <v>22317939.329148542</v>
      </c>
      <c r="L165" s="236">
        <f>L64*'MONTHLY DATA'!AV366</f>
        <v>22342695.7787649</v>
      </c>
      <c r="M165" s="236">
        <f>M64*'MONTHLY DATA'!AW366</f>
        <v>22367452.228381261</v>
      </c>
      <c r="N165" s="236">
        <f>N64*'MONTHLY DATA'!AX366</f>
        <v>22392208.677997619</v>
      </c>
      <c r="O165" s="236">
        <f>O64*'MONTHLY DATA'!AY366</f>
        <v>32393248.390568838</v>
      </c>
      <c r="P165" s="236">
        <f>P64*'MONTHLY DATA'!AZ366</f>
        <v>32429502.725645021</v>
      </c>
      <c r="Q165" s="236">
        <f>Q64*'MONTHLY DATA'!BA366</f>
        <v>32465757.0607212</v>
      </c>
      <c r="R165" s="236">
        <f>R64*'MONTHLY DATA'!BB366</f>
        <v>32502011.395797383</v>
      </c>
      <c r="S165" s="236">
        <f>S64*'MONTHLY DATA'!BC366</f>
        <v>32538265.730873566</v>
      </c>
      <c r="T165" s="236">
        <f>T64*'MONTHLY DATA'!BD366</f>
        <v>32574520.065949749</v>
      </c>
      <c r="U165" s="236">
        <f>U64*'MONTHLY DATA'!BE366</f>
        <v>32610774.401025932</v>
      </c>
      <c r="V165" s="236">
        <f>V64*'MONTHLY DATA'!BF366</f>
        <v>32647028.736102112</v>
      </c>
      <c r="W165" s="236">
        <f>W64*'MONTHLY DATA'!BG366</f>
        <v>32683283.071178295</v>
      </c>
      <c r="X165" s="236">
        <f>X64*'MONTHLY DATA'!BH366</f>
        <v>32719537.406254478</v>
      </c>
      <c r="Y165" s="236">
        <f>Y64*'MONTHLY DATA'!BI366</f>
        <v>32755791.741330661</v>
      </c>
      <c r="Z165" s="236">
        <f>Z64*'MONTHLY DATA'!BJ366</f>
        <v>32792046.07640684</v>
      </c>
      <c r="AA165" s="236">
        <f>AA64*'MONTHLY DATA'!BK366</f>
        <v>35536438.427950472</v>
      </c>
      <c r="AB165" s="236">
        <f>AB64*'MONTHLY DATA'!BL366</f>
        <v>35576210.603023723</v>
      </c>
      <c r="AC165" s="236">
        <f>AC64*'MONTHLY DATA'!BM366</f>
        <v>35615982.778096974</v>
      </c>
      <c r="AD165" s="236">
        <f>AD64*'MONTHLY DATA'!BN366</f>
        <v>35655754.953170232</v>
      </c>
      <c r="AE165" s="236">
        <f>AE64*'MONTHLY DATA'!BO366</f>
        <v>35695527.128243484</v>
      </c>
      <c r="AF165" s="236">
        <f>AF64*'MONTHLY DATA'!BP366</f>
        <v>35735299.303316735</v>
      </c>
      <c r="AG165" s="236">
        <f>AG64*'MONTHLY DATA'!BQ366</f>
        <v>35775071.478389986</v>
      </c>
      <c r="AH165" s="236">
        <f>AH64*'MONTHLY DATA'!BR366</f>
        <v>35814843.653463237</v>
      </c>
      <c r="AI165" s="236">
        <f>AI64*'MONTHLY DATA'!BS366</f>
        <v>35854615.828536488</v>
      </c>
      <c r="AJ165" s="236">
        <f>AJ64*'MONTHLY DATA'!BT366</f>
        <v>35894388.003609739</v>
      </c>
      <c r="AK165" s="236">
        <f>AK64*'MONTHLY DATA'!BU366</f>
        <v>35934160.17868299</v>
      </c>
      <c r="AL165" s="236">
        <f>AL64*'MONTHLY DATA'!BV366</f>
        <v>35973932.353756242</v>
      </c>
      <c r="AM165" s="236">
        <f>AM64*'MONTHLY DATA'!BW366</f>
        <v>48826793.042785272</v>
      </c>
      <c r="AN165" s="236">
        <f>AN64*'MONTHLY DATA'!BX366</f>
        <v>48881439.705396116</v>
      </c>
      <c r="AO165" s="236">
        <f>AO64*'MONTHLY DATA'!BY366</f>
        <v>48936086.36800696</v>
      </c>
      <c r="AP165" s="236">
        <f>AP64*'MONTHLY DATA'!BZ366</f>
        <v>48990733.030617788</v>
      </c>
      <c r="AQ165" s="236">
        <f>AQ64*'MONTHLY DATA'!CA366</f>
        <v>49045379.693228632</v>
      </c>
      <c r="AR165" s="236">
        <f>AR64*'MONTHLY DATA'!CB366</f>
        <v>49100026.355839476</v>
      </c>
      <c r="AS165" s="236">
        <f>AS64*'MONTHLY DATA'!CC366</f>
        <v>49154673.01845032</v>
      </c>
      <c r="AT165" s="236">
        <f>AT64*'MONTHLY DATA'!CD366</f>
        <v>49209319.681061141</v>
      </c>
      <c r="AU165" s="236">
        <f>AU64*'MONTHLY DATA'!CE366</f>
        <v>49263966.343671985</v>
      </c>
      <c r="AV165" s="236">
        <f>AV64*'MONTHLY DATA'!CF366</f>
        <v>49318613.006282829</v>
      </c>
      <c r="AW165" s="236">
        <f>AW64*'MONTHLY DATA'!CG366</f>
        <v>49373259.668893673</v>
      </c>
      <c r="AX165" s="236">
        <f>AX64*'MONTHLY DATA'!CH366</f>
        <v>49427906.331504516</v>
      </c>
      <c r="AY165" s="236">
        <f>AY64*'MONTHLY DATA'!CI366</f>
        <v>52903184.024891108</v>
      </c>
      <c r="AZ165" s="236">
        <f>AZ64*'MONTHLY DATA'!CJ366</f>
        <v>52962392.960565299</v>
      </c>
      <c r="BA165" s="236">
        <f>BA64*'MONTHLY DATA'!CK366</f>
        <v>53021601.896239489</v>
      </c>
      <c r="BB165" s="236">
        <f>BB64*'MONTHLY DATA'!CL366</f>
        <v>53080810.83191368</v>
      </c>
      <c r="BC165" s="236">
        <f>BC64*'MONTHLY DATA'!CM366</f>
        <v>53140019.76758787</v>
      </c>
      <c r="BD165" s="236">
        <f>BD64*'MONTHLY DATA'!CN366</f>
        <v>53199228.703262068</v>
      </c>
      <c r="BE165" s="236">
        <f>BE64*'MONTHLY DATA'!CO366</f>
        <v>53258437.638936259</v>
      </c>
      <c r="BF165" s="236">
        <f>BF64*'MONTHLY DATA'!CP366</f>
        <v>53317646.574610457</v>
      </c>
      <c r="BG165" s="236">
        <f>BG64*'MONTHLY DATA'!CQ366</f>
        <v>53376855.510284647</v>
      </c>
      <c r="BH165" s="236">
        <f>BH64*'MONTHLY DATA'!CR366</f>
        <v>53436064.445958838</v>
      </c>
      <c r="BI165" s="236">
        <f>BI64*'MONTHLY DATA'!CS366</f>
        <v>53495273.381633028</v>
      </c>
      <c r="BJ165" s="236">
        <f>BJ64*'MONTHLY DATA'!CT366</f>
        <v>53554482.317307219</v>
      </c>
      <c r="BK165" s="920">
        <f t="shared" si="4"/>
        <v>2315520764.2523141</v>
      </c>
    </row>
    <row r="166" spans="1:63" x14ac:dyDescent="0.25">
      <c r="A166" s="170" t="s">
        <v>1170</v>
      </c>
      <c r="C166" s="236">
        <f>C94*'MONTHLY DATA'!AM367</f>
        <v>9831061.2143189609</v>
      </c>
      <c r="D166" s="236">
        <f>D94*'MONTHLY DATA'!AN367</f>
        <v>9842064.0808151197</v>
      </c>
      <c r="E166" s="236">
        <f>E94*'MONTHLY DATA'!AO367</f>
        <v>9853066.9473112803</v>
      </c>
      <c r="F166" s="236">
        <f>F94*'MONTHLY DATA'!AP367</f>
        <v>9864069.8138074409</v>
      </c>
      <c r="G166" s="236">
        <f>G94*'MONTHLY DATA'!AQ367</f>
        <v>9875072.6803035997</v>
      </c>
      <c r="H166" s="236">
        <f>H94*'MONTHLY DATA'!AR367</f>
        <v>9886075.5467997603</v>
      </c>
      <c r="I166" s="236">
        <f>I94*'MONTHLY DATA'!AS367</f>
        <v>9897078.4132959209</v>
      </c>
      <c r="J166" s="236">
        <f>J94*'MONTHLY DATA'!AT367</f>
        <v>9908081.2797920797</v>
      </c>
      <c r="K166" s="236">
        <f>K94*'MONTHLY DATA'!AU367</f>
        <v>9919084.1462882403</v>
      </c>
      <c r="L166" s="236">
        <f>L94*'MONTHLY DATA'!AV367</f>
        <v>9930087.012784401</v>
      </c>
      <c r="M166" s="236">
        <f>M94*'MONTHLY DATA'!AW367</f>
        <v>9941089.8792805597</v>
      </c>
      <c r="N166" s="236">
        <f>N94*'MONTHLY DATA'!AX367</f>
        <v>9952092.7457767203</v>
      </c>
      <c r="O166" s="236">
        <f>O94*'MONTHLY DATA'!AY367</f>
        <v>10710670.838817114</v>
      </c>
      <c r="P166" s="236">
        <f>P94*'MONTHLY DATA'!AZ367</f>
        <v>10722658.159285851</v>
      </c>
      <c r="Q166" s="236">
        <f>Q94*'MONTHLY DATA'!BA367</f>
        <v>10734645.479754589</v>
      </c>
      <c r="R166" s="236">
        <f>R94*'MONTHLY DATA'!BB367</f>
        <v>10746632.800223326</v>
      </c>
      <c r="S166" s="236">
        <f>S94*'MONTHLY DATA'!BC367</f>
        <v>10758620.120692065</v>
      </c>
      <c r="T166" s="236">
        <f>T94*'MONTHLY DATA'!BD367</f>
        <v>10770607.441160802</v>
      </c>
      <c r="U166" s="236">
        <f>U94*'MONTHLY DATA'!BE367</f>
        <v>10782594.76162954</v>
      </c>
      <c r="V166" s="236">
        <f>V94*'MONTHLY DATA'!BF367</f>
        <v>10794582.082098277</v>
      </c>
      <c r="W166" s="236">
        <f>W94*'MONTHLY DATA'!BG367</f>
        <v>10806569.402567016</v>
      </c>
      <c r="X166" s="236">
        <f>X94*'MONTHLY DATA'!BH367</f>
        <v>10818556.723035753</v>
      </c>
      <c r="Y166" s="236">
        <f>Y94*'MONTHLY DATA'!BI367</f>
        <v>10830544.043504491</v>
      </c>
      <c r="Z166" s="236">
        <f>Z94*'MONTHLY DATA'!BJ367</f>
        <v>10842531.363973228</v>
      </c>
      <c r="AA166" s="236">
        <f>AA94*'MONTHLY DATA'!BK367</f>
        <v>11481003.184414769</v>
      </c>
      <c r="AB166" s="236">
        <f>AB94*'MONTHLY DATA'!BL367</f>
        <v>11493852.656361513</v>
      </c>
      <c r="AC166" s="236">
        <f>AC94*'MONTHLY DATA'!BM367</f>
        <v>11506702.128308255</v>
      </c>
      <c r="AD166" s="236">
        <f>AD94*'MONTHLY DATA'!BN367</f>
        <v>11519551.600254998</v>
      </c>
      <c r="AE166" s="236">
        <f>AE94*'MONTHLY DATA'!BO367</f>
        <v>11532401.07220174</v>
      </c>
      <c r="AF166" s="236">
        <f>AF94*'MONTHLY DATA'!BP367</f>
        <v>11545250.544148482</v>
      </c>
      <c r="AG166" s="236">
        <f>AG94*'MONTHLY DATA'!BQ367</f>
        <v>11558100.016095227</v>
      </c>
      <c r="AH166" s="236">
        <f>AH94*'MONTHLY DATA'!BR367</f>
        <v>11570949.488041969</v>
      </c>
      <c r="AI166" s="236">
        <f>AI94*'MONTHLY DATA'!BS367</f>
        <v>11583798.959988711</v>
      </c>
      <c r="AJ166" s="236">
        <f>AJ94*'MONTHLY DATA'!BT367</f>
        <v>11596648.431935456</v>
      </c>
      <c r="AK166" s="236">
        <f>AK94*'MONTHLY DATA'!BU367</f>
        <v>11609497.903882198</v>
      </c>
      <c r="AL166" s="236">
        <f>AL94*'MONTHLY DATA'!BV367</f>
        <v>11622347.37582894</v>
      </c>
      <c r="AM166" s="236">
        <f>AM94*'MONTHLY DATA'!BW367</f>
        <v>12493914.69035976</v>
      </c>
      <c r="AN166" s="236">
        <f>AN94*'MONTHLY DATA'!BX367</f>
        <v>12507897.806969004</v>
      </c>
      <c r="AO166" s="236">
        <f>AO94*'MONTHLY DATA'!BY367</f>
        <v>12521880.923578247</v>
      </c>
      <c r="AP166" s="236">
        <f>AP94*'MONTHLY DATA'!BZ367</f>
        <v>12535864.040187493</v>
      </c>
      <c r="AQ166" s="236">
        <f>AQ94*'MONTHLY DATA'!CA367</f>
        <v>12549847.156796737</v>
      </c>
      <c r="AR166" s="236">
        <f>AR94*'MONTHLY DATA'!CB367</f>
        <v>12563830.27340598</v>
      </c>
      <c r="AS166" s="236">
        <f>AS94*'MONTHLY DATA'!CC367</f>
        <v>12577813.390015226</v>
      </c>
      <c r="AT166" s="236">
        <f>AT94*'MONTHLY DATA'!CD367</f>
        <v>12591796.50662447</v>
      </c>
      <c r="AU166" s="236">
        <f>AU94*'MONTHLY DATA'!CE367</f>
        <v>12605779.623233713</v>
      </c>
      <c r="AV166" s="236">
        <f>AV94*'MONTHLY DATA'!CF367</f>
        <v>12619762.739842957</v>
      </c>
      <c r="AW166" s="236">
        <f>AW94*'MONTHLY DATA'!CG367</f>
        <v>12633745.856452202</v>
      </c>
      <c r="AX166" s="236">
        <f>AX94*'MONTHLY DATA'!CH367</f>
        <v>12647728.973061446</v>
      </c>
      <c r="AY166" s="236">
        <f>AY94*'MONTHLY DATA'!CI367</f>
        <v>13452523.937758023</v>
      </c>
      <c r="AZ166" s="236">
        <f>AZ94*'MONTHLY DATA'!CJ367</f>
        <v>13467579.924258031</v>
      </c>
      <c r="BA166" s="236">
        <f>BA94*'MONTHLY DATA'!CK367</f>
        <v>13482635.910758041</v>
      </c>
      <c r="BB166" s="236">
        <f>BB94*'MONTHLY DATA'!CL367</f>
        <v>13497691.897258049</v>
      </c>
      <c r="BC166" s="236">
        <f>BC94*'MONTHLY DATA'!CM367</f>
        <v>13512747.883758059</v>
      </c>
      <c r="BD166" s="236">
        <f>BD94*'MONTHLY DATA'!CN367</f>
        <v>13527803.870258067</v>
      </c>
      <c r="BE166" s="236">
        <f>BE94*'MONTHLY DATA'!CO367</f>
        <v>13542859.856758077</v>
      </c>
      <c r="BF166" s="236">
        <f>BF94*'MONTHLY DATA'!CP367</f>
        <v>13557915.843258085</v>
      </c>
      <c r="BG166" s="236">
        <f>BG94*'MONTHLY DATA'!CQ367</f>
        <v>13572971.829758095</v>
      </c>
      <c r="BH166" s="236">
        <f>BH94*'MONTHLY DATA'!CR367</f>
        <v>13588027.816258103</v>
      </c>
      <c r="BI166" s="236">
        <f>BI94*'MONTHLY DATA'!CS367</f>
        <v>13603083.802758113</v>
      </c>
      <c r="BJ166" s="236">
        <f>BJ94*'MONTHLY DATA'!CT367</f>
        <v>13618139.789258121</v>
      </c>
      <c r="BK166" s="920">
        <f t="shared" si="4"/>
        <v>699912084.68140256</v>
      </c>
    </row>
    <row r="167" spans="1:63" x14ac:dyDescent="0.25">
      <c r="BK167" s="920">
        <f t="shared" si="4"/>
        <v>0</v>
      </c>
    </row>
    <row r="168" spans="1:63" x14ac:dyDescent="0.25">
      <c r="A168" s="907" t="s">
        <v>1138</v>
      </c>
      <c r="BK168" s="920">
        <f t="shared" si="4"/>
        <v>0</v>
      </c>
    </row>
    <row r="169" spans="1:63" x14ac:dyDescent="0.25">
      <c r="A169" s="172"/>
      <c r="BK169" s="920">
        <f t="shared" si="4"/>
        <v>0</v>
      </c>
    </row>
    <row r="170" spans="1:63" x14ac:dyDescent="0.25">
      <c r="A170" s="170" t="s">
        <v>1169</v>
      </c>
      <c r="C170" s="236">
        <f>C32*'MONTHLY DATA'!AM369</f>
        <v>33179831.598326497</v>
      </c>
      <c r="D170" s="236">
        <f>D32*'MONTHLY DATA'!AN369</f>
        <v>33216966.272751041</v>
      </c>
      <c r="E170" s="236">
        <f>E32*'MONTHLY DATA'!AO369</f>
        <v>33254100.947175577</v>
      </c>
      <c r="F170" s="236">
        <f>F32*'MONTHLY DATA'!AP369</f>
        <v>33291235.621600121</v>
      </c>
      <c r="G170" s="236">
        <f>G32*'MONTHLY DATA'!AQ369</f>
        <v>33328370.296024662</v>
      </c>
      <c r="H170" s="236">
        <f>H32*'MONTHLY DATA'!AR369</f>
        <v>33365504.970449198</v>
      </c>
      <c r="I170" s="236">
        <f>I32*'MONTHLY DATA'!AS369</f>
        <v>33402639.644873738</v>
      </c>
      <c r="J170" s="236">
        <f>J32*'MONTHLY DATA'!AT369</f>
        <v>33439774.319298275</v>
      </c>
      <c r="K170" s="236">
        <f>K32*'MONTHLY DATA'!AU369</f>
        <v>33476908.993722819</v>
      </c>
      <c r="L170" s="236">
        <f>L32*'MONTHLY DATA'!AV369</f>
        <v>33514043.668147363</v>
      </c>
      <c r="M170" s="236">
        <f>M32*'MONTHLY DATA'!AW369</f>
        <v>33551178.342571899</v>
      </c>
      <c r="N170" s="236">
        <f>N32*'MONTHLY DATA'!AX369</f>
        <v>33588313.016996443</v>
      </c>
      <c r="O170" s="236">
        <f>O32*'MONTHLY DATA'!AY369</f>
        <v>37617965.872918643</v>
      </c>
      <c r="P170" s="236">
        <f>P32*'MONTHLY DATA'!AZ369</f>
        <v>37660067.681394204</v>
      </c>
      <c r="Q170" s="236">
        <f>Q32*'MONTHLY DATA'!BA369</f>
        <v>37702169.489869773</v>
      </c>
      <c r="R170" s="236">
        <f>R32*'MONTHLY DATA'!BB369</f>
        <v>37744271.298345335</v>
      </c>
      <c r="S170" s="236">
        <f>S32*'MONTHLY DATA'!BC369</f>
        <v>37786373.106820904</v>
      </c>
      <c r="T170" s="236">
        <f>T32*'MONTHLY DATA'!BD369</f>
        <v>37828474.915296473</v>
      </c>
      <c r="U170" s="236">
        <f>U32*'MONTHLY DATA'!BE369</f>
        <v>37870576.723772034</v>
      </c>
      <c r="V170" s="236">
        <f>V32*'MONTHLY DATA'!BF369</f>
        <v>37912678.532247603</v>
      </c>
      <c r="W170" s="236">
        <f>W32*'MONTHLY DATA'!BG369</f>
        <v>37954780.340723172</v>
      </c>
      <c r="X170" s="236">
        <f>X32*'MONTHLY DATA'!BH369</f>
        <v>37996882.149198741</v>
      </c>
      <c r="Y170" s="236">
        <f>Y32*'MONTHLY DATA'!BI369</f>
        <v>38038983.957674302</v>
      </c>
      <c r="Z170" s="236">
        <f>Z32*'MONTHLY DATA'!BJ369</f>
        <v>38081085.766149871</v>
      </c>
      <c r="AA170" s="236">
        <f>AA32*'MONTHLY DATA'!BK369</f>
        <v>46880763.003026992</v>
      </c>
      <c r="AB170" s="236">
        <f>AB32*'MONTHLY DATA'!BL369</f>
        <v>46933231.680142857</v>
      </c>
      <c r="AC170" s="236">
        <f>AC32*'MONTHLY DATA'!BM369</f>
        <v>46985700.357258722</v>
      </c>
      <c r="AD170" s="236">
        <f>AD32*'MONTHLY DATA'!BN369</f>
        <v>47038169.034374595</v>
      </c>
      <c r="AE170" s="236">
        <f>AE32*'MONTHLY DATA'!BO369</f>
        <v>47090637.71149046</v>
      </c>
      <c r="AF170" s="236">
        <f>AF32*'MONTHLY DATA'!BP369</f>
        <v>47143106.388606325</v>
      </c>
      <c r="AG170" s="236">
        <f>AG32*'MONTHLY DATA'!BQ369</f>
        <v>47195575.06572219</v>
      </c>
      <c r="AH170" s="236">
        <f>AH32*'MONTHLY DATA'!BR369</f>
        <v>47248043.742838055</v>
      </c>
      <c r="AI170" s="236">
        <f>AI32*'MONTHLY DATA'!BS369</f>
        <v>47300512.419953927</v>
      </c>
      <c r="AJ170" s="236">
        <f>AJ32*'MONTHLY DATA'!BT369</f>
        <v>47352981.097069792</v>
      </c>
      <c r="AK170" s="236">
        <f>AK32*'MONTHLY DATA'!BU369</f>
        <v>47405449.774185658</v>
      </c>
      <c r="AL170" s="236">
        <f>AL32*'MONTHLY DATA'!BV369</f>
        <v>47457918.45130153</v>
      </c>
      <c r="AM170" s="236">
        <f>AM32*'MONTHLY DATA'!BW369</f>
        <v>50262875.19110249</v>
      </c>
      <c r="AN170" s="236">
        <f>AN32*'MONTHLY DATA'!BX369</f>
        <v>50319129.108495995</v>
      </c>
      <c r="AO170" s="236">
        <f>AO32*'MONTHLY DATA'!BY369</f>
        <v>50375383.025889508</v>
      </c>
      <c r="AP170" s="236">
        <f>AP32*'MONTHLY DATA'!BZ369</f>
        <v>50431636.943283021</v>
      </c>
      <c r="AQ170" s="236">
        <f>AQ32*'MONTHLY DATA'!CA369</f>
        <v>50487890.860676534</v>
      </c>
      <c r="AR170" s="236">
        <f>AR32*'MONTHLY DATA'!CB369</f>
        <v>50544144.77807004</v>
      </c>
      <c r="AS170" s="236">
        <f>AS32*'MONTHLY DATA'!CC369</f>
        <v>50600398.695463553</v>
      </c>
      <c r="AT170" s="236">
        <f>AT32*'MONTHLY DATA'!CD369</f>
        <v>50656652.612857066</v>
      </c>
      <c r="AU170" s="236">
        <f>AU32*'MONTHLY DATA'!CE369</f>
        <v>50712906.530250572</v>
      </c>
      <c r="AV170" s="236">
        <f>AV32*'MONTHLY DATA'!CF369</f>
        <v>50769160.447644085</v>
      </c>
      <c r="AW170" s="236">
        <f>AW32*'MONTHLY DATA'!CG369</f>
        <v>50825414.365037605</v>
      </c>
      <c r="AX170" s="236">
        <f>AX32*'MONTHLY DATA'!CH369</f>
        <v>50881668.282431111</v>
      </c>
      <c r="AY170" s="236">
        <f>AY32*'MONTHLY DATA'!CI369</f>
        <v>62879213.012441993</v>
      </c>
      <c r="AZ170" s="236">
        <f>AZ32*'MONTHLY DATA'!CJ369</f>
        <v>62949587.061700463</v>
      </c>
      <c r="BA170" s="236">
        <f>BA32*'MONTHLY DATA'!CK369</f>
        <v>63019961.110958934</v>
      </c>
      <c r="BB170" s="236">
        <f>BB32*'MONTHLY DATA'!CL369</f>
        <v>63090335.160217404</v>
      </c>
      <c r="BC170" s="236">
        <f>BC32*'MONTHLY DATA'!CM369</f>
        <v>63160709.209475875</v>
      </c>
      <c r="BD170" s="236">
        <f>BD32*'MONTHLY DATA'!CN369</f>
        <v>63231083.258734345</v>
      </c>
      <c r="BE170" s="236">
        <f>BE32*'MONTHLY DATA'!CO369</f>
        <v>63301457.307992816</v>
      </c>
      <c r="BF170" s="236">
        <f>BF32*'MONTHLY DATA'!CP369</f>
        <v>63371831.357251272</v>
      </c>
      <c r="BG170" s="236">
        <f>BG32*'MONTHLY DATA'!CQ369</f>
        <v>63442205.406509742</v>
      </c>
      <c r="BH170" s="236">
        <f>BH32*'MONTHLY DATA'!CR369</f>
        <v>63512579.455768213</v>
      </c>
      <c r="BI170" s="236">
        <f>BI32*'MONTHLY DATA'!CS369</f>
        <v>63582953.505026683</v>
      </c>
      <c r="BJ170" s="236">
        <f>BJ32*'MONTHLY DATA'!CT369</f>
        <v>63653327.554285154</v>
      </c>
      <c r="BK170" s="920">
        <f t="shared" si="4"/>
        <v>2786897770.4938841</v>
      </c>
    </row>
    <row r="171" spans="1:63" x14ac:dyDescent="0.25">
      <c r="A171" s="170" t="s">
        <v>138</v>
      </c>
      <c r="C171" s="236">
        <f>C64*'MONTHLY DATA'!AM370</f>
        <v>7373295.9107392207</v>
      </c>
      <c r="D171" s="236">
        <f>D64*'MONTHLY DATA'!AN370</f>
        <v>7381548.0606113402</v>
      </c>
      <c r="E171" s="236">
        <f>E64*'MONTHLY DATA'!AO370</f>
        <v>7389800.2104834607</v>
      </c>
      <c r="F171" s="236">
        <f>F64*'MONTHLY DATA'!AP370</f>
        <v>7398052.3603555802</v>
      </c>
      <c r="G171" s="236">
        <f>G64*'MONTHLY DATA'!AQ370</f>
        <v>7406304.5102277007</v>
      </c>
      <c r="H171" s="236">
        <f>H64*'MONTHLY DATA'!AR370</f>
        <v>7414556.6600998202</v>
      </c>
      <c r="I171" s="236">
        <f>I64*'MONTHLY DATA'!AS370</f>
        <v>7422808.8099719407</v>
      </c>
      <c r="J171" s="236">
        <f>J64*'MONTHLY DATA'!AT370</f>
        <v>7431060.9598440602</v>
      </c>
      <c r="K171" s="236">
        <f>K64*'MONTHLY DATA'!AU370</f>
        <v>7439313.1097161807</v>
      </c>
      <c r="L171" s="236">
        <f>L64*'MONTHLY DATA'!AV370</f>
        <v>7447565.2595883003</v>
      </c>
      <c r="M171" s="236">
        <f>M64*'MONTHLY DATA'!AW370</f>
        <v>7455817.4094604207</v>
      </c>
      <c r="N171" s="236">
        <f>N64*'MONTHLY DATA'!AX370</f>
        <v>7464069.5593325403</v>
      </c>
      <c r="O171" s="236">
        <f>O64*'MONTHLY DATA'!AY370</f>
        <v>8098312.0976422094</v>
      </c>
      <c r="P171" s="236">
        <f>P64*'MONTHLY DATA'!AZ370</f>
        <v>8107375.6814112552</v>
      </c>
      <c r="Q171" s="236">
        <f>Q64*'MONTHLY DATA'!BA370</f>
        <v>8116439.2651803</v>
      </c>
      <c r="R171" s="236">
        <f>R64*'MONTHLY DATA'!BB370</f>
        <v>8125502.8489493458</v>
      </c>
      <c r="S171" s="236">
        <f>S64*'MONTHLY DATA'!BC370</f>
        <v>8134566.4327183915</v>
      </c>
      <c r="T171" s="236">
        <f>T64*'MONTHLY DATA'!BD370</f>
        <v>8143630.0164874373</v>
      </c>
      <c r="U171" s="236">
        <f>U64*'MONTHLY DATA'!BE370</f>
        <v>8152693.6002564831</v>
      </c>
      <c r="V171" s="236">
        <f>V64*'MONTHLY DATA'!BF370</f>
        <v>8161757.1840255279</v>
      </c>
      <c r="W171" s="236">
        <f>W64*'MONTHLY DATA'!BG370</f>
        <v>8170820.7677945737</v>
      </c>
      <c r="X171" s="236">
        <f>X64*'MONTHLY DATA'!BH370</f>
        <v>8179884.3515636194</v>
      </c>
      <c r="Y171" s="236">
        <f>Y64*'MONTHLY DATA'!BI370</f>
        <v>8188947.9353326652</v>
      </c>
      <c r="Z171" s="236">
        <f>Z64*'MONTHLY DATA'!BJ370</f>
        <v>8198011.5191017101</v>
      </c>
      <c r="AA171" s="236">
        <f>AA64*'MONTHLY DATA'!BK370</f>
        <v>8884109.6069876179</v>
      </c>
      <c r="AB171" s="236">
        <f>AB64*'MONTHLY DATA'!BL370</f>
        <v>8894052.6507559307</v>
      </c>
      <c r="AC171" s="236">
        <f>AC64*'MONTHLY DATA'!BM370</f>
        <v>8903995.6945242435</v>
      </c>
      <c r="AD171" s="236">
        <f>AD64*'MONTHLY DATA'!BN370</f>
        <v>8913938.7382925581</v>
      </c>
      <c r="AE171" s="236">
        <f>AE64*'MONTHLY DATA'!BO370</f>
        <v>8923881.7820608709</v>
      </c>
      <c r="AF171" s="236">
        <f>AF64*'MONTHLY DATA'!BP370</f>
        <v>8933824.8258291837</v>
      </c>
      <c r="AG171" s="236">
        <f>AG64*'MONTHLY DATA'!BQ370</f>
        <v>8943767.8695974965</v>
      </c>
      <c r="AH171" s="236">
        <f>AH64*'MONTHLY DATA'!BR370</f>
        <v>8953710.9133658092</v>
      </c>
      <c r="AI171" s="236">
        <f>AI64*'MONTHLY DATA'!BS370</f>
        <v>8963653.957134122</v>
      </c>
      <c r="AJ171" s="236">
        <f>AJ64*'MONTHLY DATA'!BT370</f>
        <v>8973597.0009024348</v>
      </c>
      <c r="AK171" s="236">
        <f>AK64*'MONTHLY DATA'!BU370</f>
        <v>8983540.0446707476</v>
      </c>
      <c r="AL171" s="236">
        <f>AL64*'MONTHLY DATA'!BV370</f>
        <v>8993483.0884390604</v>
      </c>
      <c r="AM171" s="236">
        <f>AM64*'MONTHLY DATA'!BW370</f>
        <v>9765358.6085570548</v>
      </c>
      <c r="AN171" s="236">
        <f>AN64*'MONTHLY DATA'!BX370</f>
        <v>9776287.9410792235</v>
      </c>
      <c r="AO171" s="236">
        <f>AO64*'MONTHLY DATA'!BY370</f>
        <v>9787217.2736013923</v>
      </c>
      <c r="AP171" s="236">
        <f>AP64*'MONTHLY DATA'!BZ370</f>
        <v>9798146.6061235573</v>
      </c>
      <c r="AQ171" s="236">
        <f>AQ64*'MONTHLY DATA'!CA370</f>
        <v>9809075.9386457261</v>
      </c>
      <c r="AR171" s="236">
        <f>AR64*'MONTHLY DATA'!CB370</f>
        <v>9820005.2711678948</v>
      </c>
      <c r="AS171" s="236">
        <f>AS64*'MONTHLY DATA'!CC370</f>
        <v>9830934.6036900636</v>
      </c>
      <c r="AT171" s="236">
        <f>AT64*'MONTHLY DATA'!CD370</f>
        <v>9841863.9362122286</v>
      </c>
      <c r="AU171" s="236">
        <f>AU64*'MONTHLY DATA'!CE370</f>
        <v>9852793.2687343974</v>
      </c>
      <c r="AV171" s="236">
        <f>AV64*'MONTHLY DATA'!CF370</f>
        <v>9863722.6012565661</v>
      </c>
      <c r="AW171" s="236">
        <f>AW64*'MONTHLY DATA'!CG370</f>
        <v>9874651.9337787349</v>
      </c>
      <c r="AX171" s="236">
        <f>AX64*'MONTHLY DATA'!CH370</f>
        <v>9885581.2663009036</v>
      </c>
      <c r="AY171" s="236">
        <f>AY64*'MONTHLY DATA'!CI370</f>
        <v>10580636.804978222</v>
      </c>
      <c r="AZ171" s="236">
        <f>AZ64*'MONTHLY DATA'!CJ370</f>
        <v>10592478.592113059</v>
      </c>
      <c r="BA171" s="236">
        <f>BA64*'MONTHLY DATA'!CK370</f>
        <v>10604320.379247898</v>
      </c>
      <c r="BB171" s="236">
        <f>BB64*'MONTHLY DATA'!CL370</f>
        <v>10616162.166382736</v>
      </c>
      <c r="BC171" s="236">
        <f>BC64*'MONTHLY DATA'!CM370</f>
        <v>10628003.953517575</v>
      </c>
      <c r="BD171" s="236">
        <f>BD64*'MONTHLY DATA'!CN370</f>
        <v>10639845.740652414</v>
      </c>
      <c r="BE171" s="236">
        <f>BE64*'MONTHLY DATA'!CO370</f>
        <v>10651687.527787251</v>
      </c>
      <c r="BF171" s="236">
        <f>BF64*'MONTHLY DATA'!CP370</f>
        <v>10663529.314922091</v>
      </c>
      <c r="BG171" s="236">
        <f>BG64*'MONTHLY DATA'!CQ370</f>
        <v>10675371.10205693</v>
      </c>
      <c r="BH171" s="236">
        <f>BH64*'MONTHLY DATA'!CR370</f>
        <v>10687212.889191767</v>
      </c>
      <c r="BI171" s="236">
        <f>BI64*'MONTHLY DATA'!CS370</f>
        <v>10699054.676326606</v>
      </c>
      <c r="BJ171" s="236">
        <f>BJ64*'MONTHLY DATA'!CT370</f>
        <v>10710896.463461444</v>
      </c>
      <c r="BK171" s="920">
        <f t="shared" si="4"/>
        <v>539722529.55323994</v>
      </c>
    </row>
    <row r="172" spans="1:63" x14ac:dyDescent="0.25">
      <c r="A172" s="170" t="s">
        <v>1170</v>
      </c>
      <c r="C172" s="236">
        <f>C94*'MONTHLY DATA'!AM371</f>
        <v>9831061.2143189609</v>
      </c>
      <c r="D172" s="236">
        <f>D94*'MONTHLY DATA'!AN371</f>
        <v>9842064.0808151197</v>
      </c>
      <c r="E172" s="236">
        <f>E94*'MONTHLY DATA'!AO371</f>
        <v>9853066.9473112803</v>
      </c>
      <c r="F172" s="236">
        <f>F94*'MONTHLY DATA'!AP371</f>
        <v>9864069.8138074409</v>
      </c>
      <c r="G172" s="236">
        <f>G94*'MONTHLY DATA'!AQ371</f>
        <v>9875072.6803035997</v>
      </c>
      <c r="H172" s="236">
        <f>H94*'MONTHLY DATA'!AR371</f>
        <v>9886075.5467997603</v>
      </c>
      <c r="I172" s="236">
        <f>I94*'MONTHLY DATA'!AS371</f>
        <v>9897078.4132959209</v>
      </c>
      <c r="J172" s="236">
        <f>J94*'MONTHLY DATA'!AT371</f>
        <v>9908081.2797920797</v>
      </c>
      <c r="K172" s="236">
        <f>K94*'MONTHLY DATA'!AU371</f>
        <v>9919084.1462882403</v>
      </c>
      <c r="L172" s="236">
        <f>L94*'MONTHLY DATA'!AV371</f>
        <v>9930087.012784401</v>
      </c>
      <c r="M172" s="236">
        <f>M94*'MONTHLY DATA'!AW371</f>
        <v>9941089.8792805597</v>
      </c>
      <c r="N172" s="236">
        <f>N94*'MONTHLY DATA'!AX371</f>
        <v>9952092.7457767203</v>
      </c>
      <c r="O172" s="236">
        <f>O94*'MONTHLY DATA'!AY371</f>
        <v>10710670.838817114</v>
      </c>
      <c r="P172" s="236">
        <f>P94*'MONTHLY DATA'!AZ371</f>
        <v>10722658.159285851</v>
      </c>
      <c r="Q172" s="236">
        <f>Q94*'MONTHLY DATA'!BA371</f>
        <v>10734645.479754589</v>
      </c>
      <c r="R172" s="236">
        <f>R94*'MONTHLY DATA'!BB371</f>
        <v>10746632.800223326</v>
      </c>
      <c r="S172" s="236">
        <f>S94*'MONTHLY DATA'!BC371</f>
        <v>10758620.120692065</v>
      </c>
      <c r="T172" s="236">
        <f>T94*'MONTHLY DATA'!BD371</f>
        <v>10770607.441160802</v>
      </c>
      <c r="U172" s="236">
        <f>U94*'MONTHLY DATA'!BE371</f>
        <v>10782594.76162954</v>
      </c>
      <c r="V172" s="236">
        <f>V94*'MONTHLY DATA'!BF371</f>
        <v>10794582.082098277</v>
      </c>
      <c r="W172" s="236">
        <f>W94*'MONTHLY DATA'!BG371</f>
        <v>10806569.402567016</v>
      </c>
      <c r="X172" s="236">
        <f>X94*'MONTHLY DATA'!BH371</f>
        <v>10818556.723035753</v>
      </c>
      <c r="Y172" s="236">
        <f>Y94*'MONTHLY DATA'!BI371</f>
        <v>10830544.043504491</v>
      </c>
      <c r="Z172" s="236">
        <f>Z94*'MONTHLY DATA'!BJ371</f>
        <v>10842531.363973228</v>
      </c>
      <c r="AA172" s="236">
        <f>AA94*'MONTHLY DATA'!BK371</f>
        <v>11481003.184414769</v>
      </c>
      <c r="AB172" s="236">
        <f>AB94*'MONTHLY DATA'!BL371</f>
        <v>11493852.656361513</v>
      </c>
      <c r="AC172" s="236">
        <f>AC94*'MONTHLY DATA'!BM371</f>
        <v>11506702.128308255</v>
      </c>
      <c r="AD172" s="236">
        <f>AD94*'MONTHLY DATA'!BN371</f>
        <v>11519551.600254998</v>
      </c>
      <c r="AE172" s="236">
        <f>AE94*'MONTHLY DATA'!BO371</f>
        <v>11532401.07220174</v>
      </c>
      <c r="AF172" s="236">
        <f>AF94*'MONTHLY DATA'!BP371</f>
        <v>11545250.544148482</v>
      </c>
      <c r="AG172" s="236">
        <f>AG94*'MONTHLY DATA'!BQ371</f>
        <v>11558100.016095227</v>
      </c>
      <c r="AH172" s="236">
        <f>AH94*'MONTHLY DATA'!BR371</f>
        <v>11570949.488041969</v>
      </c>
      <c r="AI172" s="236">
        <f>AI94*'MONTHLY DATA'!BS371</f>
        <v>11583798.959988711</v>
      </c>
      <c r="AJ172" s="236">
        <f>AJ94*'MONTHLY DATA'!BT371</f>
        <v>11596648.431935456</v>
      </c>
      <c r="AK172" s="236">
        <f>AK94*'MONTHLY DATA'!BU371</f>
        <v>11609497.903882198</v>
      </c>
      <c r="AL172" s="236">
        <f>AL94*'MONTHLY DATA'!BV371</f>
        <v>11622347.37582894</v>
      </c>
      <c r="AM172" s="236">
        <f>AM94*'MONTHLY DATA'!BW371</f>
        <v>12493914.69035976</v>
      </c>
      <c r="AN172" s="236">
        <f>AN94*'MONTHLY DATA'!BX371</f>
        <v>12507897.806969004</v>
      </c>
      <c r="AO172" s="236">
        <f>AO94*'MONTHLY DATA'!BY371</f>
        <v>12521880.923578247</v>
      </c>
      <c r="AP172" s="236">
        <f>AP94*'MONTHLY DATA'!BZ371</f>
        <v>12535864.040187493</v>
      </c>
      <c r="AQ172" s="236">
        <f>AQ94*'MONTHLY DATA'!CA371</f>
        <v>12549847.156796737</v>
      </c>
      <c r="AR172" s="236">
        <f>AR94*'MONTHLY DATA'!CB371</f>
        <v>12563830.27340598</v>
      </c>
      <c r="AS172" s="236">
        <f>AS94*'MONTHLY DATA'!CC371</f>
        <v>12577813.390015226</v>
      </c>
      <c r="AT172" s="236">
        <f>AT94*'MONTHLY DATA'!CD371</f>
        <v>12591796.50662447</v>
      </c>
      <c r="AU172" s="236">
        <f>AU94*'MONTHLY DATA'!CE371</f>
        <v>12605779.623233713</v>
      </c>
      <c r="AV172" s="236">
        <f>AV94*'MONTHLY DATA'!CF371</f>
        <v>12619762.739842957</v>
      </c>
      <c r="AW172" s="236">
        <f>AW94*'MONTHLY DATA'!CG371</f>
        <v>12633745.856452202</v>
      </c>
      <c r="AX172" s="236">
        <f>AX94*'MONTHLY DATA'!CH371</f>
        <v>12647728.973061446</v>
      </c>
      <c r="AY172" s="236">
        <f>AY94*'MONTHLY DATA'!CI371</f>
        <v>13452523.937758023</v>
      </c>
      <c r="AZ172" s="236">
        <f>AZ94*'MONTHLY DATA'!CJ371</f>
        <v>13467579.924258031</v>
      </c>
      <c r="BA172" s="236">
        <f>BA94*'MONTHLY DATA'!CK371</f>
        <v>13482635.910758041</v>
      </c>
      <c r="BB172" s="236">
        <f>BB94*'MONTHLY DATA'!CL371</f>
        <v>13497691.897258049</v>
      </c>
      <c r="BC172" s="236">
        <f>BC94*'MONTHLY DATA'!CM371</f>
        <v>13512747.883758059</v>
      </c>
      <c r="BD172" s="236">
        <f>BD94*'MONTHLY DATA'!CN371</f>
        <v>13527803.870258067</v>
      </c>
      <c r="BE172" s="236">
        <f>BE94*'MONTHLY DATA'!CO371</f>
        <v>13542859.856758077</v>
      </c>
      <c r="BF172" s="236">
        <f>BF94*'MONTHLY DATA'!CP371</f>
        <v>13557915.843258085</v>
      </c>
      <c r="BG172" s="236">
        <f>BG94*'MONTHLY DATA'!CQ371</f>
        <v>13572971.829758095</v>
      </c>
      <c r="BH172" s="236">
        <f>BH94*'MONTHLY DATA'!CR371</f>
        <v>13588027.816258103</v>
      </c>
      <c r="BI172" s="236">
        <f>BI94*'MONTHLY DATA'!CS371</f>
        <v>13603083.802758113</v>
      </c>
      <c r="BJ172" s="236">
        <f>BJ94*'MONTHLY DATA'!CT371</f>
        <v>13618139.789258121</v>
      </c>
      <c r="BK172" s="920">
        <f t="shared" si="4"/>
        <v>699912084.68140256</v>
      </c>
    </row>
    <row r="173" spans="1:63" x14ac:dyDescent="0.25">
      <c r="A173" s="170"/>
      <c r="BK173" s="920">
        <f t="shared" si="4"/>
        <v>0</v>
      </c>
    </row>
    <row r="174" spans="1:63" x14ac:dyDescent="0.25">
      <c r="A174" s="926" t="s">
        <v>1139</v>
      </c>
      <c r="BK174" s="920">
        <f t="shared" si="4"/>
        <v>0</v>
      </c>
    </row>
    <row r="175" spans="1:63" x14ac:dyDescent="0.25">
      <c r="A175" s="170"/>
      <c r="BK175" s="920">
        <f t="shared" si="4"/>
        <v>0</v>
      </c>
    </row>
    <row r="176" spans="1:63" x14ac:dyDescent="0.25">
      <c r="A176" s="170" t="s">
        <v>1169</v>
      </c>
      <c r="C176" s="236">
        <f>C32*'MONTHLY DATA'!AM373</f>
        <v>0</v>
      </c>
      <c r="D176" s="236">
        <f>D32*'MONTHLY DATA'!AN373</f>
        <v>0</v>
      </c>
      <c r="E176" s="236">
        <f>E32*'MONTHLY DATA'!AO373</f>
        <v>0</v>
      </c>
      <c r="F176" s="236">
        <f>F32*'MONTHLY DATA'!AP373</f>
        <v>0</v>
      </c>
      <c r="G176" s="236">
        <f>G32*'MONTHLY DATA'!AQ373</f>
        <v>0</v>
      </c>
      <c r="H176" s="236">
        <f>H32*'MONTHLY DATA'!AR373</f>
        <v>0</v>
      </c>
      <c r="I176" s="236">
        <f>I32*'MONTHLY DATA'!AS373</f>
        <v>0</v>
      </c>
      <c r="J176" s="236">
        <f>J32*'MONTHLY DATA'!AT373</f>
        <v>0</v>
      </c>
      <c r="K176" s="236">
        <f>K32*'MONTHLY DATA'!AU373</f>
        <v>0</v>
      </c>
      <c r="L176" s="236">
        <f>L32*'MONTHLY DATA'!AV373</f>
        <v>0</v>
      </c>
      <c r="M176" s="236">
        <f>M32*'MONTHLY DATA'!AW373</f>
        <v>0</v>
      </c>
      <c r="N176" s="236">
        <f>N32*'MONTHLY DATA'!AX373</f>
        <v>0</v>
      </c>
      <c r="O176" s="236">
        <f>O32*'MONTHLY DATA'!AY373</f>
        <v>112853897.61875592</v>
      </c>
      <c r="P176" s="236">
        <f>P32*'MONTHLY DATA'!AZ373</f>
        <v>112980203.04418261</v>
      </c>
      <c r="Q176" s="236">
        <f>Q32*'MONTHLY DATA'!BA373</f>
        <v>113106508.46960932</v>
      </c>
      <c r="R176" s="236">
        <f>R32*'MONTHLY DATA'!BB373</f>
        <v>113232813.89503601</v>
      </c>
      <c r="S176" s="236">
        <f>S32*'MONTHLY DATA'!BC373</f>
        <v>113359119.32046272</v>
      </c>
      <c r="T176" s="236">
        <f>T32*'MONTHLY DATA'!BD373</f>
        <v>113485424.74588943</v>
      </c>
      <c r="U176" s="236">
        <f>U32*'MONTHLY DATA'!BE373</f>
        <v>113611730.17131612</v>
      </c>
      <c r="V176" s="236">
        <f>V32*'MONTHLY DATA'!BF373</f>
        <v>113738035.59674282</v>
      </c>
      <c r="W176" s="236">
        <f>W32*'MONTHLY DATA'!BG373</f>
        <v>113864341.02216952</v>
      </c>
      <c r="X176" s="236">
        <f>X32*'MONTHLY DATA'!BH373</f>
        <v>113990646.44759622</v>
      </c>
      <c r="Y176" s="236">
        <f>Y32*'MONTHLY DATA'!BI373</f>
        <v>114116951.87302291</v>
      </c>
      <c r="Z176" s="236">
        <f>Z32*'MONTHLY DATA'!BJ373</f>
        <v>114243257.29844961</v>
      </c>
      <c r="AA176" s="236">
        <f>AA32*'MONTHLY DATA'!BK373</f>
        <v>120550533.43635511</v>
      </c>
      <c r="AB176" s="236">
        <f>AB32*'MONTHLY DATA'!BL373</f>
        <v>120685452.89179592</v>
      </c>
      <c r="AC176" s="236">
        <f>AC32*'MONTHLY DATA'!BM373</f>
        <v>120820372.34723672</v>
      </c>
      <c r="AD176" s="236">
        <f>AD32*'MONTHLY DATA'!BN373</f>
        <v>120955291.80267751</v>
      </c>
      <c r="AE176" s="236">
        <f>AE32*'MONTHLY DATA'!BO373</f>
        <v>121090211.25811832</v>
      </c>
      <c r="AF176" s="236">
        <f>AF32*'MONTHLY DATA'!BP373</f>
        <v>121225130.71355912</v>
      </c>
      <c r="AG176" s="236">
        <f>AG32*'MONTHLY DATA'!BQ373</f>
        <v>121360050.16899993</v>
      </c>
      <c r="AH176" s="236">
        <f>AH32*'MONTHLY DATA'!BR373</f>
        <v>121494969.62444073</v>
      </c>
      <c r="AI176" s="236">
        <f>AI32*'MONTHLY DATA'!BS373</f>
        <v>121629889.07988152</v>
      </c>
      <c r="AJ176" s="236">
        <f>AJ32*'MONTHLY DATA'!BT373</f>
        <v>121764808.53532232</v>
      </c>
      <c r="AK176" s="236">
        <f>AK32*'MONTHLY DATA'!BU373</f>
        <v>121899727.99076313</v>
      </c>
      <c r="AL176" s="236">
        <f>AL32*'MONTHLY DATA'!BV373</f>
        <v>122034647.44620392</v>
      </c>
      <c r="AM176" s="236">
        <f>AM32*'MONTHLY DATA'!BW373</f>
        <v>143608214.8317214</v>
      </c>
      <c r="AN176" s="236">
        <f>AN32*'MONTHLY DATA'!BX373</f>
        <v>143768940.30998856</v>
      </c>
      <c r="AO176" s="236">
        <f>AO32*'MONTHLY DATA'!BY373</f>
        <v>143929665.78825575</v>
      </c>
      <c r="AP176" s="236">
        <f>AP32*'MONTHLY DATA'!BZ373</f>
        <v>144090391.26652291</v>
      </c>
      <c r="AQ176" s="236">
        <f>AQ32*'MONTHLY DATA'!CA373</f>
        <v>144251116.74479011</v>
      </c>
      <c r="AR176" s="236">
        <f>AR32*'MONTHLY DATA'!CB373</f>
        <v>144411842.22305727</v>
      </c>
      <c r="AS176" s="236">
        <f>AS32*'MONTHLY DATA'!CC373</f>
        <v>144572567.70132446</v>
      </c>
      <c r="AT176" s="236">
        <f>AT32*'MONTHLY DATA'!CD373</f>
        <v>144733293.17959163</v>
      </c>
      <c r="AU176" s="236">
        <f>AU32*'MONTHLY DATA'!CE373</f>
        <v>144894018.65785879</v>
      </c>
      <c r="AV176" s="236">
        <f>AV32*'MONTHLY DATA'!CF373</f>
        <v>145054744.13612598</v>
      </c>
      <c r="AW176" s="236">
        <f>AW32*'MONTHLY DATA'!CG373</f>
        <v>145215469.61439314</v>
      </c>
      <c r="AX176" s="236">
        <f>AX32*'MONTHLY DATA'!CH373</f>
        <v>145376195.09266031</v>
      </c>
      <c r="AY176" s="236">
        <f>AY32*'MONTHLY DATA'!CI373</f>
        <v>172917835.78421548</v>
      </c>
      <c r="AZ176" s="236">
        <f>AZ32*'MONTHLY DATA'!CJ373</f>
        <v>173111364.41967627</v>
      </c>
      <c r="BA176" s="236">
        <f>BA32*'MONTHLY DATA'!CK373</f>
        <v>173304893.05513707</v>
      </c>
      <c r="BB176" s="236">
        <f>BB32*'MONTHLY DATA'!CL373</f>
        <v>173498421.69059786</v>
      </c>
      <c r="BC176" s="236">
        <f>BC32*'MONTHLY DATA'!CM373</f>
        <v>173691950.32605866</v>
      </c>
      <c r="BD176" s="236">
        <f>BD32*'MONTHLY DATA'!CN373</f>
        <v>173885478.96151945</v>
      </c>
      <c r="BE176" s="236">
        <f>BE32*'MONTHLY DATA'!CO373</f>
        <v>174079007.59698024</v>
      </c>
      <c r="BF176" s="236">
        <f>BF32*'MONTHLY DATA'!CP373</f>
        <v>174272536.23244101</v>
      </c>
      <c r="BG176" s="236">
        <f>BG32*'MONTHLY DATA'!CQ373</f>
        <v>174466064.8679018</v>
      </c>
      <c r="BH176" s="236">
        <f>BH32*'MONTHLY DATA'!CR373</f>
        <v>174659593.5033626</v>
      </c>
      <c r="BI176" s="236">
        <f>BI32*'MONTHLY DATA'!CS373</f>
        <v>174853122.13882339</v>
      </c>
      <c r="BJ176" s="236">
        <f>BJ32*'MONTHLY DATA'!CT373</f>
        <v>175046650.77428418</v>
      </c>
      <c r="BK176" s="920">
        <f t="shared" si="4"/>
        <v>6639787393.6958733</v>
      </c>
    </row>
    <row r="177" spans="1:63" x14ac:dyDescent="0.25">
      <c r="A177" s="170" t="s">
        <v>138</v>
      </c>
      <c r="C177" s="236">
        <f>C64*'MONTHLY DATA'!AM374</f>
        <v>0</v>
      </c>
      <c r="D177" s="236">
        <f>D64*'MONTHLY DATA'!AN374</f>
        <v>0</v>
      </c>
      <c r="E177" s="236">
        <f>E64*'MONTHLY DATA'!AO374</f>
        <v>0</v>
      </c>
      <c r="F177" s="236">
        <f>F64*'MONTHLY DATA'!AP374</f>
        <v>0</v>
      </c>
      <c r="G177" s="236">
        <f>G64*'MONTHLY DATA'!AQ374</f>
        <v>0</v>
      </c>
      <c r="H177" s="236">
        <f>H64*'MONTHLY DATA'!AR374</f>
        <v>0</v>
      </c>
      <c r="I177" s="236">
        <f>I64*'MONTHLY DATA'!AS374</f>
        <v>0</v>
      </c>
      <c r="J177" s="236">
        <f>J64*'MONTHLY DATA'!AT374</f>
        <v>0</v>
      </c>
      <c r="K177" s="236">
        <f>K64*'MONTHLY DATA'!AU374</f>
        <v>0</v>
      </c>
      <c r="L177" s="236">
        <f>L64*'MONTHLY DATA'!AV374</f>
        <v>0</v>
      </c>
      <c r="M177" s="236">
        <f>M64*'MONTHLY DATA'!AW374</f>
        <v>0</v>
      </c>
      <c r="N177" s="236">
        <f>N64*'MONTHLY DATA'!AX374</f>
        <v>0</v>
      </c>
      <c r="O177" s="236">
        <f>O64*'MONTHLY DATA'!AY374</f>
        <v>8098312.0976422094</v>
      </c>
      <c r="P177" s="236">
        <f>P64*'MONTHLY DATA'!AZ374</f>
        <v>8107375.6814112552</v>
      </c>
      <c r="Q177" s="236">
        <f>Q64*'MONTHLY DATA'!BA374</f>
        <v>8116439.2651803</v>
      </c>
      <c r="R177" s="236">
        <f>R64*'MONTHLY DATA'!BB374</f>
        <v>8125502.8489493458</v>
      </c>
      <c r="S177" s="236">
        <f>S64*'MONTHLY DATA'!BC374</f>
        <v>8134566.4327183915</v>
      </c>
      <c r="T177" s="236">
        <f>T64*'MONTHLY DATA'!BD374</f>
        <v>8143630.0164874373</v>
      </c>
      <c r="U177" s="236">
        <f>U64*'MONTHLY DATA'!BE374</f>
        <v>8152693.6002564831</v>
      </c>
      <c r="V177" s="236">
        <f>V64*'MONTHLY DATA'!BF374</f>
        <v>8161757.1840255279</v>
      </c>
      <c r="W177" s="236">
        <f>W64*'MONTHLY DATA'!BG374</f>
        <v>8170820.7677945737</v>
      </c>
      <c r="X177" s="236">
        <f>X64*'MONTHLY DATA'!BH374</f>
        <v>8179884.3515636194</v>
      </c>
      <c r="Y177" s="236">
        <f>Y64*'MONTHLY DATA'!BI374</f>
        <v>8188947.9353326652</v>
      </c>
      <c r="Z177" s="236">
        <f>Z64*'MONTHLY DATA'!BJ374</f>
        <v>8198011.5191017101</v>
      </c>
      <c r="AA177" s="236">
        <f>AA64*'MONTHLY DATA'!BK374</f>
        <v>8884109.6069876179</v>
      </c>
      <c r="AB177" s="236">
        <f>AB64*'MONTHLY DATA'!BL374</f>
        <v>8894052.6507559307</v>
      </c>
      <c r="AC177" s="236">
        <f>AC64*'MONTHLY DATA'!BM374</f>
        <v>8903995.6945242435</v>
      </c>
      <c r="AD177" s="236">
        <f>AD64*'MONTHLY DATA'!BN374</f>
        <v>8913938.7382925581</v>
      </c>
      <c r="AE177" s="236">
        <f>AE64*'MONTHLY DATA'!BO374</f>
        <v>8923881.7820608709</v>
      </c>
      <c r="AF177" s="236">
        <f>AF64*'MONTHLY DATA'!BP374</f>
        <v>8933824.8258291837</v>
      </c>
      <c r="AG177" s="236">
        <f>AG64*'MONTHLY DATA'!BQ374</f>
        <v>8943767.8695974965</v>
      </c>
      <c r="AH177" s="236">
        <f>AH64*'MONTHLY DATA'!BR374</f>
        <v>8953710.9133658092</v>
      </c>
      <c r="AI177" s="236">
        <f>AI64*'MONTHLY DATA'!BS374</f>
        <v>8963653.957134122</v>
      </c>
      <c r="AJ177" s="236">
        <f>AJ64*'MONTHLY DATA'!BT374</f>
        <v>8973597.0009024348</v>
      </c>
      <c r="AK177" s="236">
        <f>AK64*'MONTHLY DATA'!BU374</f>
        <v>8983540.0446707476</v>
      </c>
      <c r="AL177" s="236">
        <f>AL64*'MONTHLY DATA'!BV374</f>
        <v>8993483.0884390604</v>
      </c>
      <c r="AM177" s="236">
        <f>AM64*'MONTHLY DATA'!BW374</f>
        <v>9765358.6085570548</v>
      </c>
      <c r="AN177" s="236">
        <f>AN64*'MONTHLY DATA'!BX374</f>
        <v>9776287.9410792235</v>
      </c>
      <c r="AO177" s="236">
        <f>AO64*'MONTHLY DATA'!BY374</f>
        <v>9787217.2736013923</v>
      </c>
      <c r="AP177" s="236">
        <f>AP64*'MONTHLY DATA'!BZ374</f>
        <v>9798146.6061235573</v>
      </c>
      <c r="AQ177" s="236">
        <f>AQ64*'MONTHLY DATA'!CA374</f>
        <v>9809075.9386457261</v>
      </c>
      <c r="AR177" s="236">
        <f>AR64*'MONTHLY DATA'!CB374</f>
        <v>9820005.2711678948</v>
      </c>
      <c r="AS177" s="236">
        <f>AS64*'MONTHLY DATA'!CC374</f>
        <v>9830934.6036900636</v>
      </c>
      <c r="AT177" s="236">
        <f>AT64*'MONTHLY DATA'!CD374</f>
        <v>9841863.9362122286</v>
      </c>
      <c r="AU177" s="236">
        <f>AU64*'MONTHLY DATA'!CE374</f>
        <v>9852793.2687343974</v>
      </c>
      <c r="AV177" s="236">
        <f>AV64*'MONTHLY DATA'!CF374</f>
        <v>9863722.6012565661</v>
      </c>
      <c r="AW177" s="236">
        <f>AW64*'MONTHLY DATA'!CG374</f>
        <v>9874651.9337787349</v>
      </c>
      <c r="AX177" s="236">
        <f>AX64*'MONTHLY DATA'!CH374</f>
        <v>9885581.2663009036</v>
      </c>
      <c r="AY177" s="236">
        <f>AY64*'MONTHLY DATA'!CI374</f>
        <v>10580636.804978222</v>
      </c>
      <c r="AZ177" s="236">
        <f>AZ64*'MONTHLY DATA'!CJ374</f>
        <v>10592478.592113059</v>
      </c>
      <c r="BA177" s="236">
        <f>BA64*'MONTHLY DATA'!CK374</f>
        <v>10604320.379247898</v>
      </c>
      <c r="BB177" s="236">
        <f>BB64*'MONTHLY DATA'!CL374</f>
        <v>10616162.166382736</v>
      </c>
      <c r="BC177" s="236">
        <f>BC64*'MONTHLY DATA'!CM374</f>
        <v>10628003.953517575</v>
      </c>
      <c r="BD177" s="236">
        <f>BD64*'MONTHLY DATA'!CN374</f>
        <v>10639845.740652414</v>
      </c>
      <c r="BE177" s="236">
        <f>BE64*'MONTHLY DATA'!CO374</f>
        <v>10651687.527787251</v>
      </c>
      <c r="BF177" s="236">
        <f>BF64*'MONTHLY DATA'!CP374</f>
        <v>10663529.314922091</v>
      </c>
      <c r="BG177" s="236">
        <f>BG64*'MONTHLY DATA'!CQ374</f>
        <v>10675371.10205693</v>
      </c>
      <c r="BH177" s="236">
        <f>BH64*'MONTHLY DATA'!CR374</f>
        <v>10687212.889191767</v>
      </c>
      <c r="BI177" s="236">
        <f>BI64*'MONTHLY DATA'!CS374</f>
        <v>10699054.676326606</v>
      </c>
      <c r="BJ177" s="236">
        <f>BJ64*'MONTHLY DATA'!CT374</f>
        <v>10710896.463461444</v>
      </c>
      <c r="BK177" s="920">
        <f t="shared" si="4"/>
        <v>450698336.73280948</v>
      </c>
    </row>
    <row r="178" spans="1:63" x14ac:dyDescent="0.25">
      <c r="A178" s="170" t="s">
        <v>1170</v>
      </c>
      <c r="C178" s="236">
        <f>C94*'MONTHLY DATA'!AM375</f>
        <v>0</v>
      </c>
      <c r="D178" s="236">
        <f>D94*'MONTHLY DATA'!AN375</f>
        <v>0</v>
      </c>
      <c r="E178" s="236">
        <f>E94*'MONTHLY DATA'!AO375</f>
        <v>0</v>
      </c>
      <c r="F178" s="236">
        <f>F94*'MONTHLY DATA'!AP375</f>
        <v>0</v>
      </c>
      <c r="G178" s="236">
        <f>G94*'MONTHLY DATA'!AQ375</f>
        <v>0</v>
      </c>
      <c r="H178" s="236">
        <f>H94*'MONTHLY DATA'!AR375</f>
        <v>0</v>
      </c>
      <c r="I178" s="236">
        <f>I94*'MONTHLY DATA'!AS375</f>
        <v>0</v>
      </c>
      <c r="J178" s="236">
        <f>J94*'MONTHLY DATA'!AT375</f>
        <v>0</v>
      </c>
      <c r="K178" s="236">
        <f>K94*'MONTHLY DATA'!AU375</f>
        <v>0</v>
      </c>
      <c r="L178" s="236">
        <f>L94*'MONTHLY DATA'!AV375</f>
        <v>0</v>
      </c>
      <c r="M178" s="236">
        <f>M94*'MONTHLY DATA'!AW375</f>
        <v>0</v>
      </c>
      <c r="N178" s="236">
        <f>N94*'MONTHLY DATA'!AX375</f>
        <v>0</v>
      </c>
      <c r="O178" s="236">
        <f>O94*'MONTHLY DATA'!AY375</f>
        <v>21421341.677634228</v>
      </c>
      <c r="P178" s="236">
        <f>P94*'MONTHLY DATA'!AZ375</f>
        <v>21445316.318571702</v>
      </c>
      <c r="Q178" s="236">
        <f>Q94*'MONTHLY DATA'!BA375</f>
        <v>21469290.959509179</v>
      </c>
      <c r="R178" s="236">
        <f>R94*'MONTHLY DATA'!BB375</f>
        <v>21493265.600446653</v>
      </c>
      <c r="S178" s="236">
        <f>S94*'MONTHLY DATA'!BC375</f>
        <v>21517240.24138413</v>
      </c>
      <c r="T178" s="236">
        <f>T94*'MONTHLY DATA'!BD375</f>
        <v>21541214.882321604</v>
      </c>
      <c r="U178" s="236">
        <f>U94*'MONTHLY DATA'!BE375</f>
        <v>21565189.523259081</v>
      </c>
      <c r="V178" s="236">
        <f>V94*'MONTHLY DATA'!BF375</f>
        <v>21589164.164196555</v>
      </c>
      <c r="W178" s="236">
        <f>W94*'MONTHLY DATA'!BG375</f>
        <v>21613138.805134032</v>
      </c>
      <c r="X178" s="236">
        <f>X94*'MONTHLY DATA'!BH375</f>
        <v>21637113.446071506</v>
      </c>
      <c r="Y178" s="236">
        <f>Y94*'MONTHLY DATA'!BI375</f>
        <v>21661088.087008983</v>
      </c>
      <c r="Z178" s="236">
        <f>Z94*'MONTHLY DATA'!BJ375</f>
        <v>21685062.727946457</v>
      </c>
      <c r="AA178" s="236">
        <f>AA94*'MONTHLY DATA'!BK375</f>
        <v>22962006.368829537</v>
      </c>
      <c r="AB178" s="236">
        <f>AB94*'MONTHLY DATA'!BL375</f>
        <v>22987705.312723026</v>
      </c>
      <c r="AC178" s="236">
        <f>AC94*'MONTHLY DATA'!BM375</f>
        <v>23013404.25661651</v>
      </c>
      <c r="AD178" s="236">
        <f>AD94*'MONTHLY DATA'!BN375</f>
        <v>23039103.200509995</v>
      </c>
      <c r="AE178" s="236">
        <f>AE94*'MONTHLY DATA'!BO375</f>
        <v>23064802.14440348</v>
      </c>
      <c r="AF178" s="236">
        <f>AF94*'MONTHLY DATA'!BP375</f>
        <v>23090501.088296965</v>
      </c>
      <c r="AG178" s="236">
        <f>AG94*'MONTHLY DATA'!BQ375</f>
        <v>23116200.032190453</v>
      </c>
      <c r="AH178" s="236">
        <f>AH94*'MONTHLY DATA'!BR375</f>
        <v>23141898.976083938</v>
      </c>
      <c r="AI178" s="236">
        <f>AI94*'MONTHLY DATA'!BS375</f>
        <v>23167597.919977423</v>
      </c>
      <c r="AJ178" s="236">
        <f>AJ94*'MONTHLY DATA'!BT375</f>
        <v>23193296.863870911</v>
      </c>
      <c r="AK178" s="236">
        <f>AK94*'MONTHLY DATA'!BU375</f>
        <v>23218995.807764396</v>
      </c>
      <c r="AL178" s="236">
        <f>AL94*'MONTHLY DATA'!BV375</f>
        <v>23244694.751657881</v>
      </c>
      <c r="AM178" s="236">
        <f>AM94*'MONTHLY DATA'!BW375</f>
        <v>24987829.38071952</v>
      </c>
      <c r="AN178" s="236">
        <f>AN94*'MONTHLY DATA'!BX375</f>
        <v>25015795.613938008</v>
      </c>
      <c r="AO178" s="236">
        <f>AO94*'MONTHLY DATA'!BY375</f>
        <v>25043761.847156495</v>
      </c>
      <c r="AP178" s="236">
        <f>AP94*'MONTHLY DATA'!BZ375</f>
        <v>25071728.080374986</v>
      </c>
      <c r="AQ178" s="236">
        <f>AQ94*'MONTHLY DATA'!CA375</f>
        <v>25099694.313593473</v>
      </c>
      <c r="AR178" s="236">
        <f>AR94*'MONTHLY DATA'!CB375</f>
        <v>25127660.546811961</v>
      </c>
      <c r="AS178" s="236">
        <f>AS94*'MONTHLY DATA'!CC375</f>
        <v>25155626.780030452</v>
      </c>
      <c r="AT178" s="236">
        <f>AT94*'MONTHLY DATA'!CD375</f>
        <v>25183593.013248939</v>
      </c>
      <c r="AU178" s="236">
        <f>AU94*'MONTHLY DATA'!CE375</f>
        <v>25211559.246467426</v>
      </c>
      <c r="AV178" s="236">
        <f>AV94*'MONTHLY DATA'!CF375</f>
        <v>25239525.479685914</v>
      </c>
      <c r="AW178" s="236">
        <f>AW94*'MONTHLY DATA'!CG375</f>
        <v>25267491.712904405</v>
      </c>
      <c r="AX178" s="236">
        <f>AX94*'MONTHLY DATA'!CH375</f>
        <v>25295457.946122892</v>
      </c>
      <c r="AY178" s="236">
        <f>AY94*'MONTHLY DATA'!CI375</f>
        <v>26905047.875516046</v>
      </c>
      <c r="AZ178" s="236">
        <f>AZ94*'MONTHLY DATA'!CJ375</f>
        <v>26935159.848516062</v>
      </c>
      <c r="BA178" s="236">
        <f>BA94*'MONTHLY DATA'!CK375</f>
        <v>26965271.821516082</v>
      </c>
      <c r="BB178" s="236">
        <f>BB94*'MONTHLY DATA'!CL375</f>
        <v>26995383.794516098</v>
      </c>
      <c r="BC178" s="236">
        <f>BC94*'MONTHLY DATA'!CM375</f>
        <v>27025495.767516118</v>
      </c>
      <c r="BD178" s="236">
        <f>BD94*'MONTHLY DATA'!CN375</f>
        <v>27055607.740516134</v>
      </c>
      <c r="BE178" s="236">
        <f>BE94*'MONTHLY DATA'!CO375</f>
        <v>27085719.713516153</v>
      </c>
      <c r="BF178" s="236">
        <f>BF94*'MONTHLY DATA'!CP375</f>
        <v>27115831.686516169</v>
      </c>
      <c r="BG178" s="236">
        <f>BG94*'MONTHLY DATA'!CQ375</f>
        <v>27145943.659516189</v>
      </c>
      <c r="BH178" s="236">
        <f>BH94*'MONTHLY DATA'!CR375</f>
        <v>27176055.632516205</v>
      </c>
      <c r="BI178" s="236">
        <f>BI94*'MONTHLY DATA'!CS375</f>
        <v>27206167.605516225</v>
      </c>
      <c r="BJ178" s="236">
        <f>BJ94*'MONTHLY DATA'!CT375</f>
        <v>27236279.578516241</v>
      </c>
      <c r="BK178" s="920">
        <f t="shared" si="4"/>
        <v>1162426321.8416569</v>
      </c>
    </row>
    <row r="179" spans="1:63" x14ac:dyDescent="0.25">
      <c r="A179" s="170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  <c r="AA179" s="236"/>
      <c r="AB179" s="236"/>
      <c r="AC179" s="236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  <c r="AR179" s="236"/>
      <c r="AS179" s="236"/>
      <c r="AT179" s="236"/>
      <c r="AU179" s="236"/>
      <c r="AV179" s="236"/>
      <c r="AW179" s="236"/>
      <c r="AX179" s="236"/>
      <c r="AY179" s="236"/>
      <c r="AZ179" s="236"/>
      <c r="BA179" s="236"/>
      <c r="BB179" s="236"/>
      <c r="BC179" s="236"/>
      <c r="BD179" s="236"/>
      <c r="BE179" s="236"/>
      <c r="BF179" s="236"/>
      <c r="BG179" s="236"/>
      <c r="BH179" s="236"/>
      <c r="BI179" s="236"/>
      <c r="BJ179" s="236"/>
      <c r="BK179" s="920"/>
    </row>
    <row r="180" spans="1:63" x14ac:dyDescent="0.25">
      <c r="A180" s="172"/>
      <c r="BK180" s="920">
        <f t="shared" si="4"/>
        <v>0</v>
      </c>
    </row>
    <row r="181" spans="1:63" x14ac:dyDescent="0.25">
      <c r="A181" s="922" t="s">
        <v>1172</v>
      </c>
      <c r="BK181" s="920">
        <f t="shared" si="4"/>
        <v>0</v>
      </c>
    </row>
    <row r="182" spans="1:63" x14ac:dyDescent="0.25">
      <c r="A182" s="348" t="s">
        <v>738</v>
      </c>
      <c r="C182" s="236">
        <f>C154*' CALCULATIONS'!O1585</f>
        <v>0</v>
      </c>
      <c r="D182" s="236">
        <f>D154*' CALCULATIONS'!P1585</f>
        <v>0</v>
      </c>
      <c r="E182" s="236">
        <f>E154*' CALCULATIONS'!Q1585</f>
        <v>0</v>
      </c>
      <c r="F182" s="236">
        <f>F154*' CALCULATIONS'!R1585</f>
        <v>0</v>
      </c>
      <c r="G182" s="236">
        <f>G154*' CALCULATIONS'!S1585</f>
        <v>0</v>
      </c>
      <c r="H182" s="236">
        <f>H154*' CALCULATIONS'!T1585</f>
        <v>0</v>
      </c>
      <c r="I182" s="236">
        <f>I154*' CALCULATIONS'!U1585</f>
        <v>0</v>
      </c>
      <c r="J182" s="236">
        <f>J154*' CALCULATIONS'!V1585</f>
        <v>0</v>
      </c>
      <c r="K182" s="236">
        <f>K154*' CALCULATIONS'!W1585</f>
        <v>0</v>
      </c>
      <c r="L182" s="236">
        <f>L154*' CALCULATIONS'!X1585</f>
        <v>0</v>
      </c>
      <c r="M182" s="236">
        <f>M154*' CALCULATIONS'!Y1585</f>
        <v>0</v>
      </c>
      <c r="N182" s="236">
        <f>N154*' CALCULATIONS'!Z1585</f>
        <v>31987751.342049673</v>
      </c>
      <c r="O182" s="236">
        <f>O154*' CALCULATIONS'!AA1585</f>
        <v>0</v>
      </c>
      <c r="P182" s="236">
        <f>P154*' CALCULATIONS'!AB1585</f>
        <v>0</v>
      </c>
      <c r="Q182" s="236">
        <f>Q154*' CALCULATIONS'!AC1585</f>
        <v>0</v>
      </c>
      <c r="R182" s="236">
        <f>R154*' CALCULATIONS'!AD1585</f>
        <v>0</v>
      </c>
      <c r="S182" s="236">
        <f>S154*' CALCULATIONS'!AE1585</f>
        <v>0</v>
      </c>
      <c r="T182" s="236">
        <f>T154*' CALCULATIONS'!AF1585</f>
        <v>0</v>
      </c>
      <c r="U182" s="236">
        <f>U154*' CALCULATIONS'!AG1585</f>
        <v>0</v>
      </c>
      <c r="V182" s="236">
        <f>V154*' CALCULATIONS'!AH1585</f>
        <v>0</v>
      </c>
      <c r="W182" s="236">
        <f>W154*' CALCULATIONS'!AI1585</f>
        <v>0</v>
      </c>
      <c r="X182" s="236">
        <f>X154*' CALCULATIONS'!AJ1585</f>
        <v>0</v>
      </c>
      <c r="Y182" s="236">
        <f>Y154*' CALCULATIONS'!AK1585</f>
        <v>0</v>
      </c>
      <c r="Z182" s="236">
        <f>Z154*' CALCULATIONS'!AL1585</f>
        <v>17633421.502930611</v>
      </c>
      <c r="AA182" s="236">
        <f>AA154*' CALCULATIONS'!AM1585</f>
        <v>0</v>
      </c>
      <c r="AB182" s="236">
        <f>AB154*' CALCULATIONS'!AN1585</f>
        <v>0</v>
      </c>
      <c r="AC182" s="236">
        <f>AC154*' CALCULATIONS'!AO1585</f>
        <v>0</v>
      </c>
      <c r="AD182" s="236">
        <f>AD154*' CALCULATIONS'!AP1585</f>
        <v>0</v>
      </c>
      <c r="AE182" s="236">
        <f>AE154*' CALCULATIONS'!AQ1585</f>
        <v>0</v>
      </c>
      <c r="AF182" s="236">
        <f>AF154*' CALCULATIONS'!AR1585</f>
        <v>0</v>
      </c>
      <c r="AG182" s="236">
        <f>AG154*' CALCULATIONS'!AS1585</f>
        <v>0</v>
      </c>
      <c r="AH182" s="236">
        <f>AH154*' CALCULATIONS'!AT1585</f>
        <v>0</v>
      </c>
      <c r="AI182" s="236">
        <f>AI154*' CALCULATIONS'!AU1585</f>
        <v>0</v>
      </c>
      <c r="AJ182" s="236">
        <f>AJ154*' CALCULATIONS'!AV1585</f>
        <v>0</v>
      </c>
      <c r="AK182" s="236">
        <f>AK154*' CALCULATIONS'!AW1585</f>
        <v>0</v>
      </c>
      <c r="AL182" s="236">
        <f>AL154*' CALCULATIONS'!AX1585</f>
        <v>0</v>
      </c>
      <c r="AM182" s="236">
        <f>AM154*' CALCULATIONS'!AY1585</f>
        <v>0</v>
      </c>
      <c r="AN182" s="236">
        <f>AN154*' CALCULATIONS'!AZ1585</f>
        <v>0</v>
      </c>
      <c r="AO182" s="236">
        <f>AO154*' CALCULATIONS'!BA1585</f>
        <v>0</v>
      </c>
      <c r="AP182" s="236">
        <f>AP154*' CALCULATIONS'!BB1585</f>
        <v>0</v>
      </c>
      <c r="AQ182" s="236">
        <f>AQ154*' CALCULATIONS'!BC1585</f>
        <v>0</v>
      </c>
      <c r="AR182" s="236">
        <f>AR154*' CALCULATIONS'!BD1585</f>
        <v>0</v>
      </c>
      <c r="AS182" s="236">
        <f>AS154*' CALCULATIONS'!BE1585</f>
        <v>0</v>
      </c>
      <c r="AT182" s="236">
        <f>AT154*' CALCULATIONS'!BF1585</f>
        <v>0</v>
      </c>
      <c r="AU182" s="236">
        <f>AU154*' CALCULATIONS'!BG1585</f>
        <v>0</v>
      </c>
      <c r="AV182" s="236">
        <f>AV154*' CALCULATIONS'!BH1585</f>
        <v>0</v>
      </c>
      <c r="AW182" s="236">
        <f>AW154*' CALCULATIONS'!BI1585</f>
        <v>0</v>
      </c>
      <c r="AX182" s="236">
        <f>AX154*' CALCULATIONS'!BJ1585</f>
        <v>0</v>
      </c>
      <c r="AY182" s="236">
        <f>AY154*' CALCULATIONS'!BK1585</f>
        <v>0</v>
      </c>
      <c r="AZ182" s="236">
        <f>AZ154*' CALCULATIONS'!BL1585</f>
        <v>0</v>
      </c>
      <c r="BA182" s="236">
        <f>BA154*' CALCULATIONS'!BM1585</f>
        <v>0</v>
      </c>
      <c r="BB182" s="236">
        <f>BB154*' CALCULATIONS'!BN1585</f>
        <v>0</v>
      </c>
      <c r="BC182" s="236">
        <f>BC154*' CALCULATIONS'!BO1585</f>
        <v>0</v>
      </c>
      <c r="BD182" s="236">
        <f>BD154*' CALCULATIONS'!BP1585</f>
        <v>0</v>
      </c>
      <c r="BE182" s="236">
        <f>BE154*' CALCULATIONS'!BQ1585</f>
        <v>0</v>
      </c>
      <c r="BF182" s="236">
        <f>BF154*' CALCULATIONS'!BR1585</f>
        <v>0</v>
      </c>
      <c r="BG182" s="236">
        <f>BG154*' CALCULATIONS'!BS1585</f>
        <v>0</v>
      </c>
      <c r="BH182" s="236">
        <f>BH154*' CALCULATIONS'!BT1585</f>
        <v>0</v>
      </c>
      <c r="BI182" s="236">
        <f>BI154*' CALCULATIONS'!BU1585</f>
        <v>0</v>
      </c>
      <c r="BJ182" s="236">
        <f>BJ154*' CALCULATIONS'!BV1585</f>
        <v>0</v>
      </c>
      <c r="BK182" s="920">
        <f t="shared" si="4"/>
        <v>49621172.844980285</v>
      </c>
    </row>
    <row r="183" spans="1:63" x14ac:dyDescent="0.25">
      <c r="A183" s="836" t="s">
        <v>1171</v>
      </c>
      <c r="C183" s="236">
        <f>C154*' CALCULATIONS'!O1592</f>
        <v>3974635.8351338618</v>
      </c>
      <c r="D183" s="236">
        <f>D154*' CALCULATIONS'!P1592</f>
        <v>0</v>
      </c>
      <c r="E183" s="236">
        <f>E154*' CALCULATIONS'!Q1592</f>
        <v>0</v>
      </c>
      <c r="F183" s="236">
        <f>F154*' CALCULATIONS'!R1592</f>
        <v>0</v>
      </c>
      <c r="G183" s="236">
        <f>G154*' CALCULATIONS'!S1592</f>
        <v>0</v>
      </c>
      <c r="H183" s="236">
        <f>H154*' CALCULATIONS'!T1592</f>
        <v>0</v>
      </c>
      <c r="I183" s="236">
        <f>I154*' CALCULATIONS'!U1592</f>
        <v>0</v>
      </c>
      <c r="J183" s="236">
        <f>J154*' CALCULATIONS'!V1592</f>
        <v>0</v>
      </c>
      <c r="K183" s="236">
        <f>K154*' CALCULATIONS'!W1592</f>
        <v>0</v>
      </c>
      <c r="L183" s="236">
        <f>L154*' CALCULATIONS'!X1592</f>
        <v>0</v>
      </c>
      <c r="M183" s="236">
        <f>M154*' CALCULATIONS'!Y1592</f>
        <v>0</v>
      </c>
      <c r="N183" s="236">
        <f>N154*' CALCULATIONS'!Z1592</f>
        <v>27225645.717434406</v>
      </c>
      <c r="O183" s="236">
        <f>O154*' CALCULATIONS'!AA1592</f>
        <v>0</v>
      </c>
      <c r="P183" s="236">
        <f>P154*' CALCULATIONS'!AB1592</f>
        <v>0</v>
      </c>
      <c r="Q183" s="236">
        <f>Q154*' CALCULATIONS'!AC1592</f>
        <v>0</v>
      </c>
      <c r="R183" s="236">
        <f>R154*' CALCULATIONS'!AD1592</f>
        <v>0</v>
      </c>
      <c r="S183" s="236">
        <f>S154*' CALCULATIONS'!AE1592</f>
        <v>0</v>
      </c>
      <c r="T183" s="236">
        <f>T154*' CALCULATIONS'!AF1592</f>
        <v>0</v>
      </c>
      <c r="U183" s="236">
        <f>U154*' CALCULATIONS'!AG1592</f>
        <v>0</v>
      </c>
      <c r="V183" s="236">
        <f>V154*' CALCULATIONS'!AH1592</f>
        <v>0</v>
      </c>
      <c r="W183" s="236">
        <f>W154*' CALCULATIONS'!AI1592</f>
        <v>0</v>
      </c>
      <c r="X183" s="236">
        <f>X154*' CALCULATIONS'!AJ1592</f>
        <v>0</v>
      </c>
      <c r="Y183" s="236">
        <f>Y154*' CALCULATIONS'!AK1592</f>
        <v>0</v>
      </c>
      <c r="Z183" s="236">
        <f>Z154*' CALCULATIONS'!AL1592</f>
        <v>23511228.670574151</v>
      </c>
      <c r="AA183" s="236">
        <f>AA154*' CALCULATIONS'!AM1592</f>
        <v>0</v>
      </c>
      <c r="AB183" s="236">
        <f>AB154*' CALCULATIONS'!AN1592</f>
        <v>0</v>
      </c>
      <c r="AC183" s="236">
        <f>AC154*' CALCULATIONS'!AO1592</f>
        <v>0</v>
      </c>
      <c r="AD183" s="236">
        <f>AD154*' CALCULATIONS'!AP1592</f>
        <v>0</v>
      </c>
      <c r="AE183" s="236">
        <f>AE154*' CALCULATIONS'!AQ1592</f>
        <v>0</v>
      </c>
      <c r="AF183" s="236">
        <f>AF154*' CALCULATIONS'!AR1592</f>
        <v>0</v>
      </c>
      <c r="AG183" s="236">
        <f>AG154*' CALCULATIONS'!AS1592</f>
        <v>0</v>
      </c>
      <c r="AH183" s="236">
        <f>AH154*' CALCULATIONS'!AT1592</f>
        <v>0</v>
      </c>
      <c r="AI183" s="236">
        <f>AI154*' CALCULATIONS'!AU1592</f>
        <v>0</v>
      </c>
      <c r="AJ183" s="236">
        <f>AJ154*' CALCULATIONS'!AV1592</f>
        <v>0</v>
      </c>
      <c r="AK183" s="236">
        <f>AK154*' CALCULATIONS'!AW1592</f>
        <v>0</v>
      </c>
      <c r="AL183" s="236">
        <f>AL154*' CALCULATIONS'!AX1592</f>
        <v>961630.00854226237</v>
      </c>
      <c r="AM183" s="236">
        <f>AM154*' CALCULATIONS'!AY1592</f>
        <v>0</v>
      </c>
      <c r="AN183" s="236">
        <f>AN154*' CALCULATIONS'!AZ1592</f>
        <v>0</v>
      </c>
      <c r="AO183" s="236">
        <f>AO154*' CALCULATIONS'!BA1592</f>
        <v>0</v>
      </c>
      <c r="AP183" s="236">
        <f>AP154*' CALCULATIONS'!BB1592</f>
        <v>0</v>
      </c>
      <c r="AQ183" s="236">
        <f>AQ154*' CALCULATIONS'!BC1592</f>
        <v>0</v>
      </c>
      <c r="AR183" s="236">
        <f>AR154*' CALCULATIONS'!BD1592</f>
        <v>0</v>
      </c>
      <c r="AS183" s="236">
        <f>AS154*' CALCULATIONS'!BE1592</f>
        <v>0</v>
      </c>
      <c r="AT183" s="236">
        <f>AT154*' CALCULATIONS'!BF1592</f>
        <v>0</v>
      </c>
      <c r="AU183" s="236">
        <f>AU154*' CALCULATIONS'!BG1592</f>
        <v>0</v>
      </c>
      <c r="AV183" s="236">
        <f>AV154*' CALCULATIONS'!BH1592</f>
        <v>0</v>
      </c>
      <c r="AW183" s="236">
        <f>AW154*' CALCULATIONS'!BI1592</f>
        <v>0</v>
      </c>
      <c r="AX183" s="236">
        <f>AX154*' CALCULATIONS'!BJ1592</f>
        <v>20248758.291272715</v>
      </c>
      <c r="AY183" s="236">
        <f>AY154*' CALCULATIONS'!BK1592</f>
        <v>0</v>
      </c>
      <c r="AZ183" s="236">
        <f>AZ154*' CALCULATIONS'!BL1592</f>
        <v>0</v>
      </c>
      <c r="BA183" s="236">
        <f>BA154*' CALCULATIONS'!BM1592</f>
        <v>0</v>
      </c>
      <c r="BB183" s="236">
        <f>BB154*' CALCULATIONS'!BN1592</f>
        <v>0</v>
      </c>
      <c r="BC183" s="236">
        <f>BC154*' CALCULATIONS'!BO1592</f>
        <v>0</v>
      </c>
      <c r="BD183" s="236">
        <f>BD154*' CALCULATIONS'!BP1592</f>
        <v>0</v>
      </c>
      <c r="BE183" s="236">
        <f>BE154*' CALCULATIONS'!BQ1592</f>
        <v>0</v>
      </c>
      <c r="BF183" s="236">
        <f>BF154*' CALCULATIONS'!BR1592</f>
        <v>0</v>
      </c>
      <c r="BG183" s="236">
        <f>BG154*' CALCULATIONS'!BS1592</f>
        <v>0</v>
      </c>
      <c r="BH183" s="236">
        <f>BH154*' CALCULATIONS'!BT1592</f>
        <v>0</v>
      </c>
      <c r="BI183" s="236">
        <f>BI154*' CALCULATIONS'!BU1592</f>
        <v>0</v>
      </c>
      <c r="BJ183" s="236">
        <f>BJ154*' CALCULATIONS'!BV1592</f>
        <v>0</v>
      </c>
      <c r="BK183" s="920">
        <f t="shared" si="4"/>
        <v>75921898.522957385</v>
      </c>
    </row>
    <row r="184" spans="1:63" x14ac:dyDescent="0.25">
      <c r="A184" s="907" t="s">
        <v>1138</v>
      </c>
      <c r="C184" s="236">
        <f>C154*' CALCULATIONS'!O1599</f>
        <v>59233270.071581766</v>
      </c>
      <c r="D184" s="236">
        <f>D154*' CALCULATIONS'!P1599</f>
        <v>0</v>
      </c>
      <c r="E184" s="236">
        <f>E154*' CALCULATIONS'!Q1599</f>
        <v>9206052.6728773229</v>
      </c>
      <c r="F184" s="236">
        <f>F154*' CALCULATIONS'!R1599</f>
        <v>0</v>
      </c>
      <c r="G184" s="236">
        <f>G154*' CALCULATIONS'!S1599</f>
        <v>15658592.401942439</v>
      </c>
      <c r="H184" s="236">
        <f>H154*' CALCULATIONS'!T1599</f>
        <v>3465828.9860020685</v>
      </c>
      <c r="I184" s="236">
        <f>I154*' CALCULATIONS'!U1599</f>
        <v>12458044.668968271</v>
      </c>
      <c r="J184" s="236">
        <f>J154*' CALCULATIONS'!V1599</f>
        <v>0</v>
      </c>
      <c r="K184" s="236">
        <f>K154*' CALCULATIONS'!W1599</f>
        <v>14033710.832887225</v>
      </c>
      <c r="L184" s="236">
        <f>L154*' CALCULATIONS'!X1599</f>
        <v>0</v>
      </c>
      <c r="M184" s="236">
        <f>M154*' CALCULATIONS'!Y1599</f>
        <v>16658009.147661729</v>
      </c>
      <c r="N184" s="236">
        <f>N154*' CALCULATIONS'!Z1599</f>
        <v>8919884.4410354141</v>
      </c>
      <c r="O184" s="236">
        <f>O154*' CALCULATIONS'!AA1599</f>
        <v>0</v>
      </c>
      <c r="P184" s="236">
        <f>P154*' CALCULATIONS'!AB1599</f>
        <v>0</v>
      </c>
      <c r="Q184" s="236">
        <f>Q154*' CALCULATIONS'!AC1599</f>
        <v>0</v>
      </c>
      <c r="R184" s="236">
        <f>R154*' CALCULATIONS'!AD1599</f>
        <v>0</v>
      </c>
      <c r="S184" s="236">
        <f>S154*' CALCULATIONS'!AE1599</f>
        <v>5877807.1676435377</v>
      </c>
      <c r="T184" s="236">
        <f>T154*' CALCULATIONS'!AF1599</f>
        <v>0</v>
      </c>
      <c r="U184" s="236">
        <f>U154*' CALCULATIONS'!AG1599</f>
        <v>0</v>
      </c>
      <c r="V184" s="236">
        <f>V154*' CALCULATIONS'!AH1599</f>
        <v>0</v>
      </c>
      <c r="W184" s="236">
        <f>W154*' CALCULATIONS'!AI1599</f>
        <v>5877807.1676435377</v>
      </c>
      <c r="X184" s="236">
        <f>X154*' CALCULATIONS'!AJ1599</f>
        <v>0</v>
      </c>
      <c r="Y184" s="236">
        <f>Y154*' CALCULATIONS'!AK1599</f>
        <v>5877807.1676435377</v>
      </c>
      <c r="Z184" s="236">
        <f>Z154*' CALCULATIONS'!AL1599</f>
        <v>11755614.335287075</v>
      </c>
      <c r="AA184" s="236">
        <f>AA154*' CALCULATIONS'!AM1599</f>
        <v>0</v>
      </c>
      <c r="AB184" s="236">
        <f>AB154*' CALCULATIONS'!AN1599</f>
        <v>0</v>
      </c>
      <c r="AC184" s="236">
        <f>AC154*' CALCULATIONS'!AO1599</f>
        <v>0</v>
      </c>
      <c r="AD184" s="236">
        <f>AD154*' CALCULATIONS'!AP1599</f>
        <v>0</v>
      </c>
      <c r="AE184" s="236">
        <f>AE154*' CALCULATIONS'!AQ1599</f>
        <v>0</v>
      </c>
      <c r="AF184" s="236">
        <f>AF154*' CALCULATIONS'!AR1599</f>
        <v>0</v>
      </c>
      <c r="AG184" s="236">
        <f>AG154*' CALCULATIONS'!AS1599</f>
        <v>0</v>
      </c>
      <c r="AH184" s="236">
        <f>AH154*' CALCULATIONS'!AT1599</f>
        <v>0</v>
      </c>
      <c r="AI184" s="236">
        <f>AI154*' CALCULATIONS'!AU1599</f>
        <v>0</v>
      </c>
      <c r="AJ184" s="236">
        <f>AJ154*' CALCULATIONS'!AV1599</f>
        <v>0</v>
      </c>
      <c r="AK184" s="236">
        <f>AK154*' CALCULATIONS'!AW1599</f>
        <v>0</v>
      </c>
      <c r="AL184" s="236">
        <f>AL154*' CALCULATIONS'!AX1599</f>
        <v>0</v>
      </c>
      <c r="AM184" s="236">
        <f>AM154*' CALCULATIONS'!AY1599</f>
        <v>0</v>
      </c>
      <c r="AN184" s="236">
        <f>AN154*' CALCULATIONS'!AZ1599</f>
        <v>0</v>
      </c>
      <c r="AO184" s="236">
        <f>AO154*' CALCULATIONS'!BA1599</f>
        <v>0</v>
      </c>
      <c r="AP184" s="236">
        <f>AP154*' CALCULATIONS'!BB1599</f>
        <v>0</v>
      </c>
      <c r="AQ184" s="236">
        <f>AQ154*' CALCULATIONS'!BC1599</f>
        <v>0</v>
      </c>
      <c r="AR184" s="236">
        <f>AR154*' CALCULATIONS'!BD1599</f>
        <v>0</v>
      </c>
      <c r="AS184" s="236">
        <f>AS154*' CALCULATIONS'!BE1599</f>
        <v>0</v>
      </c>
      <c r="AT184" s="236">
        <f>AT154*' CALCULATIONS'!BF1599</f>
        <v>0</v>
      </c>
      <c r="AU184" s="236">
        <f>AU154*' CALCULATIONS'!BG1599</f>
        <v>0</v>
      </c>
      <c r="AV184" s="236">
        <f>AV154*' CALCULATIONS'!BH1599</f>
        <v>0</v>
      </c>
      <c r="AW184" s="236">
        <f>AW154*' CALCULATIONS'!BI1599</f>
        <v>0</v>
      </c>
      <c r="AX184" s="236">
        <f>AX154*' CALCULATIONS'!BJ1599</f>
        <v>0</v>
      </c>
      <c r="AY184" s="236">
        <f>AY154*' CALCULATIONS'!BK1599</f>
        <v>0</v>
      </c>
      <c r="AZ184" s="236">
        <f>AZ154*' CALCULATIONS'!BL1599</f>
        <v>0</v>
      </c>
      <c r="BA184" s="236">
        <f>BA154*' CALCULATIONS'!BM1599</f>
        <v>0</v>
      </c>
      <c r="BB184" s="236">
        <f>BB154*' CALCULATIONS'!BN1599</f>
        <v>0</v>
      </c>
      <c r="BC184" s="236">
        <f>BC154*' CALCULATIONS'!BO1599</f>
        <v>0</v>
      </c>
      <c r="BD184" s="236">
        <f>BD154*' CALCULATIONS'!BP1599</f>
        <v>0</v>
      </c>
      <c r="BE184" s="236">
        <f>BE154*' CALCULATIONS'!BQ1599</f>
        <v>0</v>
      </c>
      <c r="BF184" s="236">
        <f>BF154*' CALCULATIONS'!BR1599</f>
        <v>0</v>
      </c>
      <c r="BG184" s="236">
        <f>BG154*' CALCULATIONS'!BS1599</f>
        <v>0</v>
      </c>
      <c r="BH184" s="236">
        <f>BH154*' CALCULATIONS'!BT1599</f>
        <v>0</v>
      </c>
      <c r="BI184" s="236">
        <f>BI154*' CALCULATIONS'!BU1599</f>
        <v>0</v>
      </c>
      <c r="BJ184" s="236">
        <f>BJ154*' CALCULATIONS'!BV1599</f>
        <v>0</v>
      </c>
      <c r="BK184" s="920">
        <f t="shared" si="4"/>
        <v>169022429.06117395</v>
      </c>
    </row>
    <row r="185" spans="1:63" x14ac:dyDescent="0.25">
      <c r="A185" s="926" t="s">
        <v>1139</v>
      </c>
      <c r="C185" s="236">
        <f>C154*' CALCULATIONS'!O1606</f>
        <v>0</v>
      </c>
      <c r="D185" s="236">
        <f>D154*' CALCULATIONS'!P1606</f>
        <v>0</v>
      </c>
      <c r="E185" s="236">
        <f>E154*' CALCULATIONS'!Q1606</f>
        <v>0</v>
      </c>
      <c r="F185" s="236">
        <f>F154*' CALCULATIONS'!R1606</f>
        <v>0</v>
      </c>
      <c r="G185" s="236">
        <f>G154*' CALCULATIONS'!S1606</f>
        <v>0</v>
      </c>
      <c r="H185" s="236">
        <f>H154*' CALCULATIONS'!T1606</f>
        <v>0</v>
      </c>
      <c r="I185" s="236">
        <f>I154*' CALCULATIONS'!U1606</f>
        <v>0</v>
      </c>
      <c r="J185" s="236">
        <f>J154*' CALCULATIONS'!V1606</f>
        <v>0</v>
      </c>
      <c r="K185" s="236">
        <f>K154*' CALCULATIONS'!W1606</f>
        <v>0</v>
      </c>
      <c r="L185" s="236">
        <f>L154*' CALCULATIONS'!X1606</f>
        <v>0</v>
      </c>
      <c r="M185" s="236">
        <f>M154*' CALCULATIONS'!Y1606</f>
        <v>0</v>
      </c>
      <c r="N185" s="236">
        <f>N154*' CALCULATIONS'!Z1606</f>
        <v>0</v>
      </c>
      <c r="O185" s="236">
        <f>O154*' CALCULATIONS'!AA1606</f>
        <v>0</v>
      </c>
      <c r="P185" s="236">
        <f>P154*' CALCULATIONS'!AB1606</f>
        <v>0</v>
      </c>
      <c r="Q185" s="236">
        <f>Q154*' CALCULATIONS'!AC1606</f>
        <v>0</v>
      </c>
      <c r="R185" s="236">
        <f>R154*' CALCULATIONS'!AD1606</f>
        <v>0</v>
      </c>
      <c r="S185" s="236">
        <f>S154*' CALCULATIONS'!AE1606</f>
        <v>0</v>
      </c>
      <c r="T185" s="236">
        <f>T154*' CALCULATIONS'!AF1606</f>
        <v>0</v>
      </c>
      <c r="U185" s="236">
        <f>U154*' CALCULATIONS'!AG1606</f>
        <v>0</v>
      </c>
      <c r="V185" s="236">
        <f>V154*' CALCULATIONS'!AH1606</f>
        <v>0</v>
      </c>
      <c r="W185" s="236">
        <f>W154*' CALCULATIONS'!AI1606</f>
        <v>0</v>
      </c>
      <c r="X185" s="236">
        <f>X154*' CALCULATIONS'!AJ1606</f>
        <v>0</v>
      </c>
      <c r="Y185" s="236">
        <f>Y154*' CALCULATIONS'!AK1606</f>
        <v>0</v>
      </c>
      <c r="Z185" s="236">
        <f>Z154*' CALCULATIONS'!AL1606</f>
        <v>0</v>
      </c>
      <c r="AA185" s="236">
        <f>AA154*' CALCULATIONS'!AM1606</f>
        <v>0</v>
      </c>
      <c r="AB185" s="236">
        <f>AB154*' CALCULATIONS'!AN1606</f>
        <v>0</v>
      </c>
      <c r="AC185" s="236">
        <f>AC154*' CALCULATIONS'!AO1606</f>
        <v>0</v>
      </c>
      <c r="AD185" s="236">
        <f>AD154*' CALCULATIONS'!AP1606</f>
        <v>0</v>
      </c>
      <c r="AE185" s="236">
        <f>AE154*' CALCULATIONS'!AQ1606</f>
        <v>0</v>
      </c>
      <c r="AF185" s="236">
        <f>AF154*' CALCULATIONS'!AR1606</f>
        <v>0</v>
      </c>
      <c r="AG185" s="236">
        <f>AG154*' CALCULATIONS'!AS1606</f>
        <v>0</v>
      </c>
      <c r="AH185" s="236">
        <f>AH154*' CALCULATIONS'!AT1606</f>
        <v>0</v>
      </c>
      <c r="AI185" s="236">
        <f>AI154*' CALCULATIONS'!AU1606</f>
        <v>0</v>
      </c>
      <c r="AJ185" s="236">
        <f>AJ154*' CALCULATIONS'!AV1606</f>
        <v>0</v>
      </c>
      <c r="AK185" s="236">
        <f>AK154*' CALCULATIONS'!AW1606</f>
        <v>0</v>
      </c>
      <c r="AL185" s="236">
        <f>AL154*' CALCULATIONS'!AX1606</f>
        <v>0</v>
      </c>
      <c r="AM185" s="236">
        <f>AM154*' CALCULATIONS'!AY1606</f>
        <v>0</v>
      </c>
      <c r="AN185" s="236">
        <f>AN154*' CALCULATIONS'!AZ1606</f>
        <v>0</v>
      </c>
      <c r="AO185" s="236">
        <f>AO154*' CALCULATIONS'!BA1606</f>
        <v>0</v>
      </c>
      <c r="AP185" s="236">
        <f>AP154*' CALCULATIONS'!BB1606</f>
        <v>0</v>
      </c>
      <c r="AQ185" s="236">
        <f>AQ154*' CALCULATIONS'!BC1606</f>
        <v>0</v>
      </c>
      <c r="AR185" s="236">
        <f>AR154*' CALCULATIONS'!BD1606</f>
        <v>0</v>
      </c>
      <c r="AS185" s="236">
        <f>AS154*' CALCULATIONS'!BE1606</f>
        <v>0</v>
      </c>
      <c r="AT185" s="236">
        <f>AT154*' CALCULATIONS'!BF1606</f>
        <v>0</v>
      </c>
      <c r="AU185" s="236">
        <f>AU154*' CALCULATIONS'!BG1606</f>
        <v>0</v>
      </c>
      <c r="AV185" s="236">
        <f>AV154*' CALCULATIONS'!BH1606</f>
        <v>0</v>
      </c>
      <c r="AW185" s="236">
        <f>AW154*' CALCULATIONS'!BI1606</f>
        <v>0</v>
      </c>
      <c r="AX185" s="236">
        <f>AX154*' CALCULATIONS'!BJ1606</f>
        <v>0</v>
      </c>
      <c r="AY185" s="236">
        <f>AY154*' CALCULATIONS'!BK1606</f>
        <v>0</v>
      </c>
      <c r="AZ185" s="236">
        <f>AZ154*' CALCULATIONS'!BL1606</f>
        <v>0</v>
      </c>
      <c r="BA185" s="236">
        <f>BA154*' CALCULATIONS'!BM1606</f>
        <v>0</v>
      </c>
      <c r="BB185" s="236">
        <f>BB154*' CALCULATIONS'!BN1606</f>
        <v>0</v>
      </c>
      <c r="BC185" s="236">
        <f>BC154*' CALCULATIONS'!BO1606</f>
        <v>0</v>
      </c>
      <c r="BD185" s="236">
        <f>BD154*' CALCULATIONS'!BP1606</f>
        <v>0</v>
      </c>
      <c r="BE185" s="236">
        <f>BE154*' CALCULATIONS'!BQ1606</f>
        <v>0</v>
      </c>
      <c r="BF185" s="236">
        <f>BF154*' CALCULATIONS'!BR1606</f>
        <v>0</v>
      </c>
      <c r="BG185" s="236">
        <f>BG154*' CALCULATIONS'!BS1606</f>
        <v>0</v>
      </c>
      <c r="BH185" s="236">
        <f>BH154*' CALCULATIONS'!BT1606</f>
        <v>0</v>
      </c>
      <c r="BI185" s="236">
        <f>BI154*' CALCULATIONS'!BU1606</f>
        <v>0</v>
      </c>
      <c r="BJ185" s="236">
        <f>BJ154*' CALCULATIONS'!BV1606</f>
        <v>0</v>
      </c>
      <c r="BK185" s="920">
        <f t="shared" si="4"/>
        <v>0</v>
      </c>
    </row>
    <row r="186" spans="1:63" ht="16.5" thickBot="1" x14ac:dyDescent="0.3">
      <c r="BK186" s="920">
        <f t="shared" si="4"/>
        <v>0</v>
      </c>
    </row>
    <row r="187" spans="1:63" ht="16.5" thickBot="1" x14ac:dyDescent="0.3">
      <c r="A187" s="1019" t="s">
        <v>1173</v>
      </c>
      <c r="BK187" s="920">
        <f t="shared" si="4"/>
        <v>0</v>
      </c>
    </row>
    <row r="188" spans="1:63" x14ac:dyDescent="0.25">
      <c r="BK188" s="920">
        <f t="shared" si="4"/>
        <v>0</v>
      </c>
    </row>
    <row r="189" spans="1:63" x14ac:dyDescent="0.25">
      <c r="A189" s="180" t="s">
        <v>1174</v>
      </c>
      <c r="C189" s="236">
        <f>' CALCULATIONS'!O1610*'MONTHLY DATA'!AM384</f>
        <v>28882524.552420001</v>
      </c>
      <c r="D189" s="236">
        <f>' CALCULATIONS'!P1610*'MONTHLY DATA'!AN384</f>
        <v>28882524.552420001</v>
      </c>
      <c r="E189" s="236">
        <f>' CALCULATIONS'!Q1610*'MONTHLY DATA'!AO384</f>
        <v>28882524.552420001</v>
      </c>
      <c r="F189" s="236">
        <f>' CALCULATIONS'!R1610*'MONTHLY DATA'!AP384</f>
        <v>28882524.552420001</v>
      </c>
      <c r="G189" s="236">
        <f>' CALCULATIONS'!S1610*'MONTHLY DATA'!AQ384</f>
        <v>28882524.552420001</v>
      </c>
      <c r="H189" s="236">
        <f>' CALCULATIONS'!T1610*'MONTHLY DATA'!AR384</f>
        <v>28882524.552420001</v>
      </c>
      <c r="I189" s="236">
        <f>' CALCULATIONS'!U1610*'MONTHLY DATA'!AS384</f>
        <v>28882524.552420001</v>
      </c>
      <c r="J189" s="236">
        <f>' CALCULATIONS'!V1610*'MONTHLY DATA'!AT384</f>
        <v>28882524.552420001</v>
      </c>
      <c r="K189" s="236">
        <f>' CALCULATIONS'!W1610*'MONTHLY DATA'!AU384</f>
        <v>28882524.552420001</v>
      </c>
      <c r="L189" s="236">
        <f>' CALCULATIONS'!X1610*'MONTHLY DATA'!AV384</f>
        <v>28882524.552420001</v>
      </c>
      <c r="M189" s="236">
        <f>' CALCULATIONS'!Y1610*'MONTHLY DATA'!AW384</f>
        <v>28882524.552420001</v>
      </c>
      <c r="N189" s="236">
        <f>' CALCULATIONS'!Z1610*'MONTHLY DATA'!AX384</f>
        <v>28882524.552420001</v>
      </c>
      <c r="O189" s="236">
        <f>' CALCULATIONS'!AA1610*'MONTHLY DATA'!AY384</f>
        <v>29822114.336859584</v>
      </c>
      <c r="P189" s="236">
        <f>' CALCULATIONS'!AB1610*'MONTHLY DATA'!AZ384</f>
        <v>29822114.336859584</v>
      </c>
      <c r="Q189" s="236">
        <f>' CALCULATIONS'!AC1610*'MONTHLY DATA'!BA384</f>
        <v>29822114.336859584</v>
      </c>
      <c r="R189" s="236">
        <f>' CALCULATIONS'!AD1610*'MONTHLY DATA'!BB384</f>
        <v>29822114.336859584</v>
      </c>
      <c r="S189" s="236">
        <f>' CALCULATIONS'!AE1610*'MONTHLY DATA'!BC384</f>
        <v>29822114.336859584</v>
      </c>
      <c r="T189" s="236">
        <f>' CALCULATIONS'!AF1610*'MONTHLY DATA'!BD384</f>
        <v>29822114.336859584</v>
      </c>
      <c r="U189" s="236">
        <f>' CALCULATIONS'!AG1610*'MONTHLY DATA'!BE384</f>
        <v>29822114.336859584</v>
      </c>
      <c r="V189" s="236">
        <f>' CALCULATIONS'!AH1610*'MONTHLY DATA'!BF384</f>
        <v>29822114.336859584</v>
      </c>
      <c r="W189" s="236">
        <f>' CALCULATIONS'!AI1610*'MONTHLY DATA'!BG384</f>
        <v>29822114.336859584</v>
      </c>
      <c r="X189" s="236">
        <f>' CALCULATIONS'!AJ1610*'MONTHLY DATA'!BH384</f>
        <v>29822114.336859584</v>
      </c>
      <c r="Y189" s="236">
        <f>' CALCULATIONS'!AK1610*'MONTHLY DATA'!BI384</f>
        <v>29822114.336859584</v>
      </c>
      <c r="Z189" s="236">
        <f>' CALCULATIONS'!AL1610*'MONTHLY DATA'!BJ384</f>
        <v>29822114.336859584</v>
      </c>
      <c r="AA189" s="236">
        <f>' CALCULATIONS'!AM1610*'MONTHLY DATA'!BK384</f>
        <v>29370221.592555169</v>
      </c>
      <c r="AB189" s="236">
        <f>' CALCULATIONS'!AN1610*'MONTHLY DATA'!BL384</f>
        <v>29370221.592555169</v>
      </c>
      <c r="AC189" s="236">
        <f>' CALCULATIONS'!AO1610*'MONTHLY DATA'!BM384</f>
        <v>29370221.592555169</v>
      </c>
      <c r="AD189" s="236">
        <f>' CALCULATIONS'!AP1610*'MONTHLY DATA'!BN384</f>
        <v>29370221.592555169</v>
      </c>
      <c r="AE189" s="236">
        <f>' CALCULATIONS'!AQ1610*'MONTHLY DATA'!BO384</f>
        <v>29370221.592555169</v>
      </c>
      <c r="AF189" s="236">
        <f>' CALCULATIONS'!AR1610*'MONTHLY DATA'!BP384</f>
        <v>29370221.592555169</v>
      </c>
      <c r="AG189" s="236">
        <f>' CALCULATIONS'!AS1610*'MONTHLY DATA'!BQ384</f>
        <v>29370221.592555169</v>
      </c>
      <c r="AH189" s="236">
        <f>' CALCULATIONS'!AT1610*'MONTHLY DATA'!BR384</f>
        <v>29370221.592555169</v>
      </c>
      <c r="AI189" s="236">
        <f>' CALCULATIONS'!AU1610*'MONTHLY DATA'!BS384</f>
        <v>29370221.592555169</v>
      </c>
      <c r="AJ189" s="236">
        <f>' CALCULATIONS'!AV1610*'MONTHLY DATA'!BT384</f>
        <v>29370221.592555169</v>
      </c>
      <c r="AK189" s="236">
        <f>' CALCULATIONS'!AW1610*'MONTHLY DATA'!BU384</f>
        <v>29370221.592555169</v>
      </c>
      <c r="AL189" s="236">
        <f>' CALCULATIONS'!AX1610*'MONTHLY DATA'!BV384</f>
        <v>29370221.592555169</v>
      </c>
      <c r="AM189" s="236">
        <f>' CALCULATIONS'!AY1610*'MONTHLY DATA'!BW384</f>
        <v>30859291.827297714</v>
      </c>
      <c r="AN189" s="236">
        <f>' CALCULATIONS'!AZ1610*'MONTHLY DATA'!BX384</f>
        <v>30859291.827297714</v>
      </c>
      <c r="AO189" s="236">
        <f>' CALCULATIONS'!BA1610*'MONTHLY DATA'!BY384</f>
        <v>30859291.827297714</v>
      </c>
      <c r="AP189" s="236">
        <f>' CALCULATIONS'!BB1610*'MONTHLY DATA'!BZ384</f>
        <v>30859291.827297714</v>
      </c>
      <c r="AQ189" s="236">
        <f>' CALCULATIONS'!BC1610*'MONTHLY DATA'!CA384</f>
        <v>30859291.827297714</v>
      </c>
      <c r="AR189" s="236">
        <f>' CALCULATIONS'!BD1610*'MONTHLY DATA'!CB384</f>
        <v>30859291.827297714</v>
      </c>
      <c r="AS189" s="236">
        <f>' CALCULATIONS'!BE1610*'MONTHLY DATA'!CC384</f>
        <v>30859291.827297714</v>
      </c>
      <c r="AT189" s="236">
        <f>' CALCULATIONS'!BF1610*'MONTHLY DATA'!CD384</f>
        <v>30859291.827297714</v>
      </c>
      <c r="AU189" s="236">
        <f>' CALCULATIONS'!BG1610*'MONTHLY DATA'!CE384</f>
        <v>30859291.827297714</v>
      </c>
      <c r="AV189" s="236">
        <f>' CALCULATIONS'!BH1610*'MONTHLY DATA'!CF384</f>
        <v>30859291.827297714</v>
      </c>
      <c r="AW189" s="236">
        <f>' CALCULATIONS'!BI1610*'MONTHLY DATA'!CG384</f>
        <v>30859291.827297714</v>
      </c>
      <c r="AX189" s="236">
        <f>' CALCULATIONS'!BJ1610*'MONTHLY DATA'!CH384</f>
        <v>30859291.827297714</v>
      </c>
      <c r="AY189" s="236">
        <f>' CALCULATIONS'!BK1610*'MONTHLY DATA'!CI384</f>
        <v>37555382.056202173</v>
      </c>
      <c r="AZ189" s="236">
        <f>' CALCULATIONS'!BL1610*'MONTHLY DATA'!CJ384</f>
        <v>37555382.056202173</v>
      </c>
      <c r="BA189" s="236">
        <f>' CALCULATIONS'!BM1610*'MONTHLY DATA'!CK384</f>
        <v>37555382.056202173</v>
      </c>
      <c r="BB189" s="236">
        <f>' CALCULATIONS'!BN1610*'MONTHLY DATA'!CL384</f>
        <v>37555382.056202173</v>
      </c>
      <c r="BC189" s="236">
        <f>' CALCULATIONS'!BO1610*'MONTHLY DATA'!CM384</f>
        <v>37555382.056202173</v>
      </c>
      <c r="BD189" s="236">
        <f>' CALCULATIONS'!BP1610*'MONTHLY DATA'!CN384</f>
        <v>37555382.056202173</v>
      </c>
      <c r="BE189" s="236">
        <f>' CALCULATIONS'!BQ1610*'MONTHLY DATA'!CO384</f>
        <v>37555382.056202173</v>
      </c>
      <c r="BF189" s="236">
        <f>' CALCULATIONS'!BR1610*'MONTHLY DATA'!CP384</f>
        <v>37555382.056202173</v>
      </c>
      <c r="BG189" s="236">
        <f>' CALCULATIONS'!BS1610*'MONTHLY DATA'!CQ384</f>
        <v>37555382.056202173</v>
      </c>
      <c r="BH189" s="236">
        <f>' CALCULATIONS'!BT1610*'MONTHLY DATA'!CR384</f>
        <v>37555382.056202173</v>
      </c>
      <c r="BI189" s="236">
        <f>' CALCULATIONS'!BU1610*'MONTHLY DATA'!CS384</f>
        <v>37555382.056202173</v>
      </c>
      <c r="BJ189" s="236">
        <f>' CALCULATIONS'!BV1610*'MONTHLY DATA'!CT384</f>
        <v>37555382.056202173</v>
      </c>
      <c r="BK189" s="920">
        <f t="shared" si="4"/>
        <v>1877874412.3840153</v>
      </c>
    </row>
    <row r="190" spans="1:63" x14ac:dyDescent="0.25">
      <c r="A190" s="180" t="s">
        <v>1292</v>
      </c>
      <c r="C190" s="236">
        <f>C189*70%</f>
        <v>20217767.186694</v>
      </c>
      <c r="D190" s="236">
        <f t="shared" ref="D190:BJ190" si="126">D189*70%</f>
        <v>20217767.186694</v>
      </c>
      <c r="E190" s="236">
        <f t="shared" si="126"/>
        <v>20217767.186694</v>
      </c>
      <c r="F190" s="236">
        <f t="shared" si="126"/>
        <v>20217767.186694</v>
      </c>
      <c r="G190" s="236">
        <f t="shared" si="126"/>
        <v>20217767.186694</v>
      </c>
      <c r="H190" s="236">
        <f t="shared" si="126"/>
        <v>20217767.186694</v>
      </c>
      <c r="I190" s="236">
        <f t="shared" si="126"/>
        <v>20217767.186694</v>
      </c>
      <c r="J190" s="236">
        <f t="shared" si="126"/>
        <v>20217767.186694</v>
      </c>
      <c r="K190" s="236">
        <f t="shared" si="126"/>
        <v>20217767.186694</v>
      </c>
      <c r="L190" s="236">
        <f t="shared" si="126"/>
        <v>20217767.186694</v>
      </c>
      <c r="M190" s="236">
        <f t="shared" si="126"/>
        <v>20217767.186694</v>
      </c>
      <c r="N190" s="236">
        <f t="shared" si="126"/>
        <v>20217767.186694</v>
      </c>
      <c r="O190" s="236">
        <f t="shared" si="126"/>
        <v>20875480.035801709</v>
      </c>
      <c r="P190" s="236">
        <f t="shared" si="126"/>
        <v>20875480.035801709</v>
      </c>
      <c r="Q190" s="236">
        <f t="shared" si="126"/>
        <v>20875480.035801709</v>
      </c>
      <c r="R190" s="236">
        <f t="shared" si="126"/>
        <v>20875480.035801709</v>
      </c>
      <c r="S190" s="236">
        <f t="shared" si="126"/>
        <v>20875480.035801709</v>
      </c>
      <c r="T190" s="236">
        <f t="shared" si="126"/>
        <v>20875480.035801709</v>
      </c>
      <c r="U190" s="236">
        <f t="shared" si="126"/>
        <v>20875480.035801709</v>
      </c>
      <c r="V190" s="236">
        <f t="shared" si="126"/>
        <v>20875480.035801709</v>
      </c>
      <c r="W190" s="236">
        <f t="shared" si="126"/>
        <v>20875480.035801709</v>
      </c>
      <c r="X190" s="236">
        <f t="shared" si="126"/>
        <v>20875480.035801709</v>
      </c>
      <c r="Y190" s="236">
        <f t="shared" si="126"/>
        <v>20875480.035801709</v>
      </c>
      <c r="Z190" s="236">
        <f t="shared" si="126"/>
        <v>20875480.035801709</v>
      </c>
      <c r="AA190" s="236">
        <f t="shared" si="126"/>
        <v>20559155.114788618</v>
      </c>
      <c r="AB190" s="236">
        <f t="shared" si="126"/>
        <v>20559155.114788618</v>
      </c>
      <c r="AC190" s="236">
        <f t="shared" si="126"/>
        <v>20559155.114788618</v>
      </c>
      <c r="AD190" s="236">
        <f t="shared" si="126"/>
        <v>20559155.114788618</v>
      </c>
      <c r="AE190" s="236">
        <f t="shared" si="126"/>
        <v>20559155.114788618</v>
      </c>
      <c r="AF190" s="236">
        <f t="shared" si="126"/>
        <v>20559155.114788618</v>
      </c>
      <c r="AG190" s="236">
        <f t="shared" si="126"/>
        <v>20559155.114788618</v>
      </c>
      <c r="AH190" s="236">
        <f t="shared" si="126"/>
        <v>20559155.114788618</v>
      </c>
      <c r="AI190" s="236">
        <f t="shared" si="126"/>
        <v>20559155.114788618</v>
      </c>
      <c r="AJ190" s="236">
        <f t="shared" si="126"/>
        <v>20559155.114788618</v>
      </c>
      <c r="AK190" s="236">
        <f t="shared" si="126"/>
        <v>20559155.114788618</v>
      </c>
      <c r="AL190" s="236">
        <f t="shared" si="126"/>
        <v>20559155.114788618</v>
      </c>
      <c r="AM190" s="236">
        <f t="shared" si="126"/>
        <v>21601504.279108398</v>
      </c>
      <c r="AN190" s="236">
        <f t="shared" si="126"/>
        <v>21601504.279108398</v>
      </c>
      <c r="AO190" s="236">
        <f t="shared" si="126"/>
        <v>21601504.279108398</v>
      </c>
      <c r="AP190" s="236">
        <f t="shared" si="126"/>
        <v>21601504.279108398</v>
      </c>
      <c r="AQ190" s="236">
        <f t="shared" si="126"/>
        <v>21601504.279108398</v>
      </c>
      <c r="AR190" s="236">
        <f t="shared" si="126"/>
        <v>21601504.279108398</v>
      </c>
      <c r="AS190" s="236">
        <f t="shared" si="126"/>
        <v>21601504.279108398</v>
      </c>
      <c r="AT190" s="236">
        <f t="shared" si="126"/>
        <v>21601504.279108398</v>
      </c>
      <c r="AU190" s="236">
        <f t="shared" si="126"/>
        <v>21601504.279108398</v>
      </c>
      <c r="AV190" s="236">
        <f t="shared" si="126"/>
        <v>21601504.279108398</v>
      </c>
      <c r="AW190" s="236">
        <f t="shared" si="126"/>
        <v>21601504.279108398</v>
      </c>
      <c r="AX190" s="236">
        <f t="shared" si="126"/>
        <v>21601504.279108398</v>
      </c>
      <c r="AY190" s="236">
        <f t="shared" si="126"/>
        <v>26288767.439341519</v>
      </c>
      <c r="AZ190" s="236">
        <f t="shared" si="126"/>
        <v>26288767.439341519</v>
      </c>
      <c r="BA190" s="236">
        <f t="shared" si="126"/>
        <v>26288767.439341519</v>
      </c>
      <c r="BB190" s="236">
        <f t="shared" si="126"/>
        <v>26288767.439341519</v>
      </c>
      <c r="BC190" s="236">
        <f t="shared" si="126"/>
        <v>26288767.439341519</v>
      </c>
      <c r="BD190" s="236">
        <f t="shared" si="126"/>
        <v>26288767.439341519</v>
      </c>
      <c r="BE190" s="236">
        <f t="shared" si="126"/>
        <v>26288767.439341519</v>
      </c>
      <c r="BF190" s="236">
        <f t="shared" si="126"/>
        <v>26288767.439341519</v>
      </c>
      <c r="BG190" s="236">
        <f t="shared" si="126"/>
        <v>26288767.439341519</v>
      </c>
      <c r="BH190" s="236">
        <f t="shared" si="126"/>
        <v>26288767.439341519</v>
      </c>
      <c r="BI190" s="236">
        <f t="shared" si="126"/>
        <v>26288767.439341519</v>
      </c>
      <c r="BJ190" s="236">
        <f t="shared" si="126"/>
        <v>26288767.439341519</v>
      </c>
      <c r="BK190" s="920">
        <f t="shared" ref="BK190:BK296" si="127">SUM(C190:BJ190)</f>
        <v>1314512088.6688116</v>
      </c>
    </row>
    <row r="191" spans="1:63" x14ac:dyDescent="0.25">
      <c r="A191" s="1022" t="s">
        <v>1293</v>
      </c>
      <c r="C191" s="1023">
        <f>IF(C190&gt;(25*' CALCULATIONS'!O1610),25*' CALCULATIONS'!O1610,' MOD'!C190)</f>
        <v>20217767.186694</v>
      </c>
      <c r="D191" s="1023">
        <f>IF(D190&gt;(25*' CALCULATIONS'!P1610),25*' CALCULATIONS'!P1610,' MOD'!D190)</f>
        <v>20217767.186694</v>
      </c>
      <c r="E191" s="1023">
        <f>IF(E190&gt;(25*' CALCULATIONS'!Q1610),25*' CALCULATIONS'!Q1610,' MOD'!E190)</f>
        <v>20217767.186694</v>
      </c>
      <c r="F191" s="1023">
        <f>IF(F190&gt;(25*' CALCULATIONS'!R1610),25*' CALCULATIONS'!R1610,' MOD'!F190)</f>
        <v>20217767.186694</v>
      </c>
      <c r="G191" s="1023">
        <f>IF(G190&gt;(25*' CALCULATIONS'!S1610),25*' CALCULATIONS'!S1610,' MOD'!G190)</f>
        <v>20217767.186694</v>
      </c>
      <c r="H191" s="1023">
        <f>IF(H190&gt;(25*' CALCULATIONS'!T1610),25*' CALCULATIONS'!T1610,' MOD'!H190)</f>
        <v>20217767.186694</v>
      </c>
      <c r="I191" s="1023">
        <f>IF(I190&gt;(25*' CALCULATIONS'!U1610),25*' CALCULATIONS'!U1610,' MOD'!I190)</f>
        <v>20217767.186694</v>
      </c>
      <c r="J191" s="1023">
        <f>IF(J190&gt;(25*' CALCULATIONS'!V1610),25*' CALCULATIONS'!V1610,' MOD'!J190)</f>
        <v>20217767.186694</v>
      </c>
      <c r="K191" s="1023">
        <f>IF(K190&gt;(25*' CALCULATIONS'!W1610),25*' CALCULATIONS'!W1610,' MOD'!K190)</f>
        <v>20217767.186694</v>
      </c>
      <c r="L191" s="1023">
        <f>IF(L190&gt;(25*' CALCULATIONS'!X1610),25*' CALCULATIONS'!X1610,' MOD'!L190)</f>
        <v>20217767.186694</v>
      </c>
      <c r="M191" s="1023">
        <f>IF(M190&gt;(25*' CALCULATIONS'!Y1610),25*' CALCULATIONS'!Y1610,' MOD'!M190)</f>
        <v>20217767.186694</v>
      </c>
      <c r="N191" s="1023">
        <f>IF(N190&gt;(25*' CALCULATIONS'!Z1610),25*' CALCULATIONS'!Z1610,' MOD'!N190)</f>
        <v>20217767.186694</v>
      </c>
      <c r="O191" s="1023">
        <f>IF(O190&gt;(25*' CALCULATIONS'!AA1610),25*' CALCULATIONS'!AA1610,' MOD'!O190)</f>
        <v>20875480.035801709</v>
      </c>
      <c r="P191" s="1023">
        <f>IF(P190&gt;(25*' CALCULATIONS'!AB1610),25*' CALCULATIONS'!AB1610,' MOD'!P190)</f>
        <v>20875480.035801709</v>
      </c>
      <c r="Q191" s="1023">
        <f>IF(Q190&gt;(25*' CALCULATIONS'!AC1610),25*' CALCULATIONS'!AC1610,' MOD'!Q190)</f>
        <v>20875480.035801709</v>
      </c>
      <c r="R191" s="1023">
        <f>IF(R190&gt;(25*' CALCULATIONS'!AD1610),25*' CALCULATIONS'!AD1610,' MOD'!R190)</f>
        <v>20875480.035801709</v>
      </c>
      <c r="S191" s="1023">
        <f>IF(S190&gt;(25*' CALCULATIONS'!AE1610),25*' CALCULATIONS'!AE1610,' MOD'!S190)</f>
        <v>20875480.035801709</v>
      </c>
      <c r="T191" s="1023">
        <f>IF(T190&gt;(25*' CALCULATIONS'!AF1610),25*' CALCULATIONS'!AF1610,' MOD'!T190)</f>
        <v>20875480.035801709</v>
      </c>
      <c r="U191" s="1023">
        <f>IF(U190&gt;(25*' CALCULATIONS'!AG1610),25*' CALCULATIONS'!AG1610,' MOD'!U190)</f>
        <v>20875480.035801709</v>
      </c>
      <c r="V191" s="1023">
        <f>IF(V190&gt;(25*' CALCULATIONS'!AH1610),25*' CALCULATIONS'!AH1610,' MOD'!V190)</f>
        <v>20875480.035801709</v>
      </c>
      <c r="W191" s="1023">
        <f>IF(W190&gt;(25*' CALCULATIONS'!AI1610),25*' CALCULATIONS'!AI1610,' MOD'!W190)</f>
        <v>20875480.035801709</v>
      </c>
      <c r="X191" s="1023">
        <f>IF(X190&gt;(25*' CALCULATIONS'!AJ1610),25*' CALCULATIONS'!AJ1610,' MOD'!X190)</f>
        <v>20875480.035801709</v>
      </c>
      <c r="Y191" s="1023">
        <f>IF(Y190&gt;(25*' CALCULATIONS'!AK1610),25*' CALCULATIONS'!AK1610,' MOD'!Y190)</f>
        <v>20875480.035801709</v>
      </c>
      <c r="Z191" s="1023">
        <f>IF(Z190&gt;(25*' CALCULATIONS'!AL1610),25*' CALCULATIONS'!AL1610,' MOD'!Z190)</f>
        <v>20875480.035801709</v>
      </c>
      <c r="AA191" s="1023">
        <f>IF(AA190&gt;(25*' CALCULATIONS'!AM1610),25*' CALCULATIONS'!AM1610,' MOD'!AA190)</f>
        <v>20559155.114788618</v>
      </c>
      <c r="AB191" s="1023">
        <f>IF(AB190&gt;(25*' CALCULATIONS'!AN1610),25*' CALCULATIONS'!AN1610,' MOD'!AB190)</f>
        <v>20559155.114788618</v>
      </c>
      <c r="AC191" s="1023">
        <f>IF(AC190&gt;(25*' CALCULATIONS'!AO1610),25*' CALCULATIONS'!AO1610,' MOD'!AC190)</f>
        <v>20559155.114788618</v>
      </c>
      <c r="AD191" s="1023">
        <f>IF(AD190&gt;(25*' CALCULATIONS'!AP1610),25*' CALCULATIONS'!AP1610,' MOD'!AD190)</f>
        <v>20559155.114788618</v>
      </c>
      <c r="AE191" s="1023">
        <f>IF(AE190&gt;(25*' CALCULATIONS'!AQ1610),25*' CALCULATIONS'!AQ1610,' MOD'!AE190)</f>
        <v>20559155.114788618</v>
      </c>
      <c r="AF191" s="1023">
        <f>IF(AF190&gt;(25*' CALCULATIONS'!AR1610),25*' CALCULATIONS'!AR1610,' MOD'!AF190)</f>
        <v>20559155.114788618</v>
      </c>
      <c r="AG191" s="1023">
        <f>IF(AG190&gt;(25*' CALCULATIONS'!AS1610),25*' CALCULATIONS'!AS1610,' MOD'!AG190)</f>
        <v>20559155.114788618</v>
      </c>
      <c r="AH191" s="1023">
        <f>IF(AH190&gt;(25*' CALCULATIONS'!AT1610),25*' CALCULATIONS'!AT1610,' MOD'!AH190)</f>
        <v>20559155.114788618</v>
      </c>
      <c r="AI191" s="1023">
        <f>IF(AI190&gt;(25*' CALCULATIONS'!AU1610),25*' CALCULATIONS'!AU1610,' MOD'!AI190)</f>
        <v>20559155.114788618</v>
      </c>
      <c r="AJ191" s="1023">
        <f>IF(AJ190&gt;(25*' CALCULATIONS'!AV1610),25*' CALCULATIONS'!AV1610,' MOD'!AJ190)</f>
        <v>20559155.114788618</v>
      </c>
      <c r="AK191" s="1023">
        <f>IF(AK190&gt;(25*' CALCULATIONS'!AW1610),25*' CALCULATIONS'!AW1610,' MOD'!AK190)</f>
        <v>20559155.114788618</v>
      </c>
      <c r="AL191" s="1023">
        <f>IF(AL190&gt;(25*' CALCULATIONS'!AX1610),25*' CALCULATIONS'!AX1610,' MOD'!AL190)</f>
        <v>20559155.114788618</v>
      </c>
      <c r="AM191" s="1023">
        <f>IF(AM190&gt;(25*' CALCULATIONS'!AY1610),25*' CALCULATIONS'!AY1610,' MOD'!AM190)</f>
        <v>21601504.279108398</v>
      </c>
      <c r="AN191" s="1023">
        <f>IF(AN190&gt;(25*' CALCULATIONS'!AZ1610),25*' CALCULATIONS'!AZ1610,' MOD'!AN190)</f>
        <v>21601504.279108398</v>
      </c>
      <c r="AO191" s="1023">
        <f>IF(AO190&gt;(25*' CALCULATIONS'!BA1610),25*' CALCULATIONS'!BA1610,' MOD'!AO190)</f>
        <v>21601504.279108398</v>
      </c>
      <c r="AP191" s="1023">
        <f>IF(AP190&gt;(25*' CALCULATIONS'!BB1610),25*' CALCULATIONS'!BB1610,' MOD'!AP190)</f>
        <v>21601504.279108398</v>
      </c>
      <c r="AQ191" s="1023">
        <f>IF(AQ190&gt;(25*' CALCULATIONS'!BC1610),25*' CALCULATIONS'!BC1610,' MOD'!AQ190)</f>
        <v>21601504.279108398</v>
      </c>
      <c r="AR191" s="1023">
        <f>IF(AR190&gt;(25*' CALCULATIONS'!BD1610),25*' CALCULATIONS'!BD1610,' MOD'!AR190)</f>
        <v>21601504.279108398</v>
      </c>
      <c r="AS191" s="1023">
        <f>IF(AS190&gt;(25*' CALCULATIONS'!BE1610),25*' CALCULATIONS'!BE1610,' MOD'!AS190)</f>
        <v>21601504.279108398</v>
      </c>
      <c r="AT191" s="1023">
        <f>IF(AT190&gt;(25*' CALCULATIONS'!BF1610),25*' CALCULATIONS'!BF1610,' MOD'!AT190)</f>
        <v>21601504.279108398</v>
      </c>
      <c r="AU191" s="1023">
        <f>IF(AU190&gt;(25*' CALCULATIONS'!BG1610),25*' CALCULATIONS'!BG1610,' MOD'!AU190)</f>
        <v>21601504.279108398</v>
      </c>
      <c r="AV191" s="1023">
        <f>IF(AV190&gt;(25*' CALCULATIONS'!BH1610),25*' CALCULATIONS'!BH1610,' MOD'!AV190)</f>
        <v>21601504.279108398</v>
      </c>
      <c r="AW191" s="1023">
        <f>IF(AW190&gt;(25*' CALCULATIONS'!BI1610),25*' CALCULATIONS'!BI1610,' MOD'!AW190)</f>
        <v>21601504.279108398</v>
      </c>
      <c r="AX191" s="1023">
        <f>IF(AX190&gt;(25*' CALCULATIONS'!BJ1610),25*' CALCULATIONS'!BJ1610,' MOD'!AX190)</f>
        <v>21601504.279108398</v>
      </c>
      <c r="AY191" s="1023">
        <f>IF(AY190&gt;(25*' CALCULATIONS'!BK1610),25*' CALCULATIONS'!BK1610,' MOD'!AY190)</f>
        <v>25375258.14608255</v>
      </c>
      <c r="AZ191" s="1023">
        <f>IF(AZ190&gt;(25*' CALCULATIONS'!BL1610),25*' CALCULATIONS'!BL1610,' MOD'!AZ190)</f>
        <v>25375258.14608255</v>
      </c>
      <c r="BA191" s="1023">
        <f>IF(BA190&gt;(25*' CALCULATIONS'!BM1610),25*' CALCULATIONS'!BM1610,' MOD'!BA190)</f>
        <v>25375258.14608255</v>
      </c>
      <c r="BB191" s="1023">
        <f>IF(BB190&gt;(25*' CALCULATIONS'!BN1610),25*' CALCULATIONS'!BN1610,' MOD'!BB190)</f>
        <v>25375258.14608255</v>
      </c>
      <c r="BC191" s="1023">
        <f>IF(BC190&gt;(25*' CALCULATIONS'!BO1610),25*' CALCULATIONS'!BO1610,' MOD'!BC190)</f>
        <v>25375258.14608255</v>
      </c>
      <c r="BD191" s="1023">
        <f>IF(BD190&gt;(25*' CALCULATIONS'!BP1610),25*' CALCULATIONS'!BP1610,' MOD'!BD190)</f>
        <v>25375258.14608255</v>
      </c>
      <c r="BE191" s="1023">
        <f>IF(BE190&gt;(25*' CALCULATIONS'!BQ1610),25*' CALCULATIONS'!BQ1610,' MOD'!BE190)</f>
        <v>25375258.14608255</v>
      </c>
      <c r="BF191" s="1023">
        <f>IF(BF190&gt;(25*' CALCULATIONS'!BR1610),25*' CALCULATIONS'!BR1610,' MOD'!BF190)</f>
        <v>25375258.14608255</v>
      </c>
      <c r="BG191" s="1023">
        <f>IF(BG190&gt;(25*' CALCULATIONS'!BS1610),25*' CALCULATIONS'!BS1610,' MOD'!BG190)</f>
        <v>25375258.14608255</v>
      </c>
      <c r="BH191" s="1023">
        <f>IF(BH190&gt;(25*' CALCULATIONS'!BT1610),25*' CALCULATIONS'!BT1610,' MOD'!BH190)</f>
        <v>25375258.14608255</v>
      </c>
      <c r="BI191" s="1023">
        <f>IF(BI190&gt;(25*' CALCULATIONS'!BU1610),25*' CALCULATIONS'!BU1610,' MOD'!BI190)</f>
        <v>25375258.14608255</v>
      </c>
      <c r="BJ191" s="1023">
        <f>IF(BJ190&gt;(25*' CALCULATIONS'!BV1610),25*' CALCULATIONS'!BV1610,' MOD'!BJ190)</f>
        <v>25375258.14608255</v>
      </c>
      <c r="BK191" s="920">
        <f t="shared" si="127"/>
        <v>1303549977.1497045</v>
      </c>
    </row>
    <row r="192" spans="1:63" x14ac:dyDescent="0.25">
      <c r="A192" s="180" t="s">
        <v>1156</v>
      </c>
      <c r="C192" s="236">
        <f>C189/24</f>
        <v>1203438.5230175001</v>
      </c>
      <c r="D192" s="236">
        <f t="shared" ref="D192:BJ192" si="128">D189/24</f>
        <v>1203438.5230175001</v>
      </c>
      <c r="E192" s="236">
        <f t="shared" si="128"/>
        <v>1203438.5230175001</v>
      </c>
      <c r="F192" s="236">
        <f t="shared" si="128"/>
        <v>1203438.5230175001</v>
      </c>
      <c r="G192" s="236">
        <f t="shared" si="128"/>
        <v>1203438.5230175001</v>
      </c>
      <c r="H192" s="236">
        <f t="shared" si="128"/>
        <v>1203438.5230175001</v>
      </c>
      <c r="I192" s="236">
        <f t="shared" si="128"/>
        <v>1203438.5230175001</v>
      </c>
      <c r="J192" s="236">
        <f t="shared" si="128"/>
        <v>1203438.5230175001</v>
      </c>
      <c r="K192" s="236">
        <f t="shared" si="128"/>
        <v>1203438.5230175001</v>
      </c>
      <c r="L192" s="236">
        <f t="shared" si="128"/>
        <v>1203438.5230175001</v>
      </c>
      <c r="M192" s="236">
        <f t="shared" si="128"/>
        <v>1203438.5230175001</v>
      </c>
      <c r="N192" s="236">
        <f t="shared" si="128"/>
        <v>1203438.5230175001</v>
      </c>
      <c r="O192" s="236">
        <f t="shared" si="128"/>
        <v>1242588.0973691493</v>
      </c>
      <c r="P192" s="236">
        <f t="shared" si="128"/>
        <v>1242588.0973691493</v>
      </c>
      <c r="Q192" s="236">
        <f t="shared" si="128"/>
        <v>1242588.0973691493</v>
      </c>
      <c r="R192" s="236">
        <f t="shared" si="128"/>
        <v>1242588.0973691493</v>
      </c>
      <c r="S192" s="236">
        <f t="shared" si="128"/>
        <v>1242588.0973691493</v>
      </c>
      <c r="T192" s="236">
        <f t="shared" si="128"/>
        <v>1242588.0973691493</v>
      </c>
      <c r="U192" s="236">
        <f t="shared" si="128"/>
        <v>1242588.0973691493</v>
      </c>
      <c r="V192" s="236">
        <f t="shared" si="128"/>
        <v>1242588.0973691493</v>
      </c>
      <c r="W192" s="236">
        <f t="shared" si="128"/>
        <v>1242588.0973691493</v>
      </c>
      <c r="X192" s="236">
        <f t="shared" si="128"/>
        <v>1242588.0973691493</v>
      </c>
      <c r="Y192" s="236">
        <f t="shared" si="128"/>
        <v>1242588.0973691493</v>
      </c>
      <c r="Z192" s="236">
        <f t="shared" si="128"/>
        <v>1242588.0973691493</v>
      </c>
      <c r="AA192" s="236">
        <f t="shared" si="128"/>
        <v>1223759.233023132</v>
      </c>
      <c r="AB192" s="236">
        <f t="shared" si="128"/>
        <v>1223759.233023132</v>
      </c>
      <c r="AC192" s="236">
        <f t="shared" si="128"/>
        <v>1223759.233023132</v>
      </c>
      <c r="AD192" s="236">
        <f t="shared" si="128"/>
        <v>1223759.233023132</v>
      </c>
      <c r="AE192" s="236">
        <f t="shared" si="128"/>
        <v>1223759.233023132</v>
      </c>
      <c r="AF192" s="236">
        <f t="shared" si="128"/>
        <v>1223759.233023132</v>
      </c>
      <c r="AG192" s="236">
        <f t="shared" si="128"/>
        <v>1223759.233023132</v>
      </c>
      <c r="AH192" s="236">
        <f t="shared" si="128"/>
        <v>1223759.233023132</v>
      </c>
      <c r="AI192" s="236">
        <f t="shared" si="128"/>
        <v>1223759.233023132</v>
      </c>
      <c r="AJ192" s="236">
        <f t="shared" si="128"/>
        <v>1223759.233023132</v>
      </c>
      <c r="AK192" s="236">
        <f t="shared" si="128"/>
        <v>1223759.233023132</v>
      </c>
      <c r="AL192" s="236">
        <f t="shared" si="128"/>
        <v>1223759.233023132</v>
      </c>
      <c r="AM192" s="236">
        <f t="shared" si="128"/>
        <v>1285803.8261374047</v>
      </c>
      <c r="AN192" s="236">
        <f t="shared" si="128"/>
        <v>1285803.8261374047</v>
      </c>
      <c r="AO192" s="236">
        <f t="shared" si="128"/>
        <v>1285803.8261374047</v>
      </c>
      <c r="AP192" s="236">
        <f t="shared" si="128"/>
        <v>1285803.8261374047</v>
      </c>
      <c r="AQ192" s="236">
        <f t="shared" si="128"/>
        <v>1285803.8261374047</v>
      </c>
      <c r="AR192" s="236">
        <f t="shared" si="128"/>
        <v>1285803.8261374047</v>
      </c>
      <c r="AS192" s="236">
        <f t="shared" si="128"/>
        <v>1285803.8261374047</v>
      </c>
      <c r="AT192" s="236">
        <f t="shared" si="128"/>
        <v>1285803.8261374047</v>
      </c>
      <c r="AU192" s="236">
        <f t="shared" si="128"/>
        <v>1285803.8261374047</v>
      </c>
      <c r="AV192" s="236">
        <f t="shared" si="128"/>
        <v>1285803.8261374047</v>
      </c>
      <c r="AW192" s="236">
        <f t="shared" si="128"/>
        <v>1285803.8261374047</v>
      </c>
      <c r="AX192" s="236">
        <f t="shared" si="128"/>
        <v>1285803.8261374047</v>
      </c>
      <c r="AY192" s="236">
        <f t="shared" si="128"/>
        <v>1564807.5856750906</v>
      </c>
      <c r="AZ192" s="236">
        <f t="shared" si="128"/>
        <v>1564807.5856750906</v>
      </c>
      <c r="BA192" s="236">
        <f t="shared" si="128"/>
        <v>1564807.5856750906</v>
      </c>
      <c r="BB192" s="236">
        <f t="shared" si="128"/>
        <v>1564807.5856750906</v>
      </c>
      <c r="BC192" s="236">
        <f t="shared" si="128"/>
        <v>1564807.5856750906</v>
      </c>
      <c r="BD192" s="236">
        <f t="shared" si="128"/>
        <v>1564807.5856750906</v>
      </c>
      <c r="BE192" s="236">
        <f t="shared" si="128"/>
        <v>1564807.5856750906</v>
      </c>
      <c r="BF192" s="236">
        <f t="shared" si="128"/>
        <v>1564807.5856750906</v>
      </c>
      <c r="BG192" s="236">
        <f t="shared" si="128"/>
        <v>1564807.5856750906</v>
      </c>
      <c r="BH192" s="236">
        <f t="shared" si="128"/>
        <v>1564807.5856750906</v>
      </c>
      <c r="BI192" s="236">
        <f t="shared" si="128"/>
        <v>1564807.5856750906</v>
      </c>
      <c r="BJ192" s="236">
        <f t="shared" si="128"/>
        <v>1564807.5856750906</v>
      </c>
      <c r="BK192" s="920">
        <f t="shared" si="127"/>
        <v>78244767.182667255</v>
      </c>
    </row>
    <row r="193" spans="1:64" x14ac:dyDescent="0.25">
      <c r="A193" s="180" t="s">
        <v>1157</v>
      </c>
      <c r="C193" s="236">
        <f>C192+B193</f>
        <v>1203438.5230175001</v>
      </c>
      <c r="D193" s="236">
        <f t="shared" ref="D193:BJ193" si="129">D192+C193</f>
        <v>2406877.0460350001</v>
      </c>
      <c r="E193" s="236">
        <f t="shared" si="129"/>
        <v>3610315.5690525002</v>
      </c>
      <c r="F193" s="236">
        <f t="shared" si="129"/>
        <v>4813754.0920700002</v>
      </c>
      <c r="G193" s="236">
        <f t="shared" si="129"/>
        <v>6017192.6150874998</v>
      </c>
      <c r="H193" s="236">
        <f t="shared" si="129"/>
        <v>7220631.1381049994</v>
      </c>
      <c r="I193" s="236">
        <f t="shared" si="129"/>
        <v>8424069.661122499</v>
      </c>
      <c r="J193" s="236">
        <f t="shared" si="129"/>
        <v>9627508.1841399986</v>
      </c>
      <c r="K193" s="236">
        <f t="shared" si="129"/>
        <v>10830946.707157498</v>
      </c>
      <c r="L193" s="236">
        <f t="shared" si="129"/>
        <v>12034385.230174998</v>
      </c>
      <c r="M193" s="236">
        <f t="shared" si="129"/>
        <v>13237823.753192497</v>
      </c>
      <c r="N193" s="236">
        <f t="shared" si="129"/>
        <v>14441262.276209997</v>
      </c>
      <c r="O193" s="236">
        <f t="shared" si="129"/>
        <v>15683850.373579146</v>
      </c>
      <c r="P193" s="236">
        <f t="shared" si="129"/>
        <v>16926438.470948294</v>
      </c>
      <c r="Q193" s="236">
        <f t="shared" si="129"/>
        <v>18169026.568317443</v>
      </c>
      <c r="R193" s="236">
        <f t="shared" si="129"/>
        <v>19411614.665686592</v>
      </c>
      <c r="S193" s="236">
        <f t="shared" si="129"/>
        <v>20654202.763055742</v>
      </c>
      <c r="T193" s="236">
        <f t="shared" si="129"/>
        <v>21896790.860424891</v>
      </c>
      <c r="U193" s="236">
        <f t="shared" si="129"/>
        <v>23139378.95779404</v>
      </c>
      <c r="V193" s="236">
        <f t="shared" si="129"/>
        <v>24381967.05516319</v>
      </c>
      <c r="W193" s="236">
        <f t="shared" si="129"/>
        <v>25624555.152532339</v>
      </c>
      <c r="X193" s="236">
        <f t="shared" si="129"/>
        <v>26867143.249901488</v>
      </c>
      <c r="Y193" s="236">
        <f t="shared" si="129"/>
        <v>28109731.347270638</v>
      </c>
      <c r="Z193" s="236">
        <f t="shared" si="129"/>
        <v>29352319.444639787</v>
      </c>
      <c r="AA193" s="236">
        <f t="shared" si="129"/>
        <v>30576078.67766292</v>
      </c>
      <c r="AB193" s="236">
        <f t="shared" si="129"/>
        <v>31799837.910686053</v>
      </c>
      <c r="AC193" s="236">
        <f t="shared" si="129"/>
        <v>33023597.143709186</v>
      </c>
      <c r="AD193" s="236">
        <f t="shared" si="129"/>
        <v>34247356.37673232</v>
      </c>
      <c r="AE193" s="236">
        <f t="shared" si="129"/>
        <v>35471115.609755449</v>
      </c>
      <c r="AF193" s="236">
        <f t="shared" si="129"/>
        <v>36694874.842778578</v>
      </c>
      <c r="AG193" s="236">
        <f t="shared" si="129"/>
        <v>37918634.075801708</v>
      </c>
      <c r="AH193" s="236">
        <f t="shared" si="129"/>
        <v>39142393.308824837</v>
      </c>
      <c r="AI193" s="236">
        <f t="shared" si="129"/>
        <v>40366152.541847967</v>
      </c>
      <c r="AJ193" s="236">
        <f t="shared" si="129"/>
        <v>41589911.774871096</v>
      </c>
      <c r="AK193" s="236">
        <f t="shared" si="129"/>
        <v>42813671.007894225</v>
      </c>
      <c r="AL193" s="236">
        <f t="shared" si="129"/>
        <v>44037430.240917355</v>
      </c>
      <c r="AM193" s="236">
        <f t="shared" si="129"/>
        <v>45323234.067054756</v>
      </c>
      <c r="AN193" s="236">
        <f t="shared" si="129"/>
        <v>46609037.893192157</v>
      </c>
      <c r="AO193" s="236">
        <f t="shared" si="129"/>
        <v>47894841.719329558</v>
      </c>
      <c r="AP193" s="236">
        <f t="shared" si="129"/>
        <v>49180645.545466959</v>
      </c>
      <c r="AQ193" s="236">
        <f t="shared" si="129"/>
        <v>50466449.371604361</v>
      </c>
      <c r="AR193" s="236">
        <f t="shared" si="129"/>
        <v>51752253.197741762</v>
      </c>
      <c r="AS193" s="236">
        <f t="shared" si="129"/>
        <v>53038057.023879163</v>
      </c>
      <c r="AT193" s="236">
        <f t="shared" si="129"/>
        <v>54323860.850016564</v>
      </c>
      <c r="AU193" s="236">
        <f t="shared" si="129"/>
        <v>55609664.676153965</v>
      </c>
      <c r="AV193" s="236">
        <f t="shared" si="129"/>
        <v>56895468.502291366</v>
      </c>
      <c r="AW193" s="236">
        <f t="shared" si="129"/>
        <v>58181272.328428768</v>
      </c>
      <c r="AX193" s="236">
        <f t="shared" si="129"/>
        <v>59467076.154566169</v>
      </c>
      <c r="AY193" s="236">
        <f t="shared" si="129"/>
        <v>61031883.740241259</v>
      </c>
      <c r="AZ193" s="236">
        <f t="shared" si="129"/>
        <v>62596691.32591635</v>
      </c>
      <c r="BA193" s="236">
        <f t="shared" si="129"/>
        <v>64161498.91159144</v>
      </c>
      <c r="BB193" s="236">
        <f t="shared" si="129"/>
        <v>65726306.497266531</v>
      </c>
      <c r="BC193" s="236">
        <f t="shared" si="129"/>
        <v>67291114.082941622</v>
      </c>
      <c r="BD193" s="236">
        <f t="shared" si="129"/>
        <v>68855921.668616712</v>
      </c>
      <c r="BE193" s="236">
        <f t="shared" si="129"/>
        <v>70420729.254291803</v>
      </c>
      <c r="BF193" s="236">
        <f t="shared" si="129"/>
        <v>71985536.839966893</v>
      </c>
      <c r="BG193" s="236">
        <f t="shared" si="129"/>
        <v>73550344.425641984</v>
      </c>
      <c r="BH193" s="236">
        <f t="shared" si="129"/>
        <v>75115152.011317074</v>
      </c>
      <c r="BI193" s="236">
        <f t="shared" si="129"/>
        <v>76679959.596992165</v>
      </c>
      <c r="BJ193" s="236">
        <f t="shared" si="129"/>
        <v>78244767.182667255</v>
      </c>
      <c r="BK193" s="920">
        <f t="shared" si="127"/>
        <v>2276168044.0833373</v>
      </c>
    </row>
    <row r="194" spans="1:64" x14ac:dyDescent="0.25">
      <c r="A194" s="180" t="s">
        <v>1175</v>
      </c>
      <c r="C194" s="236">
        <f>C191*9%</f>
        <v>1819599.04680246</v>
      </c>
      <c r="D194" s="236">
        <f t="shared" ref="D194:BJ194" si="130">D191*9%</f>
        <v>1819599.04680246</v>
      </c>
      <c r="E194" s="236">
        <f t="shared" si="130"/>
        <v>1819599.04680246</v>
      </c>
      <c r="F194" s="236">
        <f t="shared" si="130"/>
        <v>1819599.04680246</v>
      </c>
      <c r="G194" s="236">
        <f t="shared" si="130"/>
        <v>1819599.04680246</v>
      </c>
      <c r="H194" s="236">
        <f t="shared" si="130"/>
        <v>1819599.04680246</v>
      </c>
      <c r="I194" s="236">
        <f t="shared" si="130"/>
        <v>1819599.04680246</v>
      </c>
      <c r="J194" s="236">
        <f t="shared" si="130"/>
        <v>1819599.04680246</v>
      </c>
      <c r="K194" s="236">
        <f t="shared" si="130"/>
        <v>1819599.04680246</v>
      </c>
      <c r="L194" s="236">
        <f t="shared" si="130"/>
        <v>1819599.04680246</v>
      </c>
      <c r="M194" s="236">
        <f t="shared" si="130"/>
        <v>1819599.04680246</v>
      </c>
      <c r="N194" s="236">
        <f t="shared" si="130"/>
        <v>1819599.04680246</v>
      </c>
      <c r="O194" s="236">
        <f t="shared" si="130"/>
        <v>1878793.2032221537</v>
      </c>
      <c r="P194" s="236">
        <f t="shared" si="130"/>
        <v>1878793.2032221537</v>
      </c>
      <c r="Q194" s="236">
        <f t="shared" si="130"/>
        <v>1878793.2032221537</v>
      </c>
      <c r="R194" s="236">
        <f t="shared" si="130"/>
        <v>1878793.2032221537</v>
      </c>
      <c r="S194" s="236">
        <f t="shared" si="130"/>
        <v>1878793.2032221537</v>
      </c>
      <c r="T194" s="236">
        <f t="shared" si="130"/>
        <v>1878793.2032221537</v>
      </c>
      <c r="U194" s="236">
        <f t="shared" si="130"/>
        <v>1878793.2032221537</v>
      </c>
      <c r="V194" s="236">
        <f t="shared" si="130"/>
        <v>1878793.2032221537</v>
      </c>
      <c r="W194" s="236">
        <f t="shared" si="130"/>
        <v>1878793.2032221537</v>
      </c>
      <c r="X194" s="236">
        <f t="shared" si="130"/>
        <v>1878793.2032221537</v>
      </c>
      <c r="Y194" s="236">
        <f t="shared" si="130"/>
        <v>1878793.2032221537</v>
      </c>
      <c r="Z194" s="236">
        <f t="shared" si="130"/>
        <v>1878793.2032221537</v>
      </c>
      <c r="AA194" s="236">
        <f t="shared" si="130"/>
        <v>1850323.9603309755</v>
      </c>
      <c r="AB194" s="236">
        <f t="shared" si="130"/>
        <v>1850323.9603309755</v>
      </c>
      <c r="AC194" s="236">
        <f t="shared" si="130"/>
        <v>1850323.9603309755</v>
      </c>
      <c r="AD194" s="236">
        <f t="shared" si="130"/>
        <v>1850323.9603309755</v>
      </c>
      <c r="AE194" s="236">
        <f t="shared" si="130"/>
        <v>1850323.9603309755</v>
      </c>
      <c r="AF194" s="236">
        <f t="shared" si="130"/>
        <v>1850323.9603309755</v>
      </c>
      <c r="AG194" s="236">
        <f t="shared" si="130"/>
        <v>1850323.9603309755</v>
      </c>
      <c r="AH194" s="236">
        <f t="shared" si="130"/>
        <v>1850323.9603309755</v>
      </c>
      <c r="AI194" s="236">
        <f t="shared" si="130"/>
        <v>1850323.9603309755</v>
      </c>
      <c r="AJ194" s="236">
        <f t="shared" si="130"/>
        <v>1850323.9603309755</v>
      </c>
      <c r="AK194" s="236">
        <f t="shared" si="130"/>
        <v>1850323.9603309755</v>
      </c>
      <c r="AL194" s="236">
        <f t="shared" si="130"/>
        <v>1850323.9603309755</v>
      </c>
      <c r="AM194" s="236">
        <f t="shared" si="130"/>
        <v>1944135.3851197558</v>
      </c>
      <c r="AN194" s="236">
        <f t="shared" si="130"/>
        <v>1944135.3851197558</v>
      </c>
      <c r="AO194" s="236">
        <f t="shared" si="130"/>
        <v>1944135.3851197558</v>
      </c>
      <c r="AP194" s="236">
        <f t="shared" si="130"/>
        <v>1944135.3851197558</v>
      </c>
      <c r="AQ194" s="236">
        <f t="shared" si="130"/>
        <v>1944135.3851197558</v>
      </c>
      <c r="AR194" s="236">
        <f t="shared" si="130"/>
        <v>1944135.3851197558</v>
      </c>
      <c r="AS194" s="236">
        <f t="shared" si="130"/>
        <v>1944135.3851197558</v>
      </c>
      <c r="AT194" s="236">
        <f t="shared" si="130"/>
        <v>1944135.3851197558</v>
      </c>
      <c r="AU194" s="236">
        <f t="shared" si="130"/>
        <v>1944135.3851197558</v>
      </c>
      <c r="AV194" s="236">
        <f t="shared" si="130"/>
        <v>1944135.3851197558</v>
      </c>
      <c r="AW194" s="236">
        <f t="shared" si="130"/>
        <v>1944135.3851197558</v>
      </c>
      <c r="AX194" s="236">
        <f t="shared" si="130"/>
        <v>1944135.3851197558</v>
      </c>
      <c r="AY194" s="236">
        <f t="shared" si="130"/>
        <v>2283773.2331474293</v>
      </c>
      <c r="AZ194" s="236">
        <f t="shared" si="130"/>
        <v>2283773.2331474293</v>
      </c>
      <c r="BA194" s="236">
        <f t="shared" si="130"/>
        <v>2283773.2331474293</v>
      </c>
      <c r="BB194" s="236">
        <f t="shared" si="130"/>
        <v>2283773.2331474293</v>
      </c>
      <c r="BC194" s="236">
        <f t="shared" si="130"/>
        <v>2283773.2331474293</v>
      </c>
      <c r="BD194" s="236">
        <f t="shared" si="130"/>
        <v>2283773.2331474293</v>
      </c>
      <c r="BE194" s="236">
        <f t="shared" si="130"/>
        <v>2283773.2331474293</v>
      </c>
      <c r="BF194" s="236">
        <f t="shared" si="130"/>
        <v>2283773.2331474293</v>
      </c>
      <c r="BG194" s="236">
        <f t="shared" si="130"/>
        <v>2283773.2331474293</v>
      </c>
      <c r="BH194" s="236">
        <f t="shared" si="130"/>
        <v>2283773.2331474293</v>
      </c>
      <c r="BI194" s="236">
        <f t="shared" si="130"/>
        <v>2283773.2331474293</v>
      </c>
      <c r="BJ194" s="236">
        <f t="shared" si="130"/>
        <v>2283773.2331474293</v>
      </c>
      <c r="BK194" s="920">
        <f t="shared" si="127"/>
        <v>117319497.94347326</v>
      </c>
      <c r="BL194" s="249"/>
    </row>
    <row r="195" spans="1:64" x14ac:dyDescent="0.25">
      <c r="A195" s="180" t="s">
        <v>1159</v>
      </c>
      <c r="C195" s="236">
        <f>C194+B195</f>
        <v>1819599.04680246</v>
      </c>
      <c r="D195" s="236">
        <f t="shared" ref="D195:BJ195" si="131">D194+C195</f>
        <v>3639198.09360492</v>
      </c>
      <c r="E195" s="236">
        <f t="shared" si="131"/>
        <v>5458797.1404073797</v>
      </c>
      <c r="F195" s="236">
        <f t="shared" si="131"/>
        <v>7278396.1872098399</v>
      </c>
      <c r="G195" s="236">
        <f t="shared" si="131"/>
        <v>9097995.2340123001</v>
      </c>
      <c r="H195" s="236">
        <f t="shared" si="131"/>
        <v>10917594.280814759</v>
      </c>
      <c r="I195" s="236">
        <f t="shared" si="131"/>
        <v>12737193.327617219</v>
      </c>
      <c r="J195" s="236">
        <f t="shared" si="131"/>
        <v>14556792.374419678</v>
      </c>
      <c r="K195" s="236">
        <f t="shared" si="131"/>
        <v>16376391.421222137</v>
      </c>
      <c r="L195" s="236">
        <f t="shared" si="131"/>
        <v>18195990.468024597</v>
      </c>
      <c r="M195" s="236">
        <f t="shared" si="131"/>
        <v>20015589.514827058</v>
      </c>
      <c r="N195" s="236">
        <f t="shared" si="131"/>
        <v>21835188.561629519</v>
      </c>
      <c r="O195" s="236">
        <f t="shared" si="131"/>
        <v>23713981.764851674</v>
      </c>
      <c r="P195" s="236">
        <f t="shared" si="131"/>
        <v>25592774.96807383</v>
      </c>
      <c r="Q195" s="236">
        <f t="shared" si="131"/>
        <v>27471568.171295986</v>
      </c>
      <c r="R195" s="236">
        <f t="shared" si="131"/>
        <v>29350361.374518141</v>
      </c>
      <c r="S195" s="236">
        <f t="shared" si="131"/>
        <v>31229154.577740297</v>
      </c>
      <c r="T195" s="236">
        <f t="shared" si="131"/>
        <v>33107947.780962452</v>
      </c>
      <c r="U195" s="236">
        <f t="shared" si="131"/>
        <v>34986740.984184608</v>
      </c>
      <c r="V195" s="236">
        <f t="shared" si="131"/>
        <v>36865534.187406763</v>
      </c>
      <c r="W195" s="236">
        <f t="shared" si="131"/>
        <v>38744327.390628919</v>
      </c>
      <c r="X195" s="236">
        <f t="shared" si="131"/>
        <v>40623120.593851075</v>
      </c>
      <c r="Y195" s="236">
        <f t="shared" si="131"/>
        <v>42501913.79707323</v>
      </c>
      <c r="Z195" s="236">
        <f t="shared" si="131"/>
        <v>44380707.000295386</v>
      </c>
      <c r="AA195" s="236">
        <f t="shared" si="131"/>
        <v>46231030.960626364</v>
      </c>
      <c r="AB195" s="236">
        <f t="shared" si="131"/>
        <v>48081354.920957342</v>
      </c>
      <c r="AC195" s="236">
        <f t="shared" si="131"/>
        <v>49931678.88128832</v>
      </c>
      <c r="AD195" s="236">
        <f t="shared" si="131"/>
        <v>51782002.841619298</v>
      </c>
      <c r="AE195" s="236">
        <f t="shared" si="131"/>
        <v>53632326.801950276</v>
      </c>
      <c r="AF195" s="236">
        <f t="shared" si="131"/>
        <v>55482650.762281254</v>
      </c>
      <c r="AG195" s="236">
        <f t="shared" si="131"/>
        <v>57332974.722612232</v>
      </c>
      <c r="AH195" s="236">
        <f t="shared" si="131"/>
        <v>59183298.68294321</v>
      </c>
      <c r="AI195" s="236">
        <f t="shared" si="131"/>
        <v>61033622.643274188</v>
      </c>
      <c r="AJ195" s="236">
        <f t="shared" si="131"/>
        <v>62883946.603605166</v>
      </c>
      <c r="AK195" s="236">
        <f t="shared" si="131"/>
        <v>64734270.563936144</v>
      </c>
      <c r="AL195" s="236">
        <f t="shared" si="131"/>
        <v>66584594.524267122</v>
      </c>
      <c r="AM195" s="236">
        <f t="shared" si="131"/>
        <v>68528729.909386873</v>
      </c>
      <c r="AN195" s="236">
        <f t="shared" si="131"/>
        <v>70472865.294506624</v>
      </c>
      <c r="AO195" s="236">
        <f t="shared" si="131"/>
        <v>72417000.679626375</v>
      </c>
      <c r="AP195" s="236">
        <f t="shared" si="131"/>
        <v>74361136.064746127</v>
      </c>
      <c r="AQ195" s="236">
        <f t="shared" si="131"/>
        <v>76305271.449865878</v>
      </c>
      <c r="AR195" s="236">
        <f t="shared" si="131"/>
        <v>78249406.834985629</v>
      </c>
      <c r="AS195" s="236">
        <f t="shared" si="131"/>
        <v>80193542.22010538</v>
      </c>
      <c r="AT195" s="236">
        <f t="shared" si="131"/>
        <v>82137677.605225131</v>
      </c>
      <c r="AU195" s="236">
        <f t="shared" si="131"/>
        <v>84081812.990344882</v>
      </c>
      <c r="AV195" s="236">
        <f t="shared" si="131"/>
        <v>86025948.375464633</v>
      </c>
      <c r="AW195" s="236">
        <f t="shared" si="131"/>
        <v>87970083.760584384</v>
      </c>
      <c r="AX195" s="236">
        <f t="shared" si="131"/>
        <v>89914219.145704135</v>
      </c>
      <c r="AY195" s="236">
        <f t="shared" si="131"/>
        <v>92197992.378851563</v>
      </c>
      <c r="AZ195" s="236">
        <f t="shared" si="131"/>
        <v>94481765.61199899</v>
      </c>
      <c r="BA195" s="236">
        <f t="shared" si="131"/>
        <v>96765538.845146418</v>
      </c>
      <c r="BB195" s="236">
        <f t="shared" si="131"/>
        <v>99049312.078293845</v>
      </c>
      <c r="BC195" s="236">
        <f t="shared" si="131"/>
        <v>101333085.31144127</v>
      </c>
      <c r="BD195" s="236">
        <f t="shared" si="131"/>
        <v>103616858.5445887</v>
      </c>
      <c r="BE195" s="236">
        <f t="shared" si="131"/>
        <v>105900631.77773613</v>
      </c>
      <c r="BF195" s="236">
        <f t="shared" si="131"/>
        <v>108184405.01088355</v>
      </c>
      <c r="BG195" s="236">
        <f t="shared" si="131"/>
        <v>110468178.24403098</v>
      </c>
      <c r="BH195" s="236">
        <f t="shared" si="131"/>
        <v>112751951.47717841</v>
      </c>
      <c r="BI195" s="236">
        <f t="shared" si="131"/>
        <v>115035724.71032584</v>
      </c>
      <c r="BJ195" s="236">
        <f t="shared" si="131"/>
        <v>117319497.94347326</v>
      </c>
      <c r="BK195" s="920">
        <f t="shared" si="127"/>
        <v>3435153247.4153299</v>
      </c>
    </row>
    <row r="196" spans="1:64" x14ac:dyDescent="0.25">
      <c r="BK196" s="920">
        <f t="shared" si="127"/>
        <v>0</v>
      </c>
    </row>
    <row r="197" spans="1:64" x14ac:dyDescent="0.25">
      <c r="A197" s="172" t="s">
        <v>1176</v>
      </c>
      <c r="BK197" s="920">
        <f t="shared" si="127"/>
        <v>0</v>
      </c>
    </row>
    <row r="198" spans="1:64" x14ac:dyDescent="0.25">
      <c r="A198" s="180" t="s">
        <v>215</v>
      </c>
      <c r="C198" s="236">
        <f>C191*12.5%</f>
        <v>2527220.89833675</v>
      </c>
      <c r="D198" s="236">
        <f t="shared" ref="D198:BJ198" si="132">D191*12.5%</f>
        <v>2527220.89833675</v>
      </c>
      <c r="E198" s="236">
        <f t="shared" si="132"/>
        <v>2527220.89833675</v>
      </c>
      <c r="F198" s="236">
        <f t="shared" si="132"/>
        <v>2527220.89833675</v>
      </c>
      <c r="G198" s="236">
        <f t="shared" si="132"/>
        <v>2527220.89833675</v>
      </c>
      <c r="H198" s="236">
        <f t="shared" si="132"/>
        <v>2527220.89833675</v>
      </c>
      <c r="I198" s="236">
        <f t="shared" si="132"/>
        <v>2527220.89833675</v>
      </c>
      <c r="J198" s="236">
        <f t="shared" si="132"/>
        <v>2527220.89833675</v>
      </c>
      <c r="K198" s="236">
        <f t="shared" si="132"/>
        <v>2527220.89833675</v>
      </c>
      <c r="L198" s="236">
        <f t="shared" si="132"/>
        <v>2527220.89833675</v>
      </c>
      <c r="M198" s="236">
        <f t="shared" si="132"/>
        <v>2527220.89833675</v>
      </c>
      <c r="N198" s="236">
        <f t="shared" si="132"/>
        <v>2527220.89833675</v>
      </c>
      <c r="O198" s="236">
        <f t="shared" si="132"/>
        <v>2609435.0044752136</v>
      </c>
      <c r="P198" s="236">
        <f t="shared" si="132"/>
        <v>2609435.0044752136</v>
      </c>
      <c r="Q198" s="236">
        <f t="shared" si="132"/>
        <v>2609435.0044752136</v>
      </c>
      <c r="R198" s="236">
        <f t="shared" si="132"/>
        <v>2609435.0044752136</v>
      </c>
      <c r="S198" s="236">
        <f t="shared" si="132"/>
        <v>2609435.0044752136</v>
      </c>
      <c r="T198" s="236">
        <f t="shared" si="132"/>
        <v>2609435.0044752136</v>
      </c>
      <c r="U198" s="236">
        <f t="shared" si="132"/>
        <v>2609435.0044752136</v>
      </c>
      <c r="V198" s="236">
        <f t="shared" si="132"/>
        <v>2609435.0044752136</v>
      </c>
      <c r="W198" s="236">
        <f t="shared" si="132"/>
        <v>2609435.0044752136</v>
      </c>
      <c r="X198" s="236">
        <f t="shared" si="132"/>
        <v>2609435.0044752136</v>
      </c>
      <c r="Y198" s="236">
        <f t="shared" si="132"/>
        <v>2609435.0044752136</v>
      </c>
      <c r="Z198" s="236">
        <f t="shared" si="132"/>
        <v>2609435.0044752136</v>
      </c>
      <c r="AA198" s="236">
        <f t="shared" si="132"/>
        <v>2569894.3893485772</v>
      </c>
      <c r="AB198" s="236">
        <f t="shared" si="132"/>
        <v>2569894.3893485772</v>
      </c>
      <c r="AC198" s="236">
        <f t="shared" si="132"/>
        <v>2569894.3893485772</v>
      </c>
      <c r="AD198" s="236">
        <f t="shared" si="132"/>
        <v>2569894.3893485772</v>
      </c>
      <c r="AE198" s="236">
        <f t="shared" si="132"/>
        <v>2569894.3893485772</v>
      </c>
      <c r="AF198" s="236">
        <f t="shared" si="132"/>
        <v>2569894.3893485772</v>
      </c>
      <c r="AG198" s="236">
        <f t="shared" si="132"/>
        <v>2569894.3893485772</v>
      </c>
      <c r="AH198" s="236">
        <f t="shared" si="132"/>
        <v>2569894.3893485772</v>
      </c>
      <c r="AI198" s="236">
        <f t="shared" si="132"/>
        <v>2569894.3893485772</v>
      </c>
      <c r="AJ198" s="236">
        <f t="shared" si="132"/>
        <v>2569894.3893485772</v>
      </c>
      <c r="AK198" s="236">
        <f t="shared" si="132"/>
        <v>2569894.3893485772</v>
      </c>
      <c r="AL198" s="236">
        <f t="shared" si="132"/>
        <v>2569894.3893485772</v>
      </c>
      <c r="AM198" s="236">
        <f t="shared" si="132"/>
        <v>2700188.0348885497</v>
      </c>
      <c r="AN198" s="236">
        <f t="shared" si="132"/>
        <v>2700188.0348885497</v>
      </c>
      <c r="AO198" s="236">
        <f t="shared" si="132"/>
        <v>2700188.0348885497</v>
      </c>
      <c r="AP198" s="236">
        <f t="shared" si="132"/>
        <v>2700188.0348885497</v>
      </c>
      <c r="AQ198" s="236">
        <f t="shared" si="132"/>
        <v>2700188.0348885497</v>
      </c>
      <c r="AR198" s="236">
        <f t="shared" si="132"/>
        <v>2700188.0348885497</v>
      </c>
      <c r="AS198" s="236">
        <f t="shared" si="132"/>
        <v>2700188.0348885497</v>
      </c>
      <c r="AT198" s="236">
        <f t="shared" si="132"/>
        <v>2700188.0348885497</v>
      </c>
      <c r="AU198" s="236">
        <f t="shared" si="132"/>
        <v>2700188.0348885497</v>
      </c>
      <c r="AV198" s="236">
        <f t="shared" si="132"/>
        <v>2700188.0348885497</v>
      </c>
      <c r="AW198" s="236">
        <f t="shared" si="132"/>
        <v>2700188.0348885497</v>
      </c>
      <c r="AX198" s="236">
        <f t="shared" si="132"/>
        <v>2700188.0348885497</v>
      </c>
      <c r="AY198" s="236">
        <f t="shared" si="132"/>
        <v>3171907.2682603188</v>
      </c>
      <c r="AZ198" s="236">
        <f t="shared" si="132"/>
        <v>3171907.2682603188</v>
      </c>
      <c r="BA198" s="236">
        <f t="shared" si="132"/>
        <v>3171907.2682603188</v>
      </c>
      <c r="BB198" s="236">
        <f t="shared" si="132"/>
        <v>3171907.2682603188</v>
      </c>
      <c r="BC198" s="236">
        <f t="shared" si="132"/>
        <v>3171907.2682603188</v>
      </c>
      <c r="BD198" s="236">
        <f t="shared" si="132"/>
        <v>3171907.2682603188</v>
      </c>
      <c r="BE198" s="236">
        <f t="shared" si="132"/>
        <v>3171907.2682603188</v>
      </c>
      <c r="BF198" s="236">
        <f t="shared" si="132"/>
        <v>3171907.2682603188</v>
      </c>
      <c r="BG198" s="236">
        <f t="shared" si="132"/>
        <v>3171907.2682603188</v>
      </c>
      <c r="BH198" s="236">
        <f t="shared" si="132"/>
        <v>3171907.2682603188</v>
      </c>
      <c r="BI198" s="236">
        <f t="shared" si="132"/>
        <v>3171907.2682603188</v>
      </c>
      <c r="BJ198" s="236">
        <f t="shared" si="132"/>
        <v>3171907.2682603188</v>
      </c>
      <c r="BK198" s="920">
        <f t="shared" si="127"/>
        <v>162943747.14371306</v>
      </c>
    </row>
    <row r="199" spans="1:64" x14ac:dyDescent="0.25">
      <c r="A199" s="180" t="s">
        <v>1161</v>
      </c>
      <c r="C199" s="236">
        <f>C191*8.5%</f>
        <v>1718510.21086899</v>
      </c>
      <c r="D199" s="236">
        <f t="shared" ref="D199:BJ199" si="133">D191*8.5%</f>
        <v>1718510.21086899</v>
      </c>
      <c r="E199" s="236">
        <f t="shared" si="133"/>
        <v>1718510.21086899</v>
      </c>
      <c r="F199" s="236">
        <f t="shared" si="133"/>
        <v>1718510.21086899</v>
      </c>
      <c r="G199" s="236">
        <f t="shared" si="133"/>
        <v>1718510.21086899</v>
      </c>
      <c r="H199" s="236">
        <f t="shared" si="133"/>
        <v>1718510.21086899</v>
      </c>
      <c r="I199" s="236">
        <f t="shared" si="133"/>
        <v>1718510.21086899</v>
      </c>
      <c r="J199" s="236">
        <f t="shared" si="133"/>
        <v>1718510.21086899</v>
      </c>
      <c r="K199" s="236">
        <f t="shared" si="133"/>
        <v>1718510.21086899</v>
      </c>
      <c r="L199" s="236">
        <f t="shared" si="133"/>
        <v>1718510.21086899</v>
      </c>
      <c r="M199" s="236">
        <f t="shared" si="133"/>
        <v>1718510.21086899</v>
      </c>
      <c r="N199" s="236">
        <f t="shared" si="133"/>
        <v>1718510.21086899</v>
      </c>
      <c r="O199" s="236">
        <f t="shared" si="133"/>
        <v>1774415.8030431455</v>
      </c>
      <c r="P199" s="236">
        <f t="shared" si="133"/>
        <v>1774415.8030431455</v>
      </c>
      <c r="Q199" s="236">
        <f t="shared" si="133"/>
        <v>1774415.8030431455</v>
      </c>
      <c r="R199" s="236">
        <f t="shared" si="133"/>
        <v>1774415.8030431455</v>
      </c>
      <c r="S199" s="236">
        <f t="shared" si="133"/>
        <v>1774415.8030431455</v>
      </c>
      <c r="T199" s="236">
        <f t="shared" si="133"/>
        <v>1774415.8030431455</v>
      </c>
      <c r="U199" s="236">
        <f t="shared" si="133"/>
        <v>1774415.8030431455</v>
      </c>
      <c r="V199" s="236">
        <f t="shared" si="133"/>
        <v>1774415.8030431455</v>
      </c>
      <c r="W199" s="236">
        <f t="shared" si="133"/>
        <v>1774415.8030431455</v>
      </c>
      <c r="X199" s="236">
        <f t="shared" si="133"/>
        <v>1774415.8030431455</v>
      </c>
      <c r="Y199" s="236">
        <f t="shared" si="133"/>
        <v>1774415.8030431455</v>
      </c>
      <c r="Z199" s="236">
        <f t="shared" si="133"/>
        <v>1774415.8030431455</v>
      </c>
      <c r="AA199" s="236">
        <f t="shared" si="133"/>
        <v>1747528.1847570327</v>
      </c>
      <c r="AB199" s="236">
        <f t="shared" si="133"/>
        <v>1747528.1847570327</v>
      </c>
      <c r="AC199" s="236">
        <f t="shared" si="133"/>
        <v>1747528.1847570327</v>
      </c>
      <c r="AD199" s="236">
        <f t="shared" si="133"/>
        <v>1747528.1847570327</v>
      </c>
      <c r="AE199" s="236">
        <f t="shared" si="133"/>
        <v>1747528.1847570327</v>
      </c>
      <c r="AF199" s="236">
        <f t="shared" si="133"/>
        <v>1747528.1847570327</v>
      </c>
      <c r="AG199" s="236">
        <f t="shared" si="133"/>
        <v>1747528.1847570327</v>
      </c>
      <c r="AH199" s="236">
        <f t="shared" si="133"/>
        <v>1747528.1847570327</v>
      </c>
      <c r="AI199" s="236">
        <f t="shared" si="133"/>
        <v>1747528.1847570327</v>
      </c>
      <c r="AJ199" s="236">
        <f t="shared" si="133"/>
        <v>1747528.1847570327</v>
      </c>
      <c r="AK199" s="236">
        <f t="shared" si="133"/>
        <v>1747528.1847570327</v>
      </c>
      <c r="AL199" s="236">
        <f t="shared" si="133"/>
        <v>1747528.1847570327</v>
      </c>
      <c r="AM199" s="236">
        <f t="shared" si="133"/>
        <v>1836127.863724214</v>
      </c>
      <c r="AN199" s="236">
        <f t="shared" si="133"/>
        <v>1836127.863724214</v>
      </c>
      <c r="AO199" s="236">
        <f t="shared" si="133"/>
        <v>1836127.863724214</v>
      </c>
      <c r="AP199" s="236">
        <f t="shared" si="133"/>
        <v>1836127.863724214</v>
      </c>
      <c r="AQ199" s="236">
        <f t="shared" si="133"/>
        <v>1836127.863724214</v>
      </c>
      <c r="AR199" s="236">
        <f t="shared" si="133"/>
        <v>1836127.863724214</v>
      </c>
      <c r="AS199" s="236">
        <f t="shared" si="133"/>
        <v>1836127.863724214</v>
      </c>
      <c r="AT199" s="236">
        <f t="shared" si="133"/>
        <v>1836127.863724214</v>
      </c>
      <c r="AU199" s="236">
        <f t="shared" si="133"/>
        <v>1836127.863724214</v>
      </c>
      <c r="AV199" s="236">
        <f t="shared" si="133"/>
        <v>1836127.863724214</v>
      </c>
      <c r="AW199" s="236">
        <f t="shared" si="133"/>
        <v>1836127.863724214</v>
      </c>
      <c r="AX199" s="236">
        <f t="shared" si="133"/>
        <v>1836127.863724214</v>
      </c>
      <c r="AY199" s="236">
        <f t="shared" si="133"/>
        <v>2156896.9424170167</v>
      </c>
      <c r="AZ199" s="236">
        <f t="shared" si="133"/>
        <v>2156896.9424170167</v>
      </c>
      <c r="BA199" s="236">
        <f t="shared" si="133"/>
        <v>2156896.9424170167</v>
      </c>
      <c r="BB199" s="236">
        <f t="shared" si="133"/>
        <v>2156896.9424170167</v>
      </c>
      <c r="BC199" s="236">
        <f t="shared" si="133"/>
        <v>2156896.9424170167</v>
      </c>
      <c r="BD199" s="236">
        <f t="shared" si="133"/>
        <v>2156896.9424170167</v>
      </c>
      <c r="BE199" s="236">
        <f t="shared" si="133"/>
        <v>2156896.9424170167</v>
      </c>
      <c r="BF199" s="236">
        <f t="shared" si="133"/>
        <v>2156896.9424170167</v>
      </c>
      <c r="BG199" s="236">
        <f t="shared" si="133"/>
        <v>2156896.9424170167</v>
      </c>
      <c r="BH199" s="236">
        <f t="shared" si="133"/>
        <v>2156896.9424170167</v>
      </c>
      <c r="BI199" s="236">
        <f t="shared" si="133"/>
        <v>2156896.9424170167</v>
      </c>
      <c r="BJ199" s="236">
        <f t="shared" si="133"/>
        <v>2156896.9424170167</v>
      </c>
      <c r="BK199" s="920">
        <f t="shared" si="127"/>
        <v>110801748.05772471</v>
      </c>
    </row>
    <row r="200" spans="1:64" x14ac:dyDescent="0.25">
      <c r="A200" s="180" t="s">
        <v>1162</v>
      </c>
      <c r="C200" s="236">
        <f>C191*4%</f>
        <v>808710.68746776006</v>
      </c>
      <c r="D200" s="236">
        <f t="shared" ref="D200:BJ200" si="134">D191*4%</f>
        <v>808710.68746776006</v>
      </c>
      <c r="E200" s="236">
        <f t="shared" si="134"/>
        <v>808710.68746776006</v>
      </c>
      <c r="F200" s="236">
        <f t="shared" si="134"/>
        <v>808710.68746776006</v>
      </c>
      <c r="G200" s="236">
        <f t="shared" si="134"/>
        <v>808710.68746776006</v>
      </c>
      <c r="H200" s="236">
        <f t="shared" si="134"/>
        <v>808710.68746776006</v>
      </c>
      <c r="I200" s="236">
        <f t="shared" si="134"/>
        <v>808710.68746776006</v>
      </c>
      <c r="J200" s="236">
        <f t="shared" si="134"/>
        <v>808710.68746776006</v>
      </c>
      <c r="K200" s="236">
        <f t="shared" si="134"/>
        <v>808710.68746776006</v>
      </c>
      <c r="L200" s="236">
        <f t="shared" si="134"/>
        <v>808710.68746776006</v>
      </c>
      <c r="M200" s="236">
        <f t="shared" si="134"/>
        <v>808710.68746776006</v>
      </c>
      <c r="N200" s="236">
        <f t="shared" si="134"/>
        <v>808710.68746776006</v>
      </c>
      <c r="O200" s="236">
        <f t="shared" si="134"/>
        <v>835019.20143206837</v>
      </c>
      <c r="P200" s="236">
        <f t="shared" si="134"/>
        <v>835019.20143206837</v>
      </c>
      <c r="Q200" s="236">
        <f t="shared" si="134"/>
        <v>835019.20143206837</v>
      </c>
      <c r="R200" s="236">
        <f t="shared" si="134"/>
        <v>835019.20143206837</v>
      </c>
      <c r="S200" s="236">
        <f t="shared" si="134"/>
        <v>835019.20143206837</v>
      </c>
      <c r="T200" s="236">
        <f t="shared" si="134"/>
        <v>835019.20143206837</v>
      </c>
      <c r="U200" s="236">
        <f t="shared" si="134"/>
        <v>835019.20143206837</v>
      </c>
      <c r="V200" s="236">
        <f t="shared" si="134"/>
        <v>835019.20143206837</v>
      </c>
      <c r="W200" s="236">
        <f t="shared" si="134"/>
        <v>835019.20143206837</v>
      </c>
      <c r="X200" s="236">
        <f t="shared" si="134"/>
        <v>835019.20143206837</v>
      </c>
      <c r="Y200" s="236">
        <f t="shared" si="134"/>
        <v>835019.20143206837</v>
      </c>
      <c r="Z200" s="236">
        <f t="shared" si="134"/>
        <v>835019.20143206837</v>
      </c>
      <c r="AA200" s="236">
        <f t="shared" si="134"/>
        <v>822366.20459154469</v>
      </c>
      <c r="AB200" s="236">
        <f t="shared" si="134"/>
        <v>822366.20459154469</v>
      </c>
      <c r="AC200" s="236">
        <f t="shared" si="134"/>
        <v>822366.20459154469</v>
      </c>
      <c r="AD200" s="236">
        <f t="shared" si="134"/>
        <v>822366.20459154469</v>
      </c>
      <c r="AE200" s="236">
        <f t="shared" si="134"/>
        <v>822366.20459154469</v>
      </c>
      <c r="AF200" s="236">
        <f t="shared" si="134"/>
        <v>822366.20459154469</v>
      </c>
      <c r="AG200" s="236">
        <f t="shared" si="134"/>
        <v>822366.20459154469</v>
      </c>
      <c r="AH200" s="236">
        <f t="shared" si="134"/>
        <v>822366.20459154469</v>
      </c>
      <c r="AI200" s="236">
        <f t="shared" si="134"/>
        <v>822366.20459154469</v>
      </c>
      <c r="AJ200" s="236">
        <f t="shared" si="134"/>
        <v>822366.20459154469</v>
      </c>
      <c r="AK200" s="236">
        <f t="shared" si="134"/>
        <v>822366.20459154469</v>
      </c>
      <c r="AL200" s="236">
        <f t="shared" si="134"/>
        <v>822366.20459154469</v>
      </c>
      <c r="AM200" s="236">
        <f t="shared" si="134"/>
        <v>864060.17116433592</v>
      </c>
      <c r="AN200" s="236">
        <f t="shared" si="134"/>
        <v>864060.17116433592</v>
      </c>
      <c r="AO200" s="236">
        <f t="shared" si="134"/>
        <v>864060.17116433592</v>
      </c>
      <c r="AP200" s="236">
        <f t="shared" si="134"/>
        <v>864060.17116433592</v>
      </c>
      <c r="AQ200" s="236">
        <f t="shared" si="134"/>
        <v>864060.17116433592</v>
      </c>
      <c r="AR200" s="236">
        <f t="shared" si="134"/>
        <v>864060.17116433592</v>
      </c>
      <c r="AS200" s="236">
        <f t="shared" si="134"/>
        <v>864060.17116433592</v>
      </c>
      <c r="AT200" s="236">
        <f t="shared" si="134"/>
        <v>864060.17116433592</v>
      </c>
      <c r="AU200" s="236">
        <f t="shared" si="134"/>
        <v>864060.17116433592</v>
      </c>
      <c r="AV200" s="236">
        <f t="shared" si="134"/>
        <v>864060.17116433592</v>
      </c>
      <c r="AW200" s="236">
        <f t="shared" si="134"/>
        <v>864060.17116433592</v>
      </c>
      <c r="AX200" s="236">
        <f t="shared" si="134"/>
        <v>864060.17116433592</v>
      </c>
      <c r="AY200" s="236">
        <f t="shared" si="134"/>
        <v>1015010.3258433021</v>
      </c>
      <c r="AZ200" s="236">
        <f t="shared" si="134"/>
        <v>1015010.3258433021</v>
      </c>
      <c r="BA200" s="236">
        <f t="shared" si="134"/>
        <v>1015010.3258433021</v>
      </c>
      <c r="BB200" s="236">
        <f t="shared" si="134"/>
        <v>1015010.3258433021</v>
      </c>
      <c r="BC200" s="236">
        <f t="shared" si="134"/>
        <v>1015010.3258433021</v>
      </c>
      <c r="BD200" s="236">
        <f t="shared" si="134"/>
        <v>1015010.3258433021</v>
      </c>
      <c r="BE200" s="236">
        <f t="shared" si="134"/>
        <v>1015010.3258433021</v>
      </c>
      <c r="BF200" s="236">
        <f t="shared" si="134"/>
        <v>1015010.3258433021</v>
      </c>
      <c r="BG200" s="236">
        <f t="shared" si="134"/>
        <v>1015010.3258433021</v>
      </c>
      <c r="BH200" s="236">
        <f t="shared" si="134"/>
        <v>1015010.3258433021</v>
      </c>
      <c r="BI200" s="236">
        <f t="shared" si="134"/>
        <v>1015010.3258433021</v>
      </c>
      <c r="BJ200" s="236">
        <f t="shared" si="134"/>
        <v>1015010.3258433021</v>
      </c>
      <c r="BK200" s="920">
        <f t="shared" si="127"/>
        <v>52141999.085988164</v>
      </c>
    </row>
    <row r="201" spans="1:64" x14ac:dyDescent="0.25">
      <c r="A201" s="180" t="s">
        <v>1177</v>
      </c>
      <c r="C201" s="236">
        <f>C191*16%</f>
        <v>3234842.7498710402</v>
      </c>
      <c r="D201" s="236">
        <f t="shared" ref="D201:BJ201" si="135">D191*16%</f>
        <v>3234842.7498710402</v>
      </c>
      <c r="E201" s="236">
        <f t="shared" si="135"/>
        <v>3234842.7498710402</v>
      </c>
      <c r="F201" s="236">
        <f t="shared" si="135"/>
        <v>3234842.7498710402</v>
      </c>
      <c r="G201" s="236">
        <f t="shared" si="135"/>
        <v>3234842.7498710402</v>
      </c>
      <c r="H201" s="236">
        <f t="shared" si="135"/>
        <v>3234842.7498710402</v>
      </c>
      <c r="I201" s="236">
        <f t="shared" si="135"/>
        <v>3234842.7498710402</v>
      </c>
      <c r="J201" s="236">
        <f t="shared" si="135"/>
        <v>3234842.7498710402</v>
      </c>
      <c r="K201" s="236">
        <f t="shared" si="135"/>
        <v>3234842.7498710402</v>
      </c>
      <c r="L201" s="236">
        <f t="shared" si="135"/>
        <v>3234842.7498710402</v>
      </c>
      <c r="M201" s="236">
        <f t="shared" si="135"/>
        <v>3234842.7498710402</v>
      </c>
      <c r="N201" s="236">
        <f t="shared" si="135"/>
        <v>3234842.7498710402</v>
      </c>
      <c r="O201" s="236">
        <f t="shared" si="135"/>
        <v>3340076.8057282735</v>
      </c>
      <c r="P201" s="236">
        <f t="shared" si="135"/>
        <v>3340076.8057282735</v>
      </c>
      <c r="Q201" s="236">
        <f t="shared" si="135"/>
        <v>3340076.8057282735</v>
      </c>
      <c r="R201" s="236">
        <f t="shared" si="135"/>
        <v>3340076.8057282735</v>
      </c>
      <c r="S201" s="236">
        <f t="shared" si="135"/>
        <v>3340076.8057282735</v>
      </c>
      <c r="T201" s="236">
        <f t="shared" si="135"/>
        <v>3340076.8057282735</v>
      </c>
      <c r="U201" s="236">
        <f t="shared" si="135"/>
        <v>3340076.8057282735</v>
      </c>
      <c r="V201" s="236">
        <f t="shared" si="135"/>
        <v>3340076.8057282735</v>
      </c>
      <c r="W201" s="236">
        <f t="shared" si="135"/>
        <v>3340076.8057282735</v>
      </c>
      <c r="X201" s="236">
        <f t="shared" si="135"/>
        <v>3340076.8057282735</v>
      </c>
      <c r="Y201" s="236">
        <f t="shared" si="135"/>
        <v>3340076.8057282735</v>
      </c>
      <c r="Z201" s="236">
        <f t="shared" si="135"/>
        <v>3340076.8057282735</v>
      </c>
      <c r="AA201" s="236">
        <f t="shared" si="135"/>
        <v>3289464.8183661788</v>
      </c>
      <c r="AB201" s="236">
        <f t="shared" si="135"/>
        <v>3289464.8183661788</v>
      </c>
      <c r="AC201" s="236">
        <f t="shared" si="135"/>
        <v>3289464.8183661788</v>
      </c>
      <c r="AD201" s="236">
        <f t="shared" si="135"/>
        <v>3289464.8183661788</v>
      </c>
      <c r="AE201" s="236">
        <f t="shared" si="135"/>
        <v>3289464.8183661788</v>
      </c>
      <c r="AF201" s="236">
        <f t="shared" si="135"/>
        <v>3289464.8183661788</v>
      </c>
      <c r="AG201" s="236">
        <f t="shared" si="135"/>
        <v>3289464.8183661788</v>
      </c>
      <c r="AH201" s="236">
        <f t="shared" si="135"/>
        <v>3289464.8183661788</v>
      </c>
      <c r="AI201" s="236">
        <f t="shared" si="135"/>
        <v>3289464.8183661788</v>
      </c>
      <c r="AJ201" s="236">
        <f t="shared" si="135"/>
        <v>3289464.8183661788</v>
      </c>
      <c r="AK201" s="236">
        <f t="shared" si="135"/>
        <v>3289464.8183661788</v>
      </c>
      <c r="AL201" s="236">
        <f t="shared" si="135"/>
        <v>3289464.8183661788</v>
      </c>
      <c r="AM201" s="236">
        <f t="shared" si="135"/>
        <v>3456240.6846573437</v>
      </c>
      <c r="AN201" s="236">
        <f t="shared" si="135"/>
        <v>3456240.6846573437</v>
      </c>
      <c r="AO201" s="236">
        <f t="shared" si="135"/>
        <v>3456240.6846573437</v>
      </c>
      <c r="AP201" s="236">
        <f t="shared" si="135"/>
        <v>3456240.6846573437</v>
      </c>
      <c r="AQ201" s="236">
        <f t="shared" si="135"/>
        <v>3456240.6846573437</v>
      </c>
      <c r="AR201" s="236">
        <f t="shared" si="135"/>
        <v>3456240.6846573437</v>
      </c>
      <c r="AS201" s="236">
        <f t="shared" si="135"/>
        <v>3456240.6846573437</v>
      </c>
      <c r="AT201" s="236">
        <f t="shared" si="135"/>
        <v>3456240.6846573437</v>
      </c>
      <c r="AU201" s="236">
        <f t="shared" si="135"/>
        <v>3456240.6846573437</v>
      </c>
      <c r="AV201" s="236">
        <f t="shared" si="135"/>
        <v>3456240.6846573437</v>
      </c>
      <c r="AW201" s="236">
        <f t="shared" si="135"/>
        <v>3456240.6846573437</v>
      </c>
      <c r="AX201" s="236">
        <f t="shared" si="135"/>
        <v>3456240.6846573437</v>
      </c>
      <c r="AY201" s="236">
        <f t="shared" si="135"/>
        <v>4060041.3033732083</v>
      </c>
      <c r="AZ201" s="236">
        <f t="shared" si="135"/>
        <v>4060041.3033732083</v>
      </c>
      <c r="BA201" s="236">
        <f t="shared" si="135"/>
        <v>4060041.3033732083</v>
      </c>
      <c r="BB201" s="236">
        <f t="shared" si="135"/>
        <v>4060041.3033732083</v>
      </c>
      <c r="BC201" s="236">
        <f t="shared" si="135"/>
        <v>4060041.3033732083</v>
      </c>
      <c r="BD201" s="236">
        <f t="shared" si="135"/>
        <v>4060041.3033732083</v>
      </c>
      <c r="BE201" s="236">
        <f t="shared" si="135"/>
        <v>4060041.3033732083</v>
      </c>
      <c r="BF201" s="236">
        <f t="shared" si="135"/>
        <v>4060041.3033732083</v>
      </c>
      <c r="BG201" s="236">
        <f t="shared" si="135"/>
        <v>4060041.3033732083</v>
      </c>
      <c r="BH201" s="236">
        <f t="shared" si="135"/>
        <v>4060041.3033732083</v>
      </c>
      <c r="BI201" s="236">
        <f t="shared" si="135"/>
        <v>4060041.3033732083</v>
      </c>
      <c r="BJ201" s="236">
        <f t="shared" si="135"/>
        <v>4060041.3033732083</v>
      </c>
      <c r="BK201" s="920">
        <f t="shared" si="127"/>
        <v>208567996.34395266</v>
      </c>
    </row>
    <row r="202" spans="1:64" x14ac:dyDescent="0.25">
      <c r="A202" s="180" t="s">
        <v>1164</v>
      </c>
      <c r="C202" s="236">
        <f>C191*12%</f>
        <v>2426132.0624032798</v>
      </c>
      <c r="D202" s="236">
        <f t="shared" ref="D202:BJ202" si="136">D191*12%</f>
        <v>2426132.0624032798</v>
      </c>
      <c r="E202" s="236">
        <f t="shared" si="136"/>
        <v>2426132.0624032798</v>
      </c>
      <c r="F202" s="236">
        <f t="shared" si="136"/>
        <v>2426132.0624032798</v>
      </c>
      <c r="G202" s="236">
        <f t="shared" si="136"/>
        <v>2426132.0624032798</v>
      </c>
      <c r="H202" s="236">
        <f t="shared" si="136"/>
        <v>2426132.0624032798</v>
      </c>
      <c r="I202" s="236">
        <f t="shared" si="136"/>
        <v>2426132.0624032798</v>
      </c>
      <c r="J202" s="236">
        <f t="shared" si="136"/>
        <v>2426132.0624032798</v>
      </c>
      <c r="K202" s="236">
        <f t="shared" si="136"/>
        <v>2426132.0624032798</v>
      </c>
      <c r="L202" s="236">
        <f t="shared" si="136"/>
        <v>2426132.0624032798</v>
      </c>
      <c r="M202" s="236">
        <f t="shared" si="136"/>
        <v>2426132.0624032798</v>
      </c>
      <c r="N202" s="236">
        <f t="shared" si="136"/>
        <v>2426132.0624032798</v>
      </c>
      <c r="O202" s="236">
        <f t="shared" si="136"/>
        <v>2505057.6042962051</v>
      </c>
      <c r="P202" s="236">
        <f t="shared" si="136"/>
        <v>2505057.6042962051</v>
      </c>
      <c r="Q202" s="236">
        <f t="shared" si="136"/>
        <v>2505057.6042962051</v>
      </c>
      <c r="R202" s="236">
        <f t="shared" si="136"/>
        <v>2505057.6042962051</v>
      </c>
      <c r="S202" s="236">
        <f t="shared" si="136"/>
        <v>2505057.6042962051</v>
      </c>
      <c r="T202" s="236">
        <f t="shared" si="136"/>
        <v>2505057.6042962051</v>
      </c>
      <c r="U202" s="236">
        <f t="shared" si="136"/>
        <v>2505057.6042962051</v>
      </c>
      <c r="V202" s="236">
        <f t="shared" si="136"/>
        <v>2505057.6042962051</v>
      </c>
      <c r="W202" s="236">
        <f t="shared" si="136"/>
        <v>2505057.6042962051</v>
      </c>
      <c r="X202" s="236">
        <f t="shared" si="136"/>
        <v>2505057.6042962051</v>
      </c>
      <c r="Y202" s="236">
        <f t="shared" si="136"/>
        <v>2505057.6042962051</v>
      </c>
      <c r="Z202" s="236">
        <f t="shared" si="136"/>
        <v>2505057.6042962051</v>
      </c>
      <c r="AA202" s="236">
        <f t="shared" si="136"/>
        <v>2467098.613774634</v>
      </c>
      <c r="AB202" s="236">
        <f t="shared" si="136"/>
        <v>2467098.613774634</v>
      </c>
      <c r="AC202" s="236">
        <f t="shared" si="136"/>
        <v>2467098.613774634</v>
      </c>
      <c r="AD202" s="236">
        <f t="shared" si="136"/>
        <v>2467098.613774634</v>
      </c>
      <c r="AE202" s="236">
        <f t="shared" si="136"/>
        <v>2467098.613774634</v>
      </c>
      <c r="AF202" s="236">
        <f t="shared" si="136"/>
        <v>2467098.613774634</v>
      </c>
      <c r="AG202" s="236">
        <f t="shared" si="136"/>
        <v>2467098.613774634</v>
      </c>
      <c r="AH202" s="236">
        <f t="shared" si="136"/>
        <v>2467098.613774634</v>
      </c>
      <c r="AI202" s="236">
        <f t="shared" si="136"/>
        <v>2467098.613774634</v>
      </c>
      <c r="AJ202" s="236">
        <f t="shared" si="136"/>
        <v>2467098.613774634</v>
      </c>
      <c r="AK202" s="236">
        <f t="shared" si="136"/>
        <v>2467098.613774634</v>
      </c>
      <c r="AL202" s="236">
        <f t="shared" si="136"/>
        <v>2467098.613774634</v>
      </c>
      <c r="AM202" s="236">
        <f t="shared" si="136"/>
        <v>2592180.5134930075</v>
      </c>
      <c r="AN202" s="236">
        <f t="shared" si="136"/>
        <v>2592180.5134930075</v>
      </c>
      <c r="AO202" s="236">
        <f t="shared" si="136"/>
        <v>2592180.5134930075</v>
      </c>
      <c r="AP202" s="236">
        <f t="shared" si="136"/>
        <v>2592180.5134930075</v>
      </c>
      <c r="AQ202" s="236">
        <f t="shared" si="136"/>
        <v>2592180.5134930075</v>
      </c>
      <c r="AR202" s="236">
        <f t="shared" si="136"/>
        <v>2592180.5134930075</v>
      </c>
      <c r="AS202" s="236">
        <f t="shared" si="136"/>
        <v>2592180.5134930075</v>
      </c>
      <c r="AT202" s="236">
        <f t="shared" si="136"/>
        <v>2592180.5134930075</v>
      </c>
      <c r="AU202" s="236">
        <f t="shared" si="136"/>
        <v>2592180.5134930075</v>
      </c>
      <c r="AV202" s="236">
        <f t="shared" si="136"/>
        <v>2592180.5134930075</v>
      </c>
      <c r="AW202" s="236">
        <f t="shared" si="136"/>
        <v>2592180.5134930075</v>
      </c>
      <c r="AX202" s="236">
        <f t="shared" si="136"/>
        <v>2592180.5134930075</v>
      </c>
      <c r="AY202" s="236">
        <f t="shared" si="136"/>
        <v>3045030.9775299057</v>
      </c>
      <c r="AZ202" s="236">
        <f t="shared" si="136"/>
        <v>3045030.9775299057</v>
      </c>
      <c r="BA202" s="236">
        <f t="shared" si="136"/>
        <v>3045030.9775299057</v>
      </c>
      <c r="BB202" s="236">
        <f t="shared" si="136"/>
        <v>3045030.9775299057</v>
      </c>
      <c r="BC202" s="236">
        <f t="shared" si="136"/>
        <v>3045030.9775299057</v>
      </c>
      <c r="BD202" s="236">
        <f t="shared" si="136"/>
        <v>3045030.9775299057</v>
      </c>
      <c r="BE202" s="236">
        <f t="shared" si="136"/>
        <v>3045030.9775299057</v>
      </c>
      <c r="BF202" s="236">
        <f t="shared" si="136"/>
        <v>3045030.9775299057</v>
      </c>
      <c r="BG202" s="236">
        <f t="shared" si="136"/>
        <v>3045030.9775299057</v>
      </c>
      <c r="BH202" s="236">
        <f t="shared" si="136"/>
        <v>3045030.9775299057</v>
      </c>
      <c r="BI202" s="236">
        <f t="shared" si="136"/>
        <v>3045030.9775299057</v>
      </c>
      <c r="BJ202" s="236">
        <f t="shared" si="136"/>
        <v>3045030.9775299057</v>
      </c>
      <c r="BK202" s="920">
        <f t="shared" si="127"/>
        <v>156425997.25796437</v>
      </c>
    </row>
    <row r="203" spans="1:64" x14ac:dyDescent="0.25">
      <c r="A203" s="180" t="s">
        <v>1165</v>
      </c>
      <c r="C203" s="236">
        <f>C191*4%</f>
        <v>808710.68746776006</v>
      </c>
      <c r="D203" s="236">
        <f t="shared" ref="D203:BJ203" si="137">D191*4%</f>
        <v>808710.68746776006</v>
      </c>
      <c r="E203" s="236">
        <f t="shared" si="137"/>
        <v>808710.68746776006</v>
      </c>
      <c r="F203" s="236">
        <f t="shared" si="137"/>
        <v>808710.68746776006</v>
      </c>
      <c r="G203" s="236">
        <f t="shared" si="137"/>
        <v>808710.68746776006</v>
      </c>
      <c r="H203" s="236">
        <f t="shared" si="137"/>
        <v>808710.68746776006</v>
      </c>
      <c r="I203" s="236">
        <f t="shared" si="137"/>
        <v>808710.68746776006</v>
      </c>
      <c r="J203" s="236">
        <f t="shared" si="137"/>
        <v>808710.68746776006</v>
      </c>
      <c r="K203" s="236">
        <f t="shared" si="137"/>
        <v>808710.68746776006</v>
      </c>
      <c r="L203" s="236">
        <f t="shared" si="137"/>
        <v>808710.68746776006</v>
      </c>
      <c r="M203" s="236">
        <f t="shared" si="137"/>
        <v>808710.68746776006</v>
      </c>
      <c r="N203" s="236">
        <f t="shared" si="137"/>
        <v>808710.68746776006</v>
      </c>
      <c r="O203" s="236">
        <f t="shared" si="137"/>
        <v>835019.20143206837</v>
      </c>
      <c r="P203" s="236">
        <f t="shared" si="137"/>
        <v>835019.20143206837</v>
      </c>
      <c r="Q203" s="236">
        <f t="shared" si="137"/>
        <v>835019.20143206837</v>
      </c>
      <c r="R203" s="236">
        <f t="shared" si="137"/>
        <v>835019.20143206837</v>
      </c>
      <c r="S203" s="236">
        <f t="shared" si="137"/>
        <v>835019.20143206837</v>
      </c>
      <c r="T203" s="236">
        <f t="shared" si="137"/>
        <v>835019.20143206837</v>
      </c>
      <c r="U203" s="236">
        <f t="shared" si="137"/>
        <v>835019.20143206837</v>
      </c>
      <c r="V203" s="236">
        <f t="shared" si="137"/>
        <v>835019.20143206837</v>
      </c>
      <c r="W203" s="236">
        <f t="shared" si="137"/>
        <v>835019.20143206837</v>
      </c>
      <c r="X203" s="236">
        <f t="shared" si="137"/>
        <v>835019.20143206837</v>
      </c>
      <c r="Y203" s="236">
        <f t="shared" si="137"/>
        <v>835019.20143206837</v>
      </c>
      <c r="Z203" s="236">
        <f t="shared" si="137"/>
        <v>835019.20143206837</v>
      </c>
      <c r="AA203" s="236">
        <f t="shared" si="137"/>
        <v>822366.20459154469</v>
      </c>
      <c r="AB203" s="236">
        <f t="shared" si="137"/>
        <v>822366.20459154469</v>
      </c>
      <c r="AC203" s="236">
        <f t="shared" si="137"/>
        <v>822366.20459154469</v>
      </c>
      <c r="AD203" s="236">
        <f t="shared" si="137"/>
        <v>822366.20459154469</v>
      </c>
      <c r="AE203" s="236">
        <f t="shared" si="137"/>
        <v>822366.20459154469</v>
      </c>
      <c r="AF203" s="236">
        <f t="shared" si="137"/>
        <v>822366.20459154469</v>
      </c>
      <c r="AG203" s="236">
        <f t="shared" si="137"/>
        <v>822366.20459154469</v>
      </c>
      <c r="AH203" s="236">
        <f t="shared" si="137"/>
        <v>822366.20459154469</v>
      </c>
      <c r="AI203" s="236">
        <f t="shared" si="137"/>
        <v>822366.20459154469</v>
      </c>
      <c r="AJ203" s="236">
        <f t="shared" si="137"/>
        <v>822366.20459154469</v>
      </c>
      <c r="AK203" s="236">
        <f t="shared" si="137"/>
        <v>822366.20459154469</v>
      </c>
      <c r="AL203" s="236">
        <f t="shared" si="137"/>
        <v>822366.20459154469</v>
      </c>
      <c r="AM203" s="236">
        <f t="shared" si="137"/>
        <v>864060.17116433592</v>
      </c>
      <c r="AN203" s="236">
        <f t="shared" si="137"/>
        <v>864060.17116433592</v>
      </c>
      <c r="AO203" s="236">
        <f t="shared" si="137"/>
        <v>864060.17116433592</v>
      </c>
      <c r="AP203" s="236">
        <f t="shared" si="137"/>
        <v>864060.17116433592</v>
      </c>
      <c r="AQ203" s="236">
        <f t="shared" si="137"/>
        <v>864060.17116433592</v>
      </c>
      <c r="AR203" s="236">
        <f t="shared" si="137"/>
        <v>864060.17116433592</v>
      </c>
      <c r="AS203" s="236">
        <f t="shared" si="137"/>
        <v>864060.17116433592</v>
      </c>
      <c r="AT203" s="236">
        <f t="shared" si="137"/>
        <v>864060.17116433592</v>
      </c>
      <c r="AU203" s="236">
        <f t="shared" si="137"/>
        <v>864060.17116433592</v>
      </c>
      <c r="AV203" s="236">
        <f t="shared" si="137"/>
        <v>864060.17116433592</v>
      </c>
      <c r="AW203" s="236">
        <f t="shared" si="137"/>
        <v>864060.17116433592</v>
      </c>
      <c r="AX203" s="236">
        <f t="shared" si="137"/>
        <v>864060.17116433592</v>
      </c>
      <c r="AY203" s="236">
        <f t="shared" si="137"/>
        <v>1015010.3258433021</v>
      </c>
      <c r="AZ203" s="236">
        <f t="shared" si="137"/>
        <v>1015010.3258433021</v>
      </c>
      <c r="BA203" s="236">
        <f t="shared" si="137"/>
        <v>1015010.3258433021</v>
      </c>
      <c r="BB203" s="236">
        <f t="shared" si="137"/>
        <v>1015010.3258433021</v>
      </c>
      <c r="BC203" s="236">
        <f t="shared" si="137"/>
        <v>1015010.3258433021</v>
      </c>
      <c r="BD203" s="236">
        <f t="shared" si="137"/>
        <v>1015010.3258433021</v>
      </c>
      <c r="BE203" s="236">
        <f t="shared" si="137"/>
        <v>1015010.3258433021</v>
      </c>
      <c r="BF203" s="236">
        <f t="shared" si="137"/>
        <v>1015010.3258433021</v>
      </c>
      <c r="BG203" s="236">
        <f t="shared" si="137"/>
        <v>1015010.3258433021</v>
      </c>
      <c r="BH203" s="236">
        <f t="shared" si="137"/>
        <v>1015010.3258433021</v>
      </c>
      <c r="BI203" s="236">
        <f t="shared" si="137"/>
        <v>1015010.3258433021</v>
      </c>
      <c r="BJ203" s="236">
        <f t="shared" si="137"/>
        <v>1015010.3258433021</v>
      </c>
      <c r="BK203" s="920">
        <f t="shared" si="127"/>
        <v>52141999.085988164</v>
      </c>
    </row>
    <row r="204" spans="1:64" x14ac:dyDescent="0.25">
      <c r="BK204" s="920">
        <f t="shared" si="127"/>
        <v>0</v>
      </c>
    </row>
    <row r="205" spans="1:64" x14ac:dyDescent="0.25">
      <c r="A205" s="172" t="s">
        <v>1166</v>
      </c>
      <c r="C205" s="236">
        <f>C191*3.5%</f>
        <v>707621.85153429001</v>
      </c>
      <c r="D205" s="236">
        <f t="shared" ref="D205:BJ205" si="138">D191*3.5%</f>
        <v>707621.85153429001</v>
      </c>
      <c r="E205" s="236">
        <f t="shared" si="138"/>
        <v>707621.85153429001</v>
      </c>
      <c r="F205" s="236">
        <f t="shared" si="138"/>
        <v>707621.85153429001</v>
      </c>
      <c r="G205" s="236">
        <f t="shared" si="138"/>
        <v>707621.85153429001</v>
      </c>
      <c r="H205" s="236">
        <f t="shared" si="138"/>
        <v>707621.85153429001</v>
      </c>
      <c r="I205" s="236">
        <f t="shared" si="138"/>
        <v>707621.85153429001</v>
      </c>
      <c r="J205" s="236">
        <f t="shared" si="138"/>
        <v>707621.85153429001</v>
      </c>
      <c r="K205" s="236">
        <f t="shared" si="138"/>
        <v>707621.85153429001</v>
      </c>
      <c r="L205" s="236">
        <f t="shared" si="138"/>
        <v>707621.85153429001</v>
      </c>
      <c r="M205" s="236">
        <f t="shared" si="138"/>
        <v>707621.85153429001</v>
      </c>
      <c r="N205" s="236">
        <f t="shared" si="138"/>
        <v>707621.85153429001</v>
      </c>
      <c r="O205" s="236">
        <f t="shared" si="138"/>
        <v>730641.80125305988</v>
      </c>
      <c r="P205" s="236">
        <f t="shared" si="138"/>
        <v>730641.80125305988</v>
      </c>
      <c r="Q205" s="236">
        <f t="shared" si="138"/>
        <v>730641.80125305988</v>
      </c>
      <c r="R205" s="236">
        <f t="shared" si="138"/>
        <v>730641.80125305988</v>
      </c>
      <c r="S205" s="236">
        <f t="shared" si="138"/>
        <v>730641.80125305988</v>
      </c>
      <c r="T205" s="236">
        <f t="shared" si="138"/>
        <v>730641.80125305988</v>
      </c>
      <c r="U205" s="236">
        <f t="shared" si="138"/>
        <v>730641.80125305988</v>
      </c>
      <c r="V205" s="236">
        <f t="shared" si="138"/>
        <v>730641.80125305988</v>
      </c>
      <c r="W205" s="236">
        <f t="shared" si="138"/>
        <v>730641.80125305988</v>
      </c>
      <c r="X205" s="236">
        <f t="shared" si="138"/>
        <v>730641.80125305988</v>
      </c>
      <c r="Y205" s="236">
        <f t="shared" si="138"/>
        <v>730641.80125305988</v>
      </c>
      <c r="Z205" s="236">
        <f t="shared" si="138"/>
        <v>730641.80125305988</v>
      </c>
      <c r="AA205" s="236">
        <f t="shared" si="138"/>
        <v>719570.42901760165</v>
      </c>
      <c r="AB205" s="236">
        <f t="shared" si="138"/>
        <v>719570.42901760165</v>
      </c>
      <c r="AC205" s="236">
        <f t="shared" si="138"/>
        <v>719570.42901760165</v>
      </c>
      <c r="AD205" s="236">
        <f t="shared" si="138"/>
        <v>719570.42901760165</v>
      </c>
      <c r="AE205" s="236">
        <f t="shared" si="138"/>
        <v>719570.42901760165</v>
      </c>
      <c r="AF205" s="236">
        <f t="shared" si="138"/>
        <v>719570.42901760165</v>
      </c>
      <c r="AG205" s="236">
        <f t="shared" si="138"/>
        <v>719570.42901760165</v>
      </c>
      <c r="AH205" s="236">
        <f t="shared" si="138"/>
        <v>719570.42901760165</v>
      </c>
      <c r="AI205" s="236">
        <f t="shared" si="138"/>
        <v>719570.42901760165</v>
      </c>
      <c r="AJ205" s="236">
        <f t="shared" si="138"/>
        <v>719570.42901760165</v>
      </c>
      <c r="AK205" s="236">
        <f t="shared" si="138"/>
        <v>719570.42901760165</v>
      </c>
      <c r="AL205" s="236">
        <f t="shared" si="138"/>
        <v>719570.42901760165</v>
      </c>
      <c r="AM205" s="236">
        <f t="shared" si="138"/>
        <v>756052.64976879396</v>
      </c>
      <c r="AN205" s="236">
        <f t="shared" si="138"/>
        <v>756052.64976879396</v>
      </c>
      <c r="AO205" s="236">
        <f t="shared" si="138"/>
        <v>756052.64976879396</v>
      </c>
      <c r="AP205" s="236">
        <f t="shared" si="138"/>
        <v>756052.64976879396</v>
      </c>
      <c r="AQ205" s="236">
        <f t="shared" si="138"/>
        <v>756052.64976879396</v>
      </c>
      <c r="AR205" s="236">
        <f t="shared" si="138"/>
        <v>756052.64976879396</v>
      </c>
      <c r="AS205" s="236">
        <f t="shared" si="138"/>
        <v>756052.64976879396</v>
      </c>
      <c r="AT205" s="236">
        <f t="shared" si="138"/>
        <v>756052.64976879396</v>
      </c>
      <c r="AU205" s="236">
        <f t="shared" si="138"/>
        <v>756052.64976879396</v>
      </c>
      <c r="AV205" s="236">
        <f t="shared" si="138"/>
        <v>756052.64976879396</v>
      </c>
      <c r="AW205" s="236">
        <f t="shared" si="138"/>
        <v>756052.64976879396</v>
      </c>
      <c r="AX205" s="236">
        <f t="shared" si="138"/>
        <v>756052.64976879396</v>
      </c>
      <c r="AY205" s="236">
        <f t="shared" si="138"/>
        <v>888134.03511288937</v>
      </c>
      <c r="AZ205" s="236">
        <f t="shared" si="138"/>
        <v>888134.03511288937</v>
      </c>
      <c r="BA205" s="236">
        <f t="shared" si="138"/>
        <v>888134.03511288937</v>
      </c>
      <c r="BB205" s="236">
        <f t="shared" si="138"/>
        <v>888134.03511288937</v>
      </c>
      <c r="BC205" s="236">
        <f t="shared" si="138"/>
        <v>888134.03511288937</v>
      </c>
      <c r="BD205" s="236">
        <f t="shared" si="138"/>
        <v>888134.03511288937</v>
      </c>
      <c r="BE205" s="236">
        <f t="shared" si="138"/>
        <v>888134.03511288937</v>
      </c>
      <c r="BF205" s="236">
        <f t="shared" si="138"/>
        <v>888134.03511288937</v>
      </c>
      <c r="BG205" s="236">
        <f t="shared" si="138"/>
        <v>888134.03511288937</v>
      </c>
      <c r="BH205" s="236">
        <f t="shared" si="138"/>
        <v>888134.03511288937</v>
      </c>
      <c r="BI205" s="236">
        <f t="shared" si="138"/>
        <v>888134.03511288937</v>
      </c>
      <c r="BJ205" s="236">
        <f t="shared" si="138"/>
        <v>888134.03511288937</v>
      </c>
      <c r="BK205" s="920">
        <f t="shared" si="127"/>
        <v>45624249.200239599</v>
      </c>
    </row>
    <row r="206" spans="1:64" x14ac:dyDescent="0.25">
      <c r="A206" s="172"/>
      <c r="BK206" s="920">
        <f t="shared" si="127"/>
        <v>0</v>
      </c>
    </row>
    <row r="207" spans="1:64" x14ac:dyDescent="0.25">
      <c r="A207" s="180" t="s">
        <v>1168</v>
      </c>
      <c r="C207" s="236">
        <f>IF('MONTHLY DATA'!AM384&gt;=20,' MOD'!C191*2%,0)</f>
        <v>404355.34373388003</v>
      </c>
      <c r="D207" s="236">
        <f>IF('MONTHLY DATA'!AN384&gt;=20,' MOD'!D191*2%,0)</f>
        <v>404355.34373388003</v>
      </c>
      <c r="E207" s="236">
        <f>IF('MONTHLY DATA'!AO384&gt;=20,' MOD'!E191*2%,0)</f>
        <v>404355.34373388003</v>
      </c>
      <c r="F207" s="236">
        <f>IF('MONTHLY DATA'!AP384&gt;=20,' MOD'!F191*2%,0)</f>
        <v>404355.34373388003</v>
      </c>
      <c r="G207" s="236">
        <f>IF('MONTHLY DATA'!AQ384&gt;=20,' MOD'!G191*2%,0)</f>
        <v>404355.34373388003</v>
      </c>
      <c r="H207" s="236">
        <f>IF('MONTHLY DATA'!AR384&gt;=20,' MOD'!H191*2%,0)</f>
        <v>404355.34373388003</v>
      </c>
      <c r="I207" s="236">
        <f>IF('MONTHLY DATA'!AS384&gt;=20,' MOD'!I191*2%,0)</f>
        <v>404355.34373388003</v>
      </c>
      <c r="J207" s="236">
        <f>IF('MONTHLY DATA'!AT384&gt;=20,' MOD'!J191*2%,0)</f>
        <v>404355.34373388003</v>
      </c>
      <c r="K207" s="236">
        <f>IF('MONTHLY DATA'!AU384&gt;=20,' MOD'!K191*2%,0)</f>
        <v>404355.34373388003</v>
      </c>
      <c r="L207" s="236">
        <f>IF('MONTHLY DATA'!AV384&gt;=20,' MOD'!L191*2%,0)</f>
        <v>404355.34373388003</v>
      </c>
      <c r="M207" s="236">
        <f>IF('MONTHLY DATA'!AW384&gt;=20,' MOD'!M191*2%,0)</f>
        <v>404355.34373388003</v>
      </c>
      <c r="N207" s="236">
        <f>IF('MONTHLY DATA'!AX384&gt;=20,' MOD'!N191*2%,0)</f>
        <v>404355.34373388003</v>
      </c>
      <c r="O207" s="236">
        <f>IF('MONTHLY DATA'!AY384&gt;=20,' MOD'!O191*2%,0)</f>
        <v>417509.60071603418</v>
      </c>
      <c r="P207" s="236">
        <f>IF('MONTHLY DATA'!AZ384&gt;=20,' MOD'!P191*2%,0)</f>
        <v>417509.60071603418</v>
      </c>
      <c r="Q207" s="236">
        <f>IF('MONTHLY DATA'!BA384&gt;=20,' MOD'!Q191*2%,0)</f>
        <v>417509.60071603418</v>
      </c>
      <c r="R207" s="236">
        <f>IF('MONTHLY DATA'!BB384&gt;=20,' MOD'!R191*2%,0)</f>
        <v>417509.60071603418</v>
      </c>
      <c r="S207" s="236">
        <f>IF('MONTHLY DATA'!BC384&gt;=20,' MOD'!S191*2%,0)</f>
        <v>417509.60071603418</v>
      </c>
      <c r="T207" s="236">
        <f>IF('MONTHLY DATA'!BD384&gt;=20,' MOD'!T191*2%,0)</f>
        <v>417509.60071603418</v>
      </c>
      <c r="U207" s="236">
        <f>IF('MONTHLY DATA'!BE384&gt;=20,' MOD'!U191*2%,0)</f>
        <v>417509.60071603418</v>
      </c>
      <c r="V207" s="236">
        <f>IF('MONTHLY DATA'!BF384&gt;=20,' MOD'!V191*2%,0)</f>
        <v>417509.60071603418</v>
      </c>
      <c r="W207" s="236">
        <f>IF('MONTHLY DATA'!BG384&gt;=20,' MOD'!W191*2%,0)</f>
        <v>417509.60071603418</v>
      </c>
      <c r="X207" s="236">
        <f>IF('MONTHLY DATA'!BH384&gt;=20,' MOD'!X191*2%,0)</f>
        <v>417509.60071603418</v>
      </c>
      <c r="Y207" s="236">
        <f>IF('MONTHLY DATA'!BI384&gt;=20,' MOD'!Y191*2%,0)</f>
        <v>417509.60071603418</v>
      </c>
      <c r="Z207" s="236">
        <f>IF('MONTHLY DATA'!BJ384&gt;=20,' MOD'!Z191*2%,0)</f>
        <v>417509.60071603418</v>
      </c>
      <c r="AA207" s="236">
        <f>IF('MONTHLY DATA'!BK384&gt;=20,' MOD'!AA191*2%,0)</f>
        <v>411183.10229577235</v>
      </c>
      <c r="AB207" s="236">
        <f>IF('MONTHLY DATA'!BL384&gt;=20,' MOD'!AB191*2%,0)</f>
        <v>411183.10229577235</v>
      </c>
      <c r="AC207" s="236">
        <f>IF('MONTHLY DATA'!BM384&gt;=20,' MOD'!AC191*2%,0)</f>
        <v>411183.10229577235</v>
      </c>
      <c r="AD207" s="236">
        <f>IF('MONTHLY DATA'!BN384&gt;=20,' MOD'!AD191*2%,0)</f>
        <v>411183.10229577235</v>
      </c>
      <c r="AE207" s="236">
        <f>IF('MONTHLY DATA'!BO384&gt;=20,' MOD'!AE191*2%,0)</f>
        <v>411183.10229577235</v>
      </c>
      <c r="AF207" s="236">
        <f>IF('MONTHLY DATA'!BP384&gt;=20,' MOD'!AF191*2%,0)</f>
        <v>411183.10229577235</v>
      </c>
      <c r="AG207" s="236">
        <f>IF('MONTHLY DATA'!BQ384&gt;=20,' MOD'!AG191*2%,0)</f>
        <v>411183.10229577235</v>
      </c>
      <c r="AH207" s="236">
        <f>IF('MONTHLY DATA'!BR384&gt;=20,' MOD'!AH191*2%,0)</f>
        <v>411183.10229577235</v>
      </c>
      <c r="AI207" s="236">
        <f>IF('MONTHLY DATA'!BS384&gt;=20,' MOD'!AI191*2%,0)</f>
        <v>411183.10229577235</v>
      </c>
      <c r="AJ207" s="236">
        <f>IF('MONTHLY DATA'!BT384&gt;=20,' MOD'!AJ191*2%,0)</f>
        <v>411183.10229577235</v>
      </c>
      <c r="AK207" s="236">
        <f>IF('MONTHLY DATA'!BU384&gt;=20,' MOD'!AK191*2%,0)</f>
        <v>411183.10229577235</v>
      </c>
      <c r="AL207" s="236">
        <f>IF('MONTHLY DATA'!BV384&gt;=20,' MOD'!AL191*2%,0)</f>
        <v>411183.10229577235</v>
      </c>
      <c r="AM207" s="236">
        <f>IF('MONTHLY DATA'!BW384&gt;=20,' MOD'!AM191*2%,0)</f>
        <v>432030.08558216796</v>
      </c>
      <c r="AN207" s="236">
        <f>IF('MONTHLY DATA'!BX384&gt;=20,' MOD'!AN191*2%,0)</f>
        <v>432030.08558216796</v>
      </c>
      <c r="AO207" s="236">
        <f>IF('MONTHLY DATA'!BY384&gt;=20,' MOD'!AO191*2%,0)</f>
        <v>432030.08558216796</v>
      </c>
      <c r="AP207" s="236">
        <f>IF('MONTHLY DATA'!BZ384&gt;=20,' MOD'!AP191*2%,0)</f>
        <v>432030.08558216796</v>
      </c>
      <c r="AQ207" s="236">
        <f>IF('MONTHLY DATA'!CA384&gt;=20,' MOD'!AQ191*2%,0)</f>
        <v>432030.08558216796</v>
      </c>
      <c r="AR207" s="236">
        <f>IF('MONTHLY DATA'!CB384&gt;=20,' MOD'!AR191*2%,0)</f>
        <v>432030.08558216796</v>
      </c>
      <c r="AS207" s="236">
        <f>IF('MONTHLY DATA'!CC384&gt;=20,' MOD'!AS191*2%,0)</f>
        <v>432030.08558216796</v>
      </c>
      <c r="AT207" s="236">
        <f>IF('MONTHLY DATA'!CD384&gt;=20,' MOD'!AT191*2%,0)</f>
        <v>432030.08558216796</v>
      </c>
      <c r="AU207" s="236">
        <f>IF('MONTHLY DATA'!CE384&gt;=20,' MOD'!AU191*2%,0)</f>
        <v>432030.08558216796</v>
      </c>
      <c r="AV207" s="236">
        <f>IF('MONTHLY DATA'!CF384&gt;=20,' MOD'!AV191*2%,0)</f>
        <v>432030.08558216796</v>
      </c>
      <c r="AW207" s="236">
        <f>IF('MONTHLY DATA'!CG384&gt;=20,' MOD'!AW191*2%,0)</f>
        <v>432030.08558216796</v>
      </c>
      <c r="AX207" s="236">
        <f>IF('MONTHLY DATA'!CH384&gt;=20,' MOD'!AX191*2%,0)</f>
        <v>432030.08558216796</v>
      </c>
      <c r="AY207" s="236">
        <f>IF('MONTHLY DATA'!CI384&gt;=20,' MOD'!AY191*2%,0)</f>
        <v>507505.16292165103</v>
      </c>
      <c r="AZ207" s="236">
        <f>IF('MONTHLY DATA'!CJ384&gt;=20,' MOD'!AZ191*2%,0)</f>
        <v>507505.16292165103</v>
      </c>
      <c r="BA207" s="236">
        <f>IF('MONTHLY DATA'!CK384&gt;=20,' MOD'!BA191*2%,0)</f>
        <v>507505.16292165103</v>
      </c>
      <c r="BB207" s="236">
        <f>IF('MONTHLY DATA'!CL384&gt;=20,' MOD'!BB191*2%,0)</f>
        <v>507505.16292165103</v>
      </c>
      <c r="BC207" s="236">
        <f>IF('MONTHLY DATA'!CM384&gt;=20,' MOD'!BC191*2%,0)</f>
        <v>507505.16292165103</v>
      </c>
      <c r="BD207" s="236">
        <f>IF('MONTHLY DATA'!CN384&gt;=20,' MOD'!BD191*2%,0)</f>
        <v>507505.16292165103</v>
      </c>
      <c r="BE207" s="236">
        <f>IF('MONTHLY DATA'!CO384&gt;=20,' MOD'!BE191*2%,0)</f>
        <v>507505.16292165103</v>
      </c>
      <c r="BF207" s="236">
        <f>IF('MONTHLY DATA'!CP384&gt;=20,' MOD'!BF191*2%,0)</f>
        <v>507505.16292165103</v>
      </c>
      <c r="BG207" s="236">
        <f>IF('MONTHLY DATA'!CQ384&gt;=20,' MOD'!BG191*2%,0)</f>
        <v>507505.16292165103</v>
      </c>
      <c r="BH207" s="236">
        <f>IF('MONTHLY DATA'!CR384&gt;=20,' MOD'!BH191*2%,0)</f>
        <v>507505.16292165103</v>
      </c>
      <c r="BI207" s="236">
        <f>IF('MONTHLY DATA'!CS384&gt;=20,' MOD'!BI191*2%,0)</f>
        <v>507505.16292165103</v>
      </c>
      <c r="BJ207" s="236">
        <f>IF('MONTHLY DATA'!CT384&gt;=20,' MOD'!BJ191*2%,0)</f>
        <v>507505.16292165103</v>
      </c>
      <c r="BK207" s="920">
        <f t="shared" si="127"/>
        <v>26070999.542994082</v>
      </c>
    </row>
    <row r="208" spans="1:64" ht="16.5" thickBot="1" x14ac:dyDescent="0.3">
      <c r="BK208" s="920">
        <f t="shared" si="127"/>
        <v>0</v>
      </c>
    </row>
    <row r="209" spans="1:63" ht="16.5" thickBot="1" x14ac:dyDescent="0.3">
      <c r="A209" s="1019" t="s">
        <v>1167</v>
      </c>
      <c r="C209" s="236">
        <f>C189+C192+C194+C199+C202+C205</f>
        <v>36757826.247046523</v>
      </c>
      <c r="D209" s="236">
        <f t="shared" ref="D209:BJ209" si="139">D189+D192+D194+D199+D202+D205</f>
        <v>36757826.247046523</v>
      </c>
      <c r="E209" s="236">
        <f t="shared" si="139"/>
        <v>36757826.247046523</v>
      </c>
      <c r="F209" s="236">
        <f t="shared" si="139"/>
        <v>36757826.247046523</v>
      </c>
      <c r="G209" s="236">
        <f t="shared" si="139"/>
        <v>36757826.247046523</v>
      </c>
      <c r="H209" s="236">
        <f t="shared" si="139"/>
        <v>36757826.247046523</v>
      </c>
      <c r="I209" s="236">
        <f t="shared" si="139"/>
        <v>36757826.247046523</v>
      </c>
      <c r="J209" s="236">
        <f t="shared" si="139"/>
        <v>36757826.247046523</v>
      </c>
      <c r="K209" s="236">
        <f t="shared" si="139"/>
        <v>36757826.247046523</v>
      </c>
      <c r="L209" s="236">
        <f t="shared" si="139"/>
        <v>36757826.247046523</v>
      </c>
      <c r="M209" s="236">
        <f t="shared" si="139"/>
        <v>36757826.247046523</v>
      </c>
      <c r="N209" s="236">
        <f t="shared" si="139"/>
        <v>36757826.247046523</v>
      </c>
      <c r="O209" s="236">
        <f t="shared" si="139"/>
        <v>37953610.846043296</v>
      </c>
      <c r="P209" s="236">
        <f t="shared" si="139"/>
        <v>37953610.846043296</v>
      </c>
      <c r="Q209" s="236">
        <f t="shared" si="139"/>
        <v>37953610.846043296</v>
      </c>
      <c r="R209" s="236">
        <f t="shared" si="139"/>
        <v>37953610.846043296</v>
      </c>
      <c r="S209" s="236">
        <f t="shared" si="139"/>
        <v>37953610.846043296</v>
      </c>
      <c r="T209" s="236">
        <f t="shared" si="139"/>
        <v>37953610.846043296</v>
      </c>
      <c r="U209" s="236">
        <f t="shared" si="139"/>
        <v>37953610.846043296</v>
      </c>
      <c r="V209" s="236">
        <f t="shared" si="139"/>
        <v>37953610.846043296</v>
      </c>
      <c r="W209" s="236">
        <f t="shared" si="139"/>
        <v>37953610.846043296</v>
      </c>
      <c r="X209" s="236">
        <f t="shared" si="139"/>
        <v>37953610.846043296</v>
      </c>
      <c r="Y209" s="236">
        <f t="shared" si="139"/>
        <v>37953610.846043296</v>
      </c>
      <c r="Z209" s="236">
        <f t="shared" si="139"/>
        <v>37953610.846043296</v>
      </c>
      <c r="AA209" s="236">
        <f t="shared" si="139"/>
        <v>37378502.01345855</v>
      </c>
      <c r="AB209" s="236">
        <f t="shared" si="139"/>
        <v>37378502.01345855</v>
      </c>
      <c r="AC209" s="236">
        <f t="shared" si="139"/>
        <v>37378502.01345855</v>
      </c>
      <c r="AD209" s="236">
        <f t="shared" si="139"/>
        <v>37378502.01345855</v>
      </c>
      <c r="AE209" s="236">
        <f t="shared" si="139"/>
        <v>37378502.01345855</v>
      </c>
      <c r="AF209" s="236">
        <f t="shared" si="139"/>
        <v>37378502.01345855</v>
      </c>
      <c r="AG209" s="236">
        <f t="shared" si="139"/>
        <v>37378502.01345855</v>
      </c>
      <c r="AH209" s="236">
        <f t="shared" si="139"/>
        <v>37378502.01345855</v>
      </c>
      <c r="AI209" s="236">
        <f t="shared" si="139"/>
        <v>37378502.01345855</v>
      </c>
      <c r="AJ209" s="236">
        <f t="shared" si="139"/>
        <v>37378502.01345855</v>
      </c>
      <c r="AK209" s="236">
        <f t="shared" si="139"/>
        <v>37378502.01345855</v>
      </c>
      <c r="AL209" s="236">
        <f t="shared" si="139"/>
        <v>37378502.01345855</v>
      </c>
      <c r="AM209" s="236">
        <f t="shared" si="139"/>
        <v>39273592.065540895</v>
      </c>
      <c r="AN209" s="236">
        <f t="shared" si="139"/>
        <v>39273592.065540895</v>
      </c>
      <c r="AO209" s="236">
        <f t="shared" si="139"/>
        <v>39273592.065540895</v>
      </c>
      <c r="AP209" s="236">
        <f t="shared" si="139"/>
        <v>39273592.065540895</v>
      </c>
      <c r="AQ209" s="236">
        <f t="shared" si="139"/>
        <v>39273592.065540895</v>
      </c>
      <c r="AR209" s="236">
        <f t="shared" si="139"/>
        <v>39273592.065540895</v>
      </c>
      <c r="AS209" s="236">
        <f t="shared" si="139"/>
        <v>39273592.065540895</v>
      </c>
      <c r="AT209" s="236">
        <f t="shared" si="139"/>
        <v>39273592.065540895</v>
      </c>
      <c r="AU209" s="236">
        <f t="shared" si="139"/>
        <v>39273592.065540895</v>
      </c>
      <c r="AV209" s="236">
        <f t="shared" si="139"/>
        <v>39273592.065540895</v>
      </c>
      <c r="AW209" s="236">
        <f t="shared" si="139"/>
        <v>39273592.065540895</v>
      </c>
      <c r="AX209" s="236">
        <f t="shared" si="139"/>
        <v>39273592.065540895</v>
      </c>
      <c r="AY209" s="236">
        <f t="shared" si="139"/>
        <v>47494024.830084503</v>
      </c>
      <c r="AZ209" s="236">
        <f t="shared" si="139"/>
        <v>47494024.830084503</v>
      </c>
      <c r="BA209" s="236">
        <f t="shared" si="139"/>
        <v>47494024.830084503</v>
      </c>
      <c r="BB209" s="236">
        <f t="shared" si="139"/>
        <v>47494024.830084503</v>
      </c>
      <c r="BC209" s="236">
        <f t="shared" si="139"/>
        <v>47494024.830084503</v>
      </c>
      <c r="BD209" s="236">
        <f t="shared" si="139"/>
        <v>47494024.830084503</v>
      </c>
      <c r="BE209" s="236">
        <f t="shared" si="139"/>
        <v>47494024.830084503</v>
      </c>
      <c r="BF209" s="236">
        <f t="shared" si="139"/>
        <v>47494024.830084503</v>
      </c>
      <c r="BG209" s="236">
        <f t="shared" si="139"/>
        <v>47494024.830084503</v>
      </c>
      <c r="BH209" s="236">
        <f t="shared" si="139"/>
        <v>47494024.830084503</v>
      </c>
      <c r="BI209" s="236">
        <f t="shared" si="139"/>
        <v>47494024.830084503</v>
      </c>
      <c r="BJ209" s="236">
        <f t="shared" si="139"/>
        <v>47494024.830084503</v>
      </c>
      <c r="BK209" s="920">
        <f t="shared" si="127"/>
        <v>2386290672.026083</v>
      </c>
    </row>
    <row r="210" spans="1:63" ht="16.5" thickBot="1" x14ac:dyDescent="0.3">
      <c r="A210" s="1020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  <c r="AS210" s="236"/>
      <c r="AT210" s="236"/>
      <c r="AU210" s="236"/>
      <c r="AV210" s="236"/>
      <c r="AW210" s="236"/>
      <c r="AX210" s="236"/>
      <c r="AY210" s="236"/>
      <c r="AZ210" s="236"/>
      <c r="BA210" s="236"/>
      <c r="BB210" s="236"/>
      <c r="BC210" s="236"/>
      <c r="BD210" s="236"/>
      <c r="BE210" s="236"/>
      <c r="BF210" s="236"/>
      <c r="BG210" s="236"/>
      <c r="BH210" s="236"/>
      <c r="BI210" s="236"/>
      <c r="BJ210" s="236"/>
      <c r="BK210" s="920">
        <f t="shared" si="127"/>
        <v>0</v>
      </c>
    </row>
    <row r="211" spans="1:63" ht="16.5" thickBot="1" x14ac:dyDescent="0.3">
      <c r="A211" s="1019" t="s">
        <v>1279</v>
      </c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  <c r="AS211" s="236"/>
      <c r="AT211" s="236"/>
      <c r="AU211" s="236"/>
      <c r="AV211" s="236"/>
      <c r="AW211" s="236"/>
      <c r="AX211" s="236"/>
      <c r="AY211" s="236"/>
      <c r="AZ211" s="236"/>
      <c r="BA211" s="236"/>
      <c r="BB211" s="236"/>
      <c r="BC211" s="236"/>
      <c r="BD211" s="236"/>
      <c r="BE211" s="236"/>
      <c r="BF211" s="236"/>
      <c r="BG211" s="236"/>
      <c r="BH211" s="236"/>
      <c r="BI211" s="236"/>
      <c r="BJ211" s="236"/>
      <c r="BK211" s="920">
        <f t="shared" si="127"/>
        <v>0</v>
      </c>
    </row>
    <row r="212" spans="1:63" x14ac:dyDescent="0.25">
      <c r="A212" s="1021" t="s">
        <v>1280</v>
      </c>
      <c r="C212" s="236">
        <f>C209*'MONTHLY DATA'!AM406</f>
        <v>23892587.060580242</v>
      </c>
      <c r="D212" s="236">
        <f>D209*'MONTHLY DATA'!AN406</f>
        <v>23892587.060580242</v>
      </c>
      <c r="E212" s="236">
        <f>E209*'MONTHLY DATA'!AO406</f>
        <v>23892587.060580242</v>
      </c>
      <c r="F212" s="236">
        <f>F209*'MONTHLY DATA'!AP406</f>
        <v>23892587.060580242</v>
      </c>
      <c r="G212" s="236">
        <f>G209*'MONTHLY DATA'!AQ406</f>
        <v>23892587.060580242</v>
      </c>
      <c r="H212" s="236">
        <f>H209*'MONTHLY DATA'!AR406</f>
        <v>23892587.060580242</v>
      </c>
      <c r="I212" s="236">
        <f>I209*'MONTHLY DATA'!AS406</f>
        <v>23892587.060580242</v>
      </c>
      <c r="J212" s="236">
        <f>J209*'MONTHLY DATA'!AT406</f>
        <v>23892587.060580242</v>
      </c>
      <c r="K212" s="236">
        <f>K209*'MONTHLY DATA'!AU406</f>
        <v>23892587.060580242</v>
      </c>
      <c r="L212" s="236">
        <f>L209*'MONTHLY DATA'!AV406</f>
        <v>23892587.060580242</v>
      </c>
      <c r="M212" s="236">
        <f>M209*'MONTHLY DATA'!AW406</f>
        <v>23892587.060580242</v>
      </c>
      <c r="N212" s="236">
        <f>N209*'MONTHLY DATA'!AX406</f>
        <v>23892587.060580242</v>
      </c>
      <c r="O212" s="236">
        <f>O209*'MONTHLY DATA'!AY406</f>
        <v>18976805.423021648</v>
      </c>
      <c r="P212" s="236">
        <f>P209*'MONTHLY DATA'!AZ406</f>
        <v>18976805.423021648</v>
      </c>
      <c r="Q212" s="236">
        <f>Q209*'MONTHLY DATA'!BA406</f>
        <v>18976805.423021648</v>
      </c>
      <c r="R212" s="236">
        <f>R209*'MONTHLY DATA'!BB406</f>
        <v>18976805.423021648</v>
      </c>
      <c r="S212" s="236">
        <f>S209*'MONTHLY DATA'!BC406</f>
        <v>18976805.423021648</v>
      </c>
      <c r="T212" s="236">
        <f>T209*'MONTHLY DATA'!BD406</f>
        <v>18976805.423021648</v>
      </c>
      <c r="U212" s="236">
        <f>U209*'MONTHLY DATA'!BE406</f>
        <v>18976805.423021648</v>
      </c>
      <c r="V212" s="236">
        <f>V209*'MONTHLY DATA'!BF406</f>
        <v>18976805.423021648</v>
      </c>
      <c r="W212" s="236">
        <f>W209*'MONTHLY DATA'!BG406</f>
        <v>18976805.423021648</v>
      </c>
      <c r="X212" s="236">
        <f>X209*'MONTHLY DATA'!BH406</f>
        <v>18976805.423021648</v>
      </c>
      <c r="Y212" s="236">
        <f>Y209*'MONTHLY DATA'!BI406</f>
        <v>18976805.423021648</v>
      </c>
      <c r="Z212" s="236">
        <f>Z209*'MONTHLY DATA'!BJ406</f>
        <v>18976805.423021648</v>
      </c>
      <c r="AA212" s="236">
        <f>AA209*'MONTHLY DATA'!BK406</f>
        <v>11213550.604037564</v>
      </c>
      <c r="AB212" s="236">
        <f>AB209*'MONTHLY DATA'!BL406</f>
        <v>11213550.604037564</v>
      </c>
      <c r="AC212" s="236">
        <f>AC209*'MONTHLY DATA'!BM406</f>
        <v>11213550.604037564</v>
      </c>
      <c r="AD212" s="236">
        <f>AD209*'MONTHLY DATA'!BN406</f>
        <v>11213550.604037564</v>
      </c>
      <c r="AE212" s="236">
        <f>AE209*'MONTHLY DATA'!BO406</f>
        <v>11213550.604037564</v>
      </c>
      <c r="AF212" s="236">
        <f>AF209*'MONTHLY DATA'!BP406</f>
        <v>11213550.604037564</v>
      </c>
      <c r="AG212" s="236">
        <f>AG209*'MONTHLY DATA'!BQ406</f>
        <v>11213550.604037564</v>
      </c>
      <c r="AH212" s="236">
        <f>AH209*'MONTHLY DATA'!BR406</f>
        <v>11213550.604037564</v>
      </c>
      <c r="AI212" s="236">
        <f>AI209*'MONTHLY DATA'!BS406</f>
        <v>11213550.604037564</v>
      </c>
      <c r="AJ212" s="236">
        <f>AJ209*'MONTHLY DATA'!BT406</f>
        <v>11213550.604037564</v>
      </c>
      <c r="AK212" s="236">
        <f>AK209*'MONTHLY DATA'!BU406</f>
        <v>11213550.604037564</v>
      </c>
      <c r="AL212" s="236">
        <f>AL209*'MONTHLY DATA'!BV406</f>
        <v>11213550.604037564</v>
      </c>
      <c r="AM212" s="236">
        <f>AM209*'MONTHLY DATA'!BW406</f>
        <v>15709436.826216359</v>
      </c>
      <c r="AN212" s="236">
        <f>AN209*'MONTHLY DATA'!BX406</f>
        <v>15709436.826216359</v>
      </c>
      <c r="AO212" s="236">
        <f>AO209*'MONTHLY DATA'!BY406</f>
        <v>15709436.826216359</v>
      </c>
      <c r="AP212" s="236">
        <f>AP209*'MONTHLY DATA'!BZ406</f>
        <v>15709436.826216359</v>
      </c>
      <c r="AQ212" s="236">
        <f>AQ209*'MONTHLY DATA'!CA406</f>
        <v>15709436.826216359</v>
      </c>
      <c r="AR212" s="236">
        <f>AR209*'MONTHLY DATA'!CB406</f>
        <v>15709436.826216359</v>
      </c>
      <c r="AS212" s="236">
        <f>AS209*'MONTHLY DATA'!CC406</f>
        <v>15709436.826216359</v>
      </c>
      <c r="AT212" s="236">
        <f>AT209*'MONTHLY DATA'!CD406</f>
        <v>15709436.826216359</v>
      </c>
      <c r="AU212" s="236">
        <f>AU209*'MONTHLY DATA'!CE406</f>
        <v>15709436.826216359</v>
      </c>
      <c r="AV212" s="236">
        <f>AV209*'MONTHLY DATA'!CF406</f>
        <v>15709436.826216359</v>
      </c>
      <c r="AW212" s="236">
        <f>AW209*'MONTHLY DATA'!CG406</f>
        <v>15709436.826216359</v>
      </c>
      <c r="AX212" s="236">
        <f>AX209*'MONTHLY DATA'!CH406</f>
        <v>15709436.826216359</v>
      </c>
      <c r="AY212" s="236">
        <f>AY209*'MONTHLY DATA'!CI406</f>
        <v>26121713.656546477</v>
      </c>
      <c r="AZ212" s="236">
        <f>AZ209*'MONTHLY DATA'!CJ406</f>
        <v>26121713.656546477</v>
      </c>
      <c r="BA212" s="236">
        <f>BA209*'MONTHLY DATA'!CK406</f>
        <v>26121713.656546477</v>
      </c>
      <c r="BB212" s="236">
        <f>BB209*'MONTHLY DATA'!CL406</f>
        <v>26121713.656546477</v>
      </c>
      <c r="BC212" s="236">
        <f>BC209*'MONTHLY DATA'!CM406</f>
        <v>26121713.656546477</v>
      </c>
      <c r="BD212" s="236">
        <f>BD209*'MONTHLY DATA'!CN406</f>
        <v>26121713.656546477</v>
      </c>
      <c r="BE212" s="236">
        <f>BE209*'MONTHLY DATA'!CO406</f>
        <v>26121713.656546477</v>
      </c>
      <c r="BF212" s="236">
        <f>BF209*'MONTHLY DATA'!CP406</f>
        <v>26121713.656546477</v>
      </c>
      <c r="BG212" s="236">
        <f>BG209*'MONTHLY DATA'!CQ406</f>
        <v>26121713.656546477</v>
      </c>
      <c r="BH212" s="236">
        <f>BH209*'MONTHLY DATA'!CR406</f>
        <v>26121713.656546477</v>
      </c>
      <c r="BI212" s="236">
        <f>BI209*'MONTHLY DATA'!CS406</f>
        <v>26121713.656546477</v>
      </c>
      <c r="BJ212" s="236">
        <f>BJ209*'MONTHLY DATA'!CT406</f>
        <v>26121713.656546477</v>
      </c>
      <c r="BK212" s="920">
        <f t="shared" si="127"/>
        <v>1150969122.8448277</v>
      </c>
    </row>
    <row r="213" spans="1:63" x14ac:dyDescent="0.25">
      <c r="A213" s="1021" t="s">
        <v>675</v>
      </c>
      <c r="C213" s="236">
        <f>C209*'MONTHLY DATA'!AM407</f>
        <v>12865239.186466282</v>
      </c>
      <c r="D213" s="236">
        <f>D209*'MONTHLY DATA'!AN407</f>
        <v>12865239.186466282</v>
      </c>
      <c r="E213" s="236">
        <f>E209*'MONTHLY DATA'!AO407</f>
        <v>12865239.186466282</v>
      </c>
      <c r="F213" s="236">
        <f>F209*'MONTHLY DATA'!AP407</f>
        <v>12865239.186466282</v>
      </c>
      <c r="G213" s="236">
        <f>G209*'MONTHLY DATA'!AQ407</f>
        <v>12865239.186466282</v>
      </c>
      <c r="H213" s="236">
        <f>H209*'MONTHLY DATA'!AR407</f>
        <v>12865239.186466282</v>
      </c>
      <c r="I213" s="236">
        <f>I209*'MONTHLY DATA'!AS407</f>
        <v>12865239.186466282</v>
      </c>
      <c r="J213" s="236">
        <f>J209*'MONTHLY DATA'!AT407</f>
        <v>12865239.186466282</v>
      </c>
      <c r="K213" s="236">
        <f>K209*'MONTHLY DATA'!AU407</f>
        <v>12865239.186466282</v>
      </c>
      <c r="L213" s="236">
        <f>L209*'MONTHLY DATA'!AV407</f>
        <v>12865239.186466282</v>
      </c>
      <c r="M213" s="236">
        <f>M209*'MONTHLY DATA'!AW407</f>
        <v>12865239.186466282</v>
      </c>
      <c r="N213" s="236">
        <f>N209*'MONTHLY DATA'!AX407</f>
        <v>12865239.186466282</v>
      </c>
      <c r="O213" s="236">
        <f>O209*'MONTHLY DATA'!AY407</f>
        <v>18976805.423021648</v>
      </c>
      <c r="P213" s="236">
        <f>P209*'MONTHLY DATA'!AZ407</f>
        <v>18976805.423021648</v>
      </c>
      <c r="Q213" s="236">
        <f>Q209*'MONTHLY DATA'!BA407</f>
        <v>18976805.423021648</v>
      </c>
      <c r="R213" s="236">
        <f>R209*'MONTHLY DATA'!BB407</f>
        <v>18976805.423021648</v>
      </c>
      <c r="S213" s="236">
        <f>S209*'MONTHLY DATA'!BC407</f>
        <v>18976805.423021648</v>
      </c>
      <c r="T213" s="236">
        <f>T209*'MONTHLY DATA'!BD407</f>
        <v>18976805.423021648</v>
      </c>
      <c r="U213" s="236">
        <f>U209*'MONTHLY DATA'!BE407</f>
        <v>18976805.423021648</v>
      </c>
      <c r="V213" s="236">
        <f>V209*'MONTHLY DATA'!BF407</f>
        <v>18976805.423021648</v>
      </c>
      <c r="W213" s="236">
        <f>W209*'MONTHLY DATA'!BG407</f>
        <v>18976805.423021648</v>
      </c>
      <c r="X213" s="236">
        <f>X209*'MONTHLY DATA'!BH407</f>
        <v>18976805.423021648</v>
      </c>
      <c r="Y213" s="236">
        <f>Y209*'MONTHLY DATA'!BI407</f>
        <v>18976805.423021648</v>
      </c>
      <c r="Z213" s="236">
        <f>Z209*'MONTHLY DATA'!BJ407</f>
        <v>18976805.423021648</v>
      </c>
      <c r="AA213" s="236">
        <f>AA209*'MONTHLY DATA'!BK407</f>
        <v>26164951.409420982</v>
      </c>
      <c r="AB213" s="236">
        <f>AB209*'MONTHLY DATA'!BL407</f>
        <v>26164951.409420982</v>
      </c>
      <c r="AC213" s="236">
        <f>AC209*'MONTHLY DATA'!BM407</f>
        <v>26164951.409420982</v>
      </c>
      <c r="AD213" s="236">
        <f>AD209*'MONTHLY DATA'!BN407</f>
        <v>26164951.409420982</v>
      </c>
      <c r="AE213" s="236">
        <f>AE209*'MONTHLY DATA'!BO407</f>
        <v>26164951.409420982</v>
      </c>
      <c r="AF213" s="236">
        <f>AF209*'MONTHLY DATA'!BP407</f>
        <v>26164951.409420982</v>
      </c>
      <c r="AG213" s="236">
        <f>AG209*'MONTHLY DATA'!BQ407</f>
        <v>26164951.409420982</v>
      </c>
      <c r="AH213" s="236">
        <f>AH209*'MONTHLY DATA'!BR407</f>
        <v>26164951.409420982</v>
      </c>
      <c r="AI213" s="236">
        <f>AI209*'MONTHLY DATA'!BS407</f>
        <v>26164951.409420982</v>
      </c>
      <c r="AJ213" s="236">
        <f>AJ209*'MONTHLY DATA'!BT407</f>
        <v>26164951.409420982</v>
      </c>
      <c r="AK213" s="236">
        <f>AK209*'MONTHLY DATA'!BU407</f>
        <v>26164951.409420982</v>
      </c>
      <c r="AL213" s="236">
        <f>AL209*'MONTHLY DATA'!BV407</f>
        <v>26164951.409420982</v>
      </c>
      <c r="AM213" s="236">
        <f>AM209*'MONTHLY DATA'!BW407</f>
        <v>23564155.239324536</v>
      </c>
      <c r="AN213" s="236">
        <f>AN209*'MONTHLY DATA'!BX407</f>
        <v>23564155.239324536</v>
      </c>
      <c r="AO213" s="236">
        <f>AO209*'MONTHLY DATA'!BY407</f>
        <v>23564155.239324536</v>
      </c>
      <c r="AP213" s="236">
        <f>AP209*'MONTHLY DATA'!BZ407</f>
        <v>23564155.239324536</v>
      </c>
      <c r="AQ213" s="236">
        <f>AQ209*'MONTHLY DATA'!CA407</f>
        <v>23564155.239324536</v>
      </c>
      <c r="AR213" s="236">
        <f>AR209*'MONTHLY DATA'!CB407</f>
        <v>23564155.239324536</v>
      </c>
      <c r="AS213" s="236">
        <f>AS209*'MONTHLY DATA'!CC407</f>
        <v>23564155.239324536</v>
      </c>
      <c r="AT213" s="236">
        <f>AT209*'MONTHLY DATA'!CD407</f>
        <v>23564155.239324536</v>
      </c>
      <c r="AU213" s="236">
        <f>AU209*'MONTHLY DATA'!CE407</f>
        <v>23564155.239324536</v>
      </c>
      <c r="AV213" s="236">
        <f>AV209*'MONTHLY DATA'!CF407</f>
        <v>23564155.239324536</v>
      </c>
      <c r="AW213" s="236">
        <f>AW209*'MONTHLY DATA'!CG407</f>
        <v>23564155.239324536</v>
      </c>
      <c r="AX213" s="236">
        <f>AX209*'MONTHLY DATA'!CH407</f>
        <v>23564155.239324536</v>
      </c>
      <c r="AY213" s="236">
        <f>AY209*'MONTHLY DATA'!CI407</f>
        <v>21372311.173538025</v>
      </c>
      <c r="AZ213" s="236">
        <f>AZ209*'MONTHLY DATA'!CJ407</f>
        <v>21372311.173538025</v>
      </c>
      <c r="BA213" s="236">
        <f>BA209*'MONTHLY DATA'!CK407</f>
        <v>21372311.173538025</v>
      </c>
      <c r="BB213" s="236">
        <f>BB209*'MONTHLY DATA'!CL407</f>
        <v>21372311.173538025</v>
      </c>
      <c r="BC213" s="236">
        <f>BC209*'MONTHLY DATA'!CM407</f>
        <v>21372311.173538025</v>
      </c>
      <c r="BD213" s="236">
        <f>BD209*'MONTHLY DATA'!CN407</f>
        <v>21372311.173538025</v>
      </c>
      <c r="BE213" s="236">
        <f>BE209*'MONTHLY DATA'!CO407</f>
        <v>21372311.173538025</v>
      </c>
      <c r="BF213" s="236">
        <f>BF209*'MONTHLY DATA'!CP407</f>
        <v>21372311.173538025</v>
      </c>
      <c r="BG213" s="236">
        <f>BG209*'MONTHLY DATA'!CQ407</f>
        <v>21372311.173538025</v>
      </c>
      <c r="BH213" s="236">
        <f>BH209*'MONTHLY DATA'!CR407</f>
        <v>21372311.173538025</v>
      </c>
      <c r="BI213" s="236">
        <f>BI209*'MONTHLY DATA'!CS407</f>
        <v>21372311.173538025</v>
      </c>
      <c r="BJ213" s="236">
        <f>BJ209*'MONTHLY DATA'!CT407</f>
        <v>21372311.173538025</v>
      </c>
      <c r="BK213" s="920">
        <f t="shared" si="127"/>
        <v>1235321549.1812575</v>
      </c>
    </row>
    <row r="214" spans="1:63" ht="16.5" thickBot="1" x14ac:dyDescent="0.3">
      <c r="A214" s="1020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  <c r="AA214" s="236"/>
      <c r="AB214" s="236"/>
      <c r="AC214" s="236"/>
      <c r="AD214" s="236"/>
      <c r="AE214" s="236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  <c r="AS214" s="236"/>
      <c r="AT214" s="236"/>
      <c r="AU214" s="236"/>
      <c r="AV214" s="236"/>
      <c r="AW214" s="236"/>
      <c r="AX214" s="236"/>
      <c r="AY214" s="236"/>
      <c r="AZ214" s="236"/>
      <c r="BA214" s="236"/>
      <c r="BB214" s="236"/>
      <c r="BC214" s="236"/>
      <c r="BD214" s="236"/>
      <c r="BE214" s="236"/>
      <c r="BF214" s="236"/>
      <c r="BG214" s="236"/>
      <c r="BH214" s="236"/>
      <c r="BI214" s="236"/>
      <c r="BJ214" s="236"/>
      <c r="BK214" s="920">
        <f t="shared" si="127"/>
        <v>0</v>
      </c>
    </row>
    <row r="215" spans="1:63" ht="16.5" thickBot="1" x14ac:dyDescent="0.3">
      <c r="A215" s="1019" t="s">
        <v>1281</v>
      </c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  <c r="AB215" s="236"/>
      <c r="AC215" s="236"/>
      <c r="AD215" s="236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  <c r="AS215" s="236"/>
      <c r="AT215" s="236"/>
      <c r="AU215" s="236"/>
      <c r="AV215" s="236"/>
      <c r="AW215" s="236"/>
      <c r="AX215" s="236"/>
      <c r="AY215" s="236"/>
      <c r="AZ215" s="236"/>
      <c r="BA215" s="236"/>
      <c r="BB215" s="236"/>
      <c r="BC215" s="236"/>
      <c r="BD215" s="236"/>
      <c r="BE215" s="236"/>
      <c r="BF215" s="236"/>
      <c r="BG215" s="236"/>
      <c r="BH215" s="236"/>
      <c r="BI215" s="236"/>
      <c r="BJ215" s="236"/>
      <c r="BK215" s="920">
        <f t="shared" si="127"/>
        <v>0</v>
      </c>
    </row>
    <row r="216" spans="1:63" x14ac:dyDescent="0.25">
      <c r="A216" s="1021" t="s">
        <v>56</v>
      </c>
      <c r="C216" s="236">
        <f>C189/2</f>
        <v>14441262.276210001</v>
      </c>
      <c r="D216" s="236">
        <f t="shared" ref="D216:BJ216" si="140">D189/2</f>
        <v>14441262.276210001</v>
      </c>
      <c r="E216" s="236">
        <f t="shared" si="140"/>
        <v>14441262.276210001</v>
      </c>
      <c r="F216" s="236">
        <f t="shared" si="140"/>
        <v>14441262.276210001</v>
      </c>
      <c r="G216" s="236">
        <f t="shared" si="140"/>
        <v>14441262.276210001</v>
      </c>
      <c r="H216" s="236">
        <f t="shared" si="140"/>
        <v>14441262.276210001</v>
      </c>
      <c r="I216" s="236">
        <f t="shared" si="140"/>
        <v>14441262.276210001</v>
      </c>
      <c r="J216" s="236">
        <f t="shared" si="140"/>
        <v>14441262.276210001</v>
      </c>
      <c r="K216" s="236">
        <f t="shared" si="140"/>
        <v>14441262.276210001</v>
      </c>
      <c r="L216" s="236">
        <f t="shared" si="140"/>
        <v>14441262.276210001</v>
      </c>
      <c r="M216" s="236">
        <f t="shared" si="140"/>
        <v>14441262.276210001</v>
      </c>
      <c r="N216" s="236">
        <f t="shared" si="140"/>
        <v>14441262.276210001</v>
      </c>
      <c r="O216" s="236">
        <f t="shared" si="140"/>
        <v>14911057.168429792</v>
      </c>
      <c r="P216" s="236">
        <f t="shared" si="140"/>
        <v>14911057.168429792</v>
      </c>
      <c r="Q216" s="236">
        <f t="shared" si="140"/>
        <v>14911057.168429792</v>
      </c>
      <c r="R216" s="236">
        <f t="shared" si="140"/>
        <v>14911057.168429792</v>
      </c>
      <c r="S216" s="236">
        <f t="shared" si="140"/>
        <v>14911057.168429792</v>
      </c>
      <c r="T216" s="236">
        <f t="shared" si="140"/>
        <v>14911057.168429792</v>
      </c>
      <c r="U216" s="236">
        <f t="shared" si="140"/>
        <v>14911057.168429792</v>
      </c>
      <c r="V216" s="236">
        <f t="shared" si="140"/>
        <v>14911057.168429792</v>
      </c>
      <c r="W216" s="236">
        <f t="shared" si="140"/>
        <v>14911057.168429792</v>
      </c>
      <c r="X216" s="236">
        <f t="shared" si="140"/>
        <v>14911057.168429792</v>
      </c>
      <c r="Y216" s="236">
        <f t="shared" si="140"/>
        <v>14911057.168429792</v>
      </c>
      <c r="Z216" s="236">
        <f t="shared" si="140"/>
        <v>14911057.168429792</v>
      </c>
      <c r="AA216" s="236">
        <f t="shared" si="140"/>
        <v>14685110.796277585</v>
      </c>
      <c r="AB216" s="236">
        <f t="shared" si="140"/>
        <v>14685110.796277585</v>
      </c>
      <c r="AC216" s="236">
        <f t="shared" si="140"/>
        <v>14685110.796277585</v>
      </c>
      <c r="AD216" s="236">
        <f t="shared" si="140"/>
        <v>14685110.796277585</v>
      </c>
      <c r="AE216" s="236">
        <f t="shared" si="140"/>
        <v>14685110.796277585</v>
      </c>
      <c r="AF216" s="236">
        <f t="shared" si="140"/>
        <v>14685110.796277585</v>
      </c>
      <c r="AG216" s="236">
        <f t="shared" si="140"/>
        <v>14685110.796277585</v>
      </c>
      <c r="AH216" s="236">
        <f t="shared" si="140"/>
        <v>14685110.796277585</v>
      </c>
      <c r="AI216" s="236">
        <f t="shared" si="140"/>
        <v>14685110.796277585</v>
      </c>
      <c r="AJ216" s="236">
        <f t="shared" si="140"/>
        <v>14685110.796277585</v>
      </c>
      <c r="AK216" s="236">
        <f t="shared" si="140"/>
        <v>14685110.796277585</v>
      </c>
      <c r="AL216" s="236">
        <f t="shared" si="140"/>
        <v>14685110.796277585</v>
      </c>
      <c r="AM216" s="236">
        <f t="shared" si="140"/>
        <v>15429645.913648857</v>
      </c>
      <c r="AN216" s="236">
        <f t="shared" si="140"/>
        <v>15429645.913648857</v>
      </c>
      <c r="AO216" s="236">
        <f t="shared" si="140"/>
        <v>15429645.913648857</v>
      </c>
      <c r="AP216" s="236">
        <f t="shared" si="140"/>
        <v>15429645.913648857</v>
      </c>
      <c r="AQ216" s="236">
        <f t="shared" si="140"/>
        <v>15429645.913648857</v>
      </c>
      <c r="AR216" s="236">
        <f t="shared" si="140"/>
        <v>15429645.913648857</v>
      </c>
      <c r="AS216" s="236">
        <f t="shared" si="140"/>
        <v>15429645.913648857</v>
      </c>
      <c r="AT216" s="236">
        <f t="shared" si="140"/>
        <v>15429645.913648857</v>
      </c>
      <c r="AU216" s="236">
        <f t="shared" si="140"/>
        <v>15429645.913648857</v>
      </c>
      <c r="AV216" s="236">
        <f t="shared" si="140"/>
        <v>15429645.913648857</v>
      </c>
      <c r="AW216" s="236">
        <f t="shared" si="140"/>
        <v>15429645.913648857</v>
      </c>
      <c r="AX216" s="236">
        <f t="shared" si="140"/>
        <v>15429645.913648857</v>
      </c>
      <c r="AY216" s="236">
        <f t="shared" si="140"/>
        <v>18777691.028101087</v>
      </c>
      <c r="AZ216" s="236">
        <f t="shared" si="140"/>
        <v>18777691.028101087</v>
      </c>
      <c r="BA216" s="236">
        <f t="shared" si="140"/>
        <v>18777691.028101087</v>
      </c>
      <c r="BB216" s="236">
        <f t="shared" si="140"/>
        <v>18777691.028101087</v>
      </c>
      <c r="BC216" s="236">
        <f t="shared" si="140"/>
        <v>18777691.028101087</v>
      </c>
      <c r="BD216" s="236">
        <f t="shared" si="140"/>
        <v>18777691.028101087</v>
      </c>
      <c r="BE216" s="236">
        <f t="shared" si="140"/>
        <v>18777691.028101087</v>
      </c>
      <c r="BF216" s="236">
        <f t="shared" si="140"/>
        <v>18777691.028101087</v>
      </c>
      <c r="BG216" s="236">
        <f t="shared" si="140"/>
        <v>18777691.028101087</v>
      </c>
      <c r="BH216" s="236">
        <f t="shared" si="140"/>
        <v>18777691.028101087</v>
      </c>
      <c r="BI216" s="236">
        <f t="shared" si="140"/>
        <v>18777691.028101087</v>
      </c>
      <c r="BJ216" s="236">
        <f t="shared" si="140"/>
        <v>18777691.028101087</v>
      </c>
      <c r="BK216" s="920">
        <f t="shared" si="127"/>
        <v>938937206.19200766</v>
      </c>
    </row>
    <row r="217" spans="1:63" x14ac:dyDescent="0.25">
      <c r="A217" s="1021" t="s">
        <v>61</v>
      </c>
      <c r="C217" s="236"/>
      <c r="D217" s="236">
        <f>C189/2</f>
        <v>14441262.276210001</v>
      </c>
      <c r="E217" s="236">
        <f t="shared" ref="E217:BJ217" si="141">D189/2</f>
        <v>14441262.276210001</v>
      </c>
      <c r="F217" s="236">
        <f t="shared" si="141"/>
        <v>14441262.276210001</v>
      </c>
      <c r="G217" s="236">
        <f t="shared" si="141"/>
        <v>14441262.276210001</v>
      </c>
      <c r="H217" s="236">
        <f t="shared" si="141"/>
        <v>14441262.276210001</v>
      </c>
      <c r="I217" s="236">
        <f t="shared" si="141"/>
        <v>14441262.276210001</v>
      </c>
      <c r="J217" s="236">
        <f t="shared" si="141"/>
        <v>14441262.276210001</v>
      </c>
      <c r="K217" s="236">
        <f t="shared" si="141"/>
        <v>14441262.276210001</v>
      </c>
      <c r="L217" s="236">
        <f t="shared" si="141"/>
        <v>14441262.276210001</v>
      </c>
      <c r="M217" s="236">
        <f t="shared" si="141"/>
        <v>14441262.276210001</v>
      </c>
      <c r="N217" s="236">
        <f t="shared" si="141"/>
        <v>14441262.276210001</v>
      </c>
      <c r="O217" s="236">
        <f t="shared" si="141"/>
        <v>14441262.276210001</v>
      </c>
      <c r="P217" s="236">
        <f t="shared" si="141"/>
        <v>14911057.168429792</v>
      </c>
      <c r="Q217" s="236">
        <f t="shared" si="141"/>
        <v>14911057.168429792</v>
      </c>
      <c r="R217" s="236">
        <f t="shared" si="141"/>
        <v>14911057.168429792</v>
      </c>
      <c r="S217" s="236">
        <f t="shared" si="141"/>
        <v>14911057.168429792</v>
      </c>
      <c r="T217" s="236">
        <f t="shared" si="141"/>
        <v>14911057.168429792</v>
      </c>
      <c r="U217" s="236">
        <f t="shared" si="141"/>
        <v>14911057.168429792</v>
      </c>
      <c r="V217" s="236">
        <f t="shared" si="141"/>
        <v>14911057.168429792</v>
      </c>
      <c r="W217" s="236">
        <f t="shared" si="141"/>
        <v>14911057.168429792</v>
      </c>
      <c r="X217" s="236">
        <f t="shared" si="141"/>
        <v>14911057.168429792</v>
      </c>
      <c r="Y217" s="236">
        <f t="shared" si="141"/>
        <v>14911057.168429792</v>
      </c>
      <c r="Z217" s="236">
        <f t="shared" si="141"/>
        <v>14911057.168429792</v>
      </c>
      <c r="AA217" s="236">
        <f t="shared" si="141"/>
        <v>14911057.168429792</v>
      </c>
      <c r="AB217" s="236">
        <f t="shared" si="141"/>
        <v>14685110.796277585</v>
      </c>
      <c r="AC217" s="236">
        <f t="shared" si="141"/>
        <v>14685110.796277585</v>
      </c>
      <c r="AD217" s="236">
        <f t="shared" si="141"/>
        <v>14685110.796277585</v>
      </c>
      <c r="AE217" s="236">
        <f t="shared" si="141"/>
        <v>14685110.796277585</v>
      </c>
      <c r="AF217" s="236">
        <f t="shared" si="141"/>
        <v>14685110.796277585</v>
      </c>
      <c r="AG217" s="236">
        <f t="shared" si="141"/>
        <v>14685110.796277585</v>
      </c>
      <c r="AH217" s="236">
        <f t="shared" si="141"/>
        <v>14685110.796277585</v>
      </c>
      <c r="AI217" s="236">
        <f t="shared" si="141"/>
        <v>14685110.796277585</v>
      </c>
      <c r="AJ217" s="236">
        <f t="shared" si="141"/>
        <v>14685110.796277585</v>
      </c>
      <c r="AK217" s="236">
        <f t="shared" si="141"/>
        <v>14685110.796277585</v>
      </c>
      <c r="AL217" s="236">
        <f t="shared" si="141"/>
        <v>14685110.796277585</v>
      </c>
      <c r="AM217" s="236">
        <f t="shared" si="141"/>
        <v>14685110.796277585</v>
      </c>
      <c r="AN217" s="236">
        <f t="shared" si="141"/>
        <v>15429645.913648857</v>
      </c>
      <c r="AO217" s="236">
        <f t="shared" si="141"/>
        <v>15429645.913648857</v>
      </c>
      <c r="AP217" s="236">
        <f t="shared" si="141"/>
        <v>15429645.913648857</v>
      </c>
      <c r="AQ217" s="236">
        <f t="shared" si="141"/>
        <v>15429645.913648857</v>
      </c>
      <c r="AR217" s="236">
        <f t="shared" si="141"/>
        <v>15429645.913648857</v>
      </c>
      <c r="AS217" s="236">
        <f t="shared" si="141"/>
        <v>15429645.913648857</v>
      </c>
      <c r="AT217" s="236">
        <f t="shared" si="141"/>
        <v>15429645.913648857</v>
      </c>
      <c r="AU217" s="236">
        <f t="shared" si="141"/>
        <v>15429645.913648857</v>
      </c>
      <c r="AV217" s="236">
        <f t="shared" si="141"/>
        <v>15429645.913648857</v>
      </c>
      <c r="AW217" s="236">
        <f t="shared" si="141"/>
        <v>15429645.913648857</v>
      </c>
      <c r="AX217" s="236">
        <f t="shared" si="141"/>
        <v>15429645.913648857</v>
      </c>
      <c r="AY217" s="236">
        <f t="shared" si="141"/>
        <v>15429645.913648857</v>
      </c>
      <c r="AZ217" s="236">
        <f t="shared" si="141"/>
        <v>18777691.028101087</v>
      </c>
      <c r="BA217" s="236">
        <f t="shared" si="141"/>
        <v>18777691.028101087</v>
      </c>
      <c r="BB217" s="236">
        <f t="shared" si="141"/>
        <v>18777691.028101087</v>
      </c>
      <c r="BC217" s="236">
        <f t="shared" si="141"/>
        <v>18777691.028101087</v>
      </c>
      <c r="BD217" s="236">
        <f t="shared" si="141"/>
        <v>18777691.028101087</v>
      </c>
      <c r="BE217" s="236">
        <f t="shared" si="141"/>
        <v>18777691.028101087</v>
      </c>
      <c r="BF217" s="236">
        <f t="shared" si="141"/>
        <v>18777691.028101087</v>
      </c>
      <c r="BG217" s="236">
        <f t="shared" si="141"/>
        <v>18777691.028101087</v>
      </c>
      <c r="BH217" s="236">
        <f t="shared" si="141"/>
        <v>18777691.028101087</v>
      </c>
      <c r="BI217" s="236">
        <f t="shared" si="141"/>
        <v>18777691.028101087</v>
      </c>
      <c r="BJ217" s="236">
        <f t="shared" si="141"/>
        <v>18777691.028101087</v>
      </c>
      <c r="BK217" s="920">
        <f t="shared" si="127"/>
        <v>920159515.16390657</v>
      </c>
    </row>
    <row r="218" spans="1:63" x14ac:dyDescent="0.25">
      <c r="A218" s="1020" t="s">
        <v>1282</v>
      </c>
      <c r="C218" s="236">
        <f>C216+C217</f>
        <v>14441262.276210001</v>
      </c>
      <c r="D218" s="236">
        <f t="shared" ref="D218" si="142">D216+D217</f>
        <v>28882524.552420001</v>
      </c>
      <c r="E218" s="236">
        <f t="shared" ref="E218" si="143">E216+E217</f>
        <v>28882524.552420001</v>
      </c>
      <c r="F218" s="236">
        <f t="shared" ref="F218" si="144">F216+F217</f>
        <v>28882524.552420001</v>
      </c>
      <c r="G218" s="236">
        <f t="shared" ref="G218" si="145">G216+G217</f>
        <v>28882524.552420001</v>
      </c>
      <c r="H218" s="236">
        <f t="shared" ref="H218" si="146">H216+H217</f>
        <v>28882524.552420001</v>
      </c>
      <c r="I218" s="236">
        <f t="shared" ref="I218" si="147">I216+I217</f>
        <v>28882524.552420001</v>
      </c>
      <c r="J218" s="236">
        <f t="shared" ref="J218" si="148">J216+J217</f>
        <v>28882524.552420001</v>
      </c>
      <c r="K218" s="236">
        <f t="shared" ref="K218" si="149">K216+K217</f>
        <v>28882524.552420001</v>
      </c>
      <c r="L218" s="236">
        <f t="shared" ref="L218" si="150">L216+L217</f>
        <v>28882524.552420001</v>
      </c>
      <c r="M218" s="236">
        <f t="shared" ref="M218" si="151">M216+M217</f>
        <v>28882524.552420001</v>
      </c>
      <c r="N218" s="236">
        <f t="shared" ref="N218" si="152">N216+N217</f>
        <v>28882524.552420001</v>
      </c>
      <c r="O218" s="236">
        <f t="shared" ref="O218" si="153">O216+O217</f>
        <v>29352319.444639795</v>
      </c>
      <c r="P218" s="236">
        <f t="shared" ref="P218" si="154">P216+P217</f>
        <v>29822114.336859584</v>
      </c>
      <c r="Q218" s="236">
        <f t="shared" ref="Q218" si="155">Q216+Q217</f>
        <v>29822114.336859584</v>
      </c>
      <c r="R218" s="236">
        <f t="shared" ref="R218" si="156">R216+R217</f>
        <v>29822114.336859584</v>
      </c>
      <c r="S218" s="236">
        <f t="shared" ref="S218" si="157">S216+S217</f>
        <v>29822114.336859584</v>
      </c>
      <c r="T218" s="236">
        <f t="shared" ref="T218" si="158">T216+T217</f>
        <v>29822114.336859584</v>
      </c>
      <c r="U218" s="236">
        <f t="shared" ref="U218" si="159">U216+U217</f>
        <v>29822114.336859584</v>
      </c>
      <c r="V218" s="236">
        <f t="shared" ref="V218" si="160">V216+V217</f>
        <v>29822114.336859584</v>
      </c>
      <c r="W218" s="236">
        <f t="shared" ref="W218" si="161">W216+W217</f>
        <v>29822114.336859584</v>
      </c>
      <c r="X218" s="236">
        <f t="shared" ref="X218" si="162">X216+X217</f>
        <v>29822114.336859584</v>
      </c>
      <c r="Y218" s="236">
        <f t="shared" ref="Y218" si="163">Y216+Y217</f>
        <v>29822114.336859584</v>
      </c>
      <c r="Z218" s="236">
        <f t="shared" ref="Z218" si="164">Z216+Z217</f>
        <v>29822114.336859584</v>
      </c>
      <c r="AA218" s="236">
        <f t="shared" ref="AA218" si="165">AA216+AA217</f>
        <v>29596167.964707375</v>
      </c>
      <c r="AB218" s="236">
        <f t="shared" ref="AB218" si="166">AB216+AB217</f>
        <v>29370221.592555169</v>
      </c>
      <c r="AC218" s="236">
        <f t="shared" ref="AC218" si="167">AC216+AC217</f>
        <v>29370221.592555169</v>
      </c>
      <c r="AD218" s="236">
        <f t="shared" ref="AD218" si="168">AD216+AD217</f>
        <v>29370221.592555169</v>
      </c>
      <c r="AE218" s="236">
        <f t="shared" ref="AE218" si="169">AE216+AE217</f>
        <v>29370221.592555169</v>
      </c>
      <c r="AF218" s="236">
        <f t="shared" ref="AF218" si="170">AF216+AF217</f>
        <v>29370221.592555169</v>
      </c>
      <c r="AG218" s="236">
        <f t="shared" ref="AG218" si="171">AG216+AG217</f>
        <v>29370221.592555169</v>
      </c>
      <c r="AH218" s="236">
        <f t="shared" ref="AH218" si="172">AH216+AH217</f>
        <v>29370221.592555169</v>
      </c>
      <c r="AI218" s="236">
        <f t="shared" ref="AI218" si="173">AI216+AI217</f>
        <v>29370221.592555169</v>
      </c>
      <c r="AJ218" s="236">
        <f t="shared" ref="AJ218" si="174">AJ216+AJ217</f>
        <v>29370221.592555169</v>
      </c>
      <c r="AK218" s="236">
        <f t="shared" ref="AK218" si="175">AK216+AK217</f>
        <v>29370221.592555169</v>
      </c>
      <c r="AL218" s="236">
        <f t="shared" ref="AL218" si="176">AL216+AL217</f>
        <v>29370221.592555169</v>
      </c>
      <c r="AM218" s="236">
        <f t="shared" ref="AM218" si="177">AM216+AM217</f>
        <v>30114756.709926441</v>
      </c>
      <c r="AN218" s="236">
        <f t="shared" ref="AN218" si="178">AN216+AN217</f>
        <v>30859291.827297714</v>
      </c>
      <c r="AO218" s="236">
        <f t="shared" ref="AO218" si="179">AO216+AO217</f>
        <v>30859291.827297714</v>
      </c>
      <c r="AP218" s="236">
        <f t="shared" ref="AP218" si="180">AP216+AP217</f>
        <v>30859291.827297714</v>
      </c>
      <c r="AQ218" s="236">
        <f t="shared" ref="AQ218" si="181">AQ216+AQ217</f>
        <v>30859291.827297714</v>
      </c>
      <c r="AR218" s="236">
        <f t="shared" ref="AR218" si="182">AR216+AR217</f>
        <v>30859291.827297714</v>
      </c>
      <c r="AS218" s="236">
        <f t="shared" ref="AS218" si="183">AS216+AS217</f>
        <v>30859291.827297714</v>
      </c>
      <c r="AT218" s="236">
        <f t="shared" ref="AT218" si="184">AT216+AT217</f>
        <v>30859291.827297714</v>
      </c>
      <c r="AU218" s="236">
        <f t="shared" ref="AU218" si="185">AU216+AU217</f>
        <v>30859291.827297714</v>
      </c>
      <c r="AV218" s="236">
        <f t="shared" ref="AV218" si="186">AV216+AV217</f>
        <v>30859291.827297714</v>
      </c>
      <c r="AW218" s="236">
        <f t="shared" ref="AW218" si="187">AW216+AW217</f>
        <v>30859291.827297714</v>
      </c>
      <c r="AX218" s="236">
        <f t="shared" ref="AX218" si="188">AX216+AX217</f>
        <v>30859291.827297714</v>
      </c>
      <c r="AY218" s="236">
        <f t="shared" ref="AY218" si="189">AY216+AY217</f>
        <v>34207336.941749945</v>
      </c>
      <c r="AZ218" s="236">
        <f t="shared" ref="AZ218" si="190">AZ216+AZ217</f>
        <v>37555382.056202173</v>
      </c>
      <c r="BA218" s="236">
        <f t="shared" ref="BA218" si="191">BA216+BA217</f>
        <v>37555382.056202173</v>
      </c>
      <c r="BB218" s="236">
        <f t="shared" ref="BB218" si="192">BB216+BB217</f>
        <v>37555382.056202173</v>
      </c>
      <c r="BC218" s="236">
        <f t="shared" ref="BC218" si="193">BC216+BC217</f>
        <v>37555382.056202173</v>
      </c>
      <c r="BD218" s="236">
        <f t="shared" ref="BD218" si="194">BD216+BD217</f>
        <v>37555382.056202173</v>
      </c>
      <c r="BE218" s="236">
        <f t="shared" ref="BE218" si="195">BE216+BE217</f>
        <v>37555382.056202173</v>
      </c>
      <c r="BF218" s="236">
        <f t="shared" ref="BF218" si="196">BF216+BF217</f>
        <v>37555382.056202173</v>
      </c>
      <c r="BG218" s="236">
        <f t="shared" ref="BG218" si="197">BG216+BG217</f>
        <v>37555382.056202173</v>
      </c>
      <c r="BH218" s="236">
        <f t="shared" ref="BH218" si="198">BH216+BH217</f>
        <v>37555382.056202173</v>
      </c>
      <c r="BI218" s="236">
        <f t="shared" ref="BI218" si="199">BI216+BI217</f>
        <v>37555382.056202173</v>
      </c>
      <c r="BJ218" s="236">
        <f t="shared" ref="BJ218" si="200">BJ216+BJ217</f>
        <v>37555382.056202173</v>
      </c>
      <c r="BK218" s="920">
        <f t="shared" si="127"/>
        <v>1859096721.3559146</v>
      </c>
    </row>
    <row r="219" spans="1:63" ht="16.5" thickBot="1" x14ac:dyDescent="0.3">
      <c r="A219" s="1020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  <c r="AA219" s="236"/>
      <c r="AB219" s="236"/>
      <c r="AC219" s="236"/>
      <c r="AD219" s="236"/>
      <c r="AE219" s="236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  <c r="AR219" s="236"/>
      <c r="AS219" s="236"/>
      <c r="AT219" s="236"/>
      <c r="AU219" s="236"/>
      <c r="AV219" s="236"/>
      <c r="AW219" s="236"/>
      <c r="AX219" s="236"/>
      <c r="AY219" s="236"/>
      <c r="AZ219" s="236"/>
      <c r="BA219" s="236"/>
      <c r="BB219" s="236"/>
      <c r="BC219" s="236"/>
      <c r="BD219" s="236"/>
      <c r="BE219" s="236"/>
      <c r="BF219" s="236"/>
      <c r="BG219" s="236"/>
      <c r="BH219" s="236"/>
      <c r="BI219" s="236"/>
      <c r="BJ219" s="236"/>
      <c r="BK219" s="920">
        <f t="shared" si="127"/>
        <v>0</v>
      </c>
    </row>
    <row r="220" spans="1:63" ht="16.5" thickBot="1" x14ac:dyDescent="0.3">
      <c r="A220" s="1019" t="s">
        <v>1196</v>
      </c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  <c r="AB220" s="236"/>
      <c r="AC220" s="236"/>
      <c r="AD220" s="236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  <c r="AS220" s="236"/>
      <c r="AT220" s="236"/>
      <c r="AU220" s="236"/>
      <c r="AV220" s="236"/>
      <c r="AW220" s="236"/>
      <c r="AX220" s="236"/>
      <c r="AY220" s="236"/>
      <c r="AZ220" s="236"/>
      <c r="BA220" s="236"/>
      <c r="BB220" s="236"/>
      <c r="BC220" s="236"/>
      <c r="BD220" s="236"/>
      <c r="BE220" s="236"/>
      <c r="BF220" s="236"/>
      <c r="BG220" s="236"/>
      <c r="BH220" s="236"/>
      <c r="BI220" s="236"/>
      <c r="BJ220" s="236"/>
      <c r="BK220" s="920">
        <f t="shared" si="127"/>
        <v>0</v>
      </c>
    </row>
    <row r="221" spans="1:63" x14ac:dyDescent="0.25">
      <c r="A221" s="1020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  <c r="AA221" s="236"/>
      <c r="AB221" s="236"/>
      <c r="AC221" s="236"/>
      <c r="AD221" s="236"/>
      <c r="AE221" s="236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  <c r="AS221" s="236"/>
      <c r="AT221" s="236"/>
      <c r="AU221" s="236"/>
      <c r="AV221" s="236"/>
      <c r="AW221" s="236"/>
      <c r="AX221" s="236"/>
      <c r="AY221" s="236"/>
      <c r="AZ221" s="236"/>
      <c r="BA221" s="236"/>
      <c r="BB221" s="236"/>
      <c r="BC221" s="236"/>
      <c r="BD221" s="236"/>
      <c r="BE221" s="236"/>
      <c r="BF221" s="236"/>
      <c r="BG221" s="236"/>
      <c r="BH221" s="236"/>
      <c r="BI221" s="236"/>
      <c r="BJ221" s="236"/>
      <c r="BK221" s="920">
        <f t="shared" si="127"/>
        <v>0</v>
      </c>
    </row>
    <row r="222" spans="1:63" x14ac:dyDescent="0.25">
      <c r="A222" s="1020" t="s">
        <v>1283</v>
      </c>
      <c r="C222" s="236">
        <f>C200</f>
        <v>808710.68746776006</v>
      </c>
      <c r="D222" s="236">
        <f t="shared" ref="D222:BJ222" si="201">D200</f>
        <v>808710.68746776006</v>
      </c>
      <c r="E222" s="236">
        <f t="shared" si="201"/>
        <v>808710.68746776006</v>
      </c>
      <c r="F222" s="236">
        <f t="shared" si="201"/>
        <v>808710.68746776006</v>
      </c>
      <c r="G222" s="236">
        <f t="shared" si="201"/>
        <v>808710.68746776006</v>
      </c>
      <c r="H222" s="236">
        <f t="shared" si="201"/>
        <v>808710.68746776006</v>
      </c>
      <c r="I222" s="236">
        <f t="shared" si="201"/>
        <v>808710.68746776006</v>
      </c>
      <c r="J222" s="236">
        <f t="shared" si="201"/>
        <v>808710.68746776006</v>
      </c>
      <c r="K222" s="236">
        <f t="shared" si="201"/>
        <v>808710.68746776006</v>
      </c>
      <c r="L222" s="236">
        <f t="shared" si="201"/>
        <v>808710.68746776006</v>
      </c>
      <c r="M222" s="236">
        <f t="shared" si="201"/>
        <v>808710.68746776006</v>
      </c>
      <c r="N222" s="236">
        <f t="shared" si="201"/>
        <v>808710.68746776006</v>
      </c>
      <c r="O222" s="236">
        <f t="shared" si="201"/>
        <v>835019.20143206837</v>
      </c>
      <c r="P222" s="236">
        <f t="shared" si="201"/>
        <v>835019.20143206837</v>
      </c>
      <c r="Q222" s="236">
        <f t="shared" si="201"/>
        <v>835019.20143206837</v>
      </c>
      <c r="R222" s="236">
        <f t="shared" si="201"/>
        <v>835019.20143206837</v>
      </c>
      <c r="S222" s="236">
        <f t="shared" si="201"/>
        <v>835019.20143206837</v>
      </c>
      <c r="T222" s="236">
        <f t="shared" si="201"/>
        <v>835019.20143206837</v>
      </c>
      <c r="U222" s="236">
        <f t="shared" si="201"/>
        <v>835019.20143206837</v>
      </c>
      <c r="V222" s="236">
        <f t="shared" si="201"/>
        <v>835019.20143206837</v>
      </c>
      <c r="W222" s="236">
        <f t="shared" si="201"/>
        <v>835019.20143206837</v>
      </c>
      <c r="X222" s="236">
        <f t="shared" si="201"/>
        <v>835019.20143206837</v>
      </c>
      <c r="Y222" s="236">
        <f t="shared" si="201"/>
        <v>835019.20143206837</v>
      </c>
      <c r="Z222" s="236">
        <f t="shared" si="201"/>
        <v>835019.20143206837</v>
      </c>
      <c r="AA222" s="236">
        <f t="shared" si="201"/>
        <v>822366.20459154469</v>
      </c>
      <c r="AB222" s="236">
        <f t="shared" si="201"/>
        <v>822366.20459154469</v>
      </c>
      <c r="AC222" s="236">
        <f t="shared" si="201"/>
        <v>822366.20459154469</v>
      </c>
      <c r="AD222" s="236">
        <f t="shared" si="201"/>
        <v>822366.20459154469</v>
      </c>
      <c r="AE222" s="236">
        <f t="shared" si="201"/>
        <v>822366.20459154469</v>
      </c>
      <c r="AF222" s="236">
        <f t="shared" si="201"/>
        <v>822366.20459154469</v>
      </c>
      <c r="AG222" s="236">
        <f t="shared" si="201"/>
        <v>822366.20459154469</v>
      </c>
      <c r="AH222" s="236">
        <f t="shared" si="201"/>
        <v>822366.20459154469</v>
      </c>
      <c r="AI222" s="236">
        <f t="shared" si="201"/>
        <v>822366.20459154469</v>
      </c>
      <c r="AJ222" s="236">
        <f t="shared" si="201"/>
        <v>822366.20459154469</v>
      </c>
      <c r="AK222" s="236">
        <f t="shared" si="201"/>
        <v>822366.20459154469</v>
      </c>
      <c r="AL222" s="236">
        <f t="shared" si="201"/>
        <v>822366.20459154469</v>
      </c>
      <c r="AM222" s="236">
        <f t="shared" si="201"/>
        <v>864060.17116433592</v>
      </c>
      <c r="AN222" s="236">
        <f t="shared" si="201"/>
        <v>864060.17116433592</v>
      </c>
      <c r="AO222" s="236">
        <f t="shared" si="201"/>
        <v>864060.17116433592</v>
      </c>
      <c r="AP222" s="236">
        <f t="shared" si="201"/>
        <v>864060.17116433592</v>
      </c>
      <c r="AQ222" s="236">
        <f t="shared" si="201"/>
        <v>864060.17116433592</v>
      </c>
      <c r="AR222" s="236">
        <f t="shared" si="201"/>
        <v>864060.17116433592</v>
      </c>
      <c r="AS222" s="236">
        <f t="shared" si="201"/>
        <v>864060.17116433592</v>
      </c>
      <c r="AT222" s="236">
        <f t="shared" si="201"/>
        <v>864060.17116433592</v>
      </c>
      <c r="AU222" s="236">
        <f t="shared" si="201"/>
        <v>864060.17116433592</v>
      </c>
      <c r="AV222" s="236">
        <f t="shared" si="201"/>
        <v>864060.17116433592</v>
      </c>
      <c r="AW222" s="236">
        <f t="shared" si="201"/>
        <v>864060.17116433592</v>
      </c>
      <c r="AX222" s="236">
        <f t="shared" si="201"/>
        <v>864060.17116433592</v>
      </c>
      <c r="AY222" s="236">
        <f t="shared" si="201"/>
        <v>1015010.3258433021</v>
      </c>
      <c r="AZ222" s="236">
        <f t="shared" si="201"/>
        <v>1015010.3258433021</v>
      </c>
      <c r="BA222" s="236">
        <f t="shared" si="201"/>
        <v>1015010.3258433021</v>
      </c>
      <c r="BB222" s="236">
        <f t="shared" si="201"/>
        <v>1015010.3258433021</v>
      </c>
      <c r="BC222" s="236">
        <f t="shared" si="201"/>
        <v>1015010.3258433021</v>
      </c>
      <c r="BD222" s="236">
        <f t="shared" si="201"/>
        <v>1015010.3258433021</v>
      </c>
      <c r="BE222" s="236">
        <f t="shared" si="201"/>
        <v>1015010.3258433021</v>
      </c>
      <c r="BF222" s="236">
        <f t="shared" si="201"/>
        <v>1015010.3258433021</v>
      </c>
      <c r="BG222" s="236">
        <f t="shared" si="201"/>
        <v>1015010.3258433021</v>
      </c>
      <c r="BH222" s="236">
        <f t="shared" si="201"/>
        <v>1015010.3258433021</v>
      </c>
      <c r="BI222" s="236">
        <f t="shared" si="201"/>
        <v>1015010.3258433021</v>
      </c>
      <c r="BJ222" s="236">
        <f t="shared" si="201"/>
        <v>1015010.3258433021</v>
      </c>
      <c r="BK222" s="920">
        <f t="shared" si="127"/>
        <v>52141999.085988164</v>
      </c>
    </row>
    <row r="223" spans="1:63" x14ac:dyDescent="0.25">
      <c r="A223" s="1021" t="s">
        <v>56</v>
      </c>
      <c r="C223" s="236">
        <f>C222/2</f>
        <v>404355.34373388003</v>
      </c>
      <c r="D223" s="236">
        <f t="shared" ref="D223:BJ223" si="202">D222/2</f>
        <v>404355.34373388003</v>
      </c>
      <c r="E223" s="236">
        <f t="shared" si="202"/>
        <v>404355.34373388003</v>
      </c>
      <c r="F223" s="236">
        <f t="shared" si="202"/>
        <v>404355.34373388003</v>
      </c>
      <c r="G223" s="236">
        <f t="shared" si="202"/>
        <v>404355.34373388003</v>
      </c>
      <c r="H223" s="236">
        <f t="shared" si="202"/>
        <v>404355.34373388003</v>
      </c>
      <c r="I223" s="236">
        <f t="shared" si="202"/>
        <v>404355.34373388003</v>
      </c>
      <c r="J223" s="236">
        <f t="shared" si="202"/>
        <v>404355.34373388003</v>
      </c>
      <c r="K223" s="236">
        <f t="shared" si="202"/>
        <v>404355.34373388003</v>
      </c>
      <c r="L223" s="236">
        <f t="shared" si="202"/>
        <v>404355.34373388003</v>
      </c>
      <c r="M223" s="236">
        <f t="shared" si="202"/>
        <v>404355.34373388003</v>
      </c>
      <c r="N223" s="236">
        <f t="shared" si="202"/>
        <v>404355.34373388003</v>
      </c>
      <c r="O223" s="236">
        <f t="shared" si="202"/>
        <v>417509.60071603418</v>
      </c>
      <c r="P223" s="236">
        <f t="shared" si="202"/>
        <v>417509.60071603418</v>
      </c>
      <c r="Q223" s="236">
        <f t="shared" si="202"/>
        <v>417509.60071603418</v>
      </c>
      <c r="R223" s="236">
        <f t="shared" si="202"/>
        <v>417509.60071603418</v>
      </c>
      <c r="S223" s="236">
        <f t="shared" si="202"/>
        <v>417509.60071603418</v>
      </c>
      <c r="T223" s="236">
        <f t="shared" si="202"/>
        <v>417509.60071603418</v>
      </c>
      <c r="U223" s="236">
        <f t="shared" si="202"/>
        <v>417509.60071603418</v>
      </c>
      <c r="V223" s="236">
        <f t="shared" si="202"/>
        <v>417509.60071603418</v>
      </c>
      <c r="W223" s="236">
        <f t="shared" si="202"/>
        <v>417509.60071603418</v>
      </c>
      <c r="X223" s="236">
        <f t="shared" si="202"/>
        <v>417509.60071603418</v>
      </c>
      <c r="Y223" s="236">
        <f t="shared" si="202"/>
        <v>417509.60071603418</v>
      </c>
      <c r="Z223" s="236">
        <f t="shared" si="202"/>
        <v>417509.60071603418</v>
      </c>
      <c r="AA223" s="236">
        <f t="shared" si="202"/>
        <v>411183.10229577235</v>
      </c>
      <c r="AB223" s="236">
        <f t="shared" si="202"/>
        <v>411183.10229577235</v>
      </c>
      <c r="AC223" s="236">
        <f t="shared" si="202"/>
        <v>411183.10229577235</v>
      </c>
      <c r="AD223" s="236">
        <f t="shared" si="202"/>
        <v>411183.10229577235</v>
      </c>
      <c r="AE223" s="236">
        <f t="shared" si="202"/>
        <v>411183.10229577235</v>
      </c>
      <c r="AF223" s="236">
        <f t="shared" si="202"/>
        <v>411183.10229577235</v>
      </c>
      <c r="AG223" s="236">
        <f t="shared" si="202"/>
        <v>411183.10229577235</v>
      </c>
      <c r="AH223" s="236">
        <f t="shared" si="202"/>
        <v>411183.10229577235</v>
      </c>
      <c r="AI223" s="236">
        <f t="shared" si="202"/>
        <v>411183.10229577235</v>
      </c>
      <c r="AJ223" s="236">
        <f t="shared" si="202"/>
        <v>411183.10229577235</v>
      </c>
      <c r="AK223" s="236">
        <f t="shared" si="202"/>
        <v>411183.10229577235</v>
      </c>
      <c r="AL223" s="236">
        <f t="shared" si="202"/>
        <v>411183.10229577235</v>
      </c>
      <c r="AM223" s="236">
        <f t="shared" si="202"/>
        <v>432030.08558216796</v>
      </c>
      <c r="AN223" s="236">
        <f t="shared" si="202"/>
        <v>432030.08558216796</v>
      </c>
      <c r="AO223" s="236">
        <f t="shared" si="202"/>
        <v>432030.08558216796</v>
      </c>
      <c r="AP223" s="236">
        <f t="shared" si="202"/>
        <v>432030.08558216796</v>
      </c>
      <c r="AQ223" s="236">
        <f t="shared" si="202"/>
        <v>432030.08558216796</v>
      </c>
      <c r="AR223" s="236">
        <f t="shared" si="202"/>
        <v>432030.08558216796</v>
      </c>
      <c r="AS223" s="236">
        <f t="shared" si="202"/>
        <v>432030.08558216796</v>
      </c>
      <c r="AT223" s="236">
        <f t="shared" si="202"/>
        <v>432030.08558216796</v>
      </c>
      <c r="AU223" s="236">
        <f t="shared" si="202"/>
        <v>432030.08558216796</v>
      </c>
      <c r="AV223" s="236">
        <f t="shared" si="202"/>
        <v>432030.08558216796</v>
      </c>
      <c r="AW223" s="236">
        <f t="shared" si="202"/>
        <v>432030.08558216796</v>
      </c>
      <c r="AX223" s="236">
        <f t="shared" si="202"/>
        <v>432030.08558216796</v>
      </c>
      <c r="AY223" s="236">
        <f t="shared" si="202"/>
        <v>507505.16292165103</v>
      </c>
      <c r="AZ223" s="236">
        <f t="shared" si="202"/>
        <v>507505.16292165103</v>
      </c>
      <c r="BA223" s="236">
        <f t="shared" si="202"/>
        <v>507505.16292165103</v>
      </c>
      <c r="BB223" s="236">
        <f t="shared" si="202"/>
        <v>507505.16292165103</v>
      </c>
      <c r="BC223" s="236">
        <f t="shared" si="202"/>
        <v>507505.16292165103</v>
      </c>
      <c r="BD223" s="236">
        <f t="shared" si="202"/>
        <v>507505.16292165103</v>
      </c>
      <c r="BE223" s="236">
        <f t="shared" si="202"/>
        <v>507505.16292165103</v>
      </c>
      <c r="BF223" s="236">
        <f t="shared" si="202"/>
        <v>507505.16292165103</v>
      </c>
      <c r="BG223" s="236">
        <f t="shared" si="202"/>
        <v>507505.16292165103</v>
      </c>
      <c r="BH223" s="236">
        <f t="shared" si="202"/>
        <v>507505.16292165103</v>
      </c>
      <c r="BI223" s="236">
        <f t="shared" si="202"/>
        <v>507505.16292165103</v>
      </c>
      <c r="BJ223" s="236">
        <f t="shared" si="202"/>
        <v>507505.16292165103</v>
      </c>
      <c r="BK223" s="920">
        <f t="shared" si="127"/>
        <v>26070999.542994082</v>
      </c>
    </row>
    <row r="224" spans="1:63" x14ac:dyDescent="0.25">
      <c r="A224" s="1021" t="s">
        <v>61</v>
      </c>
      <c r="C224" s="236"/>
      <c r="D224" s="236">
        <f>C222/2</f>
        <v>404355.34373388003</v>
      </c>
      <c r="E224" s="236">
        <f t="shared" ref="E224:BJ224" si="203">D222/2</f>
        <v>404355.34373388003</v>
      </c>
      <c r="F224" s="236">
        <f t="shared" si="203"/>
        <v>404355.34373388003</v>
      </c>
      <c r="G224" s="236">
        <f t="shared" si="203"/>
        <v>404355.34373388003</v>
      </c>
      <c r="H224" s="236">
        <f t="shared" si="203"/>
        <v>404355.34373388003</v>
      </c>
      <c r="I224" s="236">
        <f t="shared" si="203"/>
        <v>404355.34373388003</v>
      </c>
      <c r="J224" s="236">
        <f t="shared" si="203"/>
        <v>404355.34373388003</v>
      </c>
      <c r="K224" s="236">
        <f t="shared" si="203"/>
        <v>404355.34373388003</v>
      </c>
      <c r="L224" s="236">
        <f t="shared" si="203"/>
        <v>404355.34373388003</v>
      </c>
      <c r="M224" s="236">
        <f t="shared" si="203"/>
        <v>404355.34373388003</v>
      </c>
      <c r="N224" s="236">
        <f t="shared" si="203"/>
        <v>404355.34373388003</v>
      </c>
      <c r="O224" s="236">
        <f t="shared" si="203"/>
        <v>404355.34373388003</v>
      </c>
      <c r="P224" s="236">
        <f t="shared" si="203"/>
        <v>417509.60071603418</v>
      </c>
      <c r="Q224" s="236">
        <f t="shared" si="203"/>
        <v>417509.60071603418</v>
      </c>
      <c r="R224" s="236">
        <f t="shared" si="203"/>
        <v>417509.60071603418</v>
      </c>
      <c r="S224" s="236">
        <f t="shared" si="203"/>
        <v>417509.60071603418</v>
      </c>
      <c r="T224" s="236">
        <f t="shared" si="203"/>
        <v>417509.60071603418</v>
      </c>
      <c r="U224" s="236">
        <f t="shared" si="203"/>
        <v>417509.60071603418</v>
      </c>
      <c r="V224" s="236">
        <f t="shared" si="203"/>
        <v>417509.60071603418</v>
      </c>
      <c r="W224" s="236">
        <f t="shared" si="203"/>
        <v>417509.60071603418</v>
      </c>
      <c r="X224" s="236">
        <f t="shared" si="203"/>
        <v>417509.60071603418</v>
      </c>
      <c r="Y224" s="236">
        <f t="shared" si="203"/>
        <v>417509.60071603418</v>
      </c>
      <c r="Z224" s="236">
        <f t="shared" si="203"/>
        <v>417509.60071603418</v>
      </c>
      <c r="AA224" s="236">
        <f t="shared" si="203"/>
        <v>417509.60071603418</v>
      </c>
      <c r="AB224" s="236">
        <f t="shared" si="203"/>
        <v>411183.10229577235</v>
      </c>
      <c r="AC224" s="236">
        <f t="shared" si="203"/>
        <v>411183.10229577235</v>
      </c>
      <c r="AD224" s="236">
        <f t="shared" si="203"/>
        <v>411183.10229577235</v>
      </c>
      <c r="AE224" s="236">
        <f t="shared" si="203"/>
        <v>411183.10229577235</v>
      </c>
      <c r="AF224" s="236">
        <f t="shared" si="203"/>
        <v>411183.10229577235</v>
      </c>
      <c r="AG224" s="236">
        <f t="shared" si="203"/>
        <v>411183.10229577235</v>
      </c>
      <c r="AH224" s="236">
        <f t="shared" si="203"/>
        <v>411183.10229577235</v>
      </c>
      <c r="AI224" s="236">
        <f t="shared" si="203"/>
        <v>411183.10229577235</v>
      </c>
      <c r="AJ224" s="236">
        <f t="shared" si="203"/>
        <v>411183.10229577235</v>
      </c>
      <c r="AK224" s="236">
        <f t="shared" si="203"/>
        <v>411183.10229577235</v>
      </c>
      <c r="AL224" s="236">
        <f t="shared" si="203"/>
        <v>411183.10229577235</v>
      </c>
      <c r="AM224" s="236">
        <f t="shared" si="203"/>
        <v>411183.10229577235</v>
      </c>
      <c r="AN224" s="236">
        <f t="shared" si="203"/>
        <v>432030.08558216796</v>
      </c>
      <c r="AO224" s="236">
        <f t="shared" si="203"/>
        <v>432030.08558216796</v>
      </c>
      <c r="AP224" s="236">
        <f t="shared" si="203"/>
        <v>432030.08558216796</v>
      </c>
      <c r="AQ224" s="236">
        <f t="shared" si="203"/>
        <v>432030.08558216796</v>
      </c>
      <c r="AR224" s="236">
        <f t="shared" si="203"/>
        <v>432030.08558216796</v>
      </c>
      <c r="AS224" s="236">
        <f t="shared" si="203"/>
        <v>432030.08558216796</v>
      </c>
      <c r="AT224" s="236">
        <f t="shared" si="203"/>
        <v>432030.08558216796</v>
      </c>
      <c r="AU224" s="236">
        <f t="shared" si="203"/>
        <v>432030.08558216796</v>
      </c>
      <c r="AV224" s="236">
        <f t="shared" si="203"/>
        <v>432030.08558216796</v>
      </c>
      <c r="AW224" s="236">
        <f t="shared" si="203"/>
        <v>432030.08558216796</v>
      </c>
      <c r="AX224" s="236">
        <f t="shared" si="203"/>
        <v>432030.08558216796</v>
      </c>
      <c r="AY224" s="236">
        <f t="shared" si="203"/>
        <v>432030.08558216796</v>
      </c>
      <c r="AZ224" s="236">
        <f t="shared" si="203"/>
        <v>507505.16292165103</v>
      </c>
      <c r="BA224" s="236">
        <f t="shared" si="203"/>
        <v>507505.16292165103</v>
      </c>
      <c r="BB224" s="236">
        <f t="shared" si="203"/>
        <v>507505.16292165103</v>
      </c>
      <c r="BC224" s="236">
        <f t="shared" si="203"/>
        <v>507505.16292165103</v>
      </c>
      <c r="BD224" s="236">
        <f t="shared" si="203"/>
        <v>507505.16292165103</v>
      </c>
      <c r="BE224" s="236">
        <f t="shared" si="203"/>
        <v>507505.16292165103</v>
      </c>
      <c r="BF224" s="236">
        <f t="shared" si="203"/>
        <v>507505.16292165103</v>
      </c>
      <c r="BG224" s="236">
        <f t="shared" si="203"/>
        <v>507505.16292165103</v>
      </c>
      <c r="BH224" s="236">
        <f t="shared" si="203"/>
        <v>507505.16292165103</v>
      </c>
      <c r="BI224" s="236">
        <f t="shared" si="203"/>
        <v>507505.16292165103</v>
      </c>
      <c r="BJ224" s="236">
        <f t="shared" si="203"/>
        <v>507505.16292165103</v>
      </c>
      <c r="BK224" s="920">
        <f t="shared" si="127"/>
        <v>25563494.38007243</v>
      </c>
    </row>
    <row r="225" spans="1:63" x14ac:dyDescent="0.25">
      <c r="A225" s="1020" t="s">
        <v>1282</v>
      </c>
      <c r="C225" s="236">
        <f>C223+C224</f>
        <v>404355.34373388003</v>
      </c>
      <c r="D225" s="236">
        <f t="shared" ref="D225:BJ225" si="204">D223+D224</f>
        <v>808710.68746776006</v>
      </c>
      <c r="E225" s="236">
        <f t="shared" si="204"/>
        <v>808710.68746776006</v>
      </c>
      <c r="F225" s="236">
        <f t="shared" si="204"/>
        <v>808710.68746776006</v>
      </c>
      <c r="G225" s="236">
        <f t="shared" si="204"/>
        <v>808710.68746776006</v>
      </c>
      <c r="H225" s="236">
        <f t="shared" si="204"/>
        <v>808710.68746776006</v>
      </c>
      <c r="I225" s="236">
        <f t="shared" si="204"/>
        <v>808710.68746776006</v>
      </c>
      <c r="J225" s="236">
        <f t="shared" si="204"/>
        <v>808710.68746776006</v>
      </c>
      <c r="K225" s="236">
        <f t="shared" si="204"/>
        <v>808710.68746776006</v>
      </c>
      <c r="L225" s="236">
        <f t="shared" si="204"/>
        <v>808710.68746776006</v>
      </c>
      <c r="M225" s="236">
        <f t="shared" si="204"/>
        <v>808710.68746776006</v>
      </c>
      <c r="N225" s="236">
        <f t="shared" si="204"/>
        <v>808710.68746776006</v>
      </c>
      <c r="O225" s="236">
        <f t="shared" si="204"/>
        <v>821864.94444991415</v>
      </c>
      <c r="P225" s="236">
        <f t="shared" si="204"/>
        <v>835019.20143206837</v>
      </c>
      <c r="Q225" s="236">
        <f t="shared" si="204"/>
        <v>835019.20143206837</v>
      </c>
      <c r="R225" s="236">
        <f t="shared" si="204"/>
        <v>835019.20143206837</v>
      </c>
      <c r="S225" s="236">
        <f t="shared" si="204"/>
        <v>835019.20143206837</v>
      </c>
      <c r="T225" s="236">
        <f t="shared" si="204"/>
        <v>835019.20143206837</v>
      </c>
      <c r="U225" s="236">
        <f t="shared" si="204"/>
        <v>835019.20143206837</v>
      </c>
      <c r="V225" s="236">
        <f t="shared" si="204"/>
        <v>835019.20143206837</v>
      </c>
      <c r="W225" s="236">
        <f t="shared" si="204"/>
        <v>835019.20143206837</v>
      </c>
      <c r="X225" s="236">
        <f t="shared" si="204"/>
        <v>835019.20143206837</v>
      </c>
      <c r="Y225" s="236">
        <f t="shared" si="204"/>
        <v>835019.20143206837</v>
      </c>
      <c r="Z225" s="236">
        <f t="shared" si="204"/>
        <v>835019.20143206837</v>
      </c>
      <c r="AA225" s="236">
        <f t="shared" si="204"/>
        <v>828692.70301180659</v>
      </c>
      <c r="AB225" s="236">
        <f t="shared" si="204"/>
        <v>822366.20459154469</v>
      </c>
      <c r="AC225" s="236">
        <f t="shared" si="204"/>
        <v>822366.20459154469</v>
      </c>
      <c r="AD225" s="236">
        <f t="shared" si="204"/>
        <v>822366.20459154469</v>
      </c>
      <c r="AE225" s="236">
        <f t="shared" si="204"/>
        <v>822366.20459154469</v>
      </c>
      <c r="AF225" s="236">
        <f t="shared" si="204"/>
        <v>822366.20459154469</v>
      </c>
      <c r="AG225" s="236">
        <f t="shared" si="204"/>
        <v>822366.20459154469</v>
      </c>
      <c r="AH225" s="236">
        <f t="shared" si="204"/>
        <v>822366.20459154469</v>
      </c>
      <c r="AI225" s="236">
        <f t="shared" si="204"/>
        <v>822366.20459154469</v>
      </c>
      <c r="AJ225" s="236">
        <f t="shared" si="204"/>
        <v>822366.20459154469</v>
      </c>
      <c r="AK225" s="236">
        <f t="shared" si="204"/>
        <v>822366.20459154469</v>
      </c>
      <c r="AL225" s="236">
        <f t="shared" si="204"/>
        <v>822366.20459154469</v>
      </c>
      <c r="AM225" s="236">
        <f t="shared" si="204"/>
        <v>843213.18787794025</v>
      </c>
      <c r="AN225" s="236">
        <f t="shared" si="204"/>
        <v>864060.17116433592</v>
      </c>
      <c r="AO225" s="236">
        <f t="shared" si="204"/>
        <v>864060.17116433592</v>
      </c>
      <c r="AP225" s="236">
        <f t="shared" si="204"/>
        <v>864060.17116433592</v>
      </c>
      <c r="AQ225" s="236">
        <f t="shared" si="204"/>
        <v>864060.17116433592</v>
      </c>
      <c r="AR225" s="236">
        <f t="shared" si="204"/>
        <v>864060.17116433592</v>
      </c>
      <c r="AS225" s="236">
        <f t="shared" si="204"/>
        <v>864060.17116433592</v>
      </c>
      <c r="AT225" s="236">
        <f t="shared" si="204"/>
        <v>864060.17116433592</v>
      </c>
      <c r="AU225" s="236">
        <f t="shared" si="204"/>
        <v>864060.17116433592</v>
      </c>
      <c r="AV225" s="236">
        <f t="shared" si="204"/>
        <v>864060.17116433592</v>
      </c>
      <c r="AW225" s="236">
        <f t="shared" si="204"/>
        <v>864060.17116433592</v>
      </c>
      <c r="AX225" s="236">
        <f t="shared" si="204"/>
        <v>864060.17116433592</v>
      </c>
      <c r="AY225" s="236">
        <f t="shared" si="204"/>
        <v>939535.24850381899</v>
      </c>
      <c r="AZ225" s="236">
        <f t="shared" si="204"/>
        <v>1015010.3258433021</v>
      </c>
      <c r="BA225" s="236">
        <f t="shared" si="204"/>
        <v>1015010.3258433021</v>
      </c>
      <c r="BB225" s="236">
        <f t="shared" si="204"/>
        <v>1015010.3258433021</v>
      </c>
      <c r="BC225" s="236">
        <f t="shared" si="204"/>
        <v>1015010.3258433021</v>
      </c>
      <c r="BD225" s="236">
        <f t="shared" si="204"/>
        <v>1015010.3258433021</v>
      </c>
      <c r="BE225" s="236">
        <f t="shared" si="204"/>
        <v>1015010.3258433021</v>
      </c>
      <c r="BF225" s="236">
        <f t="shared" si="204"/>
        <v>1015010.3258433021</v>
      </c>
      <c r="BG225" s="236">
        <f t="shared" si="204"/>
        <v>1015010.3258433021</v>
      </c>
      <c r="BH225" s="236">
        <f t="shared" si="204"/>
        <v>1015010.3258433021</v>
      </c>
      <c r="BI225" s="236">
        <f t="shared" si="204"/>
        <v>1015010.3258433021</v>
      </c>
      <c r="BJ225" s="236">
        <f t="shared" si="204"/>
        <v>1015010.3258433021</v>
      </c>
      <c r="BK225" s="920">
        <f t="shared" si="127"/>
        <v>51634493.923066519</v>
      </c>
    </row>
    <row r="226" spans="1:63" x14ac:dyDescent="0.25">
      <c r="A226" s="1020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  <c r="AA226" s="236"/>
      <c r="AB226" s="236"/>
      <c r="AC226" s="236"/>
      <c r="AD226" s="236"/>
      <c r="AE226" s="236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  <c r="AR226" s="236"/>
      <c r="AS226" s="236"/>
      <c r="AT226" s="236"/>
      <c r="AU226" s="236"/>
      <c r="AV226" s="236"/>
      <c r="AW226" s="236"/>
      <c r="AX226" s="236"/>
      <c r="AY226" s="236"/>
      <c r="AZ226" s="236"/>
      <c r="BA226" s="236"/>
      <c r="BB226" s="236"/>
      <c r="BC226" s="236"/>
      <c r="BD226" s="236"/>
      <c r="BE226" s="236"/>
      <c r="BF226" s="236"/>
      <c r="BG226" s="236"/>
      <c r="BH226" s="236"/>
      <c r="BI226" s="236"/>
      <c r="BJ226" s="236"/>
      <c r="BK226" s="920">
        <f t="shared" si="127"/>
        <v>0</v>
      </c>
    </row>
    <row r="227" spans="1:63" x14ac:dyDescent="0.25">
      <c r="A227" s="1020" t="s">
        <v>1284</v>
      </c>
      <c r="C227" s="236">
        <f>C203</f>
        <v>808710.68746776006</v>
      </c>
      <c r="D227" s="236">
        <f t="shared" ref="D227:BJ227" si="205">D203</f>
        <v>808710.68746776006</v>
      </c>
      <c r="E227" s="236">
        <f t="shared" si="205"/>
        <v>808710.68746776006</v>
      </c>
      <c r="F227" s="236">
        <f t="shared" si="205"/>
        <v>808710.68746776006</v>
      </c>
      <c r="G227" s="236">
        <f t="shared" si="205"/>
        <v>808710.68746776006</v>
      </c>
      <c r="H227" s="236">
        <f t="shared" si="205"/>
        <v>808710.68746776006</v>
      </c>
      <c r="I227" s="236">
        <f t="shared" si="205"/>
        <v>808710.68746776006</v>
      </c>
      <c r="J227" s="236">
        <f t="shared" si="205"/>
        <v>808710.68746776006</v>
      </c>
      <c r="K227" s="236">
        <f t="shared" si="205"/>
        <v>808710.68746776006</v>
      </c>
      <c r="L227" s="236">
        <f t="shared" si="205"/>
        <v>808710.68746776006</v>
      </c>
      <c r="M227" s="236">
        <f t="shared" si="205"/>
        <v>808710.68746776006</v>
      </c>
      <c r="N227" s="236">
        <f t="shared" si="205"/>
        <v>808710.68746776006</v>
      </c>
      <c r="O227" s="236">
        <f t="shared" si="205"/>
        <v>835019.20143206837</v>
      </c>
      <c r="P227" s="236">
        <f t="shared" si="205"/>
        <v>835019.20143206837</v>
      </c>
      <c r="Q227" s="236">
        <f t="shared" si="205"/>
        <v>835019.20143206837</v>
      </c>
      <c r="R227" s="236">
        <f t="shared" si="205"/>
        <v>835019.20143206837</v>
      </c>
      <c r="S227" s="236">
        <f t="shared" si="205"/>
        <v>835019.20143206837</v>
      </c>
      <c r="T227" s="236">
        <f t="shared" si="205"/>
        <v>835019.20143206837</v>
      </c>
      <c r="U227" s="236">
        <f t="shared" si="205"/>
        <v>835019.20143206837</v>
      </c>
      <c r="V227" s="236">
        <f t="shared" si="205"/>
        <v>835019.20143206837</v>
      </c>
      <c r="W227" s="236">
        <f t="shared" si="205"/>
        <v>835019.20143206837</v>
      </c>
      <c r="X227" s="236">
        <f t="shared" si="205"/>
        <v>835019.20143206837</v>
      </c>
      <c r="Y227" s="236">
        <f t="shared" si="205"/>
        <v>835019.20143206837</v>
      </c>
      <c r="Z227" s="236">
        <f t="shared" si="205"/>
        <v>835019.20143206837</v>
      </c>
      <c r="AA227" s="236">
        <f t="shared" si="205"/>
        <v>822366.20459154469</v>
      </c>
      <c r="AB227" s="236">
        <f t="shared" si="205"/>
        <v>822366.20459154469</v>
      </c>
      <c r="AC227" s="236">
        <f t="shared" si="205"/>
        <v>822366.20459154469</v>
      </c>
      <c r="AD227" s="236">
        <f t="shared" si="205"/>
        <v>822366.20459154469</v>
      </c>
      <c r="AE227" s="236">
        <f t="shared" si="205"/>
        <v>822366.20459154469</v>
      </c>
      <c r="AF227" s="236">
        <f t="shared" si="205"/>
        <v>822366.20459154469</v>
      </c>
      <c r="AG227" s="236">
        <f t="shared" si="205"/>
        <v>822366.20459154469</v>
      </c>
      <c r="AH227" s="236">
        <f t="shared" si="205"/>
        <v>822366.20459154469</v>
      </c>
      <c r="AI227" s="236">
        <f t="shared" si="205"/>
        <v>822366.20459154469</v>
      </c>
      <c r="AJ227" s="236">
        <f t="shared" si="205"/>
        <v>822366.20459154469</v>
      </c>
      <c r="AK227" s="236">
        <f t="shared" si="205"/>
        <v>822366.20459154469</v>
      </c>
      <c r="AL227" s="236">
        <f t="shared" si="205"/>
        <v>822366.20459154469</v>
      </c>
      <c r="AM227" s="236">
        <f t="shared" si="205"/>
        <v>864060.17116433592</v>
      </c>
      <c r="AN227" s="236">
        <f t="shared" si="205"/>
        <v>864060.17116433592</v>
      </c>
      <c r="AO227" s="236">
        <f t="shared" si="205"/>
        <v>864060.17116433592</v>
      </c>
      <c r="AP227" s="236">
        <f t="shared" si="205"/>
        <v>864060.17116433592</v>
      </c>
      <c r="AQ227" s="236">
        <f t="shared" si="205"/>
        <v>864060.17116433592</v>
      </c>
      <c r="AR227" s="236">
        <f t="shared" si="205"/>
        <v>864060.17116433592</v>
      </c>
      <c r="AS227" s="236">
        <f t="shared" si="205"/>
        <v>864060.17116433592</v>
      </c>
      <c r="AT227" s="236">
        <f t="shared" si="205"/>
        <v>864060.17116433592</v>
      </c>
      <c r="AU227" s="236">
        <f t="shared" si="205"/>
        <v>864060.17116433592</v>
      </c>
      <c r="AV227" s="236">
        <f t="shared" si="205"/>
        <v>864060.17116433592</v>
      </c>
      <c r="AW227" s="236">
        <f t="shared" si="205"/>
        <v>864060.17116433592</v>
      </c>
      <c r="AX227" s="236">
        <f t="shared" si="205"/>
        <v>864060.17116433592</v>
      </c>
      <c r="AY227" s="236">
        <f t="shared" si="205"/>
        <v>1015010.3258433021</v>
      </c>
      <c r="AZ227" s="236">
        <f t="shared" si="205"/>
        <v>1015010.3258433021</v>
      </c>
      <c r="BA227" s="236">
        <f t="shared" si="205"/>
        <v>1015010.3258433021</v>
      </c>
      <c r="BB227" s="236">
        <f t="shared" si="205"/>
        <v>1015010.3258433021</v>
      </c>
      <c r="BC227" s="236">
        <f t="shared" si="205"/>
        <v>1015010.3258433021</v>
      </c>
      <c r="BD227" s="236">
        <f t="shared" si="205"/>
        <v>1015010.3258433021</v>
      </c>
      <c r="BE227" s="236">
        <f t="shared" si="205"/>
        <v>1015010.3258433021</v>
      </c>
      <c r="BF227" s="236">
        <f t="shared" si="205"/>
        <v>1015010.3258433021</v>
      </c>
      <c r="BG227" s="236">
        <f t="shared" si="205"/>
        <v>1015010.3258433021</v>
      </c>
      <c r="BH227" s="236">
        <f t="shared" si="205"/>
        <v>1015010.3258433021</v>
      </c>
      <c r="BI227" s="236">
        <f t="shared" si="205"/>
        <v>1015010.3258433021</v>
      </c>
      <c r="BJ227" s="236">
        <f t="shared" si="205"/>
        <v>1015010.3258433021</v>
      </c>
      <c r="BK227" s="920">
        <f t="shared" si="127"/>
        <v>52141999.085988164</v>
      </c>
    </row>
    <row r="228" spans="1:63" x14ac:dyDescent="0.25">
      <c r="A228" s="1021" t="s">
        <v>56</v>
      </c>
      <c r="C228" s="236">
        <f>C227/2</f>
        <v>404355.34373388003</v>
      </c>
      <c r="D228" s="236">
        <f t="shared" ref="D228:BJ228" si="206">D227/2</f>
        <v>404355.34373388003</v>
      </c>
      <c r="E228" s="236">
        <f t="shared" si="206"/>
        <v>404355.34373388003</v>
      </c>
      <c r="F228" s="236">
        <f t="shared" si="206"/>
        <v>404355.34373388003</v>
      </c>
      <c r="G228" s="236">
        <f t="shared" si="206"/>
        <v>404355.34373388003</v>
      </c>
      <c r="H228" s="236">
        <f t="shared" si="206"/>
        <v>404355.34373388003</v>
      </c>
      <c r="I228" s="236">
        <f t="shared" si="206"/>
        <v>404355.34373388003</v>
      </c>
      <c r="J228" s="236">
        <f t="shared" si="206"/>
        <v>404355.34373388003</v>
      </c>
      <c r="K228" s="236">
        <f t="shared" si="206"/>
        <v>404355.34373388003</v>
      </c>
      <c r="L228" s="236">
        <f t="shared" si="206"/>
        <v>404355.34373388003</v>
      </c>
      <c r="M228" s="236">
        <f t="shared" si="206"/>
        <v>404355.34373388003</v>
      </c>
      <c r="N228" s="236">
        <f t="shared" si="206"/>
        <v>404355.34373388003</v>
      </c>
      <c r="O228" s="236">
        <f t="shared" si="206"/>
        <v>417509.60071603418</v>
      </c>
      <c r="P228" s="236">
        <f t="shared" si="206"/>
        <v>417509.60071603418</v>
      </c>
      <c r="Q228" s="236">
        <f t="shared" si="206"/>
        <v>417509.60071603418</v>
      </c>
      <c r="R228" s="236">
        <f t="shared" si="206"/>
        <v>417509.60071603418</v>
      </c>
      <c r="S228" s="236">
        <f t="shared" si="206"/>
        <v>417509.60071603418</v>
      </c>
      <c r="T228" s="236">
        <f t="shared" si="206"/>
        <v>417509.60071603418</v>
      </c>
      <c r="U228" s="236">
        <f t="shared" si="206"/>
        <v>417509.60071603418</v>
      </c>
      <c r="V228" s="236">
        <f t="shared" si="206"/>
        <v>417509.60071603418</v>
      </c>
      <c r="W228" s="236">
        <f t="shared" si="206"/>
        <v>417509.60071603418</v>
      </c>
      <c r="X228" s="236">
        <f t="shared" si="206"/>
        <v>417509.60071603418</v>
      </c>
      <c r="Y228" s="236">
        <f t="shared" si="206"/>
        <v>417509.60071603418</v>
      </c>
      <c r="Z228" s="236">
        <f t="shared" si="206"/>
        <v>417509.60071603418</v>
      </c>
      <c r="AA228" s="236">
        <f t="shared" si="206"/>
        <v>411183.10229577235</v>
      </c>
      <c r="AB228" s="236">
        <f t="shared" si="206"/>
        <v>411183.10229577235</v>
      </c>
      <c r="AC228" s="236">
        <f t="shared" si="206"/>
        <v>411183.10229577235</v>
      </c>
      <c r="AD228" s="236">
        <f t="shared" si="206"/>
        <v>411183.10229577235</v>
      </c>
      <c r="AE228" s="236">
        <f t="shared" si="206"/>
        <v>411183.10229577235</v>
      </c>
      <c r="AF228" s="236">
        <f t="shared" si="206"/>
        <v>411183.10229577235</v>
      </c>
      <c r="AG228" s="236">
        <f t="shared" si="206"/>
        <v>411183.10229577235</v>
      </c>
      <c r="AH228" s="236">
        <f t="shared" si="206"/>
        <v>411183.10229577235</v>
      </c>
      <c r="AI228" s="236">
        <f t="shared" si="206"/>
        <v>411183.10229577235</v>
      </c>
      <c r="AJ228" s="236">
        <f t="shared" si="206"/>
        <v>411183.10229577235</v>
      </c>
      <c r="AK228" s="236">
        <f t="shared" si="206"/>
        <v>411183.10229577235</v>
      </c>
      <c r="AL228" s="236">
        <f t="shared" si="206"/>
        <v>411183.10229577235</v>
      </c>
      <c r="AM228" s="236">
        <f t="shared" si="206"/>
        <v>432030.08558216796</v>
      </c>
      <c r="AN228" s="236">
        <f t="shared" si="206"/>
        <v>432030.08558216796</v>
      </c>
      <c r="AO228" s="236">
        <f t="shared" si="206"/>
        <v>432030.08558216796</v>
      </c>
      <c r="AP228" s="236">
        <f t="shared" si="206"/>
        <v>432030.08558216796</v>
      </c>
      <c r="AQ228" s="236">
        <f t="shared" si="206"/>
        <v>432030.08558216796</v>
      </c>
      <c r="AR228" s="236">
        <f t="shared" si="206"/>
        <v>432030.08558216796</v>
      </c>
      <c r="AS228" s="236">
        <f t="shared" si="206"/>
        <v>432030.08558216796</v>
      </c>
      <c r="AT228" s="236">
        <f t="shared" si="206"/>
        <v>432030.08558216796</v>
      </c>
      <c r="AU228" s="236">
        <f t="shared" si="206"/>
        <v>432030.08558216796</v>
      </c>
      <c r="AV228" s="236">
        <f t="shared" si="206"/>
        <v>432030.08558216796</v>
      </c>
      <c r="AW228" s="236">
        <f t="shared" si="206"/>
        <v>432030.08558216796</v>
      </c>
      <c r="AX228" s="236">
        <f t="shared" si="206"/>
        <v>432030.08558216796</v>
      </c>
      <c r="AY228" s="236">
        <f t="shared" si="206"/>
        <v>507505.16292165103</v>
      </c>
      <c r="AZ228" s="236">
        <f t="shared" si="206"/>
        <v>507505.16292165103</v>
      </c>
      <c r="BA228" s="236">
        <f t="shared" si="206"/>
        <v>507505.16292165103</v>
      </c>
      <c r="BB228" s="236">
        <f t="shared" si="206"/>
        <v>507505.16292165103</v>
      </c>
      <c r="BC228" s="236">
        <f t="shared" si="206"/>
        <v>507505.16292165103</v>
      </c>
      <c r="BD228" s="236">
        <f t="shared" si="206"/>
        <v>507505.16292165103</v>
      </c>
      <c r="BE228" s="236">
        <f t="shared" si="206"/>
        <v>507505.16292165103</v>
      </c>
      <c r="BF228" s="236">
        <f t="shared" si="206"/>
        <v>507505.16292165103</v>
      </c>
      <c r="BG228" s="236">
        <f t="shared" si="206"/>
        <v>507505.16292165103</v>
      </c>
      <c r="BH228" s="236">
        <f t="shared" si="206"/>
        <v>507505.16292165103</v>
      </c>
      <c r="BI228" s="236">
        <f t="shared" si="206"/>
        <v>507505.16292165103</v>
      </c>
      <c r="BJ228" s="236">
        <f t="shared" si="206"/>
        <v>507505.16292165103</v>
      </c>
      <c r="BK228" s="920">
        <f t="shared" si="127"/>
        <v>26070999.542994082</v>
      </c>
    </row>
    <row r="229" spans="1:63" x14ac:dyDescent="0.25">
      <c r="A229" s="1021" t="s">
        <v>61</v>
      </c>
      <c r="C229" s="236"/>
      <c r="D229" s="236">
        <f>C227/2</f>
        <v>404355.34373388003</v>
      </c>
      <c r="E229" s="236">
        <f t="shared" ref="E229:BJ229" si="207">D227/2</f>
        <v>404355.34373388003</v>
      </c>
      <c r="F229" s="236">
        <f t="shared" si="207"/>
        <v>404355.34373388003</v>
      </c>
      <c r="G229" s="236">
        <f t="shared" si="207"/>
        <v>404355.34373388003</v>
      </c>
      <c r="H229" s="236">
        <f t="shared" si="207"/>
        <v>404355.34373388003</v>
      </c>
      <c r="I229" s="236">
        <f t="shared" si="207"/>
        <v>404355.34373388003</v>
      </c>
      <c r="J229" s="236">
        <f t="shared" si="207"/>
        <v>404355.34373388003</v>
      </c>
      <c r="K229" s="236">
        <f t="shared" si="207"/>
        <v>404355.34373388003</v>
      </c>
      <c r="L229" s="236">
        <f t="shared" si="207"/>
        <v>404355.34373388003</v>
      </c>
      <c r="M229" s="236">
        <f t="shared" si="207"/>
        <v>404355.34373388003</v>
      </c>
      <c r="N229" s="236">
        <f t="shared" si="207"/>
        <v>404355.34373388003</v>
      </c>
      <c r="O229" s="236">
        <f t="shared" si="207"/>
        <v>404355.34373388003</v>
      </c>
      <c r="P229" s="236">
        <f t="shared" si="207"/>
        <v>417509.60071603418</v>
      </c>
      <c r="Q229" s="236">
        <f t="shared" si="207"/>
        <v>417509.60071603418</v>
      </c>
      <c r="R229" s="236">
        <f t="shared" si="207"/>
        <v>417509.60071603418</v>
      </c>
      <c r="S229" s="236">
        <f t="shared" si="207"/>
        <v>417509.60071603418</v>
      </c>
      <c r="T229" s="236">
        <f t="shared" si="207"/>
        <v>417509.60071603418</v>
      </c>
      <c r="U229" s="236">
        <f t="shared" si="207"/>
        <v>417509.60071603418</v>
      </c>
      <c r="V229" s="236">
        <f t="shared" si="207"/>
        <v>417509.60071603418</v>
      </c>
      <c r="W229" s="236">
        <f t="shared" si="207"/>
        <v>417509.60071603418</v>
      </c>
      <c r="X229" s="236">
        <f t="shared" si="207"/>
        <v>417509.60071603418</v>
      </c>
      <c r="Y229" s="236">
        <f t="shared" si="207"/>
        <v>417509.60071603418</v>
      </c>
      <c r="Z229" s="236">
        <f t="shared" si="207"/>
        <v>417509.60071603418</v>
      </c>
      <c r="AA229" s="236">
        <f t="shared" si="207"/>
        <v>417509.60071603418</v>
      </c>
      <c r="AB229" s="236">
        <f t="shared" si="207"/>
        <v>411183.10229577235</v>
      </c>
      <c r="AC229" s="236">
        <f t="shared" si="207"/>
        <v>411183.10229577235</v>
      </c>
      <c r="AD229" s="236">
        <f t="shared" si="207"/>
        <v>411183.10229577235</v>
      </c>
      <c r="AE229" s="236">
        <f t="shared" si="207"/>
        <v>411183.10229577235</v>
      </c>
      <c r="AF229" s="236">
        <f t="shared" si="207"/>
        <v>411183.10229577235</v>
      </c>
      <c r="AG229" s="236">
        <f t="shared" si="207"/>
        <v>411183.10229577235</v>
      </c>
      <c r="AH229" s="236">
        <f t="shared" si="207"/>
        <v>411183.10229577235</v>
      </c>
      <c r="AI229" s="236">
        <f t="shared" si="207"/>
        <v>411183.10229577235</v>
      </c>
      <c r="AJ229" s="236">
        <f t="shared" si="207"/>
        <v>411183.10229577235</v>
      </c>
      <c r="AK229" s="236">
        <f t="shared" si="207"/>
        <v>411183.10229577235</v>
      </c>
      <c r="AL229" s="236">
        <f t="shared" si="207"/>
        <v>411183.10229577235</v>
      </c>
      <c r="AM229" s="236">
        <f t="shared" si="207"/>
        <v>411183.10229577235</v>
      </c>
      <c r="AN229" s="236">
        <f t="shared" si="207"/>
        <v>432030.08558216796</v>
      </c>
      <c r="AO229" s="236">
        <f t="shared" si="207"/>
        <v>432030.08558216796</v>
      </c>
      <c r="AP229" s="236">
        <f t="shared" si="207"/>
        <v>432030.08558216796</v>
      </c>
      <c r="AQ229" s="236">
        <f t="shared" si="207"/>
        <v>432030.08558216796</v>
      </c>
      <c r="AR229" s="236">
        <f t="shared" si="207"/>
        <v>432030.08558216796</v>
      </c>
      <c r="AS229" s="236">
        <f t="shared" si="207"/>
        <v>432030.08558216796</v>
      </c>
      <c r="AT229" s="236">
        <f t="shared" si="207"/>
        <v>432030.08558216796</v>
      </c>
      <c r="AU229" s="236">
        <f t="shared" si="207"/>
        <v>432030.08558216796</v>
      </c>
      <c r="AV229" s="236">
        <f t="shared" si="207"/>
        <v>432030.08558216796</v>
      </c>
      <c r="AW229" s="236">
        <f t="shared" si="207"/>
        <v>432030.08558216796</v>
      </c>
      <c r="AX229" s="236">
        <f t="shared" si="207"/>
        <v>432030.08558216796</v>
      </c>
      <c r="AY229" s="236">
        <f t="shared" si="207"/>
        <v>432030.08558216796</v>
      </c>
      <c r="AZ229" s="236">
        <f t="shared" si="207"/>
        <v>507505.16292165103</v>
      </c>
      <c r="BA229" s="236">
        <f t="shared" si="207"/>
        <v>507505.16292165103</v>
      </c>
      <c r="BB229" s="236">
        <f t="shared" si="207"/>
        <v>507505.16292165103</v>
      </c>
      <c r="BC229" s="236">
        <f t="shared" si="207"/>
        <v>507505.16292165103</v>
      </c>
      <c r="BD229" s="236">
        <f t="shared" si="207"/>
        <v>507505.16292165103</v>
      </c>
      <c r="BE229" s="236">
        <f t="shared" si="207"/>
        <v>507505.16292165103</v>
      </c>
      <c r="BF229" s="236">
        <f t="shared" si="207"/>
        <v>507505.16292165103</v>
      </c>
      <c r="BG229" s="236">
        <f t="shared" si="207"/>
        <v>507505.16292165103</v>
      </c>
      <c r="BH229" s="236">
        <f t="shared" si="207"/>
        <v>507505.16292165103</v>
      </c>
      <c r="BI229" s="236">
        <f t="shared" si="207"/>
        <v>507505.16292165103</v>
      </c>
      <c r="BJ229" s="236">
        <f t="shared" si="207"/>
        <v>507505.16292165103</v>
      </c>
      <c r="BK229" s="920">
        <f t="shared" si="127"/>
        <v>25563494.38007243</v>
      </c>
    </row>
    <row r="230" spans="1:63" x14ac:dyDescent="0.25">
      <c r="A230" s="1020" t="s">
        <v>1282</v>
      </c>
      <c r="C230" s="236">
        <f>C228+C229</f>
        <v>404355.34373388003</v>
      </c>
      <c r="D230" s="236">
        <f t="shared" ref="D230:BJ230" si="208">D228+D229</f>
        <v>808710.68746776006</v>
      </c>
      <c r="E230" s="236">
        <f t="shared" si="208"/>
        <v>808710.68746776006</v>
      </c>
      <c r="F230" s="236">
        <f t="shared" si="208"/>
        <v>808710.68746776006</v>
      </c>
      <c r="G230" s="236">
        <f t="shared" si="208"/>
        <v>808710.68746776006</v>
      </c>
      <c r="H230" s="236">
        <f t="shared" si="208"/>
        <v>808710.68746776006</v>
      </c>
      <c r="I230" s="236">
        <f t="shared" si="208"/>
        <v>808710.68746776006</v>
      </c>
      <c r="J230" s="236">
        <f t="shared" si="208"/>
        <v>808710.68746776006</v>
      </c>
      <c r="K230" s="236">
        <f t="shared" si="208"/>
        <v>808710.68746776006</v>
      </c>
      <c r="L230" s="236">
        <f t="shared" si="208"/>
        <v>808710.68746776006</v>
      </c>
      <c r="M230" s="236">
        <f t="shared" si="208"/>
        <v>808710.68746776006</v>
      </c>
      <c r="N230" s="236">
        <f t="shared" si="208"/>
        <v>808710.68746776006</v>
      </c>
      <c r="O230" s="236">
        <f t="shared" si="208"/>
        <v>821864.94444991415</v>
      </c>
      <c r="P230" s="236">
        <f t="shared" si="208"/>
        <v>835019.20143206837</v>
      </c>
      <c r="Q230" s="236">
        <f t="shared" si="208"/>
        <v>835019.20143206837</v>
      </c>
      <c r="R230" s="236">
        <f t="shared" si="208"/>
        <v>835019.20143206837</v>
      </c>
      <c r="S230" s="236">
        <f t="shared" si="208"/>
        <v>835019.20143206837</v>
      </c>
      <c r="T230" s="236">
        <f t="shared" si="208"/>
        <v>835019.20143206837</v>
      </c>
      <c r="U230" s="236">
        <f t="shared" si="208"/>
        <v>835019.20143206837</v>
      </c>
      <c r="V230" s="236">
        <f t="shared" si="208"/>
        <v>835019.20143206837</v>
      </c>
      <c r="W230" s="236">
        <f t="shared" si="208"/>
        <v>835019.20143206837</v>
      </c>
      <c r="X230" s="236">
        <f t="shared" si="208"/>
        <v>835019.20143206837</v>
      </c>
      <c r="Y230" s="236">
        <f t="shared" si="208"/>
        <v>835019.20143206837</v>
      </c>
      <c r="Z230" s="236">
        <f t="shared" si="208"/>
        <v>835019.20143206837</v>
      </c>
      <c r="AA230" s="236">
        <f t="shared" si="208"/>
        <v>828692.70301180659</v>
      </c>
      <c r="AB230" s="236">
        <f t="shared" si="208"/>
        <v>822366.20459154469</v>
      </c>
      <c r="AC230" s="236">
        <f t="shared" si="208"/>
        <v>822366.20459154469</v>
      </c>
      <c r="AD230" s="236">
        <f t="shared" si="208"/>
        <v>822366.20459154469</v>
      </c>
      <c r="AE230" s="236">
        <f t="shared" si="208"/>
        <v>822366.20459154469</v>
      </c>
      <c r="AF230" s="236">
        <f t="shared" si="208"/>
        <v>822366.20459154469</v>
      </c>
      <c r="AG230" s="236">
        <f t="shared" si="208"/>
        <v>822366.20459154469</v>
      </c>
      <c r="AH230" s="236">
        <f t="shared" si="208"/>
        <v>822366.20459154469</v>
      </c>
      <c r="AI230" s="236">
        <f t="shared" si="208"/>
        <v>822366.20459154469</v>
      </c>
      <c r="AJ230" s="236">
        <f t="shared" si="208"/>
        <v>822366.20459154469</v>
      </c>
      <c r="AK230" s="236">
        <f t="shared" si="208"/>
        <v>822366.20459154469</v>
      </c>
      <c r="AL230" s="236">
        <f t="shared" si="208"/>
        <v>822366.20459154469</v>
      </c>
      <c r="AM230" s="236">
        <f t="shared" si="208"/>
        <v>843213.18787794025</v>
      </c>
      <c r="AN230" s="236">
        <f t="shared" si="208"/>
        <v>864060.17116433592</v>
      </c>
      <c r="AO230" s="236">
        <f t="shared" si="208"/>
        <v>864060.17116433592</v>
      </c>
      <c r="AP230" s="236">
        <f t="shared" si="208"/>
        <v>864060.17116433592</v>
      </c>
      <c r="AQ230" s="236">
        <f t="shared" si="208"/>
        <v>864060.17116433592</v>
      </c>
      <c r="AR230" s="236">
        <f t="shared" si="208"/>
        <v>864060.17116433592</v>
      </c>
      <c r="AS230" s="236">
        <f t="shared" si="208"/>
        <v>864060.17116433592</v>
      </c>
      <c r="AT230" s="236">
        <f t="shared" si="208"/>
        <v>864060.17116433592</v>
      </c>
      <c r="AU230" s="236">
        <f t="shared" si="208"/>
        <v>864060.17116433592</v>
      </c>
      <c r="AV230" s="236">
        <f t="shared" si="208"/>
        <v>864060.17116433592</v>
      </c>
      <c r="AW230" s="236">
        <f t="shared" si="208"/>
        <v>864060.17116433592</v>
      </c>
      <c r="AX230" s="236">
        <f t="shared" si="208"/>
        <v>864060.17116433592</v>
      </c>
      <c r="AY230" s="236">
        <f t="shared" si="208"/>
        <v>939535.24850381899</v>
      </c>
      <c r="AZ230" s="236">
        <f t="shared" si="208"/>
        <v>1015010.3258433021</v>
      </c>
      <c r="BA230" s="236">
        <f t="shared" si="208"/>
        <v>1015010.3258433021</v>
      </c>
      <c r="BB230" s="236">
        <f t="shared" si="208"/>
        <v>1015010.3258433021</v>
      </c>
      <c r="BC230" s="236">
        <f t="shared" si="208"/>
        <v>1015010.3258433021</v>
      </c>
      <c r="BD230" s="236">
        <f t="shared" si="208"/>
        <v>1015010.3258433021</v>
      </c>
      <c r="BE230" s="236">
        <f t="shared" si="208"/>
        <v>1015010.3258433021</v>
      </c>
      <c r="BF230" s="236">
        <f t="shared" si="208"/>
        <v>1015010.3258433021</v>
      </c>
      <c r="BG230" s="236">
        <f t="shared" si="208"/>
        <v>1015010.3258433021</v>
      </c>
      <c r="BH230" s="236">
        <f t="shared" si="208"/>
        <v>1015010.3258433021</v>
      </c>
      <c r="BI230" s="236">
        <f t="shared" si="208"/>
        <v>1015010.3258433021</v>
      </c>
      <c r="BJ230" s="236">
        <f t="shared" si="208"/>
        <v>1015010.3258433021</v>
      </c>
      <c r="BK230" s="920">
        <f t="shared" si="127"/>
        <v>51634493.923066519</v>
      </c>
    </row>
    <row r="231" spans="1:63" x14ac:dyDescent="0.25">
      <c r="A231" s="1020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  <c r="AA231" s="236"/>
      <c r="AB231" s="236"/>
      <c r="AC231" s="236"/>
      <c r="AD231" s="236"/>
      <c r="AE231" s="236"/>
      <c r="AF231" s="236"/>
      <c r="AG231" s="236"/>
      <c r="AH231" s="236"/>
      <c r="AI231" s="236"/>
      <c r="AJ231" s="236"/>
      <c r="AK231" s="236"/>
      <c r="AL231" s="236"/>
      <c r="AM231" s="236"/>
      <c r="AN231" s="236"/>
      <c r="AO231" s="236"/>
      <c r="AP231" s="236"/>
      <c r="AQ231" s="236"/>
      <c r="AR231" s="236"/>
      <c r="AS231" s="236"/>
      <c r="AT231" s="236"/>
      <c r="AU231" s="236"/>
      <c r="AV231" s="236"/>
      <c r="AW231" s="236"/>
      <c r="AX231" s="236"/>
      <c r="AY231" s="236"/>
      <c r="AZ231" s="236"/>
      <c r="BA231" s="236"/>
      <c r="BB231" s="236"/>
      <c r="BC231" s="236"/>
      <c r="BD231" s="236"/>
      <c r="BE231" s="236"/>
      <c r="BF231" s="236"/>
      <c r="BG231" s="236"/>
      <c r="BH231" s="236"/>
      <c r="BI231" s="236"/>
      <c r="BJ231" s="236"/>
      <c r="BK231" s="920">
        <f t="shared" si="127"/>
        <v>0</v>
      </c>
    </row>
    <row r="232" spans="1:63" x14ac:dyDescent="0.25">
      <c r="A232" s="1020" t="s">
        <v>1285</v>
      </c>
      <c r="C232" s="236">
        <f>C207</f>
        <v>404355.34373388003</v>
      </c>
      <c r="D232" s="236">
        <f t="shared" ref="D232:BJ232" si="209">D207</f>
        <v>404355.34373388003</v>
      </c>
      <c r="E232" s="236">
        <f t="shared" si="209"/>
        <v>404355.34373388003</v>
      </c>
      <c r="F232" s="236">
        <f t="shared" si="209"/>
        <v>404355.34373388003</v>
      </c>
      <c r="G232" s="236">
        <f t="shared" si="209"/>
        <v>404355.34373388003</v>
      </c>
      <c r="H232" s="236">
        <f t="shared" si="209"/>
        <v>404355.34373388003</v>
      </c>
      <c r="I232" s="236">
        <f t="shared" si="209"/>
        <v>404355.34373388003</v>
      </c>
      <c r="J232" s="236">
        <f t="shared" si="209"/>
        <v>404355.34373388003</v>
      </c>
      <c r="K232" s="236">
        <f t="shared" si="209"/>
        <v>404355.34373388003</v>
      </c>
      <c r="L232" s="236">
        <f t="shared" si="209"/>
        <v>404355.34373388003</v>
      </c>
      <c r="M232" s="236">
        <f t="shared" si="209"/>
        <v>404355.34373388003</v>
      </c>
      <c r="N232" s="236">
        <f t="shared" si="209"/>
        <v>404355.34373388003</v>
      </c>
      <c r="O232" s="236">
        <f t="shared" si="209"/>
        <v>417509.60071603418</v>
      </c>
      <c r="P232" s="236">
        <f t="shared" si="209"/>
        <v>417509.60071603418</v>
      </c>
      <c r="Q232" s="236">
        <f t="shared" si="209"/>
        <v>417509.60071603418</v>
      </c>
      <c r="R232" s="236">
        <f t="shared" si="209"/>
        <v>417509.60071603418</v>
      </c>
      <c r="S232" s="236">
        <f t="shared" si="209"/>
        <v>417509.60071603418</v>
      </c>
      <c r="T232" s="236">
        <f t="shared" si="209"/>
        <v>417509.60071603418</v>
      </c>
      <c r="U232" s="236">
        <f t="shared" si="209"/>
        <v>417509.60071603418</v>
      </c>
      <c r="V232" s="236">
        <f t="shared" si="209"/>
        <v>417509.60071603418</v>
      </c>
      <c r="W232" s="236">
        <f t="shared" si="209"/>
        <v>417509.60071603418</v>
      </c>
      <c r="X232" s="236">
        <f t="shared" si="209"/>
        <v>417509.60071603418</v>
      </c>
      <c r="Y232" s="236">
        <f t="shared" si="209"/>
        <v>417509.60071603418</v>
      </c>
      <c r="Z232" s="236">
        <f t="shared" si="209"/>
        <v>417509.60071603418</v>
      </c>
      <c r="AA232" s="236">
        <f t="shared" si="209"/>
        <v>411183.10229577235</v>
      </c>
      <c r="AB232" s="236">
        <f t="shared" si="209"/>
        <v>411183.10229577235</v>
      </c>
      <c r="AC232" s="236">
        <f t="shared" si="209"/>
        <v>411183.10229577235</v>
      </c>
      <c r="AD232" s="236">
        <f t="shared" si="209"/>
        <v>411183.10229577235</v>
      </c>
      <c r="AE232" s="236">
        <f t="shared" si="209"/>
        <v>411183.10229577235</v>
      </c>
      <c r="AF232" s="236">
        <f t="shared" si="209"/>
        <v>411183.10229577235</v>
      </c>
      <c r="AG232" s="236">
        <f t="shared" si="209"/>
        <v>411183.10229577235</v>
      </c>
      <c r="AH232" s="236">
        <f t="shared" si="209"/>
        <v>411183.10229577235</v>
      </c>
      <c r="AI232" s="236">
        <f t="shared" si="209"/>
        <v>411183.10229577235</v>
      </c>
      <c r="AJ232" s="236">
        <f t="shared" si="209"/>
        <v>411183.10229577235</v>
      </c>
      <c r="AK232" s="236">
        <f t="shared" si="209"/>
        <v>411183.10229577235</v>
      </c>
      <c r="AL232" s="236">
        <f t="shared" si="209"/>
        <v>411183.10229577235</v>
      </c>
      <c r="AM232" s="236">
        <f t="shared" si="209"/>
        <v>432030.08558216796</v>
      </c>
      <c r="AN232" s="236">
        <f t="shared" si="209"/>
        <v>432030.08558216796</v>
      </c>
      <c r="AO232" s="236">
        <f t="shared" si="209"/>
        <v>432030.08558216796</v>
      </c>
      <c r="AP232" s="236">
        <f t="shared" si="209"/>
        <v>432030.08558216796</v>
      </c>
      <c r="AQ232" s="236">
        <f t="shared" si="209"/>
        <v>432030.08558216796</v>
      </c>
      <c r="AR232" s="236">
        <f t="shared" si="209"/>
        <v>432030.08558216796</v>
      </c>
      <c r="AS232" s="236">
        <f t="shared" si="209"/>
        <v>432030.08558216796</v>
      </c>
      <c r="AT232" s="236">
        <f t="shared" si="209"/>
        <v>432030.08558216796</v>
      </c>
      <c r="AU232" s="236">
        <f t="shared" si="209"/>
        <v>432030.08558216796</v>
      </c>
      <c r="AV232" s="236">
        <f t="shared" si="209"/>
        <v>432030.08558216796</v>
      </c>
      <c r="AW232" s="236">
        <f t="shared" si="209"/>
        <v>432030.08558216796</v>
      </c>
      <c r="AX232" s="236">
        <f t="shared" si="209"/>
        <v>432030.08558216796</v>
      </c>
      <c r="AY232" s="236">
        <f t="shared" si="209"/>
        <v>507505.16292165103</v>
      </c>
      <c r="AZ232" s="236">
        <f t="shared" si="209"/>
        <v>507505.16292165103</v>
      </c>
      <c r="BA232" s="236">
        <f t="shared" si="209"/>
        <v>507505.16292165103</v>
      </c>
      <c r="BB232" s="236">
        <f t="shared" si="209"/>
        <v>507505.16292165103</v>
      </c>
      <c r="BC232" s="236">
        <f t="shared" si="209"/>
        <v>507505.16292165103</v>
      </c>
      <c r="BD232" s="236">
        <f t="shared" si="209"/>
        <v>507505.16292165103</v>
      </c>
      <c r="BE232" s="236">
        <f t="shared" si="209"/>
        <v>507505.16292165103</v>
      </c>
      <c r="BF232" s="236">
        <f t="shared" si="209"/>
        <v>507505.16292165103</v>
      </c>
      <c r="BG232" s="236">
        <f t="shared" si="209"/>
        <v>507505.16292165103</v>
      </c>
      <c r="BH232" s="236">
        <f t="shared" si="209"/>
        <v>507505.16292165103</v>
      </c>
      <c r="BI232" s="236">
        <f t="shared" si="209"/>
        <v>507505.16292165103</v>
      </c>
      <c r="BJ232" s="236">
        <f t="shared" si="209"/>
        <v>507505.16292165103</v>
      </c>
      <c r="BK232" s="920">
        <f t="shared" si="127"/>
        <v>26070999.542994082</v>
      </c>
    </row>
    <row r="233" spans="1:63" x14ac:dyDescent="0.25">
      <c r="A233" s="1021" t="s">
        <v>56</v>
      </c>
      <c r="C233" s="236">
        <f>C232/2</f>
        <v>202177.67186694001</v>
      </c>
      <c r="D233" s="236">
        <f t="shared" ref="D233:BJ233" si="210">D232/2</f>
        <v>202177.67186694001</v>
      </c>
      <c r="E233" s="236">
        <f t="shared" si="210"/>
        <v>202177.67186694001</v>
      </c>
      <c r="F233" s="236">
        <f t="shared" si="210"/>
        <v>202177.67186694001</v>
      </c>
      <c r="G233" s="236">
        <f t="shared" si="210"/>
        <v>202177.67186694001</v>
      </c>
      <c r="H233" s="236">
        <f t="shared" si="210"/>
        <v>202177.67186694001</v>
      </c>
      <c r="I233" s="236">
        <f t="shared" si="210"/>
        <v>202177.67186694001</v>
      </c>
      <c r="J233" s="236">
        <f t="shared" si="210"/>
        <v>202177.67186694001</v>
      </c>
      <c r="K233" s="236">
        <f t="shared" si="210"/>
        <v>202177.67186694001</v>
      </c>
      <c r="L233" s="236">
        <f t="shared" si="210"/>
        <v>202177.67186694001</v>
      </c>
      <c r="M233" s="236">
        <f t="shared" si="210"/>
        <v>202177.67186694001</v>
      </c>
      <c r="N233" s="236">
        <f t="shared" si="210"/>
        <v>202177.67186694001</v>
      </c>
      <c r="O233" s="236">
        <f t="shared" si="210"/>
        <v>208754.80035801709</v>
      </c>
      <c r="P233" s="236">
        <f t="shared" si="210"/>
        <v>208754.80035801709</v>
      </c>
      <c r="Q233" s="236">
        <f t="shared" si="210"/>
        <v>208754.80035801709</v>
      </c>
      <c r="R233" s="236">
        <f t="shared" si="210"/>
        <v>208754.80035801709</v>
      </c>
      <c r="S233" s="236">
        <f t="shared" si="210"/>
        <v>208754.80035801709</v>
      </c>
      <c r="T233" s="236">
        <f t="shared" si="210"/>
        <v>208754.80035801709</v>
      </c>
      <c r="U233" s="236">
        <f t="shared" si="210"/>
        <v>208754.80035801709</v>
      </c>
      <c r="V233" s="236">
        <f t="shared" si="210"/>
        <v>208754.80035801709</v>
      </c>
      <c r="W233" s="236">
        <f t="shared" si="210"/>
        <v>208754.80035801709</v>
      </c>
      <c r="X233" s="236">
        <f t="shared" si="210"/>
        <v>208754.80035801709</v>
      </c>
      <c r="Y233" s="236">
        <f t="shared" si="210"/>
        <v>208754.80035801709</v>
      </c>
      <c r="Z233" s="236">
        <f t="shared" si="210"/>
        <v>208754.80035801709</v>
      </c>
      <c r="AA233" s="236">
        <f t="shared" si="210"/>
        <v>205591.55114788617</v>
      </c>
      <c r="AB233" s="236">
        <f t="shared" si="210"/>
        <v>205591.55114788617</v>
      </c>
      <c r="AC233" s="236">
        <f t="shared" si="210"/>
        <v>205591.55114788617</v>
      </c>
      <c r="AD233" s="236">
        <f t="shared" si="210"/>
        <v>205591.55114788617</v>
      </c>
      <c r="AE233" s="236">
        <f t="shared" si="210"/>
        <v>205591.55114788617</v>
      </c>
      <c r="AF233" s="236">
        <f t="shared" si="210"/>
        <v>205591.55114788617</v>
      </c>
      <c r="AG233" s="236">
        <f t="shared" si="210"/>
        <v>205591.55114788617</v>
      </c>
      <c r="AH233" s="236">
        <f t="shared" si="210"/>
        <v>205591.55114788617</v>
      </c>
      <c r="AI233" s="236">
        <f t="shared" si="210"/>
        <v>205591.55114788617</v>
      </c>
      <c r="AJ233" s="236">
        <f t="shared" si="210"/>
        <v>205591.55114788617</v>
      </c>
      <c r="AK233" s="236">
        <f t="shared" si="210"/>
        <v>205591.55114788617</v>
      </c>
      <c r="AL233" s="236">
        <f t="shared" si="210"/>
        <v>205591.55114788617</v>
      </c>
      <c r="AM233" s="236">
        <f t="shared" si="210"/>
        <v>216015.04279108398</v>
      </c>
      <c r="AN233" s="236">
        <f t="shared" si="210"/>
        <v>216015.04279108398</v>
      </c>
      <c r="AO233" s="236">
        <f t="shared" si="210"/>
        <v>216015.04279108398</v>
      </c>
      <c r="AP233" s="236">
        <f t="shared" si="210"/>
        <v>216015.04279108398</v>
      </c>
      <c r="AQ233" s="236">
        <f t="shared" si="210"/>
        <v>216015.04279108398</v>
      </c>
      <c r="AR233" s="236">
        <f t="shared" si="210"/>
        <v>216015.04279108398</v>
      </c>
      <c r="AS233" s="236">
        <f t="shared" si="210"/>
        <v>216015.04279108398</v>
      </c>
      <c r="AT233" s="236">
        <f t="shared" si="210"/>
        <v>216015.04279108398</v>
      </c>
      <c r="AU233" s="236">
        <f t="shared" si="210"/>
        <v>216015.04279108398</v>
      </c>
      <c r="AV233" s="236">
        <f t="shared" si="210"/>
        <v>216015.04279108398</v>
      </c>
      <c r="AW233" s="236">
        <f t="shared" si="210"/>
        <v>216015.04279108398</v>
      </c>
      <c r="AX233" s="236">
        <f t="shared" si="210"/>
        <v>216015.04279108398</v>
      </c>
      <c r="AY233" s="236">
        <f t="shared" si="210"/>
        <v>253752.58146082552</v>
      </c>
      <c r="AZ233" s="236">
        <f t="shared" si="210"/>
        <v>253752.58146082552</v>
      </c>
      <c r="BA233" s="236">
        <f t="shared" si="210"/>
        <v>253752.58146082552</v>
      </c>
      <c r="BB233" s="236">
        <f t="shared" si="210"/>
        <v>253752.58146082552</v>
      </c>
      <c r="BC233" s="236">
        <f t="shared" si="210"/>
        <v>253752.58146082552</v>
      </c>
      <c r="BD233" s="236">
        <f t="shared" si="210"/>
        <v>253752.58146082552</v>
      </c>
      <c r="BE233" s="236">
        <f t="shared" si="210"/>
        <v>253752.58146082552</v>
      </c>
      <c r="BF233" s="236">
        <f t="shared" si="210"/>
        <v>253752.58146082552</v>
      </c>
      <c r="BG233" s="236">
        <f t="shared" si="210"/>
        <v>253752.58146082552</v>
      </c>
      <c r="BH233" s="236">
        <f t="shared" si="210"/>
        <v>253752.58146082552</v>
      </c>
      <c r="BI233" s="236">
        <f t="shared" si="210"/>
        <v>253752.58146082552</v>
      </c>
      <c r="BJ233" s="236">
        <f t="shared" si="210"/>
        <v>253752.58146082552</v>
      </c>
      <c r="BK233" s="920">
        <f t="shared" si="127"/>
        <v>13035499.771497041</v>
      </c>
    </row>
    <row r="234" spans="1:63" x14ac:dyDescent="0.25">
      <c r="A234" s="1021" t="s">
        <v>61</v>
      </c>
      <c r="C234" s="236"/>
      <c r="D234" s="236">
        <f>C232/2</f>
        <v>202177.67186694001</v>
      </c>
      <c r="E234" s="236">
        <f t="shared" ref="E234:BJ234" si="211">D232/2</f>
        <v>202177.67186694001</v>
      </c>
      <c r="F234" s="236">
        <f t="shared" si="211"/>
        <v>202177.67186694001</v>
      </c>
      <c r="G234" s="236">
        <f t="shared" si="211"/>
        <v>202177.67186694001</v>
      </c>
      <c r="H234" s="236">
        <f t="shared" si="211"/>
        <v>202177.67186694001</v>
      </c>
      <c r="I234" s="236">
        <f t="shared" si="211"/>
        <v>202177.67186694001</v>
      </c>
      <c r="J234" s="236">
        <f t="shared" si="211"/>
        <v>202177.67186694001</v>
      </c>
      <c r="K234" s="236">
        <f t="shared" si="211"/>
        <v>202177.67186694001</v>
      </c>
      <c r="L234" s="236">
        <f t="shared" si="211"/>
        <v>202177.67186694001</v>
      </c>
      <c r="M234" s="236">
        <f t="shared" si="211"/>
        <v>202177.67186694001</v>
      </c>
      <c r="N234" s="236">
        <f t="shared" si="211"/>
        <v>202177.67186694001</v>
      </c>
      <c r="O234" s="236">
        <f t="shared" si="211"/>
        <v>202177.67186694001</v>
      </c>
      <c r="P234" s="236">
        <f t="shared" si="211"/>
        <v>208754.80035801709</v>
      </c>
      <c r="Q234" s="236">
        <f t="shared" si="211"/>
        <v>208754.80035801709</v>
      </c>
      <c r="R234" s="236">
        <f t="shared" si="211"/>
        <v>208754.80035801709</v>
      </c>
      <c r="S234" s="236">
        <f t="shared" si="211"/>
        <v>208754.80035801709</v>
      </c>
      <c r="T234" s="236">
        <f t="shared" si="211"/>
        <v>208754.80035801709</v>
      </c>
      <c r="U234" s="236">
        <f t="shared" si="211"/>
        <v>208754.80035801709</v>
      </c>
      <c r="V234" s="236">
        <f t="shared" si="211"/>
        <v>208754.80035801709</v>
      </c>
      <c r="W234" s="236">
        <f t="shared" si="211"/>
        <v>208754.80035801709</v>
      </c>
      <c r="X234" s="236">
        <f t="shared" si="211"/>
        <v>208754.80035801709</v>
      </c>
      <c r="Y234" s="236">
        <f t="shared" si="211"/>
        <v>208754.80035801709</v>
      </c>
      <c r="Z234" s="236">
        <f t="shared" si="211"/>
        <v>208754.80035801709</v>
      </c>
      <c r="AA234" s="236">
        <f t="shared" si="211"/>
        <v>208754.80035801709</v>
      </c>
      <c r="AB234" s="236">
        <f t="shared" si="211"/>
        <v>205591.55114788617</v>
      </c>
      <c r="AC234" s="236">
        <f t="shared" si="211"/>
        <v>205591.55114788617</v>
      </c>
      <c r="AD234" s="236">
        <f t="shared" si="211"/>
        <v>205591.55114788617</v>
      </c>
      <c r="AE234" s="236">
        <f t="shared" si="211"/>
        <v>205591.55114788617</v>
      </c>
      <c r="AF234" s="236">
        <f t="shared" si="211"/>
        <v>205591.55114788617</v>
      </c>
      <c r="AG234" s="236">
        <f t="shared" si="211"/>
        <v>205591.55114788617</v>
      </c>
      <c r="AH234" s="236">
        <f t="shared" si="211"/>
        <v>205591.55114788617</v>
      </c>
      <c r="AI234" s="236">
        <f t="shared" si="211"/>
        <v>205591.55114788617</v>
      </c>
      <c r="AJ234" s="236">
        <f t="shared" si="211"/>
        <v>205591.55114788617</v>
      </c>
      <c r="AK234" s="236">
        <f t="shared" si="211"/>
        <v>205591.55114788617</v>
      </c>
      <c r="AL234" s="236">
        <f t="shared" si="211"/>
        <v>205591.55114788617</v>
      </c>
      <c r="AM234" s="236">
        <f t="shared" si="211"/>
        <v>205591.55114788617</v>
      </c>
      <c r="AN234" s="236">
        <f t="shared" si="211"/>
        <v>216015.04279108398</v>
      </c>
      <c r="AO234" s="236">
        <f t="shared" si="211"/>
        <v>216015.04279108398</v>
      </c>
      <c r="AP234" s="236">
        <f t="shared" si="211"/>
        <v>216015.04279108398</v>
      </c>
      <c r="AQ234" s="236">
        <f t="shared" si="211"/>
        <v>216015.04279108398</v>
      </c>
      <c r="AR234" s="236">
        <f t="shared" si="211"/>
        <v>216015.04279108398</v>
      </c>
      <c r="AS234" s="236">
        <f t="shared" si="211"/>
        <v>216015.04279108398</v>
      </c>
      <c r="AT234" s="236">
        <f t="shared" si="211"/>
        <v>216015.04279108398</v>
      </c>
      <c r="AU234" s="236">
        <f t="shared" si="211"/>
        <v>216015.04279108398</v>
      </c>
      <c r="AV234" s="236">
        <f t="shared" si="211"/>
        <v>216015.04279108398</v>
      </c>
      <c r="AW234" s="236">
        <f t="shared" si="211"/>
        <v>216015.04279108398</v>
      </c>
      <c r="AX234" s="236">
        <f t="shared" si="211"/>
        <v>216015.04279108398</v>
      </c>
      <c r="AY234" s="236">
        <f t="shared" si="211"/>
        <v>216015.04279108398</v>
      </c>
      <c r="AZ234" s="236">
        <f t="shared" si="211"/>
        <v>253752.58146082552</v>
      </c>
      <c r="BA234" s="236">
        <f t="shared" si="211"/>
        <v>253752.58146082552</v>
      </c>
      <c r="BB234" s="236">
        <f t="shared" si="211"/>
        <v>253752.58146082552</v>
      </c>
      <c r="BC234" s="236">
        <f t="shared" si="211"/>
        <v>253752.58146082552</v>
      </c>
      <c r="BD234" s="236">
        <f t="shared" si="211"/>
        <v>253752.58146082552</v>
      </c>
      <c r="BE234" s="236">
        <f t="shared" si="211"/>
        <v>253752.58146082552</v>
      </c>
      <c r="BF234" s="236">
        <f t="shared" si="211"/>
        <v>253752.58146082552</v>
      </c>
      <c r="BG234" s="236">
        <f t="shared" si="211"/>
        <v>253752.58146082552</v>
      </c>
      <c r="BH234" s="236">
        <f t="shared" si="211"/>
        <v>253752.58146082552</v>
      </c>
      <c r="BI234" s="236">
        <f t="shared" si="211"/>
        <v>253752.58146082552</v>
      </c>
      <c r="BJ234" s="236">
        <f t="shared" si="211"/>
        <v>253752.58146082552</v>
      </c>
      <c r="BK234" s="920">
        <f t="shared" si="127"/>
        <v>12781747.190036215</v>
      </c>
    </row>
    <row r="235" spans="1:63" x14ac:dyDescent="0.25">
      <c r="A235" s="1020" t="s">
        <v>1282</v>
      </c>
      <c r="C235" s="236">
        <f>C233+C234</f>
        <v>202177.67186694001</v>
      </c>
      <c r="D235" s="236">
        <f t="shared" ref="D235:BJ235" si="212">D233+D234</f>
        <v>404355.34373388003</v>
      </c>
      <c r="E235" s="236">
        <f t="shared" si="212"/>
        <v>404355.34373388003</v>
      </c>
      <c r="F235" s="236">
        <f t="shared" si="212"/>
        <v>404355.34373388003</v>
      </c>
      <c r="G235" s="236">
        <f t="shared" si="212"/>
        <v>404355.34373388003</v>
      </c>
      <c r="H235" s="236">
        <f t="shared" si="212"/>
        <v>404355.34373388003</v>
      </c>
      <c r="I235" s="236">
        <f t="shared" si="212"/>
        <v>404355.34373388003</v>
      </c>
      <c r="J235" s="236">
        <f t="shared" si="212"/>
        <v>404355.34373388003</v>
      </c>
      <c r="K235" s="236">
        <f t="shared" si="212"/>
        <v>404355.34373388003</v>
      </c>
      <c r="L235" s="236">
        <f t="shared" si="212"/>
        <v>404355.34373388003</v>
      </c>
      <c r="M235" s="236">
        <f t="shared" si="212"/>
        <v>404355.34373388003</v>
      </c>
      <c r="N235" s="236">
        <f t="shared" si="212"/>
        <v>404355.34373388003</v>
      </c>
      <c r="O235" s="236">
        <f t="shared" si="212"/>
        <v>410932.47222495708</v>
      </c>
      <c r="P235" s="236">
        <f t="shared" si="212"/>
        <v>417509.60071603418</v>
      </c>
      <c r="Q235" s="236">
        <f t="shared" si="212"/>
        <v>417509.60071603418</v>
      </c>
      <c r="R235" s="236">
        <f t="shared" si="212"/>
        <v>417509.60071603418</v>
      </c>
      <c r="S235" s="236">
        <f t="shared" si="212"/>
        <v>417509.60071603418</v>
      </c>
      <c r="T235" s="236">
        <f t="shared" si="212"/>
        <v>417509.60071603418</v>
      </c>
      <c r="U235" s="236">
        <f t="shared" si="212"/>
        <v>417509.60071603418</v>
      </c>
      <c r="V235" s="236">
        <f t="shared" si="212"/>
        <v>417509.60071603418</v>
      </c>
      <c r="W235" s="236">
        <f t="shared" si="212"/>
        <v>417509.60071603418</v>
      </c>
      <c r="X235" s="236">
        <f t="shared" si="212"/>
        <v>417509.60071603418</v>
      </c>
      <c r="Y235" s="236">
        <f t="shared" si="212"/>
        <v>417509.60071603418</v>
      </c>
      <c r="Z235" s="236">
        <f t="shared" si="212"/>
        <v>417509.60071603418</v>
      </c>
      <c r="AA235" s="236">
        <f t="shared" si="212"/>
        <v>414346.35150590329</v>
      </c>
      <c r="AB235" s="236">
        <f t="shared" si="212"/>
        <v>411183.10229577235</v>
      </c>
      <c r="AC235" s="236">
        <f t="shared" si="212"/>
        <v>411183.10229577235</v>
      </c>
      <c r="AD235" s="236">
        <f t="shared" si="212"/>
        <v>411183.10229577235</v>
      </c>
      <c r="AE235" s="236">
        <f t="shared" si="212"/>
        <v>411183.10229577235</v>
      </c>
      <c r="AF235" s="236">
        <f t="shared" si="212"/>
        <v>411183.10229577235</v>
      </c>
      <c r="AG235" s="236">
        <f t="shared" si="212"/>
        <v>411183.10229577235</v>
      </c>
      <c r="AH235" s="236">
        <f t="shared" si="212"/>
        <v>411183.10229577235</v>
      </c>
      <c r="AI235" s="236">
        <f t="shared" si="212"/>
        <v>411183.10229577235</v>
      </c>
      <c r="AJ235" s="236">
        <f t="shared" si="212"/>
        <v>411183.10229577235</v>
      </c>
      <c r="AK235" s="236">
        <f t="shared" si="212"/>
        <v>411183.10229577235</v>
      </c>
      <c r="AL235" s="236">
        <f t="shared" si="212"/>
        <v>411183.10229577235</v>
      </c>
      <c r="AM235" s="236">
        <f t="shared" si="212"/>
        <v>421606.59393897012</v>
      </c>
      <c r="AN235" s="236">
        <f t="shared" si="212"/>
        <v>432030.08558216796</v>
      </c>
      <c r="AO235" s="236">
        <f t="shared" si="212"/>
        <v>432030.08558216796</v>
      </c>
      <c r="AP235" s="236">
        <f t="shared" si="212"/>
        <v>432030.08558216796</v>
      </c>
      <c r="AQ235" s="236">
        <f t="shared" si="212"/>
        <v>432030.08558216796</v>
      </c>
      <c r="AR235" s="236">
        <f t="shared" si="212"/>
        <v>432030.08558216796</v>
      </c>
      <c r="AS235" s="236">
        <f t="shared" si="212"/>
        <v>432030.08558216796</v>
      </c>
      <c r="AT235" s="236">
        <f t="shared" si="212"/>
        <v>432030.08558216796</v>
      </c>
      <c r="AU235" s="236">
        <f t="shared" si="212"/>
        <v>432030.08558216796</v>
      </c>
      <c r="AV235" s="236">
        <f t="shared" si="212"/>
        <v>432030.08558216796</v>
      </c>
      <c r="AW235" s="236">
        <f t="shared" si="212"/>
        <v>432030.08558216796</v>
      </c>
      <c r="AX235" s="236">
        <f t="shared" si="212"/>
        <v>432030.08558216796</v>
      </c>
      <c r="AY235" s="236">
        <f t="shared" si="212"/>
        <v>469767.6242519095</v>
      </c>
      <c r="AZ235" s="236">
        <f t="shared" si="212"/>
        <v>507505.16292165103</v>
      </c>
      <c r="BA235" s="236">
        <f t="shared" si="212"/>
        <v>507505.16292165103</v>
      </c>
      <c r="BB235" s="236">
        <f t="shared" si="212"/>
        <v>507505.16292165103</v>
      </c>
      <c r="BC235" s="236">
        <f t="shared" si="212"/>
        <v>507505.16292165103</v>
      </c>
      <c r="BD235" s="236">
        <f t="shared" si="212"/>
        <v>507505.16292165103</v>
      </c>
      <c r="BE235" s="236">
        <f t="shared" si="212"/>
        <v>507505.16292165103</v>
      </c>
      <c r="BF235" s="236">
        <f t="shared" si="212"/>
        <v>507505.16292165103</v>
      </c>
      <c r="BG235" s="236">
        <f t="shared" si="212"/>
        <v>507505.16292165103</v>
      </c>
      <c r="BH235" s="236">
        <f t="shared" si="212"/>
        <v>507505.16292165103</v>
      </c>
      <c r="BI235" s="236">
        <f t="shared" si="212"/>
        <v>507505.16292165103</v>
      </c>
      <c r="BJ235" s="236">
        <f t="shared" si="212"/>
        <v>507505.16292165103</v>
      </c>
      <c r="BK235" s="920">
        <f t="shared" si="127"/>
        <v>25817246.96153326</v>
      </c>
    </row>
    <row r="236" spans="1:63" ht="16.5" thickBot="1" x14ac:dyDescent="0.3">
      <c r="A236" s="1020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  <c r="AA236" s="236"/>
      <c r="AB236" s="236"/>
      <c r="AC236" s="236"/>
      <c r="AD236" s="236"/>
      <c r="AE236" s="236"/>
      <c r="AF236" s="236"/>
      <c r="AG236" s="236"/>
      <c r="AH236" s="236"/>
      <c r="AI236" s="236"/>
      <c r="AJ236" s="236"/>
      <c r="AK236" s="236"/>
      <c r="AL236" s="236"/>
      <c r="AM236" s="236"/>
      <c r="AN236" s="236"/>
      <c r="AO236" s="236"/>
      <c r="AP236" s="236"/>
      <c r="AQ236" s="236"/>
      <c r="AR236" s="236"/>
      <c r="AS236" s="236"/>
      <c r="AT236" s="236"/>
      <c r="AU236" s="236"/>
      <c r="AV236" s="236"/>
      <c r="AW236" s="236"/>
      <c r="AX236" s="236"/>
      <c r="AY236" s="236"/>
      <c r="AZ236" s="236"/>
      <c r="BA236" s="236"/>
      <c r="BB236" s="236"/>
      <c r="BC236" s="236"/>
      <c r="BD236" s="236"/>
      <c r="BE236" s="236"/>
      <c r="BF236" s="236"/>
      <c r="BG236" s="236"/>
      <c r="BH236" s="236"/>
      <c r="BI236" s="236"/>
      <c r="BJ236" s="236"/>
      <c r="BK236" s="920">
        <f t="shared" si="127"/>
        <v>0</v>
      </c>
    </row>
    <row r="237" spans="1:63" ht="16.5" thickBot="1" x14ac:dyDescent="0.3">
      <c r="A237" s="1019" t="s">
        <v>1286</v>
      </c>
      <c r="C237" s="236">
        <f>C218-C225-C230-C235</f>
        <v>13430373.916875299</v>
      </c>
      <c r="D237" s="236">
        <f t="shared" ref="D237:BJ237" si="213">D218-D225-D230-D235</f>
        <v>26860747.833750598</v>
      </c>
      <c r="E237" s="236">
        <f t="shared" si="213"/>
        <v>26860747.833750598</v>
      </c>
      <c r="F237" s="236">
        <f t="shared" si="213"/>
        <v>26860747.833750598</v>
      </c>
      <c r="G237" s="236">
        <f t="shared" si="213"/>
        <v>26860747.833750598</v>
      </c>
      <c r="H237" s="236">
        <f t="shared" si="213"/>
        <v>26860747.833750598</v>
      </c>
      <c r="I237" s="236">
        <f t="shared" si="213"/>
        <v>26860747.833750598</v>
      </c>
      <c r="J237" s="236">
        <f t="shared" si="213"/>
        <v>26860747.833750598</v>
      </c>
      <c r="K237" s="236">
        <f t="shared" si="213"/>
        <v>26860747.833750598</v>
      </c>
      <c r="L237" s="236">
        <f t="shared" si="213"/>
        <v>26860747.833750598</v>
      </c>
      <c r="M237" s="236">
        <f t="shared" si="213"/>
        <v>26860747.833750598</v>
      </c>
      <c r="N237" s="236">
        <f t="shared" si="213"/>
        <v>26860747.833750598</v>
      </c>
      <c r="O237" s="236">
        <f t="shared" si="213"/>
        <v>27297657.083515011</v>
      </c>
      <c r="P237" s="236">
        <f t="shared" si="213"/>
        <v>27734566.333279412</v>
      </c>
      <c r="Q237" s="236">
        <f t="shared" si="213"/>
        <v>27734566.333279412</v>
      </c>
      <c r="R237" s="236">
        <f t="shared" si="213"/>
        <v>27734566.333279412</v>
      </c>
      <c r="S237" s="236">
        <f t="shared" si="213"/>
        <v>27734566.333279412</v>
      </c>
      <c r="T237" s="236">
        <f t="shared" si="213"/>
        <v>27734566.333279412</v>
      </c>
      <c r="U237" s="236">
        <f t="shared" si="213"/>
        <v>27734566.333279412</v>
      </c>
      <c r="V237" s="236">
        <f t="shared" si="213"/>
        <v>27734566.333279412</v>
      </c>
      <c r="W237" s="236">
        <f t="shared" si="213"/>
        <v>27734566.333279412</v>
      </c>
      <c r="X237" s="236">
        <f t="shared" si="213"/>
        <v>27734566.333279412</v>
      </c>
      <c r="Y237" s="236">
        <f t="shared" si="213"/>
        <v>27734566.333279412</v>
      </c>
      <c r="Z237" s="236">
        <f t="shared" si="213"/>
        <v>27734566.333279412</v>
      </c>
      <c r="AA237" s="236">
        <f t="shared" si="213"/>
        <v>27524436.207177859</v>
      </c>
      <c r="AB237" s="236">
        <f t="shared" si="213"/>
        <v>27314306.081076305</v>
      </c>
      <c r="AC237" s="236">
        <f t="shared" si="213"/>
        <v>27314306.081076305</v>
      </c>
      <c r="AD237" s="236">
        <f t="shared" si="213"/>
        <v>27314306.081076305</v>
      </c>
      <c r="AE237" s="236">
        <f t="shared" si="213"/>
        <v>27314306.081076305</v>
      </c>
      <c r="AF237" s="236">
        <f t="shared" si="213"/>
        <v>27314306.081076305</v>
      </c>
      <c r="AG237" s="236">
        <f t="shared" si="213"/>
        <v>27314306.081076305</v>
      </c>
      <c r="AH237" s="236">
        <f t="shared" si="213"/>
        <v>27314306.081076305</v>
      </c>
      <c r="AI237" s="236">
        <f t="shared" si="213"/>
        <v>27314306.081076305</v>
      </c>
      <c r="AJ237" s="236">
        <f t="shared" si="213"/>
        <v>27314306.081076305</v>
      </c>
      <c r="AK237" s="236">
        <f t="shared" si="213"/>
        <v>27314306.081076305</v>
      </c>
      <c r="AL237" s="236">
        <f t="shared" si="213"/>
        <v>27314306.081076305</v>
      </c>
      <c r="AM237" s="236">
        <f t="shared" si="213"/>
        <v>28006723.740231588</v>
      </c>
      <c r="AN237" s="236">
        <f t="shared" si="213"/>
        <v>28699141.399386872</v>
      </c>
      <c r="AO237" s="236">
        <f t="shared" si="213"/>
        <v>28699141.399386872</v>
      </c>
      <c r="AP237" s="236">
        <f t="shared" si="213"/>
        <v>28699141.399386872</v>
      </c>
      <c r="AQ237" s="236">
        <f t="shared" si="213"/>
        <v>28699141.399386872</v>
      </c>
      <c r="AR237" s="236">
        <f t="shared" si="213"/>
        <v>28699141.399386872</v>
      </c>
      <c r="AS237" s="236">
        <f t="shared" si="213"/>
        <v>28699141.399386872</v>
      </c>
      <c r="AT237" s="236">
        <f t="shared" si="213"/>
        <v>28699141.399386872</v>
      </c>
      <c r="AU237" s="236">
        <f t="shared" si="213"/>
        <v>28699141.399386872</v>
      </c>
      <c r="AV237" s="236">
        <f t="shared" si="213"/>
        <v>28699141.399386872</v>
      </c>
      <c r="AW237" s="236">
        <f t="shared" si="213"/>
        <v>28699141.399386872</v>
      </c>
      <c r="AX237" s="236">
        <f t="shared" si="213"/>
        <v>28699141.399386872</v>
      </c>
      <c r="AY237" s="236">
        <f t="shared" si="213"/>
        <v>31858498.820490398</v>
      </c>
      <c r="AZ237" s="236">
        <f t="shared" si="213"/>
        <v>35017856.241593912</v>
      </c>
      <c r="BA237" s="236">
        <f t="shared" si="213"/>
        <v>35017856.241593912</v>
      </c>
      <c r="BB237" s="236">
        <f t="shared" si="213"/>
        <v>35017856.241593912</v>
      </c>
      <c r="BC237" s="236">
        <f t="shared" si="213"/>
        <v>35017856.241593912</v>
      </c>
      <c r="BD237" s="236">
        <f t="shared" si="213"/>
        <v>35017856.241593912</v>
      </c>
      <c r="BE237" s="236">
        <f t="shared" si="213"/>
        <v>35017856.241593912</v>
      </c>
      <c r="BF237" s="236">
        <f t="shared" si="213"/>
        <v>35017856.241593912</v>
      </c>
      <c r="BG237" s="236">
        <f t="shared" si="213"/>
        <v>35017856.241593912</v>
      </c>
      <c r="BH237" s="236">
        <f t="shared" si="213"/>
        <v>35017856.241593912</v>
      </c>
      <c r="BI237" s="236">
        <f t="shared" si="213"/>
        <v>35017856.241593912</v>
      </c>
      <c r="BJ237" s="236">
        <f t="shared" si="213"/>
        <v>35017856.241593912</v>
      </c>
      <c r="BK237" s="920">
        <f t="shared" si="127"/>
        <v>1730010486.5482471</v>
      </c>
    </row>
    <row r="238" spans="1:63" x14ac:dyDescent="0.25">
      <c r="A238" s="1020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  <c r="AA238" s="236"/>
      <c r="AB238" s="236"/>
      <c r="AC238" s="236"/>
      <c r="AD238" s="236"/>
      <c r="AE238" s="236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  <c r="AS238" s="236"/>
      <c r="AT238" s="236"/>
      <c r="AU238" s="236"/>
      <c r="AV238" s="236"/>
      <c r="AW238" s="236"/>
      <c r="AX238" s="236"/>
      <c r="AY238" s="236"/>
      <c r="AZ238" s="236"/>
      <c r="BA238" s="236"/>
      <c r="BB238" s="236"/>
      <c r="BC238" s="236"/>
      <c r="BD238" s="236"/>
      <c r="BE238" s="236"/>
      <c r="BF238" s="236"/>
      <c r="BG238" s="236"/>
      <c r="BH238" s="236"/>
      <c r="BI238" s="236"/>
      <c r="BJ238" s="236"/>
      <c r="BK238" s="920">
        <f t="shared" si="127"/>
        <v>0</v>
      </c>
    </row>
    <row r="239" spans="1:63" x14ac:dyDescent="0.25">
      <c r="A239" s="1020" t="s">
        <v>1287</v>
      </c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  <c r="AA239" s="236"/>
      <c r="AB239" s="236"/>
      <c r="AC239" s="236"/>
      <c r="AD239" s="236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  <c r="AS239" s="236"/>
      <c r="AT239" s="236"/>
      <c r="AU239" s="236"/>
      <c r="AV239" s="236"/>
      <c r="AW239" s="236"/>
      <c r="AX239" s="236"/>
      <c r="AY239" s="236"/>
      <c r="AZ239" s="236"/>
      <c r="BA239" s="236"/>
      <c r="BB239" s="236"/>
      <c r="BC239" s="236"/>
      <c r="BD239" s="236"/>
      <c r="BE239" s="236"/>
      <c r="BF239" s="236"/>
      <c r="BG239" s="236"/>
      <c r="BH239" s="236"/>
      <c r="BI239" s="236"/>
      <c r="BJ239" s="236"/>
      <c r="BK239" s="920">
        <f t="shared" si="127"/>
        <v>0</v>
      </c>
    </row>
    <row r="240" spans="1:63" x14ac:dyDescent="0.25">
      <c r="A240" s="1020"/>
      <c r="C240" s="236"/>
      <c r="D240" s="236" t="s">
        <v>158</v>
      </c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  <c r="AA240" s="236"/>
      <c r="AB240" s="236"/>
      <c r="AC240" s="236"/>
      <c r="AD240" s="236"/>
      <c r="AE240" s="236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  <c r="AR240" s="236"/>
      <c r="AS240" s="236"/>
      <c r="AT240" s="236"/>
      <c r="AU240" s="236"/>
      <c r="AV240" s="236"/>
      <c r="AW240" s="236"/>
      <c r="AX240" s="236"/>
      <c r="AY240" s="236"/>
      <c r="AZ240" s="236"/>
      <c r="BA240" s="236"/>
      <c r="BB240" s="236"/>
      <c r="BC240" s="236"/>
      <c r="BD240" s="236"/>
      <c r="BE240" s="236"/>
      <c r="BF240" s="236"/>
      <c r="BG240" s="236"/>
      <c r="BH240" s="236"/>
      <c r="BI240" s="236"/>
      <c r="BJ240" s="236"/>
      <c r="BK240" s="920">
        <f t="shared" si="127"/>
        <v>0</v>
      </c>
    </row>
    <row r="241" spans="1:63" x14ac:dyDescent="0.25">
      <c r="A241" s="1021" t="s">
        <v>212</v>
      </c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>
        <f>SUM(C192:N192)</f>
        <v>14441262.276209997</v>
      </c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>
        <f>SUM(O192:Z192)</f>
        <v>14911057.168429792</v>
      </c>
      <c r="AA241" s="236"/>
      <c r="AB241" s="236"/>
      <c r="AC241" s="236"/>
      <c r="AD241" s="236"/>
      <c r="AE241" s="236"/>
      <c r="AF241" s="236"/>
      <c r="AG241" s="236"/>
      <c r="AH241" s="236"/>
      <c r="AI241" s="236"/>
      <c r="AJ241" s="236"/>
      <c r="AK241" s="236"/>
      <c r="AL241" s="236">
        <f>SUM(AA192:AL192)</f>
        <v>14685110.796277581</v>
      </c>
      <c r="AM241" s="236"/>
      <c r="AN241" s="236"/>
      <c r="AO241" s="236"/>
      <c r="AP241" s="236"/>
      <c r="AQ241" s="236"/>
      <c r="AR241" s="236"/>
      <c r="AS241" s="236"/>
      <c r="AT241" s="236"/>
      <c r="AU241" s="236"/>
      <c r="AV241" s="236"/>
      <c r="AW241" s="236"/>
      <c r="AX241" s="236">
        <f>SUM(AM192:AX192)</f>
        <v>15429645.913648857</v>
      </c>
      <c r="AY241" s="236"/>
      <c r="AZ241" s="236"/>
      <c r="BA241" s="236"/>
      <c r="BB241" s="236"/>
      <c r="BC241" s="236"/>
      <c r="BD241" s="236"/>
      <c r="BE241" s="236"/>
      <c r="BF241" s="236"/>
      <c r="BG241" s="236"/>
      <c r="BH241" s="236"/>
      <c r="BI241" s="236"/>
      <c r="BJ241" s="236">
        <f>SUM(AY192:BJ192)</f>
        <v>18777691.028101087</v>
      </c>
      <c r="BK241" s="920">
        <f t="shared" si="127"/>
        <v>78244767.182667315</v>
      </c>
    </row>
    <row r="242" spans="1:63" x14ac:dyDescent="0.25">
      <c r="A242" s="1021" t="s">
        <v>1288</v>
      </c>
      <c r="C242" s="236">
        <v>0</v>
      </c>
      <c r="D242" s="236">
        <f>C194</f>
        <v>1819599.04680246</v>
      </c>
      <c r="E242" s="236">
        <f t="shared" ref="E242:BJ242" si="214">D194</f>
        <v>1819599.04680246</v>
      </c>
      <c r="F242" s="236">
        <f t="shared" si="214"/>
        <v>1819599.04680246</v>
      </c>
      <c r="G242" s="236">
        <f t="shared" si="214"/>
        <v>1819599.04680246</v>
      </c>
      <c r="H242" s="236">
        <f t="shared" si="214"/>
        <v>1819599.04680246</v>
      </c>
      <c r="I242" s="236">
        <f t="shared" si="214"/>
        <v>1819599.04680246</v>
      </c>
      <c r="J242" s="236">
        <f t="shared" si="214"/>
        <v>1819599.04680246</v>
      </c>
      <c r="K242" s="236">
        <f t="shared" si="214"/>
        <v>1819599.04680246</v>
      </c>
      <c r="L242" s="236">
        <f t="shared" si="214"/>
        <v>1819599.04680246</v>
      </c>
      <c r="M242" s="236">
        <f t="shared" si="214"/>
        <v>1819599.04680246</v>
      </c>
      <c r="N242" s="236">
        <f t="shared" si="214"/>
        <v>1819599.04680246</v>
      </c>
      <c r="O242" s="236">
        <f t="shared" si="214"/>
        <v>1819599.04680246</v>
      </c>
      <c r="P242" s="236">
        <f t="shared" si="214"/>
        <v>1878793.2032221537</v>
      </c>
      <c r="Q242" s="236">
        <f t="shared" si="214"/>
        <v>1878793.2032221537</v>
      </c>
      <c r="R242" s="236">
        <f t="shared" si="214"/>
        <v>1878793.2032221537</v>
      </c>
      <c r="S242" s="236">
        <f t="shared" si="214"/>
        <v>1878793.2032221537</v>
      </c>
      <c r="T242" s="236">
        <f t="shared" si="214"/>
        <v>1878793.2032221537</v>
      </c>
      <c r="U242" s="236">
        <f t="shared" si="214"/>
        <v>1878793.2032221537</v>
      </c>
      <c r="V242" s="236">
        <f t="shared" si="214"/>
        <v>1878793.2032221537</v>
      </c>
      <c r="W242" s="236">
        <f t="shared" si="214"/>
        <v>1878793.2032221537</v>
      </c>
      <c r="X242" s="236">
        <f t="shared" si="214"/>
        <v>1878793.2032221537</v>
      </c>
      <c r="Y242" s="236">
        <f t="shared" si="214"/>
        <v>1878793.2032221537</v>
      </c>
      <c r="Z242" s="236">
        <f t="shared" si="214"/>
        <v>1878793.2032221537</v>
      </c>
      <c r="AA242" s="236">
        <f t="shared" si="214"/>
        <v>1878793.2032221537</v>
      </c>
      <c r="AB242" s="236">
        <f t="shared" si="214"/>
        <v>1850323.9603309755</v>
      </c>
      <c r="AC242" s="236">
        <f t="shared" si="214"/>
        <v>1850323.9603309755</v>
      </c>
      <c r="AD242" s="236">
        <f t="shared" si="214"/>
        <v>1850323.9603309755</v>
      </c>
      <c r="AE242" s="236">
        <f t="shared" si="214"/>
        <v>1850323.9603309755</v>
      </c>
      <c r="AF242" s="236">
        <f t="shared" si="214"/>
        <v>1850323.9603309755</v>
      </c>
      <c r="AG242" s="236">
        <f t="shared" si="214"/>
        <v>1850323.9603309755</v>
      </c>
      <c r="AH242" s="236">
        <f t="shared" si="214"/>
        <v>1850323.9603309755</v>
      </c>
      <c r="AI242" s="236">
        <f t="shared" si="214"/>
        <v>1850323.9603309755</v>
      </c>
      <c r="AJ242" s="236">
        <f t="shared" si="214"/>
        <v>1850323.9603309755</v>
      </c>
      <c r="AK242" s="236">
        <f t="shared" si="214"/>
        <v>1850323.9603309755</v>
      </c>
      <c r="AL242" s="236">
        <f t="shared" si="214"/>
        <v>1850323.9603309755</v>
      </c>
      <c r="AM242" s="236">
        <f t="shared" si="214"/>
        <v>1850323.9603309755</v>
      </c>
      <c r="AN242" s="236">
        <f t="shared" si="214"/>
        <v>1944135.3851197558</v>
      </c>
      <c r="AO242" s="236">
        <f t="shared" si="214"/>
        <v>1944135.3851197558</v>
      </c>
      <c r="AP242" s="236">
        <f t="shared" si="214"/>
        <v>1944135.3851197558</v>
      </c>
      <c r="AQ242" s="236">
        <f t="shared" si="214"/>
        <v>1944135.3851197558</v>
      </c>
      <c r="AR242" s="236">
        <f t="shared" si="214"/>
        <v>1944135.3851197558</v>
      </c>
      <c r="AS242" s="236">
        <f t="shared" si="214"/>
        <v>1944135.3851197558</v>
      </c>
      <c r="AT242" s="236">
        <f t="shared" si="214"/>
        <v>1944135.3851197558</v>
      </c>
      <c r="AU242" s="236">
        <f t="shared" si="214"/>
        <v>1944135.3851197558</v>
      </c>
      <c r="AV242" s="236">
        <f t="shared" si="214"/>
        <v>1944135.3851197558</v>
      </c>
      <c r="AW242" s="236">
        <f t="shared" si="214"/>
        <v>1944135.3851197558</v>
      </c>
      <c r="AX242" s="236">
        <f t="shared" si="214"/>
        <v>1944135.3851197558</v>
      </c>
      <c r="AY242" s="236">
        <f t="shared" si="214"/>
        <v>1944135.3851197558</v>
      </c>
      <c r="AZ242" s="236">
        <f t="shared" si="214"/>
        <v>2283773.2331474293</v>
      </c>
      <c r="BA242" s="236">
        <f t="shared" si="214"/>
        <v>2283773.2331474293</v>
      </c>
      <c r="BB242" s="236">
        <f t="shared" si="214"/>
        <v>2283773.2331474293</v>
      </c>
      <c r="BC242" s="236">
        <f t="shared" si="214"/>
        <v>2283773.2331474293</v>
      </c>
      <c r="BD242" s="236">
        <f t="shared" si="214"/>
        <v>2283773.2331474293</v>
      </c>
      <c r="BE242" s="236">
        <f t="shared" si="214"/>
        <v>2283773.2331474293</v>
      </c>
      <c r="BF242" s="236">
        <f t="shared" si="214"/>
        <v>2283773.2331474293</v>
      </c>
      <c r="BG242" s="236">
        <f t="shared" si="214"/>
        <v>2283773.2331474293</v>
      </c>
      <c r="BH242" s="236">
        <f t="shared" si="214"/>
        <v>2283773.2331474293</v>
      </c>
      <c r="BI242" s="236">
        <f t="shared" si="214"/>
        <v>2283773.2331474293</v>
      </c>
      <c r="BJ242" s="236">
        <f t="shared" si="214"/>
        <v>2283773.2331474293</v>
      </c>
      <c r="BK242" s="920">
        <f t="shared" si="127"/>
        <v>115035724.71032584</v>
      </c>
    </row>
    <row r="243" spans="1:63" x14ac:dyDescent="0.25">
      <c r="A243" s="1021" t="s">
        <v>215</v>
      </c>
      <c r="B243" s="236">
        <f>C198</f>
        <v>2527220.89833675</v>
      </c>
      <c r="C243" s="236">
        <f t="shared" ref="C243:BJ243" si="215">D198</f>
        <v>2527220.89833675</v>
      </c>
      <c r="D243" s="236">
        <f t="shared" si="215"/>
        <v>2527220.89833675</v>
      </c>
      <c r="E243" s="236">
        <f t="shared" si="215"/>
        <v>2527220.89833675</v>
      </c>
      <c r="F243" s="236">
        <f t="shared" si="215"/>
        <v>2527220.89833675</v>
      </c>
      <c r="G243" s="236">
        <f t="shared" si="215"/>
        <v>2527220.89833675</v>
      </c>
      <c r="H243" s="236">
        <f t="shared" si="215"/>
        <v>2527220.89833675</v>
      </c>
      <c r="I243" s="236">
        <f t="shared" si="215"/>
        <v>2527220.89833675</v>
      </c>
      <c r="J243" s="236">
        <f t="shared" si="215"/>
        <v>2527220.89833675</v>
      </c>
      <c r="K243" s="236">
        <f t="shared" si="215"/>
        <v>2527220.89833675</v>
      </c>
      <c r="L243" s="236">
        <f t="shared" si="215"/>
        <v>2527220.89833675</v>
      </c>
      <c r="M243" s="236">
        <f t="shared" si="215"/>
        <v>2527220.89833675</v>
      </c>
      <c r="N243" s="236">
        <f t="shared" si="215"/>
        <v>2609435.0044752136</v>
      </c>
      <c r="O243" s="236">
        <f t="shared" si="215"/>
        <v>2609435.0044752136</v>
      </c>
      <c r="P243" s="236">
        <f t="shared" si="215"/>
        <v>2609435.0044752136</v>
      </c>
      <c r="Q243" s="236">
        <f t="shared" si="215"/>
        <v>2609435.0044752136</v>
      </c>
      <c r="R243" s="236">
        <f t="shared" si="215"/>
        <v>2609435.0044752136</v>
      </c>
      <c r="S243" s="236">
        <f t="shared" si="215"/>
        <v>2609435.0044752136</v>
      </c>
      <c r="T243" s="236">
        <f t="shared" si="215"/>
        <v>2609435.0044752136</v>
      </c>
      <c r="U243" s="236">
        <f t="shared" si="215"/>
        <v>2609435.0044752136</v>
      </c>
      <c r="V243" s="236">
        <f t="shared" si="215"/>
        <v>2609435.0044752136</v>
      </c>
      <c r="W243" s="236">
        <f t="shared" si="215"/>
        <v>2609435.0044752136</v>
      </c>
      <c r="X243" s="236">
        <f t="shared" si="215"/>
        <v>2609435.0044752136</v>
      </c>
      <c r="Y243" s="236">
        <f t="shared" si="215"/>
        <v>2609435.0044752136</v>
      </c>
      <c r="Z243" s="236">
        <f t="shared" si="215"/>
        <v>2569894.3893485772</v>
      </c>
      <c r="AA243" s="236">
        <f t="shared" si="215"/>
        <v>2569894.3893485772</v>
      </c>
      <c r="AB243" s="236">
        <f t="shared" si="215"/>
        <v>2569894.3893485772</v>
      </c>
      <c r="AC243" s="236">
        <f t="shared" si="215"/>
        <v>2569894.3893485772</v>
      </c>
      <c r="AD243" s="236">
        <f t="shared" si="215"/>
        <v>2569894.3893485772</v>
      </c>
      <c r="AE243" s="236">
        <f t="shared" si="215"/>
        <v>2569894.3893485772</v>
      </c>
      <c r="AF243" s="236">
        <f t="shared" si="215"/>
        <v>2569894.3893485772</v>
      </c>
      <c r="AG243" s="236">
        <f t="shared" si="215"/>
        <v>2569894.3893485772</v>
      </c>
      <c r="AH243" s="236">
        <f t="shared" si="215"/>
        <v>2569894.3893485772</v>
      </c>
      <c r="AI243" s="236">
        <f t="shared" si="215"/>
        <v>2569894.3893485772</v>
      </c>
      <c r="AJ243" s="236">
        <f t="shared" si="215"/>
        <v>2569894.3893485772</v>
      </c>
      <c r="AK243" s="236">
        <f t="shared" si="215"/>
        <v>2569894.3893485772</v>
      </c>
      <c r="AL243" s="236">
        <f t="shared" si="215"/>
        <v>2700188.0348885497</v>
      </c>
      <c r="AM243" s="236">
        <f t="shared" si="215"/>
        <v>2700188.0348885497</v>
      </c>
      <c r="AN243" s="236">
        <f t="shared" si="215"/>
        <v>2700188.0348885497</v>
      </c>
      <c r="AO243" s="236">
        <f t="shared" si="215"/>
        <v>2700188.0348885497</v>
      </c>
      <c r="AP243" s="236">
        <f t="shared" si="215"/>
        <v>2700188.0348885497</v>
      </c>
      <c r="AQ243" s="236">
        <f t="shared" si="215"/>
        <v>2700188.0348885497</v>
      </c>
      <c r="AR243" s="236">
        <f t="shared" si="215"/>
        <v>2700188.0348885497</v>
      </c>
      <c r="AS243" s="236">
        <f t="shared" si="215"/>
        <v>2700188.0348885497</v>
      </c>
      <c r="AT243" s="236">
        <f t="shared" si="215"/>
        <v>2700188.0348885497</v>
      </c>
      <c r="AU243" s="236">
        <f t="shared" si="215"/>
        <v>2700188.0348885497</v>
      </c>
      <c r="AV243" s="236">
        <f t="shared" si="215"/>
        <v>2700188.0348885497</v>
      </c>
      <c r="AW243" s="236">
        <f t="shared" si="215"/>
        <v>2700188.0348885497</v>
      </c>
      <c r="AX243" s="236">
        <f t="shared" si="215"/>
        <v>3171907.2682603188</v>
      </c>
      <c r="AY243" s="236">
        <f t="shared" si="215"/>
        <v>3171907.2682603188</v>
      </c>
      <c r="AZ243" s="236">
        <f t="shared" si="215"/>
        <v>3171907.2682603188</v>
      </c>
      <c r="BA243" s="236">
        <f t="shared" si="215"/>
        <v>3171907.2682603188</v>
      </c>
      <c r="BB243" s="236">
        <f t="shared" si="215"/>
        <v>3171907.2682603188</v>
      </c>
      <c r="BC243" s="236">
        <f t="shared" si="215"/>
        <v>3171907.2682603188</v>
      </c>
      <c r="BD243" s="236">
        <f t="shared" si="215"/>
        <v>3171907.2682603188</v>
      </c>
      <c r="BE243" s="236">
        <f t="shared" si="215"/>
        <v>3171907.2682603188</v>
      </c>
      <c r="BF243" s="236">
        <f t="shared" si="215"/>
        <v>3171907.2682603188</v>
      </c>
      <c r="BG243" s="236">
        <f t="shared" si="215"/>
        <v>3171907.2682603188</v>
      </c>
      <c r="BH243" s="236">
        <f t="shared" si="215"/>
        <v>3171907.2682603188</v>
      </c>
      <c r="BI243" s="236">
        <f t="shared" si="215"/>
        <v>3171907.2682603188</v>
      </c>
      <c r="BJ243" s="236">
        <f t="shared" si="215"/>
        <v>162943747.14371306</v>
      </c>
      <c r="BK243" s="920">
        <f t="shared" si="127"/>
        <v>323360273.38908935</v>
      </c>
    </row>
    <row r="244" spans="1:63" x14ac:dyDescent="0.25">
      <c r="A244" s="1021" t="s">
        <v>1177</v>
      </c>
      <c r="C244" s="236">
        <v>0</v>
      </c>
      <c r="D244" s="236">
        <f>C201</f>
        <v>3234842.7498710402</v>
      </c>
      <c r="E244" s="236">
        <f t="shared" ref="E244:BJ244" si="216">D201</f>
        <v>3234842.7498710402</v>
      </c>
      <c r="F244" s="236">
        <f t="shared" si="216"/>
        <v>3234842.7498710402</v>
      </c>
      <c r="G244" s="236">
        <f t="shared" si="216"/>
        <v>3234842.7498710402</v>
      </c>
      <c r="H244" s="236">
        <f t="shared" si="216"/>
        <v>3234842.7498710402</v>
      </c>
      <c r="I244" s="236">
        <f t="shared" si="216"/>
        <v>3234842.7498710402</v>
      </c>
      <c r="J244" s="236">
        <f t="shared" si="216"/>
        <v>3234842.7498710402</v>
      </c>
      <c r="K244" s="236">
        <f t="shared" si="216"/>
        <v>3234842.7498710402</v>
      </c>
      <c r="L244" s="236">
        <f t="shared" si="216"/>
        <v>3234842.7498710402</v>
      </c>
      <c r="M244" s="236">
        <f t="shared" si="216"/>
        <v>3234842.7498710402</v>
      </c>
      <c r="N244" s="236">
        <f t="shared" si="216"/>
        <v>3234842.7498710402</v>
      </c>
      <c r="O244" s="236">
        <f t="shared" si="216"/>
        <v>3234842.7498710402</v>
      </c>
      <c r="P244" s="236">
        <f t="shared" si="216"/>
        <v>3340076.8057282735</v>
      </c>
      <c r="Q244" s="236">
        <f t="shared" si="216"/>
        <v>3340076.8057282735</v>
      </c>
      <c r="R244" s="236">
        <f t="shared" si="216"/>
        <v>3340076.8057282735</v>
      </c>
      <c r="S244" s="236">
        <f t="shared" si="216"/>
        <v>3340076.8057282735</v>
      </c>
      <c r="T244" s="236">
        <f t="shared" si="216"/>
        <v>3340076.8057282735</v>
      </c>
      <c r="U244" s="236">
        <f t="shared" si="216"/>
        <v>3340076.8057282735</v>
      </c>
      <c r="V244" s="236">
        <f t="shared" si="216"/>
        <v>3340076.8057282735</v>
      </c>
      <c r="W244" s="236">
        <f t="shared" si="216"/>
        <v>3340076.8057282735</v>
      </c>
      <c r="X244" s="236">
        <f t="shared" si="216"/>
        <v>3340076.8057282735</v>
      </c>
      <c r="Y244" s="236">
        <f t="shared" si="216"/>
        <v>3340076.8057282735</v>
      </c>
      <c r="Z244" s="236">
        <f t="shared" si="216"/>
        <v>3340076.8057282735</v>
      </c>
      <c r="AA244" s="236">
        <f t="shared" si="216"/>
        <v>3340076.8057282735</v>
      </c>
      <c r="AB244" s="236">
        <f t="shared" si="216"/>
        <v>3289464.8183661788</v>
      </c>
      <c r="AC244" s="236">
        <f t="shared" si="216"/>
        <v>3289464.8183661788</v>
      </c>
      <c r="AD244" s="236">
        <f t="shared" si="216"/>
        <v>3289464.8183661788</v>
      </c>
      <c r="AE244" s="236">
        <f t="shared" si="216"/>
        <v>3289464.8183661788</v>
      </c>
      <c r="AF244" s="236">
        <f t="shared" si="216"/>
        <v>3289464.8183661788</v>
      </c>
      <c r="AG244" s="236">
        <f t="shared" si="216"/>
        <v>3289464.8183661788</v>
      </c>
      <c r="AH244" s="236">
        <f t="shared" si="216"/>
        <v>3289464.8183661788</v>
      </c>
      <c r="AI244" s="236">
        <f t="shared" si="216"/>
        <v>3289464.8183661788</v>
      </c>
      <c r="AJ244" s="236">
        <f t="shared" si="216"/>
        <v>3289464.8183661788</v>
      </c>
      <c r="AK244" s="236">
        <f t="shared" si="216"/>
        <v>3289464.8183661788</v>
      </c>
      <c r="AL244" s="236">
        <f t="shared" si="216"/>
        <v>3289464.8183661788</v>
      </c>
      <c r="AM244" s="236">
        <f t="shared" si="216"/>
        <v>3289464.8183661788</v>
      </c>
      <c r="AN244" s="236">
        <f t="shared" si="216"/>
        <v>3456240.6846573437</v>
      </c>
      <c r="AO244" s="236">
        <f t="shared" si="216"/>
        <v>3456240.6846573437</v>
      </c>
      <c r="AP244" s="236">
        <f t="shared" si="216"/>
        <v>3456240.6846573437</v>
      </c>
      <c r="AQ244" s="236">
        <f t="shared" si="216"/>
        <v>3456240.6846573437</v>
      </c>
      <c r="AR244" s="236">
        <f t="shared" si="216"/>
        <v>3456240.6846573437</v>
      </c>
      <c r="AS244" s="236">
        <f t="shared" si="216"/>
        <v>3456240.6846573437</v>
      </c>
      <c r="AT244" s="236">
        <f t="shared" si="216"/>
        <v>3456240.6846573437</v>
      </c>
      <c r="AU244" s="236">
        <f t="shared" si="216"/>
        <v>3456240.6846573437</v>
      </c>
      <c r="AV244" s="236">
        <f t="shared" si="216"/>
        <v>3456240.6846573437</v>
      </c>
      <c r="AW244" s="236">
        <f t="shared" si="216"/>
        <v>3456240.6846573437</v>
      </c>
      <c r="AX244" s="236">
        <f t="shared" si="216"/>
        <v>3456240.6846573437</v>
      </c>
      <c r="AY244" s="236">
        <f t="shared" si="216"/>
        <v>3456240.6846573437</v>
      </c>
      <c r="AZ244" s="236">
        <f t="shared" si="216"/>
        <v>4060041.3033732083</v>
      </c>
      <c r="BA244" s="236">
        <f t="shared" si="216"/>
        <v>4060041.3033732083</v>
      </c>
      <c r="BB244" s="236">
        <f t="shared" si="216"/>
        <v>4060041.3033732083</v>
      </c>
      <c r="BC244" s="236">
        <f t="shared" si="216"/>
        <v>4060041.3033732083</v>
      </c>
      <c r="BD244" s="236">
        <f t="shared" si="216"/>
        <v>4060041.3033732083</v>
      </c>
      <c r="BE244" s="236">
        <f t="shared" si="216"/>
        <v>4060041.3033732083</v>
      </c>
      <c r="BF244" s="236">
        <f t="shared" si="216"/>
        <v>4060041.3033732083</v>
      </c>
      <c r="BG244" s="236">
        <f t="shared" si="216"/>
        <v>4060041.3033732083</v>
      </c>
      <c r="BH244" s="236">
        <f t="shared" si="216"/>
        <v>4060041.3033732083</v>
      </c>
      <c r="BI244" s="236">
        <f t="shared" si="216"/>
        <v>4060041.3033732083</v>
      </c>
      <c r="BJ244" s="236">
        <f t="shared" si="216"/>
        <v>4060041.3033732083</v>
      </c>
      <c r="BK244" s="920">
        <f t="shared" si="127"/>
        <v>204507955.04057944</v>
      </c>
    </row>
    <row r="245" spans="1:63" x14ac:dyDescent="0.25">
      <c r="A245" s="1021" t="s">
        <v>1289</v>
      </c>
      <c r="C245" s="236">
        <v>0</v>
      </c>
      <c r="D245" s="236">
        <f>C207</f>
        <v>404355.34373388003</v>
      </c>
      <c r="E245" s="236">
        <f t="shared" ref="E245:BJ245" si="217">D207</f>
        <v>404355.34373388003</v>
      </c>
      <c r="F245" s="236">
        <f t="shared" si="217"/>
        <v>404355.34373388003</v>
      </c>
      <c r="G245" s="236">
        <f t="shared" si="217"/>
        <v>404355.34373388003</v>
      </c>
      <c r="H245" s="236">
        <f t="shared" si="217"/>
        <v>404355.34373388003</v>
      </c>
      <c r="I245" s="236">
        <f t="shared" si="217"/>
        <v>404355.34373388003</v>
      </c>
      <c r="J245" s="236">
        <f t="shared" si="217"/>
        <v>404355.34373388003</v>
      </c>
      <c r="K245" s="236">
        <f t="shared" si="217"/>
        <v>404355.34373388003</v>
      </c>
      <c r="L245" s="236">
        <f t="shared" si="217"/>
        <v>404355.34373388003</v>
      </c>
      <c r="M245" s="236">
        <f t="shared" si="217"/>
        <v>404355.34373388003</v>
      </c>
      <c r="N245" s="236">
        <f t="shared" si="217"/>
        <v>404355.34373388003</v>
      </c>
      <c r="O245" s="236">
        <f t="shared" si="217"/>
        <v>404355.34373388003</v>
      </c>
      <c r="P245" s="236">
        <f t="shared" si="217"/>
        <v>417509.60071603418</v>
      </c>
      <c r="Q245" s="236">
        <f t="shared" si="217"/>
        <v>417509.60071603418</v>
      </c>
      <c r="R245" s="236">
        <f t="shared" si="217"/>
        <v>417509.60071603418</v>
      </c>
      <c r="S245" s="236">
        <f t="shared" si="217"/>
        <v>417509.60071603418</v>
      </c>
      <c r="T245" s="236">
        <f t="shared" si="217"/>
        <v>417509.60071603418</v>
      </c>
      <c r="U245" s="236">
        <f t="shared" si="217"/>
        <v>417509.60071603418</v>
      </c>
      <c r="V245" s="236">
        <f t="shared" si="217"/>
        <v>417509.60071603418</v>
      </c>
      <c r="W245" s="236">
        <f t="shared" si="217"/>
        <v>417509.60071603418</v>
      </c>
      <c r="X245" s="236">
        <f t="shared" si="217"/>
        <v>417509.60071603418</v>
      </c>
      <c r="Y245" s="236">
        <f t="shared" si="217"/>
        <v>417509.60071603418</v>
      </c>
      <c r="Z245" s="236">
        <f t="shared" si="217"/>
        <v>417509.60071603418</v>
      </c>
      <c r="AA245" s="236">
        <f t="shared" si="217"/>
        <v>417509.60071603418</v>
      </c>
      <c r="AB245" s="236">
        <f t="shared" si="217"/>
        <v>411183.10229577235</v>
      </c>
      <c r="AC245" s="236">
        <f t="shared" si="217"/>
        <v>411183.10229577235</v>
      </c>
      <c r="AD245" s="236">
        <f t="shared" si="217"/>
        <v>411183.10229577235</v>
      </c>
      <c r="AE245" s="236">
        <f t="shared" si="217"/>
        <v>411183.10229577235</v>
      </c>
      <c r="AF245" s="236">
        <f t="shared" si="217"/>
        <v>411183.10229577235</v>
      </c>
      <c r="AG245" s="236">
        <f t="shared" si="217"/>
        <v>411183.10229577235</v>
      </c>
      <c r="AH245" s="236">
        <f t="shared" si="217"/>
        <v>411183.10229577235</v>
      </c>
      <c r="AI245" s="236">
        <f t="shared" si="217"/>
        <v>411183.10229577235</v>
      </c>
      <c r="AJ245" s="236">
        <f t="shared" si="217"/>
        <v>411183.10229577235</v>
      </c>
      <c r="AK245" s="236">
        <f t="shared" si="217"/>
        <v>411183.10229577235</v>
      </c>
      <c r="AL245" s="236">
        <f t="shared" si="217"/>
        <v>411183.10229577235</v>
      </c>
      <c r="AM245" s="236">
        <f t="shared" si="217"/>
        <v>411183.10229577235</v>
      </c>
      <c r="AN245" s="236">
        <f t="shared" si="217"/>
        <v>432030.08558216796</v>
      </c>
      <c r="AO245" s="236">
        <f t="shared" si="217"/>
        <v>432030.08558216796</v>
      </c>
      <c r="AP245" s="236">
        <f t="shared" si="217"/>
        <v>432030.08558216796</v>
      </c>
      <c r="AQ245" s="236">
        <f t="shared" si="217"/>
        <v>432030.08558216796</v>
      </c>
      <c r="AR245" s="236">
        <f t="shared" si="217"/>
        <v>432030.08558216796</v>
      </c>
      <c r="AS245" s="236">
        <f t="shared" si="217"/>
        <v>432030.08558216796</v>
      </c>
      <c r="AT245" s="236">
        <f t="shared" si="217"/>
        <v>432030.08558216796</v>
      </c>
      <c r="AU245" s="236">
        <f t="shared" si="217"/>
        <v>432030.08558216796</v>
      </c>
      <c r="AV245" s="236">
        <f t="shared" si="217"/>
        <v>432030.08558216796</v>
      </c>
      <c r="AW245" s="236">
        <f t="shared" si="217"/>
        <v>432030.08558216796</v>
      </c>
      <c r="AX245" s="236">
        <f t="shared" si="217"/>
        <v>432030.08558216796</v>
      </c>
      <c r="AY245" s="236">
        <f t="shared" si="217"/>
        <v>432030.08558216796</v>
      </c>
      <c r="AZ245" s="236">
        <f t="shared" si="217"/>
        <v>507505.16292165103</v>
      </c>
      <c r="BA245" s="236">
        <f t="shared" si="217"/>
        <v>507505.16292165103</v>
      </c>
      <c r="BB245" s="236">
        <f t="shared" si="217"/>
        <v>507505.16292165103</v>
      </c>
      <c r="BC245" s="236">
        <f t="shared" si="217"/>
        <v>507505.16292165103</v>
      </c>
      <c r="BD245" s="236">
        <f t="shared" si="217"/>
        <v>507505.16292165103</v>
      </c>
      <c r="BE245" s="236">
        <f t="shared" si="217"/>
        <v>507505.16292165103</v>
      </c>
      <c r="BF245" s="236">
        <f t="shared" si="217"/>
        <v>507505.16292165103</v>
      </c>
      <c r="BG245" s="236">
        <f t="shared" si="217"/>
        <v>507505.16292165103</v>
      </c>
      <c r="BH245" s="236">
        <f t="shared" si="217"/>
        <v>507505.16292165103</v>
      </c>
      <c r="BI245" s="236">
        <f t="shared" si="217"/>
        <v>507505.16292165103</v>
      </c>
      <c r="BJ245" s="236">
        <f t="shared" si="217"/>
        <v>507505.16292165103</v>
      </c>
      <c r="BK245" s="920">
        <f t="shared" si="127"/>
        <v>25563494.38007243</v>
      </c>
    </row>
    <row r="246" spans="1:63" x14ac:dyDescent="0.25">
      <c r="A246" s="1021" t="s">
        <v>1290</v>
      </c>
      <c r="B246" s="236">
        <f>C205</f>
        <v>707621.85153429001</v>
      </c>
      <c r="C246" s="236">
        <f t="shared" ref="C246:BI246" si="218">D205</f>
        <v>707621.85153429001</v>
      </c>
      <c r="D246" s="236">
        <f t="shared" si="218"/>
        <v>707621.85153429001</v>
      </c>
      <c r="E246" s="236">
        <f t="shared" si="218"/>
        <v>707621.85153429001</v>
      </c>
      <c r="F246" s="236">
        <f t="shared" si="218"/>
        <v>707621.85153429001</v>
      </c>
      <c r="G246" s="236">
        <f t="shared" si="218"/>
        <v>707621.85153429001</v>
      </c>
      <c r="H246" s="236">
        <f t="shared" si="218"/>
        <v>707621.85153429001</v>
      </c>
      <c r="I246" s="236">
        <f t="shared" si="218"/>
        <v>707621.85153429001</v>
      </c>
      <c r="J246" s="236">
        <f t="shared" si="218"/>
        <v>707621.85153429001</v>
      </c>
      <c r="K246" s="236">
        <f t="shared" si="218"/>
        <v>707621.85153429001</v>
      </c>
      <c r="L246" s="236">
        <f t="shared" si="218"/>
        <v>707621.85153429001</v>
      </c>
      <c r="M246" s="236">
        <f t="shared" si="218"/>
        <v>707621.85153429001</v>
      </c>
      <c r="N246" s="236">
        <f t="shared" si="218"/>
        <v>730641.80125305988</v>
      </c>
      <c r="O246" s="236">
        <f t="shared" si="218"/>
        <v>730641.80125305988</v>
      </c>
      <c r="P246" s="236">
        <f t="shared" si="218"/>
        <v>730641.80125305988</v>
      </c>
      <c r="Q246" s="236">
        <f t="shared" si="218"/>
        <v>730641.80125305988</v>
      </c>
      <c r="R246" s="236">
        <f t="shared" si="218"/>
        <v>730641.80125305988</v>
      </c>
      <c r="S246" s="236">
        <f t="shared" si="218"/>
        <v>730641.80125305988</v>
      </c>
      <c r="T246" s="236">
        <f t="shared" si="218"/>
        <v>730641.80125305988</v>
      </c>
      <c r="U246" s="236">
        <f t="shared" si="218"/>
        <v>730641.80125305988</v>
      </c>
      <c r="V246" s="236">
        <f t="shared" si="218"/>
        <v>730641.80125305988</v>
      </c>
      <c r="W246" s="236">
        <f t="shared" si="218"/>
        <v>730641.80125305988</v>
      </c>
      <c r="X246" s="236">
        <f t="shared" si="218"/>
        <v>730641.80125305988</v>
      </c>
      <c r="Y246" s="236">
        <f t="shared" si="218"/>
        <v>730641.80125305988</v>
      </c>
      <c r="Z246" s="236">
        <f t="shared" si="218"/>
        <v>719570.42901760165</v>
      </c>
      <c r="AA246" s="236">
        <f t="shared" si="218"/>
        <v>719570.42901760165</v>
      </c>
      <c r="AB246" s="236">
        <f t="shared" si="218"/>
        <v>719570.42901760165</v>
      </c>
      <c r="AC246" s="236">
        <f t="shared" si="218"/>
        <v>719570.42901760165</v>
      </c>
      <c r="AD246" s="236">
        <f t="shared" si="218"/>
        <v>719570.42901760165</v>
      </c>
      <c r="AE246" s="236">
        <f t="shared" si="218"/>
        <v>719570.42901760165</v>
      </c>
      <c r="AF246" s="236">
        <f t="shared" si="218"/>
        <v>719570.42901760165</v>
      </c>
      <c r="AG246" s="236">
        <f t="shared" si="218"/>
        <v>719570.42901760165</v>
      </c>
      <c r="AH246" s="236">
        <f t="shared" si="218"/>
        <v>719570.42901760165</v>
      </c>
      <c r="AI246" s="236">
        <f t="shared" si="218"/>
        <v>719570.42901760165</v>
      </c>
      <c r="AJ246" s="236">
        <f t="shared" si="218"/>
        <v>719570.42901760165</v>
      </c>
      <c r="AK246" s="236">
        <f t="shared" si="218"/>
        <v>719570.42901760165</v>
      </c>
      <c r="AL246" s="236">
        <f t="shared" si="218"/>
        <v>756052.64976879396</v>
      </c>
      <c r="AM246" s="236">
        <f t="shared" si="218"/>
        <v>756052.64976879396</v>
      </c>
      <c r="AN246" s="236">
        <f t="shared" si="218"/>
        <v>756052.64976879396</v>
      </c>
      <c r="AO246" s="236">
        <f t="shared" si="218"/>
        <v>756052.64976879396</v>
      </c>
      <c r="AP246" s="236">
        <f t="shared" si="218"/>
        <v>756052.64976879396</v>
      </c>
      <c r="AQ246" s="236">
        <f t="shared" si="218"/>
        <v>756052.64976879396</v>
      </c>
      <c r="AR246" s="236">
        <f t="shared" si="218"/>
        <v>756052.64976879396</v>
      </c>
      <c r="AS246" s="236">
        <f t="shared" si="218"/>
        <v>756052.64976879396</v>
      </c>
      <c r="AT246" s="236">
        <f t="shared" si="218"/>
        <v>756052.64976879396</v>
      </c>
      <c r="AU246" s="236">
        <f t="shared" si="218"/>
        <v>756052.64976879396</v>
      </c>
      <c r="AV246" s="236">
        <f t="shared" si="218"/>
        <v>756052.64976879396</v>
      </c>
      <c r="AW246" s="236">
        <f t="shared" si="218"/>
        <v>756052.64976879396</v>
      </c>
      <c r="AX246" s="236">
        <f t="shared" si="218"/>
        <v>888134.03511288937</v>
      </c>
      <c r="AY246" s="236">
        <f t="shared" si="218"/>
        <v>888134.03511288937</v>
      </c>
      <c r="AZ246" s="236">
        <f t="shared" si="218"/>
        <v>888134.03511288937</v>
      </c>
      <c r="BA246" s="236">
        <f t="shared" si="218"/>
        <v>888134.03511288937</v>
      </c>
      <c r="BB246" s="236">
        <f t="shared" si="218"/>
        <v>888134.03511288937</v>
      </c>
      <c r="BC246" s="236">
        <f t="shared" si="218"/>
        <v>888134.03511288937</v>
      </c>
      <c r="BD246" s="236">
        <f t="shared" si="218"/>
        <v>888134.03511288937</v>
      </c>
      <c r="BE246" s="236">
        <f t="shared" si="218"/>
        <v>888134.03511288937</v>
      </c>
      <c r="BF246" s="236">
        <f t="shared" si="218"/>
        <v>888134.03511288937</v>
      </c>
      <c r="BG246" s="236">
        <f t="shared" si="218"/>
        <v>888134.03511288937</v>
      </c>
      <c r="BH246" s="236">
        <f t="shared" si="218"/>
        <v>888134.03511288937</v>
      </c>
      <c r="BI246" s="236">
        <f t="shared" si="218"/>
        <v>888134.03511288937</v>
      </c>
      <c r="BJ246" s="236">
        <v>0</v>
      </c>
      <c r="BK246" s="920">
        <f t="shared" si="127"/>
        <v>44916627.348705307</v>
      </c>
    </row>
    <row r="247" spans="1:63" x14ac:dyDescent="0.25">
      <c r="A247" s="1020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  <c r="AA247" s="236"/>
      <c r="AB247" s="236"/>
      <c r="AC247" s="236"/>
      <c r="AD247" s="236"/>
      <c r="AE247" s="236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  <c r="AR247" s="236"/>
      <c r="AS247" s="236"/>
      <c r="AT247" s="236"/>
      <c r="AU247" s="236"/>
      <c r="AV247" s="236"/>
      <c r="AW247" s="236"/>
      <c r="AX247" s="236"/>
      <c r="AY247" s="236"/>
      <c r="AZ247" s="236"/>
      <c r="BA247" s="236"/>
      <c r="BB247" s="236"/>
      <c r="BC247" s="236"/>
      <c r="BD247" s="236"/>
      <c r="BE247" s="236"/>
      <c r="BF247" s="236"/>
      <c r="BG247" s="236"/>
      <c r="BH247" s="236"/>
      <c r="BI247" s="236"/>
      <c r="BJ247" s="236"/>
      <c r="BK247" s="920">
        <f t="shared" si="127"/>
        <v>0</v>
      </c>
    </row>
    <row r="248" spans="1:63" ht="16.5" thickBot="1" x14ac:dyDescent="0.3">
      <c r="BK248" s="920">
        <f t="shared" si="127"/>
        <v>0</v>
      </c>
    </row>
    <row r="249" spans="1:63" ht="16.5" thickBot="1" x14ac:dyDescent="0.3">
      <c r="A249" s="927" t="s">
        <v>1187</v>
      </c>
      <c r="BK249" s="920">
        <f t="shared" si="127"/>
        <v>0</v>
      </c>
    </row>
    <row r="250" spans="1:63" x14ac:dyDescent="0.25">
      <c r="A250" s="348" t="s">
        <v>738</v>
      </c>
      <c r="C250" s="236">
        <f>C158+C159+C160</f>
        <v>109370556.00929844</v>
      </c>
      <c r="D250" s="236">
        <f t="shared" ref="D250:BJ250" si="219">D158+D159+D160</f>
        <v>109492962.89906822</v>
      </c>
      <c r="E250" s="236">
        <f t="shared" si="219"/>
        <v>109615369.78883801</v>
      </c>
      <c r="F250" s="236">
        <f t="shared" si="219"/>
        <v>109737776.67860779</v>
      </c>
      <c r="G250" s="236">
        <f t="shared" si="219"/>
        <v>109860183.56837758</v>
      </c>
      <c r="H250" s="236">
        <f t="shared" si="219"/>
        <v>109982590.45814735</v>
      </c>
      <c r="I250" s="236">
        <f t="shared" si="219"/>
        <v>110104997.34791714</v>
      </c>
      <c r="J250" s="236">
        <f t="shared" si="219"/>
        <v>110227404.23768692</v>
      </c>
      <c r="K250" s="236">
        <f t="shared" si="219"/>
        <v>110349811.12745671</v>
      </c>
      <c r="L250" s="236">
        <f t="shared" si="219"/>
        <v>110472218.01722649</v>
      </c>
      <c r="M250" s="236">
        <f t="shared" si="219"/>
        <v>110594624.90699625</v>
      </c>
      <c r="N250" s="236">
        <f t="shared" si="219"/>
        <v>110717031.79676604</v>
      </c>
      <c r="O250" s="236">
        <f t="shared" si="219"/>
        <v>122780860.83522058</v>
      </c>
      <c r="P250" s="236">
        <f t="shared" si="219"/>
        <v>122918276.4601061</v>
      </c>
      <c r="Q250" s="236">
        <f t="shared" si="219"/>
        <v>123055692.08499163</v>
      </c>
      <c r="R250" s="236">
        <f t="shared" si="219"/>
        <v>123193107.70987713</v>
      </c>
      <c r="S250" s="236">
        <f t="shared" si="219"/>
        <v>123330523.33476268</v>
      </c>
      <c r="T250" s="236">
        <f t="shared" si="219"/>
        <v>123467938.95964822</v>
      </c>
      <c r="U250" s="236">
        <f t="shared" si="219"/>
        <v>123605354.58453374</v>
      </c>
      <c r="V250" s="236">
        <f t="shared" si="219"/>
        <v>123742770.20941928</v>
      </c>
      <c r="W250" s="236">
        <f t="shared" si="219"/>
        <v>123880185.83430479</v>
      </c>
      <c r="X250" s="236">
        <f t="shared" si="219"/>
        <v>124017601.45919034</v>
      </c>
      <c r="Y250" s="236">
        <f t="shared" si="219"/>
        <v>124155017.08407585</v>
      </c>
      <c r="Z250" s="236">
        <f t="shared" si="219"/>
        <v>124292432.7089614</v>
      </c>
      <c r="AA250" s="236">
        <f t="shared" si="219"/>
        <v>154173471.33356979</v>
      </c>
      <c r="AB250" s="236">
        <f t="shared" si="219"/>
        <v>154346021.38542604</v>
      </c>
      <c r="AC250" s="236">
        <f t="shared" si="219"/>
        <v>154518571.43728232</v>
      </c>
      <c r="AD250" s="236">
        <f t="shared" si="219"/>
        <v>154691121.4891386</v>
      </c>
      <c r="AE250" s="236">
        <f t="shared" si="219"/>
        <v>154863671.54099482</v>
      </c>
      <c r="AF250" s="236">
        <f t="shared" si="219"/>
        <v>155036221.5928511</v>
      </c>
      <c r="AG250" s="236">
        <f t="shared" si="219"/>
        <v>155208771.64470735</v>
      </c>
      <c r="AH250" s="236">
        <f t="shared" si="219"/>
        <v>155381321.69656363</v>
      </c>
      <c r="AI250" s="236">
        <f t="shared" si="219"/>
        <v>155553871.74841988</v>
      </c>
      <c r="AJ250" s="236">
        <f t="shared" si="219"/>
        <v>155726421.80027616</v>
      </c>
      <c r="AK250" s="236">
        <f t="shared" si="219"/>
        <v>155898971.85213241</v>
      </c>
      <c r="AL250" s="236">
        <f t="shared" si="219"/>
        <v>156071521.90398869</v>
      </c>
      <c r="AM250" s="236">
        <f t="shared" si="219"/>
        <v>188701194.2888819</v>
      </c>
      <c r="AN250" s="236">
        <f t="shared" si="219"/>
        <v>188912387.56732497</v>
      </c>
      <c r="AO250" s="236">
        <f t="shared" si="219"/>
        <v>189123580.84576806</v>
      </c>
      <c r="AP250" s="236">
        <f t="shared" si="219"/>
        <v>189334774.1242111</v>
      </c>
      <c r="AQ250" s="236">
        <f t="shared" si="219"/>
        <v>189545967.4026542</v>
      </c>
      <c r="AR250" s="236">
        <f t="shared" si="219"/>
        <v>189757160.68109724</v>
      </c>
      <c r="AS250" s="236">
        <f t="shared" si="219"/>
        <v>189968353.95954034</v>
      </c>
      <c r="AT250" s="236">
        <f t="shared" si="219"/>
        <v>190179547.23798338</v>
      </c>
      <c r="AU250" s="236">
        <f t="shared" si="219"/>
        <v>190390740.51642644</v>
      </c>
      <c r="AV250" s="236">
        <f t="shared" si="219"/>
        <v>190601933.79486951</v>
      </c>
      <c r="AW250" s="236">
        <f t="shared" si="219"/>
        <v>190813127.07331258</v>
      </c>
      <c r="AX250" s="236">
        <f t="shared" si="219"/>
        <v>191024320.35175565</v>
      </c>
      <c r="AY250" s="236">
        <f t="shared" si="219"/>
        <v>221286461.17840165</v>
      </c>
      <c r="AZ250" s="236">
        <f t="shared" si="219"/>
        <v>221534123.69790739</v>
      </c>
      <c r="BA250" s="236">
        <f t="shared" si="219"/>
        <v>221781786.21741319</v>
      </c>
      <c r="BB250" s="236">
        <f t="shared" si="219"/>
        <v>222029448.73691893</v>
      </c>
      <c r="BC250" s="236">
        <f t="shared" si="219"/>
        <v>222277111.2564247</v>
      </c>
      <c r="BD250" s="236">
        <f t="shared" si="219"/>
        <v>222524773.77593046</v>
      </c>
      <c r="BE250" s="236">
        <f t="shared" si="219"/>
        <v>222772436.29543623</v>
      </c>
      <c r="BF250" s="236">
        <f t="shared" si="219"/>
        <v>223020098.814942</v>
      </c>
      <c r="BG250" s="236">
        <f t="shared" si="219"/>
        <v>223267761.33444777</v>
      </c>
      <c r="BH250" s="236">
        <f t="shared" si="219"/>
        <v>223515423.85395354</v>
      </c>
      <c r="BI250" s="236">
        <f t="shared" si="219"/>
        <v>223763086.37345931</v>
      </c>
      <c r="BJ250" s="236">
        <f t="shared" si="219"/>
        <v>224010748.89296508</v>
      </c>
      <c r="BK250" s="920">
        <f t="shared" si="127"/>
        <v>9614571595.7988567</v>
      </c>
    </row>
    <row r="251" spans="1:63" x14ac:dyDescent="0.25">
      <c r="A251" s="792" t="s">
        <v>1</v>
      </c>
      <c r="C251" s="236">
        <f>IFERROR(((((' CALCULATIONS'!O527)*355)/100000)/((((' CALCULATIONS'!O527)*355)/100000)+(((' CALCULATIONS'!O537)*355)/100000)))*' MOD'!C250,50%*C250)</f>
        <v>54685278.004649222</v>
      </c>
      <c r="D251" s="236">
        <f>IFERROR(((((' CALCULATIONS'!P527)*355)/100000)/((((' CALCULATIONS'!P527)*355)/100000)+(((' CALCULATIONS'!P537)*355)/100000)))*' MOD'!D250,50%*D250)</f>
        <v>0</v>
      </c>
      <c r="E251" s="236">
        <f>IFERROR(((((' CALCULATIONS'!Q527)*355)/100000)/((((' CALCULATIONS'!Q527)*355)/100000)+(((' CALCULATIONS'!Q537)*355)/100000)))*' MOD'!E250,50%*E250)</f>
        <v>0</v>
      </c>
      <c r="F251" s="236">
        <f>IFERROR(((((' CALCULATIONS'!R527)*355)/100000)/((((' CALCULATIONS'!R527)*355)/100000)+(((' CALCULATIONS'!R537)*355)/100000)))*' MOD'!F250,50%*F250)</f>
        <v>47111710.042019472</v>
      </c>
      <c r="G251" s="236">
        <f>IFERROR(((((' CALCULATIONS'!S527)*355)/100000)/((((' CALCULATIONS'!S527)*355)/100000)+(((' CALCULATIONS'!S537)*355)/100000)))*' MOD'!G250,50%*G250)</f>
        <v>43180141.8614159</v>
      </c>
      <c r="H251" s="236">
        <f>IFERROR(((((' CALCULATIONS'!T527)*355)/100000)/((((' CALCULATIONS'!T527)*355)/100000)+(((' CALCULATIONS'!T537)*355)/100000)))*' MOD'!H250,50%*H250)</f>
        <v>26315146.051523492</v>
      </c>
      <c r="I251" s="236">
        <f>IFERROR(((((' CALCULATIONS'!U527)*355)/100000)/((((' CALCULATIONS'!U527)*355)/100000)+(((' CALCULATIONS'!U537)*355)/100000)))*' MOD'!I250,50%*I250)</f>
        <v>49733268.076009654</v>
      </c>
      <c r="J251" s="236">
        <f>IFERROR(((((' CALCULATIONS'!V527)*355)/100000)/((((' CALCULATIONS'!V527)*355)/100000)+(((' CALCULATIONS'!V537)*355)/100000)))*' MOD'!J250,50%*J250)</f>
        <v>95336255.898894146</v>
      </c>
      <c r="K251" s="236">
        <f>IFERROR(((((' CALCULATIONS'!W527)*355)/100000)/((((' CALCULATIONS'!W527)*355)/100000)+(((' CALCULATIONS'!W537)*355)/100000)))*' MOD'!K250,50%*K250)</f>
        <v>39158150.132641777</v>
      </c>
      <c r="L251" s="236">
        <f>IFERROR(((((' CALCULATIONS'!X527)*355)/100000)/((((' CALCULATIONS'!X527)*355)/100000)+(((' CALCULATIONS'!X537)*355)/100000)))*' MOD'!L250,50%*L250)</f>
        <v>41011668.076698795</v>
      </c>
      <c r="M251" s="236">
        <f>IFERROR(((((' CALCULATIONS'!Y527)*355)/100000)/((((' CALCULATIONS'!Y527)*355)/100000)+(((' CALCULATIONS'!Y537)*355)/100000)))*' MOD'!M250,50%*M250)</f>
        <v>37629165.952815659</v>
      </c>
      <c r="N251" s="236">
        <f>IFERROR(((((' CALCULATIONS'!Z527)*355)/100000)/((((' CALCULATIONS'!Z527)*355)/100000)+(((' CALCULATIONS'!Z537)*355)/100000)))*' MOD'!N250,50%*N250)</f>
        <v>34144546.354674533</v>
      </c>
      <c r="O251" s="236">
        <f>IFERROR(((((' CALCULATIONS'!AA527)*355)/100000)/((((' CALCULATIONS'!AA527)*355)/100000)+(((' CALCULATIONS'!AA537)*355)/100000)))*' MOD'!O250,50%*O250)</f>
        <v>122780860.83522058</v>
      </c>
      <c r="P251" s="236">
        <f>IFERROR(((((' CALCULATIONS'!AB527)*355)/100000)/((((' CALCULATIONS'!AB527)*355)/100000)+(((' CALCULATIONS'!AB537)*355)/100000)))*' MOD'!P250,50%*P250)</f>
        <v>111286010.83121695</v>
      </c>
      <c r="Q251" s="236">
        <f>IFERROR(((((' CALCULATIONS'!AC527)*355)/100000)/((((' CALCULATIONS'!AC527)*355)/100000)+(((' CALCULATIONS'!AC537)*355)/100000)))*' MOD'!Q250,50%*Q250)</f>
        <v>62684777.913003504</v>
      </c>
      <c r="R251" s="236">
        <f>IFERROR(((((' CALCULATIONS'!AD527)*355)/100000)/((((' CALCULATIONS'!AD527)*355)/100000)+(((' CALCULATIONS'!AD537)*355)/100000)))*' MOD'!R250,50%*R250)</f>
        <v>64185340.432031654</v>
      </c>
      <c r="S251" s="236">
        <f>IFERROR(((((' CALCULATIONS'!AE527)*355)/100000)/((((' CALCULATIONS'!AE527)*355)/100000)+(((' CALCULATIONS'!AE537)*355)/100000)))*' MOD'!S250,50%*S250)</f>
        <v>57860892.689026088</v>
      </c>
      <c r="T251" s="236">
        <f>IFERROR(((((' CALCULATIONS'!AF527)*355)/100000)/((((' CALCULATIONS'!AF527)*355)/100000)+(((' CALCULATIONS'!AF537)*355)/100000)))*' MOD'!T250,50%*T250)</f>
        <v>36707372.387811318</v>
      </c>
      <c r="U251" s="236">
        <f>IFERROR(((((' CALCULATIONS'!AG527)*355)/100000)/((((' CALCULATIONS'!AG527)*355)/100000)+(((' CALCULATIONS'!AG537)*355)/100000)))*' MOD'!U250,50%*U250)</f>
        <v>66345062.223222084</v>
      </c>
      <c r="V251" s="236">
        <f>IFERROR(((((' CALCULATIONS'!AH527)*355)/100000)/((((' CALCULATIONS'!AH527)*355)/100000)+(((' CALCULATIONS'!AH537)*355)/100000)))*' MOD'!V250,50%*V250)</f>
        <v>122233765.57887113</v>
      </c>
      <c r="W251" s="236">
        <f>IFERROR(((((' CALCULATIONS'!AI527)*355)/100000)/((((' CALCULATIONS'!AI527)*355)/100000)+(((' CALCULATIONS'!AI537)*355)/100000)))*' MOD'!W250,50%*W250)</f>
        <v>52855837.234807722</v>
      </c>
      <c r="X251" s="236">
        <f>IFERROR(((((' CALCULATIONS'!AJ527)*355)/100000)/((((' CALCULATIONS'!AJ527)*355)/100000)+(((' CALCULATIONS'!AJ537)*355)/100000)))*' MOD'!X250,50%*X250)</f>
        <v>55266643.999039747</v>
      </c>
      <c r="Y251" s="236">
        <f>IFERROR(((((' CALCULATIONS'!AK527)*355)/100000)/((((' CALCULATIONS'!AK527)*355)/100000)+(((' CALCULATIONS'!AK537)*355)/100000)))*' MOD'!Y250,50%*Y250)</f>
        <v>51153240.749338776</v>
      </c>
      <c r="Z251" s="236">
        <f>IFERROR(((((' CALCULATIONS'!AL527)*355)/100000)/((((' CALCULATIONS'!AL527)*355)/100000)+(((' CALCULATIONS'!AL537)*355)/100000)))*' MOD'!Z250,50%*Z250)</f>
        <v>46984726.615830988</v>
      </c>
      <c r="AA251" s="236">
        <f>IFERROR(((((' CALCULATIONS'!AM527)*355)/100000)/((((' CALCULATIONS'!AM527)*355)/100000)+(((' CALCULATIONS'!AM537)*355)/100000)))*' MOD'!AA250,50%*AA250)</f>
        <v>103129069.14546977</v>
      </c>
      <c r="AB251" s="236">
        <f>IFERROR(((((' CALCULATIONS'!AN527)*355)/100000)/((((' CALCULATIONS'!AN527)*355)/100000)+(((' CALCULATIONS'!AN537)*355)/100000)))*' MOD'!AB250,50%*AB250)</f>
        <v>83074678.332966521</v>
      </c>
      <c r="AC251" s="236">
        <f>IFERROR(((((' CALCULATIONS'!AO527)*355)/100000)/((((' CALCULATIONS'!AO527)*355)/100000)+(((' CALCULATIONS'!AO537)*355)/100000)))*' MOD'!AC250,50%*AC250)</f>
        <v>72184607.941908389</v>
      </c>
      <c r="AD251" s="236">
        <f>IFERROR(((((' CALCULATIONS'!AP527)*355)/100000)/((((' CALCULATIONS'!AP527)*355)/100000)+(((' CALCULATIONS'!AP537)*355)/100000)))*' MOD'!AD250,50%*AD250)</f>
        <v>74371778.563333526</v>
      </c>
      <c r="AE251" s="236">
        <f>IFERROR(((((' CALCULATIONS'!AQ527)*355)/100000)/((((' CALCULATIONS'!AQ527)*355)/100000)+(((' CALCULATIONS'!AQ537)*355)/100000)))*' MOD'!AE250,50%*AE250)</f>
        <v>65961496.822067425</v>
      </c>
      <c r="AF251" s="236">
        <f>IFERROR(((((' CALCULATIONS'!AR527)*355)/100000)/((((' CALCULATIONS'!AR527)*355)/100000)+(((' CALCULATIONS'!AR537)*355)/100000)))*' MOD'!AF250,50%*AF250)</f>
        <v>40684996.133690961</v>
      </c>
      <c r="AG251" s="236">
        <f>IFERROR(((((' CALCULATIONS'!AS527)*355)/100000)/((((' CALCULATIONS'!AS527)*355)/100000)+(((' CALCULATIONS'!AS537)*355)/100000)))*' MOD'!AG250,50%*AG250)</f>
        <v>76913717.973998815</v>
      </c>
      <c r="AH251" s="236">
        <f>IFERROR(((((' CALCULATIONS'!AT527)*355)/100000)/((((' CALCULATIONS'!AT527)*355)/100000)+(((' CALCULATIONS'!AT537)*355)/100000)))*' MOD'!AH250,50%*AH250)</f>
        <v>155381321.69656363</v>
      </c>
      <c r="AI251" s="236">
        <f>IFERROR(((((' CALCULATIONS'!AU527)*355)/100000)/((((' CALCULATIONS'!AU527)*355)/100000)+(((' CALCULATIONS'!AU537)*355)/100000)))*' MOD'!AI250,50%*AI250)</f>
        <v>59992390.557308823</v>
      </c>
      <c r="AJ251" s="236">
        <f>IFERROR(((((' CALCULATIONS'!AV527)*355)/100000)/((((' CALCULATIONS'!AV527)*355)/100000)+(((' CALCULATIONS'!AV537)*355)/100000)))*' MOD'!AJ250,50%*AJ250)</f>
        <v>62910837.581199214</v>
      </c>
      <c r="AK251" s="236">
        <f>IFERROR(((((' CALCULATIONS'!AW527)*355)/100000)/((((' CALCULATIONS'!AW527)*355)/100000)+(((' CALCULATIONS'!AW537)*355)/100000)))*' MOD'!AK250,50%*AK250)</f>
        <v>57874354.113071866</v>
      </c>
      <c r="AL251" s="236">
        <f>IFERROR(((((' CALCULATIONS'!AX527)*355)/100000)/((((' CALCULATIONS'!AX527)*355)/100000)+(((' CALCULATIONS'!AX537)*355)/100000)))*' MOD'!AL250,50%*AL250)</f>
        <v>52744287.625704557</v>
      </c>
      <c r="AM251" s="236">
        <f>IFERROR(((((' CALCULATIONS'!AY527)*355)/100000)/((((' CALCULATIONS'!AY527)*355)/100000)+(((' CALCULATIONS'!AY537)*355)/100000)))*' MOD'!AM250,50%*AM250)</f>
        <v>94350597.144440949</v>
      </c>
      <c r="AN251" s="236">
        <f>IFERROR(((((' CALCULATIONS'!AZ527)*355)/100000)/((((' CALCULATIONS'!AZ527)*355)/100000)+(((' CALCULATIONS'!AZ537)*355)/100000)))*' MOD'!AN250,50%*AN250)</f>
        <v>0</v>
      </c>
      <c r="AO251" s="236">
        <f>IFERROR(((((' CALCULATIONS'!BA527)*355)/100000)/((((' CALCULATIONS'!BA527)*355)/100000)+(((' CALCULATIONS'!BA537)*355)/100000)))*' MOD'!AO250,50%*AO250)</f>
        <v>0</v>
      </c>
      <c r="AP251" s="236">
        <f>IFERROR(((((' CALCULATIONS'!BB527)*355)/100000)/((((' CALCULATIONS'!BB527)*355)/100000)+(((' CALCULATIONS'!BB537)*355)/100000)))*' MOD'!AP250,50%*AP250)</f>
        <v>39031301.426529393</v>
      </c>
      <c r="AQ251" s="236">
        <f>IFERROR(((((' CALCULATIONS'!BC527)*355)/100000)/((((' CALCULATIONS'!BC527)*355)/100000)+(((' CALCULATIONS'!BC537)*355)/100000)))*' MOD'!AQ250,50%*AQ250)</f>
        <v>49220855.720890231</v>
      </c>
      <c r="AR251" s="236">
        <f>IFERROR(((((' CALCULATIONS'!BD527)*355)/100000)/((((' CALCULATIONS'!BD527)*355)/100000)+(((' CALCULATIONS'!BD537)*355)/100000)))*' MOD'!AR250,50%*AR250)</f>
        <v>26861334.747139461</v>
      </c>
      <c r="AS251" s="236">
        <f>IFERROR(((((' CALCULATIONS'!BE527)*355)/100000)/((((' CALCULATIONS'!BE527)*355)/100000)+(((' CALCULATIONS'!BE537)*355)/100000)))*' MOD'!AS250,50%*AS250)</f>
        <v>58148677.413205065</v>
      </c>
      <c r="AT251" s="236">
        <f>IFERROR(((((' CALCULATIONS'!BF527)*355)/100000)/((((' CALCULATIONS'!BF527)*355)/100000)+(((' CALCULATIONS'!BF537)*355)/100000)))*' MOD'!AT250,50%*AT250)</f>
        <v>161598637.26512477</v>
      </c>
      <c r="AU251" s="236">
        <f>IFERROR(((((' CALCULATIONS'!BG527)*355)/100000)/((((' CALCULATIONS'!BG527)*355)/100000)+(((' CALCULATIONS'!BG537)*355)/100000)))*' MOD'!AU250,50%*AU250)</f>
        <v>42717168.633900486</v>
      </c>
      <c r="AV251" s="236">
        <f>IFERROR(((((' CALCULATIONS'!BH527)*355)/100000)/((((' CALCULATIONS'!BH527)*355)/100000)+(((' CALCULATIONS'!BH537)*355)/100000)))*' MOD'!AV250,50%*AV250)</f>
        <v>45137050.182746813</v>
      </c>
      <c r="AW251" s="236">
        <f>IFERROR(((((' CALCULATIONS'!BI527)*355)/100000)/((((' CALCULATIONS'!BI527)*355)/100000)+(((' CALCULATIONS'!BI537)*355)/100000)))*' MOD'!AW250,50%*AW250)</f>
        <v>40734233.93516881</v>
      </c>
      <c r="AX251" s="236">
        <f>IFERROR(((((' CALCULATIONS'!BJ527)*355)/100000)/((((' CALCULATIONS'!BJ527)*355)/100000)+(((' CALCULATIONS'!BJ537)*355)/100000)))*' MOD'!AX250,50%*AX250)</f>
        <v>37019263.793605171</v>
      </c>
      <c r="AY251" s="236">
        <f>IFERROR(((((' CALCULATIONS'!BK527)*355)/100000)/((((' CALCULATIONS'!BK527)*355)/100000)+(((' CALCULATIONS'!BK537)*355)/100000)))*' MOD'!AY250,50%*AY250)</f>
        <v>221286461.17840165</v>
      </c>
      <c r="AZ251" s="236">
        <f>IFERROR(((((' CALCULATIONS'!BL527)*355)/100000)/((((' CALCULATIONS'!BL527)*355)/100000)+(((' CALCULATIONS'!BL537)*355)/100000)))*' MOD'!AZ250,50%*AZ250)</f>
        <v>108193758.83742379</v>
      </c>
      <c r="BA251" s="236">
        <f>IFERROR(((((' CALCULATIONS'!BM527)*355)/100000)/((((' CALCULATIONS'!BM527)*355)/100000)+(((' CALCULATIONS'!BM537)*355)/100000)))*' MOD'!BA250,50%*BA250)</f>
        <v>86868042.228043512</v>
      </c>
      <c r="BB251" s="236">
        <f>IFERROR(((((' CALCULATIONS'!BN527)*355)/100000)/((((' CALCULATIONS'!BN527)*355)/100000)+(((' CALCULATIONS'!BN537)*355)/100000)))*' MOD'!BB250,50%*BB250)</f>
        <v>86281678.264012128</v>
      </c>
      <c r="BC251" s="236">
        <f>IFERROR(((((' CALCULATIONS'!BO527)*355)/100000)/((((' CALCULATIONS'!BO527)*355)/100000)+(((' CALCULATIONS'!BO537)*355)/100000)))*' MOD'!BC250,50%*BC250)</f>
        <v>80927962.239737093</v>
      </c>
      <c r="BD251" s="236">
        <f>IFERROR(((((' CALCULATIONS'!BP527)*355)/100000)/((((' CALCULATIONS'!BP527)*355)/100000)+(((' CALCULATIONS'!BP537)*355)/100000)))*' MOD'!BD250,50%*BD250)</f>
        <v>47456743.055506743</v>
      </c>
      <c r="BE251" s="236">
        <f>IFERROR(((((' CALCULATIONS'!BQ527)*355)/100000)/((((' CALCULATIONS'!BQ527)*355)/100000)+(((' CALCULATIONS'!BQ537)*355)/100000)))*' MOD'!BE250,50%*BE250)</f>
        <v>91360984.31795828</v>
      </c>
      <c r="BF251" s="236">
        <f>IFERROR(((((' CALCULATIONS'!BR527)*355)/100000)/((((' CALCULATIONS'!BR527)*355)/100000)+(((' CALCULATIONS'!BR537)*355)/100000)))*' MOD'!BF250,50%*BF250)</f>
        <v>174542628.89240631</v>
      </c>
      <c r="BG251" s="236">
        <f>IFERROR(((((' CALCULATIONS'!BS527)*355)/100000)/((((' CALCULATIONS'!BS527)*355)/100000)+(((' CALCULATIONS'!BS537)*355)/100000)))*' MOD'!BG250,50%*BG250)</f>
        <v>71685614.431619376</v>
      </c>
      <c r="BH251" s="236">
        <f>IFERROR(((((' CALCULATIONS'!BT527)*355)/100000)/((((' CALCULATIONS'!BT527)*355)/100000)+(((' CALCULATIONS'!BT537)*355)/100000)))*' MOD'!BH250,50%*BH250)</f>
        <v>74880955.50513044</v>
      </c>
      <c r="BI251" s="236">
        <f>IFERROR(((((' CALCULATIONS'!BU527)*355)/100000)/((((' CALCULATIONS'!BU527)*355)/100000)+(((' CALCULATIONS'!BU537)*355)/100000)))*' MOD'!BI250,50%*BI250)</f>
        <v>68567078.054916859</v>
      </c>
      <c r="BJ251" s="236">
        <f>IFERROR(((((' CALCULATIONS'!BV527)*355)/100000)/((((' CALCULATIONS'!BV527)*355)/100000)+(((' CALCULATIONS'!BV537)*355)/100000)))*' MOD'!BJ250,50%*BJ250)</f>
        <v>63129414.953678273</v>
      </c>
      <c r="BK251" s="920">
        <f t="shared" si="127"/>
        <v>3993873840.6496325</v>
      </c>
    </row>
    <row r="252" spans="1:63" x14ac:dyDescent="0.25">
      <c r="A252" s="928" t="s">
        <v>2</v>
      </c>
      <c r="C252" s="236">
        <f>IFERROR(((((' CALCULATIONS'!O537)*355)/100000)/((((' CALCULATIONS'!O527)*355)/100000)+(((' CALCULATIONS'!O537)*355)/100000)))*' MOD'!C250,50%*C250)</f>
        <v>54685278.004649222</v>
      </c>
      <c r="D252" s="236">
        <f>IFERROR(((((' CALCULATIONS'!P537)*355)/100000)/((((' CALCULATIONS'!P527)*355)/100000)+(((' CALCULATIONS'!P537)*355)/100000)))*' MOD'!D250,50%*D250)</f>
        <v>109492962.89906822</v>
      </c>
      <c r="E252" s="236">
        <f>IFERROR(((((' CALCULATIONS'!Q537)*355)/100000)/((((' CALCULATIONS'!Q527)*355)/100000)+(((' CALCULATIONS'!Q537)*355)/100000)))*' MOD'!E250,50%*E250)</f>
        <v>109615369.78883801</v>
      </c>
      <c r="F252" s="236">
        <f>IFERROR(((((' CALCULATIONS'!R537)*355)/100000)/((((' CALCULATIONS'!R527)*355)/100000)+(((' CALCULATIONS'!R537)*355)/100000)))*' MOD'!F250,50%*F250)</f>
        <v>62626066.63658832</v>
      </c>
      <c r="G252" s="236">
        <f>IFERROR(((((' CALCULATIONS'!S537)*355)/100000)/((((' CALCULATIONS'!S527)*355)/100000)+(((' CALCULATIONS'!S537)*355)/100000)))*' MOD'!G250,50%*G250)</f>
        <v>66680041.706961684</v>
      </c>
      <c r="H252" s="236">
        <f>IFERROR(((((' CALCULATIONS'!T537)*355)/100000)/((((' CALCULATIONS'!T527)*355)/100000)+(((' CALCULATIONS'!T537)*355)/100000)))*' MOD'!H250,50%*H250)</f>
        <v>83667444.40662387</v>
      </c>
      <c r="I252" s="236">
        <f>IFERROR(((((' CALCULATIONS'!U537)*355)/100000)/((((' CALCULATIONS'!U527)*355)/100000)+(((' CALCULATIONS'!U537)*355)/100000)))*' MOD'!I250,50%*I250)</f>
        <v>60371729.271907493</v>
      </c>
      <c r="J252" s="236">
        <f>IFERROR(((((' CALCULATIONS'!V537)*355)/100000)/((((' CALCULATIONS'!V527)*355)/100000)+(((' CALCULATIONS'!V537)*355)/100000)))*' MOD'!J250,50%*J250)</f>
        <v>14891148.338792771</v>
      </c>
      <c r="K252" s="236">
        <f>IFERROR(((((' CALCULATIONS'!W537)*355)/100000)/((((' CALCULATIONS'!W527)*355)/100000)+(((' CALCULATIONS'!W537)*355)/100000)))*' MOD'!K250,50%*K250)</f>
        <v>71191660.994814932</v>
      </c>
      <c r="L252" s="236">
        <f>IFERROR(((((' CALCULATIONS'!X537)*355)/100000)/((((' CALCULATIONS'!X527)*355)/100000)+(((' CALCULATIONS'!X537)*355)/100000)))*' MOD'!L250,50%*L250)</f>
        <v>69460549.940527692</v>
      </c>
      <c r="M252" s="236">
        <f>IFERROR(((((' CALCULATIONS'!Y537)*355)/100000)/((((' CALCULATIONS'!Y527)*355)/100000)+(((' CALCULATIONS'!Y537)*355)/100000)))*' MOD'!M250,50%*M250)</f>
        <v>72965458.954180598</v>
      </c>
      <c r="N252" s="236">
        <f>IFERROR(((((' CALCULATIONS'!Z537)*355)/100000)/((((' CALCULATIONS'!Z527)*355)/100000)+(((' CALCULATIONS'!Z537)*355)/100000)))*' MOD'!N250,50%*N250)</f>
        <v>76572485.44209151</v>
      </c>
      <c r="O252" s="236">
        <f>IFERROR(((((' CALCULATIONS'!AA537)*355)/100000)/((((' CALCULATIONS'!AA527)*355)/100000)+(((' CALCULATIONS'!AA537)*355)/100000)))*' MOD'!O250,50%*O250)</f>
        <v>0</v>
      </c>
      <c r="P252" s="236">
        <f>IFERROR(((((' CALCULATIONS'!AB537)*355)/100000)/((((' CALCULATIONS'!AB527)*355)/100000)+(((' CALCULATIONS'!AB537)*355)/100000)))*' MOD'!P250,50%*P250)</f>
        <v>11632265.628889164</v>
      </c>
      <c r="Q252" s="236">
        <f>IFERROR(((((' CALCULATIONS'!AC537)*355)/100000)/((((' CALCULATIONS'!AC527)*355)/100000)+(((' CALCULATIONS'!AC537)*355)/100000)))*' MOD'!Q250,50%*Q250)</f>
        <v>60370914.171988115</v>
      </c>
      <c r="R252" s="236">
        <f>IFERROR(((((' CALCULATIONS'!AD537)*355)/100000)/((((' CALCULATIONS'!AD527)*355)/100000)+(((' CALCULATIONS'!AD537)*355)/100000)))*' MOD'!R250,50%*R250)</f>
        <v>59007767.27784548</v>
      </c>
      <c r="S252" s="236">
        <f>IFERROR(((((' CALCULATIONS'!AE537)*355)/100000)/((((' CALCULATIONS'!AE527)*355)/100000)+(((' CALCULATIONS'!AE537)*355)/100000)))*' MOD'!S250,50%*S250)</f>
        <v>65469630.64573659</v>
      </c>
      <c r="T252" s="236">
        <f>IFERROR(((((' CALCULATIONS'!AF537)*355)/100000)/((((' CALCULATIONS'!AF527)*355)/100000)+(((' CALCULATIONS'!AF537)*355)/100000)))*' MOD'!T250,50%*T250)</f>
        <v>86760566.571836904</v>
      </c>
      <c r="U252" s="236">
        <f>IFERROR(((((' CALCULATIONS'!AG537)*355)/100000)/((((' CALCULATIONS'!AG527)*355)/100000)+(((' CALCULATIONS'!AG537)*355)/100000)))*' MOD'!U250,50%*U250)</f>
        <v>57260292.361311644</v>
      </c>
      <c r="V252" s="236">
        <f>IFERROR(((((' CALCULATIONS'!AH537)*355)/100000)/((((' CALCULATIONS'!AH527)*355)/100000)+(((' CALCULATIONS'!AH537)*355)/100000)))*' MOD'!V250,50%*V250)</f>
        <v>1509004.630548158</v>
      </c>
      <c r="W252" s="236">
        <f>IFERROR(((((' CALCULATIONS'!AI537)*355)/100000)/((((' CALCULATIONS'!AI527)*355)/100000)+(((' CALCULATIONS'!AI537)*355)/100000)))*' MOD'!W250,50%*W250)</f>
        <v>71024348.59949708</v>
      </c>
      <c r="X252" s="236">
        <f>IFERROR(((((' CALCULATIONS'!AJ537)*355)/100000)/((((' CALCULATIONS'!AJ527)*355)/100000)+(((' CALCULATIONS'!AJ537)*355)/100000)))*' MOD'!X250,50%*X250)</f>
        <v>68750957.460150599</v>
      </c>
      <c r="Y252" s="236">
        <f>IFERROR(((((' CALCULATIONS'!AK537)*355)/100000)/((((' CALCULATIONS'!AK527)*355)/100000)+(((' CALCULATIONS'!AK537)*355)/100000)))*' MOD'!Y250,50%*Y250)</f>
        <v>73001776.334737092</v>
      </c>
      <c r="Z252" s="236">
        <f>IFERROR(((((' CALCULATIONS'!AL537)*355)/100000)/((((' CALCULATIONS'!AL527)*355)/100000)+(((' CALCULATIONS'!AL537)*355)/100000)))*' MOD'!Z250,50%*Z250)</f>
        <v>77307706.093130425</v>
      </c>
      <c r="AA252" s="236">
        <f>IFERROR(((((' CALCULATIONS'!AM537)*355)/100000)/((((' CALCULATIONS'!AM527)*355)/100000)+(((' CALCULATIONS'!AM537)*355)/100000)))*' MOD'!AA250,50%*AA250)</f>
        <v>51044402.188099995</v>
      </c>
      <c r="AB252" s="236">
        <f>IFERROR(((((' CALCULATIONS'!AN537)*355)/100000)/((((' CALCULATIONS'!AN527)*355)/100000)+(((' CALCULATIONS'!AN537)*355)/100000)))*' MOD'!AB250,50%*AB250)</f>
        <v>71271343.052459508</v>
      </c>
      <c r="AC252" s="236">
        <f>IFERROR(((((' CALCULATIONS'!AO537)*355)/100000)/((((' CALCULATIONS'!AO527)*355)/100000)+(((' CALCULATIONS'!AO537)*355)/100000)))*' MOD'!AC250,50%*AC250)</f>
        <v>82333963.49537392</v>
      </c>
      <c r="AD252" s="236">
        <f>IFERROR(((((' CALCULATIONS'!AP537)*355)/100000)/((((' CALCULATIONS'!AP527)*355)/100000)+(((' CALCULATIONS'!AP537)*355)/100000)))*' MOD'!AD250,50%*AD250)</f>
        <v>80319342.925805077</v>
      </c>
      <c r="AE252" s="236">
        <f>IFERROR(((((' CALCULATIONS'!AQ537)*355)/100000)/((((' CALCULATIONS'!AQ527)*355)/100000)+(((' CALCULATIONS'!AQ537)*355)/100000)))*' MOD'!AE250,50%*AE250)</f>
        <v>88902174.718927398</v>
      </c>
      <c r="AF252" s="236">
        <f>IFERROR(((((' CALCULATIONS'!AR537)*355)/100000)/((((' CALCULATIONS'!AR527)*355)/100000)+(((' CALCULATIONS'!AR537)*355)/100000)))*' MOD'!AF250,50%*AF250)</f>
        <v>114351225.45916015</v>
      </c>
      <c r="AG252" s="236">
        <f>IFERROR(((((' CALCULATIONS'!AS537)*355)/100000)/((((' CALCULATIONS'!AS527)*355)/100000)+(((' CALCULATIONS'!AS537)*355)/100000)))*' MOD'!AG250,50%*AG250)</f>
        <v>78295053.670708537</v>
      </c>
      <c r="AH252" s="236">
        <f>IFERROR(((((' CALCULATIONS'!AT537)*355)/100000)/((((' CALCULATIONS'!AT527)*355)/100000)+(((' CALCULATIONS'!AT537)*355)/100000)))*' MOD'!AH250,50%*AH250)</f>
        <v>0</v>
      </c>
      <c r="AI252" s="236">
        <f>IFERROR(((((' CALCULATIONS'!AU537)*355)/100000)/((((' CALCULATIONS'!AU527)*355)/100000)+(((' CALCULATIONS'!AU537)*355)/100000)))*' MOD'!AI250,50%*AI250)</f>
        <v>95561481.191111073</v>
      </c>
      <c r="AJ252" s="236">
        <f>IFERROR(((((' CALCULATIONS'!AV537)*355)/100000)/((((' CALCULATIONS'!AV527)*355)/100000)+(((' CALCULATIONS'!AV537)*355)/100000)))*' MOD'!AJ250,50%*AJ250)</f>
        <v>92815584.219076931</v>
      </c>
      <c r="AK252" s="236">
        <f>IFERROR(((((' CALCULATIONS'!AW537)*355)/100000)/((((' CALCULATIONS'!AW527)*355)/100000)+(((' CALCULATIONS'!AW537)*355)/100000)))*' MOD'!AK250,50%*AK250)</f>
        <v>98024617.739060551</v>
      </c>
      <c r="AL252" s="236">
        <f>IFERROR(((((' CALCULATIONS'!AX537)*355)/100000)/((((' CALCULATIONS'!AX527)*355)/100000)+(((' CALCULATIONS'!AX537)*355)/100000)))*' MOD'!AL250,50%*AL250)</f>
        <v>103327234.27828413</v>
      </c>
      <c r="AM252" s="236">
        <f>IFERROR(((((' CALCULATIONS'!AY537)*355)/100000)/((((' CALCULATIONS'!AY527)*355)/100000)+(((' CALCULATIONS'!AY537)*355)/100000)))*' MOD'!AM250,50%*AM250)</f>
        <v>94350597.144440949</v>
      </c>
      <c r="AN252" s="236">
        <f>IFERROR(((((' CALCULATIONS'!AZ537)*355)/100000)/((((' CALCULATIONS'!AZ527)*355)/100000)+(((' CALCULATIONS'!AZ537)*355)/100000)))*' MOD'!AN250,50%*AN250)</f>
        <v>188912387.56732497</v>
      </c>
      <c r="AO252" s="236">
        <f>IFERROR(((((' CALCULATIONS'!BA537)*355)/100000)/((((' CALCULATIONS'!BA527)*355)/100000)+(((' CALCULATIONS'!BA537)*355)/100000)))*' MOD'!AO250,50%*AO250)</f>
        <v>189123580.84576806</v>
      </c>
      <c r="AP252" s="236">
        <f>IFERROR(((((' CALCULATIONS'!BB537)*355)/100000)/((((' CALCULATIONS'!BB527)*355)/100000)+(((' CALCULATIONS'!BB537)*355)/100000)))*' MOD'!AP250,50%*AP250)</f>
        <v>150303472.69768173</v>
      </c>
      <c r="AQ252" s="236">
        <f>IFERROR(((((' CALCULATIONS'!BC537)*355)/100000)/((((' CALCULATIONS'!BC527)*355)/100000)+(((' CALCULATIONS'!BC537)*355)/100000)))*' MOD'!AQ250,50%*AQ250)</f>
        <v>140325111.68176398</v>
      </c>
      <c r="AR252" s="236">
        <f>IFERROR(((((' CALCULATIONS'!BD537)*355)/100000)/((((' CALCULATIONS'!BD527)*355)/100000)+(((' CALCULATIONS'!BD537)*355)/100000)))*' MOD'!AR250,50%*AR250)</f>
        <v>162895825.93395779</v>
      </c>
      <c r="AS252" s="236">
        <f>IFERROR(((((' CALCULATIONS'!BE537)*355)/100000)/((((' CALCULATIONS'!BE527)*355)/100000)+(((' CALCULATIONS'!BE537)*355)/100000)))*' MOD'!AS250,50%*AS250)</f>
        <v>131819676.54633527</v>
      </c>
      <c r="AT252" s="236">
        <f>IFERROR(((((' CALCULATIONS'!BF537)*355)/100000)/((((' CALCULATIONS'!BF527)*355)/100000)+(((' CALCULATIONS'!BF537)*355)/100000)))*' MOD'!AT250,50%*AT250)</f>
        <v>28580909.972858615</v>
      </c>
      <c r="AU252" s="236">
        <f>IFERROR(((((' CALCULATIONS'!BG537)*355)/100000)/((((' CALCULATIONS'!BG527)*355)/100000)+(((' CALCULATIONS'!BG537)*355)/100000)))*' MOD'!AU250,50%*AU250)</f>
        <v>147673571.88252595</v>
      </c>
      <c r="AV252" s="236">
        <f>IFERROR(((((' CALCULATIONS'!BH537)*355)/100000)/((((' CALCULATIONS'!BH527)*355)/100000)+(((' CALCULATIONS'!BH537)*355)/100000)))*' MOD'!AV250,50%*AV250)</f>
        <v>145464883.61212268</v>
      </c>
      <c r="AW252" s="236">
        <f>IFERROR(((((' CALCULATIONS'!BI537)*355)/100000)/((((' CALCULATIONS'!BI527)*355)/100000)+(((' CALCULATIONS'!BI537)*355)/100000)))*' MOD'!AW250,50%*AW250)</f>
        <v>150078893.13814378</v>
      </c>
      <c r="AX252" s="236">
        <f>IFERROR(((((' CALCULATIONS'!BJ537)*355)/100000)/((((' CALCULATIONS'!BJ527)*355)/100000)+(((' CALCULATIONS'!BJ537)*355)/100000)))*' MOD'!AX250,50%*AX250)</f>
        <v>154005056.55815047</v>
      </c>
      <c r="AY252" s="236">
        <f>IFERROR(((((' CALCULATIONS'!BK537)*355)/100000)/((((' CALCULATIONS'!BK527)*355)/100000)+(((' CALCULATIONS'!BK537)*355)/100000)))*' MOD'!AY250,50%*AY250)</f>
        <v>0</v>
      </c>
      <c r="AZ252" s="236">
        <f>IFERROR(((((' CALCULATIONS'!BL537)*355)/100000)/((((' CALCULATIONS'!BL527)*355)/100000)+(((' CALCULATIONS'!BL537)*355)/100000)))*' MOD'!AZ250,50%*AZ250)</f>
        <v>113340364.8604836</v>
      </c>
      <c r="BA252" s="236">
        <f>IFERROR(((((' CALCULATIONS'!BM537)*355)/100000)/((((' CALCULATIONS'!BM527)*355)/100000)+(((' CALCULATIONS'!BM537)*355)/100000)))*' MOD'!BA250,50%*BA250)</f>
        <v>134913743.98936966</v>
      </c>
      <c r="BB252" s="236">
        <f>IFERROR(((((' CALCULATIONS'!BN537)*355)/100000)/((((' CALCULATIONS'!BN527)*355)/100000)+(((' CALCULATIONS'!BN537)*355)/100000)))*' MOD'!BB250,50%*BB250)</f>
        <v>135747770.4729068</v>
      </c>
      <c r="BC252" s="236">
        <f>IFERROR(((((' CALCULATIONS'!BO537)*355)/100000)/((((' CALCULATIONS'!BO527)*355)/100000)+(((' CALCULATIONS'!BO537)*355)/100000)))*' MOD'!BC250,50%*BC250)</f>
        <v>141349149.01668763</v>
      </c>
      <c r="BD252" s="236">
        <f>IFERROR(((((' CALCULATIONS'!BP537)*355)/100000)/((((' CALCULATIONS'!BP527)*355)/100000)+(((' CALCULATIONS'!BP537)*355)/100000)))*' MOD'!BD250,50%*BD250)</f>
        <v>175068030.7204237</v>
      </c>
      <c r="BE252" s="236">
        <f>IFERROR(((((' CALCULATIONS'!BQ537)*355)/100000)/((((' CALCULATIONS'!BQ527)*355)/100000)+(((' CALCULATIONS'!BQ537)*355)/100000)))*' MOD'!BE250,50%*BE250)</f>
        <v>131411451.97747795</v>
      </c>
      <c r="BF252" s="236">
        <f>IFERROR(((((' CALCULATIONS'!BR537)*355)/100000)/((((' CALCULATIONS'!BR527)*355)/100000)+(((' CALCULATIONS'!BR537)*355)/100000)))*' MOD'!BF250,50%*BF250)</f>
        <v>48477469.922535703</v>
      </c>
      <c r="BG252" s="236">
        <f>IFERROR(((((' CALCULATIONS'!BS537)*355)/100000)/((((' CALCULATIONS'!BS527)*355)/100000)+(((' CALCULATIONS'!BS537)*355)/100000)))*' MOD'!BG250,50%*BG250)</f>
        <v>151582146.9028284</v>
      </c>
      <c r="BH252" s="236">
        <f>IFERROR(((((' CALCULATIONS'!BT537)*355)/100000)/((((' CALCULATIONS'!BT527)*355)/100000)+(((' CALCULATIONS'!BT537)*355)/100000)))*' MOD'!BH250,50%*BH250)</f>
        <v>148634468.3488231</v>
      </c>
      <c r="BI252" s="236">
        <f>IFERROR(((((' CALCULATIONS'!BU537)*355)/100000)/((((' CALCULATIONS'!BU527)*355)/100000)+(((' CALCULATIONS'!BU537)*355)/100000)))*' MOD'!BI250,50%*BI250)</f>
        <v>155196008.31854242</v>
      </c>
      <c r="BJ252" s="236">
        <f>IFERROR(((((' CALCULATIONS'!BV537)*355)/100000)/((((' CALCULATIONS'!BV527)*355)/100000)+(((' CALCULATIONS'!BV537)*355)/100000)))*' MOD'!BJ250,50%*BJ250)</f>
        <v>160881333.93928683</v>
      </c>
      <c r="BK252" s="920">
        <f t="shared" si="127"/>
        <v>5620697755.1492243</v>
      </c>
    </row>
    <row r="253" spans="1:63" x14ac:dyDescent="0.25">
      <c r="A253" s="836" t="s">
        <v>1171</v>
      </c>
      <c r="C253" s="236">
        <f>C164+C165+C166</f>
        <v>120430499.87540728</v>
      </c>
      <c r="D253" s="236">
        <f t="shared" ref="D253:BJ253" si="220">D164+D165+D166</f>
        <v>120565284.98998524</v>
      </c>
      <c r="E253" s="236">
        <f t="shared" si="220"/>
        <v>120700070.10456321</v>
      </c>
      <c r="F253" s="236">
        <f t="shared" si="220"/>
        <v>120834855.21914117</v>
      </c>
      <c r="G253" s="236">
        <f t="shared" si="220"/>
        <v>120969640.33371913</v>
      </c>
      <c r="H253" s="236">
        <f t="shared" si="220"/>
        <v>121104425.44829708</v>
      </c>
      <c r="I253" s="236">
        <f t="shared" si="220"/>
        <v>121239210.56287506</v>
      </c>
      <c r="J253" s="236">
        <f t="shared" si="220"/>
        <v>121373995.677453</v>
      </c>
      <c r="K253" s="236">
        <f t="shared" si="220"/>
        <v>121508780.79203098</v>
      </c>
      <c r="L253" s="236">
        <f t="shared" si="220"/>
        <v>121643565.90660894</v>
      </c>
      <c r="M253" s="236">
        <f t="shared" si="220"/>
        <v>121778351.02118689</v>
      </c>
      <c r="N253" s="236">
        <f t="shared" si="220"/>
        <v>121913136.13576484</v>
      </c>
      <c r="O253" s="236">
        <f t="shared" si="220"/>
        <v>143418494.89050233</v>
      </c>
      <c r="P253" s="236">
        <f t="shared" si="220"/>
        <v>143579008.03531542</v>
      </c>
      <c r="Q253" s="236">
        <f t="shared" si="220"/>
        <v>143739521.18012851</v>
      </c>
      <c r="R253" s="236">
        <f t="shared" si="220"/>
        <v>143900034.32494161</v>
      </c>
      <c r="S253" s="236">
        <f t="shared" si="220"/>
        <v>144060547.46975473</v>
      </c>
      <c r="T253" s="236">
        <f t="shared" si="220"/>
        <v>144221060.61456782</v>
      </c>
      <c r="U253" s="236">
        <f t="shared" si="220"/>
        <v>144381573.75938091</v>
      </c>
      <c r="V253" s="236">
        <f t="shared" si="220"/>
        <v>144542086.904194</v>
      </c>
      <c r="W253" s="236">
        <f t="shared" si="220"/>
        <v>144702600.04900712</v>
      </c>
      <c r="X253" s="236">
        <f t="shared" si="220"/>
        <v>144863113.19382021</v>
      </c>
      <c r="Y253" s="236">
        <f t="shared" si="220"/>
        <v>145023626.3386333</v>
      </c>
      <c r="Z253" s="236">
        <f t="shared" si="220"/>
        <v>145184139.48344639</v>
      </c>
      <c r="AA253" s="236">
        <f t="shared" si="220"/>
        <v>167567975.04872036</v>
      </c>
      <c r="AB253" s="236">
        <f t="shared" si="220"/>
        <v>167755516.15118116</v>
      </c>
      <c r="AC253" s="236">
        <f t="shared" si="220"/>
        <v>167943057.25364196</v>
      </c>
      <c r="AD253" s="236">
        <f t="shared" si="220"/>
        <v>168130598.35610276</v>
      </c>
      <c r="AE253" s="236">
        <f t="shared" si="220"/>
        <v>168318139.45856354</v>
      </c>
      <c r="AF253" s="236">
        <f t="shared" si="220"/>
        <v>168505680.56102434</v>
      </c>
      <c r="AG253" s="236">
        <f t="shared" si="220"/>
        <v>168693221.66348514</v>
      </c>
      <c r="AH253" s="236">
        <f t="shared" si="220"/>
        <v>168880762.76594594</v>
      </c>
      <c r="AI253" s="236">
        <f t="shared" si="220"/>
        <v>169068303.86840671</v>
      </c>
      <c r="AJ253" s="236">
        <f t="shared" si="220"/>
        <v>169255844.97086751</v>
      </c>
      <c r="AK253" s="236">
        <f t="shared" si="220"/>
        <v>169443386.07332832</v>
      </c>
      <c r="AL253" s="236">
        <f t="shared" si="220"/>
        <v>169630927.17578912</v>
      </c>
      <c r="AM253" s="236">
        <f t="shared" si="220"/>
        <v>190568101.0816943</v>
      </c>
      <c r="AN253" s="236">
        <f t="shared" si="220"/>
        <v>190781383.79135484</v>
      </c>
      <c r="AO253" s="236">
        <f t="shared" si="220"/>
        <v>190994666.50101537</v>
      </c>
      <c r="AP253" s="236">
        <f t="shared" si="220"/>
        <v>191207949.2106759</v>
      </c>
      <c r="AQ253" s="236">
        <f t="shared" si="220"/>
        <v>191421231.92033646</v>
      </c>
      <c r="AR253" s="236">
        <f t="shared" si="220"/>
        <v>191634514.62999699</v>
      </c>
      <c r="AS253" s="236">
        <f t="shared" si="220"/>
        <v>191847797.33965755</v>
      </c>
      <c r="AT253" s="236">
        <f t="shared" si="220"/>
        <v>192061080.04931805</v>
      </c>
      <c r="AU253" s="236">
        <f t="shared" si="220"/>
        <v>192274362.75897861</v>
      </c>
      <c r="AV253" s="236">
        <f t="shared" si="220"/>
        <v>192487645.46863917</v>
      </c>
      <c r="AW253" s="236">
        <f t="shared" si="220"/>
        <v>192700928.1782997</v>
      </c>
      <c r="AX253" s="236">
        <f t="shared" si="220"/>
        <v>192914210.88796026</v>
      </c>
      <c r="AY253" s="236">
        <f t="shared" si="220"/>
        <v>207833937.24064362</v>
      </c>
      <c r="AZ253" s="236">
        <f t="shared" si="220"/>
        <v>208066543.77364936</v>
      </c>
      <c r="BA253" s="236">
        <f t="shared" si="220"/>
        <v>208299150.30665514</v>
      </c>
      <c r="BB253" s="236">
        <f t="shared" si="220"/>
        <v>208531756.83966088</v>
      </c>
      <c r="BC253" s="236">
        <f t="shared" si="220"/>
        <v>208764363.37266666</v>
      </c>
      <c r="BD253" s="236">
        <f t="shared" si="220"/>
        <v>208996969.9056724</v>
      </c>
      <c r="BE253" s="236">
        <f t="shared" si="220"/>
        <v>209229576.43867818</v>
      </c>
      <c r="BF253" s="236">
        <f t="shared" si="220"/>
        <v>209462182.97168392</v>
      </c>
      <c r="BG253" s="236">
        <f t="shared" si="220"/>
        <v>209694789.50468969</v>
      </c>
      <c r="BH253" s="236">
        <f t="shared" si="220"/>
        <v>209927396.03769544</v>
      </c>
      <c r="BI253" s="236">
        <f t="shared" si="220"/>
        <v>210160002.57070118</v>
      </c>
      <c r="BJ253" s="236">
        <f t="shared" si="220"/>
        <v>210392609.10370696</v>
      </c>
      <c r="BK253" s="920">
        <f t="shared" si="127"/>
        <v>10019124185.541813</v>
      </c>
    </row>
    <row r="254" spans="1:63" x14ac:dyDescent="0.25">
      <c r="A254" s="792" t="s">
        <v>1</v>
      </c>
      <c r="C254" s="236">
        <f>C253</f>
        <v>120430499.87540728</v>
      </c>
      <c r="D254" s="236">
        <f t="shared" ref="D254:BJ254" si="221">D253</f>
        <v>120565284.98998524</v>
      </c>
      <c r="E254" s="236">
        <f t="shared" si="221"/>
        <v>120700070.10456321</v>
      </c>
      <c r="F254" s="236">
        <f t="shared" si="221"/>
        <v>120834855.21914117</v>
      </c>
      <c r="G254" s="236">
        <f t="shared" si="221"/>
        <v>120969640.33371913</v>
      </c>
      <c r="H254" s="236">
        <f t="shared" si="221"/>
        <v>121104425.44829708</v>
      </c>
      <c r="I254" s="236">
        <f t="shared" si="221"/>
        <v>121239210.56287506</v>
      </c>
      <c r="J254" s="236">
        <f t="shared" si="221"/>
        <v>121373995.677453</v>
      </c>
      <c r="K254" s="236">
        <f t="shared" si="221"/>
        <v>121508780.79203098</v>
      </c>
      <c r="L254" s="236">
        <f t="shared" si="221"/>
        <v>121643565.90660894</v>
      </c>
      <c r="M254" s="236">
        <f t="shared" si="221"/>
        <v>121778351.02118689</v>
      </c>
      <c r="N254" s="236">
        <f t="shared" si="221"/>
        <v>121913136.13576484</v>
      </c>
      <c r="O254" s="236">
        <f t="shared" si="221"/>
        <v>143418494.89050233</v>
      </c>
      <c r="P254" s="236">
        <f t="shared" si="221"/>
        <v>143579008.03531542</v>
      </c>
      <c r="Q254" s="236">
        <f t="shared" si="221"/>
        <v>143739521.18012851</v>
      </c>
      <c r="R254" s="236">
        <f t="shared" si="221"/>
        <v>143900034.32494161</v>
      </c>
      <c r="S254" s="236">
        <f t="shared" si="221"/>
        <v>144060547.46975473</v>
      </c>
      <c r="T254" s="236">
        <f t="shared" si="221"/>
        <v>144221060.61456782</v>
      </c>
      <c r="U254" s="236">
        <f t="shared" si="221"/>
        <v>144381573.75938091</v>
      </c>
      <c r="V254" s="236">
        <f t="shared" si="221"/>
        <v>144542086.904194</v>
      </c>
      <c r="W254" s="236">
        <f t="shared" si="221"/>
        <v>144702600.04900712</v>
      </c>
      <c r="X254" s="236">
        <f t="shared" si="221"/>
        <v>144863113.19382021</v>
      </c>
      <c r="Y254" s="236">
        <f t="shared" si="221"/>
        <v>145023626.3386333</v>
      </c>
      <c r="Z254" s="236">
        <f t="shared" si="221"/>
        <v>145184139.48344639</v>
      </c>
      <c r="AA254" s="236">
        <f t="shared" si="221"/>
        <v>167567975.04872036</v>
      </c>
      <c r="AB254" s="236">
        <f t="shared" si="221"/>
        <v>167755516.15118116</v>
      </c>
      <c r="AC254" s="236">
        <f t="shared" si="221"/>
        <v>167943057.25364196</v>
      </c>
      <c r="AD254" s="236">
        <f t="shared" si="221"/>
        <v>168130598.35610276</v>
      </c>
      <c r="AE254" s="236">
        <f t="shared" si="221"/>
        <v>168318139.45856354</v>
      </c>
      <c r="AF254" s="236">
        <f t="shared" si="221"/>
        <v>168505680.56102434</v>
      </c>
      <c r="AG254" s="236">
        <f t="shared" si="221"/>
        <v>168693221.66348514</v>
      </c>
      <c r="AH254" s="236">
        <f t="shared" si="221"/>
        <v>168880762.76594594</v>
      </c>
      <c r="AI254" s="236">
        <f t="shared" si="221"/>
        <v>169068303.86840671</v>
      </c>
      <c r="AJ254" s="236">
        <f t="shared" si="221"/>
        <v>169255844.97086751</v>
      </c>
      <c r="AK254" s="236">
        <f t="shared" si="221"/>
        <v>169443386.07332832</v>
      </c>
      <c r="AL254" s="236">
        <f t="shared" si="221"/>
        <v>169630927.17578912</v>
      </c>
      <c r="AM254" s="236">
        <f t="shared" si="221"/>
        <v>190568101.0816943</v>
      </c>
      <c r="AN254" s="236">
        <f t="shared" si="221"/>
        <v>190781383.79135484</v>
      </c>
      <c r="AO254" s="236">
        <f t="shared" si="221"/>
        <v>190994666.50101537</v>
      </c>
      <c r="AP254" s="236">
        <f t="shared" si="221"/>
        <v>191207949.2106759</v>
      </c>
      <c r="AQ254" s="236">
        <f t="shared" si="221"/>
        <v>191421231.92033646</v>
      </c>
      <c r="AR254" s="236">
        <f t="shared" si="221"/>
        <v>191634514.62999699</v>
      </c>
      <c r="AS254" s="236">
        <f t="shared" si="221"/>
        <v>191847797.33965755</v>
      </c>
      <c r="AT254" s="236">
        <f t="shared" si="221"/>
        <v>192061080.04931805</v>
      </c>
      <c r="AU254" s="236">
        <f t="shared" si="221"/>
        <v>192274362.75897861</v>
      </c>
      <c r="AV254" s="236">
        <f t="shared" si="221"/>
        <v>192487645.46863917</v>
      </c>
      <c r="AW254" s="236">
        <f t="shared" si="221"/>
        <v>192700928.1782997</v>
      </c>
      <c r="AX254" s="236">
        <f t="shared" si="221"/>
        <v>192914210.88796026</v>
      </c>
      <c r="AY254" s="236">
        <f t="shared" si="221"/>
        <v>207833937.24064362</v>
      </c>
      <c r="AZ254" s="236">
        <f t="shared" si="221"/>
        <v>208066543.77364936</v>
      </c>
      <c r="BA254" s="236">
        <f t="shared" si="221"/>
        <v>208299150.30665514</v>
      </c>
      <c r="BB254" s="236">
        <f t="shared" si="221"/>
        <v>208531756.83966088</v>
      </c>
      <c r="BC254" s="236">
        <f t="shared" si="221"/>
        <v>208764363.37266666</v>
      </c>
      <c r="BD254" s="236">
        <f t="shared" si="221"/>
        <v>208996969.9056724</v>
      </c>
      <c r="BE254" s="236">
        <f t="shared" si="221"/>
        <v>209229576.43867818</v>
      </c>
      <c r="BF254" s="236">
        <f t="shared" si="221"/>
        <v>209462182.97168392</v>
      </c>
      <c r="BG254" s="236">
        <f t="shared" si="221"/>
        <v>209694789.50468969</v>
      </c>
      <c r="BH254" s="236">
        <f t="shared" si="221"/>
        <v>209927396.03769544</v>
      </c>
      <c r="BI254" s="236">
        <f t="shared" si="221"/>
        <v>210160002.57070118</v>
      </c>
      <c r="BJ254" s="236">
        <f t="shared" si="221"/>
        <v>210392609.10370696</v>
      </c>
      <c r="BK254" s="920">
        <f t="shared" si="127"/>
        <v>10019124185.541813</v>
      </c>
    </row>
    <row r="255" spans="1:63" x14ac:dyDescent="0.25">
      <c r="A255" s="907" t="s">
        <v>1138</v>
      </c>
      <c r="C255" s="236">
        <f>C170+C171+C172</f>
        <v>50384188.723384678</v>
      </c>
      <c r="D255" s="236">
        <f t="shared" ref="D255:BJ255" si="222">D170+D171+D172</f>
        <v>50440578.4141775</v>
      </c>
      <c r="E255" s="236">
        <f t="shared" si="222"/>
        <v>50496968.104970321</v>
      </c>
      <c r="F255" s="236">
        <f t="shared" si="222"/>
        <v>50553357.795763142</v>
      </c>
      <c r="G255" s="236">
        <f t="shared" si="222"/>
        <v>50609747.486555964</v>
      </c>
      <c r="H255" s="236">
        <f t="shared" si="222"/>
        <v>50666137.177348778</v>
      </c>
      <c r="I255" s="236">
        <f t="shared" si="222"/>
        <v>50722526.868141606</v>
      </c>
      <c r="J255" s="236">
        <f t="shared" si="222"/>
        <v>50778916.558934413</v>
      </c>
      <c r="K255" s="236">
        <f t="shared" si="222"/>
        <v>50835306.249727242</v>
      </c>
      <c r="L255" s="236">
        <f t="shared" si="222"/>
        <v>50891695.940520063</v>
      </c>
      <c r="M255" s="236">
        <f t="shared" si="222"/>
        <v>50948085.631312877</v>
      </c>
      <c r="N255" s="236">
        <f t="shared" si="222"/>
        <v>51004475.322105706</v>
      </c>
      <c r="O255" s="236">
        <f t="shared" si="222"/>
        <v>56426948.809377961</v>
      </c>
      <c r="P255" s="236">
        <f t="shared" si="222"/>
        <v>56490101.522091307</v>
      </c>
      <c r="Q255" s="236">
        <f t="shared" si="222"/>
        <v>56553254.23480466</v>
      </c>
      <c r="R255" s="236">
        <f t="shared" si="222"/>
        <v>56616406.947518006</v>
      </c>
      <c r="S255" s="236">
        <f t="shared" si="222"/>
        <v>56679559.660231359</v>
      </c>
      <c r="T255" s="236">
        <f t="shared" si="222"/>
        <v>56742712.372944713</v>
      </c>
      <c r="U255" s="236">
        <f t="shared" si="222"/>
        <v>56805865.085658059</v>
      </c>
      <c r="V255" s="236">
        <f t="shared" si="222"/>
        <v>56869017.798371404</v>
      </c>
      <c r="W255" s="236">
        <f t="shared" si="222"/>
        <v>56932170.511084758</v>
      </c>
      <c r="X255" s="236">
        <f t="shared" si="222"/>
        <v>56995323.223798111</v>
      </c>
      <c r="Y255" s="236">
        <f t="shared" si="222"/>
        <v>57058475.936511457</v>
      </c>
      <c r="Z255" s="236">
        <f t="shared" si="222"/>
        <v>57121628.64922481</v>
      </c>
      <c r="AA255" s="236">
        <f t="shared" si="222"/>
        <v>67245875.794429377</v>
      </c>
      <c r="AB255" s="236">
        <f t="shared" si="222"/>
        <v>67321136.987260312</v>
      </c>
      <c r="AC255" s="236">
        <f t="shared" si="222"/>
        <v>67396398.180091217</v>
      </c>
      <c r="AD255" s="236">
        <f t="shared" si="222"/>
        <v>67471659.372922152</v>
      </c>
      <c r="AE255" s="236">
        <f t="shared" si="222"/>
        <v>67546920.565753073</v>
      </c>
      <c r="AF255" s="236">
        <f t="shared" si="222"/>
        <v>67622181.758583993</v>
      </c>
      <c r="AG255" s="236">
        <f t="shared" si="222"/>
        <v>67697442.951414913</v>
      </c>
      <c r="AH255" s="236">
        <f t="shared" si="222"/>
        <v>67772704.144245833</v>
      </c>
      <c r="AI255" s="236">
        <f t="shared" si="222"/>
        <v>67847965.337076753</v>
      </c>
      <c r="AJ255" s="236">
        <f t="shared" si="222"/>
        <v>67923226.529907688</v>
      </c>
      <c r="AK255" s="236">
        <f t="shared" si="222"/>
        <v>67998487.722738594</v>
      </c>
      <c r="AL255" s="236">
        <f t="shared" si="222"/>
        <v>68073748.915569529</v>
      </c>
      <c r="AM255" s="236">
        <f t="shared" si="222"/>
        <v>72522148.490019307</v>
      </c>
      <c r="AN255" s="236">
        <f t="shared" si="222"/>
        <v>72603314.856544226</v>
      </c>
      <c r="AO255" s="236">
        <f t="shared" si="222"/>
        <v>72684481.223069146</v>
      </c>
      <c r="AP255" s="236">
        <f t="shared" si="222"/>
        <v>72765647.589594066</v>
      </c>
      <c r="AQ255" s="236">
        <f t="shared" si="222"/>
        <v>72846813.956119001</v>
      </c>
      <c r="AR255" s="236">
        <f t="shared" si="222"/>
        <v>72927980.322643921</v>
      </c>
      <c r="AS255" s="236">
        <f t="shared" si="222"/>
        <v>73009146.689168841</v>
      </c>
      <c r="AT255" s="236">
        <f t="shared" si="222"/>
        <v>73090313.055693761</v>
      </c>
      <c r="AU255" s="236">
        <f t="shared" si="222"/>
        <v>73171479.42221868</v>
      </c>
      <c r="AV255" s="236">
        <f t="shared" si="222"/>
        <v>73252645.7887436</v>
      </c>
      <c r="AW255" s="236">
        <f t="shared" si="222"/>
        <v>73333812.155268535</v>
      </c>
      <c r="AX255" s="236">
        <f t="shared" si="222"/>
        <v>73414978.521793455</v>
      </c>
      <c r="AY255" s="236">
        <f t="shared" si="222"/>
        <v>86912373.755178243</v>
      </c>
      <c r="AZ255" s="236">
        <f t="shared" si="222"/>
        <v>87009645.578071564</v>
      </c>
      <c r="BA255" s="236">
        <f t="shared" si="222"/>
        <v>87106917.400964886</v>
      </c>
      <c r="BB255" s="236">
        <f t="shared" si="222"/>
        <v>87204189.223858178</v>
      </c>
      <c r="BC255" s="236">
        <f t="shared" si="222"/>
        <v>87301461.046751499</v>
      </c>
      <c r="BD255" s="236">
        <f t="shared" si="222"/>
        <v>87398732.869644821</v>
      </c>
      <c r="BE255" s="236">
        <f t="shared" si="222"/>
        <v>87496004.692538142</v>
      </c>
      <c r="BF255" s="236">
        <f t="shared" si="222"/>
        <v>87593276.515431449</v>
      </c>
      <c r="BG255" s="236">
        <f t="shared" si="222"/>
        <v>87690548.33832477</v>
      </c>
      <c r="BH255" s="236">
        <f t="shared" si="222"/>
        <v>87787820.161218077</v>
      </c>
      <c r="BI255" s="236">
        <f t="shared" si="222"/>
        <v>87885091.984111398</v>
      </c>
      <c r="BJ255" s="236">
        <f t="shared" si="222"/>
        <v>87982363.80700472</v>
      </c>
      <c r="BK255" s="920">
        <f t="shared" si="127"/>
        <v>4026532384.7285256</v>
      </c>
    </row>
    <row r="256" spans="1:63" x14ac:dyDescent="0.25">
      <c r="A256" s="928" t="s">
        <v>2</v>
      </c>
      <c r="C256" s="236">
        <f>IFERROR(((((' CALCULATIONS'!O562)*355)/100000)/((((' CALCULATIONS'!O562)*355)/100000)+(((' CALCULATIONS'!O572)*355)/100000)))*' MOD'!C255,50%*C255)</f>
        <v>9460663.0226620957</v>
      </c>
      <c r="D256" s="236">
        <f>IFERROR(((((' CALCULATIONS'!P562)*355)/100000)/((((' CALCULATIONS'!P562)*355)/100000)+(((' CALCULATIONS'!P572)*355)/100000)))*' MOD'!D255,50%*D255)</f>
        <v>6733927.4993710201</v>
      </c>
      <c r="E256" s="236">
        <f>IFERROR(((((' CALCULATIONS'!Q562)*355)/100000)/((((' CALCULATIONS'!Q562)*355)/100000)+(((' CALCULATIONS'!Q572)*355)/100000)))*' MOD'!E255,50%*E255)</f>
        <v>6384909.7908652779</v>
      </c>
      <c r="F256" s="236">
        <f>IFERROR(((((' CALCULATIONS'!R562)*355)/100000)/((((' CALCULATIONS'!R562)*355)/100000)+(((' CALCULATIONS'!R572)*355)/100000)))*' MOD'!F255,50%*F255)</f>
        <v>7430417.0954206632</v>
      </c>
      <c r="G256" s="236">
        <f>IFERROR(((((' CALCULATIONS'!S562)*355)/100000)/((((' CALCULATIONS'!S562)*355)/100000)+(((' CALCULATIONS'!S572)*355)/100000)))*' MOD'!G255,50%*G255)</f>
        <v>11504538.784644553</v>
      </c>
      <c r="H256" s="236">
        <f>IFERROR(((((' CALCULATIONS'!T562)*355)/100000)/((((' CALCULATIONS'!T562)*355)/100000)+(((' CALCULATIONS'!T572)*355)/100000)))*' MOD'!H255,50%*H255)</f>
        <v>27318946.97743148</v>
      </c>
      <c r="I256" s="236">
        <f>IFERROR(((((' CALCULATIONS'!U562)*355)/100000)/((((' CALCULATIONS'!U562)*355)/100000)+(((' CALCULATIONS'!U572)*355)/100000)))*' MOD'!I255,50%*I255)</f>
        <v>9148883.6355740037</v>
      </c>
      <c r="J256" s="236">
        <f>IFERROR(((((' CALCULATIONS'!V562)*355)/100000)/((((' CALCULATIONS'!V562)*355)/100000)+(((' CALCULATIONS'!V572)*355)/100000)))*' MOD'!J255,50%*J255)</f>
        <v>1136446.9012447221</v>
      </c>
      <c r="K256" s="236">
        <f>IFERROR(((((' CALCULATIONS'!W562)*355)/100000)/((((' CALCULATIONS'!W562)*355)/100000)+(((' CALCULATIONS'!W572)*355)/100000)))*' MOD'!K255,50%*K255)</f>
        <v>10379360.163838927</v>
      </c>
      <c r="L256" s="236">
        <f>IFERROR(((((' CALCULATIONS'!X562)*355)/100000)/((((' CALCULATIONS'!X562)*355)/100000)+(((' CALCULATIONS'!X572)*355)/100000)))*' MOD'!L255,50%*L255)</f>
        <v>17670106.928687494</v>
      </c>
      <c r="M256" s="236">
        <f>IFERROR(((((' CALCULATIONS'!Y562)*355)/100000)/((((' CALCULATIONS'!Y562)*355)/100000)+(((' CALCULATIONS'!Y572)*355)/100000)))*' MOD'!M255,50%*M255)</f>
        <v>12273194.280067323</v>
      </c>
      <c r="N256" s="236">
        <f>IFERROR(((((' CALCULATIONS'!Z562)*355)/100000)/((((' CALCULATIONS'!Z562)*355)/100000)+(((' CALCULATIONS'!Z572)*355)/100000)))*' MOD'!N255,50%*N255)</f>
        <v>30110102.958914496</v>
      </c>
      <c r="O256" s="236">
        <f>IFERROR(((((' CALCULATIONS'!AA562)*355)/100000)/((((' CALCULATIONS'!AA562)*355)/100000)+(((' CALCULATIONS'!AA572)*355)/100000)))*' MOD'!O255,50%*O255)</f>
        <v>10883813.347351339</v>
      </c>
      <c r="P256" s="236">
        <f>IFERROR(((((' CALCULATIONS'!AB562)*355)/100000)/((((' CALCULATIONS'!AB562)*355)/100000)+(((' CALCULATIONS'!AB572)*355)/100000)))*' MOD'!P255,50%*P255)</f>
        <v>11474887.058773648</v>
      </c>
      <c r="Q256" s="236">
        <f>IFERROR(((((' CALCULATIONS'!AC562)*355)/100000)/((((' CALCULATIONS'!AC562)*355)/100000)+(((' CALCULATIONS'!AC572)*355)/100000)))*' MOD'!Q255,50%*Q255)</f>
        <v>11036971.934973458</v>
      </c>
      <c r="R256" s="236">
        <f>IFERROR(((((' CALCULATIONS'!AD562)*355)/100000)/((((' CALCULATIONS'!AD562)*355)/100000)+(((' CALCULATIONS'!AD572)*355)/100000)))*' MOD'!R255,50%*R255)</f>
        <v>13056583.05002279</v>
      </c>
      <c r="S256" s="236">
        <f>IFERROR(((((' CALCULATIONS'!AE562)*355)/100000)/((((' CALCULATIONS'!AE562)*355)/100000)+(((' CALCULATIONS'!AE572)*355)/100000)))*' MOD'!S255,50%*S255)</f>
        <v>18975504.435681481</v>
      </c>
      <c r="T256" s="236">
        <f>IFERROR(((((' CALCULATIONS'!AF562)*355)/100000)/((((' CALCULATIONS'!AF562)*355)/100000)+(((' CALCULATIONS'!AF572)*355)/100000)))*' MOD'!T255,50%*T255)</f>
        <v>38640932.989143163</v>
      </c>
      <c r="U256" s="236">
        <f>IFERROR(((((' CALCULATIONS'!AG562)*355)/100000)/((((' CALCULATIONS'!AG562)*355)/100000)+(((' CALCULATIONS'!AG572)*355)/100000)))*' MOD'!U255,50%*U255)</f>
        <v>15015767.646764804</v>
      </c>
      <c r="V256" s="236">
        <f>IFERROR(((((' CALCULATIONS'!AH562)*355)/100000)/((((' CALCULATIONS'!AH562)*355)/100000)+(((' CALCULATIONS'!AH572)*355)/100000)))*' MOD'!V255,50%*V255)</f>
        <v>235052.44830010622</v>
      </c>
      <c r="W256" s="236">
        <f>IFERROR(((((' CALCULATIONS'!AI562)*355)/100000)/((((' CALCULATIONS'!AI562)*355)/100000)+(((' CALCULATIONS'!AI572)*355)/100000)))*' MOD'!W255,50%*W255)</f>
        <v>17292392.586114835</v>
      </c>
      <c r="X256" s="236">
        <f>IFERROR(((((' CALCULATIONS'!AJ562)*355)/100000)/((((' CALCULATIONS'!AJ562)*355)/100000)+(((' CALCULATIONS'!AJ572)*355)/100000)))*' MOD'!X255,50%*X255)</f>
        <v>27861811.926877037</v>
      </c>
      <c r="Y256" s="236">
        <f>IFERROR(((((' CALCULATIONS'!AK562)*355)/100000)/((((' CALCULATIONS'!AK562)*355)/100000)+(((' CALCULATIONS'!AK572)*355)/100000)))*' MOD'!Y255,50%*Y255)</f>
        <v>19930559.94258903</v>
      </c>
      <c r="Z256" s="236">
        <f>IFERROR(((((' CALCULATIONS'!AL562)*355)/100000)/((((' CALCULATIONS'!AL562)*355)/100000)+(((' CALCULATIONS'!AL572)*355)/100000)))*' MOD'!Z255,50%*Z255)</f>
        <v>41370708.151965894</v>
      </c>
      <c r="AA256" s="236">
        <f>IFERROR(((((' CALCULATIONS'!AM562)*355)/100000)/((((' CALCULATIONS'!AM562)*355)/100000)+(((' CALCULATIONS'!AM572)*355)/100000)))*' MOD'!AA255,50%*AA255)</f>
        <v>0</v>
      </c>
      <c r="AB256" s="236">
        <f>IFERROR(((((' CALCULATIONS'!AN562)*355)/100000)/((((' CALCULATIONS'!AN562)*355)/100000)+(((' CALCULATIONS'!AN572)*355)/100000)))*' MOD'!AB255,50%*AB255)</f>
        <v>0</v>
      </c>
      <c r="AC256" s="236">
        <f>IFERROR(((((' CALCULATIONS'!AO562)*355)/100000)/((((' CALCULATIONS'!AO562)*355)/100000)+(((' CALCULATIONS'!AO572)*355)/100000)))*' MOD'!AC255,50%*AC255)</f>
        <v>13087463.612058446</v>
      </c>
      <c r="AD256" s="236">
        <f>IFERROR(((((' CALCULATIONS'!AP562)*355)/100000)/((((' CALCULATIONS'!AP562)*355)/100000)+(((' CALCULATIONS'!AP572)*355)/100000)))*' MOD'!AD255,50%*AD255)</f>
        <v>14824024.189533688</v>
      </c>
      <c r="AE256" s="236">
        <f>IFERROR(((((' CALCULATIONS'!AQ562)*355)/100000)/((((' CALCULATIONS'!AQ562)*355)/100000)+(((' CALCULATIONS'!AQ572)*355)/100000)))*' MOD'!AE255,50%*AE255)</f>
        <v>22583608.164978355</v>
      </c>
      <c r="AF256" s="236">
        <f>IFERROR(((((' CALCULATIONS'!AR562)*355)/100000)/((((' CALCULATIONS'!AR562)*355)/100000)+(((' CALCULATIONS'!AR572)*355)/100000)))*' MOD'!AF255,50%*AF255)</f>
        <v>45245085.717458315</v>
      </c>
      <c r="AG256" s="236">
        <f>IFERROR(((((' CALCULATIONS'!AS562)*355)/100000)/((((' CALCULATIONS'!AS562)*355)/100000)+(((' CALCULATIONS'!AS572)*355)/100000)))*' MOD'!AG255,50%*AG255)</f>
        <v>17763123.853784509</v>
      </c>
      <c r="AH256" s="236">
        <f>IFERROR(((((' CALCULATIONS'!AT562)*355)/100000)/((((' CALCULATIONS'!AT562)*355)/100000)+(((' CALCULATIONS'!AT572)*355)/100000)))*' MOD'!AH255,50%*AH255)</f>
        <v>0</v>
      </c>
      <c r="AI256" s="236">
        <f>IFERROR(((((' CALCULATIONS'!AU562)*355)/100000)/((((' CALCULATIONS'!AU562)*355)/100000)+(((' CALCULATIONS'!AU572)*355)/100000)))*' MOD'!AI255,50%*AI255)</f>
        <v>20533384.153632637</v>
      </c>
      <c r="AJ256" s="236">
        <f>IFERROR(((((' CALCULATIONS'!AV562)*355)/100000)/((((' CALCULATIONS'!AV562)*355)/100000)+(((' CALCULATIONS'!AV572)*355)/100000)))*' MOD'!AJ255,50%*AJ255)</f>
        <v>32243204.743253298</v>
      </c>
      <c r="AK256" s="236">
        <f>IFERROR(((((' CALCULATIONS'!AW562)*355)/100000)/((((' CALCULATIONS'!AW562)*355)/100000)+(((' CALCULATIONS'!AW572)*355)/100000)))*' MOD'!AK255,50%*AK255)</f>
        <v>23691802.407648362</v>
      </c>
      <c r="AL256" s="236">
        <f>IFERROR(((((' CALCULATIONS'!AX562)*355)/100000)/((((' CALCULATIONS'!AX562)*355)/100000)+(((' CALCULATIONS'!AX572)*355)/100000)))*' MOD'!AL255,50%*AL255)</f>
        <v>48554556.058681548</v>
      </c>
      <c r="AM256" s="236">
        <f>IFERROR(((((' CALCULATIONS'!AY562)*355)/100000)/((((' CALCULATIONS'!AY562)*355)/100000)+(((' CALCULATIONS'!AY572)*355)/100000)))*' MOD'!AM255,50%*AM255)</f>
        <v>0</v>
      </c>
      <c r="AN256" s="236">
        <f>IFERROR(((((' CALCULATIONS'!AZ562)*355)/100000)/((((' CALCULATIONS'!AZ562)*355)/100000)+(((' CALCULATIONS'!AZ572)*355)/100000)))*' MOD'!AN255,50%*AN255)</f>
        <v>0</v>
      </c>
      <c r="AO256" s="236">
        <f>IFERROR(((((' CALCULATIONS'!BA562)*355)/100000)/((((' CALCULATIONS'!BA562)*355)/100000)+(((' CALCULATIONS'!BA572)*355)/100000)))*' MOD'!AO255,50%*AO255)</f>
        <v>6917731.0940044494</v>
      </c>
      <c r="AP256" s="236">
        <f>IFERROR(((((' CALCULATIONS'!BB562)*355)/100000)/((((' CALCULATIONS'!BB562)*355)/100000)+(((' CALCULATIONS'!BB572)*355)/100000)))*' MOD'!AP255,50%*AP255)</f>
        <v>12254720.121395508</v>
      </c>
      <c r="AQ256" s="236">
        <f>IFERROR(((((' CALCULATIONS'!BC562)*355)/100000)/((((' CALCULATIONS'!BC562)*355)/100000)+(((' CALCULATIONS'!BC572)*355)/100000)))*' MOD'!AQ255,50%*AQ255)</f>
        <v>18595934.427632812</v>
      </c>
      <c r="AR256" s="236">
        <f>IFERROR(((((' CALCULATIONS'!BD562)*355)/100000)/((((' CALCULATIONS'!BD562)*355)/100000)+(((' CALCULATIONS'!BD572)*355)/100000)))*' MOD'!AR255,50%*AR255)</f>
        <v>42683786.946123905</v>
      </c>
      <c r="AS256" s="236">
        <f>IFERROR(((((' CALCULATIONS'!BE562)*355)/100000)/((((' CALCULATIONS'!BE562)*355)/100000)+(((' CALCULATIONS'!BE572)*355)/100000)))*' MOD'!AS255,50%*AS255)</f>
        <v>14601943.927909281</v>
      </c>
      <c r="AT256" s="236">
        <f>IFERROR(((((' CALCULATIONS'!BF562)*355)/100000)/((((' CALCULATIONS'!BF562)*355)/100000)+(((' CALCULATIONS'!BF572)*355)/100000)))*' MOD'!AT255,50%*AT255)</f>
        <v>1008139.3691043106</v>
      </c>
      <c r="AU256" s="236">
        <f>IFERROR(((((' CALCULATIONS'!BG562)*355)/100000)/((((' CALCULATIONS'!BG562)*355)/100000)+(((' CALCULATIONS'!BG572)*355)/100000)))*' MOD'!AU255,50%*AU255)</f>
        <v>16796457.983855743</v>
      </c>
      <c r="AV256" s="236">
        <f>IFERROR(((((' CALCULATIONS'!BH562)*355)/100000)/((((' CALCULATIONS'!BH562)*355)/100000)+(((' CALCULATIONS'!BH572)*355)/100000)))*' MOD'!AV255,50%*AV255)</f>
        <v>28489904.117320091</v>
      </c>
      <c r="AW256" s="236">
        <f>IFERROR(((((' CALCULATIONS'!BI562)*355)/100000)/((((' CALCULATIONS'!BI562)*355)/100000)+(((' CALCULATIONS'!BI572)*355)/100000)))*' MOD'!AW255,50%*AW255)</f>
        <v>19707363.2820452</v>
      </c>
      <c r="AX256" s="236">
        <f>IFERROR(((((' CALCULATIONS'!BJ562)*355)/100000)/((((' CALCULATIONS'!BJ562)*355)/100000)+(((' CALCULATIONS'!BJ572)*355)/100000)))*' MOD'!AX255,50%*AX255)</f>
        <v>46593925.825555094</v>
      </c>
      <c r="AY256" s="236">
        <f>IFERROR(((((' CALCULATIONS'!BK562)*355)/100000)/((((' CALCULATIONS'!BK562)*355)/100000)+(((' CALCULATIONS'!BK572)*355)/100000)))*' MOD'!AY255,50%*AY255)</f>
        <v>12606768.649624793</v>
      </c>
      <c r="AZ256" s="236">
        <f>IFERROR(((((' CALCULATIONS'!BL562)*355)/100000)/((((' CALCULATIONS'!BL562)*355)/100000)+(((' CALCULATIONS'!BL572)*355)/100000)))*' MOD'!AZ255,50%*AZ255)</f>
        <v>20456627.236961819</v>
      </c>
      <c r="BA256" s="236">
        <f>IFERROR(((((' CALCULATIONS'!BM562)*355)/100000)/((((' CALCULATIONS'!BM562)*355)/100000)+(((' CALCULATIONS'!BM572)*355)/100000)))*' MOD'!BA255,50%*BA255)</f>
        <v>17566816.333586931</v>
      </c>
      <c r="BB256" s="236">
        <f>IFERROR(((((' CALCULATIONS'!BN562)*355)/100000)/((((' CALCULATIONS'!BN562)*355)/100000)+(((' CALCULATIONS'!BN572)*355)/100000)))*' MOD'!BB255,50%*BB255)</f>
        <v>22011585.674115811</v>
      </c>
      <c r="BC256" s="236">
        <f>IFERROR(((((' CALCULATIONS'!BO562)*355)/100000)/((((' CALCULATIONS'!BO562)*355)/100000)+(((' CALCULATIONS'!BO572)*355)/100000)))*' MOD'!BC255,50%*BC255)</f>
        <v>29457326.860602599</v>
      </c>
      <c r="BD256" s="236">
        <f>IFERROR(((((' CALCULATIONS'!BP562)*355)/100000)/((((' CALCULATIONS'!BP562)*355)/100000)+(((' CALCULATIONS'!BP572)*355)/100000)))*' MOD'!BD255,50%*BD255)</f>
        <v>60515339.48755125</v>
      </c>
      <c r="BE256" s="236">
        <f>IFERROR(((((' CALCULATIONS'!BQ562)*355)/100000)/((((' CALCULATIONS'!BQ562)*355)/100000)+(((' CALCULATIONS'!BQ572)*355)/100000)))*' MOD'!BE255,50%*BE255)</f>
        <v>24451644.995866016</v>
      </c>
      <c r="BF256" s="236">
        <f>IFERROR(((((' CALCULATIONS'!BR562)*355)/100000)/((((' CALCULATIONS'!BR562)*355)/100000)+(((' CALCULATIONS'!BR572)*355)/100000)))*' MOD'!BF255,50%*BF255)</f>
        <v>4944706.2171642128</v>
      </c>
      <c r="BG256" s="236">
        <f>IFERROR(((((' CALCULATIONS'!BS562)*355)/100000)/((((' CALCULATIONS'!BS562)*355)/100000)+(((' CALCULATIONS'!BS572)*355)/100000)))*' MOD'!BG255,50%*BG255)</f>
        <v>27013145.002306838</v>
      </c>
      <c r="BH256" s="236">
        <f>IFERROR(((((' CALCULATIONS'!BT562)*355)/100000)/((((' CALCULATIONS'!BT562)*355)/100000)+(((' CALCULATIONS'!BT572)*355)/100000)))*' MOD'!BH255,50%*BH255)</f>
        <v>44523679.791976273</v>
      </c>
      <c r="BI256" s="236">
        <f>IFERROR(((((' CALCULATIONS'!BU562)*355)/100000)/((((' CALCULATIONS'!BU562)*355)/100000)+(((' CALCULATIONS'!BU572)*355)/100000)))*' MOD'!BI255,50%*BI255)</f>
        <v>31249899.616881877</v>
      </c>
      <c r="BJ256" s="236">
        <f>IFERROR(((((' CALCULATIONS'!BV562)*355)/100000)/((((' CALCULATIONS'!BV562)*355)/100000)+(((' CALCULATIONS'!BV572)*355)/100000)))*' MOD'!BJ255,50%*BJ255)</f>
        <v>64664845.041684546</v>
      </c>
      <c r="BK256" s="920">
        <f t="shared" si="127"/>
        <v>1180965028.4615781</v>
      </c>
    </row>
    <row r="257" spans="1:63" x14ac:dyDescent="0.25">
      <c r="A257" s="794" t="s">
        <v>3</v>
      </c>
      <c r="C257" s="236">
        <f>IFERROR(((((' CALCULATIONS'!O572)*355)/100000)/((((' CALCULATIONS'!O562)*355)/100000)+(((' CALCULATIONS'!O572)*355)/100000)))*C255,50%*C255)</f>
        <v>40923525.700722575</v>
      </c>
      <c r="D257" s="236">
        <f>IFERROR(((((' CALCULATIONS'!P572)*355)/100000)/((((' CALCULATIONS'!P562)*355)/100000)+(((' CALCULATIONS'!P572)*355)/100000)))*D255,50%*D255)</f>
        <v>43706650.914806485</v>
      </c>
      <c r="E257" s="236">
        <f>IFERROR(((((' CALCULATIONS'!Q572)*355)/100000)/((((' CALCULATIONS'!Q562)*355)/100000)+(((' CALCULATIONS'!Q572)*355)/100000)))*E255,50%*E255)</f>
        <v>44112058.314105049</v>
      </c>
      <c r="F257" s="236">
        <f>IFERROR(((((' CALCULATIONS'!R572)*355)/100000)/((((' CALCULATIONS'!R562)*355)/100000)+(((' CALCULATIONS'!R572)*355)/100000)))*F255,50%*F255)</f>
        <v>43122940.700342484</v>
      </c>
      <c r="G257" s="236">
        <f>IFERROR(((((' CALCULATIONS'!S572)*355)/100000)/((((' CALCULATIONS'!S562)*355)/100000)+(((' CALCULATIONS'!S572)*355)/100000)))*G255,50%*G255)</f>
        <v>39105208.701911405</v>
      </c>
      <c r="H257" s="236">
        <f>IFERROR(((((' CALCULATIONS'!T572)*355)/100000)/((((' CALCULATIONS'!T562)*355)/100000)+(((' CALCULATIONS'!T572)*355)/100000)))*H255,50%*H255)</f>
        <v>23347190.199917298</v>
      </c>
      <c r="I257" s="236">
        <f>IFERROR(((((' CALCULATIONS'!U572)*355)/100000)/((((' CALCULATIONS'!U562)*355)/100000)+(((' CALCULATIONS'!U572)*355)/100000)))*I255,50%*I255)</f>
        <v>41573643.232567608</v>
      </c>
      <c r="J257" s="236">
        <f>IFERROR(((((' CALCULATIONS'!V572)*355)/100000)/((((' CALCULATIONS'!V562)*355)/100000)+(((' CALCULATIONS'!V572)*355)/100000)))*J255,50%*J255)</f>
        <v>49642469.657689691</v>
      </c>
      <c r="K257" s="236">
        <f>IFERROR(((((' CALCULATIONS'!W572)*355)/100000)/((((' CALCULATIONS'!W562)*355)/100000)+(((' CALCULATIONS'!W572)*355)/100000)))*K255,50%*K255)</f>
        <v>40455946.085888319</v>
      </c>
      <c r="L257" s="236">
        <f>IFERROR(((((' CALCULATIONS'!X572)*355)/100000)/((((' CALCULATIONS'!X562)*355)/100000)+(((' CALCULATIONS'!X572)*355)/100000)))*L255,50%*L255)</f>
        <v>33221589.011832573</v>
      </c>
      <c r="M257" s="236">
        <f>IFERROR(((((' CALCULATIONS'!Y572)*355)/100000)/((((' CALCULATIONS'!Y562)*355)/100000)+(((' CALCULATIONS'!Y572)*355)/100000)))*M255,50%*M255)</f>
        <v>38674891.351245552</v>
      </c>
      <c r="N257" s="236">
        <f>IFERROR(((((' CALCULATIONS'!Z572)*355)/100000)/((((' CALCULATIONS'!Z562)*355)/100000)+(((' CALCULATIONS'!Z572)*355)/100000)))*N255,50%*N255)</f>
        <v>20894372.363191217</v>
      </c>
      <c r="O257" s="236">
        <f>IFERROR(((((' CALCULATIONS'!AA572)*355)/100000)/((((' CALCULATIONS'!AA562)*355)/100000)+(((' CALCULATIONS'!AA572)*355)/100000)))*O255,50%*O255)</f>
        <v>45543135.462026618</v>
      </c>
      <c r="P257" s="236">
        <f>IFERROR(((((' CALCULATIONS'!AB572)*355)/100000)/((((' CALCULATIONS'!AB562)*355)/100000)+(((' CALCULATIONS'!AB572)*355)/100000)))*P255,50%*P255)</f>
        <v>45015214.463317662</v>
      </c>
      <c r="Q257" s="236">
        <f>IFERROR(((((' CALCULATIONS'!AC572)*355)/100000)/((((' CALCULATIONS'!AC562)*355)/100000)+(((' CALCULATIONS'!AC572)*355)/100000)))*Q255,50%*Q255)</f>
        <v>45516282.299831204</v>
      </c>
      <c r="R257" s="236">
        <f>IFERROR(((((' CALCULATIONS'!AD572)*355)/100000)/((((' CALCULATIONS'!AD562)*355)/100000)+(((' CALCULATIONS'!AD572)*355)/100000)))*R255,50%*R255)</f>
        <v>43559823.897495218</v>
      </c>
      <c r="S257" s="236">
        <f>IFERROR(((((' CALCULATIONS'!AE572)*355)/100000)/((((' CALCULATIONS'!AE562)*355)/100000)+(((' CALCULATIONS'!AE572)*355)/100000)))*S255,50%*S255)</f>
        <v>37704055.224549882</v>
      </c>
      <c r="T257" s="236">
        <f>IFERROR(((((' CALCULATIONS'!AF572)*355)/100000)/((((' CALCULATIONS'!AF562)*355)/100000)+(((' CALCULATIONS'!AF572)*355)/100000)))*T255,50%*T255)</f>
        <v>18101779.383801546</v>
      </c>
      <c r="U257" s="236">
        <f>IFERROR(((((' CALCULATIONS'!AG572)*355)/100000)/((((' CALCULATIONS'!AG562)*355)/100000)+(((' CALCULATIONS'!AG572)*355)/100000)))*U255,50%*U255)</f>
        <v>41790097.438893259</v>
      </c>
      <c r="V257" s="236">
        <f>IFERROR(((((' CALCULATIONS'!AH572)*355)/100000)/((((' CALCULATIONS'!AH562)*355)/100000)+(((' CALCULATIONS'!AH572)*355)/100000)))*V255,50%*V255)</f>
        <v>56633965.350071296</v>
      </c>
      <c r="W257" s="236">
        <f>IFERROR(((((' CALCULATIONS'!AI572)*355)/100000)/((((' CALCULATIONS'!AI562)*355)/100000)+(((' CALCULATIONS'!AI572)*355)/100000)))*W255,50%*W255)</f>
        <v>39639777.924969934</v>
      </c>
      <c r="X257" s="236">
        <f>IFERROR(((((' CALCULATIONS'!AJ572)*355)/100000)/((((' CALCULATIONS'!AJ562)*355)/100000)+(((' CALCULATIONS'!AJ572)*355)/100000)))*X255,50%*X255)</f>
        <v>29133511.296921078</v>
      </c>
      <c r="Y257" s="236">
        <f>IFERROR(((((' CALCULATIONS'!AK572)*355)/100000)/((((' CALCULATIONS'!AK562)*355)/100000)+(((' CALCULATIONS'!AK572)*355)/100000)))*Y255,50%*Y255)</f>
        <v>37127915.993922435</v>
      </c>
      <c r="Z257" s="236">
        <f>IFERROR(((((' CALCULATIONS'!AL572)*355)/100000)/((((' CALCULATIONS'!AL562)*355)/100000)+(((' CALCULATIONS'!AL572)*355)/100000)))*Z255,50%*Z255)</f>
        <v>15750920.497258915</v>
      </c>
      <c r="AA257" s="236">
        <f>IFERROR(((((' CALCULATIONS'!AM572)*355)/100000)/((((' CALCULATIONS'!AM562)*355)/100000)+(((' CALCULATIONS'!AM572)*355)/100000)))*AA255,50%*AA255)</f>
        <v>67245875.794429377</v>
      </c>
      <c r="AB257" s="236">
        <f>IFERROR(((((' CALCULATIONS'!AN572)*355)/100000)/((((' CALCULATIONS'!AN562)*355)/100000)+(((' CALCULATIONS'!AN572)*355)/100000)))*AB255,50%*AB255)</f>
        <v>67321136.987260312</v>
      </c>
      <c r="AC257" s="236">
        <f>IFERROR(((((' CALCULATIONS'!AO572)*355)/100000)/((((' CALCULATIONS'!AO562)*355)/100000)+(((' CALCULATIONS'!AO572)*355)/100000)))*AC255,50%*AC255)</f>
        <v>54308934.568032771</v>
      </c>
      <c r="AD257" s="236">
        <f>IFERROR(((((' CALCULATIONS'!AP572)*355)/100000)/((((' CALCULATIONS'!AP562)*355)/100000)+(((' CALCULATIONS'!AP572)*355)/100000)))*AD255,50%*AD255)</f>
        <v>52647635.183388457</v>
      </c>
      <c r="AE257" s="236">
        <f>IFERROR(((((' CALCULATIONS'!AQ572)*355)/100000)/((((' CALCULATIONS'!AQ562)*355)/100000)+(((' CALCULATIONS'!AQ572)*355)/100000)))*AE255,50%*AE255)</f>
        <v>44963312.40077471</v>
      </c>
      <c r="AF257" s="236">
        <f>IFERROR(((((' CALCULATIONS'!AR572)*355)/100000)/((((' CALCULATIONS'!AR562)*355)/100000)+(((' CALCULATIONS'!AR572)*355)/100000)))*AF255,50%*AF255)</f>
        <v>22377096.041125685</v>
      </c>
      <c r="AG257" s="236">
        <f>IFERROR(((((' CALCULATIONS'!AS572)*355)/100000)/((((' CALCULATIONS'!AS562)*355)/100000)+(((' CALCULATIONS'!AS572)*355)/100000)))*AG255,50%*AG255)</f>
        <v>49934319.097630404</v>
      </c>
      <c r="AH257" s="236">
        <f>IFERROR(((((' CALCULATIONS'!AT572)*355)/100000)/((((' CALCULATIONS'!AT562)*355)/100000)+(((' CALCULATIONS'!AT572)*355)/100000)))*AH255,50%*AH255)</f>
        <v>67772704.144245833</v>
      </c>
      <c r="AI257" s="236">
        <f>IFERROR(((((' CALCULATIONS'!AU572)*355)/100000)/((((' CALCULATIONS'!AU562)*355)/100000)+(((' CALCULATIONS'!AU572)*355)/100000)))*AI255,50%*AI255)</f>
        <v>47314581.18344412</v>
      </c>
      <c r="AJ257" s="236">
        <f>IFERROR(((((' CALCULATIONS'!AV572)*355)/100000)/((((' CALCULATIONS'!AV562)*355)/100000)+(((' CALCULATIONS'!AV572)*355)/100000)))*AJ255,50%*AJ255)</f>
        <v>35680021.78665439</v>
      </c>
      <c r="AK257" s="236">
        <f>IFERROR(((((' CALCULATIONS'!AW572)*355)/100000)/((((' CALCULATIONS'!AW562)*355)/100000)+(((' CALCULATIONS'!AW572)*355)/100000)))*AK255,50%*AK255)</f>
        <v>44306685.315090239</v>
      </c>
      <c r="AL257" s="236">
        <f>IFERROR(((((' CALCULATIONS'!AX572)*355)/100000)/((((' CALCULATIONS'!AX562)*355)/100000)+(((' CALCULATIONS'!AX572)*355)/100000)))*AL255,50%*AL255)</f>
        <v>19519192.856887989</v>
      </c>
      <c r="AM257" s="236">
        <f>IFERROR(((((' CALCULATIONS'!AY572)*355)/100000)/((((' CALCULATIONS'!AY562)*355)/100000)+(((' CALCULATIONS'!AY572)*355)/100000)))*AM255,50%*AM255)</f>
        <v>72522148.490019307</v>
      </c>
      <c r="AN257" s="236">
        <f>IFERROR(((((' CALCULATIONS'!AZ572)*355)/100000)/((((' CALCULATIONS'!AZ562)*355)/100000)+(((' CALCULATIONS'!AZ572)*355)/100000)))*AN255,50%*AN255)</f>
        <v>72603314.856544226</v>
      </c>
      <c r="AO257" s="236">
        <f>IFERROR(((((' CALCULATIONS'!BA572)*355)/100000)/((((' CALCULATIONS'!BA562)*355)/100000)+(((' CALCULATIONS'!BA572)*355)/100000)))*AO255,50%*AO255)</f>
        <v>65766750.129064694</v>
      </c>
      <c r="AP257" s="236">
        <f>IFERROR(((((' CALCULATIONS'!BB572)*355)/100000)/((((' CALCULATIONS'!BB562)*355)/100000)+(((' CALCULATIONS'!BB572)*355)/100000)))*AP255,50%*AP255)</f>
        <v>60510927.46819856</v>
      </c>
      <c r="AQ257" s="236">
        <f>IFERROR(((((' CALCULATIONS'!BC572)*355)/100000)/((((' CALCULATIONS'!BC562)*355)/100000)+(((' CALCULATIONS'!BC572)*355)/100000)))*AQ255,50%*AQ255)</f>
        <v>54250879.528486185</v>
      </c>
      <c r="AR257" s="236">
        <f>IFERROR(((((' CALCULATIONS'!BD572)*355)/100000)/((((' CALCULATIONS'!BD562)*355)/100000)+(((' CALCULATIONS'!BD572)*355)/100000)))*AR255,50%*AR255)</f>
        <v>30244193.376520019</v>
      </c>
      <c r="AS257" s="236">
        <f>IFERROR(((((' CALCULATIONS'!BE572)*355)/100000)/((((' CALCULATIONS'!BE562)*355)/100000)+(((' CALCULATIONS'!BE572)*355)/100000)))*AS255,50%*AS255)</f>
        <v>58407202.761259556</v>
      </c>
      <c r="AT257" s="236">
        <f>IFERROR(((((' CALCULATIONS'!BF572)*355)/100000)/((((' CALCULATIONS'!BF562)*355)/100000)+(((' CALCULATIONS'!BF572)*355)/100000)))*AT255,50%*AT255)</f>
        <v>72082173.68658945</v>
      </c>
      <c r="AU257" s="236">
        <f>IFERROR(((((' CALCULATIONS'!BG572)*355)/100000)/((((' CALCULATIONS'!BG562)*355)/100000)+(((' CALCULATIONS'!BG572)*355)/100000)))*AU255,50%*AU255)</f>
        <v>56375021.438362934</v>
      </c>
      <c r="AV257" s="236">
        <f>IFERROR(((((' CALCULATIONS'!BH572)*355)/100000)/((((' CALCULATIONS'!BH562)*355)/100000)+(((' CALCULATIONS'!BH572)*355)/100000)))*AV255,50%*AV255)</f>
        <v>44762741.67142351</v>
      </c>
      <c r="AW257" s="236">
        <f>IFERROR(((((' CALCULATIONS'!BI572)*355)/100000)/((((' CALCULATIONS'!BI562)*355)/100000)+(((' CALCULATIONS'!BI572)*355)/100000)))*AW255,50%*AW255)</f>
        <v>53626448.873223342</v>
      </c>
      <c r="AX257" s="236">
        <f>IFERROR(((((' CALCULATIONS'!BJ572)*355)/100000)/((((' CALCULATIONS'!BJ562)*355)/100000)+(((' CALCULATIONS'!BJ572)*355)/100000)))*AX255,50%*AX255)</f>
        <v>26821052.696238372</v>
      </c>
      <c r="AY257" s="236">
        <f>IFERROR(((((' CALCULATIONS'!BK572)*355)/100000)/((((' CALCULATIONS'!BK562)*355)/100000)+(((' CALCULATIONS'!BK572)*355)/100000)))*AY255,50%*AY255)</f>
        <v>74305605.105553448</v>
      </c>
      <c r="AZ257" s="236">
        <f>IFERROR(((((' CALCULATIONS'!BL572)*355)/100000)/((((' CALCULATIONS'!BL562)*355)/100000)+(((' CALCULATIONS'!BL572)*355)/100000)))*AZ255,50%*AZ255)</f>
        <v>66553018.341109738</v>
      </c>
      <c r="BA257" s="236">
        <f>IFERROR(((((' CALCULATIONS'!BM572)*355)/100000)/((((' CALCULATIONS'!BM562)*355)/100000)+(((' CALCULATIONS'!BM572)*355)/100000)))*BA255,50%*BA255)</f>
        <v>69540101.067377955</v>
      </c>
      <c r="BB257" s="236">
        <f>IFERROR(((((' CALCULATIONS'!BN572)*355)/100000)/((((' CALCULATIONS'!BN562)*355)/100000)+(((' CALCULATIONS'!BN572)*355)/100000)))*BB255,50%*BB255)</f>
        <v>65192603.549742371</v>
      </c>
      <c r="BC257" s="236">
        <f>IFERROR(((((' CALCULATIONS'!BO572)*355)/100000)/((((' CALCULATIONS'!BO562)*355)/100000)+(((' CALCULATIONS'!BO572)*355)/100000)))*BC255,50%*BC255)</f>
        <v>57844134.186148897</v>
      </c>
      <c r="BD257" s="236">
        <f>IFERROR(((((' CALCULATIONS'!BP572)*355)/100000)/((((' CALCULATIONS'!BP562)*355)/100000)+(((' CALCULATIONS'!BP572)*355)/100000)))*BD255,50%*BD255)</f>
        <v>26883393.382093571</v>
      </c>
      <c r="BE257" s="236">
        <f>IFERROR(((((' CALCULATIONS'!BQ572)*355)/100000)/((((' CALCULATIONS'!BQ562)*355)/100000)+(((' CALCULATIONS'!BQ572)*355)/100000)))*BE255,50%*BE255)</f>
        <v>63044359.696672127</v>
      </c>
      <c r="BF257" s="236">
        <f>IFERROR(((((' CALCULATIONS'!BR572)*355)/100000)/((((' CALCULATIONS'!BR562)*355)/100000)+(((' CALCULATIONS'!BR572)*355)/100000)))*BF255,50%*BF255)</f>
        <v>82648570.29826723</v>
      </c>
      <c r="BG257" s="236">
        <f>IFERROR(((((' CALCULATIONS'!BS572)*355)/100000)/((((' CALCULATIONS'!BS562)*355)/100000)+(((' CALCULATIONS'!BS572)*355)/100000)))*BG255,50%*BG255)</f>
        <v>60677403.336017936</v>
      </c>
      <c r="BH257" s="236">
        <f>IFERROR(((((' CALCULATIONS'!BT572)*355)/100000)/((((' CALCULATIONS'!BT562)*355)/100000)+(((' CALCULATIONS'!BT572)*355)/100000)))*BH255,50%*BH255)</f>
        <v>43264140.369241804</v>
      </c>
      <c r="BI257" s="236">
        <f>IFERROR(((((' CALCULATIONS'!BU572)*355)/100000)/((((' CALCULATIONS'!BU562)*355)/100000)+(((' CALCULATIONS'!BU572)*355)/100000)))*BI255,50%*BI255)</f>
        <v>56635192.367229521</v>
      </c>
      <c r="BJ257" s="236">
        <f>IFERROR(((((' CALCULATIONS'!BV572)*355)/100000)/((((' CALCULATIONS'!BV562)*355)/100000)+(((' CALCULATIONS'!BV572)*355)/100000)))*BJ255,50%*BJ255)</f>
        <v>23317518.765320171</v>
      </c>
      <c r="BK257" s="920">
        <f t="shared" si="127"/>
        <v>2845567356.2669492</v>
      </c>
    </row>
    <row r="258" spans="1:63" x14ac:dyDescent="0.25">
      <c r="A258" s="926" t="s">
        <v>1139</v>
      </c>
      <c r="C258" s="236">
        <f>C176+C177+C178</f>
        <v>0</v>
      </c>
      <c r="D258" s="236">
        <f t="shared" ref="D258:BJ258" si="223">D176+D177+D178</f>
        <v>0</v>
      </c>
      <c r="E258" s="236">
        <f t="shared" si="223"/>
        <v>0</v>
      </c>
      <c r="F258" s="236">
        <f t="shared" si="223"/>
        <v>0</v>
      </c>
      <c r="G258" s="236">
        <f t="shared" si="223"/>
        <v>0</v>
      </c>
      <c r="H258" s="236">
        <f t="shared" si="223"/>
        <v>0</v>
      </c>
      <c r="I258" s="236">
        <f t="shared" si="223"/>
        <v>0</v>
      </c>
      <c r="J258" s="236">
        <f t="shared" si="223"/>
        <v>0</v>
      </c>
      <c r="K258" s="236">
        <f t="shared" si="223"/>
        <v>0</v>
      </c>
      <c r="L258" s="236">
        <f t="shared" si="223"/>
        <v>0</v>
      </c>
      <c r="M258" s="236">
        <f t="shared" si="223"/>
        <v>0</v>
      </c>
      <c r="N258" s="236">
        <f t="shared" si="223"/>
        <v>0</v>
      </c>
      <c r="O258" s="236">
        <f t="shared" si="223"/>
        <v>142373551.39403236</v>
      </c>
      <c r="P258" s="236">
        <f t="shared" si="223"/>
        <v>142532895.04416555</v>
      </c>
      <c r="Q258" s="236">
        <f t="shared" si="223"/>
        <v>142692238.6942988</v>
      </c>
      <c r="R258" s="236">
        <f t="shared" si="223"/>
        <v>142851582.344432</v>
      </c>
      <c r="S258" s="236">
        <f t="shared" si="223"/>
        <v>143010925.99456525</v>
      </c>
      <c r="T258" s="236">
        <f t="shared" si="223"/>
        <v>143170269.64469847</v>
      </c>
      <c r="U258" s="236">
        <f t="shared" si="223"/>
        <v>143329613.29483169</v>
      </c>
      <c r="V258" s="236">
        <f t="shared" si="223"/>
        <v>143488956.94496492</v>
      </c>
      <c r="W258" s="236">
        <f t="shared" si="223"/>
        <v>143648300.59509814</v>
      </c>
      <c r="X258" s="236">
        <f t="shared" si="223"/>
        <v>143807644.24523133</v>
      </c>
      <c r="Y258" s="236">
        <f t="shared" si="223"/>
        <v>143966987.89536458</v>
      </c>
      <c r="Z258" s="236">
        <f t="shared" si="223"/>
        <v>144126331.54549778</v>
      </c>
      <c r="AA258" s="236">
        <f t="shared" si="223"/>
        <v>152396649.41217229</v>
      </c>
      <c r="AB258" s="236">
        <f t="shared" si="223"/>
        <v>152567210.85527486</v>
      </c>
      <c r="AC258" s="236">
        <f t="shared" si="223"/>
        <v>152737772.29837748</v>
      </c>
      <c r="AD258" s="236">
        <f t="shared" si="223"/>
        <v>152908333.74148005</v>
      </c>
      <c r="AE258" s="236">
        <f t="shared" si="223"/>
        <v>153078895.18458268</v>
      </c>
      <c r="AF258" s="236">
        <f t="shared" si="223"/>
        <v>153249456.62768525</v>
      </c>
      <c r="AG258" s="236">
        <f t="shared" si="223"/>
        <v>153420018.07078788</v>
      </c>
      <c r="AH258" s="236">
        <f t="shared" si="223"/>
        <v>153590579.51389048</v>
      </c>
      <c r="AI258" s="236">
        <f t="shared" si="223"/>
        <v>153761140.95699307</v>
      </c>
      <c r="AJ258" s="236">
        <f t="shared" si="223"/>
        <v>153931702.40009567</v>
      </c>
      <c r="AK258" s="236">
        <f t="shared" si="223"/>
        <v>154102263.84319827</v>
      </c>
      <c r="AL258" s="236">
        <f t="shared" si="223"/>
        <v>154272825.28630087</v>
      </c>
      <c r="AM258" s="236">
        <f t="shared" si="223"/>
        <v>178361402.82099795</v>
      </c>
      <c r="AN258" s="236">
        <f t="shared" si="223"/>
        <v>178561023.86500579</v>
      </c>
      <c r="AO258" s="236">
        <f t="shared" si="223"/>
        <v>178760644.90901363</v>
      </c>
      <c r="AP258" s="236">
        <f t="shared" si="223"/>
        <v>178960265.95302147</v>
      </c>
      <c r="AQ258" s="236">
        <f t="shared" si="223"/>
        <v>179159886.9970293</v>
      </c>
      <c r="AR258" s="236">
        <f t="shared" si="223"/>
        <v>179359508.04103714</v>
      </c>
      <c r="AS258" s="236">
        <f t="shared" si="223"/>
        <v>179559129.08504498</v>
      </c>
      <c r="AT258" s="236">
        <f t="shared" si="223"/>
        <v>179758750.12905282</v>
      </c>
      <c r="AU258" s="236">
        <f t="shared" si="223"/>
        <v>179958371.1730606</v>
      </c>
      <c r="AV258" s="236">
        <f t="shared" si="223"/>
        <v>180157992.21706846</v>
      </c>
      <c r="AW258" s="236">
        <f t="shared" si="223"/>
        <v>180357613.26107627</v>
      </c>
      <c r="AX258" s="236">
        <f t="shared" si="223"/>
        <v>180557234.30508411</v>
      </c>
      <c r="AY258" s="236">
        <f t="shared" si="223"/>
        <v>210403520.46470976</v>
      </c>
      <c r="AZ258" s="236">
        <f t="shared" si="223"/>
        <v>210639002.86030537</v>
      </c>
      <c r="BA258" s="236">
        <f t="shared" si="223"/>
        <v>210874485.25590104</v>
      </c>
      <c r="BB258" s="236">
        <f t="shared" si="223"/>
        <v>211109967.65149668</v>
      </c>
      <c r="BC258" s="236">
        <f t="shared" si="223"/>
        <v>211345450.04709235</v>
      </c>
      <c r="BD258" s="236">
        <f t="shared" si="223"/>
        <v>211580932.44268799</v>
      </c>
      <c r="BE258" s="236">
        <f t="shared" si="223"/>
        <v>211816414.83828363</v>
      </c>
      <c r="BF258" s="236">
        <f t="shared" si="223"/>
        <v>212051897.23387927</v>
      </c>
      <c r="BG258" s="236">
        <f t="shared" si="223"/>
        <v>212287379.62947491</v>
      </c>
      <c r="BH258" s="236">
        <f t="shared" si="223"/>
        <v>212522862.02507058</v>
      </c>
      <c r="BI258" s="236">
        <f t="shared" si="223"/>
        <v>212758344.42066622</v>
      </c>
      <c r="BJ258" s="236">
        <f t="shared" si="223"/>
        <v>212993826.81626189</v>
      </c>
      <c r="BK258" s="920">
        <f t="shared" si="127"/>
        <v>8252912052.2703409</v>
      </c>
    </row>
    <row r="259" spans="1:63" x14ac:dyDescent="0.25">
      <c r="A259" s="928" t="s">
        <v>2</v>
      </c>
      <c r="C259" s="236">
        <f>IFERROR(((((' CALCULATIONS'!O594)*355)/100000)/((((' CALCULATIONS'!O594)*355)/100000)+(((' CALCULATIONS'!O604)*355)/100000)+(((' CALCULATIONS'!O614)*355)/100000)+(((' CALCULATIONS'!O584)*600)/100000)))*C258,(1/4)*C258)</f>
        <v>0</v>
      </c>
      <c r="D259" s="236">
        <f>IFERROR(((((' CALCULATIONS'!P594)*355)/100000)/((((' CALCULATIONS'!P594)*355)/100000)+(((' CALCULATIONS'!P604)*355)/100000)+(((' CALCULATIONS'!P614)*355)/100000)+(((' CALCULATIONS'!P584)*600)/100000)))*D258,(1/4)*D258)</f>
        <v>0</v>
      </c>
      <c r="E259" s="236">
        <f>IFERROR(((((' CALCULATIONS'!Q594)*355)/100000)/((((' CALCULATIONS'!Q594)*355)/100000)+(((' CALCULATIONS'!Q604)*355)/100000)+(((' CALCULATIONS'!Q614)*355)/100000)+(((' CALCULATIONS'!Q584)*600)/100000)))*E258,(1/4)*E258)</f>
        <v>0</v>
      </c>
      <c r="F259" s="236">
        <f>IFERROR(((((' CALCULATIONS'!R594)*355)/100000)/((((' CALCULATIONS'!R594)*355)/100000)+(((' CALCULATIONS'!R604)*355)/100000)+(((' CALCULATIONS'!R614)*355)/100000)+(((' CALCULATIONS'!R584)*600)/100000)))*F258,(1/4)*F258)</f>
        <v>0</v>
      </c>
      <c r="G259" s="236">
        <f>IFERROR(((((' CALCULATIONS'!S594)*355)/100000)/((((' CALCULATIONS'!S594)*355)/100000)+(((' CALCULATIONS'!S604)*355)/100000)+(((' CALCULATIONS'!S614)*355)/100000)+(((' CALCULATIONS'!S584)*600)/100000)))*G258,(1/4)*G258)</f>
        <v>0</v>
      </c>
      <c r="H259" s="236">
        <f>IFERROR(((((' CALCULATIONS'!T594)*355)/100000)/((((' CALCULATIONS'!T594)*355)/100000)+(((' CALCULATIONS'!T604)*355)/100000)+(((' CALCULATIONS'!T614)*355)/100000)+(((' CALCULATIONS'!T584)*600)/100000)))*H258,(1/4)*H258)</f>
        <v>0</v>
      </c>
      <c r="I259" s="236">
        <f>IFERROR(((((' CALCULATIONS'!U594)*355)/100000)/((((' CALCULATIONS'!U594)*355)/100000)+(((' CALCULATIONS'!U604)*355)/100000)+(((' CALCULATIONS'!U614)*355)/100000)+(((' CALCULATIONS'!U584)*600)/100000)))*I258,(1/4)*I258)</f>
        <v>0</v>
      </c>
      <c r="J259" s="236">
        <f>IFERROR(((((' CALCULATIONS'!V594)*355)/100000)/((((' CALCULATIONS'!V594)*355)/100000)+(((' CALCULATIONS'!V604)*355)/100000)+(((' CALCULATIONS'!V614)*355)/100000)+(((' CALCULATIONS'!V584)*600)/100000)))*J258,(1/4)*J258)</f>
        <v>0</v>
      </c>
      <c r="K259" s="236">
        <f>IFERROR(((((' CALCULATIONS'!W594)*355)/100000)/((((' CALCULATIONS'!W594)*355)/100000)+(((' CALCULATIONS'!W604)*355)/100000)+(((' CALCULATIONS'!W614)*355)/100000)+(((' CALCULATIONS'!W584)*600)/100000)))*K258,(1/4)*K258)</f>
        <v>0</v>
      </c>
      <c r="L259" s="236">
        <f>IFERROR(((((' CALCULATIONS'!X594)*355)/100000)/((((' CALCULATIONS'!X594)*355)/100000)+(((' CALCULATIONS'!X604)*355)/100000)+(((' CALCULATIONS'!X614)*355)/100000)+(((' CALCULATIONS'!X584)*600)/100000)))*L258,(1/4)*L258)</f>
        <v>0</v>
      </c>
      <c r="M259" s="236">
        <f>IFERROR(((((' CALCULATIONS'!Y594)*355)/100000)/((((' CALCULATIONS'!Y594)*355)/100000)+(((' CALCULATIONS'!Y604)*355)/100000)+(((' CALCULATIONS'!Y614)*355)/100000)+(((' CALCULATIONS'!Y584)*600)/100000)))*M258,(1/4)*M258)</f>
        <v>0</v>
      </c>
      <c r="N259" s="236">
        <f>IFERROR(((((' CALCULATIONS'!Z594)*355)/100000)/((((' CALCULATIONS'!Z594)*355)/100000)+(((' CALCULATIONS'!Z604)*355)/100000)+(((' CALCULATIONS'!Z614)*355)/100000)+(((' CALCULATIONS'!Z584)*600)/100000)))*N258,(1/4)*N258)</f>
        <v>0</v>
      </c>
      <c r="O259" s="236">
        <f>IFERROR(((((' CALCULATIONS'!AA594)*355)/100000)/((((' CALCULATIONS'!AA594)*355)/100000)+(((' CALCULATIONS'!AA604)*355)/100000)+(((' CALCULATIONS'!AA614)*355)/100000)+(((' CALCULATIONS'!AA584)*600)/100000)))*O258,(1/4)*O258)</f>
        <v>68695318.39832595</v>
      </c>
      <c r="P259" s="236">
        <f>IFERROR(((((' CALCULATIONS'!AB594)*355)/100000)/((((' CALCULATIONS'!AB594)*355)/100000)+(((' CALCULATIONS'!AB604)*355)/100000)+(((' CALCULATIONS'!AB614)*355)/100000)+(((' CALCULATIONS'!AB584)*600)/100000)))*P258,(1/4)*P258)</f>
        <v>51883229.823884301</v>
      </c>
      <c r="Q259" s="236">
        <f>IFERROR(((((' CALCULATIONS'!AC594)*355)/100000)/((((' CALCULATIONS'!AC594)*355)/100000)+(((' CALCULATIONS'!AC604)*355)/100000)+(((' CALCULATIONS'!AC614)*355)/100000)+(((' CALCULATIONS'!AC584)*600)/100000)))*Q258,(1/4)*Q258)</f>
        <v>80657825.170652837</v>
      </c>
      <c r="R259" s="236">
        <f>IFERROR(((((' CALCULATIONS'!AD594)*355)/100000)/((((' CALCULATIONS'!AD594)*355)/100000)+(((' CALCULATIONS'!AD604)*355)/100000)+(((' CALCULATIONS'!AD614)*355)/100000)+(((' CALCULATIONS'!AD584)*600)/100000)))*R258,(1/4)*R258)</f>
        <v>52638345.478560165</v>
      </c>
      <c r="S259" s="236">
        <f>IFERROR(((((' CALCULATIONS'!AE594)*355)/100000)/((((' CALCULATIONS'!AE594)*355)/100000)+(((' CALCULATIONS'!AE604)*355)/100000)+(((' CALCULATIONS'!AE614)*355)/100000)+(((' CALCULATIONS'!AE584)*600)/100000)))*S258,(1/4)*S258)</f>
        <v>84130975.968820438</v>
      </c>
      <c r="T259" s="236">
        <f>IFERROR(((((' CALCULATIONS'!AF594)*355)/100000)/((((' CALCULATIONS'!AF594)*355)/100000)+(((' CALCULATIONS'!AF604)*355)/100000)+(((' CALCULATIONS'!AF614)*355)/100000)+(((' CALCULATIONS'!AF584)*600)/100000)))*T258,(1/4)*T258)</f>
        <v>72969591.107756168</v>
      </c>
      <c r="U259" s="236">
        <f>IFERROR(((((' CALCULATIONS'!AG594)*355)/100000)/((((' CALCULATIONS'!AG594)*355)/100000)+(((' CALCULATIONS'!AG604)*355)/100000)+(((' CALCULATIONS'!AG614)*355)/100000)+(((' CALCULATIONS'!AG584)*600)/100000)))*U258,(1/4)*U258)</f>
        <v>82541137.212315559</v>
      </c>
      <c r="V259" s="236">
        <f>IFERROR(((((' CALCULATIONS'!AH594)*355)/100000)/((((' CALCULATIONS'!AH594)*355)/100000)+(((' CALCULATIONS'!AH604)*355)/100000)+(((' CALCULATIONS'!AH614)*355)/100000)+(((' CALCULATIONS'!AH584)*600)/100000)))*V258,(1/4)*V258)</f>
        <v>48465517.258237235</v>
      </c>
      <c r="W259" s="236">
        <f>IFERROR(((((' CALCULATIONS'!AI594)*355)/100000)/((((' CALCULATIONS'!AI594)*355)/100000)+(((' CALCULATIONS'!AI604)*355)/100000)+(((' CALCULATIONS'!AI614)*355)/100000)+(((' CALCULATIONS'!AI584)*600)/100000)))*W258,(1/4)*W258)</f>
        <v>83689608.578463703</v>
      </c>
      <c r="X259" s="236">
        <f>IFERROR(((((' CALCULATIONS'!AJ594)*355)/100000)/((((' CALCULATIONS'!AJ594)*355)/100000)+(((' CALCULATIONS'!AJ604)*355)/100000)+(((' CALCULATIONS'!AJ614)*355)/100000)+(((' CALCULATIONS'!AJ584)*600)/100000)))*X258,(1/4)*X258)</f>
        <v>61474164.883123614</v>
      </c>
      <c r="Y259" s="236">
        <f>IFERROR(((((' CALCULATIONS'!AK594)*355)/100000)/((((' CALCULATIONS'!AK594)*355)/100000)+(((' CALCULATIONS'!AK604)*355)/100000)+(((' CALCULATIONS'!AK614)*355)/100000)+(((' CALCULATIONS'!AK584)*600)/100000)))*Y258,(1/4)*Y258)</f>
        <v>85094357.183796629</v>
      </c>
      <c r="Z259" s="236">
        <f>IFERROR(((((' CALCULATIONS'!AL594)*355)/100000)/((((' CALCULATIONS'!AL594)*355)/100000)+(((' CALCULATIONS'!AL604)*355)/100000)+(((' CALCULATIONS'!AL614)*355)/100000)+(((' CALCULATIONS'!AL584)*600)/100000)))*Z258,(1/4)*Z258)</f>
        <v>77452942.410709992</v>
      </c>
      <c r="AA259" s="236">
        <f>IFERROR(((((' CALCULATIONS'!AM594)*355)/100000)/((((' CALCULATIONS'!AM594)*355)/100000)+(((' CALCULATIONS'!AM604)*355)/100000)+(((' CALCULATIONS'!AM614)*355)/100000)+(((' CALCULATIONS'!AM584)*600)/100000)))*AA258,(1/4)*AA258)</f>
        <v>46746101.767618634</v>
      </c>
      <c r="AB259" s="236">
        <f>IFERROR(((((' CALCULATIONS'!AN594)*355)/100000)/((((' CALCULATIONS'!AN594)*355)/100000)+(((' CALCULATIONS'!AN604)*355)/100000)+(((' CALCULATIONS'!AN614)*355)/100000)+(((' CALCULATIONS'!AN584)*600)/100000)))*AB258,(1/4)*AB258)</f>
        <v>24004789.888506521</v>
      </c>
      <c r="AC259" s="236">
        <f>IFERROR(((((' CALCULATIONS'!AO594)*355)/100000)/((((' CALCULATIONS'!AO594)*355)/100000)+(((' CALCULATIONS'!AO604)*355)/100000)+(((' CALCULATIONS'!AO614)*355)/100000)+(((' CALCULATIONS'!AO584)*600)/100000)))*AC258,(1/4)*AC258)</f>
        <v>62716218.099240802</v>
      </c>
      <c r="AD259" s="236">
        <f>IFERROR(((((' CALCULATIONS'!AP594)*355)/100000)/((((' CALCULATIONS'!AP594)*355)/100000)+(((' CALCULATIONS'!AP604)*355)/100000)+(((' CALCULATIONS'!AP614)*355)/100000)+(((' CALCULATIONS'!AP584)*600)/100000)))*AD258,(1/4)*AD258)</f>
        <v>24662136.30954919</v>
      </c>
      <c r="AE259" s="236">
        <f>IFERROR(((((' CALCULATIONS'!AQ594)*355)/100000)/((((' CALCULATIONS'!AQ594)*355)/100000)+(((' CALCULATIONS'!AQ604)*355)/100000)+(((' CALCULATIONS'!AQ614)*355)/100000)+(((' CALCULATIONS'!AQ584)*600)/100000)))*AE258,(1/4)*AE258)</f>
        <v>67970061.107814372</v>
      </c>
      <c r="AF259" s="236">
        <f>IFERROR(((((' CALCULATIONS'!AR594)*355)/100000)/((((' CALCULATIONS'!AR594)*355)/100000)+(((' CALCULATIONS'!AR604)*355)/100000)+(((' CALCULATIONS'!AR614)*355)/100000)+(((' CALCULATIONS'!AR584)*600)/100000)))*AF258,(1/4)*AF258)</f>
        <v>44701442.497843802</v>
      </c>
      <c r="AG259" s="236">
        <f>IFERROR(((((' CALCULATIONS'!AS594)*355)/100000)/((((' CALCULATIONS'!AS594)*355)/100000)+(((' CALCULATIONS'!AS604)*355)/100000)+(((' CALCULATIONS'!AS614)*355)/100000)+(((' CALCULATIONS'!AS584)*600)/100000)))*AG258,(1/4)*AG258)</f>
        <v>65319274.051631376</v>
      </c>
      <c r="AH259" s="236">
        <f>IFERROR(((((' CALCULATIONS'!AT594)*355)/100000)/((((' CALCULATIONS'!AT594)*355)/100000)+(((' CALCULATIONS'!AT604)*355)/100000)+(((' CALCULATIONS'!AT614)*355)/100000)+(((' CALCULATIONS'!AT584)*600)/100000)))*AH258,(1/4)*AH258)</f>
        <v>20787355.975570738</v>
      </c>
      <c r="AI259" s="236">
        <f>IFERROR(((((' CALCULATIONS'!AU594)*355)/100000)/((((' CALCULATIONS'!AU594)*355)/100000)+(((' CALCULATIONS'!AU604)*355)/100000)+(((' CALCULATIONS'!AU614)*355)/100000)+(((' CALCULATIONS'!AU584)*600)/100000)))*AI258,(1/4)*AI258)</f>
        <v>67004958.669843845</v>
      </c>
      <c r="AJ259" s="236">
        <f>IFERROR(((((' CALCULATIONS'!AV594)*355)/100000)/((((' CALCULATIONS'!AV594)*355)/100000)+(((' CALCULATIONS'!AV604)*355)/100000)+(((' CALCULATIONS'!AV614)*355)/100000)+(((' CALCULATIONS'!AV584)*600)/100000)))*AJ258,(1/4)*AJ258)</f>
        <v>32798915.601408195</v>
      </c>
      <c r="AK259" s="236">
        <f>IFERROR(((((' CALCULATIONS'!AW594)*355)/100000)/((((' CALCULATIONS'!AW594)*355)/100000)+(((' CALCULATIONS'!AW604)*355)/100000)+(((' CALCULATIONS'!AW614)*355)/100000)+(((' CALCULATIONS'!AW584)*600)/100000)))*AK258,(1/4)*AK258)</f>
        <v>69023815.382846788</v>
      </c>
      <c r="AL259" s="236">
        <f>IFERROR(((((' CALCULATIONS'!AX594)*355)/100000)/((((' CALCULATIONS'!AX594)*355)/100000)+(((' CALCULATIONS'!AX604)*355)/100000)+(((' CALCULATIONS'!AX614)*355)/100000)+(((' CALCULATIONS'!AX584)*600)/100000)))*AL258,(1/4)*AL258)</f>
        <v>49363642.791837618</v>
      </c>
      <c r="AM259" s="236">
        <f>IFERROR(((((' CALCULATIONS'!AY594)*355)/100000)/((((' CALCULATIONS'!AY594)*355)/100000)+(((' CALCULATIONS'!AY604)*355)/100000)+(((' CALCULATIONS'!AY614)*355)/100000)+(((' CALCULATIONS'!AY584)*600)/100000)))*AM258,(1/4)*AM258)</f>
        <v>78765895.262738079</v>
      </c>
      <c r="AN259" s="236">
        <f>IFERROR(((((' CALCULATIONS'!AZ594)*355)/100000)/((((' CALCULATIONS'!AZ594)*355)/100000)+(((' CALCULATIONS'!AZ604)*355)/100000)+(((' CALCULATIONS'!AZ614)*355)/100000)+(((' CALCULATIONS'!AZ584)*600)/100000)))*AN258,(1/4)*AN258)</f>
        <v>30626574.46374096</v>
      </c>
      <c r="AO259" s="236">
        <f>IFERROR(((((' CALCULATIONS'!BA594)*355)/100000)/((((' CALCULATIONS'!BA594)*355)/100000)+(((' CALCULATIONS'!BA604)*355)/100000)+(((' CALCULATIONS'!BA614)*355)/100000)+(((' CALCULATIONS'!BA584)*600)/100000)))*AO258,(1/4)*AO258)</f>
        <v>78442000.131502956</v>
      </c>
      <c r="AP259" s="236">
        <f>IFERROR(((((' CALCULATIONS'!BB594)*355)/100000)/((((' CALCULATIONS'!BB594)*355)/100000)+(((' CALCULATIONS'!BB604)*355)/100000)+(((' CALCULATIONS'!BB614)*355)/100000)+(((' CALCULATIONS'!BB584)*600)/100000)))*AP258,(1/4)*AP258)</f>
        <v>31562847.274818614</v>
      </c>
      <c r="AQ259" s="236">
        <f>IFERROR(((((' CALCULATIONS'!BC594)*355)/100000)/((((' CALCULATIONS'!BC594)*355)/100000)+(((' CALCULATIONS'!BC604)*355)/100000)+(((' CALCULATIONS'!BC614)*355)/100000)+(((' CALCULATIONS'!BC584)*600)/100000)))*AQ258,(1/4)*AQ258)</f>
        <v>86932600.140649974</v>
      </c>
      <c r="AR259" s="236">
        <f>IFERROR(((((' CALCULATIONS'!BD594)*355)/100000)/((((' CALCULATIONS'!BD594)*355)/100000)+(((' CALCULATIONS'!BD604)*355)/100000)+(((' CALCULATIONS'!BD614)*355)/100000)+(((' CALCULATIONS'!BD584)*600)/100000)))*AR258,(1/4)*AR258)</f>
        <v>63060627.479234628</v>
      </c>
      <c r="AS259" s="236">
        <f>IFERROR(((((' CALCULATIONS'!BE594)*355)/100000)/((((' CALCULATIONS'!BE594)*355)/100000)+(((' CALCULATIONS'!BE604)*355)/100000)+(((' CALCULATIONS'!BE614)*355)/100000)+(((' CALCULATIONS'!BE584)*600)/100000)))*AS258,(1/4)*AS258)</f>
        <v>82913892.097593173</v>
      </c>
      <c r="AT259" s="236">
        <f>IFERROR(((((' CALCULATIONS'!BF594)*355)/100000)/((((' CALCULATIONS'!BF594)*355)/100000)+(((' CALCULATIONS'!BF604)*355)/100000)+(((' CALCULATIONS'!BF614)*355)/100000)+(((' CALCULATIONS'!BF584)*600)/100000)))*AT258,(1/4)*AT258)</f>
        <v>25188891.240802374</v>
      </c>
      <c r="AU259" s="236">
        <f>IFERROR(((((' CALCULATIONS'!BG594)*355)/100000)/((((' CALCULATIONS'!BG594)*355)/100000)+(((' CALCULATIONS'!BG604)*355)/100000)+(((' CALCULATIONS'!BG614)*355)/100000)+(((' CALCULATIONS'!BG584)*600)/100000)))*AU258,(1/4)*AU258)</f>
        <v>85326709.132236376</v>
      </c>
      <c r="AV259" s="236">
        <f>IFERROR(((((' CALCULATIONS'!BH594)*355)/100000)/((((' CALCULATIONS'!BH594)*355)/100000)+(((' CALCULATIONS'!BH604)*355)/100000)+(((' CALCULATIONS'!BH614)*355)/100000)+(((' CALCULATIONS'!BH584)*600)/100000)))*AV258,(1/4)*AV258)</f>
        <v>44895885.726123273</v>
      </c>
      <c r="AW259" s="236">
        <f>IFERROR(((((' CALCULATIONS'!BI594)*355)/100000)/((((' CALCULATIONS'!BI594)*355)/100000)+(((' CALCULATIONS'!BI604)*355)/100000)+(((' CALCULATIONS'!BI614)*355)/100000)+(((' CALCULATIONS'!BI584)*600)/100000)))*AW258,(1/4)*AW258)</f>
        <v>88579513.489928797</v>
      </c>
      <c r="AX259" s="236">
        <f>IFERROR(((((' CALCULATIONS'!BJ594)*355)/100000)/((((' CALCULATIONS'!BJ594)*355)/100000)+(((' CALCULATIONS'!BJ604)*355)/100000)+(((' CALCULATIONS'!BJ614)*355)/100000)+(((' CALCULATIONS'!BJ584)*600)/100000)))*AX258,(1/4)*AX258)</f>
        <v>69832734.56895642</v>
      </c>
      <c r="AY259" s="236">
        <f>IFERROR(((((' CALCULATIONS'!BK594)*355)/100000)/((((' CALCULATIONS'!BK594)*355)/100000)+(((' CALCULATIONS'!BK604)*355)/100000)+(((' CALCULATIONS'!BK614)*355)/100000)+(((' CALCULATIONS'!BK584)*600)/100000)))*AY258,(1/4)*AY258)</f>
        <v>61920072.275145859</v>
      </c>
      <c r="AZ259" s="236">
        <f>IFERROR(((((' CALCULATIONS'!BL594)*355)/100000)/((((' CALCULATIONS'!BL594)*355)/100000)+(((' CALCULATIONS'!BL604)*355)/100000)+(((' CALCULATIONS'!BL614)*355)/100000)+(((' CALCULATIONS'!BL584)*600)/100000)))*AZ258,(1/4)*AZ258)</f>
        <v>36004072.866150782</v>
      </c>
      <c r="BA259" s="236">
        <f>IFERROR(((((' CALCULATIONS'!BM594)*355)/100000)/((((' CALCULATIONS'!BM594)*355)/100000)+(((' CALCULATIONS'!BM604)*355)/100000)+(((' CALCULATIONS'!BM614)*355)/100000)+(((' CALCULATIONS'!BM584)*600)/100000)))*BA258,(1/4)*BA258)</f>
        <v>83301857.372316122</v>
      </c>
      <c r="BB259" s="236">
        <f>IFERROR(((((' CALCULATIONS'!BN594)*355)/100000)/((((' CALCULATIONS'!BN594)*355)/100000)+(((' CALCULATIONS'!BN604)*355)/100000)+(((' CALCULATIONS'!BN614)*355)/100000)+(((' CALCULATIONS'!BN584)*600)/100000)))*BB258,(1/4)*BB258)</f>
        <v>36727191.86324124</v>
      </c>
      <c r="BC259" s="236">
        <f>IFERROR(((((' CALCULATIONS'!BO594)*355)/100000)/((((' CALCULATIONS'!BO594)*355)/100000)+(((' CALCULATIONS'!BO604)*355)/100000)+(((' CALCULATIONS'!BO614)*355)/100000)+(((' CALCULATIONS'!BO584)*600)/100000)))*BC258,(1/4)*BC258)</f>
        <v>92115643.727705032</v>
      </c>
      <c r="BD259" s="236">
        <f>IFERROR(((((' CALCULATIONS'!BP594)*355)/100000)/((((' CALCULATIONS'!BP594)*355)/100000)+(((' CALCULATIONS'!BP604)*355)/100000)+(((' CALCULATIONS'!BP614)*355)/100000)+(((' CALCULATIONS'!BP584)*600)/100000)))*BD258,(1/4)*BD258)</f>
        <v>69733854.405322522</v>
      </c>
      <c r="BE259" s="236">
        <f>IFERROR(((((' CALCULATIONS'!BQ594)*355)/100000)/((((' CALCULATIONS'!BQ594)*355)/100000)+(((' CALCULATIONS'!BQ604)*355)/100000)+(((' CALCULATIONS'!BQ614)*355)/100000)+(((' CALCULATIONS'!BQ584)*600)/100000)))*BE258,(1/4)*BE258)</f>
        <v>88380645.289739817</v>
      </c>
      <c r="BF259" s="236">
        <f>IFERROR(((((' CALCULATIONS'!BR594)*355)/100000)/((((' CALCULATIONS'!BR594)*355)/100000)+(((' CALCULATIONS'!BR604)*355)/100000)+(((' CALCULATIONS'!BR614)*355)/100000)+(((' CALCULATIONS'!BR584)*600)/100000)))*BF258,(1/4)*BF258)</f>
        <v>30782014.24520278</v>
      </c>
      <c r="BG259" s="236">
        <f>IFERROR(((((' CALCULATIONS'!BS594)*355)/100000)/((((' CALCULATIONS'!BS594)*355)/100000)+(((' CALCULATIONS'!BS604)*355)/100000)+(((' CALCULATIONS'!BS614)*355)/100000)+(((' CALCULATIONS'!BS584)*600)/100000)))*BG258,(1/4)*BG258)</f>
        <v>90474398.910764128</v>
      </c>
      <c r="BH259" s="236">
        <f>IFERROR(((((' CALCULATIONS'!BT594)*355)/100000)/((((' CALCULATIONS'!BT594)*355)/100000)+(((' CALCULATIONS'!BT604)*355)/100000)+(((' CALCULATIONS'!BT614)*355)/100000)+(((' CALCULATIONS'!BT584)*600)/100000)))*BH258,(1/4)*BH258)</f>
        <v>50558997.72340785</v>
      </c>
      <c r="BI259" s="236">
        <f>IFERROR(((((' CALCULATIONS'!BU594)*355)/100000)/((((' CALCULATIONS'!BU594)*355)/100000)+(((' CALCULATIONS'!BU604)*355)/100000)+(((' CALCULATIONS'!BU614)*355)/100000)+(((' CALCULATIONS'!BU584)*600)/100000)))*BI258,(1/4)*BI258)</f>
        <v>94058575.383885548</v>
      </c>
      <c r="BJ259" s="236">
        <f>IFERROR(((((' CALCULATIONS'!BV594)*355)/100000)/((((' CALCULATIONS'!BV594)*355)/100000)+(((' CALCULATIONS'!BV604)*355)/100000)+(((' CALCULATIONS'!BV614)*355)/100000)+(((' CALCULATIONS'!BV584)*600)/100000)))*BJ258,(1/4)*BJ258)</f>
        <v>77182177.685924113</v>
      </c>
      <c r="BK259" s="920">
        <f t="shared" si="127"/>
        <v>3002159398.3754892</v>
      </c>
    </row>
    <row r="260" spans="1:63" x14ac:dyDescent="0.25">
      <c r="A260" s="794" t="s">
        <v>3</v>
      </c>
      <c r="C260" s="236">
        <f>IFERROR(((((' CALCULATIONS'!O604)*355)/100000)/((((' CALCULATIONS'!O594)*355)/100000)+(((' CALCULATIONS'!O604)*355)/100000)+(((' CALCULATIONS'!O614)*355)/100000)+(((' CALCULATIONS'!O584)*600)/100000)))*C258,(1/4)*C258)</f>
        <v>0</v>
      </c>
      <c r="D260" s="236">
        <f>IFERROR(((((' CALCULATIONS'!P604)*355)/100000)/((((' CALCULATIONS'!P594)*355)/100000)+(((' CALCULATIONS'!P604)*355)/100000)+(((' CALCULATIONS'!P614)*355)/100000)+(((' CALCULATIONS'!P584)*600)/100000)))*D258,(1/4)*D258)</f>
        <v>0</v>
      </c>
      <c r="E260" s="236">
        <f>IFERROR(((((' CALCULATIONS'!Q604)*355)/100000)/((((' CALCULATIONS'!Q594)*355)/100000)+(((' CALCULATIONS'!Q604)*355)/100000)+(((' CALCULATIONS'!Q614)*355)/100000)+(((' CALCULATIONS'!Q584)*600)/100000)))*E258,(1/4)*E258)</f>
        <v>0</v>
      </c>
      <c r="F260" s="236">
        <f>IFERROR(((((' CALCULATIONS'!R604)*355)/100000)/((((' CALCULATIONS'!R594)*355)/100000)+(((' CALCULATIONS'!R604)*355)/100000)+(((' CALCULATIONS'!R614)*355)/100000)+(((' CALCULATIONS'!R584)*600)/100000)))*F258,(1/4)*F258)</f>
        <v>0</v>
      </c>
      <c r="G260" s="236">
        <f>IFERROR(((((' CALCULATIONS'!S604)*355)/100000)/((((' CALCULATIONS'!S594)*355)/100000)+(((' CALCULATIONS'!S604)*355)/100000)+(((' CALCULATIONS'!S614)*355)/100000)+(((' CALCULATIONS'!S584)*600)/100000)))*G258,(1/4)*G258)</f>
        <v>0</v>
      </c>
      <c r="H260" s="236">
        <f>IFERROR(((((' CALCULATIONS'!T604)*355)/100000)/((((' CALCULATIONS'!T594)*355)/100000)+(((' CALCULATIONS'!T604)*355)/100000)+(((' CALCULATIONS'!T614)*355)/100000)+(((' CALCULATIONS'!T584)*600)/100000)))*H258,(1/4)*H258)</f>
        <v>0</v>
      </c>
      <c r="I260" s="236">
        <f>IFERROR(((((' CALCULATIONS'!U604)*355)/100000)/((((' CALCULATIONS'!U594)*355)/100000)+(((' CALCULATIONS'!U604)*355)/100000)+(((' CALCULATIONS'!U614)*355)/100000)+(((' CALCULATIONS'!U584)*600)/100000)))*I258,(1/4)*I258)</f>
        <v>0</v>
      </c>
      <c r="J260" s="236">
        <f>IFERROR(((((' CALCULATIONS'!V604)*355)/100000)/((((' CALCULATIONS'!V594)*355)/100000)+(((' CALCULATIONS'!V604)*355)/100000)+(((' CALCULATIONS'!V614)*355)/100000)+(((' CALCULATIONS'!V584)*600)/100000)))*J258,(1/4)*J258)</f>
        <v>0</v>
      </c>
      <c r="K260" s="236">
        <f>IFERROR(((((' CALCULATIONS'!W604)*355)/100000)/((((' CALCULATIONS'!W594)*355)/100000)+(((' CALCULATIONS'!W604)*355)/100000)+(((' CALCULATIONS'!W614)*355)/100000)+(((' CALCULATIONS'!W584)*600)/100000)))*K258,(1/4)*K258)</f>
        <v>0</v>
      </c>
      <c r="L260" s="236">
        <f>IFERROR(((((' CALCULATIONS'!X604)*355)/100000)/((((' CALCULATIONS'!X594)*355)/100000)+(((' CALCULATIONS'!X604)*355)/100000)+(((' CALCULATIONS'!X614)*355)/100000)+(((' CALCULATIONS'!X584)*600)/100000)))*L258,(1/4)*L258)</f>
        <v>0</v>
      </c>
      <c r="M260" s="236">
        <f>IFERROR(((((' CALCULATIONS'!Y604)*355)/100000)/((((' CALCULATIONS'!Y594)*355)/100000)+(((' CALCULATIONS'!Y604)*355)/100000)+(((' CALCULATIONS'!Y614)*355)/100000)+(((' CALCULATIONS'!Y584)*600)/100000)))*M258,(1/4)*M258)</f>
        <v>0</v>
      </c>
      <c r="N260" s="236">
        <f>IFERROR(((((' CALCULATIONS'!Z604)*355)/100000)/((((' CALCULATIONS'!Z594)*355)/100000)+(((' CALCULATIONS'!Z604)*355)/100000)+(((' CALCULATIONS'!Z614)*355)/100000)+(((' CALCULATIONS'!Z584)*600)/100000)))*N258,(1/4)*N258)</f>
        <v>0</v>
      </c>
      <c r="O260" s="236">
        <f>IFERROR(((((' CALCULATIONS'!AA604)*355)/100000)/((((' CALCULATIONS'!AA594)*355)/100000)+(((' CALCULATIONS'!AA604)*355)/100000)+(((' CALCULATIONS'!AA614)*355)/100000)+(((' CALCULATIONS'!AA584)*600)/100000)))*O258,(1/4)*O258)</f>
        <v>73678232.995706409</v>
      </c>
      <c r="P260" s="236">
        <f>IFERROR(((((' CALCULATIONS'!AB604)*355)/100000)/((((' CALCULATIONS'!AB594)*355)/100000)+(((' CALCULATIONS'!AB604)*355)/100000)+(((' CALCULATIONS'!AB614)*355)/100000)+(((' CALCULATIONS'!AB584)*600)/100000)))*P258,(1/4)*P258)</f>
        <v>90649665.220281258</v>
      </c>
      <c r="Q260" s="236">
        <f>IFERROR(((((' CALCULATIONS'!AC604)*355)/100000)/((((' CALCULATIONS'!AC594)*355)/100000)+(((' CALCULATIONS'!AC604)*355)/100000)+(((' CALCULATIONS'!AC614)*355)/100000)+(((' CALCULATIONS'!AC584)*600)/100000)))*Q258,(1/4)*Q258)</f>
        <v>62034413.523645982</v>
      </c>
      <c r="R260" s="236">
        <f>IFERROR(((((' CALCULATIONS'!AD604)*355)/100000)/((((' CALCULATIONS'!AD594)*355)/100000)+(((' CALCULATIONS'!AD604)*355)/100000)+(((' CALCULATIONS'!AD614)*355)/100000)+(((' CALCULATIONS'!AD584)*600)/100000)))*R258,(1/4)*R258)</f>
        <v>90213236.865871847</v>
      </c>
      <c r="S260" s="236">
        <f>IFERROR(((((' CALCULATIONS'!AE604)*355)/100000)/((((' CALCULATIONS'!AE594)*355)/100000)+(((' CALCULATIONS'!AE604)*355)/100000)+(((' CALCULATIONS'!AE614)*355)/100000)+(((' CALCULATIONS'!AE584)*600)/100000)))*S258,(1/4)*S258)</f>
        <v>58879950.025744796</v>
      </c>
      <c r="T260" s="236">
        <f>IFERROR(((((' CALCULATIONS'!AF604)*355)/100000)/((((' CALCULATIONS'!AF594)*355)/100000)+(((' CALCULATIONS'!AF604)*355)/100000)+(((' CALCULATIONS'!AF614)*355)/100000)+(((' CALCULATIONS'!AF584)*600)/100000)))*T258,(1/4)*T258)</f>
        <v>70200678.536942288</v>
      </c>
      <c r="U260" s="236">
        <f>IFERROR(((((' CALCULATIONS'!AG604)*355)/100000)/((((' CALCULATIONS'!AG594)*355)/100000)+(((' CALCULATIONS'!AG604)*355)/100000)+(((' CALCULATIONS'!AG614)*355)/100000)+(((' CALCULATIONS'!AG584)*600)/100000)))*U258,(1/4)*U258)</f>
        <v>60788476.082516126</v>
      </c>
      <c r="V260" s="236">
        <f>IFERROR(((((' CALCULATIONS'!AH604)*355)/100000)/((((' CALCULATIONS'!AH594)*355)/100000)+(((' CALCULATIONS'!AH604)*355)/100000)+(((' CALCULATIONS'!AH614)*355)/100000)+(((' CALCULATIONS'!AH584)*600)/100000)))*V258,(1/4)*V258)</f>
        <v>95023439.686727658</v>
      </c>
      <c r="W260" s="236">
        <f>IFERROR(((((' CALCULATIONS'!AI604)*355)/100000)/((((' CALCULATIONS'!AI594)*355)/100000)+(((' CALCULATIONS'!AI604)*355)/100000)+(((' CALCULATIONS'!AI614)*355)/100000)+(((' CALCULATIONS'!AI584)*600)/100000)))*W258,(1/4)*W258)</f>
        <v>59958692.016634427</v>
      </c>
      <c r="X260" s="236">
        <f>IFERROR(((((' CALCULATIONS'!AJ604)*355)/100000)/((((' CALCULATIONS'!AJ594)*355)/100000)+(((' CALCULATIONS'!AJ604)*355)/100000)+(((' CALCULATIONS'!AJ614)*355)/100000)+(((' CALCULATIONS'!AJ584)*600)/100000)))*X258,(1/4)*X258)</f>
        <v>82333479.362107709</v>
      </c>
      <c r="Y260" s="236">
        <f>IFERROR(((((' CALCULATIONS'!AK604)*355)/100000)/((((' CALCULATIONS'!AK594)*355)/100000)+(((' CALCULATIONS'!AK604)*355)/100000)+(((' CALCULATIONS'!AK614)*355)/100000)+(((' CALCULATIONS'!AK584)*600)/100000)))*Y258,(1/4)*Y258)</f>
        <v>58872630.711567961</v>
      </c>
      <c r="Z260" s="236">
        <f>IFERROR(((((' CALCULATIONS'!AL604)*355)/100000)/((((' CALCULATIONS'!AL594)*355)/100000)+(((' CALCULATIONS'!AL604)*355)/100000)+(((' CALCULATIONS'!AL614)*355)/100000)+(((' CALCULATIONS'!AL584)*600)/100000)))*Z258,(1/4)*Z258)</f>
        <v>66673389.134787798</v>
      </c>
      <c r="AA260" s="236">
        <f>IFERROR(((((' CALCULATIONS'!AM604)*355)/100000)/((((' CALCULATIONS'!AM594)*355)/100000)+(((' CALCULATIONS'!AM604)*355)/100000)+(((' CALCULATIONS'!AM614)*355)/100000)+(((' CALCULATIONS'!AM584)*600)/100000)))*AA258,(1/4)*AA258)</f>
        <v>45378955.954104811</v>
      </c>
      <c r="AB260" s="236">
        <f>IFERROR(((((' CALCULATIONS'!AN604)*355)/100000)/((((' CALCULATIONS'!AN594)*355)/100000)+(((' CALCULATIONS'!AN604)*355)/100000)+(((' CALCULATIONS'!AN614)*355)/100000)+(((' CALCULATIONS'!AN584)*600)/100000)))*AB258,(1/4)*AB258)</f>
        <v>45365853.645122141</v>
      </c>
      <c r="AC260" s="236">
        <f>IFERROR(((((' CALCULATIONS'!AO604)*355)/100000)/((((' CALCULATIONS'!AO594)*355)/100000)+(((' CALCULATIONS'!AO604)*355)/100000)+(((' CALCULATIONS'!AO614)*355)/100000)+(((' CALCULATIONS'!AO584)*600)/100000)))*AC258,(1/4)*AC258)</f>
        <v>56444812.745407782</v>
      </c>
      <c r="AD260" s="236">
        <f>IFERROR(((((' CALCULATIONS'!AP604)*355)/100000)/((((' CALCULATIONS'!AP594)*355)/100000)+(((' CALCULATIONS'!AP604)*355)/100000)+(((' CALCULATIONS'!AP614)*355)/100000)+(((' CALCULATIONS'!AP584)*600)/100000)))*AD258,(1/4)*AD258)</f>
        <v>45254267.767283946</v>
      </c>
      <c r="AE260" s="236">
        <f>IFERROR(((((' CALCULATIONS'!AQ604)*355)/100000)/((((' CALCULATIONS'!AQ594)*355)/100000)+(((' CALCULATIONS'!AQ604)*355)/100000)+(((' CALCULATIONS'!AQ614)*355)/100000)+(((' CALCULATIONS'!AQ584)*600)/100000)))*AE258,(1/4)*AE258)</f>
        <v>53364466.378977917</v>
      </c>
      <c r="AF260" s="236">
        <f>IFERROR(((((' CALCULATIONS'!AR604)*355)/100000)/((((' CALCULATIONS'!AR594)*355)/100000)+(((' CALCULATIONS'!AR604)*355)/100000)+(((' CALCULATIONS'!AR614)*355)/100000)+(((' CALCULATIONS'!AR584)*600)/100000)))*AF258,(1/4)*AF258)</f>
        <v>38303364.898175977</v>
      </c>
      <c r="AG260" s="236">
        <f>IFERROR(((((' CALCULATIONS'!AS604)*355)/100000)/((((' CALCULATIONS'!AS594)*355)/100000)+(((' CALCULATIONS'!AS604)*355)/100000)+(((' CALCULATIONS'!AS614)*355)/100000)+(((' CALCULATIONS'!AS584)*600)/100000)))*AG258,(1/4)*AG258)</f>
        <v>55240437.061239764</v>
      </c>
      <c r="AH260" s="236">
        <f>IFERROR(((((' CALCULATIONS'!AT604)*355)/100000)/((((' CALCULATIONS'!AT594)*355)/100000)+(((' CALCULATIONS'!AT604)*355)/100000)+(((' CALCULATIONS'!AT614)*355)/100000)+(((' CALCULATIONS'!AT584)*600)/100000)))*AH258,(1/4)*AH258)</f>
        <v>46862306.709339008</v>
      </c>
      <c r="AI260" s="236">
        <f>IFERROR(((((' CALCULATIONS'!AU604)*355)/100000)/((((' CALCULATIONS'!AU594)*355)/100000)+(((' CALCULATIONS'!AU604)*355)/100000)+(((' CALCULATIONS'!AU614)*355)/100000)+(((' CALCULATIONS'!AU584)*600)/100000)))*AI258,(1/4)*AI258)</f>
        <v>54397377.464424685</v>
      </c>
      <c r="AJ260" s="236">
        <f>IFERROR(((((' CALCULATIONS'!AV604)*355)/100000)/((((' CALCULATIONS'!AV594)*355)/100000)+(((' CALCULATIONS'!AV604)*355)/100000)+(((' CALCULATIONS'!AV614)*355)/100000)+(((' CALCULATIONS'!AV584)*600)/100000)))*AJ258,(1/4)*AJ258)</f>
        <v>42744156.777784228</v>
      </c>
      <c r="AK260" s="236">
        <f>IFERROR(((((' CALCULATIONS'!AW604)*355)/100000)/((((' CALCULATIONS'!AW594)*355)/100000)+(((' CALCULATIONS'!AW604)*355)/100000)+(((' CALCULATIONS'!AW614)*355)/100000)+(((' CALCULATIONS'!AW584)*600)/100000)))*AK258,(1/4)*AK258)</f>
        <v>53345414.159272783</v>
      </c>
      <c r="AL260" s="236">
        <f>IFERROR(((((' CALCULATIONS'!AX604)*355)/100000)/((((' CALCULATIONS'!AX594)*355)/100000)+(((' CALCULATIONS'!AX604)*355)/100000)+(((' CALCULATIONS'!AX614)*355)/100000)+(((' CALCULATIONS'!AX584)*600)/100000)))*AL258,(1/4)*AL258)</f>
        <v>37019329.468783446</v>
      </c>
      <c r="AM260" s="236">
        <f>IFERROR(((((' CALCULATIONS'!AY604)*355)/100000)/((((' CALCULATIONS'!AY594)*355)/100000)+(((' CALCULATIONS'!AY604)*355)/100000)+(((' CALCULATIONS'!AY614)*355)/100000)+(((' CALCULATIONS'!AY584)*600)/100000)))*AM258,(1/4)*AM258)</f>
        <v>54361203.484905146</v>
      </c>
      <c r="AN260" s="236">
        <f>IFERROR(((((' CALCULATIONS'!AZ604)*355)/100000)/((((' CALCULATIONS'!AZ594)*355)/100000)+(((' CALCULATIONS'!AZ604)*355)/100000)+(((' CALCULATIONS'!AZ614)*355)/100000)+(((' CALCULATIONS'!AZ584)*600)/100000)))*AN258,(1/4)*AN258)</f>
        <v>47583648.384452097</v>
      </c>
      <c r="AO260" s="236">
        <f>IFERROR(((((' CALCULATIONS'!BA604)*355)/100000)/((((' CALCULATIONS'!BA594)*355)/100000)+(((' CALCULATIONS'!BA604)*355)/100000)+(((' CALCULATIONS'!BA614)*355)/100000)+(((' CALCULATIONS'!BA584)*600)/100000)))*AO258,(1/4)*AO258)</f>
        <v>58824313.25742536</v>
      </c>
      <c r="AP260" s="236">
        <f>IFERROR(((((' CALCULATIONS'!BB604)*355)/100000)/((((' CALCULATIONS'!BB594)*355)/100000)+(((' CALCULATIONS'!BB604)*355)/100000)+(((' CALCULATIONS'!BB614)*355)/100000)+(((' CALCULATIONS'!BB584)*600)/100000)))*AP258,(1/4)*AP258)</f>
        <v>47410910.518449597</v>
      </c>
      <c r="AQ260" s="236">
        <f>IFERROR(((((' CALCULATIONS'!BC604)*355)/100000)/((((' CALCULATIONS'!BC594)*355)/100000)+(((' CALCULATIONS'!BC604)*355)/100000)+(((' CALCULATIONS'!BC614)*355)/100000)+(((' CALCULATIONS'!BC584)*600)/100000)))*AQ258,(1/4)*AQ258)</f>
        <v>54079745.84339983</v>
      </c>
      <c r="AR260" s="236">
        <f>IFERROR(((((' CALCULATIONS'!BD604)*355)/100000)/((((' CALCULATIONS'!BD594)*355)/100000)+(((' CALCULATIONS'!BD604)*355)/100000)+(((' CALCULATIONS'!BD614)*355)/100000)+(((' CALCULATIONS'!BD584)*600)/100000)))*AR258,(1/4)*AR258)</f>
        <v>37407953.742726326</v>
      </c>
      <c r="AS260" s="236">
        <f>IFERROR(((((' CALCULATIONS'!BE604)*355)/100000)/((((' CALCULATIONS'!BE594)*355)/100000)+(((' CALCULATIONS'!BE604)*355)/100000)+(((' CALCULATIONS'!BE614)*355)/100000)+(((' CALCULATIONS'!BE584)*600)/100000)))*AS258,(1/4)*AS258)</f>
        <v>56670319.938995562</v>
      </c>
      <c r="AT260" s="236">
        <f>IFERROR(((((' CALCULATIONS'!BF604)*355)/100000)/((((' CALCULATIONS'!BF594)*355)/100000)+(((' CALCULATIONS'!BF604)*355)/100000)+(((' CALCULATIONS'!BF614)*355)/100000)+(((' CALCULATIONS'!BF584)*600)/100000)))*AT258,(1/4)*AT258)</f>
        <v>49717951.741063505</v>
      </c>
      <c r="AU260" s="236">
        <f>IFERROR(((((' CALCULATIONS'!BG604)*355)/100000)/((((' CALCULATIONS'!BG594)*355)/100000)+(((' CALCULATIONS'!BG604)*355)/100000)+(((' CALCULATIONS'!BG614)*355)/100000)+(((' CALCULATIONS'!BG584)*600)/100000)))*AU258,(1/4)*AU258)</f>
        <v>55489610.573449217</v>
      </c>
      <c r="AV260" s="236">
        <f>IFERROR(((((' CALCULATIONS'!BH604)*355)/100000)/((((' CALCULATIONS'!BH594)*355)/100000)+(((' CALCULATIONS'!BH604)*355)/100000)+(((' CALCULATIONS'!BH614)*355)/100000)+(((' CALCULATIONS'!BH584)*600)/100000)))*AV258,(1/4)*AV258)</f>
        <v>43507543.65230646</v>
      </c>
      <c r="AW260" s="236">
        <f>IFERROR(((((' CALCULATIONS'!BI604)*355)/100000)/((((' CALCULATIONS'!BI594)*355)/100000)+(((' CALCULATIONS'!BI604)*355)/100000)+(((' CALCULATIONS'!BI614)*355)/100000)+(((' CALCULATIONS'!BI584)*600)/100000)))*AW258,(1/4)*AW258)</f>
        <v>53816353.90991158</v>
      </c>
      <c r="AX260" s="236">
        <f>IFERROR(((((' CALCULATIONS'!BJ604)*355)/100000)/((((' CALCULATIONS'!BJ594)*355)/100000)+(((' CALCULATIONS'!BJ604)*355)/100000)+(((' CALCULATIONS'!BJ614)*355)/100000)+(((' CALCULATIONS'!BJ584)*600)/100000)))*AX258,(1/4)*AX258)</f>
        <v>35614934.075951688</v>
      </c>
      <c r="AY260" s="236">
        <f>IFERROR(((((' CALCULATIONS'!BK604)*355)/100000)/((((' CALCULATIONS'!BK594)*355)/100000)+(((' CALCULATIONS'!BK604)*355)/100000)+(((' CALCULATIONS'!BK614)*355)/100000)+(((' CALCULATIONS'!BK584)*600)/100000)))*AY258,(1/4)*AY258)</f>
        <v>105779582.44655126</v>
      </c>
      <c r="AZ260" s="236">
        <f>IFERROR(((((' CALCULATIONS'!BL604)*355)/100000)/((((' CALCULATIONS'!BL594)*355)/100000)+(((' CALCULATIONS'!BL604)*355)/100000)+(((' CALCULATIONS'!BL614)*355)/100000)+(((' CALCULATIONS'!BL584)*600)/100000)))*AZ258,(1/4)*AZ258)</f>
        <v>60865023.898392111</v>
      </c>
      <c r="BA260" s="236">
        <f>IFERROR(((((' CALCULATIONS'!BM604)*355)/100000)/((((' CALCULATIONS'!BM594)*355)/100000)+(((' CALCULATIONS'!BM604)*355)/100000)+(((' CALCULATIONS'!BM614)*355)/100000)+(((' CALCULATIONS'!BM584)*600)/100000)))*BA258,(1/4)*BA258)</f>
        <v>81229215.592369154</v>
      </c>
      <c r="BB260" s="236">
        <f>IFERROR(((((' CALCULATIONS'!BN604)*355)/100000)/((((' CALCULATIONS'!BN594)*355)/100000)+(((' CALCULATIONS'!BN604)*355)/100000)+(((' CALCULATIONS'!BN614)*355)/100000)+(((' CALCULATIONS'!BN584)*600)/100000)))*BB258,(1/4)*BB258)</f>
        <v>60777141.297994547</v>
      </c>
      <c r="BC260" s="236">
        <f>IFERROR(((((' CALCULATIONS'!BO604)*355)/100000)/((((' CALCULATIONS'!BO594)*355)/100000)+(((' CALCULATIONS'!BO604)*355)/100000)+(((' CALCULATIONS'!BO614)*355)/100000)+(((' CALCULATIONS'!BO584)*600)/100000)))*BC258,(1/4)*BC258)</f>
        <v>75917097.603349715</v>
      </c>
      <c r="BD260" s="236">
        <f>IFERROR(((((' CALCULATIONS'!BP604)*355)/100000)/((((' CALCULATIONS'!BP594)*355)/100000)+(((' CALCULATIONS'!BP604)*355)/100000)+(((' CALCULATIONS'!BP614)*355)/100000)+(((' CALCULATIONS'!BP584)*600)/100000)))*BD258,(1/4)*BD258)</f>
        <v>49437565.525695927</v>
      </c>
      <c r="BE260" s="236">
        <f>IFERROR(((((' CALCULATIONS'!BQ604)*355)/100000)/((((' CALCULATIONS'!BQ594)*355)/100000)+(((' CALCULATIONS'!BQ604)*355)/100000)+(((' CALCULATIONS'!BQ614)*355)/100000)+(((' CALCULATIONS'!BQ584)*600)/100000)))*BE258,(1/4)*BE258)</f>
        <v>78595157.149371594</v>
      </c>
      <c r="BF260" s="236">
        <f>IFERROR(((((' CALCULATIONS'!BR604)*355)/100000)/((((' CALCULATIONS'!BR594)*355)/100000)+(((' CALCULATIONS'!BR604)*355)/100000)+(((' CALCULATIONS'!BR614)*355)/100000)+(((' CALCULATIONS'!BR584)*600)/100000)))*BF258,(1/4)*BF258)</f>
        <v>63177485.515262231</v>
      </c>
      <c r="BG260" s="236">
        <f>IFERROR(((((' CALCULATIONS'!BS604)*355)/100000)/((((' CALCULATIONS'!BS594)*355)/100000)+(((' CALCULATIONS'!BS604)*355)/100000)+(((' CALCULATIONS'!BS614)*355)/100000)+(((' CALCULATIONS'!BS584)*600)/100000)))*BG258,(1/4)*BG258)</f>
        <v>77561880.137631401</v>
      </c>
      <c r="BH260" s="236">
        <f>IFERROR(((((' CALCULATIONS'!BT604)*355)/100000)/((((' CALCULATIONS'!BT594)*355)/100000)+(((' CALCULATIONS'!BT604)*355)/100000)+(((' CALCULATIONS'!BT614)*355)/100000)+(((' CALCULATIONS'!BT584)*600)/100000)))*BH258,(1/4)*BH258)</f>
        <v>56448812.79894352</v>
      </c>
      <c r="BI260" s="236">
        <f>IFERROR(((((' CALCULATIONS'!BU604)*355)/100000)/((((' CALCULATIONS'!BU594)*355)/100000)+(((' CALCULATIONS'!BU604)*355)/100000)+(((' CALCULATIONS'!BU614)*355)/100000)+(((' CALCULATIONS'!BU584)*600)/100000)))*BI258,(1/4)*BI258)</f>
        <v>75579607.395496234</v>
      </c>
      <c r="BJ260" s="236">
        <f>IFERROR(((((' CALCULATIONS'!BV604)*355)/100000)/((((' CALCULATIONS'!BV594)*355)/100000)+(((' CALCULATIONS'!BV604)*355)/100000)+(((' CALCULATIONS'!BV614)*355)/100000)+(((' CALCULATIONS'!BV584)*600)/100000)))*BJ258,(1/4)*BJ258)</f>
        <v>47334054.362862803</v>
      </c>
      <c r="BK260" s="920">
        <f t="shared" si="127"/>
        <v>2870214140.0394073</v>
      </c>
    </row>
    <row r="261" spans="1:63" x14ac:dyDescent="0.25">
      <c r="A261" s="795" t="s">
        <v>1188</v>
      </c>
      <c r="C261" s="236">
        <f>IFERROR(((((' CALCULATIONS'!O614)*355)/100000)/((((' CALCULATIONS'!O594)*355)/100000)+(((' CALCULATIONS'!O604)*355)/100000)+(((' CALCULATIONS'!O614)*355)/100000)+(((' CALCULATIONS'!O584)*600)/100000)))*C258,(1/4)*C258)</f>
        <v>0</v>
      </c>
      <c r="D261" s="236">
        <f>IFERROR(((((' CALCULATIONS'!P614)*355)/100000)/((((' CALCULATIONS'!P594)*355)/100000)+(((' CALCULATIONS'!P604)*355)/100000)+(((' CALCULATIONS'!P614)*355)/100000)+(((' CALCULATIONS'!P584)*600)/100000)))*D258,(1/4)*D258)</f>
        <v>0</v>
      </c>
      <c r="E261" s="236">
        <f>IFERROR(((((' CALCULATIONS'!Q614)*355)/100000)/((((' CALCULATIONS'!Q594)*355)/100000)+(((' CALCULATIONS'!Q604)*355)/100000)+(((' CALCULATIONS'!Q614)*355)/100000)+(((' CALCULATIONS'!Q584)*600)/100000)))*E258,(1/4)*E258)</f>
        <v>0</v>
      </c>
      <c r="F261" s="236">
        <f>IFERROR(((((' CALCULATIONS'!R614)*355)/100000)/((((' CALCULATIONS'!R594)*355)/100000)+(((' CALCULATIONS'!R604)*355)/100000)+(((' CALCULATIONS'!R614)*355)/100000)+(((' CALCULATIONS'!R584)*600)/100000)))*F258,(1/4)*F258)</f>
        <v>0</v>
      </c>
      <c r="G261" s="236">
        <f>IFERROR(((((' CALCULATIONS'!S614)*355)/100000)/((((' CALCULATIONS'!S594)*355)/100000)+(((' CALCULATIONS'!S604)*355)/100000)+(((' CALCULATIONS'!S614)*355)/100000)+(((' CALCULATIONS'!S584)*600)/100000)))*G258,(1/4)*G258)</f>
        <v>0</v>
      </c>
      <c r="H261" s="236">
        <f>IFERROR(((((' CALCULATIONS'!T614)*355)/100000)/((((' CALCULATIONS'!T594)*355)/100000)+(((' CALCULATIONS'!T604)*355)/100000)+(((' CALCULATIONS'!T614)*355)/100000)+(((' CALCULATIONS'!T584)*600)/100000)))*H258,(1/4)*H258)</f>
        <v>0</v>
      </c>
      <c r="I261" s="236">
        <f>IFERROR(((((' CALCULATIONS'!U614)*355)/100000)/((((' CALCULATIONS'!U594)*355)/100000)+(((' CALCULATIONS'!U604)*355)/100000)+(((' CALCULATIONS'!U614)*355)/100000)+(((' CALCULATIONS'!U584)*600)/100000)))*I258,(1/4)*I258)</f>
        <v>0</v>
      </c>
      <c r="J261" s="236">
        <f>IFERROR(((((' CALCULATIONS'!V614)*355)/100000)/((((' CALCULATIONS'!V594)*355)/100000)+(((' CALCULATIONS'!V604)*355)/100000)+(((' CALCULATIONS'!V614)*355)/100000)+(((' CALCULATIONS'!V584)*600)/100000)))*J258,(1/4)*J258)</f>
        <v>0</v>
      </c>
      <c r="K261" s="236">
        <f>IFERROR(((((' CALCULATIONS'!W614)*355)/100000)/((((' CALCULATIONS'!W594)*355)/100000)+(((' CALCULATIONS'!W604)*355)/100000)+(((' CALCULATIONS'!W614)*355)/100000)+(((' CALCULATIONS'!W584)*600)/100000)))*K258,(1/4)*K258)</f>
        <v>0</v>
      </c>
      <c r="L261" s="236">
        <f>IFERROR(((((' CALCULATIONS'!X614)*355)/100000)/((((' CALCULATIONS'!X594)*355)/100000)+(((' CALCULATIONS'!X604)*355)/100000)+(((' CALCULATIONS'!X614)*355)/100000)+(((' CALCULATIONS'!X584)*600)/100000)))*L258,(1/4)*L258)</f>
        <v>0</v>
      </c>
      <c r="M261" s="236">
        <f>IFERROR(((((' CALCULATIONS'!Y614)*355)/100000)/((((' CALCULATIONS'!Y594)*355)/100000)+(((' CALCULATIONS'!Y604)*355)/100000)+(((' CALCULATIONS'!Y614)*355)/100000)+(((' CALCULATIONS'!Y584)*600)/100000)))*M258,(1/4)*M258)</f>
        <v>0</v>
      </c>
      <c r="N261" s="236">
        <f>IFERROR(((((' CALCULATIONS'!Z614)*355)/100000)/((((' CALCULATIONS'!Z594)*355)/100000)+(((' CALCULATIONS'!Z604)*355)/100000)+(((' CALCULATIONS'!Z614)*355)/100000)+(((' CALCULATIONS'!Z584)*600)/100000)))*N258,(1/4)*N258)</f>
        <v>0</v>
      </c>
      <c r="O261" s="236">
        <f>IFERROR(((((' CALCULATIONS'!AA614)*355)/100000)/((((' CALCULATIONS'!AA594)*355)/100000)+(((' CALCULATIONS'!AA604)*355)/100000)+(((' CALCULATIONS'!AA614)*355)/100000)+(((' CALCULATIONS'!AA584)*600)/100000)))*O258,(1/4)*O258)</f>
        <v>0</v>
      </c>
      <c r="P261" s="236">
        <f>IFERROR(((((' CALCULATIONS'!AB614)*355)/100000)/((((' CALCULATIONS'!AB594)*355)/100000)+(((' CALCULATIONS'!AB604)*355)/100000)+(((' CALCULATIONS'!AB614)*355)/100000)+(((' CALCULATIONS'!AB584)*600)/100000)))*P258,(1/4)*P258)</f>
        <v>0</v>
      </c>
      <c r="Q261" s="236">
        <f>IFERROR(((((' CALCULATIONS'!AC614)*355)/100000)/((((' CALCULATIONS'!AC594)*355)/100000)+(((' CALCULATIONS'!AC604)*355)/100000)+(((' CALCULATIONS'!AC614)*355)/100000)+(((' CALCULATIONS'!AC584)*600)/100000)))*Q258,(1/4)*Q258)</f>
        <v>0</v>
      </c>
      <c r="R261" s="236">
        <f>IFERROR(((((' CALCULATIONS'!AD614)*355)/100000)/((((' CALCULATIONS'!AD594)*355)/100000)+(((' CALCULATIONS'!AD604)*355)/100000)+(((' CALCULATIONS'!AD614)*355)/100000)+(((' CALCULATIONS'!AD584)*600)/100000)))*R258,(1/4)*R258)</f>
        <v>0</v>
      </c>
      <c r="S261" s="236">
        <f>IFERROR(((((' CALCULATIONS'!AE614)*355)/100000)/((((' CALCULATIONS'!AE594)*355)/100000)+(((' CALCULATIONS'!AE604)*355)/100000)+(((' CALCULATIONS'!AE614)*355)/100000)+(((' CALCULATIONS'!AE584)*600)/100000)))*S258,(1/4)*S258)</f>
        <v>0</v>
      </c>
      <c r="T261" s="236">
        <f>IFERROR(((((' CALCULATIONS'!AF614)*355)/100000)/((((' CALCULATIONS'!AF594)*355)/100000)+(((' CALCULATIONS'!AF604)*355)/100000)+(((' CALCULATIONS'!AF614)*355)/100000)+(((' CALCULATIONS'!AF584)*600)/100000)))*T258,(1/4)*T258)</f>
        <v>0</v>
      </c>
      <c r="U261" s="236">
        <f>IFERROR(((((' CALCULATIONS'!AG614)*355)/100000)/((((' CALCULATIONS'!AG594)*355)/100000)+(((' CALCULATIONS'!AG604)*355)/100000)+(((' CALCULATIONS'!AG614)*355)/100000)+(((' CALCULATIONS'!AG584)*600)/100000)))*U258,(1/4)*U258)</f>
        <v>0</v>
      </c>
      <c r="V261" s="236">
        <f>IFERROR(((((' CALCULATIONS'!AH614)*355)/100000)/((((' CALCULATIONS'!AH594)*355)/100000)+(((' CALCULATIONS'!AH604)*355)/100000)+(((' CALCULATIONS'!AH614)*355)/100000)+(((' CALCULATIONS'!AH584)*600)/100000)))*V258,(1/4)*V258)</f>
        <v>0</v>
      </c>
      <c r="W261" s="236">
        <f>IFERROR(((((' CALCULATIONS'!AI614)*355)/100000)/((((' CALCULATIONS'!AI594)*355)/100000)+(((' CALCULATIONS'!AI604)*355)/100000)+(((' CALCULATIONS'!AI614)*355)/100000)+(((' CALCULATIONS'!AI584)*600)/100000)))*W258,(1/4)*W258)</f>
        <v>0</v>
      </c>
      <c r="X261" s="236">
        <f>IFERROR(((((' CALCULATIONS'!AJ614)*355)/100000)/((((' CALCULATIONS'!AJ594)*355)/100000)+(((' CALCULATIONS'!AJ604)*355)/100000)+(((' CALCULATIONS'!AJ614)*355)/100000)+(((' CALCULATIONS'!AJ584)*600)/100000)))*X258,(1/4)*X258)</f>
        <v>0</v>
      </c>
      <c r="Y261" s="236">
        <f>IFERROR(((((' CALCULATIONS'!AK614)*355)/100000)/((((' CALCULATIONS'!AK594)*355)/100000)+(((' CALCULATIONS'!AK604)*355)/100000)+(((' CALCULATIONS'!AK614)*355)/100000)+(((' CALCULATIONS'!AK584)*600)/100000)))*Y258,(1/4)*Y258)</f>
        <v>0</v>
      </c>
      <c r="Z261" s="236">
        <f>IFERROR(((((' CALCULATIONS'!AL614)*355)/100000)/((((' CALCULATIONS'!AL594)*355)/100000)+(((' CALCULATIONS'!AL604)*355)/100000)+(((' CALCULATIONS'!AL614)*355)/100000)+(((' CALCULATIONS'!AL584)*600)/100000)))*Z258,(1/4)*Z258)</f>
        <v>0</v>
      </c>
      <c r="AA261" s="236">
        <f>IFERROR(((((' CALCULATIONS'!AM614)*355)/100000)/((((' CALCULATIONS'!AM594)*355)/100000)+(((' CALCULATIONS'!AM604)*355)/100000)+(((' CALCULATIONS'!AM614)*355)/100000)+(((' CALCULATIONS'!AM584)*600)/100000)))*AA258,(1/4)*AA258)</f>
        <v>17684057.618956372</v>
      </c>
      <c r="AB261" s="236">
        <f>IFERROR(((((' CALCULATIONS'!AN614)*355)/100000)/((((' CALCULATIONS'!AN594)*355)/100000)+(((' CALCULATIONS'!AN604)*355)/100000)+(((' CALCULATIONS'!AN614)*355)/100000)+(((' CALCULATIONS'!AN584)*600)/100000)))*AB258,(1/4)*AB258)</f>
        <v>25178420.972445138</v>
      </c>
      <c r="AC261" s="236">
        <f>IFERROR(((((' CALCULATIONS'!AO614)*355)/100000)/((((' CALCULATIONS'!AO594)*355)/100000)+(((' CALCULATIONS'!AO604)*355)/100000)+(((' CALCULATIONS'!AO614)*355)/100000)+(((' CALCULATIONS'!AO584)*600)/100000)))*AC258,(1/4)*AC258)</f>
        <v>7098666.5871142084</v>
      </c>
      <c r="AD261" s="236">
        <f>IFERROR(((((' CALCULATIONS'!AP614)*355)/100000)/((((' CALCULATIONS'!AP594)*355)/100000)+(((' CALCULATIONS'!AP604)*355)/100000)+(((' CALCULATIONS'!AP614)*355)/100000)+(((' CALCULATIONS'!AP584)*600)/100000)))*AD258,(1/4)*AD258)</f>
        <v>25116489.894750271</v>
      </c>
      <c r="AE261" s="236">
        <f>IFERROR(((((' CALCULATIONS'!AQ614)*355)/100000)/((((' CALCULATIONS'!AQ594)*355)/100000)+(((' CALCULATIONS'!AQ604)*355)/100000)+(((' CALCULATIONS'!AQ614)*355)/100000)+(((' CALCULATIONS'!AQ584)*600)/100000)))*AE258,(1/4)*AE258)</f>
        <v>6711273.1179084256</v>
      </c>
      <c r="AF261" s="236">
        <f>IFERROR(((((' CALCULATIONS'!AR614)*355)/100000)/((((' CALCULATIONS'!AR594)*355)/100000)+(((' CALCULATIONS'!AR604)*355)/100000)+(((' CALCULATIONS'!AR614)*355)/100000)+(((' CALCULATIONS'!AR584)*600)/100000)))*AF258,(1/4)*AF258)</f>
        <v>21258681.774439611</v>
      </c>
      <c r="AG261" s="236">
        <f>IFERROR(((((' CALCULATIONS'!AS614)*355)/100000)/((((' CALCULATIONS'!AS594)*355)/100000)+(((' CALCULATIONS'!AS604)*355)/100000)+(((' CALCULATIONS'!AS614)*355)/100000)+(((' CALCULATIONS'!AS584)*600)/100000)))*AG258,(1/4)*AG258)</f>
        <v>6947200.7391168317</v>
      </c>
      <c r="AH261" s="236">
        <f>IFERROR(((((' CALCULATIONS'!AT614)*355)/100000)/((((' CALCULATIONS'!AT594)*355)/100000)+(((' CALCULATIONS'!AT604)*355)/100000)+(((' CALCULATIONS'!AT614)*355)/100000)+(((' CALCULATIONS'!AT584)*600)/100000)))*AH258,(1/4)*AH258)</f>
        <v>26008964.700578175</v>
      </c>
      <c r="AI261" s="236">
        <f>IFERROR(((((' CALCULATIONS'!AU614)*355)/100000)/((((' CALCULATIONS'!AU594)*355)/100000)+(((' CALCULATIONS'!AU604)*355)/100000)+(((' CALCULATIONS'!AU614)*355)/100000)+(((' CALCULATIONS'!AU584)*600)/100000)))*AI258,(1/4)*AI258)</f>
        <v>6841175.0708618853</v>
      </c>
      <c r="AJ261" s="236">
        <f>IFERROR(((((' CALCULATIONS'!AV614)*355)/100000)/((((' CALCULATIONS'!AV594)*355)/100000)+(((' CALCULATIONS'!AV604)*355)/100000)+(((' CALCULATIONS'!AV614)*355)/100000)+(((' CALCULATIONS'!AV584)*600)/100000)))*AJ258,(1/4)*AJ258)</f>
        <v>23723357.701634794</v>
      </c>
      <c r="AK261" s="236">
        <f>IFERROR(((((' CALCULATIONS'!AW614)*355)/100000)/((((' CALCULATIONS'!AW594)*355)/100000)+(((' CALCULATIONS'!AW604)*355)/100000)+(((' CALCULATIONS'!AW614)*355)/100000)+(((' CALCULATIONS'!AW584)*600)/100000)))*AK258,(1/4)*AK258)</f>
        <v>6708877.0544111244</v>
      </c>
      <c r="AL261" s="236">
        <f>IFERROR(((((' CALCULATIONS'!AX614)*355)/100000)/((((' CALCULATIONS'!AX594)*355)/100000)+(((' CALCULATIONS'!AX604)*355)/100000)+(((' CALCULATIONS'!AX614)*355)/100000)+(((' CALCULATIONS'!AX584)*600)/100000)))*AL258,(1/4)*AL258)</f>
        <v>20546031.576392345</v>
      </c>
      <c r="AM261" s="236">
        <f>IFERROR(((((' CALCULATIONS'!AY614)*355)/100000)/((((' CALCULATIONS'!AY594)*355)/100000)+(((' CALCULATIONS'!AY604)*355)/100000)+(((' CALCULATIONS'!AY614)*355)/100000)+(((' CALCULATIONS'!AY584)*600)/100000)))*AM258,(1/4)*AM258)</f>
        <v>11388983.170971336</v>
      </c>
      <c r="AN261" s="236">
        <f>IFERROR(((((' CALCULATIONS'!AZ614)*355)/100000)/((((' CALCULATIONS'!AZ594)*355)/100000)+(((' CALCULATIONS'!AZ604)*355)/100000)+(((' CALCULATIONS'!AZ614)*355)/100000)+(((' CALCULATIONS'!AZ584)*600)/100000)))*AN258,(1/4)*AN258)</f>
        <v>31172791.892498527</v>
      </c>
      <c r="AO261" s="236">
        <f>IFERROR(((((' CALCULATIONS'!BA614)*355)/100000)/((((' CALCULATIONS'!BA594)*355)/100000)+(((' CALCULATIONS'!BA604)*355)/100000)+(((' CALCULATIONS'!BA614)*355)/100000)+(((' CALCULATIONS'!BA584)*600)/100000)))*AO258,(1/4)*AO258)</f>
        <v>8192715.9273547633</v>
      </c>
      <c r="AP261" s="236">
        <f>IFERROR(((((' CALCULATIONS'!BB614)*355)/100000)/((((' CALCULATIONS'!BB594)*355)/100000)+(((' CALCULATIONS'!BB604)*355)/100000)+(((' CALCULATIONS'!BB614)*355)/100000)+(((' CALCULATIONS'!BB584)*600)/100000)))*AP258,(1/4)*AP258)</f>
        <v>31059628.616212007</v>
      </c>
      <c r="AQ261" s="236">
        <f>IFERROR(((((' CALCULATIONS'!BC614)*355)/100000)/((((' CALCULATIONS'!BC594)*355)/100000)+(((' CALCULATIONS'!BC604)*355)/100000)+(((' CALCULATIONS'!BC614)*355)/100000)+(((' CALCULATIONS'!BC584)*600)/100000)))*AQ258,(1/4)*AQ258)</f>
        <v>7531919.5513530634</v>
      </c>
      <c r="AR261" s="236">
        <f>IFERROR(((((' CALCULATIONS'!BD614)*355)/100000)/((((' CALCULATIONS'!BD594)*355)/100000)+(((' CALCULATIONS'!BD604)*355)/100000)+(((' CALCULATIONS'!BD614)*355)/100000)+(((' CALCULATIONS'!BD584)*600)/100000)))*AR258,(1/4)*AR258)</f>
        <v>24506535.264480565</v>
      </c>
      <c r="AS261" s="236">
        <f>IFERROR(((((' CALCULATIONS'!BE614)*355)/100000)/((((' CALCULATIONS'!BE594)*355)/100000)+(((' CALCULATIONS'!BE604)*355)/100000)+(((' CALCULATIONS'!BE614)*355)/100000)+(((' CALCULATIONS'!BE584)*600)/100000)))*AS258,(1/4)*AS258)</f>
        <v>7892719.9836692167</v>
      </c>
      <c r="AT261" s="236">
        <f>IFERROR(((((' CALCULATIONS'!BF614)*355)/100000)/((((' CALCULATIONS'!BF594)*355)/100000)+(((' CALCULATIONS'!BF604)*355)/100000)+(((' CALCULATIONS'!BF614)*355)/100000)+(((' CALCULATIONS'!BF584)*600)/100000)))*AT258,(1/4)*AT258)</f>
        <v>32571007.385214884</v>
      </c>
      <c r="AU261" s="236">
        <f>IFERROR(((((' CALCULATIONS'!BG614)*355)/100000)/((((' CALCULATIONS'!BG594)*355)/100000)+(((' CALCULATIONS'!BG604)*355)/100000)+(((' CALCULATIONS'!BG614)*355)/100000)+(((' CALCULATIONS'!BG584)*600)/100000)))*AU258,(1/4)*AU258)</f>
        <v>7728277.4957075315</v>
      </c>
      <c r="AV261" s="236">
        <f>IFERROR(((((' CALCULATIONS'!BH614)*355)/100000)/((((' CALCULATIONS'!BH594)*355)/100000)+(((' CALCULATIONS'!BH604)*355)/100000)+(((' CALCULATIONS'!BH614)*355)/100000)+(((' CALCULATIONS'!BH584)*600)/100000)))*AV258,(1/4)*AV258)</f>
        <v>28502471.96409383</v>
      </c>
      <c r="AW261" s="236">
        <f>IFERROR(((((' CALCULATIONS'!BI614)*355)/100000)/((((' CALCULATIONS'!BI594)*355)/100000)+(((' CALCULATIONS'!BI604)*355)/100000)+(((' CALCULATIONS'!BI614)*355)/100000)+(((' CALCULATIONS'!BI584)*600)/100000)))*AW258,(1/4)*AW258)</f>
        <v>7495235.8202709416</v>
      </c>
      <c r="AX261" s="236">
        <f>IFERROR(((((' CALCULATIONS'!BJ614)*355)/100000)/((((' CALCULATIONS'!BJ594)*355)/100000)+(((' CALCULATIONS'!BJ604)*355)/100000)+(((' CALCULATIONS'!BJ614)*355)/100000)+(((' CALCULATIONS'!BJ584)*600)/100000)))*AX258,(1/4)*AX258)</f>
        <v>23331900.051982112</v>
      </c>
      <c r="AY261" s="236">
        <f>IFERROR(((((' CALCULATIONS'!BK614)*355)/100000)/((((' CALCULATIONS'!BK594)*355)/100000)+(((' CALCULATIONS'!BK604)*355)/100000)+(((' CALCULATIONS'!BK614)*355)/100000)+(((' CALCULATIONS'!BK584)*600)/100000)))*AY258,(1/4)*AY258)</f>
        <v>10897299.880764958</v>
      </c>
      <c r="AZ261" s="236">
        <f>IFERROR(((((' CALCULATIONS'!BL614)*355)/100000)/((((' CALCULATIONS'!BL594)*355)/100000)+(((' CALCULATIONS'!BL604)*355)/100000)+(((' CALCULATIONS'!BL614)*355)/100000)+(((' CALCULATIONS'!BL584)*600)/100000)))*AZ258,(1/4)*AZ258)</f>
        <v>36562373.144115262</v>
      </c>
      <c r="BA261" s="236">
        <f>IFERROR(((((' CALCULATIONS'!BM614)*355)/100000)/((((' CALCULATIONS'!BM594)*355)/100000)+(((' CALCULATIONS'!BM604)*355)/100000)+(((' CALCULATIONS'!BM614)*355)/100000)+(((' CALCULATIONS'!BM584)*600)/100000)))*BA258,(1/4)*BA258)</f>
        <v>8449316.9819008987</v>
      </c>
      <c r="BB261" s="236">
        <f>IFERROR(((((' CALCULATIONS'!BN614)*355)/100000)/((((' CALCULATIONS'!BN594)*355)/100000)+(((' CALCULATIONS'!BN604)*355)/100000)+(((' CALCULATIONS'!BN614)*355)/100000)+(((' CALCULATIONS'!BN584)*600)/100000)))*BB258,(1/4)*BB258)</f>
        <v>36509580.978388444</v>
      </c>
      <c r="BC261" s="236">
        <f>IFERROR(((((' CALCULATIONS'!BO614)*355)/100000)/((((' CALCULATIONS'!BO594)*355)/100000)+(((' CALCULATIONS'!BO604)*355)/100000)+(((' CALCULATIONS'!BO614)*355)/100000)+(((' CALCULATIONS'!BO584)*600)/100000)))*BC258,(1/4)*BC258)</f>
        <v>7896760.018163587</v>
      </c>
      <c r="BD261" s="236">
        <f>IFERROR(((((' CALCULATIONS'!BP614)*355)/100000)/((((' CALCULATIONS'!BP594)*355)/100000)+(((' CALCULATIONS'!BP604)*355)/100000)+(((' CALCULATIONS'!BP614)*355)/100000)+(((' CALCULATIONS'!BP584)*600)/100000)))*BD258,(1/4)*BD258)</f>
        <v>29697757.469128244</v>
      </c>
      <c r="BE261" s="236">
        <f>IFERROR(((((' CALCULATIONS'!BQ614)*355)/100000)/((((' CALCULATIONS'!BQ594)*355)/100000)+(((' CALCULATIONS'!BQ604)*355)/100000)+(((' CALCULATIONS'!BQ614)*355)/100000)+(((' CALCULATIONS'!BQ584)*600)/100000)))*BE258,(1/4)*BE258)</f>
        <v>8175326.9578506192</v>
      </c>
      <c r="BF261" s="236">
        <f>IFERROR(((((' CALCULATIONS'!BR614)*355)/100000)/((((' CALCULATIONS'!BR594)*355)/100000)+(((' CALCULATIONS'!BR604)*355)/100000)+(((' CALCULATIONS'!BR614)*355)/100000)+(((' CALCULATIONS'!BR584)*600)/100000)))*BF258,(1/4)*BF258)</f>
        <v>37951497.457260944</v>
      </c>
      <c r="BG261" s="236">
        <f>IFERROR(((((' CALCULATIONS'!BS614)*355)/100000)/((((' CALCULATIONS'!BS594)*355)/100000)+(((' CALCULATIONS'!BS604)*355)/100000)+(((' CALCULATIONS'!BS614)*355)/100000)+(((' CALCULATIONS'!BS584)*600)/100000)))*BG258,(1/4)*BG258)</f>
        <v>8067847.3405893072</v>
      </c>
      <c r="BH261" s="236">
        <f>IFERROR(((((' CALCULATIONS'!BT614)*355)/100000)/((((' CALCULATIONS'!BT594)*355)/100000)+(((' CALCULATIONS'!BT604)*355)/100000)+(((' CALCULATIONS'!BT614)*355)/100000)+(((' CALCULATIONS'!BT584)*600)/100000)))*BH258,(1/4)*BH258)</f>
        <v>33909500.479992509</v>
      </c>
      <c r="BI261" s="236">
        <f>IFERROR(((((' CALCULATIONS'!BU614)*355)/100000)/((((' CALCULATIONS'!BU594)*355)/100000)+(((' CALCULATIONS'!BU604)*355)/100000)+(((' CALCULATIONS'!BU614)*355)/100000)+(((' CALCULATIONS'!BU584)*600)/100000)))*BI258,(1/4)*BI258)</f>
        <v>7861654.8934415681</v>
      </c>
      <c r="BJ261" s="236">
        <f>IFERROR(((((' CALCULATIONS'!BV614)*355)/100000)/((((' CALCULATIONS'!BV594)*355)/100000)+(((' CALCULATIONS'!BV604)*355)/100000)+(((' CALCULATIONS'!BV614)*355)/100000)+(((' CALCULATIONS'!BV584)*600)/100000)))*BJ258,(1/4)*BJ258)</f>
        <v>28434152.279771727</v>
      </c>
      <c r="BK261" s="920">
        <f t="shared" si="127"/>
        <v>669610451.81378579</v>
      </c>
    </row>
    <row r="262" spans="1:63" x14ac:dyDescent="0.25">
      <c r="A262" s="929" t="s">
        <v>4</v>
      </c>
      <c r="C262" s="236">
        <f>IFERROR(((((' CALCULATIONS'!O584)*600)/100000)/((((' CALCULATIONS'!O594)*355)/100000)+(((' CALCULATIONS'!O604)*355)/100000)+(((' CALCULATIONS'!O614)*355)/100000)+(((' CALCULATIONS'!O584)*600)/100000)))*C258,(1/4)*C258)</f>
        <v>0</v>
      </c>
      <c r="D262" s="236">
        <f>IFERROR(((((' CALCULATIONS'!P584)*600)/100000)/((((' CALCULATIONS'!P594)*355)/100000)+(((' CALCULATIONS'!P604)*355)/100000)+(((' CALCULATIONS'!P614)*355)/100000)+(((' CALCULATIONS'!P584)*600)/100000)))*D258,(1/4)*D258)</f>
        <v>0</v>
      </c>
      <c r="E262" s="236">
        <f>IFERROR(((((' CALCULATIONS'!Q584)*600)/100000)/((((' CALCULATIONS'!Q594)*355)/100000)+(((' CALCULATIONS'!Q604)*355)/100000)+(((' CALCULATIONS'!Q614)*355)/100000)+(((' CALCULATIONS'!Q584)*600)/100000)))*E258,(1/4)*E258)</f>
        <v>0</v>
      </c>
      <c r="F262" s="236">
        <f>IFERROR(((((' CALCULATIONS'!R584)*600)/100000)/((((' CALCULATIONS'!R594)*355)/100000)+(((' CALCULATIONS'!R604)*355)/100000)+(((' CALCULATIONS'!R614)*355)/100000)+(((' CALCULATIONS'!R584)*600)/100000)))*F258,(1/4)*F258)</f>
        <v>0</v>
      </c>
      <c r="G262" s="236">
        <f>IFERROR(((((' CALCULATIONS'!S584)*600)/100000)/((((' CALCULATIONS'!S594)*355)/100000)+(((' CALCULATIONS'!S604)*355)/100000)+(((' CALCULATIONS'!S614)*355)/100000)+(((' CALCULATIONS'!S584)*600)/100000)))*G258,(1/4)*G258)</f>
        <v>0</v>
      </c>
      <c r="H262" s="236">
        <f>IFERROR(((((' CALCULATIONS'!T584)*600)/100000)/((((' CALCULATIONS'!T594)*355)/100000)+(((' CALCULATIONS'!T604)*355)/100000)+(((' CALCULATIONS'!T614)*355)/100000)+(((' CALCULATIONS'!T584)*600)/100000)))*H258,(1/4)*H258)</f>
        <v>0</v>
      </c>
      <c r="I262" s="236">
        <f>IFERROR(((((' CALCULATIONS'!U584)*600)/100000)/((((' CALCULATIONS'!U594)*355)/100000)+(((' CALCULATIONS'!U604)*355)/100000)+(((' CALCULATIONS'!U614)*355)/100000)+(((' CALCULATIONS'!U584)*600)/100000)))*I258,(1/4)*I258)</f>
        <v>0</v>
      </c>
      <c r="J262" s="236">
        <f>IFERROR(((((' CALCULATIONS'!V584)*600)/100000)/((((' CALCULATIONS'!V594)*355)/100000)+(((' CALCULATIONS'!V604)*355)/100000)+(((' CALCULATIONS'!V614)*355)/100000)+(((' CALCULATIONS'!V584)*600)/100000)))*J258,(1/4)*J258)</f>
        <v>0</v>
      </c>
      <c r="K262" s="236">
        <f>IFERROR(((((' CALCULATIONS'!W584)*600)/100000)/((((' CALCULATIONS'!W594)*355)/100000)+(((' CALCULATIONS'!W604)*355)/100000)+(((' CALCULATIONS'!W614)*355)/100000)+(((' CALCULATIONS'!W584)*600)/100000)))*K258,(1/4)*K258)</f>
        <v>0</v>
      </c>
      <c r="L262" s="236">
        <f>IFERROR(((((' CALCULATIONS'!X584)*600)/100000)/((((' CALCULATIONS'!X594)*355)/100000)+(((' CALCULATIONS'!X604)*355)/100000)+(((' CALCULATIONS'!X614)*355)/100000)+(((' CALCULATIONS'!X584)*600)/100000)))*L258,(1/4)*L258)</f>
        <v>0</v>
      </c>
      <c r="M262" s="236">
        <f>IFERROR(((((' CALCULATIONS'!Y584)*600)/100000)/((((' CALCULATIONS'!Y594)*355)/100000)+(((' CALCULATIONS'!Y604)*355)/100000)+(((' CALCULATIONS'!Y614)*355)/100000)+(((' CALCULATIONS'!Y584)*600)/100000)))*M258,(1/4)*M258)</f>
        <v>0</v>
      </c>
      <c r="N262" s="236">
        <f>IFERROR(((((' CALCULATIONS'!Z584)*600)/100000)/((((' CALCULATIONS'!Z594)*355)/100000)+(((' CALCULATIONS'!Z604)*355)/100000)+(((' CALCULATIONS'!Z614)*355)/100000)+(((' CALCULATIONS'!Z584)*600)/100000)))*N258,(1/4)*N258)</f>
        <v>0</v>
      </c>
      <c r="O262" s="236">
        <f>IFERROR(((((' CALCULATIONS'!AA584)*600)/100000)/((((' CALCULATIONS'!AA594)*355)/100000)+(((' CALCULATIONS'!AA604)*355)/100000)+(((' CALCULATIONS'!AA614)*355)/100000)+(((' CALCULATIONS'!AA584)*600)/100000)))*O258,(1/4)*O258)</f>
        <v>0</v>
      </c>
      <c r="P262" s="236">
        <f>IFERROR(((((' CALCULATIONS'!AB584)*600)/100000)/((((' CALCULATIONS'!AB594)*355)/100000)+(((' CALCULATIONS'!AB604)*355)/100000)+(((' CALCULATIONS'!AB614)*355)/100000)+(((' CALCULATIONS'!AB584)*600)/100000)))*P258,(1/4)*P258)</f>
        <v>0</v>
      </c>
      <c r="Q262" s="236">
        <f>IFERROR(((((' CALCULATIONS'!AC584)*600)/100000)/((((' CALCULATIONS'!AC594)*355)/100000)+(((' CALCULATIONS'!AC604)*355)/100000)+(((' CALCULATIONS'!AC614)*355)/100000)+(((' CALCULATIONS'!AC584)*600)/100000)))*Q258,(1/4)*Q258)</f>
        <v>0</v>
      </c>
      <c r="R262" s="236">
        <f>IFERROR(((((' CALCULATIONS'!AD584)*600)/100000)/((((' CALCULATIONS'!AD594)*355)/100000)+(((' CALCULATIONS'!AD604)*355)/100000)+(((' CALCULATIONS'!AD614)*355)/100000)+(((' CALCULATIONS'!AD584)*600)/100000)))*R258,(1/4)*R258)</f>
        <v>0</v>
      </c>
      <c r="S262" s="236">
        <f>IFERROR(((((' CALCULATIONS'!AE584)*600)/100000)/((((' CALCULATIONS'!AE594)*355)/100000)+(((' CALCULATIONS'!AE604)*355)/100000)+(((' CALCULATIONS'!AE614)*355)/100000)+(((' CALCULATIONS'!AE584)*600)/100000)))*S258,(1/4)*S258)</f>
        <v>0</v>
      </c>
      <c r="T262" s="236">
        <f>IFERROR(((((' CALCULATIONS'!AF584)*600)/100000)/((((' CALCULATIONS'!AF594)*355)/100000)+(((' CALCULATIONS'!AF604)*355)/100000)+(((' CALCULATIONS'!AF614)*355)/100000)+(((' CALCULATIONS'!AF584)*600)/100000)))*T258,(1/4)*T258)</f>
        <v>0</v>
      </c>
      <c r="U262" s="236">
        <f>IFERROR(((((' CALCULATIONS'!AG584)*600)/100000)/((((' CALCULATIONS'!AG594)*355)/100000)+(((' CALCULATIONS'!AG604)*355)/100000)+(((' CALCULATIONS'!AG614)*355)/100000)+(((' CALCULATIONS'!AG584)*600)/100000)))*U258,(1/4)*U258)</f>
        <v>0</v>
      </c>
      <c r="V262" s="236">
        <f>IFERROR(((((' CALCULATIONS'!AH584)*600)/100000)/((((' CALCULATIONS'!AH594)*355)/100000)+(((' CALCULATIONS'!AH604)*355)/100000)+(((' CALCULATIONS'!AH614)*355)/100000)+(((' CALCULATIONS'!AH584)*600)/100000)))*V258,(1/4)*V258)</f>
        <v>0</v>
      </c>
      <c r="W262" s="236">
        <f>IFERROR(((((' CALCULATIONS'!AI584)*600)/100000)/((((' CALCULATIONS'!AI594)*355)/100000)+(((' CALCULATIONS'!AI604)*355)/100000)+(((' CALCULATIONS'!AI614)*355)/100000)+(((' CALCULATIONS'!AI584)*600)/100000)))*W258,(1/4)*W258)</f>
        <v>0</v>
      </c>
      <c r="X262" s="236">
        <f>IFERROR(((((' CALCULATIONS'!AJ584)*600)/100000)/((((' CALCULATIONS'!AJ594)*355)/100000)+(((' CALCULATIONS'!AJ604)*355)/100000)+(((' CALCULATIONS'!AJ614)*355)/100000)+(((' CALCULATIONS'!AJ584)*600)/100000)))*X258,(1/4)*X258)</f>
        <v>0</v>
      </c>
      <c r="Y262" s="236">
        <f>IFERROR(((((' CALCULATIONS'!AK584)*600)/100000)/((((' CALCULATIONS'!AK594)*355)/100000)+(((' CALCULATIONS'!AK604)*355)/100000)+(((' CALCULATIONS'!AK614)*355)/100000)+(((' CALCULATIONS'!AK584)*600)/100000)))*Y258,(1/4)*Y258)</f>
        <v>0</v>
      </c>
      <c r="Z262" s="236">
        <f>IFERROR(((((' CALCULATIONS'!AL584)*600)/100000)/((((' CALCULATIONS'!AL594)*355)/100000)+(((' CALCULATIONS'!AL604)*355)/100000)+(((' CALCULATIONS'!AL614)*355)/100000)+(((' CALCULATIONS'!AL584)*600)/100000)))*Z258,(1/4)*Z258)</f>
        <v>0</v>
      </c>
      <c r="AA262" s="236">
        <f>IFERROR(((((' CALCULATIONS'!AM584)*600)/100000)/((((' CALCULATIONS'!AM594)*355)/100000)+(((' CALCULATIONS'!AM604)*355)/100000)+(((' CALCULATIONS'!AM614)*355)/100000)+(((' CALCULATIONS'!AM584)*600)/100000)))*AA258,(1/4)*AA258)</f>
        <v>42587534.071492486</v>
      </c>
      <c r="AB262" s="236">
        <f>IFERROR(((((' CALCULATIONS'!AN584)*600)/100000)/((((' CALCULATIONS'!AN594)*355)/100000)+(((' CALCULATIONS'!AN604)*355)/100000)+(((' CALCULATIONS'!AN614)*355)/100000)+(((' CALCULATIONS'!AN584)*600)/100000)))*AB258,(1/4)*AB258)</f>
        <v>58018146.349201053</v>
      </c>
      <c r="AC262" s="236">
        <f>IFERROR(((((' CALCULATIONS'!AO584)*600)/100000)/((((' CALCULATIONS'!AO594)*355)/100000)+(((' CALCULATIONS'!AO604)*355)/100000)+(((' CALCULATIONS'!AO614)*355)/100000)+(((' CALCULATIONS'!AO584)*600)/100000)))*AC258,(1/4)*AC258)</f>
        <v>26478074.866614673</v>
      </c>
      <c r="AD262" s="236">
        <f>IFERROR(((((' CALCULATIONS'!AP584)*600)/100000)/((((' CALCULATIONS'!AP594)*355)/100000)+(((' CALCULATIONS'!AP604)*355)/100000)+(((' CALCULATIONS'!AP614)*355)/100000)+(((' CALCULATIONS'!AP584)*600)/100000)))*AD258,(1/4)*AD258)</f>
        <v>57875439.769896634</v>
      </c>
      <c r="AE262" s="236">
        <f>IFERROR(((((' CALCULATIONS'!AQ584)*600)/100000)/((((' CALCULATIONS'!AQ594)*355)/100000)+(((' CALCULATIONS'!AQ604)*355)/100000)+(((' CALCULATIONS'!AQ614)*355)/100000)+(((' CALCULATIONS'!AQ584)*600)/100000)))*AE258,(1/4)*AE258)</f>
        <v>25033094.579881944</v>
      </c>
      <c r="AF262" s="236">
        <f>IFERROR(((((' CALCULATIONS'!AR584)*600)/100000)/((((' CALCULATIONS'!AR594)*355)/100000)+(((' CALCULATIONS'!AR604)*355)/100000)+(((' CALCULATIONS'!AR614)*355)/100000)+(((' CALCULATIONS'!AR584)*600)/100000)))*AF258,(1/4)*AF258)</f>
        <v>48985967.457225867</v>
      </c>
      <c r="AG262" s="236">
        <f>IFERROR(((((' CALCULATIONS'!AS584)*600)/100000)/((((' CALCULATIONS'!AS594)*355)/100000)+(((' CALCULATIONS'!AS604)*355)/100000)+(((' CALCULATIONS'!AS614)*355)/100000)+(((' CALCULATIONS'!AS584)*600)/100000)))*AG258,(1/4)*AG258)</f>
        <v>25913106.2187999</v>
      </c>
      <c r="AH262" s="236">
        <f>IFERROR(((((' CALCULATIONS'!AT584)*600)/100000)/((((' CALCULATIONS'!AT594)*355)/100000)+(((' CALCULATIONS'!AT604)*355)/100000)+(((' CALCULATIONS'!AT614)*355)/100000)+(((' CALCULATIONS'!AT584)*600)/100000)))*AH258,(1/4)*AH258)</f>
        <v>59931952.128402546</v>
      </c>
      <c r="AI262" s="236">
        <f>IFERROR(((((' CALCULATIONS'!AU584)*600)/100000)/((((' CALCULATIONS'!AU594)*355)/100000)+(((' CALCULATIONS'!AU604)*355)/100000)+(((' CALCULATIONS'!AU614)*355)/100000)+(((' CALCULATIONS'!AU584)*600)/100000)))*AI258,(1/4)*AI258)</f>
        <v>25517629.751862668</v>
      </c>
      <c r="AJ262" s="236">
        <f>IFERROR(((((' CALCULATIONS'!AV584)*600)/100000)/((((' CALCULATIONS'!AV594)*355)/100000)+(((' CALCULATIONS'!AV604)*355)/100000)+(((' CALCULATIONS'!AV614)*355)/100000)+(((' CALCULATIONS'!AV584)*600)/100000)))*AJ258,(1/4)*AJ258)</f>
        <v>54665272.319268458</v>
      </c>
      <c r="AK262" s="236">
        <f>IFERROR(((((' CALCULATIONS'!AW584)*600)/100000)/((((' CALCULATIONS'!AW594)*355)/100000)+(((' CALCULATIONS'!AW604)*355)/100000)+(((' CALCULATIONS'!AW614)*355)/100000)+(((' CALCULATIONS'!AW584)*600)/100000)))*AK258,(1/4)*AK258)</f>
        <v>25024157.246667583</v>
      </c>
      <c r="AL262" s="236">
        <f>IFERROR(((((' CALCULATIONS'!AX584)*600)/100000)/((((' CALCULATIONS'!AX594)*355)/100000)+(((' CALCULATIONS'!AX604)*355)/100000)+(((' CALCULATIONS'!AX614)*355)/100000)+(((' CALCULATIONS'!AX584)*600)/100000)))*AL258,(1/4)*AL258)</f>
        <v>47343821.449287459</v>
      </c>
      <c r="AM262" s="236">
        <f>IFERROR(((((' CALCULATIONS'!AY584)*600)/100000)/((((' CALCULATIONS'!AY594)*355)/100000)+(((' CALCULATIONS'!AY604)*355)/100000)+(((' CALCULATIONS'!AY614)*355)/100000)+(((' CALCULATIONS'!AY584)*600)/100000)))*AM258,(1/4)*AM258)</f>
        <v>33845320.90238338</v>
      </c>
      <c r="AN262" s="236">
        <f>IFERROR(((((' CALCULATIONS'!AZ584)*600)/100000)/((((' CALCULATIONS'!AZ594)*355)/100000)+(((' CALCULATIONS'!AZ604)*355)/100000)+(((' CALCULATIONS'!AZ614)*355)/100000)+(((' CALCULATIONS'!AZ584)*600)/100000)))*AN258,(1/4)*AN258)</f>
        <v>69178009.124314219</v>
      </c>
      <c r="AO262" s="236">
        <f>IFERROR(((((' CALCULATIONS'!BA584)*600)/100000)/((((' CALCULATIONS'!BA594)*355)/100000)+(((' CALCULATIONS'!BA604)*355)/100000)+(((' CALCULATIONS'!BA614)*355)/100000)+(((' CALCULATIONS'!BA584)*600)/100000)))*AO258,(1/4)*AO258)</f>
        <v>33301615.592730563</v>
      </c>
      <c r="AP262" s="236">
        <f>IFERROR(((((' CALCULATIONS'!BB584)*600)/100000)/((((' CALCULATIONS'!BB594)*355)/100000)+(((' CALCULATIONS'!BB604)*355)/100000)+(((' CALCULATIONS'!BB614)*355)/100000)+(((' CALCULATIONS'!BB584)*600)/100000)))*AP258,(1/4)*AP258)</f>
        <v>68926879.543541253</v>
      </c>
      <c r="AQ262" s="236">
        <f>IFERROR(((((' CALCULATIONS'!BC584)*600)/100000)/((((' CALCULATIONS'!BC594)*355)/100000)+(((' CALCULATIONS'!BC604)*355)/100000)+(((' CALCULATIONS'!BC614)*355)/100000)+(((' CALCULATIONS'!BC584)*600)/100000)))*AQ258,(1/4)*AQ258)</f>
        <v>30615621.461626455</v>
      </c>
      <c r="AR262" s="236">
        <f>IFERROR(((((' CALCULATIONS'!BD584)*600)/100000)/((((' CALCULATIONS'!BD594)*355)/100000)+(((' CALCULATIONS'!BD604)*355)/100000)+(((' CALCULATIONS'!BD614)*355)/100000)+(((' CALCULATIONS'!BD584)*600)/100000)))*AR258,(1/4)*AR258)</f>
        <v>54384391.554595649</v>
      </c>
      <c r="AS262" s="236">
        <f>IFERROR(((((' CALCULATIONS'!BE584)*600)/100000)/((((' CALCULATIONS'!BE594)*355)/100000)+(((' CALCULATIONS'!BE604)*355)/100000)+(((' CALCULATIONS'!BE614)*355)/100000)+(((' CALCULATIONS'!BE584)*600)/100000)))*AS258,(1/4)*AS258)</f>
        <v>32082197.064787023</v>
      </c>
      <c r="AT262" s="236">
        <f>IFERROR(((((' CALCULATIONS'!BF584)*600)/100000)/((((' CALCULATIONS'!BF594)*355)/100000)+(((' CALCULATIONS'!BF604)*355)/100000)+(((' CALCULATIONS'!BF614)*355)/100000)+(((' CALCULATIONS'!BF584)*600)/100000)))*AT258,(1/4)*AT258)</f>
        <v>72280899.76197204</v>
      </c>
      <c r="AU262" s="236">
        <f>IFERROR(((((' CALCULATIONS'!BG584)*600)/100000)/((((' CALCULATIONS'!BG594)*355)/100000)+(((' CALCULATIONS'!BG604)*355)/100000)+(((' CALCULATIONS'!BG614)*355)/100000)+(((' CALCULATIONS'!BG584)*600)/100000)))*AU258,(1/4)*AU258)</f>
        <v>31413773.971667476</v>
      </c>
      <c r="AV262" s="236">
        <f>IFERROR(((((' CALCULATIONS'!BH584)*600)/100000)/((((' CALCULATIONS'!BH594)*355)/100000)+(((' CALCULATIONS'!BH604)*355)/100000)+(((' CALCULATIONS'!BH614)*355)/100000)+(((' CALCULATIONS'!BH584)*600)/100000)))*AV258,(1/4)*AV258)</f>
        <v>63252090.874544896</v>
      </c>
      <c r="AW262" s="236">
        <f>IFERROR(((((' CALCULATIONS'!BI584)*600)/100000)/((((' CALCULATIONS'!BI594)*355)/100000)+(((' CALCULATIONS'!BI604)*355)/100000)+(((' CALCULATIONS'!BI614)*355)/100000)+(((' CALCULATIONS'!BI584)*600)/100000)))*AW258,(1/4)*AW258)</f>
        <v>30466510.040964954</v>
      </c>
      <c r="AX262" s="236">
        <f>IFERROR(((((' CALCULATIONS'!BJ584)*600)/100000)/((((' CALCULATIONS'!BJ594)*355)/100000)+(((' CALCULATIONS'!BJ604)*355)/100000)+(((' CALCULATIONS'!BJ614)*355)/100000)+(((' CALCULATIONS'!BJ584)*600)/100000)))*AX258,(1/4)*AX258)</f>
        <v>51777665.608193874</v>
      </c>
      <c r="AY262" s="236">
        <f>IFERROR(((((' CALCULATIONS'!BK584)*600)/100000)/((((' CALCULATIONS'!BK594)*355)/100000)+(((' CALCULATIONS'!BK604)*355)/100000)+(((' CALCULATIONS'!BK614)*355)/100000)+(((' CALCULATIONS'!BK584)*600)/100000)))*AY258,(1/4)*AY258)</f>
        <v>31806565.862247661</v>
      </c>
      <c r="AZ262" s="236">
        <f>IFERROR(((((' CALCULATIONS'!BL584)*600)/100000)/((((' CALCULATIONS'!BL594)*355)/100000)+(((' CALCULATIONS'!BL604)*355)/100000)+(((' CALCULATIONS'!BL614)*355)/100000)+(((' CALCULATIONS'!BL584)*600)/100000)))*AZ258,(1/4)*AZ258)</f>
        <v>77207532.951647222</v>
      </c>
      <c r="BA262" s="236">
        <f>IFERROR(((((' CALCULATIONS'!BM584)*600)/100000)/((((' CALCULATIONS'!BM594)*355)/100000)+(((' CALCULATIONS'!BM604)*355)/100000)+(((' CALCULATIONS'!BM614)*355)/100000)+(((' CALCULATIONS'!BM584)*600)/100000)))*BA258,(1/4)*BA258)</f>
        <v>37894095.309314854</v>
      </c>
      <c r="BB262" s="236">
        <f>IFERROR(((((' CALCULATIONS'!BN584)*600)/100000)/((((' CALCULATIONS'!BN594)*355)/100000)+(((' CALCULATIONS'!BN604)*355)/100000)+(((' CALCULATIONS'!BN614)*355)/100000)+(((' CALCULATIONS'!BN584)*600)/100000)))*BB258,(1/4)*BB258)</f>
        <v>77096053.511872426</v>
      </c>
      <c r="BC262" s="236">
        <f>IFERROR(((((' CALCULATIONS'!BO584)*600)/100000)/((((' CALCULATIONS'!BO594)*355)/100000)+(((' CALCULATIONS'!BO604)*355)/100000)+(((' CALCULATIONS'!BO614)*355)/100000)+(((' CALCULATIONS'!BO584)*600)/100000)))*BC258,(1/4)*BC258)</f>
        <v>35415948.697874002</v>
      </c>
      <c r="BD262" s="236">
        <f>IFERROR(((((' CALCULATIONS'!BP584)*600)/100000)/((((' CALCULATIONS'!BP594)*355)/100000)+(((' CALCULATIONS'!BP604)*355)/100000)+(((' CALCULATIONS'!BP614)*355)/100000)+(((' CALCULATIONS'!BP584)*600)/100000)))*BD258,(1/4)*BD258)</f>
        <v>62711755.04254128</v>
      </c>
      <c r="BE262" s="236">
        <f>IFERROR(((((' CALCULATIONS'!BQ584)*600)/100000)/((((' CALCULATIONS'!BQ594)*355)/100000)+(((' CALCULATIONS'!BQ604)*355)/100000)+(((' CALCULATIONS'!BQ614)*355)/100000)+(((' CALCULATIONS'!BQ584)*600)/100000)))*BE258,(1/4)*BE258)</f>
        <v>36665285.441321597</v>
      </c>
      <c r="BF262" s="236">
        <f>IFERROR(((((' CALCULATIONS'!BR584)*600)/100000)/((((' CALCULATIONS'!BR594)*355)/100000)+(((' CALCULATIONS'!BR604)*355)/100000)+(((' CALCULATIONS'!BR614)*355)/100000)+(((' CALCULATIONS'!BR584)*600)/100000)))*BF258,(1/4)*BF258)</f>
        <v>80140900.016153306</v>
      </c>
      <c r="BG262" s="236">
        <f>IFERROR(((((' CALCULATIONS'!BS584)*600)/100000)/((((' CALCULATIONS'!BS594)*355)/100000)+(((' CALCULATIONS'!BS604)*355)/100000)+(((' CALCULATIONS'!BS614)*355)/100000)+(((' CALCULATIONS'!BS584)*600)/100000)))*BG258,(1/4)*BG258)</f>
        <v>36183253.240490079</v>
      </c>
      <c r="BH262" s="236">
        <f>IFERROR(((((' CALCULATIONS'!BT584)*600)/100000)/((((' CALCULATIONS'!BT594)*355)/100000)+(((' CALCULATIONS'!BT604)*355)/100000)+(((' CALCULATIONS'!BT614)*355)/100000)+(((' CALCULATIONS'!BT584)*600)/100000)))*BH258,(1/4)*BH258)</f>
        <v>71605551.022726715</v>
      </c>
      <c r="BI262" s="236">
        <f>IFERROR(((((' CALCULATIONS'!BU584)*600)/100000)/((((' CALCULATIONS'!BU594)*355)/100000)+(((' CALCULATIONS'!BU604)*355)/100000)+(((' CALCULATIONS'!BU614)*355)/100000)+(((' CALCULATIONS'!BU584)*600)/100000)))*BI258,(1/4)*BI258)</f>
        <v>35258506.747842878</v>
      </c>
      <c r="BJ262" s="236">
        <f>IFERROR(((((' CALCULATIONS'!BV584)*600)/100000)/((((' CALCULATIONS'!BV594)*355)/100000)+(((' CALCULATIONS'!BV604)*355)/100000)+(((' CALCULATIONS'!BV614)*355)/100000)+(((' CALCULATIONS'!BV584)*600)/100000)))*BJ258,(1/4)*BJ258)</f>
        <v>60043442.487703249</v>
      </c>
      <c r="BK262" s="920">
        <f t="shared" si="127"/>
        <v>1710928062.0416586</v>
      </c>
    </row>
    <row r="263" spans="1:63" x14ac:dyDescent="0.25">
      <c r="BK263" s="920">
        <f t="shared" si="127"/>
        <v>0</v>
      </c>
    </row>
    <row r="264" spans="1:63" x14ac:dyDescent="0.25">
      <c r="A264" s="172" t="s">
        <v>1189</v>
      </c>
      <c r="BK264" s="920">
        <f t="shared" si="127"/>
        <v>0</v>
      </c>
    </row>
    <row r="265" spans="1:63" x14ac:dyDescent="0.25">
      <c r="BK265" s="920">
        <f t="shared" si="127"/>
        <v>0</v>
      </c>
    </row>
    <row r="266" spans="1:63" x14ac:dyDescent="0.25">
      <c r="A266" s="348" t="s">
        <v>738</v>
      </c>
      <c r="C266" s="236">
        <f>C182</f>
        <v>0</v>
      </c>
      <c r="D266" s="236">
        <f t="shared" ref="D266:BJ266" si="224">D182</f>
        <v>0</v>
      </c>
      <c r="E266" s="236">
        <f t="shared" si="224"/>
        <v>0</v>
      </c>
      <c r="F266" s="236">
        <f t="shared" si="224"/>
        <v>0</v>
      </c>
      <c r="G266" s="236">
        <f t="shared" si="224"/>
        <v>0</v>
      </c>
      <c r="H266" s="236">
        <f t="shared" si="224"/>
        <v>0</v>
      </c>
      <c r="I266" s="236">
        <f t="shared" si="224"/>
        <v>0</v>
      </c>
      <c r="J266" s="236">
        <f t="shared" si="224"/>
        <v>0</v>
      </c>
      <c r="K266" s="236">
        <f t="shared" si="224"/>
        <v>0</v>
      </c>
      <c r="L266" s="236">
        <f t="shared" si="224"/>
        <v>0</v>
      </c>
      <c r="M266" s="236">
        <f t="shared" si="224"/>
        <v>0</v>
      </c>
      <c r="N266" s="236">
        <f t="shared" si="224"/>
        <v>31987751.342049673</v>
      </c>
      <c r="O266" s="236">
        <f t="shared" si="224"/>
        <v>0</v>
      </c>
      <c r="P266" s="236">
        <f t="shared" si="224"/>
        <v>0</v>
      </c>
      <c r="Q266" s="236">
        <f t="shared" si="224"/>
        <v>0</v>
      </c>
      <c r="R266" s="236">
        <f t="shared" si="224"/>
        <v>0</v>
      </c>
      <c r="S266" s="236">
        <f t="shared" si="224"/>
        <v>0</v>
      </c>
      <c r="T266" s="236">
        <f t="shared" si="224"/>
        <v>0</v>
      </c>
      <c r="U266" s="236">
        <f t="shared" si="224"/>
        <v>0</v>
      </c>
      <c r="V266" s="236">
        <f t="shared" si="224"/>
        <v>0</v>
      </c>
      <c r="W266" s="236">
        <f t="shared" si="224"/>
        <v>0</v>
      </c>
      <c r="X266" s="236">
        <f t="shared" si="224"/>
        <v>0</v>
      </c>
      <c r="Y266" s="236">
        <f t="shared" si="224"/>
        <v>0</v>
      </c>
      <c r="Z266" s="236">
        <f t="shared" si="224"/>
        <v>17633421.502930611</v>
      </c>
      <c r="AA266" s="236">
        <f t="shared" si="224"/>
        <v>0</v>
      </c>
      <c r="AB266" s="236">
        <f t="shared" si="224"/>
        <v>0</v>
      </c>
      <c r="AC266" s="236">
        <f t="shared" si="224"/>
        <v>0</v>
      </c>
      <c r="AD266" s="236">
        <f t="shared" si="224"/>
        <v>0</v>
      </c>
      <c r="AE266" s="236">
        <f t="shared" si="224"/>
        <v>0</v>
      </c>
      <c r="AF266" s="236">
        <f t="shared" si="224"/>
        <v>0</v>
      </c>
      <c r="AG266" s="236">
        <f t="shared" si="224"/>
        <v>0</v>
      </c>
      <c r="AH266" s="236">
        <f t="shared" si="224"/>
        <v>0</v>
      </c>
      <c r="AI266" s="236">
        <f t="shared" si="224"/>
        <v>0</v>
      </c>
      <c r="AJ266" s="236">
        <f t="shared" si="224"/>
        <v>0</v>
      </c>
      <c r="AK266" s="236">
        <f t="shared" si="224"/>
        <v>0</v>
      </c>
      <c r="AL266" s="236">
        <f t="shared" si="224"/>
        <v>0</v>
      </c>
      <c r="AM266" s="236">
        <f t="shared" si="224"/>
        <v>0</v>
      </c>
      <c r="AN266" s="236">
        <f t="shared" si="224"/>
        <v>0</v>
      </c>
      <c r="AO266" s="236">
        <f t="shared" si="224"/>
        <v>0</v>
      </c>
      <c r="AP266" s="236">
        <f t="shared" si="224"/>
        <v>0</v>
      </c>
      <c r="AQ266" s="236">
        <f t="shared" si="224"/>
        <v>0</v>
      </c>
      <c r="AR266" s="236">
        <f t="shared" si="224"/>
        <v>0</v>
      </c>
      <c r="AS266" s="236">
        <f t="shared" si="224"/>
        <v>0</v>
      </c>
      <c r="AT266" s="236">
        <f t="shared" si="224"/>
        <v>0</v>
      </c>
      <c r="AU266" s="236">
        <f t="shared" si="224"/>
        <v>0</v>
      </c>
      <c r="AV266" s="236">
        <f t="shared" si="224"/>
        <v>0</v>
      </c>
      <c r="AW266" s="236">
        <f t="shared" si="224"/>
        <v>0</v>
      </c>
      <c r="AX266" s="236">
        <f t="shared" si="224"/>
        <v>0</v>
      </c>
      <c r="AY266" s="236">
        <f t="shared" si="224"/>
        <v>0</v>
      </c>
      <c r="AZ266" s="236">
        <f t="shared" si="224"/>
        <v>0</v>
      </c>
      <c r="BA266" s="236">
        <f t="shared" si="224"/>
        <v>0</v>
      </c>
      <c r="BB266" s="236">
        <f t="shared" si="224"/>
        <v>0</v>
      </c>
      <c r="BC266" s="236">
        <f t="shared" si="224"/>
        <v>0</v>
      </c>
      <c r="BD266" s="236">
        <f t="shared" si="224"/>
        <v>0</v>
      </c>
      <c r="BE266" s="236">
        <f t="shared" si="224"/>
        <v>0</v>
      </c>
      <c r="BF266" s="236">
        <f t="shared" si="224"/>
        <v>0</v>
      </c>
      <c r="BG266" s="236">
        <f t="shared" si="224"/>
        <v>0</v>
      </c>
      <c r="BH266" s="236">
        <f t="shared" si="224"/>
        <v>0</v>
      </c>
      <c r="BI266" s="236">
        <f t="shared" si="224"/>
        <v>0</v>
      </c>
      <c r="BJ266" s="236">
        <f t="shared" si="224"/>
        <v>0</v>
      </c>
      <c r="BK266" s="920">
        <f t="shared" si="127"/>
        <v>49621172.844980285</v>
      </c>
    </row>
    <row r="267" spans="1:63" x14ac:dyDescent="0.25">
      <c r="A267" s="792" t="s">
        <v>1</v>
      </c>
      <c r="C267" s="236">
        <f>IFERROR((' CALCULATIONS'!O527/(' CALCULATIONS'!O527+' CALCULATIONS'!O537))*C266,50%*C266)</f>
        <v>0</v>
      </c>
      <c r="D267" s="236">
        <f>IFERROR((' CALCULATIONS'!P527/(' CALCULATIONS'!P527+' CALCULATIONS'!P537))*D266,50%*D266)</f>
        <v>0</v>
      </c>
      <c r="E267" s="236">
        <f>IFERROR((' CALCULATIONS'!Q527/(' CALCULATIONS'!Q527+' CALCULATIONS'!Q537))*E266,50%*E266)</f>
        <v>0</v>
      </c>
      <c r="F267" s="236">
        <f>IFERROR((' CALCULATIONS'!R527/(' CALCULATIONS'!R527+' CALCULATIONS'!R537))*F266,50%*F266)</f>
        <v>0</v>
      </c>
      <c r="G267" s="236">
        <f>IFERROR((' CALCULATIONS'!S527/(' CALCULATIONS'!S527+' CALCULATIONS'!S537))*G266,50%*G266)</f>
        <v>0</v>
      </c>
      <c r="H267" s="236">
        <f>IFERROR((' CALCULATIONS'!T527/(' CALCULATIONS'!T527+' CALCULATIONS'!T537))*H266,50%*H266)</f>
        <v>0</v>
      </c>
      <c r="I267" s="236">
        <f>IFERROR((' CALCULATIONS'!U527/(' CALCULATIONS'!U527+' CALCULATIONS'!U537))*I266,50%*I266)</f>
        <v>0</v>
      </c>
      <c r="J267" s="236">
        <f>IFERROR((' CALCULATIONS'!V527/(' CALCULATIONS'!V527+' CALCULATIONS'!V537))*J266,50%*J266)</f>
        <v>0</v>
      </c>
      <c r="K267" s="236">
        <f>IFERROR((' CALCULATIONS'!W527/(' CALCULATIONS'!W527+' CALCULATIONS'!W537))*K266,50%*K266)</f>
        <v>0</v>
      </c>
      <c r="L267" s="236">
        <f>IFERROR((' CALCULATIONS'!X527/(' CALCULATIONS'!X527+' CALCULATIONS'!X537))*L266,50%*L266)</f>
        <v>0</v>
      </c>
      <c r="M267" s="236">
        <f>IFERROR((' CALCULATIONS'!Y527/(' CALCULATIONS'!Y527+' CALCULATIONS'!Y537))*M266,50%*M266)</f>
        <v>0</v>
      </c>
      <c r="N267" s="236">
        <f>IFERROR((' CALCULATIONS'!Z527/(' CALCULATIONS'!Z527+' CALCULATIONS'!Z537))*N266,50%*N266)</f>
        <v>9864853.1373681594</v>
      </c>
      <c r="O267" s="236">
        <f>IFERROR((' CALCULATIONS'!AA527/(' CALCULATIONS'!AA527+' CALCULATIONS'!AA537))*O266,50%*O266)</f>
        <v>0</v>
      </c>
      <c r="P267" s="236">
        <f>IFERROR((' CALCULATIONS'!AB527/(' CALCULATIONS'!AB527+' CALCULATIONS'!AB537))*P266,50%*P266)</f>
        <v>0</v>
      </c>
      <c r="Q267" s="236">
        <f>IFERROR((' CALCULATIONS'!AC527/(' CALCULATIONS'!AC527+' CALCULATIONS'!AC537))*Q266,50%*Q266)</f>
        <v>0</v>
      </c>
      <c r="R267" s="236">
        <f>IFERROR((' CALCULATIONS'!AD527/(' CALCULATIONS'!AD527+' CALCULATIONS'!AD537))*R266,50%*R266)</f>
        <v>0</v>
      </c>
      <c r="S267" s="236">
        <f>IFERROR((' CALCULATIONS'!AE527/(' CALCULATIONS'!AE527+' CALCULATIONS'!AE537))*S266,50%*S266)</f>
        <v>0</v>
      </c>
      <c r="T267" s="236">
        <f>IFERROR((' CALCULATIONS'!AF527/(' CALCULATIONS'!AF527+' CALCULATIONS'!AF537))*T266,50%*T266)</f>
        <v>0</v>
      </c>
      <c r="U267" s="236">
        <f>IFERROR((' CALCULATIONS'!AG527/(' CALCULATIONS'!AG527+' CALCULATIONS'!AG537))*U266,50%*U266)</f>
        <v>0</v>
      </c>
      <c r="V267" s="236">
        <f>IFERROR((' CALCULATIONS'!AH527/(' CALCULATIONS'!AH527+' CALCULATIONS'!AH537))*V266,50%*V266)</f>
        <v>0</v>
      </c>
      <c r="W267" s="236">
        <f>IFERROR((' CALCULATIONS'!AI527/(' CALCULATIONS'!AI527+' CALCULATIONS'!AI537))*W266,50%*W266)</f>
        <v>0</v>
      </c>
      <c r="X267" s="236">
        <f>IFERROR((' CALCULATIONS'!AJ527/(' CALCULATIONS'!AJ527+' CALCULATIONS'!AJ537))*X266,50%*X266)</f>
        <v>0</v>
      </c>
      <c r="Y267" s="236">
        <f>IFERROR((' CALCULATIONS'!AK527/(' CALCULATIONS'!AK527+' CALCULATIONS'!AK537))*Y266,50%*Y266)</f>
        <v>0</v>
      </c>
      <c r="Z267" s="236">
        <f>IFERROR((' CALCULATIONS'!AL527/(' CALCULATIONS'!AL527+' CALCULATIONS'!AL537))*Z266,50%*Z266)</f>
        <v>6665743.6061043143</v>
      </c>
      <c r="AA267" s="236">
        <f>IFERROR((' CALCULATIONS'!AM527/(' CALCULATIONS'!AM527+' CALCULATIONS'!AM537))*AA266,50%*AA266)</f>
        <v>0</v>
      </c>
      <c r="AB267" s="236">
        <f>IFERROR((' CALCULATIONS'!AN527/(' CALCULATIONS'!AN527+' CALCULATIONS'!AN537))*AB266,50%*AB266)</f>
        <v>0</v>
      </c>
      <c r="AC267" s="236">
        <f>IFERROR((' CALCULATIONS'!AO527/(' CALCULATIONS'!AO527+' CALCULATIONS'!AO537))*AC266,50%*AC266)</f>
        <v>0</v>
      </c>
      <c r="AD267" s="236">
        <f>IFERROR((' CALCULATIONS'!AP527/(' CALCULATIONS'!AP527+' CALCULATIONS'!AP537))*AD266,50%*AD266)</f>
        <v>0</v>
      </c>
      <c r="AE267" s="236">
        <f>IFERROR((' CALCULATIONS'!AQ527/(' CALCULATIONS'!AQ527+' CALCULATIONS'!AQ537))*AE266,50%*AE266)</f>
        <v>0</v>
      </c>
      <c r="AF267" s="236">
        <f>IFERROR((' CALCULATIONS'!AR527/(' CALCULATIONS'!AR527+' CALCULATIONS'!AR537))*AF266,50%*AF266)</f>
        <v>0</v>
      </c>
      <c r="AG267" s="236">
        <f>IFERROR((' CALCULATIONS'!AS527/(' CALCULATIONS'!AS527+' CALCULATIONS'!AS537))*AG266,50%*AG266)</f>
        <v>0</v>
      </c>
      <c r="AH267" s="236">
        <f>IFERROR((' CALCULATIONS'!AT527/(' CALCULATIONS'!AT527+' CALCULATIONS'!AT537))*AH266,50%*AH266)</f>
        <v>0</v>
      </c>
      <c r="AI267" s="236">
        <f>IFERROR((' CALCULATIONS'!AU527/(' CALCULATIONS'!AU527+' CALCULATIONS'!AU537))*AI266,50%*AI266)</f>
        <v>0</v>
      </c>
      <c r="AJ267" s="236">
        <f>IFERROR((' CALCULATIONS'!AV527/(' CALCULATIONS'!AV527+' CALCULATIONS'!AV537))*AJ266,50%*AJ266)</f>
        <v>0</v>
      </c>
      <c r="AK267" s="236">
        <f>IFERROR((' CALCULATIONS'!AW527/(' CALCULATIONS'!AW527+' CALCULATIONS'!AW537))*AK266,50%*AK266)</f>
        <v>0</v>
      </c>
      <c r="AL267" s="236">
        <f>IFERROR((' CALCULATIONS'!AX527/(' CALCULATIONS'!AX527+' CALCULATIONS'!AX537))*AL266,50%*AL266)</f>
        <v>0</v>
      </c>
      <c r="AM267" s="236">
        <f>IFERROR((' CALCULATIONS'!AY527/(' CALCULATIONS'!AY527+' CALCULATIONS'!AY537))*AM266,50%*AM266)</f>
        <v>0</v>
      </c>
      <c r="AN267" s="236">
        <f>IFERROR((' CALCULATIONS'!AZ527/(' CALCULATIONS'!AZ527+' CALCULATIONS'!AZ537))*AN266,50%*AN266)</f>
        <v>0</v>
      </c>
      <c r="AO267" s="236">
        <f>IFERROR((' CALCULATIONS'!BA527/(' CALCULATIONS'!BA527+' CALCULATIONS'!BA537))*AO266,50%*AO266)</f>
        <v>0</v>
      </c>
      <c r="AP267" s="236">
        <f>IFERROR((' CALCULATIONS'!BB527/(' CALCULATIONS'!BB527+' CALCULATIONS'!BB537))*AP266,50%*AP266)</f>
        <v>0</v>
      </c>
      <c r="AQ267" s="236">
        <f>IFERROR((' CALCULATIONS'!BC527/(' CALCULATIONS'!BC527+' CALCULATIONS'!BC537))*AQ266,50%*AQ266)</f>
        <v>0</v>
      </c>
      <c r="AR267" s="236">
        <f>IFERROR((' CALCULATIONS'!BD527/(' CALCULATIONS'!BD527+' CALCULATIONS'!BD537))*AR266,50%*AR266)</f>
        <v>0</v>
      </c>
      <c r="AS267" s="236">
        <f>IFERROR((' CALCULATIONS'!BE527/(' CALCULATIONS'!BE527+' CALCULATIONS'!BE537))*AS266,50%*AS266)</f>
        <v>0</v>
      </c>
      <c r="AT267" s="236">
        <f>IFERROR((' CALCULATIONS'!BF527/(' CALCULATIONS'!BF527+' CALCULATIONS'!BF537))*AT266,50%*AT266)</f>
        <v>0</v>
      </c>
      <c r="AU267" s="236">
        <f>IFERROR((' CALCULATIONS'!BG527/(' CALCULATIONS'!BG527+' CALCULATIONS'!BG537))*AU266,50%*AU266)</f>
        <v>0</v>
      </c>
      <c r="AV267" s="236">
        <f>IFERROR((' CALCULATIONS'!BH527/(' CALCULATIONS'!BH527+' CALCULATIONS'!BH537))*AV266,50%*AV266)</f>
        <v>0</v>
      </c>
      <c r="AW267" s="236">
        <f>IFERROR((' CALCULATIONS'!BI527/(' CALCULATIONS'!BI527+' CALCULATIONS'!BI537))*AW266,50%*AW266)</f>
        <v>0</v>
      </c>
      <c r="AX267" s="236">
        <f>IFERROR((' CALCULATIONS'!BJ527/(' CALCULATIONS'!BJ527+' CALCULATIONS'!BJ537))*AX266,50%*AX266)</f>
        <v>0</v>
      </c>
      <c r="AY267" s="236">
        <f>IFERROR((' CALCULATIONS'!BK527/(' CALCULATIONS'!BK527+' CALCULATIONS'!BK537))*AY266,50%*AY266)</f>
        <v>0</v>
      </c>
      <c r="AZ267" s="236">
        <f>IFERROR((' CALCULATIONS'!BL527/(' CALCULATIONS'!BL527+' CALCULATIONS'!BL537))*AZ266,50%*AZ266)</f>
        <v>0</v>
      </c>
      <c r="BA267" s="236">
        <f>IFERROR((' CALCULATIONS'!BM527/(' CALCULATIONS'!BM527+' CALCULATIONS'!BM537))*BA266,50%*BA266)</f>
        <v>0</v>
      </c>
      <c r="BB267" s="236">
        <f>IFERROR((' CALCULATIONS'!BN527/(' CALCULATIONS'!BN527+' CALCULATIONS'!BN537))*BB266,50%*BB266)</f>
        <v>0</v>
      </c>
      <c r="BC267" s="236">
        <f>IFERROR((' CALCULATIONS'!BO527/(' CALCULATIONS'!BO527+' CALCULATIONS'!BO537))*BC266,50%*BC266)</f>
        <v>0</v>
      </c>
      <c r="BD267" s="236">
        <f>IFERROR((' CALCULATIONS'!BP527/(' CALCULATIONS'!BP527+' CALCULATIONS'!BP537))*BD266,50%*BD266)</f>
        <v>0</v>
      </c>
      <c r="BE267" s="236">
        <f>IFERROR((' CALCULATIONS'!BQ527/(' CALCULATIONS'!BQ527+' CALCULATIONS'!BQ537))*BE266,50%*BE266)</f>
        <v>0</v>
      </c>
      <c r="BF267" s="236">
        <f>IFERROR((' CALCULATIONS'!BR527/(' CALCULATIONS'!BR527+' CALCULATIONS'!BR537))*BF266,50%*BF266)</f>
        <v>0</v>
      </c>
      <c r="BG267" s="236">
        <f>IFERROR((' CALCULATIONS'!BS527/(' CALCULATIONS'!BS527+' CALCULATIONS'!BS537))*BG266,50%*BG266)</f>
        <v>0</v>
      </c>
      <c r="BH267" s="236">
        <f>IFERROR((' CALCULATIONS'!BT527/(' CALCULATIONS'!BT527+' CALCULATIONS'!BT537))*BH266,50%*BH266)</f>
        <v>0</v>
      </c>
      <c r="BI267" s="236">
        <f>IFERROR((' CALCULATIONS'!BU527/(' CALCULATIONS'!BU527+' CALCULATIONS'!BU537))*BI266,50%*BI266)</f>
        <v>0</v>
      </c>
      <c r="BJ267" s="236">
        <f>IFERROR((' CALCULATIONS'!BV527/(' CALCULATIONS'!BV527+' CALCULATIONS'!BV537))*BJ266,50%*BJ266)</f>
        <v>0</v>
      </c>
      <c r="BK267" s="920">
        <f t="shared" si="127"/>
        <v>16530596.743472474</v>
      </c>
    </row>
    <row r="268" spans="1:63" x14ac:dyDescent="0.25">
      <c r="A268" s="928" t="s">
        <v>2</v>
      </c>
      <c r="C268" s="236">
        <f>IFERROR((' CALCULATIONS'!O537/(' CALCULATIONS'!O527+' CALCULATIONS'!O537))*C266,C266*50%)</f>
        <v>0</v>
      </c>
      <c r="D268" s="236">
        <f>IFERROR((' CALCULATIONS'!P537/(' CALCULATIONS'!P527+' CALCULATIONS'!P537))*D266,D266*50%)</f>
        <v>0</v>
      </c>
      <c r="E268" s="236">
        <f>IFERROR((' CALCULATIONS'!Q537/(' CALCULATIONS'!Q527+' CALCULATIONS'!Q537))*E266,E266*50%)</f>
        <v>0</v>
      </c>
      <c r="F268" s="236">
        <f>IFERROR((' CALCULATIONS'!R537/(' CALCULATIONS'!R527+' CALCULATIONS'!R537))*F266,F266*50%)</f>
        <v>0</v>
      </c>
      <c r="G268" s="236">
        <f>IFERROR((' CALCULATIONS'!S537/(' CALCULATIONS'!S527+' CALCULATIONS'!S537))*G266,G266*50%)</f>
        <v>0</v>
      </c>
      <c r="H268" s="236">
        <f>IFERROR((' CALCULATIONS'!T537/(' CALCULATIONS'!T527+' CALCULATIONS'!T537))*H266,H266*50%)</f>
        <v>0</v>
      </c>
      <c r="I268" s="236">
        <f>IFERROR((' CALCULATIONS'!U537/(' CALCULATIONS'!U527+' CALCULATIONS'!U537))*I266,I266*50%)</f>
        <v>0</v>
      </c>
      <c r="J268" s="236">
        <f>IFERROR((' CALCULATIONS'!V537/(' CALCULATIONS'!V527+' CALCULATIONS'!V537))*J266,J266*50%)</f>
        <v>0</v>
      </c>
      <c r="K268" s="236">
        <f>IFERROR((' CALCULATIONS'!W537/(' CALCULATIONS'!W527+' CALCULATIONS'!W537))*K266,K266*50%)</f>
        <v>0</v>
      </c>
      <c r="L268" s="236">
        <f>IFERROR((' CALCULATIONS'!X537/(' CALCULATIONS'!X527+' CALCULATIONS'!X537))*L266,L266*50%)</f>
        <v>0</v>
      </c>
      <c r="M268" s="236">
        <f>IFERROR((' CALCULATIONS'!Y537/(' CALCULATIONS'!Y527+' CALCULATIONS'!Y537))*M266,M266*50%)</f>
        <v>0</v>
      </c>
      <c r="N268" s="236">
        <f>IFERROR((' CALCULATIONS'!Z537/(' CALCULATIONS'!Z527+' CALCULATIONS'!Z537))*N266,N266*50%)</f>
        <v>22122898.204681516</v>
      </c>
      <c r="O268" s="236">
        <f>IFERROR((' CALCULATIONS'!AA537/(' CALCULATIONS'!AA527+' CALCULATIONS'!AA537))*O266,O266*50%)</f>
        <v>0</v>
      </c>
      <c r="P268" s="236">
        <f>IFERROR((' CALCULATIONS'!AB537/(' CALCULATIONS'!AB527+' CALCULATIONS'!AB537))*P266,P266*50%)</f>
        <v>0</v>
      </c>
      <c r="Q268" s="236">
        <f>IFERROR((' CALCULATIONS'!AC537/(' CALCULATIONS'!AC527+' CALCULATIONS'!AC537))*Q266,Q266*50%)</f>
        <v>0</v>
      </c>
      <c r="R268" s="236">
        <f>IFERROR((' CALCULATIONS'!AD537/(' CALCULATIONS'!AD527+' CALCULATIONS'!AD537))*R266,R266*50%)</f>
        <v>0</v>
      </c>
      <c r="S268" s="236">
        <f>IFERROR((' CALCULATIONS'!AE537/(' CALCULATIONS'!AE527+' CALCULATIONS'!AE537))*S266,S266*50%)</f>
        <v>0</v>
      </c>
      <c r="T268" s="236">
        <f>IFERROR((' CALCULATIONS'!AF537/(' CALCULATIONS'!AF527+' CALCULATIONS'!AF537))*T266,T266*50%)</f>
        <v>0</v>
      </c>
      <c r="U268" s="236">
        <f>IFERROR((' CALCULATIONS'!AG537/(' CALCULATIONS'!AG527+' CALCULATIONS'!AG537))*U266,U266*50%)</f>
        <v>0</v>
      </c>
      <c r="V268" s="236">
        <f>IFERROR((' CALCULATIONS'!AH537/(' CALCULATIONS'!AH527+' CALCULATIONS'!AH537))*V266,V266*50%)</f>
        <v>0</v>
      </c>
      <c r="W268" s="236">
        <f>IFERROR((' CALCULATIONS'!AI537/(' CALCULATIONS'!AI527+' CALCULATIONS'!AI537))*W266,W266*50%)</f>
        <v>0</v>
      </c>
      <c r="X268" s="236">
        <f>IFERROR((' CALCULATIONS'!AJ537/(' CALCULATIONS'!AJ527+' CALCULATIONS'!AJ537))*X266,X266*50%)</f>
        <v>0</v>
      </c>
      <c r="Y268" s="236">
        <f>IFERROR((' CALCULATIONS'!AK537/(' CALCULATIONS'!AK527+' CALCULATIONS'!AK537))*Y266,Y266*50%)</f>
        <v>0</v>
      </c>
      <c r="Z268" s="236">
        <f>IFERROR((' CALCULATIONS'!AL537/(' CALCULATIONS'!AL527+' CALCULATIONS'!AL537))*Z266,Z266*50%)</f>
        <v>10967677.896826295</v>
      </c>
      <c r="AA268" s="236">
        <f>IFERROR((' CALCULATIONS'!AM537/(' CALCULATIONS'!AM527+' CALCULATIONS'!AM537))*AA266,AA266*50%)</f>
        <v>0</v>
      </c>
      <c r="AB268" s="236">
        <f>IFERROR((' CALCULATIONS'!AN537/(' CALCULATIONS'!AN527+' CALCULATIONS'!AN537))*AB266,AB266*50%)</f>
        <v>0</v>
      </c>
      <c r="AC268" s="236">
        <f>IFERROR((' CALCULATIONS'!AO537/(' CALCULATIONS'!AO527+' CALCULATIONS'!AO537))*AC266,AC266*50%)</f>
        <v>0</v>
      </c>
      <c r="AD268" s="236">
        <f>IFERROR((' CALCULATIONS'!AP537/(' CALCULATIONS'!AP527+' CALCULATIONS'!AP537))*AD266,AD266*50%)</f>
        <v>0</v>
      </c>
      <c r="AE268" s="236">
        <f>IFERROR((' CALCULATIONS'!AQ537/(' CALCULATIONS'!AQ527+' CALCULATIONS'!AQ537))*AE266,AE266*50%)</f>
        <v>0</v>
      </c>
      <c r="AF268" s="236">
        <f>IFERROR((' CALCULATIONS'!AR537/(' CALCULATIONS'!AR527+' CALCULATIONS'!AR537))*AF266,AF266*50%)</f>
        <v>0</v>
      </c>
      <c r="AG268" s="236">
        <f>IFERROR((' CALCULATIONS'!AS537/(' CALCULATIONS'!AS527+' CALCULATIONS'!AS537))*AG266,AG266*50%)</f>
        <v>0</v>
      </c>
      <c r="AH268" s="236">
        <f>IFERROR((' CALCULATIONS'!AT537/(' CALCULATIONS'!AT527+' CALCULATIONS'!AT537))*AH266,AH266*50%)</f>
        <v>0</v>
      </c>
      <c r="AI268" s="236">
        <f>IFERROR((' CALCULATIONS'!AU537/(' CALCULATIONS'!AU527+' CALCULATIONS'!AU537))*AI266,AI266*50%)</f>
        <v>0</v>
      </c>
      <c r="AJ268" s="236">
        <f>IFERROR((' CALCULATIONS'!AV537/(' CALCULATIONS'!AV527+' CALCULATIONS'!AV537))*AJ266,AJ266*50%)</f>
        <v>0</v>
      </c>
      <c r="AK268" s="236">
        <f>IFERROR((' CALCULATIONS'!AW537/(' CALCULATIONS'!AW527+' CALCULATIONS'!AW537))*AK266,AK266*50%)</f>
        <v>0</v>
      </c>
      <c r="AL268" s="236">
        <f>IFERROR((' CALCULATIONS'!AX537/(' CALCULATIONS'!AX527+' CALCULATIONS'!AX537))*AL266,AL266*50%)</f>
        <v>0</v>
      </c>
      <c r="AM268" s="236">
        <f>IFERROR((' CALCULATIONS'!AY537/(' CALCULATIONS'!AY527+' CALCULATIONS'!AY537))*AM266,AM266*50%)</f>
        <v>0</v>
      </c>
      <c r="AN268" s="236">
        <f>IFERROR((' CALCULATIONS'!AZ537/(' CALCULATIONS'!AZ527+' CALCULATIONS'!AZ537))*AN266,AN266*50%)</f>
        <v>0</v>
      </c>
      <c r="AO268" s="236">
        <f>IFERROR((' CALCULATIONS'!BA537/(' CALCULATIONS'!BA527+' CALCULATIONS'!BA537))*AO266,AO266*50%)</f>
        <v>0</v>
      </c>
      <c r="AP268" s="236">
        <f>IFERROR((' CALCULATIONS'!BB537/(' CALCULATIONS'!BB527+' CALCULATIONS'!BB537))*AP266,AP266*50%)</f>
        <v>0</v>
      </c>
      <c r="AQ268" s="236">
        <f>IFERROR((' CALCULATIONS'!BC537/(' CALCULATIONS'!BC527+' CALCULATIONS'!BC537))*AQ266,AQ266*50%)</f>
        <v>0</v>
      </c>
      <c r="AR268" s="236">
        <f>IFERROR((' CALCULATIONS'!BD537/(' CALCULATIONS'!BD527+' CALCULATIONS'!BD537))*AR266,AR266*50%)</f>
        <v>0</v>
      </c>
      <c r="AS268" s="236">
        <f>IFERROR((' CALCULATIONS'!BE537/(' CALCULATIONS'!BE527+' CALCULATIONS'!BE537))*AS266,AS266*50%)</f>
        <v>0</v>
      </c>
      <c r="AT268" s="236">
        <f>IFERROR((' CALCULATIONS'!BF537/(' CALCULATIONS'!BF527+' CALCULATIONS'!BF537))*AT266,AT266*50%)</f>
        <v>0</v>
      </c>
      <c r="AU268" s="236">
        <f>IFERROR((' CALCULATIONS'!BG537/(' CALCULATIONS'!BG527+' CALCULATIONS'!BG537))*AU266,AU266*50%)</f>
        <v>0</v>
      </c>
      <c r="AV268" s="236">
        <f>IFERROR((' CALCULATIONS'!BH537/(' CALCULATIONS'!BH527+' CALCULATIONS'!BH537))*AV266,AV266*50%)</f>
        <v>0</v>
      </c>
      <c r="AW268" s="236">
        <f>IFERROR((' CALCULATIONS'!BI537/(' CALCULATIONS'!BI527+' CALCULATIONS'!BI537))*AW266,AW266*50%)</f>
        <v>0</v>
      </c>
      <c r="AX268" s="236">
        <f>IFERROR((' CALCULATIONS'!BJ537/(' CALCULATIONS'!BJ527+' CALCULATIONS'!BJ537))*AX266,AX266*50%)</f>
        <v>0</v>
      </c>
      <c r="AY268" s="236">
        <f>IFERROR((' CALCULATIONS'!BK537/(' CALCULATIONS'!BK527+' CALCULATIONS'!BK537))*AY266,AY266*50%)</f>
        <v>0</v>
      </c>
      <c r="AZ268" s="236">
        <f>IFERROR((' CALCULATIONS'!BL537/(' CALCULATIONS'!BL527+' CALCULATIONS'!BL537))*AZ266,AZ266*50%)</f>
        <v>0</v>
      </c>
      <c r="BA268" s="236">
        <f>IFERROR((' CALCULATIONS'!BM537/(' CALCULATIONS'!BM527+' CALCULATIONS'!BM537))*BA266,BA266*50%)</f>
        <v>0</v>
      </c>
      <c r="BB268" s="236">
        <f>IFERROR((' CALCULATIONS'!BN537/(' CALCULATIONS'!BN527+' CALCULATIONS'!BN537))*BB266,BB266*50%)</f>
        <v>0</v>
      </c>
      <c r="BC268" s="236">
        <f>IFERROR((' CALCULATIONS'!BO537/(' CALCULATIONS'!BO527+' CALCULATIONS'!BO537))*BC266,BC266*50%)</f>
        <v>0</v>
      </c>
      <c r="BD268" s="236">
        <f>IFERROR((' CALCULATIONS'!BP537/(' CALCULATIONS'!BP527+' CALCULATIONS'!BP537))*BD266,BD266*50%)</f>
        <v>0</v>
      </c>
      <c r="BE268" s="236">
        <f>IFERROR((' CALCULATIONS'!BQ537/(' CALCULATIONS'!BQ527+' CALCULATIONS'!BQ537))*BE266,BE266*50%)</f>
        <v>0</v>
      </c>
      <c r="BF268" s="236">
        <f>IFERROR((' CALCULATIONS'!BR537/(' CALCULATIONS'!BR527+' CALCULATIONS'!BR537))*BF266,BF266*50%)</f>
        <v>0</v>
      </c>
      <c r="BG268" s="236">
        <f>IFERROR((' CALCULATIONS'!BS537/(' CALCULATIONS'!BS527+' CALCULATIONS'!BS537))*BG266,BG266*50%)</f>
        <v>0</v>
      </c>
      <c r="BH268" s="236">
        <f>IFERROR((' CALCULATIONS'!BT537/(' CALCULATIONS'!BT527+' CALCULATIONS'!BT537))*BH266,BH266*50%)</f>
        <v>0</v>
      </c>
      <c r="BI268" s="236">
        <f>IFERROR((' CALCULATIONS'!BU537/(' CALCULATIONS'!BU527+' CALCULATIONS'!BU537))*BI266,BI266*50%)</f>
        <v>0</v>
      </c>
      <c r="BJ268" s="236">
        <f>IFERROR((' CALCULATIONS'!BV537/(' CALCULATIONS'!BV527+' CALCULATIONS'!BV537))*BJ266,BJ266*50%)</f>
        <v>0</v>
      </c>
      <c r="BK268" s="920">
        <f t="shared" si="127"/>
        <v>33090576.101507813</v>
      </c>
    </row>
    <row r="269" spans="1:63" x14ac:dyDescent="0.25">
      <c r="A269" s="836" t="s">
        <v>1171</v>
      </c>
      <c r="C269" s="236">
        <f>C183</f>
        <v>3974635.8351338618</v>
      </c>
      <c r="D269" s="236">
        <f t="shared" ref="D269:BJ269" si="225">D183</f>
        <v>0</v>
      </c>
      <c r="E269" s="236">
        <f t="shared" si="225"/>
        <v>0</v>
      </c>
      <c r="F269" s="236">
        <f t="shared" si="225"/>
        <v>0</v>
      </c>
      <c r="G269" s="236">
        <f t="shared" si="225"/>
        <v>0</v>
      </c>
      <c r="H269" s="236">
        <f t="shared" si="225"/>
        <v>0</v>
      </c>
      <c r="I269" s="236">
        <f t="shared" si="225"/>
        <v>0</v>
      </c>
      <c r="J269" s="236">
        <f t="shared" si="225"/>
        <v>0</v>
      </c>
      <c r="K269" s="236">
        <f t="shared" si="225"/>
        <v>0</v>
      </c>
      <c r="L269" s="236">
        <f t="shared" si="225"/>
        <v>0</v>
      </c>
      <c r="M269" s="236">
        <f t="shared" si="225"/>
        <v>0</v>
      </c>
      <c r="N269" s="236">
        <f t="shared" si="225"/>
        <v>27225645.717434406</v>
      </c>
      <c r="O269" s="236">
        <f t="shared" si="225"/>
        <v>0</v>
      </c>
      <c r="P269" s="236">
        <f t="shared" si="225"/>
        <v>0</v>
      </c>
      <c r="Q269" s="236">
        <f t="shared" si="225"/>
        <v>0</v>
      </c>
      <c r="R269" s="236">
        <f t="shared" si="225"/>
        <v>0</v>
      </c>
      <c r="S269" s="236">
        <f t="shared" si="225"/>
        <v>0</v>
      </c>
      <c r="T269" s="236">
        <f t="shared" si="225"/>
        <v>0</v>
      </c>
      <c r="U269" s="236">
        <f t="shared" si="225"/>
        <v>0</v>
      </c>
      <c r="V269" s="236">
        <f t="shared" si="225"/>
        <v>0</v>
      </c>
      <c r="W269" s="236">
        <f t="shared" si="225"/>
        <v>0</v>
      </c>
      <c r="X269" s="236">
        <f t="shared" si="225"/>
        <v>0</v>
      </c>
      <c r="Y269" s="236">
        <f t="shared" si="225"/>
        <v>0</v>
      </c>
      <c r="Z269" s="236">
        <f t="shared" si="225"/>
        <v>23511228.670574151</v>
      </c>
      <c r="AA269" s="236">
        <f t="shared" si="225"/>
        <v>0</v>
      </c>
      <c r="AB269" s="236">
        <f t="shared" si="225"/>
        <v>0</v>
      </c>
      <c r="AC269" s="236">
        <f t="shared" si="225"/>
        <v>0</v>
      </c>
      <c r="AD269" s="236">
        <f t="shared" si="225"/>
        <v>0</v>
      </c>
      <c r="AE269" s="236">
        <f t="shared" si="225"/>
        <v>0</v>
      </c>
      <c r="AF269" s="236">
        <f t="shared" si="225"/>
        <v>0</v>
      </c>
      <c r="AG269" s="236">
        <f t="shared" si="225"/>
        <v>0</v>
      </c>
      <c r="AH269" s="236">
        <f t="shared" si="225"/>
        <v>0</v>
      </c>
      <c r="AI269" s="236">
        <f t="shared" si="225"/>
        <v>0</v>
      </c>
      <c r="AJ269" s="236">
        <f t="shared" si="225"/>
        <v>0</v>
      </c>
      <c r="AK269" s="236">
        <f t="shared" si="225"/>
        <v>0</v>
      </c>
      <c r="AL269" s="236">
        <f t="shared" si="225"/>
        <v>961630.00854226237</v>
      </c>
      <c r="AM269" s="236">
        <f t="shared" si="225"/>
        <v>0</v>
      </c>
      <c r="AN269" s="236">
        <f t="shared" si="225"/>
        <v>0</v>
      </c>
      <c r="AO269" s="236">
        <f t="shared" si="225"/>
        <v>0</v>
      </c>
      <c r="AP269" s="236">
        <f t="shared" si="225"/>
        <v>0</v>
      </c>
      <c r="AQ269" s="236">
        <f t="shared" si="225"/>
        <v>0</v>
      </c>
      <c r="AR269" s="236">
        <f t="shared" si="225"/>
        <v>0</v>
      </c>
      <c r="AS269" s="236">
        <f t="shared" si="225"/>
        <v>0</v>
      </c>
      <c r="AT269" s="236">
        <f t="shared" si="225"/>
        <v>0</v>
      </c>
      <c r="AU269" s="236">
        <f t="shared" si="225"/>
        <v>0</v>
      </c>
      <c r="AV269" s="236">
        <f t="shared" si="225"/>
        <v>0</v>
      </c>
      <c r="AW269" s="236">
        <f t="shared" si="225"/>
        <v>0</v>
      </c>
      <c r="AX269" s="236">
        <f t="shared" si="225"/>
        <v>20248758.291272715</v>
      </c>
      <c r="AY269" s="236">
        <f t="shared" si="225"/>
        <v>0</v>
      </c>
      <c r="AZ269" s="236">
        <f t="shared" si="225"/>
        <v>0</v>
      </c>
      <c r="BA269" s="236">
        <f t="shared" si="225"/>
        <v>0</v>
      </c>
      <c r="BB269" s="236">
        <f t="shared" si="225"/>
        <v>0</v>
      </c>
      <c r="BC269" s="236">
        <f t="shared" si="225"/>
        <v>0</v>
      </c>
      <c r="BD269" s="236">
        <f t="shared" si="225"/>
        <v>0</v>
      </c>
      <c r="BE269" s="236">
        <f t="shared" si="225"/>
        <v>0</v>
      </c>
      <c r="BF269" s="236">
        <f t="shared" si="225"/>
        <v>0</v>
      </c>
      <c r="BG269" s="236">
        <f t="shared" si="225"/>
        <v>0</v>
      </c>
      <c r="BH269" s="236">
        <f t="shared" si="225"/>
        <v>0</v>
      </c>
      <c r="BI269" s="236">
        <f t="shared" si="225"/>
        <v>0</v>
      </c>
      <c r="BJ269" s="236">
        <f t="shared" si="225"/>
        <v>0</v>
      </c>
      <c r="BK269" s="920">
        <f t="shared" si="127"/>
        <v>75921898.522957385</v>
      </c>
    </row>
    <row r="270" spans="1:63" x14ac:dyDescent="0.25">
      <c r="A270" s="792" t="s">
        <v>1</v>
      </c>
      <c r="C270" s="236">
        <f>C269</f>
        <v>3974635.8351338618</v>
      </c>
      <c r="D270" s="236">
        <f t="shared" ref="D270:BJ270" si="226">D269</f>
        <v>0</v>
      </c>
      <c r="E270" s="236">
        <f t="shared" si="226"/>
        <v>0</v>
      </c>
      <c r="F270" s="236">
        <f t="shared" si="226"/>
        <v>0</v>
      </c>
      <c r="G270" s="236">
        <f t="shared" si="226"/>
        <v>0</v>
      </c>
      <c r="H270" s="236">
        <f t="shared" si="226"/>
        <v>0</v>
      </c>
      <c r="I270" s="236">
        <f t="shared" si="226"/>
        <v>0</v>
      </c>
      <c r="J270" s="236">
        <f t="shared" si="226"/>
        <v>0</v>
      </c>
      <c r="K270" s="236">
        <f t="shared" si="226"/>
        <v>0</v>
      </c>
      <c r="L270" s="236">
        <f t="shared" si="226"/>
        <v>0</v>
      </c>
      <c r="M270" s="236">
        <f t="shared" si="226"/>
        <v>0</v>
      </c>
      <c r="N270" s="236">
        <f t="shared" si="226"/>
        <v>27225645.717434406</v>
      </c>
      <c r="O270" s="236">
        <f t="shared" si="226"/>
        <v>0</v>
      </c>
      <c r="P270" s="236">
        <f t="shared" si="226"/>
        <v>0</v>
      </c>
      <c r="Q270" s="236">
        <f t="shared" si="226"/>
        <v>0</v>
      </c>
      <c r="R270" s="236">
        <f t="shared" si="226"/>
        <v>0</v>
      </c>
      <c r="S270" s="236">
        <f t="shared" si="226"/>
        <v>0</v>
      </c>
      <c r="T270" s="236">
        <f t="shared" si="226"/>
        <v>0</v>
      </c>
      <c r="U270" s="236">
        <f t="shared" si="226"/>
        <v>0</v>
      </c>
      <c r="V270" s="236">
        <f t="shared" si="226"/>
        <v>0</v>
      </c>
      <c r="W270" s="236">
        <f t="shared" si="226"/>
        <v>0</v>
      </c>
      <c r="X270" s="236">
        <f t="shared" si="226"/>
        <v>0</v>
      </c>
      <c r="Y270" s="236">
        <f t="shared" si="226"/>
        <v>0</v>
      </c>
      <c r="Z270" s="236">
        <f t="shared" si="226"/>
        <v>23511228.670574151</v>
      </c>
      <c r="AA270" s="236">
        <f t="shared" si="226"/>
        <v>0</v>
      </c>
      <c r="AB270" s="236">
        <f t="shared" si="226"/>
        <v>0</v>
      </c>
      <c r="AC270" s="236">
        <f t="shared" si="226"/>
        <v>0</v>
      </c>
      <c r="AD270" s="236">
        <f t="shared" si="226"/>
        <v>0</v>
      </c>
      <c r="AE270" s="236">
        <f t="shared" si="226"/>
        <v>0</v>
      </c>
      <c r="AF270" s="236">
        <f t="shared" si="226"/>
        <v>0</v>
      </c>
      <c r="AG270" s="236">
        <f t="shared" si="226"/>
        <v>0</v>
      </c>
      <c r="AH270" s="236">
        <f t="shared" si="226"/>
        <v>0</v>
      </c>
      <c r="AI270" s="236">
        <f t="shared" si="226"/>
        <v>0</v>
      </c>
      <c r="AJ270" s="236">
        <f t="shared" si="226"/>
        <v>0</v>
      </c>
      <c r="AK270" s="236">
        <f t="shared" si="226"/>
        <v>0</v>
      </c>
      <c r="AL270" s="236">
        <f t="shared" si="226"/>
        <v>961630.00854226237</v>
      </c>
      <c r="AM270" s="236">
        <f t="shared" si="226"/>
        <v>0</v>
      </c>
      <c r="AN270" s="236">
        <f t="shared" si="226"/>
        <v>0</v>
      </c>
      <c r="AO270" s="236">
        <f t="shared" si="226"/>
        <v>0</v>
      </c>
      <c r="AP270" s="236">
        <f t="shared" si="226"/>
        <v>0</v>
      </c>
      <c r="AQ270" s="236">
        <f t="shared" si="226"/>
        <v>0</v>
      </c>
      <c r="AR270" s="236">
        <f t="shared" si="226"/>
        <v>0</v>
      </c>
      <c r="AS270" s="236">
        <f t="shared" si="226"/>
        <v>0</v>
      </c>
      <c r="AT270" s="236">
        <f t="shared" si="226"/>
        <v>0</v>
      </c>
      <c r="AU270" s="236">
        <f t="shared" si="226"/>
        <v>0</v>
      </c>
      <c r="AV270" s="236">
        <f t="shared" si="226"/>
        <v>0</v>
      </c>
      <c r="AW270" s="236">
        <f t="shared" si="226"/>
        <v>0</v>
      </c>
      <c r="AX270" s="236">
        <f t="shared" si="226"/>
        <v>20248758.291272715</v>
      </c>
      <c r="AY270" s="236">
        <f t="shared" si="226"/>
        <v>0</v>
      </c>
      <c r="AZ270" s="236">
        <f t="shared" si="226"/>
        <v>0</v>
      </c>
      <c r="BA270" s="236">
        <f t="shared" si="226"/>
        <v>0</v>
      </c>
      <c r="BB270" s="236">
        <f t="shared" si="226"/>
        <v>0</v>
      </c>
      <c r="BC270" s="236">
        <f t="shared" si="226"/>
        <v>0</v>
      </c>
      <c r="BD270" s="236">
        <f t="shared" si="226"/>
        <v>0</v>
      </c>
      <c r="BE270" s="236">
        <f t="shared" si="226"/>
        <v>0</v>
      </c>
      <c r="BF270" s="236">
        <f t="shared" si="226"/>
        <v>0</v>
      </c>
      <c r="BG270" s="236">
        <f t="shared" si="226"/>
        <v>0</v>
      </c>
      <c r="BH270" s="236">
        <f t="shared" si="226"/>
        <v>0</v>
      </c>
      <c r="BI270" s="236">
        <f t="shared" si="226"/>
        <v>0</v>
      </c>
      <c r="BJ270" s="236">
        <f t="shared" si="226"/>
        <v>0</v>
      </c>
      <c r="BK270" s="920">
        <f t="shared" si="127"/>
        <v>75921898.522957385</v>
      </c>
    </row>
    <row r="271" spans="1:63" x14ac:dyDescent="0.25">
      <c r="A271" s="907" t="s">
        <v>1138</v>
      </c>
      <c r="C271" s="236">
        <f>C184</f>
        <v>59233270.071581766</v>
      </c>
      <c r="D271" s="236">
        <f t="shared" ref="D271:BJ271" si="227">D184</f>
        <v>0</v>
      </c>
      <c r="E271" s="236">
        <f t="shared" si="227"/>
        <v>9206052.6728773229</v>
      </c>
      <c r="F271" s="236">
        <f t="shared" si="227"/>
        <v>0</v>
      </c>
      <c r="G271" s="236">
        <f t="shared" si="227"/>
        <v>15658592.401942439</v>
      </c>
      <c r="H271" s="236">
        <f t="shared" si="227"/>
        <v>3465828.9860020685</v>
      </c>
      <c r="I271" s="236">
        <f t="shared" si="227"/>
        <v>12458044.668968271</v>
      </c>
      <c r="J271" s="236">
        <f t="shared" si="227"/>
        <v>0</v>
      </c>
      <c r="K271" s="236">
        <f t="shared" si="227"/>
        <v>14033710.832887225</v>
      </c>
      <c r="L271" s="236">
        <f t="shared" si="227"/>
        <v>0</v>
      </c>
      <c r="M271" s="236">
        <f t="shared" si="227"/>
        <v>16658009.147661729</v>
      </c>
      <c r="N271" s="236">
        <f t="shared" si="227"/>
        <v>8919884.4410354141</v>
      </c>
      <c r="O271" s="236">
        <f t="shared" si="227"/>
        <v>0</v>
      </c>
      <c r="P271" s="236">
        <f t="shared" si="227"/>
        <v>0</v>
      </c>
      <c r="Q271" s="236">
        <f t="shared" si="227"/>
        <v>0</v>
      </c>
      <c r="R271" s="236">
        <f t="shared" si="227"/>
        <v>0</v>
      </c>
      <c r="S271" s="236">
        <f t="shared" si="227"/>
        <v>5877807.1676435377</v>
      </c>
      <c r="T271" s="236">
        <f t="shared" si="227"/>
        <v>0</v>
      </c>
      <c r="U271" s="236">
        <f t="shared" si="227"/>
        <v>0</v>
      </c>
      <c r="V271" s="236">
        <f t="shared" si="227"/>
        <v>0</v>
      </c>
      <c r="W271" s="236">
        <f t="shared" si="227"/>
        <v>5877807.1676435377</v>
      </c>
      <c r="X271" s="236">
        <f t="shared" si="227"/>
        <v>0</v>
      </c>
      <c r="Y271" s="236">
        <f t="shared" si="227"/>
        <v>5877807.1676435377</v>
      </c>
      <c r="Z271" s="236">
        <f t="shared" si="227"/>
        <v>11755614.335287075</v>
      </c>
      <c r="AA271" s="236">
        <f t="shared" si="227"/>
        <v>0</v>
      </c>
      <c r="AB271" s="236">
        <f t="shared" si="227"/>
        <v>0</v>
      </c>
      <c r="AC271" s="236">
        <f t="shared" si="227"/>
        <v>0</v>
      </c>
      <c r="AD271" s="236">
        <f t="shared" si="227"/>
        <v>0</v>
      </c>
      <c r="AE271" s="236">
        <f t="shared" si="227"/>
        <v>0</v>
      </c>
      <c r="AF271" s="236">
        <f t="shared" si="227"/>
        <v>0</v>
      </c>
      <c r="AG271" s="236">
        <f t="shared" si="227"/>
        <v>0</v>
      </c>
      <c r="AH271" s="236">
        <f t="shared" si="227"/>
        <v>0</v>
      </c>
      <c r="AI271" s="236">
        <f t="shared" si="227"/>
        <v>0</v>
      </c>
      <c r="AJ271" s="236">
        <f t="shared" si="227"/>
        <v>0</v>
      </c>
      <c r="AK271" s="236">
        <f t="shared" si="227"/>
        <v>0</v>
      </c>
      <c r="AL271" s="236">
        <f t="shared" si="227"/>
        <v>0</v>
      </c>
      <c r="AM271" s="236">
        <f t="shared" si="227"/>
        <v>0</v>
      </c>
      <c r="AN271" s="236">
        <f t="shared" si="227"/>
        <v>0</v>
      </c>
      <c r="AO271" s="236">
        <f t="shared" si="227"/>
        <v>0</v>
      </c>
      <c r="AP271" s="236">
        <f t="shared" si="227"/>
        <v>0</v>
      </c>
      <c r="AQ271" s="236">
        <f t="shared" si="227"/>
        <v>0</v>
      </c>
      <c r="AR271" s="236">
        <f t="shared" si="227"/>
        <v>0</v>
      </c>
      <c r="AS271" s="236">
        <f t="shared" si="227"/>
        <v>0</v>
      </c>
      <c r="AT271" s="236">
        <f t="shared" si="227"/>
        <v>0</v>
      </c>
      <c r="AU271" s="236">
        <f t="shared" si="227"/>
        <v>0</v>
      </c>
      <c r="AV271" s="236">
        <f t="shared" si="227"/>
        <v>0</v>
      </c>
      <c r="AW271" s="236">
        <f t="shared" si="227"/>
        <v>0</v>
      </c>
      <c r="AX271" s="236">
        <f t="shared" si="227"/>
        <v>0</v>
      </c>
      <c r="AY271" s="236">
        <f t="shared" si="227"/>
        <v>0</v>
      </c>
      <c r="AZ271" s="236">
        <f t="shared" si="227"/>
        <v>0</v>
      </c>
      <c r="BA271" s="236">
        <f t="shared" si="227"/>
        <v>0</v>
      </c>
      <c r="BB271" s="236">
        <f t="shared" si="227"/>
        <v>0</v>
      </c>
      <c r="BC271" s="236">
        <f t="shared" si="227"/>
        <v>0</v>
      </c>
      <c r="BD271" s="236">
        <f t="shared" si="227"/>
        <v>0</v>
      </c>
      <c r="BE271" s="236">
        <f t="shared" si="227"/>
        <v>0</v>
      </c>
      <c r="BF271" s="236">
        <f t="shared" si="227"/>
        <v>0</v>
      </c>
      <c r="BG271" s="236">
        <f t="shared" si="227"/>
        <v>0</v>
      </c>
      <c r="BH271" s="236">
        <f t="shared" si="227"/>
        <v>0</v>
      </c>
      <c r="BI271" s="236">
        <f t="shared" si="227"/>
        <v>0</v>
      </c>
      <c r="BJ271" s="236">
        <f t="shared" si="227"/>
        <v>0</v>
      </c>
      <c r="BK271" s="920">
        <f t="shared" si="127"/>
        <v>169022429.06117395</v>
      </c>
    </row>
    <row r="272" spans="1:63" x14ac:dyDescent="0.25">
      <c r="A272" s="928" t="s">
        <v>2</v>
      </c>
      <c r="C272" s="236">
        <f>IFERROR((' CALCULATIONS'!O562/(' CALCULATIONS'!O562+' CALCULATIONS'!O572))*C271,C271*50%)</f>
        <v>11122259.226086946</v>
      </c>
      <c r="D272" s="236">
        <f>IFERROR((' CALCULATIONS'!P562/(' CALCULATIONS'!P562+' CALCULATIONS'!P572))*D271,D271*50%)</f>
        <v>0</v>
      </c>
      <c r="E272" s="236">
        <f>IFERROR((' CALCULATIONS'!Q562/(' CALCULATIONS'!Q562+' CALCULATIONS'!Q572))*E271,E271*50%)</f>
        <v>1164026.6347097836</v>
      </c>
      <c r="F272" s="236">
        <f>IFERROR((' CALCULATIONS'!R562/(' CALCULATIONS'!R562+' CALCULATIONS'!R572))*F271,F271*50%)</f>
        <v>0</v>
      </c>
      <c r="G272" s="236">
        <f>IFERROR((' CALCULATIONS'!S562/(' CALCULATIONS'!S562+' CALCULATIONS'!S572))*G271,G271*50%)</f>
        <v>3559489.8719647084</v>
      </c>
      <c r="H272" s="236">
        <f>IFERROR((' CALCULATIONS'!T562/(' CALCULATIONS'!T562+' CALCULATIONS'!T572))*H271,H271*50%)</f>
        <v>1868758.9695265992</v>
      </c>
      <c r="I272" s="236">
        <f>IFERROR((' CALCULATIONS'!U562/(' CALCULATIONS'!U562+' CALCULATIONS'!U572))*I271,I271*50%)</f>
        <v>2247072.6133078737</v>
      </c>
      <c r="J272" s="236">
        <f>IFERROR((' CALCULATIONS'!V562/(' CALCULATIONS'!V562+' CALCULATIONS'!V572))*J271,J271*50%)</f>
        <v>0</v>
      </c>
      <c r="K272" s="236">
        <f>IFERROR((' CALCULATIONS'!W562/(' CALCULATIONS'!W562+' CALCULATIONS'!W572))*K271,K271*50%)</f>
        <v>2865349.8899789946</v>
      </c>
      <c r="L272" s="236">
        <f>IFERROR((' CALCULATIONS'!X562/(' CALCULATIONS'!X562+' CALCULATIONS'!X572))*L271,L271*50%)</f>
        <v>0</v>
      </c>
      <c r="M272" s="236">
        <f>IFERROR((' CALCULATIONS'!Y562/(' CALCULATIONS'!Y562+' CALCULATIONS'!Y572))*M271,M271*50%)</f>
        <v>4012849.1591985784</v>
      </c>
      <c r="N272" s="236">
        <f>IFERROR((' CALCULATIONS'!Z562/(' CALCULATIONS'!Z562+' CALCULATIONS'!Z572))*N271,N271*50%)</f>
        <v>5265785.7414482962</v>
      </c>
      <c r="O272" s="236">
        <f>IFERROR((' CALCULATIONS'!AA562/(' CALCULATIONS'!AA562+' CALCULATIONS'!AA572))*O271,O271*50%)</f>
        <v>0</v>
      </c>
      <c r="P272" s="236">
        <f>IFERROR((' CALCULATIONS'!AB562/(' CALCULATIONS'!AB562+' CALCULATIONS'!AB572))*P271,P271*50%)</f>
        <v>0</v>
      </c>
      <c r="Q272" s="236">
        <f>IFERROR((' CALCULATIONS'!AC562/(' CALCULATIONS'!AC562+' CALCULATIONS'!AC572))*Q271,Q271*50%)</f>
        <v>0</v>
      </c>
      <c r="R272" s="236">
        <f>IFERROR((' CALCULATIONS'!AD562/(' CALCULATIONS'!AD562+' CALCULATIONS'!AD572))*R271,R271*50%)</f>
        <v>0</v>
      </c>
      <c r="S272" s="236">
        <f>IFERROR((' CALCULATIONS'!AE562/(' CALCULATIONS'!AE562+' CALCULATIONS'!AE572))*S271,S271*50%)</f>
        <v>1967805.6189973776</v>
      </c>
      <c r="T272" s="236">
        <f>IFERROR((' CALCULATIONS'!AF562/(' CALCULATIONS'!AF562+' CALCULATIONS'!AF572))*T271,T271*50%)</f>
        <v>0</v>
      </c>
      <c r="U272" s="236">
        <f>IFERROR((' CALCULATIONS'!AG562/(' CALCULATIONS'!AG562+' CALCULATIONS'!AG572))*U271,U271*50%)</f>
        <v>0</v>
      </c>
      <c r="V272" s="236">
        <f>IFERROR((' CALCULATIONS'!AH562/(' CALCULATIONS'!AH562+' CALCULATIONS'!AH572))*V271,V271*50%)</f>
        <v>0</v>
      </c>
      <c r="W272" s="236">
        <f>IFERROR((' CALCULATIONS'!AI562/(' CALCULATIONS'!AI562+' CALCULATIONS'!AI572))*W271,W271*50%)</f>
        <v>1785306.061158902</v>
      </c>
      <c r="X272" s="236">
        <f>IFERROR((' CALCULATIONS'!AJ562/(' CALCULATIONS'!AJ562+' CALCULATIONS'!AJ572))*X271,X271*50%)</f>
        <v>0</v>
      </c>
      <c r="Y272" s="236">
        <f>IFERROR((' CALCULATIONS'!AK562/(' CALCULATIONS'!AK562+' CALCULATIONS'!AK572))*Y271,Y271*50%)</f>
        <v>2053121.5768196937</v>
      </c>
      <c r="Z272" s="236">
        <f>IFERROR((' CALCULATIONS'!AL562/(' CALCULATIONS'!AL562+' CALCULATIONS'!AL572))*Z271,Z271*50%)</f>
        <v>8514079.540671993</v>
      </c>
      <c r="AA272" s="236">
        <f>IFERROR((' CALCULATIONS'!AM562/(' CALCULATIONS'!AM562+' CALCULATIONS'!AM572))*AA271,AA271*50%)</f>
        <v>0</v>
      </c>
      <c r="AB272" s="236">
        <f>IFERROR((' CALCULATIONS'!AN562/(' CALCULATIONS'!AN562+' CALCULATIONS'!AN572))*AB271,AB271*50%)</f>
        <v>0</v>
      </c>
      <c r="AC272" s="236">
        <f>IFERROR((' CALCULATIONS'!AO562/(' CALCULATIONS'!AO562+' CALCULATIONS'!AO572))*AC271,AC271*50%)</f>
        <v>0</v>
      </c>
      <c r="AD272" s="236">
        <f>IFERROR((' CALCULATIONS'!AP562/(' CALCULATIONS'!AP562+' CALCULATIONS'!AP572))*AD271,AD271*50%)</f>
        <v>0</v>
      </c>
      <c r="AE272" s="236">
        <f>IFERROR((' CALCULATIONS'!AQ562/(' CALCULATIONS'!AQ562+' CALCULATIONS'!AQ572))*AE271,AE271*50%)</f>
        <v>0</v>
      </c>
      <c r="AF272" s="236">
        <f>IFERROR((' CALCULATIONS'!AR562/(' CALCULATIONS'!AR562+' CALCULATIONS'!AR572))*AF271,AF271*50%)</f>
        <v>0</v>
      </c>
      <c r="AG272" s="236">
        <f>IFERROR((' CALCULATIONS'!AS562/(' CALCULATIONS'!AS562+' CALCULATIONS'!AS572))*AG271,AG271*50%)</f>
        <v>0</v>
      </c>
      <c r="AH272" s="236">
        <f>IFERROR((' CALCULATIONS'!AT562/(' CALCULATIONS'!AT562+' CALCULATIONS'!AT572))*AH271,AH271*50%)</f>
        <v>0</v>
      </c>
      <c r="AI272" s="236">
        <f>IFERROR((' CALCULATIONS'!AU562/(' CALCULATIONS'!AU562+' CALCULATIONS'!AU572))*AI271,AI271*50%)</f>
        <v>0</v>
      </c>
      <c r="AJ272" s="236">
        <f>IFERROR((' CALCULATIONS'!AV562/(' CALCULATIONS'!AV562+' CALCULATIONS'!AV572))*AJ271,AJ271*50%)</f>
        <v>0</v>
      </c>
      <c r="AK272" s="236">
        <f>IFERROR((' CALCULATIONS'!AW562/(' CALCULATIONS'!AW562+' CALCULATIONS'!AW572))*AK271,AK271*50%)</f>
        <v>0</v>
      </c>
      <c r="AL272" s="236">
        <f>IFERROR((' CALCULATIONS'!AX562/(' CALCULATIONS'!AX562+' CALCULATIONS'!AX572))*AL271,AL271*50%)</f>
        <v>0</v>
      </c>
      <c r="AM272" s="236">
        <f>IFERROR((' CALCULATIONS'!AY562/(' CALCULATIONS'!AY562+' CALCULATIONS'!AY572))*AM271,AM271*50%)</f>
        <v>0</v>
      </c>
      <c r="AN272" s="236">
        <f>IFERROR((' CALCULATIONS'!AZ562/(' CALCULATIONS'!AZ562+' CALCULATIONS'!AZ572))*AN271,AN271*50%)</f>
        <v>0</v>
      </c>
      <c r="AO272" s="236">
        <f>IFERROR((' CALCULATIONS'!BA562/(' CALCULATIONS'!BA562+' CALCULATIONS'!BA572))*AO271,AO271*50%)</f>
        <v>0</v>
      </c>
      <c r="AP272" s="236">
        <f>IFERROR((' CALCULATIONS'!BB562/(' CALCULATIONS'!BB562+' CALCULATIONS'!BB572))*AP271,AP271*50%)</f>
        <v>0</v>
      </c>
      <c r="AQ272" s="236">
        <f>IFERROR((' CALCULATIONS'!BC562/(' CALCULATIONS'!BC562+' CALCULATIONS'!BC572))*AQ271,AQ271*50%)</f>
        <v>0</v>
      </c>
      <c r="AR272" s="236">
        <f>IFERROR((' CALCULATIONS'!BD562/(' CALCULATIONS'!BD562+' CALCULATIONS'!BD572))*AR271,AR271*50%)</f>
        <v>0</v>
      </c>
      <c r="AS272" s="236">
        <f>IFERROR((' CALCULATIONS'!BE562/(' CALCULATIONS'!BE562+' CALCULATIONS'!BE572))*AS271,AS271*50%)</f>
        <v>0</v>
      </c>
      <c r="AT272" s="236">
        <f>IFERROR((' CALCULATIONS'!BF562/(' CALCULATIONS'!BF562+' CALCULATIONS'!BF572))*AT271,AT271*50%)</f>
        <v>0</v>
      </c>
      <c r="AU272" s="236">
        <f>IFERROR((' CALCULATIONS'!BG562/(' CALCULATIONS'!BG562+' CALCULATIONS'!BG572))*AU271,AU271*50%)</f>
        <v>0</v>
      </c>
      <c r="AV272" s="236">
        <f>IFERROR((' CALCULATIONS'!BH562/(' CALCULATIONS'!BH562+' CALCULATIONS'!BH572))*AV271,AV271*50%)</f>
        <v>0</v>
      </c>
      <c r="AW272" s="236">
        <f>IFERROR((' CALCULATIONS'!BI562/(' CALCULATIONS'!BI562+' CALCULATIONS'!BI572))*AW271,AW271*50%)</f>
        <v>0</v>
      </c>
      <c r="AX272" s="236">
        <f>IFERROR((' CALCULATIONS'!BJ562/(' CALCULATIONS'!BJ562+' CALCULATIONS'!BJ572))*AX271,AX271*50%)</f>
        <v>0</v>
      </c>
      <c r="AY272" s="236">
        <f>IFERROR((' CALCULATIONS'!BK562/(' CALCULATIONS'!BK562+' CALCULATIONS'!BK572))*AY271,AY271*50%)</f>
        <v>0</v>
      </c>
      <c r="AZ272" s="236">
        <f>IFERROR((' CALCULATIONS'!BL562/(' CALCULATIONS'!BL562+' CALCULATIONS'!BL572))*AZ271,AZ271*50%)</f>
        <v>0</v>
      </c>
      <c r="BA272" s="236">
        <f>IFERROR((' CALCULATIONS'!BM562/(' CALCULATIONS'!BM562+' CALCULATIONS'!BM572))*BA271,BA271*50%)</f>
        <v>0</v>
      </c>
      <c r="BB272" s="236">
        <f>IFERROR((' CALCULATIONS'!BN562/(' CALCULATIONS'!BN562+' CALCULATIONS'!BN572))*BB271,BB271*50%)</f>
        <v>0</v>
      </c>
      <c r="BC272" s="236">
        <f>IFERROR((' CALCULATIONS'!BO562/(' CALCULATIONS'!BO562+' CALCULATIONS'!BO572))*BC271,BC271*50%)</f>
        <v>0</v>
      </c>
      <c r="BD272" s="236">
        <f>IFERROR((' CALCULATIONS'!BP562/(' CALCULATIONS'!BP562+' CALCULATIONS'!BP572))*BD271,BD271*50%)</f>
        <v>0</v>
      </c>
      <c r="BE272" s="236">
        <f>IFERROR((' CALCULATIONS'!BQ562/(' CALCULATIONS'!BQ562+' CALCULATIONS'!BQ572))*BE271,BE271*50%)</f>
        <v>0</v>
      </c>
      <c r="BF272" s="236">
        <f>IFERROR((' CALCULATIONS'!BR562/(' CALCULATIONS'!BR562+' CALCULATIONS'!BR572))*BF271,BF271*50%)</f>
        <v>0</v>
      </c>
      <c r="BG272" s="236">
        <f>IFERROR((' CALCULATIONS'!BS562/(' CALCULATIONS'!BS562+' CALCULATIONS'!BS572))*BG271,BG271*50%)</f>
        <v>0</v>
      </c>
      <c r="BH272" s="236">
        <f>IFERROR((' CALCULATIONS'!BT562/(' CALCULATIONS'!BT562+' CALCULATIONS'!BT572))*BH271,BH271*50%)</f>
        <v>0</v>
      </c>
      <c r="BI272" s="236">
        <f>IFERROR((' CALCULATIONS'!BU562/(' CALCULATIONS'!BU562+' CALCULATIONS'!BU572))*BI271,BI271*50%)</f>
        <v>0</v>
      </c>
      <c r="BJ272" s="236">
        <f>IFERROR((' CALCULATIONS'!BV562/(' CALCULATIONS'!BV562+' CALCULATIONS'!BV572))*BJ271,BJ271*50%)</f>
        <v>0</v>
      </c>
      <c r="BK272" s="920">
        <f t="shared" si="127"/>
        <v>46425904.903869748</v>
      </c>
    </row>
    <row r="273" spans="1:63" x14ac:dyDescent="0.25">
      <c r="A273" s="794" t="s">
        <v>3</v>
      </c>
      <c r="C273" s="236">
        <f>IFERROR((' CALCULATIONS'!O572/(' CALCULATIONS'!O562+' CALCULATIONS'!O572))*C271,50*C271)</f>
        <v>48111010.845494822</v>
      </c>
      <c r="D273" s="236">
        <f>IFERROR((' CALCULATIONS'!P572/(' CALCULATIONS'!P562+' CALCULATIONS'!P572))*D271,50*D271)</f>
        <v>0</v>
      </c>
      <c r="E273" s="236">
        <f>IFERROR((' CALCULATIONS'!Q572/(' CALCULATIONS'!Q562+' CALCULATIONS'!Q572))*E271,50*E271)</f>
        <v>8042026.0381675381</v>
      </c>
      <c r="F273" s="236">
        <f>IFERROR((' CALCULATIONS'!R572/(' CALCULATIONS'!R562+' CALCULATIONS'!R572))*F271,50*F271)</f>
        <v>0</v>
      </c>
      <c r="G273" s="236">
        <f>IFERROR((' CALCULATIONS'!S572/(' CALCULATIONS'!S562+' CALCULATIONS'!S572))*G271,50*G271)</f>
        <v>12099102.52997773</v>
      </c>
      <c r="H273" s="236">
        <f>IFERROR((' CALCULATIONS'!T572/(' CALCULATIONS'!T562+' CALCULATIONS'!T572))*H271,50*H271)</f>
        <v>1597070.0164754691</v>
      </c>
      <c r="I273" s="236">
        <f>IFERROR((' CALCULATIONS'!U572/(' CALCULATIONS'!U562+' CALCULATIONS'!U572))*I271,50*I271)</f>
        <v>10210972.055660399</v>
      </c>
      <c r="J273" s="236">
        <f>IFERROR((' CALCULATIONS'!V572/(' CALCULATIONS'!V562+' CALCULATIONS'!V572))*J271,50*J271)</f>
        <v>0</v>
      </c>
      <c r="K273" s="236">
        <f>IFERROR((' CALCULATIONS'!W572/(' CALCULATIONS'!W562+' CALCULATIONS'!W572))*K271,50*K271)</f>
        <v>11168360.942908229</v>
      </c>
      <c r="L273" s="236">
        <f>IFERROR((' CALCULATIONS'!X572/(' CALCULATIONS'!X562+' CALCULATIONS'!X572))*L271,50*L271)</f>
        <v>0</v>
      </c>
      <c r="M273" s="236">
        <f>IFERROR((' CALCULATIONS'!Y572/(' CALCULATIONS'!Y562+' CALCULATIONS'!Y572))*M271,50*M271)</f>
        <v>12645159.98846315</v>
      </c>
      <c r="N273" s="236">
        <f>IFERROR((' CALCULATIONS'!Z572/(' CALCULATIONS'!Z562+' CALCULATIONS'!Z572))*N271,50*N271)</f>
        <v>3654098.6995871169</v>
      </c>
      <c r="O273" s="236">
        <f>IFERROR((' CALCULATIONS'!AA572/(' CALCULATIONS'!AA562+' CALCULATIONS'!AA572))*O271,50*O271)</f>
        <v>0</v>
      </c>
      <c r="P273" s="236">
        <f>IFERROR((' CALCULATIONS'!AB572/(' CALCULATIONS'!AB562+' CALCULATIONS'!AB572))*P271,50*P271)</f>
        <v>0</v>
      </c>
      <c r="Q273" s="236">
        <f>IFERROR((' CALCULATIONS'!AC572/(' CALCULATIONS'!AC562+' CALCULATIONS'!AC572))*Q271,50*Q271)</f>
        <v>0</v>
      </c>
      <c r="R273" s="236">
        <f>IFERROR((' CALCULATIONS'!AD572/(' CALCULATIONS'!AD562+' CALCULATIONS'!AD572))*R271,50*R271)</f>
        <v>0</v>
      </c>
      <c r="S273" s="236">
        <f>IFERROR((' CALCULATIONS'!AE572/(' CALCULATIONS'!AE562+' CALCULATIONS'!AE572))*S271,50*S271)</f>
        <v>3910001.5486461604</v>
      </c>
      <c r="T273" s="236">
        <f>IFERROR((' CALCULATIONS'!AF572/(' CALCULATIONS'!AF562+' CALCULATIONS'!AF572))*T271,50*T271)</f>
        <v>0</v>
      </c>
      <c r="U273" s="236">
        <f>IFERROR((' CALCULATIONS'!AG572/(' CALCULATIONS'!AG562+' CALCULATIONS'!AG572))*U271,50*U271)</f>
        <v>0</v>
      </c>
      <c r="V273" s="236">
        <f>IFERROR((' CALCULATIONS'!AH572/(' CALCULATIONS'!AH562+' CALCULATIONS'!AH572))*V271,50*V271)</f>
        <v>0</v>
      </c>
      <c r="W273" s="236">
        <f>IFERROR((' CALCULATIONS'!AI572/(' CALCULATIONS'!AI562+' CALCULATIONS'!AI572))*W271,50*W271)</f>
        <v>4092501.1064846362</v>
      </c>
      <c r="X273" s="236">
        <f>IFERROR((' CALCULATIONS'!AJ572/(' CALCULATIONS'!AJ562+' CALCULATIONS'!AJ572))*X271,50*X271)</f>
        <v>0</v>
      </c>
      <c r="Y273" s="236">
        <f>IFERROR((' CALCULATIONS'!AK572/(' CALCULATIONS'!AK562+' CALCULATIONS'!AK572))*Y271,50*Y271)</f>
        <v>3824685.5908238441</v>
      </c>
      <c r="Z273" s="236">
        <f>IFERROR((' CALCULATIONS'!AL572/(' CALCULATIONS'!AL562+' CALCULATIONS'!AL572))*Z271,50*Z271)</f>
        <v>3241534.794615082</v>
      </c>
      <c r="AA273" s="236">
        <f>IFERROR((' CALCULATIONS'!AM572/(' CALCULATIONS'!AM562+' CALCULATIONS'!AM572))*AA271,50*AA271)</f>
        <v>0</v>
      </c>
      <c r="AB273" s="236">
        <f>IFERROR((' CALCULATIONS'!AN572/(' CALCULATIONS'!AN562+' CALCULATIONS'!AN572))*AB271,50*AB271)</f>
        <v>0</v>
      </c>
      <c r="AC273" s="236">
        <f>IFERROR((' CALCULATIONS'!AO572/(' CALCULATIONS'!AO562+' CALCULATIONS'!AO572))*AC271,50*AC271)</f>
        <v>0</v>
      </c>
      <c r="AD273" s="236">
        <f>IFERROR((' CALCULATIONS'!AP572/(' CALCULATIONS'!AP562+' CALCULATIONS'!AP572))*AD271,50*AD271)</f>
        <v>0</v>
      </c>
      <c r="AE273" s="236">
        <f>IFERROR((' CALCULATIONS'!AQ572/(' CALCULATIONS'!AQ562+' CALCULATIONS'!AQ572))*AE271,50*AE271)</f>
        <v>0</v>
      </c>
      <c r="AF273" s="236">
        <f>IFERROR((' CALCULATIONS'!AR572/(' CALCULATIONS'!AR562+' CALCULATIONS'!AR572))*AF271,50*AF271)</f>
        <v>0</v>
      </c>
      <c r="AG273" s="236">
        <f>IFERROR((' CALCULATIONS'!AS572/(' CALCULATIONS'!AS562+' CALCULATIONS'!AS572))*AG271,50*AG271)</f>
        <v>0</v>
      </c>
      <c r="AH273" s="236">
        <f>IFERROR((' CALCULATIONS'!AT572/(' CALCULATIONS'!AT562+' CALCULATIONS'!AT572))*AH271,50*AH271)</f>
        <v>0</v>
      </c>
      <c r="AI273" s="236">
        <f>IFERROR((' CALCULATIONS'!AU572/(' CALCULATIONS'!AU562+' CALCULATIONS'!AU572))*AI271,50*AI271)</f>
        <v>0</v>
      </c>
      <c r="AJ273" s="236">
        <f>IFERROR((' CALCULATIONS'!AV572/(' CALCULATIONS'!AV562+' CALCULATIONS'!AV572))*AJ271,50*AJ271)</f>
        <v>0</v>
      </c>
      <c r="AK273" s="236">
        <f>IFERROR((' CALCULATIONS'!AW572/(' CALCULATIONS'!AW562+' CALCULATIONS'!AW572))*AK271,50*AK271)</f>
        <v>0</v>
      </c>
      <c r="AL273" s="236">
        <f>IFERROR((' CALCULATIONS'!AX572/(' CALCULATIONS'!AX562+' CALCULATIONS'!AX572))*AL271,50*AL271)</f>
        <v>0</v>
      </c>
      <c r="AM273" s="236">
        <f>IFERROR((' CALCULATIONS'!AY572/(' CALCULATIONS'!AY562+' CALCULATIONS'!AY572))*AM271,50*AM271)</f>
        <v>0</v>
      </c>
      <c r="AN273" s="236">
        <f>IFERROR((' CALCULATIONS'!AZ572/(' CALCULATIONS'!AZ562+' CALCULATIONS'!AZ572))*AN271,50*AN271)</f>
        <v>0</v>
      </c>
      <c r="AO273" s="236">
        <f>IFERROR((' CALCULATIONS'!BA572/(' CALCULATIONS'!BA562+' CALCULATIONS'!BA572))*AO271,50*AO271)</f>
        <v>0</v>
      </c>
      <c r="AP273" s="236">
        <f>IFERROR((' CALCULATIONS'!BB572/(' CALCULATIONS'!BB562+' CALCULATIONS'!BB572))*AP271,50*AP271)</f>
        <v>0</v>
      </c>
      <c r="AQ273" s="236">
        <f>IFERROR((' CALCULATIONS'!BC572/(' CALCULATIONS'!BC562+' CALCULATIONS'!BC572))*AQ271,50*AQ271)</f>
        <v>0</v>
      </c>
      <c r="AR273" s="236">
        <f>IFERROR((' CALCULATIONS'!BD572/(' CALCULATIONS'!BD562+' CALCULATIONS'!BD572))*AR271,50*AR271)</f>
        <v>0</v>
      </c>
      <c r="AS273" s="236">
        <f>IFERROR((' CALCULATIONS'!BE572/(' CALCULATIONS'!BE562+' CALCULATIONS'!BE572))*AS271,50*AS271)</f>
        <v>0</v>
      </c>
      <c r="AT273" s="236">
        <f>IFERROR((' CALCULATIONS'!BF572/(' CALCULATIONS'!BF562+' CALCULATIONS'!BF572))*AT271,50*AT271)</f>
        <v>0</v>
      </c>
      <c r="AU273" s="236">
        <f>IFERROR((' CALCULATIONS'!BG572/(' CALCULATIONS'!BG562+' CALCULATIONS'!BG572))*AU271,50*AU271)</f>
        <v>0</v>
      </c>
      <c r="AV273" s="236">
        <f>IFERROR((' CALCULATIONS'!BH572/(' CALCULATIONS'!BH562+' CALCULATIONS'!BH572))*AV271,50*AV271)</f>
        <v>0</v>
      </c>
      <c r="AW273" s="236">
        <f>IFERROR((' CALCULATIONS'!BI572/(' CALCULATIONS'!BI562+' CALCULATIONS'!BI572))*AW271,50*AW271)</f>
        <v>0</v>
      </c>
      <c r="AX273" s="236">
        <f>IFERROR((' CALCULATIONS'!BJ572/(' CALCULATIONS'!BJ562+' CALCULATIONS'!BJ572))*AX271,50*AX271)</f>
        <v>0</v>
      </c>
      <c r="AY273" s="236">
        <f>IFERROR((' CALCULATIONS'!BK572/(' CALCULATIONS'!BK562+' CALCULATIONS'!BK572))*AY271,50*AY271)</f>
        <v>0</v>
      </c>
      <c r="AZ273" s="236">
        <f>IFERROR((' CALCULATIONS'!BL572/(' CALCULATIONS'!BL562+' CALCULATIONS'!BL572))*AZ271,50*AZ271)</f>
        <v>0</v>
      </c>
      <c r="BA273" s="236">
        <f>IFERROR((' CALCULATIONS'!BM572/(' CALCULATIONS'!BM562+' CALCULATIONS'!BM572))*BA271,50*BA271)</f>
        <v>0</v>
      </c>
      <c r="BB273" s="236">
        <f>IFERROR((' CALCULATIONS'!BN572/(' CALCULATIONS'!BN562+' CALCULATIONS'!BN572))*BB271,50*BB271)</f>
        <v>0</v>
      </c>
      <c r="BC273" s="236">
        <f>IFERROR((' CALCULATIONS'!BO572/(' CALCULATIONS'!BO562+' CALCULATIONS'!BO572))*BC271,50*BC271)</f>
        <v>0</v>
      </c>
      <c r="BD273" s="236">
        <f>IFERROR((' CALCULATIONS'!BP572/(' CALCULATIONS'!BP562+' CALCULATIONS'!BP572))*BD271,50*BD271)</f>
        <v>0</v>
      </c>
      <c r="BE273" s="236">
        <f>IFERROR((' CALCULATIONS'!BQ572/(' CALCULATIONS'!BQ562+' CALCULATIONS'!BQ572))*BE271,50*BE271)</f>
        <v>0</v>
      </c>
      <c r="BF273" s="236">
        <f>IFERROR((' CALCULATIONS'!BR572/(' CALCULATIONS'!BR562+' CALCULATIONS'!BR572))*BF271,50*BF271)</f>
        <v>0</v>
      </c>
      <c r="BG273" s="236">
        <f>IFERROR((' CALCULATIONS'!BS572/(' CALCULATIONS'!BS562+' CALCULATIONS'!BS572))*BG271,50*BG271)</f>
        <v>0</v>
      </c>
      <c r="BH273" s="236">
        <f>IFERROR((' CALCULATIONS'!BT572/(' CALCULATIONS'!BT562+' CALCULATIONS'!BT572))*BH271,50*BH271)</f>
        <v>0</v>
      </c>
      <c r="BI273" s="236">
        <f>IFERROR((' CALCULATIONS'!BU572/(' CALCULATIONS'!BU562+' CALCULATIONS'!BU572))*BI271,50*BI271)</f>
        <v>0</v>
      </c>
      <c r="BJ273" s="236">
        <f>IFERROR((' CALCULATIONS'!BV572/(' CALCULATIONS'!BV562+' CALCULATIONS'!BV572))*BJ271,50*BJ271)</f>
        <v>0</v>
      </c>
      <c r="BK273" s="920">
        <f t="shared" si="127"/>
        <v>122596524.15730417</v>
      </c>
    </row>
    <row r="274" spans="1:63" x14ac:dyDescent="0.25">
      <c r="A274" s="926" t="s">
        <v>1139</v>
      </c>
      <c r="C274" s="236">
        <f>C185</f>
        <v>0</v>
      </c>
      <c r="D274" s="236">
        <f t="shared" ref="D274:BJ274" si="228">D185</f>
        <v>0</v>
      </c>
      <c r="E274" s="236">
        <f t="shared" si="228"/>
        <v>0</v>
      </c>
      <c r="F274" s="236">
        <f t="shared" si="228"/>
        <v>0</v>
      </c>
      <c r="G274" s="236">
        <f t="shared" si="228"/>
        <v>0</v>
      </c>
      <c r="H274" s="236">
        <f t="shared" si="228"/>
        <v>0</v>
      </c>
      <c r="I274" s="236">
        <f t="shared" si="228"/>
        <v>0</v>
      </c>
      <c r="J274" s="236">
        <f t="shared" si="228"/>
        <v>0</v>
      </c>
      <c r="K274" s="236">
        <f t="shared" si="228"/>
        <v>0</v>
      </c>
      <c r="L274" s="236">
        <f t="shared" si="228"/>
        <v>0</v>
      </c>
      <c r="M274" s="236">
        <f t="shared" si="228"/>
        <v>0</v>
      </c>
      <c r="N274" s="236">
        <f t="shared" si="228"/>
        <v>0</v>
      </c>
      <c r="O274" s="236">
        <f t="shared" si="228"/>
        <v>0</v>
      </c>
      <c r="P274" s="236">
        <f t="shared" si="228"/>
        <v>0</v>
      </c>
      <c r="Q274" s="236">
        <f t="shared" si="228"/>
        <v>0</v>
      </c>
      <c r="R274" s="236">
        <f t="shared" si="228"/>
        <v>0</v>
      </c>
      <c r="S274" s="236">
        <f t="shared" si="228"/>
        <v>0</v>
      </c>
      <c r="T274" s="236">
        <f t="shared" si="228"/>
        <v>0</v>
      </c>
      <c r="U274" s="236">
        <f t="shared" si="228"/>
        <v>0</v>
      </c>
      <c r="V274" s="236">
        <f t="shared" si="228"/>
        <v>0</v>
      </c>
      <c r="W274" s="236">
        <f t="shared" si="228"/>
        <v>0</v>
      </c>
      <c r="X274" s="236">
        <f t="shared" si="228"/>
        <v>0</v>
      </c>
      <c r="Y274" s="236">
        <f t="shared" si="228"/>
        <v>0</v>
      </c>
      <c r="Z274" s="236">
        <f t="shared" si="228"/>
        <v>0</v>
      </c>
      <c r="AA274" s="236">
        <f t="shared" si="228"/>
        <v>0</v>
      </c>
      <c r="AB274" s="236">
        <f t="shared" si="228"/>
        <v>0</v>
      </c>
      <c r="AC274" s="236">
        <f t="shared" si="228"/>
        <v>0</v>
      </c>
      <c r="AD274" s="236">
        <f t="shared" si="228"/>
        <v>0</v>
      </c>
      <c r="AE274" s="236">
        <f t="shared" si="228"/>
        <v>0</v>
      </c>
      <c r="AF274" s="236">
        <f t="shared" si="228"/>
        <v>0</v>
      </c>
      <c r="AG274" s="236">
        <f t="shared" si="228"/>
        <v>0</v>
      </c>
      <c r="AH274" s="236">
        <f t="shared" si="228"/>
        <v>0</v>
      </c>
      <c r="AI274" s="236">
        <f t="shared" si="228"/>
        <v>0</v>
      </c>
      <c r="AJ274" s="236">
        <f t="shared" si="228"/>
        <v>0</v>
      </c>
      <c r="AK274" s="236">
        <f t="shared" si="228"/>
        <v>0</v>
      </c>
      <c r="AL274" s="236">
        <f t="shared" si="228"/>
        <v>0</v>
      </c>
      <c r="AM274" s="236">
        <f t="shared" si="228"/>
        <v>0</v>
      </c>
      <c r="AN274" s="236">
        <f t="shared" si="228"/>
        <v>0</v>
      </c>
      <c r="AO274" s="236">
        <f t="shared" si="228"/>
        <v>0</v>
      </c>
      <c r="AP274" s="236">
        <f t="shared" si="228"/>
        <v>0</v>
      </c>
      <c r="AQ274" s="236">
        <f t="shared" si="228"/>
        <v>0</v>
      </c>
      <c r="AR274" s="236">
        <f t="shared" si="228"/>
        <v>0</v>
      </c>
      <c r="AS274" s="236">
        <f t="shared" si="228"/>
        <v>0</v>
      </c>
      <c r="AT274" s="236">
        <f t="shared" si="228"/>
        <v>0</v>
      </c>
      <c r="AU274" s="236">
        <f t="shared" si="228"/>
        <v>0</v>
      </c>
      <c r="AV274" s="236">
        <f t="shared" si="228"/>
        <v>0</v>
      </c>
      <c r="AW274" s="236">
        <f t="shared" si="228"/>
        <v>0</v>
      </c>
      <c r="AX274" s="236">
        <f t="shared" si="228"/>
        <v>0</v>
      </c>
      <c r="AY274" s="236">
        <f t="shared" si="228"/>
        <v>0</v>
      </c>
      <c r="AZ274" s="236">
        <f t="shared" si="228"/>
        <v>0</v>
      </c>
      <c r="BA274" s="236">
        <f t="shared" si="228"/>
        <v>0</v>
      </c>
      <c r="BB274" s="236">
        <f t="shared" si="228"/>
        <v>0</v>
      </c>
      <c r="BC274" s="236">
        <f t="shared" si="228"/>
        <v>0</v>
      </c>
      <c r="BD274" s="236">
        <f t="shared" si="228"/>
        <v>0</v>
      </c>
      <c r="BE274" s="236">
        <f t="shared" si="228"/>
        <v>0</v>
      </c>
      <c r="BF274" s="236">
        <f t="shared" si="228"/>
        <v>0</v>
      </c>
      <c r="BG274" s="236">
        <f t="shared" si="228"/>
        <v>0</v>
      </c>
      <c r="BH274" s="236">
        <f t="shared" si="228"/>
        <v>0</v>
      </c>
      <c r="BI274" s="236">
        <f t="shared" si="228"/>
        <v>0</v>
      </c>
      <c r="BJ274" s="236">
        <f t="shared" si="228"/>
        <v>0</v>
      </c>
      <c r="BK274" s="920">
        <f t="shared" si="127"/>
        <v>0</v>
      </c>
    </row>
    <row r="275" spans="1:63" x14ac:dyDescent="0.25">
      <c r="A275" s="928" t="s">
        <v>2</v>
      </c>
      <c r="C275" s="236">
        <f>IFERROR((' CALCULATIONS'!O594/(' CALCULATIONS'!O594+' CALCULATIONS'!O604+' CALCULATIONS'!O614+' CALCULATIONS'!O584))*C274,C274*25%)</f>
        <v>0</v>
      </c>
      <c r="D275" s="236">
        <f>IFERROR((' CALCULATIONS'!P594/(' CALCULATIONS'!P594+' CALCULATIONS'!P604+' CALCULATIONS'!P614+' CALCULATIONS'!P584))*D274,D274*25%)</f>
        <v>0</v>
      </c>
      <c r="E275" s="236">
        <f>IFERROR((' CALCULATIONS'!Q594/(' CALCULATIONS'!Q594+' CALCULATIONS'!Q604+' CALCULATIONS'!Q614+' CALCULATIONS'!Q584))*E274,E274*25%)</f>
        <v>0</v>
      </c>
      <c r="F275" s="236">
        <f>IFERROR((' CALCULATIONS'!R594/(' CALCULATIONS'!R594+' CALCULATIONS'!R604+' CALCULATIONS'!R614+' CALCULATIONS'!R584))*F274,F274*25%)</f>
        <v>0</v>
      </c>
      <c r="G275" s="236">
        <f>IFERROR((' CALCULATIONS'!S594/(' CALCULATIONS'!S594+' CALCULATIONS'!S604+' CALCULATIONS'!S614+' CALCULATIONS'!S584))*G274,G274*25%)</f>
        <v>0</v>
      </c>
      <c r="H275" s="236">
        <f>IFERROR((' CALCULATIONS'!T594/(' CALCULATIONS'!T594+' CALCULATIONS'!T604+' CALCULATIONS'!T614+' CALCULATIONS'!T584))*H274,H274*25%)</f>
        <v>0</v>
      </c>
      <c r="I275" s="236">
        <f>IFERROR((' CALCULATIONS'!U594/(' CALCULATIONS'!U594+' CALCULATIONS'!U604+' CALCULATIONS'!U614+' CALCULATIONS'!U584))*I274,I274*25%)</f>
        <v>0</v>
      </c>
      <c r="J275" s="236">
        <f>IFERROR((' CALCULATIONS'!V594/(' CALCULATIONS'!V594+' CALCULATIONS'!V604+' CALCULATIONS'!V614+' CALCULATIONS'!V584))*J274,J274*25%)</f>
        <v>0</v>
      </c>
      <c r="K275" s="236">
        <f>IFERROR((' CALCULATIONS'!W594/(' CALCULATIONS'!W594+' CALCULATIONS'!W604+' CALCULATIONS'!W614+' CALCULATIONS'!W584))*K274,K274*25%)</f>
        <v>0</v>
      </c>
      <c r="L275" s="236">
        <f>IFERROR((' CALCULATIONS'!X594/(' CALCULATIONS'!X594+' CALCULATIONS'!X604+' CALCULATIONS'!X614+' CALCULATIONS'!X584))*L274,L274*25%)</f>
        <v>0</v>
      </c>
      <c r="M275" s="236">
        <f>IFERROR((' CALCULATIONS'!Y594/(' CALCULATIONS'!Y594+' CALCULATIONS'!Y604+' CALCULATIONS'!Y614+' CALCULATIONS'!Y584))*M274,M274*25%)</f>
        <v>0</v>
      </c>
      <c r="N275" s="236">
        <f>IFERROR((' CALCULATIONS'!Z594/(' CALCULATIONS'!Z594+' CALCULATIONS'!Z604+' CALCULATIONS'!Z614+' CALCULATIONS'!Z584))*N274,N274*25%)</f>
        <v>0</v>
      </c>
      <c r="O275" s="236">
        <f>IFERROR((' CALCULATIONS'!AA594/(' CALCULATIONS'!AA594+' CALCULATIONS'!AA604+' CALCULATIONS'!AA614+' CALCULATIONS'!AA584))*O274,O274*25%)</f>
        <v>0</v>
      </c>
      <c r="P275" s="236">
        <f>IFERROR((' CALCULATIONS'!AB594/(' CALCULATIONS'!AB594+' CALCULATIONS'!AB604+' CALCULATIONS'!AB614+' CALCULATIONS'!AB584))*P274,P274*25%)</f>
        <v>0</v>
      </c>
      <c r="Q275" s="236">
        <f>IFERROR((' CALCULATIONS'!AC594/(' CALCULATIONS'!AC594+' CALCULATIONS'!AC604+' CALCULATIONS'!AC614+' CALCULATIONS'!AC584))*Q274,Q274*25%)</f>
        <v>0</v>
      </c>
      <c r="R275" s="236">
        <f>IFERROR((' CALCULATIONS'!AD594/(' CALCULATIONS'!AD594+' CALCULATIONS'!AD604+' CALCULATIONS'!AD614+' CALCULATIONS'!AD584))*R274,R274*25%)</f>
        <v>0</v>
      </c>
      <c r="S275" s="236">
        <f>IFERROR((' CALCULATIONS'!AE594/(' CALCULATIONS'!AE594+' CALCULATIONS'!AE604+' CALCULATIONS'!AE614+' CALCULATIONS'!AE584))*S274,S274*25%)</f>
        <v>0</v>
      </c>
      <c r="T275" s="236">
        <f>IFERROR((' CALCULATIONS'!AF594/(' CALCULATIONS'!AF594+' CALCULATIONS'!AF604+' CALCULATIONS'!AF614+' CALCULATIONS'!AF584))*T274,T274*25%)</f>
        <v>0</v>
      </c>
      <c r="U275" s="236">
        <f>IFERROR((' CALCULATIONS'!AG594/(' CALCULATIONS'!AG594+' CALCULATIONS'!AG604+' CALCULATIONS'!AG614+' CALCULATIONS'!AG584))*U274,U274*25%)</f>
        <v>0</v>
      </c>
      <c r="V275" s="236">
        <f>IFERROR((' CALCULATIONS'!AH594/(' CALCULATIONS'!AH594+' CALCULATIONS'!AH604+' CALCULATIONS'!AH614+' CALCULATIONS'!AH584))*V274,V274*25%)</f>
        <v>0</v>
      </c>
      <c r="W275" s="236">
        <f>IFERROR((' CALCULATIONS'!AI594/(' CALCULATIONS'!AI594+' CALCULATIONS'!AI604+' CALCULATIONS'!AI614+' CALCULATIONS'!AI584))*W274,W274*25%)</f>
        <v>0</v>
      </c>
      <c r="X275" s="236">
        <f>IFERROR((' CALCULATIONS'!AJ594/(' CALCULATIONS'!AJ594+' CALCULATIONS'!AJ604+' CALCULATIONS'!AJ614+' CALCULATIONS'!AJ584))*X274,X274*25%)</f>
        <v>0</v>
      </c>
      <c r="Y275" s="236">
        <f>IFERROR((' CALCULATIONS'!AK594/(' CALCULATIONS'!AK594+' CALCULATIONS'!AK604+' CALCULATIONS'!AK614+' CALCULATIONS'!AK584))*Y274,Y274*25%)</f>
        <v>0</v>
      </c>
      <c r="Z275" s="236">
        <f>IFERROR((' CALCULATIONS'!AL594/(' CALCULATIONS'!AL594+' CALCULATIONS'!AL604+' CALCULATIONS'!AL614+' CALCULATIONS'!AL584))*Z274,Z274*25%)</f>
        <v>0</v>
      </c>
      <c r="AA275" s="236">
        <f>IFERROR((' CALCULATIONS'!AM594/(' CALCULATIONS'!AM594+' CALCULATIONS'!AM604+' CALCULATIONS'!AM614+' CALCULATIONS'!AM584))*AA274,AA274*25%)</f>
        <v>0</v>
      </c>
      <c r="AB275" s="236">
        <f>IFERROR((' CALCULATIONS'!AN594/(' CALCULATIONS'!AN594+' CALCULATIONS'!AN604+' CALCULATIONS'!AN614+' CALCULATIONS'!AN584))*AB274,AB274*25%)</f>
        <v>0</v>
      </c>
      <c r="AC275" s="236">
        <f>IFERROR((' CALCULATIONS'!AO594/(' CALCULATIONS'!AO594+' CALCULATIONS'!AO604+' CALCULATIONS'!AO614+' CALCULATIONS'!AO584))*AC274,AC274*25%)</f>
        <v>0</v>
      </c>
      <c r="AD275" s="236">
        <f>IFERROR((' CALCULATIONS'!AP594/(' CALCULATIONS'!AP594+' CALCULATIONS'!AP604+' CALCULATIONS'!AP614+' CALCULATIONS'!AP584))*AD274,AD274*25%)</f>
        <v>0</v>
      </c>
      <c r="AE275" s="236">
        <f>IFERROR((' CALCULATIONS'!AQ594/(' CALCULATIONS'!AQ594+' CALCULATIONS'!AQ604+' CALCULATIONS'!AQ614+' CALCULATIONS'!AQ584))*AE274,AE274*25%)</f>
        <v>0</v>
      </c>
      <c r="AF275" s="236">
        <f>IFERROR((' CALCULATIONS'!AR594/(' CALCULATIONS'!AR594+' CALCULATIONS'!AR604+' CALCULATIONS'!AR614+' CALCULATIONS'!AR584))*AF274,AF274*25%)</f>
        <v>0</v>
      </c>
      <c r="AG275" s="236">
        <f>IFERROR((' CALCULATIONS'!AS594/(' CALCULATIONS'!AS594+' CALCULATIONS'!AS604+' CALCULATIONS'!AS614+' CALCULATIONS'!AS584))*AG274,AG274*25%)</f>
        <v>0</v>
      </c>
      <c r="AH275" s="236">
        <f>IFERROR((' CALCULATIONS'!AT594/(' CALCULATIONS'!AT594+' CALCULATIONS'!AT604+' CALCULATIONS'!AT614+' CALCULATIONS'!AT584))*AH274,AH274*25%)</f>
        <v>0</v>
      </c>
      <c r="AI275" s="236">
        <f>IFERROR((' CALCULATIONS'!AU594/(' CALCULATIONS'!AU594+' CALCULATIONS'!AU604+' CALCULATIONS'!AU614+' CALCULATIONS'!AU584))*AI274,AI274*25%)</f>
        <v>0</v>
      </c>
      <c r="AJ275" s="236">
        <f>IFERROR((' CALCULATIONS'!AV594/(' CALCULATIONS'!AV594+' CALCULATIONS'!AV604+' CALCULATIONS'!AV614+' CALCULATIONS'!AV584))*AJ274,AJ274*25%)</f>
        <v>0</v>
      </c>
      <c r="AK275" s="236">
        <f>IFERROR((' CALCULATIONS'!AW594/(' CALCULATIONS'!AW594+' CALCULATIONS'!AW604+' CALCULATIONS'!AW614+' CALCULATIONS'!AW584))*AK274,AK274*25%)</f>
        <v>0</v>
      </c>
      <c r="AL275" s="236">
        <f>IFERROR((' CALCULATIONS'!AX594/(' CALCULATIONS'!AX594+' CALCULATIONS'!AX604+' CALCULATIONS'!AX614+' CALCULATIONS'!AX584))*AL274,AL274*25%)</f>
        <v>0</v>
      </c>
      <c r="AM275" s="236">
        <f>IFERROR((' CALCULATIONS'!AY594/(' CALCULATIONS'!AY594+' CALCULATIONS'!AY604+' CALCULATIONS'!AY614+' CALCULATIONS'!AY584))*AM274,AM274*25%)</f>
        <v>0</v>
      </c>
      <c r="AN275" s="236">
        <f>IFERROR((' CALCULATIONS'!AZ594/(' CALCULATIONS'!AZ594+' CALCULATIONS'!AZ604+' CALCULATIONS'!AZ614+' CALCULATIONS'!AZ584))*AN274,AN274*25%)</f>
        <v>0</v>
      </c>
      <c r="AO275" s="236">
        <f>IFERROR((' CALCULATIONS'!BA594/(' CALCULATIONS'!BA594+' CALCULATIONS'!BA604+' CALCULATIONS'!BA614+' CALCULATIONS'!BA584))*AO274,AO274*25%)</f>
        <v>0</v>
      </c>
      <c r="AP275" s="236">
        <f>IFERROR((' CALCULATIONS'!BB594/(' CALCULATIONS'!BB594+' CALCULATIONS'!BB604+' CALCULATIONS'!BB614+' CALCULATIONS'!BB584))*AP274,AP274*25%)</f>
        <v>0</v>
      </c>
      <c r="AQ275" s="236">
        <f>IFERROR((' CALCULATIONS'!BC594/(' CALCULATIONS'!BC594+' CALCULATIONS'!BC604+' CALCULATIONS'!BC614+' CALCULATIONS'!BC584))*AQ274,AQ274*25%)</f>
        <v>0</v>
      </c>
      <c r="AR275" s="236">
        <f>IFERROR((' CALCULATIONS'!BD594/(' CALCULATIONS'!BD594+' CALCULATIONS'!BD604+' CALCULATIONS'!BD614+' CALCULATIONS'!BD584))*AR274,AR274*25%)</f>
        <v>0</v>
      </c>
      <c r="AS275" s="236">
        <f>IFERROR((' CALCULATIONS'!BE594/(' CALCULATIONS'!BE594+' CALCULATIONS'!BE604+' CALCULATIONS'!BE614+' CALCULATIONS'!BE584))*AS274,AS274*25%)</f>
        <v>0</v>
      </c>
      <c r="AT275" s="236">
        <f>IFERROR((' CALCULATIONS'!BF594/(' CALCULATIONS'!BF594+' CALCULATIONS'!BF604+' CALCULATIONS'!BF614+' CALCULATIONS'!BF584))*AT274,AT274*25%)</f>
        <v>0</v>
      </c>
      <c r="AU275" s="236">
        <f>IFERROR((' CALCULATIONS'!BG594/(' CALCULATIONS'!BG594+' CALCULATIONS'!BG604+' CALCULATIONS'!BG614+' CALCULATIONS'!BG584))*AU274,AU274*25%)</f>
        <v>0</v>
      </c>
      <c r="AV275" s="236">
        <f>IFERROR((' CALCULATIONS'!BH594/(' CALCULATIONS'!BH594+' CALCULATIONS'!BH604+' CALCULATIONS'!BH614+' CALCULATIONS'!BH584))*AV274,AV274*25%)</f>
        <v>0</v>
      </c>
      <c r="AW275" s="236">
        <f>IFERROR((' CALCULATIONS'!BI594/(' CALCULATIONS'!BI594+' CALCULATIONS'!BI604+' CALCULATIONS'!BI614+' CALCULATIONS'!BI584))*AW274,AW274*25%)</f>
        <v>0</v>
      </c>
      <c r="AX275" s="236">
        <f>IFERROR((' CALCULATIONS'!BJ594/(' CALCULATIONS'!BJ594+' CALCULATIONS'!BJ604+' CALCULATIONS'!BJ614+' CALCULATIONS'!BJ584))*AX274,AX274*25%)</f>
        <v>0</v>
      </c>
      <c r="AY275" s="236">
        <f>IFERROR((' CALCULATIONS'!BK594/(' CALCULATIONS'!BK594+' CALCULATIONS'!BK604+' CALCULATIONS'!BK614+' CALCULATIONS'!BK584))*AY274,AY274*25%)</f>
        <v>0</v>
      </c>
      <c r="AZ275" s="236">
        <f>IFERROR((' CALCULATIONS'!BL594/(' CALCULATIONS'!BL594+' CALCULATIONS'!BL604+' CALCULATIONS'!BL614+' CALCULATIONS'!BL584))*AZ274,AZ274*25%)</f>
        <v>0</v>
      </c>
      <c r="BA275" s="236">
        <f>IFERROR((' CALCULATIONS'!BM594/(' CALCULATIONS'!BM594+' CALCULATIONS'!BM604+' CALCULATIONS'!BM614+' CALCULATIONS'!BM584))*BA274,BA274*25%)</f>
        <v>0</v>
      </c>
      <c r="BB275" s="236">
        <f>IFERROR((' CALCULATIONS'!BN594/(' CALCULATIONS'!BN594+' CALCULATIONS'!BN604+' CALCULATIONS'!BN614+' CALCULATIONS'!BN584))*BB274,BB274*25%)</f>
        <v>0</v>
      </c>
      <c r="BC275" s="236">
        <f>IFERROR((' CALCULATIONS'!BO594/(' CALCULATIONS'!BO594+' CALCULATIONS'!BO604+' CALCULATIONS'!BO614+' CALCULATIONS'!BO584))*BC274,BC274*25%)</f>
        <v>0</v>
      </c>
      <c r="BD275" s="236">
        <f>IFERROR((' CALCULATIONS'!BP594/(' CALCULATIONS'!BP594+' CALCULATIONS'!BP604+' CALCULATIONS'!BP614+' CALCULATIONS'!BP584))*BD274,BD274*25%)</f>
        <v>0</v>
      </c>
      <c r="BE275" s="236">
        <f>IFERROR((' CALCULATIONS'!BQ594/(' CALCULATIONS'!BQ594+' CALCULATIONS'!BQ604+' CALCULATIONS'!BQ614+' CALCULATIONS'!BQ584))*BE274,BE274*25%)</f>
        <v>0</v>
      </c>
      <c r="BF275" s="236">
        <f>IFERROR((' CALCULATIONS'!BR594/(' CALCULATIONS'!BR594+' CALCULATIONS'!BR604+' CALCULATIONS'!BR614+' CALCULATIONS'!BR584))*BF274,BF274*25%)</f>
        <v>0</v>
      </c>
      <c r="BG275" s="236">
        <f>IFERROR((' CALCULATIONS'!BS594/(' CALCULATIONS'!BS594+' CALCULATIONS'!BS604+' CALCULATIONS'!BS614+' CALCULATIONS'!BS584))*BG274,BG274*25%)</f>
        <v>0</v>
      </c>
      <c r="BH275" s="236">
        <f>IFERROR((' CALCULATIONS'!BT594/(' CALCULATIONS'!BT594+' CALCULATIONS'!BT604+' CALCULATIONS'!BT614+' CALCULATIONS'!BT584))*BH274,BH274*25%)</f>
        <v>0</v>
      </c>
      <c r="BI275" s="236">
        <f>IFERROR((' CALCULATIONS'!BU594/(' CALCULATIONS'!BU594+' CALCULATIONS'!BU604+' CALCULATIONS'!BU614+' CALCULATIONS'!BU584))*BI274,BI274*25%)</f>
        <v>0</v>
      </c>
      <c r="BJ275" s="236">
        <f>IFERROR((' CALCULATIONS'!BV594/(' CALCULATIONS'!BV594+' CALCULATIONS'!BV604+' CALCULATIONS'!BV614+' CALCULATIONS'!BV584))*BJ274,BJ274*25%)</f>
        <v>0</v>
      </c>
      <c r="BK275" s="920">
        <f t="shared" si="127"/>
        <v>0</v>
      </c>
    </row>
    <row r="276" spans="1:63" x14ac:dyDescent="0.25">
      <c r="A276" s="794" t="s">
        <v>3</v>
      </c>
      <c r="C276" s="236">
        <f>IFERROR((' CALCULATIONS'!O604/(' CALCULATIONS'!O594+' CALCULATIONS'!O604+' CALCULATIONS'!O614+' CALCULATIONS'!O584))*C274,C274*25%)</f>
        <v>0</v>
      </c>
      <c r="D276" s="236">
        <f>IFERROR((' CALCULATIONS'!P604/(' CALCULATIONS'!P594+' CALCULATIONS'!P604+' CALCULATIONS'!P614+' CALCULATIONS'!P584))*D274,D274*25%)</f>
        <v>0</v>
      </c>
      <c r="E276" s="236">
        <f>IFERROR((' CALCULATIONS'!Q604/(' CALCULATIONS'!Q594+' CALCULATIONS'!Q604+' CALCULATIONS'!Q614+' CALCULATIONS'!Q584))*E274,E274*25%)</f>
        <v>0</v>
      </c>
      <c r="F276" s="236">
        <f>IFERROR((' CALCULATIONS'!R604/(' CALCULATIONS'!R594+' CALCULATIONS'!R604+' CALCULATIONS'!R614+' CALCULATIONS'!R584))*F274,F274*25%)</f>
        <v>0</v>
      </c>
      <c r="G276" s="236">
        <f>IFERROR((' CALCULATIONS'!S604/(' CALCULATIONS'!S594+' CALCULATIONS'!S604+' CALCULATIONS'!S614+' CALCULATIONS'!S584))*G274,G274*25%)</f>
        <v>0</v>
      </c>
      <c r="H276" s="236">
        <f>IFERROR((' CALCULATIONS'!T604/(' CALCULATIONS'!T594+' CALCULATIONS'!T604+' CALCULATIONS'!T614+' CALCULATIONS'!T584))*H274,H274*25%)</f>
        <v>0</v>
      </c>
      <c r="I276" s="236">
        <f>IFERROR((' CALCULATIONS'!U604/(' CALCULATIONS'!U594+' CALCULATIONS'!U604+' CALCULATIONS'!U614+' CALCULATIONS'!U584))*I274,I274*25%)</f>
        <v>0</v>
      </c>
      <c r="J276" s="236">
        <f>IFERROR((' CALCULATIONS'!V604/(' CALCULATIONS'!V594+' CALCULATIONS'!V604+' CALCULATIONS'!V614+' CALCULATIONS'!V584))*J274,J274*25%)</f>
        <v>0</v>
      </c>
      <c r="K276" s="236">
        <f>IFERROR((' CALCULATIONS'!W604/(' CALCULATIONS'!W594+' CALCULATIONS'!W604+' CALCULATIONS'!W614+' CALCULATIONS'!W584))*K274,K274*25%)</f>
        <v>0</v>
      </c>
      <c r="L276" s="236">
        <f>IFERROR((' CALCULATIONS'!X604/(' CALCULATIONS'!X594+' CALCULATIONS'!X604+' CALCULATIONS'!X614+' CALCULATIONS'!X584))*L274,L274*25%)</f>
        <v>0</v>
      </c>
      <c r="M276" s="236">
        <f>IFERROR((' CALCULATIONS'!Y604/(' CALCULATIONS'!Y594+' CALCULATIONS'!Y604+' CALCULATIONS'!Y614+' CALCULATIONS'!Y584))*M274,M274*25%)</f>
        <v>0</v>
      </c>
      <c r="N276" s="236">
        <f>IFERROR((' CALCULATIONS'!Z604/(' CALCULATIONS'!Z594+' CALCULATIONS'!Z604+' CALCULATIONS'!Z614+' CALCULATIONS'!Z584))*N274,N274*25%)</f>
        <v>0</v>
      </c>
      <c r="O276" s="236">
        <f>IFERROR((' CALCULATIONS'!AA604/(' CALCULATIONS'!AA594+' CALCULATIONS'!AA604+' CALCULATIONS'!AA614+' CALCULATIONS'!AA584))*O274,O274*25%)</f>
        <v>0</v>
      </c>
      <c r="P276" s="236">
        <f>IFERROR((' CALCULATIONS'!AB604/(' CALCULATIONS'!AB594+' CALCULATIONS'!AB604+' CALCULATIONS'!AB614+' CALCULATIONS'!AB584))*P274,P274*25%)</f>
        <v>0</v>
      </c>
      <c r="Q276" s="236">
        <f>IFERROR((' CALCULATIONS'!AC604/(' CALCULATIONS'!AC594+' CALCULATIONS'!AC604+' CALCULATIONS'!AC614+' CALCULATIONS'!AC584))*Q274,Q274*25%)</f>
        <v>0</v>
      </c>
      <c r="R276" s="236">
        <f>IFERROR((' CALCULATIONS'!AD604/(' CALCULATIONS'!AD594+' CALCULATIONS'!AD604+' CALCULATIONS'!AD614+' CALCULATIONS'!AD584))*R274,R274*25%)</f>
        <v>0</v>
      </c>
      <c r="S276" s="236">
        <f>IFERROR((' CALCULATIONS'!AE604/(' CALCULATIONS'!AE594+' CALCULATIONS'!AE604+' CALCULATIONS'!AE614+' CALCULATIONS'!AE584))*S274,S274*25%)</f>
        <v>0</v>
      </c>
      <c r="T276" s="236">
        <f>IFERROR((' CALCULATIONS'!AF604/(' CALCULATIONS'!AF594+' CALCULATIONS'!AF604+' CALCULATIONS'!AF614+' CALCULATIONS'!AF584))*T274,T274*25%)</f>
        <v>0</v>
      </c>
      <c r="U276" s="236">
        <f>IFERROR((' CALCULATIONS'!AG604/(' CALCULATIONS'!AG594+' CALCULATIONS'!AG604+' CALCULATIONS'!AG614+' CALCULATIONS'!AG584))*U274,U274*25%)</f>
        <v>0</v>
      </c>
      <c r="V276" s="236">
        <f>IFERROR((' CALCULATIONS'!AH604/(' CALCULATIONS'!AH594+' CALCULATIONS'!AH604+' CALCULATIONS'!AH614+' CALCULATIONS'!AH584))*V274,V274*25%)</f>
        <v>0</v>
      </c>
      <c r="W276" s="236">
        <f>IFERROR((' CALCULATIONS'!AI604/(' CALCULATIONS'!AI594+' CALCULATIONS'!AI604+' CALCULATIONS'!AI614+' CALCULATIONS'!AI584))*W274,W274*25%)</f>
        <v>0</v>
      </c>
      <c r="X276" s="236">
        <f>IFERROR((' CALCULATIONS'!AJ604/(' CALCULATIONS'!AJ594+' CALCULATIONS'!AJ604+' CALCULATIONS'!AJ614+' CALCULATIONS'!AJ584))*X274,X274*25%)</f>
        <v>0</v>
      </c>
      <c r="Y276" s="236">
        <f>IFERROR((' CALCULATIONS'!AK604/(' CALCULATIONS'!AK594+' CALCULATIONS'!AK604+' CALCULATIONS'!AK614+' CALCULATIONS'!AK584))*Y274,Y274*25%)</f>
        <v>0</v>
      </c>
      <c r="Z276" s="236">
        <f>IFERROR((' CALCULATIONS'!AL604/(' CALCULATIONS'!AL594+' CALCULATIONS'!AL604+' CALCULATIONS'!AL614+' CALCULATIONS'!AL584))*Z274,Z274*25%)</f>
        <v>0</v>
      </c>
      <c r="AA276" s="236">
        <f>IFERROR((' CALCULATIONS'!AM604/(' CALCULATIONS'!AM594+' CALCULATIONS'!AM604+' CALCULATIONS'!AM614+' CALCULATIONS'!AM584))*AA274,AA274*25%)</f>
        <v>0</v>
      </c>
      <c r="AB276" s="236">
        <f>IFERROR((' CALCULATIONS'!AN604/(' CALCULATIONS'!AN594+' CALCULATIONS'!AN604+' CALCULATIONS'!AN614+' CALCULATIONS'!AN584))*AB274,AB274*25%)</f>
        <v>0</v>
      </c>
      <c r="AC276" s="236">
        <f>IFERROR((' CALCULATIONS'!AO604/(' CALCULATIONS'!AO594+' CALCULATIONS'!AO604+' CALCULATIONS'!AO614+' CALCULATIONS'!AO584))*AC274,AC274*25%)</f>
        <v>0</v>
      </c>
      <c r="AD276" s="236">
        <f>IFERROR((' CALCULATIONS'!AP604/(' CALCULATIONS'!AP594+' CALCULATIONS'!AP604+' CALCULATIONS'!AP614+' CALCULATIONS'!AP584))*AD274,AD274*25%)</f>
        <v>0</v>
      </c>
      <c r="AE276" s="236">
        <f>IFERROR((' CALCULATIONS'!AQ604/(' CALCULATIONS'!AQ594+' CALCULATIONS'!AQ604+' CALCULATIONS'!AQ614+' CALCULATIONS'!AQ584))*AE274,AE274*25%)</f>
        <v>0</v>
      </c>
      <c r="AF276" s="236">
        <f>IFERROR((' CALCULATIONS'!AR604/(' CALCULATIONS'!AR594+' CALCULATIONS'!AR604+' CALCULATIONS'!AR614+' CALCULATIONS'!AR584))*AF274,AF274*25%)</f>
        <v>0</v>
      </c>
      <c r="AG276" s="236">
        <f>IFERROR((' CALCULATIONS'!AS604/(' CALCULATIONS'!AS594+' CALCULATIONS'!AS604+' CALCULATIONS'!AS614+' CALCULATIONS'!AS584))*AG274,AG274*25%)</f>
        <v>0</v>
      </c>
      <c r="AH276" s="236">
        <f>IFERROR((' CALCULATIONS'!AT604/(' CALCULATIONS'!AT594+' CALCULATIONS'!AT604+' CALCULATIONS'!AT614+' CALCULATIONS'!AT584))*AH274,AH274*25%)</f>
        <v>0</v>
      </c>
      <c r="AI276" s="236">
        <f>IFERROR((' CALCULATIONS'!AU604/(' CALCULATIONS'!AU594+' CALCULATIONS'!AU604+' CALCULATIONS'!AU614+' CALCULATIONS'!AU584))*AI274,AI274*25%)</f>
        <v>0</v>
      </c>
      <c r="AJ276" s="236">
        <f>IFERROR((' CALCULATIONS'!AV604/(' CALCULATIONS'!AV594+' CALCULATIONS'!AV604+' CALCULATIONS'!AV614+' CALCULATIONS'!AV584))*AJ274,AJ274*25%)</f>
        <v>0</v>
      </c>
      <c r="AK276" s="236">
        <f>IFERROR((' CALCULATIONS'!AW604/(' CALCULATIONS'!AW594+' CALCULATIONS'!AW604+' CALCULATIONS'!AW614+' CALCULATIONS'!AW584))*AK274,AK274*25%)</f>
        <v>0</v>
      </c>
      <c r="AL276" s="236">
        <f>IFERROR((' CALCULATIONS'!AX604/(' CALCULATIONS'!AX594+' CALCULATIONS'!AX604+' CALCULATIONS'!AX614+' CALCULATIONS'!AX584))*AL274,AL274*25%)</f>
        <v>0</v>
      </c>
      <c r="AM276" s="236">
        <f>IFERROR((' CALCULATIONS'!AY604/(' CALCULATIONS'!AY594+' CALCULATIONS'!AY604+' CALCULATIONS'!AY614+' CALCULATIONS'!AY584))*AM274,AM274*25%)</f>
        <v>0</v>
      </c>
      <c r="AN276" s="236">
        <f>IFERROR((' CALCULATIONS'!AZ604/(' CALCULATIONS'!AZ594+' CALCULATIONS'!AZ604+' CALCULATIONS'!AZ614+' CALCULATIONS'!AZ584))*AN274,AN274*25%)</f>
        <v>0</v>
      </c>
      <c r="AO276" s="236">
        <f>IFERROR((' CALCULATIONS'!BA604/(' CALCULATIONS'!BA594+' CALCULATIONS'!BA604+' CALCULATIONS'!BA614+' CALCULATIONS'!BA584))*AO274,AO274*25%)</f>
        <v>0</v>
      </c>
      <c r="AP276" s="236">
        <f>IFERROR((' CALCULATIONS'!BB604/(' CALCULATIONS'!BB594+' CALCULATIONS'!BB604+' CALCULATIONS'!BB614+' CALCULATIONS'!BB584))*AP274,AP274*25%)</f>
        <v>0</v>
      </c>
      <c r="AQ276" s="236">
        <f>IFERROR((' CALCULATIONS'!BC604/(' CALCULATIONS'!BC594+' CALCULATIONS'!BC604+' CALCULATIONS'!BC614+' CALCULATIONS'!BC584))*AQ274,AQ274*25%)</f>
        <v>0</v>
      </c>
      <c r="AR276" s="236">
        <f>IFERROR((' CALCULATIONS'!BD604/(' CALCULATIONS'!BD594+' CALCULATIONS'!BD604+' CALCULATIONS'!BD614+' CALCULATIONS'!BD584))*AR274,AR274*25%)</f>
        <v>0</v>
      </c>
      <c r="AS276" s="236">
        <f>IFERROR((' CALCULATIONS'!BE604/(' CALCULATIONS'!BE594+' CALCULATIONS'!BE604+' CALCULATIONS'!BE614+' CALCULATIONS'!BE584))*AS274,AS274*25%)</f>
        <v>0</v>
      </c>
      <c r="AT276" s="236">
        <f>IFERROR((' CALCULATIONS'!BF604/(' CALCULATIONS'!BF594+' CALCULATIONS'!BF604+' CALCULATIONS'!BF614+' CALCULATIONS'!BF584))*AT274,AT274*25%)</f>
        <v>0</v>
      </c>
      <c r="AU276" s="236">
        <f>IFERROR((' CALCULATIONS'!BG604/(' CALCULATIONS'!BG594+' CALCULATIONS'!BG604+' CALCULATIONS'!BG614+' CALCULATIONS'!BG584))*AU274,AU274*25%)</f>
        <v>0</v>
      </c>
      <c r="AV276" s="236">
        <f>IFERROR((' CALCULATIONS'!BH604/(' CALCULATIONS'!BH594+' CALCULATIONS'!BH604+' CALCULATIONS'!BH614+' CALCULATIONS'!BH584))*AV274,AV274*25%)</f>
        <v>0</v>
      </c>
      <c r="AW276" s="236">
        <f>IFERROR((' CALCULATIONS'!BI604/(' CALCULATIONS'!BI594+' CALCULATIONS'!BI604+' CALCULATIONS'!BI614+' CALCULATIONS'!BI584))*AW274,AW274*25%)</f>
        <v>0</v>
      </c>
      <c r="AX276" s="236">
        <f>IFERROR((' CALCULATIONS'!BJ604/(' CALCULATIONS'!BJ594+' CALCULATIONS'!BJ604+' CALCULATIONS'!BJ614+' CALCULATIONS'!BJ584))*AX274,AX274*25%)</f>
        <v>0</v>
      </c>
      <c r="AY276" s="236">
        <f>IFERROR((' CALCULATIONS'!BK604/(' CALCULATIONS'!BK594+' CALCULATIONS'!BK604+' CALCULATIONS'!BK614+' CALCULATIONS'!BK584))*AY274,AY274*25%)</f>
        <v>0</v>
      </c>
      <c r="AZ276" s="236">
        <f>IFERROR((' CALCULATIONS'!BL604/(' CALCULATIONS'!BL594+' CALCULATIONS'!BL604+' CALCULATIONS'!BL614+' CALCULATIONS'!BL584))*AZ274,AZ274*25%)</f>
        <v>0</v>
      </c>
      <c r="BA276" s="236">
        <f>IFERROR((' CALCULATIONS'!BM604/(' CALCULATIONS'!BM594+' CALCULATIONS'!BM604+' CALCULATIONS'!BM614+' CALCULATIONS'!BM584))*BA274,BA274*25%)</f>
        <v>0</v>
      </c>
      <c r="BB276" s="236">
        <f>IFERROR((' CALCULATIONS'!BN604/(' CALCULATIONS'!BN594+' CALCULATIONS'!BN604+' CALCULATIONS'!BN614+' CALCULATIONS'!BN584))*BB274,BB274*25%)</f>
        <v>0</v>
      </c>
      <c r="BC276" s="236">
        <f>IFERROR((' CALCULATIONS'!BO604/(' CALCULATIONS'!BO594+' CALCULATIONS'!BO604+' CALCULATIONS'!BO614+' CALCULATIONS'!BO584))*BC274,BC274*25%)</f>
        <v>0</v>
      </c>
      <c r="BD276" s="236">
        <f>IFERROR((' CALCULATIONS'!BP604/(' CALCULATIONS'!BP594+' CALCULATIONS'!BP604+' CALCULATIONS'!BP614+' CALCULATIONS'!BP584))*BD274,BD274*25%)</f>
        <v>0</v>
      </c>
      <c r="BE276" s="236">
        <f>IFERROR((' CALCULATIONS'!BQ604/(' CALCULATIONS'!BQ594+' CALCULATIONS'!BQ604+' CALCULATIONS'!BQ614+' CALCULATIONS'!BQ584))*BE274,BE274*25%)</f>
        <v>0</v>
      </c>
      <c r="BF276" s="236">
        <f>IFERROR((' CALCULATIONS'!BR604/(' CALCULATIONS'!BR594+' CALCULATIONS'!BR604+' CALCULATIONS'!BR614+' CALCULATIONS'!BR584))*BF274,BF274*25%)</f>
        <v>0</v>
      </c>
      <c r="BG276" s="236">
        <f>IFERROR((' CALCULATIONS'!BS604/(' CALCULATIONS'!BS594+' CALCULATIONS'!BS604+' CALCULATIONS'!BS614+' CALCULATIONS'!BS584))*BG274,BG274*25%)</f>
        <v>0</v>
      </c>
      <c r="BH276" s="236">
        <f>IFERROR((' CALCULATIONS'!BT604/(' CALCULATIONS'!BT594+' CALCULATIONS'!BT604+' CALCULATIONS'!BT614+' CALCULATIONS'!BT584))*BH274,BH274*25%)</f>
        <v>0</v>
      </c>
      <c r="BI276" s="236">
        <f>IFERROR((' CALCULATIONS'!BU604/(' CALCULATIONS'!BU594+' CALCULATIONS'!BU604+' CALCULATIONS'!BU614+' CALCULATIONS'!BU584))*BI274,BI274*25%)</f>
        <v>0</v>
      </c>
      <c r="BJ276" s="236">
        <f>IFERROR((' CALCULATIONS'!BV604/(' CALCULATIONS'!BV594+' CALCULATIONS'!BV604+' CALCULATIONS'!BV614+' CALCULATIONS'!BV584))*BJ274,BJ274*25%)</f>
        <v>0</v>
      </c>
      <c r="BK276" s="920">
        <f t="shared" si="127"/>
        <v>0</v>
      </c>
    </row>
    <row r="277" spans="1:63" x14ac:dyDescent="0.25">
      <c r="A277" s="795" t="s">
        <v>1188</v>
      </c>
      <c r="C277" s="236">
        <f>IFERROR((' CALCULATIONS'!O614/(' CALCULATIONS'!O594+' CALCULATIONS'!O604+' CALCULATIONS'!O614+' CALCULATIONS'!O584))*C274,C274*25%)</f>
        <v>0</v>
      </c>
      <c r="D277" s="236">
        <f>IFERROR((' CALCULATIONS'!P614/(' CALCULATIONS'!P594+' CALCULATIONS'!P604+' CALCULATIONS'!P614+' CALCULATIONS'!P584))*D274,D274*25%)</f>
        <v>0</v>
      </c>
      <c r="E277" s="236">
        <f>IFERROR((' CALCULATIONS'!Q614/(' CALCULATIONS'!Q594+' CALCULATIONS'!Q604+' CALCULATIONS'!Q614+' CALCULATIONS'!Q584))*E274,E274*25%)</f>
        <v>0</v>
      </c>
      <c r="F277" s="236">
        <f>IFERROR((' CALCULATIONS'!R614/(' CALCULATIONS'!R594+' CALCULATIONS'!R604+' CALCULATIONS'!R614+' CALCULATIONS'!R584))*F274,F274*25%)</f>
        <v>0</v>
      </c>
      <c r="G277" s="236">
        <f>IFERROR((' CALCULATIONS'!S614/(' CALCULATIONS'!S594+' CALCULATIONS'!S604+' CALCULATIONS'!S614+' CALCULATIONS'!S584))*G274,G274*25%)</f>
        <v>0</v>
      </c>
      <c r="H277" s="236">
        <f>IFERROR((' CALCULATIONS'!T614/(' CALCULATIONS'!T594+' CALCULATIONS'!T604+' CALCULATIONS'!T614+' CALCULATIONS'!T584))*H274,H274*25%)</f>
        <v>0</v>
      </c>
      <c r="I277" s="236">
        <f>IFERROR((' CALCULATIONS'!U614/(' CALCULATIONS'!U594+' CALCULATIONS'!U604+' CALCULATIONS'!U614+' CALCULATIONS'!U584))*I274,I274*25%)</f>
        <v>0</v>
      </c>
      <c r="J277" s="236">
        <f>IFERROR((' CALCULATIONS'!V614/(' CALCULATIONS'!V594+' CALCULATIONS'!V604+' CALCULATIONS'!V614+' CALCULATIONS'!V584))*J274,J274*25%)</f>
        <v>0</v>
      </c>
      <c r="K277" s="236">
        <f>IFERROR((' CALCULATIONS'!W614/(' CALCULATIONS'!W594+' CALCULATIONS'!W604+' CALCULATIONS'!W614+' CALCULATIONS'!W584))*K274,K274*25%)</f>
        <v>0</v>
      </c>
      <c r="L277" s="236">
        <f>IFERROR((' CALCULATIONS'!X614/(' CALCULATIONS'!X594+' CALCULATIONS'!X604+' CALCULATIONS'!X614+' CALCULATIONS'!X584))*L274,L274*25%)</f>
        <v>0</v>
      </c>
      <c r="M277" s="236">
        <f>IFERROR((' CALCULATIONS'!Y614/(' CALCULATIONS'!Y594+' CALCULATIONS'!Y604+' CALCULATIONS'!Y614+' CALCULATIONS'!Y584))*M274,M274*25%)</f>
        <v>0</v>
      </c>
      <c r="N277" s="236">
        <f>IFERROR((' CALCULATIONS'!Z614/(' CALCULATIONS'!Z594+' CALCULATIONS'!Z604+' CALCULATIONS'!Z614+' CALCULATIONS'!Z584))*N274,N274*25%)</f>
        <v>0</v>
      </c>
      <c r="O277" s="236">
        <f>IFERROR((' CALCULATIONS'!AA614/(' CALCULATIONS'!AA594+' CALCULATIONS'!AA604+' CALCULATIONS'!AA614+' CALCULATIONS'!AA584))*O274,O274*25%)</f>
        <v>0</v>
      </c>
      <c r="P277" s="236">
        <f>IFERROR((' CALCULATIONS'!AB614/(' CALCULATIONS'!AB594+' CALCULATIONS'!AB604+' CALCULATIONS'!AB614+' CALCULATIONS'!AB584))*P274,P274*25%)</f>
        <v>0</v>
      </c>
      <c r="Q277" s="236">
        <f>IFERROR((' CALCULATIONS'!AC614/(' CALCULATIONS'!AC594+' CALCULATIONS'!AC604+' CALCULATIONS'!AC614+' CALCULATIONS'!AC584))*Q274,Q274*25%)</f>
        <v>0</v>
      </c>
      <c r="R277" s="236">
        <f>IFERROR((' CALCULATIONS'!AD614/(' CALCULATIONS'!AD594+' CALCULATIONS'!AD604+' CALCULATIONS'!AD614+' CALCULATIONS'!AD584))*R274,R274*25%)</f>
        <v>0</v>
      </c>
      <c r="S277" s="236">
        <f>IFERROR((' CALCULATIONS'!AE614/(' CALCULATIONS'!AE594+' CALCULATIONS'!AE604+' CALCULATIONS'!AE614+' CALCULATIONS'!AE584))*S274,S274*25%)</f>
        <v>0</v>
      </c>
      <c r="T277" s="236">
        <f>IFERROR((' CALCULATIONS'!AF614/(' CALCULATIONS'!AF594+' CALCULATIONS'!AF604+' CALCULATIONS'!AF614+' CALCULATIONS'!AF584))*T274,T274*25%)</f>
        <v>0</v>
      </c>
      <c r="U277" s="236">
        <f>IFERROR((' CALCULATIONS'!AG614/(' CALCULATIONS'!AG594+' CALCULATIONS'!AG604+' CALCULATIONS'!AG614+' CALCULATIONS'!AG584))*U274,U274*25%)</f>
        <v>0</v>
      </c>
      <c r="V277" s="236">
        <f>IFERROR((' CALCULATIONS'!AH614/(' CALCULATIONS'!AH594+' CALCULATIONS'!AH604+' CALCULATIONS'!AH614+' CALCULATIONS'!AH584))*V274,V274*25%)</f>
        <v>0</v>
      </c>
      <c r="W277" s="236">
        <f>IFERROR((' CALCULATIONS'!AI614/(' CALCULATIONS'!AI594+' CALCULATIONS'!AI604+' CALCULATIONS'!AI614+' CALCULATIONS'!AI584))*W274,W274*25%)</f>
        <v>0</v>
      </c>
      <c r="X277" s="236">
        <f>IFERROR((' CALCULATIONS'!AJ614/(' CALCULATIONS'!AJ594+' CALCULATIONS'!AJ604+' CALCULATIONS'!AJ614+' CALCULATIONS'!AJ584))*X274,X274*25%)</f>
        <v>0</v>
      </c>
      <c r="Y277" s="236">
        <f>IFERROR((' CALCULATIONS'!AK614/(' CALCULATIONS'!AK594+' CALCULATIONS'!AK604+' CALCULATIONS'!AK614+' CALCULATIONS'!AK584))*Y274,Y274*25%)</f>
        <v>0</v>
      </c>
      <c r="Z277" s="236">
        <f>IFERROR((' CALCULATIONS'!AL614/(' CALCULATIONS'!AL594+' CALCULATIONS'!AL604+' CALCULATIONS'!AL614+' CALCULATIONS'!AL584))*Z274,Z274*25%)</f>
        <v>0</v>
      </c>
      <c r="AA277" s="236">
        <f>IFERROR((' CALCULATIONS'!AM614/(' CALCULATIONS'!AM594+' CALCULATIONS'!AM604+' CALCULATIONS'!AM614+' CALCULATIONS'!AM584))*AA274,AA274*25%)</f>
        <v>0</v>
      </c>
      <c r="AB277" s="236">
        <f>IFERROR((' CALCULATIONS'!AN614/(' CALCULATIONS'!AN594+' CALCULATIONS'!AN604+' CALCULATIONS'!AN614+' CALCULATIONS'!AN584))*AB274,AB274*25%)</f>
        <v>0</v>
      </c>
      <c r="AC277" s="236">
        <f>IFERROR((' CALCULATIONS'!AO614/(' CALCULATIONS'!AO594+' CALCULATIONS'!AO604+' CALCULATIONS'!AO614+' CALCULATIONS'!AO584))*AC274,AC274*25%)</f>
        <v>0</v>
      </c>
      <c r="AD277" s="236">
        <f>IFERROR((' CALCULATIONS'!AP614/(' CALCULATIONS'!AP594+' CALCULATIONS'!AP604+' CALCULATIONS'!AP614+' CALCULATIONS'!AP584))*AD274,AD274*25%)</f>
        <v>0</v>
      </c>
      <c r="AE277" s="236">
        <f>IFERROR((' CALCULATIONS'!AQ614/(' CALCULATIONS'!AQ594+' CALCULATIONS'!AQ604+' CALCULATIONS'!AQ614+' CALCULATIONS'!AQ584))*AE274,AE274*25%)</f>
        <v>0</v>
      </c>
      <c r="AF277" s="236">
        <f>IFERROR((' CALCULATIONS'!AR614/(' CALCULATIONS'!AR594+' CALCULATIONS'!AR604+' CALCULATIONS'!AR614+' CALCULATIONS'!AR584))*AF274,AF274*25%)</f>
        <v>0</v>
      </c>
      <c r="AG277" s="236">
        <f>IFERROR((' CALCULATIONS'!AS614/(' CALCULATIONS'!AS594+' CALCULATIONS'!AS604+' CALCULATIONS'!AS614+' CALCULATIONS'!AS584))*AG274,AG274*25%)</f>
        <v>0</v>
      </c>
      <c r="AH277" s="236">
        <f>IFERROR((' CALCULATIONS'!AT614/(' CALCULATIONS'!AT594+' CALCULATIONS'!AT604+' CALCULATIONS'!AT614+' CALCULATIONS'!AT584))*AH274,AH274*25%)</f>
        <v>0</v>
      </c>
      <c r="AI277" s="236">
        <f>IFERROR((' CALCULATIONS'!AU614/(' CALCULATIONS'!AU594+' CALCULATIONS'!AU604+' CALCULATIONS'!AU614+' CALCULATIONS'!AU584))*AI274,AI274*25%)</f>
        <v>0</v>
      </c>
      <c r="AJ277" s="236">
        <f>IFERROR((' CALCULATIONS'!AV614/(' CALCULATIONS'!AV594+' CALCULATIONS'!AV604+' CALCULATIONS'!AV614+' CALCULATIONS'!AV584))*AJ274,AJ274*25%)</f>
        <v>0</v>
      </c>
      <c r="AK277" s="236">
        <f>IFERROR((' CALCULATIONS'!AW614/(' CALCULATIONS'!AW594+' CALCULATIONS'!AW604+' CALCULATIONS'!AW614+' CALCULATIONS'!AW584))*AK274,AK274*25%)</f>
        <v>0</v>
      </c>
      <c r="AL277" s="236">
        <f>IFERROR((' CALCULATIONS'!AX614/(' CALCULATIONS'!AX594+' CALCULATIONS'!AX604+' CALCULATIONS'!AX614+' CALCULATIONS'!AX584))*AL274,AL274*25%)</f>
        <v>0</v>
      </c>
      <c r="AM277" s="236">
        <f>IFERROR((' CALCULATIONS'!AY614/(' CALCULATIONS'!AY594+' CALCULATIONS'!AY604+' CALCULATIONS'!AY614+' CALCULATIONS'!AY584))*AM274,AM274*25%)</f>
        <v>0</v>
      </c>
      <c r="AN277" s="236">
        <f>IFERROR((' CALCULATIONS'!AZ614/(' CALCULATIONS'!AZ594+' CALCULATIONS'!AZ604+' CALCULATIONS'!AZ614+' CALCULATIONS'!AZ584))*AN274,AN274*25%)</f>
        <v>0</v>
      </c>
      <c r="AO277" s="236">
        <f>IFERROR((' CALCULATIONS'!BA614/(' CALCULATIONS'!BA594+' CALCULATIONS'!BA604+' CALCULATIONS'!BA614+' CALCULATIONS'!BA584))*AO274,AO274*25%)</f>
        <v>0</v>
      </c>
      <c r="AP277" s="236">
        <f>IFERROR((' CALCULATIONS'!BB614/(' CALCULATIONS'!BB594+' CALCULATIONS'!BB604+' CALCULATIONS'!BB614+' CALCULATIONS'!BB584))*AP274,AP274*25%)</f>
        <v>0</v>
      </c>
      <c r="AQ277" s="236">
        <f>IFERROR((' CALCULATIONS'!BC614/(' CALCULATIONS'!BC594+' CALCULATIONS'!BC604+' CALCULATIONS'!BC614+' CALCULATIONS'!BC584))*AQ274,AQ274*25%)</f>
        <v>0</v>
      </c>
      <c r="AR277" s="236">
        <f>IFERROR((' CALCULATIONS'!BD614/(' CALCULATIONS'!BD594+' CALCULATIONS'!BD604+' CALCULATIONS'!BD614+' CALCULATIONS'!BD584))*AR274,AR274*25%)</f>
        <v>0</v>
      </c>
      <c r="AS277" s="236">
        <f>IFERROR((' CALCULATIONS'!BE614/(' CALCULATIONS'!BE594+' CALCULATIONS'!BE604+' CALCULATIONS'!BE614+' CALCULATIONS'!BE584))*AS274,AS274*25%)</f>
        <v>0</v>
      </c>
      <c r="AT277" s="236">
        <f>IFERROR((' CALCULATIONS'!BF614/(' CALCULATIONS'!BF594+' CALCULATIONS'!BF604+' CALCULATIONS'!BF614+' CALCULATIONS'!BF584))*AT274,AT274*25%)</f>
        <v>0</v>
      </c>
      <c r="AU277" s="236">
        <f>IFERROR((' CALCULATIONS'!BG614/(' CALCULATIONS'!BG594+' CALCULATIONS'!BG604+' CALCULATIONS'!BG614+' CALCULATIONS'!BG584))*AU274,AU274*25%)</f>
        <v>0</v>
      </c>
      <c r="AV277" s="236">
        <f>IFERROR((' CALCULATIONS'!BH614/(' CALCULATIONS'!BH594+' CALCULATIONS'!BH604+' CALCULATIONS'!BH614+' CALCULATIONS'!BH584))*AV274,AV274*25%)</f>
        <v>0</v>
      </c>
      <c r="AW277" s="236">
        <f>IFERROR((' CALCULATIONS'!BI614/(' CALCULATIONS'!BI594+' CALCULATIONS'!BI604+' CALCULATIONS'!BI614+' CALCULATIONS'!BI584))*AW274,AW274*25%)</f>
        <v>0</v>
      </c>
      <c r="AX277" s="236">
        <f>IFERROR((' CALCULATIONS'!BJ614/(' CALCULATIONS'!BJ594+' CALCULATIONS'!BJ604+' CALCULATIONS'!BJ614+' CALCULATIONS'!BJ584))*AX274,AX274*25%)</f>
        <v>0</v>
      </c>
      <c r="AY277" s="236">
        <f>IFERROR((' CALCULATIONS'!BK614/(' CALCULATIONS'!BK594+' CALCULATIONS'!BK604+' CALCULATIONS'!BK614+' CALCULATIONS'!BK584))*AY274,AY274*25%)</f>
        <v>0</v>
      </c>
      <c r="AZ277" s="236">
        <f>IFERROR((' CALCULATIONS'!BL614/(' CALCULATIONS'!BL594+' CALCULATIONS'!BL604+' CALCULATIONS'!BL614+' CALCULATIONS'!BL584))*AZ274,AZ274*25%)</f>
        <v>0</v>
      </c>
      <c r="BA277" s="236">
        <f>IFERROR((' CALCULATIONS'!BM614/(' CALCULATIONS'!BM594+' CALCULATIONS'!BM604+' CALCULATIONS'!BM614+' CALCULATIONS'!BM584))*BA274,BA274*25%)</f>
        <v>0</v>
      </c>
      <c r="BB277" s="236">
        <f>IFERROR((' CALCULATIONS'!BN614/(' CALCULATIONS'!BN594+' CALCULATIONS'!BN604+' CALCULATIONS'!BN614+' CALCULATIONS'!BN584))*BB274,BB274*25%)</f>
        <v>0</v>
      </c>
      <c r="BC277" s="236">
        <f>IFERROR((' CALCULATIONS'!BO614/(' CALCULATIONS'!BO594+' CALCULATIONS'!BO604+' CALCULATIONS'!BO614+' CALCULATIONS'!BO584))*BC274,BC274*25%)</f>
        <v>0</v>
      </c>
      <c r="BD277" s="236">
        <f>IFERROR((' CALCULATIONS'!BP614/(' CALCULATIONS'!BP594+' CALCULATIONS'!BP604+' CALCULATIONS'!BP614+' CALCULATIONS'!BP584))*BD274,BD274*25%)</f>
        <v>0</v>
      </c>
      <c r="BE277" s="236">
        <f>IFERROR((' CALCULATIONS'!BQ614/(' CALCULATIONS'!BQ594+' CALCULATIONS'!BQ604+' CALCULATIONS'!BQ614+' CALCULATIONS'!BQ584))*BE274,BE274*25%)</f>
        <v>0</v>
      </c>
      <c r="BF277" s="236">
        <f>IFERROR((' CALCULATIONS'!BR614/(' CALCULATIONS'!BR594+' CALCULATIONS'!BR604+' CALCULATIONS'!BR614+' CALCULATIONS'!BR584))*BF274,BF274*25%)</f>
        <v>0</v>
      </c>
      <c r="BG277" s="236">
        <f>IFERROR((' CALCULATIONS'!BS614/(' CALCULATIONS'!BS594+' CALCULATIONS'!BS604+' CALCULATIONS'!BS614+' CALCULATIONS'!BS584))*BG274,BG274*25%)</f>
        <v>0</v>
      </c>
      <c r="BH277" s="236">
        <f>IFERROR((' CALCULATIONS'!BT614/(' CALCULATIONS'!BT594+' CALCULATIONS'!BT604+' CALCULATIONS'!BT614+' CALCULATIONS'!BT584))*BH274,BH274*25%)</f>
        <v>0</v>
      </c>
      <c r="BI277" s="236">
        <f>IFERROR((' CALCULATIONS'!BU614/(' CALCULATIONS'!BU594+' CALCULATIONS'!BU604+' CALCULATIONS'!BU614+' CALCULATIONS'!BU584))*BI274,BI274*25%)</f>
        <v>0</v>
      </c>
      <c r="BJ277" s="236">
        <f>IFERROR((' CALCULATIONS'!BV614/(' CALCULATIONS'!BV594+' CALCULATIONS'!BV604+' CALCULATIONS'!BV614+' CALCULATIONS'!BV584))*BJ274,BJ274*25%)</f>
        <v>0</v>
      </c>
      <c r="BK277" s="920">
        <f t="shared" si="127"/>
        <v>0</v>
      </c>
    </row>
    <row r="278" spans="1:63" x14ac:dyDescent="0.25">
      <c r="A278" s="929" t="s">
        <v>4</v>
      </c>
      <c r="C278" s="236">
        <f>IFERROR((' CALCULATIONS'!O584/(' CALCULATIONS'!O584+' CALCULATIONS'!O594+' CALCULATIONS'!O604+' CALCULATIONS'!O614))*C274,C274*25%)</f>
        <v>0</v>
      </c>
      <c r="D278" s="236">
        <f>IFERROR((' CALCULATIONS'!P584/(' CALCULATIONS'!P584+' CALCULATIONS'!P594+' CALCULATIONS'!P604+' CALCULATIONS'!P614))*D274,D274*25%)</f>
        <v>0</v>
      </c>
      <c r="E278" s="236">
        <f>IFERROR((' CALCULATIONS'!Q584/(' CALCULATIONS'!Q584+' CALCULATIONS'!Q594+' CALCULATIONS'!Q604+' CALCULATIONS'!Q614))*E274,E274*25%)</f>
        <v>0</v>
      </c>
      <c r="F278" s="236">
        <f>IFERROR((' CALCULATIONS'!R584/(' CALCULATIONS'!R584+' CALCULATIONS'!R594+' CALCULATIONS'!R604+' CALCULATIONS'!R614))*F274,F274*25%)</f>
        <v>0</v>
      </c>
      <c r="G278" s="236">
        <f>IFERROR((' CALCULATIONS'!S584/(' CALCULATIONS'!S584+' CALCULATIONS'!S594+' CALCULATIONS'!S604+' CALCULATIONS'!S614))*G274,G274*25%)</f>
        <v>0</v>
      </c>
      <c r="H278" s="236">
        <f>IFERROR((' CALCULATIONS'!T584/(' CALCULATIONS'!T584+' CALCULATIONS'!T594+' CALCULATIONS'!T604+' CALCULATIONS'!T614))*H274,H274*25%)</f>
        <v>0</v>
      </c>
      <c r="I278" s="236">
        <f>IFERROR((' CALCULATIONS'!U584/(' CALCULATIONS'!U584+' CALCULATIONS'!U594+' CALCULATIONS'!U604+' CALCULATIONS'!U614))*I274,I274*25%)</f>
        <v>0</v>
      </c>
      <c r="J278" s="236">
        <f>IFERROR((' CALCULATIONS'!V584/(' CALCULATIONS'!V584+' CALCULATIONS'!V594+' CALCULATIONS'!V604+' CALCULATIONS'!V614))*J274,J274*25%)</f>
        <v>0</v>
      </c>
      <c r="K278" s="236">
        <f>IFERROR((' CALCULATIONS'!W584/(' CALCULATIONS'!W584+' CALCULATIONS'!W594+' CALCULATIONS'!W604+' CALCULATIONS'!W614))*K274,K274*25%)</f>
        <v>0</v>
      </c>
      <c r="L278" s="236">
        <f>IFERROR((' CALCULATIONS'!X584/(' CALCULATIONS'!X584+' CALCULATIONS'!X594+' CALCULATIONS'!X604+' CALCULATIONS'!X614))*L274,L274*25%)</f>
        <v>0</v>
      </c>
      <c r="M278" s="236">
        <f>IFERROR((' CALCULATIONS'!Y584/(' CALCULATIONS'!Y584+' CALCULATIONS'!Y594+' CALCULATIONS'!Y604+' CALCULATIONS'!Y614))*M274,M274*25%)</f>
        <v>0</v>
      </c>
      <c r="N278" s="236">
        <f>IFERROR((' CALCULATIONS'!Z584/(' CALCULATIONS'!Z584+' CALCULATIONS'!Z594+' CALCULATIONS'!Z604+' CALCULATIONS'!Z614))*N274,N274*25%)</f>
        <v>0</v>
      </c>
      <c r="O278" s="236">
        <f>IFERROR((' CALCULATIONS'!AA584/(' CALCULATIONS'!AA584+' CALCULATIONS'!AA594+' CALCULATIONS'!AA604+' CALCULATIONS'!AA614))*O274,O274*25%)</f>
        <v>0</v>
      </c>
      <c r="P278" s="236">
        <f>IFERROR((' CALCULATIONS'!AB584/(' CALCULATIONS'!AB584+' CALCULATIONS'!AB594+' CALCULATIONS'!AB604+' CALCULATIONS'!AB614))*P274,P274*25%)</f>
        <v>0</v>
      </c>
      <c r="Q278" s="236">
        <f>IFERROR((' CALCULATIONS'!AC584/(' CALCULATIONS'!AC584+' CALCULATIONS'!AC594+' CALCULATIONS'!AC604+' CALCULATIONS'!AC614))*Q274,Q274*25%)</f>
        <v>0</v>
      </c>
      <c r="R278" s="236">
        <f>IFERROR((' CALCULATIONS'!AD584/(' CALCULATIONS'!AD584+' CALCULATIONS'!AD594+' CALCULATIONS'!AD604+' CALCULATIONS'!AD614))*R274,R274*25%)</f>
        <v>0</v>
      </c>
      <c r="S278" s="236">
        <f>IFERROR((' CALCULATIONS'!AE584/(' CALCULATIONS'!AE584+' CALCULATIONS'!AE594+' CALCULATIONS'!AE604+' CALCULATIONS'!AE614))*S274,S274*25%)</f>
        <v>0</v>
      </c>
      <c r="T278" s="236">
        <f>IFERROR((' CALCULATIONS'!AF584/(' CALCULATIONS'!AF584+' CALCULATIONS'!AF594+' CALCULATIONS'!AF604+' CALCULATIONS'!AF614))*T274,T274*25%)</f>
        <v>0</v>
      </c>
      <c r="U278" s="236">
        <f>IFERROR((' CALCULATIONS'!AG584/(' CALCULATIONS'!AG584+' CALCULATIONS'!AG594+' CALCULATIONS'!AG604+' CALCULATIONS'!AG614))*U274,U274*25%)</f>
        <v>0</v>
      </c>
      <c r="V278" s="236">
        <f>IFERROR((' CALCULATIONS'!AH584/(' CALCULATIONS'!AH584+' CALCULATIONS'!AH594+' CALCULATIONS'!AH604+' CALCULATIONS'!AH614))*V274,V274*25%)</f>
        <v>0</v>
      </c>
      <c r="W278" s="236">
        <f>IFERROR((' CALCULATIONS'!AI584/(' CALCULATIONS'!AI584+' CALCULATIONS'!AI594+' CALCULATIONS'!AI604+' CALCULATIONS'!AI614))*W274,W274*25%)</f>
        <v>0</v>
      </c>
      <c r="X278" s="236">
        <f>IFERROR((' CALCULATIONS'!AJ584/(' CALCULATIONS'!AJ584+' CALCULATIONS'!AJ594+' CALCULATIONS'!AJ604+' CALCULATIONS'!AJ614))*X274,X274*25%)</f>
        <v>0</v>
      </c>
      <c r="Y278" s="236">
        <f>IFERROR((' CALCULATIONS'!AK584/(' CALCULATIONS'!AK584+' CALCULATIONS'!AK594+' CALCULATIONS'!AK604+' CALCULATIONS'!AK614))*Y274,Y274*25%)</f>
        <v>0</v>
      </c>
      <c r="Z278" s="236">
        <f>IFERROR((' CALCULATIONS'!AL584/(' CALCULATIONS'!AL584+' CALCULATIONS'!AL594+' CALCULATIONS'!AL604+' CALCULATIONS'!AL614))*Z274,Z274*25%)</f>
        <v>0</v>
      </c>
      <c r="AA278" s="236">
        <f>IFERROR((' CALCULATIONS'!AM584/(' CALCULATIONS'!AM584+' CALCULATIONS'!AM594+' CALCULATIONS'!AM604+' CALCULATIONS'!AM614))*AA274,AA274*25%)</f>
        <v>0</v>
      </c>
      <c r="AB278" s="236">
        <f>IFERROR((' CALCULATIONS'!AN584/(' CALCULATIONS'!AN584+' CALCULATIONS'!AN594+' CALCULATIONS'!AN604+' CALCULATIONS'!AN614))*AB274,AB274*25%)</f>
        <v>0</v>
      </c>
      <c r="AC278" s="236">
        <f>IFERROR((' CALCULATIONS'!AO584/(' CALCULATIONS'!AO584+' CALCULATIONS'!AO594+' CALCULATIONS'!AO604+' CALCULATIONS'!AO614))*AC274,AC274*25%)</f>
        <v>0</v>
      </c>
      <c r="AD278" s="236">
        <f>IFERROR((' CALCULATIONS'!AP584/(' CALCULATIONS'!AP584+' CALCULATIONS'!AP594+' CALCULATIONS'!AP604+' CALCULATIONS'!AP614))*AD274,AD274*25%)</f>
        <v>0</v>
      </c>
      <c r="AE278" s="236">
        <f>IFERROR((' CALCULATIONS'!AQ584/(' CALCULATIONS'!AQ584+' CALCULATIONS'!AQ594+' CALCULATIONS'!AQ604+' CALCULATIONS'!AQ614))*AE274,AE274*25%)</f>
        <v>0</v>
      </c>
      <c r="AF278" s="236">
        <f>IFERROR((' CALCULATIONS'!AR584/(' CALCULATIONS'!AR584+' CALCULATIONS'!AR594+' CALCULATIONS'!AR604+' CALCULATIONS'!AR614))*AF274,AF274*25%)</f>
        <v>0</v>
      </c>
      <c r="AG278" s="236">
        <f>IFERROR((' CALCULATIONS'!AS584/(' CALCULATIONS'!AS584+' CALCULATIONS'!AS594+' CALCULATIONS'!AS604+' CALCULATIONS'!AS614))*AG274,AG274*25%)</f>
        <v>0</v>
      </c>
      <c r="AH278" s="236">
        <f>IFERROR((' CALCULATIONS'!AT584/(' CALCULATIONS'!AT584+' CALCULATIONS'!AT594+' CALCULATIONS'!AT604+' CALCULATIONS'!AT614))*AH274,AH274*25%)</f>
        <v>0</v>
      </c>
      <c r="AI278" s="236">
        <f>IFERROR((' CALCULATIONS'!AU584/(' CALCULATIONS'!AU584+' CALCULATIONS'!AU594+' CALCULATIONS'!AU604+' CALCULATIONS'!AU614))*AI274,AI274*25%)</f>
        <v>0</v>
      </c>
      <c r="AJ278" s="236">
        <f>IFERROR((' CALCULATIONS'!AV584/(' CALCULATIONS'!AV584+' CALCULATIONS'!AV594+' CALCULATIONS'!AV604+' CALCULATIONS'!AV614))*AJ274,AJ274*25%)</f>
        <v>0</v>
      </c>
      <c r="AK278" s="236">
        <f>IFERROR((' CALCULATIONS'!AW584/(' CALCULATIONS'!AW584+' CALCULATIONS'!AW594+' CALCULATIONS'!AW604+' CALCULATIONS'!AW614))*AK274,AK274*25%)</f>
        <v>0</v>
      </c>
      <c r="AL278" s="236">
        <f>IFERROR((' CALCULATIONS'!AX584/(' CALCULATIONS'!AX584+' CALCULATIONS'!AX594+' CALCULATIONS'!AX604+' CALCULATIONS'!AX614))*AL274,AL274*25%)</f>
        <v>0</v>
      </c>
      <c r="AM278" s="236">
        <f>IFERROR((' CALCULATIONS'!AY584/(' CALCULATIONS'!AY584+' CALCULATIONS'!AY594+' CALCULATIONS'!AY604+' CALCULATIONS'!AY614))*AM274,AM274*25%)</f>
        <v>0</v>
      </c>
      <c r="AN278" s="236">
        <f>IFERROR((' CALCULATIONS'!AZ584/(' CALCULATIONS'!AZ584+' CALCULATIONS'!AZ594+' CALCULATIONS'!AZ604+' CALCULATIONS'!AZ614))*AN274,AN274*25%)</f>
        <v>0</v>
      </c>
      <c r="AO278" s="236">
        <f>IFERROR((' CALCULATIONS'!BA584/(' CALCULATIONS'!BA584+' CALCULATIONS'!BA594+' CALCULATIONS'!BA604+' CALCULATIONS'!BA614))*AO274,AO274*25%)</f>
        <v>0</v>
      </c>
      <c r="AP278" s="236">
        <f>IFERROR((' CALCULATIONS'!BB584/(' CALCULATIONS'!BB584+' CALCULATIONS'!BB594+' CALCULATIONS'!BB604+' CALCULATIONS'!BB614))*AP274,AP274*25%)</f>
        <v>0</v>
      </c>
      <c r="AQ278" s="236">
        <f>IFERROR((' CALCULATIONS'!BC584/(' CALCULATIONS'!BC584+' CALCULATIONS'!BC594+' CALCULATIONS'!BC604+' CALCULATIONS'!BC614))*AQ274,AQ274*25%)</f>
        <v>0</v>
      </c>
      <c r="AR278" s="236">
        <f>IFERROR((' CALCULATIONS'!BD584/(' CALCULATIONS'!BD584+' CALCULATIONS'!BD594+' CALCULATIONS'!BD604+' CALCULATIONS'!BD614))*AR274,AR274*25%)</f>
        <v>0</v>
      </c>
      <c r="AS278" s="236">
        <f>IFERROR((' CALCULATIONS'!BE584/(' CALCULATIONS'!BE584+' CALCULATIONS'!BE594+' CALCULATIONS'!BE604+' CALCULATIONS'!BE614))*AS274,AS274*25%)</f>
        <v>0</v>
      </c>
      <c r="AT278" s="236">
        <f>IFERROR((' CALCULATIONS'!BF584/(' CALCULATIONS'!BF584+' CALCULATIONS'!BF594+' CALCULATIONS'!BF604+' CALCULATIONS'!BF614))*AT274,AT274*25%)</f>
        <v>0</v>
      </c>
      <c r="AU278" s="236">
        <f>IFERROR((' CALCULATIONS'!BG584/(' CALCULATIONS'!BG584+' CALCULATIONS'!BG594+' CALCULATIONS'!BG604+' CALCULATIONS'!BG614))*AU274,AU274*25%)</f>
        <v>0</v>
      </c>
      <c r="AV278" s="236">
        <f>IFERROR((' CALCULATIONS'!BH584/(' CALCULATIONS'!BH584+' CALCULATIONS'!BH594+' CALCULATIONS'!BH604+' CALCULATIONS'!BH614))*AV274,AV274*25%)</f>
        <v>0</v>
      </c>
      <c r="AW278" s="236">
        <f>IFERROR((' CALCULATIONS'!BI584/(' CALCULATIONS'!BI584+' CALCULATIONS'!BI594+' CALCULATIONS'!BI604+' CALCULATIONS'!BI614))*AW274,AW274*25%)</f>
        <v>0</v>
      </c>
      <c r="AX278" s="236">
        <f>IFERROR((' CALCULATIONS'!BJ584/(' CALCULATIONS'!BJ584+' CALCULATIONS'!BJ594+' CALCULATIONS'!BJ604+' CALCULATIONS'!BJ614))*AX274,AX274*25%)</f>
        <v>0</v>
      </c>
      <c r="AY278" s="236">
        <f>IFERROR((' CALCULATIONS'!BK584/(' CALCULATIONS'!BK584+' CALCULATIONS'!BK594+' CALCULATIONS'!BK604+' CALCULATIONS'!BK614))*AY274,AY274*25%)</f>
        <v>0</v>
      </c>
      <c r="AZ278" s="236">
        <f>IFERROR((' CALCULATIONS'!BL584/(' CALCULATIONS'!BL584+' CALCULATIONS'!BL594+' CALCULATIONS'!BL604+' CALCULATIONS'!BL614))*AZ274,AZ274*25%)</f>
        <v>0</v>
      </c>
      <c r="BA278" s="236">
        <f>IFERROR((' CALCULATIONS'!BM584/(' CALCULATIONS'!BM584+' CALCULATIONS'!BM594+' CALCULATIONS'!BM604+' CALCULATIONS'!BM614))*BA274,BA274*25%)</f>
        <v>0</v>
      </c>
      <c r="BB278" s="236">
        <f>IFERROR((' CALCULATIONS'!BN584/(' CALCULATIONS'!BN584+' CALCULATIONS'!BN594+' CALCULATIONS'!BN604+' CALCULATIONS'!BN614))*BB274,BB274*25%)</f>
        <v>0</v>
      </c>
      <c r="BC278" s="236">
        <f>IFERROR((' CALCULATIONS'!BO584/(' CALCULATIONS'!BO584+' CALCULATIONS'!BO594+' CALCULATIONS'!BO604+' CALCULATIONS'!BO614))*BC274,BC274*25%)</f>
        <v>0</v>
      </c>
      <c r="BD278" s="236">
        <f>IFERROR((' CALCULATIONS'!BP584/(' CALCULATIONS'!BP584+' CALCULATIONS'!BP594+' CALCULATIONS'!BP604+' CALCULATIONS'!BP614))*BD274,BD274*25%)</f>
        <v>0</v>
      </c>
      <c r="BE278" s="236">
        <f>IFERROR((' CALCULATIONS'!BQ584/(' CALCULATIONS'!BQ584+' CALCULATIONS'!BQ594+' CALCULATIONS'!BQ604+' CALCULATIONS'!BQ614))*BE274,BE274*25%)</f>
        <v>0</v>
      </c>
      <c r="BF278" s="236">
        <f>IFERROR((' CALCULATIONS'!BR584/(' CALCULATIONS'!BR584+' CALCULATIONS'!BR594+' CALCULATIONS'!BR604+' CALCULATIONS'!BR614))*BF274,BF274*25%)</f>
        <v>0</v>
      </c>
      <c r="BG278" s="236">
        <f>IFERROR((' CALCULATIONS'!BS584/(' CALCULATIONS'!BS584+' CALCULATIONS'!BS594+' CALCULATIONS'!BS604+' CALCULATIONS'!BS614))*BG274,BG274*25%)</f>
        <v>0</v>
      </c>
      <c r="BH278" s="236">
        <f>IFERROR((' CALCULATIONS'!BT584/(' CALCULATIONS'!BT584+' CALCULATIONS'!BT594+' CALCULATIONS'!BT604+' CALCULATIONS'!BT614))*BH274,BH274*25%)</f>
        <v>0</v>
      </c>
      <c r="BI278" s="236">
        <f>IFERROR((' CALCULATIONS'!BU584/(' CALCULATIONS'!BU584+' CALCULATIONS'!BU594+' CALCULATIONS'!BU604+' CALCULATIONS'!BU614))*BI274,BI274*25%)</f>
        <v>0</v>
      </c>
      <c r="BJ278" s="236">
        <f>IFERROR((' CALCULATIONS'!BV584/(' CALCULATIONS'!BV584+' CALCULATIONS'!BV594+' CALCULATIONS'!BV604+' CALCULATIONS'!BV614))*BJ274,BJ274*25%)</f>
        <v>0</v>
      </c>
      <c r="BK278" s="920">
        <f t="shared" si="127"/>
        <v>0</v>
      </c>
    </row>
    <row r="279" spans="1:63" ht="16.5" thickBot="1" x14ac:dyDescent="0.3">
      <c r="BK279" s="920">
        <f t="shared" si="127"/>
        <v>0</v>
      </c>
    </row>
    <row r="280" spans="1:63" ht="16.5" thickBot="1" x14ac:dyDescent="0.3">
      <c r="A280" s="930" t="s">
        <v>1194</v>
      </c>
      <c r="BK280" s="920">
        <f t="shared" si="127"/>
        <v>0</v>
      </c>
    </row>
    <row r="281" spans="1:63" ht="16.5" thickBot="1" x14ac:dyDescent="0.3">
      <c r="A281" s="381" t="s">
        <v>1190</v>
      </c>
      <c r="C281" s="932"/>
      <c r="D281" s="932"/>
      <c r="E281" s="932"/>
      <c r="F281" s="932"/>
      <c r="G281" s="932"/>
      <c r="H281" s="932"/>
      <c r="I281" s="932"/>
      <c r="J281" s="932"/>
      <c r="K281" s="932"/>
      <c r="L281" s="932"/>
      <c r="M281" s="932"/>
      <c r="N281" s="932"/>
      <c r="O281" s="932"/>
      <c r="P281" s="932"/>
      <c r="Q281" s="932"/>
      <c r="R281" s="932"/>
      <c r="S281" s="932"/>
      <c r="T281" s="932"/>
      <c r="U281" s="932"/>
      <c r="V281" s="932"/>
      <c r="W281" s="932"/>
      <c r="X281" s="932"/>
      <c r="Y281" s="932"/>
      <c r="Z281" s="932"/>
      <c r="AA281" s="932"/>
      <c r="AB281" s="932"/>
      <c r="AC281" s="932"/>
      <c r="AD281" s="932"/>
      <c r="AE281" s="932"/>
      <c r="AF281" s="932"/>
      <c r="AG281" s="932"/>
      <c r="AH281" s="932"/>
      <c r="AI281" s="932"/>
      <c r="AJ281" s="932"/>
      <c r="AK281" s="932"/>
      <c r="AL281" s="932"/>
      <c r="AM281" s="932"/>
      <c r="AN281" s="932"/>
      <c r="AO281" s="932"/>
      <c r="AP281" s="932"/>
      <c r="AQ281" s="932"/>
      <c r="AR281" s="932"/>
      <c r="AS281" s="932"/>
      <c r="AT281" s="932"/>
      <c r="AU281" s="932"/>
      <c r="AV281" s="932"/>
      <c r="AW281" s="932"/>
      <c r="AX281" s="932"/>
      <c r="AY281" s="932"/>
      <c r="AZ281" s="932"/>
      <c r="BA281" s="932"/>
      <c r="BB281" s="932"/>
      <c r="BC281" s="932"/>
      <c r="BD281" s="932"/>
      <c r="BE281" s="932"/>
      <c r="BF281" s="932"/>
      <c r="BG281" s="932"/>
      <c r="BH281" s="932"/>
      <c r="BI281" s="932"/>
      <c r="BJ281" s="932"/>
      <c r="BK281" s="920">
        <f t="shared" si="127"/>
        <v>0</v>
      </c>
    </row>
    <row r="282" spans="1:63" ht="16.5" thickBot="1" x14ac:dyDescent="0.3">
      <c r="A282" s="346"/>
      <c r="C282" s="932"/>
      <c r="D282" s="932"/>
      <c r="E282" s="932"/>
      <c r="F282" s="932"/>
      <c r="G282" s="932"/>
      <c r="H282" s="932"/>
      <c r="I282" s="932"/>
      <c r="J282" s="932"/>
      <c r="K282" s="932"/>
      <c r="L282" s="932"/>
      <c r="M282" s="932"/>
      <c r="N282" s="932"/>
      <c r="O282" s="932"/>
      <c r="P282" s="932"/>
      <c r="Q282" s="932"/>
      <c r="R282" s="932"/>
      <c r="S282" s="932"/>
      <c r="T282" s="932"/>
      <c r="U282" s="932"/>
      <c r="V282" s="932"/>
      <c r="W282" s="932"/>
      <c r="X282" s="932"/>
      <c r="Y282" s="932"/>
      <c r="Z282" s="932"/>
      <c r="AA282" s="932"/>
      <c r="AB282" s="932"/>
      <c r="AC282" s="932"/>
      <c r="AD282" s="932"/>
      <c r="AE282" s="932"/>
      <c r="AF282" s="932"/>
      <c r="AG282" s="932"/>
      <c r="AH282" s="932"/>
      <c r="AI282" s="932"/>
      <c r="AJ282" s="932"/>
      <c r="AK282" s="932"/>
      <c r="AL282" s="932"/>
      <c r="AM282" s="932"/>
      <c r="AN282" s="932"/>
      <c r="AO282" s="932"/>
      <c r="AP282" s="932"/>
      <c r="AQ282" s="932"/>
      <c r="AR282" s="932"/>
      <c r="AS282" s="932"/>
      <c r="AT282" s="932"/>
      <c r="AU282" s="932"/>
      <c r="AV282" s="932"/>
      <c r="AW282" s="932"/>
      <c r="AX282" s="932"/>
      <c r="AY282" s="932"/>
      <c r="AZ282" s="932"/>
      <c r="BA282" s="932"/>
      <c r="BB282" s="932"/>
      <c r="BC282" s="932"/>
      <c r="BD282" s="932"/>
      <c r="BE282" s="932"/>
      <c r="BF282" s="932"/>
      <c r="BG282" s="932"/>
      <c r="BH282" s="932"/>
      <c r="BI282" s="932"/>
      <c r="BJ282" s="932"/>
      <c r="BK282" s="920">
        <f t="shared" si="127"/>
        <v>0</v>
      </c>
    </row>
    <row r="283" spans="1:63" x14ac:dyDescent="0.25">
      <c r="A283" s="961" t="s">
        <v>1227</v>
      </c>
      <c r="C283" s="932">
        <f>'MONTHLY DATA'!AM361+'MONTHLY DATA'!AM365+'MONTHLY DATA'!AM369+'MONTHLY DATA'!AM373</f>
        <v>36</v>
      </c>
      <c r="D283" s="932">
        <f>'MONTHLY DATA'!AN361+'MONTHLY DATA'!AN365+'MONTHLY DATA'!AN369+'MONTHLY DATA'!AN373</f>
        <v>36</v>
      </c>
      <c r="E283" s="932">
        <f>'MONTHLY DATA'!AO361+'MONTHLY DATA'!AO365+'MONTHLY DATA'!AO369+'MONTHLY DATA'!AO373</f>
        <v>36</v>
      </c>
      <c r="F283" s="932">
        <f>'MONTHLY DATA'!AP361+'MONTHLY DATA'!AP365+'MONTHLY DATA'!AP369+'MONTHLY DATA'!AP373</f>
        <v>36</v>
      </c>
      <c r="G283" s="932">
        <f>'MONTHLY DATA'!AQ361+'MONTHLY DATA'!AQ365+'MONTHLY DATA'!AQ369+'MONTHLY DATA'!AQ373</f>
        <v>36</v>
      </c>
      <c r="H283" s="932">
        <f>'MONTHLY DATA'!AR361+'MONTHLY DATA'!AR365+'MONTHLY DATA'!AR369+'MONTHLY DATA'!AR373</f>
        <v>36</v>
      </c>
      <c r="I283" s="932">
        <f>'MONTHLY DATA'!AS361+'MONTHLY DATA'!AS365+'MONTHLY DATA'!AS369+'MONTHLY DATA'!AS373</f>
        <v>36</v>
      </c>
      <c r="J283" s="932">
        <f>'MONTHLY DATA'!AT361+'MONTHLY DATA'!AT365+'MONTHLY DATA'!AT369+'MONTHLY DATA'!AT373</f>
        <v>36</v>
      </c>
      <c r="K283" s="932">
        <f>'MONTHLY DATA'!AU361+'MONTHLY DATA'!AU365+'MONTHLY DATA'!AU369+'MONTHLY DATA'!AU373</f>
        <v>36</v>
      </c>
      <c r="L283" s="932">
        <f>'MONTHLY DATA'!AV361+'MONTHLY DATA'!AV365+'MONTHLY DATA'!AV369+'MONTHLY DATA'!AV373</f>
        <v>36</v>
      </c>
      <c r="M283" s="932">
        <f>'MONTHLY DATA'!AW361+'MONTHLY DATA'!AW365+'MONTHLY DATA'!AW369+'MONTHLY DATA'!AW373</f>
        <v>36</v>
      </c>
      <c r="N283" s="932">
        <f>'MONTHLY DATA'!AX361+'MONTHLY DATA'!AX365+'MONTHLY DATA'!AX369+'MONTHLY DATA'!AX373</f>
        <v>36</v>
      </c>
      <c r="O283" s="932">
        <f>'MONTHLY DATA'!AY361+'MONTHLY DATA'!AY365+'MONTHLY DATA'!AY369+'MONTHLY DATA'!AY373</f>
        <v>54</v>
      </c>
      <c r="P283" s="932">
        <f>'MONTHLY DATA'!AZ361+'MONTHLY DATA'!AZ365+'MONTHLY DATA'!AZ369+'MONTHLY DATA'!AZ373</f>
        <v>54</v>
      </c>
      <c r="Q283" s="932">
        <f>'MONTHLY DATA'!BA361+'MONTHLY DATA'!BA365+'MONTHLY DATA'!BA369+'MONTHLY DATA'!BA373</f>
        <v>54</v>
      </c>
      <c r="R283" s="932">
        <f>'MONTHLY DATA'!BB361+'MONTHLY DATA'!BB365+'MONTHLY DATA'!BB369+'MONTHLY DATA'!BB373</f>
        <v>54</v>
      </c>
      <c r="S283" s="932">
        <f>'MONTHLY DATA'!BC361+'MONTHLY DATA'!BC365+'MONTHLY DATA'!BC369+'MONTHLY DATA'!BC373</f>
        <v>54</v>
      </c>
      <c r="T283" s="932">
        <f>'MONTHLY DATA'!BD361+'MONTHLY DATA'!BD365+'MONTHLY DATA'!BD369+'MONTHLY DATA'!BD373</f>
        <v>54</v>
      </c>
      <c r="U283" s="932">
        <f>'MONTHLY DATA'!BE361+'MONTHLY DATA'!BE365+'MONTHLY DATA'!BE369+'MONTHLY DATA'!BE373</f>
        <v>54</v>
      </c>
      <c r="V283" s="932">
        <f>'MONTHLY DATA'!BF361+'MONTHLY DATA'!BF365+'MONTHLY DATA'!BF369+'MONTHLY DATA'!BF373</f>
        <v>54</v>
      </c>
      <c r="W283" s="932">
        <f>'MONTHLY DATA'!BG361+'MONTHLY DATA'!BG365+'MONTHLY DATA'!BG369+'MONTHLY DATA'!BG373</f>
        <v>54</v>
      </c>
      <c r="X283" s="932">
        <f>'MONTHLY DATA'!BH361+'MONTHLY DATA'!BH365+'MONTHLY DATA'!BH369+'MONTHLY DATA'!BH373</f>
        <v>54</v>
      </c>
      <c r="Y283" s="932">
        <f>'MONTHLY DATA'!BI361+'MONTHLY DATA'!BI365+'MONTHLY DATA'!BI369+'MONTHLY DATA'!BI373</f>
        <v>54</v>
      </c>
      <c r="Z283" s="932">
        <f>'MONTHLY DATA'!BJ361+'MONTHLY DATA'!BJ365+'MONTHLY DATA'!BJ369+'MONTHLY DATA'!BJ373</f>
        <v>54</v>
      </c>
      <c r="AA283" s="932">
        <f>'MONTHLY DATA'!BK361+'MONTHLY DATA'!BK365+'MONTHLY DATA'!BK369+'MONTHLY DATA'!BK373</f>
        <v>59</v>
      </c>
      <c r="AB283" s="932">
        <f>'MONTHLY DATA'!BL361+'MONTHLY DATA'!BL365+'MONTHLY DATA'!BL369+'MONTHLY DATA'!BL373</f>
        <v>59</v>
      </c>
      <c r="AC283" s="932">
        <f>'MONTHLY DATA'!BM361+'MONTHLY DATA'!BM365+'MONTHLY DATA'!BM369+'MONTHLY DATA'!BM373</f>
        <v>59</v>
      </c>
      <c r="AD283" s="932">
        <f>'MONTHLY DATA'!BN361+'MONTHLY DATA'!BN365+'MONTHLY DATA'!BN369+'MONTHLY DATA'!BN373</f>
        <v>59</v>
      </c>
      <c r="AE283" s="932">
        <f>'MONTHLY DATA'!BO361+'MONTHLY DATA'!BO365+'MONTHLY DATA'!BO369+'MONTHLY DATA'!BO373</f>
        <v>59</v>
      </c>
      <c r="AF283" s="932">
        <f>'MONTHLY DATA'!BP361+'MONTHLY DATA'!BP365+'MONTHLY DATA'!BP369+'MONTHLY DATA'!BP373</f>
        <v>59</v>
      </c>
      <c r="AG283" s="932">
        <f>'MONTHLY DATA'!BQ361+'MONTHLY DATA'!BQ365+'MONTHLY DATA'!BQ369+'MONTHLY DATA'!BQ373</f>
        <v>59</v>
      </c>
      <c r="AH283" s="932">
        <f>'MONTHLY DATA'!BR361+'MONTHLY DATA'!BR365+'MONTHLY DATA'!BR369+'MONTHLY DATA'!BR373</f>
        <v>59</v>
      </c>
      <c r="AI283" s="932">
        <f>'MONTHLY DATA'!BS361+'MONTHLY DATA'!BS365+'MONTHLY DATA'!BS369+'MONTHLY DATA'!BS373</f>
        <v>59</v>
      </c>
      <c r="AJ283" s="932">
        <f>'MONTHLY DATA'!BT361+'MONTHLY DATA'!BT365+'MONTHLY DATA'!BT369+'MONTHLY DATA'!BT373</f>
        <v>59</v>
      </c>
      <c r="AK283" s="932">
        <f>'MONTHLY DATA'!BU361+'MONTHLY DATA'!BU365+'MONTHLY DATA'!BU369+'MONTHLY DATA'!BU373</f>
        <v>59</v>
      </c>
      <c r="AL283" s="932">
        <f>'MONTHLY DATA'!BV361+'MONTHLY DATA'!BV365+'MONTHLY DATA'!BV369+'MONTHLY DATA'!BV373</f>
        <v>59</v>
      </c>
      <c r="AM283" s="932">
        <f>'MONTHLY DATA'!BW361+'MONTHLY DATA'!BW365+'MONTHLY DATA'!BW369+'MONTHLY DATA'!BW373</f>
        <v>61</v>
      </c>
      <c r="AN283" s="932">
        <f>'MONTHLY DATA'!BX361+'MONTHLY DATA'!BX365+'MONTHLY DATA'!BX369+'MONTHLY DATA'!BX373</f>
        <v>61</v>
      </c>
      <c r="AO283" s="932">
        <f>'MONTHLY DATA'!BY361+'MONTHLY DATA'!BY365+'MONTHLY DATA'!BY369+'MONTHLY DATA'!BY373</f>
        <v>61</v>
      </c>
      <c r="AP283" s="932">
        <f>'MONTHLY DATA'!BZ361+'MONTHLY DATA'!BZ365+'MONTHLY DATA'!BZ369+'MONTHLY DATA'!BZ373</f>
        <v>61</v>
      </c>
      <c r="AQ283" s="932">
        <f>'MONTHLY DATA'!CA361+'MONTHLY DATA'!CA365+'MONTHLY DATA'!CA369+'MONTHLY DATA'!CA373</f>
        <v>61</v>
      </c>
      <c r="AR283" s="932">
        <f>'MONTHLY DATA'!CB361+'MONTHLY DATA'!CB365+'MONTHLY DATA'!CB369+'MONTHLY DATA'!CB373</f>
        <v>61</v>
      </c>
      <c r="AS283" s="932">
        <f>'MONTHLY DATA'!CC361+'MONTHLY DATA'!CC365+'MONTHLY DATA'!CC369+'MONTHLY DATA'!CC373</f>
        <v>61</v>
      </c>
      <c r="AT283" s="932">
        <f>'MONTHLY DATA'!CD361+'MONTHLY DATA'!CD365+'MONTHLY DATA'!CD369+'MONTHLY DATA'!CD373</f>
        <v>61</v>
      </c>
      <c r="AU283" s="932">
        <f>'MONTHLY DATA'!CE361+'MONTHLY DATA'!CE365+'MONTHLY DATA'!CE369+'MONTHLY DATA'!CE373</f>
        <v>61</v>
      </c>
      <c r="AV283" s="932">
        <f>'MONTHLY DATA'!CF361+'MONTHLY DATA'!CF365+'MONTHLY DATA'!CF369+'MONTHLY DATA'!CF373</f>
        <v>61</v>
      </c>
      <c r="AW283" s="932">
        <f>'MONTHLY DATA'!CG361+'MONTHLY DATA'!CG365+'MONTHLY DATA'!CG369+'MONTHLY DATA'!CG373</f>
        <v>61</v>
      </c>
      <c r="AX283" s="932">
        <f>'MONTHLY DATA'!CH361+'MONTHLY DATA'!CH365+'MONTHLY DATA'!CH369+'MONTHLY DATA'!CH373</f>
        <v>61</v>
      </c>
      <c r="AY283" s="932">
        <f>'MONTHLY DATA'!CI361+'MONTHLY DATA'!CI365+'MONTHLY DATA'!CI369+'MONTHLY DATA'!CI373</f>
        <v>66</v>
      </c>
      <c r="AZ283" s="932">
        <f>'MONTHLY DATA'!CJ361+'MONTHLY DATA'!CJ365+'MONTHLY DATA'!CJ369+'MONTHLY DATA'!CJ373</f>
        <v>66</v>
      </c>
      <c r="BA283" s="932">
        <f>'MONTHLY DATA'!CK361+'MONTHLY DATA'!CK365+'MONTHLY DATA'!CK369+'MONTHLY DATA'!CK373</f>
        <v>66</v>
      </c>
      <c r="BB283" s="932">
        <f>'MONTHLY DATA'!CL361+'MONTHLY DATA'!CL365+'MONTHLY DATA'!CL369+'MONTHLY DATA'!CL373</f>
        <v>66</v>
      </c>
      <c r="BC283" s="932">
        <f>'MONTHLY DATA'!CM361+'MONTHLY DATA'!CM365+'MONTHLY DATA'!CM369+'MONTHLY DATA'!CM373</f>
        <v>66</v>
      </c>
      <c r="BD283" s="932">
        <f>'MONTHLY DATA'!CN361+'MONTHLY DATA'!CN365+'MONTHLY DATA'!CN369+'MONTHLY DATA'!CN373</f>
        <v>66</v>
      </c>
      <c r="BE283" s="932">
        <f>'MONTHLY DATA'!CO361+'MONTHLY DATA'!CO365+'MONTHLY DATA'!CO369+'MONTHLY DATA'!CO373</f>
        <v>66</v>
      </c>
      <c r="BF283" s="932">
        <f>'MONTHLY DATA'!CP361+'MONTHLY DATA'!CP365+'MONTHLY DATA'!CP369+'MONTHLY DATA'!CP373</f>
        <v>66</v>
      </c>
      <c r="BG283" s="932">
        <f>'MONTHLY DATA'!CQ361+'MONTHLY DATA'!CQ365+'MONTHLY DATA'!CQ369+'MONTHLY DATA'!CQ373</f>
        <v>66</v>
      </c>
      <c r="BH283" s="932">
        <f>'MONTHLY DATA'!CR361+'MONTHLY DATA'!CR365+'MONTHLY DATA'!CR369+'MONTHLY DATA'!CR373</f>
        <v>66</v>
      </c>
      <c r="BI283" s="932">
        <f>'MONTHLY DATA'!CS361+'MONTHLY DATA'!CS365+'MONTHLY DATA'!CS369+'MONTHLY DATA'!CS373</f>
        <v>66</v>
      </c>
      <c r="BJ283" s="932">
        <f>'MONTHLY DATA'!CT361+'MONTHLY DATA'!CT365+'MONTHLY DATA'!CT369+'MONTHLY DATA'!CT373</f>
        <v>66</v>
      </c>
      <c r="BK283" s="960">
        <f t="shared" si="127"/>
        <v>3312</v>
      </c>
    </row>
    <row r="284" spans="1:63" x14ac:dyDescent="0.25">
      <c r="A284" s="962" t="s">
        <v>1228</v>
      </c>
      <c r="C284" s="932">
        <f>'MONTHLY DATA'!AM362+'MONTHLY DATA'!AM366+'MONTHLY DATA'!AM370+'MONTHLY DATA'!AM374</f>
        <v>7</v>
      </c>
      <c r="D284" s="932">
        <f>'MONTHLY DATA'!AN362+'MONTHLY DATA'!AN366+'MONTHLY DATA'!AN370+'MONTHLY DATA'!AN374</f>
        <v>7</v>
      </c>
      <c r="E284" s="932">
        <f>'MONTHLY DATA'!AO362+'MONTHLY DATA'!AO366+'MONTHLY DATA'!AO370+'MONTHLY DATA'!AO374</f>
        <v>7</v>
      </c>
      <c r="F284" s="932">
        <f>'MONTHLY DATA'!AP362+'MONTHLY DATA'!AP366+'MONTHLY DATA'!AP370+'MONTHLY DATA'!AP374</f>
        <v>7</v>
      </c>
      <c r="G284" s="932">
        <f>'MONTHLY DATA'!AQ362+'MONTHLY DATA'!AQ366+'MONTHLY DATA'!AQ370+'MONTHLY DATA'!AQ374</f>
        <v>7</v>
      </c>
      <c r="H284" s="932">
        <f>'MONTHLY DATA'!AR362+'MONTHLY DATA'!AR366+'MONTHLY DATA'!AR370+'MONTHLY DATA'!AR374</f>
        <v>7</v>
      </c>
      <c r="I284" s="932">
        <f>'MONTHLY DATA'!AS362+'MONTHLY DATA'!AS366+'MONTHLY DATA'!AS370+'MONTHLY DATA'!AS374</f>
        <v>7</v>
      </c>
      <c r="J284" s="932">
        <f>'MONTHLY DATA'!AT362+'MONTHLY DATA'!AT366+'MONTHLY DATA'!AT370+'MONTHLY DATA'!AT374</f>
        <v>7</v>
      </c>
      <c r="K284" s="932">
        <f>'MONTHLY DATA'!AU362+'MONTHLY DATA'!AU366+'MONTHLY DATA'!AU370+'MONTHLY DATA'!AU374</f>
        <v>7</v>
      </c>
      <c r="L284" s="932">
        <f>'MONTHLY DATA'!AV362+'MONTHLY DATA'!AV366+'MONTHLY DATA'!AV370+'MONTHLY DATA'!AV374</f>
        <v>7</v>
      </c>
      <c r="M284" s="932">
        <f>'MONTHLY DATA'!AW362+'MONTHLY DATA'!AW366+'MONTHLY DATA'!AW370+'MONTHLY DATA'!AW374</f>
        <v>7</v>
      </c>
      <c r="N284" s="932">
        <f>'MONTHLY DATA'!AX362+'MONTHLY DATA'!AX366+'MONTHLY DATA'!AX370+'MONTHLY DATA'!AX374</f>
        <v>7</v>
      </c>
      <c r="O284" s="932">
        <f>'MONTHLY DATA'!AY362+'MONTHLY DATA'!AY366+'MONTHLY DATA'!AY370+'MONTHLY DATA'!AY374</f>
        <v>9</v>
      </c>
      <c r="P284" s="932">
        <f>'MONTHLY DATA'!AZ362+'MONTHLY DATA'!AZ366+'MONTHLY DATA'!AZ370+'MONTHLY DATA'!AZ374</f>
        <v>9</v>
      </c>
      <c r="Q284" s="932">
        <f>'MONTHLY DATA'!BA362+'MONTHLY DATA'!BA366+'MONTHLY DATA'!BA370+'MONTHLY DATA'!BA374</f>
        <v>9</v>
      </c>
      <c r="R284" s="932">
        <f>'MONTHLY DATA'!BB362+'MONTHLY DATA'!BB366+'MONTHLY DATA'!BB370+'MONTHLY DATA'!BB374</f>
        <v>9</v>
      </c>
      <c r="S284" s="932">
        <f>'MONTHLY DATA'!BC362+'MONTHLY DATA'!BC366+'MONTHLY DATA'!BC370+'MONTHLY DATA'!BC374</f>
        <v>9</v>
      </c>
      <c r="T284" s="932">
        <f>'MONTHLY DATA'!BD362+'MONTHLY DATA'!BD366+'MONTHLY DATA'!BD370+'MONTHLY DATA'!BD374</f>
        <v>9</v>
      </c>
      <c r="U284" s="932">
        <f>'MONTHLY DATA'!BE362+'MONTHLY DATA'!BE366+'MONTHLY DATA'!BE370+'MONTHLY DATA'!BE374</f>
        <v>9</v>
      </c>
      <c r="V284" s="932">
        <f>'MONTHLY DATA'!BF362+'MONTHLY DATA'!BF366+'MONTHLY DATA'!BF370+'MONTHLY DATA'!BF374</f>
        <v>9</v>
      </c>
      <c r="W284" s="932">
        <f>'MONTHLY DATA'!BG362+'MONTHLY DATA'!BG366+'MONTHLY DATA'!BG370+'MONTHLY DATA'!BG374</f>
        <v>9</v>
      </c>
      <c r="X284" s="932">
        <f>'MONTHLY DATA'!BH362+'MONTHLY DATA'!BH366+'MONTHLY DATA'!BH370+'MONTHLY DATA'!BH374</f>
        <v>9</v>
      </c>
      <c r="Y284" s="932">
        <f>'MONTHLY DATA'!BI362+'MONTHLY DATA'!BI366+'MONTHLY DATA'!BI370+'MONTHLY DATA'!BI374</f>
        <v>9</v>
      </c>
      <c r="Z284" s="932">
        <f>'MONTHLY DATA'!BJ362+'MONTHLY DATA'!BJ366+'MONTHLY DATA'!BJ370+'MONTHLY DATA'!BJ374</f>
        <v>9</v>
      </c>
      <c r="AA284" s="932">
        <f>'MONTHLY DATA'!BK362+'MONTHLY DATA'!BK366+'MONTHLY DATA'!BK370+'MONTHLY DATA'!BK374</f>
        <v>10</v>
      </c>
      <c r="AB284" s="932">
        <f>'MONTHLY DATA'!BL362+'MONTHLY DATA'!BL366+'MONTHLY DATA'!BL370+'MONTHLY DATA'!BL374</f>
        <v>10</v>
      </c>
      <c r="AC284" s="932">
        <f>'MONTHLY DATA'!BM362+'MONTHLY DATA'!BM366+'MONTHLY DATA'!BM370+'MONTHLY DATA'!BM374</f>
        <v>10</v>
      </c>
      <c r="AD284" s="932">
        <f>'MONTHLY DATA'!BN362+'MONTHLY DATA'!BN366+'MONTHLY DATA'!BN370+'MONTHLY DATA'!BN374</f>
        <v>10</v>
      </c>
      <c r="AE284" s="932">
        <f>'MONTHLY DATA'!BO362+'MONTHLY DATA'!BO366+'MONTHLY DATA'!BO370+'MONTHLY DATA'!BO374</f>
        <v>10</v>
      </c>
      <c r="AF284" s="932">
        <f>'MONTHLY DATA'!BP362+'MONTHLY DATA'!BP366+'MONTHLY DATA'!BP370+'MONTHLY DATA'!BP374</f>
        <v>10</v>
      </c>
      <c r="AG284" s="932">
        <f>'MONTHLY DATA'!BQ362+'MONTHLY DATA'!BQ366+'MONTHLY DATA'!BQ370+'MONTHLY DATA'!BQ374</f>
        <v>10</v>
      </c>
      <c r="AH284" s="932">
        <f>'MONTHLY DATA'!BR362+'MONTHLY DATA'!BR366+'MONTHLY DATA'!BR370+'MONTHLY DATA'!BR374</f>
        <v>10</v>
      </c>
      <c r="AI284" s="932">
        <f>'MONTHLY DATA'!BS362+'MONTHLY DATA'!BS366+'MONTHLY DATA'!BS370+'MONTHLY DATA'!BS374</f>
        <v>10</v>
      </c>
      <c r="AJ284" s="932">
        <f>'MONTHLY DATA'!BT362+'MONTHLY DATA'!BT366+'MONTHLY DATA'!BT370+'MONTHLY DATA'!BT374</f>
        <v>10</v>
      </c>
      <c r="AK284" s="932">
        <f>'MONTHLY DATA'!BU362+'MONTHLY DATA'!BU366+'MONTHLY DATA'!BU370+'MONTHLY DATA'!BU374</f>
        <v>10</v>
      </c>
      <c r="AL284" s="932">
        <f>'MONTHLY DATA'!BV362+'MONTHLY DATA'!BV366+'MONTHLY DATA'!BV370+'MONTHLY DATA'!BV374</f>
        <v>10</v>
      </c>
      <c r="AM284" s="932">
        <f>'MONTHLY DATA'!BW362+'MONTHLY DATA'!BW366+'MONTHLY DATA'!BW370+'MONTHLY DATA'!BW374</f>
        <v>12</v>
      </c>
      <c r="AN284" s="932">
        <f>'MONTHLY DATA'!BX362+'MONTHLY DATA'!BX366+'MONTHLY DATA'!BX370+'MONTHLY DATA'!BX374</f>
        <v>12</v>
      </c>
      <c r="AO284" s="932">
        <f>'MONTHLY DATA'!BY362+'MONTHLY DATA'!BY366+'MONTHLY DATA'!BY370+'MONTHLY DATA'!BY374</f>
        <v>12</v>
      </c>
      <c r="AP284" s="932">
        <f>'MONTHLY DATA'!BZ362+'MONTHLY DATA'!BZ366+'MONTHLY DATA'!BZ370+'MONTHLY DATA'!BZ374</f>
        <v>12</v>
      </c>
      <c r="AQ284" s="932">
        <f>'MONTHLY DATA'!CA362+'MONTHLY DATA'!CA366+'MONTHLY DATA'!CA370+'MONTHLY DATA'!CA374</f>
        <v>12</v>
      </c>
      <c r="AR284" s="932">
        <f>'MONTHLY DATA'!CB362+'MONTHLY DATA'!CB366+'MONTHLY DATA'!CB370+'MONTHLY DATA'!CB374</f>
        <v>12</v>
      </c>
      <c r="AS284" s="932">
        <f>'MONTHLY DATA'!CC362+'MONTHLY DATA'!CC366+'MONTHLY DATA'!CC370+'MONTHLY DATA'!CC374</f>
        <v>12</v>
      </c>
      <c r="AT284" s="932">
        <f>'MONTHLY DATA'!CD362+'MONTHLY DATA'!CD366+'MONTHLY DATA'!CD370+'MONTHLY DATA'!CD374</f>
        <v>12</v>
      </c>
      <c r="AU284" s="932">
        <f>'MONTHLY DATA'!CE362+'MONTHLY DATA'!CE366+'MONTHLY DATA'!CE370+'MONTHLY DATA'!CE374</f>
        <v>12</v>
      </c>
      <c r="AV284" s="932">
        <f>'MONTHLY DATA'!CF362+'MONTHLY DATA'!CF366+'MONTHLY DATA'!CF370+'MONTHLY DATA'!CF374</f>
        <v>12</v>
      </c>
      <c r="AW284" s="932">
        <f>'MONTHLY DATA'!CG362+'MONTHLY DATA'!CG366+'MONTHLY DATA'!CG370+'MONTHLY DATA'!CG374</f>
        <v>12</v>
      </c>
      <c r="AX284" s="932">
        <f>'MONTHLY DATA'!CH362+'MONTHLY DATA'!CH366+'MONTHLY DATA'!CH370+'MONTHLY DATA'!CH374</f>
        <v>12</v>
      </c>
      <c r="AY284" s="932">
        <f>'MONTHLY DATA'!CI362+'MONTHLY DATA'!CI366+'MONTHLY DATA'!CI370+'MONTHLY DATA'!CI374</f>
        <v>12</v>
      </c>
      <c r="AZ284" s="932">
        <f>'MONTHLY DATA'!CJ362+'MONTHLY DATA'!CJ366+'MONTHLY DATA'!CJ370+'MONTHLY DATA'!CJ374</f>
        <v>12</v>
      </c>
      <c r="BA284" s="932">
        <f>'MONTHLY DATA'!CK362+'MONTHLY DATA'!CK366+'MONTHLY DATA'!CK370+'MONTHLY DATA'!CK374</f>
        <v>12</v>
      </c>
      <c r="BB284" s="932">
        <f>'MONTHLY DATA'!CL362+'MONTHLY DATA'!CL366+'MONTHLY DATA'!CL370+'MONTHLY DATA'!CL374</f>
        <v>12</v>
      </c>
      <c r="BC284" s="932">
        <f>'MONTHLY DATA'!CM362+'MONTHLY DATA'!CM366+'MONTHLY DATA'!CM370+'MONTHLY DATA'!CM374</f>
        <v>12</v>
      </c>
      <c r="BD284" s="932">
        <f>'MONTHLY DATA'!CN362+'MONTHLY DATA'!CN366+'MONTHLY DATA'!CN370+'MONTHLY DATA'!CN374</f>
        <v>12</v>
      </c>
      <c r="BE284" s="932">
        <f>'MONTHLY DATA'!CO362+'MONTHLY DATA'!CO366+'MONTHLY DATA'!CO370+'MONTHLY DATA'!CO374</f>
        <v>12</v>
      </c>
      <c r="BF284" s="932">
        <f>'MONTHLY DATA'!CP362+'MONTHLY DATA'!CP366+'MONTHLY DATA'!CP370+'MONTHLY DATA'!CP374</f>
        <v>12</v>
      </c>
      <c r="BG284" s="932">
        <f>'MONTHLY DATA'!CQ362+'MONTHLY DATA'!CQ366+'MONTHLY DATA'!CQ370+'MONTHLY DATA'!CQ374</f>
        <v>12</v>
      </c>
      <c r="BH284" s="932">
        <f>'MONTHLY DATA'!CR362+'MONTHLY DATA'!CR366+'MONTHLY DATA'!CR370+'MONTHLY DATA'!CR374</f>
        <v>12</v>
      </c>
      <c r="BI284" s="932">
        <f>'MONTHLY DATA'!CS362+'MONTHLY DATA'!CS366+'MONTHLY DATA'!CS370+'MONTHLY DATA'!CS374</f>
        <v>12</v>
      </c>
      <c r="BJ284" s="932">
        <f>'MONTHLY DATA'!CT362+'MONTHLY DATA'!CT366+'MONTHLY DATA'!CT370+'MONTHLY DATA'!CT374</f>
        <v>12</v>
      </c>
      <c r="BK284" s="960">
        <f t="shared" si="127"/>
        <v>600</v>
      </c>
    </row>
    <row r="285" spans="1:63" ht="16.5" thickBot="1" x14ac:dyDescent="0.3">
      <c r="A285" s="963" t="s">
        <v>1229</v>
      </c>
      <c r="C285" s="932">
        <f>'MONTHLY DATA'!AM363+'MONTHLY DATA'!AM367+'MONTHLY DATA'!AM371+'MONTHLY DATA'!AM375</f>
        <v>3</v>
      </c>
      <c r="D285" s="932">
        <f>'MONTHLY DATA'!AN363+'MONTHLY DATA'!AN367+'MONTHLY DATA'!AN371+'MONTHLY DATA'!AN375</f>
        <v>3</v>
      </c>
      <c r="E285" s="932">
        <f>'MONTHLY DATA'!AO363+'MONTHLY DATA'!AO367+'MONTHLY DATA'!AO371+'MONTHLY DATA'!AO375</f>
        <v>3</v>
      </c>
      <c r="F285" s="932">
        <f>'MONTHLY DATA'!AP363+'MONTHLY DATA'!AP367+'MONTHLY DATA'!AP371+'MONTHLY DATA'!AP375</f>
        <v>3</v>
      </c>
      <c r="G285" s="932">
        <f>'MONTHLY DATA'!AQ363+'MONTHLY DATA'!AQ367+'MONTHLY DATA'!AQ371+'MONTHLY DATA'!AQ375</f>
        <v>3</v>
      </c>
      <c r="H285" s="932">
        <f>'MONTHLY DATA'!AR363+'MONTHLY DATA'!AR367+'MONTHLY DATA'!AR371+'MONTHLY DATA'!AR375</f>
        <v>3</v>
      </c>
      <c r="I285" s="932">
        <f>'MONTHLY DATA'!AS363+'MONTHLY DATA'!AS367+'MONTHLY DATA'!AS371+'MONTHLY DATA'!AS375</f>
        <v>3</v>
      </c>
      <c r="J285" s="932">
        <f>'MONTHLY DATA'!AT363+'MONTHLY DATA'!AT367+'MONTHLY DATA'!AT371+'MONTHLY DATA'!AT375</f>
        <v>3</v>
      </c>
      <c r="K285" s="932">
        <f>'MONTHLY DATA'!AU363+'MONTHLY DATA'!AU367+'MONTHLY DATA'!AU371+'MONTHLY DATA'!AU375</f>
        <v>3</v>
      </c>
      <c r="L285" s="932">
        <f>'MONTHLY DATA'!AV363+'MONTHLY DATA'!AV367+'MONTHLY DATA'!AV371+'MONTHLY DATA'!AV375</f>
        <v>3</v>
      </c>
      <c r="M285" s="932">
        <f>'MONTHLY DATA'!AW363+'MONTHLY DATA'!AW367+'MONTHLY DATA'!AW371+'MONTHLY DATA'!AW375</f>
        <v>3</v>
      </c>
      <c r="N285" s="932">
        <f>'MONTHLY DATA'!AX363+'MONTHLY DATA'!AX367+'MONTHLY DATA'!AX371+'MONTHLY DATA'!AX375</f>
        <v>3</v>
      </c>
      <c r="O285" s="932">
        <f>'MONTHLY DATA'!AY363+'MONTHLY DATA'!AY367+'MONTHLY DATA'!AY371+'MONTHLY DATA'!AY375</f>
        <v>5</v>
      </c>
      <c r="P285" s="932">
        <f>'MONTHLY DATA'!AZ363+'MONTHLY DATA'!AZ367+'MONTHLY DATA'!AZ371+'MONTHLY DATA'!AZ375</f>
        <v>5</v>
      </c>
      <c r="Q285" s="932">
        <f>'MONTHLY DATA'!BA363+'MONTHLY DATA'!BA367+'MONTHLY DATA'!BA371+'MONTHLY DATA'!BA375</f>
        <v>5</v>
      </c>
      <c r="R285" s="932">
        <f>'MONTHLY DATA'!BB363+'MONTHLY DATA'!BB367+'MONTHLY DATA'!BB371+'MONTHLY DATA'!BB375</f>
        <v>5</v>
      </c>
      <c r="S285" s="932">
        <f>'MONTHLY DATA'!BC363+'MONTHLY DATA'!BC367+'MONTHLY DATA'!BC371+'MONTHLY DATA'!BC375</f>
        <v>5</v>
      </c>
      <c r="T285" s="932">
        <f>'MONTHLY DATA'!BD363+'MONTHLY DATA'!BD367+'MONTHLY DATA'!BD371+'MONTHLY DATA'!BD375</f>
        <v>5</v>
      </c>
      <c r="U285" s="932">
        <f>'MONTHLY DATA'!BE363+'MONTHLY DATA'!BE367+'MONTHLY DATA'!BE371+'MONTHLY DATA'!BE375</f>
        <v>5</v>
      </c>
      <c r="V285" s="932">
        <f>'MONTHLY DATA'!BF363+'MONTHLY DATA'!BF367+'MONTHLY DATA'!BF371+'MONTHLY DATA'!BF375</f>
        <v>5</v>
      </c>
      <c r="W285" s="932">
        <f>'MONTHLY DATA'!BG363+'MONTHLY DATA'!BG367+'MONTHLY DATA'!BG371+'MONTHLY DATA'!BG375</f>
        <v>5</v>
      </c>
      <c r="X285" s="932">
        <f>'MONTHLY DATA'!BH363+'MONTHLY DATA'!BH367+'MONTHLY DATA'!BH371+'MONTHLY DATA'!BH375</f>
        <v>5</v>
      </c>
      <c r="Y285" s="932">
        <f>'MONTHLY DATA'!BI363+'MONTHLY DATA'!BI367+'MONTHLY DATA'!BI371+'MONTHLY DATA'!BI375</f>
        <v>5</v>
      </c>
      <c r="Z285" s="932">
        <f>'MONTHLY DATA'!BJ363+'MONTHLY DATA'!BJ367+'MONTHLY DATA'!BJ371+'MONTHLY DATA'!BJ375</f>
        <v>5</v>
      </c>
      <c r="AA285" s="932">
        <f>'MONTHLY DATA'!BK363+'MONTHLY DATA'!BK367+'MONTHLY DATA'!BK371+'MONTHLY DATA'!BK375</f>
        <v>5</v>
      </c>
      <c r="AB285" s="932">
        <f>'MONTHLY DATA'!BL363+'MONTHLY DATA'!BL367+'MONTHLY DATA'!BL371+'MONTHLY DATA'!BL375</f>
        <v>5</v>
      </c>
      <c r="AC285" s="932">
        <f>'MONTHLY DATA'!BM363+'MONTHLY DATA'!BM367+'MONTHLY DATA'!BM371+'MONTHLY DATA'!BM375</f>
        <v>5</v>
      </c>
      <c r="AD285" s="932">
        <f>'MONTHLY DATA'!BN363+'MONTHLY DATA'!BN367+'MONTHLY DATA'!BN371+'MONTHLY DATA'!BN375</f>
        <v>5</v>
      </c>
      <c r="AE285" s="932">
        <f>'MONTHLY DATA'!BO363+'MONTHLY DATA'!BO367+'MONTHLY DATA'!BO371+'MONTHLY DATA'!BO375</f>
        <v>5</v>
      </c>
      <c r="AF285" s="932">
        <f>'MONTHLY DATA'!BP363+'MONTHLY DATA'!BP367+'MONTHLY DATA'!BP371+'MONTHLY DATA'!BP375</f>
        <v>5</v>
      </c>
      <c r="AG285" s="932">
        <f>'MONTHLY DATA'!BQ363+'MONTHLY DATA'!BQ367+'MONTHLY DATA'!BQ371+'MONTHLY DATA'!BQ375</f>
        <v>5</v>
      </c>
      <c r="AH285" s="932">
        <f>'MONTHLY DATA'!BR363+'MONTHLY DATA'!BR367+'MONTHLY DATA'!BR371+'MONTHLY DATA'!BR375</f>
        <v>5</v>
      </c>
      <c r="AI285" s="932">
        <f>'MONTHLY DATA'!BS363+'MONTHLY DATA'!BS367+'MONTHLY DATA'!BS371+'MONTHLY DATA'!BS375</f>
        <v>5</v>
      </c>
      <c r="AJ285" s="932">
        <f>'MONTHLY DATA'!BT363+'MONTHLY DATA'!BT367+'MONTHLY DATA'!BT371+'MONTHLY DATA'!BT375</f>
        <v>5</v>
      </c>
      <c r="AK285" s="932">
        <f>'MONTHLY DATA'!BU363+'MONTHLY DATA'!BU367+'MONTHLY DATA'!BU371+'MONTHLY DATA'!BU375</f>
        <v>5</v>
      </c>
      <c r="AL285" s="932">
        <f>'MONTHLY DATA'!BV363+'MONTHLY DATA'!BV367+'MONTHLY DATA'!BV371+'MONTHLY DATA'!BV375</f>
        <v>5</v>
      </c>
      <c r="AM285" s="932">
        <f>'MONTHLY DATA'!BW363+'MONTHLY DATA'!BW367+'MONTHLY DATA'!BW371+'MONTHLY DATA'!BW375</f>
        <v>6</v>
      </c>
      <c r="AN285" s="932">
        <f>'MONTHLY DATA'!BX363+'MONTHLY DATA'!BX367+'MONTHLY DATA'!BX371+'MONTHLY DATA'!BX375</f>
        <v>6</v>
      </c>
      <c r="AO285" s="932">
        <f>'MONTHLY DATA'!BY363+'MONTHLY DATA'!BY367+'MONTHLY DATA'!BY371+'MONTHLY DATA'!BY375</f>
        <v>6</v>
      </c>
      <c r="AP285" s="932">
        <f>'MONTHLY DATA'!BZ363+'MONTHLY DATA'!BZ367+'MONTHLY DATA'!BZ371+'MONTHLY DATA'!BZ375</f>
        <v>6</v>
      </c>
      <c r="AQ285" s="932">
        <f>'MONTHLY DATA'!CA363+'MONTHLY DATA'!CA367+'MONTHLY DATA'!CA371+'MONTHLY DATA'!CA375</f>
        <v>6</v>
      </c>
      <c r="AR285" s="932">
        <f>'MONTHLY DATA'!CB363+'MONTHLY DATA'!CB367+'MONTHLY DATA'!CB371+'MONTHLY DATA'!CB375</f>
        <v>6</v>
      </c>
      <c r="AS285" s="932">
        <f>'MONTHLY DATA'!CC363+'MONTHLY DATA'!CC367+'MONTHLY DATA'!CC371+'MONTHLY DATA'!CC375</f>
        <v>6</v>
      </c>
      <c r="AT285" s="932">
        <f>'MONTHLY DATA'!CD363+'MONTHLY DATA'!CD367+'MONTHLY DATA'!CD371+'MONTHLY DATA'!CD375</f>
        <v>6</v>
      </c>
      <c r="AU285" s="932">
        <f>'MONTHLY DATA'!CE363+'MONTHLY DATA'!CE367+'MONTHLY DATA'!CE371+'MONTHLY DATA'!CE375</f>
        <v>6</v>
      </c>
      <c r="AV285" s="932">
        <f>'MONTHLY DATA'!CF363+'MONTHLY DATA'!CF367+'MONTHLY DATA'!CF371+'MONTHLY DATA'!CF375</f>
        <v>6</v>
      </c>
      <c r="AW285" s="932">
        <f>'MONTHLY DATA'!CG363+'MONTHLY DATA'!CG367+'MONTHLY DATA'!CG371+'MONTHLY DATA'!CG375</f>
        <v>6</v>
      </c>
      <c r="AX285" s="932">
        <f>'MONTHLY DATA'!CH363+'MONTHLY DATA'!CH367+'MONTHLY DATA'!CH371+'MONTHLY DATA'!CH375</f>
        <v>6</v>
      </c>
      <c r="AY285" s="932">
        <f>'MONTHLY DATA'!CI363+'MONTHLY DATA'!CI367+'MONTHLY DATA'!CI371+'MONTHLY DATA'!CI375</f>
        <v>6</v>
      </c>
      <c r="AZ285" s="932">
        <f>'MONTHLY DATA'!CJ363+'MONTHLY DATA'!CJ367+'MONTHLY DATA'!CJ371+'MONTHLY DATA'!CJ375</f>
        <v>6</v>
      </c>
      <c r="BA285" s="932">
        <f>'MONTHLY DATA'!CK363+'MONTHLY DATA'!CK367+'MONTHLY DATA'!CK371+'MONTHLY DATA'!CK375</f>
        <v>6</v>
      </c>
      <c r="BB285" s="932">
        <f>'MONTHLY DATA'!CL363+'MONTHLY DATA'!CL367+'MONTHLY DATA'!CL371+'MONTHLY DATA'!CL375</f>
        <v>6</v>
      </c>
      <c r="BC285" s="932">
        <f>'MONTHLY DATA'!CM363+'MONTHLY DATA'!CM367+'MONTHLY DATA'!CM371+'MONTHLY DATA'!CM375</f>
        <v>6</v>
      </c>
      <c r="BD285" s="932">
        <f>'MONTHLY DATA'!CN363+'MONTHLY DATA'!CN367+'MONTHLY DATA'!CN371+'MONTHLY DATA'!CN375</f>
        <v>6</v>
      </c>
      <c r="BE285" s="932">
        <f>'MONTHLY DATA'!CO363+'MONTHLY DATA'!CO367+'MONTHLY DATA'!CO371+'MONTHLY DATA'!CO375</f>
        <v>6</v>
      </c>
      <c r="BF285" s="932">
        <f>'MONTHLY DATA'!CP363+'MONTHLY DATA'!CP367+'MONTHLY DATA'!CP371+'MONTHLY DATA'!CP375</f>
        <v>6</v>
      </c>
      <c r="BG285" s="932">
        <f>'MONTHLY DATA'!CQ363+'MONTHLY DATA'!CQ367+'MONTHLY DATA'!CQ371+'MONTHLY DATA'!CQ375</f>
        <v>6</v>
      </c>
      <c r="BH285" s="932">
        <f>'MONTHLY DATA'!CR363+'MONTHLY DATA'!CR367+'MONTHLY DATA'!CR371+'MONTHLY DATA'!CR375</f>
        <v>6</v>
      </c>
      <c r="BI285" s="932">
        <f>'MONTHLY DATA'!CS363+'MONTHLY DATA'!CS367+'MONTHLY DATA'!CS371+'MONTHLY DATA'!CS375</f>
        <v>6</v>
      </c>
      <c r="BJ285" s="932">
        <f>'MONTHLY DATA'!CT363+'MONTHLY DATA'!CT367+'MONTHLY DATA'!CT371+'MONTHLY DATA'!CT375</f>
        <v>6</v>
      </c>
      <c r="BK285" s="960">
        <f t="shared" si="127"/>
        <v>300</v>
      </c>
    </row>
    <row r="286" spans="1:63" x14ac:dyDescent="0.25">
      <c r="B286" s="172"/>
      <c r="BK286" s="920">
        <f t="shared" si="127"/>
        <v>0</v>
      </c>
    </row>
    <row r="287" spans="1:63" x14ac:dyDescent="0.25">
      <c r="A287" s="931" t="s">
        <v>1230</v>
      </c>
      <c r="C287" s="249">
        <f>C283*C8+C284*C40+C285*C70</f>
        <v>188149017.08433601</v>
      </c>
      <c r="D287" s="249">
        <f t="shared" ref="D287:BJ287" si="229">D283*D8+D284*D40+D285*D70</f>
        <v>188149017.08433601</v>
      </c>
      <c r="E287" s="249">
        <f t="shared" si="229"/>
        <v>188149017.08433601</v>
      </c>
      <c r="F287" s="249">
        <f t="shared" si="229"/>
        <v>188149017.08433601</v>
      </c>
      <c r="G287" s="249">
        <f t="shared" si="229"/>
        <v>188149017.08433601</v>
      </c>
      <c r="H287" s="249">
        <f t="shared" si="229"/>
        <v>188149017.08433601</v>
      </c>
      <c r="I287" s="249">
        <f t="shared" si="229"/>
        <v>188149017.08433601</v>
      </c>
      <c r="J287" s="249">
        <f t="shared" si="229"/>
        <v>188149017.08433601</v>
      </c>
      <c r="K287" s="249">
        <f t="shared" si="229"/>
        <v>188149017.08433601</v>
      </c>
      <c r="L287" s="249">
        <f t="shared" si="229"/>
        <v>188149017.08433601</v>
      </c>
      <c r="M287" s="249">
        <f t="shared" si="229"/>
        <v>188149017.08433601</v>
      </c>
      <c r="N287" s="249">
        <f t="shared" si="229"/>
        <v>188149017.08433601</v>
      </c>
      <c r="O287" s="249">
        <f t="shared" si="229"/>
        <v>312255079.52711797</v>
      </c>
      <c r="P287" s="249">
        <f t="shared" si="229"/>
        <v>312255079.52711797</v>
      </c>
      <c r="Q287" s="249">
        <f t="shared" si="229"/>
        <v>312255079.52711797</v>
      </c>
      <c r="R287" s="249">
        <f t="shared" si="229"/>
        <v>312255079.52711797</v>
      </c>
      <c r="S287" s="249">
        <f t="shared" si="229"/>
        <v>312255079.52711797</v>
      </c>
      <c r="T287" s="249">
        <f t="shared" si="229"/>
        <v>312255079.52711797</v>
      </c>
      <c r="U287" s="249">
        <f t="shared" si="229"/>
        <v>312255079.52711797</v>
      </c>
      <c r="V287" s="249">
        <f t="shared" si="229"/>
        <v>312255079.52711797</v>
      </c>
      <c r="W287" s="249">
        <f t="shared" si="229"/>
        <v>312255079.52711797</v>
      </c>
      <c r="X287" s="249">
        <f t="shared" si="229"/>
        <v>312255079.52711797</v>
      </c>
      <c r="Y287" s="249">
        <f t="shared" si="229"/>
        <v>312255079.52711797</v>
      </c>
      <c r="Z287" s="249">
        <f t="shared" si="229"/>
        <v>312255079.52711797</v>
      </c>
      <c r="AA287" s="249">
        <f t="shared" si="229"/>
        <v>363548274.15034699</v>
      </c>
      <c r="AB287" s="249">
        <f t="shared" si="229"/>
        <v>363548274.15034699</v>
      </c>
      <c r="AC287" s="249">
        <f t="shared" si="229"/>
        <v>363548274.15034699</v>
      </c>
      <c r="AD287" s="249">
        <f t="shared" si="229"/>
        <v>363548274.15034699</v>
      </c>
      <c r="AE287" s="249">
        <f t="shared" si="229"/>
        <v>363548274.15034699</v>
      </c>
      <c r="AF287" s="249">
        <f t="shared" si="229"/>
        <v>363548274.15034699</v>
      </c>
      <c r="AG287" s="249">
        <f t="shared" si="229"/>
        <v>363548274.15034699</v>
      </c>
      <c r="AH287" s="249">
        <f t="shared" si="229"/>
        <v>363548274.15034699</v>
      </c>
      <c r="AI287" s="249">
        <f t="shared" si="229"/>
        <v>363548274.15034699</v>
      </c>
      <c r="AJ287" s="249">
        <f t="shared" si="229"/>
        <v>363548274.15034699</v>
      </c>
      <c r="AK287" s="249">
        <f t="shared" si="229"/>
        <v>363548274.15034699</v>
      </c>
      <c r="AL287" s="249">
        <f t="shared" si="229"/>
        <v>363548274.15034699</v>
      </c>
      <c r="AM287" s="249">
        <f t="shared" si="229"/>
        <v>423158039.18181992</v>
      </c>
      <c r="AN287" s="249">
        <f t="shared" si="229"/>
        <v>423158039.18181992</v>
      </c>
      <c r="AO287" s="249">
        <f t="shared" si="229"/>
        <v>423158039.18181992</v>
      </c>
      <c r="AP287" s="249">
        <f t="shared" si="229"/>
        <v>423158039.18181992</v>
      </c>
      <c r="AQ287" s="249">
        <f t="shared" si="229"/>
        <v>423158039.18181992</v>
      </c>
      <c r="AR287" s="249">
        <f t="shared" si="229"/>
        <v>423158039.18181992</v>
      </c>
      <c r="AS287" s="249">
        <f t="shared" si="229"/>
        <v>423158039.18181992</v>
      </c>
      <c r="AT287" s="249">
        <f t="shared" si="229"/>
        <v>423158039.18181992</v>
      </c>
      <c r="AU287" s="249">
        <f t="shared" si="229"/>
        <v>423158039.18181992</v>
      </c>
      <c r="AV287" s="249">
        <f t="shared" si="229"/>
        <v>423158039.18181992</v>
      </c>
      <c r="AW287" s="249">
        <f t="shared" si="229"/>
        <v>423158039.18181992</v>
      </c>
      <c r="AX287" s="249">
        <f t="shared" si="229"/>
        <v>423158039.18181992</v>
      </c>
      <c r="AY287" s="249">
        <f t="shared" si="229"/>
        <v>487813962.60029095</v>
      </c>
      <c r="AZ287" s="249">
        <f t="shared" si="229"/>
        <v>487813962.60029095</v>
      </c>
      <c r="BA287" s="249">
        <f t="shared" si="229"/>
        <v>487813962.60029095</v>
      </c>
      <c r="BB287" s="249">
        <f t="shared" si="229"/>
        <v>487813962.60029095</v>
      </c>
      <c r="BC287" s="249">
        <f t="shared" si="229"/>
        <v>487813962.60029095</v>
      </c>
      <c r="BD287" s="249">
        <f t="shared" si="229"/>
        <v>487813962.60029095</v>
      </c>
      <c r="BE287" s="249">
        <f t="shared" si="229"/>
        <v>487813962.60029095</v>
      </c>
      <c r="BF287" s="249">
        <f t="shared" si="229"/>
        <v>487813962.60029095</v>
      </c>
      <c r="BG287" s="249">
        <f t="shared" si="229"/>
        <v>487813962.60029095</v>
      </c>
      <c r="BH287" s="249">
        <f t="shared" si="229"/>
        <v>487813962.60029095</v>
      </c>
      <c r="BI287" s="249">
        <f t="shared" si="229"/>
        <v>487813962.60029095</v>
      </c>
      <c r="BJ287" s="249">
        <f t="shared" si="229"/>
        <v>487813962.60029095</v>
      </c>
      <c r="BK287" s="920">
        <f t="shared" si="127"/>
        <v>21299092470.526947</v>
      </c>
    </row>
    <row r="288" spans="1:63" x14ac:dyDescent="0.25">
      <c r="A288" s="180" t="s">
        <v>56</v>
      </c>
      <c r="C288" s="249">
        <f>C287*'MONTHLY DATA'!AM394</f>
        <v>94074508.542168006</v>
      </c>
      <c r="D288" s="249">
        <f>D287*'MONTHLY DATA'!AN394</f>
        <v>94074508.542168006</v>
      </c>
      <c r="E288" s="249">
        <f>E287*'MONTHLY DATA'!AO394</f>
        <v>94074508.542168006</v>
      </c>
      <c r="F288" s="249">
        <f>F287*'MONTHLY DATA'!AP394</f>
        <v>94074508.542168006</v>
      </c>
      <c r="G288" s="249">
        <f>G287*'MONTHLY DATA'!AQ394</f>
        <v>94074508.542168006</v>
      </c>
      <c r="H288" s="249">
        <f>H287*'MONTHLY DATA'!AR394</f>
        <v>94074508.542168006</v>
      </c>
      <c r="I288" s="249">
        <f>I287*'MONTHLY DATA'!AS394</f>
        <v>94074508.542168006</v>
      </c>
      <c r="J288" s="249">
        <f>J287*'MONTHLY DATA'!AT394</f>
        <v>94074508.542168006</v>
      </c>
      <c r="K288" s="249">
        <f>K287*'MONTHLY DATA'!AU394</f>
        <v>94074508.542168006</v>
      </c>
      <c r="L288" s="249">
        <f>L287*'MONTHLY DATA'!AV394</f>
        <v>94074508.542168006</v>
      </c>
      <c r="M288" s="249">
        <f>M287*'MONTHLY DATA'!AW394</f>
        <v>94074508.542168006</v>
      </c>
      <c r="N288" s="249">
        <f>N287*'MONTHLY DATA'!AX394</f>
        <v>94074508.542168006</v>
      </c>
      <c r="O288" s="249">
        <f>O287*'MONTHLY DATA'!AY394</f>
        <v>156127539.76355898</v>
      </c>
      <c r="P288" s="249">
        <f>P287*'MONTHLY DATA'!AZ394</f>
        <v>156127539.76355898</v>
      </c>
      <c r="Q288" s="249">
        <f>Q287*'MONTHLY DATA'!BA394</f>
        <v>156127539.76355898</v>
      </c>
      <c r="R288" s="249">
        <f>R287*'MONTHLY DATA'!BB394</f>
        <v>156127539.76355898</v>
      </c>
      <c r="S288" s="249">
        <f>S287*'MONTHLY DATA'!BC394</f>
        <v>156127539.76355898</v>
      </c>
      <c r="T288" s="249">
        <f>T287*'MONTHLY DATA'!BD394</f>
        <v>156127539.76355898</v>
      </c>
      <c r="U288" s="249">
        <f>U287*'MONTHLY DATA'!BE394</f>
        <v>156127539.76355898</v>
      </c>
      <c r="V288" s="249">
        <f>V287*'MONTHLY DATA'!BF394</f>
        <v>156127539.76355898</v>
      </c>
      <c r="W288" s="249">
        <f>W287*'MONTHLY DATA'!BG394</f>
        <v>156127539.76355898</v>
      </c>
      <c r="X288" s="249">
        <f>X287*'MONTHLY DATA'!BH394</f>
        <v>156127539.76355898</v>
      </c>
      <c r="Y288" s="249">
        <f>Y287*'MONTHLY DATA'!BI394</f>
        <v>156127539.76355898</v>
      </c>
      <c r="Z288" s="249">
        <f>Z287*'MONTHLY DATA'!BJ394</f>
        <v>156127539.76355898</v>
      </c>
      <c r="AA288" s="249">
        <f>AA287*'MONTHLY DATA'!BK394</f>
        <v>181774137.0751735</v>
      </c>
      <c r="AB288" s="249">
        <f>AB287*'MONTHLY DATA'!BL394</f>
        <v>181774137.0751735</v>
      </c>
      <c r="AC288" s="249">
        <f>AC287*'MONTHLY DATA'!BM394</f>
        <v>181774137.0751735</v>
      </c>
      <c r="AD288" s="249">
        <f>AD287*'MONTHLY DATA'!BN394</f>
        <v>181774137.0751735</v>
      </c>
      <c r="AE288" s="249">
        <f>AE287*'MONTHLY DATA'!BO394</f>
        <v>181774137.0751735</v>
      </c>
      <c r="AF288" s="249">
        <f>AF287*'MONTHLY DATA'!BP394</f>
        <v>181774137.0751735</v>
      </c>
      <c r="AG288" s="249">
        <f>AG287*'MONTHLY DATA'!BQ394</f>
        <v>181774137.0751735</v>
      </c>
      <c r="AH288" s="249">
        <f>AH287*'MONTHLY DATA'!BR394</f>
        <v>181774137.0751735</v>
      </c>
      <c r="AI288" s="249">
        <f>AI287*'MONTHLY DATA'!BS394</f>
        <v>181774137.0751735</v>
      </c>
      <c r="AJ288" s="249">
        <f>AJ287*'MONTHLY DATA'!BT394</f>
        <v>181774137.0751735</v>
      </c>
      <c r="AK288" s="249">
        <f>AK287*'MONTHLY DATA'!BU394</f>
        <v>181774137.0751735</v>
      </c>
      <c r="AL288" s="249">
        <f>AL287*'MONTHLY DATA'!BV394</f>
        <v>181774137.0751735</v>
      </c>
      <c r="AM288" s="249">
        <f>AM287*'MONTHLY DATA'!BW394</f>
        <v>211579019.59090996</v>
      </c>
      <c r="AN288" s="249">
        <f>AN287*'MONTHLY DATA'!BX394</f>
        <v>211579019.59090996</v>
      </c>
      <c r="AO288" s="249">
        <f>AO287*'MONTHLY DATA'!BY394</f>
        <v>211579019.59090996</v>
      </c>
      <c r="AP288" s="249">
        <f>AP287*'MONTHLY DATA'!BZ394</f>
        <v>211579019.59090996</v>
      </c>
      <c r="AQ288" s="249">
        <f>AQ287*'MONTHLY DATA'!CA394</f>
        <v>211579019.59090996</v>
      </c>
      <c r="AR288" s="249">
        <f>AR287*'MONTHLY DATA'!CB394</f>
        <v>211579019.59090996</v>
      </c>
      <c r="AS288" s="249">
        <f>AS287*'MONTHLY DATA'!CC394</f>
        <v>211579019.59090996</v>
      </c>
      <c r="AT288" s="249">
        <f>AT287*'MONTHLY DATA'!CD394</f>
        <v>211579019.59090996</v>
      </c>
      <c r="AU288" s="249">
        <f>AU287*'MONTHLY DATA'!CE394</f>
        <v>211579019.59090996</v>
      </c>
      <c r="AV288" s="249">
        <f>AV287*'MONTHLY DATA'!CF394</f>
        <v>211579019.59090996</v>
      </c>
      <c r="AW288" s="249">
        <f>AW287*'MONTHLY DATA'!CG394</f>
        <v>211579019.59090996</v>
      </c>
      <c r="AX288" s="249">
        <f>AX287*'MONTHLY DATA'!CH394</f>
        <v>211579019.59090996</v>
      </c>
      <c r="AY288" s="249">
        <f>AY287*'MONTHLY DATA'!CI394</f>
        <v>243906981.30014548</v>
      </c>
      <c r="AZ288" s="249">
        <f>AZ287*'MONTHLY DATA'!CJ394</f>
        <v>243906981.30014548</v>
      </c>
      <c r="BA288" s="249">
        <f>BA287*'MONTHLY DATA'!CK394</f>
        <v>243906981.30014548</v>
      </c>
      <c r="BB288" s="249">
        <f>BB287*'MONTHLY DATA'!CL394</f>
        <v>243906981.30014548</v>
      </c>
      <c r="BC288" s="249">
        <f>BC287*'MONTHLY DATA'!CM394</f>
        <v>243906981.30014548</v>
      </c>
      <c r="BD288" s="249">
        <f>BD287*'MONTHLY DATA'!CN394</f>
        <v>243906981.30014548</v>
      </c>
      <c r="BE288" s="249">
        <f>BE287*'MONTHLY DATA'!CO394</f>
        <v>243906981.30014548</v>
      </c>
      <c r="BF288" s="249">
        <f>BF287*'MONTHLY DATA'!CP394</f>
        <v>243906981.30014548</v>
      </c>
      <c r="BG288" s="249">
        <f>BG287*'MONTHLY DATA'!CQ394</f>
        <v>243906981.30014548</v>
      </c>
      <c r="BH288" s="249">
        <f>BH287*'MONTHLY DATA'!CR394</f>
        <v>243906981.30014548</v>
      </c>
      <c r="BI288" s="249">
        <f>BI287*'MONTHLY DATA'!CS394</f>
        <v>243906981.30014548</v>
      </c>
      <c r="BJ288" s="249">
        <f>BJ287*'MONTHLY DATA'!CT394</f>
        <v>243906981.30014548</v>
      </c>
      <c r="BK288" s="920">
        <f t="shared" si="127"/>
        <v>10649546235.263474</v>
      </c>
    </row>
    <row r="289" spans="1:63" x14ac:dyDescent="0.25">
      <c r="A289" s="180" t="s">
        <v>61</v>
      </c>
      <c r="C289" s="249"/>
      <c r="D289" s="249">
        <f>C287*'MONTHLY DATA'!AM395</f>
        <v>94074508.542168006</v>
      </c>
      <c r="E289" s="249">
        <f>D287*'MONTHLY DATA'!AN395</f>
        <v>94074508.542168006</v>
      </c>
      <c r="F289" s="249">
        <f>E287*'MONTHLY DATA'!AO395</f>
        <v>94074508.542168006</v>
      </c>
      <c r="G289" s="249">
        <f>F287*'MONTHLY DATA'!AP395</f>
        <v>94074508.542168006</v>
      </c>
      <c r="H289" s="249">
        <f>G287*'MONTHLY DATA'!AQ395</f>
        <v>94074508.542168006</v>
      </c>
      <c r="I289" s="249">
        <f>H287*'MONTHLY DATA'!AR395</f>
        <v>94074508.542168006</v>
      </c>
      <c r="J289" s="249">
        <f>I287*'MONTHLY DATA'!AS395</f>
        <v>94074508.542168006</v>
      </c>
      <c r="K289" s="249">
        <f>J287*'MONTHLY DATA'!AT395</f>
        <v>94074508.542168006</v>
      </c>
      <c r="L289" s="249">
        <f>K287*'MONTHLY DATA'!AU395</f>
        <v>94074508.542168006</v>
      </c>
      <c r="M289" s="249">
        <f>L287*'MONTHLY DATA'!AV395</f>
        <v>94074508.542168006</v>
      </c>
      <c r="N289" s="249">
        <f>M287*'MONTHLY DATA'!AW395</f>
        <v>94074508.542168006</v>
      </c>
      <c r="O289" s="249">
        <f>N287*'MONTHLY DATA'!AX395</f>
        <v>94074508.542168006</v>
      </c>
      <c r="P289" s="249">
        <f>O287*'MONTHLY DATA'!AY395</f>
        <v>156127539.76355898</v>
      </c>
      <c r="Q289" s="249">
        <f>P287*'MONTHLY DATA'!AZ395</f>
        <v>156127539.76355898</v>
      </c>
      <c r="R289" s="249">
        <f>Q287*'MONTHLY DATA'!BA395</f>
        <v>156127539.76355898</v>
      </c>
      <c r="S289" s="249">
        <f>R287*'MONTHLY DATA'!BB395</f>
        <v>156127539.76355898</v>
      </c>
      <c r="T289" s="249">
        <f>S287*'MONTHLY DATA'!BC395</f>
        <v>156127539.76355898</v>
      </c>
      <c r="U289" s="249">
        <f>T287*'MONTHLY DATA'!BD395</f>
        <v>156127539.76355898</v>
      </c>
      <c r="V289" s="249">
        <f>U287*'MONTHLY DATA'!BE395</f>
        <v>156127539.76355898</v>
      </c>
      <c r="W289" s="249">
        <f>V287*'MONTHLY DATA'!BF395</f>
        <v>156127539.76355898</v>
      </c>
      <c r="X289" s="249">
        <f>W287*'MONTHLY DATA'!BG395</f>
        <v>156127539.76355898</v>
      </c>
      <c r="Y289" s="249">
        <f>X287*'MONTHLY DATA'!BH395</f>
        <v>156127539.76355898</v>
      </c>
      <c r="Z289" s="249">
        <f>Y287*'MONTHLY DATA'!BI395</f>
        <v>156127539.76355898</v>
      </c>
      <c r="AA289" s="249">
        <f>Z287*'MONTHLY DATA'!BJ395</f>
        <v>156127539.76355898</v>
      </c>
      <c r="AB289" s="249">
        <f>AA287*'MONTHLY DATA'!BK395</f>
        <v>181774137.0751735</v>
      </c>
      <c r="AC289" s="249">
        <f>AB287*'MONTHLY DATA'!BL395</f>
        <v>181774137.0751735</v>
      </c>
      <c r="AD289" s="249">
        <f>AC287*'MONTHLY DATA'!BM395</f>
        <v>181774137.0751735</v>
      </c>
      <c r="AE289" s="249">
        <f>AD287*'MONTHLY DATA'!BN395</f>
        <v>181774137.0751735</v>
      </c>
      <c r="AF289" s="249">
        <f>AE287*'MONTHLY DATA'!BO395</f>
        <v>181774137.0751735</v>
      </c>
      <c r="AG289" s="249">
        <f>AF287*'MONTHLY DATA'!BP395</f>
        <v>181774137.0751735</v>
      </c>
      <c r="AH289" s="249">
        <f>AG287*'MONTHLY DATA'!BQ395</f>
        <v>181774137.0751735</v>
      </c>
      <c r="AI289" s="249">
        <f>AH287*'MONTHLY DATA'!BR395</f>
        <v>181774137.0751735</v>
      </c>
      <c r="AJ289" s="249">
        <f>AI287*'MONTHLY DATA'!BS395</f>
        <v>181774137.0751735</v>
      </c>
      <c r="AK289" s="249">
        <f>AJ287*'MONTHLY DATA'!BT395</f>
        <v>181774137.0751735</v>
      </c>
      <c r="AL289" s="249">
        <f>AK287*'MONTHLY DATA'!BU395</f>
        <v>181774137.0751735</v>
      </c>
      <c r="AM289" s="249">
        <f>AL287*'MONTHLY DATA'!BV395</f>
        <v>181774137.0751735</v>
      </c>
      <c r="AN289" s="249">
        <f>AM287*'MONTHLY DATA'!BW395</f>
        <v>211579019.59090996</v>
      </c>
      <c r="AO289" s="249">
        <f>AN287*'MONTHLY DATA'!BX395</f>
        <v>211579019.59090996</v>
      </c>
      <c r="AP289" s="249">
        <f>AO287*'MONTHLY DATA'!BY395</f>
        <v>211579019.59090996</v>
      </c>
      <c r="AQ289" s="249">
        <f>AP287*'MONTHLY DATA'!BZ395</f>
        <v>211579019.59090996</v>
      </c>
      <c r="AR289" s="249">
        <f>AQ287*'MONTHLY DATA'!CA395</f>
        <v>211579019.59090996</v>
      </c>
      <c r="AS289" s="249">
        <f>AR287*'MONTHLY DATA'!CB395</f>
        <v>211579019.59090996</v>
      </c>
      <c r="AT289" s="249">
        <f>AS287*'MONTHLY DATA'!CC395</f>
        <v>211579019.59090996</v>
      </c>
      <c r="AU289" s="249">
        <f>AT287*'MONTHLY DATA'!CD395</f>
        <v>211579019.59090996</v>
      </c>
      <c r="AV289" s="249">
        <f>AU287*'MONTHLY DATA'!CE395</f>
        <v>211579019.59090996</v>
      </c>
      <c r="AW289" s="249">
        <f>AV287*'MONTHLY DATA'!CF395</f>
        <v>211579019.59090996</v>
      </c>
      <c r="AX289" s="249">
        <f>AW287*'MONTHLY DATA'!CG395</f>
        <v>211579019.59090996</v>
      </c>
      <c r="AY289" s="249">
        <f>AX287*'MONTHLY DATA'!CH395</f>
        <v>211579019.59090996</v>
      </c>
      <c r="AZ289" s="249">
        <f>AY287*'MONTHLY DATA'!CI395</f>
        <v>243906981.30014548</v>
      </c>
      <c r="BA289" s="249">
        <f>AZ287*'MONTHLY DATA'!CJ395</f>
        <v>243906981.30014548</v>
      </c>
      <c r="BB289" s="249">
        <f>BA287*'MONTHLY DATA'!CK395</f>
        <v>243906981.30014548</v>
      </c>
      <c r="BC289" s="249">
        <f>BB287*'MONTHLY DATA'!CL395</f>
        <v>243906981.30014548</v>
      </c>
      <c r="BD289" s="249">
        <f>BC287*'MONTHLY DATA'!CM395</f>
        <v>243906981.30014548</v>
      </c>
      <c r="BE289" s="249">
        <f>BD287*'MONTHLY DATA'!CN395</f>
        <v>243906981.30014548</v>
      </c>
      <c r="BF289" s="249">
        <f>BE287*'MONTHLY DATA'!CO395</f>
        <v>243906981.30014548</v>
      </c>
      <c r="BG289" s="249">
        <f>BF287*'MONTHLY DATA'!CP395</f>
        <v>243906981.30014548</v>
      </c>
      <c r="BH289" s="249">
        <f>BG287*'MONTHLY DATA'!CQ395</f>
        <v>243906981.30014548</v>
      </c>
      <c r="BI289" s="249">
        <f>BH287*'MONTHLY DATA'!CR395</f>
        <v>243906981.30014548</v>
      </c>
      <c r="BJ289" s="249">
        <f>BI287*'MONTHLY DATA'!CS395</f>
        <v>243906981.30014548</v>
      </c>
      <c r="BK289" s="920">
        <f t="shared" si="127"/>
        <v>10405639253.963327</v>
      </c>
    </row>
    <row r="290" spans="1:63" x14ac:dyDescent="0.25">
      <c r="C290" s="249"/>
      <c r="D290" s="249"/>
      <c r="E290" s="249"/>
      <c r="F290" s="249"/>
      <c r="G290" s="249"/>
      <c r="H290" s="249"/>
      <c r="I290" s="249"/>
      <c r="J290" s="249"/>
      <c r="K290" s="249"/>
      <c r="L290" s="249"/>
      <c r="M290" s="249"/>
      <c r="N290" s="249"/>
      <c r="O290" s="249"/>
      <c r="P290" s="249"/>
      <c r="Q290" s="249"/>
      <c r="R290" s="249"/>
      <c r="S290" s="249"/>
      <c r="T290" s="249"/>
      <c r="U290" s="249"/>
      <c r="V290" s="249"/>
      <c r="W290" s="249"/>
      <c r="X290" s="249"/>
      <c r="Y290" s="249"/>
      <c r="Z290" s="249"/>
      <c r="AA290" s="249"/>
      <c r="AB290" s="249"/>
      <c r="AC290" s="249"/>
      <c r="AD290" s="249"/>
      <c r="AE290" s="249"/>
      <c r="AF290" s="249"/>
      <c r="AG290" s="249"/>
      <c r="AH290" s="249"/>
      <c r="AI290" s="249"/>
      <c r="AJ290" s="249"/>
      <c r="AK290" s="249"/>
      <c r="AL290" s="249"/>
      <c r="AM290" s="249"/>
      <c r="AN290" s="249"/>
      <c r="AO290" s="249"/>
      <c r="AP290" s="249"/>
      <c r="AQ290" s="249"/>
      <c r="AR290" s="249"/>
      <c r="AS290" s="249"/>
      <c r="AT290" s="249"/>
      <c r="AU290" s="249"/>
      <c r="AV290" s="249"/>
      <c r="AW290" s="249"/>
      <c r="AX290" s="249"/>
      <c r="AY290" s="249"/>
      <c r="AZ290" s="249"/>
      <c r="BA290" s="249"/>
      <c r="BB290" s="249"/>
      <c r="BC290" s="249"/>
      <c r="BD290" s="249"/>
      <c r="BE290" s="249"/>
      <c r="BF290" s="249"/>
      <c r="BG290" s="249"/>
      <c r="BH290" s="249"/>
      <c r="BI290" s="249"/>
      <c r="BJ290" s="249"/>
      <c r="BK290" s="920">
        <f t="shared" si="127"/>
        <v>0</v>
      </c>
    </row>
    <row r="291" spans="1:63" x14ac:dyDescent="0.25">
      <c r="A291" s="635" t="s">
        <v>1195</v>
      </c>
      <c r="C291" s="249">
        <f>C288+C289</f>
        <v>94074508.542168006</v>
      </c>
      <c r="D291" s="249">
        <f t="shared" ref="D291:BJ291" si="230">D288+D289</f>
        <v>188149017.08433601</v>
      </c>
      <c r="E291" s="249">
        <f t="shared" si="230"/>
        <v>188149017.08433601</v>
      </c>
      <c r="F291" s="249">
        <f t="shared" si="230"/>
        <v>188149017.08433601</v>
      </c>
      <c r="G291" s="249">
        <f t="shared" si="230"/>
        <v>188149017.08433601</v>
      </c>
      <c r="H291" s="249">
        <f t="shared" si="230"/>
        <v>188149017.08433601</v>
      </c>
      <c r="I291" s="249">
        <f t="shared" si="230"/>
        <v>188149017.08433601</v>
      </c>
      <c r="J291" s="249">
        <f t="shared" si="230"/>
        <v>188149017.08433601</v>
      </c>
      <c r="K291" s="249">
        <f t="shared" si="230"/>
        <v>188149017.08433601</v>
      </c>
      <c r="L291" s="249">
        <f t="shared" si="230"/>
        <v>188149017.08433601</v>
      </c>
      <c r="M291" s="249">
        <f t="shared" si="230"/>
        <v>188149017.08433601</v>
      </c>
      <c r="N291" s="249">
        <f t="shared" si="230"/>
        <v>188149017.08433601</v>
      </c>
      <c r="O291" s="249">
        <f t="shared" si="230"/>
        <v>250202048.30572701</v>
      </c>
      <c r="P291" s="249">
        <f t="shared" si="230"/>
        <v>312255079.52711797</v>
      </c>
      <c r="Q291" s="249">
        <f t="shared" si="230"/>
        <v>312255079.52711797</v>
      </c>
      <c r="R291" s="249">
        <f t="shared" si="230"/>
        <v>312255079.52711797</v>
      </c>
      <c r="S291" s="249">
        <f t="shared" si="230"/>
        <v>312255079.52711797</v>
      </c>
      <c r="T291" s="249">
        <f t="shared" si="230"/>
        <v>312255079.52711797</v>
      </c>
      <c r="U291" s="249">
        <f t="shared" si="230"/>
        <v>312255079.52711797</v>
      </c>
      <c r="V291" s="249">
        <f t="shared" si="230"/>
        <v>312255079.52711797</v>
      </c>
      <c r="W291" s="249">
        <f t="shared" si="230"/>
        <v>312255079.52711797</v>
      </c>
      <c r="X291" s="249">
        <f t="shared" si="230"/>
        <v>312255079.52711797</v>
      </c>
      <c r="Y291" s="249">
        <f t="shared" si="230"/>
        <v>312255079.52711797</v>
      </c>
      <c r="Z291" s="249">
        <f t="shared" si="230"/>
        <v>312255079.52711797</v>
      </c>
      <c r="AA291" s="249">
        <f t="shared" si="230"/>
        <v>337901676.83873248</v>
      </c>
      <c r="AB291" s="249">
        <f t="shared" si="230"/>
        <v>363548274.15034699</v>
      </c>
      <c r="AC291" s="249">
        <f t="shared" si="230"/>
        <v>363548274.15034699</v>
      </c>
      <c r="AD291" s="249">
        <f t="shared" si="230"/>
        <v>363548274.15034699</v>
      </c>
      <c r="AE291" s="249">
        <f t="shared" si="230"/>
        <v>363548274.15034699</v>
      </c>
      <c r="AF291" s="249">
        <f t="shared" si="230"/>
        <v>363548274.15034699</v>
      </c>
      <c r="AG291" s="249">
        <f t="shared" si="230"/>
        <v>363548274.15034699</v>
      </c>
      <c r="AH291" s="249">
        <f t="shared" si="230"/>
        <v>363548274.15034699</v>
      </c>
      <c r="AI291" s="249">
        <f t="shared" si="230"/>
        <v>363548274.15034699</v>
      </c>
      <c r="AJ291" s="249">
        <f t="shared" si="230"/>
        <v>363548274.15034699</v>
      </c>
      <c r="AK291" s="249">
        <f t="shared" si="230"/>
        <v>363548274.15034699</v>
      </c>
      <c r="AL291" s="249">
        <f t="shared" si="230"/>
        <v>363548274.15034699</v>
      </c>
      <c r="AM291" s="249">
        <f t="shared" si="230"/>
        <v>393353156.66608346</v>
      </c>
      <c r="AN291" s="249">
        <f t="shared" si="230"/>
        <v>423158039.18181992</v>
      </c>
      <c r="AO291" s="249">
        <f t="shared" si="230"/>
        <v>423158039.18181992</v>
      </c>
      <c r="AP291" s="249">
        <f t="shared" si="230"/>
        <v>423158039.18181992</v>
      </c>
      <c r="AQ291" s="249">
        <f t="shared" si="230"/>
        <v>423158039.18181992</v>
      </c>
      <c r="AR291" s="249">
        <f t="shared" si="230"/>
        <v>423158039.18181992</v>
      </c>
      <c r="AS291" s="249">
        <f t="shared" si="230"/>
        <v>423158039.18181992</v>
      </c>
      <c r="AT291" s="249">
        <f t="shared" si="230"/>
        <v>423158039.18181992</v>
      </c>
      <c r="AU291" s="249">
        <f t="shared" si="230"/>
        <v>423158039.18181992</v>
      </c>
      <c r="AV291" s="249">
        <f t="shared" si="230"/>
        <v>423158039.18181992</v>
      </c>
      <c r="AW291" s="249">
        <f t="shared" si="230"/>
        <v>423158039.18181992</v>
      </c>
      <c r="AX291" s="249">
        <f t="shared" si="230"/>
        <v>423158039.18181992</v>
      </c>
      <c r="AY291" s="249">
        <f t="shared" si="230"/>
        <v>455486000.89105546</v>
      </c>
      <c r="AZ291" s="249">
        <f t="shared" si="230"/>
        <v>487813962.60029095</v>
      </c>
      <c r="BA291" s="249">
        <f t="shared" si="230"/>
        <v>487813962.60029095</v>
      </c>
      <c r="BB291" s="249">
        <f t="shared" si="230"/>
        <v>487813962.60029095</v>
      </c>
      <c r="BC291" s="249">
        <f t="shared" si="230"/>
        <v>487813962.60029095</v>
      </c>
      <c r="BD291" s="249">
        <f t="shared" si="230"/>
        <v>487813962.60029095</v>
      </c>
      <c r="BE291" s="249">
        <f t="shared" si="230"/>
        <v>487813962.60029095</v>
      </c>
      <c r="BF291" s="249">
        <f t="shared" si="230"/>
        <v>487813962.60029095</v>
      </c>
      <c r="BG291" s="249">
        <f t="shared" si="230"/>
        <v>487813962.60029095</v>
      </c>
      <c r="BH291" s="249">
        <f t="shared" si="230"/>
        <v>487813962.60029095</v>
      </c>
      <c r="BI291" s="249">
        <f t="shared" si="230"/>
        <v>487813962.60029095</v>
      </c>
      <c r="BJ291" s="249">
        <f t="shared" si="230"/>
        <v>487813962.60029095</v>
      </c>
      <c r="BK291" s="920">
        <f t="shared" si="127"/>
        <v>21055185489.226803</v>
      </c>
    </row>
    <row r="292" spans="1:63" x14ac:dyDescent="0.25">
      <c r="A292" s="931" t="s">
        <v>1196</v>
      </c>
      <c r="C292" s="249"/>
      <c r="D292" s="249"/>
      <c r="E292" s="249"/>
      <c r="F292" s="249"/>
      <c r="G292" s="249"/>
      <c r="H292" s="249"/>
      <c r="I292" s="249"/>
      <c r="J292" s="249"/>
      <c r="K292" s="249"/>
      <c r="L292" s="249"/>
      <c r="M292" s="249"/>
      <c r="N292" s="249"/>
      <c r="O292" s="249"/>
      <c r="P292" s="249"/>
      <c r="Q292" s="249"/>
      <c r="R292" s="249"/>
      <c r="S292" s="249"/>
      <c r="T292" s="249"/>
      <c r="U292" s="249"/>
      <c r="V292" s="249"/>
      <c r="W292" s="249"/>
      <c r="X292" s="249"/>
      <c r="Y292" s="249"/>
      <c r="Z292" s="249"/>
      <c r="AA292" s="249"/>
      <c r="AB292" s="249"/>
      <c r="AC292" s="249"/>
      <c r="AD292" s="249"/>
      <c r="AE292" s="249"/>
      <c r="AF292" s="249"/>
      <c r="AG292" s="249"/>
      <c r="AH292" s="249"/>
      <c r="AI292" s="249"/>
      <c r="AJ292" s="249"/>
      <c r="AK292" s="249"/>
      <c r="AL292" s="249"/>
      <c r="AM292" s="249"/>
      <c r="AN292" s="249"/>
      <c r="AO292" s="249"/>
      <c r="AP292" s="249"/>
      <c r="AQ292" s="249"/>
      <c r="AR292" s="249"/>
      <c r="AS292" s="249"/>
      <c r="AT292" s="249"/>
      <c r="AU292" s="249"/>
      <c r="AV292" s="249"/>
      <c r="AW292" s="249"/>
      <c r="AX292" s="249"/>
      <c r="AY292" s="249"/>
      <c r="AZ292" s="249"/>
      <c r="BA292" s="249"/>
      <c r="BB292" s="249"/>
      <c r="BC292" s="249"/>
      <c r="BD292" s="249"/>
      <c r="BE292" s="249"/>
      <c r="BF292" s="249"/>
      <c r="BG292" s="249"/>
      <c r="BH292" s="249"/>
      <c r="BI292" s="249"/>
      <c r="BJ292" s="249"/>
      <c r="BK292" s="920">
        <f t="shared" si="127"/>
        <v>0</v>
      </c>
    </row>
    <row r="293" spans="1:63" x14ac:dyDescent="0.25">
      <c r="A293" s="180" t="s">
        <v>215</v>
      </c>
      <c r="C293" s="249">
        <f>C283*C23+C284*C55+C285*C85</f>
        <v>7525960.6833734419</v>
      </c>
      <c r="D293" s="249">
        <f t="shared" ref="D293:BJ293" si="231">D283*D23+D284*D55+D285*D85</f>
        <v>7525960.6833734419</v>
      </c>
      <c r="E293" s="249">
        <f t="shared" si="231"/>
        <v>7525960.6833734419</v>
      </c>
      <c r="F293" s="249">
        <f t="shared" si="231"/>
        <v>7525960.6833734419</v>
      </c>
      <c r="G293" s="249">
        <f t="shared" si="231"/>
        <v>7525960.6833734419</v>
      </c>
      <c r="H293" s="249">
        <f t="shared" si="231"/>
        <v>7525960.6833734419</v>
      </c>
      <c r="I293" s="249">
        <f t="shared" si="231"/>
        <v>7525960.6833734419</v>
      </c>
      <c r="J293" s="249">
        <f t="shared" si="231"/>
        <v>7525960.6833734419</v>
      </c>
      <c r="K293" s="249">
        <f t="shared" si="231"/>
        <v>7525960.6833734419</v>
      </c>
      <c r="L293" s="249">
        <f t="shared" si="231"/>
        <v>7525960.6833734419</v>
      </c>
      <c r="M293" s="249">
        <f t="shared" si="231"/>
        <v>7525960.6833734419</v>
      </c>
      <c r="N293" s="249">
        <f t="shared" si="231"/>
        <v>7525960.6833734419</v>
      </c>
      <c r="O293" s="249">
        <f t="shared" si="231"/>
        <v>12490203.18108472</v>
      </c>
      <c r="P293" s="249">
        <f t="shared" si="231"/>
        <v>12490203.18108472</v>
      </c>
      <c r="Q293" s="249">
        <f t="shared" si="231"/>
        <v>12490203.18108472</v>
      </c>
      <c r="R293" s="249">
        <f t="shared" si="231"/>
        <v>12490203.18108472</v>
      </c>
      <c r="S293" s="249">
        <f t="shared" si="231"/>
        <v>12490203.18108472</v>
      </c>
      <c r="T293" s="249">
        <f t="shared" si="231"/>
        <v>12490203.18108472</v>
      </c>
      <c r="U293" s="249">
        <f t="shared" si="231"/>
        <v>12490203.18108472</v>
      </c>
      <c r="V293" s="249">
        <f t="shared" si="231"/>
        <v>12490203.18108472</v>
      </c>
      <c r="W293" s="249">
        <f t="shared" si="231"/>
        <v>12490203.18108472</v>
      </c>
      <c r="X293" s="249">
        <f t="shared" si="231"/>
        <v>12490203.18108472</v>
      </c>
      <c r="Y293" s="249">
        <f t="shared" si="231"/>
        <v>12490203.18108472</v>
      </c>
      <c r="Z293" s="249">
        <f t="shared" si="231"/>
        <v>12490203.18108472</v>
      </c>
      <c r="AA293" s="249">
        <f t="shared" si="231"/>
        <v>14541930.966013879</v>
      </c>
      <c r="AB293" s="249">
        <f t="shared" si="231"/>
        <v>14541930.966013879</v>
      </c>
      <c r="AC293" s="249">
        <f t="shared" si="231"/>
        <v>14541930.966013879</v>
      </c>
      <c r="AD293" s="249">
        <f t="shared" si="231"/>
        <v>14541930.966013879</v>
      </c>
      <c r="AE293" s="249">
        <f t="shared" si="231"/>
        <v>14541930.966013879</v>
      </c>
      <c r="AF293" s="249">
        <f t="shared" si="231"/>
        <v>14541930.966013879</v>
      </c>
      <c r="AG293" s="249">
        <f t="shared" si="231"/>
        <v>14541930.966013879</v>
      </c>
      <c r="AH293" s="249">
        <f t="shared" si="231"/>
        <v>14541930.966013879</v>
      </c>
      <c r="AI293" s="249">
        <f t="shared" si="231"/>
        <v>14541930.966013879</v>
      </c>
      <c r="AJ293" s="249">
        <f t="shared" si="231"/>
        <v>14541930.966013879</v>
      </c>
      <c r="AK293" s="249">
        <f t="shared" si="231"/>
        <v>14541930.966013879</v>
      </c>
      <c r="AL293" s="249">
        <f t="shared" si="231"/>
        <v>14541930.966013879</v>
      </c>
      <c r="AM293" s="249">
        <f t="shared" si="231"/>
        <v>16926321.567272797</v>
      </c>
      <c r="AN293" s="249">
        <f t="shared" si="231"/>
        <v>16926321.567272797</v>
      </c>
      <c r="AO293" s="249">
        <f t="shared" si="231"/>
        <v>16926321.567272797</v>
      </c>
      <c r="AP293" s="249">
        <f t="shared" si="231"/>
        <v>16926321.567272797</v>
      </c>
      <c r="AQ293" s="249">
        <f t="shared" si="231"/>
        <v>16926321.567272797</v>
      </c>
      <c r="AR293" s="249">
        <f t="shared" si="231"/>
        <v>16926321.567272797</v>
      </c>
      <c r="AS293" s="249">
        <f t="shared" si="231"/>
        <v>16926321.567272797</v>
      </c>
      <c r="AT293" s="249">
        <f t="shared" si="231"/>
        <v>16926321.567272797</v>
      </c>
      <c r="AU293" s="249">
        <f t="shared" si="231"/>
        <v>16926321.567272797</v>
      </c>
      <c r="AV293" s="249">
        <f t="shared" si="231"/>
        <v>16926321.567272797</v>
      </c>
      <c r="AW293" s="249">
        <f t="shared" si="231"/>
        <v>16926321.567272797</v>
      </c>
      <c r="AX293" s="249">
        <f t="shared" si="231"/>
        <v>16926321.567272797</v>
      </c>
      <c r="AY293" s="249">
        <f t="shared" si="231"/>
        <v>19512558.504011638</v>
      </c>
      <c r="AZ293" s="249">
        <f t="shared" si="231"/>
        <v>19512558.504011638</v>
      </c>
      <c r="BA293" s="249">
        <f t="shared" si="231"/>
        <v>19512558.504011638</v>
      </c>
      <c r="BB293" s="249">
        <f t="shared" si="231"/>
        <v>19512558.504011638</v>
      </c>
      <c r="BC293" s="249">
        <f t="shared" si="231"/>
        <v>19512558.504011638</v>
      </c>
      <c r="BD293" s="249">
        <f t="shared" si="231"/>
        <v>19512558.504011638</v>
      </c>
      <c r="BE293" s="249">
        <f t="shared" si="231"/>
        <v>19512558.504011638</v>
      </c>
      <c r="BF293" s="249">
        <f t="shared" si="231"/>
        <v>19512558.504011638</v>
      </c>
      <c r="BG293" s="249">
        <f t="shared" si="231"/>
        <v>19512558.504011638</v>
      </c>
      <c r="BH293" s="249">
        <f t="shared" si="231"/>
        <v>19512558.504011638</v>
      </c>
      <c r="BI293" s="249">
        <f t="shared" si="231"/>
        <v>19512558.504011638</v>
      </c>
      <c r="BJ293" s="249">
        <f t="shared" si="231"/>
        <v>19512558.504011638</v>
      </c>
      <c r="BK293" s="920">
        <f>SUM(C293:BJ293)</f>
        <v>851963698.8210777</v>
      </c>
    </row>
    <row r="294" spans="1:63" x14ac:dyDescent="0.25">
      <c r="A294" s="180" t="s">
        <v>1177</v>
      </c>
      <c r="C294" s="249">
        <f>C283*C26+C284*C58+C285*C88</f>
        <v>7525960.6833734419</v>
      </c>
      <c r="D294" s="249">
        <f t="shared" ref="D294:BJ294" si="232">D283*D26+D284*D58+D285*D88</f>
        <v>7525960.6833734419</v>
      </c>
      <c r="E294" s="249">
        <f t="shared" si="232"/>
        <v>7525960.6833734419</v>
      </c>
      <c r="F294" s="249">
        <f t="shared" si="232"/>
        <v>7525960.6833734419</v>
      </c>
      <c r="G294" s="249">
        <f t="shared" si="232"/>
        <v>7525960.6833734419</v>
      </c>
      <c r="H294" s="249">
        <f t="shared" si="232"/>
        <v>7525960.6833734419</v>
      </c>
      <c r="I294" s="249">
        <f t="shared" si="232"/>
        <v>7525960.6833734419</v>
      </c>
      <c r="J294" s="249">
        <f t="shared" si="232"/>
        <v>7525960.6833734419</v>
      </c>
      <c r="K294" s="249">
        <f t="shared" si="232"/>
        <v>7525960.6833734419</v>
      </c>
      <c r="L294" s="249">
        <f t="shared" si="232"/>
        <v>7525960.6833734419</v>
      </c>
      <c r="M294" s="249">
        <f t="shared" si="232"/>
        <v>7525960.6833734419</v>
      </c>
      <c r="N294" s="249">
        <f t="shared" si="232"/>
        <v>7525960.6833734419</v>
      </c>
      <c r="O294" s="249">
        <f t="shared" si="232"/>
        <v>12490203.18108472</v>
      </c>
      <c r="P294" s="249">
        <f t="shared" si="232"/>
        <v>12490203.18108472</v>
      </c>
      <c r="Q294" s="249">
        <f t="shared" si="232"/>
        <v>12490203.18108472</v>
      </c>
      <c r="R294" s="249">
        <f t="shared" si="232"/>
        <v>12490203.18108472</v>
      </c>
      <c r="S294" s="249">
        <f t="shared" si="232"/>
        <v>12490203.18108472</v>
      </c>
      <c r="T294" s="249">
        <f t="shared" si="232"/>
        <v>12490203.18108472</v>
      </c>
      <c r="U294" s="249">
        <f t="shared" si="232"/>
        <v>12490203.18108472</v>
      </c>
      <c r="V294" s="249">
        <f t="shared" si="232"/>
        <v>12490203.18108472</v>
      </c>
      <c r="W294" s="249">
        <f t="shared" si="232"/>
        <v>12490203.18108472</v>
      </c>
      <c r="X294" s="249">
        <f t="shared" si="232"/>
        <v>12490203.18108472</v>
      </c>
      <c r="Y294" s="249">
        <f t="shared" si="232"/>
        <v>12490203.18108472</v>
      </c>
      <c r="Z294" s="249">
        <f t="shared" si="232"/>
        <v>12490203.18108472</v>
      </c>
      <c r="AA294" s="249">
        <f t="shared" si="232"/>
        <v>14541930.966013879</v>
      </c>
      <c r="AB294" s="249">
        <f t="shared" si="232"/>
        <v>14541930.966013879</v>
      </c>
      <c r="AC294" s="249">
        <f t="shared" si="232"/>
        <v>14541930.966013879</v>
      </c>
      <c r="AD294" s="249">
        <f t="shared" si="232"/>
        <v>14541930.966013879</v>
      </c>
      <c r="AE294" s="249">
        <f t="shared" si="232"/>
        <v>14541930.966013879</v>
      </c>
      <c r="AF294" s="249">
        <f t="shared" si="232"/>
        <v>14541930.966013879</v>
      </c>
      <c r="AG294" s="249">
        <f t="shared" si="232"/>
        <v>14541930.966013879</v>
      </c>
      <c r="AH294" s="249">
        <f t="shared" si="232"/>
        <v>14541930.966013879</v>
      </c>
      <c r="AI294" s="249">
        <f t="shared" si="232"/>
        <v>14541930.966013879</v>
      </c>
      <c r="AJ294" s="249">
        <f t="shared" si="232"/>
        <v>14541930.966013879</v>
      </c>
      <c r="AK294" s="249">
        <f t="shared" si="232"/>
        <v>14541930.966013879</v>
      </c>
      <c r="AL294" s="249">
        <f t="shared" si="232"/>
        <v>14541930.966013879</v>
      </c>
      <c r="AM294" s="249">
        <f t="shared" si="232"/>
        <v>16926321.567272797</v>
      </c>
      <c r="AN294" s="249">
        <f t="shared" si="232"/>
        <v>16926321.567272797</v>
      </c>
      <c r="AO294" s="249">
        <f t="shared" si="232"/>
        <v>16926321.567272797</v>
      </c>
      <c r="AP294" s="249">
        <f t="shared" si="232"/>
        <v>16926321.567272797</v>
      </c>
      <c r="AQ294" s="249">
        <f t="shared" si="232"/>
        <v>16926321.567272797</v>
      </c>
      <c r="AR294" s="249">
        <f t="shared" si="232"/>
        <v>16926321.567272797</v>
      </c>
      <c r="AS294" s="249">
        <f t="shared" si="232"/>
        <v>16926321.567272797</v>
      </c>
      <c r="AT294" s="249">
        <f t="shared" si="232"/>
        <v>16926321.567272797</v>
      </c>
      <c r="AU294" s="249">
        <f t="shared" si="232"/>
        <v>16926321.567272797</v>
      </c>
      <c r="AV294" s="249">
        <f t="shared" si="232"/>
        <v>16926321.567272797</v>
      </c>
      <c r="AW294" s="249">
        <f t="shared" si="232"/>
        <v>16926321.567272797</v>
      </c>
      <c r="AX294" s="249">
        <f t="shared" si="232"/>
        <v>16926321.567272797</v>
      </c>
      <c r="AY294" s="249">
        <f t="shared" si="232"/>
        <v>19512558.504011638</v>
      </c>
      <c r="AZ294" s="249">
        <f t="shared" si="232"/>
        <v>19512558.504011638</v>
      </c>
      <c r="BA294" s="249">
        <f t="shared" si="232"/>
        <v>19512558.504011638</v>
      </c>
      <c r="BB294" s="249">
        <f t="shared" si="232"/>
        <v>19512558.504011638</v>
      </c>
      <c r="BC294" s="249">
        <f t="shared" si="232"/>
        <v>19512558.504011638</v>
      </c>
      <c r="BD294" s="249">
        <f t="shared" si="232"/>
        <v>19512558.504011638</v>
      </c>
      <c r="BE294" s="249">
        <f t="shared" si="232"/>
        <v>19512558.504011638</v>
      </c>
      <c r="BF294" s="249">
        <f t="shared" si="232"/>
        <v>19512558.504011638</v>
      </c>
      <c r="BG294" s="249">
        <f t="shared" si="232"/>
        <v>19512558.504011638</v>
      </c>
      <c r="BH294" s="249">
        <f t="shared" si="232"/>
        <v>19512558.504011638</v>
      </c>
      <c r="BI294" s="249">
        <f t="shared" si="232"/>
        <v>19512558.504011638</v>
      </c>
      <c r="BJ294" s="249">
        <f t="shared" si="232"/>
        <v>19512558.504011638</v>
      </c>
      <c r="BK294" s="920">
        <f t="shared" si="127"/>
        <v>851963698.8210777</v>
      </c>
    </row>
    <row r="295" spans="1:63" x14ac:dyDescent="0.25">
      <c r="A295" s="180" t="s">
        <v>1197</v>
      </c>
      <c r="C295" s="249">
        <f>C283*C30+C284*C62+C285*C92</f>
        <v>1881490.1708433605</v>
      </c>
      <c r="D295" s="249">
        <f t="shared" ref="D295:BJ295" si="233">D283*D30+D284*D62+D285*D92</f>
        <v>1881490.1708433605</v>
      </c>
      <c r="E295" s="249">
        <f t="shared" si="233"/>
        <v>1881490.1708433605</v>
      </c>
      <c r="F295" s="249">
        <f t="shared" si="233"/>
        <v>1881490.1708433605</v>
      </c>
      <c r="G295" s="249">
        <f t="shared" si="233"/>
        <v>1881490.1708433605</v>
      </c>
      <c r="H295" s="249">
        <f t="shared" si="233"/>
        <v>1881490.1708433605</v>
      </c>
      <c r="I295" s="249">
        <f t="shared" si="233"/>
        <v>1881490.1708433605</v>
      </c>
      <c r="J295" s="249">
        <f t="shared" si="233"/>
        <v>1881490.1708433605</v>
      </c>
      <c r="K295" s="249">
        <f t="shared" si="233"/>
        <v>1881490.1708433605</v>
      </c>
      <c r="L295" s="249">
        <f t="shared" si="233"/>
        <v>1881490.1708433605</v>
      </c>
      <c r="M295" s="249">
        <f t="shared" si="233"/>
        <v>1881490.1708433605</v>
      </c>
      <c r="N295" s="249">
        <f t="shared" si="233"/>
        <v>1881490.1708433605</v>
      </c>
      <c r="O295" s="249">
        <f t="shared" si="233"/>
        <v>3122550.7952711801</v>
      </c>
      <c r="P295" s="249">
        <f t="shared" si="233"/>
        <v>3122550.7952711801</v>
      </c>
      <c r="Q295" s="249">
        <f t="shared" si="233"/>
        <v>3122550.7952711801</v>
      </c>
      <c r="R295" s="249">
        <f t="shared" si="233"/>
        <v>3122550.7952711801</v>
      </c>
      <c r="S295" s="249">
        <f t="shared" si="233"/>
        <v>3122550.7952711801</v>
      </c>
      <c r="T295" s="249">
        <f t="shared" si="233"/>
        <v>3122550.7952711801</v>
      </c>
      <c r="U295" s="249">
        <f t="shared" si="233"/>
        <v>3122550.7952711801</v>
      </c>
      <c r="V295" s="249">
        <f t="shared" si="233"/>
        <v>3122550.7952711801</v>
      </c>
      <c r="W295" s="249">
        <f t="shared" si="233"/>
        <v>3122550.7952711801</v>
      </c>
      <c r="X295" s="249">
        <f t="shared" si="233"/>
        <v>3122550.7952711801</v>
      </c>
      <c r="Y295" s="249">
        <f t="shared" si="233"/>
        <v>3122550.7952711801</v>
      </c>
      <c r="Z295" s="249">
        <f t="shared" si="233"/>
        <v>3122550.7952711801</v>
      </c>
      <c r="AA295" s="249">
        <f t="shared" si="233"/>
        <v>3635482.7415034696</v>
      </c>
      <c r="AB295" s="249">
        <f t="shared" si="233"/>
        <v>3635482.7415034696</v>
      </c>
      <c r="AC295" s="249">
        <f t="shared" si="233"/>
        <v>3635482.7415034696</v>
      </c>
      <c r="AD295" s="249">
        <f t="shared" si="233"/>
        <v>3635482.7415034696</v>
      </c>
      <c r="AE295" s="249">
        <f t="shared" si="233"/>
        <v>3635482.7415034696</v>
      </c>
      <c r="AF295" s="249">
        <f t="shared" si="233"/>
        <v>3635482.7415034696</v>
      </c>
      <c r="AG295" s="249">
        <f t="shared" si="233"/>
        <v>3635482.7415034696</v>
      </c>
      <c r="AH295" s="249">
        <f t="shared" si="233"/>
        <v>3635482.7415034696</v>
      </c>
      <c r="AI295" s="249">
        <f t="shared" si="233"/>
        <v>3635482.7415034696</v>
      </c>
      <c r="AJ295" s="249">
        <f t="shared" si="233"/>
        <v>3635482.7415034696</v>
      </c>
      <c r="AK295" s="249">
        <f t="shared" si="233"/>
        <v>3635482.7415034696</v>
      </c>
      <c r="AL295" s="249">
        <f t="shared" si="233"/>
        <v>3635482.7415034696</v>
      </c>
      <c r="AM295" s="249">
        <f t="shared" si="233"/>
        <v>4231580.3918181993</v>
      </c>
      <c r="AN295" s="249">
        <f t="shared" si="233"/>
        <v>4231580.3918181993</v>
      </c>
      <c r="AO295" s="249">
        <f t="shared" si="233"/>
        <v>4231580.3918181993</v>
      </c>
      <c r="AP295" s="249">
        <f t="shared" si="233"/>
        <v>4231580.3918181993</v>
      </c>
      <c r="AQ295" s="249">
        <f t="shared" si="233"/>
        <v>4231580.3918181993</v>
      </c>
      <c r="AR295" s="249">
        <f t="shared" si="233"/>
        <v>4231580.3918181993</v>
      </c>
      <c r="AS295" s="249">
        <f t="shared" si="233"/>
        <v>4231580.3918181993</v>
      </c>
      <c r="AT295" s="249">
        <f t="shared" si="233"/>
        <v>4231580.3918181993</v>
      </c>
      <c r="AU295" s="249">
        <f t="shared" si="233"/>
        <v>4231580.3918181993</v>
      </c>
      <c r="AV295" s="249">
        <f t="shared" si="233"/>
        <v>4231580.3918181993</v>
      </c>
      <c r="AW295" s="249">
        <f t="shared" si="233"/>
        <v>4231580.3918181993</v>
      </c>
      <c r="AX295" s="249">
        <f t="shared" si="233"/>
        <v>4231580.3918181993</v>
      </c>
      <c r="AY295" s="249">
        <f t="shared" si="233"/>
        <v>4878139.6260029096</v>
      </c>
      <c r="AZ295" s="249">
        <f t="shared" si="233"/>
        <v>4878139.6260029096</v>
      </c>
      <c r="BA295" s="249">
        <f t="shared" si="233"/>
        <v>4878139.6260029096</v>
      </c>
      <c r="BB295" s="249">
        <f t="shared" si="233"/>
        <v>4878139.6260029096</v>
      </c>
      <c r="BC295" s="249">
        <f t="shared" si="233"/>
        <v>4878139.6260029096</v>
      </c>
      <c r="BD295" s="249">
        <f t="shared" si="233"/>
        <v>4878139.6260029096</v>
      </c>
      <c r="BE295" s="249">
        <f t="shared" si="233"/>
        <v>4878139.6260029096</v>
      </c>
      <c r="BF295" s="249">
        <f t="shared" si="233"/>
        <v>4878139.6260029096</v>
      </c>
      <c r="BG295" s="249">
        <f t="shared" si="233"/>
        <v>4878139.6260029096</v>
      </c>
      <c r="BH295" s="249">
        <f t="shared" si="233"/>
        <v>4878139.6260029096</v>
      </c>
      <c r="BI295" s="249">
        <f t="shared" si="233"/>
        <v>4878139.6260029096</v>
      </c>
      <c r="BJ295" s="249">
        <f t="shared" si="233"/>
        <v>4878139.6260029096</v>
      </c>
      <c r="BK295" s="920">
        <f t="shared" si="127"/>
        <v>212990924.70526943</v>
      </c>
    </row>
    <row r="296" spans="1:63" x14ac:dyDescent="0.25">
      <c r="A296" s="635" t="s">
        <v>57</v>
      </c>
      <c r="C296" s="249"/>
      <c r="D296" s="249"/>
      <c r="E296" s="249"/>
      <c r="F296" s="249"/>
      <c r="G296" s="249"/>
      <c r="H296" s="249"/>
      <c r="I296" s="249"/>
      <c r="J296" s="249"/>
      <c r="K296" s="249"/>
      <c r="L296" s="249"/>
      <c r="M296" s="249"/>
      <c r="N296" s="249"/>
      <c r="O296" s="249"/>
      <c r="P296" s="249"/>
      <c r="Q296" s="249"/>
      <c r="R296" s="249"/>
      <c r="S296" s="249"/>
      <c r="T296" s="249"/>
      <c r="U296" s="249"/>
      <c r="V296" s="249"/>
      <c r="W296" s="249"/>
      <c r="X296" s="249"/>
      <c r="Y296" s="249"/>
      <c r="Z296" s="249"/>
      <c r="AA296" s="249"/>
      <c r="AB296" s="249"/>
      <c r="AC296" s="249"/>
      <c r="AD296" s="249"/>
      <c r="AE296" s="249"/>
      <c r="AF296" s="249"/>
      <c r="AG296" s="249"/>
      <c r="AH296" s="249"/>
      <c r="AI296" s="249"/>
      <c r="AJ296" s="249"/>
      <c r="AK296" s="249"/>
      <c r="AL296" s="249"/>
      <c r="AM296" s="249"/>
      <c r="AN296" s="249"/>
      <c r="AO296" s="249"/>
      <c r="AP296" s="249"/>
      <c r="AQ296" s="249"/>
      <c r="AR296" s="249"/>
      <c r="AS296" s="249"/>
      <c r="AT296" s="249"/>
      <c r="AU296" s="249"/>
      <c r="AV296" s="249"/>
      <c r="AW296" s="249"/>
      <c r="AX296" s="249"/>
      <c r="AY296" s="249"/>
      <c r="AZ296" s="249"/>
      <c r="BA296" s="249"/>
      <c r="BB296" s="249"/>
      <c r="BC296" s="249"/>
      <c r="BD296" s="249"/>
      <c r="BE296" s="249"/>
      <c r="BF296" s="249"/>
      <c r="BG296" s="249"/>
      <c r="BH296" s="249"/>
      <c r="BI296" s="249"/>
      <c r="BJ296" s="249"/>
      <c r="BK296" s="920">
        <f t="shared" si="127"/>
        <v>0</v>
      </c>
    </row>
    <row r="297" spans="1:63" x14ac:dyDescent="0.25">
      <c r="A297" s="635" t="s">
        <v>1192</v>
      </c>
      <c r="C297" s="249">
        <f>C293+C294+C295</f>
        <v>16933411.537590243</v>
      </c>
      <c r="D297" s="249">
        <f t="shared" ref="D297:BJ297" si="234">D293+D294+D295</f>
        <v>16933411.537590243</v>
      </c>
      <c r="E297" s="249">
        <f t="shared" si="234"/>
        <v>16933411.537590243</v>
      </c>
      <c r="F297" s="249">
        <f t="shared" si="234"/>
        <v>16933411.537590243</v>
      </c>
      <c r="G297" s="249">
        <f t="shared" si="234"/>
        <v>16933411.537590243</v>
      </c>
      <c r="H297" s="249">
        <f t="shared" si="234"/>
        <v>16933411.537590243</v>
      </c>
      <c r="I297" s="249">
        <f t="shared" si="234"/>
        <v>16933411.537590243</v>
      </c>
      <c r="J297" s="249">
        <f t="shared" si="234"/>
        <v>16933411.537590243</v>
      </c>
      <c r="K297" s="249">
        <f t="shared" si="234"/>
        <v>16933411.537590243</v>
      </c>
      <c r="L297" s="249">
        <f t="shared" si="234"/>
        <v>16933411.537590243</v>
      </c>
      <c r="M297" s="249">
        <f t="shared" si="234"/>
        <v>16933411.537590243</v>
      </c>
      <c r="N297" s="249">
        <f t="shared" si="234"/>
        <v>16933411.537590243</v>
      </c>
      <c r="O297" s="249">
        <f t="shared" si="234"/>
        <v>28102957.157440621</v>
      </c>
      <c r="P297" s="249">
        <f t="shared" si="234"/>
        <v>28102957.157440621</v>
      </c>
      <c r="Q297" s="249">
        <f t="shared" si="234"/>
        <v>28102957.157440621</v>
      </c>
      <c r="R297" s="249">
        <f t="shared" si="234"/>
        <v>28102957.157440621</v>
      </c>
      <c r="S297" s="249">
        <f t="shared" si="234"/>
        <v>28102957.157440621</v>
      </c>
      <c r="T297" s="249">
        <f t="shared" si="234"/>
        <v>28102957.157440621</v>
      </c>
      <c r="U297" s="249">
        <f t="shared" si="234"/>
        <v>28102957.157440621</v>
      </c>
      <c r="V297" s="249">
        <f t="shared" si="234"/>
        <v>28102957.157440621</v>
      </c>
      <c r="W297" s="249">
        <f t="shared" si="234"/>
        <v>28102957.157440621</v>
      </c>
      <c r="X297" s="249">
        <f t="shared" si="234"/>
        <v>28102957.157440621</v>
      </c>
      <c r="Y297" s="249">
        <f t="shared" si="234"/>
        <v>28102957.157440621</v>
      </c>
      <c r="Z297" s="249">
        <f t="shared" si="234"/>
        <v>28102957.157440621</v>
      </c>
      <c r="AA297" s="249">
        <f t="shared" si="234"/>
        <v>32719344.673531227</v>
      </c>
      <c r="AB297" s="249">
        <f t="shared" si="234"/>
        <v>32719344.673531227</v>
      </c>
      <c r="AC297" s="249">
        <f t="shared" si="234"/>
        <v>32719344.673531227</v>
      </c>
      <c r="AD297" s="249">
        <f t="shared" si="234"/>
        <v>32719344.673531227</v>
      </c>
      <c r="AE297" s="249">
        <f t="shared" si="234"/>
        <v>32719344.673531227</v>
      </c>
      <c r="AF297" s="249">
        <f t="shared" si="234"/>
        <v>32719344.673531227</v>
      </c>
      <c r="AG297" s="249">
        <f t="shared" si="234"/>
        <v>32719344.673531227</v>
      </c>
      <c r="AH297" s="249">
        <f t="shared" si="234"/>
        <v>32719344.673531227</v>
      </c>
      <c r="AI297" s="249">
        <f t="shared" si="234"/>
        <v>32719344.673531227</v>
      </c>
      <c r="AJ297" s="249">
        <f t="shared" si="234"/>
        <v>32719344.673531227</v>
      </c>
      <c r="AK297" s="249">
        <f t="shared" si="234"/>
        <v>32719344.673531227</v>
      </c>
      <c r="AL297" s="249">
        <f t="shared" si="234"/>
        <v>32719344.673531227</v>
      </c>
      <c r="AM297" s="249">
        <f t="shared" si="234"/>
        <v>38084223.52636379</v>
      </c>
      <c r="AN297" s="249">
        <f t="shared" si="234"/>
        <v>38084223.52636379</v>
      </c>
      <c r="AO297" s="249">
        <f t="shared" si="234"/>
        <v>38084223.52636379</v>
      </c>
      <c r="AP297" s="249">
        <f t="shared" si="234"/>
        <v>38084223.52636379</v>
      </c>
      <c r="AQ297" s="249">
        <f t="shared" si="234"/>
        <v>38084223.52636379</v>
      </c>
      <c r="AR297" s="249">
        <f t="shared" si="234"/>
        <v>38084223.52636379</v>
      </c>
      <c r="AS297" s="249">
        <f t="shared" si="234"/>
        <v>38084223.52636379</v>
      </c>
      <c r="AT297" s="249">
        <f t="shared" si="234"/>
        <v>38084223.52636379</v>
      </c>
      <c r="AU297" s="249">
        <f t="shared" si="234"/>
        <v>38084223.52636379</v>
      </c>
      <c r="AV297" s="249">
        <f t="shared" si="234"/>
        <v>38084223.52636379</v>
      </c>
      <c r="AW297" s="249">
        <f t="shared" si="234"/>
        <v>38084223.52636379</v>
      </c>
      <c r="AX297" s="249">
        <f t="shared" si="234"/>
        <v>38084223.52636379</v>
      </c>
      <c r="AY297" s="249">
        <f t="shared" si="234"/>
        <v>43903256.634026185</v>
      </c>
      <c r="AZ297" s="249">
        <f t="shared" si="234"/>
        <v>43903256.634026185</v>
      </c>
      <c r="BA297" s="249">
        <f t="shared" si="234"/>
        <v>43903256.634026185</v>
      </c>
      <c r="BB297" s="249">
        <f t="shared" si="234"/>
        <v>43903256.634026185</v>
      </c>
      <c r="BC297" s="249">
        <f t="shared" si="234"/>
        <v>43903256.634026185</v>
      </c>
      <c r="BD297" s="249">
        <f t="shared" si="234"/>
        <v>43903256.634026185</v>
      </c>
      <c r="BE297" s="249">
        <f t="shared" si="234"/>
        <v>43903256.634026185</v>
      </c>
      <c r="BF297" s="249">
        <f t="shared" si="234"/>
        <v>43903256.634026185</v>
      </c>
      <c r="BG297" s="249">
        <f t="shared" si="234"/>
        <v>43903256.634026185</v>
      </c>
      <c r="BH297" s="249">
        <f t="shared" si="234"/>
        <v>43903256.634026185</v>
      </c>
      <c r="BI297" s="249">
        <f t="shared" si="234"/>
        <v>43903256.634026185</v>
      </c>
      <c r="BJ297" s="249">
        <f t="shared" si="234"/>
        <v>43903256.634026185</v>
      </c>
      <c r="BK297" s="920">
        <f t="shared" ref="BK297:BK365" si="235">SUM(C297:BJ297)</f>
        <v>1916918322.3474259</v>
      </c>
    </row>
    <row r="298" spans="1:63" x14ac:dyDescent="0.25">
      <c r="A298" s="180" t="s">
        <v>215</v>
      </c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  <c r="R298" s="249"/>
      <c r="S298" s="249"/>
      <c r="T298" s="249"/>
      <c r="U298" s="249"/>
      <c r="V298" s="249"/>
      <c r="W298" s="249"/>
      <c r="X298" s="249"/>
      <c r="Y298" s="249"/>
      <c r="Z298" s="249"/>
      <c r="AA298" s="249"/>
      <c r="AB298" s="249"/>
      <c r="AC298" s="249"/>
      <c r="AD298" s="249"/>
      <c r="AE298" s="249"/>
      <c r="AF298" s="249"/>
      <c r="AG298" s="249"/>
      <c r="AH298" s="249"/>
      <c r="AI298" s="249"/>
      <c r="AJ298" s="249"/>
      <c r="AK298" s="249"/>
      <c r="AL298" s="249"/>
      <c r="AM298" s="249"/>
      <c r="AN298" s="249"/>
      <c r="AO298" s="249"/>
      <c r="AP298" s="249"/>
      <c r="AQ298" s="249"/>
      <c r="AR298" s="249"/>
      <c r="AS298" s="249"/>
      <c r="AT298" s="249"/>
      <c r="AU298" s="249"/>
      <c r="AV298" s="249"/>
      <c r="AW298" s="249"/>
      <c r="AX298" s="249"/>
      <c r="AY298" s="249"/>
      <c r="AZ298" s="249"/>
      <c r="BA298" s="249"/>
      <c r="BB298" s="249"/>
      <c r="BC298" s="249"/>
      <c r="BD298" s="249"/>
      <c r="BE298" s="249"/>
      <c r="BF298" s="249"/>
      <c r="BG298" s="249"/>
      <c r="BH298" s="249"/>
      <c r="BI298" s="249"/>
      <c r="BJ298" s="249"/>
      <c r="BK298" s="920">
        <f t="shared" si="235"/>
        <v>0</v>
      </c>
    </row>
    <row r="299" spans="1:63" x14ac:dyDescent="0.25">
      <c r="A299" s="180" t="s">
        <v>56</v>
      </c>
      <c r="C299" s="249">
        <f>C293*'MONTHLY DATA'!AM394</f>
        <v>3762980.341686721</v>
      </c>
      <c r="D299" s="249">
        <f>D293*'MONTHLY DATA'!AN394</f>
        <v>3762980.341686721</v>
      </c>
      <c r="E299" s="249">
        <f>E293*'MONTHLY DATA'!AO394</f>
        <v>3762980.341686721</v>
      </c>
      <c r="F299" s="249">
        <f>F293*'MONTHLY DATA'!AP394</f>
        <v>3762980.341686721</v>
      </c>
      <c r="G299" s="249">
        <f>G293*'MONTHLY DATA'!AQ394</f>
        <v>3762980.341686721</v>
      </c>
      <c r="H299" s="249">
        <f>H293*'MONTHLY DATA'!AR394</f>
        <v>3762980.341686721</v>
      </c>
      <c r="I299" s="249">
        <f>I293*'MONTHLY DATA'!AS394</f>
        <v>3762980.341686721</v>
      </c>
      <c r="J299" s="249">
        <f>J293*'MONTHLY DATA'!AT394</f>
        <v>3762980.341686721</v>
      </c>
      <c r="K299" s="249">
        <f>K293*'MONTHLY DATA'!AU394</f>
        <v>3762980.341686721</v>
      </c>
      <c r="L299" s="249">
        <f>L293*'MONTHLY DATA'!AV394</f>
        <v>3762980.341686721</v>
      </c>
      <c r="M299" s="249">
        <f>M293*'MONTHLY DATA'!AW394</f>
        <v>3762980.341686721</v>
      </c>
      <c r="N299" s="249">
        <f>N293*'MONTHLY DATA'!AX394</f>
        <v>3762980.341686721</v>
      </c>
      <c r="O299" s="249">
        <f>O293*'MONTHLY DATA'!AY394</f>
        <v>6245101.5905423602</v>
      </c>
      <c r="P299" s="249">
        <f>P293*'MONTHLY DATA'!AZ394</f>
        <v>6245101.5905423602</v>
      </c>
      <c r="Q299" s="249">
        <f>Q293*'MONTHLY DATA'!BA394</f>
        <v>6245101.5905423602</v>
      </c>
      <c r="R299" s="249">
        <f>R293*'MONTHLY DATA'!BB394</f>
        <v>6245101.5905423602</v>
      </c>
      <c r="S299" s="249">
        <f>S293*'MONTHLY DATA'!BC394</f>
        <v>6245101.5905423602</v>
      </c>
      <c r="T299" s="249">
        <f>T293*'MONTHLY DATA'!BD394</f>
        <v>6245101.5905423602</v>
      </c>
      <c r="U299" s="249">
        <f>U293*'MONTHLY DATA'!BE394</f>
        <v>6245101.5905423602</v>
      </c>
      <c r="V299" s="249">
        <f>V293*'MONTHLY DATA'!BF394</f>
        <v>6245101.5905423602</v>
      </c>
      <c r="W299" s="249">
        <f>W293*'MONTHLY DATA'!BG394</f>
        <v>6245101.5905423602</v>
      </c>
      <c r="X299" s="249">
        <f>X293*'MONTHLY DATA'!BH394</f>
        <v>6245101.5905423602</v>
      </c>
      <c r="Y299" s="249">
        <f>Y293*'MONTHLY DATA'!BI394</f>
        <v>6245101.5905423602</v>
      </c>
      <c r="Z299" s="249">
        <f>Z293*'MONTHLY DATA'!BJ394</f>
        <v>6245101.5905423602</v>
      </c>
      <c r="AA299" s="249">
        <f>AA293*'MONTHLY DATA'!BK394</f>
        <v>7270965.4830069393</v>
      </c>
      <c r="AB299" s="249">
        <f>AB293*'MONTHLY DATA'!BL394</f>
        <v>7270965.4830069393</v>
      </c>
      <c r="AC299" s="249">
        <f>AC293*'MONTHLY DATA'!BM394</f>
        <v>7270965.4830069393</v>
      </c>
      <c r="AD299" s="249">
        <f>AD293*'MONTHLY DATA'!BN394</f>
        <v>7270965.4830069393</v>
      </c>
      <c r="AE299" s="249">
        <f>AE293*'MONTHLY DATA'!BO394</f>
        <v>7270965.4830069393</v>
      </c>
      <c r="AF299" s="249">
        <f>AF293*'MONTHLY DATA'!BP394</f>
        <v>7270965.4830069393</v>
      </c>
      <c r="AG299" s="249">
        <f>AG293*'MONTHLY DATA'!BQ394</f>
        <v>7270965.4830069393</v>
      </c>
      <c r="AH299" s="249">
        <f>AH293*'MONTHLY DATA'!BR394</f>
        <v>7270965.4830069393</v>
      </c>
      <c r="AI299" s="249">
        <f>AI293*'MONTHLY DATA'!BS394</f>
        <v>7270965.4830069393</v>
      </c>
      <c r="AJ299" s="249">
        <f>AJ293*'MONTHLY DATA'!BT394</f>
        <v>7270965.4830069393</v>
      </c>
      <c r="AK299" s="249">
        <f>AK293*'MONTHLY DATA'!BU394</f>
        <v>7270965.4830069393</v>
      </c>
      <c r="AL299" s="249">
        <f>AL293*'MONTHLY DATA'!BV394</f>
        <v>7270965.4830069393</v>
      </c>
      <c r="AM299" s="249">
        <f>AM293*'MONTHLY DATA'!BW394</f>
        <v>8463160.7836363986</v>
      </c>
      <c r="AN299" s="249">
        <f>AN293*'MONTHLY DATA'!BX394</f>
        <v>8463160.7836363986</v>
      </c>
      <c r="AO299" s="249">
        <f>AO293*'MONTHLY DATA'!BY394</f>
        <v>8463160.7836363986</v>
      </c>
      <c r="AP299" s="249">
        <f>AP293*'MONTHLY DATA'!BZ394</f>
        <v>8463160.7836363986</v>
      </c>
      <c r="AQ299" s="249">
        <f>AQ293*'MONTHLY DATA'!CA394</f>
        <v>8463160.7836363986</v>
      </c>
      <c r="AR299" s="249">
        <f>AR293*'MONTHLY DATA'!CB394</f>
        <v>8463160.7836363986</v>
      </c>
      <c r="AS299" s="249">
        <f>AS293*'MONTHLY DATA'!CC394</f>
        <v>8463160.7836363986</v>
      </c>
      <c r="AT299" s="249">
        <f>AT293*'MONTHLY DATA'!CD394</f>
        <v>8463160.7836363986</v>
      </c>
      <c r="AU299" s="249">
        <f>AU293*'MONTHLY DATA'!CE394</f>
        <v>8463160.7836363986</v>
      </c>
      <c r="AV299" s="249">
        <f>AV293*'MONTHLY DATA'!CF394</f>
        <v>8463160.7836363986</v>
      </c>
      <c r="AW299" s="249">
        <f>AW293*'MONTHLY DATA'!CG394</f>
        <v>8463160.7836363986</v>
      </c>
      <c r="AX299" s="249">
        <f>AX293*'MONTHLY DATA'!CH394</f>
        <v>8463160.7836363986</v>
      </c>
      <c r="AY299" s="249">
        <f>AY293*'MONTHLY DATA'!CI394</f>
        <v>9756279.2520058192</v>
      </c>
      <c r="AZ299" s="249">
        <f>AZ293*'MONTHLY DATA'!CJ394</f>
        <v>9756279.2520058192</v>
      </c>
      <c r="BA299" s="249">
        <f>BA293*'MONTHLY DATA'!CK394</f>
        <v>9756279.2520058192</v>
      </c>
      <c r="BB299" s="249">
        <f>BB293*'MONTHLY DATA'!CL394</f>
        <v>9756279.2520058192</v>
      </c>
      <c r="BC299" s="249">
        <f>BC293*'MONTHLY DATA'!CM394</f>
        <v>9756279.2520058192</v>
      </c>
      <c r="BD299" s="249">
        <f>BD293*'MONTHLY DATA'!CN394</f>
        <v>9756279.2520058192</v>
      </c>
      <c r="BE299" s="249">
        <f>BE293*'MONTHLY DATA'!CO394</f>
        <v>9756279.2520058192</v>
      </c>
      <c r="BF299" s="249">
        <f>BF293*'MONTHLY DATA'!CP394</f>
        <v>9756279.2520058192</v>
      </c>
      <c r="BG299" s="249">
        <f>BG293*'MONTHLY DATA'!CQ394</f>
        <v>9756279.2520058192</v>
      </c>
      <c r="BH299" s="249">
        <f>BH293*'MONTHLY DATA'!CR394</f>
        <v>9756279.2520058192</v>
      </c>
      <c r="BI299" s="249">
        <f>BI293*'MONTHLY DATA'!CS394</f>
        <v>9756279.2520058192</v>
      </c>
      <c r="BJ299" s="249">
        <f>BJ293*'MONTHLY DATA'!CT394</f>
        <v>9756279.2520058192</v>
      </c>
      <c r="BK299" s="920">
        <f t="shared" si="235"/>
        <v>425981849.41053885</v>
      </c>
    </row>
    <row r="300" spans="1:63" x14ac:dyDescent="0.25">
      <c r="A300" s="180" t="s">
        <v>61</v>
      </c>
      <c r="C300" s="249"/>
      <c r="D300" s="249">
        <f>'MONTHLY DATA'!AM395*C293</f>
        <v>3762980.341686721</v>
      </c>
      <c r="E300" s="249">
        <f>'MONTHLY DATA'!AN395*D293</f>
        <v>3762980.341686721</v>
      </c>
      <c r="F300" s="249">
        <f>'MONTHLY DATA'!AO395*E293</f>
        <v>3762980.341686721</v>
      </c>
      <c r="G300" s="249">
        <f>'MONTHLY DATA'!AP395*F293</f>
        <v>3762980.341686721</v>
      </c>
      <c r="H300" s="249">
        <f>'MONTHLY DATA'!AQ395*G293</f>
        <v>3762980.341686721</v>
      </c>
      <c r="I300" s="249">
        <f>'MONTHLY DATA'!AR395*H293</f>
        <v>3762980.341686721</v>
      </c>
      <c r="J300" s="249">
        <f>'MONTHLY DATA'!AS395*I293</f>
        <v>3762980.341686721</v>
      </c>
      <c r="K300" s="249">
        <f>'MONTHLY DATA'!AT395*J293</f>
        <v>3762980.341686721</v>
      </c>
      <c r="L300" s="249">
        <f>'MONTHLY DATA'!AU395*K293</f>
        <v>3762980.341686721</v>
      </c>
      <c r="M300" s="249">
        <f>'MONTHLY DATA'!AV395*L293</f>
        <v>3762980.341686721</v>
      </c>
      <c r="N300" s="249">
        <f>'MONTHLY DATA'!AW395*M293</f>
        <v>3762980.341686721</v>
      </c>
      <c r="O300" s="249">
        <f>'MONTHLY DATA'!AX395*N293</f>
        <v>3762980.341686721</v>
      </c>
      <c r="P300" s="249">
        <f>'MONTHLY DATA'!AY395*O293</f>
        <v>6245101.5905423602</v>
      </c>
      <c r="Q300" s="249">
        <f>'MONTHLY DATA'!AZ395*P293</f>
        <v>6245101.5905423602</v>
      </c>
      <c r="R300" s="249">
        <f>'MONTHLY DATA'!BA395*Q293</f>
        <v>6245101.5905423602</v>
      </c>
      <c r="S300" s="249">
        <f>'MONTHLY DATA'!BB395*R293</f>
        <v>6245101.5905423602</v>
      </c>
      <c r="T300" s="249">
        <f>'MONTHLY DATA'!BC395*S293</f>
        <v>6245101.5905423602</v>
      </c>
      <c r="U300" s="249">
        <f>'MONTHLY DATA'!BD395*T293</f>
        <v>6245101.5905423602</v>
      </c>
      <c r="V300" s="249">
        <f>'MONTHLY DATA'!BE395*U293</f>
        <v>6245101.5905423602</v>
      </c>
      <c r="W300" s="249">
        <f>'MONTHLY DATA'!BF395*V293</f>
        <v>6245101.5905423602</v>
      </c>
      <c r="X300" s="249">
        <f>'MONTHLY DATA'!BG395*W293</f>
        <v>6245101.5905423602</v>
      </c>
      <c r="Y300" s="249">
        <f>'MONTHLY DATA'!BH395*X293</f>
        <v>6245101.5905423602</v>
      </c>
      <c r="Z300" s="249">
        <f>'MONTHLY DATA'!BI395*Y293</f>
        <v>6245101.5905423602</v>
      </c>
      <c r="AA300" s="249">
        <f>'MONTHLY DATA'!BJ395*Z293</f>
        <v>6245101.5905423602</v>
      </c>
      <c r="AB300" s="249">
        <f>'MONTHLY DATA'!BK395*AA293</f>
        <v>7270965.4830069393</v>
      </c>
      <c r="AC300" s="249">
        <f>'MONTHLY DATA'!BL395*AB293</f>
        <v>7270965.4830069393</v>
      </c>
      <c r="AD300" s="249">
        <f>'MONTHLY DATA'!BM395*AC293</f>
        <v>7270965.4830069393</v>
      </c>
      <c r="AE300" s="249">
        <f>'MONTHLY DATA'!BN395*AD293</f>
        <v>7270965.4830069393</v>
      </c>
      <c r="AF300" s="249">
        <f>'MONTHLY DATA'!BO395*AE293</f>
        <v>7270965.4830069393</v>
      </c>
      <c r="AG300" s="249">
        <f>'MONTHLY DATA'!BP395*AF293</f>
        <v>7270965.4830069393</v>
      </c>
      <c r="AH300" s="249">
        <f>'MONTHLY DATA'!BQ395*AG293</f>
        <v>7270965.4830069393</v>
      </c>
      <c r="AI300" s="249">
        <f>'MONTHLY DATA'!BR395*AH293</f>
        <v>7270965.4830069393</v>
      </c>
      <c r="AJ300" s="249">
        <f>'MONTHLY DATA'!BS395*AI293</f>
        <v>7270965.4830069393</v>
      </c>
      <c r="AK300" s="249">
        <f>'MONTHLY DATA'!BT395*AJ293</f>
        <v>7270965.4830069393</v>
      </c>
      <c r="AL300" s="249">
        <f>'MONTHLY DATA'!BU395*AK293</f>
        <v>7270965.4830069393</v>
      </c>
      <c r="AM300" s="249">
        <f>'MONTHLY DATA'!BV395*AL293</f>
        <v>7270965.4830069393</v>
      </c>
      <c r="AN300" s="249">
        <f>'MONTHLY DATA'!BW395*AM293</f>
        <v>8463160.7836363986</v>
      </c>
      <c r="AO300" s="249">
        <f>'MONTHLY DATA'!BX395*AN293</f>
        <v>8463160.7836363986</v>
      </c>
      <c r="AP300" s="249">
        <f>'MONTHLY DATA'!BY395*AO293</f>
        <v>8463160.7836363986</v>
      </c>
      <c r="AQ300" s="249">
        <f>'MONTHLY DATA'!BZ395*AP293</f>
        <v>8463160.7836363986</v>
      </c>
      <c r="AR300" s="249">
        <f>'MONTHLY DATA'!CA395*AQ293</f>
        <v>8463160.7836363986</v>
      </c>
      <c r="AS300" s="249">
        <f>'MONTHLY DATA'!CB395*AR293</f>
        <v>8463160.7836363986</v>
      </c>
      <c r="AT300" s="249">
        <f>'MONTHLY DATA'!CC395*AS293</f>
        <v>8463160.7836363986</v>
      </c>
      <c r="AU300" s="249">
        <f>'MONTHLY DATA'!CD395*AT293</f>
        <v>8463160.7836363986</v>
      </c>
      <c r="AV300" s="249">
        <f>'MONTHLY DATA'!CE395*AU293</f>
        <v>8463160.7836363986</v>
      </c>
      <c r="AW300" s="249">
        <f>'MONTHLY DATA'!CF395*AV293</f>
        <v>8463160.7836363986</v>
      </c>
      <c r="AX300" s="249">
        <f>'MONTHLY DATA'!CG395*AW293</f>
        <v>8463160.7836363986</v>
      </c>
      <c r="AY300" s="249">
        <f>'MONTHLY DATA'!CH395*AX293</f>
        <v>8463160.7836363986</v>
      </c>
      <c r="AZ300" s="249">
        <f>'MONTHLY DATA'!CI395*AY293</f>
        <v>9756279.2520058192</v>
      </c>
      <c r="BA300" s="249">
        <f>'MONTHLY DATA'!CJ395*AZ293</f>
        <v>9756279.2520058192</v>
      </c>
      <c r="BB300" s="249">
        <f>'MONTHLY DATA'!CK395*BA293</f>
        <v>9756279.2520058192</v>
      </c>
      <c r="BC300" s="249">
        <f>'MONTHLY DATA'!CL395*BB293</f>
        <v>9756279.2520058192</v>
      </c>
      <c r="BD300" s="249">
        <f>'MONTHLY DATA'!CM395*BC293</f>
        <v>9756279.2520058192</v>
      </c>
      <c r="BE300" s="249">
        <f>'MONTHLY DATA'!CN395*BD293</f>
        <v>9756279.2520058192</v>
      </c>
      <c r="BF300" s="249">
        <f>'MONTHLY DATA'!CO395*BE293</f>
        <v>9756279.2520058192</v>
      </c>
      <c r="BG300" s="249">
        <f>'MONTHLY DATA'!CP395*BF293</f>
        <v>9756279.2520058192</v>
      </c>
      <c r="BH300" s="249">
        <f>'MONTHLY DATA'!CQ395*BG293</f>
        <v>9756279.2520058192</v>
      </c>
      <c r="BI300" s="249">
        <f>'MONTHLY DATA'!CR395*BH293</f>
        <v>9756279.2520058192</v>
      </c>
      <c r="BJ300" s="249">
        <f>'MONTHLY DATA'!CS395*BI293</f>
        <v>9756279.2520058192</v>
      </c>
      <c r="BK300" s="920">
        <f t="shared" si="235"/>
        <v>416225570.15853304</v>
      </c>
    </row>
    <row r="301" spans="1:63" x14ac:dyDescent="0.25">
      <c r="C301" s="249"/>
      <c r="D301" s="249"/>
      <c r="E301" s="249"/>
      <c r="F301" s="249"/>
      <c r="G301" s="249"/>
      <c r="H301" s="249"/>
      <c r="I301" s="249"/>
      <c r="J301" s="249"/>
      <c r="K301" s="249"/>
      <c r="L301" s="249"/>
      <c r="M301" s="249"/>
      <c r="N301" s="249"/>
      <c r="O301" s="249"/>
      <c r="P301" s="249"/>
      <c r="Q301" s="249"/>
      <c r="R301" s="249"/>
      <c r="S301" s="249"/>
      <c r="T301" s="249"/>
      <c r="U301" s="249"/>
      <c r="V301" s="249"/>
      <c r="W301" s="249"/>
      <c r="X301" s="249"/>
      <c r="Y301" s="249"/>
      <c r="Z301" s="249"/>
      <c r="AA301" s="249"/>
      <c r="AB301" s="249"/>
      <c r="AC301" s="249"/>
      <c r="AD301" s="249"/>
      <c r="AE301" s="249"/>
      <c r="AF301" s="249"/>
      <c r="AG301" s="249"/>
      <c r="AH301" s="249"/>
      <c r="AI301" s="249"/>
      <c r="AJ301" s="249"/>
      <c r="AK301" s="249"/>
      <c r="AL301" s="249"/>
      <c r="AM301" s="249"/>
      <c r="AN301" s="249"/>
      <c r="AO301" s="249"/>
      <c r="AP301" s="249"/>
      <c r="AQ301" s="249"/>
      <c r="AR301" s="249"/>
      <c r="AS301" s="249"/>
      <c r="AT301" s="249"/>
      <c r="AU301" s="249"/>
      <c r="AV301" s="249"/>
      <c r="AW301" s="249"/>
      <c r="AX301" s="249"/>
      <c r="AY301" s="249"/>
      <c r="AZ301" s="249"/>
      <c r="BA301" s="249"/>
      <c r="BB301" s="249"/>
      <c r="BC301" s="249"/>
      <c r="BD301" s="249"/>
      <c r="BE301" s="249"/>
      <c r="BF301" s="249"/>
      <c r="BG301" s="249"/>
      <c r="BH301" s="249"/>
      <c r="BI301" s="249"/>
      <c r="BJ301" s="249"/>
      <c r="BK301" s="920">
        <f t="shared" si="235"/>
        <v>0</v>
      </c>
    </row>
    <row r="302" spans="1:63" x14ac:dyDescent="0.25">
      <c r="A302" s="635" t="s">
        <v>1198</v>
      </c>
      <c r="C302" s="249">
        <f>C299+C300</f>
        <v>3762980.341686721</v>
      </c>
      <c r="D302" s="249">
        <f t="shared" ref="D302:BJ302" si="236">D299+D300</f>
        <v>7525960.6833734419</v>
      </c>
      <c r="E302" s="249">
        <f t="shared" si="236"/>
        <v>7525960.6833734419</v>
      </c>
      <c r="F302" s="249">
        <f t="shared" si="236"/>
        <v>7525960.6833734419</v>
      </c>
      <c r="G302" s="249">
        <f t="shared" si="236"/>
        <v>7525960.6833734419</v>
      </c>
      <c r="H302" s="249">
        <f t="shared" si="236"/>
        <v>7525960.6833734419</v>
      </c>
      <c r="I302" s="249">
        <f t="shared" si="236"/>
        <v>7525960.6833734419</v>
      </c>
      <c r="J302" s="249">
        <f t="shared" si="236"/>
        <v>7525960.6833734419</v>
      </c>
      <c r="K302" s="249">
        <f t="shared" si="236"/>
        <v>7525960.6833734419</v>
      </c>
      <c r="L302" s="249">
        <f t="shared" si="236"/>
        <v>7525960.6833734419</v>
      </c>
      <c r="M302" s="249">
        <f t="shared" si="236"/>
        <v>7525960.6833734419</v>
      </c>
      <c r="N302" s="249">
        <f t="shared" si="236"/>
        <v>7525960.6833734419</v>
      </c>
      <c r="O302" s="249">
        <f t="shared" si="236"/>
        <v>10008081.932229081</v>
      </c>
      <c r="P302" s="249">
        <f t="shared" si="236"/>
        <v>12490203.18108472</v>
      </c>
      <c r="Q302" s="249">
        <f t="shared" si="236"/>
        <v>12490203.18108472</v>
      </c>
      <c r="R302" s="249">
        <f t="shared" si="236"/>
        <v>12490203.18108472</v>
      </c>
      <c r="S302" s="249">
        <f t="shared" si="236"/>
        <v>12490203.18108472</v>
      </c>
      <c r="T302" s="249">
        <f t="shared" si="236"/>
        <v>12490203.18108472</v>
      </c>
      <c r="U302" s="249">
        <f t="shared" si="236"/>
        <v>12490203.18108472</v>
      </c>
      <c r="V302" s="249">
        <f t="shared" si="236"/>
        <v>12490203.18108472</v>
      </c>
      <c r="W302" s="249">
        <f t="shared" si="236"/>
        <v>12490203.18108472</v>
      </c>
      <c r="X302" s="249">
        <f t="shared" si="236"/>
        <v>12490203.18108472</v>
      </c>
      <c r="Y302" s="249">
        <f t="shared" si="236"/>
        <v>12490203.18108472</v>
      </c>
      <c r="Z302" s="249">
        <f t="shared" si="236"/>
        <v>12490203.18108472</v>
      </c>
      <c r="AA302" s="249">
        <f t="shared" si="236"/>
        <v>13516067.0735493</v>
      </c>
      <c r="AB302" s="249">
        <f t="shared" si="236"/>
        <v>14541930.966013879</v>
      </c>
      <c r="AC302" s="249">
        <f t="shared" si="236"/>
        <v>14541930.966013879</v>
      </c>
      <c r="AD302" s="249">
        <f t="shared" si="236"/>
        <v>14541930.966013879</v>
      </c>
      <c r="AE302" s="249">
        <f t="shared" si="236"/>
        <v>14541930.966013879</v>
      </c>
      <c r="AF302" s="249">
        <f t="shared" si="236"/>
        <v>14541930.966013879</v>
      </c>
      <c r="AG302" s="249">
        <f t="shared" si="236"/>
        <v>14541930.966013879</v>
      </c>
      <c r="AH302" s="249">
        <f t="shared" si="236"/>
        <v>14541930.966013879</v>
      </c>
      <c r="AI302" s="249">
        <f t="shared" si="236"/>
        <v>14541930.966013879</v>
      </c>
      <c r="AJ302" s="249">
        <f t="shared" si="236"/>
        <v>14541930.966013879</v>
      </c>
      <c r="AK302" s="249">
        <f t="shared" si="236"/>
        <v>14541930.966013879</v>
      </c>
      <c r="AL302" s="249">
        <f t="shared" si="236"/>
        <v>14541930.966013879</v>
      </c>
      <c r="AM302" s="249">
        <f t="shared" si="236"/>
        <v>15734126.266643338</v>
      </c>
      <c r="AN302" s="249">
        <f t="shared" si="236"/>
        <v>16926321.567272797</v>
      </c>
      <c r="AO302" s="249">
        <f t="shared" si="236"/>
        <v>16926321.567272797</v>
      </c>
      <c r="AP302" s="249">
        <f t="shared" si="236"/>
        <v>16926321.567272797</v>
      </c>
      <c r="AQ302" s="249">
        <f t="shared" si="236"/>
        <v>16926321.567272797</v>
      </c>
      <c r="AR302" s="249">
        <f t="shared" si="236"/>
        <v>16926321.567272797</v>
      </c>
      <c r="AS302" s="249">
        <f t="shared" si="236"/>
        <v>16926321.567272797</v>
      </c>
      <c r="AT302" s="249">
        <f t="shared" si="236"/>
        <v>16926321.567272797</v>
      </c>
      <c r="AU302" s="249">
        <f t="shared" si="236"/>
        <v>16926321.567272797</v>
      </c>
      <c r="AV302" s="249">
        <f t="shared" si="236"/>
        <v>16926321.567272797</v>
      </c>
      <c r="AW302" s="249">
        <f t="shared" si="236"/>
        <v>16926321.567272797</v>
      </c>
      <c r="AX302" s="249">
        <f t="shared" si="236"/>
        <v>16926321.567272797</v>
      </c>
      <c r="AY302" s="249">
        <f t="shared" si="236"/>
        <v>18219440.035642218</v>
      </c>
      <c r="AZ302" s="249">
        <f t="shared" si="236"/>
        <v>19512558.504011638</v>
      </c>
      <c r="BA302" s="249">
        <f t="shared" si="236"/>
        <v>19512558.504011638</v>
      </c>
      <c r="BB302" s="249">
        <f t="shared" si="236"/>
        <v>19512558.504011638</v>
      </c>
      <c r="BC302" s="249">
        <f t="shared" si="236"/>
        <v>19512558.504011638</v>
      </c>
      <c r="BD302" s="249">
        <f t="shared" si="236"/>
        <v>19512558.504011638</v>
      </c>
      <c r="BE302" s="249">
        <f t="shared" si="236"/>
        <v>19512558.504011638</v>
      </c>
      <c r="BF302" s="249">
        <f t="shared" si="236"/>
        <v>19512558.504011638</v>
      </c>
      <c r="BG302" s="249">
        <f t="shared" si="236"/>
        <v>19512558.504011638</v>
      </c>
      <c r="BH302" s="249">
        <f t="shared" si="236"/>
        <v>19512558.504011638</v>
      </c>
      <c r="BI302" s="249">
        <f t="shared" si="236"/>
        <v>19512558.504011638</v>
      </c>
      <c r="BJ302" s="249">
        <f t="shared" si="236"/>
        <v>19512558.504011638</v>
      </c>
      <c r="BK302" s="920">
        <f t="shared" si="235"/>
        <v>842207419.56907201</v>
      </c>
    </row>
    <row r="303" spans="1:63" x14ac:dyDescent="0.25">
      <c r="C303" s="249"/>
      <c r="D303" s="249"/>
      <c r="E303" s="249"/>
      <c r="F303" s="249"/>
      <c r="G303" s="249"/>
      <c r="H303" s="249"/>
      <c r="I303" s="249"/>
      <c r="J303" s="249"/>
      <c r="K303" s="249"/>
      <c r="L303" s="249"/>
      <c r="M303" s="249"/>
      <c r="N303" s="249"/>
      <c r="O303" s="249"/>
      <c r="P303" s="249"/>
      <c r="Q303" s="249"/>
      <c r="R303" s="249"/>
      <c r="S303" s="249"/>
      <c r="T303" s="249"/>
      <c r="U303" s="249"/>
      <c r="V303" s="249"/>
      <c r="W303" s="249"/>
      <c r="X303" s="249"/>
      <c r="Y303" s="249"/>
      <c r="Z303" s="249"/>
      <c r="AA303" s="249"/>
      <c r="AB303" s="249"/>
      <c r="AC303" s="249"/>
      <c r="AD303" s="249"/>
      <c r="AE303" s="249"/>
      <c r="AF303" s="249"/>
      <c r="AG303" s="249"/>
      <c r="AH303" s="249"/>
      <c r="AI303" s="249"/>
      <c r="AJ303" s="249"/>
      <c r="AK303" s="249"/>
      <c r="AL303" s="249"/>
      <c r="AM303" s="249"/>
      <c r="AN303" s="249"/>
      <c r="AO303" s="249"/>
      <c r="AP303" s="249"/>
      <c r="AQ303" s="249"/>
      <c r="AR303" s="249"/>
      <c r="AS303" s="249"/>
      <c r="AT303" s="249"/>
      <c r="AU303" s="249"/>
      <c r="AV303" s="249"/>
      <c r="AW303" s="249"/>
      <c r="AX303" s="249"/>
      <c r="AY303" s="249"/>
      <c r="AZ303" s="249"/>
      <c r="BA303" s="249"/>
      <c r="BB303" s="249"/>
      <c r="BC303" s="249"/>
      <c r="BD303" s="249"/>
      <c r="BE303" s="249"/>
      <c r="BF303" s="249"/>
      <c r="BG303" s="249"/>
      <c r="BH303" s="249"/>
      <c r="BI303" s="249"/>
      <c r="BJ303" s="249"/>
      <c r="BK303" s="920">
        <f t="shared" si="235"/>
        <v>0</v>
      </c>
    </row>
    <row r="304" spans="1:63" x14ac:dyDescent="0.25">
      <c r="A304" s="180" t="s">
        <v>1177</v>
      </c>
      <c r="C304" s="249"/>
      <c r="D304" s="249"/>
      <c r="E304" s="249"/>
      <c r="F304" s="249"/>
      <c r="G304" s="249"/>
      <c r="H304" s="249"/>
      <c r="I304" s="249"/>
      <c r="J304" s="249"/>
      <c r="K304" s="249"/>
      <c r="L304" s="249"/>
      <c r="M304" s="249"/>
      <c r="N304" s="249"/>
      <c r="O304" s="249"/>
      <c r="P304" s="249"/>
      <c r="Q304" s="249"/>
      <c r="R304" s="249"/>
      <c r="S304" s="249"/>
      <c r="T304" s="249"/>
      <c r="U304" s="249"/>
      <c r="V304" s="249"/>
      <c r="W304" s="249"/>
      <c r="X304" s="249"/>
      <c r="Y304" s="249"/>
      <c r="Z304" s="249"/>
      <c r="AA304" s="249"/>
      <c r="AB304" s="249"/>
      <c r="AC304" s="249"/>
      <c r="AD304" s="249"/>
      <c r="AE304" s="249"/>
      <c r="AF304" s="249"/>
      <c r="AG304" s="249"/>
      <c r="AH304" s="249"/>
      <c r="AI304" s="249"/>
      <c r="AJ304" s="249"/>
      <c r="AK304" s="249"/>
      <c r="AL304" s="249"/>
      <c r="AM304" s="249"/>
      <c r="AN304" s="249"/>
      <c r="AO304" s="249"/>
      <c r="AP304" s="249"/>
      <c r="AQ304" s="249"/>
      <c r="AR304" s="249"/>
      <c r="AS304" s="249"/>
      <c r="AT304" s="249"/>
      <c r="AU304" s="249"/>
      <c r="AV304" s="249"/>
      <c r="AW304" s="249"/>
      <c r="AX304" s="249"/>
      <c r="AY304" s="249"/>
      <c r="AZ304" s="249"/>
      <c r="BA304" s="249"/>
      <c r="BB304" s="249"/>
      <c r="BC304" s="249"/>
      <c r="BD304" s="249"/>
      <c r="BE304" s="249"/>
      <c r="BF304" s="249"/>
      <c r="BG304" s="249"/>
      <c r="BH304" s="249"/>
      <c r="BI304" s="249"/>
      <c r="BJ304" s="249"/>
      <c r="BK304" s="920">
        <f>SUM(C287:BJ287)</f>
        <v>21299092470.526947</v>
      </c>
    </row>
    <row r="305" spans="1:63" x14ac:dyDescent="0.25">
      <c r="A305" s="180" t="s">
        <v>56</v>
      </c>
      <c r="C305" s="249">
        <f>C294*'MONTHLY DATA'!AM397</f>
        <v>3762980.341686721</v>
      </c>
      <c r="D305" s="249">
        <f>D294*'MONTHLY DATA'!AN397</f>
        <v>3762980.341686721</v>
      </c>
      <c r="E305" s="249">
        <f>E294*'MONTHLY DATA'!AO397</f>
        <v>3762980.341686721</v>
      </c>
      <c r="F305" s="249">
        <f>F294*'MONTHLY DATA'!AP397</f>
        <v>3762980.341686721</v>
      </c>
      <c r="G305" s="249">
        <f>G294*'MONTHLY DATA'!AQ397</f>
        <v>3762980.341686721</v>
      </c>
      <c r="H305" s="249">
        <f>H294*'MONTHLY DATA'!AR397</f>
        <v>3762980.341686721</v>
      </c>
      <c r="I305" s="249">
        <f>I294*'MONTHLY DATA'!AS397</f>
        <v>3762980.341686721</v>
      </c>
      <c r="J305" s="249">
        <f>J294*'MONTHLY DATA'!AT397</f>
        <v>3762980.341686721</v>
      </c>
      <c r="K305" s="249">
        <f>K294*'MONTHLY DATA'!AU397</f>
        <v>3762980.341686721</v>
      </c>
      <c r="L305" s="249">
        <f>L294*'MONTHLY DATA'!AV397</f>
        <v>3762980.341686721</v>
      </c>
      <c r="M305" s="249">
        <f>M294*'MONTHLY DATA'!AW397</f>
        <v>3762980.341686721</v>
      </c>
      <c r="N305" s="249">
        <f>N294*'MONTHLY DATA'!AX397</f>
        <v>3762980.341686721</v>
      </c>
      <c r="O305" s="249">
        <f>O294*'MONTHLY DATA'!AY397</f>
        <v>6245101.5905423602</v>
      </c>
      <c r="P305" s="249">
        <f>P294*'MONTHLY DATA'!AZ397</f>
        <v>6245101.5905423602</v>
      </c>
      <c r="Q305" s="249">
        <f>Q294*'MONTHLY DATA'!BA397</f>
        <v>6245101.5905423602</v>
      </c>
      <c r="R305" s="249">
        <f>R294*'MONTHLY DATA'!BB397</f>
        <v>6245101.5905423602</v>
      </c>
      <c r="S305" s="249">
        <f>S294*'MONTHLY DATA'!BC397</f>
        <v>6245101.5905423602</v>
      </c>
      <c r="T305" s="249">
        <f>T294*'MONTHLY DATA'!BD397</f>
        <v>6245101.5905423602</v>
      </c>
      <c r="U305" s="249">
        <f>U294*'MONTHLY DATA'!BE397</f>
        <v>6245101.5905423602</v>
      </c>
      <c r="V305" s="249">
        <f>V294*'MONTHLY DATA'!BF397</f>
        <v>6245101.5905423602</v>
      </c>
      <c r="W305" s="249">
        <f>W294*'MONTHLY DATA'!BG397</f>
        <v>6245101.5905423602</v>
      </c>
      <c r="X305" s="249">
        <f>X294*'MONTHLY DATA'!BH397</f>
        <v>6245101.5905423602</v>
      </c>
      <c r="Y305" s="249">
        <f>Y294*'MONTHLY DATA'!BI397</f>
        <v>6245101.5905423602</v>
      </c>
      <c r="Z305" s="249">
        <f>Z294*'MONTHLY DATA'!BJ397</f>
        <v>6245101.5905423602</v>
      </c>
      <c r="AA305" s="249">
        <f>AA294*'MONTHLY DATA'!BK397</f>
        <v>7270965.4830069393</v>
      </c>
      <c r="AB305" s="249">
        <f>AB294*'MONTHLY DATA'!BL397</f>
        <v>7270965.4830069393</v>
      </c>
      <c r="AC305" s="249">
        <f>AC294*'MONTHLY DATA'!BM397</f>
        <v>7270965.4830069393</v>
      </c>
      <c r="AD305" s="249">
        <f>AD294*'MONTHLY DATA'!BN397</f>
        <v>7270965.4830069393</v>
      </c>
      <c r="AE305" s="249">
        <f>AE294*'MONTHLY DATA'!BO397</f>
        <v>7270965.4830069393</v>
      </c>
      <c r="AF305" s="249">
        <f>AF294*'MONTHLY DATA'!BP397</f>
        <v>7270965.4830069393</v>
      </c>
      <c r="AG305" s="249">
        <f>AG294*'MONTHLY DATA'!BQ397</f>
        <v>7270965.4830069393</v>
      </c>
      <c r="AH305" s="249">
        <f>AH294*'MONTHLY DATA'!BR397</f>
        <v>7270965.4830069393</v>
      </c>
      <c r="AI305" s="249">
        <f>AI294*'MONTHLY DATA'!BS397</f>
        <v>7270965.4830069393</v>
      </c>
      <c r="AJ305" s="249">
        <f>AJ294*'MONTHLY DATA'!BT397</f>
        <v>7270965.4830069393</v>
      </c>
      <c r="AK305" s="249">
        <f>AK294*'MONTHLY DATA'!BU397</f>
        <v>7270965.4830069393</v>
      </c>
      <c r="AL305" s="249">
        <f>AL294*'MONTHLY DATA'!BV397</f>
        <v>7270965.4830069393</v>
      </c>
      <c r="AM305" s="249">
        <f>AM294*'MONTHLY DATA'!BW397</f>
        <v>8463160.7836363986</v>
      </c>
      <c r="AN305" s="249">
        <f>AN294*'MONTHLY DATA'!BX397</f>
        <v>8463160.7836363986</v>
      </c>
      <c r="AO305" s="249">
        <f>AO294*'MONTHLY DATA'!BY397</f>
        <v>8463160.7836363986</v>
      </c>
      <c r="AP305" s="249">
        <f>AP294*'MONTHLY DATA'!BZ397</f>
        <v>8463160.7836363986</v>
      </c>
      <c r="AQ305" s="249">
        <f>AQ294*'MONTHLY DATA'!CA397</f>
        <v>8463160.7836363986</v>
      </c>
      <c r="AR305" s="249">
        <f>AR294*'MONTHLY DATA'!CB397</f>
        <v>8463160.7836363986</v>
      </c>
      <c r="AS305" s="249">
        <f>AS294*'MONTHLY DATA'!CC397</f>
        <v>8463160.7836363986</v>
      </c>
      <c r="AT305" s="249">
        <f>AT294*'MONTHLY DATA'!CD397</f>
        <v>8463160.7836363986</v>
      </c>
      <c r="AU305" s="249">
        <f>AU294*'MONTHLY DATA'!CE397</f>
        <v>8463160.7836363986</v>
      </c>
      <c r="AV305" s="249">
        <f>AV294*'MONTHLY DATA'!CF397</f>
        <v>8463160.7836363986</v>
      </c>
      <c r="AW305" s="249">
        <f>AW294*'MONTHLY DATA'!CG397</f>
        <v>8463160.7836363986</v>
      </c>
      <c r="AX305" s="249">
        <f>AX294*'MONTHLY DATA'!CH397</f>
        <v>8463160.7836363986</v>
      </c>
      <c r="AY305" s="249">
        <f>AY294*'MONTHLY DATA'!CI397</f>
        <v>9756279.2520058192</v>
      </c>
      <c r="AZ305" s="249">
        <f>AZ294*'MONTHLY DATA'!CJ397</f>
        <v>9756279.2520058192</v>
      </c>
      <c r="BA305" s="249">
        <f>BA294*'MONTHLY DATA'!CK397</f>
        <v>9756279.2520058192</v>
      </c>
      <c r="BB305" s="249">
        <f>BB294*'MONTHLY DATA'!CL397</f>
        <v>9756279.2520058192</v>
      </c>
      <c r="BC305" s="249">
        <f>BC294*'MONTHLY DATA'!CM397</f>
        <v>9756279.2520058192</v>
      </c>
      <c r="BD305" s="249">
        <f>BD294*'MONTHLY DATA'!CN397</f>
        <v>9756279.2520058192</v>
      </c>
      <c r="BE305" s="249">
        <f>BE294*'MONTHLY DATA'!CO397</f>
        <v>9756279.2520058192</v>
      </c>
      <c r="BF305" s="249">
        <f>BF294*'MONTHLY DATA'!CP397</f>
        <v>9756279.2520058192</v>
      </c>
      <c r="BG305" s="249">
        <f>BG294*'MONTHLY DATA'!CQ397</f>
        <v>9756279.2520058192</v>
      </c>
      <c r="BH305" s="249">
        <f>BH294*'MONTHLY DATA'!CR397</f>
        <v>9756279.2520058192</v>
      </c>
      <c r="BI305" s="249">
        <f>BI294*'MONTHLY DATA'!CS397</f>
        <v>9756279.2520058192</v>
      </c>
      <c r="BJ305" s="249">
        <f>BJ294*'MONTHLY DATA'!CT397</f>
        <v>9756279.2520058192</v>
      </c>
      <c r="BK305" s="920">
        <f t="shared" si="235"/>
        <v>425981849.41053885</v>
      </c>
    </row>
    <row r="306" spans="1:63" x14ac:dyDescent="0.25">
      <c r="A306" s="180" t="s">
        <v>61</v>
      </c>
      <c r="C306" s="249"/>
      <c r="D306" s="249">
        <f>C294*'MONTHLY DATA'!AM398</f>
        <v>3762980.341686721</v>
      </c>
      <c r="E306" s="249">
        <f>D294*'MONTHLY DATA'!AN398</f>
        <v>3762980.341686721</v>
      </c>
      <c r="F306" s="249">
        <f>E294*'MONTHLY DATA'!AO398</f>
        <v>3762980.341686721</v>
      </c>
      <c r="G306" s="249">
        <f>F294*'MONTHLY DATA'!AP398</f>
        <v>3762980.341686721</v>
      </c>
      <c r="H306" s="249">
        <f>G294*'MONTHLY DATA'!AQ398</f>
        <v>3762980.341686721</v>
      </c>
      <c r="I306" s="249">
        <f>H294*'MONTHLY DATA'!AR398</f>
        <v>3762980.341686721</v>
      </c>
      <c r="J306" s="249">
        <f>I294*'MONTHLY DATA'!AS398</f>
        <v>3762980.341686721</v>
      </c>
      <c r="K306" s="249">
        <f>J294*'MONTHLY DATA'!AT398</f>
        <v>3762980.341686721</v>
      </c>
      <c r="L306" s="249">
        <f>K294*'MONTHLY DATA'!AU398</f>
        <v>3762980.341686721</v>
      </c>
      <c r="M306" s="249">
        <f>L294*'MONTHLY DATA'!AV398</f>
        <v>3762980.341686721</v>
      </c>
      <c r="N306" s="249">
        <f>M294*'MONTHLY DATA'!AW398</f>
        <v>3762980.341686721</v>
      </c>
      <c r="O306" s="249">
        <f>N294*'MONTHLY DATA'!AX398</f>
        <v>3762980.341686721</v>
      </c>
      <c r="P306" s="249">
        <f>O294*'MONTHLY DATA'!AY398</f>
        <v>6245101.5905423602</v>
      </c>
      <c r="Q306" s="249">
        <f>P294*'MONTHLY DATA'!AZ398</f>
        <v>6245101.5905423602</v>
      </c>
      <c r="R306" s="249">
        <f>Q294*'MONTHLY DATA'!BA398</f>
        <v>6245101.5905423602</v>
      </c>
      <c r="S306" s="249">
        <f>R294*'MONTHLY DATA'!BB398</f>
        <v>6245101.5905423602</v>
      </c>
      <c r="T306" s="249">
        <f>S294*'MONTHLY DATA'!BC398</f>
        <v>6245101.5905423602</v>
      </c>
      <c r="U306" s="249">
        <f>T294*'MONTHLY DATA'!BD398</f>
        <v>6245101.5905423602</v>
      </c>
      <c r="V306" s="249">
        <f>U294*'MONTHLY DATA'!BE398</f>
        <v>6245101.5905423602</v>
      </c>
      <c r="W306" s="249">
        <f>V294*'MONTHLY DATA'!BF398</f>
        <v>6245101.5905423602</v>
      </c>
      <c r="X306" s="249">
        <f>W294*'MONTHLY DATA'!BG398</f>
        <v>6245101.5905423602</v>
      </c>
      <c r="Y306" s="249">
        <f>X294*'MONTHLY DATA'!BH398</f>
        <v>6245101.5905423602</v>
      </c>
      <c r="Z306" s="249">
        <f>Y294*'MONTHLY DATA'!BI398</f>
        <v>6245101.5905423602</v>
      </c>
      <c r="AA306" s="249">
        <f>Z294*'MONTHLY DATA'!BJ398</f>
        <v>6245101.5905423602</v>
      </c>
      <c r="AB306" s="249">
        <f>AA294*'MONTHLY DATA'!BK398</f>
        <v>7270965.4830069393</v>
      </c>
      <c r="AC306" s="249">
        <f>AB294*'MONTHLY DATA'!BL398</f>
        <v>7270965.4830069393</v>
      </c>
      <c r="AD306" s="249">
        <f>AC294*'MONTHLY DATA'!BM398</f>
        <v>7270965.4830069393</v>
      </c>
      <c r="AE306" s="249">
        <f>AD294*'MONTHLY DATA'!BN398</f>
        <v>7270965.4830069393</v>
      </c>
      <c r="AF306" s="249">
        <f>AE294*'MONTHLY DATA'!BO398</f>
        <v>7270965.4830069393</v>
      </c>
      <c r="AG306" s="249">
        <f>AF294*'MONTHLY DATA'!BP398</f>
        <v>7270965.4830069393</v>
      </c>
      <c r="AH306" s="249">
        <f>AG294*'MONTHLY DATA'!BQ398</f>
        <v>7270965.4830069393</v>
      </c>
      <c r="AI306" s="249">
        <f>AH294*'MONTHLY DATA'!BR398</f>
        <v>7270965.4830069393</v>
      </c>
      <c r="AJ306" s="249">
        <f>AI294*'MONTHLY DATA'!BS398</f>
        <v>7270965.4830069393</v>
      </c>
      <c r="AK306" s="249">
        <f>AJ294*'MONTHLY DATA'!BT398</f>
        <v>7270965.4830069393</v>
      </c>
      <c r="AL306" s="249">
        <f>AK294*'MONTHLY DATA'!BU398</f>
        <v>7270965.4830069393</v>
      </c>
      <c r="AM306" s="249">
        <f>AL294*'MONTHLY DATA'!BV398</f>
        <v>7270965.4830069393</v>
      </c>
      <c r="AN306" s="249">
        <f>AM294*'MONTHLY DATA'!BW398</f>
        <v>8463160.7836363986</v>
      </c>
      <c r="AO306" s="249">
        <f>AN294*'MONTHLY DATA'!BX398</f>
        <v>8463160.7836363986</v>
      </c>
      <c r="AP306" s="249">
        <f>AO294*'MONTHLY DATA'!BY398</f>
        <v>8463160.7836363986</v>
      </c>
      <c r="AQ306" s="249">
        <f>AP294*'MONTHLY DATA'!BZ398</f>
        <v>8463160.7836363986</v>
      </c>
      <c r="AR306" s="249">
        <f>AQ294*'MONTHLY DATA'!CA398</f>
        <v>8463160.7836363986</v>
      </c>
      <c r="AS306" s="249">
        <f>AR294*'MONTHLY DATA'!CB398</f>
        <v>8463160.7836363986</v>
      </c>
      <c r="AT306" s="249">
        <f>AS294*'MONTHLY DATA'!CC398</f>
        <v>8463160.7836363986</v>
      </c>
      <c r="AU306" s="249">
        <f>AT294*'MONTHLY DATA'!CD398</f>
        <v>8463160.7836363986</v>
      </c>
      <c r="AV306" s="249">
        <f>AU294*'MONTHLY DATA'!CE398</f>
        <v>8463160.7836363986</v>
      </c>
      <c r="AW306" s="249">
        <f>AV294*'MONTHLY DATA'!CF398</f>
        <v>8463160.7836363986</v>
      </c>
      <c r="AX306" s="249">
        <f>AW294*'MONTHLY DATA'!CG398</f>
        <v>8463160.7836363986</v>
      </c>
      <c r="AY306" s="249">
        <f>AX294*'MONTHLY DATA'!CH398</f>
        <v>8463160.7836363986</v>
      </c>
      <c r="AZ306" s="249">
        <f>AY294*'MONTHLY DATA'!CI398</f>
        <v>9756279.2520058192</v>
      </c>
      <c r="BA306" s="249">
        <f>AZ294*'MONTHLY DATA'!CJ398</f>
        <v>9756279.2520058192</v>
      </c>
      <c r="BB306" s="249">
        <f>BA294*'MONTHLY DATA'!CK398</f>
        <v>9756279.2520058192</v>
      </c>
      <c r="BC306" s="249">
        <f>BB294*'MONTHLY DATA'!CL398</f>
        <v>9756279.2520058192</v>
      </c>
      <c r="BD306" s="249">
        <f>BC294*'MONTHLY DATA'!CM398</f>
        <v>9756279.2520058192</v>
      </c>
      <c r="BE306" s="249">
        <f>BD294*'MONTHLY DATA'!CN398</f>
        <v>9756279.2520058192</v>
      </c>
      <c r="BF306" s="249">
        <f>BE294*'MONTHLY DATA'!CO398</f>
        <v>9756279.2520058192</v>
      </c>
      <c r="BG306" s="249">
        <f>BF294*'MONTHLY DATA'!CP398</f>
        <v>9756279.2520058192</v>
      </c>
      <c r="BH306" s="249">
        <f>BG294*'MONTHLY DATA'!CQ398</f>
        <v>9756279.2520058192</v>
      </c>
      <c r="BI306" s="249">
        <f>BH294*'MONTHLY DATA'!CR398</f>
        <v>9756279.2520058192</v>
      </c>
      <c r="BJ306" s="249">
        <f>BI294*'MONTHLY DATA'!CS398</f>
        <v>9756279.2520058192</v>
      </c>
      <c r="BK306" s="920">
        <f t="shared" si="235"/>
        <v>416225570.15853304</v>
      </c>
    </row>
    <row r="307" spans="1:63" x14ac:dyDescent="0.25">
      <c r="C307" s="249"/>
      <c r="D307" s="249"/>
      <c r="E307" s="249"/>
      <c r="F307" s="249"/>
      <c r="G307" s="249"/>
      <c r="H307" s="249"/>
      <c r="I307" s="249"/>
      <c r="J307" s="249"/>
      <c r="K307" s="249"/>
      <c r="L307" s="249"/>
      <c r="M307" s="249"/>
      <c r="N307" s="249"/>
      <c r="O307" s="249"/>
      <c r="P307" s="249"/>
      <c r="Q307" s="249"/>
      <c r="R307" s="249"/>
      <c r="S307" s="249"/>
      <c r="T307" s="249"/>
      <c r="U307" s="249"/>
      <c r="V307" s="249"/>
      <c r="W307" s="249"/>
      <c r="X307" s="249"/>
      <c r="Y307" s="249"/>
      <c r="Z307" s="249"/>
      <c r="AA307" s="249"/>
      <c r="AB307" s="249"/>
      <c r="AC307" s="249"/>
      <c r="AD307" s="249"/>
      <c r="AE307" s="249"/>
      <c r="AF307" s="249"/>
      <c r="AG307" s="249"/>
      <c r="AH307" s="249"/>
      <c r="AI307" s="249"/>
      <c r="AJ307" s="249"/>
      <c r="AK307" s="249"/>
      <c r="AL307" s="249"/>
      <c r="AM307" s="249"/>
      <c r="AN307" s="249"/>
      <c r="AO307" s="249"/>
      <c r="AP307" s="249"/>
      <c r="AQ307" s="249"/>
      <c r="AR307" s="249"/>
      <c r="AS307" s="249"/>
      <c r="AT307" s="249"/>
      <c r="AU307" s="249"/>
      <c r="AV307" s="249"/>
      <c r="AW307" s="249"/>
      <c r="AX307" s="249"/>
      <c r="AY307" s="249"/>
      <c r="AZ307" s="249"/>
      <c r="BA307" s="249"/>
      <c r="BB307" s="249"/>
      <c r="BC307" s="249"/>
      <c r="BD307" s="249"/>
      <c r="BE307" s="249"/>
      <c r="BF307" s="249"/>
      <c r="BG307" s="249"/>
      <c r="BH307" s="249"/>
      <c r="BI307" s="249"/>
      <c r="BJ307" s="249"/>
      <c r="BK307" s="920">
        <f t="shared" si="235"/>
        <v>0</v>
      </c>
    </row>
    <row r="308" spans="1:63" x14ac:dyDescent="0.25">
      <c r="A308" s="635" t="s">
        <v>1199</v>
      </c>
      <c r="B308" s="180" t="s">
        <v>158</v>
      </c>
      <c r="C308" s="249">
        <f>C305+C306</f>
        <v>3762980.341686721</v>
      </c>
      <c r="D308" s="249">
        <f t="shared" ref="D308:BJ308" si="237">D305+D306</f>
        <v>7525960.6833734419</v>
      </c>
      <c r="E308" s="249">
        <f t="shared" si="237"/>
        <v>7525960.6833734419</v>
      </c>
      <c r="F308" s="249">
        <f t="shared" si="237"/>
        <v>7525960.6833734419</v>
      </c>
      <c r="G308" s="249">
        <f t="shared" si="237"/>
        <v>7525960.6833734419</v>
      </c>
      <c r="H308" s="249">
        <f t="shared" si="237"/>
        <v>7525960.6833734419</v>
      </c>
      <c r="I308" s="249">
        <f t="shared" si="237"/>
        <v>7525960.6833734419</v>
      </c>
      <c r="J308" s="249">
        <f t="shared" si="237"/>
        <v>7525960.6833734419</v>
      </c>
      <c r="K308" s="249">
        <f t="shared" si="237"/>
        <v>7525960.6833734419</v>
      </c>
      <c r="L308" s="249">
        <f t="shared" si="237"/>
        <v>7525960.6833734419</v>
      </c>
      <c r="M308" s="249">
        <f t="shared" si="237"/>
        <v>7525960.6833734419</v>
      </c>
      <c r="N308" s="249">
        <f t="shared" si="237"/>
        <v>7525960.6833734419</v>
      </c>
      <c r="O308" s="249">
        <f t="shared" si="237"/>
        <v>10008081.932229081</v>
      </c>
      <c r="P308" s="249">
        <f t="shared" si="237"/>
        <v>12490203.18108472</v>
      </c>
      <c r="Q308" s="249">
        <f t="shared" si="237"/>
        <v>12490203.18108472</v>
      </c>
      <c r="R308" s="249">
        <f t="shared" si="237"/>
        <v>12490203.18108472</v>
      </c>
      <c r="S308" s="249">
        <f t="shared" si="237"/>
        <v>12490203.18108472</v>
      </c>
      <c r="T308" s="249">
        <f t="shared" si="237"/>
        <v>12490203.18108472</v>
      </c>
      <c r="U308" s="249">
        <f t="shared" si="237"/>
        <v>12490203.18108472</v>
      </c>
      <c r="V308" s="249">
        <f t="shared" si="237"/>
        <v>12490203.18108472</v>
      </c>
      <c r="W308" s="249">
        <f t="shared" si="237"/>
        <v>12490203.18108472</v>
      </c>
      <c r="X308" s="249">
        <f t="shared" si="237"/>
        <v>12490203.18108472</v>
      </c>
      <c r="Y308" s="249">
        <f t="shared" si="237"/>
        <v>12490203.18108472</v>
      </c>
      <c r="Z308" s="249">
        <f t="shared" si="237"/>
        <v>12490203.18108472</v>
      </c>
      <c r="AA308" s="249">
        <f t="shared" si="237"/>
        <v>13516067.0735493</v>
      </c>
      <c r="AB308" s="249">
        <f t="shared" si="237"/>
        <v>14541930.966013879</v>
      </c>
      <c r="AC308" s="249">
        <f t="shared" si="237"/>
        <v>14541930.966013879</v>
      </c>
      <c r="AD308" s="249">
        <f t="shared" si="237"/>
        <v>14541930.966013879</v>
      </c>
      <c r="AE308" s="249">
        <f t="shared" si="237"/>
        <v>14541930.966013879</v>
      </c>
      <c r="AF308" s="249">
        <f t="shared" si="237"/>
        <v>14541930.966013879</v>
      </c>
      <c r="AG308" s="249">
        <f t="shared" si="237"/>
        <v>14541930.966013879</v>
      </c>
      <c r="AH308" s="249">
        <f t="shared" si="237"/>
        <v>14541930.966013879</v>
      </c>
      <c r="AI308" s="249">
        <f t="shared" si="237"/>
        <v>14541930.966013879</v>
      </c>
      <c r="AJ308" s="249">
        <f t="shared" si="237"/>
        <v>14541930.966013879</v>
      </c>
      <c r="AK308" s="249">
        <f t="shared" si="237"/>
        <v>14541930.966013879</v>
      </c>
      <c r="AL308" s="249">
        <f t="shared" si="237"/>
        <v>14541930.966013879</v>
      </c>
      <c r="AM308" s="249">
        <f t="shared" si="237"/>
        <v>15734126.266643338</v>
      </c>
      <c r="AN308" s="249">
        <f t="shared" si="237"/>
        <v>16926321.567272797</v>
      </c>
      <c r="AO308" s="249">
        <f t="shared" si="237"/>
        <v>16926321.567272797</v>
      </c>
      <c r="AP308" s="249">
        <f t="shared" si="237"/>
        <v>16926321.567272797</v>
      </c>
      <c r="AQ308" s="249">
        <f t="shared" si="237"/>
        <v>16926321.567272797</v>
      </c>
      <c r="AR308" s="249">
        <f t="shared" si="237"/>
        <v>16926321.567272797</v>
      </c>
      <c r="AS308" s="249">
        <f t="shared" si="237"/>
        <v>16926321.567272797</v>
      </c>
      <c r="AT308" s="249">
        <f t="shared" si="237"/>
        <v>16926321.567272797</v>
      </c>
      <c r="AU308" s="249">
        <f t="shared" si="237"/>
        <v>16926321.567272797</v>
      </c>
      <c r="AV308" s="249">
        <f t="shared" si="237"/>
        <v>16926321.567272797</v>
      </c>
      <c r="AW308" s="249">
        <f t="shared" si="237"/>
        <v>16926321.567272797</v>
      </c>
      <c r="AX308" s="249">
        <f t="shared" si="237"/>
        <v>16926321.567272797</v>
      </c>
      <c r="AY308" s="249">
        <f t="shared" si="237"/>
        <v>18219440.035642218</v>
      </c>
      <c r="AZ308" s="249">
        <f t="shared" si="237"/>
        <v>19512558.504011638</v>
      </c>
      <c r="BA308" s="249">
        <f t="shared" si="237"/>
        <v>19512558.504011638</v>
      </c>
      <c r="BB308" s="249">
        <f t="shared" si="237"/>
        <v>19512558.504011638</v>
      </c>
      <c r="BC308" s="249">
        <f t="shared" si="237"/>
        <v>19512558.504011638</v>
      </c>
      <c r="BD308" s="249">
        <f t="shared" si="237"/>
        <v>19512558.504011638</v>
      </c>
      <c r="BE308" s="249">
        <f t="shared" si="237"/>
        <v>19512558.504011638</v>
      </c>
      <c r="BF308" s="249">
        <f t="shared" si="237"/>
        <v>19512558.504011638</v>
      </c>
      <c r="BG308" s="249">
        <f t="shared" si="237"/>
        <v>19512558.504011638</v>
      </c>
      <c r="BH308" s="249">
        <f t="shared" si="237"/>
        <v>19512558.504011638</v>
      </c>
      <c r="BI308" s="249">
        <f t="shared" si="237"/>
        <v>19512558.504011638</v>
      </c>
      <c r="BJ308" s="249">
        <f t="shared" si="237"/>
        <v>19512558.504011638</v>
      </c>
      <c r="BK308" s="920">
        <f t="shared" si="235"/>
        <v>842207419.56907201</v>
      </c>
    </row>
    <row r="309" spans="1:63" x14ac:dyDescent="0.25">
      <c r="C309" s="249"/>
      <c r="D309" s="249"/>
      <c r="E309" s="249"/>
      <c r="F309" s="249"/>
      <c r="G309" s="249"/>
      <c r="H309" s="249"/>
      <c r="I309" s="249"/>
      <c r="J309" s="249"/>
      <c r="K309" s="249"/>
      <c r="L309" s="249"/>
      <c r="M309" s="249"/>
      <c r="N309" s="249"/>
      <c r="O309" s="249"/>
      <c r="P309" s="249"/>
      <c r="Q309" s="249"/>
      <c r="R309" s="249"/>
      <c r="S309" s="249"/>
      <c r="T309" s="249"/>
      <c r="U309" s="249"/>
      <c r="V309" s="249"/>
      <c r="W309" s="249"/>
      <c r="X309" s="249"/>
      <c r="Y309" s="249"/>
      <c r="Z309" s="249"/>
      <c r="AA309" s="249"/>
      <c r="AB309" s="249"/>
      <c r="AC309" s="249"/>
      <c r="AD309" s="249"/>
      <c r="AE309" s="249"/>
      <c r="AF309" s="249"/>
      <c r="AG309" s="249"/>
      <c r="AH309" s="249"/>
      <c r="AI309" s="249"/>
      <c r="AJ309" s="249"/>
      <c r="AK309" s="249"/>
      <c r="AL309" s="249"/>
      <c r="AM309" s="249"/>
      <c r="AN309" s="249"/>
      <c r="AO309" s="249"/>
      <c r="AP309" s="249"/>
      <c r="AQ309" s="249"/>
      <c r="AR309" s="249"/>
      <c r="AS309" s="249"/>
      <c r="AT309" s="249"/>
      <c r="AU309" s="249"/>
      <c r="AV309" s="249"/>
      <c r="AW309" s="249"/>
      <c r="AX309" s="249"/>
      <c r="AY309" s="249"/>
      <c r="AZ309" s="249"/>
      <c r="BA309" s="249"/>
      <c r="BB309" s="249"/>
      <c r="BC309" s="249"/>
      <c r="BD309" s="249"/>
      <c r="BE309" s="249"/>
      <c r="BF309" s="249"/>
      <c r="BG309" s="249"/>
      <c r="BH309" s="249"/>
      <c r="BI309" s="249"/>
      <c r="BJ309" s="249"/>
      <c r="BK309" s="920">
        <f t="shared" si="235"/>
        <v>0</v>
      </c>
    </row>
    <row r="310" spans="1:63" x14ac:dyDescent="0.25">
      <c r="A310" s="180" t="s">
        <v>1200</v>
      </c>
      <c r="C310" s="249"/>
      <c r="D310" s="249"/>
      <c r="E310" s="249"/>
      <c r="F310" s="249"/>
      <c r="G310" s="249"/>
      <c r="H310" s="249"/>
      <c r="I310" s="249"/>
      <c r="J310" s="249"/>
      <c r="K310" s="249"/>
      <c r="L310" s="249"/>
      <c r="M310" s="249"/>
      <c r="N310" s="249"/>
      <c r="O310" s="249"/>
      <c r="P310" s="249"/>
      <c r="Q310" s="249"/>
      <c r="R310" s="249"/>
      <c r="S310" s="249"/>
      <c r="T310" s="249"/>
      <c r="U310" s="249"/>
      <c r="V310" s="249"/>
      <c r="W310" s="249"/>
      <c r="X310" s="249"/>
      <c r="Y310" s="249"/>
      <c r="Z310" s="249"/>
      <c r="AA310" s="249"/>
      <c r="AB310" s="249"/>
      <c r="AC310" s="249"/>
      <c r="AD310" s="249"/>
      <c r="AE310" s="249"/>
      <c r="AF310" s="249"/>
      <c r="AG310" s="249"/>
      <c r="AH310" s="249"/>
      <c r="AI310" s="249"/>
      <c r="AJ310" s="249"/>
      <c r="AK310" s="249"/>
      <c r="AL310" s="249"/>
      <c r="AM310" s="249"/>
      <c r="AN310" s="249"/>
      <c r="AO310" s="249"/>
      <c r="AP310" s="249"/>
      <c r="AQ310" s="249"/>
      <c r="AR310" s="249"/>
      <c r="AS310" s="249"/>
      <c r="AT310" s="249"/>
      <c r="AU310" s="249"/>
      <c r="AV310" s="249"/>
      <c r="AW310" s="249"/>
      <c r="AX310" s="249"/>
      <c r="AY310" s="249"/>
      <c r="AZ310" s="249"/>
      <c r="BA310" s="249"/>
      <c r="BB310" s="249"/>
      <c r="BC310" s="249"/>
      <c r="BD310" s="249"/>
      <c r="BE310" s="249"/>
      <c r="BF310" s="249"/>
      <c r="BG310" s="249"/>
      <c r="BH310" s="249"/>
      <c r="BI310" s="249"/>
      <c r="BJ310" s="249"/>
      <c r="BK310" s="920">
        <f t="shared" si="235"/>
        <v>0</v>
      </c>
    </row>
    <row r="311" spans="1:63" x14ac:dyDescent="0.25">
      <c r="A311" s="180" t="s">
        <v>56</v>
      </c>
      <c r="C311" s="249">
        <f>C295*'MONTHLY DATA'!AM397</f>
        <v>940745.08542168024</v>
      </c>
      <c r="D311" s="249">
        <f>D295*'MONTHLY DATA'!AN397</f>
        <v>940745.08542168024</v>
      </c>
      <c r="E311" s="249">
        <f>E295*'MONTHLY DATA'!AO397</f>
        <v>940745.08542168024</v>
      </c>
      <c r="F311" s="249">
        <f>F295*'MONTHLY DATA'!AP397</f>
        <v>940745.08542168024</v>
      </c>
      <c r="G311" s="249">
        <f>G295*'MONTHLY DATA'!AQ397</f>
        <v>940745.08542168024</v>
      </c>
      <c r="H311" s="249">
        <f>H295*'MONTHLY DATA'!AR397</f>
        <v>940745.08542168024</v>
      </c>
      <c r="I311" s="249">
        <f>I295*'MONTHLY DATA'!AS397</f>
        <v>940745.08542168024</v>
      </c>
      <c r="J311" s="249">
        <f>J295*'MONTHLY DATA'!AT397</f>
        <v>940745.08542168024</v>
      </c>
      <c r="K311" s="249">
        <f>K295*'MONTHLY DATA'!AU397</f>
        <v>940745.08542168024</v>
      </c>
      <c r="L311" s="249">
        <f>L295*'MONTHLY DATA'!AV397</f>
        <v>940745.08542168024</v>
      </c>
      <c r="M311" s="249">
        <f>M295*'MONTHLY DATA'!AW397</f>
        <v>940745.08542168024</v>
      </c>
      <c r="N311" s="249">
        <f>N295*'MONTHLY DATA'!AX397</f>
        <v>940745.08542168024</v>
      </c>
      <c r="O311" s="249">
        <f>O295*'MONTHLY DATA'!AY397</f>
        <v>1561275.3976355901</v>
      </c>
      <c r="P311" s="249">
        <f>P295*'MONTHLY DATA'!AZ397</f>
        <v>1561275.3976355901</v>
      </c>
      <c r="Q311" s="249">
        <f>Q295*'MONTHLY DATA'!BA397</f>
        <v>1561275.3976355901</v>
      </c>
      <c r="R311" s="249">
        <f>R295*'MONTHLY DATA'!BB397</f>
        <v>1561275.3976355901</v>
      </c>
      <c r="S311" s="249">
        <f>S295*'MONTHLY DATA'!BC397</f>
        <v>1561275.3976355901</v>
      </c>
      <c r="T311" s="249">
        <f>T295*'MONTHLY DATA'!BD397</f>
        <v>1561275.3976355901</v>
      </c>
      <c r="U311" s="249">
        <f>U295*'MONTHLY DATA'!BE397</f>
        <v>1561275.3976355901</v>
      </c>
      <c r="V311" s="249">
        <f>V295*'MONTHLY DATA'!BF397</f>
        <v>1561275.3976355901</v>
      </c>
      <c r="W311" s="249">
        <f>W295*'MONTHLY DATA'!BG397</f>
        <v>1561275.3976355901</v>
      </c>
      <c r="X311" s="249">
        <f>X295*'MONTHLY DATA'!BH397</f>
        <v>1561275.3976355901</v>
      </c>
      <c r="Y311" s="249">
        <f>Y295*'MONTHLY DATA'!BI397</f>
        <v>1561275.3976355901</v>
      </c>
      <c r="Z311" s="249">
        <f>Z295*'MONTHLY DATA'!BJ397</f>
        <v>1561275.3976355901</v>
      </c>
      <c r="AA311" s="249">
        <f>AA295*'MONTHLY DATA'!BK397</f>
        <v>1817741.3707517348</v>
      </c>
      <c r="AB311" s="249">
        <f>AB295*'MONTHLY DATA'!BL397</f>
        <v>1817741.3707517348</v>
      </c>
      <c r="AC311" s="249">
        <f>AC295*'MONTHLY DATA'!BM397</f>
        <v>1817741.3707517348</v>
      </c>
      <c r="AD311" s="249">
        <f>AD295*'MONTHLY DATA'!BN397</f>
        <v>1817741.3707517348</v>
      </c>
      <c r="AE311" s="249">
        <f>AE295*'MONTHLY DATA'!BO397</f>
        <v>1817741.3707517348</v>
      </c>
      <c r="AF311" s="249">
        <f>AF295*'MONTHLY DATA'!BP397</f>
        <v>1817741.3707517348</v>
      </c>
      <c r="AG311" s="249">
        <f>AG295*'MONTHLY DATA'!BQ397</f>
        <v>1817741.3707517348</v>
      </c>
      <c r="AH311" s="249">
        <f>AH295*'MONTHLY DATA'!BR397</f>
        <v>1817741.3707517348</v>
      </c>
      <c r="AI311" s="249">
        <f>AI295*'MONTHLY DATA'!BS397</f>
        <v>1817741.3707517348</v>
      </c>
      <c r="AJ311" s="249">
        <f>AJ295*'MONTHLY DATA'!BT397</f>
        <v>1817741.3707517348</v>
      </c>
      <c r="AK311" s="249">
        <f>AK295*'MONTHLY DATA'!BU397</f>
        <v>1817741.3707517348</v>
      </c>
      <c r="AL311" s="249">
        <f>AL295*'MONTHLY DATA'!BV397</f>
        <v>1817741.3707517348</v>
      </c>
      <c r="AM311" s="249">
        <f>AM295*'MONTHLY DATA'!BW397</f>
        <v>2115790.1959090997</v>
      </c>
      <c r="AN311" s="249">
        <f>AN295*'MONTHLY DATA'!BX397</f>
        <v>2115790.1959090997</v>
      </c>
      <c r="AO311" s="249">
        <f>AO295*'MONTHLY DATA'!BY397</f>
        <v>2115790.1959090997</v>
      </c>
      <c r="AP311" s="249">
        <f>AP295*'MONTHLY DATA'!BZ397</f>
        <v>2115790.1959090997</v>
      </c>
      <c r="AQ311" s="249">
        <f>AQ295*'MONTHLY DATA'!CA397</f>
        <v>2115790.1959090997</v>
      </c>
      <c r="AR311" s="249">
        <f>AR295*'MONTHLY DATA'!CB397</f>
        <v>2115790.1959090997</v>
      </c>
      <c r="AS311" s="249">
        <f>AS295*'MONTHLY DATA'!CC397</f>
        <v>2115790.1959090997</v>
      </c>
      <c r="AT311" s="249">
        <f>AT295*'MONTHLY DATA'!CD397</f>
        <v>2115790.1959090997</v>
      </c>
      <c r="AU311" s="249">
        <f>AU295*'MONTHLY DATA'!CE397</f>
        <v>2115790.1959090997</v>
      </c>
      <c r="AV311" s="249">
        <f>AV295*'MONTHLY DATA'!CF397</f>
        <v>2115790.1959090997</v>
      </c>
      <c r="AW311" s="249">
        <f>AW295*'MONTHLY DATA'!CG397</f>
        <v>2115790.1959090997</v>
      </c>
      <c r="AX311" s="249">
        <f>AX295*'MONTHLY DATA'!CH397</f>
        <v>2115790.1959090997</v>
      </c>
      <c r="AY311" s="249">
        <f>AY295*'MONTHLY DATA'!CI397</f>
        <v>2439069.8130014548</v>
      </c>
      <c r="AZ311" s="249">
        <f>AZ295*'MONTHLY DATA'!CJ397</f>
        <v>2439069.8130014548</v>
      </c>
      <c r="BA311" s="249">
        <f>BA295*'MONTHLY DATA'!CK397</f>
        <v>2439069.8130014548</v>
      </c>
      <c r="BB311" s="249">
        <f>BB295*'MONTHLY DATA'!CL397</f>
        <v>2439069.8130014548</v>
      </c>
      <c r="BC311" s="249">
        <f>BC295*'MONTHLY DATA'!CM397</f>
        <v>2439069.8130014548</v>
      </c>
      <c r="BD311" s="249">
        <f>BD295*'MONTHLY DATA'!CN397</f>
        <v>2439069.8130014548</v>
      </c>
      <c r="BE311" s="249">
        <f>BE295*'MONTHLY DATA'!CO397</f>
        <v>2439069.8130014548</v>
      </c>
      <c r="BF311" s="249">
        <f>BF295*'MONTHLY DATA'!CP397</f>
        <v>2439069.8130014548</v>
      </c>
      <c r="BG311" s="249">
        <f>BG295*'MONTHLY DATA'!CQ397</f>
        <v>2439069.8130014548</v>
      </c>
      <c r="BH311" s="249">
        <f>BH295*'MONTHLY DATA'!CR397</f>
        <v>2439069.8130014548</v>
      </c>
      <c r="BI311" s="249">
        <f>BI295*'MONTHLY DATA'!CS397</f>
        <v>2439069.8130014548</v>
      </c>
      <c r="BJ311" s="249">
        <f>BJ295*'MONTHLY DATA'!CT397</f>
        <v>2439069.8130014548</v>
      </c>
      <c r="BK311" s="920">
        <f t="shared" si="235"/>
        <v>106495462.35263471</v>
      </c>
    </row>
    <row r="312" spans="1:63" x14ac:dyDescent="0.25">
      <c r="A312" s="180" t="s">
        <v>61</v>
      </c>
      <c r="C312" s="249"/>
      <c r="D312" s="249">
        <f>C295*'MONTHLY DATA'!AM398</f>
        <v>940745.08542168024</v>
      </c>
      <c r="E312" s="249">
        <f>D295*'MONTHLY DATA'!AN398</f>
        <v>940745.08542168024</v>
      </c>
      <c r="F312" s="249">
        <f>E295*'MONTHLY DATA'!AO398</f>
        <v>940745.08542168024</v>
      </c>
      <c r="G312" s="249">
        <f>F295*'MONTHLY DATA'!AP398</f>
        <v>940745.08542168024</v>
      </c>
      <c r="H312" s="249">
        <f>G295*'MONTHLY DATA'!AQ398</f>
        <v>940745.08542168024</v>
      </c>
      <c r="I312" s="249">
        <f>H295*'MONTHLY DATA'!AR398</f>
        <v>940745.08542168024</v>
      </c>
      <c r="J312" s="249">
        <f>I295*'MONTHLY DATA'!AS398</f>
        <v>940745.08542168024</v>
      </c>
      <c r="K312" s="249">
        <f>J295*'MONTHLY DATA'!AT398</f>
        <v>940745.08542168024</v>
      </c>
      <c r="L312" s="249">
        <f>K295*'MONTHLY DATA'!AU398</f>
        <v>940745.08542168024</v>
      </c>
      <c r="M312" s="249">
        <f>L295*'MONTHLY DATA'!AV398</f>
        <v>940745.08542168024</v>
      </c>
      <c r="N312" s="249">
        <f>M295*'MONTHLY DATA'!AW398</f>
        <v>940745.08542168024</v>
      </c>
      <c r="O312" s="249">
        <f>N295*'MONTHLY DATA'!AX398</f>
        <v>940745.08542168024</v>
      </c>
      <c r="P312" s="249">
        <f>O295*'MONTHLY DATA'!AY398</f>
        <v>1561275.3976355901</v>
      </c>
      <c r="Q312" s="249">
        <f>P295*'MONTHLY DATA'!AZ398</f>
        <v>1561275.3976355901</v>
      </c>
      <c r="R312" s="249">
        <f>Q295*'MONTHLY DATA'!BA398</f>
        <v>1561275.3976355901</v>
      </c>
      <c r="S312" s="249">
        <f>R295*'MONTHLY DATA'!BB398</f>
        <v>1561275.3976355901</v>
      </c>
      <c r="T312" s="249">
        <f>S295*'MONTHLY DATA'!BC398</f>
        <v>1561275.3976355901</v>
      </c>
      <c r="U312" s="249">
        <f>T295*'MONTHLY DATA'!BD398</f>
        <v>1561275.3976355901</v>
      </c>
      <c r="V312" s="249">
        <f>U295*'MONTHLY DATA'!BE398</f>
        <v>1561275.3976355901</v>
      </c>
      <c r="W312" s="249">
        <f>V295*'MONTHLY DATA'!BF398</f>
        <v>1561275.3976355901</v>
      </c>
      <c r="X312" s="249">
        <f>W295*'MONTHLY DATA'!BG398</f>
        <v>1561275.3976355901</v>
      </c>
      <c r="Y312" s="249">
        <f>X295*'MONTHLY DATA'!BH398</f>
        <v>1561275.3976355901</v>
      </c>
      <c r="Z312" s="249">
        <f>Y295*'MONTHLY DATA'!BI398</f>
        <v>1561275.3976355901</v>
      </c>
      <c r="AA312" s="249">
        <f>Z295*'MONTHLY DATA'!BJ398</f>
        <v>1561275.3976355901</v>
      </c>
      <c r="AB312" s="249">
        <f>AA295*'MONTHLY DATA'!BK398</f>
        <v>1817741.3707517348</v>
      </c>
      <c r="AC312" s="249">
        <f>AB295*'MONTHLY DATA'!BL398</f>
        <v>1817741.3707517348</v>
      </c>
      <c r="AD312" s="249">
        <f>AC295*'MONTHLY DATA'!BM398</f>
        <v>1817741.3707517348</v>
      </c>
      <c r="AE312" s="249">
        <f>AD295*'MONTHLY DATA'!BN398</f>
        <v>1817741.3707517348</v>
      </c>
      <c r="AF312" s="249">
        <f>AE295*'MONTHLY DATA'!BO398</f>
        <v>1817741.3707517348</v>
      </c>
      <c r="AG312" s="249">
        <f>AF295*'MONTHLY DATA'!BP398</f>
        <v>1817741.3707517348</v>
      </c>
      <c r="AH312" s="249">
        <f>AG295*'MONTHLY DATA'!BQ398</f>
        <v>1817741.3707517348</v>
      </c>
      <c r="AI312" s="249">
        <f>AH295*'MONTHLY DATA'!BR398</f>
        <v>1817741.3707517348</v>
      </c>
      <c r="AJ312" s="249">
        <f>AI295*'MONTHLY DATA'!BS398</f>
        <v>1817741.3707517348</v>
      </c>
      <c r="AK312" s="249">
        <f>AJ295*'MONTHLY DATA'!BT398</f>
        <v>1817741.3707517348</v>
      </c>
      <c r="AL312" s="249">
        <f>AK295*'MONTHLY DATA'!BU398</f>
        <v>1817741.3707517348</v>
      </c>
      <c r="AM312" s="249">
        <f>AL295*'MONTHLY DATA'!BV398</f>
        <v>1817741.3707517348</v>
      </c>
      <c r="AN312" s="249">
        <f>AM295*'MONTHLY DATA'!BW398</f>
        <v>2115790.1959090997</v>
      </c>
      <c r="AO312" s="249">
        <f>AN295*'MONTHLY DATA'!BX398</f>
        <v>2115790.1959090997</v>
      </c>
      <c r="AP312" s="249">
        <f>AO295*'MONTHLY DATA'!BY398</f>
        <v>2115790.1959090997</v>
      </c>
      <c r="AQ312" s="249">
        <f>AP295*'MONTHLY DATA'!BZ398</f>
        <v>2115790.1959090997</v>
      </c>
      <c r="AR312" s="249">
        <f>AQ295*'MONTHLY DATA'!CA398</f>
        <v>2115790.1959090997</v>
      </c>
      <c r="AS312" s="249">
        <f>AR295*'MONTHLY DATA'!CB398</f>
        <v>2115790.1959090997</v>
      </c>
      <c r="AT312" s="249">
        <f>AS295*'MONTHLY DATA'!CC398</f>
        <v>2115790.1959090997</v>
      </c>
      <c r="AU312" s="249">
        <f>AT295*'MONTHLY DATA'!CD398</f>
        <v>2115790.1959090997</v>
      </c>
      <c r="AV312" s="249">
        <f>AU295*'MONTHLY DATA'!CE398</f>
        <v>2115790.1959090997</v>
      </c>
      <c r="AW312" s="249">
        <f>AV295*'MONTHLY DATA'!CF398</f>
        <v>2115790.1959090997</v>
      </c>
      <c r="AX312" s="249">
        <f>AW295*'MONTHLY DATA'!CG398</f>
        <v>2115790.1959090997</v>
      </c>
      <c r="AY312" s="249">
        <f>AX295*'MONTHLY DATA'!CH398</f>
        <v>2115790.1959090997</v>
      </c>
      <c r="AZ312" s="249">
        <f>AY295*'MONTHLY DATA'!CI398</f>
        <v>2439069.8130014548</v>
      </c>
      <c r="BA312" s="249">
        <f>AZ295*'MONTHLY DATA'!CJ398</f>
        <v>2439069.8130014548</v>
      </c>
      <c r="BB312" s="249">
        <f>BA295*'MONTHLY DATA'!CK398</f>
        <v>2439069.8130014548</v>
      </c>
      <c r="BC312" s="249">
        <f>BB295*'MONTHLY DATA'!CL398</f>
        <v>2439069.8130014548</v>
      </c>
      <c r="BD312" s="249">
        <f>BC295*'MONTHLY DATA'!CM398</f>
        <v>2439069.8130014548</v>
      </c>
      <c r="BE312" s="249">
        <f>BD295*'MONTHLY DATA'!CN398</f>
        <v>2439069.8130014548</v>
      </c>
      <c r="BF312" s="249">
        <f>BE295*'MONTHLY DATA'!CO398</f>
        <v>2439069.8130014548</v>
      </c>
      <c r="BG312" s="249">
        <f>BF295*'MONTHLY DATA'!CP398</f>
        <v>2439069.8130014548</v>
      </c>
      <c r="BH312" s="249">
        <f>BG295*'MONTHLY DATA'!CQ398</f>
        <v>2439069.8130014548</v>
      </c>
      <c r="BI312" s="249">
        <f>BH295*'MONTHLY DATA'!CR398</f>
        <v>2439069.8130014548</v>
      </c>
      <c r="BJ312" s="249">
        <f>BI295*'MONTHLY DATA'!CS398</f>
        <v>2439069.8130014548</v>
      </c>
      <c r="BK312" s="920">
        <f t="shared" si="235"/>
        <v>104056392.53963326</v>
      </c>
    </row>
    <row r="313" spans="1:63" x14ac:dyDescent="0.25">
      <c r="C313" s="249"/>
      <c r="D313" s="249"/>
      <c r="E313" s="249"/>
      <c r="F313" s="249"/>
      <c r="G313" s="249"/>
      <c r="H313" s="249"/>
      <c r="I313" s="249"/>
      <c r="J313" s="249"/>
      <c r="K313" s="249"/>
      <c r="L313" s="249"/>
      <c r="M313" s="249"/>
      <c r="N313" s="249"/>
      <c r="O313" s="249"/>
      <c r="P313" s="249"/>
      <c r="Q313" s="249"/>
      <c r="R313" s="249"/>
      <c r="S313" s="249"/>
      <c r="T313" s="249"/>
      <c r="U313" s="249"/>
      <c r="V313" s="249"/>
      <c r="W313" s="249"/>
      <c r="X313" s="249"/>
      <c r="Y313" s="249"/>
      <c r="Z313" s="249"/>
      <c r="AA313" s="249"/>
      <c r="AB313" s="249"/>
      <c r="AC313" s="249"/>
      <c r="AD313" s="249"/>
      <c r="AE313" s="249"/>
      <c r="AF313" s="249"/>
      <c r="AG313" s="249"/>
      <c r="AH313" s="249"/>
      <c r="AI313" s="249"/>
      <c r="AJ313" s="249"/>
      <c r="AK313" s="249"/>
      <c r="AL313" s="249"/>
      <c r="AM313" s="249"/>
      <c r="AN313" s="249"/>
      <c r="AO313" s="249"/>
      <c r="AP313" s="249"/>
      <c r="AQ313" s="249"/>
      <c r="AR313" s="249"/>
      <c r="AS313" s="249"/>
      <c r="AT313" s="249"/>
      <c r="AU313" s="249"/>
      <c r="AV313" s="249"/>
      <c r="AW313" s="249"/>
      <c r="AX313" s="249"/>
      <c r="AY313" s="249"/>
      <c r="AZ313" s="249"/>
      <c r="BA313" s="249"/>
      <c r="BB313" s="249"/>
      <c r="BC313" s="249"/>
      <c r="BD313" s="249"/>
      <c r="BE313" s="249"/>
      <c r="BF313" s="249"/>
      <c r="BG313" s="249"/>
      <c r="BH313" s="249"/>
      <c r="BI313" s="249"/>
      <c r="BJ313" s="249"/>
      <c r="BK313" s="920">
        <f t="shared" si="235"/>
        <v>0</v>
      </c>
    </row>
    <row r="314" spans="1:63" x14ac:dyDescent="0.25">
      <c r="A314" s="635" t="s">
        <v>1201</v>
      </c>
      <c r="C314" s="249">
        <f>C311+C312</f>
        <v>940745.08542168024</v>
      </c>
      <c r="D314" s="249">
        <f t="shared" ref="D314:BJ314" si="238">D311+D312</f>
        <v>1881490.1708433605</v>
      </c>
      <c r="E314" s="249">
        <f t="shared" si="238"/>
        <v>1881490.1708433605</v>
      </c>
      <c r="F314" s="249">
        <f t="shared" si="238"/>
        <v>1881490.1708433605</v>
      </c>
      <c r="G314" s="249">
        <f t="shared" si="238"/>
        <v>1881490.1708433605</v>
      </c>
      <c r="H314" s="249">
        <f t="shared" si="238"/>
        <v>1881490.1708433605</v>
      </c>
      <c r="I314" s="249">
        <f t="shared" si="238"/>
        <v>1881490.1708433605</v>
      </c>
      <c r="J314" s="249">
        <f t="shared" si="238"/>
        <v>1881490.1708433605</v>
      </c>
      <c r="K314" s="249">
        <f t="shared" si="238"/>
        <v>1881490.1708433605</v>
      </c>
      <c r="L314" s="249">
        <f t="shared" si="238"/>
        <v>1881490.1708433605</v>
      </c>
      <c r="M314" s="249">
        <f t="shared" si="238"/>
        <v>1881490.1708433605</v>
      </c>
      <c r="N314" s="249">
        <f t="shared" si="238"/>
        <v>1881490.1708433605</v>
      </c>
      <c r="O314" s="249">
        <f t="shared" si="238"/>
        <v>2502020.4830572703</v>
      </c>
      <c r="P314" s="249">
        <f t="shared" si="238"/>
        <v>3122550.7952711801</v>
      </c>
      <c r="Q314" s="249">
        <f t="shared" si="238"/>
        <v>3122550.7952711801</v>
      </c>
      <c r="R314" s="249">
        <f t="shared" si="238"/>
        <v>3122550.7952711801</v>
      </c>
      <c r="S314" s="249">
        <f t="shared" si="238"/>
        <v>3122550.7952711801</v>
      </c>
      <c r="T314" s="249">
        <f t="shared" si="238"/>
        <v>3122550.7952711801</v>
      </c>
      <c r="U314" s="249">
        <f t="shared" si="238"/>
        <v>3122550.7952711801</v>
      </c>
      <c r="V314" s="249">
        <f t="shared" si="238"/>
        <v>3122550.7952711801</v>
      </c>
      <c r="W314" s="249">
        <f t="shared" si="238"/>
        <v>3122550.7952711801</v>
      </c>
      <c r="X314" s="249">
        <f t="shared" si="238"/>
        <v>3122550.7952711801</v>
      </c>
      <c r="Y314" s="249">
        <f t="shared" si="238"/>
        <v>3122550.7952711801</v>
      </c>
      <c r="Z314" s="249">
        <f t="shared" si="238"/>
        <v>3122550.7952711801</v>
      </c>
      <c r="AA314" s="249">
        <f t="shared" si="238"/>
        <v>3379016.7683873251</v>
      </c>
      <c r="AB314" s="249">
        <f t="shared" si="238"/>
        <v>3635482.7415034696</v>
      </c>
      <c r="AC314" s="249">
        <f t="shared" si="238"/>
        <v>3635482.7415034696</v>
      </c>
      <c r="AD314" s="249">
        <f t="shared" si="238"/>
        <v>3635482.7415034696</v>
      </c>
      <c r="AE314" s="249">
        <f t="shared" si="238"/>
        <v>3635482.7415034696</v>
      </c>
      <c r="AF314" s="249">
        <f t="shared" si="238"/>
        <v>3635482.7415034696</v>
      </c>
      <c r="AG314" s="249">
        <f t="shared" si="238"/>
        <v>3635482.7415034696</v>
      </c>
      <c r="AH314" s="249">
        <f t="shared" si="238"/>
        <v>3635482.7415034696</v>
      </c>
      <c r="AI314" s="249">
        <f t="shared" si="238"/>
        <v>3635482.7415034696</v>
      </c>
      <c r="AJ314" s="249">
        <f t="shared" si="238"/>
        <v>3635482.7415034696</v>
      </c>
      <c r="AK314" s="249">
        <f t="shared" si="238"/>
        <v>3635482.7415034696</v>
      </c>
      <c r="AL314" s="249">
        <f t="shared" si="238"/>
        <v>3635482.7415034696</v>
      </c>
      <c r="AM314" s="249">
        <f t="shared" si="238"/>
        <v>3933531.5666608345</v>
      </c>
      <c r="AN314" s="249">
        <f t="shared" si="238"/>
        <v>4231580.3918181993</v>
      </c>
      <c r="AO314" s="249">
        <f t="shared" si="238"/>
        <v>4231580.3918181993</v>
      </c>
      <c r="AP314" s="249">
        <f t="shared" si="238"/>
        <v>4231580.3918181993</v>
      </c>
      <c r="AQ314" s="249">
        <f t="shared" si="238"/>
        <v>4231580.3918181993</v>
      </c>
      <c r="AR314" s="249">
        <f t="shared" si="238"/>
        <v>4231580.3918181993</v>
      </c>
      <c r="AS314" s="249">
        <f t="shared" si="238"/>
        <v>4231580.3918181993</v>
      </c>
      <c r="AT314" s="249">
        <f t="shared" si="238"/>
        <v>4231580.3918181993</v>
      </c>
      <c r="AU314" s="249">
        <f t="shared" si="238"/>
        <v>4231580.3918181993</v>
      </c>
      <c r="AV314" s="249">
        <f t="shared" si="238"/>
        <v>4231580.3918181993</v>
      </c>
      <c r="AW314" s="249">
        <f t="shared" si="238"/>
        <v>4231580.3918181993</v>
      </c>
      <c r="AX314" s="249">
        <f t="shared" si="238"/>
        <v>4231580.3918181993</v>
      </c>
      <c r="AY314" s="249">
        <f t="shared" si="238"/>
        <v>4554860.0089105545</v>
      </c>
      <c r="AZ314" s="249">
        <f t="shared" si="238"/>
        <v>4878139.6260029096</v>
      </c>
      <c r="BA314" s="249">
        <f t="shared" si="238"/>
        <v>4878139.6260029096</v>
      </c>
      <c r="BB314" s="249">
        <f t="shared" si="238"/>
        <v>4878139.6260029096</v>
      </c>
      <c r="BC314" s="249">
        <f t="shared" si="238"/>
        <v>4878139.6260029096</v>
      </c>
      <c r="BD314" s="249">
        <f t="shared" si="238"/>
        <v>4878139.6260029096</v>
      </c>
      <c r="BE314" s="249">
        <f t="shared" si="238"/>
        <v>4878139.6260029096</v>
      </c>
      <c r="BF314" s="249">
        <f t="shared" si="238"/>
        <v>4878139.6260029096</v>
      </c>
      <c r="BG314" s="249">
        <f t="shared" si="238"/>
        <v>4878139.6260029096</v>
      </c>
      <c r="BH314" s="249">
        <f t="shared" si="238"/>
        <v>4878139.6260029096</v>
      </c>
      <c r="BI314" s="249">
        <f t="shared" si="238"/>
        <v>4878139.6260029096</v>
      </c>
      <c r="BJ314" s="249">
        <f t="shared" si="238"/>
        <v>4878139.6260029096</v>
      </c>
      <c r="BK314" s="920">
        <f t="shared" si="235"/>
        <v>210551854.892268</v>
      </c>
    </row>
    <row r="315" spans="1:63" x14ac:dyDescent="0.25">
      <c r="C315" s="249"/>
      <c r="D315" s="249"/>
      <c r="E315" s="249"/>
      <c r="F315" s="249"/>
      <c r="G315" s="249"/>
      <c r="H315" s="249"/>
      <c r="I315" s="249"/>
      <c r="J315" s="249"/>
      <c r="K315" s="249"/>
      <c r="L315" s="249"/>
      <c r="M315" s="249"/>
      <c r="N315" s="249"/>
      <c r="O315" s="249"/>
      <c r="P315" s="249"/>
      <c r="Q315" s="249"/>
      <c r="R315" s="249"/>
      <c r="S315" s="249"/>
      <c r="T315" s="249"/>
      <c r="U315" s="249"/>
      <c r="V315" s="249"/>
      <c r="W315" s="249"/>
      <c r="X315" s="249"/>
      <c r="Y315" s="249"/>
      <c r="Z315" s="249"/>
      <c r="AA315" s="249"/>
      <c r="AB315" s="249"/>
      <c r="AC315" s="249"/>
      <c r="AD315" s="249"/>
      <c r="AE315" s="249"/>
      <c r="AF315" s="249"/>
      <c r="AG315" s="249"/>
      <c r="AH315" s="249"/>
      <c r="AI315" s="249"/>
      <c r="AJ315" s="249"/>
      <c r="AK315" s="249"/>
      <c r="AL315" s="249"/>
      <c r="AM315" s="249"/>
      <c r="AN315" s="249"/>
      <c r="AO315" s="249"/>
      <c r="AP315" s="249"/>
      <c r="AQ315" s="249"/>
      <c r="AR315" s="249"/>
      <c r="AS315" s="249"/>
      <c r="AT315" s="249"/>
      <c r="AU315" s="249"/>
      <c r="AV315" s="249"/>
      <c r="AW315" s="249"/>
      <c r="AX315" s="249"/>
      <c r="AY315" s="249"/>
      <c r="AZ315" s="249"/>
      <c r="BA315" s="249"/>
      <c r="BB315" s="249"/>
      <c r="BC315" s="249"/>
      <c r="BD315" s="249"/>
      <c r="BE315" s="249"/>
      <c r="BF315" s="249"/>
      <c r="BG315" s="249"/>
      <c r="BH315" s="249"/>
      <c r="BI315" s="249"/>
      <c r="BJ315" s="249"/>
      <c r="BK315" s="920">
        <f t="shared" si="235"/>
        <v>0</v>
      </c>
    </row>
    <row r="316" spans="1:63" x14ac:dyDescent="0.25">
      <c r="C316" s="249">
        <f>C291-C302-C308-C314</f>
        <v>85607802.773372874</v>
      </c>
      <c r="D316" s="249">
        <f t="shared" ref="D316:BJ316" si="239">D291-D302-D308-D314</f>
        <v>171215605.54674575</v>
      </c>
      <c r="E316" s="249">
        <f t="shared" si="239"/>
        <v>171215605.54674575</v>
      </c>
      <c r="F316" s="249">
        <f t="shared" si="239"/>
        <v>171215605.54674575</v>
      </c>
      <c r="G316" s="249">
        <f t="shared" si="239"/>
        <v>171215605.54674575</v>
      </c>
      <c r="H316" s="249">
        <f t="shared" si="239"/>
        <v>171215605.54674575</v>
      </c>
      <c r="I316" s="249">
        <f t="shared" si="239"/>
        <v>171215605.54674575</v>
      </c>
      <c r="J316" s="249">
        <f t="shared" si="239"/>
        <v>171215605.54674575</v>
      </c>
      <c r="K316" s="249">
        <f t="shared" si="239"/>
        <v>171215605.54674575</v>
      </c>
      <c r="L316" s="249">
        <f t="shared" si="239"/>
        <v>171215605.54674575</v>
      </c>
      <c r="M316" s="249">
        <f t="shared" si="239"/>
        <v>171215605.54674575</v>
      </c>
      <c r="N316" s="249">
        <f t="shared" si="239"/>
        <v>171215605.54674575</v>
      </c>
      <c r="O316" s="249">
        <f t="shared" si="239"/>
        <v>227683863.9582116</v>
      </c>
      <c r="P316" s="249">
        <f t="shared" si="239"/>
        <v>284152122.36967742</v>
      </c>
      <c r="Q316" s="249">
        <f t="shared" si="239"/>
        <v>284152122.36967742</v>
      </c>
      <c r="R316" s="249">
        <f t="shared" si="239"/>
        <v>284152122.36967742</v>
      </c>
      <c r="S316" s="249">
        <f t="shared" si="239"/>
        <v>284152122.36967742</v>
      </c>
      <c r="T316" s="249">
        <f t="shared" si="239"/>
        <v>284152122.36967742</v>
      </c>
      <c r="U316" s="249">
        <f t="shared" si="239"/>
        <v>284152122.36967742</v>
      </c>
      <c r="V316" s="249">
        <f t="shared" si="239"/>
        <v>284152122.36967742</v>
      </c>
      <c r="W316" s="249">
        <f t="shared" si="239"/>
        <v>284152122.36967742</v>
      </c>
      <c r="X316" s="249">
        <f t="shared" si="239"/>
        <v>284152122.36967742</v>
      </c>
      <c r="Y316" s="249">
        <f t="shared" si="239"/>
        <v>284152122.36967742</v>
      </c>
      <c r="Z316" s="249">
        <f t="shared" si="239"/>
        <v>284152122.36967742</v>
      </c>
      <c r="AA316" s="249">
        <f t="shared" si="239"/>
        <v>307490525.92324662</v>
      </c>
      <c r="AB316" s="249">
        <f t="shared" si="239"/>
        <v>330828929.4768157</v>
      </c>
      <c r="AC316" s="249">
        <f t="shared" si="239"/>
        <v>330828929.4768157</v>
      </c>
      <c r="AD316" s="249">
        <f t="shared" si="239"/>
        <v>330828929.4768157</v>
      </c>
      <c r="AE316" s="249">
        <f t="shared" si="239"/>
        <v>330828929.4768157</v>
      </c>
      <c r="AF316" s="249">
        <f t="shared" si="239"/>
        <v>330828929.4768157</v>
      </c>
      <c r="AG316" s="249">
        <f t="shared" si="239"/>
        <v>330828929.4768157</v>
      </c>
      <c r="AH316" s="249">
        <f t="shared" si="239"/>
        <v>330828929.4768157</v>
      </c>
      <c r="AI316" s="249">
        <f t="shared" si="239"/>
        <v>330828929.4768157</v>
      </c>
      <c r="AJ316" s="249">
        <f t="shared" si="239"/>
        <v>330828929.4768157</v>
      </c>
      <c r="AK316" s="249">
        <f t="shared" si="239"/>
        <v>330828929.4768157</v>
      </c>
      <c r="AL316" s="249">
        <f t="shared" si="239"/>
        <v>330828929.4768157</v>
      </c>
      <c r="AM316" s="249">
        <f t="shared" si="239"/>
        <v>357951372.56613594</v>
      </c>
      <c r="AN316" s="249">
        <f t="shared" si="239"/>
        <v>385073815.65545613</v>
      </c>
      <c r="AO316" s="249">
        <f t="shared" si="239"/>
        <v>385073815.65545613</v>
      </c>
      <c r="AP316" s="249">
        <f t="shared" si="239"/>
        <v>385073815.65545613</v>
      </c>
      <c r="AQ316" s="249">
        <f t="shared" si="239"/>
        <v>385073815.65545613</v>
      </c>
      <c r="AR316" s="249">
        <f t="shared" si="239"/>
        <v>385073815.65545613</v>
      </c>
      <c r="AS316" s="249">
        <f t="shared" si="239"/>
        <v>385073815.65545613</v>
      </c>
      <c r="AT316" s="249">
        <f t="shared" si="239"/>
        <v>385073815.65545613</v>
      </c>
      <c r="AU316" s="249">
        <f t="shared" si="239"/>
        <v>385073815.65545613</v>
      </c>
      <c r="AV316" s="249">
        <f t="shared" si="239"/>
        <v>385073815.65545613</v>
      </c>
      <c r="AW316" s="249">
        <f t="shared" si="239"/>
        <v>385073815.65545613</v>
      </c>
      <c r="AX316" s="249">
        <f t="shared" si="239"/>
        <v>385073815.65545613</v>
      </c>
      <c r="AY316" s="249">
        <f t="shared" si="239"/>
        <v>414492260.81086051</v>
      </c>
      <c r="AZ316" s="249">
        <f t="shared" si="239"/>
        <v>443910705.96626478</v>
      </c>
      <c r="BA316" s="249">
        <f t="shared" si="239"/>
        <v>443910705.96626478</v>
      </c>
      <c r="BB316" s="249">
        <f t="shared" si="239"/>
        <v>443910705.96626478</v>
      </c>
      <c r="BC316" s="249">
        <f t="shared" si="239"/>
        <v>443910705.96626478</v>
      </c>
      <c r="BD316" s="249">
        <f t="shared" si="239"/>
        <v>443910705.96626478</v>
      </c>
      <c r="BE316" s="249">
        <f t="shared" si="239"/>
        <v>443910705.96626478</v>
      </c>
      <c r="BF316" s="249">
        <f t="shared" si="239"/>
        <v>443910705.96626478</v>
      </c>
      <c r="BG316" s="249">
        <f t="shared" si="239"/>
        <v>443910705.96626478</v>
      </c>
      <c r="BH316" s="249">
        <f t="shared" si="239"/>
        <v>443910705.96626478</v>
      </c>
      <c r="BI316" s="249">
        <f t="shared" si="239"/>
        <v>443910705.96626478</v>
      </c>
      <c r="BJ316" s="249">
        <f t="shared" si="239"/>
        <v>443910705.96626478</v>
      </c>
      <c r="BK316" s="920">
        <f t="shared" si="235"/>
        <v>19160218795.196404</v>
      </c>
    </row>
    <row r="317" spans="1:63" ht="16.5" thickBot="1" x14ac:dyDescent="0.3">
      <c r="C317" s="249"/>
      <c r="D317" s="249"/>
      <c r="E317" s="249"/>
      <c r="F317" s="249"/>
      <c r="G317" s="249"/>
      <c r="H317" s="249"/>
      <c r="I317" s="249"/>
      <c r="J317" s="249"/>
      <c r="K317" s="249"/>
      <c r="L317" s="249"/>
      <c r="M317" s="249"/>
      <c r="N317" s="249"/>
      <c r="O317" s="249"/>
      <c r="P317" s="249"/>
      <c r="Q317" s="249"/>
      <c r="R317" s="249"/>
      <c r="S317" s="249"/>
      <c r="T317" s="249"/>
      <c r="U317" s="249"/>
      <c r="V317" s="249"/>
      <c r="W317" s="249"/>
      <c r="X317" s="249"/>
      <c r="Y317" s="249"/>
      <c r="Z317" s="249"/>
      <c r="AA317" s="249"/>
      <c r="AB317" s="249"/>
      <c r="AC317" s="249"/>
      <c r="AD317" s="249"/>
      <c r="AE317" s="249"/>
      <c r="AF317" s="249"/>
      <c r="AG317" s="249"/>
      <c r="AH317" s="249"/>
      <c r="AI317" s="249"/>
      <c r="AJ317" s="249"/>
      <c r="AK317" s="249"/>
      <c r="AL317" s="249"/>
      <c r="AM317" s="249"/>
      <c r="AN317" s="249"/>
      <c r="AO317" s="249"/>
      <c r="AP317" s="249"/>
      <c r="AQ317" s="249"/>
      <c r="AR317" s="249"/>
      <c r="AS317" s="249"/>
      <c r="AT317" s="249"/>
      <c r="AU317" s="249"/>
      <c r="AV317" s="249"/>
      <c r="AW317" s="249"/>
      <c r="AX317" s="249"/>
      <c r="AY317" s="249"/>
      <c r="AZ317" s="249"/>
      <c r="BA317" s="249"/>
      <c r="BB317" s="249"/>
      <c r="BC317" s="249"/>
      <c r="BD317" s="249"/>
      <c r="BE317" s="249"/>
      <c r="BF317" s="249"/>
      <c r="BG317" s="249"/>
      <c r="BH317" s="249"/>
      <c r="BI317" s="249"/>
      <c r="BJ317" s="249"/>
      <c r="BK317" s="920">
        <f t="shared" si="235"/>
        <v>0</v>
      </c>
    </row>
    <row r="318" spans="1:63" ht="16.5" thickBot="1" x14ac:dyDescent="0.3">
      <c r="A318" s="381" t="s">
        <v>1219</v>
      </c>
      <c r="C318" s="249"/>
      <c r="D318" s="249"/>
      <c r="E318" s="249"/>
      <c r="F318" s="249"/>
      <c r="G318" s="249"/>
      <c r="H318" s="249"/>
      <c r="I318" s="249"/>
      <c r="J318" s="249"/>
      <c r="K318" s="249"/>
      <c r="L318" s="249"/>
      <c r="M318" s="249"/>
      <c r="N318" s="249"/>
      <c r="O318" s="249"/>
      <c r="P318" s="249"/>
      <c r="Q318" s="249"/>
      <c r="R318" s="249"/>
      <c r="S318" s="249"/>
      <c r="T318" s="249"/>
      <c r="U318" s="249"/>
      <c r="V318" s="249"/>
      <c r="W318" s="249"/>
      <c r="X318" s="249"/>
      <c r="Y318" s="249"/>
      <c r="Z318" s="249"/>
      <c r="AA318" s="249"/>
      <c r="AB318" s="249"/>
      <c r="AC318" s="249"/>
      <c r="AD318" s="249"/>
      <c r="AE318" s="249"/>
      <c r="AF318" s="249"/>
      <c r="AG318" s="249"/>
      <c r="AH318" s="249"/>
      <c r="AI318" s="249"/>
      <c r="AJ318" s="249"/>
      <c r="AK318" s="249"/>
      <c r="AL318" s="249"/>
      <c r="AM318" s="249"/>
      <c r="AN318" s="249"/>
      <c r="AO318" s="249"/>
      <c r="AP318" s="249"/>
      <c r="AQ318" s="249"/>
      <c r="AR318" s="249"/>
      <c r="AS318" s="249"/>
      <c r="AT318" s="249"/>
      <c r="AU318" s="249"/>
      <c r="AV318" s="249"/>
      <c r="AW318" s="249"/>
      <c r="AX318" s="249"/>
      <c r="AY318" s="249"/>
      <c r="AZ318" s="249"/>
      <c r="BA318" s="249"/>
      <c r="BB318" s="249"/>
      <c r="BC318" s="249"/>
      <c r="BD318" s="249"/>
      <c r="BE318" s="249"/>
      <c r="BF318" s="249"/>
      <c r="BG318" s="249"/>
      <c r="BH318" s="249"/>
      <c r="BI318" s="249"/>
      <c r="BJ318" s="249"/>
      <c r="BK318" s="920">
        <f t="shared" si="235"/>
        <v>0</v>
      </c>
    </row>
    <row r="319" spans="1:63" x14ac:dyDescent="0.25">
      <c r="BK319" s="920">
        <f t="shared" si="235"/>
        <v>0</v>
      </c>
    </row>
    <row r="320" spans="1:63" x14ac:dyDescent="0.25">
      <c r="A320" s="931" t="s">
        <v>1195</v>
      </c>
      <c r="C320" s="249">
        <f>(C130)*(' CALCULATIONS'!O1585+' CALCULATIONS'!O1592+' CALCULATIONS'!O1599+' CALCULATIONS'!O1606)</f>
        <v>42445152.259685926</v>
      </c>
      <c r="D320" s="249">
        <f>(D130)*(' CALCULATIONS'!P1585+' CALCULATIONS'!P1592+' CALCULATIONS'!P1599+' CALCULATIONS'!P1606)</f>
        <v>0</v>
      </c>
      <c r="E320" s="249">
        <f>(E130)*(' CALCULATIONS'!Q1585+' CALCULATIONS'!Q1592+' CALCULATIONS'!Q1599+' CALCULATIONS'!Q1606)</f>
        <v>6182016.3444055887</v>
      </c>
      <c r="F320" s="249">
        <f>(F130)*(' CALCULATIONS'!R1585+' CALCULATIONS'!R1592+' CALCULATIONS'!R1599+' CALCULATIONS'!R1606)</f>
        <v>0</v>
      </c>
      <c r="G320" s="249">
        <f>(G130)*(' CALCULATIONS'!S1585+' CALCULATIONS'!S1592+' CALCULATIONS'!S1599+' CALCULATIONS'!S1606)</f>
        <v>10515003.291735269</v>
      </c>
      <c r="H320" s="249">
        <f>(H130)*(' CALCULATIONS'!T1585+' CALCULATIONS'!T1592+' CALCULATIONS'!T1599+' CALCULATIONS'!T1606)</f>
        <v>2327361.3784009414</v>
      </c>
      <c r="I320" s="249">
        <f>(I130)*(' CALCULATIONS'!U1585+' CALCULATIONS'!U1592+' CALCULATIONS'!U1599+' CALCULATIONS'!U1606)</f>
        <v>8365782.6540357722</v>
      </c>
      <c r="J320" s="249">
        <f>(J130)*(' CALCULATIONS'!V1585+' CALCULATIONS'!V1592+' CALCULATIONS'!V1599+' CALCULATIONS'!V1606)</f>
        <v>0</v>
      </c>
      <c r="K320" s="249">
        <f>(K130)*(' CALCULATIONS'!W1585+' CALCULATIONS'!W1592+' CALCULATIONS'!W1599+' CALCULATIONS'!W1606)</f>
        <v>9423868.494384259</v>
      </c>
      <c r="L320" s="249">
        <f>(L130)*(' CALCULATIONS'!X1585+' CALCULATIONS'!X1592+' CALCULATIONS'!X1599+' CALCULATIONS'!X1606)</f>
        <v>0</v>
      </c>
      <c r="M320" s="249">
        <f>(M130)*(' CALCULATIONS'!Y1585+' CALCULATIONS'!Y1592+' CALCULATIONS'!Y1599+' CALCULATIONS'!Y1606)</f>
        <v>11186128.134971501</v>
      </c>
      <c r="N320" s="249">
        <f>(N130)*(' CALCULATIONS'!Z1585+' CALCULATIONS'!Z1592+' CALCULATIONS'!Z1599+' CALCULATIONS'!Z1606)</f>
        <v>45752623.27958779</v>
      </c>
      <c r="O320" s="249">
        <f>(O130)*(' CALCULATIONS'!AA1585+' CALCULATIONS'!AA1592+' CALCULATIONS'!AA1599+' CALCULATIONS'!AA1606)</f>
        <v>0</v>
      </c>
      <c r="P320" s="249">
        <f>(P130)*(' CALCULATIONS'!AB1585+' CALCULATIONS'!AB1592+' CALCULATIONS'!AB1599+' CALCULATIONS'!AB1606)</f>
        <v>0</v>
      </c>
      <c r="Q320" s="249">
        <f>(Q130)*(' CALCULATIONS'!AC1585+' CALCULATIONS'!AC1592+' CALCULATIONS'!AC1599+' CALCULATIONS'!AC1606)</f>
        <v>0</v>
      </c>
      <c r="R320" s="249">
        <f>(R130)*(' CALCULATIONS'!AD1585+' CALCULATIONS'!AD1592+' CALCULATIONS'!AD1599+' CALCULATIONS'!AD1606)</f>
        <v>0</v>
      </c>
      <c r="S320" s="249">
        <f>(S130)*(' CALCULATIONS'!AE1585+' CALCULATIONS'!AE1592+' CALCULATIONS'!AE1599+' CALCULATIONS'!AE1606)</f>
        <v>3947044.5445843567</v>
      </c>
      <c r="T320" s="249">
        <f>(T130)*(' CALCULATIONS'!AF1585+' CALCULATIONS'!AF1592+' CALCULATIONS'!AF1599+' CALCULATIONS'!AF1606)</f>
        <v>0</v>
      </c>
      <c r="U320" s="249">
        <f>(U130)*(' CALCULATIONS'!AG1585+' CALCULATIONS'!AG1592+' CALCULATIONS'!AG1599+' CALCULATIONS'!AG1606)</f>
        <v>0</v>
      </c>
      <c r="V320" s="249">
        <f>(V130)*(' CALCULATIONS'!AH1585+' CALCULATIONS'!AH1592+' CALCULATIONS'!AH1599+' CALCULATIONS'!AH1606)</f>
        <v>0</v>
      </c>
      <c r="W320" s="249">
        <f>(W130)*(' CALCULATIONS'!AI1585+' CALCULATIONS'!AI1592+' CALCULATIONS'!AI1599+' CALCULATIONS'!AI1606)</f>
        <v>3947044.5445843567</v>
      </c>
      <c r="X320" s="249">
        <f>(X130)*(' CALCULATIONS'!AJ1585+' CALCULATIONS'!AJ1592+' CALCULATIONS'!AJ1599+' CALCULATIONS'!AJ1606)</f>
        <v>0</v>
      </c>
      <c r="Y320" s="249">
        <f>(Y130)*(' CALCULATIONS'!AK1585+' CALCULATIONS'!AK1592+' CALCULATIONS'!AK1599+' CALCULATIONS'!AK1606)</f>
        <v>3947044.5445843567</v>
      </c>
      <c r="Z320" s="249">
        <f>(Z130)*(' CALCULATIONS'!AL1585+' CALCULATIONS'!AL1592+' CALCULATIONS'!AL1599+' CALCULATIONS'!AL1606)</f>
        <v>35523400.901259214</v>
      </c>
      <c r="AA320" s="249">
        <f>(AA130)*(' CALCULATIONS'!AM1585+' CALCULATIONS'!AM1592+' CALCULATIONS'!AM1599+' CALCULATIONS'!AM1606)</f>
        <v>0</v>
      </c>
      <c r="AB320" s="249">
        <f>(AB130)*(' CALCULATIONS'!AN1585+' CALCULATIONS'!AN1592+' CALCULATIONS'!AN1599+' CALCULATIONS'!AN1606)</f>
        <v>0</v>
      </c>
      <c r="AC320" s="249">
        <f>(AC130)*(' CALCULATIONS'!AO1585+' CALCULATIONS'!AO1592+' CALCULATIONS'!AO1599+' CALCULATIONS'!AO1606)</f>
        <v>0</v>
      </c>
      <c r="AD320" s="249">
        <f>(AD130)*(' CALCULATIONS'!AP1585+' CALCULATIONS'!AP1592+' CALCULATIONS'!AP1599+' CALCULATIONS'!AP1606)</f>
        <v>0</v>
      </c>
      <c r="AE320" s="249">
        <f>(AE130)*(' CALCULATIONS'!AQ1585+' CALCULATIONS'!AQ1592+' CALCULATIONS'!AQ1599+' CALCULATIONS'!AQ1606)</f>
        <v>0</v>
      </c>
      <c r="AF320" s="249">
        <f>(AF130)*(' CALCULATIONS'!AR1585+' CALCULATIONS'!AR1592+' CALCULATIONS'!AR1599+' CALCULATIONS'!AR1606)</f>
        <v>0</v>
      </c>
      <c r="AG320" s="249">
        <f>(AG130)*(' CALCULATIONS'!AS1585+' CALCULATIONS'!AS1592+' CALCULATIONS'!AS1599+' CALCULATIONS'!AS1606)</f>
        <v>0</v>
      </c>
      <c r="AH320" s="249">
        <f>(AH130)*(' CALCULATIONS'!AT1585+' CALCULATIONS'!AT1592+' CALCULATIONS'!AT1599+' CALCULATIONS'!AT1606)</f>
        <v>0</v>
      </c>
      <c r="AI320" s="249">
        <f>(AI130)*(' CALCULATIONS'!AU1585+' CALCULATIONS'!AU1592+' CALCULATIONS'!AU1599+' CALCULATIONS'!AU1606)</f>
        <v>0</v>
      </c>
      <c r="AJ320" s="249">
        <f>(AJ130)*(' CALCULATIONS'!AV1585+' CALCULATIONS'!AV1592+' CALCULATIONS'!AV1599+' CALCULATIONS'!AV1606)</f>
        <v>0</v>
      </c>
      <c r="AK320" s="249">
        <f>(AK130)*(' CALCULATIONS'!AW1585+' CALCULATIONS'!AW1592+' CALCULATIONS'!AW1599+' CALCULATIONS'!AW1606)</f>
        <v>0</v>
      </c>
      <c r="AL320" s="249">
        <f>(AL130)*(' CALCULATIONS'!AX1585+' CALCULATIONS'!AX1592+' CALCULATIONS'!AX1599+' CALCULATIONS'!AX1606)</f>
        <v>645750.42543408775</v>
      </c>
      <c r="AM320" s="249">
        <f>(AM130)*(' CALCULATIONS'!AY1585+' CALCULATIONS'!AY1592+' CALCULATIONS'!AY1599+' CALCULATIONS'!AY1606)</f>
        <v>0</v>
      </c>
      <c r="AN320" s="249">
        <f>(AN130)*(' CALCULATIONS'!AZ1585+' CALCULATIONS'!AZ1592+' CALCULATIONS'!AZ1599+' CALCULATIONS'!AZ1606)</f>
        <v>0</v>
      </c>
      <c r="AO320" s="249">
        <f>(AO130)*(' CALCULATIONS'!BA1585+' CALCULATIONS'!BA1592+' CALCULATIONS'!BA1599+' CALCULATIONS'!BA1606)</f>
        <v>0</v>
      </c>
      <c r="AP320" s="249">
        <f>(AP130)*(' CALCULATIONS'!BB1585+' CALCULATIONS'!BB1592+' CALCULATIONS'!BB1599+' CALCULATIONS'!BB1606)</f>
        <v>0</v>
      </c>
      <c r="AQ320" s="249">
        <f>(AQ130)*(' CALCULATIONS'!BC1585+' CALCULATIONS'!BC1592+' CALCULATIONS'!BC1599+' CALCULATIONS'!BC1606)</f>
        <v>0</v>
      </c>
      <c r="AR320" s="249">
        <f>(AR130)*(' CALCULATIONS'!BD1585+' CALCULATIONS'!BD1592+' CALCULATIONS'!BD1599+' CALCULATIONS'!BD1606)</f>
        <v>0</v>
      </c>
      <c r="AS320" s="249">
        <f>(AS130)*(' CALCULATIONS'!BE1585+' CALCULATIONS'!BE1592+' CALCULATIONS'!BE1599+' CALCULATIONS'!BE1606)</f>
        <v>0</v>
      </c>
      <c r="AT320" s="249">
        <f>(AT130)*(' CALCULATIONS'!BF1585+' CALCULATIONS'!BF1592+' CALCULATIONS'!BF1599+' CALCULATIONS'!BF1606)</f>
        <v>0</v>
      </c>
      <c r="AU320" s="249">
        <f>(AU130)*(' CALCULATIONS'!BG1585+' CALCULATIONS'!BG1592+' CALCULATIONS'!BG1599+' CALCULATIONS'!BG1606)</f>
        <v>0</v>
      </c>
      <c r="AV320" s="249">
        <f>(AV130)*(' CALCULATIONS'!BH1585+' CALCULATIONS'!BH1592+' CALCULATIONS'!BH1599+' CALCULATIONS'!BH1606)</f>
        <v>0</v>
      </c>
      <c r="AW320" s="249">
        <f>(AW130)*(' CALCULATIONS'!BI1585+' CALCULATIONS'!BI1592+' CALCULATIONS'!BI1599+' CALCULATIONS'!BI1606)</f>
        <v>0</v>
      </c>
      <c r="AX320" s="249">
        <f>(AX130)*(' CALCULATIONS'!BJ1585+' CALCULATIONS'!BJ1592+' CALCULATIONS'!BJ1599+' CALCULATIONS'!BJ1606)</f>
        <v>13597375.461403053</v>
      </c>
      <c r="AY320" s="249">
        <f>(AY130)*(' CALCULATIONS'!BK1585+' CALCULATIONS'!BK1592+' CALCULATIONS'!BK1599+' CALCULATIONS'!BK1606)</f>
        <v>0</v>
      </c>
      <c r="AZ320" s="249">
        <f>(AZ130)*(' CALCULATIONS'!BL1585+' CALCULATIONS'!BL1592+' CALCULATIONS'!BL1599+' CALCULATIONS'!BL1606)</f>
        <v>0</v>
      </c>
      <c r="BA320" s="249">
        <f>(BA130)*(' CALCULATIONS'!BM1585+' CALCULATIONS'!BM1592+' CALCULATIONS'!BM1599+' CALCULATIONS'!BM1606)</f>
        <v>0</v>
      </c>
      <c r="BB320" s="249">
        <f>(BB130)*(' CALCULATIONS'!BN1585+' CALCULATIONS'!BN1592+' CALCULATIONS'!BN1599+' CALCULATIONS'!BN1606)</f>
        <v>0</v>
      </c>
      <c r="BC320" s="249">
        <f>(BC130)*(' CALCULATIONS'!BO1585+' CALCULATIONS'!BO1592+' CALCULATIONS'!BO1599+' CALCULATIONS'!BO1606)</f>
        <v>0</v>
      </c>
      <c r="BD320" s="249">
        <f>(BD130)*(' CALCULATIONS'!BP1585+' CALCULATIONS'!BP1592+' CALCULATIONS'!BP1599+' CALCULATIONS'!BP1606)</f>
        <v>0</v>
      </c>
      <c r="BE320" s="249">
        <f>(BE130)*(' CALCULATIONS'!BQ1585+' CALCULATIONS'!BQ1592+' CALCULATIONS'!BQ1599+' CALCULATIONS'!BQ1606)</f>
        <v>0</v>
      </c>
      <c r="BF320" s="249">
        <f>(BF130)*(' CALCULATIONS'!BR1585+' CALCULATIONS'!BR1592+' CALCULATIONS'!BR1599+' CALCULATIONS'!BR1606)</f>
        <v>0</v>
      </c>
      <c r="BG320" s="249">
        <f>(BG130)*(' CALCULATIONS'!BS1585+' CALCULATIONS'!BS1592+' CALCULATIONS'!BS1599+' CALCULATIONS'!BS1606)</f>
        <v>0</v>
      </c>
      <c r="BH320" s="249">
        <f>(BH130)*(' CALCULATIONS'!BT1585+' CALCULATIONS'!BT1592+' CALCULATIONS'!BT1599+' CALCULATIONS'!BT1606)</f>
        <v>0</v>
      </c>
      <c r="BI320" s="249">
        <f>(BI130)*(' CALCULATIONS'!BU1585+' CALCULATIONS'!BU1592+' CALCULATIONS'!BU1599+' CALCULATIONS'!BU1606)</f>
        <v>0</v>
      </c>
      <c r="BJ320" s="249">
        <f>(BJ130)*(' CALCULATIONS'!BV1585+' CALCULATIONS'!BV1592+' CALCULATIONS'!BV1599+' CALCULATIONS'!BV1606)</f>
        <v>0</v>
      </c>
      <c r="BK320" s="920">
        <f t="shared" si="235"/>
        <v>197805596.25905648</v>
      </c>
    </row>
    <row r="321" spans="1:63" x14ac:dyDescent="0.25">
      <c r="A321" s="180" t="s">
        <v>56</v>
      </c>
      <c r="C321" s="249">
        <f>C320*'MONTHLY DATA'!AM397</f>
        <v>21222576.129842963</v>
      </c>
      <c r="D321" s="249">
        <f>D320*'MONTHLY DATA'!AN397</f>
        <v>0</v>
      </c>
      <c r="E321" s="249">
        <f>E320*'MONTHLY DATA'!AO397</f>
        <v>3091008.1722027943</v>
      </c>
      <c r="F321" s="249">
        <f>F320*'MONTHLY DATA'!AP397</f>
        <v>0</v>
      </c>
      <c r="G321" s="249">
        <f>G320*'MONTHLY DATA'!AQ397</f>
        <v>5257501.6458676346</v>
      </c>
      <c r="H321" s="249">
        <f>H320*'MONTHLY DATA'!AR397</f>
        <v>1163680.6892004707</v>
      </c>
      <c r="I321" s="249">
        <f>I320*'MONTHLY DATA'!AS397</f>
        <v>4182891.3270178861</v>
      </c>
      <c r="J321" s="249">
        <f>J320*'MONTHLY DATA'!AT397</f>
        <v>0</v>
      </c>
      <c r="K321" s="249">
        <f>K320*'MONTHLY DATA'!AU397</f>
        <v>4711934.2471921295</v>
      </c>
      <c r="L321" s="249">
        <f>L320*'MONTHLY DATA'!AV397</f>
        <v>0</v>
      </c>
      <c r="M321" s="249">
        <f>M320*'MONTHLY DATA'!AW397</f>
        <v>5593064.0674857507</v>
      </c>
      <c r="N321" s="249">
        <f>N320*'MONTHLY DATA'!AX397</f>
        <v>22876311.639793895</v>
      </c>
      <c r="O321" s="249">
        <f>O320*'MONTHLY DATA'!AY397</f>
        <v>0</v>
      </c>
      <c r="P321" s="249">
        <f>P320*'MONTHLY DATA'!AZ397</f>
        <v>0</v>
      </c>
      <c r="Q321" s="249">
        <f>Q320*'MONTHLY DATA'!BA397</f>
        <v>0</v>
      </c>
      <c r="R321" s="249">
        <f>R320*'MONTHLY DATA'!BB397</f>
        <v>0</v>
      </c>
      <c r="S321" s="249">
        <f>S320*'MONTHLY DATA'!BC397</f>
        <v>1973522.2722921784</v>
      </c>
      <c r="T321" s="249">
        <f>T320*'MONTHLY DATA'!BD397</f>
        <v>0</v>
      </c>
      <c r="U321" s="249">
        <f>U320*'MONTHLY DATA'!BE397</f>
        <v>0</v>
      </c>
      <c r="V321" s="249">
        <f>V320*'MONTHLY DATA'!BF397</f>
        <v>0</v>
      </c>
      <c r="W321" s="249">
        <f>W320*'MONTHLY DATA'!BG397</f>
        <v>1973522.2722921784</v>
      </c>
      <c r="X321" s="249">
        <f>X320*'MONTHLY DATA'!BH397</f>
        <v>0</v>
      </c>
      <c r="Y321" s="249">
        <f>Y320*'MONTHLY DATA'!BI397</f>
        <v>1973522.2722921784</v>
      </c>
      <c r="Z321" s="249">
        <f>Z320*'MONTHLY DATA'!BJ397</f>
        <v>17761700.450629607</v>
      </c>
      <c r="AA321" s="249">
        <f>AA320*'MONTHLY DATA'!BK397</f>
        <v>0</v>
      </c>
      <c r="AB321" s="249">
        <f>AB320*'MONTHLY DATA'!BL397</f>
        <v>0</v>
      </c>
      <c r="AC321" s="249">
        <f>AC320*'MONTHLY DATA'!BM397</f>
        <v>0</v>
      </c>
      <c r="AD321" s="249">
        <f>AD320*'MONTHLY DATA'!BN397</f>
        <v>0</v>
      </c>
      <c r="AE321" s="249">
        <f>AE320*'MONTHLY DATA'!BO397</f>
        <v>0</v>
      </c>
      <c r="AF321" s="249">
        <f>AF320*'MONTHLY DATA'!BP397</f>
        <v>0</v>
      </c>
      <c r="AG321" s="249">
        <f>AG320*'MONTHLY DATA'!BQ397</f>
        <v>0</v>
      </c>
      <c r="AH321" s="249">
        <f>AH320*'MONTHLY DATA'!BR397</f>
        <v>0</v>
      </c>
      <c r="AI321" s="249">
        <f>AI320*'MONTHLY DATA'!BS397</f>
        <v>0</v>
      </c>
      <c r="AJ321" s="249">
        <f>AJ320*'MONTHLY DATA'!BT397</f>
        <v>0</v>
      </c>
      <c r="AK321" s="249">
        <f>AK320*'MONTHLY DATA'!BU397</f>
        <v>0</v>
      </c>
      <c r="AL321" s="249">
        <f>AL320*'MONTHLY DATA'!BV397</f>
        <v>322875.21271704388</v>
      </c>
      <c r="AM321" s="249">
        <f>AM320*'MONTHLY DATA'!BW397</f>
        <v>0</v>
      </c>
      <c r="AN321" s="249">
        <f>AN320*'MONTHLY DATA'!BX397</f>
        <v>0</v>
      </c>
      <c r="AO321" s="249">
        <f>AO320*'MONTHLY DATA'!BY397</f>
        <v>0</v>
      </c>
      <c r="AP321" s="249">
        <f>AP320*'MONTHLY DATA'!BZ397</f>
        <v>0</v>
      </c>
      <c r="AQ321" s="249">
        <f>AQ320*'MONTHLY DATA'!CA397</f>
        <v>0</v>
      </c>
      <c r="AR321" s="249">
        <f>AR320*'MONTHLY DATA'!CB397</f>
        <v>0</v>
      </c>
      <c r="AS321" s="249">
        <f>AS320*'MONTHLY DATA'!CC397</f>
        <v>0</v>
      </c>
      <c r="AT321" s="249">
        <f>AT320*'MONTHLY DATA'!CD397</f>
        <v>0</v>
      </c>
      <c r="AU321" s="249">
        <f>AU320*'MONTHLY DATA'!CE397</f>
        <v>0</v>
      </c>
      <c r="AV321" s="249">
        <f>AV320*'MONTHLY DATA'!CF397</f>
        <v>0</v>
      </c>
      <c r="AW321" s="249">
        <f>AW320*'MONTHLY DATA'!CG397</f>
        <v>0</v>
      </c>
      <c r="AX321" s="249">
        <f>AX320*'MONTHLY DATA'!CH397</f>
        <v>6798687.7307015266</v>
      </c>
      <c r="AY321" s="249">
        <f>AY320*'MONTHLY DATA'!CI397</f>
        <v>0</v>
      </c>
      <c r="AZ321" s="249">
        <f>AZ320*'MONTHLY DATA'!CJ397</f>
        <v>0</v>
      </c>
      <c r="BA321" s="249">
        <f>BA320*'MONTHLY DATA'!CK397</f>
        <v>0</v>
      </c>
      <c r="BB321" s="249">
        <f>BB320*'MONTHLY DATA'!CL397</f>
        <v>0</v>
      </c>
      <c r="BC321" s="249">
        <f>BC320*'MONTHLY DATA'!CM397</f>
        <v>0</v>
      </c>
      <c r="BD321" s="249">
        <f>BD320*'MONTHLY DATA'!CN397</f>
        <v>0</v>
      </c>
      <c r="BE321" s="249">
        <f>BE320*'MONTHLY DATA'!CO397</f>
        <v>0</v>
      </c>
      <c r="BF321" s="249">
        <f>BF320*'MONTHLY DATA'!CP397</f>
        <v>0</v>
      </c>
      <c r="BG321" s="249">
        <f>BG320*'MONTHLY DATA'!CQ397</f>
        <v>0</v>
      </c>
      <c r="BH321" s="249">
        <f>BH320*'MONTHLY DATA'!CR397</f>
        <v>0</v>
      </c>
      <c r="BI321" s="249">
        <f>BI320*'MONTHLY DATA'!CS397</f>
        <v>0</v>
      </c>
      <c r="BJ321" s="249">
        <f>BJ320*'MONTHLY DATA'!CT397</f>
        <v>0</v>
      </c>
      <c r="BK321" s="920">
        <f t="shared" si="235"/>
        <v>98902798.129528239</v>
      </c>
    </row>
    <row r="322" spans="1:63" x14ac:dyDescent="0.25">
      <c r="A322" s="180" t="s">
        <v>61</v>
      </c>
      <c r="D322" s="249">
        <f>C320*'MONTHLY DATA'!AM398</f>
        <v>21222576.129842963</v>
      </c>
      <c r="E322" s="249">
        <f>D320*'MONTHLY DATA'!AN398</f>
        <v>0</v>
      </c>
      <c r="F322" s="249">
        <f>E320*'MONTHLY DATA'!AO398</f>
        <v>3091008.1722027943</v>
      </c>
      <c r="G322" s="249">
        <f>F320*'MONTHLY DATA'!AP398</f>
        <v>0</v>
      </c>
      <c r="H322" s="249">
        <f>G320*'MONTHLY DATA'!AQ398</f>
        <v>5257501.6458676346</v>
      </c>
      <c r="I322" s="249">
        <f>H320*'MONTHLY DATA'!AR398</f>
        <v>1163680.6892004707</v>
      </c>
      <c r="J322" s="249">
        <f>I320*'MONTHLY DATA'!AS398</f>
        <v>4182891.3270178861</v>
      </c>
      <c r="K322" s="249">
        <f>J320*'MONTHLY DATA'!AT398</f>
        <v>0</v>
      </c>
      <c r="L322" s="249">
        <f>K320*'MONTHLY DATA'!AU398</f>
        <v>4711934.2471921295</v>
      </c>
      <c r="M322" s="249">
        <f>L320*'MONTHLY DATA'!AV398</f>
        <v>0</v>
      </c>
      <c r="N322" s="249">
        <f>M320*'MONTHLY DATA'!AW398</f>
        <v>5593064.0674857507</v>
      </c>
      <c r="O322" s="249">
        <f>N320*'MONTHLY DATA'!AX398</f>
        <v>22876311.639793895</v>
      </c>
      <c r="P322" s="249">
        <f>O320*'MONTHLY DATA'!AY398</f>
        <v>0</v>
      </c>
      <c r="Q322" s="249">
        <f>P320*'MONTHLY DATA'!AZ398</f>
        <v>0</v>
      </c>
      <c r="R322" s="249">
        <f>Q320*'MONTHLY DATA'!BA398</f>
        <v>0</v>
      </c>
      <c r="S322" s="249">
        <f>R320*'MONTHLY DATA'!BB398</f>
        <v>0</v>
      </c>
      <c r="T322" s="249">
        <f>S320*'MONTHLY DATA'!BC398</f>
        <v>1973522.2722921784</v>
      </c>
      <c r="U322" s="249">
        <f>T320*'MONTHLY DATA'!BD398</f>
        <v>0</v>
      </c>
      <c r="V322" s="249">
        <f>U320*'MONTHLY DATA'!BE398</f>
        <v>0</v>
      </c>
      <c r="W322" s="249">
        <f>V320*'MONTHLY DATA'!BF398</f>
        <v>0</v>
      </c>
      <c r="X322" s="249">
        <f>W320*'MONTHLY DATA'!BG398</f>
        <v>1973522.2722921784</v>
      </c>
      <c r="Y322" s="249">
        <f>X320*'MONTHLY DATA'!BH398</f>
        <v>0</v>
      </c>
      <c r="Z322" s="249">
        <f>Y320*'MONTHLY DATA'!BI398</f>
        <v>1973522.2722921784</v>
      </c>
      <c r="AA322" s="249">
        <f>Z320*'MONTHLY DATA'!BJ398</f>
        <v>17761700.450629607</v>
      </c>
      <c r="AB322" s="249">
        <f>AA320*'MONTHLY DATA'!BK398</f>
        <v>0</v>
      </c>
      <c r="AC322" s="249">
        <f>AB320*'MONTHLY DATA'!BL398</f>
        <v>0</v>
      </c>
      <c r="AD322" s="249">
        <f>AC320*'MONTHLY DATA'!BM398</f>
        <v>0</v>
      </c>
      <c r="AE322" s="249">
        <f>AD320*'MONTHLY DATA'!BN398</f>
        <v>0</v>
      </c>
      <c r="AF322" s="249">
        <f>AE320*'MONTHLY DATA'!BO398</f>
        <v>0</v>
      </c>
      <c r="AG322" s="249">
        <f>AF320*'MONTHLY DATA'!BP398</f>
        <v>0</v>
      </c>
      <c r="AH322" s="249">
        <f>AG320*'MONTHLY DATA'!BQ398</f>
        <v>0</v>
      </c>
      <c r="AI322" s="249">
        <f>AH320*'MONTHLY DATA'!BR398</f>
        <v>0</v>
      </c>
      <c r="AJ322" s="249">
        <f>AI320*'MONTHLY DATA'!BS398</f>
        <v>0</v>
      </c>
      <c r="AK322" s="249">
        <f>AJ320*'MONTHLY DATA'!BT398</f>
        <v>0</v>
      </c>
      <c r="AL322" s="249">
        <f>AK320*'MONTHLY DATA'!BU398</f>
        <v>0</v>
      </c>
      <c r="AM322" s="249">
        <f>AL320*'MONTHLY DATA'!BV398</f>
        <v>322875.21271704388</v>
      </c>
      <c r="AN322" s="249">
        <f>AM320*'MONTHLY DATA'!BW398</f>
        <v>0</v>
      </c>
      <c r="AO322" s="249">
        <f>AN320*'MONTHLY DATA'!BX398</f>
        <v>0</v>
      </c>
      <c r="AP322" s="249">
        <f>AO320*'MONTHLY DATA'!BY398</f>
        <v>0</v>
      </c>
      <c r="AQ322" s="249">
        <f>AP320*'MONTHLY DATA'!BZ398</f>
        <v>0</v>
      </c>
      <c r="AR322" s="249">
        <f>AQ320*'MONTHLY DATA'!CA398</f>
        <v>0</v>
      </c>
      <c r="AS322" s="249">
        <f>AR320*'MONTHLY DATA'!CB398</f>
        <v>0</v>
      </c>
      <c r="AT322" s="249">
        <f>AS320*'MONTHLY DATA'!CC398</f>
        <v>0</v>
      </c>
      <c r="AU322" s="249">
        <f>AT320*'MONTHLY DATA'!CD398</f>
        <v>0</v>
      </c>
      <c r="AV322" s="249">
        <f>AU320*'MONTHLY DATA'!CE398</f>
        <v>0</v>
      </c>
      <c r="AW322" s="249">
        <f>AV320*'MONTHLY DATA'!CF398</f>
        <v>0</v>
      </c>
      <c r="AX322" s="249">
        <f>AW320*'MONTHLY DATA'!CG398</f>
        <v>0</v>
      </c>
      <c r="AY322" s="249">
        <f>AX320*'MONTHLY DATA'!CH398</f>
        <v>6798687.7307015266</v>
      </c>
      <c r="AZ322" s="249">
        <f>AY320*'MONTHLY DATA'!CI398</f>
        <v>0</v>
      </c>
      <c r="BA322" s="249">
        <f>AZ320*'MONTHLY DATA'!CJ398</f>
        <v>0</v>
      </c>
      <c r="BB322" s="249">
        <f>BA320*'MONTHLY DATA'!CK398</f>
        <v>0</v>
      </c>
      <c r="BC322" s="249">
        <f>BB320*'MONTHLY DATA'!CL398</f>
        <v>0</v>
      </c>
      <c r="BD322" s="249">
        <f>BC320*'MONTHLY DATA'!CM398</f>
        <v>0</v>
      </c>
      <c r="BE322" s="249">
        <f>BD320*'MONTHLY DATA'!CN398</f>
        <v>0</v>
      </c>
      <c r="BF322" s="249">
        <f>BE320*'MONTHLY DATA'!CO398</f>
        <v>0</v>
      </c>
      <c r="BG322" s="249">
        <f>BF320*'MONTHLY DATA'!CP398</f>
        <v>0</v>
      </c>
      <c r="BH322" s="249">
        <f>BG320*'MONTHLY DATA'!CQ398</f>
        <v>0</v>
      </c>
      <c r="BI322" s="249">
        <f>BH320*'MONTHLY DATA'!CR398</f>
        <v>0</v>
      </c>
      <c r="BJ322" s="249">
        <f>BI320*'MONTHLY DATA'!CS398</f>
        <v>0</v>
      </c>
      <c r="BK322" s="920">
        <f t="shared" si="235"/>
        <v>98902798.129528239</v>
      </c>
    </row>
    <row r="323" spans="1:63" x14ac:dyDescent="0.25">
      <c r="BK323" s="920">
        <f t="shared" si="235"/>
        <v>0</v>
      </c>
    </row>
    <row r="324" spans="1:63" x14ac:dyDescent="0.25">
      <c r="A324" s="635" t="s">
        <v>1195</v>
      </c>
      <c r="C324" s="249">
        <f>C321+C322</f>
        <v>21222576.129842963</v>
      </c>
      <c r="D324" s="249">
        <f t="shared" ref="D324:BJ324" si="240">D321+D322</f>
        <v>21222576.129842963</v>
      </c>
      <c r="E324" s="249">
        <f t="shared" si="240"/>
        <v>3091008.1722027943</v>
      </c>
      <c r="F324" s="249">
        <f t="shared" si="240"/>
        <v>3091008.1722027943</v>
      </c>
      <c r="G324" s="249">
        <f t="shared" si="240"/>
        <v>5257501.6458676346</v>
      </c>
      <c r="H324" s="249">
        <f t="shared" si="240"/>
        <v>6421182.3350681048</v>
      </c>
      <c r="I324" s="249">
        <f t="shared" si="240"/>
        <v>5346572.0162183568</v>
      </c>
      <c r="J324" s="249">
        <f t="shared" si="240"/>
        <v>4182891.3270178861</v>
      </c>
      <c r="K324" s="249">
        <f t="shared" si="240"/>
        <v>4711934.2471921295</v>
      </c>
      <c r="L324" s="249">
        <f t="shared" si="240"/>
        <v>4711934.2471921295</v>
      </c>
      <c r="M324" s="249">
        <f t="shared" si="240"/>
        <v>5593064.0674857507</v>
      </c>
      <c r="N324" s="249">
        <f t="shared" si="240"/>
        <v>28469375.707279645</v>
      </c>
      <c r="O324" s="249">
        <f t="shared" si="240"/>
        <v>22876311.639793895</v>
      </c>
      <c r="P324" s="249">
        <f t="shared" si="240"/>
        <v>0</v>
      </c>
      <c r="Q324" s="249">
        <f t="shared" si="240"/>
        <v>0</v>
      </c>
      <c r="R324" s="249">
        <f t="shared" si="240"/>
        <v>0</v>
      </c>
      <c r="S324" s="249">
        <f t="shared" si="240"/>
        <v>1973522.2722921784</v>
      </c>
      <c r="T324" s="249">
        <f t="shared" si="240"/>
        <v>1973522.2722921784</v>
      </c>
      <c r="U324" s="249">
        <f t="shared" si="240"/>
        <v>0</v>
      </c>
      <c r="V324" s="249">
        <f t="shared" si="240"/>
        <v>0</v>
      </c>
      <c r="W324" s="249">
        <f t="shared" si="240"/>
        <v>1973522.2722921784</v>
      </c>
      <c r="X324" s="249">
        <f t="shared" si="240"/>
        <v>1973522.2722921784</v>
      </c>
      <c r="Y324" s="249">
        <f t="shared" si="240"/>
        <v>1973522.2722921784</v>
      </c>
      <c r="Z324" s="249">
        <f t="shared" si="240"/>
        <v>19735222.722921785</v>
      </c>
      <c r="AA324" s="249">
        <f t="shared" si="240"/>
        <v>17761700.450629607</v>
      </c>
      <c r="AB324" s="249">
        <f t="shared" si="240"/>
        <v>0</v>
      </c>
      <c r="AC324" s="249">
        <f t="shared" si="240"/>
        <v>0</v>
      </c>
      <c r="AD324" s="249">
        <f t="shared" si="240"/>
        <v>0</v>
      </c>
      <c r="AE324" s="249">
        <f t="shared" si="240"/>
        <v>0</v>
      </c>
      <c r="AF324" s="249">
        <f t="shared" si="240"/>
        <v>0</v>
      </c>
      <c r="AG324" s="249">
        <f t="shared" si="240"/>
        <v>0</v>
      </c>
      <c r="AH324" s="249">
        <f t="shared" si="240"/>
        <v>0</v>
      </c>
      <c r="AI324" s="249">
        <f t="shared" si="240"/>
        <v>0</v>
      </c>
      <c r="AJ324" s="249">
        <f t="shared" si="240"/>
        <v>0</v>
      </c>
      <c r="AK324" s="249">
        <f t="shared" si="240"/>
        <v>0</v>
      </c>
      <c r="AL324" s="249">
        <f t="shared" si="240"/>
        <v>322875.21271704388</v>
      </c>
      <c r="AM324" s="249">
        <f t="shared" si="240"/>
        <v>322875.21271704388</v>
      </c>
      <c r="AN324" s="249">
        <f t="shared" si="240"/>
        <v>0</v>
      </c>
      <c r="AO324" s="249">
        <f t="shared" si="240"/>
        <v>0</v>
      </c>
      <c r="AP324" s="249">
        <f t="shared" si="240"/>
        <v>0</v>
      </c>
      <c r="AQ324" s="249">
        <f t="shared" si="240"/>
        <v>0</v>
      </c>
      <c r="AR324" s="249">
        <f t="shared" si="240"/>
        <v>0</v>
      </c>
      <c r="AS324" s="249">
        <f t="shared" si="240"/>
        <v>0</v>
      </c>
      <c r="AT324" s="249">
        <f t="shared" si="240"/>
        <v>0</v>
      </c>
      <c r="AU324" s="249">
        <f t="shared" si="240"/>
        <v>0</v>
      </c>
      <c r="AV324" s="249">
        <f t="shared" si="240"/>
        <v>0</v>
      </c>
      <c r="AW324" s="249">
        <f t="shared" si="240"/>
        <v>0</v>
      </c>
      <c r="AX324" s="249">
        <f t="shared" si="240"/>
        <v>6798687.7307015266</v>
      </c>
      <c r="AY324" s="249">
        <f t="shared" si="240"/>
        <v>6798687.7307015266</v>
      </c>
      <c r="AZ324" s="249">
        <f t="shared" si="240"/>
        <v>0</v>
      </c>
      <c r="BA324" s="249">
        <f t="shared" si="240"/>
        <v>0</v>
      </c>
      <c r="BB324" s="249">
        <f t="shared" si="240"/>
        <v>0</v>
      </c>
      <c r="BC324" s="249">
        <f t="shared" si="240"/>
        <v>0</v>
      </c>
      <c r="BD324" s="249">
        <f t="shared" si="240"/>
        <v>0</v>
      </c>
      <c r="BE324" s="249">
        <f t="shared" si="240"/>
        <v>0</v>
      </c>
      <c r="BF324" s="249">
        <f t="shared" si="240"/>
        <v>0</v>
      </c>
      <c r="BG324" s="249">
        <f t="shared" si="240"/>
        <v>0</v>
      </c>
      <c r="BH324" s="249">
        <f t="shared" si="240"/>
        <v>0</v>
      </c>
      <c r="BI324" s="249">
        <f t="shared" si="240"/>
        <v>0</v>
      </c>
      <c r="BJ324" s="249">
        <f t="shared" si="240"/>
        <v>0</v>
      </c>
      <c r="BK324" s="920">
        <f t="shared" si="235"/>
        <v>197805596.25905645</v>
      </c>
    </row>
    <row r="325" spans="1:63" x14ac:dyDescent="0.25">
      <c r="A325" s="931" t="s">
        <v>1196</v>
      </c>
      <c r="BK325" s="920">
        <f t="shared" si="235"/>
        <v>0</v>
      </c>
    </row>
    <row r="326" spans="1:63" x14ac:dyDescent="0.25">
      <c r="A326" s="180" t="s">
        <v>215</v>
      </c>
      <c r="C326" s="249">
        <f>C145*' CALCULATIONS'!O1607</f>
        <v>1697806.090387437</v>
      </c>
      <c r="D326" s="249">
        <f>D145*' CALCULATIONS'!P1607</f>
        <v>0</v>
      </c>
      <c r="E326" s="249">
        <f>E145*' CALCULATIONS'!Q1607</f>
        <v>247280.65377622354</v>
      </c>
      <c r="F326" s="249">
        <f>F145*' CALCULATIONS'!R1607</f>
        <v>0</v>
      </c>
      <c r="G326" s="249">
        <f>G145*' CALCULATIONS'!S1607</f>
        <v>420600.1316694108</v>
      </c>
      <c r="H326" s="249">
        <f>H145*' CALCULATIONS'!T1607</f>
        <v>93094.45513603765</v>
      </c>
      <c r="I326" s="249">
        <f>I145*' CALCULATIONS'!U1607</f>
        <v>334631.3061614309</v>
      </c>
      <c r="J326" s="249">
        <f>J145*' CALCULATIONS'!V1607</f>
        <v>0</v>
      </c>
      <c r="K326" s="249">
        <f>K145*' CALCULATIONS'!W1607</f>
        <v>376954.73977537034</v>
      </c>
      <c r="L326" s="249">
        <f>L145*' CALCULATIONS'!X1607</f>
        <v>0</v>
      </c>
      <c r="M326" s="249">
        <f>M145*' CALCULATIONS'!Y1607</f>
        <v>447445.12539886008</v>
      </c>
      <c r="N326" s="249">
        <f>N145*' CALCULATIONS'!Z1607</f>
        <v>1830104.9311835116</v>
      </c>
      <c r="O326" s="249">
        <f>O145*' CALCULATIONS'!AA1607</f>
        <v>0</v>
      </c>
      <c r="P326" s="249">
        <f>P145*' CALCULATIONS'!AB1607</f>
        <v>0</v>
      </c>
      <c r="Q326" s="249">
        <f>Q145*' CALCULATIONS'!AC1607</f>
        <v>0</v>
      </c>
      <c r="R326" s="249">
        <f>R145*' CALCULATIONS'!AD1607</f>
        <v>0</v>
      </c>
      <c r="S326" s="249">
        <f>S145*' CALCULATIONS'!AE1607</f>
        <v>157881.78178337426</v>
      </c>
      <c r="T326" s="249">
        <f>T145*' CALCULATIONS'!AF1607</f>
        <v>0</v>
      </c>
      <c r="U326" s="249">
        <f>U145*' CALCULATIONS'!AG1607</f>
        <v>0</v>
      </c>
      <c r="V326" s="249">
        <f>V145*' CALCULATIONS'!AH1607</f>
        <v>0</v>
      </c>
      <c r="W326" s="249">
        <f>W145*' CALCULATIONS'!AI1607</f>
        <v>157881.78178337426</v>
      </c>
      <c r="X326" s="249">
        <f>X145*' CALCULATIONS'!AJ1607</f>
        <v>0</v>
      </c>
      <c r="Y326" s="249">
        <f>Y145*' CALCULATIONS'!AK1607</f>
        <v>157881.78178337426</v>
      </c>
      <c r="Z326" s="249">
        <f>Z145*' CALCULATIONS'!AL1607</f>
        <v>1420936.0360503683</v>
      </c>
      <c r="AA326" s="249">
        <f>AA145*' CALCULATIONS'!AM1607</f>
        <v>0</v>
      </c>
      <c r="AB326" s="249">
        <f>AB145*' CALCULATIONS'!AN1607</f>
        <v>0</v>
      </c>
      <c r="AC326" s="249">
        <f>AC145*' CALCULATIONS'!AO1607</f>
        <v>0</v>
      </c>
      <c r="AD326" s="249">
        <f>AD145*' CALCULATIONS'!AP1607</f>
        <v>0</v>
      </c>
      <c r="AE326" s="249">
        <f>AE145*' CALCULATIONS'!AQ1607</f>
        <v>0</v>
      </c>
      <c r="AF326" s="249">
        <f>AF145*' CALCULATIONS'!AR1607</f>
        <v>0</v>
      </c>
      <c r="AG326" s="249">
        <f>AG145*' CALCULATIONS'!AS1607</f>
        <v>0</v>
      </c>
      <c r="AH326" s="249">
        <f>AH145*' CALCULATIONS'!AT1607</f>
        <v>0</v>
      </c>
      <c r="AI326" s="249">
        <f>AI145*' CALCULATIONS'!AU1607</f>
        <v>0</v>
      </c>
      <c r="AJ326" s="249">
        <f>AJ145*' CALCULATIONS'!AV1607</f>
        <v>0</v>
      </c>
      <c r="AK326" s="249">
        <f>AK145*' CALCULATIONS'!AW1607</f>
        <v>0</v>
      </c>
      <c r="AL326" s="249">
        <f>AL145*' CALCULATIONS'!AX1607</f>
        <v>25830.017017363512</v>
      </c>
      <c r="AM326" s="249">
        <f>AM145*' CALCULATIONS'!AY1607</f>
        <v>0</v>
      </c>
      <c r="AN326" s="249">
        <f>AN145*' CALCULATIONS'!AZ1607</f>
        <v>0</v>
      </c>
      <c r="AO326" s="249">
        <f>AO145*' CALCULATIONS'!BA1607</f>
        <v>0</v>
      </c>
      <c r="AP326" s="249">
        <f>AP145*' CALCULATIONS'!BB1607</f>
        <v>0</v>
      </c>
      <c r="AQ326" s="249">
        <f>AQ145*' CALCULATIONS'!BC1607</f>
        <v>0</v>
      </c>
      <c r="AR326" s="249">
        <f>AR145*' CALCULATIONS'!BD1607</f>
        <v>0</v>
      </c>
      <c r="AS326" s="249">
        <f>AS145*' CALCULATIONS'!BE1607</f>
        <v>0</v>
      </c>
      <c r="AT326" s="249">
        <f>AT145*' CALCULATIONS'!BF1607</f>
        <v>0</v>
      </c>
      <c r="AU326" s="249">
        <f>AU145*' CALCULATIONS'!BG1607</f>
        <v>0</v>
      </c>
      <c r="AV326" s="249">
        <f>AV145*' CALCULATIONS'!BH1607</f>
        <v>0</v>
      </c>
      <c r="AW326" s="249">
        <f>AW145*' CALCULATIONS'!BI1607</f>
        <v>0</v>
      </c>
      <c r="AX326" s="249">
        <f>AX145*' CALCULATIONS'!BJ1607</f>
        <v>543895.01845612214</v>
      </c>
      <c r="AY326" s="249">
        <f>AY145*' CALCULATIONS'!BK1607</f>
        <v>0</v>
      </c>
      <c r="AZ326" s="249">
        <f>AZ145*' CALCULATIONS'!BL1607</f>
        <v>0</v>
      </c>
      <c r="BA326" s="249">
        <f>BA145*' CALCULATIONS'!BM1607</f>
        <v>0</v>
      </c>
      <c r="BB326" s="249">
        <f>BB145*' CALCULATIONS'!BN1607</f>
        <v>0</v>
      </c>
      <c r="BC326" s="249">
        <f>BC145*' CALCULATIONS'!BO1607</f>
        <v>0</v>
      </c>
      <c r="BD326" s="249">
        <f>BD145*' CALCULATIONS'!BP1607</f>
        <v>0</v>
      </c>
      <c r="BE326" s="249">
        <f>BE145*' CALCULATIONS'!BQ1607</f>
        <v>0</v>
      </c>
      <c r="BF326" s="249">
        <f>BF145*' CALCULATIONS'!BR1607</f>
        <v>0</v>
      </c>
      <c r="BG326" s="249">
        <f>BG145*' CALCULATIONS'!BS1607</f>
        <v>0</v>
      </c>
      <c r="BH326" s="249">
        <f>BH145*' CALCULATIONS'!BT1607</f>
        <v>0</v>
      </c>
      <c r="BI326" s="249">
        <f>BI145*' CALCULATIONS'!BU1607</f>
        <v>0</v>
      </c>
      <c r="BJ326" s="249">
        <f>BJ145*' CALCULATIONS'!BV1607</f>
        <v>0</v>
      </c>
      <c r="BK326" s="920">
        <f t="shared" si="235"/>
        <v>7912223.8503622571</v>
      </c>
    </row>
    <row r="327" spans="1:63" x14ac:dyDescent="0.25">
      <c r="A327" s="180" t="s">
        <v>1177</v>
      </c>
      <c r="C327" s="249">
        <f>C148*' CALCULATIONS'!O1607</f>
        <v>1697806.090387437</v>
      </c>
      <c r="D327" s="249">
        <f>D148*' CALCULATIONS'!P1607</f>
        <v>0</v>
      </c>
      <c r="E327" s="249">
        <f>E148*' CALCULATIONS'!Q1607</f>
        <v>247280.65377622354</v>
      </c>
      <c r="F327" s="249">
        <f>F148*' CALCULATIONS'!R1607</f>
        <v>0</v>
      </c>
      <c r="G327" s="249">
        <f>G148*' CALCULATIONS'!S1607</f>
        <v>420600.1316694108</v>
      </c>
      <c r="H327" s="249">
        <f>H148*' CALCULATIONS'!T1607</f>
        <v>93094.45513603765</v>
      </c>
      <c r="I327" s="249">
        <f>I148*' CALCULATIONS'!U1607</f>
        <v>334631.3061614309</v>
      </c>
      <c r="J327" s="249">
        <f>J148*' CALCULATIONS'!V1607</f>
        <v>0</v>
      </c>
      <c r="K327" s="249">
        <f>K148*' CALCULATIONS'!W1607</f>
        <v>376954.73977537034</v>
      </c>
      <c r="L327" s="249">
        <f>L148*' CALCULATIONS'!X1607</f>
        <v>0</v>
      </c>
      <c r="M327" s="249">
        <f>M148*' CALCULATIONS'!Y1607</f>
        <v>447445.12539886008</v>
      </c>
      <c r="N327" s="249">
        <f>N148*' CALCULATIONS'!Z1607</f>
        <v>1830104.9311835116</v>
      </c>
      <c r="O327" s="249">
        <f>O148*' CALCULATIONS'!AA1607</f>
        <v>0</v>
      </c>
      <c r="P327" s="249">
        <f>P148*' CALCULATIONS'!AB1607</f>
        <v>0</v>
      </c>
      <c r="Q327" s="249">
        <f>Q148*' CALCULATIONS'!AC1607</f>
        <v>0</v>
      </c>
      <c r="R327" s="249">
        <f>R148*' CALCULATIONS'!AD1607</f>
        <v>0</v>
      </c>
      <c r="S327" s="249">
        <f>S148*' CALCULATIONS'!AE1607</f>
        <v>157881.78178337426</v>
      </c>
      <c r="T327" s="249">
        <f>T148*' CALCULATIONS'!AF1607</f>
        <v>0</v>
      </c>
      <c r="U327" s="249">
        <f>U148*' CALCULATIONS'!AG1607</f>
        <v>0</v>
      </c>
      <c r="V327" s="249">
        <f>V148*' CALCULATIONS'!AH1607</f>
        <v>0</v>
      </c>
      <c r="W327" s="249">
        <f>W148*' CALCULATIONS'!AI1607</f>
        <v>157881.78178337426</v>
      </c>
      <c r="X327" s="249">
        <f>X148*' CALCULATIONS'!AJ1607</f>
        <v>0</v>
      </c>
      <c r="Y327" s="249">
        <f>Y148*' CALCULATIONS'!AK1607</f>
        <v>157881.78178337426</v>
      </c>
      <c r="Z327" s="249">
        <f>Z148*' CALCULATIONS'!AL1607</f>
        <v>1420936.0360503683</v>
      </c>
      <c r="AA327" s="249">
        <f>AA148*' CALCULATIONS'!AM1607</f>
        <v>0</v>
      </c>
      <c r="AB327" s="249">
        <f>AB148*' CALCULATIONS'!AN1607</f>
        <v>0</v>
      </c>
      <c r="AC327" s="249">
        <f>AC148*' CALCULATIONS'!AO1607</f>
        <v>0</v>
      </c>
      <c r="AD327" s="249">
        <f>AD148*' CALCULATIONS'!AP1607</f>
        <v>0</v>
      </c>
      <c r="AE327" s="249">
        <f>AE148*' CALCULATIONS'!AQ1607</f>
        <v>0</v>
      </c>
      <c r="AF327" s="249">
        <f>AF148*' CALCULATIONS'!AR1607</f>
        <v>0</v>
      </c>
      <c r="AG327" s="249">
        <f>AG148*' CALCULATIONS'!AS1607</f>
        <v>0</v>
      </c>
      <c r="AH327" s="249">
        <f>AH148*' CALCULATIONS'!AT1607</f>
        <v>0</v>
      </c>
      <c r="AI327" s="249">
        <f>AI148*' CALCULATIONS'!AU1607</f>
        <v>0</v>
      </c>
      <c r="AJ327" s="249">
        <f>AJ148*' CALCULATIONS'!AV1607</f>
        <v>0</v>
      </c>
      <c r="AK327" s="249">
        <f>AK148*' CALCULATIONS'!AW1607</f>
        <v>0</v>
      </c>
      <c r="AL327" s="249">
        <f>AL148*' CALCULATIONS'!AX1607</f>
        <v>25830.017017363512</v>
      </c>
      <c r="AM327" s="249">
        <f>AM148*' CALCULATIONS'!AY1607</f>
        <v>0</v>
      </c>
      <c r="AN327" s="249">
        <f>AN148*' CALCULATIONS'!AZ1607</f>
        <v>0</v>
      </c>
      <c r="AO327" s="249">
        <f>AO148*' CALCULATIONS'!BA1607</f>
        <v>0</v>
      </c>
      <c r="AP327" s="249">
        <f>AP148*' CALCULATIONS'!BB1607</f>
        <v>0</v>
      </c>
      <c r="AQ327" s="249">
        <f>AQ148*' CALCULATIONS'!BC1607</f>
        <v>0</v>
      </c>
      <c r="AR327" s="249">
        <f>AR148*' CALCULATIONS'!BD1607</f>
        <v>0</v>
      </c>
      <c r="AS327" s="249">
        <f>AS148*' CALCULATIONS'!BE1607</f>
        <v>0</v>
      </c>
      <c r="AT327" s="249">
        <f>AT148*' CALCULATIONS'!BF1607</f>
        <v>0</v>
      </c>
      <c r="AU327" s="249">
        <f>AU148*' CALCULATIONS'!BG1607</f>
        <v>0</v>
      </c>
      <c r="AV327" s="249">
        <f>AV148*' CALCULATIONS'!BH1607</f>
        <v>0</v>
      </c>
      <c r="AW327" s="249">
        <f>AW148*' CALCULATIONS'!BI1607</f>
        <v>0</v>
      </c>
      <c r="AX327" s="249">
        <f>AX148*' CALCULATIONS'!BJ1607</f>
        <v>543895.01845612214</v>
      </c>
      <c r="AY327" s="249">
        <f>AY148*' CALCULATIONS'!BK1607</f>
        <v>0</v>
      </c>
      <c r="AZ327" s="249">
        <f>AZ148*' CALCULATIONS'!BL1607</f>
        <v>0</v>
      </c>
      <c r="BA327" s="249">
        <f>BA148*' CALCULATIONS'!BM1607</f>
        <v>0</v>
      </c>
      <c r="BB327" s="249">
        <f>BB148*' CALCULATIONS'!BN1607</f>
        <v>0</v>
      </c>
      <c r="BC327" s="249">
        <f>BC148*' CALCULATIONS'!BO1607</f>
        <v>0</v>
      </c>
      <c r="BD327" s="249">
        <f>BD148*' CALCULATIONS'!BP1607</f>
        <v>0</v>
      </c>
      <c r="BE327" s="249">
        <f>BE148*' CALCULATIONS'!BQ1607</f>
        <v>0</v>
      </c>
      <c r="BF327" s="249">
        <f>BF148*' CALCULATIONS'!BR1607</f>
        <v>0</v>
      </c>
      <c r="BG327" s="249">
        <f>BG148*' CALCULATIONS'!BS1607</f>
        <v>0</v>
      </c>
      <c r="BH327" s="249">
        <f>BH148*' CALCULATIONS'!BT1607</f>
        <v>0</v>
      </c>
      <c r="BI327" s="249">
        <f>BI148*' CALCULATIONS'!BU1607</f>
        <v>0</v>
      </c>
      <c r="BJ327" s="249">
        <f>BJ148*' CALCULATIONS'!BV1607</f>
        <v>0</v>
      </c>
      <c r="BK327" s="920">
        <f t="shared" si="235"/>
        <v>7912223.8503622571</v>
      </c>
    </row>
    <row r="328" spans="1:63" x14ac:dyDescent="0.25">
      <c r="A328" s="180" t="s">
        <v>1197</v>
      </c>
      <c r="C328" s="249">
        <f>C152*' CALCULATIONS'!O1607</f>
        <v>424451.52259685926</v>
      </c>
      <c r="D328" s="249">
        <f>D152*' CALCULATIONS'!P1607</f>
        <v>0</v>
      </c>
      <c r="E328" s="249">
        <f>E152*' CALCULATIONS'!Q1607</f>
        <v>61820.163444055885</v>
      </c>
      <c r="F328" s="249">
        <f>F152*' CALCULATIONS'!R1607</f>
        <v>0</v>
      </c>
      <c r="G328" s="249">
        <f>G152*' CALCULATIONS'!S1607</f>
        <v>105150.0329173527</v>
      </c>
      <c r="H328" s="249">
        <f>H152*' CALCULATIONS'!T1607</f>
        <v>23273.613784009412</v>
      </c>
      <c r="I328" s="249">
        <f>I152*' CALCULATIONS'!U1607</f>
        <v>83657.826540357724</v>
      </c>
      <c r="J328" s="249">
        <f>J152*' CALCULATIONS'!V1607</f>
        <v>0</v>
      </c>
      <c r="K328" s="249">
        <f>K152*' CALCULATIONS'!W1607</f>
        <v>94238.684943842585</v>
      </c>
      <c r="L328" s="249">
        <f>L152*' CALCULATIONS'!X1607</f>
        <v>0</v>
      </c>
      <c r="M328" s="249">
        <f>M152*' CALCULATIONS'!Y1607</f>
        <v>111861.28134971502</v>
      </c>
      <c r="N328" s="249">
        <f>N152*' CALCULATIONS'!Z1607</f>
        <v>457526.23279587791</v>
      </c>
      <c r="O328" s="249">
        <f>O152*' CALCULATIONS'!AA1607</f>
        <v>0</v>
      </c>
      <c r="P328" s="249">
        <f>P152*' CALCULATIONS'!AB1607</f>
        <v>0</v>
      </c>
      <c r="Q328" s="249">
        <f>Q152*' CALCULATIONS'!AC1607</f>
        <v>0</v>
      </c>
      <c r="R328" s="249">
        <f>R152*' CALCULATIONS'!AD1607</f>
        <v>0</v>
      </c>
      <c r="S328" s="249">
        <f>S152*' CALCULATIONS'!AE1607</f>
        <v>39470.445445843565</v>
      </c>
      <c r="T328" s="249">
        <f>T152*' CALCULATIONS'!AF1607</f>
        <v>0</v>
      </c>
      <c r="U328" s="249">
        <f>U152*' CALCULATIONS'!AG1607</f>
        <v>0</v>
      </c>
      <c r="V328" s="249">
        <f>V152*' CALCULATIONS'!AH1607</f>
        <v>0</v>
      </c>
      <c r="W328" s="249">
        <f>W152*' CALCULATIONS'!AI1607</f>
        <v>39470.445445843565</v>
      </c>
      <c r="X328" s="249">
        <f>X152*' CALCULATIONS'!AJ1607</f>
        <v>0</v>
      </c>
      <c r="Y328" s="249">
        <f>Y152*' CALCULATIONS'!AK1607</f>
        <v>39470.445445843565</v>
      </c>
      <c r="Z328" s="249">
        <f>Z152*' CALCULATIONS'!AL1607</f>
        <v>355234.00901259208</v>
      </c>
      <c r="AA328" s="249">
        <f>AA152*' CALCULATIONS'!AM1607</f>
        <v>0</v>
      </c>
      <c r="AB328" s="249">
        <f>AB152*' CALCULATIONS'!AN1607</f>
        <v>0</v>
      </c>
      <c r="AC328" s="249">
        <f>AC152*' CALCULATIONS'!AO1607</f>
        <v>0</v>
      </c>
      <c r="AD328" s="249">
        <f>AD152*' CALCULATIONS'!AP1607</f>
        <v>0</v>
      </c>
      <c r="AE328" s="249">
        <f>AE152*' CALCULATIONS'!AQ1607</f>
        <v>0</v>
      </c>
      <c r="AF328" s="249">
        <f>AF152*' CALCULATIONS'!AR1607</f>
        <v>0</v>
      </c>
      <c r="AG328" s="249">
        <f>AG152*' CALCULATIONS'!AS1607</f>
        <v>0</v>
      </c>
      <c r="AH328" s="249">
        <f>AH152*' CALCULATIONS'!AT1607</f>
        <v>0</v>
      </c>
      <c r="AI328" s="249">
        <f>AI152*' CALCULATIONS'!AU1607</f>
        <v>0</v>
      </c>
      <c r="AJ328" s="249">
        <f>AJ152*' CALCULATIONS'!AV1607</f>
        <v>0</v>
      </c>
      <c r="AK328" s="249">
        <f>AK152*' CALCULATIONS'!AW1607</f>
        <v>0</v>
      </c>
      <c r="AL328" s="249">
        <f>AL152*' CALCULATIONS'!AX1607</f>
        <v>6457.5042543408781</v>
      </c>
      <c r="AM328" s="249">
        <f>AM152*' CALCULATIONS'!AY1607</f>
        <v>0</v>
      </c>
      <c r="AN328" s="249">
        <f>AN152*' CALCULATIONS'!AZ1607</f>
        <v>0</v>
      </c>
      <c r="AO328" s="249">
        <f>AO152*' CALCULATIONS'!BA1607</f>
        <v>0</v>
      </c>
      <c r="AP328" s="249">
        <f>AP152*' CALCULATIONS'!BB1607</f>
        <v>0</v>
      </c>
      <c r="AQ328" s="249">
        <f>AQ152*' CALCULATIONS'!BC1607</f>
        <v>0</v>
      </c>
      <c r="AR328" s="249">
        <f>AR152*' CALCULATIONS'!BD1607</f>
        <v>0</v>
      </c>
      <c r="AS328" s="249">
        <f>AS152*' CALCULATIONS'!BE1607</f>
        <v>0</v>
      </c>
      <c r="AT328" s="249">
        <f>AT152*' CALCULATIONS'!BF1607</f>
        <v>0</v>
      </c>
      <c r="AU328" s="249">
        <f>AU152*' CALCULATIONS'!BG1607</f>
        <v>0</v>
      </c>
      <c r="AV328" s="249">
        <f>AV152*' CALCULATIONS'!BH1607</f>
        <v>0</v>
      </c>
      <c r="AW328" s="249">
        <f>AW152*' CALCULATIONS'!BI1607</f>
        <v>0</v>
      </c>
      <c r="AX328" s="249">
        <f>AX152*' CALCULATIONS'!BJ1607</f>
        <v>135973.75461403053</v>
      </c>
      <c r="AY328" s="249">
        <f>AY152*' CALCULATIONS'!BK1607</f>
        <v>0</v>
      </c>
      <c r="AZ328" s="249">
        <f>AZ152*' CALCULATIONS'!BL1607</f>
        <v>0</v>
      </c>
      <c r="BA328" s="249">
        <f>BA152*' CALCULATIONS'!BM1607</f>
        <v>0</v>
      </c>
      <c r="BB328" s="249">
        <f>BB152*' CALCULATIONS'!BN1607</f>
        <v>0</v>
      </c>
      <c r="BC328" s="249">
        <f>BC152*' CALCULATIONS'!BO1607</f>
        <v>0</v>
      </c>
      <c r="BD328" s="249">
        <f>BD152*' CALCULATIONS'!BP1607</f>
        <v>0</v>
      </c>
      <c r="BE328" s="249">
        <f>BE152*' CALCULATIONS'!BQ1607</f>
        <v>0</v>
      </c>
      <c r="BF328" s="249">
        <f>BF152*' CALCULATIONS'!BR1607</f>
        <v>0</v>
      </c>
      <c r="BG328" s="249">
        <f>BG152*' CALCULATIONS'!BS1607</f>
        <v>0</v>
      </c>
      <c r="BH328" s="249">
        <f>BH152*' CALCULATIONS'!BT1607</f>
        <v>0</v>
      </c>
      <c r="BI328" s="249">
        <f>BI152*' CALCULATIONS'!BU1607</f>
        <v>0</v>
      </c>
      <c r="BJ328" s="249">
        <f>BJ152*' CALCULATIONS'!BV1607</f>
        <v>0</v>
      </c>
      <c r="BK328" s="920">
        <f t="shared" si="235"/>
        <v>1978055.9625905643</v>
      </c>
    </row>
    <row r="329" spans="1:63" x14ac:dyDescent="0.25">
      <c r="A329" s="635" t="s">
        <v>57</v>
      </c>
      <c r="BK329" s="920">
        <f t="shared" si="235"/>
        <v>0</v>
      </c>
    </row>
    <row r="330" spans="1:63" x14ac:dyDescent="0.25">
      <c r="A330" s="635" t="s">
        <v>1192</v>
      </c>
      <c r="C330" s="249">
        <f>C326+C327+C328</f>
        <v>3820063.7033717334</v>
      </c>
      <c r="D330" s="249">
        <f t="shared" ref="D330:BJ330" si="241">D326+D327+D328</f>
        <v>0</v>
      </c>
      <c r="E330" s="249">
        <f t="shared" si="241"/>
        <v>556381.47099650302</v>
      </c>
      <c r="F330" s="249">
        <f t="shared" si="241"/>
        <v>0</v>
      </c>
      <c r="G330" s="249">
        <f t="shared" si="241"/>
        <v>946350.29625617433</v>
      </c>
      <c r="H330" s="249">
        <f t="shared" si="241"/>
        <v>209462.52405608472</v>
      </c>
      <c r="I330" s="249">
        <f t="shared" si="241"/>
        <v>752920.43886321946</v>
      </c>
      <c r="J330" s="249">
        <f t="shared" si="241"/>
        <v>0</v>
      </c>
      <c r="K330" s="249">
        <f t="shared" si="241"/>
        <v>848148.16449458327</v>
      </c>
      <c r="L330" s="249">
        <f t="shared" si="241"/>
        <v>0</v>
      </c>
      <c r="M330" s="249">
        <f t="shared" si="241"/>
        <v>1006751.5321474352</v>
      </c>
      <c r="N330" s="249">
        <f t="shared" si="241"/>
        <v>4117736.0951629011</v>
      </c>
      <c r="O330" s="249">
        <f t="shared" si="241"/>
        <v>0</v>
      </c>
      <c r="P330" s="249">
        <f t="shared" si="241"/>
        <v>0</v>
      </c>
      <c r="Q330" s="249">
        <f t="shared" si="241"/>
        <v>0</v>
      </c>
      <c r="R330" s="249">
        <f t="shared" si="241"/>
        <v>0</v>
      </c>
      <c r="S330" s="249">
        <f t="shared" si="241"/>
        <v>355234.00901259208</v>
      </c>
      <c r="T330" s="249">
        <f t="shared" si="241"/>
        <v>0</v>
      </c>
      <c r="U330" s="249">
        <f t="shared" si="241"/>
        <v>0</v>
      </c>
      <c r="V330" s="249">
        <f t="shared" si="241"/>
        <v>0</v>
      </c>
      <c r="W330" s="249">
        <f t="shared" si="241"/>
        <v>355234.00901259208</v>
      </c>
      <c r="X330" s="249">
        <f t="shared" si="241"/>
        <v>0</v>
      </c>
      <c r="Y330" s="249">
        <f t="shared" si="241"/>
        <v>355234.00901259208</v>
      </c>
      <c r="Z330" s="249">
        <f t="shared" si="241"/>
        <v>3197106.0811133287</v>
      </c>
      <c r="AA330" s="249">
        <f t="shared" si="241"/>
        <v>0</v>
      </c>
      <c r="AB330" s="249">
        <f t="shared" si="241"/>
        <v>0</v>
      </c>
      <c r="AC330" s="249">
        <f t="shared" si="241"/>
        <v>0</v>
      </c>
      <c r="AD330" s="249">
        <f t="shared" si="241"/>
        <v>0</v>
      </c>
      <c r="AE330" s="249">
        <f t="shared" si="241"/>
        <v>0</v>
      </c>
      <c r="AF330" s="249">
        <f t="shared" si="241"/>
        <v>0</v>
      </c>
      <c r="AG330" s="249">
        <f t="shared" si="241"/>
        <v>0</v>
      </c>
      <c r="AH330" s="249">
        <f t="shared" si="241"/>
        <v>0</v>
      </c>
      <c r="AI330" s="249">
        <f t="shared" si="241"/>
        <v>0</v>
      </c>
      <c r="AJ330" s="249">
        <f t="shared" si="241"/>
        <v>0</v>
      </c>
      <c r="AK330" s="249">
        <f t="shared" si="241"/>
        <v>0</v>
      </c>
      <c r="AL330" s="249">
        <f t="shared" si="241"/>
        <v>58117.538289067903</v>
      </c>
      <c r="AM330" s="249">
        <f t="shared" si="241"/>
        <v>0</v>
      </c>
      <c r="AN330" s="249">
        <f t="shared" si="241"/>
        <v>0</v>
      </c>
      <c r="AO330" s="249">
        <f t="shared" si="241"/>
        <v>0</v>
      </c>
      <c r="AP330" s="249">
        <f t="shared" si="241"/>
        <v>0</v>
      </c>
      <c r="AQ330" s="249">
        <f t="shared" si="241"/>
        <v>0</v>
      </c>
      <c r="AR330" s="249">
        <f t="shared" si="241"/>
        <v>0</v>
      </c>
      <c r="AS330" s="249">
        <f t="shared" si="241"/>
        <v>0</v>
      </c>
      <c r="AT330" s="249">
        <f t="shared" si="241"/>
        <v>0</v>
      </c>
      <c r="AU330" s="249">
        <f t="shared" si="241"/>
        <v>0</v>
      </c>
      <c r="AV330" s="249">
        <f t="shared" si="241"/>
        <v>0</v>
      </c>
      <c r="AW330" s="249">
        <f t="shared" si="241"/>
        <v>0</v>
      </c>
      <c r="AX330" s="249">
        <f t="shared" si="241"/>
        <v>1223763.7915262748</v>
      </c>
      <c r="AY330" s="249">
        <f t="shared" si="241"/>
        <v>0</v>
      </c>
      <c r="AZ330" s="249">
        <f t="shared" si="241"/>
        <v>0</v>
      </c>
      <c r="BA330" s="249">
        <f t="shared" si="241"/>
        <v>0</v>
      </c>
      <c r="BB330" s="249">
        <f t="shared" si="241"/>
        <v>0</v>
      </c>
      <c r="BC330" s="249">
        <f t="shared" si="241"/>
        <v>0</v>
      </c>
      <c r="BD330" s="249">
        <f t="shared" si="241"/>
        <v>0</v>
      </c>
      <c r="BE330" s="249">
        <f t="shared" si="241"/>
        <v>0</v>
      </c>
      <c r="BF330" s="249">
        <f t="shared" si="241"/>
        <v>0</v>
      </c>
      <c r="BG330" s="249">
        <f t="shared" si="241"/>
        <v>0</v>
      </c>
      <c r="BH330" s="249">
        <f t="shared" si="241"/>
        <v>0</v>
      </c>
      <c r="BI330" s="249">
        <f t="shared" si="241"/>
        <v>0</v>
      </c>
      <c r="BJ330" s="249">
        <f t="shared" si="241"/>
        <v>0</v>
      </c>
      <c r="BK330" s="920">
        <f t="shared" si="235"/>
        <v>17802503.663315088</v>
      </c>
    </row>
    <row r="331" spans="1:63" ht="16.5" thickBot="1" x14ac:dyDescent="0.3">
      <c r="BK331" s="920">
        <f>SUM(C331:BJ331)</f>
        <v>0</v>
      </c>
    </row>
    <row r="332" spans="1:63" ht="16.5" thickBot="1" x14ac:dyDescent="0.3">
      <c r="A332" s="323" t="s">
        <v>1259</v>
      </c>
      <c r="C332" s="236">
        <f>C154*' CALCULATIONS'!O1607</f>
        <v>63207905.906715631</v>
      </c>
      <c r="D332" s="236">
        <f>D154*' CALCULATIONS'!P1607</f>
        <v>0</v>
      </c>
      <c r="E332" s="236">
        <f>E154*' CALCULATIONS'!Q1607</f>
        <v>9206052.6728773229</v>
      </c>
      <c r="F332" s="236">
        <f>F154*' CALCULATIONS'!R1607</f>
        <v>0</v>
      </c>
      <c r="G332" s="236">
        <f>G154*' CALCULATIONS'!S1607</f>
        <v>15658592.401942439</v>
      </c>
      <c r="H332" s="236">
        <f>H154*' CALCULATIONS'!T1607</f>
        <v>3465828.9860020685</v>
      </c>
      <c r="I332" s="236">
        <f>I154*' CALCULATIONS'!U1607</f>
        <v>12458044.668968271</v>
      </c>
      <c r="J332" s="236">
        <f>J154*' CALCULATIONS'!V1607</f>
        <v>0</v>
      </c>
      <c r="K332" s="236">
        <f>K154*' CALCULATIONS'!W1607</f>
        <v>14033710.832887225</v>
      </c>
      <c r="L332" s="236">
        <f>L154*' CALCULATIONS'!X1607</f>
        <v>0</v>
      </c>
      <c r="M332" s="236">
        <f>M154*' CALCULATIONS'!Y1607</f>
        <v>16658009.147661729</v>
      </c>
      <c r="N332" s="236">
        <f>N154*' CALCULATIONS'!Z1607</f>
        <v>68133281.500519484</v>
      </c>
      <c r="O332" s="236">
        <f>O154*' CALCULATIONS'!AA1607</f>
        <v>0</v>
      </c>
      <c r="P332" s="236">
        <f>P154*' CALCULATIONS'!AB1607</f>
        <v>0</v>
      </c>
      <c r="Q332" s="236">
        <f>Q154*' CALCULATIONS'!AC1607</f>
        <v>0</v>
      </c>
      <c r="R332" s="236">
        <f>R154*' CALCULATIONS'!AD1607</f>
        <v>0</v>
      </c>
      <c r="S332" s="236">
        <f>S154*' CALCULATIONS'!AE1607</f>
        <v>5877807.1676435377</v>
      </c>
      <c r="T332" s="236">
        <f>T154*' CALCULATIONS'!AF1607</f>
        <v>0</v>
      </c>
      <c r="U332" s="236">
        <f>U154*' CALCULATIONS'!AG1607</f>
        <v>0</v>
      </c>
      <c r="V332" s="236">
        <f>V154*' CALCULATIONS'!AH1607</f>
        <v>0</v>
      </c>
      <c r="W332" s="236">
        <f>W154*' CALCULATIONS'!AI1607</f>
        <v>5877807.1676435377</v>
      </c>
      <c r="X332" s="236">
        <f>X154*' CALCULATIONS'!AJ1607</f>
        <v>0</v>
      </c>
      <c r="Y332" s="236">
        <f>Y154*' CALCULATIONS'!AK1607</f>
        <v>5877807.1676435377</v>
      </c>
      <c r="Z332" s="236">
        <f>Z154*' CALCULATIONS'!AL1607</f>
        <v>52900264.508791842</v>
      </c>
      <c r="AA332" s="236">
        <f>AA154*' CALCULATIONS'!AM1607</f>
        <v>0</v>
      </c>
      <c r="AB332" s="236">
        <f>AB154*' CALCULATIONS'!AN1607</f>
        <v>0</v>
      </c>
      <c r="AC332" s="236">
        <f>AC154*' CALCULATIONS'!AO1607</f>
        <v>0</v>
      </c>
      <c r="AD332" s="236">
        <f>AD154*' CALCULATIONS'!AP1607</f>
        <v>0</v>
      </c>
      <c r="AE332" s="236">
        <f>AE154*' CALCULATIONS'!AQ1607</f>
        <v>0</v>
      </c>
      <c r="AF332" s="236">
        <f>AF154*' CALCULATIONS'!AR1607</f>
        <v>0</v>
      </c>
      <c r="AG332" s="236">
        <f>AG154*' CALCULATIONS'!AS1607</f>
        <v>0</v>
      </c>
      <c r="AH332" s="236">
        <f>AH154*' CALCULATIONS'!AT1607</f>
        <v>0</v>
      </c>
      <c r="AI332" s="236">
        <f>AI154*' CALCULATIONS'!AU1607</f>
        <v>0</v>
      </c>
      <c r="AJ332" s="236">
        <f>AJ154*' CALCULATIONS'!AV1607</f>
        <v>0</v>
      </c>
      <c r="AK332" s="236">
        <f>AK154*' CALCULATIONS'!AW1607</f>
        <v>0</v>
      </c>
      <c r="AL332" s="236">
        <f>AL154*' CALCULATIONS'!AX1607</f>
        <v>961630.00854226237</v>
      </c>
      <c r="AM332" s="236">
        <f>AM154*' CALCULATIONS'!AY1607</f>
        <v>0</v>
      </c>
      <c r="AN332" s="236">
        <f>AN154*' CALCULATIONS'!AZ1607</f>
        <v>0</v>
      </c>
      <c r="AO332" s="236">
        <f>AO154*' CALCULATIONS'!BA1607</f>
        <v>0</v>
      </c>
      <c r="AP332" s="236">
        <f>AP154*' CALCULATIONS'!BB1607</f>
        <v>0</v>
      </c>
      <c r="AQ332" s="236">
        <f>AQ154*' CALCULATIONS'!BC1607</f>
        <v>0</v>
      </c>
      <c r="AR332" s="236">
        <f>AR154*' CALCULATIONS'!BD1607</f>
        <v>0</v>
      </c>
      <c r="AS332" s="236">
        <f>AS154*' CALCULATIONS'!BE1607</f>
        <v>0</v>
      </c>
      <c r="AT332" s="236">
        <f>AT154*' CALCULATIONS'!BF1607</f>
        <v>0</v>
      </c>
      <c r="AU332" s="236">
        <f>AU154*' CALCULATIONS'!BG1607</f>
        <v>0</v>
      </c>
      <c r="AV332" s="236">
        <f>AV154*' CALCULATIONS'!BH1607</f>
        <v>0</v>
      </c>
      <c r="AW332" s="236">
        <f>AW154*' CALCULATIONS'!BI1607</f>
        <v>0</v>
      </c>
      <c r="AX332" s="236">
        <f>AX154*' CALCULATIONS'!BJ1607</f>
        <v>20248758.291272715</v>
      </c>
      <c r="AY332" s="236">
        <f>AY154*' CALCULATIONS'!BK1607</f>
        <v>0</v>
      </c>
      <c r="AZ332" s="236">
        <f>AZ154*' CALCULATIONS'!BL1607</f>
        <v>0</v>
      </c>
      <c r="BA332" s="236">
        <f>BA154*' CALCULATIONS'!BM1607</f>
        <v>0</v>
      </c>
      <c r="BB332" s="236">
        <f>BB154*' CALCULATIONS'!BN1607</f>
        <v>0</v>
      </c>
      <c r="BC332" s="236">
        <f>BC154*' CALCULATIONS'!BO1607</f>
        <v>0</v>
      </c>
      <c r="BD332" s="236">
        <f>BD154*' CALCULATIONS'!BP1607</f>
        <v>0</v>
      </c>
      <c r="BE332" s="236">
        <f>BE154*' CALCULATIONS'!BQ1607</f>
        <v>0</v>
      </c>
      <c r="BF332" s="236">
        <f>BF154*' CALCULATIONS'!BR1607</f>
        <v>0</v>
      </c>
      <c r="BG332" s="236">
        <f>BG154*' CALCULATIONS'!BS1607</f>
        <v>0</v>
      </c>
      <c r="BH332" s="236">
        <f>BH154*' CALCULATIONS'!BT1607</f>
        <v>0</v>
      </c>
      <c r="BI332" s="236">
        <f>BI154*' CALCULATIONS'!BU1607</f>
        <v>0</v>
      </c>
      <c r="BJ332" s="236">
        <f>BJ154*' CALCULATIONS'!BV1607</f>
        <v>0</v>
      </c>
      <c r="BK332" s="920">
        <f>SUM(C332:BJ332)</f>
        <v>294565500.4291116</v>
      </c>
    </row>
    <row r="333" spans="1:63" x14ac:dyDescent="0.25">
      <c r="A333" s="180" t="s">
        <v>1255</v>
      </c>
      <c r="C333" s="236">
        <f>' CALCULATIONS'!O1607*'MONTHLY DATA'!AM400*' MOD'!C130</f>
        <v>5093418.2711623106</v>
      </c>
      <c r="D333" s="236">
        <f>' CALCULATIONS'!P1607*'MONTHLY DATA'!AN400*' MOD'!D130</f>
        <v>0</v>
      </c>
      <c r="E333" s="236">
        <f>' CALCULATIONS'!Q1607*'MONTHLY DATA'!AO400*' MOD'!E130</f>
        <v>741841.96132867062</v>
      </c>
      <c r="F333" s="236">
        <f>' CALCULATIONS'!R1607*'MONTHLY DATA'!AP400*' MOD'!F130</f>
        <v>0</v>
      </c>
      <c r="G333" s="236">
        <f>' CALCULATIONS'!S1607*'MONTHLY DATA'!AQ400*' MOD'!G130</f>
        <v>1261800.3950082324</v>
      </c>
      <c r="H333" s="236">
        <f>' CALCULATIONS'!T1607*'MONTHLY DATA'!AR400*' MOD'!H130</f>
        <v>279283.36540811294</v>
      </c>
      <c r="I333" s="236">
        <f>' CALCULATIONS'!U1607*'MONTHLY DATA'!AS400*' MOD'!I130</f>
        <v>1003893.9184842926</v>
      </c>
      <c r="J333" s="236">
        <f>' CALCULATIONS'!V1607*'MONTHLY DATA'!AT400*' MOD'!J130</f>
        <v>0</v>
      </c>
      <c r="K333" s="236">
        <f>' CALCULATIONS'!W1607*'MONTHLY DATA'!AU400*' MOD'!K130</f>
        <v>1130864.2193261108</v>
      </c>
      <c r="L333" s="236">
        <f>' CALCULATIONS'!X1607*'MONTHLY DATA'!AV400*' MOD'!L130</f>
        <v>0</v>
      </c>
      <c r="M333" s="236">
        <f>' CALCULATIONS'!Y1607*'MONTHLY DATA'!AW400*' MOD'!M130</f>
        <v>1342335.3761965802</v>
      </c>
      <c r="N333" s="236">
        <f>' CALCULATIONS'!Z1607*'MONTHLY DATA'!AX400*' MOD'!N130</f>
        <v>5490314.7935505351</v>
      </c>
      <c r="O333" s="236">
        <f>' CALCULATIONS'!AA1607*'MONTHLY DATA'!AY400*' MOD'!O130</f>
        <v>0</v>
      </c>
      <c r="P333" s="236">
        <f>' CALCULATIONS'!AB1607*'MONTHLY DATA'!AZ400*' MOD'!P130</f>
        <v>0</v>
      </c>
      <c r="Q333" s="236">
        <f>' CALCULATIONS'!AC1607*'MONTHLY DATA'!BA400*' MOD'!Q130</f>
        <v>0</v>
      </c>
      <c r="R333" s="236">
        <f>' CALCULATIONS'!AD1607*'MONTHLY DATA'!BB400*' MOD'!R130</f>
        <v>0</v>
      </c>
      <c r="S333" s="236">
        <f>' CALCULATIONS'!AE1607*'MONTHLY DATA'!BC400*' MOD'!S130</f>
        <v>592056.68168765353</v>
      </c>
      <c r="T333" s="236">
        <f>' CALCULATIONS'!AF1607*'MONTHLY DATA'!BD400*' MOD'!T130</f>
        <v>0</v>
      </c>
      <c r="U333" s="236">
        <f>' CALCULATIONS'!AG1607*'MONTHLY DATA'!BE400*' MOD'!U130</f>
        <v>0</v>
      </c>
      <c r="V333" s="236">
        <f>' CALCULATIONS'!AH1607*'MONTHLY DATA'!BF400*' MOD'!V130</f>
        <v>0</v>
      </c>
      <c r="W333" s="236">
        <f>' CALCULATIONS'!AI1607*'MONTHLY DATA'!BG400*' MOD'!W130</f>
        <v>592056.68168765353</v>
      </c>
      <c r="X333" s="236">
        <f>' CALCULATIONS'!AJ1607*'MONTHLY DATA'!BH400*' MOD'!X130</f>
        <v>0</v>
      </c>
      <c r="Y333" s="236">
        <f>' CALCULATIONS'!AK1607*'MONTHLY DATA'!BI400*' MOD'!Y130</f>
        <v>592056.68168765353</v>
      </c>
      <c r="Z333" s="236">
        <f>' CALCULATIONS'!AL1607*'MONTHLY DATA'!BJ400*' MOD'!Z130</f>
        <v>5328510.1351888813</v>
      </c>
      <c r="AA333" s="236">
        <f>' CALCULATIONS'!AM1607*'MONTHLY DATA'!BK400*' MOD'!AA130</f>
        <v>0</v>
      </c>
      <c r="AB333" s="236">
        <f>' CALCULATIONS'!AN1607*'MONTHLY DATA'!BL400*' MOD'!AB130</f>
        <v>0</v>
      </c>
      <c r="AC333" s="236">
        <f>' CALCULATIONS'!AO1607*'MONTHLY DATA'!BM400*' MOD'!AC130</f>
        <v>0</v>
      </c>
      <c r="AD333" s="236">
        <f>' CALCULATIONS'!AP1607*'MONTHLY DATA'!BN400*' MOD'!AD130</f>
        <v>0</v>
      </c>
      <c r="AE333" s="236">
        <f>' CALCULATIONS'!AQ1607*'MONTHLY DATA'!BO400*' MOD'!AE130</f>
        <v>0</v>
      </c>
      <c r="AF333" s="236">
        <f>' CALCULATIONS'!AR1607*'MONTHLY DATA'!BP400*' MOD'!AF130</f>
        <v>0</v>
      </c>
      <c r="AG333" s="236">
        <f>' CALCULATIONS'!AS1607*'MONTHLY DATA'!BQ400*' MOD'!AG130</f>
        <v>0</v>
      </c>
      <c r="AH333" s="236">
        <f>' CALCULATIONS'!AT1607*'MONTHLY DATA'!BR400*' MOD'!AH130</f>
        <v>0</v>
      </c>
      <c r="AI333" s="236">
        <f>' CALCULATIONS'!AU1607*'MONTHLY DATA'!BS400*' MOD'!AI130</f>
        <v>0</v>
      </c>
      <c r="AJ333" s="236">
        <f>' CALCULATIONS'!AV1607*'MONTHLY DATA'!BT400*' MOD'!AJ130</f>
        <v>0</v>
      </c>
      <c r="AK333" s="236">
        <f>' CALCULATIONS'!AW1607*'MONTHLY DATA'!BU400*' MOD'!AK130</f>
        <v>0</v>
      </c>
      <c r="AL333" s="236">
        <f>' CALCULATIONS'!AX1607*'MONTHLY DATA'!BV400*' MOD'!AL130</f>
        <v>71032.546797749645</v>
      </c>
      <c r="AM333" s="236">
        <f>' CALCULATIONS'!AY1607*'MONTHLY DATA'!BW400*' MOD'!AM130</f>
        <v>0</v>
      </c>
      <c r="AN333" s="236">
        <f>' CALCULATIONS'!AZ1607*'MONTHLY DATA'!BX400*' MOD'!AN130</f>
        <v>0</v>
      </c>
      <c r="AO333" s="236">
        <f>' CALCULATIONS'!BA1607*'MONTHLY DATA'!BY400*' MOD'!AO130</f>
        <v>0</v>
      </c>
      <c r="AP333" s="236">
        <f>' CALCULATIONS'!BB1607*'MONTHLY DATA'!BZ400*' MOD'!AP130</f>
        <v>0</v>
      </c>
      <c r="AQ333" s="236">
        <f>' CALCULATIONS'!BC1607*'MONTHLY DATA'!CA400*' MOD'!AQ130</f>
        <v>0</v>
      </c>
      <c r="AR333" s="236">
        <f>' CALCULATIONS'!BD1607*'MONTHLY DATA'!CB400*' MOD'!AR130</f>
        <v>0</v>
      </c>
      <c r="AS333" s="236">
        <f>' CALCULATIONS'!BE1607*'MONTHLY DATA'!CC400*' MOD'!AS130</f>
        <v>0</v>
      </c>
      <c r="AT333" s="236">
        <f>' CALCULATIONS'!BF1607*'MONTHLY DATA'!CD400*' MOD'!AT130</f>
        <v>0</v>
      </c>
      <c r="AU333" s="236">
        <f>' CALCULATIONS'!BG1607*'MONTHLY DATA'!CE400*' MOD'!AU130</f>
        <v>0</v>
      </c>
      <c r="AV333" s="236">
        <f>' CALCULATIONS'!BH1607*'MONTHLY DATA'!CF400*' MOD'!AV130</f>
        <v>0</v>
      </c>
      <c r="AW333" s="236">
        <f>' CALCULATIONS'!BI1607*'MONTHLY DATA'!CG400*' MOD'!AW130</f>
        <v>0</v>
      </c>
      <c r="AX333" s="236">
        <f>' CALCULATIONS'!BJ1607*'MONTHLY DATA'!CH400*' MOD'!AX130</f>
        <v>2311553.828438519</v>
      </c>
      <c r="AY333" s="236">
        <f>' CALCULATIONS'!BK1607*'MONTHLY DATA'!CI400*' MOD'!AY130</f>
        <v>0</v>
      </c>
      <c r="AZ333" s="236">
        <f>' CALCULATIONS'!BL1607*'MONTHLY DATA'!CJ400*' MOD'!AZ130</f>
        <v>0</v>
      </c>
      <c r="BA333" s="236">
        <f>' CALCULATIONS'!BM1607*'MONTHLY DATA'!CK400*' MOD'!BA130</f>
        <v>0</v>
      </c>
      <c r="BB333" s="236">
        <f>' CALCULATIONS'!BN1607*'MONTHLY DATA'!CL400*' MOD'!BB130</f>
        <v>0</v>
      </c>
      <c r="BC333" s="236">
        <f>' CALCULATIONS'!BO1607*'MONTHLY DATA'!CM400*' MOD'!BC130</f>
        <v>0</v>
      </c>
      <c r="BD333" s="236">
        <f>' CALCULATIONS'!BP1607*'MONTHLY DATA'!CN400*' MOD'!BD130</f>
        <v>0</v>
      </c>
      <c r="BE333" s="236">
        <f>' CALCULATIONS'!BQ1607*'MONTHLY DATA'!CO400*' MOD'!BE130</f>
        <v>0</v>
      </c>
      <c r="BF333" s="236">
        <f>' CALCULATIONS'!BR1607*'MONTHLY DATA'!CP400*' MOD'!BF130</f>
        <v>0</v>
      </c>
      <c r="BG333" s="236">
        <f>' CALCULATIONS'!BS1607*'MONTHLY DATA'!CQ400*' MOD'!BG130</f>
        <v>0</v>
      </c>
      <c r="BH333" s="236">
        <f>' CALCULATIONS'!BT1607*'MONTHLY DATA'!CR400*' MOD'!BH130</f>
        <v>0</v>
      </c>
      <c r="BI333" s="236">
        <f>' CALCULATIONS'!BU1607*'MONTHLY DATA'!CS400*' MOD'!BI130</f>
        <v>0</v>
      </c>
      <c r="BJ333" s="236">
        <f>' CALCULATIONS'!BV1607*'MONTHLY DATA'!CT400*' MOD'!BJ130</f>
        <v>0</v>
      </c>
      <c r="BK333" s="920">
        <f t="shared" si="235"/>
        <v>25831018.855952956</v>
      </c>
    </row>
    <row r="334" spans="1:63" x14ac:dyDescent="0.25">
      <c r="A334" s="180" t="s">
        <v>1256</v>
      </c>
      <c r="C334" s="236">
        <f>C332+C333</f>
        <v>68301324.177877948</v>
      </c>
      <c r="D334" s="236">
        <f t="shared" ref="D334:BJ334" si="242">D332+D333</f>
        <v>0</v>
      </c>
      <c r="E334" s="236">
        <f t="shared" si="242"/>
        <v>9947894.6342059933</v>
      </c>
      <c r="F334" s="236">
        <f t="shared" si="242"/>
        <v>0</v>
      </c>
      <c r="G334" s="236">
        <f t="shared" si="242"/>
        <v>16920392.796950672</v>
      </c>
      <c r="H334" s="236">
        <f t="shared" si="242"/>
        <v>3745112.3514101813</v>
      </c>
      <c r="I334" s="236">
        <f t="shared" si="242"/>
        <v>13461938.587452564</v>
      </c>
      <c r="J334" s="236">
        <f t="shared" si="242"/>
        <v>0</v>
      </c>
      <c r="K334" s="236">
        <f t="shared" si="242"/>
        <v>15164575.052213335</v>
      </c>
      <c r="L334" s="236">
        <f t="shared" si="242"/>
        <v>0</v>
      </c>
      <c r="M334" s="236">
        <f t="shared" si="242"/>
        <v>18000344.523858309</v>
      </c>
      <c r="N334" s="236">
        <f t="shared" si="242"/>
        <v>73623596.29407002</v>
      </c>
      <c r="O334" s="236">
        <f t="shared" si="242"/>
        <v>0</v>
      </c>
      <c r="P334" s="236">
        <f t="shared" si="242"/>
        <v>0</v>
      </c>
      <c r="Q334" s="236">
        <f t="shared" si="242"/>
        <v>0</v>
      </c>
      <c r="R334" s="236">
        <f t="shared" si="242"/>
        <v>0</v>
      </c>
      <c r="S334" s="236">
        <f t="shared" si="242"/>
        <v>6469863.8493311908</v>
      </c>
      <c r="T334" s="236">
        <f t="shared" si="242"/>
        <v>0</v>
      </c>
      <c r="U334" s="236">
        <f t="shared" si="242"/>
        <v>0</v>
      </c>
      <c r="V334" s="236">
        <f t="shared" si="242"/>
        <v>0</v>
      </c>
      <c r="W334" s="236">
        <f t="shared" si="242"/>
        <v>6469863.8493311908</v>
      </c>
      <c r="X334" s="236">
        <f t="shared" si="242"/>
        <v>0</v>
      </c>
      <c r="Y334" s="236">
        <f t="shared" si="242"/>
        <v>6469863.8493311908</v>
      </c>
      <c r="Z334" s="236">
        <f t="shared" si="242"/>
        <v>58228774.643980727</v>
      </c>
      <c r="AA334" s="236">
        <f t="shared" si="242"/>
        <v>0</v>
      </c>
      <c r="AB334" s="236">
        <f t="shared" si="242"/>
        <v>0</v>
      </c>
      <c r="AC334" s="236">
        <f t="shared" si="242"/>
        <v>0</v>
      </c>
      <c r="AD334" s="236">
        <f t="shared" si="242"/>
        <v>0</v>
      </c>
      <c r="AE334" s="236">
        <f t="shared" si="242"/>
        <v>0</v>
      </c>
      <c r="AF334" s="236">
        <f t="shared" si="242"/>
        <v>0</v>
      </c>
      <c r="AG334" s="236">
        <f t="shared" si="242"/>
        <v>0</v>
      </c>
      <c r="AH334" s="236">
        <f t="shared" si="242"/>
        <v>0</v>
      </c>
      <c r="AI334" s="236">
        <f t="shared" si="242"/>
        <v>0</v>
      </c>
      <c r="AJ334" s="236">
        <f t="shared" si="242"/>
        <v>0</v>
      </c>
      <c r="AK334" s="236">
        <f t="shared" si="242"/>
        <v>0</v>
      </c>
      <c r="AL334" s="236">
        <f t="shared" si="242"/>
        <v>1032662.5553400121</v>
      </c>
      <c r="AM334" s="236">
        <f t="shared" si="242"/>
        <v>0</v>
      </c>
      <c r="AN334" s="236">
        <f t="shared" si="242"/>
        <v>0</v>
      </c>
      <c r="AO334" s="236">
        <f t="shared" si="242"/>
        <v>0</v>
      </c>
      <c r="AP334" s="236">
        <f t="shared" si="242"/>
        <v>0</v>
      </c>
      <c r="AQ334" s="236">
        <f t="shared" si="242"/>
        <v>0</v>
      </c>
      <c r="AR334" s="236">
        <f t="shared" si="242"/>
        <v>0</v>
      </c>
      <c r="AS334" s="236">
        <f t="shared" si="242"/>
        <v>0</v>
      </c>
      <c r="AT334" s="236">
        <f t="shared" si="242"/>
        <v>0</v>
      </c>
      <c r="AU334" s="236">
        <f t="shared" si="242"/>
        <v>0</v>
      </c>
      <c r="AV334" s="236">
        <f t="shared" si="242"/>
        <v>0</v>
      </c>
      <c r="AW334" s="236">
        <f t="shared" si="242"/>
        <v>0</v>
      </c>
      <c r="AX334" s="236">
        <f t="shared" si="242"/>
        <v>22560312.119711235</v>
      </c>
      <c r="AY334" s="236">
        <f t="shared" si="242"/>
        <v>0</v>
      </c>
      <c r="AZ334" s="236">
        <f t="shared" si="242"/>
        <v>0</v>
      </c>
      <c r="BA334" s="236">
        <f t="shared" si="242"/>
        <v>0</v>
      </c>
      <c r="BB334" s="236">
        <f t="shared" si="242"/>
        <v>0</v>
      </c>
      <c r="BC334" s="236">
        <f t="shared" si="242"/>
        <v>0</v>
      </c>
      <c r="BD334" s="236">
        <f t="shared" si="242"/>
        <v>0</v>
      </c>
      <c r="BE334" s="236">
        <f t="shared" si="242"/>
        <v>0</v>
      </c>
      <c r="BF334" s="236">
        <f t="shared" si="242"/>
        <v>0</v>
      </c>
      <c r="BG334" s="236">
        <f t="shared" si="242"/>
        <v>0</v>
      </c>
      <c r="BH334" s="236">
        <f t="shared" si="242"/>
        <v>0</v>
      </c>
      <c r="BI334" s="236">
        <f t="shared" si="242"/>
        <v>0</v>
      </c>
      <c r="BJ334" s="236">
        <f t="shared" si="242"/>
        <v>0</v>
      </c>
      <c r="BK334" s="920">
        <f t="shared" si="235"/>
        <v>320396519.28506458</v>
      </c>
    </row>
    <row r="335" spans="1:63" x14ac:dyDescent="0.25">
      <c r="A335" s="180" t="s">
        <v>1257</v>
      </c>
      <c r="C335" s="236">
        <f>C333*TABLES!$E$707</f>
        <v>407473.46169298486</v>
      </c>
      <c r="D335" s="236">
        <f>D333*TABLES!$E$707</f>
        <v>0</v>
      </c>
      <c r="E335" s="236">
        <f>E333*TABLES!$E$707</f>
        <v>59347.356906293651</v>
      </c>
      <c r="F335" s="236">
        <f>F333*TABLES!$E$707</f>
        <v>0</v>
      </c>
      <c r="G335" s="236">
        <f>G333*TABLES!$E$707</f>
        <v>100944.03160065859</v>
      </c>
      <c r="H335" s="236">
        <f>H333*TABLES!$E$707</f>
        <v>22342.669232649034</v>
      </c>
      <c r="I335" s="236">
        <f>I333*TABLES!$E$707</f>
        <v>80311.513478743407</v>
      </c>
      <c r="J335" s="236">
        <f>J333*TABLES!$E$707</f>
        <v>0</v>
      </c>
      <c r="K335" s="236">
        <f>K333*TABLES!$E$707</f>
        <v>90469.137546088867</v>
      </c>
      <c r="L335" s="236">
        <f>L333*TABLES!$E$707</f>
        <v>0</v>
      </c>
      <c r="M335" s="236">
        <f>M333*TABLES!$E$707</f>
        <v>107386.83009572641</v>
      </c>
      <c r="N335" s="236">
        <f>N333*TABLES!$E$707</f>
        <v>439225.18348404282</v>
      </c>
      <c r="O335" s="236">
        <f>O333*TABLES!$F$707</f>
        <v>0</v>
      </c>
      <c r="P335" s="236">
        <f>P333*TABLES!$F$707</f>
        <v>0</v>
      </c>
      <c r="Q335" s="236">
        <f>Q333*TABLES!$F$707</f>
        <v>0</v>
      </c>
      <c r="R335" s="236">
        <f>R333*TABLES!$F$707</f>
        <v>0</v>
      </c>
      <c r="S335" s="236">
        <f>S333*TABLES!$F$707</f>
        <v>35523.400901259207</v>
      </c>
      <c r="T335" s="236">
        <f>T333*TABLES!$F$707</f>
        <v>0</v>
      </c>
      <c r="U335" s="236">
        <f>U333*TABLES!$F$707</f>
        <v>0</v>
      </c>
      <c r="V335" s="236">
        <f>V333*TABLES!$F$707</f>
        <v>0</v>
      </c>
      <c r="W335" s="236">
        <f>W333*TABLES!$F$707</f>
        <v>35523.400901259207</v>
      </c>
      <c r="X335" s="236">
        <f>X333*TABLES!$F$707</f>
        <v>0</v>
      </c>
      <c r="Y335" s="236">
        <f>Y333*TABLES!$F$707</f>
        <v>35523.400901259207</v>
      </c>
      <c r="Z335" s="236">
        <f>Z333*TABLES!$F$707</f>
        <v>319710.60811133287</v>
      </c>
      <c r="AA335" s="236">
        <f>AA333*TABLES!$G$707</f>
        <v>0</v>
      </c>
      <c r="AB335" s="236">
        <f>AB333*TABLES!$G$707</f>
        <v>0</v>
      </c>
      <c r="AC335" s="236">
        <f>AC333*TABLES!$G$707</f>
        <v>0</v>
      </c>
      <c r="AD335" s="236">
        <f>AD333*TABLES!$G$707</f>
        <v>0</v>
      </c>
      <c r="AE335" s="236">
        <f>AE333*TABLES!$G$707</f>
        <v>0</v>
      </c>
      <c r="AF335" s="236">
        <f>AF333*TABLES!$G$707</f>
        <v>0</v>
      </c>
      <c r="AG335" s="236">
        <f>AG333*TABLES!$G$707</f>
        <v>0</v>
      </c>
      <c r="AH335" s="236">
        <f>AH333*TABLES!$G$707</f>
        <v>0</v>
      </c>
      <c r="AI335" s="236">
        <f>AI333*TABLES!$G$707</f>
        <v>0</v>
      </c>
      <c r="AJ335" s="236">
        <f>AJ333*TABLES!$G$707</f>
        <v>0</v>
      </c>
      <c r="AK335" s="236">
        <f>AK333*TABLES!$G$707</f>
        <v>0</v>
      </c>
      <c r="AL335" s="236">
        <f>AL333*TABLES!$G$707</f>
        <v>4972.2782758424755</v>
      </c>
      <c r="AM335" s="236">
        <f>AM333*TABLES!$H$707</f>
        <v>0</v>
      </c>
      <c r="AN335" s="236">
        <f>AN333*TABLES!$H$707</f>
        <v>0</v>
      </c>
      <c r="AO335" s="236">
        <f>AO333*TABLES!$H$707</f>
        <v>0</v>
      </c>
      <c r="AP335" s="236">
        <f>AP333*TABLES!$H$707</f>
        <v>0</v>
      </c>
      <c r="AQ335" s="236">
        <f>AQ333*TABLES!$H$707</f>
        <v>0</v>
      </c>
      <c r="AR335" s="236">
        <f>AR333*TABLES!$H$707</f>
        <v>0</v>
      </c>
      <c r="AS335" s="236">
        <f>AS333*TABLES!$H$707</f>
        <v>0</v>
      </c>
      <c r="AT335" s="236">
        <f>AT333*TABLES!$H$707</f>
        <v>0</v>
      </c>
      <c r="AU335" s="236">
        <f>AU333*TABLES!$H$707</f>
        <v>0</v>
      </c>
      <c r="AV335" s="236">
        <f>AV333*TABLES!$H$707</f>
        <v>0</v>
      </c>
      <c r="AW335" s="236">
        <f>AW333*TABLES!$H$707</f>
        <v>0</v>
      </c>
      <c r="AX335" s="236">
        <f>AX333*TABLES!$H$707</f>
        <v>184924.30627508153</v>
      </c>
      <c r="AY335" s="236">
        <f>AY333*TABLES!$I$707</f>
        <v>0</v>
      </c>
      <c r="AZ335" s="236">
        <f>AZ333*TABLES!$I$707</f>
        <v>0</v>
      </c>
      <c r="BA335" s="236">
        <f>BA333*TABLES!$I$707</f>
        <v>0</v>
      </c>
      <c r="BB335" s="236">
        <f>BB333*TABLES!$I$707</f>
        <v>0</v>
      </c>
      <c r="BC335" s="236">
        <f>BC333*TABLES!$I$707</f>
        <v>0</v>
      </c>
      <c r="BD335" s="236">
        <f>BD333*TABLES!$I$707</f>
        <v>0</v>
      </c>
      <c r="BE335" s="236">
        <f>BE333*TABLES!$I$707</f>
        <v>0</v>
      </c>
      <c r="BF335" s="236">
        <f>BF333*TABLES!$I$707</f>
        <v>0</v>
      </c>
      <c r="BG335" s="236">
        <f>BG333*TABLES!$I$707</f>
        <v>0</v>
      </c>
      <c r="BH335" s="236">
        <f>BH333*TABLES!$I$707</f>
        <v>0</v>
      </c>
      <c r="BI335" s="236">
        <f>BI333*TABLES!$I$707</f>
        <v>0</v>
      </c>
      <c r="BJ335" s="236">
        <f>BJ333*TABLES!$I$707</f>
        <v>0</v>
      </c>
      <c r="BK335" s="920">
        <f t="shared" si="235"/>
        <v>1923677.5794032221</v>
      </c>
    </row>
    <row r="336" spans="1:63" x14ac:dyDescent="0.25">
      <c r="A336" s="180" t="s">
        <v>1258</v>
      </c>
      <c r="C336" s="236">
        <f>C334-C335</f>
        <v>67893850.716184959</v>
      </c>
      <c r="D336" s="236">
        <f t="shared" ref="D336:BJ336" si="243">D334-D335</f>
        <v>0</v>
      </c>
      <c r="E336" s="236">
        <f t="shared" si="243"/>
        <v>9888547.2772997003</v>
      </c>
      <c r="F336" s="236">
        <f t="shared" si="243"/>
        <v>0</v>
      </c>
      <c r="G336" s="236">
        <f t="shared" si="243"/>
        <v>16819448.765350014</v>
      </c>
      <c r="H336" s="236">
        <f t="shared" si="243"/>
        <v>3722769.682177532</v>
      </c>
      <c r="I336" s="236">
        <f t="shared" si="243"/>
        <v>13381627.073973821</v>
      </c>
      <c r="J336" s="236">
        <f t="shared" si="243"/>
        <v>0</v>
      </c>
      <c r="K336" s="236">
        <f t="shared" si="243"/>
        <v>15074105.914667247</v>
      </c>
      <c r="L336" s="236">
        <f t="shared" si="243"/>
        <v>0</v>
      </c>
      <c r="M336" s="236">
        <f t="shared" si="243"/>
        <v>17892957.693762582</v>
      </c>
      <c r="N336" s="236">
        <f t="shared" si="243"/>
        <v>73184371.110585973</v>
      </c>
      <c r="O336" s="236">
        <f t="shared" si="243"/>
        <v>0</v>
      </c>
      <c r="P336" s="236">
        <f t="shared" si="243"/>
        <v>0</v>
      </c>
      <c r="Q336" s="236">
        <f t="shared" si="243"/>
        <v>0</v>
      </c>
      <c r="R336" s="236">
        <f t="shared" si="243"/>
        <v>0</v>
      </c>
      <c r="S336" s="236">
        <f t="shared" si="243"/>
        <v>6434340.4484299319</v>
      </c>
      <c r="T336" s="236">
        <f t="shared" si="243"/>
        <v>0</v>
      </c>
      <c r="U336" s="236">
        <f t="shared" si="243"/>
        <v>0</v>
      </c>
      <c r="V336" s="236">
        <f t="shared" si="243"/>
        <v>0</v>
      </c>
      <c r="W336" s="236">
        <f t="shared" si="243"/>
        <v>6434340.4484299319</v>
      </c>
      <c r="X336" s="236">
        <f t="shared" si="243"/>
        <v>0</v>
      </c>
      <c r="Y336" s="236">
        <f t="shared" si="243"/>
        <v>6434340.4484299319</v>
      </c>
      <c r="Z336" s="236">
        <f t="shared" si="243"/>
        <v>57909064.035869397</v>
      </c>
      <c r="AA336" s="236">
        <f t="shared" si="243"/>
        <v>0</v>
      </c>
      <c r="AB336" s="236">
        <f t="shared" si="243"/>
        <v>0</v>
      </c>
      <c r="AC336" s="236">
        <f t="shared" si="243"/>
        <v>0</v>
      </c>
      <c r="AD336" s="236">
        <f t="shared" si="243"/>
        <v>0</v>
      </c>
      <c r="AE336" s="236">
        <f t="shared" si="243"/>
        <v>0</v>
      </c>
      <c r="AF336" s="236">
        <f t="shared" si="243"/>
        <v>0</v>
      </c>
      <c r="AG336" s="236">
        <f t="shared" si="243"/>
        <v>0</v>
      </c>
      <c r="AH336" s="236">
        <f t="shared" si="243"/>
        <v>0</v>
      </c>
      <c r="AI336" s="236">
        <f t="shared" si="243"/>
        <v>0</v>
      </c>
      <c r="AJ336" s="236">
        <f t="shared" si="243"/>
        <v>0</v>
      </c>
      <c r="AK336" s="236">
        <f t="shared" si="243"/>
        <v>0</v>
      </c>
      <c r="AL336" s="236">
        <f t="shared" si="243"/>
        <v>1027690.2770641696</v>
      </c>
      <c r="AM336" s="236">
        <f t="shared" si="243"/>
        <v>0</v>
      </c>
      <c r="AN336" s="236">
        <f t="shared" si="243"/>
        <v>0</v>
      </c>
      <c r="AO336" s="236">
        <f t="shared" si="243"/>
        <v>0</v>
      </c>
      <c r="AP336" s="236">
        <f t="shared" si="243"/>
        <v>0</v>
      </c>
      <c r="AQ336" s="236">
        <f t="shared" si="243"/>
        <v>0</v>
      </c>
      <c r="AR336" s="236">
        <f t="shared" si="243"/>
        <v>0</v>
      </c>
      <c r="AS336" s="236">
        <f t="shared" si="243"/>
        <v>0</v>
      </c>
      <c r="AT336" s="236">
        <f t="shared" si="243"/>
        <v>0</v>
      </c>
      <c r="AU336" s="236">
        <f t="shared" si="243"/>
        <v>0</v>
      </c>
      <c r="AV336" s="236">
        <f t="shared" si="243"/>
        <v>0</v>
      </c>
      <c r="AW336" s="236">
        <f t="shared" si="243"/>
        <v>0</v>
      </c>
      <c r="AX336" s="236">
        <f t="shared" si="243"/>
        <v>22375387.813436154</v>
      </c>
      <c r="AY336" s="236">
        <f t="shared" si="243"/>
        <v>0</v>
      </c>
      <c r="AZ336" s="236">
        <f t="shared" si="243"/>
        <v>0</v>
      </c>
      <c r="BA336" s="236">
        <f t="shared" si="243"/>
        <v>0</v>
      </c>
      <c r="BB336" s="236">
        <f t="shared" si="243"/>
        <v>0</v>
      </c>
      <c r="BC336" s="236">
        <f t="shared" si="243"/>
        <v>0</v>
      </c>
      <c r="BD336" s="236">
        <f t="shared" si="243"/>
        <v>0</v>
      </c>
      <c r="BE336" s="236">
        <f t="shared" si="243"/>
        <v>0</v>
      </c>
      <c r="BF336" s="236">
        <f t="shared" si="243"/>
        <v>0</v>
      </c>
      <c r="BG336" s="236">
        <f t="shared" si="243"/>
        <v>0</v>
      </c>
      <c r="BH336" s="236">
        <f t="shared" si="243"/>
        <v>0</v>
      </c>
      <c r="BI336" s="236">
        <f t="shared" si="243"/>
        <v>0</v>
      </c>
      <c r="BJ336" s="236">
        <f t="shared" si="243"/>
        <v>0</v>
      </c>
      <c r="BK336" s="920">
        <f t="shared" si="235"/>
        <v>318472841.70566136</v>
      </c>
    </row>
    <row r="337" spans="1:63" x14ac:dyDescent="0.25">
      <c r="A337" s="172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  <c r="AA337" s="236"/>
      <c r="AB337" s="236"/>
      <c r="AC337" s="236"/>
      <c r="AD337" s="236"/>
      <c r="AE337" s="236"/>
      <c r="AF337" s="236"/>
      <c r="AG337" s="236"/>
      <c r="AH337" s="236"/>
      <c r="AI337" s="236"/>
      <c r="AJ337" s="236"/>
      <c r="AK337" s="236"/>
      <c r="AL337" s="236"/>
      <c r="AM337" s="236"/>
      <c r="AN337" s="236"/>
      <c r="AO337" s="236"/>
      <c r="AP337" s="236"/>
      <c r="AQ337" s="236"/>
      <c r="AR337" s="236"/>
      <c r="AS337" s="236"/>
      <c r="AT337" s="236"/>
      <c r="AU337" s="236"/>
      <c r="AV337" s="236"/>
      <c r="AW337" s="236"/>
      <c r="AX337" s="236"/>
      <c r="AY337" s="236"/>
      <c r="AZ337" s="236"/>
      <c r="BA337" s="236"/>
      <c r="BB337" s="236"/>
      <c r="BC337" s="236"/>
      <c r="BD337" s="236"/>
      <c r="BE337" s="236"/>
      <c r="BF337" s="236"/>
      <c r="BG337" s="236"/>
      <c r="BH337" s="236"/>
      <c r="BI337" s="236"/>
      <c r="BJ337" s="236"/>
      <c r="BK337" s="920">
        <f t="shared" si="235"/>
        <v>0</v>
      </c>
    </row>
    <row r="338" spans="1:63" x14ac:dyDescent="0.25">
      <c r="A338" s="922" t="s">
        <v>1220</v>
      </c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  <c r="AA338" s="236"/>
      <c r="AB338" s="236"/>
      <c r="AC338" s="236"/>
      <c r="AD338" s="236"/>
      <c r="AE338" s="236"/>
      <c r="AF338" s="236"/>
      <c r="AG338" s="236"/>
      <c r="AH338" s="236"/>
      <c r="AI338" s="236"/>
      <c r="AJ338" s="236"/>
      <c r="AK338" s="236"/>
      <c r="AL338" s="236"/>
      <c r="AM338" s="236"/>
      <c r="AN338" s="236"/>
      <c r="AO338" s="236"/>
      <c r="AP338" s="236"/>
      <c r="AQ338" s="236"/>
      <c r="AR338" s="236"/>
      <c r="AS338" s="236"/>
      <c r="AT338" s="236"/>
      <c r="AU338" s="236"/>
      <c r="AV338" s="236"/>
      <c r="AW338" s="236"/>
      <c r="AX338" s="236"/>
      <c r="AY338" s="236"/>
      <c r="AZ338" s="236"/>
      <c r="BA338" s="236"/>
      <c r="BB338" s="236"/>
      <c r="BC338" s="236"/>
      <c r="BD338" s="236"/>
      <c r="BE338" s="236"/>
      <c r="BF338" s="236"/>
      <c r="BG338" s="236"/>
      <c r="BH338" s="236"/>
      <c r="BI338" s="236"/>
      <c r="BJ338" s="236"/>
      <c r="BK338" s="920">
        <f t="shared" si="235"/>
        <v>0</v>
      </c>
    </row>
    <row r="339" spans="1:63" x14ac:dyDescent="0.25">
      <c r="A339" s="346" t="s">
        <v>56</v>
      </c>
      <c r="C339" s="236">
        <f>C336*'MONTHLY DATA'!AM401</f>
        <v>37341617.893901728</v>
      </c>
      <c r="D339" s="236">
        <f>D336*'MONTHLY DATA'!AN401</f>
        <v>0</v>
      </c>
      <c r="E339" s="236">
        <f>E336*'MONTHLY DATA'!AO401</f>
        <v>5438701.0025148354</v>
      </c>
      <c r="F339" s="236">
        <f>F336*'MONTHLY DATA'!AP401</f>
        <v>0</v>
      </c>
      <c r="G339" s="236">
        <f>G336*'MONTHLY DATA'!AQ401</f>
        <v>9250696.8209425081</v>
      </c>
      <c r="H339" s="236">
        <f>H336*'MONTHLY DATA'!AR401</f>
        <v>2047523.3251976427</v>
      </c>
      <c r="I339" s="236">
        <f>I336*'MONTHLY DATA'!AS401</f>
        <v>7359894.8906856021</v>
      </c>
      <c r="J339" s="236">
        <f>J336*'MONTHLY DATA'!AT401</f>
        <v>0</v>
      </c>
      <c r="K339" s="236">
        <f>K336*'MONTHLY DATA'!AU401</f>
        <v>8290758.2530669868</v>
      </c>
      <c r="L339" s="236">
        <f>L336*'MONTHLY DATA'!AV401</f>
        <v>0</v>
      </c>
      <c r="M339" s="236">
        <f>M336*'MONTHLY DATA'!AW401</f>
        <v>9841126.7315694205</v>
      </c>
      <c r="N339" s="236">
        <f>N336*'MONTHLY DATA'!AX401</f>
        <v>40251404.11082229</v>
      </c>
      <c r="O339" s="236">
        <f>O336*'MONTHLY DATA'!AY401</f>
        <v>0</v>
      </c>
      <c r="P339" s="236">
        <f>P336*'MONTHLY DATA'!AZ401</f>
        <v>0</v>
      </c>
      <c r="Q339" s="236">
        <f>Q336*'MONTHLY DATA'!BA401</f>
        <v>0</v>
      </c>
      <c r="R339" s="236">
        <f>R336*'MONTHLY DATA'!BB401</f>
        <v>0</v>
      </c>
      <c r="S339" s="236">
        <f>S336*'MONTHLY DATA'!BC401</f>
        <v>3860604.2690579589</v>
      </c>
      <c r="T339" s="236">
        <f>T336*'MONTHLY DATA'!BD401</f>
        <v>0</v>
      </c>
      <c r="U339" s="236">
        <f>U336*'MONTHLY DATA'!BE401</f>
        <v>0</v>
      </c>
      <c r="V339" s="236">
        <f>V336*'MONTHLY DATA'!BF401</f>
        <v>0</v>
      </c>
      <c r="W339" s="236">
        <f>W336*'MONTHLY DATA'!BG401</f>
        <v>3860604.2690579589</v>
      </c>
      <c r="X339" s="236">
        <f>X336*'MONTHLY DATA'!BH401</f>
        <v>0</v>
      </c>
      <c r="Y339" s="236">
        <f>Y336*'MONTHLY DATA'!BI401</f>
        <v>3860604.2690579589</v>
      </c>
      <c r="Z339" s="236">
        <f>Z336*'MONTHLY DATA'!BJ401</f>
        <v>34745438.421521634</v>
      </c>
      <c r="AA339" s="236">
        <f>AA336*'MONTHLY DATA'!BK401</f>
        <v>0</v>
      </c>
      <c r="AB339" s="236">
        <f>AB336*'MONTHLY DATA'!BL401</f>
        <v>0</v>
      </c>
      <c r="AC339" s="236">
        <f>AC336*'MONTHLY DATA'!BM401</f>
        <v>0</v>
      </c>
      <c r="AD339" s="236">
        <f>AD336*'MONTHLY DATA'!BN401</f>
        <v>0</v>
      </c>
      <c r="AE339" s="236">
        <f>AE336*'MONTHLY DATA'!BO401</f>
        <v>0</v>
      </c>
      <c r="AF339" s="236">
        <f>AF336*'MONTHLY DATA'!BP401</f>
        <v>0</v>
      </c>
      <c r="AG339" s="236">
        <f>AG336*'MONTHLY DATA'!BQ401</f>
        <v>0</v>
      </c>
      <c r="AH339" s="236">
        <f>AH336*'MONTHLY DATA'!BR401</f>
        <v>0</v>
      </c>
      <c r="AI339" s="236">
        <f>AI336*'MONTHLY DATA'!BS401</f>
        <v>0</v>
      </c>
      <c r="AJ339" s="236">
        <f>AJ336*'MONTHLY DATA'!BT401</f>
        <v>0</v>
      </c>
      <c r="AK339" s="236">
        <f>AK336*'MONTHLY DATA'!BU401</f>
        <v>0</v>
      </c>
      <c r="AL339" s="236">
        <f>AL336*'MONTHLY DATA'!BV401</f>
        <v>359691.59697245935</v>
      </c>
      <c r="AM339" s="236">
        <f>AM336*'MONTHLY DATA'!BW401</f>
        <v>0</v>
      </c>
      <c r="AN339" s="236">
        <f>AN336*'MONTHLY DATA'!BX401</f>
        <v>0</v>
      </c>
      <c r="AO339" s="236">
        <f>AO336*'MONTHLY DATA'!BY401</f>
        <v>0</v>
      </c>
      <c r="AP339" s="236">
        <f>AP336*'MONTHLY DATA'!BZ401</f>
        <v>0</v>
      </c>
      <c r="AQ339" s="236">
        <f>AQ336*'MONTHLY DATA'!CA401</f>
        <v>0</v>
      </c>
      <c r="AR339" s="236">
        <f>AR336*'MONTHLY DATA'!CB401</f>
        <v>0</v>
      </c>
      <c r="AS339" s="236">
        <f>AS336*'MONTHLY DATA'!CC401</f>
        <v>0</v>
      </c>
      <c r="AT339" s="236">
        <f>AT336*'MONTHLY DATA'!CD401</f>
        <v>0</v>
      </c>
      <c r="AU339" s="236">
        <f>AU336*'MONTHLY DATA'!CE401</f>
        <v>0</v>
      </c>
      <c r="AV339" s="236">
        <f>AV336*'MONTHLY DATA'!CF401</f>
        <v>0</v>
      </c>
      <c r="AW339" s="236">
        <f>AW336*'MONTHLY DATA'!CG401</f>
        <v>0</v>
      </c>
      <c r="AX339" s="236">
        <f>AX336*'MONTHLY DATA'!CH401</f>
        <v>0</v>
      </c>
      <c r="AY339" s="236">
        <f>AY336*'MONTHLY DATA'!CI401</f>
        <v>0</v>
      </c>
      <c r="AZ339" s="236">
        <f>AZ336*'MONTHLY DATA'!CJ401</f>
        <v>0</v>
      </c>
      <c r="BA339" s="236">
        <f>BA336*'MONTHLY DATA'!CK401</f>
        <v>0</v>
      </c>
      <c r="BB339" s="236">
        <f>BB336*'MONTHLY DATA'!CL401</f>
        <v>0</v>
      </c>
      <c r="BC339" s="236">
        <f>BC336*'MONTHLY DATA'!CM401</f>
        <v>0</v>
      </c>
      <c r="BD339" s="236">
        <f>BD336*'MONTHLY DATA'!CN401</f>
        <v>0</v>
      </c>
      <c r="BE339" s="236">
        <f>BE336*'MONTHLY DATA'!CO401</f>
        <v>0</v>
      </c>
      <c r="BF339" s="236">
        <f>BF336*'MONTHLY DATA'!CP401</f>
        <v>0</v>
      </c>
      <c r="BG339" s="236">
        <f>BG336*'MONTHLY DATA'!CQ401</f>
        <v>0</v>
      </c>
      <c r="BH339" s="236">
        <f>BH336*'MONTHLY DATA'!CR401</f>
        <v>0</v>
      </c>
      <c r="BI339" s="236">
        <f>BI336*'MONTHLY DATA'!CS401</f>
        <v>0</v>
      </c>
      <c r="BJ339" s="236">
        <f>BJ336*'MONTHLY DATA'!CT401</f>
        <v>0</v>
      </c>
      <c r="BK339" s="920">
        <f t="shared" si="235"/>
        <v>166508665.85436898</v>
      </c>
    </row>
    <row r="340" spans="1:63" x14ac:dyDescent="0.25">
      <c r="A340" s="346" t="s">
        <v>61</v>
      </c>
      <c r="B340" s="172"/>
      <c r="C340" s="236"/>
      <c r="D340" s="236">
        <f>C336*'MONTHLY DATA'!AM402</f>
        <v>20368155.214855488</v>
      </c>
      <c r="E340" s="236">
        <f>D336*'MONTHLY DATA'!AN402</f>
        <v>0</v>
      </c>
      <c r="F340" s="236">
        <f>E336*'MONTHLY DATA'!AO402</f>
        <v>2966564.1831899099</v>
      </c>
      <c r="G340" s="236">
        <f>F336*'MONTHLY DATA'!AP402</f>
        <v>0</v>
      </c>
      <c r="H340" s="236">
        <f>G336*'MONTHLY DATA'!AQ402</f>
        <v>5045834.6296050036</v>
      </c>
      <c r="I340" s="236">
        <f>H336*'MONTHLY DATA'!AR402</f>
        <v>1116830.9046532596</v>
      </c>
      <c r="J340" s="236">
        <f>I336*'MONTHLY DATA'!AS402</f>
        <v>4014488.1221921463</v>
      </c>
      <c r="K340" s="236">
        <f>J336*'MONTHLY DATA'!AT402</f>
        <v>0</v>
      </c>
      <c r="L340" s="236">
        <f>K336*'MONTHLY DATA'!AU402</f>
        <v>4522231.7744001737</v>
      </c>
      <c r="M340" s="236">
        <f>L336*'MONTHLY DATA'!AV402</f>
        <v>0</v>
      </c>
      <c r="N340" s="236">
        <f>M336*'MONTHLY DATA'!AW402</f>
        <v>5367887.3081287742</v>
      </c>
      <c r="O340" s="236">
        <f>N336*'MONTHLY DATA'!AX402</f>
        <v>21955311.33317579</v>
      </c>
      <c r="P340" s="236">
        <f>O336*'MONTHLY DATA'!AY402</f>
        <v>0</v>
      </c>
      <c r="Q340" s="236">
        <f>P336*'MONTHLY DATA'!AZ402</f>
        <v>0</v>
      </c>
      <c r="R340" s="236">
        <f>Q336*'MONTHLY DATA'!BA402</f>
        <v>0</v>
      </c>
      <c r="S340" s="236">
        <f>R336*'MONTHLY DATA'!BB402</f>
        <v>0</v>
      </c>
      <c r="T340" s="236">
        <f>S336*'MONTHLY DATA'!BC402</f>
        <v>1286868.0896859865</v>
      </c>
      <c r="U340" s="236">
        <f>T336*'MONTHLY DATA'!BD402</f>
        <v>0</v>
      </c>
      <c r="V340" s="236">
        <f>U336*'MONTHLY DATA'!BE402</f>
        <v>0</v>
      </c>
      <c r="W340" s="236">
        <f>V336*'MONTHLY DATA'!BF402</f>
        <v>0</v>
      </c>
      <c r="X340" s="236">
        <f>W336*'MONTHLY DATA'!BG402</f>
        <v>1286868.0896859865</v>
      </c>
      <c r="Y340" s="236">
        <f>X336*'MONTHLY DATA'!BH402</f>
        <v>0</v>
      </c>
      <c r="Z340" s="236">
        <f>Y336*'MONTHLY DATA'!BI402</f>
        <v>1286868.0896859865</v>
      </c>
      <c r="AA340" s="236">
        <f>Z336*'MONTHLY DATA'!BJ402</f>
        <v>11581812.80717388</v>
      </c>
      <c r="AB340" s="236">
        <f>AA336*'MONTHLY DATA'!BK402</f>
        <v>0</v>
      </c>
      <c r="AC340" s="236">
        <f>AB336*'MONTHLY DATA'!BL402</f>
        <v>0</v>
      </c>
      <c r="AD340" s="236">
        <f>AC336*'MONTHLY DATA'!BM402</f>
        <v>0</v>
      </c>
      <c r="AE340" s="236">
        <f>AD336*'MONTHLY DATA'!BN402</f>
        <v>0</v>
      </c>
      <c r="AF340" s="236">
        <f>AE336*'MONTHLY DATA'!BO402</f>
        <v>0</v>
      </c>
      <c r="AG340" s="236">
        <f>AF336*'MONTHLY DATA'!BP402</f>
        <v>0</v>
      </c>
      <c r="AH340" s="236">
        <f>AG336*'MONTHLY DATA'!BQ402</f>
        <v>0</v>
      </c>
      <c r="AI340" s="236">
        <f>AH336*'MONTHLY DATA'!BR402</f>
        <v>0</v>
      </c>
      <c r="AJ340" s="236">
        <f>AI336*'MONTHLY DATA'!BS402</f>
        <v>0</v>
      </c>
      <c r="AK340" s="236">
        <f>AJ336*'MONTHLY DATA'!BT402</f>
        <v>0</v>
      </c>
      <c r="AL340" s="236">
        <f>AK336*'MONTHLY DATA'!BU402</f>
        <v>0</v>
      </c>
      <c r="AM340" s="236">
        <f>AL336*'MONTHLY DATA'!BV402</f>
        <v>308307.08311925089</v>
      </c>
      <c r="AN340" s="236">
        <f>AM336*'MONTHLY DATA'!BW402</f>
        <v>0</v>
      </c>
      <c r="AO340" s="236">
        <f>AN336*'MONTHLY DATA'!BX402</f>
        <v>0</v>
      </c>
      <c r="AP340" s="236">
        <f>AO336*'MONTHLY DATA'!BY402</f>
        <v>0</v>
      </c>
      <c r="AQ340" s="236">
        <f>AP336*'MONTHLY DATA'!BZ402</f>
        <v>0</v>
      </c>
      <c r="AR340" s="236">
        <f>AQ336*'MONTHLY DATA'!CA402</f>
        <v>0</v>
      </c>
      <c r="AS340" s="236">
        <f>AR336*'MONTHLY DATA'!CB402</f>
        <v>0</v>
      </c>
      <c r="AT340" s="236">
        <f>AS336*'MONTHLY DATA'!CC402</f>
        <v>0</v>
      </c>
      <c r="AU340" s="236">
        <f>AT336*'MONTHLY DATA'!CD402</f>
        <v>0</v>
      </c>
      <c r="AV340" s="236">
        <f>AU336*'MONTHLY DATA'!CE402</f>
        <v>0</v>
      </c>
      <c r="AW340" s="236">
        <f>AV336*'MONTHLY DATA'!CF402</f>
        <v>0</v>
      </c>
      <c r="AX340" s="236">
        <f>AW336*'MONTHLY DATA'!CG402</f>
        <v>0</v>
      </c>
      <c r="AY340" s="236">
        <f>AX336*'MONTHLY DATA'!CH402</f>
        <v>22375387.813436154</v>
      </c>
      <c r="AZ340" s="236">
        <f>AY336*'MONTHLY DATA'!CI402</f>
        <v>0</v>
      </c>
      <c r="BA340" s="236">
        <f>AZ336*'MONTHLY DATA'!CJ402</f>
        <v>0</v>
      </c>
      <c r="BB340" s="236">
        <f>BA336*'MONTHLY DATA'!CK402</f>
        <v>0</v>
      </c>
      <c r="BC340" s="236">
        <f>BB336*'MONTHLY DATA'!CL402</f>
        <v>0</v>
      </c>
      <c r="BD340" s="236">
        <f>BC336*'MONTHLY DATA'!CM402</f>
        <v>0</v>
      </c>
      <c r="BE340" s="236">
        <f>BD336*'MONTHLY DATA'!CN402</f>
        <v>0</v>
      </c>
      <c r="BF340" s="236">
        <f>BE336*'MONTHLY DATA'!CO402</f>
        <v>0</v>
      </c>
      <c r="BG340" s="236">
        <f>BF336*'MONTHLY DATA'!CP402</f>
        <v>0</v>
      </c>
      <c r="BH340" s="236">
        <f>BG336*'MONTHLY DATA'!CQ402</f>
        <v>0</v>
      </c>
      <c r="BI340" s="236">
        <f>BH336*'MONTHLY DATA'!CR402</f>
        <v>0</v>
      </c>
      <c r="BJ340" s="236">
        <f>BI336*'MONTHLY DATA'!CS402</f>
        <v>0</v>
      </c>
      <c r="BK340" s="920">
        <f t="shared" si="235"/>
        <v>103483415.44298778</v>
      </c>
    </row>
    <row r="341" spans="1:63" x14ac:dyDescent="0.25">
      <c r="A341" s="346" t="s">
        <v>58</v>
      </c>
      <c r="B341" s="172"/>
      <c r="C341" s="236"/>
      <c r="D341" s="236"/>
      <c r="E341" s="236">
        <f>C336*'MONTHLY DATA'!AM403</f>
        <v>10184077.607427744</v>
      </c>
      <c r="F341" s="236">
        <f>D336*'MONTHLY DATA'!AN403</f>
        <v>0</v>
      </c>
      <c r="G341" s="236">
        <f>E336*'MONTHLY DATA'!AO403</f>
        <v>1483282.091594955</v>
      </c>
      <c r="H341" s="236">
        <f>F336*'MONTHLY DATA'!AP403</f>
        <v>0</v>
      </c>
      <c r="I341" s="236">
        <f>G336*'MONTHLY DATA'!AQ403</f>
        <v>2522917.3148025018</v>
      </c>
      <c r="J341" s="236">
        <f>H336*'MONTHLY DATA'!AR403</f>
        <v>558415.45232662978</v>
      </c>
      <c r="K341" s="236">
        <f>I336*'MONTHLY DATA'!AS403</f>
        <v>2007244.0610960731</v>
      </c>
      <c r="L341" s="236">
        <f>J336*'MONTHLY DATA'!AT403</f>
        <v>0</v>
      </c>
      <c r="M341" s="236">
        <f>K336*'MONTHLY DATA'!AU403</f>
        <v>2261115.8872000868</v>
      </c>
      <c r="N341" s="236">
        <f>L336*'MONTHLY DATA'!AV403</f>
        <v>0</v>
      </c>
      <c r="O341" s="236">
        <f>M336*'MONTHLY DATA'!AW403</f>
        <v>2683943.6540643871</v>
      </c>
      <c r="P341" s="236">
        <f>N336*'MONTHLY DATA'!AX403</f>
        <v>10977655.666587895</v>
      </c>
      <c r="Q341" s="236">
        <f>O336*'MONTHLY DATA'!AY403</f>
        <v>0</v>
      </c>
      <c r="R341" s="236">
        <f>P336*'MONTHLY DATA'!AZ403</f>
        <v>0</v>
      </c>
      <c r="S341" s="236">
        <f>Q336*'MONTHLY DATA'!BA403</f>
        <v>0</v>
      </c>
      <c r="T341" s="236">
        <f>R336*'MONTHLY DATA'!BB403</f>
        <v>0</v>
      </c>
      <c r="U341" s="236">
        <f>S336*'MONTHLY DATA'!BC403</f>
        <v>1286868.0896859865</v>
      </c>
      <c r="V341" s="236">
        <f>T336*'MONTHLY DATA'!BD403</f>
        <v>0</v>
      </c>
      <c r="W341" s="236">
        <f>U336*'MONTHLY DATA'!BE403</f>
        <v>0</v>
      </c>
      <c r="X341" s="236">
        <f>V336*'MONTHLY DATA'!BF403</f>
        <v>0</v>
      </c>
      <c r="Y341" s="236">
        <f>W336*'MONTHLY DATA'!BG403</f>
        <v>1286868.0896859865</v>
      </c>
      <c r="Z341" s="236">
        <f>X336*'MONTHLY DATA'!BH403</f>
        <v>0</v>
      </c>
      <c r="AA341" s="236">
        <f>Y336*'MONTHLY DATA'!BI403</f>
        <v>1286868.0896859865</v>
      </c>
      <c r="AB341" s="236">
        <f>Z336*'MONTHLY DATA'!BJ403</f>
        <v>11581812.80717388</v>
      </c>
      <c r="AC341" s="236">
        <f>AA336*'MONTHLY DATA'!BK403</f>
        <v>0</v>
      </c>
      <c r="AD341" s="236">
        <f>AB336*'MONTHLY DATA'!BL403</f>
        <v>0</v>
      </c>
      <c r="AE341" s="236">
        <f>AC336*'MONTHLY DATA'!BM403</f>
        <v>0</v>
      </c>
      <c r="AF341" s="236">
        <f>AD336*'MONTHLY DATA'!BN403</f>
        <v>0</v>
      </c>
      <c r="AG341" s="236">
        <f>AE336*'MONTHLY DATA'!BO403</f>
        <v>0</v>
      </c>
      <c r="AH341" s="236">
        <f>AF336*'MONTHLY DATA'!BP403</f>
        <v>0</v>
      </c>
      <c r="AI341" s="236">
        <f>AG336*'MONTHLY DATA'!BQ403</f>
        <v>0</v>
      </c>
      <c r="AJ341" s="236">
        <f>AH336*'MONTHLY DATA'!BR403</f>
        <v>0</v>
      </c>
      <c r="AK341" s="236">
        <f>AI336*'MONTHLY DATA'!BS403</f>
        <v>0</v>
      </c>
      <c r="AL341" s="236">
        <f>AJ336*'MONTHLY DATA'!BT403</f>
        <v>0</v>
      </c>
      <c r="AM341" s="236">
        <f>AK336*'MONTHLY DATA'!BU403</f>
        <v>0</v>
      </c>
      <c r="AN341" s="236">
        <f>AL336*'MONTHLY DATA'!BV403</f>
        <v>359691.59697245935</v>
      </c>
      <c r="AO341" s="236">
        <f>AM336*'MONTHLY DATA'!BW403</f>
        <v>0</v>
      </c>
      <c r="AP341" s="236">
        <f>AN336*'MONTHLY DATA'!BX403</f>
        <v>0</v>
      </c>
      <c r="AQ341" s="236">
        <f>AO336*'MONTHLY DATA'!BY403</f>
        <v>0</v>
      </c>
      <c r="AR341" s="236">
        <f>AP336*'MONTHLY DATA'!BZ403</f>
        <v>0</v>
      </c>
      <c r="AS341" s="236">
        <f>AQ336*'MONTHLY DATA'!CA403</f>
        <v>0</v>
      </c>
      <c r="AT341" s="236">
        <f>AR336*'MONTHLY DATA'!CB403</f>
        <v>0</v>
      </c>
      <c r="AU341" s="236">
        <f>AS336*'MONTHLY DATA'!CC403</f>
        <v>0</v>
      </c>
      <c r="AV341" s="236">
        <f>AT336*'MONTHLY DATA'!CD403</f>
        <v>0</v>
      </c>
      <c r="AW341" s="236">
        <f>AU336*'MONTHLY DATA'!CE403</f>
        <v>0</v>
      </c>
      <c r="AX341" s="236">
        <f>AV336*'MONTHLY DATA'!CF403</f>
        <v>0</v>
      </c>
      <c r="AY341" s="236">
        <f>AW336*'MONTHLY DATA'!CG403</f>
        <v>0</v>
      </c>
      <c r="AZ341" s="236">
        <f>AX336*'MONTHLY DATA'!CH403</f>
        <v>0</v>
      </c>
      <c r="BA341" s="236">
        <f>AY336*'MONTHLY DATA'!CI403</f>
        <v>0</v>
      </c>
      <c r="BB341" s="236">
        <f>AZ336*'MONTHLY DATA'!CJ403</f>
        <v>0</v>
      </c>
      <c r="BC341" s="236">
        <f>BA336*'MONTHLY DATA'!CK403</f>
        <v>0</v>
      </c>
      <c r="BD341" s="236">
        <f>BB336*'MONTHLY DATA'!CL403</f>
        <v>0</v>
      </c>
      <c r="BE341" s="236">
        <f>BC336*'MONTHLY DATA'!CM403</f>
        <v>0</v>
      </c>
      <c r="BF341" s="236">
        <f>BD336*'MONTHLY DATA'!CN403</f>
        <v>0</v>
      </c>
      <c r="BG341" s="236">
        <f>BE336*'MONTHLY DATA'!CO403</f>
        <v>0</v>
      </c>
      <c r="BH341" s="236">
        <f>BF336*'MONTHLY DATA'!CP403</f>
        <v>0</v>
      </c>
      <c r="BI341" s="236">
        <f>BG336*'MONTHLY DATA'!CQ403</f>
        <v>0</v>
      </c>
      <c r="BJ341" s="236">
        <f>BH336*'MONTHLY DATA'!CR403</f>
        <v>0</v>
      </c>
      <c r="BK341" s="920">
        <f t="shared" si="235"/>
        <v>48480760.408304557</v>
      </c>
    </row>
    <row r="342" spans="1:63" x14ac:dyDescent="0.25">
      <c r="A342" s="974" t="s">
        <v>1260</v>
      </c>
      <c r="C342" s="236">
        <f>C339+C340+C341</f>
        <v>37341617.893901728</v>
      </c>
      <c r="D342" s="236">
        <f t="shared" ref="D342:BJ342" si="244">D339+D340+D341</f>
        <v>20368155.214855488</v>
      </c>
      <c r="E342" s="236">
        <f t="shared" si="244"/>
        <v>15622778.60994258</v>
      </c>
      <c r="F342" s="236">
        <f t="shared" si="244"/>
        <v>2966564.1831899099</v>
      </c>
      <c r="G342" s="236">
        <f t="shared" si="244"/>
        <v>10733978.912537463</v>
      </c>
      <c r="H342" s="236">
        <f t="shared" si="244"/>
        <v>7093357.9548026463</v>
      </c>
      <c r="I342" s="236">
        <f t="shared" si="244"/>
        <v>10999643.110141363</v>
      </c>
      <c r="J342" s="236">
        <f t="shared" si="244"/>
        <v>4572903.5745187756</v>
      </c>
      <c r="K342" s="236">
        <f t="shared" si="244"/>
        <v>10298002.314163059</v>
      </c>
      <c r="L342" s="236">
        <f t="shared" si="244"/>
        <v>4522231.7744001737</v>
      </c>
      <c r="M342" s="236">
        <f t="shared" si="244"/>
        <v>12102242.618769508</v>
      </c>
      <c r="N342" s="236">
        <f t="shared" si="244"/>
        <v>45619291.418951064</v>
      </c>
      <c r="O342" s="236">
        <f t="shared" si="244"/>
        <v>24639254.987240177</v>
      </c>
      <c r="P342" s="236">
        <f t="shared" si="244"/>
        <v>10977655.666587895</v>
      </c>
      <c r="Q342" s="236">
        <f t="shared" si="244"/>
        <v>0</v>
      </c>
      <c r="R342" s="236">
        <f t="shared" si="244"/>
        <v>0</v>
      </c>
      <c r="S342" s="236">
        <f t="shared" si="244"/>
        <v>3860604.2690579589</v>
      </c>
      <c r="T342" s="236">
        <f t="shared" si="244"/>
        <v>1286868.0896859865</v>
      </c>
      <c r="U342" s="236">
        <f t="shared" si="244"/>
        <v>1286868.0896859865</v>
      </c>
      <c r="V342" s="236">
        <f t="shared" si="244"/>
        <v>0</v>
      </c>
      <c r="W342" s="236">
        <f t="shared" si="244"/>
        <v>3860604.2690579589</v>
      </c>
      <c r="X342" s="236">
        <f t="shared" si="244"/>
        <v>1286868.0896859865</v>
      </c>
      <c r="Y342" s="236">
        <f t="shared" si="244"/>
        <v>5147472.3587439451</v>
      </c>
      <c r="Z342" s="236">
        <f t="shared" si="244"/>
        <v>36032306.511207618</v>
      </c>
      <c r="AA342" s="236">
        <f t="shared" si="244"/>
        <v>12868680.896859866</v>
      </c>
      <c r="AB342" s="236">
        <f t="shared" si="244"/>
        <v>11581812.80717388</v>
      </c>
      <c r="AC342" s="236">
        <f t="shared" si="244"/>
        <v>0</v>
      </c>
      <c r="AD342" s="236">
        <f t="shared" si="244"/>
        <v>0</v>
      </c>
      <c r="AE342" s="236">
        <f t="shared" si="244"/>
        <v>0</v>
      </c>
      <c r="AF342" s="236">
        <f t="shared" si="244"/>
        <v>0</v>
      </c>
      <c r="AG342" s="236">
        <f t="shared" si="244"/>
        <v>0</v>
      </c>
      <c r="AH342" s="236">
        <f t="shared" si="244"/>
        <v>0</v>
      </c>
      <c r="AI342" s="236">
        <f t="shared" si="244"/>
        <v>0</v>
      </c>
      <c r="AJ342" s="236">
        <f t="shared" si="244"/>
        <v>0</v>
      </c>
      <c r="AK342" s="236">
        <f t="shared" si="244"/>
        <v>0</v>
      </c>
      <c r="AL342" s="236">
        <f t="shared" si="244"/>
        <v>359691.59697245935</v>
      </c>
      <c r="AM342" s="236">
        <f t="shared" si="244"/>
        <v>308307.08311925089</v>
      </c>
      <c r="AN342" s="236">
        <f t="shared" si="244"/>
        <v>359691.59697245935</v>
      </c>
      <c r="AO342" s="236">
        <f t="shared" si="244"/>
        <v>0</v>
      </c>
      <c r="AP342" s="236">
        <f t="shared" si="244"/>
        <v>0</v>
      </c>
      <c r="AQ342" s="236">
        <f t="shared" si="244"/>
        <v>0</v>
      </c>
      <c r="AR342" s="236">
        <f t="shared" si="244"/>
        <v>0</v>
      </c>
      <c r="AS342" s="236">
        <f t="shared" si="244"/>
        <v>0</v>
      </c>
      <c r="AT342" s="236">
        <f t="shared" si="244"/>
        <v>0</v>
      </c>
      <c r="AU342" s="236">
        <f t="shared" si="244"/>
        <v>0</v>
      </c>
      <c r="AV342" s="236">
        <f t="shared" si="244"/>
        <v>0</v>
      </c>
      <c r="AW342" s="236">
        <f t="shared" si="244"/>
        <v>0</v>
      </c>
      <c r="AX342" s="236">
        <f t="shared" si="244"/>
        <v>0</v>
      </c>
      <c r="AY342" s="236">
        <f t="shared" si="244"/>
        <v>22375387.813436154</v>
      </c>
      <c r="AZ342" s="236">
        <f t="shared" si="244"/>
        <v>0</v>
      </c>
      <c r="BA342" s="236">
        <f t="shared" si="244"/>
        <v>0</v>
      </c>
      <c r="BB342" s="236">
        <f t="shared" si="244"/>
        <v>0</v>
      </c>
      <c r="BC342" s="236">
        <f t="shared" si="244"/>
        <v>0</v>
      </c>
      <c r="BD342" s="236">
        <f t="shared" si="244"/>
        <v>0</v>
      </c>
      <c r="BE342" s="236">
        <f t="shared" si="244"/>
        <v>0</v>
      </c>
      <c r="BF342" s="236">
        <f t="shared" si="244"/>
        <v>0</v>
      </c>
      <c r="BG342" s="236">
        <f t="shared" si="244"/>
        <v>0</v>
      </c>
      <c r="BH342" s="236">
        <f t="shared" si="244"/>
        <v>0</v>
      </c>
      <c r="BI342" s="236">
        <f t="shared" si="244"/>
        <v>0</v>
      </c>
      <c r="BJ342" s="236">
        <f t="shared" si="244"/>
        <v>0</v>
      </c>
      <c r="BK342" s="920">
        <f t="shared" si="235"/>
        <v>318472841.70566136</v>
      </c>
    </row>
    <row r="343" spans="1:63" x14ac:dyDescent="0.25">
      <c r="A343" s="974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  <c r="AA343" s="236"/>
      <c r="AB343" s="236"/>
      <c r="AC343" s="236"/>
      <c r="AD343" s="236"/>
      <c r="AE343" s="236"/>
      <c r="AF343" s="236"/>
      <c r="AG343" s="236"/>
      <c r="AH343" s="236"/>
      <c r="AI343" s="236"/>
      <c r="AJ343" s="236"/>
      <c r="AK343" s="236"/>
      <c r="AL343" s="236"/>
      <c r="AM343" s="236"/>
      <c r="AN343" s="236"/>
      <c r="AO343" s="236"/>
      <c r="AP343" s="236"/>
      <c r="AQ343" s="236"/>
      <c r="AR343" s="236"/>
      <c r="AS343" s="236"/>
      <c r="AT343" s="236"/>
      <c r="AU343" s="236"/>
      <c r="AV343" s="236"/>
      <c r="AW343" s="236"/>
      <c r="AX343" s="236"/>
      <c r="AY343" s="236"/>
      <c r="AZ343" s="236"/>
      <c r="BA343" s="236"/>
      <c r="BB343" s="236"/>
      <c r="BC343" s="236"/>
      <c r="BD343" s="236"/>
      <c r="BE343" s="236"/>
      <c r="BF343" s="236"/>
      <c r="BG343" s="236"/>
      <c r="BH343" s="236"/>
      <c r="BI343" s="236"/>
      <c r="BJ343" s="236"/>
      <c r="BK343" s="920">
        <f t="shared" si="235"/>
        <v>0</v>
      </c>
    </row>
    <row r="344" spans="1:63" x14ac:dyDescent="0.25">
      <c r="A344" s="922" t="s">
        <v>1261</v>
      </c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  <c r="AA344" s="236"/>
      <c r="AB344" s="236"/>
      <c r="AC344" s="236"/>
      <c r="AD344" s="236"/>
      <c r="AE344" s="236"/>
      <c r="AF344" s="236"/>
      <c r="AG344" s="236"/>
      <c r="AH344" s="236"/>
      <c r="AI344" s="236"/>
      <c r="AJ344" s="236"/>
      <c r="AK344" s="236"/>
      <c r="AL344" s="236"/>
      <c r="AM344" s="236"/>
      <c r="AN344" s="236"/>
      <c r="AO344" s="236"/>
      <c r="AP344" s="236"/>
      <c r="AQ344" s="236"/>
      <c r="AR344" s="236"/>
      <c r="AS344" s="236"/>
      <c r="AT344" s="236"/>
      <c r="AU344" s="236"/>
      <c r="AV344" s="236"/>
      <c r="AW344" s="236"/>
      <c r="AX344" s="236"/>
      <c r="AY344" s="236"/>
      <c r="AZ344" s="236"/>
      <c r="BA344" s="236"/>
      <c r="BB344" s="236"/>
      <c r="BC344" s="236"/>
      <c r="BD344" s="236"/>
      <c r="BE344" s="236"/>
      <c r="BF344" s="236"/>
      <c r="BG344" s="236"/>
      <c r="BH344" s="236"/>
      <c r="BI344" s="236"/>
      <c r="BJ344" s="236"/>
      <c r="BK344" s="920">
        <f t="shared" si="235"/>
        <v>0</v>
      </c>
    </row>
    <row r="345" spans="1:63" x14ac:dyDescent="0.25">
      <c r="A345" s="348" t="s">
        <v>738</v>
      </c>
      <c r="C345" s="236">
        <f>C130*' CALCULATIONS'!O1585*'MONTHLY DATA'!AM400</f>
        <v>0</v>
      </c>
      <c r="D345" s="236">
        <f>D130*' CALCULATIONS'!P1585*'MONTHLY DATA'!AN400</f>
        <v>0</v>
      </c>
      <c r="E345" s="236">
        <f>E130*' CALCULATIONS'!Q1585*'MONTHLY DATA'!AO400</f>
        <v>0</v>
      </c>
      <c r="F345" s="236">
        <f>F130*' CALCULATIONS'!R1585*'MONTHLY DATA'!AP400</f>
        <v>0</v>
      </c>
      <c r="G345" s="236">
        <f>G130*' CALCULATIONS'!S1585*'MONTHLY DATA'!AQ400</f>
        <v>0</v>
      </c>
      <c r="H345" s="236">
        <f>H130*' CALCULATIONS'!T1585*'MONTHLY DATA'!AR400</f>
        <v>0</v>
      </c>
      <c r="I345" s="236">
        <f>I130*' CALCULATIONS'!U1585*'MONTHLY DATA'!AS400</f>
        <v>0</v>
      </c>
      <c r="J345" s="236">
        <f>J130*' CALCULATIONS'!V1585*'MONTHLY DATA'!AT400</f>
        <v>0</v>
      </c>
      <c r="K345" s="236">
        <f>K130*' CALCULATIONS'!W1585*'MONTHLY DATA'!AU400</f>
        <v>0</v>
      </c>
      <c r="L345" s="236">
        <f>L130*' CALCULATIONS'!X1585*'MONTHLY DATA'!AV400</f>
        <v>0</v>
      </c>
      <c r="M345" s="236">
        <f>M130*' CALCULATIONS'!Y1585*'MONTHLY DATA'!AW400</f>
        <v>0</v>
      </c>
      <c r="N345" s="236">
        <f>N130*' CALCULATIONS'!Z1585*'MONTHLY DATA'!AX400</f>
        <v>2577636.3700364591</v>
      </c>
      <c r="O345" s="236">
        <f>O130*' CALCULATIONS'!AA1585*'MONTHLY DATA'!AY400</f>
        <v>0</v>
      </c>
      <c r="P345" s="236">
        <f>P130*' CALCULATIONS'!AB1585*'MONTHLY DATA'!AZ400</f>
        <v>0</v>
      </c>
      <c r="Q345" s="236">
        <f>Q130*' CALCULATIONS'!AC1585*'MONTHLY DATA'!BA400</f>
        <v>0</v>
      </c>
      <c r="R345" s="236">
        <f>R130*' CALCULATIONS'!AD1585*'MONTHLY DATA'!BB400</f>
        <v>0</v>
      </c>
      <c r="S345" s="236">
        <f>S130*' CALCULATIONS'!AE1585*'MONTHLY DATA'!BC400</f>
        <v>0</v>
      </c>
      <c r="T345" s="236">
        <f>T130*' CALCULATIONS'!AF1585*'MONTHLY DATA'!BD400</f>
        <v>0</v>
      </c>
      <c r="U345" s="236">
        <f>U130*' CALCULATIONS'!AG1585*'MONTHLY DATA'!BE400</f>
        <v>0</v>
      </c>
      <c r="V345" s="236">
        <f>V130*' CALCULATIONS'!AH1585*'MONTHLY DATA'!BF400</f>
        <v>0</v>
      </c>
      <c r="W345" s="236">
        <f>W130*' CALCULATIONS'!AI1585*'MONTHLY DATA'!BG400</f>
        <v>0</v>
      </c>
      <c r="X345" s="236">
        <f>X130*' CALCULATIONS'!AJ1585*'MONTHLY DATA'!BH400</f>
        <v>0</v>
      </c>
      <c r="Y345" s="236">
        <f>Y130*' CALCULATIONS'!AK1585*'MONTHLY DATA'!BI400</f>
        <v>0</v>
      </c>
      <c r="Z345" s="236">
        <f>Z130*' CALCULATIONS'!AL1585*'MONTHLY DATA'!BJ400</f>
        <v>1776170.0450629606</v>
      </c>
      <c r="AA345" s="236">
        <f>AA130*' CALCULATIONS'!AM1585*'MONTHLY DATA'!BK400</f>
        <v>0</v>
      </c>
      <c r="AB345" s="236">
        <f>AB130*' CALCULATIONS'!AN1585*'MONTHLY DATA'!BL400</f>
        <v>0</v>
      </c>
      <c r="AC345" s="236">
        <f>AC130*' CALCULATIONS'!AO1585*'MONTHLY DATA'!BM400</f>
        <v>0</v>
      </c>
      <c r="AD345" s="236">
        <f>AD130*' CALCULATIONS'!AP1585*'MONTHLY DATA'!BN400</f>
        <v>0</v>
      </c>
      <c r="AE345" s="236">
        <f>AE130*' CALCULATIONS'!AQ1585*'MONTHLY DATA'!BO400</f>
        <v>0</v>
      </c>
      <c r="AF345" s="236">
        <f>AF130*' CALCULATIONS'!AR1585*'MONTHLY DATA'!BP400</f>
        <v>0</v>
      </c>
      <c r="AG345" s="236">
        <f>AG130*' CALCULATIONS'!AS1585*'MONTHLY DATA'!BQ400</f>
        <v>0</v>
      </c>
      <c r="AH345" s="236">
        <f>AH130*' CALCULATIONS'!AT1585*'MONTHLY DATA'!BR400</f>
        <v>0</v>
      </c>
      <c r="AI345" s="236">
        <f>AI130*' CALCULATIONS'!AU1585*'MONTHLY DATA'!BS400</f>
        <v>0</v>
      </c>
      <c r="AJ345" s="236">
        <f>AJ130*' CALCULATIONS'!AV1585*'MONTHLY DATA'!BT400</f>
        <v>0</v>
      </c>
      <c r="AK345" s="236">
        <f>AK130*' CALCULATIONS'!AW1585*'MONTHLY DATA'!BU400</f>
        <v>0</v>
      </c>
      <c r="AL345" s="236">
        <f>AL130*' CALCULATIONS'!AX1585*'MONTHLY DATA'!BV400</f>
        <v>0</v>
      </c>
      <c r="AM345" s="236">
        <f>AM130*' CALCULATIONS'!AY1585*'MONTHLY DATA'!BW400</f>
        <v>0</v>
      </c>
      <c r="AN345" s="236">
        <f>AN130*' CALCULATIONS'!AZ1585*'MONTHLY DATA'!BX400</f>
        <v>0</v>
      </c>
      <c r="AO345" s="236">
        <f>AO130*' CALCULATIONS'!BA1585*'MONTHLY DATA'!BY400</f>
        <v>0</v>
      </c>
      <c r="AP345" s="236">
        <f>AP130*' CALCULATIONS'!BB1585*'MONTHLY DATA'!BZ400</f>
        <v>0</v>
      </c>
      <c r="AQ345" s="236">
        <f>AQ130*' CALCULATIONS'!BC1585*'MONTHLY DATA'!CA400</f>
        <v>0</v>
      </c>
      <c r="AR345" s="236">
        <f>AR130*' CALCULATIONS'!BD1585*'MONTHLY DATA'!CB400</f>
        <v>0</v>
      </c>
      <c r="AS345" s="236">
        <f>AS130*' CALCULATIONS'!BE1585*'MONTHLY DATA'!CC400</f>
        <v>0</v>
      </c>
      <c r="AT345" s="236">
        <f>AT130*' CALCULATIONS'!BF1585*'MONTHLY DATA'!CD400</f>
        <v>0</v>
      </c>
      <c r="AU345" s="236">
        <f>AU130*' CALCULATIONS'!BG1585*'MONTHLY DATA'!CE400</f>
        <v>0</v>
      </c>
      <c r="AV345" s="236">
        <f>AV130*' CALCULATIONS'!BH1585*'MONTHLY DATA'!CF400</f>
        <v>0</v>
      </c>
      <c r="AW345" s="236">
        <f>AW130*' CALCULATIONS'!BI1585*'MONTHLY DATA'!CG400</f>
        <v>0</v>
      </c>
      <c r="AX345" s="236">
        <f>AX130*' CALCULATIONS'!BJ1585*'MONTHLY DATA'!CH400</f>
        <v>0</v>
      </c>
      <c r="AY345" s="236">
        <f>AY130*' CALCULATIONS'!BK1585*'MONTHLY DATA'!CI400</f>
        <v>0</v>
      </c>
      <c r="AZ345" s="236">
        <f>AZ130*' CALCULATIONS'!BL1585*'MONTHLY DATA'!CJ400</f>
        <v>0</v>
      </c>
      <c r="BA345" s="236">
        <f>BA130*' CALCULATIONS'!BM1585*'MONTHLY DATA'!CK400</f>
        <v>0</v>
      </c>
      <c r="BB345" s="236">
        <f>BB130*' CALCULATIONS'!BN1585*'MONTHLY DATA'!CL400</f>
        <v>0</v>
      </c>
      <c r="BC345" s="236">
        <f>BC130*' CALCULATIONS'!BO1585*'MONTHLY DATA'!CM400</f>
        <v>0</v>
      </c>
      <c r="BD345" s="236">
        <f>BD130*' CALCULATIONS'!BP1585*'MONTHLY DATA'!CN400</f>
        <v>0</v>
      </c>
      <c r="BE345" s="236">
        <f>BE130*' CALCULATIONS'!BQ1585*'MONTHLY DATA'!CO400</f>
        <v>0</v>
      </c>
      <c r="BF345" s="236">
        <f>BF130*' CALCULATIONS'!BR1585*'MONTHLY DATA'!CP400</f>
        <v>0</v>
      </c>
      <c r="BG345" s="236">
        <f>BG130*' CALCULATIONS'!BS1585*'MONTHLY DATA'!CQ400</f>
        <v>0</v>
      </c>
      <c r="BH345" s="236">
        <f>BH130*' CALCULATIONS'!BT1585*'MONTHLY DATA'!CR400</f>
        <v>0</v>
      </c>
      <c r="BI345" s="236">
        <f>BI130*' CALCULATIONS'!BU1585*'MONTHLY DATA'!CS400</f>
        <v>0</v>
      </c>
      <c r="BJ345" s="236">
        <f>BJ130*' CALCULATIONS'!BV1585*'MONTHLY DATA'!CT400</f>
        <v>0</v>
      </c>
      <c r="BK345" s="920">
        <f t="shared" si="235"/>
        <v>4353806.4150994197</v>
      </c>
    </row>
    <row r="346" spans="1:63" x14ac:dyDescent="0.25">
      <c r="A346" s="792" t="s">
        <v>1</v>
      </c>
      <c r="C346" s="236">
        <f>IFERROR((' CALCULATIONS'!O527/(' CALCULATIONS'!O527+' CALCULATIONS'!O537))*C345,50%*C345)</f>
        <v>0</v>
      </c>
      <c r="D346" s="236">
        <f>IFERROR((' CALCULATIONS'!P527/(' CALCULATIONS'!P527+' CALCULATIONS'!P537))*D345,50%*D345)</f>
        <v>0</v>
      </c>
      <c r="E346" s="236">
        <f>IFERROR((' CALCULATIONS'!Q527/(' CALCULATIONS'!Q527+' CALCULATIONS'!Q537))*E345,50%*E345)</f>
        <v>0</v>
      </c>
      <c r="F346" s="236">
        <f>IFERROR((' CALCULATIONS'!R527/(' CALCULATIONS'!R527+' CALCULATIONS'!R537))*F345,50%*F345)</f>
        <v>0</v>
      </c>
      <c r="G346" s="236">
        <f>IFERROR((' CALCULATIONS'!S527/(' CALCULATIONS'!S527+' CALCULATIONS'!S537))*G345,50%*G345)</f>
        <v>0</v>
      </c>
      <c r="H346" s="236">
        <f>IFERROR((' CALCULATIONS'!T527/(' CALCULATIONS'!T527+' CALCULATIONS'!T537))*H345,50%*H345)</f>
        <v>0</v>
      </c>
      <c r="I346" s="236">
        <f>IFERROR((' CALCULATIONS'!U527/(' CALCULATIONS'!U527+' CALCULATIONS'!U537))*I345,50%*I345)</f>
        <v>0</v>
      </c>
      <c r="J346" s="236">
        <f>IFERROR((' CALCULATIONS'!V527/(' CALCULATIONS'!V527+' CALCULATIONS'!V537))*J345,50%*J345)</f>
        <v>0</v>
      </c>
      <c r="K346" s="236">
        <f>IFERROR((' CALCULATIONS'!W527/(' CALCULATIONS'!W527+' CALCULATIONS'!W537))*K345,50%*K345)</f>
        <v>0</v>
      </c>
      <c r="L346" s="236">
        <f>IFERROR((' CALCULATIONS'!X527/(' CALCULATIONS'!X527+' CALCULATIONS'!X537))*L345,50%*L345)</f>
        <v>0</v>
      </c>
      <c r="M346" s="236">
        <f>IFERROR((' CALCULATIONS'!Y527/(' CALCULATIONS'!Y527+' CALCULATIONS'!Y537))*M345,50%*M345)</f>
        <v>0</v>
      </c>
      <c r="N346" s="236">
        <f>IFERROR((' CALCULATIONS'!Z527/(' CALCULATIONS'!Z527+' CALCULATIONS'!Z537))*N345,50%*N345)</f>
        <v>794929.40782373515</v>
      </c>
      <c r="O346" s="236">
        <f>IFERROR((' CALCULATIONS'!AA527/(' CALCULATIONS'!AA527+' CALCULATIONS'!AA537))*O345,50%*O345)</f>
        <v>0</v>
      </c>
      <c r="P346" s="236">
        <f>IFERROR((' CALCULATIONS'!AB527/(' CALCULATIONS'!AB527+' CALCULATIONS'!AB537))*P345,50%*P345)</f>
        <v>0</v>
      </c>
      <c r="Q346" s="236">
        <f>IFERROR((' CALCULATIONS'!AC527/(' CALCULATIONS'!AC527+' CALCULATIONS'!AC537))*Q345,50%*Q345)</f>
        <v>0</v>
      </c>
      <c r="R346" s="236">
        <f>IFERROR((' CALCULATIONS'!AD527/(' CALCULATIONS'!AD527+' CALCULATIONS'!AD537))*R345,50%*R345)</f>
        <v>0</v>
      </c>
      <c r="S346" s="236">
        <f>IFERROR((' CALCULATIONS'!AE527/(' CALCULATIONS'!AE527+' CALCULATIONS'!AE537))*S345,50%*S345)</f>
        <v>0</v>
      </c>
      <c r="T346" s="236">
        <f>IFERROR((' CALCULATIONS'!AF527/(' CALCULATIONS'!AF527+' CALCULATIONS'!AF537))*T345,50%*T345)</f>
        <v>0</v>
      </c>
      <c r="U346" s="236">
        <f>IFERROR((' CALCULATIONS'!AG527/(' CALCULATIONS'!AG527+' CALCULATIONS'!AG537))*U345,50%*U345)</f>
        <v>0</v>
      </c>
      <c r="V346" s="236">
        <f>IFERROR((' CALCULATIONS'!AH527/(' CALCULATIONS'!AH527+' CALCULATIONS'!AH537))*V345,50%*V345)</f>
        <v>0</v>
      </c>
      <c r="W346" s="236">
        <f>IFERROR((' CALCULATIONS'!AI527/(' CALCULATIONS'!AI527+' CALCULATIONS'!AI537))*W345,50%*W345)</f>
        <v>0</v>
      </c>
      <c r="X346" s="236">
        <f>IFERROR((' CALCULATIONS'!AJ527/(' CALCULATIONS'!AJ527+' CALCULATIONS'!AJ537))*X345,50%*X345)</f>
        <v>0</v>
      </c>
      <c r="Y346" s="236">
        <f>IFERROR((' CALCULATIONS'!AK527/(' CALCULATIONS'!AK527+' CALCULATIONS'!AK537))*Y345,50%*Y345)</f>
        <v>0</v>
      </c>
      <c r="Z346" s="236">
        <f>IFERROR((' CALCULATIONS'!AL527/(' CALCULATIONS'!AL527+' CALCULATIONS'!AL537))*Z345,50%*Z345)</f>
        <v>671423.5305533167</v>
      </c>
      <c r="AA346" s="236">
        <f>IFERROR((' CALCULATIONS'!AM527/(' CALCULATIONS'!AM527+' CALCULATIONS'!AM537))*AA345,50%*AA345)</f>
        <v>0</v>
      </c>
      <c r="AB346" s="236">
        <f>IFERROR((' CALCULATIONS'!AN527/(' CALCULATIONS'!AN527+' CALCULATIONS'!AN537))*AB345,50%*AB345)</f>
        <v>0</v>
      </c>
      <c r="AC346" s="236">
        <f>IFERROR((' CALCULATIONS'!AO527/(' CALCULATIONS'!AO527+' CALCULATIONS'!AO537))*AC345,50%*AC345)</f>
        <v>0</v>
      </c>
      <c r="AD346" s="236">
        <f>IFERROR((' CALCULATIONS'!AP527/(' CALCULATIONS'!AP527+' CALCULATIONS'!AP537))*AD345,50%*AD345)</f>
        <v>0</v>
      </c>
      <c r="AE346" s="236">
        <f>IFERROR((' CALCULATIONS'!AQ527/(' CALCULATIONS'!AQ527+' CALCULATIONS'!AQ537))*AE345,50%*AE345)</f>
        <v>0</v>
      </c>
      <c r="AF346" s="236">
        <f>IFERROR((' CALCULATIONS'!AR527/(' CALCULATIONS'!AR527+' CALCULATIONS'!AR537))*AF345,50%*AF345)</f>
        <v>0</v>
      </c>
      <c r="AG346" s="236">
        <f>IFERROR((' CALCULATIONS'!AS527/(' CALCULATIONS'!AS527+' CALCULATIONS'!AS537))*AG345,50%*AG345)</f>
        <v>0</v>
      </c>
      <c r="AH346" s="236">
        <f>IFERROR((' CALCULATIONS'!AT527/(' CALCULATIONS'!AT527+' CALCULATIONS'!AT537))*AH345,50%*AH345)</f>
        <v>0</v>
      </c>
      <c r="AI346" s="236">
        <f>IFERROR((' CALCULATIONS'!AU527/(' CALCULATIONS'!AU527+' CALCULATIONS'!AU537))*AI345,50%*AI345)</f>
        <v>0</v>
      </c>
      <c r="AJ346" s="236">
        <f>IFERROR((' CALCULATIONS'!AV527/(' CALCULATIONS'!AV527+' CALCULATIONS'!AV537))*AJ345,50%*AJ345)</f>
        <v>0</v>
      </c>
      <c r="AK346" s="236">
        <f>IFERROR((' CALCULATIONS'!AW527/(' CALCULATIONS'!AW527+' CALCULATIONS'!AW537))*AK345,50%*AK345)</f>
        <v>0</v>
      </c>
      <c r="AL346" s="236">
        <f>IFERROR((' CALCULATIONS'!AX527/(' CALCULATIONS'!AX527+' CALCULATIONS'!AX537))*AL345,50%*AL345)</f>
        <v>0</v>
      </c>
      <c r="AM346" s="236">
        <f>IFERROR((' CALCULATIONS'!AY527/(' CALCULATIONS'!AY527+' CALCULATIONS'!AY537))*AM345,50%*AM345)</f>
        <v>0</v>
      </c>
      <c r="AN346" s="236">
        <f>IFERROR((' CALCULATIONS'!AZ527/(' CALCULATIONS'!AZ527+' CALCULATIONS'!AZ537))*AN345,50%*AN345)</f>
        <v>0</v>
      </c>
      <c r="AO346" s="236">
        <f>IFERROR((' CALCULATIONS'!BA527/(' CALCULATIONS'!BA527+' CALCULATIONS'!BA537))*AO345,50%*AO345)</f>
        <v>0</v>
      </c>
      <c r="AP346" s="236">
        <f>IFERROR((' CALCULATIONS'!BB527/(' CALCULATIONS'!BB527+' CALCULATIONS'!BB537))*AP345,50%*AP345)</f>
        <v>0</v>
      </c>
      <c r="AQ346" s="236">
        <f>IFERROR((' CALCULATIONS'!BC527/(' CALCULATIONS'!BC527+' CALCULATIONS'!BC537))*AQ345,50%*AQ345)</f>
        <v>0</v>
      </c>
      <c r="AR346" s="236">
        <f>IFERROR((' CALCULATIONS'!BD527/(' CALCULATIONS'!BD527+' CALCULATIONS'!BD537))*AR345,50%*AR345)</f>
        <v>0</v>
      </c>
      <c r="AS346" s="236">
        <f>IFERROR((' CALCULATIONS'!BE527/(' CALCULATIONS'!BE527+' CALCULATIONS'!BE537))*AS345,50%*AS345)</f>
        <v>0</v>
      </c>
      <c r="AT346" s="236">
        <f>IFERROR((' CALCULATIONS'!BF527/(' CALCULATIONS'!BF527+' CALCULATIONS'!BF537))*AT345,50%*AT345)</f>
        <v>0</v>
      </c>
      <c r="AU346" s="236">
        <f>IFERROR((' CALCULATIONS'!BG527/(' CALCULATIONS'!BG527+' CALCULATIONS'!BG537))*AU345,50%*AU345)</f>
        <v>0</v>
      </c>
      <c r="AV346" s="236">
        <f>IFERROR((' CALCULATIONS'!BH527/(' CALCULATIONS'!BH527+' CALCULATIONS'!BH537))*AV345,50%*AV345)</f>
        <v>0</v>
      </c>
      <c r="AW346" s="236">
        <f>IFERROR((' CALCULATIONS'!BI527/(' CALCULATIONS'!BI527+' CALCULATIONS'!BI537))*AW345,50%*AW345)</f>
        <v>0</v>
      </c>
      <c r="AX346" s="236">
        <f>IFERROR((' CALCULATIONS'!BJ527/(' CALCULATIONS'!BJ527+' CALCULATIONS'!BJ537))*AX345,50%*AX345)</f>
        <v>0</v>
      </c>
      <c r="AY346" s="236">
        <f>IFERROR((' CALCULATIONS'!BK527/(' CALCULATIONS'!BK527+' CALCULATIONS'!BK537))*AY345,50%*AY345)</f>
        <v>0</v>
      </c>
      <c r="AZ346" s="236">
        <f>IFERROR((' CALCULATIONS'!BL527/(' CALCULATIONS'!BL527+' CALCULATIONS'!BL537))*AZ345,50%*AZ345)</f>
        <v>0</v>
      </c>
      <c r="BA346" s="236">
        <f>IFERROR((' CALCULATIONS'!BM527/(' CALCULATIONS'!BM527+' CALCULATIONS'!BM537))*BA345,50%*BA345)</f>
        <v>0</v>
      </c>
      <c r="BB346" s="236">
        <f>IFERROR((' CALCULATIONS'!BN527/(' CALCULATIONS'!BN527+' CALCULATIONS'!BN537))*BB345,50%*BB345)</f>
        <v>0</v>
      </c>
      <c r="BC346" s="236">
        <f>IFERROR((' CALCULATIONS'!BO527/(' CALCULATIONS'!BO527+' CALCULATIONS'!BO537))*BC345,50%*BC345)</f>
        <v>0</v>
      </c>
      <c r="BD346" s="236">
        <f>IFERROR((' CALCULATIONS'!BP527/(' CALCULATIONS'!BP527+' CALCULATIONS'!BP537))*BD345,50%*BD345)</f>
        <v>0</v>
      </c>
      <c r="BE346" s="236">
        <f>IFERROR((' CALCULATIONS'!BQ527/(' CALCULATIONS'!BQ527+' CALCULATIONS'!BQ537))*BE345,50%*BE345)</f>
        <v>0</v>
      </c>
      <c r="BF346" s="236">
        <f>IFERROR((' CALCULATIONS'!BR527/(' CALCULATIONS'!BR527+' CALCULATIONS'!BR537))*BF345,50%*BF345)</f>
        <v>0</v>
      </c>
      <c r="BG346" s="236">
        <f>IFERROR((' CALCULATIONS'!BS527/(' CALCULATIONS'!BS527+' CALCULATIONS'!BS537))*BG345,50%*BG345)</f>
        <v>0</v>
      </c>
      <c r="BH346" s="236">
        <f>IFERROR((' CALCULATIONS'!BT527/(' CALCULATIONS'!BT527+' CALCULATIONS'!BT537))*BH345,50%*BH345)</f>
        <v>0</v>
      </c>
      <c r="BI346" s="236">
        <f>IFERROR((' CALCULATIONS'!BU527/(' CALCULATIONS'!BU527+' CALCULATIONS'!BU537))*BI345,50%*BI345)</f>
        <v>0</v>
      </c>
      <c r="BJ346" s="236">
        <f>IFERROR((' CALCULATIONS'!BV527/(' CALCULATIONS'!BV527+' CALCULATIONS'!BV537))*BJ345,50%*BJ345)</f>
        <v>0</v>
      </c>
      <c r="BK346" s="920">
        <f t="shared" si="235"/>
        <v>1466352.9383770518</v>
      </c>
    </row>
    <row r="347" spans="1:63" x14ac:dyDescent="0.25">
      <c r="A347" s="928" t="s">
        <v>2</v>
      </c>
      <c r="C347" s="236">
        <f>IFERROR((' CALCULATIONS'!O537/(' CALCULATIONS'!O527+' CALCULATIONS'!O537))*C345,50%*C345)</f>
        <v>0</v>
      </c>
      <c r="D347" s="236">
        <f>IFERROR((' CALCULATIONS'!P537/(' CALCULATIONS'!P527+' CALCULATIONS'!P537))*D345,50%*D345)</f>
        <v>0</v>
      </c>
      <c r="E347" s="236">
        <f>IFERROR((' CALCULATIONS'!Q537/(' CALCULATIONS'!Q527+' CALCULATIONS'!Q537))*E345,50%*E345)</f>
        <v>0</v>
      </c>
      <c r="F347" s="236">
        <f>IFERROR((' CALCULATIONS'!R537/(' CALCULATIONS'!R527+' CALCULATIONS'!R537))*F345,50%*F345)</f>
        <v>0</v>
      </c>
      <c r="G347" s="236">
        <f>IFERROR((' CALCULATIONS'!S537/(' CALCULATIONS'!S527+' CALCULATIONS'!S537))*G345,50%*G345)</f>
        <v>0</v>
      </c>
      <c r="H347" s="236">
        <f>IFERROR((' CALCULATIONS'!T537/(' CALCULATIONS'!T527+' CALCULATIONS'!T537))*H345,50%*H345)</f>
        <v>0</v>
      </c>
      <c r="I347" s="236">
        <f>IFERROR((' CALCULATIONS'!U537/(' CALCULATIONS'!U527+' CALCULATIONS'!U537))*I345,50%*I345)</f>
        <v>0</v>
      </c>
      <c r="J347" s="236">
        <f>IFERROR((' CALCULATIONS'!V537/(' CALCULATIONS'!V527+' CALCULATIONS'!V537))*J345,50%*J345)</f>
        <v>0</v>
      </c>
      <c r="K347" s="236">
        <f>IFERROR((' CALCULATIONS'!W537/(' CALCULATIONS'!W527+' CALCULATIONS'!W537))*K345,50%*K345)</f>
        <v>0</v>
      </c>
      <c r="L347" s="236">
        <f>IFERROR((' CALCULATIONS'!X537/(' CALCULATIONS'!X527+' CALCULATIONS'!X537))*L345,50%*L345)</f>
        <v>0</v>
      </c>
      <c r="M347" s="236">
        <f>IFERROR((' CALCULATIONS'!Y537/(' CALCULATIONS'!Y527+' CALCULATIONS'!Y537))*M345,50%*M345)</f>
        <v>0</v>
      </c>
      <c r="N347" s="236">
        <f>IFERROR((' CALCULATIONS'!Z537/(' CALCULATIONS'!Z527+' CALCULATIONS'!Z537))*N345,50%*N345)</f>
        <v>1782706.9622127239</v>
      </c>
      <c r="O347" s="236">
        <f>IFERROR((' CALCULATIONS'!AA537/(' CALCULATIONS'!AA527+' CALCULATIONS'!AA537))*O345,50%*O345)</f>
        <v>0</v>
      </c>
      <c r="P347" s="236">
        <f>IFERROR((' CALCULATIONS'!AB537/(' CALCULATIONS'!AB527+' CALCULATIONS'!AB537))*P345,50%*P345)</f>
        <v>0</v>
      </c>
      <c r="Q347" s="236">
        <f>IFERROR((' CALCULATIONS'!AC537/(' CALCULATIONS'!AC527+' CALCULATIONS'!AC537))*Q345,50%*Q345)</f>
        <v>0</v>
      </c>
      <c r="R347" s="236">
        <f>IFERROR((' CALCULATIONS'!AD537/(' CALCULATIONS'!AD527+' CALCULATIONS'!AD537))*R345,50%*R345)</f>
        <v>0</v>
      </c>
      <c r="S347" s="236">
        <f>IFERROR((' CALCULATIONS'!AE537/(' CALCULATIONS'!AE527+' CALCULATIONS'!AE537))*S345,50%*S345)</f>
        <v>0</v>
      </c>
      <c r="T347" s="236">
        <f>IFERROR((' CALCULATIONS'!AF537/(' CALCULATIONS'!AF527+' CALCULATIONS'!AF537))*T345,50%*T345)</f>
        <v>0</v>
      </c>
      <c r="U347" s="236">
        <f>IFERROR((' CALCULATIONS'!AG537/(' CALCULATIONS'!AG527+' CALCULATIONS'!AG537))*U345,50%*U345)</f>
        <v>0</v>
      </c>
      <c r="V347" s="236">
        <f>IFERROR((' CALCULATIONS'!AH537/(' CALCULATIONS'!AH527+' CALCULATIONS'!AH537))*V345,50%*V345)</f>
        <v>0</v>
      </c>
      <c r="W347" s="236">
        <f>IFERROR((' CALCULATIONS'!AI537/(' CALCULATIONS'!AI527+' CALCULATIONS'!AI537))*W345,50%*W345)</f>
        <v>0</v>
      </c>
      <c r="X347" s="236">
        <f>IFERROR((' CALCULATIONS'!AJ537/(' CALCULATIONS'!AJ527+' CALCULATIONS'!AJ537))*X345,50%*X345)</f>
        <v>0</v>
      </c>
      <c r="Y347" s="236">
        <f>IFERROR((' CALCULATIONS'!AK537/(' CALCULATIONS'!AK527+' CALCULATIONS'!AK537))*Y345,50%*Y345)</f>
        <v>0</v>
      </c>
      <c r="Z347" s="236">
        <f>IFERROR((' CALCULATIONS'!AL537/(' CALCULATIONS'!AL527+' CALCULATIONS'!AL537))*Z345,50%*Z345)</f>
        <v>1104746.5145096439</v>
      </c>
      <c r="AA347" s="236">
        <f>IFERROR((' CALCULATIONS'!AM537/(' CALCULATIONS'!AM527+' CALCULATIONS'!AM537))*AA345,50%*AA345)</f>
        <v>0</v>
      </c>
      <c r="AB347" s="236">
        <f>IFERROR((' CALCULATIONS'!AN537/(' CALCULATIONS'!AN527+' CALCULATIONS'!AN537))*AB345,50%*AB345)</f>
        <v>0</v>
      </c>
      <c r="AC347" s="236">
        <f>IFERROR((' CALCULATIONS'!AO537/(' CALCULATIONS'!AO527+' CALCULATIONS'!AO537))*AC345,50%*AC345)</f>
        <v>0</v>
      </c>
      <c r="AD347" s="236">
        <f>IFERROR((' CALCULATIONS'!AP537/(' CALCULATIONS'!AP527+' CALCULATIONS'!AP537))*AD345,50%*AD345)</f>
        <v>0</v>
      </c>
      <c r="AE347" s="236">
        <f>IFERROR((' CALCULATIONS'!AQ537/(' CALCULATIONS'!AQ527+' CALCULATIONS'!AQ537))*AE345,50%*AE345)</f>
        <v>0</v>
      </c>
      <c r="AF347" s="236">
        <f>IFERROR((' CALCULATIONS'!AR537/(' CALCULATIONS'!AR527+' CALCULATIONS'!AR537))*AF345,50%*AF345)</f>
        <v>0</v>
      </c>
      <c r="AG347" s="236">
        <f>IFERROR((' CALCULATIONS'!AS537/(' CALCULATIONS'!AS527+' CALCULATIONS'!AS537))*AG345,50%*AG345)</f>
        <v>0</v>
      </c>
      <c r="AH347" s="236">
        <f>IFERROR((' CALCULATIONS'!AT537/(' CALCULATIONS'!AT527+' CALCULATIONS'!AT537))*AH345,50%*AH345)</f>
        <v>0</v>
      </c>
      <c r="AI347" s="236">
        <f>IFERROR((' CALCULATIONS'!AU537/(' CALCULATIONS'!AU527+' CALCULATIONS'!AU537))*AI345,50%*AI345)</f>
        <v>0</v>
      </c>
      <c r="AJ347" s="236">
        <f>IFERROR((' CALCULATIONS'!AV537/(' CALCULATIONS'!AV527+' CALCULATIONS'!AV537))*AJ345,50%*AJ345)</f>
        <v>0</v>
      </c>
      <c r="AK347" s="236">
        <f>IFERROR((' CALCULATIONS'!AW537/(' CALCULATIONS'!AW527+' CALCULATIONS'!AW537))*AK345,50%*AK345)</f>
        <v>0</v>
      </c>
      <c r="AL347" s="236">
        <f>IFERROR((' CALCULATIONS'!AX537/(' CALCULATIONS'!AX527+' CALCULATIONS'!AX537))*AL345,50%*AL345)</f>
        <v>0</v>
      </c>
      <c r="AM347" s="236">
        <f>IFERROR((' CALCULATIONS'!AY537/(' CALCULATIONS'!AY527+' CALCULATIONS'!AY537))*AM345,50%*AM345)</f>
        <v>0</v>
      </c>
      <c r="AN347" s="236">
        <f>IFERROR((' CALCULATIONS'!AZ537/(' CALCULATIONS'!AZ527+' CALCULATIONS'!AZ537))*AN345,50%*AN345)</f>
        <v>0</v>
      </c>
      <c r="AO347" s="236">
        <f>IFERROR((' CALCULATIONS'!BA537/(' CALCULATIONS'!BA527+' CALCULATIONS'!BA537))*AO345,50%*AO345)</f>
        <v>0</v>
      </c>
      <c r="AP347" s="236">
        <f>IFERROR((' CALCULATIONS'!BB537/(' CALCULATIONS'!BB527+' CALCULATIONS'!BB537))*AP345,50%*AP345)</f>
        <v>0</v>
      </c>
      <c r="AQ347" s="236">
        <f>IFERROR((' CALCULATIONS'!BC537/(' CALCULATIONS'!BC527+' CALCULATIONS'!BC537))*AQ345,50%*AQ345)</f>
        <v>0</v>
      </c>
      <c r="AR347" s="236">
        <f>IFERROR((' CALCULATIONS'!BD537/(' CALCULATIONS'!BD527+' CALCULATIONS'!BD537))*AR345,50%*AR345)</f>
        <v>0</v>
      </c>
      <c r="AS347" s="236">
        <f>IFERROR((' CALCULATIONS'!BE537/(' CALCULATIONS'!BE527+' CALCULATIONS'!BE537))*AS345,50%*AS345)</f>
        <v>0</v>
      </c>
      <c r="AT347" s="236">
        <f>IFERROR((' CALCULATIONS'!BF537/(' CALCULATIONS'!BF527+' CALCULATIONS'!BF537))*AT345,50%*AT345)</f>
        <v>0</v>
      </c>
      <c r="AU347" s="236">
        <f>IFERROR((' CALCULATIONS'!BG537/(' CALCULATIONS'!BG527+' CALCULATIONS'!BG537))*AU345,50%*AU345)</f>
        <v>0</v>
      </c>
      <c r="AV347" s="236">
        <f>IFERROR((' CALCULATIONS'!BH537/(' CALCULATIONS'!BH527+' CALCULATIONS'!BH537))*AV345,50%*AV345)</f>
        <v>0</v>
      </c>
      <c r="AW347" s="236">
        <f>IFERROR((' CALCULATIONS'!BI537/(' CALCULATIONS'!BI527+' CALCULATIONS'!BI537))*AW345,50%*AW345)</f>
        <v>0</v>
      </c>
      <c r="AX347" s="236">
        <f>IFERROR((' CALCULATIONS'!BJ537/(' CALCULATIONS'!BJ527+' CALCULATIONS'!BJ537))*AX345,50%*AX345)</f>
        <v>0</v>
      </c>
      <c r="AY347" s="236">
        <f>IFERROR((' CALCULATIONS'!BK537/(' CALCULATIONS'!BK527+' CALCULATIONS'!BK537))*AY345,50%*AY345)</f>
        <v>0</v>
      </c>
      <c r="AZ347" s="236">
        <f>IFERROR((' CALCULATIONS'!BL537/(' CALCULATIONS'!BL527+' CALCULATIONS'!BL537))*AZ345,50%*AZ345)</f>
        <v>0</v>
      </c>
      <c r="BA347" s="236">
        <f>IFERROR((' CALCULATIONS'!BM537/(' CALCULATIONS'!BM527+' CALCULATIONS'!BM537))*BA345,50%*BA345)</f>
        <v>0</v>
      </c>
      <c r="BB347" s="236">
        <f>IFERROR((' CALCULATIONS'!BN537/(' CALCULATIONS'!BN527+' CALCULATIONS'!BN537))*BB345,50%*BB345)</f>
        <v>0</v>
      </c>
      <c r="BC347" s="236">
        <f>IFERROR((' CALCULATIONS'!BO537/(' CALCULATIONS'!BO527+' CALCULATIONS'!BO537))*BC345,50%*BC345)</f>
        <v>0</v>
      </c>
      <c r="BD347" s="236">
        <f>IFERROR((' CALCULATIONS'!BP537/(' CALCULATIONS'!BP527+' CALCULATIONS'!BP537))*BD345,50%*BD345)</f>
        <v>0</v>
      </c>
      <c r="BE347" s="236">
        <f>IFERROR((' CALCULATIONS'!BQ537/(' CALCULATIONS'!BQ527+' CALCULATIONS'!BQ537))*BE345,50%*BE345)</f>
        <v>0</v>
      </c>
      <c r="BF347" s="236">
        <f>IFERROR((' CALCULATIONS'!BR537/(' CALCULATIONS'!BR527+' CALCULATIONS'!BR537))*BF345,50%*BF345)</f>
        <v>0</v>
      </c>
      <c r="BG347" s="236">
        <f>IFERROR((' CALCULATIONS'!BS537/(' CALCULATIONS'!BS527+' CALCULATIONS'!BS537))*BG345,50%*BG345)</f>
        <v>0</v>
      </c>
      <c r="BH347" s="236">
        <f>IFERROR((' CALCULATIONS'!BT537/(' CALCULATIONS'!BT527+' CALCULATIONS'!BT537))*BH345,50%*BH345)</f>
        <v>0</v>
      </c>
      <c r="BI347" s="236">
        <f>IFERROR((' CALCULATIONS'!BU537/(' CALCULATIONS'!BU527+' CALCULATIONS'!BU537))*BI345,50%*BI345)</f>
        <v>0</v>
      </c>
      <c r="BJ347" s="236">
        <f>IFERROR((' CALCULATIONS'!BV537/(' CALCULATIONS'!BV527+' CALCULATIONS'!BV537))*BJ345,50%*BJ345)</f>
        <v>0</v>
      </c>
      <c r="BK347" s="920">
        <f t="shared" si="235"/>
        <v>2887453.476722368</v>
      </c>
    </row>
    <row r="348" spans="1:63" x14ac:dyDescent="0.25">
      <c r="A348" s="836" t="s">
        <v>1171</v>
      </c>
      <c r="C348" s="236">
        <f>C130*' CALCULATIONS'!O1592*'MONTHLY DATA'!AM400</f>
        <v>320284.0292441388</v>
      </c>
      <c r="D348" s="236">
        <f>D130*' CALCULATIONS'!P1592*'MONTHLY DATA'!AN400</f>
        <v>0</v>
      </c>
      <c r="E348" s="236">
        <f>E130*' CALCULATIONS'!Q1592*'MONTHLY DATA'!AO400</f>
        <v>0</v>
      </c>
      <c r="F348" s="236">
        <f>F130*' CALCULATIONS'!R1592*'MONTHLY DATA'!AP400</f>
        <v>0</v>
      </c>
      <c r="G348" s="236">
        <f>G130*' CALCULATIONS'!S1592*'MONTHLY DATA'!AQ400</f>
        <v>0</v>
      </c>
      <c r="H348" s="236">
        <f>H130*' CALCULATIONS'!T1592*'MONTHLY DATA'!AR400</f>
        <v>0</v>
      </c>
      <c r="I348" s="236">
        <f>I130*' CALCULATIONS'!U1592*'MONTHLY DATA'!AS400</f>
        <v>0</v>
      </c>
      <c r="J348" s="236">
        <f>J130*' CALCULATIONS'!V1592*'MONTHLY DATA'!AT400</f>
        <v>0</v>
      </c>
      <c r="K348" s="236">
        <f>K130*' CALCULATIONS'!W1592*'MONTHLY DATA'!AU400</f>
        <v>0</v>
      </c>
      <c r="L348" s="236">
        <f>L130*' CALCULATIONS'!X1592*'MONTHLY DATA'!AV400</f>
        <v>0</v>
      </c>
      <c r="M348" s="236">
        <f>M130*' CALCULATIONS'!Y1592*'MONTHLY DATA'!AW400</f>
        <v>0</v>
      </c>
      <c r="N348" s="236">
        <f>N130*' CALCULATIONS'!Z1592*'MONTHLY DATA'!AX400</f>
        <v>2193896.4651989671</v>
      </c>
      <c r="O348" s="236">
        <f>O130*' CALCULATIONS'!AA1592*'MONTHLY DATA'!AY400</f>
        <v>0</v>
      </c>
      <c r="P348" s="236">
        <f>P130*' CALCULATIONS'!AB1592*'MONTHLY DATA'!AZ400</f>
        <v>0</v>
      </c>
      <c r="Q348" s="236">
        <f>Q130*' CALCULATIONS'!AC1592*'MONTHLY DATA'!BA400</f>
        <v>0</v>
      </c>
      <c r="R348" s="236">
        <f>R130*' CALCULATIONS'!AD1592*'MONTHLY DATA'!BB400</f>
        <v>0</v>
      </c>
      <c r="S348" s="236">
        <f>S130*' CALCULATIONS'!AE1592*'MONTHLY DATA'!BC400</f>
        <v>0</v>
      </c>
      <c r="T348" s="236">
        <f>T130*' CALCULATIONS'!AF1592*'MONTHLY DATA'!BD400</f>
        <v>0</v>
      </c>
      <c r="U348" s="236">
        <f>U130*' CALCULATIONS'!AG1592*'MONTHLY DATA'!BE400</f>
        <v>0</v>
      </c>
      <c r="V348" s="236">
        <f>V130*' CALCULATIONS'!AH1592*'MONTHLY DATA'!BF400</f>
        <v>0</v>
      </c>
      <c r="W348" s="236">
        <f>W130*' CALCULATIONS'!AI1592*'MONTHLY DATA'!BG400</f>
        <v>0</v>
      </c>
      <c r="X348" s="236">
        <f>X130*' CALCULATIONS'!AJ1592*'MONTHLY DATA'!BH400</f>
        <v>0</v>
      </c>
      <c r="Y348" s="236">
        <f>Y130*' CALCULATIONS'!AK1592*'MONTHLY DATA'!BI400</f>
        <v>0</v>
      </c>
      <c r="Z348" s="236">
        <f>Z130*' CALCULATIONS'!AL1592*'MONTHLY DATA'!BJ400</f>
        <v>2368226.7267506141</v>
      </c>
      <c r="AA348" s="236">
        <f>AA130*' CALCULATIONS'!AM1592*'MONTHLY DATA'!BK400</f>
        <v>0</v>
      </c>
      <c r="AB348" s="236">
        <f>AB130*' CALCULATIONS'!AN1592*'MONTHLY DATA'!BL400</f>
        <v>0</v>
      </c>
      <c r="AC348" s="236">
        <f>AC130*' CALCULATIONS'!AO1592*'MONTHLY DATA'!BM400</f>
        <v>0</v>
      </c>
      <c r="AD348" s="236">
        <f>AD130*' CALCULATIONS'!AP1592*'MONTHLY DATA'!BN400</f>
        <v>0</v>
      </c>
      <c r="AE348" s="236">
        <f>AE130*' CALCULATIONS'!AQ1592*'MONTHLY DATA'!BO400</f>
        <v>0</v>
      </c>
      <c r="AF348" s="236">
        <f>AF130*' CALCULATIONS'!AR1592*'MONTHLY DATA'!BP400</f>
        <v>0</v>
      </c>
      <c r="AG348" s="236">
        <f>AG130*' CALCULATIONS'!AS1592*'MONTHLY DATA'!BQ400</f>
        <v>0</v>
      </c>
      <c r="AH348" s="236">
        <f>AH130*' CALCULATIONS'!AT1592*'MONTHLY DATA'!BR400</f>
        <v>0</v>
      </c>
      <c r="AI348" s="236">
        <f>AI130*' CALCULATIONS'!AU1592*'MONTHLY DATA'!BS400</f>
        <v>0</v>
      </c>
      <c r="AJ348" s="236">
        <f>AJ130*' CALCULATIONS'!AV1592*'MONTHLY DATA'!BT400</f>
        <v>0</v>
      </c>
      <c r="AK348" s="236">
        <f>AK130*' CALCULATIONS'!AW1592*'MONTHLY DATA'!BU400</f>
        <v>0</v>
      </c>
      <c r="AL348" s="236">
        <f>AL130*' CALCULATIONS'!AX1592*'MONTHLY DATA'!BV400</f>
        <v>71032.546797749659</v>
      </c>
      <c r="AM348" s="236">
        <f>AM130*' CALCULATIONS'!AY1592*'MONTHLY DATA'!BW400</f>
        <v>0</v>
      </c>
      <c r="AN348" s="236">
        <f>AN130*' CALCULATIONS'!AZ1592*'MONTHLY DATA'!BX400</f>
        <v>0</v>
      </c>
      <c r="AO348" s="236">
        <f>AO130*' CALCULATIONS'!BA1592*'MONTHLY DATA'!BY400</f>
        <v>0</v>
      </c>
      <c r="AP348" s="236">
        <f>AP130*' CALCULATIONS'!BB1592*'MONTHLY DATA'!BZ400</f>
        <v>0</v>
      </c>
      <c r="AQ348" s="236">
        <f>AQ130*' CALCULATIONS'!BC1592*'MONTHLY DATA'!CA400</f>
        <v>0</v>
      </c>
      <c r="AR348" s="236">
        <f>AR130*' CALCULATIONS'!BD1592*'MONTHLY DATA'!CB400</f>
        <v>0</v>
      </c>
      <c r="AS348" s="236">
        <f>AS130*' CALCULATIONS'!BE1592*'MONTHLY DATA'!CC400</f>
        <v>0</v>
      </c>
      <c r="AT348" s="236">
        <f>AT130*' CALCULATIONS'!BF1592*'MONTHLY DATA'!CD400</f>
        <v>0</v>
      </c>
      <c r="AU348" s="236">
        <f>AU130*' CALCULATIONS'!BG1592*'MONTHLY DATA'!CE400</f>
        <v>0</v>
      </c>
      <c r="AV348" s="236">
        <f>AV130*' CALCULATIONS'!BH1592*'MONTHLY DATA'!CF400</f>
        <v>0</v>
      </c>
      <c r="AW348" s="236">
        <f>AW130*' CALCULATIONS'!BI1592*'MONTHLY DATA'!CG400</f>
        <v>0</v>
      </c>
      <c r="AX348" s="236">
        <f>AX130*' CALCULATIONS'!BJ1592*'MONTHLY DATA'!CH400</f>
        <v>2311553.828438519</v>
      </c>
      <c r="AY348" s="236">
        <f>AY130*' CALCULATIONS'!BK1592*'MONTHLY DATA'!CI400</f>
        <v>0</v>
      </c>
      <c r="AZ348" s="236">
        <f>AZ130*' CALCULATIONS'!BL1592*'MONTHLY DATA'!CJ400</f>
        <v>0</v>
      </c>
      <c r="BA348" s="236">
        <f>BA130*' CALCULATIONS'!BM1592*'MONTHLY DATA'!CK400</f>
        <v>0</v>
      </c>
      <c r="BB348" s="236">
        <f>BB130*' CALCULATIONS'!BN1592*'MONTHLY DATA'!CL400</f>
        <v>0</v>
      </c>
      <c r="BC348" s="236">
        <f>BC130*' CALCULATIONS'!BO1592*'MONTHLY DATA'!CM400</f>
        <v>0</v>
      </c>
      <c r="BD348" s="236">
        <f>BD130*' CALCULATIONS'!BP1592*'MONTHLY DATA'!CN400</f>
        <v>0</v>
      </c>
      <c r="BE348" s="236">
        <f>BE130*' CALCULATIONS'!BQ1592*'MONTHLY DATA'!CO400</f>
        <v>0</v>
      </c>
      <c r="BF348" s="236">
        <f>BF130*' CALCULATIONS'!BR1592*'MONTHLY DATA'!CP400</f>
        <v>0</v>
      </c>
      <c r="BG348" s="236">
        <f>BG130*' CALCULATIONS'!BS1592*'MONTHLY DATA'!CQ400</f>
        <v>0</v>
      </c>
      <c r="BH348" s="236">
        <f>BH130*' CALCULATIONS'!BT1592*'MONTHLY DATA'!CR400</f>
        <v>0</v>
      </c>
      <c r="BI348" s="236">
        <f>BI130*' CALCULATIONS'!BU1592*'MONTHLY DATA'!CS400</f>
        <v>0</v>
      </c>
      <c r="BJ348" s="236">
        <f>BJ130*' CALCULATIONS'!BV1592*'MONTHLY DATA'!CT400</f>
        <v>0</v>
      </c>
      <c r="BK348" s="920">
        <f t="shared" si="235"/>
        <v>7264993.5964299887</v>
      </c>
    </row>
    <row r="349" spans="1:63" x14ac:dyDescent="0.25">
      <c r="A349" s="792" t="s">
        <v>1</v>
      </c>
      <c r="C349" s="236">
        <f>C348</f>
        <v>320284.0292441388</v>
      </c>
      <c r="D349" s="236">
        <f t="shared" ref="D349:BJ349" si="245">D348</f>
        <v>0</v>
      </c>
      <c r="E349" s="236">
        <f t="shared" si="245"/>
        <v>0</v>
      </c>
      <c r="F349" s="236">
        <f t="shared" si="245"/>
        <v>0</v>
      </c>
      <c r="G349" s="236">
        <f t="shared" si="245"/>
        <v>0</v>
      </c>
      <c r="H349" s="236">
        <f t="shared" si="245"/>
        <v>0</v>
      </c>
      <c r="I349" s="236">
        <f t="shared" si="245"/>
        <v>0</v>
      </c>
      <c r="J349" s="236">
        <f t="shared" si="245"/>
        <v>0</v>
      </c>
      <c r="K349" s="236">
        <f t="shared" si="245"/>
        <v>0</v>
      </c>
      <c r="L349" s="236">
        <f t="shared" si="245"/>
        <v>0</v>
      </c>
      <c r="M349" s="236">
        <f t="shared" si="245"/>
        <v>0</v>
      </c>
      <c r="N349" s="236">
        <f t="shared" si="245"/>
        <v>2193896.4651989671</v>
      </c>
      <c r="O349" s="236">
        <f t="shared" si="245"/>
        <v>0</v>
      </c>
      <c r="P349" s="236">
        <f t="shared" si="245"/>
        <v>0</v>
      </c>
      <c r="Q349" s="236">
        <f t="shared" si="245"/>
        <v>0</v>
      </c>
      <c r="R349" s="236">
        <f t="shared" si="245"/>
        <v>0</v>
      </c>
      <c r="S349" s="236">
        <f t="shared" si="245"/>
        <v>0</v>
      </c>
      <c r="T349" s="236">
        <f t="shared" si="245"/>
        <v>0</v>
      </c>
      <c r="U349" s="236">
        <f t="shared" si="245"/>
        <v>0</v>
      </c>
      <c r="V349" s="236">
        <f t="shared" si="245"/>
        <v>0</v>
      </c>
      <c r="W349" s="236">
        <f t="shared" si="245"/>
        <v>0</v>
      </c>
      <c r="X349" s="236">
        <f t="shared" si="245"/>
        <v>0</v>
      </c>
      <c r="Y349" s="236">
        <f t="shared" si="245"/>
        <v>0</v>
      </c>
      <c r="Z349" s="236">
        <f t="shared" si="245"/>
        <v>2368226.7267506141</v>
      </c>
      <c r="AA349" s="236">
        <f t="shared" si="245"/>
        <v>0</v>
      </c>
      <c r="AB349" s="236">
        <f t="shared" si="245"/>
        <v>0</v>
      </c>
      <c r="AC349" s="236">
        <f t="shared" si="245"/>
        <v>0</v>
      </c>
      <c r="AD349" s="236">
        <f t="shared" si="245"/>
        <v>0</v>
      </c>
      <c r="AE349" s="236">
        <f t="shared" si="245"/>
        <v>0</v>
      </c>
      <c r="AF349" s="236">
        <f t="shared" si="245"/>
        <v>0</v>
      </c>
      <c r="AG349" s="236">
        <f t="shared" si="245"/>
        <v>0</v>
      </c>
      <c r="AH349" s="236">
        <f t="shared" si="245"/>
        <v>0</v>
      </c>
      <c r="AI349" s="236">
        <f t="shared" si="245"/>
        <v>0</v>
      </c>
      <c r="AJ349" s="236">
        <f t="shared" si="245"/>
        <v>0</v>
      </c>
      <c r="AK349" s="236">
        <f t="shared" si="245"/>
        <v>0</v>
      </c>
      <c r="AL349" s="236">
        <f t="shared" si="245"/>
        <v>71032.546797749659</v>
      </c>
      <c r="AM349" s="236">
        <f t="shared" si="245"/>
        <v>0</v>
      </c>
      <c r="AN349" s="236">
        <f t="shared" si="245"/>
        <v>0</v>
      </c>
      <c r="AO349" s="236">
        <f t="shared" si="245"/>
        <v>0</v>
      </c>
      <c r="AP349" s="236">
        <f t="shared" si="245"/>
        <v>0</v>
      </c>
      <c r="AQ349" s="236">
        <f t="shared" si="245"/>
        <v>0</v>
      </c>
      <c r="AR349" s="236">
        <f t="shared" si="245"/>
        <v>0</v>
      </c>
      <c r="AS349" s="236">
        <f t="shared" si="245"/>
        <v>0</v>
      </c>
      <c r="AT349" s="236">
        <f t="shared" si="245"/>
        <v>0</v>
      </c>
      <c r="AU349" s="236">
        <f t="shared" si="245"/>
        <v>0</v>
      </c>
      <c r="AV349" s="236">
        <f t="shared" si="245"/>
        <v>0</v>
      </c>
      <c r="AW349" s="236">
        <f t="shared" si="245"/>
        <v>0</v>
      </c>
      <c r="AX349" s="236">
        <f t="shared" si="245"/>
        <v>2311553.828438519</v>
      </c>
      <c r="AY349" s="236">
        <f t="shared" si="245"/>
        <v>0</v>
      </c>
      <c r="AZ349" s="236">
        <f t="shared" si="245"/>
        <v>0</v>
      </c>
      <c r="BA349" s="236">
        <f t="shared" si="245"/>
        <v>0</v>
      </c>
      <c r="BB349" s="236">
        <f t="shared" si="245"/>
        <v>0</v>
      </c>
      <c r="BC349" s="236">
        <f t="shared" si="245"/>
        <v>0</v>
      </c>
      <c r="BD349" s="236">
        <f t="shared" si="245"/>
        <v>0</v>
      </c>
      <c r="BE349" s="236">
        <f t="shared" si="245"/>
        <v>0</v>
      </c>
      <c r="BF349" s="236">
        <f t="shared" si="245"/>
        <v>0</v>
      </c>
      <c r="BG349" s="236">
        <f t="shared" si="245"/>
        <v>0</v>
      </c>
      <c r="BH349" s="236">
        <f t="shared" si="245"/>
        <v>0</v>
      </c>
      <c r="BI349" s="236">
        <f t="shared" si="245"/>
        <v>0</v>
      </c>
      <c r="BJ349" s="236">
        <f t="shared" si="245"/>
        <v>0</v>
      </c>
      <c r="BK349" s="920">
        <f t="shared" si="235"/>
        <v>7264993.5964299887</v>
      </c>
    </row>
    <row r="350" spans="1:63" x14ac:dyDescent="0.25">
      <c r="A350" s="907" t="s">
        <v>1138</v>
      </c>
      <c r="C350" s="236">
        <f>C130*' CALCULATIONS'!O1599*'MONTHLY DATA'!AM400</f>
        <v>4773134.2419181727</v>
      </c>
      <c r="D350" s="236">
        <f>D130*' CALCULATIONS'!P1599*'MONTHLY DATA'!AN400</f>
        <v>0</v>
      </c>
      <c r="E350" s="236">
        <f>E130*' CALCULATIONS'!Q1599*'MONTHLY DATA'!AO400</f>
        <v>741841.96132867062</v>
      </c>
      <c r="F350" s="236">
        <f>F130*' CALCULATIONS'!R1599*'MONTHLY DATA'!AP400</f>
        <v>0</v>
      </c>
      <c r="G350" s="236">
        <f>G130*' CALCULATIONS'!S1599*'MONTHLY DATA'!AQ400</f>
        <v>1261800.3950082322</v>
      </c>
      <c r="H350" s="236">
        <f>H130*' CALCULATIONS'!T1599*'MONTHLY DATA'!AR400</f>
        <v>279283.36540811294</v>
      </c>
      <c r="I350" s="236">
        <f>I130*' CALCULATIONS'!U1599*'MONTHLY DATA'!AS400</f>
        <v>1003893.9184842926</v>
      </c>
      <c r="J350" s="236">
        <f>J130*' CALCULATIONS'!V1599*'MONTHLY DATA'!AT400</f>
        <v>0</v>
      </c>
      <c r="K350" s="236">
        <f>K130*' CALCULATIONS'!W1599*'MONTHLY DATA'!AU400</f>
        <v>1130864.219326111</v>
      </c>
      <c r="L350" s="236">
        <f>L130*' CALCULATIONS'!X1599*'MONTHLY DATA'!AV400</f>
        <v>0</v>
      </c>
      <c r="M350" s="236">
        <f>M130*' CALCULATIONS'!Y1599*'MONTHLY DATA'!AW400</f>
        <v>1342335.37619658</v>
      </c>
      <c r="N350" s="236">
        <f>N130*' CALCULATIONS'!Z1599*'MONTHLY DATA'!AX400</f>
        <v>718781.95831510879</v>
      </c>
      <c r="O350" s="236">
        <f>O130*' CALCULATIONS'!AA1599*'MONTHLY DATA'!AY400</f>
        <v>0</v>
      </c>
      <c r="P350" s="236">
        <f>P130*' CALCULATIONS'!AB1599*'MONTHLY DATA'!AZ400</f>
        <v>0</v>
      </c>
      <c r="Q350" s="236">
        <f>Q130*' CALCULATIONS'!AC1599*'MONTHLY DATA'!BA400</f>
        <v>0</v>
      </c>
      <c r="R350" s="236">
        <f>R130*' CALCULATIONS'!AD1599*'MONTHLY DATA'!BB400</f>
        <v>0</v>
      </c>
      <c r="S350" s="236">
        <f>S130*' CALCULATIONS'!AE1599*'MONTHLY DATA'!BC400</f>
        <v>592056.68168765353</v>
      </c>
      <c r="T350" s="236">
        <f>T130*' CALCULATIONS'!AF1599*'MONTHLY DATA'!BD400</f>
        <v>0</v>
      </c>
      <c r="U350" s="236">
        <f>U130*' CALCULATIONS'!AG1599*'MONTHLY DATA'!BE400</f>
        <v>0</v>
      </c>
      <c r="V350" s="236">
        <f>V130*' CALCULATIONS'!AH1599*'MONTHLY DATA'!BF400</f>
        <v>0</v>
      </c>
      <c r="W350" s="236">
        <f>W130*' CALCULATIONS'!AI1599*'MONTHLY DATA'!BG400</f>
        <v>592056.68168765353</v>
      </c>
      <c r="X350" s="236">
        <f>X130*' CALCULATIONS'!AJ1599*'MONTHLY DATA'!BH400</f>
        <v>0</v>
      </c>
      <c r="Y350" s="236">
        <f>Y130*' CALCULATIONS'!AK1599*'MONTHLY DATA'!BI400</f>
        <v>592056.68168765353</v>
      </c>
      <c r="Z350" s="236">
        <f>Z130*' CALCULATIONS'!AL1599*'MONTHLY DATA'!BJ400</f>
        <v>1184113.3633753071</v>
      </c>
      <c r="AA350" s="236">
        <f>AA130*' CALCULATIONS'!AM1599*'MONTHLY DATA'!BK400</f>
        <v>0</v>
      </c>
      <c r="AB350" s="236">
        <f>AB130*' CALCULATIONS'!AN1599*'MONTHLY DATA'!BL400</f>
        <v>0</v>
      </c>
      <c r="AC350" s="236">
        <f>AC130*' CALCULATIONS'!AO1599*'MONTHLY DATA'!BM400</f>
        <v>0</v>
      </c>
      <c r="AD350" s="236">
        <f>AD130*' CALCULATIONS'!AP1599*'MONTHLY DATA'!BN400</f>
        <v>0</v>
      </c>
      <c r="AE350" s="236">
        <f>AE130*' CALCULATIONS'!AQ1599*'MONTHLY DATA'!BO400</f>
        <v>0</v>
      </c>
      <c r="AF350" s="236">
        <f>AF130*' CALCULATIONS'!AR1599*'MONTHLY DATA'!BP400</f>
        <v>0</v>
      </c>
      <c r="AG350" s="236">
        <f>AG130*' CALCULATIONS'!AS1599*'MONTHLY DATA'!BQ400</f>
        <v>0</v>
      </c>
      <c r="AH350" s="236">
        <f>AH130*' CALCULATIONS'!AT1599*'MONTHLY DATA'!BR400</f>
        <v>0</v>
      </c>
      <c r="AI350" s="236">
        <f>AI130*' CALCULATIONS'!AU1599*'MONTHLY DATA'!BS400</f>
        <v>0</v>
      </c>
      <c r="AJ350" s="236">
        <f>AJ130*' CALCULATIONS'!AV1599*'MONTHLY DATA'!BT400</f>
        <v>0</v>
      </c>
      <c r="AK350" s="236">
        <f>AK130*' CALCULATIONS'!AW1599*'MONTHLY DATA'!BU400</f>
        <v>0</v>
      </c>
      <c r="AL350" s="236">
        <f>AL130*' CALCULATIONS'!AX1599*'MONTHLY DATA'!BV400</f>
        <v>0</v>
      </c>
      <c r="AM350" s="236">
        <f>AM130*' CALCULATIONS'!AY1599*'MONTHLY DATA'!BW400</f>
        <v>0</v>
      </c>
      <c r="AN350" s="236">
        <f>AN130*' CALCULATIONS'!AZ1599*'MONTHLY DATA'!BX400</f>
        <v>0</v>
      </c>
      <c r="AO350" s="236">
        <f>AO130*' CALCULATIONS'!BA1599*'MONTHLY DATA'!BY400</f>
        <v>0</v>
      </c>
      <c r="AP350" s="236">
        <f>AP130*' CALCULATIONS'!BB1599*'MONTHLY DATA'!BZ400</f>
        <v>0</v>
      </c>
      <c r="AQ350" s="236">
        <f>AQ130*' CALCULATIONS'!BC1599*'MONTHLY DATA'!CA400</f>
        <v>0</v>
      </c>
      <c r="AR350" s="236">
        <f>AR130*' CALCULATIONS'!BD1599*'MONTHLY DATA'!CB400</f>
        <v>0</v>
      </c>
      <c r="AS350" s="236">
        <f>AS130*' CALCULATIONS'!BE1599*'MONTHLY DATA'!CC400</f>
        <v>0</v>
      </c>
      <c r="AT350" s="236">
        <f>AT130*' CALCULATIONS'!BF1599*'MONTHLY DATA'!CD400</f>
        <v>0</v>
      </c>
      <c r="AU350" s="236">
        <f>AU130*' CALCULATIONS'!BG1599*'MONTHLY DATA'!CE400</f>
        <v>0</v>
      </c>
      <c r="AV350" s="236">
        <f>AV130*' CALCULATIONS'!BH1599*'MONTHLY DATA'!CF400</f>
        <v>0</v>
      </c>
      <c r="AW350" s="236">
        <f>AW130*' CALCULATIONS'!BI1599*'MONTHLY DATA'!CG400</f>
        <v>0</v>
      </c>
      <c r="AX350" s="236">
        <f>AX130*' CALCULATIONS'!BJ1599*'MONTHLY DATA'!CH400</f>
        <v>0</v>
      </c>
      <c r="AY350" s="236">
        <f>AY130*' CALCULATIONS'!BK1599*'MONTHLY DATA'!CI400</f>
        <v>0</v>
      </c>
      <c r="AZ350" s="236">
        <f>AZ130*' CALCULATIONS'!BL1599*'MONTHLY DATA'!CJ400</f>
        <v>0</v>
      </c>
      <c r="BA350" s="236">
        <f>BA130*' CALCULATIONS'!BM1599*'MONTHLY DATA'!CK400</f>
        <v>0</v>
      </c>
      <c r="BB350" s="236">
        <f>BB130*' CALCULATIONS'!BN1599*'MONTHLY DATA'!CL400</f>
        <v>0</v>
      </c>
      <c r="BC350" s="236">
        <f>BC130*' CALCULATIONS'!BO1599*'MONTHLY DATA'!CM400</f>
        <v>0</v>
      </c>
      <c r="BD350" s="236">
        <f>BD130*' CALCULATIONS'!BP1599*'MONTHLY DATA'!CN400</f>
        <v>0</v>
      </c>
      <c r="BE350" s="236">
        <f>BE130*' CALCULATIONS'!BQ1599*'MONTHLY DATA'!CO400</f>
        <v>0</v>
      </c>
      <c r="BF350" s="236">
        <f>BF130*' CALCULATIONS'!BR1599*'MONTHLY DATA'!CP400</f>
        <v>0</v>
      </c>
      <c r="BG350" s="236">
        <f>BG130*' CALCULATIONS'!BS1599*'MONTHLY DATA'!CQ400</f>
        <v>0</v>
      </c>
      <c r="BH350" s="236">
        <f>BH130*' CALCULATIONS'!BT1599*'MONTHLY DATA'!CR400</f>
        <v>0</v>
      </c>
      <c r="BI350" s="236">
        <f>BI130*' CALCULATIONS'!BU1599*'MONTHLY DATA'!CS400</f>
        <v>0</v>
      </c>
      <c r="BJ350" s="236">
        <f>BJ130*' CALCULATIONS'!BV1599*'MONTHLY DATA'!CT400</f>
        <v>0</v>
      </c>
      <c r="BK350" s="920">
        <f t="shared" si="235"/>
        <v>14212218.844423547</v>
      </c>
    </row>
    <row r="351" spans="1:63" x14ac:dyDescent="0.25">
      <c r="A351" s="928" t="s">
        <v>2</v>
      </c>
      <c r="C351" s="236">
        <f>IFERROR((' CALCULATIONS'!O562/(' CALCULATIONS'!O562+' CALCULATIONS'!O572))*C350,50%*C350)</f>
        <v>896253.68134108582</v>
      </c>
      <c r="D351" s="236">
        <f>IFERROR((' CALCULATIONS'!P562/(' CALCULATIONS'!P562+' CALCULATIONS'!P572))*D350,50%*D350)</f>
        <v>0</v>
      </c>
      <c r="E351" s="236">
        <f>IFERROR((' CALCULATIONS'!Q562/(' CALCULATIONS'!Q562+' CALCULATIONS'!Q572))*E350,50%*E350)</f>
        <v>93799.572131062567</v>
      </c>
      <c r="F351" s="236">
        <f>IFERROR((' CALCULATIONS'!R562/(' CALCULATIONS'!R562+' CALCULATIONS'!R572))*F350,50%*F350)</f>
        <v>0</v>
      </c>
      <c r="G351" s="236">
        <f>IFERROR((' CALCULATIONS'!S562/(' CALCULATIONS'!S562+' CALCULATIONS'!S572))*G350,50%*G350)</f>
        <v>286830.74513873417</v>
      </c>
      <c r="H351" s="236">
        <f>IFERROR((' CALCULATIONS'!T562/(' CALCULATIONS'!T562+' CALCULATIONS'!T572))*H350,50%*H350)</f>
        <v>150588.29972682163</v>
      </c>
      <c r="I351" s="236">
        <f>IFERROR((' CALCULATIONS'!U562/(' CALCULATIONS'!U562+' CALCULATIONS'!U572))*I350,50%*I350)</f>
        <v>181073.56257209499</v>
      </c>
      <c r="J351" s="236">
        <f>IFERROR((' CALCULATIONS'!V562/(' CALCULATIONS'!V562+' CALCULATIONS'!V572))*J350,50%*J350)</f>
        <v>0</v>
      </c>
      <c r="K351" s="236">
        <f>IFERROR((' CALCULATIONS'!W562/(' CALCULATIONS'!W562+' CALCULATIONS'!W572))*K350,50%*K350)</f>
        <v>230895.57031727768</v>
      </c>
      <c r="L351" s="236">
        <f>IFERROR((' CALCULATIONS'!X562/(' CALCULATIONS'!X562+' CALCULATIONS'!X572))*L350,50%*L350)</f>
        <v>0</v>
      </c>
      <c r="M351" s="236">
        <f>IFERROR((' CALCULATIONS'!Y562/(' CALCULATIONS'!Y562+' CALCULATIONS'!Y572))*M350,50%*M350)</f>
        <v>323363.3345968636</v>
      </c>
      <c r="N351" s="236">
        <f>IFERROR((' CALCULATIONS'!Z562/(' CALCULATIONS'!Z562+' CALCULATIONS'!Z572))*N350,50%*N350)</f>
        <v>424327.4464289617</v>
      </c>
      <c r="O351" s="236">
        <f>IFERROR((' CALCULATIONS'!AA562/(' CALCULATIONS'!AA562+' CALCULATIONS'!AA572))*O350,50%*O350)</f>
        <v>0</v>
      </c>
      <c r="P351" s="236">
        <f>IFERROR((' CALCULATIONS'!AB562/(' CALCULATIONS'!AB562+' CALCULATIONS'!AB572))*P350,50%*P350)</f>
        <v>0</v>
      </c>
      <c r="Q351" s="236">
        <f>IFERROR((' CALCULATIONS'!AC562/(' CALCULATIONS'!AC562+' CALCULATIONS'!AC572))*Q350,50%*Q350)</f>
        <v>0</v>
      </c>
      <c r="R351" s="236">
        <f>IFERROR((' CALCULATIONS'!AD562/(' CALCULATIONS'!AD562+' CALCULATIONS'!AD572))*R350,50%*R350)</f>
        <v>0</v>
      </c>
      <c r="S351" s="236">
        <f>IFERROR((' CALCULATIONS'!AE562/(' CALCULATIONS'!AE562+' CALCULATIONS'!AE572))*S350,50%*S350)</f>
        <v>198212.09368748069</v>
      </c>
      <c r="T351" s="236">
        <f>IFERROR((' CALCULATIONS'!AF562/(' CALCULATIONS'!AF562+' CALCULATIONS'!AF572))*T350,50%*T350)</f>
        <v>0</v>
      </c>
      <c r="U351" s="236">
        <f>IFERROR((' CALCULATIONS'!AG562/(' CALCULATIONS'!AG562+' CALCULATIONS'!AG572))*U350,50%*U350)</f>
        <v>0</v>
      </c>
      <c r="V351" s="236">
        <f>IFERROR((' CALCULATIONS'!AH562/(' CALCULATIONS'!AH562+' CALCULATIONS'!AH572))*V350,50%*V350)</f>
        <v>0</v>
      </c>
      <c r="W351" s="236">
        <f>IFERROR((' CALCULATIONS'!AI562/(' CALCULATIONS'!AI562+' CALCULATIONS'!AI572))*W350,50%*W350)</f>
        <v>179829.37381567006</v>
      </c>
      <c r="X351" s="236">
        <f>IFERROR((' CALCULATIONS'!AJ562/(' CALCULATIONS'!AJ562+' CALCULATIONS'!AJ572))*X350,50%*X350)</f>
        <v>0</v>
      </c>
      <c r="Y351" s="236">
        <f>IFERROR((' CALCULATIONS'!AK562/(' CALCULATIONS'!AK562+' CALCULATIONS'!AK572))*Y350,50%*Y350)</f>
        <v>206805.75479996917</v>
      </c>
      <c r="Z351" s="236">
        <f>IFERROR((' CALCULATIONS'!AL562/(' CALCULATIONS'!AL562+' CALCULATIONS'!AL572))*Z350,50%*Z350)</f>
        <v>857601.74444373755</v>
      </c>
      <c r="AA351" s="236">
        <f>IFERROR((' CALCULATIONS'!AM562/(' CALCULATIONS'!AM562+' CALCULATIONS'!AM572))*AA350,50%*AA350)</f>
        <v>0</v>
      </c>
      <c r="AB351" s="236">
        <f>IFERROR((' CALCULATIONS'!AN562/(' CALCULATIONS'!AN562+' CALCULATIONS'!AN572))*AB350,50%*AB350)</f>
        <v>0</v>
      </c>
      <c r="AC351" s="236">
        <f>IFERROR((' CALCULATIONS'!AO562/(' CALCULATIONS'!AO562+' CALCULATIONS'!AO572))*AC350,50%*AC350)</f>
        <v>0</v>
      </c>
      <c r="AD351" s="236">
        <f>IFERROR((' CALCULATIONS'!AP562/(' CALCULATIONS'!AP562+' CALCULATIONS'!AP572))*AD350,50%*AD350)</f>
        <v>0</v>
      </c>
      <c r="AE351" s="236">
        <f>IFERROR((' CALCULATIONS'!AQ562/(' CALCULATIONS'!AQ562+' CALCULATIONS'!AQ572))*AE350,50%*AE350)</f>
        <v>0</v>
      </c>
      <c r="AF351" s="236">
        <f>IFERROR((' CALCULATIONS'!AR562/(' CALCULATIONS'!AR562+' CALCULATIONS'!AR572))*AF350,50%*AF350)</f>
        <v>0</v>
      </c>
      <c r="AG351" s="236">
        <f>IFERROR((' CALCULATIONS'!AS562/(' CALCULATIONS'!AS562+' CALCULATIONS'!AS572))*AG350,50%*AG350)</f>
        <v>0</v>
      </c>
      <c r="AH351" s="236">
        <f>IFERROR((' CALCULATIONS'!AT562/(' CALCULATIONS'!AT562+' CALCULATIONS'!AT572))*AH350,50%*AH350)</f>
        <v>0</v>
      </c>
      <c r="AI351" s="236">
        <f>IFERROR((' CALCULATIONS'!AU562/(' CALCULATIONS'!AU562+' CALCULATIONS'!AU572))*AI350,50%*AI350)</f>
        <v>0</v>
      </c>
      <c r="AJ351" s="236">
        <f>IFERROR((' CALCULATIONS'!AV562/(' CALCULATIONS'!AV562+' CALCULATIONS'!AV572))*AJ350,50%*AJ350)</f>
        <v>0</v>
      </c>
      <c r="AK351" s="236">
        <f>IFERROR((' CALCULATIONS'!AW562/(' CALCULATIONS'!AW562+' CALCULATIONS'!AW572))*AK350,50%*AK350)</f>
        <v>0</v>
      </c>
      <c r="AL351" s="236">
        <f>IFERROR((' CALCULATIONS'!AX562/(' CALCULATIONS'!AX562+' CALCULATIONS'!AX572))*AL350,50%*AL350)</f>
        <v>0</v>
      </c>
      <c r="AM351" s="236">
        <f>IFERROR((' CALCULATIONS'!AY562/(' CALCULATIONS'!AY562+' CALCULATIONS'!AY572))*AM350,50%*AM350)</f>
        <v>0</v>
      </c>
      <c r="AN351" s="236">
        <f>IFERROR((' CALCULATIONS'!AZ562/(' CALCULATIONS'!AZ562+' CALCULATIONS'!AZ572))*AN350,50%*AN350)</f>
        <v>0</v>
      </c>
      <c r="AO351" s="236">
        <f>IFERROR((' CALCULATIONS'!BA562/(' CALCULATIONS'!BA562+' CALCULATIONS'!BA572))*AO350,50%*AO350)</f>
        <v>0</v>
      </c>
      <c r="AP351" s="236">
        <f>IFERROR((' CALCULATIONS'!BB562/(' CALCULATIONS'!BB562+' CALCULATIONS'!BB572))*AP350,50%*AP350)</f>
        <v>0</v>
      </c>
      <c r="AQ351" s="236">
        <f>IFERROR((' CALCULATIONS'!BC562/(' CALCULATIONS'!BC562+' CALCULATIONS'!BC572))*AQ350,50%*AQ350)</f>
        <v>0</v>
      </c>
      <c r="AR351" s="236">
        <f>IFERROR((' CALCULATIONS'!BD562/(' CALCULATIONS'!BD562+' CALCULATIONS'!BD572))*AR350,50%*AR350)</f>
        <v>0</v>
      </c>
      <c r="AS351" s="236">
        <f>IFERROR((' CALCULATIONS'!BE562/(' CALCULATIONS'!BE562+' CALCULATIONS'!BE572))*AS350,50%*AS350)</f>
        <v>0</v>
      </c>
      <c r="AT351" s="236">
        <f>IFERROR((' CALCULATIONS'!BF562/(' CALCULATIONS'!BF562+' CALCULATIONS'!BF572))*AT350,50%*AT350)</f>
        <v>0</v>
      </c>
      <c r="AU351" s="236">
        <f>IFERROR((' CALCULATIONS'!BG562/(' CALCULATIONS'!BG562+' CALCULATIONS'!BG572))*AU350,50%*AU350)</f>
        <v>0</v>
      </c>
      <c r="AV351" s="236">
        <f>IFERROR((' CALCULATIONS'!BH562/(' CALCULATIONS'!BH562+' CALCULATIONS'!BH572))*AV350,50%*AV350)</f>
        <v>0</v>
      </c>
      <c r="AW351" s="236">
        <f>IFERROR((' CALCULATIONS'!BI562/(' CALCULATIONS'!BI562+' CALCULATIONS'!BI572))*AW350,50%*AW350)</f>
        <v>0</v>
      </c>
      <c r="AX351" s="236">
        <f>IFERROR((' CALCULATIONS'!BJ562/(' CALCULATIONS'!BJ562+' CALCULATIONS'!BJ572))*AX350,50%*AX350)</f>
        <v>0</v>
      </c>
      <c r="AY351" s="236">
        <f>IFERROR((' CALCULATIONS'!BK562/(' CALCULATIONS'!BK562+' CALCULATIONS'!BK572))*AY350,50%*AY350)</f>
        <v>0</v>
      </c>
      <c r="AZ351" s="236">
        <f>IFERROR((' CALCULATIONS'!BL562/(' CALCULATIONS'!BL562+' CALCULATIONS'!BL572))*AZ350,50%*AZ350)</f>
        <v>0</v>
      </c>
      <c r="BA351" s="236">
        <f>IFERROR((' CALCULATIONS'!BM562/(' CALCULATIONS'!BM562+' CALCULATIONS'!BM572))*BA350,50%*BA350)</f>
        <v>0</v>
      </c>
      <c r="BB351" s="236">
        <f>IFERROR((' CALCULATIONS'!BN562/(' CALCULATIONS'!BN562+' CALCULATIONS'!BN572))*BB350,50%*BB350)</f>
        <v>0</v>
      </c>
      <c r="BC351" s="236">
        <f>IFERROR((' CALCULATIONS'!BO562/(' CALCULATIONS'!BO562+' CALCULATIONS'!BO572))*BC350,50%*BC350)</f>
        <v>0</v>
      </c>
      <c r="BD351" s="236">
        <f>IFERROR((' CALCULATIONS'!BP562/(' CALCULATIONS'!BP562+' CALCULATIONS'!BP572))*BD350,50%*BD350)</f>
        <v>0</v>
      </c>
      <c r="BE351" s="236">
        <f>IFERROR((' CALCULATIONS'!BQ562/(' CALCULATIONS'!BQ562+' CALCULATIONS'!BQ572))*BE350,50%*BE350)</f>
        <v>0</v>
      </c>
      <c r="BF351" s="236">
        <f>IFERROR((' CALCULATIONS'!BR562/(' CALCULATIONS'!BR562+' CALCULATIONS'!BR572))*BF350,50%*BF350)</f>
        <v>0</v>
      </c>
      <c r="BG351" s="236">
        <f>IFERROR((' CALCULATIONS'!BS562/(' CALCULATIONS'!BS562+' CALCULATIONS'!BS572))*BG350,50%*BG350)</f>
        <v>0</v>
      </c>
      <c r="BH351" s="236">
        <f>IFERROR((' CALCULATIONS'!BT562/(' CALCULATIONS'!BT562+' CALCULATIONS'!BT572))*BH350,50%*BH350)</f>
        <v>0</v>
      </c>
      <c r="BI351" s="236">
        <f>IFERROR((' CALCULATIONS'!BU562/(' CALCULATIONS'!BU562+' CALCULATIONS'!BU572))*BI350,50%*BI350)</f>
        <v>0</v>
      </c>
      <c r="BJ351" s="236">
        <f>IFERROR((' CALCULATIONS'!BV562/(' CALCULATIONS'!BV562+' CALCULATIONS'!BV572))*BJ350,50%*BJ350)</f>
        <v>0</v>
      </c>
      <c r="BK351" s="920">
        <f t="shared" si="235"/>
        <v>4029581.1789997597</v>
      </c>
    </row>
    <row r="352" spans="1:63" x14ac:dyDescent="0.25">
      <c r="A352" s="794" t="s">
        <v>3</v>
      </c>
      <c r="C352" s="236">
        <f>IFERROR((' CALCULATIONS'!O572/(' CALCULATIONS'!O562+' CALCULATIONS'!O572))*C350,50%*C350)</f>
        <v>3876880.5605770871</v>
      </c>
      <c r="D352" s="236">
        <f>IFERROR((' CALCULATIONS'!P572/(' CALCULATIONS'!P562+' CALCULATIONS'!P572))*D350,50%*D350)</f>
        <v>0</v>
      </c>
      <c r="E352" s="236">
        <f>IFERROR((' CALCULATIONS'!Q572/(' CALCULATIONS'!Q562+' CALCULATIONS'!Q572))*E350,50%*E350)</f>
        <v>648042.38919760799</v>
      </c>
      <c r="F352" s="236">
        <f>IFERROR((' CALCULATIONS'!R572/(' CALCULATIONS'!R562+' CALCULATIONS'!R572))*F350,50%*F350)</f>
        <v>0</v>
      </c>
      <c r="G352" s="236">
        <f>IFERROR((' CALCULATIONS'!S572/(' CALCULATIONS'!S562+' CALCULATIONS'!S572))*G350,50%*G350)</f>
        <v>974969.64986949798</v>
      </c>
      <c r="H352" s="236">
        <f>IFERROR((' CALCULATIONS'!T572/(' CALCULATIONS'!T562+' CALCULATIONS'!T572))*H350,50%*H350)</f>
        <v>128695.06568129128</v>
      </c>
      <c r="I352" s="236">
        <f>IFERROR((' CALCULATIONS'!U572/(' CALCULATIONS'!U562+' CALCULATIONS'!U572))*I350,50%*I350)</f>
        <v>822820.35591219773</v>
      </c>
      <c r="J352" s="236">
        <f>IFERROR((' CALCULATIONS'!V572/(' CALCULATIONS'!V562+' CALCULATIONS'!V572))*J350,50%*J350)</f>
        <v>0</v>
      </c>
      <c r="K352" s="236">
        <f>IFERROR((' CALCULATIONS'!W572/(' CALCULATIONS'!W562+' CALCULATIONS'!W572))*K350,50%*K350)</f>
        <v>899968.64900883334</v>
      </c>
      <c r="L352" s="236">
        <f>IFERROR((' CALCULATIONS'!X572/(' CALCULATIONS'!X562+' CALCULATIONS'!X572))*L350,50%*L350)</f>
        <v>0</v>
      </c>
      <c r="M352" s="236">
        <f>IFERROR((' CALCULATIONS'!Y572/(' CALCULATIONS'!Y562+' CALCULATIONS'!Y572))*M350,50%*M350)</f>
        <v>1018972.0415997165</v>
      </c>
      <c r="N352" s="236">
        <f>IFERROR((' CALCULATIONS'!Z572/(' CALCULATIONS'!Z562+' CALCULATIONS'!Z572))*N350,50%*N350)</f>
        <v>294454.51188614703</v>
      </c>
      <c r="O352" s="236">
        <f>IFERROR((' CALCULATIONS'!AA572/(' CALCULATIONS'!AA562+' CALCULATIONS'!AA572))*O350,50%*O350)</f>
        <v>0</v>
      </c>
      <c r="P352" s="236">
        <f>IFERROR((' CALCULATIONS'!AB572/(' CALCULATIONS'!AB562+' CALCULATIONS'!AB572))*P350,50%*P350)</f>
        <v>0</v>
      </c>
      <c r="Q352" s="236">
        <f>IFERROR((' CALCULATIONS'!AC572/(' CALCULATIONS'!AC562+' CALCULATIONS'!AC572))*Q350,50%*Q350)</f>
        <v>0</v>
      </c>
      <c r="R352" s="236">
        <f>IFERROR((' CALCULATIONS'!AD572/(' CALCULATIONS'!AD562+' CALCULATIONS'!AD572))*R350,50%*R350)</f>
        <v>0</v>
      </c>
      <c r="S352" s="236">
        <f>IFERROR((' CALCULATIONS'!AE572/(' CALCULATIONS'!AE562+' CALCULATIONS'!AE572))*S350,50%*S350)</f>
        <v>393844.58800017287</v>
      </c>
      <c r="T352" s="236">
        <f>IFERROR((' CALCULATIONS'!AF572/(' CALCULATIONS'!AF562+' CALCULATIONS'!AF572))*T350,50%*T350)</f>
        <v>0</v>
      </c>
      <c r="U352" s="236">
        <f>IFERROR((' CALCULATIONS'!AG572/(' CALCULATIONS'!AG562+' CALCULATIONS'!AG572))*U350,50%*U350)</f>
        <v>0</v>
      </c>
      <c r="V352" s="236">
        <f>IFERROR((' CALCULATIONS'!AH572/(' CALCULATIONS'!AH562+' CALCULATIONS'!AH572))*V350,50%*V350)</f>
        <v>0</v>
      </c>
      <c r="W352" s="236">
        <f>IFERROR((' CALCULATIONS'!AI572/(' CALCULATIONS'!AI562+' CALCULATIONS'!AI572))*W350,50%*W350)</f>
        <v>412227.3078719835</v>
      </c>
      <c r="X352" s="236">
        <f>IFERROR((' CALCULATIONS'!AJ572/(' CALCULATIONS'!AJ562+' CALCULATIONS'!AJ572))*X350,50%*X350)</f>
        <v>0</v>
      </c>
      <c r="Y352" s="236">
        <f>IFERROR((' CALCULATIONS'!AK572/(' CALCULATIONS'!AK562+' CALCULATIONS'!AK572))*Y350,50%*Y350)</f>
        <v>385250.92688768439</v>
      </c>
      <c r="Z352" s="236">
        <f>IFERROR((' CALCULATIONS'!AL572/(' CALCULATIONS'!AL562+' CALCULATIONS'!AL572))*Z350,50%*Z350)</f>
        <v>326511.61893156957</v>
      </c>
      <c r="AA352" s="236">
        <f>IFERROR((' CALCULATIONS'!AM572/(' CALCULATIONS'!AM562+' CALCULATIONS'!AM572))*AA350,50%*AA350)</f>
        <v>0</v>
      </c>
      <c r="AB352" s="236">
        <f>IFERROR((' CALCULATIONS'!AN572/(' CALCULATIONS'!AN562+' CALCULATIONS'!AN572))*AB350,50%*AB350)</f>
        <v>0</v>
      </c>
      <c r="AC352" s="236">
        <f>IFERROR((' CALCULATIONS'!AO572/(' CALCULATIONS'!AO562+' CALCULATIONS'!AO572))*AC350,50%*AC350)</f>
        <v>0</v>
      </c>
      <c r="AD352" s="236">
        <f>IFERROR((' CALCULATIONS'!AP572/(' CALCULATIONS'!AP562+' CALCULATIONS'!AP572))*AD350,50%*AD350)</f>
        <v>0</v>
      </c>
      <c r="AE352" s="236">
        <f>IFERROR((' CALCULATIONS'!AQ572/(' CALCULATIONS'!AQ562+' CALCULATIONS'!AQ572))*AE350,50%*AE350)</f>
        <v>0</v>
      </c>
      <c r="AF352" s="236">
        <f>IFERROR((' CALCULATIONS'!AR572/(' CALCULATIONS'!AR562+' CALCULATIONS'!AR572))*AF350,50%*AF350)</f>
        <v>0</v>
      </c>
      <c r="AG352" s="236">
        <f>IFERROR((' CALCULATIONS'!AS572/(' CALCULATIONS'!AS562+' CALCULATIONS'!AS572))*AG350,50%*AG350)</f>
        <v>0</v>
      </c>
      <c r="AH352" s="236">
        <f>IFERROR((' CALCULATIONS'!AT572/(' CALCULATIONS'!AT562+' CALCULATIONS'!AT572))*AH350,50%*AH350)</f>
        <v>0</v>
      </c>
      <c r="AI352" s="236">
        <f>IFERROR((' CALCULATIONS'!AU572/(' CALCULATIONS'!AU562+' CALCULATIONS'!AU572))*AI350,50%*AI350)</f>
        <v>0</v>
      </c>
      <c r="AJ352" s="236">
        <f>IFERROR((' CALCULATIONS'!AV572/(' CALCULATIONS'!AV562+' CALCULATIONS'!AV572))*AJ350,50%*AJ350)</f>
        <v>0</v>
      </c>
      <c r="AK352" s="236">
        <f>IFERROR((' CALCULATIONS'!AW572/(' CALCULATIONS'!AW562+' CALCULATIONS'!AW572))*AK350,50%*AK350)</f>
        <v>0</v>
      </c>
      <c r="AL352" s="236">
        <f>IFERROR((' CALCULATIONS'!AX572/(' CALCULATIONS'!AX562+' CALCULATIONS'!AX572))*AL350,50%*AL350)</f>
        <v>0</v>
      </c>
      <c r="AM352" s="236">
        <f>IFERROR((' CALCULATIONS'!AY572/(' CALCULATIONS'!AY562+' CALCULATIONS'!AY572))*AM350,50%*AM350)</f>
        <v>0</v>
      </c>
      <c r="AN352" s="236">
        <f>IFERROR((' CALCULATIONS'!AZ572/(' CALCULATIONS'!AZ562+' CALCULATIONS'!AZ572))*AN350,50%*AN350)</f>
        <v>0</v>
      </c>
      <c r="AO352" s="236">
        <f>IFERROR((' CALCULATIONS'!BA572/(' CALCULATIONS'!BA562+' CALCULATIONS'!BA572))*AO350,50%*AO350)</f>
        <v>0</v>
      </c>
      <c r="AP352" s="236">
        <f>IFERROR((' CALCULATIONS'!BB572/(' CALCULATIONS'!BB562+' CALCULATIONS'!BB572))*AP350,50%*AP350)</f>
        <v>0</v>
      </c>
      <c r="AQ352" s="236">
        <f>IFERROR((' CALCULATIONS'!BC572/(' CALCULATIONS'!BC562+' CALCULATIONS'!BC572))*AQ350,50%*AQ350)</f>
        <v>0</v>
      </c>
      <c r="AR352" s="236">
        <f>IFERROR((' CALCULATIONS'!BD572/(' CALCULATIONS'!BD562+' CALCULATIONS'!BD572))*AR350,50%*AR350)</f>
        <v>0</v>
      </c>
      <c r="AS352" s="236">
        <f>IFERROR((' CALCULATIONS'!BE572/(' CALCULATIONS'!BE562+' CALCULATIONS'!BE572))*AS350,50%*AS350)</f>
        <v>0</v>
      </c>
      <c r="AT352" s="236">
        <f>IFERROR((' CALCULATIONS'!BF572/(' CALCULATIONS'!BF562+' CALCULATIONS'!BF572))*AT350,50%*AT350)</f>
        <v>0</v>
      </c>
      <c r="AU352" s="236">
        <f>IFERROR((' CALCULATIONS'!BG572/(' CALCULATIONS'!BG562+' CALCULATIONS'!BG572))*AU350,50%*AU350)</f>
        <v>0</v>
      </c>
      <c r="AV352" s="236">
        <f>IFERROR((' CALCULATIONS'!BH572/(' CALCULATIONS'!BH562+' CALCULATIONS'!BH572))*AV350,50%*AV350)</f>
        <v>0</v>
      </c>
      <c r="AW352" s="236">
        <f>IFERROR((' CALCULATIONS'!BI572/(' CALCULATIONS'!BI562+' CALCULATIONS'!BI572))*AW350,50%*AW350)</f>
        <v>0</v>
      </c>
      <c r="AX352" s="236">
        <f>IFERROR((' CALCULATIONS'!BJ572/(' CALCULATIONS'!BJ562+' CALCULATIONS'!BJ572))*AX350,50%*AX350)</f>
        <v>0</v>
      </c>
      <c r="AY352" s="236">
        <f>IFERROR((' CALCULATIONS'!BK572/(' CALCULATIONS'!BK562+' CALCULATIONS'!BK572))*AY350,50%*AY350)</f>
        <v>0</v>
      </c>
      <c r="AZ352" s="236">
        <f>IFERROR((' CALCULATIONS'!BL572/(' CALCULATIONS'!BL562+' CALCULATIONS'!BL572))*AZ350,50%*AZ350)</f>
        <v>0</v>
      </c>
      <c r="BA352" s="236">
        <f>IFERROR((' CALCULATIONS'!BM572/(' CALCULATIONS'!BM562+' CALCULATIONS'!BM572))*BA350,50%*BA350)</f>
        <v>0</v>
      </c>
      <c r="BB352" s="236">
        <f>IFERROR((' CALCULATIONS'!BN572/(' CALCULATIONS'!BN562+' CALCULATIONS'!BN572))*BB350,50%*BB350)</f>
        <v>0</v>
      </c>
      <c r="BC352" s="236">
        <f>IFERROR((' CALCULATIONS'!BO572/(' CALCULATIONS'!BO562+' CALCULATIONS'!BO572))*BC350,50%*BC350)</f>
        <v>0</v>
      </c>
      <c r="BD352" s="236">
        <f>IFERROR((' CALCULATIONS'!BP572/(' CALCULATIONS'!BP562+' CALCULATIONS'!BP572))*BD350,50%*BD350)</f>
        <v>0</v>
      </c>
      <c r="BE352" s="236">
        <f>IFERROR((' CALCULATIONS'!BQ572/(' CALCULATIONS'!BQ562+' CALCULATIONS'!BQ572))*BE350,50%*BE350)</f>
        <v>0</v>
      </c>
      <c r="BF352" s="236">
        <f>IFERROR((' CALCULATIONS'!BR572/(' CALCULATIONS'!BR562+' CALCULATIONS'!BR572))*BF350,50%*BF350)</f>
        <v>0</v>
      </c>
      <c r="BG352" s="236">
        <f>IFERROR((' CALCULATIONS'!BS572/(' CALCULATIONS'!BS562+' CALCULATIONS'!BS572))*BG350,50%*BG350)</f>
        <v>0</v>
      </c>
      <c r="BH352" s="236">
        <f>IFERROR((' CALCULATIONS'!BT572/(' CALCULATIONS'!BT562+' CALCULATIONS'!BT572))*BH350,50%*BH350)</f>
        <v>0</v>
      </c>
      <c r="BI352" s="236">
        <f>IFERROR((' CALCULATIONS'!BU572/(' CALCULATIONS'!BU562+' CALCULATIONS'!BU572))*BI350,50%*BI350)</f>
        <v>0</v>
      </c>
      <c r="BJ352" s="236">
        <f>IFERROR((' CALCULATIONS'!BV572/(' CALCULATIONS'!BV562+' CALCULATIONS'!BV572))*BJ350,50%*BJ350)</f>
        <v>0</v>
      </c>
      <c r="BK352" s="920">
        <f t="shared" si="235"/>
        <v>10182637.66542379</v>
      </c>
    </row>
    <row r="353" spans="1:63" x14ac:dyDescent="0.25">
      <c r="A353" s="926" t="s">
        <v>1139</v>
      </c>
      <c r="C353" s="236">
        <f>C130*' CALCULATIONS'!O1606*'MONTHLY DATA'!AM400</f>
        <v>0</v>
      </c>
      <c r="D353" s="236">
        <f>D130*' CALCULATIONS'!P1606*'MONTHLY DATA'!AN400</f>
        <v>0</v>
      </c>
      <c r="E353" s="236">
        <f>E130*' CALCULATIONS'!Q1606*'MONTHLY DATA'!AO400</f>
        <v>0</v>
      </c>
      <c r="F353" s="236">
        <f>F130*' CALCULATIONS'!R1606*'MONTHLY DATA'!AP400</f>
        <v>0</v>
      </c>
      <c r="G353" s="236">
        <f>G130*' CALCULATIONS'!S1606*'MONTHLY DATA'!AQ400</f>
        <v>0</v>
      </c>
      <c r="H353" s="236">
        <f>H130*' CALCULATIONS'!T1606*'MONTHLY DATA'!AR400</f>
        <v>0</v>
      </c>
      <c r="I353" s="236">
        <f>I130*' CALCULATIONS'!U1606*'MONTHLY DATA'!AS400</f>
        <v>0</v>
      </c>
      <c r="J353" s="236">
        <f>J130*' CALCULATIONS'!V1606*'MONTHLY DATA'!AT400</f>
        <v>0</v>
      </c>
      <c r="K353" s="236">
        <f>K130*' CALCULATIONS'!W1606*'MONTHLY DATA'!AU400</f>
        <v>0</v>
      </c>
      <c r="L353" s="236">
        <f>L130*' CALCULATIONS'!X1606*'MONTHLY DATA'!AV400</f>
        <v>0</v>
      </c>
      <c r="M353" s="236">
        <f>M130*' CALCULATIONS'!Y1606*'MONTHLY DATA'!AW400</f>
        <v>0</v>
      </c>
      <c r="N353" s="236">
        <f>N130*' CALCULATIONS'!Z1606*'MONTHLY DATA'!AX400</f>
        <v>0</v>
      </c>
      <c r="O353" s="236">
        <f>O130*' CALCULATIONS'!AA1606*'MONTHLY DATA'!AY400</f>
        <v>0</v>
      </c>
      <c r="P353" s="236">
        <f>P130*' CALCULATIONS'!AB1606*'MONTHLY DATA'!AZ400</f>
        <v>0</v>
      </c>
      <c r="Q353" s="236">
        <f>Q130*' CALCULATIONS'!AC1606*'MONTHLY DATA'!BA400</f>
        <v>0</v>
      </c>
      <c r="R353" s="236">
        <f>R130*' CALCULATIONS'!AD1606*'MONTHLY DATA'!BB400</f>
        <v>0</v>
      </c>
      <c r="S353" s="236">
        <f>S130*' CALCULATIONS'!AE1606*'MONTHLY DATA'!BC400</f>
        <v>0</v>
      </c>
      <c r="T353" s="236">
        <f>T130*' CALCULATIONS'!AF1606*'MONTHLY DATA'!BD400</f>
        <v>0</v>
      </c>
      <c r="U353" s="236">
        <f>U130*' CALCULATIONS'!AG1606*'MONTHLY DATA'!BE400</f>
        <v>0</v>
      </c>
      <c r="V353" s="236">
        <f>V130*' CALCULATIONS'!AH1606*'MONTHLY DATA'!BF400</f>
        <v>0</v>
      </c>
      <c r="W353" s="236">
        <f>W130*' CALCULATIONS'!AI1606*'MONTHLY DATA'!BG400</f>
        <v>0</v>
      </c>
      <c r="X353" s="236">
        <f>X130*' CALCULATIONS'!AJ1606*'MONTHLY DATA'!BH400</f>
        <v>0</v>
      </c>
      <c r="Y353" s="236">
        <f>Y130*' CALCULATIONS'!AK1606*'MONTHLY DATA'!BI400</f>
        <v>0</v>
      </c>
      <c r="Z353" s="236">
        <f>Z130*' CALCULATIONS'!AL1606*'MONTHLY DATA'!BJ400</f>
        <v>0</v>
      </c>
      <c r="AA353" s="236">
        <f>AA130*' CALCULATIONS'!AM1606*'MONTHLY DATA'!BK400</f>
        <v>0</v>
      </c>
      <c r="AB353" s="236">
        <f>AB130*' CALCULATIONS'!AN1606*'MONTHLY DATA'!BL400</f>
        <v>0</v>
      </c>
      <c r="AC353" s="236">
        <f>AC130*' CALCULATIONS'!AO1606*'MONTHLY DATA'!BM400</f>
        <v>0</v>
      </c>
      <c r="AD353" s="236">
        <f>AD130*' CALCULATIONS'!AP1606*'MONTHLY DATA'!BN400</f>
        <v>0</v>
      </c>
      <c r="AE353" s="236">
        <f>AE130*' CALCULATIONS'!AQ1606*'MONTHLY DATA'!BO400</f>
        <v>0</v>
      </c>
      <c r="AF353" s="236">
        <f>AF130*' CALCULATIONS'!AR1606*'MONTHLY DATA'!BP400</f>
        <v>0</v>
      </c>
      <c r="AG353" s="236">
        <f>AG130*' CALCULATIONS'!AS1606*'MONTHLY DATA'!BQ400</f>
        <v>0</v>
      </c>
      <c r="AH353" s="236">
        <f>AH130*' CALCULATIONS'!AT1606*'MONTHLY DATA'!BR400</f>
        <v>0</v>
      </c>
      <c r="AI353" s="236">
        <f>AI130*' CALCULATIONS'!AU1606*'MONTHLY DATA'!BS400</f>
        <v>0</v>
      </c>
      <c r="AJ353" s="236">
        <f>AJ130*' CALCULATIONS'!AV1606*'MONTHLY DATA'!BT400</f>
        <v>0</v>
      </c>
      <c r="AK353" s="236">
        <f>AK130*' CALCULATIONS'!AW1606*'MONTHLY DATA'!BU400</f>
        <v>0</v>
      </c>
      <c r="AL353" s="236">
        <f>AL130*' CALCULATIONS'!AX1606*'MONTHLY DATA'!BV400</f>
        <v>0</v>
      </c>
      <c r="AM353" s="236">
        <f>AM130*' CALCULATIONS'!AY1606*'MONTHLY DATA'!BW400</f>
        <v>0</v>
      </c>
      <c r="AN353" s="236">
        <f>AN130*' CALCULATIONS'!AZ1606*'MONTHLY DATA'!BX400</f>
        <v>0</v>
      </c>
      <c r="AO353" s="236">
        <f>AO130*' CALCULATIONS'!BA1606*'MONTHLY DATA'!BY400</f>
        <v>0</v>
      </c>
      <c r="AP353" s="236">
        <f>AP130*' CALCULATIONS'!BB1606*'MONTHLY DATA'!BZ400</f>
        <v>0</v>
      </c>
      <c r="AQ353" s="236">
        <f>AQ130*' CALCULATIONS'!BC1606*'MONTHLY DATA'!CA400</f>
        <v>0</v>
      </c>
      <c r="AR353" s="236">
        <f>AR130*' CALCULATIONS'!BD1606*'MONTHLY DATA'!CB400</f>
        <v>0</v>
      </c>
      <c r="AS353" s="236">
        <f>AS130*' CALCULATIONS'!BE1606*'MONTHLY DATA'!CC400</f>
        <v>0</v>
      </c>
      <c r="AT353" s="236">
        <f>AT130*' CALCULATIONS'!BF1606*'MONTHLY DATA'!CD400</f>
        <v>0</v>
      </c>
      <c r="AU353" s="236">
        <f>AU130*' CALCULATIONS'!BG1606*'MONTHLY DATA'!CE400</f>
        <v>0</v>
      </c>
      <c r="AV353" s="236">
        <f>AV130*' CALCULATIONS'!BH1606*'MONTHLY DATA'!CF400</f>
        <v>0</v>
      </c>
      <c r="AW353" s="236">
        <f>AW130*' CALCULATIONS'!BI1606*'MONTHLY DATA'!CG400</f>
        <v>0</v>
      </c>
      <c r="AX353" s="236">
        <f>AX130*' CALCULATIONS'!BJ1606*'MONTHLY DATA'!CH400</f>
        <v>0</v>
      </c>
      <c r="AY353" s="236">
        <f>AY130*' CALCULATIONS'!BK1606*'MONTHLY DATA'!CI400</f>
        <v>0</v>
      </c>
      <c r="AZ353" s="236">
        <f>AZ130*' CALCULATIONS'!BL1606*'MONTHLY DATA'!CJ400</f>
        <v>0</v>
      </c>
      <c r="BA353" s="236">
        <f>BA130*' CALCULATIONS'!BM1606*'MONTHLY DATA'!CK400</f>
        <v>0</v>
      </c>
      <c r="BB353" s="236">
        <f>BB130*' CALCULATIONS'!BN1606*'MONTHLY DATA'!CL400</f>
        <v>0</v>
      </c>
      <c r="BC353" s="236">
        <f>BC130*' CALCULATIONS'!BO1606*'MONTHLY DATA'!CM400</f>
        <v>0</v>
      </c>
      <c r="BD353" s="236">
        <f>BD130*' CALCULATIONS'!BP1606*'MONTHLY DATA'!CN400</f>
        <v>0</v>
      </c>
      <c r="BE353" s="236">
        <f>BE130*' CALCULATIONS'!BQ1606*'MONTHLY DATA'!CO400</f>
        <v>0</v>
      </c>
      <c r="BF353" s="236">
        <f>BF130*' CALCULATIONS'!BR1606*'MONTHLY DATA'!CP400</f>
        <v>0</v>
      </c>
      <c r="BG353" s="236">
        <f>BG130*' CALCULATIONS'!BS1606*'MONTHLY DATA'!CQ400</f>
        <v>0</v>
      </c>
      <c r="BH353" s="236">
        <f>BH130*' CALCULATIONS'!BT1606*'MONTHLY DATA'!CR400</f>
        <v>0</v>
      </c>
      <c r="BI353" s="236">
        <f>BI130*' CALCULATIONS'!BU1606*'MONTHLY DATA'!CS400</f>
        <v>0</v>
      </c>
      <c r="BJ353" s="236">
        <f>BJ130*' CALCULATIONS'!BV1606*'MONTHLY DATA'!CT400</f>
        <v>0</v>
      </c>
      <c r="BK353" s="920">
        <f t="shared" si="235"/>
        <v>0</v>
      </c>
    </row>
    <row r="354" spans="1:63" x14ac:dyDescent="0.25">
      <c r="A354" s="928" t="s">
        <v>2</v>
      </c>
      <c r="C354" s="236">
        <f>IFERROR((' CALCULATIONS'!O594/(' CALCULATIONS'!O594+' CALCULATIONS'!O604+' CALCULATIONS'!O614+' CALCULATIONS'!O584))*C353,50%*C353)</f>
        <v>0</v>
      </c>
      <c r="D354" s="236">
        <f>IFERROR((' CALCULATIONS'!P594/(' CALCULATIONS'!P594+' CALCULATIONS'!P604+' CALCULATIONS'!P614+' CALCULATIONS'!P584))*D353,50%*D353)</f>
        <v>0</v>
      </c>
      <c r="E354" s="236">
        <f>IFERROR((' CALCULATIONS'!Q594/(' CALCULATIONS'!Q594+' CALCULATIONS'!Q604+' CALCULATIONS'!Q614+' CALCULATIONS'!Q584))*E353,50%*E353)</f>
        <v>0</v>
      </c>
      <c r="F354" s="236">
        <f>IFERROR((' CALCULATIONS'!R594/(' CALCULATIONS'!R594+' CALCULATIONS'!R604+' CALCULATIONS'!R614+' CALCULATIONS'!R584))*F353,50%*F353)</f>
        <v>0</v>
      </c>
      <c r="G354" s="236">
        <f>IFERROR((' CALCULATIONS'!S594/(' CALCULATIONS'!S594+' CALCULATIONS'!S604+' CALCULATIONS'!S614+' CALCULATIONS'!S584))*G353,50%*G353)</f>
        <v>0</v>
      </c>
      <c r="H354" s="236">
        <f>IFERROR((' CALCULATIONS'!T594/(' CALCULATIONS'!T594+' CALCULATIONS'!T604+' CALCULATIONS'!T614+' CALCULATIONS'!T584))*H353,50%*H353)</f>
        <v>0</v>
      </c>
      <c r="I354" s="236">
        <f>IFERROR((' CALCULATIONS'!U594/(' CALCULATIONS'!U594+' CALCULATIONS'!U604+' CALCULATIONS'!U614+' CALCULATIONS'!U584))*I353,50%*I353)</f>
        <v>0</v>
      </c>
      <c r="J354" s="236">
        <f>IFERROR((' CALCULATIONS'!V594/(' CALCULATIONS'!V594+' CALCULATIONS'!V604+' CALCULATIONS'!V614+' CALCULATIONS'!V584))*J353,50%*J353)</f>
        <v>0</v>
      </c>
      <c r="K354" s="236">
        <f>IFERROR((' CALCULATIONS'!W594/(' CALCULATIONS'!W594+' CALCULATIONS'!W604+' CALCULATIONS'!W614+' CALCULATIONS'!W584))*K353,50%*K353)</f>
        <v>0</v>
      </c>
      <c r="L354" s="236">
        <f>IFERROR((' CALCULATIONS'!X594/(' CALCULATIONS'!X594+' CALCULATIONS'!X604+' CALCULATIONS'!X614+' CALCULATIONS'!X584))*L353,50%*L353)</f>
        <v>0</v>
      </c>
      <c r="M354" s="236">
        <f>IFERROR((' CALCULATIONS'!Y594/(' CALCULATIONS'!Y594+' CALCULATIONS'!Y604+' CALCULATIONS'!Y614+' CALCULATIONS'!Y584))*M353,50%*M353)</f>
        <v>0</v>
      </c>
      <c r="N354" s="236">
        <f>IFERROR((' CALCULATIONS'!Z594/(' CALCULATIONS'!Z594+' CALCULATIONS'!Z604+' CALCULATIONS'!Z614+' CALCULATIONS'!Z584))*N353,50%*N353)</f>
        <v>0</v>
      </c>
      <c r="O354" s="236">
        <f>IFERROR((' CALCULATIONS'!AA594/(' CALCULATIONS'!AA594+' CALCULATIONS'!AA604+' CALCULATIONS'!AA614+' CALCULATIONS'!AA584))*O353,50%*O353)</f>
        <v>0</v>
      </c>
      <c r="P354" s="236">
        <f>IFERROR((' CALCULATIONS'!AB594/(' CALCULATIONS'!AB594+' CALCULATIONS'!AB604+' CALCULATIONS'!AB614+' CALCULATIONS'!AB584))*P353,50%*P353)</f>
        <v>0</v>
      </c>
      <c r="Q354" s="236">
        <f>IFERROR((' CALCULATIONS'!AC594/(' CALCULATIONS'!AC594+' CALCULATIONS'!AC604+' CALCULATIONS'!AC614+' CALCULATIONS'!AC584))*Q353,50%*Q353)</f>
        <v>0</v>
      </c>
      <c r="R354" s="236">
        <f>IFERROR((' CALCULATIONS'!AD594/(' CALCULATIONS'!AD594+' CALCULATIONS'!AD604+' CALCULATIONS'!AD614+' CALCULATIONS'!AD584))*R353,50%*R353)</f>
        <v>0</v>
      </c>
      <c r="S354" s="236">
        <f>IFERROR((' CALCULATIONS'!AE594/(' CALCULATIONS'!AE594+' CALCULATIONS'!AE604+' CALCULATIONS'!AE614+' CALCULATIONS'!AE584))*S353,50%*S353)</f>
        <v>0</v>
      </c>
      <c r="T354" s="236">
        <f>IFERROR((' CALCULATIONS'!AF594/(' CALCULATIONS'!AF594+' CALCULATIONS'!AF604+' CALCULATIONS'!AF614+' CALCULATIONS'!AF584))*T353,50%*T353)</f>
        <v>0</v>
      </c>
      <c r="U354" s="236">
        <f>IFERROR((' CALCULATIONS'!AG594/(' CALCULATIONS'!AG594+' CALCULATIONS'!AG604+' CALCULATIONS'!AG614+' CALCULATIONS'!AG584))*U353,50%*U353)</f>
        <v>0</v>
      </c>
      <c r="V354" s="236">
        <f>IFERROR((' CALCULATIONS'!AH594/(' CALCULATIONS'!AH594+' CALCULATIONS'!AH604+' CALCULATIONS'!AH614+' CALCULATIONS'!AH584))*V353,50%*V353)</f>
        <v>0</v>
      </c>
      <c r="W354" s="236">
        <f>IFERROR((' CALCULATIONS'!AI594/(' CALCULATIONS'!AI594+' CALCULATIONS'!AI604+' CALCULATIONS'!AI614+' CALCULATIONS'!AI584))*W353,50%*W353)</f>
        <v>0</v>
      </c>
      <c r="X354" s="236">
        <f>IFERROR((' CALCULATIONS'!AJ594/(' CALCULATIONS'!AJ594+' CALCULATIONS'!AJ604+' CALCULATIONS'!AJ614+' CALCULATIONS'!AJ584))*X353,50%*X353)</f>
        <v>0</v>
      </c>
      <c r="Y354" s="236">
        <f>IFERROR((' CALCULATIONS'!AK594/(' CALCULATIONS'!AK594+' CALCULATIONS'!AK604+' CALCULATIONS'!AK614+' CALCULATIONS'!AK584))*Y353,50%*Y353)</f>
        <v>0</v>
      </c>
      <c r="Z354" s="236">
        <f>IFERROR((' CALCULATIONS'!AL594/(' CALCULATIONS'!AL594+' CALCULATIONS'!AL604+' CALCULATIONS'!AL614+' CALCULATIONS'!AL584))*Z353,50%*Z353)</f>
        <v>0</v>
      </c>
      <c r="AA354" s="236">
        <f>IFERROR((' CALCULATIONS'!AM594/(' CALCULATIONS'!AM594+' CALCULATIONS'!AM604+' CALCULATIONS'!AM614+' CALCULATIONS'!AM584))*AA353,50%*AA353)</f>
        <v>0</v>
      </c>
      <c r="AB354" s="236">
        <f>IFERROR((' CALCULATIONS'!AN594/(' CALCULATIONS'!AN594+' CALCULATIONS'!AN604+' CALCULATIONS'!AN614+' CALCULATIONS'!AN584))*AB353,50%*AB353)</f>
        <v>0</v>
      </c>
      <c r="AC354" s="236">
        <f>IFERROR((' CALCULATIONS'!AO594/(' CALCULATIONS'!AO594+' CALCULATIONS'!AO604+' CALCULATIONS'!AO614+' CALCULATIONS'!AO584))*AC353,50%*AC353)</f>
        <v>0</v>
      </c>
      <c r="AD354" s="236">
        <f>IFERROR((' CALCULATIONS'!AP594/(' CALCULATIONS'!AP594+' CALCULATIONS'!AP604+' CALCULATIONS'!AP614+' CALCULATIONS'!AP584))*AD353,50%*AD353)</f>
        <v>0</v>
      </c>
      <c r="AE354" s="236">
        <f>IFERROR((' CALCULATIONS'!AQ594/(' CALCULATIONS'!AQ594+' CALCULATIONS'!AQ604+' CALCULATIONS'!AQ614+' CALCULATIONS'!AQ584))*AE353,50%*AE353)</f>
        <v>0</v>
      </c>
      <c r="AF354" s="236">
        <f>IFERROR((' CALCULATIONS'!AR594/(' CALCULATIONS'!AR594+' CALCULATIONS'!AR604+' CALCULATIONS'!AR614+' CALCULATIONS'!AR584))*AF353,50%*AF353)</f>
        <v>0</v>
      </c>
      <c r="AG354" s="236">
        <f>IFERROR((' CALCULATIONS'!AS594/(' CALCULATIONS'!AS594+' CALCULATIONS'!AS604+' CALCULATIONS'!AS614+' CALCULATIONS'!AS584))*AG353,50%*AG353)</f>
        <v>0</v>
      </c>
      <c r="AH354" s="236">
        <f>IFERROR((' CALCULATIONS'!AT594/(' CALCULATIONS'!AT594+' CALCULATIONS'!AT604+' CALCULATIONS'!AT614+' CALCULATIONS'!AT584))*AH353,50%*AH353)</f>
        <v>0</v>
      </c>
      <c r="AI354" s="236">
        <f>IFERROR((' CALCULATIONS'!AU594/(' CALCULATIONS'!AU594+' CALCULATIONS'!AU604+' CALCULATIONS'!AU614+' CALCULATIONS'!AU584))*AI353,50%*AI353)</f>
        <v>0</v>
      </c>
      <c r="AJ354" s="236">
        <f>IFERROR((' CALCULATIONS'!AV594/(' CALCULATIONS'!AV594+' CALCULATIONS'!AV604+' CALCULATIONS'!AV614+' CALCULATIONS'!AV584))*AJ353,50%*AJ353)</f>
        <v>0</v>
      </c>
      <c r="AK354" s="236">
        <f>IFERROR((' CALCULATIONS'!AW594/(' CALCULATIONS'!AW594+' CALCULATIONS'!AW604+' CALCULATIONS'!AW614+' CALCULATIONS'!AW584))*AK353,50%*AK353)</f>
        <v>0</v>
      </c>
      <c r="AL354" s="236">
        <f>IFERROR((' CALCULATIONS'!AX594/(' CALCULATIONS'!AX594+' CALCULATIONS'!AX604+' CALCULATIONS'!AX614+' CALCULATIONS'!AX584))*AL353,50%*AL353)</f>
        <v>0</v>
      </c>
      <c r="AM354" s="236">
        <f>IFERROR((' CALCULATIONS'!AY594/(' CALCULATIONS'!AY594+' CALCULATIONS'!AY604+' CALCULATIONS'!AY614+' CALCULATIONS'!AY584))*AM353,50%*AM353)</f>
        <v>0</v>
      </c>
      <c r="AN354" s="236">
        <f>IFERROR((' CALCULATIONS'!AZ594/(' CALCULATIONS'!AZ594+' CALCULATIONS'!AZ604+' CALCULATIONS'!AZ614+' CALCULATIONS'!AZ584))*AN353,50%*AN353)</f>
        <v>0</v>
      </c>
      <c r="AO354" s="236">
        <f>IFERROR((' CALCULATIONS'!BA594/(' CALCULATIONS'!BA594+' CALCULATIONS'!BA604+' CALCULATIONS'!BA614+' CALCULATIONS'!BA584))*AO353,50%*AO353)</f>
        <v>0</v>
      </c>
      <c r="AP354" s="236">
        <f>IFERROR((' CALCULATIONS'!BB594/(' CALCULATIONS'!BB594+' CALCULATIONS'!BB604+' CALCULATIONS'!BB614+' CALCULATIONS'!BB584))*AP353,50%*AP353)</f>
        <v>0</v>
      </c>
      <c r="AQ354" s="236">
        <f>IFERROR((' CALCULATIONS'!BC594/(' CALCULATIONS'!BC594+' CALCULATIONS'!BC604+' CALCULATIONS'!BC614+' CALCULATIONS'!BC584))*AQ353,50%*AQ353)</f>
        <v>0</v>
      </c>
      <c r="AR354" s="236">
        <f>IFERROR((' CALCULATIONS'!BD594/(' CALCULATIONS'!BD594+' CALCULATIONS'!BD604+' CALCULATIONS'!BD614+' CALCULATIONS'!BD584))*AR353,50%*AR353)</f>
        <v>0</v>
      </c>
      <c r="AS354" s="236">
        <f>IFERROR((' CALCULATIONS'!BE594/(' CALCULATIONS'!BE594+' CALCULATIONS'!BE604+' CALCULATIONS'!BE614+' CALCULATIONS'!BE584))*AS353,50%*AS353)</f>
        <v>0</v>
      </c>
      <c r="AT354" s="236">
        <f>IFERROR((' CALCULATIONS'!BF594/(' CALCULATIONS'!BF594+' CALCULATIONS'!BF604+' CALCULATIONS'!BF614+' CALCULATIONS'!BF584))*AT353,50%*AT353)</f>
        <v>0</v>
      </c>
      <c r="AU354" s="236">
        <f>IFERROR((' CALCULATIONS'!BG594/(' CALCULATIONS'!BG594+' CALCULATIONS'!BG604+' CALCULATIONS'!BG614+' CALCULATIONS'!BG584))*AU353,50%*AU353)</f>
        <v>0</v>
      </c>
      <c r="AV354" s="236">
        <f>IFERROR((' CALCULATIONS'!BH594/(' CALCULATIONS'!BH594+' CALCULATIONS'!BH604+' CALCULATIONS'!BH614+' CALCULATIONS'!BH584))*AV353,50%*AV353)</f>
        <v>0</v>
      </c>
      <c r="AW354" s="236">
        <f>IFERROR((' CALCULATIONS'!BI594/(' CALCULATIONS'!BI594+' CALCULATIONS'!BI604+' CALCULATIONS'!BI614+' CALCULATIONS'!BI584))*AW353,50%*AW353)</f>
        <v>0</v>
      </c>
      <c r="AX354" s="236">
        <f>IFERROR((' CALCULATIONS'!BJ594/(' CALCULATIONS'!BJ594+' CALCULATIONS'!BJ604+' CALCULATIONS'!BJ614+' CALCULATIONS'!BJ584))*AX353,50%*AX353)</f>
        <v>0</v>
      </c>
      <c r="AY354" s="236">
        <f>IFERROR((' CALCULATIONS'!BK594/(' CALCULATIONS'!BK594+' CALCULATIONS'!BK604+' CALCULATIONS'!BK614+' CALCULATIONS'!BK584))*AY353,50%*AY353)</f>
        <v>0</v>
      </c>
      <c r="AZ354" s="236">
        <f>IFERROR((' CALCULATIONS'!BL594/(' CALCULATIONS'!BL594+' CALCULATIONS'!BL604+' CALCULATIONS'!BL614+' CALCULATIONS'!BL584))*AZ353,50%*AZ353)</f>
        <v>0</v>
      </c>
      <c r="BA354" s="236">
        <f>IFERROR((' CALCULATIONS'!BM594/(' CALCULATIONS'!BM594+' CALCULATIONS'!BM604+' CALCULATIONS'!BM614+' CALCULATIONS'!BM584))*BA353,50%*BA353)</f>
        <v>0</v>
      </c>
      <c r="BB354" s="236">
        <f>IFERROR((' CALCULATIONS'!BN594/(' CALCULATIONS'!BN594+' CALCULATIONS'!BN604+' CALCULATIONS'!BN614+' CALCULATIONS'!BN584))*BB353,50%*BB353)</f>
        <v>0</v>
      </c>
      <c r="BC354" s="236">
        <f>IFERROR((' CALCULATIONS'!BO594/(' CALCULATIONS'!BO594+' CALCULATIONS'!BO604+' CALCULATIONS'!BO614+' CALCULATIONS'!BO584))*BC353,50%*BC353)</f>
        <v>0</v>
      </c>
      <c r="BD354" s="236">
        <f>IFERROR((' CALCULATIONS'!BP594/(' CALCULATIONS'!BP594+' CALCULATIONS'!BP604+' CALCULATIONS'!BP614+' CALCULATIONS'!BP584))*BD353,50%*BD353)</f>
        <v>0</v>
      </c>
      <c r="BE354" s="236">
        <f>IFERROR((' CALCULATIONS'!BQ594/(' CALCULATIONS'!BQ594+' CALCULATIONS'!BQ604+' CALCULATIONS'!BQ614+' CALCULATIONS'!BQ584))*BE353,50%*BE353)</f>
        <v>0</v>
      </c>
      <c r="BF354" s="236">
        <f>IFERROR((' CALCULATIONS'!BR594/(' CALCULATIONS'!BR594+' CALCULATIONS'!BR604+' CALCULATIONS'!BR614+' CALCULATIONS'!BR584))*BF353,50%*BF353)</f>
        <v>0</v>
      </c>
      <c r="BG354" s="236">
        <f>IFERROR((' CALCULATIONS'!BS594/(' CALCULATIONS'!BS594+' CALCULATIONS'!BS604+' CALCULATIONS'!BS614+' CALCULATIONS'!BS584))*BG353,50%*BG353)</f>
        <v>0</v>
      </c>
      <c r="BH354" s="236">
        <f>IFERROR((' CALCULATIONS'!BT594/(' CALCULATIONS'!BT594+' CALCULATIONS'!BT604+' CALCULATIONS'!BT614+' CALCULATIONS'!BT584))*BH353,50%*BH353)</f>
        <v>0</v>
      </c>
      <c r="BI354" s="236">
        <f>IFERROR((' CALCULATIONS'!BU594/(' CALCULATIONS'!BU594+' CALCULATIONS'!BU604+' CALCULATIONS'!BU614+' CALCULATIONS'!BU584))*BI353,50%*BI353)</f>
        <v>0</v>
      </c>
      <c r="BJ354" s="236">
        <f>IFERROR((' CALCULATIONS'!BV594/(' CALCULATIONS'!BV594+' CALCULATIONS'!BV604+' CALCULATIONS'!BV614+' CALCULATIONS'!BV584))*BJ353,50%*BJ353)</f>
        <v>0</v>
      </c>
      <c r="BK354" s="920">
        <f t="shared" si="235"/>
        <v>0</v>
      </c>
    </row>
    <row r="355" spans="1:63" x14ac:dyDescent="0.25">
      <c r="A355" s="794" t="s">
        <v>3</v>
      </c>
      <c r="C355" s="236">
        <f>IFERROR((' CALCULATIONS'!O604/(' CALCULATIONS'!O594+' CALCULATIONS'!O604+' CALCULATIONS'!O614+' CALCULATIONS'!O584))*C353,50%*C353)</f>
        <v>0</v>
      </c>
      <c r="D355" s="236">
        <f>IFERROR((' CALCULATIONS'!P604/(' CALCULATIONS'!P594+' CALCULATIONS'!P604+' CALCULATIONS'!P614+' CALCULATIONS'!P584))*D353,50%*D353)</f>
        <v>0</v>
      </c>
      <c r="E355" s="236">
        <f>IFERROR((' CALCULATIONS'!Q604/(' CALCULATIONS'!Q594+' CALCULATIONS'!Q604+' CALCULATIONS'!Q614+' CALCULATIONS'!Q584))*E353,50%*E353)</f>
        <v>0</v>
      </c>
      <c r="F355" s="236">
        <f>IFERROR((' CALCULATIONS'!R604/(' CALCULATIONS'!R594+' CALCULATIONS'!R604+' CALCULATIONS'!R614+' CALCULATIONS'!R584))*F353,50%*F353)</f>
        <v>0</v>
      </c>
      <c r="G355" s="236">
        <f>IFERROR((' CALCULATIONS'!S604/(' CALCULATIONS'!S594+' CALCULATIONS'!S604+' CALCULATIONS'!S614+' CALCULATIONS'!S584))*G353,50%*G353)</f>
        <v>0</v>
      </c>
      <c r="H355" s="236">
        <f>IFERROR((' CALCULATIONS'!T604/(' CALCULATIONS'!T594+' CALCULATIONS'!T604+' CALCULATIONS'!T614+' CALCULATIONS'!T584))*H353,50%*H353)</f>
        <v>0</v>
      </c>
      <c r="I355" s="236">
        <f>IFERROR((' CALCULATIONS'!U604/(' CALCULATIONS'!U594+' CALCULATIONS'!U604+' CALCULATIONS'!U614+' CALCULATIONS'!U584))*I353,50%*I353)</f>
        <v>0</v>
      </c>
      <c r="J355" s="236">
        <f>IFERROR((' CALCULATIONS'!V604/(' CALCULATIONS'!V594+' CALCULATIONS'!V604+' CALCULATIONS'!V614+' CALCULATIONS'!V584))*J353,50%*J353)</f>
        <v>0</v>
      </c>
      <c r="K355" s="236">
        <f>IFERROR((' CALCULATIONS'!W604/(' CALCULATIONS'!W594+' CALCULATIONS'!W604+' CALCULATIONS'!W614+' CALCULATIONS'!W584))*K353,50%*K353)</f>
        <v>0</v>
      </c>
      <c r="L355" s="236">
        <f>IFERROR((' CALCULATIONS'!X604/(' CALCULATIONS'!X594+' CALCULATIONS'!X604+' CALCULATIONS'!X614+' CALCULATIONS'!X584))*L353,50%*L353)</f>
        <v>0</v>
      </c>
      <c r="M355" s="236">
        <f>IFERROR((' CALCULATIONS'!Y604/(' CALCULATIONS'!Y594+' CALCULATIONS'!Y604+' CALCULATIONS'!Y614+' CALCULATIONS'!Y584))*M353,50%*M353)</f>
        <v>0</v>
      </c>
      <c r="N355" s="236">
        <f>IFERROR((' CALCULATIONS'!Z604/(' CALCULATIONS'!Z594+' CALCULATIONS'!Z604+' CALCULATIONS'!Z614+' CALCULATIONS'!Z584))*N353,50%*N353)</f>
        <v>0</v>
      </c>
      <c r="O355" s="236">
        <f>IFERROR((' CALCULATIONS'!AA604/(' CALCULATIONS'!AA594+' CALCULATIONS'!AA604+' CALCULATIONS'!AA614+' CALCULATIONS'!AA584))*O353,50%*O353)</f>
        <v>0</v>
      </c>
      <c r="P355" s="236">
        <f>IFERROR((' CALCULATIONS'!AB604/(' CALCULATIONS'!AB594+' CALCULATIONS'!AB604+' CALCULATIONS'!AB614+' CALCULATIONS'!AB584))*P353,50%*P353)</f>
        <v>0</v>
      </c>
      <c r="Q355" s="236">
        <f>IFERROR((' CALCULATIONS'!AC604/(' CALCULATIONS'!AC594+' CALCULATIONS'!AC604+' CALCULATIONS'!AC614+' CALCULATIONS'!AC584))*Q353,50%*Q353)</f>
        <v>0</v>
      </c>
      <c r="R355" s="236">
        <f>IFERROR((' CALCULATIONS'!AD604/(' CALCULATIONS'!AD594+' CALCULATIONS'!AD604+' CALCULATIONS'!AD614+' CALCULATIONS'!AD584))*R353,50%*R353)</f>
        <v>0</v>
      </c>
      <c r="S355" s="236">
        <f>IFERROR((' CALCULATIONS'!AE604/(' CALCULATIONS'!AE594+' CALCULATIONS'!AE604+' CALCULATIONS'!AE614+' CALCULATIONS'!AE584))*S353,50%*S353)</f>
        <v>0</v>
      </c>
      <c r="T355" s="236">
        <f>IFERROR((' CALCULATIONS'!AF604/(' CALCULATIONS'!AF594+' CALCULATIONS'!AF604+' CALCULATIONS'!AF614+' CALCULATIONS'!AF584))*T353,50%*T353)</f>
        <v>0</v>
      </c>
      <c r="U355" s="236">
        <f>IFERROR((' CALCULATIONS'!AG604/(' CALCULATIONS'!AG594+' CALCULATIONS'!AG604+' CALCULATIONS'!AG614+' CALCULATIONS'!AG584))*U353,50%*U353)</f>
        <v>0</v>
      </c>
      <c r="V355" s="236">
        <f>IFERROR((' CALCULATIONS'!AH604/(' CALCULATIONS'!AH594+' CALCULATIONS'!AH604+' CALCULATIONS'!AH614+' CALCULATIONS'!AH584))*V353,50%*V353)</f>
        <v>0</v>
      </c>
      <c r="W355" s="236">
        <f>IFERROR((' CALCULATIONS'!AI604/(' CALCULATIONS'!AI594+' CALCULATIONS'!AI604+' CALCULATIONS'!AI614+' CALCULATIONS'!AI584))*W353,50%*W353)</f>
        <v>0</v>
      </c>
      <c r="X355" s="236">
        <f>IFERROR((' CALCULATIONS'!AJ604/(' CALCULATIONS'!AJ594+' CALCULATIONS'!AJ604+' CALCULATIONS'!AJ614+' CALCULATIONS'!AJ584))*X353,50%*X353)</f>
        <v>0</v>
      </c>
      <c r="Y355" s="236">
        <f>IFERROR((' CALCULATIONS'!AK604/(' CALCULATIONS'!AK594+' CALCULATIONS'!AK604+' CALCULATIONS'!AK614+' CALCULATIONS'!AK584))*Y353,50%*Y353)</f>
        <v>0</v>
      </c>
      <c r="Z355" s="236">
        <f>IFERROR((' CALCULATIONS'!AL604/(' CALCULATIONS'!AL594+' CALCULATIONS'!AL604+' CALCULATIONS'!AL614+' CALCULATIONS'!AL584))*Z353,50%*Z353)</f>
        <v>0</v>
      </c>
      <c r="AA355" s="236">
        <f>IFERROR((' CALCULATIONS'!AM604/(' CALCULATIONS'!AM594+' CALCULATIONS'!AM604+' CALCULATIONS'!AM614+' CALCULATIONS'!AM584))*AA353,50%*AA353)</f>
        <v>0</v>
      </c>
      <c r="AB355" s="236">
        <f>IFERROR((' CALCULATIONS'!AN604/(' CALCULATIONS'!AN594+' CALCULATIONS'!AN604+' CALCULATIONS'!AN614+' CALCULATIONS'!AN584))*AB353,50%*AB353)</f>
        <v>0</v>
      </c>
      <c r="AC355" s="236">
        <f>IFERROR((' CALCULATIONS'!AO604/(' CALCULATIONS'!AO594+' CALCULATIONS'!AO604+' CALCULATIONS'!AO614+' CALCULATIONS'!AO584))*AC353,50%*AC353)</f>
        <v>0</v>
      </c>
      <c r="AD355" s="236">
        <f>IFERROR((' CALCULATIONS'!AP604/(' CALCULATIONS'!AP594+' CALCULATIONS'!AP604+' CALCULATIONS'!AP614+' CALCULATIONS'!AP584))*AD353,50%*AD353)</f>
        <v>0</v>
      </c>
      <c r="AE355" s="236">
        <f>IFERROR((' CALCULATIONS'!AQ604/(' CALCULATIONS'!AQ594+' CALCULATIONS'!AQ604+' CALCULATIONS'!AQ614+' CALCULATIONS'!AQ584))*AE353,50%*AE353)</f>
        <v>0</v>
      </c>
      <c r="AF355" s="236">
        <f>IFERROR((' CALCULATIONS'!AR604/(' CALCULATIONS'!AR594+' CALCULATIONS'!AR604+' CALCULATIONS'!AR614+' CALCULATIONS'!AR584))*AF353,50%*AF353)</f>
        <v>0</v>
      </c>
      <c r="AG355" s="236">
        <f>IFERROR((' CALCULATIONS'!AS604/(' CALCULATIONS'!AS594+' CALCULATIONS'!AS604+' CALCULATIONS'!AS614+' CALCULATIONS'!AS584))*AG353,50%*AG353)</f>
        <v>0</v>
      </c>
      <c r="AH355" s="236">
        <f>IFERROR((' CALCULATIONS'!AT604/(' CALCULATIONS'!AT594+' CALCULATIONS'!AT604+' CALCULATIONS'!AT614+' CALCULATIONS'!AT584))*AH353,50%*AH353)</f>
        <v>0</v>
      </c>
      <c r="AI355" s="236">
        <f>IFERROR((' CALCULATIONS'!AU604/(' CALCULATIONS'!AU594+' CALCULATIONS'!AU604+' CALCULATIONS'!AU614+' CALCULATIONS'!AU584))*AI353,50%*AI353)</f>
        <v>0</v>
      </c>
      <c r="AJ355" s="236">
        <f>IFERROR((' CALCULATIONS'!AV604/(' CALCULATIONS'!AV594+' CALCULATIONS'!AV604+' CALCULATIONS'!AV614+' CALCULATIONS'!AV584))*AJ353,50%*AJ353)</f>
        <v>0</v>
      </c>
      <c r="AK355" s="236">
        <f>IFERROR((' CALCULATIONS'!AW604/(' CALCULATIONS'!AW594+' CALCULATIONS'!AW604+' CALCULATIONS'!AW614+' CALCULATIONS'!AW584))*AK353,50%*AK353)</f>
        <v>0</v>
      </c>
      <c r="AL355" s="236">
        <f>IFERROR((' CALCULATIONS'!AX604/(' CALCULATIONS'!AX594+' CALCULATIONS'!AX604+' CALCULATIONS'!AX614+' CALCULATIONS'!AX584))*AL353,50%*AL353)</f>
        <v>0</v>
      </c>
      <c r="AM355" s="236">
        <f>IFERROR((' CALCULATIONS'!AY604/(' CALCULATIONS'!AY594+' CALCULATIONS'!AY604+' CALCULATIONS'!AY614+' CALCULATIONS'!AY584))*AM353,50%*AM353)</f>
        <v>0</v>
      </c>
      <c r="AN355" s="236">
        <f>IFERROR((' CALCULATIONS'!AZ604/(' CALCULATIONS'!AZ594+' CALCULATIONS'!AZ604+' CALCULATIONS'!AZ614+' CALCULATIONS'!AZ584))*AN353,50%*AN353)</f>
        <v>0</v>
      </c>
      <c r="AO355" s="236">
        <f>IFERROR((' CALCULATIONS'!BA604/(' CALCULATIONS'!BA594+' CALCULATIONS'!BA604+' CALCULATIONS'!BA614+' CALCULATIONS'!BA584))*AO353,50%*AO353)</f>
        <v>0</v>
      </c>
      <c r="AP355" s="236">
        <f>IFERROR((' CALCULATIONS'!BB604/(' CALCULATIONS'!BB594+' CALCULATIONS'!BB604+' CALCULATIONS'!BB614+' CALCULATIONS'!BB584))*AP353,50%*AP353)</f>
        <v>0</v>
      </c>
      <c r="AQ355" s="236">
        <f>IFERROR((' CALCULATIONS'!BC604/(' CALCULATIONS'!BC594+' CALCULATIONS'!BC604+' CALCULATIONS'!BC614+' CALCULATIONS'!BC584))*AQ353,50%*AQ353)</f>
        <v>0</v>
      </c>
      <c r="AR355" s="236">
        <f>IFERROR((' CALCULATIONS'!BD604/(' CALCULATIONS'!BD594+' CALCULATIONS'!BD604+' CALCULATIONS'!BD614+' CALCULATIONS'!BD584))*AR353,50%*AR353)</f>
        <v>0</v>
      </c>
      <c r="AS355" s="236">
        <f>IFERROR((' CALCULATIONS'!BE604/(' CALCULATIONS'!BE594+' CALCULATIONS'!BE604+' CALCULATIONS'!BE614+' CALCULATIONS'!BE584))*AS353,50%*AS353)</f>
        <v>0</v>
      </c>
      <c r="AT355" s="236">
        <f>IFERROR((' CALCULATIONS'!BF604/(' CALCULATIONS'!BF594+' CALCULATIONS'!BF604+' CALCULATIONS'!BF614+' CALCULATIONS'!BF584))*AT353,50%*AT353)</f>
        <v>0</v>
      </c>
      <c r="AU355" s="236">
        <f>IFERROR((' CALCULATIONS'!BG604/(' CALCULATIONS'!BG594+' CALCULATIONS'!BG604+' CALCULATIONS'!BG614+' CALCULATIONS'!BG584))*AU353,50%*AU353)</f>
        <v>0</v>
      </c>
      <c r="AV355" s="236">
        <f>IFERROR((' CALCULATIONS'!BH604/(' CALCULATIONS'!BH594+' CALCULATIONS'!BH604+' CALCULATIONS'!BH614+' CALCULATIONS'!BH584))*AV353,50%*AV353)</f>
        <v>0</v>
      </c>
      <c r="AW355" s="236">
        <f>IFERROR((' CALCULATIONS'!BI604/(' CALCULATIONS'!BI594+' CALCULATIONS'!BI604+' CALCULATIONS'!BI614+' CALCULATIONS'!BI584))*AW353,50%*AW353)</f>
        <v>0</v>
      </c>
      <c r="AX355" s="236">
        <f>IFERROR((' CALCULATIONS'!BJ604/(' CALCULATIONS'!BJ594+' CALCULATIONS'!BJ604+' CALCULATIONS'!BJ614+' CALCULATIONS'!BJ584))*AX353,50%*AX353)</f>
        <v>0</v>
      </c>
      <c r="AY355" s="236">
        <f>IFERROR((' CALCULATIONS'!BK604/(' CALCULATIONS'!BK594+' CALCULATIONS'!BK604+' CALCULATIONS'!BK614+' CALCULATIONS'!BK584))*AY353,50%*AY353)</f>
        <v>0</v>
      </c>
      <c r="AZ355" s="236">
        <f>IFERROR((' CALCULATIONS'!BL604/(' CALCULATIONS'!BL594+' CALCULATIONS'!BL604+' CALCULATIONS'!BL614+' CALCULATIONS'!BL584))*AZ353,50%*AZ353)</f>
        <v>0</v>
      </c>
      <c r="BA355" s="236">
        <f>IFERROR((' CALCULATIONS'!BM604/(' CALCULATIONS'!BM594+' CALCULATIONS'!BM604+' CALCULATIONS'!BM614+' CALCULATIONS'!BM584))*BA353,50%*BA353)</f>
        <v>0</v>
      </c>
      <c r="BB355" s="236">
        <f>IFERROR((' CALCULATIONS'!BN604/(' CALCULATIONS'!BN594+' CALCULATIONS'!BN604+' CALCULATIONS'!BN614+' CALCULATIONS'!BN584))*BB353,50%*BB353)</f>
        <v>0</v>
      </c>
      <c r="BC355" s="236">
        <f>IFERROR((' CALCULATIONS'!BO604/(' CALCULATIONS'!BO594+' CALCULATIONS'!BO604+' CALCULATIONS'!BO614+' CALCULATIONS'!BO584))*BC353,50%*BC353)</f>
        <v>0</v>
      </c>
      <c r="BD355" s="236">
        <f>IFERROR((' CALCULATIONS'!BP604/(' CALCULATIONS'!BP594+' CALCULATIONS'!BP604+' CALCULATIONS'!BP614+' CALCULATIONS'!BP584))*BD353,50%*BD353)</f>
        <v>0</v>
      </c>
      <c r="BE355" s="236">
        <f>IFERROR((' CALCULATIONS'!BQ604/(' CALCULATIONS'!BQ594+' CALCULATIONS'!BQ604+' CALCULATIONS'!BQ614+' CALCULATIONS'!BQ584))*BE353,50%*BE353)</f>
        <v>0</v>
      </c>
      <c r="BF355" s="236">
        <f>IFERROR((' CALCULATIONS'!BR604/(' CALCULATIONS'!BR594+' CALCULATIONS'!BR604+' CALCULATIONS'!BR614+' CALCULATIONS'!BR584))*BF353,50%*BF353)</f>
        <v>0</v>
      </c>
      <c r="BG355" s="236">
        <f>IFERROR((' CALCULATIONS'!BS604/(' CALCULATIONS'!BS594+' CALCULATIONS'!BS604+' CALCULATIONS'!BS614+' CALCULATIONS'!BS584))*BG353,50%*BG353)</f>
        <v>0</v>
      </c>
      <c r="BH355" s="236">
        <f>IFERROR((' CALCULATIONS'!BT604/(' CALCULATIONS'!BT594+' CALCULATIONS'!BT604+' CALCULATIONS'!BT614+' CALCULATIONS'!BT584))*BH353,50%*BH353)</f>
        <v>0</v>
      </c>
      <c r="BI355" s="236">
        <f>IFERROR((' CALCULATIONS'!BU604/(' CALCULATIONS'!BU594+' CALCULATIONS'!BU604+' CALCULATIONS'!BU614+' CALCULATIONS'!BU584))*BI353,50%*BI353)</f>
        <v>0</v>
      </c>
      <c r="BJ355" s="236">
        <f>IFERROR((' CALCULATIONS'!BV604/(' CALCULATIONS'!BV594+' CALCULATIONS'!BV604+' CALCULATIONS'!BV614+' CALCULATIONS'!BV584))*BJ353,50%*BJ353)</f>
        <v>0</v>
      </c>
      <c r="BK355" s="920">
        <f t="shared" si="235"/>
        <v>0</v>
      </c>
    </row>
    <row r="356" spans="1:63" x14ac:dyDescent="0.25">
      <c r="A356" s="795" t="s">
        <v>1188</v>
      </c>
      <c r="C356" s="236">
        <f>IFERROR((' CALCULATIONS'!O614/(' CALCULATIONS'!O594+' CALCULATIONS'!O604+' CALCULATIONS'!O614+' CALCULATIONS'!O584))*C353,50%*C353)</f>
        <v>0</v>
      </c>
      <c r="D356" s="236">
        <f>IFERROR((' CALCULATIONS'!P614/(' CALCULATIONS'!P594+' CALCULATIONS'!P604+' CALCULATIONS'!P614+' CALCULATIONS'!P584))*D353,50%*D353)</f>
        <v>0</v>
      </c>
      <c r="E356" s="236">
        <f>IFERROR((' CALCULATIONS'!Q614/(' CALCULATIONS'!Q594+' CALCULATIONS'!Q604+' CALCULATIONS'!Q614+' CALCULATIONS'!Q584))*E353,50%*E353)</f>
        <v>0</v>
      </c>
      <c r="F356" s="236">
        <f>IFERROR((' CALCULATIONS'!R614/(' CALCULATIONS'!R594+' CALCULATIONS'!R604+' CALCULATIONS'!R614+' CALCULATIONS'!R584))*F353,50%*F353)</f>
        <v>0</v>
      </c>
      <c r="G356" s="236">
        <f>IFERROR((' CALCULATIONS'!S614/(' CALCULATIONS'!S594+' CALCULATIONS'!S604+' CALCULATIONS'!S614+' CALCULATIONS'!S584))*G353,50%*G353)</f>
        <v>0</v>
      </c>
      <c r="H356" s="236">
        <f>IFERROR((' CALCULATIONS'!T614/(' CALCULATIONS'!T594+' CALCULATIONS'!T604+' CALCULATIONS'!T614+' CALCULATIONS'!T584))*H353,50%*H353)</f>
        <v>0</v>
      </c>
      <c r="I356" s="236">
        <f>IFERROR((' CALCULATIONS'!U614/(' CALCULATIONS'!U594+' CALCULATIONS'!U604+' CALCULATIONS'!U614+' CALCULATIONS'!U584))*I353,50%*I353)</f>
        <v>0</v>
      </c>
      <c r="J356" s="236">
        <f>IFERROR((' CALCULATIONS'!V614/(' CALCULATIONS'!V594+' CALCULATIONS'!V604+' CALCULATIONS'!V614+' CALCULATIONS'!V584))*J353,50%*J353)</f>
        <v>0</v>
      </c>
      <c r="K356" s="236">
        <f>IFERROR((' CALCULATIONS'!W614/(' CALCULATIONS'!W594+' CALCULATIONS'!W604+' CALCULATIONS'!W614+' CALCULATIONS'!W584))*K353,50%*K353)</f>
        <v>0</v>
      </c>
      <c r="L356" s="236">
        <f>IFERROR((' CALCULATIONS'!X614/(' CALCULATIONS'!X594+' CALCULATIONS'!X604+' CALCULATIONS'!X614+' CALCULATIONS'!X584))*L353,50%*L353)</f>
        <v>0</v>
      </c>
      <c r="M356" s="236">
        <f>IFERROR((' CALCULATIONS'!Y614/(' CALCULATIONS'!Y594+' CALCULATIONS'!Y604+' CALCULATIONS'!Y614+' CALCULATIONS'!Y584))*M353,50%*M353)</f>
        <v>0</v>
      </c>
      <c r="N356" s="236">
        <f>IFERROR((' CALCULATIONS'!Z614/(' CALCULATIONS'!Z594+' CALCULATIONS'!Z604+' CALCULATIONS'!Z614+' CALCULATIONS'!Z584))*N353,50%*N353)</f>
        <v>0</v>
      </c>
      <c r="O356" s="236">
        <f>IFERROR((' CALCULATIONS'!AA614/(' CALCULATIONS'!AA594+' CALCULATIONS'!AA604+' CALCULATIONS'!AA614+' CALCULATIONS'!AA584))*O353,50%*O353)</f>
        <v>0</v>
      </c>
      <c r="P356" s="236">
        <f>IFERROR((' CALCULATIONS'!AB614/(' CALCULATIONS'!AB594+' CALCULATIONS'!AB604+' CALCULATIONS'!AB614+' CALCULATIONS'!AB584))*P353,50%*P353)</f>
        <v>0</v>
      </c>
      <c r="Q356" s="236">
        <f>IFERROR((' CALCULATIONS'!AC614/(' CALCULATIONS'!AC594+' CALCULATIONS'!AC604+' CALCULATIONS'!AC614+' CALCULATIONS'!AC584))*Q353,50%*Q353)</f>
        <v>0</v>
      </c>
      <c r="R356" s="236">
        <f>IFERROR((' CALCULATIONS'!AD614/(' CALCULATIONS'!AD594+' CALCULATIONS'!AD604+' CALCULATIONS'!AD614+' CALCULATIONS'!AD584))*R353,50%*R353)</f>
        <v>0</v>
      </c>
      <c r="S356" s="236">
        <f>IFERROR((' CALCULATIONS'!AE614/(' CALCULATIONS'!AE594+' CALCULATIONS'!AE604+' CALCULATIONS'!AE614+' CALCULATIONS'!AE584))*S353,50%*S353)</f>
        <v>0</v>
      </c>
      <c r="T356" s="236">
        <f>IFERROR((' CALCULATIONS'!AF614/(' CALCULATIONS'!AF594+' CALCULATIONS'!AF604+' CALCULATIONS'!AF614+' CALCULATIONS'!AF584))*T353,50%*T353)</f>
        <v>0</v>
      </c>
      <c r="U356" s="236">
        <f>IFERROR((' CALCULATIONS'!AG614/(' CALCULATIONS'!AG594+' CALCULATIONS'!AG604+' CALCULATIONS'!AG614+' CALCULATIONS'!AG584))*U353,50%*U353)</f>
        <v>0</v>
      </c>
      <c r="V356" s="236">
        <f>IFERROR((' CALCULATIONS'!AH614/(' CALCULATIONS'!AH594+' CALCULATIONS'!AH604+' CALCULATIONS'!AH614+' CALCULATIONS'!AH584))*V353,50%*V353)</f>
        <v>0</v>
      </c>
      <c r="W356" s="236">
        <f>IFERROR((' CALCULATIONS'!AI614/(' CALCULATIONS'!AI594+' CALCULATIONS'!AI604+' CALCULATIONS'!AI614+' CALCULATIONS'!AI584))*W353,50%*W353)</f>
        <v>0</v>
      </c>
      <c r="X356" s="236">
        <f>IFERROR((' CALCULATIONS'!AJ614/(' CALCULATIONS'!AJ594+' CALCULATIONS'!AJ604+' CALCULATIONS'!AJ614+' CALCULATIONS'!AJ584))*X353,50%*X353)</f>
        <v>0</v>
      </c>
      <c r="Y356" s="236">
        <f>IFERROR((' CALCULATIONS'!AK614/(' CALCULATIONS'!AK594+' CALCULATIONS'!AK604+' CALCULATIONS'!AK614+' CALCULATIONS'!AK584))*Y353,50%*Y353)</f>
        <v>0</v>
      </c>
      <c r="Z356" s="236">
        <f>IFERROR((' CALCULATIONS'!AL614/(' CALCULATIONS'!AL594+' CALCULATIONS'!AL604+' CALCULATIONS'!AL614+' CALCULATIONS'!AL584))*Z353,50%*Z353)</f>
        <v>0</v>
      </c>
      <c r="AA356" s="236">
        <f>IFERROR((' CALCULATIONS'!AM614/(' CALCULATIONS'!AM594+' CALCULATIONS'!AM604+' CALCULATIONS'!AM614+' CALCULATIONS'!AM584))*AA353,50%*AA353)</f>
        <v>0</v>
      </c>
      <c r="AB356" s="236">
        <f>IFERROR((' CALCULATIONS'!AN614/(' CALCULATIONS'!AN594+' CALCULATIONS'!AN604+' CALCULATIONS'!AN614+' CALCULATIONS'!AN584))*AB353,50%*AB353)</f>
        <v>0</v>
      </c>
      <c r="AC356" s="236">
        <f>IFERROR((' CALCULATIONS'!AO614/(' CALCULATIONS'!AO594+' CALCULATIONS'!AO604+' CALCULATIONS'!AO614+' CALCULATIONS'!AO584))*AC353,50%*AC353)</f>
        <v>0</v>
      </c>
      <c r="AD356" s="236">
        <f>IFERROR((' CALCULATIONS'!AP614/(' CALCULATIONS'!AP594+' CALCULATIONS'!AP604+' CALCULATIONS'!AP614+' CALCULATIONS'!AP584))*AD353,50%*AD353)</f>
        <v>0</v>
      </c>
      <c r="AE356" s="236">
        <f>IFERROR((' CALCULATIONS'!AQ614/(' CALCULATIONS'!AQ594+' CALCULATIONS'!AQ604+' CALCULATIONS'!AQ614+' CALCULATIONS'!AQ584))*AE353,50%*AE353)</f>
        <v>0</v>
      </c>
      <c r="AF356" s="236">
        <f>IFERROR((' CALCULATIONS'!AR614/(' CALCULATIONS'!AR594+' CALCULATIONS'!AR604+' CALCULATIONS'!AR614+' CALCULATIONS'!AR584))*AF353,50%*AF353)</f>
        <v>0</v>
      </c>
      <c r="AG356" s="236">
        <f>IFERROR((' CALCULATIONS'!AS614/(' CALCULATIONS'!AS594+' CALCULATIONS'!AS604+' CALCULATIONS'!AS614+' CALCULATIONS'!AS584))*AG353,50%*AG353)</f>
        <v>0</v>
      </c>
      <c r="AH356" s="236">
        <f>IFERROR((' CALCULATIONS'!AT614/(' CALCULATIONS'!AT594+' CALCULATIONS'!AT604+' CALCULATIONS'!AT614+' CALCULATIONS'!AT584))*AH353,50%*AH353)</f>
        <v>0</v>
      </c>
      <c r="AI356" s="236">
        <f>IFERROR((' CALCULATIONS'!AU614/(' CALCULATIONS'!AU594+' CALCULATIONS'!AU604+' CALCULATIONS'!AU614+' CALCULATIONS'!AU584))*AI353,50%*AI353)</f>
        <v>0</v>
      </c>
      <c r="AJ356" s="236">
        <f>IFERROR((' CALCULATIONS'!AV614/(' CALCULATIONS'!AV594+' CALCULATIONS'!AV604+' CALCULATIONS'!AV614+' CALCULATIONS'!AV584))*AJ353,50%*AJ353)</f>
        <v>0</v>
      </c>
      <c r="AK356" s="236">
        <f>IFERROR((' CALCULATIONS'!AW614/(' CALCULATIONS'!AW594+' CALCULATIONS'!AW604+' CALCULATIONS'!AW614+' CALCULATIONS'!AW584))*AK353,50%*AK353)</f>
        <v>0</v>
      </c>
      <c r="AL356" s="236">
        <f>IFERROR((' CALCULATIONS'!AX614/(' CALCULATIONS'!AX594+' CALCULATIONS'!AX604+' CALCULATIONS'!AX614+' CALCULATIONS'!AX584))*AL353,50%*AL353)</f>
        <v>0</v>
      </c>
      <c r="AM356" s="236">
        <f>IFERROR((' CALCULATIONS'!AY614/(' CALCULATIONS'!AY594+' CALCULATIONS'!AY604+' CALCULATIONS'!AY614+' CALCULATIONS'!AY584))*AM353,50%*AM353)</f>
        <v>0</v>
      </c>
      <c r="AN356" s="236">
        <f>IFERROR((' CALCULATIONS'!AZ614/(' CALCULATIONS'!AZ594+' CALCULATIONS'!AZ604+' CALCULATIONS'!AZ614+' CALCULATIONS'!AZ584))*AN353,50%*AN353)</f>
        <v>0</v>
      </c>
      <c r="AO356" s="236">
        <f>IFERROR((' CALCULATIONS'!BA614/(' CALCULATIONS'!BA594+' CALCULATIONS'!BA604+' CALCULATIONS'!BA614+' CALCULATIONS'!BA584))*AO353,50%*AO353)</f>
        <v>0</v>
      </c>
      <c r="AP356" s="236">
        <f>IFERROR((' CALCULATIONS'!BB614/(' CALCULATIONS'!BB594+' CALCULATIONS'!BB604+' CALCULATIONS'!BB614+' CALCULATIONS'!BB584))*AP353,50%*AP353)</f>
        <v>0</v>
      </c>
      <c r="AQ356" s="236">
        <f>IFERROR((' CALCULATIONS'!BC614/(' CALCULATIONS'!BC594+' CALCULATIONS'!BC604+' CALCULATIONS'!BC614+' CALCULATIONS'!BC584))*AQ353,50%*AQ353)</f>
        <v>0</v>
      </c>
      <c r="AR356" s="236">
        <f>IFERROR((' CALCULATIONS'!BD614/(' CALCULATIONS'!BD594+' CALCULATIONS'!BD604+' CALCULATIONS'!BD614+' CALCULATIONS'!BD584))*AR353,50%*AR353)</f>
        <v>0</v>
      </c>
      <c r="AS356" s="236">
        <f>IFERROR((' CALCULATIONS'!BE614/(' CALCULATIONS'!BE594+' CALCULATIONS'!BE604+' CALCULATIONS'!BE614+' CALCULATIONS'!BE584))*AS353,50%*AS353)</f>
        <v>0</v>
      </c>
      <c r="AT356" s="236">
        <f>IFERROR((' CALCULATIONS'!BF614/(' CALCULATIONS'!BF594+' CALCULATIONS'!BF604+' CALCULATIONS'!BF614+' CALCULATIONS'!BF584))*AT353,50%*AT353)</f>
        <v>0</v>
      </c>
      <c r="AU356" s="236">
        <f>IFERROR((' CALCULATIONS'!BG614/(' CALCULATIONS'!BG594+' CALCULATIONS'!BG604+' CALCULATIONS'!BG614+' CALCULATIONS'!BG584))*AU353,50%*AU353)</f>
        <v>0</v>
      </c>
      <c r="AV356" s="236">
        <f>IFERROR((' CALCULATIONS'!BH614/(' CALCULATIONS'!BH594+' CALCULATIONS'!BH604+' CALCULATIONS'!BH614+' CALCULATIONS'!BH584))*AV353,50%*AV353)</f>
        <v>0</v>
      </c>
      <c r="AW356" s="236">
        <f>IFERROR((' CALCULATIONS'!BI614/(' CALCULATIONS'!BI594+' CALCULATIONS'!BI604+' CALCULATIONS'!BI614+' CALCULATIONS'!BI584))*AW353,50%*AW353)</f>
        <v>0</v>
      </c>
      <c r="AX356" s="236">
        <f>IFERROR((' CALCULATIONS'!BJ614/(' CALCULATIONS'!BJ594+' CALCULATIONS'!BJ604+' CALCULATIONS'!BJ614+' CALCULATIONS'!BJ584))*AX353,50%*AX353)</f>
        <v>0</v>
      </c>
      <c r="AY356" s="236">
        <f>IFERROR((' CALCULATIONS'!BK614/(' CALCULATIONS'!BK594+' CALCULATIONS'!BK604+' CALCULATIONS'!BK614+' CALCULATIONS'!BK584))*AY353,50%*AY353)</f>
        <v>0</v>
      </c>
      <c r="AZ356" s="236">
        <f>IFERROR((' CALCULATIONS'!BL614/(' CALCULATIONS'!BL594+' CALCULATIONS'!BL604+' CALCULATIONS'!BL614+' CALCULATIONS'!BL584))*AZ353,50%*AZ353)</f>
        <v>0</v>
      </c>
      <c r="BA356" s="236">
        <f>IFERROR((' CALCULATIONS'!BM614/(' CALCULATIONS'!BM594+' CALCULATIONS'!BM604+' CALCULATIONS'!BM614+' CALCULATIONS'!BM584))*BA353,50%*BA353)</f>
        <v>0</v>
      </c>
      <c r="BB356" s="236">
        <f>IFERROR((' CALCULATIONS'!BN614/(' CALCULATIONS'!BN594+' CALCULATIONS'!BN604+' CALCULATIONS'!BN614+' CALCULATIONS'!BN584))*BB353,50%*BB353)</f>
        <v>0</v>
      </c>
      <c r="BC356" s="236">
        <f>IFERROR((' CALCULATIONS'!BO614/(' CALCULATIONS'!BO594+' CALCULATIONS'!BO604+' CALCULATIONS'!BO614+' CALCULATIONS'!BO584))*BC353,50%*BC353)</f>
        <v>0</v>
      </c>
      <c r="BD356" s="236">
        <f>IFERROR((' CALCULATIONS'!BP614/(' CALCULATIONS'!BP594+' CALCULATIONS'!BP604+' CALCULATIONS'!BP614+' CALCULATIONS'!BP584))*BD353,50%*BD353)</f>
        <v>0</v>
      </c>
      <c r="BE356" s="236">
        <f>IFERROR((' CALCULATIONS'!BQ614/(' CALCULATIONS'!BQ594+' CALCULATIONS'!BQ604+' CALCULATIONS'!BQ614+' CALCULATIONS'!BQ584))*BE353,50%*BE353)</f>
        <v>0</v>
      </c>
      <c r="BF356" s="236">
        <f>IFERROR((' CALCULATIONS'!BR614/(' CALCULATIONS'!BR594+' CALCULATIONS'!BR604+' CALCULATIONS'!BR614+' CALCULATIONS'!BR584))*BF353,50%*BF353)</f>
        <v>0</v>
      </c>
      <c r="BG356" s="236">
        <f>IFERROR((' CALCULATIONS'!BS614/(' CALCULATIONS'!BS594+' CALCULATIONS'!BS604+' CALCULATIONS'!BS614+' CALCULATIONS'!BS584))*BG353,50%*BG353)</f>
        <v>0</v>
      </c>
      <c r="BH356" s="236">
        <f>IFERROR((' CALCULATIONS'!BT614/(' CALCULATIONS'!BT594+' CALCULATIONS'!BT604+' CALCULATIONS'!BT614+' CALCULATIONS'!BT584))*BH353,50%*BH353)</f>
        <v>0</v>
      </c>
      <c r="BI356" s="236">
        <f>IFERROR((' CALCULATIONS'!BU614/(' CALCULATIONS'!BU594+' CALCULATIONS'!BU604+' CALCULATIONS'!BU614+' CALCULATIONS'!BU584))*BI353,50%*BI353)</f>
        <v>0</v>
      </c>
      <c r="BJ356" s="236">
        <f>IFERROR((' CALCULATIONS'!BV614/(' CALCULATIONS'!BV594+' CALCULATIONS'!BV604+' CALCULATIONS'!BV614+' CALCULATIONS'!BV584))*BJ353,50%*BJ353)</f>
        <v>0</v>
      </c>
      <c r="BK356" s="920">
        <f t="shared" si="235"/>
        <v>0</v>
      </c>
    </row>
    <row r="357" spans="1:63" x14ac:dyDescent="0.25">
      <c r="A357" s="929" t="s">
        <v>4</v>
      </c>
      <c r="C357" s="236">
        <f>IFERROR((' CALCULATIONS'!O584/(' CALCULATIONS'!O594+' CALCULATIONS'!O604+' CALCULATIONS'!O614+' CALCULATIONS'!O584))*C353,50%*C353)</f>
        <v>0</v>
      </c>
      <c r="D357" s="236">
        <f>IFERROR((' CALCULATIONS'!P584/(' CALCULATIONS'!P594+' CALCULATIONS'!P604+' CALCULATIONS'!P614+' CALCULATIONS'!P584))*D353,50%*D353)</f>
        <v>0</v>
      </c>
      <c r="E357" s="236">
        <f>IFERROR((' CALCULATIONS'!Q584/(' CALCULATIONS'!Q594+' CALCULATIONS'!Q604+' CALCULATIONS'!Q614+' CALCULATIONS'!Q584))*E353,50%*E353)</f>
        <v>0</v>
      </c>
      <c r="F357" s="236">
        <f>IFERROR((' CALCULATIONS'!R584/(' CALCULATIONS'!R594+' CALCULATIONS'!R604+' CALCULATIONS'!R614+' CALCULATIONS'!R584))*F353,50%*F353)</f>
        <v>0</v>
      </c>
      <c r="G357" s="236">
        <f>IFERROR((' CALCULATIONS'!S584/(' CALCULATIONS'!S594+' CALCULATIONS'!S604+' CALCULATIONS'!S614+' CALCULATIONS'!S584))*G353,50%*G353)</f>
        <v>0</v>
      </c>
      <c r="H357" s="236">
        <f>IFERROR((' CALCULATIONS'!T584/(' CALCULATIONS'!T594+' CALCULATIONS'!T604+' CALCULATIONS'!T614+' CALCULATIONS'!T584))*H353,50%*H353)</f>
        <v>0</v>
      </c>
      <c r="I357" s="236">
        <f>IFERROR((' CALCULATIONS'!U584/(' CALCULATIONS'!U594+' CALCULATIONS'!U604+' CALCULATIONS'!U614+' CALCULATIONS'!U584))*I353,50%*I353)</f>
        <v>0</v>
      </c>
      <c r="J357" s="236">
        <f>IFERROR((' CALCULATIONS'!V584/(' CALCULATIONS'!V594+' CALCULATIONS'!V604+' CALCULATIONS'!V614+' CALCULATIONS'!V584))*J353,50%*J353)</f>
        <v>0</v>
      </c>
      <c r="K357" s="236">
        <f>IFERROR((' CALCULATIONS'!W584/(' CALCULATIONS'!W594+' CALCULATIONS'!W604+' CALCULATIONS'!W614+' CALCULATIONS'!W584))*K353,50%*K353)</f>
        <v>0</v>
      </c>
      <c r="L357" s="236">
        <f>IFERROR((' CALCULATIONS'!X584/(' CALCULATIONS'!X594+' CALCULATIONS'!X604+' CALCULATIONS'!X614+' CALCULATIONS'!X584))*L353,50%*L353)</f>
        <v>0</v>
      </c>
      <c r="M357" s="236">
        <f>IFERROR((' CALCULATIONS'!Y584/(' CALCULATIONS'!Y594+' CALCULATIONS'!Y604+' CALCULATIONS'!Y614+' CALCULATIONS'!Y584))*M353,50%*M353)</f>
        <v>0</v>
      </c>
      <c r="N357" s="236">
        <f>IFERROR((' CALCULATIONS'!Z584/(' CALCULATIONS'!Z594+' CALCULATIONS'!Z604+' CALCULATIONS'!Z614+' CALCULATIONS'!Z584))*N353,50%*N353)</f>
        <v>0</v>
      </c>
      <c r="O357" s="236">
        <f>IFERROR((' CALCULATIONS'!AA584/(' CALCULATIONS'!AA594+' CALCULATIONS'!AA604+' CALCULATIONS'!AA614+' CALCULATIONS'!AA584))*O353,50%*O353)</f>
        <v>0</v>
      </c>
      <c r="P357" s="236">
        <f>IFERROR((' CALCULATIONS'!AB584/(' CALCULATIONS'!AB594+' CALCULATIONS'!AB604+' CALCULATIONS'!AB614+' CALCULATIONS'!AB584))*P353,50%*P353)</f>
        <v>0</v>
      </c>
      <c r="Q357" s="236">
        <f>IFERROR((' CALCULATIONS'!AC584/(' CALCULATIONS'!AC594+' CALCULATIONS'!AC604+' CALCULATIONS'!AC614+' CALCULATIONS'!AC584))*Q353,50%*Q353)</f>
        <v>0</v>
      </c>
      <c r="R357" s="236">
        <f>IFERROR((' CALCULATIONS'!AD584/(' CALCULATIONS'!AD594+' CALCULATIONS'!AD604+' CALCULATIONS'!AD614+' CALCULATIONS'!AD584))*R353,50%*R353)</f>
        <v>0</v>
      </c>
      <c r="S357" s="236">
        <f>IFERROR((' CALCULATIONS'!AE584/(' CALCULATIONS'!AE594+' CALCULATIONS'!AE604+' CALCULATIONS'!AE614+' CALCULATIONS'!AE584))*S353,50%*S353)</f>
        <v>0</v>
      </c>
      <c r="T357" s="236">
        <f>IFERROR((' CALCULATIONS'!AF584/(' CALCULATIONS'!AF594+' CALCULATIONS'!AF604+' CALCULATIONS'!AF614+' CALCULATIONS'!AF584))*T353,50%*T353)</f>
        <v>0</v>
      </c>
      <c r="U357" s="236">
        <f>IFERROR((' CALCULATIONS'!AG584/(' CALCULATIONS'!AG594+' CALCULATIONS'!AG604+' CALCULATIONS'!AG614+' CALCULATIONS'!AG584))*U353,50%*U353)</f>
        <v>0</v>
      </c>
      <c r="V357" s="236">
        <f>IFERROR((' CALCULATIONS'!AH584/(' CALCULATIONS'!AH594+' CALCULATIONS'!AH604+' CALCULATIONS'!AH614+' CALCULATIONS'!AH584))*V353,50%*V353)</f>
        <v>0</v>
      </c>
      <c r="W357" s="236">
        <f>IFERROR((' CALCULATIONS'!AI584/(' CALCULATIONS'!AI594+' CALCULATIONS'!AI604+' CALCULATIONS'!AI614+' CALCULATIONS'!AI584))*W353,50%*W353)</f>
        <v>0</v>
      </c>
      <c r="X357" s="236">
        <f>IFERROR((' CALCULATIONS'!AJ584/(' CALCULATIONS'!AJ594+' CALCULATIONS'!AJ604+' CALCULATIONS'!AJ614+' CALCULATIONS'!AJ584))*X353,50%*X353)</f>
        <v>0</v>
      </c>
      <c r="Y357" s="236">
        <f>IFERROR((' CALCULATIONS'!AK584/(' CALCULATIONS'!AK594+' CALCULATIONS'!AK604+' CALCULATIONS'!AK614+' CALCULATIONS'!AK584))*Y353,50%*Y353)</f>
        <v>0</v>
      </c>
      <c r="Z357" s="236">
        <f>IFERROR((' CALCULATIONS'!AL584/(' CALCULATIONS'!AL594+' CALCULATIONS'!AL604+' CALCULATIONS'!AL614+' CALCULATIONS'!AL584))*Z353,50%*Z353)</f>
        <v>0</v>
      </c>
      <c r="AA357" s="236">
        <f>IFERROR((' CALCULATIONS'!AM584/(' CALCULATIONS'!AM594+' CALCULATIONS'!AM604+' CALCULATIONS'!AM614+' CALCULATIONS'!AM584))*AA353,50%*AA353)</f>
        <v>0</v>
      </c>
      <c r="AB357" s="236">
        <f>IFERROR((' CALCULATIONS'!AN584/(' CALCULATIONS'!AN594+' CALCULATIONS'!AN604+' CALCULATIONS'!AN614+' CALCULATIONS'!AN584))*AB353,50%*AB353)</f>
        <v>0</v>
      </c>
      <c r="AC357" s="236">
        <f>IFERROR((' CALCULATIONS'!AO584/(' CALCULATIONS'!AO594+' CALCULATIONS'!AO604+' CALCULATIONS'!AO614+' CALCULATIONS'!AO584))*AC353,50%*AC353)</f>
        <v>0</v>
      </c>
      <c r="AD357" s="236">
        <f>IFERROR((' CALCULATIONS'!AP584/(' CALCULATIONS'!AP594+' CALCULATIONS'!AP604+' CALCULATIONS'!AP614+' CALCULATIONS'!AP584))*AD353,50%*AD353)</f>
        <v>0</v>
      </c>
      <c r="AE357" s="236">
        <f>IFERROR((' CALCULATIONS'!AQ584/(' CALCULATIONS'!AQ594+' CALCULATIONS'!AQ604+' CALCULATIONS'!AQ614+' CALCULATIONS'!AQ584))*AE353,50%*AE353)</f>
        <v>0</v>
      </c>
      <c r="AF357" s="236">
        <f>IFERROR((' CALCULATIONS'!AR584/(' CALCULATIONS'!AR594+' CALCULATIONS'!AR604+' CALCULATIONS'!AR614+' CALCULATIONS'!AR584))*AF353,50%*AF353)</f>
        <v>0</v>
      </c>
      <c r="AG357" s="236">
        <f>IFERROR((' CALCULATIONS'!AS584/(' CALCULATIONS'!AS594+' CALCULATIONS'!AS604+' CALCULATIONS'!AS614+' CALCULATIONS'!AS584))*AG353,50%*AG353)</f>
        <v>0</v>
      </c>
      <c r="AH357" s="236">
        <f>IFERROR((' CALCULATIONS'!AT584/(' CALCULATIONS'!AT594+' CALCULATIONS'!AT604+' CALCULATIONS'!AT614+' CALCULATIONS'!AT584))*AH353,50%*AH353)</f>
        <v>0</v>
      </c>
      <c r="AI357" s="236">
        <f>IFERROR((' CALCULATIONS'!AU584/(' CALCULATIONS'!AU594+' CALCULATIONS'!AU604+' CALCULATIONS'!AU614+' CALCULATIONS'!AU584))*AI353,50%*AI353)</f>
        <v>0</v>
      </c>
      <c r="AJ357" s="236">
        <f>IFERROR((' CALCULATIONS'!AV584/(' CALCULATIONS'!AV594+' CALCULATIONS'!AV604+' CALCULATIONS'!AV614+' CALCULATIONS'!AV584))*AJ353,50%*AJ353)</f>
        <v>0</v>
      </c>
      <c r="AK357" s="236">
        <f>IFERROR((' CALCULATIONS'!AW584/(' CALCULATIONS'!AW594+' CALCULATIONS'!AW604+' CALCULATIONS'!AW614+' CALCULATIONS'!AW584))*AK353,50%*AK353)</f>
        <v>0</v>
      </c>
      <c r="AL357" s="236">
        <f>IFERROR((' CALCULATIONS'!AX584/(' CALCULATIONS'!AX594+' CALCULATIONS'!AX604+' CALCULATIONS'!AX614+' CALCULATIONS'!AX584))*AL353,50%*AL353)</f>
        <v>0</v>
      </c>
      <c r="AM357" s="236">
        <f>IFERROR((' CALCULATIONS'!AY584/(' CALCULATIONS'!AY594+' CALCULATIONS'!AY604+' CALCULATIONS'!AY614+' CALCULATIONS'!AY584))*AM353,50%*AM353)</f>
        <v>0</v>
      </c>
      <c r="AN357" s="236">
        <f>IFERROR((' CALCULATIONS'!AZ584/(' CALCULATIONS'!AZ594+' CALCULATIONS'!AZ604+' CALCULATIONS'!AZ614+' CALCULATIONS'!AZ584))*AN353,50%*AN353)</f>
        <v>0</v>
      </c>
      <c r="AO357" s="236">
        <f>IFERROR((' CALCULATIONS'!BA584/(' CALCULATIONS'!BA594+' CALCULATIONS'!BA604+' CALCULATIONS'!BA614+' CALCULATIONS'!BA584))*AO353,50%*AO353)</f>
        <v>0</v>
      </c>
      <c r="AP357" s="236">
        <f>IFERROR((' CALCULATIONS'!BB584/(' CALCULATIONS'!BB594+' CALCULATIONS'!BB604+' CALCULATIONS'!BB614+' CALCULATIONS'!BB584))*AP353,50%*AP353)</f>
        <v>0</v>
      </c>
      <c r="AQ357" s="236">
        <f>IFERROR((' CALCULATIONS'!BC584/(' CALCULATIONS'!BC594+' CALCULATIONS'!BC604+' CALCULATIONS'!BC614+' CALCULATIONS'!BC584))*AQ353,50%*AQ353)</f>
        <v>0</v>
      </c>
      <c r="AR357" s="236">
        <f>IFERROR((' CALCULATIONS'!BD584/(' CALCULATIONS'!BD594+' CALCULATIONS'!BD604+' CALCULATIONS'!BD614+' CALCULATIONS'!BD584))*AR353,50%*AR353)</f>
        <v>0</v>
      </c>
      <c r="AS357" s="236">
        <f>IFERROR((' CALCULATIONS'!BE584/(' CALCULATIONS'!BE594+' CALCULATIONS'!BE604+' CALCULATIONS'!BE614+' CALCULATIONS'!BE584))*AS353,50%*AS353)</f>
        <v>0</v>
      </c>
      <c r="AT357" s="236">
        <f>IFERROR((' CALCULATIONS'!BF584/(' CALCULATIONS'!BF594+' CALCULATIONS'!BF604+' CALCULATIONS'!BF614+' CALCULATIONS'!BF584))*AT353,50%*AT353)</f>
        <v>0</v>
      </c>
      <c r="AU357" s="236">
        <f>IFERROR((' CALCULATIONS'!BG584/(' CALCULATIONS'!BG594+' CALCULATIONS'!BG604+' CALCULATIONS'!BG614+' CALCULATIONS'!BG584))*AU353,50%*AU353)</f>
        <v>0</v>
      </c>
      <c r="AV357" s="236">
        <f>IFERROR((' CALCULATIONS'!BH584/(' CALCULATIONS'!BH594+' CALCULATIONS'!BH604+' CALCULATIONS'!BH614+' CALCULATIONS'!BH584))*AV353,50%*AV353)</f>
        <v>0</v>
      </c>
      <c r="AW357" s="236">
        <f>IFERROR((' CALCULATIONS'!BI584/(' CALCULATIONS'!BI594+' CALCULATIONS'!BI604+' CALCULATIONS'!BI614+' CALCULATIONS'!BI584))*AW353,50%*AW353)</f>
        <v>0</v>
      </c>
      <c r="AX357" s="236">
        <f>IFERROR((' CALCULATIONS'!BJ584/(' CALCULATIONS'!BJ594+' CALCULATIONS'!BJ604+' CALCULATIONS'!BJ614+' CALCULATIONS'!BJ584))*AX353,50%*AX353)</f>
        <v>0</v>
      </c>
      <c r="AY357" s="236">
        <f>IFERROR((' CALCULATIONS'!BK584/(' CALCULATIONS'!BK594+' CALCULATIONS'!BK604+' CALCULATIONS'!BK614+' CALCULATIONS'!BK584))*AY353,50%*AY353)</f>
        <v>0</v>
      </c>
      <c r="AZ357" s="236">
        <f>IFERROR((' CALCULATIONS'!BL584/(' CALCULATIONS'!BL594+' CALCULATIONS'!BL604+' CALCULATIONS'!BL614+' CALCULATIONS'!BL584))*AZ353,50%*AZ353)</f>
        <v>0</v>
      </c>
      <c r="BA357" s="236">
        <f>IFERROR((' CALCULATIONS'!BM584/(' CALCULATIONS'!BM594+' CALCULATIONS'!BM604+' CALCULATIONS'!BM614+' CALCULATIONS'!BM584))*BA353,50%*BA353)</f>
        <v>0</v>
      </c>
      <c r="BB357" s="236">
        <f>IFERROR((' CALCULATIONS'!BN584/(' CALCULATIONS'!BN594+' CALCULATIONS'!BN604+' CALCULATIONS'!BN614+' CALCULATIONS'!BN584))*BB353,50%*BB353)</f>
        <v>0</v>
      </c>
      <c r="BC357" s="236">
        <f>IFERROR((' CALCULATIONS'!BO584/(' CALCULATIONS'!BO594+' CALCULATIONS'!BO604+' CALCULATIONS'!BO614+' CALCULATIONS'!BO584))*BC353,50%*BC353)</f>
        <v>0</v>
      </c>
      <c r="BD357" s="236">
        <f>IFERROR((' CALCULATIONS'!BP584/(' CALCULATIONS'!BP594+' CALCULATIONS'!BP604+' CALCULATIONS'!BP614+' CALCULATIONS'!BP584))*BD353,50%*BD353)</f>
        <v>0</v>
      </c>
      <c r="BE357" s="236">
        <f>IFERROR((' CALCULATIONS'!BQ584/(' CALCULATIONS'!BQ594+' CALCULATIONS'!BQ604+' CALCULATIONS'!BQ614+' CALCULATIONS'!BQ584))*BE353,50%*BE353)</f>
        <v>0</v>
      </c>
      <c r="BF357" s="236">
        <f>IFERROR((' CALCULATIONS'!BR584/(' CALCULATIONS'!BR594+' CALCULATIONS'!BR604+' CALCULATIONS'!BR614+' CALCULATIONS'!BR584))*BF353,50%*BF353)</f>
        <v>0</v>
      </c>
      <c r="BG357" s="236">
        <f>IFERROR((' CALCULATIONS'!BS584/(' CALCULATIONS'!BS594+' CALCULATIONS'!BS604+' CALCULATIONS'!BS614+' CALCULATIONS'!BS584))*BG353,50%*BG353)</f>
        <v>0</v>
      </c>
      <c r="BH357" s="236">
        <f>IFERROR((' CALCULATIONS'!BT584/(' CALCULATIONS'!BT594+' CALCULATIONS'!BT604+' CALCULATIONS'!BT614+' CALCULATIONS'!BT584))*BH353,50%*BH353)</f>
        <v>0</v>
      </c>
      <c r="BI357" s="236">
        <f>IFERROR((' CALCULATIONS'!BU584/(' CALCULATIONS'!BU594+' CALCULATIONS'!BU604+' CALCULATIONS'!BU614+' CALCULATIONS'!BU584))*BI353,50%*BI353)</f>
        <v>0</v>
      </c>
      <c r="BJ357" s="236">
        <f>IFERROR((' CALCULATIONS'!BV584/(' CALCULATIONS'!BV594+' CALCULATIONS'!BV604+' CALCULATIONS'!BV614+' CALCULATIONS'!BV584))*BJ353,50%*BJ353)</f>
        <v>0</v>
      </c>
      <c r="BK357" s="920">
        <f t="shared" si="235"/>
        <v>0</v>
      </c>
    </row>
    <row r="358" spans="1:63" x14ac:dyDescent="0.25">
      <c r="A358" s="172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  <c r="AA358" s="236"/>
      <c r="AB358" s="236"/>
      <c r="AC358" s="236"/>
      <c r="AD358" s="236"/>
      <c r="AE358" s="236"/>
      <c r="AF358" s="236"/>
      <c r="AG358" s="236"/>
      <c r="AH358" s="236"/>
      <c r="AI358" s="236"/>
      <c r="AJ358" s="236"/>
      <c r="AK358" s="236"/>
      <c r="AL358" s="236"/>
      <c r="AM358" s="236"/>
      <c r="AN358" s="236"/>
      <c r="AO358" s="236"/>
      <c r="AP358" s="236"/>
      <c r="AQ358" s="236"/>
      <c r="AR358" s="236"/>
      <c r="AS358" s="236"/>
      <c r="AT358" s="236"/>
      <c r="AU358" s="236"/>
      <c r="AV358" s="236"/>
      <c r="AW358" s="236"/>
      <c r="AX358" s="236"/>
      <c r="AY358" s="236"/>
      <c r="AZ358" s="236"/>
      <c r="BA358" s="236"/>
      <c r="BB358" s="236"/>
      <c r="BC358" s="236"/>
      <c r="BD358" s="236"/>
      <c r="BE358" s="236"/>
      <c r="BF358" s="236"/>
      <c r="BG358" s="236"/>
      <c r="BH358" s="236"/>
      <c r="BI358" s="236"/>
      <c r="BJ358" s="236"/>
      <c r="BK358" s="920">
        <f t="shared" si="235"/>
        <v>0</v>
      </c>
    </row>
    <row r="359" spans="1:63" x14ac:dyDescent="0.25">
      <c r="A359" s="972" t="s">
        <v>1254</v>
      </c>
      <c r="BK359" s="920">
        <f t="shared" si="235"/>
        <v>0</v>
      </c>
    </row>
    <row r="360" spans="1:63" x14ac:dyDescent="0.25">
      <c r="A360" s="180" t="s">
        <v>1237</v>
      </c>
      <c r="P360" s="236">
        <f>SUM(C101:N101)</f>
        <v>188149017.08433604</v>
      </c>
      <c r="AB360" s="236">
        <f>SUM(O101:Z101)</f>
        <v>312255079.52711797</v>
      </c>
      <c r="AN360" s="236">
        <f>SUM(AA101:AL101)</f>
        <v>363548274.15034693</v>
      </c>
      <c r="AZ360" s="236">
        <f>SUM(AM101:AX101)</f>
        <v>423158039.18181986</v>
      </c>
      <c r="BK360" s="920">
        <f t="shared" si="235"/>
        <v>1287110409.9436209</v>
      </c>
    </row>
    <row r="361" spans="1:63" x14ac:dyDescent="0.25">
      <c r="BK361" s="920">
        <f t="shared" si="235"/>
        <v>0</v>
      </c>
    </row>
    <row r="362" spans="1:63" x14ac:dyDescent="0.25">
      <c r="A362" s="180" t="s">
        <v>1236</v>
      </c>
      <c r="H362" s="236"/>
      <c r="O362" s="236">
        <f>SUM(C103:N103)</f>
        <v>22577882.050120316</v>
      </c>
      <c r="AA362" s="236">
        <f>SUM(O103:Z103)</f>
        <v>37470609.543254159</v>
      </c>
      <c r="AM362" s="236">
        <f>SUM(AA103:AL103)</f>
        <v>43625792.898041643</v>
      </c>
      <c r="AY362" s="236">
        <f>SUM(AM103:AX103)</f>
        <v>50778964.701818377</v>
      </c>
      <c r="AZ362" s="236"/>
      <c r="BK362" s="920">
        <f t="shared" si="235"/>
        <v>154453249.1932345</v>
      </c>
    </row>
    <row r="363" spans="1:63" x14ac:dyDescent="0.25">
      <c r="BK363" s="920">
        <f t="shared" si="235"/>
        <v>0</v>
      </c>
    </row>
    <row r="364" spans="1:63" x14ac:dyDescent="0.25">
      <c r="A364" s="180" t="s">
        <v>1238</v>
      </c>
      <c r="H364" s="236">
        <f>SUM(C106:H106)</f>
        <v>94074508.542168006</v>
      </c>
      <c r="N364" s="236">
        <f>SUM(I106:N106)</f>
        <v>94074508.542168006</v>
      </c>
      <c r="T364" s="236">
        <f>SUM(O106:T106)</f>
        <v>156127539.76355898</v>
      </c>
      <c r="Z364" s="236">
        <f>SUM(U106:Z106)</f>
        <v>156127539.76355898</v>
      </c>
      <c r="AF364" s="236">
        <f>SUM(AA106:AF106)</f>
        <v>181774137.0751735</v>
      </c>
      <c r="AL364" s="236">
        <f>SUM(AG106:AL106)</f>
        <v>181774137.0751735</v>
      </c>
      <c r="AR364" s="236">
        <f>SUM(AM106:AR106)</f>
        <v>211579019.59090999</v>
      </c>
      <c r="AX364" s="236">
        <f>SUM(AS106:AX106)</f>
        <v>211579019.59090999</v>
      </c>
      <c r="BD364" s="236">
        <f>SUM(AY106:BD106)</f>
        <v>243906981.30014545</v>
      </c>
      <c r="BJ364" s="236">
        <f>SUM(BE106:BJ106)</f>
        <v>243906981.30014545</v>
      </c>
      <c r="BK364" s="920">
        <f t="shared" si="235"/>
        <v>1774924372.5439117</v>
      </c>
    </row>
    <row r="365" spans="1:63" x14ac:dyDescent="0.25">
      <c r="BK365" s="920">
        <f t="shared" si="235"/>
        <v>0</v>
      </c>
    </row>
    <row r="366" spans="1:63" x14ac:dyDescent="0.25">
      <c r="A366" s="180" t="s">
        <v>1239</v>
      </c>
      <c r="N366" s="236">
        <f>SUM(C108:N108)</f>
        <v>94074508.542168021</v>
      </c>
      <c r="Z366" s="236">
        <f>SUM(O108:Z108)</f>
        <v>156127539.76355898</v>
      </c>
      <c r="AL366" s="236">
        <f>SUM(AA108:AL108)</f>
        <v>181774137.07517347</v>
      </c>
      <c r="AX366" s="236">
        <f>SUM(AM108:AX108)</f>
        <v>211579019.59090993</v>
      </c>
      <c r="BJ366" s="236">
        <f>SUM(AY108:BJ108)</f>
        <v>243906981.30014551</v>
      </c>
      <c r="BK366" s="920">
        <f t="shared" ref="BK366:BK373" si="246">SUM(C366:BJ366)</f>
        <v>887462186.27195597</v>
      </c>
    </row>
    <row r="367" spans="1:63" x14ac:dyDescent="0.25">
      <c r="BK367" s="920">
        <f t="shared" si="246"/>
        <v>0</v>
      </c>
    </row>
    <row r="368" spans="1:63" x14ac:dyDescent="0.25">
      <c r="A368" s="180" t="s">
        <v>1240</v>
      </c>
      <c r="B368" s="236"/>
      <c r="C368" s="236">
        <v>0</v>
      </c>
      <c r="D368" s="236">
        <f t="shared" ref="D368:AI368" si="247">C110</f>
        <v>7525960.6833734419</v>
      </c>
      <c r="E368" s="236">
        <f t="shared" si="247"/>
        <v>7525960.6833734419</v>
      </c>
      <c r="F368" s="236">
        <f t="shared" si="247"/>
        <v>7525960.6833734419</v>
      </c>
      <c r="G368" s="236">
        <f t="shared" si="247"/>
        <v>7525960.6833734419</v>
      </c>
      <c r="H368" s="236">
        <f t="shared" si="247"/>
        <v>7525960.6833734419</v>
      </c>
      <c r="I368" s="236">
        <f t="shared" si="247"/>
        <v>7525960.6833734419</v>
      </c>
      <c r="J368" s="236">
        <f t="shared" si="247"/>
        <v>7525960.6833734419</v>
      </c>
      <c r="K368" s="236">
        <f t="shared" si="247"/>
        <v>7525960.6833734419</v>
      </c>
      <c r="L368" s="236">
        <f t="shared" si="247"/>
        <v>7525960.6833734419</v>
      </c>
      <c r="M368" s="236">
        <f t="shared" si="247"/>
        <v>7525960.6833734419</v>
      </c>
      <c r="N368" s="236">
        <f t="shared" si="247"/>
        <v>7525960.6833734419</v>
      </c>
      <c r="O368" s="236">
        <f t="shared" si="247"/>
        <v>7525960.6833734419</v>
      </c>
      <c r="P368" s="236">
        <f t="shared" si="247"/>
        <v>12490203.18108472</v>
      </c>
      <c r="Q368" s="236">
        <f t="shared" si="247"/>
        <v>12490203.18108472</v>
      </c>
      <c r="R368" s="236">
        <f t="shared" si="247"/>
        <v>12490203.18108472</v>
      </c>
      <c r="S368" s="236">
        <f t="shared" si="247"/>
        <v>12490203.18108472</v>
      </c>
      <c r="T368" s="236">
        <f t="shared" si="247"/>
        <v>12490203.18108472</v>
      </c>
      <c r="U368" s="236">
        <f t="shared" si="247"/>
        <v>12490203.18108472</v>
      </c>
      <c r="V368" s="236">
        <f t="shared" si="247"/>
        <v>12490203.18108472</v>
      </c>
      <c r="W368" s="236">
        <f t="shared" si="247"/>
        <v>12490203.18108472</v>
      </c>
      <c r="X368" s="236">
        <f t="shared" si="247"/>
        <v>12490203.18108472</v>
      </c>
      <c r="Y368" s="236">
        <f t="shared" si="247"/>
        <v>12490203.18108472</v>
      </c>
      <c r="Z368" s="236">
        <f t="shared" si="247"/>
        <v>12490203.18108472</v>
      </c>
      <c r="AA368" s="236">
        <f t="shared" si="247"/>
        <v>12490203.18108472</v>
      </c>
      <c r="AB368" s="236">
        <f t="shared" si="247"/>
        <v>14541930.966013879</v>
      </c>
      <c r="AC368" s="236">
        <f t="shared" si="247"/>
        <v>14541930.966013879</v>
      </c>
      <c r="AD368" s="236">
        <f t="shared" si="247"/>
        <v>14541930.966013879</v>
      </c>
      <c r="AE368" s="236">
        <f t="shared" si="247"/>
        <v>14541930.966013879</v>
      </c>
      <c r="AF368" s="236">
        <f t="shared" si="247"/>
        <v>14541930.966013879</v>
      </c>
      <c r="AG368" s="236">
        <f t="shared" si="247"/>
        <v>14541930.966013879</v>
      </c>
      <c r="AH368" s="236">
        <f t="shared" si="247"/>
        <v>14541930.966013879</v>
      </c>
      <c r="AI368" s="236">
        <f t="shared" si="247"/>
        <v>14541930.966013879</v>
      </c>
      <c r="AJ368" s="236">
        <f t="shared" ref="AJ368:BJ368" si="248">AI110</f>
        <v>14541930.966013879</v>
      </c>
      <c r="AK368" s="236">
        <f t="shared" si="248"/>
        <v>14541930.966013879</v>
      </c>
      <c r="AL368" s="236">
        <f t="shared" si="248"/>
        <v>14541930.966013879</v>
      </c>
      <c r="AM368" s="236">
        <f t="shared" si="248"/>
        <v>14541930.966013879</v>
      </c>
      <c r="AN368" s="236">
        <f t="shared" si="248"/>
        <v>16926321.567272797</v>
      </c>
      <c r="AO368" s="236">
        <f t="shared" si="248"/>
        <v>16926321.567272797</v>
      </c>
      <c r="AP368" s="236">
        <f t="shared" si="248"/>
        <v>16926321.567272797</v>
      </c>
      <c r="AQ368" s="236">
        <f t="shared" si="248"/>
        <v>16926321.567272797</v>
      </c>
      <c r="AR368" s="236">
        <f t="shared" si="248"/>
        <v>16926321.567272797</v>
      </c>
      <c r="AS368" s="236">
        <f t="shared" si="248"/>
        <v>16926321.567272797</v>
      </c>
      <c r="AT368" s="236">
        <f t="shared" si="248"/>
        <v>16926321.567272797</v>
      </c>
      <c r="AU368" s="236">
        <f t="shared" si="248"/>
        <v>16926321.567272797</v>
      </c>
      <c r="AV368" s="236">
        <f t="shared" si="248"/>
        <v>16926321.567272797</v>
      </c>
      <c r="AW368" s="236">
        <f t="shared" si="248"/>
        <v>16926321.567272797</v>
      </c>
      <c r="AX368" s="236">
        <f t="shared" si="248"/>
        <v>16926321.567272797</v>
      </c>
      <c r="AY368" s="236">
        <f t="shared" si="248"/>
        <v>16926321.567272797</v>
      </c>
      <c r="AZ368" s="236">
        <f t="shared" si="248"/>
        <v>19512558.504011638</v>
      </c>
      <c r="BA368" s="236">
        <f t="shared" si="248"/>
        <v>19512558.504011638</v>
      </c>
      <c r="BB368" s="236">
        <f t="shared" si="248"/>
        <v>19512558.504011638</v>
      </c>
      <c r="BC368" s="236">
        <f t="shared" si="248"/>
        <v>19512558.504011638</v>
      </c>
      <c r="BD368" s="236">
        <f t="shared" si="248"/>
        <v>19512558.504011638</v>
      </c>
      <c r="BE368" s="236">
        <f t="shared" si="248"/>
        <v>19512558.504011638</v>
      </c>
      <c r="BF368" s="236">
        <f t="shared" si="248"/>
        <v>19512558.504011638</v>
      </c>
      <c r="BG368" s="236">
        <f t="shared" si="248"/>
        <v>19512558.504011638</v>
      </c>
      <c r="BH368" s="236">
        <f t="shared" si="248"/>
        <v>19512558.504011638</v>
      </c>
      <c r="BI368" s="236">
        <f t="shared" si="248"/>
        <v>19512558.504011638</v>
      </c>
      <c r="BJ368" s="236">
        <f t="shared" si="248"/>
        <v>19512558.504011638</v>
      </c>
      <c r="BK368" s="920">
        <f t="shared" si="246"/>
        <v>832451140.31706607</v>
      </c>
    </row>
    <row r="369" spans="1:63" x14ac:dyDescent="0.25">
      <c r="BK369" s="920">
        <f t="shared" si="246"/>
        <v>0</v>
      </c>
    </row>
    <row r="370" spans="1:63" x14ac:dyDescent="0.25">
      <c r="A370" s="180" t="s">
        <v>1242</v>
      </c>
      <c r="B370" s="236">
        <f t="shared" ref="B370:AG370" si="249">C113</f>
        <v>23518627.135542002</v>
      </c>
      <c r="C370" s="236">
        <f t="shared" si="249"/>
        <v>23518627.135542002</v>
      </c>
      <c r="D370" s="236">
        <f t="shared" si="249"/>
        <v>23518627.135542002</v>
      </c>
      <c r="E370" s="236">
        <f t="shared" si="249"/>
        <v>23518627.135542002</v>
      </c>
      <c r="F370" s="236">
        <f t="shared" si="249"/>
        <v>23518627.135542002</v>
      </c>
      <c r="G370" s="236">
        <f t="shared" si="249"/>
        <v>23518627.135542002</v>
      </c>
      <c r="H370" s="236">
        <f t="shared" si="249"/>
        <v>23518627.135542002</v>
      </c>
      <c r="I370" s="236">
        <f t="shared" si="249"/>
        <v>23518627.135542002</v>
      </c>
      <c r="J370" s="236">
        <f t="shared" si="249"/>
        <v>23518627.135542002</v>
      </c>
      <c r="K370" s="236">
        <f t="shared" si="249"/>
        <v>23518627.135542002</v>
      </c>
      <c r="L370" s="236">
        <f t="shared" si="249"/>
        <v>23518627.135542002</v>
      </c>
      <c r="M370" s="236">
        <f t="shared" si="249"/>
        <v>23518627.135542002</v>
      </c>
      <c r="N370" s="236">
        <f t="shared" si="249"/>
        <v>39031884.940889746</v>
      </c>
      <c r="O370" s="236">
        <f t="shared" si="249"/>
        <v>39031884.940889746</v>
      </c>
      <c r="P370" s="236">
        <f t="shared" si="249"/>
        <v>39031884.940889746</v>
      </c>
      <c r="Q370" s="236">
        <f t="shared" si="249"/>
        <v>39031884.940889746</v>
      </c>
      <c r="R370" s="236">
        <f t="shared" si="249"/>
        <v>39031884.940889746</v>
      </c>
      <c r="S370" s="236">
        <f t="shared" si="249"/>
        <v>39031884.940889746</v>
      </c>
      <c r="T370" s="236">
        <f t="shared" si="249"/>
        <v>39031884.940889746</v>
      </c>
      <c r="U370" s="236">
        <f t="shared" si="249"/>
        <v>39031884.940889746</v>
      </c>
      <c r="V370" s="236">
        <f t="shared" si="249"/>
        <v>39031884.940889746</v>
      </c>
      <c r="W370" s="236">
        <f t="shared" si="249"/>
        <v>39031884.940889746</v>
      </c>
      <c r="X370" s="236">
        <f t="shared" si="249"/>
        <v>39031884.940889746</v>
      </c>
      <c r="Y370" s="236">
        <f t="shared" si="249"/>
        <v>39031884.940889746</v>
      </c>
      <c r="Z370" s="236">
        <f t="shared" si="249"/>
        <v>45443534.268793374</v>
      </c>
      <c r="AA370" s="236">
        <f t="shared" si="249"/>
        <v>45443534.268793374</v>
      </c>
      <c r="AB370" s="236">
        <f t="shared" si="249"/>
        <v>45443534.268793374</v>
      </c>
      <c r="AC370" s="236">
        <f t="shared" si="249"/>
        <v>45443534.268793374</v>
      </c>
      <c r="AD370" s="236">
        <f t="shared" si="249"/>
        <v>45443534.268793374</v>
      </c>
      <c r="AE370" s="236">
        <f t="shared" si="249"/>
        <v>45443534.268793374</v>
      </c>
      <c r="AF370" s="236">
        <f t="shared" si="249"/>
        <v>45443534.268793374</v>
      </c>
      <c r="AG370" s="236">
        <f t="shared" si="249"/>
        <v>45443534.268793374</v>
      </c>
      <c r="AH370" s="236">
        <f t="shared" ref="AH370:BI370" si="250">AI113</f>
        <v>45443534.268793374</v>
      </c>
      <c r="AI370" s="236">
        <f t="shared" si="250"/>
        <v>45443534.268793374</v>
      </c>
      <c r="AJ370" s="236">
        <f t="shared" si="250"/>
        <v>45443534.268793374</v>
      </c>
      <c r="AK370" s="236">
        <f t="shared" si="250"/>
        <v>45443534.268793374</v>
      </c>
      <c r="AL370" s="236">
        <f t="shared" si="250"/>
        <v>52894754.897727489</v>
      </c>
      <c r="AM370" s="236">
        <f t="shared" si="250"/>
        <v>52894754.897727489</v>
      </c>
      <c r="AN370" s="236">
        <f t="shared" si="250"/>
        <v>52894754.897727489</v>
      </c>
      <c r="AO370" s="236">
        <f t="shared" si="250"/>
        <v>52894754.897727489</v>
      </c>
      <c r="AP370" s="236">
        <f t="shared" si="250"/>
        <v>52894754.897727489</v>
      </c>
      <c r="AQ370" s="236">
        <f t="shared" si="250"/>
        <v>52894754.897727489</v>
      </c>
      <c r="AR370" s="236">
        <f t="shared" si="250"/>
        <v>52894754.897727489</v>
      </c>
      <c r="AS370" s="236">
        <f t="shared" si="250"/>
        <v>52894754.897727489</v>
      </c>
      <c r="AT370" s="236">
        <f t="shared" si="250"/>
        <v>52894754.897727489</v>
      </c>
      <c r="AU370" s="236">
        <f t="shared" si="250"/>
        <v>52894754.897727489</v>
      </c>
      <c r="AV370" s="236">
        <f t="shared" si="250"/>
        <v>52894754.897727489</v>
      </c>
      <c r="AW370" s="236">
        <f t="shared" si="250"/>
        <v>52894754.897727489</v>
      </c>
      <c r="AX370" s="236">
        <f t="shared" si="250"/>
        <v>60976745.325036369</v>
      </c>
      <c r="AY370" s="236">
        <f t="shared" si="250"/>
        <v>60976745.325036369</v>
      </c>
      <c r="AZ370" s="236">
        <f t="shared" si="250"/>
        <v>60976745.325036369</v>
      </c>
      <c r="BA370" s="236">
        <f t="shared" si="250"/>
        <v>60976745.325036369</v>
      </c>
      <c r="BB370" s="236">
        <f t="shared" si="250"/>
        <v>60976745.325036369</v>
      </c>
      <c r="BC370" s="236">
        <f t="shared" si="250"/>
        <v>60976745.325036369</v>
      </c>
      <c r="BD370" s="236">
        <f t="shared" si="250"/>
        <v>60976745.325036369</v>
      </c>
      <c r="BE370" s="236">
        <f t="shared" si="250"/>
        <v>60976745.325036369</v>
      </c>
      <c r="BF370" s="236">
        <f t="shared" si="250"/>
        <v>60976745.325036369</v>
      </c>
      <c r="BG370" s="236">
        <f t="shared" si="250"/>
        <v>60976745.325036369</v>
      </c>
      <c r="BH370" s="236">
        <f t="shared" si="250"/>
        <v>60976745.325036369</v>
      </c>
      <c r="BI370" s="236">
        <f t="shared" si="250"/>
        <v>60976745.325036369</v>
      </c>
      <c r="BJ370" s="236">
        <v>0</v>
      </c>
      <c r="BK370" s="920">
        <f>SUM(B370:BJ370)</f>
        <v>2662386558.8158684</v>
      </c>
    </row>
    <row r="371" spans="1:63" x14ac:dyDescent="0.25">
      <c r="BK371" s="920">
        <f t="shared" si="246"/>
        <v>0</v>
      </c>
    </row>
    <row r="372" spans="1:63" x14ac:dyDescent="0.25">
      <c r="A372" s="180" t="s">
        <v>1243</v>
      </c>
      <c r="B372" s="236"/>
      <c r="C372" s="236">
        <v>0</v>
      </c>
      <c r="D372" s="236">
        <f t="shared" ref="D372:AI372" si="251">C116</f>
        <v>30103842.733493768</v>
      </c>
      <c r="E372" s="236">
        <f t="shared" si="251"/>
        <v>30103842.733493768</v>
      </c>
      <c r="F372" s="236">
        <f t="shared" si="251"/>
        <v>30103842.733493768</v>
      </c>
      <c r="G372" s="236">
        <f t="shared" si="251"/>
        <v>30103842.733493768</v>
      </c>
      <c r="H372" s="236">
        <f t="shared" si="251"/>
        <v>30103842.733493768</v>
      </c>
      <c r="I372" s="236">
        <f t="shared" si="251"/>
        <v>30103842.733493768</v>
      </c>
      <c r="J372" s="236">
        <f t="shared" si="251"/>
        <v>30103842.733493768</v>
      </c>
      <c r="K372" s="236">
        <f t="shared" si="251"/>
        <v>30103842.733493768</v>
      </c>
      <c r="L372" s="236">
        <f t="shared" si="251"/>
        <v>30103842.733493768</v>
      </c>
      <c r="M372" s="236">
        <f t="shared" si="251"/>
        <v>30103842.733493768</v>
      </c>
      <c r="N372" s="236">
        <f t="shared" si="251"/>
        <v>30103842.733493768</v>
      </c>
      <c r="O372" s="236">
        <f t="shared" si="251"/>
        <v>30103842.733493768</v>
      </c>
      <c r="P372" s="236">
        <f t="shared" si="251"/>
        <v>49960812.724338882</v>
      </c>
      <c r="Q372" s="236">
        <f t="shared" si="251"/>
        <v>49960812.724338882</v>
      </c>
      <c r="R372" s="236">
        <f t="shared" si="251"/>
        <v>49960812.724338882</v>
      </c>
      <c r="S372" s="236">
        <f t="shared" si="251"/>
        <v>49960812.724338882</v>
      </c>
      <c r="T372" s="236">
        <f t="shared" si="251"/>
        <v>49960812.724338882</v>
      </c>
      <c r="U372" s="236">
        <f t="shared" si="251"/>
        <v>49960812.724338882</v>
      </c>
      <c r="V372" s="236">
        <f t="shared" si="251"/>
        <v>49960812.724338882</v>
      </c>
      <c r="W372" s="236">
        <f t="shared" si="251"/>
        <v>49960812.724338882</v>
      </c>
      <c r="X372" s="236">
        <f t="shared" si="251"/>
        <v>49960812.724338882</v>
      </c>
      <c r="Y372" s="236">
        <f t="shared" si="251"/>
        <v>49960812.724338882</v>
      </c>
      <c r="Z372" s="236">
        <f t="shared" si="251"/>
        <v>49960812.724338882</v>
      </c>
      <c r="AA372" s="236">
        <f t="shared" si="251"/>
        <v>49960812.724338882</v>
      </c>
      <c r="AB372" s="236">
        <f t="shared" si="251"/>
        <v>58167723.864055514</v>
      </c>
      <c r="AC372" s="236">
        <f t="shared" si="251"/>
        <v>58167723.864055514</v>
      </c>
      <c r="AD372" s="236">
        <f t="shared" si="251"/>
        <v>58167723.864055514</v>
      </c>
      <c r="AE372" s="236">
        <f t="shared" si="251"/>
        <v>58167723.864055514</v>
      </c>
      <c r="AF372" s="236">
        <f t="shared" si="251"/>
        <v>58167723.864055514</v>
      </c>
      <c r="AG372" s="236">
        <f t="shared" si="251"/>
        <v>58167723.864055514</v>
      </c>
      <c r="AH372" s="236">
        <f t="shared" si="251"/>
        <v>58167723.864055514</v>
      </c>
      <c r="AI372" s="236">
        <f t="shared" si="251"/>
        <v>58167723.864055514</v>
      </c>
      <c r="AJ372" s="236">
        <f t="shared" ref="AJ372:BJ372" si="252">AI116</f>
        <v>58167723.864055514</v>
      </c>
      <c r="AK372" s="236">
        <f t="shared" si="252"/>
        <v>58167723.864055514</v>
      </c>
      <c r="AL372" s="236">
        <f t="shared" si="252"/>
        <v>58167723.864055514</v>
      </c>
      <c r="AM372" s="236">
        <f t="shared" si="252"/>
        <v>58167723.864055514</v>
      </c>
      <c r="AN372" s="236">
        <f t="shared" si="252"/>
        <v>67705286.269091189</v>
      </c>
      <c r="AO372" s="236">
        <f t="shared" si="252"/>
        <v>67705286.269091189</v>
      </c>
      <c r="AP372" s="236">
        <f t="shared" si="252"/>
        <v>67705286.269091189</v>
      </c>
      <c r="AQ372" s="236">
        <f t="shared" si="252"/>
        <v>67705286.269091189</v>
      </c>
      <c r="AR372" s="236">
        <f t="shared" si="252"/>
        <v>67705286.269091189</v>
      </c>
      <c r="AS372" s="236">
        <f t="shared" si="252"/>
        <v>67705286.269091189</v>
      </c>
      <c r="AT372" s="236">
        <f t="shared" si="252"/>
        <v>67705286.269091189</v>
      </c>
      <c r="AU372" s="236">
        <f t="shared" si="252"/>
        <v>67705286.269091189</v>
      </c>
      <c r="AV372" s="236">
        <f t="shared" si="252"/>
        <v>67705286.269091189</v>
      </c>
      <c r="AW372" s="236">
        <f t="shared" si="252"/>
        <v>67705286.269091189</v>
      </c>
      <c r="AX372" s="236">
        <f t="shared" si="252"/>
        <v>67705286.269091189</v>
      </c>
      <c r="AY372" s="236">
        <f t="shared" si="252"/>
        <v>67705286.269091189</v>
      </c>
      <c r="AZ372" s="236">
        <f t="shared" si="252"/>
        <v>78050234.016046554</v>
      </c>
      <c r="BA372" s="236">
        <f t="shared" si="252"/>
        <v>78050234.016046554</v>
      </c>
      <c r="BB372" s="236">
        <f t="shared" si="252"/>
        <v>78050234.016046554</v>
      </c>
      <c r="BC372" s="236">
        <f t="shared" si="252"/>
        <v>78050234.016046554</v>
      </c>
      <c r="BD372" s="236">
        <f t="shared" si="252"/>
        <v>78050234.016046554</v>
      </c>
      <c r="BE372" s="236">
        <f t="shared" si="252"/>
        <v>78050234.016046554</v>
      </c>
      <c r="BF372" s="236">
        <f t="shared" si="252"/>
        <v>78050234.016046554</v>
      </c>
      <c r="BG372" s="236">
        <f t="shared" si="252"/>
        <v>78050234.016046554</v>
      </c>
      <c r="BH372" s="236">
        <f t="shared" si="252"/>
        <v>78050234.016046554</v>
      </c>
      <c r="BI372" s="236">
        <f t="shared" si="252"/>
        <v>78050234.016046554</v>
      </c>
      <c r="BJ372" s="236">
        <f t="shared" si="252"/>
        <v>78050234.016046554</v>
      </c>
      <c r="BK372" s="920">
        <f>SUM(B372:BJ372)</f>
        <v>3329804561.2682643</v>
      </c>
    </row>
    <row r="373" spans="1:63" x14ac:dyDescent="0.25">
      <c r="BK373" s="920">
        <f t="shared" si="246"/>
        <v>0</v>
      </c>
    </row>
    <row r="374" spans="1:63" x14ac:dyDescent="0.25">
      <c r="A374" s="180" t="s">
        <v>1241</v>
      </c>
      <c r="B374" s="236">
        <f t="shared" ref="B374:AG374" si="253">C120</f>
        <v>6585215.5979517614</v>
      </c>
      <c r="C374" s="236">
        <f t="shared" si="253"/>
        <v>6585215.5979517614</v>
      </c>
      <c r="D374" s="236">
        <f t="shared" si="253"/>
        <v>6585215.5979517614</v>
      </c>
      <c r="E374" s="236">
        <f t="shared" si="253"/>
        <v>6585215.5979517614</v>
      </c>
      <c r="F374" s="236">
        <f t="shared" si="253"/>
        <v>6585215.5979517614</v>
      </c>
      <c r="G374" s="236">
        <f t="shared" si="253"/>
        <v>6585215.5979517614</v>
      </c>
      <c r="H374" s="236">
        <f t="shared" si="253"/>
        <v>6585215.5979517614</v>
      </c>
      <c r="I374" s="236">
        <f t="shared" si="253"/>
        <v>6585215.5979517614</v>
      </c>
      <c r="J374" s="236">
        <f t="shared" si="253"/>
        <v>6585215.5979517614</v>
      </c>
      <c r="K374" s="236">
        <f t="shared" si="253"/>
        <v>6585215.5979517614</v>
      </c>
      <c r="L374" s="236">
        <f t="shared" si="253"/>
        <v>6585215.5979517614</v>
      </c>
      <c r="M374" s="236">
        <f t="shared" si="253"/>
        <v>6585215.5979517614</v>
      </c>
      <c r="N374" s="236">
        <f t="shared" si="253"/>
        <v>10928927.78344913</v>
      </c>
      <c r="O374" s="236">
        <f t="shared" si="253"/>
        <v>10928927.78344913</v>
      </c>
      <c r="P374" s="236">
        <f t="shared" si="253"/>
        <v>10928927.78344913</v>
      </c>
      <c r="Q374" s="236">
        <f t="shared" si="253"/>
        <v>10928927.78344913</v>
      </c>
      <c r="R374" s="236">
        <f t="shared" si="253"/>
        <v>10928927.78344913</v>
      </c>
      <c r="S374" s="236">
        <f t="shared" si="253"/>
        <v>10928927.78344913</v>
      </c>
      <c r="T374" s="236">
        <f t="shared" si="253"/>
        <v>10928927.78344913</v>
      </c>
      <c r="U374" s="236">
        <f t="shared" si="253"/>
        <v>10928927.78344913</v>
      </c>
      <c r="V374" s="236">
        <f t="shared" si="253"/>
        <v>10928927.78344913</v>
      </c>
      <c r="W374" s="236">
        <f t="shared" si="253"/>
        <v>10928927.78344913</v>
      </c>
      <c r="X374" s="236">
        <f t="shared" si="253"/>
        <v>10928927.78344913</v>
      </c>
      <c r="Y374" s="236">
        <f t="shared" si="253"/>
        <v>10928927.78344913</v>
      </c>
      <c r="Z374" s="236">
        <f t="shared" si="253"/>
        <v>12724189.595262146</v>
      </c>
      <c r="AA374" s="236">
        <f t="shared" si="253"/>
        <v>12724189.595262146</v>
      </c>
      <c r="AB374" s="236">
        <f t="shared" si="253"/>
        <v>12724189.595262146</v>
      </c>
      <c r="AC374" s="236">
        <f t="shared" si="253"/>
        <v>12724189.595262146</v>
      </c>
      <c r="AD374" s="236">
        <f t="shared" si="253"/>
        <v>12724189.595262146</v>
      </c>
      <c r="AE374" s="236">
        <f t="shared" si="253"/>
        <v>12724189.595262146</v>
      </c>
      <c r="AF374" s="236">
        <f t="shared" si="253"/>
        <v>12724189.595262146</v>
      </c>
      <c r="AG374" s="236">
        <f t="shared" si="253"/>
        <v>12724189.595262146</v>
      </c>
      <c r="AH374" s="236">
        <f t="shared" ref="AH374:BI374" si="254">AI120</f>
        <v>12724189.595262146</v>
      </c>
      <c r="AI374" s="236">
        <f t="shared" si="254"/>
        <v>12724189.595262146</v>
      </c>
      <c r="AJ374" s="236">
        <f t="shared" si="254"/>
        <v>12724189.595262146</v>
      </c>
      <c r="AK374" s="236">
        <f t="shared" si="254"/>
        <v>12724189.595262146</v>
      </c>
      <c r="AL374" s="236">
        <f t="shared" si="254"/>
        <v>14810531.371363699</v>
      </c>
      <c r="AM374" s="236">
        <f t="shared" si="254"/>
        <v>14810531.371363699</v>
      </c>
      <c r="AN374" s="236">
        <f t="shared" si="254"/>
        <v>14810531.371363699</v>
      </c>
      <c r="AO374" s="236">
        <f t="shared" si="254"/>
        <v>14810531.371363699</v>
      </c>
      <c r="AP374" s="236">
        <f t="shared" si="254"/>
        <v>14810531.371363699</v>
      </c>
      <c r="AQ374" s="236">
        <f t="shared" si="254"/>
        <v>14810531.371363699</v>
      </c>
      <c r="AR374" s="236">
        <f t="shared" si="254"/>
        <v>14810531.371363699</v>
      </c>
      <c r="AS374" s="236">
        <f t="shared" si="254"/>
        <v>14810531.371363699</v>
      </c>
      <c r="AT374" s="236">
        <f t="shared" si="254"/>
        <v>14810531.371363699</v>
      </c>
      <c r="AU374" s="236">
        <f t="shared" si="254"/>
        <v>14810531.371363699</v>
      </c>
      <c r="AV374" s="236">
        <f t="shared" si="254"/>
        <v>14810531.371363699</v>
      </c>
      <c r="AW374" s="236">
        <f t="shared" si="254"/>
        <v>14810531.371363699</v>
      </c>
      <c r="AX374" s="236">
        <f t="shared" si="254"/>
        <v>17073488.691010185</v>
      </c>
      <c r="AY374" s="236">
        <f t="shared" si="254"/>
        <v>17073488.691010185</v>
      </c>
      <c r="AZ374" s="236">
        <f t="shared" si="254"/>
        <v>17073488.691010185</v>
      </c>
      <c r="BA374" s="236">
        <f t="shared" si="254"/>
        <v>17073488.691010185</v>
      </c>
      <c r="BB374" s="236">
        <f t="shared" si="254"/>
        <v>17073488.691010185</v>
      </c>
      <c r="BC374" s="236">
        <f t="shared" si="254"/>
        <v>17073488.691010185</v>
      </c>
      <c r="BD374" s="236">
        <f t="shared" si="254"/>
        <v>17073488.691010185</v>
      </c>
      <c r="BE374" s="236">
        <f t="shared" si="254"/>
        <v>17073488.691010185</v>
      </c>
      <c r="BF374" s="236">
        <f t="shared" si="254"/>
        <v>17073488.691010185</v>
      </c>
      <c r="BG374" s="236">
        <f t="shared" si="254"/>
        <v>17073488.691010185</v>
      </c>
      <c r="BH374" s="236">
        <f t="shared" si="254"/>
        <v>17073488.691010185</v>
      </c>
      <c r="BI374" s="236">
        <f t="shared" si="254"/>
        <v>17073488.691010185</v>
      </c>
      <c r="BJ374" s="236">
        <v>0</v>
      </c>
      <c r="BK374" s="920">
        <f>SUM(B374:BJ374)</f>
        <v>745468236.46844387</v>
      </c>
    </row>
    <row r="375" spans="1:63" x14ac:dyDescent="0.25">
      <c r="BK375" s="920">
        <f t="shared" ref="BK375:BK380" si="255">SUM(B375:BJ375)</f>
        <v>0</v>
      </c>
    </row>
    <row r="376" spans="1:63" x14ac:dyDescent="0.25">
      <c r="A376" s="180" t="s">
        <v>1244</v>
      </c>
      <c r="C376" s="236">
        <v>0</v>
      </c>
      <c r="D376" s="236">
        <f>C122</f>
        <v>1881490.1708433605</v>
      </c>
      <c r="E376" s="236">
        <f t="shared" ref="E376:BJ376" si="256">D122</f>
        <v>1881490.1708433605</v>
      </c>
      <c r="F376" s="236">
        <f t="shared" si="256"/>
        <v>1881490.1708433605</v>
      </c>
      <c r="G376" s="236">
        <f t="shared" si="256"/>
        <v>1881490.1708433605</v>
      </c>
      <c r="H376" s="236">
        <f t="shared" si="256"/>
        <v>1881490.1708433605</v>
      </c>
      <c r="I376" s="236">
        <f t="shared" si="256"/>
        <v>1881490.1708433605</v>
      </c>
      <c r="J376" s="236">
        <f t="shared" si="256"/>
        <v>1881490.1708433605</v>
      </c>
      <c r="K376" s="236">
        <f t="shared" si="256"/>
        <v>1881490.1708433605</v>
      </c>
      <c r="L376" s="236">
        <f t="shared" si="256"/>
        <v>1881490.1708433605</v>
      </c>
      <c r="M376" s="236">
        <f t="shared" si="256"/>
        <v>1881490.1708433605</v>
      </c>
      <c r="N376" s="236">
        <f t="shared" si="256"/>
        <v>1881490.1708433605</v>
      </c>
      <c r="O376" s="236">
        <f t="shared" si="256"/>
        <v>1881490.1708433605</v>
      </c>
      <c r="P376" s="236">
        <f t="shared" si="256"/>
        <v>3122550.7952711801</v>
      </c>
      <c r="Q376" s="236">
        <f t="shared" si="256"/>
        <v>3122550.7952711801</v>
      </c>
      <c r="R376" s="236">
        <f t="shared" si="256"/>
        <v>3122550.7952711801</v>
      </c>
      <c r="S376" s="236">
        <f t="shared" si="256"/>
        <v>3122550.7952711801</v>
      </c>
      <c r="T376" s="236">
        <f t="shared" si="256"/>
        <v>3122550.7952711801</v>
      </c>
      <c r="U376" s="236">
        <f t="shared" si="256"/>
        <v>3122550.7952711801</v>
      </c>
      <c r="V376" s="236">
        <f t="shared" si="256"/>
        <v>3122550.7952711801</v>
      </c>
      <c r="W376" s="236">
        <f t="shared" si="256"/>
        <v>3122550.7952711801</v>
      </c>
      <c r="X376" s="236">
        <f t="shared" si="256"/>
        <v>3122550.7952711801</v>
      </c>
      <c r="Y376" s="236">
        <f t="shared" si="256"/>
        <v>3122550.7952711801</v>
      </c>
      <c r="Z376" s="236">
        <f t="shared" si="256"/>
        <v>3122550.7952711801</v>
      </c>
      <c r="AA376" s="236">
        <f t="shared" si="256"/>
        <v>3122550.7952711801</v>
      </c>
      <c r="AB376" s="236">
        <f t="shared" si="256"/>
        <v>3635482.7415034696</v>
      </c>
      <c r="AC376" s="236">
        <f t="shared" si="256"/>
        <v>3635482.7415034696</v>
      </c>
      <c r="AD376" s="236">
        <f t="shared" si="256"/>
        <v>3635482.7415034696</v>
      </c>
      <c r="AE376" s="236">
        <f t="shared" si="256"/>
        <v>3635482.7415034696</v>
      </c>
      <c r="AF376" s="236">
        <f t="shared" si="256"/>
        <v>3635482.7415034696</v>
      </c>
      <c r="AG376" s="236">
        <f t="shared" si="256"/>
        <v>3635482.7415034696</v>
      </c>
      <c r="AH376" s="236">
        <f t="shared" si="256"/>
        <v>3635482.7415034696</v>
      </c>
      <c r="AI376" s="236">
        <f t="shared" si="256"/>
        <v>3635482.7415034696</v>
      </c>
      <c r="AJ376" s="236">
        <f t="shared" si="256"/>
        <v>3635482.7415034696</v>
      </c>
      <c r="AK376" s="236">
        <f t="shared" si="256"/>
        <v>3635482.7415034696</v>
      </c>
      <c r="AL376" s="236">
        <f t="shared" si="256"/>
        <v>3635482.7415034696</v>
      </c>
      <c r="AM376" s="236">
        <f t="shared" si="256"/>
        <v>3635482.7415034696</v>
      </c>
      <c r="AN376" s="236">
        <f t="shared" si="256"/>
        <v>4231580.3918181993</v>
      </c>
      <c r="AO376" s="236">
        <f t="shared" si="256"/>
        <v>4231580.3918181993</v>
      </c>
      <c r="AP376" s="236">
        <f t="shared" si="256"/>
        <v>4231580.3918181993</v>
      </c>
      <c r="AQ376" s="236">
        <f t="shared" si="256"/>
        <v>4231580.3918181993</v>
      </c>
      <c r="AR376" s="236">
        <f t="shared" si="256"/>
        <v>4231580.3918181993</v>
      </c>
      <c r="AS376" s="236">
        <f t="shared" si="256"/>
        <v>4231580.3918181993</v>
      </c>
      <c r="AT376" s="236">
        <f t="shared" si="256"/>
        <v>4231580.3918181993</v>
      </c>
      <c r="AU376" s="236">
        <f t="shared" si="256"/>
        <v>4231580.3918181993</v>
      </c>
      <c r="AV376" s="236">
        <f t="shared" si="256"/>
        <v>4231580.3918181993</v>
      </c>
      <c r="AW376" s="236">
        <f t="shared" si="256"/>
        <v>4231580.3918181993</v>
      </c>
      <c r="AX376" s="236">
        <f t="shared" si="256"/>
        <v>4231580.3918181993</v>
      </c>
      <c r="AY376" s="236">
        <f t="shared" si="256"/>
        <v>4231580.3918181993</v>
      </c>
      <c r="AZ376" s="236">
        <f t="shared" si="256"/>
        <v>4878139.6260029096</v>
      </c>
      <c r="BA376" s="236">
        <f t="shared" si="256"/>
        <v>4878139.6260029096</v>
      </c>
      <c r="BB376" s="236">
        <f t="shared" si="256"/>
        <v>4878139.6260029096</v>
      </c>
      <c r="BC376" s="236">
        <f t="shared" si="256"/>
        <v>4878139.6260029096</v>
      </c>
      <c r="BD376" s="236">
        <f t="shared" si="256"/>
        <v>4878139.6260029096</v>
      </c>
      <c r="BE376" s="236">
        <f t="shared" si="256"/>
        <v>4878139.6260029096</v>
      </c>
      <c r="BF376" s="236">
        <f t="shared" si="256"/>
        <v>4878139.6260029096</v>
      </c>
      <c r="BG376" s="236">
        <f t="shared" si="256"/>
        <v>4878139.6260029096</v>
      </c>
      <c r="BH376" s="236">
        <f t="shared" si="256"/>
        <v>4878139.6260029096</v>
      </c>
      <c r="BI376" s="236">
        <f t="shared" si="256"/>
        <v>4878139.6260029096</v>
      </c>
      <c r="BJ376" s="236">
        <f t="shared" si="256"/>
        <v>4878139.6260029096</v>
      </c>
      <c r="BK376" s="920">
        <f t="shared" si="255"/>
        <v>208112785.07926652</v>
      </c>
    </row>
    <row r="377" spans="1:63" x14ac:dyDescent="0.25">
      <c r="BK377" s="920">
        <f t="shared" si="255"/>
        <v>0</v>
      </c>
    </row>
    <row r="378" spans="1:63" x14ac:dyDescent="0.25">
      <c r="BK378" s="920">
        <f t="shared" si="255"/>
        <v>0</v>
      </c>
    </row>
    <row r="379" spans="1:63" x14ac:dyDescent="0.25">
      <c r="BK379" s="920">
        <f t="shared" si="255"/>
        <v>0</v>
      </c>
    </row>
    <row r="380" spans="1:63" x14ac:dyDescent="0.25">
      <c r="BK380" s="920">
        <f t="shared" si="255"/>
        <v>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KQ22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1" sqref="C1"/>
    </sheetView>
  </sheetViews>
  <sheetFormatPr baseColWidth="10" defaultRowHeight="15" x14ac:dyDescent="0.25"/>
  <cols>
    <col min="1" max="1" width="37.5703125" bestFit="1" customWidth="1"/>
    <col min="2" max="38" width="14.7109375" bestFit="1" customWidth="1"/>
    <col min="39" max="117" width="13.7109375" bestFit="1" customWidth="1"/>
    <col min="118" max="207" width="17.85546875" bestFit="1" customWidth="1"/>
    <col min="208" max="237" width="16.28515625" bestFit="1" customWidth="1"/>
    <col min="238" max="278" width="13.7109375" bestFit="1" customWidth="1"/>
    <col min="279" max="303" width="12.140625" bestFit="1" customWidth="1"/>
  </cols>
  <sheetData>
    <row r="1" spans="1:303" x14ac:dyDescent="0.25">
      <c r="A1" s="1056" t="s">
        <v>361</v>
      </c>
      <c r="C1" s="90">
        <v>40179</v>
      </c>
      <c r="D1" s="90">
        <v>40210</v>
      </c>
      <c r="E1" s="90">
        <v>40238</v>
      </c>
      <c r="F1" s="90">
        <v>40269</v>
      </c>
      <c r="G1" s="90">
        <v>40299</v>
      </c>
      <c r="H1" s="90">
        <v>40330</v>
      </c>
      <c r="I1" s="90">
        <v>40360</v>
      </c>
      <c r="J1" s="90">
        <v>40391</v>
      </c>
      <c r="K1" s="90">
        <v>40422</v>
      </c>
      <c r="L1" s="90">
        <v>40452</v>
      </c>
      <c r="M1" s="90">
        <v>40483</v>
      </c>
      <c r="N1" s="90">
        <v>40513</v>
      </c>
      <c r="O1" s="91">
        <v>40544</v>
      </c>
      <c r="P1" s="91">
        <v>40575</v>
      </c>
      <c r="Q1" s="91">
        <v>40603</v>
      </c>
      <c r="R1" s="91">
        <v>40634</v>
      </c>
      <c r="S1" s="91">
        <v>40664</v>
      </c>
      <c r="T1" s="91">
        <v>40695</v>
      </c>
      <c r="U1" s="91">
        <v>40725</v>
      </c>
      <c r="V1" s="91">
        <v>40756</v>
      </c>
      <c r="W1" s="91">
        <v>40787</v>
      </c>
      <c r="X1" s="91">
        <v>40817</v>
      </c>
      <c r="Y1" s="91">
        <v>40848</v>
      </c>
      <c r="Z1" s="91">
        <v>40878</v>
      </c>
      <c r="AA1" s="92">
        <v>40909</v>
      </c>
      <c r="AB1" s="92">
        <v>40940</v>
      </c>
      <c r="AC1" s="92">
        <v>40969</v>
      </c>
      <c r="AD1" s="92">
        <v>41000</v>
      </c>
      <c r="AE1" s="92">
        <v>41030</v>
      </c>
      <c r="AF1" s="92">
        <v>41061</v>
      </c>
      <c r="AG1" s="92">
        <v>41091</v>
      </c>
      <c r="AH1" s="92">
        <v>41122</v>
      </c>
      <c r="AI1" s="92">
        <v>41153</v>
      </c>
      <c r="AJ1" s="92">
        <v>41183</v>
      </c>
      <c r="AK1" s="92">
        <v>41214</v>
      </c>
      <c r="AL1" s="92">
        <v>41244</v>
      </c>
      <c r="AM1" s="56">
        <v>41275</v>
      </c>
      <c r="AN1" s="56">
        <v>41306</v>
      </c>
      <c r="AO1" s="56">
        <v>41334</v>
      </c>
      <c r="AP1" s="56">
        <v>41365</v>
      </c>
      <c r="AQ1" s="56">
        <v>41395</v>
      </c>
      <c r="AR1" s="56">
        <v>41426</v>
      </c>
      <c r="AS1" s="56">
        <v>41456</v>
      </c>
      <c r="AT1" s="56">
        <v>41487</v>
      </c>
      <c r="AU1" s="56">
        <v>41518</v>
      </c>
      <c r="AV1" s="56">
        <v>41548</v>
      </c>
      <c r="AW1" s="56">
        <v>41579</v>
      </c>
      <c r="AX1" s="56">
        <v>41609</v>
      </c>
      <c r="AY1" s="95">
        <v>41640</v>
      </c>
      <c r="AZ1" s="95">
        <v>41671</v>
      </c>
      <c r="BA1" s="95">
        <v>41699</v>
      </c>
      <c r="BB1" s="95">
        <v>41730</v>
      </c>
      <c r="BC1" s="95">
        <v>41760</v>
      </c>
      <c r="BD1" s="95">
        <v>41791</v>
      </c>
      <c r="BE1" s="95">
        <v>41821</v>
      </c>
      <c r="BF1" s="95">
        <v>41852</v>
      </c>
      <c r="BG1" s="95">
        <v>41883</v>
      </c>
      <c r="BH1" s="95">
        <v>41913</v>
      </c>
      <c r="BI1" s="95">
        <v>41944</v>
      </c>
      <c r="BJ1" s="95">
        <v>41974</v>
      </c>
      <c r="BK1" s="93">
        <v>42005</v>
      </c>
      <c r="BL1" s="93">
        <v>42036</v>
      </c>
      <c r="BM1" s="93">
        <v>42064</v>
      </c>
      <c r="BN1" s="93">
        <v>42095</v>
      </c>
      <c r="BO1" s="93">
        <v>42125</v>
      </c>
      <c r="BP1" s="93">
        <v>42156</v>
      </c>
      <c r="BQ1" s="93">
        <v>42186</v>
      </c>
      <c r="BR1" s="93">
        <v>42217</v>
      </c>
      <c r="BS1" s="93">
        <v>42248</v>
      </c>
      <c r="BT1" s="93">
        <v>42278</v>
      </c>
      <c r="BU1" s="93">
        <v>42309</v>
      </c>
      <c r="BV1" s="93">
        <v>42339</v>
      </c>
      <c r="BW1" s="55">
        <v>42370</v>
      </c>
      <c r="BX1" s="55">
        <v>42401</v>
      </c>
      <c r="BY1" s="55">
        <v>42430</v>
      </c>
      <c r="BZ1" s="55">
        <v>42461</v>
      </c>
      <c r="CA1" s="55">
        <v>42491</v>
      </c>
      <c r="CB1" s="55">
        <v>42522</v>
      </c>
      <c r="CC1" s="55">
        <v>42552</v>
      </c>
      <c r="CD1" s="55">
        <v>42583</v>
      </c>
      <c r="CE1" s="55">
        <v>42614</v>
      </c>
      <c r="CF1" s="55">
        <v>42644</v>
      </c>
      <c r="CG1" s="55">
        <v>42675</v>
      </c>
      <c r="CH1" s="55">
        <v>42705</v>
      </c>
      <c r="CI1" s="94">
        <v>42736</v>
      </c>
      <c r="CJ1" s="94">
        <v>42767</v>
      </c>
      <c r="CK1" s="94">
        <v>42795</v>
      </c>
      <c r="CL1" s="94">
        <v>42826</v>
      </c>
      <c r="CM1" s="94">
        <v>42856</v>
      </c>
      <c r="CN1" s="94">
        <v>42887</v>
      </c>
      <c r="CO1" s="94">
        <v>42917</v>
      </c>
      <c r="CP1" s="94">
        <v>42948</v>
      </c>
      <c r="CQ1" s="94">
        <v>42979</v>
      </c>
      <c r="CR1" s="94">
        <v>43009</v>
      </c>
      <c r="CS1" s="94">
        <v>43040</v>
      </c>
      <c r="CT1" s="94">
        <v>43070</v>
      </c>
      <c r="CU1" s="112">
        <v>43101</v>
      </c>
      <c r="CV1" s="112">
        <v>43132</v>
      </c>
      <c r="CW1" s="112">
        <v>43160</v>
      </c>
      <c r="CX1" s="112">
        <v>43191</v>
      </c>
      <c r="CY1" s="112">
        <v>43221</v>
      </c>
      <c r="CZ1" s="112">
        <v>43252</v>
      </c>
      <c r="DA1" s="112">
        <v>43282</v>
      </c>
      <c r="DB1" s="112">
        <v>43313</v>
      </c>
      <c r="DC1" s="112">
        <v>43344</v>
      </c>
      <c r="DD1" s="112">
        <v>43374</v>
      </c>
      <c r="DE1" s="112">
        <v>43405</v>
      </c>
      <c r="DF1" s="112">
        <v>43435</v>
      </c>
      <c r="DG1" s="113">
        <v>43466</v>
      </c>
      <c r="DH1" s="113">
        <v>43497</v>
      </c>
      <c r="DI1" s="113">
        <v>43525</v>
      </c>
      <c r="DJ1" s="113">
        <v>43556</v>
      </c>
      <c r="DK1" s="113">
        <v>43586</v>
      </c>
      <c r="DL1" s="113">
        <v>43617</v>
      </c>
      <c r="DM1" s="113">
        <v>43647</v>
      </c>
      <c r="DN1" s="113">
        <v>43678</v>
      </c>
      <c r="DO1" s="113">
        <v>43709</v>
      </c>
      <c r="DP1" s="113">
        <v>43739</v>
      </c>
      <c r="DQ1" s="113">
        <v>43770</v>
      </c>
      <c r="DR1" s="113">
        <v>43800</v>
      </c>
      <c r="DS1" s="114">
        <v>43831</v>
      </c>
      <c r="DT1" s="114">
        <v>43862</v>
      </c>
      <c r="DU1" s="114">
        <v>43891</v>
      </c>
      <c r="DV1" s="114">
        <v>43922</v>
      </c>
      <c r="DW1" s="114">
        <v>43952</v>
      </c>
      <c r="DX1" s="114">
        <v>43983</v>
      </c>
      <c r="DY1" s="114">
        <v>44013</v>
      </c>
      <c r="DZ1" s="114">
        <v>44044</v>
      </c>
      <c r="EA1" s="114">
        <v>44075</v>
      </c>
      <c r="EB1" s="114">
        <v>44105</v>
      </c>
      <c r="EC1" s="114">
        <v>44136</v>
      </c>
      <c r="ED1" s="114">
        <v>44166</v>
      </c>
      <c r="EE1" s="129">
        <v>44197</v>
      </c>
      <c r="EF1" s="129">
        <v>44228</v>
      </c>
      <c r="EG1" s="129">
        <v>44256</v>
      </c>
      <c r="EH1" s="129">
        <v>44287</v>
      </c>
      <c r="EI1" s="129">
        <v>44317</v>
      </c>
      <c r="EJ1" s="129">
        <v>44348</v>
      </c>
      <c r="EK1" s="129">
        <v>44378</v>
      </c>
      <c r="EL1" s="129">
        <v>44409</v>
      </c>
      <c r="EM1" s="129">
        <v>44440</v>
      </c>
      <c r="EN1" s="129">
        <v>44470</v>
      </c>
      <c r="EO1" s="129">
        <v>44501</v>
      </c>
      <c r="EP1" s="129">
        <v>44531</v>
      </c>
      <c r="EQ1" s="130">
        <v>44562</v>
      </c>
      <c r="ER1" s="130">
        <v>44593</v>
      </c>
      <c r="ES1" s="130">
        <v>44621</v>
      </c>
      <c r="ET1" s="130">
        <v>44652</v>
      </c>
      <c r="EU1" s="130">
        <v>44682</v>
      </c>
      <c r="EV1" s="130">
        <v>44713</v>
      </c>
      <c r="EW1" s="130">
        <v>44743</v>
      </c>
      <c r="EX1" s="130">
        <v>44774</v>
      </c>
      <c r="EY1" s="130">
        <v>44805</v>
      </c>
      <c r="EZ1" s="130">
        <v>44835</v>
      </c>
      <c r="FA1" s="130">
        <v>44866</v>
      </c>
      <c r="FB1" s="130">
        <v>44896</v>
      </c>
      <c r="FC1" s="131">
        <v>44927</v>
      </c>
      <c r="FD1" s="131">
        <v>44958</v>
      </c>
      <c r="FE1" s="131">
        <v>44986</v>
      </c>
      <c r="FF1" s="131">
        <v>45017</v>
      </c>
      <c r="FG1" s="131">
        <v>45047</v>
      </c>
      <c r="FH1" s="131">
        <v>45078</v>
      </c>
      <c r="FI1" s="131">
        <v>45108</v>
      </c>
      <c r="FJ1" s="131">
        <v>45139</v>
      </c>
      <c r="FK1" s="131">
        <v>45170</v>
      </c>
      <c r="FL1" s="131">
        <v>45200</v>
      </c>
      <c r="FM1" s="131">
        <v>45231</v>
      </c>
      <c r="FN1" s="131">
        <v>45261</v>
      </c>
      <c r="FO1" s="131">
        <v>45292</v>
      </c>
      <c r="FP1" s="131">
        <v>45323</v>
      </c>
      <c r="FQ1" s="131">
        <v>45352</v>
      </c>
      <c r="FR1" s="131">
        <v>45383</v>
      </c>
      <c r="FS1" s="131">
        <v>45413</v>
      </c>
      <c r="FT1" s="131">
        <v>45444</v>
      </c>
      <c r="FU1" s="131">
        <v>45474</v>
      </c>
      <c r="FV1" s="131">
        <v>45505</v>
      </c>
      <c r="FW1" s="131">
        <v>45536</v>
      </c>
      <c r="FX1" s="131">
        <v>45566</v>
      </c>
      <c r="FY1" s="131">
        <v>45597</v>
      </c>
      <c r="FZ1" s="131">
        <v>45627</v>
      </c>
      <c r="GA1" s="131">
        <v>45658</v>
      </c>
      <c r="GB1" s="131">
        <v>45689</v>
      </c>
      <c r="GC1" s="131">
        <v>45717</v>
      </c>
      <c r="GD1" s="131">
        <v>45748</v>
      </c>
      <c r="GE1" s="131">
        <v>45778</v>
      </c>
      <c r="GF1" s="131">
        <v>45809</v>
      </c>
      <c r="GG1" s="131">
        <v>45839</v>
      </c>
      <c r="GH1" s="131">
        <v>45870</v>
      </c>
      <c r="GI1" s="131">
        <v>45901</v>
      </c>
      <c r="GJ1" s="131">
        <v>45931</v>
      </c>
      <c r="GK1" s="131">
        <v>45962</v>
      </c>
      <c r="GL1" s="131">
        <v>45992</v>
      </c>
      <c r="GM1" s="131">
        <v>46023</v>
      </c>
      <c r="GN1" s="131">
        <v>46054</v>
      </c>
      <c r="GO1" s="131">
        <v>46082</v>
      </c>
      <c r="GP1" s="131">
        <v>46113</v>
      </c>
      <c r="GQ1" s="131">
        <v>46143</v>
      </c>
      <c r="GR1" s="131">
        <v>46174</v>
      </c>
      <c r="GS1" s="131">
        <v>46204</v>
      </c>
      <c r="GT1" s="131">
        <v>46235</v>
      </c>
      <c r="GU1" s="131">
        <v>46266</v>
      </c>
      <c r="GV1" s="131">
        <v>46296</v>
      </c>
      <c r="GW1" s="131">
        <v>46327</v>
      </c>
      <c r="GX1" s="131">
        <v>46357</v>
      </c>
      <c r="GY1" s="131">
        <v>46388</v>
      </c>
      <c r="GZ1" s="131">
        <v>46419</v>
      </c>
      <c r="HA1" s="131">
        <v>46447</v>
      </c>
      <c r="HB1" s="131">
        <v>46478</v>
      </c>
      <c r="HC1" s="131">
        <v>46508</v>
      </c>
      <c r="HD1" s="131">
        <v>46539</v>
      </c>
      <c r="HE1" s="131">
        <v>46569</v>
      </c>
      <c r="HF1" s="131">
        <v>46600</v>
      </c>
      <c r="HG1" s="131">
        <v>46631</v>
      </c>
      <c r="HH1" s="131">
        <v>46661</v>
      </c>
      <c r="HI1" s="131">
        <v>46692</v>
      </c>
      <c r="HJ1" s="131">
        <v>46722</v>
      </c>
      <c r="HK1" s="131">
        <v>46753</v>
      </c>
      <c r="HL1" s="131">
        <v>46784</v>
      </c>
      <c r="HM1" s="131">
        <v>46813</v>
      </c>
      <c r="HN1" s="131">
        <v>46844</v>
      </c>
      <c r="HO1" s="131">
        <v>46874</v>
      </c>
      <c r="HP1" s="131">
        <v>46905</v>
      </c>
      <c r="HQ1" s="131">
        <v>46935</v>
      </c>
      <c r="HR1" s="131">
        <v>46966</v>
      </c>
      <c r="HS1" s="131">
        <v>46997</v>
      </c>
      <c r="HT1" s="131">
        <v>47027</v>
      </c>
      <c r="HU1" s="131">
        <v>47058</v>
      </c>
      <c r="HV1" s="131">
        <v>47088</v>
      </c>
      <c r="HW1" s="131">
        <v>47119</v>
      </c>
      <c r="HX1" s="131">
        <v>47150</v>
      </c>
      <c r="HY1" s="131">
        <v>47178</v>
      </c>
      <c r="HZ1" s="131">
        <v>47209</v>
      </c>
      <c r="IA1" s="131">
        <v>47239</v>
      </c>
      <c r="IB1" s="131">
        <v>47270</v>
      </c>
      <c r="IC1" s="131">
        <v>47300</v>
      </c>
      <c r="ID1" s="131">
        <v>47331</v>
      </c>
      <c r="IE1" s="131">
        <v>47362</v>
      </c>
      <c r="IF1" s="131">
        <v>47392</v>
      </c>
      <c r="IG1" s="131">
        <v>47423</v>
      </c>
      <c r="IH1" s="131">
        <v>47453</v>
      </c>
      <c r="II1" s="131">
        <v>47484</v>
      </c>
      <c r="IJ1" s="131">
        <v>47515</v>
      </c>
      <c r="IK1" s="131">
        <v>47543</v>
      </c>
      <c r="IL1" s="131">
        <v>47574</v>
      </c>
      <c r="IM1" s="131">
        <v>47604</v>
      </c>
      <c r="IN1" s="131">
        <v>47635</v>
      </c>
      <c r="IO1" s="131">
        <v>47665</v>
      </c>
      <c r="IP1" s="131">
        <v>47696</v>
      </c>
      <c r="IQ1" s="131">
        <v>47727</v>
      </c>
      <c r="IR1" s="131">
        <v>47757</v>
      </c>
      <c r="IS1" s="131">
        <v>47788</v>
      </c>
      <c r="IT1" s="131">
        <v>47818</v>
      </c>
      <c r="IU1" s="131">
        <v>47849</v>
      </c>
      <c r="IV1" s="131">
        <v>47880</v>
      </c>
      <c r="IW1" s="131">
        <v>47908</v>
      </c>
      <c r="IX1" s="131">
        <v>47939</v>
      </c>
      <c r="IY1" s="131">
        <v>47969</v>
      </c>
      <c r="IZ1" s="131">
        <v>48000</v>
      </c>
      <c r="JA1" s="131">
        <v>48030</v>
      </c>
      <c r="JB1" s="131">
        <v>48061</v>
      </c>
      <c r="JC1" s="131">
        <v>48092</v>
      </c>
      <c r="JD1" s="131">
        <v>48122</v>
      </c>
      <c r="JE1" s="131">
        <v>48153</v>
      </c>
      <c r="JF1" s="131">
        <v>48183</v>
      </c>
      <c r="JG1" s="131">
        <v>48214</v>
      </c>
      <c r="JH1" s="131">
        <v>48245</v>
      </c>
      <c r="JI1" s="131">
        <v>48274</v>
      </c>
      <c r="JJ1" s="131">
        <v>48305</v>
      </c>
      <c r="JK1" s="131">
        <v>48335</v>
      </c>
      <c r="JL1" s="131">
        <v>48366</v>
      </c>
      <c r="JM1" s="131">
        <v>48396</v>
      </c>
      <c r="JN1" s="131">
        <v>48427</v>
      </c>
      <c r="JO1" s="131">
        <v>48458</v>
      </c>
      <c r="JP1" s="131">
        <v>48488</v>
      </c>
      <c r="JQ1" s="131">
        <v>48519</v>
      </c>
      <c r="JR1" s="131">
        <v>48549</v>
      </c>
      <c r="JS1" s="131">
        <v>48580</v>
      </c>
      <c r="JT1" s="131">
        <v>48611</v>
      </c>
      <c r="JU1" s="131">
        <v>48639</v>
      </c>
      <c r="JV1" s="131">
        <v>48670</v>
      </c>
      <c r="JW1" s="131">
        <v>48700</v>
      </c>
      <c r="JX1" s="131">
        <v>48731</v>
      </c>
      <c r="JY1" s="131">
        <v>48761</v>
      </c>
      <c r="JZ1" s="131">
        <v>48792</v>
      </c>
      <c r="KA1" s="131">
        <v>48823</v>
      </c>
      <c r="KB1" s="131">
        <v>48853</v>
      </c>
      <c r="KC1" s="131">
        <v>48884</v>
      </c>
      <c r="KD1" s="131">
        <v>48914</v>
      </c>
      <c r="KE1" s="131">
        <v>48945</v>
      </c>
      <c r="KF1" s="131">
        <v>48976</v>
      </c>
      <c r="KG1" s="131">
        <v>49004</v>
      </c>
      <c r="KH1" s="131">
        <v>49035</v>
      </c>
      <c r="KI1" s="131">
        <v>49065</v>
      </c>
      <c r="KJ1" s="131">
        <v>49096</v>
      </c>
      <c r="KK1" s="131">
        <v>49126</v>
      </c>
      <c r="KL1" s="131">
        <v>49157</v>
      </c>
      <c r="KM1" s="131">
        <v>49188</v>
      </c>
      <c r="KN1" s="131">
        <v>49218</v>
      </c>
      <c r="KO1" s="131">
        <v>49249</v>
      </c>
      <c r="KP1" s="131">
        <v>49279</v>
      </c>
      <c r="KQ1" s="131">
        <v>49310</v>
      </c>
    </row>
    <row r="2" spans="1:303" x14ac:dyDescent="0.25">
      <c r="C2" s="71">
        <f t="shared" ref="C2:BN2" si="0">D2</f>
        <v>5.1499999999999997E-2</v>
      </c>
      <c r="D2" s="71">
        <f t="shared" si="0"/>
        <v>5.1499999999999997E-2</v>
      </c>
      <c r="E2" s="71">
        <f t="shared" si="0"/>
        <v>5.1499999999999997E-2</v>
      </c>
      <c r="F2" s="71">
        <f t="shared" si="0"/>
        <v>5.1499999999999997E-2</v>
      </c>
      <c r="G2" s="71">
        <f t="shared" si="0"/>
        <v>5.1499999999999997E-2</v>
      </c>
      <c r="H2" s="71">
        <f t="shared" si="0"/>
        <v>5.1499999999999997E-2</v>
      </c>
      <c r="I2" s="71">
        <f t="shared" si="0"/>
        <v>5.1499999999999997E-2</v>
      </c>
      <c r="J2" s="71">
        <f t="shared" si="0"/>
        <v>5.1499999999999997E-2</v>
      </c>
      <c r="K2" s="71">
        <f t="shared" si="0"/>
        <v>5.1499999999999997E-2</v>
      </c>
      <c r="L2" s="71">
        <f t="shared" si="0"/>
        <v>5.1499999999999997E-2</v>
      </c>
      <c r="M2" s="71">
        <f t="shared" si="0"/>
        <v>5.1499999999999997E-2</v>
      </c>
      <c r="N2" s="71">
        <f t="shared" si="0"/>
        <v>5.1499999999999997E-2</v>
      </c>
      <c r="O2" s="71">
        <f t="shared" si="0"/>
        <v>5.1499999999999997E-2</v>
      </c>
      <c r="P2" s="71">
        <f t="shared" si="0"/>
        <v>5.1499999999999997E-2</v>
      </c>
      <c r="Q2" s="71">
        <f t="shared" si="0"/>
        <v>5.1499999999999997E-2</v>
      </c>
      <c r="R2" s="71">
        <f t="shared" si="0"/>
        <v>5.1499999999999997E-2</v>
      </c>
      <c r="S2" s="71">
        <f t="shared" si="0"/>
        <v>5.1499999999999997E-2</v>
      </c>
      <c r="T2" s="71">
        <f t="shared" si="0"/>
        <v>5.1499999999999997E-2</v>
      </c>
      <c r="U2" s="71">
        <f t="shared" si="0"/>
        <v>5.1499999999999997E-2</v>
      </c>
      <c r="V2" s="71">
        <f t="shared" si="0"/>
        <v>5.1499999999999997E-2</v>
      </c>
      <c r="W2" s="71">
        <f t="shared" si="0"/>
        <v>5.1499999999999997E-2</v>
      </c>
      <c r="X2" s="71">
        <f t="shared" si="0"/>
        <v>5.1499999999999997E-2</v>
      </c>
      <c r="Y2" s="71">
        <f t="shared" si="0"/>
        <v>5.1499999999999997E-2</v>
      </c>
      <c r="Z2" s="71">
        <f t="shared" si="0"/>
        <v>5.1499999999999997E-2</v>
      </c>
      <c r="AA2" s="71">
        <f t="shared" si="0"/>
        <v>5.1499999999999997E-2</v>
      </c>
      <c r="AB2" s="71">
        <f t="shared" si="0"/>
        <v>5.1499999999999997E-2</v>
      </c>
      <c r="AC2" s="71">
        <f t="shared" si="0"/>
        <v>5.1499999999999997E-2</v>
      </c>
      <c r="AD2" s="71">
        <f t="shared" si="0"/>
        <v>5.1499999999999997E-2</v>
      </c>
      <c r="AE2" s="71">
        <f t="shared" si="0"/>
        <v>5.1499999999999997E-2</v>
      </c>
      <c r="AF2" s="71">
        <f t="shared" si="0"/>
        <v>5.1499999999999997E-2</v>
      </c>
      <c r="AG2" s="71">
        <f t="shared" si="0"/>
        <v>5.1499999999999997E-2</v>
      </c>
      <c r="AH2" s="71">
        <f t="shared" si="0"/>
        <v>5.1499999999999997E-2</v>
      </c>
      <c r="AI2" s="71">
        <f t="shared" si="0"/>
        <v>5.1499999999999997E-2</v>
      </c>
      <c r="AJ2" s="71">
        <f t="shared" si="0"/>
        <v>5.1499999999999997E-2</v>
      </c>
      <c r="AK2" s="71">
        <f t="shared" si="0"/>
        <v>5.1499999999999997E-2</v>
      </c>
      <c r="AL2" s="71">
        <f t="shared" si="0"/>
        <v>5.1499999999999997E-2</v>
      </c>
      <c r="AM2" s="71">
        <f t="shared" si="0"/>
        <v>5.1499999999999997E-2</v>
      </c>
      <c r="AN2" s="71">
        <f t="shared" si="0"/>
        <v>5.1499999999999997E-2</v>
      </c>
      <c r="AO2" s="71">
        <f t="shared" si="0"/>
        <v>5.1499999999999997E-2</v>
      </c>
      <c r="AP2" s="71">
        <f t="shared" si="0"/>
        <v>5.1499999999999997E-2</v>
      </c>
      <c r="AQ2" s="71">
        <f t="shared" si="0"/>
        <v>5.1499999999999997E-2</v>
      </c>
      <c r="AR2" s="71">
        <f t="shared" si="0"/>
        <v>5.1499999999999997E-2</v>
      </c>
      <c r="AS2" s="71">
        <f t="shared" si="0"/>
        <v>5.1499999999999997E-2</v>
      </c>
      <c r="AT2" s="71">
        <f t="shared" si="0"/>
        <v>5.1499999999999997E-2</v>
      </c>
      <c r="AU2" s="71">
        <f t="shared" si="0"/>
        <v>5.1499999999999997E-2</v>
      </c>
      <c r="AV2" s="71">
        <f t="shared" si="0"/>
        <v>5.1499999999999997E-2</v>
      </c>
      <c r="AW2" s="71">
        <f t="shared" si="0"/>
        <v>5.1499999999999997E-2</v>
      </c>
      <c r="AX2" s="71">
        <f t="shared" si="0"/>
        <v>5.1499999999999997E-2</v>
      </c>
      <c r="AY2" s="71">
        <f t="shared" si="0"/>
        <v>5.1499999999999997E-2</v>
      </c>
      <c r="AZ2" s="71">
        <f t="shared" si="0"/>
        <v>5.1499999999999997E-2</v>
      </c>
      <c r="BA2" s="71">
        <f t="shared" si="0"/>
        <v>5.1499999999999997E-2</v>
      </c>
      <c r="BB2" s="71">
        <f t="shared" si="0"/>
        <v>5.1499999999999997E-2</v>
      </c>
      <c r="BC2" s="71">
        <f t="shared" si="0"/>
        <v>5.1499999999999997E-2</v>
      </c>
      <c r="BD2" s="71">
        <f t="shared" si="0"/>
        <v>5.1499999999999997E-2</v>
      </c>
      <c r="BE2" s="71">
        <f t="shared" si="0"/>
        <v>5.1499999999999997E-2</v>
      </c>
      <c r="BF2" s="71">
        <f t="shared" si="0"/>
        <v>5.1499999999999997E-2</v>
      </c>
      <c r="BG2" s="71">
        <f t="shared" si="0"/>
        <v>5.1499999999999997E-2</v>
      </c>
      <c r="BH2" s="71">
        <f t="shared" si="0"/>
        <v>5.1499999999999997E-2</v>
      </c>
      <c r="BI2" s="71">
        <f t="shared" si="0"/>
        <v>5.1499999999999997E-2</v>
      </c>
      <c r="BJ2" s="71">
        <f t="shared" si="0"/>
        <v>5.1499999999999997E-2</v>
      </c>
      <c r="BK2" s="71">
        <f t="shared" si="0"/>
        <v>5.1499999999999997E-2</v>
      </c>
      <c r="BL2" s="71">
        <f t="shared" si="0"/>
        <v>5.1499999999999997E-2</v>
      </c>
      <c r="BM2" s="71">
        <f t="shared" si="0"/>
        <v>5.1499999999999997E-2</v>
      </c>
      <c r="BN2" s="71">
        <f t="shared" si="0"/>
        <v>5.1499999999999997E-2</v>
      </c>
      <c r="BO2" s="71">
        <f t="shared" ref="BO2:DE2" si="1">BP2</f>
        <v>5.1499999999999997E-2</v>
      </c>
      <c r="BP2" s="71">
        <f t="shared" si="1"/>
        <v>5.1499999999999997E-2</v>
      </c>
      <c r="BQ2" s="71">
        <f t="shared" si="1"/>
        <v>5.1499999999999997E-2</v>
      </c>
      <c r="BR2" s="71">
        <f t="shared" si="1"/>
        <v>5.1499999999999997E-2</v>
      </c>
      <c r="BS2" s="71">
        <f t="shared" si="1"/>
        <v>5.1499999999999997E-2</v>
      </c>
      <c r="BT2" s="71">
        <f t="shared" si="1"/>
        <v>5.1499999999999997E-2</v>
      </c>
      <c r="BU2" s="71">
        <f t="shared" si="1"/>
        <v>5.1499999999999997E-2</v>
      </c>
      <c r="BV2" s="71">
        <f t="shared" si="1"/>
        <v>5.1499999999999997E-2</v>
      </c>
      <c r="BW2" s="71">
        <f t="shared" si="1"/>
        <v>5.1499999999999997E-2</v>
      </c>
      <c r="BX2" s="71">
        <f t="shared" si="1"/>
        <v>5.1499999999999997E-2</v>
      </c>
      <c r="BY2" s="71">
        <f t="shared" si="1"/>
        <v>5.1499999999999997E-2</v>
      </c>
      <c r="BZ2" s="71">
        <f t="shared" si="1"/>
        <v>5.1499999999999997E-2</v>
      </c>
      <c r="CA2" s="71">
        <f t="shared" si="1"/>
        <v>5.1499999999999997E-2</v>
      </c>
      <c r="CB2" s="71">
        <f t="shared" si="1"/>
        <v>5.1499999999999997E-2</v>
      </c>
      <c r="CC2" s="71">
        <f t="shared" si="1"/>
        <v>5.1499999999999997E-2</v>
      </c>
      <c r="CD2" s="71">
        <f t="shared" si="1"/>
        <v>5.1499999999999997E-2</v>
      </c>
      <c r="CE2" s="71">
        <f t="shared" si="1"/>
        <v>5.1499999999999997E-2</v>
      </c>
      <c r="CF2" s="71">
        <f t="shared" si="1"/>
        <v>5.1499999999999997E-2</v>
      </c>
      <c r="CG2" s="71">
        <f t="shared" si="1"/>
        <v>5.1499999999999997E-2</v>
      </c>
      <c r="CH2" s="71">
        <f t="shared" si="1"/>
        <v>5.1499999999999997E-2</v>
      </c>
      <c r="CI2" s="71">
        <f t="shared" si="1"/>
        <v>5.1499999999999997E-2</v>
      </c>
      <c r="CJ2" s="71">
        <f t="shared" si="1"/>
        <v>5.1499999999999997E-2</v>
      </c>
      <c r="CK2" s="71">
        <f t="shared" si="1"/>
        <v>5.1499999999999997E-2</v>
      </c>
      <c r="CL2" s="71">
        <f t="shared" si="1"/>
        <v>5.1499999999999997E-2</v>
      </c>
      <c r="CM2" s="71">
        <f t="shared" si="1"/>
        <v>5.1499999999999997E-2</v>
      </c>
      <c r="CN2" s="71">
        <f t="shared" si="1"/>
        <v>5.1499999999999997E-2</v>
      </c>
      <c r="CO2" s="71">
        <f t="shared" si="1"/>
        <v>5.1499999999999997E-2</v>
      </c>
      <c r="CP2" s="71">
        <f t="shared" si="1"/>
        <v>5.1499999999999997E-2</v>
      </c>
      <c r="CQ2" s="71">
        <f t="shared" si="1"/>
        <v>5.1499999999999997E-2</v>
      </c>
      <c r="CR2" s="71">
        <f t="shared" si="1"/>
        <v>5.1499999999999997E-2</v>
      </c>
      <c r="CS2" s="71">
        <f t="shared" si="1"/>
        <v>5.1499999999999997E-2</v>
      </c>
      <c r="CT2" s="71">
        <f t="shared" si="1"/>
        <v>5.1499999999999997E-2</v>
      </c>
      <c r="CU2" s="71">
        <f>CV2</f>
        <v>5.1499999999999997E-2</v>
      </c>
      <c r="CV2" s="71">
        <f t="shared" si="1"/>
        <v>5.1499999999999997E-2</v>
      </c>
      <c r="CW2" s="71">
        <f t="shared" si="1"/>
        <v>5.1499999999999997E-2</v>
      </c>
      <c r="CX2" s="71">
        <f t="shared" si="1"/>
        <v>5.1499999999999997E-2</v>
      </c>
      <c r="CY2" s="71">
        <f t="shared" si="1"/>
        <v>5.1499999999999997E-2</v>
      </c>
      <c r="CZ2" s="71">
        <f t="shared" si="1"/>
        <v>5.1499999999999997E-2</v>
      </c>
      <c r="DA2" s="71">
        <f t="shared" si="1"/>
        <v>5.1499999999999997E-2</v>
      </c>
      <c r="DB2" s="71">
        <f t="shared" si="1"/>
        <v>5.1499999999999997E-2</v>
      </c>
      <c r="DC2" s="71">
        <f t="shared" si="1"/>
        <v>5.1499999999999997E-2</v>
      </c>
      <c r="DD2" s="71">
        <f t="shared" si="1"/>
        <v>5.1499999999999997E-2</v>
      </c>
      <c r="DE2" s="71">
        <f t="shared" si="1"/>
        <v>5.1499999999999997E-2</v>
      </c>
      <c r="DF2" s="71">
        <f>DG2</f>
        <v>5.1499999999999997E-2</v>
      </c>
      <c r="DG2" s="71">
        <f>TABLES!D677</f>
        <v>5.1499999999999997E-2</v>
      </c>
      <c r="DH2" s="71">
        <f>TABLES!E677</f>
        <v>5.6800000000000003E-2</v>
      </c>
      <c r="DI2" s="71">
        <f>TABLES!F677</f>
        <v>6.4699999999999994E-2</v>
      </c>
      <c r="DJ2" s="71">
        <f>TABLES!G677</f>
        <v>5.79E-2</v>
      </c>
      <c r="DK2" s="71">
        <f>TABLES!H677</f>
        <v>4.9500000000000002E-2</v>
      </c>
      <c r="DL2" s="71">
        <f>TABLES!I677</f>
        <v>4.8300000000000003E-2</v>
      </c>
      <c r="DM2" s="71">
        <f>TABLES!D683</f>
        <v>5.0099999999999999E-2</v>
      </c>
      <c r="DN2" s="71">
        <f>TABLES!E683</f>
        <v>6.3600000000000004E-2</v>
      </c>
      <c r="DO2" s="71">
        <f>TABLES!F683</f>
        <v>5.8700000000000002E-2</v>
      </c>
      <c r="DP2" s="71">
        <f>TABLES!G683</f>
        <v>5.9499999999999997E-2</v>
      </c>
      <c r="DQ2" s="71">
        <f>TABLES!H683</f>
        <v>6.3E-2</v>
      </c>
      <c r="DR2" s="71">
        <f>TABLES!I683</f>
        <v>5.6500000000000002E-2</v>
      </c>
      <c r="DS2" s="71">
        <f>TABLES!D678</f>
        <v>4.9000000000000002E-2</v>
      </c>
      <c r="DT2" s="71">
        <f>TABLES!E678</f>
        <v>6.0199999999999997E-2</v>
      </c>
      <c r="DU2" s="71">
        <f>TABLES!F678</f>
        <v>4.7899999999999998E-2</v>
      </c>
      <c r="DV2" s="71">
        <f>TABLES!G678</f>
        <v>5.3999999999999999E-2</v>
      </c>
      <c r="DW2" s="71">
        <f>TABLES!H678</f>
        <v>4.4999999999999998E-2</v>
      </c>
      <c r="DX2" s="71">
        <f>TABLES!I678</f>
        <v>4.2900000000000001E-2</v>
      </c>
      <c r="DY2" s="71">
        <f>TABLES!D684</f>
        <v>5.1799999999999999E-2</v>
      </c>
      <c r="DZ2" s="71">
        <f>TABLES!E684</f>
        <v>5.1700000000000003E-2</v>
      </c>
      <c r="EA2" s="71">
        <f>TABLES!F684</f>
        <v>5.3199999999999997E-2</v>
      </c>
      <c r="EB2" s="71">
        <f>TABLES!G684</f>
        <v>6.3899999999999998E-2</v>
      </c>
      <c r="EC2" s="71">
        <f>TABLES!H684</f>
        <v>4.9099999999999998E-2</v>
      </c>
      <c r="ED2" s="71">
        <f>TABLES!I684</f>
        <v>6.88E-2</v>
      </c>
      <c r="EE2" s="71">
        <f>TABLES!D679</f>
        <v>5.5500000000000001E-2</v>
      </c>
      <c r="EF2" s="71">
        <f>TABLES!E679</f>
        <v>4.7899999999999998E-2</v>
      </c>
      <c r="EG2" s="71">
        <f>TABLES!F679</f>
        <v>6.5199999999999994E-2</v>
      </c>
      <c r="EH2" s="71">
        <f>TABLES!G679</f>
        <v>6.25E-2</v>
      </c>
      <c r="EI2" s="71">
        <f>TABLES!H679</f>
        <v>6.8500000000000005E-2</v>
      </c>
      <c r="EJ2" s="71">
        <f>TABLES!I679</f>
        <v>6.6400000000000001E-2</v>
      </c>
      <c r="EK2" s="71">
        <f>TABLES!D685</f>
        <v>6.2399999999999997E-2</v>
      </c>
      <c r="EL2" s="71">
        <f>TABLES!E685</f>
        <v>6.4500000000000002E-2</v>
      </c>
      <c r="EM2" s="71">
        <f>TABLES!F685</f>
        <v>6.6400000000000001E-2</v>
      </c>
      <c r="EN2" s="71">
        <f>TABLES!G685</f>
        <v>5.96E-2</v>
      </c>
      <c r="EO2" s="71">
        <f>TABLES!H685</f>
        <v>5.57E-2</v>
      </c>
      <c r="EP2" s="71">
        <f>TABLES!I685</f>
        <v>6.4699999999999994E-2</v>
      </c>
      <c r="EQ2" s="71">
        <f>TABLES!D680</f>
        <v>6.3799999999999996E-2</v>
      </c>
      <c r="ER2" s="71">
        <f>TABLES!E680</f>
        <v>5.8200000000000002E-2</v>
      </c>
      <c r="ES2" s="71">
        <f>TABLES!F680</f>
        <v>6.3500000000000001E-2</v>
      </c>
      <c r="ET2" s="71">
        <f>TABLES!G680</f>
        <v>6.6699999999999995E-2</v>
      </c>
      <c r="EU2" s="71">
        <f>TABLES!H680</f>
        <v>5.9299999999999999E-2</v>
      </c>
      <c r="EV2" s="71">
        <f>TABLES!I680</f>
        <v>6.3799999999999996E-2</v>
      </c>
      <c r="EW2" s="71">
        <f>TABLES!D686</f>
        <v>5.96E-2</v>
      </c>
      <c r="EX2" s="71">
        <f>TABLES!E686</f>
        <v>5.91E-2</v>
      </c>
      <c r="EY2" s="71">
        <f>TABLES!F686</f>
        <v>6.3500000000000001E-2</v>
      </c>
      <c r="EZ2" s="71">
        <f>TABLES!G686</f>
        <v>6.3100000000000003E-2</v>
      </c>
      <c r="FA2" s="71">
        <f>TABLES!H686</f>
        <v>6.4799999999999996E-2</v>
      </c>
      <c r="FB2" s="71">
        <f>TABLES!I686</f>
        <v>6.25E-2</v>
      </c>
      <c r="FC2" s="71">
        <f>TABLES!D681</f>
        <v>6.2100000000000002E-2</v>
      </c>
      <c r="FD2" s="71">
        <f>TABLES!E681</f>
        <v>6.1800000000000001E-2</v>
      </c>
      <c r="FE2" s="71">
        <f>TABLES!F681</f>
        <v>5.8599999999999999E-2</v>
      </c>
      <c r="FF2" s="71">
        <f>TABLES!G681</f>
        <v>4.4600000000000001E-2</v>
      </c>
      <c r="FG2" s="71">
        <f>TABLES!H681</f>
        <v>6.6400000000000001E-2</v>
      </c>
      <c r="FH2" s="71">
        <f>TABLES!I681</f>
        <v>6.25E-2</v>
      </c>
      <c r="FI2" s="71">
        <f>TABLES!D687</f>
        <v>6.2100000000000002E-2</v>
      </c>
      <c r="FJ2" s="71">
        <f>TABLES!E687</f>
        <v>5.7299999999999997E-2</v>
      </c>
      <c r="FK2" s="71">
        <f>TABLES!F687</f>
        <v>6.0299999999999999E-2</v>
      </c>
      <c r="FL2" s="71">
        <f>TABLES!G687</f>
        <v>6.59E-2</v>
      </c>
      <c r="FM2" s="71">
        <f>TABLES!H687</f>
        <v>5.7500000000000002E-2</v>
      </c>
      <c r="FN2" s="71">
        <f>TABLES!I687</f>
        <v>6.9199999999999998E-2</v>
      </c>
      <c r="FO2" s="71">
        <f t="shared" ref="FO2:HO2" si="2">FN2</f>
        <v>6.9199999999999998E-2</v>
      </c>
      <c r="FP2" s="71">
        <f t="shared" si="2"/>
        <v>6.9199999999999998E-2</v>
      </c>
      <c r="FQ2" s="71">
        <f t="shared" si="2"/>
        <v>6.9199999999999998E-2</v>
      </c>
      <c r="FR2" s="71">
        <f t="shared" si="2"/>
        <v>6.9199999999999998E-2</v>
      </c>
      <c r="FS2" s="71">
        <f t="shared" si="2"/>
        <v>6.9199999999999998E-2</v>
      </c>
      <c r="FT2" s="71">
        <f t="shared" si="2"/>
        <v>6.9199999999999998E-2</v>
      </c>
      <c r="FU2" s="71">
        <f t="shared" si="2"/>
        <v>6.9199999999999998E-2</v>
      </c>
      <c r="FV2" s="71">
        <f t="shared" si="2"/>
        <v>6.9199999999999998E-2</v>
      </c>
      <c r="FW2" s="71">
        <f t="shared" si="2"/>
        <v>6.9199999999999998E-2</v>
      </c>
      <c r="FX2" s="71">
        <f t="shared" si="2"/>
        <v>6.9199999999999998E-2</v>
      </c>
      <c r="FY2" s="71">
        <f t="shared" si="2"/>
        <v>6.9199999999999998E-2</v>
      </c>
      <c r="FZ2" s="71">
        <f t="shared" si="2"/>
        <v>6.9199999999999998E-2</v>
      </c>
      <c r="GA2" s="71">
        <f t="shared" si="2"/>
        <v>6.9199999999999998E-2</v>
      </c>
      <c r="GB2" s="71">
        <f t="shared" si="2"/>
        <v>6.9199999999999998E-2</v>
      </c>
      <c r="GC2" s="71">
        <f t="shared" si="2"/>
        <v>6.9199999999999998E-2</v>
      </c>
      <c r="GD2" s="71">
        <f t="shared" si="2"/>
        <v>6.9199999999999998E-2</v>
      </c>
      <c r="GE2" s="71">
        <f t="shared" si="2"/>
        <v>6.9199999999999998E-2</v>
      </c>
      <c r="GF2" s="71">
        <f t="shared" si="2"/>
        <v>6.9199999999999998E-2</v>
      </c>
      <c r="GG2" s="71">
        <f t="shared" si="2"/>
        <v>6.9199999999999998E-2</v>
      </c>
      <c r="GH2" s="71">
        <f t="shared" si="2"/>
        <v>6.9199999999999998E-2</v>
      </c>
      <c r="GI2" s="71">
        <f t="shared" si="2"/>
        <v>6.9199999999999998E-2</v>
      </c>
      <c r="GJ2" s="71">
        <f t="shared" si="2"/>
        <v>6.9199999999999998E-2</v>
      </c>
      <c r="GK2" s="71">
        <f t="shared" si="2"/>
        <v>6.9199999999999998E-2</v>
      </c>
      <c r="GL2" s="71">
        <f t="shared" si="2"/>
        <v>6.9199999999999998E-2</v>
      </c>
      <c r="GM2" s="71">
        <f t="shared" si="2"/>
        <v>6.9199999999999998E-2</v>
      </c>
      <c r="GN2" s="71">
        <f t="shared" si="2"/>
        <v>6.9199999999999998E-2</v>
      </c>
      <c r="GO2" s="71">
        <f t="shared" si="2"/>
        <v>6.9199999999999998E-2</v>
      </c>
      <c r="GP2" s="71">
        <f t="shared" si="2"/>
        <v>6.9199999999999998E-2</v>
      </c>
      <c r="GQ2" s="71">
        <f t="shared" si="2"/>
        <v>6.9199999999999998E-2</v>
      </c>
      <c r="GR2" s="71">
        <f t="shared" si="2"/>
        <v>6.9199999999999998E-2</v>
      </c>
      <c r="GS2" s="71">
        <f t="shared" si="2"/>
        <v>6.9199999999999998E-2</v>
      </c>
      <c r="GT2" s="71">
        <f t="shared" si="2"/>
        <v>6.9199999999999998E-2</v>
      </c>
      <c r="GU2" s="71">
        <f t="shared" si="2"/>
        <v>6.9199999999999998E-2</v>
      </c>
      <c r="GV2" s="71">
        <f t="shared" si="2"/>
        <v>6.9199999999999998E-2</v>
      </c>
      <c r="GW2" s="71">
        <f t="shared" si="2"/>
        <v>6.9199999999999998E-2</v>
      </c>
      <c r="GX2" s="71">
        <f t="shared" si="2"/>
        <v>6.9199999999999998E-2</v>
      </c>
      <c r="GY2" s="71">
        <f t="shared" si="2"/>
        <v>6.9199999999999998E-2</v>
      </c>
      <c r="GZ2" s="71">
        <f t="shared" si="2"/>
        <v>6.9199999999999998E-2</v>
      </c>
      <c r="HA2" s="71">
        <f t="shared" si="2"/>
        <v>6.9199999999999998E-2</v>
      </c>
      <c r="HB2" s="71">
        <f t="shared" si="2"/>
        <v>6.9199999999999998E-2</v>
      </c>
      <c r="HC2" s="71">
        <f t="shared" si="2"/>
        <v>6.9199999999999998E-2</v>
      </c>
      <c r="HD2" s="71">
        <f t="shared" si="2"/>
        <v>6.9199999999999998E-2</v>
      </c>
      <c r="HE2" s="71">
        <f t="shared" si="2"/>
        <v>6.9199999999999998E-2</v>
      </c>
      <c r="HF2" s="71">
        <f t="shared" si="2"/>
        <v>6.9199999999999998E-2</v>
      </c>
      <c r="HG2" s="71">
        <f t="shared" si="2"/>
        <v>6.9199999999999998E-2</v>
      </c>
      <c r="HH2" s="71">
        <f t="shared" si="2"/>
        <v>6.9199999999999998E-2</v>
      </c>
      <c r="HI2" s="71">
        <f t="shared" si="2"/>
        <v>6.9199999999999998E-2</v>
      </c>
      <c r="HJ2" s="71">
        <f t="shared" si="2"/>
        <v>6.9199999999999998E-2</v>
      </c>
      <c r="HK2" s="71">
        <f t="shared" si="2"/>
        <v>6.9199999999999998E-2</v>
      </c>
      <c r="HL2" s="71">
        <f t="shared" si="2"/>
        <v>6.9199999999999998E-2</v>
      </c>
      <c r="HM2" s="71">
        <f t="shared" si="2"/>
        <v>6.9199999999999998E-2</v>
      </c>
      <c r="HN2" s="71">
        <f t="shared" si="2"/>
        <v>6.9199999999999998E-2</v>
      </c>
      <c r="HO2" s="71">
        <f t="shared" si="2"/>
        <v>6.9199999999999998E-2</v>
      </c>
      <c r="HP2" s="71">
        <f t="shared" ref="HP2:KA2" si="3">HO2</f>
        <v>6.9199999999999998E-2</v>
      </c>
      <c r="HQ2" s="71">
        <f t="shared" si="3"/>
        <v>6.9199999999999998E-2</v>
      </c>
      <c r="HR2" s="71">
        <f t="shared" si="3"/>
        <v>6.9199999999999998E-2</v>
      </c>
      <c r="HS2" s="71">
        <f t="shared" si="3"/>
        <v>6.9199999999999998E-2</v>
      </c>
      <c r="HT2" s="71">
        <f t="shared" si="3"/>
        <v>6.9199999999999998E-2</v>
      </c>
      <c r="HU2" s="71">
        <f t="shared" si="3"/>
        <v>6.9199999999999998E-2</v>
      </c>
      <c r="HV2" s="71">
        <f t="shared" si="3"/>
        <v>6.9199999999999998E-2</v>
      </c>
      <c r="HW2" s="71">
        <f t="shared" si="3"/>
        <v>6.9199999999999998E-2</v>
      </c>
      <c r="HX2" s="71">
        <f t="shared" si="3"/>
        <v>6.9199999999999998E-2</v>
      </c>
      <c r="HY2" s="71">
        <f t="shared" si="3"/>
        <v>6.9199999999999998E-2</v>
      </c>
      <c r="HZ2" s="71">
        <f t="shared" si="3"/>
        <v>6.9199999999999998E-2</v>
      </c>
      <c r="IA2" s="71">
        <f t="shared" si="3"/>
        <v>6.9199999999999998E-2</v>
      </c>
      <c r="IB2" s="71">
        <f t="shared" si="3"/>
        <v>6.9199999999999998E-2</v>
      </c>
      <c r="IC2" s="71">
        <f t="shared" si="3"/>
        <v>6.9199999999999998E-2</v>
      </c>
      <c r="ID2" s="71">
        <f t="shared" si="3"/>
        <v>6.9199999999999998E-2</v>
      </c>
      <c r="IE2" s="71">
        <f t="shared" si="3"/>
        <v>6.9199999999999998E-2</v>
      </c>
      <c r="IF2" s="71">
        <f t="shared" si="3"/>
        <v>6.9199999999999998E-2</v>
      </c>
      <c r="IG2" s="71">
        <f t="shared" si="3"/>
        <v>6.9199999999999998E-2</v>
      </c>
      <c r="IH2" s="71">
        <f t="shared" si="3"/>
        <v>6.9199999999999998E-2</v>
      </c>
      <c r="II2" s="71">
        <f t="shared" si="3"/>
        <v>6.9199999999999998E-2</v>
      </c>
      <c r="IJ2" s="71">
        <f t="shared" si="3"/>
        <v>6.9199999999999998E-2</v>
      </c>
      <c r="IK2" s="71">
        <f t="shared" si="3"/>
        <v>6.9199999999999998E-2</v>
      </c>
      <c r="IL2" s="71">
        <f t="shared" si="3"/>
        <v>6.9199999999999998E-2</v>
      </c>
      <c r="IM2" s="71">
        <f t="shared" si="3"/>
        <v>6.9199999999999998E-2</v>
      </c>
      <c r="IN2" s="71">
        <f t="shared" si="3"/>
        <v>6.9199999999999998E-2</v>
      </c>
      <c r="IO2" s="71">
        <f t="shared" si="3"/>
        <v>6.9199999999999998E-2</v>
      </c>
      <c r="IP2" s="71">
        <f t="shared" si="3"/>
        <v>6.9199999999999998E-2</v>
      </c>
      <c r="IQ2" s="71">
        <f t="shared" si="3"/>
        <v>6.9199999999999998E-2</v>
      </c>
      <c r="IR2" s="71">
        <f t="shared" si="3"/>
        <v>6.9199999999999998E-2</v>
      </c>
      <c r="IS2" s="71">
        <f t="shared" si="3"/>
        <v>6.9199999999999998E-2</v>
      </c>
      <c r="IT2" s="71">
        <f t="shared" si="3"/>
        <v>6.9199999999999998E-2</v>
      </c>
      <c r="IU2" s="71">
        <f t="shared" si="3"/>
        <v>6.9199999999999998E-2</v>
      </c>
      <c r="IV2" s="71">
        <f t="shared" si="3"/>
        <v>6.9199999999999998E-2</v>
      </c>
      <c r="IW2" s="71">
        <f t="shared" si="3"/>
        <v>6.9199999999999998E-2</v>
      </c>
      <c r="IX2" s="71">
        <f t="shared" si="3"/>
        <v>6.9199999999999998E-2</v>
      </c>
      <c r="IY2" s="71">
        <f t="shared" si="3"/>
        <v>6.9199999999999998E-2</v>
      </c>
      <c r="IZ2" s="71">
        <f t="shared" si="3"/>
        <v>6.9199999999999998E-2</v>
      </c>
      <c r="JA2" s="71">
        <f t="shared" si="3"/>
        <v>6.9199999999999998E-2</v>
      </c>
      <c r="JB2" s="71">
        <f t="shared" si="3"/>
        <v>6.9199999999999998E-2</v>
      </c>
      <c r="JC2" s="71">
        <f t="shared" si="3"/>
        <v>6.9199999999999998E-2</v>
      </c>
      <c r="JD2" s="71">
        <f t="shared" si="3"/>
        <v>6.9199999999999998E-2</v>
      </c>
      <c r="JE2" s="71">
        <f t="shared" si="3"/>
        <v>6.9199999999999998E-2</v>
      </c>
      <c r="JF2" s="71">
        <f t="shared" si="3"/>
        <v>6.9199999999999998E-2</v>
      </c>
      <c r="JG2" s="71">
        <f t="shared" si="3"/>
        <v>6.9199999999999998E-2</v>
      </c>
      <c r="JH2" s="71">
        <f t="shared" si="3"/>
        <v>6.9199999999999998E-2</v>
      </c>
      <c r="JI2" s="71">
        <f t="shared" si="3"/>
        <v>6.9199999999999998E-2</v>
      </c>
      <c r="JJ2" s="71">
        <f t="shared" si="3"/>
        <v>6.9199999999999998E-2</v>
      </c>
      <c r="JK2" s="71">
        <f t="shared" si="3"/>
        <v>6.9199999999999998E-2</v>
      </c>
      <c r="JL2" s="71">
        <f t="shared" si="3"/>
        <v>6.9199999999999998E-2</v>
      </c>
      <c r="JM2" s="71">
        <f t="shared" si="3"/>
        <v>6.9199999999999998E-2</v>
      </c>
      <c r="JN2" s="71">
        <f t="shared" si="3"/>
        <v>6.9199999999999998E-2</v>
      </c>
      <c r="JO2" s="71">
        <f t="shared" si="3"/>
        <v>6.9199999999999998E-2</v>
      </c>
      <c r="JP2" s="71">
        <f t="shared" si="3"/>
        <v>6.9199999999999998E-2</v>
      </c>
      <c r="JQ2" s="71">
        <f t="shared" si="3"/>
        <v>6.9199999999999998E-2</v>
      </c>
      <c r="JR2" s="71">
        <f t="shared" si="3"/>
        <v>6.9199999999999998E-2</v>
      </c>
      <c r="JS2" s="71">
        <f t="shared" si="3"/>
        <v>6.9199999999999998E-2</v>
      </c>
      <c r="JT2" s="71">
        <f t="shared" si="3"/>
        <v>6.9199999999999998E-2</v>
      </c>
      <c r="JU2" s="71">
        <f t="shared" si="3"/>
        <v>6.9199999999999998E-2</v>
      </c>
      <c r="JV2" s="71">
        <f t="shared" si="3"/>
        <v>6.9199999999999998E-2</v>
      </c>
      <c r="JW2" s="71">
        <f t="shared" si="3"/>
        <v>6.9199999999999998E-2</v>
      </c>
      <c r="JX2" s="71">
        <f t="shared" si="3"/>
        <v>6.9199999999999998E-2</v>
      </c>
      <c r="JY2" s="71">
        <f t="shared" si="3"/>
        <v>6.9199999999999998E-2</v>
      </c>
      <c r="JZ2" s="71">
        <f t="shared" si="3"/>
        <v>6.9199999999999998E-2</v>
      </c>
      <c r="KA2" s="71">
        <f t="shared" si="3"/>
        <v>6.9199999999999998E-2</v>
      </c>
      <c r="KB2" s="71">
        <f t="shared" ref="KB2:KQ2" si="4">KA2</f>
        <v>6.9199999999999998E-2</v>
      </c>
      <c r="KC2" s="71">
        <f t="shared" si="4"/>
        <v>6.9199999999999998E-2</v>
      </c>
      <c r="KD2" s="71">
        <f t="shared" si="4"/>
        <v>6.9199999999999998E-2</v>
      </c>
      <c r="KE2" s="71">
        <f t="shared" si="4"/>
        <v>6.9199999999999998E-2</v>
      </c>
      <c r="KF2" s="71">
        <f t="shared" si="4"/>
        <v>6.9199999999999998E-2</v>
      </c>
      <c r="KG2" s="71">
        <f t="shared" si="4"/>
        <v>6.9199999999999998E-2</v>
      </c>
      <c r="KH2" s="71">
        <f t="shared" si="4"/>
        <v>6.9199999999999998E-2</v>
      </c>
      <c r="KI2" s="71">
        <f t="shared" si="4"/>
        <v>6.9199999999999998E-2</v>
      </c>
      <c r="KJ2" s="71">
        <f t="shared" si="4"/>
        <v>6.9199999999999998E-2</v>
      </c>
      <c r="KK2" s="71">
        <f t="shared" si="4"/>
        <v>6.9199999999999998E-2</v>
      </c>
      <c r="KL2" s="71">
        <f t="shared" si="4"/>
        <v>6.9199999999999998E-2</v>
      </c>
      <c r="KM2" s="71">
        <f t="shared" si="4"/>
        <v>6.9199999999999998E-2</v>
      </c>
      <c r="KN2" s="71">
        <f t="shared" si="4"/>
        <v>6.9199999999999998E-2</v>
      </c>
      <c r="KO2" s="71">
        <f t="shared" si="4"/>
        <v>6.9199999999999998E-2</v>
      </c>
      <c r="KP2" s="71">
        <f t="shared" si="4"/>
        <v>6.9199999999999998E-2</v>
      </c>
      <c r="KQ2" s="71">
        <f t="shared" si="4"/>
        <v>6.9199999999999998E-2</v>
      </c>
    </row>
    <row r="3" spans="1:303" x14ac:dyDescent="0.25"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</row>
    <row r="4" spans="1:303" x14ac:dyDescent="0.25">
      <c r="A4" s="699" t="s">
        <v>362</v>
      </c>
    </row>
    <row r="5" spans="1:303" x14ac:dyDescent="0.25">
      <c r="A5" s="39" t="s">
        <v>365</v>
      </c>
    </row>
    <row r="6" spans="1:303" x14ac:dyDescent="0.25">
      <c r="A6" t="s">
        <v>363</v>
      </c>
      <c r="BD6">
        <v>13</v>
      </c>
    </row>
    <row r="7" spans="1:303" x14ac:dyDescent="0.25">
      <c r="A7" t="s">
        <v>364</v>
      </c>
      <c r="BD7" s="72">
        <f>TABLES!D526*70%</f>
        <v>4199999999.9999995</v>
      </c>
    </row>
    <row r="8" spans="1:303" x14ac:dyDescent="0.25">
      <c r="A8" t="s">
        <v>366</v>
      </c>
      <c r="BD8">
        <f>132/3</f>
        <v>44</v>
      </c>
    </row>
    <row r="9" spans="1:303" x14ac:dyDescent="0.25">
      <c r="A9" t="s">
        <v>367</v>
      </c>
      <c r="EY9" s="72"/>
      <c r="GF9" s="72">
        <f>TABLES!D626</f>
        <v>300000000</v>
      </c>
    </row>
    <row r="10" spans="1:303" x14ac:dyDescent="0.25">
      <c r="A10" t="s">
        <v>368</v>
      </c>
      <c r="BD10" s="71">
        <f>TABLES!D625</f>
        <v>0.15160000000000001</v>
      </c>
    </row>
    <row r="11" spans="1:303" x14ac:dyDescent="0.25">
      <c r="A11" t="s">
        <v>369</v>
      </c>
      <c r="BD11" s="71">
        <f>BD10/4</f>
        <v>3.7900000000000003E-2</v>
      </c>
    </row>
    <row r="13" spans="1:303" x14ac:dyDescent="0.25">
      <c r="A13" s="39" t="s">
        <v>370</v>
      </c>
    </row>
    <row r="14" spans="1:303" x14ac:dyDescent="0.25">
      <c r="A14" t="s">
        <v>371</v>
      </c>
      <c r="BD14" s="72">
        <f>BD7</f>
        <v>4199999999.9999995</v>
      </c>
    </row>
    <row r="15" spans="1:303" x14ac:dyDescent="0.25">
      <c r="A15" t="s">
        <v>372</v>
      </c>
      <c r="BG15">
        <v>1</v>
      </c>
      <c r="BJ15">
        <f>BG15+1</f>
        <v>2</v>
      </c>
      <c r="BM15">
        <f t="shared" ref="BM15" si="5">BJ15+1</f>
        <v>3</v>
      </c>
      <c r="BP15">
        <f t="shared" ref="BP15" si="6">BM15+1</f>
        <v>4</v>
      </c>
      <c r="BS15">
        <f t="shared" ref="BS15" si="7">BP15+1</f>
        <v>5</v>
      </c>
      <c r="BV15">
        <f t="shared" ref="BV15" si="8">BS15+1</f>
        <v>6</v>
      </c>
      <c r="BY15">
        <f t="shared" ref="BY15" si="9">BV15+1</f>
        <v>7</v>
      </c>
      <c r="CB15">
        <f t="shared" ref="CB15" si="10">BY15+1</f>
        <v>8</v>
      </c>
      <c r="CE15">
        <f t="shared" ref="CE15" si="11">CB15+1</f>
        <v>9</v>
      </c>
      <c r="CH15">
        <f t="shared" ref="CH15" si="12">CE15+1</f>
        <v>10</v>
      </c>
      <c r="CK15">
        <f t="shared" ref="CK15" si="13">CH15+1</f>
        <v>11</v>
      </c>
      <c r="CN15">
        <f t="shared" ref="CN15" si="14">CK15+1</f>
        <v>12</v>
      </c>
      <c r="CQ15">
        <f t="shared" ref="CQ15" si="15">CN15+1</f>
        <v>13</v>
      </c>
      <c r="CT15">
        <f t="shared" ref="CT15" si="16">CQ15+1</f>
        <v>14</v>
      </c>
      <c r="CW15">
        <f t="shared" ref="CW15" si="17">CT15+1</f>
        <v>15</v>
      </c>
      <c r="CZ15">
        <f t="shared" ref="CZ15" si="18">CW15+1</f>
        <v>16</v>
      </c>
      <c r="DC15">
        <f t="shared" ref="DC15" si="19">CZ15+1</f>
        <v>17</v>
      </c>
      <c r="DF15">
        <f t="shared" ref="DF15" si="20">DC15+1</f>
        <v>18</v>
      </c>
      <c r="DI15">
        <f t="shared" ref="DI15" si="21">DF15+1</f>
        <v>19</v>
      </c>
      <c r="DL15">
        <f t="shared" ref="DL15" si="22">DI15+1</f>
        <v>20</v>
      </c>
      <c r="DO15">
        <f t="shared" ref="DO15" si="23">DL15+1</f>
        <v>21</v>
      </c>
      <c r="DR15">
        <f t="shared" ref="DR15" si="24">DO15+1</f>
        <v>22</v>
      </c>
      <c r="DU15">
        <f t="shared" ref="DU15" si="25">DR15+1</f>
        <v>23</v>
      </c>
      <c r="DX15">
        <f t="shared" ref="DX15" si="26">DU15+1</f>
        <v>24</v>
      </c>
      <c r="EA15">
        <f t="shared" ref="EA15" si="27">DX15+1</f>
        <v>25</v>
      </c>
      <c r="ED15">
        <f t="shared" ref="ED15" si="28">EA15+1</f>
        <v>26</v>
      </c>
      <c r="EG15">
        <f t="shared" ref="EG15" si="29">ED15+1</f>
        <v>27</v>
      </c>
      <c r="EJ15">
        <f t="shared" ref="EJ15" si="30">EG15+1</f>
        <v>28</v>
      </c>
      <c r="EM15">
        <f t="shared" ref="EM15" si="31">EJ15+1</f>
        <v>29</v>
      </c>
      <c r="EP15">
        <f t="shared" ref="EP15" si="32">EM15+1</f>
        <v>30</v>
      </c>
      <c r="ES15">
        <f t="shared" ref="ES15" si="33">EP15+1</f>
        <v>31</v>
      </c>
      <c r="EV15">
        <f t="shared" ref="EV15" si="34">ES15+1</f>
        <v>32</v>
      </c>
      <c r="EY15">
        <f t="shared" ref="EY15" si="35">EV15+1</f>
        <v>33</v>
      </c>
      <c r="FB15">
        <f>EY15+1</f>
        <v>34</v>
      </c>
      <c r="FE15">
        <f t="shared" ref="FE15" si="36">FB15+1</f>
        <v>35</v>
      </c>
      <c r="FH15">
        <f t="shared" ref="FH15" si="37">FE15+1</f>
        <v>36</v>
      </c>
      <c r="FK15">
        <f t="shared" ref="FK15" si="38">FH15+1</f>
        <v>37</v>
      </c>
      <c r="FN15">
        <f t="shared" ref="FN15" si="39">FK15+1</f>
        <v>38</v>
      </c>
      <c r="FQ15">
        <f t="shared" ref="FQ15" si="40">FN15+1</f>
        <v>39</v>
      </c>
      <c r="FT15">
        <f t="shared" ref="FT15" si="41">FQ15+1</f>
        <v>40</v>
      </c>
      <c r="FW15">
        <f t="shared" ref="FW15" si="42">FT15+1</f>
        <v>41</v>
      </c>
      <c r="FZ15">
        <f t="shared" ref="FZ15" si="43">FW15+1</f>
        <v>42</v>
      </c>
      <c r="GC15">
        <v>43</v>
      </c>
      <c r="GF15">
        <v>44</v>
      </c>
    </row>
    <row r="16" spans="1:303" x14ac:dyDescent="0.25">
      <c r="A16" t="s">
        <v>582</v>
      </c>
      <c r="BG16" s="72">
        <f>PMT($BD$11,$BD$8,-$BD$7,$GF$9)</f>
        <v>194895209.56815633</v>
      </c>
      <c r="BJ16" s="72">
        <f>PMT($BD$11,$BD$8,-$BD$7,$GF$9)</f>
        <v>194895209.56815633</v>
      </c>
      <c r="BM16" s="72">
        <f t="shared" ref="BM16" si="44">PMT($BD$11,$BD$8,-$BD$7,$GF$9)</f>
        <v>194895209.56815633</v>
      </c>
      <c r="BP16" s="72">
        <f t="shared" ref="BP16" si="45">PMT($BD$11,$BD$8,-$BD$7,$GF$9)</f>
        <v>194895209.56815633</v>
      </c>
      <c r="BS16" s="72">
        <f t="shared" ref="BS16" si="46">PMT($BD$11,$BD$8,-$BD$7,$GF$9)</f>
        <v>194895209.56815633</v>
      </c>
      <c r="BV16" s="72">
        <f t="shared" ref="BV16" si="47">PMT($BD$11,$BD$8,-$BD$7,$GF$9)</f>
        <v>194895209.56815633</v>
      </c>
      <c r="BY16" s="72">
        <f t="shared" ref="BY16" si="48">PMT($BD$11,$BD$8,-$BD$7,$GF$9)</f>
        <v>194895209.56815633</v>
      </c>
      <c r="CB16" s="72">
        <f t="shared" ref="CB16" si="49">PMT($BD$11,$BD$8,-$BD$7,$GF$9)</f>
        <v>194895209.56815633</v>
      </c>
      <c r="CE16" s="72">
        <f t="shared" ref="CE16" si="50">PMT($BD$11,$BD$8,-$BD$7,$GF$9)</f>
        <v>194895209.56815633</v>
      </c>
      <c r="CH16" s="72">
        <f t="shared" ref="CH16" si="51">PMT($BD$11,$BD$8,-$BD$7,$GF$9)</f>
        <v>194895209.56815633</v>
      </c>
      <c r="CK16" s="72">
        <f t="shared" ref="CK16" si="52">PMT($BD$11,$BD$8,-$BD$7,$GF$9)</f>
        <v>194895209.56815633</v>
      </c>
      <c r="CN16" s="72">
        <f t="shared" ref="CN16" si="53">PMT($BD$11,$BD$8,-$BD$7,$GF$9)</f>
        <v>194895209.56815633</v>
      </c>
      <c r="CQ16" s="72">
        <f t="shared" ref="CQ16" si="54">PMT($BD$11,$BD$8,-$BD$7,$GF$9)</f>
        <v>194895209.56815633</v>
      </c>
      <c r="CT16" s="72">
        <f t="shared" ref="CT16" si="55">PMT($BD$11,$BD$8,-$BD$7,$GF$9)</f>
        <v>194895209.56815633</v>
      </c>
      <c r="CW16" s="72">
        <f t="shared" ref="CW16" si="56">PMT($BD$11,$BD$8,-$BD$7,$GF$9)</f>
        <v>194895209.56815633</v>
      </c>
      <c r="CZ16" s="72">
        <f t="shared" ref="CZ16" si="57">PMT($BD$11,$BD$8,-$BD$7,$GF$9)</f>
        <v>194895209.56815633</v>
      </c>
      <c r="DC16" s="72">
        <f t="shared" ref="DC16" si="58">PMT($BD$11,$BD$8,-$BD$7,$GF$9)</f>
        <v>194895209.56815633</v>
      </c>
      <c r="DF16" s="72">
        <f t="shared" ref="DF16" si="59">PMT($BD$11,$BD$8,-$BD$7,$GF$9)</f>
        <v>194895209.56815633</v>
      </c>
      <c r="DI16" s="72">
        <f t="shared" ref="DI16" si="60">PMT($BD$11,$BD$8,-$BD$7,$GF$9)</f>
        <v>194895209.56815633</v>
      </c>
      <c r="DL16" s="72">
        <f t="shared" ref="DL16" si="61">PMT($BD$11,$BD$8,-$BD$7,$GF$9)</f>
        <v>194895209.56815633</v>
      </c>
      <c r="DO16" s="72">
        <f t="shared" ref="DO16" si="62">PMT($BD$11,$BD$8,-$BD$7,$GF$9)</f>
        <v>194895209.56815633</v>
      </c>
      <c r="DR16" s="72">
        <f t="shared" ref="DR16" si="63">PMT($BD$11,$BD$8,-$BD$7,$GF$9)</f>
        <v>194895209.56815633</v>
      </c>
      <c r="DU16" s="72">
        <f t="shared" ref="DU16" si="64">PMT($BD$11,$BD$8,-$BD$7,$GF$9)</f>
        <v>194895209.56815633</v>
      </c>
      <c r="DX16" s="72">
        <f t="shared" ref="DX16" si="65">PMT($BD$11,$BD$8,-$BD$7,$GF$9)</f>
        <v>194895209.56815633</v>
      </c>
      <c r="EA16" s="72">
        <f t="shared" ref="EA16" si="66">PMT($BD$11,$BD$8,-$BD$7,$GF$9)</f>
        <v>194895209.56815633</v>
      </c>
      <c r="ED16" s="72">
        <f t="shared" ref="ED16" si="67">PMT($BD$11,$BD$8,-$BD$7,$GF$9)</f>
        <v>194895209.56815633</v>
      </c>
      <c r="EG16" s="72">
        <f t="shared" ref="EG16" si="68">PMT($BD$11,$BD$8,-$BD$7,$GF$9)</f>
        <v>194895209.56815633</v>
      </c>
      <c r="EJ16" s="72">
        <f t="shared" ref="EJ16" si="69">PMT($BD$11,$BD$8,-$BD$7,$GF$9)</f>
        <v>194895209.56815633</v>
      </c>
      <c r="EM16" s="72">
        <f t="shared" ref="EM16" si="70">PMT($BD$11,$BD$8,-$BD$7,$GF$9)</f>
        <v>194895209.56815633</v>
      </c>
      <c r="EP16" s="72">
        <f t="shared" ref="EP16" si="71">PMT($BD$11,$BD$8,-$BD$7,$GF$9)</f>
        <v>194895209.56815633</v>
      </c>
      <c r="ES16" s="72">
        <f t="shared" ref="ES16" si="72">PMT($BD$11,$BD$8,-$BD$7,$GF$9)</f>
        <v>194895209.56815633</v>
      </c>
      <c r="EV16" s="72">
        <f t="shared" ref="EV16" si="73">PMT($BD$11,$BD$8,-$BD$7,$GF$9)</f>
        <v>194895209.56815633</v>
      </c>
      <c r="EY16" s="72">
        <f t="shared" ref="EY16" si="74">PMT($BD$11,$BD$8,-$BD$7,$GF$9)</f>
        <v>194895209.56815633</v>
      </c>
      <c r="FB16" s="72">
        <f t="shared" ref="FB16" si="75">PMT($BD$11,$BD$8,-$BD$7,$GF$9)</f>
        <v>194895209.56815633</v>
      </c>
      <c r="FE16" s="72">
        <f t="shared" ref="FE16" si="76">PMT($BD$11,$BD$8,-$BD$7,$GF$9)</f>
        <v>194895209.56815633</v>
      </c>
      <c r="FH16" s="72">
        <f t="shared" ref="FH16" si="77">PMT($BD$11,$BD$8,-$BD$7,$GF$9)</f>
        <v>194895209.56815633</v>
      </c>
      <c r="FK16" s="72">
        <f t="shared" ref="FK16" si="78">PMT($BD$11,$BD$8,-$BD$7,$GF$9)</f>
        <v>194895209.56815633</v>
      </c>
      <c r="FN16" s="72">
        <f t="shared" ref="FN16" si="79">PMT($BD$11,$BD$8,-$BD$7,$GF$9)</f>
        <v>194895209.56815633</v>
      </c>
      <c r="FQ16" s="72">
        <f t="shared" ref="FQ16" si="80">PMT($BD$11,$BD$8,-$BD$7,$GF$9)</f>
        <v>194895209.56815633</v>
      </c>
      <c r="FT16" s="72">
        <f t="shared" ref="FT16" si="81">PMT($BD$11,$BD$8,-$BD$7,$GF$9)</f>
        <v>194895209.56815633</v>
      </c>
      <c r="FW16" s="72">
        <f t="shared" ref="FW16" si="82">PMT($BD$11,$BD$8,-$BD$7,$GF$9)</f>
        <v>194895209.56815633</v>
      </c>
      <c r="FZ16" s="72">
        <f t="shared" ref="FZ16" si="83">PMT($BD$11,$BD$8,-$BD$7,$GF$9)</f>
        <v>194895209.56815633</v>
      </c>
      <c r="GC16" s="72">
        <f t="shared" ref="GC16" si="84">PMT($BD$11,$BD$8,-$BD$7,$GF$9)</f>
        <v>194895209.56815633</v>
      </c>
      <c r="GF16" s="72">
        <f t="shared" ref="GF16" si="85">PMT($BD$11,$BD$8,-$BD$7,$GF$9)</f>
        <v>194895209.56815633</v>
      </c>
    </row>
    <row r="17" spans="1:188" x14ac:dyDescent="0.25">
      <c r="A17" t="s">
        <v>583</v>
      </c>
      <c r="BG17" s="72">
        <f>PPMT($BD$11,BG15,$BD$8,-$BD$7,$GF$9)</f>
        <v>35715209.568156332</v>
      </c>
      <c r="BJ17" s="72">
        <f>PPMT($BD$11,BJ15,$BD$8,-$BD$7,$GF$9)</f>
        <v>37068816.010789461</v>
      </c>
      <c r="BM17" s="72">
        <f t="shared" ref="BM17" si="86">PPMT($BD$11,BM15,$BD$8,-$BD$7,$GF$9)</f>
        <v>38473724.137598388</v>
      </c>
      <c r="BP17" s="72">
        <f t="shared" ref="BP17" si="87">PPMT($BD$11,BP15,$BD$8,-$BD$7,$GF$9)</f>
        <v>39931878.282413371</v>
      </c>
      <c r="BS17" s="72">
        <f t="shared" ref="BS17" si="88">PPMT($BD$11,BS15,$BD$8,-$BD$7,$GF$9)</f>
        <v>41445296.469316833</v>
      </c>
      <c r="BV17" s="72">
        <f t="shared" ref="BV17" si="89">PPMT($BD$11,BV15,$BD$8,-$BD$7,$GF$9)</f>
        <v>43016073.205503941</v>
      </c>
      <c r="BY17" s="72">
        <f t="shared" ref="BY17" si="90">PPMT($BD$11,BY15,$BD$8,-$BD$7,$GF$9)</f>
        <v>44646382.379992545</v>
      </c>
      <c r="CB17" s="72">
        <f t="shared" ref="CB17" si="91">PPMT($BD$11,CB15,$BD$8,-$BD$7,$GF$9)</f>
        <v>46338480.272194251</v>
      </c>
      <c r="CE17" s="72">
        <f t="shared" ref="CE17" si="92">PPMT($BD$11,CE15,$BD$8,-$BD$7,$GF$9)</f>
        <v>48094708.674510427</v>
      </c>
      <c r="CH17" s="72">
        <f t="shared" ref="CH17" si="93">PPMT($BD$11,CH15,$BD$8,-$BD$7,$GF$9)</f>
        <v>49917498.133274369</v>
      </c>
      <c r="CK17" s="72">
        <f t="shared" ref="CK17" si="94">PPMT($BD$11,CK15,$BD$8,-$BD$7,$GF$9)</f>
        <v>51809371.312525466</v>
      </c>
      <c r="CN17" s="72">
        <f t="shared" ref="CN17" si="95">PPMT($BD$11,CN15,$BD$8,-$BD$7,$GF$9)</f>
        <v>53772946.485270165</v>
      </c>
      <c r="CQ17" s="72">
        <f t="shared" ref="CQ17" si="96">PPMT($BD$11,CQ15,$BD$8,-$BD$7,$GF$9)</f>
        <v>55810941.15706192</v>
      </c>
      <c r="CT17" s="72">
        <f t="shared" ref="CT17" si="97">PPMT($BD$11,CT15,$BD$8,-$BD$7,$GF$9)</f>
        <v>57926175.826914571</v>
      </c>
      <c r="CW17" s="72">
        <f t="shared" ref="CW17" si="98">PPMT($BD$11,CW15,$BD$8,-$BD$7,$GF$9)</f>
        <v>60121577.890754618</v>
      </c>
      <c r="CZ17" s="72">
        <f t="shared" ref="CZ17" si="99">PPMT($BD$11,CZ15,$BD$8,-$BD$7,$GF$9)</f>
        <v>62400185.692814216</v>
      </c>
      <c r="DC17" s="72">
        <f t="shared" ref="DC17" si="100">PPMT($BD$11,DC15,$BD$8,-$BD$7,$GF$9)</f>
        <v>64765152.730571888</v>
      </c>
      <c r="DF17" s="72">
        <f t="shared" ref="DF17" si="101">PPMT($BD$11,DF15,$BD$8,-$BD$7,$GF$9)</f>
        <v>67219752.019060567</v>
      </c>
      <c r="DI17" s="72">
        <f t="shared" ref="DI17" si="102">PPMT($BD$11,DI15,$BD$8,-$BD$7,$GF$9)</f>
        <v>69767380.620582953</v>
      </c>
      <c r="DL17" s="72">
        <f t="shared" ref="DL17" si="103">PPMT($BD$11,DL15,$BD$8,-$BD$7,$GF$9)</f>
        <v>72411564.346103042</v>
      </c>
      <c r="DO17" s="72">
        <f t="shared" ref="DO17" si="104">PPMT($BD$11,DO15,$BD$8,-$BD$7,$GF$9)</f>
        <v>75155962.634820357</v>
      </c>
      <c r="DR17" s="72">
        <f t="shared" ref="DR17" si="105">PPMT($BD$11,DR15,$BD$8,-$BD$7,$GF$9)</f>
        <v>78004373.618680045</v>
      </c>
      <c r="DU17" s="72">
        <f t="shared" ref="DU17" si="106">PPMT($BD$11,DU15,$BD$8,-$BD$7,$GF$9)</f>
        <v>80960739.378828019</v>
      </c>
      <c r="DX17" s="72">
        <f t="shared" ref="DX17" si="107">PPMT($BD$11,DX15,$BD$8,-$BD$7,$GF$9)</f>
        <v>84029151.401285604</v>
      </c>
      <c r="EA17" s="72">
        <f t="shared" ref="EA17" si="108">PPMT($BD$11,EA15,$BD$8,-$BD$7,$GF$9)</f>
        <v>87213856.239394322</v>
      </c>
      <c r="ED17" s="72">
        <f t="shared" ref="ED17" si="109">PPMT($BD$11,ED15,$BD$8,-$BD$7,$GF$9)</f>
        <v>90519261.390867367</v>
      </c>
      <c r="EG17" s="72">
        <f t="shared" ref="EG17" si="110">PPMT($BD$11,EG15,$BD$8,-$BD$7,$GF$9)</f>
        <v>93949941.397581235</v>
      </c>
      <c r="EJ17" s="72">
        <f t="shared" ref="EJ17" si="111">PPMT($BD$11,EJ15,$BD$8,-$BD$7,$GF$9)</f>
        <v>97510644.176549584</v>
      </c>
      <c r="EM17" s="72">
        <f t="shared" ref="EM17" si="112">PPMT($BD$11,EM15,$BD$8,-$BD$7,$GF$9)</f>
        <v>101206297.5908408</v>
      </c>
      <c r="EP17" s="72">
        <f t="shared" ref="EP17" si="113">PPMT($BD$11,EP15,$BD$8,-$BD$7,$GF$9)</f>
        <v>105042016.26953366</v>
      </c>
      <c r="ES17" s="72">
        <f t="shared" ref="ES17" si="114">PPMT($BD$11,ES15,$BD$8,-$BD$7,$GF$9)</f>
        <v>109023108.686149</v>
      </c>
      <c r="EV17" s="72">
        <f t="shared" ref="EV17" si="115">PPMT($BD$11,EV15,$BD$8,-$BD$7,$GF$9)</f>
        <v>113155084.50535405</v>
      </c>
      <c r="EY17" s="72">
        <f t="shared" ref="EY17" si="116">PPMT($BD$11,EY15,$BD$8,-$BD$7,$GF$9)</f>
        <v>117443662.20810698</v>
      </c>
      <c r="FB17" s="72">
        <f t="shared" ref="FB17" si="117">PPMT($BD$11,FB15,$BD$8,-$BD$7,$GF$9)</f>
        <v>121894777.00579423</v>
      </c>
      <c r="FE17" s="72">
        <f t="shared" ref="FE17" si="118">PPMT($BD$11,FE15,$BD$8,-$BD$7,$GF$9)</f>
        <v>126514589.05431382</v>
      </c>
      <c r="FH17" s="72">
        <f t="shared" ref="FH17" si="119">PPMT($BD$11,FH15,$BD$8,-$BD$7,$GF$9)</f>
        <v>131309491.97947231</v>
      </c>
      <c r="FK17" s="72">
        <f t="shared" ref="FK17" si="120">PPMT($BD$11,FK15,$BD$8,-$BD$7,$GF$9)</f>
        <v>136286121.72549433</v>
      </c>
      <c r="FN17" s="72">
        <f t="shared" ref="FN17" si="121">PPMT($BD$11,FN15,$BD$8,-$BD$7,$GF$9)</f>
        <v>141451365.73889056</v>
      </c>
      <c r="FQ17" s="72">
        <f t="shared" ref="FQ17" si="122">PPMT($BD$11,FQ15,$BD$8,-$BD$7,$GF$9)</f>
        <v>146812372.50039449</v>
      </c>
      <c r="FT17" s="72">
        <f t="shared" ref="FT17" si="123">PPMT($BD$11,FT15,$BD$8,-$BD$7,$GF$9)</f>
        <v>152376561.41815946</v>
      </c>
      <c r="FW17" s="72">
        <f t="shared" ref="FW17" si="124">PPMT($BD$11,FW15,$BD$8,-$BD$7,$GF$9)</f>
        <v>158151633.09590772</v>
      </c>
      <c r="FZ17" s="72">
        <f t="shared" ref="FZ17" si="125">PPMT($BD$11,FZ15,$BD$8,-$BD$7,$GF$9)</f>
        <v>164145579.9902426</v>
      </c>
      <c r="GC17" s="72">
        <f t="shared" ref="GC17" si="126">PPMT($BD$11,GC15,$BD$8,-$BD$7,$GF$9)</f>
        <v>170366697.47187281</v>
      </c>
      <c r="GF17" s="72">
        <f t="shared" ref="GF17" si="127">PPMT($BD$11,GF15,$BD$8,-$BD$7,$GF$9)</f>
        <v>176823595.30605677</v>
      </c>
    </row>
    <row r="18" spans="1:188" x14ac:dyDescent="0.25">
      <c r="A18" t="s">
        <v>584</v>
      </c>
      <c r="BG18" s="72">
        <f>IPMT($BD$11,BG15,$BD$8,-$BD$14,$GF$9)</f>
        <v>159180000</v>
      </c>
      <c r="BJ18" s="72">
        <f>IPMT($BD$11,BJ15,$BD$8,-$BD$14,$GF$9)</f>
        <v>157826393.55736688</v>
      </c>
      <c r="BM18" s="72">
        <f t="shared" ref="BM18" si="128">IPMT($BD$11,BM15,$BD$8,-$BD$14,$GF$9)</f>
        <v>156421485.43055797</v>
      </c>
      <c r="BP18" s="72">
        <f t="shared" ref="BP18" si="129">IPMT($BD$11,BP15,$BD$8,-$BD$14,$GF$9)</f>
        <v>154963331.28574297</v>
      </c>
      <c r="BS18" s="72">
        <f t="shared" ref="BS18" si="130">IPMT($BD$11,BS15,$BD$8,-$BD$14,$GF$9)</f>
        <v>153449913.09883952</v>
      </c>
      <c r="BV18" s="72">
        <f t="shared" ref="BV18" si="131">IPMT($BD$11,BV15,$BD$8,-$BD$14,$GF$9)</f>
        <v>151879136.36265239</v>
      </c>
      <c r="BY18" s="72">
        <f t="shared" ref="BY18" si="132">IPMT($BD$11,BY15,$BD$8,-$BD$14,$GF$9)</f>
        <v>150248827.18816379</v>
      </c>
      <c r="CB18" s="72">
        <f t="shared" ref="CB18" si="133">IPMT($BD$11,CB15,$BD$8,-$BD$14,$GF$9)</f>
        <v>148556729.2959621</v>
      </c>
      <c r="CE18" s="72">
        <f t="shared" ref="CE18" si="134">IPMT($BD$11,CE15,$BD$8,-$BD$14,$GF$9)</f>
        <v>146800500.89364591</v>
      </c>
      <c r="CH18" s="72">
        <f t="shared" ref="CH18" si="135">IPMT($BD$11,CH15,$BD$8,-$BD$14,$GF$9)</f>
        <v>144977711.43488196</v>
      </c>
      <c r="CK18" s="72">
        <f t="shared" ref="CK18" si="136">IPMT($BD$11,CK15,$BD$8,-$BD$14,$GF$9)</f>
        <v>143085838.25563085</v>
      </c>
      <c r="CN18" s="72">
        <f t="shared" ref="CN18" si="137">IPMT($BD$11,CN15,$BD$8,-$BD$14,$GF$9)</f>
        <v>141122263.08288616</v>
      </c>
      <c r="CQ18" s="72">
        <f t="shared" ref="CQ18" si="138">IPMT($BD$11,CQ15,$BD$8,-$BD$14,$GF$9)</f>
        <v>139084268.4110944</v>
      </c>
      <c r="CT18" s="72">
        <f t="shared" ref="CT18" si="139">IPMT($BD$11,CT15,$BD$8,-$BD$14,$GF$9)</f>
        <v>136969033.74124175</v>
      </c>
      <c r="CW18" s="72">
        <f t="shared" ref="CW18" si="140">IPMT($BD$11,CW15,$BD$8,-$BD$14,$GF$9)</f>
        <v>134773631.67740172</v>
      </c>
      <c r="CZ18" s="72">
        <f t="shared" ref="CZ18" si="141">IPMT($BD$11,CZ15,$BD$8,-$BD$14,$GF$9)</f>
        <v>132495023.8753421</v>
      </c>
      <c r="DC18" s="72">
        <f t="shared" ref="DC18" si="142">IPMT($BD$11,DC15,$BD$8,-$BD$14,$GF$9)</f>
        <v>130130056.83758444</v>
      </c>
      <c r="DF18" s="72">
        <f t="shared" ref="DF18" si="143">IPMT($BD$11,DF15,$BD$8,-$BD$14,$GF$9)</f>
        <v>127675457.54909576</v>
      </c>
      <c r="DI18" s="72">
        <f t="shared" ref="DI18" si="144">IPMT($BD$11,DI15,$BD$8,-$BD$14,$GF$9)</f>
        <v>125127828.94757338</v>
      </c>
      <c r="DL18" s="72">
        <f t="shared" ref="DL18" si="145">IPMT($BD$11,DL15,$BD$8,-$BD$14,$GF$9)</f>
        <v>122483645.22205326</v>
      </c>
      <c r="DO18" s="72">
        <f t="shared" ref="DO18" si="146">IPMT($BD$11,DO15,$BD$8,-$BD$14,$GF$9)</f>
        <v>119739246.93333596</v>
      </c>
      <c r="DR18" s="72">
        <f t="shared" ref="DR18" si="147">IPMT($BD$11,DR15,$BD$8,-$BD$14,$GF$9)</f>
        <v>116890835.94947627</v>
      </c>
      <c r="DU18" s="72">
        <f t="shared" ref="DU18" si="148">IPMT($BD$11,DU15,$BD$8,-$BD$14,$GF$9)</f>
        <v>113934470.1893283</v>
      </c>
      <c r="DX18" s="72">
        <f t="shared" ref="DX18" si="149">IPMT($BD$11,DX15,$BD$8,-$BD$14,$GF$9)</f>
        <v>110866058.16687074</v>
      </c>
      <c r="EA18" s="72">
        <f t="shared" ref="EA18" si="150">IPMT($BD$11,EA15,$BD$8,-$BD$14,$GF$9)</f>
        <v>107681353.32876201</v>
      </c>
      <c r="ED18" s="72">
        <f t="shared" ref="ED18" si="151">IPMT($BD$11,ED15,$BD$8,-$BD$14,$GF$9)</f>
        <v>104375948.17728896</v>
      </c>
      <c r="EG18" s="72">
        <f t="shared" ref="EG18" si="152">IPMT($BD$11,EG15,$BD$8,-$BD$14,$GF$9)</f>
        <v>100945268.1705751</v>
      </c>
      <c r="EJ18" s="72">
        <f t="shared" ref="EJ18" si="153">IPMT($BD$11,EJ15,$BD$8,-$BD$14,$GF$9)</f>
        <v>97384565.391606733</v>
      </c>
      <c r="EM18" s="72">
        <f t="shared" ref="EM18" si="154">IPMT($BD$11,EM15,$BD$8,-$BD$14,$GF$9)</f>
        <v>93688911.977315515</v>
      </c>
      <c r="EP18" s="72">
        <f t="shared" ref="EP18" si="155">IPMT($BD$11,EP15,$BD$8,-$BD$14,$GF$9)</f>
        <v>89853193.298622668</v>
      </c>
      <c r="ES18" s="72">
        <f t="shared" ref="ES18" si="156">IPMT($BD$11,ES15,$BD$8,-$BD$14,$GF$9)</f>
        <v>85872100.882007316</v>
      </c>
      <c r="EV18" s="72">
        <f t="shared" ref="EV18" si="157">IPMT($BD$11,EV15,$BD$8,-$BD$14,$GF$9)</f>
        <v>81740125.062802285</v>
      </c>
      <c r="EY18" s="72">
        <f t="shared" ref="EY18" si="158">IPMT($BD$11,EY15,$BD$8,-$BD$14,$GF$9)</f>
        <v>77451547.360049367</v>
      </c>
      <c r="FB18" s="72">
        <f t="shared" ref="FB18" si="159">IPMT($BD$11,FB15,$BD$8,-$BD$14,$GF$9)</f>
        <v>73000432.56236212</v>
      </c>
      <c r="FE18" s="72">
        <f t="shared" ref="FE18" si="160">IPMT($BD$11,FE15,$BD$8,-$BD$14,$GF$9)</f>
        <v>68380620.513842508</v>
      </c>
      <c r="FH18" s="72">
        <f t="shared" ref="FH18" si="161">IPMT($BD$11,FH15,$BD$8,-$BD$14,$GF$9)</f>
        <v>63585717.588684015</v>
      </c>
      <c r="FK18" s="72">
        <f t="shared" ref="FK18" si="162">IPMT($BD$11,FK15,$BD$8,-$BD$14,$GF$9)</f>
        <v>58609087.842662007</v>
      </c>
      <c r="FN18" s="72">
        <f t="shared" ref="FN18" si="163">IPMT($BD$11,FN15,$BD$8,-$BD$14,$GF$9)</f>
        <v>53443843.829265781</v>
      </c>
      <c r="FQ18" s="72">
        <f t="shared" ref="FQ18" si="164">IPMT($BD$11,FQ15,$BD$8,-$BD$14,$GF$9)</f>
        <v>48082837.067761824</v>
      </c>
      <c r="FT18" s="72">
        <f t="shared" ref="FT18" si="165">IPMT($BD$11,FT15,$BD$8,-$BD$14,$GF$9)</f>
        <v>42518648.149996877</v>
      </c>
      <c r="FW18" s="72">
        <f t="shared" ref="FW18" si="166">IPMT($BD$11,FW15,$BD$8,-$BD$14,$GF$9)</f>
        <v>36743576.472248629</v>
      </c>
      <c r="FZ18" s="72">
        <f t="shared" ref="FZ18" si="167">IPMT($BD$11,FZ15,$BD$8,-$BD$14,$GF$9)</f>
        <v>30749629.577913731</v>
      </c>
      <c r="GC18" s="72">
        <f t="shared" ref="GC18" si="168">IPMT($BD$11,GC15,$BD$8,-$BD$14,$GF$9)</f>
        <v>24528512.096283533</v>
      </c>
      <c r="GF18" s="72">
        <f t="shared" ref="GF18" si="169">IPMT($BD$11,GF15,$BD$8,-$BD$14,$GF$9)</f>
        <v>18071614.262099553</v>
      </c>
    </row>
    <row r="19" spans="1:188" x14ac:dyDescent="0.25">
      <c r="A19" t="s">
        <v>585</v>
      </c>
      <c r="EY19" s="72">
        <f>EY9</f>
        <v>0</v>
      </c>
      <c r="GF19" s="72">
        <f>GF9</f>
        <v>300000000</v>
      </c>
    </row>
    <row r="20" spans="1:188" x14ac:dyDescent="0.25">
      <c r="A20" t="s">
        <v>586</v>
      </c>
      <c r="BD20" s="72">
        <f>BC20+BD14-BD17-BD19</f>
        <v>4199999999.9999995</v>
      </c>
      <c r="BE20" s="72">
        <f t="shared" ref="BE20:DP20" si="170">BD20+BE14-BE17-BE19</f>
        <v>4199999999.9999995</v>
      </c>
      <c r="BF20" s="72">
        <f t="shared" si="170"/>
        <v>4199999999.9999995</v>
      </c>
      <c r="BG20" s="72">
        <f t="shared" si="170"/>
        <v>4164284790.4318433</v>
      </c>
      <c r="BH20" s="72">
        <f t="shared" si="170"/>
        <v>4164284790.4318433</v>
      </c>
      <c r="BI20" s="72">
        <f t="shared" si="170"/>
        <v>4164284790.4318433</v>
      </c>
      <c r="BJ20" s="72">
        <f t="shared" si="170"/>
        <v>4127215974.4210539</v>
      </c>
      <c r="BK20" s="72">
        <f t="shared" si="170"/>
        <v>4127215974.4210539</v>
      </c>
      <c r="BL20" s="72">
        <f t="shared" si="170"/>
        <v>4127215974.4210539</v>
      </c>
      <c r="BM20" s="72">
        <f t="shared" si="170"/>
        <v>4088742250.2834554</v>
      </c>
      <c r="BN20" s="72">
        <f t="shared" si="170"/>
        <v>4088742250.2834554</v>
      </c>
      <c r="BO20" s="72">
        <f t="shared" si="170"/>
        <v>4088742250.2834554</v>
      </c>
      <c r="BP20" s="72">
        <f t="shared" si="170"/>
        <v>4048810372.0010419</v>
      </c>
      <c r="BQ20" s="72">
        <f t="shared" si="170"/>
        <v>4048810372.0010419</v>
      </c>
      <c r="BR20" s="72">
        <f t="shared" si="170"/>
        <v>4048810372.0010419</v>
      </c>
      <c r="BS20" s="72">
        <f t="shared" si="170"/>
        <v>4007365075.5317249</v>
      </c>
      <c r="BT20" s="72">
        <f t="shared" si="170"/>
        <v>4007365075.5317249</v>
      </c>
      <c r="BU20" s="72">
        <f t="shared" si="170"/>
        <v>4007365075.5317249</v>
      </c>
      <c r="BV20" s="72">
        <f t="shared" si="170"/>
        <v>3964349002.326221</v>
      </c>
      <c r="BW20" s="72">
        <f t="shared" si="170"/>
        <v>3964349002.326221</v>
      </c>
      <c r="BX20" s="72">
        <f t="shared" si="170"/>
        <v>3964349002.326221</v>
      </c>
      <c r="BY20" s="72">
        <f t="shared" si="170"/>
        <v>3919702619.9462285</v>
      </c>
      <c r="BZ20" s="72">
        <f t="shared" si="170"/>
        <v>3919702619.9462285</v>
      </c>
      <c r="CA20" s="72">
        <f t="shared" si="170"/>
        <v>3919702619.9462285</v>
      </c>
      <c r="CB20" s="72">
        <f t="shared" si="170"/>
        <v>3873364139.6740341</v>
      </c>
      <c r="CC20" s="72">
        <f t="shared" si="170"/>
        <v>3873364139.6740341</v>
      </c>
      <c r="CD20" s="72">
        <f t="shared" si="170"/>
        <v>3873364139.6740341</v>
      </c>
      <c r="CE20" s="72">
        <f t="shared" si="170"/>
        <v>3825269430.9995236</v>
      </c>
      <c r="CF20" s="72">
        <f t="shared" si="170"/>
        <v>3825269430.9995236</v>
      </c>
      <c r="CG20" s="72">
        <f t="shared" si="170"/>
        <v>3825269430.9995236</v>
      </c>
      <c r="CH20" s="72">
        <f t="shared" si="170"/>
        <v>3775351932.8662491</v>
      </c>
      <c r="CI20" s="72">
        <f t="shared" si="170"/>
        <v>3775351932.8662491</v>
      </c>
      <c r="CJ20" s="72">
        <f t="shared" si="170"/>
        <v>3775351932.8662491</v>
      </c>
      <c r="CK20" s="72">
        <f t="shared" si="170"/>
        <v>3723542561.5537238</v>
      </c>
      <c r="CL20" s="72">
        <f t="shared" si="170"/>
        <v>3723542561.5537238</v>
      </c>
      <c r="CM20" s="72">
        <f t="shared" si="170"/>
        <v>3723542561.5537238</v>
      </c>
      <c r="CN20" s="72">
        <f t="shared" si="170"/>
        <v>3669769615.0684538</v>
      </c>
      <c r="CO20" s="72">
        <f t="shared" si="170"/>
        <v>3669769615.0684538</v>
      </c>
      <c r="CP20" s="72">
        <f t="shared" si="170"/>
        <v>3669769615.0684538</v>
      </c>
      <c r="CQ20" s="72">
        <f t="shared" si="170"/>
        <v>3613958673.9113917</v>
      </c>
      <c r="CR20" s="72">
        <f t="shared" si="170"/>
        <v>3613958673.9113917</v>
      </c>
      <c r="CS20" s="72">
        <f t="shared" si="170"/>
        <v>3613958673.9113917</v>
      </c>
      <c r="CT20" s="72">
        <f t="shared" si="170"/>
        <v>3556032498.0844769</v>
      </c>
      <c r="CU20" s="72">
        <f t="shared" si="170"/>
        <v>3556032498.0844769</v>
      </c>
      <c r="CV20" s="72">
        <f t="shared" si="170"/>
        <v>3556032498.0844769</v>
      </c>
      <c r="CW20" s="72">
        <f t="shared" si="170"/>
        <v>3495910920.1937222</v>
      </c>
      <c r="CX20" s="72">
        <f t="shared" si="170"/>
        <v>3495910920.1937222</v>
      </c>
      <c r="CY20" s="72">
        <f t="shared" si="170"/>
        <v>3495910920.1937222</v>
      </c>
      <c r="CZ20" s="72">
        <f t="shared" si="170"/>
        <v>3433510734.5009079</v>
      </c>
      <c r="DA20" s="72">
        <f t="shared" si="170"/>
        <v>3433510734.5009079</v>
      </c>
      <c r="DB20" s="72">
        <f t="shared" si="170"/>
        <v>3433510734.5009079</v>
      </c>
      <c r="DC20" s="72">
        <f t="shared" si="170"/>
        <v>3368745581.7703362</v>
      </c>
      <c r="DD20" s="72">
        <f t="shared" si="170"/>
        <v>3368745581.7703362</v>
      </c>
      <c r="DE20" s="72">
        <f t="shared" si="170"/>
        <v>3368745581.7703362</v>
      </c>
      <c r="DF20" s="72">
        <f t="shared" si="170"/>
        <v>3301525829.7512755</v>
      </c>
      <c r="DG20" s="72">
        <f t="shared" si="170"/>
        <v>3301525829.7512755</v>
      </c>
      <c r="DH20" s="72">
        <f t="shared" si="170"/>
        <v>3301525829.7512755</v>
      </c>
      <c r="DI20" s="72">
        <f t="shared" si="170"/>
        <v>3231758449.1306925</v>
      </c>
      <c r="DJ20" s="72">
        <f t="shared" si="170"/>
        <v>3231758449.1306925</v>
      </c>
      <c r="DK20" s="72">
        <f t="shared" si="170"/>
        <v>3231758449.1306925</v>
      </c>
      <c r="DL20" s="72">
        <f t="shared" si="170"/>
        <v>3159346884.7845893</v>
      </c>
      <c r="DM20" s="72">
        <f t="shared" si="170"/>
        <v>3159346884.7845893</v>
      </c>
      <c r="DN20" s="72">
        <f t="shared" si="170"/>
        <v>3159346884.7845893</v>
      </c>
      <c r="DO20" s="72">
        <f t="shared" si="170"/>
        <v>3084190922.1497688</v>
      </c>
      <c r="DP20" s="72">
        <f t="shared" si="170"/>
        <v>3084190922.1497688</v>
      </c>
      <c r="DQ20" s="72">
        <f t="shared" ref="DQ20:GB20" si="171">DP20+DQ14-DQ17-DQ19</f>
        <v>3084190922.1497688</v>
      </c>
      <c r="DR20" s="72">
        <f t="shared" si="171"/>
        <v>3006186548.5310888</v>
      </c>
      <c r="DS20" s="72">
        <f t="shared" si="171"/>
        <v>3006186548.5310888</v>
      </c>
      <c r="DT20" s="72">
        <f t="shared" si="171"/>
        <v>3006186548.5310888</v>
      </c>
      <c r="DU20" s="72">
        <f t="shared" si="171"/>
        <v>2925225809.1522608</v>
      </c>
      <c r="DV20" s="72">
        <f t="shared" si="171"/>
        <v>2925225809.1522608</v>
      </c>
      <c r="DW20" s="72">
        <f t="shared" si="171"/>
        <v>2925225809.1522608</v>
      </c>
      <c r="DX20" s="72">
        <f t="shared" si="171"/>
        <v>2841196657.7509751</v>
      </c>
      <c r="DY20" s="72">
        <f t="shared" si="171"/>
        <v>2841196657.7509751</v>
      </c>
      <c r="DZ20" s="72">
        <f t="shared" si="171"/>
        <v>2841196657.7509751</v>
      </c>
      <c r="EA20" s="72">
        <f t="shared" si="171"/>
        <v>2753982801.5115809</v>
      </c>
      <c r="EB20" s="72">
        <f t="shared" si="171"/>
        <v>2753982801.5115809</v>
      </c>
      <c r="EC20" s="72">
        <f t="shared" si="171"/>
        <v>2753982801.5115809</v>
      </c>
      <c r="ED20" s="72">
        <f t="shared" si="171"/>
        <v>2663463540.1207137</v>
      </c>
      <c r="EE20" s="72">
        <f t="shared" si="171"/>
        <v>2663463540.1207137</v>
      </c>
      <c r="EF20" s="72">
        <f t="shared" si="171"/>
        <v>2663463540.1207137</v>
      </c>
      <c r="EG20" s="72">
        <f t="shared" si="171"/>
        <v>2569513598.7231326</v>
      </c>
      <c r="EH20" s="72">
        <f t="shared" si="171"/>
        <v>2569513598.7231326</v>
      </c>
      <c r="EI20" s="72">
        <f t="shared" si="171"/>
        <v>2569513598.7231326</v>
      </c>
      <c r="EJ20" s="72">
        <f t="shared" si="171"/>
        <v>2472002954.5465832</v>
      </c>
      <c r="EK20" s="72">
        <f t="shared" si="171"/>
        <v>2472002954.5465832</v>
      </c>
      <c r="EL20" s="72">
        <f t="shared" si="171"/>
        <v>2472002954.5465832</v>
      </c>
      <c r="EM20" s="72">
        <f t="shared" si="171"/>
        <v>2370796656.9557424</v>
      </c>
      <c r="EN20" s="72">
        <f t="shared" si="171"/>
        <v>2370796656.9557424</v>
      </c>
      <c r="EO20" s="72">
        <f t="shared" si="171"/>
        <v>2370796656.9557424</v>
      </c>
      <c r="EP20" s="72">
        <f t="shared" si="171"/>
        <v>2265754640.6862087</v>
      </c>
      <c r="EQ20" s="72">
        <f t="shared" si="171"/>
        <v>2265754640.6862087</v>
      </c>
      <c r="ER20" s="72">
        <f t="shared" si="171"/>
        <v>2265754640.6862087</v>
      </c>
      <c r="ES20" s="72">
        <f t="shared" si="171"/>
        <v>2156731532.0000596</v>
      </c>
      <c r="ET20" s="72">
        <f t="shared" si="171"/>
        <v>2156731532.0000596</v>
      </c>
      <c r="EU20" s="72">
        <f t="shared" si="171"/>
        <v>2156731532.0000596</v>
      </c>
      <c r="EV20" s="72">
        <f t="shared" si="171"/>
        <v>2043576447.4947057</v>
      </c>
      <c r="EW20" s="72">
        <f t="shared" si="171"/>
        <v>2043576447.4947057</v>
      </c>
      <c r="EX20" s="72">
        <f t="shared" si="171"/>
        <v>2043576447.4947057</v>
      </c>
      <c r="EY20" s="72">
        <f t="shared" si="171"/>
        <v>1926132785.2865987</v>
      </c>
      <c r="EZ20" s="72">
        <f t="shared" si="171"/>
        <v>1926132785.2865987</v>
      </c>
      <c r="FA20" s="72">
        <f t="shared" si="171"/>
        <v>1926132785.2865987</v>
      </c>
      <c r="FB20" s="72">
        <f t="shared" si="171"/>
        <v>1804238008.2808044</v>
      </c>
      <c r="FC20" s="72">
        <f t="shared" si="171"/>
        <v>1804238008.2808044</v>
      </c>
      <c r="FD20" s="72">
        <f t="shared" si="171"/>
        <v>1804238008.2808044</v>
      </c>
      <c r="FE20" s="72">
        <f t="shared" si="171"/>
        <v>1677723419.2264905</v>
      </c>
      <c r="FF20" s="72">
        <f t="shared" si="171"/>
        <v>1677723419.2264905</v>
      </c>
      <c r="FG20" s="72">
        <f t="shared" si="171"/>
        <v>1677723419.2264905</v>
      </c>
      <c r="FH20" s="72">
        <f t="shared" si="171"/>
        <v>1546413927.2470181</v>
      </c>
      <c r="FI20" s="72">
        <f t="shared" si="171"/>
        <v>1546413927.2470181</v>
      </c>
      <c r="FJ20" s="72">
        <f t="shared" si="171"/>
        <v>1546413927.2470181</v>
      </c>
      <c r="FK20" s="72">
        <f t="shared" si="171"/>
        <v>1410127805.5215237</v>
      </c>
      <c r="FL20" s="72">
        <f t="shared" si="171"/>
        <v>1410127805.5215237</v>
      </c>
      <c r="FM20" s="72">
        <f t="shared" si="171"/>
        <v>1410127805.5215237</v>
      </c>
      <c r="FN20" s="72">
        <f t="shared" si="171"/>
        <v>1268676439.7826331</v>
      </c>
      <c r="FO20" s="72">
        <f t="shared" si="171"/>
        <v>1268676439.7826331</v>
      </c>
      <c r="FP20" s="72">
        <f t="shared" si="171"/>
        <v>1268676439.7826331</v>
      </c>
      <c r="FQ20" s="72">
        <f t="shared" si="171"/>
        <v>1121864067.2822385</v>
      </c>
      <c r="FR20" s="72">
        <f t="shared" si="171"/>
        <v>1121864067.2822385</v>
      </c>
      <c r="FS20" s="72">
        <f t="shared" si="171"/>
        <v>1121864067.2822385</v>
      </c>
      <c r="FT20" s="72">
        <f t="shared" si="171"/>
        <v>969487505.864079</v>
      </c>
      <c r="FU20" s="72">
        <f t="shared" si="171"/>
        <v>969487505.864079</v>
      </c>
      <c r="FV20" s="72">
        <f t="shared" si="171"/>
        <v>969487505.864079</v>
      </c>
      <c r="FW20" s="72">
        <f t="shared" si="171"/>
        <v>811335872.76817131</v>
      </c>
      <c r="FX20" s="72">
        <f t="shared" si="171"/>
        <v>811335872.76817131</v>
      </c>
      <c r="FY20" s="72">
        <f t="shared" si="171"/>
        <v>811335872.76817131</v>
      </c>
      <c r="FZ20" s="72">
        <f t="shared" si="171"/>
        <v>647190292.77792871</v>
      </c>
      <c r="GA20" s="72">
        <f t="shared" si="171"/>
        <v>647190292.77792871</v>
      </c>
      <c r="GB20" s="72">
        <f t="shared" si="171"/>
        <v>647190292.77792871</v>
      </c>
      <c r="GC20" s="72">
        <f t="shared" ref="GC20:GF20" si="172">GB20+GC14-GC17-GC19</f>
        <v>476823595.3060559</v>
      </c>
      <c r="GD20" s="72">
        <f t="shared" si="172"/>
        <v>476823595.3060559</v>
      </c>
      <c r="GE20" s="72">
        <f t="shared" si="172"/>
        <v>476823595.3060559</v>
      </c>
      <c r="GF20" s="72">
        <f t="shared" si="172"/>
        <v>-8.3446502685546875E-7</v>
      </c>
    </row>
    <row r="22" spans="1:188" x14ac:dyDescent="0.25">
      <c r="A22" t="s">
        <v>587</v>
      </c>
      <c r="BD22" s="72">
        <f>SUM(BE17:BP17)+SUM(BE19:BP19)</f>
        <v>151189627.99895754</v>
      </c>
      <c r="BE22" s="72">
        <f t="shared" ref="BE22:DP22" si="173">SUM(BF17:BQ17)+SUM(BF19:BQ19)</f>
        <v>151189627.99895754</v>
      </c>
      <c r="BF22" s="72">
        <f t="shared" si="173"/>
        <v>151189627.99895754</v>
      </c>
      <c r="BG22" s="72">
        <f t="shared" si="173"/>
        <v>156919714.90011805</v>
      </c>
      <c r="BH22" s="72">
        <f t="shared" si="173"/>
        <v>156919714.90011805</v>
      </c>
      <c r="BI22" s="72">
        <f t="shared" si="173"/>
        <v>156919714.90011805</v>
      </c>
      <c r="BJ22" s="72">
        <f t="shared" si="173"/>
        <v>162866972.09483254</v>
      </c>
      <c r="BK22" s="72">
        <f t="shared" si="173"/>
        <v>162866972.09483254</v>
      </c>
      <c r="BL22" s="72">
        <f t="shared" si="173"/>
        <v>162866972.09483254</v>
      </c>
      <c r="BM22" s="72">
        <f t="shared" si="173"/>
        <v>169039630.33722669</v>
      </c>
      <c r="BN22" s="72">
        <f t="shared" si="173"/>
        <v>169039630.33722669</v>
      </c>
      <c r="BO22" s="72">
        <f t="shared" si="173"/>
        <v>169039630.33722669</v>
      </c>
      <c r="BP22" s="72">
        <f t="shared" si="173"/>
        <v>175446232.32700759</v>
      </c>
      <c r="BQ22" s="72">
        <f t="shared" si="173"/>
        <v>175446232.32700759</v>
      </c>
      <c r="BR22" s="72">
        <f t="shared" si="173"/>
        <v>175446232.32700759</v>
      </c>
      <c r="BS22" s="72">
        <f t="shared" si="173"/>
        <v>182095644.53220117</v>
      </c>
      <c r="BT22" s="72">
        <f t="shared" si="173"/>
        <v>182095644.53220117</v>
      </c>
      <c r="BU22" s="72">
        <f t="shared" si="173"/>
        <v>182095644.53220117</v>
      </c>
      <c r="BV22" s="72">
        <f t="shared" si="173"/>
        <v>188997069.45997161</v>
      </c>
      <c r="BW22" s="72">
        <f t="shared" si="173"/>
        <v>188997069.45997161</v>
      </c>
      <c r="BX22" s="72">
        <f t="shared" si="173"/>
        <v>188997069.45997161</v>
      </c>
      <c r="BY22" s="72">
        <f t="shared" si="173"/>
        <v>196160058.39250451</v>
      </c>
      <c r="BZ22" s="72">
        <f t="shared" si="173"/>
        <v>196160058.39250451</v>
      </c>
      <c r="CA22" s="72">
        <f t="shared" si="173"/>
        <v>196160058.39250451</v>
      </c>
      <c r="CB22" s="72">
        <f t="shared" si="173"/>
        <v>203594524.60558042</v>
      </c>
      <c r="CC22" s="72">
        <f t="shared" si="173"/>
        <v>203594524.60558042</v>
      </c>
      <c r="CD22" s="72">
        <f t="shared" si="173"/>
        <v>203594524.60558042</v>
      </c>
      <c r="CE22" s="72">
        <f t="shared" si="173"/>
        <v>211310757.0881319</v>
      </c>
      <c r="CF22" s="72">
        <f t="shared" si="173"/>
        <v>211310757.0881319</v>
      </c>
      <c r="CG22" s="72">
        <f t="shared" si="173"/>
        <v>211310757.0881319</v>
      </c>
      <c r="CH22" s="72">
        <f t="shared" si="173"/>
        <v>219319434.78177211</v>
      </c>
      <c r="CI22" s="72">
        <f t="shared" si="173"/>
        <v>219319434.78177211</v>
      </c>
      <c r="CJ22" s="72">
        <f t="shared" si="173"/>
        <v>219319434.78177211</v>
      </c>
      <c r="CK22" s="72">
        <f t="shared" si="173"/>
        <v>227631641.36000127</v>
      </c>
      <c r="CL22" s="72">
        <f t="shared" si="173"/>
        <v>227631641.36000127</v>
      </c>
      <c r="CM22" s="72">
        <f t="shared" si="173"/>
        <v>227631641.36000127</v>
      </c>
      <c r="CN22" s="72">
        <f t="shared" si="173"/>
        <v>236258880.56754529</v>
      </c>
      <c r="CO22" s="72">
        <f t="shared" si="173"/>
        <v>236258880.56754529</v>
      </c>
      <c r="CP22" s="72">
        <f t="shared" si="173"/>
        <v>236258880.56754529</v>
      </c>
      <c r="CQ22" s="72">
        <f t="shared" si="173"/>
        <v>245213092.14105532</v>
      </c>
      <c r="CR22" s="72">
        <f t="shared" si="173"/>
        <v>245213092.14105532</v>
      </c>
      <c r="CS22" s="72">
        <f t="shared" si="173"/>
        <v>245213092.14105532</v>
      </c>
      <c r="CT22" s="72">
        <f t="shared" si="173"/>
        <v>254506668.33320129</v>
      </c>
      <c r="CU22" s="72">
        <f t="shared" si="173"/>
        <v>254506668.33320129</v>
      </c>
      <c r="CV22" s="72">
        <f t="shared" si="173"/>
        <v>254506668.33320129</v>
      </c>
      <c r="CW22" s="72">
        <f t="shared" si="173"/>
        <v>264152471.06302959</v>
      </c>
      <c r="CX22" s="72">
        <f t="shared" si="173"/>
        <v>264152471.06302959</v>
      </c>
      <c r="CY22" s="72">
        <f t="shared" si="173"/>
        <v>264152471.06302959</v>
      </c>
      <c r="CZ22" s="72">
        <f t="shared" si="173"/>
        <v>274163849.71631849</v>
      </c>
      <c r="DA22" s="72">
        <f t="shared" si="173"/>
        <v>274163849.71631849</v>
      </c>
      <c r="DB22" s="72">
        <f t="shared" si="173"/>
        <v>274163849.71631849</v>
      </c>
      <c r="DC22" s="72">
        <f t="shared" si="173"/>
        <v>284554659.6205669</v>
      </c>
      <c r="DD22" s="72">
        <f t="shared" si="173"/>
        <v>284554659.6205669</v>
      </c>
      <c r="DE22" s="72">
        <f t="shared" si="173"/>
        <v>284554659.6205669</v>
      </c>
      <c r="DF22" s="72">
        <f t="shared" si="173"/>
        <v>295339281.22018641</v>
      </c>
      <c r="DG22" s="72">
        <f t="shared" si="173"/>
        <v>295339281.22018641</v>
      </c>
      <c r="DH22" s="72">
        <f t="shared" si="173"/>
        <v>295339281.22018641</v>
      </c>
      <c r="DI22" s="72">
        <f t="shared" si="173"/>
        <v>306532639.97843146</v>
      </c>
      <c r="DJ22" s="72">
        <f t="shared" si="173"/>
        <v>306532639.97843146</v>
      </c>
      <c r="DK22" s="72">
        <f t="shared" si="173"/>
        <v>306532639.97843146</v>
      </c>
      <c r="DL22" s="72">
        <f t="shared" si="173"/>
        <v>318150227.03361404</v>
      </c>
      <c r="DM22" s="72">
        <f t="shared" si="173"/>
        <v>318150227.03361404</v>
      </c>
      <c r="DN22" s="72">
        <f t="shared" si="173"/>
        <v>318150227.03361404</v>
      </c>
      <c r="DO22" s="72">
        <f t="shared" si="173"/>
        <v>330208120.63818794</v>
      </c>
      <c r="DP22" s="72">
        <f t="shared" si="173"/>
        <v>330208120.63818794</v>
      </c>
      <c r="DQ22" s="72">
        <f t="shared" ref="DQ22:GB22" si="174">SUM(DR17:EC17)+SUM(DR19:EC19)</f>
        <v>330208120.63818794</v>
      </c>
      <c r="DR22" s="72">
        <f t="shared" si="174"/>
        <v>342723008.4103753</v>
      </c>
      <c r="DS22" s="72">
        <f t="shared" si="174"/>
        <v>342723008.4103753</v>
      </c>
      <c r="DT22" s="72">
        <f t="shared" si="174"/>
        <v>342723008.4103753</v>
      </c>
      <c r="DU22" s="72">
        <f t="shared" si="174"/>
        <v>355712210.42912853</v>
      </c>
      <c r="DV22" s="72">
        <f t="shared" si="174"/>
        <v>355712210.42912853</v>
      </c>
      <c r="DW22" s="72">
        <f t="shared" si="174"/>
        <v>355712210.42912853</v>
      </c>
      <c r="DX22" s="72">
        <f t="shared" si="174"/>
        <v>369193703.20439255</v>
      </c>
      <c r="DY22" s="72">
        <f t="shared" si="174"/>
        <v>369193703.20439255</v>
      </c>
      <c r="DZ22" s="72">
        <f t="shared" si="174"/>
        <v>369193703.20439255</v>
      </c>
      <c r="EA22" s="72">
        <f t="shared" si="174"/>
        <v>383186144.555839</v>
      </c>
      <c r="EB22" s="72">
        <f t="shared" si="174"/>
        <v>383186144.555839</v>
      </c>
      <c r="EC22" s="72">
        <f t="shared" si="174"/>
        <v>383186144.555839</v>
      </c>
      <c r="ED22" s="72">
        <f t="shared" si="174"/>
        <v>397708899.43450534</v>
      </c>
      <c r="EE22" s="72">
        <f t="shared" si="174"/>
        <v>397708899.43450534</v>
      </c>
      <c r="EF22" s="72">
        <f t="shared" si="174"/>
        <v>397708899.43450534</v>
      </c>
      <c r="EG22" s="72">
        <f t="shared" si="174"/>
        <v>412782066.72307301</v>
      </c>
      <c r="EH22" s="72">
        <f t="shared" si="174"/>
        <v>412782066.72307301</v>
      </c>
      <c r="EI22" s="72">
        <f t="shared" si="174"/>
        <v>412782066.72307301</v>
      </c>
      <c r="EJ22" s="72">
        <f t="shared" si="174"/>
        <v>428426507.0518775</v>
      </c>
      <c r="EK22" s="72">
        <f t="shared" si="174"/>
        <v>428426507.0518775</v>
      </c>
      <c r="EL22" s="72">
        <f t="shared" si="174"/>
        <v>428426507.0518775</v>
      </c>
      <c r="EM22" s="72">
        <f t="shared" si="174"/>
        <v>444663871.66914368</v>
      </c>
      <c r="EN22" s="72">
        <f t="shared" si="174"/>
        <v>444663871.66914368</v>
      </c>
      <c r="EO22" s="72">
        <f t="shared" si="174"/>
        <v>444663871.66914368</v>
      </c>
      <c r="EP22" s="72">
        <f t="shared" si="174"/>
        <v>461516632.40540427</v>
      </c>
      <c r="EQ22" s="72">
        <f t="shared" si="174"/>
        <v>461516632.40540427</v>
      </c>
      <c r="ER22" s="72">
        <f t="shared" si="174"/>
        <v>461516632.40540427</v>
      </c>
      <c r="ES22" s="72">
        <f t="shared" si="174"/>
        <v>479008112.77356911</v>
      </c>
      <c r="ET22" s="72">
        <f t="shared" si="174"/>
        <v>479008112.77356911</v>
      </c>
      <c r="EU22" s="72">
        <f t="shared" si="174"/>
        <v>479008112.77356911</v>
      </c>
      <c r="EV22" s="72">
        <f t="shared" si="174"/>
        <v>497162520.24768734</v>
      </c>
      <c r="EW22" s="72">
        <f t="shared" si="174"/>
        <v>497162520.24768734</v>
      </c>
      <c r="EX22" s="72">
        <f t="shared" si="174"/>
        <v>497162520.24768734</v>
      </c>
      <c r="EY22" s="72">
        <f t="shared" si="174"/>
        <v>516004979.76507467</v>
      </c>
      <c r="EZ22" s="72">
        <f t="shared" si="174"/>
        <v>516004979.76507467</v>
      </c>
      <c r="FA22" s="72">
        <f t="shared" si="174"/>
        <v>516004979.76507467</v>
      </c>
      <c r="FB22" s="72">
        <f t="shared" si="174"/>
        <v>535561568.49817097</v>
      </c>
      <c r="FC22" s="72">
        <f t="shared" si="174"/>
        <v>535561568.49817097</v>
      </c>
      <c r="FD22" s="72">
        <f t="shared" si="174"/>
        <v>535561568.49817097</v>
      </c>
      <c r="FE22" s="72">
        <f t="shared" si="174"/>
        <v>555859351.94425166</v>
      </c>
      <c r="FF22" s="72">
        <f t="shared" si="174"/>
        <v>555859351.94425166</v>
      </c>
      <c r="FG22" s="72">
        <f t="shared" si="174"/>
        <v>555859351.94425166</v>
      </c>
      <c r="FH22" s="72">
        <f t="shared" si="174"/>
        <v>576926421.38293886</v>
      </c>
      <c r="FI22" s="72">
        <f t="shared" si="174"/>
        <v>576926421.38293886</v>
      </c>
      <c r="FJ22" s="72">
        <f t="shared" si="174"/>
        <v>576926421.38293886</v>
      </c>
      <c r="FK22" s="72">
        <f t="shared" si="174"/>
        <v>598791932.75335217</v>
      </c>
      <c r="FL22" s="72">
        <f t="shared" si="174"/>
        <v>598791932.75335217</v>
      </c>
      <c r="FM22" s="72">
        <f t="shared" si="174"/>
        <v>598791932.75335217</v>
      </c>
      <c r="FN22" s="72">
        <f t="shared" si="174"/>
        <v>621486147.00470424</v>
      </c>
      <c r="FO22" s="72">
        <f t="shared" si="174"/>
        <v>621486147.00470424</v>
      </c>
      <c r="FP22" s="72">
        <f t="shared" si="174"/>
        <v>621486147.00470424</v>
      </c>
      <c r="FQ22" s="72">
        <f t="shared" si="174"/>
        <v>645040471.97618258</v>
      </c>
      <c r="FR22" s="72">
        <f t="shared" si="174"/>
        <v>645040471.97618258</v>
      </c>
      <c r="FS22" s="72">
        <f t="shared" si="174"/>
        <v>645040471.97618258</v>
      </c>
      <c r="FT22" s="72">
        <f t="shared" si="174"/>
        <v>969487505.86407983</v>
      </c>
      <c r="FU22" s="72">
        <f t="shared" si="174"/>
        <v>969487505.86407983</v>
      </c>
      <c r="FV22" s="72">
        <f t="shared" si="174"/>
        <v>969487505.86407983</v>
      </c>
      <c r="FW22" s="72">
        <f t="shared" si="174"/>
        <v>811335872.76817214</v>
      </c>
      <c r="FX22" s="72">
        <f t="shared" si="174"/>
        <v>811335872.76817214</v>
      </c>
      <c r="FY22" s="72">
        <f t="shared" si="174"/>
        <v>811335872.76817214</v>
      </c>
      <c r="FZ22" s="72">
        <f t="shared" si="174"/>
        <v>647190292.77792954</v>
      </c>
      <c r="GA22" s="72">
        <f t="shared" si="174"/>
        <v>647190292.77792954</v>
      </c>
      <c r="GB22" s="72">
        <f t="shared" si="174"/>
        <v>647190292.77792954</v>
      </c>
      <c r="GC22" s="72">
        <f t="shared" ref="GC22:GF22" si="175">SUM(GD17:GO17)+SUM(GD19:GO19)</f>
        <v>476823595.30605674</v>
      </c>
      <c r="GD22" s="72">
        <f t="shared" si="175"/>
        <v>476823595.30605674</v>
      </c>
      <c r="GE22" s="72">
        <f t="shared" si="175"/>
        <v>476823595.30605674</v>
      </c>
      <c r="GF22" s="72">
        <f t="shared" si="175"/>
        <v>0</v>
      </c>
    </row>
    <row r="23" spans="1:188" x14ac:dyDescent="0.25">
      <c r="A23" t="s">
        <v>588</v>
      </c>
      <c r="BD23" s="72">
        <f>BD20-BD22</f>
        <v>4048810372.0010419</v>
      </c>
      <c r="BE23" s="72">
        <f t="shared" ref="BE23:DP23" si="176">BE20-BE22</f>
        <v>4048810372.0010419</v>
      </c>
      <c r="BF23" s="72">
        <f t="shared" si="176"/>
        <v>4048810372.0010419</v>
      </c>
      <c r="BG23" s="72">
        <f t="shared" si="176"/>
        <v>4007365075.5317254</v>
      </c>
      <c r="BH23" s="72">
        <f t="shared" si="176"/>
        <v>4007365075.5317254</v>
      </c>
      <c r="BI23" s="72">
        <f t="shared" si="176"/>
        <v>4007365075.5317254</v>
      </c>
      <c r="BJ23" s="72">
        <f t="shared" si="176"/>
        <v>3964349002.3262215</v>
      </c>
      <c r="BK23" s="72">
        <f t="shared" si="176"/>
        <v>3964349002.3262215</v>
      </c>
      <c r="BL23" s="72">
        <f t="shared" si="176"/>
        <v>3964349002.3262215</v>
      </c>
      <c r="BM23" s="72">
        <f t="shared" si="176"/>
        <v>3919702619.9462285</v>
      </c>
      <c r="BN23" s="72">
        <f t="shared" si="176"/>
        <v>3919702619.9462285</v>
      </c>
      <c r="BO23" s="72">
        <f t="shared" si="176"/>
        <v>3919702619.9462285</v>
      </c>
      <c r="BP23" s="72">
        <f t="shared" si="176"/>
        <v>3873364139.6740341</v>
      </c>
      <c r="BQ23" s="72">
        <f t="shared" si="176"/>
        <v>3873364139.6740341</v>
      </c>
      <c r="BR23" s="72">
        <f t="shared" si="176"/>
        <v>3873364139.6740341</v>
      </c>
      <c r="BS23" s="72">
        <f t="shared" si="176"/>
        <v>3825269430.9995236</v>
      </c>
      <c r="BT23" s="72">
        <f t="shared" si="176"/>
        <v>3825269430.9995236</v>
      </c>
      <c r="BU23" s="72">
        <f t="shared" si="176"/>
        <v>3825269430.9995236</v>
      </c>
      <c r="BV23" s="72">
        <f t="shared" si="176"/>
        <v>3775351932.8662496</v>
      </c>
      <c r="BW23" s="72">
        <f t="shared" si="176"/>
        <v>3775351932.8662496</v>
      </c>
      <c r="BX23" s="72">
        <f t="shared" si="176"/>
        <v>3775351932.8662496</v>
      </c>
      <c r="BY23" s="72">
        <f t="shared" si="176"/>
        <v>3723542561.5537238</v>
      </c>
      <c r="BZ23" s="72">
        <f t="shared" si="176"/>
        <v>3723542561.5537238</v>
      </c>
      <c r="CA23" s="72">
        <f t="shared" si="176"/>
        <v>3723542561.5537238</v>
      </c>
      <c r="CB23" s="72">
        <f t="shared" si="176"/>
        <v>3669769615.0684538</v>
      </c>
      <c r="CC23" s="72">
        <f t="shared" si="176"/>
        <v>3669769615.0684538</v>
      </c>
      <c r="CD23" s="72">
        <f t="shared" si="176"/>
        <v>3669769615.0684538</v>
      </c>
      <c r="CE23" s="72">
        <f t="shared" si="176"/>
        <v>3613958673.9113917</v>
      </c>
      <c r="CF23" s="72">
        <f t="shared" si="176"/>
        <v>3613958673.9113917</v>
      </c>
      <c r="CG23" s="72">
        <f t="shared" si="176"/>
        <v>3613958673.9113917</v>
      </c>
      <c r="CH23" s="72">
        <f t="shared" si="176"/>
        <v>3556032498.0844769</v>
      </c>
      <c r="CI23" s="72">
        <f t="shared" si="176"/>
        <v>3556032498.0844769</v>
      </c>
      <c r="CJ23" s="72">
        <f t="shared" si="176"/>
        <v>3556032498.0844769</v>
      </c>
      <c r="CK23" s="72">
        <f t="shared" si="176"/>
        <v>3495910920.1937227</v>
      </c>
      <c r="CL23" s="72">
        <f t="shared" si="176"/>
        <v>3495910920.1937227</v>
      </c>
      <c r="CM23" s="72">
        <f t="shared" si="176"/>
        <v>3495910920.1937227</v>
      </c>
      <c r="CN23" s="72">
        <f t="shared" si="176"/>
        <v>3433510734.5009084</v>
      </c>
      <c r="CO23" s="72">
        <f t="shared" si="176"/>
        <v>3433510734.5009084</v>
      </c>
      <c r="CP23" s="72">
        <f t="shared" si="176"/>
        <v>3433510734.5009084</v>
      </c>
      <c r="CQ23" s="72">
        <f t="shared" si="176"/>
        <v>3368745581.7703366</v>
      </c>
      <c r="CR23" s="72">
        <f t="shared" si="176"/>
        <v>3368745581.7703366</v>
      </c>
      <c r="CS23" s="72">
        <f t="shared" si="176"/>
        <v>3368745581.7703366</v>
      </c>
      <c r="CT23" s="72">
        <f t="shared" si="176"/>
        <v>3301525829.7512755</v>
      </c>
      <c r="CU23" s="72">
        <f t="shared" si="176"/>
        <v>3301525829.7512755</v>
      </c>
      <c r="CV23" s="72">
        <f t="shared" si="176"/>
        <v>3301525829.7512755</v>
      </c>
      <c r="CW23" s="72">
        <f t="shared" si="176"/>
        <v>3231758449.1306925</v>
      </c>
      <c r="CX23" s="72">
        <f t="shared" si="176"/>
        <v>3231758449.1306925</v>
      </c>
      <c r="CY23" s="72">
        <f t="shared" si="176"/>
        <v>3231758449.1306925</v>
      </c>
      <c r="CZ23" s="72">
        <f t="shared" si="176"/>
        <v>3159346884.7845893</v>
      </c>
      <c r="DA23" s="72">
        <f t="shared" si="176"/>
        <v>3159346884.7845893</v>
      </c>
      <c r="DB23" s="72">
        <f t="shared" si="176"/>
        <v>3159346884.7845893</v>
      </c>
      <c r="DC23" s="72">
        <f t="shared" si="176"/>
        <v>3084190922.1497693</v>
      </c>
      <c r="DD23" s="72">
        <f t="shared" si="176"/>
        <v>3084190922.1497693</v>
      </c>
      <c r="DE23" s="72">
        <f t="shared" si="176"/>
        <v>3084190922.1497693</v>
      </c>
      <c r="DF23" s="72">
        <f t="shared" si="176"/>
        <v>3006186548.5310893</v>
      </c>
      <c r="DG23" s="72">
        <f t="shared" si="176"/>
        <v>3006186548.5310893</v>
      </c>
      <c r="DH23" s="72">
        <f t="shared" si="176"/>
        <v>3006186548.5310893</v>
      </c>
      <c r="DI23" s="72">
        <f t="shared" si="176"/>
        <v>2925225809.1522608</v>
      </c>
      <c r="DJ23" s="72">
        <f t="shared" si="176"/>
        <v>2925225809.1522608</v>
      </c>
      <c r="DK23" s="72">
        <f t="shared" si="176"/>
        <v>2925225809.1522608</v>
      </c>
      <c r="DL23" s="72">
        <f t="shared" si="176"/>
        <v>2841196657.7509751</v>
      </c>
      <c r="DM23" s="72">
        <f t="shared" si="176"/>
        <v>2841196657.7509751</v>
      </c>
      <c r="DN23" s="72">
        <f t="shared" si="176"/>
        <v>2841196657.7509751</v>
      </c>
      <c r="DO23" s="72">
        <f t="shared" si="176"/>
        <v>2753982801.5115809</v>
      </c>
      <c r="DP23" s="72">
        <f t="shared" si="176"/>
        <v>2753982801.5115809</v>
      </c>
      <c r="DQ23" s="72">
        <f t="shared" ref="DQ23:GB23" si="177">DQ20-DQ22</f>
        <v>2753982801.5115809</v>
      </c>
      <c r="DR23" s="72">
        <f t="shared" si="177"/>
        <v>2663463540.1207137</v>
      </c>
      <c r="DS23" s="72">
        <f t="shared" si="177"/>
        <v>2663463540.1207137</v>
      </c>
      <c r="DT23" s="72">
        <f t="shared" si="177"/>
        <v>2663463540.1207137</v>
      </c>
      <c r="DU23" s="72">
        <f t="shared" si="177"/>
        <v>2569513598.7231321</v>
      </c>
      <c r="DV23" s="72">
        <f t="shared" si="177"/>
        <v>2569513598.7231321</v>
      </c>
      <c r="DW23" s="72">
        <f t="shared" si="177"/>
        <v>2569513598.7231321</v>
      </c>
      <c r="DX23" s="72">
        <f t="shared" si="177"/>
        <v>2472002954.5465827</v>
      </c>
      <c r="DY23" s="72">
        <f t="shared" si="177"/>
        <v>2472002954.5465827</v>
      </c>
      <c r="DZ23" s="72">
        <f t="shared" si="177"/>
        <v>2472002954.5465827</v>
      </c>
      <c r="EA23" s="72">
        <f t="shared" si="177"/>
        <v>2370796656.9557419</v>
      </c>
      <c r="EB23" s="72">
        <f t="shared" si="177"/>
        <v>2370796656.9557419</v>
      </c>
      <c r="EC23" s="72">
        <f t="shared" si="177"/>
        <v>2370796656.9557419</v>
      </c>
      <c r="ED23" s="72">
        <f t="shared" si="177"/>
        <v>2265754640.6862082</v>
      </c>
      <c r="EE23" s="72">
        <f t="shared" si="177"/>
        <v>2265754640.6862082</v>
      </c>
      <c r="EF23" s="72">
        <f t="shared" si="177"/>
        <v>2265754640.6862082</v>
      </c>
      <c r="EG23" s="72">
        <f t="shared" si="177"/>
        <v>2156731532.0000596</v>
      </c>
      <c r="EH23" s="72">
        <f t="shared" si="177"/>
        <v>2156731532.0000596</v>
      </c>
      <c r="EI23" s="72">
        <f t="shared" si="177"/>
        <v>2156731532.0000596</v>
      </c>
      <c r="EJ23" s="72">
        <f t="shared" si="177"/>
        <v>2043576447.4947057</v>
      </c>
      <c r="EK23" s="72">
        <f t="shared" si="177"/>
        <v>2043576447.4947057</v>
      </c>
      <c r="EL23" s="72">
        <f t="shared" si="177"/>
        <v>2043576447.4947057</v>
      </c>
      <c r="EM23" s="72">
        <f t="shared" si="177"/>
        <v>1926132785.2865987</v>
      </c>
      <c r="EN23" s="72">
        <f t="shared" si="177"/>
        <v>1926132785.2865987</v>
      </c>
      <c r="EO23" s="72">
        <f t="shared" si="177"/>
        <v>1926132785.2865987</v>
      </c>
      <c r="EP23" s="72">
        <f t="shared" si="177"/>
        <v>1804238008.2808044</v>
      </c>
      <c r="EQ23" s="72">
        <f t="shared" si="177"/>
        <v>1804238008.2808044</v>
      </c>
      <c r="ER23" s="72">
        <f t="shared" si="177"/>
        <v>1804238008.2808044</v>
      </c>
      <c r="ES23" s="72">
        <f t="shared" si="177"/>
        <v>1677723419.2264905</v>
      </c>
      <c r="ET23" s="72">
        <f t="shared" si="177"/>
        <v>1677723419.2264905</v>
      </c>
      <c r="EU23" s="72">
        <f t="shared" si="177"/>
        <v>1677723419.2264905</v>
      </c>
      <c r="EV23" s="72">
        <f t="shared" si="177"/>
        <v>1546413927.2470183</v>
      </c>
      <c r="EW23" s="72">
        <f t="shared" si="177"/>
        <v>1546413927.2470183</v>
      </c>
      <c r="EX23" s="72">
        <f t="shared" si="177"/>
        <v>1546413927.2470183</v>
      </c>
      <c r="EY23" s="72">
        <f t="shared" si="177"/>
        <v>1410127805.521524</v>
      </c>
      <c r="EZ23" s="72">
        <f t="shared" si="177"/>
        <v>1410127805.521524</v>
      </c>
      <c r="FA23" s="72">
        <f t="shared" si="177"/>
        <v>1410127805.521524</v>
      </c>
      <c r="FB23" s="72">
        <f t="shared" si="177"/>
        <v>1268676439.7826333</v>
      </c>
      <c r="FC23" s="72">
        <f t="shared" si="177"/>
        <v>1268676439.7826333</v>
      </c>
      <c r="FD23" s="72">
        <f t="shared" si="177"/>
        <v>1268676439.7826333</v>
      </c>
      <c r="FE23" s="72">
        <f t="shared" si="177"/>
        <v>1121864067.282239</v>
      </c>
      <c r="FF23" s="72">
        <f t="shared" si="177"/>
        <v>1121864067.282239</v>
      </c>
      <c r="FG23" s="72">
        <f t="shared" si="177"/>
        <v>1121864067.282239</v>
      </c>
      <c r="FH23" s="72">
        <f t="shared" si="177"/>
        <v>969487505.86407924</v>
      </c>
      <c r="FI23" s="72">
        <f t="shared" si="177"/>
        <v>969487505.86407924</v>
      </c>
      <c r="FJ23" s="72">
        <f t="shared" si="177"/>
        <v>969487505.86407924</v>
      </c>
      <c r="FK23" s="72">
        <f t="shared" si="177"/>
        <v>811335872.76817155</v>
      </c>
      <c r="FL23" s="72">
        <f t="shared" si="177"/>
        <v>811335872.76817155</v>
      </c>
      <c r="FM23" s="72">
        <f t="shared" si="177"/>
        <v>811335872.76817155</v>
      </c>
      <c r="FN23" s="72">
        <f t="shared" si="177"/>
        <v>647190292.77792883</v>
      </c>
      <c r="FO23" s="72">
        <f t="shared" si="177"/>
        <v>647190292.77792883</v>
      </c>
      <c r="FP23" s="72">
        <f t="shared" si="177"/>
        <v>647190292.77792883</v>
      </c>
      <c r="FQ23" s="72">
        <f t="shared" si="177"/>
        <v>476823595.3060559</v>
      </c>
      <c r="FR23" s="72">
        <f t="shared" si="177"/>
        <v>476823595.3060559</v>
      </c>
      <c r="FS23" s="72">
        <f t="shared" si="177"/>
        <v>476823595.3060559</v>
      </c>
      <c r="FT23" s="72">
        <f t="shared" si="177"/>
        <v>0</v>
      </c>
      <c r="FU23" s="72">
        <f t="shared" si="177"/>
        <v>0</v>
      </c>
      <c r="FV23" s="72">
        <f t="shared" si="177"/>
        <v>0</v>
      </c>
      <c r="FW23" s="72">
        <f t="shared" si="177"/>
        <v>0</v>
      </c>
      <c r="FX23" s="72">
        <f t="shared" si="177"/>
        <v>0</v>
      </c>
      <c r="FY23" s="72">
        <f t="shared" si="177"/>
        <v>0</v>
      </c>
      <c r="FZ23" s="72">
        <f t="shared" si="177"/>
        <v>0</v>
      </c>
      <c r="GA23" s="72">
        <f t="shared" si="177"/>
        <v>0</v>
      </c>
      <c r="GB23" s="72">
        <f t="shared" si="177"/>
        <v>0</v>
      </c>
      <c r="GC23" s="72">
        <f t="shared" ref="GC23:GF23" si="178">GC20-GC22</f>
        <v>-8.3446502685546875E-7</v>
      </c>
      <c r="GD23" s="72">
        <f t="shared" si="178"/>
        <v>-8.3446502685546875E-7</v>
      </c>
      <c r="GE23" s="72">
        <f t="shared" si="178"/>
        <v>-8.3446502685546875E-7</v>
      </c>
      <c r="GF23" s="72">
        <f t="shared" si="178"/>
        <v>-8.3446502685546875E-7</v>
      </c>
    </row>
    <row r="25" spans="1:188" x14ac:dyDescent="0.25">
      <c r="A25" t="s">
        <v>589</v>
      </c>
      <c r="BD25" s="72">
        <f>((BG18/3)/30)*18</f>
        <v>31836000</v>
      </c>
      <c r="BE25" s="72">
        <f>BG18/3</f>
        <v>53060000</v>
      </c>
      <c r="BF25" s="72">
        <f>BE25</f>
        <v>53060000</v>
      </c>
      <c r="BG25" s="72">
        <f>((BG18/3)/30)*12+((BJ18/3)/30)*18</f>
        <v>52789278.711473376</v>
      </c>
      <c r="BH25" s="72">
        <f t="shared" ref="BH25" si="179">BJ18/3</f>
        <v>52608797.852455623</v>
      </c>
      <c r="BI25" s="72">
        <f t="shared" ref="BI25" si="180">BH25</f>
        <v>52608797.852455623</v>
      </c>
      <c r="BJ25" s="72">
        <f t="shared" ref="BJ25" si="181">((BJ18/3)/30)*12+((BM18/3)/30)*18</f>
        <v>52327816.227093838</v>
      </c>
      <c r="BK25" s="72">
        <f t="shared" ref="BK25" si="182">BM18/3</f>
        <v>52140495.14351932</v>
      </c>
      <c r="BL25" s="72">
        <f t="shared" ref="BL25" si="183">BK25</f>
        <v>52140495.14351932</v>
      </c>
      <c r="BM25" s="72">
        <f t="shared" ref="BM25" si="184">((BM18/3)/30)*12+((BP18/3)/30)*18</f>
        <v>51848864.314556316</v>
      </c>
      <c r="BN25" s="72">
        <f t="shared" ref="BN25" si="185">BP18/3</f>
        <v>51654443.76191432</v>
      </c>
      <c r="BO25" s="72">
        <f t="shared" ref="BO25" si="186">BN25</f>
        <v>51654443.76191432</v>
      </c>
      <c r="BP25" s="72">
        <f t="shared" ref="BP25" si="187">((BP18/3)/30)*12+((BS18/3)/30)*18</f>
        <v>51351760.124533631</v>
      </c>
      <c r="BQ25" s="72">
        <f t="shared" ref="BQ25" si="188">BS18/3</f>
        <v>51149971.032946505</v>
      </c>
      <c r="BR25" s="72">
        <f t="shared" ref="BR25" si="189">BQ25</f>
        <v>51149971.032946505</v>
      </c>
      <c r="BS25" s="72">
        <f t="shared" ref="BS25" si="190">((BS18/3)/30)*12+((BV18/3)/30)*18</f>
        <v>50835815.685709074</v>
      </c>
      <c r="BT25" s="72">
        <f t="shared" ref="BT25" si="191">BV18/3</f>
        <v>50626378.7875508</v>
      </c>
      <c r="BU25" s="72">
        <f t="shared" ref="BU25" si="192">BT25</f>
        <v>50626378.7875508</v>
      </c>
      <c r="BV25" s="72">
        <f t="shared" ref="BV25" si="193">((BV18/3)/30)*12+((BY18/3)/30)*18</f>
        <v>50300316.95265308</v>
      </c>
      <c r="BW25" s="72">
        <f t="shared" ref="BW25" si="194">BY18/3</f>
        <v>50082942.396054596</v>
      </c>
      <c r="BX25" s="72">
        <f t="shared" ref="BX25" si="195">BW25</f>
        <v>50082942.396054596</v>
      </c>
      <c r="BY25" s="72">
        <f t="shared" ref="BY25" si="196">((BY18/3)/30)*12+((CB18/3)/30)*18</f>
        <v>49744522.817614257</v>
      </c>
      <c r="BZ25" s="72">
        <f t="shared" ref="BZ25" si="197">CB18/3</f>
        <v>49518909.765320696</v>
      </c>
      <c r="CA25" s="72">
        <f t="shared" ref="CA25" si="198">BZ25</f>
        <v>49518909.765320696</v>
      </c>
      <c r="CB25" s="72">
        <f t="shared" ref="CB25" si="199">((CB18/3)/30)*12+((CE18/3)/30)*18</f>
        <v>49167664.084857456</v>
      </c>
      <c r="CC25" s="72">
        <f t="shared" ref="CC25" si="200">CE18/3</f>
        <v>48933500.297881968</v>
      </c>
      <c r="CD25" s="72">
        <f t="shared" ref="CD25" si="201">CC25</f>
        <v>48933500.297881968</v>
      </c>
      <c r="CE25" s="72">
        <f t="shared" ref="CE25" si="202">((CE18/3)/30)*12+((CH18/3)/30)*18</f>
        <v>48568942.406129174</v>
      </c>
      <c r="CF25" s="72">
        <f t="shared" ref="CF25" si="203">CH18/3</f>
        <v>48325903.811627321</v>
      </c>
      <c r="CG25" s="72">
        <f t="shared" ref="CG25" si="204">CF25</f>
        <v>48325903.811627321</v>
      </c>
      <c r="CH25" s="72">
        <f t="shared" ref="CH25" si="205">((CH18/3)/30)*12+((CK18/3)/30)*18</f>
        <v>47947529.175777093</v>
      </c>
      <c r="CI25" s="72">
        <f t="shared" ref="CI25" si="206">CK18/3</f>
        <v>47695279.418543614</v>
      </c>
      <c r="CJ25" s="72">
        <f t="shared" ref="CJ25" si="207">CI25</f>
        <v>47695279.418543614</v>
      </c>
      <c r="CK25" s="72">
        <f t="shared" ref="CK25" si="208">((CK18/3)/30)*12+((CN18/3)/30)*18</f>
        <v>47302564.383994684</v>
      </c>
      <c r="CL25" s="72">
        <f t="shared" ref="CL25" si="209">CN18/3</f>
        <v>47040754.360962056</v>
      </c>
      <c r="CM25" s="72">
        <f t="shared" ref="CM25" si="210">CL25</f>
        <v>47040754.360962056</v>
      </c>
      <c r="CN25" s="72">
        <f t="shared" ref="CN25" si="211">((CN18/3)/30)*12+((CQ18/3)/30)*18</f>
        <v>46633155.426603705</v>
      </c>
      <c r="CO25" s="72">
        <f t="shared" ref="CO25" si="212">CQ18/3</f>
        <v>46361422.80369813</v>
      </c>
      <c r="CP25" s="72">
        <f t="shared" ref="CP25" si="213">CO25</f>
        <v>46361422.80369813</v>
      </c>
      <c r="CQ25" s="72">
        <f t="shared" ref="CQ25" si="214">((CQ18/3)/30)*12+((CT18/3)/30)*18</f>
        <v>45938375.869727597</v>
      </c>
      <c r="CR25" s="72">
        <f t="shared" ref="CR25" si="215">CT18/3</f>
        <v>45656344.580413915</v>
      </c>
      <c r="CS25" s="72">
        <f t="shared" ref="CS25" si="216">CR25</f>
        <v>45656344.580413915</v>
      </c>
      <c r="CT25" s="72">
        <f t="shared" ref="CT25" si="217">((CT18/3)/30)*12+((CW18/3)/30)*18</f>
        <v>45217264.167645909</v>
      </c>
      <c r="CU25" s="72">
        <f t="shared" ref="CU25" si="218">CW18/3</f>
        <v>44924543.892467238</v>
      </c>
      <c r="CV25" s="72">
        <f t="shared" ref="CV25" si="219">CU25</f>
        <v>44924543.892467238</v>
      </c>
      <c r="CW25" s="72">
        <f t="shared" ref="CW25" si="220">((CW18/3)/30)*12+((CZ18/3)/30)*18</f>
        <v>44468822.332055315</v>
      </c>
      <c r="CX25" s="72">
        <f t="shared" ref="CX25" si="221">CZ18/3</f>
        <v>44165007.958447367</v>
      </c>
      <c r="CY25" s="72">
        <f t="shared" ref="CY25" si="222">CX25</f>
        <v>44165007.958447367</v>
      </c>
      <c r="CZ25" s="72">
        <f t="shared" ref="CZ25" si="223">((CZ18/3)/30)*12+((DC18/3)/30)*18</f>
        <v>43692014.550895832</v>
      </c>
      <c r="DA25" s="72">
        <f t="shared" ref="DA25" si="224">DC18/3</f>
        <v>43376685.612528145</v>
      </c>
      <c r="DB25" s="72">
        <f t="shared" ref="DB25" si="225">DA25</f>
        <v>43376685.612528145</v>
      </c>
      <c r="DC25" s="72">
        <f t="shared" ref="DC25" si="226">((DC18/3)/30)*12+((DF18/3)/30)*18</f>
        <v>42885765.754830413</v>
      </c>
      <c r="DD25" s="72">
        <f t="shared" ref="DD25" si="227">DF18/3</f>
        <v>42558485.849698588</v>
      </c>
      <c r="DE25" s="72">
        <f t="shared" ref="DE25" si="228">DD25</f>
        <v>42558485.849698588</v>
      </c>
      <c r="DF25" s="72">
        <f t="shared" ref="DF25" si="229">((DF18/3)/30)*12+((DI18/3)/30)*18</f>
        <v>42048960.129394114</v>
      </c>
      <c r="DG25" s="72">
        <f t="shared" ref="DG25" si="230">DI18/3</f>
        <v>41709276.31585779</v>
      </c>
      <c r="DH25" s="72">
        <f t="shared" ref="DH25" si="231">DG25</f>
        <v>41709276.31585779</v>
      </c>
      <c r="DI25" s="72">
        <f t="shared" ref="DI25" si="232">((DI18/3)/30)*12+((DL18/3)/30)*18</f>
        <v>41180439.570753768</v>
      </c>
      <c r="DJ25" s="72">
        <f t="shared" ref="DJ25" si="233">DL18/3</f>
        <v>40827881.74068442</v>
      </c>
      <c r="DK25" s="72">
        <f t="shared" ref="DK25" si="234">DJ25</f>
        <v>40827881.74068442</v>
      </c>
      <c r="DL25" s="72">
        <f t="shared" ref="DL25" si="235">((DL18/3)/30)*12+((DO18/3)/30)*18</f>
        <v>40279002.082940958</v>
      </c>
      <c r="DM25" s="72">
        <f t="shared" ref="DM25" si="236">DO18/3</f>
        <v>39913082.311111987</v>
      </c>
      <c r="DN25" s="72">
        <f t="shared" ref="DN25" si="237">DM25</f>
        <v>39913082.311111987</v>
      </c>
      <c r="DO25" s="72">
        <f t="shared" ref="DO25" si="238">((DO18/3)/30)*12+((DR18/3)/30)*18</f>
        <v>39343400.114340052</v>
      </c>
      <c r="DP25" s="72">
        <f t="shared" ref="DP25" si="239">DR18/3</f>
        <v>38963611.98315876</v>
      </c>
      <c r="DQ25" s="72">
        <f t="shared" ref="DQ25" si="240">DP25</f>
        <v>38963611.98315876</v>
      </c>
      <c r="DR25" s="72">
        <f t="shared" ref="DR25" si="241">((DR18/3)/30)*12+((DU18/3)/30)*18</f>
        <v>38372338.831129164</v>
      </c>
      <c r="DS25" s="72">
        <f t="shared" ref="DS25" si="242">DU18/3</f>
        <v>37978156.729776099</v>
      </c>
      <c r="DT25" s="72">
        <f t="shared" ref="DT25" si="243">DS25</f>
        <v>37978156.729776099</v>
      </c>
      <c r="DU25" s="72">
        <f t="shared" ref="DU25" si="244">((DU18/3)/30)*12+((DX18/3)/30)*18</f>
        <v>37364474.325284593</v>
      </c>
      <c r="DV25" s="72">
        <f t="shared" ref="DV25" si="245">DX18/3</f>
        <v>36955352.722290248</v>
      </c>
      <c r="DW25" s="72">
        <f t="shared" ref="DW25" si="246">DV25</f>
        <v>36955352.722290248</v>
      </c>
      <c r="DX25" s="72">
        <f t="shared" ref="DX25" si="247">((DX18/3)/30)*12+((EA18/3)/30)*18</f>
        <v>36318411.754668504</v>
      </c>
      <c r="DY25" s="72">
        <f t="shared" ref="DY25" si="248">EA18/3</f>
        <v>35893784.44292067</v>
      </c>
      <c r="DZ25" s="72">
        <f t="shared" ref="DZ25" si="249">DY25</f>
        <v>35893784.44292067</v>
      </c>
      <c r="EA25" s="72">
        <f t="shared" ref="EA25" si="250">((EA18/3)/30)*12+((ED18/3)/30)*18</f>
        <v>35232703.412626058</v>
      </c>
      <c r="EB25" s="72">
        <f t="shared" ref="EB25" si="251">ED18/3</f>
        <v>34791982.725762986</v>
      </c>
      <c r="EC25" s="72">
        <f t="shared" ref="EC25" si="252">EB25</f>
        <v>34791982.725762986</v>
      </c>
      <c r="ED25" s="72">
        <f t="shared" ref="ED25" si="253">((ED18/3)/30)*12+((EG18/3)/30)*18</f>
        <v>34105846.724420212</v>
      </c>
      <c r="EE25" s="72">
        <f t="shared" ref="EE25" si="254">EG18/3</f>
        <v>33648422.723525032</v>
      </c>
      <c r="EF25" s="72">
        <f t="shared" ref="EF25" si="255">EE25</f>
        <v>33648422.723525032</v>
      </c>
      <c r="EG25" s="72">
        <f t="shared" ref="EG25" si="256">((EG18/3)/30)*12+((EJ18/3)/30)*18</f>
        <v>32936282.167731356</v>
      </c>
      <c r="EH25" s="72">
        <f t="shared" ref="EH25" si="257">EJ18/3</f>
        <v>32461521.797202244</v>
      </c>
      <c r="EI25" s="72">
        <f t="shared" ref="EI25" si="258">EH25</f>
        <v>32461521.797202244</v>
      </c>
      <c r="EJ25" s="72">
        <f t="shared" ref="EJ25" si="259">((EJ18/3)/30)*12+((EM18/3)/30)*18</f>
        <v>31722391.114344001</v>
      </c>
      <c r="EK25" s="72">
        <f t="shared" ref="EK25" si="260">EM18/3</f>
        <v>31229637.325771838</v>
      </c>
      <c r="EL25" s="72">
        <f t="shared" ref="EL25" si="261">EK25</f>
        <v>31229637.325771838</v>
      </c>
      <c r="EM25" s="72">
        <f t="shared" ref="EM25" si="262">((EM18/3)/30)*12+((EP18/3)/30)*18</f>
        <v>30462493.59003327</v>
      </c>
      <c r="EN25" s="72">
        <f t="shared" ref="EN25" si="263">EP18/3</f>
        <v>29951064.432874221</v>
      </c>
      <c r="EO25" s="72">
        <f t="shared" ref="EO25" si="264">EN25</f>
        <v>29951064.432874221</v>
      </c>
      <c r="EP25" s="72">
        <f t="shared" ref="EP25" si="265">((EP18/3)/30)*12+((ES18/3)/30)*18</f>
        <v>29154845.94955115</v>
      </c>
      <c r="EQ25" s="72">
        <f t="shared" ref="EQ25" si="266">ES18/3</f>
        <v>28624033.627335772</v>
      </c>
      <c r="ER25" s="72">
        <f t="shared" ref="ER25" si="267">EQ25</f>
        <v>28624033.627335772</v>
      </c>
      <c r="ES25" s="72">
        <f t="shared" ref="ES25" si="268">((ES18/3)/30)*12+((EV18/3)/30)*18</f>
        <v>27797638.46349477</v>
      </c>
      <c r="ET25" s="72">
        <f t="shared" ref="ET25" si="269">EV18/3</f>
        <v>27246708.35426743</v>
      </c>
      <c r="EU25" s="72">
        <f t="shared" ref="EU25" si="270">ET25</f>
        <v>27246708.35426743</v>
      </c>
      <c r="EV25" s="72">
        <f t="shared" ref="EV25" si="271">((EV18/3)/30)*12+((EY18/3)/30)*18</f>
        <v>26388992.813716844</v>
      </c>
      <c r="EW25" s="72">
        <f t="shared" ref="EW25" si="272">EY18/3</f>
        <v>25817182.453349788</v>
      </c>
      <c r="EX25" s="72">
        <f t="shared" ref="EX25" si="273">EW25</f>
        <v>25817182.453349788</v>
      </c>
      <c r="EY25" s="72">
        <f t="shared" ref="EY25" si="274">((EY18/3)/30)*12+((FB18/3)/30)*18</f>
        <v>24926959.493812338</v>
      </c>
      <c r="EZ25" s="72">
        <f t="shared" ref="EZ25" si="275">FB18/3</f>
        <v>24333477.520787373</v>
      </c>
      <c r="FA25" s="72">
        <f t="shared" ref="FA25" si="276">EZ25</f>
        <v>24333477.520787373</v>
      </c>
      <c r="FB25" s="72">
        <f t="shared" ref="FB25" si="277">((FB18/3)/30)*12+((FE18/3)/30)*18</f>
        <v>23409515.111083448</v>
      </c>
      <c r="FC25" s="72">
        <f t="shared" ref="FC25" si="278">FE18/3</f>
        <v>22793540.171280835</v>
      </c>
      <c r="FD25" s="72">
        <f t="shared" ref="FD25" si="279">FC25</f>
        <v>22793540.171280835</v>
      </c>
      <c r="FE25" s="72">
        <f t="shared" ref="FE25" si="280">((FE18/3)/30)*12+((FH18/3)/30)*18</f>
        <v>21834559.586249135</v>
      </c>
      <c r="FF25" s="72">
        <f t="shared" ref="FF25" si="281">FH18/3</f>
        <v>21195239.196228005</v>
      </c>
      <c r="FG25" s="72">
        <f t="shared" ref="FG25" si="282">FF25</f>
        <v>21195239.196228005</v>
      </c>
      <c r="FH25" s="72">
        <f t="shared" ref="FH25" si="283">((FH18/3)/30)*12+((FK18/3)/30)*18</f>
        <v>20199913.247023601</v>
      </c>
      <c r="FI25" s="72">
        <f t="shared" ref="FI25" si="284">FK18/3</f>
        <v>19536362.614220668</v>
      </c>
      <c r="FJ25" s="72">
        <f t="shared" ref="FJ25" si="285">FI25</f>
        <v>19536362.614220668</v>
      </c>
      <c r="FK25" s="72">
        <f t="shared" ref="FK25" si="286">((FK18/3)/30)*12+((FN18/3)/30)*18</f>
        <v>18503313.811541423</v>
      </c>
      <c r="FL25" s="72">
        <f t="shared" ref="FL25" si="287">FN18/3</f>
        <v>17814614.609755259</v>
      </c>
      <c r="FM25" s="72">
        <f t="shared" ref="FM25" si="288">FL25</f>
        <v>17814614.609755259</v>
      </c>
      <c r="FN25" s="72">
        <f t="shared" ref="FN25" si="289">((FN18/3)/30)*12+((FQ18/3)/30)*18</f>
        <v>16742413.257454468</v>
      </c>
      <c r="FO25" s="72">
        <f t="shared" ref="FO25" si="290">FQ18/3</f>
        <v>16027612.355920607</v>
      </c>
      <c r="FP25" s="72">
        <f t="shared" ref="FP25" si="291">FO25</f>
        <v>16027612.355920607</v>
      </c>
      <c r="FQ25" s="72">
        <f t="shared" ref="FQ25" si="292">((FQ18/3)/30)*12+((FT18/3)/30)*18</f>
        <v>14914774.572367618</v>
      </c>
      <c r="FR25" s="72">
        <f t="shared" ref="FR25" si="293">FT18/3</f>
        <v>14172882.716665626</v>
      </c>
      <c r="FS25" s="72">
        <f t="shared" ref="FS25" si="294">FR25</f>
        <v>14172882.716665626</v>
      </c>
      <c r="FT25" s="72">
        <f t="shared" ref="FT25" si="295">((FT18/3)/30)*12+((FW18/3)/30)*18</f>
        <v>13017868.381115977</v>
      </c>
      <c r="FU25" s="72">
        <f t="shared" ref="FU25" si="296">FW18/3</f>
        <v>12247858.824082876</v>
      </c>
      <c r="FV25" s="72">
        <f t="shared" ref="FV25" si="297">FU25</f>
        <v>12247858.824082876</v>
      </c>
      <c r="FW25" s="72">
        <f t="shared" ref="FW25" si="298">((FW18/3)/30)*12+((FZ18/3)/30)*18</f>
        <v>11049069.445215896</v>
      </c>
      <c r="FX25" s="72">
        <f t="shared" ref="FX25" si="299">FZ18/3</f>
        <v>10249876.525971243</v>
      </c>
      <c r="FY25" s="72">
        <f t="shared" ref="FY25" si="300">FX25</f>
        <v>10249876.525971243</v>
      </c>
      <c r="FZ25" s="72">
        <f t="shared" ref="FZ25" si="301">((FZ18/3)/30)*12+((GC18/3)/30)*18</f>
        <v>9005653.0296452027</v>
      </c>
      <c r="GA25" s="72">
        <f t="shared" ref="GA25" si="302">GC18/3</f>
        <v>8176170.6987611772</v>
      </c>
      <c r="GB25" s="72">
        <f t="shared" ref="GB25" si="303">GA25</f>
        <v>8176170.6987611772</v>
      </c>
      <c r="GC25" s="72">
        <f t="shared" ref="GC25" si="304">((GC18/3)/30)*12+((GF18/3)/30)*18</f>
        <v>6884791.1319243815</v>
      </c>
      <c r="GD25" s="72">
        <f t="shared" ref="GD25" si="305">GF18/3</f>
        <v>6023871.4206998507</v>
      </c>
      <c r="GE25" s="72">
        <f t="shared" ref="GE25" si="306">GD25</f>
        <v>6023871.4206998507</v>
      </c>
      <c r="GF25" s="72">
        <f t="shared" ref="GF25" si="307">((GF18/3)/30)*12+((GI18/3)/30)*18</f>
        <v>2409548.5682799402</v>
      </c>
    </row>
    <row r="27" spans="1:188" x14ac:dyDescent="0.25">
      <c r="A27" t="s">
        <v>590</v>
      </c>
      <c r="B27" s="73">
        <f>SUM(C25:GF25)</f>
        <v>4675389220.9988794</v>
      </c>
    </row>
    <row r="28" spans="1:188" x14ac:dyDescent="0.25">
      <c r="A28" t="s">
        <v>591</v>
      </c>
      <c r="B28" s="73">
        <f>SUM(C18:GF18)</f>
        <v>4675389220.9988766</v>
      </c>
    </row>
    <row r="30" spans="1:188" x14ac:dyDescent="0.25">
      <c r="A30" s="700" t="s">
        <v>619</v>
      </c>
    </row>
    <row r="31" spans="1:188" x14ac:dyDescent="0.25">
      <c r="A31" s="39" t="s">
        <v>365</v>
      </c>
    </row>
    <row r="32" spans="1:188" x14ac:dyDescent="0.25">
      <c r="A32" t="s">
        <v>363</v>
      </c>
      <c r="C32">
        <v>2</v>
      </c>
    </row>
    <row r="33" spans="1:303" x14ac:dyDescent="0.25">
      <c r="A33" t="s">
        <v>364</v>
      </c>
      <c r="C33" s="73">
        <f>TABLES!D568*90%</f>
        <v>11250000000</v>
      </c>
    </row>
    <row r="34" spans="1:303" x14ac:dyDescent="0.25">
      <c r="A34" t="s">
        <v>620</v>
      </c>
      <c r="C34">
        <v>50</v>
      </c>
    </row>
    <row r="35" spans="1:303" x14ac:dyDescent="0.25">
      <c r="A35" t="s">
        <v>367</v>
      </c>
    </row>
    <row r="36" spans="1:303" x14ac:dyDescent="0.25">
      <c r="A36" t="s">
        <v>635</v>
      </c>
      <c r="C36" s="71">
        <f>TABLES!E635</f>
        <v>0.156</v>
      </c>
    </row>
    <row r="37" spans="1:303" x14ac:dyDescent="0.25">
      <c r="A37" t="s">
        <v>369</v>
      </c>
      <c r="C37" s="71">
        <f>C36/2</f>
        <v>7.8E-2</v>
      </c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</row>
    <row r="38" spans="1:303" x14ac:dyDescent="0.25">
      <c r="A38" t="s">
        <v>601</v>
      </c>
      <c r="C38" s="71">
        <f>(($C$37+(1+C2)^0.5)-1)</f>
        <v>0.10342674043541522</v>
      </c>
      <c r="D38" s="71">
        <f t="shared" ref="D38:BO38" si="308">(($C$37+(1+D2)^0.5)-1)</f>
        <v>0.10342674043541522</v>
      </c>
      <c r="E38" s="71">
        <f t="shared" si="308"/>
        <v>0.10342674043541522</v>
      </c>
      <c r="F38" s="71">
        <f t="shared" si="308"/>
        <v>0.10342674043541522</v>
      </c>
      <c r="G38" s="71">
        <f t="shared" si="308"/>
        <v>0.10342674043541522</v>
      </c>
      <c r="H38" s="71">
        <f t="shared" si="308"/>
        <v>0.10342674043541522</v>
      </c>
      <c r="I38" s="71">
        <f t="shared" si="308"/>
        <v>0.10342674043541522</v>
      </c>
      <c r="J38" s="71">
        <f t="shared" si="308"/>
        <v>0.10342674043541522</v>
      </c>
      <c r="K38" s="71">
        <f t="shared" si="308"/>
        <v>0.10342674043541522</v>
      </c>
      <c r="L38" s="71">
        <f t="shared" si="308"/>
        <v>0.10342674043541522</v>
      </c>
      <c r="M38" s="71">
        <f t="shared" si="308"/>
        <v>0.10342674043541522</v>
      </c>
      <c r="N38" s="71">
        <f t="shared" si="308"/>
        <v>0.10342674043541522</v>
      </c>
      <c r="O38" s="71">
        <f t="shared" si="308"/>
        <v>0.10342674043541522</v>
      </c>
      <c r="P38" s="71">
        <f t="shared" si="308"/>
        <v>0.10342674043541522</v>
      </c>
      <c r="Q38" s="71">
        <f t="shared" si="308"/>
        <v>0.10342674043541522</v>
      </c>
      <c r="R38" s="71">
        <f t="shared" si="308"/>
        <v>0.10342674043541522</v>
      </c>
      <c r="S38" s="71">
        <f t="shared" si="308"/>
        <v>0.10342674043541522</v>
      </c>
      <c r="T38" s="71">
        <f t="shared" si="308"/>
        <v>0.10342674043541522</v>
      </c>
      <c r="U38" s="71">
        <f t="shared" si="308"/>
        <v>0.10342674043541522</v>
      </c>
      <c r="V38" s="71">
        <f t="shared" si="308"/>
        <v>0.10342674043541522</v>
      </c>
      <c r="W38" s="71">
        <f t="shared" si="308"/>
        <v>0.10342674043541522</v>
      </c>
      <c r="X38" s="71">
        <f t="shared" si="308"/>
        <v>0.10342674043541522</v>
      </c>
      <c r="Y38" s="71">
        <f t="shared" si="308"/>
        <v>0.10342674043541522</v>
      </c>
      <c r="Z38" s="71">
        <f t="shared" si="308"/>
        <v>0.10342674043541522</v>
      </c>
      <c r="AA38" s="71">
        <f t="shared" si="308"/>
        <v>0.10342674043541522</v>
      </c>
      <c r="AB38" s="71">
        <f t="shared" si="308"/>
        <v>0.10342674043541522</v>
      </c>
      <c r="AC38" s="71">
        <f t="shared" si="308"/>
        <v>0.10342674043541522</v>
      </c>
      <c r="AD38" s="71">
        <f t="shared" si="308"/>
        <v>0.10342674043541522</v>
      </c>
      <c r="AE38" s="71">
        <f t="shared" si="308"/>
        <v>0.10342674043541522</v>
      </c>
      <c r="AF38" s="71">
        <f t="shared" si="308"/>
        <v>0.10342674043541522</v>
      </c>
      <c r="AG38" s="71">
        <f t="shared" si="308"/>
        <v>0.10342674043541522</v>
      </c>
      <c r="AH38" s="71">
        <f t="shared" si="308"/>
        <v>0.10342674043541522</v>
      </c>
      <c r="AI38" s="71">
        <f t="shared" si="308"/>
        <v>0.10342674043541522</v>
      </c>
      <c r="AJ38" s="71">
        <f t="shared" si="308"/>
        <v>0.10342674043541522</v>
      </c>
      <c r="AK38" s="71">
        <f t="shared" si="308"/>
        <v>0.10342674043541522</v>
      </c>
      <c r="AL38" s="71">
        <f t="shared" si="308"/>
        <v>0.10342674043541522</v>
      </c>
      <c r="AM38" s="71">
        <f t="shared" si="308"/>
        <v>0.10342674043541522</v>
      </c>
      <c r="AN38" s="71">
        <f t="shared" si="308"/>
        <v>0.10342674043541522</v>
      </c>
      <c r="AO38" s="71">
        <f t="shared" si="308"/>
        <v>0.10342674043541522</v>
      </c>
      <c r="AP38" s="71">
        <f t="shared" si="308"/>
        <v>0.10342674043541522</v>
      </c>
      <c r="AQ38" s="71">
        <f t="shared" si="308"/>
        <v>0.10342674043541522</v>
      </c>
      <c r="AR38" s="71">
        <f t="shared" si="308"/>
        <v>0.10342674043541522</v>
      </c>
      <c r="AS38" s="71">
        <f t="shared" si="308"/>
        <v>0.10342674043541522</v>
      </c>
      <c r="AT38" s="71">
        <f t="shared" si="308"/>
        <v>0.10342674043541522</v>
      </c>
      <c r="AU38" s="71">
        <f t="shared" si="308"/>
        <v>0.10342674043541522</v>
      </c>
      <c r="AV38" s="71">
        <f t="shared" si="308"/>
        <v>0.10342674043541522</v>
      </c>
      <c r="AW38" s="71">
        <f t="shared" si="308"/>
        <v>0.10342674043541522</v>
      </c>
      <c r="AX38" s="71">
        <f t="shared" si="308"/>
        <v>0.10342674043541522</v>
      </c>
      <c r="AY38" s="71">
        <f t="shared" si="308"/>
        <v>0.10342674043541522</v>
      </c>
      <c r="AZ38" s="71">
        <f t="shared" si="308"/>
        <v>0.10342674043541522</v>
      </c>
      <c r="BA38" s="71">
        <f t="shared" si="308"/>
        <v>0.10342674043541522</v>
      </c>
      <c r="BB38" s="71">
        <f t="shared" si="308"/>
        <v>0.10342674043541522</v>
      </c>
      <c r="BC38" s="71">
        <f t="shared" si="308"/>
        <v>0.10342674043541522</v>
      </c>
      <c r="BD38" s="71">
        <f t="shared" si="308"/>
        <v>0.10342674043541522</v>
      </c>
      <c r="BE38" s="71">
        <f t="shared" si="308"/>
        <v>0.10342674043541522</v>
      </c>
      <c r="BF38" s="71">
        <f t="shared" si="308"/>
        <v>0.10342674043541522</v>
      </c>
      <c r="BG38" s="71">
        <f t="shared" si="308"/>
        <v>0.10342674043541522</v>
      </c>
      <c r="BH38" s="71">
        <f t="shared" si="308"/>
        <v>0.10342674043541522</v>
      </c>
      <c r="BI38" s="71">
        <f t="shared" si="308"/>
        <v>0.10342674043541522</v>
      </c>
      <c r="BJ38" s="71">
        <f t="shared" si="308"/>
        <v>0.10342674043541522</v>
      </c>
      <c r="BK38" s="71">
        <f t="shared" si="308"/>
        <v>0.10342674043541522</v>
      </c>
      <c r="BL38" s="71">
        <f t="shared" si="308"/>
        <v>0.10342674043541522</v>
      </c>
      <c r="BM38" s="71">
        <f t="shared" si="308"/>
        <v>0.10342674043541522</v>
      </c>
      <c r="BN38" s="71">
        <f t="shared" si="308"/>
        <v>0.10342674043541522</v>
      </c>
      <c r="BO38" s="71">
        <f t="shared" si="308"/>
        <v>0.10342674043541522</v>
      </c>
      <c r="BP38" s="71">
        <f t="shared" ref="BP38:EA38" si="309">(($C$37+(1+BP2)^0.5)-1)</f>
        <v>0.10342674043541522</v>
      </c>
      <c r="BQ38" s="71">
        <f t="shared" si="309"/>
        <v>0.10342674043541522</v>
      </c>
      <c r="BR38" s="71">
        <f t="shared" si="309"/>
        <v>0.10342674043541522</v>
      </c>
      <c r="BS38" s="71">
        <f t="shared" si="309"/>
        <v>0.10342674043541522</v>
      </c>
      <c r="BT38" s="71">
        <f t="shared" si="309"/>
        <v>0.10342674043541522</v>
      </c>
      <c r="BU38" s="71">
        <f t="shared" si="309"/>
        <v>0.10342674043541522</v>
      </c>
      <c r="BV38" s="71">
        <f t="shared" si="309"/>
        <v>0.10342674043541522</v>
      </c>
      <c r="BW38" s="71">
        <f t="shared" si="309"/>
        <v>0.10342674043541522</v>
      </c>
      <c r="BX38" s="71">
        <f t="shared" si="309"/>
        <v>0.10342674043541522</v>
      </c>
      <c r="BY38" s="71">
        <f t="shared" si="309"/>
        <v>0.10342674043541522</v>
      </c>
      <c r="BZ38" s="71">
        <f t="shared" si="309"/>
        <v>0.10342674043541522</v>
      </c>
      <c r="CA38" s="71">
        <f t="shared" si="309"/>
        <v>0.10342674043541522</v>
      </c>
      <c r="CB38" s="71">
        <f t="shared" si="309"/>
        <v>0.10342674043541522</v>
      </c>
      <c r="CC38" s="71">
        <f t="shared" si="309"/>
        <v>0.10342674043541522</v>
      </c>
      <c r="CD38" s="71">
        <f t="shared" si="309"/>
        <v>0.10342674043541522</v>
      </c>
      <c r="CE38" s="71">
        <f t="shared" si="309"/>
        <v>0.10342674043541522</v>
      </c>
      <c r="CF38" s="71">
        <f t="shared" si="309"/>
        <v>0.10342674043541522</v>
      </c>
      <c r="CG38" s="71">
        <f t="shared" si="309"/>
        <v>0.10342674043541522</v>
      </c>
      <c r="CH38" s="71">
        <f t="shared" si="309"/>
        <v>0.10342674043541522</v>
      </c>
      <c r="CI38" s="71">
        <f t="shared" si="309"/>
        <v>0.10342674043541522</v>
      </c>
      <c r="CJ38" s="71">
        <f t="shared" si="309"/>
        <v>0.10342674043541522</v>
      </c>
      <c r="CK38" s="71">
        <f t="shared" si="309"/>
        <v>0.10342674043541522</v>
      </c>
      <c r="CL38" s="71">
        <f t="shared" si="309"/>
        <v>0.10342674043541522</v>
      </c>
      <c r="CM38" s="71">
        <f t="shared" si="309"/>
        <v>0.10342674043541522</v>
      </c>
      <c r="CN38" s="71">
        <f t="shared" si="309"/>
        <v>0.10342674043541522</v>
      </c>
      <c r="CO38" s="71">
        <f t="shared" si="309"/>
        <v>0.10342674043541522</v>
      </c>
      <c r="CP38" s="71">
        <f t="shared" si="309"/>
        <v>0.10342674043541522</v>
      </c>
      <c r="CQ38" s="71">
        <f t="shared" si="309"/>
        <v>0.10342674043541522</v>
      </c>
      <c r="CR38" s="71">
        <f t="shared" si="309"/>
        <v>0.10342674043541522</v>
      </c>
      <c r="CS38" s="71">
        <f t="shared" si="309"/>
        <v>0.10342674043541522</v>
      </c>
      <c r="CT38" s="71">
        <f t="shared" si="309"/>
        <v>0.10342674043541522</v>
      </c>
      <c r="CU38" s="71">
        <f t="shared" si="309"/>
        <v>0.10342674043541522</v>
      </c>
      <c r="CV38" s="71">
        <f t="shared" si="309"/>
        <v>0.10342674043541522</v>
      </c>
      <c r="CW38" s="71">
        <f t="shared" si="309"/>
        <v>0.10342674043541522</v>
      </c>
      <c r="CX38" s="71">
        <f t="shared" si="309"/>
        <v>0.10342674043541522</v>
      </c>
      <c r="CY38" s="71">
        <f t="shared" si="309"/>
        <v>0.10342674043541522</v>
      </c>
      <c r="CZ38" s="71">
        <f t="shared" si="309"/>
        <v>0.10342674043541522</v>
      </c>
      <c r="DA38" s="71">
        <f t="shared" si="309"/>
        <v>0.10342674043541522</v>
      </c>
      <c r="DB38" s="71">
        <f t="shared" si="309"/>
        <v>0.10342674043541522</v>
      </c>
      <c r="DC38" s="71">
        <f t="shared" si="309"/>
        <v>0.10342674043541522</v>
      </c>
      <c r="DD38" s="71">
        <f t="shared" si="309"/>
        <v>0.10342674043541522</v>
      </c>
      <c r="DE38" s="71">
        <f t="shared" si="309"/>
        <v>0.10342674043541522</v>
      </c>
      <c r="DF38" s="71">
        <f t="shared" si="309"/>
        <v>0.10342674043541522</v>
      </c>
      <c r="DG38" s="71">
        <f t="shared" si="309"/>
        <v>0.10342674043541522</v>
      </c>
      <c r="DH38" s="71">
        <f t="shared" si="309"/>
        <v>0.1060077820717118</v>
      </c>
      <c r="DI38" s="71">
        <f t="shared" si="309"/>
        <v>0.10984301131519048</v>
      </c>
      <c r="DJ38" s="71">
        <f t="shared" si="309"/>
        <v>0.10654265832779153</v>
      </c>
      <c r="DK38" s="71">
        <f t="shared" si="309"/>
        <v>0.10245107252616026</v>
      </c>
      <c r="DL38" s="71">
        <f t="shared" si="309"/>
        <v>0.10186522550577926</v>
      </c>
      <c r="DM38" s="71">
        <f t="shared" si="309"/>
        <v>0.10274387043787692</v>
      </c>
      <c r="DN38" s="71">
        <f t="shared" si="309"/>
        <v>0.10930984674829913</v>
      </c>
      <c r="DO38" s="71">
        <f t="shared" si="309"/>
        <v>0.10693148459943624</v>
      </c>
      <c r="DP38" s="71">
        <f t="shared" si="309"/>
        <v>0.10732016399174849</v>
      </c>
      <c r="DQ38" s="71">
        <f t="shared" si="309"/>
        <v>0.10901891350256032</v>
      </c>
      <c r="DR38" s="71">
        <f t="shared" si="309"/>
        <v>0.10586185842261897</v>
      </c>
      <c r="DS38" s="71">
        <f t="shared" si="309"/>
        <v>0.10220701032554946</v>
      </c>
      <c r="DT38" s="71">
        <f t="shared" si="309"/>
        <v>0.1076601381038309</v>
      </c>
      <c r="DU38" s="71">
        <f t="shared" si="309"/>
        <v>0.10166986865883687</v>
      </c>
      <c r="DV38" s="71">
        <f t="shared" si="309"/>
        <v>0.10464502141684795</v>
      </c>
      <c r="DW38" s="71">
        <f t="shared" si="309"/>
        <v>0.10025241501304372</v>
      </c>
      <c r="DX38" s="71">
        <f t="shared" si="309"/>
        <v>9.922475488993121E-2</v>
      </c>
      <c r="DY38" s="71">
        <f t="shared" si="309"/>
        <v>0.10357301056531321</v>
      </c>
      <c r="DZ38" s="71">
        <f t="shared" si="309"/>
        <v>0.10352425617339756</v>
      </c>
      <c r="EA38" s="71">
        <f t="shared" si="309"/>
        <v>0.10425532885339983</v>
      </c>
      <c r="EB38" s="71">
        <f t="shared" ref="EB38:GM38" si="310">(($C$37+(1+EB2)^0.5)-1)</f>
        <v>0.10945528259832971</v>
      </c>
      <c r="EC38" s="71">
        <f t="shared" si="310"/>
        <v>0.10225582741813088</v>
      </c>
      <c r="ED38" s="71">
        <f t="shared" si="310"/>
        <v>0.11182783866560686</v>
      </c>
      <c r="EE38" s="71">
        <f t="shared" si="310"/>
        <v>0.105375296568883</v>
      </c>
      <c r="EF38" s="71">
        <f t="shared" si="310"/>
        <v>0.10166986865883687</v>
      </c>
      <c r="EG38" s="71">
        <f t="shared" si="310"/>
        <v>0.11008526779525352</v>
      </c>
      <c r="EH38" s="71">
        <f t="shared" si="310"/>
        <v>0.10877640640441522</v>
      </c>
      <c r="EI38" s="71">
        <f t="shared" si="310"/>
        <v>0.11168273662666928</v>
      </c>
      <c r="EJ38" s="71">
        <f t="shared" si="310"/>
        <v>0.11066645147404697</v>
      </c>
      <c r="EK38" s="71">
        <f t="shared" si="310"/>
        <v>0.1087278981380102</v>
      </c>
      <c r="EL38" s="71">
        <f t="shared" si="310"/>
        <v>0.10974609279609115</v>
      </c>
      <c r="EM38" s="71">
        <f t="shared" si="310"/>
        <v>0.11066645147404697</v>
      </c>
      <c r="EN38" s="71">
        <f t="shared" si="310"/>
        <v>0.10736873859662177</v>
      </c>
      <c r="EO38" s="71">
        <f t="shared" si="310"/>
        <v>0.10547262737262253</v>
      </c>
      <c r="EP38" s="71">
        <f t="shared" si="310"/>
        <v>0.10984301131519048</v>
      </c>
      <c r="EQ38" s="71">
        <f t="shared" si="310"/>
        <v>0.10940680626026511</v>
      </c>
      <c r="ER38" s="71">
        <f t="shared" si="310"/>
        <v>0.10668848540265108</v>
      </c>
      <c r="ES38" s="71">
        <f t="shared" si="310"/>
        <v>0.10926136357375471</v>
      </c>
      <c r="ET38" s="71">
        <f t="shared" si="310"/>
        <v>0.11081169629318199</v>
      </c>
      <c r="EU38" s="71">
        <f t="shared" si="310"/>
        <v>0.10722300790450667</v>
      </c>
      <c r="EV38" s="71">
        <f t="shared" si="310"/>
        <v>0.10940680626026511</v>
      </c>
      <c r="EW38" s="71">
        <f t="shared" si="310"/>
        <v>0.10736873859662177</v>
      </c>
      <c r="EX38" s="71">
        <f t="shared" si="310"/>
        <v>0.10712584264510627</v>
      </c>
      <c r="EY38" s="71">
        <f t="shared" si="310"/>
        <v>0.10926136357375471</v>
      </c>
      <c r="EZ38" s="71">
        <f t="shared" si="310"/>
        <v>0.1090674080776679</v>
      </c>
      <c r="FA38" s="71">
        <f t="shared" si="310"/>
        <v>0.10989146716115461</v>
      </c>
      <c r="FB38" s="71">
        <f t="shared" si="310"/>
        <v>0.10877640640441522</v>
      </c>
      <c r="FC38" s="71">
        <f t="shared" si="310"/>
        <v>0.10858235963944196</v>
      </c>
      <c r="FD38" s="71">
        <f t="shared" si="310"/>
        <v>0.10843680058507243</v>
      </c>
      <c r="FE38" s="71">
        <f t="shared" si="310"/>
        <v>0.1068828893513587</v>
      </c>
      <c r="FF38" s="71">
        <f t="shared" si="310"/>
        <v>0.10005674989209878</v>
      </c>
      <c r="FG38" s="71">
        <f t="shared" si="310"/>
        <v>0.11066645147404697</v>
      </c>
      <c r="FH38" s="71">
        <f t="shared" si="310"/>
        <v>0.10877640640441522</v>
      </c>
      <c r="FI38" s="71">
        <f t="shared" si="310"/>
        <v>0.10858235963944196</v>
      </c>
      <c r="FJ38" s="71">
        <f t="shared" si="310"/>
        <v>0.10625094213426323</v>
      </c>
      <c r="FK38" s="71">
        <f t="shared" si="310"/>
        <v>0.10770869667105365</v>
      </c>
      <c r="FL38" s="71">
        <f t="shared" si="310"/>
        <v>0.1104243313676796</v>
      </c>
      <c r="FM38" s="71">
        <f t="shared" si="310"/>
        <v>0.10634819006015683</v>
      </c>
      <c r="FN38" s="71">
        <f t="shared" si="310"/>
        <v>0.11202127637684511</v>
      </c>
      <c r="FO38" s="71">
        <f t="shared" si="310"/>
        <v>0.11202127637684511</v>
      </c>
      <c r="FP38" s="71">
        <f t="shared" si="310"/>
        <v>0.11202127637684511</v>
      </c>
      <c r="FQ38" s="71">
        <f t="shared" si="310"/>
        <v>0.11202127637684511</v>
      </c>
      <c r="FR38" s="71">
        <f t="shared" si="310"/>
        <v>0.11202127637684511</v>
      </c>
      <c r="FS38" s="71">
        <f t="shared" si="310"/>
        <v>0.11202127637684511</v>
      </c>
      <c r="FT38" s="71">
        <f t="shared" si="310"/>
        <v>0.11202127637684511</v>
      </c>
      <c r="FU38" s="71">
        <f t="shared" si="310"/>
        <v>0.11202127637684511</v>
      </c>
      <c r="FV38" s="71">
        <f t="shared" si="310"/>
        <v>0.11202127637684511</v>
      </c>
      <c r="FW38" s="71">
        <f t="shared" si="310"/>
        <v>0.11202127637684511</v>
      </c>
      <c r="FX38" s="71">
        <f t="shared" si="310"/>
        <v>0.11202127637684511</v>
      </c>
      <c r="FY38" s="71">
        <f t="shared" si="310"/>
        <v>0.11202127637684511</v>
      </c>
      <c r="FZ38" s="71">
        <f t="shared" si="310"/>
        <v>0.11202127637684511</v>
      </c>
      <c r="GA38" s="71">
        <f t="shared" si="310"/>
        <v>0.11202127637684511</v>
      </c>
      <c r="GB38" s="71">
        <f t="shared" si="310"/>
        <v>0.11202127637684511</v>
      </c>
      <c r="GC38" s="71">
        <f t="shared" si="310"/>
        <v>0.11202127637684511</v>
      </c>
      <c r="GD38" s="71">
        <f t="shared" si="310"/>
        <v>0.11202127637684511</v>
      </c>
      <c r="GE38" s="71">
        <f t="shared" si="310"/>
        <v>0.11202127637684511</v>
      </c>
      <c r="GF38" s="71">
        <f t="shared" si="310"/>
        <v>0.11202127637684511</v>
      </c>
      <c r="GG38" s="71">
        <f t="shared" si="310"/>
        <v>0.11202127637684511</v>
      </c>
      <c r="GH38" s="71">
        <f t="shared" si="310"/>
        <v>0.11202127637684511</v>
      </c>
      <c r="GI38" s="71">
        <f t="shared" si="310"/>
        <v>0.11202127637684511</v>
      </c>
      <c r="GJ38" s="71">
        <f t="shared" si="310"/>
        <v>0.11202127637684511</v>
      </c>
      <c r="GK38" s="71">
        <f t="shared" si="310"/>
        <v>0.11202127637684511</v>
      </c>
      <c r="GL38" s="71">
        <f t="shared" si="310"/>
        <v>0.11202127637684511</v>
      </c>
      <c r="GM38" s="71">
        <f t="shared" si="310"/>
        <v>0.11202127637684511</v>
      </c>
      <c r="GN38" s="71">
        <f t="shared" ref="GN38:IY38" si="311">(($C$37+(1+GN2)^0.5)-1)</f>
        <v>0.11202127637684511</v>
      </c>
      <c r="GO38" s="71">
        <f t="shared" si="311"/>
        <v>0.11202127637684511</v>
      </c>
      <c r="GP38" s="71">
        <f t="shared" si="311"/>
        <v>0.11202127637684511</v>
      </c>
      <c r="GQ38" s="71">
        <f t="shared" si="311"/>
        <v>0.11202127637684511</v>
      </c>
      <c r="GR38" s="71">
        <f t="shared" si="311"/>
        <v>0.11202127637684511</v>
      </c>
      <c r="GS38" s="71">
        <f t="shared" si="311"/>
        <v>0.11202127637684511</v>
      </c>
      <c r="GT38" s="71">
        <f t="shared" si="311"/>
        <v>0.11202127637684511</v>
      </c>
      <c r="GU38" s="71">
        <f t="shared" si="311"/>
        <v>0.11202127637684511</v>
      </c>
      <c r="GV38" s="71">
        <f t="shared" si="311"/>
        <v>0.11202127637684511</v>
      </c>
      <c r="GW38" s="71">
        <f t="shared" si="311"/>
        <v>0.11202127637684511</v>
      </c>
      <c r="GX38" s="71">
        <f t="shared" si="311"/>
        <v>0.11202127637684511</v>
      </c>
      <c r="GY38" s="71">
        <f t="shared" si="311"/>
        <v>0.11202127637684511</v>
      </c>
      <c r="GZ38" s="71">
        <f t="shared" si="311"/>
        <v>0.11202127637684511</v>
      </c>
      <c r="HA38" s="71">
        <f t="shared" si="311"/>
        <v>0.11202127637684511</v>
      </c>
      <c r="HB38" s="71">
        <f t="shared" si="311"/>
        <v>0.11202127637684511</v>
      </c>
      <c r="HC38" s="71">
        <f t="shared" si="311"/>
        <v>0.11202127637684511</v>
      </c>
      <c r="HD38" s="71">
        <f t="shared" si="311"/>
        <v>0.11202127637684511</v>
      </c>
      <c r="HE38" s="71">
        <f t="shared" si="311"/>
        <v>0.11202127637684511</v>
      </c>
      <c r="HF38" s="71">
        <f t="shared" si="311"/>
        <v>0.11202127637684511</v>
      </c>
      <c r="HG38" s="71">
        <f t="shared" si="311"/>
        <v>0.11202127637684511</v>
      </c>
      <c r="HH38" s="71">
        <f t="shared" si="311"/>
        <v>0.11202127637684511</v>
      </c>
      <c r="HI38" s="71">
        <f t="shared" si="311"/>
        <v>0.11202127637684511</v>
      </c>
      <c r="HJ38" s="71">
        <f t="shared" si="311"/>
        <v>0.11202127637684511</v>
      </c>
      <c r="HK38" s="71">
        <f t="shared" si="311"/>
        <v>0.11202127637684511</v>
      </c>
      <c r="HL38" s="71">
        <f t="shared" si="311"/>
        <v>0.11202127637684511</v>
      </c>
      <c r="HM38" s="71">
        <f t="shared" si="311"/>
        <v>0.11202127637684511</v>
      </c>
      <c r="HN38" s="71">
        <f t="shared" si="311"/>
        <v>0.11202127637684511</v>
      </c>
      <c r="HO38" s="71">
        <f t="shared" si="311"/>
        <v>0.11202127637684511</v>
      </c>
      <c r="HP38" s="71">
        <f t="shared" si="311"/>
        <v>0.11202127637684511</v>
      </c>
      <c r="HQ38" s="71">
        <f t="shared" si="311"/>
        <v>0.11202127637684511</v>
      </c>
      <c r="HR38" s="71">
        <f t="shared" si="311"/>
        <v>0.11202127637684511</v>
      </c>
      <c r="HS38" s="71">
        <f t="shared" si="311"/>
        <v>0.11202127637684511</v>
      </c>
      <c r="HT38" s="71">
        <f t="shared" si="311"/>
        <v>0.11202127637684511</v>
      </c>
      <c r="HU38" s="71">
        <f t="shared" si="311"/>
        <v>0.11202127637684511</v>
      </c>
      <c r="HV38" s="71">
        <f t="shared" si="311"/>
        <v>0.11202127637684511</v>
      </c>
      <c r="HW38" s="71">
        <f t="shared" si="311"/>
        <v>0.11202127637684511</v>
      </c>
      <c r="HX38" s="71">
        <f t="shared" si="311"/>
        <v>0.11202127637684511</v>
      </c>
      <c r="HY38" s="71">
        <f t="shared" si="311"/>
        <v>0.11202127637684511</v>
      </c>
      <c r="HZ38" s="71">
        <f t="shared" si="311"/>
        <v>0.11202127637684511</v>
      </c>
      <c r="IA38" s="71">
        <f t="shared" si="311"/>
        <v>0.11202127637684511</v>
      </c>
      <c r="IB38" s="71">
        <f t="shared" si="311"/>
        <v>0.11202127637684511</v>
      </c>
      <c r="IC38" s="71">
        <f t="shared" si="311"/>
        <v>0.11202127637684511</v>
      </c>
      <c r="ID38" s="71">
        <f t="shared" si="311"/>
        <v>0.11202127637684511</v>
      </c>
      <c r="IE38" s="71">
        <f t="shared" si="311"/>
        <v>0.11202127637684511</v>
      </c>
      <c r="IF38" s="71">
        <f t="shared" si="311"/>
        <v>0.11202127637684511</v>
      </c>
      <c r="IG38" s="71">
        <f t="shared" si="311"/>
        <v>0.11202127637684511</v>
      </c>
      <c r="IH38" s="71">
        <f t="shared" si="311"/>
        <v>0.11202127637684511</v>
      </c>
      <c r="II38" s="71">
        <f t="shared" si="311"/>
        <v>0.11202127637684511</v>
      </c>
      <c r="IJ38" s="71">
        <f t="shared" si="311"/>
        <v>0.11202127637684511</v>
      </c>
      <c r="IK38" s="71">
        <f t="shared" si="311"/>
        <v>0.11202127637684511</v>
      </c>
      <c r="IL38" s="71">
        <f t="shared" si="311"/>
        <v>0.11202127637684511</v>
      </c>
      <c r="IM38" s="71">
        <f t="shared" si="311"/>
        <v>0.11202127637684511</v>
      </c>
      <c r="IN38" s="71">
        <f t="shared" si="311"/>
        <v>0.11202127637684511</v>
      </c>
      <c r="IO38" s="71">
        <f t="shared" si="311"/>
        <v>0.11202127637684511</v>
      </c>
      <c r="IP38" s="71">
        <f t="shared" si="311"/>
        <v>0.11202127637684511</v>
      </c>
      <c r="IQ38" s="71">
        <f t="shared" si="311"/>
        <v>0.11202127637684511</v>
      </c>
      <c r="IR38" s="71">
        <f t="shared" si="311"/>
        <v>0.11202127637684511</v>
      </c>
      <c r="IS38" s="71">
        <f t="shared" si="311"/>
        <v>0.11202127637684511</v>
      </c>
      <c r="IT38" s="71">
        <f t="shared" si="311"/>
        <v>0.11202127637684511</v>
      </c>
      <c r="IU38" s="71">
        <f t="shared" si="311"/>
        <v>0.11202127637684511</v>
      </c>
      <c r="IV38" s="71">
        <f t="shared" si="311"/>
        <v>0.11202127637684511</v>
      </c>
      <c r="IW38" s="71">
        <f t="shared" si="311"/>
        <v>0.11202127637684511</v>
      </c>
      <c r="IX38" s="71">
        <f t="shared" si="311"/>
        <v>0.11202127637684511</v>
      </c>
      <c r="IY38" s="71">
        <f t="shared" si="311"/>
        <v>0.11202127637684511</v>
      </c>
      <c r="IZ38" s="71">
        <f t="shared" ref="IZ38:KP38" si="312">(($C$37+(1+IZ2)^0.5)-1)</f>
        <v>0.11202127637684511</v>
      </c>
      <c r="JA38" s="71">
        <f t="shared" si="312"/>
        <v>0.11202127637684511</v>
      </c>
      <c r="JB38" s="71">
        <f t="shared" si="312"/>
        <v>0.11202127637684511</v>
      </c>
      <c r="JC38" s="71">
        <f t="shared" si="312"/>
        <v>0.11202127637684511</v>
      </c>
      <c r="JD38" s="71">
        <f t="shared" si="312"/>
        <v>0.11202127637684511</v>
      </c>
      <c r="JE38" s="71">
        <f t="shared" si="312"/>
        <v>0.11202127637684511</v>
      </c>
      <c r="JF38" s="71">
        <f t="shared" si="312"/>
        <v>0.11202127637684511</v>
      </c>
      <c r="JG38" s="71">
        <f t="shared" si="312"/>
        <v>0.11202127637684511</v>
      </c>
      <c r="JH38" s="71">
        <f t="shared" si="312"/>
        <v>0.11202127637684511</v>
      </c>
      <c r="JI38" s="71">
        <f t="shared" si="312"/>
        <v>0.11202127637684511</v>
      </c>
      <c r="JJ38" s="71">
        <f t="shared" si="312"/>
        <v>0.11202127637684511</v>
      </c>
      <c r="JK38" s="71">
        <f t="shared" si="312"/>
        <v>0.11202127637684511</v>
      </c>
      <c r="JL38" s="71">
        <f t="shared" si="312"/>
        <v>0.11202127637684511</v>
      </c>
      <c r="JM38" s="71">
        <f t="shared" si="312"/>
        <v>0.11202127637684511</v>
      </c>
      <c r="JN38" s="71">
        <f t="shared" si="312"/>
        <v>0.11202127637684511</v>
      </c>
      <c r="JO38" s="71">
        <f t="shared" si="312"/>
        <v>0.11202127637684511</v>
      </c>
      <c r="JP38" s="71">
        <f t="shared" si="312"/>
        <v>0.11202127637684511</v>
      </c>
      <c r="JQ38" s="71">
        <f t="shared" si="312"/>
        <v>0.11202127637684511</v>
      </c>
      <c r="JR38" s="71">
        <f t="shared" si="312"/>
        <v>0.11202127637684511</v>
      </c>
      <c r="JS38" s="71">
        <f t="shared" si="312"/>
        <v>0.11202127637684511</v>
      </c>
      <c r="JT38" s="71">
        <f t="shared" si="312"/>
        <v>0.11202127637684511</v>
      </c>
      <c r="JU38" s="71">
        <f t="shared" si="312"/>
        <v>0.11202127637684511</v>
      </c>
      <c r="JV38" s="71">
        <f t="shared" si="312"/>
        <v>0.11202127637684511</v>
      </c>
      <c r="JW38" s="71">
        <f t="shared" si="312"/>
        <v>0.11202127637684511</v>
      </c>
      <c r="JX38" s="71">
        <f t="shared" si="312"/>
        <v>0.11202127637684511</v>
      </c>
      <c r="JY38" s="71">
        <f t="shared" si="312"/>
        <v>0.11202127637684511</v>
      </c>
      <c r="JZ38" s="71">
        <f t="shared" si="312"/>
        <v>0.11202127637684511</v>
      </c>
      <c r="KA38" s="71">
        <f t="shared" si="312"/>
        <v>0.11202127637684511</v>
      </c>
      <c r="KB38" s="71">
        <f t="shared" si="312"/>
        <v>0.11202127637684511</v>
      </c>
      <c r="KC38" s="71">
        <f t="shared" si="312"/>
        <v>0.11202127637684511</v>
      </c>
      <c r="KD38" s="71">
        <f t="shared" si="312"/>
        <v>0.11202127637684511</v>
      </c>
      <c r="KE38" s="71">
        <f t="shared" si="312"/>
        <v>0.11202127637684511</v>
      </c>
      <c r="KF38" s="71">
        <f t="shared" si="312"/>
        <v>0.11202127637684511</v>
      </c>
      <c r="KG38" s="71">
        <f t="shared" si="312"/>
        <v>0.11202127637684511</v>
      </c>
      <c r="KH38" s="71">
        <f t="shared" si="312"/>
        <v>0.11202127637684511</v>
      </c>
      <c r="KI38" s="71">
        <f t="shared" si="312"/>
        <v>0.11202127637684511</v>
      </c>
      <c r="KJ38" s="71">
        <f t="shared" si="312"/>
        <v>0.11202127637684511</v>
      </c>
      <c r="KK38" s="71">
        <f t="shared" si="312"/>
        <v>0.11202127637684511</v>
      </c>
      <c r="KL38" s="71">
        <f>(($C$37+(1+KL2)^0.5)-1)</f>
        <v>0.11202127637684511</v>
      </c>
      <c r="KM38" s="71">
        <f t="shared" si="312"/>
        <v>0.11202127637684511</v>
      </c>
      <c r="KN38" s="71">
        <f t="shared" si="312"/>
        <v>0.11202127637684511</v>
      </c>
      <c r="KO38" s="71">
        <f t="shared" si="312"/>
        <v>0.11202127637684511</v>
      </c>
      <c r="KP38" s="71">
        <f t="shared" si="312"/>
        <v>0.11202127637684511</v>
      </c>
      <c r="KQ38" s="71">
        <f>(($C$37+(1+KQ2)^0.5)-1)</f>
        <v>0.11202127637684511</v>
      </c>
    </row>
    <row r="40" spans="1:303" x14ac:dyDescent="0.25">
      <c r="A40" s="39" t="s">
        <v>370</v>
      </c>
    </row>
    <row r="41" spans="1:303" x14ac:dyDescent="0.25">
      <c r="A41" t="s">
        <v>371</v>
      </c>
      <c r="C41" s="73">
        <f>C33</f>
        <v>11250000000</v>
      </c>
    </row>
    <row r="42" spans="1:303" x14ac:dyDescent="0.25">
      <c r="A42" t="s">
        <v>372</v>
      </c>
      <c r="I42">
        <v>1</v>
      </c>
      <c r="O42">
        <f>I42+1</f>
        <v>2</v>
      </c>
      <c r="U42">
        <f t="shared" ref="U42" si="313">O42+1</f>
        <v>3</v>
      </c>
      <c r="AA42">
        <f t="shared" ref="AA42" si="314">U42+1</f>
        <v>4</v>
      </c>
      <c r="AG42">
        <f t="shared" ref="AG42" si="315">AA42+1</f>
        <v>5</v>
      </c>
      <c r="AM42">
        <f t="shared" ref="AM42" si="316">AG42+1</f>
        <v>6</v>
      </c>
      <c r="AS42">
        <f t="shared" ref="AS42" si="317">AM42+1</f>
        <v>7</v>
      </c>
      <c r="AY42">
        <f t="shared" ref="AY42" si="318">AS42+1</f>
        <v>8</v>
      </c>
      <c r="BE42">
        <f t="shared" ref="BE42" si="319">AY42+1</f>
        <v>9</v>
      </c>
      <c r="BK42">
        <f t="shared" ref="BK42" si="320">BE42+1</f>
        <v>10</v>
      </c>
      <c r="BQ42">
        <f t="shared" ref="BQ42" si="321">BK42+1</f>
        <v>11</v>
      </c>
      <c r="BW42">
        <f t="shared" ref="BW42" si="322">BQ42+1</f>
        <v>12</v>
      </c>
      <c r="CC42">
        <f t="shared" ref="CC42" si="323">BW42+1</f>
        <v>13</v>
      </c>
      <c r="CI42">
        <f t="shared" ref="CI42" si="324">CC42+1</f>
        <v>14</v>
      </c>
      <c r="CO42">
        <f t="shared" ref="CO42" si="325">CI42+1</f>
        <v>15</v>
      </c>
      <c r="CU42">
        <f t="shared" ref="CU42" si="326">CO42+1</f>
        <v>16</v>
      </c>
      <c r="DA42">
        <f t="shared" ref="DA42" si="327">CU42+1</f>
        <v>17</v>
      </c>
      <c r="DG42">
        <f t="shared" ref="DG42" si="328">DA42+1</f>
        <v>18</v>
      </c>
      <c r="DM42">
        <f t="shared" ref="DM42" si="329">DG42+1</f>
        <v>19</v>
      </c>
      <c r="DS42">
        <f t="shared" ref="DS42" si="330">DM42+1</f>
        <v>20</v>
      </c>
      <c r="DY42">
        <f t="shared" ref="DY42" si="331">DS42+1</f>
        <v>21</v>
      </c>
      <c r="EE42">
        <f t="shared" ref="EE42" si="332">DY42+1</f>
        <v>22</v>
      </c>
      <c r="EK42">
        <f t="shared" ref="EK42" si="333">EE42+1</f>
        <v>23</v>
      </c>
      <c r="EQ42">
        <f t="shared" ref="EQ42" si="334">EK42+1</f>
        <v>24</v>
      </c>
      <c r="EW42">
        <f t="shared" ref="EW42" si="335">EQ42+1</f>
        <v>25</v>
      </c>
      <c r="FC42">
        <f t="shared" ref="FC42" si="336">EW42+1</f>
        <v>26</v>
      </c>
      <c r="FI42">
        <f t="shared" ref="FI42" si="337">FC42+1</f>
        <v>27</v>
      </c>
      <c r="FO42">
        <f t="shared" ref="FO42" si="338">FI42+1</f>
        <v>28</v>
      </c>
      <c r="FU42">
        <f t="shared" ref="FU42" si="339">FO42+1</f>
        <v>29</v>
      </c>
      <c r="GA42">
        <f t="shared" ref="GA42" si="340">FU42+1</f>
        <v>30</v>
      </c>
      <c r="GG42">
        <f t="shared" ref="GG42" si="341">GA42+1</f>
        <v>31</v>
      </c>
      <c r="GM42">
        <f t="shared" ref="GM42" si="342">GG42+1</f>
        <v>32</v>
      </c>
      <c r="GS42">
        <f t="shared" ref="GS42" si="343">GM42+1</f>
        <v>33</v>
      </c>
      <c r="GY42">
        <f t="shared" ref="GY42" si="344">GS42+1</f>
        <v>34</v>
      </c>
      <c r="HE42">
        <f t="shared" ref="HE42" si="345">GY42+1</f>
        <v>35</v>
      </c>
      <c r="HK42">
        <f t="shared" ref="HK42" si="346">HE42+1</f>
        <v>36</v>
      </c>
      <c r="HQ42">
        <f t="shared" ref="HQ42" si="347">HK42+1</f>
        <v>37</v>
      </c>
      <c r="HW42">
        <f t="shared" ref="HW42" si="348">HQ42+1</f>
        <v>38</v>
      </c>
      <c r="IC42">
        <f t="shared" ref="IC42" si="349">HW42+1</f>
        <v>39</v>
      </c>
      <c r="II42">
        <f t="shared" ref="II42" si="350">IC42+1</f>
        <v>40</v>
      </c>
      <c r="IO42">
        <f t="shared" ref="IO42" si="351">II42+1</f>
        <v>41</v>
      </c>
      <c r="IU42">
        <f t="shared" ref="IU42" si="352">IO42+1</f>
        <v>42</v>
      </c>
      <c r="JA42">
        <f t="shared" ref="JA42" si="353">IU42+1</f>
        <v>43</v>
      </c>
      <c r="JG42">
        <f t="shared" ref="JG42" si="354">JA42+1</f>
        <v>44</v>
      </c>
      <c r="JM42">
        <f t="shared" ref="JM42" si="355">JG42+1</f>
        <v>45</v>
      </c>
      <c r="JS42">
        <f t="shared" ref="JS42" si="356">JM42+1</f>
        <v>46</v>
      </c>
      <c r="JY42">
        <f t="shared" ref="JY42" si="357">JS42+1</f>
        <v>47</v>
      </c>
      <c r="KE42">
        <f t="shared" ref="KE42" si="358">JY42+1</f>
        <v>48</v>
      </c>
      <c r="KK42">
        <f t="shared" ref="KK42" si="359">KE42+1</f>
        <v>49</v>
      </c>
      <c r="KQ42">
        <f t="shared" ref="KQ42" si="360">KK42+1</f>
        <v>50</v>
      </c>
    </row>
    <row r="43" spans="1:303" x14ac:dyDescent="0.25">
      <c r="A43" t="s">
        <v>582</v>
      </c>
    </row>
    <row r="44" spans="1:303" x14ac:dyDescent="0.25">
      <c r="A44" t="s">
        <v>583</v>
      </c>
      <c r="I44" s="73">
        <f>$C$33/$C$34</f>
        <v>225000000</v>
      </c>
      <c r="O44" s="73">
        <f t="shared" ref="O44" si="361">$C$33/$C$34</f>
        <v>225000000</v>
      </c>
      <c r="U44" s="73">
        <f t="shared" ref="U44" si="362">$C$33/$C$34</f>
        <v>225000000</v>
      </c>
      <c r="AA44" s="73">
        <f t="shared" ref="AA44" si="363">$C$33/$C$34</f>
        <v>225000000</v>
      </c>
      <c r="AG44" s="73">
        <f t="shared" ref="AG44" si="364">$C$33/$C$34</f>
        <v>225000000</v>
      </c>
      <c r="AM44" s="73">
        <f t="shared" ref="AM44" si="365">$C$33/$C$34</f>
        <v>225000000</v>
      </c>
      <c r="AS44" s="73">
        <f t="shared" ref="AS44" si="366">$C$33/$C$34</f>
        <v>225000000</v>
      </c>
      <c r="AY44" s="73">
        <f t="shared" ref="AY44" si="367">$C$33/$C$34</f>
        <v>225000000</v>
      </c>
      <c r="BE44" s="73">
        <f t="shared" ref="BE44" si="368">$C$33/$C$34</f>
        <v>225000000</v>
      </c>
      <c r="BK44" s="73">
        <f t="shared" ref="BK44" si="369">$C$33/$C$34</f>
        <v>225000000</v>
      </c>
      <c r="BQ44" s="73">
        <f t="shared" ref="BQ44" si="370">$C$33/$C$34</f>
        <v>225000000</v>
      </c>
      <c r="BW44" s="73">
        <f t="shared" ref="BW44" si="371">$C$33/$C$34</f>
        <v>225000000</v>
      </c>
      <c r="CC44" s="73">
        <f t="shared" ref="CC44" si="372">$C$33/$C$34</f>
        <v>225000000</v>
      </c>
      <c r="CI44" s="73">
        <f t="shared" ref="CI44" si="373">$C$33/$C$34</f>
        <v>225000000</v>
      </c>
      <c r="CO44" s="73">
        <f t="shared" ref="CO44" si="374">$C$33/$C$34</f>
        <v>225000000</v>
      </c>
      <c r="CU44" s="73">
        <f t="shared" ref="CU44" si="375">$C$33/$C$34</f>
        <v>225000000</v>
      </c>
      <c r="DA44" s="73">
        <f t="shared" ref="DA44" si="376">$C$33/$C$34</f>
        <v>225000000</v>
      </c>
      <c r="DG44" s="73">
        <f t="shared" ref="DG44" si="377">$C$33/$C$34</f>
        <v>225000000</v>
      </c>
      <c r="DM44" s="73">
        <f t="shared" ref="DM44" si="378">$C$33/$C$34</f>
        <v>225000000</v>
      </c>
      <c r="DS44" s="73">
        <f t="shared" ref="DS44" si="379">$C$33/$C$34</f>
        <v>225000000</v>
      </c>
      <c r="DY44" s="73">
        <f t="shared" ref="DY44" si="380">$C$33/$C$34</f>
        <v>225000000</v>
      </c>
      <c r="EE44" s="73">
        <f t="shared" ref="EE44" si="381">$C$33/$C$34</f>
        <v>225000000</v>
      </c>
      <c r="EK44" s="73">
        <f t="shared" ref="EK44" si="382">$C$33/$C$34</f>
        <v>225000000</v>
      </c>
      <c r="EQ44" s="73">
        <f t="shared" ref="EQ44" si="383">$C$33/$C$34</f>
        <v>225000000</v>
      </c>
      <c r="EW44" s="73">
        <f t="shared" ref="EW44" si="384">$C$33/$C$34</f>
        <v>225000000</v>
      </c>
      <c r="FC44" s="73">
        <f t="shared" ref="FC44" si="385">$C$33/$C$34</f>
        <v>225000000</v>
      </c>
      <c r="FI44" s="73">
        <f t="shared" ref="FI44" si="386">$C$33/$C$34</f>
        <v>225000000</v>
      </c>
      <c r="FO44" s="73">
        <f t="shared" ref="FO44" si="387">$C$33/$C$34</f>
        <v>225000000</v>
      </c>
      <c r="FU44" s="73">
        <f t="shared" ref="FU44" si="388">$C$33/$C$34</f>
        <v>225000000</v>
      </c>
      <c r="GA44" s="73">
        <f t="shared" ref="GA44" si="389">$C$33/$C$34</f>
        <v>225000000</v>
      </c>
      <c r="GG44" s="73">
        <f t="shared" ref="GG44" si="390">$C$33/$C$34</f>
        <v>225000000</v>
      </c>
      <c r="GM44" s="73">
        <f t="shared" ref="GM44" si="391">$C$33/$C$34</f>
        <v>225000000</v>
      </c>
      <c r="GS44" s="73">
        <f t="shared" ref="GS44" si="392">$C$33/$C$34</f>
        <v>225000000</v>
      </c>
      <c r="GY44" s="73">
        <f t="shared" ref="GY44" si="393">$C$33/$C$34</f>
        <v>225000000</v>
      </c>
      <c r="HE44" s="73">
        <f t="shared" ref="HE44" si="394">$C$33/$C$34</f>
        <v>225000000</v>
      </c>
      <c r="HK44" s="73">
        <f t="shared" ref="HK44" si="395">$C$33/$C$34</f>
        <v>225000000</v>
      </c>
      <c r="HQ44" s="73">
        <f t="shared" ref="HQ44" si="396">$C$33/$C$34</f>
        <v>225000000</v>
      </c>
      <c r="HW44" s="73">
        <f t="shared" ref="HW44" si="397">$C$33/$C$34</f>
        <v>225000000</v>
      </c>
      <c r="IC44" s="73">
        <f t="shared" ref="IC44" si="398">$C$33/$C$34</f>
        <v>225000000</v>
      </c>
      <c r="II44" s="73">
        <f t="shared" ref="II44" si="399">$C$33/$C$34</f>
        <v>225000000</v>
      </c>
      <c r="IO44" s="73">
        <f t="shared" ref="IO44" si="400">$C$33/$C$34</f>
        <v>225000000</v>
      </c>
      <c r="IU44" s="73">
        <f t="shared" ref="IU44" si="401">$C$33/$C$34</f>
        <v>225000000</v>
      </c>
      <c r="JA44" s="73">
        <f t="shared" ref="JA44" si="402">$C$33/$C$34</f>
        <v>225000000</v>
      </c>
      <c r="JG44" s="73">
        <f t="shared" ref="JG44" si="403">$C$33/$C$34</f>
        <v>225000000</v>
      </c>
      <c r="JM44" s="73">
        <f t="shared" ref="JM44" si="404">$C$33/$C$34</f>
        <v>225000000</v>
      </c>
      <c r="JS44" s="73">
        <f t="shared" ref="JS44" si="405">$C$33/$C$34</f>
        <v>225000000</v>
      </c>
      <c r="JY44" s="73">
        <f t="shared" ref="JY44" si="406">$C$33/$C$34</f>
        <v>225000000</v>
      </c>
      <c r="KE44" s="73">
        <f t="shared" ref="KE44" si="407">$C$33/$C$34</f>
        <v>225000000</v>
      </c>
      <c r="KK44" s="73">
        <f t="shared" ref="KK44" si="408">$C$33/$C$34</f>
        <v>225000000</v>
      </c>
      <c r="KQ44" s="73">
        <f t="shared" ref="KQ44" si="409">$C$33/$C$34</f>
        <v>225000000</v>
      </c>
    </row>
    <row r="45" spans="1:303" x14ac:dyDescent="0.25">
      <c r="A45" t="s">
        <v>584</v>
      </c>
      <c r="I45" s="73">
        <f>C47*C38</f>
        <v>1163550829.8984213</v>
      </c>
      <c r="O45" s="73">
        <f>I47*I38</f>
        <v>1140279813.3004527</v>
      </c>
      <c r="U45" s="73">
        <f t="shared" ref="U45" si="410">O47*O38</f>
        <v>1117008796.7024844</v>
      </c>
      <c r="AA45" s="73">
        <f t="shared" ref="AA45" si="411">U47*U38</f>
        <v>1093737780.104516</v>
      </c>
      <c r="AG45" s="73">
        <f t="shared" ref="AG45" si="412">AA47*AA38</f>
        <v>1070466763.5065476</v>
      </c>
      <c r="AM45" s="73">
        <f t="shared" ref="AM45" si="413">AG47*AG38</f>
        <v>1047195746.9085791</v>
      </c>
      <c r="AS45" s="73">
        <f t="shared" ref="AS45" si="414">AM47*AM38</f>
        <v>1023924730.3106107</v>
      </c>
      <c r="AY45" s="73">
        <f t="shared" ref="AY45" si="415">AS47*AS38</f>
        <v>1000653713.7126423</v>
      </c>
      <c r="BE45" s="73">
        <f t="shared" ref="BE45" si="416">AY47*AY38</f>
        <v>977382697.11467385</v>
      </c>
      <c r="BK45" s="73">
        <f t="shared" ref="BK45" si="417">BE47*BE38</f>
        <v>954111680.51670539</v>
      </c>
      <c r="BQ45" s="73">
        <f t="shared" ref="BQ45" si="418">BK47*BK38</f>
        <v>930840663.91873693</v>
      </c>
      <c r="BW45" s="73">
        <f t="shared" ref="BW45" si="419">BQ47*BQ38</f>
        <v>907569647.32076859</v>
      </c>
      <c r="CC45" s="73">
        <f t="shared" ref="CC45" si="420">BW47*BW38</f>
        <v>884298630.72280014</v>
      </c>
      <c r="CI45" s="73">
        <f t="shared" ref="CI45" si="421">CC47*CC38</f>
        <v>861027614.12483168</v>
      </c>
      <c r="CO45" s="73">
        <f t="shared" ref="CO45" si="422">CI47*CI38</f>
        <v>837756597.52686334</v>
      </c>
      <c r="CU45" s="73">
        <f t="shared" ref="CU45" si="423">CO47*CO38</f>
        <v>814485580.92889488</v>
      </c>
      <c r="DA45" s="73">
        <f t="shared" ref="DA45" si="424">CU47*CU38</f>
        <v>791214564.33092642</v>
      </c>
      <c r="DG45" s="73">
        <f t="shared" ref="DG45" si="425">DA47*DA38</f>
        <v>767943547.73295796</v>
      </c>
      <c r="DM45" s="73">
        <f t="shared" ref="DM45" si="426">DG47*DG38</f>
        <v>744672531.13498962</v>
      </c>
      <c r="DS45" s="73">
        <f>DM47*DM38</f>
        <v>716638496.30419147</v>
      </c>
      <c r="DY45" s="73">
        <f t="shared" ref="DY45" si="427">DS47*DS38</f>
        <v>689897319.69745886</v>
      </c>
      <c r="EE45" s="73">
        <f t="shared" ref="EE45" si="428">DY47*DY38</f>
        <v>675813893.93866873</v>
      </c>
      <c r="EK45" s="73">
        <f t="shared" ref="EK45" si="429">EE47*EE38</f>
        <v>663864368.38396287</v>
      </c>
      <c r="EQ45" s="73">
        <f t="shared" ref="EQ45" si="430">EK47*EK38</f>
        <v>660521981.18841195</v>
      </c>
      <c r="EW45" s="73">
        <f t="shared" ref="EW45" si="431">EQ47*EQ38</f>
        <v>640029816.62255085</v>
      </c>
      <c r="FC45" s="73">
        <f t="shared" ref="FC45" si="432">EW47*EW38</f>
        <v>603949154.60599744</v>
      </c>
      <c r="FI45" s="73">
        <f t="shared" ref="FI45" si="433">FC47*FC38</f>
        <v>586344742.05298662</v>
      </c>
      <c r="FO45" s="73">
        <f t="shared" ref="FO45" si="434">FI47*FI38</f>
        <v>561913711.13411212</v>
      </c>
      <c r="FU45" s="73">
        <f t="shared" ref="FU45" si="435">FO47*FO38</f>
        <v>554505318.06538332</v>
      </c>
      <c r="GA45" s="73">
        <f t="shared" ref="GA45" si="436">FU47*FU38</f>
        <v>529300530.88059318</v>
      </c>
      <c r="GG45" s="73">
        <f t="shared" ref="GG45" si="437">GA47*GA38</f>
        <v>504095743.69580299</v>
      </c>
      <c r="GM45" s="73">
        <f t="shared" ref="GM45" si="438">GG47*GG38</f>
        <v>478890956.51101285</v>
      </c>
      <c r="GS45" s="73">
        <f t="shared" ref="GS45" si="439">GM47*GM38</f>
        <v>453686169.32622272</v>
      </c>
      <c r="GY45" s="73">
        <f t="shared" ref="GY45" si="440">GS47*GS38</f>
        <v>428481382.14143258</v>
      </c>
      <c r="HE45" s="73">
        <f t="shared" ref="HE45" si="441">GY47*GY38</f>
        <v>403276594.95664239</v>
      </c>
      <c r="HK45" s="73">
        <f t="shared" ref="HK45" si="442">HE47*HE38</f>
        <v>378071807.77185225</v>
      </c>
      <c r="HQ45" s="73">
        <f t="shared" ref="HQ45" si="443">HK47*HK38</f>
        <v>352867020.58706212</v>
      </c>
      <c r="HW45" s="73">
        <f t="shared" ref="HW45" si="444">HQ47*HQ38</f>
        <v>327662233.40227199</v>
      </c>
      <c r="IC45" s="73">
        <f t="shared" ref="IC45" si="445">HW47*HW38</f>
        <v>302457446.21748179</v>
      </c>
      <c r="II45" s="73">
        <f t="shared" ref="II45" si="446">IC47*IC38</f>
        <v>277252659.03269166</v>
      </c>
      <c r="IO45" s="73">
        <f t="shared" ref="IO45" si="447">II47*II38</f>
        <v>252047871.84790149</v>
      </c>
      <c r="IU45" s="73">
        <f t="shared" ref="IU45" si="448">IO47*IO38</f>
        <v>226843084.66311136</v>
      </c>
      <c r="JA45" s="73">
        <f t="shared" ref="JA45" si="449">IU47*IU38</f>
        <v>201638297.47832119</v>
      </c>
      <c r="JG45" s="73">
        <f t="shared" ref="JG45" si="450">JA47*JA38</f>
        <v>176433510.29353106</v>
      </c>
      <c r="JM45" s="73">
        <f t="shared" ref="JM45" si="451">JG47*JG38</f>
        <v>151228723.1087409</v>
      </c>
      <c r="JS45" s="73">
        <f t="shared" ref="JS45" si="452">JM47*JM38</f>
        <v>126023935.92395075</v>
      </c>
      <c r="JY45" s="73">
        <f t="shared" ref="JY45" si="453">JS47*JS38</f>
        <v>100819148.7391606</v>
      </c>
      <c r="KE45" s="73">
        <f t="shared" ref="KE45" si="454">JY47*JY38</f>
        <v>75614361.554370448</v>
      </c>
      <c r="KK45" s="73">
        <f t="shared" ref="KK45" si="455">KE47*KE38</f>
        <v>50409574.369580299</v>
      </c>
      <c r="KQ45" s="73">
        <f t="shared" ref="KQ45" si="456">KK47*KK38</f>
        <v>25204787.184790149</v>
      </c>
    </row>
    <row r="46" spans="1:303" x14ac:dyDescent="0.25">
      <c r="A46" t="s">
        <v>585</v>
      </c>
    </row>
    <row r="47" spans="1:303" x14ac:dyDescent="0.25">
      <c r="A47" t="s">
        <v>586</v>
      </c>
      <c r="C47" s="73">
        <f>B47+C41-C44</f>
        <v>11250000000</v>
      </c>
      <c r="D47" s="73">
        <f t="shared" ref="D47:BO47" si="457">C47+D41-D44</f>
        <v>11250000000</v>
      </c>
      <c r="E47" s="73">
        <f t="shared" si="457"/>
        <v>11250000000</v>
      </c>
      <c r="F47" s="73">
        <f t="shared" si="457"/>
        <v>11250000000</v>
      </c>
      <c r="G47" s="73">
        <f t="shared" si="457"/>
        <v>11250000000</v>
      </c>
      <c r="H47" s="73">
        <f t="shared" si="457"/>
        <v>11250000000</v>
      </c>
      <c r="I47" s="73">
        <f t="shared" si="457"/>
        <v>11025000000</v>
      </c>
      <c r="J47" s="73">
        <f t="shared" si="457"/>
        <v>11025000000</v>
      </c>
      <c r="K47" s="73">
        <f t="shared" si="457"/>
        <v>11025000000</v>
      </c>
      <c r="L47" s="73">
        <f t="shared" si="457"/>
        <v>11025000000</v>
      </c>
      <c r="M47" s="73">
        <f t="shared" si="457"/>
        <v>11025000000</v>
      </c>
      <c r="N47" s="73">
        <f t="shared" si="457"/>
        <v>11025000000</v>
      </c>
      <c r="O47" s="73">
        <f t="shared" si="457"/>
        <v>10800000000</v>
      </c>
      <c r="P47" s="73">
        <f t="shared" si="457"/>
        <v>10800000000</v>
      </c>
      <c r="Q47" s="73">
        <f t="shared" si="457"/>
        <v>10800000000</v>
      </c>
      <c r="R47" s="73">
        <f t="shared" si="457"/>
        <v>10800000000</v>
      </c>
      <c r="S47" s="73">
        <f t="shared" si="457"/>
        <v>10800000000</v>
      </c>
      <c r="T47" s="73">
        <f t="shared" si="457"/>
        <v>10800000000</v>
      </c>
      <c r="U47" s="73">
        <f t="shared" si="457"/>
        <v>10575000000</v>
      </c>
      <c r="V47" s="73">
        <f t="shared" si="457"/>
        <v>10575000000</v>
      </c>
      <c r="W47" s="73">
        <f t="shared" si="457"/>
        <v>10575000000</v>
      </c>
      <c r="X47" s="73">
        <f t="shared" si="457"/>
        <v>10575000000</v>
      </c>
      <c r="Y47" s="73">
        <f t="shared" si="457"/>
        <v>10575000000</v>
      </c>
      <c r="Z47" s="73">
        <f t="shared" si="457"/>
        <v>10575000000</v>
      </c>
      <c r="AA47" s="73">
        <f t="shared" si="457"/>
        <v>10350000000</v>
      </c>
      <c r="AB47" s="73">
        <f t="shared" si="457"/>
        <v>10350000000</v>
      </c>
      <c r="AC47" s="73">
        <f t="shared" si="457"/>
        <v>10350000000</v>
      </c>
      <c r="AD47" s="73">
        <f t="shared" si="457"/>
        <v>10350000000</v>
      </c>
      <c r="AE47" s="73">
        <f t="shared" si="457"/>
        <v>10350000000</v>
      </c>
      <c r="AF47" s="73">
        <f t="shared" si="457"/>
        <v>10350000000</v>
      </c>
      <c r="AG47" s="73">
        <f t="shared" si="457"/>
        <v>10125000000</v>
      </c>
      <c r="AH47" s="73">
        <f t="shared" si="457"/>
        <v>10125000000</v>
      </c>
      <c r="AI47" s="73">
        <f t="shared" si="457"/>
        <v>10125000000</v>
      </c>
      <c r="AJ47" s="73">
        <f t="shared" si="457"/>
        <v>10125000000</v>
      </c>
      <c r="AK47" s="73">
        <f t="shared" si="457"/>
        <v>10125000000</v>
      </c>
      <c r="AL47" s="73">
        <f t="shared" si="457"/>
        <v>10125000000</v>
      </c>
      <c r="AM47" s="73">
        <f t="shared" si="457"/>
        <v>9900000000</v>
      </c>
      <c r="AN47" s="73">
        <f t="shared" si="457"/>
        <v>9900000000</v>
      </c>
      <c r="AO47" s="73">
        <f t="shared" si="457"/>
        <v>9900000000</v>
      </c>
      <c r="AP47" s="73">
        <f t="shared" si="457"/>
        <v>9900000000</v>
      </c>
      <c r="AQ47" s="73">
        <f t="shared" si="457"/>
        <v>9900000000</v>
      </c>
      <c r="AR47" s="73">
        <f t="shared" si="457"/>
        <v>9900000000</v>
      </c>
      <c r="AS47" s="73">
        <f t="shared" si="457"/>
        <v>9675000000</v>
      </c>
      <c r="AT47" s="73">
        <f t="shared" si="457"/>
        <v>9675000000</v>
      </c>
      <c r="AU47" s="73">
        <f t="shared" si="457"/>
        <v>9675000000</v>
      </c>
      <c r="AV47" s="73">
        <f t="shared" si="457"/>
        <v>9675000000</v>
      </c>
      <c r="AW47" s="73">
        <f t="shared" si="457"/>
        <v>9675000000</v>
      </c>
      <c r="AX47" s="73">
        <f t="shared" si="457"/>
        <v>9675000000</v>
      </c>
      <c r="AY47" s="73">
        <f t="shared" si="457"/>
        <v>9450000000</v>
      </c>
      <c r="AZ47" s="73">
        <f t="shared" si="457"/>
        <v>9450000000</v>
      </c>
      <c r="BA47" s="73">
        <f t="shared" si="457"/>
        <v>9450000000</v>
      </c>
      <c r="BB47" s="73">
        <f t="shared" si="457"/>
        <v>9450000000</v>
      </c>
      <c r="BC47" s="73">
        <f t="shared" si="457"/>
        <v>9450000000</v>
      </c>
      <c r="BD47" s="73">
        <f t="shared" si="457"/>
        <v>9450000000</v>
      </c>
      <c r="BE47" s="73">
        <f t="shared" si="457"/>
        <v>9225000000</v>
      </c>
      <c r="BF47" s="73">
        <f t="shared" si="457"/>
        <v>9225000000</v>
      </c>
      <c r="BG47" s="73">
        <f t="shared" si="457"/>
        <v>9225000000</v>
      </c>
      <c r="BH47" s="73">
        <f t="shared" si="457"/>
        <v>9225000000</v>
      </c>
      <c r="BI47" s="73">
        <f t="shared" si="457"/>
        <v>9225000000</v>
      </c>
      <c r="BJ47" s="73">
        <f t="shared" si="457"/>
        <v>9225000000</v>
      </c>
      <c r="BK47" s="73">
        <f t="shared" si="457"/>
        <v>9000000000</v>
      </c>
      <c r="BL47" s="73">
        <f t="shared" si="457"/>
        <v>9000000000</v>
      </c>
      <c r="BM47" s="73">
        <f t="shared" si="457"/>
        <v>9000000000</v>
      </c>
      <c r="BN47" s="73">
        <f t="shared" si="457"/>
        <v>9000000000</v>
      </c>
      <c r="BO47" s="73">
        <f t="shared" si="457"/>
        <v>9000000000</v>
      </c>
      <c r="BP47" s="73">
        <f t="shared" ref="BP47:EA47" si="458">BO47+BP41-BP44</f>
        <v>9000000000</v>
      </c>
      <c r="BQ47" s="73">
        <f t="shared" si="458"/>
        <v>8775000000</v>
      </c>
      <c r="BR47" s="73">
        <f t="shared" si="458"/>
        <v>8775000000</v>
      </c>
      <c r="BS47" s="73">
        <f t="shared" si="458"/>
        <v>8775000000</v>
      </c>
      <c r="BT47" s="73">
        <f t="shared" si="458"/>
        <v>8775000000</v>
      </c>
      <c r="BU47" s="73">
        <f t="shared" si="458"/>
        <v>8775000000</v>
      </c>
      <c r="BV47" s="73">
        <f t="shared" si="458"/>
        <v>8775000000</v>
      </c>
      <c r="BW47" s="73">
        <f t="shared" si="458"/>
        <v>8550000000</v>
      </c>
      <c r="BX47" s="73">
        <f t="shared" si="458"/>
        <v>8550000000</v>
      </c>
      <c r="BY47" s="73">
        <f t="shared" si="458"/>
        <v>8550000000</v>
      </c>
      <c r="BZ47" s="73">
        <f t="shared" si="458"/>
        <v>8550000000</v>
      </c>
      <c r="CA47" s="73">
        <f t="shared" si="458"/>
        <v>8550000000</v>
      </c>
      <c r="CB47" s="73">
        <f t="shared" si="458"/>
        <v>8550000000</v>
      </c>
      <c r="CC47" s="73">
        <f t="shared" si="458"/>
        <v>8325000000</v>
      </c>
      <c r="CD47" s="73">
        <f t="shared" si="458"/>
        <v>8325000000</v>
      </c>
      <c r="CE47" s="73">
        <f t="shared" si="458"/>
        <v>8325000000</v>
      </c>
      <c r="CF47" s="73">
        <f t="shared" si="458"/>
        <v>8325000000</v>
      </c>
      <c r="CG47" s="73">
        <f t="shared" si="458"/>
        <v>8325000000</v>
      </c>
      <c r="CH47" s="73">
        <f t="shared" si="458"/>
        <v>8325000000</v>
      </c>
      <c r="CI47" s="73">
        <f t="shared" si="458"/>
        <v>8100000000</v>
      </c>
      <c r="CJ47" s="73">
        <f t="shared" si="458"/>
        <v>8100000000</v>
      </c>
      <c r="CK47" s="73">
        <f t="shared" si="458"/>
        <v>8100000000</v>
      </c>
      <c r="CL47" s="73">
        <f t="shared" si="458"/>
        <v>8100000000</v>
      </c>
      <c r="CM47" s="73">
        <f t="shared" si="458"/>
        <v>8100000000</v>
      </c>
      <c r="CN47" s="73">
        <f t="shared" si="458"/>
        <v>8100000000</v>
      </c>
      <c r="CO47" s="73">
        <f t="shared" si="458"/>
        <v>7875000000</v>
      </c>
      <c r="CP47" s="73">
        <f t="shared" si="458"/>
        <v>7875000000</v>
      </c>
      <c r="CQ47" s="73">
        <f t="shared" si="458"/>
        <v>7875000000</v>
      </c>
      <c r="CR47" s="73">
        <f t="shared" si="458"/>
        <v>7875000000</v>
      </c>
      <c r="CS47" s="73">
        <f t="shared" si="458"/>
        <v>7875000000</v>
      </c>
      <c r="CT47" s="73">
        <f t="shared" si="458"/>
        <v>7875000000</v>
      </c>
      <c r="CU47" s="73">
        <f t="shared" si="458"/>
        <v>7650000000</v>
      </c>
      <c r="CV47" s="73">
        <f t="shared" si="458"/>
        <v>7650000000</v>
      </c>
      <c r="CW47" s="73">
        <f t="shared" si="458"/>
        <v>7650000000</v>
      </c>
      <c r="CX47" s="73">
        <f t="shared" si="458"/>
        <v>7650000000</v>
      </c>
      <c r="CY47" s="73">
        <f t="shared" si="458"/>
        <v>7650000000</v>
      </c>
      <c r="CZ47" s="73">
        <f t="shared" si="458"/>
        <v>7650000000</v>
      </c>
      <c r="DA47" s="73">
        <f t="shared" si="458"/>
        <v>7425000000</v>
      </c>
      <c r="DB47" s="73">
        <f t="shared" si="458"/>
        <v>7425000000</v>
      </c>
      <c r="DC47" s="73">
        <f t="shared" si="458"/>
        <v>7425000000</v>
      </c>
      <c r="DD47" s="73">
        <f t="shared" si="458"/>
        <v>7425000000</v>
      </c>
      <c r="DE47" s="73">
        <f t="shared" si="458"/>
        <v>7425000000</v>
      </c>
      <c r="DF47" s="73">
        <f t="shared" si="458"/>
        <v>7425000000</v>
      </c>
      <c r="DG47" s="73">
        <f t="shared" si="458"/>
        <v>7200000000</v>
      </c>
      <c r="DH47" s="73">
        <f t="shared" si="458"/>
        <v>7200000000</v>
      </c>
      <c r="DI47" s="73">
        <f t="shared" si="458"/>
        <v>7200000000</v>
      </c>
      <c r="DJ47" s="73">
        <f t="shared" si="458"/>
        <v>7200000000</v>
      </c>
      <c r="DK47" s="73">
        <f t="shared" si="458"/>
        <v>7200000000</v>
      </c>
      <c r="DL47" s="73">
        <f t="shared" si="458"/>
        <v>7200000000</v>
      </c>
      <c r="DM47" s="73">
        <f t="shared" si="458"/>
        <v>6975000000</v>
      </c>
      <c r="DN47" s="73">
        <f t="shared" si="458"/>
        <v>6975000000</v>
      </c>
      <c r="DO47" s="73">
        <f t="shared" si="458"/>
        <v>6975000000</v>
      </c>
      <c r="DP47" s="73">
        <f t="shared" si="458"/>
        <v>6975000000</v>
      </c>
      <c r="DQ47" s="73">
        <f t="shared" si="458"/>
        <v>6975000000</v>
      </c>
      <c r="DR47" s="73">
        <f t="shared" si="458"/>
        <v>6975000000</v>
      </c>
      <c r="DS47" s="73">
        <f t="shared" si="458"/>
        <v>6750000000</v>
      </c>
      <c r="DT47" s="73">
        <f t="shared" si="458"/>
        <v>6750000000</v>
      </c>
      <c r="DU47" s="73">
        <f t="shared" si="458"/>
        <v>6750000000</v>
      </c>
      <c r="DV47" s="73">
        <f t="shared" si="458"/>
        <v>6750000000</v>
      </c>
      <c r="DW47" s="73">
        <f t="shared" si="458"/>
        <v>6750000000</v>
      </c>
      <c r="DX47" s="73">
        <f t="shared" si="458"/>
        <v>6750000000</v>
      </c>
      <c r="DY47" s="73">
        <f t="shared" si="458"/>
        <v>6525000000</v>
      </c>
      <c r="DZ47" s="73">
        <f t="shared" si="458"/>
        <v>6525000000</v>
      </c>
      <c r="EA47" s="73">
        <f t="shared" si="458"/>
        <v>6525000000</v>
      </c>
      <c r="EB47" s="73">
        <f t="shared" ref="EB47:GM47" si="459">EA47+EB41-EB44</f>
        <v>6525000000</v>
      </c>
      <c r="EC47" s="73">
        <f t="shared" si="459"/>
        <v>6525000000</v>
      </c>
      <c r="ED47" s="73">
        <f t="shared" si="459"/>
        <v>6525000000</v>
      </c>
      <c r="EE47" s="73">
        <f t="shared" si="459"/>
        <v>6300000000</v>
      </c>
      <c r="EF47" s="73">
        <f t="shared" si="459"/>
        <v>6300000000</v>
      </c>
      <c r="EG47" s="73">
        <f t="shared" si="459"/>
        <v>6300000000</v>
      </c>
      <c r="EH47" s="73">
        <f t="shared" si="459"/>
        <v>6300000000</v>
      </c>
      <c r="EI47" s="73">
        <f t="shared" si="459"/>
        <v>6300000000</v>
      </c>
      <c r="EJ47" s="73">
        <f t="shared" si="459"/>
        <v>6300000000</v>
      </c>
      <c r="EK47" s="73">
        <f t="shared" si="459"/>
        <v>6075000000</v>
      </c>
      <c r="EL47" s="73">
        <f t="shared" si="459"/>
        <v>6075000000</v>
      </c>
      <c r="EM47" s="73">
        <f t="shared" si="459"/>
        <v>6075000000</v>
      </c>
      <c r="EN47" s="73">
        <f t="shared" si="459"/>
        <v>6075000000</v>
      </c>
      <c r="EO47" s="73">
        <f t="shared" si="459"/>
        <v>6075000000</v>
      </c>
      <c r="EP47" s="73">
        <f t="shared" si="459"/>
        <v>6075000000</v>
      </c>
      <c r="EQ47" s="73">
        <f t="shared" si="459"/>
        <v>5850000000</v>
      </c>
      <c r="ER47" s="73">
        <f t="shared" si="459"/>
        <v>5850000000</v>
      </c>
      <c r="ES47" s="73">
        <f t="shared" si="459"/>
        <v>5850000000</v>
      </c>
      <c r="ET47" s="73">
        <f t="shared" si="459"/>
        <v>5850000000</v>
      </c>
      <c r="EU47" s="73">
        <f t="shared" si="459"/>
        <v>5850000000</v>
      </c>
      <c r="EV47" s="73">
        <f t="shared" si="459"/>
        <v>5850000000</v>
      </c>
      <c r="EW47" s="73">
        <f t="shared" si="459"/>
        <v>5625000000</v>
      </c>
      <c r="EX47" s="73">
        <f t="shared" si="459"/>
        <v>5625000000</v>
      </c>
      <c r="EY47" s="73">
        <f t="shared" si="459"/>
        <v>5625000000</v>
      </c>
      <c r="EZ47" s="73">
        <f t="shared" si="459"/>
        <v>5625000000</v>
      </c>
      <c r="FA47" s="73">
        <f t="shared" si="459"/>
        <v>5625000000</v>
      </c>
      <c r="FB47" s="73">
        <f t="shared" si="459"/>
        <v>5625000000</v>
      </c>
      <c r="FC47" s="73">
        <f t="shared" si="459"/>
        <v>5400000000</v>
      </c>
      <c r="FD47" s="73">
        <f t="shared" si="459"/>
        <v>5400000000</v>
      </c>
      <c r="FE47" s="73">
        <f t="shared" si="459"/>
        <v>5400000000</v>
      </c>
      <c r="FF47" s="73">
        <f t="shared" si="459"/>
        <v>5400000000</v>
      </c>
      <c r="FG47" s="73">
        <f t="shared" si="459"/>
        <v>5400000000</v>
      </c>
      <c r="FH47" s="73">
        <f t="shared" si="459"/>
        <v>5400000000</v>
      </c>
      <c r="FI47" s="73">
        <f t="shared" si="459"/>
        <v>5175000000</v>
      </c>
      <c r="FJ47" s="73">
        <f t="shared" si="459"/>
        <v>5175000000</v>
      </c>
      <c r="FK47" s="73">
        <f t="shared" si="459"/>
        <v>5175000000</v>
      </c>
      <c r="FL47" s="73">
        <f t="shared" si="459"/>
        <v>5175000000</v>
      </c>
      <c r="FM47" s="73">
        <f t="shared" si="459"/>
        <v>5175000000</v>
      </c>
      <c r="FN47" s="73">
        <f t="shared" si="459"/>
        <v>5175000000</v>
      </c>
      <c r="FO47" s="73">
        <f t="shared" si="459"/>
        <v>4950000000</v>
      </c>
      <c r="FP47" s="73">
        <f t="shared" si="459"/>
        <v>4950000000</v>
      </c>
      <c r="FQ47" s="73">
        <f t="shared" si="459"/>
        <v>4950000000</v>
      </c>
      <c r="FR47" s="73">
        <f t="shared" si="459"/>
        <v>4950000000</v>
      </c>
      <c r="FS47" s="73">
        <f t="shared" si="459"/>
        <v>4950000000</v>
      </c>
      <c r="FT47" s="73">
        <f t="shared" si="459"/>
        <v>4950000000</v>
      </c>
      <c r="FU47" s="73">
        <f t="shared" si="459"/>
        <v>4725000000</v>
      </c>
      <c r="FV47" s="73">
        <f t="shared" si="459"/>
        <v>4725000000</v>
      </c>
      <c r="FW47" s="73">
        <f t="shared" si="459"/>
        <v>4725000000</v>
      </c>
      <c r="FX47" s="73">
        <f t="shared" si="459"/>
        <v>4725000000</v>
      </c>
      <c r="FY47" s="73">
        <f t="shared" si="459"/>
        <v>4725000000</v>
      </c>
      <c r="FZ47" s="73">
        <f t="shared" si="459"/>
        <v>4725000000</v>
      </c>
      <c r="GA47" s="73">
        <f t="shared" si="459"/>
        <v>4500000000</v>
      </c>
      <c r="GB47" s="73">
        <f t="shared" si="459"/>
        <v>4500000000</v>
      </c>
      <c r="GC47" s="73">
        <f t="shared" si="459"/>
        <v>4500000000</v>
      </c>
      <c r="GD47" s="73">
        <f t="shared" si="459"/>
        <v>4500000000</v>
      </c>
      <c r="GE47" s="73">
        <f t="shared" si="459"/>
        <v>4500000000</v>
      </c>
      <c r="GF47" s="73">
        <f t="shared" si="459"/>
        <v>4500000000</v>
      </c>
      <c r="GG47" s="73">
        <f t="shared" si="459"/>
        <v>4275000000</v>
      </c>
      <c r="GH47" s="73">
        <f t="shared" si="459"/>
        <v>4275000000</v>
      </c>
      <c r="GI47" s="73">
        <f t="shared" si="459"/>
        <v>4275000000</v>
      </c>
      <c r="GJ47" s="73">
        <f t="shared" si="459"/>
        <v>4275000000</v>
      </c>
      <c r="GK47" s="73">
        <f t="shared" si="459"/>
        <v>4275000000</v>
      </c>
      <c r="GL47" s="73">
        <f t="shared" si="459"/>
        <v>4275000000</v>
      </c>
      <c r="GM47" s="73">
        <f t="shared" si="459"/>
        <v>4050000000</v>
      </c>
      <c r="GN47" s="73">
        <f t="shared" ref="GN47:IY47" si="460">GM47+GN41-GN44</f>
        <v>4050000000</v>
      </c>
      <c r="GO47" s="73">
        <f t="shared" si="460"/>
        <v>4050000000</v>
      </c>
      <c r="GP47" s="73">
        <f t="shared" si="460"/>
        <v>4050000000</v>
      </c>
      <c r="GQ47" s="73">
        <f t="shared" si="460"/>
        <v>4050000000</v>
      </c>
      <c r="GR47" s="73">
        <f t="shared" si="460"/>
        <v>4050000000</v>
      </c>
      <c r="GS47" s="73">
        <f t="shared" si="460"/>
        <v>3825000000</v>
      </c>
      <c r="GT47" s="73">
        <f t="shared" si="460"/>
        <v>3825000000</v>
      </c>
      <c r="GU47" s="73">
        <f t="shared" si="460"/>
        <v>3825000000</v>
      </c>
      <c r="GV47" s="73">
        <f t="shared" si="460"/>
        <v>3825000000</v>
      </c>
      <c r="GW47" s="73">
        <f t="shared" si="460"/>
        <v>3825000000</v>
      </c>
      <c r="GX47" s="73">
        <f t="shared" si="460"/>
        <v>3825000000</v>
      </c>
      <c r="GY47" s="73">
        <f t="shared" si="460"/>
        <v>3600000000</v>
      </c>
      <c r="GZ47" s="73">
        <f t="shared" si="460"/>
        <v>3600000000</v>
      </c>
      <c r="HA47" s="73">
        <f t="shared" si="460"/>
        <v>3600000000</v>
      </c>
      <c r="HB47" s="73">
        <f t="shared" si="460"/>
        <v>3600000000</v>
      </c>
      <c r="HC47" s="73">
        <f t="shared" si="460"/>
        <v>3600000000</v>
      </c>
      <c r="HD47" s="73">
        <f t="shared" si="460"/>
        <v>3600000000</v>
      </c>
      <c r="HE47" s="73">
        <f t="shared" si="460"/>
        <v>3375000000</v>
      </c>
      <c r="HF47" s="73">
        <f t="shared" si="460"/>
        <v>3375000000</v>
      </c>
      <c r="HG47" s="73">
        <f t="shared" si="460"/>
        <v>3375000000</v>
      </c>
      <c r="HH47" s="73">
        <f t="shared" si="460"/>
        <v>3375000000</v>
      </c>
      <c r="HI47" s="73">
        <f t="shared" si="460"/>
        <v>3375000000</v>
      </c>
      <c r="HJ47" s="73">
        <f t="shared" si="460"/>
        <v>3375000000</v>
      </c>
      <c r="HK47" s="73">
        <f t="shared" si="460"/>
        <v>3150000000</v>
      </c>
      <c r="HL47" s="73">
        <f t="shared" si="460"/>
        <v>3150000000</v>
      </c>
      <c r="HM47" s="73">
        <f t="shared" si="460"/>
        <v>3150000000</v>
      </c>
      <c r="HN47" s="73">
        <f t="shared" si="460"/>
        <v>3150000000</v>
      </c>
      <c r="HO47" s="73">
        <f t="shared" si="460"/>
        <v>3150000000</v>
      </c>
      <c r="HP47" s="73">
        <f t="shared" si="460"/>
        <v>3150000000</v>
      </c>
      <c r="HQ47" s="73">
        <f t="shared" si="460"/>
        <v>2925000000</v>
      </c>
      <c r="HR47" s="73">
        <f t="shared" si="460"/>
        <v>2925000000</v>
      </c>
      <c r="HS47" s="73">
        <f t="shared" si="460"/>
        <v>2925000000</v>
      </c>
      <c r="HT47" s="73">
        <f t="shared" si="460"/>
        <v>2925000000</v>
      </c>
      <c r="HU47" s="73">
        <f t="shared" si="460"/>
        <v>2925000000</v>
      </c>
      <c r="HV47" s="73">
        <f t="shared" si="460"/>
        <v>2925000000</v>
      </c>
      <c r="HW47" s="73">
        <f t="shared" si="460"/>
        <v>2700000000</v>
      </c>
      <c r="HX47" s="73">
        <f t="shared" si="460"/>
        <v>2700000000</v>
      </c>
      <c r="HY47" s="73">
        <f t="shared" si="460"/>
        <v>2700000000</v>
      </c>
      <c r="HZ47" s="73">
        <f t="shared" si="460"/>
        <v>2700000000</v>
      </c>
      <c r="IA47" s="73">
        <f t="shared" si="460"/>
        <v>2700000000</v>
      </c>
      <c r="IB47" s="73">
        <f t="shared" si="460"/>
        <v>2700000000</v>
      </c>
      <c r="IC47" s="73">
        <f t="shared" si="460"/>
        <v>2475000000</v>
      </c>
      <c r="ID47" s="73">
        <f t="shared" si="460"/>
        <v>2475000000</v>
      </c>
      <c r="IE47" s="73">
        <f t="shared" si="460"/>
        <v>2475000000</v>
      </c>
      <c r="IF47" s="73">
        <f t="shared" si="460"/>
        <v>2475000000</v>
      </c>
      <c r="IG47" s="73">
        <f t="shared" si="460"/>
        <v>2475000000</v>
      </c>
      <c r="IH47" s="73">
        <f t="shared" si="460"/>
        <v>2475000000</v>
      </c>
      <c r="II47" s="73">
        <f t="shared" si="460"/>
        <v>2250000000</v>
      </c>
      <c r="IJ47" s="73">
        <f t="shared" si="460"/>
        <v>2250000000</v>
      </c>
      <c r="IK47" s="73">
        <f t="shared" si="460"/>
        <v>2250000000</v>
      </c>
      <c r="IL47" s="73">
        <f t="shared" si="460"/>
        <v>2250000000</v>
      </c>
      <c r="IM47" s="73">
        <f t="shared" si="460"/>
        <v>2250000000</v>
      </c>
      <c r="IN47" s="73">
        <f t="shared" si="460"/>
        <v>2250000000</v>
      </c>
      <c r="IO47" s="73">
        <f t="shared" si="460"/>
        <v>2025000000</v>
      </c>
      <c r="IP47" s="73">
        <f t="shared" si="460"/>
        <v>2025000000</v>
      </c>
      <c r="IQ47" s="73">
        <f t="shared" si="460"/>
        <v>2025000000</v>
      </c>
      <c r="IR47" s="73">
        <f t="shared" si="460"/>
        <v>2025000000</v>
      </c>
      <c r="IS47" s="73">
        <f t="shared" si="460"/>
        <v>2025000000</v>
      </c>
      <c r="IT47" s="73">
        <f t="shared" si="460"/>
        <v>2025000000</v>
      </c>
      <c r="IU47" s="73">
        <f t="shared" si="460"/>
        <v>1800000000</v>
      </c>
      <c r="IV47" s="73">
        <f t="shared" si="460"/>
        <v>1800000000</v>
      </c>
      <c r="IW47" s="73">
        <f t="shared" si="460"/>
        <v>1800000000</v>
      </c>
      <c r="IX47" s="73">
        <f t="shared" si="460"/>
        <v>1800000000</v>
      </c>
      <c r="IY47" s="73">
        <f t="shared" si="460"/>
        <v>1800000000</v>
      </c>
      <c r="IZ47" s="73">
        <f t="shared" ref="IZ47:KQ47" si="461">IY47+IZ41-IZ44</f>
        <v>1800000000</v>
      </c>
      <c r="JA47" s="73">
        <f t="shared" si="461"/>
        <v>1575000000</v>
      </c>
      <c r="JB47" s="73">
        <f t="shared" si="461"/>
        <v>1575000000</v>
      </c>
      <c r="JC47" s="73">
        <f t="shared" si="461"/>
        <v>1575000000</v>
      </c>
      <c r="JD47" s="73">
        <f t="shared" si="461"/>
        <v>1575000000</v>
      </c>
      <c r="JE47" s="73">
        <f t="shared" si="461"/>
        <v>1575000000</v>
      </c>
      <c r="JF47" s="73">
        <f t="shared" si="461"/>
        <v>1575000000</v>
      </c>
      <c r="JG47" s="73">
        <f t="shared" si="461"/>
        <v>1350000000</v>
      </c>
      <c r="JH47" s="73">
        <f t="shared" si="461"/>
        <v>1350000000</v>
      </c>
      <c r="JI47" s="73">
        <f t="shared" si="461"/>
        <v>1350000000</v>
      </c>
      <c r="JJ47" s="73">
        <f t="shared" si="461"/>
        <v>1350000000</v>
      </c>
      <c r="JK47" s="73">
        <f t="shared" si="461"/>
        <v>1350000000</v>
      </c>
      <c r="JL47" s="73">
        <f t="shared" si="461"/>
        <v>1350000000</v>
      </c>
      <c r="JM47" s="73">
        <f t="shared" si="461"/>
        <v>1125000000</v>
      </c>
      <c r="JN47" s="73">
        <f t="shared" si="461"/>
        <v>1125000000</v>
      </c>
      <c r="JO47" s="73">
        <f t="shared" si="461"/>
        <v>1125000000</v>
      </c>
      <c r="JP47" s="73">
        <f t="shared" si="461"/>
        <v>1125000000</v>
      </c>
      <c r="JQ47" s="73">
        <f t="shared" si="461"/>
        <v>1125000000</v>
      </c>
      <c r="JR47" s="73">
        <f t="shared" si="461"/>
        <v>1125000000</v>
      </c>
      <c r="JS47" s="73">
        <f t="shared" si="461"/>
        <v>900000000</v>
      </c>
      <c r="JT47" s="73">
        <f t="shared" si="461"/>
        <v>900000000</v>
      </c>
      <c r="JU47" s="73">
        <f t="shared" si="461"/>
        <v>900000000</v>
      </c>
      <c r="JV47" s="73">
        <f t="shared" si="461"/>
        <v>900000000</v>
      </c>
      <c r="JW47" s="73">
        <f t="shared" si="461"/>
        <v>900000000</v>
      </c>
      <c r="JX47" s="73">
        <f t="shared" si="461"/>
        <v>900000000</v>
      </c>
      <c r="JY47" s="73">
        <f t="shared" si="461"/>
        <v>675000000</v>
      </c>
      <c r="JZ47" s="73">
        <f t="shared" si="461"/>
        <v>675000000</v>
      </c>
      <c r="KA47" s="73">
        <f t="shared" si="461"/>
        <v>675000000</v>
      </c>
      <c r="KB47" s="73">
        <f t="shared" si="461"/>
        <v>675000000</v>
      </c>
      <c r="KC47" s="73">
        <f t="shared" si="461"/>
        <v>675000000</v>
      </c>
      <c r="KD47" s="73">
        <f t="shared" si="461"/>
        <v>675000000</v>
      </c>
      <c r="KE47" s="73">
        <f t="shared" si="461"/>
        <v>450000000</v>
      </c>
      <c r="KF47" s="73">
        <f t="shared" si="461"/>
        <v>450000000</v>
      </c>
      <c r="KG47" s="73">
        <f t="shared" si="461"/>
        <v>450000000</v>
      </c>
      <c r="KH47" s="73">
        <f t="shared" si="461"/>
        <v>450000000</v>
      </c>
      <c r="KI47" s="73">
        <f t="shared" si="461"/>
        <v>450000000</v>
      </c>
      <c r="KJ47" s="73">
        <f t="shared" si="461"/>
        <v>450000000</v>
      </c>
      <c r="KK47" s="73">
        <f t="shared" si="461"/>
        <v>225000000</v>
      </c>
      <c r="KL47" s="73">
        <f t="shared" si="461"/>
        <v>225000000</v>
      </c>
      <c r="KM47" s="73">
        <f t="shared" si="461"/>
        <v>225000000</v>
      </c>
      <c r="KN47" s="73">
        <f t="shared" si="461"/>
        <v>225000000</v>
      </c>
      <c r="KO47" s="73">
        <f t="shared" si="461"/>
        <v>225000000</v>
      </c>
      <c r="KP47" s="73">
        <f t="shared" si="461"/>
        <v>225000000</v>
      </c>
      <c r="KQ47" s="73">
        <f t="shared" si="461"/>
        <v>0</v>
      </c>
    </row>
    <row r="49" spans="1:303" x14ac:dyDescent="0.25">
      <c r="A49" t="s">
        <v>587</v>
      </c>
      <c r="C49" s="73">
        <f>SUM(D44:O44)</f>
        <v>450000000</v>
      </c>
      <c r="D49" s="73">
        <f t="shared" ref="D49:BO49" si="462">SUM(E44:P44)</f>
        <v>450000000</v>
      </c>
      <c r="E49" s="73">
        <f t="shared" si="462"/>
        <v>450000000</v>
      </c>
      <c r="F49" s="73">
        <f t="shared" si="462"/>
        <v>450000000</v>
      </c>
      <c r="G49" s="73">
        <f t="shared" si="462"/>
        <v>450000000</v>
      </c>
      <c r="H49" s="73">
        <f t="shared" si="462"/>
        <v>450000000</v>
      </c>
      <c r="I49" s="73">
        <f t="shared" si="462"/>
        <v>450000000</v>
      </c>
      <c r="J49" s="73">
        <f t="shared" si="462"/>
        <v>450000000</v>
      </c>
      <c r="K49" s="73">
        <f t="shared" si="462"/>
        <v>450000000</v>
      </c>
      <c r="L49" s="73">
        <f t="shared" si="462"/>
        <v>450000000</v>
      </c>
      <c r="M49" s="73">
        <f t="shared" si="462"/>
        <v>450000000</v>
      </c>
      <c r="N49" s="73">
        <f t="shared" si="462"/>
        <v>450000000</v>
      </c>
      <c r="O49" s="73">
        <f t="shared" si="462"/>
        <v>450000000</v>
      </c>
      <c r="P49" s="73">
        <f t="shared" si="462"/>
        <v>450000000</v>
      </c>
      <c r="Q49" s="73">
        <f t="shared" si="462"/>
        <v>450000000</v>
      </c>
      <c r="R49" s="73">
        <f t="shared" si="462"/>
        <v>450000000</v>
      </c>
      <c r="S49" s="73">
        <f t="shared" si="462"/>
        <v>450000000</v>
      </c>
      <c r="T49" s="73">
        <f t="shared" si="462"/>
        <v>450000000</v>
      </c>
      <c r="U49" s="73">
        <f t="shared" si="462"/>
        <v>450000000</v>
      </c>
      <c r="V49" s="73">
        <f t="shared" si="462"/>
        <v>450000000</v>
      </c>
      <c r="W49" s="73">
        <f t="shared" si="462"/>
        <v>450000000</v>
      </c>
      <c r="X49" s="73">
        <f t="shared" si="462"/>
        <v>450000000</v>
      </c>
      <c r="Y49" s="73">
        <f t="shared" si="462"/>
        <v>450000000</v>
      </c>
      <c r="Z49" s="73">
        <f t="shared" si="462"/>
        <v>450000000</v>
      </c>
      <c r="AA49" s="73">
        <f t="shared" si="462"/>
        <v>450000000</v>
      </c>
      <c r="AB49" s="73">
        <f t="shared" si="462"/>
        <v>450000000</v>
      </c>
      <c r="AC49" s="73">
        <f t="shared" si="462"/>
        <v>450000000</v>
      </c>
      <c r="AD49" s="73">
        <f t="shared" si="462"/>
        <v>450000000</v>
      </c>
      <c r="AE49" s="73">
        <f t="shared" si="462"/>
        <v>450000000</v>
      </c>
      <c r="AF49" s="73">
        <f t="shared" si="462"/>
        <v>450000000</v>
      </c>
      <c r="AG49" s="73">
        <f t="shared" si="462"/>
        <v>450000000</v>
      </c>
      <c r="AH49" s="73">
        <f t="shared" si="462"/>
        <v>450000000</v>
      </c>
      <c r="AI49" s="73">
        <f t="shared" si="462"/>
        <v>450000000</v>
      </c>
      <c r="AJ49" s="73">
        <f t="shared" si="462"/>
        <v>450000000</v>
      </c>
      <c r="AK49" s="73">
        <f t="shared" si="462"/>
        <v>450000000</v>
      </c>
      <c r="AL49" s="73">
        <f t="shared" si="462"/>
        <v>450000000</v>
      </c>
      <c r="AM49" s="73">
        <f t="shared" si="462"/>
        <v>450000000</v>
      </c>
      <c r="AN49" s="73">
        <f t="shared" si="462"/>
        <v>450000000</v>
      </c>
      <c r="AO49" s="73">
        <f t="shared" si="462"/>
        <v>450000000</v>
      </c>
      <c r="AP49" s="73">
        <f t="shared" si="462"/>
        <v>450000000</v>
      </c>
      <c r="AQ49" s="73">
        <f t="shared" si="462"/>
        <v>450000000</v>
      </c>
      <c r="AR49" s="73">
        <f t="shared" si="462"/>
        <v>450000000</v>
      </c>
      <c r="AS49" s="73">
        <f t="shared" si="462"/>
        <v>450000000</v>
      </c>
      <c r="AT49" s="73">
        <f t="shared" si="462"/>
        <v>450000000</v>
      </c>
      <c r="AU49" s="73">
        <f t="shared" si="462"/>
        <v>450000000</v>
      </c>
      <c r="AV49" s="73">
        <f t="shared" si="462"/>
        <v>450000000</v>
      </c>
      <c r="AW49" s="73">
        <f t="shared" si="462"/>
        <v>450000000</v>
      </c>
      <c r="AX49" s="73">
        <f t="shared" si="462"/>
        <v>450000000</v>
      </c>
      <c r="AY49" s="73">
        <f t="shared" si="462"/>
        <v>450000000</v>
      </c>
      <c r="AZ49" s="73">
        <f t="shared" si="462"/>
        <v>450000000</v>
      </c>
      <c r="BA49" s="73">
        <f t="shared" si="462"/>
        <v>450000000</v>
      </c>
      <c r="BB49" s="73">
        <f t="shared" si="462"/>
        <v>450000000</v>
      </c>
      <c r="BC49" s="73">
        <f t="shared" si="462"/>
        <v>450000000</v>
      </c>
      <c r="BD49" s="73">
        <f t="shared" si="462"/>
        <v>450000000</v>
      </c>
      <c r="BE49" s="73">
        <f t="shared" si="462"/>
        <v>450000000</v>
      </c>
      <c r="BF49" s="73">
        <f t="shared" si="462"/>
        <v>450000000</v>
      </c>
      <c r="BG49" s="73">
        <f t="shared" si="462"/>
        <v>450000000</v>
      </c>
      <c r="BH49" s="73">
        <f t="shared" si="462"/>
        <v>450000000</v>
      </c>
      <c r="BI49" s="73">
        <f t="shared" si="462"/>
        <v>450000000</v>
      </c>
      <c r="BJ49" s="73">
        <f t="shared" si="462"/>
        <v>450000000</v>
      </c>
      <c r="BK49" s="73">
        <f t="shared" si="462"/>
        <v>450000000</v>
      </c>
      <c r="BL49" s="73">
        <f t="shared" si="462"/>
        <v>450000000</v>
      </c>
      <c r="BM49" s="73">
        <f t="shared" si="462"/>
        <v>450000000</v>
      </c>
      <c r="BN49" s="73">
        <f t="shared" si="462"/>
        <v>450000000</v>
      </c>
      <c r="BO49" s="73">
        <f t="shared" si="462"/>
        <v>450000000</v>
      </c>
      <c r="BP49" s="73">
        <f t="shared" ref="BP49:EA49" si="463">SUM(BQ44:CB44)</f>
        <v>450000000</v>
      </c>
      <c r="BQ49" s="73">
        <f t="shared" si="463"/>
        <v>450000000</v>
      </c>
      <c r="BR49" s="73">
        <f t="shared" si="463"/>
        <v>450000000</v>
      </c>
      <c r="BS49" s="73">
        <f t="shared" si="463"/>
        <v>450000000</v>
      </c>
      <c r="BT49" s="73">
        <f t="shared" si="463"/>
        <v>450000000</v>
      </c>
      <c r="BU49" s="73">
        <f t="shared" si="463"/>
        <v>450000000</v>
      </c>
      <c r="BV49" s="73">
        <f t="shared" si="463"/>
        <v>450000000</v>
      </c>
      <c r="BW49" s="73">
        <f t="shared" si="463"/>
        <v>450000000</v>
      </c>
      <c r="BX49" s="73">
        <f t="shared" si="463"/>
        <v>450000000</v>
      </c>
      <c r="BY49" s="73">
        <f t="shared" si="463"/>
        <v>450000000</v>
      </c>
      <c r="BZ49" s="73">
        <f t="shared" si="463"/>
        <v>450000000</v>
      </c>
      <c r="CA49" s="73">
        <f t="shared" si="463"/>
        <v>450000000</v>
      </c>
      <c r="CB49" s="73">
        <f t="shared" si="463"/>
        <v>450000000</v>
      </c>
      <c r="CC49" s="73">
        <f t="shared" si="463"/>
        <v>450000000</v>
      </c>
      <c r="CD49" s="73">
        <f t="shared" si="463"/>
        <v>450000000</v>
      </c>
      <c r="CE49" s="73">
        <f t="shared" si="463"/>
        <v>450000000</v>
      </c>
      <c r="CF49" s="73">
        <f t="shared" si="463"/>
        <v>450000000</v>
      </c>
      <c r="CG49" s="73">
        <f t="shared" si="463"/>
        <v>450000000</v>
      </c>
      <c r="CH49" s="73">
        <f t="shared" si="463"/>
        <v>450000000</v>
      </c>
      <c r="CI49" s="73">
        <f t="shared" si="463"/>
        <v>450000000</v>
      </c>
      <c r="CJ49" s="73">
        <f t="shared" si="463"/>
        <v>450000000</v>
      </c>
      <c r="CK49" s="73">
        <f t="shared" si="463"/>
        <v>450000000</v>
      </c>
      <c r="CL49" s="73">
        <f t="shared" si="463"/>
        <v>450000000</v>
      </c>
      <c r="CM49" s="73">
        <f t="shared" si="463"/>
        <v>450000000</v>
      </c>
      <c r="CN49" s="73">
        <f t="shared" si="463"/>
        <v>450000000</v>
      </c>
      <c r="CO49" s="73">
        <f t="shared" si="463"/>
        <v>450000000</v>
      </c>
      <c r="CP49" s="73">
        <f t="shared" si="463"/>
        <v>450000000</v>
      </c>
      <c r="CQ49" s="73">
        <f t="shared" si="463"/>
        <v>450000000</v>
      </c>
      <c r="CR49" s="73">
        <f t="shared" si="463"/>
        <v>450000000</v>
      </c>
      <c r="CS49" s="73">
        <f t="shared" si="463"/>
        <v>450000000</v>
      </c>
      <c r="CT49" s="73">
        <f t="shared" si="463"/>
        <v>450000000</v>
      </c>
      <c r="CU49" s="73">
        <f t="shared" si="463"/>
        <v>450000000</v>
      </c>
      <c r="CV49" s="73">
        <f t="shared" si="463"/>
        <v>450000000</v>
      </c>
      <c r="CW49" s="73">
        <f t="shared" si="463"/>
        <v>450000000</v>
      </c>
      <c r="CX49" s="73">
        <f t="shared" si="463"/>
        <v>450000000</v>
      </c>
      <c r="CY49" s="73">
        <f t="shared" si="463"/>
        <v>450000000</v>
      </c>
      <c r="CZ49" s="73">
        <f t="shared" si="463"/>
        <v>450000000</v>
      </c>
      <c r="DA49" s="73">
        <f t="shared" si="463"/>
        <v>450000000</v>
      </c>
      <c r="DB49" s="73">
        <f t="shared" si="463"/>
        <v>450000000</v>
      </c>
      <c r="DC49" s="73">
        <f t="shared" si="463"/>
        <v>450000000</v>
      </c>
      <c r="DD49" s="73">
        <f t="shared" si="463"/>
        <v>450000000</v>
      </c>
      <c r="DE49" s="73">
        <f t="shared" si="463"/>
        <v>450000000</v>
      </c>
      <c r="DF49" s="73">
        <f t="shared" si="463"/>
        <v>450000000</v>
      </c>
      <c r="DG49" s="73">
        <f t="shared" si="463"/>
        <v>450000000</v>
      </c>
      <c r="DH49" s="73">
        <f t="shared" si="463"/>
        <v>450000000</v>
      </c>
      <c r="DI49" s="73">
        <f t="shared" si="463"/>
        <v>450000000</v>
      </c>
      <c r="DJ49" s="73">
        <f t="shared" si="463"/>
        <v>450000000</v>
      </c>
      <c r="DK49" s="73">
        <f t="shared" si="463"/>
        <v>450000000</v>
      </c>
      <c r="DL49" s="73">
        <f t="shared" si="463"/>
        <v>450000000</v>
      </c>
      <c r="DM49" s="73">
        <f t="shared" si="463"/>
        <v>450000000</v>
      </c>
      <c r="DN49" s="73">
        <f t="shared" si="463"/>
        <v>450000000</v>
      </c>
      <c r="DO49" s="73">
        <f t="shared" si="463"/>
        <v>450000000</v>
      </c>
      <c r="DP49" s="73">
        <f t="shared" si="463"/>
        <v>450000000</v>
      </c>
      <c r="DQ49" s="73">
        <f t="shared" si="463"/>
        <v>450000000</v>
      </c>
      <c r="DR49" s="73">
        <f t="shared" si="463"/>
        <v>450000000</v>
      </c>
      <c r="DS49" s="73">
        <f t="shared" si="463"/>
        <v>450000000</v>
      </c>
      <c r="DT49" s="73">
        <f t="shared" si="463"/>
        <v>450000000</v>
      </c>
      <c r="DU49" s="73">
        <f t="shared" si="463"/>
        <v>450000000</v>
      </c>
      <c r="DV49" s="73">
        <f t="shared" si="463"/>
        <v>450000000</v>
      </c>
      <c r="DW49" s="73">
        <f t="shared" si="463"/>
        <v>450000000</v>
      </c>
      <c r="DX49" s="73">
        <f t="shared" si="463"/>
        <v>450000000</v>
      </c>
      <c r="DY49" s="73">
        <f t="shared" si="463"/>
        <v>450000000</v>
      </c>
      <c r="DZ49" s="73">
        <f t="shared" si="463"/>
        <v>450000000</v>
      </c>
      <c r="EA49" s="73">
        <f t="shared" si="463"/>
        <v>450000000</v>
      </c>
      <c r="EB49" s="73">
        <f t="shared" ref="EB49:GM49" si="464">SUM(EC44:EN44)</f>
        <v>450000000</v>
      </c>
      <c r="EC49" s="73">
        <f t="shared" si="464"/>
        <v>450000000</v>
      </c>
      <c r="ED49" s="73">
        <f t="shared" si="464"/>
        <v>450000000</v>
      </c>
      <c r="EE49" s="73">
        <f t="shared" si="464"/>
        <v>450000000</v>
      </c>
      <c r="EF49" s="73">
        <f t="shared" si="464"/>
        <v>450000000</v>
      </c>
      <c r="EG49" s="73">
        <f t="shared" si="464"/>
        <v>450000000</v>
      </c>
      <c r="EH49" s="73">
        <f t="shared" si="464"/>
        <v>450000000</v>
      </c>
      <c r="EI49" s="73">
        <f t="shared" si="464"/>
        <v>450000000</v>
      </c>
      <c r="EJ49" s="73">
        <f t="shared" si="464"/>
        <v>450000000</v>
      </c>
      <c r="EK49" s="73">
        <f t="shared" si="464"/>
        <v>450000000</v>
      </c>
      <c r="EL49" s="73">
        <f t="shared" si="464"/>
        <v>450000000</v>
      </c>
      <c r="EM49" s="73">
        <f t="shared" si="464"/>
        <v>450000000</v>
      </c>
      <c r="EN49" s="73">
        <f t="shared" si="464"/>
        <v>450000000</v>
      </c>
      <c r="EO49" s="73">
        <f t="shared" si="464"/>
        <v>450000000</v>
      </c>
      <c r="EP49" s="73">
        <f t="shared" si="464"/>
        <v>450000000</v>
      </c>
      <c r="EQ49" s="73">
        <f t="shared" si="464"/>
        <v>450000000</v>
      </c>
      <c r="ER49" s="73">
        <f t="shared" si="464"/>
        <v>450000000</v>
      </c>
      <c r="ES49" s="73">
        <f t="shared" si="464"/>
        <v>450000000</v>
      </c>
      <c r="ET49" s="73">
        <f t="shared" si="464"/>
        <v>450000000</v>
      </c>
      <c r="EU49" s="73">
        <f t="shared" si="464"/>
        <v>450000000</v>
      </c>
      <c r="EV49" s="73">
        <f t="shared" si="464"/>
        <v>450000000</v>
      </c>
      <c r="EW49" s="73">
        <f t="shared" si="464"/>
        <v>450000000</v>
      </c>
      <c r="EX49" s="73">
        <f t="shared" si="464"/>
        <v>450000000</v>
      </c>
      <c r="EY49" s="73">
        <f t="shared" si="464"/>
        <v>450000000</v>
      </c>
      <c r="EZ49" s="73">
        <f t="shared" si="464"/>
        <v>450000000</v>
      </c>
      <c r="FA49" s="73">
        <f t="shared" si="464"/>
        <v>450000000</v>
      </c>
      <c r="FB49" s="73">
        <f t="shared" si="464"/>
        <v>450000000</v>
      </c>
      <c r="FC49" s="73">
        <f t="shared" si="464"/>
        <v>450000000</v>
      </c>
      <c r="FD49" s="73">
        <f t="shared" si="464"/>
        <v>450000000</v>
      </c>
      <c r="FE49" s="73">
        <f t="shared" si="464"/>
        <v>450000000</v>
      </c>
      <c r="FF49" s="73">
        <f t="shared" si="464"/>
        <v>450000000</v>
      </c>
      <c r="FG49" s="73">
        <f t="shared" si="464"/>
        <v>450000000</v>
      </c>
      <c r="FH49" s="73">
        <f t="shared" si="464"/>
        <v>450000000</v>
      </c>
      <c r="FI49" s="73">
        <f t="shared" si="464"/>
        <v>450000000</v>
      </c>
      <c r="FJ49" s="73">
        <f t="shared" si="464"/>
        <v>450000000</v>
      </c>
      <c r="FK49" s="73">
        <f t="shared" si="464"/>
        <v>450000000</v>
      </c>
      <c r="FL49" s="73">
        <f t="shared" si="464"/>
        <v>450000000</v>
      </c>
      <c r="FM49" s="73">
        <f t="shared" si="464"/>
        <v>450000000</v>
      </c>
      <c r="FN49" s="73">
        <f t="shared" si="464"/>
        <v>450000000</v>
      </c>
      <c r="FO49" s="73">
        <f t="shared" si="464"/>
        <v>450000000</v>
      </c>
      <c r="FP49" s="73">
        <f t="shared" si="464"/>
        <v>450000000</v>
      </c>
      <c r="FQ49" s="73">
        <f t="shared" si="464"/>
        <v>450000000</v>
      </c>
      <c r="FR49" s="73">
        <f t="shared" si="464"/>
        <v>450000000</v>
      </c>
      <c r="FS49" s="73">
        <f t="shared" si="464"/>
        <v>450000000</v>
      </c>
      <c r="FT49" s="73">
        <f t="shared" si="464"/>
        <v>450000000</v>
      </c>
      <c r="FU49" s="73">
        <f t="shared" si="464"/>
        <v>450000000</v>
      </c>
      <c r="FV49" s="73">
        <f t="shared" si="464"/>
        <v>450000000</v>
      </c>
      <c r="FW49" s="73">
        <f t="shared" si="464"/>
        <v>450000000</v>
      </c>
      <c r="FX49" s="73">
        <f t="shared" si="464"/>
        <v>450000000</v>
      </c>
      <c r="FY49" s="73">
        <f t="shared" si="464"/>
        <v>450000000</v>
      </c>
      <c r="FZ49" s="73">
        <f t="shared" si="464"/>
        <v>450000000</v>
      </c>
      <c r="GA49" s="73">
        <f t="shared" si="464"/>
        <v>450000000</v>
      </c>
      <c r="GB49" s="73">
        <f t="shared" si="464"/>
        <v>450000000</v>
      </c>
      <c r="GC49" s="73">
        <f t="shared" si="464"/>
        <v>450000000</v>
      </c>
      <c r="GD49" s="73">
        <f t="shared" si="464"/>
        <v>450000000</v>
      </c>
      <c r="GE49" s="73">
        <f t="shared" si="464"/>
        <v>450000000</v>
      </c>
      <c r="GF49" s="73">
        <f t="shared" si="464"/>
        <v>450000000</v>
      </c>
      <c r="GG49" s="73">
        <f t="shared" si="464"/>
        <v>450000000</v>
      </c>
      <c r="GH49" s="73">
        <f t="shared" si="464"/>
        <v>450000000</v>
      </c>
      <c r="GI49" s="73">
        <f t="shared" si="464"/>
        <v>450000000</v>
      </c>
      <c r="GJ49" s="73">
        <f t="shared" si="464"/>
        <v>450000000</v>
      </c>
      <c r="GK49" s="73">
        <f t="shared" si="464"/>
        <v>450000000</v>
      </c>
      <c r="GL49" s="73">
        <f t="shared" si="464"/>
        <v>450000000</v>
      </c>
      <c r="GM49" s="73">
        <f t="shared" si="464"/>
        <v>450000000</v>
      </c>
      <c r="GN49" s="73">
        <f t="shared" ref="GN49:IY49" si="465">SUM(GO44:GZ44)</f>
        <v>450000000</v>
      </c>
      <c r="GO49" s="73">
        <f t="shared" si="465"/>
        <v>450000000</v>
      </c>
      <c r="GP49" s="73">
        <f t="shared" si="465"/>
        <v>450000000</v>
      </c>
      <c r="GQ49" s="73">
        <f t="shared" si="465"/>
        <v>450000000</v>
      </c>
      <c r="GR49" s="73">
        <f t="shared" si="465"/>
        <v>450000000</v>
      </c>
      <c r="GS49" s="73">
        <f t="shared" si="465"/>
        <v>450000000</v>
      </c>
      <c r="GT49" s="73">
        <f t="shared" si="465"/>
        <v>450000000</v>
      </c>
      <c r="GU49" s="73">
        <f t="shared" si="465"/>
        <v>450000000</v>
      </c>
      <c r="GV49" s="73">
        <f t="shared" si="465"/>
        <v>450000000</v>
      </c>
      <c r="GW49" s="73">
        <f t="shared" si="465"/>
        <v>450000000</v>
      </c>
      <c r="GX49" s="73">
        <f t="shared" si="465"/>
        <v>450000000</v>
      </c>
      <c r="GY49" s="73">
        <f t="shared" si="465"/>
        <v>450000000</v>
      </c>
      <c r="GZ49" s="73">
        <f t="shared" si="465"/>
        <v>450000000</v>
      </c>
      <c r="HA49" s="73">
        <f t="shared" si="465"/>
        <v>450000000</v>
      </c>
      <c r="HB49" s="73">
        <f t="shared" si="465"/>
        <v>450000000</v>
      </c>
      <c r="HC49" s="73">
        <f t="shared" si="465"/>
        <v>450000000</v>
      </c>
      <c r="HD49" s="73">
        <f t="shared" si="465"/>
        <v>450000000</v>
      </c>
      <c r="HE49" s="73">
        <f t="shared" si="465"/>
        <v>450000000</v>
      </c>
      <c r="HF49" s="73">
        <f t="shared" si="465"/>
        <v>450000000</v>
      </c>
      <c r="HG49" s="73">
        <f t="shared" si="465"/>
        <v>450000000</v>
      </c>
      <c r="HH49" s="73">
        <f t="shared" si="465"/>
        <v>450000000</v>
      </c>
      <c r="HI49" s="73">
        <f t="shared" si="465"/>
        <v>450000000</v>
      </c>
      <c r="HJ49" s="73">
        <f t="shared" si="465"/>
        <v>450000000</v>
      </c>
      <c r="HK49" s="73">
        <f t="shared" si="465"/>
        <v>450000000</v>
      </c>
      <c r="HL49" s="73">
        <f t="shared" si="465"/>
        <v>450000000</v>
      </c>
      <c r="HM49" s="73">
        <f t="shared" si="465"/>
        <v>450000000</v>
      </c>
      <c r="HN49" s="73">
        <f t="shared" si="465"/>
        <v>450000000</v>
      </c>
      <c r="HO49" s="73">
        <f t="shared" si="465"/>
        <v>450000000</v>
      </c>
      <c r="HP49" s="73">
        <f t="shared" si="465"/>
        <v>450000000</v>
      </c>
      <c r="HQ49" s="73">
        <f t="shared" si="465"/>
        <v>450000000</v>
      </c>
      <c r="HR49" s="73">
        <f t="shared" si="465"/>
        <v>450000000</v>
      </c>
      <c r="HS49" s="73">
        <f t="shared" si="465"/>
        <v>450000000</v>
      </c>
      <c r="HT49" s="73">
        <f t="shared" si="465"/>
        <v>450000000</v>
      </c>
      <c r="HU49" s="73">
        <f t="shared" si="465"/>
        <v>450000000</v>
      </c>
      <c r="HV49" s="73">
        <f t="shared" si="465"/>
        <v>450000000</v>
      </c>
      <c r="HW49" s="73">
        <f t="shared" si="465"/>
        <v>450000000</v>
      </c>
      <c r="HX49" s="73">
        <f t="shared" si="465"/>
        <v>450000000</v>
      </c>
      <c r="HY49" s="73">
        <f t="shared" si="465"/>
        <v>450000000</v>
      </c>
      <c r="HZ49" s="73">
        <f t="shared" si="465"/>
        <v>450000000</v>
      </c>
      <c r="IA49" s="73">
        <f t="shared" si="465"/>
        <v>450000000</v>
      </c>
      <c r="IB49" s="73">
        <f t="shared" si="465"/>
        <v>450000000</v>
      </c>
      <c r="IC49" s="73">
        <f t="shared" si="465"/>
        <v>450000000</v>
      </c>
      <c r="ID49" s="73">
        <f t="shared" si="465"/>
        <v>450000000</v>
      </c>
      <c r="IE49" s="73">
        <f t="shared" si="465"/>
        <v>450000000</v>
      </c>
      <c r="IF49" s="73">
        <f t="shared" si="465"/>
        <v>450000000</v>
      </c>
      <c r="IG49" s="73">
        <f t="shared" si="465"/>
        <v>450000000</v>
      </c>
      <c r="IH49" s="73">
        <f t="shared" si="465"/>
        <v>450000000</v>
      </c>
      <c r="II49" s="73">
        <f t="shared" si="465"/>
        <v>450000000</v>
      </c>
      <c r="IJ49" s="73">
        <f t="shared" si="465"/>
        <v>450000000</v>
      </c>
      <c r="IK49" s="73">
        <f t="shared" si="465"/>
        <v>450000000</v>
      </c>
      <c r="IL49" s="73">
        <f t="shared" si="465"/>
        <v>450000000</v>
      </c>
      <c r="IM49" s="73">
        <f t="shared" si="465"/>
        <v>450000000</v>
      </c>
      <c r="IN49" s="73">
        <f t="shared" si="465"/>
        <v>450000000</v>
      </c>
      <c r="IO49" s="73">
        <f t="shared" si="465"/>
        <v>450000000</v>
      </c>
      <c r="IP49" s="73">
        <f t="shared" si="465"/>
        <v>450000000</v>
      </c>
      <c r="IQ49" s="73">
        <f t="shared" si="465"/>
        <v>450000000</v>
      </c>
      <c r="IR49" s="73">
        <f t="shared" si="465"/>
        <v>450000000</v>
      </c>
      <c r="IS49" s="73">
        <f t="shared" si="465"/>
        <v>450000000</v>
      </c>
      <c r="IT49" s="73">
        <f t="shared" si="465"/>
        <v>450000000</v>
      </c>
      <c r="IU49" s="73">
        <f t="shared" si="465"/>
        <v>450000000</v>
      </c>
      <c r="IV49" s="73">
        <f t="shared" si="465"/>
        <v>450000000</v>
      </c>
      <c r="IW49" s="73">
        <f t="shared" si="465"/>
        <v>450000000</v>
      </c>
      <c r="IX49" s="73">
        <f t="shared" si="465"/>
        <v>450000000</v>
      </c>
      <c r="IY49" s="73">
        <f t="shared" si="465"/>
        <v>450000000</v>
      </c>
      <c r="IZ49" s="73">
        <f t="shared" ref="IZ49:KQ49" si="466">SUM(JA44:JL44)</f>
        <v>450000000</v>
      </c>
      <c r="JA49" s="73">
        <f t="shared" si="466"/>
        <v>450000000</v>
      </c>
      <c r="JB49" s="73">
        <f t="shared" si="466"/>
        <v>450000000</v>
      </c>
      <c r="JC49" s="73">
        <f t="shared" si="466"/>
        <v>450000000</v>
      </c>
      <c r="JD49" s="73">
        <f t="shared" si="466"/>
        <v>450000000</v>
      </c>
      <c r="JE49" s="73">
        <f t="shared" si="466"/>
        <v>450000000</v>
      </c>
      <c r="JF49" s="73">
        <f t="shared" si="466"/>
        <v>450000000</v>
      </c>
      <c r="JG49" s="73">
        <f t="shared" si="466"/>
        <v>450000000</v>
      </c>
      <c r="JH49" s="73">
        <f t="shared" si="466"/>
        <v>450000000</v>
      </c>
      <c r="JI49" s="73">
        <f t="shared" si="466"/>
        <v>450000000</v>
      </c>
      <c r="JJ49" s="73">
        <f t="shared" si="466"/>
        <v>450000000</v>
      </c>
      <c r="JK49" s="73">
        <f t="shared" si="466"/>
        <v>450000000</v>
      </c>
      <c r="JL49" s="73">
        <f t="shared" si="466"/>
        <v>450000000</v>
      </c>
      <c r="JM49" s="73">
        <f t="shared" si="466"/>
        <v>450000000</v>
      </c>
      <c r="JN49" s="73">
        <f t="shared" si="466"/>
        <v>450000000</v>
      </c>
      <c r="JO49" s="73">
        <f t="shared" si="466"/>
        <v>450000000</v>
      </c>
      <c r="JP49" s="73">
        <f t="shared" si="466"/>
        <v>450000000</v>
      </c>
      <c r="JQ49" s="73">
        <f t="shared" si="466"/>
        <v>450000000</v>
      </c>
      <c r="JR49" s="73">
        <f t="shared" si="466"/>
        <v>450000000</v>
      </c>
      <c r="JS49" s="73">
        <f t="shared" si="466"/>
        <v>450000000</v>
      </c>
      <c r="JT49" s="73">
        <f t="shared" si="466"/>
        <v>450000000</v>
      </c>
      <c r="JU49" s="73">
        <f t="shared" si="466"/>
        <v>450000000</v>
      </c>
      <c r="JV49" s="73">
        <f t="shared" si="466"/>
        <v>450000000</v>
      </c>
      <c r="JW49" s="73">
        <f t="shared" si="466"/>
        <v>450000000</v>
      </c>
      <c r="JX49" s="73">
        <f t="shared" si="466"/>
        <v>450000000</v>
      </c>
      <c r="JY49" s="73">
        <f t="shared" si="466"/>
        <v>450000000</v>
      </c>
      <c r="JZ49" s="73">
        <f t="shared" si="466"/>
        <v>450000000</v>
      </c>
      <c r="KA49" s="73">
        <f t="shared" si="466"/>
        <v>450000000</v>
      </c>
      <c r="KB49" s="73">
        <f t="shared" si="466"/>
        <v>450000000</v>
      </c>
      <c r="KC49" s="73">
        <f t="shared" si="466"/>
        <v>450000000</v>
      </c>
      <c r="KD49" s="73">
        <f t="shared" si="466"/>
        <v>450000000</v>
      </c>
      <c r="KE49" s="73">
        <f t="shared" si="466"/>
        <v>450000000</v>
      </c>
      <c r="KF49" s="73">
        <f t="shared" si="466"/>
        <v>450000000</v>
      </c>
      <c r="KG49" s="73">
        <f t="shared" si="466"/>
        <v>450000000</v>
      </c>
      <c r="KH49" s="73">
        <f t="shared" si="466"/>
        <v>450000000</v>
      </c>
      <c r="KI49" s="73">
        <f t="shared" si="466"/>
        <v>450000000</v>
      </c>
      <c r="KJ49" s="73">
        <f t="shared" si="466"/>
        <v>450000000</v>
      </c>
      <c r="KK49" s="73">
        <f t="shared" si="466"/>
        <v>225000000</v>
      </c>
      <c r="KL49" s="73">
        <f t="shared" si="466"/>
        <v>225000000</v>
      </c>
      <c r="KM49" s="73">
        <f t="shared" si="466"/>
        <v>225000000</v>
      </c>
      <c r="KN49" s="73">
        <f t="shared" si="466"/>
        <v>225000000</v>
      </c>
      <c r="KO49" s="73">
        <f t="shared" si="466"/>
        <v>225000000</v>
      </c>
      <c r="KP49" s="73">
        <f t="shared" si="466"/>
        <v>225000000</v>
      </c>
      <c r="KQ49" s="73">
        <f t="shared" si="466"/>
        <v>0</v>
      </c>
    </row>
    <row r="50" spans="1:303" x14ac:dyDescent="0.25">
      <c r="A50" t="s">
        <v>588</v>
      </c>
      <c r="C50" s="73">
        <f>C47-C49</f>
        <v>10800000000</v>
      </c>
      <c r="D50" s="73">
        <f t="shared" ref="D50:BO50" si="467">D47-D49</f>
        <v>10800000000</v>
      </c>
      <c r="E50" s="73">
        <f t="shared" si="467"/>
        <v>10800000000</v>
      </c>
      <c r="F50" s="73">
        <f t="shared" si="467"/>
        <v>10800000000</v>
      </c>
      <c r="G50" s="73">
        <f t="shared" si="467"/>
        <v>10800000000</v>
      </c>
      <c r="H50" s="73">
        <f t="shared" si="467"/>
        <v>10800000000</v>
      </c>
      <c r="I50" s="73">
        <f t="shared" si="467"/>
        <v>10575000000</v>
      </c>
      <c r="J50" s="73">
        <f t="shared" si="467"/>
        <v>10575000000</v>
      </c>
      <c r="K50" s="73">
        <f t="shared" si="467"/>
        <v>10575000000</v>
      </c>
      <c r="L50" s="73">
        <f t="shared" si="467"/>
        <v>10575000000</v>
      </c>
      <c r="M50" s="73">
        <f t="shared" si="467"/>
        <v>10575000000</v>
      </c>
      <c r="N50" s="73">
        <f t="shared" si="467"/>
        <v>10575000000</v>
      </c>
      <c r="O50" s="73">
        <f t="shared" si="467"/>
        <v>10350000000</v>
      </c>
      <c r="P50" s="73">
        <f t="shared" si="467"/>
        <v>10350000000</v>
      </c>
      <c r="Q50" s="73">
        <f t="shared" si="467"/>
        <v>10350000000</v>
      </c>
      <c r="R50" s="73">
        <f t="shared" si="467"/>
        <v>10350000000</v>
      </c>
      <c r="S50" s="73">
        <f t="shared" si="467"/>
        <v>10350000000</v>
      </c>
      <c r="T50" s="73">
        <f t="shared" si="467"/>
        <v>10350000000</v>
      </c>
      <c r="U50" s="73">
        <f t="shared" si="467"/>
        <v>10125000000</v>
      </c>
      <c r="V50" s="73">
        <f t="shared" si="467"/>
        <v>10125000000</v>
      </c>
      <c r="W50" s="73">
        <f t="shared" si="467"/>
        <v>10125000000</v>
      </c>
      <c r="X50" s="73">
        <f t="shared" si="467"/>
        <v>10125000000</v>
      </c>
      <c r="Y50" s="73">
        <f t="shared" si="467"/>
        <v>10125000000</v>
      </c>
      <c r="Z50" s="73">
        <f t="shared" si="467"/>
        <v>10125000000</v>
      </c>
      <c r="AA50" s="73">
        <f t="shared" si="467"/>
        <v>9900000000</v>
      </c>
      <c r="AB50" s="73">
        <f t="shared" si="467"/>
        <v>9900000000</v>
      </c>
      <c r="AC50" s="73">
        <f t="shared" si="467"/>
        <v>9900000000</v>
      </c>
      <c r="AD50" s="73">
        <f t="shared" si="467"/>
        <v>9900000000</v>
      </c>
      <c r="AE50" s="73">
        <f t="shared" si="467"/>
        <v>9900000000</v>
      </c>
      <c r="AF50" s="73">
        <f t="shared" si="467"/>
        <v>9900000000</v>
      </c>
      <c r="AG50" s="73">
        <f t="shared" si="467"/>
        <v>9675000000</v>
      </c>
      <c r="AH50" s="73">
        <f t="shared" si="467"/>
        <v>9675000000</v>
      </c>
      <c r="AI50" s="73">
        <f t="shared" si="467"/>
        <v>9675000000</v>
      </c>
      <c r="AJ50" s="73">
        <f t="shared" si="467"/>
        <v>9675000000</v>
      </c>
      <c r="AK50" s="73">
        <f t="shared" si="467"/>
        <v>9675000000</v>
      </c>
      <c r="AL50" s="73">
        <f t="shared" si="467"/>
        <v>9675000000</v>
      </c>
      <c r="AM50" s="73">
        <f t="shared" si="467"/>
        <v>9450000000</v>
      </c>
      <c r="AN50" s="73">
        <f t="shared" si="467"/>
        <v>9450000000</v>
      </c>
      <c r="AO50" s="73">
        <f t="shared" si="467"/>
        <v>9450000000</v>
      </c>
      <c r="AP50" s="73">
        <f t="shared" si="467"/>
        <v>9450000000</v>
      </c>
      <c r="AQ50" s="73">
        <f t="shared" si="467"/>
        <v>9450000000</v>
      </c>
      <c r="AR50" s="73">
        <f t="shared" si="467"/>
        <v>9450000000</v>
      </c>
      <c r="AS50" s="73">
        <f t="shared" si="467"/>
        <v>9225000000</v>
      </c>
      <c r="AT50" s="73">
        <f t="shared" si="467"/>
        <v>9225000000</v>
      </c>
      <c r="AU50" s="73">
        <f t="shared" si="467"/>
        <v>9225000000</v>
      </c>
      <c r="AV50" s="73">
        <f t="shared" si="467"/>
        <v>9225000000</v>
      </c>
      <c r="AW50" s="73">
        <f t="shared" si="467"/>
        <v>9225000000</v>
      </c>
      <c r="AX50" s="73">
        <f t="shared" si="467"/>
        <v>9225000000</v>
      </c>
      <c r="AY50" s="73">
        <f t="shared" si="467"/>
        <v>9000000000</v>
      </c>
      <c r="AZ50" s="73">
        <f t="shared" si="467"/>
        <v>9000000000</v>
      </c>
      <c r="BA50" s="73">
        <f t="shared" si="467"/>
        <v>9000000000</v>
      </c>
      <c r="BB50" s="73">
        <f t="shared" si="467"/>
        <v>9000000000</v>
      </c>
      <c r="BC50" s="73">
        <f t="shared" si="467"/>
        <v>9000000000</v>
      </c>
      <c r="BD50" s="73">
        <f t="shared" si="467"/>
        <v>9000000000</v>
      </c>
      <c r="BE50" s="73">
        <f t="shared" si="467"/>
        <v>8775000000</v>
      </c>
      <c r="BF50" s="73">
        <f t="shared" si="467"/>
        <v>8775000000</v>
      </c>
      <c r="BG50" s="73">
        <f t="shared" si="467"/>
        <v>8775000000</v>
      </c>
      <c r="BH50" s="73">
        <f t="shared" si="467"/>
        <v>8775000000</v>
      </c>
      <c r="BI50" s="73">
        <f t="shared" si="467"/>
        <v>8775000000</v>
      </c>
      <c r="BJ50" s="73">
        <f t="shared" si="467"/>
        <v>8775000000</v>
      </c>
      <c r="BK50" s="73">
        <f t="shared" si="467"/>
        <v>8550000000</v>
      </c>
      <c r="BL50" s="73">
        <f t="shared" si="467"/>
        <v>8550000000</v>
      </c>
      <c r="BM50" s="73">
        <f t="shared" si="467"/>
        <v>8550000000</v>
      </c>
      <c r="BN50" s="73">
        <f t="shared" si="467"/>
        <v>8550000000</v>
      </c>
      <c r="BO50" s="73">
        <f t="shared" si="467"/>
        <v>8550000000</v>
      </c>
      <c r="BP50" s="73">
        <f t="shared" ref="BP50:EA50" si="468">BP47-BP49</f>
        <v>8550000000</v>
      </c>
      <c r="BQ50" s="73">
        <f t="shared" si="468"/>
        <v>8325000000</v>
      </c>
      <c r="BR50" s="73">
        <f t="shared" si="468"/>
        <v>8325000000</v>
      </c>
      <c r="BS50" s="73">
        <f t="shared" si="468"/>
        <v>8325000000</v>
      </c>
      <c r="BT50" s="73">
        <f t="shared" si="468"/>
        <v>8325000000</v>
      </c>
      <c r="BU50" s="73">
        <f t="shared" si="468"/>
        <v>8325000000</v>
      </c>
      <c r="BV50" s="73">
        <f t="shared" si="468"/>
        <v>8325000000</v>
      </c>
      <c r="BW50" s="73">
        <f t="shared" si="468"/>
        <v>8100000000</v>
      </c>
      <c r="BX50" s="73">
        <f t="shared" si="468"/>
        <v>8100000000</v>
      </c>
      <c r="BY50" s="73">
        <f t="shared" si="468"/>
        <v>8100000000</v>
      </c>
      <c r="BZ50" s="73">
        <f t="shared" si="468"/>
        <v>8100000000</v>
      </c>
      <c r="CA50" s="73">
        <f t="shared" si="468"/>
        <v>8100000000</v>
      </c>
      <c r="CB50" s="73">
        <f t="shared" si="468"/>
        <v>8100000000</v>
      </c>
      <c r="CC50" s="73">
        <f t="shared" si="468"/>
        <v>7875000000</v>
      </c>
      <c r="CD50" s="73">
        <f t="shared" si="468"/>
        <v>7875000000</v>
      </c>
      <c r="CE50" s="73">
        <f t="shared" si="468"/>
        <v>7875000000</v>
      </c>
      <c r="CF50" s="73">
        <f t="shared" si="468"/>
        <v>7875000000</v>
      </c>
      <c r="CG50" s="73">
        <f t="shared" si="468"/>
        <v>7875000000</v>
      </c>
      <c r="CH50" s="73">
        <f t="shared" si="468"/>
        <v>7875000000</v>
      </c>
      <c r="CI50" s="73">
        <f t="shared" si="468"/>
        <v>7650000000</v>
      </c>
      <c r="CJ50" s="73">
        <f t="shared" si="468"/>
        <v>7650000000</v>
      </c>
      <c r="CK50" s="73">
        <f t="shared" si="468"/>
        <v>7650000000</v>
      </c>
      <c r="CL50" s="73">
        <f t="shared" si="468"/>
        <v>7650000000</v>
      </c>
      <c r="CM50" s="73">
        <f t="shared" si="468"/>
        <v>7650000000</v>
      </c>
      <c r="CN50" s="73">
        <f t="shared" si="468"/>
        <v>7650000000</v>
      </c>
      <c r="CO50" s="73">
        <f t="shared" si="468"/>
        <v>7425000000</v>
      </c>
      <c r="CP50" s="73">
        <f t="shared" si="468"/>
        <v>7425000000</v>
      </c>
      <c r="CQ50" s="73">
        <f t="shared" si="468"/>
        <v>7425000000</v>
      </c>
      <c r="CR50" s="73">
        <f t="shared" si="468"/>
        <v>7425000000</v>
      </c>
      <c r="CS50" s="73">
        <f t="shared" si="468"/>
        <v>7425000000</v>
      </c>
      <c r="CT50" s="73">
        <f t="shared" si="468"/>
        <v>7425000000</v>
      </c>
      <c r="CU50" s="73">
        <f t="shared" si="468"/>
        <v>7200000000</v>
      </c>
      <c r="CV50" s="73">
        <f t="shared" si="468"/>
        <v>7200000000</v>
      </c>
      <c r="CW50" s="73">
        <f t="shared" si="468"/>
        <v>7200000000</v>
      </c>
      <c r="CX50" s="73">
        <f t="shared" si="468"/>
        <v>7200000000</v>
      </c>
      <c r="CY50" s="73">
        <f t="shared" si="468"/>
        <v>7200000000</v>
      </c>
      <c r="CZ50" s="73">
        <f t="shared" si="468"/>
        <v>7200000000</v>
      </c>
      <c r="DA50" s="73">
        <f t="shared" si="468"/>
        <v>6975000000</v>
      </c>
      <c r="DB50" s="73">
        <f t="shared" si="468"/>
        <v>6975000000</v>
      </c>
      <c r="DC50" s="73">
        <f t="shared" si="468"/>
        <v>6975000000</v>
      </c>
      <c r="DD50" s="73">
        <f t="shared" si="468"/>
        <v>6975000000</v>
      </c>
      <c r="DE50" s="73">
        <f t="shared" si="468"/>
        <v>6975000000</v>
      </c>
      <c r="DF50" s="73">
        <f t="shared" si="468"/>
        <v>6975000000</v>
      </c>
      <c r="DG50" s="73">
        <f t="shared" si="468"/>
        <v>6750000000</v>
      </c>
      <c r="DH50" s="73">
        <f t="shared" si="468"/>
        <v>6750000000</v>
      </c>
      <c r="DI50" s="73">
        <f t="shared" si="468"/>
        <v>6750000000</v>
      </c>
      <c r="DJ50" s="73">
        <f t="shared" si="468"/>
        <v>6750000000</v>
      </c>
      <c r="DK50" s="73">
        <f t="shared" si="468"/>
        <v>6750000000</v>
      </c>
      <c r="DL50" s="73">
        <f t="shared" si="468"/>
        <v>6750000000</v>
      </c>
      <c r="DM50" s="73">
        <f t="shared" si="468"/>
        <v>6525000000</v>
      </c>
      <c r="DN50" s="73">
        <f t="shared" si="468"/>
        <v>6525000000</v>
      </c>
      <c r="DO50" s="73">
        <f t="shared" si="468"/>
        <v>6525000000</v>
      </c>
      <c r="DP50" s="73">
        <f t="shared" si="468"/>
        <v>6525000000</v>
      </c>
      <c r="DQ50" s="73">
        <f t="shared" si="468"/>
        <v>6525000000</v>
      </c>
      <c r="DR50" s="73">
        <f t="shared" si="468"/>
        <v>6525000000</v>
      </c>
      <c r="DS50" s="73">
        <f t="shared" si="468"/>
        <v>6300000000</v>
      </c>
      <c r="DT50" s="73">
        <f t="shared" si="468"/>
        <v>6300000000</v>
      </c>
      <c r="DU50" s="73">
        <f t="shared" si="468"/>
        <v>6300000000</v>
      </c>
      <c r="DV50" s="73">
        <f t="shared" si="468"/>
        <v>6300000000</v>
      </c>
      <c r="DW50" s="73">
        <f t="shared" si="468"/>
        <v>6300000000</v>
      </c>
      <c r="DX50" s="73">
        <f t="shared" si="468"/>
        <v>6300000000</v>
      </c>
      <c r="DY50" s="73">
        <f t="shared" si="468"/>
        <v>6075000000</v>
      </c>
      <c r="DZ50" s="73">
        <f t="shared" si="468"/>
        <v>6075000000</v>
      </c>
      <c r="EA50" s="73">
        <f t="shared" si="468"/>
        <v>6075000000</v>
      </c>
      <c r="EB50" s="73">
        <f t="shared" ref="EB50:GM50" si="469">EB47-EB49</f>
        <v>6075000000</v>
      </c>
      <c r="EC50" s="73">
        <f t="shared" si="469"/>
        <v>6075000000</v>
      </c>
      <c r="ED50" s="73">
        <f t="shared" si="469"/>
        <v>6075000000</v>
      </c>
      <c r="EE50" s="73">
        <f t="shared" si="469"/>
        <v>5850000000</v>
      </c>
      <c r="EF50" s="73">
        <f t="shared" si="469"/>
        <v>5850000000</v>
      </c>
      <c r="EG50" s="73">
        <f t="shared" si="469"/>
        <v>5850000000</v>
      </c>
      <c r="EH50" s="73">
        <f t="shared" si="469"/>
        <v>5850000000</v>
      </c>
      <c r="EI50" s="73">
        <f t="shared" si="469"/>
        <v>5850000000</v>
      </c>
      <c r="EJ50" s="73">
        <f t="shared" si="469"/>
        <v>5850000000</v>
      </c>
      <c r="EK50" s="73">
        <f t="shared" si="469"/>
        <v>5625000000</v>
      </c>
      <c r="EL50" s="73">
        <f t="shared" si="469"/>
        <v>5625000000</v>
      </c>
      <c r="EM50" s="73">
        <f t="shared" si="469"/>
        <v>5625000000</v>
      </c>
      <c r="EN50" s="73">
        <f t="shared" si="469"/>
        <v>5625000000</v>
      </c>
      <c r="EO50" s="73">
        <f t="shared" si="469"/>
        <v>5625000000</v>
      </c>
      <c r="EP50" s="73">
        <f t="shared" si="469"/>
        <v>5625000000</v>
      </c>
      <c r="EQ50" s="73">
        <f t="shared" si="469"/>
        <v>5400000000</v>
      </c>
      <c r="ER50" s="73">
        <f t="shared" si="469"/>
        <v>5400000000</v>
      </c>
      <c r="ES50" s="73">
        <f t="shared" si="469"/>
        <v>5400000000</v>
      </c>
      <c r="ET50" s="73">
        <f t="shared" si="469"/>
        <v>5400000000</v>
      </c>
      <c r="EU50" s="73">
        <f t="shared" si="469"/>
        <v>5400000000</v>
      </c>
      <c r="EV50" s="73">
        <f t="shared" si="469"/>
        <v>5400000000</v>
      </c>
      <c r="EW50" s="73">
        <f t="shared" si="469"/>
        <v>5175000000</v>
      </c>
      <c r="EX50" s="73">
        <f t="shared" si="469"/>
        <v>5175000000</v>
      </c>
      <c r="EY50" s="73">
        <f t="shared" si="469"/>
        <v>5175000000</v>
      </c>
      <c r="EZ50" s="73">
        <f t="shared" si="469"/>
        <v>5175000000</v>
      </c>
      <c r="FA50" s="73">
        <f t="shared" si="469"/>
        <v>5175000000</v>
      </c>
      <c r="FB50" s="73">
        <f t="shared" si="469"/>
        <v>5175000000</v>
      </c>
      <c r="FC50" s="73">
        <f t="shared" si="469"/>
        <v>4950000000</v>
      </c>
      <c r="FD50" s="73">
        <f t="shared" si="469"/>
        <v>4950000000</v>
      </c>
      <c r="FE50" s="73">
        <f t="shared" si="469"/>
        <v>4950000000</v>
      </c>
      <c r="FF50" s="73">
        <f t="shared" si="469"/>
        <v>4950000000</v>
      </c>
      <c r="FG50" s="73">
        <f t="shared" si="469"/>
        <v>4950000000</v>
      </c>
      <c r="FH50" s="73">
        <f t="shared" si="469"/>
        <v>4950000000</v>
      </c>
      <c r="FI50" s="73">
        <f t="shared" si="469"/>
        <v>4725000000</v>
      </c>
      <c r="FJ50" s="73">
        <f t="shared" si="469"/>
        <v>4725000000</v>
      </c>
      <c r="FK50" s="73">
        <f t="shared" si="469"/>
        <v>4725000000</v>
      </c>
      <c r="FL50" s="73">
        <f t="shared" si="469"/>
        <v>4725000000</v>
      </c>
      <c r="FM50" s="73">
        <f t="shared" si="469"/>
        <v>4725000000</v>
      </c>
      <c r="FN50" s="73">
        <f t="shared" si="469"/>
        <v>4725000000</v>
      </c>
      <c r="FO50" s="73">
        <f t="shared" si="469"/>
        <v>4500000000</v>
      </c>
      <c r="FP50" s="73">
        <f t="shared" si="469"/>
        <v>4500000000</v>
      </c>
      <c r="FQ50" s="73">
        <f t="shared" si="469"/>
        <v>4500000000</v>
      </c>
      <c r="FR50" s="73">
        <f t="shared" si="469"/>
        <v>4500000000</v>
      </c>
      <c r="FS50" s="73">
        <f t="shared" si="469"/>
        <v>4500000000</v>
      </c>
      <c r="FT50" s="73">
        <f t="shared" si="469"/>
        <v>4500000000</v>
      </c>
      <c r="FU50" s="73">
        <f t="shared" si="469"/>
        <v>4275000000</v>
      </c>
      <c r="FV50" s="73">
        <f t="shared" si="469"/>
        <v>4275000000</v>
      </c>
      <c r="FW50" s="73">
        <f t="shared" si="469"/>
        <v>4275000000</v>
      </c>
      <c r="FX50" s="73">
        <f t="shared" si="469"/>
        <v>4275000000</v>
      </c>
      <c r="FY50" s="73">
        <f t="shared" si="469"/>
        <v>4275000000</v>
      </c>
      <c r="FZ50" s="73">
        <f t="shared" si="469"/>
        <v>4275000000</v>
      </c>
      <c r="GA50" s="73">
        <f t="shared" si="469"/>
        <v>4050000000</v>
      </c>
      <c r="GB50" s="73">
        <f t="shared" si="469"/>
        <v>4050000000</v>
      </c>
      <c r="GC50" s="73">
        <f t="shared" si="469"/>
        <v>4050000000</v>
      </c>
      <c r="GD50" s="73">
        <f t="shared" si="469"/>
        <v>4050000000</v>
      </c>
      <c r="GE50" s="73">
        <f t="shared" si="469"/>
        <v>4050000000</v>
      </c>
      <c r="GF50" s="73">
        <f t="shared" si="469"/>
        <v>4050000000</v>
      </c>
      <c r="GG50" s="73">
        <f t="shared" si="469"/>
        <v>3825000000</v>
      </c>
      <c r="GH50" s="73">
        <f t="shared" si="469"/>
        <v>3825000000</v>
      </c>
      <c r="GI50" s="73">
        <f t="shared" si="469"/>
        <v>3825000000</v>
      </c>
      <c r="GJ50" s="73">
        <f t="shared" si="469"/>
        <v>3825000000</v>
      </c>
      <c r="GK50" s="73">
        <f t="shared" si="469"/>
        <v>3825000000</v>
      </c>
      <c r="GL50" s="73">
        <f t="shared" si="469"/>
        <v>3825000000</v>
      </c>
      <c r="GM50" s="73">
        <f t="shared" si="469"/>
        <v>3600000000</v>
      </c>
      <c r="GN50" s="73">
        <f t="shared" ref="GN50:IY50" si="470">GN47-GN49</f>
        <v>3600000000</v>
      </c>
      <c r="GO50" s="73">
        <f t="shared" si="470"/>
        <v>3600000000</v>
      </c>
      <c r="GP50" s="73">
        <f t="shared" si="470"/>
        <v>3600000000</v>
      </c>
      <c r="GQ50" s="73">
        <f t="shared" si="470"/>
        <v>3600000000</v>
      </c>
      <c r="GR50" s="73">
        <f t="shared" si="470"/>
        <v>3600000000</v>
      </c>
      <c r="GS50" s="73">
        <f t="shared" si="470"/>
        <v>3375000000</v>
      </c>
      <c r="GT50" s="73">
        <f t="shared" si="470"/>
        <v>3375000000</v>
      </c>
      <c r="GU50" s="73">
        <f t="shared" si="470"/>
        <v>3375000000</v>
      </c>
      <c r="GV50" s="73">
        <f t="shared" si="470"/>
        <v>3375000000</v>
      </c>
      <c r="GW50" s="73">
        <f t="shared" si="470"/>
        <v>3375000000</v>
      </c>
      <c r="GX50" s="73">
        <f t="shared" si="470"/>
        <v>3375000000</v>
      </c>
      <c r="GY50" s="73">
        <f t="shared" si="470"/>
        <v>3150000000</v>
      </c>
      <c r="GZ50" s="73">
        <f t="shared" si="470"/>
        <v>3150000000</v>
      </c>
      <c r="HA50" s="73">
        <f t="shared" si="470"/>
        <v>3150000000</v>
      </c>
      <c r="HB50" s="73">
        <f t="shared" si="470"/>
        <v>3150000000</v>
      </c>
      <c r="HC50" s="73">
        <f t="shared" si="470"/>
        <v>3150000000</v>
      </c>
      <c r="HD50" s="73">
        <f t="shared" si="470"/>
        <v>3150000000</v>
      </c>
      <c r="HE50" s="73">
        <f t="shared" si="470"/>
        <v>2925000000</v>
      </c>
      <c r="HF50" s="73">
        <f t="shared" si="470"/>
        <v>2925000000</v>
      </c>
      <c r="HG50" s="73">
        <f t="shared" si="470"/>
        <v>2925000000</v>
      </c>
      <c r="HH50" s="73">
        <f t="shared" si="470"/>
        <v>2925000000</v>
      </c>
      <c r="HI50" s="73">
        <f t="shared" si="470"/>
        <v>2925000000</v>
      </c>
      <c r="HJ50" s="73">
        <f t="shared" si="470"/>
        <v>2925000000</v>
      </c>
      <c r="HK50" s="73">
        <f t="shared" si="470"/>
        <v>2700000000</v>
      </c>
      <c r="HL50" s="73">
        <f t="shared" si="470"/>
        <v>2700000000</v>
      </c>
      <c r="HM50" s="73">
        <f t="shared" si="470"/>
        <v>2700000000</v>
      </c>
      <c r="HN50" s="73">
        <f t="shared" si="470"/>
        <v>2700000000</v>
      </c>
      <c r="HO50" s="73">
        <f t="shared" si="470"/>
        <v>2700000000</v>
      </c>
      <c r="HP50" s="73">
        <f t="shared" si="470"/>
        <v>2700000000</v>
      </c>
      <c r="HQ50" s="73">
        <f t="shared" si="470"/>
        <v>2475000000</v>
      </c>
      <c r="HR50" s="73">
        <f t="shared" si="470"/>
        <v>2475000000</v>
      </c>
      <c r="HS50" s="73">
        <f t="shared" si="470"/>
        <v>2475000000</v>
      </c>
      <c r="HT50" s="73">
        <f t="shared" si="470"/>
        <v>2475000000</v>
      </c>
      <c r="HU50" s="73">
        <f t="shared" si="470"/>
        <v>2475000000</v>
      </c>
      <c r="HV50" s="73">
        <f t="shared" si="470"/>
        <v>2475000000</v>
      </c>
      <c r="HW50" s="73">
        <f t="shared" si="470"/>
        <v>2250000000</v>
      </c>
      <c r="HX50" s="73">
        <f t="shared" si="470"/>
        <v>2250000000</v>
      </c>
      <c r="HY50" s="73">
        <f t="shared" si="470"/>
        <v>2250000000</v>
      </c>
      <c r="HZ50" s="73">
        <f t="shared" si="470"/>
        <v>2250000000</v>
      </c>
      <c r="IA50" s="73">
        <f t="shared" si="470"/>
        <v>2250000000</v>
      </c>
      <c r="IB50" s="73">
        <f t="shared" si="470"/>
        <v>2250000000</v>
      </c>
      <c r="IC50" s="73">
        <f t="shared" si="470"/>
        <v>2025000000</v>
      </c>
      <c r="ID50" s="73">
        <f t="shared" si="470"/>
        <v>2025000000</v>
      </c>
      <c r="IE50" s="73">
        <f t="shared" si="470"/>
        <v>2025000000</v>
      </c>
      <c r="IF50" s="73">
        <f t="shared" si="470"/>
        <v>2025000000</v>
      </c>
      <c r="IG50" s="73">
        <f t="shared" si="470"/>
        <v>2025000000</v>
      </c>
      <c r="IH50" s="73">
        <f t="shared" si="470"/>
        <v>2025000000</v>
      </c>
      <c r="II50" s="73">
        <f t="shared" si="470"/>
        <v>1800000000</v>
      </c>
      <c r="IJ50" s="73">
        <f t="shared" si="470"/>
        <v>1800000000</v>
      </c>
      <c r="IK50" s="73">
        <f t="shared" si="470"/>
        <v>1800000000</v>
      </c>
      <c r="IL50" s="73">
        <f t="shared" si="470"/>
        <v>1800000000</v>
      </c>
      <c r="IM50" s="73">
        <f t="shared" si="470"/>
        <v>1800000000</v>
      </c>
      <c r="IN50" s="73">
        <f t="shared" si="470"/>
        <v>1800000000</v>
      </c>
      <c r="IO50" s="73">
        <f t="shared" si="470"/>
        <v>1575000000</v>
      </c>
      <c r="IP50" s="73">
        <f t="shared" si="470"/>
        <v>1575000000</v>
      </c>
      <c r="IQ50" s="73">
        <f t="shared" si="470"/>
        <v>1575000000</v>
      </c>
      <c r="IR50" s="73">
        <f t="shared" si="470"/>
        <v>1575000000</v>
      </c>
      <c r="IS50" s="73">
        <f t="shared" si="470"/>
        <v>1575000000</v>
      </c>
      <c r="IT50" s="73">
        <f t="shared" si="470"/>
        <v>1575000000</v>
      </c>
      <c r="IU50" s="73">
        <f t="shared" si="470"/>
        <v>1350000000</v>
      </c>
      <c r="IV50" s="73">
        <f t="shared" si="470"/>
        <v>1350000000</v>
      </c>
      <c r="IW50" s="73">
        <f t="shared" si="470"/>
        <v>1350000000</v>
      </c>
      <c r="IX50" s="73">
        <f t="shared" si="470"/>
        <v>1350000000</v>
      </c>
      <c r="IY50" s="73">
        <f t="shared" si="470"/>
        <v>1350000000</v>
      </c>
      <c r="IZ50" s="73">
        <f t="shared" ref="IZ50:KQ50" si="471">IZ47-IZ49</f>
        <v>1350000000</v>
      </c>
      <c r="JA50" s="73">
        <f t="shared" si="471"/>
        <v>1125000000</v>
      </c>
      <c r="JB50" s="73">
        <f t="shared" si="471"/>
        <v>1125000000</v>
      </c>
      <c r="JC50" s="73">
        <f t="shared" si="471"/>
        <v>1125000000</v>
      </c>
      <c r="JD50" s="73">
        <f t="shared" si="471"/>
        <v>1125000000</v>
      </c>
      <c r="JE50" s="73">
        <f t="shared" si="471"/>
        <v>1125000000</v>
      </c>
      <c r="JF50" s="73">
        <f t="shared" si="471"/>
        <v>1125000000</v>
      </c>
      <c r="JG50" s="73">
        <f t="shared" si="471"/>
        <v>900000000</v>
      </c>
      <c r="JH50" s="73">
        <f t="shared" si="471"/>
        <v>900000000</v>
      </c>
      <c r="JI50" s="73">
        <f t="shared" si="471"/>
        <v>900000000</v>
      </c>
      <c r="JJ50" s="73">
        <f t="shared" si="471"/>
        <v>900000000</v>
      </c>
      <c r="JK50" s="73">
        <f t="shared" si="471"/>
        <v>900000000</v>
      </c>
      <c r="JL50" s="73">
        <f t="shared" si="471"/>
        <v>900000000</v>
      </c>
      <c r="JM50" s="73">
        <f t="shared" si="471"/>
        <v>675000000</v>
      </c>
      <c r="JN50" s="73">
        <f t="shared" si="471"/>
        <v>675000000</v>
      </c>
      <c r="JO50" s="73">
        <f t="shared" si="471"/>
        <v>675000000</v>
      </c>
      <c r="JP50" s="73">
        <f t="shared" si="471"/>
        <v>675000000</v>
      </c>
      <c r="JQ50" s="73">
        <f t="shared" si="471"/>
        <v>675000000</v>
      </c>
      <c r="JR50" s="73">
        <f t="shared" si="471"/>
        <v>675000000</v>
      </c>
      <c r="JS50" s="73">
        <f t="shared" si="471"/>
        <v>450000000</v>
      </c>
      <c r="JT50" s="73">
        <f t="shared" si="471"/>
        <v>450000000</v>
      </c>
      <c r="JU50" s="73">
        <f t="shared" si="471"/>
        <v>450000000</v>
      </c>
      <c r="JV50" s="73">
        <f t="shared" si="471"/>
        <v>450000000</v>
      </c>
      <c r="JW50" s="73">
        <f t="shared" si="471"/>
        <v>450000000</v>
      </c>
      <c r="JX50" s="73">
        <f t="shared" si="471"/>
        <v>450000000</v>
      </c>
      <c r="JY50" s="73">
        <f t="shared" si="471"/>
        <v>225000000</v>
      </c>
      <c r="JZ50" s="73">
        <f t="shared" si="471"/>
        <v>225000000</v>
      </c>
      <c r="KA50" s="73">
        <f t="shared" si="471"/>
        <v>225000000</v>
      </c>
      <c r="KB50" s="73">
        <f t="shared" si="471"/>
        <v>225000000</v>
      </c>
      <c r="KC50" s="73">
        <f t="shared" si="471"/>
        <v>225000000</v>
      </c>
      <c r="KD50" s="73">
        <f t="shared" si="471"/>
        <v>225000000</v>
      </c>
      <c r="KE50" s="73">
        <f t="shared" si="471"/>
        <v>0</v>
      </c>
      <c r="KF50" s="73">
        <f t="shared" si="471"/>
        <v>0</v>
      </c>
      <c r="KG50" s="73">
        <f t="shared" si="471"/>
        <v>0</v>
      </c>
      <c r="KH50" s="73">
        <f t="shared" si="471"/>
        <v>0</v>
      </c>
      <c r="KI50" s="73">
        <f t="shared" si="471"/>
        <v>0</v>
      </c>
      <c r="KJ50" s="73">
        <f t="shared" si="471"/>
        <v>0</v>
      </c>
      <c r="KK50" s="73">
        <f t="shared" si="471"/>
        <v>0</v>
      </c>
      <c r="KL50" s="73">
        <f t="shared" si="471"/>
        <v>0</v>
      </c>
      <c r="KM50" s="73">
        <f t="shared" si="471"/>
        <v>0</v>
      </c>
      <c r="KN50" s="73">
        <f t="shared" si="471"/>
        <v>0</v>
      </c>
      <c r="KO50" s="73">
        <f t="shared" si="471"/>
        <v>0</v>
      </c>
      <c r="KP50" s="73">
        <f t="shared" si="471"/>
        <v>0</v>
      </c>
      <c r="KQ50" s="73">
        <f t="shared" si="471"/>
        <v>0</v>
      </c>
    </row>
    <row r="52" spans="1:303" x14ac:dyDescent="0.25">
      <c r="A52" t="s">
        <v>589</v>
      </c>
      <c r="C52" s="73">
        <f>((I45/6)/30)*29</f>
        <v>187460967.03919008</v>
      </c>
      <c r="D52" s="73">
        <f>I45/6</f>
        <v>193925138.31640354</v>
      </c>
      <c r="E52" s="73">
        <f>D52</f>
        <v>193925138.31640354</v>
      </c>
      <c r="F52" s="73">
        <f t="shared" ref="F52:H52" si="472">E52</f>
        <v>193925138.31640354</v>
      </c>
      <c r="G52" s="73">
        <f t="shared" si="472"/>
        <v>193925138.31640354</v>
      </c>
      <c r="H52" s="73">
        <f t="shared" si="472"/>
        <v>193925138.31640354</v>
      </c>
      <c r="I52" s="73">
        <f>((I45/6)/30)*1+((O45/6)/30)*29</f>
        <v>190175918.9756197</v>
      </c>
      <c r="J52" s="73">
        <f t="shared" ref="J52" si="473">O45/6</f>
        <v>190046635.55007544</v>
      </c>
      <c r="K52" s="73">
        <f t="shared" ref="K52:BV52" si="474">J52</f>
        <v>190046635.55007544</v>
      </c>
      <c r="L52" s="73">
        <f t="shared" si="474"/>
        <v>190046635.55007544</v>
      </c>
      <c r="M52" s="73">
        <f t="shared" si="474"/>
        <v>190046635.55007544</v>
      </c>
      <c r="N52" s="73">
        <f t="shared" si="474"/>
        <v>190046635.55007544</v>
      </c>
      <c r="O52" s="73">
        <f t="shared" ref="O52" si="475">((O45/6)/30)*1+((U45/6)/30)*29</f>
        <v>186297416.2092917</v>
      </c>
      <c r="P52" s="73">
        <f t="shared" ref="P52" si="476">U45/6</f>
        <v>186168132.7837474</v>
      </c>
      <c r="Q52" s="73">
        <f t="shared" ref="Q52" si="477">P52</f>
        <v>186168132.7837474</v>
      </c>
      <c r="R52" s="73">
        <f t="shared" si="474"/>
        <v>186168132.7837474</v>
      </c>
      <c r="S52" s="73">
        <f t="shared" si="474"/>
        <v>186168132.7837474</v>
      </c>
      <c r="T52" s="73">
        <f t="shared" si="474"/>
        <v>186168132.7837474</v>
      </c>
      <c r="U52" s="73">
        <f t="shared" ref="U52" si="478">((U45/6)/30)*1+((AA45/6)/30)*29</f>
        <v>182418913.44296357</v>
      </c>
      <c r="V52" s="73">
        <f t="shared" ref="V52" si="479">AA45/6</f>
        <v>182289630.01741934</v>
      </c>
      <c r="W52" s="73">
        <f t="shared" ref="W52" si="480">V52</f>
        <v>182289630.01741934</v>
      </c>
      <c r="X52" s="73">
        <f t="shared" si="474"/>
        <v>182289630.01741934</v>
      </c>
      <c r="Y52" s="73">
        <f t="shared" si="474"/>
        <v>182289630.01741934</v>
      </c>
      <c r="Z52" s="73">
        <f t="shared" si="474"/>
        <v>182289630.01741934</v>
      </c>
      <c r="AA52" s="73">
        <f t="shared" ref="AA52" si="481">((AA45/6)/30)*1+((AG45/6)/30)*29</f>
        <v>178540410.67663553</v>
      </c>
      <c r="AB52" s="73">
        <f t="shared" ref="AB52" si="482">AG45/6</f>
        <v>178411127.25109127</v>
      </c>
      <c r="AC52" s="73">
        <f t="shared" ref="AC52" si="483">AB52</f>
        <v>178411127.25109127</v>
      </c>
      <c r="AD52" s="73">
        <f t="shared" si="474"/>
        <v>178411127.25109127</v>
      </c>
      <c r="AE52" s="73">
        <f t="shared" si="474"/>
        <v>178411127.25109127</v>
      </c>
      <c r="AF52" s="73">
        <f t="shared" si="474"/>
        <v>178411127.25109127</v>
      </c>
      <c r="AG52" s="73">
        <f t="shared" ref="AG52" si="484">((AG45/6)/30)*1+((AM45/6)/30)*29</f>
        <v>174661907.91030744</v>
      </c>
      <c r="AH52" s="73">
        <f t="shared" ref="AH52" si="485">AM45/6</f>
        <v>174532624.48476318</v>
      </c>
      <c r="AI52" s="73">
        <f t="shared" ref="AI52" si="486">AH52</f>
        <v>174532624.48476318</v>
      </c>
      <c r="AJ52" s="73">
        <f t="shared" si="474"/>
        <v>174532624.48476318</v>
      </c>
      <c r="AK52" s="73">
        <f t="shared" si="474"/>
        <v>174532624.48476318</v>
      </c>
      <c r="AL52" s="73">
        <f t="shared" si="474"/>
        <v>174532624.48476318</v>
      </c>
      <c r="AM52" s="73">
        <f t="shared" ref="AM52" si="487">((AM45/6)/30)*1+((AS45/6)/30)*29</f>
        <v>170783405.1439794</v>
      </c>
      <c r="AN52" s="73">
        <f t="shared" ref="AN52" si="488">AS45/6</f>
        <v>170654121.71843511</v>
      </c>
      <c r="AO52" s="73">
        <f t="shared" ref="AO52" si="489">AN52</f>
        <v>170654121.71843511</v>
      </c>
      <c r="AP52" s="73">
        <f t="shared" si="474"/>
        <v>170654121.71843511</v>
      </c>
      <c r="AQ52" s="73">
        <f t="shared" si="474"/>
        <v>170654121.71843511</v>
      </c>
      <c r="AR52" s="73">
        <f t="shared" si="474"/>
        <v>170654121.71843511</v>
      </c>
      <c r="AS52" s="73">
        <f t="shared" ref="AS52" si="490">((AS45/6)/30)*1+((AY45/6)/30)*29</f>
        <v>166904902.37765127</v>
      </c>
      <c r="AT52" s="73">
        <f t="shared" ref="AT52" si="491">AY45/6</f>
        <v>166775618.95210704</v>
      </c>
      <c r="AU52" s="73">
        <f t="shared" ref="AU52" si="492">AT52</f>
        <v>166775618.95210704</v>
      </c>
      <c r="AV52" s="73">
        <f t="shared" si="474"/>
        <v>166775618.95210704</v>
      </c>
      <c r="AW52" s="73">
        <f t="shared" si="474"/>
        <v>166775618.95210704</v>
      </c>
      <c r="AX52" s="73">
        <f t="shared" si="474"/>
        <v>166775618.95210704</v>
      </c>
      <c r="AY52" s="73">
        <f t="shared" ref="AY52" si="493">((AY45/6)/30)*1+((BE45/6)/30)*29</f>
        <v>163026399.61132324</v>
      </c>
      <c r="AZ52" s="73">
        <f t="shared" ref="AZ52" si="494">BE45/6</f>
        <v>162897116.18577898</v>
      </c>
      <c r="BA52" s="73">
        <f t="shared" ref="BA52" si="495">AZ52</f>
        <v>162897116.18577898</v>
      </c>
      <c r="BB52" s="73">
        <f t="shared" si="474"/>
        <v>162897116.18577898</v>
      </c>
      <c r="BC52" s="73">
        <f t="shared" si="474"/>
        <v>162897116.18577898</v>
      </c>
      <c r="BD52" s="73">
        <f t="shared" si="474"/>
        <v>162897116.18577898</v>
      </c>
      <c r="BE52" s="73">
        <f t="shared" ref="BE52" si="496">((BE45/6)/30)*1+((BK45/6)/30)*29</f>
        <v>159147896.8449952</v>
      </c>
      <c r="BF52" s="73">
        <f t="shared" ref="BF52" si="497">BK45/6</f>
        <v>159018613.41945091</v>
      </c>
      <c r="BG52" s="73">
        <f t="shared" ref="BG52" si="498">BF52</f>
        <v>159018613.41945091</v>
      </c>
      <c r="BH52" s="73">
        <f t="shared" si="474"/>
        <v>159018613.41945091</v>
      </c>
      <c r="BI52" s="73">
        <f t="shared" si="474"/>
        <v>159018613.41945091</v>
      </c>
      <c r="BJ52" s="73">
        <f t="shared" si="474"/>
        <v>159018613.41945091</v>
      </c>
      <c r="BK52" s="73">
        <f t="shared" ref="BK52" si="499">((BK45/6)/30)*1+((BQ45/6)/30)*29</f>
        <v>155269394.0786671</v>
      </c>
      <c r="BL52" s="73">
        <f t="shared" ref="BL52" si="500">BQ45/6</f>
        <v>155140110.65312281</v>
      </c>
      <c r="BM52" s="73">
        <f t="shared" ref="BM52" si="501">BL52</f>
        <v>155140110.65312281</v>
      </c>
      <c r="BN52" s="73">
        <f t="shared" si="474"/>
        <v>155140110.65312281</v>
      </c>
      <c r="BO52" s="73">
        <f t="shared" si="474"/>
        <v>155140110.65312281</v>
      </c>
      <c r="BP52" s="73">
        <f t="shared" si="474"/>
        <v>155140110.65312281</v>
      </c>
      <c r="BQ52" s="73">
        <f t="shared" ref="BQ52" si="502">((BQ45/6)/30)*1+((BW45/6)/30)*29</f>
        <v>151390891.31233907</v>
      </c>
      <c r="BR52" s="73">
        <f t="shared" ref="BR52" si="503">BW45/6</f>
        <v>151261607.88679478</v>
      </c>
      <c r="BS52" s="73">
        <f t="shared" ref="BS52" si="504">BR52</f>
        <v>151261607.88679478</v>
      </c>
      <c r="BT52" s="73">
        <f t="shared" si="474"/>
        <v>151261607.88679478</v>
      </c>
      <c r="BU52" s="73">
        <f t="shared" si="474"/>
        <v>151261607.88679478</v>
      </c>
      <c r="BV52" s="73">
        <f t="shared" si="474"/>
        <v>151261607.88679478</v>
      </c>
      <c r="BW52" s="73">
        <f t="shared" ref="BW52" si="505">((BW45/6)/30)*1+((CC45/6)/30)*29</f>
        <v>147512388.54601094</v>
      </c>
      <c r="BX52" s="73">
        <f t="shared" ref="BX52" si="506">CC45/6</f>
        <v>147383105.12046668</v>
      </c>
      <c r="BY52" s="73">
        <f t="shared" ref="BY52:EJ52" si="507">BX52</f>
        <v>147383105.12046668</v>
      </c>
      <c r="BZ52" s="73">
        <f t="shared" si="507"/>
        <v>147383105.12046668</v>
      </c>
      <c r="CA52" s="73">
        <f t="shared" si="507"/>
        <v>147383105.12046668</v>
      </c>
      <c r="CB52" s="73">
        <f t="shared" si="507"/>
        <v>147383105.12046668</v>
      </c>
      <c r="CC52" s="73">
        <f t="shared" ref="CC52" si="508">((CC45/6)/30)*1+((CI45/6)/30)*29</f>
        <v>143633885.7796829</v>
      </c>
      <c r="CD52" s="73">
        <f t="shared" ref="CD52" si="509">CI45/6</f>
        <v>143504602.35413861</v>
      </c>
      <c r="CE52" s="73">
        <f t="shared" ref="CE52" si="510">CD52</f>
        <v>143504602.35413861</v>
      </c>
      <c r="CF52" s="73">
        <f t="shared" si="507"/>
        <v>143504602.35413861</v>
      </c>
      <c r="CG52" s="73">
        <f t="shared" si="507"/>
        <v>143504602.35413861</v>
      </c>
      <c r="CH52" s="73">
        <f t="shared" si="507"/>
        <v>143504602.35413861</v>
      </c>
      <c r="CI52" s="73">
        <f t="shared" ref="CI52" si="511">((CI45/6)/30)*1+((CO45/6)/30)*29</f>
        <v>139755383.01335481</v>
      </c>
      <c r="CJ52" s="73">
        <f t="shared" ref="CJ52" si="512">CO45/6</f>
        <v>139626099.58781055</v>
      </c>
      <c r="CK52" s="73">
        <f t="shared" ref="CK52" si="513">CJ52</f>
        <v>139626099.58781055</v>
      </c>
      <c r="CL52" s="73">
        <f t="shared" si="507"/>
        <v>139626099.58781055</v>
      </c>
      <c r="CM52" s="73">
        <f t="shared" si="507"/>
        <v>139626099.58781055</v>
      </c>
      <c r="CN52" s="73">
        <f t="shared" si="507"/>
        <v>139626099.58781055</v>
      </c>
      <c r="CO52" s="73">
        <f t="shared" ref="CO52" si="514">((CO45/6)/30)*1+((CU45/6)/30)*29</f>
        <v>135876880.24702677</v>
      </c>
      <c r="CP52" s="73">
        <f t="shared" ref="CP52" si="515">CU45/6</f>
        <v>135747596.82148248</v>
      </c>
      <c r="CQ52" s="73">
        <f t="shared" ref="CQ52" si="516">CP52</f>
        <v>135747596.82148248</v>
      </c>
      <c r="CR52" s="73">
        <f t="shared" si="507"/>
        <v>135747596.82148248</v>
      </c>
      <c r="CS52" s="73">
        <f t="shared" si="507"/>
        <v>135747596.82148248</v>
      </c>
      <c r="CT52" s="73">
        <f t="shared" si="507"/>
        <v>135747596.82148248</v>
      </c>
      <c r="CU52" s="73">
        <f t="shared" ref="CU52" si="517">((CU45/6)/30)*1+((DA45/6)/30)*29</f>
        <v>131998377.48069867</v>
      </c>
      <c r="CV52" s="73">
        <f t="shared" ref="CV52" si="518">DA45/6</f>
        <v>131869094.0551544</v>
      </c>
      <c r="CW52" s="73">
        <f t="shared" ref="CW52" si="519">CV52</f>
        <v>131869094.0551544</v>
      </c>
      <c r="CX52" s="73">
        <f t="shared" si="507"/>
        <v>131869094.0551544</v>
      </c>
      <c r="CY52" s="73">
        <f t="shared" si="507"/>
        <v>131869094.0551544</v>
      </c>
      <c r="CZ52" s="73">
        <f t="shared" si="507"/>
        <v>131869094.0551544</v>
      </c>
      <c r="DA52" s="73">
        <f t="shared" ref="DA52" si="520">((DA45/6)/30)*1+((DG45/6)/30)*29</f>
        <v>128119874.71437059</v>
      </c>
      <c r="DB52" s="73">
        <f t="shared" ref="DB52" si="521">DG45/6</f>
        <v>127990591.28882633</v>
      </c>
      <c r="DC52" s="73">
        <f t="shared" ref="DC52" si="522">DB52</f>
        <v>127990591.28882633</v>
      </c>
      <c r="DD52" s="73">
        <f t="shared" si="507"/>
        <v>127990591.28882633</v>
      </c>
      <c r="DE52" s="73">
        <f t="shared" si="507"/>
        <v>127990591.28882633</v>
      </c>
      <c r="DF52" s="73">
        <f t="shared" si="507"/>
        <v>127990591.28882633</v>
      </c>
      <c r="DG52" s="73">
        <f t="shared" ref="DG52" si="523">((DG45/6)/30)*1+((DM45/6)/30)*29</f>
        <v>124241371.94804253</v>
      </c>
      <c r="DH52" s="73">
        <f t="shared" ref="DH52" si="524">DM45/6</f>
        <v>124112088.52249826</v>
      </c>
      <c r="DI52" s="73">
        <f t="shared" ref="DI52" si="525">DH52</f>
        <v>124112088.52249826</v>
      </c>
      <c r="DJ52" s="73">
        <f t="shared" si="507"/>
        <v>124112088.52249826</v>
      </c>
      <c r="DK52" s="73">
        <f t="shared" si="507"/>
        <v>124112088.52249826</v>
      </c>
      <c r="DL52" s="73">
        <f t="shared" si="507"/>
        <v>124112088.52249826</v>
      </c>
      <c r="DM52" s="73">
        <f t="shared" ref="DM52" si="526">((DM45/6)/30)*1+((DS45/6)/30)*29</f>
        <v>119595494.02198078</v>
      </c>
      <c r="DN52" s="73">
        <f t="shared" ref="DN52" si="527">DS45/6</f>
        <v>119439749.38403191</v>
      </c>
      <c r="DO52" s="73">
        <f t="shared" ref="DO52" si="528">DN52</f>
        <v>119439749.38403191</v>
      </c>
      <c r="DP52" s="73">
        <f t="shared" si="507"/>
        <v>119439749.38403191</v>
      </c>
      <c r="DQ52" s="73">
        <f t="shared" si="507"/>
        <v>119439749.38403191</v>
      </c>
      <c r="DR52" s="73">
        <f t="shared" si="507"/>
        <v>119439749.38403191</v>
      </c>
      <c r="DS52" s="73">
        <f t="shared" ref="DS52" si="529">((DS45/6)/30)*1+((DY45/6)/30)*29</f>
        <v>115131448.70850277</v>
      </c>
      <c r="DT52" s="73">
        <f t="shared" ref="DT52" si="530">DY45/6</f>
        <v>114982886.61624314</v>
      </c>
      <c r="DU52" s="73">
        <f t="shared" ref="DU52" si="531">DT52</f>
        <v>114982886.61624314</v>
      </c>
      <c r="DV52" s="73">
        <f t="shared" si="507"/>
        <v>114982886.61624314</v>
      </c>
      <c r="DW52" s="73">
        <f t="shared" si="507"/>
        <v>114982886.61624314</v>
      </c>
      <c r="DX52" s="73">
        <f t="shared" si="507"/>
        <v>114982886.61624314</v>
      </c>
      <c r="DY52" s="73">
        <f t="shared" ref="DY52" si="532">((DY45/6)/30)*1+((EE45/6)/30)*29</f>
        <v>112713890.24399361</v>
      </c>
      <c r="DZ52" s="73">
        <f t="shared" ref="DZ52" si="533">EE45/6</f>
        <v>112635648.98977812</v>
      </c>
      <c r="EA52" s="73">
        <f t="shared" ref="EA52" si="534">DZ52</f>
        <v>112635648.98977812</v>
      </c>
      <c r="EB52" s="73">
        <f t="shared" si="507"/>
        <v>112635648.98977812</v>
      </c>
      <c r="EC52" s="73">
        <f t="shared" si="507"/>
        <v>112635648.98977812</v>
      </c>
      <c r="ED52" s="73">
        <f t="shared" si="507"/>
        <v>112635648.98977812</v>
      </c>
      <c r="EE52" s="73">
        <f t="shared" ref="EE52" si="535">((EE45/6)/30)*1+((EK45/6)/30)*29</f>
        <v>110710447.65040883</v>
      </c>
      <c r="EF52" s="73">
        <f t="shared" ref="EF52" si="536">EK45/6</f>
        <v>110644061.39732714</v>
      </c>
      <c r="EG52" s="73">
        <f t="shared" ref="EG52" si="537">EF52</f>
        <v>110644061.39732714</v>
      </c>
      <c r="EH52" s="73">
        <f t="shared" si="507"/>
        <v>110644061.39732714</v>
      </c>
      <c r="EI52" s="73">
        <f t="shared" si="507"/>
        <v>110644061.39732714</v>
      </c>
      <c r="EJ52" s="73">
        <f t="shared" si="507"/>
        <v>110644061.39732714</v>
      </c>
      <c r="EK52" s="73">
        <f t="shared" ref="EK52" si="538">((EK45/6)/30)*1+((EQ45/6)/30)*29</f>
        <v>110105565.68248838</v>
      </c>
      <c r="EL52" s="73">
        <f t="shared" ref="EL52" si="539">EQ45/6</f>
        <v>110086996.86473532</v>
      </c>
      <c r="EM52" s="73">
        <f t="shared" ref="EM52:GX52" si="540">EL52</f>
        <v>110086996.86473532</v>
      </c>
      <c r="EN52" s="73">
        <f t="shared" si="540"/>
        <v>110086996.86473532</v>
      </c>
      <c r="EO52" s="73">
        <f t="shared" si="540"/>
        <v>110086996.86473532</v>
      </c>
      <c r="EP52" s="73">
        <f t="shared" si="540"/>
        <v>110086996.86473532</v>
      </c>
      <c r="EQ52" s="73">
        <f t="shared" ref="EQ52" si="541">((EQ45/6)/30)*1+((EW45/6)/30)*29</f>
        <v>106785481.46245769</v>
      </c>
      <c r="ER52" s="73">
        <f t="shared" ref="ER52" si="542">EW45/6</f>
        <v>106671636.10375847</v>
      </c>
      <c r="ES52" s="73">
        <f t="shared" ref="ES52" si="543">ER52</f>
        <v>106671636.10375847</v>
      </c>
      <c r="ET52" s="73">
        <f t="shared" si="540"/>
        <v>106671636.10375847</v>
      </c>
      <c r="EU52" s="73">
        <f t="shared" si="540"/>
        <v>106671636.10375847</v>
      </c>
      <c r="EV52" s="73">
        <f t="shared" si="540"/>
        <v>106671636.10375847</v>
      </c>
      <c r="EW52" s="73">
        <f t="shared" ref="EW52" si="544">((EW45/6)/30)*1+((FC45/6)/30)*29</f>
        <v>100858640.55664709</v>
      </c>
      <c r="EX52" s="73">
        <f t="shared" ref="EX52" si="545">FC45/6</f>
        <v>100658192.43433291</v>
      </c>
      <c r="EY52" s="73">
        <f t="shared" ref="EY52" si="546">EX52</f>
        <v>100658192.43433291</v>
      </c>
      <c r="EZ52" s="73">
        <f t="shared" si="540"/>
        <v>100658192.43433291</v>
      </c>
      <c r="FA52" s="73">
        <f t="shared" si="540"/>
        <v>100658192.43433291</v>
      </c>
      <c r="FB52" s="73">
        <f t="shared" si="540"/>
        <v>100658192.43433291</v>
      </c>
      <c r="FC52" s="73">
        <f t="shared" ref="FC52" si="547">((FC45/6)/30)*1+((FI45/6)/30)*29</f>
        <v>97821925.967458948</v>
      </c>
      <c r="FD52" s="73">
        <f t="shared" ref="FD52" si="548">FI45/6</f>
        <v>97724123.67549777</v>
      </c>
      <c r="FE52" s="73">
        <f t="shared" ref="FE52" si="549">FD52</f>
        <v>97724123.67549777</v>
      </c>
      <c r="FF52" s="73">
        <f t="shared" si="540"/>
        <v>97724123.67549777</v>
      </c>
      <c r="FG52" s="73">
        <f t="shared" si="540"/>
        <v>97724123.67549777</v>
      </c>
      <c r="FH52" s="73">
        <f t="shared" si="540"/>
        <v>97724123.67549777</v>
      </c>
      <c r="FI52" s="73">
        <f t="shared" ref="FI52" si="550">((FI45/6)/30)*1+((FO45/6)/30)*29</f>
        <v>93788013.138567984</v>
      </c>
      <c r="FJ52" s="73">
        <f t="shared" ref="FJ52" si="551">FO45/6</f>
        <v>93652285.189018682</v>
      </c>
      <c r="FK52" s="73">
        <f t="shared" ref="FK52" si="552">FJ52</f>
        <v>93652285.189018682</v>
      </c>
      <c r="FL52" s="73">
        <f t="shared" si="540"/>
        <v>93652285.189018682</v>
      </c>
      <c r="FM52" s="73">
        <f t="shared" si="540"/>
        <v>93652285.189018682</v>
      </c>
      <c r="FN52" s="73">
        <f t="shared" si="540"/>
        <v>93652285.189018682</v>
      </c>
      <c r="FO52" s="73">
        <f t="shared" ref="FO52" si="553">((FO45/6)/30)*1+((FU45/6)/30)*29</f>
        <v>92458710.750167936</v>
      </c>
      <c r="FP52" s="73">
        <f t="shared" ref="FP52" si="554">FU45/6</f>
        <v>92417553.010897219</v>
      </c>
      <c r="FQ52" s="73">
        <f t="shared" ref="FQ52" si="555">FP52</f>
        <v>92417553.010897219</v>
      </c>
      <c r="FR52" s="73">
        <f t="shared" si="540"/>
        <v>92417553.010897219</v>
      </c>
      <c r="FS52" s="73">
        <f t="shared" si="540"/>
        <v>92417553.010897219</v>
      </c>
      <c r="FT52" s="73">
        <f t="shared" si="540"/>
        <v>92417553.010897219</v>
      </c>
      <c r="FU52" s="73">
        <f t="shared" ref="FU52" si="556">((FU45/6)/30)*1+((GA45/6)/30)*29</f>
        <v>88356781.742236584</v>
      </c>
      <c r="FV52" s="73">
        <f t="shared" ref="FV52" si="557">GA45/6</f>
        <v>88216755.14676553</v>
      </c>
      <c r="FW52" s="73">
        <f t="shared" ref="FW52" si="558">FV52</f>
        <v>88216755.14676553</v>
      </c>
      <c r="FX52" s="73">
        <f t="shared" si="540"/>
        <v>88216755.14676553</v>
      </c>
      <c r="FY52" s="73">
        <f t="shared" si="540"/>
        <v>88216755.14676553</v>
      </c>
      <c r="FZ52" s="73">
        <f t="shared" si="540"/>
        <v>88216755.14676553</v>
      </c>
      <c r="GA52" s="73">
        <f t="shared" ref="GA52" si="559">((GA45/6)/30)*1+((GG45/6)/30)*29</f>
        <v>84155983.878104895</v>
      </c>
      <c r="GB52" s="73">
        <f t="shared" ref="GB52" si="560">GG45/6</f>
        <v>84015957.282633826</v>
      </c>
      <c r="GC52" s="73">
        <f t="shared" ref="GC52" si="561">GB52</f>
        <v>84015957.282633826</v>
      </c>
      <c r="GD52" s="73">
        <f t="shared" si="540"/>
        <v>84015957.282633826</v>
      </c>
      <c r="GE52" s="73">
        <f t="shared" si="540"/>
        <v>84015957.282633826</v>
      </c>
      <c r="GF52" s="73">
        <f t="shared" si="540"/>
        <v>84015957.282633826</v>
      </c>
      <c r="GG52" s="73">
        <f t="shared" ref="GG52" si="562">((GG45/6)/30)*1+((GM45/6)/30)*29</f>
        <v>79955186.013973191</v>
      </c>
      <c r="GH52" s="73">
        <f t="shared" ref="GH52" si="563">GM45/6</f>
        <v>79815159.418502137</v>
      </c>
      <c r="GI52" s="73">
        <f t="shared" ref="GI52" si="564">GH52</f>
        <v>79815159.418502137</v>
      </c>
      <c r="GJ52" s="73">
        <f t="shared" si="540"/>
        <v>79815159.418502137</v>
      </c>
      <c r="GK52" s="73">
        <f t="shared" si="540"/>
        <v>79815159.418502137</v>
      </c>
      <c r="GL52" s="73">
        <f t="shared" si="540"/>
        <v>79815159.418502137</v>
      </c>
      <c r="GM52" s="73">
        <f t="shared" ref="GM52" si="565">((GM45/6)/30)*1+((GS45/6)/30)*29</f>
        <v>75754388.149841502</v>
      </c>
      <c r="GN52" s="73">
        <f t="shared" ref="GN52" si="566">GS45/6</f>
        <v>75614361.554370448</v>
      </c>
      <c r="GO52" s="73">
        <f t="shared" ref="GO52" si="567">GN52</f>
        <v>75614361.554370448</v>
      </c>
      <c r="GP52" s="73">
        <f t="shared" si="540"/>
        <v>75614361.554370448</v>
      </c>
      <c r="GQ52" s="73">
        <f t="shared" si="540"/>
        <v>75614361.554370448</v>
      </c>
      <c r="GR52" s="73">
        <f t="shared" si="540"/>
        <v>75614361.554370448</v>
      </c>
      <c r="GS52" s="73">
        <f t="shared" ref="GS52" si="568">((GS45/6)/30)*1+((GY45/6)/30)*29</f>
        <v>71553590.285709828</v>
      </c>
      <c r="GT52" s="73">
        <f t="shared" ref="GT52" si="569">GY45/6</f>
        <v>71413563.690238759</v>
      </c>
      <c r="GU52" s="73">
        <f t="shared" ref="GU52" si="570">GT52</f>
        <v>71413563.690238759</v>
      </c>
      <c r="GV52" s="73">
        <f t="shared" si="540"/>
        <v>71413563.690238759</v>
      </c>
      <c r="GW52" s="73">
        <f t="shared" si="540"/>
        <v>71413563.690238759</v>
      </c>
      <c r="GX52" s="73">
        <f t="shared" si="540"/>
        <v>71413563.690238759</v>
      </c>
      <c r="GY52" s="73">
        <f t="shared" ref="GY52" si="571">((GY45/6)/30)*1+((HE45/6)/30)*29</f>
        <v>67352792.421578124</v>
      </c>
      <c r="GZ52" s="73">
        <f t="shared" ref="GZ52" si="572">HE45/6</f>
        <v>67212765.82610707</v>
      </c>
      <c r="HA52" s="73">
        <f t="shared" ref="HA52:JL52" si="573">GZ52</f>
        <v>67212765.82610707</v>
      </c>
      <c r="HB52" s="73">
        <f t="shared" si="573"/>
        <v>67212765.82610707</v>
      </c>
      <c r="HC52" s="73">
        <f t="shared" si="573"/>
        <v>67212765.82610707</v>
      </c>
      <c r="HD52" s="73">
        <f t="shared" si="573"/>
        <v>67212765.82610707</v>
      </c>
      <c r="HE52" s="73">
        <f t="shared" ref="HE52" si="574">((HE45/6)/30)*1+((HK45/6)/30)*29</f>
        <v>63151994.557446428</v>
      </c>
      <c r="HF52" s="73">
        <f t="shared" ref="HF52" si="575">HK45/6</f>
        <v>63011967.961975373</v>
      </c>
      <c r="HG52" s="73">
        <f t="shared" ref="HG52" si="576">HF52</f>
        <v>63011967.961975373</v>
      </c>
      <c r="HH52" s="73">
        <f t="shared" si="573"/>
        <v>63011967.961975373</v>
      </c>
      <c r="HI52" s="73">
        <f t="shared" si="573"/>
        <v>63011967.961975373</v>
      </c>
      <c r="HJ52" s="73">
        <f t="shared" si="573"/>
        <v>63011967.961975373</v>
      </c>
      <c r="HK52" s="73">
        <f t="shared" ref="HK52" si="577">((HK45/6)/30)*1+((HQ45/6)/30)*29</f>
        <v>58951196.693314739</v>
      </c>
      <c r="HL52" s="73">
        <f t="shared" ref="HL52" si="578">HQ45/6</f>
        <v>58811170.097843684</v>
      </c>
      <c r="HM52" s="73">
        <f t="shared" ref="HM52" si="579">HL52</f>
        <v>58811170.097843684</v>
      </c>
      <c r="HN52" s="73">
        <f t="shared" si="573"/>
        <v>58811170.097843684</v>
      </c>
      <c r="HO52" s="73">
        <f t="shared" si="573"/>
        <v>58811170.097843684</v>
      </c>
      <c r="HP52" s="73">
        <f t="shared" si="573"/>
        <v>58811170.097843684</v>
      </c>
      <c r="HQ52" s="73">
        <f t="shared" ref="HQ52" si="580">((HQ45/6)/30)*1+((HW45/6)/30)*29</f>
        <v>54750398.829183049</v>
      </c>
      <c r="HR52" s="73">
        <f t="shared" ref="HR52" si="581">HW45/6</f>
        <v>54610372.233711995</v>
      </c>
      <c r="HS52" s="73">
        <f t="shared" ref="HS52" si="582">HR52</f>
        <v>54610372.233711995</v>
      </c>
      <c r="HT52" s="73">
        <f t="shared" si="573"/>
        <v>54610372.233711995</v>
      </c>
      <c r="HU52" s="73">
        <f t="shared" si="573"/>
        <v>54610372.233711995</v>
      </c>
      <c r="HV52" s="73">
        <f t="shared" si="573"/>
        <v>54610372.233711995</v>
      </c>
      <c r="HW52" s="73">
        <f t="shared" ref="HW52" si="583">((HW45/6)/30)*1+((IC45/6)/30)*29</f>
        <v>50549600.96505136</v>
      </c>
      <c r="HX52" s="73">
        <f t="shared" ref="HX52" si="584">IC45/6</f>
        <v>50409574.369580299</v>
      </c>
      <c r="HY52" s="73">
        <f t="shared" ref="HY52" si="585">HX52</f>
        <v>50409574.369580299</v>
      </c>
      <c r="HZ52" s="73">
        <f t="shared" si="573"/>
        <v>50409574.369580299</v>
      </c>
      <c r="IA52" s="73">
        <f t="shared" si="573"/>
        <v>50409574.369580299</v>
      </c>
      <c r="IB52" s="73">
        <f t="shared" si="573"/>
        <v>50409574.369580299</v>
      </c>
      <c r="IC52" s="73">
        <f t="shared" ref="IC52" si="586">((IC45/6)/30)*1+((II45/6)/30)*29</f>
        <v>46348803.100919664</v>
      </c>
      <c r="ID52" s="73">
        <f t="shared" ref="ID52" si="587">II45/6</f>
        <v>46208776.50544861</v>
      </c>
      <c r="IE52" s="73">
        <f t="shared" ref="IE52" si="588">ID52</f>
        <v>46208776.50544861</v>
      </c>
      <c r="IF52" s="73">
        <f t="shared" si="573"/>
        <v>46208776.50544861</v>
      </c>
      <c r="IG52" s="73">
        <f t="shared" si="573"/>
        <v>46208776.50544861</v>
      </c>
      <c r="IH52" s="73">
        <f t="shared" si="573"/>
        <v>46208776.50544861</v>
      </c>
      <c r="II52" s="73">
        <f t="shared" ref="II52" si="589">((II45/6)/30)*1+((IO45/6)/30)*29</f>
        <v>42148005.236787975</v>
      </c>
      <c r="IJ52" s="73">
        <f t="shared" ref="IJ52" si="590">IO45/6</f>
        <v>42007978.641316913</v>
      </c>
      <c r="IK52" s="73">
        <f t="shared" ref="IK52" si="591">IJ52</f>
        <v>42007978.641316913</v>
      </c>
      <c r="IL52" s="73">
        <f t="shared" si="573"/>
        <v>42007978.641316913</v>
      </c>
      <c r="IM52" s="73">
        <f t="shared" si="573"/>
        <v>42007978.641316913</v>
      </c>
      <c r="IN52" s="73">
        <f t="shared" si="573"/>
        <v>42007978.641316913</v>
      </c>
      <c r="IO52" s="73">
        <f t="shared" ref="IO52" si="592">((IO45/6)/30)*1+((IU45/6)/30)*29</f>
        <v>37947207.372656278</v>
      </c>
      <c r="IP52" s="73">
        <f t="shared" ref="IP52" si="593">IU45/6</f>
        <v>37807180.777185224</v>
      </c>
      <c r="IQ52" s="73">
        <f t="shared" ref="IQ52" si="594">IP52</f>
        <v>37807180.777185224</v>
      </c>
      <c r="IR52" s="73">
        <f t="shared" si="573"/>
        <v>37807180.777185224</v>
      </c>
      <c r="IS52" s="73">
        <f t="shared" si="573"/>
        <v>37807180.777185224</v>
      </c>
      <c r="IT52" s="73">
        <f t="shared" si="573"/>
        <v>37807180.777185224</v>
      </c>
      <c r="IU52" s="73">
        <f t="shared" ref="IU52" si="595">((IU45/6)/30)*1+((JA45/6)/30)*29</f>
        <v>33746409.508524589</v>
      </c>
      <c r="IV52" s="73">
        <f t="shared" ref="IV52" si="596">JA45/6</f>
        <v>33606382.913053535</v>
      </c>
      <c r="IW52" s="73">
        <f t="shared" ref="IW52" si="597">IV52</f>
        <v>33606382.913053535</v>
      </c>
      <c r="IX52" s="73">
        <f t="shared" si="573"/>
        <v>33606382.913053535</v>
      </c>
      <c r="IY52" s="73">
        <f t="shared" si="573"/>
        <v>33606382.913053535</v>
      </c>
      <c r="IZ52" s="73">
        <f t="shared" si="573"/>
        <v>33606382.913053535</v>
      </c>
      <c r="JA52" s="73">
        <f t="shared" ref="JA52" si="598">((JA45/6)/30)*1+((JG45/6)/30)*29</f>
        <v>29545611.644392896</v>
      </c>
      <c r="JB52" s="73">
        <f t="shared" ref="JB52" si="599">JG45/6</f>
        <v>29405585.048921842</v>
      </c>
      <c r="JC52" s="73">
        <f t="shared" ref="JC52" si="600">JB52</f>
        <v>29405585.048921842</v>
      </c>
      <c r="JD52" s="73">
        <f t="shared" si="573"/>
        <v>29405585.048921842</v>
      </c>
      <c r="JE52" s="73">
        <f t="shared" si="573"/>
        <v>29405585.048921842</v>
      </c>
      <c r="JF52" s="73">
        <f t="shared" si="573"/>
        <v>29405585.048921842</v>
      </c>
      <c r="JG52" s="73">
        <f t="shared" ref="JG52" si="601">((JG45/6)/30)*1+((JM45/6)/30)*29</f>
        <v>25344813.780261207</v>
      </c>
      <c r="JH52" s="73">
        <f t="shared" ref="JH52" si="602">JM45/6</f>
        <v>25204787.184790149</v>
      </c>
      <c r="JI52" s="73">
        <f t="shared" ref="JI52" si="603">JH52</f>
        <v>25204787.184790149</v>
      </c>
      <c r="JJ52" s="73">
        <f t="shared" si="573"/>
        <v>25204787.184790149</v>
      </c>
      <c r="JK52" s="73">
        <f t="shared" si="573"/>
        <v>25204787.184790149</v>
      </c>
      <c r="JL52" s="73">
        <f t="shared" si="573"/>
        <v>25204787.184790149</v>
      </c>
      <c r="JM52" s="73">
        <f t="shared" ref="JM52" si="604">((JM45/6)/30)*1+((JS45/6)/30)*29</f>
        <v>21144015.916129515</v>
      </c>
      <c r="JN52" s="73">
        <f t="shared" ref="JN52" si="605">JS45/6</f>
        <v>21003989.320658457</v>
      </c>
      <c r="JO52" s="73">
        <f t="shared" ref="JO52:KP52" si="606">JN52</f>
        <v>21003989.320658457</v>
      </c>
      <c r="JP52" s="73">
        <f t="shared" si="606"/>
        <v>21003989.320658457</v>
      </c>
      <c r="JQ52" s="73">
        <f t="shared" si="606"/>
        <v>21003989.320658457</v>
      </c>
      <c r="JR52" s="73">
        <f t="shared" si="606"/>
        <v>21003989.320658457</v>
      </c>
      <c r="JS52" s="73">
        <f t="shared" ref="JS52" si="607">((JS45/6)/30)*1+((JY45/6)/30)*29</f>
        <v>16943218.051997822</v>
      </c>
      <c r="JT52" s="73">
        <f t="shared" ref="JT52" si="608">JY45/6</f>
        <v>16803191.456526767</v>
      </c>
      <c r="JU52" s="73">
        <f t="shared" ref="JU52" si="609">JT52</f>
        <v>16803191.456526767</v>
      </c>
      <c r="JV52" s="73">
        <f t="shared" si="606"/>
        <v>16803191.456526767</v>
      </c>
      <c r="JW52" s="73">
        <f t="shared" si="606"/>
        <v>16803191.456526767</v>
      </c>
      <c r="JX52" s="73">
        <f t="shared" si="606"/>
        <v>16803191.456526767</v>
      </c>
      <c r="JY52" s="73">
        <f t="shared" ref="JY52" si="610">((JY45/6)/30)*1+((KE45/6)/30)*29</f>
        <v>12742420.187866131</v>
      </c>
      <c r="JZ52" s="73">
        <f t="shared" ref="JZ52" si="611">KE45/6</f>
        <v>12602393.592395075</v>
      </c>
      <c r="KA52" s="73">
        <f t="shared" ref="KA52" si="612">JZ52</f>
        <v>12602393.592395075</v>
      </c>
      <c r="KB52" s="73">
        <f t="shared" si="606"/>
        <v>12602393.592395075</v>
      </c>
      <c r="KC52" s="73">
        <f t="shared" si="606"/>
        <v>12602393.592395075</v>
      </c>
      <c r="KD52" s="73">
        <f t="shared" si="606"/>
        <v>12602393.592395075</v>
      </c>
      <c r="KE52" s="73">
        <f t="shared" ref="KE52" si="613">((KE45/6)/30)*1+((KK45/6)/30)*29</f>
        <v>8541622.3237344399</v>
      </c>
      <c r="KF52" s="73">
        <f t="shared" ref="KF52" si="614">KK45/6</f>
        <v>8401595.7282633837</v>
      </c>
      <c r="KG52" s="73">
        <f t="shared" ref="KG52" si="615">KF52</f>
        <v>8401595.7282633837</v>
      </c>
      <c r="KH52" s="73">
        <f t="shared" si="606"/>
        <v>8401595.7282633837</v>
      </c>
      <c r="KI52" s="73">
        <f t="shared" si="606"/>
        <v>8401595.7282633837</v>
      </c>
      <c r="KJ52" s="73">
        <f t="shared" si="606"/>
        <v>8401595.7282633837</v>
      </c>
      <c r="KK52" s="73">
        <f t="shared" ref="KK52" si="616">((KK45/6)/30)*1+((KQ45/6)/30)*29</f>
        <v>4340824.459602748</v>
      </c>
      <c r="KL52" s="73">
        <f t="shared" ref="KL52" si="617">KQ45/6</f>
        <v>4200797.8641316919</v>
      </c>
      <c r="KM52" s="73">
        <f t="shared" ref="KM52" si="618">KL52</f>
        <v>4200797.8641316919</v>
      </c>
      <c r="KN52" s="73">
        <f t="shared" si="606"/>
        <v>4200797.8641316919</v>
      </c>
      <c r="KO52" s="73">
        <f t="shared" si="606"/>
        <v>4200797.8641316919</v>
      </c>
      <c r="KP52" s="73">
        <f t="shared" si="606"/>
        <v>4200797.8641316919</v>
      </c>
      <c r="KQ52" s="73">
        <f t="shared" ref="KQ52" si="619">((KQ45/6)/30)*1+((KW45/6)/30)*29</f>
        <v>140026.59547105638</v>
      </c>
    </row>
    <row r="54" spans="1:303" x14ac:dyDescent="0.25">
      <c r="A54" t="s">
        <v>590</v>
      </c>
      <c r="B54" s="73">
        <f>SUM(C52:KQ52)</f>
        <v>30303906571.497692</v>
      </c>
    </row>
    <row r="55" spans="1:303" x14ac:dyDescent="0.25">
      <c r="A55" t="s">
        <v>591</v>
      </c>
      <c r="B55" s="73">
        <f>SUM(C45:KQ45)</f>
        <v>30303906571.497658</v>
      </c>
    </row>
    <row r="57" spans="1:303" x14ac:dyDescent="0.25">
      <c r="A57" s="710" t="s">
        <v>661</v>
      </c>
    </row>
    <row r="58" spans="1:303" x14ac:dyDescent="0.25">
      <c r="A58" s="39" t="s">
        <v>365</v>
      </c>
    </row>
    <row r="59" spans="1:303" x14ac:dyDescent="0.25">
      <c r="A59" t="s">
        <v>363</v>
      </c>
      <c r="BI59">
        <v>5</v>
      </c>
    </row>
    <row r="60" spans="1:303" x14ac:dyDescent="0.25">
      <c r="A60" t="s">
        <v>364</v>
      </c>
      <c r="BI60" s="73">
        <f>TABLES!D578*75%</f>
        <v>375000000</v>
      </c>
    </row>
    <row r="61" spans="1:303" x14ac:dyDescent="0.25">
      <c r="A61" t="s">
        <v>662</v>
      </c>
      <c r="BI61">
        <v>16</v>
      </c>
    </row>
    <row r="62" spans="1:303" x14ac:dyDescent="0.25">
      <c r="A62" t="s">
        <v>367</v>
      </c>
    </row>
    <row r="63" spans="1:303" x14ac:dyDescent="0.25">
      <c r="A63" t="s">
        <v>635</v>
      </c>
      <c r="BI63" s="71">
        <f>TABLES!E644</f>
        <v>0.18</v>
      </c>
    </row>
    <row r="64" spans="1:303" x14ac:dyDescent="0.25">
      <c r="A64" t="s">
        <v>369</v>
      </c>
      <c r="BI64" s="102">
        <f>BI63/2</f>
        <v>0.09</v>
      </c>
    </row>
    <row r="65" spans="1:208" x14ac:dyDescent="0.25">
      <c r="A65" t="s">
        <v>601</v>
      </c>
      <c r="BI65" s="63">
        <f>(($BI$64+(1+BI2)^0.5)-1)</f>
        <v>0.11542674043541523</v>
      </c>
    </row>
    <row r="66" spans="1:208" x14ac:dyDescent="0.25">
      <c r="BI66" s="63">
        <f>(($BI$64+(1+BI2)^0.5)-1)</f>
        <v>0.11542674043541523</v>
      </c>
      <c r="BJ66" s="63">
        <f t="shared" ref="BJ66:DU66" si="620">(($BI$64+(1+BJ2)^0.5)-1)</f>
        <v>0.11542674043541523</v>
      </c>
      <c r="BK66" s="63">
        <f t="shared" si="620"/>
        <v>0.11542674043541523</v>
      </c>
      <c r="BL66" s="63">
        <f t="shared" si="620"/>
        <v>0.11542674043541523</v>
      </c>
      <c r="BM66" s="63">
        <f t="shared" si="620"/>
        <v>0.11542674043541523</v>
      </c>
      <c r="BN66" s="63">
        <f t="shared" si="620"/>
        <v>0.11542674043541523</v>
      </c>
      <c r="BO66" s="63">
        <f t="shared" si="620"/>
        <v>0.11542674043541523</v>
      </c>
      <c r="BP66" s="63">
        <f t="shared" si="620"/>
        <v>0.11542674043541523</v>
      </c>
      <c r="BQ66" s="63">
        <f t="shared" si="620"/>
        <v>0.11542674043541523</v>
      </c>
      <c r="BR66" s="63">
        <f t="shared" si="620"/>
        <v>0.11542674043541523</v>
      </c>
      <c r="BS66" s="63">
        <f t="shared" si="620"/>
        <v>0.11542674043541523</v>
      </c>
      <c r="BT66" s="63">
        <f t="shared" si="620"/>
        <v>0.11542674043541523</v>
      </c>
      <c r="BU66" s="63">
        <f t="shared" si="620"/>
        <v>0.11542674043541523</v>
      </c>
      <c r="BV66" s="63">
        <f t="shared" si="620"/>
        <v>0.11542674043541523</v>
      </c>
      <c r="BW66" s="63">
        <f t="shared" si="620"/>
        <v>0.11542674043541523</v>
      </c>
      <c r="BX66" s="63">
        <f t="shared" si="620"/>
        <v>0.11542674043541523</v>
      </c>
      <c r="BY66" s="63">
        <f t="shared" si="620"/>
        <v>0.11542674043541523</v>
      </c>
      <c r="BZ66" s="63">
        <f t="shared" si="620"/>
        <v>0.11542674043541523</v>
      </c>
      <c r="CA66" s="63">
        <f t="shared" si="620"/>
        <v>0.11542674043541523</v>
      </c>
      <c r="CB66" s="63">
        <f t="shared" si="620"/>
        <v>0.11542674043541523</v>
      </c>
      <c r="CC66" s="63">
        <f t="shared" si="620"/>
        <v>0.11542674043541523</v>
      </c>
      <c r="CD66" s="63">
        <f t="shared" si="620"/>
        <v>0.11542674043541523</v>
      </c>
      <c r="CE66" s="63">
        <f t="shared" si="620"/>
        <v>0.11542674043541523</v>
      </c>
      <c r="CF66" s="63">
        <f t="shared" si="620"/>
        <v>0.11542674043541523</v>
      </c>
      <c r="CG66" s="63">
        <f t="shared" si="620"/>
        <v>0.11542674043541523</v>
      </c>
      <c r="CH66" s="63">
        <f t="shared" si="620"/>
        <v>0.11542674043541523</v>
      </c>
      <c r="CI66" s="63">
        <f t="shared" si="620"/>
        <v>0.11542674043541523</v>
      </c>
      <c r="CJ66" s="63">
        <f t="shared" si="620"/>
        <v>0.11542674043541523</v>
      </c>
      <c r="CK66" s="63">
        <f t="shared" si="620"/>
        <v>0.11542674043541523</v>
      </c>
      <c r="CL66" s="63">
        <f t="shared" si="620"/>
        <v>0.11542674043541523</v>
      </c>
      <c r="CM66" s="63">
        <f t="shared" si="620"/>
        <v>0.11542674043541523</v>
      </c>
      <c r="CN66" s="63">
        <f t="shared" si="620"/>
        <v>0.11542674043541523</v>
      </c>
      <c r="CO66" s="63">
        <f t="shared" si="620"/>
        <v>0.11542674043541523</v>
      </c>
      <c r="CP66" s="63">
        <f t="shared" si="620"/>
        <v>0.11542674043541523</v>
      </c>
      <c r="CQ66" s="63">
        <f t="shared" si="620"/>
        <v>0.11542674043541523</v>
      </c>
      <c r="CR66" s="63">
        <f t="shared" si="620"/>
        <v>0.11542674043541523</v>
      </c>
      <c r="CS66" s="63">
        <f t="shared" si="620"/>
        <v>0.11542674043541523</v>
      </c>
      <c r="CT66" s="63">
        <f t="shared" si="620"/>
        <v>0.11542674043541523</v>
      </c>
      <c r="CU66" s="63">
        <f t="shared" si="620"/>
        <v>0.11542674043541523</v>
      </c>
      <c r="CV66" s="63">
        <f t="shared" si="620"/>
        <v>0.11542674043541523</v>
      </c>
      <c r="CW66" s="63">
        <f t="shared" si="620"/>
        <v>0.11542674043541523</v>
      </c>
      <c r="CX66" s="63">
        <f t="shared" si="620"/>
        <v>0.11542674043541523</v>
      </c>
      <c r="CY66" s="63">
        <f t="shared" si="620"/>
        <v>0.11542674043541523</v>
      </c>
      <c r="CZ66" s="63">
        <f t="shared" si="620"/>
        <v>0.11542674043541523</v>
      </c>
      <c r="DA66" s="63">
        <f t="shared" si="620"/>
        <v>0.11542674043541523</v>
      </c>
      <c r="DB66" s="63">
        <f t="shared" si="620"/>
        <v>0.11542674043541523</v>
      </c>
      <c r="DC66" s="63">
        <f t="shared" si="620"/>
        <v>0.11542674043541523</v>
      </c>
      <c r="DD66" s="63">
        <f t="shared" si="620"/>
        <v>0.11542674043541523</v>
      </c>
      <c r="DE66" s="63">
        <f t="shared" si="620"/>
        <v>0.11542674043541523</v>
      </c>
      <c r="DF66" s="63">
        <f t="shared" si="620"/>
        <v>0.11542674043541523</v>
      </c>
      <c r="DG66" s="63">
        <f t="shared" si="620"/>
        <v>0.11542674043541523</v>
      </c>
      <c r="DH66" s="63">
        <f t="shared" si="620"/>
        <v>0.11800778207171181</v>
      </c>
      <c r="DI66" s="63">
        <f t="shared" si="620"/>
        <v>0.12184301131519049</v>
      </c>
      <c r="DJ66" s="63">
        <f t="shared" si="620"/>
        <v>0.11854265832779154</v>
      </c>
      <c r="DK66" s="63">
        <f t="shared" si="620"/>
        <v>0.11445107252616027</v>
      </c>
      <c r="DL66" s="63">
        <f t="shared" si="620"/>
        <v>0.11386522550577927</v>
      </c>
      <c r="DM66" s="63">
        <f t="shared" si="620"/>
        <v>0.11474387043787693</v>
      </c>
      <c r="DN66" s="63">
        <f t="shared" si="620"/>
        <v>0.12130984674829914</v>
      </c>
      <c r="DO66" s="63">
        <f t="shared" si="620"/>
        <v>0.11893148459943625</v>
      </c>
      <c r="DP66" s="63">
        <f t="shared" si="620"/>
        <v>0.1193201639917485</v>
      </c>
      <c r="DQ66" s="63">
        <f t="shared" si="620"/>
        <v>0.12101891350256033</v>
      </c>
      <c r="DR66" s="63">
        <f t="shared" si="620"/>
        <v>0.11786185842261898</v>
      </c>
      <c r="DS66" s="63">
        <f t="shared" si="620"/>
        <v>0.11420701032554947</v>
      </c>
      <c r="DT66" s="63">
        <f t="shared" si="620"/>
        <v>0.11966013810383092</v>
      </c>
      <c r="DU66" s="63">
        <f t="shared" si="620"/>
        <v>0.11366986865883688</v>
      </c>
      <c r="DV66" s="63">
        <f t="shared" ref="DV66:FA66" si="621">(($BI$64+(1+DV2)^0.5)-1)</f>
        <v>0.11664502141684796</v>
      </c>
      <c r="DW66" s="63">
        <f t="shared" si="621"/>
        <v>0.11225241501304373</v>
      </c>
      <c r="DX66" s="63">
        <f t="shared" si="621"/>
        <v>0.11122475488993122</v>
      </c>
      <c r="DY66" s="63">
        <f t="shared" si="621"/>
        <v>0.11557301056531322</v>
      </c>
      <c r="DZ66" s="63">
        <f t="shared" si="621"/>
        <v>0.11552425617339757</v>
      </c>
      <c r="EA66" s="63">
        <f t="shared" si="621"/>
        <v>0.11625532885339984</v>
      </c>
      <c r="EB66" s="63">
        <f t="shared" si="621"/>
        <v>0.12145528259832972</v>
      </c>
      <c r="EC66" s="63">
        <f t="shared" si="621"/>
        <v>0.1142558274181309</v>
      </c>
      <c r="ED66" s="63">
        <f t="shared" si="621"/>
        <v>0.12382783866560687</v>
      </c>
      <c r="EE66" s="63">
        <f t="shared" si="621"/>
        <v>0.11737529656888301</v>
      </c>
      <c r="EF66" s="63">
        <f t="shared" si="621"/>
        <v>0.11366986865883688</v>
      </c>
      <c r="EG66" s="63">
        <f t="shared" si="621"/>
        <v>0.12208526779525353</v>
      </c>
      <c r="EH66" s="63">
        <f t="shared" si="621"/>
        <v>0.12077640640441523</v>
      </c>
      <c r="EI66" s="63">
        <f t="shared" si="621"/>
        <v>0.12368273662666929</v>
      </c>
      <c r="EJ66" s="63">
        <f t="shared" si="621"/>
        <v>0.12266645147404698</v>
      </c>
      <c r="EK66" s="63">
        <f t="shared" si="621"/>
        <v>0.12072789813801021</v>
      </c>
      <c r="EL66" s="63">
        <f t="shared" si="621"/>
        <v>0.12174609279609117</v>
      </c>
      <c r="EM66" s="63">
        <f t="shared" si="621"/>
        <v>0.12266645147404698</v>
      </c>
      <c r="EN66" s="63">
        <f t="shared" si="621"/>
        <v>0.11936873859662178</v>
      </c>
      <c r="EO66" s="63">
        <f t="shared" si="621"/>
        <v>0.11747262737262254</v>
      </c>
      <c r="EP66" s="63">
        <f t="shared" si="621"/>
        <v>0.12184301131519049</v>
      </c>
      <c r="EQ66" s="63">
        <f t="shared" si="621"/>
        <v>0.12140680626026512</v>
      </c>
      <c r="ER66" s="63">
        <f t="shared" si="621"/>
        <v>0.11868848540265109</v>
      </c>
      <c r="ES66" s="63">
        <f t="shared" si="621"/>
        <v>0.12126136357375472</v>
      </c>
      <c r="ET66" s="63">
        <f t="shared" si="621"/>
        <v>0.122811696293182</v>
      </c>
      <c r="EU66" s="63">
        <f t="shared" si="621"/>
        <v>0.11922300790450668</v>
      </c>
      <c r="EV66" s="63">
        <f t="shared" si="621"/>
        <v>0.12140680626026512</v>
      </c>
      <c r="EW66" s="63">
        <f t="shared" si="621"/>
        <v>0.11936873859662178</v>
      </c>
      <c r="EX66" s="63">
        <f t="shared" si="621"/>
        <v>0.11912584264510628</v>
      </c>
      <c r="EY66" s="63">
        <f t="shared" si="621"/>
        <v>0.12126136357375472</v>
      </c>
      <c r="EZ66" s="63">
        <f t="shared" si="621"/>
        <v>0.12106740807766792</v>
      </c>
      <c r="FA66" s="63">
        <f t="shared" si="621"/>
        <v>0.12189146716115462</v>
      </c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</row>
    <row r="67" spans="1:208" x14ac:dyDescent="0.25">
      <c r="A67" s="39" t="s">
        <v>370</v>
      </c>
      <c r="BI67" s="63"/>
    </row>
    <row r="68" spans="1:208" x14ac:dyDescent="0.25">
      <c r="A68" t="s">
        <v>371</v>
      </c>
      <c r="BI68" s="73">
        <f>BI60</f>
        <v>375000000</v>
      </c>
    </row>
    <row r="69" spans="1:208" x14ac:dyDescent="0.25">
      <c r="A69" t="s">
        <v>372</v>
      </c>
      <c r="BO69">
        <v>1</v>
      </c>
      <c r="BU69">
        <f>BO69+1</f>
        <v>2</v>
      </c>
      <c r="CA69">
        <f t="shared" ref="CA69" si="622">BU69+1</f>
        <v>3</v>
      </c>
      <c r="CG69">
        <f t="shared" ref="CG69" si="623">CA69+1</f>
        <v>4</v>
      </c>
      <c r="CM69">
        <f t="shared" ref="CM69" si="624">CG69+1</f>
        <v>5</v>
      </c>
      <c r="CS69">
        <f t="shared" ref="CS69" si="625">CM69+1</f>
        <v>6</v>
      </c>
      <c r="CY69">
        <f t="shared" ref="CY69" si="626">CS69+1</f>
        <v>7</v>
      </c>
      <c r="DE69">
        <f t="shared" ref="DE69" si="627">CY69+1</f>
        <v>8</v>
      </c>
      <c r="DK69">
        <f t="shared" ref="DK69" si="628">DE69+1</f>
        <v>9</v>
      </c>
      <c r="DQ69">
        <f t="shared" ref="DQ69" si="629">DK69+1</f>
        <v>10</v>
      </c>
      <c r="DW69">
        <f t="shared" ref="DW69" si="630">DQ69+1</f>
        <v>11</v>
      </c>
      <c r="EC69">
        <f t="shared" ref="EC69" si="631">DW69+1</f>
        <v>12</v>
      </c>
      <c r="EI69">
        <f t="shared" ref="EI69" si="632">EC69+1</f>
        <v>13</v>
      </c>
      <c r="EO69">
        <f t="shared" ref="EO69" si="633">EI69+1</f>
        <v>14</v>
      </c>
      <c r="EU69">
        <f t="shared" ref="EU69" si="634">EO69+1</f>
        <v>15</v>
      </c>
      <c r="FA69">
        <f t="shared" ref="FA69" si="635">EU69+1</f>
        <v>16</v>
      </c>
    </row>
    <row r="70" spans="1:208" x14ac:dyDescent="0.25">
      <c r="A70" t="s">
        <v>582</v>
      </c>
      <c r="BO70" s="72">
        <f>PMT($BI$65,$BI$61,-$BI$68)</f>
        <v>52413200.430964343</v>
      </c>
      <c r="BU70" s="72">
        <f>PMT($BI$65,$BI$61,-$BI$68)</f>
        <v>52413200.430964343</v>
      </c>
      <c r="CA70" s="72">
        <f t="shared" ref="CA70" si="636">PMT($BI$65,$BI$61,-$BI$68)</f>
        <v>52413200.430964343</v>
      </c>
      <c r="CG70" s="72">
        <f t="shared" ref="CG70" si="637">PMT($BI$65,$BI$61,-$BI$68)</f>
        <v>52413200.430964343</v>
      </c>
      <c r="CM70" s="72">
        <f t="shared" ref="CM70" si="638">PMT($BI$65,$BI$61,-$BI$68)</f>
        <v>52413200.430964343</v>
      </c>
      <c r="CS70" s="72">
        <f t="shared" ref="CS70" si="639">PMT($BI$65,$BI$61,-$BI$68)</f>
        <v>52413200.430964343</v>
      </c>
      <c r="CY70" s="72">
        <f t="shared" ref="CY70" si="640">PMT($BI$65,$BI$61,-$BI$68)</f>
        <v>52413200.430964343</v>
      </c>
      <c r="DE70" s="72">
        <f t="shared" ref="DE70" si="641">PMT($BI$65,$BI$61,-$BI$68)</f>
        <v>52413200.430964343</v>
      </c>
      <c r="DK70" s="72">
        <f t="shared" ref="DK70" si="642">PMT($BI$65,$BI$61,-$BI$68)</f>
        <v>52413200.430964343</v>
      </c>
      <c r="DQ70" s="72">
        <f t="shared" ref="DQ70" si="643">PMT($BI$65,$BI$61,-$BI$68)</f>
        <v>52413200.430964343</v>
      </c>
      <c r="DW70" s="72">
        <f t="shared" ref="DW70" si="644">PMT($BI$65,$BI$61,-$BI$68)</f>
        <v>52413200.430964343</v>
      </c>
      <c r="EC70" s="72">
        <f t="shared" ref="EC70" si="645">PMT($BI$65,$BI$61,-$BI$68)</f>
        <v>52413200.430964343</v>
      </c>
      <c r="EI70" s="72">
        <f t="shared" ref="EI70" si="646">PMT($BI$65,$BI$61,-$BI$68)</f>
        <v>52413200.430964343</v>
      </c>
      <c r="EO70" s="72">
        <f t="shared" ref="EO70" si="647">PMT($BI$65,$BI$61,-$BI$68)</f>
        <v>52413200.430964343</v>
      </c>
      <c r="EU70" s="72">
        <f t="shared" ref="EU70" si="648">PMT($BI$65,$BI$61,-$BI$68)</f>
        <v>52413200.430964343</v>
      </c>
      <c r="FA70" s="72">
        <f t="shared" ref="FA70" si="649">PMT($BI$65,$BI$61,-$BI$68)</f>
        <v>52413200.430964343</v>
      </c>
      <c r="FB70">
        <v>2142199.7779807523</v>
      </c>
      <c r="FG70" s="72"/>
    </row>
    <row r="71" spans="1:208" x14ac:dyDescent="0.25">
      <c r="A71" t="s">
        <v>583</v>
      </c>
      <c r="BO71" s="83">
        <f>PPMT($BI$65,BO69,$BI$61,-$BI$68)</f>
        <v>9128172.7676836327</v>
      </c>
      <c r="BU71" s="83">
        <f>BU70-BU72</f>
        <v>10181807.996388674</v>
      </c>
      <c r="CA71" s="83">
        <f t="shared" ref="CA71" si="650">CA70-CA72</f>
        <v>11357060.905151069</v>
      </c>
      <c r="CG71" s="83">
        <f t="shared" ref="CG71" si="651">CG70-CG72</f>
        <v>12667969.426359139</v>
      </c>
      <c r="CM71" s="83">
        <f t="shared" ref="CM71" si="652">CM70-CM72</f>
        <v>14130191.845179267</v>
      </c>
      <c r="CS71" s="83">
        <f t="shared" ref="CS71" si="653">CS70-CS72</f>
        <v>15761193.831595398</v>
      </c>
      <c r="CY71" s="83">
        <f t="shared" ref="CY71" si="654">CY70-CY72</f>
        <v>17580457.060947232</v>
      </c>
      <c r="DE71" s="83">
        <f t="shared" ref="DE71" si="655">DE70-DE72</f>
        <v>19609711.914857149</v>
      </c>
      <c r="DK71" s="83">
        <f t="shared" ref="DK71" si="656">DK70-DK72</f>
        <v>21873197.042066634</v>
      </c>
      <c r="DQ71" s="83">
        <f t="shared" ref="DQ71" si="657">DQ70-DQ72</f>
        <v>24634753.469227187</v>
      </c>
      <c r="DW71" s="83">
        <f t="shared" ref="DW71" si="658">DW70-DW72</f>
        <v>26021942.327138372</v>
      </c>
      <c r="EC71" s="83">
        <f t="shared" ref="EC71" si="659">EC70-EC72</f>
        <v>30854726.595501885</v>
      </c>
      <c r="EI71" s="83">
        <f t="shared" ref="EI71" si="660">EI70-EI72</f>
        <v>33995296.465122625</v>
      </c>
      <c r="EO71" s="83">
        <f t="shared" ref="EO71" si="661">EO70-EO72</f>
        <v>36680321.17255155</v>
      </c>
      <c r="EU71" s="83">
        <f t="shared" ref="EU71" si="662">EU70-EU72</f>
        <v>41779202.620032728</v>
      </c>
      <c r="FA71" s="83">
        <f>FA70-FA72+FB70</f>
        <v>48743994.560197443</v>
      </c>
      <c r="FG71" s="83"/>
    </row>
    <row r="72" spans="1:208" x14ac:dyDescent="0.25">
      <c r="A72" t="s">
        <v>584</v>
      </c>
      <c r="BO72" s="83">
        <f>IPMT($BI$66,BO69,$BI$61,-$BI$68)</f>
        <v>43285027.663280711</v>
      </c>
      <c r="BU72" s="83">
        <f>BO66*BO74</f>
        <v>42231392.434575669</v>
      </c>
      <c r="CA72" s="83">
        <f>BU66*BU74</f>
        <v>41056139.525813274</v>
      </c>
      <c r="CG72" s="83">
        <f t="shared" ref="CG72" si="663">CA66*CA74</f>
        <v>39745231.004605204</v>
      </c>
      <c r="CM72" s="83">
        <f t="shared" ref="CM72" si="664">CG66*CG74</f>
        <v>38283008.585785076</v>
      </c>
      <c r="CS72" s="83">
        <f t="shared" ref="CS72" si="665">CM66*CM74</f>
        <v>36652006.599368945</v>
      </c>
      <c r="CY72" s="83">
        <f t="shared" ref="CY72" si="666">CS66*CS74</f>
        <v>34832743.370017111</v>
      </c>
      <c r="DE72" s="83">
        <f t="shared" ref="DE72" si="667">CY66*CY74</f>
        <v>32803488.516107194</v>
      </c>
      <c r="DK72" s="83">
        <f t="shared" ref="DK72" si="668">DE66*DE74</f>
        <v>30540003.38889771</v>
      </c>
      <c r="DQ72" s="83">
        <f t="shared" ref="DQ72" si="669">DK66*DK74</f>
        <v>27778446.961737156</v>
      </c>
      <c r="DW72" s="83">
        <f t="shared" ref="DW72" si="670">DQ66*DQ74</f>
        <v>26391258.103825971</v>
      </c>
      <c r="EC72" s="83">
        <f t="shared" ref="EC72" si="671">DW66*DW74</f>
        <v>21558473.835462458</v>
      </c>
      <c r="EI72" s="83">
        <f t="shared" ref="EI72" si="672">EC66*EC74</f>
        <v>18417903.965841722</v>
      </c>
      <c r="EO72" s="83">
        <f t="shared" ref="EO72" si="673">EI66*EI74</f>
        <v>15732879.258412795</v>
      </c>
      <c r="EU72" s="83">
        <f t="shared" ref="EU72" si="674">EO66*EO74</f>
        <v>10633997.810931614</v>
      </c>
      <c r="FA72" s="83">
        <f t="shared" ref="FA72" si="675">EU66*EU74</f>
        <v>5811405.6487476509</v>
      </c>
      <c r="FG72" s="83"/>
    </row>
    <row r="73" spans="1:208" x14ac:dyDescent="0.25">
      <c r="A73" t="s">
        <v>585</v>
      </c>
    </row>
    <row r="74" spans="1:208" x14ac:dyDescent="0.25">
      <c r="A74" t="s">
        <v>586</v>
      </c>
      <c r="BI74" s="73">
        <f>BH74+BI68-BI71</f>
        <v>375000000</v>
      </c>
      <c r="BJ74" s="73">
        <f t="shared" ref="BJ74:DU74" si="676">BI74+BJ68-BJ71</f>
        <v>375000000</v>
      </c>
      <c r="BK74" s="73">
        <f t="shared" si="676"/>
        <v>375000000</v>
      </c>
      <c r="BL74" s="73">
        <f t="shared" si="676"/>
        <v>375000000</v>
      </c>
      <c r="BM74" s="73">
        <f t="shared" si="676"/>
        <v>375000000</v>
      </c>
      <c r="BN74" s="73">
        <f t="shared" si="676"/>
        <v>375000000</v>
      </c>
      <c r="BO74" s="73">
        <f t="shared" si="676"/>
        <v>365871827.23231637</v>
      </c>
      <c r="BP74" s="73">
        <f t="shared" si="676"/>
        <v>365871827.23231637</v>
      </c>
      <c r="BQ74" s="73">
        <f t="shared" si="676"/>
        <v>365871827.23231637</v>
      </c>
      <c r="BR74" s="73">
        <f t="shared" si="676"/>
        <v>365871827.23231637</v>
      </c>
      <c r="BS74" s="73">
        <f t="shared" si="676"/>
        <v>365871827.23231637</v>
      </c>
      <c r="BT74" s="73">
        <f t="shared" si="676"/>
        <v>365871827.23231637</v>
      </c>
      <c r="BU74" s="73">
        <f t="shared" si="676"/>
        <v>355690019.2359277</v>
      </c>
      <c r="BV74" s="73">
        <f t="shared" si="676"/>
        <v>355690019.2359277</v>
      </c>
      <c r="BW74" s="73">
        <f t="shared" si="676"/>
        <v>355690019.2359277</v>
      </c>
      <c r="BX74" s="73">
        <f t="shared" si="676"/>
        <v>355690019.2359277</v>
      </c>
      <c r="BY74" s="73">
        <f t="shared" si="676"/>
        <v>355690019.2359277</v>
      </c>
      <c r="BZ74" s="73">
        <f t="shared" si="676"/>
        <v>355690019.2359277</v>
      </c>
      <c r="CA74" s="73">
        <f t="shared" si="676"/>
        <v>344332958.33077663</v>
      </c>
      <c r="CB74" s="73">
        <f t="shared" si="676"/>
        <v>344332958.33077663</v>
      </c>
      <c r="CC74" s="73">
        <f t="shared" si="676"/>
        <v>344332958.33077663</v>
      </c>
      <c r="CD74" s="73">
        <f t="shared" si="676"/>
        <v>344332958.33077663</v>
      </c>
      <c r="CE74" s="73">
        <f t="shared" si="676"/>
        <v>344332958.33077663</v>
      </c>
      <c r="CF74" s="73">
        <f t="shared" si="676"/>
        <v>344332958.33077663</v>
      </c>
      <c r="CG74" s="73">
        <f t="shared" si="676"/>
        <v>331664988.90441751</v>
      </c>
      <c r="CH74" s="73">
        <f t="shared" si="676"/>
        <v>331664988.90441751</v>
      </c>
      <c r="CI74" s="73">
        <f t="shared" si="676"/>
        <v>331664988.90441751</v>
      </c>
      <c r="CJ74" s="73">
        <f t="shared" si="676"/>
        <v>331664988.90441751</v>
      </c>
      <c r="CK74" s="73">
        <f t="shared" si="676"/>
        <v>331664988.90441751</v>
      </c>
      <c r="CL74" s="73">
        <f t="shared" si="676"/>
        <v>331664988.90441751</v>
      </c>
      <c r="CM74" s="73">
        <f t="shared" si="676"/>
        <v>317534797.05923826</v>
      </c>
      <c r="CN74" s="73">
        <f t="shared" si="676"/>
        <v>317534797.05923826</v>
      </c>
      <c r="CO74" s="73">
        <f t="shared" si="676"/>
        <v>317534797.05923826</v>
      </c>
      <c r="CP74" s="73">
        <f t="shared" si="676"/>
        <v>317534797.05923826</v>
      </c>
      <c r="CQ74" s="73">
        <f t="shared" si="676"/>
        <v>317534797.05923826</v>
      </c>
      <c r="CR74" s="73">
        <f t="shared" si="676"/>
        <v>317534797.05923826</v>
      </c>
      <c r="CS74" s="73">
        <f t="shared" si="676"/>
        <v>301773603.22764283</v>
      </c>
      <c r="CT74" s="73">
        <f t="shared" si="676"/>
        <v>301773603.22764283</v>
      </c>
      <c r="CU74" s="73">
        <f t="shared" si="676"/>
        <v>301773603.22764283</v>
      </c>
      <c r="CV74" s="73">
        <f t="shared" si="676"/>
        <v>301773603.22764283</v>
      </c>
      <c r="CW74" s="73">
        <f t="shared" si="676"/>
        <v>301773603.22764283</v>
      </c>
      <c r="CX74" s="73">
        <f t="shared" si="676"/>
        <v>301773603.22764283</v>
      </c>
      <c r="CY74" s="73">
        <f t="shared" si="676"/>
        <v>284193146.16669559</v>
      </c>
      <c r="CZ74" s="73">
        <f t="shared" si="676"/>
        <v>284193146.16669559</v>
      </c>
      <c r="DA74" s="73">
        <f t="shared" si="676"/>
        <v>284193146.16669559</v>
      </c>
      <c r="DB74" s="73">
        <f t="shared" si="676"/>
        <v>284193146.16669559</v>
      </c>
      <c r="DC74" s="73">
        <f t="shared" si="676"/>
        <v>284193146.16669559</v>
      </c>
      <c r="DD74" s="73">
        <f t="shared" si="676"/>
        <v>284193146.16669559</v>
      </c>
      <c r="DE74" s="73">
        <f t="shared" si="676"/>
        <v>264583434.25183845</v>
      </c>
      <c r="DF74" s="73">
        <f t="shared" si="676"/>
        <v>264583434.25183845</v>
      </c>
      <c r="DG74" s="73">
        <f t="shared" si="676"/>
        <v>264583434.25183845</v>
      </c>
      <c r="DH74" s="73">
        <f t="shared" si="676"/>
        <v>264583434.25183845</v>
      </c>
      <c r="DI74" s="73">
        <f t="shared" si="676"/>
        <v>264583434.25183845</v>
      </c>
      <c r="DJ74" s="73">
        <f t="shared" si="676"/>
        <v>264583434.25183845</v>
      </c>
      <c r="DK74" s="73">
        <f t="shared" si="676"/>
        <v>242710237.20977181</v>
      </c>
      <c r="DL74" s="73">
        <f t="shared" si="676"/>
        <v>242710237.20977181</v>
      </c>
      <c r="DM74" s="73">
        <f t="shared" si="676"/>
        <v>242710237.20977181</v>
      </c>
      <c r="DN74" s="73">
        <f t="shared" si="676"/>
        <v>242710237.20977181</v>
      </c>
      <c r="DO74" s="73">
        <f t="shared" si="676"/>
        <v>242710237.20977181</v>
      </c>
      <c r="DP74" s="73">
        <f t="shared" si="676"/>
        <v>242710237.20977181</v>
      </c>
      <c r="DQ74" s="73">
        <f t="shared" si="676"/>
        <v>218075483.74054462</v>
      </c>
      <c r="DR74" s="73">
        <f t="shared" si="676"/>
        <v>218075483.74054462</v>
      </c>
      <c r="DS74" s="73">
        <f t="shared" si="676"/>
        <v>218075483.74054462</v>
      </c>
      <c r="DT74" s="73">
        <f t="shared" si="676"/>
        <v>218075483.74054462</v>
      </c>
      <c r="DU74" s="73">
        <f t="shared" si="676"/>
        <v>218075483.74054462</v>
      </c>
      <c r="DV74" s="73">
        <f t="shared" ref="DV74:FA74" si="677">DU74+DV68-DV71</f>
        <v>218075483.74054462</v>
      </c>
      <c r="DW74" s="73">
        <f t="shared" si="677"/>
        <v>192053541.41340625</v>
      </c>
      <c r="DX74" s="73">
        <f t="shared" si="677"/>
        <v>192053541.41340625</v>
      </c>
      <c r="DY74" s="73">
        <f t="shared" si="677"/>
        <v>192053541.41340625</v>
      </c>
      <c r="DZ74" s="73">
        <f t="shared" si="677"/>
        <v>192053541.41340625</v>
      </c>
      <c r="EA74" s="73">
        <f t="shared" si="677"/>
        <v>192053541.41340625</v>
      </c>
      <c r="EB74" s="73">
        <f t="shared" si="677"/>
        <v>192053541.41340625</v>
      </c>
      <c r="EC74" s="73">
        <f t="shared" si="677"/>
        <v>161198814.81790435</v>
      </c>
      <c r="ED74" s="73">
        <f t="shared" si="677"/>
        <v>161198814.81790435</v>
      </c>
      <c r="EE74" s="73">
        <f t="shared" si="677"/>
        <v>161198814.81790435</v>
      </c>
      <c r="EF74" s="73">
        <f t="shared" si="677"/>
        <v>161198814.81790435</v>
      </c>
      <c r="EG74" s="73">
        <f t="shared" si="677"/>
        <v>161198814.81790435</v>
      </c>
      <c r="EH74" s="73">
        <f t="shared" si="677"/>
        <v>161198814.81790435</v>
      </c>
      <c r="EI74" s="73">
        <f t="shared" si="677"/>
        <v>127203518.35278173</v>
      </c>
      <c r="EJ74" s="73">
        <f t="shared" si="677"/>
        <v>127203518.35278173</v>
      </c>
      <c r="EK74" s="73">
        <f t="shared" si="677"/>
        <v>127203518.35278173</v>
      </c>
      <c r="EL74" s="73">
        <f t="shared" si="677"/>
        <v>127203518.35278173</v>
      </c>
      <c r="EM74" s="73">
        <f t="shared" si="677"/>
        <v>127203518.35278173</v>
      </c>
      <c r="EN74" s="73">
        <f t="shared" si="677"/>
        <v>127203518.35278173</v>
      </c>
      <c r="EO74" s="73">
        <f t="shared" si="677"/>
        <v>90523197.18023017</v>
      </c>
      <c r="EP74" s="73">
        <f t="shared" si="677"/>
        <v>90523197.18023017</v>
      </c>
      <c r="EQ74" s="73">
        <f t="shared" si="677"/>
        <v>90523197.18023017</v>
      </c>
      <c r="ER74" s="73">
        <f t="shared" si="677"/>
        <v>90523197.18023017</v>
      </c>
      <c r="ES74" s="73">
        <f t="shared" si="677"/>
        <v>90523197.18023017</v>
      </c>
      <c r="ET74" s="73">
        <f t="shared" si="677"/>
        <v>90523197.18023017</v>
      </c>
      <c r="EU74" s="73">
        <f t="shared" si="677"/>
        <v>48743994.560197443</v>
      </c>
      <c r="EV74" s="73">
        <f t="shared" si="677"/>
        <v>48743994.560197443</v>
      </c>
      <c r="EW74" s="73">
        <f t="shared" si="677"/>
        <v>48743994.560197443</v>
      </c>
      <c r="EX74" s="73">
        <f t="shared" si="677"/>
        <v>48743994.560197443</v>
      </c>
      <c r="EY74" s="73">
        <f t="shared" si="677"/>
        <v>48743994.560197443</v>
      </c>
      <c r="EZ74" s="73">
        <f t="shared" si="677"/>
        <v>48743994.560197443</v>
      </c>
      <c r="FA74" s="73">
        <f t="shared" si="677"/>
        <v>0</v>
      </c>
      <c r="FB74" s="73"/>
      <c r="FC74" s="73"/>
      <c r="FD74" s="73"/>
      <c r="FE74" s="73"/>
      <c r="FF74" s="73"/>
      <c r="FG74" s="73"/>
      <c r="FH74" s="73"/>
      <c r="FI74" s="73"/>
    </row>
    <row r="76" spans="1:208" x14ac:dyDescent="0.25">
      <c r="A76" t="s">
        <v>587</v>
      </c>
      <c r="BI76" s="73">
        <f>SUM(BJ71:BU71)+SUM(BJ73:BU73)</f>
        <v>19309980.764072306</v>
      </c>
      <c r="BJ76" s="73">
        <f t="shared" ref="BJ76:DU76" si="678">SUM(BK71:BV71)+SUM(BK73:BV73)</f>
        <v>19309980.764072306</v>
      </c>
      <c r="BK76" s="73">
        <f t="shared" si="678"/>
        <v>19309980.764072306</v>
      </c>
      <c r="BL76" s="73">
        <f t="shared" si="678"/>
        <v>19309980.764072306</v>
      </c>
      <c r="BM76" s="73">
        <f t="shared" si="678"/>
        <v>19309980.764072306</v>
      </c>
      <c r="BN76" s="73">
        <f t="shared" si="678"/>
        <v>19309980.764072306</v>
      </c>
      <c r="BO76" s="73">
        <f t="shared" si="678"/>
        <v>21538868.901539743</v>
      </c>
      <c r="BP76" s="73">
        <f t="shared" si="678"/>
        <v>21538868.901539743</v>
      </c>
      <c r="BQ76" s="73">
        <f t="shared" si="678"/>
        <v>21538868.901539743</v>
      </c>
      <c r="BR76" s="73">
        <f t="shared" si="678"/>
        <v>21538868.901539743</v>
      </c>
      <c r="BS76" s="73">
        <f t="shared" si="678"/>
        <v>21538868.901539743</v>
      </c>
      <c r="BT76" s="73">
        <f t="shared" si="678"/>
        <v>21538868.901539743</v>
      </c>
      <c r="BU76" s="73">
        <f t="shared" si="678"/>
        <v>24025030.331510209</v>
      </c>
      <c r="BV76" s="73">
        <f t="shared" si="678"/>
        <v>24025030.331510209</v>
      </c>
      <c r="BW76" s="73">
        <f t="shared" si="678"/>
        <v>24025030.331510209</v>
      </c>
      <c r="BX76" s="73">
        <f t="shared" si="678"/>
        <v>24025030.331510209</v>
      </c>
      <c r="BY76" s="73">
        <f t="shared" si="678"/>
        <v>24025030.331510209</v>
      </c>
      <c r="BZ76" s="73">
        <f t="shared" si="678"/>
        <v>24025030.331510209</v>
      </c>
      <c r="CA76" s="73">
        <f t="shared" si="678"/>
        <v>26798161.271538407</v>
      </c>
      <c r="CB76" s="73">
        <f t="shared" si="678"/>
        <v>26798161.271538407</v>
      </c>
      <c r="CC76" s="73">
        <f t="shared" si="678"/>
        <v>26798161.271538407</v>
      </c>
      <c r="CD76" s="73">
        <f t="shared" si="678"/>
        <v>26798161.271538407</v>
      </c>
      <c r="CE76" s="73">
        <f t="shared" si="678"/>
        <v>26798161.271538407</v>
      </c>
      <c r="CF76" s="73">
        <f t="shared" si="678"/>
        <v>26798161.271538407</v>
      </c>
      <c r="CG76" s="73">
        <f t="shared" si="678"/>
        <v>29891385.676774666</v>
      </c>
      <c r="CH76" s="73">
        <f t="shared" si="678"/>
        <v>29891385.676774666</v>
      </c>
      <c r="CI76" s="73">
        <f t="shared" si="678"/>
        <v>29891385.676774666</v>
      </c>
      <c r="CJ76" s="73">
        <f t="shared" si="678"/>
        <v>29891385.676774666</v>
      </c>
      <c r="CK76" s="73">
        <f t="shared" si="678"/>
        <v>29891385.676774666</v>
      </c>
      <c r="CL76" s="73">
        <f t="shared" si="678"/>
        <v>29891385.676774666</v>
      </c>
      <c r="CM76" s="73">
        <f t="shared" si="678"/>
        <v>33341650.89254263</v>
      </c>
      <c r="CN76" s="73">
        <f t="shared" si="678"/>
        <v>33341650.89254263</v>
      </c>
      <c r="CO76" s="73">
        <f t="shared" si="678"/>
        <v>33341650.89254263</v>
      </c>
      <c r="CP76" s="73">
        <f t="shared" si="678"/>
        <v>33341650.89254263</v>
      </c>
      <c r="CQ76" s="73">
        <f t="shared" si="678"/>
        <v>33341650.89254263</v>
      </c>
      <c r="CR76" s="73">
        <f t="shared" si="678"/>
        <v>33341650.89254263</v>
      </c>
      <c r="CS76" s="73">
        <f t="shared" si="678"/>
        <v>37190168.975804381</v>
      </c>
      <c r="CT76" s="73">
        <f t="shared" si="678"/>
        <v>37190168.975804381</v>
      </c>
      <c r="CU76" s="73">
        <f t="shared" si="678"/>
        <v>37190168.975804381</v>
      </c>
      <c r="CV76" s="73">
        <f t="shared" si="678"/>
        <v>37190168.975804381</v>
      </c>
      <c r="CW76" s="73">
        <f t="shared" si="678"/>
        <v>37190168.975804381</v>
      </c>
      <c r="CX76" s="73">
        <f t="shared" si="678"/>
        <v>37190168.975804381</v>
      </c>
      <c r="CY76" s="73">
        <f t="shared" si="678"/>
        <v>41482908.956923783</v>
      </c>
      <c r="CZ76" s="73">
        <f t="shared" si="678"/>
        <v>41482908.956923783</v>
      </c>
      <c r="DA76" s="73">
        <f t="shared" si="678"/>
        <v>41482908.956923783</v>
      </c>
      <c r="DB76" s="73">
        <f t="shared" si="678"/>
        <v>41482908.956923783</v>
      </c>
      <c r="DC76" s="73">
        <f t="shared" si="678"/>
        <v>41482908.956923783</v>
      </c>
      <c r="DD76" s="73">
        <f t="shared" si="678"/>
        <v>41482908.956923783</v>
      </c>
      <c r="DE76" s="73">
        <f t="shared" si="678"/>
        <v>46507950.511293821</v>
      </c>
      <c r="DF76" s="73">
        <f t="shared" si="678"/>
        <v>46507950.511293821</v>
      </c>
      <c r="DG76" s="73">
        <f t="shared" si="678"/>
        <v>46507950.511293821</v>
      </c>
      <c r="DH76" s="73">
        <f t="shared" si="678"/>
        <v>46507950.511293821</v>
      </c>
      <c r="DI76" s="73">
        <f t="shared" si="678"/>
        <v>46507950.511293821</v>
      </c>
      <c r="DJ76" s="73">
        <f t="shared" si="678"/>
        <v>46507950.511293821</v>
      </c>
      <c r="DK76" s="73">
        <f t="shared" si="678"/>
        <v>50656695.796365559</v>
      </c>
      <c r="DL76" s="73">
        <f t="shared" si="678"/>
        <v>50656695.796365559</v>
      </c>
      <c r="DM76" s="73">
        <f t="shared" si="678"/>
        <v>50656695.796365559</v>
      </c>
      <c r="DN76" s="73">
        <f t="shared" si="678"/>
        <v>50656695.796365559</v>
      </c>
      <c r="DO76" s="73">
        <f t="shared" si="678"/>
        <v>50656695.796365559</v>
      </c>
      <c r="DP76" s="73">
        <f t="shared" si="678"/>
        <v>50656695.796365559</v>
      </c>
      <c r="DQ76" s="73">
        <f t="shared" si="678"/>
        <v>56876668.922640257</v>
      </c>
      <c r="DR76" s="73">
        <f t="shared" si="678"/>
        <v>56876668.922640257</v>
      </c>
      <c r="DS76" s="73">
        <f t="shared" si="678"/>
        <v>56876668.922640257</v>
      </c>
      <c r="DT76" s="73">
        <f t="shared" si="678"/>
        <v>56876668.922640257</v>
      </c>
      <c r="DU76" s="73">
        <f t="shared" si="678"/>
        <v>56876668.922640257</v>
      </c>
      <c r="DV76" s="73">
        <f t="shared" ref="DV76:FA76" si="679">SUM(DW71:EH71)+SUM(DW73:EH73)</f>
        <v>56876668.922640257</v>
      </c>
      <c r="DW76" s="73">
        <f t="shared" si="679"/>
        <v>64850023.06062451</v>
      </c>
      <c r="DX76" s="73">
        <f t="shared" si="679"/>
        <v>64850023.06062451</v>
      </c>
      <c r="DY76" s="73">
        <f t="shared" si="679"/>
        <v>64850023.06062451</v>
      </c>
      <c r="DZ76" s="73">
        <f t="shared" si="679"/>
        <v>64850023.06062451</v>
      </c>
      <c r="EA76" s="73">
        <f t="shared" si="679"/>
        <v>64850023.06062451</v>
      </c>
      <c r="EB76" s="73">
        <f t="shared" si="679"/>
        <v>64850023.06062451</v>
      </c>
      <c r="EC76" s="73">
        <f t="shared" si="679"/>
        <v>70675617.637674183</v>
      </c>
      <c r="ED76" s="73">
        <f t="shared" si="679"/>
        <v>70675617.637674183</v>
      </c>
      <c r="EE76" s="73">
        <f t="shared" si="679"/>
        <v>70675617.637674183</v>
      </c>
      <c r="EF76" s="73">
        <f t="shared" si="679"/>
        <v>70675617.637674183</v>
      </c>
      <c r="EG76" s="73">
        <f t="shared" si="679"/>
        <v>70675617.637674183</v>
      </c>
      <c r="EH76" s="73">
        <f t="shared" si="679"/>
        <v>70675617.637674183</v>
      </c>
      <c r="EI76" s="73">
        <f t="shared" si="679"/>
        <v>78459523.79258427</v>
      </c>
      <c r="EJ76" s="73">
        <f t="shared" si="679"/>
        <v>78459523.79258427</v>
      </c>
      <c r="EK76" s="73">
        <f t="shared" si="679"/>
        <v>78459523.79258427</v>
      </c>
      <c r="EL76" s="73">
        <f t="shared" si="679"/>
        <v>78459523.79258427</v>
      </c>
      <c r="EM76" s="73">
        <f t="shared" si="679"/>
        <v>78459523.79258427</v>
      </c>
      <c r="EN76" s="73">
        <f t="shared" si="679"/>
        <v>78459523.79258427</v>
      </c>
      <c r="EO76" s="73">
        <f t="shared" si="679"/>
        <v>90523197.18023017</v>
      </c>
      <c r="EP76" s="73">
        <f t="shared" si="679"/>
        <v>90523197.18023017</v>
      </c>
      <c r="EQ76" s="73">
        <f t="shared" si="679"/>
        <v>90523197.18023017</v>
      </c>
      <c r="ER76" s="73">
        <f t="shared" si="679"/>
        <v>90523197.18023017</v>
      </c>
      <c r="ES76" s="73">
        <f t="shared" si="679"/>
        <v>90523197.18023017</v>
      </c>
      <c r="ET76" s="73">
        <f t="shared" si="679"/>
        <v>90523197.18023017</v>
      </c>
      <c r="EU76" s="73">
        <f t="shared" si="679"/>
        <v>48743994.560197443</v>
      </c>
      <c r="EV76" s="73">
        <f t="shared" si="679"/>
        <v>48743994.560197443</v>
      </c>
      <c r="EW76" s="73">
        <f t="shared" si="679"/>
        <v>48743994.560197443</v>
      </c>
      <c r="EX76" s="73">
        <f t="shared" si="679"/>
        <v>48743994.560197443</v>
      </c>
      <c r="EY76" s="73">
        <f t="shared" si="679"/>
        <v>48743994.560197443</v>
      </c>
      <c r="EZ76" s="73">
        <f t="shared" si="679"/>
        <v>48743994.560197443</v>
      </c>
      <c r="FA76" s="73">
        <f t="shared" si="679"/>
        <v>0</v>
      </c>
    </row>
    <row r="77" spans="1:208" x14ac:dyDescent="0.25">
      <c r="A77" t="s">
        <v>588</v>
      </c>
      <c r="BI77" s="73">
        <f>BI74-BI76</f>
        <v>355690019.2359277</v>
      </c>
      <c r="BJ77" s="73">
        <f t="shared" ref="BJ77:DU77" si="680">BJ74-BJ76</f>
        <v>355690019.2359277</v>
      </c>
      <c r="BK77" s="73">
        <f t="shared" si="680"/>
        <v>355690019.2359277</v>
      </c>
      <c r="BL77" s="73">
        <f t="shared" si="680"/>
        <v>355690019.2359277</v>
      </c>
      <c r="BM77" s="73">
        <f t="shared" si="680"/>
        <v>355690019.2359277</v>
      </c>
      <c r="BN77" s="73">
        <f t="shared" si="680"/>
        <v>355690019.2359277</v>
      </c>
      <c r="BO77" s="73">
        <f t="shared" si="680"/>
        <v>344332958.33077663</v>
      </c>
      <c r="BP77" s="73">
        <f t="shared" si="680"/>
        <v>344332958.33077663</v>
      </c>
      <c r="BQ77" s="73">
        <f t="shared" si="680"/>
        <v>344332958.33077663</v>
      </c>
      <c r="BR77" s="73">
        <f t="shared" si="680"/>
        <v>344332958.33077663</v>
      </c>
      <c r="BS77" s="73">
        <f t="shared" si="680"/>
        <v>344332958.33077663</v>
      </c>
      <c r="BT77" s="73">
        <f t="shared" si="680"/>
        <v>344332958.33077663</v>
      </c>
      <c r="BU77" s="73">
        <f t="shared" si="680"/>
        <v>331664988.90441751</v>
      </c>
      <c r="BV77" s="73">
        <f t="shared" si="680"/>
        <v>331664988.90441751</v>
      </c>
      <c r="BW77" s="73">
        <f t="shared" si="680"/>
        <v>331664988.90441751</v>
      </c>
      <c r="BX77" s="73">
        <f t="shared" si="680"/>
        <v>331664988.90441751</v>
      </c>
      <c r="BY77" s="73">
        <f t="shared" si="680"/>
        <v>331664988.90441751</v>
      </c>
      <c r="BZ77" s="73">
        <f t="shared" si="680"/>
        <v>331664988.90441751</v>
      </c>
      <c r="CA77" s="73">
        <f t="shared" si="680"/>
        <v>317534797.0592382</v>
      </c>
      <c r="CB77" s="73">
        <f t="shared" si="680"/>
        <v>317534797.0592382</v>
      </c>
      <c r="CC77" s="73">
        <f t="shared" si="680"/>
        <v>317534797.0592382</v>
      </c>
      <c r="CD77" s="73">
        <f t="shared" si="680"/>
        <v>317534797.0592382</v>
      </c>
      <c r="CE77" s="73">
        <f t="shared" si="680"/>
        <v>317534797.0592382</v>
      </c>
      <c r="CF77" s="73">
        <f t="shared" si="680"/>
        <v>317534797.0592382</v>
      </c>
      <c r="CG77" s="73">
        <f t="shared" si="680"/>
        <v>301773603.22764283</v>
      </c>
      <c r="CH77" s="73">
        <f t="shared" si="680"/>
        <v>301773603.22764283</v>
      </c>
      <c r="CI77" s="73">
        <f t="shared" si="680"/>
        <v>301773603.22764283</v>
      </c>
      <c r="CJ77" s="73">
        <f t="shared" si="680"/>
        <v>301773603.22764283</v>
      </c>
      <c r="CK77" s="73">
        <f t="shared" si="680"/>
        <v>301773603.22764283</v>
      </c>
      <c r="CL77" s="73">
        <f t="shared" si="680"/>
        <v>301773603.22764283</v>
      </c>
      <c r="CM77" s="73">
        <f t="shared" si="680"/>
        <v>284193146.16669559</v>
      </c>
      <c r="CN77" s="73">
        <f t="shared" si="680"/>
        <v>284193146.16669559</v>
      </c>
      <c r="CO77" s="73">
        <f t="shared" si="680"/>
        <v>284193146.16669559</v>
      </c>
      <c r="CP77" s="73">
        <f t="shared" si="680"/>
        <v>284193146.16669559</v>
      </c>
      <c r="CQ77" s="73">
        <f t="shared" si="680"/>
        <v>284193146.16669559</v>
      </c>
      <c r="CR77" s="73">
        <f t="shared" si="680"/>
        <v>284193146.16669559</v>
      </c>
      <c r="CS77" s="73">
        <f t="shared" si="680"/>
        <v>264583434.25183845</v>
      </c>
      <c r="CT77" s="73">
        <f t="shared" si="680"/>
        <v>264583434.25183845</v>
      </c>
      <c r="CU77" s="73">
        <f t="shared" si="680"/>
        <v>264583434.25183845</v>
      </c>
      <c r="CV77" s="73">
        <f t="shared" si="680"/>
        <v>264583434.25183845</v>
      </c>
      <c r="CW77" s="73">
        <f t="shared" si="680"/>
        <v>264583434.25183845</v>
      </c>
      <c r="CX77" s="73">
        <f t="shared" si="680"/>
        <v>264583434.25183845</v>
      </c>
      <c r="CY77" s="73">
        <f t="shared" si="680"/>
        <v>242710237.20977181</v>
      </c>
      <c r="CZ77" s="73">
        <f t="shared" si="680"/>
        <v>242710237.20977181</v>
      </c>
      <c r="DA77" s="73">
        <f t="shared" si="680"/>
        <v>242710237.20977181</v>
      </c>
      <c r="DB77" s="73">
        <f t="shared" si="680"/>
        <v>242710237.20977181</v>
      </c>
      <c r="DC77" s="73">
        <f t="shared" si="680"/>
        <v>242710237.20977181</v>
      </c>
      <c r="DD77" s="73">
        <f t="shared" si="680"/>
        <v>242710237.20977181</v>
      </c>
      <c r="DE77" s="73">
        <f t="shared" si="680"/>
        <v>218075483.74054462</v>
      </c>
      <c r="DF77" s="73">
        <f t="shared" si="680"/>
        <v>218075483.74054462</v>
      </c>
      <c r="DG77" s="73">
        <f t="shared" si="680"/>
        <v>218075483.74054462</v>
      </c>
      <c r="DH77" s="73">
        <f t="shared" si="680"/>
        <v>218075483.74054462</v>
      </c>
      <c r="DI77" s="73">
        <f t="shared" si="680"/>
        <v>218075483.74054462</v>
      </c>
      <c r="DJ77" s="73">
        <f t="shared" si="680"/>
        <v>218075483.74054462</v>
      </c>
      <c r="DK77" s="73">
        <f t="shared" si="680"/>
        <v>192053541.41340625</v>
      </c>
      <c r="DL77" s="73">
        <f t="shared" si="680"/>
        <v>192053541.41340625</v>
      </c>
      <c r="DM77" s="73">
        <f t="shared" si="680"/>
        <v>192053541.41340625</v>
      </c>
      <c r="DN77" s="73">
        <f t="shared" si="680"/>
        <v>192053541.41340625</v>
      </c>
      <c r="DO77" s="73">
        <f t="shared" si="680"/>
        <v>192053541.41340625</v>
      </c>
      <c r="DP77" s="73">
        <f t="shared" si="680"/>
        <v>192053541.41340625</v>
      </c>
      <c r="DQ77" s="73">
        <f t="shared" si="680"/>
        <v>161198814.81790435</v>
      </c>
      <c r="DR77" s="73">
        <f t="shared" si="680"/>
        <v>161198814.81790435</v>
      </c>
      <c r="DS77" s="73">
        <f t="shared" si="680"/>
        <v>161198814.81790435</v>
      </c>
      <c r="DT77" s="73">
        <f t="shared" si="680"/>
        <v>161198814.81790435</v>
      </c>
      <c r="DU77" s="73">
        <f t="shared" si="680"/>
        <v>161198814.81790435</v>
      </c>
      <c r="DV77" s="73">
        <f t="shared" ref="DV77:FA77" si="681">DV74-DV76</f>
        <v>161198814.81790435</v>
      </c>
      <c r="DW77" s="73">
        <f t="shared" si="681"/>
        <v>127203518.35278174</v>
      </c>
      <c r="DX77" s="73">
        <f t="shared" si="681"/>
        <v>127203518.35278174</v>
      </c>
      <c r="DY77" s="73">
        <f t="shared" si="681"/>
        <v>127203518.35278174</v>
      </c>
      <c r="DZ77" s="73">
        <f t="shared" si="681"/>
        <v>127203518.35278174</v>
      </c>
      <c r="EA77" s="73">
        <f t="shared" si="681"/>
        <v>127203518.35278174</v>
      </c>
      <c r="EB77" s="73">
        <f t="shared" si="681"/>
        <v>127203518.35278174</v>
      </c>
      <c r="EC77" s="73">
        <f t="shared" si="681"/>
        <v>90523197.18023017</v>
      </c>
      <c r="ED77" s="73">
        <f t="shared" si="681"/>
        <v>90523197.18023017</v>
      </c>
      <c r="EE77" s="73">
        <f t="shared" si="681"/>
        <v>90523197.18023017</v>
      </c>
      <c r="EF77" s="73">
        <f t="shared" si="681"/>
        <v>90523197.18023017</v>
      </c>
      <c r="EG77" s="73">
        <f t="shared" si="681"/>
        <v>90523197.18023017</v>
      </c>
      <c r="EH77" s="73">
        <f t="shared" si="681"/>
        <v>90523197.18023017</v>
      </c>
      <c r="EI77" s="73">
        <f t="shared" si="681"/>
        <v>48743994.560197458</v>
      </c>
      <c r="EJ77" s="73">
        <f t="shared" si="681"/>
        <v>48743994.560197458</v>
      </c>
      <c r="EK77" s="73">
        <f t="shared" si="681"/>
        <v>48743994.560197458</v>
      </c>
      <c r="EL77" s="73">
        <f t="shared" si="681"/>
        <v>48743994.560197458</v>
      </c>
      <c r="EM77" s="73">
        <f t="shared" si="681"/>
        <v>48743994.560197458</v>
      </c>
      <c r="EN77" s="73">
        <f t="shared" si="681"/>
        <v>48743994.560197458</v>
      </c>
      <c r="EO77" s="73">
        <f t="shared" si="681"/>
        <v>0</v>
      </c>
      <c r="EP77" s="73">
        <f t="shared" si="681"/>
        <v>0</v>
      </c>
      <c r="EQ77" s="73">
        <f t="shared" si="681"/>
        <v>0</v>
      </c>
      <c r="ER77" s="73">
        <f t="shared" si="681"/>
        <v>0</v>
      </c>
      <c r="ES77" s="73">
        <f t="shared" si="681"/>
        <v>0</v>
      </c>
      <c r="ET77" s="73">
        <f t="shared" si="681"/>
        <v>0</v>
      </c>
      <c r="EU77" s="73">
        <f t="shared" si="681"/>
        <v>0</v>
      </c>
      <c r="EV77" s="73">
        <f t="shared" si="681"/>
        <v>0</v>
      </c>
      <c r="EW77" s="73">
        <f t="shared" si="681"/>
        <v>0</v>
      </c>
      <c r="EX77" s="73">
        <f t="shared" si="681"/>
        <v>0</v>
      </c>
      <c r="EY77" s="73">
        <f t="shared" si="681"/>
        <v>0</v>
      </c>
      <c r="EZ77" s="73">
        <f t="shared" si="681"/>
        <v>0</v>
      </c>
      <c r="FA77" s="73">
        <f t="shared" si="681"/>
        <v>0</v>
      </c>
    </row>
    <row r="79" spans="1:208" x14ac:dyDescent="0.25">
      <c r="A79" t="s">
        <v>589</v>
      </c>
      <c r="BI79" s="73">
        <f>((BO72/6)/30)*26</f>
        <v>6252281.7735849917</v>
      </c>
      <c r="BJ79" s="83">
        <f>BO72/6</f>
        <v>7214171.2772134515</v>
      </c>
      <c r="BK79" s="73">
        <f>BJ79</f>
        <v>7214171.2772134515</v>
      </c>
      <c r="BL79" s="73">
        <f t="shared" ref="BL79:BN79" si="682">BK79</f>
        <v>7214171.2772134515</v>
      </c>
      <c r="BM79" s="73">
        <f t="shared" si="682"/>
        <v>7214171.2772134515</v>
      </c>
      <c r="BN79" s="73">
        <f t="shared" si="682"/>
        <v>7214171.2772134515</v>
      </c>
      <c r="BO79" s="73">
        <f>((BO72/6)/30)*4+((BU72/6)/30)*26</f>
        <v>7061979.5219560582</v>
      </c>
      <c r="BP79" s="83">
        <f t="shared" ref="BP79" si="683">BU72/6</f>
        <v>7038565.4057626119</v>
      </c>
      <c r="BQ79" s="73">
        <f t="shared" ref="BQ79:EB79" si="684">BP79</f>
        <v>7038565.4057626119</v>
      </c>
      <c r="BR79" s="73">
        <f t="shared" si="684"/>
        <v>7038565.4057626119</v>
      </c>
      <c r="BS79" s="73">
        <f t="shared" si="684"/>
        <v>7038565.4057626119</v>
      </c>
      <c r="BT79" s="73">
        <f t="shared" si="684"/>
        <v>7038565.4057626119</v>
      </c>
      <c r="BU79" s="73">
        <f t="shared" ref="BU79" si="685">((BU72/6)/30)*4+((CA72/6)/30)*26</f>
        <v>6868806.6522747101</v>
      </c>
      <c r="BV79" s="83">
        <f t="shared" ref="BV79" si="686">CA72/6</f>
        <v>6842689.920968879</v>
      </c>
      <c r="BW79" s="73">
        <f t="shared" ref="BW79" si="687">BV79</f>
        <v>6842689.920968879</v>
      </c>
      <c r="BX79" s="73">
        <f t="shared" si="684"/>
        <v>6842689.920968879</v>
      </c>
      <c r="BY79" s="73">
        <f t="shared" si="684"/>
        <v>6842689.920968879</v>
      </c>
      <c r="BZ79" s="73">
        <f t="shared" si="684"/>
        <v>6842689.920968879</v>
      </c>
      <c r="CA79" s="73">
        <f t="shared" ref="CA79" si="688">((CA72/6)/30)*4+((CG72/6)/30)*26</f>
        <v>6653336.4679054916</v>
      </c>
      <c r="CB79" s="83">
        <f t="shared" ref="CB79" si="689">CG72/6</f>
        <v>6624205.1674342006</v>
      </c>
      <c r="CC79" s="73">
        <f t="shared" ref="CC79" si="690">CB79</f>
        <v>6624205.1674342006</v>
      </c>
      <c r="CD79" s="73">
        <f t="shared" si="684"/>
        <v>6624205.1674342006</v>
      </c>
      <c r="CE79" s="73">
        <f t="shared" si="684"/>
        <v>6624205.1674342006</v>
      </c>
      <c r="CF79" s="73">
        <f t="shared" si="684"/>
        <v>6624205.1674342006</v>
      </c>
      <c r="CG79" s="73">
        <f t="shared" ref="CG79" si="691">((CG72/6)/30)*4+((CM72/6)/30)*26</f>
        <v>6412995.2624935154</v>
      </c>
      <c r="CH79" s="83">
        <f t="shared" ref="CH79" si="692">CM72/6</f>
        <v>6380501.4309641793</v>
      </c>
      <c r="CI79" s="73">
        <f t="shared" ref="CI79" si="693">CH79</f>
        <v>6380501.4309641793</v>
      </c>
      <c r="CJ79" s="73">
        <f t="shared" si="684"/>
        <v>6380501.4309641793</v>
      </c>
      <c r="CK79" s="73">
        <f t="shared" si="684"/>
        <v>6380501.4309641793</v>
      </c>
      <c r="CL79" s="73">
        <f t="shared" si="684"/>
        <v>6380501.4309641793</v>
      </c>
      <c r="CM79" s="73">
        <f t="shared" ref="CM79" si="694">((CM72/6)/30)*4+((CS72/6)/30)*26</f>
        <v>6144912.255148516</v>
      </c>
      <c r="CN79" s="83">
        <f t="shared" ref="CN79" si="695">CS72/6</f>
        <v>6108667.7665614905</v>
      </c>
      <c r="CO79" s="73">
        <f t="shared" ref="CO79" si="696">CN79</f>
        <v>6108667.7665614905</v>
      </c>
      <c r="CP79" s="73">
        <f t="shared" si="684"/>
        <v>6108667.7665614905</v>
      </c>
      <c r="CQ79" s="73">
        <f t="shared" si="684"/>
        <v>6108667.7665614905</v>
      </c>
      <c r="CR79" s="73">
        <f t="shared" si="684"/>
        <v>6108667.7665614905</v>
      </c>
      <c r="CS79" s="73">
        <f t="shared" ref="CS79" si="697">((CS72/6)/30)*4+((CY72/6)/30)*26</f>
        <v>5845885.3000995591</v>
      </c>
      <c r="CT79" s="83">
        <f t="shared" ref="CT79" si="698">CY72/6</f>
        <v>5805457.2283361852</v>
      </c>
      <c r="CU79" s="73">
        <f t="shared" ref="CU79" si="699">CT79</f>
        <v>5805457.2283361852</v>
      </c>
      <c r="CV79" s="73">
        <f t="shared" si="684"/>
        <v>5805457.2283361852</v>
      </c>
      <c r="CW79" s="73">
        <f t="shared" si="684"/>
        <v>5805457.2283361852</v>
      </c>
      <c r="CX79" s="73">
        <f t="shared" si="684"/>
        <v>5805457.2283361852</v>
      </c>
      <c r="CY79" s="73">
        <f t="shared" ref="CY79" si="700">((CY72/6)/30)*4+((DE72/6)/30)*26</f>
        <v>5512342.6383269746</v>
      </c>
      <c r="CZ79" s="83">
        <f t="shared" ref="CZ79" si="701">DE72/6</f>
        <v>5467248.0860178657</v>
      </c>
      <c r="DA79" s="73">
        <f t="shared" ref="DA79" si="702">CZ79</f>
        <v>5467248.0860178657</v>
      </c>
      <c r="DB79" s="73">
        <f t="shared" si="684"/>
        <v>5467248.0860178657</v>
      </c>
      <c r="DC79" s="73">
        <f t="shared" si="684"/>
        <v>5467248.0860178657</v>
      </c>
      <c r="DD79" s="73">
        <f t="shared" si="684"/>
        <v>5467248.0860178657</v>
      </c>
      <c r="DE79" s="73">
        <f t="shared" ref="DE79" si="703">((DE72/6)/30)*4+((DK72/6)/30)*26</f>
        <v>5140300.2343098288</v>
      </c>
      <c r="DF79" s="83">
        <f t="shared" ref="DF79" si="704">DK72/6</f>
        <v>5090000.5648162849</v>
      </c>
      <c r="DG79" s="73">
        <f t="shared" ref="DG79" si="705">DF79</f>
        <v>5090000.5648162849</v>
      </c>
      <c r="DH79" s="73">
        <f t="shared" si="684"/>
        <v>5090000.5648162849</v>
      </c>
      <c r="DI79" s="73">
        <f t="shared" si="684"/>
        <v>5090000.5648162849</v>
      </c>
      <c r="DJ79" s="73">
        <f t="shared" si="684"/>
        <v>5090000.5648162849</v>
      </c>
      <c r="DK79" s="73">
        <f t="shared" ref="DK79" si="706">((DK72/6)/30)*4+((DQ72/6)/30)*26</f>
        <v>4691109.0808930937</v>
      </c>
      <c r="DL79" s="83">
        <f t="shared" ref="DL79" si="707">DQ72/6</f>
        <v>4629741.160289526</v>
      </c>
      <c r="DM79" s="73">
        <f t="shared" ref="DM79" si="708">DL79</f>
        <v>4629741.160289526</v>
      </c>
      <c r="DN79" s="73">
        <f t="shared" si="684"/>
        <v>4629741.160289526</v>
      </c>
      <c r="DO79" s="73">
        <f t="shared" si="684"/>
        <v>4629741.160289526</v>
      </c>
      <c r="DP79" s="73">
        <f t="shared" si="684"/>
        <v>4629741.160289526</v>
      </c>
      <c r="DQ79" s="73">
        <f t="shared" ref="DQ79" si="709">((DQ72/6)/30)*4+((DW72/6)/30)*26</f>
        <v>4429369.4363690214</v>
      </c>
      <c r="DR79" s="83">
        <f t="shared" ref="DR79" si="710">DW72/6</f>
        <v>4398543.0173043283</v>
      </c>
      <c r="DS79" s="73">
        <f t="shared" ref="DS79" si="711">DR79</f>
        <v>4398543.0173043283</v>
      </c>
      <c r="DT79" s="73">
        <f t="shared" si="684"/>
        <v>4398543.0173043283</v>
      </c>
      <c r="DU79" s="73">
        <f t="shared" si="684"/>
        <v>4398543.0173043283</v>
      </c>
      <c r="DV79" s="73">
        <f t="shared" si="684"/>
        <v>4398543.0173043283</v>
      </c>
      <c r="DW79" s="73">
        <f t="shared" ref="DW79" si="712">((DW72/6)/30)*4+((EC72/6)/30)*26</f>
        <v>3700474.1785407104</v>
      </c>
      <c r="DX79" s="83">
        <f t="shared" ref="DX79" si="713">EC72/6</f>
        <v>3593078.9725770764</v>
      </c>
      <c r="DY79" s="73">
        <f t="shared" ref="DY79" si="714">DX79</f>
        <v>3593078.9725770764</v>
      </c>
      <c r="DZ79" s="73">
        <f t="shared" si="684"/>
        <v>3593078.9725770764</v>
      </c>
      <c r="EA79" s="73">
        <f t="shared" si="684"/>
        <v>3593078.9725770764</v>
      </c>
      <c r="EB79" s="73">
        <f t="shared" si="684"/>
        <v>3593078.9725770764</v>
      </c>
      <c r="EC79" s="73">
        <f t="shared" ref="EC79" si="715">((EC72/6)/30)*4+((EI72/6)/30)*26</f>
        <v>3139441.1025207476</v>
      </c>
      <c r="ED79" s="83">
        <f t="shared" ref="ED79" si="716">EI72/6</f>
        <v>3069650.6609736201</v>
      </c>
      <c r="EE79" s="73">
        <f t="shared" ref="EE79:EZ79" si="717">ED79</f>
        <v>3069650.6609736201</v>
      </c>
      <c r="EF79" s="73">
        <f t="shared" si="717"/>
        <v>3069650.6609736201</v>
      </c>
      <c r="EG79" s="73">
        <f t="shared" si="717"/>
        <v>3069650.6609736201</v>
      </c>
      <c r="EH79" s="73">
        <f t="shared" si="717"/>
        <v>3069650.6609736201</v>
      </c>
      <c r="EI79" s="73">
        <f t="shared" ref="EI79" si="718">((EI72/6)/30)*4+((EO72/6)/30)*26</f>
        <v>2681813.758789442</v>
      </c>
      <c r="EJ79" s="83">
        <f t="shared" ref="EJ79" si="719">EO72/6</f>
        <v>2622146.5430687992</v>
      </c>
      <c r="EK79" s="73">
        <f t="shared" ref="EK79" si="720">EJ79</f>
        <v>2622146.5430687992</v>
      </c>
      <c r="EL79" s="73">
        <f t="shared" si="717"/>
        <v>2622146.5430687992</v>
      </c>
      <c r="EM79" s="73">
        <f t="shared" si="717"/>
        <v>2622146.5430687992</v>
      </c>
      <c r="EN79" s="73">
        <f t="shared" si="717"/>
        <v>2622146.5430687992</v>
      </c>
      <c r="EO79" s="73">
        <f t="shared" ref="EO79" si="721">((EO72/6)/30)*4+((EU72/6)/30)*26</f>
        <v>1885641.4450992951</v>
      </c>
      <c r="EP79" s="83">
        <f t="shared" ref="EP79" si="722">EU72/6</f>
        <v>1772332.9684886022</v>
      </c>
      <c r="EQ79" s="73">
        <f t="shared" ref="EQ79" si="723">EP79</f>
        <v>1772332.9684886022</v>
      </c>
      <c r="ER79" s="73">
        <f t="shared" si="717"/>
        <v>1772332.9684886022</v>
      </c>
      <c r="ES79" s="73">
        <f t="shared" si="717"/>
        <v>1772332.9684886022</v>
      </c>
      <c r="ET79" s="73">
        <f t="shared" si="717"/>
        <v>1772332.9684886022</v>
      </c>
      <c r="EU79" s="73">
        <f t="shared" ref="EU79" si="724">((EU72/6)/30)*4+((FA72/6)/30)*26</f>
        <v>1075736.3228398077</v>
      </c>
      <c r="EV79" s="83">
        <f t="shared" ref="EV79" si="725">FA72/6</f>
        <v>968567.60812460852</v>
      </c>
      <c r="EW79" s="73">
        <f t="shared" ref="EW79" si="726">EV79</f>
        <v>968567.60812460852</v>
      </c>
      <c r="EX79" s="73">
        <f t="shared" si="717"/>
        <v>968567.60812460852</v>
      </c>
      <c r="EY79" s="73">
        <f t="shared" si="717"/>
        <v>968567.60812460852</v>
      </c>
      <c r="EZ79" s="73">
        <f t="shared" si="717"/>
        <v>968567.60812460852</v>
      </c>
      <c r="FA79" s="73">
        <f t="shared" ref="FA79" si="727">((FA72/6)/30)*4+((FG72/6)/30)*26</f>
        <v>129142.3477499478</v>
      </c>
    </row>
    <row r="81" spans="1:184" x14ac:dyDescent="0.25">
      <c r="A81" t="s">
        <v>590</v>
      </c>
      <c r="B81" s="73">
        <f>SUM(C79:FA79)</f>
        <v>465753406.67341012</v>
      </c>
    </row>
    <row r="82" spans="1:184" x14ac:dyDescent="0.25">
      <c r="A82" t="s">
        <v>591</v>
      </c>
      <c r="B82" s="73">
        <f>SUM(C72:FA72)</f>
        <v>465753406.67341024</v>
      </c>
    </row>
    <row r="84" spans="1:184" x14ac:dyDescent="0.25">
      <c r="A84" s="711" t="s">
        <v>663</v>
      </c>
    </row>
    <row r="85" spans="1:184" x14ac:dyDescent="0.25">
      <c r="A85" s="39" t="s">
        <v>365</v>
      </c>
    </row>
    <row r="86" spans="1:184" x14ac:dyDescent="0.25">
      <c r="A86" t="s">
        <v>363</v>
      </c>
      <c r="DH86">
        <v>20</v>
      </c>
    </row>
    <row r="87" spans="1:184" x14ac:dyDescent="0.25">
      <c r="A87" t="s">
        <v>364</v>
      </c>
      <c r="DH87" s="73">
        <f>TABLES!F588*50%</f>
        <v>1300000000</v>
      </c>
    </row>
    <row r="88" spans="1:184" x14ac:dyDescent="0.25">
      <c r="A88" t="s">
        <v>664</v>
      </c>
      <c r="DH88" s="62">
        <v>24</v>
      </c>
    </row>
    <row r="89" spans="1:184" x14ac:dyDescent="0.25">
      <c r="A89" t="s">
        <v>367</v>
      </c>
      <c r="DH89" s="73"/>
      <c r="GB89" s="73">
        <f>TABLES!D654</f>
        <v>20000000</v>
      </c>
    </row>
    <row r="90" spans="1:184" x14ac:dyDescent="0.25">
      <c r="A90" t="s">
        <v>668</v>
      </c>
      <c r="DH90" s="71">
        <f>TABLES!D653</f>
        <v>0.15820000000000001</v>
      </c>
    </row>
    <row r="91" spans="1:184" x14ac:dyDescent="0.25">
      <c r="A91" t="s">
        <v>369</v>
      </c>
      <c r="DH91" s="102">
        <f>DH90/12</f>
        <v>1.3183333333333333E-2</v>
      </c>
    </row>
    <row r="92" spans="1:184" x14ac:dyDescent="0.25">
      <c r="A92" t="s">
        <v>601</v>
      </c>
    </row>
    <row r="94" spans="1:184" x14ac:dyDescent="0.25">
      <c r="A94" s="39" t="s">
        <v>370</v>
      </c>
      <c r="DI94">
        <v>1</v>
      </c>
      <c r="DJ94">
        <f>DI94+1</f>
        <v>2</v>
      </c>
      <c r="DK94">
        <f t="shared" ref="DK94:FV94" si="728">DJ94+1</f>
        <v>3</v>
      </c>
      <c r="DL94">
        <f t="shared" si="728"/>
        <v>4</v>
      </c>
      <c r="DM94">
        <f t="shared" si="728"/>
        <v>5</v>
      </c>
      <c r="DN94">
        <f t="shared" si="728"/>
        <v>6</v>
      </c>
      <c r="DO94">
        <f t="shared" si="728"/>
        <v>7</v>
      </c>
      <c r="DP94">
        <f t="shared" si="728"/>
        <v>8</v>
      </c>
      <c r="DQ94">
        <f t="shared" si="728"/>
        <v>9</v>
      </c>
      <c r="DR94">
        <f t="shared" si="728"/>
        <v>10</v>
      </c>
      <c r="DS94">
        <f t="shared" si="728"/>
        <v>11</v>
      </c>
      <c r="DT94">
        <f t="shared" si="728"/>
        <v>12</v>
      </c>
      <c r="DU94">
        <f t="shared" si="728"/>
        <v>13</v>
      </c>
      <c r="DV94">
        <f t="shared" si="728"/>
        <v>14</v>
      </c>
      <c r="DW94">
        <f t="shared" si="728"/>
        <v>15</v>
      </c>
      <c r="DX94">
        <f t="shared" si="728"/>
        <v>16</v>
      </c>
      <c r="DY94">
        <f t="shared" si="728"/>
        <v>17</v>
      </c>
      <c r="DZ94">
        <f t="shared" si="728"/>
        <v>18</v>
      </c>
      <c r="EA94">
        <f t="shared" si="728"/>
        <v>19</v>
      </c>
      <c r="EB94">
        <f t="shared" si="728"/>
        <v>20</v>
      </c>
      <c r="EC94">
        <f t="shared" si="728"/>
        <v>21</v>
      </c>
      <c r="ED94">
        <f t="shared" si="728"/>
        <v>22</v>
      </c>
      <c r="EE94">
        <f t="shared" si="728"/>
        <v>23</v>
      </c>
      <c r="EF94">
        <f t="shared" si="728"/>
        <v>24</v>
      </c>
      <c r="EG94">
        <f t="shared" si="728"/>
        <v>25</v>
      </c>
      <c r="EH94">
        <f t="shared" si="728"/>
        <v>26</v>
      </c>
      <c r="EI94">
        <f t="shared" si="728"/>
        <v>27</v>
      </c>
      <c r="EJ94">
        <f t="shared" si="728"/>
        <v>28</v>
      </c>
      <c r="EK94">
        <f t="shared" si="728"/>
        <v>29</v>
      </c>
      <c r="EL94">
        <f t="shared" si="728"/>
        <v>30</v>
      </c>
      <c r="EM94">
        <f t="shared" si="728"/>
        <v>31</v>
      </c>
      <c r="EN94">
        <f t="shared" si="728"/>
        <v>32</v>
      </c>
      <c r="EO94">
        <f t="shared" si="728"/>
        <v>33</v>
      </c>
      <c r="EP94">
        <f t="shared" si="728"/>
        <v>34</v>
      </c>
      <c r="EQ94">
        <f t="shared" si="728"/>
        <v>35</v>
      </c>
      <c r="ER94">
        <f t="shared" si="728"/>
        <v>36</v>
      </c>
      <c r="ES94">
        <f t="shared" si="728"/>
        <v>37</v>
      </c>
      <c r="ET94">
        <f t="shared" si="728"/>
        <v>38</v>
      </c>
      <c r="EU94">
        <f t="shared" si="728"/>
        <v>39</v>
      </c>
      <c r="EV94">
        <f t="shared" si="728"/>
        <v>40</v>
      </c>
      <c r="EW94">
        <f t="shared" si="728"/>
        <v>41</v>
      </c>
      <c r="EX94">
        <f t="shared" si="728"/>
        <v>42</v>
      </c>
      <c r="EY94">
        <f t="shared" si="728"/>
        <v>43</v>
      </c>
      <c r="EZ94">
        <f t="shared" si="728"/>
        <v>44</v>
      </c>
      <c r="FA94">
        <f t="shared" si="728"/>
        <v>45</v>
      </c>
      <c r="FB94">
        <f t="shared" si="728"/>
        <v>46</v>
      </c>
      <c r="FC94">
        <f t="shared" si="728"/>
        <v>47</v>
      </c>
      <c r="FD94">
        <f t="shared" si="728"/>
        <v>48</v>
      </c>
      <c r="FE94">
        <f t="shared" si="728"/>
        <v>49</v>
      </c>
      <c r="FF94">
        <f t="shared" si="728"/>
        <v>50</v>
      </c>
      <c r="FG94">
        <f t="shared" si="728"/>
        <v>51</v>
      </c>
      <c r="FH94">
        <f t="shared" si="728"/>
        <v>52</v>
      </c>
      <c r="FI94">
        <f t="shared" si="728"/>
        <v>53</v>
      </c>
      <c r="FJ94">
        <f t="shared" si="728"/>
        <v>54</v>
      </c>
      <c r="FK94">
        <f t="shared" si="728"/>
        <v>55</v>
      </c>
      <c r="FL94">
        <f t="shared" si="728"/>
        <v>56</v>
      </c>
      <c r="FM94">
        <f t="shared" si="728"/>
        <v>57</v>
      </c>
      <c r="FN94">
        <f t="shared" si="728"/>
        <v>58</v>
      </c>
      <c r="FO94">
        <f t="shared" si="728"/>
        <v>59</v>
      </c>
      <c r="FP94">
        <f t="shared" si="728"/>
        <v>60</v>
      </c>
      <c r="FQ94">
        <f t="shared" si="728"/>
        <v>61</v>
      </c>
      <c r="FR94">
        <f t="shared" si="728"/>
        <v>62</v>
      </c>
      <c r="FS94">
        <f t="shared" si="728"/>
        <v>63</v>
      </c>
      <c r="FT94">
        <f t="shared" si="728"/>
        <v>64</v>
      </c>
      <c r="FU94">
        <f t="shared" si="728"/>
        <v>65</v>
      </c>
      <c r="FV94">
        <f t="shared" si="728"/>
        <v>66</v>
      </c>
      <c r="FW94">
        <f t="shared" ref="FW94:GB94" si="729">FV94+1</f>
        <v>67</v>
      </c>
      <c r="FX94">
        <f t="shared" si="729"/>
        <v>68</v>
      </c>
      <c r="FY94">
        <f t="shared" si="729"/>
        <v>69</v>
      </c>
      <c r="FZ94">
        <f t="shared" si="729"/>
        <v>70</v>
      </c>
      <c r="GA94">
        <f t="shared" si="729"/>
        <v>71</v>
      </c>
      <c r="GB94">
        <f t="shared" si="729"/>
        <v>72</v>
      </c>
    </row>
    <row r="95" spans="1:184" x14ac:dyDescent="0.25">
      <c r="A95" t="s">
        <v>371</v>
      </c>
      <c r="DH95" s="73">
        <f>DH87</f>
        <v>1300000000</v>
      </c>
    </row>
    <row r="96" spans="1:184" x14ac:dyDescent="0.25">
      <c r="A96" t="s">
        <v>665</v>
      </c>
      <c r="DK96">
        <v>1</v>
      </c>
      <c r="DN96">
        <f>DK96+1</f>
        <v>2</v>
      </c>
      <c r="DQ96">
        <f t="shared" ref="DQ96" si="730">DN96+1</f>
        <v>3</v>
      </c>
      <c r="DT96">
        <f t="shared" ref="DT96" si="731">DQ96+1</f>
        <v>4</v>
      </c>
      <c r="DW96">
        <f t="shared" ref="DW96" si="732">DT96+1</f>
        <v>5</v>
      </c>
      <c r="DZ96">
        <f t="shared" ref="DZ96" si="733">DW96+1</f>
        <v>6</v>
      </c>
      <c r="EC96">
        <f t="shared" ref="EC96" si="734">DZ96+1</f>
        <v>7</v>
      </c>
      <c r="EF96">
        <f t="shared" ref="EF96" si="735">EC96+1</f>
        <v>8</v>
      </c>
      <c r="EI96">
        <f t="shared" ref="EI96" si="736">EF96+1</f>
        <v>9</v>
      </c>
      <c r="EL96">
        <f t="shared" ref="EL96" si="737">EI96+1</f>
        <v>10</v>
      </c>
      <c r="EO96">
        <f t="shared" ref="EO96" si="738">EL96+1</f>
        <v>11</v>
      </c>
      <c r="ER96">
        <f t="shared" ref="ER96" si="739">EO96+1</f>
        <v>12</v>
      </c>
      <c r="EU96">
        <f t="shared" ref="EU96" si="740">ER96+1</f>
        <v>13</v>
      </c>
      <c r="EX96">
        <f t="shared" ref="EX96" si="741">EU96+1</f>
        <v>14</v>
      </c>
      <c r="FA96">
        <f t="shared" ref="FA96" si="742">EX96+1</f>
        <v>15</v>
      </c>
      <c r="FD96">
        <f t="shared" ref="FD96" si="743">FA96+1</f>
        <v>16</v>
      </c>
      <c r="FG96">
        <f t="shared" ref="FG96" si="744">FD96+1</f>
        <v>17</v>
      </c>
      <c r="FJ96">
        <f t="shared" ref="FJ96" si="745">FG96+1</f>
        <v>18</v>
      </c>
      <c r="FM96">
        <v>19</v>
      </c>
      <c r="FP96">
        <v>20</v>
      </c>
      <c r="FS96">
        <v>21</v>
      </c>
      <c r="FV96">
        <v>22</v>
      </c>
      <c r="FY96">
        <v>23</v>
      </c>
      <c r="GB96">
        <v>24</v>
      </c>
    </row>
    <row r="97" spans="1:184" x14ac:dyDescent="0.25">
      <c r="A97" t="s">
        <v>582</v>
      </c>
    </row>
    <row r="98" spans="1:184" x14ac:dyDescent="0.25">
      <c r="A98" t="s">
        <v>583</v>
      </c>
      <c r="DK98" s="73">
        <f>($DH$95-$GB$89)/$DH$88</f>
        <v>53333333.333333336</v>
      </c>
      <c r="DN98" s="73">
        <f>($DH$95-$GB$89)/$DH$88</f>
        <v>53333333.333333336</v>
      </c>
      <c r="DQ98" s="73">
        <f>($DH$95-$GB$89)/$DH$88</f>
        <v>53333333.333333336</v>
      </c>
      <c r="DT98" s="73">
        <f>($DH$95-$GB$89)/$DH$88</f>
        <v>53333333.333333336</v>
      </c>
      <c r="DW98" s="73">
        <f>($DH$95-$GB$89)/$DH$88</f>
        <v>53333333.333333336</v>
      </c>
      <c r="DZ98" s="73">
        <f>($DH$95-$GB$89)/$DH$88</f>
        <v>53333333.333333336</v>
      </c>
      <c r="EC98" s="73">
        <f>($DH$95-$GB$89)/$DH$88</f>
        <v>53333333.333333336</v>
      </c>
      <c r="EF98" s="73">
        <f>($DH$95-$GB$89)/$DH$88</f>
        <v>53333333.333333336</v>
      </c>
      <c r="EI98" s="73">
        <f>($DH$95-$GB$89)/$DH$88</f>
        <v>53333333.333333336</v>
      </c>
      <c r="EL98" s="73">
        <f>($DH$95-$GB$89)/$DH$88</f>
        <v>53333333.333333336</v>
      </c>
      <c r="EO98" s="73">
        <f>($DH$95-$GB$89)/$DH$88</f>
        <v>53333333.333333336</v>
      </c>
      <c r="ER98" s="73">
        <f>($DH$95-$GB$89)/$DH$88</f>
        <v>53333333.333333336</v>
      </c>
      <c r="EU98" s="73">
        <f>($DH$95-$GB$89)/$DH$88</f>
        <v>53333333.333333336</v>
      </c>
      <c r="EX98" s="73">
        <f>($DH$95-$GB$89)/$DH$88</f>
        <v>53333333.333333336</v>
      </c>
      <c r="FA98" s="73">
        <f>($DH$95-$GB$89)/$DH$88</f>
        <v>53333333.333333336</v>
      </c>
      <c r="FD98" s="73">
        <f>($DH$95-$GB$89)/$DH$88</f>
        <v>53333333.333333336</v>
      </c>
      <c r="FG98" s="73">
        <f>($DH$95-$GB$89)/$DH$88</f>
        <v>53333333.333333336</v>
      </c>
      <c r="FJ98" s="73">
        <f>($DH$95-$GB$89)/$DH$88</f>
        <v>53333333.333333336</v>
      </c>
      <c r="FM98" s="73">
        <f>($DH$95-$GB$89)/$DH$88</f>
        <v>53333333.333333336</v>
      </c>
      <c r="FP98" s="73">
        <f>($DH$95-$GB$89)/$DH$88</f>
        <v>53333333.333333336</v>
      </c>
      <c r="FS98" s="73">
        <f>($DH$95-$GB$89)/$DH$88</f>
        <v>53333333.333333336</v>
      </c>
      <c r="FV98" s="73">
        <f>($DH$95-$GB$89)/$DH$88</f>
        <v>53333333.333333336</v>
      </c>
      <c r="FY98" s="73">
        <f>($DH$95-$GB$89)/$DH$88</f>
        <v>53333333.333333336</v>
      </c>
      <c r="GB98" s="73">
        <f>($DH$95-$GB$89)/$DH$88</f>
        <v>53333333.333333336</v>
      </c>
    </row>
    <row r="99" spans="1:184" x14ac:dyDescent="0.25">
      <c r="A99" t="s">
        <v>584</v>
      </c>
      <c r="DI99" s="124">
        <f>DH101*$DH$91</f>
        <v>17138333.333333332</v>
      </c>
      <c r="DJ99" s="124">
        <f>DI101*$DH$91</f>
        <v>17138333.333333332</v>
      </c>
      <c r="DK99" s="124">
        <f>DJ101*$DH$91</f>
        <v>17138333.333333332</v>
      </c>
      <c r="DL99" s="124">
        <f t="shared" ref="DL99:FU99" si="746">DK101*$DH$91</f>
        <v>16435222.222222224</v>
      </c>
      <c r="DM99" s="124">
        <f t="shared" si="746"/>
        <v>16435222.222222224</v>
      </c>
      <c r="DN99" s="124">
        <f t="shared" si="746"/>
        <v>16435222.222222224</v>
      </c>
      <c r="DO99" s="124">
        <f t="shared" si="746"/>
        <v>15732111.111111114</v>
      </c>
      <c r="DP99" s="124">
        <f t="shared" si="746"/>
        <v>15732111.111111114</v>
      </c>
      <c r="DQ99" s="124">
        <f t="shared" si="746"/>
        <v>15732111.111111114</v>
      </c>
      <c r="DR99" s="124">
        <f t="shared" si="746"/>
        <v>15029000.000000004</v>
      </c>
      <c r="DS99" s="124">
        <f t="shared" si="746"/>
        <v>15029000.000000004</v>
      </c>
      <c r="DT99" s="124">
        <f t="shared" si="746"/>
        <v>15029000.000000004</v>
      </c>
      <c r="DU99" s="124">
        <f t="shared" si="746"/>
        <v>14325888.888888894</v>
      </c>
      <c r="DV99" s="124">
        <f t="shared" si="746"/>
        <v>14325888.888888894</v>
      </c>
      <c r="DW99" s="124">
        <f t="shared" si="746"/>
        <v>14325888.888888894</v>
      </c>
      <c r="DX99" s="124">
        <f t="shared" si="746"/>
        <v>13622777.777777782</v>
      </c>
      <c r="DY99" s="124">
        <f t="shared" si="746"/>
        <v>13622777.777777782</v>
      </c>
      <c r="DZ99" s="124">
        <f t="shared" si="746"/>
        <v>13622777.777777782</v>
      </c>
      <c r="EA99" s="124">
        <f t="shared" si="746"/>
        <v>12919666.66666667</v>
      </c>
      <c r="EB99" s="124">
        <f t="shared" si="746"/>
        <v>12919666.66666667</v>
      </c>
      <c r="EC99" s="124">
        <f t="shared" si="746"/>
        <v>12919666.66666667</v>
      </c>
      <c r="ED99" s="124">
        <f t="shared" si="746"/>
        <v>12216555.555555558</v>
      </c>
      <c r="EE99" s="124">
        <f t="shared" si="746"/>
        <v>12216555.555555558</v>
      </c>
      <c r="EF99" s="124">
        <f t="shared" si="746"/>
        <v>12216555.555555558</v>
      </c>
      <c r="EG99" s="124">
        <f t="shared" si="746"/>
        <v>11513444.444444446</v>
      </c>
      <c r="EH99" s="124">
        <f t="shared" si="746"/>
        <v>11513444.444444446</v>
      </c>
      <c r="EI99" s="124">
        <f t="shared" si="746"/>
        <v>11513444.444444446</v>
      </c>
      <c r="EJ99" s="124">
        <f t="shared" si="746"/>
        <v>10810333.333333336</v>
      </c>
      <c r="EK99" s="124">
        <f t="shared" si="746"/>
        <v>10810333.333333336</v>
      </c>
      <c r="EL99" s="124">
        <f t="shared" si="746"/>
        <v>10810333.333333336</v>
      </c>
      <c r="EM99" s="124">
        <f t="shared" si="746"/>
        <v>10107222.222222224</v>
      </c>
      <c r="EN99" s="124">
        <f t="shared" si="746"/>
        <v>10107222.222222224</v>
      </c>
      <c r="EO99" s="124">
        <f t="shared" si="746"/>
        <v>10107222.222222224</v>
      </c>
      <c r="EP99" s="124">
        <f t="shared" si="746"/>
        <v>9404111.1111111119</v>
      </c>
      <c r="EQ99" s="124">
        <f t="shared" si="746"/>
        <v>9404111.1111111119</v>
      </c>
      <c r="ER99" s="124">
        <f t="shared" si="746"/>
        <v>9404111.1111111119</v>
      </c>
      <c r="ES99" s="124">
        <f t="shared" si="746"/>
        <v>8701000</v>
      </c>
      <c r="ET99" s="124">
        <f t="shared" si="746"/>
        <v>8701000</v>
      </c>
      <c r="EU99" s="124">
        <f t="shared" si="746"/>
        <v>8701000</v>
      </c>
      <c r="EV99" s="124">
        <f t="shared" si="746"/>
        <v>7997888.8888888881</v>
      </c>
      <c r="EW99" s="124">
        <f t="shared" si="746"/>
        <v>7997888.8888888881</v>
      </c>
      <c r="EX99" s="124">
        <f t="shared" si="746"/>
        <v>7997888.8888888881</v>
      </c>
      <c r="EY99" s="124">
        <f t="shared" si="746"/>
        <v>7294777.7777777771</v>
      </c>
      <c r="EZ99" s="124">
        <f t="shared" si="746"/>
        <v>7294777.7777777771</v>
      </c>
      <c r="FA99" s="124">
        <f t="shared" si="746"/>
        <v>7294777.7777777771</v>
      </c>
      <c r="FB99" s="124">
        <f t="shared" si="746"/>
        <v>6591666.666666666</v>
      </c>
      <c r="FC99" s="124">
        <f t="shared" si="746"/>
        <v>6591666.666666666</v>
      </c>
      <c r="FD99" s="124">
        <f t="shared" si="746"/>
        <v>6591666.666666666</v>
      </c>
      <c r="FE99" s="124">
        <f t="shared" si="746"/>
        <v>5888555.555555555</v>
      </c>
      <c r="FF99" s="124">
        <f t="shared" si="746"/>
        <v>5888555.555555555</v>
      </c>
      <c r="FG99" s="124">
        <f t="shared" si="746"/>
        <v>5888555.555555555</v>
      </c>
      <c r="FH99" s="124">
        <f t="shared" si="746"/>
        <v>5185444.444444444</v>
      </c>
      <c r="FI99" s="124">
        <f t="shared" si="746"/>
        <v>5185444.444444444</v>
      </c>
      <c r="FJ99" s="124">
        <f t="shared" si="746"/>
        <v>5185444.444444444</v>
      </c>
      <c r="FK99" s="124">
        <f t="shared" si="746"/>
        <v>4482333.333333333</v>
      </c>
      <c r="FL99" s="124">
        <f t="shared" si="746"/>
        <v>4482333.333333333</v>
      </c>
      <c r="FM99" s="124">
        <f t="shared" si="746"/>
        <v>4482333.333333333</v>
      </c>
      <c r="FN99" s="124">
        <f t="shared" si="746"/>
        <v>3779222.2222222225</v>
      </c>
      <c r="FO99" s="124">
        <f t="shared" si="746"/>
        <v>3779222.2222222225</v>
      </c>
      <c r="FP99" s="124">
        <f t="shared" si="746"/>
        <v>3779222.2222222225</v>
      </c>
      <c r="FQ99" s="124">
        <f t="shared" si="746"/>
        <v>3076111.1111111115</v>
      </c>
      <c r="FR99" s="124">
        <f t="shared" si="746"/>
        <v>3076111.1111111115</v>
      </c>
      <c r="FS99" s="124">
        <f t="shared" si="746"/>
        <v>3076111.1111111115</v>
      </c>
      <c r="FT99" s="124">
        <f t="shared" si="746"/>
        <v>2373000</v>
      </c>
      <c r="FU99" s="124">
        <f t="shared" si="746"/>
        <v>2373000</v>
      </c>
      <c r="FV99" s="124">
        <f t="shared" ref="FV99:GB99" si="747">FU101*$DH$91</f>
        <v>2373000</v>
      </c>
      <c r="FW99" s="124">
        <f t="shared" si="747"/>
        <v>1669888.8888888888</v>
      </c>
      <c r="FX99" s="124">
        <f t="shared" si="747"/>
        <v>1669888.8888888888</v>
      </c>
      <c r="FY99" s="124">
        <f t="shared" si="747"/>
        <v>1669888.8888888888</v>
      </c>
      <c r="FZ99" s="124">
        <f t="shared" si="747"/>
        <v>966777.77777777752</v>
      </c>
      <c r="GA99" s="124">
        <f t="shared" si="747"/>
        <v>966777.77777777752</v>
      </c>
      <c r="GB99" s="124">
        <f t="shared" si="747"/>
        <v>966777.77777777752</v>
      </c>
    </row>
    <row r="100" spans="1:184" x14ac:dyDescent="0.25">
      <c r="A100" t="s">
        <v>585</v>
      </c>
      <c r="FJ100" s="73"/>
      <c r="GB100" s="73">
        <f>GB89</f>
        <v>20000000</v>
      </c>
    </row>
    <row r="101" spans="1:184" x14ac:dyDescent="0.25">
      <c r="A101" t="s">
        <v>586</v>
      </c>
      <c r="DH101" s="73">
        <f>DG101+DH95-DH98-DH100</f>
        <v>1300000000</v>
      </c>
      <c r="DI101" s="73">
        <f t="shared" ref="DI101:FT101" si="748">DH101+DI95-DI98-DI100</f>
        <v>1300000000</v>
      </c>
      <c r="DJ101" s="73">
        <f t="shared" si="748"/>
        <v>1300000000</v>
      </c>
      <c r="DK101" s="73">
        <f t="shared" si="748"/>
        <v>1246666666.6666667</v>
      </c>
      <c r="DL101" s="73">
        <f t="shared" si="748"/>
        <v>1246666666.6666667</v>
      </c>
      <c r="DM101" s="73">
        <f t="shared" si="748"/>
        <v>1246666666.6666667</v>
      </c>
      <c r="DN101" s="73">
        <f t="shared" si="748"/>
        <v>1193333333.3333335</v>
      </c>
      <c r="DO101" s="73">
        <f t="shared" si="748"/>
        <v>1193333333.3333335</v>
      </c>
      <c r="DP101" s="73">
        <f t="shared" si="748"/>
        <v>1193333333.3333335</v>
      </c>
      <c r="DQ101" s="73">
        <f t="shared" si="748"/>
        <v>1140000000.0000002</v>
      </c>
      <c r="DR101" s="73">
        <f t="shared" si="748"/>
        <v>1140000000.0000002</v>
      </c>
      <c r="DS101" s="73">
        <f t="shared" si="748"/>
        <v>1140000000.0000002</v>
      </c>
      <c r="DT101" s="73">
        <f t="shared" si="748"/>
        <v>1086666666.666667</v>
      </c>
      <c r="DU101" s="73">
        <f t="shared" si="748"/>
        <v>1086666666.666667</v>
      </c>
      <c r="DV101" s="73">
        <f t="shared" si="748"/>
        <v>1086666666.666667</v>
      </c>
      <c r="DW101" s="73">
        <f t="shared" si="748"/>
        <v>1033333333.3333336</v>
      </c>
      <c r="DX101" s="73">
        <f t="shared" si="748"/>
        <v>1033333333.3333336</v>
      </c>
      <c r="DY101" s="73">
        <f t="shared" si="748"/>
        <v>1033333333.3333336</v>
      </c>
      <c r="DZ101" s="73">
        <f t="shared" si="748"/>
        <v>980000000.00000024</v>
      </c>
      <c r="EA101" s="73">
        <f t="shared" si="748"/>
        <v>980000000.00000024</v>
      </c>
      <c r="EB101" s="73">
        <f t="shared" si="748"/>
        <v>980000000.00000024</v>
      </c>
      <c r="EC101" s="73">
        <f t="shared" si="748"/>
        <v>926666666.66666687</v>
      </c>
      <c r="ED101" s="73">
        <f t="shared" si="748"/>
        <v>926666666.66666687</v>
      </c>
      <c r="EE101" s="73">
        <f t="shared" si="748"/>
        <v>926666666.66666687</v>
      </c>
      <c r="EF101" s="73">
        <f t="shared" si="748"/>
        <v>873333333.33333349</v>
      </c>
      <c r="EG101" s="73">
        <f t="shared" si="748"/>
        <v>873333333.33333349</v>
      </c>
      <c r="EH101" s="73">
        <f t="shared" si="748"/>
        <v>873333333.33333349</v>
      </c>
      <c r="EI101" s="73">
        <f t="shared" si="748"/>
        <v>820000000.00000012</v>
      </c>
      <c r="EJ101" s="73">
        <f t="shared" si="748"/>
        <v>820000000.00000012</v>
      </c>
      <c r="EK101" s="73">
        <f t="shared" si="748"/>
        <v>820000000.00000012</v>
      </c>
      <c r="EL101" s="73">
        <f t="shared" si="748"/>
        <v>766666666.66666675</v>
      </c>
      <c r="EM101" s="73">
        <f t="shared" si="748"/>
        <v>766666666.66666675</v>
      </c>
      <c r="EN101" s="73">
        <f t="shared" si="748"/>
        <v>766666666.66666675</v>
      </c>
      <c r="EO101" s="73">
        <f t="shared" si="748"/>
        <v>713333333.33333337</v>
      </c>
      <c r="EP101" s="73">
        <f t="shared" si="748"/>
        <v>713333333.33333337</v>
      </c>
      <c r="EQ101" s="73">
        <f t="shared" si="748"/>
        <v>713333333.33333337</v>
      </c>
      <c r="ER101" s="73">
        <f t="shared" si="748"/>
        <v>660000000</v>
      </c>
      <c r="ES101" s="73">
        <f t="shared" si="748"/>
        <v>660000000</v>
      </c>
      <c r="ET101" s="73">
        <f t="shared" si="748"/>
        <v>660000000</v>
      </c>
      <c r="EU101" s="73">
        <f t="shared" si="748"/>
        <v>606666666.66666663</v>
      </c>
      <c r="EV101" s="73">
        <f t="shared" si="748"/>
        <v>606666666.66666663</v>
      </c>
      <c r="EW101" s="73">
        <f t="shared" si="748"/>
        <v>606666666.66666663</v>
      </c>
      <c r="EX101" s="73">
        <f t="shared" si="748"/>
        <v>553333333.33333325</v>
      </c>
      <c r="EY101" s="73">
        <f t="shared" si="748"/>
        <v>553333333.33333325</v>
      </c>
      <c r="EZ101" s="73">
        <f t="shared" si="748"/>
        <v>553333333.33333325</v>
      </c>
      <c r="FA101" s="73">
        <f t="shared" si="748"/>
        <v>499999999.99999994</v>
      </c>
      <c r="FB101" s="73">
        <f t="shared" si="748"/>
        <v>499999999.99999994</v>
      </c>
      <c r="FC101" s="73">
        <f t="shared" si="748"/>
        <v>499999999.99999994</v>
      </c>
      <c r="FD101" s="73">
        <f t="shared" si="748"/>
        <v>446666666.66666663</v>
      </c>
      <c r="FE101" s="73">
        <f t="shared" si="748"/>
        <v>446666666.66666663</v>
      </c>
      <c r="FF101" s="73">
        <f t="shared" si="748"/>
        <v>446666666.66666663</v>
      </c>
      <c r="FG101" s="73">
        <f t="shared" si="748"/>
        <v>393333333.33333331</v>
      </c>
      <c r="FH101" s="73">
        <f t="shared" si="748"/>
        <v>393333333.33333331</v>
      </c>
      <c r="FI101" s="73">
        <f t="shared" si="748"/>
        <v>393333333.33333331</v>
      </c>
      <c r="FJ101" s="73">
        <f t="shared" si="748"/>
        <v>340000000</v>
      </c>
      <c r="FK101" s="73">
        <f t="shared" si="748"/>
        <v>340000000</v>
      </c>
      <c r="FL101" s="73">
        <f t="shared" si="748"/>
        <v>340000000</v>
      </c>
      <c r="FM101" s="73">
        <f t="shared" si="748"/>
        <v>286666666.66666669</v>
      </c>
      <c r="FN101" s="73">
        <f t="shared" si="748"/>
        <v>286666666.66666669</v>
      </c>
      <c r="FO101" s="73">
        <f t="shared" si="748"/>
        <v>286666666.66666669</v>
      </c>
      <c r="FP101" s="73">
        <f t="shared" si="748"/>
        <v>233333333.33333334</v>
      </c>
      <c r="FQ101" s="73">
        <f t="shared" si="748"/>
        <v>233333333.33333334</v>
      </c>
      <c r="FR101" s="73">
        <f t="shared" si="748"/>
        <v>233333333.33333334</v>
      </c>
      <c r="FS101" s="73">
        <f t="shared" si="748"/>
        <v>180000000</v>
      </c>
      <c r="FT101" s="73">
        <f t="shared" si="748"/>
        <v>180000000</v>
      </c>
      <c r="FU101" s="73">
        <f t="shared" ref="FU101:GA101" si="749">FT101+FU95-FU98-FU100</f>
        <v>180000000</v>
      </c>
      <c r="FV101" s="73">
        <f t="shared" si="749"/>
        <v>126666666.66666666</v>
      </c>
      <c r="FW101" s="73">
        <f t="shared" si="749"/>
        <v>126666666.66666666</v>
      </c>
      <c r="FX101" s="73">
        <f t="shared" si="749"/>
        <v>126666666.66666666</v>
      </c>
      <c r="FY101" s="73">
        <f t="shared" si="749"/>
        <v>73333333.333333313</v>
      </c>
      <c r="FZ101" s="73">
        <f t="shared" si="749"/>
        <v>73333333.333333313</v>
      </c>
      <c r="GA101" s="73">
        <f t="shared" si="749"/>
        <v>73333333.333333313</v>
      </c>
      <c r="GB101" s="73">
        <f>GA101+GB95-GB98-GB100</f>
        <v>0</v>
      </c>
    </row>
    <row r="103" spans="1:184" x14ac:dyDescent="0.25">
      <c r="A103" t="s">
        <v>587</v>
      </c>
      <c r="DH103" s="73">
        <f>SUM(DI98:DT98)+SUM(DI100:DT100)</f>
        <v>213333333.33333334</v>
      </c>
      <c r="DI103" s="73">
        <f t="shared" ref="DI103:FT103" si="750">SUM(DJ98:DU98)+SUM(DJ100:DU100)</f>
        <v>213333333.33333334</v>
      </c>
      <c r="DJ103" s="73">
        <f t="shared" si="750"/>
        <v>213333333.33333334</v>
      </c>
      <c r="DK103" s="73">
        <f t="shared" si="750"/>
        <v>213333333.33333334</v>
      </c>
      <c r="DL103" s="73">
        <f t="shared" si="750"/>
        <v>213333333.33333334</v>
      </c>
      <c r="DM103" s="73">
        <f t="shared" si="750"/>
        <v>213333333.33333334</v>
      </c>
      <c r="DN103" s="73">
        <f t="shared" si="750"/>
        <v>213333333.33333334</v>
      </c>
      <c r="DO103" s="73">
        <f t="shared" si="750"/>
        <v>213333333.33333334</v>
      </c>
      <c r="DP103" s="73">
        <f t="shared" si="750"/>
        <v>213333333.33333334</v>
      </c>
      <c r="DQ103" s="73">
        <f t="shared" si="750"/>
        <v>213333333.33333334</v>
      </c>
      <c r="DR103" s="73">
        <f t="shared" si="750"/>
        <v>213333333.33333334</v>
      </c>
      <c r="DS103" s="73">
        <f t="shared" si="750"/>
        <v>213333333.33333334</v>
      </c>
      <c r="DT103" s="73">
        <f t="shared" si="750"/>
        <v>213333333.33333334</v>
      </c>
      <c r="DU103" s="73">
        <f t="shared" si="750"/>
        <v>213333333.33333334</v>
      </c>
      <c r="DV103" s="73">
        <f t="shared" si="750"/>
        <v>213333333.33333334</v>
      </c>
      <c r="DW103" s="73">
        <f t="shared" si="750"/>
        <v>213333333.33333334</v>
      </c>
      <c r="DX103" s="73">
        <f t="shared" si="750"/>
        <v>213333333.33333334</v>
      </c>
      <c r="DY103" s="73">
        <f t="shared" si="750"/>
        <v>213333333.33333334</v>
      </c>
      <c r="DZ103" s="73">
        <f t="shared" si="750"/>
        <v>213333333.33333334</v>
      </c>
      <c r="EA103" s="73">
        <f t="shared" si="750"/>
        <v>213333333.33333334</v>
      </c>
      <c r="EB103" s="73">
        <f t="shared" si="750"/>
        <v>213333333.33333334</v>
      </c>
      <c r="EC103" s="73">
        <f t="shared" si="750"/>
        <v>213333333.33333334</v>
      </c>
      <c r="ED103" s="73">
        <f t="shared" si="750"/>
        <v>213333333.33333334</v>
      </c>
      <c r="EE103" s="73">
        <f t="shared" si="750"/>
        <v>213333333.33333334</v>
      </c>
      <c r="EF103" s="73">
        <f t="shared" si="750"/>
        <v>213333333.33333334</v>
      </c>
      <c r="EG103" s="73">
        <f t="shared" si="750"/>
        <v>213333333.33333334</v>
      </c>
      <c r="EH103" s="73">
        <f t="shared" si="750"/>
        <v>213333333.33333334</v>
      </c>
      <c r="EI103" s="73">
        <f t="shared" si="750"/>
        <v>213333333.33333334</v>
      </c>
      <c r="EJ103" s="73">
        <f t="shared" si="750"/>
        <v>213333333.33333334</v>
      </c>
      <c r="EK103" s="73">
        <f t="shared" si="750"/>
        <v>213333333.33333334</v>
      </c>
      <c r="EL103" s="73">
        <f t="shared" si="750"/>
        <v>213333333.33333334</v>
      </c>
      <c r="EM103" s="73">
        <f t="shared" si="750"/>
        <v>213333333.33333334</v>
      </c>
      <c r="EN103" s="73">
        <f t="shared" si="750"/>
        <v>213333333.33333334</v>
      </c>
      <c r="EO103" s="73">
        <f t="shared" si="750"/>
        <v>213333333.33333334</v>
      </c>
      <c r="EP103" s="73">
        <f t="shared" si="750"/>
        <v>213333333.33333334</v>
      </c>
      <c r="EQ103" s="73">
        <f t="shared" si="750"/>
        <v>213333333.33333334</v>
      </c>
      <c r="ER103" s="73">
        <f t="shared" si="750"/>
        <v>213333333.33333334</v>
      </c>
      <c r="ES103" s="73">
        <f t="shared" si="750"/>
        <v>213333333.33333334</v>
      </c>
      <c r="ET103" s="73">
        <f t="shared" si="750"/>
        <v>213333333.33333334</v>
      </c>
      <c r="EU103" s="73">
        <f t="shared" si="750"/>
        <v>213333333.33333334</v>
      </c>
      <c r="EV103" s="73">
        <f t="shared" si="750"/>
        <v>213333333.33333334</v>
      </c>
      <c r="EW103" s="73">
        <f t="shared" si="750"/>
        <v>213333333.33333334</v>
      </c>
      <c r="EX103" s="73">
        <f t="shared" si="750"/>
        <v>213333333.33333334</v>
      </c>
      <c r="EY103" s="73">
        <f t="shared" si="750"/>
        <v>213333333.33333334</v>
      </c>
      <c r="EZ103" s="73">
        <f t="shared" si="750"/>
        <v>213333333.33333334</v>
      </c>
      <c r="FA103" s="73">
        <f t="shared" si="750"/>
        <v>213333333.33333334</v>
      </c>
      <c r="FB103" s="73">
        <f t="shared" si="750"/>
        <v>213333333.33333334</v>
      </c>
      <c r="FC103" s="73">
        <f t="shared" si="750"/>
        <v>213333333.33333334</v>
      </c>
      <c r="FD103" s="73">
        <f t="shared" si="750"/>
        <v>213333333.33333334</v>
      </c>
      <c r="FE103" s="73">
        <f t="shared" si="750"/>
        <v>213333333.33333334</v>
      </c>
      <c r="FF103" s="73">
        <f t="shared" si="750"/>
        <v>213333333.33333334</v>
      </c>
      <c r="FG103" s="73">
        <f t="shared" si="750"/>
        <v>213333333.33333334</v>
      </c>
      <c r="FH103" s="73">
        <f t="shared" si="750"/>
        <v>213333333.33333334</v>
      </c>
      <c r="FI103" s="73">
        <f t="shared" si="750"/>
        <v>213333333.33333334</v>
      </c>
      <c r="FJ103" s="73">
        <f t="shared" si="750"/>
        <v>213333333.33333334</v>
      </c>
      <c r="FK103" s="73">
        <f t="shared" si="750"/>
        <v>213333333.33333334</v>
      </c>
      <c r="FL103" s="73">
        <f t="shared" si="750"/>
        <v>213333333.33333334</v>
      </c>
      <c r="FM103" s="73">
        <f t="shared" si="750"/>
        <v>213333333.33333334</v>
      </c>
      <c r="FN103" s="73">
        <f t="shared" si="750"/>
        <v>213333333.33333334</v>
      </c>
      <c r="FO103" s="73">
        <f t="shared" si="750"/>
        <v>213333333.33333334</v>
      </c>
      <c r="FP103" s="73">
        <f t="shared" si="750"/>
        <v>233333333.33333334</v>
      </c>
      <c r="FQ103" s="73">
        <f t="shared" si="750"/>
        <v>233333333.33333334</v>
      </c>
      <c r="FR103" s="73">
        <f t="shared" si="750"/>
        <v>233333333.33333334</v>
      </c>
      <c r="FS103" s="73">
        <f t="shared" si="750"/>
        <v>180000000</v>
      </c>
      <c r="FT103" s="73">
        <f t="shared" si="750"/>
        <v>180000000</v>
      </c>
      <c r="FU103" s="73">
        <f t="shared" ref="FU103:GB103" si="751">SUM(FV98:GG98)+SUM(FV100:GG100)</f>
        <v>180000000</v>
      </c>
      <c r="FV103" s="73">
        <f t="shared" si="751"/>
        <v>126666666.66666667</v>
      </c>
      <c r="FW103" s="73">
        <f t="shared" si="751"/>
        <v>126666666.66666667</v>
      </c>
      <c r="FX103" s="73">
        <f t="shared" si="751"/>
        <v>126666666.66666667</v>
      </c>
      <c r="FY103" s="73">
        <f t="shared" si="751"/>
        <v>73333333.333333343</v>
      </c>
      <c r="FZ103" s="73">
        <f t="shared" si="751"/>
        <v>73333333.333333343</v>
      </c>
      <c r="GA103" s="73">
        <f t="shared" si="751"/>
        <v>73333333.333333343</v>
      </c>
      <c r="GB103" s="73">
        <f t="shared" si="751"/>
        <v>0</v>
      </c>
    </row>
    <row r="104" spans="1:184" x14ac:dyDescent="0.25">
      <c r="A104" t="s">
        <v>588</v>
      </c>
      <c r="DH104" s="73">
        <f>DH101-DH103</f>
        <v>1086666666.6666667</v>
      </c>
      <c r="DI104" s="73">
        <f t="shared" ref="DI104:FT104" si="752">DI101-DI103</f>
        <v>1086666666.6666667</v>
      </c>
      <c r="DJ104" s="73">
        <f t="shared" si="752"/>
        <v>1086666666.6666667</v>
      </c>
      <c r="DK104" s="73">
        <f t="shared" si="752"/>
        <v>1033333333.3333334</v>
      </c>
      <c r="DL104" s="73">
        <f t="shared" si="752"/>
        <v>1033333333.3333334</v>
      </c>
      <c r="DM104" s="73">
        <f t="shared" si="752"/>
        <v>1033333333.3333334</v>
      </c>
      <c r="DN104" s="73">
        <f t="shared" si="752"/>
        <v>980000000.00000012</v>
      </c>
      <c r="DO104" s="73">
        <f t="shared" si="752"/>
        <v>980000000.00000012</v>
      </c>
      <c r="DP104" s="73">
        <f t="shared" si="752"/>
        <v>980000000.00000012</v>
      </c>
      <c r="DQ104" s="73">
        <f t="shared" si="752"/>
        <v>926666666.66666687</v>
      </c>
      <c r="DR104" s="73">
        <f t="shared" si="752"/>
        <v>926666666.66666687</v>
      </c>
      <c r="DS104" s="73">
        <f t="shared" si="752"/>
        <v>926666666.66666687</v>
      </c>
      <c r="DT104" s="73">
        <f t="shared" si="752"/>
        <v>873333333.33333361</v>
      </c>
      <c r="DU104" s="73">
        <f t="shared" si="752"/>
        <v>873333333.33333361</v>
      </c>
      <c r="DV104" s="73">
        <f t="shared" si="752"/>
        <v>873333333.33333361</v>
      </c>
      <c r="DW104" s="73">
        <f t="shared" si="752"/>
        <v>820000000.00000024</v>
      </c>
      <c r="DX104" s="73">
        <f t="shared" si="752"/>
        <v>820000000.00000024</v>
      </c>
      <c r="DY104" s="73">
        <f t="shared" si="752"/>
        <v>820000000.00000024</v>
      </c>
      <c r="DZ104" s="73">
        <f t="shared" si="752"/>
        <v>766666666.66666687</v>
      </c>
      <c r="EA104" s="73">
        <f t="shared" si="752"/>
        <v>766666666.66666687</v>
      </c>
      <c r="EB104" s="73">
        <f t="shared" si="752"/>
        <v>766666666.66666687</v>
      </c>
      <c r="EC104" s="73">
        <f t="shared" si="752"/>
        <v>713333333.33333349</v>
      </c>
      <c r="ED104" s="73">
        <f t="shared" si="752"/>
        <v>713333333.33333349</v>
      </c>
      <c r="EE104" s="73">
        <f t="shared" si="752"/>
        <v>713333333.33333349</v>
      </c>
      <c r="EF104" s="73">
        <f t="shared" si="752"/>
        <v>660000000.00000012</v>
      </c>
      <c r="EG104" s="73">
        <f t="shared" si="752"/>
        <v>660000000.00000012</v>
      </c>
      <c r="EH104" s="73">
        <f t="shared" si="752"/>
        <v>660000000.00000012</v>
      </c>
      <c r="EI104" s="73">
        <f t="shared" si="752"/>
        <v>606666666.66666675</v>
      </c>
      <c r="EJ104" s="73">
        <f t="shared" si="752"/>
        <v>606666666.66666675</v>
      </c>
      <c r="EK104" s="73">
        <f t="shared" si="752"/>
        <v>606666666.66666675</v>
      </c>
      <c r="EL104" s="73">
        <f t="shared" si="752"/>
        <v>553333333.33333337</v>
      </c>
      <c r="EM104" s="73">
        <f t="shared" si="752"/>
        <v>553333333.33333337</v>
      </c>
      <c r="EN104" s="73">
        <f t="shared" si="752"/>
        <v>553333333.33333337</v>
      </c>
      <c r="EO104" s="73">
        <f t="shared" si="752"/>
        <v>500000000</v>
      </c>
      <c r="EP104" s="73">
        <f t="shared" si="752"/>
        <v>500000000</v>
      </c>
      <c r="EQ104" s="73">
        <f t="shared" si="752"/>
        <v>500000000</v>
      </c>
      <c r="ER104" s="73">
        <f t="shared" si="752"/>
        <v>446666666.66666663</v>
      </c>
      <c r="ES104" s="73">
        <f t="shared" si="752"/>
        <v>446666666.66666663</v>
      </c>
      <c r="ET104" s="73">
        <f t="shared" si="752"/>
        <v>446666666.66666663</v>
      </c>
      <c r="EU104" s="73">
        <f t="shared" si="752"/>
        <v>393333333.33333325</v>
      </c>
      <c r="EV104" s="73">
        <f t="shared" si="752"/>
        <v>393333333.33333325</v>
      </c>
      <c r="EW104" s="73">
        <f t="shared" si="752"/>
        <v>393333333.33333325</v>
      </c>
      <c r="EX104" s="73">
        <f t="shared" si="752"/>
        <v>339999999.99999988</v>
      </c>
      <c r="EY104" s="73">
        <f t="shared" si="752"/>
        <v>339999999.99999988</v>
      </c>
      <c r="EZ104" s="73">
        <f t="shared" si="752"/>
        <v>339999999.99999988</v>
      </c>
      <c r="FA104" s="73">
        <f t="shared" si="752"/>
        <v>286666666.66666663</v>
      </c>
      <c r="FB104" s="73">
        <f t="shared" si="752"/>
        <v>286666666.66666663</v>
      </c>
      <c r="FC104" s="73">
        <f t="shared" si="752"/>
        <v>286666666.66666663</v>
      </c>
      <c r="FD104" s="73">
        <f t="shared" si="752"/>
        <v>233333333.33333328</v>
      </c>
      <c r="FE104" s="73">
        <f t="shared" si="752"/>
        <v>233333333.33333328</v>
      </c>
      <c r="FF104" s="73">
        <f t="shared" si="752"/>
        <v>233333333.33333328</v>
      </c>
      <c r="FG104" s="73">
        <f t="shared" si="752"/>
        <v>179999999.99999997</v>
      </c>
      <c r="FH104" s="73">
        <f t="shared" si="752"/>
        <v>179999999.99999997</v>
      </c>
      <c r="FI104" s="73">
        <f t="shared" si="752"/>
        <v>179999999.99999997</v>
      </c>
      <c r="FJ104" s="73">
        <f t="shared" si="752"/>
        <v>126666666.66666666</v>
      </c>
      <c r="FK104" s="73">
        <f t="shared" si="752"/>
        <v>126666666.66666666</v>
      </c>
      <c r="FL104" s="73">
        <f t="shared" si="752"/>
        <v>126666666.66666666</v>
      </c>
      <c r="FM104" s="73">
        <f t="shared" si="752"/>
        <v>73333333.333333343</v>
      </c>
      <c r="FN104" s="73">
        <f t="shared" si="752"/>
        <v>73333333.333333343</v>
      </c>
      <c r="FO104" s="73">
        <f t="shared" si="752"/>
        <v>73333333.333333343</v>
      </c>
      <c r="FP104" s="73">
        <f t="shared" si="752"/>
        <v>0</v>
      </c>
      <c r="FQ104" s="73">
        <f t="shared" si="752"/>
        <v>0</v>
      </c>
      <c r="FR104" s="73">
        <f t="shared" si="752"/>
        <v>0</v>
      </c>
      <c r="FS104" s="73">
        <f t="shared" si="752"/>
        <v>0</v>
      </c>
      <c r="FT104" s="73">
        <f t="shared" si="752"/>
        <v>0</v>
      </c>
      <c r="FU104" s="73">
        <f t="shared" ref="FU104:GB104" si="753">FU101-FU103</f>
        <v>0</v>
      </c>
      <c r="FV104" s="73">
        <f t="shared" si="753"/>
        <v>0</v>
      </c>
      <c r="FW104" s="73">
        <f t="shared" si="753"/>
        <v>0</v>
      </c>
      <c r="FX104" s="73">
        <f t="shared" si="753"/>
        <v>0</v>
      </c>
      <c r="FY104" s="73">
        <f t="shared" si="753"/>
        <v>0</v>
      </c>
      <c r="FZ104" s="73">
        <f t="shared" si="753"/>
        <v>0</v>
      </c>
      <c r="GA104" s="73">
        <f t="shared" si="753"/>
        <v>0</v>
      </c>
      <c r="GB104" s="73">
        <f t="shared" si="753"/>
        <v>0</v>
      </c>
    </row>
    <row r="106" spans="1:184" x14ac:dyDescent="0.25">
      <c r="A106" t="s">
        <v>589</v>
      </c>
      <c r="DH106" s="73">
        <f>(DI99/30)*11</f>
        <v>6284055.555555555</v>
      </c>
      <c r="DI106" s="73">
        <f>((DI99/30)*19)+((DJ99/30)*11)</f>
        <v>17138333.333333332</v>
      </c>
      <c r="DJ106" s="73">
        <f t="shared" ref="DJ106:FU106" si="754">((DJ99/30)*19)+((DK99/30)*11)</f>
        <v>17138333.333333332</v>
      </c>
      <c r="DK106" s="73">
        <f t="shared" si="754"/>
        <v>16880525.925925925</v>
      </c>
      <c r="DL106" s="73">
        <f t="shared" si="754"/>
        <v>16435222.222222224</v>
      </c>
      <c r="DM106" s="73">
        <f t="shared" si="754"/>
        <v>16435222.222222224</v>
      </c>
      <c r="DN106" s="73">
        <f t="shared" si="754"/>
        <v>16177414.814814817</v>
      </c>
      <c r="DO106" s="73">
        <f t="shared" si="754"/>
        <v>15732111.111111116</v>
      </c>
      <c r="DP106" s="73">
        <f t="shared" si="754"/>
        <v>15732111.111111116</v>
      </c>
      <c r="DQ106" s="73">
        <f t="shared" si="754"/>
        <v>15474303.703703709</v>
      </c>
      <c r="DR106" s="73">
        <f t="shared" si="754"/>
        <v>15029000.000000004</v>
      </c>
      <c r="DS106" s="73">
        <f t="shared" si="754"/>
        <v>15029000.000000004</v>
      </c>
      <c r="DT106" s="73">
        <f t="shared" si="754"/>
        <v>14771192.592592597</v>
      </c>
      <c r="DU106" s="73">
        <f t="shared" si="754"/>
        <v>14325888.888888894</v>
      </c>
      <c r="DV106" s="73">
        <f t="shared" si="754"/>
        <v>14325888.888888894</v>
      </c>
      <c r="DW106" s="73">
        <f t="shared" si="754"/>
        <v>14068081.481481485</v>
      </c>
      <c r="DX106" s="73">
        <f t="shared" si="754"/>
        <v>13622777.77777778</v>
      </c>
      <c r="DY106" s="73">
        <f t="shared" si="754"/>
        <v>13622777.77777778</v>
      </c>
      <c r="DZ106" s="73">
        <f t="shared" si="754"/>
        <v>13364970.370370373</v>
      </c>
      <c r="EA106" s="73">
        <f t="shared" si="754"/>
        <v>12919666.666666672</v>
      </c>
      <c r="EB106" s="73">
        <f t="shared" si="754"/>
        <v>12919666.666666672</v>
      </c>
      <c r="EC106" s="73">
        <f t="shared" si="754"/>
        <v>12661859.259259261</v>
      </c>
      <c r="ED106" s="73">
        <f t="shared" si="754"/>
        <v>12216555.555555558</v>
      </c>
      <c r="EE106" s="73">
        <f t="shared" si="754"/>
        <v>12216555.555555558</v>
      </c>
      <c r="EF106" s="73">
        <f t="shared" si="754"/>
        <v>11958748.148148149</v>
      </c>
      <c r="EG106" s="73">
        <f t="shared" si="754"/>
        <v>11513444.444444446</v>
      </c>
      <c r="EH106" s="73">
        <f t="shared" si="754"/>
        <v>11513444.444444446</v>
      </c>
      <c r="EI106" s="73">
        <f t="shared" si="754"/>
        <v>11255637.037037039</v>
      </c>
      <c r="EJ106" s="73">
        <f t="shared" si="754"/>
        <v>10810333.333333336</v>
      </c>
      <c r="EK106" s="73">
        <f t="shared" si="754"/>
        <v>10810333.333333336</v>
      </c>
      <c r="EL106" s="73">
        <f t="shared" si="754"/>
        <v>10552525.925925929</v>
      </c>
      <c r="EM106" s="73">
        <f t="shared" si="754"/>
        <v>10107222.222222224</v>
      </c>
      <c r="EN106" s="73">
        <f t="shared" si="754"/>
        <v>10107222.222222224</v>
      </c>
      <c r="EO106" s="73">
        <f t="shared" si="754"/>
        <v>9849414.8148148153</v>
      </c>
      <c r="EP106" s="73">
        <f t="shared" si="754"/>
        <v>9404111.1111111119</v>
      </c>
      <c r="EQ106" s="73">
        <f t="shared" si="754"/>
        <v>9404111.1111111119</v>
      </c>
      <c r="ER106" s="73">
        <f t="shared" si="754"/>
        <v>9146303.7037037034</v>
      </c>
      <c r="ES106" s="73">
        <f t="shared" si="754"/>
        <v>8701000</v>
      </c>
      <c r="ET106" s="73">
        <f t="shared" si="754"/>
        <v>8701000</v>
      </c>
      <c r="EU106" s="73">
        <f t="shared" si="754"/>
        <v>8443192.5925925933</v>
      </c>
      <c r="EV106" s="73">
        <f t="shared" si="754"/>
        <v>7997888.888888889</v>
      </c>
      <c r="EW106" s="73">
        <f t="shared" si="754"/>
        <v>7997888.888888889</v>
      </c>
      <c r="EX106" s="73">
        <f t="shared" si="754"/>
        <v>7740081.4814814813</v>
      </c>
      <c r="EY106" s="73">
        <f t="shared" si="754"/>
        <v>7294777.7777777771</v>
      </c>
      <c r="EZ106" s="73">
        <f t="shared" si="754"/>
        <v>7294777.7777777771</v>
      </c>
      <c r="FA106" s="73">
        <f t="shared" si="754"/>
        <v>7036970.3703703694</v>
      </c>
      <c r="FB106" s="73">
        <f t="shared" si="754"/>
        <v>6591666.666666666</v>
      </c>
      <c r="FC106" s="73">
        <f t="shared" si="754"/>
        <v>6591666.666666666</v>
      </c>
      <c r="FD106" s="73">
        <f t="shared" si="754"/>
        <v>6333859.2592592584</v>
      </c>
      <c r="FE106" s="73">
        <f t="shared" si="754"/>
        <v>5888555.555555555</v>
      </c>
      <c r="FF106" s="73">
        <f t="shared" si="754"/>
        <v>5888555.555555555</v>
      </c>
      <c r="FG106" s="73">
        <f t="shared" si="754"/>
        <v>5630748.1481481474</v>
      </c>
      <c r="FH106" s="73">
        <f t="shared" si="754"/>
        <v>5185444.444444444</v>
      </c>
      <c r="FI106" s="73">
        <f t="shared" si="754"/>
        <v>5185444.444444444</v>
      </c>
      <c r="FJ106" s="73">
        <f t="shared" si="754"/>
        <v>4927637.0370370373</v>
      </c>
      <c r="FK106" s="73">
        <f t="shared" si="754"/>
        <v>4482333.333333333</v>
      </c>
      <c r="FL106" s="73">
        <f t="shared" si="754"/>
        <v>4482333.333333333</v>
      </c>
      <c r="FM106" s="73">
        <f t="shared" si="754"/>
        <v>4224525.9259259263</v>
      </c>
      <c r="FN106" s="73">
        <f t="shared" si="754"/>
        <v>3779222.2222222229</v>
      </c>
      <c r="FO106" s="73">
        <f t="shared" si="754"/>
        <v>3779222.2222222229</v>
      </c>
      <c r="FP106" s="73">
        <f t="shared" si="754"/>
        <v>3521414.8148148153</v>
      </c>
      <c r="FQ106" s="73">
        <f t="shared" si="754"/>
        <v>3076111.1111111119</v>
      </c>
      <c r="FR106" s="73">
        <f t="shared" si="754"/>
        <v>3076111.1111111119</v>
      </c>
      <c r="FS106" s="73">
        <f t="shared" si="754"/>
        <v>2818303.7037037043</v>
      </c>
      <c r="FT106" s="73">
        <f t="shared" si="754"/>
        <v>2373000</v>
      </c>
      <c r="FU106" s="73">
        <f t="shared" si="754"/>
        <v>2373000</v>
      </c>
      <c r="FV106" s="73">
        <f t="shared" ref="FV106:GB106" si="755">((FV99/30)*19)+((FW99/30)*11)</f>
        <v>2115192.5925925924</v>
      </c>
      <c r="FW106" s="73">
        <f t="shared" si="755"/>
        <v>1669888.8888888885</v>
      </c>
      <c r="FX106" s="73">
        <f t="shared" si="755"/>
        <v>1669888.8888888885</v>
      </c>
      <c r="FY106" s="73">
        <f t="shared" si="755"/>
        <v>1412081.4814814813</v>
      </c>
      <c r="FZ106" s="73">
        <f t="shared" si="755"/>
        <v>966777.7777777774</v>
      </c>
      <c r="GA106" s="73">
        <f t="shared" si="755"/>
        <v>966777.7777777774</v>
      </c>
      <c r="GB106" s="73">
        <f t="shared" si="755"/>
        <v>612292.59259259235</v>
      </c>
    </row>
    <row r="107" spans="1:184" x14ac:dyDescent="0.25">
      <c r="DH107" s="73"/>
    </row>
    <row r="108" spans="1:184" x14ac:dyDescent="0.25">
      <c r="A108" t="s">
        <v>590</v>
      </c>
      <c r="B108" s="73">
        <f>SUM(C106:GB106)</f>
        <v>651784000</v>
      </c>
    </row>
    <row r="109" spans="1:184" x14ac:dyDescent="0.25">
      <c r="A109" t="s">
        <v>591</v>
      </c>
      <c r="B109" s="73">
        <f>SUM(C99:GB99)</f>
        <v>651784000</v>
      </c>
    </row>
    <row r="111" spans="1:184" x14ac:dyDescent="0.25">
      <c r="A111" s="720" t="s">
        <v>666</v>
      </c>
    </row>
    <row r="112" spans="1:184" x14ac:dyDescent="0.25">
      <c r="A112" s="39" t="s">
        <v>365</v>
      </c>
    </row>
    <row r="113" spans="1:158" x14ac:dyDescent="0.25">
      <c r="A113" t="s">
        <v>363</v>
      </c>
      <c r="DF113">
        <v>12</v>
      </c>
    </row>
    <row r="114" spans="1:158" x14ac:dyDescent="0.25">
      <c r="A114" t="s">
        <v>364</v>
      </c>
      <c r="DF114" s="72">
        <f>TABLES!D599*60%</f>
        <v>1410000000</v>
      </c>
    </row>
    <row r="115" spans="1:158" x14ac:dyDescent="0.25">
      <c r="A115" t="s">
        <v>669</v>
      </c>
      <c r="DF115">
        <f>48</f>
        <v>48</v>
      </c>
    </row>
    <row r="116" spans="1:158" x14ac:dyDescent="0.25">
      <c r="A116" t="s">
        <v>367</v>
      </c>
      <c r="FB116" s="73">
        <f>TABLES!D664</f>
        <v>250000000</v>
      </c>
    </row>
    <row r="117" spans="1:158" x14ac:dyDescent="0.25">
      <c r="A117" t="s">
        <v>667</v>
      </c>
      <c r="DF117" s="71">
        <f>TABLES!D663</f>
        <v>0.25</v>
      </c>
    </row>
    <row r="118" spans="1:158" x14ac:dyDescent="0.25">
      <c r="A118" t="s">
        <v>369</v>
      </c>
      <c r="DF118" s="63">
        <f>DF117/12</f>
        <v>2.0833333333333332E-2</v>
      </c>
    </row>
    <row r="119" spans="1:158" x14ac:dyDescent="0.25">
      <c r="A119" t="s">
        <v>601</v>
      </c>
    </row>
    <row r="121" spans="1:158" x14ac:dyDescent="0.25">
      <c r="A121" s="39" t="s">
        <v>370</v>
      </c>
    </row>
    <row r="122" spans="1:158" x14ac:dyDescent="0.25">
      <c r="A122" t="s">
        <v>371</v>
      </c>
      <c r="DF122" s="72">
        <f>DF114</f>
        <v>1410000000</v>
      </c>
    </row>
    <row r="123" spans="1:158" x14ac:dyDescent="0.25">
      <c r="A123" t="s">
        <v>670</v>
      </c>
      <c r="DG123">
        <v>1</v>
      </c>
      <c r="DH123">
        <f>DG123+1</f>
        <v>2</v>
      </c>
      <c r="DI123">
        <f t="shared" ref="DI123:FB123" si="756">DH123+1</f>
        <v>3</v>
      </c>
      <c r="DJ123">
        <f t="shared" si="756"/>
        <v>4</v>
      </c>
      <c r="DK123">
        <f t="shared" si="756"/>
        <v>5</v>
      </c>
      <c r="DL123">
        <f t="shared" si="756"/>
        <v>6</v>
      </c>
      <c r="DM123">
        <f t="shared" si="756"/>
        <v>7</v>
      </c>
      <c r="DN123">
        <f t="shared" si="756"/>
        <v>8</v>
      </c>
      <c r="DO123">
        <f t="shared" si="756"/>
        <v>9</v>
      </c>
      <c r="DP123">
        <f t="shared" si="756"/>
        <v>10</v>
      </c>
      <c r="DQ123">
        <f t="shared" si="756"/>
        <v>11</v>
      </c>
      <c r="DR123">
        <f t="shared" si="756"/>
        <v>12</v>
      </c>
      <c r="DS123">
        <f t="shared" si="756"/>
        <v>13</v>
      </c>
      <c r="DT123">
        <f t="shared" si="756"/>
        <v>14</v>
      </c>
      <c r="DU123">
        <f t="shared" si="756"/>
        <v>15</v>
      </c>
      <c r="DV123">
        <f t="shared" si="756"/>
        <v>16</v>
      </c>
      <c r="DW123">
        <f t="shared" si="756"/>
        <v>17</v>
      </c>
      <c r="DX123">
        <f t="shared" si="756"/>
        <v>18</v>
      </c>
      <c r="DY123">
        <f t="shared" si="756"/>
        <v>19</v>
      </c>
      <c r="DZ123">
        <f t="shared" si="756"/>
        <v>20</v>
      </c>
      <c r="EA123">
        <f t="shared" si="756"/>
        <v>21</v>
      </c>
      <c r="EB123">
        <f t="shared" si="756"/>
        <v>22</v>
      </c>
      <c r="EC123">
        <f t="shared" si="756"/>
        <v>23</v>
      </c>
      <c r="ED123">
        <f t="shared" si="756"/>
        <v>24</v>
      </c>
      <c r="EE123">
        <f t="shared" si="756"/>
        <v>25</v>
      </c>
      <c r="EF123">
        <f t="shared" si="756"/>
        <v>26</v>
      </c>
      <c r="EG123">
        <f t="shared" si="756"/>
        <v>27</v>
      </c>
      <c r="EH123">
        <f t="shared" si="756"/>
        <v>28</v>
      </c>
      <c r="EI123">
        <f t="shared" si="756"/>
        <v>29</v>
      </c>
      <c r="EJ123">
        <f t="shared" si="756"/>
        <v>30</v>
      </c>
      <c r="EK123">
        <f t="shared" si="756"/>
        <v>31</v>
      </c>
      <c r="EL123">
        <f t="shared" si="756"/>
        <v>32</v>
      </c>
      <c r="EM123">
        <f t="shared" si="756"/>
        <v>33</v>
      </c>
      <c r="EN123">
        <f t="shared" si="756"/>
        <v>34</v>
      </c>
      <c r="EO123">
        <f t="shared" si="756"/>
        <v>35</v>
      </c>
      <c r="EP123">
        <f t="shared" si="756"/>
        <v>36</v>
      </c>
      <c r="EQ123">
        <f t="shared" si="756"/>
        <v>37</v>
      </c>
      <c r="ER123">
        <f t="shared" si="756"/>
        <v>38</v>
      </c>
      <c r="ES123">
        <f t="shared" si="756"/>
        <v>39</v>
      </c>
      <c r="ET123">
        <f t="shared" si="756"/>
        <v>40</v>
      </c>
      <c r="EU123">
        <f t="shared" si="756"/>
        <v>41</v>
      </c>
      <c r="EV123">
        <f t="shared" si="756"/>
        <v>42</v>
      </c>
      <c r="EW123">
        <f t="shared" si="756"/>
        <v>43</v>
      </c>
      <c r="EX123">
        <f t="shared" si="756"/>
        <v>44</v>
      </c>
      <c r="EY123">
        <f t="shared" si="756"/>
        <v>45</v>
      </c>
      <c r="EZ123">
        <f t="shared" si="756"/>
        <v>46</v>
      </c>
      <c r="FA123">
        <f t="shared" si="756"/>
        <v>47</v>
      </c>
      <c r="FB123">
        <f t="shared" si="756"/>
        <v>48</v>
      </c>
    </row>
    <row r="124" spans="1:158" x14ac:dyDescent="0.25">
      <c r="A124" t="s">
        <v>582</v>
      </c>
      <c r="DG124" s="83">
        <f>PMT($DF$118,$DF$115,-$DF$122,$FB$116)</f>
        <v>43670602.065255173</v>
      </c>
      <c r="DH124" s="83">
        <f>PMT($DF$118,$DF$115,-$DF$122,$FB$116)</f>
        <v>43670602.065255173</v>
      </c>
      <c r="DI124" s="83">
        <f t="shared" ref="DI124:FB124" si="757">PMT($DF$118,$DF$115,-$DF$122,$FB$116)</f>
        <v>43670602.065255173</v>
      </c>
      <c r="DJ124" s="83">
        <f t="shared" si="757"/>
        <v>43670602.065255173</v>
      </c>
      <c r="DK124" s="83">
        <f t="shared" si="757"/>
        <v>43670602.065255173</v>
      </c>
      <c r="DL124" s="83">
        <f t="shared" si="757"/>
        <v>43670602.065255173</v>
      </c>
      <c r="DM124" s="83">
        <f t="shared" si="757"/>
        <v>43670602.065255173</v>
      </c>
      <c r="DN124" s="83">
        <f t="shared" si="757"/>
        <v>43670602.065255173</v>
      </c>
      <c r="DO124" s="83">
        <f t="shared" si="757"/>
        <v>43670602.065255173</v>
      </c>
      <c r="DP124" s="83">
        <f t="shared" si="757"/>
        <v>43670602.065255173</v>
      </c>
      <c r="DQ124" s="83">
        <f t="shared" si="757"/>
        <v>43670602.065255173</v>
      </c>
      <c r="DR124" s="83">
        <f t="shared" si="757"/>
        <v>43670602.065255173</v>
      </c>
      <c r="DS124" s="83">
        <f t="shared" si="757"/>
        <v>43670602.065255173</v>
      </c>
      <c r="DT124" s="83">
        <f t="shared" si="757"/>
        <v>43670602.065255173</v>
      </c>
      <c r="DU124" s="83">
        <f t="shared" si="757"/>
        <v>43670602.065255173</v>
      </c>
      <c r="DV124" s="83">
        <f t="shared" si="757"/>
        <v>43670602.065255173</v>
      </c>
      <c r="DW124" s="83">
        <f t="shared" si="757"/>
        <v>43670602.065255173</v>
      </c>
      <c r="DX124" s="83">
        <f t="shared" si="757"/>
        <v>43670602.065255173</v>
      </c>
      <c r="DY124" s="83">
        <f t="shared" si="757"/>
        <v>43670602.065255173</v>
      </c>
      <c r="DZ124" s="83">
        <f t="shared" si="757"/>
        <v>43670602.065255173</v>
      </c>
      <c r="EA124" s="83">
        <f t="shared" si="757"/>
        <v>43670602.065255173</v>
      </c>
      <c r="EB124" s="83">
        <f t="shared" si="757"/>
        <v>43670602.065255173</v>
      </c>
      <c r="EC124" s="83">
        <f t="shared" si="757"/>
        <v>43670602.065255173</v>
      </c>
      <c r="ED124" s="83">
        <f t="shared" si="757"/>
        <v>43670602.065255173</v>
      </c>
      <c r="EE124" s="83">
        <f t="shared" si="757"/>
        <v>43670602.065255173</v>
      </c>
      <c r="EF124" s="83">
        <f t="shared" si="757"/>
        <v>43670602.065255173</v>
      </c>
      <c r="EG124" s="83">
        <f t="shared" si="757"/>
        <v>43670602.065255173</v>
      </c>
      <c r="EH124" s="83">
        <f t="shared" si="757"/>
        <v>43670602.065255173</v>
      </c>
      <c r="EI124" s="83">
        <f t="shared" si="757"/>
        <v>43670602.065255173</v>
      </c>
      <c r="EJ124" s="83">
        <f t="shared" si="757"/>
        <v>43670602.065255173</v>
      </c>
      <c r="EK124" s="83">
        <f t="shared" si="757"/>
        <v>43670602.065255173</v>
      </c>
      <c r="EL124" s="83">
        <f t="shared" si="757"/>
        <v>43670602.065255173</v>
      </c>
      <c r="EM124" s="83">
        <f t="shared" si="757"/>
        <v>43670602.065255173</v>
      </c>
      <c r="EN124" s="83">
        <f t="shared" si="757"/>
        <v>43670602.065255173</v>
      </c>
      <c r="EO124" s="83">
        <f t="shared" si="757"/>
        <v>43670602.065255173</v>
      </c>
      <c r="EP124" s="83">
        <f t="shared" si="757"/>
        <v>43670602.065255173</v>
      </c>
      <c r="EQ124" s="83">
        <f t="shared" si="757"/>
        <v>43670602.065255173</v>
      </c>
      <c r="ER124" s="83">
        <f t="shared" si="757"/>
        <v>43670602.065255173</v>
      </c>
      <c r="ES124" s="83">
        <f t="shared" si="757"/>
        <v>43670602.065255173</v>
      </c>
      <c r="ET124" s="83">
        <f t="shared" si="757"/>
        <v>43670602.065255173</v>
      </c>
      <c r="EU124" s="83">
        <f t="shared" si="757"/>
        <v>43670602.065255173</v>
      </c>
      <c r="EV124" s="83">
        <f t="shared" si="757"/>
        <v>43670602.065255173</v>
      </c>
      <c r="EW124" s="83">
        <f t="shared" si="757"/>
        <v>43670602.065255173</v>
      </c>
      <c r="EX124" s="83">
        <f t="shared" si="757"/>
        <v>43670602.065255173</v>
      </c>
      <c r="EY124" s="83">
        <f t="shared" si="757"/>
        <v>43670602.065255173</v>
      </c>
      <c r="EZ124" s="83">
        <f t="shared" si="757"/>
        <v>43670602.065255173</v>
      </c>
      <c r="FA124" s="83">
        <f t="shared" si="757"/>
        <v>43670602.065255173</v>
      </c>
      <c r="FB124" s="83">
        <f t="shared" si="757"/>
        <v>43670602.065255173</v>
      </c>
    </row>
    <row r="125" spans="1:158" x14ac:dyDescent="0.25">
      <c r="A125" t="s">
        <v>583</v>
      </c>
      <c r="DG125" s="72">
        <f>PPMT($DF$118,DG123,$DF$115,-$DF$122,$FB$116)</f>
        <v>14295602.065255174</v>
      </c>
      <c r="DH125" s="72">
        <f>PPMT($DF$118,DH123,$DF$115,-$DF$122,$FB$116)</f>
        <v>14593427.108281326</v>
      </c>
      <c r="DI125" s="72">
        <f t="shared" ref="DI125:FB125" si="758">PPMT($DF$118,DI123,$DF$115,-$DF$122,$FB$116)</f>
        <v>14897456.839703854</v>
      </c>
      <c r="DJ125" s="72">
        <f t="shared" si="758"/>
        <v>15207820.523864351</v>
      </c>
      <c r="DK125" s="72">
        <f t="shared" si="758"/>
        <v>15524650.118111525</v>
      </c>
      <c r="DL125" s="72">
        <f t="shared" si="758"/>
        <v>15848080.328905517</v>
      </c>
      <c r="DM125" s="72">
        <f t="shared" si="758"/>
        <v>16178248.669091046</v>
      </c>
      <c r="DN125" s="72">
        <f t="shared" si="758"/>
        <v>16515295.516363777</v>
      </c>
      <c r="DO125" s="72">
        <f t="shared" si="758"/>
        <v>16859364.172954686</v>
      </c>
      <c r="DP125" s="72">
        <f t="shared" si="758"/>
        <v>17210600.926557913</v>
      </c>
      <c r="DQ125" s="72">
        <f t="shared" si="758"/>
        <v>17569155.11252787</v>
      </c>
      <c r="DR125" s="72">
        <f t="shared" si="758"/>
        <v>17935179.177372199</v>
      </c>
      <c r="DS125" s="72">
        <f t="shared" si="758"/>
        <v>18308828.743567452</v>
      </c>
      <c r="DT125" s="72">
        <f t="shared" si="758"/>
        <v>18690262.675725106</v>
      </c>
      <c r="DU125" s="72">
        <f t="shared" si="758"/>
        <v>19079643.148136046</v>
      </c>
      <c r="DV125" s="72">
        <f t="shared" si="758"/>
        <v>19477135.713722214</v>
      </c>
      <c r="DW125" s="72">
        <f t="shared" si="758"/>
        <v>19882909.374424759</v>
      </c>
      <c r="DX125" s="72">
        <f t="shared" si="758"/>
        <v>20297136.653058607</v>
      </c>
      <c r="DY125" s="72">
        <f t="shared" si="758"/>
        <v>20719993.666663997</v>
      </c>
      <c r="DZ125" s="72">
        <f t="shared" si="758"/>
        <v>21151660.201386165</v>
      </c>
      <c r="EA125" s="72">
        <f t="shared" si="758"/>
        <v>21592319.788915038</v>
      </c>
      <c r="EB125" s="72">
        <f t="shared" si="758"/>
        <v>22042159.784517437</v>
      </c>
      <c r="EC125" s="72">
        <f t="shared" si="758"/>
        <v>22501371.446694884</v>
      </c>
      <c r="ED125" s="72">
        <f t="shared" si="758"/>
        <v>22970150.018501028</v>
      </c>
      <c r="EE125" s="72">
        <f t="shared" si="758"/>
        <v>23448694.810553133</v>
      </c>
      <c r="EF125" s="72">
        <f t="shared" si="758"/>
        <v>23937209.285772987</v>
      </c>
      <c r="EG125" s="72">
        <f t="shared" si="758"/>
        <v>24435901.145893261</v>
      </c>
      <c r="EH125" s="72">
        <f t="shared" si="758"/>
        <v>24944982.419766039</v>
      </c>
      <c r="EI125" s="72">
        <f t="shared" si="758"/>
        <v>25464669.553511165</v>
      </c>
      <c r="EJ125" s="72">
        <f t="shared" si="758"/>
        <v>25995183.502542648</v>
      </c>
      <c r="EK125" s="72">
        <f t="shared" si="758"/>
        <v>26536749.825512283</v>
      </c>
      <c r="EL125" s="72">
        <f t="shared" si="758"/>
        <v>27089598.780210454</v>
      </c>
      <c r="EM125" s="72">
        <f t="shared" si="758"/>
        <v>27653965.421464846</v>
      </c>
      <c r="EN125" s="72">
        <f t="shared" si="758"/>
        <v>28230089.701078691</v>
      </c>
      <c r="EO125" s="72">
        <f t="shared" si="758"/>
        <v>28818216.569851164</v>
      </c>
      <c r="EP125" s="72">
        <f t="shared" si="758"/>
        <v>29418596.081723064</v>
      </c>
      <c r="EQ125" s="72">
        <f t="shared" si="758"/>
        <v>30031483.500092298</v>
      </c>
      <c r="ER125" s="72">
        <f t="shared" si="758"/>
        <v>30657139.40634422</v>
      </c>
      <c r="ES125" s="72">
        <f t="shared" si="758"/>
        <v>31295829.810643055</v>
      </c>
      <c r="ET125" s="72">
        <f t="shared" si="758"/>
        <v>31947826.265031449</v>
      </c>
      <c r="EU125" s="72">
        <f t="shared" si="758"/>
        <v>32613405.978886276</v>
      </c>
      <c r="EV125" s="72">
        <f t="shared" si="758"/>
        <v>33292851.936779737</v>
      </c>
      <c r="EW125" s="72">
        <f t="shared" si="758"/>
        <v>33986453.018795982</v>
      </c>
      <c r="EX125" s="72">
        <f t="shared" si="758"/>
        <v>34694504.123354226</v>
      </c>
      <c r="EY125" s="72">
        <f t="shared" si="758"/>
        <v>35417306.292590775</v>
      </c>
      <c r="EZ125" s="72">
        <f t="shared" si="758"/>
        <v>36155166.840353087</v>
      </c>
      <c r="FA125" s="72">
        <f t="shared" si="758"/>
        <v>36908399.482860439</v>
      </c>
      <c r="FB125" s="72">
        <f t="shared" si="758"/>
        <v>37677324.472086698</v>
      </c>
    </row>
    <row r="126" spans="1:158" x14ac:dyDescent="0.25">
      <c r="A126" t="s">
        <v>584</v>
      </c>
      <c r="DG126" s="111">
        <f>IPMT($DF$118,DG123,$DF$115,-$DF$122,$FB$116)</f>
        <v>29375000</v>
      </c>
      <c r="DH126" s="111">
        <f>IPMT($DF$118,DH123,$DF$115,-$DF$122,$FB$116)</f>
        <v>29077174.956973851</v>
      </c>
      <c r="DI126" s="111">
        <f t="shared" ref="DI126:FB126" si="759">IPMT($DF$118,DI123,$DF$115,-$DF$122,$FB$116)</f>
        <v>28773145.225551322</v>
      </c>
      <c r="DJ126" s="111">
        <f t="shared" si="759"/>
        <v>28462781.541390825</v>
      </c>
      <c r="DK126" s="111">
        <f t="shared" si="759"/>
        <v>28145951.947143652</v>
      </c>
      <c r="DL126" s="111">
        <f t="shared" si="759"/>
        <v>27822521.736349661</v>
      </c>
      <c r="DM126" s="111">
        <f t="shared" si="759"/>
        <v>27492353.396164123</v>
      </c>
      <c r="DN126" s="111">
        <f t="shared" si="759"/>
        <v>27155306.548891403</v>
      </c>
      <c r="DO126" s="111">
        <f t="shared" si="759"/>
        <v>26811237.892300487</v>
      </c>
      <c r="DP126" s="111">
        <f t="shared" si="759"/>
        <v>26460001.138697267</v>
      </c>
      <c r="DQ126" s="111">
        <f t="shared" si="759"/>
        <v>26101446.952727307</v>
      </c>
      <c r="DR126" s="111">
        <f t="shared" si="759"/>
        <v>25735422.887882978</v>
      </c>
      <c r="DS126" s="111">
        <f t="shared" si="759"/>
        <v>25361773.321687721</v>
      </c>
      <c r="DT126" s="111">
        <f t="shared" si="759"/>
        <v>24980339.389530066</v>
      </c>
      <c r="DU126" s="111">
        <f t="shared" si="759"/>
        <v>24590958.917119123</v>
      </c>
      <c r="DV126" s="111">
        <f t="shared" si="759"/>
        <v>24193466.351532955</v>
      </c>
      <c r="DW126" s="111">
        <f t="shared" si="759"/>
        <v>23787692.690830413</v>
      </c>
      <c r="DX126" s="111">
        <f t="shared" si="759"/>
        <v>23373465.412196562</v>
      </c>
      <c r="DY126" s="111">
        <f t="shared" si="759"/>
        <v>22950608.398591176</v>
      </c>
      <c r="DZ126" s="111">
        <f t="shared" si="759"/>
        <v>22518941.863869011</v>
      </c>
      <c r="EA126" s="111">
        <f t="shared" si="759"/>
        <v>22078282.276340127</v>
      </c>
      <c r="EB126" s="111">
        <f t="shared" si="759"/>
        <v>21628442.280737735</v>
      </c>
      <c r="EC126" s="111">
        <f t="shared" si="759"/>
        <v>21169230.618560284</v>
      </c>
      <c r="ED126" s="111">
        <f t="shared" si="759"/>
        <v>20700452.046754144</v>
      </c>
      <c r="EE126" s="111">
        <f t="shared" si="759"/>
        <v>20221907.254702039</v>
      </c>
      <c r="EF126" s="111">
        <f t="shared" si="759"/>
        <v>19733392.779482178</v>
      </c>
      <c r="EG126" s="111">
        <f t="shared" si="759"/>
        <v>19234700.919361912</v>
      </c>
      <c r="EH126" s="111">
        <f t="shared" si="759"/>
        <v>18725619.645489134</v>
      </c>
      <c r="EI126" s="111">
        <f t="shared" si="759"/>
        <v>18205932.511744007</v>
      </c>
      <c r="EJ126" s="111">
        <f t="shared" si="759"/>
        <v>17675418.562712528</v>
      </c>
      <c r="EK126" s="111">
        <f t="shared" si="759"/>
        <v>17133852.23974289</v>
      </c>
      <c r="EL126" s="111">
        <f t="shared" si="759"/>
        <v>16581003.285044717</v>
      </c>
      <c r="EM126" s="111">
        <f t="shared" si="759"/>
        <v>16016636.643790329</v>
      </c>
      <c r="EN126" s="111">
        <f t="shared" si="759"/>
        <v>15440512.364176482</v>
      </c>
      <c r="EO126" s="111">
        <f t="shared" si="759"/>
        <v>14852385.495404009</v>
      </c>
      <c r="EP126" s="111">
        <f t="shared" si="759"/>
        <v>14252005.98353211</v>
      </c>
      <c r="EQ126" s="111">
        <f t="shared" si="759"/>
        <v>13639118.565162877</v>
      </c>
      <c r="ER126" s="111">
        <f t="shared" si="759"/>
        <v>13013462.658910954</v>
      </c>
      <c r="ES126" s="111">
        <f t="shared" si="759"/>
        <v>12374772.25461212</v>
      </c>
      <c r="ET126" s="111">
        <f t="shared" si="759"/>
        <v>11722775.800223723</v>
      </c>
      <c r="EU126" s="111">
        <f t="shared" si="759"/>
        <v>11057196.0863689</v>
      </c>
      <c r="EV126" s="111">
        <f t="shared" si="759"/>
        <v>10377750.128475435</v>
      </c>
      <c r="EW126" s="111">
        <f t="shared" si="759"/>
        <v>9684149.0464591905</v>
      </c>
      <c r="EX126" s="111">
        <f t="shared" si="759"/>
        <v>8976097.9419009406</v>
      </c>
      <c r="EY126" s="111">
        <f t="shared" si="759"/>
        <v>8253295.7726643952</v>
      </c>
      <c r="EZ126" s="111">
        <f t="shared" si="759"/>
        <v>7515435.2249020878</v>
      </c>
      <c r="FA126" s="111">
        <f t="shared" si="759"/>
        <v>6762202.5823947312</v>
      </c>
      <c r="FB126" s="111">
        <f t="shared" si="759"/>
        <v>5993277.5931684719</v>
      </c>
    </row>
    <row r="127" spans="1:158" x14ac:dyDescent="0.25">
      <c r="A127" t="s">
        <v>585</v>
      </c>
      <c r="FB127" s="73">
        <f>FB116</f>
        <v>250000000</v>
      </c>
    </row>
    <row r="128" spans="1:158" x14ac:dyDescent="0.25">
      <c r="A128" t="s">
        <v>586</v>
      </c>
      <c r="DF128" s="72">
        <f>DE128+DF122-DF125-DF127</f>
        <v>1410000000</v>
      </c>
      <c r="DG128" s="72">
        <f t="shared" ref="DG128:FB128" si="760">DF128+DG122-DG125-DG127</f>
        <v>1395704397.9347448</v>
      </c>
      <c r="DH128" s="72">
        <f t="shared" si="760"/>
        <v>1381110970.8264635</v>
      </c>
      <c r="DI128" s="72">
        <f t="shared" si="760"/>
        <v>1366213513.9867597</v>
      </c>
      <c r="DJ128" s="72">
        <f t="shared" si="760"/>
        <v>1351005693.4628954</v>
      </c>
      <c r="DK128" s="72">
        <f t="shared" si="760"/>
        <v>1335481043.3447838</v>
      </c>
      <c r="DL128" s="72">
        <f t="shared" si="760"/>
        <v>1319632963.0158782</v>
      </c>
      <c r="DM128" s="72">
        <f t="shared" si="760"/>
        <v>1303454714.3467872</v>
      </c>
      <c r="DN128" s="72">
        <f t="shared" si="760"/>
        <v>1286939418.8304234</v>
      </c>
      <c r="DO128" s="72">
        <f t="shared" si="760"/>
        <v>1270080054.6574686</v>
      </c>
      <c r="DP128" s="72">
        <f t="shared" si="760"/>
        <v>1252869453.7309105</v>
      </c>
      <c r="DQ128" s="72">
        <f t="shared" si="760"/>
        <v>1235300298.6183827</v>
      </c>
      <c r="DR128" s="72">
        <f t="shared" si="760"/>
        <v>1217365119.4410105</v>
      </c>
      <c r="DS128" s="72">
        <f t="shared" si="760"/>
        <v>1199056290.697443</v>
      </c>
      <c r="DT128" s="72">
        <f t="shared" si="760"/>
        <v>1180366028.0217178</v>
      </c>
      <c r="DU128" s="72">
        <f t="shared" si="760"/>
        <v>1161286384.8735816</v>
      </c>
      <c r="DV128" s="72">
        <f t="shared" si="760"/>
        <v>1141809249.1598594</v>
      </c>
      <c r="DW128" s="72">
        <f t="shared" si="760"/>
        <v>1121926339.7854347</v>
      </c>
      <c r="DX128" s="72">
        <f t="shared" si="760"/>
        <v>1101629203.1323762</v>
      </c>
      <c r="DY128" s="72">
        <f t="shared" si="760"/>
        <v>1080909209.4657123</v>
      </c>
      <c r="DZ128" s="72">
        <f t="shared" si="760"/>
        <v>1059757549.2643261</v>
      </c>
      <c r="EA128" s="72">
        <f t="shared" si="760"/>
        <v>1038165229.4754111</v>
      </c>
      <c r="EB128" s="72">
        <f t="shared" si="760"/>
        <v>1016123069.6908937</v>
      </c>
      <c r="EC128" s="72">
        <f t="shared" si="760"/>
        <v>993621698.2441988</v>
      </c>
      <c r="ED128" s="72">
        <f t="shared" si="760"/>
        <v>970651548.22569776</v>
      </c>
      <c r="EE128" s="72">
        <f t="shared" si="760"/>
        <v>947202853.41514468</v>
      </c>
      <c r="EF128" s="72">
        <f t="shared" si="760"/>
        <v>923265644.12937164</v>
      </c>
      <c r="EG128" s="72">
        <f t="shared" si="760"/>
        <v>898829742.98347843</v>
      </c>
      <c r="EH128" s="72">
        <f t="shared" si="760"/>
        <v>873884760.56371236</v>
      </c>
      <c r="EI128" s="72">
        <f t="shared" si="760"/>
        <v>848420091.01020122</v>
      </c>
      <c r="EJ128" s="72">
        <f t="shared" si="760"/>
        <v>822424907.5076586</v>
      </c>
      <c r="EK128" s="72">
        <f t="shared" si="760"/>
        <v>795888157.68214631</v>
      </c>
      <c r="EL128" s="72">
        <f t="shared" si="760"/>
        <v>768798558.90193582</v>
      </c>
      <c r="EM128" s="72">
        <f t="shared" si="760"/>
        <v>741144593.48047101</v>
      </c>
      <c r="EN128" s="72">
        <f t="shared" si="760"/>
        <v>712914503.77939236</v>
      </c>
      <c r="EO128" s="72">
        <f t="shared" si="760"/>
        <v>684096287.2095412</v>
      </c>
      <c r="EP128" s="72">
        <f t="shared" si="760"/>
        <v>654677691.12781811</v>
      </c>
      <c r="EQ128" s="72">
        <f t="shared" si="760"/>
        <v>624646207.62772584</v>
      </c>
      <c r="ER128" s="72">
        <f t="shared" si="760"/>
        <v>593989068.22138166</v>
      </c>
      <c r="ES128" s="72">
        <f t="shared" si="760"/>
        <v>562693238.41073859</v>
      </c>
      <c r="ET128" s="72">
        <f t="shared" si="760"/>
        <v>530745412.14570713</v>
      </c>
      <c r="EU128" s="72">
        <f t="shared" si="760"/>
        <v>498132006.16682088</v>
      </c>
      <c r="EV128" s="72">
        <f t="shared" si="760"/>
        <v>464839154.23004115</v>
      </c>
      <c r="EW128" s="72">
        <f t="shared" si="760"/>
        <v>430852701.21124518</v>
      </c>
      <c r="EX128" s="72">
        <f t="shared" si="760"/>
        <v>396158197.08789098</v>
      </c>
      <c r="EY128" s="72">
        <f t="shared" si="760"/>
        <v>360740890.79530019</v>
      </c>
      <c r="EZ128" s="72">
        <f t="shared" si="760"/>
        <v>324585723.95494711</v>
      </c>
      <c r="FA128" s="72">
        <f t="shared" si="760"/>
        <v>287677324.47208667</v>
      </c>
      <c r="FB128" s="72">
        <f t="shared" si="760"/>
        <v>0</v>
      </c>
    </row>
    <row r="130" spans="1:242" x14ac:dyDescent="0.25">
      <c r="A130" t="s">
        <v>587</v>
      </c>
      <c r="DF130" s="72">
        <f>SUM(DG125:DR125)+SUM(DG127:DR127)</f>
        <v>192634880.55898923</v>
      </c>
      <c r="DG130" s="72">
        <f t="shared" ref="DG130:FB130" si="761">SUM(DH125:DS125)+SUM(DH127:DS127)</f>
        <v>196648107.23730153</v>
      </c>
      <c r="DH130" s="72">
        <f t="shared" si="761"/>
        <v>200744942.80474526</v>
      </c>
      <c r="DI130" s="72">
        <f t="shared" si="761"/>
        <v>204927129.11317745</v>
      </c>
      <c r="DJ130" s="72">
        <f t="shared" si="761"/>
        <v>209196444.30303538</v>
      </c>
      <c r="DK130" s="72">
        <f t="shared" si="761"/>
        <v>213554703.55934858</v>
      </c>
      <c r="DL130" s="72">
        <f t="shared" si="761"/>
        <v>218003759.88350168</v>
      </c>
      <c r="DM130" s="72">
        <f t="shared" si="761"/>
        <v>222545504.88107464</v>
      </c>
      <c r="DN130" s="72">
        <f t="shared" si="761"/>
        <v>227181869.56609702</v>
      </c>
      <c r="DO130" s="72">
        <f t="shared" si="761"/>
        <v>231914825.18205738</v>
      </c>
      <c r="DP130" s="72">
        <f t="shared" si="761"/>
        <v>236746384.04001689</v>
      </c>
      <c r="DQ130" s="72">
        <f t="shared" si="761"/>
        <v>241678600.37418389</v>
      </c>
      <c r="DR130" s="72">
        <f t="shared" si="761"/>
        <v>246713571.21531272</v>
      </c>
      <c r="DS130" s="72">
        <f t="shared" si="761"/>
        <v>251853437.28229839</v>
      </c>
      <c r="DT130" s="72">
        <f t="shared" si="761"/>
        <v>257100383.89234632</v>
      </c>
      <c r="DU130" s="72">
        <f t="shared" si="761"/>
        <v>262456641.89010352</v>
      </c>
      <c r="DV130" s="72">
        <f t="shared" si="761"/>
        <v>267924488.59614733</v>
      </c>
      <c r="DW130" s="72">
        <f t="shared" si="761"/>
        <v>273506248.77523375</v>
      </c>
      <c r="DX130" s="72">
        <f t="shared" si="761"/>
        <v>279204295.62471783</v>
      </c>
      <c r="DY130" s="72">
        <f t="shared" si="761"/>
        <v>285021051.78356606</v>
      </c>
      <c r="DZ130" s="72">
        <f t="shared" si="761"/>
        <v>290958990.3623904</v>
      </c>
      <c r="EA130" s="72">
        <f t="shared" si="761"/>
        <v>297020635.99494022</v>
      </c>
      <c r="EB130" s="72">
        <f t="shared" si="761"/>
        <v>303208565.91150147</v>
      </c>
      <c r="EC130" s="72">
        <f t="shared" si="761"/>
        <v>309525411.03465772</v>
      </c>
      <c r="ED130" s="72">
        <f t="shared" si="761"/>
        <v>315973857.09787977</v>
      </c>
      <c r="EE130" s="72">
        <f t="shared" si="761"/>
        <v>322556645.78741896</v>
      </c>
      <c r="EF130" s="72">
        <f t="shared" si="761"/>
        <v>329276575.90799016</v>
      </c>
      <c r="EG130" s="72">
        <f t="shared" si="761"/>
        <v>336136504.57273996</v>
      </c>
      <c r="EH130" s="72">
        <f t="shared" si="761"/>
        <v>343139348.41800535</v>
      </c>
      <c r="EI130" s="72">
        <f t="shared" si="761"/>
        <v>350288084.84338045</v>
      </c>
      <c r="EJ130" s="72">
        <f t="shared" si="761"/>
        <v>357585753.27761745</v>
      </c>
      <c r="EK130" s="72">
        <f t="shared" si="761"/>
        <v>365035456.47090119</v>
      </c>
      <c r="EL130" s="72">
        <f t="shared" si="761"/>
        <v>372640361.81404495</v>
      </c>
      <c r="EM130" s="72">
        <f t="shared" si="761"/>
        <v>380403702.68517095</v>
      </c>
      <c r="EN130" s="72">
        <f t="shared" si="761"/>
        <v>388328779.82444537</v>
      </c>
      <c r="EO130" s="72">
        <f t="shared" si="761"/>
        <v>396418962.73745465</v>
      </c>
      <c r="EP130" s="72">
        <f t="shared" si="761"/>
        <v>654677691.12781823</v>
      </c>
      <c r="EQ130" s="72">
        <f t="shared" si="761"/>
        <v>624646207.62772596</v>
      </c>
      <c r="ER130" s="72">
        <f t="shared" si="761"/>
        <v>593989068.22138166</v>
      </c>
      <c r="ES130" s="72">
        <f t="shared" si="761"/>
        <v>562693238.41073871</v>
      </c>
      <c r="ET130" s="72">
        <f t="shared" si="761"/>
        <v>530745412.14570725</v>
      </c>
      <c r="EU130" s="72">
        <f t="shared" si="761"/>
        <v>498132006.166821</v>
      </c>
      <c r="EV130" s="72">
        <f t="shared" si="761"/>
        <v>464839154.23004127</v>
      </c>
      <c r="EW130" s="72">
        <f t="shared" si="761"/>
        <v>430852701.21124518</v>
      </c>
      <c r="EX130" s="72">
        <f t="shared" si="761"/>
        <v>396158197.08789098</v>
      </c>
      <c r="EY130" s="72">
        <f t="shared" si="761"/>
        <v>360740890.79530025</v>
      </c>
      <c r="EZ130" s="72">
        <f t="shared" si="761"/>
        <v>324585723.95494711</v>
      </c>
      <c r="FA130" s="72">
        <f t="shared" si="761"/>
        <v>287677324.47208667</v>
      </c>
      <c r="FB130" s="72">
        <f t="shared" si="761"/>
        <v>0</v>
      </c>
    </row>
    <row r="131" spans="1:242" x14ac:dyDescent="0.25">
      <c r="A131" t="s">
        <v>588</v>
      </c>
      <c r="DF131" s="72">
        <f>DF128-DF130</f>
        <v>1217365119.4410107</v>
      </c>
      <c r="DG131" s="72">
        <f t="shared" ref="DG131:FB131" si="762">DG128-DG130</f>
        <v>1199056290.6974432</v>
      </c>
      <c r="DH131" s="72">
        <f t="shared" si="762"/>
        <v>1180366028.0217183</v>
      </c>
      <c r="DI131" s="72">
        <f t="shared" si="762"/>
        <v>1161286384.8735821</v>
      </c>
      <c r="DJ131" s="72">
        <f t="shared" si="762"/>
        <v>1141809249.1598601</v>
      </c>
      <c r="DK131" s="72">
        <f t="shared" si="762"/>
        <v>1121926339.7854352</v>
      </c>
      <c r="DL131" s="72">
        <f t="shared" si="762"/>
        <v>1101629203.1323764</v>
      </c>
      <c r="DM131" s="72">
        <f t="shared" si="762"/>
        <v>1080909209.4657125</v>
      </c>
      <c r="DN131" s="72">
        <f t="shared" si="762"/>
        <v>1059757549.2643263</v>
      </c>
      <c r="DO131" s="72">
        <f t="shared" si="762"/>
        <v>1038165229.4754112</v>
      </c>
      <c r="DP131" s="72">
        <f t="shared" si="762"/>
        <v>1016123069.6908937</v>
      </c>
      <c r="DQ131" s="72">
        <f t="shared" si="762"/>
        <v>993621698.2441988</v>
      </c>
      <c r="DR131" s="72">
        <f t="shared" si="762"/>
        <v>970651548.22569776</v>
      </c>
      <c r="DS131" s="72">
        <f t="shared" si="762"/>
        <v>947202853.41514468</v>
      </c>
      <c r="DT131" s="72">
        <f t="shared" si="762"/>
        <v>923265644.1293714</v>
      </c>
      <c r="DU131" s="72">
        <f t="shared" si="762"/>
        <v>898829742.98347807</v>
      </c>
      <c r="DV131" s="72">
        <f t="shared" si="762"/>
        <v>873884760.56371212</v>
      </c>
      <c r="DW131" s="72">
        <f t="shared" si="762"/>
        <v>848420091.01020098</v>
      </c>
      <c r="DX131" s="72">
        <f t="shared" si="762"/>
        <v>822424907.50765836</v>
      </c>
      <c r="DY131" s="72">
        <f t="shared" si="762"/>
        <v>795888157.68214631</v>
      </c>
      <c r="DZ131" s="72">
        <f t="shared" si="762"/>
        <v>768798558.9019357</v>
      </c>
      <c r="EA131" s="72">
        <f t="shared" si="762"/>
        <v>741144593.4804709</v>
      </c>
      <c r="EB131" s="72">
        <f t="shared" si="762"/>
        <v>712914503.77939224</v>
      </c>
      <c r="EC131" s="72">
        <f t="shared" si="762"/>
        <v>684096287.20954108</v>
      </c>
      <c r="ED131" s="72">
        <f t="shared" si="762"/>
        <v>654677691.12781799</v>
      </c>
      <c r="EE131" s="72">
        <f t="shared" si="762"/>
        <v>624646207.62772572</v>
      </c>
      <c r="EF131" s="72">
        <f t="shared" si="762"/>
        <v>593989068.22138143</v>
      </c>
      <c r="EG131" s="72">
        <f t="shared" si="762"/>
        <v>562693238.41073847</v>
      </c>
      <c r="EH131" s="72">
        <f t="shared" si="762"/>
        <v>530745412.14570701</v>
      </c>
      <c r="EI131" s="72">
        <f t="shared" si="762"/>
        <v>498132006.16682076</v>
      </c>
      <c r="EJ131" s="72">
        <f t="shared" si="762"/>
        <v>464839154.23004115</v>
      </c>
      <c r="EK131" s="72">
        <f t="shared" si="762"/>
        <v>430852701.21124512</v>
      </c>
      <c r="EL131" s="72">
        <f t="shared" si="762"/>
        <v>396158197.08789086</v>
      </c>
      <c r="EM131" s="72">
        <f t="shared" si="762"/>
        <v>360740890.79530007</v>
      </c>
      <c r="EN131" s="72">
        <f t="shared" si="762"/>
        <v>324585723.95494699</v>
      </c>
      <c r="EO131" s="72">
        <f t="shared" si="762"/>
        <v>287677324.47208655</v>
      </c>
      <c r="EP131" s="72">
        <f t="shared" si="762"/>
        <v>0</v>
      </c>
      <c r="EQ131" s="72">
        <f t="shared" si="762"/>
        <v>0</v>
      </c>
      <c r="ER131" s="72">
        <f t="shared" si="762"/>
        <v>0</v>
      </c>
      <c r="ES131" s="72">
        <f t="shared" si="762"/>
        <v>0</v>
      </c>
      <c r="ET131" s="72">
        <f t="shared" si="762"/>
        <v>0</v>
      </c>
      <c r="EU131" s="72">
        <f t="shared" si="762"/>
        <v>0</v>
      </c>
      <c r="EV131" s="72">
        <f t="shared" si="762"/>
        <v>0</v>
      </c>
      <c r="EW131" s="72">
        <f t="shared" si="762"/>
        <v>0</v>
      </c>
      <c r="EX131" s="72">
        <f t="shared" si="762"/>
        <v>0</v>
      </c>
      <c r="EY131" s="72">
        <f t="shared" si="762"/>
        <v>0</v>
      </c>
      <c r="EZ131" s="72">
        <f t="shared" si="762"/>
        <v>0</v>
      </c>
      <c r="FA131" s="72">
        <f t="shared" si="762"/>
        <v>0</v>
      </c>
      <c r="FB131" s="72">
        <f t="shared" si="762"/>
        <v>0</v>
      </c>
    </row>
    <row r="133" spans="1:242" x14ac:dyDescent="0.25">
      <c r="A133" t="s">
        <v>589</v>
      </c>
      <c r="DF133" s="72">
        <f>(DG126/30)*19</f>
        <v>18604166.666666664</v>
      </c>
      <c r="DG133" s="72">
        <f>(DG126/30)*11+(DH126/30)*19</f>
        <v>29186377.472750105</v>
      </c>
      <c r="DH133" s="72">
        <f t="shared" ref="DH133:FB133" si="763">(DH126/30)*11+(DI126/30)*19</f>
        <v>28884622.793739583</v>
      </c>
      <c r="DI133" s="72">
        <f t="shared" si="763"/>
        <v>28576581.558916338</v>
      </c>
      <c r="DJ133" s="72">
        <f t="shared" si="763"/>
        <v>28262122.798367612</v>
      </c>
      <c r="DK133" s="72">
        <f t="shared" si="763"/>
        <v>27941112.813640792</v>
      </c>
      <c r="DL133" s="72">
        <f t="shared" si="763"/>
        <v>27613415.12089882</v>
      </c>
      <c r="DM133" s="72">
        <f t="shared" si="763"/>
        <v>27278890.3928914</v>
      </c>
      <c r="DN133" s="72">
        <f t="shared" si="763"/>
        <v>26937396.399717156</v>
      </c>
      <c r="DO133" s="72">
        <f t="shared" si="763"/>
        <v>26588787.948351778</v>
      </c>
      <c r="DP133" s="72">
        <f t="shared" si="763"/>
        <v>26232916.820916291</v>
      </c>
      <c r="DQ133" s="72">
        <f t="shared" si="763"/>
        <v>25869631.711659234</v>
      </c>
      <c r="DR133" s="72">
        <f t="shared" si="763"/>
        <v>25498778.162625983</v>
      </c>
      <c r="DS133" s="72">
        <f t="shared" si="763"/>
        <v>25120198.497987874</v>
      </c>
      <c r="DT133" s="72">
        <f t="shared" si="763"/>
        <v>24733731.757003136</v>
      </c>
      <c r="DU133" s="72">
        <f t="shared" si="763"/>
        <v>24339213.625581216</v>
      </c>
      <c r="DV133" s="72">
        <f t="shared" si="763"/>
        <v>23936476.366421346</v>
      </c>
      <c r="DW133" s="72">
        <f t="shared" si="763"/>
        <v>23525348.74769564</v>
      </c>
      <c r="DX133" s="72">
        <f t="shared" si="763"/>
        <v>23105655.970246483</v>
      </c>
      <c r="DY133" s="72">
        <f t="shared" si="763"/>
        <v>22677219.593267139</v>
      </c>
      <c r="DZ133" s="72">
        <f t="shared" si="763"/>
        <v>22239857.458434053</v>
      </c>
      <c r="EA133" s="72">
        <f t="shared" si="763"/>
        <v>21793383.612458613</v>
      </c>
      <c r="EB133" s="72">
        <f t="shared" si="763"/>
        <v>21337608.228025347</v>
      </c>
      <c r="EC133" s="72">
        <f t="shared" si="763"/>
        <v>20872337.523083061</v>
      </c>
      <c r="ED133" s="72">
        <f t="shared" si="763"/>
        <v>20397373.678454477</v>
      </c>
      <c r="EE133" s="72">
        <f t="shared" si="763"/>
        <v>19912514.753729459</v>
      </c>
      <c r="EF133" s="72">
        <f t="shared" si="763"/>
        <v>19417554.601406008</v>
      </c>
      <c r="EG133" s="72">
        <f t="shared" si="763"/>
        <v>18912282.779242486</v>
      </c>
      <c r="EH133" s="72">
        <f t="shared" si="763"/>
        <v>18396484.460783891</v>
      </c>
      <c r="EI133" s="72">
        <f t="shared" si="763"/>
        <v>17869940.34402407</v>
      </c>
      <c r="EJ133" s="72">
        <f t="shared" si="763"/>
        <v>17332426.558165092</v>
      </c>
      <c r="EK133" s="72">
        <f t="shared" si="763"/>
        <v>16783714.568434048</v>
      </c>
      <c r="EL133" s="72">
        <f t="shared" si="763"/>
        <v>16223571.078916937</v>
      </c>
      <c r="EM133" s="72">
        <f t="shared" si="763"/>
        <v>15651757.933368227</v>
      </c>
      <c r="EN133" s="72">
        <f t="shared" si="763"/>
        <v>15068032.013953915</v>
      </c>
      <c r="EO133" s="72">
        <f t="shared" si="763"/>
        <v>14472145.137885138</v>
      </c>
      <c r="EP133" s="72">
        <f t="shared" si="763"/>
        <v>13863843.951898262</v>
      </c>
      <c r="EQ133" s="72">
        <f t="shared" si="763"/>
        <v>13242869.824536659</v>
      </c>
      <c r="ER133" s="72">
        <f t="shared" si="763"/>
        <v>12608958.73618836</v>
      </c>
      <c r="ES133" s="72">
        <f t="shared" si="763"/>
        <v>11961841.166832801</v>
      </c>
      <c r="ET133" s="72">
        <f t="shared" si="763"/>
        <v>11301241.981449001</v>
      </c>
      <c r="EU133" s="72">
        <f t="shared" si="763"/>
        <v>10626880.313036373</v>
      </c>
      <c r="EV133" s="72">
        <f t="shared" si="763"/>
        <v>9938469.4431984797</v>
      </c>
      <c r="EW133" s="72">
        <f t="shared" si="763"/>
        <v>9235716.6802389659</v>
      </c>
      <c r="EX133" s="72">
        <f t="shared" si="763"/>
        <v>8518323.2347177956</v>
      </c>
      <c r="EY133" s="72">
        <f t="shared" si="763"/>
        <v>7785984.0924149342</v>
      </c>
      <c r="EZ133" s="72">
        <f t="shared" si="763"/>
        <v>7038387.884647429</v>
      </c>
      <c r="FA133" s="72">
        <f t="shared" si="763"/>
        <v>6275216.7558847666</v>
      </c>
      <c r="FB133" s="72">
        <f t="shared" si="763"/>
        <v>2197535.1174951061</v>
      </c>
    </row>
    <row r="135" spans="1:242" x14ac:dyDescent="0.25">
      <c r="A135" t="s">
        <v>590</v>
      </c>
      <c r="B135" s="73">
        <f>SUM(C133:FB133)</f>
        <v>936188899.13224828</v>
      </c>
    </row>
    <row r="136" spans="1:242" x14ac:dyDescent="0.25">
      <c r="A136" t="s">
        <v>591</v>
      </c>
      <c r="B136" s="73">
        <f>SUM(B126:FB126)</f>
        <v>936188899.13224828</v>
      </c>
    </row>
    <row r="137" spans="1:242" ht="15.75" thickBot="1" x14ac:dyDescent="0.3"/>
    <row r="138" spans="1:242" ht="15.75" thickBot="1" x14ac:dyDescent="0.3">
      <c r="A138" s="89" t="s">
        <v>1002</v>
      </c>
    </row>
    <row r="139" spans="1:242" ht="15.75" thickBot="1" x14ac:dyDescent="0.3"/>
    <row r="140" spans="1:242" ht="15.75" thickBot="1" x14ac:dyDescent="0.3">
      <c r="A140" s="89" t="s">
        <v>1006</v>
      </c>
      <c r="DG140" s="722">
        <f>NOMINAL(DG2,2)</f>
        <v>5.0853480870830303E-2</v>
      </c>
      <c r="DH140" s="144">
        <f t="shared" ref="DH140:FS140" si="764">NOMINAL(DH2,2)</f>
        <v>5.6015564143423457E-2</v>
      </c>
      <c r="DI140" s="144">
        <f t="shared" si="764"/>
        <v>6.3686022630380812E-2</v>
      </c>
      <c r="DJ140" s="144">
        <f t="shared" si="764"/>
        <v>5.7085316655582918E-2</v>
      </c>
      <c r="DK140" s="144">
        <f t="shared" si="764"/>
        <v>4.8902145052320378E-2</v>
      </c>
      <c r="DL140" s="144">
        <f t="shared" si="764"/>
        <v>4.7730451011558372E-2</v>
      </c>
      <c r="DM140" s="144">
        <f t="shared" si="764"/>
        <v>4.9487740875753694E-2</v>
      </c>
      <c r="DN140" s="144">
        <f t="shared" si="764"/>
        <v>6.2619693496598128E-2</v>
      </c>
      <c r="DO140" s="144">
        <f t="shared" si="764"/>
        <v>5.7862969198872349E-2</v>
      </c>
      <c r="DP140" s="144">
        <f t="shared" si="764"/>
        <v>5.8640327983496832E-2</v>
      </c>
      <c r="DQ140" s="144">
        <f t="shared" si="764"/>
        <v>6.2037827005120505E-2</v>
      </c>
      <c r="DR140" s="144">
        <f t="shared" si="764"/>
        <v>5.5723716845237803E-2</v>
      </c>
      <c r="DS140" s="144">
        <f t="shared" si="764"/>
        <v>4.8414020651098788E-2</v>
      </c>
      <c r="DT140" s="144">
        <f t="shared" si="764"/>
        <v>5.9320276207661671E-2</v>
      </c>
      <c r="DU140" s="144">
        <f t="shared" si="764"/>
        <v>4.7339737317673602E-2</v>
      </c>
      <c r="DV140" s="144">
        <f t="shared" si="764"/>
        <v>5.3290042833695761E-2</v>
      </c>
      <c r="DW140" s="144">
        <f t="shared" si="764"/>
        <v>4.4504830026087294E-2</v>
      </c>
      <c r="DX140" s="144">
        <f t="shared" si="764"/>
        <v>4.2449509779862282E-2</v>
      </c>
      <c r="DY140" s="144">
        <f t="shared" si="764"/>
        <v>5.1146021130626274E-2</v>
      </c>
      <c r="DZ140" s="144">
        <f t="shared" si="764"/>
        <v>5.1048512346794972E-2</v>
      </c>
      <c r="EA140" s="144">
        <f t="shared" si="764"/>
        <v>5.2510657706799524E-2</v>
      </c>
      <c r="EB140" s="144">
        <f t="shared" si="764"/>
        <v>6.2910565196659274E-2</v>
      </c>
      <c r="EC140" s="144">
        <f t="shared" si="764"/>
        <v>4.8511654836261631E-2</v>
      </c>
      <c r="ED140" s="144">
        <f t="shared" si="764"/>
        <v>6.7655677331213582E-2</v>
      </c>
      <c r="EE140" s="144">
        <f t="shared" si="764"/>
        <v>5.4750593137765868E-2</v>
      </c>
      <c r="EF140" s="144">
        <f t="shared" si="764"/>
        <v>4.7339737317673602E-2</v>
      </c>
      <c r="EG140" s="144">
        <f t="shared" si="764"/>
        <v>6.4170535590506894E-2</v>
      </c>
      <c r="EH140" s="144">
        <f t="shared" si="764"/>
        <v>6.1552812808830293E-2</v>
      </c>
      <c r="EI140" s="144">
        <f t="shared" si="764"/>
        <v>6.7365473253338415E-2</v>
      </c>
      <c r="EJ140" s="144">
        <f t="shared" si="764"/>
        <v>6.5332902948093796E-2</v>
      </c>
      <c r="EK140" s="144">
        <f t="shared" si="764"/>
        <v>6.1455796276020269E-2</v>
      </c>
      <c r="EL140" s="144">
        <f t="shared" si="764"/>
        <v>6.3492185592182171E-2</v>
      </c>
      <c r="EM140" s="144">
        <f t="shared" si="764"/>
        <v>6.5332902948093796E-2</v>
      </c>
      <c r="EN140" s="144">
        <f t="shared" si="764"/>
        <v>5.8737477193243404E-2</v>
      </c>
      <c r="EO140" s="144">
        <f t="shared" si="764"/>
        <v>5.494525474524492E-2</v>
      </c>
      <c r="EP140" s="144">
        <f t="shared" si="764"/>
        <v>6.3686022630380812E-2</v>
      </c>
      <c r="EQ140" s="144">
        <f t="shared" si="764"/>
        <v>6.2813612520530082E-2</v>
      </c>
      <c r="ER140" s="144">
        <f t="shared" si="764"/>
        <v>5.7376970805302019E-2</v>
      </c>
      <c r="ES140" s="144">
        <f t="shared" si="764"/>
        <v>6.2522727147509283E-2</v>
      </c>
      <c r="ET140" s="144">
        <f t="shared" si="764"/>
        <v>6.5623392586363849E-2</v>
      </c>
      <c r="EU140" s="144">
        <f t="shared" si="764"/>
        <v>5.8446015809013208E-2</v>
      </c>
      <c r="EV140" s="144">
        <f t="shared" si="764"/>
        <v>6.2813612520530082E-2</v>
      </c>
      <c r="EW140" s="144">
        <f t="shared" si="764"/>
        <v>5.8737477193243404E-2</v>
      </c>
      <c r="EX140" s="144">
        <f t="shared" si="764"/>
        <v>5.8251685290212407E-2</v>
      </c>
      <c r="EY140" s="144">
        <f t="shared" si="764"/>
        <v>6.2522727147509283E-2</v>
      </c>
      <c r="EZ140" s="144">
        <f t="shared" si="764"/>
        <v>6.213481615533567E-2</v>
      </c>
      <c r="FA140" s="144">
        <f t="shared" si="764"/>
        <v>6.3782934322309082E-2</v>
      </c>
      <c r="FB140" s="144">
        <f t="shared" si="764"/>
        <v>6.1552812808830293E-2</v>
      </c>
      <c r="FC140" s="144">
        <f t="shared" si="764"/>
        <v>6.1164719278883783E-2</v>
      </c>
      <c r="FD140" s="144">
        <f t="shared" si="764"/>
        <v>6.0873601170144731E-2</v>
      </c>
      <c r="FE140" s="144">
        <f t="shared" si="764"/>
        <v>5.7765778702717263E-2</v>
      </c>
      <c r="FF140" s="144">
        <f t="shared" si="764"/>
        <v>4.411349978419743E-2</v>
      </c>
      <c r="FG140" s="144">
        <f t="shared" si="764"/>
        <v>6.5332902948093796E-2</v>
      </c>
      <c r="FH140" s="144">
        <f t="shared" si="764"/>
        <v>6.1552812808830293E-2</v>
      </c>
      <c r="FI140" s="144">
        <f t="shared" si="764"/>
        <v>6.1164719278883783E-2</v>
      </c>
      <c r="FJ140" s="144">
        <f t="shared" si="764"/>
        <v>5.6501884268526315E-2</v>
      </c>
      <c r="FK140" s="144">
        <f t="shared" si="764"/>
        <v>5.9417393342107161E-2</v>
      </c>
      <c r="FL140" s="144">
        <f t="shared" si="764"/>
        <v>6.4848662735359053E-2</v>
      </c>
      <c r="FM140" s="144">
        <f t="shared" si="764"/>
        <v>5.6696380120313528E-2</v>
      </c>
      <c r="FN140" s="144">
        <f t="shared" si="764"/>
        <v>6.8042552753690089E-2</v>
      </c>
      <c r="FO140" s="144">
        <f t="shared" si="764"/>
        <v>6.8042552753690089E-2</v>
      </c>
      <c r="FP140" s="144">
        <f t="shared" si="764"/>
        <v>6.8042552753690089E-2</v>
      </c>
      <c r="FQ140" s="144">
        <f t="shared" si="764"/>
        <v>6.8042552753690089E-2</v>
      </c>
      <c r="FR140" s="144">
        <f t="shared" si="764"/>
        <v>6.8042552753690089E-2</v>
      </c>
      <c r="FS140" s="144">
        <f t="shared" si="764"/>
        <v>6.8042552753690089E-2</v>
      </c>
      <c r="FT140" s="144">
        <f t="shared" ref="FT140:IE140" si="765">NOMINAL(FT2,2)</f>
        <v>6.8042552753690089E-2</v>
      </c>
      <c r="FU140" s="144">
        <f t="shared" si="765"/>
        <v>6.8042552753690089E-2</v>
      </c>
      <c r="FV140" s="144">
        <f t="shared" si="765"/>
        <v>6.8042552753690089E-2</v>
      </c>
      <c r="FW140" s="144">
        <f t="shared" si="765"/>
        <v>6.8042552753690089E-2</v>
      </c>
      <c r="FX140" s="144">
        <f t="shared" si="765"/>
        <v>6.8042552753690089E-2</v>
      </c>
      <c r="FY140" s="144">
        <f t="shared" si="765"/>
        <v>6.8042552753690089E-2</v>
      </c>
      <c r="FZ140" s="144">
        <f t="shared" si="765"/>
        <v>6.8042552753690089E-2</v>
      </c>
      <c r="GA140" s="144">
        <f t="shared" si="765"/>
        <v>6.8042552753690089E-2</v>
      </c>
      <c r="GB140" s="144">
        <f t="shared" si="765"/>
        <v>6.8042552753690089E-2</v>
      </c>
      <c r="GC140" s="144">
        <f t="shared" si="765"/>
        <v>6.8042552753690089E-2</v>
      </c>
      <c r="GD140" s="144">
        <f t="shared" si="765"/>
        <v>6.8042552753690089E-2</v>
      </c>
      <c r="GE140" s="144">
        <f t="shared" si="765"/>
        <v>6.8042552753690089E-2</v>
      </c>
      <c r="GF140" s="144">
        <f t="shared" si="765"/>
        <v>6.8042552753690089E-2</v>
      </c>
      <c r="GG140" s="144">
        <f t="shared" si="765"/>
        <v>6.8042552753690089E-2</v>
      </c>
      <c r="GH140" s="144">
        <f t="shared" si="765"/>
        <v>6.8042552753690089E-2</v>
      </c>
      <c r="GI140" s="144">
        <f t="shared" si="765"/>
        <v>6.8042552753690089E-2</v>
      </c>
      <c r="GJ140" s="144">
        <f t="shared" si="765"/>
        <v>6.8042552753690089E-2</v>
      </c>
      <c r="GK140" s="144">
        <f t="shared" si="765"/>
        <v>6.8042552753690089E-2</v>
      </c>
      <c r="GL140" s="144">
        <f t="shared" si="765"/>
        <v>6.8042552753690089E-2</v>
      </c>
      <c r="GM140" s="144">
        <f t="shared" si="765"/>
        <v>6.8042552753690089E-2</v>
      </c>
      <c r="GN140" s="144">
        <f t="shared" si="765"/>
        <v>6.8042552753690089E-2</v>
      </c>
      <c r="GO140" s="144">
        <f t="shared" si="765"/>
        <v>6.8042552753690089E-2</v>
      </c>
      <c r="GP140" s="144">
        <f t="shared" si="765"/>
        <v>6.8042552753690089E-2</v>
      </c>
      <c r="GQ140" s="144">
        <f t="shared" si="765"/>
        <v>6.8042552753690089E-2</v>
      </c>
      <c r="GR140" s="144">
        <f t="shared" si="765"/>
        <v>6.8042552753690089E-2</v>
      </c>
      <c r="GS140" s="144">
        <f t="shared" si="765"/>
        <v>6.8042552753690089E-2</v>
      </c>
      <c r="GT140" s="144">
        <f t="shared" si="765"/>
        <v>6.8042552753690089E-2</v>
      </c>
      <c r="GU140" s="144">
        <f t="shared" si="765"/>
        <v>6.8042552753690089E-2</v>
      </c>
      <c r="GV140" s="144">
        <f t="shared" si="765"/>
        <v>6.8042552753690089E-2</v>
      </c>
      <c r="GW140" s="144">
        <f t="shared" si="765"/>
        <v>6.8042552753690089E-2</v>
      </c>
      <c r="GX140" s="144">
        <f t="shared" si="765"/>
        <v>6.8042552753690089E-2</v>
      </c>
      <c r="GY140" s="144">
        <f t="shared" si="765"/>
        <v>6.8042552753690089E-2</v>
      </c>
      <c r="GZ140" s="144">
        <f t="shared" si="765"/>
        <v>6.8042552753690089E-2</v>
      </c>
      <c r="HA140" s="144">
        <f t="shared" si="765"/>
        <v>6.8042552753690089E-2</v>
      </c>
      <c r="HB140" s="144">
        <f t="shared" si="765"/>
        <v>6.8042552753690089E-2</v>
      </c>
      <c r="HC140" s="144">
        <f t="shared" si="765"/>
        <v>6.8042552753690089E-2</v>
      </c>
      <c r="HD140" s="144">
        <f t="shared" si="765"/>
        <v>6.8042552753690089E-2</v>
      </c>
      <c r="HE140" s="144">
        <f t="shared" si="765"/>
        <v>6.8042552753690089E-2</v>
      </c>
      <c r="HF140" s="144">
        <f t="shared" si="765"/>
        <v>6.8042552753690089E-2</v>
      </c>
      <c r="HG140" s="144">
        <f t="shared" si="765"/>
        <v>6.8042552753690089E-2</v>
      </c>
      <c r="HH140" s="144">
        <f t="shared" si="765"/>
        <v>6.8042552753690089E-2</v>
      </c>
      <c r="HI140" s="144">
        <f t="shared" si="765"/>
        <v>6.8042552753690089E-2</v>
      </c>
      <c r="HJ140" s="144">
        <f t="shared" si="765"/>
        <v>6.8042552753690089E-2</v>
      </c>
      <c r="HK140" s="144">
        <f t="shared" si="765"/>
        <v>6.8042552753690089E-2</v>
      </c>
      <c r="HL140" s="144">
        <f t="shared" si="765"/>
        <v>6.8042552753690089E-2</v>
      </c>
      <c r="HM140" s="144">
        <f t="shared" si="765"/>
        <v>6.8042552753690089E-2</v>
      </c>
      <c r="HN140" s="144">
        <f t="shared" si="765"/>
        <v>6.8042552753690089E-2</v>
      </c>
      <c r="HO140" s="144">
        <f t="shared" si="765"/>
        <v>6.8042552753690089E-2</v>
      </c>
      <c r="HP140" s="144">
        <f t="shared" si="765"/>
        <v>6.8042552753690089E-2</v>
      </c>
      <c r="HQ140" s="144">
        <f t="shared" si="765"/>
        <v>6.8042552753690089E-2</v>
      </c>
      <c r="HR140" s="144">
        <f t="shared" si="765"/>
        <v>6.8042552753690089E-2</v>
      </c>
      <c r="HS140" s="144">
        <f t="shared" si="765"/>
        <v>6.8042552753690089E-2</v>
      </c>
      <c r="HT140" s="144">
        <f t="shared" si="765"/>
        <v>6.8042552753690089E-2</v>
      </c>
      <c r="HU140" s="144">
        <f t="shared" si="765"/>
        <v>6.8042552753690089E-2</v>
      </c>
      <c r="HV140" s="144">
        <f t="shared" si="765"/>
        <v>6.8042552753690089E-2</v>
      </c>
      <c r="HW140" s="144">
        <f t="shared" si="765"/>
        <v>6.8042552753690089E-2</v>
      </c>
      <c r="HX140" s="144">
        <f t="shared" si="765"/>
        <v>6.8042552753690089E-2</v>
      </c>
      <c r="HY140" s="144">
        <f t="shared" si="765"/>
        <v>6.8042552753690089E-2</v>
      </c>
      <c r="HZ140" s="144">
        <f t="shared" si="765"/>
        <v>6.8042552753690089E-2</v>
      </c>
      <c r="IA140" s="144">
        <f t="shared" si="765"/>
        <v>6.8042552753690089E-2</v>
      </c>
      <c r="IB140" s="144">
        <f t="shared" si="765"/>
        <v>6.8042552753690089E-2</v>
      </c>
      <c r="IC140" s="144">
        <f t="shared" si="765"/>
        <v>6.8042552753690089E-2</v>
      </c>
      <c r="ID140" s="144">
        <f t="shared" si="765"/>
        <v>6.8042552753690089E-2</v>
      </c>
      <c r="IE140" s="144">
        <f t="shared" si="765"/>
        <v>6.8042552753690089E-2</v>
      </c>
      <c r="IF140" s="144">
        <f t="shared" ref="IF140:IH140" si="766">NOMINAL(IF2,2)</f>
        <v>6.8042552753690089E-2</v>
      </c>
      <c r="IG140" s="144">
        <f t="shared" si="766"/>
        <v>6.8042552753690089E-2</v>
      </c>
      <c r="IH140" s="145">
        <f t="shared" si="766"/>
        <v>6.8042552753690089E-2</v>
      </c>
    </row>
    <row r="141" spans="1:242" ht="15.75" thickBot="1" x14ac:dyDescent="0.3"/>
    <row r="142" spans="1:242" ht="15.75" thickBot="1" x14ac:dyDescent="0.3">
      <c r="A142" s="721" t="s">
        <v>1004</v>
      </c>
    </row>
    <row r="143" spans="1:242" ht="15.75" thickBot="1" x14ac:dyDescent="0.3">
      <c r="A143" s="39" t="s">
        <v>365</v>
      </c>
    </row>
    <row r="144" spans="1:242" x14ac:dyDescent="0.25">
      <c r="A144" t="s">
        <v>363</v>
      </c>
      <c r="DN144" s="84">
        <v>7</v>
      </c>
      <c r="DO144" s="85"/>
      <c r="DP144" s="85"/>
      <c r="DQ144" s="85"/>
      <c r="DR144" s="85"/>
      <c r="DS144" s="85"/>
      <c r="DT144" s="85"/>
      <c r="DU144" s="85"/>
      <c r="DV144" s="85"/>
      <c r="DW144" s="85"/>
      <c r="DX144" s="85"/>
      <c r="DY144" s="85"/>
      <c r="DZ144" s="85"/>
      <c r="EA144" s="85"/>
      <c r="EB144" s="85"/>
      <c r="EC144" s="85"/>
      <c r="ED144" s="85"/>
      <c r="EE144" s="85"/>
      <c r="EF144" s="85"/>
      <c r="EG144" s="85"/>
      <c r="EH144" s="85"/>
      <c r="EI144" s="85"/>
      <c r="EJ144" s="85"/>
      <c r="EK144" s="85"/>
      <c r="EL144" s="85"/>
      <c r="EM144" s="85"/>
      <c r="EN144" s="85"/>
      <c r="EO144" s="85"/>
      <c r="EP144" s="85"/>
      <c r="EQ144" s="85"/>
      <c r="ER144" s="85"/>
      <c r="ES144" s="85"/>
      <c r="ET144" s="85"/>
      <c r="EU144" s="85"/>
      <c r="EV144" s="85"/>
      <c r="EW144" s="85"/>
      <c r="EX144" s="85"/>
      <c r="EY144" s="85"/>
      <c r="EZ144" s="85"/>
      <c r="FA144" s="85"/>
      <c r="FB144" s="85"/>
      <c r="FC144" s="85"/>
      <c r="FD144" s="85"/>
      <c r="FE144" s="85"/>
      <c r="FF144" s="85"/>
      <c r="FG144" s="85"/>
      <c r="FH144" s="85"/>
      <c r="FI144" s="85"/>
      <c r="FJ144" s="85"/>
      <c r="FK144" s="85"/>
      <c r="FL144" s="85"/>
      <c r="FM144" s="85"/>
      <c r="FN144" s="85"/>
      <c r="FO144" s="85"/>
      <c r="FP144" s="85"/>
      <c r="FQ144" s="85"/>
      <c r="FR144" s="85"/>
      <c r="FS144" s="85"/>
      <c r="FT144" s="85"/>
      <c r="FU144" s="85"/>
      <c r="FV144" s="85"/>
      <c r="FW144" s="85"/>
      <c r="FX144" s="85"/>
      <c r="FY144" s="85"/>
      <c r="FZ144" s="85"/>
      <c r="GA144" s="85"/>
      <c r="GB144" s="85"/>
      <c r="GC144" s="85"/>
      <c r="GD144" s="85"/>
      <c r="GE144" s="85"/>
      <c r="GF144" s="85"/>
      <c r="GG144" s="85"/>
      <c r="GH144" s="85"/>
      <c r="GI144" s="85"/>
      <c r="GJ144" s="85"/>
      <c r="GK144" s="85"/>
      <c r="GL144" s="85"/>
      <c r="GM144" s="85"/>
      <c r="GN144" s="85"/>
      <c r="GO144" s="85"/>
      <c r="GP144" s="85"/>
      <c r="GQ144" s="85"/>
      <c r="GR144" s="85"/>
      <c r="GS144" s="85"/>
      <c r="GT144" s="85"/>
      <c r="GU144" s="85"/>
      <c r="GV144" s="85"/>
      <c r="GW144" s="85"/>
      <c r="GX144" s="85"/>
      <c r="GY144" s="85"/>
      <c r="GZ144" s="85"/>
      <c r="HA144" s="85"/>
      <c r="HB144" s="85"/>
      <c r="HC144" s="85"/>
      <c r="HD144" s="85"/>
      <c r="HE144" s="85"/>
      <c r="HF144" s="85"/>
      <c r="HG144" s="85"/>
      <c r="HH144" s="85"/>
      <c r="HI144" s="85"/>
      <c r="HJ144" s="85"/>
      <c r="HK144" s="85"/>
      <c r="HL144" s="85"/>
      <c r="HM144" s="85"/>
      <c r="HN144" s="85"/>
      <c r="HO144" s="85"/>
      <c r="HP144" s="85"/>
      <c r="HQ144" s="85"/>
      <c r="HR144" s="85"/>
      <c r="HS144" s="85"/>
      <c r="HT144" s="85"/>
      <c r="HU144" s="85"/>
      <c r="HV144" s="85"/>
      <c r="HW144" s="85"/>
      <c r="HX144" s="85"/>
      <c r="HY144" s="85"/>
      <c r="HZ144" s="85"/>
      <c r="IA144" s="85"/>
      <c r="IB144" s="85"/>
      <c r="IC144" s="85"/>
      <c r="ID144" s="108">
        <v>7</v>
      </c>
    </row>
    <row r="145" spans="1:242" x14ac:dyDescent="0.25">
      <c r="A145" t="s">
        <v>364</v>
      </c>
      <c r="DN145" s="723">
        <v>4000000000</v>
      </c>
      <c r="ID145" s="724"/>
    </row>
    <row r="146" spans="1:242" x14ac:dyDescent="0.25">
      <c r="A146" t="s">
        <v>1003</v>
      </c>
      <c r="DN146" s="86">
        <f>10*2</f>
        <v>20</v>
      </c>
      <c r="ID146" s="724"/>
    </row>
    <row r="147" spans="1:242" x14ac:dyDescent="0.25">
      <c r="A147" t="s">
        <v>367</v>
      </c>
      <c r="DN147" s="86"/>
      <c r="ID147" s="724"/>
    </row>
    <row r="148" spans="1:242" x14ac:dyDescent="0.25">
      <c r="A148" t="s">
        <v>635</v>
      </c>
      <c r="DN148" s="725">
        <v>3.5000000000000003E-2</v>
      </c>
      <c r="ID148" s="724"/>
    </row>
    <row r="149" spans="1:242" x14ac:dyDescent="0.25">
      <c r="A149" t="s">
        <v>369</v>
      </c>
      <c r="DN149" s="726">
        <f>DN148/2</f>
        <v>1.7500000000000002E-2</v>
      </c>
      <c r="ID149" s="724"/>
    </row>
    <row r="150" spans="1:242" ht="15.75" thickBot="1" x14ac:dyDescent="0.3">
      <c r="A150" t="s">
        <v>601</v>
      </c>
      <c r="DN150" s="727">
        <f>($DN$148+DN140)/2</f>
        <v>4.8809846748299066E-2</v>
      </c>
      <c r="DO150" s="728">
        <f t="shared" ref="DO150:FZ150" si="767">($DN$148+DO140)/2</f>
        <v>4.6431484599436176E-2</v>
      </c>
      <c r="DP150" s="728">
        <f t="shared" si="767"/>
        <v>4.6820163991748417E-2</v>
      </c>
      <c r="DQ150" s="728">
        <f t="shared" si="767"/>
        <v>4.8518913502560254E-2</v>
      </c>
      <c r="DR150" s="728">
        <f t="shared" si="767"/>
        <v>4.5361858422618903E-2</v>
      </c>
      <c r="DS150" s="728">
        <f t="shared" si="767"/>
        <v>4.1707010325549396E-2</v>
      </c>
      <c r="DT150" s="728">
        <f t="shared" si="767"/>
        <v>4.7160138103830837E-2</v>
      </c>
      <c r="DU150" s="728">
        <f t="shared" si="767"/>
        <v>4.1169868658836803E-2</v>
      </c>
      <c r="DV150" s="728">
        <f t="shared" si="767"/>
        <v>4.4145021416847882E-2</v>
      </c>
      <c r="DW150" s="728">
        <f t="shared" si="767"/>
        <v>3.9752415013043649E-2</v>
      </c>
      <c r="DX150" s="728">
        <f t="shared" si="767"/>
        <v>3.8724754889931143E-2</v>
      </c>
      <c r="DY150" s="728">
        <f t="shared" si="767"/>
        <v>4.3073010565313138E-2</v>
      </c>
      <c r="DZ150" s="728">
        <f t="shared" si="767"/>
        <v>4.3024256173397488E-2</v>
      </c>
      <c r="EA150" s="728">
        <f t="shared" si="767"/>
        <v>4.3755328853399764E-2</v>
      </c>
      <c r="EB150" s="728">
        <f t="shared" si="767"/>
        <v>4.8955282598329639E-2</v>
      </c>
      <c r="EC150" s="728">
        <f t="shared" si="767"/>
        <v>4.1755827418130817E-2</v>
      </c>
      <c r="ED150" s="728">
        <f t="shared" si="767"/>
        <v>5.1327838665606793E-2</v>
      </c>
      <c r="EE150" s="728">
        <f t="shared" si="767"/>
        <v>4.4875296568882936E-2</v>
      </c>
      <c r="EF150" s="728">
        <f t="shared" si="767"/>
        <v>4.1169868658836803E-2</v>
      </c>
      <c r="EG150" s="728">
        <f t="shared" si="767"/>
        <v>4.9585267795253449E-2</v>
      </c>
      <c r="EH150" s="728">
        <f t="shared" si="767"/>
        <v>4.8276406404415148E-2</v>
      </c>
      <c r="EI150" s="728">
        <f t="shared" si="767"/>
        <v>5.1182736626669209E-2</v>
      </c>
      <c r="EJ150" s="728">
        <f t="shared" si="767"/>
        <v>5.01664514740469E-2</v>
      </c>
      <c r="EK150" s="728">
        <f t="shared" si="767"/>
        <v>4.8227898138010136E-2</v>
      </c>
      <c r="EL150" s="728">
        <f t="shared" si="767"/>
        <v>4.9246092796091087E-2</v>
      </c>
      <c r="EM150" s="728">
        <f t="shared" si="767"/>
        <v>5.01664514740469E-2</v>
      </c>
      <c r="EN150" s="728">
        <f t="shared" si="767"/>
        <v>4.6868738596621703E-2</v>
      </c>
      <c r="EO150" s="728">
        <f t="shared" si="767"/>
        <v>4.4972627372622462E-2</v>
      </c>
      <c r="EP150" s="728">
        <f t="shared" si="767"/>
        <v>4.9343011315190408E-2</v>
      </c>
      <c r="EQ150" s="728">
        <f t="shared" si="767"/>
        <v>4.8906806260265043E-2</v>
      </c>
      <c r="ER150" s="728">
        <f t="shared" si="767"/>
        <v>4.6188485402651011E-2</v>
      </c>
      <c r="ES150" s="728">
        <f t="shared" si="767"/>
        <v>4.8761363573754643E-2</v>
      </c>
      <c r="ET150" s="728">
        <f t="shared" si="767"/>
        <v>5.0311696293181926E-2</v>
      </c>
      <c r="EU150" s="728">
        <f t="shared" si="767"/>
        <v>4.6723007904506605E-2</v>
      </c>
      <c r="EV150" s="728">
        <f t="shared" si="767"/>
        <v>4.8906806260265043E-2</v>
      </c>
      <c r="EW150" s="728">
        <f t="shared" si="767"/>
        <v>4.6868738596621703E-2</v>
      </c>
      <c r="EX150" s="728">
        <f t="shared" si="767"/>
        <v>4.6625842645106205E-2</v>
      </c>
      <c r="EY150" s="728">
        <f t="shared" si="767"/>
        <v>4.8761363573754643E-2</v>
      </c>
      <c r="EZ150" s="728">
        <f t="shared" si="767"/>
        <v>4.8567408077667837E-2</v>
      </c>
      <c r="FA150" s="728">
        <f t="shared" si="767"/>
        <v>4.9391467161154542E-2</v>
      </c>
      <c r="FB150" s="728">
        <f t="shared" si="767"/>
        <v>4.8276406404415148E-2</v>
      </c>
      <c r="FC150" s="728">
        <f t="shared" si="767"/>
        <v>4.8082359639441893E-2</v>
      </c>
      <c r="FD150" s="728">
        <f t="shared" si="767"/>
        <v>4.7936800585072367E-2</v>
      </c>
      <c r="FE150" s="728">
        <f t="shared" si="767"/>
        <v>4.6382889351358633E-2</v>
      </c>
      <c r="FF150" s="728">
        <f t="shared" si="767"/>
        <v>3.9556749892098717E-2</v>
      </c>
      <c r="FG150" s="728">
        <f t="shared" si="767"/>
        <v>5.01664514740469E-2</v>
      </c>
      <c r="FH150" s="728">
        <f t="shared" si="767"/>
        <v>4.8276406404415148E-2</v>
      </c>
      <c r="FI150" s="728">
        <f t="shared" si="767"/>
        <v>4.8082359639441893E-2</v>
      </c>
      <c r="FJ150" s="728">
        <f t="shared" si="767"/>
        <v>4.5750942134263159E-2</v>
      </c>
      <c r="FK150" s="728">
        <f t="shared" si="767"/>
        <v>4.7208696671053582E-2</v>
      </c>
      <c r="FL150" s="728">
        <f t="shared" si="767"/>
        <v>4.9924331367679528E-2</v>
      </c>
      <c r="FM150" s="728">
        <f t="shared" si="767"/>
        <v>4.5848190060156765E-2</v>
      </c>
      <c r="FN150" s="728">
        <f t="shared" si="767"/>
        <v>5.1521276376845046E-2</v>
      </c>
      <c r="FO150" s="728">
        <f t="shared" si="767"/>
        <v>5.1521276376845046E-2</v>
      </c>
      <c r="FP150" s="728">
        <f t="shared" si="767"/>
        <v>5.1521276376845046E-2</v>
      </c>
      <c r="FQ150" s="728">
        <f t="shared" si="767"/>
        <v>5.1521276376845046E-2</v>
      </c>
      <c r="FR150" s="728">
        <f t="shared" si="767"/>
        <v>5.1521276376845046E-2</v>
      </c>
      <c r="FS150" s="728">
        <f t="shared" si="767"/>
        <v>5.1521276376845046E-2</v>
      </c>
      <c r="FT150" s="728">
        <f t="shared" si="767"/>
        <v>5.1521276376845046E-2</v>
      </c>
      <c r="FU150" s="728">
        <f t="shared" si="767"/>
        <v>5.1521276376845046E-2</v>
      </c>
      <c r="FV150" s="728">
        <f t="shared" si="767"/>
        <v>5.1521276376845046E-2</v>
      </c>
      <c r="FW150" s="728">
        <f t="shared" si="767"/>
        <v>5.1521276376845046E-2</v>
      </c>
      <c r="FX150" s="728">
        <f t="shared" si="767"/>
        <v>5.1521276376845046E-2</v>
      </c>
      <c r="FY150" s="728">
        <f t="shared" si="767"/>
        <v>5.1521276376845046E-2</v>
      </c>
      <c r="FZ150" s="728">
        <f t="shared" si="767"/>
        <v>5.1521276376845046E-2</v>
      </c>
      <c r="GA150" s="728">
        <f t="shared" ref="GA150:IH150" si="768">($DN$148+GA140)/2</f>
        <v>5.1521276376845046E-2</v>
      </c>
      <c r="GB150" s="728">
        <f t="shared" si="768"/>
        <v>5.1521276376845046E-2</v>
      </c>
      <c r="GC150" s="728">
        <f t="shared" si="768"/>
        <v>5.1521276376845046E-2</v>
      </c>
      <c r="GD150" s="728">
        <f t="shared" si="768"/>
        <v>5.1521276376845046E-2</v>
      </c>
      <c r="GE150" s="728">
        <f t="shared" si="768"/>
        <v>5.1521276376845046E-2</v>
      </c>
      <c r="GF150" s="728">
        <f t="shared" si="768"/>
        <v>5.1521276376845046E-2</v>
      </c>
      <c r="GG150" s="728">
        <f t="shared" si="768"/>
        <v>5.1521276376845046E-2</v>
      </c>
      <c r="GH150" s="728">
        <f t="shared" si="768"/>
        <v>5.1521276376845046E-2</v>
      </c>
      <c r="GI150" s="728">
        <f t="shared" si="768"/>
        <v>5.1521276376845046E-2</v>
      </c>
      <c r="GJ150" s="728">
        <f t="shared" si="768"/>
        <v>5.1521276376845046E-2</v>
      </c>
      <c r="GK150" s="728">
        <f t="shared" si="768"/>
        <v>5.1521276376845046E-2</v>
      </c>
      <c r="GL150" s="728">
        <f t="shared" si="768"/>
        <v>5.1521276376845046E-2</v>
      </c>
      <c r="GM150" s="728">
        <f t="shared" si="768"/>
        <v>5.1521276376845046E-2</v>
      </c>
      <c r="GN150" s="728">
        <f t="shared" si="768"/>
        <v>5.1521276376845046E-2</v>
      </c>
      <c r="GO150" s="728">
        <f t="shared" si="768"/>
        <v>5.1521276376845046E-2</v>
      </c>
      <c r="GP150" s="728">
        <f t="shared" si="768"/>
        <v>5.1521276376845046E-2</v>
      </c>
      <c r="GQ150" s="728">
        <f t="shared" si="768"/>
        <v>5.1521276376845046E-2</v>
      </c>
      <c r="GR150" s="728">
        <f t="shared" si="768"/>
        <v>5.1521276376845046E-2</v>
      </c>
      <c r="GS150" s="728">
        <f t="shared" si="768"/>
        <v>5.1521276376845046E-2</v>
      </c>
      <c r="GT150" s="728">
        <f t="shared" si="768"/>
        <v>5.1521276376845046E-2</v>
      </c>
      <c r="GU150" s="728">
        <f t="shared" si="768"/>
        <v>5.1521276376845046E-2</v>
      </c>
      <c r="GV150" s="728">
        <f t="shared" si="768"/>
        <v>5.1521276376845046E-2</v>
      </c>
      <c r="GW150" s="728">
        <f t="shared" si="768"/>
        <v>5.1521276376845046E-2</v>
      </c>
      <c r="GX150" s="728">
        <f t="shared" si="768"/>
        <v>5.1521276376845046E-2</v>
      </c>
      <c r="GY150" s="728">
        <f t="shared" si="768"/>
        <v>5.1521276376845046E-2</v>
      </c>
      <c r="GZ150" s="728">
        <f t="shared" si="768"/>
        <v>5.1521276376845046E-2</v>
      </c>
      <c r="HA150" s="728">
        <f t="shared" si="768"/>
        <v>5.1521276376845046E-2</v>
      </c>
      <c r="HB150" s="728">
        <f t="shared" si="768"/>
        <v>5.1521276376845046E-2</v>
      </c>
      <c r="HC150" s="728">
        <f t="shared" si="768"/>
        <v>5.1521276376845046E-2</v>
      </c>
      <c r="HD150" s="728">
        <f t="shared" si="768"/>
        <v>5.1521276376845046E-2</v>
      </c>
      <c r="HE150" s="728">
        <f t="shared" si="768"/>
        <v>5.1521276376845046E-2</v>
      </c>
      <c r="HF150" s="728">
        <f t="shared" si="768"/>
        <v>5.1521276376845046E-2</v>
      </c>
      <c r="HG150" s="728">
        <f t="shared" si="768"/>
        <v>5.1521276376845046E-2</v>
      </c>
      <c r="HH150" s="728">
        <f t="shared" si="768"/>
        <v>5.1521276376845046E-2</v>
      </c>
      <c r="HI150" s="728">
        <f t="shared" si="768"/>
        <v>5.1521276376845046E-2</v>
      </c>
      <c r="HJ150" s="728">
        <f t="shared" si="768"/>
        <v>5.1521276376845046E-2</v>
      </c>
      <c r="HK150" s="728">
        <f t="shared" si="768"/>
        <v>5.1521276376845046E-2</v>
      </c>
      <c r="HL150" s="728">
        <f t="shared" si="768"/>
        <v>5.1521276376845046E-2</v>
      </c>
      <c r="HM150" s="728">
        <f t="shared" si="768"/>
        <v>5.1521276376845046E-2</v>
      </c>
      <c r="HN150" s="728">
        <f t="shared" si="768"/>
        <v>5.1521276376845046E-2</v>
      </c>
      <c r="HO150" s="728">
        <f t="shared" si="768"/>
        <v>5.1521276376845046E-2</v>
      </c>
      <c r="HP150" s="728">
        <f t="shared" si="768"/>
        <v>5.1521276376845046E-2</v>
      </c>
      <c r="HQ150" s="728">
        <f t="shared" si="768"/>
        <v>5.1521276376845046E-2</v>
      </c>
      <c r="HR150" s="728">
        <f t="shared" si="768"/>
        <v>5.1521276376845046E-2</v>
      </c>
      <c r="HS150" s="728">
        <f t="shared" si="768"/>
        <v>5.1521276376845046E-2</v>
      </c>
      <c r="HT150" s="728">
        <f t="shared" si="768"/>
        <v>5.1521276376845046E-2</v>
      </c>
      <c r="HU150" s="728">
        <f t="shared" si="768"/>
        <v>5.1521276376845046E-2</v>
      </c>
      <c r="HV150" s="728">
        <f t="shared" si="768"/>
        <v>5.1521276376845046E-2</v>
      </c>
      <c r="HW150" s="728">
        <f t="shared" si="768"/>
        <v>5.1521276376845046E-2</v>
      </c>
      <c r="HX150" s="728">
        <f t="shared" si="768"/>
        <v>5.1521276376845046E-2</v>
      </c>
      <c r="HY150" s="728">
        <f t="shared" si="768"/>
        <v>5.1521276376845046E-2</v>
      </c>
      <c r="HZ150" s="728">
        <f t="shared" si="768"/>
        <v>5.1521276376845046E-2</v>
      </c>
      <c r="IA150" s="728">
        <f t="shared" si="768"/>
        <v>5.1521276376845046E-2</v>
      </c>
      <c r="IB150" s="728">
        <f t="shared" si="768"/>
        <v>5.1521276376845046E-2</v>
      </c>
      <c r="IC150" s="728">
        <f t="shared" si="768"/>
        <v>5.1521276376845046E-2</v>
      </c>
      <c r="ID150" s="729">
        <f t="shared" si="768"/>
        <v>5.1521276376845046E-2</v>
      </c>
      <c r="IE150" s="102">
        <f t="shared" si="768"/>
        <v>5.1521276376845046E-2</v>
      </c>
      <c r="IF150" s="102">
        <f t="shared" si="768"/>
        <v>5.1521276376845046E-2</v>
      </c>
      <c r="IG150" s="102">
        <f t="shared" si="768"/>
        <v>5.1521276376845046E-2</v>
      </c>
      <c r="IH150" s="102">
        <f t="shared" si="768"/>
        <v>5.1521276376845046E-2</v>
      </c>
    </row>
    <row r="151" spans="1:242" ht="15.75" thickBot="1" x14ac:dyDescent="0.3"/>
    <row r="152" spans="1:242" ht="15.75" thickBot="1" x14ac:dyDescent="0.3">
      <c r="A152" s="721" t="s">
        <v>1005</v>
      </c>
    </row>
    <row r="153" spans="1:242" x14ac:dyDescent="0.25">
      <c r="A153" t="s">
        <v>371</v>
      </c>
      <c r="DN153" s="730">
        <f>DN145</f>
        <v>4000000000</v>
      </c>
      <c r="DO153" s="85"/>
      <c r="DP153" s="85"/>
      <c r="DQ153" s="85"/>
      <c r="DR153" s="85"/>
      <c r="DS153" s="85"/>
      <c r="DT153" s="85"/>
      <c r="DU153" s="85"/>
      <c r="DV153" s="85"/>
      <c r="DW153" s="85"/>
      <c r="DX153" s="85"/>
      <c r="DY153" s="85"/>
      <c r="DZ153" s="85"/>
      <c r="EA153" s="85"/>
      <c r="EB153" s="85"/>
      <c r="EC153" s="85"/>
      <c r="ED153" s="85"/>
      <c r="EE153" s="85"/>
      <c r="EF153" s="85"/>
      <c r="EG153" s="85"/>
      <c r="EH153" s="85"/>
      <c r="EI153" s="85"/>
      <c r="EJ153" s="85"/>
      <c r="EK153" s="85"/>
      <c r="EL153" s="85"/>
      <c r="EM153" s="85"/>
      <c r="EN153" s="85"/>
      <c r="EO153" s="85"/>
      <c r="EP153" s="85"/>
      <c r="EQ153" s="85"/>
      <c r="ER153" s="85"/>
      <c r="ES153" s="85"/>
      <c r="ET153" s="85"/>
      <c r="EU153" s="85"/>
      <c r="EV153" s="85"/>
      <c r="EW153" s="85"/>
      <c r="EX153" s="85"/>
      <c r="EY153" s="85"/>
      <c r="EZ153" s="85"/>
      <c r="FA153" s="85"/>
      <c r="FB153" s="85"/>
      <c r="FC153" s="85"/>
      <c r="FD153" s="85"/>
      <c r="FE153" s="85"/>
      <c r="FF153" s="85"/>
      <c r="FG153" s="85"/>
      <c r="FH153" s="85"/>
      <c r="FI153" s="85"/>
      <c r="FJ153" s="85"/>
      <c r="FK153" s="85"/>
      <c r="FL153" s="85"/>
      <c r="FM153" s="85"/>
      <c r="FN153" s="85"/>
      <c r="FO153" s="85"/>
      <c r="FP153" s="85"/>
      <c r="FQ153" s="85"/>
      <c r="FR153" s="85"/>
      <c r="FS153" s="85"/>
      <c r="FT153" s="85"/>
      <c r="FU153" s="85"/>
      <c r="FV153" s="85"/>
      <c r="FW153" s="85"/>
      <c r="FX153" s="85"/>
      <c r="FY153" s="85"/>
      <c r="FZ153" s="85"/>
      <c r="GA153" s="85"/>
      <c r="GB153" s="85"/>
      <c r="GC153" s="85"/>
      <c r="GD153" s="85"/>
      <c r="GE153" s="85"/>
      <c r="GF153" s="85"/>
      <c r="GG153" s="85"/>
      <c r="GH153" s="85"/>
      <c r="GI153" s="85"/>
      <c r="GJ153" s="85"/>
      <c r="GK153" s="85"/>
      <c r="GL153" s="85"/>
      <c r="GM153" s="85"/>
      <c r="GN153" s="85"/>
      <c r="GO153" s="85"/>
      <c r="GP153" s="85"/>
      <c r="GQ153" s="85"/>
      <c r="GR153" s="85"/>
      <c r="GS153" s="85"/>
      <c r="GT153" s="85"/>
      <c r="GU153" s="85"/>
      <c r="GV153" s="85"/>
      <c r="GW153" s="85"/>
      <c r="GX153" s="85"/>
      <c r="GY153" s="85"/>
      <c r="GZ153" s="85"/>
      <c r="HA153" s="85"/>
      <c r="HB153" s="85"/>
      <c r="HC153" s="85"/>
      <c r="HD153" s="85"/>
      <c r="HE153" s="85"/>
      <c r="HF153" s="85"/>
      <c r="HG153" s="85"/>
      <c r="HH153" s="85"/>
      <c r="HI153" s="85"/>
      <c r="HJ153" s="85"/>
      <c r="HK153" s="85"/>
      <c r="HL153" s="85"/>
      <c r="HM153" s="85"/>
      <c r="HN153" s="85"/>
      <c r="HO153" s="85"/>
      <c r="HP153" s="85"/>
      <c r="HQ153" s="85"/>
      <c r="HR153" s="85"/>
      <c r="HS153" s="85"/>
      <c r="HT153" s="85"/>
      <c r="HU153" s="85"/>
      <c r="HV153" s="85"/>
      <c r="HW153" s="85"/>
      <c r="HX153" s="85"/>
      <c r="HY153" s="85"/>
      <c r="HZ153" s="85"/>
      <c r="IA153" s="85"/>
      <c r="IB153" s="85"/>
      <c r="IC153" s="85"/>
      <c r="ID153" s="108"/>
    </row>
    <row r="154" spans="1:242" x14ac:dyDescent="0.25">
      <c r="A154" t="s">
        <v>1007</v>
      </c>
      <c r="DN154" s="86"/>
      <c r="DT154">
        <v>1</v>
      </c>
      <c r="DZ154">
        <f>DT154+1</f>
        <v>2</v>
      </c>
      <c r="EF154">
        <f t="shared" ref="EF154" si="769">DZ154+1</f>
        <v>3</v>
      </c>
      <c r="EL154">
        <f t="shared" ref="EL154" si="770">EF154+1</f>
        <v>4</v>
      </c>
      <c r="ER154">
        <f t="shared" ref="ER154" si="771">EL154+1</f>
        <v>5</v>
      </c>
      <c r="EX154">
        <f t="shared" ref="EX154" si="772">ER154+1</f>
        <v>6</v>
      </c>
      <c r="FD154">
        <f t="shared" ref="FD154" si="773">EX154+1</f>
        <v>7</v>
      </c>
      <c r="FJ154">
        <f t="shared" ref="FJ154" si="774">FD154+1</f>
        <v>8</v>
      </c>
      <c r="FP154">
        <f t="shared" ref="FP154" si="775">FJ154+1</f>
        <v>9</v>
      </c>
      <c r="FV154">
        <f t="shared" ref="FV154" si="776">FP154+1</f>
        <v>10</v>
      </c>
      <c r="GB154">
        <f t="shared" ref="GB154" si="777">FV154+1</f>
        <v>11</v>
      </c>
      <c r="GH154">
        <f t="shared" ref="GH154" si="778">GB154+1</f>
        <v>12</v>
      </c>
      <c r="GN154">
        <f t="shared" ref="GN154" si="779">GH154+1</f>
        <v>13</v>
      </c>
      <c r="GT154">
        <f t="shared" ref="GT154" si="780">GN154+1</f>
        <v>14</v>
      </c>
      <c r="GZ154">
        <f t="shared" ref="GZ154" si="781">GT154+1</f>
        <v>15</v>
      </c>
      <c r="HF154">
        <f t="shared" ref="HF154" si="782">GZ154+1</f>
        <v>16</v>
      </c>
      <c r="HL154">
        <f t="shared" ref="HL154" si="783">HF154+1</f>
        <v>17</v>
      </c>
      <c r="HR154">
        <f t="shared" ref="HR154" si="784">HL154+1</f>
        <v>18</v>
      </c>
      <c r="HX154">
        <f t="shared" ref="HX154" si="785">HR154+1</f>
        <v>19</v>
      </c>
      <c r="ID154" s="724">
        <f t="shared" ref="ID154" si="786">HX154+1</f>
        <v>20</v>
      </c>
    </row>
    <row r="155" spans="1:242" x14ac:dyDescent="0.25">
      <c r="A155" t="s">
        <v>582</v>
      </c>
      <c r="DN155" s="86"/>
      <c r="ID155" s="724"/>
    </row>
    <row r="156" spans="1:242" x14ac:dyDescent="0.25">
      <c r="A156" t="s">
        <v>583</v>
      </c>
      <c r="DN156" s="86"/>
      <c r="DT156" s="179">
        <f>DN153/DN146</f>
        <v>200000000</v>
      </c>
      <c r="DZ156" s="179">
        <f>DT156</f>
        <v>200000000</v>
      </c>
      <c r="EF156" s="179">
        <f t="shared" ref="EF156" si="787">DZ156</f>
        <v>200000000</v>
      </c>
      <c r="EL156" s="179">
        <f t="shared" ref="EL156" si="788">EF156</f>
        <v>200000000</v>
      </c>
      <c r="ER156" s="179">
        <f t="shared" ref="ER156" si="789">EL156</f>
        <v>200000000</v>
      </c>
      <c r="EX156" s="179">
        <f t="shared" ref="EX156" si="790">ER156</f>
        <v>200000000</v>
      </c>
      <c r="FD156" s="179">
        <f t="shared" ref="FD156" si="791">EX156</f>
        <v>200000000</v>
      </c>
      <c r="FJ156" s="179">
        <f t="shared" ref="FJ156" si="792">FD156</f>
        <v>200000000</v>
      </c>
      <c r="FP156" s="179">
        <f t="shared" ref="FP156" si="793">FJ156</f>
        <v>200000000</v>
      </c>
      <c r="FV156" s="179">
        <f t="shared" ref="FV156" si="794">FP156</f>
        <v>200000000</v>
      </c>
      <c r="GB156" s="179">
        <f t="shared" ref="GB156" si="795">FV156</f>
        <v>200000000</v>
      </c>
      <c r="GH156" s="179">
        <f t="shared" ref="GH156" si="796">GB156</f>
        <v>200000000</v>
      </c>
      <c r="GN156" s="179">
        <f t="shared" ref="GN156" si="797">GH156</f>
        <v>200000000</v>
      </c>
      <c r="GT156" s="179">
        <f t="shared" ref="GT156" si="798">GN156</f>
        <v>200000000</v>
      </c>
      <c r="GZ156" s="179">
        <f t="shared" ref="GZ156" si="799">GT156</f>
        <v>200000000</v>
      </c>
      <c r="HF156" s="179">
        <f t="shared" ref="HF156" si="800">GZ156</f>
        <v>200000000</v>
      </c>
      <c r="HL156" s="179">
        <f t="shared" ref="HL156" si="801">HF156</f>
        <v>200000000</v>
      </c>
      <c r="HR156" s="179">
        <f t="shared" ref="HR156" si="802">HL156</f>
        <v>200000000</v>
      </c>
      <c r="HX156" s="179">
        <f t="shared" ref="HX156" si="803">HR156</f>
        <v>200000000</v>
      </c>
      <c r="ID156" s="731">
        <f t="shared" ref="ID156" si="804">HX156</f>
        <v>200000000</v>
      </c>
    </row>
    <row r="157" spans="1:242" x14ac:dyDescent="0.25">
      <c r="A157" t="s">
        <v>584</v>
      </c>
      <c r="DN157" s="86"/>
      <c r="DT157" s="735">
        <f>DN150*DN159</f>
        <v>195239386.99319625</v>
      </c>
      <c r="DZ157" s="735">
        <f>DT150*DT159</f>
        <v>179208524.79455718</v>
      </c>
      <c r="EF157" s="735">
        <f t="shared" ref="EF157" si="805">DZ150*DZ159</f>
        <v>154887322.22423095</v>
      </c>
      <c r="EL157" s="735">
        <f t="shared" ref="EL157" si="806">EF150*EF159</f>
        <v>139977553.44004512</v>
      </c>
      <c r="ER157" s="735">
        <f t="shared" ref="ER157" si="807">EL150*EL159</f>
        <v>157587496.94749147</v>
      </c>
      <c r="EX157" s="735">
        <f t="shared" ref="EX157" si="808">ER150*ER159</f>
        <v>138565456.20795304</v>
      </c>
      <c r="FD157" s="735">
        <f t="shared" ref="FD157" si="809">EX150*EX159</f>
        <v>130552359.40629737</v>
      </c>
      <c r="FJ157" s="735">
        <f t="shared" ref="FJ157" si="810">FD150*FD159</f>
        <v>124635681.52118815</v>
      </c>
      <c r="FP157" s="735">
        <f t="shared" ref="FP157" si="811">FJ150*FJ159</f>
        <v>109802261.12223159</v>
      </c>
      <c r="FV157" s="735">
        <f t="shared" ref="FV157" si="812">FP150*FP159</f>
        <v>113346808.0290591</v>
      </c>
      <c r="GB157" s="735">
        <f t="shared" ref="GB157" si="813">FV150*FV159</f>
        <v>103042552.75369009</v>
      </c>
      <c r="GH157" s="735">
        <f t="shared" ref="GH157" si="814">GB150*GB159</f>
        <v>92738297.478321075</v>
      </c>
      <c r="GN157" s="735">
        <f t="shared" ref="GN157" si="815">GH150*GH159</f>
        <v>82434042.202952072</v>
      </c>
      <c r="GT157" s="735">
        <f t="shared" ref="GT157" si="816">GN150*GN159</f>
        <v>72129786.927583069</v>
      </c>
      <c r="GZ157" s="735">
        <f t="shared" ref="GZ157" si="817">GT150*GT159</f>
        <v>61825531.652214058</v>
      </c>
      <c r="HF157" s="735">
        <f t="shared" ref="HF157" si="818">GZ150*GZ159</f>
        <v>51521276.376845047</v>
      </c>
      <c r="HL157" s="735">
        <f t="shared" ref="HL157" si="819">HF150*HF159</f>
        <v>41217021.101476036</v>
      </c>
      <c r="HR157" s="735">
        <f t="shared" ref="HR157" si="820">HL150*HL159</f>
        <v>30912765.826107029</v>
      </c>
      <c r="HX157" s="735">
        <f t="shared" ref="HX157" si="821">HR150*HR159</f>
        <v>20608510.550738018</v>
      </c>
      <c r="ID157" s="736">
        <f t="shared" ref="ID157" si="822">HX150*HX159</f>
        <v>10304255.275369009</v>
      </c>
    </row>
    <row r="158" spans="1:242" x14ac:dyDescent="0.25">
      <c r="A158" t="s">
        <v>585</v>
      </c>
      <c r="DN158" s="86"/>
      <c r="ID158" s="724"/>
    </row>
    <row r="159" spans="1:242" ht="15.75" thickBot="1" x14ac:dyDescent="0.3">
      <c r="A159" t="s">
        <v>586</v>
      </c>
      <c r="DN159" s="732">
        <f>DM159+DN153-DN156</f>
        <v>4000000000</v>
      </c>
      <c r="DO159" s="733">
        <f t="shared" ref="DO159:FZ159" si="823">DN159+DO153-DO156</f>
        <v>4000000000</v>
      </c>
      <c r="DP159" s="733">
        <f t="shared" si="823"/>
        <v>4000000000</v>
      </c>
      <c r="DQ159" s="733">
        <f t="shared" si="823"/>
        <v>4000000000</v>
      </c>
      <c r="DR159" s="733">
        <f t="shared" si="823"/>
        <v>4000000000</v>
      </c>
      <c r="DS159" s="733">
        <f t="shared" si="823"/>
        <v>4000000000</v>
      </c>
      <c r="DT159" s="733">
        <f t="shared" si="823"/>
        <v>3800000000</v>
      </c>
      <c r="DU159" s="733">
        <f t="shared" si="823"/>
        <v>3800000000</v>
      </c>
      <c r="DV159" s="733">
        <f t="shared" si="823"/>
        <v>3800000000</v>
      </c>
      <c r="DW159" s="733">
        <f t="shared" si="823"/>
        <v>3800000000</v>
      </c>
      <c r="DX159" s="733">
        <f t="shared" si="823"/>
        <v>3800000000</v>
      </c>
      <c r="DY159" s="733">
        <f t="shared" si="823"/>
        <v>3800000000</v>
      </c>
      <c r="DZ159" s="733">
        <f t="shared" si="823"/>
        <v>3600000000</v>
      </c>
      <c r="EA159" s="733">
        <f t="shared" si="823"/>
        <v>3600000000</v>
      </c>
      <c r="EB159" s="733">
        <f t="shared" si="823"/>
        <v>3600000000</v>
      </c>
      <c r="EC159" s="733">
        <f t="shared" si="823"/>
        <v>3600000000</v>
      </c>
      <c r="ED159" s="733">
        <f t="shared" si="823"/>
        <v>3600000000</v>
      </c>
      <c r="EE159" s="733">
        <f t="shared" si="823"/>
        <v>3600000000</v>
      </c>
      <c r="EF159" s="733">
        <f t="shared" si="823"/>
        <v>3400000000</v>
      </c>
      <c r="EG159" s="733">
        <f t="shared" si="823"/>
        <v>3400000000</v>
      </c>
      <c r="EH159" s="733">
        <f t="shared" si="823"/>
        <v>3400000000</v>
      </c>
      <c r="EI159" s="733">
        <f t="shared" si="823"/>
        <v>3400000000</v>
      </c>
      <c r="EJ159" s="733">
        <f t="shared" si="823"/>
        <v>3400000000</v>
      </c>
      <c r="EK159" s="733">
        <f t="shared" si="823"/>
        <v>3400000000</v>
      </c>
      <c r="EL159" s="733">
        <f t="shared" si="823"/>
        <v>3200000000</v>
      </c>
      <c r="EM159" s="733">
        <f t="shared" si="823"/>
        <v>3200000000</v>
      </c>
      <c r="EN159" s="733">
        <f t="shared" si="823"/>
        <v>3200000000</v>
      </c>
      <c r="EO159" s="733">
        <f t="shared" si="823"/>
        <v>3200000000</v>
      </c>
      <c r="EP159" s="733">
        <f t="shared" si="823"/>
        <v>3200000000</v>
      </c>
      <c r="EQ159" s="733">
        <f t="shared" si="823"/>
        <v>3200000000</v>
      </c>
      <c r="ER159" s="733">
        <f t="shared" si="823"/>
        <v>3000000000</v>
      </c>
      <c r="ES159" s="733">
        <f t="shared" si="823"/>
        <v>3000000000</v>
      </c>
      <c r="ET159" s="733">
        <f t="shared" si="823"/>
        <v>3000000000</v>
      </c>
      <c r="EU159" s="733">
        <f t="shared" si="823"/>
        <v>3000000000</v>
      </c>
      <c r="EV159" s="733">
        <f t="shared" si="823"/>
        <v>3000000000</v>
      </c>
      <c r="EW159" s="733">
        <f t="shared" si="823"/>
        <v>3000000000</v>
      </c>
      <c r="EX159" s="733">
        <f t="shared" si="823"/>
        <v>2800000000</v>
      </c>
      <c r="EY159" s="733">
        <f t="shared" si="823"/>
        <v>2800000000</v>
      </c>
      <c r="EZ159" s="733">
        <f t="shared" si="823"/>
        <v>2800000000</v>
      </c>
      <c r="FA159" s="733">
        <f t="shared" si="823"/>
        <v>2800000000</v>
      </c>
      <c r="FB159" s="733">
        <f t="shared" si="823"/>
        <v>2800000000</v>
      </c>
      <c r="FC159" s="733">
        <f t="shared" si="823"/>
        <v>2800000000</v>
      </c>
      <c r="FD159" s="733">
        <f t="shared" si="823"/>
        <v>2600000000</v>
      </c>
      <c r="FE159" s="733">
        <f t="shared" si="823"/>
        <v>2600000000</v>
      </c>
      <c r="FF159" s="733">
        <f t="shared" si="823"/>
        <v>2600000000</v>
      </c>
      <c r="FG159" s="733">
        <f t="shared" si="823"/>
        <v>2600000000</v>
      </c>
      <c r="FH159" s="733">
        <f t="shared" si="823"/>
        <v>2600000000</v>
      </c>
      <c r="FI159" s="733">
        <f t="shared" si="823"/>
        <v>2600000000</v>
      </c>
      <c r="FJ159" s="733">
        <f t="shared" si="823"/>
        <v>2400000000</v>
      </c>
      <c r="FK159" s="733">
        <f t="shared" si="823"/>
        <v>2400000000</v>
      </c>
      <c r="FL159" s="733">
        <f t="shared" si="823"/>
        <v>2400000000</v>
      </c>
      <c r="FM159" s="733">
        <f t="shared" si="823"/>
        <v>2400000000</v>
      </c>
      <c r="FN159" s="733">
        <f t="shared" si="823"/>
        <v>2400000000</v>
      </c>
      <c r="FO159" s="733">
        <f t="shared" si="823"/>
        <v>2400000000</v>
      </c>
      <c r="FP159" s="733">
        <f t="shared" si="823"/>
        <v>2200000000</v>
      </c>
      <c r="FQ159" s="733">
        <f t="shared" si="823"/>
        <v>2200000000</v>
      </c>
      <c r="FR159" s="733">
        <f t="shared" si="823"/>
        <v>2200000000</v>
      </c>
      <c r="FS159" s="733">
        <f t="shared" si="823"/>
        <v>2200000000</v>
      </c>
      <c r="FT159" s="733">
        <f t="shared" si="823"/>
        <v>2200000000</v>
      </c>
      <c r="FU159" s="733">
        <f t="shared" si="823"/>
        <v>2200000000</v>
      </c>
      <c r="FV159" s="733">
        <f t="shared" si="823"/>
        <v>2000000000</v>
      </c>
      <c r="FW159" s="733">
        <f t="shared" si="823"/>
        <v>2000000000</v>
      </c>
      <c r="FX159" s="733">
        <f t="shared" si="823"/>
        <v>2000000000</v>
      </c>
      <c r="FY159" s="733">
        <f t="shared" si="823"/>
        <v>2000000000</v>
      </c>
      <c r="FZ159" s="733">
        <f t="shared" si="823"/>
        <v>2000000000</v>
      </c>
      <c r="GA159" s="733">
        <f t="shared" ref="GA159:ID159" si="824">FZ159+GA153-GA156</f>
        <v>2000000000</v>
      </c>
      <c r="GB159" s="733">
        <f t="shared" si="824"/>
        <v>1800000000</v>
      </c>
      <c r="GC159" s="733">
        <f t="shared" si="824"/>
        <v>1800000000</v>
      </c>
      <c r="GD159" s="733">
        <f t="shared" si="824"/>
        <v>1800000000</v>
      </c>
      <c r="GE159" s="733">
        <f t="shared" si="824"/>
        <v>1800000000</v>
      </c>
      <c r="GF159" s="733">
        <f t="shared" si="824"/>
        <v>1800000000</v>
      </c>
      <c r="GG159" s="733">
        <f t="shared" si="824"/>
        <v>1800000000</v>
      </c>
      <c r="GH159" s="733">
        <f t="shared" si="824"/>
        <v>1600000000</v>
      </c>
      <c r="GI159" s="733">
        <f t="shared" si="824"/>
        <v>1600000000</v>
      </c>
      <c r="GJ159" s="733">
        <f t="shared" si="824"/>
        <v>1600000000</v>
      </c>
      <c r="GK159" s="733">
        <f t="shared" si="824"/>
        <v>1600000000</v>
      </c>
      <c r="GL159" s="733">
        <f t="shared" si="824"/>
        <v>1600000000</v>
      </c>
      <c r="GM159" s="733">
        <f t="shared" si="824"/>
        <v>1600000000</v>
      </c>
      <c r="GN159" s="733">
        <f t="shared" si="824"/>
        <v>1400000000</v>
      </c>
      <c r="GO159" s="733">
        <f t="shared" si="824"/>
        <v>1400000000</v>
      </c>
      <c r="GP159" s="733">
        <f t="shared" si="824"/>
        <v>1400000000</v>
      </c>
      <c r="GQ159" s="733">
        <f t="shared" si="824"/>
        <v>1400000000</v>
      </c>
      <c r="GR159" s="733">
        <f t="shared" si="824"/>
        <v>1400000000</v>
      </c>
      <c r="GS159" s="733">
        <f t="shared" si="824"/>
        <v>1400000000</v>
      </c>
      <c r="GT159" s="733">
        <f t="shared" si="824"/>
        <v>1200000000</v>
      </c>
      <c r="GU159" s="733">
        <f t="shared" si="824"/>
        <v>1200000000</v>
      </c>
      <c r="GV159" s="733">
        <f t="shared" si="824"/>
        <v>1200000000</v>
      </c>
      <c r="GW159" s="733">
        <f t="shared" si="824"/>
        <v>1200000000</v>
      </c>
      <c r="GX159" s="733">
        <f t="shared" si="824"/>
        <v>1200000000</v>
      </c>
      <c r="GY159" s="733">
        <f t="shared" si="824"/>
        <v>1200000000</v>
      </c>
      <c r="GZ159" s="733">
        <f t="shared" si="824"/>
        <v>1000000000</v>
      </c>
      <c r="HA159" s="733">
        <f t="shared" si="824"/>
        <v>1000000000</v>
      </c>
      <c r="HB159" s="733">
        <f t="shared" si="824"/>
        <v>1000000000</v>
      </c>
      <c r="HC159" s="733">
        <f t="shared" si="824"/>
        <v>1000000000</v>
      </c>
      <c r="HD159" s="733">
        <f t="shared" si="824"/>
        <v>1000000000</v>
      </c>
      <c r="HE159" s="733">
        <f t="shared" si="824"/>
        <v>1000000000</v>
      </c>
      <c r="HF159" s="733">
        <f t="shared" si="824"/>
        <v>800000000</v>
      </c>
      <c r="HG159" s="733">
        <f t="shared" si="824"/>
        <v>800000000</v>
      </c>
      <c r="HH159" s="733">
        <f t="shared" si="824"/>
        <v>800000000</v>
      </c>
      <c r="HI159" s="733">
        <f t="shared" si="824"/>
        <v>800000000</v>
      </c>
      <c r="HJ159" s="733">
        <f t="shared" si="824"/>
        <v>800000000</v>
      </c>
      <c r="HK159" s="733">
        <f t="shared" si="824"/>
        <v>800000000</v>
      </c>
      <c r="HL159" s="733">
        <f t="shared" si="824"/>
        <v>600000000</v>
      </c>
      <c r="HM159" s="733">
        <f t="shared" si="824"/>
        <v>600000000</v>
      </c>
      <c r="HN159" s="733">
        <f t="shared" si="824"/>
        <v>600000000</v>
      </c>
      <c r="HO159" s="733">
        <f t="shared" si="824"/>
        <v>600000000</v>
      </c>
      <c r="HP159" s="733">
        <f t="shared" si="824"/>
        <v>600000000</v>
      </c>
      <c r="HQ159" s="733">
        <f t="shared" si="824"/>
        <v>600000000</v>
      </c>
      <c r="HR159" s="733">
        <f t="shared" si="824"/>
        <v>400000000</v>
      </c>
      <c r="HS159" s="733">
        <f t="shared" si="824"/>
        <v>400000000</v>
      </c>
      <c r="HT159" s="733">
        <f t="shared" si="824"/>
        <v>400000000</v>
      </c>
      <c r="HU159" s="733">
        <f t="shared" si="824"/>
        <v>400000000</v>
      </c>
      <c r="HV159" s="733">
        <f t="shared" si="824"/>
        <v>400000000</v>
      </c>
      <c r="HW159" s="733">
        <f t="shared" si="824"/>
        <v>400000000</v>
      </c>
      <c r="HX159" s="733">
        <f t="shared" si="824"/>
        <v>200000000</v>
      </c>
      <c r="HY159" s="733">
        <f t="shared" si="824"/>
        <v>200000000</v>
      </c>
      <c r="HZ159" s="733">
        <f t="shared" si="824"/>
        <v>200000000</v>
      </c>
      <c r="IA159" s="733">
        <f t="shared" si="824"/>
        <v>200000000</v>
      </c>
      <c r="IB159" s="733">
        <f t="shared" si="824"/>
        <v>200000000</v>
      </c>
      <c r="IC159" s="733">
        <f t="shared" si="824"/>
        <v>200000000</v>
      </c>
      <c r="ID159" s="734">
        <f t="shared" si="824"/>
        <v>0</v>
      </c>
    </row>
    <row r="160" spans="1:242" ht="15.75" thickBot="1" x14ac:dyDescent="0.3"/>
    <row r="161" spans="1:238" x14ac:dyDescent="0.25">
      <c r="A161" t="s">
        <v>587</v>
      </c>
      <c r="DN161" s="737">
        <f>SUM(DO156:DZ156)</f>
        <v>400000000</v>
      </c>
      <c r="DO161" s="738">
        <f t="shared" ref="DO161:FZ161" si="825">SUM(DP156:EA156)</f>
        <v>400000000</v>
      </c>
      <c r="DP161" s="738">
        <f t="shared" si="825"/>
        <v>400000000</v>
      </c>
      <c r="DQ161" s="738">
        <f t="shared" si="825"/>
        <v>400000000</v>
      </c>
      <c r="DR161" s="738">
        <f t="shared" si="825"/>
        <v>400000000</v>
      </c>
      <c r="DS161" s="738">
        <f t="shared" si="825"/>
        <v>400000000</v>
      </c>
      <c r="DT161" s="738">
        <f t="shared" si="825"/>
        <v>400000000</v>
      </c>
      <c r="DU161" s="738">
        <f t="shared" si="825"/>
        <v>400000000</v>
      </c>
      <c r="DV161" s="738">
        <f t="shared" si="825"/>
        <v>400000000</v>
      </c>
      <c r="DW161" s="738">
        <f t="shared" si="825"/>
        <v>400000000</v>
      </c>
      <c r="DX161" s="738">
        <f t="shared" si="825"/>
        <v>400000000</v>
      </c>
      <c r="DY161" s="738">
        <f t="shared" si="825"/>
        <v>400000000</v>
      </c>
      <c r="DZ161" s="738">
        <f t="shared" si="825"/>
        <v>400000000</v>
      </c>
      <c r="EA161" s="738">
        <f t="shared" si="825"/>
        <v>400000000</v>
      </c>
      <c r="EB161" s="738">
        <f t="shared" si="825"/>
        <v>400000000</v>
      </c>
      <c r="EC161" s="738">
        <f t="shared" si="825"/>
        <v>400000000</v>
      </c>
      <c r="ED161" s="738">
        <f t="shared" si="825"/>
        <v>400000000</v>
      </c>
      <c r="EE161" s="738">
        <f t="shared" si="825"/>
        <v>400000000</v>
      </c>
      <c r="EF161" s="738">
        <f t="shared" si="825"/>
        <v>400000000</v>
      </c>
      <c r="EG161" s="738">
        <f t="shared" si="825"/>
        <v>400000000</v>
      </c>
      <c r="EH161" s="738">
        <f t="shared" si="825"/>
        <v>400000000</v>
      </c>
      <c r="EI161" s="738">
        <f t="shared" si="825"/>
        <v>400000000</v>
      </c>
      <c r="EJ161" s="738">
        <f t="shared" si="825"/>
        <v>400000000</v>
      </c>
      <c r="EK161" s="738">
        <f t="shared" si="825"/>
        <v>400000000</v>
      </c>
      <c r="EL161" s="738">
        <f t="shared" si="825"/>
        <v>400000000</v>
      </c>
      <c r="EM161" s="738">
        <f t="shared" si="825"/>
        <v>400000000</v>
      </c>
      <c r="EN161" s="738">
        <f t="shared" si="825"/>
        <v>400000000</v>
      </c>
      <c r="EO161" s="738">
        <f t="shared" si="825"/>
        <v>400000000</v>
      </c>
      <c r="EP161" s="738">
        <f t="shared" si="825"/>
        <v>400000000</v>
      </c>
      <c r="EQ161" s="738">
        <f t="shared" si="825"/>
        <v>400000000</v>
      </c>
      <c r="ER161" s="738">
        <f t="shared" si="825"/>
        <v>400000000</v>
      </c>
      <c r="ES161" s="738">
        <f t="shared" si="825"/>
        <v>400000000</v>
      </c>
      <c r="ET161" s="738">
        <f t="shared" si="825"/>
        <v>400000000</v>
      </c>
      <c r="EU161" s="738">
        <f t="shared" si="825"/>
        <v>400000000</v>
      </c>
      <c r="EV161" s="738">
        <f t="shared" si="825"/>
        <v>400000000</v>
      </c>
      <c r="EW161" s="738">
        <f t="shared" si="825"/>
        <v>400000000</v>
      </c>
      <c r="EX161" s="738">
        <f t="shared" si="825"/>
        <v>400000000</v>
      </c>
      <c r="EY161" s="738">
        <f t="shared" si="825"/>
        <v>400000000</v>
      </c>
      <c r="EZ161" s="738">
        <f t="shared" si="825"/>
        <v>400000000</v>
      </c>
      <c r="FA161" s="738">
        <f t="shared" si="825"/>
        <v>400000000</v>
      </c>
      <c r="FB161" s="738">
        <f t="shared" si="825"/>
        <v>400000000</v>
      </c>
      <c r="FC161" s="738">
        <f t="shared" si="825"/>
        <v>400000000</v>
      </c>
      <c r="FD161" s="738">
        <f t="shared" si="825"/>
        <v>400000000</v>
      </c>
      <c r="FE161" s="738">
        <f t="shared" si="825"/>
        <v>400000000</v>
      </c>
      <c r="FF161" s="738">
        <f t="shared" si="825"/>
        <v>400000000</v>
      </c>
      <c r="FG161" s="738">
        <f t="shared" si="825"/>
        <v>400000000</v>
      </c>
      <c r="FH161" s="738">
        <f t="shared" si="825"/>
        <v>400000000</v>
      </c>
      <c r="FI161" s="738">
        <f t="shared" si="825"/>
        <v>400000000</v>
      </c>
      <c r="FJ161" s="738">
        <f t="shared" si="825"/>
        <v>400000000</v>
      </c>
      <c r="FK161" s="738">
        <f t="shared" si="825"/>
        <v>400000000</v>
      </c>
      <c r="FL161" s="738">
        <f t="shared" si="825"/>
        <v>400000000</v>
      </c>
      <c r="FM161" s="738">
        <f t="shared" si="825"/>
        <v>400000000</v>
      </c>
      <c r="FN161" s="738">
        <f t="shared" si="825"/>
        <v>400000000</v>
      </c>
      <c r="FO161" s="738">
        <f t="shared" si="825"/>
        <v>400000000</v>
      </c>
      <c r="FP161" s="738">
        <f t="shared" si="825"/>
        <v>400000000</v>
      </c>
      <c r="FQ161" s="738">
        <f t="shared" si="825"/>
        <v>400000000</v>
      </c>
      <c r="FR161" s="738">
        <f t="shared" si="825"/>
        <v>400000000</v>
      </c>
      <c r="FS161" s="738">
        <f t="shared" si="825"/>
        <v>400000000</v>
      </c>
      <c r="FT161" s="738">
        <f t="shared" si="825"/>
        <v>400000000</v>
      </c>
      <c r="FU161" s="738">
        <f t="shared" si="825"/>
        <v>400000000</v>
      </c>
      <c r="FV161" s="738">
        <f t="shared" si="825"/>
        <v>400000000</v>
      </c>
      <c r="FW161" s="738">
        <f t="shared" si="825"/>
        <v>400000000</v>
      </c>
      <c r="FX161" s="738">
        <f t="shared" si="825"/>
        <v>400000000</v>
      </c>
      <c r="FY161" s="738">
        <f t="shared" si="825"/>
        <v>400000000</v>
      </c>
      <c r="FZ161" s="738">
        <f t="shared" si="825"/>
        <v>400000000</v>
      </c>
      <c r="GA161" s="738">
        <f t="shared" ref="GA161:ID161" si="826">SUM(GB156:GM156)</f>
        <v>400000000</v>
      </c>
      <c r="GB161" s="738">
        <f t="shared" si="826"/>
        <v>400000000</v>
      </c>
      <c r="GC161" s="738">
        <f t="shared" si="826"/>
        <v>400000000</v>
      </c>
      <c r="GD161" s="738">
        <f t="shared" si="826"/>
        <v>400000000</v>
      </c>
      <c r="GE161" s="738">
        <f t="shared" si="826"/>
        <v>400000000</v>
      </c>
      <c r="GF161" s="738">
        <f t="shared" si="826"/>
        <v>400000000</v>
      </c>
      <c r="GG161" s="738">
        <f t="shared" si="826"/>
        <v>400000000</v>
      </c>
      <c r="GH161" s="738">
        <f t="shared" si="826"/>
        <v>400000000</v>
      </c>
      <c r="GI161" s="738">
        <f t="shared" si="826"/>
        <v>400000000</v>
      </c>
      <c r="GJ161" s="738">
        <f t="shared" si="826"/>
        <v>400000000</v>
      </c>
      <c r="GK161" s="738">
        <f t="shared" si="826"/>
        <v>400000000</v>
      </c>
      <c r="GL161" s="738">
        <f t="shared" si="826"/>
        <v>400000000</v>
      </c>
      <c r="GM161" s="738">
        <f t="shared" si="826"/>
        <v>400000000</v>
      </c>
      <c r="GN161" s="738">
        <f t="shared" si="826"/>
        <v>400000000</v>
      </c>
      <c r="GO161" s="738">
        <f t="shared" si="826"/>
        <v>400000000</v>
      </c>
      <c r="GP161" s="738">
        <f t="shared" si="826"/>
        <v>400000000</v>
      </c>
      <c r="GQ161" s="738">
        <f t="shared" si="826"/>
        <v>400000000</v>
      </c>
      <c r="GR161" s="738">
        <f t="shared" si="826"/>
        <v>400000000</v>
      </c>
      <c r="GS161" s="738">
        <f t="shared" si="826"/>
        <v>400000000</v>
      </c>
      <c r="GT161" s="738">
        <f t="shared" si="826"/>
        <v>400000000</v>
      </c>
      <c r="GU161" s="738">
        <f t="shared" si="826"/>
        <v>400000000</v>
      </c>
      <c r="GV161" s="738">
        <f t="shared" si="826"/>
        <v>400000000</v>
      </c>
      <c r="GW161" s="738">
        <f t="shared" si="826"/>
        <v>400000000</v>
      </c>
      <c r="GX161" s="738">
        <f t="shared" si="826"/>
        <v>400000000</v>
      </c>
      <c r="GY161" s="738">
        <f t="shared" si="826"/>
        <v>400000000</v>
      </c>
      <c r="GZ161" s="738">
        <f t="shared" si="826"/>
        <v>400000000</v>
      </c>
      <c r="HA161" s="738">
        <f t="shared" si="826"/>
        <v>400000000</v>
      </c>
      <c r="HB161" s="738">
        <f t="shared" si="826"/>
        <v>400000000</v>
      </c>
      <c r="HC161" s="738">
        <f t="shared" si="826"/>
        <v>400000000</v>
      </c>
      <c r="HD161" s="738">
        <f t="shared" si="826"/>
        <v>400000000</v>
      </c>
      <c r="HE161" s="738">
        <f t="shared" si="826"/>
        <v>400000000</v>
      </c>
      <c r="HF161" s="738">
        <f t="shared" si="826"/>
        <v>400000000</v>
      </c>
      <c r="HG161" s="738">
        <f t="shared" si="826"/>
        <v>400000000</v>
      </c>
      <c r="HH161" s="738">
        <f t="shared" si="826"/>
        <v>400000000</v>
      </c>
      <c r="HI161" s="738">
        <f t="shared" si="826"/>
        <v>400000000</v>
      </c>
      <c r="HJ161" s="738">
        <f t="shared" si="826"/>
        <v>400000000</v>
      </c>
      <c r="HK161" s="738">
        <f t="shared" si="826"/>
        <v>400000000</v>
      </c>
      <c r="HL161" s="738">
        <f t="shared" si="826"/>
        <v>400000000</v>
      </c>
      <c r="HM161" s="738">
        <f t="shared" si="826"/>
        <v>400000000</v>
      </c>
      <c r="HN161" s="738">
        <f t="shared" si="826"/>
        <v>400000000</v>
      </c>
      <c r="HO161" s="738">
        <f t="shared" si="826"/>
        <v>400000000</v>
      </c>
      <c r="HP161" s="738">
        <f t="shared" si="826"/>
        <v>400000000</v>
      </c>
      <c r="HQ161" s="738">
        <f t="shared" si="826"/>
        <v>400000000</v>
      </c>
      <c r="HR161" s="738">
        <f t="shared" si="826"/>
        <v>400000000</v>
      </c>
      <c r="HS161" s="738">
        <f t="shared" si="826"/>
        <v>400000000</v>
      </c>
      <c r="HT161" s="738">
        <f t="shared" si="826"/>
        <v>400000000</v>
      </c>
      <c r="HU161" s="738">
        <f t="shared" si="826"/>
        <v>400000000</v>
      </c>
      <c r="HV161" s="738">
        <f t="shared" si="826"/>
        <v>400000000</v>
      </c>
      <c r="HW161" s="738">
        <f t="shared" si="826"/>
        <v>400000000</v>
      </c>
      <c r="HX161" s="738">
        <f t="shared" si="826"/>
        <v>200000000</v>
      </c>
      <c r="HY161" s="738">
        <f t="shared" si="826"/>
        <v>200000000</v>
      </c>
      <c r="HZ161" s="738">
        <f t="shared" si="826"/>
        <v>200000000</v>
      </c>
      <c r="IA161" s="738">
        <f t="shared" si="826"/>
        <v>200000000</v>
      </c>
      <c r="IB161" s="738">
        <f t="shared" si="826"/>
        <v>200000000</v>
      </c>
      <c r="IC161" s="738">
        <f t="shared" si="826"/>
        <v>200000000</v>
      </c>
      <c r="ID161" s="739">
        <f t="shared" si="826"/>
        <v>0</v>
      </c>
    </row>
    <row r="162" spans="1:238" ht="15.75" thickBot="1" x14ac:dyDescent="0.3">
      <c r="A162" t="s">
        <v>588</v>
      </c>
      <c r="DN162" s="740">
        <f>DN159-DN161</f>
        <v>3600000000</v>
      </c>
      <c r="DO162" s="741">
        <f t="shared" ref="DO162:FZ162" si="827">DO159-DO161</f>
        <v>3600000000</v>
      </c>
      <c r="DP162" s="741">
        <f t="shared" si="827"/>
        <v>3600000000</v>
      </c>
      <c r="DQ162" s="741">
        <f t="shared" si="827"/>
        <v>3600000000</v>
      </c>
      <c r="DR162" s="741">
        <f t="shared" si="827"/>
        <v>3600000000</v>
      </c>
      <c r="DS162" s="741">
        <f t="shared" si="827"/>
        <v>3600000000</v>
      </c>
      <c r="DT162" s="741">
        <f t="shared" si="827"/>
        <v>3400000000</v>
      </c>
      <c r="DU162" s="741">
        <f t="shared" si="827"/>
        <v>3400000000</v>
      </c>
      <c r="DV162" s="741">
        <f t="shared" si="827"/>
        <v>3400000000</v>
      </c>
      <c r="DW162" s="741">
        <f t="shared" si="827"/>
        <v>3400000000</v>
      </c>
      <c r="DX162" s="741">
        <f t="shared" si="827"/>
        <v>3400000000</v>
      </c>
      <c r="DY162" s="741">
        <f t="shared" si="827"/>
        <v>3400000000</v>
      </c>
      <c r="DZ162" s="741">
        <f t="shared" si="827"/>
        <v>3200000000</v>
      </c>
      <c r="EA162" s="741">
        <f t="shared" si="827"/>
        <v>3200000000</v>
      </c>
      <c r="EB162" s="741">
        <f t="shared" si="827"/>
        <v>3200000000</v>
      </c>
      <c r="EC162" s="741">
        <f t="shared" si="827"/>
        <v>3200000000</v>
      </c>
      <c r="ED162" s="741">
        <f t="shared" si="827"/>
        <v>3200000000</v>
      </c>
      <c r="EE162" s="741">
        <f t="shared" si="827"/>
        <v>3200000000</v>
      </c>
      <c r="EF162" s="741">
        <f t="shared" si="827"/>
        <v>3000000000</v>
      </c>
      <c r="EG162" s="741">
        <f t="shared" si="827"/>
        <v>3000000000</v>
      </c>
      <c r="EH162" s="741">
        <f t="shared" si="827"/>
        <v>3000000000</v>
      </c>
      <c r="EI162" s="741">
        <f t="shared" si="827"/>
        <v>3000000000</v>
      </c>
      <c r="EJ162" s="741">
        <f t="shared" si="827"/>
        <v>3000000000</v>
      </c>
      <c r="EK162" s="741">
        <f t="shared" si="827"/>
        <v>3000000000</v>
      </c>
      <c r="EL162" s="741">
        <f t="shared" si="827"/>
        <v>2800000000</v>
      </c>
      <c r="EM162" s="741">
        <f t="shared" si="827"/>
        <v>2800000000</v>
      </c>
      <c r="EN162" s="741">
        <f t="shared" si="827"/>
        <v>2800000000</v>
      </c>
      <c r="EO162" s="741">
        <f t="shared" si="827"/>
        <v>2800000000</v>
      </c>
      <c r="EP162" s="741">
        <f t="shared" si="827"/>
        <v>2800000000</v>
      </c>
      <c r="EQ162" s="741">
        <f t="shared" si="827"/>
        <v>2800000000</v>
      </c>
      <c r="ER162" s="741">
        <f t="shared" si="827"/>
        <v>2600000000</v>
      </c>
      <c r="ES162" s="741">
        <f t="shared" si="827"/>
        <v>2600000000</v>
      </c>
      <c r="ET162" s="741">
        <f t="shared" si="827"/>
        <v>2600000000</v>
      </c>
      <c r="EU162" s="741">
        <f t="shared" si="827"/>
        <v>2600000000</v>
      </c>
      <c r="EV162" s="741">
        <f t="shared" si="827"/>
        <v>2600000000</v>
      </c>
      <c r="EW162" s="741">
        <f t="shared" si="827"/>
        <v>2600000000</v>
      </c>
      <c r="EX162" s="741">
        <f t="shared" si="827"/>
        <v>2400000000</v>
      </c>
      <c r="EY162" s="741">
        <f t="shared" si="827"/>
        <v>2400000000</v>
      </c>
      <c r="EZ162" s="741">
        <f t="shared" si="827"/>
        <v>2400000000</v>
      </c>
      <c r="FA162" s="741">
        <f t="shared" si="827"/>
        <v>2400000000</v>
      </c>
      <c r="FB162" s="741">
        <f t="shared" si="827"/>
        <v>2400000000</v>
      </c>
      <c r="FC162" s="741">
        <f t="shared" si="827"/>
        <v>2400000000</v>
      </c>
      <c r="FD162" s="741">
        <f t="shared" si="827"/>
        <v>2200000000</v>
      </c>
      <c r="FE162" s="741">
        <f t="shared" si="827"/>
        <v>2200000000</v>
      </c>
      <c r="FF162" s="741">
        <f t="shared" si="827"/>
        <v>2200000000</v>
      </c>
      <c r="FG162" s="741">
        <f t="shared" si="827"/>
        <v>2200000000</v>
      </c>
      <c r="FH162" s="741">
        <f t="shared" si="827"/>
        <v>2200000000</v>
      </c>
      <c r="FI162" s="741">
        <f t="shared" si="827"/>
        <v>2200000000</v>
      </c>
      <c r="FJ162" s="741">
        <f t="shared" si="827"/>
        <v>2000000000</v>
      </c>
      <c r="FK162" s="741">
        <f t="shared" si="827"/>
        <v>2000000000</v>
      </c>
      <c r="FL162" s="741">
        <f t="shared" si="827"/>
        <v>2000000000</v>
      </c>
      <c r="FM162" s="741">
        <f t="shared" si="827"/>
        <v>2000000000</v>
      </c>
      <c r="FN162" s="741">
        <f t="shared" si="827"/>
        <v>2000000000</v>
      </c>
      <c r="FO162" s="741">
        <f t="shared" si="827"/>
        <v>2000000000</v>
      </c>
      <c r="FP162" s="741">
        <f t="shared" si="827"/>
        <v>1800000000</v>
      </c>
      <c r="FQ162" s="741">
        <f t="shared" si="827"/>
        <v>1800000000</v>
      </c>
      <c r="FR162" s="741">
        <f t="shared" si="827"/>
        <v>1800000000</v>
      </c>
      <c r="FS162" s="741">
        <f t="shared" si="827"/>
        <v>1800000000</v>
      </c>
      <c r="FT162" s="741">
        <f t="shared" si="827"/>
        <v>1800000000</v>
      </c>
      <c r="FU162" s="741">
        <f t="shared" si="827"/>
        <v>1800000000</v>
      </c>
      <c r="FV162" s="741">
        <f t="shared" si="827"/>
        <v>1600000000</v>
      </c>
      <c r="FW162" s="741">
        <f t="shared" si="827"/>
        <v>1600000000</v>
      </c>
      <c r="FX162" s="741">
        <f t="shared" si="827"/>
        <v>1600000000</v>
      </c>
      <c r="FY162" s="741">
        <f t="shared" si="827"/>
        <v>1600000000</v>
      </c>
      <c r="FZ162" s="741">
        <f t="shared" si="827"/>
        <v>1600000000</v>
      </c>
      <c r="GA162" s="741">
        <f t="shared" ref="GA162:ID162" si="828">GA159-GA161</f>
        <v>1600000000</v>
      </c>
      <c r="GB162" s="741">
        <f t="shared" si="828"/>
        <v>1400000000</v>
      </c>
      <c r="GC162" s="741">
        <f t="shared" si="828"/>
        <v>1400000000</v>
      </c>
      <c r="GD162" s="741">
        <f t="shared" si="828"/>
        <v>1400000000</v>
      </c>
      <c r="GE162" s="741">
        <f t="shared" si="828"/>
        <v>1400000000</v>
      </c>
      <c r="GF162" s="741">
        <f t="shared" si="828"/>
        <v>1400000000</v>
      </c>
      <c r="GG162" s="741">
        <f t="shared" si="828"/>
        <v>1400000000</v>
      </c>
      <c r="GH162" s="741">
        <f t="shared" si="828"/>
        <v>1200000000</v>
      </c>
      <c r="GI162" s="741">
        <f t="shared" si="828"/>
        <v>1200000000</v>
      </c>
      <c r="GJ162" s="741">
        <f t="shared" si="828"/>
        <v>1200000000</v>
      </c>
      <c r="GK162" s="741">
        <f t="shared" si="828"/>
        <v>1200000000</v>
      </c>
      <c r="GL162" s="741">
        <f t="shared" si="828"/>
        <v>1200000000</v>
      </c>
      <c r="GM162" s="741">
        <f t="shared" si="828"/>
        <v>1200000000</v>
      </c>
      <c r="GN162" s="741">
        <f t="shared" si="828"/>
        <v>1000000000</v>
      </c>
      <c r="GO162" s="741">
        <f t="shared" si="828"/>
        <v>1000000000</v>
      </c>
      <c r="GP162" s="741">
        <f t="shared" si="828"/>
        <v>1000000000</v>
      </c>
      <c r="GQ162" s="741">
        <f t="shared" si="828"/>
        <v>1000000000</v>
      </c>
      <c r="GR162" s="741">
        <f t="shared" si="828"/>
        <v>1000000000</v>
      </c>
      <c r="GS162" s="741">
        <f t="shared" si="828"/>
        <v>1000000000</v>
      </c>
      <c r="GT162" s="741">
        <f t="shared" si="828"/>
        <v>800000000</v>
      </c>
      <c r="GU162" s="741">
        <f t="shared" si="828"/>
        <v>800000000</v>
      </c>
      <c r="GV162" s="741">
        <f t="shared" si="828"/>
        <v>800000000</v>
      </c>
      <c r="GW162" s="741">
        <f t="shared" si="828"/>
        <v>800000000</v>
      </c>
      <c r="GX162" s="741">
        <f t="shared" si="828"/>
        <v>800000000</v>
      </c>
      <c r="GY162" s="741">
        <f t="shared" si="828"/>
        <v>800000000</v>
      </c>
      <c r="GZ162" s="741">
        <f t="shared" si="828"/>
        <v>600000000</v>
      </c>
      <c r="HA162" s="741">
        <f t="shared" si="828"/>
        <v>600000000</v>
      </c>
      <c r="HB162" s="741">
        <f t="shared" si="828"/>
        <v>600000000</v>
      </c>
      <c r="HC162" s="741">
        <f t="shared" si="828"/>
        <v>600000000</v>
      </c>
      <c r="HD162" s="741">
        <f t="shared" si="828"/>
        <v>600000000</v>
      </c>
      <c r="HE162" s="741">
        <f t="shared" si="828"/>
        <v>600000000</v>
      </c>
      <c r="HF162" s="741">
        <f t="shared" si="828"/>
        <v>400000000</v>
      </c>
      <c r="HG162" s="741">
        <f t="shared" si="828"/>
        <v>400000000</v>
      </c>
      <c r="HH162" s="741">
        <f t="shared" si="828"/>
        <v>400000000</v>
      </c>
      <c r="HI162" s="741">
        <f t="shared" si="828"/>
        <v>400000000</v>
      </c>
      <c r="HJ162" s="741">
        <f t="shared" si="828"/>
        <v>400000000</v>
      </c>
      <c r="HK162" s="741">
        <f t="shared" si="828"/>
        <v>400000000</v>
      </c>
      <c r="HL162" s="741">
        <f t="shared" si="828"/>
        <v>200000000</v>
      </c>
      <c r="HM162" s="741">
        <f t="shared" si="828"/>
        <v>200000000</v>
      </c>
      <c r="HN162" s="741">
        <f t="shared" si="828"/>
        <v>200000000</v>
      </c>
      <c r="HO162" s="741">
        <f t="shared" si="828"/>
        <v>200000000</v>
      </c>
      <c r="HP162" s="741">
        <f t="shared" si="828"/>
        <v>200000000</v>
      </c>
      <c r="HQ162" s="741">
        <f t="shared" si="828"/>
        <v>200000000</v>
      </c>
      <c r="HR162" s="741">
        <f t="shared" si="828"/>
        <v>0</v>
      </c>
      <c r="HS162" s="741">
        <f t="shared" si="828"/>
        <v>0</v>
      </c>
      <c r="HT162" s="741">
        <f t="shared" si="828"/>
        <v>0</v>
      </c>
      <c r="HU162" s="741">
        <f t="shared" si="828"/>
        <v>0</v>
      </c>
      <c r="HV162" s="741">
        <f t="shared" si="828"/>
        <v>0</v>
      </c>
      <c r="HW162" s="741">
        <f t="shared" si="828"/>
        <v>0</v>
      </c>
      <c r="HX162" s="741">
        <f t="shared" si="828"/>
        <v>0</v>
      </c>
      <c r="HY162" s="741">
        <f t="shared" si="828"/>
        <v>0</v>
      </c>
      <c r="HZ162" s="741">
        <f t="shared" si="828"/>
        <v>0</v>
      </c>
      <c r="IA162" s="741">
        <f t="shared" si="828"/>
        <v>0</v>
      </c>
      <c r="IB162" s="741">
        <f t="shared" si="828"/>
        <v>0</v>
      </c>
      <c r="IC162" s="741">
        <f>IC159-IC161</f>
        <v>0</v>
      </c>
      <c r="ID162" s="742">
        <f t="shared" si="828"/>
        <v>0</v>
      </c>
    </row>
    <row r="164" spans="1:238" x14ac:dyDescent="0.25">
      <c r="A164" t="s">
        <v>589</v>
      </c>
      <c r="DN164" s="83">
        <f>(((DT157/6)/30)*24)</f>
        <v>26031918.265759498</v>
      </c>
      <c r="DO164" s="735">
        <f>DT157/6</f>
        <v>32539897.832199376</v>
      </c>
      <c r="DP164" s="735">
        <f>DO164</f>
        <v>32539897.832199376</v>
      </c>
      <c r="DQ164" s="735">
        <f t="shared" ref="DQ164:DS164" si="829">DP164</f>
        <v>32539897.832199376</v>
      </c>
      <c r="DR164" s="735">
        <f t="shared" si="829"/>
        <v>32539897.832199376</v>
      </c>
      <c r="DS164" s="735">
        <f t="shared" si="829"/>
        <v>32539897.832199376</v>
      </c>
      <c r="DT164" s="735">
        <f>(((DT157/6)/30)*6)+(((DZ157/6)/30)*24)</f>
        <v>30402449.539047498</v>
      </c>
      <c r="DU164" s="735">
        <f t="shared" ref="DU164" si="830">DZ157/6</f>
        <v>29868087.465759531</v>
      </c>
      <c r="DV164" s="735">
        <f t="shared" ref="DV164:GG164" si="831">DU164</f>
        <v>29868087.465759531</v>
      </c>
      <c r="DW164" s="735">
        <f t="shared" si="831"/>
        <v>29868087.465759531</v>
      </c>
      <c r="DX164" s="735">
        <f t="shared" si="831"/>
        <v>29868087.465759531</v>
      </c>
      <c r="DY164" s="735">
        <f t="shared" si="831"/>
        <v>29868087.465759531</v>
      </c>
      <c r="DZ164" s="735">
        <f t="shared" ref="DZ164" si="832">(((DZ157/6)/30)*6)+(((EF157/6)/30)*24)</f>
        <v>26625260.456382699</v>
      </c>
      <c r="EA164" s="735">
        <f t="shared" ref="EA164" si="833">EF157/6</f>
        <v>25814553.70403849</v>
      </c>
      <c r="EB164" s="735">
        <f t="shared" ref="EB164" si="834">EA164</f>
        <v>25814553.70403849</v>
      </c>
      <c r="EC164" s="735">
        <f t="shared" si="831"/>
        <v>25814553.70403849</v>
      </c>
      <c r="ED164" s="735">
        <f t="shared" si="831"/>
        <v>25814553.70403849</v>
      </c>
      <c r="EE164" s="735">
        <f t="shared" si="831"/>
        <v>25814553.70403849</v>
      </c>
      <c r="EF164" s="735">
        <f t="shared" ref="EF164" si="835">(((EF157/6)/30)*6)+(((EL157/6)/30)*24)</f>
        <v>23826584.532813713</v>
      </c>
      <c r="EG164" s="735">
        <f t="shared" ref="EG164" si="836">EL157/6</f>
        <v>23329592.24000752</v>
      </c>
      <c r="EH164" s="735">
        <f t="shared" ref="EH164" si="837">EG164</f>
        <v>23329592.24000752</v>
      </c>
      <c r="EI164" s="735">
        <f t="shared" si="831"/>
        <v>23329592.24000752</v>
      </c>
      <c r="EJ164" s="735">
        <f t="shared" si="831"/>
        <v>23329592.24000752</v>
      </c>
      <c r="EK164" s="735">
        <f t="shared" si="831"/>
        <v>23329592.24000752</v>
      </c>
      <c r="EL164" s="735">
        <f t="shared" ref="EL164" si="838">(((EL157/6)/30)*6)+(((ER157/6)/30)*24)</f>
        <v>25677584.70766703</v>
      </c>
      <c r="EM164" s="735">
        <f t="shared" ref="EM164" si="839">ER157/6</f>
        <v>26264582.82458191</v>
      </c>
      <c r="EN164" s="735">
        <f t="shared" ref="EN164" si="840">EM164</f>
        <v>26264582.82458191</v>
      </c>
      <c r="EO164" s="735">
        <f t="shared" si="831"/>
        <v>26264582.82458191</v>
      </c>
      <c r="EP164" s="735">
        <f t="shared" si="831"/>
        <v>26264582.82458191</v>
      </c>
      <c r="EQ164" s="735">
        <f t="shared" si="831"/>
        <v>26264582.82458191</v>
      </c>
      <c r="ER164" s="735">
        <f t="shared" ref="ER164" si="841">(((ER157/6)/30)*6)+(((EX157/6)/30)*24)</f>
        <v>23728310.725976788</v>
      </c>
      <c r="ES164" s="735">
        <f t="shared" ref="ES164" si="842">EX157/6</f>
        <v>23094242.701325506</v>
      </c>
      <c r="ET164" s="735">
        <f t="shared" ref="ET164" si="843">ES164</f>
        <v>23094242.701325506</v>
      </c>
      <c r="EU164" s="735">
        <f t="shared" si="831"/>
        <v>23094242.701325506</v>
      </c>
      <c r="EV164" s="735">
        <f t="shared" si="831"/>
        <v>23094242.701325506</v>
      </c>
      <c r="EW164" s="735">
        <f t="shared" si="831"/>
        <v>23094242.701325506</v>
      </c>
      <c r="EX164" s="735">
        <f t="shared" ref="EX164" si="844">(((EX157/6)/30)*6)+(((FD157/6)/30)*24)</f>
        <v>22025829.794438083</v>
      </c>
      <c r="EY164" s="735">
        <f t="shared" ref="EY164" si="845">FD157/6</f>
        <v>21758726.56771623</v>
      </c>
      <c r="EZ164" s="735">
        <f t="shared" ref="EZ164" si="846">EY164</f>
        <v>21758726.56771623</v>
      </c>
      <c r="FA164" s="735">
        <f t="shared" si="831"/>
        <v>21758726.56771623</v>
      </c>
      <c r="FB164" s="735">
        <f t="shared" si="831"/>
        <v>21758726.56771623</v>
      </c>
      <c r="FC164" s="735">
        <f t="shared" si="831"/>
        <v>21758726.56771623</v>
      </c>
      <c r="FD164" s="735">
        <f t="shared" ref="FD164" si="847">(((FD157/6)/30)*6)+(((FJ157/6)/30)*24)</f>
        <v>20969836.183035001</v>
      </c>
      <c r="FE164" s="735">
        <f t="shared" ref="FE164" si="848">FJ157/6</f>
        <v>20772613.586864691</v>
      </c>
      <c r="FF164" s="735">
        <f t="shared" ref="FF164" si="849">FE164</f>
        <v>20772613.586864691</v>
      </c>
      <c r="FG164" s="735">
        <f t="shared" si="831"/>
        <v>20772613.586864691</v>
      </c>
      <c r="FH164" s="735">
        <f t="shared" si="831"/>
        <v>20772613.586864691</v>
      </c>
      <c r="FI164" s="735">
        <f t="shared" si="831"/>
        <v>20772613.586864691</v>
      </c>
      <c r="FJ164" s="735">
        <f t="shared" ref="FJ164" si="850">(((FJ157/6)/30)*6)+(((FP157/6)/30)*24)</f>
        <v>18794824.200337149</v>
      </c>
      <c r="FK164" s="735">
        <f t="shared" ref="FK164" si="851">FP157/6</f>
        <v>18300376.853705265</v>
      </c>
      <c r="FL164" s="735">
        <f t="shared" ref="FL164" si="852">FK164</f>
        <v>18300376.853705265</v>
      </c>
      <c r="FM164" s="735">
        <f t="shared" si="831"/>
        <v>18300376.853705265</v>
      </c>
      <c r="FN164" s="735">
        <f t="shared" si="831"/>
        <v>18300376.853705265</v>
      </c>
      <c r="FO164" s="735">
        <f t="shared" si="831"/>
        <v>18300376.853705265</v>
      </c>
      <c r="FP164" s="735">
        <f t="shared" ref="FP164" si="853">(((FP157/6)/30)*6)+(((FV157/6)/30)*24)</f>
        <v>18772983.107948937</v>
      </c>
      <c r="FQ164" s="735">
        <f t="shared" ref="FQ164" si="854">FV157/6</f>
        <v>18891134.671509851</v>
      </c>
      <c r="FR164" s="735">
        <f t="shared" ref="FR164" si="855">FQ164</f>
        <v>18891134.671509851</v>
      </c>
      <c r="FS164" s="735">
        <f t="shared" si="831"/>
        <v>18891134.671509851</v>
      </c>
      <c r="FT164" s="735">
        <f t="shared" si="831"/>
        <v>18891134.671509851</v>
      </c>
      <c r="FU164" s="735">
        <f t="shared" si="831"/>
        <v>18891134.671509851</v>
      </c>
      <c r="FV164" s="735">
        <f t="shared" ref="FV164" si="856">(((FV157/6)/30)*6)+(((GB157/6)/30)*24)</f>
        <v>17517233.968127318</v>
      </c>
      <c r="FW164" s="735">
        <f t="shared" ref="FW164" si="857">GB157/6</f>
        <v>17173758.792281684</v>
      </c>
      <c r="FX164" s="735">
        <f t="shared" ref="FX164" si="858">FW164</f>
        <v>17173758.792281684</v>
      </c>
      <c r="FY164" s="735">
        <f t="shared" si="831"/>
        <v>17173758.792281684</v>
      </c>
      <c r="FZ164" s="735">
        <f t="shared" si="831"/>
        <v>17173758.792281684</v>
      </c>
      <c r="GA164" s="735">
        <f t="shared" si="831"/>
        <v>17173758.792281684</v>
      </c>
      <c r="GB164" s="735">
        <f t="shared" ref="GB164" si="859">(((GB157/6)/30)*6)+(((GH157/6)/30)*24)</f>
        <v>15799858.088899147</v>
      </c>
      <c r="GC164" s="735">
        <f t="shared" ref="GC164" si="860">GH157/6</f>
        <v>15456382.913053513</v>
      </c>
      <c r="GD164" s="735">
        <f t="shared" ref="GD164" si="861">GC164</f>
        <v>15456382.913053513</v>
      </c>
      <c r="GE164" s="735">
        <f t="shared" si="831"/>
        <v>15456382.913053513</v>
      </c>
      <c r="GF164" s="735">
        <f t="shared" si="831"/>
        <v>15456382.913053513</v>
      </c>
      <c r="GG164" s="735">
        <f t="shared" si="831"/>
        <v>15456382.913053513</v>
      </c>
      <c r="GH164" s="735">
        <f t="shared" ref="GH164" si="862">(((GH157/6)/30)*6)+(((GN157/6)/30)*24)</f>
        <v>14082482.209670978</v>
      </c>
      <c r="GI164" s="735">
        <f t="shared" ref="GI164" si="863">GN157/6</f>
        <v>13739007.033825345</v>
      </c>
      <c r="GJ164" s="735">
        <f t="shared" ref="GJ164:IC164" si="864">GI164</f>
        <v>13739007.033825345</v>
      </c>
      <c r="GK164" s="735">
        <f t="shared" si="864"/>
        <v>13739007.033825345</v>
      </c>
      <c r="GL164" s="735">
        <f t="shared" si="864"/>
        <v>13739007.033825345</v>
      </c>
      <c r="GM164" s="735">
        <f t="shared" si="864"/>
        <v>13739007.033825345</v>
      </c>
      <c r="GN164" s="735">
        <f t="shared" ref="GN164" si="865">(((GN157/6)/30)*6)+(((GT157/6)/30)*24)</f>
        <v>12365106.330442812</v>
      </c>
      <c r="GO164" s="735">
        <f t="shared" ref="GO164" si="866">GT157/6</f>
        <v>12021631.154597178</v>
      </c>
      <c r="GP164" s="735">
        <f t="shared" ref="GP164" si="867">GO164</f>
        <v>12021631.154597178</v>
      </c>
      <c r="GQ164" s="735">
        <f t="shared" si="864"/>
        <v>12021631.154597178</v>
      </c>
      <c r="GR164" s="735">
        <f t="shared" si="864"/>
        <v>12021631.154597178</v>
      </c>
      <c r="GS164" s="735">
        <f t="shared" si="864"/>
        <v>12021631.154597178</v>
      </c>
      <c r="GT164" s="735">
        <f t="shared" ref="GT164" si="868">(((GT157/6)/30)*6)+(((GZ157/6)/30)*24)</f>
        <v>10647730.451214641</v>
      </c>
      <c r="GU164" s="735">
        <f t="shared" ref="GU164" si="869">GZ157/6</f>
        <v>10304255.275369009</v>
      </c>
      <c r="GV164" s="735">
        <f t="shared" ref="GV164" si="870">GU164</f>
        <v>10304255.275369009</v>
      </c>
      <c r="GW164" s="735">
        <f t="shared" si="864"/>
        <v>10304255.275369009</v>
      </c>
      <c r="GX164" s="735">
        <f t="shared" si="864"/>
        <v>10304255.275369009</v>
      </c>
      <c r="GY164" s="735">
        <f t="shared" si="864"/>
        <v>10304255.275369009</v>
      </c>
      <c r="GZ164" s="735">
        <f t="shared" ref="GZ164" si="871">(((GZ157/6)/30)*6)+(((HF157/6)/30)*24)</f>
        <v>8930354.5719864741</v>
      </c>
      <c r="HA164" s="735">
        <f t="shared" ref="HA164" si="872">HF157/6</f>
        <v>8586879.3961408418</v>
      </c>
      <c r="HB164" s="735">
        <f t="shared" ref="HB164" si="873">HA164</f>
        <v>8586879.3961408418</v>
      </c>
      <c r="HC164" s="735">
        <f t="shared" si="864"/>
        <v>8586879.3961408418</v>
      </c>
      <c r="HD164" s="735">
        <f t="shared" si="864"/>
        <v>8586879.3961408418</v>
      </c>
      <c r="HE164" s="735">
        <f t="shared" si="864"/>
        <v>8586879.3961408418</v>
      </c>
      <c r="HF164" s="735">
        <f t="shared" ref="HF164" si="874">(((HF157/6)/30)*6)+(((HL157/6)/30)*24)</f>
        <v>7212978.6927583059</v>
      </c>
      <c r="HG164" s="735">
        <f t="shared" ref="HG164" si="875">HL157/6</f>
        <v>6869503.5169126727</v>
      </c>
      <c r="HH164" s="735">
        <f t="shared" ref="HH164" si="876">HG164</f>
        <v>6869503.5169126727</v>
      </c>
      <c r="HI164" s="735">
        <f t="shared" si="864"/>
        <v>6869503.5169126727</v>
      </c>
      <c r="HJ164" s="735">
        <f t="shared" si="864"/>
        <v>6869503.5169126727</v>
      </c>
      <c r="HK164" s="735">
        <f t="shared" si="864"/>
        <v>6869503.5169126727</v>
      </c>
      <c r="HL164" s="735">
        <f t="shared" ref="HL164" si="877">(((HL157/6)/30)*6)+(((HR157/6)/30)*24)</f>
        <v>5495602.8135301378</v>
      </c>
      <c r="HM164" s="735">
        <f t="shared" ref="HM164" si="878">HR157/6</f>
        <v>5152127.6376845045</v>
      </c>
      <c r="HN164" s="735">
        <f t="shared" ref="HN164" si="879">HM164</f>
        <v>5152127.6376845045</v>
      </c>
      <c r="HO164" s="735">
        <f t="shared" si="864"/>
        <v>5152127.6376845045</v>
      </c>
      <c r="HP164" s="735">
        <f t="shared" si="864"/>
        <v>5152127.6376845045</v>
      </c>
      <c r="HQ164" s="735">
        <f t="shared" si="864"/>
        <v>5152127.6376845045</v>
      </c>
      <c r="HR164" s="735">
        <f t="shared" ref="HR164" si="880">(((HR157/6)/30)*6)+(((HX157/6)/30)*24)</f>
        <v>3778226.9343019696</v>
      </c>
      <c r="HS164" s="735">
        <f t="shared" ref="HS164" si="881">HX157/6</f>
        <v>3434751.7584563363</v>
      </c>
      <c r="HT164" s="735">
        <f t="shared" ref="HT164" si="882">HS164</f>
        <v>3434751.7584563363</v>
      </c>
      <c r="HU164" s="735">
        <f t="shared" si="864"/>
        <v>3434751.7584563363</v>
      </c>
      <c r="HV164" s="735">
        <f t="shared" si="864"/>
        <v>3434751.7584563363</v>
      </c>
      <c r="HW164" s="735">
        <f t="shared" si="864"/>
        <v>3434751.7584563363</v>
      </c>
      <c r="HX164" s="735">
        <f t="shared" ref="HX164" si="883">(((HX157/6)/30)*6)+(((ID157/6)/30)*24)</f>
        <v>2060851.0550738017</v>
      </c>
      <c r="HY164" s="735">
        <f t="shared" ref="HY164" si="884">ID157/6</f>
        <v>1717375.8792281682</v>
      </c>
      <c r="HZ164" s="735">
        <f t="shared" ref="HZ164" si="885">HY164</f>
        <v>1717375.8792281682</v>
      </c>
      <c r="IA164" s="735">
        <f t="shared" si="864"/>
        <v>1717375.8792281682</v>
      </c>
      <c r="IB164" s="735">
        <f t="shared" si="864"/>
        <v>1717375.8792281682</v>
      </c>
      <c r="IC164" s="735">
        <f t="shared" si="864"/>
        <v>1717375.8792281682</v>
      </c>
      <c r="ID164" s="735">
        <f t="shared" ref="ID164" si="886">(((ID157/6)/30)*6)+(((IJ157/6)/30)*24)</f>
        <v>343475.17584563361</v>
      </c>
    </row>
    <row r="166" spans="1:238" x14ac:dyDescent="0.25">
      <c r="A166" t="s">
        <v>590</v>
      </c>
      <c r="DN166" s="743">
        <f>SUM(DN164:ID164)</f>
        <v>2010536890.8315442</v>
      </c>
    </row>
    <row r="167" spans="1:238" x14ac:dyDescent="0.25">
      <c r="A167" t="s">
        <v>591</v>
      </c>
      <c r="DN167" s="743">
        <f>SUM(DN157:ID157)</f>
        <v>2010536890.8315456</v>
      </c>
    </row>
    <row r="168" spans="1:238" ht="15.75" thickBot="1" x14ac:dyDescent="0.3"/>
    <row r="169" spans="1:238" ht="15.75" thickBot="1" x14ac:dyDescent="0.3">
      <c r="A169" s="744" t="s">
        <v>1008</v>
      </c>
    </row>
    <row r="170" spans="1:238" ht="15.75" thickBot="1" x14ac:dyDescent="0.3">
      <c r="A170" s="53" t="s">
        <v>1011</v>
      </c>
      <c r="DG170" s="722">
        <f>NOMINAL(DG2,4)</f>
        <v>5.053426685500817E-2</v>
      </c>
      <c r="DH170" s="144">
        <f t="shared" ref="DH170:FN170" si="887">NOMINAL(DH2,4)</f>
        <v>5.5628744491707849E-2</v>
      </c>
      <c r="DI170" s="144">
        <f t="shared" si="887"/>
        <v>6.3186948817768318E-2</v>
      </c>
      <c r="DJ170" s="144">
        <f t="shared" si="887"/>
        <v>5.6683686614555917E-2</v>
      </c>
      <c r="DK170" s="144">
        <f t="shared" si="887"/>
        <v>4.8606817217320852E-2</v>
      </c>
      <c r="DL170" s="144">
        <f t="shared" si="887"/>
        <v>4.7449024767633574E-2</v>
      </c>
      <c r="DM170" s="144">
        <f t="shared" si="887"/>
        <v>4.9185341152714557E-2</v>
      </c>
      <c r="DN170" s="144">
        <f t="shared" si="887"/>
        <v>6.2137066615647996E-2</v>
      </c>
      <c r="DO170" s="144">
        <f t="shared" si="887"/>
        <v>5.7450400632271581E-2</v>
      </c>
      <c r="DP170" s="144">
        <f t="shared" si="887"/>
        <v>5.8216680251065078E-2</v>
      </c>
      <c r="DQ170" s="144">
        <f t="shared" si="887"/>
        <v>6.1564060314815094E-2</v>
      </c>
      <c r="DR170" s="144">
        <f t="shared" si="887"/>
        <v>5.5340890080870508E-2</v>
      </c>
      <c r="DS170" s="144">
        <f t="shared" si="887"/>
        <v>4.8124524419770331E-2</v>
      </c>
      <c r="DT170" s="144">
        <f t="shared" si="887"/>
        <v>5.8886819025789627E-2</v>
      </c>
      <c r="DU170" s="144">
        <f t="shared" si="887"/>
        <v>4.7062873065031319E-2</v>
      </c>
      <c r="DV170" s="144">
        <f t="shared" si="887"/>
        <v>5.2939716140564919E-2</v>
      </c>
      <c r="DW170" s="144">
        <f t="shared" si="887"/>
        <v>4.4259961996594654E-2</v>
      </c>
      <c r="DX170" s="144">
        <f t="shared" si="887"/>
        <v>4.2226623810062591E-2</v>
      </c>
      <c r="DY170" s="144">
        <f t="shared" si="887"/>
        <v>5.0823147095539589E-2</v>
      </c>
      <c r="DZ170" s="144">
        <f t="shared" si="887"/>
        <v>5.0726860549148434E-2</v>
      </c>
      <c r="EA170" s="144">
        <f t="shared" si="887"/>
        <v>5.2170438376746731E-2</v>
      </c>
      <c r="EB170" s="144">
        <f t="shared" si="887"/>
        <v>6.2423478857573933E-2</v>
      </c>
      <c r="EC170" s="144">
        <f t="shared" si="887"/>
        <v>4.8220996770074187E-2</v>
      </c>
      <c r="ED170" s="144">
        <f t="shared" si="887"/>
        <v>6.7092993607314355E-2</v>
      </c>
      <c r="EE170" s="144">
        <f t="shared" si="887"/>
        <v>5.4380932411522309E-2</v>
      </c>
      <c r="EF170" s="144">
        <f t="shared" si="887"/>
        <v>4.7062873065031319E-2</v>
      </c>
      <c r="EG170" s="144">
        <f t="shared" si="887"/>
        <v>6.3663899084674291E-2</v>
      </c>
      <c r="EH170" s="144">
        <f t="shared" si="887"/>
        <v>6.108636973786119E-2</v>
      </c>
      <c r="EI170" s="144">
        <f t="shared" si="887"/>
        <v>6.680756687929712E-2</v>
      </c>
      <c r="EJ170" s="144">
        <f t="shared" si="887"/>
        <v>6.4807895040643437E-2</v>
      </c>
      <c r="EK170" s="144">
        <f t="shared" si="887"/>
        <v>6.0990811391742561E-2</v>
      </c>
      <c r="EL170" s="144">
        <f t="shared" si="887"/>
        <v>6.2996121673937644E-2</v>
      </c>
      <c r="EM170" s="144">
        <f t="shared" si="887"/>
        <v>6.4807895040643437E-2</v>
      </c>
      <c r="EN170" s="144">
        <f t="shared" si="887"/>
        <v>5.8312434688333248E-2</v>
      </c>
      <c r="EO170" s="144">
        <f t="shared" si="887"/>
        <v>5.4572978497484215E-2</v>
      </c>
      <c r="EP170" s="144">
        <f t="shared" si="887"/>
        <v>6.3186948817768318E-2</v>
      </c>
      <c r="EQ170" s="144">
        <f t="shared" si="887"/>
        <v>6.2328014841273927E-2</v>
      </c>
      <c r="ER170" s="144">
        <f t="shared" si="887"/>
        <v>5.697125531379843E-2</v>
      </c>
      <c r="ES170" s="144">
        <f t="shared" si="887"/>
        <v>6.204158240410873E-2</v>
      </c>
      <c r="ET170" s="144">
        <f t="shared" si="887"/>
        <v>6.5093743161516393E-2</v>
      </c>
      <c r="EU170" s="144">
        <f t="shared" si="887"/>
        <v>5.8025151039863054E-2</v>
      </c>
      <c r="EV170" s="144">
        <f t="shared" si="887"/>
        <v>6.2328014841273927E-2</v>
      </c>
      <c r="EW170" s="144">
        <f t="shared" si="887"/>
        <v>5.8312434688333248E-2</v>
      </c>
      <c r="EX170" s="144">
        <f t="shared" si="887"/>
        <v>5.7833594705640756E-2</v>
      </c>
      <c r="EY170" s="144">
        <f t="shared" si="887"/>
        <v>6.204158240410873E-2</v>
      </c>
      <c r="EZ170" s="144">
        <f t="shared" si="887"/>
        <v>6.1659578207248877E-2</v>
      </c>
      <c r="FA170" s="144">
        <f t="shared" si="887"/>
        <v>6.3282352308102752E-2</v>
      </c>
      <c r="FB170" s="144">
        <f t="shared" si="887"/>
        <v>6.108636973786119E-2</v>
      </c>
      <c r="FC170" s="144">
        <f t="shared" si="887"/>
        <v>6.0704095871930264E-2</v>
      </c>
      <c r="FD170" s="144">
        <f t="shared" si="887"/>
        <v>6.0417319606589359E-2</v>
      </c>
      <c r="FE170" s="144">
        <f t="shared" si="887"/>
        <v>5.7354585148029713E-2</v>
      </c>
      <c r="FF170" s="144">
        <f t="shared" si="887"/>
        <v>4.387289590975918E-2</v>
      </c>
      <c r="FG170" s="144">
        <f t="shared" si="887"/>
        <v>6.4807895040643437E-2</v>
      </c>
      <c r="FH170" s="144">
        <f t="shared" si="887"/>
        <v>6.108636973786119E-2</v>
      </c>
      <c r="FI170" s="144">
        <f t="shared" si="887"/>
        <v>6.0704095871930264E-2</v>
      </c>
      <c r="FJ170" s="144">
        <f t="shared" si="887"/>
        <v>5.6108365681100558E-2</v>
      </c>
      <c r="FK170" s="144">
        <f t="shared" si="887"/>
        <v>5.8982526044779604E-2</v>
      </c>
      <c r="FL170" s="144">
        <f t="shared" si="887"/>
        <v>6.4331347452231569E-2</v>
      </c>
      <c r="FM170" s="144">
        <f t="shared" si="887"/>
        <v>5.6300166526449757E-2</v>
      </c>
      <c r="FN170" s="145">
        <f t="shared" si="887"/>
        <v>6.7473469124232466E-2</v>
      </c>
    </row>
    <row r="171" spans="1:238" x14ac:dyDescent="0.25">
      <c r="A171" s="53"/>
    </row>
    <row r="172" spans="1:238" x14ac:dyDescent="0.25">
      <c r="A172" s="39" t="s">
        <v>365</v>
      </c>
    </row>
    <row r="173" spans="1:238" x14ac:dyDescent="0.25">
      <c r="A173" t="s">
        <v>363</v>
      </c>
      <c r="DQ173">
        <v>28</v>
      </c>
    </row>
    <row r="174" spans="1:238" x14ac:dyDescent="0.25">
      <c r="A174" t="s">
        <v>364</v>
      </c>
      <c r="DQ174" s="745">
        <v>4500000000</v>
      </c>
    </row>
    <row r="175" spans="1:238" x14ac:dyDescent="0.25">
      <c r="A175" t="s">
        <v>1010</v>
      </c>
      <c r="DQ175">
        <v>16</v>
      </c>
    </row>
    <row r="176" spans="1:238" x14ac:dyDescent="0.25">
      <c r="A176" t="s">
        <v>367</v>
      </c>
    </row>
    <row r="177" spans="1:170" x14ac:dyDescent="0.25">
      <c r="A177" t="s">
        <v>368</v>
      </c>
      <c r="DQ177" s="71">
        <v>4.4999999999999998E-2</v>
      </c>
    </row>
    <row r="178" spans="1:170" x14ac:dyDescent="0.25">
      <c r="A178" t="s">
        <v>369</v>
      </c>
      <c r="DQ178" s="102">
        <f>DQ177/4</f>
        <v>1.125E-2</v>
      </c>
    </row>
    <row r="179" spans="1:170" x14ac:dyDescent="0.25">
      <c r="A179" t="s">
        <v>601</v>
      </c>
      <c r="DQ179" s="102">
        <f>($DQ$177+DQ170)/4</f>
        <v>2.6641015078703773E-2</v>
      </c>
      <c r="DR179" s="102">
        <f t="shared" ref="DR179:FN179" si="888">($DQ$177+DR170)/4</f>
        <v>2.5085222520217627E-2</v>
      </c>
      <c r="DS179" s="102">
        <f t="shared" si="888"/>
        <v>2.3281131104942582E-2</v>
      </c>
      <c r="DT179" s="102">
        <f t="shared" si="888"/>
        <v>2.5971704756447406E-2</v>
      </c>
      <c r="DU179" s="102">
        <f t="shared" si="888"/>
        <v>2.3015718266257829E-2</v>
      </c>
      <c r="DV179" s="102">
        <f t="shared" si="888"/>
        <v>2.4484929035141229E-2</v>
      </c>
      <c r="DW179" s="102">
        <f t="shared" si="888"/>
        <v>2.2314990499148663E-2</v>
      </c>
      <c r="DX179" s="102">
        <f t="shared" si="888"/>
        <v>2.1806655952515647E-2</v>
      </c>
      <c r="DY179" s="102">
        <f t="shared" si="888"/>
        <v>2.3955786773884897E-2</v>
      </c>
      <c r="DZ179" s="102">
        <f t="shared" si="888"/>
        <v>2.3931715137287108E-2</v>
      </c>
      <c r="EA179" s="102">
        <f t="shared" si="888"/>
        <v>2.4292609594186682E-2</v>
      </c>
      <c r="EB179" s="102">
        <f t="shared" si="888"/>
        <v>2.6855869714393483E-2</v>
      </c>
      <c r="EC179" s="102">
        <f t="shared" si="888"/>
        <v>2.3305249192518546E-2</v>
      </c>
      <c r="ED179" s="102">
        <f t="shared" si="888"/>
        <v>2.8023248401828588E-2</v>
      </c>
      <c r="EE179" s="102">
        <f t="shared" si="888"/>
        <v>2.4845233102880577E-2</v>
      </c>
      <c r="EF179" s="102">
        <f t="shared" si="888"/>
        <v>2.3015718266257829E-2</v>
      </c>
      <c r="EG179" s="102">
        <f t="shared" si="888"/>
        <v>2.7165974771168572E-2</v>
      </c>
      <c r="EH179" s="102">
        <f t="shared" si="888"/>
        <v>2.6521592434465297E-2</v>
      </c>
      <c r="EI179" s="102">
        <f t="shared" si="888"/>
        <v>2.795189171982428E-2</v>
      </c>
      <c r="EJ179" s="102">
        <f t="shared" si="888"/>
        <v>2.7451973760160859E-2</v>
      </c>
      <c r="EK179" s="102">
        <f t="shared" si="888"/>
        <v>2.649770284793564E-2</v>
      </c>
      <c r="EL179" s="102">
        <f t="shared" si="888"/>
        <v>2.6999030418484411E-2</v>
      </c>
      <c r="EM179" s="102">
        <f t="shared" si="888"/>
        <v>2.7451973760160859E-2</v>
      </c>
      <c r="EN179" s="102">
        <f t="shared" si="888"/>
        <v>2.5828108672083312E-2</v>
      </c>
      <c r="EO179" s="102">
        <f t="shared" si="888"/>
        <v>2.4893244624371053E-2</v>
      </c>
      <c r="EP179" s="102">
        <f t="shared" si="888"/>
        <v>2.7046737204442079E-2</v>
      </c>
      <c r="EQ179" s="102">
        <f t="shared" si="888"/>
        <v>2.6832003710318481E-2</v>
      </c>
      <c r="ER179" s="102">
        <f t="shared" si="888"/>
        <v>2.5492813828449607E-2</v>
      </c>
      <c r="ES179" s="102">
        <f t="shared" si="888"/>
        <v>2.6760395601027182E-2</v>
      </c>
      <c r="ET179" s="102">
        <f t="shared" si="888"/>
        <v>2.7523435790379098E-2</v>
      </c>
      <c r="EU179" s="102">
        <f t="shared" si="888"/>
        <v>2.5756287759965763E-2</v>
      </c>
      <c r="EV179" s="102">
        <f t="shared" si="888"/>
        <v>2.6832003710318481E-2</v>
      </c>
      <c r="EW179" s="102">
        <f t="shared" si="888"/>
        <v>2.5828108672083312E-2</v>
      </c>
      <c r="EX179" s="102">
        <f t="shared" si="888"/>
        <v>2.5708398676410189E-2</v>
      </c>
      <c r="EY179" s="102">
        <f t="shared" si="888"/>
        <v>2.6760395601027182E-2</v>
      </c>
      <c r="EZ179" s="102">
        <f t="shared" si="888"/>
        <v>2.6664894551812219E-2</v>
      </c>
      <c r="FA179" s="102">
        <f t="shared" si="888"/>
        <v>2.7070588077025688E-2</v>
      </c>
      <c r="FB179" s="102">
        <f t="shared" si="888"/>
        <v>2.6521592434465297E-2</v>
      </c>
      <c r="FC179" s="102">
        <f t="shared" si="888"/>
        <v>2.6426023967982566E-2</v>
      </c>
      <c r="FD179" s="102">
        <f t="shared" si="888"/>
        <v>2.6354329901647339E-2</v>
      </c>
      <c r="FE179" s="102">
        <f t="shared" si="888"/>
        <v>2.5588646287007428E-2</v>
      </c>
      <c r="FF179" s="102">
        <f t="shared" si="888"/>
        <v>2.2218223977439795E-2</v>
      </c>
      <c r="FG179" s="102">
        <f t="shared" si="888"/>
        <v>2.7451973760160859E-2</v>
      </c>
      <c r="FH179" s="102">
        <f t="shared" si="888"/>
        <v>2.6521592434465297E-2</v>
      </c>
      <c r="FI179" s="102">
        <f t="shared" si="888"/>
        <v>2.6426023967982566E-2</v>
      </c>
      <c r="FJ179" s="102">
        <f t="shared" si="888"/>
        <v>2.5277091420275139E-2</v>
      </c>
      <c r="FK179" s="102">
        <f t="shared" si="888"/>
        <v>2.5995631511194901E-2</v>
      </c>
      <c r="FL179" s="102">
        <f t="shared" si="888"/>
        <v>2.7332836863057892E-2</v>
      </c>
      <c r="FM179" s="102">
        <f t="shared" si="888"/>
        <v>2.5325041631612439E-2</v>
      </c>
      <c r="FN179" s="102">
        <f t="shared" si="888"/>
        <v>2.8118367281058116E-2</v>
      </c>
    </row>
    <row r="180" spans="1:170" ht="15.75" thickBot="1" x14ac:dyDescent="0.3"/>
    <row r="181" spans="1:170" ht="15.75" thickBot="1" x14ac:dyDescent="0.3">
      <c r="A181" s="744" t="s">
        <v>1009</v>
      </c>
    </row>
    <row r="182" spans="1:170" x14ac:dyDescent="0.25">
      <c r="A182" t="s">
        <v>371</v>
      </c>
      <c r="DQ182" s="746">
        <f>DQ174</f>
        <v>4500000000</v>
      </c>
      <c r="DR182" s="85"/>
      <c r="DS182" s="85"/>
      <c r="DT182" s="85"/>
      <c r="DU182" s="85"/>
      <c r="DV182" s="85"/>
      <c r="DW182" s="85"/>
      <c r="DX182" s="85"/>
      <c r="DY182" s="85"/>
      <c r="DZ182" s="85"/>
      <c r="EA182" s="85"/>
      <c r="EB182" s="85"/>
      <c r="EC182" s="85"/>
      <c r="ED182" s="85"/>
      <c r="EE182" s="85"/>
      <c r="EF182" s="85"/>
      <c r="EG182" s="85"/>
      <c r="EH182" s="85"/>
      <c r="EI182" s="85"/>
      <c r="EJ182" s="85"/>
      <c r="EK182" s="85"/>
      <c r="EL182" s="85"/>
      <c r="EM182" s="85"/>
      <c r="EN182" s="85"/>
      <c r="EO182" s="85"/>
      <c r="EP182" s="85"/>
      <c r="EQ182" s="85"/>
      <c r="ER182" s="85"/>
      <c r="ES182" s="85"/>
      <c r="ET182" s="85"/>
      <c r="EU182" s="85"/>
      <c r="EV182" s="85"/>
      <c r="EW182" s="85"/>
      <c r="EX182" s="85"/>
      <c r="EY182" s="85"/>
      <c r="EZ182" s="85"/>
      <c r="FA182" s="85"/>
      <c r="FB182" s="85"/>
      <c r="FC182" s="85"/>
      <c r="FD182" s="85"/>
      <c r="FE182" s="85"/>
      <c r="FF182" s="85"/>
      <c r="FG182" s="85"/>
      <c r="FH182" s="85"/>
      <c r="FI182" s="85"/>
      <c r="FJ182" s="85"/>
      <c r="FK182" s="85"/>
      <c r="FL182" s="85"/>
      <c r="FM182" s="108"/>
    </row>
    <row r="183" spans="1:170" x14ac:dyDescent="0.25">
      <c r="A183" t="s">
        <v>1007</v>
      </c>
      <c r="DQ183" s="86"/>
      <c r="DT183">
        <v>1</v>
      </c>
      <c r="DW183">
        <f>DT183+1</f>
        <v>2</v>
      </c>
      <c r="DZ183">
        <f t="shared" ref="DZ183" si="889">DW183+1</f>
        <v>3</v>
      </c>
      <c r="EC183">
        <f t="shared" ref="EC183" si="890">DZ183+1</f>
        <v>4</v>
      </c>
      <c r="EF183">
        <f t="shared" ref="EF183" si="891">EC183+1</f>
        <v>5</v>
      </c>
      <c r="EI183">
        <f t="shared" ref="EI183" si="892">EF183+1</f>
        <v>6</v>
      </c>
      <c r="EL183">
        <f t="shared" ref="EL183" si="893">EI183+1</f>
        <v>7</v>
      </c>
      <c r="EO183">
        <f t="shared" ref="EO183" si="894">EL183+1</f>
        <v>8</v>
      </c>
      <c r="ER183">
        <f t="shared" ref="ER183" si="895">EO183+1</f>
        <v>9</v>
      </c>
      <c r="EU183">
        <f t="shared" ref="EU183" si="896">ER183+1</f>
        <v>10</v>
      </c>
      <c r="EX183">
        <f t="shared" ref="EX183" si="897">EU183+1</f>
        <v>11</v>
      </c>
      <c r="FA183">
        <f t="shared" ref="FA183" si="898">EX183+1</f>
        <v>12</v>
      </c>
      <c r="FD183">
        <f t="shared" ref="FD183" si="899">FA183+1</f>
        <v>13</v>
      </c>
      <c r="FG183">
        <f t="shared" ref="FG183" si="900">FD183+1</f>
        <v>14</v>
      </c>
      <c r="FJ183">
        <f t="shared" ref="FJ183" si="901">FG183+1</f>
        <v>15</v>
      </c>
      <c r="FM183" s="724">
        <f t="shared" ref="FM183" si="902">FJ183+1</f>
        <v>16</v>
      </c>
    </row>
    <row r="184" spans="1:170" x14ac:dyDescent="0.25">
      <c r="A184" t="s">
        <v>582</v>
      </c>
      <c r="DQ184" s="86"/>
      <c r="FM184" s="724"/>
    </row>
    <row r="185" spans="1:170" x14ac:dyDescent="0.25">
      <c r="A185" t="s">
        <v>583</v>
      </c>
      <c r="DQ185" s="86"/>
      <c r="DT185" s="72">
        <f>DQ174/DQ175</f>
        <v>281250000</v>
      </c>
      <c r="DW185" s="72">
        <f>DT185</f>
        <v>281250000</v>
      </c>
      <c r="DZ185" s="72">
        <f t="shared" ref="DZ185" si="903">DW185</f>
        <v>281250000</v>
      </c>
      <c r="EC185" s="72">
        <f t="shared" ref="EC185" si="904">DZ185</f>
        <v>281250000</v>
      </c>
      <c r="EF185" s="72">
        <f t="shared" ref="EF185" si="905">EC185</f>
        <v>281250000</v>
      </c>
      <c r="EI185" s="72">
        <f t="shared" ref="EI185" si="906">EF185</f>
        <v>281250000</v>
      </c>
      <c r="EL185" s="72">
        <f t="shared" ref="EL185" si="907">EI185</f>
        <v>281250000</v>
      </c>
      <c r="EO185" s="72">
        <f t="shared" ref="EO185" si="908">EL185</f>
        <v>281250000</v>
      </c>
      <c r="ER185" s="72">
        <f t="shared" ref="ER185" si="909">EO185</f>
        <v>281250000</v>
      </c>
      <c r="EU185" s="72">
        <f t="shared" ref="EU185" si="910">ER185</f>
        <v>281250000</v>
      </c>
      <c r="EX185" s="72">
        <f t="shared" ref="EX185" si="911">EU185</f>
        <v>281250000</v>
      </c>
      <c r="FA185" s="72">
        <f t="shared" ref="FA185" si="912">EX185</f>
        <v>281250000</v>
      </c>
      <c r="FD185" s="72">
        <f t="shared" ref="FD185" si="913">FA185</f>
        <v>281250000</v>
      </c>
      <c r="FG185" s="72">
        <f t="shared" ref="FG185" si="914">FD185</f>
        <v>281250000</v>
      </c>
      <c r="FJ185" s="72">
        <f t="shared" ref="FJ185" si="915">FG185</f>
        <v>281250000</v>
      </c>
      <c r="FM185" s="747">
        <f t="shared" ref="FM185" si="916">FJ185</f>
        <v>281250000</v>
      </c>
    </row>
    <row r="186" spans="1:170" x14ac:dyDescent="0.25">
      <c r="A186" t="s">
        <v>584</v>
      </c>
      <c r="DQ186" s="86"/>
      <c r="DT186" s="83">
        <f>DQ188*DQ179</f>
        <v>119884567.85416698</v>
      </c>
      <c r="DW186" s="83">
        <f>DT179*DT188</f>
        <v>109568129.4412625</v>
      </c>
      <c r="DZ186" s="83">
        <f t="shared" ref="DZ186" si="917">DW179*DW188</f>
        <v>87865275.090397865</v>
      </c>
      <c r="EC186" s="83">
        <f t="shared" ref="EC186" si="918">DZ179*DZ188</f>
        <v>87500333.470705986</v>
      </c>
      <c r="EF186" s="83">
        <f t="shared" ref="EF186" si="919">EC179*EC188</f>
        <v>78655216.024750099</v>
      </c>
      <c r="EI186" s="83">
        <f t="shared" ref="EI186" si="920">EF179*EF188</f>
        <v>71204878.386235163</v>
      </c>
      <c r="EL186" s="83">
        <f t="shared" ref="EL186" si="921">EI179*EI188</f>
        <v>78614695.462005779</v>
      </c>
      <c r="EO186" s="83">
        <f t="shared" ref="EO186" si="922">EL179*EL188</f>
        <v>68341295.746788666</v>
      </c>
      <c r="ER186" s="83">
        <f t="shared" ref="ER186" si="923">EO179*EO188</f>
        <v>56009800.404834867</v>
      </c>
      <c r="EU186" s="83">
        <f t="shared" ref="EU186" si="924">ER179*ER188</f>
        <v>50188977.224760167</v>
      </c>
      <c r="EX186" s="83">
        <f t="shared" ref="EX186" si="925">EU179*EU188</f>
        <v>43463735.594942227</v>
      </c>
      <c r="FA186" s="83">
        <f t="shared" ref="FA186" si="926">EX179*EX188</f>
        <v>36152435.638701826</v>
      </c>
      <c r="FD186" s="83">
        <f t="shared" ref="FD186" si="927">FA179*FA188</f>
        <v>30454411.586653899</v>
      </c>
      <c r="FG186" s="83">
        <f t="shared" ref="FG186" si="928">FD179*FD188</f>
        <v>22236465.854514942</v>
      </c>
      <c r="FJ186" s="83">
        <f t="shared" ref="FJ186" si="929">FG179*FG188</f>
        <v>15441735.240090484</v>
      </c>
      <c r="FM186" s="748">
        <f t="shared" ref="FM186" si="930">FJ179*FJ188</f>
        <v>7109181.9619523827</v>
      </c>
    </row>
    <row r="187" spans="1:170" x14ac:dyDescent="0.25">
      <c r="A187" t="s">
        <v>585</v>
      </c>
      <c r="DQ187" s="86"/>
      <c r="FM187" s="724"/>
    </row>
    <row r="188" spans="1:170" ht="15.75" thickBot="1" x14ac:dyDescent="0.3">
      <c r="A188" t="s">
        <v>586</v>
      </c>
      <c r="DQ188" s="749">
        <f>DP188+DQ182-DQ185</f>
        <v>4500000000</v>
      </c>
      <c r="DR188" s="750">
        <f t="shared" ref="DR188:FM188" si="931">DQ188+DR182-DR185</f>
        <v>4500000000</v>
      </c>
      <c r="DS188" s="750">
        <f t="shared" si="931"/>
        <v>4500000000</v>
      </c>
      <c r="DT188" s="750">
        <f t="shared" si="931"/>
        <v>4218750000</v>
      </c>
      <c r="DU188" s="750">
        <f t="shared" si="931"/>
        <v>4218750000</v>
      </c>
      <c r="DV188" s="750">
        <f t="shared" si="931"/>
        <v>4218750000</v>
      </c>
      <c r="DW188" s="750">
        <f t="shared" si="931"/>
        <v>3937500000</v>
      </c>
      <c r="DX188" s="750">
        <f t="shared" si="931"/>
        <v>3937500000</v>
      </c>
      <c r="DY188" s="750">
        <f t="shared" si="931"/>
        <v>3937500000</v>
      </c>
      <c r="DZ188" s="750">
        <f t="shared" si="931"/>
        <v>3656250000</v>
      </c>
      <c r="EA188" s="750">
        <f t="shared" si="931"/>
        <v>3656250000</v>
      </c>
      <c r="EB188" s="750">
        <f t="shared" si="931"/>
        <v>3656250000</v>
      </c>
      <c r="EC188" s="750">
        <f t="shared" si="931"/>
        <v>3375000000</v>
      </c>
      <c r="ED188" s="750">
        <f t="shared" si="931"/>
        <v>3375000000</v>
      </c>
      <c r="EE188" s="750">
        <f t="shared" si="931"/>
        <v>3375000000</v>
      </c>
      <c r="EF188" s="750">
        <f t="shared" si="931"/>
        <v>3093750000</v>
      </c>
      <c r="EG188" s="750">
        <f t="shared" si="931"/>
        <v>3093750000</v>
      </c>
      <c r="EH188" s="750">
        <f t="shared" si="931"/>
        <v>3093750000</v>
      </c>
      <c r="EI188" s="750">
        <f t="shared" si="931"/>
        <v>2812500000</v>
      </c>
      <c r="EJ188" s="750">
        <f t="shared" si="931"/>
        <v>2812500000</v>
      </c>
      <c r="EK188" s="750">
        <f t="shared" si="931"/>
        <v>2812500000</v>
      </c>
      <c r="EL188" s="750">
        <f t="shared" si="931"/>
        <v>2531250000</v>
      </c>
      <c r="EM188" s="750">
        <f t="shared" si="931"/>
        <v>2531250000</v>
      </c>
      <c r="EN188" s="750">
        <f t="shared" si="931"/>
        <v>2531250000</v>
      </c>
      <c r="EO188" s="750">
        <f t="shared" si="931"/>
        <v>2250000000</v>
      </c>
      <c r="EP188" s="750">
        <f t="shared" si="931"/>
        <v>2250000000</v>
      </c>
      <c r="EQ188" s="750">
        <f t="shared" si="931"/>
        <v>2250000000</v>
      </c>
      <c r="ER188" s="750">
        <f t="shared" si="931"/>
        <v>1968750000</v>
      </c>
      <c r="ES188" s="750">
        <f t="shared" si="931"/>
        <v>1968750000</v>
      </c>
      <c r="ET188" s="750">
        <f t="shared" si="931"/>
        <v>1968750000</v>
      </c>
      <c r="EU188" s="750">
        <f t="shared" si="931"/>
        <v>1687500000</v>
      </c>
      <c r="EV188" s="750">
        <f t="shared" si="931"/>
        <v>1687500000</v>
      </c>
      <c r="EW188" s="750">
        <f t="shared" si="931"/>
        <v>1687500000</v>
      </c>
      <c r="EX188" s="750">
        <f t="shared" si="931"/>
        <v>1406250000</v>
      </c>
      <c r="EY188" s="750">
        <f t="shared" si="931"/>
        <v>1406250000</v>
      </c>
      <c r="EZ188" s="750">
        <f t="shared" si="931"/>
        <v>1406250000</v>
      </c>
      <c r="FA188" s="750">
        <f t="shared" si="931"/>
        <v>1125000000</v>
      </c>
      <c r="FB188" s="750">
        <f t="shared" si="931"/>
        <v>1125000000</v>
      </c>
      <c r="FC188" s="750">
        <f t="shared" si="931"/>
        <v>1125000000</v>
      </c>
      <c r="FD188" s="750">
        <f t="shared" si="931"/>
        <v>843750000</v>
      </c>
      <c r="FE188" s="750">
        <f t="shared" si="931"/>
        <v>843750000</v>
      </c>
      <c r="FF188" s="750">
        <f t="shared" si="931"/>
        <v>843750000</v>
      </c>
      <c r="FG188" s="750">
        <f t="shared" si="931"/>
        <v>562500000</v>
      </c>
      <c r="FH188" s="750">
        <f t="shared" si="931"/>
        <v>562500000</v>
      </c>
      <c r="FI188" s="750">
        <f t="shared" si="931"/>
        <v>562500000</v>
      </c>
      <c r="FJ188" s="750">
        <f t="shared" si="931"/>
        <v>281250000</v>
      </c>
      <c r="FK188" s="750">
        <f t="shared" si="931"/>
        <v>281250000</v>
      </c>
      <c r="FL188" s="750">
        <f t="shared" si="931"/>
        <v>281250000</v>
      </c>
      <c r="FM188" s="751">
        <f t="shared" si="931"/>
        <v>0</v>
      </c>
    </row>
    <row r="189" spans="1:170" ht="15.75" thickBot="1" x14ac:dyDescent="0.3"/>
    <row r="190" spans="1:170" x14ac:dyDescent="0.25">
      <c r="A190" t="s">
        <v>587</v>
      </c>
      <c r="DQ190" s="746">
        <f>SUM(DR185:EC185)</f>
        <v>1125000000</v>
      </c>
      <c r="DR190" s="752">
        <f t="shared" ref="DR190:FM190" si="932">SUM(DS185:ED185)</f>
        <v>1125000000</v>
      </c>
      <c r="DS190" s="752">
        <f t="shared" si="932"/>
        <v>1125000000</v>
      </c>
      <c r="DT190" s="752">
        <f t="shared" si="932"/>
        <v>1125000000</v>
      </c>
      <c r="DU190" s="752">
        <f t="shared" si="932"/>
        <v>1125000000</v>
      </c>
      <c r="DV190" s="752">
        <f t="shared" si="932"/>
        <v>1125000000</v>
      </c>
      <c r="DW190" s="752">
        <f t="shared" si="932"/>
        <v>1125000000</v>
      </c>
      <c r="DX190" s="752">
        <f t="shared" si="932"/>
        <v>1125000000</v>
      </c>
      <c r="DY190" s="752">
        <f t="shared" si="932"/>
        <v>1125000000</v>
      </c>
      <c r="DZ190" s="752">
        <f t="shared" si="932"/>
        <v>1125000000</v>
      </c>
      <c r="EA190" s="752">
        <f t="shared" si="932"/>
        <v>1125000000</v>
      </c>
      <c r="EB190" s="752">
        <f t="shared" si="932"/>
        <v>1125000000</v>
      </c>
      <c r="EC190" s="752">
        <f t="shared" si="932"/>
        <v>1125000000</v>
      </c>
      <c r="ED190" s="752">
        <f t="shared" si="932"/>
        <v>1125000000</v>
      </c>
      <c r="EE190" s="752">
        <f t="shared" si="932"/>
        <v>1125000000</v>
      </c>
      <c r="EF190" s="752">
        <f t="shared" si="932"/>
        <v>1125000000</v>
      </c>
      <c r="EG190" s="752">
        <f t="shared" si="932"/>
        <v>1125000000</v>
      </c>
      <c r="EH190" s="752">
        <f t="shared" si="932"/>
        <v>1125000000</v>
      </c>
      <c r="EI190" s="752">
        <f t="shared" si="932"/>
        <v>1125000000</v>
      </c>
      <c r="EJ190" s="752">
        <f t="shared" si="932"/>
        <v>1125000000</v>
      </c>
      <c r="EK190" s="752">
        <f t="shared" si="932"/>
        <v>1125000000</v>
      </c>
      <c r="EL190" s="752">
        <f t="shared" si="932"/>
        <v>1125000000</v>
      </c>
      <c r="EM190" s="752">
        <f t="shared" si="932"/>
        <v>1125000000</v>
      </c>
      <c r="EN190" s="752">
        <f t="shared" si="932"/>
        <v>1125000000</v>
      </c>
      <c r="EO190" s="752">
        <f t="shared" si="932"/>
        <v>1125000000</v>
      </c>
      <c r="EP190" s="752">
        <f t="shared" si="932"/>
        <v>1125000000</v>
      </c>
      <c r="EQ190" s="752">
        <f t="shared" si="932"/>
        <v>1125000000</v>
      </c>
      <c r="ER190" s="752">
        <f t="shared" si="932"/>
        <v>1125000000</v>
      </c>
      <c r="ES190" s="752">
        <f t="shared" si="932"/>
        <v>1125000000</v>
      </c>
      <c r="ET190" s="752">
        <f t="shared" si="932"/>
        <v>1125000000</v>
      </c>
      <c r="EU190" s="752">
        <f t="shared" si="932"/>
        <v>1125000000</v>
      </c>
      <c r="EV190" s="752">
        <f t="shared" si="932"/>
        <v>1125000000</v>
      </c>
      <c r="EW190" s="752">
        <f t="shared" si="932"/>
        <v>1125000000</v>
      </c>
      <c r="EX190" s="752">
        <f t="shared" si="932"/>
        <v>1125000000</v>
      </c>
      <c r="EY190" s="752">
        <f t="shared" si="932"/>
        <v>1125000000</v>
      </c>
      <c r="EZ190" s="752">
        <f t="shared" si="932"/>
        <v>1125000000</v>
      </c>
      <c r="FA190" s="752">
        <f t="shared" si="932"/>
        <v>1125000000</v>
      </c>
      <c r="FB190" s="752">
        <f t="shared" si="932"/>
        <v>1125000000</v>
      </c>
      <c r="FC190" s="752">
        <f t="shared" si="932"/>
        <v>1125000000</v>
      </c>
      <c r="FD190" s="752">
        <f t="shared" si="932"/>
        <v>843750000</v>
      </c>
      <c r="FE190" s="752">
        <f t="shared" si="932"/>
        <v>843750000</v>
      </c>
      <c r="FF190" s="752">
        <f t="shared" si="932"/>
        <v>843750000</v>
      </c>
      <c r="FG190" s="752">
        <f t="shared" si="932"/>
        <v>562500000</v>
      </c>
      <c r="FH190" s="752">
        <f t="shared" si="932"/>
        <v>562500000</v>
      </c>
      <c r="FI190" s="752">
        <f t="shared" si="932"/>
        <v>562500000</v>
      </c>
      <c r="FJ190" s="752">
        <f t="shared" si="932"/>
        <v>281250000</v>
      </c>
      <c r="FK190" s="752">
        <f t="shared" si="932"/>
        <v>281250000</v>
      </c>
      <c r="FL190" s="752">
        <f t="shared" si="932"/>
        <v>281250000</v>
      </c>
      <c r="FM190" s="753">
        <f t="shared" si="932"/>
        <v>0</v>
      </c>
    </row>
    <row r="191" spans="1:170" ht="15.75" thickBot="1" x14ac:dyDescent="0.3">
      <c r="A191" t="s">
        <v>588</v>
      </c>
      <c r="DQ191" s="749">
        <f>DQ188-DQ190</f>
        <v>3375000000</v>
      </c>
      <c r="DR191" s="750">
        <f t="shared" ref="DR191:FM191" si="933">DR188-DR190</f>
        <v>3375000000</v>
      </c>
      <c r="DS191" s="750">
        <f t="shared" si="933"/>
        <v>3375000000</v>
      </c>
      <c r="DT191" s="750">
        <f t="shared" si="933"/>
        <v>3093750000</v>
      </c>
      <c r="DU191" s="750">
        <f t="shared" si="933"/>
        <v>3093750000</v>
      </c>
      <c r="DV191" s="750">
        <f t="shared" si="933"/>
        <v>3093750000</v>
      </c>
      <c r="DW191" s="750">
        <f t="shared" si="933"/>
        <v>2812500000</v>
      </c>
      <c r="DX191" s="750">
        <f t="shared" si="933"/>
        <v>2812500000</v>
      </c>
      <c r="DY191" s="750">
        <f t="shared" si="933"/>
        <v>2812500000</v>
      </c>
      <c r="DZ191" s="750">
        <f t="shared" si="933"/>
        <v>2531250000</v>
      </c>
      <c r="EA191" s="750">
        <f t="shared" si="933"/>
        <v>2531250000</v>
      </c>
      <c r="EB191" s="750">
        <f t="shared" si="933"/>
        <v>2531250000</v>
      </c>
      <c r="EC191" s="750">
        <f t="shared" si="933"/>
        <v>2250000000</v>
      </c>
      <c r="ED191" s="750">
        <f t="shared" si="933"/>
        <v>2250000000</v>
      </c>
      <c r="EE191" s="750">
        <f t="shared" si="933"/>
        <v>2250000000</v>
      </c>
      <c r="EF191" s="750">
        <f t="shared" si="933"/>
        <v>1968750000</v>
      </c>
      <c r="EG191" s="750">
        <f t="shared" si="933"/>
        <v>1968750000</v>
      </c>
      <c r="EH191" s="750">
        <f t="shared" si="933"/>
        <v>1968750000</v>
      </c>
      <c r="EI191" s="750">
        <f t="shared" si="933"/>
        <v>1687500000</v>
      </c>
      <c r="EJ191" s="750">
        <f t="shared" si="933"/>
        <v>1687500000</v>
      </c>
      <c r="EK191" s="750">
        <f t="shared" si="933"/>
        <v>1687500000</v>
      </c>
      <c r="EL191" s="750">
        <f t="shared" si="933"/>
        <v>1406250000</v>
      </c>
      <c r="EM191" s="750">
        <f t="shared" si="933"/>
        <v>1406250000</v>
      </c>
      <c r="EN191" s="750">
        <f t="shared" si="933"/>
        <v>1406250000</v>
      </c>
      <c r="EO191" s="750">
        <f t="shared" si="933"/>
        <v>1125000000</v>
      </c>
      <c r="EP191" s="750">
        <f t="shared" si="933"/>
        <v>1125000000</v>
      </c>
      <c r="EQ191" s="750">
        <f t="shared" si="933"/>
        <v>1125000000</v>
      </c>
      <c r="ER191" s="750">
        <f t="shared" si="933"/>
        <v>843750000</v>
      </c>
      <c r="ES191" s="750">
        <f t="shared" si="933"/>
        <v>843750000</v>
      </c>
      <c r="ET191" s="750">
        <f t="shared" si="933"/>
        <v>843750000</v>
      </c>
      <c r="EU191" s="750">
        <f t="shared" si="933"/>
        <v>562500000</v>
      </c>
      <c r="EV191" s="750">
        <f t="shared" si="933"/>
        <v>562500000</v>
      </c>
      <c r="EW191" s="750">
        <f t="shared" si="933"/>
        <v>562500000</v>
      </c>
      <c r="EX191" s="750">
        <f t="shared" si="933"/>
        <v>281250000</v>
      </c>
      <c r="EY191" s="750">
        <f t="shared" si="933"/>
        <v>281250000</v>
      </c>
      <c r="EZ191" s="750">
        <f t="shared" si="933"/>
        <v>281250000</v>
      </c>
      <c r="FA191" s="750">
        <f t="shared" si="933"/>
        <v>0</v>
      </c>
      <c r="FB191" s="750">
        <f t="shared" si="933"/>
        <v>0</v>
      </c>
      <c r="FC191" s="750">
        <f t="shared" si="933"/>
        <v>0</v>
      </c>
      <c r="FD191" s="750">
        <f t="shared" si="933"/>
        <v>0</v>
      </c>
      <c r="FE191" s="750">
        <f t="shared" si="933"/>
        <v>0</v>
      </c>
      <c r="FF191" s="750">
        <f t="shared" si="933"/>
        <v>0</v>
      </c>
      <c r="FG191" s="750">
        <f t="shared" si="933"/>
        <v>0</v>
      </c>
      <c r="FH191" s="750">
        <f t="shared" si="933"/>
        <v>0</v>
      </c>
      <c r="FI191" s="750">
        <f t="shared" si="933"/>
        <v>0</v>
      </c>
      <c r="FJ191" s="750">
        <f t="shared" si="933"/>
        <v>0</v>
      </c>
      <c r="FK191" s="750">
        <f t="shared" si="933"/>
        <v>0</v>
      </c>
      <c r="FL191" s="750">
        <f t="shared" si="933"/>
        <v>0</v>
      </c>
      <c r="FM191" s="751">
        <f t="shared" si="933"/>
        <v>0</v>
      </c>
    </row>
    <row r="192" spans="1:170" ht="15.75" thickBot="1" x14ac:dyDescent="0.3"/>
    <row r="193" spans="1:199" ht="15.75" thickBot="1" x14ac:dyDescent="0.3">
      <c r="A193" t="s">
        <v>589</v>
      </c>
      <c r="DQ193" s="754">
        <f>(((DT186/3)/30)*3)</f>
        <v>3996152.261805566</v>
      </c>
      <c r="DR193" s="755">
        <f>DT186/3</f>
        <v>39961522.618055664</v>
      </c>
      <c r="DS193" s="755">
        <f>DR193</f>
        <v>39961522.618055664</v>
      </c>
      <c r="DT193" s="756">
        <f>(((DT186/3)/30)*27)+(((DW186/3)/30)*3)</f>
        <v>39617641.337625518</v>
      </c>
      <c r="DU193" s="755">
        <f t="shared" ref="DU193" si="934">DW186/3</f>
        <v>36522709.813754164</v>
      </c>
      <c r="DV193" s="755">
        <f t="shared" ref="DV193" si="935">DU193</f>
        <v>36522709.813754164</v>
      </c>
      <c r="DW193" s="756">
        <f t="shared" ref="DW193" si="936">(((DW186/3)/30)*27)+(((DZ186/3)/30)*3)</f>
        <v>35799281.335392006</v>
      </c>
      <c r="DX193" s="755">
        <f t="shared" ref="DX193" si="937">DZ186/3</f>
        <v>29288425.030132622</v>
      </c>
      <c r="DY193" s="755">
        <f t="shared" ref="DY193" si="938">DX193</f>
        <v>29288425.030132622</v>
      </c>
      <c r="DZ193" s="756">
        <f t="shared" ref="DZ193" si="939">(((DZ186/3)/30)*27)+(((EC186/3)/30)*3)</f>
        <v>29276260.309476227</v>
      </c>
      <c r="EA193" s="755">
        <f t="shared" ref="EA193" si="940">EC186/3</f>
        <v>29166777.823568661</v>
      </c>
      <c r="EB193" s="755">
        <f t="shared" ref="EB193" si="941">EA193</f>
        <v>29166777.823568661</v>
      </c>
      <c r="EC193" s="756">
        <f t="shared" ref="EC193" si="942">(((EC186/3)/30)*27)+(((EF186/3)/30)*3)</f>
        <v>28871940.575370133</v>
      </c>
      <c r="ED193" s="755">
        <f t="shared" ref="ED193" si="943">EF186/3</f>
        <v>26218405.341583367</v>
      </c>
      <c r="EE193" s="755">
        <f t="shared" ref="EE193" si="944">ED193</f>
        <v>26218405.341583367</v>
      </c>
      <c r="EF193" s="756">
        <f t="shared" ref="EF193" si="945">(((EF186/3)/30)*27)+(((EI186/3)/30)*3)</f>
        <v>25970060.75363287</v>
      </c>
      <c r="EG193" s="755">
        <f t="shared" ref="EG193" si="946">EI186/3</f>
        <v>23734959.462078389</v>
      </c>
      <c r="EH193" s="755">
        <f t="shared" ref="EH193" si="947">EG193</f>
        <v>23734959.462078389</v>
      </c>
      <c r="EI193" s="756">
        <f t="shared" ref="EI193" si="948">(((EI186/3)/30)*27)+(((EL186/3)/30)*3)</f>
        <v>23981953.364604075</v>
      </c>
      <c r="EJ193" s="755">
        <f t="shared" ref="EJ193" si="949">EL186/3</f>
        <v>26204898.487335261</v>
      </c>
      <c r="EK193" s="755">
        <f t="shared" ref="EK193" si="950">EJ193</f>
        <v>26204898.487335261</v>
      </c>
      <c r="EL193" s="756">
        <f t="shared" ref="EL193" si="951">(((EL186/3)/30)*27)+(((EO186/3)/30)*3)</f>
        <v>25862451.830161355</v>
      </c>
      <c r="EM193" s="755">
        <f t="shared" ref="EM193" si="952">EO186/3</f>
        <v>22780431.915596221</v>
      </c>
      <c r="EN193" s="755">
        <f t="shared" ref="EN193" si="953">EM193</f>
        <v>22780431.915596221</v>
      </c>
      <c r="EO193" s="756">
        <f t="shared" ref="EO193" si="954">(((EO186/3)/30)*27)+(((ER186/3)/30)*3)</f>
        <v>22369382.070864424</v>
      </c>
      <c r="EP193" s="755">
        <f t="shared" ref="EP193" si="955">ER186/3</f>
        <v>18669933.468278289</v>
      </c>
      <c r="EQ193" s="755">
        <f t="shared" ref="EQ193" si="956">EP193</f>
        <v>18669933.468278289</v>
      </c>
      <c r="ER193" s="756">
        <f t="shared" ref="ER193" si="957">(((ER186/3)/30)*27)+(((EU186/3)/30)*3)</f>
        <v>18475906.028942466</v>
      </c>
      <c r="ES193" s="755">
        <f t="shared" ref="ES193" si="958">EU186/3</f>
        <v>16729659.074920056</v>
      </c>
      <c r="ET193" s="755">
        <f t="shared" ref="ET193" si="959">ES193</f>
        <v>16729659.074920056</v>
      </c>
      <c r="EU193" s="756">
        <f t="shared" ref="EU193" si="960">(((EU186/3)/30)*27)+(((EX186/3)/30)*3)</f>
        <v>16505484.353926126</v>
      </c>
      <c r="EV193" s="755">
        <f t="shared" ref="EV193" si="961">EX186/3</f>
        <v>14487911.864980742</v>
      </c>
      <c r="EW193" s="755">
        <f t="shared" ref="EW193" si="962">EV193</f>
        <v>14487911.864980742</v>
      </c>
      <c r="EX193" s="756">
        <f t="shared" ref="EX193" si="963">(((EX186/3)/30)*27)+(((FA186/3)/30)*3)</f>
        <v>14244201.866439397</v>
      </c>
      <c r="EY193" s="755">
        <f t="shared" ref="EY193" si="964">FA186/3</f>
        <v>12050811.879567275</v>
      </c>
      <c r="EZ193" s="755">
        <f t="shared" ref="EZ193" si="965">EY193</f>
        <v>12050811.879567275</v>
      </c>
      <c r="FA193" s="756">
        <f t="shared" ref="FA193" si="966">(((FA186/3)/30)*27)+(((FD186/3)/30)*3)</f>
        <v>11860877.744499009</v>
      </c>
      <c r="FB193" s="755">
        <f t="shared" ref="FB193" si="967">FD186/3</f>
        <v>10151470.528884633</v>
      </c>
      <c r="FC193" s="755">
        <f t="shared" ref="FC193" si="968">FB193</f>
        <v>10151470.528884633</v>
      </c>
      <c r="FD193" s="756">
        <f t="shared" ref="FD193" si="969">(((FD186/3)/30)*27)+(((FG186/3)/30)*3)</f>
        <v>9877539.0044800006</v>
      </c>
      <c r="FE193" s="755">
        <f t="shared" ref="FE193" si="970">FG186/3</f>
        <v>7412155.2848383142</v>
      </c>
      <c r="FF193" s="755">
        <f t="shared" ref="FF193" si="971">FE193</f>
        <v>7412155.2848383142</v>
      </c>
      <c r="FG193" s="756">
        <f t="shared" ref="FG193" si="972">(((FG186/3)/30)*27)+(((FJ186/3)/30)*3)</f>
        <v>7185664.2643574988</v>
      </c>
      <c r="FH193" s="755">
        <f t="shared" ref="FH193" si="973">FJ186/3</f>
        <v>5147245.080030161</v>
      </c>
      <c r="FI193" s="755">
        <f t="shared" ref="FI193" si="974">FH193</f>
        <v>5147245.080030161</v>
      </c>
      <c r="FJ193" s="756">
        <f t="shared" ref="FJ193" si="975">(((FJ186/3)/30)*27)+(((FM186/3)/30)*3)</f>
        <v>4869493.3040922247</v>
      </c>
      <c r="FK193" s="755">
        <f t="shared" ref="FK193" si="976">FM186/3</f>
        <v>2369727.3206507941</v>
      </c>
      <c r="FL193" s="755">
        <f t="shared" ref="FL193" si="977">FK193</f>
        <v>2369727.3206507941</v>
      </c>
      <c r="FM193" s="757">
        <f t="shared" ref="FM193" si="978">(((FM186/3)/30)*27)+(((FP186/3)/30)*3)</f>
        <v>2132754.5885857148</v>
      </c>
    </row>
    <row r="195" spans="1:199" x14ac:dyDescent="0.25">
      <c r="A195" t="s">
        <v>590</v>
      </c>
      <c r="DQ195" s="758">
        <f>SUM(DQ193:FM193)</f>
        <v>962691134.98276377</v>
      </c>
    </row>
    <row r="196" spans="1:199" x14ac:dyDescent="0.25">
      <c r="A196" t="s">
        <v>591</v>
      </c>
      <c r="DQ196" s="758">
        <f>SUM(DQ186:FM186)</f>
        <v>962691134.98276365</v>
      </c>
    </row>
    <row r="197" spans="1:199" ht="15.75" thickBot="1" x14ac:dyDescent="0.3"/>
    <row r="198" spans="1:199" ht="15.75" thickBot="1" x14ac:dyDescent="0.3">
      <c r="A198" s="759" t="s">
        <v>1117</v>
      </c>
    </row>
    <row r="199" spans="1:199" ht="15.75" thickBot="1" x14ac:dyDescent="0.3">
      <c r="A199" s="53" t="s">
        <v>1011</v>
      </c>
      <c r="DF199" s="722">
        <f>NOMINAL(DF2,12)</f>
        <v>5.0322938680506191E-2</v>
      </c>
      <c r="DG199" s="722">
        <f>NOMINAL(DG2,12)</f>
        <v>5.0322938680506191E-2</v>
      </c>
      <c r="DH199" s="144">
        <f t="shared" ref="DH199:FS199" si="979">NOMINAL(DH2,12)</f>
        <v>5.5372838871912577E-2</v>
      </c>
      <c r="DI199" s="144">
        <f t="shared" si="979"/>
        <v>6.2857122447541158E-2</v>
      </c>
      <c r="DJ199" s="144">
        <f t="shared" si="979"/>
        <v>5.6418021495215243E-2</v>
      </c>
      <c r="DK199" s="144">
        <f t="shared" si="979"/>
        <v>4.8411250482998547E-2</v>
      </c>
      <c r="DL199" s="144">
        <f t="shared" si="979"/>
        <v>4.7262634004098025E-2</v>
      </c>
      <c r="DM199" s="144">
        <f t="shared" si="979"/>
        <v>4.8985107336903866E-2</v>
      </c>
      <c r="DN199" s="144">
        <f t="shared" si="979"/>
        <v>6.1818063689719871E-2</v>
      </c>
      <c r="DO199" s="144">
        <f t="shared" si="979"/>
        <v>5.7177528777036635E-2</v>
      </c>
      <c r="DP199" s="144">
        <f t="shared" si="979"/>
        <v>5.7936510150453202E-2</v>
      </c>
      <c r="DQ199" s="144">
        <f t="shared" si="979"/>
        <v>6.1250889101446049E-2</v>
      </c>
      <c r="DR199" s="144">
        <f t="shared" si="979"/>
        <v>5.5087615990452754E-2</v>
      </c>
      <c r="DS199" s="144">
        <f t="shared" si="979"/>
        <v>4.7932806663803618E-2</v>
      </c>
      <c r="DT199" s="144">
        <f t="shared" si="979"/>
        <v>5.8600188041118884E-2</v>
      </c>
      <c r="DU199" s="144">
        <f t="shared" si="979"/>
        <v>4.6879493998080335E-2</v>
      </c>
      <c r="DV199" s="144">
        <f t="shared" si="979"/>
        <v>5.2707867246010842E-2</v>
      </c>
      <c r="DW199" s="144">
        <f t="shared" si="979"/>
        <v>4.4097712805242217E-2</v>
      </c>
      <c r="DX199" s="144">
        <f t="shared" si="979"/>
        <v>4.2078898533256748E-2</v>
      </c>
      <c r="DY199" s="144">
        <f t="shared" si="979"/>
        <v>5.060940438327588E-2</v>
      </c>
      <c r="DZ199" s="144">
        <f t="shared" si="979"/>
        <v>5.0513924138655852E-2</v>
      </c>
      <c r="EA199" s="144">
        <f t="shared" si="979"/>
        <v>5.1945254797510998E-2</v>
      </c>
      <c r="EB199" s="144">
        <f t="shared" si="979"/>
        <v>6.2101541007739236E-2</v>
      </c>
      <c r="EC199" s="144">
        <f t="shared" si="979"/>
        <v>4.8028512148674096E-2</v>
      </c>
      <c r="ED199" s="144">
        <f t="shared" si="979"/>
        <v>6.6721328079403897E-2</v>
      </c>
      <c r="EE199" s="144">
        <f t="shared" si="979"/>
        <v>5.4136336565668408E-2</v>
      </c>
      <c r="EF199" s="144">
        <f t="shared" si="979"/>
        <v>4.6879493998080335E-2</v>
      </c>
      <c r="EG199" s="144">
        <f t="shared" si="979"/>
        <v>6.3329096614151759E-2</v>
      </c>
      <c r="EH199" s="144">
        <f t="shared" si="979"/>
        <v>6.0778019397250027E-2</v>
      </c>
      <c r="EI199" s="144">
        <f t="shared" si="979"/>
        <v>6.6439042479255583E-2</v>
      </c>
      <c r="EJ199" s="144">
        <f t="shared" si="979"/>
        <v>6.4461006570726731E-2</v>
      </c>
      <c r="EK199" s="144">
        <f t="shared" si="979"/>
        <v>6.0683420979057878E-2</v>
      </c>
      <c r="EL199" s="144">
        <f t="shared" si="979"/>
        <v>6.2668275889611103E-2</v>
      </c>
      <c r="EM199" s="144">
        <f t="shared" si="979"/>
        <v>6.4461006570726731E-2</v>
      </c>
      <c r="EN199" s="144">
        <f t="shared" si="979"/>
        <v>5.8031345882107566E-2</v>
      </c>
      <c r="EO199" s="144">
        <f t="shared" si="979"/>
        <v>5.4326658523691229E-2</v>
      </c>
      <c r="EP199" s="144">
        <f t="shared" si="979"/>
        <v>6.2857122447541158E-2</v>
      </c>
      <c r="EQ199" s="144">
        <f t="shared" si="979"/>
        <v>6.2007056710862152E-2</v>
      </c>
      <c r="ER199" s="144">
        <f t="shared" si="979"/>
        <v>5.67028984041551E-2</v>
      </c>
      <c r="ES199" s="144">
        <f t="shared" si="979"/>
        <v>6.1723554962515692E-2</v>
      </c>
      <c r="ET199" s="144">
        <f t="shared" si="979"/>
        <v>6.4743801622132224E-2</v>
      </c>
      <c r="EU199" s="144">
        <f t="shared" si="979"/>
        <v>5.7746814069375318E-2</v>
      </c>
      <c r="EV199" s="144">
        <f t="shared" si="979"/>
        <v>6.2007056710862152E-2</v>
      </c>
      <c r="EW199" s="144">
        <f t="shared" si="979"/>
        <v>5.8031345882107566E-2</v>
      </c>
      <c r="EX199" s="144">
        <f t="shared" si="979"/>
        <v>5.7557085154702925E-2</v>
      </c>
      <c r="EY199" s="144">
        <f t="shared" si="979"/>
        <v>6.1723554962515692E-2</v>
      </c>
      <c r="EZ199" s="144">
        <f t="shared" si="979"/>
        <v>6.1345438575229672E-2</v>
      </c>
      <c r="FA199" s="144">
        <f t="shared" si="979"/>
        <v>6.2951533532589643E-2</v>
      </c>
      <c r="FB199" s="144">
        <f t="shared" si="979"/>
        <v>6.0778019397250027E-2</v>
      </c>
      <c r="FC199" s="144">
        <f t="shared" si="979"/>
        <v>6.0399576743275674E-2</v>
      </c>
      <c r="FD199" s="144">
        <f t="shared" si="979"/>
        <v>6.0115659004737587E-2</v>
      </c>
      <c r="FE199" s="144">
        <f t="shared" si="979"/>
        <v>5.7082619143044688E-2</v>
      </c>
      <c r="FF199" s="144">
        <f t="shared" si="979"/>
        <v>4.3713463643222816E-2</v>
      </c>
      <c r="FG199" s="144">
        <f t="shared" si="979"/>
        <v>6.4461006570726731E-2</v>
      </c>
      <c r="FH199" s="144">
        <f t="shared" si="979"/>
        <v>6.0778019397250027E-2</v>
      </c>
      <c r="FI199" s="144">
        <f t="shared" si="979"/>
        <v>6.0399576743275674E-2</v>
      </c>
      <c r="FJ199" s="144">
        <f t="shared" si="979"/>
        <v>5.5848045447815409E-2</v>
      </c>
      <c r="FK199" s="144">
        <f t="shared" si="979"/>
        <v>5.8694966376309665E-2</v>
      </c>
      <c r="FL199" s="144">
        <f t="shared" si="979"/>
        <v>6.398951938621078E-2</v>
      </c>
      <c r="FM199" s="144">
        <f t="shared" si="979"/>
        <v>5.603807040042863E-2</v>
      </c>
      <c r="FN199" s="144">
        <f t="shared" si="979"/>
        <v>6.7097595918562014E-2</v>
      </c>
      <c r="FO199" s="144">
        <f t="shared" si="979"/>
        <v>6.7097595918562014E-2</v>
      </c>
      <c r="FP199" s="144">
        <f t="shared" si="979"/>
        <v>6.7097595918562014E-2</v>
      </c>
      <c r="FQ199" s="144">
        <f t="shared" si="979"/>
        <v>6.7097595918562014E-2</v>
      </c>
      <c r="FR199" s="144">
        <f t="shared" si="979"/>
        <v>6.7097595918562014E-2</v>
      </c>
      <c r="FS199" s="144">
        <f t="shared" si="979"/>
        <v>6.7097595918562014E-2</v>
      </c>
      <c r="FT199" s="144">
        <f t="shared" ref="FT199:GQ199" si="980">NOMINAL(FT2,12)</f>
        <v>6.7097595918562014E-2</v>
      </c>
      <c r="FU199" s="144">
        <f t="shared" si="980"/>
        <v>6.7097595918562014E-2</v>
      </c>
      <c r="FV199" s="144">
        <f t="shared" si="980"/>
        <v>6.7097595918562014E-2</v>
      </c>
      <c r="FW199" s="144">
        <f t="shared" si="980"/>
        <v>6.7097595918562014E-2</v>
      </c>
      <c r="FX199" s="144">
        <f t="shared" si="980"/>
        <v>6.7097595918562014E-2</v>
      </c>
      <c r="FY199" s="144">
        <f t="shared" si="980"/>
        <v>6.7097595918562014E-2</v>
      </c>
      <c r="FZ199" s="144">
        <f t="shared" si="980"/>
        <v>6.7097595918562014E-2</v>
      </c>
      <c r="GA199" s="144">
        <f t="shared" si="980"/>
        <v>6.7097595918562014E-2</v>
      </c>
      <c r="GB199" s="144">
        <f t="shared" si="980"/>
        <v>6.7097595918562014E-2</v>
      </c>
      <c r="GC199" s="144">
        <f t="shared" si="980"/>
        <v>6.7097595918562014E-2</v>
      </c>
      <c r="GD199" s="144">
        <f t="shared" si="980"/>
        <v>6.7097595918562014E-2</v>
      </c>
      <c r="GE199" s="144">
        <f t="shared" si="980"/>
        <v>6.7097595918562014E-2</v>
      </c>
      <c r="GF199" s="144">
        <f t="shared" si="980"/>
        <v>6.7097595918562014E-2</v>
      </c>
      <c r="GG199" s="144">
        <f t="shared" si="980"/>
        <v>6.7097595918562014E-2</v>
      </c>
      <c r="GH199" s="144">
        <f t="shared" si="980"/>
        <v>6.7097595918562014E-2</v>
      </c>
      <c r="GI199" s="144">
        <f t="shared" si="980"/>
        <v>6.7097595918562014E-2</v>
      </c>
      <c r="GJ199" s="144">
        <f t="shared" si="980"/>
        <v>6.7097595918562014E-2</v>
      </c>
      <c r="GK199" s="144">
        <f t="shared" si="980"/>
        <v>6.7097595918562014E-2</v>
      </c>
      <c r="GL199" s="144">
        <f t="shared" si="980"/>
        <v>6.7097595918562014E-2</v>
      </c>
      <c r="GM199" s="144">
        <f t="shared" si="980"/>
        <v>6.7097595918562014E-2</v>
      </c>
      <c r="GN199" s="144">
        <f t="shared" si="980"/>
        <v>6.7097595918562014E-2</v>
      </c>
      <c r="GO199" s="144">
        <f t="shared" si="980"/>
        <v>6.7097595918562014E-2</v>
      </c>
      <c r="GP199" s="144">
        <f t="shared" si="980"/>
        <v>6.7097595918562014E-2</v>
      </c>
      <c r="GQ199" s="145">
        <f t="shared" si="980"/>
        <v>6.7097595918562014E-2</v>
      </c>
    </row>
    <row r="200" spans="1:199" x14ac:dyDescent="0.25">
      <c r="A200" s="53"/>
    </row>
    <row r="201" spans="1:199" ht="15.75" thickBot="1" x14ac:dyDescent="0.3">
      <c r="A201" s="39" t="s">
        <v>365</v>
      </c>
    </row>
    <row r="202" spans="1:199" x14ac:dyDescent="0.25">
      <c r="A202" t="s">
        <v>363</v>
      </c>
      <c r="DW202" s="84">
        <v>10</v>
      </c>
      <c r="DX202" s="85"/>
      <c r="DY202" s="85"/>
      <c r="DZ202" s="85"/>
      <c r="EA202" s="85"/>
      <c r="EB202" s="85"/>
      <c r="EC202" s="85"/>
      <c r="ED202" s="85"/>
      <c r="EE202" s="85"/>
      <c r="EF202" s="85"/>
      <c r="EG202" s="85"/>
      <c r="EH202" s="85"/>
      <c r="EI202" s="85"/>
      <c r="EJ202" s="85"/>
      <c r="EK202" s="85"/>
      <c r="EL202" s="85"/>
      <c r="EM202" s="85"/>
      <c r="EN202" s="85"/>
      <c r="EO202" s="85"/>
      <c r="EP202" s="85"/>
      <c r="EQ202" s="85"/>
      <c r="ER202" s="85"/>
      <c r="ES202" s="85"/>
      <c r="ET202" s="85"/>
      <c r="EU202" s="85"/>
      <c r="EV202" s="85"/>
      <c r="EW202" s="85"/>
      <c r="EX202" s="85"/>
      <c r="EY202" s="85"/>
      <c r="EZ202" s="85"/>
      <c r="FA202" s="85"/>
      <c r="FB202" s="85"/>
      <c r="FC202" s="85"/>
      <c r="FD202" s="85"/>
      <c r="FE202" s="85"/>
      <c r="FF202" s="85"/>
      <c r="FG202" s="85"/>
      <c r="FH202" s="85"/>
      <c r="FI202" s="85"/>
      <c r="FJ202" s="85"/>
      <c r="FK202" s="85"/>
      <c r="FL202" s="85"/>
      <c r="FM202" s="85"/>
      <c r="FN202" s="85"/>
      <c r="FO202" s="85"/>
      <c r="FP202" s="85"/>
      <c r="FQ202" s="85"/>
      <c r="FR202" s="85"/>
      <c r="FS202" s="85"/>
      <c r="FT202" s="85"/>
      <c r="FU202" s="85"/>
      <c r="FV202" s="85"/>
      <c r="FW202" s="85"/>
      <c r="FX202" s="85"/>
      <c r="FY202" s="85"/>
      <c r="FZ202" s="85"/>
      <c r="GA202" s="85"/>
      <c r="GB202" s="85"/>
      <c r="GC202" s="85"/>
      <c r="GD202" s="85"/>
      <c r="GE202" s="85"/>
      <c r="GF202" s="85"/>
      <c r="GG202" s="85"/>
      <c r="GH202" s="85"/>
      <c r="GI202" s="85"/>
      <c r="GJ202" s="85"/>
      <c r="GK202" s="85"/>
      <c r="GL202" s="85"/>
      <c r="GM202" s="85"/>
      <c r="GN202" s="85"/>
      <c r="GO202" s="85"/>
      <c r="GP202" s="85"/>
      <c r="GQ202" s="108"/>
    </row>
    <row r="203" spans="1:199" x14ac:dyDescent="0.25">
      <c r="A203" t="s">
        <v>364</v>
      </c>
      <c r="DW203" s="760">
        <v>3700000000</v>
      </c>
      <c r="GQ203" s="724"/>
    </row>
    <row r="204" spans="1:199" x14ac:dyDescent="0.25">
      <c r="A204" t="s">
        <v>1012</v>
      </c>
      <c r="DW204" s="86">
        <v>1</v>
      </c>
      <c r="GQ204" s="724"/>
    </row>
    <row r="205" spans="1:199" x14ac:dyDescent="0.25">
      <c r="A205" t="s">
        <v>367</v>
      </c>
      <c r="DW205" s="86"/>
      <c r="GQ205" s="724"/>
    </row>
    <row r="206" spans="1:199" x14ac:dyDescent="0.25">
      <c r="A206" t="s">
        <v>1013</v>
      </c>
      <c r="DW206" s="725">
        <v>4.4999999999999998E-2</v>
      </c>
      <c r="GQ206" s="724"/>
    </row>
    <row r="207" spans="1:199" x14ac:dyDescent="0.25">
      <c r="A207" t="s">
        <v>369</v>
      </c>
      <c r="DW207" s="726">
        <f>DW206/12</f>
        <v>3.7499999999999999E-3</v>
      </c>
      <c r="GQ207" s="724"/>
    </row>
    <row r="208" spans="1:199" ht="15.75" thickBot="1" x14ac:dyDescent="0.3">
      <c r="A208" t="s">
        <v>601</v>
      </c>
      <c r="DW208" s="727">
        <f>($DW$206+DW199)/12</f>
        <v>7.4248094004368513E-3</v>
      </c>
      <c r="DX208" s="728">
        <f t="shared" ref="DX208:GI208" si="981">($DW$206+DX199)/12</f>
        <v>7.2565748777713955E-3</v>
      </c>
      <c r="DY208" s="728">
        <f t="shared" si="981"/>
        <v>7.9674503652729899E-3</v>
      </c>
      <c r="DZ208" s="728">
        <f t="shared" si="981"/>
        <v>7.9594936782213209E-3</v>
      </c>
      <c r="EA208" s="728">
        <f t="shared" si="981"/>
        <v>8.0787712331259164E-3</v>
      </c>
      <c r="EB208" s="728">
        <f t="shared" si="981"/>
        <v>8.9251284173116029E-3</v>
      </c>
      <c r="EC208" s="728">
        <f t="shared" si="981"/>
        <v>7.7523760123895079E-3</v>
      </c>
      <c r="ED208" s="728">
        <f t="shared" si="981"/>
        <v>9.3101106732836579E-3</v>
      </c>
      <c r="EE208" s="728">
        <f t="shared" si="981"/>
        <v>8.2613613804723672E-3</v>
      </c>
      <c r="EF208" s="728">
        <f t="shared" si="981"/>
        <v>7.6566244998400278E-3</v>
      </c>
      <c r="EG208" s="728">
        <f t="shared" si="981"/>
        <v>9.0274247178459797E-3</v>
      </c>
      <c r="EH208" s="728">
        <f t="shared" si="981"/>
        <v>8.8148349497708355E-3</v>
      </c>
      <c r="EI208" s="728">
        <f t="shared" si="981"/>
        <v>9.2865868732712985E-3</v>
      </c>
      <c r="EJ208" s="728">
        <f t="shared" si="981"/>
        <v>9.1217505475605608E-3</v>
      </c>
      <c r="EK208" s="728">
        <f t="shared" si="981"/>
        <v>8.806951748254823E-3</v>
      </c>
      <c r="EL208" s="728">
        <f t="shared" si="981"/>
        <v>8.9723563241342584E-3</v>
      </c>
      <c r="EM208" s="728">
        <f t="shared" si="981"/>
        <v>9.1217505475605608E-3</v>
      </c>
      <c r="EN208" s="728">
        <f t="shared" si="981"/>
        <v>8.5859454901756303E-3</v>
      </c>
      <c r="EO208" s="728">
        <f t="shared" si="981"/>
        <v>8.2772215436409356E-3</v>
      </c>
      <c r="EP208" s="728">
        <f t="shared" si="981"/>
        <v>8.9880935372950964E-3</v>
      </c>
      <c r="EQ208" s="728">
        <f t="shared" si="981"/>
        <v>8.9172547259051792E-3</v>
      </c>
      <c r="ER208" s="728">
        <f t="shared" si="981"/>
        <v>8.4752415336795915E-3</v>
      </c>
      <c r="ES208" s="728">
        <f t="shared" si="981"/>
        <v>8.8936295802096409E-3</v>
      </c>
      <c r="ET208" s="728">
        <f t="shared" si="981"/>
        <v>9.1453168018443519E-3</v>
      </c>
      <c r="EU208" s="728">
        <f t="shared" si="981"/>
        <v>8.5622345057812764E-3</v>
      </c>
      <c r="EV208" s="728">
        <f t="shared" si="981"/>
        <v>8.9172547259051792E-3</v>
      </c>
      <c r="EW208" s="728">
        <f t="shared" si="981"/>
        <v>8.5859454901756303E-3</v>
      </c>
      <c r="EX208" s="728">
        <f t="shared" si="981"/>
        <v>8.5464237628919103E-3</v>
      </c>
      <c r="EY208" s="728">
        <f t="shared" si="981"/>
        <v>8.8936295802096409E-3</v>
      </c>
      <c r="EZ208" s="728">
        <f t="shared" si="981"/>
        <v>8.8621198812691392E-3</v>
      </c>
      <c r="FA208" s="728">
        <f t="shared" si="981"/>
        <v>8.9959611277158034E-3</v>
      </c>
      <c r="FB208" s="728">
        <f t="shared" si="981"/>
        <v>8.8148349497708355E-3</v>
      </c>
      <c r="FC208" s="728">
        <f t="shared" si="981"/>
        <v>8.7832980619396393E-3</v>
      </c>
      <c r="FD208" s="728">
        <f t="shared" si="981"/>
        <v>8.7596382503947988E-3</v>
      </c>
      <c r="FE208" s="728">
        <f t="shared" si="981"/>
        <v>8.5068849285870572E-3</v>
      </c>
      <c r="FF208" s="728">
        <f t="shared" si="981"/>
        <v>7.3927886369352346E-3</v>
      </c>
      <c r="FG208" s="728">
        <f t="shared" si="981"/>
        <v>9.1217505475605608E-3</v>
      </c>
      <c r="FH208" s="728">
        <f t="shared" si="981"/>
        <v>8.8148349497708355E-3</v>
      </c>
      <c r="FI208" s="728">
        <f t="shared" si="981"/>
        <v>8.7832980619396393E-3</v>
      </c>
      <c r="FJ208" s="728">
        <f t="shared" si="981"/>
        <v>8.4040037873179506E-3</v>
      </c>
      <c r="FK208" s="728">
        <f t="shared" si="981"/>
        <v>8.6412471980258053E-3</v>
      </c>
      <c r="FL208" s="728">
        <f t="shared" si="981"/>
        <v>9.0824599488508982E-3</v>
      </c>
      <c r="FM208" s="728">
        <f t="shared" si="981"/>
        <v>8.419839200035719E-3</v>
      </c>
      <c r="FN208" s="728">
        <f t="shared" si="981"/>
        <v>9.3414663265468344E-3</v>
      </c>
      <c r="FO208" s="728">
        <f t="shared" si="981"/>
        <v>9.3414663265468344E-3</v>
      </c>
      <c r="FP208" s="728">
        <f t="shared" si="981"/>
        <v>9.3414663265468344E-3</v>
      </c>
      <c r="FQ208" s="728">
        <f t="shared" si="981"/>
        <v>9.3414663265468344E-3</v>
      </c>
      <c r="FR208" s="728">
        <f t="shared" si="981"/>
        <v>9.3414663265468344E-3</v>
      </c>
      <c r="FS208" s="728">
        <f t="shared" si="981"/>
        <v>9.3414663265468344E-3</v>
      </c>
      <c r="FT208" s="728">
        <f t="shared" si="981"/>
        <v>9.3414663265468344E-3</v>
      </c>
      <c r="FU208" s="728">
        <f t="shared" si="981"/>
        <v>9.3414663265468344E-3</v>
      </c>
      <c r="FV208" s="728">
        <f t="shared" si="981"/>
        <v>9.3414663265468344E-3</v>
      </c>
      <c r="FW208" s="728">
        <f t="shared" si="981"/>
        <v>9.3414663265468344E-3</v>
      </c>
      <c r="FX208" s="728">
        <f t="shared" si="981"/>
        <v>9.3414663265468344E-3</v>
      </c>
      <c r="FY208" s="728">
        <f t="shared" si="981"/>
        <v>9.3414663265468344E-3</v>
      </c>
      <c r="FZ208" s="728">
        <f t="shared" si="981"/>
        <v>9.3414663265468344E-3</v>
      </c>
      <c r="GA208" s="728">
        <f t="shared" si="981"/>
        <v>9.3414663265468344E-3</v>
      </c>
      <c r="GB208" s="728">
        <f t="shared" si="981"/>
        <v>9.3414663265468344E-3</v>
      </c>
      <c r="GC208" s="728">
        <f t="shared" si="981"/>
        <v>9.3414663265468344E-3</v>
      </c>
      <c r="GD208" s="728">
        <f t="shared" si="981"/>
        <v>9.3414663265468344E-3</v>
      </c>
      <c r="GE208" s="728">
        <f t="shared" si="981"/>
        <v>9.3414663265468344E-3</v>
      </c>
      <c r="GF208" s="728">
        <f t="shared" si="981"/>
        <v>9.3414663265468344E-3</v>
      </c>
      <c r="GG208" s="728">
        <f t="shared" si="981"/>
        <v>9.3414663265468344E-3</v>
      </c>
      <c r="GH208" s="728">
        <f t="shared" si="981"/>
        <v>9.3414663265468344E-3</v>
      </c>
      <c r="GI208" s="728">
        <f t="shared" si="981"/>
        <v>9.3414663265468344E-3</v>
      </c>
      <c r="GJ208" s="728">
        <f t="shared" ref="GJ208:GQ208" si="982">($DW$206+GJ199)/12</f>
        <v>9.3414663265468344E-3</v>
      </c>
      <c r="GK208" s="728">
        <f t="shared" si="982"/>
        <v>9.3414663265468344E-3</v>
      </c>
      <c r="GL208" s="728">
        <f t="shared" si="982"/>
        <v>9.3414663265468344E-3</v>
      </c>
      <c r="GM208" s="728">
        <f t="shared" si="982"/>
        <v>9.3414663265468344E-3</v>
      </c>
      <c r="GN208" s="728">
        <f t="shared" si="982"/>
        <v>9.3414663265468344E-3</v>
      </c>
      <c r="GO208" s="728">
        <f t="shared" si="982"/>
        <v>9.3414663265468344E-3</v>
      </c>
      <c r="GP208" s="728">
        <f t="shared" si="982"/>
        <v>9.3414663265468344E-3</v>
      </c>
      <c r="GQ208" s="729">
        <f t="shared" si="982"/>
        <v>9.3414663265468344E-3</v>
      </c>
    </row>
    <row r="209" spans="1:199" ht="15.75" thickBot="1" x14ac:dyDescent="0.3"/>
    <row r="210" spans="1:199" ht="15.75" thickBot="1" x14ac:dyDescent="0.3">
      <c r="A210" s="759" t="s">
        <v>1275</v>
      </c>
    </row>
    <row r="211" spans="1:199" x14ac:dyDescent="0.25">
      <c r="A211" t="s">
        <v>371</v>
      </c>
      <c r="DW211" s="737">
        <f>DW203</f>
        <v>3700000000</v>
      </c>
      <c r="DX211" s="85"/>
      <c r="DY211" s="85"/>
      <c r="DZ211" s="85"/>
      <c r="EA211" s="85"/>
      <c r="EB211" s="85"/>
      <c r="EC211" s="85"/>
      <c r="ED211" s="85"/>
      <c r="EE211" s="85"/>
      <c r="EF211" s="85"/>
      <c r="EG211" s="85"/>
      <c r="EH211" s="85"/>
      <c r="EI211" s="85"/>
      <c r="EJ211" s="85"/>
      <c r="EK211" s="85"/>
      <c r="EL211" s="85"/>
      <c r="EM211" s="85"/>
      <c r="EN211" s="85"/>
      <c r="EO211" s="85"/>
      <c r="EP211" s="85"/>
      <c r="EQ211" s="85"/>
      <c r="ER211" s="85"/>
      <c r="ES211" s="85"/>
      <c r="ET211" s="85"/>
      <c r="EU211" s="85"/>
      <c r="EV211" s="85"/>
      <c r="EW211" s="85"/>
      <c r="EX211" s="85"/>
      <c r="EY211" s="85"/>
      <c r="EZ211" s="85"/>
      <c r="FA211" s="85"/>
      <c r="FB211" s="85"/>
      <c r="FC211" s="85"/>
      <c r="FD211" s="85"/>
      <c r="FE211" s="85"/>
      <c r="FF211" s="85"/>
      <c r="FG211" s="85"/>
      <c r="FH211" s="85"/>
      <c r="FI211" s="85"/>
      <c r="FJ211" s="85"/>
      <c r="FK211" s="85"/>
      <c r="FL211" s="85"/>
      <c r="FM211" s="85"/>
      <c r="FN211" s="85"/>
      <c r="FO211" s="85"/>
      <c r="FP211" s="85"/>
      <c r="FQ211" s="85"/>
      <c r="FR211" s="85"/>
      <c r="FS211" s="85"/>
      <c r="FT211" s="85"/>
      <c r="FU211" s="85"/>
      <c r="FV211" s="85"/>
      <c r="FW211" s="85"/>
      <c r="FX211" s="85"/>
      <c r="FY211" s="85"/>
      <c r="FZ211" s="85"/>
      <c r="GA211" s="85"/>
      <c r="GB211" s="85"/>
      <c r="GC211" s="85"/>
      <c r="GD211" s="85"/>
      <c r="GE211" s="85"/>
      <c r="GF211" s="85"/>
      <c r="GG211" s="85"/>
      <c r="GH211" s="85"/>
      <c r="GI211" s="85"/>
      <c r="GJ211" s="85"/>
      <c r="GK211" s="85"/>
      <c r="GL211" s="85"/>
      <c r="GM211" s="85"/>
      <c r="GN211" s="85"/>
      <c r="GO211" s="85"/>
      <c r="GP211" s="85"/>
      <c r="GQ211" s="108"/>
    </row>
    <row r="212" spans="1:199" x14ac:dyDescent="0.25">
      <c r="A212" t="s">
        <v>1007</v>
      </c>
      <c r="DW212" s="86"/>
      <c r="GQ212" s="724">
        <v>1</v>
      </c>
    </row>
    <row r="213" spans="1:199" x14ac:dyDescent="0.25">
      <c r="A213" t="s">
        <v>582</v>
      </c>
      <c r="DW213" s="86"/>
      <c r="GQ213" s="724"/>
    </row>
    <row r="214" spans="1:199" x14ac:dyDescent="0.25">
      <c r="A214" t="s">
        <v>583</v>
      </c>
      <c r="DW214" s="86"/>
      <c r="GQ214" s="748">
        <f>DW211/DW204</f>
        <v>3700000000</v>
      </c>
    </row>
    <row r="215" spans="1:199" x14ac:dyDescent="0.25">
      <c r="A215" t="s">
        <v>584</v>
      </c>
      <c r="DW215" s="86"/>
      <c r="DX215" s="83">
        <f>DW208*DW217</f>
        <v>27471794.781616349</v>
      </c>
      <c r="DY215" s="83">
        <f t="shared" ref="DY215:GJ215" si="983">DX208*DX217</f>
        <v>26849327.047754165</v>
      </c>
      <c r="DZ215" s="83">
        <f t="shared" si="983"/>
        <v>29479566.351510063</v>
      </c>
      <c r="EA215" s="83">
        <f t="shared" si="983"/>
        <v>29450126.609418888</v>
      </c>
      <c r="EB215" s="83">
        <f t="shared" si="983"/>
        <v>29891453.562565889</v>
      </c>
      <c r="EC215" s="83">
        <f t="shared" si="983"/>
        <v>33022975.14405293</v>
      </c>
      <c r="ED215" s="83">
        <f t="shared" si="983"/>
        <v>28683791.245841179</v>
      </c>
      <c r="EE215" s="83">
        <f t="shared" si="983"/>
        <v>34447409.491149537</v>
      </c>
      <c r="EF215" s="83">
        <f t="shared" si="983"/>
        <v>30567037.10774776</v>
      </c>
      <c r="EG215" s="83">
        <f t="shared" si="983"/>
        <v>28329510.649408102</v>
      </c>
      <c r="EH215" s="83">
        <f t="shared" si="983"/>
        <v>33401471.456030127</v>
      </c>
      <c r="EI215" s="83">
        <f t="shared" si="983"/>
        <v>32614889.314152092</v>
      </c>
      <c r="EJ215" s="83">
        <f t="shared" si="983"/>
        <v>34360371.431103803</v>
      </c>
      <c r="EK215" s="83">
        <f t="shared" si="983"/>
        <v>33750477.025974073</v>
      </c>
      <c r="EL215" s="83">
        <f t="shared" si="983"/>
        <v>32585721.468542844</v>
      </c>
      <c r="EM215" s="83">
        <f t="shared" si="983"/>
        <v>33197718.399296757</v>
      </c>
      <c r="EN215" s="83">
        <f t="shared" si="983"/>
        <v>33750477.025974073</v>
      </c>
      <c r="EO215" s="83">
        <f t="shared" si="983"/>
        <v>31767998.313649833</v>
      </c>
      <c r="EP215" s="83">
        <f t="shared" si="983"/>
        <v>30625719.711471461</v>
      </c>
      <c r="EQ215" s="83">
        <f t="shared" si="983"/>
        <v>33255946.087991856</v>
      </c>
      <c r="ER215" s="83">
        <f t="shared" si="983"/>
        <v>32993842.485849164</v>
      </c>
      <c r="ES215" s="83">
        <f t="shared" si="983"/>
        <v>31358393.674614489</v>
      </c>
      <c r="ET215" s="83">
        <f t="shared" si="983"/>
        <v>32906429.446775671</v>
      </c>
      <c r="EU215" s="83">
        <f t="shared" si="983"/>
        <v>33837672.166824102</v>
      </c>
      <c r="EV215" s="83">
        <f t="shared" si="983"/>
        <v>31680267.671390723</v>
      </c>
      <c r="EW215" s="83">
        <f t="shared" si="983"/>
        <v>32993842.485849164</v>
      </c>
      <c r="EX215" s="83">
        <f t="shared" si="983"/>
        <v>31767998.313649833</v>
      </c>
      <c r="EY215" s="83">
        <f t="shared" si="983"/>
        <v>31621767.92270007</v>
      </c>
      <c r="EZ215" s="83">
        <f t="shared" si="983"/>
        <v>32906429.446775671</v>
      </c>
      <c r="FA215" s="83">
        <f t="shared" si="983"/>
        <v>32789843.560695816</v>
      </c>
      <c r="FB215" s="83">
        <f t="shared" si="983"/>
        <v>33285056.172548473</v>
      </c>
      <c r="FC215" s="83">
        <f t="shared" si="983"/>
        <v>32614889.314152092</v>
      </c>
      <c r="FD215" s="83">
        <f t="shared" si="983"/>
        <v>32498202.829176664</v>
      </c>
      <c r="FE215" s="83">
        <f t="shared" si="983"/>
        <v>32410661.526460756</v>
      </c>
      <c r="FF215" s="83">
        <f t="shared" si="983"/>
        <v>31475474.235772111</v>
      </c>
      <c r="FG215" s="83">
        <f t="shared" si="983"/>
        <v>27353317.956660368</v>
      </c>
      <c r="FH215" s="83">
        <f t="shared" si="983"/>
        <v>33750477.025974073</v>
      </c>
      <c r="FI215" s="83">
        <f t="shared" si="983"/>
        <v>32614889.314152092</v>
      </c>
      <c r="FJ215" s="83">
        <f t="shared" si="983"/>
        <v>32498202.829176664</v>
      </c>
      <c r="FK215" s="83">
        <f t="shared" si="983"/>
        <v>31094814.013076417</v>
      </c>
      <c r="FL215" s="83">
        <f t="shared" si="983"/>
        <v>31972614.632695481</v>
      </c>
      <c r="FM215" s="83">
        <f t="shared" si="983"/>
        <v>33605101.810748324</v>
      </c>
      <c r="FN215" s="83">
        <f t="shared" si="983"/>
        <v>31153405.040132161</v>
      </c>
      <c r="FO215" s="83">
        <f t="shared" si="983"/>
        <v>34563425.408223286</v>
      </c>
      <c r="FP215" s="83">
        <f t="shared" si="983"/>
        <v>34563425.408223286</v>
      </c>
      <c r="FQ215" s="83">
        <f t="shared" si="983"/>
        <v>34563425.408223286</v>
      </c>
      <c r="FR215" s="83">
        <f t="shared" si="983"/>
        <v>34563425.408223286</v>
      </c>
      <c r="FS215" s="83">
        <f t="shared" si="983"/>
        <v>34563425.408223286</v>
      </c>
      <c r="FT215" s="83">
        <f t="shared" si="983"/>
        <v>34563425.408223286</v>
      </c>
      <c r="FU215" s="83">
        <f t="shared" si="983"/>
        <v>34563425.408223286</v>
      </c>
      <c r="FV215" s="83">
        <f t="shared" si="983"/>
        <v>34563425.408223286</v>
      </c>
      <c r="FW215" s="83">
        <f t="shared" si="983"/>
        <v>34563425.408223286</v>
      </c>
      <c r="FX215" s="83">
        <f t="shared" si="983"/>
        <v>34563425.408223286</v>
      </c>
      <c r="FY215" s="83">
        <f t="shared" si="983"/>
        <v>34563425.408223286</v>
      </c>
      <c r="FZ215" s="83">
        <f t="shared" si="983"/>
        <v>34563425.408223286</v>
      </c>
      <c r="GA215" s="83">
        <f t="shared" si="983"/>
        <v>34563425.408223286</v>
      </c>
      <c r="GB215" s="83">
        <f t="shared" si="983"/>
        <v>34563425.408223286</v>
      </c>
      <c r="GC215" s="83">
        <f t="shared" si="983"/>
        <v>34563425.408223286</v>
      </c>
      <c r="GD215" s="83">
        <f t="shared" si="983"/>
        <v>34563425.408223286</v>
      </c>
      <c r="GE215" s="83">
        <f t="shared" si="983"/>
        <v>34563425.408223286</v>
      </c>
      <c r="GF215" s="83">
        <f t="shared" si="983"/>
        <v>34563425.408223286</v>
      </c>
      <c r="GG215" s="83">
        <f t="shared" si="983"/>
        <v>34563425.408223286</v>
      </c>
      <c r="GH215" s="83">
        <f t="shared" si="983"/>
        <v>34563425.408223286</v>
      </c>
      <c r="GI215" s="83">
        <f t="shared" si="983"/>
        <v>34563425.408223286</v>
      </c>
      <c r="GJ215" s="83">
        <f t="shared" si="983"/>
        <v>34563425.408223286</v>
      </c>
      <c r="GK215" s="83">
        <f t="shared" ref="GK215:GQ215" si="984">GJ208*GJ217</f>
        <v>34563425.408223286</v>
      </c>
      <c r="GL215" s="83">
        <f t="shared" si="984"/>
        <v>34563425.408223286</v>
      </c>
      <c r="GM215" s="83">
        <f t="shared" si="984"/>
        <v>34563425.408223286</v>
      </c>
      <c r="GN215" s="83">
        <f t="shared" si="984"/>
        <v>34563425.408223286</v>
      </c>
      <c r="GO215" s="83">
        <f t="shared" si="984"/>
        <v>34563425.408223286</v>
      </c>
      <c r="GP215" s="83">
        <f t="shared" si="984"/>
        <v>34563425.408223286</v>
      </c>
      <c r="GQ215" s="83">
        <f t="shared" si="984"/>
        <v>34563425.408223286</v>
      </c>
    </row>
    <row r="216" spans="1:199" x14ac:dyDescent="0.25">
      <c r="A216" t="s">
        <v>585</v>
      </c>
      <c r="DW216" s="86"/>
      <c r="GQ216" s="724"/>
    </row>
    <row r="217" spans="1:199" ht="15.75" thickBot="1" x14ac:dyDescent="0.3">
      <c r="A217" t="s">
        <v>586</v>
      </c>
      <c r="DW217" s="740">
        <f>DV217+DW211-DW214</f>
        <v>3700000000</v>
      </c>
      <c r="DX217" s="741">
        <f t="shared" ref="DX217:GI217" si="985">DW217+DX211-DX214</f>
        <v>3700000000</v>
      </c>
      <c r="DY217" s="741">
        <f t="shared" si="985"/>
        <v>3700000000</v>
      </c>
      <c r="DZ217" s="741">
        <f t="shared" si="985"/>
        <v>3700000000</v>
      </c>
      <c r="EA217" s="741">
        <f t="shared" si="985"/>
        <v>3700000000</v>
      </c>
      <c r="EB217" s="741">
        <f t="shared" si="985"/>
        <v>3700000000</v>
      </c>
      <c r="EC217" s="741">
        <f t="shared" si="985"/>
        <v>3700000000</v>
      </c>
      <c r="ED217" s="741">
        <f t="shared" si="985"/>
        <v>3700000000</v>
      </c>
      <c r="EE217" s="741">
        <f t="shared" si="985"/>
        <v>3700000000</v>
      </c>
      <c r="EF217" s="741">
        <f t="shared" si="985"/>
        <v>3700000000</v>
      </c>
      <c r="EG217" s="741">
        <f t="shared" si="985"/>
        <v>3700000000</v>
      </c>
      <c r="EH217" s="741">
        <f t="shared" si="985"/>
        <v>3700000000</v>
      </c>
      <c r="EI217" s="741">
        <f t="shared" si="985"/>
        <v>3700000000</v>
      </c>
      <c r="EJ217" s="741">
        <f t="shared" si="985"/>
        <v>3700000000</v>
      </c>
      <c r="EK217" s="741">
        <f t="shared" si="985"/>
        <v>3700000000</v>
      </c>
      <c r="EL217" s="741">
        <f t="shared" si="985"/>
        <v>3700000000</v>
      </c>
      <c r="EM217" s="741">
        <f t="shared" si="985"/>
        <v>3700000000</v>
      </c>
      <c r="EN217" s="741">
        <f t="shared" si="985"/>
        <v>3700000000</v>
      </c>
      <c r="EO217" s="741">
        <f t="shared" si="985"/>
        <v>3700000000</v>
      </c>
      <c r="EP217" s="741">
        <f t="shared" si="985"/>
        <v>3700000000</v>
      </c>
      <c r="EQ217" s="741">
        <f t="shared" si="985"/>
        <v>3700000000</v>
      </c>
      <c r="ER217" s="741">
        <f t="shared" si="985"/>
        <v>3700000000</v>
      </c>
      <c r="ES217" s="741">
        <f t="shared" si="985"/>
        <v>3700000000</v>
      </c>
      <c r="ET217" s="741">
        <f t="shared" si="985"/>
        <v>3700000000</v>
      </c>
      <c r="EU217" s="741">
        <f t="shared" si="985"/>
        <v>3700000000</v>
      </c>
      <c r="EV217" s="741">
        <f t="shared" si="985"/>
        <v>3700000000</v>
      </c>
      <c r="EW217" s="741">
        <f t="shared" si="985"/>
        <v>3700000000</v>
      </c>
      <c r="EX217" s="741">
        <f t="shared" si="985"/>
        <v>3700000000</v>
      </c>
      <c r="EY217" s="741">
        <f t="shared" si="985"/>
        <v>3700000000</v>
      </c>
      <c r="EZ217" s="741">
        <f t="shared" si="985"/>
        <v>3700000000</v>
      </c>
      <c r="FA217" s="741">
        <f t="shared" si="985"/>
        <v>3700000000</v>
      </c>
      <c r="FB217" s="741">
        <f t="shared" si="985"/>
        <v>3700000000</v>
      </c>
      <c r="FC217" s="741">
        <f t="shared" si="985"/>
        <v>3700000000</v>
      </c>
      <c r="FD217" s="741">
        <f t="shared" si="985"/>
        <v>3700000000</v>
      </c>
      <c r="FE217" s="741">
        <f t="shared" si="985"/>
        <v>3700000000</v>
      </c>
      <c r="FF217" s="741">
        <f t="shared" si="985"/>
        <v>3700000000</v>
      </c>
      <c r="FG217" s="741">
        <f t="shared" si="985"/>
        <v>3700000000</v>
      </c>
      <c r="FH217" s="741">
        <f t="shared" si="985"/>
        <v>3700000000</v>
      </c>
      <c r="FI217" s="741">
        <f t="shared" si="985"/>
        <v>3700000000</v>
      </c>
      <c r="FJ217" s="741">
        <f t="shared" si="985"/>
        <v>3700000000</v>
      </c>
      <c r="FK217" s="741">
        <f t="shared" si="985"/>
        <v>3700000000</v>
      </c>
      <c r="FL217" s="741">
        <f t="shared" si="985"/>
        <v>3700000000</v>
      </c>
      <c r="FM217" s="741">
        <f t="shared" si="985"/>
        <v>3700000000</v>
      </c>
      <c r="FN217" s="741">
        <f t="shared" si="985"/>
        <v>3700000000</v>
      </c>
      <c r="FO217" s="741">
        <f t="shared" si="985"/>
        <v>3700000000</v>
      </c>
      <c r="FP217" s="741">
        <f t="shared" si="985"/>
        <v>3700000000</v>
      </c>
      <c r="FQ217" s="741">
        <f t="shared" si="985"/>
        <v>3700000000</v>
      </c>
      <c r="FR217" s="741">
        <f t="shared" si="985"/>
        <v>3700000000</v>
      </c>
      <c r="FS217" s="741">
        <f t="shared" si="985"/>
        <v>3700000000</v>
      </c>
      <c r="FT217" s="741">
        <f t="shared" si="985"/>
        <v>3700000000</v>
      </c>
      <c r="FU217" s="741">
        <f t="shared" si="985"/>
        <v>3700000000</v>
      </c>
      <c r="FV217" s="741">
        <f t="shared" si="985"/>
        <v>3700000000</v>
      </c>
      <c r="FW217" s="741">
        <f t="shared" si="985"/>
        <v>3700000000</v>
      </c>
      <c r="FX217" s="741">
        <f t="shared" si="985"/>
        <v>3700000000</v>
      </c>
      <c r="FY217" s="741">
        <f t="shared" si="985"/>
        <v>3700000000</v>
      </c>
      <c r="FZ217" s="741">
        <f t="shared" si="985"/>
        <v>3700000000</v>
      </c>
      <c r="GA217" s="741">
        <f t="shared" si="985"/>
        <v>3700000000</v>
      </c>
      <c r="GB217" s="741">
        <f t="shared" si="985"/>
        <v>3700000000</v>
      </c>
      <c r="GC217" s="741">
        <f t="shared" si="985"/>
        <v>3700000000</v>
      </c>
      <c r="GD217" s="741">
        <f t="shared" si="985"/>
        <v>3700000000</v>
      </c>
      <c r="GE217" s="741">
        <f t="shared" si="985"/>
        <v>3700000000</v>
      </c>
      <c r="GF217" s="741">
        <f t="shared" si="985"/>
        <v>3700000000</v>
      </c>
      <c r="GG217" s="741">
        <f t="shared" si="985"/>
        <v>3700000000</v>
      </c>
      <c r="GH217" s="741">
        <f t="shared" si="985"/>
        <v>3700000000</v>
      </c>
      <c r="GI217" s="741">
        <f t="shared" si="985"/>
        <v>3700000000</v>
      </c>
      <c r="GJ217" s="741">
        <f t="shared" ref="GJ217:GQ217" si="986">GI217+GJ211-GJ214</f>
        <v>3700000000</v>
      </c>
      <c r="GK217" s="741">
        <f t="shared" si="986"/>
        <v>3700000000</v>
      </c>
      <c r="GL217" s="741">
        <f t="shared" si="986"/>
        <v>3700000000</v>
      </c>
      <c r="GM217" s="741">
        <f t="shared" si="986"/>
        <v>3700000000</v>
      </c>
      <c r="GN217" s="741">
        <f t="shared" si="986"/>
        <v>3700000000</v>
      </c>
      <c r="GO217" s="741">
        <f t="shared" si="986"/>
        <v>3700000000</v>
      </c>
      <c r="GP217" s="741">
        <f t="shared" si="986"/>
        <v>3700000000</v>
      </c>
      <c r="GQ217" s="742">
        <f t="shared" si="986"/>
        <v>0</v>
      </c>
    </row>
    <row r="218" spans="1:199" ht="15.75" thickBot="1" x14ac:dyDescent="0.3"/>
    <row r="219" spans="1:199" x14ac:dyDescent="0.25">
      <c r="A219" t="s">
        <v>587</v>
      </c>
      <c r="DW219" s="737">
        <f>SUM(DX214:EI214)</f>
        <v>0</v>
      </c>
      <c r="DX219" s="738">
        <f t="shared" ref="DX219:GI219" si="987">SUM(DY214:EJ214)</f>
        <v>0</v>
      </c>
      <c r="DY219" s="738">
        <f t="shared" si="987"/>
        <v>0</v>
      </c>
      <c r="DZ219" s="738">
        <f t="shared" si="987"/>
        <v>0</v>
      </c>
      <c r="EA219" s="738">
        <f t="shared" si="987"/>
        <v>0</v>
      </c>
      <c r="EB219" s="738">
        <f t="shared" si="987"/>
        <v>0</v>
      </c>
      <c r="EC219" s="738">
        <f t="shared" si="987"/>
        <v>0</v>
      </c>
      <c r="ED219" s="738">
        <f t="shared" si="987"/>
        <v>0</v>
      </c>
      <c r="EE219" s="738">
        <f t="shared" si="987"/>
        <v>0</v>
      </c>
      <c r="EF219" s="738">
        <f t="shared" si="987"/>
        <v>0</v>
      </c>
      <c r="EG219" s="738">
        <f t="shared" si="987"/>
        <v>0</v>
      </c>
      <c r="EH219" s="738">
        <f t="shared" si="987"/>
        <v>0</v>
      </c>
      <c r="EI219" s="738">
        <f t="shared" si="987"/>
        <v>0</v>
      </c>
      <c r="EJ219" s="738">
        <f t="shared" si="987"/>
        <v>0</v>
      </c>
      <c r="EK219" s="738">
        <f t="shared" si="987"/>
        <v>0</v>
      </c>
      <c r="EL219" s="738">
        <f t="shared" si="987"/>
        <v>0</v>
      </c>
      <c r="EM219" s="738">
        <f t="shared" si="987"/>
        <v>0</v>
      </c>
      <c r="EN219" s="738">
        <f t="shared" si="987"/>
        <v>0</v>
      </c>
      <c r="EO219" s="738">
        <f t="shared" si="987"/>
        <v>0</v>
      </c>
      <c r="EP219" s="738">
        <f t="shared" si="987"/>
        <v>0</v>
      </c>
      <c r="EQ219" s="738">
        <f t="shared" si="987"/>
        <v>0</v>
      </c>
      <c r="ER219" s="738">
        <f t="shared" si="987"/>
        <v>0</v>
      </c>
      <c r="ES219" s="738">
        <f t="shared" si="987"/>
        <v>0</v>
      </c>
      <c r="ET219" s="738">
        <f t="shared" si="987"/>
        <v>0</v>
      </c>
      <c r="EU219" s="738">
        <f t="shared" si="987"/>
        <v>0</v>
      </c>
      <c r="EV219" s="738">
        <f t="shared" si="987"/>
        <v>0</v>
      </c>
      <c r="EW219" s="738">
        <f t="shared" si="987"/>
        <v>0</v>
      </c>
      <c r="EX219" s="738">
        <f t="shared" si="987"/>
        <v>0</v>
      </c>
      <c r="EY219" s="738">
        <f t="shared" si="987"/>
        <v>0</v>
      </c>
      <c r="EZ219" s="738">
        <f t="shared" si="987"/>
        <v>0</v>
      </c>
      <c r="FA219" s="738">
        <f t="shared" si="987"/>
        <v>0</v>
      </c>
      <c r="FB219" s="738">
        <f t="shared" si="987"/>
        <v>0</v>
      </c>
      <c r="FC219" s="738">
        <f t="shared" si="987"/>
        <v>0</v>
      </c>
      <c r="FD219" s="738">
        <f t="shared" si="987"/>
        <v>0</v>
      </c>
      <c r="FE219" s="738">
        <f t="shared" si="987"/>
        <v>0</v>
      </c>
      <c r="FF219" s="738">
        <f t="shared" si="987"/>
        <v>0</v>
      </c>
      <c r="FG219" s="738">
        <f t="shared" si="987"/>
        <v>0</v>
      </c>
      <c r="FH219" s="738">
        <f t="shared" si="987"/>
        <v>0</v>
      </c>
      <c r="FI219" s="738">
        <f t="shared" si="987"/>
        <v>0</v>
      </c>
      <c r="FJ219" s="738">
        <f t="shared" si="987"/>
        <v>0</v>
      </c>
      <c r="FK219" s="738">
        <f t="shared" si="987"/>
        <v>0</v>
      </c>
      <c r="FL219" s="738">
        <f t="shared" si="987"/>
        <v>0</v>
      </c>
      <c r="FM219" s="738">
        <f t="shared" si="987"/>
        <v>0</v>
      </c>
      <c r="FN219" s="738">
        <f t="shared" si="987"/>
        <v>0</v>
      </c>
      <c r="FO219" s="738">
        <f t="shared" si="987"/>
        <v>0</v>
      </c>
      <c r="FP219" s="738">
        <f t="shared" si="987"/>
        <v>0</v>
      </c>
      <c r="FQ219" s="738">
        <f t="shared" si="987"/>
        <v>0</v>
      </c>
      <c r="FR219" s="738">
        <f t="shared" si="987"/>
        <v>0</v>
      </c>
      <c r="FS219" s="738">
        <f t="shared" si="987"/>
        <v>0</v>
      </c>
      <c r="FT219" s="738">
        <f t="shared" si="987"/>
        <v>0</v>
      </c>
      <c r="FU219" s="738">
        <f t="shared" si="987"/>
        <v>0</v>
      </c>
      <c r="FV219" s="738">
        <f t="shared" si="987"/>
        <v>0</v>
      </c>
      <c r="FW219" s="738">
        <f t="shared" si="987"/>
        <v>0</v>
      </c>
      <c r="FX219" s="738">
        <f t="shared" si="987"/>
        <v>0</v>
      </c>
      <c r="FY219" s="738">
        <f t="shared" si="987"/>
        <v>0</v>
      </c>
      <c r="FZ219" s="738">
        <f t="shared" si="987"/>
        <v>0</v>
      </c>
      <c r="GA219" s="738">
        <f t="shared" si="987"/>
        <v>0</v>
      </c>
      <c r="GB219" s="738">
        <f t="shared" si="987"/>
        <v>0</v>
      </c>
      <c r="GC219" s="738">
        <f t="shared" si="987"/>
        <v>0</v>
      </c>
      <c r="GD219" s="738">
        <f t="shared" si="987"/>
        <v>0</v>
      </c>
      <c r="GE219" s="738">
        <f t="shared" si="987"/>
        <v>3700000000</v>
      </c>
      <c r="GF219" s="738">
        <f t="shared" si="987"/>
        <v>3700000000</v>
      </c>
      <c r="GG219" s="738">
        <f t="shared" si="987"/>
        <v>3700000000</v>
      </c>
      <c r="GH219" s="738">
        <f t="shared" si="987"/>
        <v>3700000000</v>
      </c>
      <c r="GI219" s="738">
        <f t="shared" si="987"/>
        <v>3700000000</v>
      </c>
      <c r="GJ219" s="738">
        <f t="shared" ref="GJ219:GQ219" si="988">SUM(GK214:GV214)</f>
        <v>3700000000</v>
      </c>
      <c r="GK219" s="738">
        <f t="shared" si="988"/>
        <v>3700000000</v>
      </c>
      <c r="GL219" s="738">
        <f t="shared" si="988"/>
        <v>3700000000</v>
      </c>
      <c r="GM219" s="738">
        <f t="shared" si="988"/>
        <v>3700000000</v>
      </c>
      <c r="GN219" s="738">
        <f t="shared" si="988"/>
        <v>3700000000</v>
      </c>
      <c r="GO219" s="738">
        <f t="shared" si="988"/>
        <v>3700000000</v>
      </c>
      <c r="GP219" s="738">
        <f t="shared" si="988"/>
        <v>3700000000</v>
      </c>
      <c r="GQ219" s="739">
        <f t="shared" si="988"/>
        <v>0</v>
      </c>
    </row>
    <row r="220" spans="1:199" ht="15.75" thickBot="1" x14ac:dyDescent="0.3">
      <c r="A220" t="s">
        <v>588</v>
      </c>
      <c r="DW220" s="740">
        <f>DW217-DW219</f>
        <v>3700000000</v>
      </c>
      <c r="DX220" s="741">
        <f t="shared" ref="DX220:GI220" si="989">DX217-DX219</f>
        <v>3700000000</v>
      </c>
      <c r="DY220" s="741">
        <f t="shared" si="989"/>
        <v>3700000000</v>
      </c>
      <c r="DZ220" s="741">
        <f t="shared" si="989"/>
        <v>3700000000</v>
      </c>
      <c r="EA220" s="741">
        <f t="shared" si="989"/>
        <v>3700000000</v>
      </c>
      <c r="EB220" s="741">
        <f t="shared" si="989"/>
        <v>3700000000</v>
      </c>
      <c r="EC220" s="741">
        <f t="shared" si="989"/>
        <v>3700000000</v>
      </c>
      <c r="ED220" s="741">
        <f t="shared" si="989"/>
        <v>3700000000</v>
      </c>
      <c r="EE220" s="741">
        <f t="shared" si="989"/>
        <v>3700000000</v>
      </c>
      <c r="EF220" s="741">
        <f t="shared" si="989"/>
        <v>3700000000</v>
      </c>
      <c r="EG220" s="741">
        <f t="shared" si="989"/>
        <v>3700000000</v>
      </c>
      <c r="EH220" s="741">
        <f t="shared" si="989"/>
        <v>3700000000</v>
      </c>
      <c r="EI220" s="741">
        <f t="shared" si="989"/>
        <v>3700000000</v>
      </c>
      <c r="EJ220" s="741">
        <f t="shared" si="989"/>
        <v>3700000000</v>
      </c>
      <c r="EK220" s="741">
        <f t="shared" si="989"/>
        <v>3700000000</v>
      </c>
      <c r="EL220" s="741">
        <f t="shared" si="989"/>
        <v>3700000000</v>
      </c>
      <c r="EM220" s="741">
        <f t="shared" si="989"/>
        <v>3700000000</v>
      </c>
      <c r="EN220" s="741">
        <f t="shared" si="989"/>
        <v>3700000000</v>
      </c>
      <c r="EO220" s="741">
        <f t="shared" si="989"/>
        <v>3700000000</v>
      </c>
      <c r="EP220" s="741">
        <f t="shared" si="989"/>
        <v>3700000000</v>
      </c>
      <c r="EQ220" s="741">
        <f t="shared" si="989"/>
        <v>3700000000</v>
      </c>
      <c r="ER220" s="741">
        <f t="shared" si="989"/>
        <v>3700000000</v>
      </c>
      <c r="ES220" s="741">
        <f t="shared" si="989"/>
        <v>3700000000</v>
      </c>
      <c r="ET220" s="741">
        <f t="shared" si="989"/>
        <v>3700000000</v>
      </c>
      <c r="EU220" s="741">
        <f t="shared" si="989"/>
        <v>3700000000</v>
      </c>
      <c r="EV220" s="741">
        <f t="shared" si="989"/>
        <v>3700000000</v>
      </c>
      <c r="EW220" s="741">
        <f t="shared" si="989"/>
        <v>3700000000</v>
      </c>
      <c r="EX220" s="741">
        <f t="shared" si="989"/>
        <v>3700000000</v>
      </c>
      <c r="EY220" s="741">
        <f t="shared" si="989"/>
        <v>3700000000</v>
      </c>
      <c r="EZ220" s="741">
        <f t="shared" si="989"/>
        <v>3700000000</v>
      </c>
      <c r="FA220" s="741">
        <f t="shared" si="989"/>
        <v>3700000000</v>
      </c>
      <c r="FB220" s="741">
        <f t="shared" si="989"/>
        <v>3700000000</v>
      </c>
      <c r="FC220" s="741">
        <f t="shared" si="989"/>
        <v>3700000000</v>
      </c>
      <c r="FD220" s="741">
        <f t="shared" si="989"/>
        <v>3700000000</v>
      </c>
      <c r="FE220" s="741">
        <f t="shared" si="989"/>
        <v>3700000000</v>
      </c>
      <c r="FF220" s="741">
        <f t="shared" si="989"/>
        <v>3700000000</v>
      </c>
      <c r="FG220" s="741">
        <f t="shared" si="989"/>
        <v>3700000000</v>
      </c>
      <c r="FH220" s="741">
        <f t="shared" si="989"/>
        <v>3700000000</v>
      </c>
      <c r="FI220" s="741">
        <f t="shared" si="989"/>
        <v>3700000000</v>
      </c>
      <c r="FJ220" s="741">
        <f t="shared" si="989"/>
        <v>3700000000</v>
      </c>
      <c r="FK220" s="741">
        <f t="shared" si="989"/>
        <v>3700000000</v>
      </c>
      <c r="FL220" s="741">
        <f t="shared" si="989"/>
        <v>3700000000</v>
      </c>
      <c r="FM220" s="741">
        <f t="shared" si="989"/>
        <v>3700000000</v>
      </c>
      <c r="FN220" s="741">
        <f t="shared" si="989"/>
        <v>3700000000</v>
      </c>
      <c r="FO220" s="741">
        <f t="shared" si="989"/>
        <v>3700000000</v>
      </c>
      <c r="FP220" s="741">
        <f t="shared" si="989"/>
        <v>3700000000</v>
      </c>
      <c r="FQ220" s="741">
        <f t="shared" si="989"/>
        <v>3700000000</v>
      </c>
      <c r="FR220" s="741">
        <f t="shared" si="989"/>
        <v>3700000000</v>
      </c>
      <c r="FS220" s="741">
        <f t="shared" si="989"/>
        <v>3700000000</v>
      </c>
      <c r="FT220" s="741">
        <f t="shared" si="989"/>
        <v>3700000000</v>
      </c>
      <c r="FU220" s="741">
        <f t="shared" si="989"/>
        <v>3700000000</v>
      </c>
      <c r="FV220" s="741">
        <f t="shared" si="989"/>
        <v>3700000000</v>
      </c>
      <c r="FW220" s="741">
        <f t="shared" si="989"/>
        <v>3700000000</v>
      </c>
      <c r="FX220" s="741">
        <f t="shared" si="989"/>
        <v>3700000000</v>
      </c>
      <c r="FY220" s="741">
        <f t="shared" si="989"/>
        <v>3700000000</v>
      </c>
      <c r="FZ220" s="741">
        <f t="shared" si="989"/>
        <v>3700000000</v>
      </c>
      <c r="GA220" s="741">
        <f t="shared" si="989"/>
        <v>3700000000</v>
      </c>
      <c r="GB220" s="741">
        <f t="shared" si="989"/>
        <v>3700000000</v>
      </c>
      <c r="GC220" s="741">
        <f t="shared" si="989"/>
        <v>3700000000</v>
      </c>
      <c r="GD220" s="741">
        <f t="shared" si="989"/>
        <v>3700000000</v>
      </c>
      <c r="GE220" s="741">
        <f t="shared" si="989"/>
        <v>0</v>
      </c>
      <c r="GF220" s="741">
        <f t="shared" si="989"/>
        <v>0</v>
      </c>
      <c r="GG220" s="741">
        <f t="shared" si="989"/>
        <v>0</v>
      </c>
      <c r="GH220" s="741">
        <f t="shared" si="989"/>
        <v>0</v>
      </c>
      <c r="GI220" s="741">
        <f t="shared" si="989"/>
        <v>0</v>
      </c>
      <c r="GJ220" s="741">
        <f t="shared" ref="GJ220:GQ220" si="990">GJ217-GJ219</f>
        <v>0</v>
      </c>
      <c r="GK220" s="741">
        <f t="shared" si="990"/>
        <v>0</v>
      </c>
      <c r="GL220" s="741">
        <f t="shared" si="990"/>
        <v>0</v>
      </c>
      <c r="GM220" s="741">
        <f t="shared" si="990"/>
        <v>0</v>
      </c>
      <c r="GN220" s="741">
        <f t="shared" si="990"/>
        <v>0</v>
      </c>
      <c r="GO220" s="741">
        <f t="shared" si="990"/>
        <v>0</v>
      </c>
      <c r="GP220" s="741">
        <f t="shared" si="990"/>
        <v>0</v>
      </c>
      <c r="GQ220" s="742">
        <f t="shared" si="990"/>
        <v>0</v>
      </c>
    </row>
    <row r="221" spans="1:199" ht="15.75" thickBot="1" x14ac:dyDescent="0.3"/>
    <row r="222" spans="1:199" ht="15.75" thickBot="1" x14ac:dyDescent="0.3">
      <c r="A222" t="s">
        <v>589</v>
      </c>
      <c r="DW222" s="761">
        <f>((DX215/30)*21)</f>
        <v>19230256.347131442</v>
      </c>
      <c r="DX222" s="755">
        <f>((DX215/30)*9)+((DY215/30)*21)</f>
        <v>27036067.367912821</v>
      </c>
      <c r="DY222" s="755">
        <f t="shared" ref="DY222:GJ222" si="991">((DY215/30)*9)+((DZ215/30)*21)</f>
        <v>28690494.560383294</v>
      </c>
      <c r="DZ222" s="755">
        <f t="shared" si="991"/>
        <v>29458958.53204624</v>
      </c>
      <c r="EA222" s="755">
        <f t="shared" si="991"/>
        <v>29759055.476621788</v>
      </c>
      <c r="EB222" s="755">
        <f t="shared" si="991"/>
        <v>32083518.66960682</v>
      </c>
      <c r="EC222" s="755">
        <f t="shared" si="991"/>
        <v>29985546.415304706</v>
      </c>
      <c r="ED222" s="755">
        <f t="shared" si="991"/>
        <v>32718324.017557032</v>
      </c>
      <c r="EE222" s="755">
        <f t="shared" si="991"/>
        <v>31731148.822768293</v>
      </c>
      <c r="EF222" s="755">
        <f t="shared" si="991"/>
        <v>29000768.586910002</v>
      </c>
      <c r="EG222" s="755">
        <f t="shared" si="991"/>
        <v>31879883.21404352</v>
      </c>
      <c r="EH222" s="755">
        <f t="shared" si="991"/>
        <v>32850863.956715502</v>
      </c>
      <c r="EI222" s="755">
        <f t="shared" si="991"/>
        <v>33836726.796018295</v>
      </c>
      <c r="EJ222" s="755">
        <f t="shared" si="991"/>
        <v>33933445.34751299</v>
      </c>
      <c r="EK222" s="755">
        <f t="shared" si="991"/>
        <v>32935148.135772213</v>
      </c>
      <c r="EL222" s="755">
        <f t="shared" si="991"/>
        <v>33014119.32007058</v>
      </c>
      <c r="EM222" s="755">
        <f t="shared" si="991"/>
        <v>33584649.437970877</v>
      </c>
      <c r="EN222" s="755">
        <f t="shared" si="991"/>
        <v>32362741.927347101</v>
      </c>
      <c r="EO222" s="755">
        <f t="shared" si="991"/>
        <v>30968403.292124972</v>
      </c>
      <c r="EP222" s="755">
        <f t="shared" si="991"/>
        <v>32466878.175035737</v>
      </c>
      <c r="EQ222" s="755">
        <f t="shared" si="991"/>
        <v>33072473.566491969</v>
      </c>
      <c r="ER222" s="755">
        <f t="shared" si="991"/>
        <v>31849028.31798489</v>
      </c>
      <c r="ES222" s="755">
        <f t="shared" si="991"/>
        <v>32442018.715127315</v>
      </c>
      <c r="ET222" s="755">
        <f t="shared" si="991"/>
        <v>33558299.350809574</v>
      </c>
      <c r="EU222" s="755">
        <f t="shared" si="991"/>
        <v>32327489.020020731</v>
      </c>
      <c r="EV222" s="755">
        <f t="shared" si="991"/>
        <v>32599770.041511629</v>
      </c>
      <c r="EW222" s="755">
        <f t="shared" si="991"/>
        <v>32135751.565309629</v>
      </c>
      <c r="EX222" s="755">
        <f t="shared" si="991"/>
        <v>31665637.039984997</v>
      </c>
      <c r="EY222" s="755">
        <f t="shared" si="991"/>
        <v>32521030.98955299</v>
      </c>
      <c r="EZ222" s="755">
        <f t="shared" si="991"/>
        <v>32824819.326519772</v>
      </c>
      <c r="FA222" s="755">
        <f t="shared" si="991"/>
        <v>33136492.388992675</v>
      </c>
      <c r="FB222" s="755">
        <f t="shared" si="991"/>
        <v>32815939.371671006</v>
      </c>
      <c r="FC222" s="755">
        <f t="shared" si="991"/>
        <v>32533208.774669297</v>
      </c>
      <c r="FD222" s="755">
        <f t="shared" si="991"/>
        <v>32436923.917275526</v>
      </c>
      <c r="FE222" s="755">
        <f t="shared" si="991"/>
        <v>31756030.422978707</v>
      </c>
      <c r="FF222" s="755">
        <f t="shared" si="991"/>
        <v>28589964.840393893</v>
      </c>
      <c r="FG222" s="755">
        <f t="shared" si="991"/>
        <v>31831329.305179957</v>
      </c>
      <c r="FH222" s="755">
        <f t="shared" si="991"/>
        <v>32955565.627698686</v>
      </c>
      <c r="FI222" s="755">
        <f t="shared" si="991"/>
        <v>32533208.774669297</v>
      </c>
      <c r="FJ222" s="755">
        <f t="shared" si="991"/>
        <v>31515830.657906488</v>
      </c>
      <c r="FK222" s="755">
        <f t="shared" si="991"/>
        <v>31709274.446809761</v>
      </c>
      <c r="FL222" s="755">
        <f t="shared" si="991"/>
        <v>33115355.657332473</v>
      </c>
      <c r="FM222" s="755">
        <f t="shared" si="991"/>
        <v>31888914.071317013</v>
      </c>
      <c r="FN222" s="755">
        <f t="shared" si="991"/>
        <v>33540419.297795951</v>
      </c>
      <c r="FO222" s="755">
        <f t="shared" si="991"/>
        <v>34563425.408223286</v>
      </c>
      <c r="FP222" s="755">
        <f t="shared" si="991"/>
        <v>34563425.408223286</v>
      </c>
      <c r="FQ222" s="755">
        <f t="shared" si="991"/>
        <v>34563425.408223286</v>
      </c>
      <c r="FR222" s="755">
        <f t="shared" si="991"/>
        <v>34563425.408223286</v>
      </c>
      <c r="FS222" s="755">
        <f t="shared" si="991"/>
        <v>34563425.408223286</v>
      </c>
      <c r="FT222" s="755">
        <f t="shared" si="991"/>
        <v>34563425.408223286</v>
      </c>
      <c r="FU222" s="755">
        <f t="shared" si="991"/>
        <v>34563425.408223286</v>
      </c>
      <c r="FV222" s="755">
        <f t="shared" si="991"/>
        <v>34563425.408223286</v>
      </c>
      <c r="FW222" s="755">
        <f t="shared" si="991"/>
        <v>34563425.408223286</v>
      </c>
      <c r="FX222" s="755">
        <f t="shared" si="991"/>
        <v>34563425.408223286</v>
      </c>
      <c r="FY222" s="755">
        <f t="shared" si="991"/>
        <v>34563425.408223286</v>
      </c>
      <c r="FZ222" s="755">
        <f t="shared" si="991"/>
        <v>34563425.408223286</v>
      </c>
      <c r="GA222" s="755">
        <f t="shared" si="991"/>
        <v>34563425.408223286</v>
      </c>
      <c r="GB222" s="755">
        <f t="shared" si="991"/>
        <v>34563425.408223286</v>
      </c>
      <c r="GC222" s="755">
        <f t="shared" si="991"/>
        <v>34563425.408223286</v>
      </c>
      <c r="GD222" s="755">
        <f t="shared" si="991"/>
        <v>34563425.408223286</v>
      </c>
      <c r="GE222" s="755">
        <f t="shared" si="991"/>
        <v>34563425.408223286</v>
      </c>
      <c r="GF222" s="755">
        <f t="shared" si="991"/>
        <v>34563425.408223286</v>
      </c>
      <c r="GG222" s="755">
        <f t="shared" si="991"/>
        <v>34563425.408223286</v>
      </c>
      <c r="GH222" s="755">
        <f t="shared" si="991"/>
        <v>34563425.408223286</v>
      </c>
      <c r="GI222" s="755">
        <f t="shared" si="991"/>
        <v>34563425.408223286</v>
      </c>
      <c r="GJ222" s="755">
        <f t="shared" si="991"/>
        <v>34563425.408223286</v>
      </c>
      <c r="GK222" s="755">
        <f t="shared" ref="GK222:GQ222" si="992">((GK215/30)*9)+((GL215/30)*21)</f>
        <v>34563425.408223286</v>
      </c>
      <c r="GL222" s="755">
        <f t="shared" si="992"/>
        <v>34563425.408223286</v>
      </c>
      <c r="GM222" s="755">
        <f t="shared" si="992"/>
        <v>34563425.408223286</v>
      </c>
      <c r="GN222" s="755">
        <f t="shared" si="992"/>
        <v>34563425.408223286</v>
      </c>
      <c r="GO222" s="755">
        <f t="shared" si="992"/>
        <v>34563425.408223286</v>
      </c>
      <c r="GP222" s="755">
        <f t="shared" si="992"/>
        <v>34563425.408223286</v>
      </c>
      <c r="GQ222" s="762">
        <f t="shared" si="992"/>
        <v>10369027.622466987</v>
      </c>
    </row>
    <row r="224" spans="1:199" x14ac:dyDescent="0.25">
      <c r="A224" t="s">
        <v>590</v>
      </c>
      <c r="DW224" s="743">
        <f>SUM(DW222:GQ222)</f>
        <v>2371026712.939579</v>
      </c>
    </row>
    <row r="225" spans="1:127" x14ac:dyDescent="0.25">
      <c r="A225" t="s">
        <v>591</v>
      </c>
      <c r="DW225" s="743">
        <f>SUM(DW215:GQ215)</f>
        <v>2371026712.9395785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K140"/>
  <sheetViews>
    <sheetView workbookViewId="0">
      <pane xSplit="1" ySplit="1" topLeftCell="B3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RowHeight="15" x14ac:dyDescent="0.25"/>
  <cols>
    <col min="1" max="1" width="52.140625" bestFit="1" customWidth="1"/>
    <col min="3" max="3" width="8" bestFit="1" customWidth="1"/>
    <col min="4" max="5" width="9.42578125" bestFit="1" customWidth="1"/>
    <col min="6" max="10" width="10.5703125" bestFit="1" customWidth="1"/>
    <col min="11" max="11" width="12" bestFit="1" customWidth="1"/>
  </cols>
  <sheetData>
    <row r="1" spans="1:11" x14ac:dyDescent="0.25">
      <c r="C1" s="608">
        <v>2016</v>
      </c>
      <c r="D1" s="609">
        <f>C1+1</f>
        <v>2017</v>
      </c>
      <c r="E1" s="615">
        <f t="shared" ref="E1:J1" si="0">D1+1</f>
        <v>2018</v>
      </c>
      <c r="F1" s="614">
        <f t="shared" si="0"/>
        <v>2019</v>
      </c>
      <c r="G1" s="613">
        <f t="shared" si="0"/>
        <v>2020</v>
      </c>
      <c r="H1" s="612">
        <f t="shared" si="0"/>
        <v>2021</v>
      </c>
      <c r="I1" s="610">
        <f t="shared" si="0"/>
        <v>2022</v>
      </c>
      <c r="J1" s="611">
        <f t="shared" si="0"/>
        <v>2023</v>
      </c>
      <c r="K1" s="60" t="s">
        <v>236</v>
      </c>
    </row>
    <row r="3" spans="1:11" x14ac:dyDescent="0.25">
      <c r="A3" s="107" t="s">
        <v>234</v>
      </c>
    </row>
    <row r="4" spans="1:11" ht="30" x14ac:dyDescent="0.25">
      <c r="A4" s="61" t="s">
        <v>237</v>
      </c>
      <c r="F4" s="38">
        <f>TABLES!D9</f>
        <v>3.2000000000000001E-2</v>
      </c>
      <c r="G4" s="38">
        <f>TABLES!E9</f>
        <v>3.4000000000000002E-2</v>
      </c>
      <c r="H4" s="38">
        <f>TABLES!F9</f>
        <v>3.1E-2</v>
      </c>
      <c r="I4" s="38">
        <f>TABLES!G9</f>
        <v>3.3000000000000002E-2</v>
      </c>
      <c r="J4" s="38">
        <f>TABLES!H9</f>
        <v>3.4000000000000002E-2</v>
      </c>
      <c r="K4" s="65">
        <f>SUM(C4:J4)</f>
        <v>0.16400000000000001</v>
      </c>
    </row>
    <row r="5" spans="1:11" x14ac:dyDescent="0.25">
      <c r="A5" s="616" t="s">
        <v>1</v>
      </c>
      <c r="F5" s="63">
        <f>TABLES!D10</f>
        <v>0.75</v>
      </c>
      <c r="G5" s="63">
        <f>TABLES!E10</f>
        <v>1.2</v>
      </c>
      <c r="H5" s="63">
        <f>TABLES!F10</f>
        <v>1.1499999999999999</v>
      </c>
      <c r="I5" s="63">
        <f>TABLES!G10</f>
        <v>0.76</v>
      </c>
      <c r="J5" s="63">
        <f>TABLES!H10</f>
        <v>1.04</v>
      </c>
      <c r="K5" s="65">
        <f t="shared" ref="K5:K14" si="1">SUM(C5:J5)</f>
        <v>4.8999999999999995</v>
      </c>
    </row>
    <row r="6" spans="1:11" x14ac:dyDescent="0.25">
      <c r="A6" s="617" t="s">
        <v>2</v>
      </c>
      <c r="F6" s="63">
        <f>TABLES!D11</f>
        <v>0.95</v>
      </c>
      <c r="G6" s="63">
        <f>TABLES!E11</f>
        <v>1.29</v>
      </c>
      <c r="H6" s="63">
        <f>TABLES!F11</f>
        <v>1.65</v>
      </c>
      <c r="I6" s="63">
        <f>TABLES!G11</f>
        <v>0.42</v>
      </c>
      <c r="J6" s="63">
        <f>TABLES!H11</f>
        <v>1.1100000000000001</v>
      </c>
      <c r="K6" s="65">
        <f t="shared" si="1"/>
        <v>5.4200000000000008</v>
      </c>
    </row>
    <row r="7" spans="1:11" x14ac:dyDescent="0.25">
      <c r="A7" s="618" t="s">
        <v>3</v>
      </c>
      <c r="F7" s="63"/>
      <c r="G7" s="63">
        <f>TABLES!E12</f>
        <v>1.37</v>
      </c>
      <c r="H7" s="63">
        <f>TABLES!F12</f>
        <v>1.43</v>
      </c>
      <c r="I7" s="63">
        <f>TABLES!G12</f>
        <v>0.85</v>
      </c>
      <c r="J7" s="63">
        <f>TABLES!H12</f>
        <v>1.07</v>
      </c>
      <c r="K7" s="65">
        <f t="shared" si="1"/>
        <v>4.72</v>
      </c>
    </row>
    <row r="8" spans="1:11" x14ac:dyDescent="0.25">
      <c r="A8" s="619" t="s">
        <v>4</v>
      </c>
      <c r="F8" s="63"/>
      <c r="G8" s="63">
        <f>TABLES!E13</f>
        <v>0</v>
      </c>
      <c r="H8" s="63">
        <f>TABLES!F13</f>
        <v>0</v>
      </c>
      <c r="I8" s="63">
        <f>TABLES!G13</f>
        <v>0.63</v>
      </c>
      <c r="J8" s="63">
        <f>TABLES!H13</f>
        <v>1.1399999999999999</v>
      </c>
      <c r="K8" s="65">
        <f t="shared" si="1"/>
        <v>1.77</v>
      </c>
    </row>
    <row r="9" spans="1:11" x14ac:dyDescent="0.25">
      <c r="F9" s="38"/>
      <c r="G9" s="38"/>
      <c r="H9" s="38"/>
      <c r="I9" s="38"/>
      <c r="J9" s="38"/>
      <c r="K9" s="65"/>
    </row>
    <row r="10" spans="1:11" x14ac:dyDescent="0.25">
      <c r="A10" s="53" t="s">
        <v>238</v>
      </c>
      <c r="F10" s="38"/>
      <c r="G10" s="38"/>
      <c r="H10" s="38"/>
      <c r="I10" s="38"/>
      <c r="J10" s="38"/>
      <c r="K10" s="65"/>
    </row>
    <row r="11" spans="1:11" x14ac:dyDescent="0.25">
      <c r="A11" s="616" t="s">
        <v>1</v>
      </c>
      <c r="F11" s="38">
        <f>F4*F5</f>
        <v>2.4E-2</v>
      </c>
      <c r="G11" s="38">
        <f t="shared" ref="G11:J11" si="2">G4*G5</f>
        <v>4.0800000000000003E-2</v>
      </c>
      <c r="H11" s="38">
        <f t="shared" si="2"/>
        <v>3.5649999999999994E-2</v>
      </c>
      <c r="I11" s="38">
        <f t="shared" si="2"/>
        <v>2.5080000000000002E-2</v>
      </c>
      <c r="J11" s="38">
        <f t="shared" si="2"/>
        <v>3.5360000000000003E-2</v>
      </c>
      <c r="K11" s="65">
        <f t="shared" si="1"/>
        <v>0.16088999999999998</v>
      </c>
    </row>
    <row r="12" spans="1:11" x14ac:dyDescent="0.25">
      <c r="A12" s="617" t="s">
        <v>2</v>
      </c>
      <c r="F12" s="38">
        <f>F6*F4</f>
        <v>3.04E-2</v>
      </c>
      <c r="G12" s="38">
        <f t="shared" ref="G12:J12" si="3">G6*G4</f>
        <v>4.3860000000000003E-2</v>
      </c>
      <c r="H12" s="38">
        <f t="shared" si="3"/>
        <v>5.1149999999999994E-2</v>
      </c>
      <c r="I12" s="38">
        <f t="shared" si="3"/>
        <v>1.3860000000000001E-2</v>
      </c>
      <c r="J12" s="38">
        <f t="shared" si="3"/>
        <v>3.7740000000000003E-2</v>
      </c>
      <c r="K12" s="65">
        <f t="shared" si="1"/>
        <v>0.17701</v>
      </c>
    </row>
    <row r="13" spans="1:11" x14ac:dyDescent="0.25">
      <c r="A13" s="618" t="s">
        <v>3</v>
      </c>
      <c r="F13" s="38"/>
      <c r="G13" s="38">
        <f t="shared" ref="G13:J13" si="4">G7*G4</f>
        <v>4.658000000000001E-2</v>
      </c>
      <c r="H13" s="38">
        <f t="shared" si="4"/>
        <v>4.4329999999999994E-2</v>
      </c>
      <c r="I13" s="38">
        <f t="shared" si="4"/>
        <v>2.8050000000000002E-2</v>
      </c>
      <c r="J13" s="38">
        <f t="shared" si="4"/>
        <v>3.6380000000000003E-2</v>
      </c>
      <c r="K13" s="65">
        <f t="shared" si="1"/>
        <v>0.15534000000000001</v>
      </c>
    </row>
    <row r="14" spans="1:11" x14ac:dyDescent="0.25">
      <c r="A14" s="619" t="s">
        <v>4</v>
      </c>
      <c r="F14" s="38"/>
      <c r="G14" s="38">
        <f t="shared" ref="G14:J14" si="5">G4*G8</f>
        <v>0</v>
      </c>
      <c r="H14" s="38">
        <f t="shared" si="5"/>
        <v>0</v>
      </c>
      <c r="I14" s="38">
        <f t="shared" si="5"/>
        <v>2.0789999999999999E-2</v>
      </c>
      <c r="J14" s="38">
        <f t="shared" si="5"/>
        <v>3.8760000000000003E-2</v>
      </c>
      <c r="K14" s="65">
        <f t="shared" si="1"/>
        <v>5.9550000000000006E-2</v>
      </c>
    </row>
    <row r="15" spans="1:11" x14ac:dyDescent="0.25">
      <c r="K15" s="66"/>
    </row>
    <row r="16" spans="1:11" x14ac:dyDescent="0.25">
      <c r="A16" s="53" t="s">
        <v>239</v>
      </c>
      <c r="K16" s="60"/>
    </row>
    <row r="17" spans="1:11" x14ac:dyDescent="0.25">
      <c r="A17" s="616" t="s">
        <v>1</v>
      </c>
      <c r="C17" s="54">
        <f>SUM('MONTHLY DATA'!C6:N6)</f>
        <v>24480</v>
      </c>
      <c r="D17" s="54">
        <f>SUM('MONTHLY DATA'!O6:Z6)</f>
        <v>26775</v>
      </c>
      <c r="E17" s="54">
        <f>SUM('MONTHLY DATA'!AA6:AL6)</f>
        <v>29660</v>
      </c>
      <c r="F17" s="54">
        <f t="shared" ref="F17:J18" si="6">E17*(F11+1)</f>
        <v>30371.84</v>
      </c>
      <c r="G17" s="54">
        <f t="shared" si="6"/>
        <v>31611.011071999998</v>
      </c>
      <c r="H17" s="54">
        <f t="shared" si="6"/>
        <v>32737.943616716795</v>
      </c>
      <c r="I17" s="54">
        <f t="shared" si="6"/>
        <v>33559.011242624052</v>
      </c>
      <c r="J17" s="54">
        <f t="shared" si="6"/>
        <v>34745.657880163242</v>
      </c>
      <c r="K17" s="67">
        <f>SUM(C17:J17)</f>
        <v>243940.46381150407</v>
      </c>
    </row>
    <row r="18" spans="1:11" x14ac:dyDescent="0.25">
      <c r="A18" s="617" t="s">
        <v>2</v>
      </c>
      <c r="C18" s="54">
        <f>SUM('MONTHLY DATA'!C7:N7)</f>
        <v>16176</v>
      </c>
      <c r="D18" s="54">
        <f>SUM('MONTHLY DATA'!O7:Z7)</f>
        <v>17860</v>
      </c>
      <c r="E18" s="54">
        <f>SUM('MONTHLY DATA'!AA7:AL7)</f>
        <v>21550</v>
      </c>
      <c r="F18" s="62">
        <f t="shared" si="6"/>
        <v>22205.119999999999</v>
      </c>
      <c r="G18" s="62">
        <f t="shared" si="6"/>
        <v>23179.036563199999</v>
      </c>
      <c r="H18" s="62">
        <f t="shared" si="6"/>
        <v>24364.644283407681</v>
      </c>
      <c r="I18" s="62">
        <f t="shared" si="6"/>
        <v>24702.338253175712</v>
      </c>
      <c r="J18" s="62">
        <f t="shared" si="6"/>
        <v>25634.604498850567</v>
      </c>
      <c r="K18" s="67">
        <f>SUM(C18:J18)</f>
        <v>175671.74359863397</v>
      </c>
    </row>
    <row r="19" spans="1:11" x14ac:dyDescent="0.25">
      <c r="A19" s="618" t="s">
        <v>3</v>
      </c>
      <c r="F19" s="62">
        <v>17000</v>
      </c>
      <c r="G19" s="62">
        <f>F19*(1+G13)</f>
        <v>17791.86</v>
      </c>
      <c r="H19" s="62">
        <f t="shared" ref="H19:J19" si="7">G19*(1+H13)</f>
        <v>18580.5731538</v>
      </c>
      <c r="I19" s="62">
        <f t="shared" si="7"/>
        <v>19101.758230764088</v>
      </c>
      <c r="J19" s="62">
        <f t="shared" si="7"/>
        <v>19796.680195199286</v>
      </c>
      <c r="K19" s="67">
        <f>SUM(C19:J19)</f>
        <v>92270.871579763363</v>
      </c>
    </row>
    <row r="20" spans="1:11" x14ac:dyDescent="0.25">
      <c r="A20" s="619" t="s">
        <v>4</v>
      </c>
      <c r="H20">
        <v>11000</v>
      </c>
      <c r="I20" s="64">
        <f>H20*(I14+1)</f>
        <v>11228.69</v>
      </c>
      <c r="J20" s="64">
        <f>I20*(J14+1)</f>
        <v>11663.914024399999</v>
      </c>
      <c r="K20" s="67">
        <f>SUM(C20:J20)</f>
        <v>33892.604024400003</v>
      </c>
    </row>
    <row r="21" spans="1:11" x14ac:dyDescent="0.25">
      <c r="K21" s="67">
        <f t="shared" ref="K21:K29" si="8">SUM(C21:J21)</f>
        <v>0</v>
      </c>
    </row>
    <row r="22" spans="1:11" x14ac:dyDescent="0.25">
      <c r="A22" s="39" t="s">
        <v>36</v>
      </c>
      <c r="E22" s="71">
        <f>TABLES!D79</f>
        <v>3.1800000000000002E-2</v>
      </c>
      <c r="F22" s="71">
        <f>TABLES!E79</f>
        <v>3.4000000000000002E-2</v>
      </c>
      <c r="G22" s="71">
        <f>TABLES!F79</f>
        <v>3.2000000000000001E-2</v>
      </c>
      <c r="H22" s="71">
        <f>TABLES!G79</f>
        <v>3.2500000000000001E-2</v>
      </c>
      <c r="I22" s="71">
        <f>TABLES!H79</f>
        <v>3.09E-2</v>
      </c>
      <c r="J22" s="71">
        <f>TABLES!I79</f>
        <v>0.03</v>
      </c>
      <c r="K22" s="70">
        <f t="shared" si="8"/>
        <v>0.19120000000000001</v>
      </c>
    </row>
    <row r="23" spans="1:11" x14ac:dyDescent="0.25">
      <c r="A23" s="616" t="s">
        <v>1</v>
      </c>
      <c r="F23" s="63">
        <f>TABLES!E80</f>
        <v>0.8</v>
      </c>
      <c r="G23" s="63">
        <f>TABLES!F80</f>
        <v>1.1000000000000001</v>
      </c>
      <c r="H23" s="63">
        <f>TABLES!G80</f>
        <v>1.22</v>
      </c>
      <c r="I23" s="63">
        <f>TABLES!H80</f>
        <v>-0.5</v>
      </c>
      <c r="J23" s="63">
        <f>TABLES!I80</f>
        <v>0.9</v>
      </c>
      <c r="K23" s="70">
        <f t="shared" si="8"/>
        <v>3.52</v>
      </c>
    </row>
    <row r="24" spans="1:11" x14ac:dyDescent="0.25">
      <c r="A24" s="617" t="s">
        <v>2</v>
      </c>
      <c r="F24" s="63">
        <f>TABLES!E81</f>
        <v>0.55000000000000004</v>
      </c>
      <c r="G24" s="63">
        <f>TABLES!F81</f>
        <v>1.05</v>
      </c>
      <c r="H24" s="63">
        <f>TABLES!G81</f>
        <v>1</v>
      </c>
      <c r="I24" s="63">
        <f>TABLES!H81</f>
        <v>-0.45</v>
      </c>
      <c r="J24" s="63">
        <f>TABLES!I81</f>
        <v>1</v>
      </c>
      <c r="K24" s="70">
        <f t="shared" si="8"/>
        <v>3.15</v>
      </c>
    </row>
    <row r="25" spans="1:11" x14ac:dyDescent="0.25">
      <c r="A25" s="618" t="s">
        <v>3</v>
      </c>
      <c r="G25" s="63">
        <f>TABLES!F82</f>
        <v>1.1499999999999999</v>
      </c>
      <c r="H25" s="63">
        <f>TABLES!G82</f>
        <v>0.85</v>
      </c>
      <c r="I25" s="63">
        <f>TABLES!H82</f>
        <v>-0.6</v>
      </c>
      <c r="J25" s="63">
        <f>TABLES!I82</f>
        <v>0.75</v>
      </c>
      <c r="K25" s="70">
        <f t="shared" si="8"/>
        <v>2.15</v>
      </c>
    </row>
    <row r="26" spans="1:11" x14ac:dyDescent="0.25">
      <c r="A26" s="619" t="s">
        <v>4</v>
      </c>
      <c r="I26" s="63">
        <f>TABLES!H83</f>
        <v>1.1499999999999999</v>
      </c>
      <c r="J26" s="63">
        <f>TABLES!I83</f>
        <v>0.84</v>
      </c>
      <c r="K26" s="70">
        <f t="shared" si="8"/>
        <v>1.9899999999999998</v>
      </c>
    </row>
    <row r="27" spans="1:11" x14ac:dyDescent="0.25">
      <c r="K27" s="67">
        <f t="shared" si="8"/>
        <v>0</v>
      </c>
    </row>
    <row r="28" spans="1:11" x14ac:dyDescent="0.25">
      <c r="A28" s="53" t="s">
        <v>257</v>
      </c>
      <c r="K28" s="67">
        <f t="shared" si="8"/>
        <v>0</v>
      </c>
    </row>
    <row r="29" spans="1:11" x14ac:dyDescent="0.25">
      <c r="A29" s="616" t="s">
        <v>1</v>
      </c>
      <c r="F29" s="71">
        <f>F23*E22</f>
        <v>2.5440000000000004E-2</v>
      </c>
      <c r="G29" s="71">
        <f t="shared" ref="G29:J29" si="9">G23*F22</f>
        <v>3.7400000000000003E-2</v>
      </c>
      <c r="H29" s="71">
        <f t="shared" si="9"/>
        <v>3.9039999999999998E-2</v>
      </c>
      <c r="I29" s="71">
        <f t="shared" si="9"/>
        <v>-1.6250000000000001E-2</v>
      </c>
      <c r="J29" s="71">
        <f t="shared" si="9"/>
        <v>2.7810000000000001E-2</v>
      </c>
      <c r="K29" s="70">
        <f t="shared" si="8"/>
        <v>0.11344</v>
      </c>
    </row>
    <row r="30" spans="1:11" x14ac:dyDescent="0.25">
      <c r="A30" s="617" t="s">
        <v>2</v>
      </c>
      <c r="F30" s="71">
        <f>F24*E22</f>
        <v>1.7490000000000002E-2</v>
      </c>
      <c r="G30" s="71">
        <f t="shared" ref="G30:J30" si="10">G24*F22</f>
        <v>3.5700000000000003E-2</v>
      </c>
      <c r="H30" s="71">
        <f t="shared" si="10"/>
        <v>3.2000000000000001E-2</v>
      </c>
      <c r="I30" s="71">
        <f t="shared" si="10"/>
        <v>-1.4625000000000001E-2</v>
      </c>
      <c r="J30" s="71">
        <f t="shared" si="10"/>
        <v>3.09E-2</v>
      </c>
      <c r="K30" s="70">
        <f t="shared" ref="K30:K92" si="11">SUM(C30:J30)</f>
        <v>0.101465</v>
      </c>
    </row>
    <row r="31" spans="1:11" x14ac:dyDescent="0.25">
      <c r="A31" s="618" t="s">
        <v>3</v>
      </c>
      <c r="G31" s="71">
        <f>G25*F22</f>
        <v>3.9100000000000003E-2</v>
      </c>
      <c r="H31" s="71">
        <f t="shared" ref="H31:J31" si="12">H25*G22</f>
        <v>2.7199999999999998E-2</v>
      </c>
      <c r="I31" s="71">
        <f t="shared" si="12"/>
        <v>-1.95E-2</v>
      </c>
      <c r="J31" s="71">
        <f t="shared" si="12"/>
        <v>2.3175000000000001E-2</v>
      </c>
      <c r="K31" s="70">
        <f t="shared" si="11"/>
        <v>6.9974999999999996E-2</v>
      </c>
    </row>
    <row r="32" spans="1:11" x14ac:dyDescent="0.25">
      <c r="A32" s="619" t="s">
        <v>4</v>
      </c>
      <c r="I32" s="71">
        <f>I26*H22</f>
        <v>3.7374999999999999E-2</v>
      </c>
      <c r="J32" s="71">
        <f>J26*I22</f>
        <v>2.5956E-2</v>
      </c>
      <c r="K32" s="70">
        <f t="shared" si="11"/>
        <v>6.3330999999999998E-2</v>
      </c>
    </row>
    <row r="33" spans="1:11" x14ac:dyDescent="0.25">
      <c r="K33" s="67">
        <f t="shared" si="11"/>
        <v>0</v>
      </c>
    </row>
    <row r="34" spans="1:11" x14ac:dyDescent="0.25">
      <c r="A34" s="53" t="s">
        <v>261</v>
      </c>
      <c r="K34" s="67">
        <f t="shared" si="11"/>
        <v>0</v>
      </c>
    </row>
    <row r="35" spans="1:11" x14ac:dyDescent="0.25">
      <c r="A35" s="53" t="s">
        <v>262</v>
      </c>
      <c r="K35" s="67">
        <f t="shared" si="11"/>
        <v>0</v>
      </c>
    </row>
    <row r="36" spans="1:11" x14ac:dyDescent="0.25">
      <c r="A36" s="616" t="s">
        <v>1</v>
      </c>
      <c r="C36" s="54"/>
      <c r="D36" s="54"/>
      <c r="E36" s="54"/>
      <c r="F36" s="63">
        <f>TABLES!D56</f>
        <v>0.04</v>
      </c>
      <c r="G36" s="63">
        <f>TABLES!E56</f>
        <v>0.03</v>
      </c>
      <c r="H36" s="63">
        <f>TABLES!F56</f>
        <v>-0.04</v>
      </c>
      <c r="I36" s="63">
        <f>TABLES!G56</f>
        <v>-0.01</v>
      </c>
      <c r="J36" s="63">
        <f>TABLES!H56</f>
        <v>0.02</v>
      </c>
      <c r="K36" s="70">
        <f t="shared" si="11"/>
        <v>4.0000000000000008E-2</v>
      </c>
    </row>
    <row r="37" spans="1:11" x14ac:dyDescent="0.25">
      <c r="A37" s="617" t="s">
        <v>2</v>
      </c>
      <c r="H37" s="63">
        <f>TABLES!F57</f>
        <v>0.02</v>
      </c>
      <c r="I37" s="63">
        <f>TABLES!G57</f>
        <v>-0.03</v>
      </c>
      <c r="J37" s="63">
        <f>TABLES!H57</f>
        <v>0.05</v>
      </c>
      <c r="K37" s="70">
        <f t="shared" si="11"/>
        <v>4.0000000000000008E-2</v>
      </c>
    </row>
    <row r="38" spans="1:11" x14ac:dyDescent="0.25">
      <c r="K38" s="67">
        <f t="shared" si="11"/>
        <v>0</v>
      </c>
    </row>
    <row r="39" spans="1:11" x14ac:dyDescent="0.25">
      <c r="A39" s="53" t="s">
        <v>239</v>
      </c>
      <c r="K39" s="67">
        <f t="shared" si="11"/>
        <v>0</v>
      </c>
    </row>
    <row r="40" spans="1:11" x14ac:dyDescent="0.25">
      <c r="A40" s="616" t="s">
        <v>1</v>
      </c>
      <c r="C40" s="54">
        <f>SUM('MONTHLY DATA'!C98:N98)</f>
        <v>7497</v>
      </c>
      <c r="D40" s="54">
        <f>SUM('MONTHLY DATA'!O98:Z98)</f>
        <v>8886</v>
      </c>
      <c r="E40" s="54">
        <f>SUM('MONTHLY DATA'!AA98:AL98)</f>
        <v>9801</v>
      </c>
      <c r="F40" s="62">
        <f>E40*(1+F36)</f>
        <v>10193.040000000001</v>
      </c>
      <c r="G40" s="62">
        <f t="shared" ref="G40:J40" si="13">F40*(1+G36)</f>
        <v>10498.831200000001</v>
      </c>
      <c r="H40" s="62">
        <f t="shared" si="13"/>
        <v>10078.877952000001</v>
      </c>
      <c r="I40" s="62">
        <f t="shared" si="13"/>
        <v>9978.0891724800003</v>
      </c>
      <c r="J40" s="62">
        <f t="shared" si="13"/>
        <v>10177.650955929601</v>
      </c>
      <c r="K40" s="67">
        <f t="shared" si="11"/>
        <v>77110.489280409602</v>
      </c>
    </row>
    <row r="41" spans="1:11" x14ac:dyDescent="0.25">
      <c r="A41" s="617" t="s">
        <v>2</v>
      </c>
      <c r="G41" s="62">
        <v>9500</v>
      </c>
      <c r="H41" s="62">
        <f>G41*(1+H37)</f>
        <v>9690</v>
      </c>
      <c r="I41" s="62">
        <f t="shared" ref="I41:J41" si="14">H41*(1+I37)</f>
        <v>9399.2999999999993</v>
      </c>
      <c r="J41" s="62">
        <f t="shared" si="14"/>
        <v>9869.2649999999994</v>
      </c>
      <c r="K41" s="67">
        <f t="shared" si="11"/>
        <v>38458.565000000002</v>
      </c>
    </row>
    <row r="42" spans="1:11" x14ac:dyDescent="0.25">
      <c r="K42" s="67">
        <f t="shared" si="11"/>
        <v>0</v>
      </c>
    </row>
    <row r="43" spans="1:11" x14ac:dyDescent="0.25">
      <c r="A43" s="53" t="s">
        <v>265</v>
      </c>
      <c r="K43" s="67">
        <f t="shared" si="11"/>
        <v>0</v>
      </c>
    </row>
    <row r="44" spans="1:11" x14ac:dyDescent="0.25">
      <c r="A44" s="616" t="s">
        <v>1</v>
      </c>
      <c r="E44" s="75">
        <f>TABLES!D88</f>
        <v>0.8</v>
      </c>
      <c r="F44" s="63">
        <f>TABLES!E88</f>
        <v>0.03</v>
      </c>
      <c r="G44" s="63">
        <f>TABLES!F88</f>
        <v>0.01</v>
      </c>
      <c r="H44" s="63">
        <f>TABLES!G88</f>
        <v>-0.04</v>
      </c>
      <c r="I44" s="63">
        <f>TABLES!H88</f>
        <v>-0.05</v>
      </c>
      <c r="J44" s="63">
        <f>TABLES!I88</f>
        <v>0.04</v>
      </c>
      <c r="K44" s="70">
        <f>SUM(F44:J44)</f>
        <v>-1.0000000000000002E-2</v>
      </c>
    </row>
    <row r="45" spans="1:11" x14ac:dyDescent="0.25">
      <c r="A45" s="617" t="s">
        <v>2</v>
      </c>
      <c r="G45" s="75">
        <f>TABLES!F89</f>
        <v>0.7</v>
      </c>
      <c r="H45" s="63">
        <f>TABLES!G89</f>
        <v>0.03</v>
      </c>
      <c r="I45" s="63">
        <f>TABLES!H89</f>
        <v>-0.02</v>
      </c>
      <c r="J45" s="63">
        <f>TABLES!I89</f>
        <v>0.05</v>
      </c>
      <c r="K45" s="70">
        <f>SUM(H45:J45)</f>
        <v>0.06</v>
      </c>
    </row>
    <row r="46" spans="1:11" x14ac:dyDescent="0.25">
      <c r="G46" s="75"/>
      <c r="K46" s="76">
        <f t="shared" ref="K46:K48" si="15">SUM(H46:J46)</f>
        <v>0</v>
      </c>
    </row>
    <row r="47" spans="1:11" x14ac:dyDescent="0.25">
      <c r="A47" s="53" t="s">
        <v>270</v>
      </c>
      <c r="K47" s="76">
        <f t="shared" si="15"/>
        <v>0</v>
      </c>
    </row>
    <row r="48" spans="1:11" x14ac:dyDescent="0.25">
      <c r="A48" s="53" t="s">
        <v>262</v>
      </c>
      <c r="K48" s="76">
        <f t="shared" si="15"/>
        <v>0</v>
      </c>
    </row>
    <row r="49" spans="1:11" x14ac:dyDescent="0.25">
      <c r="A49" s="618" t="s">
        <v>3</v>
      </c>
      <c r="H49" s="63">
        <f>TABLES!F73</f>
        <v>0.04</v>
      </c>
      <c r="I49" s="63">
        <f>TABLES!G73</f>
        <v>-0.06</v>
      </c>
      <c r="J49" s="63">
        <f>TABLES!H73</f>
        <v>0.02</v>
      </c>
      <c r="K49" s="70">
        <f>SUM(H49:J49)</f>
        <v>0</v>
      </c>
    </row>
    <row r="50" spans="1:11" x14ac:dyDescent="0.25">
      <c r="A50" s="620" t="s">
        <v>272</v>
      </c>
      <c r="I50" s="63">
        <f>TABLES!G74</f>
        <v>0.03</v>
      </c>
      <c r="J50" s="63">
        <f>TABLES!H74</f>
        <v>0.05</v>
      </c>
      <c r="K50" s="70">
        <f t="shared" ref="K50:K52" si="16">SUM(H50:J50)</f>
        <v>0.08</v>
      </c>
    </row>
    <row r="51" spans="1:11" x14ac:dyDescent="0.25">
      <c r="K51" s="76">
        <f t="shared" si="16"/>
        <v>0</v>
      </c>
    </row>
    <row r="52" spans="1:11" x14ac:dyDescent="0.25">
      <c r="A52" s="53" t="s">
        <v>239</v>
      </c>
      <c r="K52" s="76">
        <f t="shared" si="16"/>
        <v>0</v>
      </c>
    </row>
    <row r="53" spans="1:11" x14ac:dyDescent="0.25">
      <c r="A53" s="618" t="s">
        <v>3</v>
      </c>
      <c r="G53" s="62">
        <v>5600</v>
      </c>
      <c r="H53" s="62">
        <f>G53*(1+H49)</f>
        <v>5824</v>
      </c>
      <c r="I53" s="62">
        <f>H53*(1+I49)</f>
        <v>5474.5599999999995</v>
      </c>
      <c r="J53" s="62">
        <f>I53*(1+J49)</f>
        <v>5584.0511999999999</v>
      </c>
      <c r="K53" s="67">
        <f t="shared" si="11"/>
        <v>22482.611199999999</v>
      </c>
    </row>
    <row r="54" spans="1:11" x14ac:dyDescent="0.25">
      <c r="A54" s="620" t="s">
        <v>272</v>
      </c>
      <c r="H54" s="62">
        <v>4200</v>
      </c>
      <c r="I54" s="62">
        <f>H54*(1+I50)</f>
        <v>4326</v>
      </c>
      <c r="J54" s="62">
        <f>I54*(1+J50)</f>
        <v>4542.3</v>
      </c>
      <c r="K54" s="67">
        <f t="shared" si="11"/>
        <v>13068.3</v>
      </c>
    </row>
    <row r="55" spans="1:11" x14ac:dyDescent="0.25">
      <c r="K55" s="67">
        <f t="shared" si="11"/>
        <v>0</v>
      </c>
    </row>
    <row r="56" spans="1:11" x14ac:dyDescent="0.25">
      <c r="A56" s="53" t="s">
        <v>273</v>
      </c>
      <c r="K56" s="67">
        <f t="shared" si="11"/>
        <v>0</v>
      </c>
    </row>
    <row r="57" spans="1:11" x14ac:dyDescent="0.25">
      <c r="A57" s="618" t="s">
        <v>3</v>
      </c>
      <c r="G57" s="79">
        <f>TABLES!F94</f>
        <v>1.5</v>
      </c>
      <c r="H57" s="63">
        <f>TABLES!G94</f>
        <v>0.05</v>
      </c>
      <c r="I57" s="63">
        <f>TABLES!H94</f>
        <v>-0.02</v>
      </c>
      <c r="J57" s="63">
        <f>TABLES!I94</f>
        <v>0.01</v>
      </c>
      <c r="K57" s="67">
        <f>SUM(C57:J57)</f>
        <v>1.54</v>
      </c>
    </row>
    <row r="58" spans="1:11" x14ac:dyDescent="0.25">
      <c r="A58" s="620" t="s">
        <v>272</v>
      </c>
      <c r="H58" s="79">
        <f>TABLES!G95</f>
        <v>1.1000000000000001</v>
      </c>
      <c r="I58" s="63">
        <f>TABLES!H95</f>
        <v>-0.03</v>
      </c>
      <c r="J58" s="63">
        <f>TABLES!I95</f>
        <v>0.02</v>
      </c>
      <c r="K58" s="67">
        <f t="shared" si="11"/>
        <v>1.0900000000000001</v>
      </c>
    </row>
    <row r="59" spans="1:11" x14ac:dyDescent="0.25">
      <c r="K59" s="67">
        <f t="shared" si="11"/>
        <v>0</v>
      </c>
    </row>
    <row r="60" spans="1:11" x14ac:dyDescent="0.25">
      <c r="A60" s="53" t="s">
        <v>387</v>
      </c>
      <c r="K60" s="67"/>
    </row>
    <row r="61" spans="1:11" ht="15.75" thickBot="1" x14ac:dyDescent="0.3">
      <c r="K61" s="67"/>
    </row>
    <row r="62" spans="1:11" ht="15.75" thickBot="1" x14ac:dyDescent="0.3">
      <c r="A62" s="89" t="s">
        <v>386</v>
      </c>
      <c r="K62" s="67">
        <f t="shared" si="11"/>
        <v>0</v>
      </c>
    </row>
    <row r="63" spans="1:11" x14ac:dyDescent="0.25">
      <c r="K63" s="67"/>
    </row>
    <row r="64" spans="1:11" x14ac:dyDescent="0.25">
      <c r="A64" s="39" t="s">
        <v>395</v>
      </c>
      <c r="K64" s="67">
        <f t="shared" si="11"/>
        <v>0</v>
      </c>
    </row>
    <row r="65" spans="1:11" ht="15.75" thickBot="1" x14ac:dyDescent="0.3">
      <c r="K65" s="67"/>
    </row>
    <row r="66" spans="1:11" ht="15.75" thickBot="1" x14ac:dyDescent="0.3">
      <c r="A66" s="97" t="s">
        <v>1</v>
      </c>
      <c r="K66" s="67">
        <f t="shared" si="11"/>
        <v>0</v>
      </c>
    </row>
    <row r="67" spans="1:11" x14ac:dyDescent="0.25">
      <c r="A67" t="s">
        <v>161</v>
      </c>
      <c r="F67" s="88">
        <f>(TABLES!E281/100000)*355</f>
        <v>0.14129</v>
      </c>
      <c r="G67" s="88">
        <f>(TABLES!F281/100000)*355</f>
        <v>0.14221300000000001</v>
      </c>
      <c r="H67" s="88">
        <f>(TABLES!G281/100000)*355</f>
        <v>0.13816600000000001</v>
      </c>
      <c r="I67" s="88">
        <f>(TABLES!H281/100000)*355</f>
        <v>0.13972799999999999</v>
      </c>
      <c r="J67" s="88">
        <f>(TABLES!I281/100000)*355</f>
        <v>0.143846</v>
      </c>
      <c r="K67" s="76">
        <f t="shared" si="11"/>
        <v>0.70524300000000006</v>
      </c>
    </row>
    <row r="68" spans="1:11" x14ac:dyDescent="0.25">
      <c r="A68" t="s">
        <v>163</v>
      </c>
      <c r="F68" s="88">
        <f>(TABLES!E282/100000)*355</f>
        <v>2.9464999999999999E-3</v>
      </c>
      <c r="G68" s="88">
        <f>(TABLES!F282/100000)*355</f>
        <v>2.2719999999999997E-3</v>
      </c>
      <c r="H68" s="88">
        <f>(TABLES!G282/100000)*355</f>
        <v>2.627E-3</v>
      </c>
      <c r="I68" s="88">
        <f>(TABLES!H282/100000)*355</f>
        <v>1.9525000000000002E-3</v>
      </c>
      <c r="J68" s="88">
        <f>(TABLES!I282/100000)*355</f>
        <v>2.1299999999999999E-3</v>
      </c>
      <c r="K68" s="76">
        <f t="shared" si="11"/>
        <v>1.1927999999999998E-2</v>
      </c>
    </row>
    <row r="69" spans="1:11" x14ac:dyDescent="0.25">
      <c r="A69" t="s">
        <v>164</v>
      </c>
      <c r="F69" s="88">
        <f>(TABLES!E283/100000)*355</f>
        <v>6.2835E-3</v>
      </c>
      <c r="G69" s="88">
        <f>(TABLES!F283/100000)*355</f>
        <v>5.857499999999999E-3</v>
      </c>
      <c r="H69" s="88">
        <f>(TABLES!G283/100000)*355</f>
        <v>6.6030000000000004E-3</v>
      </c>
      <c r="I69" s="88">
        <f>(TABLES!H283/100000)*355</f>
        <v>6.4965000000000005E-3</v>
      </c>
      <c r="J69" s="88">
        <f>(TABLES!I283/100000)*355</f>
        <v>6.3899999999999998E-3</v>
      </c>
      <c r="K69" s="76">
        <f t="shared" si="11"/>
        <v>3.1630499999999999E-2</v>
      </c>
    </row>
    <row r="70" spans="1:11" x14ac:dyDescent="0.25">
      <c r="A70" t="s">
        <v>165</v>
      </c>
      <c r="F70" s="88">
        <f>(TABLES!E284/100000)*355</f>
        <v>1.7998500000000001E-2</v>
      </c>
      <c r="G70" s="88">
        <f>(TABLES!F284/100000)*355</f>
        <v>2.0305999999999998E-2</v>
      </c>
      <c r="H70" s="88">
        <f>(TABLES!G284/100000)*355</f>
        <v>2.0803000000000002E-2</v>
      </c>
      <c r="I70" s="88">
        <f>(TABLES!H284/100000)*355</f>
        <v>1.5549E-2</v>
      </c>
      <c r="J70" s="88">
        <f>(TABLES!I284/100000)*355</f>
        <v>1.8105E-2</v>
      </c>
      <c r="K70" s="76">
        <f t="shared" si="11"/>
        <v>9.2761499999999997E-2</v>
      </c>
    </row>
    <row r="71" spans="1:11" ht="15.75" thickBot="1" x14ac:dyDescent="0.3">
      <c r="K71" s="76">
        <f t="shared" si="11"/>
        <v>0</v>
      </c>
    </row>
    <row r="72" spans="1:11" ht="15.75" thickBot="1" x14ac:dyDescent="0.3">
      <c r="A72" s="98" t="s">
        <v>2</v>
      </c>
      <c r="K72" s="76">
        <f t="shared" si="11"/>
        <v>0</v>
      </c>
    </row>
    <row r="73" spans="1:11" x14ac:dyDescent="0.25">
      <c r="A73" t="s">
        <v>168</v>
      </c>
      <c r="F73" s="88">
        <f>(TABLES!E286/100000)*355</f>
        <v>0.14981</v>
      </c>
      <c r="G73" s="88">
        <f>(TABLES!F286/100000)*355</f>
        <v>0.14981</v>
      </c>
      <c r="H73" s="88">
        <f>(TABLES!G286/100000)*355</f>
        <v>0.15293400000000001</v>
      </c>
      <c r="I73" s="88">
        <f>(TABLES!H286/100000)*355</f>
        <v>0.14895800000000001</v>
      </c>
      <c r="J73" s="88">
        <f>(TABLES!I286/100000)*355</f>
        <v>0.14455599999999999</v>
      </c>
      <c r="K73" s="76">
        <f t="shared" si="11"/>
        <v>0.74606800000000006</v>
      </c>
    </row>
    <row r="74" spans="1:11" x14ac:dyDescent="0.25">
      <c r="A74" t="s">
        <v>163</v>
      </c>
      <c r="F74" s="88">
        <f>(TABLES!E287/100000)*355</f>
        <v>2.8400000000000001E-3</v>
      </c>
      <c r="G74" s="88">
        <f>(TABLES!F287/100000)*355</f>
        <v>2.7335000000000003E-3</v>
      </c>
      <c r="H74" s="88">
        <f>(TABLES!G287/100000)*355</f>
        <v>2.1299999999999999E-3</v>
      </c>
      <c r="I74" s="88">
        <f>(TABLES!H287/100000)*355</f>
        <v>2.5559999999999997E-3</v>
      </c>
      <c r="J74" s="88">
        <f>(TABLES!I287/100000)*355</f>
        <v>2.6979999999999999E-3</v>
      </c>
      <c r="K74" s="76">
        <f t="shared" si="11"/>
        <v>1.29575E-2</v>
      </c>
    </row>
    <row r="75" spans="1:11" x14ac:dyDescent="0.25">
      <c r="A75" t="s">
        <v>164</v>
      </c>
      <c r="F75" s="88">
        <f>(TABLES!E288/100000)*355</f>
        <v>7.3130000000000001E-3</v>
      </c>
      <c r="G75" s="88">
        <f>(TABLES!F288/100000)*355</f>
        <v>7.810000000000001E-3</v>
      </c>
      <c r="H75" s="88">
        <f>(TABLES!G288/100000)*355</f>
        <v>6.7449999999999993E-3</v>
      </c>
      <c r="I75" s="88">
        <f>(TABLES!H288/100000)*355</f>
        <v>6.3899999999999998E-3</v>
      </c>
      <c r="J75" s="88">
        <f>(TABLES!I288/100000)*355</f>
        <v>6.5319999999999996E-3</v>
      </c>
      <c r="K75" s="76">
        <f t="shared" si="11"/>
        <v>3.4790000000000001E-2</v>
      </c>
    </row>
    <row r="76" spans="1:11" x14ac:dyDescent="0.25">
      <c r="A76" t="s">
        <v>165</v>
      </c>
      <c r="F76" s="88">
        <f>(TABLES!E289/100000)*355</f>
        <v>2.3713999999999999E-2</v>
      </c>
      <c r="G76" s="88">
        <f>(TABLES!F289/100000)*355</f>
        <v>2.3713999999999999E-2</v>
      </c>
      <c r="H76" s="88">
        <f>(TABLES!G289/100000)*355</f>
        <v>2.3713999999999999E-2</v>
      </c>
      <c r="I76" s="88">
        <f>(TABLES!H289/100000)*355</f>
        <v>2.4992E-2</v>
      </c>
      <c r="J76" s="88">
        <f>(TABLES!I289/100000)*355</f>
        <v>2.5062999999999998E-2</v>
      </c>
      <c r="K76" s="76">
        <f t="shared" si="11"/>
        <v>0.121197</v>
      </c>
    </row>
    <row r="77" spans="1:11" ht="15.75" thickBot="1" x14ac:dyDescent="0.3">
      <c r="K77" s="76">
        <f t="shared" si="11"/>
        <v>0</v>
      </c>
    </row>
    <row r="78" spans="1:11" ht="15.75" thickBot="1" x14ac:dyDescent="0.3">
      <c r="A78" s="99" t="s">
        <v>240</v>
      </c>
      <c r="K78" s="76">
        <f t="shared" si="11"/>
        <v>0</v>
      </c>
    </row>
    <row r="79" spans="1:11" x14ac:dyDescent="0.25">
      <c r="A79" t="s">
        <v>161</v>
      </c>
      <c r="F79" s="88">
        <f>(TABLES!E291/100000)*355</f>
        <v>0.15406999999999998</v>
      </c>
      <c r="G79" s="88">
        <f>(TABLES!F291/100000)*355</f>
        <v>0.15385699999999999</v>
      </c>
      <c r="H79" s="88">
        <f>(TABLES!G291/100000)*355</f>
        <v>0.154283</v>
      </c>
      <c r="I79" s="88">
        <f>(TABLES!H291/100000)*355</f>
        <v>0.15321799999999999</v>
      </c>
      <c r="J79" s="88">
        <f>(TABLES!I291/100000)*355</f>
        <v>0.152366</v>
      </c>
      <c r="K79" s="76">
        <f t="shared" si="11"/>
        <v>0.76779399999999998</v>
      </c>
    </row>
    <row r="80" spans="1:11" x14ac:dyDescent="0.25">
      <c r="A80" t="s">
        <v>163</v>
      </c>
      <c r="F80" s="88">
        <f>(TABLES!E292/100000)*355</f>
        <v>2.1299999999999999E-3</v>
      </c>
      <c r="G80" s="88">
        <f>(TABLES!F292/100000)*355</f>
        <v>2.5559999999999997E-3</v>
      </c>
      <c r="H80" s="88">
        <f>(TABLES!G292/100000)*355</f>
        <v>2.2009999999999998E-3</v>
      </c>
      <c r="I80" s="88">
        <f>(TABLES!H292/100000)*355</f>
        <v>2.4849999999999998E-3</v>
      </c>
      <c r="J80" s="88">
        <f>(TABLES!I292/100000)*355</f>
        <v>2.5559999999999997E-3</v>
      </c>
      <c r="K80" s="76">
        <f t="shared" si="11"/>
        <v>1.1927999999999998E-2</v>
      </c>
    </row>
    <row r="81" spans="1:11" x14ac:dyDescent="0.25">
      <c r="A81" t="s">
        <v>164</v>
      </c>
      <c r="F81" s="88">
        <f>(TABLES!E293/100000)*355</f>
        <v>7.7390000000000002E-3</v>
      </c>
      <c r="G81" s="88">
        <f>(TABLES!F293/100000)*355</f>
        <v>7.5970000000000005E-3</v>
      </c>
      <c r="H81" s="88">
        <f>(TABLES!G293/100000)*355</f>
        <v>7.4550000000000007E-3</v>
      </c>
      <c r="I81" s="88">
        <f>(TABLES!H293/100000)*355</f>
        <v>7.1000000000000004E-3</v>
      </c>
      <c r="J81" s="88">
        <f>(TABLES!I293/100000)*355</f>
        <v>7.5970000000000005E-3</v>
      </c>
      <c r="K81" s="76">
        <f t="shared" si="11"/>
        <v>3.7488E-2</v>
      </c>
    </row>
    <row r="82" spans="1:11" x14ac:dyDescent="0.25">
      <c r="A82" t="s">
        <v>165</v>
      </c>
      <c r="F82" s="88">
        <f>(TABLES!E294/100000)*355</f>
        <v>3.0103999999999999E-2</v>
      </c>
      <c r="G82" s="88">
        <f>(TABLES!F294/100000)*355</f>
        <v>3.1382E-2</v>
      </c>
      <c r="H82" s="88">
        <f>(TABLES!G294/100000)*355</f>
        <v>3.1382E-2</v>
      </c>
      <c r="I82" s="88">
        <f>(TABLES!H294/100000)*355</f>
        <v>3.2659999999999995E-2</v>
      </c>
      <c r="J82" s="88">
        <f>(TABLES!I294/100000)*355</f>
        <v>3.2305E-2</v>
      </c>
      <c r="K82" s="76">
        <f t="shared" si="11"/>
        <v>0.157833</v>
      </c>
    </row>
    <row r="83" spans="1:11" ht="15.75" thickBot="1" x14ac:dyDescent="0.3">
      <c r="K83" s="67"/>
    </row>
    <row r="84" spans="1:11" ht="15.75" thickBot="1" x14ac:dyDescent="0.3">
      <c r="A84" s="100" t="s">
        <v>149</v>
      </c>
      <c r="F84" s="88">
        <f>(TABLES!E296/100000)*355</f>
        <v>0</v>
      </c>
      <c r="G84" s="88">
        <f>(TABLES!F296/100000)*355</f>
        <v>0</v>
      </c>
      <c r="H84" s="88">
        <f>(TABLES!G296/100000)*355</f>
        <v>0.15854299999999999</v>
      </c>
      <c r="I84" s="88">
        <f>(TABLES!H296/100000)*355</f>
        <v>0.15747800000000001</v>
      </c>
      <c r="J84" s="88">
        <f>(TABLES!I296/100000)*355</f>
        <v>0.15662599999999999</v>
      </c>
      <c r="K84" s="76">
        <f t="shared" si="11"/>
        <v>0.47264699999999998</v>
      </c>
    </row>
    <row r="85" spans="1:11" x14ac:dyDescent="0.25">
      <c r="A85" t="s">
        <v>161</v>
      </c>
      <c r="F85" s="88">
        <f>(TABLES!E297/100000)*355</f>
        <v>0</v>
      </c>
      <c r="G85" s="88">
        <f>(TABLES!F297/100000)*355</f>
        <v>0</v>
      </c>
      <c r="H85" s="88">
        <f>(TABLES!G297/100000)*355</f>
        <v>2.627E-3</v>
      </c>
      <c r="I85" s="88">
        <f>(TABLES!H297/100000)*355</f>
        <v>2.627E-3</v>
      </c>
      <c r="J85" s="88">
        <f>(TABLES!I297/100000)*355</f>
        <v>2.5915000000000001E-3</v>
      </c>
      <c r="K85" s="76">
        <f t="shared" si="11"/>
        <v>7.8455E-3</v>
      </c>
    </row>
    <row r="86" spans="1:11" x14ac:dyDescent="0.25">
      <c r="A86" t="s">
        <v>163</v>
      </c>
      <c r="F86" s="88">
        <f>(TABLES!E298/100000)*355</f>
        <v>0</v>
      </c>
      <c r="G86" s="88">
        <f>(TABLES!F298/100000)*355</f>
        <v>0</v>
      </c>
      <c r="H86" s="88">
        <f>(TABLES!G298/100000)*355</f>
        <v>7.0289999999999997E-3</v>
      </c>
      <c r="I86" s="88">
        <f>(TABLES!H298/100000)*355</f>
        <v>6.9224999999999998E-3</v>
      </c>
      <c r="J86" s="88">
        <f>(TABLES!I298/100000)*355</f>
        <v>7.1710000000000003E-3</v>
      </c>
      <c r="K86" s="76">
        <f t="shared" si="11"/>
        <v>2.1122499999999999E-2</v>
      </c>
    </row>
    <row r="87" spans="1:11" x14ac:dyDescent="0.25">
      <c r="A87" t="s">
        <v>164</v>
      </c>
      <c r="F87" s="88">
        <f>(TABLES!E299/100000)*355</f>
        <v>0</v>
      </c>
      <c r="G87" s="88">
        <f>(TABLES!F299/100000)*355</f>
        <v>0</v>
      </c>
      <c r="H87" s="88">
        <f>(TABLES!G299/100000)*355</f>
        <v>2.1583999999999999E-2</v>
      </c>
      <c r="I87" s="88">
        <f>(TABLES!H299/100000)*355</f>
        <v>2.1370999999999998E-2</v>
      </c>
      <c r="J87" s="88">
        <f>(TABLES!I299/100000)*355</f>
        <v>2.1299999999999999E-2</v>
      </c>
      <c r="K87" s="76">
        <f t="shared" si="11"/>
        <v>6.4254999999999993E-2</v>
      </c>
    </row>
    <row r="88" spans="1:11" x14ac:dyDescent="0.25">
      <c r="A88" t="s">
        <v>165</v>
      </c>
      <c r="K88" s="67">
        <f t="shared" si="11"/>
        <v>0</v>
      </c>
    </row>
    <row r="89" spans="1:11" ht="15.75" thickBot="1" x14ac:dyDescent="0.3">
      <c r="K89" s="67"/>
    </row>
    <row r="90" spans="1:11" ht="15.75" thickBot="1" x14ac:dyDescent="0.3">
      <c r="A90" s="744" t="s">
        <v>1143</v>
      </c>
      <c r="K90" s="67">
        <f t="shared" si="11"/>
        <v>0</v>
      </c>
    </row>
    <row r="91" spans="1:11" x14ac:dyDescent="0.25">
      <c r="A91" s="52" t="s">
        <v>36</v>
      </c>
      <c r="E91" s="102">
        <f>TABLES!D79</f>
        <v>3.1800000000000002E-2</v>
      </c>
      <c r="F91" s="102">
        <f>TABLES!E79</f>
        <v>3.4000000000000002E-2</v>
      </c>
      <c r="G91" s="102">
        <f>TABLES!F79</f>
        <v>3.2000000000000001E-2</v>
      </c>
      <c r="H91" s="102">
        <f>TABLES!G79</f>
        <v>3.2500000000000001E-2</v>
      </c>
      <c r="I91" s="63">
        <f>TABLES!H79</f>
        <v>3.09E-2</v>
      </c>
      <c r="J91" s="63">
        <f>TABLES!I79</f>
        <v>0.03</v>
      </c>
      <c r="K91" s="70">
        <f t="shared" si="11"/>
        <v>0.19120000000000001</v>
      </c>
    </row>
    <row r="92" spans="1:11" x14ac:dyDescent="0.25">
      <c r="A92" t="s">
        <v>1144</v>
      </c>
      <c r="F92" s="68">
        <v>1.1299999999999999</v>
      </c>
      <c r="G92" s="68">
        <v>1.23</v>
      </c>
      <c r="H92" s="68">
        <v>1</v>
      </c>
      <c r="I92" s="68">
        <v>1.1399999999999999</v>
      </c>
      <c r="J92" s="68">
        <v>1.29</v>
      </c>
      <c r="K92" s="70">
        <f t="shared" si="11"/>
        <v>5.79</v>
      </c>
    </row>
    <row r="93" spans="1:11" x14ac:dyDescent="0.25">
      <c r="K93" s="67"/>
    </row>
    <row r="94" spans="1:11" x14ac:dyDescent="0.25">
      <c r="K94" s="67">
        <f t="shared" ref="K94:K140" si="17">SUM(C94:J94)</f>
        <v>0</v>
      </c>
    </row>
    <row r="95" spans="1:11" x14ac:dyDescent="0.25">
      <c r="A95" t="s">
        <v>257</v>
      </c>
      <c r="F95" s="71">
        <f>E91*F92</f>
        <v>3.5934000000000001E-2</v>
      </c>
      <c r="G95" s="71">
        <f>F91*G92</f>
        <v>4.1820000000000003E-2</v>
      </c>
      <c r="H95" s="71">
        <f t="shared" ref="H95:J95" si="18">G91*H92</f>
        <v>3.2000000000000001E-2</v>
      </c>
      <c r="I95" s="71">
        <f t="shared" si="18"/>
        <v>3.705E-2</v>
      </c>
      <c r="J95" s="71">
        <f t="shared" si="18"/>
        <v>3.9861000000000001E-2</v>
      </c>
      <c r="K95" s="70">
        <f t="shared" ref="K95" si="19">SUM(C95:J95)</f>
        <v>0.186665</v>
      </c>
    </row>
    <row r="96" spans="1:11" x14ac:dyDescent="0.25">
      <c r="K96" s="67">
        <f t="shared" si="17"/>
        <v>0</v>
      </c>
    </row>
    <row r="97" spans="11:11" x14ac:dyDescent="0.25">
      <c r="K97" s="67"/>
    </row>
    <row r="98" spans="11:11" x14ac:dyDescent="0.25">
      <c r="K98" s="67">
        <f t="shared" si="17"/>
        <v>0</v>
      </c>
    </row>
    <row r="99" spans="11:11" x14ac:dyDescent="0.25">
      <c r="K99" s="67"/>
    </row>
    <row r="100" spans="11:11" x14ac:dyDescent="0.25">
      <c r="K100" s="67">
        <f t="shared" si="17"/>
        <v>0</v>
      </c>
    </row>
    <row r="101" spans="11:11" x14ac:dyDescent="0.25">
      <c r="K101" s="67"/>
    </row>
    <row r="102" spans="11:11" x14ac:dyDescent="0.25">
      <c r="K102" s="67">
        <f t="shared" si="17"/>
        <v>0</v>
      </c>
    </row>
    <row r="103" spans="11:11" x14ac:dyDescent="0.25">
      <c r="K103" s="67"/>
    </row>
    <row r="104" spans="11:11" x14ac:dyDescent="0.25">
      <c r="K104" s="67">
        <f t="shared" si="17"/>
        <v>0</v>
      </c>
    </row>
    <row r="105" spans="11:11" x14ac:dyDescent="0.25">
      <c r="K105" s="67"/>
    </row>
    <row r="106" spans="11:11" x14ac:dyDescent="0.25">
      <c r="K106" s="67">
        <f t="shared" si="17"/>
        <v>0</v>
      </c>
    </row>
    <row r="107" spans="11:11" x14ac:dyDescent="0.25">
      <c r="K107" s="67"/>
    </row>
    <row r="108" spans="11:11" x14ac:dyDescent="0.25">
      <c r="K108" s="67">
        <f t="shared" si="17"/>
        <v>0</v>
      </c>
    </row>
    <row r="109" spans="11:11" x14ac:dyDescent="0.25">
      <c r="K109" s="67"/>
    </row>
    <row r="110" spans="11:11" x14ac:dyDescent="0.25">
      <c r="K110" s="67">
        <f t="shared" si="17"/>
        <v>0</v>
      </c>
    </row>
    <row r="111" spans="11:11" x14ac:dyDescent="0.25">
      <c r="K111" s="67"/>
    </row>
    <row r="112" spans="11:11" x14ac:dyDescent="0.25">
      <c r="K112" s="67">
        <f t="shared" si="17"/>
        <v>0</v>
      </c>
    </row>
    <row r="113" spans="11:11" x14ac:dyDescent="0.25">
      <c r="K113" s="67"/>
    </row>
    <row r="114" spans="11:11" x14ac:dyDescent="0.25">
      <c r="K114" s="67">
        <f t="shared" si="17"/>
        <v>0</v>
      </c>
    </row>
    <row r="115" spans="11:11" x14ac:dyDescent="0.25">
      <c r="K115" s="67"/>
    </row>
    <row r="116" spans="11:11" x14ac:dyDescent="0.25">
      <c r="K116" s="67">
        <f t="shared" si="17"/>
        <v>0</v>
      </c>
    </row>
    <row r="117" spans="11:11" x14ac:dyDescent="0.25">
      <c r="K117" s="67"/>
    </row>
    <row r="118" spans="11:11" x14ac:dyDescent="0.25">
      <c r="K118" s="67">
        <f t="shared" si="17"/>
        <v>0</v>
      </c>
    </row>
    <row r="119" spans="11:11" x14ac:dyDescent="0.25">
      <c r="K119" s="67"/>
    </row>
    <row r="120" spans="11:11" x14ac:dyDescent="0.25">
      <c r="K120" s="67">
        <f t="shared" si="17"/>
        <v>0</v>
      </c>
    </row>
    <row r="121" spans="11:11" x14ac:dyDescent="0.25">
      <c r="K121" s="67"/>
    </row>
    <row r="122" spans="11:11" x14ac:dyDescent="0.25">
      <c r="K122" s="67">
        <f t="shared" si="17"/>
        <v>0</v>
      </c>
    </row>
    <row r="123" spans="11:11" x14ac:dyDescent="0.25">
      <c r="K123" s="67"/>
    </row>
    <row r="124" spans="11:11" x14ac:dyDescent="0.25">
      <c r="K124" s="67">
        <f t="shared" si="17"/>
        <v>0</v>
      </c>
    </row>
    <row r="125" spans="11:11" x14ac:dyDescent="0.25">
      <c r="K125" s="67"/>
    </row>
    <row r="126" spans="11:11" x14ac:dyDescent="0.25">
      <c r="K126" s="67">
        <f t="shared" si="17"/>
        <v>0</v>
      </c>
    </row>
    <row r="127" spans="11:11" x14ac:dyDescent="0.25">
      <c r="K127" s="67"/>
    </row>
    <row r="128" spans="11:11" x14ac:dyDescent="0.25">
      <c r="K128" s="67">
        <f t="shared" si="17"/>
        <v>0</v>
      </c>
    </row>
    <row r="129" spans="11:11" x14ac:dyDescent="0.25">
      <c r="K129" s="67"/>
    </row>
    <row r="130" spans="11:11" x14ac:dyDescent="0.25">
      <c r="K130" s="67">
        <f t="shared" si="17"/>
        <v>0</v>
      </c>
    </row>
    <row r="131" spans="11:11" x14ac:dyDescent="0.25">
      <c r="K131" s="67"/>
    </row>
    <row r="132" spans="11:11" x14ac:dyDescent="0.25">
      <c r="K132" s="67">
        <f t="shared" si="17"/>
        <v>0</v>
      </c>
    </row>
    <row r="133" spans="11:11" x14ac:dyDescent="0.25">
      <c r="K133" s="67"/>
    </row>
    <row r="134" spans="11:11" x14ac:dyDescent="0.25">
      <c r="K134" s="67">
        <f t="shared" si="17"/>
        <v>0</v>
      </c>
    </row>
    <row r="135" spans="11:11" x14ac:dyDescent="0.25">
      <c r="K135" s="67"/>
    </row>
    <row r="136" spans="11:11" x14ac:dyDescent="0.25">
      <c r="K136" s="67">
        <f t="shared" si="17"/>
        <v>0</v>
      </c>
    </row>
    <row r="137" spans="11:11" x14ac:dyDescent="0.25">
      <c r="K137" s="67"/>
    </row>
    <row r="138" spans="11:11" x14ac:dyDescent="0.25">
      <c r="K138" s="67">
        <f t="shared" si="17"/>
        <v>0</v>
      </c>
    </row>
    <row r="139" spans="11:11" x14ac:dyDescent="0.25">
      <c r="K139" s="67"/>
    </row>
    <row r="140" spans="11:11" x14ac:dyDescent="0.25">
      <c r="K140" s="67">
        <f t="shared" si="17"/>
        <v>0</v>
      </c>
    </row>
  </sheetData>
  <pageMargins left="0.7" right="0.7" top="0.75" bottom="0.75" header="0.3" footer="0.3"/>
  <pageSetup orientation="portrait" r:id="rId1"/>
  <ignoredErrors>
    <ignoredError sqref="I19:J19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CU44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RowHeight="15.75" x14ac:dyDescent="0.25"/>
  <cols>
    <col min="1" max="1" width="54.28515625" style="180" bestFit="1" customWidth="1"/>
    <col min="2" max="37" width="11.5703125" style="180" bestFit="1" customWidth="1"/>
    <col min="38" max="38" width="20" style="180" bestFit="1" customWidth="1"/>
    <col min="39" max="39" width="14" style="180" bestFit="1" customWidth="1"/>
    <col min="40" max="40" width="17.42578125" style="180" bestFit="1" customWidth="1"/>
    <col min="41" max="98" width="13.42578125" style="180" bestFit="1" customWidth="1"/>
    <col min="99" max="99" width="18.5703125" style="180" bestFit="1" customWidth="1"/>
    <col min="100" max="16384" width="11.42578125" style="180"/>
  </cols>
  <sheetData>
    <row r="1" spans="1:99" ht="16.5" thickBot="1" x14ac:dyDescent="0.3">
      <c r="A1" s="323" t="s">
        <v>233</v>
      </c>
      <c r="C1" s="843">
        <v>42370</v>
      </c>
      <c r="D1" s="844">
        <v>42401</v>
      </c>
      <c r="E1" s="844">
        <v>42430</v>
      </c>
      <c r="F1" s="844">
        <v>42461</v>
      </c>
      <c r="G1" s="844">
        <v>42491</v>
      </c>
      <c r="H1" s="844">
        <v>42522</v>
      </c>
      <c r="I1" s="844">
        <v>42552</v>
      </c>
      <c r="J1" s="844">
        <v>42583</v>
      </c>
      <c r="K1" s="844">
        <v>42614</v>
      </c>
      <c r="L1" s="844">
        <v>42644</v>
      </c>
      <c r="M1" s="844">
        <v>42675</v>
      </c>
      <c r="N1" s="844">
        <v>42705</v>
      </c>
      <c r="O1" s="845">
        <v>42736</v>
      </c>
      <c r="P1" s="845">
        <v>42767</v>
      </c>
      <c r="Q1" s="845">
        <v>42795</v>
      </c>
      <c r="R1" s="845">
        <v>42826</v>
      </c>
      <c r="S1" s="845">
        <v>42856</v>
      </c>
      <c r="T1" s="845">
        <v>42887</v>
      </c>
      <c r="U1" s="845">
        <v>42917</v>
      </c>
      <c r="V1" s="845">
        <v>42948</v>
      </c>
      <c r="W1" s="845">
        <v>42979</v>
      </c>
      <c r="X1" s="845">
        <v>43009</v>
      </c>
      <c r="Y1" s="845">
        <v>43040</v>
      </c>
      <c r="Z1" s="845">
        <v>43070</v>
      </c>
      <c r="AA1" s="214">
        <v>43101</v>
      </c>
      <c r="AB1" s="214">
        <v>43132</v>
      </c>
      <c r="AC1" s="214">
        <v>43160</v>
      </c>
      <c r="AD1" s="214">
        <v>43191</v>
      </c>
      <c r="AE1" s="214">
        <v>43221</v>
      </c>
      <c r="AF1" s="214">
        <v>43252</v>
      </c>
      <c r="AG1" s="214">
        <v>43282</v>
      </c>
      <c r="AH1" s="214">
        <v>43313</v>
      </c>
      <c r="AI1" s="214">
        <v>43344</v>
      </c>
      <c r="AJ1" s="214">
        <v>43374</v>
      </c>
      <c r="AK1" s="214">
        <v>43405</v>
      </c>
      <c r="AL1" s="214">
        <v>43435</v>
      </c>
      <c r="AM1" s="215">
        <v>43466</v>
      </c>
      <c r="AN1" s="215">
        <v>43497</v>
      </c>
      <c r="AO1" s="215">
        <v>43525</v>
      </c>
      <c r="AP1" s="215">
        <v>43556</v>
      </c>
      <c r="AQ1" s="215">
        <v>43586</v>
      </c>
      <c r="AR1" s="215">
        <v>43617</v>
      </c>
      <c r="AS1" s="215">
        <v>43647</v>
      </c>
      <c r="AT1" s="215">
        <v>43678</v>
      </c>
      <c r="AU1" s="215">
        <v>43709</v>
      </c>
      <c r="AV1" s="215">
        <v>43739</v>
      </c>
      <c r="AW1" s="215">
        <v>43770</v>
      </c>
      <c r="AX1" s="215">
        <v>43800</v>
      </c>
      <c r="AY1" s="216">
        <v>43831</v>
      </c>
      <c r="AZ1" s="216">
        <v>43862</v>
      </c>
      <c r="BA1" s="216">
        <v>43891</v>
      </c>
      <c r="BB1" s="216">
        <v>43922</v>
      </c>
      <c r="BC1" s="216">
        <v>43952</v>
      </c>
      <c r="BD1" s="216">
        <v>43983</v>
      </c>
      <c r="BE1" s="216">
        <v>44013</v>
      </c>
      <c r="BF1" s="216">
        <v>44044</v>
      </c>
      <c r="BG1" s="216">
        <v>44075</v>
      </c>
      <c r="BH1" s="216">
        <v>44105</v>
      </c>
      <c r="BI1" s="216">
        <v>44136</v>
      </c>
      <c r="BJ1" s="216">
        <v>44166</v>
      </c>
      <c r="BK1" s="217">
        <v>44197</v>
      </c>
      <c r="BL1" s="217">
        <v>44228</v>
      </c>
      <c r="BM1" s="217">
        <v>44256</v>
      </c>
      <c r="BN1" s="217">
        <v>44287</v>
      </c>
      <c r="BO1" s="217">
        <v>44317</v>
      </c>
      <c r="BP1" s="217">
        <v>44348</v>
      </c>
      <c r="BQ1" s="217">
        <v>44378</v>
      </c>
      <c r="BR1" s="217">
        <v>44409</v>
      </c>
      <c r="BS1" s="217">
        <v>44440</v>
      </c>
      <c r="BT1" s="217">
        <v>44470</v>
      </c>
      <c r="BU1" s="217">
        <v>44501</v>
      </c>
      <c r="BV1" s="217">
        <v>44531</v>
      </c>
      <c r="BW1" s="218">
        <v>44562</v>
      </c>
      <c r="BX1" s="218">
        <v>44593</v>
      </c>
      <c r="BY1" s="218">
        <v>44621</v>
      </c>
      <c r="BZ1" s="218">
        <v>44652</v>
      </c>
      <c r="CA1" s="218">
        <v>44682</v>
      </c>
      <c r="CB1" s="218">
        <v>44713</v>
      </c>
      <c r="CC1" s="218">
        <v>44743</v>
      </c>
      <c r="CD1" s="218">
        <v>44774</v>
      </c>
      <c r="CE1" s="218">
        <v>44805</v>
      </c>
      <c r="CF1" s="218">
        <v>44835</v>
      </c>
      <c r="CG1" s="218">
        <v>44866</v>
      </c>
      <c r="CH1" s="218">
        <v>44896</v>
      </c>
      <c r="CI1" s="219">
        <v>44927</v>
      </c>
      <c r="CJ1" s="219">
        <v>44958</v>
      </c>
      <c r="CK1" s="219">
        <v>44986</v>
      </c>
      <c r="CL1" s="219">
        <v>45017</v>
      </c>
      <c r="CM1" s="219">
        <v>45047</v>
      </c>
      <c r="CN1" s="219">
        <v>45078</v>
      </c>
      <c r="CO1" s="219">
        <v>45108</v>
      </c>
      <c r="CP1" s="219">
        <v>45139</v>
      </c>
      <c r="CQ1" s="219">
        <v>45170</v>
      </c>
      <c r="CR1" s="219">
        <v>45200</v>
      </c>
      <c r="CS1" s="219">
        <v>45231</v>
      </c>
      <c r="CT1" s="219">
        <v>45261</v>
      </c>
      <c r="CU1" s="661" t="s">
        <v>236</v>
      </c>
    </row>
    <row r="2" spans="1:99" x14ac:dyDescent="0.25">
      <c r="A2" s="167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</row>
    <row r="3" spans="1:99" x14ac:dyDescent="0.25">
      <c r="A3" s="167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</row>
    <row r="4" spans="1:99" x14ac:dyDescent="0.25">
      <c r="A4" s="172" t="s">
        <v>234</v>
      </c>
    </row>
    <row r="5" spans="1:99" x14ac:dyDescent="0.25">
      <c r="A5" s="172" t="s">
        <v>235</v>
      </c>
    </row>
    <row r="6" spans="1:99" x14ac:dyDescent="0.25">
      <c r="A6" s="180" t="s">
        <v>1</v>
      </c>
      <c r="C6" s="234">
        <f>TABLES!D18</f>
        <v>2150</v>
      </c>
      <c r="D6" s="234">
        <f>TABLES!E18</f>
        <v>1430</v>
      </c>
      <c r="E6" s="234">
        <f>TABLES!F18</f>
        <v>1600</v>
      </c>
      <c r="F6" s="234">
        <f>TABLES!G18</f>
        <v>1220</v>
      </c>
      <c r="G6" s="234">
        <f>TABLES!H18</f>
        <v>2050</v>
      </c>
      <c r="H6" s="234">
        <f>TABLES!I18</f>
        <v>2250</v>
      </c>
      <c r="I6" s="234">
        <f>TABLES!D22</f>
        <v>2460</v>
      </c>
      <c r="J6" s="234">
        <f>TABLES!E22</f>
        <v>1640</v>
      </c>
      <c r="K6" s="234">
        <f>TABLES!F22</f>
        <v>1960</v>
      </c>
      <c r="L6" s="234">
        <f>TABLES!G22</f>
        <v>2120</v>
      </c>
      <c r="M6" s="234">
        <f>TABLES!H22</f>
        <v>2200</v>
      </c>
      <c r="N6" s="234">
        <f>TABLES!I22</f>
        <v>3400</v>
      </c>
      <c r="O6" s="234">
        <f>TABLES!D19</f>
        <v>2225</v>
      </c>
      <c r="P6" s="234">
        <f>TABLES!E19</f>
        <v>1670</v>
      </c>
      <c r="Q6" s="234">
        <f>TABLES!F19</f>
        <v>1720</v>
      </c>
      <c r="R6" s="234">
        <f>TABLES!G19</f>
        <v>1380</v>
      </c>
      <c r="S6" s="234">
        <f>TABLES!H19</f>
        <v>2120</v>
      </c>
      <c r="T6" s="234">
        <f>TABLES!I19</f>
        <v>2540</v>
      </c>
      <c r="U6" s="234">
        <f>TABLES!D23</f>
        <v>2780</v>
      </c>
      <c r="V6" s="234">
        <f>TABLES!E23</f>
        <v>1860</v>
      </c>
      <c r="W6" s="234">
        <f>TABLES!F23</f>
        <v>2040</v>
      </c>
      <c r="X6" s="234">
        <f>TABLES!G23</f>
        <v>2200</v>
      </c>
      <c r="Y6" s="234">
        <f>TABLES!H23</f>
        <v>2520</v>
      </c>
      <c r="Z6" s="234">
        <f>TABLES!I23</f>
        <v>3720</v>
      </c>
      <c r="AA6" s="234">
        <f>TABLES!D20</f>
        <v>2660</v>
      </c>
      <c r="AB6" s="234">
        <f>TABLES!E20</f>
        <v>1990</v>
      </c>
      <c r="AC6" s="234">
        <f>TABLES!F20</f>
        <v>1870</v>
      </c>
      <c r="AD6" s="234">
        <f>TABLES!G20</f>
        <v>1480</v>
      </c>
      <c r="AE6" s="234">
        <f>TABLES!H20</f>
        <v>2640</v>
      </c>
      <c r="AF6" s="234">
        <f>TABLES!I20</f>
        <v>2800</v>
      </c>
      <c r="AG6" s="234">
        <f>TABLES!D24</f>
        <v>2960</v>
      </c>
      <c r="AH6" s="234">
        <f>TABLES!E24</f>
        <v>2110</v>
      </c>
      <c r="AI6" s="234">
        <f>TABLES!F24</f>
        <v>2230</v>
      </c>
      <c r="AJ6" s="234">
        <f>TABLES!G24</f>
        <v>2340</v>
      </c>
      <c r="AK6" s="234">
        <f>TABLES!H24</f>
        <v>2600</v>
      </c>
      <c r="AL6" s="234">
        <f>TABLES!I24</f>
        <v>3980</v>
      </c>
      <c r="CU6" s="846">
        <f>SUM(C6:CT6)</f>
        <v>80915</v>
      </c>
    </row>
    <row r="7" spans="1:99" x14ac:dyDescent="0.25">
      <c r="A7" s="180" t="s">
        <v>2</v>
      </c>
      <c r="C7" s="234">
        <f>TABLES!D29</f>
        <v>1300</v>
      </c>
      <c r="D7" s="234">
        <f>TABLES!E29</f>
        <v>900</v>
      </c>
      <c r="E7" s="234">
        <f>TABLES!F29</f>
        <v>800</v>
      </c>
      <c r="F7" s="234">
        <f>TABLES!G29</f>
        <v>556</v>
      </c>
      <c r="G7" s="234">
        <f>TABLES!H29</f>
        <v>1200</v>
      </c>
      <c r="H7" s="234">
        <f>TABLES!I29</f>
        <v>2220</v>
      </c>
      <c r="I7" s="234">
        <f>TABLES!D33</f>
        <v>1670</v>
      </c>
      <c r="J7" s="234">
        <f>TABLES!E33</f>
        <v>700</v>
      </c>
      <c r="K7" s="234">
        <f>TABLES!F33</f>
        <v>1000</v>
      </c>
      <c r="L7" s="234">
        <f>TABLES!G33</f>
        <v>1300</v>
      </c>
      <c r="M7" s="234">
        <f>TABLES!H33</f>
        <v>1620</v>
      </c>
      <c r="N7" s="234">
        <f>TABLES!I33</f>
        <v>2910</v>
      </c>
      <c r="O7" s="234">
        <f>TABLES!D30</f>
        <v>1440</v>
      </c>
      <c r="P7" s="234">
        <f>TABLES!E30</f>
        <v>820</v>
      </c>
      <c r="Q7" s="234">
        <f>TABLES!F30</f>
        <v>900</v>
      </c>
      <c r="R7" s="234">
        <f>TABLES!G30</f>
        <v>700</v>
      </c>
      <c r="S7" s="234">
        <f>TABLES!H30</f>
        <v>1250</v>
      </c>
      <c r="T7" s="234">
        <f>TABLES!I30</f>
        <v>2500</v>
      </c>
      <c r="U7" s="234">
        <f>TABLES!D34</f>
        <v>1820</v>
      </c>
      <c r="V7" s="234">
        <f>TABLES!E34</f>
        <v>1000</v>
      </c>
      <c r="W7" s="234">
        <f>TABLES!F34</f>
        <v>1300</v>
      </c>
      <c r="X7" s="234">
        <f>TABLES!G34</f>
        <v>1430</v>
      </c>
      <c r="Y7" s="234">
        <f>TABLES!H34</f>
        <v>1700</v>
      </c>
      <c r="Z7" s="234">
        <f>TABLES!I34</f>
        <v>3000</v>
      </c>
      <c r="AA7" s="234">
        <f>TABLES!D31</f>
        <v>1760</v>
      </c>
      <c r="AB7" s="234">
        <f>TABLES!E31</f>
        <v>1100</v>
      </c>
      <c r="AC7" s="234">
        <f>TABLES!F31</f>
        <v>1120</v>
      </c>
      <c r="AD7" s="234">
        <f>TABLES!G31</f>
        <v>900</v>
      </c>
      <c r="AE7" s="234">
        <f>TABLES!H31</f>
        <v>1600</v>
      </c>
      <c r="AF7" s="234">
        <f>TABLES!I31</f>
        <v>2800</v>
      </c>
      <c r="AG7" s="234">
        <f>TABLES!D35</f>
        <v>2300</v>
      </c>
      <c r="AH7" s="234">
        <f>TABLES!E35</f>
        <v>1100</v>
      </c>
      <c r="AI7" s="234">
        <f>TABLES!F35</f>
        <v>1700</v>
      </c>
      <c r="AJ7" s="234">
        <f>TABLES!G35</f>
        <v>1670</v>
      </c>
      <c r="AK7" s="234">
        <f>TABLES!H35</f>
        <v>2000</v>
      </c>
      <c r="AL7" s="234">
        <f>TABLES!I35</f>
        <v>3500</v>
      </c>
      <c r="CU7" s="846">
        <f t="shared" ref="CU7:CU70" si="0">SUM(C7:CT7)</f>
        <v>55586</v>
      </c>
    </row>
    <row r="8" spans="1:99" x14ac:dyDescent="0.25">
      <c r="A8" s="180" t="s">
        <v>240</v>
      </c>
      <c r="CU8" s="846">
        <f t="shared" si="0"/>
        <v>0</v>
      </c>
    </row>
    <row r="9" spans="1:99" x14ac:dyDescent="0.25">
      <c r="A9" s="847" t="s">
        <v>4</v>
      </c>
      <c r="CU9" s="846">
        <f t="shared" si="0"/>
        <v>0</v>
      </c>
    </row>
    <row r="10" spans="1:99" x14ac:dyDescent="0.25">
      <c r="CU10" s="846">
        <f t="shared" si="0"/>
        <v>0</v>
      </c>
    </row>
    <row r="11" spans="1:99" x14ac:dyDescent="0.25">
      <c r="A11" s="172" t="s">
        <v>241</v>
      </c>
      <c r="CU11" s="846">
        <f t="shared" si="0"/>
        <v>0</v>
      </c>
    </row>
    <row r="12" spans="1:99" x14ac:dyDescent="0.25">
      <c r="A12" s="180" t="s">
        <v>1</v>
      </c>
      <c r="C12" s="842">
        <f>C6/'ANUAL DATA'!$C$17</f>
        <v>8.7826797385620908E-2</v>
      </c>
      <c r="D12" s="842">
        <f>D6/'ANUAL DATA'!$C$17</f>
        <v>5.8415032679738563E-2</v>
      </c>
      <c r="E12" s="842">
        <f>E6/'ANUAL DATA'!$C$17</f>
        <v>6.535947712418301E-2</v>
      </c>
      <c r="F12" s="842">
        <f>F6/'ANUAL DATA'!$C$17</f>
        <v>4.9836601307189546E-2</v>
      </c>
      <c r="G12" s="842">
        <f>G6/'ANUAL DATA'!$C$17</f>
        <v>8.3741830065359471E-2</v>
      </c>
      <c r="H12" s="842">
        <f>H6/'ANUAL DATA'!$C$17</f>
        <v>9.1911764705882359E-2</v>
      </c>
      <c r="I12" s="842">
        <f>I6/'ANUAL DATA'!$C$17</f>
        <v>0.10049019607843138</v>
      </c>
      <c r="J12" s="842">
        <f>J6/'ANUAL DATA'!$C$17</f>
        <v>6.699346405228758E-2</v>
      </c>
      <c r="K12" s="842">
        <f>K6/'ANUAL DATA'!$C$17</f>
        <v>8.0065359477124176E-2</v>
      </c>
      <c r="L12" s="842">
        <f>L6/'ANUAL DATA'!$C$17</f>
        <v>8.6601307189542481E-2</v>
      </c>
      <c r="M12" s="842">
        <f>M6/'ANUAL DATA'!$C$17</f>
        <v>8.9869281045751634E-2</v>
      </c>
      <c r="N12" s="842">
        <f>N6/'ANUAL DATA'!$C$17</f>
        <v>0.1388888888888889</v>
      </c>
      <c r="O12" s="842">
        <f>O6/'ANUAL DATA'!$D$17</f>
        <v>8.309990662931839E-2</v>
      </c>
      <c r="P12" s="842">
        <f>P6/'ANUAL DATA'!$D$17</f>
        <v>6.2371615312791784E-2</v>
      </c>
      <c r="Q12" s="842">
        <f>Q6/'ANUAL DATA'!$D$17</f>
        <v>6.4239028944911292E-2</v>
      </c>
      <c r="R12" s="842">
        <f>R6/'ANUAL DATA'!$D$17</f>
        <v>5.1540616246498597E-2</v>
      </c>
      <c r="S12" s="842">
        <f>S6/'ANUAL DATA'!$D$17</f>
        <v>7.917833800186741E-2</v>
      </c>
      <c r="T12" s="842">
        <f>T6/'ANUAL DATA'!$D$17</f>
        <v>9.4864612511671331E-2</v>
      </c>
      <c r="U12" s="842">
        <f>U6/'ANUAL DATA'!$D$17</f>
        <v>0.10382819794584501</v>
      </c>
      <c r="V12" s="842">
        <f>V6/'ANUAL DATA'!$D$17</f>
        <v>6.9467787114845941E-2</v>
      </c>
      <c r="W12" s="842">
        <f>W6/'ANUAL DATA'!$D$17</f>
        <v>7.6190476190476197E-2</v>
      </c>
      <c r="X12" s="842">
        <f>X6/'ANUAL DATA'!$D$17</f>
        <v>8.2166199813258636E-2</v>
      </c>
      <c r="Y12" s="842">
        <f>Y6/'ANUAL DATA'!$D$17</f>
        <v>9.4117647058823528E-2</v>
      </c>
      <c r="Z12" s="842">
        <f>Z6/'ANUAL DATA'!$D$17</f>
        <v>0.13893557422969188</v>
      </c>
      <c r="AA12" s="842">
        <f>AA6/'ANUAL DATA'!$E$17</f>
        <v>8.9683074848280517E-2</v>
      </c>
      <c r="AB12" s="842">
        <f>AB6/'ANUAL DATA'!$E$17</f>
        <v>6.7093728927848956E-2</v>
      </c>
      <c r="AC12" s="842">
        <f>AC6/'ANUAL DATA'!$E$17</f>
        <v>6.3047875927174646E-2</v>
      </c>
      <c r="AD12" s="842">
        <f>AD6/'ANUAL DATA'!$E$17</f>
        <v>4.9898853674983146E-2</v>
      </c>
      <c r="AE12" s="842">
        <f>AE6/'ANUAL DATA'!$E$17</f>
        <v>8.9008766014834789E-2</v>
      </c>
      <c r="AF12" s="842">
        <f>AF6/'ANUAL DATA'!$E$17</f>
        <v>9.440323668240054E-2</v>
      </c>
      <c r="AG12" s="842">
        <f>AG6/'ANUAL DATA'!$E$17</f>
        <v>9.9797707349966291E-2</v>
      </c>
      <c r="AH12" s="842">
        <f>AH6/'ANUAL DATA'!$E$17</f>
        <v>7.1139581928523266E-2</v>
      </c>
      <c r="AI12" s="842">
        <f>AI6/'ANUAL DATA'!$E$17</f>
        <v>7.5185434929197575E-2</v>
      </c>
      <c r="AJ12" s="842">
        <f>AJ6/'ANUAL DATA'!$E$17</f>
        <v>7.8894133513149028E-2</v>
      </c>
      <c r="AK12" s="842">
        <f>AK6/'ANUAL DATA'!$E$17</f>
        <v>8.7660148347943362E-2</v>
      </c>
      <c r="AL12" s="842">
        <f>AL6/'ANUAL DATA'!$E$17</f>
        <v>0.13418745785569791</v>
      </c>
      <c r="CU12" s="848">
        <f t="shared" si="0"/>
        <v>2.9999999999999991</v>
      </c>
    </row>
    <row r="13" spans="1:99" x14ac:dyDescent="0.25">
      <c r="A13" s="180" t="s">
        <v>2</v>
      </c>
      <c r="C13" s="842">
        <f>C7/'ANUAL DATA'!$C$18</f>
        <v>8.0365974282888233E-2</v>
      </c>
      <c r="D13" s="842">
        <f>D7/'ANUAL DATA'!$C$18</f>
        <v>5.5637982195845696E-2</v>
      </c>
      <c r="E13" s="842">
        <f>E7/'ANUAL DATA'!$C$18</f>
        <v>4.9455984174085067E-2</v>
      </c>
      <c r="F13" s="842">
        <f>F7/'ANUAL DATA'!$C$18</f>
        <v>3.4371909000989118E-2</v>
      </c>
      <c r="G13" s="842">
        <f>G7/'ANUAL DATA'!$C$18</f>
        <v>7.418397626112759E-2</v>
      </c>
      <c r="H13" s="842">
        <f>H7/'ANUAL DATA'!$C$18</f>
        <v>0.13724035608308605</v>
      </c>
      <c r="I13" s="842">
        <f>I7/'ANUAL DATA'!$C$18</f>
        <v>0.10323936696340257</v>
      </c>
      <c r="J13" s="842">
        <f>J7/'ANUAL DATA'!$C$18</f>
        <v>4.3273986152324431E-2</v>
      </c>
      <c r="K13" s="842">
        <f>K7/'ANUAL DATA'!$C$18</f>
        <v>6.1819980217606332E-2</v>
      </c>
      <c r="L13" s="842">
        <f>L7/'ANUAL DATA'!$C$18</f>
        <v>8.0365974282888233E-2</v>
      </c>
      <c r="M13" s="842">
        <f>M7/'ANUAL DATA'!$C$18</f>
        <v>0.10014836795252226</v>
      </c>
      <c r="N13" s="842">
        <f>N7/'ANUAL DATA'!$C$18</f>
        <v>0.17989614243323443</v>
      </c>
      <c r="O13" s="842">
        <f>O7/'ANUAL DATA'!$D$18</f>
        <v>8.062709966405375E-2</v>
      </c>
      <c r="P13" s="842">
        <f>P7/'ANUAL DATA'!$D$18</f>
        <v>4.591265397536394E-2</v>
      </c>
      <c r="Q13" s="842">
        <f>Q7/'ANUAL DATA'!$D$18</f>
        <v>5.0391937290033592E-2</v>
      </c>
      <c r="R13" s="842">
        <f>R7/'ANUAL DATA'!$D$18</f>
        <v>3.9193729003359462E-2</v>
      </c>
      <c r="S13" s="842">
        <f>S7/'ANUAL DATA'!$D$18</f>
        <v>6.9988801791713323E-2</v>
      </c>
      <c r="T13" s="842">
        <f>T7/'ANUAL DATA'!$D$18</f>
        <v>0.13997760358342665</v>
      </c>
      <c r="U13" s="842">
        <f>U7/'ANUAL DATA'!$D$18</f>
        <v>0.1019036954087346</v>
      </c>
      <c r="V13" s="842">
        <f>V7/'ANUAL DATA'!$D$18</f>
        <v>5.5991041433370664E-2</v>
      </c>
      <c r="W13" s="842">
        <f>W7/'ANUAL DATA'!$D$18</f>
        <v>7.2788353863381852E-2</v>
      </c>
      <c r="X13" s="842">
        <f>X7/'ANUAL DATA'!$D$18</f>
        <v>8.0067189249720047E-2</v>
      </c>
      <c r="Y13" s="842">
        <f>Y7/'ANUAL DATA'!$D$18</f>
        <v>9.5184770436730126E-2</v>
      </c>
      <c r="Z13" s="842">
        <f>Z7/'ANUAL DATA'!$D$18</f>
        <v>0.16797312430011199</v>
      </c>
      <c r="AA13" s="842">
        <f>AA7/'ANUAL DATA'!$E$18</f>
        <v>8.1670533642691417E-2</v>
      </c>
      <c r="AB13" s="842">
        <f>AB7/'ANUAL DATA'!$E$18</f>
        <v>5.1044083526682132E-2</v>
      </c>
      <c r="AC13" s="842">
        <f>AC7/'ANUAL DATA'!$E$18</f>
        <v>5.1972157772621812E-2</v>
      </c>
      <c r="AD13" s="842">
        <f>AD7/'ANUAL DATA'!$E$18</f>
        <v>4.1763341067285381E-2</v>
      </c>
      <c r="AE13" s="842">
        <f>AE7/'ANUAL DATA'!$E$18</f>
        <v>7.4245939675174011E-2</v>
      </c>
      <c r="AF13" s="842">
        <f>AF7/'ANUAL DATA'!$E$18</f>
        <v>0.12993039443155452</v>
      </c>
      <c r="AG13" s="842">
        <f>AG7/'ANUAL DATA'!$E$18</f>
        <v>0.10672853828306264</v>
      </c>
      <c r="AH13" s="842">
        <f>AH7/'ANUAL DATA'!$E$18</f>
        <v>5.1044083526682132E-2</v>
      </c>
      <c r="AI13" s="842">
        <f>AI7/'ANUAL DATA'!$E$18</f>
        <v>7.8886310904872387E-2</v>
      </c>
      <c r="AJ13" s="842">
        <f>AJ7/'ANUAL DATA'!$E$18</f>
        <v>7.7494199535962871E-2</v>
      </c>
      <c r="AK13" s="842">
        <f>AK7/'ANUAL DATA'!$E$18</f>
        <v>9.2807424593967514E-2</v>
      </c>
      <c r="AL13" s="842">
        <f>AL7/'ANUAL DATA'!$E$18</f>
        <v>0.16241299303944315</v>
      </c>
      <c r="CU13" s="849">
        <f t="shared" si="0"/>
        <v>3</v>
      </c>
    </row>
    <row r="14" spans="1:99" x14ac:dyDescent="0.25">
      <c r="CU14" s="846">
        <f t="shared" si="0"/>
        <v>0</v>
      </c>
    </row>
    <row r="15" spans="1:99" x14ac:dyDescent="0.25">
      <c r="A15" s="172" t="s">
        <v>242</v>
      </c>
      <c r="C15" s="167" t="s">
        <v>9</v>
      </c>
      <c r="D15" s="167" t="s">
        <v>10</v>
      </c>
      <c r="E15" s="167" t="s">
        <v>11</v>
      </c>
      <c r="F15" s="167" t="s">
        <v>12</v>
      </c>
      <c r="G15" s="167" t="s">
        <v>13</v>
      </c>
      <c r="H15" s="167" t="s">
        <v>14</v>
      </c>
      <c r="I15" s="167" t="s">
        <v>15</v>
      </c>
      <c r="J15" s="167" t="s">
        <v>16</v>
      </c>
      <c r="K15" s="167" t="s">
        <v>17</v>
      </c>
      <c r="L15" s="167" t="s">
        <v>18</v>
      </c>
      <c r="M15" s="167" t="s">
        <v>19</v>
      </c>
      <c r="N15" s="167" t="s">
        <v>20</v>
      </c>
      <c r="CU15" s="846">
        <f t="shared" si="0"/>
        <v>0</v>
      </c>
    </row>
    <row r="16" spans="1:99" x14ac:dyDescent="0.25">
      <c r="A16" s="180" t="s">
        <v>1</v>
      </c>
      <c r="C16" s="842">
        <f>(C12+O12+AA12)/3</f>
        <v>8.6869926287739943E-2</v>
      </c>
      <c r="D16" s="842">
        <f>(D12+P12+AB12)/3</f>
        <v>6.2626792306793092E-2</v>
      </c>
      <c r="E16" s="842">
        <f t="shared" ref="E16:N16" si="1">(E12+Q12+AC12)/3</f>
        <v>6.4215460665422983E-2</v>
      </c>
      <c r="F16" s="842">
        <f t="shared" si="1"/>
        <v>5.042535707622376E-2</v>
      </c>
      <c r="G16" s="842">
        <f t="shared" si="1"/>
        <v>8.3976311360687214E-2</v>
      </c>
      <c r="H16" s="842">
        <f t="shared" si="1"/>
        <v>9.372653796665141E-2</v>
      </c>
      <c r="I16" s="842">
        <f t="shared" si="1"/>
        <v>0.10137203379141423</v>
      </c>
      <c r="J16" s="842">
        <f t="shared" si="1"/>
        <v>6.9200277698552262E-2</v>
      </c>
      <c r="K16" s="842">
        <f t="shared" si="1"/>
        <v>7.714709019893265E-2</v>
      </c>
      <c r="L16" s="842">
        <f t="shared" si="1"/>
        <v>8.2553880171983382E-2</v>
      </c>
      <c r="M16" s="842">
        <f t="shared" si="1"/>
        <v>9.0549025484172832E-2</v>
      </c>
      <c r="N16" s="842">
        <f t="shared" si="1"/>
        <v>0.13733730699142624</v>
      </c>
      <c r="CU16" s="848">
        <f t="shared" si="0"/>
        <v>1</v>
      </c>
    </row>
    <row r="17" spans="1:99" x14ac:dyDescent="0.25">
      <c r="A17" s="180" t="s">
        <v>2</v>
      </c>
      <c r="C17" s="842">
        <f>(C13+O13+AA13)/3</f>
        <v>8.0887869196544462E-2</v>
      </c>
      <c r="D17" s="842">
        <f t="shared" ref="D17:N17" si="2">(D13+P13+AB13)/3</f>
        <v>5.0864906565963923E-2</v>
      </c>
      <c r="E17" s="842">
        <f t="shared" si="2"/>
        <v>5.0606693078913495E-2</v>
      </c>
      <c r="F17" s="842">
        <f t="shared" si="2"/>
        <v>3.8442993023877985E-2</v>
      </c>
      <c r="G17" s="842">
        <f t="shared" si="2"/>
        <v>7.2806239242671641E-2</v>
      </c>
      <c r="H17" s="842">
        <f t="shared" si="2"/>
        <v>0.13571611803268907</v>
      </c>
      <c r="I17" s="842">
        <f t="shared" si="2"/>
        <v>0.10395720021839994</v>
      </c>
      <c r="J17" s="842">
        <f t="shared" si="2"/>
        <v>5.0103037037459074E-2</v>
      </c>
      <c r="K17" s="842">
        <f t="shared" si="2"/>
        <v>7.1164881661953519E-2</v>
      </c>
      <c r="L17" s="842">
        <f t="shared" si="2"/>
        <v>7.9309121022857046E-2</v>
      </c>
      <c r="M17" s="842">
        <f t="shared" si="2"/>
        <v>9.6046854327739961E-2</v>
      </c>
      <c r="N17" s="842">
        <f t="shared" si="2"/>
        <v>0.17009408659092984</v>
      </c>
      <c r="CU17" s="848">
        <f t="shared" si="0"/>
        <v>1</v>
      </c>
    </row>
    <row r="18" spans="1:99" ht="16.5" thickBot="1" x14ac:dyDescent="0.3">
      <c r="CU18" s="846">
        <f t="shared" si="0"/>
        <v>0</v>
      </c>
    </row>
    <row r="19" spans="1:99" ht="16.5" thickBot="1" x14ac:dyDescent="0.3">
      <c r="A19" s="334" t="s">
        <v>243</v>
      </c>
      <c r="AM19" s="850">
        <v>0.55000000000000004</v>
      </c>
      <c r="AN19" s="850">
        <v>0.45</v>
      </c>
      <c r="AO19" s="850">
        <v>0.55000000000000004</v>
      </c>
      <c r="AP19" s="850">
        <v>0.45</v>
      </c>
      <c r="AQ19" s="850">
        <v>0.55000000000000004</v>
      </c>
      <c r="AR19" s="850">
        <v>0.45</v>
      </c>
      <c r="AS19" s="850">
        <v>0.55000000000000004</v>
      </c>
      <c r="AT19" s="850">
        <v>0.45</v>
      </c>
      <c r="AU19" s="850">
        <v>0.55000000000000004</v>
      </c>
      <c r="AV19" s="850">
        <v>0.45</v>
      </c>
      <c r="AW19" s="850">
        <v>0.55000000000000004</v>
      </c>
      <c r="AX19" s="850">
        <v>0.45</v>
      </c>
      <c r="AY19" s="850">
        <v>0.55000000000000004</v>
      </c>
      <c r="AZ19" s="850">
        <v>0.45</v>
      </c>
      <c r="BA19" s="850">
        <v>0.55000000000000004</v>
      </c>
      <c r="BB19" s="850">
        <v>0.45</v>
      </c>
      <c r="BC19" s="850">
        <v>0.55000000000000004</v>
      </c>
      <c r="BD19" s="850">
        <v>0.45</v>
      </c>
      <c r="BE19" s="850">
        <v>0.55000000000000004</v>
      </c>
      <c r="BF19" s="850">
        <v>0.45</v>
      </c>
      <c r="BG19" s="850">
        <v>0.55000000000000004</v>
      </c>
      <c r="BH19" s="850">
        <v>0.45</v>
      </c>
      <c r="BI19" s="850">
        <v>0.55000000000000004</v>
      </c>
      <c r="BJ19" s="850">
        <v>0.45</v>
      </c>
      <c r="BK19" s="850">
        <v>0.55000000000000004</v>
      </c>
      <c r="BL19" s="850">
        <v>0.45</v>
      </c>
      <c r="BM19" s="850">
        <v>0.55000000000000004</v>
      </c>
      <c r="BN19" s="850">
        <v>0.45</v>
      </c>
      <c r="BO19" s="850">
        <v>0.55000000000000004</v>
      </c>
      <c r="BP19" s="850">
        <v>0.45</v>
      </c>
      <c r="BQ19" s="850">
        <v>0.55000000000000004</v>
      </c>
      <c r="BR19" s="850">
        <v>0.45</v>
      </c>
      <c r="BS19" s="850">
        <v>0.55000000000000004</v>
      </c>
      <c r="BT19" s="850">
        <v>0.45</v>
      </c>
      <c r="BU19" s="850">
        <v>0.55000000000000004</v>
      </c>
      <c r="BV19" s="850">
        <v>0.45</v>
      </c>
      <c r="BW19" s="850">
        <v>0.55000000000000004</v>
      </c>
      <c r="BX19" s="850">
        <v>0.45</v>
      </c>
      <c r="BY19" s="850">
        <v>0.55000000000000004</v>
      </c>
      <c r="BZ19" s="850">
        <v>0.45</v>
      </c>
      <c r="CA19" s="850">
        <v>0.55000000000000004</v>
      </c>
      <c r="CB19" s="850">
        <v>0.45</v>
      </c>
      <c r="CC19" s="850">
        <v>0.55000000000000004</v>
      </c>
      <c r="CD19" s="850">
        <v>0.45</v>
      </c>
      <c r="CE19" s="850">
        <v>0.55000000000000004</v>
      </c>
      <c r="CF19" s="850">
        <v>0.45</v>
      </c>
      <c r="CG19" s="850">
        <v>0.55000000000000004</v>
      </c>
      <c r="CH19" s="850">
        <v>0.45</v>
      </c>
      <c r="CI19" s="850">
        <v>0.55000000000000004</v>
      </c>
      <c r="CJ19" s="850">
        <v>0.45</v>
      </c>
      <c r="CK19" s="850">
        <v>0.55000000000000004</v>
      </c>
      <c r="CL19" s="850">
        <v>0.45</v>
      </c>
      <c r="CM19" s="850">
        <v>0.55000000000000004</v>
      </c>
      <c r="CN19" s="850">
        <v>0.45</v>
      </c>
      <c r="CO19" s="850">
        <v>0.55000000000000004</v>
      </c>
      <c r="CP19" s="850">
        <v>0.45</v>
      </c>
      <c r="CQ19" s="850">
        <v>0.55000000000000004</v>
      </c>
      <c r="CR19" s="850">
        <v>0.45</v>
      </c>
      <c r="CS19" s="850">
        <v>0.55000000000000004</v>
      </c>
      <c r="CT19" s="850">
        <v>0.45</v>
      </c>
      <c r="CU19" s="849">
        <f t="shared" si="0"/>
        <v>30</v>
      </c>
    </row>
    <row r="20" spans="1:99" x14ac:dyDescent="0.25">
      <c r="A20" s="180" t="s">
        <v>244</v>
      </c>
      <c r="B20" s="842">
        <f>AN19/6</f>
        <v>7.4999999999999997E-2</v>
      </c>
      <c r="CU20" s="846">
        <f t="shared" si="0"/>
        <v>0</v>
      </c>
    </row>
    <row r="21" spans="1:99" x14ac:dyDescent="0.25">
      <c r="A21" s="180" t="s">
        <v>245</v>
      </c>
      <c r="B21" s="842">
        <f>AM19/6</f>
        <v>9.1666666666666674E-2</v>
      </c>
      <c r="CU21" s="846">
        <f t="shared" si="0"/>
        <v>0</v>
      </c>
    </row>
    <row r="22" spans="1:99" ht="16.5" thickBot="1" x14ac:dyDescent="0.3">
      <c r="CU22" s="846">
        <f t="shared" si="0"/>
        <v>0</v>
      </c>
    </row>
    <row r="23" spans="1:99" ht="16.5" thickBot="1" x14ac:dyDescent="0.3">
      <c r="A23" s="267" t="s">
        <v>246</v>
      </c>
      <c r="BK23" s="850">
        <v>0.42</v>
      </c>
      <c r="BL23" s="850">
        <v>0.57999999999999996</v>
      </c>
      <c r="BM23" s="850">
        <v>0.42</v>
      </c>
      <c r="BN23" s="850">
        <v>0.57999999999999996</v>
      </c>
      <c r="BO23" s="850">
        <v>0.42</v>
      </c>
      <c r="BP23" s="850">
        <v>0.57999999999999996</v>
      </c>
      <c r="BQ23" s="850">
        <v>0.42</v>
      </c>
      <c r="BR23" s="850">
        <v>0.57999999999999996</v>
      </c>
      <c r="BS23" s="850">
        <v>0.42</v>
      </c>
      <c r="BT23" s="850">
        <v>0.57999999999999996</v>
      </c>
      <c r="BU23" s="850">
        <v>0.42</v>
      </c>
      <c r="BV23" s="850">
        <v>0.57999999999999996</v>
      </c>
      <c r="BW23" s="850">
        <v>0.42</v>
      </c>
      <c r="BX23" s="850">
        <v>0.57999999999999996</v>
      </c>
      <c r="BY23" s="850">
        <v>0.42</v>
      </c>
      <c r="BZ23" s="850">
        <v>0.57999999999999996</v>
      </c>
      <c r="CA23" s="850">
        <v>0.42</v>
      </c>
      <c r="CB23" s="850">
        <v>0.57999999999999996</v>
      </c>
      <c r="CC23" s="850">
        <v>0.42</v>
      </c>
      <c r="CD23" s="850">
        <v>0.57999999999999996</v>
      </c>
      <c r="CE23" s="850">
        <v>0.42</v>
      </c>
      <c r="CF23" s="850">
        <v>0.57999999999999996</v>
      </c>
      <c r="CG23" s="850">
        <v>0.42</v>
      </c>
      <c r="CH23" s="850">
        <v>0.57999999999999996</v>
      </c>
      <c r="CI23" s="850">
        <v>0.42</v>
      </c>
      <c r="CJ23" s="850">
        <v>0.57999999999999996</v>
      </c>
      <c r="CK23" s="850">
        <v>0.42</v>
      </c>
      <c r="CL23" s="850">
        <v>0.57999999999999996</v>
      </c>
      <c r="CM23" s="850">
        <v>0.42</v>
      </c>
      <c r="CN23" s="850">
        <v>0.57999999999999996</v>
      </c>
      <c r="CO23" s="850">
        <v>0.42</v>
      </c>
      <c r="CP23" s="850">
        <v>0.57999999999999996</v>
      </c>
      <c r="CQ23" s="850">
        <v>0.42</v>
      </c>
      <c r="CR23" s="850">
        <v>0.57999999999999996</v>
      </c>
      <c r="CS23" s="850">
        <v>0.42</v>
      </c>
      <c r="CT23" s="850">
        <v>0.57999999999999996</v>
      </c>
      <c r="CU23" s="849">
        <f t="shared" si="0"/>
        <v>18</v>
      </c>
    </row>
    <row r="24" spans="1:99" x14ac:dyDescent="0.25">
      <c r="A24" s="180" t="s">
        <v>244</v>
      </c>
      <c r="B24" s="842">
        <f>BL23/6</f>
        <v>9.6666666666666665E-2</v>
      </c>
      <c r="CU24" s="846">
        <f t="shared" si="0"/>
        <v>0</v>
      </c>
    </row>
    <row r="25" spans="1:99" x14ac:dyDescent="0.25">
      <c r="A25" s="180" t="s">
        <v>245</v>
      </c>
      <c r="B25" s="842">
        <f>BK23/6</f>
        <v>6.9999999999999993E-2</v>
      </c>
      <c r="CU25" s="846">
        <f t="shared" si="0"/>
        <v>0</v>
      </c>
    </row>
    <row r="26" spans="1:99" x14ac:dyDescent="0.25">
      <c r="CU26" s="846">
        <f t="shared" si="0"/>
        <v>0</v>
      </c>
    </row>
    <row r="27" spans="1:99" x14ac:dyDescent="0.25">
      <c r="A27" s="172" t="s">
        <v>247</v>
      </c>
      <c r="CU27" s="846">
        <f t="shared" si="0"/>
        <v>0</v>
      </c>
    </row>
    <row r="28" spans="1:99" x14ac:dyDescent="0.25">
      <c r="A28" s="180" t="s">
        <v>248</v>
      </c>
      <c r="AA28" s="842">
        <f>TABLES!D142</f>
        <v>0</v>
      </c>
      <c r="AB28" s="842">
        <f>AA28</f>
        <v>0</v>
      </c>
      <c r="AC28" s="842">
        <f t="shared" ref="AC28:AL28" si="3">AB28</f>
        <v>0</v>
      </c>
      <c r="AD28" s="842">
        <f t="shared" si="3"/>
        <v>0</v>
      </c>
      <c r="AE28" s="842">
        <f t="shared" si="3"/>
        <v>0</v>
      </c>
      <c r="AF28" s="842">
        <f t="shared" si="3"/>
        <v>0</v>
      </c>
      <c r="AG28" s="842">
        <f t="shared" si="3"/>
        <v>0</v>
      </c>
      <c r="AH28" s="842">
        <f t="shared" si="3"/>
        <v>0</v>
      </c>
      <c r="AI28" s="842">
        <f t="shared" si="3"/>
        <v>0</v>
      </c>
      <c r="AJ28" s="842">
        <f t="shared" si="3"/>
        <v>0</v>
      </c>
      <c r="AK28" s="842">
        <f t="shared" si="3"/>
        <v>0</v>
      </c>
      <c r="AL28" s="842">
        <f t="shared" si="3"/>
        <v>0</v>
      </c>
      <c r="AM28" s="842">
        <f>TABLES!E142</f>
        <v>0</v>
      </c>
      <c r="AN28" s="851">
        <f>AM28</f>
        <v>0</v>
      </c>
      <c r="AO28" s="851">
        <f t="shared" ref="AO28:AX28" si="4">AN28</f>
        <v>0</v>
      </c>
      <c r="AP28" s="851">
        <f t="shared" si="4"/>
        <v>0</v>
      </c>
      <c r="AQ28" s="851">
        <f t="shared" si="4"/>
        <v>0</v>
      </c>
      <c r="AR28" s="851">
        <f t="shared" si="4"/>
        <v>0</v>
      </c>
      <c r="AS28" s="851">
        <f t="shared" si="4"/>
        <v>0</v>
      </c>
      <c r="AT28" s="851">
        <f t="shared" si="4"/>
        <v>0</v>
      </c>
      <c r="AU28" s="851">
        <f t="shared" si="4"/>
        <v>0</v>
      </c>
      <c r="AV28" s="851">
        <f t="shared" si="4"/>
        <v>0</v>
      </c>
      <c r="AW28" s="851">
        <f t="shared" si="4"/>
        <v>0</v>
      </c>
      <c r="AX28" s="851">
        <f t="shared" si="4"/>
        <v>0</v>
      </c>
      <c r="AY28" s="851">
        <f>TABLES!F142</f>
        <v>0</v>
      </c>
      <c r="AZ28" s="851">
        <f>AY28</f>
        <v>0</v>
      </c>
      <c r="BA28" s="851">
        <f t="shared" ref="BA28:BJ28" si="5">AZ28</f>
        <v>0</v>
      </c>
      <c r="BB28" s="851">
        <f t="shared" si="5"/>
        <v>0</v>
      </c>
      <c r="BC28" s="851">
        <f t="shared" si="5"/>
        <v>0</v>
      </c>
      <c r="BD28" s="851">
        <f t="shared" si="5"/>
        <v>0</v>
      </c>
      <c r="BE28" s="851">
        <f t="shared" si="5"/>
        <v>0</v>
      </c>
      <c r="BF28" s="851">
        <f t="shared" si="5"/>
        <v>0</v>
      </c>
      <c r="BG28" s="851">
        <f t="shared" si="5"/>
        <v>0</v>
      </c>
      <c r="BH28" s="851">
        <f t="shared" si="5"/>
        <v>0</v>
      </c>
      <c r="BI28" s="851">
        <f t="shared" si="5"/>
        <v>0</v>
      </c>
      <c r="BJ28" s="851">
        <f t="shared" si="5"/>
        <v>0</v>
      </c>
      <c r="BK28" s="851">
        <f>TABLES!G142</f>
        <v>0</v>
      </c>
      <c r="BL28" s="851">
        <f>BK28</f>
        <v>0</v>
      </c>
      <c r="BM28" s="851">
        <f t="shared" ref="BM28:BV28" si="6">BL28</f>
        <v>0</v>
      </c>
      <c r="BN28" s="851">
        <f t="shared" si="6"/>
        <v>0</v>
      </c>
      <c r="BO28" s="851">
        <f t="shared" si="6"/>
        <v>0</v>
      </c>
      <c r="BP28" s="851">
        <f t="shared" si="6"/>
        <v>0</v>
      </c>
      <c r="BQ28" s="851">
        <f t="shared" si="6"/>
        <v>0</v>
      </c>
      <c r="BR28" s="851">
        <f t="shared" si="6"/>
        <v>0</v>
      </c>
      <c r="BS28" s="851">
        <f t="shared" si="6"/>
        <v>0</v>
      </c>
      <c r="BT28" s="851">
        <f t="shared" si="6"/>
        <v>0</v>
      </c>
      <c r="BU28" s="851">
        <f t="shared" si="6"/>
        <v>0</v>
      </c>
      <c r="BV28" s="851">
        <f t="shared" si="6"/>
        <v>0</v>
      </c>
      <c r="BW28" s="851">
        <f>TABLES!H142</f>
        <v>0</v>
      </c>
      <c r="BX28" s="851">
        <f>BW28</f>
        <v>0</v>
      </c>
      <c r="BY28" s="851">
        <f t="shared" ref="BY28:CH28" si="7">BX28</f>
        <v>0</v>
      </c>
      <c r="BZ28" s="851">
        <f t="shared" si="7"/>
        <v>0</v>
      </c>
      <c r="CA28" s="851">
        <f t="shared" si="7"/>
        <v>0</v>
      </c>
      <c r="CB28" s="851">
        <f t="shared" si="7"/>
        <v>0</v>
      </c>
      <c r="CC28" s="851">
        <f t="shared" si="7"/>
        <v>0</v>
      </c>
      <c r="CD28" s="851">
        <f t="shared" si="7"/>
        <v>0</v>
      </c>
      <c r="CE28" s="851">
        <f t="shared" si="7"/>
        <v>0</v>
      </c>
      <c r="CF28" s="851">
        <f t="shared" si="7"/>
        <v>0</v>
      </c>
      <c r="CG28" s="851">
        <f t="shared" si="7"/>
        <v>0</v>
      </c>
      <c r="CH28" s="851">
        <f t="shared" si="7"/>
        <v>0</v>
      </c>
      <c r="CI28" s="851">
        <f>TABLES!I142</f>
        <v>0</v>
      </c>
      <c r="CJ28" s="851">
        <f>CI28</f>
        <v>0</v>
      </c>
      <c r="CK28" s="851">
        <f t="shared" ref="CK28:CT28" si="8">CJ28</f>
        <v>0</v>
      </c>
      <c r="CL28" s="851">
        <f t="shared" si="8"/>
        <v>0</v>
      </c>
      <c r="CM28" s="851">
        <f t="shared" si="8"/>
        <v>0</v>
      </c>
      <c r="CN28" s="851">
        <f t="shared" si="8"/>
        <v>0</v>
      </c>
      <c r="CO28" s="851">
        <f t="shared" si="8"/>
        <v>0</v>
      </c>
      <c r="CP28" s="851">
        <f t="shared" si="8"/>
        <v>0</v>
      </c>
      <c r="CQ28" s="851">
        <f t="shared" si="8"/>
        <v>0</v>
      </c>
      <c r="CR28" s="851">
        <f t="shared" si="8"/>
        <v>0</v>
      </c>
      <c r="CS28" s="851">
        <f t="shared" si="8"/>
        <v>0</v>
      </c>
      <c r="CT28" s="851">
        <f t="shared" si="8"/>
        <v>0</v>
      </c>
      <c r="CU28" s="848">
        <f t="shared" si="0"/>
        <v>0</v>
      </c>
    </row>
    <row r="29" spans="1:99" x14ac:dyDescent="0.25">
      <c r="A29" s="180" t="s">
        <v>249</v>
      </c>
      <c r="AA29" s="842">
        <f>TABLES!D143</f>
        <v>0</v>
      </c>
      <c r="AB29" s="842">
        <f t="shared" ref="AB29:AL36" si="9">AA29</f>
        <v>0</v>
      </c>
      <c r="AC29" s="842">
        <f t="shared" si="9"/>
        <v>0</v>
      </c>
      <c r="AD29" s="842">
        <f t="shared" si="9"/>
        <v>0</v>
      </c>
      <c r="AE29" s="842">
        <f t="shared" si="9"/>
        <v>0</v>
      </c>
      <c r="AF29" s="842">
        <f t="shared" si="9"/>
        <v>0</v>
      </c>
      <c r="AG29" s="842">
        <f t="shared" si="9"/>
        <v>0</v>
      </c>
      <c r="AH29" s="842">
        <f t="shared" si="9"/>
        <v>0</v>
      </c>
      <c r="AI29" s="842">
        <f t="shared" si="9"/>
        <v>0</v>
      </c>
      <c r="AJ29" s="842">
        <f t="shared" si="9"/>
        <v>0</v>
      </c>
      <c r="AK29" s="842">
        <f t="shared" si="9"/>
        <v>0</v>
      </c>
      <c r="AL29" s="842">
        <f t="shared" si="9"/>
        <v>0</v>
      </c>
      <c r="AM29" s="842">
        <f>TABLES!E143</f>
        <v>0</v>
      </c>
      <c r="AN29" s="851">
        <f t="shared" ref="AN29:AX36" si="10">AM29</f>
        <v>0</v>
      </c>
      <c r="AO29" s="851">
        <f t="shared" si="10"/>
        <v>0</v>
      </c>
      <c r="AP29" s="851">
        <f t="shared" si="10"/>
        <v>0</v>
      </c>
      <c r="AQ29" s="851">
        <f t="shared" si="10"/>
        <v>0</v>
      </c>
      <c r="AR29" s="851">
        <f t="shared" si="10"/>
        <v>0</v>
      </c>
      <c r="AS29" s="851">
        <f t="shared" si="10"/>
        <v>0</v>
      </c>
      <c r="AT29" s="851">
        <f t="shared" si="10"/>
        <v>0</v>
      </c>
      <c r="AU29" s="851">
        <f t="shared" si="10"/>
        <v>0</v>
      </c>
      <c r="AV29" s="851">
        <f t="shared" si="10"/>
        <v>0</v>
      </c>
      <c r="AW29" s="851">
        <f t="shared" si="10"/>
        <v>0</v>
      </c>
      <c r="AX29" s="851">
        <f t="shared" si="10"/>
        <v>0</v>
      </c>
      <c r="AY29" s="851">
        <f>TABLES!F143</f>
        <v>0</v>
      </c>
      <c r="AZ29" s="851">
        <f t="shared" ref="AZ29:BJ36" si="11">AY29</f>
        <v>0</v>
      </c>
      <c r="BA29" s="851">
        <f t="shared" si="11"/>
        <v>0</v>
      </c>
      <c r="BB29" s="851">
        <f t="shared" si="11"/>
        <v>0</v>
      </c>
      <c r="BC29" s="851">
        <f t="shared" si="11"/>
        <v>0</v>
      </c>
      <c r="BD29" s="851">
        <f t="shared" si="11"/>
        <v>0</v>
      </c>
      <c r="BE29" s="851">
        <f t="shared" si="11"/>
        <v>0</v>
      </c>
      <c r="BF29" s="851">
        <f t="shared" si="11"/>
        <v>0</v>
      </c>
      <c r="BG29" s="851">
        <f t="shared" si="11"/>
        <v>0</v>
      </c>
      <c r="BH29" s="851">
        <f t="shared" si="11"/>
        <v>0</v>
      </c>
      <c r="BI29" s="851">
        <f t="shared" si="11"/>
        <v>0</v>
      </c>
      <c r="BJ29" s="851">
        <f t="shared" si="11"/>
        <v>0</v>
      </c>
      <c r="BK29" s="851">
        <f>TABLES!G143</f>
        <v>0</v>
      </c>
      <c r="BL29" s="851">
        <f t="shared" ref="BL29:BV36" si="12">BK29</f>
        <v>0</v>
      </c>
      <c r="BM29" s="851">
        <f t="shared" si="12"/>
        <v>0</v>
      </c>
      <c r="BN29" s="851">
        <f t="shared" si="12"/>
        <v>0</v>
      </c>
      <c r="BO29" s="851">
        <f t="shared" si="12"/>
        <v>0</v>
      </c>
      <c r="BP29" s="851">
        <f t="shared" si="12"/>
        <v>0</v>
      </c>
      <c r="BQ29" s="851">
        <f t="shared" si="12"/>
        <v>0</v>
      </c>
      <c r="BR29" s="851">
        <f t="shared" si="12"/>
        <v>0</v>
      </c>
      <c r="BS29" s="851">
        <f t="shared" si="12"/>
        <v>0</v>
      </c>
      <c r="BT29" s="851">
        <f t="shared" si="12"/>
        <v>0</v>
      </c>
      <c r="BU29" s="851">
        <f t="shared" si="12"/>
        <v>0</v>
      </c>
      <c r="BV29" s="851">
        <f t="shared" si="12"/>
        <v>0</v>
      </c>
      <c r="BW29" s="851">
        <f>TABLES!H143</f>
        <v>0</v>
      </c>
      <c r="BX29" s="851">
        <f t="shared" ref="BX29:CH36" si="13">BW29</f>
        <v>0</v>
      </c>
      <c r="BY29" s="851">
        <f t="shared" si="13"/>
        <v>0</v>
      </c>
      <c r="BZ29" s="851">
        <f t="shared" si="13"/>
        <v>0</v>
      </c>
      <c r="CA29" s="851">
        <f t="shared" si="13"/>
        <v>0</v>
      </c>
      <c r="CB29" s="851">
        <f t="shared" si="13"/>
        <v>0</v>
      </c>
      <c r="CC29" s="851">
        <f t="shared" si="13"/>
        <v>0</v>
      </c>
      <c r="CD29" s="851">
        <f t="shared" si="13"/>
        <v>0</v>
      </c>
      <c r="CE29" s="851">
        <f t="shared" si="13"/>
        <v>0</v>
      </c>
      <c r="CF29" s="851">
        <f t="shared" si="13"/>
        <v>0</v>
      </c>
      <c r="CG29" s="851">
        <f t="shared" si="13"/>
        <v>0</v>
      </c>
      <c r="CH29" s="851">
        <f t="shared" si="13"/>
        <v>0</v>
      </c>
      <c r="CI29" s="851">
        <f>TABLES!I143</f>
        <v>0</v>
      </c>
      <c r="CJ29" s="851">
        <f t="shared" ref="CJ29:CT36" si="14">CI29</f>
        <v>0</v>
      </c>
      <c r="CK29" s="851">
        <f t="shared" si="14"/>
        <v>0</v>
      </c>
      <c r="CL29" s="851">
        <f t="shared" si="14"/>
        <v>0</v>
      </c>
      <c r="CM29" s="851">
        <f t="shared" si="14"/>
        <v>0</v>
      </c>
      <c r="CN29" s="851">
        <f t="shared" si="14"/>
        <v>0</v>
      </c>
      <c r="CO29" s="851">
        <f t="shared" si="14"/>
        <v>0</v>
      </c>
      <c r="CP29" s="851">
        <f t="shared" si="14"/>
        <v>0</v>
      </c>
      <c r="CQ29" s="851">
        <f t="shared" si="14"/>
        <v>0</v>
      </c>
      <c r="CR29" s="851">
        <f t="shared" si="14"/>
        <v>0</v>
      </c>
      <c r="CS29" s="851">
        <f t="shared" si="14"/>
        <v>0</v>
      </c>
      <c r="CT29" s="851">
        <f t="shared" si="14"/>
        <v>0</v>
      </c>
      <c r="CU29" s="848">
        <f t="shared" si="0"/>
        <v>0</v>
      </c>
    </row>
    <row r="30" spans="1:99" x14ac:dyDescent="0.25">
      <c r="A30" s="180" t="s">
        <v>250</v>
      </c>
      <c r="AA30" s="842">
        <f>TABLES!D144</f>
        <v>0</v>
      </c>
      <c r="AB30" s="842">
        <f t="shared" si="9"/>
        <v>0</v>
      </c>
      <c r="AC30" s="842">
        <f t="shared" si="9"/>
        <v>0</v>
      </c>
      <c r="AD30" s="842">
        <f t="shared" si="9"/>
        <v>0</v>
      </c>
      <c r="AE30" s="842">
        <f t="shared" si="9"/>
        <v>0</v>
      </c>
      <c r="AF30" s="842">
        <f t="shared" si="9"/>
        <v>0</v>
      </c>
      <c r="AG30" s="842">
        <f t="shared" si="9"/>
        <v>0</v>
      </c>
      <c r="AH30" s="842">
        <f t="shared" si="9"/>
        <v>0</v>
      </c>
      <c r="AI30" s="842">
        <f t="shared" si="9"/>
        <v>0</v>
      </c>
      <c r="AJ30" s="842">
        <f t="shared" si="9"/>
        <v>0</v>
      </c>
      <c r="AK30" s="842">
        <f t="shared" si="9"/>
        <v>0</v>
      </c>
      <c r="AL30" s="842">
        <f t="shared" si="9"/>
        <v>0</v>
      </c>
      <c r="AM30" s="842">
        <f>TABLES!E144</f>
        <v>0</v>
      </c>
      <c r="AN30" s="851">
        <f t="shared" si="10"/>
        <v>0</v>
      </c>
      <c r="AO30" s="851">
        <f t="shared" si="10"/>
        <v>0</v>
      </c>
      <c r="AP30" s="851">
        <f t="shared" si="10"/>
        <v>0</v>
      </c>
      <c r="AQ30" s="851">
        <f t="shared" si="10"/>
        <v>0</v>
      </c>
      <c r="AR30" s="851">
        <f t="shared" si="10"/>
        <v>0</v>
      </c>
      <c r="AS30" s="851">
        <f t="shared" si="10"/>
        <v>0</v>
      </c>
      <c r="AT30" s="851">
        <f t="shared" si="10"/>
        <v>0</v>
      </c>
      <c r="AU30" s="851">
        <f t="shared" si="10"/>
        <v>0</v>
      </c>
      <c r="AV30" s="851">
        <f t="shared" si="10"/>
        <v>0</v>
      </c>
      <c r="AW30" s="851">
        <f t="shared" si="10"/>
        <v>0</v>
      </c>
      <c r="AX30" s="851">
        <f t="shared" si="10"/>
        <v>0</v>
      </c>
      <c r="AY30" s="851">
        <f>TABLES!F144</f>
        <v>0</v>
      </c>
      <c r="AZ30" s="851">
        <f t="shared" si="11"/>
        <v>0</v>
      </c>
      <c r="BA30" s="851">
        <f t="shared" si="11"/>
        <v>0</v>
      </c>
      <c r="BB30" s="851">
        <f t="shared" si="11"/>
        <v>0</v>
      </c>
      <c r="BC30" s="851">
        <f t="shared" si="11"/>
        <v>0</v>
      </c>
      <c r="BD30" s="851">
        <f t="shared" si="11"/>
        <v>0</v>
      </c>
      <c r="BE30" s="851">
        <f t="shared" si="11"/>
        <v>0</v>
      </c>
      <c r="BF30" s="851">
        <f t="shared" si="11"/>
        <v>0</v>
      </c>
      <c r="BG30" s="851">
        <f t="shared" si="11"/>
        <v>0</v>
      </c>
      <c r="BH30" s="851">
        <f t="shared" si="11"/>
        <v>0</v>
      </c>
      <c r="BI30" s="851">
        <f t="shared" si="11"/>
        <v>0</v>
      </c>
      <c r="BJ30" s="851">
        <f t="shared" si="11"/>
        <v>0</v>
      </c>
      <c r="BK30" s="851">
        <f>TABLES!G144</f>
        <v>0</v>
      </c>
      <c r="BL30" s="851">
        <f t="shared" si="12"/>
        <v>0</v>
      </c>
      <c r="BM30" s="851">
        <f t="shared" si="12"/>
        <v>0</v>
      </c>
      <c r="BN30" s="851">
        <f t="shared" si="12"/>
        <v>0</v>
      </c>
      <c r="BO30" s="851">
        <f t="shared" si="12"/>
        <v>0</v>
      </c>
      <c r="BP30" s="851">
        <f t="shared" si="12"/>
        <v>0</v>
      </c>
      <c r="BQ30" s="851">
        <f t="shared" si="12"/>
        <v>0</v>
      </c>
      <c r="BR30" s="851">
        <f t="shared" si="12"/>
        <v>0</v>
      </c>
      <c r="BS30" s="851">
        <f t="shared" si="12"/>
        <v>0</v>
      </c>
      <c r="BT30" s="851">
        <f t="shared" si="12"/>
        <v>0</v>
      </c>
      <c r="BU30" s="851">
        <f t="shared" si="12"/>
        <v>0</v>
      </c>
      <c r="BV30" s="851">
        <f t="shared" si="12"/>
        <v>0</v>
      </c>
      <c r="BW30" s="851">
        <f>TABLES!H144</f>
        <v>0</v>
      </c>
      <c r="BX30" s="851">
        <f t="shared" si="13"/>
        <v>0</v>
      </c>
      <c r="BY30" s="851">
        <f t="shared" si="13"/>
        <v>0</v>
      </c>
      <c r="BZ30" s="851">
        <f t="shared" si="13"/>
        <v>0</v>
      </c>
      <c r="CA30" s="851">
        <f t="shared" si="13"/>
        <v>0</v>
      </c>
      <c r="CB30" s="851">
        <f t="shared" si="13"/>
        <v>0</v>
      </c>
      <c r="CC30" s="851">
        <f t="shared" si="13"/>
        <v>0</v>
      </c>
      <c r="CD30" s="851">
        <f t="shared" si="13"/>
        <v>0</v>
      </c>
      <c r="CE30" s="851">
        <f t="shared" si="13"/>
        <v>0</v>
      </c>
      <c r="CF30" s="851">
        <f t="shared" si="13"/>
        <v>0</v>
      </c>
      <c r="CG30" s="851">
        <f t="shared" si="13"/>
        <v>0</v>
      </c>
      <c r="CH30" s="851">
        <f t="shared" si="13"/>
        <v>0</v>
      </c>
      <c r="CI30" s="851">
        <f>TABLES!I144</f>
        <v>0</v>
      </c>
      <c r="CJ30" s="851">
        <f t="shared" si="14"/>
        <v>0</v>
      </c>
      <c r="CK30" s="851">
        <f t="shared" si="14"/>
        <v>0</v>
      </c>
      <c r="CL30" s="851">
        <f t="shared" si="14"/>
        <v>0</v>
      </c>
      <c r="CM30" s="851">
        <f t="shared" si="14"/>
        <v>0</v>
      </c>
      <c r="CN30" s="851">
        <f t="shared" si="14"/>
        <v>0</v>
      </c>
      <c r="CO30" s="851">
        <f t="shared" si="14"/>
        <v>0</v>
      </c>
      <c r="CP30" s="851">
        <f t="shared" si="14"/>
        <v>0</v>
      </c>
      <c r="CQ30" s="851">
        <f t="shared" si="14"/>
        <v>0</v>
      </c>
      <c r="CR30" s="851">
        <f t="shared" si="14"/>
        <v>0</v>
      </c>
      <c r="CS30" s="851">
        <f t="shared" si="14"/>
        <v>0</v>
      </c>
      <c r="CT30" s="851">
        <f t="shared" si="14"/>
        <v>0</v>
      </c>
      <c r="CU30" s="848">
        <f t="shared" si="0"/>
        <v>0</v>
      </c>
    </row>
    <row r="31" spans="1:99" x14ac:dyDescent="0.25">
      <c r="A31" s="180" t="s">
        <v>249</v>
      </c>
      <c r="AA31" s="842">
        <f>TABLES!D145</f>
        <v>0</v>
      </c>
      <c r="AB31" s="842">
        <f t="shared" si="9"/>
        <v>0</v>
      </c>
      <c r="AC31" s="842">
        <f t="shared" si="9"/>
        <v>0</v>
      </c>
      <c r="AD31" s="842">
        <f t="shared" si="9"/>
        <v>0</v>
      </c>
      <c r="AE31" s="842">
        <f t="shared" si="9"/>
        <v>0</v>
      </c>
      <c r="AF31" s="842">
        <f t="shared" si="9"/>
        <v>0</v>
      </c>
      <c r="AG31" s="842">
        <f t="shared" si="9"/>
        <v>0</v>
      </c>
      <c r="AH31" s="842">
        <f t="shared" si="9"/>
        <v>0</v>
      </c>
      <c r="AI31" s="842">
        <f t="shared" si="9"/>
        <v>0</v>
      </c>
      <c r="AJ31" s="842">
        <f t="shared" si="9"/>
        <v>0</v>
      </c>
      <c r="AK31" s="842">
        <f t="shared" si="9"/>
        <v>0</v>
      </c>
      <c r="AL31" s="842">
        <f t="shared" si="9"/>
        <v>0</v>
      </c>
      <c r="AM31" s="842">
        <f>TABLES!E145</f>
        <v>0</v>
      </c>
      <c r="AN31" s="851">
        <f t="shared" si="10"/>
        <v>0</v>
      </c>
      <c r="AO31" s="851">
        <f t="shared" si="10"/>
        <v>0</v>
      </c>
      <c r="AP31" s="851">
        <f t="shared" si="10"/>
        <v>0</v>
      </c>
      <c r="AQ31" s="851">
        <f t="shared" si="10"/>
        <v>0</v>
      </c>
      <c r="AR31" s="851">
        <f t="shared" si="10"/>
        <v>0</v>
      </c>
      <c r="AS31" s="851">
        <f t="shared" si="10"/>
        <v>0</v>
      </c>
      <c r="AT31" s="851">
        <f t="shared" si="10"/>
        <v>0</v>
      </c>
      <c r="AU31" s="851">
        <f t="shared" si="10"/>
        <v>0</v>
      </c>
      <c r="AV31" s="851">
        <f t="shared" si="10"/>
        <v>0</v>
      </c>
      <c r="AW31" s="851">
        <f t="shared" si="10"/>
        <v>0</v>
      </c>
      <c r="AX31" s="851">
        <f t="shared" si="10"/>
        <v>0</v>
      </c>
      <c r="AY31" s="851">
        <f>TABLES!F145</f>
        <v>0</v>
      </c>
      <c r="AZ31" s="851">
        <f t="shared" si="11"/>
        <v>0</v>
      </c>
      <c r="BA31" s="851">
        <f t="shared" si="11"/>
        <v>0</v>
      </c>
      <c r="BB31" s="851">
        <f t="shared" si="11"/>
        <v>0</v>
      </c>
      <c r="BC31" s="851">
        <f t="shared" si="11"/>
        <v>0</v>
      </c>
      <c r="BD31" s="851">
        <f t="shared" si="11"/>
        <v>0</v>
      </c>
      <c r="BE31" s="851">
        <f t="shared" si="11"/>
        <v>0</v>
      </c>
      <c r="BF31" s="851">
        <f t="shared" si="11"/>
        <v>0</v>
      </c>
      <c r="BG31" s="851">
        <f t="shared" si="11"/>
        <v>0</v>
      </c>
      <c r="BH31" s="851">
        <f t="shared" si="11"/>
        <v>0</v>
      </c>
      <c r="BI31" s="851">
        <f t="shared" si="11"/>
        <v>0</v>
      </c>
      <c r="BJ31" s="851">
        <f t="shared" si="11"/>
        <v>0</v>
      </c>
      <c r="BK31" s="851">
        <f>TABLES!G145</f>
        <v>0</v>
      </c>
      <c r="BL31" s="851">
        <f t="shared" si="12"/>
        <v>0</v>
      </c>
      <c r="BM31" s="851">
        <f t="shared" si="12"/>
        <v>0</v>
      </c>
      <c r="BN31" s="851">
        <f t="shared" si="12"/>
        <v>0</v>
      </c>
      <c r="BO31" s="851">
        <f t="shared" si="12"/>
        <v>0</v>
      </c>
      <c r="BP31" s="851">
        <f t="shared" si="12"/>
        <v>0</v>
      </c>
      <c r="BQ31" s="851">
        <f t="shared" si="12"/>
        <v>0</v>
      </c>
      <c r="BR31" s="851">
        <f t="shared" si="12"/>
        <v>0</v>
      </c>
      <c r="BS31" s="851">
        <f t="shared" si="12"/>
        <v>0</v>
      </c>
      <c r="BT31" s="851">
        <f t="shared" si="12"/>
        <v>0</v>
      </c>
      <c r="BU31" s="851">
        <f t="shared" si="12"/>
        <v>0</v>
      </c>
      <c r="BV31" s="851">
        <f t="shared" si="12"/>
        <v>0</v>
      </c>
      <c r="BW31" s="851">
        <f>TABLES!H145</f>
        <v>0</v>
      </c>
      <c r="BX31" s="851">
        <f t="shared" si="13"/>
        <v>0</v>
      </c>
      <c r="BY31" s="851">
        <f t="shared" si="13"/>
        <v>0</v>
      </c>
      <c r="BZ31" s="851">
        <f t="shared" si="13"/>
        <v>0</v>
      </c>
      <c r="CA31" s="851">
        <f t="shared" si="13"/>
        <v>0</v>
      </c>
      <c r="CB31" s="851">
        <f t="shared" si="13"/>
        <v>0</v>
      </c>
      <c r="CC31" s="851">
        <f t="shared" si="13"/>
        <v>0</v>
      </c>
      <c r="CD31" s="851">
        <f t="shared" si="13"/>
        <v>0</v>
      </c>
      <c r="CE31" s="851">
        <f t="shared" si="13"/>
        <v>0</v>
      </c>
      <c r="CF31" s="851">
        <f t="shared" si="13"/>
        <v>0</v>
      </c>
      <c r="CG31" s="851">
        <f t="shared" si="13"/>
        <v>0</v>
      </c>
      <c r="CH31" s="851">
        <f t="shared" si="13"/>
        <v>0</v>
      </c>
      <c r="CI31" s="851">
        <f>TABLES!I145</f>
        <v>0</v>
      </c>
      <c r="CJ31" s="851">
        <f t="shared" si="14"/>
        <v>0</v>
      </c>
      <c r="CK31" s="851">
        <f t="shared" si="14"/>
        <v>0</v>
      </c>
      <c r="CL31" s="851">
        <f t="shared" si="14"/>
        <v>0</v>
      </c>
      <c r="CM31" s="851">
        <f t="shared" si="14"/>
        <v>0</v>
      </c>
      <c r="CN31" s="851">
        <f t="shared" si="14"/>
        <v>0</v>
      </c>
      <c r="CO31" s="851">
        <f t="shared" si="14"/>
        <v>0</v>
      </c>
      <c r="CP31" s="851">
        <f t="shared" si="14"/>
        <v>0</v>
      </c>
      <c r="CQ31" s="851">
        <f t="shared" si="14"/>
        <v>0</v>
      </c>
      <c r="CR31" s="851">
        <f t="shared" si="14"/>
        <v>0</v>
      </c>
      <c r="CS31" s="851">
        <f t="shared" si="14"/>
        <v>0</v>
      </c>
      <c r="CT31" s="851">
        <f t="shared" si="14"/>
        <v>0</v>
      </c>
      <c r="CU31" s="848">
        <f t="shared" si="0"/>
        <v>0</v>
      </c>
    </row>
    <row r="32" spans="1:99" x14ac:dyDescent="0.25">
      <c r="A32" s="180" t="s">
        <v>251</v>
      </c>
      <c r="AA32" s="842">
        <f>TABLES!D146</f>
        <v>0.3</v>
      </c>
      <c r="AB32" s="842">
        <f t="shared" si="9"/>
        <v>0.3</v>
      </c>
      <c r="AC32" s="842">
        <f t="shared" si="9"/>
        <v>0.3</v>
      </c>
      <c r="AD32" s="842">
        <f t="shared" si="9"/>
        <v>0.3</v>
      </c>
      <c r="AE32" s="842">
        <f t="shared" si="9"/>
        <v>0.3</v>
      </c>
      <c r="AF32" s="842">
        <f t="shared" si="9"/>
        <v>0.3</v>
      </c>
      <c r="AG32" s="842">
        <f t="shared" si="9"/>
        <v>0.3</v>
      </c>
      <c r="AH32" s="842">
        <f t="shared" si="9"/>
        <v>0.3</v>
      </c>
      <c r="AI32" s="842">
        <f t="shared" si="9"/>
        <v>0.3</v>
      </c>
      <c r="AJ32" s="842">
        <f t="shared" si="9"/>
        <v>0.3</v>
      </c>
      <c r="AK32" s="842">
        <f t="shared" si="9"/>
        <v>0.3</v>
      </c>
      <c r="AL32" s="842">
        <f t="shared" si="9"/>
        <v>0.3</v>
      </c>
      <c r="AM32" s="842">
        <f>TABLES!E146</f>
        <v>0.25</v>
      </c>
      <c r="AN32" s="851">
        <f t="shared" si="10"/>
        <v>0.25</v>
      </c>
      <c r="AO32" s="851">
        <f t="shared" si="10"/>
        <v>0.25</v>
      </c>
      <c r="AP32" s="851">
        <f t="shared" si="10"/>
        <v>0.25</v>
      </c>
      <c r="AQ32" s="851">
        <f t="shared" si="10"/>
        <v>0.25</v>
      </c>
      <c r="AR32" s="851">
        <f t="shared" si="10"/>
        <v>0.25</v>
      </c>
      <c r="AS32" s="851">
        <f t="shared" si="10"/>
        <v>0.25</v>
      </c>
      <c r="AT32" s="851">
        <f t="shared" si="10"/>
        <v>0.25</v>
      </c>
      <c r="AU32" s="851">
        <f t="shared" si="10"/>
        <v>0.25</v>
      </c>
      <c r="AV32" s="851">
        <f t="shared" si="10"/>
        <v>0.25</v>
      </c>
      <c r="AW32" s="851">
        <f t="shared" si="10"/>
        <v>0.25</v>
      </c>
      <c r="AX32" s="851">
        <f t="shared" si="10"/>
        <v>0.25</v>
      </c>
      <c r="AY32" s="851">
        <f>TABLES!F146</f>
        <v>0.4</v>
      </c>
      <c r="AZ32" s="851">
        <f t="shared" si="11"/>
        <v>0.4</v>
      </c>
      <c r="BA32" s="851">
        <f t="shared" si="11"/>
        <v>0.4</v>
      </c>
      <c r="BB32" s="851">
        <f t="shared" si="11"/>
        <v>0.4</v>
      </c>
      <c r="BC32" s="851">
        <f t="shared" si="11"/>
        <v>0.4</v>
      </c>
      <c r="BD32" s="851">
        <f t="shared" si="11"/>
        <v>0.4</v>
      </c>
      <c r="BE32" s="851">
        <f t="shared" si="11"/>
        <v>0.4</v>
      </c>
      <c r="BF32" s="851">
        <f t="shared" si="11"/>
        <v>0.4</v>
      </c>
      <c r="BG32" s="851">
        <f t="shared" si="11"/>
        <v>0.4</v>
      </c>
      <c r="BH32" s="851">
        <f t="shared" si="11"/>
        <v>0.4</v>
      </c>
      <c r="BI32" s="851">
        <f t="shared" si="11"/>
        <v>0.4</v>
      </c>
      <c r="BJ32" s="851">
        <f t="shared" si="11"/>
        <v>0.4</v>
      </c>
      <c r="BK32" s="851">
        <f>TABLES!G146</f>
        <v>1</v>
      </c>
      <c r="BL32" s="851">
        <f t="shared" si="12"/>
        <v>1</v>
      </c>
      <c r="BM32" s="851">
        <f t="shared" si="12"/>
        <v>1</v>
      </c>
      <c r="BN32" s="851">
        <f t="shared" si="12"/>
        <v>1</v>
      </c>
      <c r="BO32" s="851">
        <f t="shared" si="12"/>
        <v>1</v>
      </c>
      <c r="BP32" s="851">
        <f t="shared" si="12"/>
        <v>1</v>
      </c>
      <c r="BQ32" s="851">
        <f t="shared" si="12"/>
        <v>1</v>
      </c>
      <c r="BR32" s="851">
        <f t="shared" si="12"/>
        <v>1</v>
      </c>
      <c r="BS32" s="851">
        <f t="shared" si="12"/>
        <v>1</v>
      </c>
      <c r="BT32" s="851">
        <f t="shared" si="12"/>
        <v>1</v>
      </c>
      <c r="BU32" s="851">
        <f t="shared" si="12"/>
        <v>1</v>
      </c>
      <c r="BV32" s="851">
        <f t="shared" si="12"/>
        <v>1</v>
      </c>
      <c r="BW32" s="851">
        <f>TABLES!H146</f>
        <v>0.45</v>
      </c>
      <c r="BX32" s="851">
        <f t="shared" si="13"/>
        <v>0.45</v>
      </c>
      <c r="BY32" s="851">
        <f t="shared" si="13"/>
        <v>0.45</v>
      </c>
      <c r="BZ32" s="851">
        <f t="shared" si="13"/>
        <v>0.45</v>
      </c>
      <c r="CA32" s="851">
        <f t="shared" si="13"/>
        <v>0.45</v>
      </c>
      <c r="CB32" s="851">
        <f t="shared" si="13"/>
        <v>0.45</v>
      </c>
      <c r="CC32" s="851">
        <f t="shared" si="13"/>
        <v>0.45</v>
      </c>
      <c r="CD32" s="851">
        <f t="shared" si="13"/>
        <v>0.45</v>
      </c>
      <c r="CE32" s="851">
        <f t="shared" si="13"/>
        <v>0.45</v>
      </c>
      <c r="CF32" s="851">
        <f t="shared" si="13"/>
        <v>0.45</v>
      </c>
      <c r="CG32" s="851">
        <f t="shared" si="13"/>
        <v>0.45</v>
      </c>
      <c r="CH32" s="851">
        <f t="shared" si="13"/>
        <v>0.45</v>
      </c>
      <c r="CI32" s="851">
        <f>TABLES!I146</f>
        <v>0.15</v>
      </c>
      <c r="CJ32" s="851">
        <f t="shared" si="14"/>
        <v>0.15</v>
      </c>
      <c r="CK32" s="851">
        <f t="shared" si="14"/>
        <v>0.15</v>
      </c>
      <c r="CL32" s="851">
        <f t="shared" si="14"/>
        <v>0.15</v>
      </c>
      <c r="CM32" s="851">
        <f t="shared" si="14"/>
        <v>0.15</v>
      </c>
      <c r="CN32" s="851">
        <f t="shared" si="14"/>
        <v>0.15</v>
      </c>
      <c r="CO32" s="851">
        <f t="shared" si="14"/>
        <v>0.15</v>
      </c>
      <c r="CP32" s="851">
        <f t="shared" si="14"/>
        <v>0.15</v>
      </c>
      <c r="CQ32" s="851">
        <f t="shared" si="14"/>
        <v>0.15</v>
      </c>
      <c r="CR32" s="851">
        <f t="shared" si="14"/>
        <v>0.15</v>
      </c>
      <c r="CS32" s="851">
        <f t="shared" si="14"/>
        <v>0.15</v>
      </c>
      <c r="CT32" s="851">
        <f t="shared" si="14"/>
        <v>0.15</v>
      </c>
      <c r="CU32" s="848">
        <f t="shared" si="0"/>
        <v>30.59999999999998</v>
      </c>
    </row>
    <row r="33" spans="1:99" x14ac:dyDescent="0.25">
      <c r="A33" s="180" t="s">
        <v>249</v>
      </c>
      <c r="AA33" s="842">
        <f>TABLES!D147</f>
        <v>0.02</v>
      </c>
      <c r="AB33" s="842">
        <f t="shared" si="9"/>
        <v>0.02</v>
      </c>
      <c r="AC33" s="842">
        <f t="shared" si="9"/>
        <v>0.02</v>
      </c>
      <c r="AD33" s="842">
        <f t="shared" si="9"/>
        <v>0.02</v>
      </c>
      <c r="AE33" s="842">
        <f t="shared" si="9"/>
        <v>0.02</v>
      </c>
      <c r="AF33" s="842">
        <f t="shared" si="9"/>
        <v>0.02</v>
      </c>
      <c r="AG33" s="842">
        <f t="shared" si="9"/>
        <v>0.02</v>
      </c>
      <c r="AH33" s="842">
        <f t="shared" si="9"/>
        <v>0.02</v>
      </c>
      <c r="AI33" s="842">
        <f t="shared" si="9"/>
        <v>0.02</v>
      </c>
      <c r="AJ33" s="842">
        <f t="shared" si="9"/>
        <v>0.02</v>
      </c>
      <c r="AK33" s="842">
        <f t="shared" si="9"/>
        <v>0.02</v>
      </c>
      <c r="AL33" s="842">
        <f t="shared" si="9"/>
        <v>0.02</v>
      </c>
      <c r="AM33" s="842">
        <f>TABLES!E147</f>
        <v>0.01</v>
      </c>
      <c r="AN33" s="851">
        <f t="shared" si="10"/>
        <v>0.01</v>
      </c>
      <c r="AO33" s="851">
        <f t="shared" si="10"/>
        <v>0.01</v>
      </c>
      <c r="AP33" s="851">
        <f t="shared" si="10"/>
        <v>0.01</v>
      </c>
      <c r="AQ33" s="851">
        <f t="shared" si="10"/>
        <v>0.01</v>
      </c>
      <c r="AR33" s="851">
        <f t="shared" si="10"/>
        <v>0.01</v>
      </c>
      <c r="AS33" s="851">
        <f t="shared" si="10"/>
        <v>0.01</v>
      </c>
      <c r="AT33" s="851">
        <f t="shared" si="10"/>
        <v>0.01</v>
      </c>
      <c r="AU33" s="851">
        <f t="shared" si="10"/>
        <v>0.01</v>
      </c>
      <c r="AV33" s="851">
        <f t="shared" si="10"/>
        <v>0.01</v>
      </c>
      <c r="AW33" s="851">
        <f t="shared" si="10"/>
        <v>0.01</v>
      </c>
      <c r="AX33" s="851">
        <f t="shared" si="10"/>
        <v>0.01</v>
      </c>
      <c r="AY33" s="851">
        <f>TABLES!F147</f>
        <v>1.4999999999999999E-2</v>
      </c>
      <c r="AZ33" s="851">
        <f t="shared" si="11"/>
        <v>1.4999999999999999E-2</v>
      </c>
      <c r="BA33" s="851">
        <f t="shared" si="11"/>
        <v>1.4999999999999999E-2</v>
      </c>
      <c r="BB33" s="851">
        <f t="shared" si="11"/>
        <v>1.4999999999999999E-2</v>
      </c>
      <c r="BC33" s="851">
        <f t="shared" si="11"/>
        <v>1.4999999999999999E-2</v>
      </c>
      <c r="BD33" s="851">
        <f t="shared" si="11"/>
        <v>1.4999999999999999E-2</v>
      </c>
      <c r="BE33" s="851">
        <f t="shared" si="11"/>
        <v>1.4999999999999999E-2</v>
      </c>
      <c r="BF33" s="851">
        <f t="shared" si="11"/>
        <v>1.4999999999999999E-2</v>
      </c>
      <c r="BG33" s="851">
        <f t="shared" si="11"/>
        <v>1.4999999999999999E-2</v>
      </c>
      <c r="BH33" s="851">
        <f t="shared" si="11"/>
        <v>1.4999999999999999E-2</v>
      </c>
      <c r="BI33" s="851">
        <f t="shared" si="11"/>
        <v>1.4999999999999999E-2</v>
      </c>
      <c r="BJ33" s="851">
        <f t="shared" si="11"/>
        <v>1.4999999999999999E-2</v>
      </c>
      <c r="BK33" s="851">
        <f>TABLES!G147</f>
        <v>3.5000000000000003E-2</v>
      </c>
      <c r="BL33" s="851">
        <f t="shared" si="12"/>
        <v>3.5000000000000003E-2</v>
      </c>
      <c r="BM33" s="851">
        <f t="shared" si="12"/>
        <v>3.5000000000000003E-2</v>
      </c>
      <c r="BN33" s="851">
        <f t="shared" si="12"/>
        <v>3.5000000000000003E-2</v>
      </c>
      <c r="BO33" s="851">
        <f t="shared" si="12"/>
        <v>3.5000000000000003E-2</v>
      </c>
      <c r="BP33" s="851">
        <f t="shared" si="12"/>
        <v>3.5000000000000003E-2</v>
      </c>
      <c r="BQ33" s="851">
        <f t="shared" si="12"/>
        <v>3.5000000000000003E-2</v>
      </c>
      <c r="BR33" s="851">
        <f t="shared" si="12"/>
        <v>3.5000000000000003E-2</v>
      </c>
      <c r="BS33" s="851">
        <f t="shared" si="12"/>
        <v>3.5000000000000003E-2</v>
      </c>
      <c r="BT33" s="851">
        <f t="shared" si="12"/>
        <v>3.5000000000000003E-2</v>
      </c>
      <c r="BU33" s="851">
        <f t="shared" si="12"/>
        <v>3.5000000000000003E-2</v>
      </c>
      <c r="BV33" s="851">
        <f t="shared" si="12"/>
        <v>3.5000000000000003E-2</v>
      </c>
      <c r="BW33" s="851">
        <f>TABLES!H147</f>
        <v>2.5000000000000001E-2</v>
      </c>
      <c r="BX33" s="851">
        <f t="shared" si="13"/>
        <v>2.5000000000000001E-2</v>
      </c>
      <c r="BY33" s="851">
        <f t="shared" si="13"/>
        <v>2.5000000000000001E-2</v>
      </c>
      <c r="BZ33" s="851">
        <f t="shared" si="13"/>
        <v>2.5000000000000001E-2</v>
      </c>
      <c r="CA33" s="851">
        <f t="shared" si="13"/>
        <v>2.5000000000000001E-2</v>
      </c>
      <c r="CB33" s="851">
        <f t="shared" si="13"/>
        <v>2.5000000000000001E-2</v>
      </c>
      <c r="CC33" s="851">
        <f t="shared" si="13"/>
        <v>2.5000000000000001E-2</v>
      </c>
      <c r="CD33" s="851">
        <f t="shared" si="13"/>
        <v>2.5000000000000001E-2</v>
      </c>
      <c r="CE33" s="851">
        <f t="shared" si="13"/>
        <v>2.5000000000000001E-2</v>
      </c>
      <c r="CF33" s="851">
        <f t="shared" si="13"/>
        <v>2.5000000000000001E-2</v>
      </c>
      <c r="CG33" s="851">
        <f t="shared" si="13"/>
        <v>2.5000000000000001E-2</v>
      </c>
      <c r="CH33" s="851">
        <f t="shared" si="13"/>
        <v>2.5000000000000001E-2</v>
      </c>
      <c r="CI33" s="851">
        <f>TABLES!I147</f>
        <v>0</v>
      </c>
      <c r="CJ33" s="851">
        <f t="shared" si="14"/>
        <v>0</v>
      </c>
      <c r="CK33" s="851">
        <f t="shared" si="14"/>
        <v>0</v>
      </c>
      <c r="CL33" s="851">
        <f t="shared" si="14"/>
        <v>0</v>
      </c>
      <c r="CM33" s="851">
        <f t="shared" si="14"/>
        <v>0</v>
      </c>
      <c r="CN33" s="851">
        <f t="shared" si="14"/>
        <v>0</v>
      </c>
      <c r="CO33" s="851">
        <f t="shared" si="14"/>
        <v>0</v>
      </c>
      <c r="CP33" s="851">
        <f t="shared" si="14"/>
        <v>0</v>
      </c>
      <c r="CQ33" s="851">
        <f t="shared" si="14"/>
        <v>0</v>
      </c>
      <c r="CR33" s="851">
        <f t="shared" si="14"/>
        <v>0</v>
      </c>
      <c r="CS33" s="851">
        <f t="shared" si="14"/>
        <v>0</v>
      </c>
      <c r="CT33" s="851">
        <f t="shared" si="14"/>
        <v>0</v>
      </c>
      <c r="CU33" s="848">
        <f t="shared" si="0"/>
        <v>1.2599999999999996</v>
      </c>
    </row>
    <row r="34" spans="1:99" x14ac:dyDescent="0.25">
      <c r="A34" s="180" t="s">
        <v>252</v>
      </c>
      <c r="AA34" s="842">
        <f>TABLES!D148</f>
        <v>0.7</v>
      </c>
      <c r="AB34" s="842">
        <f t="shared" si="9"/>
        <v>0.7</v>
      </c>
      <c r="AC34" s="842">
        <f t="shared" si="9"/>
        <v>0.7</v>
      </c>
      <c r="AD34" s="842">
        <f t="shared" si="9"/>
        <v>0.7</v>
      </c>
      <c r="AE34" s="842">
        <f t="shared" si="9"/>
        <v>0.7</v>
      </c>
      <c r="AF34" s="842">
        <f t="shared" si="9"/>
        <v>0.7</v>
      </c>
      <c r="AG34" s="842">
        <f t="shared" si="9"/>
        <v>0.7</v>
      </c>
      <c r="AH34" s="842">
        <f t="shared" si="9"/>
        <v>0.7</v>
      </c>
      <c r="AI34" s="842">
        <f t="shared" si="9"/>
        <v>0.7</v>
      </c>
      <c r="AJ34" s="842">
        <f t="shared" si="9"/>
        <v>0.7</v>
      </c>
      <c r="AK34" s="842">
        <f t="shared" si="9"/>
        <v>0.7</v>
      </c>
      <c r="AL34" s="842">
        <f t="shared" si="9"/>
        <v>0.7</v>
      </c>
      <c r="AM34" s="842">
        <f>TABLES!E148</f>
        <v>0.75</v>
      </c>
      <c r="AN34" s="851">
        <f t="shared" si="10"/>
        <v>0.75</v>
      </c>
      <c r="AO34" s="851">
        <f t="shared" si="10"/>
        <v>0.75</v>
      </c>
      <c r="AP34" s="851">
        <f t="shared" si="10"/>
        <v>0.75</v>
      </c>
      <c r="AQ34" s="851">
        <f t="shared" si="10"/>
        <v>0.75</v>
      </c>
      <c r="AR34" s="851">
        <f t="shared" si="10"/>
        <v>0.75</v>
      </c>
      <c r="AS34" s="851">
        <f t="shared" si="10"/>
        <v>0.75</v>
      </c>
      <c r="AT34" s="851">
        <f t="shared" si="10"/>
        <v>0.75</v>
      </c>
      <c r="AU34" s="851">
        <f t="shared" si="10"/>
        <v>0.75</v>
      </c>
      <c r="AV34" s="851">
        <f t="shared" si="10"/>
        <v>0.75</v>
      </c>
      <c r="AW34" s="851">
        <f t="shared" si="10"/>
        <v>0.75</v>
      </c>
      <c r="AX34" s="851">
        <f t="shared" si="10"/>
        <v>0.75</v>
      </c>
      <c r="AY34" s="851">
        <f>TABLES!F148</f>
        <v>0.6</v>
      </c>
      <c r="AZ34" s="851">
        <f t="shared" si="11"/>
        <v>0.6</v>
      </c>
      <c r="BA34" s="851">
        <f t="shared" si="11"/>
        <v>0.6</v>
      </c>
      <c r="BB34" s="851">
        <f t="shared" si="11"/>
        <v>0.6</v>
      </c>
      <c r="BC34" s="851">
        <f t="shared" si="11"/>
        <v>0.6</v>
      </c>
      <c r="BD34" s="851">
        <f t="shared" si="11"/>
        <v>0.6</v>
      </c>
      <c r="BE34" s="851">
        <f t="shared" si="11"/>
        <v>0.6</v>
      </c>
      <c r="BF34" s="851">
        <f t="shared" si="11"/>
        <v>0.6</v>
      </c>
      <c r="BG34" s="851">
        <f t="shared" si="11"/>
        <v>0.6</v>
      </c>
      <c r="BH34" s="851">
        <f t="shared" si="11"/>
        <v>0.6</v>
      </c>
      <c r="BI34" s="851">
        <f t="shared" si="11"/>
        <v>0.6</v>
      </c>
      <c r="BJ34" s="851">
        <f t="shared" si="11"/>
        <v>0.6</v>
      </c>
      <c r="BK34" s="851">
        <f>TABLES!G148</f>
        <v>0</v>
      </c>
      <c r="BL34" s="851">
        <f t="shared" si="12"/>
        <v>0</v>
      </c>
      <c r="BM34" s="851">
        <f t="shared" si="12"/>
        <v>0</v>
      </c>
      <c r="BN34" s="851">
        <f t="shared" si="12"/>
        <v>0</v>
      </c>
      <c r="BO34" s="851">
        <f t="shared" si="12"/>
        <v>0</v>
      </c>
      <c r="BP34" s="851">
        <f t="shared" si="12"/>
        <v>0</v>
      </c>
      <c r="BQ34" s="851">
        <f t="shared" si="12"/>
        <v>0</v>
      </c>
      <c r="BR34" s="851">
        <f t="shared" si="12"/>
        <v>0</v>
      </c>
      <c r="BS34" s="851">
        <f t="shared" si="12"/>
        <v>0</v>
      </c>
      <c r="BT34" s="851">
        <f t="shared" si="12"/>
        <v>0</v>
      </c>
      <c r="BU34" s="851">
        <f t="shared" si="12"/>
        <v>0</v>
      </c>
      <c r="BV34" s="851">
        <f t="shared" si="12"/>
        <v>0</v>
      </c>
      <c r="BW34" s="851">
        <f>TABLES!H148</f>
        <v>0.55000000000000004</v>
      </c>
      <c r="BX34" s="851">
        <f t="shared" si="13"/>
        <v>0.55000000000000004</v>
      </c>
      <c r="BY34" s="851">
        <f t="shared" si="13"/>
        <v>0.55000000000000004</v>
      </c>
      <c r="BZ34" s="851">
        <f t="shared" si="13"/>
        <v>0.55000000000000004</v>
      </c>
      <c r="CA34" s="851">
        <f t="shared" si="13"/>
        <v>0.55000000000000004</v>
      </c>
      <c r="CB34" s="851">
        <f t="shared" si="13"/>
        <v>0.55000000000000004</v>
      </c>
      <c r="CC34" s="851">
        <f t="shared" si="13"/>
        <v>0.55000000000000004</v>
      </c>
      <c r="CD34" s="851">
        <f t="shared" si="13"/>
        <v>0.55000000000000004</v>
      </c>
      <c r="CE34" s="851">
        <f t="shared" si="13"/>
        <v>0.55000000000000004</v>
      </c>
      <c r="CF34" s="851">
        <f t="shared" si="13"/>
        <v>0.55000000000000004</v>
      </c>
      <c r="CG34" s="851">
        <f t="shared" si="13"/>
        <v>0.55000000000000004</v>
      </c>
      <c r="CH34" s="851">
        <f t="shared" si="13"/>
        <v>0.55000000000000004</v>
      </c>
      <c r="CI34" s="851">
        <f>TABLES!I148</f>
        <v>0.85</v>
      </c>
      <c r="CJ34" s="851">
        <f t="shared" si="14"/>
        <v>0.85</v>
      </c>
      <c r="CK34" s="851">
        <f t="shared" si="14"/>
        <v>0.85</v>
      </c>
      <c r="CL34" s="851">
        <f t="shared" si="14"/>
        <v>0.85</v>
      </c>
      <c r="CM34" s="851">
        <f t="shared" si="14"/>
        <v>0.85</v>
      </c>
      <c r="CN34" s="851">
        <f t="shared" si="14"/>
        <v>0.85</v>
      </c>
      <c r="CO34" s="851">
        <f t="shared" si="14"/>
        <v>0.85</v>
      </c>
      <c r="CP34" s="851">
        <f t="shared" si="14"/>
        <v>0.85</v>
      </c>
      <c r="CQ34" s="851">
        <f t="shared" si="14"/>
        <v>0.85</v>
      </c>
      <c r="CR34" s="851">
        <f t="shared" si="14"/>
        <v>0.85</v>
      </c>
      <c r="CS34" s="851">
        <f t="shared" si="14"/>
        <v>0.85</v>
      </c>
      <c r="CT34" s="851">
        <f t="shared" si="14"/>
        <v>0.85</v>
      </c>
      <c r="CU34" s="848">
        <f t="shared" si="0"/>
        <v>41.400000000000041</v>
      </c>
    </row>
    <row r="35" spans="1:99" x14ac:dyDescent="0.25">
      <c r="A35" s="180" t="s">
        <v>249</v>
      </c>
      <c r="AA35" s="842">
        <f>TABLES!D149</f>
        <v>0</v>
      </c>
      <c r="AB35" s="842">
        <f t="shared" si="9"/>
        <v>0</v>
      </c>
      <c r="AC35" s="842">
        <f t="shared" si="9"/>
        <v>0</v>
      </c>
      <c r="AD35" s="842">
        <f t="shared" si="9"/>
        <v>0</v>
      </c>
      <c r="AE35" s="842">
        <f t="shared" si="9"/>
        <v>0</v>
      </c>
      <c r="AF35" s="842">
        <f t="shared" si="9"/>
        <v>0</v>
      </c>
      <c r="AG35" s="842">
        <f t="shared" si="9"/>
        <v>0</v>
      </c>
      <c r="AH35" s="842">
        <f t="shared" si="9"/>
        <v>0</v>
      </c>
      <c r="AI35" s="842">
        <f t="shared" si="9"/>
        <v>0</v>
      </c>
      <c r="AJ35" s="842">
        <f t="shared" si="9"/>
        <v>0</v>
      </c>
      <c r="AK35" s="842">
        <f t="shared" si="9"/>
        <v>0</v>
      </c>
      <c r="AL35" s="842">
        <f t="shared" si="9"/>
        <v>0</v>
      </c>
      <c r="AM35" s="842">
        <f>TABLES!E149</f>
        <v>0</v>
      </c>
      <c r="AN35" s="851">
        <f t="shared" si="10"/>
        <v>0</v>
      </c>
      <c r="AO35" s="851">
        <f t="shared" si="10"/>
        <v>0</v>
      </c>
      <c r="AP35" s="851">
        <f t="shared" si="10"/>
        <v>0</v>
      </c>
      <c r="AQ35" s="851">
        <f t="shared" si="10"/>
        <v>0</v>
      </c>
      <c r="AR35" s="851">
        <f t="shared" si="10"/>
        <v>0</v>
      </c>
      <c r="AS35" s="851">
        <f t="shared" si="10"/>
        <v>0</v>
      </c>
      <c r="AT35" s="851">
        <f t="shared" si="10"/>
        <v>0</v>
      </c>
      <c r="AU35" s="851">
        <f t="shared" si="10"/>
        <v>0</v>
      </c>
      <c r="AV35" s="851">
        <f t="shared" si="10"/>
        <v>0</v>
      </c>
      <c r="AW35" s="851">
        <f t="shared" si="10"/>
        <v>0</v>
      </c>
      <c r="AX35" s="851">
        <f t="shared" si="10"/>
        <v>0</v>
      </c>
      <c r="AY35" s="851">
        <f>TABLES!F149</f>
        <v>0.02</v>
      </c>
      <c r="AZ35" s="851">
        <f t="shared" si="11"/>
        <v>0.02</v>
      </c>
      <c r="BA35" s="851">
        <f t="shared" si="11"/>
        <v>0.02</v>
      </c>
      <c r="BB35" s="851">
        <f t="shared" si="11"/>
        <v>0.02</v>
      </c>
      <c r="BC35" s="851">
        <f t="shared" si="11"/>
        <v>0.02</v>
      </c>
      <c r="BD35" s="851">
        <f t="shared" si="11"/>
        <v>0.02</v>
      </c>
      <c r="BE35" s="851">
        <f t="shared" si="11"/>
        <v>0.02</v>
      </c>
      <c r="BF35" s="851">
        <f t="shared" si="11"/>
        <v>0.02</v>
      </c>
      <c r="BG35" s="851">
        <f t="shared" si="11"/>
        <v>0.02</v>
      </c>
      <c r="BH35" s="851">
        <f t="shared" si="11"/>
        <v>0.02</v>
      </c>
      <c r="BI35" s="851">
        <f t="shared" si="11"/>
        <v>0.02</v>
      </c>
      <c r="BJ35" s="851">
        <f t="shared" si="11"/>
        <v>0.02</v>
      </c>
      <c r="BK35" s="851">
        <f>TABLES!G149</f>
        <v>0</v>
      </c>
      <c r="BL35" s="851">
        <f t="shared" si="12"/>
        <v>0</v>
      </c>
      <c r="BM35" s="851">
        <f t="shared" si="12"/>
        <v>0</v>
      </c>
      <c r="BN35" s="851">
        <f t="shared" si="12"/>
        <v>0</v>
      </c>
      <c r="BO35" s="851">
        <f t="shared" si="12"/>
        <v>0</v>
      </c>
      <c r="BP35" s="851">
        <f t="shared" si="12"/>
        <v>0</v>
      </c>
      <c r="BQ35" s="851">
        <f t="shared" si="12"/>
        <v>0</v>
      </c>
      <c r="BR35" s="851">
        <f t="shared" si="12"/>
        <v>0</v>
      </c>
      <c r="BS35" s="851">
        <f t="shared" si="12"/>
        <v>0</v>
      </c>
      <c r="BT35" s="851">
        <f t="shared" si="12"/>
        <v>0</v>
      </c>
      <c r="BU35" s="851">
        <f t="shared" si="12"/>
        <v>0</v>
      </c>
      <c r="BV35" s="851">
        <f t="shared" si="12"/>
        <v>0</v>
      </c>
      <c r="BW35" s="851">
        <f>TABLES!H149</f>
        <v>1.4999999999999999E-2</v>
      </c>
      <c r="BX35" s="851">
        <f t="shared" si="13"/>
        <v>1.4999999999999999E-2</v>
      </c>
      <c r="BY35" s="851">
        <f t="shared" si="13"/>
        <v>1.4999999999999999E-2</v>
      </c>
      <c r="BZ35" s="851">
        <f t="shared" si="13"/>
        <v>1.4999999999999999E-2</v>
      </c>
      <c r="CA35" s="851">
        <f t="shared" si="13"/>
        <v>1.4999999999999999E-2</v>
      </c>
      <c r="CB35" s="851">
        <f t="shared" si="13"/>
        <v>1.4999999999999999E-2</v>
      </c>
      <c r="CC35" s="851">
        <f t="shared" si="13"/>
        <v>1.4999999999999999E-2</v>
      </c>
      <c r="CD35" s="851">
        <f t="shared" si="13"/>
        <v>1.4999999999999999E-2</v>
      </c>
      <c r="CE35" s="851">
        <f t="shared" si="13"/>
        <v>1.4999999999999999E-2</v>
      </c>
      <c r="CF35" s="851">
        <f t="shared" si="13"/>
        <v>1.4999999999999999E-2</v>
      </c>
      <c r="CG35" s="851">
        <f t="shared" si="13"/>
        <v>1.4999999999999999E-2</v>
      </c>
      <c r="CH35" s="851">
        <f t="shared" si="13"/>
        <v>1.4999999999999999E-2</v>
      </c>
      <c r="CI35" s="851">
        <f>TABLES!I149</f>
        <v>0.02</v>
      </c>
      <c r="CJ35" s="851">
        <f t="shared" si="14"/>
        <v>0.02</v>
      </c>
      <c r="CK35" s="851">
        <f t="shared" si="14"/>
        <v>0.02</v>
      </c>
      <c r="CL35" s="851">
        <f t="shared" si="14"/>
        <v>0.02</v>
      </c>
      <c r="CM35" s="851">
        <f t="shared" si="14"/>
        <v>0.02</v>
      </c>
      <c r="CN35" s="851">
        <f t="shared" si="14"/>
        <v>0.02</v>
      </c>
      <c r="CO35" s="851">
        <f t="shared" si="14"/>
        <v>0.02</v>
      </c>
      <c r="CP35" s="851">
        <f t="shared" si="14"/>
        <v>0.02</v>
      </c>
      <c r="CQ35" s="851">
        <f t="shared" si="14"/>
        <v>0.02</v>
      </c>
      <c r="CR35" s="851">
        <f t="shared" si="14"/>
        <v>0.02</v>
      </c>
      <c r="CS35" s="851">
        <f t="shared" si="14"/>
        <v>0.02</v>
      </c>
      <c r="CT35" s="851">
        <f t="shared" si="14"/>
        <v>0.02</v>
      </c>
      <c r="CU35" s="848">
        <f t="shared" si="0"/>
        <v>0.66000000000000025</v>
      </c>
    </row>
    <row r="36" spans="1:99" x14ac:dyDescent="0.25">
      <c r="A36" s="180" t="s">
        <v>60</v>
      </c>
      <c r="AA36" s="842">
        <f>TABLES!D150</f>
        <v>0.05</v>
      </c>
      <c r="AB36" s="842">
        <f t="shared" si="9"/>
        <v>0.05</v>
      </c>
      <c r="AC36" s="842">
        <f t="shared" si="9"/>
        <v>0.05</v>
      </c>
      <c r="AD36" s="842">
        <f t="shared" si="9"/>
        <v>0.05</v>
      </c>
      <c r="AE36" s="842">
        <f t="shared" si="9"/>
        <v>0.05</v>
      </c>
      <c r="AF36" s="842">
        <f t="shared" si="9"/>
        <v>0.05</v>
      </c>
      <c r="AG36" s="842">
        <f t="shared" si="9"/>
        <v>0.05</v>
      </c>
      <c r="AH36" s="842">
        <f t="shared" si="9"/>
        <v>0.05</v>
      </c>
      <c r="AI36" s="842">
        <f t="shared" si="9"/>
        <v>0.05</v>
      </c>
      <c r="AJ36" s="842">
        <f t="shared" si="9"/>
        <v>0.05</v>
      </c>
      <c r="AK36" s="842">
        <f t="shared" si="9"/>
        <v>0.05</v>
      </c>
      <c r="AL36" s="842">
        <f t="shared" si="9"/>
        <v>0.05</v>
      </c>
      <c r="AM36" s="842">
        <f>TABLES!E150</f>
        <v>0.06</v>
      </c>
      <c r="AN36" s="851">
        <f t="shared" si="10"/>
        <v>0.06</v>
      </c>
      <c r="AO36" s="851">
        <f t="shared" si="10"/>
        <v>0.06</v>
      </c>
      <c r="AP36" s="851">
        <f t="shared" si="10"/>
        <v>0.06</v>
      </c>
      <c r="AQ36" s="851">
        <f t="shared" si="10"/>
        <v>0.06</v>
      </c>
      <c r="AR36" s="851">
        <f t="shared" si="10"/>
        <v>0.06</v>
      </c>
      <c r="AS36" s="851">
        <f t="shared" si="10"/>
        <v>0.06</v>
      </c>
      <c r="AT36" s="851">
        <f t="shared" si="10"/>
        <v>0.06</v>
      </c>
      <c r="AU36" s="851">
        <f t="shared" si="10"/>
        <v>0.06</v>
      </c>
      <c r="AV36" s="851">
        <f t="shared" si="10"/>
        <v>0.06</v>
      </c>
      <c r="AW36" s="851">
        <f t="shared" si="10"/>
        <v>0.06</v>
      </c>
      <c r="AX36" s="851">
        <f t="shared" si="10"/>
        <v>0.06</v>
      </c>
      <c r="AY36" s="851">
        <f>TABLES!F150</f>
        <v>0.08</v>
      </c>
      <c r="AZ36" s="851">
        <f t="shared" si="11"/>
        <v>0.08</v>
      </c>
      <c r="BA36" s="851">
        <f t="shared" si="11"/>
        <v>0.08</v>
      </c>
      <c r="BB36" s="851">
        <f t="shared" si="11"/>
        <v>0.08</v>
      </c>
      <c r="BC36" s="851">
        <f t="shared" si="11"/>
        <v>0.08</v>
      </c>
      <c r="BD36" s="851">
        <f t="shared" si="11"/>
        <v>0.08</v>
      </c>
      <c r="BE36" s="851">
        <f t="shared" si="11"/>
        <v>0.08</v>
      </c>
      <c r="BF36" s="851">
        <f t="shared" si="11"/>
        <v>0.08</v>
      </c>
      <c r="BG36" s="851">
        <f t="shared" si="11"/>
        <v>0.08</v>
      </c>
      <c r="BH36" s="851">
        <f t="shared" si="11"/>
        <v>0.08</v>
      </c>
      <c r="BI36" s="851">
        <f t="shared" si="11"/>
        <v>0.08</v>
      </c>
      <c r="BJ36" s="851">
        <f t="shared" si="11"/>
        <v>0.08</v>
      </c>
      <c r="BK36" s="851">
        <f>TABLES!G150</f>
        <v>0.04</v>
      </c>
      <c r="BL36" s="851">
        <f t="shared" si="12"/>
        <v>0.04</v>
      </c>
      <c r="BM36" s="851">
        <f t="shared" si="12"/>
        <v>0.04</v>
      </c>
      <c r="BN36" s="851">
        <f t="shared" si="12"/>
        <v>0.04</v>
      </c>
      <c r="BO36" s="851">
        <f t="shared" si="12"/>
        <v>0.04</v>
      </c>
      <c r="BP36" s="851">
        <f t="shared" si="12"/>
        <v>0.04</v>
      </c>
      <c r="BQ36" s="851">
        <f t="shared" si="12"/>
        <v>0.04</v>
      </c>
      <c r="BR36" s="851">
        <f t="shared" si="12"/>
        <v>0.04</v>
      </c>
      <c r="BS36" s="851">
        <f t="shared" si="12"/>
        <v>0.04</v>
      </c>
      <c r="BT36" s="851">
        <f t="shared" si="12"/>
        <v>0.04</v>
      </c>
      <c r="BU36" s="851">
        <f t="shared" si="12"/>
        <v>0.04</v>
      </c>
      <c r="BV36" s="851">
        <f t="shared" si="12"/>
        <v>0.04</v>
      </c>
      <c r="BW36" s="851">
        <f>TABLES!H150</f>
        <v>7.0000000000000007E-2</v>
      </c>
      <c r="BX36" s="851">
        <f t="shared" si="13"/>
        <v>7.0000000000000007E-2</v>
      </c>
      <c r="BY36" s="851">
        <f t="shared" si="13"/>
        <v>7.0000000000000007E-2</v>
      </c>
      <c r="BZ36" s="851">
        <f t="shared" si="13"/>
        <v>7.0000000000000007E-2</v>
      </c>
      <c r="CA36" s="851">
        <f t="shared" si="13"/>
        <v>7.0000000000000007E-2</v>
      </c>
      <c r="CB36" s="851">
        <f t="shared" si="13"/>
        <v>7.0000000000000007E-2</v>
      </c>
      <c r="CC36" s="851">
        <f t="shared" si="13"/>
        <v>7.0000000000000007E-2</v>
      </c>
      <c r="CD36" s="851">
        <f t="shared" si="13"/>
        <v>7.0000000000000007E-2</v>
      </c>
      <c r="CE36" s="851">
        <f t="shared" si="13"/>
        <v>7.0000000000000007E-2</v>
      </c>
      <c r="CF36" s="851">
        <f t="shared" si="13"/>
        <v>7.0000000000000007E-2</v>
      </c>
      <c r="CG36" s="851">
        <f t="shared" si="13"/>
        <v>7.0000000000000007E-2</v>
      </c>
      <c r="CH36" s="851">
        <f t="shared" si="13"/>
        <v>7.0000000000000007E-2</v>
      </c>
      <c r="CI36" s="851">
        <f>TABLES!I150</f>
        <v>0.06</v>
      </c>
      <c r="CJ36" s="851">
        <f t="shared" si="14"/>
        <v>0.06</v>
      </c>
      <c r="CK36" s="851">
        <f t="shared" si="14"/>
        <v>0.06</v>
      </c>
      <c r="CL36" s="851">
        <f t="shared" si="14"/>
        <v>0.06</v>
      </c>
      <c r="CM36" s="851">
        <f t="shared" si="14"/>
        <v>0.06</v>
      </c>
      <c r="CN36" s="851">
        <f t="shared" si="14"/>
        <v>0.06</v>
      </c>
      <c r="CO36" s="851">
        <f t="shared" si="14"/>
        <v>0.06</v>
      </c>
      <c r="CP36" s="851">
        <f t="shared" si="14"/>
        <v>0.06</v>
      </c>
      <c r="CQ36" s="851">
        <f t="shared" si="14"/>
        <v>0.06</v>
      </c>
      <c r="CR36" s="851">
        <f t="shared" si="14"/>
        <v>0.06</v>
      </c>
      <c r="CS36" s="851">
        <f t="shared" si="14"/>
        <v>0.06</v>
      </c>
      <c r="CT36" s="851">
        <f t="shared" si="14"/>
        <v>0.06</v>
      </c>
      <c r="CU36" s="848">
        <f t="shared" si="0"/>
        <v>4.3199999999999976</v>
      </c>
    </row>
    <row r="37" spans="1:99" x14ac:dyDescent="0.25">
      <c r="CU37" s="852">
        <f t="shared" si="0"/>
        <v>0</v>
      </c>
    </row>
    <row r="38" spans="1:99" x14ac:dyDescent="0.25">
      <c r="A38" s="172" t="s">
        <v>253</v>
      </c>
      <c r="CU38" s="852">
        <f t="shared" si="0"/>
        <v>0</v>
      </c>
    </row>
    <row r="39" spans="1:99" x14ac:dyDescent="0.25">
      <c r="A39" s="180" t="s">
        <v>248</v>
      </c>
      <c r="AA39" s="842">
        <f>TABLES!D155</f>
        <v>0.35</v>
      </c>
      <c r="AB39" s="851">
        <f>AA39</f>
        <v>0.35</v>
      </c>
      <c r="AC39" s="851">
        <f t="shared" ref="AC39:AL39" si="15">AB39</f>
        <v>0.35</v>
      </c>
      <c r="AD39" s="851">
        <f t="shared" si="15"/>
        <v>0.35</v>
      </c>
      <c r="AE39" s="851">
        <f t="shared" si="15"/>
        <v>0.35</v>
      </c>
      <c r="AF39" s="851">
        <f t="shared" si="15"/>
        <v>0.35</v>
      </c>
      <c r="AG39" s="851">
        <f t="shared" si="15"/>
        <v>0.35</v>
      </c>
      <c r="AH39" s="851">
        <f t="shared" si="15"/>
        <v>0.35</v>
      </c>
      <c r="AI39" s="851">
        <f t="shared" si="15"/>
        <v>0.35</v>
      </c>
      <c r="AJ39" s="851">
        <f t="shared" si="15"/>
        <v>0.35</v>
      </c>
      <c r="AK39" s="851">
        <f t="shared" si="15"/>
        <v>0.35</v>
      </c>
      <c r="AL39" s="851">
        <f t="shared" si="15"/>
        <v>0.35</v>
      </c>
      <c r="AM39" s="851">
        <f>TABLES!E155</f>
        <v>0.1</v>
      </c>
      <c r="AN39" s="851">
        <f>AM39</f>
        <v>0.1</v>
      </c>
      <c r="AO39" s="851">
        <f t="shared" ref="AO39:CT43" si="16">AN39</f>
        <v>0.1</v>
      </c>
      <c r="AP39" s="851">
        <f t="shared" si="16"/>
        <v>0.1</v>
      </c>
      <c r="AQ39" s="851">
        <f t="shared" si="16"/>
        <v>0.1</v>
      </c>
      <c r="AR39" s="851">
        <f t="shared" si="16"/>
        <v>0.1</v>
      </c>
      <c r="AS39" s="851">
        <f t="shared" si="16"/>
        <v>0.1</v>
      </c>
      <c r="AT39" s="851">
        <f t="shared" si="16"/>
        <v>0.1</v>
      </c>
      <c r="AU39" s="851">
        <f t="shared" si="16"/>
        <v>0.1</v>
      </c>
      <c r="AV39" s="851">
        <f t="shared" si="16"/>
        <v>0.1</v>
      </c>
      <c r="AW39" s="851">
        <f t="shared" si="16"/>
        <v>0.1</v>
      </c>
      <c r="AX39" s="851">
        <f t="shared" si="16"/>
        <v>0.1</v>
      </c>
      <c r="AY39" s="851">
        <f>TABLES!F155</f>
        <v>0.2</v>
      </c>
      <c r="AZ39" s="851">
        <f t="shared" si="16"/>
        <v>0.2</v>
      </c>
      <c r="BA39" s="851">
        <f t="shared" si="16"/>
        <v>0.2</v>
      </c>
      <c r="BB39" s="851">
        <f t="shared" si="16"/>
        <v>0.2</v>
      </c>
      <c r="BC39" s="851">
        <f t="shared" si="16"/>
        <v>0.2</v>
      </c>
      <c r="BD39" s="851">
        <f t="shared" si="16"/>
        <v>0.2</v>
      </c>
      <c r="BE39" s="851">
        <f t="shared" si="16"/>
        <v>0.2</v>
      </c>
      <c r="BF39" s="851">
        <f t="shared" si="16"/>
        <v>0.2</v>
      </c>
      <c r="BG39" s="851">
        <f t="shared" si="16"/>
        <v>0.2</v>
      </c>
      <c r="BH39" s="851">
        <f t="shared" si="16"/>
        <v>0.2</v>
      </c>
      <c r="BI39" s="851">
        <f t="shared" si="16"/>
        <v>0.2</v>
      </c>
      <c r="BJ39" s="851">
        <f t="shared" si="16"/>
        <v>0.2</v>
      </c>
      <c r="BK39" s="851">
        <f>TABLES!G155</f>
        <v>0.7</v>
      </c>
      <c r="BL39" s="851">
        <f t="shared" si="16"/>
        <v>0.7</v>
      </c>
      <c r="BM39" s="851">
        <f t="shared" si="16"/>
        <v>0.7</v>
      </c>
      <c r="BN39" s="851">
        <f t="shared" si="16"/>
        <v>0.7</v>
      </c>
      <c r="BO39" s="851">
        <f t="shared" si="16"/>
        <v>0.7</v>
      </c>
      <c r="BP39" s="851">
        <f t="shared" si="16"/>
        <v>0.7</v>
      </c>
      <c r="BQ39" s="851">
        <f t="shared" si="16"/>
        <v>0.7</v>
      </c>
      <c r="BR39" s="851">
        <f t="shared" si="16"/>
        <v>0.7</v>
      </c>
      <c r="BS39" s="851">
        <f t="shared" si="16"/>
        <v>0.7</v>
      </c>
      <c r="BT39" s="851">
        <f t="shared" si="16"/>
        <v>0.7</v>
      </c>
      <c r="BU39" s="851">
        <f t="shared" si="16"/>
        <v>0.7</v>
      </c>
      <c r="BV39" s="851">
        <f t="shared" si="16"/>
        <v>0.7</v>
      </c>
      <c r="BW39" s="851">
        <f>TABLES!H155</f>
        <v>0</v>
      </c>
      <c r="BX39" s="851">
        <f t="shared" si="16"/>
        <v>0</v>
      </c>
      <c r="BY39" s="851">
        <f t="shared" si="16"/>
        <v>0</v>
      </c>
      <c r="BZ39" s="851">
        <f t="shared" si="16"/>
        <v>0</v>
      </c>
      <c r="CA39" s="851">
        <f t="shared" si="16"/>
        <v>0</v>
      </c>
      <c r="CB39" s="851">
        <f t="shared" si="16"/>
        <v>0</v>
      </c>
      <c r="CC39" s="851">
        <f t="shared" si="16"/>
        <v>0</v>
      </c>
      <c r="CD39" s="851">
        <f t="shared" si="16"/>
        <v>0</v>
      </c>
      <c r="CE39" s="851">
        <f t="shared" si="16"/>
        <v>0</v>
      </c>
      <c r="CF39" s="851">
        <f t="shared" si="16"/>
        <v>0</v>
      </c>
      <c r="CG39" s="851">
        <f t="shared" si="16"/>
        <v>0</v>
      </c>
      <c r="CH39" s="851">
        <f t="shared" si="16"/>
        <v>0</v>
      </c>
      <c r="CI39" s="851">
        <f>TABLES!I155</f>
        <v>0.4</v>
      </c>
      <c r="CJ39" s="851">
        <f t="shared" si="16"/>
        <v>0.4</v>
      </c>
      <c r="CK39" s="851">
        <f t="shared" si="16"/>
        <v>0.4</v>
      </c>
      <c r="CL39" s="851">
        <f t="shared" si="16"/>
        <v>0.4</v>
      </c>
      <c r="CM39" s="851">
        <f t="shared" si="16"/>
        <v>0.4</v>
      </c>
      <c r="CN39" s="851">
        <f t="shared" si="16"/>
        <v>0.4</v>
      </c>
      <c r="CO39" s="851">
        <f t="shared" si="16"/>
        <v>0.4</v>
      </c>
      <c r="CP39" s="851">
        <f t="shared" si="16"/>
        <v>0.4</v>
      </c>
      <c r="CQ39" s="851">
        <f t="shared" si="16"/>
        <v>0.4</v>
      </c>
      <c r="CR39" s="851">
        <f t="shared" si="16"/>
        <v>0.4</v>
      </c>
      <c r="CS39" s="851">
        <f t="shared" si="16"/>
        <v>0.4</v>
      </c>
      <c r="CT39" s="851">
        <f t="shared" si="16"/>
        <v>0.4</v>
      </c>
      <c r="CU39" s="849">
        <f t="shared" si="0"/>
        <v>20.999999999999975</v>
      </c>
    </row>
    <row r="40" spans="1:99" x14ac:dyDescent="0.25">
      <c r="A40" s="180" t="s">
        <v>249</v>
      </c>
      <c r="AA40" s="842">
        <f>TABLES!D156</f>
        <v>0.03</v>
      </c>
      <c r="AB40" s="851">
        <f t="shared" ref="AB40:AL47" si="17">AA40</f>
        <v>0.03</v>
      </c>
      <c r="AC40" s="851">
        <f t="shared" si="17"/>
        <v>0.03</v>
      </c>
      <c r="AD40" s="851">
        <f t="shared" si="17"/>
        <v>0.03</v>
      </c>
      <c r="AE40" s="851">
        <f t="shared" si="17"/>
        <v>0.03</v>
      </c>
      <c r="AF40" s="851">
        <f t="shared" si="17"/>
        <v>0.03</v>
      </c>
      <c r="AG40" s="851">
        <f t="shared" si="17"/>
        <v>0.03</v>
      </c>
      <c r="AH40" s="851">
        <f t="shared" si="17"/>
        <v>0.03</v>
      </c>
      <c r="AI40" s="851">
        <f t="shared" si="17"/>
        <v>0.03</v>
      </c>
      <c r="AJ40" s="851">
        <f t="shared" si="17"/>
        <v>0.03</v>
      </c>
      <c r="AK40" s="851">
        <f t="shared" si="17"/>
        <v>0.03</v>
      </c>
      <c r="AL40" s="851">
        <f t="shared" si="17"/>
        <v>0.03</v>
      </c>
      <c r="AM40" s="851">
        <f>TABLES!E156</f>
        <v>0.01</v>
      </c>
      <c r="AN40" s="851">
        <f t="shared" ref="AN40:BC47" si="18">AM40</f>
        <v>0.01</v>
      </c>
      <c r="AO40" s="851">
        <f t="shared" si="18"/>
        <v>0.01</v>
      </c>
      <c r="AP40" s="851">
        <f t="shared" si="18"/>
        <v>0.01</v>
      </c>
      <c r="AQ40" s="851">
        <f t="shared" si="18"/>
        <v>0.01</v>
      </c>
      <c r="AR40" s="851">
        <f t="shared" si="18"/>
        <v>0.01</v>
      </c>
      <c r="AS40" s="851">
        <f t="shared" si="18"/>
        <v>0.01</v>
      </c>
      <c r="AT40" s="851">
        <f t="shared" si="18"/>
        <v>0.01</v>
      </c>
      <c r="AU40" s="851">
        <f t="shared" si="18"/>
        <v>0.01</v>
      </c>
      <c r="AV40" s="851">
        <f t="shared" si="18"/>
        <v>0.01</v>
      </c>
      <c r="AW40" s="851">
        <f t="shared" si="18"/>
        <v>0.01</v>
      </c>
      <c r="AX40" s="851">
        <f t="shared" si="18"/>
        <v>0.01</v>
      </c>
      <c r="AY40" s="851">
        <f>TABLES!F156</f>
        <v>1.4999999999999999E-2</v>
      </c>
      <c r="AZ40" s="851">
        <f t="shared" si="18"/>
        <v>1.4999999999999999E-2</v>
      </c>
      <c r="BA40" s="851">
        <f t="shared" si="18"/>
        <v>1.4999999999999999E-2</v>
      </c>
      <c r="BB40" s="851">
        <f t="shared" si="18"/>
        <v>1.4999999999999999E-2</v>
      </c>
      <c r="BC40" s="851">
        <f t="shared" si="18"/>
        <v>1.4999999999999999E-2</v>
      </c>
      <c r="BD40" s="851">
        <f t="shared" si="16"/>
        <v>1.4999999999999999E-2</v>
      </c>
      <c r="BE40" s="851">
        <f t="shared" si="16"/>
        <v>1.4999999999999999E-2</v>
      </c>
      <c r="BF40" s="851">
        <f t="shared" si="16"/>
        <v>1.4999999999999999E-2</v>
      </c>
      <c r="BG40" s="851">
        <f t="shared" si="16"/>
        <v>1.4999999999999999E-2</v>
      </c>
      <c r="BH40" s="851">
        <f t="shared" si="16"/>
        <v>1.4999999999999999E-2</v>
      </c>
      <c r="BI40" s="851">
        <f t="shared" si="16"/>
        <v>1.4999999999999999E-2</v>
      </c>
      <c r="BJ40" s="851">
        <f t="shared" si="16"/>
        <v>1.4999999999999999E-2</v>
      </c>
      <c r="BK40" s="851">
        <f>TABLES!G156</f>
        <v>0.05</v>
      </c>
      <c r="BL40" s="851">
        <f t="shared" si="16"/>
        <v>0.05</v>
      </c>
      <c r="BM40" s="851">
        <f t="shared" si="16"/>
        <v>0.05</v>
      </c>
      <c r="BN40" s="851">
        <f t="shared" si="16"/>
        <v>0.05</v>
      </c>
      <c r="BO40" s="851">
        <f t="shared" si="16"/>
        <v>0.05</v>
      </c>
      <c r="BP40" s="851">
        <f t="shared" si="16"/>
        <v>0.05</v>
      </c>
      <c r="BQ40" s="851">
        <f t="shared" si="16"/>
        <v>0.05</v>
      </c>
      <c r="BR40" s="851">
        <f t="shared" si="16"/>
        <v>0.05</v>
      </c>
      <c r="BS40" s="851">
        <f t="shared" si="16"/>
        <v>0.05</v>
      </c>
      <c r="BT40" s="851">
        <f t="shared" si="16"/>
        <v>0.05</v>
      </c>
      <c r="BU40" s="851">
        <f t="shared" si="16"/>
        <v>0.05</v>
      </c>
      <c r="BV40" s="851">
        <f t="shared" si="16"/>
        <v>0.05</v>
      </c>
      <c r="BW40" s="851">
        <f>TABLES!H156</f>
        <v>0</v>
      </c>
      <c r="BX40" s="851">
        <f t="shared" si="16"/>
        <v>0</v>
      </c>
      <c r="BY40" s="851">
        <f t="shared" si="16"/>
        <v>0</v>
      </c>
      <c r="BZ40" s="851">
        <f t="shared" si="16"/>
        <v>0</v>
      </c>
      <c r="CA40" s="851">
        <f t="shared" si="16"/>
        <v>0</v>
      </c>
      <c r="CB40" s="851">
        <f t="shared" si="16"/>
        <v>0</v>
      </c>
      <c r="CC40" s="851">
        <f t="shared" si="16"/>
        <v>0</v>
      </c>
      <c r="CD40" s="851">
        <f t="shared" si="16"/>
        <v>0</v>
      </c>
      <c r="CE40" s="851">
        <f t="shared" si="16"/>
        <v>0</v>
      </c>
      <c r="CF40" s="851">
        <f t="shared" si="16"/>
        <v>0</v>
      </c>
      <c r="CG40" s="851">
        <f t="shared" si="16"/>
        <v>0</v>
      </c>
      <c r="CH40" s="851">
        <f t="shared" si="16"/>
        <v>0</v>
      </c>
      <c r="CI40" s="851">
        <f>TABLES!I156</f>
        <v>0.04</v>
      </c>
      <c r="CJ40" s="851">
        <f t="shared" si="16"/>
        <v>0.04</v>
      </c>
      <c r="CK40" s="851">
        <f t="shared" si="16"/>
        <v>0.04</v>
      </c>
      <c r="CL40" s="851">
        <f t="shared" si="16"/>
        <v>0.04</v>
      </c>
      <c r="CM40" s="851">
        <f t="shared" si="16"/>
        <v>0.04</v>
      </c>
      <c r="CN40" s="851">
        <f t="shared" si="16"/>
        <v>0.04</v>
      </c>
      <c r="CO40" s="851">
        <f t="shared" si="16"/>
        <v>0.04</v>
      </c>
      <c r="CP40" s="851">
        <f t="shared" si="16"/>
        <v>0.04</v>
      </c>
      <c r="CQ40" s="851">
        <f t="shared" si="16"/>
        <v>0.04</v>
      </c>
      <c r="CR40" s="851">
        <f t="shared" si="16"/>
        <v>0.04</v>
      </c>
      <c r="CS40" s="851">
        <f t="shared" si="16"/>
        <v>0.04</v>
      </c>
      <c r="CT40" s="851">
        <f t="shared" si="16"/>
        <v>0.04</v>
      </c>
      <c r="CU40" s="849">
        <f t="shared" si="0"/>
        <v>1.7400000000000013</v>
      </c>
    </row>
    <row r="41" spans="1:99" x14ac:dyDescent="0.25">
      <c r="A41" s="180" t="s">
        <v>250</v>
      </c>
      <c r="AA41" s="842">
        <f>TABLES!D157</f>
        <v>0.3</v>
      </c>
      <c r="AB41" s="851">
        <f t="shared" si="17"/>
        <v>0.3</v>
      </c>
      <c r="AC41" s="851">
        <f t="shared" si="17"/>
        <v>0.3</v>
      </c>
      <c r="AD41" s="851">
        <f t="shared" si="17"/>
        <v>0.3</v>
      </c>
      <c r="AE41" s="851">
        <f t="shared" si="17"/>
        <v>0.3</v>
      </c>
      <c r="AF41" s="851">
        <f t="shared" si="17"/>
        <v>0.3</v>
      </c>
      <c r="AG41" s="851">
        <f t="shared" si="17"/>
        <v>0.3</v>
      </c>
      <c r="AH41" s="851">
        <f t="shared" si="17"/>
        <v>0.3</v>
      </c>
      <c r="AI41" s="851">
        <f t="shared" si="17"/>
        <v>0.3</v>
      </c>
      <c r="AJ41" s="851">
        <f t="shared" si="17"/>
        <v>0.3</v>
      </c>
      <c r="AK41" s="851">
        <f t="shared" si="17"/>
        <v>0.3</v>
      </c>
      <c r="AL41" s="851">
        <f t="shared" si="17"/>
        <v>0.3</v>
      </c>
      <c r="AM41" s="851">
        <f>TABLES!E157</f>
        <v>0</v>
      </c>
      <c r="AN41" s="851">
        <f t="shared" si="18"/>
        <v>0</v>
      </c>
      <c r="AO41" s="851">
        <f t="shared" si="16"/>
        <v>0</v>
      </c>
      <c r="AP41" s="851">
        <f t="shared" si="16"/>
        <v>0</v>
      </c>
      <c r="AQ41" s="851">
        <f t="shared" si="16"/>
        <v>0</v>
      </c>
      <c r="AR41" s="851">
        <f t="shared" si="16"/>
        <v>0</v>
      </c>
      <c r="AS41" s="851">
        <f t="shared" si="16"/>
        <v>0</v>
      </c>
      <c r="AT41" s="851">
        <f t="shared" si="16"/>
        <v>0</v>
      </c>
      <c r="AU41" s="851">
        <f t="shared" si="16"/>
        <v>0</v>
      </c>
      <c r="AV41" s="851">
        <f t="shared" si="16"/>
        <v>0</v>
      </c>
      <c r="AW41" s="851">
        <f t="shared" si="16"/>
        <v>0</v>
      </c>
      <c r="AX41" s="851">
        <f t="shared" si="16"/>
        <v>0</v>
      </c>
      <c r="AY41" s="851">
        <f>TABLES!F157</f>
        <v>0.25</v>
      </c>
      <c r="AZ41" s="851">
        <f t="shared" si="16"/>
        <v>0.25</v>
      </c>
      <c r="BA41" s="851">
        <f t="shared" si="16"/>
        <v>0.25</v>
      </c>
      <c r="BB41" s="851">
        <f t="shared" si="16"/>
        <v>0.25</v>
      </c>
      <c r="BC41" s="851">
        <f t="shared" si="16"/>
        <v>0.25</v>
      </c>
      <c r="BD41" s="851">
        <f t="shared" si="16"/>
        <v>0.25</v>
      </c>
      <c r="BE41" s="851">
        <f t="shared" si="16"/>
        <v>0.25</v>
      </c>
      <c r="BF41" s="851">
        <f t="shared" si="16"/>
        <v>0.25</v>
      </c>
      <c r="BG41" s="851">
        <f t="shared" si="16"/>
        <v>0.25</v>
      </c>
      <c r="BH41" s="851">
        <f t="shared" si="16"/>
        <v>0.25</v>
      </c>
      <c r="BI41" s="851">
        <f t="shared" si="16"/>
        <v>0.25</v>
      </c>
      <c r="BJ41" s="851">
        <f t="shared" si="16"/>
        <v>0.25</v>
      </c>
      <c r="BK41" s="851">
        <f>TABLES!G157</f>
        <v>0.2</v>
      </c>
      <c r="BL41" s="851">
        <f t="shared" si="16"/>
        <v>0.2</v>
      </c>
      <c r="BM41" s="851">
        <f t="shared" si="16"/>
        <v>0.2</v>
      </c>
      <c r="BN41" s="851">
        <f t="shared" si="16"/>
        <v>0.2</v>
      </c>
      <c r="BO41" s="851">
        <f t="shared" si="16"/>
        <v>0.2</v>
      </c>
      <c r="BP41" s="851">
        <f t="shared" si="16"/>
        <v>0.2</v>
      </c>
      <c r="BQ41" s="851">
        <f t="shared" si="16"/>
        <v>0.2</v>
      </c>
      <c r="BR41" s="851">
        <f t="shared" si="16"/>
        <v>0.2</v>
      </c>
      <c r="BS41" s="851">
        <f t="shared" si="16"/>
        <v>0.2</v>
      </c>
      <c r="BT41" s="851">
        <f t="shared" si="16"/>
        <v>0.2</v>
      </c>
      <c r="BU41" s="851">
        <f t="shared" si="16"/>
        <v>0.2</v>
      </c>
      <c r="BV41" s="851">
        <f t="shared" si="16"/>
        <v>0.2</v>
      </c>
      <c r="BW41" s="851">
        <f>TABLES!H157</f>
        <v>0</v>
      </c>
      <c r="BX41" s="851">
        <f t="shared" si="16"/>
        <v>0</v>
      </c>
      <c r="BY41" s="851">
        <f t="shared" si="16"/>
        <v>0</v>
      </c>
      <c r="BZ41" s="851">
        <f t="shared" si="16"/>
        <v>0</v>
      </c>
      <c r="CA41" s="851">
        <f t="shared" si="16"/>
        <v>0</v>
      </c>
      <c r="CB41" s="851">
        <f t="shared" si="16"/>
        <v>0</v>
      </c>
      <c r="CC41" s="851">
        <f t="shared" si="16"/>
        <v>0</v>
      </c>
      <c r="CD41" s="851">
        <f t="shared" si="16"/>
        <v>0</v>
      </c>
      <c r="CE41" s="851">
        <f t="shared" si="16"/>
        <v>0</v>
      </c>
      <c r="CF41" s="851">
        <f t="shared" si="16"/>
        <v>0</v>
      </c>
      <c r="CG41" s="851">
        <f t="shared" si="16"/>
        <v>0</v>
      </c>
      <c r="CH41" s="851">
        <f t="shared" si="16"/>
        <v>0</v>
      </c>
      <c r="CI41" s="851">
        <f>TABLES!I157</f>
        <v>0.2</v>
      </c>
      <c r="CJ41" s="851">
        <f t="shared" si="16"/>
        <v>0.2</v>
      </c>
      <c r="CK41" s="851">
        <f t="shared" si="16"/>
        <v>0.2</v>
      </c>
      <c r="CL41" s="851">
        <f t="shared" si="16"/>
        <v>0.2</v>
      </c>
      <c r="CM41" s="851">
        <f t="shared" si="16"/>
        <v>0.2</v>
      </c>
      <c r="CN41" s="851">
        <f t="shared" si="16"/>
        <v>0.2</v>
      </c>
      <c r="CO41" s="851">
        <f t="shared" si="16"/>
        <v>0.2</v>
      </c>
      <c r="CP41" s="851">
        <f t="shared" si="16"/>
        <v>0.2</v>
      </c>
      <c r="CQ41" s="851">
        <f t="shared" si="16"/>
        <v>0.2</v>
      </c>
      <c r="CR41" s="851">
        <f t="shared" si="16"/>
        <v>0.2</v>
      </c>
      <c r="CS41" s="851">
        <f t="shared" si="16"/>
        <v>0.2</v>
      </c>
      <c r="CT41" s="851">
        <f t="shared" si="16"/>
        <v>0.2</v>
      </c>
      <c r="CU41" s="849">
        <f t="shared" si="0"/>
        <v>11.399999999999988</v>
      </c>
    </row>
    <row r="42" spans="1:99" x14ac:dyDescent="0.25">
      <c r="A42" s="180" t="s">
        <v>249</v>
      </c>
      <c r="AA42" s="842">
        <f>TABLES!D158</f>
        <v>0.01</v>
      </c>
      <c r="AB42" s="851">
        <f t="shared" si="17"/>
        <v>0.01</v>
      </c>
      <c r="AC42" s="851">
        <f t="shared" si="17"/>
        <v>0.01</v>
      </c>
      <c r="AD42" s="851">
        <f t="shared" si="17"/>
        <v>0.01</v>
      </c>
      <c r="AE42" s="851">
        <f t="shared" si="17"/>
        <v>0.01</v>
      </c>
      <c r="AF42" s="851">
        <f t="shared" si="17"/>
        <v>0.01</v>
      </c>
      <c r="AG42" s="851">
        <f t="shared" si="17"/>
        <v>0.01</v>
      </c>
      <c r="AH42" s="851">
        <f t="shared" si="17"/>
        <v>0.01</v>
      </c>
      <c r="AI42" s="851">
        <f t="shared" si="17"/>
        <v>0.01</v>
      </c>
      <c r="AJ42" s="851">
        <f t="shared" si="17"/>
        <v>0.01</v>
      </c>
      <c r="AK42" s="851">
        <f t="shared" si="17"/>
        <v>0.01</v>
      </c>
      <c r="AL42" s="851">
        <f t="shared" si="17"/>
        <v>0.01</v>
      </c>
      <c r="AM42" s="851">
        <f>TABLES!E158</f>
        <v>0</v>
      </c>
      <c r="AN42" s="851">
        <f t="shared" si="18"/>
        <v>0</v>
      </c>
      <c r="AO42" s="851">
        <f t="shared" si="16"/>
        <v>0</v>
      </c>
      <c r="AP42" s="851">
        <f t="shared" si="16"/>
        <v>0</v>
      </c>
      <c r="AQ42" s="851">
        <f t="shared" si="16"/>
        <v>0</v>
      </c>
      <c r="AR42" s="851">
        <f t="shared" si="16"/>
        <v>0</v>
      </c>
      <c r="AS42" s="851">
        <f t="shared" si="16"/>
        <v>0</v>
      </c>
      <c r="AT42" s="851">
        <f t="shared" si="16"/>
        <v>0</v>
      </c>
      <c r="AU42" s="851">
        <f t="shared" si="16"/>
        <v>0</v>
      </c>
      <c r="AV42" s="851">
        <f t="shared" si="16"/>
        <v>0</v>
      </c>
      <c r="AW42" s="851">
        <f t="shared" si="16"/>
        <v>0</v>
      </c>
      <c r="AX42" s="851">
        <f t="shared" si="16"/>
        <v>0</v>
      </c>
      <c r="AY42" s="851">
        <f>TABLES!F158</f>
        <v>1.4999999999999999E-2</v>
      </c>
      <c r="AZ42" s="851">
        <f t="shared" si="16"/>
        <v>1.4999999999999999E-2</v>
      </c>
      <c r="BA42" s="851">
        <f t="shared" si="16"/>
        <v>1.4999999999999999E-2</v>
      </c>
      <c r="BB42" s="851">
        <f t="shared" si="16"/>
        <v>1.4999999999999999E-2</v>
      </c>
      <c r="BC42" s="851">
        <f t="shared" si="16"/>
        <v>1.4999999999999999E-2</v>
      </c>
      <c r="BD42" s="851">
        <f t="shared" si="16"/>
        <v>1.4999999999999999E-2</v>
      </c>
      <c r="BE42" s="851">
        <f t="shared" si="16"/>
        <v>1.4999999999999999E-2</v>
      </c>
      <c r="BF42" s="851">
        <f t="shared" si="16"/>
        <v>1.4999999999999999E-2</v>
      </c>
      <c r="BG42" s="851">
        <f t="shared" si="16"/>
        <v>1.4999999999999999E-2</v>
      </c>
      <c r="BH42" s="851">
        <f t="shared" si="16"/>
        <v>1.4999999999999999E-2</v>
      </c>
      <c r="BI42" s="851">
        <f t="shared" si="16"/>
        <v>1.4999999999999999E-2</v>
      </c>
      <c r="BJ42" s="851">
        <f t="shared" si="16"/>
        <v>1.4999999999999999E-2</v>
      </c>
      <c r="BK42" s="851">
        <f>TABLES!G158</f>
        <v>0.03</v>
      </c>
      <c r="BL42" s="851">
        <f t="shared" si="16"/>
        <v>0.03</v>
      </c>
      <c r="BM42" s="851">
        <f t="shared" si="16"/>
        <v>0.03</v>
      </c>
      <c r="BN42" s="851">
        <f t="shared" si="16"/>
        <v>0.03</v>
      </c>
      <c r="BO42" s="851">
        <f t="shared" si="16"/>
        <v>0.03</v>
      </c>
      <c r="BP42" s="851">
        <f t="shared" si="16"/>
        <v>0.03</v>
      </c>
      <c r="BQ42" s="851">
        <f t="shared" si="16"/>
        <v>0.03</v>
      </c>
      <c r="BR42" s="851">
        <f t="shared" si="16"/>
        <v>0.03</v>
      </c>
      <c r="BS42" s="851">
        <f t="shared" si="16"/>
        <v>0.03</v>
      </c>
      <c r="BT42" s="851">
        <f t="shared" si="16"/>
        <v>0.03</v>
      </c>
      <c r="BU42" s="851">
        <f t="shared" si="16"/>
        <v>0.03</v>
      </c>
      <c r="BV42" s="851">
        <f t="shared" si="16"/>
        <v>0.03</v>
      </c>
      <c r="BW42" s="851">
        <f>TABLES!H158</f>
        <v>0</v>
      </c>
      <c r="BX42" s="851">
        <f t="shared" si="16"/>
        <v>0</v>
      </c>
      <c r="BY42" s="851">
        <f t="shared" si="16"/>
        <v>0</v>
      </c>
      <c r="BZ42" s="851">
        <f t="shared" si="16"/>
        <v>0</v>
      </c>
      <c r="CA42" s="851">
        <f t="shared" si="16"/>
        <v>0</v>
      </c>
      <c r="CB42" s="851">
        <f t="shared" si="16"/>
        <v>0</v>
      </c>
      <c r="CC42" s="851">
        <f t="shared" si="16"/>
        <v>0</v>
      </c>
      <c r="CD42" s="851">
        <f t="shared" si="16"/>
        <v>0</v>
      </c>
      <c r="CE42" s="851">
        <f t="shared" si="16"/>
        <v>0</v>
      </c>
      <c r="CF42" s="851">
        <f t="shared" si="16"/>
        <v>0</v>
      </c>
      <c r="CG42" s="851">
        <f t="shared" si="16"/>
        <v>0</v>
      </c>
      <c r="CH42" s="851">
        <f t="shared" si="16"/>
        <v>0</v>
      </c>
      <c r="CI42" s="851">
        <f>TABLES!I158</f>
        <v>0.02</v>
      </c>
      <c r="CJ42" s="851">
        <f t="shared" si="16"/>
        <v>0.02</v>
      </c>
      <c r="CK42" s="851">
        <f t="shared" si="16"/>
        <v>0.02</v>
      </c>
      <c r="CL42" s="851">
        <f t="shared" si="16"/>
        <v>0.02</v>
      </c>
      <c r="CM42" s="851">
        <f t="shared" si="16"/>
        <v>0.02</v>
      </c>
      <c r="CN42" s="851">
        <f t="shared" si="16"/>
        <v>0.02</v>
      </c>
      <c r="CO42" s="851">
        <f t="shared" si="16"/>
        <v>0.02</v>
      </c>
      <c r="CP42" s="851">
        <f t="shared" si="16"/>
        <v>0.02</v>
      </c>
      <c r="CQ42" s="851">
        <f t="shared" si="16"/>
        <v>0.02</v>
      </c>
      <c r="CR42" s="851">
        <f t="shared" si="16"/>
        <v>0.02</v>
      </c>
      <c r="CS42" s="851">
        <f t="shared" si="16"/>
        <v>0.02</v>
      </c>
      <c r="CT42" s="851">
        <f t="shared" si="16"/>
        <v>0.02</v>
      </c>
      <c r="CU42" s="849">
        <f t="shared" si="0"/>
        <v>0.90000000000000058</v>
      </c>
    </row>
    <row r="43" spans="1:99" x14ac:dyDescent="0.25">
      <c r="A43" s="180" t="s">
        <v>251</v>
      </c>
      <c r="AA43" s="842">
        <f>TABLES!D159</f>
        <v>0.2</v>
      </c>
      <c r="AB43" s="851">
        <f t="shared" si="17"/>
        <v>0.2</v>
      </c>
      <c r="AC43" s="851">
        <f t="shared" si="17"/>
        <v>0.2</v>
      </c>
      <c r="AD43" s="851">
        <f t="shared" si="17"/>
        <v>0.2</v>
      </c>
      <c r="AE43" s="851">
        <f t="shared" si="17"/>
        <v>0.2</v>
      </c>
      <c r="AF43" s="851">
        <f t="shared" si="17"/>
        <v>0.2</v>
      </c>
      <c r="AG43" s="851">
        <f t="shared" si="17"/>
        <v>0.2</v>
      </c>
      <c r="AH43" s="851">
        <f t="shared" si="17"/>
        <v>0.2</v>
      </c>
      <c r="AI43" s="851">
        <f t="shared" si="17"/>
        <v>0.2</v>
      </c>
      <c r="AJ43" s="851">
        <f t="shared" si="17"/>
        <v>0.2</v>
      </c>
      <c r="AK43" s="851">
        <f t="shared" si="17"/>
        <v>0.2</v>
      </c>
      <c r="AL43" s="851">
        <f t="shared" si="17"/>
        <v>0.2</v>
      </c>
      <c r="AM43" s="851">
        <f>TABLES!E159</f>
        <v>0.75</v>
      </c>
      <c r="AN43" s="851">
        <f t="shared" si="18"/>
        <v>0.75</v>
      </c>
      <c r="AO43" s="851">
        <f t="shared" si="16"/>
        <v>0.75</v>
      </c>
      <c r="AP43" s="851">
        <f t="shared" si="16"/>
        <v>0.75</v>
      </c>
      <c r="AQ43" s="851">
        <f t="shared" si="16"/>
        <v>0.75</v>
      </c>
      <c r="AR43" s="851">
        <f t="shared" si="16"/>
        <v>0.75</v>
      </c>
      <c r="AS43" s="851">
        <f t="shared" si="16"/>
        <v>0.75</v>
      </c>
      <c r="AT43" s="851">
        <f t="shared" si="16"/>
        <v>0.75</v>
      </c>
      <c r="AU43" s="851">
        <f t="shared" si="16"/>
        <v>0.75</v>
      </c>
      <c r="AV43" s="851">
        <f t="shared" si="16"/>
        <v>0.75</v>
      </c>
      <c r="AW43" s="851">
        <f t="shared" si="16"/>
        <v>0.75</v>
      </c>
      <c r="AX43" s="851">
        <f t="shared" si="16"/>
        <v>0.75</v>
      </c>
      <c r="AY43" s="851">
        <f>TABLES!F159</f>
        <v>0</v>
      </c>
      <c r="AZ43" s="851">
        <f t="shared" si="16"/>
        <v>0</v>
      </c>
      <c r="BA43" s="851">
        <f t="shared" si="16"/>
        <v>0</v>
      </c>
      <c r="BB43" s="851">
        <f t="shared" si="16"/>
        <v>0</v>
      </c>
      <c r="BC43" s="851">
        <f t="shared" si="16"/>
        <v>0</v>
      </c>
      <c r="BD43" s="851">
        <f t="shared" si="16"/>
        <v>0</v>
      </c>
      <c r="BE43" s="851">
        <f t="shared" si="16"/>
        <v>0</v>
      </c>
      <c r="BF43" s="851">
        <f t="shared" si="16"/>
        <v>0</v>
      </c>
      <c r="BG43" s="851">
        <f t="shared" si="16"/>
        <v>0</v>
      </c>
      <c r="BH43" s="851">
        <f t="shared" si="16"/>
        <v>0</v>
      </c>
      <c r="BI43" s="851">
        <f t="shared" si="16"/>
        <v>0</v>
      </c>
      <c r="BJ43" s="851">
        <f t="shared" si="16"/>
        <v>0</v>
      </c>
      <c r="BK43" s="851">
        <f>TABLES!G159</f>
        <v>0.1</v>
      </c>
      <c r="BL43" s="851">
        <f t="shared" si="16"/>
        <v>0.1</v>
      </c>
      <c r="BM43" s="851">
        <f t="shared" si="16"/>
        <v>0.1</v>
      </c>
      <c r="BN43" s="851">
        <f t="shared" si="16"/>
        <v>0.1</v>
      </c>
      <c r="BO43" s="851">
        <f t="shared" si="16"/>
        <v>0.1</v>
      </c>
      <c r="BP43" s="851">
        <f t="shared" si="16"/>
        <v>0.1</v>
      </c>
      <c r="BQ43" s="851">
        <f t="shared" si="16"/>
        <v>0.1</v>
      </c>
      <c r="BR43" s="851">
        <f t="shared" si="16"/>
        <v>0.1</v>
      </c>
      <c r="BS43" s="851">
        <f t="shared" si="16"/>
        <v>0.1</v>
      </c>
      <c r="BT43" s="851">
        <f t="shared" si="16"/>
        <v>0.1</v>
      </c>
      <c r="BU43" s="851">
        <f t="shared" si="16"/>
        <v>0.1</v>
      </c>
      <c r="BV43" s="851">
        <f t="shared" si="16"/>
        <v>0.1</v>
      </c>
      <c r="BW43" s="851">
        <f>TABLES!H159</f>
        <v>0</v>
      </c>
      <c r="BX43" s="851">
        <f t="shared" si="16"/>
        <v>0</v>
      </c>
      <c r="BY43" s="851">
        <f t="shared" si="16"/>
        <v>0</v>
      </c>
      <c r="BZ43" s="851">
        <f t="shared" si="16"/>
        <v>0</v>
      </c>
      <c r="CA43" s="851">
        <f t="shared" ref="AO43:CT47" si="19">BZ43</f>
        <v>0</v>
      </c>
      <c r="CB43" s="851">
        <f t="shared" si="19"/>
        <v>0</v>
      </c>
      <c r="CC43" s="851">
        <f t="shared" si="19"/>
        <v>0</v>
      </c>
      <c r="CD43" s="851">
        <f t="shared" si="19"/>
        <v>0</v>
      </c>
      <c r="CE43" s="851">
        <f t="shared" si="19"/>
        <v>0</v>
      </c>
      <c r="CF43" s="851">
        <f t="shared" si="19"/>
        <v>0</v>
      </c>
      <c r="CG43" s="851">
        <f t="shared" si="19"/>
        <v>0</v>
      </c>
      <c r="CH43" s="851">
        <f t="shared" si="19"/>
        <v>0</v>
      </c>
      <c r="CI43" s="851">
        <f>TABLES!I159</f>
        <v>0.15</v>
      </c>
      <c r="CJ43" s="851">
        <f t="shared" si="19"/>
        <v>0.15</v>
      </c>
      <c r="CK43" s="851">
        <f t="shared" si="19"/>
        <v>0.15</v>
      </c>
      <c r="CL43" s="851">
        <f t="shared" si="19"/>
        <v>0.15</v>
      </c>
      <c r="CM43" s="851">
        <f t="shared" si="19"/>
        <v>0.15</v>
      </c>
      <c r="CN43" s="851">
        <f t="shared" si="19"/>
        <v>0.15</v>
      </c>
      <c r="CO43" s="851">
        <f t="shared" si="19"/>
        <v>0.15</v>
      </c>
      <c r="CP43" s="851">
        <f t="shared" si="19"/>
        <v>0.15</v>
      </c>
      <c r="CQ43" s="851">
        <f t="shared" si="19"/>
        <v>0.15</v>
      </c>
      <c r="CR43" s="851">
        <f t="shared" si="19"/>
        <v>0.15</v>
      </c>
      <c r="CS43" s="851">
        <f t="shared" si="19"/>
        <v>0.15</v>
      </c>
      <c r="CT43" s="851">
        <f t="shared" si="19"/>
        <v>0.15</v>
      </c>
      <c r="CU43" s="849">
        <f t="shared" si="0"/>
        <v>14.4</v>
      </c>
    </row>
    <row r="44" spans="1:99" x14ac:dyDescent="0.25">
      <c r="A44" s="180" t="s">
        <v>249</v>
      </c>
      <c r="AA44" s="842">
        <f>TABLES!D160</f>
        <v>0</v>
      </c>
      <c r="AB44" s="851">
        <f t="shared" si="17"/>
        <v>0</v>
      </c>
      <c r="AC44" s="851">
        <f t="shared" si="17"/>
        <v>0</v>
      </c>
      <c r="AD44" s="851">
        <f t="shared" si="17"/>
        <v>0</v>
      </c>
      <c r="AE44" s="851">
        <f t="shared" si="17"/>
        <v>0</v>
      </c>
      <c r="AF44" s="851">
        <f t="shared" si="17"/>
        <v>0</v>
      </c>
      <c r="AG44" s="851">
        <f t="shared" si="17"/>
        <v>0</v>
      </c>
      <c r="AH44" s="851">
        <f t="shared" si="17"/>
        <v>0</v>
      </c>
      <c r="AI44" s="851">
        <f t="shared" si="17"/>
        <v>0</v>
      </c>
      <c r="AJ44" s="851">
        <f t="shared" si="17"/>
        <v>0</v>
      </c>
      <c r="AK44" s="851">
        <f t="shared" si="17"/>
        <v>0</v>
      </c>
      <c r="AL44" s="851">
        <f t="shared" si="17"/>
        <v>0</v>
      </c>
      <c r="AM44" s="851">
        <f>TABLES!E160</f>
        <v>0.04</v>
      </c>
      <c r="AN44" s="851">
        <f t="shared" si="18"/>
        <v>0.04</v>
      </c>
      <c r="AO44" s="851">
        <f t="shared" si="19"/>
        <v>0.04</v>
      </c>
      <c r="AP44" s="851">
        <f t="shared" si="19"/>
        <v>0.04</v>
      </c>
      <c r="AQ44" s="851">
        <f t="shared" si="19"/>
        <v>0.04</v>
      </c>
      <c r="AR44" s="851">
        <f t="shared" si="19"/>
        <v>0.04</v>
      </c>
      <c r="AS44" s="851">
        <f t="shared" si="19"/>
        <v>0.04</v>
      </c>
      <c r="AT44" s="851">
        <f t="shared" si="19"/>
        <v>0.04</v>
      </c>
      <c r="AU44" s="851">
        <f t="shared" si="19"/>
        <v>0.04</v>
      </c>
      <c r="AV44" s="851">
        <f t="shared" si="19"/>
        <v>0.04</v>
      </c>
      <c r="AW44" s="851">
        <f t="shared" si="19"/>
        <v>0.04</v>
      </c>
      <c r="AX44" s="851">
        <f t="shared" si="19"/>
        <v>0.04</v>
      </c>
      <c r="AY44" s="851">
        <f>TABLES!F160</f>
        <v>0</v>
      </c>
      <c r="AZ44" s="851">
        <f t="shared" si="19"/>
        <v>0</v>
      </c>
      <c r="BA44" s="851">
        <f t="shared" si="19"/>
        <v>0</v>
      </c>
      <c r="BB44" s="851">
        <f t="shared" si="19"/>
        <v>0</v>
      </c>
      <c r="BC44" s="851">
        <f t="shared" si="19"/>
        <v>0</v>
      </c>
      <c r="BD44" s="851">
        <f t="shared" si="19"/>
        <v>0</v>
      </c>
      <c r="BE44" s="851">
        <f t="shared" si="19"/>
        <v>0</v>
      </c>
      <c r="BF44" s="851">
        <f t="shared" si="19"/>
        <v>0</v>
      </c>
      <c r="BG44" s="851">
        <f t="shared" si="19"/>
        <v>0</v>
      </c>
      <c r="BH44" s="851">
        <f t="shared" si="19"/>
        <v>0</v>
      </c>
      <c r="BI44" s="851">
        <f t="shared" si="19"/>
        <v>0</v>
      </c>
      <c r="BJ44" s="851">
        <f t="shared" si="19"/>
        <v>0</v>
      </c>
      <c r="BK44" s="851">
        <f>TABLES!G160</f>
        <v>0.01</v>
      </c>
      <c r="BL44" s="851">
        <f t="shared" si="19"/>
        <v>0.01</v>
      </c>
      <c r="BM44" s="851">
        <f t="shared" si="19"/>
        <v>0.01</v>
      </c>
      <c r="BN44" s="851">
        <f t="shared" si="19"/>
        <v>0.01</v>
      </c>
      <c r="BO44" s="851">
        <f t="shared" si="19"/>
        <v>0.01</v>
      </c>
      <c r="BP44" s="851">
        <f t="shared" si="19"/>
        <v>0.01</v>
      </c>
      <c r="BQ44" s="851">
        <f t="shared" si="19"/>
        <v>0.01</v>
      </c>
      <c r="BR44" s="851">
        <f t="shared" si="19"/>
        <v>0.01</v>
      </c>
      <c r="BS44" s="851">
        <f t="shared" si="19"/>
        <v>0.01</v>
      </c>
      <c r="BT44" s="851">
        <f t="shared" si="19"/>
        <v>0.01</v>
      </c>
      <c r="BU44" s="851">
        <f t="shared" si="19"/>
        <v>0.01</v>
      </c>
      <c r="BV44" s="851">
        <f t="shared" si="19"/>
        <v>0.01</v>
      </c>
      <c r="BW44" s="851">
        <f>TABLES!H160</f>
        <v>0</v>
      </c>
      <c r="BX44" s="851">
        <f t="shared" si="19"/>
        <v>0</v>
      </c>
      <c r="BY44" s="851">
        <f t="shared" si="19"/>
        <v>0</v>
      </c>
      <c r="BZ44" s="851">
        <f t="shared" si="19"/>
        <v>0</v>
      </c>
      <c r="CA44" s="851">
        <f t="shared" si="19"/>
        <v>0</v>
      </c>
      <c r="CB44" s="851">
        <f t="shared" si="19"/>
        <v>0</v>
      </c>
      <c r="CC44" s="851">
        <f t="shared" si="19"/>
        <v>0</v>
      </c>
      <c r="CD44" s="851">
        <f t="shared" si="19"/>
        <v>0</v>
      </c>
      <c r="CE44" s="851">
        <f t="shared" si="19"/>
        <v>0</v>
      </c>
      <c r="CF44" s="851">
        <f t="shared" si="19"/>
        <v>0</v>
      </c>
      <c r="CG44" s="851">
        <f t="shared" si="19"/>
        <v>0</v>
      </c>
      <c r="CH44" s="851">
        <f t="shared" si="19"/>
        <v>0</v>
      </c>
      <c r="CI44" s="851">
        <f>TABLES!I160</f>
        <v>0.01</v>
      </c>
      <c r="CJ44" s="851">
        <f t="shared" si="19"/>
        <v>0.01</v>
      </c>
      <c r="CK44" s="851">
        <f t="shared" si="19"/>
        <v>0.01</v>
      </c>
      <c r="CL44" s="851">
        <f t="shared" si="19"/>
        <v>0.01</v>
      </c>
      <c r="CM44" s="851">
        <f t="shared" si="19"/>
        <v>0.01</v>
      </c>
      <c r="CN44" s="851">
        <f t="shared" si="19"/>
        <v>0.01</v>
      </c>
      <c r="CO44" s="851">
        <f t="shared" si="19"/>
        <v>0.01</v>
      </c>
      <c r="CP44" s="851">
        <f t="shared" si="19"/>
        <v>0.01</v>
      </c>
      <c r="CQ44" s="851">
        <f t="shared" si="19"/>
        <v>0.01</v>
      </c>
      <c r="CR44" s="851">
        <f t="shared" si="19"/>
        <v>0.01</v>
      </c>
      <c r="CS44" s="851">
        <f t="shared" si="19"/>
        <v>0.01</v>
      </c>
      <c r="CT44" s="851">
        <f t="shared" si="19"/>
        <v>0.01</v>
      </c>
      <c r="CU44" s="849">
        <f t="shared" si="0"/>
        <v>0.72000000000000008</v>
      </c>
    </row>
    <row r="45" spans="1:99" x14ac:dyDescent="0.25">
      <c r="A45" s="180" t="s">
        <v>252</v>
      </c>
      <c r="AA45" s="842">
        <f>TABLES!D161</f>
        <v>0.15</v>
      </c>
      <c r="AB45" s="851">
        <f t="shared" si="17"/>
        <v>0.15</v>
      </c>
      <c r="AC45" s="851">
        <f t="shared" si="17"/>
        <v>0.15</v>
      </c>
      <c r="AD45" s="851">
        <f t="shared" si="17"/>
        <v>0.15</v>
      </c>
      <c r="AE45" s="851">
        <f t="shared" si="17"/>
        <v>0.15</v>
      </c>
      <c r="AF45" s="851">
        <f t="shared" si="17"/>
        <v>0.15</v>
      </c>
      <c r="AG45" s="851">
        <f t="shared" si="17"/>
        <v>0.15</v>
      </c>
      <c r="AH45" s="851">
        <f t="shared" si="17"/>
        <v>0.15</v>
      </c>
      <c r="AI45" s="851">
        <f t="shared" si="17"/>
        <v>0.15</v>
      </c>
      <c r="AJ45" s="851">
        <f t="shared" si="17"/>
        <v>0.15</v>
      </c>
      <c r="AK45" s="851">
        <f t="shared" si="17"/>
        <v>0.15</v>
      </c>
      <c r="AL45" s="851">
        <f t="shared" si="17"/>
        <v>0.15</v>
      </c>
      <c r="AM45" s="851">
        <f>TABLES!E161</f>
        <v>0.15</v>
      </c>
      <c r="AN45" s="851">
        <f t="shared" si="18"/>
        <v>0.15</v>
      </c>
      <c r="AO45" s="851">
        <f t="shared" si="19"/>
        <v>0.15</v>
      </c>
      <c r="AP45" s="851">
        <f t="shared" si="19"/>
        <v>0.15</v>
      </c>
      <c r="AQ45" s="851">
        <f t="shared" si="19"/>
        <v>0.15</v>
      </c>
      <c r="AR45" s="851">
        <f t="shared" si="19"/>
        <v>0.15</v>
      </c>
      <c r="AS45" s="851">
        <f t="shared" si="19"/>
        <v>0.15</v>
      </c>
      <c r="AT45" s="851">
        <f t="shared" si="19"/>
        <v>0.15</v>
      </c>
      <c r="AU45" s="851">
        <f t="shared" si="19"/>
        <v>0.15</v>
      </c>
      <c r="AV45" s="851">
        <f t="shared" si="19"/>
        <v>0.15</v>
      </c>
      <c r="AW45" s="851">
        <f t="shared" si="19"/>
        <v>0.15</v>
      </c>
      <c r="AX45" s="851">
        <f t="shared" si="19"/>
        <v>0.15</v>
      </c>
      <c r="AY45" s="851">
        <f>TABLES!F161</f>
        <v>0.55000000000000004</v>
      </c>
      <c r="AZ45" s="851">
        <f t="shared" si="19"/>
        <v>0.55000000000000004</v>
      </c>
      <c r="BA45" s="851">
        <f t="shared" si="19"/>
        <v>0.55000000000000004</v>
      </c>
      <c r="BB45" s="851">
        <f t="shared" si="19"/>
        <v>0.55000000000000004</v>
      </c>
      <c r="BC45" s="851">
        <f t="shared" si="19"/>
        <v>0.55000000000000004</v>
      </c>
      <c r="BD45" s="851">
        <f t="shared" si="19"/>
        <v>0.55000000000000004</v>
      </c>
      <c r="BE45" s="851">
        <f t="shared" si="19"/>
        <v>0.55000000000000004</v>
      </c>
      <c r="BF45" s="851">
        <f t="shared" si="19"/>
        <v>0.55000000000000004</v>
      </c>
      <c r="BG45" s="851">
        <f t="shared" si="19"/>
        <v>0.55000000000000004</v>
      </c>
      <c r="BH45" s="851">
        <f t="shared" si="19"/>
        <v>0.55000000000000004</v>
      </c>
      <c r="BI45" s="851">
        <f t="shared" si="19"/>
        <v>0.55000000000000004</v>
      </c>
      <c r="BJ45" s="851">
        <f t="shared" si="19"/>
        <v>0.55000000000000004</v>
      </c>
      <c r="BK45" s="851">
        <f>TABLES!G161</f>
        <v>0</v>
      </c>
      <c r="BL45" s="851">
        <f t="shared" si="19"/>
        <v>0</v>
      </c>
      <c r="BM45" s="851">
        <f t="shared" si="19"/>
        <v>0</v>
      </c>
      <c r="BN45" s="851">
        <f t="shared" si="19"/>
        <v>0</v>
      </c>
      <c r="BO45" s="851">
        <f t="shared" si="19"/>
        <v>0</v>
      </c>
      <c r="BP45" s="851">
        <f t="shared" si="19"/>
        <v>0</v>
      </c>
      <c r="BQ45" s="851">
        <f t="shared" si="19"/>
        <v>0</v>
      </c>
      <c r="BR45" s="851">
        <f t="shared" si="19"/>
        <v>0</v>
      </c>
      <c r="BS45" s="851">
        <f t="shared" si="19"/>
        <v>0</v>
      </c>
      <c r="BT45" s="851">
        <f t="shared" si="19"/>
        <v>0</v>
      </c>
      <c r="BU45" s="851">
        <f t="shared" si="19"/>
        <v>0</v>
      </c>
      <c r="BV45" s="851">
        <f t="shared" si="19"/>
        <v>0</v>
      </c>
      <c r="BW45" s="851">
        <f>TABLES!H161</f>
        <v>1</v>
      </c>
      <c r="BX45" s="851">
        <f t="shared" si="19"/>
        <v>1</v>
      </c>
      <c r="BY45" s="851">
        <f t="shared" si="19"/>
        <v>1</v>
      </c>
      <c r="BZ45" s="851">
        <f t="shared" si="19"/>
        <v>1</v>
      </c>
      <c r="CA45" s="851">
        <f t="shared" si="19"/>
        <v>1</v>
      </c>
      <c r="CB45" s="851">
        <f t="shared" si="19"/>
        <v>1</v>
      </c>
      <c r="CC45" s="851">
        <f t="shared" si="19"/>
        <v>1</v>
      </c>
      <c r="CD45" s="851">
        <f t="shared" si="19"/>
        <v>1</v>
      </c>
      <c r="CE45" s="851">
        <f t="shared" si="19"/>
        <v>1</v>
      </c>
      <c r="CF45" s="851">
        <f t="shared" si="19"/>
        <v>1</v>
      </c>
      <c r="CG45" s="851">
        <f t="shared" si="19"/>
        <v>1</v>
      </c>
      <c r="CH45" s="851">
        <f t="shared" si="19"/>
        <v>1</v>
      </c>
      <c r="CI45" s="851">
        <f>TABLES!I161</f>
        <v>0.25</v>
      </c>
      <c r="CJ45" s="851">
        <f t="shared" si="19"/>
        <v>0.25</v>
      </c>
      <c r="CK45" s="851">
        <f t="shared" si="19"/>
        <v>0.25</v>
      </c>
      <c r="CL45" s="851">
        <f t="shared" si="19"/>
        <v>0.25</v>
      </c>
      <c r="CM45" s="851">
        <f t="shared" si="19"/>
        <v>0.25</v>
      </c>
      <c r="CN45" s="851">
        <f t="shared" si="19"/>
        <v>0.25</v>
      </c>
      <c r="CO45" s="851">
        <f t="shared" si="19"/>
        <v>0.25</v>
      </c>
      <c r="CP45" s="851">
        <f t="shared" si="19"/>
        <v>0.25</v>
      </c>
      <c r="CQ45" s="851">
        <f t="shared" si="19"/>
        <v>0.25</v>
      </c>
      <c r="CR45" s="851">
        <f t="shared" si="19"/>
        <v>0.25</v>
      </c>
      <c r="CS45" s="851">
        <f t="shared" si="19"/>
        <v>0.25</v>
      </c>
      <c r="CT45" s="851">
        <f t="shared" si="19"/>
        <v>0.25</v>
      </c>
      <c r="CU45" s="849">
        <f t="shared" si="0"/>
        <v>25.2</v>
      </c>
    </row>
    <row r="46" spans="1:99" x14ac:dyDescent="0.25">
      <c r="A46" s="180" t="s">
        <v>249</v>
      </c>
      <c r="AA46" s="842">
        <f>TABLES!D162</f>
        <v>0.02</v>
      </c>
      <c r="AB46" s="851">
        <f t="shared" si="17"/>
        <v>0.02</v>
      </c>
      <c r="AC46" s="851">
        <f t="shared" si="17"/>
        <v>0.02</v>
      </c>
      <c r="AD46" s="851">
        <f t="shared" si="17"/>
        <v>0.02</v>
      </c>
      <c r="AE46" s="851">
        <f t="shared" si="17"/>
        <v>0.02</v>
      </c>
      <c r="AF46" s="851">
        <f t="shared" si="17"/>
        <v>0.02</v>
      </c>
      <c r="AG46" s="851">
        <f t="shared" si="17"/>
        <v>0.02</v>
      </c>
      <c r="AH46" s="851">
        <f t="shared" si="17"/>
        <v>0.02</v>
      </c>
      <c r="AI46" s="851">
        <f t="shared" si="17"/>
        <v>0.02</v>
      </c>
      <c r="AJ46" s="851">
        <f t="shared" si="17"/>
        <v>0.02</v>
      </c>
      <c r="AK46" s="851">
        <f t="shared" si="17"/>
        <v>0.02</v>
      </c>
      <c r="AL46" s="851">
        <f t="shared" si="17"/>
        <v>0.02</v>
      </c>
      <c r="AM46" s="851">
        <f>TABLES!E162</f>
        <v>0</v>
      </c>
      <c r="AN46" s="851">
        <f t="shared" si="18"/>
        <v>0</v>
      </c>
      <c r="AO46" s="851">
        <f t="shared" si="19"/>
        <v>0</v>
      </c>
      <c r="AP46" s="851">
        <f t="shared" si="19"/>
        <v>0</v>
      </c>
      <c r="AQ46" s="851">
        <f t="shared" si="19"/>
        <v>0</v>
      </c>
      <c r="AR46" s="851">
        <f t="shared" si="19"/>
        <v>0</v>
      </c>
      <c r="AS46" s="851">
        <f t="shared" si="19"/>
        <v>0</v>
      </c>
      <c r="AT46" s="851">
        <f t="shared" si="19"/>
        <v>0</v>
      </c>
      <c r="AU46" s="851">
        <f t="shared" si="19"/>
        <v>0</v>
      </c>
      <c r="AV46" s="851">
        <f t="shared" si="19"/>
        <v>0</v>
      </c>
      <c r="AW46" s="851">
        <f t="shared" si="19"/>
        <v>0</v>
      </c>
      <c r="AX46" s="851">
        <f t="shared" si="19"/>
        <v>0</v>
      </c>
      <c r="AY46" s="851">
        <f>TABLES!F162</f>
        <v>0</v>
      </c>
      <c r="AZ46" s="851">
        <f t="shared" si="19"/>
        <v>0</v>
      </c>
      <c r="BA46" s="851">
        <f t="shared" si="19"/>
        <v>0</v>
      </c>
      <c r="BB46" s="851">
        <f t="shared" si="19"/>
        <v>0</v>
      </c>
      <c r="BC46" s="851">
        <f t="shared" si="19"/>
        <v>0</v>
      </c>
      <c r="BD46" s="851">
        <f t="shared" si="19"/>
        <v>0</v>
      </c>
      <c r="BE46" s="851">
        <f t="shared" si="19"/>
        <v>0</v>
      </c>
      <c r="BF46" s="851">
        <f t="shared" si="19"/>
        <v>0</v>
      </c>
      <c r="BG46" s="851">
        <f t="shared" si="19"/>
        <v>0</v>
      </c>
      <c r="BH46" s="851">
        <f t="shared" si="19"/>
        <v>0</v>
      </c>
      <c r="BI46" s="851">
        <f t="shared" si="19"/>
        <v>0</v>
      </c>
      <c r="BJ46" s="851">
        <f t="shared" si="19"/>
        <v>0</v>
      </c>
      <c r="BK46" s="851">
        <f>TABLES!G162</f>
        <v>0</v>
      </c>
      <c r="BL46" s="851">
        <f t="shared" si="19"/>
        <v>0</v>
      </c>
      <c r="BM46" s="851">
        <f t="shared" si="19"/>
        <v>0</v>
      </c>
      <c r="BN46" s="851">
        <f t="shared" si="19"/>
        <v>0</v>
      </c>
      <c r="BO46" s="851">
        <f t="shared" si="19"/>
        <v>0</v>
      </c>
      <c r="BP46" s="851">
        <f t="shared" si="19"/>
        <v>0</v>
      </c>
      <c r="BQ46" s="851">
        <f t="shared" si="19"/>
        <v>0</v>
      </c>
      <c r="BR46" s="851">
        <f t="shared" si="19"/>
        <v>0</v>
      </c>
      <c r="BS46" s="851">
        <f t="shared" si="19"/>
        <v>0</v>
      </c>
      <c r="BT46" s="851">
        <f t="shared" si="19"/>
        <v>0</v>
      </c>
      <c r="BU46" s="851">
        <f t="shared" si="19"/>
        <v>0</v>
      </c>
      <c r="BV46" s="851">
        <f t="shared" si="19"/>
        <v>0</v>
      </c>
      <c r="BW46" s="851">
        <f>TABLES!H162</f>
        <v>0</v>
      </c>
      <c r="BX46" s="851">
        <f t="shared" si="19"/>
        <v>0</v>
      </c>
      <c r="BY46" s="851">
        <f t="shared" si="19"/>
        <v>0</v>
      </c>
      <c r="BZ46" s="851">
        <f t="shared" si="19"/>
        <v>0</v>
      </c>
      <c r="CA46" s="851">
        <f t="shared" si="19"/>
        <v>0</v>
      </c>
      <c r="CB46" s="851">
        <f t="shared" si="19"/>
        <v>0</v>
      </c>
      <c r="CC46" s="851">
        <f t="shared" si="19"/>
        <v>0</v>
      </c>
      <c r="CD46" s="851">
        <f t="shared" si="19"/>
        <v>0</v>
      </c>
      <c r="CE46" s="851">
        <f t="shared" si="19"/>
        <v>0</v>
      </c>
      <c r="CF46" s="851">
        <f t="shared" si="19"/>
        <v>0</v>
      </c>
      <c r="CG46" s="851">
        <f t="shared" si="19"/>
        <v>0</v>
      </c>
      <c r="CH46" s="851">
        <f t="shared" si="19"/>
        <v>0</v>
      </c>
      <c r="CI46" s="851">
        <f>TABLES!I162</f>
        <v>0</v>
      </c>
      <c r="CJ46" s="851">
        <f t="shared" si="19"/>
        <v>0</v>
      </c>
      <c r="CK46" s="851">
        <f t="shared" si="19"/>
        <v>0</v>
      </c>
      <c r="CL46" s="851">
        <f t="shared" si="19"/>
        <v>0</v>
      </c>
      <c r="CM46" s="851">
        <f t="shared" si="19"/>
        <v>0</v>
      </c>
      <c r="CN46" s="851">
        <f t="shared" si="19"/>
        <v>0</v>
      </c>
      <c r="CO46" s="851">
        <f t="shared" si="19"/>
        <v>0</v>
      </c>
      <c r="CP46" s="851">
        <f t="shared" si="19"/>
        <v>0</v>
      </c>
      <c r="CQ46" s="851">
        <f t="shared" si="19"/>
        <v>0</v>
      </c>
      <c r="CR46" s="851">
        <f t="shared" si="19"/>
        <v>0</v>
      </c>
      <c r="CS46" s="851">
        <f t="shared" si="19"/>
        <v>0</v>
      </c>
      <c r="CT46" s="851">
        <f t="shared" si="19"/>
        <v>0</v>
      </c>
      <c r="CU46" s="849">
        <f t="shared" si="0"/>
        <v>0.23999999999999996</v>
      </c>
    </row>
    <row r="47" spans="1:99" x14ac:dyDescent="0.25">
      <c r="A47" s="180" t="s">
        <v>60</v>
      </c>
      <c r="AA47" s="842">
        <f>TABLES!D163</f>
        <v>7.0000000000000007E-2</v>
      </c>
      <c r="AB47" s="851">
        <f t="shared" si="17"/>
        <v>7.0000000000000007E-2</v>
      </c>
      <c r="AC47" s="851">
        <f t="shared" si="17"/>
        <v>7.0000000000000007E-2</v>
      </c>
      <c r="AD47" s="851">
        <f t="shared" si="17"/>
        <v>7.0000000000000007E-2</v>
      </c>
      <c r="AE47" s="851">
        <f t="shared" si="17"/>
        <v>7.0000000000000007E-2</v>
      </c>
      <c r="AF47" s="851">
        <f t="shared" si="17"/>
        <v>7.0000000000000007E-2</v>
      </c>
      <c r="AG47" s="851">
        <f t="shared" si="17"/>
        <v>7.0000000000000007E-2</v>
      </c>
      <c r="AH47" s="851">
        <f t="shared" si="17"/>
        <v>7.0000000000000007E-2</v>
      </c>
      <c r="AI47" s="851">
        <f t="shared" si="17"/>
        <v>7.0000000000000007E-2</v>
      </c>
      <c r="AJ47" s="851">
        <f t="shared" si="17"/>
        <v>7.0000000000000007E-2</v>
      </c>
      <c r="AK47" s="851">
        <f t="shared" si="17"/>
        <v>7.0000000000000007E-2</v>
      </c>
      <c r="AL47" s="851">
        <f t="shared" si="17"/>
        <v>7.0000000000000007E-2</v>
      </c>
      <c r="AM47" s="851">
        <f>TABLES!E163</f>
        <v>0.06</v>
      </c>
      <c r="AN47" s="851">
        <f t="shared" si="18"/>
        <v>0.06</v>
      </c>
      <c r="AO47" s="851">
        <f t="shared" si="19"/>
        <v>0.06</v>
      </c>
      <c r="AP47" s="851">
        <f t="shared" si="19"/>
        <v>0.06</v>
      </c>
      <c r="AQ47" s="851">
        <f t="shared" si="19"/>
        <v>0.06</v>
      </c>
      <c r="AR47" s="851">
        <f t="shared" si="19"/>
        <v>0.06</v>
      </c>
      <c r="AS47" s="851">
        <f t="shared" si="19"/>
        <v>0.06</v>
      </c>
      <c r="AT47" s="851">
        <f t="shared" si="19"/>
        <v>0.06</v>
      </c>
      <c r="AU47" s="851">
        <f t="shared" si="19"/>
        <v>0.06</v>
      </c>
      <c r="AV47" s="851">
        <f t="shared" si="19"/>
        <v>0.06</v>
      </c>
      <c r="AW47" s="851">
        <f t="shared" si="19"/>
        <v>0.06</v>
      </c>
      <c r="AX47" s="851">
        <f t="shared" si="19"/>
        <v>0.06</v>
      </c>
      <c r="AY47" s="851">
        <f>TABLES!F163</f>
        <v>7.0000000000000007E-2</v>
      </c>
      <c r="AZ47" s="851">
        <f t="shared" si="19"/>
        <v>7.0000000000000007E-2</v>
      </c>
      <c r="BA47" s="851">
        <f t="shared" si="19"/>
        <v>7.0000000000000007E-2</v>
      </c>
      <c r="BB47" s="851">
        <f t="shared" si="19"/>
        <v>7.0000000000000007E-2</v>
      </c>
      <c r="BC47" s="851">
        <f t="shared" si="19"/>
        <v>7.0000000000000007E-2</v>
      </c>
      <c r="BD47" s="851">
        <f t="shared" si="19"/>
        <v>7.0000000000000007E-2</v>
      </c>
      <c r="BE47" s="851">
        <f t="shared" si="19"/>
        <v>7.0000000000000007E-2</v>
      </c>
      <c r="BF47" s="851">
        <f t="shared" si="19"/>
        <v>7.0000000000000007E-2</v>
      </c>
      <c r="BG47" s="851">
        <f t="shared" si="19"/>
        <v>7.0000000000000007E-2</v>
      </c>
      <c r="BH47" s="851">
        <f t="shared" si="19"/>
        <v>7.0000000000000007E-2</v>
      </c>
      <c r="BI47" s="851">
        <f t="shared" si="19"/>
        <v>7.0000000000000007E-2</v>
      </c>
      <c r="BJ47" s="851">
        <f t="shared" si="19"/>
        <v>7.0000000000000007E-2</v>
      </c>
      <c r="BK47" s="851">
        <f>TABLES!G163</f>
        <v>0.04</v>
      </c>
      <c r="BL47" s="851">
        <f t="shared" si="19"/>
        <v>0.04</v>
      </c>
      <c r="BM47" s="851">
        <f t="shared" si="19"/>
        <v>0.04</v>
      </c>
      <c r="BN47" s="851">
        <f t="shared" si="19"/>
        <v>0.04</v>
      </c>
      <c r="BO47" s="851">
        <f t="shared" si="19"/>
        <v>0.04</v>
      </c>
      <c r="BP47" s="851">
        <f t="shared" si="19"/>
        <v>0.04</v>
      </c>
      <c r="BQ47" s="851">
        <f t="shared" si="19"/>
        <v>0.04</v>
      </c>
      <c r="BR47" s="851">
        <f t="shared" si="19"/>
        <v>0.04</v>
      </c>
      <c r="BS47" s="851">
        <f t="shared" si="19"/>
        <v>0.04</v>
      </c>
      <c r="BT47" s="851">
        <f t="shared" si="19"/>
        <v>0.04</v>
      </c>
      <c r="BU47" s="851">
        <f t="shared" si="19"/>
        <v>0.04</v>
      </c>
      <c r="BV47" s="851">
        <f t="shared" si="19"/>
        <v>0.04</v>
      </c>
      <c r="BW47" s="851">
        <f>TABLES!H163</f>
        <v>0.08</v>
      </c>
      <c r="BX47" s="851">
        <f t="shared" si="19"/>
        <v>0.08</v>
      </c>
      <c r="BY47" s="851">
        <f t="shared" si="19"/>
        <v>0.08</v>
      </c>
      <c r="BZ47" s="851">
        <f t="shared" si="19"/>
        <v>0.08</v>
      </c>
      <c r="CA47" s="851">
        <f t="shared" si="19"/>
        <v>0.08</v>
      </c>
      <c r="CB47" s="851">
        <f t="shared" si="19"/>
        <v>0.08</v>
      </c>
      <c r="CC47" s="851">
        <f t="shared" si="19"/>
        <v>0.08</v>
      </c>
      <c r="CD47" s="851">
        <f t="shared" si="19"/>
        <v>0.08</v>
      </c>
      <c r="CE47" s="851">
        <f t="shared" si="19"/>
        <v>0.08</v>
      </c>
      <c r="CF47" s="851">
        <f t="shared" si="19"/>
        <v>0.08</v>
      </c>
      <c r="CG47" s="851">
        <f t="shared" si="19"/>
        <v>0.08</v>
      </c>
      <c r="CH47" s="851">
        <f t="shared" si="19"/>
        <v>0.08</v>
      </c>
      <c r="CI47" s="851">
        <f>TABLES!I163</f>
        <v>0.06</v>
      </c>
      <c r="CJ47" s="851">
        <f t="shared" si="19"/>
        <v>0.06</v>
      </c>
      <c r="CK47" s="851">
        <f t="shared" si="19"/>
        <v>0.06</v>
      </c>
      <c r="CL47" s="851">
        <f t="shared" si="19"/>
        <v>0.06</v>
      </c>
      <c r="CM47" s="851">
        <f t="shared" si="19"/>
        <v>0.06</v>
      </c>
      <c r="CN47" s="851">
        <f t="shared" si="19"/>
        <v>0.06</v>
      </c>
      <c r="CO47" s="851">
        <f t="shared" si="19"/>
        <v>0.06</v>
      </c>
      <c r="CP47" s="851">
        <f t="shared" si="19"/>
        <v>0.06</v>
      </c>
      <c r="CQ47" s="851">
        <f t="shared" si="19"/>
        <v>0.06</v>
      </c>
      <c r="CR47" s="851">
        <f t="shared" si="19"/>
        <v>0.06</v>
      </c>
      <c r="CS47" s="851">
        <f t="shared" si="19"/>
        <v>0.06</v>
      </c>
      <c r="CT47" s="851">
        <f t="shared" si="19"/>
        <v>0.06</v>
      </c>
      <c r="CU47" s="849">
        <f t="shared" si="0"/>
        <v>4.5599999999999978</v>
      </c>
    </row>
    <row r="48" spans="1:99" x14ac:dyDescent="0.25">
      <c r="CU48" s="852">
        <f t="shared" si="0"/>
        <v>0</v>
      </c>
    </row>
    <row r="49" spans="1:99" x14ac:dyDescent="0.25">
      <c r="A49" s="167" t="s">
        <v>254</v>
      </c>
      <c r="CU49" s="852">
        <f t="shared" si="0"/>
        <v>0</v>
      </c>
    </row>
    <row r="50" spans="1:99" x14ac:dyDescent="0.25">
      <c r="A50" s="180" t="s">
        <v>248</v>
      </c>
      <c r="AA50" s="842">
        <f>TABLES!D168</f>
        <v>0.35</v>
      </c>
      <c r="AB50" s="842">
        <f>AA50</f>
        <v>0.35</v>
      </c>
      <c r="AC50" s="842">
        <f t="shared" ref="AC50:CN51" si="20">AB50</f>
        <v>0.35</v>
      </c>
      <c r="AD50" s="842">
        <f t="shared" si="20"/>
        <v>0.35</v>
      </c>
      <c r="AE50" s="842">
        <f t="shared" si="20"/>
        <v>0.35</v>
      </c>
      <c r="AF50" s="842">
        <f t="shared" si="20"/>
        <v>0.35</v>
      </c>
      <c r="AG50" s="842">
        <f t="shared" si="20"/>
        <v>0.35</v>
      </c>
      <c r="AH50" s="842">
        <f t="shared" si="20"/>
        <v>0.35</v>
      </c>
      <c r="AI50" s="842">
        <f t="shared" si="20"/>
        <v>0.35</v>
      </c>
      <c r="AJ50" s="842">
        <f t="shared" si="20"/>
        <v>0.35</v>
      </c>
      <c r="AK50" s="842">
        <f t="shared" si="20"/>
        <v>0.35</v>
      </c>
      <c r="AL50" s="842">
        <f t="shared" si="20"/>
        <v>0.35</v>
      </c>
      <c r="AM50" s="842">
        <f>TABLES!E168</f>
        <v>0</v>
      </c>
      <c r="AN50" s="842">
        <f t="shared" si="20"/>
        <v>0</v>
      </c>
      <c r="AO50" s="842">
        <f t="shared" si="20"/>
        <v>0</v>
      </c>
      <c r="AP50" s="842">
        <f t="shared" si="20"/>
        <v>0</v>
      </c>
      <c r="AQ50" s="842">
        <f t="shared" si="20"/>
        <v>0</v>
      </c>
      <c r="AR50" s="842">
        <f t="shared" si="20"/>
        <v>0</v>
      </c>
      <c r="AS50" s="842">
        <f t="shared" si="20"/>
        <v>0</v>
      </c>
      <c r="AT50" s="842">
        <f t="shared" si="20"/>
        <v>0</v>
      </c>
      <c r="AU50" s="842">
        <f t="shared" si="20"/>
        <v>0</v>
      </c>
      <c r="AV50" s="842">
        <f t="shared" si="20"/>
        <v>0</v>
      </c>
      <c r="AW50" s="842">
        <f t="shared" si="20"/>
        <v>0</v>
      </c>
      <c r="AX50" s="842">
        <f t="shared" si="20"/>
        <v>0</v>
      </c>
      <c r="AY50" s="842">
        <f>TABLES!F168</f>
        <v>0</v>
      </c>
      <c r="AZ50" s="842">
        <f t="shared" si="20"/>
        <v>0</v>
      </c>
      <c r="BA50" s="842">
        <f t="shared" si="20"/>
        <v>0</v>
      </c>
      <c r="BB50" s="842">
        <f t="shared" si="20"/>
        <v>0</v>
      </c>
      <c r="BC50" s="842">
        <f t="shared" si="20"/>
        <v>0</v>
      </c>
      <c r="BD50" s="842">
        <f t="shared" si="20"/>
        <v>0</v>
      </c>
      <c r="BE50" s="842">
        <f t="shared" si="20"/>
        <v>0</v>
      </c>
      <c r="BF50" s="842">
        <f t="shared" si="20"/>
        <v>0</v>
      </c>
      <c r="BG50" s="842">
        <f t="shared" si="20"/>
        <v>0</v>
      </c>
      <c r="BH50" s="842">
        <f t="shared" si="20"/>
        <v>0</v>
      </c>
      <c r="BI50" s="842">
        <f t="shared" si="20"/>
        <v>0</v>
      </c>
      <c r="BJ50" s="842">
        <f t="shared" si="20"/>
        <v>0</v>
      </c>
      <c r="BK50" s="842">
        <f>TABLES!G168</f>
        <v>0.2</v>
      </c>
      <c r="BL50" s="842">
        <f t="shared" si="20"/>
        <v>0.2</v>
      </c>
      <c r="BM50" s="842">
        <f t="shared" si="20"/>
        <v>0.2</v>
      </c>
      <c r="BN50" s="842">
        <f t="shared" si="20"/>
        <v>0.2</v>
      </c>
      <c r="BO50" s="842">
        <f t="shared" si="20"/>
        <v>0.2</v>
      </c>
      <c r="BP50" s="842">
        <f t="shared" si="20"/>
        <v>0.2</v>
      </c>
      <c r="BQ50" s="842">
        <f t="shared" si="20"/>
        <v>0.2</v>
      </c>
      <c r="BR50" s="842">
        <f t="shared" si="20"/>
        <v>0.2</v>
      </c>
      <c r="BS50" s="842">
        <f t="shared" si="20"/>
        <v>0.2</v>
      </c>
      <c r="BT50" s="842">
        <f t="shared" si="20"/>
        <v>0.2</v>
      </c>
      <c r="BU50" s="842">
        <f t="shared" si="20"/>
        <v>0.2</v>
      </c>
      <c r="BV50" s="842">
        <f t="shared" si="20"/>
        <v>0.2</v>
      </c>
      <c r="BW50" s="842">
        <f>TABLES!H168</f>
        <v>0</v>
      </c>
      <c r="BX50" s="842">
        <f t="shared" si="20"/>
        <v>0</v>
      </c>
      <c r="BY50" s="842">
        <f t="shared" si="20"/>
        <v>0</v>
      </c>
      <c r="BZ50" s="842">
        <f t="shared" si="20"/>
        <v>0</v>
      </c>
      <c r="CA50" s="842">
        <f t="shared" si="20"/>
        <v>0</v>
      </c>
      <c r="CB50" s="842">
        <f t="shared" si="20"/>
        <v>0</v>
      </c>
      <c r="CC50" s="842">
        <f t="shared" si="20"/>
        <v>0</v>
      </c>
      <c r="CD50" s="842">
        <f t="shared" si="20"/>
        <v>0</v>
      </c>
      <c r="CE50" s="842">
        <f t="shared" si="20"/>
        <v>0</v>
      </c>
      <c r="CF50" s="842">
        <f t="shared" si="20"/>
        <v>0</v>
      </c>
      <c r="CG50" s="842">
        <f t="shared" si="20"/>
        <v>0</v>
      </c>
      <c r="CH50" s="842">
        <f t="shared" si="20"/>
        <v>0</v>
      </c>
      <c r="CI50" s="842">
        <f>TABLES!I168</f>
        <v>0</v>
      </c>
      <c r="CJ50" s="842">
        <f t="shared" si="20"/>
        <v>0</v>
      </c>
      <c r="CK50" s="842">
        <f t="shared" si="20"/>
        <v>0</v>
      </c>
      <c r="CL50" s="842">
        <f t="shared" si="20"/>
        <v>0</v>
      </c>
      <c r="CM50" s="842">
        <f t="shared" si="20"/>
        <v>0</v>
      </c>
      <c r="CN50" s="842">
        <f t="shared" si="20"/>
        <v>0</v>
      </c>
      <c r="CO50" s="842">
        <f t="shared" ref="CO50:CT54" si="21">CN50</f>
        <v>0</v>
      </c>
      <c r="CP50" s="842">
        <f t="shared" si="21"/>
        <v>0</v>
      </c>
      <c r="CQ50" s="842">
        <f t="shared" si="21"/>
        <v>0</v>
      </c>
      <c r="CR50" s="842">
        <f t="shared" si="21"/>
        <v>0</v>
      </c>
      <c r="CS50" s="842">
        <f t="shared" si="21"/>
        <v>0</v>
      </c>
      <c r="CT50" s="842">
        <f t="shared" si="21"/>
        <v>0</v>
      </c>
      <c r="CU50" s="848">
        <f t="shared" si="0"/>
        <v>6.6000000000000023</v>
      </c>
    </row>
    <row r="51" spans="1:99" x14ac:dyDescent="0.25">
      <c r="A51" s="180" t="s">
        <v>249</v>
      </c>
      <c r="AA51" s="842">
        <f>TABLES!D169</f>
        <v>0.04</v>
      </c>
      <c r="AB51" s="842">
        <f t="shared" ref="AB51:AQ58" si="22">AA51</f>
        <v>0.04</v>
      </c>
      <c r="AC51" s="842">
        <f t="shared" si="22"/>
        <v>0.04</v>
      </c>
      <c r="AD51" s="842">
        <f t="shared" si="22"/>
        <v>0.04</v>
      </c>
      <c r="AE51" s="842">
        <f t="shared" si="22"/>
        <v>0.04</v>
      </c>
      <c r="AF51" s="842">
        <f t="shared" si="22"/>
        <v>0.04</v>
      </c>
      <c r="AG51" s="842">
        <f t="shared" si="22"/>
        <v>0.04</v>
      </c>
      <c r="AH51" s="842">
        <f t="shared" si="22"/>
        <v>0.04</v>
      </c>
      <c r="AI51" s="842">
        <f t="shared" si="22"/>
        <v>0.04</v>
      </c>
      <c r="AJ51" s="842">
        <f t="shared" si="22"/>
        <v>0.04</v>
      </c>
      <c r="AK51" s="842">
        <f t="shared" si="22"/>
        <v>0.04</v>
      </c>
      <c r="AL51" s="842">
        <f t="shared" si="22"/>
        <v>0.04</v>
      </c>
      <c r="AM51" s="842">
        <f>TABLES!E169</f>
        <v>0</v>
      </c>
      <c r="AN51" s="842">
        <f t="shared" si="22"/>
        <v>0</v>
      </c>
      <c r="AO51" s="842">
        <f t="shared" si="22"/>
        <v>0</v>
      </c>
      <c r="AP51" s="842">
        <f t="shared" si="22"/>
        <v>0</v>
      </c>
      <c r="AQ51" s="842">
        <f t="shared" si="22"/>
        <v>0</v>
      </c>
      <c r="AR51" s="842">
        <f t="shared" si="20"/>
        <v>0</v>
      </c>
      <c r="AS51" s="842">
        <f t="shared" si="20"/>
        <v>0</v>
      </c>
      <c r="AT51" s="842">
        <f t="shared" si="20"/>
        <v>0</v>
      </c>
      <c r="AU51" s="842">
        <f t="shared" si="20"/>
        <v>0</v>
      </c>
      <c r="AV51" s="842">
        <f t="shared" si="20"/>
        <v>0</v>
      </c>
      <c r="AW51" s="842">
        <f t="shared" si="20"/>
        <v>0</v>
      </c>
      <c r="AX51" s="842">
        <f t="shared" si="20"/>
        <v>0</v>
      </c>
      <c r="AY51" s="842">
        <f>TABLES!F169</f>
        <v>0</v>
      </c>
      <c r="AZ51" s="842">
        <f t="shared" si="20"/>
        <v>0</v>
      </c>
      <c r="BA51" s="842">
        <f t="shared" si="20"/>
        <v>0</v>
      </c>
      <c r="BB51" s="842">
        <f t="shared" si="20"/>
        <v>0</v>
      </c>
      <c r="BC51" s="842">
        <f t="shared" si="20"/>
        <v>0</v>
      </c>
      <c r="BD51" s="842">
        <f t="shared" si="20"/>
        <v>0</v>
      </c>
      <c r="BE51" s="842">
        <f t="shared" si="20"/>
        <v>0</v>
      </c>
      <c r="BF51" s="842">
        <f t="shared" si="20"/>
        <v>0</v>
      </c>
      <c r="BG51" s="842">
        <f t="shared" si="20"/>
        <v>0</v>
      </c>
      <c r="BH51" s="842">
        <f t="shared" si="20"/>
        <v>0</v>
      </c>
      <c r="BI51" s="842">
        <f t="shared" si="20"/>
        <v>0</v>
      </c>
      <c r="BJ51" s="842">
        <f t="shared" si="20"/>
        <v>0</v>
      </c>
      <c r="BK51" s="842">
        <f>TABLES!G169</f>
        <v>0.02</v>
      </c>
      <c r="BL51" s="842">
        <f t="shared" si="20"/>
        <v>0.02</v>
      </c>
      <c r="BM51" s="842">
        <f t="shared" si="20"/>
        <v>0.02</v>
      </c>
      <c r="BN51" s="842">
        <f t="shared" si="20"/>
        <v>0.02</v>
      </c>
      <c r="BO51" s="842">
        <f t="shared" si="20"/>
        <v>0.02</v>
      </c>
      <c r="BP51" s="842">
        <f t="shared" si="20"/>
        <v>0.02</v>
      </c>
      <c r="BQ51" s="842">
        <f t="shared" si="20"/>
        <v>0.02</v>
      </c>
      <c r="BR51" s="842">
        <f t="shared" si="20"/>
        <v>0.02</v>
      </c>
      <c r="BS51" s="842">
        <f t="shared" si="20"/>
        <v>0.02</v>
      </c>
      <c r="BT51" s="842">
        <f t="shared" si="20"/>
        <v>0.02</v>
      </c>
      <c r="BU51" s="842">
        <f t="shared" si="20"/>
        <v>0.02</v>
      </c>
      <c r="BV51" s="842">
        <f t="shared" si="20"/>
        <v>0.02</v>
      </c>
      <c r="BW51" s="842">
        <f>TABLES!H169</f>
        <v>0</v>
      </c>
      <c r="BX51" s="842">
        <f t="shared" si="20"/>
        <v>0</v>
      </c>
      <c r="BY51" s="842">
        <f t="shared" si="20"/>
        <v>0</v>
      </c>
      <c r="BZ51" s="842">
        <f t="shared" si="20"/>
        <v>0</v>
      </c>
      <c r="CA51" s="842">
        <f t="shared" si="20"/>
        <v>0</v>
      </c>
      <c r="CB51" s="842">
        <f t="shared" si="20"/>
        <v>0</v>
      </c>
      <c r="CC51" s="842">
        <f t="shared" si="20"/>
        <v>0</v>
      </c>
      <c r="CD51" s="842">
        <f t="shared" si="20"/>
        <v>0</v>
      </c>
      <c r="CE51" s="842">
        <f t="shared" si="20"/>
        <v>0</v>
      </c>
      <c r="CF51" s="842">
        <f t="shared" si="20"/>
        <v>0</v>
      </c>
      <c r="CG51" s="842">
        <f t="shared" si="20"/>
        <v>0</v>
      </c>
      <c r="CH51" s="842">
        <f t="shared" si="20"/>
        <v>0</v>
      </c>
      <c r="CI51" s="842">
        <f>TABLES!I169</f>
        <v>0</v>
      </c>
      <c r="CJ51" s="842">
        <f t="shared" si="20"/>
        <v>0</v>
      </c>
      <c r="CK51" s="842">
        <f t="shared" si="20"/>
        <v>0</v>
      </c>
      <c r="CL51" s="842">
        <f t="shared" si="20"/>
        <v>0</v>
      </c>
      <c r="CM51" s="842">
        <f t="shared" si="20"/>
        <v>0</v>
      </c>
      <c r="CN51" s="842">
        <f t="shared" si="20"/>
        <v>0</v>
      </c>
      <c r="CO51" s="842">
        <f t="shared" si="21"/>
        <v>0</v>
      </c>
      <c r="CP51" s="842">
        <f t="shared" si="21"/>
        <v>0</v>
      </c>
      <c r="CQ51" s="842">
        <f t="shared" si="21"/>
        <v>0</v>
      </c>
      <c r="CR51" s="842">
        <f t="shared" si="21"/>
        <v>0</v>
      </c>
      <c r="CS51" s="842">
        <f t="shared" si="21"/>
        <v>0</v>
      </c>
      <c r="CT51" s="842">
        <f t="shared" si="21"/>
        <v>0</v>
      </c>
      <c r="CU51" s="848">
        <f t="shared" si="0"/>
        <v>0.72000000000000008</v>
      </c>
    </row>
    <row r="52" spans="1:99" x14ac:dyDescent="0.25">
      <c r="A52" s="180" t="s">
        <v>250</v>
      </c>
      <c r="AA52" s="842">
        <f>TABLES!D170</f>
        <v>0.4</v>
      </c>
      <c r="AB52" s="842">
        <f t="shared" si="22"/>
        <v>0.4</v>
      </c>
      <c r="AC52" s="842">
        <f t="shared" ref="AC52:CN55" si="23">AB52</f>
        <v>0.4</v>
      </c>
      <c r="AD52" s="842">
        <f t="shared" si="23"/>
        <v>0.4</v>
      </c>
      <c r="AE52" s="842">
        <f t="shared" si="23"/>
        <v>0.4</v>
      </c>
      <c r="AF52" s="842">
        <f t="shared" si="23"/>
        <v>0.4</v>
      </c>
      <c r="AG52" s="842">
        <f t="shared" si="23"/>
        <v>0.4</v>
      </c>
      <c r="AH52" s="842">
        <f t="shared" si="23"/>
        <v>0.4</v>
      </c>
      <c r="AI52" s="842">
        <f t="shared" si="23"/>
        <v>0.4</v>
      </c>
      <c r="AJ52" s="842">
        <f t="shared" si="23"/>
        <v>0.4</v>
      </c>
      <c r="AK52" s="842">
        <f t="shared" si="23"/>
        <v>0.4</v>
      </c>
      <c r="AL52" s="842">
        <f t="shared" si="23"/>
        <v>0.4</v>
      </c>
      <c r="AM52" s="842">
        <f>TABLES!E170</f>
        <v>0.5</v>
      </c>
      <c r="AN52" s="842">
        <f t="shared" si="23"/>
        <v>0.5</v>
      </c>
      <c r="AO52" s="842">
        <f t="shared" si="23"/>
        <v>0.5</v>
      </c>
      <c r="AP52" s="842">
        <f t="shared" si="23"/>
        <v>0.5</v>
      </c>
      <c r="AQ52" s="842">
        <f t="shared" si="23"/>
        <v>0.5</v>
      </c>
      <c r="AR52" s="842">
        <f t="shared" si="23"/>
        <v>0.5</v>
      </c>
      <c r="AS52" s="842">
        <f t="shared" si="23"/>
        <v>0.5</v>
      </c>
      <c r="AT52" s="842">
        <f t="shared" si="23"/>
        <v>0.5</v>
      </c>
      <c r="AU52" s="842">
        <f t="shared" si="23"/>
        <v>0.5</v>
      </c>
      <c r="AV52" s="842">
        <f t="shared" si="23"/>
        <v>0.5</v>
      </c>
      <c r="AW52" s="842">
        <f t="shared" si="23"/>
        <v>0.5</v>
      </c>
      <c r="AX52" s="842">
        <f t="shared" si="23"/>
        <v>0.5</v>
      </c>
      <c r="AY52" s="842">
        <f>TABLES!F170</f>
        <v>0.45</v>
      </c>
      <c r="AZ52" s="842">
        <f t="shared" si="23"/>
        <v>0.45</v>
      </c>
      <c r="BA52" s="842">
        <f t="shared" si="23"/>
        <v>0.45</v>
      </c>
      <c r="BB52" s="842">
        <f t="shared" si="23"/>
        <v>0.45</v>
      </c>
      <c r="BC52" s="842">
        <f t="shared" si="23"/>
        <v>0.45</v>
      </c>
      <c r="BD52" s="842">
        <f t="shared" si="23"/>
        <v>0.45</v>
      </c>
      <c r="BE52" s="842">
        <f t="shared" si="23"/>
        <v>0.45</v>
      </c>
      <c r="BF52" s="842">
        <f t="shared" si="23"/>
        <v>0.45</v>
      </c>
      <c r="BG52" s="842">
        <f t="shared" si="23"/>
        <v>0.45</v>
      </c>
      <c r="BH52" s="842">
        <f t="shared" si="23"/>
        <v>0.45</v>
      </c>
      <c r="BI52" s="842">
        <f t="shared" si="23"/>
        <v>0.45</v>
      </c>
      <c r="BJ52" s="842">
        <f t="shared" si="23"/>
        <v>0.45</v>
      </c>
      <c r="BK52" s="842">
        <f>TABLES!G170</f>
        <v>0.15</v>
      </c>
      <c r="BL52" s="842">
        <f t="shared" si="23"/>
        <v>0.15</v>
      </c>
      <c r="BM52" s="842">
        <f t="shared" si="23"/>
        <v>0.15</v>
      </c>
      <c r="BN52" s="842">
        <f t="shared" si="23"/>
        <v>0.15</v>
      </c>
      <c r="BO52" s="842">
        <f t="shared" si="23"/>
        <v>0.15</v>
      </c>
      <c r="BP52" s="842">
        <f t="shared" si="23"/>
        <v>0.15</v>
      </c>
      <c r="BQ52" s="842">
        <f t="shared" si="23"/>
        <v>0.15</v>
      </c>
      <c r="BR52" s="842">
        <f t="shared" si="23"/>
        <v>0.15</v>
      </c>
      <c r="BS52" s="842">
        <f t="shared" si="23"/>
        <v>0.15</v>
      </c>
      <c r="BT52" s="842">
        <f t="shared" si="23"/>
        <v>0.15</v>
      </c>
      <c r="BU52" s="842">
        <f t="shared" si="23"/>
        <v>0.15</v>
      </c>
      <c r="BV52" s="842">
        <f t="shared" si="23"/>
        <v>0.15</v>
      </c>
      <c r="BW52" s="842">
        <f>TABLES!H170</f>
        <v>0.4</v>
      </c>
      <c r="BX52" s="842">
        <f t="shared" si="23"/>
        <v>0.4</v>
      </c>
      <c r="BY52" s="842">
        <f t="shared" si="23"/>
        <v>0.4</v>
      </c>
      <c r="BZ52" s="842">
        <f t="shared" si="23"/>
        <v>0.4</v>
      </c>
      <c r="CA52" s="842">
        <f t="shared" si="23"/>
        <v>0.4</v>
      </c>
      <c r="CB52" s="842">
        <f t="shared" si="23"/>
        <v>0.4</v>
      </c>
      <c r="CC52" s="842">
        <f t="shared" si="23"/>
        <v>0.4</v>
      </c>
      <c r="CD52" s="842">
        <f t="shared" si="23"/>
        <v>0.4</v>
      </c>
      <c r="CE52" s="842">
        <f t="shared" si="23"/>
        <v>0.4</v>
      </c>
      <c r="CF52" s="842">
        <f t="shared" si="23"/>
        <v>0.4</v>
      </c>
      <c r="CG52" s="842">
        <f t="shared" si="23"/>
        <v>0.4</v>
      </c>
      <c r="CH52" s="842">
        <f t="shared" si="23"/>
        <v>0.4</v>
      </c>
      <c r="CI52" s="842">
        <f>TABLES!I170</f>
        <v>0</v>
      </c>
      <c r="CJ52" s="842">
        <f t="shared" si="23"/>
        <v>0</v>
      </c>
      <c r="CK52" s="842">
        <f t="shared" si="23"/>
        <v>0</v>
      </c>
      <c r="CL52" s="842">
        <f t="shared" si="23"/>
        <v>0</v>
      </c>
      <c r="CM52" s="842">
        <f t="shared" si="23"/>
        <v>0</v>
      </c>
      <c r="CN52" s="842">
        <f t="shared" si="23"/>
        <v>0</v>
      </c>
      <c r="CO52" s="842">
        <f t="shared" si="21"/>
        <v>0</v>
      </c>
      <c r="CP52" s="842">
        <f t="shared" si="21"/>
        <v>0</v>
      </c>
      <c r="CQ52" s="842">
        <f t="shared" si="21"/>
        <v>0</v>
      </c>
      <c r="CR52" s="842">
        <f t="shared" si="21"/>
        <v>0</v>
      </c>
      <c r="CS52" s="842">
        <f t="shared" si="21"/>
        <v>0</v>
      </c>
      <c r="CT52" s="842">
        <f t="shared" si="21"/>
        <v>0</v>
      </c>
      <c r="CU52" s="848">
        <f t="shared" si="0"/>
        <v>22.799999999999958</v>
      </c>
    </row>
    <row r="53" spans="1:99" x14ac:dyDescent="0.25">
      <c r="A53" s="180" t="s">
        <v>249</v>
      </c>
      <c r="AA53" s="842">
        <f>TABLES!D171</f>
        <v>0.03</v>
      </c>
      <c r="AB53" s="842">
        <f t="shared" si="22"/>
        <v>0.03</v>
      </c>
      <c r="AC53" s="842">
        <f t="shared" si="23"/>
        <v>0.03</v>
      </c>
      <c r="AD53" s="842">
        <f t="shared" si="23"/>
        <v>0.03</v>
      </c>
      <c r="AE53" s="842">
        <f t="shared" si="23"/>
        <v>0.03</v>
      </c>
      <c r="AF53" s="842">
        <f t="shared" si="23"/>
        <v>0.03</v>
      </c>
      <c r="AG53" s="842">
        <f t="shared" si="23"/>
        <v>0.03</v>
      </c>
      <c r="AH53" s="842">
        <f t="shared" si="23"/>
        <v>0.03</v>
      </c>
      <c r="AI53" s="842">
        <f t="shared" si="23"/>
        <v>0.03</v>
      </c>
      <c r="AJ53" s="842">
        <f t="shared" si="23"/>
        <v>0.03</v>
      </c>
      <c r="AK53" s="842">
        <f t="shared" si="23"/>
        <v>0.03</v>
      </c>
      <c r="AL53" s="842">
        <f t="shared" si="23"/>
        <v>0.03</v>
      </c>
      <c r="AM53" s="842">
        <f>TABLES!E171</f>
        <v>2.5000000000000001E-2</v>
      </c>
      <c r="AN53" s="842">
        <f t="shared" si="23"/>
        <v>2.5000000000000001E-2</v>
      </c>
      <c r="AO53" s="842">
        <f t="shared" si="23"/>
        <v>2.5000000000000001E-2</v>
      </c>
      <c r="AP53" s="842">
        <f t="shared" si="23"/>
        <v>2.5000000000000001E-2</v>
      </c>
      <c r="AQ53" s="842">
        <f t="shared" si="23"/>
        <v>2.5000000000000001E-2</v>
      </c>
      <c r="AR53" s="842">
        <f t="shared" si="23"/>
        <v>2.5000000000000001E-2</v>
      </c>
      <c r="AS53" s="842">
        <f t="shared" si="23"/>
        <v>2.5000000000000001E-2</v>
      </c>
      <c r="AT53" s="842">
        <f t="shared" si="23"/>
        <v>2.5000000000000001E-2</v>
      </c>
      <c r="AU53" s="842">
        <f t="shared" si="23"/>
        <v>2.5000000000000001E-2</v>
      </c>
      <c r="AV53" s="842">
        <f t="shared" si="23"/>
        <v>2.5000000000000001E-2</v>
      </c>
      <c r="AW53" s="842">
        <f t="shared" si="23"/>
        <v>2.5000000000000001E-2</v>
      </c>
      <c r="AX53" s="842">
        <f t="shared" si="23"/>
        <v>2.5000000000000001E-2</v>
      </c>
      <c r="AY53" s="842">
        <f>TABLES!F171</f>
        <v>1.4999999999999999E-2</v>
      </c>
      <c r="AZ53" s="842">
        <f t="shared" si="23"/>
        <v>1.4999999999999999E-2</v>
      </c>
      <c r="BA53" s="842">
        <f t="shared" si="23"/>
        <v>1.4999999999999999E-2</v>
      </c>
      <c r="BB53" s="842">
        <f t="shared" si="23"/>
        <v>1.4999999999999999E-2</v>
      </c>
      <c r="BC53" s="842">
        <f t="shared" si="23"/>
        <v>1.4999999999999999E-2</v>
      </c>
      <c r="BD53" s="842">
        <f t="shared" si="23"/>
        <v>1.4999999999999999E-2</v>
      </c>
      <c r="BE53" s="842">
        <f t="shared" si="23"/>
        <v>1.4999999999999999E-2</v>
      </c>
      <c r="BF53" s="842">
        <f t="shared" si="23"/>
        <v>1.4999999999999999E-2</v>
      </c>
      <c r="BG53" s="842">
        <f t="shared" si="23"/>
        <v>1.4999999999999999E-2</v>
      </c>
      <c r="BH53" s="842">
        <f t="shared" si="23"/>
        <v>1.4999999999999999E-2</v>
      </c>
      <c r="BI53" s="842">
        <f t="shared" si="23"/>
        <v>1.4999999999999999E-2</v>
      </c>
      <c r="BJ53" s="842">
        <f t="shared" si="23"/>
        <v>1.4999999999999999E-2</v>
      </c>
      <c r="BK53" s="842">
        <f>TABLES!G171</f>
        <v>0.01</v>
      </c>
      <c r="BL53" s="842">
        <f t="shared" si="23"/>
        <v>0.01</v>
      </c>
      <c r="BM53" s="842">
        <f t="shared" si="23"/>
        <v>0.01</v>
      </c>
      <c r="BN53" s="842">
        <f t="shared" si="23"/>
        <v>0.01</v>
      </c>
      <c r="BO53" s="842">
        <f t="shared" si="23"/>
        <v>0.01</v>
      </c>
      <c r="BP53" s="842">
        <f t="shared" si="23"/>
        <v>0.01</v>
      </c>
      <c r="BQ53" s="842">
        <f t="shared" si="23"/>
        <v>0.01</v>
      </c>
      <c r="BR53" s="842">
        <f t="shared" si="23"/>
        <v>0.01</v>
      </c>
      <c r="BS53" s="842">
        <f t="shared" si="23"/>
        <v>0.01</v>
      </c>
      <c r="BT53" s="842">
        <f t="shared" si="23"/>
        <v>0.01</v>
      </c>
      <c r="BU53" s="842">
        <f t="shared" si="23"/>
        <v>0.01</v>
      </c>
      <c r="BV53" s="842">
        <f t="shared" si="23"/>
        <v>0.01</v>
      </c>
      <c r="BW53" s="842">
        <f>TABLES!H171</f>
        <v>0.03</v>
      </c>
      <c r="BX53" s="842">
        <f t="shared" si="23"/>
        <v>0.03</v>
      </c>
      <c r="BY53" s="842">
        <f t="shared" si="23"/>
        <v>0.03</v>
      </c>
      <c r="BZ53" s="842">
        <f t="shared" si="23"/>
        <v>0.03</v>
      </c>
      <c r="CA53" s="842">
        <f t="shared" si="23"/>
        <v>0.03</v>
      </c>
      <c r="CB53" s="842">
        <f t="shared" si="23"/>
        <v>0.03</v>
      </c>
      <c r="CC53" s="842">
        <f t="shared" si="23"/>
        <v>0.03</v>
      </c>
      <c r="CD53" s="842">
        <f t="shared" si="23"/>
        <v>0.03</v>
      </c>
      <c r="CE53" s="842">
        <f t="shared" si="23"/>
        <v>0.03</v>
      </c>
      <c r="CF53" s="842">
        <f t="shared" si="23"/>
        <v>0.03</v>
      </c>
      <c r="CG53" s="842">
        <f t="shared" si="23"/>
        <v>0.03</v>
      </c>
      <c r="CH53" s="842">
        <f t="shared" si="23"/>
        <v>0.03</v>
      </c>
      <c r="CI53" s="842">
        <f>TABLES!I171</f>
        <v>0</v>
      </c>
      <c r="CJ53" s="842">
        <f t="shared" si="23"/>
        <v>0</v>
      </c>
      <c r="CK53" s="842">
        <f t="shared" si="23"/>
        <v>0</v>
      </c>
      <c r="CL53" s="842">
        <f t="shared" si="23"/>
        <v>0</v>
      </c>
      <c r="CM53" s="842">
        <f t="shared" si="23"/>
        <v>0</v>
      </c>
      <c r="CN53" s="842">
        <f t="shared" si="23"/>
        <v>0</v>
      </c>
      <c r="CO53" s="842">
        <f t="shared" si="21"/>
        <v>0</v>
      </c>
      <c r="CP53" s="842">
        <f t="shared" si="21"/>
        <v>0</v>
      </c>
      <c r="CQ53" s="842">
        <f t="shared" si="21"/>
        <v>0</v>
      </c>
      <c r="CR53" s="842">
        <f t="shared" si="21"/>
        <v>0</v>
      </c>
      <c r="CS53" s="842">
        <f t="shared" si="21"/>
        <v>0</v>
      </c>
      <c r="CT53" s="842">
        <f t="shared" si="21"/>
        <v>0</v>
      </c>
      <c r="CU53" s="848">
        <f t="shared" si="0"/>
        <v>1.320000000000001</v>
      </c>
    </row>
    <row r="54" spans="1:99" x14ac:dyDescent="0.25">
      <c r="A54" s="180" t="s">
        <v>251</v>
      </c>
      <c r="AA54" s="842">
        <f>TABLES!D172</f>
        <v>0.15</v>
      </c>
      <c r="AB54" s="842">
        <f t="shared" si="22"/>
        <v>0.15</v>
      </c>
      <c r="AC54" s="842">
        <f t="shared" si="23"/>
        <v>0.15</v>
      </c>
      <c r="AD54" s="842">
        <f t="shared" si="23"/>
        <v>0.15</v>
      </c>
      <c r="AE54" s="842">
        <f t="shared" si="23"/>
        <v>0.15</v>
      </c>
      <c r="AF54" s="842">
        <f t="shared" si="23"/>
        <v>0.15</v>
      </c>
      <c r="AG54" s="842">
        <f t="shared" si="23"/>
        <v>0.15</v>
      </c>
      <c r="AH54" s="842">
        <f t="shared" si="23"/>
        <v>0.15</v>
      </c>
      <c r="AI54" s="842">
        <f t="shared" si="23"/>
        <v>0.15</v>
      </c>
      <c r="AJ54" s="842">
        <f t="shared" si="23"/>
        <v>0.15</v>
      </c>
      <c r="AK54" s="842">
        <f t="shared" si="23"/>
        <v>0.15</v>
      </c>
      <c r="AL54" s="842">
        <f t="shared" si="23"/>
        <v>0.15</v>
      </c>
      <c r="AM54" s="842">
        <f>TABLES!E172</f>
        <v>0</v>
      </c>
      <c r="AN54" s="842">
        <f t="shared" si="23"/>
        <v>0</v>
      </c>
      <c r="AO54" s="842">
        <f t="shared" si="23"/>
        <v>0</v>
      </c>
      <c r="AP54" s="842">
        <f t="shared" si="23"/>
        <v>0</v>
      </c>
      <c r="AQ54" s="842">
        <f t="shared" si="23"/>
        <v>0</v>
      </c>
      <c r="AR54" s="842">
        <f t="shared" si="23"/>
        <v>0</v>
      </c>
      <c r="AS54" s="842">
        <f t="shared" si="23"/>
        <v>0</v>
      </c>
      <c r="AT54" s="842">
        <f t="shared" si="23"/>
        <v>0</v>
      </c>
      <c r="AU54" s="842">
        <f t="shared" si="23"/>
        <v>0</v>
      </c>
      <c r="AV54" s="842">
        <f t="shared" si="23"/>
        <v>0</v>
      </c>
      <c r="AW54" s="842">
        <f t="shared" si="23"/>
        <v>0</v>
      </c>
      <c r="AX54" s="842">
        <f t="shared" si="23"/>
        <v>0</v>
      </c>
      <c r="AY54" s="842">
        <f>TABLES!F172</f>
        <v>0.3</v>
      </c>
      <c r="AZ54" s="842">
        <f t="shared" si="23"/>
        <v>0.3</v>
      </c>
      <c r="BA54" s="842">
        <f t="shared" si="23"/>
        <v>0.3</v>
      </c>
      <c r="BB54" s="842">
        <f t="shared" si="23"/>
        <v>0.3</v>
      </c>
      <c r="BC54" s="842">
        <f t="shared" si="23"/>
        <v>0.3</v>
      </c>
      <c r="BD54" s="842">
        <f t="shared" si="23"/>
        <v>0.3</v>
      </c>
      <c r="BE54" s="842">
        <f t="shared" si="23"/>
        <v>0.3</v>
      </c>
      <c r="BF54" s="842">
        <f t="shared" si="23"/>
        <v>0.3</v>
      </c>
      <c r="BG54" s="842">
        <f t="shared" si="23"/>
        <v>0.3</v>
      </c>
      <c r="BH54" s="842">
        <f t="shared" si="23"/>
        <v>0.3</v>
      </c>
      <c r="BI54" s="842">
        <f t="shared" si="23"/>
        <v>0.3</v>
      </c>
      <c r="BJ54" s="842">
        <f t="shared" si="23"/>
        <v>0.3</v>
      </c>
      <c r="BK54" s="842">
        <f>TABLES!G172</f>
        <v>0.35</v>
      </c>
      <c r="BL54" s="842">
        <f t="shared" si="23"/>
        <v>0.35</v>
      </c>
      <c r="BM54" s="842">
        <f t="shared" si="23"/>
        <v>0.35</v>
      </c>
      <c r="BN54" s="842">
        <f t="shared" si="23"/>
        <v>0.35</v>
      </c>
      <c r="BO54" s="842">
        <f t="shared" si="23"/>
        <v>0.35</v>
      </c>
      <c r="BP54" s="842">
        <f t="shared" si="23"/>
        <v>0.35</v>
      </c>
      <c r="BQ54" s="842">
        <f t="shared" si="23"/>
        <v>0.35</v>
      </c>
      <c r="BR54" s="842">
        <f t="shared" si="23"/>
        <v>0.35</v>
      </c>
      <c r="BS54" s="842">
        <f t="shared" si="23"/>
        <v>0.35</v>
      </c>
      <c r="BT54" s="842">
        <f t="shared" si="23"/>
        <v>0.35</v>
      </c>
      <c r="BU54" s="842">
        <f t="shared" si="23"/>
        <v>0.35</v>
      </c>
      <c r="BV54" s="842">
        <f t="shared" si="23"/>
        <v>0.35</v>
      </c>
      <c r="BW54" s="842">
        <f>TABLES!H172</f>
        <v>0</v>
      </c>
      <c r="BX54" s="842">
        <f t="shared" si="23"/>
        <v>0</v>
      </c>
      <c r="BY54" s="842">
        <f t="shared" si="23"/>
        <v>0</v>
      </c>
      <c r="BZ54" s="842">
        <f t="shared" si="23"/>
        <v>0</v>
      </c>
      <c r="CA54" s="842">
        <f t="shared" si="23"/>
        <v>0</v>
      </c>
      <c r="CB54" s="842">
        <f t="shared" si="23"/>
        <v>0</v>
      </c>
      <c r="CC54" s="842">
        <f t="shared" si="23"/>
        <v>0</v>
      </c>
      <c r="CD54" s="842">
        <f t="shared" si="23"/>
        <v>0</v>
      </c>
      <c r="CE54" s="842">
        <f t="shared" si="23"/>
        <v>0</v>
      </c>
      <c r="CF54" s="842">
        <f t="shared" si="23"/>
        <v>0</v>
      </c>
      <c r="CG54" s="842">
        <f t="shared" si="23"/>
        <v>0</v>
      </c>
      <c r="CH54" s="842">
        <f t="shared" si="23"/>
        <v>0</v>
      </c>
      <c r="CI54" s="842">
        <f>TABLES!I172</f>
        <v>0</v>
      </c>
      <c r="CJ54" s="842">
        <f t="shared" si="23"/>
        <v>0</v>
      </c>
      <c r="CK54" s="842">
        <f t="shared" si="23"/>
        <v>0</v>
      </c>
      <c r="CL54" s="842">
        <f t="shared" si="23"/>
        <v>0</v>
      </c>
      <c r="CM54" s="842">
        <f t="shared" si="23"/>
        <v>0</v>
      </c>
      <c r="CN54" s="842">
        <f t="shared" si="23"/>
        <v>0</v>
      </c>
      <c r="CO54" s="842">
        <f t="shared" si="21"/>
        <v>0</v>
      </c>
      <c r="CP54" s="842">
        <f t="shared" si="21"/>
        <v>0</v>
      </c>
      <c r="CQ54" s="842">
        <f t="shared" si="21"/>
        <v>0</v>
      </c>
      <c r="CR54" s="842">
        <f t="shared" si="21"/>
        <v>0</v>
      </c>
      <c r="CS54" s="842">
        <f t="shared" si="21"/>
        <v>0</v>
      </c>
      <c r="CT54" s="842">
        <f t="shared" si="21"/>
        <v>0</v>
      </c>
      <c r="CU54" s="848">
        <f t="shared" si="0"/>
        <v>9.5999999999999943</v>
      </c>
    </row>
    <row r="55" spans="1:99" x14ac:dyDescent="0.25">
      <c r="A55" s="180" t="s">
        <v>249</v>
      </c>
      <c r="AA55" s="842">
        <f>TABLES!D173</f>
        <v>0.01</v>
      </c>
      <c r="AB55" s="842">
        <f t="shared" si="22"/>
        <v>0.01</v>
      </c>
      <c r="AC55" s="842">
        <f t="shared" si="23"/>
        <v>0.01</v>
      </c>
      <c r="AD55" s="842">
        <f t="shared" si="23"/>
        <v>0.01</v>
      </c>
      <c r="AE55" s="842">
        <f t="shared" si="23"/>
        <v>0.01</v>
      </c>
      <c r="AF55" s="842">
        <f t="shared" si="23"/>
        <v>0.01</v>
      </c>
      <c r="AG55" s="842">
        <f t="shared" si="23"/>
        <v>0.01</v>
      </c>
      <c r="AH55" s="842">
        <f t="shared" si="23"/>
        <v>0.01</v>
      </c>
      <c r="AI55" s="842">
        <f t="shared" si="23"/>
        <v>0.01</v>
      </c>
      <c r="AJ55" s="842">
        <f t="shared" si="23"/>
        <v>0.01</v>
      </c>
      <c r="AK55" s="842">
        <f t="shared" si="23"/>
        <v>0.01</v>
      </c>
      <c r="AL55" s="842">
        <f t="shared" si="23"/>
        <v>0.01</v>
      </c>
      <c r="AM55" s="842">
        <f>TABLES!E173</f>
        <v>0</v>
      </c>
      <c r="AN55" s="842">
        <f t="shared" si="23"/>
        <v>0</v>
      </c>
      <c r="AO55" s="842">
        <f t="shared" si="23"/>
        <v>0</v>
      </c>
      <c r="AP55" s="842">
        <f t="shared" si="23"/>
        <v>0</v>
      </c>
      <c r="AQ55" s="842">
        <f t="shared" si="23"/>
        <v>0</v>
      </c>
      <c r="AR55" s="842">
        <f t="shared" si="23"/>
        <v>0</v>
      </c>
      <c r="AS55" s="842">
        <f t="shared" si="23"/>
        <v>0</v>
      </c>
      <c r="AT55" s="842">
        <f t="shared" si="23"/>
        <v>0</v>
      </c>
      <c r="AU55" s="842">
        <f t="shared" si="23"/>
        <v>0</v>
      </c>
      <c r="AV55" s="842">
        <f t="shared" si="23"/>
        <v>0</v>
      </c>
      <c r="AW55" s="842">
        <f t="shared" si="23"/>
        <v>0</v>
      </c>
      <c r="AX55" s="842">
        <f t="shared" si="23"/>
        <v>0</v>
      </c>
      <c r="AY55" s="842">
        <f>TABLES!F173</f>
        <v>0.01</v>
      </c>
      <c r="AZ55" s="842">
        <f t="shared" si="23"/>
        <v>0.01</v>
      </c>
      <c r="BA55" s="842">
        <f t="shared" si="23"/>
        <v>0.01</v>
      </c>
      <c r="BB55" s="842">
        <f t="shared" si="23"/>
        <v>0.01</v>
      </c>
      <c r="BC55" s="842">
        <f t="shared" si="23"/>
        <v>0.01</v>
      </c>
      <c r="BD55" s="842">
        <f t="shared" si="23"/>
        <v>0.01</v>
      </c>
      <c r="BE55" s="842">
        <f t="shared" si="23"/>
        <v>0.01</v>
      </c>
      <c r="BF55" s="842">
        <f t="shared" si="23"/>
        <v>0.01</v>
      </c>
      <c r="BG55" s="842">
        <f t="shared" si="23"/>
        <v>0.01</v>
      </c>
      <c r="BH55" s="842">
        <f t="shared" si="23"/>
        <v>0.01</v>
      </c>
      <c r="BI55" s="842">
        <f t="shared" si="23"/>
        <v>0.01</v>
      </c>
      <c r="BJ55" s="842">
        <f t="shared" si="23"/>
        <v>0.01</v>
      </c>
      <c r="BK55" s="842">
        <f>TABLES!G173</f>
        <v>2.5000000000000001E-2</v>
      </c>
      <c r="BL55" s="842">
        <f t="shared" si="23"/>
        <v>2.5000000000000001E-2</v>
      </c>
      <c r="BM55" s="842">
        <f t="shared" si="23"/>
        <v>2.5000000000000001E-2</v>
      </c>
      <c r="BN55" s="842">
        <f t="shared" si="23"/>
        <v>2.5000000000000001E-2</v>
      </c>
      <c r="BO55" s="842">
        <f t="shared" si="23"/>
        <v>2.5000000000000001E-2</v>
      </c>
      <c r="BP55" s="842">
        <f t="shared" si="23"/>
        <v>2.5000000000000001E-2</v>
      </c>
      <c r="BQ55" s="842">
        <f t="shared" si="23"/>
        <v>2.5000000000000001E-2</v>
      </c>
      <c r="BR55" s="842">
        <f t="shared" si="23"/>
        <v>2.5000000000000001E-2</v>
      </c>
      <c r="BS55" s="842">
        <f t="shared" si="23"/>
        <v>2.5000000000000001E-2</v>
      </c>
      <c r="BT55" s="842">
        <f t="shared" si="23"/>
        <v>2.5000000000000001E-2</v>
      </c>
      <c r="BU55" s="842">
        <f t="shared" si="23"/>
        <v>2.5000000000000001E-2</v>
      </c>
      <c r="BV55" s="842">
        <f t="shared" si="23"/>
        <v>2.5000000000000001E-2</v>
      </c>
      <c r="BW55" s="842">
        <f>TABLES!H173</f>
        <v>0</v>
      </c>
      <c r="BX55" s="842">
        <f t="shared" si="23"/>
        <v>0</v>
      </c>
      <c r="BY55" s="842">
        <f t="shared" si="23"/>
        <v>0</v>
      </c>
      <c r="BZ55" s="842">
        <f t="shared" si="23"/>
        <v>0</v>
      </c>
      <c r="CA55" s="842">
        <f t="shared" si="23"/>
        <v>0</v>
      </c>
      <c r="CB55" s="842">
        <f t="shared" si="23"/>
        <v>0</v>
      </c>
      <c r="CC55" s="842">
        <f t="shared" si="23"/>
        <v>0</v>
      </c>
      <c r="CD55" s="842">
        <f t="shared" si="23"/>
        <v>0</v>
      </c>
      <c r="CE55" s="842">
        <f t="shared" si="23"/>
        <v>0</v>
      </c>
      <c r="CF55" s="842">
        <f t="shared" si="23"/>
        <v>0</v>
      </c>
      <c r="CG55" s="842">
        <f t="shared" si="23"/>
        <v>0</v>
      </c>
      <c r="CH55" s="842">
        <f t="shared" si="23"/>
        <v>0</v>
      </c>
      <c r="CI55" s="842">
        <f>TABLES!I173</f>
        <v>0</v>
      </c>
      <c r="CJ55" s="842">
        <f t="shared" si="23"/>
        <v>0</v>
      </c>
      <c r="CK55" s="842">
        <f t="shared" si="23"/>
        <v>0</v>
      </c>
      <c r="CL55" s="842">
        <f t="shared" si="23"/>
        <v>0</v>
      </c>
      <c r="CM55" s="842">
        <f t="shared" si="23"/>
        <v>0</v>
      </c>
      <c r="CN55" s="842">
        <f t="shared" ref="CN55:CT58" si="24">CM55</f>
        <v>0</v>
      </c>
      <c r="CO55" s="842">
        <f t="shared" si="24"/>
        <v>0</v>
      </c>
      <c r="CP55" s="842">
        <f t="shared" si="24"/>
        <v>0</v>
      </c>
      <c r="CQ55" s="842">
        <f t="shared" si="24"/>
        <v>0</v>
      </c>
      <c r="CR55" s="842">
        <f t="shared" si="24"/>
        <v>0</v>
      </c>
      <c r="CS55" s="842">
        <f t="shared" si="24"/>
        <v>0</v>
      </c>
      <c r="CT55" s="842">
        <f t="shared" si="24"/>
        <v>0</v>
      </c>
      <c r="CU55" s="848">
        <f t="shared" si="0"/>
        <v>0.54000000000000026</v>
      </c>
    </row>
    <row r="56" spans="1:99" x14ac:dyDescent="0.25">
      <c r="A56" s="180" t="s">
        <v>252</v>
      </c>
      <c r="AA56" s="842">
        <f>TABLES!D174</f>
        <v>0.1</v>
      </c>
      <c r="AB56" s="842">
        <f t="shared" si="22"/>
        <v>0.1</v>
      </c>
      <c r="AC56" s="842">
        <f t="shared" ref="AC56:CN58" si="25">AB56</f>
        <v>0.1</v>
      </c>
      <c r="AD56" s="842">
        <f t="shared" si="25"/>
        <v>0.1</v>
      </c>
      <c r="AE56" s="842">
        <f t="shared" si="25"/>
        <v>0.1</v>
      </c>
      <c r="AF56" s="842">
        <f t="shared" si="25"/>
        <v>0.1</v>
      </c>
      <c r="AG56" s="842">
        <f t="shared" si="25"/>
        <v>0.1</v>
      </c>
      <c r="AH56" s="842">
        <f t="shared" si="25"/>
        <v>0.1</v>
      </c>
      <c r="AI56" s="842">
        <f t="shared" si="25"/>
        <v>0.1</v>
      </c>
      <c r="AJ56" s="842">
        <f t="shared" si="25"/>
        <v>0.1</v>
      </c>
      <c r="AK56" s="842">
        <f t="shared" si="25"/>
        <v>0.1</v>
      </c>
      <c r="AL56" s="842">
        <f t="shared" si="25"/>
        <v>0.1</v>
      </c>
      <c r="AM56" s="842">
        <f>TABLES!E174</f>
        <v>0.5</v>
      </c>
      <c r="AN56" s="842">
        <f t="shared" si="25"/>
        <v>0.5</v>
      </c>
      <c r="AO56" s="842">
        <f t="shared" si="25"/>
        <v>0.5</v>
      </c>
      <c r="AP56" s="842">
        <f t="shared" si="25"/>
        <v>0.5</v>
      </c>
      <c r="AQ56" s="842">
        <f t="shared" si="25"/>
        <v>0.5</v>
      </c>
      <c r="AR56" s="842">
        <f t="shared" si="25"/>
        <v>0.5</v>
      </c>
      <c r="AS56" s="842">
        <f t="shared" si="25"/>
        <v>0.5</v>
      </c>
      <c r="AT56" s="842">
        <f t="shared" si="25"/>
        <v>0.5</v>
      </c>
      <c r="AU56" s="842">
        <f t="shared" si="25"/>
        <v>0.5</v>
      </c>
      <c r="AV56" s="842">
        <f t="shared" si="25"/>
        <v>0.5</v>
      </c>
      <c r="AW56" s="842">
        <f t="shared" si="25"/>
        <v>0.5</v>
      </c>
      <c r="AX56" s="842">
        <f t="shared" si="25"/>
        <v>0.5</v>
      </c>
      <c r="AY56" s="842">
        <f>TABLES!F174</f>
        <v>0.25</v>
      </c>
      <c r="AZ56" s="842">
        <f t="shared" si="25"/>
        <v>0.25</v>
      </c>
      <c r="BA56" s="842">
        <f t="shared" si="25"/>
        <v>0.25</v>
      </c>
      <c r="BB56" s="842">
        <f t="shared" si="25"/>
        <v>0.25</v>
      </c>
      <c r="BC56" s="842">
        <f t="shared" si="25"/>
        <v>0.25</v>
      </c>
      <c r="BD56" s="842">
        <f t="shared" si="25"/>
        <v>0.25</v>
      </c>
      <c r="BE56" s="842">
        <f t="shared" si="25"/>
        <v>0.25</v>
      </c>
      <c r="BF56" s="842">
        <f t="shared" si="25"/>
        <v>0.25</v>
      </c>
      <c r="BG56" s="842">
        <f t="shared" si="25"/>
        <v>0.25</v>
      </c>
      <c r="BH56" s="842">
        <f t="shared" si="25"/>
        <v>0.25</v>
      </c>
      <c r="BI56" s="842">
        <f t="shared" si="25"/>
        <v>0.25</v>
      </c>
      <c r="BJ56" s="842">
        <f t="shared" si="25"/>
        <v>0.25</v>
      </c>
      <c r="BK56" s="842">
        <f>TABLES!G174</f>
        <v>0.3</v>
      </c>
      <c r="BL56" s="842">
        <f t="shared" si="25"/>
        <v>0.3</v>
      </c>
      <c r="BM56" s="842">
        <f t="shared" si="25"/>
        <v>0.3</v>
      </c>
      <c r="BN56" s="842">
        <f t="shared" si="25"/>
        <v>0.3</v>
      </c>
      <c r="BO56" s="842">
        <f t="shared" si="25"/>
        <v>0.3</v>
      </c>
      <c r="BP56" s="842">
        <f t="shared" si="25"/>
        <v>0.3</v>
      </c>
      <c r="BQ56" s="842">
        <f t="shared" si="25"/>
        <v>0.3</v>
      </c>
      <c r="BR56" s="842">
        <f t="shared" si="25"/>
        <v>0.3</v>
      </c>
      <c r="BS56" s="842">
        <f t="shared" si="25"/>
        <v>0.3</v>
      </c>
      <c r="BT56" s="842">
        <f t="shared" si="25"/>
        <v>0.3</v>
      </c>
      <c r="BU56" s="842">
        <f t="shared" si="25"/>
        <v>0.3</v>
      </c>
      <c r="BV56" s="842">
        <f t="shared" si="25"/>
        <v>0.3</v>
      </c>
      <c r="BW56" s="842">
        <f>TABLES!H174</f>
        <v>0.6</v>
      </c>
      <c r="BX56" s="842">
        <f t="shared" si="25"/>
        <v>0.6</v>
      </c>
      <c r="BY56" s="842">
        <f t="shared" si="25"/>
        <v>0.6</v>
      </c>
      <c r="BZ56" s="842">
        <f t="shared" si="25"/>
        <v>0.6</v>
      </c>
      <c r="CA56" s="842">
        <f t="shared" si="25"/>
        <v>0.6</v>
      </c>
      <c r="CB56" s="842">
        <f t="shared" si="25"/>
        <v>0.6</v>
      </c>
      <c r="CC56" s="842">
        <f t="shared" si="25"/>
        <v>0.6</v>
      </c>
      <c r="CD56" s="842">
        <f t="shared" si="25"/>
        <v>0.6</v>
      </c>
      <c r="CE56" s="842">
        <f t="shared" si="25"/>
        <v>0.6</v>
      </c>
      <c r="CF56" s="842">
        <f t="shared" si="25"/>
        <v>0.6</v>
      </c>
      <c r="CG56" s="842">
        <f t="shared" si="25"/>
        <v>0.6</v>
      </c>
      <c r="CH56" s="842">
        <f t="shared" si="25"/>
        <v>0.6</v>
      </c>
      <c r="CI56" s="842">
        <f>TABLES!I174</f>
        <v>1</v>
      </c>
      <c r="CJ56" s="842">
        <f t="shared" si="25"/>
        <v>1</v>
      </c>
      <c r="CK56" s="842">
        <f t="shared" si="25"/>
        <v>1</v>
      </c>
      <c r="CL56" s="842">
        <f t="shared" si="25"/>
        <v>1</v>
      </c>
      <c r="CM56" s="842">
        <f t="shared" si="25"/>
        <v>1</v>
      </c>
      <c r="CN56" s="842">
        <f t="shared" si="25"/>
        <v>1</v>
      </c>
      <c r="CO56" s="842">
        <f t="shared" si="24"/>
        <v>1</v>
      </c>
      <c r="CP56" s="842">
        <f t="shared" si="24"/>
        <v>1</v>
      </c>
      <c r="CQ56" s="842">
        <f t="shared" si="24"/>
        <v>1</v>
      </c>
      <c r="CR56" s="842">
        <f t="shared" si="24"/>
        <v>1</v>
      </c>
      <c r="CS56" s="842">
        <f t="shared" si="24"/>
        <v>1</v>
      </c>
      <c r="CT56" s="842">
        <f t="shared" si="24"/>
        <v>1</v>
      </c>
      <c r="CU56" s="848">
        <f t="shared" si="0"/>
        <v>33.000000000000014</v>
      </c>
    </row>
    <row r="57" spans="1:99" x14ac:dyDescent="0.25">
      <c r="A57" s="180" t="s">
        <v>249</v>
      </c>
      <c r="AA57" s="842">
        <f>TABLES!D175</f>
        <v>0</v>
      </c>
      <c r="AB57" s="842">
        <f t="shared" si="22"/>
        <v>0</v>
      </c>
      <c r="AC57" s="842">
        <f t="shared" si="25"/>
        <v>0</v>
      </c>
      <c r="AD57" s="842">
        <f t="shared" si="25"/>
        <v>0</v>
      </c>
      <c r="AE57" s="842">
        <f t="shared" si="25"/>
        <v>0</v>
      </c>
      <c r="AF57" s="842">
        <f t="shared" si="25"/>
        <v>0</v>
      </c>
      <c r="AG57" s="842">
        <f t="shared" si="25"/>
        <v>0</v>
      </c>
      <c r="AH57" s="842">
        <f t="shared" si="25"/>
        <v>0</v>
      </c>
      <c r="AI57" s="842">
        <f t="shared" si="25"/>
        <v>0</v>
      </c>
      <c r="AJ57" s="842">
        <f t="shared" si="25"/>
        <v>0</v>
      </c>
      <c r="AK57" s="842">
        <f t="shared" si="25"/>
        <v>0</v>
      </c>
      <c r="AL57" s="842">
        <f t="shared" si="25"/>
        <v>0</v>
      </c>
      <c r="AM57" s="842">
        <f>TABLES!E175</f>
        <v>0.01</v>
      </c>
      <c r="AN57" s="842">
        <f t="shared" si="25"/>
        <v>0.01</v>
      </c>
      <c r="AO57" s="842">
        <f t="shared" si="25"/>
        <v>0.01</v>
      </c>
      <c r="AP57" s="842">
        <f t="shared" si="25"/>
        <v>0.01</v>
      </c>
      <c r="AQ57" s="842">
        <f t="shared" si="25"/>
        <v>0.01</v>
      </c>
      <c r="AR57" s="842">
        <f t="shared" si="25"/>
        <v>0.01</v>
      </c>
      <c r="AS57" s="842">
        <f t="shared" si="25"/>
        <v>0.01</v>
      </c>
      <c r="AT57" s="842">
        <f t="shared" si="25"/>
        <v>0.01</v>
      </c>
      <c r="AU57" s="842">
        <f t="shared" si="25"/>
        <v>0.01</v>
      </c>
      <c r="AV57" s="842">
        <f t="shared" si="25"/>
        <v>0.01</v>
      </c>
      <c r="AW57" s="842">
        <f t="shared" si="25"/>
        <v>0.01</v>
      </c>
      <c r="AX57" s="842">
        <f t="shared" si="25"/>
        <v>0.01</v>
      </c>
      <c r="AY57" s="842">
        <f>TABLES!F175</f>
        <v>0</v>
      </c>
      <c r="AZ57" s="842">
        <f t="shared" si="25"/>
        <v>0</v>
      </c>
      <c r="BA57" s="842">
        <f t="shared" si="25"/>
        <v>0</v>
      </c>
      <c r="BB57" s="842">
        <f t="shared" si="25"/>
        <v>0</v>
      </c>
      <c r="BC57" s="842">
        <f t="shared" si="25"/>
        <v>0</v>
      </c>
      <c r="BD57" s="842">
        <f t="shared" si="25"/>
        <v>0</v>
      </c>
      <c r="BE57" s="842">
        <f t="shared" si="25"/>
        <v>0</v>
      </c>
      <c r="BF57" s="842">
        <f t="shared" si="25"/>
        <v>0</v>
      </c>
      <c r="BG57" s="842">
        <f t="shared" si="25"/>
        <v>0</v>
      </c>
      <c r="BH57" s="842">
        <f t="shared" si="25"/>
        <v>0</v>
      </c>
      <c r="BI57" s="842">
        <f t="shared" si="25"/>
        <v>0</v>
      </c>
      <c r="BJ57" s="842">
        <f t="shared" si="25"/>
        <v>0</v>
      </c>
      <c r="BK57" s="842">
        <f>TABLES!G175</f>
        <v>0</v>
      </c>
      <c r="BL57" s="842">
        <f t="shared" si="25"/>
        <v>0</v>
      </c>
      <c r="BM57" s="842">
        <f t="shared" si="25"/>
        <v>0</v>
      </c>
      <c r="BN57" s="842">
        <f t="shared" si="25"/>
        <v>0</v>
      </c>
      <c r="BO57" s="842">
        <f t="shared" si="25"/>
        <v>0</v>
      </c>
      <c r="BP57" s="842">
        <f t="shared" si="25"/>
        <v>0</v>
      </c>
      <c r="BQ57" s="842">
        <f t="shared" si="25"/>
        <v>0</v>
      </c>
      <c r="BR57" s="842">
        <f t="shared" si="25"/>
        <v>0</v>
      </c>
      <c r="BS57" s="842">
        <f t="shared" si="25"/>
        <v>0</v>
      </c>
      <c r="BT57" s="842">
        <f t="shared" si="25"/>
        <v>0</v>
      </c>
      <c r="BU57" s="842">
        <f t="shared" si="25"/>
        <v>0</v>
      </c>
      <c r="BV57" s="842">
        <f t="shared" si="25"/>
        <v>0</v>
      </c>
      <c r="BW57" s="842">
        <f>TABLES!H175</f>
        <v>1.4999999999999999E-2</v>
      </c>
      <c r="BX57" s="842">
        <f t="shared" si="25"/>
        <v>1.4999999999999999E-2</v>
      </c>
      <c r="BY57" s="842">
        <f t="shared" si="25"/>
        <v>1.4999999999999999E-2</v>
      </c>
      <c r="BZ57" s="842">
        <f t="shared" si="25"/>
        <v>1.4999999999999999E-2</v>
      </c>
      <c r="CA57" s="842">
        <f t="shared" si="25"/>
        <v>1.4999999999999999E-2</v>
      </c>
      <c r="CB57" s="842">
        <f t="shared" si="25"/>
        <v>1.4999999999999999E-2</v>
      </c>
      <c r="CC57" s="842">
        <f t="shared" si="25"/>
        <v>1.4999999999999999E-2</v>
      </c>
      <c r="CD57" s="842">
        <f t="shared" si="25"/>
        <v>1.4999999999999999E-2</v>
      </c>
      <c r="CE57" s="842">
        <f t="shared" si="25"/>
        <v>1.4999999999999999E-2</v>
      </c>
      <c r="CF57" s="842">
        <f t="shared" si="25"/>
        <v>1.4999999999999999E-2</v>
      </c>
      <c r="CG57" s="842">
        <f t="shared" si="25"/>
        <v>1.4999999999999999E-2</v>
      </c>
      <c r="CH57" s="842">
        <f t="shared" si="25"/>
        <v>1.4999999999999999E-2</v>
      </c>
      <c r="CI57" s="842">
        <f>TABLES!I175</f>
        <v>0</v>
      </c>
      <c r="CJ57" s="842">
        <f t="shared" si="25"/>
        <v>0</v>
      </c>
      <c r="CK57" s="842">
        <f t="shared" si="25"/>
        <v>0</v>
      </c>
      <c r="CL57" s="842">
        <f t="shared" si="25"/>
        <v>0</v>
      </c>
      <c r="CM57" s="842">
        <f t="shared" si="25"/>
        <v>0</v>
      </c>
      <c r="CN57" s="842">
        <f t="shared" si="25"/>
        <v>0</v>
      </c>
      <c r="CO57" s="842">
        <f t="shared" si="24"/>
        <v>0</v>
      </c>
      <c r="CP57" s="842">
        <f t="shared" si="24"/>
        <v>0</v>
      </c>
      <c r="CQ57" s="842">
        <f t="shared" si="24"/>
        <v>0</v>
      </c>
      <c r="CR57" s="842">
        <f t="shared" si="24"/>
        <v>0</v>
      </c>
      <c r="CS57" s="842">
        <f t="shared" si="24"/>
        <v>0</v>
      </c>
      <c r="CT57" s="842">
        <f t="shared" si="24"/>
        <v>0</v>
      </c>
      <c r="CU57" s="848">
        <f t="shared" si="0"/>
        <v>0.3000000000000001</v>
      </c>
    </row>
    <row r="58" spans="1:99" x14ac:dyDescent="0.25">
      <c r="A58" s="180" t="s">
        <v>60</v>
      </c>
      <c r="AA58" s="842">
        <f>TABLES!D176</f>
        <v>7.0000000000000007E-2</v>
      </c>
      <c r="AB58" s="842">
        <f t="shared" si="22"/>
        <v>7.0000000000000007E-2</v>
      </c>
      <c r="AC58" s="842">
        <f t="shared" si="25"/>
        <v>7.0000000000000007E-2</v>
      </c>
      <c r="AD58" s="842">
        <f t="shared" si="25"/>
        <v>7.0000000000000007E-2</v>
      </c>
      <c r="AE58" s="842">
        <f t="shared" si="25"/>
        <v>7.0000000000000007E-2</v>
      </c>
      <c r="AF58" s="842">
        <f t="shared" si="25"/>
        <v>7.0000000000000007E-2</v>
      </c>
      <c r="AG58" s="842">
        <f t="shared" si="25"/>
        <v>7.0000000000000007E-2</v>
      </c>
      <c r="AH58" s="842">
        <f t="shared" si="25"/>
        <v>7.0000000000000007E-2</v>
      </c>
      <c r="AI58" s="842">
        <f t="shared" si="25"/>
        <v>7.0000000000000007E-2</v>
      </c>
      <c r="AJ58" s="842">
        <f t="shared" si="25"/>
        <v>7.0000000000000007E-2</v>
      </c>
      <c r="AK58" s="842">
        <f t="shared" si="25"/>
        <v>7.0000000000000007E-2</v>
      </c>
      <c r="AL58" s="842">
        <f t="shared" si="25"/>
        <v>7.0000000000000007E-2</v>
      </c>
      <c r="AM58" s="842">
        <f>TABLES!E176</f>
        <v>0.08</v>
      </c>
      <c r="AN58" s="842">
        <f t="shared" si="25"/>
        <v>0.08</v>
      </c>
      <c r="AO58" s="842">
        <f t="shared" si="25"/>
        <v>0.08</v>
      </c>
      <c r="AP58" s="842">
        <f t="shared" si="25"/>
        <v>0.08</v>
      </c>
      <c r="AQ58" s="842">
        <f t="shared" si="25"/>
        <v>0.08</v>
      </c>
      <c r="AR58" s="842">
        <f t="shared" si="25"/>
        <v>0.08</v>
      </c>
      <c r="AS58" s="842">
        <f t="shared" si="25"/>
        <v>0.08</v>
      </c>
      <c r="AT58" s="842">
        <f t="shared" si="25"/>
        <v>0.08</v>
      </c>
      <c r="AU58" s="842">
        <f t="shared" si="25"/>
        <v>0.08</v>
      </c>
      <c r="AV58" s="842">
        <f t="shared" si="25"/>
        <v>0.08</v>
      </c>
      <c r="AW58" s="842">
        <f t="shared" si="25"/>
        <v>0.08</v>
      </c>
      <c r="AX58" s="842">
        <f t="shared" si="25"/>
        <v>0.08</v>
      </c>
      <c r="AY58" s="842">
        <f>TABLES!F176</f>
        <v>0.05</v>
      </c>
      <c r="AZ58" s="842">
        <f t="shared" si="25"/>
        <v>0.05</v>
      </c>
      <c r="BA58" s="842">
        <f t="shared" si="25"/>
        <v>0.05</v>
      </c>
      <c r="BB58" s="842">
        <f t="shared" si="25"/>
        <v>0.05</v>
      </c>
      <c r="BC58" s="842">
        <f t="shared" si="25"/>
        <v>0.05</v>
      </c>
      <c r="BD58" s="842">
        <f t="shared" si="25"/>
        <v>0.05</v>
      </c>
      <c r="BE58" s="842">
        <f t="shared" si="25"/>
        <v>0.05</v>
      </c>
      <c r="BF58" s="842">
        <f t="shared" si="25"/>
        <v>0.05</v>
      </c>
      <c r="BG58" s="842">
        <f t="shared" si="25"/>
        <v>0.05</v>
      </c>
      <c r="BH58" s="842">
        <f t="shared" si="25"/>
        <v>0.05</v>
      </c>
      <c r="BI58" s="842">
        <f t="shared" si="25"/>
        <v>0.05</v>
      </c>
      <c r="BJ58" s="842">
        <f t="shared" si="25"/>
        <v>0.05</v>
      </c>
      <c r="BK58" s="842">
        <f>TABLES!G176</f>
        <v>0.05</v>
      </c>
      <c r="BL58" s="842">
        <f t="shared" si="25"/>
        <v>0.05</v>
      </c>
      <c r="BM58" s="842">
        <f t="shared" si="25"/>
        <v>0.05</v>
      </c>
      <c r="BN58" s="842">
        <f t="shared" si="25"/>
        <v>0.05</v>
      </c>
      <c r="BO58" s="842">
        <f t="shared" si="25"/>
        <v>0.05</v>
      </c>
      <c r="BP58" s="842">
        <f t="shared" si="25"/>
        <v>0.05</v>
      </c>
      <c r="BQ58" s="842">
        <f t="shared" si="25"/>
        <v>0.05</v>
      </c>
      <c r="BR58" s="842">
        <f t="shared" si="25"/>
        <v>0.05</v>
      </c>
      <c r="BS58" s="842">
        <f t="shared" si="25"/>
        <v>0.05</v>
      </c>
      <c r="BT58" s="842">
        <f t="shared" si="25"/>
        <v>0.05</v>
      </c>
      <c r="BU58" s="842">
        <f t="shared" si="25"/>
        <v>0.05</v>
      </c>
      <c r="BV58" s="842">
        <f t="shared" si="25"/>
        <v>0.05</v>
      </c>
      <c r="BW58" s="842">
        <f>TABLES!H176</f>
        <v>0.08</v>
      </c>
      <c r="BX58" s="842">
        <f t="shared" si="25"/>
        <v>0.08</v>
      </c>
      <c r="BY58" s="842">
        <f t="shared" si="25"/>
        <v>0.08</v>
      </c>
      <c r="BZ58" s="842">
        <f t="shared" si="25"/>
        <v>0.08</v>
      </c>
      <c r="CA58" s="842">
        <f t="shared" si="25"/>
        <v>0.08</v>
      </c>
      <c r="CB58" s="842">
        <f t="shared" si="25"/>
        <v>0.08</v>
      </c>
      <c r="CC58" s="842">
        <f t="shared" si="25"/>
        <v>0.08</v>
      </c>
      <c r="CD58" s="842">
        <f t="shared" si="25"/>
        <v>0.08</v>
      </c>
      <c r="CE58" s="842">
        <f t="shared" si="25"/>
        <v>0.08</v>
      </c>
      <c r="CF58" s="842">
        <f t="shared" si="25"/>
        <v>0.08</v>
      </c>
      <c r="CG58" s="842">
        <f t="shared" si="25"/>
        <v>0.08</v>
      </c>
      <c r="CH58" s="842">
        <f t="shared" si="25"/>
        <v>0.08</v>
      </c>
      <c r="CI58" s="842">
        <f>TABLES!I176</f>
        <v>0.05</v>
      </c>
      <c r="CJ58" s="842">
        <f t="shared" si="25"/>
        <v>0.05</v>
      </c>
      <c r="CK58" s="842">
        <f t="shared" si="25"/>
        <v>0.05</v>
      </c>
      <c r="CL58" s="842">
        <f t="shared" si="25"/>
        <v>0.05</v>
      </c>
      <c r="CM58" s="842">
        <f t="shared" si="25"/>
        <v>0.05</v>
      </c>
      <c r="CN58" s="842">
        <f t="shared" si="25"/>
        <v>0.05</v>
      </c>
      <c r="CO58" s="842">
        <f t="shared" si="24"/>
        <v>0.05</v>
      </c>
      <c r="CP58" s="842">
        <f t="shared" si="24"/>
        <v>0.05</v>
      </c>
      <c r="CQ58" s="842">
        <f t="shared" si="24"/>
        <v>0.05</v>
      </c>
      <c r="CR58" s="842">
        <f t="shared" si="24"/>
        <v>0.05</v>
      </c>
      <c r="CS58" s="842">
        <f t="shared" si="24"/>
        <v>0.05</v>
      </c>
      <c r="CT58" s="842">
        <f t="shared" si="24"/>
        <v>0.05</v>
      </c>
      <c r="CU58" s="848">
        <f t="shared" si="0"/>
        <v>4.5599999999999961</v>
      </c>
    </row>
    <row r="59" spans="1:99" ht="16.5" thickBot="1" x14ac:dyDescent="0.3">
      <c r="CU59" s="852">
        <f t="shared" si="0"/>
        <v>0</v>
      </c>
    </row>
    <row r="60" spans="1:99" ht="16.5" thickBot="1" x14ac:dyDescent="0.3">
      <c r="A60" s="853" t="s">
        <v>1</v>
      </c>
      <c r="CU60" s="852">
        <f t="shared" si="0"/>
        <v>0</v>
      </c>
    </row>
    <row r="61" spans="1:99" x14ac:dyDescent="0.25">
      <c r="A61" s="180" t="s">
        <v>255</v>
      </c>
      <c r="AA61" s="236">
        <f>TABLES!D80</f>
        <v>2100</v>
      </c>
      <c r="CU61" s="854">
        <f t="shared" si="0"/>
        <v>2100</v>
      </c>
    </row>
    <row r="62" spans="1:99" x14ac:dyDescent="0.25">
      <c r="A62" s="180" t="s">
        <v>256</v>
      </c>
      <c r="AM62" s="855">
        <f>'ANUAL DATA'!F29</f>
        <v>2.5440000000000004E-2</v>
      </c>
      <c r="AY62" s="855">
        <f>'ANUAL DATA'!G29</f>
        <v>3.7400000000000003E-2</v>
      </c>
      <c r="BK62" s="855">
        <f>'ANUAL DATA'!H29</f>
        <v>3.9039999999999998E-2</v>
      </c>
      <c r="BW62" s="855">
        <f>'ANUAL DATA'!I29</f>
        <v>-1.6250000000000001E-2</v>
      </c>
      <c r="CI62" s="855">
        <f>'ANUAL DATA'!J29</f>
        <v>2.7810000000000001E-2</v>
      </c>
      <c r="CU62" s="848">
        <f t="shared" si="0"/>
        <v>0.11344</v>
      </c>
    </row>
    <row r="63" spans="1:99" x14ac:dyDescent="0.25">
      <c r="CU63" s="849">
        <f t="shared" si="0"/>
        <v>0</v>
      </c>
    </row>
    <row r="64" spans="1:99" x14ac:dyDescent="0.25">
      <c r="A64" s="172" t="s">
        <v>258</v>
      </c>
      <c r="CU64" s="849">
        <f t="shared" si="0"/>
        <v>0</v>
      </c>
    </row>
    <row r="65" spans="1:99" x14ac:dyDescent="0.25">
      <c r="A65" s="180" t="s">
        <v>51</v>
      </c>
      <c r="AA65" s="842">
        <f>TABLES!D134</f>
        <v>0.4</v>
      </c>
      <c r="AB65" s="851">
        <f>AA65</f>
        <v>0.4</v>
      </c>
      <c r="AC65" s="851">
        <f t="shared" ref="AC65:CN66" si="26">AB65</f>
        <v>0.4</v>
      </c>
      <c r="AD65" s="851">
        <f t="shared" si="26"/>
        <v>0.4</v>
      </c>
      <c r="AE65" s="851">
        <f t="shared" si="26"/>
        <v>0.4</v>
      </c>
      <c r="AF65" s="851">
        <f t="shared" si="26"/>
        <v>0.4</v>
      </c>
      <c r="AG65" s="851">
        <f t="shared" si="26"/>
        <v>0.4</v>
      </c>
      <c r="AH65" s="851">
        <f t="shared" si="26"/>
        <v>0.4</v>
      </c>
      <c r="AI65" s="851">
        <f t="shared" si="26"/>
        <v>0.4</v>
      </c>
      <c r="AJ65" s="851">
        <f t="shared" si="26"/>
        <v>0.4</v>
      </c>
      <c r="AK65" s="851">
        <f t="shared" si="26"/>
        <v>0.4</v>
      </c>
      <c r="AL65" s="851">
        <f t="shared" si="26"/>
        <v>0.4</v>
      </c>
      <c r="AM65" s="851">
        <f t="shared" si="26"/>
        <v>0.4</v>
      </c>
      <c r="AN65" s="851">
        <f t="shared" si="26"/>
        <v>0.4</v>
      </c>
      <c r="AO65" s="851">
        <f t="shared" si="26"/>
        <v>0.4</v>
      </c>
      <c r="AP65" s="851">
        <f t="shared" si="26"/>
        <v>0.4</v>
      </c>
      <c r="AQ65" s="851">
        <f t="shared" si="26"/>
        <v>0.4</v>
      </c>
      <c r="AR65" s="851">
        <f t="shared" si="26"/>
        <v>0.4</v>
      </c>
      <c r="AS65" s="851">
        <f t="shared" si="26"/>
        <v>0.4</v>
      </c>
      <c r="AT65" s="851">
        <f t="shared" si="26"/>
        <v>0.4</v>
      </c>
      <c r="AU65" s="851">
        <f t="shared" si="26"/>
        <v>0.4</v>
      </c>
      <c r="AV65" s="851">
        <f t="shared" si="26"/>
        <v>0.4</v>
      </c>
      <c r="AW65" s="851">
        <f t="shared" si="26"/>
        <v>0.4</v>
      </c>
      <c r="AX65" s="851">
        <f t="shared" si="26"/>
        <v>0.4</v>
      </c>
      <c r="AY65" s="851">
        <f t="shared" si="26"/>
        <v>0.4</v>
      </c>
      <c r="AZ65" s="851">
        <f t="shared" si="26"/>
        <v>0.4</v>
      </c>
      <c r="BA65" s="851">
        <f t="shared" si="26"/>
        <v>0.4</v>
      </c>
      <c r="BB65" s="851">
        <f t="shared" si="26"/>
        <v>0.4</v>
      </c>
      <c r="BC65" s="851">
        <f t="shared" si="26"/>
        <v>0.4</v>
      </c>
      <c r="BD65" s="851">
        <f t="shared" si="26"/>
        <v>0.4</v>
      </c>
      <c r="BE65" s="851">
        <f t="shared" si="26"/>
        <v>0.4</v>
      </c>
      <c r="BF65" s="851">
        <f t="shared" si="26"/>
        <v>0.4</v>
      </c>
      <c r="BG65" s="851">
        <f t="shared" si="26"/>
        <v>0.4</v>
      </c>
      <c r="BH65" s="851">
        <f t="shared" si="26"/>
        <v>0.4</v>
      </c>
      <c r="BI65" s="851">
        <f t="shared" si="26"/>
        <v>0.4</v>
      </c>
      <c r="BJ65" s="851">
        <f t="shared" si="26"/>
        <v>0.4</v>
      </c>
      <c r="BK65" s="851">
        <f t="shared" si="26"/>
        <v>0.4</v>
      </c>
      <c r="BL65" s="851">
        <f t="shared" si="26"/>
        <v>0.4</v>
      </c>
      <c r="BM65" s="851">
        <f t="shared" si="26"/>
        <v>0.4</v>
      </c>
      <c r="BN65" s="851">
        <f t="shared" si="26"/>
        <v>0.4</v>
      </c>
      <c r="BO65" s="851">
        <f t="shared" si="26"/>
        <v>0.4</v>
      </c>
      <c r="BP65" s="851">
        <f t="shared" si="26"/>
        <v>0.4</v>
      </c>
      <c r="BQ65" s="851">
        <f t="shared" si="26"/>
        <v>0.4</v>
      </c>
      <c r="BR65" s="851">
        <f t="shared" si="26"/>
        <v>0.4</v>
      </c>
      <c r="BS65" s="851">
        <f t="shared" si="26"/>
        <v>0.4</v>
      </c>
      <c r="BT65" s="851">
        <f t="shared" si="26"/>
        <v>0.4</v>
      </c>
      <c r="BU65" s="851">
        <f t="shared" si="26"/>
        <v>0.4</v>
      </c>
      <c r="BV65" s="851">
        <f t="shared" si="26"/>
        <v>0.4</v>
      </c>
      <c r="BW65" s="851">
        <f t="shared" si="26"/>
        <v>0.4</v>
      </c>
      <c r="BX65" s="851">
        <f t="shared" si="26"/>
        <v>0.4</v>
      </c>
      <c r="BY65" s="851">
        <f t="shared" si="26"/>
        <v>0.4</v>
      </c>
      <c r="BZ65" s="851">
        <f t="shared" si="26"/>
        <v>0.4</v>
      </c>
      <c r="CA65" s="851">
        <f t="shared" si="26"/>
        <v>0.4</v>
      </c>
      <c r="CB65" s="851">
        <f t="shared" si="26"/>
        <v>0.4</v>
      </c>
      <c r="CC65" s="851">
        <f t="shared" si="26"/>
        <v>0.4</v>
      </c>
      <c r="CD65" s="851">
        <f t="shared" si="26"/>
        <v>0.4</v>
      </c>
      <c r="CE65" s="851">
        <f t="shared" si="26"/>
        <v>0.4</v>
      </c>
      <c r="CF65" s="851">
        <f t="shared" si="26"/>
        <v>0.4</v>
      </c>
      <c r="CG65" s="851">
        <f t="shared" si="26"/>
        <v>0.4</v>
      </c>
      <c r="CH65" s="851">
        <f t="shared" si="26"/>
        <v>0.4</v>
      </c>
      <c r="CI65" s="851">
        <f t="shared" si="26"/>
        <v>0.4</v>
      </c>
      <c r="CJ65" s="851">
        <f t="shared" si="26"/>
        <v>0.4</v>
      </c>
      <c r="CK65" s="851">
        <f t="shared" si="26"/>
        <v>0.4</v>
      </c>
      <c r="CL65" s="851">
        <f t="shared" si="26"/>
        <v>0.4</v>
      </c>
      <c r="CM65" s="851">
        <f t="shared" si="26"/>
        <v>0.4</v>
      </c>
      <c r="CN65" s="851">
        <f t="shared" si="26"/>
        <v>0.4</v>
      </c>
      <c r="CO65" s="851">
        <f t="shared" ref="CO65:CT67" si="27">CN65</f>
        <v>0.4</v>
      </c>
      <c r="CP65" s="851">
        <f t="shared" si="27"/>
        <v>0.4</v>
      </c>
      <c r="CQ65" s="851">
        <f t="shared" si="27"/>
        <v>0.4</v>
      </c>
      <c r="CR65" s="851">
        <f t="shared" si="27"/>
        <v>0.4</v>
      </c>
      <c r="CS65" s="851">
        <f t="shared" si="27"/>
        <v>0.4</v>
      </c>
      <c r="CT65" s="851">
        <f t="shared" si="27"/>
        <v>0.4</v>
      </c>
      <c r="CU65" s="849">
        <f t="shared" si="0"/>
        <v>28.799999999999962</v>
      </c>
    </row>
    <row r="66" spans="1:99" x14ac:dyDescent="0.25">
      <c r="A66" s="180" t="s">
        <v>52</v>
      </c>
      <c r="AA66" s="842">
        <f>TABLES!E134</f>
        <v>0.3</v>
      </c>
      <c r="AB66" s="851">
        <f t="shared" ref="AB66:AQ67" si="28">AA66</f>
        <v>0.3</v>
      </c>
      <c r="AC66" s="851">
        <f t="shared" si="28"/>
        <v>0.3</v>
      </c>
      <c r="AD66" s="851">
        <f t="shared" si="28"/>
        <v>0.3</v>
      </c>
      <c r="AE66" s="851">
        <f t="shared" si="28"/>
        <v>0.3</v>
      </c>
      <c r="AF66" s="851">
        <f t="shared" si="28"/>
        <v>0.3</v>
      </c>
      <c r="AG66" s="851">
        <f t="shared" si="28"/>
        <v>0.3</v>
      </c>
      <c r="AH66" s="851">
        <f t="shared" si="28"/>
        <v>0.3</v>
      </c>
      <c r="AI66" s="851">
        <f t="shared" si="28"/>
        <v>0.3</v>
      </c>
      <c r="AJ66" s="851">
        <f t="shared" si="28"/>
        <v>0.3</v>
      </c>
      <c r="AK66" s="851">
        <f t="shared" si="28"/>
        <v>0.3</v>
      </c>
      <c r="AL66" s="851">
        <f t="shared" si="28"/>
        <v>0.3</v>
      </c>
      <c r="AM66" s="851">
        <f t="shared" si="28"/>
        <v>0.3</v>
      </c>
      <c r="AN66" s="851">
        <f t="shared" si="28"/>
        <v>0.3</v>
      </c>
      <c r="AO66" s="851">
        <f t="shared" si="28"/>
        <v>0.3</v>
      </c>
      <c r="AP66" s="851">
        <f t="shared" si="28"/>
        <v>0.3</v>
      </c>
      <c r="AQ66" s="851">
        <f t="shared" si="28"/>
        <v>0.3</v>
      </c>
      <c r="AR66" s="851">
        <f t="shared" si="26"/>
        <v>0.3</v>
      </c>
      <c r="AS66" s="851">
        <f t="shared" si="26"/>
        <v>0.3</v>
      </c>
      <c r="AT66" s="851">
        <f t="shared" si="26"/>
        <v>0.3</v>
      </c>
      <c r="AU66" s="851">
        <f t="shared" si="26"/>
        <v>0.3</v>
      </c>
      <c r="AV66" s="851">
        <f t="shared" si="26"/>
        <v>0.3</v>
      </c>
      <c r="AW66" s="851">
        <f t="shared" si="26"/>
        <v>0.3</v>
      </c>
      <c r="AX66" s="851">
        <f t="shared" si="26"/>
        <v>0.3</v>
      </c>
      <c r="AY66" s="851">
        <f t="shared" si="26"/>
        <v>0.3</v>
      </c>
      <c r="AZ66" s="851">
        <f t="shared" si="26"/>
        <v>0.3</v>
      </c>
      <c r="BA66" s="851">
        <f t="shared" si="26"/>
        <v>0.3</v>
      </c>
      <c r="BB66" s="851">
        <f t="shared" si="26"/>
        <v>0.3</v>
      </c>
      <c r="BC66" s="851">
        <f t="shared" si="26"/>
        <v>0.3</v>
      </c>
      <c r="BD66" s="851">
        <f t="shared" si="26"/>
        <v>0.3</v>
      </c>
      <c r="BE66" s="851">
        <f t="shared" si="26"/>
        <v>0.3</v>
      </c>
      <c r="BF66" s="851">
        <f t="shared" si="26"/>
        <v>0.3</v>
      </c>
      <c r="BG66" s="851">
        <f t="shared" si="26"/>
        <v>0.3</v>
      </c>
      <c r="BH66" s="851">
        <f t="shared" si="26"/>
        <v>0.3</v>
      </c>
      <c r="BI66" s="851">
        <f t="shared" si="26"/>
        <v>0.3</v>
      </c>
      <c r="BJ66" s="851">
        <f t="shared" si="26"/>
        <v>0.3</v>
      </c>
      <c r="BK66" s="851">
        <f t="shared" si="26"/>
        <v>0.3</v>
      </c>
      <c r="BL66" s="851">
        <f t="shared" si="26"/>
        <v>0.3</v>
      </c>
      <c r="BM66" s="851">
        <f t="shared" si="26"/>
        <v>0.3</v>
      </c>
      <c r="BN66" s="851">
        <f t="shared" si="26"/>
        <v>0.3</v>
      </c>
      <c r="BO66" s="851">
        <f t="shared" si="26"/>
        <v>0.3</v>
      </c>
      <c r="BP66" s="851">
        <f t="shared" si="26"/>
        <v>0.3</v>
      </c>
      <c r="BQ66" s="851">
        <f t="shared" si="26"/>
        <v>0.3</v>
      </c>
      <c r="BR66" s="851">
        <f t="shared" si="26"/>
        <v>0.3</v>
      </c>
      <c r="BS66" s="851">
        <f t="shared" si="26"/>
        <v>0.3</v>
      </c>
      <c r="BT66" s="851">
        <f t="shared" si="26"/>
        <v>0.3</v>
      </c>
      <c r="BU66" s="851">
        <f t="shared" si="26"/>
        <v>0.3</v>
      </c>
      <c r="BV66" s="851">
        <f t="shared" si="26"/>
        <v>0.3</v>
      </c>
      <c r="BW66" s="851">
        <f t="shared" si="26"/>
        <v>0.3</v>
      </c>
      <c r="BX66" s="851">
        <f t="shared" si="26"/>
        <v>0.3</v>
      </c>
      <c r="BY66" s="851">
        <f t="shared" si="26"/>
        <v>0.3</v>
      </c>
      <c r="BZ66" s="851">
        <f t="shared" si="26"/>
        <v>0.3</v>
      </c>
      <c r="CA66" s="851">
        <f t="shared" si="26"/>
        <v>0.3</v>
      </c>
      <c r="CB66" s="851">
        <f t="shared" si="26"/>
        <v>0.3</v>
      </c>
      <c r="CC66" s="851">
        <f t="shared" si="26"/>
        <v>0.3</v>
      </c>
      <c r="CD66" s="851">
        <f t="shared" si="26"/>
        <v>0.3</v>
      </c>
      <c r="CE66" s="851">
        <f t="shared" si="26"/>
        <v>0.3</v>
      </c>
      <c r="CF66" s="851">
        <f t="shared" si="26"/>
        <v>0.3</v>
      </c>
      <c r="CG66" s="851">
        <f t="shared" si="26"/>
        <v>0.3</v>
      </c>
      <c r="CH66" s="851">
        <f t="shared" si="26"/>
        <v>0.3</v>
      </c>
      <c r="CI66" s="851">
        <f t="shared" si="26"/>
        <v>0.3</v>
      </c>
      <c r="CJ66" s="851">
        <f t="shared" si="26"/>
        <v>0.3</v>
      </c>
      <c r="CK66" s="851">
        <f t="shared" si="26"/>
        <v>0.3</v>
      </c>
      <c r="CL66" s="851">
        <f t="shared" si="26"/>
        <v>0.3</v>
      </c>
      <c r="CM66" s="851">
        <f t="shared" si="26"/>
        <v>0.3</v>
      </c>
      <c r="CN66" s="851">
        <f t="shared" si="26"/>
        <v>0.3</v>
      </c>
      <c r="CO66" s="851">
        <f t="shared" si="27"/>
        <v>0.3</v>
      </c>
      <c r="CP66" s="851">
        <f t="shared" si="27"/>
        <v>0.3</v>
      </c>
      <c r="CQ66" s="851">
        <f t="shared" si="27"/>
        <v>0.3</v>
      </c>
      <c r="CR66" s="851">
        <f t="shared" si="27"/>
        <v>0.3</v>
      </c>
      <c r="CS66" s="851">
        <f t="shared" si="27"/>
        <v>0.3</v>
      </c>
      <c r="CT66" s="851">
        <f t="shared" si="27"/>
        <v>0.3</v>
      </c>
      <c r="CU66" s="849">
        <f t="shared" si="0"/>
        <v>21.60000000000003</v>
      </c>
    </row>
    <row r="67" spans="1:99" x14ac:dyDescent="0.25">
      <c r="A67" s="180" t="s">
        <v>53</v>
      </c>
      <c r="AA67" s="842">
        <f>TABLES!F134</f>
        <v>0.3</v>
      </c>
      <c r="AB67" s="851">
        <f t="shared" si="28"/>
        <v>0.3</v>
      </c>
      <c r="AC67" s="851">
        <f t="shared" ref="AC67:CN67" si="29">AB67</f>
        <v>0.3</v>
      </c>
      <c r="AD67" s="851">
        <f t="shared" si="29"/>
        <v>0.3</v>
      </c>
      <c r="AE67" s="851">
        <f t="shared" si="29"/>
        <v>0.3</v>
      </c>
      <c r="AF67" s="851">
        <f t="shared" si="29"/>
        <v>0.3</v>
      </c>
      <c r="AG67" s="851">
        <f t="shared" si="29"/>
        <v>0.3</v>
      </c>
      <c r="AH67" s="851">
        <f t="shared" si="29"/>
        <v>0.3</v>
      </c>
      <c r="AI67" s="851">
        <f t="shared" si="29"/>
        <v>0.3</v>
      </c>
      <c r="AJ67" s="851">
        <f t="shared" si="29"/>
        <v>0.3</v>
      </c>
      <c r="AK67" s="851">
        <f t="shared" si="29"/>
        <v>0.3</v>
      </c>
      <c r="AL67" s="851">
        <f t="shared" si="29"/>
        <v>0.3</v>
      </c>
      <c r="AM67" s="851">
        <f t="shared" si="29"/>
        <v>0.3</v>
      </c>
      <c r="AN67" s="851">
        <f t="shared" si="29"/>
        <v>0.3</v>
      </c>
      <c r="AO67" s="851">
        <f t="shared" si="29"/>
        <v>0.3</v>
      </c>
      <c r="AP67" s="851">
        <f t="shared" si="29"/>
        <v>0.3</v>
      </c>
      <c r="AQ67" s="851">
        <f t="shared" si="29"/>
        <v>0.3</v>
      </c>
      <c r="AR67" s="851">
        <f t="shared" si="29"/>
        <v>0.3</v>
      </c>
      <c r="AS67" s="851">
        <f t="shared" si="29"/>
        <v>0.3</v>
      </c>
      <c r="AT67" s="851">
        <f t="shared" si="29"/>
        <v>0.3</v>
      </c>
      <c r="AU67" s="851">
        <f t="shared" si="29"/>
        <v>0.3</v>
      </c>
      <c r="AV67" s="851">
        <f t="shared" si="29"/>
        <v>0.3</v>
      </c>
      <c r="AW67" s="851">
        <f t="shared" si="29"/>
        <v>0.3</v>
      </c>
      <c r="AX67" s="851">
        <f t="shared" si="29"/>
        <v>0.3</v>
      </c>
      <c r="AY67" s="851">
        <f t="shared" si="29"/>
        <v>0.3</v>
      </c>
      <c r="AZ67" s="851">
        <f t="shared" si="29"/>
        <v>0.3</v>
      </c>
      <c r="BA67" s="851">
        <f t="shared" si="29"/>
        <v>0.3</v>
      </c>
      <c r="BB67" s="851">
        <f t="shared" si="29"/>
        <v>0.3</v>
      </c>
      <c r="BC67" s="851">
        <f t="shared" si="29"/>
        <v>0.3</v>
      </c>
      <c r="BD67" s="851">
        <f t="shared" si="29"/>
        <v>0.3</v>
      </c>
      <c r="BE67" s="851">
        <f t="shared" si="29"/>
        <v>0.3</v>
      </c>
      <c r="BF67" s="851">
        <f t="shared" si="29"/>
        <v>0.3</v>
      </c>
      <c r="BG67" s="851">
        <f t="shared" si="29"/>
        <v>0.3</v>
      </c>
      <c r="BH67" s="851">
        <f t="shared" si="29"/>
        <v>0.3</v>
      </c>
      <c r="BI67" s="851">
        <f t="shared" si="29"/>
        <v>0.3</v>
      </c>
      <c r="BJ67" s="851">
        <f t="shared" si="29"/>
        <v>0.3</v>
      </c>
      <c r="BK67" s="851">
        <f t="shared" si="29"/>
        <v>0.3</v>
      </c>
      <c r="BL67" s="851">
        <f t="shared" si="29"/>
        <v>0.3</v>
      </c>
      <c r="BM67" s="851">
        <f t="shared" si="29"/>
        <v>0.3</v>
      </c>
      <c r="BN67" s="851">
        <f t="shared" si="29"/>
        <v>0.3</v>
      </c>
      <c r="BO67" s="851">
        <f t="shared" si="29"/>
        <v>0.3</v>
      </c>
      <c r="BP67" s="851">
        <f t="shared" si="29"/>
        <v>0.3</v>
      </c>
      <c r="BQ67" s="851">
        <f t="shared" si="29"/>
        <v>0.3</v>
      </c>
      <c r="BR67" s="851">
        <f t="shared" si="29"/>
        <v>0.3</v>
      </c>
      <c r="BS67" s="851">
        <f t="shared" si="29"/>
        <v>0.3</v>
      </c>
      <c r="BT67" s="851">
        <f t="shared" si="29"/>
        <v>0.3</v>
      </c>
      <c r="BU67" s="851">
        <f t="shared" si="29"/>
        <v>0.3</v>
      </c>
      <c r="BV67" s="851">
        <f t="shared" si="29"/>
        <v>0.3</v>
      </c>
      <c r="BW67" s="851">
        <f t="shared" si="29"/>
        <v>0.3</v>
      </c>
      <c r="BX67" s="851">
        <f t="shared" si="29"/>
        <v>0.3</v>
      </c>
      <c r="BY67" s="851">
        <f t="shared" si="29"/>
        <v>0.3</v>
      </c>
      <c r="BZ67" s="851">
        <f t="shared" si="29"/>
        <v>0.3</v>
      </c>
      <c r="CA67" s="851">
        <f t="shared" si="29"/>
        <v>0.3</v>
      </c>
      <c r="CB67" s="851">
        <f t="shared" si="29"/>
        <v>0.3</v>
      </c>
      <c r="CC67" s="851">
        <f t="shared" si="29"/>
        <v>0.3</v>
      </c>
      <c r="CD67" s="851">
        <f t="shared" si="29"/>
        <v>0.3</v>
      </c>
      <c r="CE67" s="851">
        <f t="shared" si="29"/>
        <v>0.3</v>
      </c>
      <c r="CF67" s="851">
        <f t="shared" si="29"/>
        <v>0.3</v>
      </c>
      <c r="CG67" s="851">
        <f t="shared" si="29"/>
        <v>0.3</v>
      </c>
      <c r="CH67" s="851">
        <f t="shared" si="29"/>
        <v>0.3</v>
      </c>
      <c r="CI67" s="851">
        <f t="shared" si="29"/>
        <v>0.3</v>
      </c>
      <c r="CJ67" s="851">
        <f t="shared" si="29"/>
        <v>0.3</v>
      </c>
      <c r="CK67" s="851">
        <f t="shared" si="29"/>
        <v>0.3</v>
      </c>
      <c r="CL67" s="851">
        <f t="shared" si="29"/>
        <v>0.3</v>
      </c>
      <c r="CM67" s="851">
        <f t="shared" si="29"/>
        <v>0.3</v>
      </c>
      <c r="CN67" s="851">
        <f t="shared" si="29"/>
        <v>0.3</v>
      </c>
      <c r="CO67" s="851">
        <f t="shared" si="27"/>
        <v>0.3</v>
      </c>
      <c r="CP67" s="851">
        <f t="shared" si="27"/>
        <v>0.3</v>
      </c>
      <c r="CQ67" s="851">
        <f t="shared" si="27"/>
        <v>0.3</v>
      </c>
      <c r="CR67" s="851">
        <f t="shared" si="27"/>
        <v>0.3</v>
      </c>
      <c r="CS67" s="851">
        <f t="shared" si="27"/>
        <v>0.3</v>
      </c>
      <c r="CT67" s="851">
        <f t="shared" si="27"/>
        <v>0.3</v>
      </c>
      <c r="CU67" s="849">
        <f t="shared" si="0"/>
        <v>21.60000000000003</v>
      </c>
    </row>
    <row r="68" spans="1:99" x14ac:dyDescent="0.25">
      <c r="CU68" s="849">
        <f t="shared" si="0"/>
        <v>0</v>
      </c>
    </row>
    <row r="69" spans="1:99" x14ac:dyDescent="0.25">
      <c r="A69" s="172" t="s">
        <v>2</v>
      </c>
      <c r="CU69" s="849">
        <f t="shared" si="0"/>
        <v>0</v>
      </c>
    </row>
    <row r="70" spans="1:99" x14ac:dyDescent="0.25">
      <c r="A70" s="180" t="s">
        <v>255</v>
      </c>
      <c r="AA70" s="856">
        <f>TABLES!D81</f>
        <v>2250</v>
      </c>
      <c r="CU70" s="857">
        <f t="shared" si="0"/>
        <v>2250</v>
      </c>
    </row>
    <row r="71" spans="1:99" x14ac:dyDescent="0.25">
      <c r="A71" s="180" t="s">
        <v>259</v>
      </c>
      <c r="AM71" s="842">
        <f>'ANUAL DATA'!F30</f>
        <v>1.7490000000000002E-2</v>
      </c>
      <c r="AY71" s="842">
        <f>'ANUAL DATA'!G30</f>
        <v>3.5700000000000003E-2</v>
      </c>
      <c r="BK71" s="842">
        <f>'ANUAL DATA'!H30</f>
        <v>3.2000000000000001E-2</v>
      </c>
      <c r="BW71" s="842">
        <f>'ANUAL DATA'!I30</f>
        <v>-1.4625000000000001E-2</v>
      </c>
      <c r="CI71" s="855">
        <f>'ANUAL DATA'!J30</f>
        <v>3.09E-2</v>
      </c>
      <c r="CU71" s="848">
        <f t="shared" ref="CU71:CU134" si="30">SUM(C71:CT71)</f>
        <v>0.101465</v>
      </c>
    </row>
    <row r="72" spans="1:99" x14ac:dyDescent="0.25">
      <c r="AM72" s="842"/>
      <c r="AY72" s="842"/>
      <c r="BK72" s="842"/>
      <c r="BW72" s="842"/>
      <c r="CI72" s="855"/>
      <c r="CU72" s="848"/>
    </row>
    <row r="73" spans="1:99" x14ac:dyDescent="0.25">
      <c r="A73" s="172" t="s">
        <v>258</v>
      </c>
      <c r="CU73" s="852">
        <f t="shared" si="30"/>
        <v>0</v>
      </c>
    </row>
    <row r="74" spans="1:99" x14ac:dyDescent="0.25">
      <c r="A74" s="180" t="s">
        <v>51</v>
      </c>
      <c r="AA74" s="842">
        <f>TABLES!D135</f>
        <v>0.5</v>
      </c>
      <c r="AB74" s="851">
        <f>AA74</f>
        <v>0.5</v>
      </c>
      <c r="AC74" s="851">
        <f t="shared" ref="AC74:CN75" si="31">AB74</f>
        <v>0.5</v>
      </c>
      <c r="AD74" s="851">
        <f t="shared" si="31"/>
        <v>0.5</v>
      </c>
      <c r="AE74" s="851">
        <f t="shared" si="31"/>
        <v>0.5</v>
      </c>
      <c r="AF74" s="851">
        <f t="shared" si="31"/>
        <v>0.5</v>
      </c>
      <c r="AG74" s="851">
        <f t="shared" si="31"/>
        <v>0.5</v>
      </c>
      <c r="AH74" s="851">
        <f t="shared" si="31"/>
        <v>0.5</v>
      </c>
      <c r="AI74" s="851">
        <f t="shared" si="31"/>
        <v>0.5</v>
      </c>
      <c r="AJ74" s="851">
        <f t="shared" si="31"/>
        <v>0.5</v>
      </c>
      <c r="AK74" s="851">
        <f t="shared" si="31"/>
        <v>0.5</v>
      </c>
      <c r="AL74" s="851">
        <f t="shared" si="31"/>
        <v>0.5</v>
      </c>
      <c r="AM74" s="851">
        <f t="shared" si="31"/>
        <v>0.5</v>
      </c>
      <c r="AN74" s="851">
        <f t="shared" si="31"/>
        <v>0.5</v>
      </c>
      <c r="AO74" s="851">
        <f t="shared" si="31"/>
        <v>0.5</v>
      </c>
      <c r="AP74" s="851">
        <f t="shared" si="31"/>
        <v>0.5</v>
      </c>
      <c r="AQ74" s="851">
        <f t="shared" si="31"/>
        <v>0.5</v>
      </c>
      <c r="AR74" s="851">
        <f t="shared" si="31"/>
        <v>0.5</v>
      </c>
      <c r="AS74" s="851">
        <f t="shared" si="31"/>
        <v>0.5</v>
      </c>
      <c r="AT74" s="851">
        <f t="shared" si="31"/>
        <v>0.5</v>
      </c>
      <c r="AU74" s="851">
        <f t="shared" si="31"/>
        <v>0.5</v>
      </c>
      <c r="AV74" s="851">
        <f t="shared" si="31"/>
        <v>0.5</v>
      </c>
      <c r="AW74" s="851">
        <f t="shared" si="31"/>
        <v>0.5</v>
      </c>
      <c r="AX74" s="851">
        <f t="shared" si="31"/>
        <v>0.5</v>
      </c>
      <c r="AY74" s="851">
        <f t="shared" si="31"/>
        <v>0.5</v>
      </c>
      <c r="AZ74" s="851">
        <f t="shared" si="31"/>
        <v>0.5</v>
      </c>
      <c r="BA74" s="851">
        <f t="shared" si="31"/>
        <v>0.5</v>
      </c>
      <c r="BB74" s="851">
        <f t="shared" si="31"/>
        <v>0.5</v>
      </c>
      <c r="BC74" s="851">
        <f t="shared" si="31"/>
        <v>0.5</v>
      </c>
      <c r="BD74" s="851">
        <f t="shared" si="31"/>
        <v>0.5</v>
      </c>
      <c r="BE74" s="851">
        <f t="shared" si="31"/>
        <v>0.5</v>
      </c>
      <c r="BF74" s="851">
        <f t="shared" si="31"/>
        <v>0.5</v>
      </c>
      <c r="BG74" s="851">
        <f t="shared" si="31"/>
        <v>0.5</v>
      </c>
      <c r="BH74" s="851">
        <f t="shared" si="31"/>
        <v>0.5</v>
      </c>
      <c r="BI74" s="851">
        <f t="shared" si="31"/>
        <v>0.5</v>
      </c>
      <c r="BJ74" s="851">
        <f t="shared" si="31"/>
        <v>0.5</v>
      </c>
      <c r="BK74" s="851">
        <f t="shared" si="31"/>
        <v>0.5</v>
      </c>
      <c r="BL74" s="851">
        <f t="shared" si="31"/>
        <v>0.5</v>
      </c>
      <c r="BM74" s="851">
        <f t="shared" si="31"/>
        <v>0.5</v>
      </c>
      <c r="BN74" s="851">
        <f t="shared" si="31"/>
        <v>0.5</v>
      </c>
      <c r="BO74" s="851">
        <f t="shared" si="31"/>
        <v>0.5</v>
      </c>
      <c r="BP74" s="851">
        <f t="shared" si="31"/>
        <v>0.5</v>
      </c>
      <c r="BQ74" s="851">
        <f t="shared" si="31"/>
        <v>0.5</v>
      </c>
      <c r="BR74" s="851">
        <f t="shared" si="31"/>
        <v>0.5</v>
      </c>
      <c r="BS74" s="851">
        <f t="shared" si="31"/>
        <v>0.5</v>
      </c>
      <c r="BT74" s="851">
        <f t="shared" si="31"/>
        <v>0.5</v>
      </c>
      <c r="BU74" s="851">
        <f t="shared" si="31"/>
        <v>0.5</v>
      </c>
      <c r="BV74" s="851">
        <f t="shared" si="31"/>
        <v>0.5</v>
      </c>
      <c r="BW74" s="851">
        <f t="shared" si="31"/>
        <v>0.5</v>
      </c>
      <c r="BX74" s="851">
        <f t="shared" si="31"/>
        <v>0.5</v>
      </c>
      <c r="BY74" s="851">
        <f t="shared" si="31"/>
        <v>0.5</v>
      </c>
      <c r="BZ74" s="851">
        <f t="shared" si="31"/>
        <v>0.5</v>
      </c>
      <c r="CA74" s="851">
        <f t="shared" si="31"/>
        <v>0.5</v>
      </c>
      <c r="CB74" s="851">
        <f t="shared" si="31"/>
        <v>0.5</v>
      </c>
      <c r="CC74" s="851">
        <f t="shared" si="31"/>
        <v>0.5</v>
      </c>
      <c r="CD74" s="851">
        <f t="shared" si="31"/>
        <v>0.5</v>
      </c>
      <c r="CE74" s="851">
        <f t="shared" si="31"/>
        <v>0.5</v>
      </c>
      <c r="CF74" s="851">
        <f t="shared" si="31"/>
        <v>0.5</v>
      </c>
      <c r="CG74" s="851">
        <f t="shared" si="31"/>
        <v>0.5</v>
      </c>
      <c r="CH74" s="851">
        <f t="shared" si="31"/>
        <v>0.5</v>
      </c>
      <c r="CI74" s="851">
        <f t="shared" si="31"/>
        <v>0.5</v>
      </c>
      <c r="CJ74" s="851">
        <f t="shared" si="31"/>
        <v>0.5</v>
      </c>
      <c r="CK74" s="851">
        <f t="shared" si="31"/>
        <v>0.5</v>
      </c>
      <c r="CL74" s="851">
        <f t="shared" si="31"/>
        <v>0.5</v>
      </c>
      <c r="CM74" s="851">
        <f t="shared" si="31"/>
        <v>0.5</v>
      </c>
      <c r="CN74" s="851">
        <f t="shared" si="31"/>
        <v>0.5</v>
      </c>
      <c r="CO74" s="851">
        <f t="shared" ref="CO74:CT76" si="32">CN74</f>
        <v>0.5</v>
      </c>
      <c r="CP74" s="851">
        <f t="shared" si="32"/>
        <v>0.5</v>
      </c>
      <c r="CQ74" s="851">
        <f t="shared" si="32"/>
        <v>0.5</v>
      </c>
      <c r="CR74" s="851">
        <f t="shared" si="32"/>
        <v>0.5</v>
      </c>
      <c r="CS74" s="851">
        <f t="shared" si="32"/>
        <v>0.5</v>
      </c>
      <c r="CT74" s="851">
        <f t="shared" si="32"/>
        <v>0.5</v>
      </c>
      <c r="CU74" s="848">
        <f t="shared" si="30"/>
        <v>36</v>
      </c>
    </row>
    <row r="75" spans="1:99" x14ac:dyDescent="0.25">
      <c r="A75" s="180" t="s">
        <v>52</v>
      </c>
      <c r="AA75" s="842">
        <f>TABLES!E135</f>
        <v>0.35</v>
      </c>
      <c r="AB75" s="851">
        <f t="shared" ref="AB75:AQ76" si="33">AA75</f>
        <v>0.35</v>
      </c>
      <c r="AC75" s="851">
        <f t="shared" si="33"/>
        <v>0.35</v>
      </c>
      <c r="AD75" s="851">
        <f t="shared" si="33"/>
        <v>0.35</v>
      </c>
      <c r="AE75" s="851">
        <f t="shared" si="33"/>
        <v>0.35</v>
      </c>
      <c r="AF75" s="851">
        <f t="shared" si="33"/>
        <v>0.35</v>
      </c>
      <c r="AG75" s="851">
        <f t="shared" si="33"/>
        <v>0.35</v>
      </c>
      <c r="AH75" s="851">
        <f t="shared" si="33"/>
        <v>0.35</v>
      </c>
      <c r="AI75" s="851">
        <f t="shared" si="33"/>
        <v>0.35</v>
      </c>
      <c r="AJ75" s="851">
        <f t="shared" si="33"/>
        <v>0.35</v>
      </c>
      <c r="AK75" s="851">
        <f t="shared" si="33"/>
        <v>0.35</v>
      </c>
      <c r="AL75" s="851">
        <f t="shared" si="33"/>
        <v>0.35</v>
      </c>
      <c r="AM75" s="851">
        <f t="shared" si="33"/>
        <v>0.35</v>
      </c>
      <c r="AN75" s="851">
        <f t="shared" si="33"/>
        <v>0.35</v>
      </c>
      <c r="AO75" s="851">
        <f t="shared" si="33"/>
        <v>0.35</v>
      </c>
      <c r="AP75" s="851">
        <f t="shared" si="33"/>
        <v>0.35</v>
      </c>
      <c r="AQ75" s="851">
        <f t="shared" si="33"/>
        <v>0.35</v>
      </c>
      <c r="AR75" s="851">
        <f t="shared" si="31"/>
        <v>0.35</v>
      </c>
      <c r="AS75" s="851">
        <f t="shared" si="31"/>
        <v>0.35</v>
      </c>
      <c r="AT75" s="851">
        <f t="shared" si="31"/>
        <v>0.35</v>
      </c>
      <c r="AU75" s="851">
        <f t="shared" si="31"/>
        <v>0.35</v>
      </c>
      <c r="AV75" s="851">
        <f t="shared" si="31"/>
        <v>0.35</v>
      </c>
      <c r="AW75" s="851">
        <f t="shared" si="31"/>
        <v>0.35</v>
      </c>
      <c r="AX75" s="851">
        <f t="shared" si="31"/>
        <v>0.35</v>
      </c>
      <c r="AY75" s="851">
        <f t="shared" si="31"/>
        <v>0.35</v>
      </c>
      <c r="AZ75" s="851">
        <f t="shared" si="31"/>
        <v>0.35</v>
      </c>
      <c r="BA75" s="851">
        <f t="shared" si="31"/>
        <v>0.35</v>
      </c>
      <c r="BB75" s="851">
        <f t="shared" si="31"/>
        <v>0.35</v>
      </c>
      <c r="BC75" s="851">
        <f t="shared" si="31"/>
        <v>0.35</v>
      </c>
      <c r="BD75" s="851">
        <f t="shared" si="31"/>
        <v>0.35</v>
      </c>
      <c r="BE75" s="851">
        <f t="shared" si="31"/>
        <v>0.35</v>
      </c>
      <c r="BF75" s="851">
        <f t="shared" si="31"/>
        <v>0.35</v>
      </c>
      <c r="BG75" s="851">
        <f t="shared" si="31"/>
        <v>0.35</v>
      </c>
      <c r="BH75" s="851">
        <f t="shared" si="31"/>
        <v>0.35</v>
      </c>
      <c r="BI75" s="851">
        <f t="shared" si="31"/>
        <v>0.35</v>
      </c>
      <c r="BJ75" s="851">
        <f t="shared" si="31"/>
        <v>0.35</v>
      </c>
      <c r="BK75" s="851">
        <f t="shared" si="31"/>
        <v>0.35</v>
      </c>
      <c r="BL75" s="851">
        <f t="shared" si="31"/>
        <v>0.35</v>
      </c>
      <c r="BM75" s="851">
        <f t="shared" si="31"/>
        <v>0.35</v>
      </c>
      <c r="BN75" s="851">
        <f t="shared" si="31"/>
        <v>0.35</v>
      </c>
      <c r="BO75" s="851">
        <f t="shared" si="31"/>
        <v>0.35</v>
      </c>
      <c r="BP75" s="851">
        <f t="shared" si="31"/>
        <v>0.35</v>
      </c>
      <c r="BQ75" s="851">
        <f t="shared" si="31"/>
        <v>0.35</v>
      </c>
      <c r="BR75" s="851">
        <f t="shared" si="31"/>
        <v>0.35</v>
      </c>
      <c r="BS75" s="851">
        <f t="shared" si="31"/>
        <v>0.35</v>
      </c>
      <c r="BT75" s="851">
        <f t="shared" si="31"/>
        <v>0.35</v>
      </c>
      <c r="BU75" s="851">
        <f t="shared" si="31"/>
        <v>0.35</v>
      </c>
      <c r="BV75" s="851">
        <f t="shared" si="31"/>
        <v>0.35</v>
      </c>
      <c r="BW75" s="851">
        <f t="shared" si="31"/>
        <v>0.35</v>
      </c>
      <c r="BX75" s="851">
        <f t="shared" si="31"/>
        <v>0.35</v>
      </c>
      <c r="BY75" s="851">
        <f t="shared" si="31"/>
        <v>0.35</v>
      </c>
      <c r="BZ75" s="851">
        <f t="shared" si="31"/>
        <v>0.35</v>
      </c>
      <c r="CA75" s="851">
        <f t="shared" si="31"/>
        <v>0.35</v>
      </c>
      <c r="CB75" s="851">
        <f t="shared" si="31"/>
        <v>0.35</v>
      </c>
      <c r="CC75" s="851">
        <f t="shared" si="31"/>
        <v>0.35</v>
      </c>
      <c r="CD75" s="851">
        <f t="shared" si="31"/>
        <v>0.35</v>
      </c>
      <c r="CE75" s="851">
        <f t="shared" si="31"/>
        <v>0.35</v>
      </c>
      <c r="CF75" s="851">
        <f t="shared" si="31"/>
        <v>0.35</v>
      </c>
      <c r="CG75" s="851">
        <f t="shared" si="31"/>
        <v>0.35</v>
      </c>
      <c r="CH75" s="851">
        <f t="shared" si="31"/>
        <v>0.35</v>
      </c>
      <c r="CI75" s="851">
        <f t="shared" si="31"/>
        <v>0.35</v>
      </c>
      <c r="CJ75" s="851">
        <f t="shared" si="31"/>
        <v>0.35</v>
      </c>
      <c r="CK75" s="851">
        <f t="shared" si="31"/>
        <v>0.35</v>
      </c>
      <c r="CL75" s="851">
        <f t="shared" si="31"/>
        <v>0.35</v>
      </c>
      <c r="CM75" s="851">
        <f t="shared" si="31"/>
        <v>0.35</v>
      </c>
      <c r="CN75" s="851">
        <f t="shared" si="31"/>
        <v>0.35</v>
      </c>
      <c r="CO75" s="851">
        <f t="shared" si="32"/>
        <v>0.35</v>
      </c>
      <c r="CP75" s="851">
        <f t="shared" si="32"/>
        <v>0.35</v>
      </c>
      <c r="CQ75" s="851">
        <f t="shared" si="32"/>
        <v>0.35</v>
      </c>
      <c r="CR75" s="851">
        <f t="shared" si="32"/>
        <v>0.35</v>
      </c>
      <c r="CS75" s="851">
        <f t="shared" si="32"/>
        <v>0.35</v>
      </c>
      <c r="CT75" s="851">
        <f t="shared" si="32"/>
        <v>0.35</v>
      </c>
      <c r="CU75" s="848">
        <f t="shared" si="30"/>
        <v>25.200000000000028</v>
      </c>
    </row>
    <row r="76" spans="1:99" x14ac:dyDescent="0.25">
      <c r="A76" s="180" t="s">
        <v>53</v>
      </c>
      <c r="AA76" s="842">
        <f>TABLES!F135</f>
        <v>0.15</v>
      </c>
      <c r="AB76" s="851">
        <f t="shared" si="33"/>
        <v>0.15</v>
      </c>
      <c r="AC76" s="851">
        <f t="shared" ref="AC76:CN76" si="34">AB76</f>
        <v>0.15</v>
      </c>
      <c r="AD76" s="851">
        <f t="shared" si="34"/>
        <v>0.15</v>
      </c>
      <c r="AE76" s="851">
        <f t="shared" si="34"/>
        <v>0.15</v>
      </c>
      <c r="AF76" s="851">
        <f t="shared" si="34"/>
        <v>0.15</v>
      </c>
      <c r="AG76" s="851">
        <f t="shared" si="34"/>
        <v>0.15</v>
      </c>
      <c r="AH76" s="851">
        <f t="shared" si="34"/>
        <v>0.15</v>
      </c>
      <c r="AI76" s="851">
        <f t="shared" si="34"/>
        <v>0.15</v>
      </c>
      <c r="AJ76" s="851">
        <f t="shared" si="34"/>
        <v>0.15</v>
      </c>
      <c r="AK76" s="851">
        <f t="shared" si="34"/>
        <v>0.15</v>
      </c>
      <c r="AL76" s="851">
        <f t="shared" si="34"/>
        <v>0.15</v>
      </c>
      <c r="AM76" s="851">
        <f t="shared" si="34"/>
        <v>0.15</v>
      </c>
      <c r="AN76" s="851">
        <f t="shared" si="34"/>
        <v>0.15</v>
      </c>
      <c r="AO76" s="851">
        <f t="shared" si="34"/>
        <v>0.15</v>
      </c>
      <c r="AP76" s="851">
        <f t="shared" si="34"/>
        <v>0.15</v>
      </c>
      <c r="AQ76" s="851">
        <f t="shared" si="34"/>
        <v>0.15</v>
      </c>
      <c r="AR76" s="851">
        <f t="shared" si="34"/>
        <v>0.15</v>
      </c>
      <c r="AS76" s="851">
        <f t="shared" si="34"/>
        <v>0.15</v>
      </c>
      <c r="AT76" s="851">
        <f t="shared" si="34"/>
        <v>0.15</v>
      </c>
      <c r="AU76" s="851">
        <f t="shared" si="34"/>
        <v>0.15</v>
      </c>
      <c r="AV76" s="851">
        <f t="shared" si="34"/>
        <v>0.15</v>
      </c>
      <c r="AW76" s="851">
        <f t="shared" si="34"/>
        <v>0.15</v>
      </c>
      <c r="AX76" s="851">
        <f t="shared" si="34"/>
        <v>0.15</v>
      </c>
      <c r="AY76" s="851">
        <f t="shared" si="34"/>
        <v>0.15</v>
      </c>
      <c r="AZ76" s="851">
        <f t="shared" si="34"/>
        <v>0.15</v>
      </c>
      <c r="BA76" s="851">
        <f t="shared" si="34"/>
        <v>0.15</v>
      </c>
      <c r="BB76" s="851">
        <f t="shared" si="34"/>
        <v>0.15</v>
      </c>
      <c r="BC76" s="851">
        <f t="shared" si="34"/>
        <v>0.15</v>
      </c>
      <c r="BD76" s="851">
        <f t="shared" si="34"/>
        <v>0.15</v>
      </c>
      <c r="BE76" s="851">
        <f t="shared" si="34"/>
        <v>0.15</v>
      </c>
      <c r="BF76" s="851">
        <f t="shared" si="34"/>
        <v>0.15</v>
      </c>
      <c r="BG76" s="851">
        <f t="shared" si="34"/>
        <v>0.15</v>
      </c>
      <c r="BH76" s="851">
        <f t="shared" si="34"/>
        <v>0.15</v>
      </c>
      <c r="BI76" s="851">
        <f t="shared" si="34"/>
        <v>0.15</v>
      </c>
      <c r="BJ76" s="851">
        <f t="shared" si="34"/>
        <v>0.15</v>
      </c>
      <c r="BK76" s="851">
        <f t="shared" si="34"/>
        <v>0.15</v>
      </c>
      <c r="BL76" s="851">
        <f t="shared" si="34"/>
        <v>0.15</v>
      </c>
      <c r="BM76" s="851">
        <f t="shared" si="34"/>
        <v>0.15</v>
      </c>
      <c r="BN76" s="851">
        <f t="shared" si="34"/>
        <v>0.15</v>
      </c>
      <c r="BO76" s="851">
        <f t="shared" si="34"/>
        <v>0.15</v>
      </c>
      <c r="BP76" s="851">
        <f t="shared" si="34"/>
        <v>0.15</v>
      </c>
      <c r="BQ76" s="851">
        <f t="shared" si="34"/>
        <v>0.15</v>
      </c>
      <c r="BR76" s="851">
        <f t="shared" si="34"/>
        <v>0.15</v>
      </c>
      <c r="BS76" s="851">
        <f t="shared" si="34"/>
        <v>0.15</v>
      </c>
      <c r="BT76" s="851">
        <f t="shared" si="34"/>
        <v>0.15</v>
      </c>
      <c r="BU76" s="851">
        <f t="shared" si="34"/>
        <v>0.15</v>
      </c>
      <c r="BV76" s="851">
        <f t="shared" si="34"/>
        <v>0.15</v>
      </c>
      <c r="BW76" s="851">
        <f t="shared" si="34"/>
        <v>0.15</v>
      </c>
      <c r="BX76" s="851">
        <f t="shared" si="34"/>
        <v>0.15</v>
      </c>
      <c r="BY76" s="851">
        <f t="shared" si="34"/>
        <v>0.15</v>
      </c>
      <c r="BZ76" s="851">
        <f t="shared" si="34"/>
        <v>0.15</v>
      </c>
      <c r="CA76" s="851">
        <f t="shared" si="34"/>
        <v>0.15</v>
      </c>
      <c r="CB76" s="851">
        <f t="shared" si="34"/>
        <v>0.15</v>
      </c>
      <c r="CC76" s="851">
        <f t="shared" si="34"/>
        <v>0.15</v>
      </c>
      <c r="CD76" s="851">
        <f t="shared" si="34"/>
        <v>0.15</v>
      </c>
      <c r="CE76" s="851">
        <f t="shared" si="34"/>
        <v>0.15</v>
      </c>
      <c r="CF76" s="851">
        <f t="shared" si="34"/>
        <v>0.15</v>
      </c>
      <c r="CG76" s="851">
        <f t="shared" si="34"/>
        <v>0.15</v>
      </c>
      <c r="CH76" s="851">
        <f t="shared" si="34"/>
        <v>0.15</v>
      </c>
      <c r="CI76" s="851">
        <f t="shared" si="34"/>
        <v>0.15</v>
      </c>
      <c r="CJ76" s="851">
        <f t="shared" si="34"/>
        <v>0.15</v>
      </c>
      <c r="CK76" s="851">
        <f t="shared" si="34"/>
        <v>0.15</v>
      </c>
      <c r="CL76" s="851">
        <f t="shared" si="34"/>
        <v>0.15</v>
      </c>
      <c r="CM76" s="851">
        <f t="shared" si="34"/>
        <v>0.15</v>
      </c>
      <c r="CN76" s="851">
        <f t="shared" si="34"/>
        <v>0.15</v>
      </c>
      <c r="CO76" s="851">
        <f t="shared" si="32"/>
        <v>0.15</v>
      </c>
      <c r="CP76" s="851">
        <f t="shared" si="32"/>
        <v>0.15</v>
      </c>
      <c r="CQ76" s="851">
        <f t="shared" si="32"/>
        <v>0.15</v>
      </c>
      <c r="CR76" s="851">
        <f t="shared" si="32"/>
        <v>0.15</v>
      </c>
      <c r="CS76" s="851">
        <f t="shared" si="32"/>
        <v>0.15</v>
      </c>
      <c r="CT76" s="851">
        <f t="shared" si="32"/>
        <v>0.15</v>
      </c>
      <c r="CU76" s="848">
        <f t="shared" si="30"/>
        <v>10.800000000000015</v>
      </c>
    </row>
    <row r="77" spans="1:99" x14ac:dyDescent="0.25">
      <c r="CU77" s="849">
        <f t="shared" si="30"/>
        <v>0</v>
      </c>
    </row>
    <row r="78" spans="1:99" x14ac:dyDescent="0.25">
      <c r="A78" s="172" t="s">
        <v>240</v>
      </c>
      <c r="CU78" s="849">
        <f t="shared" si="30"/>
        <v>0</v>
      </c>
    </row>
    <row r="79" spans="1:99" x14ac:dyDescent="0.25">
      <c r="A79" s="180" t="s">
        <v>255</v>
      </c>
      <c r="AM79" s="236">
        <f>TABLES!E82</f>
        <v>2400</v>
      </c>
      <c r="CU79" s="857">
        <f t="shared" si="30"/>
        <v>2400</v>
      </c>
    </row>
    <row r="80" spans="1:99" x14ac:dyDescent="0.25">
      <c r="A80" s="180" t="s">
        <v>260</v>
      </c>
      <c r="AY80" s="855">
        <f>'ANUAL DATA'!G31</f>
        <v>3.9100000000000003E-2</v>
      </c>
      <c r="BK80" s="855">
        <f>'ANUAL DATA'!H31</f>
        <v>2.7199999999999998E-2</v>
      </c>
      <c r="BW80" s="855">
        <f>'ANUAL DATA'!I31</f>
        <v>-1.95E-2</v>
      </c>
      <c r="CI80" s="855">
        <f>'ANUAL DATA'!J31</f>
        <v>2.3175000000000001E-2</v>
      </c>
      <c r="CU80" s="848">
        <f t="shared" si="30"/>
        <v>6.9974999999999996E-2</v>
      </c>
    </row>
    <row r="81" spans="1:99" x14ac:dyDescent="0.25">
      <c r="CU81" s="849">
        <f t="shared" si="30"/>
        <v>0</v>
      </c>
    </row>
    <row r="82" spans="1:99" x14ac:dyDescent="0.25">
      <c r="A82" s="172" t="s">
        <v>258</v>
      </c>
      <c r="CU82" s="849">
        <f t="shared" si="30"/>
        <v>0</v>
      </c>
    </row>
    <row r="83" spans="1:99" x14ac:dyDescent="0.25">
      <c r="A83" s="180" t="s">
        <v>51</v>
      </c>
      <c r="AM83" s="842">
        <f>TABLES!D136</f>
        <v>0.4</v>
      </c>
      <c r="AN83" s="851">
        <f>AM83</f>
        <v>0.4</v>
      </c>
      <c r="AO83" s="851">
        <f t="shared" ref="AO83:CT85" si="35">AN83</f>
        <v>0.4</v>
      </c>
      <c r="AP83" s="851">
        <f t="shared" si="35"/>
        <v>0.4</v>
      </c>
      <c r="AQ83" s="851">
        <f t="shared" si="35"/>
        <v>0.4</v>
      </c>
      <c r="AR83" s="851">
        <f t="shared" si="35"/>
        <v>0.4</v>
      </c>
      <c r="AS83" s="851">
        <f t="shared" si="35"/>
        <v>0.4</v>
      </c>
      <c r="AT83" s="851">
        <f t="shared" si="35"/>
        <v>0.4</v>
      </c>
      <c r="AU83" s="851">
        <f t="shared" si="35"/>
        <v>0.4</v>
      </c>
      <c r="AV83" s="851">
        <f t="shared" si="35"/>
        <v>0.4</v>
      </c>
      <c r="AW83" s="851">
        <f t="shared" si="35"/>
        <v>0.4</v>
      </c>
      <c r="AX83" s="851">
        <f t="shared" si="35"/>
        <v>0.4</v>
      </c>
      <c r="AY83" s="851">
        <f t="shared" si="35"/>
        <v>0.4</v>
      </c>
      <c r="AZ83" s="851">
        <f t="shared" si="35"/>
        <v>0.4</v>
      </c>
      <c r="BA83" s="851">
        <f t="shared" si="35"/>
        <v>0.4</v>
      </c>
      <c r="BB83" s="851">
        <f t="shared" si="35"/>
        <v>0.4</v>
      </c>
      <c r="BC83" s="851">
        <f t="shared" si="35"/>
        <v>0.4</v>
      </c>
      <c r="BD83" s="851">
        <f t="shared" si="35"/>
        <v>0.4</v>
      </c>
      <c r="BE83" s="851">
        <f t="shared" si="35"/>
        <v>0.4</v>
      </c>
      <c r="BF83" s="851">
        <f t="shared" si="35"/>
        <v>0.4</v>
      </c>
      <c r="BG83" s="851">
        <f t="shared" si="35"/>
        <v>0.4</v>
      </c>
      <c r="BH83" s="851">
        <f t="shared" si="35"/>
        <v>0.4</v>
      </c>
      <c r="BI83" s="851">
        <f t="shared" si="35"/>
        <v>0.4</v>
      </c>
      <c r="BJ83" s="851">
        <f t="shared" si="35"/>
        <v>0.4</v>
      </c>
      <c r="BK83" s="851">
        <f t="shared" si="35"/>
        <v>0.4</v>
      </c>
      <c r="BL83" s="851">
        <f t="shared" si="35"/>
        <v>0.4</v>
      </c>
      <c r="BM83" s="851">
        <f t="shared" si="35"/>
        <v>0.4</v>
      </c>
      <c r="BN83" s="851">
        <f t="shared" si="35"/>
        <v>0.4</v>
      </c>
      <c r="BO83" s="851">
        <f t="shared" si="35"/>
        <v>0.4</v>
      </c>
      <c r="BP83" s="851">
        <f t="shared" si="35"/>
        <v>0.4</v>
      </c>
      <c r="BQ83" s="851">
        <f t="shared" si="35"/>
        <v>0.4</v>
      </c>
      <c r="BR83" s="851">
        <f t="shared" si="35"/>
        <v>0.4</v>
      </c>
      <c r="BS83" s="851">
        <f t="shared" si="35"/>
        <v>0.4</v>
      </c>
      <c r="BT83" s="851">
        <f t="shared" si="35"/>
        <v>0.4</v>
      </c>
      <c r="BU83" s="851">
        <f t="shared" si="35"/>
        <v>0.4</v>
      </c>
      <c r="BV83" s="851">
        <f t="shared" si="35"/>
        <v>0.4</v>
      </c>
      <c r="BW83" s="851">
        <f t="shared" si="35"/>
        <v>0.4</v>
      </c>
      <c r="BX83" s="851">
        <f t="shared" si="35"/>
        <v>0.4</v>
      </c>
      <c r="BY83" s="851">
        <f t="shared" si="35"/>
        <v>0.4</v>
      </c>
      <c r="BZ83" s="851">
        <f t="shared" si="35"/>
        <v>0.4</v>
      </c>
      <c r="CA83" s="851">
        <f t="shared" si="35"/>
        <v>0.4</v>
      </c>
      <c r="CB83" s="851">
        <f t="shared" si="35"/>
        <v>0.4</v>
      </c>
      <c r="CC83" s="851">
        <f t="shared" si="35"/>
        <v>0.4</v>
      </c>
      <c r="CD83" s="851">
        <f t="shared" si="35"/>
        <v>0.4</v>
      </c>
      <c r="CE83" s="851">
        <f t="shared" si="35"/>
        <v>0.4</v>
      </c>
      <c r="CF83" s="851">
        <f t="shared" si="35"/>
        <v>0.4</v>
      </c>
      <c r="CG83" s="851">
        <f t="shared" si="35"/>
        <v>0.4</v>
      </c>
      <c r="CH83" s="851">
        <f t="shared" si="35"/>
        <v>0.4</v>
      </c>
      <c r="CI83" s="851">
        <f t="shared" si="35"/>
        <v>0.4</v>
      </c>
      <c r="CJ83" s="851">
        <f t="shared" si="35"/>
        <v>0.4</v>
      </c>
      <c r="CK83" s="851">
        <f t="shared" si="35"/>
        <v>0.4</v>
      </c>
      <c r="CL83" s="851">
        <f t="shared" si="35"/>
        <v>0.4</v>
      </c>
      <c r="CM83" s="851">
        <f t="shared" si="35"/>
        <v>0.4</v>
      </c>
      <c r="CN83" s="851">
        <f t="shared" si="35"/>
        <v>0.4</v>
      </c>
      <c r="CO83" s="851">
        <f t="shared" si="35"/>
        <v>0.4</v>
      </c>
      <c r="CP83" s="851">
        <f t="shared" si="35"/>
        <v>0.4</v>
      </c>
      <c r="CQ83" s="851">
        <f t="shared" si="35"/>
        <v>0.4</v>
      </c>
      <c r="CR83" s="851">
        <f t="shared" si="35"/>
        <v>0.4</v>
      </c>
      <c r="CS83" s="851">
        <f t="shared" si="35"/>
        <v>0.4</v>
      </c>
      <c r="CT83" s="851">
        <f t="shared" si="35"/>
        <v>0.4</v>
      </c>
      <c r="CU83" s="848">
        <f t="shared" si="30"/>
        <v>23.999999999999979</v>
      </c>
    </row>
    <row r="84" spans="1:99" x14ac:dyDescent="0.25">
      <c r="A84" s="180" t="s">
        <v>52</v>
      </c>
      <c r="AM84" s="842">
        <f>TABLES!E136</f>
        <v>0.2</v>
      </c>
      <c r="AN84" s="851">
        <f t="shared" ref="AN84:BC85" si="36">AM84</f>
        <v>0.2</v>
      </c>
      <c r="AO84" s="851">
        <f t="shared" si="36"/>
        <v>0.2</v>
      </c>
      <c r="AP84" s="851">
        <f t="shared" si="36"/>
        <v>0.2</v>
      </c>
      <c r="AQ84" s="851">
        <f t="shared" si="36"/>
        <v>0.2</v>
      </c>
      <c r="AR84" s="851">
        <f t="shared" si="36"/>
        <v>0.2</v>
      </c>
      <c r="AS84" s="851">
        <f t="shared" si="36"/>
        <v>0.2</v>
      </c>
      <c r="AT84" s="851">
        <f t="shared" si="36"/>
        <v>0.2</v>
      </c>
      <c r="AU84" s="851">
        <f t="shared" si="36"/>
        <v>0.2</v>
      </c>
      <c r="AV84" s="851">
        <f t="shared" si="36"/>
        <v>0.2</v>
      </c>
      <c r="AW84" s="851">
        <f t="shared" si="36"/>
        <v>0.2</v>
      </c>
      <c r="AX84" s="851">
        <f t="shared" si="36"/>
        <v>0.2</v>
      </c>
      <c r="AY84" s="851">
        <f t="shared" si="36"/>
        <v>0.2</v>
      </c>
      <c r="AZ84" s="851">
        <f t="shared" si="36"/>
        <v>0.2</v>
      </c>
      <c r="BA84" s="851">
        <f t="shared" si="36"/>
        <v>0.2</v>
      </c>
      <c r="BB84" s="851">
        <f t="shared" si="36"/>
        <v>0.2</v>
      </c>
      <c r="BC84" s="851">
        <f t="shared" si="36"/>
        <v>0.2</v>
      </c>
      <c r="BD84" s="851">
        <f t="shared" si="35"/>
        <v>0.2</v>
      </c>
      <c r="BE84" s="851">
        <f t="shared" si="35"/>
        <v>0.2</v>
      </c>
      <c r="BF84" s="851">
        <f t="shared" si="35"/>
        <v>0.2</v>
      </c>
      <c r="BG84" s="851">
        <f t="shared" si="35"/>
        <v>0.2</v>
      </c>
      <c r="BH84" s="851">
        <f t="shared" si="35"/>
        <v>0.2</v>
      </c>
      <c r="BI84" s="851">
        <f t="shared" si="35"/>
        <v>0.2</v>
      </c>
      <c r="BJ84" s="851">
        <f t="shared" si="35"/>
        <v>0.2</v>
      </c>
      <c r="BK84" s="851">
        <f t="shared" si="35"/>
        <v>0.2</v>
      </c>
      <c r="BL84" s="851">
        <f t="shared" si="35"/>
        <v>0.2</v>
      </c>
      <c r="BM84" s="851">
        <f t="shared" si="35"/>
        <v>0.2</v>
      </c>
      <c r="BN84" s="851">
        <f t="shared" si="35"/>
        <v>0.2</v>
      </c>
      <c r="BO84" s="851">
        <f t="shared" si="35"/>
        <v>0.2</v>
      </c>
      <c r="BP84" s="851">
        <f t="shared" si="35"/>
        <v>0.2</v>
      </c>
      <c r="BQ84" s="851">
        <f t="shared" si="35"/>
        <v>0.2</v>
      </c>
      <c r="BR84" s="851">
        <f t="shared" si="35"/>
        <v>0.2</v>
      </c>
      <c r="BS84" s="851">
        <f t="shared" si="35"/>
        <v>0.2</v>
      </c>
      <c r="BT84" s="851">
        <f t="shared" si="35"/>
        <v>0.2</v>
      </c>
      <c r="BU84" s="851">
        <f t="shared" si="35"/>
        <v>0.2</v>
      </c>
      <c r="BV84" s="851">
        <f t="shared" si="35"/>
        <v>0.2</v>
      </c>
      <c r="BW84" s="851">
        <f t="shared" si="35"/>
        <v>0.2</v>
      </c>
      <c r="BX84" s="851">
        <f t="shared" si="35"/>
        <v>0.2</v>
      </c>
      <c r="BY84" s="851">
        <f t="shared" si="35"/>
        <v>0.2</v>
      </c>
      <c r="BZ84" s="851">
        <f t="shared" si="35"/>
        <v>0.2</v>
      </c>
      <c r="CA84" s="851">
        <f t="shared" si="35"/>
        <v>0.2</v>
      </c>
      <c r="CB84" s="851">
        <f t="shared" si="35"/>
        <v>0.2</v>
      </c>
      <c r="CC84" s="851">
        <f t="shared" si="35"/>
        <v>0.2</v>
      </c>
      <c r="CD84" s="851">
        <f t="shared" si="35"/>
        <v>0.2</v>
      </c>
      <c r="CE84" s="851">
        <f t="shared" si="35"/>
        <v>0.2</v>
      </c>
      <c r="CF84" s="851">
        <f t="shared" si="35"/>
        <v>0.2</v>
      </c>
      <c r="CG84" s="851">
        <f t="shared" si="35"/>
        <v>0.2</v>
      </c>
      <c r="CH84" s="851">
        <f t="shared" si="35"/>
        <v>0.2</v>
      </c>
      <c r="CI84" s="851">
        <f t="shared" si="35"/>
        <v>0.2</v>
      </c>
      <c r="CJ84" s="851">
        <f t="shared" si="35"/>
        <v>0.2</v>
      </c>
      <c r="CK84" s="851">
        <f t="shared" si="35"/>
        <v>0.2</v>
      </c>
      <c r="CL84" s="851">
        <f t="shared" si="35"/>
        <v>0.2</v>
      </c>
      <c r="CM84" s="851">
        <f t="shared" si="35"/>
        <v>0.2</v>
      </c>
      <c r="CN84" s="851">
        <f t="shared" si="35"/>
        <v>0.2</v>
      </c>
      <c r="CO84" s="851">
        <f t="shared" si="35"/>
        <v>0.2</v>
      </c>
      <c r="CP84" s="851">
        <f t="shared" si="35"/>
        <v>0.2</v>
      </c>
      <c r="CQ84" s="851">
        <f t="shared" si="35"/>
        <v>0.2</v>
      </c>
      <c r="CR84" s="851">
        <f t="shared" si="35"/>
        <v>0.2</v>
      </c>
      <c r="CS84" s="851">
        <f t="shared" si="35"/>
        <v>0.2</v>
      </c>
      <c r="CT84" s="851">
        <f t="shared" si="35"/>
        <v>0.2</v>
      </c>
      <c r="CU84" s="848">
        <f t="shared" si="30"/>
        <v>11.999999999999989</v>
      </c>
    </row>
    <row r="85" spans="1:99" x14ac:dyDescent="0.25">
      <c r="A85" s="180" t="s">
        <v>53</v>
      </c>
      <c r="AM85" s="842">
        <f>TABLES!F136</f>
        <v>0.4</v>
      </c>
      <c r="AN85" s="851">
        <f t="shared" si="36"/>
        <v>0.4</v>
      </c>
      <c r="AO85" s="851">
        <f t="shared" si="35"/>
        <v>0.4</v>
      </c>
      <c r="AP85" s="851">
        <f t="shared" si="35"/>
        <v>0.4</v>
      </c>
      <c r="AQ85" s="851">
        <f t="shared" si="35"/>
        <v>0.4</v>
      </c>
      <c r="AR85" s="851">
        <f t="shared" si="35"/>
        <v>0.4</v>
      </c>
      <c r="AS85" s="851">
        <f t="shared" si="35"/>
        <v>0.4</v>
      </c>
      <c r="AT85" s="851">
        <f t="shared" si="35"/>
        <v>0.4</v>
      </c>
      <c r="AU85" s="851">
        <f t="shared" si="35"/>
        <v>0.4</v>
      </c>
      <c r="AV85" s="851">
        <f t="shared" si="35"/>
        <v>0.4</v>
      </c>
      <c r="AW85" s="851">
        <f t="shared" si="35"/>
        <v>0.4</v>
      </c>
      <c r="AX85" s="851">
        <f t="shared" si="35"/>
        <v>0.4</v>
      </c>
      <c r="AY85" s="851">
        <f t="shared" si="35"/>
        <v>0.4</v>
      </c>
      <c r="AZ85" s="851">
        <f t="shared" si="35"/>
        <v>0.4</v>
      </c>
      <c r="BA85" s="851">
        <f t="shared" si="35"/>
        <v>0.4</v>
      </c>
      <c r="BB85" s="851">
        <f t="shared" si="35"/>
        <v>0.4</v>
      </c>
      <c r="BC85" s="851">
        <f t="shared" si="35"/>
        <v>0.4</v>
      </c>
      <c r="BD85" s="851">
        <f t="shared" si="35"/>
        <v>0.4</v>
      </c>
      <c r="BE85" s="851">
        <f t="shared" si="35"/>
        <v>0.4</v>
      </c>
      <c r="BF85" s="851">
        <f t="shared" si="35"/>
        <v>0.4</v>
      </c>
      <c r="BG85" s="851">
        <f t="shared" si="35"/>
        <v>0.4</v>
      </c>
      <c r="BH85" s="851">
        <f t="shared" si="35"/>
        <v>0.4</v>
      </c>
      <c r="BI85" s="851">
        <f t="shared" si="35"/>
        <v>0.4</v>
      </c>
      <c r="BJ85" s="851">
        <f t="shared" si="35"/>
        <v>0.4</v>
      </c>
      <c r="BK85" s="851">
        <f t="shared" si="35"/>
        <v>0.4</v>
      </c>
      <c r="BL85" s="851">
        <f t="shared" si="35"/>
        <v>0.4</v>
      </c>
      <c r="BM85" s="851">
        <f t="shared" si="35"/>
        <v>0.4</v>
      </c>
      <c r="BN85" s="851">
        <f t="shared" si="35"/>
        <v>0.4</v>
      </c>
      <c r="BO85" s="851">
        <f t="shared" si="35"/>
        <v>0.4</v>
      </c>
      <c r="BP85" s="851">
        <f t="shared" si="35"/>
        <v>0.4</v>
      </c>
      <c r="BQ85" s="851">
        <f t="shared" si="35"/>
        <v>0.4</v>
      </c>
      <c r="BR85" s="851">
        <f t="shared" si="35"/>
        <v>0.4</v>
      </c>
      <c r="BS85" s="851">
        <f t="shared" si="35"/>
        <v>0.4</v>
      </c>
      <c r="BT85" s="851">
        <f t="shared" si="35"/>
        <v>0.4</v>
      </c>
      <c r="BU85" s="851">
        <f t="shared" si="35"/>
        <v>0.4</v>
      </c>
      <c r="BV85" s="851">
        <f t="shared" si="35"/>
        <v>0.4</v>
      </c>
      <c r="BW85" s="851">
        <f t="shared" si="35"/>
        <v>0.4</v>
      </c>
      <c r="BX85" s="851">
        <f t="shared" si="35"/>
        <v>0.4</v>
      </c>
      <c r="BY85" s="851">
        <f t="shared" si="35"/>
        <v>0.4</v>
      </c>
      <c r="BZ85" s="851">
        <f t="shared" si="35"/>
        <v>0.4</v>
      </c>
      <c r="CA85" s="851">
        <f t="shared" si="35"/>
        <v>0.4</v>
      </c>
      <c r="CB85" s="851">
        <f t="shared" si="35"/>
        <v>0.4</v>
      </c>
      <c r="CC85" s="851">
        <f t="shared" si="35"/>
        <v>0.4</v>
      </c>
      <c r="CD85" s="851">
        <f t="shared" si="35"/>
        <v>0.4</v>
      </c>
      <c r="CE85" s="851">
        <f t="shared" si="35"/>
        <v>0.4</v>
      </c>
      <c r="CF85" s="851">
        <f t="shared" si="35"/>
        <v>0.4</v>
      </c>
      <c r="CG85" s="851">
        <f t="shared" si="35"/>
        <v>0.4</v>
      </c>
      <c r="CH85" s="851">
        <f t="shared" si="35"/>
        <v>0.4</v>
      </c>
      <c r="CI85" s="851">
        <f t="shared" si="35"/>
        <v>0.4</v>
      </c>
      <c r="CJ85" s="851">
        <f t="shared" si="35"/>
        <v>0.4</v>
      </c>
      <c r="CK85" s="851">
        <f t="shared" si="35"/>
        <v>0.4</v>
      </c>
      <c r="CL85" s="851">
        <f t="shared" si="35"/>
        <v>0.4</v>
      </c>
      <c r="CM85" s="851">
        <f t="shared" si="35"/>
        <v>0.4</v>
      </c>
      <c r="CN85" s="851">
        <f t="shared" si="35"/>
        <v>0.4</v>
      </c>
      <c r="CO85" s="851">
        <f t="shared" si="35"/>
        <v>0.4</v>
      </c>
      <c r="CP85" s="851">
        <f t="shared" si="35"/>
        <v>0.4</v>
      </c>
      <c r="CQ85" s="851">
        <f t="shared" si="35"/>
        <v>0.4</v>
      </c>
      <c r="CR85" s="851">
        <f t="shared" si="35"/>
        <v>0.4</v>
      </c>
      <c r="CS85" s="851">
        <f t="shared" si="35"/>
        <v>0.4</v>
      </c>
      <c r="CT85" s="851">
        <f t="shared" si="35"/>
        <v>0.4</v>
      </c>
      <c r="CU85" s="848">
        <f t="shared" si="30"/>
        <v>23.999999999999979</v>
      </c>
    </row>
    <row r="86" spans="1:99" x14ac:dyDescent="0.25">
      <c r="CU86" s="852">
        <f t="shared" si="30"/>
        <v>0</v>
      </c>
    </row>
    <row r="87" spans="1:99" x14ac:dyDescent="0.25">
      <c r="A87" s="172" t="s">
        <v>246</v>
      </c>
      <c r="CU87" s="849">
        <f t="shared" si="30"/>
        <v>0</v>
      </c>
    </row>
    <row r="88" spans="1:99" x14ac:dyDescent="0.25">
      <c r="A88" s="180" t="s">
        <v>255</v>
      </c>
      <c r="BK88" s="236">
        <f>TABLES!G83</f>
        <v>900</v>
      </c>
      <c r="CU88" s="857">
        <f t="shared" si="30"/>
        <v>900</v>
      </c>
    </row>
    <row r="89" spans="1:99" x14ac:dyDescent="0.25">
      <c r="A89" s="180" t="s">
        <v>256</v>
      </c>
      <c r="BW89" s="855">
        <f>'ANUAL DATA'!I32</f>
        <v>3.7374999999999999E-2</v>
      </c>
      <c r="CI89" s="855">
        <f>'ANUAL DATA'!J32</f>
        <v>2.5956E-2</v>
      </c>
      <c r="CU89" s="848">
        <f t="shared" si="30"/>
        <v>6.3330999999999998E-2</v>
      </c>
    </row>
    <row r="90" spans="1:99" x14ac:dyDescent="0.25">
      <c r="CU90" s="852">
        <f t="shared" si="30"/>
        <v>0</v>
      </c>
    </row>
    <row r="91" spans="1:99" x14ac:dyDescent="0.25">
      <c r="A91" s="172" t="s">
        <v>258</v>
      </c>
      <c r="CU91" s="852">
        <f t="shared" si="30"/>
        <v>0</v>
      </c>
    </row>
    <row r="92" spans="1:99" x14ac:dyDescent="0.25">
      <c r="A92" s="180" t="s">
        <v>51</v>
      </c>
      <c r="BK92" s="842">
        <f>TABLES!D137</f>
        <v>0.35</v>
      </c>
      <c r="BL92" s="851">
        <f>BK92</f>
        <v>0.35</v>
      </c>
      <c r="BM92" s="851">
        <f t="shared" ref="BM92:CT94" si="37">BL92</f>
        <v>0.35</v>
      </c>
      <c r="BN92" s="851">
        <f t="shared" si="37"/>
        <v>0.35</v>
      </c>
      <c r="BO92" s="851">
        <f t="shared" si="37"/>
        <v>0.35</v>
      </c>
      <c r="BP92" s="851">
        <f t="shared" si="37"/>
        <v>0.35</v>
      </c>
      <c r="BQ92" s="851">
        <f t="shared" si="37"/>
        <v>0.35</v>
      </c>
      <c r="BR92" s="851">
        <f t="shared" si="37"/>
        <v>0.35</v>
      </c>
      <c r="BS92" s="851">
        <f t="shared" si="37"/>
        <v>0.35</v>
      </c>
      <c r="BT92" s="851">
        <f t="shared" si="37"/>
        <v>0.35</v>
      </c>
      <c r="BU92" s="851">
        <f t="shared" si="37"/>
        <v>0.35</v>
      </c>
      <c r="BV92" s="851">
        <f t="shared" si="37"/>
        <v>0.35</v>
      </c>
      <c r="BW92" s="851">
        <f t="shared" si="37"/>
        <v>0.35</v>
      </c>
      <c r="BX92" s="851">
        <f t="shared" si="37"/>
        <v>0.35</v>
      </c>
      <c r="BY92" s="851">
        <f t="shared" si="37"/>
        <v>0.35</v>
      </c>
      <c r="BZ92" s="851">
        <f t="shared" si="37"/>
        <v>0.35</v>
      </c>
      <c r="CA92" s="851">
        <f t="shared" si="37"/>
        <v>0.35</v>
      </c>
      <c r="CB92" s="851">
        <f t="shared" si="37"/>
        <v>0.35</v>
      </c>
      <c r="CC92" s="851">
        <f t="shared" si="37"/>
        <v>0.35</v>
      </c>
      <c r="CD92" s="851">
        <f t="shared" si="37"/>
        <v>0.35</v>
      </c>
      <c r="CE92" s="851">
        <f t="shared" si="37"/>
        <v>0.35</v>
      </c>
      <c r="CF92" s="851">
        <f t="shared" si="37"/>
        <v>0.35</v>
      </c>
      <c r="CG92" s="851">
        <f t="shared" si="37"/>
        <v>0.35</v>
      </c>
      <c r="CH92" s="851">
        <f t="shared" si="37"/>
        <v>0.35</v>
      </c>
      <c r="CI92" s="851">
        <f t="shared" si="37"/>
        <v>0.35</v>
      </c>
      <c r="CJ92" s="851">
        <f t="shared" si="37"/>
        <v>0.35</v>
      </c>
      <c r="CK92" s="851">
        <f t="shared" si="37"/>
        <v>0.35</v>
      </c>
      <c r="CL92" s="851">
        <f t="shared" si="37"/>
        <v>0.35</v>
      </c>
      <c r="CM92" s="851">
        <f t="shared" si="37"/>
        <v>0.35</v>
      </c>
      <c r="CN92" s="851">
        <f t="shared" si="37"/>
        <v>0.35</v>
      </c>
      <c r="CO92" s="851">
        <f t="shared" si="37"/>
        <v>0.35</v>
      </c>
      <c r="CP92" s="851">
        <f t="shared" si="37"/>
        <v>0.35</v>
      </c>
      <c r="CQ92" s="851">
        <f t="shared" si="37"/>
        <v>0.35</v>
      </c>
      <c r="CR92" s="851">
        <f t="shared" si="37"/>
        <v>0.35</v>
      </c>
      <c r="CS92" s="851">
        <f t="shared" si="37"/>
        <v>0.35</v>
      </c>
      <c r="CT92" s="851">
        <f t="shared" si="37"/>
        <v>0.35</v>
      </c>
      <c r="CU92" s="848">
        <f t="shared" si="30"/>
        <v>12.599999999999993</v>
      </c>
    </row>
    <row r="93" spans="1:99" x14ac:dyDescent="0.25">
      <c r="A93" s="180" t="s">
        <v>52</v>
      </c>
      <c r="BK93" s="842">
        <f>TABLES!E137</f>
        <v>0.45</v>
      </c>
      <c r="BL93" s="851">
        <f t="shared" ref="BL93:CA94" si="38">BK93</f>
        <v>0.45</v>
      </c>
      <c r="BM93" s="851">
        <f t="shared" si="38"/>
        <v>0.45</v>
      </c>
      <c r="BN93" s="851">
        <f t="shared" si="38"/>
        <v>0.45</v>
      </c>
      <c r="BO93" s="851">
        <f t="shared" si="38"/>
        <v>0.45</v>
      </c>
      <c r="BP93" s="851">
        <f t="shared" si="38"/>
        <v>0.45</v>
      </c>
      <c r="BQ93" s="851">
        <f t="shared" si="38"/>
        <v>0.45</v>
      </c>
      <c r="BR93" s="851">
        <f t="shared" si="38"/>
        <v>0.45</v>
      </c>
      <c r="BS93" s="851">
        <f t="shared" si="38"/>
        <v>0.45</v>
      </c>
      <c r="BT93" s="851">
        <f t="shared" si="38"/>
        <v>0.45</v>
      </c>
      <c r="BU93" s="851">
        <f t="shared" si="38"/>
        <v>0.45</v>
      </c>
      <c r="BV93" s="851">
        <f t="shared" si="38"/>
        <v>0.45</v>
      </c>
      <c r="BW93" s="851">
        <f t="shared" si="38"/>
        <v>0.45</v>
      </c>
      <c r="BX93" s="851">
        <f t="shared" si="38"/>
        <v>0.45</v>
      </c>
      <c r="BY93" s="851">
        <f t="shared" si="38"/>
        <v>0.45</v>
      </c>
      <c r="BZ93" s="851">
        <f t="shared" si="38"/>
        <v>0.45</v>
      </c>
      <c r="CA93" s="851">
        <f t="shared" si="38"/>
        <v>0.45</v>
      </c>
      <c r="CB93" s="851">
        <f t="shared" si="37"/>
        <v>0.45</v>
      </c>
      <c r="CC93" s="851">
        <f t="shared" si="37"/>
        <v>0.45</v>
      </c>
      <c r="CD93" s="851">
        <f t="shared" si="37"/>
        <v>0.45</v>
      </c>
      <c r="CE93" s="851">
        <f t="shared" si="37"/>
        <v>0.45</v>
      </c>
      <c r="CF93" s="851">
        <f t="shared" si="37"/>
        <v>0.45</v>
      </c>
      <c r="CG93" s="851">
        <f t="shared" si="37"/>
        <v>0.45</v>
      </c>
      <c r="CH93" s="851">
        <f t="shared" si="37"/>
        <v>0.45</v>
      </c>
      <c r="CI93" s="851">
        <f t="shared" si="37"/>
        <v>0.45</v>
      </c>
      <c r="CJ93" s="851">
        <f t="shared" si="37"/>
        <v>0.45</v>
      </c>
      <c r="CK93" s="851">
        <f t="shared" si="37"/>
        <v>0.45</v>
      </c>
      <c r="CL93" s="851">
        <f t="shared" si="37"/>
        <v>0.45</v>
      </c>
      <c r="CM93" s="851">
        <f t="shared" si="37"/>
        <v>0.45</v>
      </c>
      <c r="CN93" s="851">
        <f t="shared" si="37"/>
        <v>0.45</v>
      </c>
      <c r="CO93" s="851">
        <f t="shared" si="37"/>
        <v>0.45</v>
      </c>
      <c r="CP93" s="851">
        <f t="shared" si="37"/>
        <v>0.45</v>
      </c>
      <c r="CQ93" s="851">
        <f t="shared" si="37"/>
        <v>0.45</v>
      </c>
      <c r="CR93" s="851">
        <f t="shared" si="37"/>
        <v>0.45</v>
      </c>
      <c r="CS93" s="851">
        <f t="shared" si="37"/>
        <v>0.45</v>
      </c>
      <c r="CT93" s="851">
        <f t="shared" si="37"/>
        <v>0.45</v>
      </c>
      <c r="CU93" s="848">
        <f t="shared" si="30"/>
        <v>16.199999999999989</v>
      </c>
    </row>
    <row r="94" spans="1:99" x14ac:dyDescent="0.25">
      <c r="A94" s="180" t="s">
        <v>53</v>
      </c>
      <c r="BK94" s="842">
        <f>TABLES!F137</f>
        <v>0.2</v>
      </c>
      <c r="BL94" s="851">
        <f t="shared" si="38"/>
        <v>0.2</v>
      </c>
      <c r="BM94" s="851">
        <f t="shared" si="37"/>
        <v>0.2</v>
      </c>
      <c r="BN94" s="851">
        <f t="shared" si="37"/>
        <v>0.2</v>
      </c>
      <c r="BO94" s="851">
        <f t="shared" si="37"/>
        <v>0.2</v>
      </c>
      <c r="BP94" s="851">
        <f t="shared" si="37"/>
        <v>0.2</v>
      </c>
      <c r="BQ94" s="851">
        <f t="shared" si="37"/>
        <v>0.2</v>
      </c>
      <c r="BR94" s="851">
        <f t="shared" si="37"/>
        <v>0.2</v>
      </c>
      <c r="BS94" s="851">
        <f t="shared" si="37"/>
        <v>0.2</v>
      </c>
      <c r="BT94" s="851">
        <f t="shared" si="37"/>
        <v>0.2</v>
      </c>
      <c r="BU94" s="851">
        <f t="shared" si="37"/>
        <v>0.2</v>
      </c>
      <c r="BV94" s="851">
        <f t="shared" si="37"/>
        <v>0.2</v>
      </c>
      <c r="BW94" s="851">
        <f t="shared" si="37"/>
        <v>0.2</v>
      </c>
      <c r="BX94" s="851">
        <f t="shared" si="37"/>
        <v>0.2</v>
      </c>
      <c r="BY94" s="851">
        <f t="shared" si="37"/>
        <v>0.2</v>
      </c>
      <c r="BZ94" s="851">
        <f t="shared" si="37"/>
        <v>0.2</v>
      </c>
      <c r="CA94" s="851">
        <f t="shared" si="37"/>
        <v>0.2</v>
      </c>
      <c r="CB94" s="851">
        <f t="shared" si="37"/>
        <v>0.2</v>
      </c>
      <c r="CC94" s="851">
        <f t="shared" si="37"/>
        <v>0.2</v>
      </c>
      <c r="CD94" s="851">
        <f t="shared" si="37"/>
        <v>0.2</v>
      </c>
      <c r="CE94" s="851">
        <f t="shared" si="37"/>
        <v>0.2</v>
      </c>
      <c r="CF94" s="851">
        <f t="shared" si="37"/>
        <v>0.2</v>
      </c>
      <c r="CG94" s="851">
        <f t="shared" si="37"/>
        <v>0.2</v>
      </c>
      <c r="CH94" s="851">
        <f t="shared" si="37"/>
        <v>0.2</v>
      </c>
      <c r="CI94" s="851">
        <f t="shared" si="37"/>
        <v>0.2</v>
      </c>
      <c r="CJ94" s="851">
        <f t="shared" si="37"/>
        <v>0.2</v>
      </c>
      <c r="CK94" s="851">
        <f t="shared" si="37"/>
        <v>0.2</v>
      </c>
      <c r="CL94" s="851">
        <f t="shared" si="37"/>
        <v>0.2</v>
      </c>
      <c r="CM94" s="851">
        <f t="shared" si="37"/>
        <v>0.2</v>
      </c>
      <c r="CN94" s="851">
        <f t="shared" si="37"/>
        <v>0.2</v>
      </c>
      <c r="CO94" s="851">
        <f t="shared" si="37"/>
        <v>0.2</v>
      </c>
      <c r="CP94" s="851">
        <f t="shared" si="37"/>
        <v>0.2</v>
      </c>
      <c r="CQ94" s="851">
        <f t="shared" si="37"/>
        <v>0.2</v>
      </c>
      <c r="CR94" s="851">
        <f t="shared" si="37"/>
        <v>0.2</v>
      </c>
      <c r="CS94" s="851">
        <f t="shared" si="37"/>
        <v>0.2</v>
      </c>
      <c r="CT94" s="851">
        <f t="shared" si="37"/>
        <v>0.2</v>
      </c>
      <c r="CU94" s="848">
        <f t="shared" si="30"/>
        <v>7.2000000000000037</v>
      </c>
    </row>
    <row r="95" spans="1:99" x14ac:dyDescent="0.25">
      <c r="CU95" s="852">
        <f t="shared" si="30"/>
        <v>0</v>
      </c>
    </row>
    <row r="96" spans="1:99" x14ac:dyDescent="0.25">
      <c r="A96" s="172" t="s">
        <v>261</v>
      </c>
      <c r="CU96" s="849">
        <f t="shared" si="30"/>
        <v>0</v>
      </c>
    </row>
    <row r="97" spans="1:99" x14ac:dyDescent="0.25">
      <c r="A97" s="172" t="s">
        <v>235</v>
      </c>
      <c r="CU97" s="849">
        <f t="shared" si="30"/>
        <v>0</v>
      </c>
    </row>
    <row r="98" spans="1:99" x14ac:dyDescent="0.25">
      <c r="A98" s="346" t="s">
        <v>1</v>
      </c>
      <c r="C98" s="234">
        <f>TABLES!D62</f>
        <v>600</v>
      </c>
      <c r="D98" s="234">
        <f>TABLES!E62</f>
        <v>776</v>
      </c>
      <c r="E98" s="234">
        <f>TABLES!F62</f>
        <v>424</v>
      </c>
      <c r="F98" s="234">
        <f>TABLES!G62</f>
        <v>260</v>
      </c>
      <c r="G98" s="234">
        <f>TABLES!H62</f>
        <v>644</v>
      </c>
      <c r="H98" s="234">
        <f>TABLES!I62</f>
        <v>904</v>
      </c>
      <c r="I98" s="234">
        <f>TABLES!D66</f>
        <v>660</v>
      </c>
      <c r="J98" s="234">
        <f>TABLES!E66</f>
        <v>351</v>
      </c>
      <c r="K98" s="234">
        <f>TABLES!F66</f>
        <v>482</v>
      </c>
      <c r="L98" s="234">
        <f>TABLES!G66</f>
        <v>664</v>
      </c>
      <c r="M98" s="234">
        <f>TABLES!H66</f>
        <v>612</v>
      </c>
      <c r="N98" s="234">
        <f>TABLES!I66</f>
        <v>1120</v>
      </c>
      <c r="O98" s="234">
        <f>TABLES!D63</f>
        <v>836</v>
      </c>
      <c r="P98" s="234">
        <f>TABLES!E63</f>
        <v>684</v>
      </c>
      <c r="Q98" s="234">
        <f>TABLES!F63</f>
        <v>468</v>
      </c>
      <c r="R98" s="234">
        <f>TABLES!G63</f>
        <v>296</v>
      </c>
      <c r="S98" s="234">
        <f>TABLES!H63</f>
        <v>668</v>
      </c>
      <c r="T98" s="234">
        <f>TABLES!I63</f>
        <v>1012</v>
      </c>
      <c r="U98" s="234">
        <f>TABLES!D67</f>
        <v>844</v>
      </c>
      <c r="V98" s="234">
        <f>TABLES!E67</f>
        <v>548</v>
      </c>
      <c r="W98" s="234">
        <f>TABLES!F67</f>
        <v>462</v>
      </c>
      <c r="X98" s="234">
        <f>TABLES!G67</f>
        <v>772</v>
      </c>
      <c r="Y98" s="234">
        <f>TABLES!H67</f>
        <v>832</v>
      </c>
      <c r="Z98" s="234">
        <f>TABLES!I67</f>
        <v>1464</v>
      </c>
      <c r="AA98" s="234">
        <f>TABLES!D64</f>
        <v>740</v>
      </c>
      <c r="AB98" s="234">
        <f>TABLES!E64</f>
        <v>748</v>
      </c>
      <c r="AC98" s="234">
        <f>TABLES!F64</f>
        <v>690</v>
      </c>
      <c r="AD98" s="234">
        <f>TABLES!G64</f>
        <v>356</v>
      </c>
      <c r="AE98" s="234">
        <f>TABLES!H64</f>
        <v>748</v>
      </c>
      <c r="AF98" s="234">
        <f>TABLES!I64</f>
        <v>1156</v>
      </c>
      <c r="AG98" s="234">
        <f>TABLES!D68</f>
        <v>828</v>
      </c>
      <c r="AH98" s="234">
        <f>TABLES!E68</f>
        <v>544</v>
      </c>
      <c r="AI98" s="234">
        <f>TABLES!F68</f>
        <v>676</v>
      </c>
      <c r="AJ98" s="234">
        <f>TABLES!G68</f>
        <v>769</v>
      </c>
      <c r="AK98" s="234">
        <f>TABLES!H68</f>
        <v>854</v>
      </c>
      <c r="AL98" s="234">
        <f>TABLES!I68</f>
        <v>1692</v>
      </c>
      <c r="CU98" s="849">
        <f t="shared" si="30"/>
        <v>26184</v>
      </c>
    </row>
    <row r="99" spans="1:99" x14ac:dyDescent="0.25">
      <c r="A99" s="346"/>
      <c r="CU99" s="849">
        <f t="shared" si="30"/>
        <v>0</v>
      </c>
    </row>
    <row r="100" spans="1:99" x14ac:dyDescent="0.25">
      <c r="A100" s="172" t="s">
        <v>241</v>
      </c>
      <c r="CU100" s="849">
        <f t="shared" si="30"/>
        <v>0</v>
      </c>
    </row>
    <row r="101" spans="1:99" x14ac:dyDescent="0.25">
      <c r="A101" s="346" t="s">
        <v>1</v>
      </c>
      <c r="C101" s="842">
        <f>C98/'ANUAL DATA'!$C$40</f>
        <v>8.0032012805122052E-2</v>
      </c>
      <c r="D101" s="842">
        <f>D98/'ANUAL DATA'!$C$40</f>
        <v>0.10350806989462452</v>
      </c>
      <c r="E101" s="842">
        <f>E98/'ANUAL DATA'!$C$40</f>
        <v>5.6555955715619582E-2</v>
      </c>
      <c r="F101" s="842">
        <f>F98/'ANUAL DATA'!$C$40</f>
        <v>3.4680538882219551E-2</v>
      </c>
      <c r="G101" s="842">
        <f>G98/'ANUAL DATA'!$C$40</f>
        <v>8.5901027077497666E-2</v>
      </c>
      <c r="H101" s="842">
        <f>H98/'ANUAL DATA'!$C$40</f>
        <v>0.12058156595971722</v>
      </c>
      <c r="I101" s="842">
        <f>I98/'ANUAL DATA'!$C$40</f>
        <v>8.803521408563425E-2</v>
      </c>
      <c r="J101" s="842">
        <f>J98/'ANUAL DATA'!$C$40</f>
        <v>4.6818727490996401E-2</v>
      </c>
      <c r="K101" s="842">
        <f>K98/'ANUAL DATA'!$C$40</f>
        <v>6.4292383620114718E-2</v>
      </c>
      <c r="L101" s="842">
        <f>L98/'ANUAL DATA'!$C$40</f>
        <v>8.8568760837668403E-2</v>
      </c>
      <c r="M101" s="842">
        <f>M98/'ANUAL DATA'!$C$40</f>
        <v>8.1632653061224483E-2</v>
      </c>
      <c r="N101" s="842">
        <f>N98/'ANUAL DATA'!$C$40</f>
        <v>0.14939309056956115</v>
      </c>
      <c r="O101" s="842">
        <f>O98/'ANUAL DATA'!$D$40</f>
        <v>9.4080576187260859E-2</v>
      </c>
      <c r="P101" s="842">
        <f>P98/'ANUAL DATA'!$D$40</f>
        <v>7.6975016880486163E-2</v>
      </c>
      <c r="Q101" s="842">
        <f>Q98/'ANUAL DATA'!$D$40</f>
        <v>5.2667116812964217E-2</v>
      </c>
      <c r="R101" s="842">
        <f>R98/'ANUAL DATA'!$D$40</f>
        <v>3.3310826018455995E-2</v>
      </c>
      <c r="S101" s="842">
        <f>S98/'ANUAL DATA'!$D$40</f>
        <v>7.5174431690299345E-2</v>
      </c>
      <c r="T101" s="842">
        <f>T98/'ANUAL DATA'!$D$40</f>
        <v>0.11388701327931577</v>
      </c>
      <c r="U101" s="842">
        <f>U98/'ANUAL DATA'!$D$40</f>
        <v>9.4980868782354261E-2</v>
      </c>
      <c r="V101" s="842">
        <f>V98/'ANUAL DATA'!$D$40</f>
        <v>6.1670042763898265E-2</v>
      </c>
      <c r="W101" s="842">
        <f>W98/'ANUAL DATA'!$D$40</f>
        <v>5.1991897366644162E-2</v>
      </c>
      <c r="X101" s="842">
        <f>X98/'ANUAL DATA'!$D$40</f>
        <v>8.6878235426513614E-2</v>
      </c>
      <c r="Y101" s="842">
        <f>Y98/'ANUAL DATA'!$D$40</f>
        <v>9.3630429889714151E-2</v>
      </c>
      <c r="Z101" s="842">
        <f>Z98/'ANUAL DATA'!$D$40</f>
        <v>0.16475354490209318</v>
      </c>
      <c r="AA101" s="842">
        <f>AA98/'ANUAL DATA'!$E$40</f>
        <v>7.5502499744923984E-2</v>
      </c>
      <c r="AB101" s="842">
        <f>AB98/'ANUAL DATA'!$E$40</f>
        <v>7.6318742985409652E-2</v>
      </c>
      <c r="AC101" s="842">
        <f>AC98/'ANUAL DATA'!$E$40</f>
        <v>7.0400979491888588E-2</v>
      </c>
      <c r="AD101" s="842">
        <f>AD98/'ANUAL DATA'!$E$40</f>
        <v>3.6322824201612078E-2</v>
      </c>
      <c r="AE101" s="842">
        <f>AE98/'ANUAL DATA'!$E$40</f>
        <v>7.6318742985409652E-2</v>
      </c>
      <c r="AF101" s="842">
        <f>AF98/'ANUAL DATA'!$E$40</f>
        <v>0.11794714825017856</v>
      </c>
      <c r="AG101" s="842">
        <f>AG98/'ANUAL DATA'!$E$40</f>
        <v>8.4481175390266297E-2</v>
      </c>
      <c r="AH101" s="842">
        <f>AH98/'ANUAL DATA'!$E$40</f>
        <v>5.5504540353025204E-2</v>
      </c>
      <c r="AI101" s="842">
        <f>AI98/'ANUAL DATA'!$E$40</f>
        <v>6.8972553821038673E-2</v>
      </c>
      <c r="AJ101" s="842">
        <f>AJ98/'ANUAL DATA'!$E$40</f>
        <v>7.8461381491684523E-2</v>
      </c>
      <c r="AK101" s="842">
        <f>AK98/'ANUAL DATA'!$E$40</f>
        <v>8.7133965921844705E-2</v>
      </c>
      <c r="AL101" s="842">
        <f>AL98/'ANUAL DATA'!$E$40</f>
        <v>0.17263544536271808</v>
      </c>
      <c r="CU101" s="849">
        <f t="shared" si="30"/>
        <v>2.9999999999999996</v>
      </c>
    </row>
    <row r="102" spans="1:99" x14ac:dyDescent="0.25">
      <c r="CU102" s="849">
        <f t="shared" si="30"/>
        <v>0</v>
      </c>
    </row>
    <row r="103" spans="1:99" x14ac:dyDescent="0.25">
      <c r="A103" s="172" t="s">
        <v>263</v>
      </c>
      <c r="C103" s="180" t="s">
        <v>9</v>
      </c>
      <c r="D103" s="180" t="s">
        <v>10</v>
      </c>
      <c r="E103" s="180" t="s">
        <v>11</v>
      </c>
      <c r="F103" s="180" t="s">
        <v>12</v>
      </c>
      <c r="G103" s="180" t="s">
        <v>13</v>
      </c>
      <c r="H103" s="180" t="s">
        <v>14</v>
      </c>
      <c r="I103" s="180" t="s">
        <v>15</v>
      </c>
      <c r="J103" s="180" t="s">
        <v>16</v>
      </c>
      <c r="K103" s="180" t="s">
        <v>17</v>
      </c>
      <c r="L103" s="180" t="s">
        <v>18</v>
      </c>
      <c r="M103" s="180" t="s">
        <v>19</v>
      </c>
      <c r="N103" s="180" t="s">
        <v>20</v>
      </c>
      <c r="CU103" s="849">
        <f t="shared" si="30"/>
        <v>0</v>
      </c>
    </row>
    <row r="104" spans="1:99" x14ac:dyDescent="0.25">
      <c r="A104" s="180" t="s">
        <v>1</v>
      </c>
      <c r="C104" s="842">
        <f>(C101+O101+AA101)/3</f>
        <v>8.3205029579102294E-2</v>
      </c>
      <c r="D104" s="842">
        <f t="shared" ref="D104:N104" si="39">(D101+P101+AB101)/3</f>
        <v>8.5600609920173445E-2</v>
      </c>
      <c r="E104" s="842">
        <f t="shared" si="39"/>
        <v>5.9874684006824129E-2</v>
      </c>
      <c r="F104" s="842">
        <f t="shared" si="39"/>
        <v>3.4771396367429208E-2</v>
      </c>
      <c r="G104" s="842">
        <f t="shared" si="39"/>
        <v>7.9131400584402212E-2</v>
      </c>
      <c r="H104" s="842">
        <f t="shared" si="39"/>
        <v>0.11747190916307053</v>
      </c>
      <c r="I104" s="842">
        <f t="shared" si="39"/>
        <v>8.9165752752751612E-2</v>
      </c>
      <c r="J104" s="842">
        <f t="shared" si="39"/>
        <v>5.466443686930663E-2</v>
      </c>
      <c r="K104" s="842">
        <f t="shared" si="39"/>
        <v>6.1752278269265853E-2</v>
      </c>
      <c r="L104" s="842">
        <f t="shared" si="39"/>
        <v>8.4636125918622185E-2</v>
      </c>
      <c r="M104" s="842">
        <f t="shared" si="39"/>
        <v>8.7465682957594437E-2</v>
      </c>
      <c r="N104" s="842">
        <f t="shared" si="39"/>
        <v>0.16226069361145748</v>
      </c>
      <c r="CU104" s="849">
        <f t="shared" si="30"/>
        <v>1</v>
      </c>
    </row>
    <row r="105" spans="1:99" x14ac:dyDescent="0.25">
      <c r="CU105" s="849">
        <f t="shared" si="30"/>
        <v>0</v>
      </c>
    </row>
    <row r="106" spans="1:99" x14ac:dyDescent="0.25">
      <c r="A106" s="172" t="s">
        <v>264</v>
      </c>
      <c r="AY106" s="258"/>
      <c r="CU106" s="849">
        <f t="shared" si="30"/>
        <v>0</v>
      </c>
    </row>
    <row r="107" spans="1:99" x14ac:dyDescent="0.25">
      <c r="A107" s="180" t="s">
        <v>244</v>
      </c>
      <c r="B107" s="842">
        <f>AZ107/6</f>
        <v>6.9999999999999993E-2</v>
      </c>
      <c r="AY107" s="851">
        <v>0.57999999999999996</v>
      </c>
      <c r="AZ107" s="851">
        <v>0.42</v>
      </c>
      <c r="BA107" s="851">
        <v>0.57999999999999996</v>
      </c>
      <c r="BB107" s="851">
        <v>0.42</v>
      </c>
      <c r="BC107" s="851">
        <v>0.57999999999999996</v>
      </c>
      <c r="BD107" s="851">
        <v>0.42</v>
      </c>
      <c r="BE107" s="851">
        <v>0.57999999999999996</v>
      </c>
      <c r="BF107" s="851">
        <v>0.42</v>
      </c>
      <c r="BG107" s="851">
        <v>0.57999999999999996</v>
      </c>
      <c r="BH107" s="851">
        <v>0.42</v>
      </c>
      <c r="BI107" s="851">
        <v>0.57999999999999996</v>
      </c>
      <c r="BJ107" s="851">
        <v>0.42</v>
      </c>
      <c r="BK107" s="851">
        <v>0.57999999999999996</v>
      </c>
      <c r="BL107" s="851">
        <v>0.42</v>
      </c>
      <c r="BM107" s="851">
        <v>0.57999999999999996</v>
      </c>
      <c r="BN107" s="851">
        <v>0.42</v>
      </c>
      <c r="BO107" s="851">
        <v>0.57999999999999996</v>
      </c>
      <c r="BP107" s="851">
        <v>0.42</v>
      </c>
      <c r="BQ107" s="851">
        <v>0.57999999999999996</v>
      </c>
      <c r="BR107" s="851">
        <v>0.42</v>
      </c>
      <c r="BS107" s="851">
        <v>0.57999999999999996</v>
      </c>
      <c r="BT107" s="851">
        <v>0.42</v>
      </c>
      <c r="BU107" s="851">
        <v>0.57999999999999996</v>
      </c>
      <c r="BV107" s="851">
        <v>0.42</v>
      </c>
      <c r="BW107" s="851">
        <v>0.57999999999999996</v>
      </c>
      <c r="BX107" s="851">
        <v>0.42</v>
      </c>
      <c r="BY107" s="851">
        <v>0.57999999999999996</v>
      </c>
      <c r="BZ107" s="851">
        <v>0.42</v>
      </c>
      <c r="CA107" s="851">
        <v>0.57999999999999996</v>
      </c>
      <c r="CB107" s="851">
        <v>0.42</v>
      </c>
      <c r="CC107" s="851">
        <v>0.57999999999999996</v>
      </c>
      <c r="CD107" s="851">
        <v>0.42</v>
      </c>
      <c r="CE107" s="851">
        <v>0.57999999999999996</v>
      </c>
      <c r="CF107" s="851">
        <v>0.42</v>
      </c>
      <c r="CG107" s="851">
        <v>0.57999999999999996</v>
      </c>
      <c r="CH107" s="851">
        <v>0.42</v>
      </c>
      <c r="CI107" s="851">
        <v>0.57999999999999996</v>
      </c>
      <c r="CJ107" s="851">
        <v>0.42</v>
      </c>
      <c r="CK107" s="851">
        <v>0.57999999999999996</v>
      </c>
      <c r="CL107" s="851">
        <v>0.42</v>
      </c>
      <c r="CM107" s="851">
        <v>0.57999999999999996</v>
      </c>
      <c r="CN107" s="851">
        <v>0.42</v>
      </c>
      <c r="CO107" s="851">
        <v>0.57999999999999996</v>
      </c>
      <c r="CP107" s="851">
        <v>0.42</v>
      </c>
      <c r="CQ107" s="851">
        <v>0.57999999999999996</v>
      </c>
      <c r="CR107" s="851">
        <v>0.42</v>
      </c>
      <c r="CS107" s="851">
        <v>0.57999999999999996</v>
      </c>
      <c r="CT107" s="851">
        <v>0.42</v>
      </c>
      <c r="CU107" s="849">
        <f t="shared" si="30"/>
        <v>24</v>
      </c>
    </row>
    <row r="108" spans="1:99" x14ac:dyDescent="0.25">
      <c r="A108" s="180" t="s">
        <v>245</v>
      </c>
      <c r="B108" s="842">
        <f>AY107/6</f>
        <v>9.6666666666666665E-2</v>
      </c>
      <c r="CU108" s="849">
        <f t="shared" si="30"/>
        <v>0</v>
      </c>
    </row>
    <row r="109" spans="1:99" x14ac:dyDescent="0.25">
      <c r="CU109" s="849">
        <f t="shared" si="30"/>
        <v>0</v>
      </c>
    </row>
    <row r="110" spans="1:99" x14ac:dyDescent="0.25">
      <c r="A110" s="172" t="s">
        <v>266</v>
      </c>
      <c r="CU110" s="849">
        <f t="shared" si="30"/>
        <v>0</v>
      </c>
    </row>
    <row r="111" spans="1:99" x14ac:dyDescent="0.25">
      <c r="A111" s="180" t="s">
        <v>255</v>
      </c>
      <c r="AA111" s="314">
        <f>'ANUAL DATA'!E44</f>
        <v>0.8</v>
      </c>
      <c r="CU111" s="858">
        <f t="shared" si="30"/>
        <v>0.8</v>
      </c>
    </row>
    <row r="112" spans="1:99" x14ac:dyDescent="0.25">
      <c r="A112" s="180" t="s">
        <v>256</v>
      </c>
      <c r="AM112" s="842">
        <f>'ANUAL DATA'!F44</f>
        <v>0.03</v>
      </c>
      <c r="AY112" s="842">
        <f>'ANUAL DATA'!G44</f>
        <v>0.01</v>
      </c>
      <c r="BK112" s="842">
        <f>'ANUAL DATA'!H44</f>
        <v>-0.04</v>
      </c>
      <c r="BW112" s="842">
        <f>'ANUAL DATA'!I44</f>
        <v>-0.05</v>
      </c>
      <c r="CI112" s="842">
        <f>'ANUAL DATA'!J44</f>
        <v>0.04</v>
      </c>
      <c r="CU112" s="848">
        <f t="shared" si="30"/>
        <v>-1.0000000000000002E-2</v>
      </c>
    </row>
    <row r="113" spans="1:99" x14ac:dyDescent="0.25">
      <c r="A113" s="180" t="s">
        <v>267</v>
      </c>
      <c r="AA113" s="850">
        <v>0.04</v>
      </c>
      <c r="AB113" s="850">
        <f>AA113</f>
        <v>0.04</v>
      </c>
      <c r="AC113" s="850">
        <f t="shared" ref="AC113:CN113" si="40">AB113</f>
        <v>0.04</v>
      </c>
      <c r="AD113" s="850">
        <f t="shared" si="40"/>
        <v>0.04</v>
      </c>
      <c r="AE113" s="850">
        <f t="shared" si="40"/>
        <v>0.04</v>
      </c>
      <c r="AF113" s="850">
        <f t="shared" si="40"/>
        <v>0.04</v>
      </c>
      <c r="AG113" s="850">
        <f t="shared" si="40"/>
        <v>0.04</v>
      </c>
      <c r="AH113" s="850">
        <f t="shared" si="40"/>
        <v>0.04</v>
      </c>
      <c r="AI113" s="850">
        <f t="shared" si="40"/>
        <v>0.04</v>
      </c>
      <c r="AJ113" s="850">
        <f t="shared" si="40"/>
        <v>0.04</v>
      </c>
      <c r="AK113" s="850">
        <f t="shared" si="40"/>
        <v>0.04</v>
      </c>
      <c r="AL113" s="850">
        <f t="shared" si="40"/>
        <v>0.04</v>
      </c>
      <c r="AM113" s="850">
        <f t="shared" si="40"/>
        <v>0.04</v>
      </c>
      <c r="AN113" s="850">
        <f t="shared" si="40"/>
        <v>0.04</v>
      </c>
      <c r="AO113" s="850">
        <f t="shared" si="40"/>
        <v>0.04</v>
      </c>
      <c r="AP113" s="850">
        <f t="shared" si="40"/>
        <v>0.04</v>
      </c>
      <c r="AQ113" s="850">
        <f t="shared" si="40"/>
        <v>0.04</v>
      </c>
      <c r="AR113" s="850">
        <f t="shared" si="40"/>
        <v>0.04</v>
      </c>
      <c r="AS113" s="850">
        <f t="shared" si="40"/>
        <v>0.04</v>
      </c>
      <c r="AT113" s="850">
        <f t="shared" si="40"/>
        <v>0.04</v>
      </c>
      <c r="AU113" s="850">
        <f t="shared" si="40"/>
        <v>0.04</v>
      </c>
      <c r="AV113" s="850">
        <f t="shared" si="40"/>
        <v>0.04</v>
      </c>
      <c r="AW113" s="850">
        <f t="shared" si="40"/>
        <v>0.04</v>
      </c>
      <c r="AX113" s="850">
        <f t="shared" si="40"/>
        <v>0.04</v>
      </c>
      <c r="AY113" s="850">
        <f t="shared" si="40"/>
        <v>0.04</v>
      </c>
      <c r="AZ113" s="850">
        <f t="shared" si="40"/>
        <v>0.04</v>
      </c>
      <c r="BA113" s="850">
        <f t="shared" si="40"/>
        <v>0.04</v>
      </c>
      <c r="BB113" s="850">
        <f t="shared" si="40"/>
        <v>0.04</v>
      </c>
      <c r="BC113" s="850">
        <f t="shared" si="40"/>
        <v>0.04</v>
      </c>
      <c r="BD113" s="850">
        <f t="shared" si="40"/>
        <v>0.04</v>
      </c>
      <c r="BE113" s="850">
        <f t="shared" si="40"/>
        <v>0.04</v>
      </c>
      <c r="BF113" s="850">
        <f t="shared" si="40"/>
        <v>0.04</v>
      </c>
      <c r="BG113" s="850">
        <f t="shared" si="40"/>
        <v>0.04</v>
      </c>
      <c r="BH113" s="850">
        <f t="shared" si="40"/>
        <v>0.04</v>
      </c>
      <c r="BI113" s="850">
        <f t="shared" si="40"/>
        <v>0.04</v>
      </c>
      <c r="BJ113" s="850">
        <f t="shared" si="40"/>
        <v>0.04</v>
      </c>
      <c r="BK113" s="850">
        <f t="shared" si="40"/>
        <v>0.04</v>
      </c>
      <c r="BL113" s="850">
        <f t="shared" si="40"/>
        <v>0.04</v>
      </c>
      <c r="BM113" s="850">
        <f t="shared" si="40"/>
        <v>0.04</v>
      </c>
      <c r="BN113" s="850">
        <f t="shared" si="40"/>
        <v>0.04</v>
      </c>
      <c r="BO113" s="850">
        <f t="shared" si="40"/>
        <v>0.04</v>
      </c>
      <c r="BP113" s="850">
        <f t="shared" si="40"/>
        <v>0.04</v>
      </c>
      <c r="BQ113" s="850">
        <f t="shared" si="40"/>
        <v>0.04</v>
      </c>
      <c r="BR113" s="850">
        <f t="shared" si="40"/>
        <v>0.04</v>
      </c>
      <c r="BS113" s="850">
        <f t="shared" si="40"/>
        <v>0.04</v>
      </c>
      <c r="BT113" s="850">
        <f t="shared" si="40"/>
        <v>0.04</v>
      </c>
      <c r="BU113" s="850">
        <f t="shared" si="40"/>
        <v>0.04</v>
      </c>
      <c r="BV113" s="850">
        <f t="shared" si="40"/>
        <v>0.04</v>
      </c>
      <c r="BW113" s="850">
        <f t="shared" si="40"/>
        <v>0.04</v>
      </c>
      <c r="BX113" s="850">
        <f t="shared" si="40"/>
        <v>0.04</v>
      </c>
      <c r="BY113" s="850">
        <f t="shared" si="40"/>
        <v>0.04</v>
      </c>
      <c r="BZ113" s="850">
        <f t="shared" si="40"/>
        <v>0.04</v>
      </c>
      <c r="CA113" s="850">
        <f t="shared" si="40"/>
        <v>0.04</v>
      </c>
      <c r="CB113" s="850">
        <f t="shared" si="40"/>
        <v>0.04</v>
      </c>
      <c r="CC113" s="850">
        <f t="shared" si="40"/>
        <v>0.04</v>
      </c>
      <c r="CD113" s="850">
        <f t="shared" si="40"/>
        <v>0.04</v>
      </c>
      <c r="CE113" s="850">
        <f t="shared" si="40"/>
        <v>0.04</v>
      </c>
      <c r="CF113" s="850">
        <f t="shared" si="40"/>
        <v>0.04</v>
      </c>
      <c r="CG113" s="850">
        <f t="shared" si="40"/>
        <v>0.04</v>
      </c>
      <c r="CH113" s="850">
        <f t="shared" si="40"/>
        <v>0.04</v>
      </c>
      <c r="CI113" s="850">
        <f t="shared" si="40"/>
        <v>0.04</v>
      </c>
      <c r="CJ113" s="850">
        <f t="shared" si="40"/>
        <v>0.04</v>
      </c>
      <c r="CK113" s="850">
        <f t="shared" si="40"/>
        <v>0.04</v>
      </c>
      <c r="CL113" s="850">
        <f t="shared" si="40"/>
        <v>0.04</v>
      </c>
      <c r="CM113" s="850">
        <f t="shared" si="40"/>
        <v>0.04</v>
      </c>
      <c r="CN113" s="850">
        <f t="shared" si="40"/>
        <v>0.04</v>
      </c>
      <c r="CO113" s="850">
        <f t="shared" ref="CO113:CT113" si="41">CN113</f>
        <v>0.04</v>
      </c>
      <c r="CP113" s="850">
        <f t="shared" si="41"/>
        <v>0.04</v>
      </c>
      <c r="CQ113" s="850">
        <f t="shared" si="41"/>
        <v>0.04</v>
      </c>
      <c r="CR113" s="850">
        <f t="shared" si="41"/>
        <v>0.04</v>
      </c>
      <c r="CS113" s="850">
        <f t="shared" si="41"/>
        <v>0.04</v>
      </c>
      <c r="CT113" s="850">
        <f t="shared" si="41"/>
        <v>0.04</v>
      </c>
      <c r="CU113" s="849">
        <f t="shared" si="30"/>
        <v>2.8800000000000017</v>
      </c>
    </row>
    <row r="114" spans="1:99" x14ac:dyDescent="0.25">
      <c r="CU114" s="849">
        <f t="shared" si="30"/>
        <v>0</v>
      </c>
    </row>
    <row r="115" spans="1:99" x14ac:dyDescent="0.25">
      <c r="A115" s="172" t="s">
        <v>268</v>
      </c>
      <c r="CU115" s="849">
        <f t="shared" si="30"/>
        <v>0</v>
      </c>
    </row>
    <row r="116" spans="1:99" x14ac:dyDescent="0.25">
      <c r="A116" s="180" t="s">
        <v>248</v>
      </c>
      <c r="AA116" s="842">
        <f>TABLES!D181</f>
        <v>0.15</v>
      </c>
      <c r="AB116" s="851">
        <f>AA116</f>
        <v>0.15</v>
      </c>
      <c r="AC116" s="851">
        <f t="shared" ref="AC116:CN117" si="42">AB116</f>
        <v>0.15</v>
      </c>
      <c r="AD116" s="851">
        <f t="shared" si="42"/>
        <v>0.15</v>
      </c>
      <c r="AE116" s="851">
        <f t="shared" si="42"/>
        <v>0.15</v>
      </c>
      <c r="AF116" s="851">
        <f t="shared" si="42"/>
        <v>0.15</v>
      </c>
      <c r="AG116" s="851">
        <f t="shared" si="42"/>
        <v>0.15</v>
      </c>
      <c r="AH116" s="851">
        <f t="shared" si="42"/>
        <v>0.15</v>
      </c>
      <c r="AI116" s="851">
        <f t="shared" si="42"/>
        <v>0.15</v>
      </c>
      <c r="AJ116" s="851">
        <f t="shared" si="42"/>
        <v>0.15</v>
      </c>
      <c r="AK116" s="851">
        <f t="shared" si="42"/>
        <v>0.15</v>
      </c>
      <c r="AL116" s="851">
        <f t="shared" si="42"/>
        <v>0.15</v>
      </c>
      <c r="AM116" s="851">
        <f>TABLES!E181</f>
        <v>0</v>
      </c>
      <c r="AN116" s="851">
        <f t="shared" si="42"/>
        <v>0</v>
      </c>
      <c r="AO116" s="851">
        <f t="shared" si="42"/>
        <v>0</v>
      </c>
      <c r="AP116" s="851">
        <f t="shared" si="42"/>
        <v>0</v>
      </c>
      <c r="AQ116" s="851">
        <f t="shared" si="42"/>
        <v>0</v>
      </c>
      <c r="AR116" s="851">
        <f t="shared" si="42"/>
        <v>0</v>
      </c>
      <c r="AS116" s="851">
        <f t="shared" si="42"/>
        <v>0</v>
      </c>
      <c r="AT116" s="851">
        <f t="shared" si="42"/>
        <v>0</v>
      </c>
      <c r="AU116" s="851">
        <f t="shared" si="42"/>
        <v>0</v>
      </c>
      <c r="AV116" s="851">
        <f t="shared" si="42"/>
        <v>0</v>
      </c>
      <c r="AW116" s="851">
        <f t="shared" si="42"/>
        <v>0</v>
      </c>
      <c r="AX116" s="851">
        <f t="shared" si="42"/>
        <v>0</v>
      </c>
      <c r="AY116" s="851">
        <f>TABLES!F181</f>
        <v>0</v>
      </c>
      <c r="AZ116" s="851">
        <f t="shared" si="42"/>
        <v>0</v>
      </c>
      <c r="BA116" s="851">
        <f t="shared" si="42"/>
        <v>0</v>
      </c>
      <c r="BB116" s="851">
        <f t="shared" si="42"/>
        <v>0</v>
      </c>
      <c r="BC116" s="851">
        <f t="shared" si="42"/>
        <v>0</v>
      </c>
      <c r="BD116" s="851">
        <f t="shared" si="42"/>
        <v>0</v>
      </c>
      <c r="BE116" s="851">
        <f t="shared" si="42"/>
        <v>0</v>
      </c>
      <c r="BF116" s="851">
        <f t="shared" si="42"/>
        <v>0</v>
      </c>
      <c r="BG116" s="851">
        <f t="shared" si="42"/>
        <v>0</v>
      </c>
      <c r="BH116" s="851">
        <f t="shared" si="42"/>
        <v>0</v>
      </c>
      <c r="BI116" s="851">
        <f t="shared" si="42"/>
        <v>0</v>
      </c>
      <c r="BJ116" s="851">
        <f t="shared" si="42"/>
        <v>0</v>
      </c>
      <c r="BK116" s="851">
        <f>TABLES!G181</f>
        <v>0.05</v>
      </c>
      <c r="BL116" s="851">
        <f t="shared" si="42"/>
        <v>0.05</v>
      </c>
      <c r="BM116" s="851">
        <f t="shared" si="42"/>
        <v>0.05</v>
      </c>
      <c r="BN116" s="851">
        <f t="shared" si="42"/>
        <v>0.05</v>
      </c>
      <c r="BO116" s="851">
        <f t="shared" si="42"/>
        <v>0.05</v>
      </c>
      <c r="BP116" s="851">
        <f t="shared" si="42"/>
        <v>0.05</v>
      </c>
      <c r="BQ116" s="851">
        <f t="shared" si="42"/>
        <v>0.05</v>
      </c>
      <c r="BR116" s="851">
        <f t="shared" si="42"/>
        <v>0.05</v>
      </c>
      <c r="BS116" s="851">
        <f t="shared" si="42"/>
        <v>0.05</v>
      </c>
      <c r="BT116" s="851">
        <f t="shared" si="42"/>
        <v>0.05</v>
      </c>
      <c r="BU116" s="851">
        <f t="shared" si="42"/>
        <v>0.05</v>
      </c>
      <c r="BV116" s="851">
        <f t="shared" si="42"/>
        <v>0.05</v>
      </c>
      <c r="BW116" s="851">
        <f>TABLES!H181</f>
        <v>0.2</v>
      </c>
      <c r="BX116" s="851">
        <f t="shared" si="42"/>
        <v>0.2</v>
      </c>
      <c r="BY116" s="851">
        <f t="shared" si="42"/>
        <v>0.2</v>
      </c>
      <c r="BZ116" s="851">
        <f t="shared" si="42"/>
        <v>0.2</v>
      </c>
      <c r="CA116" s="851">
        <f t="shared" si="42"/>
        <v>0.2</v>
      </c>
      <c r="CB116" s="851">
        <f t="shared" si="42"/>
        <v>0.2</v>
      </c>
      <c r="CC116" s="851">
        <f t="shared" si="42"/>
        <v>0.2</v>
      </c>
      <c r="CD116" s="851">
        <f t="shared" si="42"/>
        <v>0.2</v>
      </c>
      <c r="CE116" s="851">
        <f t="shared" si="42"/>
        <v>0.2</v>
      </c>
      <c r="CF116" s="851">
        <f t="shared" si="42"/>
        <v>0.2</v>
      </c>
      <c r="CG116" s="851">
        <f t="shared" si="42"/>
        <v>0.2</v>
      </c>
      <c r="CH116" s="851">
        <f t="shared" si="42"/>
        <v>0.2</v>
      </c>
      <c r="CI116" s="851">
        <f>TABLES!I181</f>
        <v>0</v>
      </c>
      <c r="CJ116" s="851">
        <f t="shared" si="42"/>
        <v>0</v>
      </c>
      <c r="CK116" s="851">
        <f t="shared" si="42"/>
        <v>0</v>
      </c>
      <c r="CL116" s="851">
        <f t="shared" si="42"/>
        <v>0</v>
      </c>
      <c r="CM116" s="851">
        <f t="shared" si="42"/>
        <v>0</v>
      </c>
      <c r="CN116" s="851">
        <f t="shared" si="42"/>
        <v>0</v>
      </c>
      <c r="CO116" s="851">
        <f t="shared" ref="CO116:CT120" si="43">CN116</f>
        <v>0</v>
      </c>
      <c r="CP116" s="851">
        <f t="shared" si="43"/>
        <v>0</v>
      </c>
      <c r="CQ116" s="851">
        <f t="shared" si="43"/>
        <v>0</v>
      </c>
      <c r="CR116" s="851">
        <f t="shared" si="43"/>
        <v>0</v>
      </c>
      <c r="CS116" s="851">
        <f t="shared" si="43"/>
        <v>0</v>
      </c>
      <c r="CT116" s="851">
        <f t="shared" si="43"/>
        <v>0</v>
      </c>
      <c r="CU116" s="848">
        <f t="shared" si="30"/>
        <v>4.8000000000000007</v>
      </c>
    </row>
    <row r="117" spans="1:99" x14ac:dyDescent="0.25">
      <c r="A117" s="180" t="s">
        <v>249</v>
      </c>
      <c r="AA117" s="842">
        <f>TABLES!D182</f>
        <v>2.5000000000000001E-2</v>
      </c>
      <c r="AB117" s="851">
        <f t="shared" ref="AB117:AQ125" si="44">AA117</f>
        <v>2.5000000000000001E-2</v>
      </c>
      <c r="AC117" s="851">
        <f t="shared" si="44"/>
        <v>2.5000000000000001E-2</v>
      </c>
      <c r="AD117" s="851">
        <f t="shared" si="44"/>
        <v>2.5000000000000001E-2</v>
      </c>
      <c r="AE117" s="851">
        <f t="shared" si="44"/>
        <v>2.5000000000000001E-2</v>
      </c>
      <c r="AF117" s="851">
        <f t="shared" si="44"/>
        <v>2.5000000000000001E-2</v>
      </c>
      <c r="AG117" s="851">
        <f t="shared" si="44"/>
        <v>2.5000000000000001E-2</v>
      </c>
      <c r="AH117" s="851">
        <f t="shared" si="44"/>
        <v>2.5000000000000001E-2</v>
      </c>
      <c r="AI117" s="851">
        <f t="shared" si="44"/>
        <v>2.5000000000000001E-2</v>
      </c>
      <c r="AJ117" s="851">
        <f t="shared" si="44"/>
        <v>2.5000000000000001E-2</v>
      </c>
      <c r="AK117" s="851">
        <f t="shared" si="44"/>
        <v>2.5000000000000001E-2</v>
      </c>
      <c r="AL117" s="851">
        <f t="shared" si="44"/>
        <v>2.5000000000000001E-2</v>
      </c>
      <c r="AM117" s="851">
        <f>TABLES!E182</f>
        <v>0</v>
      </c>
      <c r="AN117" s="851">
        <f t="shared" si="44"/>
        <v>0</v>
      </c>
      <c r="AO117" s="851">
        <f t="shared" si="44"/>
        <v>0</v>
      </c>
      <c r="AP117" s="851">
        <f t="shared" si="44"/>
        <v>0</v>
      </c>
      <c r="AQ117" s="851">
        <f t="shared" si="44"/>
        <v>0</v>
      </c>
      <c r="AR117" s="851">
        <f t="shared" si="42"/>
        <v>0</v>
      </c>
      <c r="AS117" s="851">
        <f t="shared" si="42"/>
        <v>0</v>
      </c>
      <c r="AT117" s="851">
        <f t="shared" si="42"/>
        <v>0</v>
      </c>
      <c r="AU117" s="851">
        <f t="shared" si="42"/>
        <v>0</v>
      </c>
      <c r="AV117" s="851">
        <f t="shared" si="42"/>
        <v>0</v>
      </c>
      <c r="AW117" s="851">
        <f t="shared" si="42"/>
        <v>0</v>
      </c>
      <c r="AX117" s="851">
        <f t="shared" si="42"/>
        <v>0</v>
      </c>
      <c r="AY117" s="851">
        <f>TABLES!F182</f>
        <v>0</v>
      </c>
      <c r="AZ117" s="851">
        <f t="shared" si="42"/>
        <v>0</v>
      </c>
      <c r="BA117" s="851">
        <f t="shared" si="42"/>
        <v>0</v>
      </c>
      <c r="BB117" s="851">
        <f t="shared" si="42"/>
        <v>0</v>
      </c>
      <c r="BC117" s="851">
        <f t="shared" si="42"/>
        <v>0</v>
      </c>
      <c r="BD117" s="851">
        <f t="shared" si="42"/>
        <v>0</v>
      </c>
      <c r="BE117" s="851">
        <f t="shared" si="42"/>
        <v>0</v>
      </c>
      <c r="BF117" s="851">
        <f t="shared" si="42"/>
        <v>0</v>
      </c>
      <c r="BG117" s="851">
        <f t="shared" si="42"/>
        <v>0</v>
      </c>
      <c r="BH117" s="851">
        <f t="shared" si="42"/>
        <v>0</v>
      </c>
      <c r="BI117" s="851">
        <f t="shared" si="42"/>
        <v>0</v>
      </c>
      <c r="BJ117" s="851">
        <f t="shared" si="42"/>
        <v>0</v>
      </c>
      <c r="BK117" s="851">
        <f>TABLES!G182</f>
        <v>0</v>
      </c>
      <c r="BL117" s="851">
        <f t="shared" si="42"/>
        <v>0</v>
      </c>
      <c r="BM117" s="851">
        <f t="shared" si="42"/>
        <v>0</v>
      </c>
      <c r="BN117" s="851">
        <f t="shared" si="42"/>
        <v>0</v>
      </c>
      <c r="BO117" s="851">
        <f t="shared" si="42"/>
        <v>0</v>
      </c>
      <c r="BP117" s="851">
        <f t="shared" si="42"/>
        <v>0</v>
      </c>
      <c r="BQ117" s="851">
        <f t="shared" si="42"/>
        <v>0</v>
      </c>
      <c r="BR117" s="851">
        <f t="shared" si="42"/>
        <v>0</v>
      </c>
      <c r="BS117" s="851">
        <f t="shared" si="42"/>
        <v>0</v>
      </c>
      <c r="BT117" s="851">
        <f t="shared" si="42"/>
        <v>0</v>
      </c>
      <c r="BU117" s="851">
        <f t="shared" si="42"/>
        <v>0</v>
      </c>
      <c r="BV117" s="851">
        <f t="shared" si="42"/>
        <v>0</v>
      </c>
      <c r="BW117" s="851">
        <f>TABLES!H182</f>
        <v>0.01</v>
      </c>
      <c r="BX117" s="851">
        <f t="shared" si="42"/>
        <v>0.01</v>
      </c>
      <c r="BY117" s="851">
        <f t="shared" si="42"/>
        <v>0.01</v>
      </c>
      <c r="BZ117" s="851">
        <f t="shared" si="42"/>
        <v>0.01</v>
      </c>
      <c r="CA117" s="851">
        <f t="shared" si="42"/>
        <v>0.01</v>
      </c>
      <c r="CB117" s="851">
        <f t="shared" si="42"/>
        <v>0.01</v>
      </c>
      <c r="CC117" s="851">
        <f t="shared" si="42"/>
        <v>0.01</v>
      </c>
      <c r="CD117" s="851">
        <f t="shared" si="42"/>
        <v>0.01</v>
      </c>
      <c r="CE117" s="851">
        <f t="shared" si="42"/>
        <v>0.01</v>
      </c>
      <c r="CF117" s="851">
        <f t="shared" si="42"/>
        <v>0.01</v>
      </c>
      <c r="CG117" s="851">
        <f t="shared" si="42"/>
        <v>0.01</v>
      </c>
      <c r="CH117" s="851">
        <f t="shared" si="42"/>
        <v>0.01</v>
      </c>
      <c r="CI117" s="851">
        <f>TABLES!I182</f>
        <v>0</v>
      </c>
      <c r="CJ117" s="851">
        <f t="shared" si="42"/>
        <v>0</v>
      </c>
      <c r="CK117" s="851">
        <f t="shared" si="42"/>
        <v>0</v>
      </c>
      <c r="CL117" s="851">
        <f t="shared" si="42"/>
        <v>0</v>
      </c>
      <c r="CM117" s="851">
        <f t="shared" si="42"/>
        <v>0</v>
      </c>
      <c r="CN117" s="851">
        <f t="shared" si="42"/>
        <v>0</v>
      </c>
      <c r="CO117" s="851">
        <f t="shared" si="43"/>
        <v>0</v>
      </c>
      <c r="CP117" s="851">
        <f t="shared" si="43"/>
        <v>0</v>
      </c>
      <c r="CQ117" s="851">
        <f t="shared" si="43"/>
        <v>0</v>
      </c>
      <c r="CR117" s="851">
        <f t="shared" si="43"/>
        <v>0</v>
      </c>
      <c r="CS117" s="851">
        <f t="shared" si="43"/>
        <v>0</v>
      </c>
      <c r="CT117" s="851">
        <f t="shared" si="43"/>
        <v>0</v>
      </c>
      <c r="CU117" s="848">
        <f t="shared" si="30"/>
        <v>0.4200000000000001</v>
      </c>
    </row>
    <row r="118" spans="1:99" x14ac:dyDescent="0.25">
      <c r="A118" s="180" t="s">
        <v>250</v>
      </c>
      <c r="AA118" s="842">
        <f>TABLES!D183</f>
        <v>0</v>
      </c>
      <c r="AB118" s="851">
        <f t="shared" si="44"/>
        <v>0</v>
      </c>
      <c r="AC118" s="851">
        <f t="shared" ref="AC118:CN121" si="45">AB118</f>
        <v>0</v>
      </c>
      <c r="AD118" s="851">
        <f t="shared" si="45"/>
        <v>0</v>
      </c>
      <c r="AE118" s="851">
        <f t="shared" si="45"/>
        <v>0</v>
      </c>
      <c r="AF118" s="851">
        <f t="shared" si="45"/>
        <v>0</v>
      </c>
      <c r="AG118" s="851">
        <f t="shared" si="45"/>
        <v>0</v>
      </c>
      <c r="AH118" s="851">
        <f t="shared" si="45"/>
        <v>0</v>
      </c>
      <c r="AI118" s="851">
        <f t="shared" si="45"/>
        <v>0</v>
      </c>
      <c r="AJ118" s="851">
        <f t="shared" si="45"/>
        <v>0</v>
      </c>
      <c r="AK118" s="851">
        <f t="shared" si="45"/>
        <v>0</v>
      </c>
      <c r="AL118" s="851">
        <f t="shared" si="45"/>
        <v>0</v>
      </c>
      <c r="AM118" s="851">
        <f>TABLES!E183</f>
        <v>0.1</v>
      </c>
      <c r="AN118" s="851">
        <f t="shared" si="45"/>
        <v>0.1</v>
      </c>
      <c r="AO118" s="851">
        <f t="shared" si="45"/>
        <v>0.1</v>
      </c>
      <c r="AP118" s="851">
        <f t="shared" si="45"/>
        <v>0.1</v>
      </c>
      <c r="AQ118" s="851">
        <f t="shared" si="45"/>
        <v>0.1</v>
      </c>
      <c r="AR118" s="851">
        <f t="shared" si="45"/>
        <v>0.1</v>
      </c>
      <c r="AS118" s="851">
        <f t="shared" si="45"/>
        <v>0.1</v>
      </c>
      <c r="AT118" s="851">
        <f t="shared" si="45"/>
        <v>0.1</v>
      </c>
      <c r="AU118" s="851">
        <f t="shared" si="45"/>
        <v>0.1</v>
      </c>
      <c r="AV118" s="851">
        <f t="shared" si="45"/>
        <v>0.1</v>
      </c>
      <c r="AW118" s="851">
        <f t="shared" si="45"/>
        <v>0.1</v>
      </c>
      <c r="AX118" s="851">
        <f t="shared" si="45"/>
        <v>0.1</v>
      </c>
      <c r="AY118" s="851">
        <f>TABLES!F183</f>
        <v>0.3</v>
      </c>
      <c r="AZ118" s="851">
        <f t="shared" si="45"/>
        <v>0.3</v>
      </c>
      <c r="BA118" s="851">
        <f t="shared" si="45"/>
        <v>0.3</v>
      </c>
      <c r="BB118" s="851">
        <f t="shared" si="45"/>
        <v>0.3</v>
      </c>
      <c r="BC118" s="851">
        <f t="shared" si="45"/>
        <v>0.3</v>
      </c>
      <c r="BD118" s="851">
        <f t="shared" si="45"/>
        <v>0.3</v>
      </c>
      <c r="BE118" s="851">
        <f t="shared" si="45"/>
        <v>0.3</v>
      </c>
      <c r="BF118" s="851">
        <f t="shared" si="45"/>
        <v>0.3</v>
      </c>
      <c r="BG118" s="851">
        <f t="shared" si="45"/>
        <v>0.3</v>
      </c>
      <c r="BH118" s="851">
        <f t="shared" si="45"/>
        <v>0.3</v>
      </c>
      <c r="BI118" s="851">
        <f t="shared" si="45"/>
        <v>0.3</v>
      </c>
      <c r="BJ118" s="851">
        <f t="shared" si="45"/>
        <v>0.3</v>
      </c>
      <c r="BK118" s="851">
        <f>TABLES!G183</f>
        <v>0.15</v>
      </c>
      <c r="BL118" s="851">
        <f t="shared" si="45"/>
        <v>0.15</v>
      </c>
      <c r="BM118" s="851">
        <f t="shared" si="45"/>
        <v>0.15</v>
      </c>
      <c r="BN118" s="851">
        <f t="shared" si="45"/>
        <v>0.15</v>
      </c>
      <c r="BO118" s="851">
        <f t="shared" si="45"/>
        <v>0.15</v>
      </c>
      <c r="BP118" s="851">
        <f t="shared" si="45"/>
        <v>0.15</v>
      </c>
      <c r="BQ118" s="851">
        <f t="shared" si="45"/>
        <v>0.15</v>
      </c>
      <c r="BR118" s="851">
        <f t="shared" si="45"/>
        <v>0.15</v>
      </c>
      <c r="BS118" s="851">
        <f t="shared" si="45"/>
        <v>0.15</v>
      </c>
      <c r="BT118" s="851">
        <f t="shared" si="45"/>
        <v>0.15</v>
      </c>
      <c r="BU118" s="851">
        <f t="shared" si="45"/>
        <v>0.15</v>
      </c>
      <c r="BV118" s="851">
        <f t="shared" si="45"/>
        <v>0.15</v>
      </c>
      <c r="BW118" s="851">
        <f>TABLES!H183</f>
        <v>0.25</v>
      </c>
      <c r="BX118" s="851">
        <f t="shared" si="45"/>
        <v>0.25</v>
      </c>
      <c r="BY118" s="851">
        <f t="shared" si="45"/>
        <v>0.25</v>
      </c>
      <c r="BZ118" s="851">
        <f t="shared" si="45"/>
        <v>0.25</v>
      </c>
      <c r="CA118" s="851">
        <f t="shared" si="45"/>
        <v>0.25</v>
      </c>
      <c r="CB118" s="851">
        <f t="shared" si="45"/>
        <v>0.25</v>
      </c>
      <c r="CC118" s="851">
        <f t="shared" si="45"/>
        <v>0.25</v>
      </c>
      <c r="CD118" s="851">
        <f t="shared" si="45"/>
        <v>0.25</v>
      </c>
      <c r="CE118" s="851">
        <f t="shared" si="45"/>
        <v>0.25</v>
      </c>
      <c r="CF118" s="851">
        <f t="shared" si="45"/>
        <v>0.25</v>
      </c>
      <c r="CG118" s="851">
        <f t="shared" si="45"/>
        <v>0.25</v>
      </c>
      <c r="CH118" s="851">
        <f t="shared" si="45"/>
        <v>0.25</v>
      </c>
      <c r="CI118" s="851">
        <f>TABLES!I183</f>
        <v>0.3</v>
      </c>
      <c r="CJ118" s="851">
        <f t="shared" si="45"/>
        <v>0.3</v>
      </c>
      <c r="CK118" s="851">
        <f t="shared" si="45"/>
        <v>0.3</v>
      </c>
      <c r="CL118" s="851">
        <f t="shared" si="45"/>
        <v>0.3</v>
      </c>
      <c r="CM118" s="851">
        <f t="shared" si="45"/>
        <v>0.3</v>
      </c>
      <c r="CN118" s="851">
        <f t="shared" si="45"/>
        <v>0.3</v>
      </c>
      <c r="CO118" s="851">
        <f t="shared" si="43"/>
        <v>0.3</v>
      </c>
      <c r="CP118" s="851">
        <f t="shared" si="43"/>
        <v>0.3</v>
      </c>
      <c r="CQ118" s="851">
        <f t="shared" si="43"/>
        <v>0.3</v>
      </c>
      <c r="CR118" s="851">
        <f t="shared" si="43"/>
        <v>0.3</v>
      </c>
      <c r="CS118" s="851">
        <f t="shared" si="43"/>
        <v>0.3</v>
      </c>
      <c r="CT118" s="851">
        <f t="shared" si="43"/>
        <v>0.3</v>
      </c>
      <c r="CU118" s="848">
        <f t="shared" si="30"/>
        <v>13.200000000000012</v>
      </c>
    </row>
    <row r="119" spans="1:99" x14ac:dyDescent="0.25">
      <c r="A119" s="180" t="s">
        <v>249</v>
      </c>
      <c r="AA119" s="842">
        <f>TABLES!D184</f>
        <v>0</v>
      </c>
      <c r="AB119" s="851">
        <f t="shared" si="44"/>
        <v>0</v>
      </c>
      <c r="AC119" s="851">
        <f t="shared" si="45"/>
        <v>0</v>
      </c>
      <c r="AD119" s="851">
        <f t="shared" si="45"/>
        <v>0</v>
      </c>
      <c r="AE119" s="851">
        <f t="shared" si="45"/>
        <v>0</v>
      </c>
      <c r="AF119" s="851">
        <f t="shared" si="45"/>
        <v>0</v>
      </c>
      <c r="AG119" s="851">
        <f t="shared" si="45"/>
        <v>0</v>
      </c>
      <c r="AH119" s="851">
        <f t="shared" si="45"/>
        <v>0</v>
      </c>
      <c r="AI119" s="851">
        <f t="shared" si="45"/>
        <v>0</v>
      </c>
      <c r="AJ119" s="851">
        <f t="shared" si="45"/>
        <v>0</v>
      </c>
      <c r="AK119" s="851">
        <f t="shared" si="45"/>
        <v>0</v>
      </c>
      <c r="AL119" s="851">
        <f t="shared" si="45"/>
        <v>0</v>
      </c>
      <c r="AM119" s="851">
        <f>TABLES!E184</f>
        <v>0.03</v>
      </c>
      <c r="AN119" s="851">
        <f t="shared" si="45"/>
        <v>0.03</v>
      </c>
      <c r="AO119" s="851">
        <f t="shared" si="45"/>
        <v>0.03</v>
      </c>
      <c r="AP119" s="851">
        <f t="shared" si="45"/>
        <v>0.03</v>
      </c>
      <c r="AQ119" s="851">
        <f t="shared" si="45"/>
        <v>0.03</v>
      </c>
      <c r="AR119" s="851">
        <f t="shared" si="45"/>
        <v>0.03</v>
      </c>
      <c r="AS119" s="851">
        <f t="shared" si="45"/>
        <v>0.03</v>
      </c>
      <c r="AT119" s="851">
        <f t="shared" si="45"/>
        <v>0.03</v>
      </c>
      <c r="AU119" s="851">
        <f t="shared" si="45"/>
        <v>0.03</v>
      </c>
      <c r="AV119" s="851">
        <f t="shared" si="45"/>
        <v>0.03</v>
      </c>
      <c r="AW119" s="851">
        <f t="shared" si="45"/>
        <v>0.03</v>
      </c>
      <c r="AX119" s="851">
        <f t="shared" si="45"/>
        <v>0.03</v>
      </c>
      <c r="AY119" s="851">
        <f>TABLES!F184</f>
        <v>3.5000000000000003E-2</v>
      </c>
      <c r="AZ119" s="851">
        <f t="shared" si="45"/>
        <v>3.5000000000000003E-2</v>
      </c>
      <c r="BA119" s="851">
        <f t="shared" si="45"/>
        <v>3.5000000000000003E-2</v>
      </c>
      <c r="BB119" s="851">
        <f t="shared" si="45"/>
        <v>3.5000000000000003E-2</v>
      </c>
      <c r="BC119" s="851">
        <f t="shared" si="45"/>
        <v>3.5000000000000003E-2</v>
      </c>
      <c r="BD119" s="851">
        <f t="shared" si="45"/>
        <v>3.5000000000000003E-2</v>
      </c>
      <c r="BE119" s="851">
        <f t="shared" si="45"/>
        <v>3.5000000000000003E-2</v>
      </c>
      <c r="BF119" s="851">
        <f t="shared" si="45"/>
        <v>3.5000000000000003E-2</v>
      </c>
      <c r="BG119" s="851">
        <f t="shared" si="45"/>
        <v>3.5000000000000003E-2</v>
      </c>
      <c r="BH119" s="851">
        <f t="shared" si="45"/>
        <v>3.5000000000000003E-2</v>
      </c>
      <c r="BI119" s="851">
        <f t="shared" si="45"/>
        <v>3.5000000000000003E-2</v>
      </c>
      <c r="BJ119" s="851">
        <f t="shared" si="45"/>
        <v>3.5000000000000003E-2</v>
      </c>
      <c r="BK119" s="851">
        <f>TABLES!G184</f>
        <v>0.02</v>
      </c>
      <c r="BL119" s="851">
        <f t="shared" si="45"/>
        <v>0.02</v>
      </c>
      <c r="BM119" s="851">
        <f t="shared" si="45"/>
        <v>0.02</v>
      </c>
      <c r="BN119" s="851">
        <f t="shared" si="45"/>
        <v>0.02</v>
      </c>
      <c r="BO119" s="851">
        <f t="shared" si="45"/>
        <v>0.02</v>
      </c>
      <c r="BP119" s="851">
        <f t="shared" si="45"/>
        <v>0.02</v>
      </c>
      <c r="BQ119" s="851">
        <f t="shared" si="45"/>
        <v>0.02</v>
      </c>
      <c r="BR119" s="851">
        <f t="shared" si="45"/>
        <v>0.02</v>
      </c>
      <c r="BS119" s="851">
        <f t="shared" si="45"/>
        <v>0.02</v>
      </c>
      <c r="BT119" s="851">
        <f t="shared" si="45"/>
        <v>0.02</v>
      </c>
      <c r="BU119" s="851">
        <f t="shared" si="45"/>
        <v>0.02</v>
      </c>
      <c r="BV119" s="851">
        <f t="shared" si="45"/>
        <v>0.02</v>
      </c>
      <c r="BW119" s="851">
        <f>TABLES!H184</f>
        <v>2.5000000000000001E-2</v>
      </c>
      <c r="BX119" s="851">
        <f t="shared" si="45"/>
        <v>2.5000000000000001E-2</v>
      </c>
      <c r="BY119" s="851">
        <f t="shared" si="45"/>
        <v>2.5000000000000001E-2</v>
      </c>
      <c r="BZ119" s="851">
        <f t="shared" si="45"/>
        <v>2.5000000000000001E-2</v>
      </c>
      <c r="CA119" s="851">
        <f t="shared" si="45"/>
        <v>2.5000000000000001E-2</v>
      </c>
      <c r="CB119" s="851">
        <f t="shared" si="45"/>
        <v>2.5000000000000001E-2</v>
      </c>
      <c r="CC119" s="851">
        <f t="shared" si="45"/>
        <v>2.5000000000000001E-2</v>
      </c>
      <c r="CD119" s="851">
        <f t="shared" si="45"/>
        <v>2.5000000000000001E-2</v>
      </c>
      <c r="CE119" s="851">
        <f t="shared" si="45"/>
        <v>2.5000000000000001E-2</v>
      </c>
      <c r="CF119" s="851">
        <f t="shared" si="45"/>
        <v>2.5000000000000001E-2</v>
      </c>
      <c r="CG119" s="851">
        <f t="shared" si="45"/>
        <v>2.5000000000000001E-2</v>
      </c>
      <c r="CH119" s="851">
        <f t="shared" si="45"/>
        <v>2.5000000000000001E-2</v>
      </c>
      <c r="CI119" s="851">
        <f>TABLES!I184</f>
        <v>0.03</v>
      </c>
      <c r="CJ119" s="851">
        <f t="shared" si="45"/>
        <v>0.03</v>
      </c>
      <c r="CK119" s="851">
        <f t="shared" si="45"/>
        <v>0.03</v>
      </c>
      <c r="CL119" s="851">
        <f t="shared" si="45"/>
        <v>0.03</v>
      </c>
      <c r="CM119" s="851">
        <f t="shared" si="45"/>
        <v>0.03</v>
      </c>
      <c r="CN119" s="851">
        <f t="shared" si="45"/>
        <v>0.03</v>
      </c>
      <c r="CO119" s="851">
        <f t="shared" si="43"/>
        <v>0.03</v>
      </c>
      <c r="CP119" s="851">
        <f t="shared" si="43"/>
        <v>0.03</v>
      </c>
      <c r="CQ119" s="851">
        <f t="shared" si="43"/>
        <v>0.03</v>
      </c>
      <c r="CR119" s="851">
        <f t="shared" si="43"/>
        <v>0.03</v>
      </c>
      <c r="CS119" s="851">
        <f t="shared" si="43"/>
        <v>0.03</v>
      </c>
      <c r="CT119" s="851">
        <f t="shared" si="43"/>
        <v>0.03</v>
      </c>
      <c r="CU119" s="848">
        <f t="shared" si="30"/>
        <v>1.68</v>
      </c>
    </row>
    <row r="120" spans="1:99" x14ac:dyDescent="0.25">
      <c r="A120" s="180" t="s">
        <v>251</v>
      </c>
      <c r="AA120" s="842">
        <f>TABLES!D185</f>
        <v>0.25</v>
      </c>
      <c r="AB120" s="851">
        <f t="shared" si="44"/>
        <v>0.25</v>
      </c>
      <c r="AC120" s="851">
        <f t="shared" si="45"/>
        <v>0.25</v>
      </c>
      <c r="AD120" s="851">
        <f t="shared" si="45"/>
        <v>0.25</v>
      </c>
      <c r="AE120" s="851">
        <f t="shared" si="45"/>
        <v>0.25</v>
      </c>
      <c r="AF120" s="851">
        <f t="shared" si="45"/>
        <v>0.25</v>
      </c>
      <c r="AG120" s="851">
        <f t="shared" si="45"/>
        <v>0.25</v>
      </c>
      <c r="AH120" s="851">
        <f t="shared" si="45"/>
        <v>0.25</v>
      </c>
      <c r="AI120" s="851">
        <f t="shared" si="45"/>
        <v>0.25</v>
      </c>
      <c r="AJ120" s="851">
        <f t="shared" si="45"/>
        <v>0.25</v>
      </c>
      <c r="AK120" s="851">
        <f t="shared" si="45"/>
        <v>0.25</v>
      </c>
      <c r="AL120" s="851">
        <f t="shared" si="45"/>
        <v>0.25</v>
      </c>
      <c r="AM120" s="851">
        <f>TABLES!E185</f>
        <v>0.4</v>
      </c>
      <c r="AN120" s="851">
        <f t="shared" si="45"/>
        <v>0.4</v>
      </c>
      <c r="AO120" s="851">
        <f t="shared" si="45"/>
        <v>0.4</v>
      </c>
      <c r="AP120" s="851">
        <f t="shared" si="45"/>
        <v>0.4</v>
      </c>
      <c r="AQ120" s="851">
        <f t="shared" si="45"/>
        <v>0.4</v>
      </c>
      <c r="AR120" s="851">
        <f t="shared" si="45"/>
        <v>0.4</v>
      </c>
      <c r="AS120" s="851">
        <f t="shared" si="45"/>
        <v>0.4</v>
      </c>
      <c r="AT120" s="851">
        <f t="shared" si="45"/>
        <v>0.4</v>
      </c>
      <c r="AU120" s="851">
        <f t="shared" si="45"/>
        <v>0.4</v>
      </c>
      <c r="AV120" s="851">
        <f t="shared" si="45"/>
        <v>0.4</v>
      </c>
      <c r="AW120" s="851">
        <f t="shared" si="45"/>
        <v>0.4</v>
      </c>
      <c r="AX120" s="851">
        <f t="shared" si="45"/>
        <v>0.4</v>
      </c>
      <c r="AY120" s="851">
        <f>TABLES!F185</f>
        <v>0</v>
      </c>
      <c r="AZ120" s="851">
        <f t="shared" si="45"/>
        <v>0</v>
      </c>
      <c r="BA120" s="851">
        <f t="shared" si="45"/>
        <v>0</v>
      </c>
      <c r="BB120" s="851">
        <f t="shared" si="45"/>
        <v>0</v>
      </c>
      <c r="BC120" s="851">
        <f t="shared" si="45"/>
        <v>0</v>
      </c>
      <c r="BD120" s="851">
        <f t="shared" si="45"/>
        <v>0</v>
      </c>
      <c r="BE120" s="851">
        <f t="shared" si="45"/>
        <v>0</v>
      </c>
      <c r="BF120" s="851">
        <f t="shared" si="45"/>
        <v>0</v>
      </c>
      <c r="BG120" s="851">
        <f t="shared" si="45"/>
        <v>0</v>
      </c>
      <c r="BH120" s="851">
        <f t="shared" si="45"/>
        <v>0</v>
      </c>
      <c r="BI120" s="851">
        <f t="shared" si="45"/>
        <v>0</v>
      </c>
      <c r="BJ120" s="851">
        <f t="shared" si="45"/>
        <v>0</v>
      </c>
      <c r="BK120" s="851">
        <f>TABLES!G185</f>
        <v>0.3</v>
      </c>
      <c r="BL120" s="851">
        <f t="shared" si="45"/>
        <v>0.3</v>
      </c>
      <c r="BM120" s="851">
        <f t="shared" si="45"/>
        <v>0.3</v>
      </c>
      <c r="BN120" s="851">
        <f t="shared" si="45"/>
        <v>0.3</v>
      </c>
      <c r="BO120" s="851">
        <f t="shared" si="45"/>
        <v>0.3</v>
      </c>
      <c r="BP120" s="851">
        <f t="shared" si="45"/>
        <v>0.3</v>
      </c>
      <c r="BQ120" s="851">
        <f t="shared" si="45"/>
        <v>0.3</v>
      </c>
      <c r="BR120" s="851">
        <f t="shared" si="45"/>
        <v>0.3</v>
      </c>
      <c r="BS120" s="851">
        <f t="shared" si="45"/>
        <v>0.3</v>
      </c>
      <c r="BT120" s="851">
        <f t="shared" si="45"/>
        <v>0.3</v>
      </c>
      <c r="BU120" s="851">
        <f t="shared" si="45"/>
        <v>0.3</v>
      </c>
      <c r="BV120" s="851">
        <f t="shared" si="45"/>
        <v>0.3</v>
      </c>
      <c r="BW120" s="851">
        <f>TABLES!H185</f>
        <v>0.2</v>
      </c>
      <c r="BX120" s="851">
        <f t="shared" si="45"/>
        <v>0.2</v>
      </c>
      <c r="BY120" s="851">
        <f t="shared" si="45"/>
        <v>0.2</v>
      </c>
      <c r="BZ120" s="851">
        <f t="shared" si="45"/>
        <v>0.2</v>
      </c>
      <c r="CA120" s="851">
        <f t="shared" si="45"/>
        <v>0.2</v>
      </c>
      <c r="CB120" s="851">
        <f t="shared" si="45"/>
        <v>0.2</v>
      </c>
      <c r="CC120" s="851">
        <f t="shared" si="45"/>
        <v>0.2</v>
      </c>
      <c r="CD120" s="851">
        <f t="shared" si="45"/>
        <v>0.2</v>
      </c>
      <c r="CE120" s="851">
        <f t="shared" si="45"/>
        <v>0.2</v>
      </c>
      <c r="CF120" s="851">
        <f t="shared" si="45"/>
        <v>0.2</v>
      </c>
      <c r="CG120" s="851">
        <f t="shared" si="45"/>
        <v>0.2</v>
      </c>
      <c r="CH120" s="851">
        <f t="shared" si="45"/>
        <v>0.2</v>
      </c>
      <c r="CI120" s="851">
        <f>TABLES!I185</f>
        <v>0.3</v>
      </c>
      <c r="CJ120" s="851">
        <f t="shared" si="45"/>
        <v>0.3</v>
      </c>
      <c r="CK120" s="851">
        <f t="shared" si="45"/>
        <v>0.3</v>
      </c>
      <c r="CL120" s="851">
        <f t="shared" si="45"/>
        <v>0.3</v>
      </c>
      <c r="CM120" s="851">
        <f t="shared" si="45"/>
        <v>0.3</v>
      </c>
      <c r="CN120" s="851">
        <f t="shared" si="45"/>
        <v>0.3</v>
      </c>
      <c r="CO120" s="851">
        <f t="shared" si="43"/>
        <v>0.3</v>
      </c>
      <c r="CP120" s="851">
        <f t="shared" si="43"/>
        <v>0.3</v>
      </c>
      <c r="CQ120" s="851">
        <f t="shared" si="43"/>
        <v>0.3</v>
      </c>
      <c r="CR120" s="851">
        <f t="shared" si="43"/>
        <v>0.3</v>
      </c>
      <c r="CS120" s="851">
        <f t="shared" si="43"/>
        <v>0.3</v>
      </c>
      <c r="CT120" s="851">
        <f t="shared" si="43"/>
        <v>0.3</v>
      </c>
      <c r="CU120" s="848">
        <f t="shared" si="30"/>
        <v>17.400000000000009</v>
      </c>
    </row>
    <row r="121" spans="1:99" x14ac:dyDescent="0.25">
      <c r="A121" s="180" t="s">
        <v>249</v>
      </c>
      <c r="AA121" s="842">
        <f>TABLES!D186</f>
        <v>0.02</v>
      </c>
      <c r="AB121" s="851">
        <f t="shared" si="44"/>
        <v>0.02</v>
      </c>
      <c r="AC121" s="851">
        <f t="shared" si="45"/>
        <v>0.02</v>
      </c>
      <c r="AD121" s="851">
        <f t="shared" si="45"/>
        <v>0.02</v>
      </c>
      <c r="AE121" s="851">
        <f t="shared" si="45"/>
        <v>0.02</v>
      </c>
      <c r="AF121" s="851">
        <f t="shared" si="45"/>
        <v>0.02</v>
      </c>
      <c r="AG121" s="851">
        <f t="shared" si="45"/>
        <v>0.02</v>
      </c>
      <c r="AH121" s="851">
        <f t="shared" si="45"/>
        <v>0.02</v>
      </c>
      <c r="AI121" s="851">
        <f t="shared" si="45"/>
        <v>0.02</v>
      </c>
      <c r="AJ121" s="851">
        <f t="shared" si="45"/>
        <v>0.02</v>
      </c>
      <c r="AK121" s="851">
        <f t="shared" si="45"/>
        <v>0.02</v>
      </c>
      <c r="AL121" s="851">
        <f t="shared" si="45"/>
        <v>0.02</v>
      </c>
      <c r="AM121" s="851">
        <f>TABLES!E186</f>
        <v>1.4999999999999999E-2</v>
      </c>
      <c r="AN121" s="851">
        <f t="shared" si="45"/>
        <v>1.4999999999999999E-2</v>
      </c>
      <c r="AO121" s="851">
        <f t="shared" si="45"/>
        <v>1.4999999999999999E-2</v>
      </c>
      <c r="AP121" s="851">
        <f t="shared" si="45"/>
        <v>1.4999999999999999E-2</v>
      </c>
      <c r="AQ121" s="851">
        <f t="shared" si="45"/>
        <v>1.4999999999999999E-2</v>
      </c>
      <c r="AR121" s="851">
        <f t="shared" si="45"/>
        <v>1.4999999999999999E-2</v>
      </c>
      <c r="AS121" s="851">
        <f t="shared" si="45"/>
        <v>1.4999999999999999E-2</v>
      </c>
      <c r="AT121" s="851">
        <f t="shared" si="45"/>
        <v>1.4999999999999999E-2</v>
      </c>
      <c r="AU121" s="851">
        <f t="shared" si="45"/>
        <v>1.4999999999999999E-2</v>
      </c>
      <c r="AV121" s="851">
        <f t="shared" si="45"/>
        <v>1.4999999999999999E-2</v>
      </c>
      <c r="AW121" s="851">
        <f t="shared" si="45"/>
        <v>1.4999999999999999E-2</v>
      </c>
      <c r="AX121" s="851">
        <f t="shared" si="45"/>
        <v>1.4999999999999999E-2</v>
      </c>
      <c r="AY121" s="851">
        <f>TABLES!F186</f>
        <v>0</v>
      </c>
      <c r="AZ121" s="851">
        <f t="shared" si="45"/>
        <v>0</v>
      </c>
      <c r="BA121" s="851">
        <f t="shared" si="45"/>
        <v>0</v>
      </c>
      <c r="BB121" s="851">
        <f t="shared" si="45"/>
        <v>0</v>
      </c>
      <c r="BC121" s="851">
        <f t="shared" si="45"/>
        <v>0</v>
      </c>
      <c r="BD121" s="851">
        <f t="shared" si="45"/>
        <v>0</v>
      </c>
      <c r="BE121" s="851">
        <f t="shared" si="45"/>
        <v>0</v>
      </c>
      <c r="BF121" s="851">
        <f t="shared" si="45"/>
        <v>0</v>
      </c>
      <c r="BG121" s="851">
        <f t="shared" si="45"/>
        <v>0</v>
      </c>
      <c r="BH121" s="851">
        <f t="shared" si="45"/>
        <v>0</v>
      </c>
      <c r="BI121" s="851">
        <f t="shared" si="45"/>
        <v>0</v>
      </c>
      <c r="BJ121" s="851">
        <f t="shared" si="45"/>
        <v>0</v>
      </c>
      <c r="BK121" s="851">
        <f>TABLES!G186</f>
        <v>0.01</v>
      </c>
      <c r="BL121" s="851">
        <f t="shared" si="45"/>
        <v>0.01</v>
      </c>
      <c r="BM121" s="851">
        <f t="shared" si="45"/>
        <v>0.01</v>
      </c>
      <c r="BN121" s="851">
        <f t="shared" si="45"/>
        <v>0.01</v>
      </c>
      <c r="BO121" s="851">
        <f t="shared" si="45"/>
        <v>0.01</v>
      </c>
      <c r="BP121" s="851">
        <f t="shared" si="45"/>
        <v>0.01</v>
      </c>
      <c r="BQ121" s="851">
        <f t="shared" si="45"/>
        <v>0.01</v>
      </c>
      <c r="BR121" s="851">
        <f t="shared" si="45"/>
        <v>0.01</v>
      </c>
      <c r="BS121" s="851">
        <f t="shared" si="45"/>
        <v>0.01</v>
      </c>
      <c r="BT121" s="851">
        <f t="shared" si="45"/>
        <v>0.01</v>
      </c>
      <c r="BU121" s="851">
        <f t="shared" si="45"/>
        <v>0.01</v>
      </c>
      <c r="BV121" s="851">
        <f t="shared" si="45"/>
        <v>0.01</v>
      </c>
      <c r="BW121" s="851">
        <f>TABLES!H186</f>
        <v>0.02</v>
      </c>
      <c r="BX121" s="851">
        <f t="shared" si="45"/>
        <v>0.02</v>
      </c>
      <c r="BY121" s="851">
        <f t="shared" si="45"/>
        <v>0.02</v>
      </c>
      <c r="BZ121" s="851">
        <f t="shared" si="45"/>
        <v>0.02</v>
      </c>
      <c r="CA121" s="851">
        <f t="shared" si="45"/>
        <v>0.02</v>
      </c>
      <c r="CB121" s="851">
        <f t="shared" si="45"/>
        <v>0.02</v>
      </c>
      <c r="CC121" s="851">
        <f t="shared" si="45"/>
        <v>0.02</v>
      </c>
      <c r="CD121" s="851">
        <f t="shared" si="45"/>
        <v>0.02</v>
      </c>
      <c r="CE121" s="851">
        <f t="shared" si="45"/>
        <v>0.02</v>
      </c>
      <c r="CF121" s="851">
        <f t="shared" si="45"/>
        <v>0.02</v>
      </c>
      <c r="CG121" s="851">
        <f t="shared" si="45"/>
        <v>0.02</v>
      </c>
      <c r="CH121" s="851">
        <f t="shared" si="45"/>
        <v>0.02</v>
      </c>
      <c r="CI121" s="851">
        <f>TABLES!I186</f>
        <v>0.02</v>
      </c>
      <c r="CJ121" s="851">
        <f t="shared" si="45"/>
        <v>0.02</v>
      </c>
      <c r="CK121" s="851">
        <f t="shared" si="45"/>
        <v>0.02</v>
      </c>
      <c r="CL121" s="851">
        <f t="shared" si="45"/>
        <v>0.02</v>
      </c>
      <c r="CM121" s="851">
        <f t="shared" si="45"/>
        <v>0.02</v>
      </c>
      <c r="CN121" s="851">
        <f t="shared" ref="CN121:CT124" si="46">CM121</f>
        <v>0.02</v>
      </c>
      <c r="CO121" s="851">
        <f t="shared" si="46"/>
        <v>0.02</v>
      </c>
      <c r="CP121" s="851">
        <f t="shared" si="46"/>
        <v>0.02</v>
      </c>
      <c r="CQ121" s="851">
        <f t="shared" si="46"/>
        <v>0.02</v>
      </c>
      <c r="CR121" s="851">
        <f t="shared" si="46"/>
        <v>0.02</v>
      </c>
      <c r="CS121" s="851">
        <f t="shared" si="46"/>
        <v>0.02</v>
      </c>
      <c r="CT121" s="851">
        <f t="shared" si="46"/>
        <v>0.02</v>
      </c>
      <c r="CU121" s="848">
        <f t="shared" si="30"/>
        <v>1.0200000000000005</v>
      </c>
    </row>
    <row r="122" spans="1:99" x14ac:dyDescent="0.25">
      <c r="A122" s="180" t="s">
        <v>252</v>
      </c>
      <c r="AA122" s="842">
        <f>TABLES!D187</f>
        <v>0.1</v>
      </c>
      <c r="AB122" s="851">
        <f t="shared" si="44"/>
        <v>0.1</v>
      </c>
      <c r="AC122" s="851">
        <f t="shared" ref="AC122:CN125" si="47">AB122</f>
        <v>0.1</v>
      </c>
      <c r="AD122" s="851">
        <f t="shared" si="47"/>
        <v>0.1</v>
      </c>
      <c r="AE122" s="851">
        <f t="shared" si="47"/>
        <v>0.1</v>
      </c>
      <c r="AF122" s="851">
        <f t="shared" si="47"/>
        <v>0.1</v>
      </c>
      <c r="AG122" s="851">
        <f t="shared" si="47"/>
        <v>0.1</v>
      </c>
      <c r="AH122" s="851">
        <f t="shared" si="47"/>
        <v>0.1</v>
      </c>
      <c r="AI122" s="851">
        <f t="shared" si="47"/>
        <v>0.1</v>
      </c>
      <c r="AJ122" s="851">
        <f t="shared" si="47"/>
        <v>0.1</v>
      </c>
      <c r="AK122" s="851">
        <f t="shared" si="47"/>
        <v>0.1</v>
      </c>
      <c r="AL122" s="851">
        <f t="shared" si="47"/>
        <v>0.1</v>
      </c>
      <c r="AM122" s="851">
        <f>TABLES!E187</f>
        <v>0.1</v>
      </c>
      <c r="AN122" s="851">
        <f t="shared" si="47"/>
        <v>0.1</v>
      </c>
      <c r="AO122" s="851">
        <f t="shared" si="47"/>
        <v>0.1</v>
      </c>
      <c r="AP122" s="851">
        <f t="shared" si="47"/>
        <v>0.1</v>
      </c>
      <c r="AQ122" s="851">
        <f t="shared" si="47"/>
        <v>0.1</v>
      </c>
      <c r="AR122" s="851">
        <f t="shared" si="47"/>
        <v>0.1</v>
      </c>
      <c r="AS122" s="851">
        <f t="shared" si="47"/>
        <v>0.1</v>
      </c>
      <c r="AT122" s="851">
        <f t="shared" si="47"/>
        <v>0.1</v>
      </c>
      <c r="AU122" s="851">
        <f t="shared" si="47"/>
        <v>0.1</v>
      </c>
      <c r="AV122" s="851">
        <f t="shared" si="47"/>
        <v>0.1</v>
      </c>
      <c r="AW122" s="851">
        <f t="shared" si="47"/>
        <v>0.1</v>
      </c>
      <c r="AX122" s="851">
        <f t="shared" si="47"/>
        <v>0.1</v>
      </c>
      <c r="AY122" s="851">
        <f>TABLES!F187</f>
        <v>0.1</v>
      </c>
      <c r="AZ122" s="851">
        <f t="shared" si="47"/>
        <v>0.1</v>
      </c>
      <c r="BA122" s="851">
        <f t="shared" si="47"/>
        <v>0.1</v>
      </c>
      <c r="BB122" s="851">
        <f t="shared" si="47"/>
        <v>0.1</v>
      </c>
      <c r="BC122" s="851">
        <f t="shared" si="47"/>
        <v>0.1</v>
      </c>
      <c r="BD122" s="851">
        <f t="shared" si="47"/>
        <v>0.1</v>
      </c>
      <c r="BE122" s="851">
        <f t="shared" si="47"/>
        <v>0.1</v>
      </c>
      <c r="BF122" s="851">
        <f t="shared" si="47"/>
        <v>0.1</v>
      </c>
      <c r="BG122" s="851">
        <f t="shared" si="47"/>
        <v>0.1</v>
      </c>
      <c r="BH122" s="851">
        <f t="shared" si="47"/>
        <v>0.1</v>
      </c>
      <c r="BI122" s="851">
        <f t="shared" si="47"/>
        <v>0.1</v>
      </c>
      <c r="BJ122" s="851">
        <f t="shared" si="47"/>
        <v>0.1</v>
      </c>
      <c r="BK122" s="851">
        <f>TABLES!G187</f>
        <v>0.4</v>
      </c>
      <c r="BL122" s="851">
        <f t="shared" si="47"/>
        <v>0.4</v>
      </c>
      <c r="BM122" s="851">
        <f t="shared" si="47"/>
        <v>0.4</v>
      </c>
      <c r="BN122" s="851">
        <f t="shared" si="47"/>
        <v>0.4</v>
      </c>
      <c r="BO122" s="851">
        <f t="shared" si="47"/>
        <v>0.4</v>
      </c>
      <c r="BP122" s="851">
        <f t="shared" si="47"/>
        <v>0.4</v>
      </c>
      <c r="BQ122" s="851">
        <f t="shared" si="47"/>
        <v>0.4</v>
      </c>
      <c r="BR122" s="851">
        <f t="shared" si="47"/>
        <v>0.4</v>
      </c>
      <c r="BS122" s="851">
        <f t="shared" si="47"/>
        <v>0.4</v>
      </c>
      <c r="BT122" s="851">
        <f t="shared" si="47"/>
        <v>0.4</v>
      </c>
      <c r="BU122" s="851">
        <f t="shared" si="47"/>
        <v>0.4</v>
      </c>
      <c r="BV122" s="851">
        <f t="shared" si="47"/>
        <v>0.4</v>
      </c>
      <c r="BW122" s="851">
        <f>TABLES!H187</f>
        <v>0.25</v>
      </c>
      <c r="BX122" s="851">
        <f t="shared" si="47"/>
        <v>0.25</v>
      </c>
      <c r="BY122" s="851">
        <f t="shared" si="47"/>
        <v>0.25</v>
      </c>
      <c r="BZ122" s="851">
        <f t="shared" si="47"/>
        <v>0.25</v>
      </c>
      <c r="CA122" s="851">
        <f t="shared" si="47"/>
        <v>0.25</v>
      </c>
      <c r="CB122" s="851">
        <f t="shared" si="47"/>
        <v>0.25</v>
      </c>
      <c r="CC122" s="851">
        <f t="shared" si="47"/>
        <v>0.25</v>
      </c>
      <c r="CD122" s="851">
        <f t="shared" si="47"/>
        <v>0.25</v>
      </c>
      <c r="CE122" s="851">
        <f t="shared" si="47"/>
        <v>0.25</v>
      </c>
      <c r="CF122" s="851">
        <f t="shared" si="47"/>
        <v>0.25</v>
      </c>
      <c r="CG122" s="851">
        <f t="shared" si="47"/>
        <v>0.25</v>
      </c>
      <c r="CH122" s="851">
        <f t="shared" si="47"/>
        <v>0.25</v>
      </c>
      <c r="CI122" s="851">
        <f>TABLES!I187</f>
        <v>0.15</v>
      </c>
      <c r="CJ122" s="851">
        <f t="shared" si="47"/>
        <v>0.15</v>
      </c>
      <c r="CK122" s="851">
        <f t="shared" si="47"/>
        <v>0.15</v>
      </c>
      <c r="CL122" s="851">
        <f t="shared" si="47"/>
        <v>0.15</v>
      </c>
      <c r="CM122" s="851">
        <f t="shared" si="47"/>
        <v>0.15</v>
      </c>
      <c r="CN122" s="851">
        <f t="shared" si="47"/>
        <v>0.15</v>
      </c>
      <c r="CO122" s="851">
        <f t="shared" si="46"/>
        <v>0.15</v>
      </c>
      <c r="CP122" s="851">
        <f t="shared" si="46"/>
        <v>0.15</v>
      </c>
      <c r="CQ122" s="851">
        <f t="shared" si="46"/>
        <v>0.15</v>
      </c>
      <c r="CR122" s="851">
        <f t="shared" si="46"/>
        <v>0.15</v>
      </c>
      <c r="CS122" s="851">
        <f t="shared" si="46"/>
        <v>0.15</v>
      </c>
      <c r="CT122" s="851">
        <f t="shared" si="46"/>
        <v>0.15</v>
      </c>
      <c r="CU122" s="848">
        <f t="shared" si="30"/>
        <v>13.20000000000001</v>
      </c>
    </row>
    <row r="123" spans="1:99" x14ac:dyDescent="0.25">
      <c r="A123" s="180" t="s">
        <v>249</v>
      </c>
      <c r="AA123" s="842">
        <f>TABLES!D188</f>
        <v>0.01</v>
      </c>
      <c r="AB123" s="851">
        <f t="shared" si="44"/>
        <v>0.01</v>
      </c>
      <c r="AC123" s="851">
        <f t="shared" si="47"/>
        <v>0.01</v>
      </c>
      <c r="AD123" s="851">
        <f t="shared" si="47"/>
        <v>0.01</v>
      </c>
      <c r="AE123" s="851">
        <f t="shared" si="47"/>
        <v>0.01</v>
      </c>
      <c r="AF123" s="851">
        <f t="shared" si="47"/>
        <v>0.01</v>
      </c>
      <c r="AG123" s="851">
        <f t="shared" si="47"/>
        <v>0.01</v>
      </c>
      <c r="AH123" s="851">
        <f t="shared" si="47"/>
        <v>0.01</v>
      </c>
      <c r="AI123" s="851">
        <f t="shared" si="47"/>
        <v>0.01</v>
      </c>
      <c r="AJ123" s="851">
        <f t="shared" si="47"/>
        <v>0.01</v>
      </c>
      <c r="AK123" s="851">
        <f t="shared" si="47"/>
        <v>0.01</v>
      </c>
      <c r="AL123" s="851">
        <f t="shared" si="47"/>
        <v>0.01</v>
      </c>
      <c r="AM123" s="851">
        <f>TABLES!E188</f>
        <v>0.01</v>
      </c>
      <c r="AN123" s="851">
        <f t="shared" si="47"/>
        <v>0.01</v>
      </c>
      <c r="AO123" s="851">
        <f t="shared" si="47"/>
        <v>0.01</v>
      </c>
      <c r="AP123" s="851">
        <f t="shared" si="47"/>
        <v>0.01</v>
      </c>
      <c r="AQ123" s="851">
        <f t="shared" si="47"/>
        <v>0.01</v>
      </c>
      <c r="AR123" s="851">
        <f t="shared" si="47"/>
        <v>0.01</v>
      </c>
      <c r="AS123" s="851">
        <f t="shared" si="47"/>
        <v>0.01</v>
      </c>
      <c r="AT123" s="851">
        <f t="shared" si="47"/>
        <v>0.01</v>
      </c>
      <c r="AU123" s="851">
        <f t="shared" si="47"/>
        <v>0.01</v>
      </c>
      <c r="AV123" s="851">
        <f t="shared" si="47"/>
        <v>0.01</v>
      </c>
      <c r="AW123" s="851">
        <f t="shared" si="47"/>
        <v>0.01</v>
      </c>
      <c r="AX123" s="851">
        <f t="shared" si="47"/>
        <v>0.01</v>
      </c>
      <c r="AY123" s="851">
        <f>TABLES!F188</f>
        <v>0.02</v>
      </c>
      <c r="AZ123" s="851">
        <f t="shared" si="47"/>
        <v>0.02</v>
      </c>
      <c r="BA123" s="851">
        <f t="shared" si="47"/>
        <v>0.02</v>
      </c>
      <c r="BB123" s="851">
        <f t="shared" si="47"/>
        <v>0.02</v>
      </c>
      <c r="BC123" s="851">
        <f t="shared" si="47"/>
        <v>0.02</v>
      </c>
      <c r="BD123" s="851">
        <f t="shared" si="47"/>
        <v>0.02</v>
      </c>
      <c r="BE123" s="851">
        <f t="shared" si="47"/>
        <v>0.02</v>
      </c>
      <c r="BF123" s="851">
        <f t="shared" si="47"/>
        <v>0.02</v>
      </c>
      <c r="BG123" s="851">
        <f t="shared" si="47"/>
        <v>0.02</v>
      </c>
      <c r="BH123" s="851">
        <f t="shared" si="47"/>
        <v>0.02</v>
      </c>
      <c r="BI123" s="851">
        <f t="shared" si="47"/>
        <v>0.02</v>
      </c>
      <c r="BJ123" s="851">
        <f t="shared" si="47"/>
        <v>0.02</v>
      </c>
      <c r="BK123" s="851">
        <f>TABLES!G188</f>
        <v>5.0000000000000001E-3</v>
      </c>
      <c r="BL123" s="851">
        <f t="shared" si="47"/>
        <v>5.0000000000000001E-3</v>
      </c>
      <c r="BM123" s="851">
        <f t="shared" si="47"/>
        <v>5.0000000000000001E-3</v>
      </c>
      <c r="BN123" s="851">
        <f t="shared" si="47"/>
        <v>5.0000000000000001E-3</v>
      </c>
      <c r="BO123" s="851">
        <f t="shared" si="47"/>
        <v>5.0000000000000001E-3</v>
      </c>
      <c r="BP123" s="851">
        <f t="shared" si="47"/>
        <v>5.0000000000000001E-3</v>
      </c>
      <c r="BQ123" s="851">
        <f t="shared" si="47"/>
        <v>5.0000000000000001E-3</v>
      </c>
      <c r="BR123" s="851">
        <f t="shared" si="47"/>
        <v>5.0000000000000001E-3</v>
      </c>
      <c r="BS123" s="851">
        <f t="shared" si="47"/>
        <v>5.0000000000000001E-3</v>
      </c>
      <c r="BT123" s="851">
        <f t="shared" si="47"/>
        <v>5.0000000000000001E-3</v>
      </c>
      <c r="BU123" s="851">
        <f t="shared" si="47"/>
        <v>5.0000000000000001E-3</v>
      </c>
      <c r="BV123" s="851">
        <f t="shared" si="47"/>
        <v>5.0000000000000001E-3</v>
      </c>
      <c r="BW123" s="851">
        <f>TABLES!H188</f>
        <v>0</v>
      </c>
      <c r="BX123" s="851">
        <f t="shared" si="47"/>
        <v>0</v>
      </c>
      <c r="BY123" s="851">
        <f t="shared" si="47"/>
        <v>0</v>
      </c>
      <c r="BZ123" s="851">
        <f t="shared" si="47"/>
        <v>0</v>
      </c>
      <c r="CA123" s="851">
        <f t="shared" si="47"/>
        <v>0</v>
      </c>
      <c r="CB123" s="851">
        <f t="shared" si="47"/>
        <v>0</v>
      </c>
      <c r="CC123" s="851">
        <f t="shared" si="47"/>
        <v>0</v>
      </c>
      <c r="CD123" s="851">
        <f t="shared" si="47"/>
        <v>0</v>
      </c>
      <c r="CE123" s="851">
        <f t="shared" si="47"/>
        <v>0</v>
      </c>
      <c r="CF123" s="851">
        <f t="shared" si="47"/>
        <v>0</v>
      </c>
      <c r="CG123" s="851">
        <f t="shared" si="47"/>
        <v>0</v>
      </c>
      <c r="CH123" s="851">
        <f t="shared" si="47"/>
        <v>0</v>
      </c>
      <c r="CI123" s="851">
        <f>TABLES!I188</f>
        <v>0</v>
      </c>
      <c r="CJ123" s="851">
        <f t="shared" si="47"/>
        <v>0</v>
      </c>
      <c r="CK123" s="851">
        <f t="shared" si="47"/>
        <v>0</v>
      </c>
      <c r="CL123" s="851">
        <f t="shared" si="47"/>
        <v>0</v>
      </c>
      <c r="CM123" s="851">
        <f t="shared" si="47"/>
        <v>0</v>
      </c>
      <c r="CN123" s="851">
        <f t="shared" si="47"/>
        <v>0</v>
      </c>
      <c r="CO123" s="851">
        <f t="shared" si="46"/>
        <v>0</v>
      </c>
      <c r="CP123" s="851">
        <f t="shared" si="46"/>
        <v>0</v>
      </c>
      <c r="CQ123" s="851">
        <f t="shared" si="46"/>
        <v>0</v>
      </c>
      <c r="CR123" s="851">
        <f t="shared" si="46"/>
        <v>0</v>
      </c>
      <c r="CS123" s="851">
        <f t="shared" si="46"/>
        <v>0</v>
      </c>
      <c r="CT123" s="851">
        <f t="shared" si="46"/>
        <v>0</v>
      </c>
      <c r="CU123" s="848">
        <f t="shared" si="30"/>
        <v>0.54000000000000026</v>
      </c>
    </row>
    <row r="124" spans="1:99" x14ac:dyDescent="0.25">
      <c r="A124" s="180" t="s">
        <v>269</v>
      </c>
      <c r="AA124" s="842">
        <f>TABLES!D189</f>
        <v>0.5</v>
      </c>
      <c r="AB124" s="851">
        <f t="shared" si="44"/>
        <v>0.5</v>
      </c>
      <c r="AC124" s="851">
        <f t="shared" si="47"/>
        <v>0.5</v>
      </c>
      <c r="AD124" s="851">
        <f t="shared" si="47"/>
        <v>0.5</v>
      </c>
      <c r="AE124" s="851">
        <f t="shared" si="47"/>
        <v>0.5</v>
      </c>
      <c r="AF124" s="851">
        <f t="shared" si="47"/>
        <v>0.5</v>
      </c>
      <c r="AG124" s="851">
        <f t="shared" si="47"/>
        <v>0.5</v>
      </c>
      <c r="AH124" s="851">
        <f t="shared" si="47"/>
        <v>0.5</v>
      </c>
      <c r="AI124" s="851">
        <f t="shared" si="47"/>
        <v>0.5</v>
      </c>
      <c r="AJ124" s="851">
        <f t="shared" si="47"/>
        <v>0.5</v>
      </c>
      <c r="AK124" s="851">
        <f t="shared" si="47"/>
        <v>0.5</v>
      </c>
      <c r="AL124" s="851">
        <f t="shared" si="47"/>
        <v>0.5</v>
      </c>
      <c r="AM124" s="851">
        <f>TABLES!E189</f>
        <v>0.4</v>
      </c>
      <c r="AN124" s="851">
        <f t="shared" si="47"/>
        <v>0.4</v>
      </c>
      <c r="AO124" s="851">
        <f t="shared" si="47"/>
        <v>0.4</v>
      </c>
      <c r="AP124" s="851">
        <f t="shared" si="47"/>
        <v>0.4</v>
      </c>
      <c r="AQ124" s="851">
        <f t="shared" si="47"/>
        <v>0.4</v>
      </c>
      <c r="AR124" s="851">
        <f t="shared" si="47"/>
        <v>0.4</v>
      </c>
      <c r="AS124" s="851">
        <f t="shared" si="47"/>
        <v>0.4</v>
      </c>
      <c r="AT124" s="851">
        <f t="shared" si="47"/>
        <v>0.4</v>
      </c>
      <c r="AU124" s="851">
        <f t="shared" si="47"/>
        <v>0.4</v>
      </c>
      <c r="AV124" s="851">
        <f t="shared" si="47"/>
        <v>0.4</v>
      </c>
      <c r="AW124" s="851">
        <f t="shared" si="47"/>
        <v>0.4</v>
      </c>
      <c r="AX124" s="851">
        <f t="shared" si="47"/>
        <v>0.4</v>
      </c>
      <c r="AY124" s="851">
        <f>TABLES!F189</f>
        <v>0.6</v>
      </c>
      <c r="AZ124" s="851">
        <f t="shared" si="47"/>
        <v>0.6</v>
      </c>
      <c r="BA124" s="851">
        <f t="shared" si="47"/>
        <v>0.6</v>
      </c>
      <c r="BB124" s="851">
        <f t="shared" si="47"/>
        <v>0.6</v>
      </c>
      <c r="BC124" s="851">
        <f t="shared" si="47"/>
        <v>0.6</v>
      </c>
      <c r="BD124" s="851">
        <f t="shared" si="47"/>
        <v>0.6</v>
      </c>
      <c r="BE124" s="851">
        <f t="shared" si="47"/>
        <v>0.6</v>
      </c>
      <c r="BF124" s="851">
        <f t="shared" si="47"/>
        <v>0.6</v>
      </c>
      <c r="BG124" s="851">
        <f t="shared" si="47"/>
        <v>0.6</v>
      </c>
      <c r="BH124" s="851">
        <f t="shared" si="47"/>
        <v>0.6</v>
      </c>
      <c r="BI124" s="851">
        <f t="shared" si="47"/>
        <v>0.6</v>
      </c>
      <c r="BJ124" s="851">
        <f t="shared" si="47"/>
        <v>0.6</v>
      </c>
      <c r="BK124" s="851">
        <f>TABLES!G189</f>
        <v>0.1</v>
      </c>
      <c r="BL124" s="851">
        <f t="shared" si="47"/>
        <v>0.1</v>
      </c>
      <c r="BM124" s="851">
        <f t="shared" si="47"/>
        <v>0.1</v>
      </c>
      <c r="BN124" s="851">
        <f t="shared" si="47"/>
        <v>0.1</v>
      </c>
      <c r="BO124" s="851">
        <f t="shared" si="47"/>
        <v>0.1</v>
      </c>
      <c r="BP124" s="851">
        <f t="shared" si="47"/>
        <v>0.1</v>
      </c>
      <c r="BQ124" s="851">
        <f t="shared" si="47"/>
        <v>0.1</v>
      </c>
      <c r="BR124" s="851">
        <f t="shared" si="47"/>
        <v>0.1</v>
      </c>
      <c r="BS124" s="851">
        <f t="shared" si="47"/>
        <v>0.1</v>
      </c>
      <c r="BT124" s="851">
        <f t="shared" si="47"/>
        <v>0.1</v>
      </c>
      <c r="BU124" s="851">
        <f t="shared" si="47"/>
        <v>0.1</v>
      </c>
      <c r="BV124" s="851">
        <f t="shared" si="47"/>
        <v>0.1</v>
      </c>
      <c r="BW124" s="851">
        <f>TABLES!H189</f>
        <v>0.1</v>
      </c>
      <c r="BX124" s="851">
        <f t="shared" si="47"/>
        <v>0.1</v>
      </c>
      <c r="BY124" s="851">
        <f t="shared" si="47"/>
        <v>0.1</v>
      </c>
      <c r="BZ124" s="851">
        <f t="shared" si="47"/>
        <v>0.1</v>
      </c>
      <c r="CA124" s="851">
        <f t="shared" si="47"/>
        <v>0.1</v>
      </c>
      <c r="CB124" s="851">
        <f t="shared" si="47"/>
        <v>0.1</v>
      </c>
      <c r="CC124" s="851">
        <f t="shared" si="47"/>
        <v>0.1</v>
      </c>
      <c r="CD124" s="851">
        <f t="shared" si="47"/>
        <v>0.1</v>
      </c>
      <c r="CE124" s="851">
        <f t="shared" si="47"/>
        <v>0.1</v>
      </c>
      <c r="CF124" s="851">
        <f t="shared" si="47"/>
        <v>0.1</v>
      </c>
      <c r="CG124" s="851">
        <f t="shared" si="47"/>
        <v>0.1</v>
      </c>
      <c r="CH124" s="851">
        <f t="shared" si="47"/>
        <v>0.1</v>
      </c>
      <c r="CI124" s="851">
        <f>TABLES!I189</f>
        <v>0.25</v>
      </c>
      <c r="CJ124" s="851">
        <f t="shared" si="47"/>
        <v>0.25</v>
      </c>
      <c r="CK124" s="851">
        <f t="shared" si="47"/>
        <v>0.25</v>
      </c>
      <c r="CL124" s="851">
        <f t="shared" si="47"/>
        <v>0.25</v>
      </c>
      <c r="CM124" s="851">
        <f t="shared" si="47"/>
        <v>0.25</v>
      </c>
      <c r="CN124" s="851">
        <f t="shared" si="47"/>
        <v>0.25</v>
      </c>
      <c r="CO124" s="851">
        <f t="shared" si="46"/>
        <v>0.25</v>
      </c>
      <c r="CP124" s="851">
        <f t="shared" si="46"/>
        <v>0.25</v>
      </c>
      <c r="CQ124" s="851">
        <f t="shared" si="46"/>
        <v>0.25</v>
      </c>
      <c r="CR124" s="851">
        <f t="shared" si="46"/>
        <v>0.25</v>
      </c>
      <c r="CS124" s="851">
        <f t="shared" si="46"/>
        <v>0.25</v>
      </c>
      <c r="CT124" s="851">
        <f t="shared" si="46"/>
        <v>0.25</v>
      </c>
      <c r="CU124" s="848">
        <f t="shared" si="30"/>
        <v>23.400000000000041</v>
      </c>
    </row>
    <row r="125" spans="1:99" x14ac:dyDescent="0.25">
      <c r="A125" s="180" t="s">
        <v>60</v>
      </c>
      <c r="AA125" s="842">
        <f>TABLES!D190</f>
        <v>0.06</v>
      </c>
      <c r="AB125" s="851">
        <f t="shared" si="44"/>
        <v>0.06</v>
      </c>
      <c r="AC125" s="851">
        <f t="shared" si="47"/>
        <v>0.06</v>
      </c>
      <c r="AD125" s="851">
        <f t="shared" si="47"/>
        <v>0.06</v>
      </c>
      <c r="AE125" s="851">
        <f t="shared" si="47"/>
        <v>0.06</v>
      </c>
      <c r="AF125" s="851">
        <f t="shared" si="47"/>
        <v>0.06</v>
      </c>
      <c r="AG125" s="851">
        <f t="shared" si="47"/>
        <v>0.06</v>
      </c>
      <c r="AH125" s="851">
        <f t="shared" si="47"/>
        <v>0.06</v>
      </c>
      <c r="AI125" s="851">
        <f t="shared" si="47"/>
        <v>0.06</v>
      </c>
      <c r="AJ125" s="851">
        <f t="shared" si="47"/>
        <v>0.06</v>
      </c>
      <c r="AK125" s="851">
        <f t="shared" si="47"/>
        <v>0.06</v>
      </c>
      <c r="AL125" s="851">
        <f t="shared" si="47"/>
        <v>0.06</v>
      </c>
      <c r="AM125" s="851">
        <f>TABLES!E190</f>
        <v>0.03</v>
      </c>
      <c r="AN125" s="851">
        <f t="shared" si="47"/>
        <v>0.03</v>
      </c>
      <c r="AO125" s="851">
        <f t="shared" si="47"/>
        <v>0.03</v>
      </c>
      <c r="AP125" s="851">
        <f t="shared" si="47"/>
        <v>0.03</v>
      </c>
      <c r="AQ125" s="851">
        <f t="shared" si="47"/>
        <v>0.03</v>
      </c>
      <c r="AR125" s="851">
        <f t="shared" si="47"/>
        <v>0.03</v>
      </c>
      <c r="AS125" s="851">
        <f t="shared" si="47"/>
        <v>0.03</v>
      </c>
      <c r="AT125" s="851">
        <f t="shared" si="47"/>
        <v>0.03</v>
      </c>
      <c r="AU125" s="851">
        <f t="shared" si="47"/>
        <v>0.03</v>
      </c>
      <c r="AV125" s="851">
        <f t="shared" si="47"/>
        <v>0.03</v>
      </c>
      <c r="AW125" s="851">
        <f t="shared" si="47"/>
        <v>0.03</v>
      </c>
      <c r="AX125" s="851">
        <f t="shared" si="47"/>
        <v>0.03</v>
      </c>
      <c r="AY125" s="851">
        <f>TABLES!F190</f>
        <v>0.05</v>
      </c>
      <c r="AZ125" s="851">
        <f t="shared" si="47"/>
        <v>0.05</v>
      </c>
      <c r="BA125" s="851">
        <f t="shared" si="47"/>
        <v>0.05</v>
      </c>
      <c r="BB125" s="851">
        <f t="shared" si="47"/>
        <v>0.05</v>
      </c>
      <c r="BC125" s="851">
        <f t="shared" si="47"/>
        <v>0.05</v>
      </c>
      <c r="BD125" s="851">
        <f t="shared" si="47"/>
        <v>0.05</v>
      </c>
      <c r="BE125" s="851">
        <f t="shared" si="47"/>
        <v>0.05</v>
      </c>
      <c r="BF125" s="851">
        <f t="shared" si="47"/>
        <v>0.05</v>
      </c>
      <c r="BG125" s="851">
        <f t="shared" si="47"/>
        <v>0.05</v>
      </c>
      <c r="BH125" s="851">
        <f t="shared" si="47"/>
        <v>0.05</v>
      </c>
      <c r="BI125" s="851">
        <f t="shared" si="47"/>
        <v>0.05</v>
      </c>
      <c r="BJ125" s="851">
        <f t="shared" si="47"/>
        <v>0.05</v>
      </c>
      <c r="BK125" s="851">
        <f>TABLES!G190</f>
        <v>0.04</v>
      </c>
      <c r="BL125" s="851">
        <f t="shared" si="47"/>
        <v>0.04</v>
      </c>
      <c r="BM125" s="851">
        <f t="shared" si="47"/>
        <v>0.04</v>
      </c>
      <c r="BN125" s="851">
        <f t="shared" si="47"/>
        <v>0.04</v>
      </c>
      <c r="BO125" s="851">
        <f t="shared" si="47"/>
        <v>0.04</v>
      </c>
      <c r="BP125" s="851">
        <f t="shared" si="47"/>
        <v>0.04</v>
      </c>
      <c r="BQ125" s="851">
        <f t="shared" si="47"/>
        <v>0.04</v>
      </c>
      <c r="BR125" s="851">
        <f t="shared" si="47"/>
        <v>0.04</v>
      </c>
      <c r="BS125" s="851">
        <f t="shared" si="47"/>
        <v>0.04</v>
      </c>
      <c r="BT125" s="851">
        <f t="shared" si="47"/>
        <v>0.04</v>
      </c>
      <c r="BU125" s="851">
        <f t="shared" si="47"/>
        <v>0.04</v>
      </c>
      <c r="BV125" s="851">
        <f t="shared" si="47"/>
        <v>0.04</v>
      </c>
      <c r="BW125" s="851">
        <f>TABLES!H190</f>
        <v>0.06</v>
      </c>
      <c r="BX125" s="851">
        <f t="shared" si="47"/>
        <v>0.06</v>
      </c>
      <c r="BY125" s="851">
        <f t="shared" si="47"/>
        <v>0.06</v>
      </c>
      <c r="BZ125" s="851">
        <f t="shared" si="47"/>
        <v>0.06</v>
      </c>
      <c r="CA125" s="851">
        <f t="shared" si="47"/>
        <v>0.06</v>
      </c>
      <c r="CB125" s="851">
        <f t="shared" si="47"/>
        <v>0.06</v>
      </c>
      <c r="CC125" s="851">
        <f t="shared" si="47"/>
        <v>0.06</v>
      </c>
      <c r="CD125" s="851">
        <f t="shared" si="47"/>
        <v>0.06</v>
      </c>
      <c r="CE125" s="851">
        <f t="shared" si="47"/>
        <v>0.06</v>
      </c>
      <c r="CF125" s="851">
        <f t="shared" si="47"/>
        <v>0.06</v>
      </c>
      <c r="CG125" s="851">
        <f t="shared" si="47"/>
        <v>0.06</v>
      </c>
      <c r="CH125" s="851">
        <f t="shared" si="47"/>
        <v>0.06</v>
      </c>
      <c r="CI125" s="851">
        <f>TABLES!I190</f>
        <v>0.08</v>
      </c>
      <c r="CJ125" s="851">
        <f t="shared" si="47"/>
        <v>0.08</v>
      </c>
      <c r="CK125" s="851">
        <f t="shared" si="47"/>
        <v>0.08</v>
      </c>
      <c r="CL125" s="851">
        <f t="shared" si="47"/>
        <v>0.08</v>
      </c>
      <c r="CM125" s="851">
        <f t="shared" si="47"/>
        <v>0.08</v>
      </c>
      <c r="CN125" s="851">
        <f t="shared" ref="CN125:CT125" si="48">CM125</f>
        <v>0.08</v>
      </c>
      <c r="CO125" s="851">
        <f t="shared" si="48"/>
        <v>0.08</v>
      </c>
      <c r="CP125" s="851">
        <f t="shared" si="48"/>
        <v>0.08</v>
      </c>
      <c r="CQ125" s="851">
        <f t="shared" si="48"/>
        <v>0.08</v>
      </c>
      <c r="CR125" s="851">
        <f t="shared" si="48"/>
        <v>0.08</v>
      </c>
      <c r="CS125" s="851">
        <f t="shared" si="48"/>
        <v>0.08</v>
      </c>
      <c r="CT125" s="851">
        <f t="shared" si="48"/>
        <v>0.08</v>
      </c>
      <c r="CU125" s="848">
        <f t="shared" si="30"/>
        <v>3.840000000000003</v>
      </c>
    </row>
    <row r="126" spans="1:99" x14ac:dyDescent="0.25">
      <c r="CU126" s="849">
        <f t="shared" si="30"/>
        <v>0</v>
      </c>
    </row>
    <row r="127" spans="1:99" x14ac:dyDescent="0.25">
      <c r="A127" s="172" t="s">
        <v>264</v>
      </c>
      <c r="CU127" s="849">
        <f t="shared" si="30"/>
        <v>0</v>
      </c>
    </row>
    <row r="128" spans="1:99" x14ac:dyDescent="0.25">
      <c r="A128" s="180" t="s">
        <v>255</v>
      </c>
      <c r="AY128" s="314">
        <f>'ANUAL DATA'!G45</f>
        <v>0.7</v>
      </c>
      <c r="CU128" s="859">
        <f>SUM(C128:CT128)</f>
        <v>0.7</v>
      </c>
    </row>
    <row r="129" spans="1:99" x14ac:dyDescent="0.25">
      <c r="A129" s="180" t="s">
        <v>256</v>
      </c>
      <c r="BK129" s="842">
        <f>'ANUAL DATA'!H45</f>
        <v>0.03</v>
      </c>
      <c r="BW129" s="842">
        <f>'ANUAL DATA'!I45</f>
        <v>-0.02</v>
      </c>
      <c r="CI129" s="842">
        <f>'ANUAL DATA'!J45</f>
        <v>0.05</v>
      </c>
      <c r="CU129" s="848">
        <f t="shared" si="30"/>
        <v>0.06</v>
      </c>
    </row>
    <row r="130" spans="1:99" x14ac:dyDescent="0.25">
      <c r="A130" s="180" t="s">
        <v>267</v>
      </c>
      <c r="AY130" s="850">
        <v>0.04</v>
      </c>
      <c r="AZ130" s="850">
        <f>AY130</f>
        <v>0.04</v>
      </c>
      <c r="BA130" s="850">
        <f t="shared" ref="BA130:CT130" si="49">AZ130</f>
        <v>0.04</v>
      </c>
      <c r="BB130" s="850">
        <f t="shared" si="49"/>
        <v>0.04</v>
      </c>
      <c r="BC130" s="850">
        <f t="shared" si="49"/>
        <v>0.04</v>
      </c>
      <c r="BD130" s="850">
        <f t="shared" si="49"/>
        <v>0.04</v>
      </c>
      <c r="BE130" s="850">
        <f t="shared" si="49"/>
        <v>0.04</v>
      </c>
      <c r="BF130" s="850">
        <f t="shared" si="49"/>
        <v>0.04</v>
      </c>
      <c r="BG130" s="850">
        <f t="shared" si="49"/>
        <v>0.04</v>
      </c>
      <c r="BH130" s="850">
        <f t="shared" si="49"/>
        <v>0.04</v>
      </c>
      <c r="BI130" s="850">
        <f t="shared" si="49"/>
        <v>0.04</v>
      </c>
      <c r="BJ130" s="850">
        <f t="shared" si="49"/>
        <v>0.04</v>
      </c>
      <c r="BK130" s="850">
        <f t="shared" si="49"/>
        <v>0.04</v>
      </c>
      <c r="BL130" s="850">
        <f t="shared" si="49"/>
        <v>0.04</v>
      </c>
      <c r="BM130" s="850">
        <f t="shared" si="49"/>
        <v>0.04</v>
      </c>
      <c r="BN130" s="850">
        <f t="shared" si="49"/>
        <v>0.04</v>
      </c>
      <c r="BO130" s="850">
        <f t="shared" si="49"/>
        <v>0.04</v>
      </c>
      <c r="BP130" s="850">
        <f t="shared" si="49"/>
        <v>0.04</v>
      </c>
      <c r="BQ130" s="850">
        <f t="shared" si="49"/>
        <v>0.04</v>
      </c>
      <c r="BR130" s="850">
        <f t="shared" si="49"/>
        <v>0.04</v>
      </c>
      <c r="BS130" s="850">
        <f t="shared" si="49"/>
        <v>0.04</v>
      </c>
      <c r="BT130" s="850">
        <f t="shared" si="49"/>
        <v>0.04</v>
      </c>
      <c r="BU130" s="850">
        <f t="shared" si="49"/>
        <v>0.04</v>
      </c>
      <c r="BV130" s="850">
        <f t="shared" si="49"/>
        <v>0.04</v>
      </c>
      <c r="BW130" s="850">
        <f t="shared" si="49"/>
        <v>0.04</v>
      </c>
      <c r="BX130" s="850">
        <f t="shared" si="49"/>
        <v>0.04</v>
      </c>
      <c r="BY130" s="850">
        <f t="shared" si="49"/>
        <v>0.04</v>
      </c>
      <c r="BZ130" s="850">
        <f t="shared" si="49"/>
        <v>0.04</v>
      </c>
      <c r="CA130" s="850">
        <f t="shared" si="49"/>
        <v>0.04</v>
      </c>
      <c r="CB130" s="850">
        <f t="shared" si="49"/>
        <v>0.04</v>
      </c>
      <c r="CC130" s="850">
        <f t="shared" si="49"/>
        <v>0.04</v>
      </c>
      <c r="CD130" s="850">
        <f t="shared" si="49"/>
        <v>0.04</v>
      </c>
      <c r="CE130" s="850">
        <f t="shared" si="49"/>
        <v>0.04</v>
      </c>
      <c r="CF130" s="850">
        <f t="shared" si="49"/>
        <v>0.04</v>
      </c>
      <c r="CG130" s="850">
        <f t="shared" si="49"/>
        <v>0.04</v>
      </c>
      <c r="CH130" s="850">
        <f t="shared" si="49"/>
        <v>0.04</v>
      </c>
      <c r="CI130" s="850">
        <f t="shared" si="49"/>
        <v>0.04</v>
      </c>
      <c r="CJ130" s="850">
        <f t="shared" si="49"/>
        <v>0.04</v>
      </c>
      <c r="CK130" s="850">
        <f t="shared" si="49"/>
        <v>0.04</v>
      </c>
      <c r="CL130" s="850">
        <f t="shared" si="49"/>
        <v>0.04</v>
      </c>
      <c r="CM130" s="850">
        <f t="shared" si="49"/>
        <v>0.04</v>
      </c>
      <c r="CN130" s="850">
        <f t="shared" si="49"/>
        <v>0.04</v>
      </c>
      <c r="CO130" s="850">
        <f t="shared" si="49"/>
        <v>0.04</v>
      </c>
      <c r="CP130" s="850">
        <f t="shared" si="49"/>
        <v>0.04</v>
      </c>
      <c r="CQ130" s="850">
        <f t="shared" si="49"/>
        <v>0.04</v>
      </c>
      <c r="CR130" s="850">
        <f t="shared" si="49"/>
        <v>0.04</v>
      </c>
      <c r="CS130" s="850">
        <f t="shared" si="49"/>
        <v>0.04</v>
      </c>
      <c r="CT130" s="850">
        <f t="shared" si="49"/>
        <v>0.04</v>
      </c>
      <c r="CU130" s="848">
        <f t="shared" si="30"/>
        <v>1.920000000000001</v>
      </c>
    </row>
    <row r="131" spans="1:99" x14ac:dyDescent="0.25">
      <c r="CU131" s="849">
        <f t="shared" si="30"/>
        <v>0</v>
      </c>
    </row>
    <row r="132" spans="1:99" x14ac:dyDescent="0.25">
      <c r="A132" s="172" t="s">
        <v>271</v>
      </c>
      <c r="CU132" s="849">
        <f t="shared" si="30"/>
        <v>0</v>
      </c>
    </row>
    <row r="133" spans="1:99" x14ac:dyDescent="0.25">
      <c r="A133" s="180" t="s">
        <v>248</v>
      </c>
      <c r="AY133" s="842">
        <f>TABLES!F195</f>
        <v>0</v>
      </c>
      <c r="AZ133" s="851">
        <f>AY133</f>
        <v>0</v>
      </c>
      <c r="BA133" s="851">
        <f t="shared" ref="BA133:CT138" si="50">AZ133</f>
        <v>0</v>
      </c>
      <c r="BB133" s="851">
        <f t="shared" si="50"/>
        <v>0</v>
      </c>
      <c r="BC133" s="851">
        <f t="shared" si="50"/>
        <v>0</v>
      </c>
      <c r="BD133" s="851">
        <f t="shared" si="50"/>
        <v>0</v>
      </c>
      <c r="BE133" s="851">
        <f t="shared" si="50"/>
        <v>0</v>
      </c>
      <c r="BF133" s="851">
        <f t="shared" si="50"/>
        <v>0</v>
      </c>
      <c r="BG133" s="851">
        <f t="shared" si="50"/>
        <v>0</v>
      </c>
      <c r="BH133" s="851">
        <f t="shared" si="50"/>
        <v>0</v>
      </c>
      <c r="BI133" s="851">
        <f t="shared" si="50"/>
        <v>0</v>
      </c>
      <c r="BJ133" s="851">
        <f t="shared" si="50"/>
        <v>0</v>
      </c>
      <c r="BK133" s="851">
        <f>TABLES!G195</f>
        <v>0</v>
      </c>
      <c r="BL133" s="851">
        <f t="shared" si="50"/>
        <v>0</v>
      </c>
      <c r="BM133" s="851">
        <f t="shared" si="50"/>
        <v>0</v>
      </c>
      <c r="BN133" s="851">
        <f t="shared" si="50"/>
        <v>0</v>
      </c>
      <c r="BO133" s="851">
        <f t="shared" si="50"/>
        <v>0</v>
      </c>
      <c r="BP133" s="851">
        <f t="shared" si="50"/>
        <v>0</v>
      </c>
      <c r="BQ133" s="851">
        <f t="shared" si="50"/>
        <v>0</v>
      </c>
      <c r="BR133" s="851">
        <f t="shared" si="50"/>
        <v>0</v>
      </c>
      <c r="BS133" s="851">
        <f t="shared" si="50"/>
        <v>0</v>
      </c>
      <c r="BT133" s="851">
        <f t="shared" si="50"/>
        <v>0</v>
      </c>
      <c r="BU133" s="851">
        <f t="shared" si="50"/>
        <v>0</v>
      </c>
      <c r="BV133" s="851">
        <f t="shared" si="50"/>
        <v>0</v>
      </c>
      <c r="BW133" s="851">
        <f>TABLES!H195</f>
        <v>0.1</v>
      </c>
      <c r="BX133" s="851">
        <f t="shared" si="50"/>
        <v>0.1</v>
      </c>
      <c r="BY133" s="851">
        <f t="shared" si="50"/>
        <v>0.1</v>
      </c>
      <c r="BZ133" s="851">
        <f t="shared" si="50"/>
        <v>0.1</v>
      </c>
      <c r="CA133" s="851">
        <f t="shared" si="50"/>
        <v>0.1</v>
      </c>
      <c r="CB133" s="851">
        <f t="shared" si="50"/>
        <v>0.1</v>
      </c>
      <c r="CC133" s="851">
        <f t="shared" si="50"/>
        <v>0.1</v>
      </c>
      <c r="CD133" s="851">
        <f t="shared" si="50"/>
        <v>0.1</v>
      </c>
      <c r="CE133" s="851">
        <f t="shared" si="50"/>
        <v>0.1</v>
      </c>
      <c r="CF133" s="851">
        <f t="shared" si="50"/>
        <v>0.1</v>
      </c>
      <c r="CG133" s="851">
        <f t="shared" si="50"/>
        <v>0.1</v>
      </c>
      <c r="CH133" s="851">
        <f t="shared" si="50"/>
        <v>0.1</v>
      </c>
      <c r="CI133" s="851">
        <f>TABLES!I195</f>
        <v>0.1</v>
      </c>
      <c r="CJ133" s="851">
        <f t="shared" si="50"/>
        <v>0.1</v>
      </c>
      <c r="CK133" s="851">
        <f t="shared" si="50"/>
        <v>0.1</v>
      </c>
      <c r="CL133" s="851">
        <f t="shared" si="50"/>
        <v>0.1</v>
      </c>
      <c r="CM133" s="851">
        <f t="shared" si="50"/>
        <v>0.1</v>
      </c>
      <c r="CN133" s="851">
        <f t="shared" si="50"/>
        <v>0.1</v>
      </c>
      <c r="CO133" s="851">
        <f t="shared" si="50"/>
        <v>0.1</v>
      </c>
      <c r="CP133" s="851">
        <f t="shared" si="50"/>
        <v>0.1</v>
      </c>
      <c r="CQ133" s="851">
        <f t="shared" si="50"/>
        <v>0.1</v>
      </c>
      <c r="CR133" s="851">
        <f t="shared" si="50"/>
        <v>0.1</v>
      </c>
      <c r="CS133" s="851">
        <f t="shared" si="50"/>
        <v>0.1</v>
      </c>
      <c r="CT133" s="851">
        <f t="shared" si="50"/>
        <v>0.1</v>
      </c>
      <c r="CU133" s="849">
        <f t="shared" si="30"/>
        <v>2.4000000000000008</v>
      </c>
    </row>
    <row r="134" spans="1:99" x14ac:dyDescent="0.25">
      <c r="A134" s="180" t="s">
        <v>249</v>
      </c>
      <c r="AY134" s="842">
        <f>TABLES!F196</f>
        <v>0</v>
      </c>
      <c r="AZ134" s="851">
        <f t="shared" ref="AZ134:BO142" si="51">AY134</f>
        <v>0</v>
      </c>
      <c r="BA134" s="851">
        <f t="shared" si="51"/>
        <v>0</v>
      </c>
      <c r="BB134" s="851">
        <f t="shared" si="51"/>
        <v>0</v>
      </c>
      <c r="BC134" s="851">
        <f t="shared" si="51"/>
        <v>0</v>
      </c>
      <c r="BD134" s="851">
        <f t="shared" si="51"/>
        <v>0</v>
      </c>
      <c r="BE134" s="851">
        <f t="shared" si="51"/>
        <v>0</v>
      </c>
      <c r="BF134" s="851">
        <f t="shared" si="51"/>
        <v>0</v>
      </c>
      <c r="BG134" s="851">
        <f t="shared" si="51"/>
        <v>0</v>
      </c>
      <c r="BH134" s="851">
        <f t="shared" si="51"/>
        <v>0</v>
      </c>
      <c r="BI134" s="851">
        <f t="shared" si="51"/>
        <v>0</v>
      </c>
      <c r="BJ134" s="851">
        <f t="shared" si="51"/>
        <v>0</v>
      </c>
      <c r="BK134" s="851">
        <f>TABLES!G196</f>
        <v>0</v>
      </c>
      <c r="BL134" s="851">
        <f t="shared" si="51"/>
        <v>0</v>
      </c>
      <c r="BM134" s="851">
        <f t="shared" si="51"/>
        <v>0</v>
      </c>
      <c r="BN134" s="851">
        <f t="shared" si="51"/>
        <v>0</v>
      </c>
      <c r="BO134" s="851">
        <f t="shared" si="51"/>
        <v>0</v>
      </c>
      <c r="BP134" s="851">
        <f t="shared" si="50"/>
        <v>0</v>
      </c>
      <c r="BQ134" s="851">
        <f t="shared" si="50"/>
        <v>0</v>
      </c>
      <c r="BR134" s="851">
        <f t="shared" si="50"/>
        <v>0</v>
      </c>
      <c r="BS134" s="851">
        <f t="shared" si="50"/>
        <v>0</v>
      </c>
      <c r="BT134" s="851">
        <f t="shared" si="50"/>
        <v>0</v>
      </c>
      <c r="BU134" s="851">
        <f t="shared" si="50"/>
        <v>0</v>
      </c>
      <c r="BV134" s="851">
        <f t="shared" si="50"/>
        <v>0</v>
      </c>
      <c r="BW134" s="851">
        <f>TABLES!H196</f>
        <v>0.01</v>
      </c>
      <c r="BX134" s="851">
        <f t="shared" si="50"/>
        <v>0.01</v>
      </c>
      <c r="BY134" s="851">
        <f t="shared" si="50"/>
        <v>0.01</v>
      </c>
      <c r="BZ134" s="851">
        <f t="shared" si="50"/>
        <v>0.01</v>
      </c>
      <c r="CA134" s="851">
        <f t="shared" si="50"/>
        <v>0.01</v>
      </c>
      <c r="CB134" s="851">
        <f t="shared" si="50"/>
        <v>0.01</v>
      </c>
      <c r="CC134" s="851">
        <f t="shared" si="50"/>
        <v>0.01</v>
      </c>
      <c r="CD134" s="851">
        <f t="shared" si="50"/>
        <v>0.01</v>
      </c>
      <c r="CE134" s="851">
        <f t="shared" si="50"/>
        <v>0.01</v>
      </c>
      <c r="CF134" s="851">
        <f t="shared" si="50"/>
        <v>0.01</v>
      </c>
      <c r="CG134" s="851">
        <f t="shared" si="50"/>
        <v>0.01</v>
      </c>
      <c r="CH134" s="851">
        <f t="shared" si="50"/>
        <v>0.01</v>
      </c>
      <c r="CI134" s="851">
        <f>TABLES!I196</f>
        <v>5.0000000000000001E-3</v>
      </c>
      <c r="CJ134" s="851">
        <f t="shared" si="50"/>
        <v>5.0000000000000001E-3</v>
      </c>
      <c r="CK134" s="851">
        <f t="shared" si="50"/>
        <v>5.0000000000000001E-3</v>
      </c>
      <c r="CL134" s="851">
        <f t="shared" si="50"/>
        <v>5.0000000000000001E-3</v>
      </c>
      <c r="CM134" s="851">
        <f t="shared" si="50"/>
        <v>5.0000000000000001E-3</v>
      </c>
      <c r="CN134" s="851">
        <f t="shared" si="50"/>
        <v>5.0000000000000001E-3</v>
      </c>
      <c r="CO134" s="851">
        <f t="shared" si="50"/>
        <v>5.0000000000000001E-3</v>
      </c>
      <c r="CP134" s="851">
        <f t="shared" si="50"/>
        <v>5.0000000000000001E-3</v>
      </c>
      <c r="CQ134" s="851">
        <f t="shared" si="50"/>
        <v>5.0000000000000001E-3</v>
      </c>
      <c r="CR134" s="851">
        <f t="shared" si="50"/>
        <v>5.0000000000000001E-3</v>
      </c>
      <c r="CS134" s="851">
        <f t="shared" si="50"/>
        <v>5.0000000000000001E-3</v>
      </c>
      <c r="CT134" s="851">
        <f t="shared" si="50"/>
        <v>5.0000000000000001E-3</v>
      </c>
      <c r="CU134" s="849">
        <f t="shared" si="30"/>
        <v>0.18000000000000002</v>
      </c>
    </row>
    <row r="135" spans="1:99" x14ac:dyDescent="0.25">
      <c r="A135" s="180" t="s">
        <v>250</v>
      </c>
      <c r="AY135" s="842">
        <f>TABLES!F197</f>
        <v>0.2</v>
      </c>
      <c r="AZ135" s="851">
        <f t="shared" si="51"/>
        <v>0.2</v>
      </c>
      <c r="BA135" s="851">
        <f t="shared" si="50"/>
        <v>0.2</v>
      </c>
      <c r="BB135" s="851">
        <f t="shared" si="50"/>
        <v>0.2</v>
      </c>
      <c r="BC135" s="851">
        <f t="shared" si="50"/>
        <v>0.2</v>
      </c>
      <c r="BD135" s="851">
        <f t="shared" si="50"/>
        <v>0.2</v>
      </c>
      <c r="BE135" s="851">
        <f t="shared" si="50"/>
        <v>0.2</v>
      </c>
      <c r="BF135" s="851">
        <f t="shared" si="50"/>
        <v>0.2</v>
      </c>
      <c r="BG135" s="851">
        <f t="shared" si="50"/>
        <v>0.2</v>
      </c>
      <c r="BH135" s="851">
        <f t="shared" si="50"/>
        <v>0.2</v>
      </c>
      <c r="BI135" s="851">
        <f t="shared" si="50"/>
        <v>0.2</v>
      </c>
      <c r="BJ135" s="851">
        <f t="shared" si="50"/>
        <v>0.2</v>
      </c>
      <c r="BK135" s="851">
        <f>TABLES!G197</f>
        <v>0.1</v>
      </c>
      <c r="BL135" s="851">
        <f t="shared" si="50"/>
        <v>0.1</v>
      </c>
      <c r="BM135" s="851">
        <f t="shared" si="50"/>
        <v>0.1</v>
      </c>
      <c r="BN135" s="851">
        <f t="shared" si="50"/>
        <v>0.1</v>
      </c>
      <c r="BO135" s="851">
        <f t="shared" si="50"/>
        <v>0.1</v>
      </c>
      <c r="BP135" s="851">
        <f t="shared" si="50"/>
        <v>0.1</v>
      </c>
      <c r="BQ135" s="851">
        <f t="shared" si="50"/>
        <v>0.1</v>
      </c>
      <c r="BR135" s="851">
        <f t="shared" si="50"/>
        <v>0.1</v>
      </c>
      <c r="BS135" s="851">
        <f t="shared" si="50"/>
        <v>0.1</v>
      </c>
      <c r="BT135" s="851">
        <f t="shared" si="50"/>
        <v>0.1</v>
      </c>
      <c r="BU135" s="851">
        <f t="shared" si="50"/>
        <v>0.1</v>
      </c>
      <c r="BV135" s="851">
        <f t="shared" si="50"/>
        <v>0.1</v>
      </c>
      <c r="BW135" s="851">
        <f>TABLES!H197</f>
        <v>0.2</v>
      </c>
      <c r="BX135" s="851">
        <f t="shared" si="50"/>
        <v>0.2</v>
      </c>
      <c r="BY135" s="851">
        <f t="shared" si="50"/>
        <v>0.2</v>
      </c>
      <c r="BZ135" s="851">
        <f t="shared" si="50"/>
        <v>0.2</v>
      </c>
      <c r="CA135" s="851">
        <f t="shared" si="50"/>
        <v>0.2</v>
      </c>
      <c r="CB135" s="851">
        <f t="shared" si="50"/>
        <v>0.2</v>
      </c>
      <c r="CC135" s="851">
        <f t="shared" si="50"/>
        <v>0.2</v>
      </c>
      <c r="CD135" s="851">
        <f t="shared" si="50"/>
        <v>0.2</v>
      </c>
      <c r="CE135" s="851">
        <f t="shared" si="50"/>
        <v>0.2</v>
      </c>
      <c r="CF135" s="851">
        <f t="shared" si="50"/>
        <v>0.2</v>
      </c>
      <c r="CG135" s="851">
        <f t="shared" si="50"/>
        <v>0.2</v>
      </c>
      <c r="CH135" s="851">
        <f t="shared" si="50"/>
        <v>0.2</v>
      </c>
      <c r="CI135" s="851">
        <f>TABLES!I197</f>
        <v>0.1</v>
      </c>
      <c r="CJ135" s="851">
        <f t="shared" si="50"/>
        <v>0.1</v>
      </c>
      <c r="CK135" s="851">
        <f t="shared" si="50"/>
        <v>0.1</v>
      </c>
      <c r="CL135" s="851">
        <f t="shared" si="50"/>
        <v>0.1</v>
      </c>
      <c r="CM135" s="851">
        <f t="shared" si="50"/>
        <v>0.1</v>
      </c>
      <c r="CN135" s="851">
        <f t="shared" si="50"/>
        <v>0.1</v>
      </c>
      <c r="CO135" s="851">
        <f t="shared" si="50"/>
        <v>0.1</v>
      </c>
      <c r="CP135" s="851">
        <f t="shared" si="50"/>
        <v>0.1</v>
      </c>
      <c r="CQ135" s="851">
        <f t="shared" si="50"/>
        <v>0.1</v>
      </c>
      <c r="CR135" s="851">
        <f t="shared" si="50"/>
        <v>0.1</v>
      </c>
      <c r="CS135" s="851">
        <f t="shared" si="50"/>
        <v>0.1</v>
      </c>
      <c r="CT135" s="851">
        <f t="shared" si="50"/>
        <v>0.1</v>
      </c>
      <c r="CU135" s="849">
        <f t="shared" ref="CU135:CU153" si="52">SUM(C135:CT135)</f>
        <v>7.1999999999999984</v>
      </c>
    </row>
    <row r="136" spans="1:99" x14ac:dyDescent="0.25">
      <c r="A136" s="180" t="s">
        <v>249</v>
      </c>
      <c r="AY136" s="842">
        <f>TABLES!F198</f>
        <v>0.03</v>
      </c>
      <c r="AZ136" s="851">
        <f t="shared" si="51"/>
        <v>0.03</v>
      </c>
      <c r="BA136" s="851">
        <f t="shared" si="50"/>
        <v>0.03</v>
      </c>
      <c r="BB136" s="851">
        <f t="shared" si="50"/>
        <v>0.03</v>
      </c>
      <c r="BC136" s="851">
        <f t="shared" si="50"/>
        <v>0.03</v>
      </c>
      <c r="BD136" s="851">
        <f t="shared" si="50"/>
        <v>0.03</v>
      </c>
      <c r="BE136" s="851">
        <f t="shared" si="50"/>
        <v>0.03</v>
      </c>
      <c r="BF136" s="851">
        <f t="shared" si="50"/>
        <v>0.03</v>
      </c>
      <c r="BG136" s="851">
        <f t="shared" si="50"/>
        <v>0.03</v>
      </c>
      <c r="BH136" s="851">
        <f t="shared" si="50"/>
        <v>0.03</v>
      </c>
      <c r="BI136" s="851">
        <f t="shared" si="50"/>
        <v>0.03</v>
      </c>
      <c r="BJ136" s="851">
        <f t="shared" si="50"/>
        <v>0.03</v>
      </c>
      <c r="BK136" s="851">
        <f>TABLES!G198</f>
        <v>1.4999999999999999E-2</v>
      </c>
      <c r="BL136" s="851">
        <f t="shared" si="50"/>
        <v>1.4999999999999999E-2</v>
      </c>
      <c r="BM136" s="851">
        <f t="shared" si="50"/>
        <v>1.4999999999999999E-2</v>
      </c>
      <c r="BN136" s="851">
        <f t="shared" si="50"/>
        <v>1.4999999999999999E-2</v>
      </c>
      <c r="BO136" s="851">
        <f t="shared" si="50"/>
        <v>1.4999999999999999E-2</v>
      </c>
      <c r="BP136" s="851">
        <f t="shared" si="50"/>
        <v>1.4999999999999999E-2</v>
      </c>
      <c r="BQ136" s="851">
        <f t="shared" si="50"/>
        <v>1.4999999999999999E-2</v>
      </c>
      <c r="BR136" s="851">
        <f t="shared" si="50"/>
        <v>1.4999999999999999E-2</v>
      </c>
      <c r="BS136" s="851">
        <f t="shared" si="50"/>
        <v>1.4999999999999999E-2</v>
      </c>
      <c r="BT136" s="851">
        <f t="shared" si="50"/>
        <v>1.4999999999999999E-2</v>
      </c>
      <c r="BU136" s="851">
        <f t="shared" si="50"/>
        <v>1.4999999999999999E-2</v>
      </c>
      <c r="BV136" s="851">
        <f t="shared" si="50"/>
        <v>1.4999999999999999E-2</v>
      </c>
      <c r="BW136" s="851">
        <f>TABLES!H198</f>
        <v>0.02</v>
      </c>
      <c r="BX136" s="851">
        <f t="shared" si="50"/>
        <v>0.02</v>
      </c>
      <c r="BY136" s="851">
        <f t="shared" si="50"/>
        <v>0.02</v>
      </c>
      <c r="BZ136" s="851">
        <f t="shared" si="50"/>
        <v>0.02</v>
      </c>
      <c r="CA136" s="851">
        <f t="shared" si="50"/>
        <v>0.02</v>
      </c>
      <c r="CB136" s="851">
        <f t="shared" si="50"/>
        <v>0.02</v>
      </c>
      <c r="CC136" s="851">
        <f t="shared" si="50"/>
        <v>0.02</v>
      </c>
      <c r="CD136" s="851">
        <f t="shared" si="50"/>
        <v>0.02</v>
      </c>
      <c r="CE136" s="851">
        <f t="shared" si="50"/>
        <v>0.02</v>
      </c>
      <c r="CF136" s="851">
        <f t="shared" si="50"/>
        <v>0.02</v>
      </c>
      <c r="CG136" s="851">
        <f t="shared" si="50"/>
        <v>0.02</v>
      </c>
      <c r="CH136" s="851">
        <f t="shared" si="50"/>
        <v>0.02</v>
      </c>
      <c r="CI136" s="851">
        <f>TABLES!I198</f>
        <v>0.02</v>
      </c>
      <c r="CJ136" s="851">
        <f t="shared" si="50"/>
        <v>0.02</v>
      </c>
      <c r="CK136" s="851">
        <f t="shared" si="50"/>
        <v>0.02</v>
      </c>
      <c r="CL136" s="851">
        <f t="shared" si="50"/>
        <v>0.02</v>
      </c>
      <c r="CM136" s="851">
        <f t="shared" si="50"/>
        <v>0.02</v>
      </c>
      <c r="CN136" s="851">
        <f t="shared" si="50"/>
        <v>0.02</v>
      </c>
      <c r="CO136" s="851">
        <f t="shared" si="50"/>
        <v>0.02</v>
      </c>
      <c r="CP136" s="851">
        <f t="shared" si="50"/>
        <v>0.02</v>
      </c>
      <c r="CQ136" s="851">
        <f t="shared" si="50"/>
        <v>0.02</v>
      </c>
      <c r="CR136" s="851">
        <f t="shared" si="50"/>
        <v>0.02</v>
      </c>
      <c r="CS136" s="851">
        <f t="shared" si="50"/>
        <v>0.02</v>
      </c>
      <c r="CT136" s="851">
        <f t="shared" si="50"/>
        <v>0.02</v>
      </c>
      <c r="CU136" s="849">
        <f t="shared" si="52"/>
        <v>1.0200000000000007</v>
      </c>
    </row>
    <row r="137" spans="1:99" x14ac:dyDescent="0.25">
      <c r="A137" s="180" t="s">
        <v>251</v>
      </c>
      <c r="AY137" s="842">
        <f>TABLES!F199</f>
        <v>0.4</v>
      </c>
      <c r="AZ137" s="851">
        <f t="shared" si="51"/>
        <v>0.4</v>
      </c>
      <c r="BA137" s="851">
        <f t="shared" si="50"/>
        <v>0.4</v>
      </c>
      <c r="BB137" s="851">
        <f t="shared" si="50"/>
        <v>0.4</v>
      </c>
      <c r="BC137" s="851">
        <f t="shared" si="50"/>
        <v>0.4</v>
      </c>
      <c r="BD137" s="851">
        <f t="shared" si="50"/>
        <v>0.4</v>
      </c>
      <c r="BE137" s="851">
        <f t="shared" si="50"/>
        <v>0.4</v>
      </c>
      <c r="BF137" s="851">
        <f t="shared" si="50"/>
        <v>0.4</v>
      </c>
      <c r="BG137" s="851">
        <f t="shared" si="50"/>
        <v>0.4</v>
      </c>
      <c r="BH137" s="851">
        <f t="shared" si="50"/>
        <v>0.4</v>
      </c>
      <c r="BI137" s="851">
        <f t="shared" si="50"/>
        <v>0.4</v>
      </c>
      <c r="BJ137" s="851">
        <f t="shared" si="50"/>
        <v>0.4</v>
      </c>
      <c r="BK137" s="851">
        <f>TABLES!G199</f>
        <v>0.3</v>
      </c>
      <c r="BL137" s="851">
        <f t="shared" si="50"/>
        <v>0.3</v>
      </c>
      <c r="BM137" s="851">
        <f t="shared" si="50"/>
        <v>0.3</v>
      </c>
      <c r="BN137" s="851">
        <f t="shared" si="50"/>
        <v>0.3</v>
      </c>
      <c r="BO137" s="851">
        <f t="shared" si="50"/>
        <v>0.3</v>
      </c>
      <c r="BP137" s="851">
        <f t="shared" si="50"/>
        <v>0.3</v>
      </c>
      <c r="BQ137" s="851">
        <f t="shared" si="50"/>
        <v>0.3</v>
      </c>
      <c r="BR137" s="851">
        <f t="shared" si="50"/>
        <v>0.3</v>
      </c>
      <c r="BS137" s="851">
        <f t="shared" si="50"/>
        <v>0.3</v>
      </c>
      <c r="BT137" s="851">
        <f t="shared" si="50"/>
        <v>0.3</v>
      </c>
      <c r="BU137" s="851">
        <f t="shared" si="50"/>
        <v>0.3</v>
      </c>
      <c r="BV137" s="851">
        <f t="shared" si="50"/>
        <v>0.3</v>
      </c>
      <c r="BW137" s="851">
        <f>TABLES!H199</f>
        <v>0.15</v>
      </c>
      <c r="BX137" s="851">
        <f t="shared" si="50"/>
        <v>0.15</v>
      </c>
      <c r="BY137" s="851">
        <f t="shared" si="50"/>
        <v>0.15</v>
      </c>
      <c r="BZ137" s="851">
        <f t="shared" si="50"/>
        <v>0.15</v>
      </c>
      <c r="CA137" s="851">
        <f t="shared" si="50"/>
        <v>0.15</v>
      </c>
      <c r="CB137" s="851">
        <f t="shared" si="50"/>
        <v>0.15</v>
      </c>
      <c r="CC137" s="851">
        <f t="shared" si="50"/>
        <v>0.15</v>
      </c>
      <c r="CD137" s="851">
        <f t="shared" si="50"/>
        <v>0.15</v>
      </c>
      <c r="CE137" s="851">
        <f t="shared" si="50"/>
        <v>0.15</v>
      </c>
      <c r="CF137" s="851">
        <f t="shared" si="50"/>
        <v>0.15</v>
      </c>
      <c r="CG137" s="851">
        <f t="shared" si="50"/>
        <v>0.15</v>
      </c>
      <c r="CH137" s="851">
        <f t="shared" si="50"/>
        <v>0.15</v>
      </c>
      <c r="CI137" s="851">
        <f>TABLES!I199</f>
        <v>0.4</v>
      </c>
      <c r="CJ137" s="851">
        <f t="shared" si="50"/>
        <v>0.4</v>
      </c>
      <c r="CK137" s="851">
        <f t="shared" si="50"/>
        <v>0.4</v>
      </c>
      <c r="CL137" s="851">
        <f t="shared" si="50"/>
        <v>0.4</v>
      </c>
      <c r="CM137" s="851">
        <f t="shared" si="50"/>
        <v>0.4</v>
      </c>
      <c r="CN137" s="851">
        <f t="shared" si="50"/>
        <v>0.4</v>
      </c>
      <c r="CO137" s="851">
        <f t="shared" si="50"/>
        <v>0.4</v>
      </c>
      <c r="CP137" s="851">
        <f t="shared" si="50"/>
        <v>0.4</v>
      </c>
      <c r="CQ137" s="851">
        <f t="shared" si="50"/>
        <v>0.4</v>
      </c>
      <c r="CR137" s="851">
        <f t="shared" si="50"/>
        <v>0.4</v>
      </c>
      <c r="CS137" s="851">
        <f t="shared" si="50"/>
        <v>0.4</v>
      </c>
      <c r="CT137" s="851">
        <f t="shared" si="50"/>
        <v>0.4</v>
      </c>
      <c r="CU137" s="849">
        <f t="shared" si="52"/>
        <v>15.000000000000007</v>
      </c>
    </row>
    <row r="138" spans="1:99" x14ac:dyDescent="0.25">
      <c r="A138" s="180" t="s">
        <v>249</v>
      </c>
      <c r="AY138" s="842">
        <f>TABLES!F200</f>
        <v>2.5000000000000001E-2</v>
      </c>
      <c r="AZ138" s="851">
        <f t="shared" si="51"/>
        <v>2.5000000000000001E-2</v>
      </c>
      <c r="BA138" s="851">
        <f t="shared" si="50"/>
        <v>2.5000000000000001E-2</v>
      </c>
      <c r="BB138" s="851">
        <f t="shared" si="50"/>
        <v>2.5000000000000001E-2</v>
      </c>
      <c r="BC138" s="851">
        <f t="shared" si="50"/>
        <v>2.5000000000000001E-2</v>
      </c>
      <c r="BD138" s="851">
        <f t="shared" si="50"/>
        <v>2.5000000000000001E-2</v>
      </c>
      <c r="BE138" s="851">
        <f t="shared" si="50"/>
        <v>2.5000000000000001E-2</v>
      </c>
      <c r="BF138" s="851">
        <f t="shared" si="50"/>
        <v>2.5000000000000001E-2</v>
      </c>
      <c r="BG138" s="851">
        <f t="shared" si="50"/>
        <v>2.5000000000000001E-2</v>
      </c>
      <c r="BH138" s="851">
        <f t="shared" si="50"/>
        <v>2.5000000000000001E-2</v>
      </c>
      <c r="BI138" s="851">
        <f t="shared" si="50"/>
        <v>2.5000000000000001E-2</v>
      </c>
      <c r="BJ138" s="851">
        <f t="shared" si="50"/>
        <v>2.5000000000000001E-2</v>
      </c>
      <c r="BK138" s="851">
        <f>TABLES!G200</f>
        <v>0.01</v>
      </c>
      <c r="BL138" s="851">
        <f t="shared" si="50"/>
        <v>0.01</v>
      </c>
      <c r="BM138" s="851">
        <f t="shared" si="50"/>
        <v>0.01</v>
      </c>
      <c r="BN138" s="851">
        <f t="shared" si="50"/>
        <v>0.01</v>
      </c>
      <c r="BO138" s="851">
        <f t="shared" si="50"/>
        <v>0.01</v>
      </c>
      <c r="BP138" s="851">
        <f t="shared" si="50"/>
        <v>0.01</v>
      </c>
      <c r="BQ138" s="851">
        <f t="shared" si="50"/>
        <v>0.01</v>
      </c>
      <c r="BR138" s="851">
        <f t="shared" si="50"/>
        <v>0.01</v>
      </c>
      <c r="BS138" s="851">
        <f t="shared" si="50"/>
        <v>0.01</v>
      </c>
      <c r="BT138" s="851">
        <f t="shared" si="50"/>
        <v>0.01</v>
      </c>
      <c r="BU138" s="851">
        <f t="shared" si="50"/>
        <v>0.01</v>
      </c>
      <c r="BV138" s="851">
        <f t="shared" si="50"/>
        <v>0.01</v>
      </c>
      <c r="BW138" s="851">
        <f>TABLES!H200</f>
        <v>0.01</v>
      </c>
      <c r="BX138" s="851">
        <f t="shared" si="50"/>
        <v>0.01</v>
      </c>
      <c r="BY138" s="851">
        <f t="shared" si="50"/>
        <v>0.01</v>
      </c>
      <c r="BZ138" s="851">
        <f t="shared" si="50"/>
        <v>0.01</v>
      </c>
      <c r="CA138" s="851">
        <f t="shared" si="50"/>
        <v>0.01</v>
      </c>
      <c r="CB138" s="851">
        <f t="shared" si="50"/>
        <v>0.01</v>
      </c>
      <c r="CC138" s="851">
        <f t="shared" si="50"/>
        <v>0.01</v>
      </c>
      <c r="CD138" s="851">
        <f t="shared" si="50"/>
        <v>0.01</v>
      </c>
      <c r="CE138" s="851">
        <f t="shared" si="50"/>
        <v>0.01</v>
      </c>
      <c r="CF138" s="851">
        <f t="shared" si="50"/>
        <v>0.01</v>
      </c>
      <c r="CG138" s="851">
        <f t="shared" si="50"/>
        <v>0.01</v>
      </c>
      <c r="CH138" s="851">
        <f t="shared" si="50"/>
        <v>0.01</v>
      </c>
      <c r="CI138" s="851">
        <f>TABLES!I200</f>
        <v>0.01</v>
      </c>
      <c r="CJ138" s="851">
        <f t="shared" si="50"/>
        <v>0.01</v>
      </c>
      <c r="CK138" s="851">
        <f t="shared" si="50"/>
        <v>0.01</v>
      </c>
      <c r="CL138" s="851">
        <f t="shared" si="50"/>
        <v>0.01</v>
      </c>
      <c r="CM138" s="851">
        <f t="shared" si="50"/>
        <v>0.01</v>
      </c>
      <c r="CN138" s="851">
        <f t="shared" si="50"/>
        <v>0.01</v>
      </c>
      <c r="CO138" s="851">
        <f t="shared" ref="BA138:CT142" si="53">CN138</f>
        <v>0.01</v>
      </c>
      <c r="CP138" s="851">
        <f t="shared" si="53"/>
        <v>0.01</v>
      </c>
      <c r="CQ138" s="851">
        <f t="shared" si="53"/>
        <v>0.01</v>
      </c>
      <c r="CR138" s="851">
        <f t="shared" si="53"/>
        <v>0.01</v>
      </c>
      <c r="CS138" s="851">
        <f t="shared" si="53"/>
        <v>0.01</v>
      </c>
      <c r="CT138" s="851">
        <f t="shared" si="53"/>
        <v>0.01</v>
      </c>
      <c r="CU138" s="849">
        <f t="shared" si="52"/>
        <v>0.66000000000000025</v>
      </c>
    </row>
    <row r="139" spans="1:99" x14ac:dyDescent="0.25">
      <c r="A139" s="180" t="s">
        <v>252</v>
      </c>
      <c r="AY139" s="842">
        <f>TABLES!F201</f>
        <v>0.2</v>
      </c>
      <c r="AZ139" s="851">
        <f t="shared" si="51"/>
        <v>0.2</v>
      </c>
      <c r="BA139" s="851">
        <f t="shared" si="53"/>
        <v>0.2</v>
      </c>
      <c r="BB139" s="851">
        <f t="shared" si="53"/>
        <v>0.2</v>
      </c>
      <c r="BC139" s="851">
        <f t="shared" si="53"/>
        <v>0.2</v>
      </c>
      <c r="BD139" s="851">
        <f t="shared" si="53"/>
        <v>0.2</v>
      </c>
      <c r="BE139" s="851">
        <f t="shared" si="53"/>
        <v>0.2</v>
      </c>
      <c r="BF139" s="851">
        <f t="shared" si="53"/>
        <v>0.2</v>
      </c>
      <c r="BG139" s="851">
        <f t="shared" si="53"/>
        <v>0.2</v>
      </c>
      <c r="BH139" s="851">
        <f t="shared" si="53"/>
        <v>0.2</v>
      </c>
      <c r="BI139" s="851">
        <f t="shared" si="53"/>
        <v>0.2</v>
      </c>
      <c r="BJ139" s="851">
        <f t="shared" si="53"/>
        <v>0.2</v>
      </c>
      <c r="BK139" s="851">
        <f>TABLES!G201</f>
        <v>0.6</v>
      </c>
      <c r="BL139" s="851">
        <f t="shared" si="53"/>
        <v>0.6</v>
      </c>
      <c r="BM139" s="851">
        <f t="shared" si="53"/>
        <v>0.6</v>
      </c>
      <c r="BN139" s="851">
        <f t="shared" si="53"/>
        <v>0.6</v>
      </c>
      <c r="BO139" s="851">
        <f t="shared" si="53"/>
        <v>0.6</v>
      </c>
      <c r="BP139" s="851">
        <f t="shared" si="53"/>
        <v>0.6</v>
      </c>
      <c r="BQ139" s="851">
        <f t="shared" si="53"/>
        <v>0.6</v>
      </c>
      <c r="BR139" s="851">
        <f t="shared" si="53"/>
        <v>0.6</v>
      </c>
      <c r="BS139" s="851">
        <f t="shared" si="53"/>
        <v>0.6</v>
      </c>
      <c r="BT139" s="851">
        <f t="shared" si="53"/>
        <v>0.6</v>
      </c>
      <c r="BU139" s="851">
        <f t="shared" si="53"/>
        <v>0.6</v>
      </c>
      <c r="BV139" s="851">
        <f t="shared" si="53"/>
        <v>0.6</v>
      </c>
      <c r="BW139" s="851">
        <f>TABLES!H201</f>
        <v>0.1</v>
      </c>
      <c r="BX139" s="851">
        <f t="shared" si="53"/>
        <v>0.1</v>
      </c>
      <c r="BY139" s="851">
        <f t="shared" si="53"/>
        <v>0.1</v>
      </c>
      <c r="BZ139" s="851">
        <f t="shared" si="53"/>
        <v>0.1</v>
      </c>
      <c r="CA139" s="851">
        <f t="shared" si="53"/>
        <v>0.1</v>
      </c>
      <c r="CB139" s="851">
        <f t="shared" si="53"/>
        <v>0.1</v>
      </c>
      <c r="CC139" s="851">
        <f t="shared" si="53"/>
        <v>0.1</v>
      </c>
      <c r="CD139" s="851">
        <f t="shared" si="53"/>
        <v>0.1</v>
      </c>
      <c r="CE139" s="851">
        <f t="shared" si="53"/>
        <v>0.1</v>
      </c>
      <c r="CF139" s="851">
        <f t="shared" si="53"/>
        <v>0.1</v>
      </c>
      <c r="CG139" s="851">
        <f t="shared" si="53"/>
        <v>0.1</v>
      </c>
      <c r="CH139" s="851">
        <f t="shared" si="53"/>
        <v>0.1</v>
      </c>
      <c r="CI139" s="851">
        <f>TABLES!I201</f>
        <v>0.4</v>
      </c>
      <c r="CJ139" s="851">
        <f t="shared" si="53"/>
        <v>0.4</v>
      </c>
      <c r="CK139" s="851">
        <f t="shared" si="53"/>
        <v>0.4</v>
      </c>
      <c r="CL139" s="851">
        <f t="shared" si="53"/>
        <v>0.4</v>
      </c>
      <c r="CM139" s="851">
        <f t="shared" si="53"/>
        <v>0.4</v>
      </c>
      <c r="CN139" s="851">
        <f t="shared" si="53"/>
        <v>0.4</v>
      </c>
      <c r="CO139" s="851">
        <f t="shared" si="53"/>
        <v>0.4</v>
      </c>
      <c r="CP139" s="851">
        <f t="shared" si="53"/>
        <v>0.4</v>
      </c>
      <c r="CQ139" s="851">
        <f t="shared" si="53"/>
        <v>0.4</v>
      </c>
      <c r="CR139" s="851">
        <f t="shared" si="53"/>
        <v>0.4</v>
      </c>
      <c r="CS139" s="851">
        <f t="shared" si="53"/>
        <v>0.4</v>
      </c>
      <c r="CT139" s="851">
        <f t="shared" si="53"/>
        <v>0.4</v>
      </c>
      <c r="CU139" s="849">
        <f t="shared" si="52"/>
        <v>15.599999999999998</v>
      </c>
    </row>
    <row r="140" spans="1:99" x14ac:dyDescent="0.25">
      <c r="A140" s="180" t="s">
        <v>249</v>
      </c>
      <c r="AY140" s="842">
        <f>TABLES!F202</f>
        <v>0</v>
      </c>
      <c r="AZ140" s="851">
        <f t="shared" si="51"/>
        <v>0</v>
      </c>
      <c r="BA140" s="851">
        <f t="shared" si="53"/>
        <v>0</v>
      </c>
      <c r="BB140" s="851">
        <f t="shared" si="53"/>
        <v>0</v>
      </c>
      <c r="BC140" s="851">
        <f t="shared" si="53"/>
        <v>0</v>
      </c>
      <c r="BD140" s="851">
        <f t="shared" si="53"/>
        <v>0</v>
      </c>
      <c r="BE140" s="851">
        <f t="shared" si="53"/>
        <v>0</v>
      </c>
      <c r="BF140" s="851">
        <f t="shared" si="53"/>
        <v>0</v>
      </c>
      <c r="BG140" s="851">
        <f t="shared" si="53"/>
        <v>0</v>
      </c>
      <c r="BH140" s="851">
        <f t="shared" si="53"/>
        <v>0</v>
      </c>
      <c r="BI140" s="851">
        <f t="shared" si="53"/>
        <v>0</v>
      </c>
      <c r="BJ140" s="851">
        <f t="shared" si="53"/>
        <v>0</v>
      </c>
      <c r="BK140" s="851">
        <f>TABLES!G202</f>
        <v>0.03</v>
      </c>
      <c r="BL140" s="851">
        <f t="shared" si="53"/>
        <v>0.03</v>
      </c>
      <c r="BM140" s="851">
        <f t="shared" si="53"/>
        <v>0.03</v>
      </c>
      <c r="BN140" s="851">
        <f t="shared" si="53"/>
        <v>0.03</v>
      </c>
      <c r="BO140" s="851">
        <f t="shared" si="53"/>
        <v>0.03</v>
      </c>
      <c r="BP140" s="851">
        <f t="shared" si="53"/>
        <v>0.03</v>
      </c>
      <c r="BQ140" s="851">
        <f t="shared" si="53"/>
        <v>0.03</v>
      </c>
      <c r="BR140" s="851">
        <f t="shared" si="53"/>
        <v>0.03</v>
      </c>
      <c r="BS140" s="851">
        <f t="shared" si="53"/>
        <v>0.03</v>
      </c>
      <c r="BT140" s="851">
        <f t="shared" si="53"/>
        <v>0.03</v>
      </c>
      <c r="BU140" s="851">
        <f t="shared" si="53"/>
        <v>0.03</v>
      </c>
      <c r="BV140" s="851">
        <f t="shared" si="53"/>
        <v>0.03</v>
      </c>
      <c r="BW140" s="851">
        <f>TABLES!H202</f>
        <v>5.0000000000000001E-3</v>
      </c>
      <c r="BX140" s="851">
        <f t="shared" si="53"/>
        <v>5.0000000000000001E-3</v>
      </c>
      <c r="BY140" s="851">
        <f t="shared" si="53"/>
        <v>5.0000000000000001E-3</v>
      </c>
      <c r="BZ140" s="851">
        <f t="shared" si="53"/>
        <v>5.0000000000000001E-3</v>
      </c>
      <c r="CA140" s="851">
        <f t="shared" si="53"/>
        <v>5.0000000000000001E-3</v>
      </c>
      <c r="CB140" s="851">
        <f t="shared" si="53"/>
        <v>5.0000000000000001E-3</v>
      </c>
      <c r="CC140" s="851">
        <f t="shared" si="53"/>
        <v>5.0000000000000001E-3</v>
      </c>
      <c r="CD140" s="851">
        <f t="shared" si="53"/>
        <v>5.0000000000000001E-3</v>
      </c>
      <c r="CE140" s="851">
        <f t="shared" si="53"/>
        <v>5.0000000000000001E-3</v>
      </c>
      <c r="CF140" s="851">
        <f t="shared" si="53"/>
        <v>5.0000000000000001E-3</v>
      </c>
      <c r="CG140" s="851">
        <f t="shared" si="53"/>
        <v>5.0000000000000001E-3</v>
      </c>
      <c r="CH140" s="851">
        <f t="shared" si="53"/>
        <v>5.0000000000000001E-3</v>
      </c>
      <c r="CI140" s="851">
        <f>TABLES!I202</f>
        <v>0.02</v>
      </c>
      <c r="CJ140" s="851">
        <f t="shared" si="53"/>
        <v>0.02</v>
      </c>
      <c r="CK140" s="851">
        <f t="shared" si="53"/>
        <v>0.02</v>
      </c>
      <c r="CL140" s="851">
        <f t="shared" si="53"/>
        <v>0.02</v>
      </c>
      <c r="CM140" s="851">
        <f t="shared" si="53"/>
        <v>0.02</v>
      </c>
      <c r="CN140" s="851">
        <f t="shared" si="53"/>
        <v>0.02</v>
      </c>
      <c r="CO140" s="851">
        <f t="shared" si="53"/>
        <v>0.02</v>
      </c>
      <c r="CP140" s="851">
        <f t="shared" si="53"/>
        <v>0.02</v>
      </c>
      <c r="CQ140" s="851">
        <f t="shared" si="53"/>
        <v>0.02</v>
      </c>
      <c r="CR140" s="851">
        <f t="shared" si="53"/>
        <v>0.02</v>
      </c>
      <c r="CS140" s="851">
        <f t="shared" si="53"/>
        <v>0.02</v>
      </c>
      <c r="CT140" s="851">
        <f t="shared" si="53"/>
        <v>0.02</v>
      </c>
      <c r="CU140" s="849">
        <f t="shared" si="52"/>
        <v>0.66000000000000036</v>
      </c>
    </row>
    <row r="141" spans="1:99" x14ac:dyDescent="0.25">
      <c r="A141" s="180" t="s">
        <v>269</v>
      </c>
      <c r="AY141" s="842">
        <f>TABLES!F203</f>
        <v>0.2</v>
      </c>
      <c r="AZ141" s="851">
        <f t="shared" si="51"/>
        <v>0.2</v>
      </c>
      <c r="BA141" s="851">
        <f t="shared" si="53"/>
        <v>0.2</v>
      </c>
      <c r="BB141" s="851">
        <f t="shared" si="53"/>
        <v>0.2</v>
      </c>
      <c r="BC141" s="851">
        <f t="shared" si="53"/>
        <v>0.2</v>
      </c>
      <c r="BD141" s="851">
        <f t="shared" si="53"/>
        <v>0.2</v>
      </c>
      <c r="BE141" s="851">
        <f t="shared" si="53"/>
        <v>0.2</v>
      </c>
      <c r="BF141" s="851">
        <f t="shared" si="53"/>
        <v>0.2</v>
      </c>
      <c r="BG141" s="851">
        <f t="shared" si="53"/>
        <v>0.2</v>
      </c>
      <c r="BH141" s="851">
        <f t="shared" si="53"/>
        <v>0.2</v>
      </c>
      <c r="BI141" s="851">
        <f t="shared" si="53"/>
        <v>0.2</v>
      </c>
      <c r="BJ141" s="851">
        <f t="shared" si="53"/>
        <v>0.2</v>
      </c>
      <c r="BK141" s="851">
        <f>TABLES!G203</f>
        <v>0</v>
      </c>
      <c r="BL141" s="851">
        <f t="shared" si="53"/>
        <v>0</v>
      </c>
      <c r="BM141" s="851">
        <f t="shared" si="53"/>
        <v>0</v>
      </c>
      <c r="BN141" s="851">
        <f t="shared" si="53"/>
        <v>0</v>
      </c>
      <c r="BO141" s="851">
        <f t="shared" si="53"/>
        <v>0</v>
      </c>
      <c r="BP141" s="851">
        <f t="shared" si="53"/>
        <v>0</v>
      </c>
      <c r="BQ141" s="851">
        <f t="shared" si="53"/>
        <v>0</v>
      </c>
      <c r="BR141" s="851">
        <f t="shared" si="53"/>
        <v>0</v>
      </c>
      <c r="BS141" s="851">
        <f t="shared" si="53"/>
        <v>0</v>
      </c>
      <c r="BT141" s="851">
        <f t="shared" si="53"/>
        <v>0</v>
      </c>
      <c r="BU141" s="851">
        <f t="shared" si="53"/>
        <v>0</v>
      </c>
      <c r="BV141" s="851">
        <f t="shared" si="53"/>
        <v>0</v>
      </c>
      <c r="BW141" s="851">
        <f>TABLES!H203</f>
        <v>0.45</v>
      </c>
      <c r="BX141" s="851">
        <f t="shared" si="53"/>
        <v>0.45</v>
      </c>
      <c r="BY141" s="851">
        <f t="shared" si="53"/>
        <v>0.45</v>
      </c>
      <c r="BZ141" s="851">
        <f t="shared" si="53"/>
        <v>0.45</v>
      </c>
      <c r="CA141" s="851">
        <f t="shared" si="53"/>
        <v>0.45</v>
      </c>
      <c r="CB141" s="851">
        <f t="shared" si="53"/>
        <v>0.45</v>
      </c>
      <c r="CC141" s="851">
        <f t="shared" si="53"/>
        <v>0.45</v>
      </c>
      <c r="CD141" s="851">
        <f t="shared" si="53"/>
        <v>0.45</v>
      </c>
      <c r="CE141" s="851">
        <f t="shared" si="53"/>
        <v>0.45</v>
      </c>
      <c r="CF141" s="851">
        <f t="shared" si="53"/>
        <v>0.45</v>
      </c>
      <c r="CG141" s="851">
        <f t="shared" si="53"/>
        <v>0.45</v>
      </c>
      <c r="CH141" s="851">
        <f t="shared" si="53"/>
        <v>0.45</v>
      </c>
      <c r="CI141" s="851">
        <f>TABLES!I203</f>
        <v>0</v>
      </c>
      <c r="CJ141" s="851">
        <f t="shared" si="53"/>
        <v>0</v>
      </c>
      <c r="CK141" s="851">
        <f t="shared" si="53"/>
        <v>0</v>
      </c>
      <c r="CL141" s="851">
        <f t="shared" si="53"/>
        <v>0</v>
      </c>
      <c r="CM141" s="851">
        <f t="shared" si="53"/>
        <v>0</v>
      </c>
      <c r="CN141" s="851">
        <f t="shared" si="53"/>
        <v>0</v>
      </c>
      <c r="CO141" s="851">
        <f t="shared" si="53"/>
        <v>0</v>
      </c>
      <c r="CP141" s="851">
        <f t="shared" si="53"/>
        <v>0</v>
      </c>
      <c r="CQ141" s="851">
        <f t="shared" si="53"/>
        <v>0</v>
      </c>
      <c r="CR141" s="851">
        <f t="shared" si="53"/>
        <v>0</v>
      </c>
      <c r="CS141" s="851">
        <f t="shared" si="53"/>
        <v>0</v>
      </c>
      <c r="CT141" s="851">
        <f t="shared" si="53"/>
        <v>0</v>
      </c>
      <c r="CU141" s="849">
        <f t="shared" si="52"/>
        <v>7.8000000000000016</v>
      </c>
    </row>
    <row r="142" spans="1:99" x14ac:dyDescent="0.25">
      <c r="A142" s="180" t="s">
        <v>60</v>
      </c>
      <c r="AY142" s="842">
        <f>TABLES!F204</f>
        <v>7.0000000000000007E-2</v>
      </c>
      <c r="AZ142" s="851">
        <f t="shared" si="51"/>
        <v>7.0000000000000007E-2</v>
      </c>
      <c r="BA142" s="851">
        <f t="shared" si="53"/>
        <v>7.0000000000000007E-2</v>
      </c>
      <c r="BB142" s="851">
        <f t="shared" si="53"/>
        <v>7.0000000000000007E-2</v>
      </c>
      <c r="BC142" s="851">
        <f t="shared" si="53"/>
        <v>7.0000000000000007E-2</v>
      </c>
      <c r="BD142" s="851">
        <f t="shared" si="53"/>
        <v>7.0000000000000007E-2</v>
      </c>
      <c r="BE142" s="851">
        <f t="shared" si="53"/>
        <v>7.0000000000000007E-2</v>
      </c>
      <c r="BF142" s="851">
        <f t="shared" si="53"/>
        <v>7.0000000000000007E-2</v>
      </c>
      <c r="BG142" s="851">
        <f t="shared" si="53"/>
        <v>7.0000000000000007E-2</v>
      </c>
      <c r="BH142" s="851">
        <f t="shared" si="53"/>
        <v>7.0000000000000007E-2</v>
      </c>
      <c r="BI142" s="851">
        <f t="shared" si="53"/>
        <v>7.0000000000000007E-2</v>
      </c>
      <c r="BJ142" s="851">
        <f t="shared" si="53"/>
        <v>7.0000000000000007E-2</v>
      </c>
      <c r="BK142" s="851">
        <f>TABLES!G204</f>
        <v>0.05</v>
      </c>
      <c r="BL142" s="851">
        <f t="shared" si="53"/>
        <v>0.05</v>
      </c>
      <c r="BM142" s="851">
        <f t="shared" si="53"/>
        <v>0.05</v>
      </c>
      <c r="BN142" s="851">
        <f t="shared" si="53"/>
        <v>0.05</v>
      </c>
      <c r="BO142" s="851">
        <f t="shared" si="53"/>
        <v>0.05</v>
      </c>
      <c r="BP142" s="851">
        <f t="shared" si="53"/>
        <v>0.05</v>
      </c>
      <c r="BQ142" s="851">
        <f t="shared" si="53"/>
        <v>0.05</v>
      </c>
      <c r="BR142" s="851">
        <f t="shared" si="53"/>
        <v>0.05</v>
      </c>
      <c r="BS142" s="851">
        <f t="shared" si="53"/>
        <v>0.05</v>
      </c>
      <c r="BT142" s="851">
        <f t="shared" si="53"/>
        <v>0.05</v>
      </c>
      <c r="BU142" s="851">
        <f t="shared" si="53"/>
        <v>0.05</v>
      </c>
      <c r="BV142" s="851">
        <f t="shared" si="53"/>
        <v>0.05</v>
      </c>
      <c r="BW142" s="851">
        <f>TABLES!H204</f>
        <v>0.06</v>
      </c>
      <c r="BX142" s="851">
        <f t="shared" si="53"/>
        <v>0.06</v>
      </c>
      <c r="BY142" s="851">
        <f t="shared" si="53"/>
        <v>0.06</v>
      </c>
      <c r="BZ142" s="851">
        <f t="shared" si="53"/>
        <v>0.06</v>
      </c>
      <c r="CA142" s="851">
        <f t="shared" si="53"/>
        <v>0.06</v>
      </c>
      <c r="CB142" s="851">
        <f t="shared" si="53"/>
        <v>0.06</v>
      </c>
      <c r="CC142" s="851">
        <f t="shared" si="53"/>
        <v>0.06</v>
      </c>
      <c r="CD142" s="851">
        <f t="shared" si="53"/>
        <v>0.06</v>
      </c>
      <c r="CE142" s="851">
        <f t="shared" si="53"/>
        <v>0.06</v>
      </c>
      <c r="CF142" s="851">
        <f t="shared" si="53"/>
        <v>0.06</v>
      </c>
      <c r="CG142" s="851">
        <f t="shared" si="53"/>
        <v>0.06</v>
      </c>
      <c r="CH142" s="851">
        <f t="shared" si="53"/>
        <v>0.06</v>
      </c>
      <c r="CI142" s="851">
        <f>TABLES!I204</f>
        <v>7.0000000000000007E-2</v>
      </c>
      <c r="CJ142" s="851">
        <f t="shared" si="53"/>
        <v>7.0000000000000007E-2</v>
      </c>
      <c r="CK142" s="851">
        <f t="shared" si="53"/>
        <v>7.0000000000000007E-2</v>
      </c>
      <c r="CL142" s="851">
        <f t="shared" si="53"/>
        <v>7.0000000000000007E-2</v>
      </c>
      <c r="CM142" s="851">
        <f t="shared" si="53"/>
        <v>7.0000000000000007E-2</v>
      </c>
      <c r="CN142" s="851">
        <f t="shared" si="53"/>
        <v>7.0000000000000007E-2</v>
      </c>
      <c r="CO142" s="851">
        <f t="shared" si="53"/>
        <v>7.0000000000000007E-2</v>
      </c>
      <c r="CP142" s="851">
        <f t="shared" si="53"/>
        <v>7.0000000000000007E-2</v>
      </c>
      <c r="CQ142" s="851">
        <f t="shared" si="53"/>
        <v>7.0000000000000007E-2</v>
      </c>
      <c r="CR142" s="851">
        <f t="shared" si="53"/>
        <v>7.0000000000000007E-2</v>
      </c>
      <c r="CS142" s="851">
        <f t="shared" si="53"/>
        <v>7.0000000000000007E-2</v>
      </c>
      <c r="CT142" s="851">
        <f t="shared" si="53"/>
        <v>7.0000000000000007E-2</v>
      </c>
      <c r="CU142" s="849">
        <f t="shared" si="52"/>
        <v>2.9999999999999996</v>
      </c>
    </row>
    <row r="143" spans="1:99" x14ac:dyDescent="0.25">
      <c r="CU143" s="849">
        <f t="shared" si="52"/>
        <v>0</v>
      </c>
    </row>
    <row r="144" spans="1:99" x14ac:dyDescent="0.25">
      <c r="A144" s="172" t="s">
        <v>270</v>
      </c>
      <c r="CU144" s="849">
        <f t="shared" si="52"/>
        <v>0</v>
      </c>
    </row>
    <row r="145" spans="1:99" x14ac:dyDescent="0.25">
      <c r="A145" s="346" t="s">
        <v>3</v>
      </c>
      <c r="AY145" s="850">
        <v>0.47</v>
      </c>
      <c r="AZ145" s="850">
        <v>0.53</v>
      </c>
      <c r="BA145" s="850">
        <v>0.47</v>
      </c>
      <c r="BB145" s="850">
        <v>0.53</v>
      </c>
      <c r="BC145" s="850">
        <v>0.47</v>
      </c>
      <c r="BD145" s="850">
        <v>0.53</v>
      </c>
      <c r="BE145" s="850">
        <v>0.47</v>
      </c>
      <c r="BF145" s="850">
        <v>0.53</v>
      </c>
      <c r="BG145" s="850">
        <v>0.47</v>
      </c>
      <c r="BH145" s="850">
        <v>0.53</v>
      </c>
      <c r="BI145" s="850">
        <v>0.47</v>
      </c>
      <c r="BJ145" s="850">
        <v>0.53</v>
      </c>
      <c r="BK145" s="850">
        <v>0.47</v>
      </c>
      <c r="BL145" s="850">
        <v>0.53</v>
      </c>
      <c r="BM145" s="850">
        <v>0.47</v>
      </c>
      <c r="BN145" s="850">
        <v>0.53</v>
      </c>
      <c r="BO145" s="850">
        <v>0.47</v>
      </c>
      <c r="BP145" s="850">
        <v>0.53</v>
      </c>
      <c r="BQ145" s="850">
        <v>0.47</v>
      </c>
      <c r="BR145" s="850">
        <v>0.53</v>
      </c>
      <c r="BS145" s="850">
        <v>0.47</v>
      </c>
      <c r="BT145" s="850">
        <v>0.53</v>
      </c>
      <c r="BU145" s="850">
        <v>0.47</v>
      </c>
      <c r="BV145" s="850">
        <v>0.53</v>
      </c>
      <c r="BW145" s="850">
        <v>0.47</v>
      </c>
      <c r="BX145" s="850">
        <v>0.53</v>
      </c>
      <c r="BY145" s="850">
        <v>0.47</v>
      </c>
      <c r="BZ145" s="850">
        <v>0.53</v>
      </c>
      <c r="CA145" s="850">
        <v>0.47</v>
      </c>
      <c r="CB145" s="850">
        <v>0.53</v>
      </c>
      <c r="CC145" s="850">
        <v>0.47</v>
      </c>
      <c r="CD145" s="850">
        <v>0.53</v>
      </c>
      <c r="CE145" s="850">
        <v>0.47</v>
      </c>
      <c r="CF145" s="850">
        <v>0.53</v>
      </c>
      <c r="CG145" s="850">
        <v>0.47</v>
      </c>
      <c r="CH145" s="850">
        <v>0.53</v>
      </c>
      <c r="CI145" s="850">
        <v>0.47</v>
      </c>
      <c r="CJ145" s="850">
        <v>0.53</v>
      </c>
      <c r="CK145" s="850">
        <v>0.47</v>
      </c>
      <c r="CL145" s="850">
        <v>0.53</v>
      </c>
      <c r="CM145" s="850">
        <v>0.47</v>
      </c>
      <c r="CN145" s="850">
        <v>0.53</v>
      </c>
      <c r="CO145" s="850">
        <v>0.47</v>
      </c>
      <c r="CP145" s="850">
        <v>0.53</v>
      </c>
      <c r="CQ145" s="850">
        <v>0.47</v>
      </c>
      <c r="CR145" s="850">
        <v>0.53</v>
      </c>
      <c r="CS145" s="850">
        <v>0.47</v>
      </c>
      <c r="CT145" s="850">
        <v>0.53</v>
      </c>
      <c r="CU145" s="849">
        <f>SUM(C145:CT145)</f>
        <v>24</v>
      </c>
    </row>
    <row r="146" spans="1:99" x14ac:dyDescent="0.25">
      <c r="A146" s="180" t="s">
        <v>244</v>
      </c>
      <c r="B146" s="842">
        <f>AZ145/6</f>
        <v>8.8333333333333333E-2</v>
      </c>
      <c r="CU146" s="852">
        <f>SUM(C146:CT146)</f>
        <v>0</v>
      </c>
    </row>
    <row r="147" spans="1:99" x14ac:dyDescent="0.25">
      <c r="A147" s="180" t="s">
        <v>245</v>
      </c>
      <c r="B147" s="842">
        <f>AY145/6</f>
        <v>7.8333333333333324E-2</v>
      </c>
      <c r="CU147" s="852">
        <f>SUM(C147:CT147)</f>
        <v>0</v>
      </c>
    </row>
    <row r="148" spans="1:99" x14ac:dyDescent="0.25">
      <c r="CU148" s="852">
        <f>SUM(C148:CT148)</f>
        <v>0</v>
      </c>
    </row>
    <row r="149" spans="1:99" x14ac:dyDescent="0.25">
      <c r="CU149" s="852">
        <f t="shared" si="52"/>
        <v>0</v>
      </c>
    </row>
    <row r="150" spans="1:99" ht="16.5" thickBot="1" x14ac:dyDescent="0.3">
      <c r="A150" s="172" t="s">
        <v>243</v>
      </c>
      <c r="CU150" s="852">
        <f t="shared" si="52"/>
        <v>0</v>
      </c>
    </row>
    <row r="151" spans="1:99" x14ac:dyDescent="0.25">
      <c r="A151" s="180" t="s">
        <v>255</v>
      </c>
      <c r="C151" s="233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  <c r="AH151" s="245"/>
      <c r="AI151" s="245"/>
      <c r="AJ151" s="245"/>
      <c r="AK151" s="245"/>
      <c r="AL151" s="245"/>
      <c r="AM151" s="245"/>
      <c r="AN151" s="245"/>
      <c r="AO151" s="245"/>
      <c r="AP151" s="245"/>
      <c r="AQ151" s="245"/>
      <c r="AR151" s="245"/>
      <c r="AS151" s="245"/>
      <c r="AT151" s="245"/>
      <c r="AU151" s="245"/>
      <c r="AV151" s="245"/>
      <c r="AW151" s="245"/>
      <c r="AX151" s="245"/>
      <c r="AY151" s="326">
        <f>'ANUAL DATA'!G57</f>
        <v>1.5</v>
      </c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860"/>
      <c r="CU151" s="849">
        <f t="shared" si="52"/>
        <v>1.5</v>
      </c>
    </row>
    <row r="152" spans="1:99" ht="16.5" thickBot="1" x14ac:dyDescent="0.3">
      <c r="A152" s="180" t="s">
        <v>276</v>
      </c>
      <c r="C152" s="238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  <c r="AA152" s="244"/>
      <c r="AB152" s="244"/>
      <c r="AC152" s="244"/>
      <c r="AD152" s="244"/>
      <c r="AE152" s="244"/>
      <c r="AF152" s="244"/>
      <c r="AG152" s="244"/>
      <c r="AH152" s="244"/>
      <c r="AI152" s="244"/>
      <c r="AJ152" s="244"/>
      <c r="AK152" s="244"/>
      <c r="AL152" s="244"/>
      <c r="AM152" s="244"/>
      <c r="AN152" s="244"/>
      <c r="AO152" s="244"/>
      <c r="AP152" s="244"/>
      <c r="AQ152" s="244"/>
      <c r="AR152" s="244"/>
      <c r="AS152" s="244"/>
      <c r="AT152" s="244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861">
        <f>'ANUAL DATA'!H57</f>
        <v>0.05</v>
      </c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861">
        <f>'ANUAL DATA'!I57</f>
        <v>-0.02</v>
      </c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861">
        <f>'ANUAL DATA'!J57</f>
        <v>0.01</v>
      </c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862"/>
      <c r="CU152" s="849">
        <f t="shared" si="52"/>
        <v>0.04</v>
      </c>
    </row>
    <row r="153" spans="1:99" x14ac:dyDescent="0.25">
      <c r="CU153" s="852">
        <f t="shared" si="52"/>
        <v>0</v>
      </c>
    </row>
    <row r="154" spans="1:99" x14ac:dyDescent="0.25">
      <c r="A154" s="172" t="s">
        <v>274</v>
      </c>
      <c r="CU154" s="852">
        <f t="shared" ref="CU154:CU164" si="54">SUM(C154:CT154)</f>
        <v>0</v>
      </c>
    </row>
    <row r="155" spans="1:99" x14ac:dyDescent="0.25">
      <c r="A155" s="180" t="s">
        <v>248</v>
      </c>
      <c r="AY155" s="842">
        <f>TABLES!F209</f>
        <v>0.25</v>
      </c>
      <c r="AZ155" s="851">
        <f>AY155</f>
        <v>0.25</v>
      </c>
      <c r="BA155" s="851">
        <f t="shared" ref="BA155:CT160" si="55">AZ155</f>
        <v>0.25</v>
      </c>
      <c r="BB155" s="851">
        <f t="shared" si="55"/>
        <v>0.25</v>
      </c>
      <c r="BC155" s="851">
        <f t="shared" si="55"/>
        <v>0.25</v>
      </c>
      <c r="BD155" s="851">
        <f t="shared" si="55"/>
        <v>0.25</v>
      </c>
      <c r="BE155" s="851">
        <f t="shared" si="55"/>
        <v>0.25</v>
      </c>
      <c r="BF155" s="851">
        <f t="shared" si="55"/>
        <v>0.25</v>
      </c>
      <c r="BG155" s="851">
        <f t="shared" si="55"/>
        <v>0.25</v>
      </c>
      <c r="BH155" s="851">
        <f t="shared" si="55"/>
        <v>0.25</v>
      </c>
      <c r="BI155" s="851">
        <f t="shared" si="55"/>
        <v>0.25</v>
      </c>
      <c r="BJ155" s="851">
        <f t="shared" si="55"/>
        <v>0.25</v>
      </c>
      <c r="BK155" s="851">
        <f>TABLES!G209</f>
        <v>0.1</v>
      </c>
      <c r="BL155" s="851">
        <f t="shared" si="55"/>
        <v>0.1</v>
      </c>
      <c r="BM155" s="851">
        <f t="shared" si="55"/>
        <v>0.1</v>
      </c>
      <c r="BN155" s="851">
        <f t="shared" si="55"/>
        <v>0.1</v>
      </c>
      <c r="BO155" s="851">
        <f t="shared" si="55"/>
        <v>0.1</v>
      </c>
      <c r="BP155" s="851">
        <f t="shared" si="55"/>
        <v>0.1</v>
      </c>
      <c r="BQ155" s="851">
        <f t="shared" si="55"/>
        <v>0.1</v>
      </c>
      <c r="BR155" s="851">
        <f t="shared" si="55"/>
        <v>0.1</v>
      </c>
      <c r="BS155" s="851">
        <f t="shared" si="55"/>
        <v>0.1</v>
      </c>
      <c r="BT155" s="851">
        <f t="shared" si="55"/>
        <v>0.1</v>
      </c>
      <c r="BU155" s="851">
        <f t="shared" si="55"/>
        <v>0.1</v>
      </c>
      <c r="BV155" s="851">
        <f t="shared" si="55"/>
        <v>0.1</v>
      </c>
      <c r="BW155" s="851">
        <f>TABLES!H209</f>
        <v>0</v>
      </c>
      <c r="BX155" s="851">
        <f t="shared" si="55"/>
        <v>0</v>
      </c>
      <c r="BY155" s="851">
        <f t="shared" si="55"/>
        <v>0</v>
      </c>
      <c r="BZ155" s="851">
        <f t="shared" si="55"/>
        <v>0</v>
      </c>
      <c r="CA155" s="851">
        <f t="shared" si="55"/>
        <v>0</v>
      </c>
      <c r="CB155" s="851">
        <f t="shared" si="55"/>
        <v>0</v>
      </c>
      <c r="CC155" s="851">
        <f t="shared" si="55"/>
        <v>0</v>
      </c>
      <c r="CD155" s="851">
        <f t="shared" si="55"/>
        <v>0</v>
      </c>
      <c r="CE155" s="851">
        <f t="shared" si="55"/>
        <v>0</v>
      </c>
      <c r="CF155" s="851">
        <f t="shared" si="55"/>
        <v>0</v>
      </c>
      <c r="CG155" s="851">
        <f t="shared" si="55"/>
        <v>0</v>
      </c>
      <c r="CH155" s="851">
        <f t="shared" si="55"/>
        <v>0</v>
      </c>
      <c r="CI155" s="851">
        <f>TABLES!I209</f>
        <v>0.15</v>
      </c>
      <c r="CJ155" s="851">
        <f t="shared" si="55"/>
        <v>0.15</v>
      </c>
      <c r="CK155" s="851">
        <f t="shared" si="55"/>
        <v>0.15</v>
      </c>
      <c r="CL155" s="851">
        <f t="shared" si="55"/>
        <v>0.15</v>
      </c>
      <c r="CM155" s="851">
        <f t="shared" si="55"/>
        <v>0.15</v>
      </c>
      <c r="CN155" s="851">
        <f t="shared" si="55"/>
        <v>0.15</v>
      </c>
      <c r="CO155" s="851">
        <f t="shared" si="55"/>
        <v>0.15</v>
      </c>
      <c r="CP155" s="851">
        <f t="shared" si="55"/>
        <v>0.15</v>
      </c>
      <c r="CQ155" s="851">
        <f t="shared" si="55"/>
        <v>0.15</v>
      </c>
      <c r="CR155" s="851">
        <f t="shared" si="55"/>
        <v>0.15</v>
      </c>
      <c r="CS155" s="851">
        <f t="shared" si="55"/>
        <v>0.15</v>
      </c>
      <c r="CT155" s="851">
        <f t="shared" si="55"/>
        <v>0.15</v>
      </c>
      <c r="CU155" s="849">
        <f t="shared" si="54"/>
        <v>6.0000000000000044</v>
      </c>
    </row>
    <row r="156" spans="1:99" x14ac:dyDescent="0.25">
      <c r="A156" s="180" t="s">
        <v>249</v>
      </c>
      <c r="AY156" s="842">
        <f>TABLES!F210</f>
        <v>0.02</v>
      </c>
      <c r="AZ156" s="851">
        <f t="shared" ref="AZ156:BO164" si="56">AY156</f>
        <v>0.02</v>
      </c>
      <c r="BA156" s="851">
        <f t="shared" si="56"/>
        <v>0.02</v>
      </c>
      <c r="BB156" s="851">
        <f t="shared" si="56"/>
        <v>0.02</v>
      </c>
      <c r="BC156" s="851">
        <f t="shared" si="56"/>
        <v>0.02</v>
      </c>
      <c r="BD156" s="851">
        <f t="shared" si="56"/>
        <v>0.02</v>
      </c>
      <c r="BE156" s="851">
        <f t="shared" si="56"/>
        <v>0.02</v>
      </c>
      <c r="BF156" s="851">
        <f t="shared" si="56"/>
        <v>0.02</v>
      </c>
      <c r="BG156" s="851">
        <f t="shared" si="56"/>
        <v>0.02</v>
      </c>
      <c r="BH156" s="851">
        <f t="shared" si="56"/>
        <v>0.02</v>
      </c>
      <c r="BI156" s="851">
        <f t="shared" si="56"/>
        <v>0.02</v>
      </c>
      <c r="BJ156" s="851">
        <f t="shared" si="56"/>
        <v>0.02</v>
      </c>
      <c r="BK156" s="851">
        <f>TABLES!G210</f>
        <v>0</v>
      </c>
      <c r="BL156" s="851">
        <f t="shared" si="56"/>
        <v>0</v>
      </c>
      <c r="BM156" s="851">
        <f t="shared" si="56"/>
        <v>0</v>
      </c>
      <c r="BN156" s="851">
        <f t="shared" si="56"/>
        <v>0</v>
      </c>
      <c r="BO156" s="851">
        <f t="shared" si="56"/>
        <v>0</v>
      </c>
      <c r="BP156" s="851">
        <f t="shared" si="55"/>
        <v>0</v>
      </c>
      <c r="BQ156" s="851">
        <f t="shared" si="55"/>
        <v>0</v>
      </c>
      <c r="BR156" s="851">
        <f t="shared" si="55"/>
        <v>0</v>
      </c>
      <c r="BS156" s="851">
        <f t="shared" si="55"/>
        <v>0</v>
      </c>
      <c r="BT156" s="851">
        <f t="shared" si="55"/>
        <v>0</v>
      </c>
      <c r="BU156" s="851">
        <f t="shared" si="55"/>
        <v>0</v>
      </c>
      <c r="BV156" s="851">
        <f t="shared" si="55"/>
        <v>0</v>
      </c>
      <c r="BW156" s="851">
        <f>TABLES!H210</f>
        <v>0</v>
      </c>
      <c r="BX156" s="851">
        <f t="shared" si="55"/>
        <v>0</v>
      </c>
      <c r="BY156" s="851">
        <f t="shared" si="55"/>
        <v>0</v>
      </c>
      <c r="BZ156" s="851">
        <f t="shared" si="55"/>
        <v>0</v>
      </c>
      <c r="CA156" s="851">
        <f t="shared" si="55"/>
        <v>0</v>
      </c>
      <c r="CB156" s="851">
        <f t="shared" si="55"/>
        <v>0</v>
      </c>
      <c r="CC156" s="851">
        <f t="shared" si="55"/>
        <v>0</v>
      </c>
      <c r="CD156" s="851">
        <f t="shared" si="55"/>
        <v>0</v>
      </c>
      <c r="CE156" s="851">
        <f t="shared" si="55"/>
        <v>0</v>
      </c>
      <c r="CF156" s="851">
        <f t="shared" si="55"/>
        <v>0</v>
      </c>
      <c r="CG156" s="851">
        <f t="shared" si="55"/>
        <v>0</v>
      </c>
      <c r="CH156" s="851">
        <f t="shared" si="55"/>
        <v>0</v>
      </c>
      <c r="CI156" s="851">
        <f>TABLES!I210</f>
        <v>0.02</v>
      </c>
      <c r="CJ156" s="851">
        <f t="shared" si="55"/>
        <v>0.02</v>
      </c>
      <c r="CK156" s="851">
        <f t="shared" si="55"/>
        <v>0.02</v>
      </c>
      <c r="CL156" s="851">
        <f t="shared" si="55"/>
        <v>0.02</v>
      </c>
      <c r="CM156" s="851">
        <f t="shared" si="55"/>
        <v>0.02</v>
      </c>
      <c r="CN156" s="851">
        <f t="shared" si="55"/>
        <v>0.02</v>
      </c>
      <c r="CO156" s="851">
        <f t="shared" si="55"/>
        <v>0.02</v>
      </c>
      <c r="CP156" s="851">
        <f t="shared" si="55"/>
        <v>0.02</v>
      </c>
      <c r="CQ156" s="851">
        <f t="shared" si="55"/>
        <v>0.02</v>
      </c>
      <c r="CR156" s="851">
        <f t="shared" si="55"/>
        <v>0.02</v>
      </c>
      <c r="CS156" s="851">
        <f t="shared" si="55"/>
        <v>0.02</v>
      </c>
      <c r="CT156" s="851">
        <f t="shared" si="55"/>
        <v>0.02</v>
      </c>
      <c r="CU156" s="849">
        <f t="shared" si="54"/>
        <v>0.48000000000000015</v>
      </c>
    </row>
    <row r="157" spans="1:99" x14ac:dyDescent="0.25">
      <c r="A157" s="180" t="s">
        <v>250</v>
      </c>
      <c r="AY157" s="842">
        <f>TABLES!F211</f>
        <v>0</v>
      </c>
      <c r="AZ157" s="851">
        <f t="shared" si="56"/>
        <v>0</v>
      </c>
      <c r="BA157" s="851">
        <f t="shared" si="55"/>
        <v>0</v>
      </c>
      <c r="BB157" s="851">
        <f t="shared" si="55"/>
        <v>0</v>
      </c>
      <c r="BC157" s="851">
        <f t="shared" si="55"/>
        <v>0</v>
      </c>
      <c r="BD157" s="851">
        <f t="shared" si="55"/>
        <v>0</v>
      </c>
      <c r="BE157" s="851">
        <f t="shared" si="55"/>
        <v>0</v>
      </c>
      <c r="BF157" s="851">
        <f t="shared" si="55"/>
        <v>0</v>
      </c>
      <c r="BG157" s="851">
        <f t="shared" si="55"/>
        <v>0</v>
      </c>
      <c r="BH157" s="851">
        <f t="shared" si="55"/>
        <v>0</v>
      </c>
      <c r="BI157" s="851">
        <f t="shared" si="55"/>
        <v>0</v>
      </c>
      <c r="BJ157" s="851">
        <f t="shared" si="55"/>
        <v>0</v>
      </c>
      <c r="BK157" s="851">
        <f>TABLES!G211</f>
        <v>0.2</v>
      </c>
      <c r="BL157" s="851">
        <f t="shared" si="55"/>
        <v>0.2</v>
      </c>
      <c r="BM157" s="851">
        <f t="shared" si="55"/>
        <v>0.2</v>
      </c>
      <c r="BN157" s="851">
        <f t="shared" si="55"/>
        <v>0.2</v>
      </c>
      <c r="BO157" s="851">
        <f t="shared" si="55"/>
        <v>0.2</v>
      </c>
      <c r="BP157" s="851">
        <f t="shared" si="55"/>
        <v>0.2</v>
      </c>
      <c r="BQ157" s="851">
        <f t="shared" si="55"/>
        <v>0.2</v>
      </c>
      <c r="BR157" s="851">
        <f t="shared" si="55"/>
        <v>0.2</v>
      </c>
      <c r="BS157" s="851">
        <f t="shared" si="55"/>
        <v>0.2</v>
      </c>
      <c r="BT157" s="851">
        <f t="shared" si="55"/>
        <v>0.2</v>
      </c>
      <c r="BU157" s="851">
        <f t="shared" si="55"/>
        <v>0.2</v>
      </c>
      <c r="BV157" s="851">
        <f t="shared" si="55"/>
        <v>0.2</v>
      </c>
      <c r="BW157" s="851">
        <f>TABLES!H211</f>
        <v>0.1</v>
      </c>
      <c r="BX157" s="851">
        <f t="shared" si="55"/>
        <v>0.1</v>
      </c>
      <c r="BY157" s="851">
        <f t="shared" si="55"/>
        <v>0.1</v>
      </c>
      <c r="BZ157" s="851">
        <f t="shared" si="55"/>
        <v>0.1</v>
      </c>
      <c r="CA157" s="851">
        <f t="shared" si="55"/>
        <v>0.1</v>
      </c>
      <c r="CB157" s="851">
        <f t="shared" si="55"/>
        <v>0.1</v>
      </c>
      <c r="CC157" s="851">
        <f t="shared" si="55"/>
        <v>0.1</v>
      </c>
      <c r="CD157" s="851">
        <f t="shared" si="55"/>
        <v>0.1</v>
      </c>
      <c r="CE157" s="851">
        <f t="shared" si="55"/>
        <v>0.1</v>
      </c>
      <c r="CF157" s="851">
        <f t="shared" si="55"/>
        <v>0.1</v>
      </c>
      <c r="CG157" s="851">
        <f t="shared" si="55"/>
        <v>0.1</v>
      </c>
      <c r="CH157" s="851">
        <f t="shared" si="55"/>
        <v>0.1</v>
      </c>
      <c r="CI157" s="851">
        <f>TABLES!I211</f>
        <v>0</v>
      </c>
      <c r="CJ157" s="851">
        <f t="shared" si="55"/>
        <v>0</v>
      </c>
      <c r="CK157" s="851">
        <f t="shared" si="55"/>
        <v>0</v>
      </c>
      <c r="CL157" s="851">
        <f t="shared" si="55"/>
        <v>0</v>
      </c>
      <c r="CM157" s="851">
        <f t="shared" si="55"/>
        <v>0</v>
      </c>
      <c r="CN157" s="851">
        <f t="shared" si="55"/>
        <v>0</v>
      </c>
      <c r="CO157" s="851">
        <f t="shared" si="55"/>
        <v>0</v>
      </c>
      <c r="CP157" s="851">
        <f t="shared" si="55"/>
        <v>0</v>
      </c>
      <c r="CQ157" s="851">
        <f t="shared" si="55"/>
        <v>0</v>
      </c>
      <c r="CR157" s="851">
        <f t="shared" si="55"/>
        <v>0</v>
      </c>
      <c r="CS157" s="851">
        <f t="shared" si="55"/>
        <v>0</v>
      </c>
      <c r="CT157" s="851">
        <f t="shared" si="55"/>
        <v>0</v>
      </c>
      <c r="CU157" s="849">
        <f t="shared" si="54"/>
        <v>3.600000000000001</v>
      </c>
    </row>
    <row r="158" spans="1:99" x14ac:dyDescent="0.25">
      <c r="A158" s="180" t="s">
        <v>249</v>
      </c>
      <c r="AY158" s="842">
        <f>TABLES!F212</f>
        <v>0</v>
      </c>
      <c r="AZ158" s="851">
        <f t="shared" si="56"/>
        <v>0</v>
      </c>
      <c r="BA158" s="851">
        <f t="shared" si="55"/>
        <v>0</v>
      </c>
      <c r="BB158" s="851">
        <f t="shared" si="55"/>
        <v>0</v>
      </c>
      <c r="BC158" s="851">
        <f t="shared" si="55"/>
        <v>0</v>
      </c>
      <c r="BD158" s="851">
        <f t="shared" si="55"/>
        <v>0</v>
      </c>
      <c r="BE158" s="851">
        <f t="shared" si="55"/>
        <v>0</v>
      </c>
      <c r="BF158" s="851">
        <f t="shared" si="55"/>
        <v>0</v>
      </c>
      <c r="BG158" s="851">
        <f t="shared" si="55"/>
        <v>0</v>
      </c>
      <c r="BH158" s="851">
        <f t="shared" si="55"/>
        <v>0</v>
      </c>
      <c r="BI158" s="851">
        <f t="shared" si="55"/>
        <v>0</v>
      </c>
      <c r="BJ158" s="851">
        <f t="shared" si="55"/>
        <v>0</v>
      </c>
      <c r="BK158" s="851">
        <f>TABLES!G212</f>
        <v>1.4999999999999999E-2</v>
      </c>
      <c r="BL158" s="851">
        <f t="shared" si="55"/>
        <v>1.4999999999999999E-2</v>
      </c>
      <c r="BM158" s="851">
        <f t="shared" si="55"/>
        <v>1.4999999999999999E-2</v>
      </c>
      <c r="BN158" s="851">
        <f t="shared" si="55"/>
        <v>1.4999999999999999E-2</v>
      </c>
      <c r="BO158" s="851">
        <f t="shared" si="55"/>
        <v>1.4999999999999999E-2</v>
      </c>
      <c r="BP158" s="851">
        <f t="shared" si="55"/>
        <v>1.4999999999999999E-2</v>
      </c>
      <c r="BQ158" s="851">
        <f t="shared" si="55"/>
        <v>1.4999999999999999E-2</v>
      </c>
      <c r="BR158" s="851">
        <f t="shared" si="55"/>
        <v>1.4999999999999999E-2</v>
      </c>
      <c r="BS158" s="851">
        <f t="shared" si="55"/>
        <v>1.4999999999999999E-2</v>
      </c>
      <c r="BT158" s="851">
        <f t="shared" si="55"/>
        <v>1.4999999999999999E-2</v>
      </c>
      <c r="BU158" s="851">
        <f t="shared" si="55"/>
        <v>1.4999999999999999E-2</v>
      </c>
      <c r="BV158" s="851">
        <f t="shared" si="55"/>
        <v>1.4999999999999999E-2</v>
      </c>
      <c r="BW158" s="851">
        <f>TABLES!H212</f>
        <v>0.02</v>
      </c>
      <c r="BX158" s="851">
        <f t="shared" si="55"/>
        <v>0.02</v>
      </c>
      <c r="BY158" s="851">
        <f t="shared" si="55"/>
        <v>0.02</v>
      </c>
      <c r="BZ158" s="851">
        <f t="shared" si="55"/>
        <v>0.02</v>
      </c>
      <c r="CA158" s="851">
        <f t="shared" si="55"/>
        <v>0.02</v>
      </c>
      <c r="CB158" s="851">
        <f t="shared" si="55"/>
        <v>0.02</v>
      </c>
      <c r="CC158" s="851">
        <f t="shared" si="55"/>
        <v>0.02</v>
      </c>
      <c r="CD158" s="851">
        <f t="shared" si="55"/>
        <v>0.02</v>
      </c>
      <c r="CE158" s="851">
        <f t="shared" si="55"/>
        <v>0.02</v>
      </c>
      <c r="CF158" s="851">
        <f t="shared" si="55"/>
        <v>0.02</v>
      </c>
      <c r="CG158" s="851">
        <f t="shared" si="55"/>
        <v>0.02</v>
      </c>
      <c r="CH158" s="851">
        <f t="shared" si="55"/>
        <v>0.02</v>
      </c>
      <c r="CI158" s="851">
        <f>TABLES!I212</f>
        <v>0</v>
      </c>
      <c r="CJ158" s="851">
        <f t="shared" si="55"/>
        <v>0</v>
      </c>
      <c r="CK158" s="851">
        <f t="shared" si="55"/>
        <v>0</v>
      </c>
      <c r="CL158" s="851">
        <f t="shared" si="55"/>
        <v>0</v>
      </c>
      <c r="CM158" s="851">
        <f t="shared" si="55"/>
        <v>0</v>
      </c>
      <c r="CN158" s="851">
        <f t="shared" si="55"/>
        <v>0</v>
      </c>
      <c r="CO158" s="851">
        <f t="shared" si="55"/>
        <v>0</v>
      </c>
      <c r="CP158" s="851">
        <f t="shared" si="55"/>
        <v>0</v>
      </c>
      <c r="CQ158" s="851">
        <f t="shared" si="55"/>
        <v>0</v>
      </c>
      <c r="CR158" s="851">
        <f t="shared" si="55"/>
        <v>0</v>
      </c>
      <c r="CS158" s="851">
        <f t="shared" si="55"/>
        <v>0</v>
      </c>
      <c r="CT158" s="851">
        <f t="shared" si="55"/>
        <v>0</v>
      </c>
      <c r="CU158" s="849">
        <f t="shared" si="54"/>
        <v>0.42000000000000015</v>
      </c>
    </row>
    <row r="159" spans="1:99" x14ac:dyDescent="0.25">
      <c r="A159" s="180" t="s">
        <v>251</v>
      </c>
      <c r="AY159" s="842">
        <f>TABLES!F213</f>
        <v>0.35</v>
      </c>
      <c r="AZ159" s="851">
        <f t="shared" si="56"/>
        <v>0.35</v>
      </c>
      <c r="BA159" s="851">
        <f t="shared" si="55"/>
        <v>0.35</v>
      </c>
      <c r="BB159" s="851">
        <f t="shared" si="55"/>
        <v>0.35</v>
      </c>
      <c r="BC159" s="851">
        <f t="shared" si="55"/>
        <v>0.35</v>
      </c>
      <c r="BD159" s="851">
        <f t="shared" si="55"/>
        <v>0.35</v>
      </c>
      <c r="BE159" s="851">
        <f t="shared" si="55"/>
        <v>0.35</v>
      </c>
      <c r="BF159" s="851">
        <f t="shared" si="55"/>
        <v>0.35</v>
      </c>
      <c r="BG159" s="851">
        <f t="shared" si="55"/>
        <v>0.35</v>
      </c>
      <c r="BH159" s="851">
        <f t="shared" si="55"/>
        <v>0.35</v>
      </c>
      <c r="BI159" s="851">
        <f t="shared" si="55"/>
        <v>0.35</v>
      </c>
      <c r="BJ159" s="851">
        <f t="shared" si="55"/>
        <v>0.35</v>
      </c>
      <c r="BK159" s="851">
        <f>TABLES!G213</f>
        <v>0.4</v>
      </c>
      <c r="BL159" s="851">
        <f t="shared" si="55"/>
        <v>0.4</v>
      </c>
      <c r="BM159" s="851">
        <f t="shared" si="55"/>
        <v>0.4</v>
      </c>
      <c r="BN159" s="851">
        <f t="shared" si="55"/>
        <v>0.4</v>
      </c>
      <c r="BO159" s="851">
        <f t="shared" si="55"/>
        <v>0.4</v>
      </c>
      <c r="BP159" s="851">
        <f t="shared" si="55"/>
        <v>0.4</v>
      </c>
      <c r="BQ159" s="851">
        <f t="shared" si="55"/>
        <v>0.4</v>
      </c>
      <c r="BR159" s="851">
        <f t="shared" si="55"/>
        <v>0.4</v>
      </c>
      <c r="BS159" s="851">
        <f t="shared" si="55"/>
        <v>0.4</v>
      </c>
      <c r="BT159" s="851">
        <f t="shared" si="55"/>
        <v>0.4</v>
      </c>
      <c r="BU159" s="851">
        <f t="shared" si="55"/>
        <v>0.4</v>
      </c>
      <c r="BV159" s="851">
        <f t="shared" si="55"/>
        <v>0.4</v>
      </c>
      <c r="BW159" s="851">
        <f>TABLES!H213</f>
        <v>0.35</v>
      </c>
      <c r="BX159" s="851">
        <f t="shared" si="55"/>
        <v>0.35</v>
      </c>
      <c r="BY159" s="851">
        <f t="shared" si="55"/>
        <v>0.35</v>
      </c>
      <c r="BZ159" s="851">
        <f t="shared" si="55"/>
        <v>0.35</v>
      </c>
      <c r="CA159" s="851">
        <f t="shared" si="55"/>
        <v>0.35</v>
      </c>
      <c r="CB159" s="851">
        <f t="shared" si="55"/>
        <v>0.35</v>
      </c>
      <c r="CC159" s="851">
        <f t="shared" si="55"/>
        <v>0.35</v>
      </c>
      <c r="CD159" s="851">
        <f t="shared" si="55"/>
        <v>0.35</v>
      </c>
      <c r="CE159" s="851">
        <f t="shared" si="55"/>
        <v>0.35</v>
      </c>
      <c r="CF159" s="851">
        <f t="shared" si="55"/>
        <v>0.35</v>
      </c>
      <c r="CG159" s="851">
        <f t="shared" si="55"/>
        <v>0.35</v>
      </c>
      <c r="CH159" s="851">
        <f t="shared" si="55"/>
        <v>0.35</v>
      </c>
      <c r="CI159" s="851">
        <f>TABLES!I213</f>
        <v>0.35</v>
      </c>
      <c r="CJ159" s="851">
        <f t="shared" si="55"/>
        <v>0.35</v>
      </c>
      <c r="CK159" s="851">
        <f t="shared" si="55"/>
        <v>0.35</v>
      </c>
      <c r="CL159" s="851">
        <f t="shared" si="55"/>
        <v>0.35</v>
      </c>
      <c r="CM159" s="851">
        <f t="shared" si="55"/>
        <v>0.35</v>
      </c>
      <c r="CN159" s="851">
        <f t="shared" si="55"/>
        <v>0.35</v>
      </c>
      <c r="CO159" s="851">
        <f t="shared" si="55"/>
        <v>0.35</v>
      </c>
      <c r="CP159" s="851">
        <f t="shared" si="55"/>
        <v>0.35</v>
      </c>
      <c r="CQ159" s="851">
        <f t="shared" si="55"/>
        <v>0.35</v>
      </c>
      <c r="CR159" s="851">
        <f t="shared" si="55"/>
        <v>0.35</v>
      </c>
      <c r="CS159" s="851">
        <f t="shared" si="55"/>
        <v>0.35</v>
      </c>
      <c r="CT159" s="851">
        <f t="shared" si="55"/>
        <v>0.35</v>
      </c>
      <c r="CU159" s="849">
        <f t="shared" si="54"/>
        <v>17.400000000000002</v>
      </c>
    </row>
    <row r="160" spans="1:99" x14ac:dyDescent="0.25">
      <c r="A160" s="180" t="s">
        <v>249</v>
      </c>
      <c r="AY160" s="842">
        <f>TABLES!F214</f>
        <v>2.5000000000000001E-2</v>
      </c>
      <c r="AZ160" s="851">
        <f t="shared" si="56"/>
        <v>2.5000000000000001E-2</v>
      </c>
      <c r="BA160" s="851">
        <f t="shared" si="55"/>
        <v>2.5000000000000001E-2</v>
      </c>
      <c r="BB160" s="851">
        <f t="shared" si="55"/>
        <v>2.5000000000000001E-2</v>
      </c>
      <c r="BC160" s="851">
        <f t="shared" si="55"/>
        <v>2.5000000000000001E-2</v>
      </c>
      <c r="BD160" s="851">
        <f t="shared" si="55"/>
        <v>2.5000000000000001E-2</v>
      </c>
      <c r="BE160" s="851">
        <f t="shared" si="55"/>
        <v>2.5000000000000001E-2</v>
      </c>
      <c r="BF160" s="851">
        <f t="shared" si="55"/>
        <v>2.5000000000000001E-2</v>
      </c>
      <c r="BG160" s="851">
        <f t="shared" si="55"/>
        <v>2.5000000000000001E-2</v>
      </c>
      <c r="BH160" s="851">
        <f t="shared" si="55"/>
        <v>2.5000000000000001E-2</v>
      </c>
      <c r="BI160" s="851">
        <f t="shared" si="55"/>
        <v>2.5000000000000001E-2</v>
      </c>
      <c r="BJ160" s="851">
        <f t="shared" si="55"/>
        <v>2.5000000000000001E-2</v>
      </c>
      <c r="BK160" s="851">
        <f>TABLES!G214</f>
        <v>0.01</v>
      </c>
      <c r="BL160" s="851">
        <f t="shared" si="55"/>
        <v>0.01</v>
      </c>
      <c r="BM160" s="851">
        <f t="shared" si="55"/>
        <v>0.01</v>
      </c>
      <c r="BN160" s="851">
        <f t="shared" si="55"/>
        <v>0.01</v>
      </c>
      <c r="BO160" s="851">
        <f t="shared" si="55"/>
        <v>0.01</v>
      </c>
      <c r="BP160" s="851">
        <f t="shared" si="55"/>
        <v>0.01</v>
      </c>
      <c r="BQ160" s="851">
        <f t="shared" si="55"/>
        <v>0.01</v>
      </c>
      <c r="BR160" s="851">
        <f t="shared" si="55"/>
        <v>0.01</v>
      </c>
      <c r="BS160" s="851">
        <f t="shared" si="55"/>
        <v>0.01</v>
      </c>
      <c r="BT160" s="851">
        <f t="shared" si="55"/>
        <v>0.01</v>
      </c>
      <c r="BU160" s="851">
        <f t="shared" si="55"/>
        <v>0.01</v>
      </c>
      <c r="BV160" s="851">
        <f t="shared" si="55"/>
        <v>0.01</v>
      </c>
      <c r="BW160" s="851">
        <f>TABLES!H214</f>
        <v>1.4999999999999999E-2</v>
      </c>
      <c r="BX160" s="851">
        <f t="shared" si="55"/>
        <v>1.4999999999999999E-2</v>
      </c>
      <c r="BY160" s="851">
        <f t="shared" si="55"/>
        <v>1.4999999999999999E-2</v>
      </c>
      <c r="BZ160" s="851">
        <f t="shared" si="55"/>
        <v>1.4999999999999999E-2</v>
      </c>
      <c r="CA160" s="851">
        <f t="shared" si="55"/>
        <v>1.4999999999999999E-2</v>
      </c>
      <c r="CB160" s="851">
        <f t="shared" si="55"/>
        <v>1.4999999999999999E-2</v>
      </c>
      <c r="CC160" s="851">
        <f t="shared" si="55"/>
        <v>1.4999999999999999E-2</v>
      </c>
      <c r="CD160" s="851">
        <f t="shared" si="55"/>
        <v>1.4999999999999999E-2</v>
      </c>
      <c r="CE160" s="851">
        <f t="shared" si="55"/>
        <v>1.4999999999999999E-2</v>
      </c>
      <c r="CF160" s="851">
        <f t="shared" si="55"/>
        <v>1.4999999999999999E-2</v>
      </c>
      <c r="CG160" s="851">
        <f t="shared" si="55"/>
        <v>1.4999999999999999E-2</v>
      </c>
      <c r="CH160" s="851">
        <f t="shared" si="55"/>
        <v>1.4999999999999999E-2</v>
      </c>
      <c r="CI160" s="851">
        <f>TABLES!I214</f>
        <v>0.02</v>
      </c>
      <c r="CJ160" s="851">
        <f t="shared" si="55"/>
        <v>0.02</v>
      </c>
      <c r="CK160" s="851">
        <f t="shared" si="55"/>
        <v>0.02</v>
      </c>
      <c r="CL160" s="851">
        <f t="shared" si="55"/>
        <v>0.02</v>
      </c>
      <c r="CM160" s="851">
        <f t="shared" si="55"/>
        <v>0.02</v>
      </c>
      <c r="CN160" s="851">
        <f t="shared" si="55"/>
        <v>0.02</v>
      </c>
      <c r="CO160" s="851">
        <f t="shared" ref="BA160:CT164" si="57">CN160</f>
        <v>0.02</v>
      </c>
      <c r="CP160" s="851">
        <f t="shared" si="57"/>
        <v>0.02</v>
      </c>
      <c r="CQ160" s="851">
        <f t="shared" si="57"/>
        <v>0.02</v>
      </c>
      <c r="CR160" s="851">
        <f t="shared" si="57"/>
        <v>0.02</v>
      </c>
      <c r="CS160" s="851">
        <f t="shared" si="57"/>
        <v>0.02</v>
      </c>
      <c r="CT160" s="851">
        <f t="shared" si="57"/>
        <v>0.02</v>
      </c>
      <c r="CU160" s="849">
        <f t="shared" si="54"/>
        <v>0.84000000000000041</v>
      </c>
    </row>
    <row r="161" spans="1:99" x14ac:dyDescent="0.25">
      <c r="A161" s="180" t="s">
        <v>252</v>
      </c>
      <c r="AY161" s="842">
        <f>TABLES!F215</f>
        <v>0.2</v>
      </c>
      <c r="AZ161" s="851">
        <f t="shared" si="56"/>
        <v>0.2</v>
      </c>
      <c r="BA161" s="851">
        <f t="shared" si="57"/>
        <v>0.2</v>
      </c>
      <c r="BB161" s="851">
        <f t="shared" si="57"/>
        <v>0.2</v>
      </c>
      <c r="BC161" s="851">
        <f t="shared" si="57"/>
        <v>0.2</v>
      </c>
      <c r="BD161" s="851">
        <f t="shared" si="57"/>
        <v>0.2</v>
      </c>
      <c r="BE161" s="851">
        <f t="shared" si="57"/>
        <v>0.2</v>
      </c>
      <c r="BF161" s="851">
        <f t="shared" si="57"/>
        <v>0.2</v>
      </c>
      <c r="BG161" s="851">
        <f t="shared" si="57"/>
        <v>0.2</v>
      </c>
      <c r="BH161" s="851">
        <f t="shared" si="57"/>
        <v>0.2</v>
      </c>
      <c r="BI161" s="851">
        <f t="shared" si="57"/>
        <v>0.2</v>
      </c>
      <c r="BJ161" s="851">
        <f t="shared" si="57"/>
        <v>0.2</v>
      </c>
      <c r="BK161" s="851">
        <f>TABLES!G215</f>
        <v>0.3</v>
      </c>
      <c r="BL161" s="851">
        <f t="shared" si="57"/>
        <v>0.3</v>
      </c>
      <c r="BM161" s="851">
        <f t="shared" si="57"/>
        <v>0.3</v>
      </c>
      <c r="BN161" s="851">
        <f t="shared" si="57"/>
        <v>0.3</v>
      </c>
      <c r="BO161" s="851">
        <f t="shared" si="57"/>
        <v>0.3</v>
      </c>
      <c r="BP161" s="851">
        <f t="shared" si="57"/>
        <v>0.3</v>
      </c>
      <c r="BQ161" s="851">
        <f t="shared" si="57"/>
        <v>0.3</v>
      </c>
      <c r="BR161" s="851">
        <f t="shared" si="57"/>
        <v>0.3</v>
      </c>
      <c r="BS161" s="851">
        <f t="shared" si="57"/>
        <v>0.3</v>
      </c>
      <c r="BT161" s="851">
        <f t="shared" si="57"/>
        <v>0.3</v>
      </c>
      <c r="BU161" s="851">
        <f t="shared" si="57"/>
        <v>0.3</v>
      </c>
      <c r="BV161" s="851">
        <f t="shared" si="57"/>
        <v>0.3</v>
      </c>
      <c r="BW161" s="851">
        <f>TABLES!H215</f>
        <v>0.3</v>
      </c>
      <c r="BX161" s="851">
        <f t="shared" si="57"/>
        <v>0.3</v>
      </c>
      <c r="BY161" s="851">
        <f t="shared" si="57"/>
        <v>0.3</v>
      </c>
      <c r="BZ161" s="851">
        <f t="shared" si="57"/>
        <v>0.3</v>
      </c>
      <c r="CA161" s="851">
        <f t="shared" si="57"/>
        <v>0.3</v>
      </c>
      <c r="CB161" s="851">
        <f t="shared" si="57"/>
        <v>0.3</v>
      </c>
      <c r="CC161" s="851">
        <f t="shared" si="57"/>
        <v>0.3</v>
      </c>
      <c r="CD161" s="851">
        <f t="shared" si="57"/>
        <v>0.3</v>
      </c>
      <c r="CE161" s="851">
        <f t="shared" si="57"/>
        <v>0.3</v>
      </c>
      <c r="CF161" s="851">
        <f t="shared" si="57"/>
        <v>0.3</v>
      </c>
      <c r="CG161" s="851">
        <f t="shared" si="57"/>
        <v>0.3</v>
      </c>
      <c r="CH161" s="851">
        <f t="shared" si="57"/>
        <v>0.3</v>
      </c>
      <c r="CI161" s="851">
        <f>TABLES!I215</f>
        <v>0.35</v>
      </c>
      <c r="CJ161" s="851">
        <f t="shared" si="57"/>
        <v>0.35</v>
      </c>
      <c r="CK161" s="851">
        <f t="shared" si="57"/>
        <v>0.35</v>
      </c>
      <c r="CL161" s="851">
        <f t="shared" si="57"/>
        <v>0.35</v>
      </c>
      <c r="CM161" s="851">
        <f t="shared" si="57"/>
        <v>0.35</v>
      </c>
      <c r="CN161" s="851">
        <f t="shared" si="57"/>
        <v>0.35</v>
      </c>
      <c r="CO161" s="851">
        <f t="shared" si="57"/>
        <v>0.35</v>
      </c>
      <c r="CP161" s="851">
        <f t="shared" si="57"/>
        <v>0.35</v>
      </c>
      <c r="CQ161" s="851">
        <f t="shared" si="57"/>
        <v>0.35</v>
      </c>
      <c r="CR161" s="851">
        <f t="shared" si="57"/>
        <v>0.35</v>
      </c>
      <c r="CS161" s="851">
        <f t="shared" si="57"/>
        <v>0.35</v>
      </c>
      <c r="CT161" s="851">
        <f t="shared" si="57"/>
        <v>0.35</v>
      </c>
      <c r="CU161" s="849">
        <f t="shared" si="54"/>
        <v>13.799999999999997</v>
      </c>
    </row>
    <row r="162" spans="1:99" x14ac:dyDescent="0.25">
      <c r="A162" s="180" t="s">
        <v>249</v>
      </c>
      <c r="AY162" s="842">
        <f>TABLES!F216</f>
        <v>0.01</v>
      </c>
      <c r="AZ162" s="851">
        <f t="shared" si="56"/>
        <v>0.01</v>
      </c>
      <c r="BA162" s="851">
        <f t="shared" si="57"/>
        <v>0.01</v>
      </c>
      <c r="BB162" s="851">
        <f t="shared" si="57"/>
        <v>0.01</v>
      </c>
      <c r="BC162" s="851">
        <f t="shared" si="57"/>
        <v>0.01</v>
      </c>
      <c r="BD162" s="851">
        <f t="shared" si="57"/>
        <v>0.01</v>
      </c>
      <c r="BE162" s="851">
        <f t="shared" si="57"/>
        <v>0.01</v>
      </c>
      <c r="BF162" s="851">
        <f t="shared" si="57"/>
        <v>0.01</v>
      </c>
      <c r="BG162" s="851">
        <f t="shared" si="57"/>
        <v>0.01</v>
      </c>
      <c r="BH162" s="851">
        <f t="shared" si="57"/>
        <v>0.01</v>
      </c>
      <c r="BI162" s="851">
        <f t="shared" si="57"/>
        <v>0.01</v>
      </c>
      <c r="BJ162" s="851">
        <f t="shared" si="57"/>
        <v>0.01</v>
      </c>
      <c r="BK162" s="851">
        <f>TABLES!G216</f>
        <v>0</v>
      </c>
      <c r="BL162" s="851">
        <f t="shared" si="57"/>
        <v>0</v>
      </c>
      <c r="BM162" s="851">
        <f t="shared" si="57"/>
        <v>0</v>
      </c>
      <c r="BN162" s="851">
        <f t="shared" si="57"/>
        <v>0</v>
      </c>
      <c r="BO162" s="851">
        <f t="shared" si="57"/>
        <v>0</v>
      </c>
      <c r="BP162" s="851">
        <f t="shared" si="57"/>
        <v>0</v>
      </c>
      <c r="BQ162" s="851">
        <f t="shared" si="57"/>
        <v>0</v>
      </c>
      <c r="BR162" s="851">
        <f t="shared" si="57"/>
        <v>0</v>
      </c>
      <c r="BS162" s="851">
        <f t="shared" si="57"/>
        <v>0</v>
      </c>
      <c r="BT162" s="851">
        <f t="shared" si="57"/>
        <v>0</v>
      </c>
      <c r="BU162" s="851">
        <f t="shared" si="57"/>
        <v>0</v>
      </c>
      <c r="BV162" s="851">
        <f t="shared" si="57"/>
        <v>0</v>
      </c>
      <c r="BW162" s="851">
        <f>TABLES!H216</f>
        <v>0</v>
      </c>
      <c r="BX162" s="851">
        <f t="shared" si="57"/>
        <v>0</v>
      </c>
      <c r="BY162" s="851">
        <f t="shared" si="57"/>
        <v>0</v>
      </c>
      <c r="BZ162" s="851">
        <f t="shared" si="57"/>
        <v>0</v>
      </c>
      <c r="CA162" s="851">
        <f t="shared" si="57"/>
        <v>0</v>
      </c>
      <c r="CB162" s="851">
        <f t="shared" si="57"/>
        <v>0</v>
      </c>
      <c r="CC162" s="851">
        <f t="shared" si="57"/>
        <v>0</v>
      </c>
      <c r="CD162" s="851">
        <f t="shared" si="57"/>
        <v>0</v>
      </c>
      <c r="CE162" s="851">
        <f t="shared" si="57"/>
        <v>0</v>
      </c>
      <c r="CF162" s="851">
        <f t="shared" si="57"/>
        <v>0</v>
      </c>
      <c r="CG162" s="851">
        <f t="shared" si="57"/>
        <v>0</v>
      </c>
      <c r="CH162" s="851">
        <f t="shared" si="57"/>
        <v>0</v>
      </c>
      <c r="CI162" s="851">
        <f>TABLES!I216</f>
        <v>5.0000000000000001E-3</v>
      </c>
      <c r="CJ162" s="851">
        <f t="shared" si="57"/>
        <v>5.0000000000000001E-3</v>
      </c>
      <c r="CK162" s="851">
        <f t="shared" si="57"/>
        <v>5.0000000000000001E-3</v>
      </c>
      <c r="CL162" s="851">
        <f t="shared" si="57"/>
        <v>5.0000000000000001E-3</v>
      </c>
      <c r="CM162" s="851">
        <f t="shared" si="57"/>
        <v>5.0000000000000001E-3</v>
      </c>
      <c r="CN162" s="851">
        <f t="shared" si="57"/>
        <v>5.0000000000000001E-3</v>
      </c>
      <c r="CO162" s="851">
        <f t="shared" si="57"/>
        <v>5.0000000000000001E-3</v>
      </c>
      <c r="CP162" s="851">
        <f t="shared" si="57"/>
        <v>5.0000000000000001E-3</v>
      </c>
      <c r="CQ162" s="851">
        <f t="shared" si="57"/>
        <v>5.0000000000000001E-3</v>
      </c>
      <c r="CR162" s="851">
        <f t="shared" si="57"/>
        <v>5.0000000000000001E-3</v>
      </c>
      <c r="CS162" s="851">
        <f t="shared" si="57"/>
        <v>5.0000000000000001E-3</v>
      </c>
      <c r="CT162" s="851">
        <f t="shared" si="57"/>
        <v>5.0000000000000001E-3</v>
      </c>
      <c r="CU162" s="849">
        <f t="shared" si="54"/>
        <v>0.18000000000000002</v>
      </c>
    </row>
    <row r="163" spans="1:99" x14ac:dyDescent="0.25">
      <c r="A163" s="180" t="s">
        <v>269</v>
      </c>
      <c r="AY163" s="842">
        <f>TABLES!F217</f>
        <v>0.2</v>
      </c>
      <c r="AZ163" s="851">
        <f t="shared" si="56"/>
        <v>0.2</v>
      </c>
      <c r="BA163" s="851">
        <f t="shared" si="57"/>
        <v>0.2</v>
      </c>
      <c r="BB163" s="851">
        <f t="shared" si="57"/>
        <v>0.2</v>
      </c>
      <c r="BC163" s="851">
        <f t="shared" si="57"/>
        <v>0.2</v>
      </c>
      <c r="BD163" s="851">
        <f t="shared" si="57"/>
        <v>0.2</v>
      </c>
      <c r="BE163" s="851">
        <f t="shared" si="57"/>
        <v>0.2</v>
      </c>
      <c r="BF163" s="851">
        <f t="shared" si="57"/>
        <v>0.2</v>
      </c>
      <c r="BG163" s="851">
        <f t="shared" si="57"/>
        <v>0.2</v>
      </c>
      <c r="BH163" s="851">
        <f t="shared" si="57"/>
        <v>0.2</v>
      </c>
      <c r="BI163" s="851">
        <f t="shared" si="57"/>
        <v>0.2</v>
      </c>
      <c r="BJ163" s="851">
        <f t="shared" si="57"/>
        <v>0.2</v>
      </c>
      <c r="BK163" s="851">
        <f>TABLES!G217</f>
        <v>0</v>
      </c>
      <c r="BL163" s="851">
        <f t="shared" si="57"/>
        <v>0</v>
      </c>
      <c r="BM163" s="851">
        <f t="shared" si="57"/>
        <v>0</v>
      </c>
      <c r="BN163" s="851">
        <f t="shared" si="57"/>
        <v>0</v>
      </c>
      <c r="BO163" s="851">
        <f t="shared" si="57"/>
        <v>0</v>
      </c>
      <c r="BP163" s="851">
        <f t="shared" si="57"/>
        <v>0</v>
      </c>
      <c r="BQ163" s="851">
        <f t="shared" si="57"/>
        <v>0</v>
      </c>
      <c r="BR163" s="851">
        <f t="shared" si="57"/>
        <v>0</v>
      </c>
      <c r="BS163" s="851">
        <f t="shared" si="57"/>
        <v>0</v>
      </c>
      <c r="BT163" s="851">
        <f t="shared" si="57"/>
        <v>0</v>
      </c>
      <c r="BU163" s="851">
        <f t="shared" si="57"/>
        <v>0</v>
      </c>
      <c r="BV163" s="851">
        <f t="shared" si="57"/>
        <v>0</v>
      </c>
      <c r="BW163" s="851">
        <f>TABLES!H217</f>
        <v>0.25</v>
      </c>
      <c r="BX163" s="851">
        <f t="shared" si="57"/>
        <v>0.25</v>
      </c>
      <c r="BY163" s="851">
        <f t="shared" si="57"/>
        <v>0.25</v>
      </c>
      <c r="BZ163" s="851">
        <f t="shared" si="57"/>
        <v>0.25</v>
      </c>
      <c r="CA163" s="851">
        <f t="shared" si="57"/>
        <v>0.25</v>
      </c>
      <c r="CB163" s="851">
        <f t="shared" si="57"/>
        <v>0.25</v>
      </c>
      <c r="CC163" s="851">
        <f t="shared" si="57"/>
        <v>0.25</v>
      </c>
      <c r="CD163" s="851">
        <f t="shared" si="57"/>
        <v>0.25</v>
      </c>
      <c r="CE163" s="851">
        <f t="shared" si="57"/>
        <v>0.25</v>
      </c>
      <c r="CF163" s="851">
        <f t="shared" si="57"/>
        <v>0.25</v>
      </c>
      <c r="CG163" s="851">
        <f t="shared" si="57"/>
        <v>0.25</v>
      </c>
      <c r="CH163" s="851">
        <f t="shared" si="57"/>
        <v>0.25</v>
      </c>
      <c r="CI163" s="851">
        <f>TABLES!I217</f>
        <v>0.15</v>
      </c>
      <c r="CJ163" s="851">
        <f t="shared" si="57"/>
        <v>0.15</v>
      </c>
      <c r="CK163" s="851">
        <f t="shared" si="57"/>
        <v>0.15</v>
      </c>
      <c r="CL163" s="851">
        <f t="shared" si="57"/>
        <v>0.15</v>
      </c>
      <c r="CM163" s="851">
        <f t="shared" si="57"/>
        <v>0.15</v>
      </c>
      <c r="CN163" s="851">
        <f t="shared" si="57"/>
        <v>0.15</v>
      </c>
      <c r="CO163" s="851">
        <f t="shared" si="57"/>
        <v>0.15</v>
      </c>
      <c r="CP163" s="851">
        <f t="shared" si="57"/>
        <v>0.15</v>
      </c>
      <c r="CQ163" s="851">
        <f t="shared" si="57"/>
        <v>0.15</v>
      </c>
      <c r="CR163" s="851">
        <f t="shared" si="57"/>
        <v>0.15</v>
      </c>
      <c r="CS163" s="851">
        <f t="shared" si="57"/>
        <v>0.15</v>
      </c>
      <c r="CT163" s="851">
        <f t="shared" si="57"/>
        <v>0.15</v>
      </c>
      <c r="CU163" s="849">
        <f t="shared" si="54"/>
        <v>7.2000000000000046</v>
      </c>
    </row>
    <row r="164" spans="1:99" x14ac:dyDescent="0.25">
      <c r="A164" s="180" t="s">
        <v>60</v>
      </c>
      <c r="AY164" s="842">
        <f>TABLES!F218</f>
        <v>0.04</v>
      </c>
      <c r="AZ164" s="851">
        <f t="shared" si="56"/>
        <v>0.04</v>
      </c>
      <c r="BA164" s="851">
        <f t="shared" si="57"/>
        <v>0.04</v>
      </c>
      <c r="BB164" s="851">
        <f t="shared" si="57"/>
        <v>0.04</v>
      </c>
      <c r="BC164" s="851">
        <f t="shared" si="57"/>
        <v>0.04</v>
      </c>
      <c r="BD164" s="851">
        <f t="shared" si="57"/>
        <v>0.04</v>
      </c>
      <c r="BE164" s="851">
        <f t="shared" si="57"/>
        <v>0.04</v>
      </c>
      <c r="BF164" s="851">
        <f t="shared" si="57"/>
        <v>0.04</v>
      </c>
      <c r="BG164" s="851">
        <f t="shared" si="57"/>
        <v>0.04</v>
      </c>
      <c r="BH164" s="851">
        <f t="shared" si="57"/>
        <v>0.04</v>
      </c>
      <c r="BI164" s="851">
        <f t="shared" si="57"/>
        <v>0.04</v>
      </c>
      <c r="BJ164" s="851">
        <f t="shared" si="57"/>
        <v>0.04</v>
      </c>
      <c r="BK164" s="851">
        <f>TABLES!G218</f>
        <v>0.05</v>
      </c>
      <c r="BL164" s="851">
        <f t="shared" si="57"/>
        <v>0.05</v>
      </c>
      <c r="BM164" s="851">
        <f t="shared" si="57"/>
        <v>0.05</v>
      </c>
      <c r="BN164" s="851">
        <f t="shared" si="57"/>
        <v>0.05</v>
      </c>
      <c r="BO164" s="851">
        <f t="shared" si="57"/>
        <v>0.05</v>
      </c>
      <c r="BP164" s="851">
        <f t="shared" si="57"/>
        <v>0.05</v>
      </c>
      <c r="BQ164" s="851">
        <f t="shared" si="57"/>
        <v>0.05</v>
      </c>
      <c r="BR164" s="851">
        <f t="shared" si="57"/>
        <v>0.05</v>
      </c>
      <c r="BS164" s="851">
        <f t="shared" si="57"/>
        <v>0.05</v>
      </c>
      <c r="BT164" s="851">
        <f t="shared" si="57"/>
        <v>0.05</v>
      </c>
      <c r="BU164" s="851">
        <f t="shared" si="57"/>
        <v>0.05</v>
      </c>
      <c r="BV164" s="851">
        <f t="shared" si="57"/>
        <v>0.05</v>
      </c>
      <c r="BW164" s="851">
        <f>TABLES!H218</f>
        <v>0.06</v>
      </c>
      <c r="BX164" s="851">
        <f t="shared" si="57"/>
        <v>0.06</v>
      </c>
      <c r="BY164" s="851">
        <f t="shared" si="57"/>
        <v>0.06</v>
      </c>
      <c r="BZ164" s="851">
        <f t="shared" si="57"/>
        <v>0.06</v>
      </c>
      <c r="CA164" s="851">
        <f t="shared" si="57"/>
        <v>0.06</v>
      </c>
      <c r="CB164" s="851">
        <f t="shared" si="57"/>
        <v>0.06</v>
      </c>
      <c r="CC164" s="851">
        <f t="shared" si="57"/>
        <v>0.06</v>
      </c>
      <c r="CD164" s="851">
        <f t="shared" si="57"/>
        <v>0.06</v>
      </c>
      <c r="CE164" s="851">
        <f t="shared" si="57"/>
        <v>0.06</v>
      </c>
      <c r="CF164" s="851">
        <f t="shared" si="57"/>
        <v>0.06</v>
      </c>
      <c r="CG164" s="851">
        <f t="shared" si="57"/>
        <v>0.06</v>
      </c>
      <c r="CH164" s="851">
        <f t="shared" si="57"/>
        <v>0.06</v>
      </c>
      <c r="CI164" s="851">
        <f>TABLES!I218</f>
        <v>0.04</v>
      </c>
      <c r="CJ164" s="851">
        <f t="shared" si="57"/>
        <v>0.04</v>
      </c>
      <c r="CK164" s="851">
        <f t="shared" si="57"/>
        <v>0.04</v>
      </c>
      <c r="CL164" s="851">
        <f t="shared" si="57"/>
        <v>0.04</v>
      </c>
      <c r="CM164" s="851">
        <f t="shared" si="57"/>
        <v>0.04</v>
      </c>
      <c r="CN164" s="851">
        <f t="shared" si="57"/>
        <v>0.04</v>
      </c>
      <c r="CO164" s="851">
        <f t="shared" si="57"/>
        <v>0.04</v>
      </c>
      <c r="CP164" s="851">
        <f t="shared" si="57"/>
        <v>0.04</v>
      </c>
      <c r="CQ164" s="851">
        <f t="shared" si="57"/>
        <v>0.04</v>
      </c>
      <c r="CR164" s="851">
        <f t="shared" si="57"/>
        <v>0.04</v>
      </c>
      <c r="CS164" s="851">
        <f t="shared" si="57"/>
        <v>0.04</v>
      </c>
      <c r="CT164" s="851">
        <f t="shared" si="57"/>
        <v>0.04</v>
      </c>
      <c r="CU164" s="849">
        <f t="shared" si="54"/>
        <v>2.2800000000000011</v>
      </c>
    </row>
    <row r="165" spans="1:99" x14ac:dyDescent="0.25">
      <c r="CU165" s="849">
        <f t="shared" ref="CU165:CU228" si="58">SUM(C165:CT165)</f>
        <v>0</v>
      </c>
    </row>
    <row r="166" spans="1:99" x14ac:dyDescent="0.25">
      <c r="A166" s="172" t="s">
        <v>275</v>
      </c>
      <c r="BK166" s="850">
        <v>0.4</v>
      </c>
      <c r="BL166" s="850">
        <v>0.6</v>
      </c>
      <c r="BM166" s="850">
        <v>0.4</v>
      </c>
      <c r="BN166" s="850">
        <v>0.6</v>
      </c>
      <c r="BO166" s="850">
        <v>0.4</v>
      </c>
      <c r="BP166" s="850">
        <v>0.6</v>
      </c>
      <c r="BQ166" s="850">
        <v>0.4</v>
      </c>
      <c r="BR166" s="850">
        <v>0.6</v>
      </c>
      <c r="BS166" s="850">
        <v>0.4</v>
      </c>
      <c r="BT166" s="850">
        <v>0.6</v>
      </c>
      <c r="BU166" s="850">
        <v>0.4</v>
      </c>
      <c r="BV166" s="850">
        <v>0.6</v>
      </c>
      <c r="BW166" s="850">
        <v>0.4</v>
      </c>
      <c r="BX166" s="850">
        <v>0.6</v>
      </c>
      <c r="BY166" s="850">
        <v>0.4</v>
      </c>
      <c r="BZ166" s="850">
        <v>0.6</v>
      </c>
      <c r="CA166" s="850">
        <v>0.4</v>
      </c>
      <c r="CB166" s="850">
        <v>0.6</v>
      </c>
      <c r="CC166" s="850">
        <v>0.4</v>
      </c>
      <c r="CD166" s="850">
        <v>0.6</v>
      </c>
      <c r="CE166" s="850">
        <v>0.4</v>
      </c>
      <c r="CF166" s="850">
        <v>0.6</v>
      </c>
      <c r="CG166" s="850">
        <v>0.4</v>
      </c>
      <c r="CH166" s="850">
        <v>0.6</v>
      </c>
      <c r="CI166" s="850">
        <v>0.4</v>
      </c>
      <c r="CJ166" s="850">
        <v>0.6</v>
      </c>
      <c r="CK166" s="850">
        <v>0.4</v>
      </c>
      <c r="CL166" s="850">
        <v>0.6</v>
      </c>
      <c r="CM166" s="850">
        <v>0.4</v>
      </c>
      <c r="CN166" s="850">
        <v>0.6</v>
      </c>
      <c r="CO166" s="850">
        <v>0.4</v>
      </c>
      <c r="CP166" s="850">
        <v>0.6</v>
      </c>
      <c r="CQ166" s="850">
        <v>0.4</v>
      </c>
      <c r="CR166" s="850">
        <v>0.6</v>
      </c>
      <c r="CS166" s="850">
        <v>0.4</v>
      </c>
      <c r="CT166" s="850">
        <v>0.6</v>
      </c>
      <c r="CU166" s="849">
        <f t="shared" si="58"/>
        <v>18</v>
      </c>
    </row>
    <row r="167" spans="1:99" x14ac:dyDescent="0.25">
      <c r="A167" s="180" t="s">
        <v>244</v>
      </c>
      <c r="B167" s="842">
        <f>BL166/6</f>
        <v>9.9999999999999992E-2</v>
      </c>
      <c r="CU167" s="849">
        <f t="shared" si="58"/>
        <v>0</v>
      </c>
    </row>
    <row r="168" spans="1:99" x14ac:dyDescent="0.25">
      <c r="A168" s="180" t="s">
        <v>245</v>
      </c>
      <c r="B168" s="851">
        <f>BK166/6</f>
        <v>6.6666666666666666E-2</v>
      </c>
      <c r="CU168" s="849">
        <f t="shared" si="58"/>
        <v>0</v>
      </c>
    </row>
    <row r="169" spans="1:99" x14ac:dyDescent="0.25">
      <c r="CU169" s="849">
        <f t="shared" si="58"/>
        <v>0</v>
      </c>
    </row>
    <row r="170" spans="1:99" ht="16.5" thickBot="1" x14ac:dyDescent="0.3">
      <c r="A170" s="172" t="s">
        <v>277</v>
      </c>
      <c r="CU170" s="849">
        <f t="shared" si="58"/>
        <v>0</v>
      </c>
    </row>
    <row r="171" spans="1:99" x14ac:dyDescent="0.25">
      <c r="A171" s="180" t="s">
        <v>255</v>
      </c>
      <c r="C171" s="233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  <c r="AJ171" s="245"/>
      <c r="AK171" s="245"/>
      <c r="AL171" s="245"/>
      <c r="AM171" s="245"/>
      <c r="AN171" s="245"/>
      <c r="AO171" s="245"/>
      <c r="AP171" s="245"/>
      <c r="AQ171" s="245"/>
      <c r="AR171" s="245"/>
      <c r="AS171" s="245"/>
      <c r="AT171" s="245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326">
        <f>'ANUAL DATA'!H58</f>
        <v>1.1000000000000001</v>
      </c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860"/>
      <c r="CU171" s="863">
        <f t="shared" si="58"/>
        <v>1.1000000000000001</v>
      </c>
    </row>
    <row r="172" spans="1:99" ht="16.5" thickBot="1" x14ac:dyDescent="0.3">
      <c r="A172" s="180" t="s">
        <v>256</v>
      </c>
      <c r="C172" s="238"/>
      <c r="D172" s="244"/>
      <c r="E172" s="244"/>
      <c r="F172" s="244"/>
      <c r="G172" s="244"/>
      <c r="H172" s="244"/>
      <c r="I172" s="244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244"/>
      <c r="W172" s="244"/>
      <c r="X172" s="244"/>
      <c r="Y172" s="244"/>
      <c r="Z172" s="244"/>
      <c r="AA172" s="244"/>
      <c r="AB172" s="244"/>
      <c r="AC172" s="244"/>
      <c r="AD172" s="244"/>
      <c r="AE172" s="244"/>
      <c r="AF172" s="244"/>
      <c r="AG172" s="244"/>
      <c r="AH172" s="244"/>
      <c r="AI172" s="244"/>
      <c r="AJ172" s="244"/>
      <c r="AK172" s="244"/>
      <c r="AL172" s="244"/>
      <c r="AM172" s="244"/>
      <c r="AN172" s="244"/>
      <c r="AO172" s="244"/>
      <c r="AP172" s="244"/>
      <c r="AQ172" s="244"/>
      <c r="AR172" s="244"/>
      <c r="AS172" s="244"/>
      <c r="AT172" s="244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861">
        <f>'ANUAL DATA'!I58</f>
        <v>-0.03</v>
      </c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861">
        <f>'ANUAL DATA'!J58</f>
        <v>0.02</v>
      </c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862"/>
      <c r="CU172" s="848">
        <f t="shared" si="58"/>
        <v>-9.9999999999999985E-3</v>
      </c>
    </row>
    <row r="173" spans="1:99" x14ac:dyDescent="0.25">
      <c r="CU173" s="849">
        <f t="shared" si="58"/>
        <v>0</v>
      </c>
    </row>
    <row r="174" spans="1:99" x14ac:dyDescent="0.25">
      <c r="A174" s="172" t="s">
        <v>278</v>
      </c>
      <c r="CU174" s="849">
        <f t="shared" si="58"/>
        <v>0</v>
      </c>
    </row>
    <row r="175" spans="1:99" x14ac:dyDescent="0.25">
      <c r="A175" s="180" t="s">
        <v>248</v>
      </c>
      <c r="BK175" s="842">
        <f>TABLES!G223</f>
        <v>0.1</v>
      </c>
      <c r="BL175" s="851">
        <f>BK175</f>
        <v>0.1</v>
      </c>
      <c r="BM175" s="851">
        <f t="shared" ref="BM175:CT182" si="59">BL175</f>
        <v>0.1</v>
      </c>
      <c r="BN175" s="851">
        <f t="shared" si="59"/>
        <v>0.1</v>
      </c>
      <c r="BO175" s="851">
        <f t="shared" si="59"/>
        <v>0.1</v>
      </c>
      <c r="BP175" s="851">
        <f t="shared" si="59"/>
        <v>0.1</v>
      </c>
      <c r="BQ175" s="851">
        <f t="shared" si="59"/>
        <v>0.1</v>
      </c>
      <c r="BR175" s="851">
        <f t="shared" si="59"/>
        <v>0.1</v>
      </c>
      <c r="BS175" s="851">
        <f t="shared" si="59"/>
        <v>0.1</v>
      </c>
      <c r="BT175" s="851">
        <f t="shared" si="59"/>
        <v>0.1</v>
      </c>
      <c r="BU175" s="851">
        <f t="shared" si="59"/>
        <v>0.1</v>
      </c>
      <c r="BV175" s="851">
        <f t="shared" si="59"/>
        <v>0.1</v>
      </c>
      <c r="BW175" s="851">
        <f>TABLES!H223</f>
        <v>0.25</v>
      </c>
      <c r="BX175" s="851">
        <f t="shared" si="59"/>
        <v>0.25</v>
      </c>
      <c r="BY175" s="851">
        <f t="shared" si="59"/>
        <v>0.25</v>
      </c>
      <c r="BZ175" s="851">
        <f t="shared" si="59"/>
        <v>0.25</v>
      </c>
      <c r="CA175" s="851">
        <f t="shared" si="59"/>
        <v>0.25</v>
      </c>
      <c r="CB175" s="851">
        <f t="shared" si="59"/>
        <v>0.25</v>
      </c>
      <c r="CC175" s="851">
        <f t="shared" si="59"/>
        <v>0.25</v>
      </c>
      <c r="CD175" s="851">
        <f t="shared" si="59"/>
        <v>0.25</v>
      </c>
      <c r="CE175" s="851">
        <f t="shared" si="59"/>
        <v>0.25</v>
      </c>
      <c r="CF175" s="851">
        <f t="shared" si="59"/>
        <v>0.25</v>
      </c>
      <c r="CG175" s="851">
        <f t="shared" si="59"/>
        <v>0.25</v>
      </c>
      <c r="CH175" s="851">
        <f t="shared" si="59"/>
        <v>0.25</v>
      </c>
      <c r="CI175" s="851">
        <f>TABLES!I223</f>
        <v>0.1</v>
      </c>
      <c r="CJ175" s="851">
        <f t="shared" si="59"/>
        <v>0.1</v>
      </c>
      <c r="CK175" s="851">
        <f t="shared" si="59"/>
        <v>0.1</v>
      </c>
      <c r="CL175" s="851">
        <f t="shared" si="59"/>
        <v>0.1</v>
      </c>
      <c r="CM175" s="851">
        <f t="shared" si="59"/>
        <v>0.1</v>
      </c>
      <c r="CN175" s="851">
        <f t="shared" si="59"/>
        <v>0.1</v>
      </c>
      <c r="CO175" s="851">
        <f t="shared" si="59"/>
        <v>0.1</v>
      </c>
      <c r="CP175" s="851">
        <f t="shared" si="59"/>
        <v>0.1</v>
      </c>
      <c r="CQ175" s="851">
        <f t="shared" si="59"/>
        <v>0.1</v>
      </c>
      <c r="CR175" s="851">
        <f t="shared" si="59"/>
        <v>0.1</v>
      </c>
      <c r="CS175" s="851">
        <f t="shared" si="59"/>
        <v>0.1</v>
      </c>
      <c r="CT175" s="851">
        <f t="shared" si="59"/>
        <v>0.1</v>
      </c>
      <c r="CU175" s="849">
        <f t="shared" si="58"/>
        <v>5.3999999999999959</v>
      </c>
    </row>
    <row r="176" spans="1:99" x14ac:dyDescent="0.25">
      <c r="A176" s="180" t="s">
        <v>249</v>
      </c>
      <c r="BK176" s="842">
        <f>TABLES!G224</f>
        <v>5.0000000000000001E-3</v>
      </c>
      <c r="BL176" s="851">
        <f t="shared" ref="BL176:CA184" si="60">BK176</f>
        <v>5.0000000000000001E-3</v>
      </c>
      <c r="BM176" s="851">
        <f t="shared" si="60"/>
        <v>5.0000000000000001E-3</v>
      </c>
      <c r="BN176" s="851">
        <f t="shared" si="60"/>
        <v>5.0000000000000001E-3</v>
      </c>
      <c r="BO176" s="851">
        <f t="shared" si="60"/>
        <v>5.0000000000000001E-3</v>
      </c>
      <c r="BP176" s="851">
        <f t="shared" si="60"/>
        <v>5.0000000000000001E-3</v>
      </c>
      <c r="BQ176" s="851">
        <f t="shared" si="60"/>
        <v>5.0000000000000001E-3</v>
      </c>
      <c r="BR176" s="851">
        <f t="shared" si="60"/>
        <v>5.0000000000000001E-3</v>
      </c>
      <c r="BS176" s="851">
        <f t="shared" si="60"/>
        <v>5.0000000000000001E-3</v>
      </c>
      <c r="BT176" s="851">
        <f t="shared" si="60"/>
        <v>5.0000000000000001E-3</v>
      </c>
      <c r="BU176" s="851">
        <f t="shared" si="60"/>
        <v>5.0000000000000001E-3</v>
      </c>
      <c r="BV176" s="851">
        <f t="shared" si="60"/>
        <v>5.0000000000000001E-3</v>
      </c>
      <c r="BW176" s="851">
        <f>TABLES!H224</f>
        <v>0.06</v>
      </c>
      <c r="BX176" s="851">
        <f t="shared" si="60"/>
        <v>0.06</v>
      </c>
      <c r="BY176" s="851">
        <f t="shared" si="60"/>
        <v>0.06</v>
      </c>
      <c r="BZ176" s="851">
        <f t="shared" si="60"/>
        <v>0.06</v>
      </c>
      <c r="CA176" s="851">
        <f t="shared" si="60"/>
        <v>0.06</v>
      </c>
      <c r="CB176" s="851">
        <f t="shared" si="59"/>
        <v>0.06</v>
      </c>
      <c r="CC176" s="851">
        <f t="shared" si="59"/>
        <v>0.06</v>
      </c>
      <c r="CD176" s="851">
        <f t="shared" si="59"/>
        <v>0.06</v>
      </c>
      <c r="CE176" s="851">
        <f t="shared" si="59"/>
        <v>0.06</v>
      </c>
      <c r="CF176" s="851">
        <f t="shared" si="59"/>
        <v>0.06</v>
      </c>
      <c r="CG176" s="851">
        <f t="shared" si="59"/>
        <v>0.06</v>
      </c>
      <c r="CH176" s="851">
        <f t="shared" si="59"/>
        <v>0.06</v>
      </c>
      <c r="CI176" s="851">
        <f>TABLES!I224</f>
        <v>2.5000000000000001E-2</v>
      </c>
      <c r="CJ176" s="851">
        <f t="shared" si="59"/>
        <v>2.5000000000000001E-2</v>
      </c>
      <c r="CK176" s="851">
        <f t="shared" si="59"/>
        <v>2.5000000000000001E-2</v>
      </c>
      <c r="CL176" s="851">
        <f t="shared" si="59"/>
        <v>2.5000000000000001E-2</v>
      </c>
      <c r="CM176" s="851">
        <f t="shared" si="59"/>
        <v>2.5000000000000001E-2</v>
      </c>
      <c r="CN176" s="851">
        <f t="shared" si="59"/>
        <v>2.5000000000000001E-2</v>
      </c>
      <c r="CO176" s="851">
        <f t="shared" si="59"/>
        <v>2.5000000000000001E-2</v>
      </c>
      <c r="CP176" s="851">
        <f t="shared" si="59"/>
        <v>2.5000000000000001E-2</v>
      </c>
      <c r="CQ176" s="851">
        <f t="shared" si="59"/>
        <v>2.5000000000000001E-2</v>
      </c>
      <c r="CR176" s="851">
        <f t="shared" si="59"/>
        <v>2.5000000000000001E-2</v>
      </c>
      <c r="CS176" s="851">
        <f t="shared" si="59"/>
        <v>2.5000000000000001E-2</v>
      </c>
      <c r="CT176" s="851">
        <f t="shared" si="59"/>
        <v>2.5000000000000001E-2</v>
      </c>
      <c r="CU176" s="849">
        <f t="shared" si="58"/>
        <v>1.08</v>
      </c>
    </row>
    <row r="177" spans="1:99" x14ac:dyDescent="0.25">
      <c r="A177" s="180" t="s">
        <v>250</v>
      </c>
      <c r="BK177" s="842">
        <f>TABLES!G225</f>
        <v>0</v>
      </c>
      <c r="BL177" s="851">
        <f t="shared" si="60"/>
        <v>0</v>
      </c>
      <c r="BM177" s="851">
        <f t="shared" si="59"/>
        <v>0</v>
      </c>
      <c r="BN177" s="851">
        <f t="shared" si="59"/>
        <v>0</v>
      </c>
      <c r="BO177" s="851">
        <f t="shared" si="59"/>
        <v>0</v>
      </c>
      <c r="BP177" s="851">
        <f t="shared" si="59"/>
        <v>0</v>
      </c>
      <c r="BQ177" s="851">
        <f t="shared" si="59"/>
        <v>0</v>
      </c>
      <c r="BR177" s="851">
        <f t="shared" si="59"/>
        <v>0</v>
      </c>
      <c r="BS177" s="851">
        <f t="shared" si="59"/>
        <v>0</v>
      </c>
      <c r="BT177" s="851">
        <f t="shared" si="59"/>
        <v>0</v>
      </c>
      <c r="BU177" s="851">
        <f t="shared" si="59"/>
        <v>0</v>
      </c>
      <c r="BV177" s="851">
        <f t="shared" si="59"/>
        <v>0</v>
      </c>
      <c r="BW177" s="851">
        <f>TABLES!H225</f>
        <v>0.1</v>
      </c>
      <c r="BX177" s="851">
        <f t="shared" si="59"/>
        <v>0.1</v>
      </c>
      <c r="BY177" s="851">
        <f t="shared" si="59"/>
        <v>0.1</v>
      </c>
      <c r="BZ177" s="851">
        <f t="shared" si="59"/>
        <v>0.1</v>
      </c>
      <c r="CA177" s="851">
        <f t="shared" si="59"/>
        <v>0.1</v>
      </c>
      <c r="CB177" s="851">
        <f t="shared" si="59"/>
        <v>0.1</v>
      </c>
      <c r="CC177" s="851">
        <f t="shared" si="59"/>
        <v>0.1</v>
      </c>
      <c r="CD177" s="851">
        <f t="shared" si="59"/>
        <v>0.1</v>
      </c>
      <c r="CE177" s="851">
        <f t="shared" si="59"/>
        <v>0.1</v>
      </c>
      <c r="CF177" s="851">
        <f t="shared" si="59"/>
        <v>0.1</v>
      </c>
      <c r="CG177" s="851">
        <f t="shared" si="59"/>
        <v>0.1</v>
      </c>
      <c r="CH177" s="851">
        <f t="shared" si="59"/>
        <v>0.1</v>
      </c>
      <c r="CI177" s="851">
        <f>TABLES!I225</f>
        <v>0.2</v>
      </c>
      <c r="CJ177" s="851">
        <f t="shared" si="59"/>
        <v>0.2</v>
      </c>
      <c r="CK177" s="851">
        <f t="shared" si="59"/>
        <v>0.2</v>
      </c>
      <c r="CL177" s="851">
        <f t="shared" si="59"/>
        <v>0.2</v>
      </c>
      <c r="CM177" s="851">
        <f t="shared" si="59"/>
        <v>0.2</v>
      </c>
      <c r="CN177" s="851">
        <f t="shared" si="59"/>
        <v>0.2</v>
      </c>
      <c r="CO177" s="851">
        <f t="shared" si="59"/>
        <v>0.2</v>
      </c>
      <c r="CP177" s="851">
        <f t="shared" si="59"/>
        <v>0.2</v>
      </c>
      <c r="CQ177" s="851">
        <f t="shared" si="59"/>
        <v>0.2</v>
      </c>
      <c r="CR177" s="851">
        <f t="shared" si="59"/>
        <v>0.2</v>
      </c>
      <c r="CS177" s="851">
        <f t="shared" si="59"/>
        <v>0.2</v>
      </c>
      <c r="CT177" s="851">
        <f t="shared" si="59"/>
        <v>0.2</v>
      </c>
      <c r="CU177" s="849">
        <f t="shared" si="58"/>
        <v>3.600000000000001</v>
      </c>
    </row>
    <row r="178" spans="1:99" x14ac:dyDescent="0.25">
      <c r="A178" s="180" t="s">
        <v>249</v>
      </c>
      <c r="BK178" s="842">
        <f>TABLES!G226</f>
        <v>0</v>
      </c>
      <c r="BL178" s="851">
        <f t="shared" si="60"/>
        <v>0</v>
      </c>
      <c r="BM178" s="851">
        <f t="shared" si="59"/>
        <v>0</v>
      </c>
      <c r="BN178" s="851">
        <f t="shared" si="59"/>
        <v>0</v>
      </c>
      <c r="BO178" s="851">
        <f t="shared" si="59"/>
        <v>0</v>
      </c>
      <c r="BP178" s="851">
        <f t="shared" si="59"/>
        <v>0</v>
      </c>
      <c r="BQ178" s="851">
        <f t="shared" si="59"/>
        <v>0</v>
      </c>
      <c r="BR178" s="851">
        <f t="shared" si="59"/>
        <v>0</v>
      </c>
      <c r="BS178" s="851">
        <f t="shared" si="59"/>
        <v>0</v>
      </c>
      <c r="BT178" s="851">
        <f t="shared" si="59"/>
        <v>0</v>
      </c>
      <c r="BU178" s="851">
        <f t="shared" si="59"/>
        <v>0</v>
      </c>
      <c r="BV178" s="851">
        <f t="shared" si="59"/>
        <v>0</v>
      </c>
      <c r="BW178" s="851">
        <f>TABLES!H226</f>
        <v>2.5000000000000001E-2</v>
      </c>
      <c r="BX178" s="851">
        <f t="shared" si="59"/>
        <v>2.5000000000000001E-2</v>
      </c>
      <c r="BY178" s="851">
        <f t="shared" si="59"/>
        <v>2.5000000000000001E-2</v>
      </c>
      <c r="BZ178" s="851">
        <f t="shared" si="59"/>
        <v>2.5000000000000001E-2</v>
      </c>
      <c r="CA178" s="851">
        <f t="shared" si="59"/>
        <v>2.5000000000000001E-2</v>
      </c>
      <c r="CB178" s="851">
        <f t="shared" si="59"/>
        <v>2.5000000000000001E-2</v>
      </c>
      <c r="CC178" s="851">
        <f t="shared" si="59"/>
        <v>2.5000000000000001E-2</v>
      </c>
      <c r="CD178" s="851">
        <f t="shared" si="59"/>
        <v>2.5000000000000001E-2</v>
      </c>
      <c r="CE178" s="851">
        <f t="shared" si="59"/>
        <v>2.5000000000000001E-2</v>
      </c>
      <c r="CF178" s="851">
        <f t="shared" si="59"/>
        <v>2.5000000000000001E-2</v>
      </c>
      <c r="CG178" s="851">
        <f t="shared" si="59"/>
        <v>2.5000000000000001E-2</v>
      </c>
      <c r="CH178" s="851">
        <f t="shared" si="59"/>
        <v>2.5000000000000001E-2</v>
      </c>
      <c r="CI178" s="851">
        <f>TABLES!I226</f>
        <v>0.01</v>
      </c>
      <c r="CJ178" s="851">
        <f t="shared" si="59"/>
        <v>0.01</v>
      </c>
      <c r="CK178" s="851">
        <f t="shared" si="59"/>
        <v>0.01</v>
      </c>
      <c r="CL178" s="851">
        <f t="shared" si="59"/>
        <v>0.01</v>
      </c>
      <c r="CM178" s="851">
        <f t="shared" si="59"/>
        <v>0.01</v>
      </c>
      <c r="CN178" s="851">
        <f t="shared" si="59"/>
        <v>0.01</v>
      </c>
      <c r="CO178" s="851">
        <f t="shared" si="59"/>
        <v>0.01</v>
      </c>
      <c r="CP178" s="851">
        <f t="shared" si="59"/>
        <v>0.01</v>
      </c>
      <c r="CQ178" s="851">
        <f t="shared" si="59"/>
        <v>0.01</v>
      </c>
      <c r="CR178" s="851">
        <f t="shared" si="59"/>
        <v>0.01</v>
      </c>
      <c r="CS178" s="851">
        <f t="shared" si="59"/>
        <v>0.01</v>
      </c>
      <c r="CT178" s="851">
        <f t="shared" si="59"/>
        <v>0.01</v>
      </c>
      <c r="CU178" s="849">
        <f t="shared" si="58"/>
        <v>0.4200000000000001</v>
      </c>
    </row>
    <row r="179" spans="1:99" x14ac:dyDescent="0.25">
      <c r="A179" s="180" t="s">
        <v>251</v>
      </c>
      <c r="BK179" s="842">
        <f>TABLES!G227</f>
        <v>0.4</v>
      </c>
      <c r="BL179" s="851">
        <f t="shared" si="60"/>
        <v>0.4</v>
      </c>
      <c r="BM179" s="851">
        <f t="shared" si="59"/>
        <v>0.4</v>
      </c>
      <c r="BN179" s="851">
        <f t="shared" si="59"/>
        <v>0.4</v>
      </c>
      <c r="BO179" s="851">
        <f t="shared" si="59"/>
        <v>0.4</v>
      </c>
      <c r="BP179" s="851">
        <f t="shared" si="59"/>
        <v>0.4</v>
      </c>
      <c r="BQ179" s="851">
        <f t="shared" si="59"/>
        <v>0.4</v>
      </c>
      <c r="BR179" s="851">
        <f t="shared" si="59"/>
        <v>0.4</v>
      </c>
      <c r="BS179" s="851">
        <f t="shared" si="59"/>
        <v>0.4</v>
      </c>
      <c r="BT179" s="851">
        <f t="shared" si="59"/>
        <v>0.4</v>
      </c>
      <c r="BU179" s="851">
        <f t="shared" si="59"/>
        <v>0.4</v>
      </c>
      <c r="BV179" s="851">
        <f t="shared" si="59"/>
        <v>0.4</v>
      </c>
      <c r="BW179" s="851">
        <f>TABLES!H227</f>
        <v>0</v>
      </c>
      <c r="BX179" s="851">
        <f t="shared" si="59"/>
        <v>0</v>
      </c>
      <c r="BY179" s="851">
        <f t="shared" si="59"/>
        <v>0</v>
      </c>
      <c r="BZ179" s="851">
        <f t="shared" si="59"/>
        <v>0</v>
      </c>
      <c r="CA179" s="851">
        <f t="shared" si="59"/>
        <v>0</v>
      </c>
      <c r="CB179" s="851">
        <f t="shared" si="59"/>
        <v>0</v>
      </c>
      <c r="CC179" s="851">
        <f t="shared" si="59"/>
        <v>0</v>
      </c>
      <c r="CD179" s="851">
        <f t="shared" si="59"/>
        <v>0</v>
      </c>
      <c r="CE179" s="851">
        <f t="shared" si="59"/>
        <v>0</v>
      </c>
      <c r="CF179" s="851">
        <f t="shared" si="59"/>
        <v>0</v>
      </c>
      <c r="CG179" s="851">
        <f t="shared" si="59"/>
        <v>0</v>
      </c>
      <c r="CH179" s="851">
        <f t="shared" si="59"/>
        <v>0</v>
      </c>
      <c r="CI179" s="851">
        <f>TABLES!I227</f>
        <v>0.45</v>
      </c>
      <c r="CJ179" s="851">
        <f t="shared" si="59"/>
        <v>0.45</v>
      </c>
      <c r="CK179" s="851">
        <f t="shared" si="59"/>
        <v>0.45</v>
      </c>
      <c r="CL179" s="851">
        <f t="shared" si="59"/>
        <v>0.45</v>
      </c>
      <c r="CM179" s="851">
        <f t="shared" si="59"/>
        <v>0.45</v>
      </c>
      <c r="CN179" s="851">
        <f t="shared" si="59"/>
        <v>0.45</v>
      </c>
      <c r="CO179" s="851">
        <f t="shared" si="59"/>
        <v>0.45</v>
      </c>
      <c r="CP179" s="851">
        <f t="shared" si="59"/>
        <v>0.45</v>
      </c>
      <c r="CQ179" s="851">
        <f t="shared" si="59"/>
        <v>0.45</v>
      </c>
      <c r="CR179" s="851">
        <f t="shared" si="59"/>
        <v>0.45</v>
      </c>
      <c r="CS179" s="851">
        <f t="shared" si="59"/>
        <v>0.45</v>
      </c>
      <c r="CT179" s="851">
        <f t="shared" si="59"/>
        <v>0.45</v>
      </c>
      <c r="CU179" s="849">
        <f t="shared" si="58"/>
        <v>10.199999999999998</v>
      </c>
    </row>
    <row r="180" spans="1:99" x14ac:dyDescent="0.25">
      <c r="A180" s="180" t="s">
        <v>249</v>
      </c>
      <c r="BK180" s="842">
        <f>TABLES!G228</f>
        <v>3.5000000000000003E-2</v>
      </c>
      <c r="BL180" s="851">
        <f t="shared" si="60"/>
        <v>3.5000000000000003E-2</v>
      </c>
      <c r="BM180" s="851">
        <f t="shared" si="59"/>
        <v>3.5000000000000003E-2</v>
      </c>
      <c r="BN180" s="851">
        <f t="shared" si="59"/>
        <v>3.5000000000000003E-2</v>
      </c>
      <c r="BO180" s="851">
        <f t="shared" si="59"/>
        <v>3.5000000000000003E-2</v>
      </c>
      <c r="BP180" s="851">
        <f t="shared" si="59"/>
        <v>3.5000000000000003E-2</v>
      </c>
      <c r="BQ180" s="851">
        <f t="shared" si="59"/>
        <v>3.5000000000000003E-2</v>
      </c>
      <c r="BR180" s="851">
        <f t="shared" si="59"/>
        <v>3.5000000000000003E-2</v>
      </c>
      <c r="BS180" s="851">
        <f t="shared" si="59"/>
        <v>3.5000000000000003E-2</v>
      </c>
      <c r="BT180" s="851">
        <f t="shared" si="59"/>
        <v>3.5000000000000003E-2</v>
      </c>
      <c r="BU180" s="851">
        <f t="shared" si="59"/>
        <v>3.5000000000000003E-2</v>
      </c>
      <c r="BV180" s="851">
        <f t="shared" si="59"/>
        <v>3.5000000000000003E-2</v>
      </c>
      <c r="BW180" s="851">
        <f>TABLES!H228</f>
        <v>0</v>
      </c>
      <c r="BX180" s="851">
        <f t="shared" si="59"/>
        <v>0</v>
      </c>
      <c r="BY180" s="851">
        <f t="shared" si="59"/>
        <v>0</v>
      </c>
      <c r="BZ180" s="851">
        <f t="shared" si="59"/>
        <v>0</v>
      </c>
      <c r="CA180" s="851">
        <f t="shared" si="59"/>
        <v>0</v>
      </c>
      <c r="CB180" s="851">
        <f t="shared" si="59"/>
        <v>0</v>
      </c>
      <c r="CC180" s="851">
        <f t="shared" si="59"/>
        <v>0</v>
      </c>
      <c r="CD180" s="851">
        <f t="shared" si="59"/>
        <v>0</v>
      </c>
      <c r="CE180" s="851">
        <f t="shared" si="59"/>
        <v>0</v>
      </c>
      <c r="CF180" s="851">
        <f t="shared" si="59"/>
        <v>0</v>
      </c>
      <c r="CG180" s="851">
        <f t="shared" si="59"/>
        <v>0</v>
      </c>
      <c r="CH180" s="851">
        <f t="shared" si="59"/>
        <v>0</v>
      </c>
      <c r="CI180" s="851">
        <f>TABLES!I228</f>
        <v>0.02</v>
      </c>
      <c r="CJ180" s="851">
        <f t="shared" si="59"/>
        <v>0.02</v>
      </c>
      <c r="CK180" s="851">
        <f t="shared" si="59"/>
        <v>0.02</v>
      </c>
      <c r="CL180" s="851">
        <f t="shared" si="59"/>
        <v>0.02</v>
      </c>
      <c r="CM180" s="851">
        <f t="shared" si="59"/>
        <v>0.02</v>
      </c>
      <c r="CN180" s="851">
        <f t="shared" si="59"/>
        <v>0.02</v>
      </c>
      <c r="CO180" s="851">
        <f t="shared" si="59"/>
        <v>0.02</v>
      </c>
      <c r="CP180" s="851">
        <f t="shared" si="59"/>
        <v>0.02</v>
      </c>
      <c r="CQ180" s="851">
        <f t="shared" si="59"/>
        <v>0.02</v>
      </c>
      <c r="CR180" s="851">
        <f t="shared" si="59"/>
        <v>0.02</v>
      </c>
      <c r="CS180" s="851">
        <f t="shared" si="59"/>
        <v>0.02</v>
      </c>
      <c r="CT180" s="851">
        <f t="shared" si="59"/>
        <v>0.02</v>
      </c>
      <c r="CU180" s="849">
        <f t="shared" si="58"/>
        <v>0.66000000000000036</v>
      </c>
    </row>
    <row r="181" spans="1:99" x14ac:dyDescent="0.25">
      <c r="A181" s="180" t="s">
        <v>252</v>
      </c>
      <c r="BK181" s="842">
        <f>TABLES!G229</f>
        <v>0.4</v>
      </c>
      <c r="BL181" s="851">
        <f t="shared" si="60"/>
        <v>0.4</v>
      </c>
      <c r="BM181" s="851">
        <f t="shared" si="59"/>
        <v>0.4</v>
      </c>
      <c r="BN181" s="851">
        <f t="shared" si="59"/>
        <v>0.4</v>
      </c>
      <c r="BO181" s="851">
        <f t="shared" si="59"/>
        <v>0.4</v>
      </c>
      <c r="BP181" s="851">
        <f t="shared" si="59"/>
        <v>0.4</v>
      </c>
      <c r="BQ181" s="851">
        <f t="shared" si="59"/>
        <v>0.4</v>
      </c>
      <c r="BR181" s="851">
        <f t="shared" si="59"/>
        <v>0.4</v>
      </c>
      <c r="BS181" s="851">
        <f t="shared" si="59"/>
        <v>0.4</v>
      </c>
      <c r="BT181" s="851">
        <f t="shared" si="59"/>
        <v>0.4</v>
      </c>
      <c r="BU181" s="851">
        <f t="shared" si="59"/>
        <v>0.4</v>
      </c>
      <c r="BV181" s="851">
        <f t="shared" si="59"/>
        <v>0.4</v>
      </c>
      <c r="BW181" s="851">
        <f>TABLES!H229</f>
        <v>0.55000000000000004</v>
      </c>
      <c r="BX181" s="851">
        <f t="shared" si="59"/>
        <v>0.55000000000000004</v>
      </c>
      <c r="BY181" s="851">
        <f t="shared" si="59"/>
        <v>0.55000000000000004</v>
      </c>
      <c r="BZ181" s="851">
        <f t="shared" si="59"/>
        <v>0.55000000000000004</v>
      </c>
      <c r="CA181" s="851">
        <f t="shared" si="59"/>
        <v>0.55000000000000004</v>
      </c>
      <c r="CB181" s="851">
        <f t="shared" si="59"/>
        <v>0.55000000000000004</v>
      </c>
      <c r="CC181" s="851">
        <f t="shared" si="59"/>
        <v>0.55000000000000004</v>
      </c>
      <c r="CD181" s="851">
        <f t="shared" si="59"/>
        <v>0.55000000000000004</v>
      </c>
      <c r="CE181" s="851">
        <f t="shared" si="59"/>
        <v>0.55000000000000004</v>
      </c>
      <c r="CF181" s="851">
        <f t="shared" si="59"/>
        <v>0.55000000000000004</v>
      </c>
      <c r="CG181" s="851">
        <f t="shared" si="59"/>
        <v>0.55000000000000004</v>
      </c>
      <c r="CH181" s="851">
        <f t="shared" si="59"/>
        <v>0.55000000000000004</v>
      </c>
      <c r="CI181" s="851">
        <f>TABLES!I229</f>
        <v>0</v>
      </c>
      <c r="CJ181" s="851">
        <f t="shared" si="59"/>
        <v>0</v>
      </c>
      <c r="CK181" s="851">
        <f t="shared" si="59"/>
        <v>0</v>
      </c>
      <c r="CL181" s="851">
        <f t="shared" si="59"/>
        <v>0</v>
      </c>
      <c r="CM181" s="851">
        <f t="shared" si="59"/>
        <v>0</v>
      </c>
      <c r="CN181" s="851">
        <f t="shared" si="59"/>
        <v>0</v>
      </c>
      <c r="CO181" s="851">
        <f t="shared" si="59"/>
        <v>0</v>
      </c>
      <c r="CP181" s="851">
        <f t="shared" si="59"/>
        <v>0</v>
      </c>
      <c r="CQ181" s="851">
        <f t="shared" si="59"/>
        <v>0</v>
      </c>
      <c r="CR181" s="851">
        <f t="shared" si="59"/>
        <v>0</v>
      </c>
      <c r="CS181" s="851">
        <f t="shared" si="59"/>
        <v>0</v>
      </c>
      <c r="CT181" s="851">
        <f t="shared" si="59"/>
        <v>0</v>
      </c>
      <c r="CU181" s="849">
        <f t="shared" si="58"/>
        <v>11.400000000000004</v>
      </c>
    </row>
    <row r="182" spans="1:99" x14ac:dyDescent="0.25">
      <c r="A182" s="180" t="s">
        <v>249</v>
      </c>
      <c r="BK182" s="842">
        <f>TABLES!G230</f>
        <v>0.01</v>
      </c>
      <c r="BL182" s="851">
        <f t="shared" si="60"/>
        <v>0.01</v>
      </c>
      <c r="BM182" s="851">
        <f t="shared" si="59"/>
        <v>0.01</v>
      </c>
      <c r="BN182" s="851">
        <f t="shared" si="59"/>
        <v>0.01</v>
      </c>
      <c r="BO182" s="851">
        <f t="shared" si="59"/>
        <v>0.01</v>
      </c>
      <c r="BP182" s="851">
        <f t="shared" si="59"/>
        <v>0.01</v>
      </c>
      <c r="BQ182" s="851">
        <f t="shared" si="59"/>
        <v>0.01</v>
      </c>
      <c r="BR182" s="851">
        <f t="shared" si="59"/>
        <v>0.01</v>
      </c>
      <c r="BS182" s="851">
        <f t="shared" si="59"/>
        <v>0.01</v>
      </c>
      <c r="BT182" s="851">
        <f t="shared" si="59"/>
        <v>0.01</v>
      </c>
      <c r="BU182" s="851">
        <f t="shared" si="59"/>
        <v>0.01</v>
      </c>
      <c r="BV182" s="851">
        <f t="shared" si="59"/>
        <v>0.01</v>
      </c>
      <c r="BW182" s="851">
        <f>TABLES!H230</f>
        <v>0.03</v>
      </c>
      <c r="BX182" s="851">
        <f t="shared" si="59"/>
        <v>0.03</v>
      </c>
      <c r="BY182" s="851">
        <f t="shared" si="59"/>
        <v>0.03</v>
      </c>
      <c r="BZ182" s="851">
        <f t="shared" si="59"/>
        <v>0.03</v>
      </c>
      <c r="CA182" s="851">
        <f t="shared" si="59"/>
        <v>0.03</v>
      </c>
      <c r="CB182" s="851">
        <f t="shared" si="59"/>
        <v>0.03</v>
      </c>
      <c r="CC182" s="851">
        <f t="shared" si="59"/>
        <v>0.03</v>
      </c>
      <c r="CD182" s="851">
        <f t="shared" si="59"/>
        <v>0.03</v>
      </c>
      <c r="CE182" s="851">
        <f t="shared" si="59"/>
        <v>0.03</v>
      </c>
      <c r="CF182" s="851">
        <f t="shared" si="59"/>
        <v>0.03</v>
      </c>
      <c r="CG182" s="851">
        <f t="shared" si="59"/>
        <v>0.03</v>
      </c>
      <c r="CH182" s="851">
        <f t="shared" si="59"/>
        <v>0.03</v>
      </c>
      <c r="CI182" s="851">
        <f>TABLES!I230</f>
        <v>0</v>
      </c>
      <c r="CJ182" s="851">
        <f t="shared" si="59"/>
        <v>0</v>
      </c>
      <c r="CK182" s="851">
        <f t="shared" si="59"/>
        <v>0</v>
      </c>
      <c r="CL182" s="851">
        <f t="shared" si="59"/>
        <v>0</v>
      </c>
      <c r="CM182" s="851">
        <f t="shared" si="59"/>
        <v>0</v>
      </c>
      <c r="CN182" s="851">
        <f t="shared" si="59"/>
        <v>0</v>
      </c>
      <c r="CO182" s="851">
        <f t="shared" si="59"/>
        <v>0</v>
      </c>
      <c r="CP182" s="851">
        <f t="shared" si="59"/>
        <v>0</v>
      </c>
      <c r="CQ182" s="851">
        <f t="shared" si="59"/>
        <v>0</v>
      </c>
      <c r="CR182" s="851">
        <f t="shared" si="59"/>
        <v>0</v>
      </c>
      <c r="CS182" s="851">
        <f t="shared" ref="BM182:CT184" si="61">CR182</f>
        <v>0</v>
      </c>
      <c r="CT182" s="851">
        <f t="shared" si="61"/>
        <v>0</v>
      </c>
      <c r="CU182" s="849">
        <f t="shared" si="58"/>
        <v>0.48000000000000009</v>
      </c>
    </row>
    <row r="183" spans="1:99" x14ac:dyDescent="0.25">
      <c r="A183" s="180" t="s">
        <v>269</v>
      </c>
      <c r="BK183" s="842">
        <f>TABLES!G231</f>
        <v>0.1</v>
      </c>
      <c r="BL183" s="851">
        <f t="shared" si="60"/>
        <v>0.1</v>
      </c>
      <c r="BM183" s="851">
        <f t="shared" si="61"/>
        <v>0.1</v>
      </c>
      <c r="BN183" s="851">
        <f t="shared" si="61"/>
        <v>0.1</v>
      </c>
      <c r="BO183" s="851">
        <f t="shared" si="61"/>
        <v>0.1</v>
      </c>
      <c r="BP183" s="851">
        <f t="shared" si="61"/>
        <v>0.1</v>
      </c>
      <c r="BQ183" s="851">
        <f t="shared" si="61"/>
        <v>0.1</v>
      </c>
      <c r="BR183" s="851">
        <f t="shared" si="61"/>
        <v>0.1</v>
      </c>
      <c r="BS183" s="851">
        <f t="shared" si="61"/>
        <v>0.1</v>
      </c>
      <c r="BT183" s="851">
        <f t="shared" si="61"/>
        <v>0.1</v>
      </c>
      <c r="BU183" s="851">
        <f t="shared" si="61"/>
        <v>0.1</v>
      </c>
      <c r="BV183" s="851">
        <f t="shared" si="61"/>
        <v>0.1</v>
      </c>
      <c r="BW183" s="851">
        <f>TABLES!H231</f>
        <v>0.1</v>
      </c>
      <c r="BX183" s="851">
        <f t="shared" si="61"/>
        <v>0.1</v>
      </c>
      <c r="BY183" s="851">
        <f t="shared" si="61"/>
        <v>0.1</v>
      </c>
      <c r="BZ183" s="851">
        <f t="shared" si="61"/>
        <v>0.1</v>
      </c>
      <c r="CA183" s="851">
        <f t="shared" si="61"/>
        <v>0.1</v>
      </c>
      <c r="CB183" s="851">
        <f t="shared" si="61"/>
        <v>0.1</v>
      </c>
      <c r="CC183" s="851">
        <f t="shared" si="61"/>
        <v>0.1</v>
      </c>
      <c r="CD183" s="851">
        <f t="shared" si="61"/>
        <v>0.1</v>
      </c>
      <c r="CE183" s="851">
        <f t="shared" si="61"/>
        <v>0.1</v>
      </c>
      <c r="CF183" s="851">
        <f t="shared" si="61"/>
        <v>0.1</v>
      </c>
      <c r="CG183" s="851">
        <f t="shared" si="61"/>
        <v>0.1</v>
      </c>
      <c r="CH183" s="851">
        <f t="shared" si="61"/>
        <v>0.1</v>
      </c>
      <c r="CI183" s="851">
        <f>TABLES!I231</f>
        <v>0.25</v>
      </c>
      <c r="CJ183" s="851">
        <f t="shared" si="61"/>
        <v>0.25</v>
      </c>
      <c r="CK183" s="851">
        <f t="shared" si="61"/>
        <v>0.25</v>
      </c>
      <c r="CL183" s="851">
        <f t="shared" si="61"/>
        <v>0.25</v>
      </c>
      <c r="CM183" s="851">
        <f t="shared" si="61"/>
        <v>0.25</v>
      </c>
      <c r="CN183" s="851">
        <f t="shared" si="61"/>
        <v>0.25</v>
      </c>
      <c r="CO183" s="851">
        <f t="shared" si="61"/>
        <v>0.25</v>
      </c>
      <c r="CP183" s="851">
        <f t="shared" si="61"/>
        <v>0.25</v>
      </c>
      <c r="CQ183" s="851">
        <f t="shared" si="61"/>
        <v>0.25</v>
      </c>
      <c r="CR183" s="851">
        <f t="shared" si="61"/>
        <v>0.25</v>
      </c>
      <c r="CS183" s="851">
        <f t="shared" si="61"/>
        <v>0.25</v>
      </c>
      <c r="CT183" s="851">
        <f t="shared" si="61"/>
        <v>0.25</v>
      </c>
      <c r="CU183" s="849">
        <f t="shared" si="58"/>
        <v>5.4</v>
      </c>
    </row>
    <row r="184" spans="1:99" x14ac:dyDescent="0.25">
      <c r="A184" s="180" t="s">
        <v>60</v>
      </c>
      <c r="BK184" s="842">
        <f>TABLES!G232</f>
        <v>0.05</v>
      </c>
      <c r="BL184" s="851">
        <f t="shared" si="60"/>
        <v>0.05</v>
      </c>
      <c r="BM184" s="851">
        <f t="shared" si="61"/>
        <v>0.05</v>
      </c>
      <c r="BN184" s="851">
        <f t="shared" si="61"/>
        <v>0.05</v>
      </c>
      <c r="BO184" s="851">
        <f t="shared" si="61"/>
        <v>0.05</v>
      </c>
      <c r="BP184" s="851">
        <f t="shared" si="61"/>
        <v>0.05</v>
      </c>
      <c r="BQ184" s="851">
        <f t="shared" si="61"/>
        <v>0.05</v>
      </c>
      <c r="BR184" s="851">
        <f t="shared" si="61"/>
        <v>0.05</v>
      </c>
      <c r="BS184" s="851">
        <f t="shared" si="61"/>
        <v>0.05</v>
      </c>
      <c r="BT184" s="851">
        <f t="shared" si="61"/>
        <v>0.05</v>
      </c>
      <c r="BU184" s="851">
        <f t="shared" si="61"/>
        <v>0.05</v>
      </c>
      <c r="BV184" s="851">
        <f t="shared" si="61"/>
        <v>0.05</v>
      </c>
      <c r="BW184" s="851">
        <f>TABLES!H232</f>
        <v>4.4999999999999998E-2</v>
      </c>
      <c r="BX184" s="851">
        <f t="shared" si="61"/>
        <v>4.4999999999999998E-2</v>
      </c>
      <c r="BY184" s="851">
        <f t="shared" si="61"/>
        <v>4.4999999999999998E-2</v>
      </c>
      <c r="BZ184" s="851">
        <f t="shared" si="61"/>
        <v>4.4999999999999998E-2</v>
      </c>
      <c r="CA184" s="851">
        <f t="shared" si="61"/>
        <v>4.4999999999999998E-2</v>
      </c>
      <c r="CB184" s="851">
        <f t="shared" si="61"/>
        <v>4.4999999999999998E-2</v>
      </c>
      <c r="CC184" s="851">
        <f t="shared" si="61"/>
        <v>4.4999999999999998E-2</v>
      </c>
      <c r="CD184" s="851">
        <f t="shared" si="61"/>
        <v>4.4999999999999998E-2</v>
      </c>
      <c r="CE184" s="851">
        <f t="shared" si="61"/>
        <v>4.4999999999999998E-2</v>
      </c>
      <c r="CF184" s="851">
        <f t="shared" si="61"/>
        <v>4.4999999999999998E-2</v>
      </c>
      <c r="CG184" s="851">
        <f t="shared" si="61"/>
        <v>4.4999999999999998E-2</v>
      </c>
      <c r="CH184" s="851">
        <f t="shared" si="61"/>
        <v>4.4999999999999998E-2</v>
      </c>
      <c r="CI184" s="851">
        <f>TABLES!I232</f>
        <v>0.08</v>
      </c>
      <c r="CJ184" s="851">
        <f t="shared" si="61"/>
        <v>0.08</v>
      </c>
      <c r="CK184" s="851">
        <f t="shared" si="61"/>
        <v>0.08</v>
      </c>
      <c r="CL184" s="851">
        <f t="shared" si="61"/>
        <v>0.08</v>
      </c>
      <c r="CM184" s="851">
        <f t="shared" si="61"/>
        <v>0.08</v>
      </c>
      <c r="CN184" s="851">
        <f t="shared" si="61"/>
        <v>0.08</v>
      </c>
      <c r="CO184" s="851">
        <f t="shared" si="61"/>
        <v>0.08</v>
      </c>
      <c r="CP184" s="851">
        <f t="shared" si="61"/>
        <v>0.08</v>
      </c>
      <c r="CQ184" s="851">
        <f t="shared" si="61"/>
        <v>0.08</v>
      </c>
      <c r="CR184" s="851">
        <f t="shared" si="61"/>
        <v>0.08</v>
      </c>
      <c r="CS184" s="851">
        <f t="shared" si="61"/>
        <v>0.08</v>
      </c>
      <c r="CT184" s="851">
        <f t="shared" si="61"/>
        <v>0.08</v>
      </c>
      <c r="CU184" s="849">
        <f t="shared" si="58"/>
        <v>2.100000000000001</v>
      </c>
    </row>
    <row r="185" spans="1:99" x14ac:dyDescent="0.25">
      <c r="CU185" s="849">
        <f t="shared" si="58"/>
        <v>0</v>
      </c>
    </row>
    <row r="186" spans="1:99" x14ac:dyDescent="0.25">
      <c r="A186" s="864" t="s">
        <v>386</v>
      </c>
      <c r="CU186" s="849">
        <f t="shared" si="58"/>
        <v>0</v>
      </c>
    </row>
    <row r="187" spans="1:99" x14ac:dyDescent="0.25">
      <c r="CU187" s="849">
        <f t="shared" si="58"/>
        <v>0</v>
      </c>
    </row>
    <row r="188" spans="1:99" x14ac:dyDescent="0.25">
      <c r="A188" s="180" t="s">
        <v>388</v>
      </c>
      <c r="CU188" s="854">
        <f t="shared" si="58"/>
        <v>0</v>
      </c>
    </row>
    <row r="189" spans="1:99" x14ac:dyDescent="0.25">
      <c r="A189" s="180" t="s">
        <v>389</v>
      </c>
      <c r="AA189" s="236">
        <v>2500</v>
      </c>
      <c r="CU189" s="854">
        <f t="shared" si="58"/>
        <v>2500</v>
      </c>
    </row>
    <row r="190" spans="1:99" x14ac:dyDescent="0.25">
      <c r="A190" s="180" t="s">
        <v>390</v>
      </c>
      <c r="AM190" s="855">
        <f>'ANUAL DATA'!E22</f>
        <v>3.1800000000000002E-2</v>
      </c>
      <c r="AY190" s="855">
        <f>'ANUAL DATA'!F22</f>
        <v>3.4000000000000002E-2</v>
      </c>
      <c r="BK190" s="855">
        <f>'ANUAL DATA'!G22</f>
        <v>3.2000000000000001E-2</v>
      </c>
      <c r="BW190" s="855">
        <f>'ANUAL DATA'!H22</f>
        <v>3.2500000000000001E-2</v>
      </c>
      <c r="CI190" s="855">
        <f>'ANUAL DATA'!I22</f>
        <v>3.09E-2</v>
      </c>
      <c r="CU190" s="848">
        <f t="shared" si="58"/>
        <v>0.16120000000000001</v>
      </c>
    </row>
    <row r="191" spans="1:99" x14ac:dyDescent="0.25">
      <c r="A191" s="180" t="s">
        <v>391</v>
      </c>
      <c r="AA191" s="236">
        <v>30000</v>
      </c>
      <c r="CU191" s="854">
        <f t="shared" si="58"/>
        <v>30000</v>
      </c>
    </row>
    <row r="192" spans="1:99" x14ac:dyDescent="0.25">
      <c r="A192" s="180" t="s">
        <v>390</v>
      </c>
      <c r="AM192" s="855">
        <f>'ANUAL DATA'!E22</f>
        <v>3.1800000000000002E-2</v>
      </c>
      <c r="AY192" s="855">
        <f>'ANUAL DATA'!F22</f>
        <v>3.4000000000000002E-2</v>
      </c>
      <c r="BK192" s="855">
        <f>'ANUAL DATA'!G22</f>
        <v>3.2000000000000001E-2</v>
      </c>
      <c r="BW192" s="855">
        <f>'ANUAL DATA'!H22</f>
        <v>3.2500000000000001E-2</v>
      </c>
      <c r="CI192" s="855">
        <f>'ANUAL DATA'!I22</f>
        <v>3.09E-2</v>
      </c>
      <c r="CU192" s="848">
        <f t="shared" si="58"/>
        <v>0.16120000000000001</v>
      </c>
    </row>
    <row r="193" spans="1:99" x14ac:dyDescent="0.25">
      <c r="CU193" s="849">
        <f t="shared" si="58"/>
        <v>0</v>
      </c>
    </row>
    <row r="194" spans="1:99" x14ac:dyDescent="0.25">
      <c r="A194" s="172" t="s">
        <v>392</v>
      </c>
      <c r="CU194" s="849">
        <f t="shared" si="58"/>
        <v>0</v>
      </c>
    </row>
    <row r="195" spans="1:99" x14ac:dyDescent="0.25">
      <c r="CU195" s="849">
        <f t="shared" si="58"/>
        <v>0</v>
      </c>
    </row>
    <row r="196" spans="1:99" x14ac:dyDescent="0.25">
      <c r="A196" s="180" t="s">
        <v>393</v>
      </c>
      <c r="CU196" s="849">
        <f t="shared" si="58"/>
        <v>0</v>
      </c>
    </row>
    <row r="197" spans="1:99" x14ac:dyDescent="0.25">
      <c r="CU197" s="849">
        <f t="shared" si="58"/>
        <v>0</v>
      </c>
    </row>
    <row r="198" spans="1:99" x14ac:dyDescent="0.25">
      <c r="A198" s="170" t="s">
        <v>161</v>
      </c>
      <c r="AM198" s="180">
        <f>TABLES!D328</f>
        <v>42</v>
      </c>
      <c r="AN198" s="180">
        <f>AM198</f>
        <v>42</v>
      </c>
      <c r="AO198" s="180">
        <f t="shared" ref="AO198:AX198" si="62">AN198</f>
        <v>42</v>
      </c>
      <c r="AP198" s="180">
        <f t="shared" si="62"/>
        <v>42</v>
      </c>
      <c r="AQ198" s="180">
        <f t="shared" si="62"/>
        <v>42</v>
      </c>
      <c r="AR198" s="180">
        <f t="shared" si="62"/>
        <v>42</v>
      </c>
      <c r="AS198" s="180">
        <f t="shared" si="62"/>
        <v>42</v>
      </c>
      <c r="AT198" s="180">
        <f t="shared" si="62"/>
        <v>42</v>
      </c>
      <c r="AU198" s="180">
        <f t="shared" si="62"/>
        <v>42</v>
      </c>
      <c r="AV198" s="180">
        <f t="shared" si="62"/>
        <v>42</v>
      </c>
      <c r="AW198" s="180">
        <f t="shared" si="62"/>
        <v>42</v>
      </c>
      <c r="AX198" s="180">
        <f t="shared" si="62"/>
        <v>42</v>
      </c>
      <c r="AY198" s="180">
        <f>TABLES!E328</f>
        <v>40</v>
      </c>
      <c r="AZ198" s="180">
        <f>AY198</f>
        <v>40</v>
      </c>
      <c r="BA198" s="180">
        <f t="shared" ref="BA198:BJ198" si="63">AZ198</f>
        <v>40</v>
      </c>
      <c r="BB198" s="180">
        <f t="shared" si="63"/>
        <v>40</v>
      </c>
      <c r="BC198" s="180">
        <f t="shared" si="63"/>
        <v>40</v>
      </c>
      <c r="BD198" s="180">
        <f t="shared" si="63"/>
        <v>40</v>
      </c>
      <c r="BE198" s="180">
        <f t="shared" si="63"/>
        <v>40</v>
      </c>
      <c r="BF198" s="180">
        <f t="shared" si="63"/>
        <v>40</v>
      </c>
      <c r="BG198" s="180">
        <f t="shared" si="63"/>
        <v>40</v>
      </c>
      <c r="BH198" s="180">
        <f t="shared" si="63"/>
        <v>40</v>
      </c>
      <c r="BI198" s="180">
        <f t="shared" si="63"/>
        <v>40</v>
      </c>
      <c r="BJ198" s="180">
        <f t="shared" si="63"/>
        <v>40</v>
      </c>
      <c r="BK198" s="180">
        <f>TABLES!F328</f>
        <v>43</v>
      </c>
      <c r="BL198" s="180">
        <f>BK198</f>
        <v>43</v>
      </c>
      <c r="BM198" s="180">
        <f t="shared" ref="BM198:BV198" si="64">BL198</f>
        <v>43</v>
      </c>
      <c r="BN198" s="180">
        <f t="shared" si="64"/>
        <v>43</v>
      </c>
      <c r="BO198" s="180">
        <f t="shared" si="64"/>
        <v>43</v>
      </c>
      <c r="BP198" s="180">
        <f t="shared" si="64"/>
        <v>43</v>
      </c>
      <c r="BQ198" s="180">
        <f t="shared" si="64"/>
        <v>43</v>
      </c>
      <c r="BR198" s="180">
        <f t="shared" si="64"/>
        <v>43</v>
      </c>
      <c r="BS198" s="180">
        <f t="shared" si="64"/>
        <v>43</v>
      </c>
      <c r="BT198" s="180">
        <f t="shared" si="64"/>
        <v>43</v>
      </c>
      <c r="BU198" s="180">
        <f t="shared" si="64"/>
        <v>43</v>
      </c>
      <c r="BV198" s="180">
        <f t="shared" si="64"/>
        <v>43</v>
      </c>
      <c r="BW198" s="180">
        <f>TABLES!G328</f>
        <v>45</v>
      </c>
      <c r="BX198" s="180">
        <f>BW198</f>
        <v>45</v>
      </c>
      <c r="BY198" s="180">
        <f t="shared" ref="BY198:CH198" si="65">BX198</f>
        <v>45</v>
      </c>
      <c r="BZ198" s="180">
        <f t="shared" si="65"/>
        <v>45</v>
      </c>
      <c r="CA198" s="180">
        <f t="shared" si="65"/>
        <v>45</v>
      </c>
      <c r="CB198" s="180">
        <f t="shared" si="65"/>
        <v>45</v>
      </c>
      <c r="CC198" s="180">
        <f t="shared" si="65"/>
        <v>45</v>
      </c>
      <c r="CD198" s="180">
        <f t="shared" si="65"/>
        <v>45</v>
      </c>
      <c r="CE198" s="180">
        <f t="shared" si="65"/>
        <v>45</v>
      </c>
      <c r="CF198" s="180">
        <f t="shared" si="65"/>
        <v>45</v>
      </c>
      <c r="CG198" s="180">
        <f t="shared" si="65"/>
        <v>45</v>
      </c>
      <c r="CH198" s="180">
        <f t="shared" si="65"/>
        <v>45</v>
      </c>
      <c r="CI198" s="180">
        <f>TABLES!H328</f>
        <v>44</v>
      </c>
      <c r="CJ198" s="180">
        <f>CI198</f>
        <v>44</v>
      </c>
      <c r="CK198" s="180">
        <f t="shared" ref="CK198:CT198" si="66">CJ198</f>
        <v>44</v>
      </c>
      <c r="CL198" s="180">
        <f t="shared" si="66"/>
        <v>44</v>
      </c>
      <c r="CM198" s="180">
        <f t="shared" si="66"/>
        <v>44</v>
      </c>
      <c r="CN198" s="180">
        <f t="shared" si="66"/>
        <v>44</v>
      </c>
      <c r="CO198" s="180">
        <f t="shared" si="66"/>
        <v>44</v>
      </c>
      <c r="CP198" s="180">
        <f t="shared" si="66"/>
        <v>44</v>
      </c>
      <c r="CQ198" s="180">
        <f t="shared" si="66"/>
        <v>44</v>
      </c>
      <c r="CR198" s="180">
        <f t="shared" si="66"/>
        <v>44</v>
      </c>
      <c r="CS198" s="180">
        <f t="shared" si="66"/>
        <v>44</v>
      </c>
      <c r="CT198" s="180">
        <f t="shared" si="66"/>
        <v>44</v>
      </c>
      <c r="CU198" s="865">
        <f t="shared" si="58"/>
        <v>2568</v>
      </c>
    </row>
    <row r="199" spans="1:99" x14ac:dyDescent="0.25">
      <c r="A199" s="170" t="s">
        <v>168</v>
      </c>
      <c r="AM199" s="180">
        <f>TABLES!D329</f>
        <v>47</v>
      </c>
      <c r="AN199" s="180">
        <f t="shared" ref="AN199:AX202" si="67">AM199</f>
        <v>47</v>
      </c>
      <c r="AO199" s="180">
        <f t="shared" si="67"/>
        <v>47</v>
      </c>
      <c r="AP199" s="180">
        <f t="shared" si="67"/>
        <v>47</v>
      </c>
      <c r="AQ199" s="180">
        <f t="shared" si="67"/>
        <v>47</v>
      </c>
      <c r="AR199" s="180">
        <f t="shared" si="67"/>
        <v>47</v>
      </c>
      <c r="AS199" s="180">
        <f t="shared" si="67"/>
        <v>47</v>
      </c>
      <c r="AT199" s="180">
        <f t="shared" si="67"/>
        <v>47</v>
      </c>
      <c r="AU199" s="180">
        <f t="shared" si="67"/>
        <v>47</v>
      </c>
      <c r="AV199" s="180">
        <f t="shared" si="67"/>
        <v>47</v>
      </c>
      <c r="AW199" s="180">
        <f t="shared" si="67"/>
        <v>47</v>
      </c>
      <c r="AX199" s="180">
        <f t="shared" si="67"/>
        <v>47</v>
      </c>
      <c r="AY199" s="180">
        <f>TABLES!E329</f>
        <v>48</v>
      </c>
      <c r="AZ199" s="180">
        <f t="shared" ref="AZ199:BJ202" si="68">AY199</f>
        <v>48</v>
      </c>
      <c r="BA199" s="180">
        <f t="shared" si="68"/>
        <v>48</v>
      </c>
      <c r="BB199" s="180">
        <f t="shared" si="68"/>
        <v>48</v>
      </c>
      <c r="BC199" s="180">
        <f t="shared" si="68"/>
        <v>48</v>
      </c>
      <c r="BD199" s="180">
        <f t="shared" si="68"/>
        <v>48</v>
      </c>
      <c r="BE199" s="180">
        <f t="shared" si="68"/>
        <v>48</v>
      </c>
      <c r="BF199" s="180">
        <f t="shared" si="68"/>
        <v>48</v>
      </c>
      <c r="BG199" s="180">
        <f t="shared" si="68"/>
        <v>48</v>
      </c>
      <c r="BH199" s="180">
        <f t="shared" si="68"/>
        <v>48</v>
      </c>
      <c r="BI199" s="180">
        <f t="shared" si="68"/>
        <v>48</v>
      </c>
      <c r="BJ199" s="180">
        <f t="shared" si="68"/>
        <v>48</v>
      </c>
      <c r="BK199" s="180">
        <f>TABLES!F329</f>
        <v>47</v>
      </c>
      <c r="BL199" s="180">
        <f t="shared" ref="BL199:BV202" si="69">BK199</f>
        <v>47</v>
      </c>
      <c r="BM199" s="180">
        <f t="shared" si="69"/>
        <v>47</v>
      </c>
      <c r="BN199" s="180">
        <f t="shared" si="69"/>
        <v>47</v>
      </c>
      <c r="BO199" s="180">
        <f t="shared" si="69"/>
        <v>47</v>
      </c>
      <c r="BP199" s="180">
        <f t="shared" si="69"/>
        <v>47</v>
      </c>
      <c r="BQ199" s="180">
        <f t="shared" si="69"/>
        <v>47</v>
      </c>
      <c r="BR199" s="180">
        <f t="shared" si="69"/>
        <v>47</v>
      </c>
      <c r="BS199" s="180">
        <f t="shared" si="69"/>
        <v>47</v>
      </c>
      <c r="BT199" s="180">
        <f t="shared" si="69"/>
        <v>47</v>
      </c>
      <c r="BU199" s="180">
        <f t="shared" si="69"/>
        <v>47</v>
      </c>
      <c r="BV199" s="180">
        <f t="shared" si="69"/>
        <v>47</v>
      </c>
      <c r="BW199" s="180">
        <f>TABLES!G329</f>
        <v>49</v>
      </c>
      <c r="BX199" s="180">
        <f t="shared" ref="BX199:CH202" si="70">BW199</f>
        <v>49</v>
      </c>
      <c r="BY199" s="180">
        <f t="shared" si="70"/>
        <v>49</v>
      </c>
      <c r="BZ199" s="180">
        <f t="shared" si="70"/>
        <v>49</v>
      </c>
      <c r="CA199" s="180">
        <f t="shared" si="70"/>
        <v>49</v>
      </c>
      <c r="CB199" s="180">
        <f t="shared" si="70"/>
        <v>49</v>
      </c>
      <c r="CC199" s="180">
        <f t="shared" si="70"/>
        <v>49</v>
      </c>
      <c r="CD199" s="180">
        <f t="shared" si="70"/>
        <v>49</v>
      </c>
      <c r="CE199" s="180">
        <f t="shared" si="70"/>
        <v>49</v>
      </c>
      <c r="CF199" s="180">
        <f t="shared" si="70"/>
        <v>49</v>
      </c>
      <c r="CG199" s="180">
        <f t="shared" si="70"/>
        <v>49</v>
      </c>
      <c r="CH199" s="180">
        <f t="shared" si="70"/>
        <v>49</v>
      </c>
      <c r="CI199" s="180">
        <f>TABLES!H329</f>
        <v>50</v>
      </c>
      <c r="CJ199" s="180">
        <f t="shared" ref="CJ199:CT202" si="71">CI199</f>
        <v>50</v>
      </c>
      <c r="CK199" s="180">
        <f t="shared" si="71"/>
        <v>50</v>
      </c>
      <c r="CL199" s="180">
        <f t="shared" si="71"/>
        <v>50</v>
      </c>
      <c r="CM199" s="180">
        <f t="shared" si="71"/>
        <v>50</v>
      </c>
      <c r="CN199" s="180">
        <f t="shared" si="71"/>
        <v>50</v>
      </c>
      <c r="CO199" s="180">
        <f t="shared" si="71"/>
        <v>50</v>
      </c>
      <c r="CP199" s="180">
        <f t="shared" si="71"/>
        <v>50</v>
      </c>
      <c r="CQ199" s="180">
        <f t="shared" si="71"/>
        <v>50</v>
      </c>
      <c r="CR199" s="180">
        <f t="shared" si="71"/>
        <v>50</v>
      </c>
      <c r="CS199" s="180">
        <f t="shared" si="71"/>
        <v>50</v>
      </c>
      <c r="CT199" s="180">
        <f t="shared" si="71"/>
        <v>50</v>
      </c>
      <c r="CU199" s="865">
        <f t="shared" si="58"/>
        <v>2892</v>
      </c>
    </row>
    <row r="200" spans="1:99" x14ac:dyDescent="0.25">
      <c r="A200" s="170" t="s">
        <v>163</v>
      </c>
      <c r="AM200" s="180">
        <f>TABLES!D330</f>
        <v>32</v>
      </c>
      <c r="AN200" s="180">
        <f t="shared" si="67"/>
        <v>32</v>
      </c>
      <c r="AO200" s="180">
        <f t="shared" si="67"/>
        <v>32</v>
      </c>
      <c r="AP200" s="180">
        <f t="shared" si="67"/>
        <v>32</v>
      </c>
      <c r="AQ200" s="180">
        <f t="shared" si="67"/>
        <v>32</v>
      </c>
      <c r="AR200" s="180">
        <f t="shared" si="67"/>
        <v>32</v>
      </c>
      <c r="AS200" s="180">
        <f t="shared" si="67"/>
        <v>32</v>
      </c>
      <c r="AT200" s="180">
        <f t="shared" si="67"/>
        <v>32</v>
      </c>
      <c r="AU200" s="180">
        <f t="shared" si="67"/>
        <v>32</v>
      </c>
      <c r="AV200" s="180">
        <f t="shared" si="67"/>
        <v>32</v>
      </c>
      <c r="AW200" s="180">
        <f t="shared" si="67"/>
        <v>32</v>
      </c>
      <c r="AX200" s="180">
        <f t="shared" si="67"/>
        <v>32</v>
      </c>
      <c r="AY200" s="180">
        <f>TABLES!E330</f>
        <v>31</v>
      </c>
      <c r="AZ200" s="180">
        <f t="shared" si="68"/>
        <v>31</v>
      </c>
      <c r="BA200" s="180">
        <f t="shared" si="68"/>
        <v>31</v>
      </c>
      <c r="BB200" s="180">
        <f t="shared" si="68"/>
        <v>31</v>
      </c>
      <c r="BC200" s="180">
        <f t="shared" si="68"/>
        <v>31</v>
      </c>
      <c r="BD200" s="180">
        <f t="shared" si="68"/>
        <v>31</v>
      </c>
      <c r="BE200" s="180">
        <f t="shared" si="68"/>
        <v>31</v>
      </c>
      <c r="BF200" s="180">
        <f t="shared" si="68"/>
        <v>31</v>
      </c>
      <c r="BG200" s="180">
        <f t="shared" si="68"/>
        <v>31</v>
      </c>
      <c r="BH200" s="180">
        <f t="shared" si="68"/>
        <v>31</v>
      </c>
      <c r="BI200" s="180">
        <f t="shared" si="68"/>
        <v>31</v>
      </c>
      <c r="BJ200" s="180">
        <f t="shared" si="68"/>
        <v>31</v>
      </c>
      <c r="BK200" s="180">
        <f>TABLES!F330</f>
        <v>33</v>
      </c>
      <c r="BL200" s="180">
        <f t="shared" si="69"/>
        <v>33</v>
      </c>
      <c r="BM200" s="180">
        <f t="shared" si="69"/>
        <v>33</v>
      </c>
      <c r="BN200" s="180">
        <f t="shared" si="69"/>
        <v>33</v>
      </c>
      <c r="BO200" s="180">
        <f t="shared" si="69"/>
        <v>33</v>
      </c>
      <c r="BP200" s="180">
        <f t="shared" si="69"/>
        <v>33</v>
      </c>
      <c r="BQ200" s="180">
        <f t="shared" si="69"/>
        <v>33</v>
      </c>
      <c r="BR200" s="180">
        <f t="shared" si="69"/>
        <v>33</v>
      </c>
      <c r="BS200" s="180">
        <f t="shared" si="69"/>
        <v>33</v>
      </c>
      <c r="BT200" s="180">
        <f t="shared" si="69"/>
        <v>33</v>
      </c>
      <c r="BU200" s="180">
        <f t="shared" si="69"/>
        <v>33</v>
      </c>
      <c r="BV200" s="180">
        <f t="shared" si="69"/>
        <v>33</v>
      </c>
      <c r="BW200" s="180">
        <f>TABLES!G330</f>
        <v>35</v>
      </c>
      <c r="BX200" s="180">
        <f t="shared" si="70"/>
        <v>35</v>
      </c>
      <c r="BY200" s="180">
        <f t="shared" si="70"/>
        <v>35</v>
      </c>
      <c r="BZ200" s="180">
        <f t="shared" si="70"/>
        <v>35</v>
      </c>
      <c r="CA200" s="180">
        <f t="shared" si="70"/>
        <v>35</v>
      </c>
      <c r="CB200" s="180">
        <f t="shared" si="70"/>
        <v>35</v>
      </c>
      <c r="CC200" s="180">
        <f t="shared" si="70"/>
        <v>35</v>
      </c>
      <c r="CD200" s="180">
        <f t="shared" si="70"/>
        <v>35</v>
      </c>
      <c r="CE200" s="180">
        <f t="shared" si="70"/>
        <v>35</v>
      </c>
      <c r="CF200" s="180">
        <f t="shared" si="70"/>
        <v>35</v>
      </c>
      <c r="CG200" s="180">
        <f t="shared" si="70"/>
        <v>35</v>
      </c>
      <c r="CH200" s="180">
        <f t="shared" si="70"/>
        <v>35</v>
      </c>
      <c r="CI200" s="180">
        <f>TABLES!H330</f>
        <v>36</v>
      </c>
      <c r="CJ200" s="180">
        <f t="shared" si="71"/>
        <v>36</v>
      </c>
      <c r="CK200" s="180">
        <f t="shared" si="71"/>
        <v>36</v>
      </c>
      <c r="CL200" s="180">
        <f t="shared" si="71"/>
        <v>36</v>
      </c>
      <c r="CM200" s="180">
        <f t="shared" si="71"/>
        <v>36</v>
      </c>
      <c r="CN200" s="180">
        <f t="shared" si="71"/>
        <v>36</v>
      </c>
      <c r="CO200" s="180">
        <f t="shared" si="71"/>
        <v>36</v>
      </c>
      <c r="CP200" s="180">
        <f t="shared" si="71"/>
        <v>36</v>
      </c>
      <c r="CQ200" s="180">
        <f t="shared" si="71"/>
        <v>36</v>
      </c>
      <c r="CR200" s="180">
        <f t="shared" si="71"/>
        <v>36</v>
      </c>
      <c r="CS200" s="180">
        <f t="shared" si="71"/>
        <v>36</v>
      </c>
      <c r="CT200" s="180">
        <f t="shared" si="71"/>
        <v>36</v>
      </c>
      <c r="CU200" s="865">
        <f t="shared" si="58"/>
        <v>2004</v>
      </c>
    </row>
    <row r="201" spans="1:99" x14ac:dyDescent="0.25">
      <c r="A201" s="170" t="s">
        <v>83</v>
      </c>
      <c r="AM201" s="180">
        <f>TABLES!D331</f>
        <v>33</v>
      </c>
      <c r="AN201" s="180">
        <f t="shared" si="67"/>
        <v>33</v>
      </c>
      <c r="AO201" s="180">
        <f t="shared" si="67"/>
        <v>33</v>
      </c>
      <c r="AP201" s="180">
        <f t="shared" si="67"/>
        <v>33</v>
      </c>
      <c r="AQ201" s="180">
        <f t="shared" si="67"/>
        <v>33</v>
      </c>
      <c r="AR201" s="180">
        <f t="shared" si="67"/>
        <v>33</v>
      </c>
      <c r="AS201" s="180">
        <f t="shared" si="67"/>
        <v>33</v>
      </c>
      <c r="AT201" s="180">
        <f t="shared" si="67"/>
        <v>33</v>
      </c>
      <c r="AU201" s="180">
        <f t="shared" si="67"/>
        <v>33</v>
      </c>
      <c r="AV201" s="180">
        <f t="shared" si="67"/>
        <v>33</v>
      </c>
      <c r="AW201" s="180">
        <f t="shared" si="67"/>
        <v>33</v>
      </c>
      <c r="AX201" s="180">
        <f t="shared" si="67"/>
        <v>33</v>
      </c>
      <c r="AY201" s="180">
        <f>TABLES!E331</f>
        <v>32</v>
      </c>
      <c r="AZ201" s="180">
        <f t="shared" si="68"/>
        <v>32</v>
      </c>
      <c r="BA201" s="180">
        <f t="shared" si="68"/>
        <v>32</v>
      </c>
      <c r="BB201" s="180">
        <f t="shared" si="68"/>
        <v>32</v>
      </c>
      <c r="BC201" s="180">
        <f t="shared" si="68"/>
        <v>32</v>
      </c>
      <c r="BD201" s="180">
        <f t="shared" si="68"/>
        <v>32</v>
      </c>
      <c r="BE201" s="180">
        <f t="shared" si="68"/>
        <v>32</v>
      </c>
      <c r="BF201" s="180">
        <f t="shared" si="68"/>
        <v>32</v>
      </c>
      <c r="BG201" s="180">
        <f t="shared" si="68"/>
        <v>32</v>
      </c>
      <c r="BH201" s="180">
        <f t="shared" si="68"/>
        <v>32</v>
      </c>
      <c r="BI201" s="180">
        <f t="shared" si="68"/>
        <v>32</v>
      </c>
      <c r="BJ201" s="180">
        <f t="shared" si="68"/>
        <v>32</v>
      </c>
      <c r="BK201" s="180">
        <f>TABLES!F331</f>
        <v>33</v>
      </c>
      <c r="BL201" s="180">
        <f t="shared" si="69"/>
        <v>33</v>
      </c>
      <c r="BM201" s="180">
        <f t="shared" si="69"/>
        <v>33</v>
      </c>
      <c r="BN201" s="180">
        <f t="shared" si="69"/>
        <v>33</v>
      </c>
      <c r="BO201" s="180">
        <f t="shared" si="69"/>
        <v>33</v>
      </c>
      <c r="BP201" s="180">
        <f t="shared" si="69"/>
        <v>33</v>
      </c>
      <c r="BQ201" s="180">
        <f t="shared" si="69"/>
        <v>33</v>
      </c>
      <c r="BR201" s="180">
        <f t="shared" si="69"/>
        <v>33</v>
      </c>
      <c r="BS201" s="180">
        <f t="shared" si="69"/>
        <v>33</v>
      </c>
      <c r="BT201" s="180">
        <f t="shared" si="69"/>
        <v>33</v>
      </c>
      <c r="BU201" s="180">
        <f t="shared" si="69"/>
        <v>33</v>
      </c>
      <c r="BV201" s="180">
        <f t="shared" si="69"/>
        <v>33</v>
      </c>
      <c r="BW201" s="180">
        <f>TABLES!G331</f>
        <v>36</v>
      </c>
      <c r="BX201" s="180">
        <f t="shared" si="70"/>
        <v>36</v>
      </c>
      <c r="BY201" s="180">
        <f t="shared" si="70"/>
        <v>36</v>
      </c>
      <c r="BZ201" s="180">
        <f t="shared" si="70"/>
        <v>36</v>
      </c>
      <c r="CA201" s="180">
        <f t="shared" si="70"/>
        <v>36</v>
      </c>
      <c r="CB201" s="180">
        <f t="shared" si="70"/>
        <v>36</v>
      </c>
      <c r="CC201" s="180">
        <f t="shared" si="70"/>
        <v>36</v>
      </c>
      <c r="CD201" s="180">
        <f t="shared" si="70"/>
        <v>36</v>
      </c>
      <c r="CE201" s="180">
        <f t="shared" si="70"/>
        <v>36</v>
      </c>
      <c r="CF201" s="180">
        <f t="shared" si="70"/>
        <v>36</v>
      </c>
      <c r="CG201" s="180">
        <f t="shared" si="70"/>
        <v>36</v>
      </c>
      <c r="CH201" s="180">
        <f t="shared" si="70"/>
        <v>36</v>
      </c>
      <c r="CI201" s="180">
        <f>TABLES!H331</f>
        <v>34</v>
      </c>
      <c r="CJ201" s="180">
        <f t="shared" si="71"/>
        <v>34</v>
      </c>
      <c r="CK201" s="180">
        <f t="shared" si="71"/>
        <v>34</v>
      </c>
      <c r="CL201" s="180">
        <f t="shared" si="71"/>
        <v>34</v>
      </c>
      <c r="CM201" s="180">
        <f t="shared" si="71"/>
        <v>34</v>
      </c>
      <c r="CN201" s="180">
        <f t="shared" si="71"/>
        <v>34</v>
      </c>
      <c r="CO201" s="180">
        <f t="shared" si="71"/>
        <v>34</v>
      </c>
      <c r="CP201" s="180">
        <f t="shared" si="71"/>
        <v>34</v>
      </c>
      <c r="CQ201" s="180">
        <f t="shared" si="71"/>
        <v>34</v>
      </c>
      <c r="CR201" s="180">
        <f t="shared" si="71"/>
        <v>34</v>
      </c>
      <c r="CS201" s="180">
        <f t="shared" si="71"/>
        <v>34</v>
      </c>
      <c r="CT201" s="180">
        <f t="shared" si="71"/>
        <v>34</v>
      </c>
      <c r="CU201" s="865">
        <f t="shared" si="58"/>
        <v>2016</v>
      </c>
    </row>
    <row r="202" spans="1:99" x14ac:dyDescent="0.25">
      <c r="A202" s="170" t="s">
        <v>84</v>
      </c>
      <c r="AM202" s="180">
        <f>TABLES!D332</f>
        <v>25</v>
      </c>
      <c r="AN202" s="180">
        <f t="shared" si="67"/>
        <v>25</v>
      </c>
      <c r="AO202" s="180">
        <f t="shared" si="67"/>
        <v>25</v>
      </c>
      <c r="AP202" s="180">
        <f t="shared" si="67"/>
        <v>25</v>
      </c>
      <c r="AQ202" s="180">
        <f t="shared" si="67"/>
        <v>25</v>
      </c>
      <c r="AR202" s="180">
        <f t="shared" si="67"/>
        <v>25</v>
      </c>
      <c r="AS202" s="180">
        <f t="shared" si="67"/>
        <v>25</v>
      </c>
      <c r="AT202" s="180">
        <f t="shared" si="67"/>
        <v>25</v>
      </c>
      <c r="AU202" s="180">
        <f t="shared" si="67"/>
        <v>25</v>
      </c>
      <c r="AV202" s="180">
        <f t="shared" si="67"/>
        <v>25</v>
      </c>
      <c r="AW202" s="180">
        <f t="shared" si="67"/>
        <v>25</v>
      </c>
      <c r="AX202" s="180">
        <f t="shared" si="67"/>
        <v>25</v>
      </c>
      <c r="AY202" s="180">
        <f>TABLES!E332</f>
        <v>24</v>
      </c>
      <c r="AZ202" s="180">
        <f t="shared" si="68"/>
        <v>24</v>
      </c>
      <c r="BA202" s="180">
        <f t="shared" si="68"/>
        <v>24</v>
      </c>
      <c r="BB202" s="180">
        <f t="shared" si="68"/>
        <v>24</v>
      </c>
      <c r="BC202" s="180">
        <f t="shared" si="68"/>
        <v>24</v>
      </c>
      <c r="BD202" s="180">
        <f t="shared" si="68"/>
        <v>24</v>
      </c>
      <c r="BE202" s="180">
        <f t="shared" si="68"/>
        <v>24</v>
      </c>
      <c r="BF202" s="180">
        <f t="shared" si="68"/>
        <v>24</v>
      </c>
      <c r="BG202" s="180">
        <f t="shared" si="68"/>
        <v>24</v>
      </c>
      <c r="BH202" s="180">
        <f t="shared" si="68"/>
        <v>24</v>
      </c>
      <c r="BI202" s="180">
        <f t="shared" si="68"/>
        <v>24</v>
      </c>
      <c r="BJ202" s="180">
        <f t="shared" si="68"/>
        <v>24</v>
      </c>
      <c r="BK202" s="180">
        <f>TABLES!F332</f>
        <v>26</v>
      </c>
      <c r="BL202" s="180">
        <f t="shared" si="69"/>
        <v>26</v>
      </c>
      <c r="BM202" s="180">
        <f t="shared" si="69"/>
        <v>26</v>
      </c>
      <c r="BN202" s="180">
        <f t="shared" si="69"/>
        <v>26</v>
      </c>
      <c r="BO202" s="180">
        <f t="shared" si="69"/>
        <v>26</v>
      </c>
      <c r="BP202" s="180">
        <f t="shared" si="69"/>
        <v>26</v>
      </c>
      <c r="BQ202" s="180">
        <f t="shared" si="69"/>
        <v>26</v>
      </c>
      <c r="BR202" s="180">
        <f t="shared" si="69"/>
        <v>26</v>
      </c>
      <c r="BS202" s="180">
        <f t="shared" si="69"/>
        <v>26</v>
      </c>
      <c r="BT202" s="180">
        <f t="shared" si="69"/>
        <v>26</v>
      </c>
      <c r="BU202" s="180">
        <f t="shared" si="69"/>
        <v>26</v>
      </c>
      <c r="BV202" s="180">
        <f t="shared" si="69"/>
        <v>26</v>
      </c>
      <c r="BW202" s="180">
        <f>TABLES!G332</f>
        <v>27</v>
      </c>
      <c r="BX202" s="180">
        <f t="shared" si="70"/>
        <v>27</v>
      </c>
      <c r="BY202" s="180">
        <f t="shared" si="70"/>
        <v>27</v>
      </c>
      <c r="BZ202" s="180">
        <f t="shared" si="70"/>
        <v>27</v>
      </c>
      <c r="CA202" s="180">
        <f t="shared" si="70"/>
        <v>27</v>
      </c>
      <c r="CB202" s="180">
        <f t="shared" si="70"/>
        <v>27</v>
      </c>
      <c r="CC202" s="180">
        <f t="shared" si="70"/>
        <v>27</v>
      </c>
      <c r="CD202" s="180">
        <f t="shared" si="70"/>
        <v>27</v>
      </c>
      <c r="CE202" s="180">
        <f t="shared" si="70"/>
        <v>27</v>
      </c>
      <c r="CF202" s="180">
        <f t="shared" si="70"/>
        <v>27</v>
      </c>
      <c r="CG202" s="180">
        <f t="shared" si="70"/>
        <v>27</v>
      </c>
      <c r="CH202" s="180">
        <f t="shared" si="70"/>
        <v>27</v>
      </c>
      <c r="CI202" s="180">
        <f>TABLES!H332</f>
        <v>28</v>
      </c>
      <c r="CJ202" s="180">
        <f t="shared" si="71"/>
        <v>28</v>
      </c>
      <c r="CK202" s="180">
        <f t="shared" si="71"/>
        <v>28</v>
      </c>
      <c r="CL202" s="180">
        <f t="shared" si="71"/>
        <v>28</v>
      </c>
      <c r="CM202" s="180">
        <f t="shared" si="71"/>
        <v>28</v>
      </c>
      <c r="CN202" s="180">
        <f t="shared" si="71"/>
        <v>28</v>
      </c>
      <c r="CO202" s="180">
        <f t="shared" si="71"/>
        <v>28</v>
      </c>
      <c r="CP202" s="180">
        <f t="shared" si="71"/>
        <v>28</v>
      </c>
      <c r="CQ202" s="180">
        <f t="shared" si="71"/>
        <v>28</v>
      </c>
      <c r="CR202" s="180">
        <f t="shared" si="71"/>
        <v>28</v>
      </c>
      <c r="CS202" s="180">
        <f t="shared" si="71"/>
        <v>28</v>
      </c>
      <c r="CT202" s="180">
        <f t="shared" si="71"/>
        <v>28</v>
      </c>
      <c r="CU202" s="865">
        <f t="shared" si="58"/>
        <v>1560</v>
      </c>
    </row>
    <row r="203" spans="1:99" x14ac:dyDescent="0.25">
      <c r="CU203" s="849">
        <f t="shared" si="58"/>
        <v>0</v>
      </c>
    </row>
    <row r="204" spans="1:99" x14ac:dyDescent="0.25">
      <c r="A204" s="167" t="s">
        <v>394</v>
      </c>
      <c r="CU204" s="849">
        <f t="shared" si="58"/>
        <v>0</v>
      </c>
    </row>
    <row r="205" spans="1:99" x14ac:dyDescent="0.25">
      <c r="A205" s="170" t="s">
        <v>80</v>
      </c>
      <c r="AL205" s="180">
        <v>110</v>
      </c>
      <c r="CU205" s="849">
        <f t="shared" si="58"/>
        <v>110</v>
      </c>
    </row>
    <row r="206" spans="1:99" x14ac:dyDescent="0.25">
      <c r="A206" s="170" t="s">
        <v>81</v>
      </c>
      <c r="AL206" s="180">
        <v>100</v>
      </c>
      <c r="CU206" s="849">
        <f t="shared" si="58"/>
        <v>100</v>
      </c>
    </row>
    <row r="207" spans="1:99" x14ac:dyDescent="0.25">
      <c r="A207" s="170" t="s">
        <v>82</v>
      </c>
      <c r="AL207" s="180">
        <v>3</v>
      </c>
      <c r="CU207" s="849">
        <f t="shared" si="58"/>
        <v>3</v>
      </c>
    </row>
    <row r="208" spans="1:99" x14ac:dyDescent="0.25">
      <c r="A208" s="170" t="s">
        <v>83</v>
      </c>
      <c r="AL208" s="180">
        <v>6</v>
      </c>
      <c r="CU208" s="849">
        <f t="shared" si="58"/>
        <v>6</v>
      </c>
    </row>
    <row r="209" spans="1:99" x14ac:dyDescent="0.25">
      <c r="A209" s="170" t="s">
        <v>84</v>
      </c>
      <c r="AL209" s="180">
        <v>34</v>
      </c>
      <c r="CU209" s="849">
        <f t="shared" si="58"/>
        <v>34</v>
      </c>
    </row>
    <row r="210" spans="1:99" x14ac:dyDescent="0.25">
      <c r="CU210" s="849">
        <f t="shared" si="58"/>
        <v>0</v>
      </c>
    </row>
    <row r="211" spans="1:99" ht="16.5" thickBot="1" x14ac:dyDescent="0.3">
      <c r="A211" s="172" t="s">
        <v>396</v>
      </c>
      <c r="CU211" s="849">
        <f t="shared" si="58"/>
        <v>0</v>
      </c>
    </row>
    <row r="212" spans="1:99" ht="16.5" thickBot="1" x14ac:dyDescent="0.3">
      <c r="A212" s="853" t="s">
        <v>1</v>
      </c>
      <c r="CU212" s="849">
        <f t="shared" si="58"/>
        <v>0</v>
      </c>
    </row>
    <row r="213" spans="1:99" x14ac:dyDescent="0.25">
      <c r="A213" s="180" t="s">
        <v>397</v>
      </c>
      <c r="AM213" s="180">
        <f>TABLES!D413</f>
        <v>16</v>
      </c>
      <c r="AN213" s="180">
        <f>AM213</f>
        <v>16</v>
      </c>
      <c r="AO213" s="180">
        <f t="shared" ref="AO213:AX213" si="72">AN213</f>
        <v>16</v>
      </c>
      <c r="AP213" s="180">
        <f t="shared" si="72"/>
        <v>16</v>
      </c>
      <c r="AQ213" s="180">
        <f t="shared" si="72"/>
        <v>16</v>
      </c>
      <c r="AR213" s="180">
        <f t="shared" si="72"/>
        <v>16</v>
      </c>
      <c r="AS213" s="180">
        <f t="shared" si="72"/>
        <v>16</v>
      </c>
      <c r="AT213" s="180">
        <f t="shared" si="72"/>
        <v>16</v>
      </c>
      <c r="AU213" s="180">
        <f t="shared" si="72"/>
        <v>16</v>
      </c>
      <c r="AV213" s="180">
        <f t="shared" si="72"/>
        <v>16</v>
      </c>
      <c r="AW213" s="180">
        <f t="shared" si="72"/>
        <v>16</v>
      </c>
      <c r="AX213" s="180">
        <f t="shared" si="72"/>
        <v>16</v>
      </c>
      <c r="AY213" s="180">
        <f>TABLES!E413</f>
        <v>17</v>
      </c>
      <c r="AZ213" s="180">
        <f>AY213</f>
        <v>17</v>
      </c>
      <c r="BA213" s="180">
        <f t="shared" ref="BA213:BJ213" si="73">AZ213</f>
        <v>17</v>
      </c>
      <c r="BB213" s="180">
        <f t="shared" si="73"/>
        <v>17</v>
      </c>
      <c r="BC213" s="180">
        <f t="shared" si="73"/>
        <v>17</v>
      </c>
      <c r="BD213" s="180">
        <f t="shared" si="73"/>
        <v>17</v>
      </c>
      <c r="BE213" s="180">
        <f t="shared" si="73"/>
        <v>17</v>
      </c>
      <c r="BF213" s="180">
        <f t="shared" si="73"/>
        <v>17</v>
      </c>
      <c r="BG213" s="180">
        <f t="shared" si="73"/>
        <v>17</v>
      </c>
      <c r="BH213" s="180">
        <f t="shared" si="73"/>
        <v>17</v>
      </c>
      <c r="BI213" s="180">
        <f t="shared" si="73"/>
        <v>17</v>
      </c>
      <c r="BJ213" s="180">
        <f t="shared" si="73"/>
        <v>17</v>
      </c>
      <c r="BK213" s="180">
        <f>TABLES!F413</f>
        <v>15</v>
      </c>
      <c r="BL213" s="180">
        <f>BK213</f>
        <v>15</v>
      </c>
      <c r="BM213" s="180">
        <f t="shared" ref="BM213:BV213" si="74">BL213</f>
        <v>15</v>
      </c>
      <c r="BN213" s="180">
        <f t="shared" si="74"/>
        <v>15</v>
      </c>
      <c r="BO213" s="180">
        <f t="shared" si="74"/>
        <v>15</v>
      </c>
      <c r="BP213" s="180">
        <f t="shared" si="74"/>
        <v>15</v>
      </c>
      <c r="BQ213" s="180">
        <f t="shared" si="74"/>
        <v>15</v>
      </c>
      <c r="BR213" s="180">
        <f t="shared" si="74"/>
        <v>15</v>
      </c>
      <c r="BS213" s="180">
        <f t="shared" si="74"/>
        <v>15</v>
      </c>
      <c r="BT213" s="180">
        <f t="shared" si="74"/>
        <v>15</v>
      </c>
      <c r="BU213" s="180">
        <f t="shared" si="74"/>
        <v>15</v>
      </c>
      <c r="BV213" s="180">
        <f t="shared" si="74"/>
        <v>15</v>
      </c>
      <c r="BW213" s="180">
        <f>TABLES!G413</f>
        <v>17</v>
      </c>
      <c r="BX213" s="180">
        <f>BW213</f>
        <v>17</v>
      </c>
      <c r="BY213" s="180">
        <f t="shared" ref="BY213:CH213" si="75">BX213</f>
        <v>17</v>
      </c>
      <c r="BZ213" s="180">
        <f t="shared" si="75"/>
        <v>17</v>
      </c>
      <c r="CA213" s="180">
        <f t="shared" si="75"/>
        <v>17</v>
      </c>
      <c r="CB213" s="180">
        <f t="shared" si="75"/>
        <v>17</v>
      </c>
      <c r="CC213" s="180">
        <f t="shared" si="75"/>
        <v>17</v>
      </c>
      <c r="CD213" s="180">
        <f t="shared" si="75"/>
        <v>17</v>
      </c>
      <c r="CE213" s="180">
        <f t="shared" si="75"/>
        <v>17</v>
      </c>
      <c r="CF213" s="180">
        <f t="shared" si="75"/>
        <v>17</v>
      </c>
      <c r="CG213" s="180">
        <f t="shared" si="75"/>
        <v>17</v>
      </c>
      <c r="CH213" s="180">
        <f t="shared" si="75"/>
        <v>17</v>
      </c>
      <c r="CI213" s="180">
        <f>TABLES!H413</f>
        <v>18</v>
      </c>
      <c r="CJ213" s="180">
        <f>CI213</f>
        <v>18</v>
      </c>
      <c r="CK213" s="180">
        <f t="shared" ref="CK213:CT213" si="76">CJ213</f>
        <v>18</v>
      </c>
      <c r="CL213" s="180">
        <f t="shared" si="76"/>
        <v>18</v>
      </c>
      <c r="CM213" s="180">
        <f t="shared" si="76"/>
        <v>18</v>
      </c>
      <c r="CN213" s="180">
        <f t="shared" si="76"/>
        <v>18</v>
      </c>
      <c r="CO213" s="180">
        <f t="shared" si="76"/>
        <v>18</v>
      </c>
      <c r="CP213" s="180">
        <f t="shared" si="76"/>
        <v>18</v>
      </c>
      <c r="CQ213" s="180">
        <f t="shared" si="76"/>
        <v>18</v>
      </c>
      <c r="CR213" s="180">
        <f t="shared" si="76"/>
        <v>18</v>
      </c>
      <c r="CS213" s="180">
        <f t="shared" si="76"/>
        <v>18</v>
      </c>
      <c r="CT213" s="180">
        <f t="shared" si="76"/>
        <v>18</v>
      </c>
      <c r="CU213" s="852">
        <f t="shared" si="58"/>
        <v>996</v>
      </c>
    </row>
    <row r="214" spans="1:99" x14ac:dyDescent="0.25">
      <c r="A214" s="180" t="s">
        <v>128</v>
      </c>
      <c r="AM214" s="842">
        <f>TABLES!D414</f>
        <v>0.72</v>
      </c>
      <c r="AN214" s="842">
        <f t="shared" ref="AN214:AX215" si="77">AM214</f>
        <v>0.72</v>
      </c>
      <c r="AO214" s="842">
        <f t="shared" si="77"/>
        <v>0.72</v>
      </c>
      <c r="AP214" s="842">
        <f t="shared" si="77"/>
        <v>0.72</v>
      </c>
      <c r="AQ214" s="842">
        <f t="shared" si="77"/>
        <v>0.72</v>
      </c>
      <c r="AR214" s="842">
        <f t="shared" si="77"/>
        <v>0.72</v>
      </c>
      <c r="AS214" s="842">
        <f t="shared" si="77"/>
        <v>0.72</v>
      </c>
      <c r="AT214" s="842">
        <f t="shared" si="77"/>
        <v>0.72</v>
      </c>
      <c r="AU214" s="842">
        <f t="shared" si="77"/>
        <v>0.72</v>
      </c>
      <c r="AV214" s="842">
        <f t="shared" si="77"/>
        <v>0.72</v>
      </c>
      <c r="AW214" s="842">
        <f t="shared" si="77"/>
        <v>0.72</v>
      </c>
      <c r="AX214" s="842">
        <f t="shared" si="77"/>
        <v>0.72</v>
      </c>
      <c r="AY214" s="842">
        <f>TABLES!E414</f>
        <v>0.75</v>
      </c>
      <c r="AZ214" s="842">
        <f t="shared" ref="AZ214:BJ215" si="78">AY214</f>
        <v>0.75</v>
      </c>
      <c r="BA214" s="842">
        <f t="shared" si="78"/>
        <v>0.75</v>
      </c>
      <c r="BB214" s="842">
        <f t="shared" si="78"/>
        <v>0.75</v>
      </c>
      <c r="BC214" s="842">
        <f t="shared" si="78"/>
        <v>0.75</v>
      </c>
      <c r="BD214" s="842">
        <f t="shared" si="78"/>
        <v>0.75</v>
      </c>
      <c r="BE214" s="842">
        <f t="shared" si="78"/>
        <v>0.75</v>
      </c>
      <c r="BF214" s="842">
        <f t="shared" si="78"/>
        <v>0.75</v>
      </c>
      <c r="BG214" s="842">
        <f t="shared" si="78"/>
        <v>0.75</v>
      </c>
      <c r="BH214" s="842">
        <f t="shared" si="78"/>
        <v>0.75</v>
      </c>
      <c r="BI214" s="842">
        <f t="shared" si="78"/>
        <v>0.75</v>
      </c>
      <c r="BJ214" s="842">
        <f t="shared" si="78"/>
        <v>0.75</v>
      </c>
      <c r="BK214" s="842">
        <f>TABLES!F414</f>
        <v>0.7</v>
      </c>
      <c r="BL214" s="842">
        <f t="shared" ref="BL214:BV215" si="79">BK214</f>
        <v>0.7</v>
      </c>
      <c r="BM214" s="842">
        <f t="shared" si="79"/>
        <v>0.7</v>
      </c>
      <c r="BN214" s="842">
        <f t="shared" si="79"/>
        <v>0.7</v>
      </c>
      <c r="BO214" s="842">
        <f t="shared" si="79"/>
        <v>0.7</v>
      </c>
      <c r="BP214" s="842">
        <f t="shared" si="79"/>
        <v>0.7</v>
      </c>
      <c r="BQ214" s="842">
        <f t="shared" si="79"/>
        <v>0.7</v>
      </c>
      <c r="BR214" s="842">
        <f t="shared" si="79"/>
        <v>0.7</v>
      </c>
      <c r="BS214" s="842">
        <f t="shared" si="79"/>
        <v>0.7</v>
      </c>
      <c r="BT214" s="842">
        <f t="shared" si="79"/>
        <v>0.7</v>
      </c>
      <c r="BU214" s="842">
        <f t="shared" si="79"/>
        <v>0.7</v>
      </c>
      <c r="BV214" s="842">
        <f t="shared" si="79"/>
        <v>0.7</v>
      </c>
      <c r="BW214" s="842">
        <f>TABLES!G414</f>
        <v>0.74</v>
      </c>
      <c r="BX214" s="842">
        <f t="shared" ref="BX214:CH215" si="80">BW214</f>
        <v>0.74</v>
      </c>
      <c r="BY214" s="842">
        <f t="shared" si="80"/>
        <v>0.74</v>
      </c>
      <c r="BZ214" s="842">
        <f t="shared" si="80"/>
        <v>0.74</v>
      </c>
      <c r="CA214" s="842">
        <f t="shared" si="80"/>
        <v>0.74</v>
      </c>
      <c r="CB214" s="842">
        <f t="shared" si="80"/>
        <v>0.74</v>
      </c>
      <c r="CC214" s="842">
        <f t="shared" si="80"/>
        <v>0.74</v>
      </c>
      <c r="CD214" s="842">
        <f t="shared" si="80"/>
        <v>0.74</v>
      </c>
      <c r="CE214" s="842">
        <f t="shared" si="80"/>
        <v>0.74</v>
      </c>
      <c r="CF214" s="842">
        <f t="shared" si="80"/>
        <v>0.74</v>
      </c>
      <c r="CG214" s="842">
        <f t="shared" si="80"/>
        <v>0.74</v>
      </c>
      <c r="CH214" s="842">
        <f t="shared" si="80"/>
        <v>0.74</v>
      </c>
      <c r="CI214" s="842">
        <f>TABLES!H414</f>
        <v>0.69</v>
      </c>
      <c r="CJ214" s="842">
        <f t="shared" ref="CJ214:CT215" si="81">CI214</f>
        <v>0.69</v>
      </c>
      <c r="CK214" s="842">
        <f t="shared" si="81"/>
        <v>0.69</v>
      </c>
      <c r="CL214" s="842">
        <f t="shared" si="81"/>
        <v>0.69</v>
      </c>
      <c r="CM214" s="842">
        <f t="shared" si="81"/>
        <v>0.69</v>
      </c>
      <c r="CN214" s="842">
        <f t="shared" si="81"/>
        <v>0.69</v>
      </c>
      <c r="CO214" s="842">
        <f t="shared" si="81"/>
        <v>0.69</v>
      </c>
      <c r="CP214" s="842">
        <f t="shared" si="81"/>
        <v>0.69</v>
      </c>
      <c r="CQ214" s="842">
        <f t="shared" si="81"/>
        <v>0.69</v>
      </c>
      <c r="CR214" s="842">
        <f t="shared" si="81"/>
        <v>0.69</v>
      </c>
      <c r="CS214" s="842">
        <f t="shared" si="81"/>
        <v>0.69</v>
      </c>
      <c r="CT214" s="842">
        <f t="shared" si="81"/>
        <v>0.69</v>
      </c>
      <c r="CU214" s="849">
        <f t="shared" si="58"/>
        <v>43.19999999999996</v>
      </c>
    </row>
    <row r="215" spans="1:99" x14ac:dyDescent="0.25">
      <c r="A215" s="180" t="s">
        <v>398</v>
      </c>
      <c r="AM215" s="180">
        <f>TABLES!D415</f>
        <v>15</v>
      </c>
      <c r="AN215" s="180">
        <f t="shared" si="77"/>
        <v>15</v>
      </c>
      <c r="AO215" s="180">
        <f t="shared" si="77"/>
        <v>15</v>
      </c>
      <c r="AP215" s="180">
        <f t="shared" si="77"/>
        <v>15</v>
      </c>
      <c r="AQ215" s="180">
        <f t="shared" si="77"/>
        <v>15</v>
      </c>
      <c r="AR215" s="180">
        <f t="shared" si="77"/>
        <v>15</v>
      </c>
      <c r="AS215" s="180">
        <f t="shared" si="77"/>
        <v>15</v>
      </c>
      <c r="AT215" s="180">
        <f t="shared" si="77"/>
        <v>15</v>
      </c>
      <c r="AU215" s="180">
        <f t="shared" si="77"/>
        <v>15</v>
      </c>
      <c r="AV215" s="180">
        <f t="shared" si="77"/>
        <v>15</v>
      </c>
      <c r="AW215" s="180">
        <f t="shared" si="77"/>
        <v>15</v>
      </c>
      <c r="AX215" s="180">
        <f t="shared" si="77"/>
        <v>15</v>
      </c>
      <c r="AY215" s="180">
        <f>TABLES!E415</f>
        <v>16</v>
      </c>
      <c r="AZ215" s="180">
        <f t="shared" si="78"/>
        <v>16</v>
      </c>
      <c r="BA215" s="180">
        <f t="shared" si="78"/>
        <v>16</v>
      </c>
      <c r="BB215" s="180">
        <f t="shared" si="78"/>
        <v>16</v>
      </c>
      <c r="BC215" s="180">
        <f t="shared" si="78"/>
        <v>16</v>
      </c>
      <c r="BD215" s="180">
        <f t="shared" si="78"/>
        <v>16</v>
      </c>
      <c r="BE215" s="180">
        <f t="shared" si="78"/>
        <v>16</v>
      </c>
      <c r="BF215" s="180">
        <f t="shared" si="78"/>
        <v>16</v>
      </c>
      <c r="BG215" s="180">
        <f t="shared" si="78"/>
        <v>16</v>
      </c>
      <c r="BH215" s="180">
        <f t="shared" si="78"/>
        <v>16</v>
      </c>
      <c r="BI215" s="180">
        <f t="shared" si="78"/>
        <v>16</v>
      </c>
      <c r="BJ215" s="180">
        <f t="shared" si="78"/>
        <v>16</v>
      </c>
      <c r="BK215" s="180">
        <f>TABLES!F415</f>
        <v>18</v>
      </c>
      <c r="BL215" s="180">
        <f t="shared" si="79"/>
        <v>18</v>
      </c>
      <c r="BM215" s="180">
        <f t="shared" si="79"/>
        <v>18</v>
      </c>
      <c r="BN215" s="180">
        <f t="shared" si="79"/>
        <v>18</v>
      </c>
      <c r="BO215" s="180">
        <f t="shared" si="79"/>
        <v>18</v>
      </c>
      <c r="BP215" s="180">
        <f t="shared" si="79"/>
        <v>18</v>
      </c>
      <c r="BQ215" s="180">
        <f t="shared" si="79"/>
        <v>18</v>
      </c>
      <c r="BR215" s="180">
        <f t="shared" si="79"/>
        <v>18</v>
      </c>
      <c r="BS215" s="180">
        <f t="shared" si="79"/>
        <v>18</v>
      </c>
      <c r="BT215" s="180">
        <f t="shared" si="79"/>
        <v>18</v>
      </c>
      <c r="BU215" s="180">
        <f t="shared" si="79"/>
        <v>18</v>
      </c>
      <c r="BV215" s="180">
        <f t="shared" si="79"/>
        <v>18</v>
      </c>
      <c r="BW215" s="180">
        <f>TABLES!G415</f>
        <v>19</v>
      </c>
      <c r="BX215" s="180">
        <f t="shared" si="80"/>
        <v>19</v>
      </c>
      <c r="BY215" s="180">
        <f t="shared" si="80"/>
        <v>19</v>
      </c>
      <c r="BZ215" s="180">
        <f t="shared" si="80"/>
        <v>19</v>
      </c>
      <c r="CA215" s="180">
        <f t="shared" si="80"/>
        <v>19</v>
      </c>
      <c r="CB215" s="180">
        <f t="shared" si="80"/>
        <v>19</v>
      </c>
      <c r="CC215" s="180">
        <f t="shared" si="80"/>
        <v>19</v>
      </c>
      <c r="CD215" s="180">
        <f t="shared" si="80"/>
        <v>19</v>
      </c>
      <c r="CE215" s="180">
        <f t="shared" si="80"/>
        <v>19</v>
      </c>
      <c r="CF215" s="180">
        <f t="shared" si="80"/>
        <v>19</v>
      </c>
      <c r="CG215" s="180">
        <f t="shared" si="80"/>
        <v>19</v>
      </c>
      <c r="CH215" s="180">
        <f t="shared" si="80"/>
        <v>19</v>
      </c>
      <c r="CI215" s="180">
        <f>TABLES!H415</f>
        <v>18</v>
      </c>
      <c r="CJ215" s="180">
        <f t="shared" si="81"/>
        <v>18</v>
      </c>
      <c r="CK215" s="180">
        <f t="shared" si="81"/>
        <v>18</v>
      </c>
      <c r="CL215" s="180">
        <f t="shared" si="81"/>
        <v>18</v>
      </c>
      <c r="CM215" s="180">
        <f t="shared" si="81"/>
        <v>18</v>
      </c>
      <c r="CN215" s="180">
        <f t="shared" si="81"/>
        <v>18</v>
      </c>
      <c r="CO215" s="180">
        <f t="shared" si="81"/>
        <v>18</v>
      </c>
      <c r="CP215" s="180">
        <f t="shared" si="81"/>
        <v>18</v>
      </c>
      <c r="CQ215" s="180">
        <f t="shared" si="81"/>
        <v>18</v>
      </c>
      <c r="CR215" s="180">
        <f t="shared" si="81"/>
        <v>18</v>
      </c>
      <c r="CS215" s="180">
        <f t="shared" si="81"/>
        <v>18</v>
      </c>
      <c r="CT215" s="180">
        <f t="shared" si="81"/>
        <v>18</v>
      </c>
      <c r="CU215" s="852">
        <f t="shared" si="58"/>
        <v>1032</v>
      </c>
    </row>
    <row r="216" spans="1:99" ht="16.5" thickBot="1" x14ac:dyDescent="0.3">
      <c r="CU216" s="849">
        <f t="shared" si="58"/>
        <v>0</v>
      </c>
    </row>
    <row r="217" spans="1:99" ht="16.5" thickBot="1" x14ac:dyDescent="0.3">
      <c r="A217" s="866" t="s">
        <v>2</v>
      </c>
      <c r="CU217" s="849">
        <f t="shared" si="58"/>
        <v>0</v>
      </c>
    </row>
    <row r="218" spans="1:99" x14ac:dyDescent="0.25">
      <c r="A218" s="180" t="s">
        <v>397</v>
      </c>
      <c r="AM218" s="180">
        <f>TABLES!D417</f>
        <v>12</v>
      </c>
      <c r="AN218" s="180">
        <f>AM218</f>
        <v>12</v>
      </c>
      <c r="AO218" s="180">
        <f t="shared" ref="AO218:AX218" si="82">AN218</f>
        <v>12</v>
      </c>
      <c r="AP218" s="180">
        <f t="shared" si="82"/>
        <v>12</v>
      </c>
      <c r="AQ218" s="180">
        <f t="shared" si="82"/>
        <v>12</v>
      </c>
      <c r="AR218" s="180">
        <f t="shared" si="82"/>
        <v>12</v>
      </c>
      <c r="AS218" s="180">
        <f t="shared" si="82"/>
        <v>12</v>
      </c>
      <c r="AT218" s="180">
        <f t="shared" si="82"/>
        <v>12</v>
      </c>
      <c r="AU218" s="180">
        <f t="shared" si="82"/>
        <v>12</v>
      </c>
      <c r="AV218" s="180">
        <f t="shared" si="82"/>
        <v>12</v>
      </c>
      <c r="AW218" s="180">
        <f t="shared" si="82"/>
        <v>12</v>
      </c>
      <c r="AX218" s="180">
        <f t="shared" si="82"/>
        <v>12</v>
      </c>
      <c r="AY218" s="180">
        <f>TABLES!E417</f>
        <v>14</v>
      </c>
      <c r="AZ218" s="180">
        <f>AY218</f>
        <v>14</v>
      </c>
      <c r="BA218" s="180">
        <f t="shared" ref="BA218:BJ218" si="83">AZ218</f>
        <v>14</v>
      </c>
      <c r="BB218" s="180">
        <f t="shared" si="83"/>
        <v>14</v>
      </c>
      <c r="BC218" s="180">
        <f t="shared" si="83"/>
        <v>14</v>
      </c>
      <c r="BD218" s="180">
        <f t="shared" si="83"/>
        <v>14</v>
      </c>
      <c r="BE218" s="180">
        <f t="shared" si="83"/>
        <v>14</v>
      </c>
      <c r="BF218" s="180">
        <f t="shared" si="83"/>
        <v>14</v>
      </c>
      <c r="BG218" s="180">
        <f t="shared" si="83"/>
        <v>14</v>
      </c>
      <c r="BH218" s="180">
        <f t="shared" si="83"/>
        <v>14</v>
      </c>
      <c r="BI218" s="180">
        <f t="shared" si="83"/>
        <v>14</v>
      </c>
      <c r="BJ218" s="180">
        <f t="shared" si="83"/>
        <v>14</v>
      </c>
      <c r="BK218" s="180">
        <f>TABLES!F417</f>
        <v>13</v>
      </c>
      <c r="BL218" s="180">
        <f>BK218</f>
        <v>13</v>
      </c>
      <c r="BM218" s="180">
        <f t="shared" ref="BM218:BV218" si="84">BL218</f>
        <v>13</v>
      </c>
      <c r="BN218" s="180">
        <f t="shared" si="84"/>
        <v>13</v>
      </c>
      <c r="BO218" s="180">
        <f t="shared" si="84"/>
        <v>13</v>
      </c>
      <c r="BP218" s="180">
        <f t="shared" si="84"/>
        <v>13</v>
      </c>
      <c r="BQ218" s="180">
        <f t="shared" si="84"/>
        <v>13</v>
      </c>
      <c r="BR218" s="180">
        <f t="shared" si="84"/>
        <v>13</v>
      </c>
      <c r="BS218" s="180">
        <f t="shared" si="84"/>
        <v>13</v>
      </c>
      <c r="BT218" s="180">
        <f t="shared" si="84"/>
        <v>13</v>
      </c>
      <c r="BU218" s="180">
        <f t="shared" si="84"/>
        <v>13</v>
      </c>
      <c r="BV218" s="180">
        <f t="shared" si="84"/>
        <v>13</v>
      </c>
      <c r="BW218" s="180">
        <f>TABLES!G417</f>
        <v>15</v>
      </c>
      <c r="BX218" s="180">
        <f>BW218</f>
        <v>15</v>
      </c>
      <c r="BY218" s="180">
        <f t="shared" ref="BY218:CH218" si="85">BX218</f>
        <v>15</v>
      </c>
      <c r="BZ218" s="180">
        <f t="shared" si="85"/>
        <v>15</v>
      </c>
      <c r="CA218" s="180">
        <f t="shared" si="85"/>
        <v>15</v>
      </c>
      <c r="CB218" s="180">
        <f t="shared" si="85"/>
        <v>15</v>
      </c>
      <c r="CC218" s="180">
        <f t="shared" si="85"/>
        <v>15</v>
      </c>
      <c r="CD218" s="180">
        <f t="shared" si="85"/>
        <v>15</v>
      </c>
      <c r="CE218" s="180">
        <f t="shared" si="85"/>
        <v>15</v>
      </c>
      <c r="CF218" s="180">
        <f t="shared" si="85"/>
        <v>15</v>
      </c>
      <c r="CG218" s="180">
        <f t="shared" si="85"/>
        <v>15</v>
      </c>
      <c r="CH218" s="180">
        <f t="shared" si="85"/>
        <v>15</v>
      </c>
      <c r="CI218" s="180">
        <f>TABLES!H417</f>
        <v>14</v>
      </c>
      <c r="CJ218" s="180">
        <f>CI218</f>
        <v>14</v>
      </c>
      <c r="CK218" s="180">
        <f t="shared" ref="CK218:CT218" si="86">CJ218</f>
        <v>14</v>
      </c>
      <c r="CL218" s="180">
        <f t="shared" si="86"/>
        <v>14</v>
      </c>
      <c r="CM218" s="180">
        <f t="shared" si="86"/>
        <v>14</v>
      </c>
      <c r="CN218" s="180">
        <f t="shared" si="86"/>
        <v>14</v>
      </c>
      <c r="CO218" s="180">
        <f t="shared" si="86"/>
        <v>14</v>
      </c>
      <c r="CP218" s="180">
        <f t="shared" si="86"/>
        <v>14</v>
      </c>
      <c r="CQ218" s="180">
        <f t="shared" si="86"/>
        <v>14</v>
      </c>
      <c r="CR218" s="180">
        <f t="shared" si="86"/>
        <v>14</v>
      </c>
      <c r="CS218" s="180">
        <f t="shared" si="86"/>
        <v>14</v>
      </c>
      <c r="CT218" s="180">
        <f t="shared" si="86"/>
        <v>14</v>
      </c>
      <c r="CU218" s="852">
        <f t="shared" si="58"/>
        <v>816</v>
      </c>
    </row>
    <row r="219" spans="1:99" x14ac:dyDescent="0.25">
      <c r="A219" s="180" t="s">
        <v>128</v>
      </c>
      <c r="AM219" s="842">
        <f>TABLES!D418</f>
        <v>0.56999999999999995</v>
      </c>
      <c r="AN219" s="842">
        <f t="shared" ref="AN219:AX220" si="87">AM219</f>
        <v>0.56999999999999995</v>
      </c>
      <c r="AO219" s="842">
        <f t="shared" si="87"/>
        <v>0.56999999999999995</v>
      </c>
      <c r="AP219" s="842">
        <f t="shared" si="87"/>
        <v>0.56999999999999995</v>
      </c>
      <c r="AQ219" s="842">
        <f t="shared" si="87"/>
        <v>0.56999999999999995</v>
      </c>
      <c r="AR219" s="842">
        <f t="shared" si="87"/>
        <v>0.56999999999999995</v>
      </c>
      <c r="AS219" s="842">
        <f t="shared" si="87"/>
        <v>0.56999999999999995</v>
      </c>
      <c r="AT219" s="842">
        <f t="shared" si="87"/>
        <v>0.56999999999999995</v>
      </c>
      <c r="AU219" s="842">
        <f t="shared" si="87"/>
        <v>0.56999999999999995</v>
      </c>
      <c r="AV219" s="842">
        <f t="shared" si="87"/>
        <v>0.56999999999999995</v>
      </c>
      <c r="AW219" s="842">
        <f t="shared" si="87"/>
        <v>0.56999999999999995</v>
      </c>
      <c r="AX219" s="842">
        <f t="shared" si="87"/>
        <v>0.56999999999999995</v>
      </c>
      <c r="AY219" s="842">
        <f>TABLES!E418</f>
        <v>0.55000000000000004</v>
      </c>
      <c r="AZ219" s="842">
        <f t="shared" ref="AZ219:BJ220" si="88">AY219</f>
        <v>0.55000000000000004</v>
      </c>
      <c r="BA219" s="842">
        <f t="shared" si="88"/>
        <v>0.55000000000000004</v>
      </c>
      <c r="BB219" s="842">
        <f t="shared" si="88"/>
        <v>0.55000000000000004</v>
      </c>
      <c r="BC219" s="842">
        <f t="shared" si="88"/>
        <v>0.55000000000000004</v>
      </c>
      <c r="BD219" s="842">
        <f t="shared" si="88"/>
        <v>0.55000000000000004</v>
      </c>
      <c r="BE219" s="842">
        <f t="shared" si="88"/>
        <v>0.55000000000000004</v>
      </c>
      <c r="BF219" s="842">
        <f t="shared" si="88"/>
        <v>0.55000000000000004</v>
      </c>
      <c r="BG219" s="842">
        <f t="shared" si="88"/>
        <v>0.55000000000000004</v>
      </c>
      <c r="BH219" s="842">
        <f t="shared" si="88"/>
        <v>0.55000000000000004</v>
      </c>
      <c r="BI219" s="842">
        <f t="shared" si="88"/>
        <v>0.55000000000000004</v>
      </c>
      <c r="BJ219" s="842">
        <f t="shared" si="88"/>
        <v>0.55000000000000004</v>
      </c>
      <c r="BK219" s="842">
        <f>TABLES!F418</f>
        <v>0.54</v>
      </c>
      <c r="BL219" s="842">
        <f t="shared" ref="BL219:BV220" si="89">BK219</f>
        <v>0.54</v>
      </c>
      <c r="BM219" s="842">
        <f t="shared" si="89"/>
        <v>0.54</v>
      </c>
      <c r="BN219" s="842">
        <f t="shared" si="89"/>
        <v>0.54</v>
      </c>
      <c r="BO219" s="842">
        <f t="shared" si="89"/>
        <v>0.54</v>
      </c>
      <c r="BP219" s="842">
        <f t="shared" si="89"/>
        <v>0.54</v>
      </c>
      <c r="BQ219" s="842">
        <f t="shared" si="89"/>
        <v>0.54</v>
      </c>
      <c r="BR219" s="842">
        <f t="shared" si="89"/>
        <v>0.54</v>
      </c>
      <c r="BS219" s="842">
        <f t="shared" si="89"/>
        <v>0.54</v>
      </c>
      <c r="BT219" s="842">
        <f t="shared" si="89"/>
        <v>0.54</v>
      </c>
      <c r="BU219" s="842">
        <f t="shared" si="89"/>
        <v>0.54</v>
      </c>
      <c r="BV219" s="842">
        <f t="shared" si="89"/>
        <v>0.54</v>
      </c>
      <c r="BW219" s="842">
        <f>TABLES!G418</f>
        <v>0.59</v>
      </c>
      <c r="BX219" s="842">
        <f t="shared" ref="BX219:CH220" si="90">BW219</f>
        <v>0.59</v>
      </c>
      <c r="BY219" s="842">
        <f t="shared" si="90"/>
        <v>0.59</v>
      </c>
      <c r="BZ219" s="842">
        <f t="shared" si="90"/>
        <v>0.59</v>
      </c>
      <c r="CA219" s="842">
        <f t="shared" si="90"/>
        <v>0.59</v>
      </c>
      <c r="CB219" s="842">
        <f t="shared" si="90"/>
        <v>0.59</v>
      </c>
      <c r="CC219" s="842">
        <f t="shared" si="90"/>
        <v>0.59</v>
      </c>
      <c r="CD219" s="842">
        <f t="shared" si="90"/>
        <v>0.59</v>
      </c>
      <c r="CE219" s="842">
        <f t="shared" si="90"/>
        <v>0.59</v>
      </c>
      <c r="CF219" s="842">
        <f t="shared" si="90"/>
        <v>0.59</v>
      </c>
      <c r="CG219" s="842">
        <f t="shared" si="90"/>
        <v>0.59</v>
      </c>
      <c r="CH219" s="842">
        <f t="shared" si="90"/>
        <v>0.59</v>
      </c>
      <c r="CI219" s="842">
        <f>TABLES!H418</f>
        <v>0.57999999999999996</v>
      </c>
      <c r="CJ219" s="842">
        <f t="shared" ref="CJ219:CT220" si="91">CI219</f>
        <v>0.57999999999999996</v>
      </c>
      <c r="CK219" s="842">
        <f t="shared" si="91"/>
        <v>0.57999999999999996</v>
      </c>
      <c r="CL219" s="842">
        <f t="shared" si="91"/>
        <v>0.57999999999999996</v>
      </c>
      <c r="CM219" s="842">
        <f t="shared" si="91"/>
        <v>0.57999999999999996</v>
      </c>
      <c r="CN219" s="842">
        <f t="shared" si="91"/>
        <v>0.57999999999999996</v>
      </c>
      <c r="CO219" s="842">
        <f t="shared" si="91"/>
        <v>0.57999999999999996</v>
      </c>
      <c r="CP219" s="842">
        <f t="shared" si="91"/>
        <v>0.57999999999999996</v>
      </c>
      <c r="CQ219" s="842">
        <f t="shared" si="91"/>
        <v>0.57999999999999996</v>
      </c>
      <c r="CR219" s="842">
        <f t="shared" si="91"/>
        <v>0.57999999999999996</v>
      </c>
      <c r="CS219" s="842">
        <f t="shared" si="91"/>
        <v>0.57999999999999996</v>
      </c>
      <c r="CT219" s="842">
        <f t="shared" si="91"/>
        <v>0.57999999999999996</v>
      </c>
      <c r="CU219" s="849">
        <f t="shared" si="58"/>
        <v>33.95999999999998</v>
      </c>
    </row>
    <row r="220" spans="1:99" x14ac:dyDescent="0.25">
      <c r="A220" s="180" t="s">
        <v>398</v>
      </c>
      <c r="AM220" s="180">
        <f>TABLES!D419</f>
        <v>19</v>
      </c>
      <c r="AN220" s="180">
        <f t="shared" si="87"/>
        <v>19</v>
      </c>
      <c r="AO220" s="180">
        <f t="shared" si="87"/>
        <v>19</v>
      </c>
      <c r="AP220" s="180">
        <f t="shared" si="87"/>
        <v>19</v>
      </c>
      <c r="AQ220" s="180">
        <f t="shared" si="87"/>
        <v>19</v>
      </c>
      <c r="AR220" s="180">
        <f t="shared" si="87"/>
        <v>19</v>
      </c>
      <c r="AS220" s="180">
        <f t="shared" si="87"/>
        <v>19</v>
      </c>
      <c r="AT220" s="180">
        <f t="shared" si="87"/>
        <v>19</v>
      </c>
      <c r="AU220" s="180">
        <f t="shared" si="87"/>
        <v>19</v>
      </c>
      <c r="AV220" s="180">
        <f t="shared" si="87"/>
        <v>19</v>
      </c>
      <c r="AW220" s="180">
        <f t="shared" si="87"/>
        <v>19</v>
      </c>
      <c r="AX220" s="180">
        <f t="shared" si="87"/>
        <v>19</v>
      </c>
      <c r="AY220" s="180">
        <f>TABLES!E419</f>
        <v>20</v>
      </c>
      <c r="AZ220" s="180">
        <f t="shared" si="88"/>
        <v>20</v>
      </c>
      <c r="BA220" s="180">
        <f t="shared" si="88"/>
        <v>20</v>
      </c>
      <c r="BB220" s="180">
        <f t="shared" si="88"/>
        <v>20</v>
      </c>
      <c r="BC220" s="180">
        <f t="shared" si="88"/>
        <v>20</v>
      </c>
      <c r="BD220" s="180">
        <f t="shared" si="88"/>
        <v>20</v>
      </c>
      <c r="BE220" s="180">
        <f t="shared" si="88"/>
        <v>20</v>
      </c>
      <c r="BF220" s="180">
        <f t="shared" si="88"/>
        <v>20</v>
      </c>
      <c r="BG220" s="180">
        <f t="shared" si="88"/>
        <v>20</v>
      </c>
      <c r="BH220" s="180">
        <f t="shared" si="88"/>
        <v>20</v>
      </c>
      <c r="BI220" s="180">
        <f t="shared" si="88"/>
        <v>20</v>
      </c>
      <c r="BJ220" s="180">
        <f t="shared" si="88"/>
        <v>20</v>
      </c>
      <c r="BK220" s="180">
        <f>TABLES!F419</f>
        <v>21</v>
      </c>
      <c r="BL220" s="180">
        <f t="shared" si="89"/>
        <v>21</v>
      </c>
      <c r="BM220" s="180">
        <f t="shared" si="89"/>
        <v>21</v>
      </c>
      <c r="BN220" s="180">
        <f t="shared" si="89"/>
        <v>21</v>
      </c>
      <c r="BO220" s="180">
        <f t="shared" si="89"/>
        <v>21</v>
      </c>
      <c r="BP220" s="180">
        <f t="shared" si="89"/>
        <v>21</v>
      </c>
      <c r="BQ220" s="180">
        <f t="shared" si="89"/>
        <v>21</v>
      </c>
      <c r="BR220" s="180">
        <f t="shared" si="89"/>
        <v>21</v>
      </c>
      <c r="BS220" s="180">
        <f t="shared" si="89"/>
        <v>21</v>
      </c>
      <c r="BT220" s="180">
        <f t="shared" si="89"/>
        <v>21</v>
      </c>
      <c r="BU220" s="180">
        <f t="shared" si="89"/>
        <v>21</v>
      </c>
      <c r="BV220" s="180">
        <f t="shared" si="89"/>
        <v>21</v>
      </c>
      <c r="BW220" s="180">
        <f>TABLES!G419</f>
        <v>18</v>
      </c>
      <c r="BX220" s="180">
        <f t="shared" si="90"/>
        <v>18</v>
      </c>
      <c r="BY220" s="180">
        <f t="shared" si="90"/>
        <v>18</v>
      </c>
      <c r="BZ220" s="180">
        <f t="shared" si="90"/>
        <v>18</v>
      </c>
      <c r="CA220" s="180">
        <f t="shared" si="90"/>
        <v>18</v>
      </c>
      <c r="CB220" s="180">
        <f t="shared" si="90"/>
        <v>18</v>
      </c>
      <c r="CC220" s="180">
        <f t="shared" si="90"/>
        <v>18</v>
      </c>
      <c r="CD220" s="180">
        <f t="shared" si="90"/>
        <v>18</v>
      </c>
      <c r="CE220" s="180">
        <f t="shared" si="90"/>
        <v>18</v>
      </c>
      <c r="CF220" s="180">
        <f t="shared" si="90"/>
        <v>18</v>
      </c>
      <c r="CG220" s="180">
        <f t="shared" si="90"/>
        <v>18</v>
      </c>
      <c r="CH220" s="180">
        <f t="shared" si="90"/>
        <v>18</v>
      </c>
      <c r="CI220" s="180">
        <f>TABLES!H419</f>
        <v>17</v>
      </c>
      <c r="CJ220" s="180">
        <f t="shared" si="91"/>
        <v>17</v>
      </c>
      <c r="CK220" s="180">
        <f t="shared" si="91"/>
        <v>17</v>
      </c>
      <c r="CL220" s="180">
        <f t="shared" si="91"/>
        <v>17</v>
      </c>
      <c r="CM220" s="180">
        <f t="shared" si="91"/>
        <v>17</v>
      </c>
      <c r="CN220" s="180">
        <f t="shared" si="91"/>
        <v>17</v>
      </c>
      <c r="CO220" s="180">
        <f t="shared" si="91"/>
        <v>17</v>
      </c>
      <c r="CP220" s="180">
        <f t="shared" si="91"/>
        <v>17</v>
      </c>
      <c r="CQ220" s="180">
        <f t="shared" si="91"/>
        <v>17</v>
      </c>
      <c r="CR220" s="180">
        <f t="shared" si="91"/>
        <v>17</v>
      </c>
      <c r="CS220" s="180">
        <f t="shared" si="91"/>
        <v>17</v>
      </c>
      <c r="CT220" s="180">
        <f t="shared" si="91"/>
        <v>17</v>
      </c>
      <c r="CU220" s="852">
        <f t="shared" si="58"/>
        <v>1140</v>
      </c>
    </row>
    <row r="221" spans="1:99" ht="16.5" thickBot="1" x14ac:dyDescent="0.3">
      <c r="CU221" s="849">
        <f t="shared" si="58"/>
        <v>0</v>
      </c>
    </row>
    <row r="222" spans="1:99" ht="16.5" thickBot="1" x14ac:dyDescent="0.3">
      <c r="A222" s="867" t="s">
        <v>240</v>
      </c>
      <c r="CU222" s="849">
        <f t="shared" si="58"/>
        <v>0</v>
      </c>
    </row>
    <row r="223" spans="1:99" x14ac:dyDescent="0.25">
      <c r="A223" s="180" t="s">
        <v>397</v>
      </c>
      <c r="AM223" s="180">
        <f>TABLES!D421</f>
        <v>20</v>
      </c>
      <c r="AN223" s="180">
        <f>AM223</f>
        <v>20</v>
      </c>
      <c r="AO223" s="180">
        <f t="shared" ref="AO223:AX223" si="92">AN223</f>
        <v>20</v>
      </c>
      <c r="AP223" s="180">
        <f t="shared" si="92"/>
        <v>20</v>
      </c>
      <c r="AQ223" s="180">
        <f t="shared" si="92"/>
        <v>20</v>
      </c>
      <c r="AR223" s="180">
        <f t="shared" si="92"/>
        <v>20</v>
      </c>
      <c r="AS223" s="180">
        <f t="shared" si="92"/>
        <v>20</v>
      </c>
      <c r="AT223" s="180">
        <f t="shared" si="92"/>
        <v>20</v>
      </c>
      <c r="AU223" s="180">
        <f t="shared" si="92"/>
        <v>20</v>
      </c>
      <c r="AV223" s="180">
        <f t="shared" si="92"/>
        <v>20</v>
      </c>
      <c r="AW223" s="180">
        <f t="shared" si="92"/>
        <v>20</v>
      </c>
      <c r="AX223" s="180">
        <f t="shared" si="92"/>
        <v>20</v>
      </c>
      <c r="AY223" s="180">
        <f>TABLES!E421</f>
        <v>21</v>
      </c>
      <c r="AZ223" s="180">
        <f>AY223</f>
        <v>21</v>
      </c>
      <c r="BA223" s="180">
        <f t="shared" ref="BA223:BJ223" si="93">AZ223</f>
        <v>21</v>
      </c>
      <c r="BB223" s="180">
        <f t="shared" si="93"/>
        <v>21</v>
      </c>
      <c r="BC223" s="180">
        <f t="shared" si="93"/>
        <v>21</v>
      </c>
      <c r="BD223" s="180">
        <f t="shared" si="93"/>
        <v>21</v>
      </c>
      <c r="BE223" s="180">
        <f t="shared" si="93"/>
        <v>21</v>
      </c>
      <c r="BF223" s="180">
        <f t="shared" si="93"/>
        <v>21</v>
      </c>
      <c r="BG223" s="180">
        <f t="shared" si="93"/>
        <v>21</v>
      </c>
      <c r="BH223" s="180">
        <f t="shared" si="93"/>
        <v>21</v>
      </c>
      <c r="BI223" s="180">
        <f t="shared" si="93"/>
        <v>21</v>
      </c>
      <c r="BJ223" s="180">
        <f t="shared" si="93"/>
        <v>21</v>
      </c>
      <c r="BK223" s="180">
        <f>TABLES!F421</f>
        <v>20</v>
      </c>
      <c r="BL223" s="180">
        <f>BK223</f>
        <v>20</v>
      </c>
      <c r="BM223" s="180">
        <f t="shared" ref="BM223:BV223" si="94">BL223</f>
        <v>20</v>
      </c>
      <c r="BN223" s="180">
        <f t="shared" si="94"/>
        <v>20</v>
      </c>
      <c r="BO223" s="180">
        <f t="shared" si="94"/>
        <v>20</v>
      </c>
      <c r="BP223" s="180">
        <f t="shared" si="94"/>
        <v>20</v>
      </c>
      <c r="BQ223" s="180">
        <f t="shared" si="94"/>
        <v>20</v>
      </c>
      <c r="BR223" s="180">
        <f t="shared" si="94"/>
        <v>20</v>
      </c>
      <c r="BS223" s="180">
        <f t="shared" si="94"/>
        <v>20</v>
      </c>
      <c r="BT223" s="180">
        <f t="shared" si="94"/>
        <v>20</v>
      </c>
      <c r="BU223" s="180">
        <f t="shared" si="94"/>
        <v>20</v>
      </c>
      <c r="BV223" s="180">
        <f t="shared" si="94"/>
        <v>20</v>
      </c>
      <c r="BW223" s="180">
        <f>TABLES!G421</f>
        <v>22</v>
      </c>
      <c r="BX223" s="180">
        <f>BW223</f>
        <v>22</v>
      </c>
      <c r="BY223" s="180">
        <f t="shared" ref="BY223:CH223" si="95">BX223</f>
        <v>22</v>
      </c>
      <c r="BZ223" s="180">
        <f t="shared" si="95"/>
        <v>22</v>
      </c>
      <c r="CA223" s="180">
        <f t="shared" si="95"/>
        <v>22</v>
      </c>
      <c r="CB223" s="180">
        <f t="shared" si="95"/>
        <v>22</v>
      </c>
      <c r="CC223" s="180">
        <f t="shared" si="95"/>
        <v>22</v>
      </c>
      <c r="CD223" s="180">
        <f t="shared" si="95"/>
        <v>22</v>
      </c>
      <c r="CE223" s="180">
        <f t="shared" si="95"/>
        <v>22</v>
      </c>
      <c r="CF223" s="180">
        <f t="shared" si="95"/>
        <v>22</v>
      </c>
      <c r="CG223" s="180">
        <f t="shared" si="95"/>
        <v>22</v>
      </c>
      <c r="CH223" s="180">
        <f t="shared" si="95"/>
        <v>22</v>
      </c>
      <c r="CI223" s="180">
        <f>TABLES!H421</f>
        <v>23</v>
      </c>
      <c r="CJ223" s="180">
        <f>CI223</f>
        <v>23</v>
      </c>
      <c r="CK223" s="180">
        <f t="shared" ref="CK223:CT223" si="96">CJ223</f>
        <v>23</v>
      </c>
      <c r="CL223" s="180">
        <f t="shared" si="96"/>
        <v>23</v>
      </c>
      <c r="CM223" s="180">
        <f t="shared" si="96"/>
        <v>23</v>
      </c>
      <c r="CN223" s="180">
        <f t="shared" si="96"/>
        <v>23</v>
      </c>
      <c r="CO223" s="180">
        <f t="shared" si="96"/>
        <v>23</v>
      </c>
      <c r="CP223" s="180">
        <f t="shared" si="96"/>
        <v>23</v>
      </c>
      <c r="CQ223" s="180">
        <f t="shared" si="96"/>
        <v>23</v>
      </c>
      <c r="CR223" s="180">
        <f t="shared" si="96"/>
        <v>23</v>
      </c>
      <c r="CS223" s="180">
        <f t="shared" si="96"/>
        <v>23</v>
      </c>
      <c r="CT223" s="180">
        <f t="shared" si="96"/>
        <v>23</v>
      </c>
      <c r="CU223" s="865">
        <f t="shared" si="58"/>
        <v>1272</v>
      </c>
    </row>
    <row r="224" spans="1:99" x14ac:dyDescent="0.25">
      <c r="A224" s="180" t="s">
        <v>128</v>
      </c>
      <c r="AM224" s="842">
        <f>TABLES!D422</f>
        <v>0.73</v>
      </c>
      <c r="AN224" s="842">
        <f t="shared" ref="AN224:AX225" si="97">AM224</f>
        <v>0.73</v>
      </c>
      <c r="AO224" s="842">
        <f t="shared" si="97"/>
        <v>0.73</v>
      </c>
      <c r="AP224" s="842">
        <f t="shared" si="97"/>
        <v>0.73</v>
      </c>
      <c r="AQ224" s="842">
        <f t="shared" si="97"/>
        <v>0.73</v>
      </c>
      <c r="AR224" s="842">
        <f t="shared" si="97"/>
        <v>0.73</v>
      </c>
      <c r="AS224" s="842">
        <f t="shared" si="97"/>
        <v>0.73</v>
      </c>
      <c r="AT224" s="842">
        <f t="shared" si="97"/>
        <v>0.73</v>
      </c>
      <c r="AU224" s="842">
        <f t="shared" si="97"/>
        <v>0.73</v>
      </c>
      <c r="AV224" s="842">
        <f t="shared" si="97"/>
        <v>0.73</v>
      </c>
      <c r="AW224" s="842">
        <f t="shared" si="97"/>
        <v>0.73</v>
      </c>
      <c r="AX224" s="842">
        <f t="shared" si="97"/>
        <v>0.73</v>
      </c>
      <c r="AY224" s="842">
        <f>TABLES!E422</f>
        <v>0.75</v>
      </c>
      <c r="AZ224" s="842">
        <f t="shared" ref="AZ224:BJ225" si="98">AY224</f>
        <v>0.75</v>
      </c>
      <c r="BA224" s="842">
        <f t="shared" si="98"/>
        <v>0.75</v>
      </c>
      <c r="BB224" s="842">
        <f t="shared" si="98"/>
        <v>0.75</v>
      </c>
      <c r="BC224" s="842">
        <f t="shared" si="98"/>
        <v>0.75</v>
      </c>
      <c r="BD224" s="842">
        <f t="shared" si="98"/>
        <v>0.75</v>
      </c>
      <c r="BE224" s="842">
        <f t="shared" si="98"/>
        <v>0.75</v>
      </c>
      <c r="BF224" s="842">
        <f t="shared" si="98"/>
        <v>0.75</v>
      </c>
      <c r="BG224" s="842">
        <f t="shared" si="98"/>
        <v>0.75</v>
      </c>
      <c r="BH224" s="842">
        <f t="shared" si="98"/>
        <v>0.75</v>
      </c>
      <c r="BI224" s="842">
        <f t="shared" si="98"/>
        <v>0.75</v>
      </c>
      <c r="BJ224" s="842">
        <f t="shared" si="98"/>
        <v>0.75</v>
      </c>
      <c r="BK224" s="842">
        <f>TABLES!F422</f>
        <v>0.77</v>
      </c>
      <c r="BL224" s="842">
        <f t="shared" ref="BL224:BV225" si="99">BK224</f>
        <v>0.77</v>
      </c>
      <c r="BM224" s="842">
        <f t="shared" si="99"/>
        <v>0.77</v>
      </c>
      <c r="BN224" s="842">
        <f t="shared" si="99"/>
        <v>0.77</v>
      </c>
      <c r="BO224" s="842">
        <f t="shared" si="99"/>
        <v>0.77</v>
      </c>
      <c r="BP224" s="842">
        <f t="shared" si="99"/>
        <v>0.77</v>
      </c>
      <c r="BQ224" s="842">
        <f t="shared" si="99"/>
        <v>0.77</v>
      </c>
      <c r="BR224" s="842">
        <f t="shared" si="99"/>
        <v>0.77</v>
      </c>
      <c r="BS224" s="842">
        <f t="shared" si="99"/>
        <v>0.77</v>
      </c>
      <c r="BT224" s="842">
        <f t="shared" si="99"/>
        <v>0.77</v>
      </c>
      <c r="BU224" s="842">
        <f t="shared" si="99"/>
        <v>0.77</v>
      </c>
      <c r="BV224" s="842">
        <f t="shared" si="99"/>
        <v>0.77</v>
      </c>
      <c r="BW224" s="842">
        <f>TABLES!G422</f>
        <v>0.72</v>
      </c>
      <c r="BX224" s="842">
        <f t="shared" ref="BX224:CH225" si="100">BW224</f>
        <v>0.72</v>
      </c>
      <c r="BY224" s="842">
        <f t="shared" si="100"/>
        <v>0.72</v>
      </c>
      <c r="BZ224" s="842">
        <f t="shared" si="100"/>
        <v>0.72</v>
      </c>
      <c r="CA224" s="842">
        <f t="shared" si="100"/>
        <v>0.72</v>
      </c>
      <c r="CB224" s="842">
        <f t="shared" si="100"/>
        <v>0.72</v>
      </c>
      <c r="CC224" s="842">
        <f t="shared" si="100"/>
        <v>0.72</v>
      </c>
      <c r="CD224" s="842">
        <f t="shared" si="100"/>
        <v>0.72</v>
      </c>
      <c r="CE224" s="842">
        <f t="shared" si="100"/>
        <v>0.72</v>
      </c>
      <c r="CF224" s="842">
        <f t="shared" si="100"/>
        <v>0.72</v>
      </c>
      <c r="CG224" s="842">
        <f t="shared" si="100"/>
        <v>0.72</v>
      </c>
      <c r="CH224" s="842">
        <f t="shared" si="100"/>
        <v>0.72</v>
      </c>
      <c r="CI224" s="842">
        <f>TABLES!H422</f>
        <v>0.71</v>
      </c>
      <c r="CJ224" s="842">
        <f t="shared" ref="CJ224:CT225" si="101">CI224</f>
        <v>0.71</v>
      </c>
      <c r="CK224" s="842">
        <f t="shared" si="101"/>
        <v>0.71</v>
      </c>
      <c r="CL224" s="842">
        <f t="shared" si="101"/>
        <v>0.71</v>
      </c>
      <c r="CM224" s="842">
        <f t="shared" si="101"/>
        <v>0.71</v>
      </c>
      <c r="CN224" s="842">
        <f t="shared" si="101"/>
        <v>0.71</v>
      </c>
      <c r="CO224" s="842">
        <f t="shared" si="101"/>
        <v>0.71</v>
      </c>
      <c r="CP224" s="842">
        <f t="shared" si="101"/>
        <v>0.71</v>
      </c>
      <c r="CQ224" s="842">
        <f t="shared" si="101"/>
        <v>0.71</v>
      </c>
      <c r="CR224" s="842">
        <f t="shared" si="101"/>
        <v>0.71</v>
      </c>
      <c r="CS224" s="842">
        <f t="shared" si="101"/>
        <v>0.71</v>
      </c>
      <c r="CT224" s="842">
        <f t="shared" si="101"/>
        <v>0.71</v>
      </c>
      <c r="CU224" s="849">
        <f t="shared" si="58"/>
        <v>44.16</v>
      </c>
    </row>
    <row r="225" spans="1:99" x14ac:dyDescent="0.25">
      <c r="A225" s="180" t="s">
        <v>398</v>
      </c>
      <c r="AM225" s="180">
        <f>TABLES!D423</f>
        <v>25</v>
      </c>
      <c r="AN225" s="180">
        <f t="shared" si="97"/>
        <v>25</v>
      </c>
      <c r="AO225" s="180">
        <f t="shared" si="97"/>
        <v>25</v>
      </c>
      <c r="AP225" s="180">
        <f t="shared" si="97"/>
        <v>25</v>
      </c>
      <c r="AQ225" s="180">
        <f t="shared" si="97"/>
        <v>25</v>
      </c>
      <c r="AR225" s="180">
        <f t="shared" si="97"/>
        <v>25</v>
      </c>
      <c r="AS225" s="180">
        <f t="shared" si="97"/>
        <v>25</v>
      </c>
      <c r="AT225" s="180">
        <f t="shared" si="97"/>
        <v>25</v>
      </c>
      <c r="AU225" s="180">
        <f t="shared" si="97"/>
        <v>25</v>
      </c>
      <c r="AV225" s="180">
        <f t="shared" si="97"/>
        <v>25</v>
      </c>
      <c r="AW225" s="180">
        <f t="shared" si="97"/>
        <v>25</v>
      </c>
      <c r="AX225" s="180">
        <f t="shared" si="97"/>
        <v>25</v>
      </c>
      <c r="AY225" s="180">
        <f>TABLES!E423</f>
        <v>28</v>
      </c>
      <c r="AZ225" s="180">
        <f t="shared" si="98"/>
        <v>28</v>
      </c>
      <c r="BA225" s="180">
        <f t="shared" si="98"/>
        <v>28</v>
      </c>
      <c r="BB225" s="180">
        <f t="shared" si="98"/>
        <v>28</v>
      </c>
      <c r="BC225" s="180">
        <f t="shared" si="98"/>
        <v>28</v>
      </c>
      <c r="BD225" s="180">
        <f t="shared" si="98"/>
        <v>28</v>
      </c>
      <c r="BE225" s="180">
        <f t="shared" si="98"/>
        <v>28</v>
      </c>
      <c r="BF225" s="180">
        <f t="shared" si="98"/>
        <v>28</v>
      </c>
      <c r="BG225" s="180">
        <f t="shared" si="98"/>
        <v>28</v>
      </c>
      <c r="BH225" s="180">
        <f t="shared" si="98"/>
        <v>28</v>
      </c>
      <c r="BI225" s="180">
        <f t="shared" si="98"/>
        <v>28</v>
      </c>
      <c r="BJ225" s="180">
        <f t="shared" si="98"/>
        <v>28</v>
      </c>
      <c r="BK225" s="180">
        <f>TABLES!F423</f>
        <v>25</v>
      </c>
      <c r="BL225" s="180">
        <f t="shared" si="99"/>
        <v>25</v>
      </c>
      <c r="BM225" s="180">
        <f t="shared" si="99"/>
        <v>25</v>
      </c>
      <c r="BN225" s="180">
        <f t="shared" si="99"/>
        <v>25</v>
      </c>
      <c r="BO225" s="180">
        <f t="shared" si="99"/>
        <v>25</v>
      </c>
      <c r="BP225" s="180">
        <f t="shared" si="99"/>
        <v>25</v>
      </c>
      <c r="BQ225" s="180">
        <f t="shared" si="99"/>
        <v>25</v>
      </c>
      <c r="BR225" s="180">
        <f t="shared" si="99"/>
        <v>25</v>
      </c>
      <c r="BS225" s="180">
        <f t="shared" si="99"/>
        <v>25</v>
      </c>
      <c r="BT225" s="180">
        <f t="shared" si="99"/>
        <v>25</v>
      </c>
      <c r="BU225" s="180">
        <f t="shared" si="99"/>
        <v>25</v>
      </c>
      <c r="BV225" s="180">
        <f t="shared" si="99"/>
        <v>25</v>
      </c>
      <c r="BW225" s="180">
        <f>TABLES!G423</f>
        <v>26</v>
      </c>
      <c r="BX225" s="180">
        <f t="shared" si="100"/>
        <v>26</v>
      </c>
      <c r="BY225" s="180">
        <f t="shared" si="100"/>
        <v>26</v>
      </c>
      <c r="BZ225" s="180">
        <f t="shared" si="100"/>
        <v>26</v>
      </c>
      <c r="CA225" s="180">
        <f t="shared" si="100"/>
        <v>26</v>
      </c>
      <c r="CB225" s="180">
        <f t="shared" si="100"/>
        <v>26</v>
      </c>
      <c r="CC225" s="180">
        <f t="shared" si="100"/>
        <v>26</v>
      </c>
      <c r="CD225" s="180">
        <f t="shared" si="100"/>
        <v>26</v>
      </c>
      <c r="CE225" s="180">
        <f t="shared" si="100"/>
        <v>26</v>
      </c>
      <c r="CF225" s="180">
        <f t="shared" si="100"/>
        <v>26</v>
      </c>
      <c r="CG225" s="180">
        <f t="shared" si="100"/>
        <v>26</v>
      </c>
      <c r="CH225" s="180">
        <f t="shared" si="100"/>
        <v>26</v>
      </c>
      <c r="CI225" s="180">
        <f>TABLES!H423</f>
        <v>30</v>
      </c>
      <c r="CJ225" s="180">
        <f t="shared" si="101"/>
        <v>30</v>
      </c>
      <c r="CK225" s="180">
        <f t="shared" si="101"/>
        <v>30</v>
      </c>
      <c r="CL225" s="180">
        <f t="shared" si="101"/>
        <v>30</v>
      </c>
      <c r="CM225" s="180">
        <f t="shared" si="101"/>
        <v>30</v>
      </c>
      <c r="CN225" s="180">
        <f t="shared" si="101"/>
        <v>30</v>
      </c>
      <c r="CO225" s="180">
        <f t="shared" si="101"/>
        <v>30</v>
      </c>
      <c r="CP225" s="180">
        <f t="shared" si="101"/>
        <v>30</v>
      </c>
      <c r="CQ225" s="180">
        <f t="shared" si="101"/>
        <v>30</v>
      </c>
      <c r="CR225" s="180">
        <f t="shared" si="101"/>
        <v>30</v>
      </c>
      <c r="CS225" s="180">
        <f t="shared" si="101"/>
        <v>30</v>
      </c>
      <c r="CT225" s="180">
        <f t="shared" si="101"/>
        <v>30</v>
      </c>
      <c r="CU225" s="865">
        <f t="shared" si="58"/>
        <v>1608</v>
      </c>
    </row>
    <row r="226" spans="1:99" ht="16.5" thickBot="1" x14ac:dyDescent="0.3">
      <c r="CU226" s="849">
        <f t="shared" si="58"/>
        <v>0</v>
      </c>
    </row>
    <row r="227" spans="1:99" ht="16.5" thickBot="1" x14ac:dyDescent="0.3">
      <c r="A227" s="194" t="s">
        <v>149</v>
      </c>
      <c r="CU227" s="849">
        <f t="shared" si="58"/>
        <v>0</v>
      </c>
    </row>
    <row r="228" spans="1:99" x14ac:dyDescent="0.25">
      <c r="A228" s="180" t="s">
        <v>397</v>
      </c>
      <c r="BK228" s="180">
        <f>TABLES!F425</f>
        <v>12</v>
      </c>
      <c r="BL228" s="180">
        <f>BK228</f>
        <v>12</v>
      </c>
      <c r="BM228" s="180">
        <f t="shared" ref="BM228:BV228" si="102">BL228</f>
        <v>12</v>
      </c>
      <c r="BN228" s="180">
        <f t="shared" si="102"/>
        <v>12</v>
      </c>
      <c r="BO228" s="180">
        <f t="shared" si="102"/>
        <v>12</v>
      </c>
      <c r="BP228" s="180">
        <f t="shared" si="102"/>
        <v>12</v>
      </c>
      <c r="BQ228" s="180">
        <f t="shared" si="102"/>
        <v>12</v>
      </c>
      <c r="BR228" s="180">
        <f t="shared" si="102"/>
        <v>12</v>
      </c>
      <c r="BS228" s="180">
        <f t="shared" si="102"/>
        <v>12</v>
      </c>
      <c r="BT228" s="180">
        <f t="shared" si="102"/>
        <v>12</v>
      </c>
      <c r="BU228" s="180">
        <f t="shared" si="102"/>
        <v>12</v>
      </c>
      <c r="BV228" s="180">
        <f t="shared" si="102"/>
        <v>12</v>
      </c>
      <c r="BW228" s="180">
        <f>TABLES!G425</f>
        <v>17</v>
      </c>
      <c r="BX228" s="180">
        <f>BW228</f>
        <v>17</v>
      </c>
      <c r="BY228" s="180">
        <f t="shared" ref="BY228:CH228" si="103">BX228</f>
        <v>17</v>
      </c>
      <c r="BZ228" s="180">
        <f t="shared" si="103"/>
        <v>17</v>
      </c>
      <c r="CA228" s="180">
        <f t="shared" si="103"/>
        <v>17</v>
      </c>
      <c r="CB228" s="180">
        <f t="shared" si="103"/>
        <v>17</v>
      </c>
      <c r="CC228" s="180">
        <f t="shared" si="103"/>
        <v>17</v>
      </c>
      <c r="CD228" s="180">
        <f t="shared" si="103"/>
        <v>17</v>
      </c>
      <c r="CE228" s="180">
        <f t="shared" si="103"/>
        <v>17</v>
      </c>
      <c r="CF228" s="180">
        <f t="shared" si="103"/>
        <v>17</v>
      </c>
      <c r="CG228" s="180">
        <f t="shared" si="103"/>
        <v>17</v>
      </c>
      <c r="CH228" s="180">
        <f t="shared" si="103"/>
        <v>17</v>
      </c>
      <c r="CI228" s="180">
        <f>TABLES!H425</f>
        <v>20</v>
      </c>
      <c r="CJ228" s="180">
        <f>CI228</f>
        <v>20</v>
      </c>
      <c r="CK228" s="180">
        <f t="shared" ref="CK228:CT228" si="104">CJ228</f>
        <v>20</v>
      </c>
      <c r="CL228" s="180">
        <f t="shared" si="104"/>
        <v>20</v>
      </c>
      <c r="CM228" s="180">
        <f t="shared" si="104"/>
        <v>20</v>
      </c>
      <c r="CN228" s="180">
        <f t="shared" si="104"/>
        <v>20</v>
      </c>
      <c r="CO228" s="180">
        <f t="shared" si="104"/>
        <v>20</v>
      </c>
      <c r="CP228" s="180">
        <f t="shared" si="104"/>
        <v>20</v>
      </c>
      <c r="CQ228" s="180">
        <f t="shared" si="104"/>
        <v>20</v>
      </c>
      <c r="CR228" s="180">
        <f t="shared" si="104"/>
        <v>20</v>
      </c>
      <c r="CS228" s="180">
        <f t="shared" si="104"/>
        <v>20</v>
      </c>
      <c r="CT228" s="180">
        <f t="shared" si="104"/>
        <v>20</v>
      </c>
      <c r="CU228" s="865">
        <f t="shared" si="58"/>
        <v>588</v>
      </c>
    </row>
    <row r="229" spans="1:99" x14ac:dyDescent="0.25">
      <c r="A229" s="180" t="s">
        <v>128</v>
      </c>
      <c r="BK229" s="842">
        <f>TABLES!F426</f>
        <v>0.83</v>
      </c>
      <c r="BL229" s="842">
        <f t="shared" ref="BL229:BV230" si="105">BK229</f>
        <v>0.83</v>
      </c>
      <c r="BM229" s="842">
        <f t="shared" si="105"/>
        <v>0.83</v>
      </c>
      <c r="BN229" s="842">
        <f t="shared" si="105"/>
        <v>0.83</v>
      </c>
      <c r="BO229" s="842">
        <f t="shared" si="105"/>
        <v>0.83</v>
      </c>
      <c r="BP229" s="842">
        <f t="shared" si="105"/>
        <v>0.83</v>
      </c>
      <c r="BQ229" s="842">
        <f t="shared" si="105"/>
        <v>0.83</v>
      </c>
      <c r="BR229" s="842">
        <f t="shared" si="105"/>
        <v>0.83</v>
      </c>
      <c r="BS229" s="842">
        <f t="shared" si="105"/>
        <v>0.83</v>
      </c>
      <c r="BT229" s="842">
        <f t="shared" si="105"/>
        <v>0.83</v>
      </c>
      <c r="BU229" s="842">
        <f t="shared" si="105"/>
        <v>0.83</v>
      </c>
      <c r="BV229" s="842">
        <f t="shared" si="105"/>
        <v>0.83</v>
      </c>
      <c r="BW229" s="842">
        <f>TABLES!G426</f>
        <v>0.79</v>
      </c>
      <c r="BX229" s="842">
        <f t="shared" ref="BX229:CH230" si="106">BW229</f>
        <v>0.79</v>
      </c>
      <c r="BY229" s="842">
        <f t="shared" si="106"/>
        <v>0.79</v>
      </c>
      <c r="BZ229" s="842">
        <f t="shared" si="106"/>
        <v>0.79</v>
      </c>
      <c r="CA229" s="842">
        <f t="shared" si="106"/>
        <v>0.79</v>
      </c>
      <c r="CB229" s="842">
        <f t="shared" si="106"/>
        <v>0.79</v>
      </c>
      <c r="CC229" s="842">
        <f t="shared" si="106"/>
        <v>0.79</v>
      </c>
      <c r="CD229" s="842">
        <f t="shared" si="106"/>
        <v>0.79</v>
      </c>
      <c r="CE229" s="842">
        <f t="shared" si="106"/>
        <v>0.79</v>
      </c>
      <c r="CF229" s="842">
        <f t="shared" si="106"/>
        <v>0.79</v>
      </c>
      <c r="CG229" s="842">
        <f t="shared" si="106"/>
        <v>0.79</v>
      </c>
      <c r="CH229" s="842">
        <f t="shared" si="106"/>
        <v>0.79</v>
      </c>
      <c r="CI229" s="842">
        <f>TABLES!H426</f>
        <v>0.81</v>
      </c>
      <c r="CJ229" s="842">
        <f t="shared" ref="CJ229:CT230" si="107">CI229</f>
        <v>0.81</v>
      </c>
      <c r="CK229" s="842">
        <f t="shared" si="107"/>
        <v>0.81</v>
      </c>
      <c r="CL229" s="842">
        <f t="shared" si="107"/>
        <v>0.81</v>
      </c>
      <c r="CM229" s="842">
        <f t="shared" si="107"/>
        <v>0.81</v>
      </c>
      <c r="CN229" s="842">
        <f t="shared" si="107"/>
        <v>0.81</v>
      </c>
      <c r="CO229" s="842">
        <f t="shared" si="107"/>
        <v>0.81</v>
      </c>
      <c r="CP229" s="842">
        <f t="shared" si="107"/>
        <v>0.81</v>
      </c>
      <c r="CQ229" s="842">
        <f t="shared" si="107"/>
        <v>0.81</v>
      </c>
      <c r="CR229" s="842">
        <f t="shared" si="107"/>
        <v>0.81</v>
      </c>
      <c r="CS229" s="842">
        <f t="shared" si="107"/>
        <v>0.81</v>
      </c>
      <c r="CT229" s="842">
        <f t="shared" si="107"/>
        <v>0.81</v>
      </c>
      <c r="CU229" s="849">
        <f t="shared" ref="CU229:CU315" si="108">SUM(C229:CT229)</f>
        <v>29.159999999999975</v>
      </c>
    </row>
    <row r="230" spans="1:99" x14ac:dyDescent="0.25">
      <c r="A230" s="180" t="s">
        <v>398</v>
      </c>
      <c r="BK230" s="180">
        <f>TABLES!F427</f>
        <v>17</v>
      </c>
      <c r="BL230" s="180">
        <f t="shared" si="105"/>
        <v>17</v>
      </c>
      <c r="BM230" s="180">
        <f t="shared" si="105"/>
        <v>17</v>
      </c>
      <c r="BN230" s="180">
        <f t="shared" si="105"/>
        <v>17</v>
      </c>
      <c r="BO230" s="180">
        <f t="shared" si="105"/>
        <v>17</v>
      </c>
      <c r="BP230" s="180">
        <f t="shared" si="105"/>
        <v>17</v>
      </c>
      <c r="BQ230" s="180">
        <f t="shared" si="105"/>
        <v>17</v>
      </c>
      <c r="BR230" s="180">
        <f t="shared" si="105"/>
        <v>17</v>
      </c>
      <c r="BS230" s="180">
        <f t="shared" si="105"/>
        <v>17</v>
      </c>
      <c r="BT230" s="180">
        <f t="shared" si="105"/>
        <v>17</v>
      </c>
      <c r="BU230" s="180">
        <f t="shared" si="105"/>
        <v>17</v>
      </c>
      <c r="BV230" s="180">
        <f t="shared" si="105"/>
        <v>17</v>
      </c>
      <c r="BW230" s="180">
        <f>TABLES!G427</f>
        <v>16</v>
      </c>
      <c r="BX230" s="180">
        <f t="shared" si="106"/>
        <v>16</v>
      </c>
      <c r="BY230" s="180">
        <f t="shared" si="106"/>
        <v>16</v>
      </c>
      <c r="BZ230" s="180">
        <f t="shared" si="106"/>
        <v>16</v>
      </c>
      <c r="CA230" s="180">
        <f t="shared" si="106"/>
        <v>16</v>
      </c>
      <c r="CB230" s="180">
        <f t="shared" si="106"/>
        <v>16</v>
      </c>
      <c r="CC230" s="180">
        <f t="shared" si="106"/>
        <v>16</v>
      </c>
      <c r="CD230" s="180">
        <f t="shared" si="106"/>
        <v>16</v>
      </c>
      <c r="CE230" s="180">
        <f t="shared" si="106"/>
        <v>16</v>
      </c>
      <c r="CF230" s="180">
        <f t="shared" si="106"/>
        <v>16</v>
      </c>
      <c r="CG230" s="180">
        <f t="shared" si="106"/>
        <v>16</v>
      </c>
      <c r="CH230" s="180">
        <f t="shared" si="106"/>
        <v>16</v>
      </c>
      <c r="CI230" s="180">
        <f>TABLES!H427</f>
        <v>15</v>
      </c>
      <c r="CJ230" s="180">
        <f t="shared" si="107"/>
        <v>15</v>
      </c>
      <c r="CK230" s="180">
        <f t="shared" si="107"/>
        <v>15</v>
      </c>
      <c r="CL230" s="180">
        <f t="shared" si="107"/>
        <v>15</v>
      </c>
      <c r="CM230" s="180">
        <f t="shared" si="107"/>
        <v>15</v>
      </c>
      <c r="CN230" s="180">
        <f t="shared" si="107"/>
        <v>15</v>
      </c>
      <c r="CO230" s="180">
        <f t="shared" si="107"/>
        <v>15</v>
      </c>
      <c r="CP230" s="180">
        <f t="shared" si="107"/>
        <v>15</v>
      </c>
      <c r="CQ230" s="180">
        <f t="shared" si="107"/>
        <v>15</v>
      </c>
      <c r="CR230" s="180">
        <f t="shared" si="107"/>
        <v>15</v>
      </c>
      <c r="CS230" s="180">
        <f t="shared" si="107"/>
        <v>15</v>
      </c>
      <c r="CT230" s="180">
        <f t="shared" si="107"/>
        <v>15</v>
      </c>
      <c r="CU230" s="865">
        <f t="shared" si="108"/>
        <v>576</v>
      </c>
    </row>
    <row r="231" spans="1:99" ht="16.5" thickBot="1" x14ac:dyDescent="0.3">
      <c r="CU231" s="849">
        <f t="shared" si="108"/>
        <v>0</v>
      </c>
    </row>
    <row r="232" spans="1:99" ht="16.5" thickBot="1" x14ac:dyDescent="0.3">
      <c r="A232" s="679" t="s">
        <v>4</v>
      </c>
      <c r="CU232" s="849">
        <f t="shared" si="108"/>
        <v>0</v>
      </c>
    </row>
    <row r="233" spans="1:99" x14ac:dyDescent="0.25">
      <c r="A233" s="180" t="s">
        <v>397</v>
      </c>
      <c r="BK233" s="180">
        <f>TABLES!F429</f>
        <v>2</v>
      </c>
      <c r="BL233" s="180">
        <f>BK233</f>
        <v>2</v>
      </c>
      <c r="BM233" s="180">
        <f t="shared" ref="BM233:BV233" si="109">BL233</f>
        <v>2</v>
      </c>
      <c r="BN233" s="180">
        <f t="shared" si="109"/>
        <v>2</v>
      </c>
      <c r="BO233" s="180">
        <f t="shared" si="109"/>
        <v>2</v>
      </c>
      <c r="BP233" s="180">
        <f t="shared" si="109"/>
        <v>2</v>
      </c>
      <c r="BQ233" s="180">
        <f t="shared" si="109"/>
        <v>2</v>
      </c>
      <c r="BR233" s="180">
        <f t="shared" si="109"/>
        <v>2</v>
      </c>
      <c r="BS233" s="180">
        <f t="shared" si="109"/>
        <v>2</v>
      </c>
      <c r="BT233" s="180">
        <f t="shared" si="109"/>
        <v>2</v>
      </c>
      <c r="BU233" s="180">
        <f t="shared" si="109"/>
        <v>2</v>
      </c>
      <c r="BV233" s="180">
        <f t="shared" si="109"/>
        <v>2</v>
      </c>
      <c r="BW233" s="180">
        <f>TABLES!G429</f>
        <v>3</v>
      </c>
      <c r="BX233" s="180">
        <f>BW233</f>
        <v>3</v>
      </c>
      <c r="BY233" s="180">
        <f t="shared" ref="BY233:CH233" si="110">BX233</f>
        <v>3</v>
      </c>
      <c r="BZ233" s="180">
        <f t="shared" si="110"/>
        <v>3</v>
      </c>
      <c r="CA233" s="180">
        <f t="shared" si="110"/>
        <v>3</v>
      </c>
      <c r="CB233" s="180">
        <f t="shared" si="110"/>
        <v>3</v>
      </c>
      <c r="CC233" s="180">
        <f t="shared" si="110"/>
        <v>3</v>
      </c>
      <c r="CD233" s="180">
        <f t="shared" si="110"/>
        <v>3</v>
      </c>
      <c r="CE233" s="180">
        <f t="shared" si="110"/>
        <v>3</v>
      </c>
      <c r="CF233" s="180">
        <f t="shared" si="110"/>
        <v>3</v>
      </c>
      <c r="CG233" s="180">
        <f t="shared" si="110"/>
        <v>3</v>
      </c>
      <c r="CH233" s="180">
        <f t="shared" si="110"/>
        <v>3</v>
      </c>
      <c r="CI233" s="180">
        <f>TABLES!H429</f>
        <v>2</v>
      </c>
      <c r="CJ233" s="180">
        <f>CI233</f>
        <v>2</v>
      </c>
      <c r="CK233" s="180">
        <f t="shared" ref="CK233:CT233" si="111">CJ233</f>
        <v>2</v>
      </c>
      <c r="CL233" s="180">
        <f t="shared" si="111"/>
        <v>2</v>
      </c>
      <c r="CM233" s="180">
        <f t="shared" si="111"/>
        <v>2</v>
      </c>
      <c r="CN233" s="180">
        <f t="shared" si="111"/>
        <v>2</v>
      </c>
      <c r="CO233" s="180">
        <f t="shared" si="111"/>
        <v>2</v>
      </c>
      <c r="CP233" s="180">
        <f t="shared" si="111"/>
        <v>2</v>
      </c>
      <c r="CQ233" s="180">
        <f t="shared" si="111"/>
        <v>2</v>
      </c>
      <c r="CR233" s="180">
        <f t="shared" si="111"/>
        <v>2</v>
      </c>
      <c r="CS233" s="180">
        <f t="shared" si="111"/>
        <v>2</v>
      </c>
      <c r="CT233" s="180">
        <f t="shared" si="111"/>
        <v>2</v>
      </c>
      <c r="CU233" s="852">
        <f t="shared" si="108"/>
        <v>84</v>
      </c>
    </row>
    <row r="234" spans="1:99" x14ac:dyDescent="0.25">
      <c r="A234" s="180" t="s">
        <v>128</v>
      </c>
      <c r="BA234" s="842"/>
      <c r="BB234" s="842"/>
      <c r="BC234" s="842"/>
      <c r="BD234" s="842"/>
      <c r="BE234" s="842"/>
      <c r="BF234" s="842"/>
      <c r="BG234" s="842"/>
      <c r="BH234" s="842"/>
      <c r="BI234" s="842"/>
      <c r="BJ234" s="842"/>
      <c r="BK234" s="842">
        <f>TABLES!F430</f>
        <v>0.95</v>
      </c>
      <c r="BL234" s="842">
        <f t="shared" ref="BL234:BV235" si="112">BK234</f>
        <v>0.95</v>
      </c>
      <c r="BM234" s="842">
        <f t="shared" si="112"/>
        <v>0.95</v>
      </c>
      <c r="BN234" s="842">
        <f t="shared" si="112"/>
        <v>0.95</v>
      </c>
      <c r="BO234" s="842">
        <f t="shared" si="112"/>
        <v>0.95</v>
      </c>
      <c r="BP234" s="842">
        <f t="shared" si="112"/>
        <v>0.95</v>
      </c>
      <c r="BQ234" s="842">
        <f t="shared" si="112"/>
        <v>0.95</v>
      </c>
      <c r="BR234" s="842">
        <f t="shared" si="112"/>
        <v>0.95</v>
      </c>
      <c r="BS234" s="842">
        <f t="shared" si="112"/>
        <v>0.95</v>
      </c>
      <c r="BT234" s="842">
        <f t="shared" si="112"/>
        <v>0.95</v>
      </c>
      <c r="BU234" s="842">
        <f t="shared" si="112"/>
        <v>0.95</v>
      </c>
      <c r="BV234" s="842">
        <f t="shared" si="112"/>
        <v>0.95</v>
      </c>
      <c r="BW234" s="842">
        <f>TABLES!G430</f>
        <v>0.97</v>
      </c>
      <c r="BX234" s="842">
        <f t="shared" ref="BX234:CH235" si="113">BW234</f>
        <v>0.97</v>
      </c>
      <c r="BY234" s="842">
        <f t="shared" si="113"/>
        <v>0.97</v>
      </c>
      <c r="BZ234" s="842">
        <f t="shared" si="113"/>
        <v>0.97</v>
      </c>
      <c r="CA234" s="842">
        <f t="shared" si="113"/>
        <v>0.97</v>
      </c>
      <c r="CB234" s="842">
        <f t="shared" si="113"/>
        <v>0.97</v>
      </c>
      <c r="CC234" s="842">
        <f t="shared" si="113"/>
        <v>0.97</v>
      </c>
      <c r="CD234" s="842">
        <f t="shared" si="113"/>
        <v>0.97</v>
      </c>
      <c r="CE234" s="842">
        <f t="shared" si="113"/>
        <v>0.97</v>
      </c>
      <c r="CF234" s="842">
        <f t="shared" si="113"/>
        <v>0.97</v>
      </c>
      <c r="CG234" s="842">
        <f t="shared" si="113"/>
        <v>0.97</v>
      </c>
      <c r="CH234" s="842">
        <f t="shared" si="113"/>
        <v>0.97</v>
      </c>
      <c r="CI234" s="842">
        <f>TABLES!H430</f>
        <v>0.94</v>
      </c>
      <c r="CJ234" s="842">
        <f t="shared" ref="CJ234:CT235" si="114">CI234</f>
        <v>0.94</v>
      </c>
      <c r="CK234" s="842">
        <f t="shared" si="114"/>
        <v>0.94</v>
      </c>
      <c r="CL234" s="842">
        <f t="shared" si="114"/>
        <v>0.94</v>
      </c>
      <c r="CM234" s="842">
        <f t="shared" si="114"/>
        <v>0.94</v>
      </c>
      <c r="CN234" s="842">
        <f t="shared" si="114"/>
        <v>0.94</v>
      </c>
      <c r="CO234" s="842">
        <f t="shared" si="114"/>
        <v>0.94</v>
      </c>
      <c r="CP234" s="842">
        <f t="shared" si="114"/>
        <v>0.94</v>
      </c>
      <c r="CQ234" s="842">
        <f t="shared" si="114"/>
        <v>0.94</v>
      </c>
      <c r="CR234" s="842">
        <f t="shared" si="114"/>
        <v>0.94</v>
      </c>
      <c r="CS234" s="842">
        <f t="shared" si="114"/>
        <v>0.94</v>
      </c>
      <c r="CT234" s="842">
        <f t="shared" si="114"/>
        <v>0.94</v>
      </c>
      <c r="CU234" s="849">
        <f t="shared" si="108"/>
        <v>34.32</v>
      </c>
    </row>
    <row r="235" spans="1:99" x14ac:dyDescent="0.25">
      <c r="A235" s="180" t="s">
        <v>398</v>
      </c>
      <c r="BK235" s="180">
        <f>TABLES!F431</f>
        <v>18</v>
      </c>
      <c r="BL235" s="180">
        <f t="shared" si="112"/>
        <v>18</v>
      </c>
      <c r="BM235" s="180">
        <f t="shared" si="112"/>
        <v>18</v>
      </c>
      <c r="BN235" s="180">
        <f t="shared" si="112"/>
        <v>18</v>
      </c>
      <c r="BO235" s="180">
        <f t="shared" si="112"/>
        <v>18</v>
      </c>
      <c r="BP235" s="180">
        <f t="shared" si="112"/>
        <v>18</v>
      </c>
      <c r="BQ235" s="180">
        <f t="shared" si="112"/>
        <v>18</v>
      </c>
      <c r="BR235" s="180">
        <f t="shared" si="112"/>
        <v>18</v>
      </c>
      <c r="BS235" s="180">
        <f t="shared" si="112"/>
        <v>18</v>
      </c>
      <c r="BT235" s="180">
        <f t="shared" si="112"/>
        <v>18</v>
      </c>
      <c r="BU235" s="180">
        <f t="shared" si="112"/>
        <v>18</v>
      </c>
      <c r="BV235" s="180">
        <f t="shared" si="112"/>
        <v>18</v>
      </c>
      <c r="BW235" s="180">
        <f>TABLES!G431</f>
        <v>16</v>
      </c>
      <c r="BX235" s="180">
        <f t="shared" si="113"/>
        <v>16</v>
      </c>
      <c r="BY235" s="180">
        <f t="shared" si="113"/>
        <v>16</v>
      </c>
      <c r="BZ235" s="180">
        <f t="shared" si="113"/>
        <v>16</v>
      </c>
      <c r="CA235" s="180">
        <f t="shared" si="113"/>
        <v>16</v>
      </c>
      <c r="CB235" s="180">
        <f t="shared" si="113"/>
        <v>16</v>
      </c>
      <c r="CC235" s="180">
        <f t="shared" si="113"/>
        <v>16</v>
      </c>
      <c r="CD235" s="180">
        <f t="shared" si="113"/>
        <v>16</v>
      </c>
      <c r="CE235" s="180">
        <f t="shared" si="113"/>
        <v>16</v>
      </c>
      <c r="CF235" s="180">
        <f t="shared" si="113"/>
        <v>16</v>
      </c>
      <c r="CG235" s="180">
        <f t="shared" si="113"/>
        <v>16</v>
      </c>
      <c r="CH235" s="180">
        <f t="shared" si="113"/>
        <v>16</v>
      </c>
      <c r="CI235" s="180">
        <f>TABLES!H431</f>
        <v>14</v>
      </c>
      <c r="CJ235" s="180">
        <f t="shared" si="114"/>
        <v>14</v>
      </c>
      <c r="CK235" s="180">
        <f t="shared" si="114"/>
        <v>14</v>
      </c>
      <c r="CL235" s="180">
        <f t="shared" si="114"/>
        <v>14</v>
      </c>
      <c r="CM235" s="180">
        <f t="shared" si="114"/>
        <v>14</v>
      </c>
      <c r="CN235" s="180">
        <f t="shared" si="114"/>
        <v>14</v>
      </c>
      <c r="CO235" s="180">
        <f t="shared" si="114"/>
        <v>14</v>
      </c>
      <c r="CP235" s="180">
        <f t="shared" si="114"/>
        <v>14</v>
      </c>
      <c r="CQ235" s="180">
        <f t="shared" si="114"/>
        <v>14</v>
      </c>
      <c r="CR235" s="180">
        <f t="shared" si="114"/>
        <v>14</v>
      </c>
      <c r="CS235" s="180">
        <f t="shared" si="114"/>
        <v>14</v>
      </c>
      <c r="CT235" s="180">
        <f t="shared" si="114"/>
        <v>14</v>
      </c>
      <c r="CU235" s="852">
        <f t="shared" si="108"/>
        <v>576</v>
      </c>
    </row>
    <row r="236" spans="1:99" x14ac:dyDescent="0.25">
      <c r="CU236" s="849">
        <f t="shared" si="108"/>
        <v>0</v>
      </c>
    </row>
    <row r="237" spans="1:99" ht="16.5" thickBot="1" x14ac:dyDescent="0.3">
      <c r="A237" s="172" t="s">
        <v>414</v>
      </c>
      <c r="CU237" s="849">
        <f t="shared" si="108"/>
        <v>0</v>
      </c>
    </row>
    <row r="238" spans="1:99" ht="16.5" thickBot="1" x14ac:dyDescent="0.3">
      <c r="A238" s="853" t="s">
        <v>1</v>
      </c>
      <c r="CU238" s="849">
        <f t="shared" si="108"/>
        <v>0</v>
      </c>
    </row>
    <row r="239" spans="1:99" x14ac:dyDescent="0.25">
      <c r="A239" s="169" t="s">
        <v>161</v>
      </c>
      <c r="AM239" s="229">
        <f>'ANUAL DATA'!F67</f>
        <v>0.14129</v>
      </c>
      <c r="AN239" s="229">
        <f>AM239</f>
        <v>0.14129</v>
      </c>
      <c r="AO239" s="229">
        <f t="shared" ref="AO239:AX239" si="115">AN239</f>
        <v>0.14129</v>
      </c>
      <c r="AP239" s="229">
        <f t="shared" si="115"/>
        <v>0.14129</v>
      </c>
      <c r="AQ239" s="229">
        <f t="shared" si="115"/>
        <v>0.14129</v>
      </c>
      <c r="AR239" s="229">
        <f t="shared" si="115"/>
        <v>0.14129</v>
      </c>
      <c r="AS239" s="229">
        <f t="shared" si="115"/>
        <v>0.14129</v>
      </c>
      <c r="AT239" s="229">
        <f t="shared" si="115"/>
        <v>0.14129</v>
      </c>
      <c r="AU239" s="229">
        <f t="shared" si="115"/>
        <v>0.14129</v>
      </c>
      <c r="AV239" s="229">
        <f t="shared" si="115"/>
        <v>0.14129</v>
      </c>
      <c r="AW239" s="229">
        <f t="shared" si="115"/>
        <v>0.14129</v>
      </c>
      <c r="AX239" s="229">
        <f t="shared" si="115"/>
        <v>0.14129</v>
      </c>
      <c r="AY239" s="229">
        <f>'ANUAL DATA'!G67</f>
        <v>0.14221300000000001</v>
      </c>
      <c r="AZ239" s="229">
        <f>AY239</f>
        <v>0.14221300000000001</v>
      </c>
      <c r="BA239" s="229">
        <f t="shared" ref="BA239:BJ239" si="116">AZ239</f>
        <v>0.14221300000000001</v>
      </c>
      <c r="BB239" s="229">
        <f t="shared" si="116"/>
        <v>0.14221300000000001</v>
      </c>
      <c r="BC239" s="229">
        <f t="shared" si="116"/>
        <v>0.14221300000000001</v>
      </c>
      <c r="BD239" s="229">
        <f t="shared" si="116"/>
        <v>0.14221300000000001</v>
      </c>
      <c r="BE239" s="229">
        <f t="shared" si="116"/>
        <v>0.14221300000000001</v>
      </c>
      <c r="BF239" s="229">
        <f t="shared" si="116"/>
        <v>0.14221300000000001</v>
      </c>
      <c r="BG239" s="229">
        <f t="shared" si="116"/>
        <v>0.14221300000000001</v>
      </c>
      <c r="BH239" s="229">
        <f t="shared" si="116"/>
        <v>0.14221300000000001</v>
      </c>
      <c r="BI239" s="229">
        <f t="shared" si="116"/>
        <v>0.14221300000000001</v>
      </c>
      <c r="BJ239" s="229">
        <f t="shared" si="116"/>
        <v>0.14221300000000001</v>
      </c>
      <c r="BK239" s="229">
        <f>'ANUAL DATA'!H67</f>
        <v>0.13816600000000001</v>
      </c>
      <c r="BL239" s="229">
        <f>BK239</f>
        <v>0.13816600000000001</v>
      </c>
      <c r="BM239" s="229">
        <f t="shared" ref="BM239:BV239" si="117">BL239</f>
        <v>0.13816600000000001</v>
      </c>
      <c r="BN239" s="229">
        <f t="shared" si="117"/>
        <v>0.13816600000000001</v>
      </c>
      <c r="BO239" s="229">
        <f t="shared" si="117"/>
        <v>0.13816600000000001</v>
      </c>
      <c r="BP239" s="229">
        <f t="shared" si="117"/>
        <v>0.13816600000000001</v>
      </c>
      <c r="BQ239" s="229">
        <f t="shared" si="117"/>
        <v>0.13816600000000001</v>
      </c>
      <c r="BR239" s="229">
        <f t="shared" si="117"/>
        <v>0.13816600000000001</v>
      </c>
      <c r="BS239" s="229">
        <f t="shared" si="117"/>
        <v>0.13816600000000001</v>
      </c>
      <c r="BT239" s="229">
        <f t="shared" si="117"/>
        <v>0.13816600000000001</v>
      </c>
      <c r="BU239" s="229">
        <f t="shared" si="117"/>
        <v>0.13816600000000001</v>
      </c>
      <c r="BV239" s="229">
        <f t="shared" si="117"/>
        <v>0.13816600000000001</v>
      </c>
      <c r="BW239" s="229">
        <f>'ANUAL DATA'!I67</f>
        <v>0.13972799999999999</v>
      </c>
      <c r="BX239" s="229">
        <f>BW239</f>
        <v>0.13972799999999999</v>
      </c>
      <c r="BY239" s="229">
        <f t="shared" ref="BY239:CH239" si="118">BX239</f>
        <v>0.13972799999999999</v>
      </c>
      <c r="BZ239" s="229">
        <f t="shared" si="118"/>
        <v>0.13972799999999999</v>
      </c>
      <c r="CA239" s="229">
        <f t="shared" si="118"/>
        <v>0.13972799999999999</v>
      </c>
      <c r="CB239" s="229">
        <f t="shared" si="118"/>
        <v>0.13972799999999999</v>
      </c>
      <c r="CC239" s="229">
        <f t="shared" si="118"/>
        <v>0.13972799999999999</v>
      </c>
      <c r="CD239" s="229">
        <f t="shared" si="118"/>
        <v>0.13972799999999999</v>
      </c>
      <c r="CE239" s="229">
        <f t="shared" si="118"/>
        <v>0.13972799999999999</v>
      </c>
      <c r="CF239" s="229">
        <f t="shared" si="118"/>
        <v>0.13972799999999999</v>
      </c>
      <c r="CG239" s="229">
        <f t="shared" si="118"/>
        <v>0.13972799999999999</v>
      </c>
      <c r="CH239" s="229">
        <f t="shared" si="118"/>
        <v>0.13972799999999999</v>
      </c>
      <c r="CI239" s="229">
        <f>'ANUAL DATA'!J67</f>
        <v>0.143846</v>
      </c>
      <c r="CJ239" s="229">
        <f>CI239</f>
        <v>0.143846</v>
      </c>
      <c r="CK239" s="229">
        <f t="shared" ref="CK239:CT239" si="119">CJ239</f>
        <v>0.143846</v>
      </c>
      <c r="CL239" s="229">
        <f t="shared" si="119"/>
        <v>0.143846</v>
      </c>
      <c r="CM239" s="229">
        <f t="shared" si="119"/>
        <v>0.143846</v>
      </c>
      <c r="CN239" s="229">
        <f t="shared" si="119"/>
        <v>0.143846</v>
      </c>
      <c r="CO239" s="229">
        <f t="shared" si="119"/>
        <v>0.143846</v>
      </c>
      <c r="CP239" s="229">
        <f t="shared" si="119"/>
        <v>0.143846</v>
      </c>
      <c r="CQ239" s="229">
        <f t="shared" si="119"/>
        <v>0.143846</v>
      </c>
      <c r="CR239" s="229">
        <f t="shared" si="119"/>
        <v>0.143846</v>
      </c>
      <c r="CS239" s="229">
        <f t="shared" si="119"/>
        <v>0.143846</v>
      </c>
      <c r="CT239" s="229">
        <f t="shared" si="119"/>
        <v>0.143846</v>
      </c>
      <c r="CU239" s="852">
        <f t="shared" si="108"/>
        <v>8.4629159999999963</v>
      </c>
    </row>
    <row r="240" spans="1:99" x14ac:dyDescent="0.25">
      <c r="A240" s="169" t="s">
        <v>163</v>
      </c>
      <c r="AM240" s="229">
        <f>'ANUAL DATA'!F68</f>
        <v>2.9464999999999999E-3</v>
      </c>
      <c r="AN240" s="229">
        <f>AM240</f>
        <v>2.9464999999999999E-3</v>
      </c>
      <c r="AO240" s="229">
        <f t="shared" ref="AO240:AX240" si="120">AN240</f>
        <v>2.9464999999999999E-3</v>
      </c>
      <c r="AP240" s="229">
        <f t="shared" si="120"/>
        <v>2.9464999999999999E-3</v>
      </c>
      <c r="AQ240" s="229">
        <f t="shared" si="120"/>
        <v>2.9464999999999999E-3</v>
      </c>
      <c r="AR240" s="229">
        <f t="shared" si="120"/>
        <v>2.9464999999999999E-3</v>
      </c>
      <c r="AS240" s="229">
        <f t="shared" si="120"/>
        <v>2.9464999999999999E-3</v>
      </c>
      <c r="AT240" s="229">
        <f t="shared" si="120"/>
        <v>2.9464999999999999E-3</v>
      </c>
      <c r="AU240" s="229">
        <f t="shared" si="120"/>
        <v>2.9464999999999999E-3</v>
      </c>
      <c r="AV240" s="229">
        <f t="shared" si="120"/>
        <v>2.9464999999999999E-3</v>
      </c>
      <c r="AW240" s="229">
        <f t="shared" si="120"/>
        <v>2.9464999999999999E-3</v>
      </c>
      <c r="AX240" s="229">
        <f t="shared" si="120"/>
        <v>2.9464999999999999E-3</v>
      </c>
      <c r="AY240" s="229">
        <f>'ANUAL DATA'!G68</f>
        <v>2.2719999999999997E-3</v>
      </c>
      <c r="AZ240" s="229">
        <f>AY240</f>
        <v>2.2719999999999997E-3</v>
      </c>
      <c r="BA240" s="229">
        <f t="shared" ref="BA240:BJ240" si="121">AZ240</f>
        <v>2.2719999999999997E-3</v>
      </c>
      <c r="BB240" s="229">
        <f t="shared" si="121"/>
        <v>2.2719999999999997E-3</v>
      </c>
      <c r="BC240" s="229">
        <f t="shared" si="121"/>
        <v>2.2719999999999997E-3</v>
      </c>
      <c r="BD240" s="229">
        <f t="shared" si="121"/>
        <v>2.2719999999999997E-3</v>
      </c>
      <c r="BE240" s="229">
        <f t="shared" si="121"/>
        <v>2.2719999999999997E-3</v>
      </c>
      <c r="BF240" s="229">
        <f t="shared" si="121"/>
        <v>2.2719999999999997E-3</v>
      </c>
      <c r="BG240" s="229">
        <f t="shared" si="121"/>
        <v>2.2719999999999997E-3</v>
      </c>
      <c r="BH240" s="229">
        <f t="shared" si="121"/>
        <v>2.2719999999999997E-3</v>
      </c>
      <c r="BI240" s="229">
        <f t="shared" si="121"/>
        <v>2.2719999999999997E-3</v>
      </c>
      <c r="BJ240" s="229">
        <f t="shared" si="121"/>
        <v>2.2719999999999997E-3</v>
      </c>
      <c r="BK240" s="229">
        <f>'ANUAL DATA'!H68</f>
        <v>2.627E-3</v>
      </c>
      <c r="BL240" s="229">
        <f>BK240</f>
        <v>2.627E-3</v>
      </c>
      <c r="BM240" s="229">
        <f t="shared" ref="BM240:BV240" si="122">BL240</f>
        <v>2.627E-3</v>
      </c>
      <c r="BN240" s="229">
        <f t="shared" si="122"/>
        <v>2.627E-3</v>
      </c>
      <c r="BO240" s="229">
        <f t="shared" si="122"/>
        <v>2.627E-3</v>
      </c>
      <c r="BP240" s="229">
        <f t="shared" si="122"/>
        <v>2.627E-3</v>
      </c>
      <c r="BQ240" s="229">
        <f t="shared" si="122"/>
        <v>2.627E-3</v>
      </c>
      <c r="BR240" s="229">
        <f t="shared" si="122"/>
        <v>2.627E-3</v>
      </c>
      <c r="BS240" s="229">
        <f t="shared" si="122"/>
        <v>2.627E-3</v>
      </c>
      <c r="BT240" s="229">
        <f t="shared" si="122"/>
        <v>2.627E-3</v>
      </c>
      <c r="BU240" s="229">
        <f t="shared" si="122"/>
        <v>2.627E-3</v>
      </c>
      <c r="BV240" s="229">
        <f t="shared" si="122"/>
        <v>2.627E-3</v>
      </c>
      <c r="BW240" s="229">
        <f>'ANUAL DATA'!I68</f>
        <v>1.9525000000000002E-3</v>
      </c>
      <c r="BX240" s="229">
        <f>BW240</f>
        <v>1.9525000000000002E-3</v>
      </c>
      <c r="BY240" s="229">
        <f t="shared" ref="BY240:CH240" si="123">BX240</f>
        <v>1.9525000000000002E-3</v>
      </c>
      <c r="BZ240" s="229">
        <f t="shared" si="123"/>
        <v>1.9525000000000002E-3</v>
      </c>
      <c r="CA240" s="229">
        <f t="shared" si="123"/>
        <v>1.9525000000000002E-3</v>
      </c>
      <c r="CB240" s="229">
        <f t="shared" si="123"/>
        <v>1.9525000000000002E-3</v>
      </c>
      <c r="CC240" s="229">
        <f t="shared" si="123"/>
        <v>1.9525000000000002E-3</v>
      </c>
      <c r="CD240" s="229">
        <f t="shared" si="123"/>
        <v>1.9525000000000002E-3</v>
      </c>
      <c r="CE240" s="229">
        <f t="shared" si="123"/>
        <v>1.9525000000000002E-3</v>
      </c>
      <c r="CF240" s="229">
        <f t="shared" si="123"/>
        <v>1.9525000000000002E-3</v>
      </c>
      <c r="CG240" s="229">
        <f t="shared" si="123"/>
        <v>1.9525000000000002E-3</v>
      </c>
      <c r="CH240" s="229">
        <f t="shared" si="123"/>
        <v>1.9525000000000002E-3</v>
      </c>
      <c r="CI240" s="229">
        <f>'ANUAL DATA'!J68</f>
        <v>2.1299999999999999E-3</v>
      </c>
      <c r="CJ240" s="229">
        <f>CI240</f>
        <v>2.1299999999999999E-3</v>
      </c>
      <c r="CK240" s="229">
        <f t="shared" ref="CK240:CT240" si="124">CJ240</f>
        <v>2.1299999999999999E-3</v>
      </c>
      <c r="CL240" s="229">
        <f t="shared" si="124"/>
        <v>2.1299999999999999E-3</v>
      </c>
      <c r="CM240" s="229">
        <f t="shared" si="124"/>
        <v>2.1299999999999999E-3</v>
      </c>
      <c r="CN240" s="229">
        <f t="shared" si="124"/>
        <v>2.1299999999999999E-3</v>
      </c>
      <c r="CO240" s="229">
        <f t="shared" si="124"/>
        <v>2.1299999999999999E-3</v>
      </c>
      <c r="CP240" s="229">
        <f t="shared" si="124"/>
        <v>2.1299999999999999E-3</v>
      </c>
      <c r="CQ240" s="229">
        <f t="shared" si="124"/>
        <v>2.1299999999999999E-3</v>
      </c>
      <c r="CR240" s="229">
        <f t="shared" si="124"/>
        <v>2.1299999999999999E-3</v>
      </c>
      <c r="CS240" s="229">
        <f t="shared" si="124"/>
        <v>2.1299999999999999E-3</v>
      </c>
      <c r="CT240" s="229">
        <f t="shared" si="124"/>
        <v>2.1299999999999999E-3</v>
      </c>
      <c r="CU240" s="852">
        <f t="shared" si="108"/>
        <v>0.14313599999999987</v>
      </c>
    </row>
    <row r="241" spans="1:99" x14ac:dyDescent="0.25">
      <c r="A241" s="169" t="s">
        <v>164</v>
      </c>
      <c r="AM241" s="229">
        <f>'ANUAL DATA'!F69</f>
        <v>6.2835E-3</v>
      </c>
      <c r="AN241" s="229">
        <f>AM241</f>
        <v>6.2835E-3</v>
      </c>
      <c r="AO241" s="229">
        <f t="shared" ref="AO241:AX241" si="125">AN241</f>
        <v>6.2835E-3</v>
      </c>
      <c r="AP241" s="229">
        <f t="shared" si="125"/>
        <v>6.2835E-3</v>
      </c>
      <c r="AQ241" s="229">
        <f t="shared" si="125"/>
        <v>6.2835E-3</v>
      </c>
      <c r="AR241" s="229">
        <f t="shared" si="125"/>
        <v>6.2835E-3</v>
      </c>
      <c r="AS241" s="229">
        <f t="shared" si="125"/>
        <v>6.2835E-3</v>
      </c>
      <c r="AT241" s="229">
        <f t="shared" si="125"/>
        <v>6.2835E-3</v>
      </c>
      <c r="AU241" s="229">
        <f t="shared" si="125"/>
        <v>6.2835E-3</v>
      </c>
      <c r="AV241" s="229">
        <f t="shared" si="125"/>
        <v>6.2835E-3</v>
      </c>
      <c r="AW241" s="229">
        <f t="shared" si="125"/>
        <v>6.2835E-3</v>
      </c>
      <c r="AX241" s="229">
        <f t="shared" si="125"/>
        <v>6.2835E-3</v>
      </c>
      <c r="AY241" s="229">
        <f>'ANUAL DATA'!G69</f>
        <v>5.857499999999999E-3</v>
      </c>
      <c r="AZ241" s="229">
        <f>AY241</f>
        <v>5.857499999999999E-3</v>
      </c>
      <c r="BA241" s="229">
        <f t="shared" ref="BA241:BJ241" si="126">AZ241</f>
        <v>5.857499999999999E-3</v>
      </c>
      <c r="BB241" s="229">
        <f t="shared" si="126"/>
        <v>5.857499999999999E-3</v>
      </c>
      <c r="BC241" s="229">
        <f t="shared" si="126"/>
        <v>5.857499999999999E-3</v>
      </c>
      <c r="BD241" s="229">
        <f t="shared" si="126"/>
        <v>5.857499999999999E-3</v>
      </c>
      <c r="BE241" s="229">
        <f t="shared" si="126"/>
        <v>5.857499999999999E-3</v>
      </c>
      <c r="BF241" s="229">
        <f t="shared" si="126"/>
        <v>5.857499999999999E-3</v>
      </c>
      <c r="BG241" s="229">
        <f t="shared" si="126"/>
        <v>5.857499999999999E-3</v>
      </c>
      <c r="BH241" s="229">
        <f t="shared" si="126"/>
        <v>5.857499999999999E-3</v>
      </c>
      <c r="BI241" s="229">
        <f t="shared" si="126"/>
        <v>5.857499999999999E-3</v>
      </c>
      <c r="BJ241" s="229">
        <f t="shared" si="126"/>
        <v>5.857499999999999E-3</v>
      </c>
      <c r="BK241" s="229">
        <f>'ANUAL DATA'!H69</f>
        <v>6.6030000000000004E-3</v>
      </c>
      <c r="BL241" s="229">
        <f>BK241</f>
        <v>6.6030000000000004E-3</v>
      </c>
      <c r="BM241" s="229">
        <f t="shared" ref="BM241:BV241" si="127">BL241</f>
        <v>6.6030000000000004E-3</v>
      </c>
      <c r="BN241" s="229">
        <f t="shared" si="127"/>
        <v>6.6030000000000004E-3</v>
      </c>
      <c r="BO241" s="229">
        <f t="shared" si="127"/>
        <v>6.6030000000000004E-3</v>
      </c>
      <c r="BP241" s="229">
        <f t="shared" si="127"/>
        <v>6.6030000000000004E-3</v>
      </c>
      <c r="BQ241" s="229">
        <f t="shared" si="127"/>
        <v>6.6030000000000004E-3</v>
      </c>
      <c r="BR241" s="229">
        <f t="shared" si="127"/>
        <v>6.6030000000000004E-3</v>
      </c>
      <c r="BS241" s="229">
        <f t="shared" si="127"/>
        <v>6.6030000000000004E-3</v>
      </c>
      <c r="BT241" s="229">
        <f t="shared" si="127"/>
        <v>6.6030000000000004E-3</v>
      </c>
      <c r="BU241" s="229">
        <f t="shared" si="127"/>
        <v>6.6030000000000004E-3</v>
      </c>
      <c r="BV241" s="229">
        <f t="shared" si="127"/>
        <v>6.6030000000000004E-3</v>
      </c>
      <c r="BW241" s="229">
        <f>'ANUAL DATA'!I69</f>
        <v>6.4965000000000005E-3</v>
      </c>
      <c r="BX241" s="229">
        <f>BW241</f>
        <v>6.4965000000000005E-3</v>
      </c>
      <c r="BY241" s="229">
        <f t="shared" ref="BY241:CH241" si="128">BX241</f>
        <v>6.4965000000000005E-3</v>
      </c>
      <c r="BZ241" s="229">
        <f t="shared" si="128"/>
        <v>6.4965000000000005E-3</v>
      </c>
      <c r="CA241" s="229">
        <f t="shared" si="128"/>
        <v>6.4965000000000005E-3</v>
      </c>
      <c r="CB241" s="229">
        <f t="shared" si="128"/>
        <v>6.4965000000000005E-3</v>
      </c>
      <c r="CC241" s="229">
        <f t="shared" si="128"/>
        <v>6.4965000000000005E-3</v>
      </c>
      <c r="CD241" s="229">
        <f t="shared" si="128"/>
        <v>6.4965000000000005E-3</v>
      </c>
      <c r="CE241" s="229">
        <f t="shared" si="128"/>
        <v>6.4965000000000005E-3</v>
      </c>
      <c r="CF241" s="229">
        <f t="shared" si="128"/>
        <v>6.4965000000000005E-3</v>
      </c>
      <c r="CG241" s="229">
        <f t="shared" si="128"/>
        <v>6.4965000000000005E-3</v>
      </c>
      <c r="CH241" s="229">
        <f t="shared" si="128"/>
        <v>6.4965000000000005E-3</v>
      </c>
      <c r="CI241" s="229">
        <f>'ANUAL DATA'!J69</f>
        <v>6.3899999999999998E-3</v>
      </c>
      <c r="CJ241" s="229">
        <f>CI241</f>
        <v>6.3899999999999998E-3</v>
      </c>
      <c r="CK241" s="229">
        <f t="shared" ref="CK241:CT241" si="129">CJ241</f>
        <v>6.3899999999999998E-3</v>
      </c>
      <c r="CL241" s="229">
        <f t="shared" si="129"/>
        <v>6.3899999999999998E-3</v>
      </c>
      <c r="CM241" s="229">
        <f t="shared" si="129"/>
        <v>6.3899999999999998E-3</v>
      </c>
      <c r="CN241" s="229">
        <f t="shared" si="129"/>
        <v>6.3899999999999998E-3</v>
      </c>
      <c r="CO241" s="229">
        <f t="shared" si="129"/>
        <v>6.3899999999999998E-3</v>
      </c>
      <c r="CP241" s="229">
        <f t="shared" si="129"/>
        <v>6.3899999999999998E-3</v>
      </c>
      <c r="CQ241" s="229">
        <f t="shared" si="129"/>
        <v>6.3899999999999998E-3</v>
      </c>
      <c r="CR241" s="229">
        <f t="shared" si="129"/>
        <v>6.3899999999999998E-3</v>
      </c>
      <c r="CS241" s="229">
        <f t="shared" si="129"/>
        <v>6.3899999999999998E-3</v>
      </c>
      <c r="CT241" s="229">
        <f t="shared" si="129"/>
        <v>6.3899999999999998E-3</v>
      </c>
      <c r="CU241" s="868">
        <f t="shared" si="108"/>
        <v>0.37956600000000013</v>
      </c>
    </row>
    <row r="242" spans="1:99" x14ac:dyDescent="0.25">
      <c r="A242" s="169" t="s">
        <v>165</v>
      </c>
      <c r="AM242" s="229">
        <f>'ANUAL DATA'!F70</f>
        <v>1.7998500000000001E-2</v>
      </c>
      <c r="AN242" s="229">
        <f>AM242</f>
        <v>1.7998500000000001E-2</v>
      </c>
      <c r="AO242" s="229">
        <f t="shared" ref="AO242:AX242" si="130">AN242</f>
        <v>1.7998500000000001E-2</v>
      </c>
      <c r="AP242" s="229">
        <f t="shared" si="130"/>
        <v>1.7998500000000001E-2</v>
      </c>
      <c r="AQ242" s="229">
        <f t="shared" si="130"/>
        <v>1.7998500000000001E-2</v>
      </c>
      <c r="AR242" s="229">
        <f t="shared" si="130"/>
        <v>1.7998500000000001E-2</v>
      </c>
      <c r="AS242" s="229">
        <f t="shared" si="130"/>
        <v>1.7998500000000001E-2</v>
      </c>
      <c r="AT242" s="229">
        <f t="shared" si="130"/>
        <v>1.7998500000000001E-2</v>
      </c>
      <c r="AU242" s="229">
        <f t="shared" si="130"/>
        <v>1.7998500000000001E-2</v>
      </c>
      <c r="AV242" s="229">
        <f t="shared" si="130"/>
        <v>1.7998500000000001E-2</v>
      </c>
      <c r="AW242" s="229">
        <f t="shared" si="130"/>
        <v>1.7998500000000001E-2</v>
      </c>
      <c r="AX242" s="229">
        <f t="shared" si="130"/>
        <v>1.7998500000000001E-2</v>
      </c>
      <c r="AY242" s="229">
        <f>'ANUAL DATA'!G70</f>
        <v>2.0305999999999998E-2</v>
      </c>
      <c r="AZ242" s="229">
        <f>AY242</f>
        <v>2.0305999999999998E-2</v>
      </c>
      <c r="BA242" s="229">
        <f t="shared" ref="BA242:BJ242" si="131">AZ242</f>
        <v>2.0305999999999998E-2</v>
      </c>
      <c r="BB242" s="229">
        <f t="shared" si="131"/>
        <v>2.0305999999999998E-2</v>
      </c>
      <c r="BC242" s="229">
        <f t="shared" si="131"/>
        <v>2.0305999999999998E-2</v>
      </c>
      <c r="BD242" s="229">
        <f t="shared" si="131"/>
        <v>2.0305999999999998E-2</v>
      </c>
      <c r="BE242" s="229">
        <f t="shared" si="131"/>
        <v>2.0305999999999998E-2</v>
      </c>
      <c r="BF242" s="229">
        <f t="shared" si="131"/>
        <v>2.0305999999999998E-2</v>
      </c>
      <c r="BG242" s="229">
        <f t="shared" si="131"/>
        <v>2.0305999999999998E-2</v>
      </c>
      <c r="BH242" s="229">
        <f t="shared" si="131"/>
        <v>2.0305999999999998E-2</v>
      </c>
      <c r="BI242" s="229">
        <f t="shared" si="131"/>
        <v>2.0305999999999998E-2</v>
      </c>
      <c r="BJ242" s="229">
        <f t="shared" si="131"/>
        <v>2.0305999999999998E-2</v>
      </c>
      <c r="BK242" s="229">
        <f>'ANUAL DATA'!H70</f>
        <v>2.0803000000000002E-2</v>
      </c>
      <c r="BL242" s="229">
        <f>BK242</f>
        <v>2.0803000000000002E-2</v>
      </c>
      <c r="BM242" s="229">
        <f t="shared" ref="BM242:BV242" si="132">BL242</f>
        <v>2.0803000000000002E-2</v>
      </c>
      <c r="BN242" s="229">
        <f t="shared" si="132"/>
        <v>2.0803000000000002E-2</v>
      </c>
      <c r="BO242" s="229">
        <f t="shared" si="132"/>
        <v>2.0803000000000002E-2</v>
      </c>
      <c r="BP242" s="229">
        <f t="shared" si="132"/>
        <v>2.0803000000000002E-2</v>
      </c>
      <c r="BQ242" s="229">
        <f t="shared" si="132"/>
        <v>2.0803000000000002E-2</v>
      </c>
      <c r="BR242" s="229">
        <f t="shared" si="132"/>
        <v>2.0803000000000002E-2</v>
      </c>
      <c r="BS242" s="229">
        <f t="shared" si="132"/>
        <v>2.0803000000000002E-2</v>
      </c>
      <c r="BT242" s="229">
        <f t="shared" si="132"/>
        <v>2.0803000000000002E-2</v>
      </c>
      <c r="BU242" s="229">
        <f t="shared" si="132"/>
        <v>2.0803000000000002E-2</v>
      </c>
      <c r="BV242" s="229">
        <f t="shared" si="132"/>
        <v>2.0803000000000002E-2</v>
      </c>
      <c r="BW242" s="229">
        <f>'ANUAL DATA'!I70</f>
        <v>1.5549E-2</v>
      </c>
      <c r="BX242" s="229">
        <f>BW242</f>
        <v>1.5549E-2</v>
      </c>
      <c r="BY242" s="229">
        <f t="shared" ref="BY242:CH242" si="133">BX242</f>
        <v>1.5549E-2</v>
      </c>
      <c r="BZ242" s="229">
        <f t="shared" si="133"/>
        <v>1.5549E-2</v>
      </c>
      <c r="CA242" s="229">
        <f t="shared" si="133"/>
        <v>1.5549E-2</v>
      </c>
      <c r="CB242" s="229">
        <f t="shared" si="133"/>
        <v>1.5549E-2</v>
      </c>
      <c r="CC242" s="229">
        <f t="shared" si="133"/>
        <v>1.5549E-2</v>
      </c>
      <c r="CD242" s="229">
        <f t="shared" si="133"/>
        <v>1.5549E-2</v>
      </c>
      <c r="CE242" s="229">
        <f t="shared" si="133"/>
        <v>1.5549E-2</v>
      </c>
      <c r="CF242" s="229">
        <f t="shared" si="133"/>
        <v>1.5549E-2</v>
      </c>
      <c r="CG242" s="229">
        <f t="shared" si="133"/>
        <v>1.5549E-2</v>
      </c>
      <c r="CH242" s="229">
        <f t="shared" si="133"/>
        <v>1.5549E-2</v>
      </c>
      <c r="CI242" s="229">
        <f>'ANUAL DATA'!J70</f>
        <v>1.8105E-2</v>
      </c>
      <c r="CJ242" s="229">
        <f>CI242</f>
        <v>1.8105E-2</v>
      </c>
      <c r="CK242" s="229">
        <f t="shared" ref="CK242:CT242" si="134">CJ242</f>
        <v>1.8105E-2</v>
      </c>
      <c r="CL242" s="229">
        <f t="shared" si="134"/>
        <v>1.8105E-2</v>
      </c>
      <c r="CM242" s="229">
        <f t="shared" si="134"/>
        <v>1.8105E-2</v>
      </c>
      <c r="CN242" s="229">
        <f t="shared" si="134"/>
        <v>1.8105E-2</v>
      </c>
      <c r="CO242" s="229">
        <f t="shared" si="134"/>
        <v>1.8105E-2</v>
      </c>
      <c r="CP242" s="229">
        <f t="shared" si="134"/>
        <v>1.8105E-2</v>
      </c>
      <c r="CQ242" s="229">
        <f t="shared" si="134"/>
        <v>1.8105E-2</v>
      </c>
      <c r="CR242" s="229">
        <f t="shared" si="134"/>
        <v>1.8105E-2</v>
      </c>
      <c r="CS242" s="229">
        <f t="shared" si="134"/>
        <v>1.8105E-2</v>
      </c>
      <c r="CT242" s="229">
        <f t="shared" si="134"/>
        <v>1.8105E-2</v>
      </c>
      <c r="CU242" s="868">
        <f t="shared" si="108"/>
        <v>1.1131380000000008</v>
      </c>
    </row>
    <row r="243" spans="1:99" ht="16.5" thickBot="1" x14ac:dyDescent="0.3">
      <c r="CU243" s="849">
        <f t="shared" si="108"/>
        <v>0</v>
      </c>
    </row>
    <row r="244" spans="1:99" ht="16.5" thickBot="1" x14ac:dyDescent="0.3">
      <c r="A244" s="866" t="s">
        <v>2</v>
      </c>
      <c r="CU244" s="849">
        <f t="shared" si="108"/>
        <v>0</v>
      </c>
    </row>
    <row r="245" spans="1:99" x14ac:dyDescent="0.25">
      <c r="A245" s="180" t="s">
        <v>168</v>
      </c>
      <c r="AM245" s="229">
        <f>'ANUAL DATA'!F73</f>
        <v>0.14981</v>
      </c>
      <c r="AN245" s="229">
        <f>AM245</f>
        <v>0.14981</v>
      </c>
      <c r="AO245" s="229">
        <f t="shared" ref="AO245:AX245" si="135">AN245</f>
        <v>0.14981</v>
      </c>
      <c r="AP245" s="229">
        <f t="shared" si="135"/>
        <v>0.14981</v>
      </c>
      <c r="AQ245" s="229">
        <f t="shared" si="135"/>
        <v>0.14981</v>
      </c>
      <c r="AR245" s="229">
        <f t="shared" si="135"/>
        <v>0.14981</v>
      </c>
      <c r="AS245" s="229">
        <f t="shared" si="135"/>
        <v>0.14981</v>
      </c>
      <c r="AT245" s="229">
        <f t="shared" si="135"/>
        <v>0.14981</v>
      </c>
      <c r="AU245" s="229">
        <f t="shared" si="135"/>
        <v>0.14981</v>
      </c>
      <c r="AV245" s="229">
        <f t="shared" si="135"/>
        <v>0.14981</v>
      </c>
      <c r="AW245" s="229">
        <f t="shared" si="135"/>
        <v>0.14981</v>
      </c>
      <c r="AX245" s="229">
        <f t="shared" si="135"/>
        <v>0.14981</v>
      </c>
      <c r="AY245" s="229">
        <f>'ANUAL DATA'!G73</f>
        <v>0.14981</v>
      </c>
      <c r="AZ245" s="229">
        <f>AY245</f>
        <v>0.14981</v>
      </c>
      <c r="BA245" s="229">
        <f t="shared" ref="BA245:BJ245" si="136">AZ245</f>
        <v>0.14981</v>
      </c>
      <c r="BB245" s="229">
        <f t="shared" si="136"/>
        <v>0.14981</v>
      </c>
      <c r="BC245" s="229">
        <f t="shared" si="136"/>
        <v>0.14981</v>
      </c>
      <c r="BD245" s="229">
        <f t="shared" si="136"/>
        <v>0.14981</v>
      </c>
      <c r="BE245" s="229">
        <f t="shared" si="136"/>
        <v>0.14981</v>
      </c>
      <c r="BF245" s="229">
        <f t="shared" si="136"/>
        <v>0.14981</v>
      </c>
      <c r="BG245" s="229">
        <f t="shared" si="136"/>
        <v>0.14981</v>
      </c>
      <c r="BH245" s="229">
        <f t="shared" si="136"/>
        <v>0.14981</v>
      </c>
      <c r="BI245" s="229">
        <f t="shared" si="136"/>
        <v>0.14981</v>
      </c>
      <c r="BJ245" s="229">
        <f t="shared" si="136"/>
        <v>0.14981</v>
      </c>
      <c r="BK245" s="229">
        <f>'ANUAL DATA'!H73</f>
        <v>0.15293400000000001</v>
      </c>
      <c r="BL245" s="229">
        <f>BK245</f>
        <v>0.15293400000000001</v>
      </c>
      <c r="BM245" s="229">
        <f t="shared" ref="BM245:BV245" si="137">BL245</f>
        <v>0.15293400000000001</v>
      </c>
      <c r="BN245" s="229">
        <f t="shared" si="137"/>
        <v>0.15293400000000001</v>
      </c>
      <c r="BO245" s="229">
        <f t="shared" si="137"/>
        <v>0.15293400000000001</v>
      </c>
      <c r="BP245" s="229">
        <f t="shared" si="137"/>
        <v>0.15293400000000001</v>
      </c>
      <c r="BQ245" s="229">
        <f t="shared" si="137"/>
        <v>0.15293400000000001</v>
      </c>
      <c r="BR245" s="229">
        <f t="shared" si="137"/>
        <v>0.15293400000000001</v>
      </c>
      <c r="BS245" s="229">
        <f t="shared" si="137"/>
        <v>0.15293400000000001</v>
      </c>
      <c r="BT245" s="229">
        <f t="shared" si="137"/>
        <v>0.15293400000000001</v>
      </c>
      <c r="BU245" s="229">
        <f t="shared" si="137"/>
        <v>0.15293400000000001</v>
      </c>
      <c r="BV245" s="229">
        <f t="shared" si="137"/>
        <v>0.15293400000000001</v>
      </c>
      <c r="BW245" s="229">
        <f>'ANUAL DATA'!I73</f>
        <v>0.14895800000000001</v>
      </c>
      <c r="BX245" s="229">
        <f>BW245</f>
        <v>0.14895800000000001</v>
      </c>
      <c r="BY245" s="229">
        <f t="shared" ref="BY245:CH245" si="138">BX245</f>
        <v>0.14895800000000001</v>
      </c>
      <c r="BZ245" s="229">
        <f t="shared" si="138"/>
        <v>0.14895800000000001</v>
      </c>
      <c r="CA245" s="229">
        <f t="shared" si="138"/>
        <v>0.14895800000000001</v>
      </c>
      <c r="CB245" s="229">
        <f t="shared" si="138"/>
        <v>0.14895800000000001</v>
      </c>
      <c r="CC245" s="229">
        <f t="shared" si="138"/>
        <v>0.14895800000000001</v>
      </c>
      <c r="CD245" s="229">
        <f t="shared" si="138"/>
        <v>0.14895800000000001</v>
      </c>
      <c r="CE245" s="229">
        <f t="shared" si="138"/>
        <v>0.14895800000000001</v>
      </c>
      <c r="CF245" s="229">
        <f t="shared" si="138"/>
        <v>0.14895800000000001</v>
      </c>
      <c r="CG245" s="229">
        <f t="shared" si="138"/>
        <v>0.14895800000000001</v>
      </c>
      <c r="CH245" s="229">
        <f t="shared" si="138"/>
        <v>0.14895800000000001</v>
      </c>
      <c r="CI245" s="229">
        <f>'ANUAL DATA'!J73</f>
        <v>0.14455599999999999</v>
      </c>
      <c r="CJ245" s="229">
        <f>CI245</f>
        <v>0.14455599999999999</v>
      </c>
      <c r="CK245" s="229">
        <f t="shared" ref="CK245:CT245" si="139">CJ245</f>
        <v>0.14455599999999999</v>
      </c>
      <c r="CL245" s="229">
        <f t="shared" si="139"/>
        <v>0.14455599999999999</v>
      </c>
      <c r="CM245" s="229">
        <f t="shared" si="139"/>
        <v>0.14455599999999999</v>
      </c>
      <c r="CN245" s="229">
        <f t="shared" si="139"/>
        <v>0.14455599999999999</v>
      </c>
      <c r="CO245" s="229">
        <f t="shared" si="139"/>
        <v>0.14455599999999999</v>
      </c>
      <c r="CP245" s="229">
        <f t="shared" si="139"/>
        <v>0.14455599999999999</v>
      </c>
      <c r="CQ245" s="229">
        <f t="shared" si="139"/>
        <v>0.14455599999999999</v>
      </c>
      <c r="CR245" s="229">
        <f t="shared" si="139"/>
        <v>0.14455599999999999</v>
      </c>
      <c r="CS245" s="229">
        <f t="shared" si="139"/>
        <v>0.14455599999999999</v>
      </c>
      <c r="CT245" s="229">
        <f t="shared" si="139"/>
        <v>0.14455599999999999</v>
      </c>
      <c r="CU245" s="852">
        <f t="shared" si="108"/>
        <v>8.9528160000000021</v>
      </c>
    </row>
    <row r="246" spans="1:99" x14ac:dyDescent="0.25">
      <c r="A246" s="180" t="s">
        <v>163</v>
      </c>
      <c r="AM246" s="229">
        <f>'ANUAL DATA'!F74</f>
        <v>2.8400000000000001E-3</v>
      </c>
      <c r="AN246" s="229">
        <f>AM246</f>
        <v>2.8400000000000001E-3</v>
      </c>
      <c r="AO246" s="229">
        <f t="shared" ref="AO246:AX246" si="140">AN246</f>
        <v>2.8400000000000001E-3</v>
      </c>
      <c r="AP246" s="229">
        <f t="shared" si="140"/>
        <v>2.8400000000000001E-3</v>
      </c>
      <c r="AQ246" s="229">
        <f t="shared" si="140"/>
        <v>2.8400000000000001E-3</v>
      </c>
      <c r="AR246" s="229">
        <f t="shared" si="140"/>
        <v>2.8400000000000001E-3</v>
      </c>
      <c r="AS246" s="229">
        <f t="shared" si="140"/>
        <v>2.8400000000000001E-3</v>
      </c>
      <c r="AT246" s="229">
        <f t="shared" si="140"/>
        <v>2.8400000000000001E-3</v>
      </c>
      <c r="AU246" s="229">
        <f t="shared" si="140"/>
        <v>2.8400000000000001E-3</v>
      </c>
      <c r="AV246" s="229">
        <f t="shared" si="140"/>
        <v>2.8400000000000001E-3</v>
      </c>
      <c r="AW246" s="229">
        <f t="shared" si="140"/>
        <v>2.8400000000000001E-3</v>
      </c>
      <c r="AX246" s="229">
        <f t="shared" si="140"/>
        <v>2.8400000000000001E-3</v>
      </c>
      <c r="AY246" s="229">
        <f>'ANUAL DATA'!G74</f>
        <v>2.7335000000000003E-3</v>
      </c>
      <c r="AZ246" s="229">
        <f>AY246</f>
        <v>2.7335000000000003E-3</v>
      </c>
      <c r="BA246" s="229">
        <f t="shared" ref="BA246:BJ246" si="141">AZ246</f>
        <v>2.7335000000000003E-3</v>
      </c>
      <c r="BB246" s="229">
        <f t="shared" si="141"/>
        <v>2.7335000000000003E-3</v>
      </c>
      <c r="BC246" s="229">
        <f t="shared" si="141"/>
        <v>2.7335000000000003E-3</v>
      </c>
      <c r="BD246" s="229">
        <f t="shared" si="141"/>
        <v>2.7335000000000003E-3</v>
      </c>
      <c r="BE246" s="229">
        <f t="shared" si="141"/>
        <v>2.7335000000000003E-3</v>
      </c>
      <c r="BF246" s="229">
        <f t="shared" si="141"/>
        <v>2.7335000000000003E-3</v>
      </c>
      <c r="BG246" s="229">
        <f t="shared" si="141"/>
        <v>2.7335000000000003E-3</v>
      </c>
      <c r="BH246" s="229">
        <f t="shared" si="141"/>
        <v>2.7335000000000003E-3</v>
      </c>
      <c r="BI246" s="229">
        <f t="shared" si="141"/>
        <v>2.7335000000000003E-3</v>
      </c>
      <c r="BJ246" s="229">
        <f t="shared" si="141"/>
        <v>2.7335000000000003E-3</v>
      </c>
      <c r="BK246" s="229">
        <f>'ANUAL DATA'!H74</f>
        <v>2.1299999999999999E-3</v>
      </c>
      <c r="BL246" s="229">
        <f>BK246</f>
        <v>2.1299999999999999E-3</v>
      </c>
      <c r="BM246" s="229">
        <f t="shared" ref="BM246:BV246" si="142">BL246</f>
        <v>2.1299999999999999E-3</v>
      </c>
      <c r="BN246" s="229">
        <f t="shared" si="142"/>
        <v>2.1299999999999999E-3</v>
      </c>
      <c r="BO246" s="229">
        <f t="shared" si="142"/>
        <v>2.1299999999999999E-3</v>
      </c>
      <c r="BP246" s="229">
        <f t="shared" si="142"/>
        <v>2.1299999999999999E-3</v>
      </c>
      <c r="BQ246" s="229">
        <f t="shared" si="142"/>
        <v>2.1299999999999999E-3</v>
      </c>
      <c r="BR246" s="229">
        <f t="shared" si="142"/>
        <v>2.1299999999999999E-3</v>
      </c>
      <c r="BS246" s="229">
        <f t="shared" si="142"/>
        <v>2.1299999999999999E-3</v>
      </c>
      <c r="BT246" s="229">
        <f t="shared" si="142"/>
        <v>2.1299999999999999E-3</v>
      </c>
      <c r="BU246" s="229">
        <f t="shared" si="142"/>
        <v>2.1299999999999999E-3</v>
      </c>
      <c r="BV246" s="229">
        <f t="shared" si="142"/>
        <v>2.1299999999999999E-3</v>
      </c>
      <c r="BW246" s="229">
        <f>'ANUAL DATA'!I74</f>
        <v>2.5559999999999997E-3</v>
      </c>
      <c r="BX246" s="229">
        <f>BW246</f>
        <v>2.5559999999999997E-3</v>
      </c>
      <c r="BY246" s="229">
        <f t="shared" ref="BY246:CH246" si="143">BX246</f>
        <v>2.5559999999999997E-3</v>
      </c>
      <c r="BZ246" s="229">
        <f t="shared" si="143"/>
        <v>2.5559999999999997E-3</v>
      </c>
      <c r="CA246" s="229">
        <f t="shared" si="143"/>
        <v>2.5559999999999997E-3</v>
      </c>
      <c r="CB246" s="229">
        <f t="shared" si="143"/>
        <v>2.5559999999999997E-3</v>
      </c>
      <c r="CC246" s="229">
        <f t="shared" si="143"/>
        <v>2.5559999999999997E-3</v>
      </c>
      <c r="CD246" s="229">
        <f t="shared" si="143"/>
        <v>2.5559999999999997E-3</v>
      </c>
      <c r="CE246" s="229">
        <f t="shared" si="143"/>
        <v>2.5559999999999997E-3</v>
      </c>
      <c r="CF246" s="229">
        <f t="shared" si="143"/>
        <v>2.5559999999999997E-3</v>
      </c>
      <c r="CG246" s="229">
        <f t="shared" si="143"/>
        <v>2.5559999999999997E-3</v>
      </c>
      <c r="CH246" s="229">
        <f t="shared" si="143"/>
        <v>2.5559999999999997E-3</v>
      </c>
      <c r="CI246" s="229">
        <f>'ANUAL DATA'!J74</f>
        <v>2.6979999999999999E-3</v>
      </c>
      <c r="CJ246" s="229">
        <f>CI246</f>
        <v>2.6979999999999999E-3</v>
      </c>
      <c r="CK246" s="229">
        <f t="shared" ref="CK246:CT246" si="144">CJ246</f>
        <v>2.6979999999999999E-3</v>
      </c>
      <c r="CL246" s="229">
        <f t="shared" si="144"/>
        <v>2.6979999999999999E-3</v>
      </c>
      <c r="CM246" s="229">
        <f t="shared" si="144"/>
        <v>2.6979999999999999E-3</v>
      </c>
      <c r="CN246" s="229">
        <f t="shared" si="144"/>
        <v>2.6979999999999999E-3</v>
      </c>
      <c r="CO246" s="229">
        <f t="shared" si="144"/>
        <v>2.6979999999999999E-3</v>
      </c>
      <c r="CP246" s="229">
        <f t="shared" si="144"/>
        <v>2.6979999999999999E-3</v>
      </c>
      <c r="CQ246" s="229">
        <f t="shared" si="144"/>
        <v>2.6979999999999999E-3</v>
      </c>
      <c r="CR246" s="229">
        <f t="shared" si="144"/>
        <v>2.6979999999999999E-3</v>
      </c>
      <c r="CS246" s="229">
        <f t="shared" si="144"/>
        <v>2.6979999999999999E-3</v>
      </c>
      <c r="CT246" s="229">
        <f t="shared" si="144"/>
        <v>2.6979999999999999E-3</v>
      </c>
      <c r="CU246" s="852">
        <f t="shared" si="108"/>
        <v>0.15549000000000002</v>
      </c>
    </row>
    <row r="247" spans="1:99" x14ac:dyDescent="0.25">
      <c r="A247" s="180" t="s">
        <v>164</v>
      </c>
      <c r="AM247" s="229">
        <f>'ANUAL DATA'!F75</f>
        <v>7.3130000000000001E-3</v>
      </c>
      <c r="AN247" s="229">
        <f>AM247</f>
        <v>7.3130000000000001E-3</v>
      </c>
      <c r="AO247" s="229">
        <f t="shared" ref="AO247:AX247" si="145">AN247</f>
        <v>7.3130000000000001E-3</v>
      </c>
      <c r="AP247" s="229">
        <f t="shared" si="145"/>
        <v>7.3130000000000001E-3</v>
      </c>
      <c r="AQ247" s="229">
        <f t="shared" si="145"/>
        <v>7.3130000000000001E-3</v>
      </c>
      <c r="AR247" s="229">
        <f t="shared" si="145"/>
        <v>7.3130000000000001E-3</v>
      </c>
      <c r="AS247" s="229">
        <f t="shared" si="145"/>
        <v>7.3130000000000001E-3</v>
      </c>
      <c r="AT247" s="229">
        <f t="shared" si="145"/>
        <v>7.3130000000000001E-3</v>
      </c>
      <c r="AU247" s="229">
        <f t="shared" si="145"/>
        <v>7.3130000000000001E-3</v>
      </c>
      <c r="AV247" s="229">
        <f t="shared" si="145"/>
        <v>7.3130000000000001E-3</v>
      </c>
      <c r="AW247" s="229">
        <f t="shared" si="145"/>
        <v>7.3130000000000001E-3</v>
      </c>
      <c r="AX247" s="229">
        <f t="shared" si="145"/>
        <v>7.3130000000000001E-3</v>
      </c>
      <c r="AY247" s="229">
        <f>'ANUAL DATA'!G75</f>
        <v>7.810000000000001E-3</v>
      </c>
      <c r="AZ247" s="229">
        <f>AY247</f>
        <v>7.810000000000001E-3</v>
      </c>
      <c r="BA247" s="229">
        <f t="shared" ref="BA247:BJ247" si="146">AZ247</f>
        <v>7.810000000000001E-3</v>
      </c>
      <c r="BB247" s="229">
        <f t="shared" si="146"/>
        <v>7.810000000000001E-3</v>
      </c>
      <c r="BC247" s="229">
        <f t="shared" si="146"/>
        <v>7.810000000000001E-3</v>
      </c>
      <c r="BD247" s="229">
        <f t="shared" si="146"/>
        <v>7.810000000000001E-3</v>
      </c>
      <c r="BE247" s="229">
        <f t="shared" si="146"/>
        <v>7.810000000000001E-3</v>
      </c>
      <c r="BF247" s="229">
        <f t="shared" si="146"/>
        <v>7.810000000000001E-3</v>
      </c>
      <c r="BG247" s="229">
        <f t="shared" si="146"/>
        <v>7.810000000000001E-3</v>
      </c>
      <c r="BH247" s="229">
        <f t="shared" si="146"/>
        <v>7.810000000000001E-3</v>
      </c>
      <c r="BI247" s="229">
        <f t="shared" si="146"/>
        <v>7.810000000000001E-3</v>
      </c>
      <c r="BJ247" s="229">
        <f t="shared" si="146"/>
        <v>7.810000000000001E-3</v>
      </c>
      <c r="BK247" s="229">
        <f>'ANUAL DATA'!H75</f>
        <v>6.7449999999999993E-3</v>
      </c>
      <c r="BL247" s="229">
        <f>BK247</f>
        <v>6.7449999999999993E-3</v>
      </c>
      <c r="BM247" s="229">
        <f t="shared" ref="BM247:BV247" si="147">BL247</f>
        <v>6.7449999999999993E-3</v>
      </c>
      <c r="BN247" s="229">
        <f t="shared" si="147"/>
        <v>6.7449999999999993E-3</v>
      </c>
      <c r="BO247" s="229">
        <f t="shared" si="147"/>
        <v>6.7449999999999993E-3</v>
      </c>
      <c r="BP247" s="229">
        <f t="shared" si="147"/>
        <v>6.7449999999999993E-3</v>
      </c>
      <c r="BQ247" s="229">
        <f t="shared" si="147"/>
        <v>6.7449999999999993E-3</v>
      </c>
      <c r="BR247" s="229">
        <f t="shared" si="147"/>
        <v>6.7449999999999993E-3</v>
      </c>
      <c r="BS247" s="229">
        <f t="shared" si="147"/>
        <v>6.7449999999999993E-3</v>
      </c>
      <c r="BT247" s="229">
        <f t="shared" si="147"/>
        <v>6.7449999999999993E-3</v>
      </c>
      <c r="BU247" s="229">
        <f t="shared" si="147"/>
        <v>6.7449999999999993E-3</v>
      </c>
      <c r="BV247" s="229">
        <f t="shared" si="147"/>
        <v>6.7449999999999993E-3</v>
      </c>
      <c r="BW247" s="229">
        <f>'ANUAL DATA'!I75</f>
        <v>6.3899999999999998E-3</v>
      </c>
      <c r="BX247" s="229">
        <f>BW247</f>
        <v>6.3899999999999998E-3</v>
      </c>
      <c r="BY247" s="229">
        <f t="shared" ref="BY247:CH247" si="148">BX247</f>
        <v>6.3899999999999998E-3</v>
      </c>
      <c r="BZ247" s="229">
        <f t="shared" si="148"/>
        <v>6.3899999999999998E-3</v>
      </c>
      <c r="CA247" s="229">
        <f t="shared" si="148"/>
        <v>6.3899999999999998E-3</v>
      </c>
      <c r="CB247" s="229">
        <f t="shared" si="148"/>
        <v>6.3899999999999998E-3</v>
      </c>
      <c r="CC247" s="229">
        <f t="shared" si="148"/>
        <v>6.3899999999999998E-3</v>
      </c>
      <c r="CD247" s="229">
        <f t="shared" si="148"/>
        <v>6.3899999999999998E-3</v>
      </c>
      <c r="CE247" s="229">
        <f t="shared" si="148"/>
        <v>6.3899999999999998E-3</v>
      </c>
      <c r="CF247" s="229">
        <f t="shared" si="148"/>
        <v>6.3899999999999998E-3</v>
      </c>
      <c r="CG247" s="229">
        <f t="shared" si="148"/>
        <v>6.3899999999999998E-3</v>
      </c>
      <c r="CH247" s="229">
        <f t="shared" si="148"/>
        <v>6.3899999999999998E-3</v>
      </c>
      <c r="CI247" s="229">
        <f>'ANUAL DATA'!J75</f>
        <v>6.5319999999999996E-3</v>
      </c>
      <c r="CJ247" s="229">
        <f>CI247</f>
        <v>6.5319999999999996E-3</v>
      </c>
      <c r="CK247" s="229">
        <f t="shared" ref="CK247:CT247" si="149">CJ247</f>
        <v>6.5319999999999996E-3</v>
      </c>
      <c r="CL247" s="229">
        <f t="shared" si="149"/>
        <v>6.5319999999999996E-3</v>
      </c>
      <c r="CM247" s="229">
        <f t="shared" si="149"/>
        <v>6.5319999999999996E-3</v>
      </c>
      <c r="CN247" s="229">
        <f t="shared" si="149"/>
        <v>6.5319999999999996E-3</v>
      </c>
      <c r="CO247" s="229">
        <f t="shared" si="149"/>
        <v>6.5319999999999996E-3</v>
      </c>
      <c r="CP247" s="229">
        <f t="shared" si="149"/>
        <v>6.5319999999999996E-3</v>
      </c>
      <c r="CQ247" s="229">
        <f t="shared" si="149"/>
        <v>6.5319999999999996E-3</v>
      </c>
      <c r="CR247" s="229">
        <f t="shared" si="149"/>
        <v>6.5319999999999996E-3</v>
      </c>
      <c r="CS247" s="229">
        <f t="shared" si="149"/>
        <v>6.5319999999999996E-3</v>
      </c>
      <c r="CT247" s="229">
        <f t="shared" si="149"/>
        <v>6.5319999999999996E-3</v>
      </c>
      <c r="CU247" s="852">
        <f t="shared" si="108"/>
        <v>0.41747999999999996</v>
      </c>
    </row>
    <row r="248" spans="1:99" x14ac:dyDescent="0.25">
      <c r="A248" s="180" t="s">
        <v>165</v>
      </c>
      <c r="AM248" s="229">
        <f>'ANUAL DATA'!F76</f>
        <v>2.3713999999999999E-2</v>
      </c>
      <c r="AN248" s="229">
        <f>AM248</f>
        <v>2.3713999999999999E-2</v>
      </c>
      <c r="AO248" s="229">
        <f t="shared" ref="AO248:AX248" si="150">AN248</f>
        <v>2.3713999999999999E-2</v>
      </c>
      <c r="AP248" s="229">
        <f t="shared" si="150"/>
        <v>2.3713999999999999E-2</v>
      </c>
      <c r="AQ248" s="229">
        <f t="shared" si="150"/>
        <v>2.3713999999999999E-2</v>
      </c>
      <c r="AR248" s="229">
        <f t="shared" si="150"/>
        <v>2.3713999999999999E-2</v>
      </c>
      <c r="AS248" s="229">
        <f t="shared" si="150"/>
        <v>2.3713999999999999E-2</v>
      </c>
      <c r="AT248" s="229">
        <f t="shared" si="150"/>
        <v>2.3713999999999999E-2</v>
      </c>
      <c r="AU248" s="229">
        <f t="shared" si="150"/>
        <v>2.3713999999999999E-2</v>
      </c>
      <c r="AV248" s="229">
        <f t="shared" si="150"/>
        <v>2.3713999999999999E-2</v>
      </c>
      <c r="AW248" s="229">
        <f t="shared" si="150"/>
        <v>2.3713999999999999E-2</v>
      </c>
      <c r="AX248" s="229">
        <f t="shared" si="150"/>
        <v>2.3713999999999999E-2</v>
      </c>
      <c r="AY248" s="229">
        <f>'ANUAL DATA'!H76</f>
        <v>2.3713999999999999E-2</v>
      </c>
      <c r="AZ248" s="229">
        <f>AY248</f>
        <v>2.3713999999999999E-2</v>
      </c>
      <c r="BA248" s="229">
        <f t="shared" ref="BA248:BJ248" si="151">AZ248</f>
        <v>2.3713999999999999E-2</v>
      </c>
      <c r="BB248" s="229">
        <f t="shared" si="151"/>
        <v>2.3713999999999999E-2</v>
      </c>
      <c r="BC248" s="229">
        <f t="shared" si="151"/>
        <v>2.3713999999999999E-2</v>
      </c>
      <c r="BD248" s="229">
        <f t="shared" si="151"/>
        <v>2.3713999999999999E-2</v>
      </c>
      <c r="BE248" s="229">
        <f t="shared" si="151"/>
        <v>2.3713999999999999E-2</v>
      </c>
      <c r="BF248" s="229">
        <f t="shared" si="151"/>
        <v>2.3713999999999999E-2</v>
      </c>
      <c r="BG248" s="229">
        <f t="shared" si="151"/>
        <v>2.3713999999999999E-2</v>
      </c>
      <c r="BH248" s="229">
        <f t="shared" si="151"/>
        <v>2.3713999999999999E-2</v>
      </c>
      <c r="BI248" s="229">
        <f t="shared" si="151"/>
        <v>2.3713999999999999E-2</v>
      </c>
      <c r="BJ248" s="229">
        <f t="shared" si="151"/>
        <v>2.3713999999999999E-2</v>
      </c>
      <c r="BK248" s="229">
        <f>'ANUAL DATA'!H76</f>
        <v>2.3713999999999999E-2</v>
      </c>
      <c r="BL248" s="229">
        <f>BK248</f>
        <v>2.3713999999999999E-2</v>
      </c>
      <c r="BM248" s="229">
        <f t="shared" ref="BM248:BV248" si="152">BL248</f>
        <v>2.3713999999999999E-2</v>
      </c>
      <c r="BN248" s="229">
        <f t="shared" si="152"/>
        <v>2.3713999999999999E-2</v>
      </c>
      <c r="BO248" s="229">
        <f t="shared" si="152"/>
        <v>2.3713999999999999E-2</v>
      </c>
      <c r="BP248" s="229">
        <f t="shared" si="152"/>
        <v>2.3713999999999999E-2</v>
      </c>
      <c r="BQ248" s="229">
        <f t="shared" si="152"/>
        <v>2.3713999999999999E-2</v>
      </c>
      <c r="BR248" s="229">
        <f t="shared" si="152"/>
        <v>2.3713999999999999E-2</v>
      </c>
      <c r="BS248" s="229">
        <f t="shared" si="152"/>
        <v>2.3713999999999999E-2</v>
      </c>
      <c r="BT248" s="229">
        <f t="shared" si="152"/>
        <v>2.3713999999999999E-2</v>
      </c>
      <c r="BU248" s="229">
        <f t="shared" si="152"/>
        <v>2.3713999999999999E-2</v>
      </c>
      <c r="BV248" s="229">
        <f t="shared" si="152"/>
        <v>2.3713999999999999E-2</v>
      </c>
      <c r="BW248" s="229">
        <f>'ANUAL DATA'!I76</f>
        <v>2.4992E-2</v>
      </c>
      <c r="BX248" s="229">
        <f>BW248</f>
        <v>2.4992E-2</v>
      </c>
      <c r="BY248" s="229">
        <f t="shared" ref="BY248:CH248" si="153">BX248</f>
        <v>2.4992E-2</v>
      </c>
      <c r="BZ248" s="229">
        <f t="shared" si="153"/>
        <v>2.4992E-2</v>
      </c>
      <c r="CA248" s="229">
        <f t="shared" si="153"/>
        <v>2.4992E-2</v>
      </c>
      <c r="CB248" s="229">
        <f t="shared" si="153"/>
        <v>2.4992E-2</v>
      </c>
      <c r="CC248" s="229">
        <f t="shared" si="153"/>
        <v>2.4992E-2</v>
      </c>
      <c r="CD248" s="229">
        <f t="shared" si="153"/>
        <v>2.4992E-2</v>
      </c>
      <c r="CE248" s="229">
        <f t="shared" si="153"/>
        <v>2.4992E-2</v>
      </c>
      <c r="CF248" s="229">
        <f t="shared" si="153"/>
        <v>2.4992E-2</v>
      </c>
      <c r="CG248" s="229">
        <f t="shared" si="153"/>
        <v>2.4992E-2</v>
      </c>
      <c r="CH248" s="229">
        <f t="shared" si="153"/>
        <v>2.4992E-2</v>
      </c>
      <c r="CI248" s="229">
        <f>'ANUAL DATA'!J76</f>
        <v>2.5062999999999998E-2</v>
      </c>
      <c r="CJ248" s="229">
        <f>CI248</f>
        <v>2.5062999999999998E-2</v>
      </c>
      <c r="CK248" s="229">
        <f t="shared" ref="CK248:CT248" si="154">CJ248</f>
        <v>2.5062999999999998E-2</v>
      </c>
      <c r="CL248" s="229">
        <f t="shared" si="154"/>
        <v>2.5062999999999998E-2</v>
      </c>
      <c r="CM248" s="229">
        <f t="shared" si="154"/>
        <v>2.5062999999999998E-2</v>
      </c>
      <c r="CN248" s="229">
        <f t="shared" si="154"/>
        <v>2.5062999999999998E-2</v>
      </c>
      <c r="CO248" s="229">
        <f t="shared" si="154"/>
        <v>2.5062999999999998E-2</v>
      </c>
      <c r="CP248" s="229">
        <f t="shared" si="154"/>
        <v>2.5062999999999998E-2</v>
      </c>
      <c r="CQ248" s="229">
        <f t="shared" si="154"/>
        <v>2.5062999999999998E-2</v>
      </c>
      <c r="CR248" s="229">
        <f t="shared" si="154"/>
        <v>2.5062999999999998E-2</v>
      </c>
      <c r="CS248" s="229">
        <f t="shared" si="154"/>
        <v>2.5062999999999998E-2</v>
      </c>
      <c r="CT248" s="229">
        <f t="shared" si="154"/>
        <v>2.5062999999999998E-2</v>
      </c>
      <c r="CU248" s="852">
        <f t="shared" si="108"/>
        <v>1.4543640000000004</v>
      </c>
    </row>
    <row r="249" spans="1:99" ht="16.5" thickBot="1" x14ac:dyDescent="0.3">
      <c r="CU249" s="849">
        <f t="shared" si="108"/>
        <v>0</v>
      </c>
    </row>
    <row r="250" spans="1:99" ht="16.5" thickBot="1" x14ac:dyDescent="0.3">
      <c r="A250" s="867" t="s">
        <v>240</v>
      </c>
      <c r="CU250" s="849">
        <f t="shared" si="108"/>
        <v>0</v>
      </c>
    </row>
    <row r="251" spans="1:99" x14ac:dyDescent="0.25">
      <c r="A251" s="180" t="s">
        <v>161</v>
      </c>
      <c r="AM251" s="229">
        <f>'ANUAL DATA'!F79</f>
        <v>0.15406999999999998</v>
      </c>
      <c r="AN251" s="229">
        <f>AM251</f>
        <v>0.15406999999999998</v>
      </c>
      <c r="AO251" s="229">
        <f t="shared" ref="AO251:AX251" si="155">AN251</f>
        <v>0.15406999999999998</v>
      </c>
      <c r="AP251" s="229">
        <f t="shared" si="155"/>
        <v>0.15406999999999998</v>
      </c>
      <c r="AQ251" s="229">
        <f t="shared" si="155"/>
        <v>0.15406999999999998</v>
      </c>
      <c r="AR251" s="229">
        <f t="shared" si="155"/>
        <v>0.15406999999999998</v>
      </c>
      <c r="AS251" s="229">
        <f t="shared" si="155"/>
        <v>0.15406999999999998</v>
      </c>
      <c r="AT251" s="229">
        <f t="shared" si="155"/>
        <v>0.15406999999999998</v>
      </c>
      <c r="AU251" s="229">
        <f t="shared" si="155"/>
        <v>0.15406999999999998</v>
      </c>
      <c r="AV251" s="229">
        <f t="shared" si="155"/>
        <v>0.15406999999999998</v>
      </c>
      <c r="AW251" s="229">
        <f t="shared" si="155"/>
        <v>0.15406999999999998</v>
      </c>
      <c r="AX251" s="229">
        <f t="shared" si="155"/>
        <v>0.15406999999999998</v>
      </c>
      <c r="AY251" s="229">
        <f>'ANUAL DATA'!G79</f>
        <v>0.15385699999999999</v>
      </c>
      <c r="AZ251" s="229">
        <f>AY251</f>
        <v>0.15385699999999999</v>
      </c>
      <c r="BA251" s="229">
        <f t="shared" ref="BA251:BJ251" si="156">AZ251</f>
        <v>0.15385699999999999</v>
      </c>
      <c r="BB251" s="229">
        <f t="shared" si="156"/>
        <v>0.15385699999999999</v>
      </c>
      <c r="BC251" s="229">
        <f t="shared" si="156"/>
        <v>0.15385699999999999</v>
      </c>
      <c r="BD251" s="229">
        <f t="shared" si="156"/>
        <v>0.15385699999999999</v>
      </c>
      <c r="BE251" s="229">
        <f t="shared" si="156"/>
        <v>0.15385699999999999</v>
      </c>
      <c r="BF251" s="229">
        <f t="shared" si="156"/>
        <v>0.15385699999999999</v>
      </c>
      <c r="BG251" s="229">
        <f t="shared" si="156"/>
        <v>0.15385699999999999</v>
      </c>
      <c r="BH251" s="229">
        <f t="shared" si="156"/>
        <v>0.15385699999999999</v>
      </c>
      <c r="BI251" s="229">
        <f t="shared" si="156"/>
        <v>0.15385699999999999</v>
      </c>
      <c r="BJ251" s="229">
        <f t="shared" si="156"/>
        <v>0.15385699999999999</v>
      </c>
      <c r="BK251" s="229">
        <f>'ANUAL DATA'!H79</f>
        <v>0.154283</v>
      </c>
      <c r="BL251" s="229">
        <f>BK251</f>
        <v>0.154283</v>
      </c>
      <c r="BM251" s="229">
        <f t="shared" ref="BM251:BV251" si="157">BL251</f>
        <v>0.154283</v>
      </c>
      <c r="BN251" s="229">
        <f t="shared" si="157"/>
        <v>0.154283</v>
      </c>
      <c r="BO251" s="229">
        <f t="shared" si="157"/>
        <v>0.154283</v>
      </c>
      <c r="BP251" s="229">
        <f t="shared" si="157"/>
        <v>0.154283</v>
      </c>
      <c r="BQ251" s="229">
        <f t="shared" si="157"/>
        <v>0.154283</v>
      </c>
      <c r="BR251" s="229">
        <f t="shared" si="157"/>
        <v>0.154283</v>
      </c>
      <c r="BS251" s="229">
        <f t="shared" si="157"/>
        <v>0.154283</v>
      </c>
      <c r="BT251" s="229">
        <f t="shared" si="157"/>
        <v>0.154283</v>
      </c>
      <c r="BU251" s="229">
        <f t="shared" si="157"/>
        <v>0.154283</v>
      </c>
      <c r="BV251" s="229">
        <f t="shared" si="157"/>
        <v>0.154283</v>
      </c>
      <c r="BW251" s="229">
        <f>'ANUAL DATA'!I79</f>
        <v>0.15321799999999999</v>
      </c>
      <c r="BX251" s="229">
        <f>BW251</f>
        <v>0.15321799999999999</v>
      </c>
      <c r="BY251" s="229">
        <f t="shared" ref="BY251:CH251" si="158">BX251</f>
        <v>0.15321799999999999</v>
      </c>
      <c r="BZ251" s="229">
        <f t="shared" si="158"/>
        <v>0.15321799999999999</v>
      </c>
      <c r="CA251" s="229">
        <f t="shared" si="158"/>
        <v>0.15321799999999999</v>
      </c>
      <c r="CB251" s="229">
        <f t="shared" si="158"/>
        <v>0.15321799999999999</v>
      </c>
      <c r="CC251" s="229">
        <f t="shared" si="158"/>
        <v>0.15321799999999999</v>
      </c>
      <c r="CD251" s="229">
        <f t="shared" si="158"/>
        <v>0.15321799999999999</v>
      </c>
      <c r="CE251" s="229">
        <f t="shared" si="158"/>
        <v>0.15321799999999999</v>
      </c>
      <c r="CF251" s="229">
        <f t="shared" si="158"/>
        <v>0.15321799999999999</v>
      </c>
      <c r="CG251" s="229">
        <f t="shared" si="158"/>
        <v>0.15321799999999999</v>
      </c>
      <c r="CH251" s="229">
        <f t="shared" si="158"/>
        <v>0.15321799999999999</v>
      </c>
      <c r="CI251" s="229">
        <f>'ANUAL DATA'!J79</f>
        <v>0.152366</v>
      </c>
      <c r="CJ251" s="229">
        <f>CI251</f>
        <v>0.152366</v>
      </c>
      <c r="CK251" s="229">
        <f t="shared" ref="CK251:CT251" si="159">CJ251</f>
        <v>0.152366</v>
      </c>
      <c r="CL251" s="229">
        <f t="shared" si="159"/>
        <v>0.152366</v>
      </c>
      <c r="CM251" s="229">
        <f t="shared" si="159"/>
        <v>0.152366</v>
      </c>
      <c r="CN251" s="229">
        <f t="shared" si="159"/>
        <v>0.152366</v>
      </c>
      <c r="CO251" s="229">
        <f t="shared" si="159"/>
        <v>0.152366</v>
      </c>
      <c r="CP251" s="229">
        <f t="shared" si="159"/>
        <v>0.152366</v>
      </c>
      <c r="CQ251" s="229">
        <f t="shared" si="159"/>
        <v>0.152366</v>
      </c>
      <c r="CR251" s="229">
        <f t="shared" si="159"/>
        <v>0.152366</v>
      </c>
      <c r="CS251" s="229">
        <f t="shared" si="159"/>
        <v>0.152366</v>
      </c>
      <c r="CT251" s="229">
        <f t="shared" si="159"/>
        <v>0.152366</v>
      </c>
      <c r="CU251" s="852">
        <f t="shared" si="108"/>
        <v>9.2135280000000055</v>
      </c>
    </row>
    <row r="252" spans="1:99" x14ac:dyDescent="0.25">
      <c r="A252" s="180" t="s">
        <v>163</v>
      </c>
      <c r="AM252" s="229">
        <f>'ANUAL DATA'!F80</f>
        <v>2.1299999999999999E-3</v>
      </c>
      <c r="AN252" s="229">
        <f>AM252</f>
        <v>2.1299999999999999E-3</v>
      </c>
      <c r="AO252" s="229">
        <f t="shared" ref="AO252:AX252" si="160">AN252</f>
        <v>2.1299999999999999E-3</v>
      </c>
      <c r="AP252" s="229">
        <f t="shared" si="160"/>
        <v>2.1299999999999999E-3</v>
      </c>
      <c r="AQ252" s="229">
        <f t="shared" si="160"/>
        <v>2.1299999999999999E-3</v>
      </c>
      <c r="AR252" s="229">
        <f t="shared" si="160"/>
        <v>2.1299999999999999E-3</v>
      </c>
      <c r="AS252" s="229">
        <f t="shared" si="160"/>
        <v>2.1299999999999999E-3</v>
      </c>
      <c r="AT252" s="229">
        <f t="shared" si="160"/>
        <v>2.1299999999999999E-3</v>
      </c>
      <c r="AU252" s="229">
        <f t="shared" si="160"/>
        <v>2.1299999999999999E-3</v>
      </c>
      <c r="AV252" s="229">
        <f t="shared" si="160"/>
        <v>2.1299999999999999E-3</v>
      </c>
      <c r="AW252" s="229">
        <f t="shared" si="160"/>
        <v>2.1299999999999999E-3</v>
      </c>
      <c r="AX252" s="229">
        <f t="shared" si="160"/>
        <v>2.1299999999999999E-3</v>
      </c>
      <c r="AY252" s="229">
        <f>'ANUAL DATA'!G80</f>
        <v>2.5559999999999997E-3</v>
      </c>
      <c r="AZ252" s="229">
        <f>AY252</f>
        <v>2.5559999999999997E-3</v>
      </c>
      <c r="BA252" s="229">
        <f t="shared" ref="BA252:BJ252" si="161">AZ252</f>
        <v>2.5559999999999997E-3</v>
      </c>
      <c r="BB252" s="229">
        <f t="shared" si="161"/>
        <v>2.5559999999999997E-3</v>
      </c>
      <c r="BC252" s="229">
        <f t="shared" si="161"/>
        <v>2.5559999999999997E-3</v>
      </c>
      <c r="BD252" s="229">
        <f t="shared" si="161"/>
        <v>2.5559999999999997E-3</v>
      </c>
      <c r="BE252" s="229">
        <f t="shared" si="161"/>
        <v>2.5559999999999997E-3</v>
      </c>
      <c r="BF252" s="229">
        <f t="shared" si="161"/>
        <v>2.5559999999999997E-3</v>
      </c>
      <c r="BG252" s="229">
        <f t="shared" si="161"/>
        <v>2.5559999999999997E-3</v>
      </c>
      <c r="BH252" s="229">
        <f t="shared" si="161"/>
        <v>2.5559999999999997E-3</v>
      </c>
      <c r="BI252" s="229">
        <f t="shared" si="161"/>
        <v>2.5559999999999997E-3</v>
      </c>
      <c r="BJ252" s="229">
        <f t="shared" si="161"/>
        <v>2.5559999999999997E-3</v>
      </c>
      <c r="BK252" s="229">
        <f>'ANUAL DATA'!H80</f>
        <v>2.2009999999999998E-3</v>
      </c>
      <c r="BL252" s="229">
        <f>BK252</f>
        <v>2.2009999999999998E-3</v>
      </c>
      <c r="BM252" s="229">
        <f t="shared" ref="BM252:BV252" si="162">BL252</f>
        <v>2.2009999999999998E-3</v>
      </c>
      <c r="BN252" s="229">
        <f t="shared" si="162"/>
        <v>2.2009999999999998E-3</v>
      </c>
      <c r="BO252" s="229">
        <f t="shared" si="162"/>
        <v>2.2009999999999998E-3</v>
      </c>
      <c r="BP252" s="229">
        <f t="shared" si="162"/>
        <v>2.2009999999999998E-3</v>
      </c>
      <c r="BQ252" s="229">
        <f t="shared" si="162"/>
        <v>2.2009999999999998E-3</v>
      </c>
      <c r="BR252" s="229">
        <f t="shared" si="162"/>
        <v>2.2009999999999998E-3</v>
      </c>
      <c r="BS252" s="229">
        <f t="shared" si="162"/>
        <v>2.2009999999999998E-3</v>
      </c>
      <c r="BT252" s="229">
        <f t="shared" si="162"/>
        <v>2.2009999999999998E-3</v>
      </c>
      <c r="BU252" s="229">
        <f t="shared" si="162"/>
        <v>2.2009999999999998E-3</v>
      </c>
      <c r="BV252" s="229">
        <f t="shared" si="162"/>
        <v>2.2009999999999998E-3</v>
      </c>
      <c r="BW252" s="229">
        <f>'ANUAL DATA'!I80</f>
        <v>2.4849999999999998E-3</v>
      </c>
      <c r="BX252" s="229">
        <f>BW252</f>
        <v>2.4849999999999998E-3</v>
      </c>
      <c r="BY252" s="229">
        <f t="shared" ref="BY252:CH252" si="163">BX252</f>
        <v>2.4849999999999998E-3</v>
      </c>
      <c r="BZ252" s="229">
        <f t="shared" si="163"/>
        <v>2.4849999999999998E-3</v>
      </c>
      <c r="CA252" s="229">
        <f t="shared" si="163"/>
        <v>2.4849999999999998E-3</v>
      </c>
      <c r="CB252" s="229">
        <f t="shared" si="163"/>
        <v>2.4849999999999998E-3</v>
      </c>
      <c r="CC252" s="229">
        <f t="shared" si="163"/>
        <v>2.4849999999999998E-3</v>
      </c>
      <c r="CD252" s="229">
        <f t="shared" si="163"/>
        <v>2.4849999999999998E-3</v>
      </c>
      <c r="CE252" s="229">
        <f t="shared" si="163"/>
        <v>2.4849999999999998E-3</v>
      </c>
      <c r="CF252" s="229">
        <f t="shared" si="163"/>
        <v>2.4849999999999998E-3</v>
      </c>
      <c r="CG252" s="229">
        <f t="shared" si="163"/>
        <v>2.4849999999999998E-3</v>
      </c>
      <c r="CH252" s="229">
        <f t="shared" si="163"/>
        <v>2.4849999999999998E-3</v>
      </c>
      <c r="CI252" s="229">
        <f>'ANUAL DATA'!J80</f>
        <v>2.5559999999999997E-3</v>
      </c>
      <c r="CJ252" s="229">
        <f>CI252</f>
        <v>2.5559999999999997E-3</v>
      </c>
      <c r="CK252" s="229">
        <f t="shared" ref="CK252:CT252" si="164">CJ252</f>
        <v>2.5559999999999997E-3</v>
      </c>
      <c r="CL252" s="229">
        <f t="shared" si="164"/>
        <v>2.5559999999999997E-3</v>
      </c>
      <c r="CM252" s="229">
        <f t="shared" si="164"/>
        <v>2.5559999999999997E-3</v>
      </c>
      <c r="CN252" s="229">
        <f t="shared" si="164"/>
        <v>2.5559999999999997E-3</v>
      </c>
      <c r="CO252" s="229">
        <f t="shared" si="164"/>
        <v>2.5559999999999997E-3</v>
      </c>
      <c r="CP252" s="229">
        <f t="shared" si="164"/>
        <v>2.5559999999999997E-3</v>
      </c>
      <c r="CQ252" s="229">
        <f t="shared" si="164"/>
        <v>2.5559999999999997E-3</v>
      </c>
      <c r="CR252" s="229">
        <f t="shared" si="164"/>
        <v>2.5559999999999997E-3</v>
      </c>
      <c r="CS252" s="229">
        <f t="shared" si="164"/>
        <v>2.5559999999999997E-3</v>
      </c>
      <c r="CT252" s="229">
        <f t="shared" si="164"/>
        <v>2.5559999999999997E-3</v>
      </c>
      <c r="CU252" s="852">
        <f t="shared" si="108"/>
        <v>0.14313600000000001</v>
      </c>
    </row>
    <row r="253" spans="1:99" x14ac:dyDescent="0.25">
      <c r="A253" s="180" t="s">
        <v>164</v>
      </c>
      <c r="AM253" s="229">
        <f>'ANUAL DATA'!F81</f>
        <v>7.7390000000000002E-3</v>
      </c>
      <c r="AN253" s="229">
        <f>AM253</f>
        <v>7.7390000000000002E-3</v>
      </c>
      <c r="AO253" s="229">
        <f t="shared" ref="AO253:AX253" si="165">AN253</f>
        <v>7.7390000000000002E-3</v>
      </c>
      <c r="AP253" s="229">
        <f t="shared" si="165"/>
        <v>7.7390000000000002E-3</v>
      </c>
      <c r="AQ253" s="229">
        <f t="shared" si="165"/>
        <v>7.7390000000000002E-3</v>
      </c>
      <c r="AR253" s="229">
        <f t="shared" si="165"/>
        <v>7.7390000000000002E-3</v>
      </c>
      <c r="AS253" s="229">
        <f t="shared" si="165"/>
        <v>7.7390000000000002E-3</v>
      </c>
      <c r="AT253" s="229">
        <f t="shared" si="165"/>
        <v>7.7390000000000002E-3</v>
      </c>
      <c r="AU253" s="229">
        <f t="shared" si="165"/>
        <v>7.7390000000000002E-3</v>
      </c>
      <c r="AV253" s="229">
        <f t="shared" si="165"/>
        <v>7.7390000000000002E-3</v>
      </c>
      <c r="AW253" s="229">
        <f t="shared" si="165"/>
        <v>7.7390000000000002E-3</v>
      </c>
      <c r="AX253" s="229">
        <f t="shared" si="165"/>
        <v>7.7390000000000002E-3</v>
      </c>
      <c r="AY253" s="229">
        <f>'ANUAL DATA'!G81</f>
        <v>7.5970000000000005E-3</v>
      </c>
      <c r="AZ253" s="229">
        <f>AY253</f>
        <v>7.5970000000000005E-3</v>
      </c>
      <c r="BA253" s="229">
        <f t="shared" ref="BA253:BJ253" si="166">AZ253</f>
        <v>7.5970000000000005E-3</v>
      </c>
      <c r="BB253" s="229">
        <f t="shared" si="166"/>
        <v>7.5970000000000005E-3</v>
      </c>
      <c r="BC253" s="229">
        <f t="shared" si="166"/>
        <v>7.5970000000000005E-3</v>
      </c>
      <c r="BD253" s="229">
        <f t="shared" si="166"/>
        <v>7.5970000000000005E-3</v>
      </c>
      <c r="BE253" s="229">
        <f t="shared" si="166"/>
        <v>7.5970000000000005E-3</v>
      </c>
      <c r="BF253" s="229">
        <f t="shared" si="166"/>
        <v>7.5970000000000005E-3</v>
      </c>
      <c r="BG253" s="229">
        <f t="shared" si="166"/>
        <v>7.5970000000000005E-3</v>
      </c>
      <c r="BH253" s="229">
        <f t="shared" si="166"/>
        <v>7.5970000000000005E-3</v>
      </c>
      <c r="BI253" s="229">
        <f t="shared" si="166"/>
        <v>7.5970000000000005E-3</v>
      </c>
      <c r="BJ253" s="229">
        <f t="shared" si="166"/>
        <v>7.5970000000000005E-3</v>
      </c>
      <c r="BK253" s="229">
        <f>'ANUAL DATA'!H81</f>
        <v>7.4550000000000007E-3</v>
      </c>
      <c r="BL253" s="229">
        <f>BK253</f>
        <v>7.4550000000000007E-3</v>
      </c>
      <c r="BM253" s="229">
        <f t="shared" ref="BM253:BV253" si="167">BL253</f>
        <v>7.4550000000000007E-3</v>
      </c>
      <c r="BN253" s="229">
        <f t="shared" si="167"/>
        <v>7.4550000000000007E-3</v>
      </c>
      <c r="BO253" s="229">
        <f t="shared" si="167"/>
        <v>7.4550000000000007E-3</v>
      </c>
      <c r="BP253" s="229">
        <f t="shared" si="167"/>
        <v>7.4550000000000007E-3</v>
      </c>
      <c r="BQ253" s="229">
        <f t="shared" si="167"/>
        <v>7.4550000000000007E-3</v>
      </c>
      <c r="BR253" s="229">
        <f t="shared" si="167"/>
        <v>7.4550000000000007E-3</v>
      </c>
      <c r="BS253" s="229">
        <f t="shared" si="167"/>
        <v>7.4550000000000007E-3</v>
      </c>
      <c r="BT253" s="229">
        <f t="shared" si="167"/>
        <v>7.4550000000000007E-3</v>
      </c>
      <c r="BU253" s="229">
        <f t="shared" si="167"/>
        <v>7.4550000000000007E-3</v>
      </c>
      <c r="BV253" s="229">
        <f t="shared" si="167"/>
        <v>7.4550000000000007E-3</v>
      </c>
      <c r="BW253" s="229">
        <f>'ANUAL DATA'!I81</f>
        <v>7.1000000000000004E-3</v>
      </c>
      <c r="BX253" s="229">
        <f>BW253</f>
        <v>7.1000000000000004E-3</v>
      </c>
      <c r="BY253" s="229">
        <f t="shared" ref="BY253:CH253" si="168">BX253</f>
        <v>7.1000000000000004E-3</v>
      </c>
      <c r="BZ253" s="229">
        <f t="shared" si="168"/>
        <v>7.1000000000000004E-3</v>
      </c>
      <c r="CA253" s="229">
        <f t="shared" si="168"/>
        <v>7.1000000000000004E-3</v>
      </c>
      <c r="CB253" s="229">
        <f t="shared" si="168"/>
        <v>7.1000000000000004E-3</v>
      </c>
      <c r="CC253" s="229">
        <f t="shared" si="168"/>
        <v>7.1000000000000004E-3</v>
      </c>
      <c r="CD253" s="229">
        <f t="shared" si="168"/>
        <v>7.1000000000000004E-3</v>
      </c>
      <c r="CE253" s="229">
        <f t="shared" si="168"/>
        <v>7.1000000000000004E-3</v>
      </c>
      <c r="CF253" s="229">
        <f t="shared" si="168"/>
        <v>7.1000000000000004E-3</v>
      </c>
      <c r="CG253" s="229">
        <f t="shared" si="168"/>
        <v>7.1000000000000004E-3</v>
      </c>
      <c r="CH253" s="229">
        <f t="shared" si="168"/>
        <v>7.1000000000000004E-3</v>
      </c>
      <c r="CI253" s="229">
        <f>'ANUAL DATA'!J81</f>
        <v>7.5970000000000005E-3</v>
      </c>
      <c r="CJ253" s="229">
        <f>CI253</f>
        <v>7.5970000000000005E-3</v>
      </c>
      <c r="CK253" s="229">
        <f t="shared" ref="CK253:CT253" si="169">CJ253</f>
        <v>7.5970000000000005E-3</v>
      </c>
      <c r="CL253" s="229">
        <f t="shared" si="169"/>
        <v>7.5970000000000005E-3</v>
      </c>
      <c r="CM253" s="229">
        <f t="shared" si="169"/>
        <v>7.5970000000000005E-3</v>
      </c>
      <c r="CN253" s="229">
        <f t="shared" si="169"/>
        <v>7.5970000000000005E-3</v>
      </c>
      <c r="CO253" s="229">
        <f t="shared" si="169"/>
        <v>7.5970000000000005E-3</v>
      </c>
      <c r="CP253" s="229">
        <f t="shared" si="169"/>
        <v>7.5970000000000005E-3</v>
      </c>
      <c r="CQ253" s="229">
        <f t="shared" si="169"/>
        <v>7.5970000000000005E-3</v>
      </c>
      <c r="CR253" s="229">
        <f t="shared" si="169"/>
        <v>7.5970000000000005E-3</v>
      </c>
      <c r="CS253" s="229">
        <f t="shared" si="169"/>
        <v>7.5970000000000005E-3</v>
      </c>
      <c r="CT253" s="229">
        <f t="shared" si="169"/>
        <v>7.5970000000000005E-3</v>
      </c>
      <c r="CU253" s="852">
        <f t="shared" si="108"/>
        <v>0.44985600000000003</v>
      </c>
    </row>
    <row r="254" spans="1:99" x14ac:dyDescent="0.25">
      <c r="A254" s="180" t="s">
        <v>165</v>
      </c>
      <c r="AM254" s="229">
        <f>'ANUAL DATA'!F82</f>
        <v>3.0103999999999999E-2</v>
      </c>
      <c r="AN254" s="229">
        <f>AM254</f>
        <v>3.0103999999999999E-2</v>
      </c>
      <c r="AO254" s="229">
        <f t="shared" ref="AO254:AX254" si="170">AN254</f>
        <v>3.0103999999999999E-2</v>
      </c>
      <c r="AP254" s="229">
        <f t="shared" si="170"/>
        <v>3.0103999999999999E-2</v>
      </c>
      <c r="AQ254" s="229">
        <f t="shared" si="170"/>
        <v>3.0103999999999999E-2</v>
      </c>
      <c r="AR254" s="229">
        <f t="shared" si="170"/>
        <v>3.0103999999999999E-2</v>
      </c>
      <c r="AS254" s="229">
        <f t="shared" si="170"/>
        <v>3.0103999999999999E-2</v>
      </c>
      <c r="AT254" s="229">
        <f t="shared" si="170"/>
        <v>3.0103999999999999E-2</v>
      </c>
      <c r="AU254" s="229">
        <f t="shared" si="170"/>
        <v>3.0103999999999999E-2</v>
      </c>
      <c r="AV254" s="229">
        <f t="shared" si="170"/>
        <v>3.0103999999999999E-2</v>
      </c>
      <c r="AW254" s="229">
        <f t="shared" si="170"/>
        <v>3.0103999999999999E-2</v>
      </c>
      <c r="AX254" s="229">
        <f t="shared" si="170"/>
        <v>3.0103999999999999E-2</v>
      </c>
      <c r="AY254" s="229">
        <f>'ANUAL DATA'!G82</f>
        <v>3.1382E-2</v>
      </c>
      <c r="AZ254" s="229">
        <f>AY254</f>
        <v>3.1382E-2</v>
      </c>
      <c r="BA254" s="229">
        <f t="shared" ref="BA254:BJ254" si="171">AZ254</f>
        <v>3.1382E-2</v>
      </c>
      <c r="BB254" s="229">
        <f t="shared" si="171"/>
        <v>3.1382E-2</v>
      </c>
      <c r="BC254" s="229">
        <f t="shared" si="171"/>
        <v>3.1382E-2</v>
      </c>
      <c r="BD254" s="229">
        <f t="shared" si="171"/>
        <v>3.1382E-2</v>
      </c>
      <c r="BE254" s="229">
        <f t="shared" si="171"/>
        <v>3.1382E-2</v>
      </c>
      <c r="BF254" s="229">
        <f t="shared" si="171"/>
        <v>3.1382E-2</v>
      </c>
      <c r="BG254" s="229">
        <f t="shared" si="171"/>
        <v>3.1382E-2</v>
      </c>
      <c r="BH254" s="229">
        <f t="shared" si="171"/>
        <v>3.1382E-2</v>
      </c>
      <c r="BI254" s="229">
        <f t="shared" si="171"/>
        <v>3.1382E-2</v>
      </c>
      <c r="BJ254" s="229">
        <f t="shared" si="171"/>
        <v>3.1382E-2</v>
      </c>
      <c r="BK254" s="229">
        <f>'ANUAL DATA'!H82</f>
        <v>3.1382E-2</v>
      </c>
      <c r="BL254" s="229">
        <f>BK254</f>
        <v>3.1382E-2</v>
      </c>
      <c r="BM254" s="229">
        <f t="shared" ref="BM254:BV254" si="172">BL254</f>
        <v>3.1382E-2</v>
      </c>
      <c r="BN254" s="229">
        <f t="shared" si="172"/>
        <v>3.1382E-2</v>
      </c>
      <c r="BO254" s="229">
        <f t="shared" si="172"/>
        <v>3.1382E-2</v>
      </c>
      <c r="BP254" s="229">
        <f t="shared" si="172"/>
        <v>3.1382E-2</v>
      </c>
      <c r="BQ254" s="229">
        <f t="shared" si="172"/>
        <v>3.1382E-2</v>
      </c>
      <c r="BR254" s="229">
        <f t="shared" si="172"/>
        <v>3.1382E-2</v>
      </c>
      <c r="BS254" s="229">
        <f t="shared" si="172"/>
        <v>3.1382E-2</v>
      </c>
      <c r="BT254" s="229">
        <f t="shared" si="172"/>
        <v>3.1382E-2</v>
      </c>
      <c r="BU254" s="229">
        <f t="shared" si="172"/>
        <v>3.1382E-2</v>
      </c>
      <c r="BV254" s="229">
        <f t="shared" si="172"/>
        <v>3.1382E-2</v>
      </c>
      <c r="BW254" s="229">
        <f>'ANUAL DATA'!I82</f>
        <v>3.2659999999999995E-2</v>
      </c>
      <c r="BX254" s="229">
        <f>BW254</f>
        <v>3.2659999999999995E-2</v>
      </c>
      <c r="BY254" s="229">
        <f t="shared" ref="BY254:CH254" si="173">BX254</f>
        <v>3.2659999999999995E-2</v>
      </c>
      <c r="BZ254" s="229">
        <f t="shared" si="173"/>
        <v>3.2659999999999995E-2</v>
      </c>
      <c r="CA254" s="229">
        <f t="shared" si="173"/>
        <v>3.2659999999999995E-2</v>
      </c>
      <c r="CB254" s="229">
        <f t="shared" si="173"/>
        <v>3.2659999999999995E-2</v>
      </c>
      <c r="CC254" s="229">
        <f t="shared" si="173"/>
        <v>3.2659999999999995E-2</v>
      </c>
      <c r="CD254" s="229">
        <f t="shared" si="173"/>
        <v>3.2659999999999995E-2</v>
      </c>
      <c r="CE254" s="229">
        <f t="shared" si="173"/>
        <v>3.2659999999999995E-2</v>
      </c>
      <c r="CF254" s="229">
        <f t="shared" si="173"/>
        <v>3.2659999999999995E-2</v>
      </c>
      <c r="CG254" s="229">
        <f t="shared" si="173"/>
        <v>3.2659999999999995E-2</v>
      </c>
      <c r="CH254" s="229">
        <f t="shared" si="173"/>
        <v>3.2659999999999995E-2</v>
      </c>
      <c r="CI254" s="229">
        <f>'ANUAL DATA'!J82</f>
        <v>3.2305E-2</v>
      </c>
      <c r="CJ254" s="229">
        <f>CI254</f>
        <v>3.2305E-2</v>
      </c>
      <c r="CK254" s="229">
        <f t="shared" ref="CK254:CT254" si="174">CJ254</f>
        <v>3.2305E-2</v>
      </c>
      <c r="CL254" s="229">
        <f t="shared" si="174"/>
        <v>3.2305E-2</v>
      </c>
      <c r="CM254" s="229">
        <f t="shared" si="174"/>
        <v>3.2305E-2</v>
      </c>
      <c r="CN254" s="229">
        <f t="shared" si="174"/>
        <v>3.2305E-2</v>
      </c>
      <c r="CO254" s="229">
        <f t="shared" si="174"/>
        <v>3.2305E-2</v>
      </c>
      <c r="CP254" s="229">
        <f t="shared" si="174"/>
        <v>3.2305E-2</v>
      </c>
      <c r="CQ254" s="229">
        <f t="shared" si="174"/>
        <v>3.2305E-2</v>
      </c>
      <c r="CR254" s="229">
        <f t="shared" si="174"/>
        <v>3.2305E-2</v>
      </c>
      <c r="CS254" s="229">
        <f t="shared" si="174"/>
        <v>3.2305E-2</v>
      </c>
      <c r="CT254" s="229">
        <f t="shared" si="174"/>
        <v>3.2305E-2</v>
      </c>
      <c r="CU254" s="852">
        <f t="shared" si="108"/>
        <v>1.8939959999999998</v>
      </c>
    </row>
    <row r="255" spans="1:99" ht="16.5" thickBot="1" x14ac:dyDescent="0.3">
      <c r="CU255" s="849">
        <f t="shared" si="108"/>
        <v>0</v>
      </c>
    </row>
    <row r="256" spans="1:99" ht="16.5" thickBot="1" x14ac:dyDescent="0.3">
      <c r="A256" s="194" t="s">
        <v>149</v>
      </c>
      <c r="CU256" s="849">
        <f t="shared" si="108"/>
        <v>0</v>
      </c>
    </row>
    <row r="257" spans="1:99" x14ac:dyDescent="0.25">
      <c r="A257" s="180" t="s">
        <v>161</v>
      </c>
      <c r="BK257" s="229">
        <f>'ANUAL DATA'!H84</f>
        <v>0.15854299999999999</v>
      </c>
      <c r="BL257" s="229">
        <f>BK257</f>
        <v>0.15854299999999999</v>
      </c>
      <c r="BM257" s="229">
        <f t="shared" ref="BM257:BV257" si="175">BL257</f>
        <v>0.15854299999999999</v>
      </c>
      <c r="BN257" s="229">
        <f t="shared" si="175"/>
        <v>0.15854299999999999</v>
      </c>
      <c r="BO257" s="229">
        <f t="shared" si="175"/>
        <v>0.15854299999999999</v>
      </c>
      <c r="BP257" s="229">
        <f t="shared" si="175"/>
        <v>0.15854299999999999</v>
      </c>
      <c r="BQ257" s="229">
        <f t="shared" si="175"/>
        <v>0.15854299999999999</v>
      </c>
      <c r="BR257" s="229">
        <f t="shared" si="175"/>
        <v>0.15854299999999999</v>
      </c>
      <c r="BS257" s="229">
        <f t="shared" si="175"/>
        <v>0.15854299999999999</v>
      </c>
      <c r="BT257" s="229">
        <f t="shared" si="175"/>
        <v>0.15854299999999999</v>
      </c>
      <c r="BU257" s="229">
        <f t="shared" si="175"/>
        <v>0.15854299999999999</v>
      </c>
      <c r="BV257" s="229">
        <f t="shared" si="175"/>
        <v>0.15854299999999999</v>
      </c>
      <c r="BW257" s="229">
        <f>'ANUAL DATA'!I84</f>
        <v>0.15747800000000001</v>
      </c>
      <c r="BX257" s="229">
        <f>BW257</f>
        <v>0.15747800000000001</v>
      </c>
      <c r="BY257" s="229">
        <f t="shared" ref="BY257:CH257" si="176">BX257</f>
        <v>0.15747800000000001</v>
      </c>
      <c r="BZ257" s="229">
        <f t="shared" si="176"/>
        <v>0.15747800000000001</v>
      </c>
      <c r="CA257" s="229">
        <f t="shared" si="176"/>
        <v>0.15747800000000001</v>
      </c>
      <c r="CB257" s="229">
        <f t="shared" si="176"/>
        <v>0.15747800000000001</v>
      </c>
      <c r="CC257" s="229">
        <f t="shared" si="176"/>
        <v>0.15747800000000001</v>
      </c>
      <c r="CD257" s="229">
        <f t="shared" si="176"/>
        <v>0.15747800000000001</v>
      </c>
      <c r="CE257" s="229">
        <f t="shared" si="176"/>
        <v>0.15747800000000001</v>
      </c>
      <c r="CF257" s="229">
        <f t="shared" si="176"/>
        <v>0.15747800000000001</v>
      </c>
      <c r="CG257" s="229">
        <f t="shared" si="176"/>
        <v>0.15747800000000001</v>
      </c>
      <c r="CH257" s="229">
        <f t="shared" si="176"/>
        <v>0.15747800000000001</v>
      </c>
      <c r="CI257" s="229">
        <f>'ANUAL DATA'!J84</f>
        <v>0.15662599999999999</v>
      </c>
      <c r="CJ257" s="229">
        <f>CI257</f>
        <v>0.15662599999999999</v>
      </c>
      <c r="CK257" s="229">
        <f t="shared" ref="CK257:CT257" si="177">CJ257</f>
        <v>0.15662599999999999</v>
      </c>
      <c r="CL257" s="229">
        <f t="shared" si="177"/>
        <v>0.15662599999999999</v>
      </c>
      <c r="CM257" s="229">
        <f t="shared" si="177"/>
        <v>0.15662599999999999</v>
      </c>
      <c r="CN257" s="229">
        <f t="shared" si="177"/>
        <v>0.15662599999999999</v>
      </c>
      <c r="CO257" s="229">
        <f t="shared" si="177"/>
        <v>0.15662599999999999</v>
      </c>
      <c r="CP257" s="229">
        <f t="shared" si="177"/>
        <v>0.15662599999999999</v>
      </c>
      <c r="CQ257" s="229">
        <f t="shared" si="177"/>
        <v>0.15662599999999999</v>
      </c>
      <c r="CR257" s="229">
        <f t="shared" si="177"/>
        <v>0.15662599999999999</v>
      </c>
      <c r="CS257" s="229">
        <f t="shared" si="177"/>
        <v>0.15662599999999999</v>
      </c>
      <c r="CT257" s="229">
        <f t="shared" si="177"/>
        <v>0.15662599999999999</v>
      </c>
      <c r="CU257" s="852">
        <f t="shared" si="108"/>
        <v>5.671764000000004</v>
      </c>
    </row>
    <row r="258" spans="1:99" x14ac:dyDescent="0.25">
      <c r="A258" s="180" t="s">
        <v>163</v>
      </c>
      <c r="BK258" s="229">
        <f>'ANUAL DATA'!H85</f>
        <v>2.627E-3</v>
      </c>
      <c r="BL258" s="229">
        <f>BK258</f>
        <v>2.627E-3</v>
      </c>
      <c r="BM258" s="229">
        <f t="shared" ref="BM258:BV258" si="178">BL258</f>
        <v>2.627E-3</v>
      </c>
      <c r="BN258" s="229">
        <f t="shared" si="178"/>
        <v>2.627E-3</v>
      </c>
      <c r="BO258" s="229">
        <f t="shared" si="178"/>
        <v>2.627E-3</v>
      </c>
      <c r="BP258" s="229">
        <f t="shared" si="178"/>
        <v>2.627E-3</v>
      </c>
      <c r="BQ258" s="229">
        <f t="shared" si="178"/>
        <v>2.627E-3</v>
      </c>
      <c r="BR258" s="229">
        <f t="shared" si="178"/>
        <v>2.627E-3</v>
      </c>
      <c r="BS258" s="229">
        <f t="shared" si="178"/>
        <v>2.627E-3</v>
      </c>
      <c r="BT258" s="229">
        <f t="shared" si="178"/>
        <v>2.627E-3</v>
      </c>
      <c r="BU258" s="229">
        <f t="shared" si="178"/>
        <v>2.627E-3</v>
      </c>
      <c r="BV258" s="229">
        <f t="shared" si="178"/>
        <v>2.627E-3</v>
      </c>
      <c r="BW258" s="229">
        <f>'ANUAL DATA'!I85</f>
        <v>2.627E-3</v>
      </c>
      <c r="BX258" s="229">
        <f>BW258</f>
        <v>2.627E-3</v>
      </c>
      <c r="BY258" s="229">
        <f t="shared" ref="BY258:CH258" si="179">BX258</f>
        <v>2.627E-3</v>
      </c>
      <c r="BZ258" s="229">
        <f t="shared" si="179"/>
        <v>2.627E-3</v>
      </c>
      <c r="CA258" s="229">
        <f t="shared" si="179"/>
        <v>2.627E-3</v>
      </c>
      <c r="CB258" s="229">
        <f t="shared" si="179"/>
        <v>2.627E-3</v>
      </c>
      <c r="CC258" s="229">
        <f t="shared" si="179"/>
        <v>2.627E-3</v>
      </c>
      <c r="CD258" s="229">
        <f t="shared" si="179"/>
        <v>2.627E-3</v>
      </c>
      <c r="CE258" s="229">
        <f t="shared" si="179"/>
        <v>2.627E-3</v>
      </c>
      <c r="CF258" s="229">
        <f t="shared" si="179"/>
        <v>2.627E-3</v>
      </c>
      <c r="CG258" s="229">
        <f t="shared" si="179"/>
        <v>2.627E-3</v>
      </c>
      <c r="CH258" s="229">
        <f t="shared" si="179"/>
        <v>2.627E-3</v>
      </c>
      <c r="CI258" s="229">
        <f>'ANUAL DATA'!J85</f>
        <v>2.5915000000000001E-3</v>
      </c>
      <c r="CJ258" s="229">
        <f>CI258</f>
        <v>2.5915000000000001E-3</v>
      </c>
      <c r="CK258" s="229">
        <f t="shared" ref="CK258:CT258" si="180">CJ258</f>
        <v>2.5915000000000001E-3</v>
      </c>
      <c r="CL258" s="229">
        <f t="shared" si="180"/>
        <v>2.5915000000000001E-3</v>
      </c>
      <c r="CM258" s="229">
        <f t="shared" si="180"/>
        <v>2.5915000000000001E-3</v>
      </c>
      <c r="CN258" s="229">
        <f t="shared" si="180"/>
        <v>2.5915000000000001E-3</v>
      </c>
      <c r="CO258" s="229">
        <f t="shared" si="180"/>
        <v>2.5915000000000001E-3</v>
      </c>
      <c r="CP258" s="229">
        <f t="shared" si="180"/>
        <v>2.5915000000000001E-3</v>
      </c>
      <c r="CQ258" s="229">
        <f t="shared" si="180"/>
        <v>2.5915000000000001E-3</v>
      </c>
      <c r="CR258" s="229">
        <f t="shared" si="180"/>
        <v>2.5915000000000001E-3</v>
      </c>
      <c r="CS258" s="229">
        <f t="shared" si="180"/>
        <v>2.5915000000000001E-3</v>
      </c>
      <c r="CT258" s="229">
        <f t="shared" si="180"/>
        <v>2.5915000000000001E-3</v>
      </c>
      <c r="CU258" s="852">
        <f t="shared" si="108"/>
        <v>9.4145999999999938E-2</v>
      </c>
    </row>
    <row r="259" spans="1:99" x14ac:dyDescent="0.25">
      <c r="A259" s="180" t="s">
        <v>164</v>
      </c>
      <c r="BK259" s="229">
        <f>'ANUAL DATA'!H86</f>
        <v>7.0289999999999997E-3</v>
      </c>
      <c r="BL259" s="229">
        <f>BK259</f>
        <v>7.0289999999999997E-3</v>
      </c>
      <c r="BM259" s="229">
        <f t="shared" ref="BM259:BV259" si="181">BL259</f>
        <v>7.0289999999999997E-3</v>
      </c>
      <c r="BN259" s="229">
        <f t="shared" si="181"/>
        <v>7.0289999999999997E-3</v>
      </c>
      <c r="BO259" s="229">
        <f t="shared" si="181"/>
        <v>7.0289999999999997E-3</v>
      </c>
      <c r="BP259" s="229">
        <f t="shared" si="181"/>
        <v>7.0289999999999997E-3</v>
      </c>
      <c r="BQ259" s="229">
        <f t="shared" si="181"/>
        <v>7.0289999999999997E-3</v>
      </c>
      <c r="BR259" s="229">
        <f t="shared" si="181"/>
        <v>7.0289999999999997E-3</v>
      </c>
      <c r="BS259" s="229">
        <f t="shared" si="181"/>
        <v>7.0289999999999997E-3</v>
      </c>
      <c r="BT259" s="229">
        <f t="shared" si="181"/>
        <v>7.0289999999999997E-3</v>
      </c>
      <c r="BU259" s="229">
        <f t="shared" si="181"/>
        <v>7.0289999999999997E-3</v>
      </c>
      <c r="BV259" s="229">
        <f t="shared" si="181"/>
        <v>7.0289999999999997E-3</v>
      </c>
      <c r="BW259" s="229">
        <f>'ANUAL DATA'!I86</f>
        <v>6.9224999999999998E-3</v>
      </c>
      <c r="BX259" s="229">
        <f>BW259</f>
        <v>6.9224999999999998E-3</v>
      </c>
      <c r="BY259" s="229">
        <f t="shared" ref="BY259:CH259" si="182">BX259</f>
        <v>6.9224999999999998E-3</v>
      </c>
      <c r="BZ259" s="229">
        <f t="shared" si="182"/>
        <v>6.9224999999999998E-3</v>
      </c>
      <c r="CA259" s="229">
        <f t="shared" si="182"/>
        <v>6.9224999999999998E-3</v>
      </c>
      <c r="CB259" s="229">
        <f t="shared" si="182"/>
        <v>6.9224999999999998E-3</v>
      </c>
      <c r="CC259" s="229">
        <f t="shared" si="182"/>
        <v>6.9224999999999998E-3</v>
      </c>
      <c r="CD259" s="229">
        <f t="shared" si="182"/>
        <v>6.9224999999999998E-3</v>
      </c>
      <c r="CE259" s="229">
        <f t="shared" si="182"/>
        <v>6.9224999999999998E-3</v>
      </c>
      <c r="CF259" s="229">
        <f t="shared" si="182"/>
        <v>6.9224999999999998E-3</v>
      </c>
      <c r="CG259" s="229">
        <f t="shared" si="182"/>
        <v>6.9224999999999998E-3</v>
      </c>
      <c r="CH259" s="229">
        <f t="shared" si="182"/>
        <v>6.9224999999999998E-3</v>
      </c>
      <c r="CI259" s="229">
        <f>'ANUAL DATA'!J86</f>
        <v>7.1710000000000003E-3</v>
      </c>
      <c r="CJ259" s="229">
        <f>CI259</f>
        <v>7.1710000000000003E-3</v>
      </c>
      <c r="CK259" s="229">
        <f t="shared" ref="CK259:CT259" si="183">CJ259</f>
        <v>7.1710000000000003E-3</v>
      </c>
      <c r="CL259" s="229">
        <f t="shared" si="183"/>
        <v>7.1710000000000003E-3</v>
      </c>
      <c r="CM259" s="229">
        <f t="shared" si="183"/>
        <v>7.1710000000000003E-3</v>
      </c>
      <c r="CN259" s="229">
        <f t="shared" si="183"/>
        <v>7.1710000000000003E-3</v>
      </c>
      <c r="CO259" s="229">
        <f t="shared" si="183"/>
        <v>7.1710000000000003E-3</v>
      </c>
      <c r="CP259" s="229">
        <f t="shared" si="183"/>
        <v>7.1710000000000003E-3</v>
      </c>
      <c r="CQ259" s="229">
        <f t="shared" si="183"/>
        <v>7.1710000000000003E-3</v>
      </c>
      <c r="CR259" s="229">
        <f t="shared" si="183"/>
        <v>7.1710000000000003E-3</v>
      </c>
      <c r="CS259" s="229">
        <f t="shared" si="183"/>
        <v>7.1710000000000003E-3</v>
      </c>
      <c r="CT259" s="229">
        <f t="shared" si="183"/>
        <v>7.1710000000000003E-3</v>
      </c>
      <c r="CU259" s="852">
        <f t="shared" si="108"/>
        <v>0.25347000000000008</v>
      </c>
    </row>
    <row r="260" spans="1:99" x14ac:dyDescent="0.25">
      <c r="A260" s="180" t="s">
        <v>165</v>
      </c>
      <c r="BK260" s="229">
        <f>'ANUAL DATA'!H87</f>
        <v>2.1583999999999999E-2</v>
      </c>
      <c r="BL260" s="229">
        <f>BK260</f>
        <v>2.1583999999999999E-2</v>
      </c>
      <c r="BM260" s="229">
        <f t="shared" ref="BM260:BV260" si="184">BL260</f>
        <v>2.1583999999999999E-2</v>
      </c>
      <c r="BN260" s="229">
        <f t="shared" si="184"/>
        <v>2.1583999999999999E-2</v>
      </c>
      <c r="BO260" s="229">
        <f t="shared" si="184"/>
        <v>2.1583999999999999E-2</v>
      </c>
      <c r="BP260" s="229">
        <f t="shared" si="184"/>
        <v>2.1583999999999999E-2</v>
      </c>
      <c r="BQ260" s="229">
        <f t="shared" si="184"/>
        <v>2.1583999999999999E-2</v>
      </c>
      <c r="BR260" s="229">
        <f t="shared" si="184"/>
        <v>2.1583999999999999E-2</v>
      </c>
      <c r="BS260" s="229">
        <f t="shared" si="184"/>
        <v>2.1583999999999999E-2</v>
      </c>
      <c r="BT260" s="229">
        <f t="shared" si="184"/>
        <v>2.1583999999999999E-2</v>
      </c>
      <c r="BU260" s="229">
        <f t="shared" si="184"/>
        <v>2.1583999999999999E-2</v>
      </c>
      <c r="BV260" s="229">
        <f t="shared" si="184"/>
        <v>2.1583999999999999E-2</v>
      </c>
      <c r="BW260" s="229">
        <f>'ANUAL DATA'!I87</f>
        <v>2.1370999999999998E-2</v>
      </c>
      <c r="BX260" s="229">
        <f>BW260</f>
        <v>2.1370999999999998E-2</v>
      </c>
      <c r="BY260" s="229">
        <f t="shared" ref="BY260:CH260" si="185">BX260</f>
        <v>2.1370999999999998E-2</v>
      </c>
      <c r="BZ260" s="229">
        <f t="shared" si="185"/>
        <v>2.1370999999999998E-2</v>
      </c>
      <c r="CA260" s="229">
        <f t="shared" si="185"/>
        <v>2.1370999999999998E-2</v>
      </c>
      <c r="CB260" s="229">
        <f t="shared" si="185"/>
        <v>2.1370999999999998E-2</v>
      </c>
      <c r="CC260" s="229">
        <f t="shared" si="185"/>
        <v>2.1370999999999998E-2</v>
      </c>
      <c r="CD260" s="229">
        <f t="shared" si="185"/>
        <v>2.1370999999999998E-2</v>
      </c>
      <c r="CE260" s="229">
        <f t="shared" si="185"/>
        <v>2.1370999999999998E-2</v>
      </c>
      <c r="CF260" s="229">
        <f t="shared" si="185"/>
        <v>2.1370999999999998E-2</v>
      </c>
      <c r="CG260" s="229">
        <f t="shared" si="185"/>
        <v>2.1370999999999998E-2</v>
      </c>
      <c r="CH260" s="229">
        <f t="shared" si="185"/>
        <v>2.1370999999999998E-2</v>
      </c>
      <c r="CI260" s="229">
        <f>'ANUAL DATA'!J87</f>
        <v>2.1299999999999999E-2</v>
      </c>
      <c r="CJ260" s="229">
        <f>CI260</f>
        <v>2.1299999999999999E-2</v>
      </c>
      <c r="CK260" s="229">
        <f t="shared" ref="CK260:CT260" si="186">CJ260</f>
        <v>2.1299999999999999E-2</v>
      </c>
      <c r="CL260" s="229">
        <f t="shared" si="186"/>
        <v>2.1299999999999999E-2</v>
      </c>
      <c r="CM260" s="229">
        <f t="shared" si="186"/>
        <v>2.1299999999999999E-2</v>
      </c>
      <c r="CN260" s="229">
        <f t="shared" si="186"/>
        <v>2.1299999999999999E-2</v>
      </c>
      <c r="CO260" s="229">
        <f t="shared" si="186"/>
        <v>2.1299999999999999E-2</v>
      </c>
      <c r="CP260" s="229">
        <f t="shared" si="186"/>
        <v>2.1299999999999999E-2</v>
      </c>
      <c r="CQ260" s="229">
        <f t="shared" si="186"/>
        <v>2.1299999999999999E-2</v>
      </c>
      <c r="CR260" s="229">
        <f t="shared" si="186"/>
        <v>2.1299999999999999E-2</v>
      </c>
      <c r="CS260" s="229">
        <f t="shared" si="186"/>
        <v>2.1299999999999999E-2</v>
      </c>
      <c r="CT260" s="229">
        <f t="shared" si="186"/>
        <v>2.1299999999999999E-2</v>
      </c>
      <c r="CU260" s="852">
        <f t="shared" si="108"/>
        <v>0.77105999999999952</v>
      </c>
    </row>
    <row r="261" spans="1:99" x14ac:dyDescent="0.25">
      <c r="CU261" s="849">
        <f t="shared" si="108"/>
        <v>0</v>
      </c>
    </row>
    <row r="262" spans="1:99" x14ac:dyDescent="0.25">
      <c r="A262" s="172" t="s">
        <v>399</v>
      </c>
      <c r="CU262" s="849">
        <f t="shared" si="108"/>
        <v>0</v>
      </c>
    </row>
    <row r="263" spans="1:99" x14ac:dyDescent="0.25">
      <c r="A263" s="869" t="s">
        <v>402</v>
      </c>
      <c r="CU263" s="849">
        <f t="shared" si="108"/>
        <v>0</v>
      </c>
    </row>
    <row r="264" spans="1:99" x14ac:dyDescent="0.25">
      <c r="A264" s="180" t="s">
        <v>56</v>
      </c>
      <c r="AM264" s="842">
        <f>TABLES!D346</f>
        <v>0.35</v>
      </c>
      <c r="AN264" s="851">
        <f>AM264</f>
        <v>0.35</v>
      </c>
      <c r="AO264" s="851">
        <f t="shared" ref="AO264:CT268" si="187">AN264</f>
        <v>0.35</v>
      </c>
      <c r="AP264" s="851">
        <f t="shared" si="187"/>
        <v>0.35</v>
      </c>
      <c r="AQ264" s="851">
        <f t="shared" si="187"/>
        <v>0.35</v>
      </c>
      <c r="AR264" s="851">
        <f t="shared" si="187"/>
        <v>0.35</v>
      </c>
      <c r="AS264" s="851">
        <f t="shared" si="187"/>
        <v>0.35</v>
      </c>
      <c r="AT264" s="851">
        <f t="shared" si="187"/>
        <v>0.35</v>
      </c>
      <c r="AU264" s="851">
        <f t="shared" si="187"/>
        <v>0.35</v>
      </c>
      <c r="AV264" s="851">
        <f t="shared" si="187"/>
        <v>0.35</v>
      </c>
      <c r="AW264" s="851">
        <f t="shared" si="187"/>
        <v>0.35</v>
      </c>
      <c r="AX264" s="851">
        <f t="shared" si="187"/>
        <v>0.35</v>
      </c>
      <c r="AY264" s="870">
        <f>TABLES!E346</f>
        <v>0.6</v>
      </c>
      <c r="AZ264" s="851">
        <f t="shared" si="187"/>
        <v>0.6</v>
      </c>
      <c r="BA264" s="851">
        <f t="shared" si="187"/>
        <v>0.6</v>
      </c>
      <c r="BB264" s="851">
        <f t="shared" si="187"/>
        <v>0.6</v>
      </c>
      <c r="BC264" s="851">
        <f t="shared" si="187"/>
        <v>0.6</v>
      </c>
      <c r="BD264" s="851">
        <f t="shared" si="187"/>
        <v>0.6</v>
      </c>
      <c r="BE264" s="851">
        <f t="shared" si="187"/>
        <v>0.6</v>
      </c>
      <c r="BF264" s="851">
        <f t="shared" si="187"/>
        <v>0.6</v>
      </c>
      <c r="BG264" s="851">
        <f t="shared" si="187"/>
        <v>0.6</v>
      </c>
      <c r="BH264" s="851">
        <f t="shared" si="187"/>
        <v>0.6</v>
      </c>
      <c r="BI264" s="851">
        <f t="shared" si="187"/>
        <v>0.6</v>
      </c>
      <c r="BJ264" s="851">
        <f t="shared" si="187"/>
        <v>0.6</v>
      </c>
      <c r="BK264" s="871">
        <f>TABLES!F346</f>
        <v>0.65</v>
      </c>
      <c r="BL264" s="851">
        <f t="shared" si="187"/>
        <v>0.65</v>
      </c>
      <c r="BM264" s="851">
        <f t="shared" si="187"/>
        <v>0.65</v>
      </c>
      <c r="BN264" s="851">
        <f t="shared" si="187"/>
        <v>0.65</v>
      </c>
      <c r="BO264" s="851">
        <f t="shared" si="187"/>
        <v>0.65</v>
      </c>
      <c r="BP264" s="851">
        <f t="shared" si="187"/>
        <v>0.65</v>
      </c>
      <c r="BQ264" s="851">
        <f t="shared" si="187"/>
        <v>0.65</v>
      </c>
      <c r="BR264" s="851">
        <f t="shared" si="187"/>
        <v>0.65</v>
      </c>
      <c r="BS264" s="851">
        <f t="shared" si="187"/>
        <v>0.65</v>
      </c>
      <c r="BT264" s="851">
        <f t="shared" si="187"/>
        <v>0.65</v>
      </c>
      <c r="BU264" s="851">
        <f t="shared" si="187"/>
        <v>0.65</v>
      </c>
      <c r="BV264" s="851">
        <f t="shared" si="187"/>
        <v>0.65</v>
      </c>
      <c r="BW264" s="872">
        <f>TABLES!G346</f>
        <v>0.4</v>
      </c>
      <c r="BX264" s="851">
        <f t="shared" si="187"/>
        <v>0.4</v>
      </c>
      <c r="BY264" s="851">
        <f t="shared" si="187"/>
        <v>0.4</v>
      </c>
      <c r="BZ264" s="851">
        <f t="shared" si="187"/>
        <v>0.4</v>
      </c>
      <c r="CA264" s="851">
        <f t="shared" si="187"/>
        <v>0.4</v>
      </c>
      <c r="CB264" s="851">
        <f t="shared" si="187"/>
        <v>0.4</v>
      </c>
      <c r="CC264" s="851">
        <f t="shared" si="187"/>
        <v>0.4</v>
      </c>
      <c r="CD264" s="851">
        <f t="shared" si="187"/>
        <v>0.4</v>
      </c>
      <c r="CE264" s="851">
        <f t="shared" si="187"/>
        <v>0.4</v>
      </c>
      <c r="CF264" s="851">
        <f t="shared" si="187"/>
        <v>0.4</v>
      </c>
      <c r="CG264" s="851">
        <f t="shared" si="187"/>
        <v>0.4</v>
      </c>
      <c r="CH264" s="851">
        <f t="shared" si="187"/>
        <v>0.4</v>
      </c>
      <c r="CI264" s="873">
        <f>TABLES!H346</f>
        <v>0.85</v>
      </c>
      <c r="CJ264" s="851">
        <f t="shared" si="187"/>
        <v>0.85</v>
      </c>
      <c r="CK264" s="851">
        <f t="shared" si="187"/>
        <v>0.85</v>
      </c>
      <c r="CL264" s="851">
        <f t="shared" si="187"/>
        <v>0.85</v>
      </c>
      <c r="CM264" s="851">
        <f t="shared" si="187"/>
        <v>0.85</v>
      </c>
      <c r="CN264" s="851">
        <f t="shared" si="187"/>
        <v>0.85</v>
      </c>
      <c r="CO264" s="851">
        <f t="shared" si="187"/>
        <v>0.85</v>
      </c>
      <c r="CP264" s="851">
        <f t="shared" si="187"/>
        <v>0.85</v>
      </c>
      <c r="CQ264" s="851">
        <f t="shared" si="187"/>
        <v>0.85</v>
      </c>
      <c r="CR264" s="851">
        <f t="shared" si="187"/>
        <v>0.85</v>
      </c>
      <c r="CS264" s="851">
        <f t="shared" si="187"/>
        <v>0.85</v>
      </c>
      <c r="CT264" s="851">
        <f t="shared" si="187"/>
        <v>0.85</v>
      </c>
      <c r="CU264" s="849">
        <f t="shared" si="108"/>
        <v>34.199999999999989</v>
      </c>
    </row>
    <row r="265" spans="1:99" x14ac:dyDescent="0.25">
      <c r="A265" s="180" t="s">
        <v>57</v>
      </c>
      <c r="AM265" s="842">
        <f>TABLES!D347</f>
        <v>0.02</v>
      </c>
      <c r="AN265" s="851">
        <f t="shared" ref="AN265:BC272" si="188">AM265</f>
        <v>0.02</v>
      </c>
      <c r="AO265" s="851">
        <f t="shared" si="188"/>
        <v>0.02</v>
      </c>
      <c r="AP265" s="851">
        <f t="shared" si="188"/>
        <v>0.02</v>
      </c>
      <c r="AQ265" s="851">
        <f t="shared" si="188"/>
        <v>0.02</v>
      </c>
      <c r="AR265" s="851">
        <f t="shared" si="188"/>
        <v>0.02</v>
      </c>
      <c r="AS265" s="851">
        <f t="shared" si="188"/>
        <v>0.02</v>
      </c>
      <c r="AT265" s="851">
        <f t="shared" si="188"/>
        <v>0.02</v>
      </c>
      <c r="AU265" s="851">
        <f t="shared" si="188"/>
        <v>0.02</v>
      </c>
      <c r="AV265" s="851">
        <f t="shared" si="188"/>
        <v>0.02</v>
      </c>
      <c r="AW265" s="851">
        <f t="shared" si="188"/>
        <v>0.02</v>
      </c>
      <c r="AX265" s="851">
        <f t="shared" si="188"/>
        <v>0.02</v>
      </c>
      <c r="AY265" s="870">
        <f>TABLES!E347</f>
        <v>0.03</v>
      </c>
      <c r="AZ265" s="851">
        <f t="shared" si="188"/>
        <v>0.03</v>
      </c>
      <c r="BA265" s="851">
        <f t="shared" si="188"/>
        <v>0.03</v>
      </c>
      <c r="BB265" s="851">
        <f t="shared" si="188"/>
        <v>0.03</v>
      </c>
      <c r="BC265" s="851">
        <f t="shared" si="188"/>
        <v>0.03</v>
      </c>
      <c r="BD265" s="851">
        <f t="shared" si="187"/>
        <v>0.03</v>
      </c>
      <c r="BE265" s="851">
        <f t="shared" si="187"/>
        <v>0.03</v>
      </c>
      <c r="BF265" s="851">
        <f t="shared" si="187"/>
        <v>0.03</v>
      </c>
      <c r="BG265" s="851">
        <f t="shared" si="187"/>
        <v>0.03</v>
      </c>
      <c r="BH265" s="851">
        <f t="shared" si="187"/>
        <v>0.03</v>
      </c>
      <c r="BI265" s="851">
        <f t="shared" si="187"/>
        <v>0.03</v>
      </c>
      <c r="BJ265" s="851">
        <f t="shared" si="187"/>
        <v>0.03</v>
      </c>
      <c r="BK265" s="871">
        <f>TABLES!F347</f>
        <v>3.5000000000000003E-2</v>
      </c>
      <c r="BL265" s="851">
        <f t="shared" si="187"/>
        <v>3.5000000000000003E-2</v>
      </c>
      <c r="BM265" s="851">
        <f t="shared" si="187"/>
        <v>3.5000000000000003E-2</v>
      </c>
      <c r="BN265" s="851">
        <f t="shared" si="187"/>
        <v>3.5000000000000003E-2</v>
      </c>
      <c r="BO265" s="851">
        <f t="shared" si="187"/>
        <v>3.5000000000000003E-2</v>
      </c>
      <c r="BP265" s="851">
        <f t="shared" si="187"/>
        <v>3.5000000000000003E-2</v>
      </c>
      <c r="BQ265" s="851">
        <f t="shared" si="187"/>
        <v>3.5000000000000003E-2</v>
      </c>
      <c r="BR265" s="851">
        <f t="shared" si="187"/>
        <v>3.5000000000000003E-2</v>
      </c>
      <c r="BS265" s="851">
        <f t="shared" si="187"/>
        <v>3.5000000000000003E-2</v>
      </c>
      <c r="BT265" s="851">
        <f t="shared" si="187"/>
        <v>3.5000000000000003E-2</v>
      </c>
      <c r="BU265" s="851">
        <f t="shared" si="187"/>
        <v>3.5000000000000003E-2</v>
      </c>
      <c r="BV265" s="851">
        <f t="shared" si="187"/>
        <v>3.5000000000000003E-2</v>
      </c>
      <c r="BW265" s="872">
        <f>TABLES!G347</f>
        <v>0.02</v>
      </c>
      <c r="BX265" s="851">
        <f t="shared" si="187"/>
        <v>0.02</v>
      </c>
      <c r="BY265" s="851">
        <f t="shared" si="187"/>
        <v>0.02</v>
      </c>
      <c r="BZ265" s="851">
        <f t="shared" si="187"/>
        <v>0.02</v>
      </c>
      <c r="CA265" s="851">
        <f t="shared" si="187"/>
        <v>0.02</v>
      </c>
      <c r="CB265" s="851">
        <f t="shared" si="187"/>
        <v>0.02</v>
      </c>
      <c r="CC265" s="851">
        <f t="shared" si="187"/>
        <v>0.02</v>
      </c>
      <c r="CD265" s="851">
        <f t="shared" si="187"/>
        <v>0.02</v>
      </c>
      <c r="CE265" s="851">
        <f t="shared" si="187"/>
        <v>0.02</v>
      </c>
      <c r="CF265" s="851">
        <f t="shared" si="187"/>
        <v>0.02</v>
      </c>
      <c r="CG265" s="851">
        <f t="shared" si="187"/>
        <v>0.02</v>
      </c>
      <c r="CH265" s="851">
        <f t="shared" si="187"/>
        <v>0.02</v>
      </c>
      <c r="CI265" s="873">
        <f>TABLES!H347</f>
        <v>4.4999999999999998E-2</v>
      </c>
      <c r="CJ265" s="851">
        <f t="shared" si="187"/>
        <v>4.4999999999999998E-2</v>
      </c>
      <c r="CK265" s="851">
        <f t="shared" si="187"/>
        <v>4.4999999999999998E-2</v>
      </c>
      <c r="CL265" s="851">
        <f t="shared" si="187"/>
        <v>4.4999999999999998E-2</v>
      </c>
      <c r="CM265" s="851">
        <f t="shared" si="187"/>
        <v>4.4999999999999998E-2</v>
      </c>
      <c r="CN265" s="851">
        <f t="shared" si="187"/>
        <v>4.4999999999999998E-2</v>
      </c>
      <c r="CO265" s="851">
        <f t="shared" si="187"/>
        <v>4.4999999999999998E-2</v>
      </c>
      <c r="CP265" s="851">
        <f t="shared" si="187"/>
        <v>4.4999999999999998E-2</v>
      </c>
      <c r="CQ265" s="851">
        <f t="shared" si="187"/>
        <v>4.4999999999999998E-2</v>
      </c>
      <c r="CR265" s="851">
        <f t="shared" si="187"/>
        <v>4.4999999999999998E-2</v>
      </c>
      <c r="CS265" s="851">
        <f t="shared" si="187"/>
        <v>4.4999999999999998E-2</v>
      </c>
      <c r="CT265" s="851">
        <f t="shared" si="187"/>
        <v>4.4999999999999998E-2</v>
      </c>
      <c r="CU265" s="849">
        <f t="shared" si="108"/>
        <v>1.7999999999999998</v>
      </c>
    </row>
    <row r="266" spans="1:99" x14ac:dyDescent="0.25">
      <c r="A266" s="180" t="s">
        <v>61</v>
      </c>
      <c r="AM266" s="842">
        <f>TABLES!D348</f>
        <v>0.25</v>
      </c>
      <c r="AN266" s="851">
        <f t="shared" si="188"/>
        <v>0.25</v>
      </c>
      <c r="AO266" s="851">
        <f t="shared" si="187"/>
        <v>0.25</v>
      </c>
      <c r="AP266" s="851">
        <f t="shared" si="187"/>
        <v>0.25</v>
      </c>
      <c r="AQ266" s="851">
        <f t="shared" si="187"/>
        <v>0.25</v>
      </c>
      <c r="AR266" s="851">
        <f t="shared" si="187"/>
        <v>0.25</v>
      </c>
      <c r="AS266" s="851">
        <f t="shared" si="187"/>
        <v>0.25</v>
      </c>
      <c r="AT266" s="851">
        <f t="shared" si="187"/>
        <v>0.25</v>
      </c>
      <c r="AU266" s="851">
        <f t="shared" si="187"/>
        <v>0.25</v>
      </c>
      <c r="AV266" s="851">
        <f t="shared" si="187"/>
        <v>0.25</v>
      </c>
      <c r="AW266" s="851">
        <f t="shared" si="187"/>
        <v>0.25</v>
      </c>
      <c r="AX266" s="851">
        <f t="shared" si="187"/>
        <v>0.25</v>
      </c>
      <c r="AY266" s="870">
        <f>TABLES!E348</f>
        <v>0</v>
      </c>
      <c r="AZ266" s="851">
        <f t="shared" si="187"/>
        <v>0</v>
      </c>
      <c r="BA266" s="851">
        <f t="shared" si="187"/>
        <v>0</v>
      </c>
      <c r="BB266" s="851">
        <f t="shared" si="187"/>
        <v>0</v>
      </c>
      <c r="BC266" s="851">
        <f t="shared" si="187"/>
        <v>0</v>
      </c>
      <c r="BD266" s="851">
        <f t="shared" si="187"/>
        <v>0</v>
      </c>
      <c r="BE266" s="851">
        <f t="shared" si="187"/>
        <v>0</v>
      </c>
      <c r="BF266" s="851">
        <f t="shared" si="187"/>
        <v>0</v>
      </c>
      <c r="BG266" s="851">
        <f t="shared" si="187"/>
        <v>0</v>
      </c>
      <c r="BH266" s="851">
        <f t="shared" si="187"/>
        <v>0</v>
      </c>
      <c r="BI266" s="851">
        <f t="shared" si="187"/>
        <v>0</v>
      </c>
      <c r="BJ266" s="851">
        <f t="shared" si="187"/>
        <v>0</v>
      </c>
      <c r="BK266" s="871">
        <f>TABLES!F348</f>
        <v>0</v>
      </c>
      <c r="BL266" s="851">
        <f t="shared" si="187"/>
        <v>0</v>
      </c>
      <c r="BM266" s="851">
        <f t="shared" si="187"/>
        <v>0</v>
      </c>
      <c r="BN266" s="851">
        <f t="shared" si="187"/>
        <v>0</v>
      </c>
      <c r="BO266" s="851">
        <f t="shared" si="187"/>
        <v>0</v>
      </c>
      <c r="BP266" s="851">
        <f t="shared" si="187"/>
        <v>0</v>
      </c>
      <c r="BQ266" s="851">
        <f t="shared" si="187"/>
        <v>0</v>
      </c>
      <c r="BR266" s="851">
        <f t="shared" si="187"/>
        <v>0</v>
      </c>
      <c r="BS266" s="851">
        <f t="shared" si="187"/>
        <v>0</v>
      </c>
      <c r="BT266" s="851">
        <f t="shared" si="187"/>
        <v>0</v>
      </c>
      <c r="BU266" s="851">
        <f t="shared" si="187"/>
        <v>0</v>
      </c>
      <c r="BV266" s="851">
        <f t="shared" si="187"/>
        <v>0</v>
      </c>
      <c r="BW266" s="872">
        <f>TABLES!G348</f>
        <v>0.3</v>
      </c>
      <c r="BX266" s="851">
        <f t="shared" si="187"/>
        <v>0.3</v>
      </c>
      <c r="BY266" s="851">
        <f t="shared" si="187"/>
        <v>0.3</v>
      </c>
      <c r="BZ266" s="851">
        <f t="shared" si="187"/>
        <v>0.3</v>
      </c>
      <c r="CA266" s="851">
        <f t="shared" si="187"/>
        <v>0.3</v>
      </c>
      <c r="CB266" s="851">
        <f t="shared" si="187"/>
        <v>0.3</v>
      </c>
      <c r="CC266" s="851">
        <f t="shared" si="187"/>
        <v>0.3</v>
      </c>
      <c r="CD266" s="851">
        <f t="shared" si="187"/>
        <v>0.3</v>
      </c>
      <c r="CE266" s="851">
        <f t="shared" si="187"/>
        <v>0.3</v>
      </c>
      <c r="CF266" s="851">
        <f t="shared" si="187"/>
        <v>0.3</v>
      </c>
      <c r="CG266" s="851">
        <f t="shared" si="187"/>
        <v>0.3</v>
      </c>
      <c r="CH266" s="851">
        <f t="shared" si="187"/>
        <v>0.3</v>
      </c>
      <c r="CI266" s="873">
        <f>TABLES!H348</f>
        <v>0</v>
      </c>
      <c r="CJ266" s="851">
        <f t="shared" si="187"/>
        <v>0</v>
      </c>
      <c r="CK266" s="851">
        <f t="shared" si="187"/>
        <v>0</v>
      </c>
      <c r="CL266" s="851">
        <f t="shared" si="187"/>
        <v>0</v>
      </c>
      <c r="CM266" s="851">
        <f t="shared" si="187"/>
        <v>0</v>
      </c>
      <c r="CN266" s="851">
        <f t="shared" si="187"/>
        <v>0</v>
      </c>
      <c r="CO266" s="851">
        <f t="shared" si="187"/>
        <v>0</v>
      </c>
      <c r="CP266" s="851">
        <f t="shared" si="187"/>
        <v>0</v>
      </c>
      <c r="CQ266" s="851">
        <f t="shared" si="187"/>
        <v>0</v>
      </c>
      <c r="CR266" s="851">
        <f t="shared" si="187"/>
        <v>0</v>
      </c>
      <c r="CS266" s="851">
        <f t="shared" si="187"/>
        <v>0</v>
      </c>
      <c r="CT266" s="851">
        <f t="shared" si="187"/>
        <v>0</v>
      </c>
      <c r="CU266" s="849">
        <f t="shared" si="108"/>
        <v>6.5999999999999979</v>
      </c>
    </row>
    <row r="267" spans="1:99" x14ac:dyDescent="0.25">
      <c r="A267" s="180" t="s">
        <v>57</v>
      </c>
      <c r="AM267" s="842">
        <f>TABLES!D349</f>
        <v>2.5000000000000001E-2</v>
      </c>
      <c r="AN267" s="851">
        <f t="shared" si="188"/>
        <v>2.5000000000000001E-2</v>
      </c>
      <c r="AO267" s="851">
        <f t="shared" si="187"/>
        <v>2.5000000000000001E-2</v>
      </c>
      <c r="AP267" s="851">
        <f t="shared" si="187"/>
        <v>2.5000000000000001E-2</v>
      </c>
      <c r="AQ267" s="851">
        <f t="shared" si="187"/>
        <v>2.5000000000000001E-2</v>
      </c>
      <c r="AR267" s="851">
        <f t="shared" si="187"/>
        <v>2.5000000000000001E-2</v>
      </c>
      <c r="AS267" s="851">
        <f t="shared" si="187"/>
        <v>2.5000000000000001E-2</v>
      </c>
      <c r="AT267" s="851">
        <f t="shared" si="187"/>
        <v>2.5000000000000001E-2</v>
      </c>
      <c r="AU267" s="851">
        <f t="shared" si="187"/>
        <v>2.5000000000000001E-2</v>
      </c>
      <c r="AV267" s="851">
        <f t="shared" si="187"/>
        <v>2.5000000000000001E-2</v>
      </c>
      <c r="AW267" s="851">
        <f t="shared" si="187"/>
        <v>2.5000000000000001E-2</v>
      </c>
      <c r="AX267" s="851">
        <f t="shared" si="187"/>
        <v>2.5000000000000001E-2</v>
      </c>
      <c r="AY267" s="870">
        <f>TABLES!E349</f>
        <v>0</v>
      </c>
      <c r="AZ267" s="851">
        <f t="shared" si="187"/>
        <v>0</v>
      </c>
      <c r="BA267" s="851">
        <f t="shared" si="187"/>
        <v>0</v>
      </c>
      <c r="BB267" s="851">
        <f t="shared" si="187"/>
        <v>0</v>
      </c>
      <c r="BC267" s="851">
        <f t="shared" si="187"/>
        <v>0</v>
      </c>
      <c r="BD267" s="851">
        <f t="shared" si="187"/>
        <v>0</v>
      </c>
      <c r="BE267" s="851">
        <f t="shared" si="187"/>
        <v>0</v>
      </c>
      <c r="BF267" s="851">
        <f t="shared" si="187"/>
        <v>0</v>
      </c>
      <c r="BG267" s="851">
        <f t="shared" si="187"/>
        <v>0</v>
      </c>
      <c r="BH267" s="851">
        <f t="shared" si="187"/>
        <v>0</v>
      </c>
      <c r="BI267" s="851">
        <f t="shared" si="187"/>
        <v>0</v>
      </c>
      <c r="BJ267" s="851">
        <f t="shared" si="187"/>
        <v>0</v>
      </c>
      <c r="BK267" s="871">
        <f>TABLES!E349</f>
        <v>0</v>
      </c>
      <c r="BL267" s="851">
        <f t="shared" si="187"/>
        <v>0</v>
      </c>
      <c r="BM267" s="851">
        <f t="shared" si="187"/>
        <v>0</v>
      </c>
      <c r="BN267" s="851">
        <f t="shared" si="187"/>
        <v>0</v>
      </c>
      <c r="BO267" s="851">
        <f t="shared" si="187"/>
        <v>0</v>
      </c>
      <c r="BP267" s="851">
        <f t="shared" si="187"/>
        <v>0</v>
      </c>
      <c r="BQ267" s="851">
        <f t="shared" si="187"/>
        <v>0</v>
      </c>
      <c r="BR267" s="851">
        <f t="shared" si="187"/>
        <v>0</v>
      </c>
      <c r="BS267" s="851">
        <f t="shared" si="187"/>
        <v>0</v>
      </c>
      <c r="BT267" s="851">
        <f t="shared" si="187"/>
        <v>0</v>
      </c>
      <c r="BU267" s="851">
        <f t="shared" si="187"/>
        <v>0</v>
      </c>
      <c r="BV267" s="851">
        <f t="shared" si="187"/>
        <v>0</v>
      </c>
      <c r="BW267" s="872">
        <f>TABLES!G349</f>
        <v>1.4999999999999999E-2</v>
      </c>
      <c r="BX267" s="851">
        <f t="shared" si="187"/>
        <v>1.4999999999999999E-2</v>
      </c>
      <c r="BY267" s="851">
        <f t="shared" si="187"/>
        <v>1.4999999999999999E-2</v>
      </c>
      <c r="BZ267" s="851">
        <f t="shared" si="187"/>
        <v>1.4999999999999999E-2</v>
      </c>
      <c r="CA267" s="851">
        <f t="shared" si="187"/>
        <v>1.4999999999999999E-2</v>
      </c>
      <c r="CB267" s="851">
        <f t="shared" si="187"/>
        <v>1.4999999999999999E-2</v>
      </c>
      <c r="CC267" s="851">
        <f t="shared" si="187"/>
        <v>1.4999999999999999E-2</v>
      </c>
      <c r="CD267" s="851">
        <f t="shared" si="187"/>
        <v>1.4999999999999999E-2</v>
      </c>
      <c r="CE267" s="851">
        <f t="shared" si="187"/>
        <v>1.4999999999999999E-2</v>
      </c>
      <c r="CF267" s="851">
        <f t="shared" si="187"/>
        <v>1.4999999999999999E-2</v>
      </c>
      <c r="CG267" s="851">
        <f t="shared" si="187"/>
        <v>1.4999999999999999E-2</v>
      </c>
      <c r="CH267" s="851">
        <f t="shared" si="187"/>
        <v>1.4999999999999999E-2</v>
      </c>
      <c r="CI267" s="873">
        <f>TABLES!H349</f>
        <v>0</v>
      </c>
      <c r="CJ267" s="851">
        <f t="shared" si="187"/>
        <v>0</v>
      </c>
      <c r="CK267" s="851">
        <f t="shared" si="187"/>
        <v>0</v>
      </c>
      <c r="CL267" s="851">
        <f t="shared" si="187"/>
        <v>0</v>
      </c>
      <c r="CM267" s="851">
        <f t="shared" si="187"/>
        <v>0</v>
      </c>
      <c r="CN267" s="851">
        <f t="shared" si="187"/>
        <v>0</v>
      </c>
      <c r="CO267" s="851">
        <f t="shared" si="187"/>
        <v>0</v>
      </c>
      <c r="CP267" s="851">
        <f t="shared" si="187"/>
        <v>0</v>
      </c>
      <c r="CQ267" s="851">
        <f t="shared" si="187"/>
        <v>0</v>
      </c>
      <c r="CR267" s="851">
        <f t="shared" si="187"/>
        <v>0</v>
      </c>
      <c r="CS267" s="851">
        <f t="shared" si="187"/>
        <v>0</v>
      </c>
      <c r="CT267" s="851">
        <f t="shared" si="187"/>
        <v>0</v>
      </c>
      <c r="CU267" s="849">
        <f t="shared" si="108"/>
        <v>0.48000000000000015</v>
      </c>
    </row>
    <row r="268" spans="1:99" x14ac:dyDescent="0.25">
      <c r="A268" s="180" t="s">
        <v>58</v>
      </c>
      <c r="AM268" s="842">
        <f>TABLES!D350</f>
        <v>0.3</v>
      </c>
      <c r="AN268" s="851">
        <f t="shared" si="188"/>
        <v>0.3</v>
      </c>
      <c r="AO268" s="851">
        <f t="shared" si="187"/>
        <v>0.3</v>
      </c>
      <c r="AP268" s="851">
        <f t="shared" si="187"/>
        <v>0.3</v>
      </c>
      <c r="AQ268" s="851">
        <f t="shared" si="187"/>
        <v>0.3</v>
      </c>
      <c r="AR268" s="851">
        <f t="shared" si="187"/>
        <v>0.3</v>
      </c>
      <c r="AS268" s="851">
        <f t="shared" si="187"/>
        <v>0.3</v>
      </c>
      <c r="AT268" s="851">
        <f t="shared" si="187"/>
        <v>0.3</v>
      </c>
      <c r="AU268" s="851">
        <f t="shared" si="187"/>
        <v>0.3</v>
      </c>
      <c r="AV268" s="851">
        <f t="shared" si="187"/>
        <v>0.3</v>
      </c>
      <c r="AW268" s="851">
        <f t="shared" si="187"/>
        <v>0.3</v>
      </c>
      <c r="AX268" s="851">
        <f t="shared" si="187"/>
        <v>0.3</v>
      </c>
      <c r="AY268" s="870">
        <f>TABLES!E350</f>
        <v>0.2</v>
      </c>
      <c r="AZ268" s="851">
        <f t="shared" si="187"/>
        <v>0.2</v>
      </c>
      <c r="BA268" s="851">
        <f t="shared" si="187"/>
        <v>0.2</v>
      </c>
      <c r="BB268" s="851">
        <f t="shared" si="187"/>
        <v>0.2</v>
      </c>
      <c r="BC268" s="851">
        <f t="shared" si="187"/>
        <v>0.2</v>
      </c>
      <c r="BD268" s="851">
        <f t="shared" si="187"/>
        <v>0.2</v>
      </c>
      <c r="BE268" s="851">
        <f t="shared" si="187"/>
        <v>0.2</v>
      </c>
      <c r="BF268" s="851">
        <f t="shared" si="187"/>
        <v>0.2</v>
      </c>
      <c r="BG268" s="851">
        <f t="shared" si="187"/>
        <v>0.2</v>
      </c>
      <c r="BH268" s="851">
        <f t="shared" si="187"/>
        <v>0.2</v>
      </c>
      <c r="BI268" s="851">
        <f t="shared" si="187"/>
        <v>0.2</v>
      </c>
      <c r="BJ268" s="851">
        <f t="shared" si="187"/>
        <v>0.2</v>
      </c>
      <c r="BK268" s="871">
        <f>TABLES!F350</f>
        <v>0.15</v>
      </c>
      <c r="BL268" s="851">
        <f t="shared" si="187"/>
        <v>0.15</v>
      </c>
      <c r="BM268" s="851">
        <f t="shared" si="187"/>
        <v>0.15</v>
      </c>
      <c r="BN268" s="851">
        <f t="shared" si="187"/>
        <v>0.15</v>
      </c>
      <c r="BO268" s="851">
        <f t="shared" si="187"/>
        <v>0.15</v>
      </c>
      <c r="BP268" s="851">
        <f t="shared" si="187"/>
        <v>0.15</v>
      </c>
      <c r="BQ268" s="851">
        <f t="shared" si="187"/>
        <v>0.15</v>
      </c>
      <c r="BR268" s="851">
        <f t="shared" si="187"/>
        <v>0.15</v>
      </c>
      <c r="BS268" s="851">
        <f t="shared" si="187"/>
        <v>0.15</v>
      </c>
      <c r="BT268" s="851">
        <f t="shared" si="187"/>
        <v>0.15</v>
      </c>
      <c r="BU268" s="851">
        <f t="shared" si="187"/>
        <v>0.15</v>
      </c>
      <c r="BV268" s="851">
        <f t="shared" si="187"/>
        <v>0.15</v>
      </c>
      <c r="BW268" s="872">
        <f>TABLES!G350</f>
        <v>0.15</v>
      </c>
      <c r="BX268" s="851">
        <f t="shared" si="187"/>
        <v>0.15</v>
      </c>
      <c r="BY268" s="851">
        <f t="shared" si="187"/>
        <v>0.15</v>
      </c>
      <c r="BZ268" s="851">
        <f t="shared" si="187"/>
        <v>0.15</v>
      </c>
      <c r="CA268" s="851">
        <f t="shared" ref="AO268:CT272" si="189">BZ268</f>
        <v>0.15</v>
      </c>
      <c r="CB268" s="851">
        <f t="shared" si="189"/>
        <v>0.15</v>
      </c>
      <c r="CC268" s="851">
        <f t="shared" si="189"/>
        <v>0.15</v>
      </c>
      <c r="CD268" s="851">
        <f t="shared" si="189"/>
        <v>0.15</v>
      </c>
      <c r="CE268" s="851">
        <f t="shared" si="189"/>
        <v>0.15</v>
      </c>
      <c r="CF268" s="851">
        <f t="shared" si="189"/>
        <v>0.15</v>
      </c>
      <c r="CG268" s="851">
        <f t="shared" si="189"/>
        <v>0.15</v>
      </c>
      <c r="CH268" s="851">
        <f t="shared" si="189"/>
        <v>0.15</v>
      </c>
      <c r="CI268" s="873">
        <f>TABLES!H350</f>
        <v>0</v>
      </c>
      <c r="CJ268" s="851">
        <f t="shared" si="189"/>
        <v>0</v>
      </c>
      <c r="CK268" s="851">
        <f t="shared" si="189"/>
        <v>0</v>
      </c>
      <c r="CL268" s="851">
        <f t="shared" si="189"/>
        <v>0</v>
      </c>
      <c r="CM268" s="851">
        <f t="shared" si="189"/>
        <v>0</v>
      </c>
      <c r="CN268" s="851">
        <f t="shared" si="189"/>
        <v>0</v>
      </c>
      <c r="CO268" s="851">
        <f t="shared" si="189"/>
        <v>0</v>
      </c>
      <c r="CP268" s="851">
        <f t="shared" si="189"/>
        <v>0</v>
      </c>
      <c r="CQ268" s="851">
        <f t="shared" si="189"/>
        <v>0</v>
      </c>
      <c r="CR268" s="851">
        <f t="shared" si="189"/>
        <v>0</v>
      </c>
      <c r="CS268" s="851">
        <f t="shared" si="189"/>
        <v>0</v>
      </c>
      <c r="CT268" s="851">
        <f t="shared" si="189"/>
        <v>0</v>
      </c>
      <c r="CU268" s="849">
        <f t="shared" si="108"/>
        <v>9.6000000000000085</v>
      </c>
    </row>
    <row r="269" spans="1:99" x14ac:dyDescent="0.25">
      <c r="A269" s="180" t="s">
        <v>57</v>
      </c>
      <c r="AM269" s="842">
        <f>TABLES!D351</f>
        <v>0</v>
      </c>
      <c r="AN269" s="851">
        <f t="shared" si="188"/>
        <v>0</v>
      </c>
      <c r="AO269" s="851">
        <f t="shared" si="189"/>
        <v>0</v>
      </c>
      <c r="AP269" s="851">
        <f t="shared" si="189"/>
        <v>0</v>
      </c>
      <c r="AQ269" s="851">
        <f t="shared" si="189"/>
        <v>0</v>
      </c>
      <c r="AR269" s="851">
        <f t="shared" si="189"/>
        <v>0</v>
      </c>
      <c r="AS269" s="851">
        <f t="shared" si="189"/>
        <v>0</v>
      </c>
      <c r="AT269" s="851">
        <f t="shared" si="189"/>
        <v>0</v>
      </c>
      <c r="AU269" s="851">
        <f t="shared" si="189"/>
        <v>0</v>
      </c>
      <c r="AV269" s="851">
        <f t="shared" si="189"/>
        <v>0</v>
      </c>
      <c r="AW269" s="851">
        <f t="shared" si="189"/>
        <v>0</v>
      </c>
      <c r="AX269" s="851">
        <f t="shared" si="189"/>
        <v>0</v>
      </c>
      <c r="AY269" s="870">
        <f>TABLES!E351</f>
        <v>0.01</v>
      </c>
      <c r="AZ269" s="851">
        <f t="shared" si="189"/>
        <v>0.01</v>
      </c>
      <c r="BA269" s="851">
        <f t="shared" si="189"/>
        <v>0.01</v>
      </c>
      <c r="BB269" s="851">
        <f t="shared" si="189"/>
        <v>0.01</v>
      </c>
      <c r="BC269" s="851">
        <f t="shared" si="189"/>
        <v>0.01</v>
      </c>
      <c r="BD269" s="851">
        <f t="shared" si="189"/>
        <v>0.01</v>
      </c>
      <c r="BE269" s="851">
        <f t="shared" si="189"/>
        <v>0.01</v>
      </c>
      <c r="BF269" s="851">
        <f t="shared" si="189"/>
        <v>0.01</v>
      </c>
      <c r="BG269" s="851">
        <f t="shared" si="189"/>
        <v>0.01</v>
      </c>
      <c r="BH269" s="851">
        <f t="shared" si="189"/>
        <v>0.01</v>
      </c>
      <c r="BI269" s="851">
        <f t="shared" si="189"/>
        <v>0.01</v>
      </c>
      <c r="BJ269" s="851">
        <f t="shared" si="189"/>
        <v>0.01</v>
      </c>
      <c r="BK269" s="871">
        <f>TABLES!F351</f>
        <v>0</v>
      </c>
      <c r="BL269" s="851">
        <f t="shared" si="189"/>
        <v>0</v>
      </c>
      <c r="BM269" s="851">
        <f t="shared" si="189"/>
        <v>0</v>
      </c>
      <c r="BN269" s="851">
        <f t="shared" si="189"/>
        <v>0</v>
      </c>
      <c r="BO269" s="851">
        <f t="shared" si="189"/>
        <v>0</v>
      </c>
      <c r="BP269" s="851">
        <f t="shared" si="189"/>
        <v>0</v>
      </c>
      <c r="BQ269" s="851">
        <f t="shared" si="189"/>
        <v>0</v>
      </c>
      <c r="BR269" s="851">
        <f t="shared" si="189"/>
        <v>0</v>
      </c>
      <c r="BS269" s="851">
        <f t="shared" si="189"/>
        <v>0</v>
      </c>
      <c r="BT269" s="851">
        <f t="shared" si="189"/>
        <v>0</v>
      </c>
      <c r="BU269" s="851">
        <f t="shared" si="189"/>
        <v>0</v>
      </c>
      <c r="BV269" s="851">
        <f t="shared" si="189"/>
        <v>0</v>
      </c>
      <c r="BW269" s="872">
        <f>TABLES!G351</f>
        <v>0</v>
      </c>
      <c r="BX269" s="851">
        <f t="shared" si="189"/>
        <v>0</v>
      </c>
      <c r="BY269" s="851">
        <f t="shared" si="189"/>
        <v>0</v>
      </c>
      <c r="BZ269" s="851">
        <f t="shared" si="189"/>
        <v>0</v>
      </c>
      <c r="CA269" s="851">
        <f t="shared" si="189"/>
        <v>0</v>
      </c>
      <c r="CB269" s="851">
        <f t="shared" si="189"/>
        <v>0</v>
      </c>
      <c r="CC269" s="851">
        <f t="shared" si="189"/>
        <v>0</v>
      </c>
      <c r="CD269" s="851">
        <f t="shared" si="189"/>
        <v>0</v>
      </c>
      <c r="CE269" s="851">
        <f t="shared" si="189"/>
        <v>0</v>
      </c>
      <c r="CF269" s="851">
        <f t="shared" si="189"/>
        <v>0</v>
      </c>
      <c r="CG269" s="851">
        <f t="shared" si="189"/>
        <v>0</v>
      </c>
      <c r="CH269" s="851">
        <f t="shared" si="189"/>
        <v>0</v>
      </c>
      <c r="CI269" s="873">
        <f>TABLES!H351</f>
        <v>0</v>
      </c>
      <c r="CJ269" s="851">
        <f t="shared" si="189"/>
        <v>0</v>
      </c>
      <c r="CK269" s="851">
        <f t="shared" si="189"/>
        <v>0</v>
      </c>
      <c r="CL269" s="851">
        <f t="shared" si="189"/>
        <v>0</v>
      </c>
      <c r="CM269" s="851">
        <f t="shared" si="189"/>
        <v>0</v>
      </c>
      <c r="CN269" s="851">
        <f t="shared" si="189"/>
        <v>0</v>
      </c>
      <c r="CO269" s="851">
        <f t="shared" si="189"/>
        <v>0</v>
      </c>
      <c r="CP269" s="851">
        <f t="shared" si="189"/>
        <v>0</v>
      </c>
      <c r="CQ269" s="851">
        <f t="shared" si="189"/>
        <v>0</v>
      </c>
      <c r="CR269" s="851">
        <f t="shared" si="189"/>
        <v>0</v>
      </c>
      <c r="CS269" s="851">
        <f t="shared" si="189"/>
        <v>0</v>
      </c>
      <c r="CT269" s="851">
        <f t="shared" si="189"/>
        <v>0</v>
      </c>
      <c r="CU269" s="849">
        <f t="shared" si="108"/>
        <v>0.11999999999999998</v>
      </c>
    </row>
    <row r="270" spans="1:99" x14ac:dyDescent="0.25">
      <c r="A270" s="180" t="s">
        <v>59</v>
      </c>
      <c r="AM270" s="842">
        <f>TABLES!D352</f>
        <v>0.1</v>
      </c>
      <c r="AN270" s="851">
        <f t="shared" si="188"/>
        <v>0.1</v>
      </c>
      <c r="AO270" s="851">
        <f t="shared" si="189"/>
        <v>0.1</v>
      </c>
      <c r="AP270" s="851">
        <f t="shared" si="189"/>
        <v>0.1</v>
      </c>
      <c r="AQ270" s="851">
        <f t="shared" si="189"/>
        <v>0.1</v>
      </c>
      <c r="AR270" s="851">
        <f t="shared" si="189"/>
        <v>0.1</v>
      </c>
      <c r="AS270" s="851">
        <f t="shared" si="189"/>
        <v>0.1</v>
      </c>
      <c r="AT270" s="851">
        <f t="shared" si="189"/>
        <v>0.1</v>
      </c>
      <c r="AU270" s="851">
        <f t="shared" si="189"/>
        <v>0.1</v>
      </c>
      <c r="AV270" s="851">
        <f t="shared" si="189"/>
        <v>0.1</v>
      </c>
      <c r="AW270" s="851">
        <f t="shared" si="189"/>
        <v>0.1</v>
      </c>
      <c r="AX270" s="851">
        <f t="shared" si="189"/>
        <v>0.1</v>
      </c>
      <c r="AY270" s="870">
        <f>TABLES!E352</f>
        <v>0.1</v>
      </c>
      <c r="AZ270" s="851">
        <f t="shared" si="189"/>
        <v>0.1</v>
      </c>
      <c r="BA270" s="851">
        <f t="shared" si="189"/>
        <v>0.1</v>
      </c>
      <c r="BB270" s="851">
        <f t="shared" si="189"/>
        <v>0.1</v>
      </c>
      <c r="BC270" s="851">
        <f t="shared" si="189"/>
        <v>0.1</v>
      </c>
      <c r="BD270" s="851">
        <f t="shared" si="189"/>
        <v>0.1</v>
      </c>
      <c r="BE270" s="851">
        <f t="shared" si="189"/>
        <v>0.1</v>
      </c>
      <c r="BF270" s="851">
        <f t="shared" si="189"/>
        <v>0.1</v>
      </c>
      <c r="BG270" s="851">
        <f t="shared" si="189"/>
        <v>0.1</v>
      </c>
      <c r="BH270" s="851">
        <f t="shared" si="189"/>
        <v>0.1</v>
      </c>
      <c r="BI270" s="851">
        <f t="shared" si="189"/>
        <v>0.1</v>
      </c>
      <c r="BJ270" s="851">
        <f t="shared" si="189"/>
        <v>0.1</v>
      </c>
      <c r="BK270" s="871">
        <f>TABLES!F352</f>
        <v>0.15</v>
      </c>
      <c r="BL270" s="851">
        <f t="shared" si="189"/>
        <v>0.15</v>
      </c>
      <c r="BM270" s="851">
        <f t="shared" si="189"/>
        <v>0.15</v>
      </c>
      <c r="BN270" s="851">
        <f t="shared" si="189"/>
        <v>0.15</v>
      </c>
      <c r="BO270" s="851">
        <f t="shared" si="189"/>
        <v>0.15</v>
      </c>
      <c r="BP270" s="851">
        <f t="shared" si="189"/>
        <v>0.15</v>
      </c>
      <c r="BQ270" s="851">
        <f t="shared" si="189"/>
        <v>0.15</v>
      </c>
      <c r="BR270" s="851">
        <f t="shared" si="189"/>
        <v>0.15</v>
      </c>
      <c r="BS270" s="851">
        <f t="shared" si="189"/>
        <v>0.15</v>
      </c>
      <c r="BT270" s="851">
        <f t="shared" si="189"/>
        <v>0.15</v>
      </c>
      <c r="BU270" s="851">
        <f t="shared" si="189"/>
        <v>0.15</v>
      </c>
      <c r="BV270" s="851">
        <f t="shared" si="189"/>
        <v>0.15</v>
      </c>
      <c r="BW270" s="872">
        <f>TABLES!G352</f>
        <v>0</v>
      </c>
      <c r="BX270" s="851">
        <f t="shared" si="189"/>
        <v>0</v>
      </c>
      <c r="BY270" s="851">
        <f t="shared" si="189"/>
        <v>0</v>
      </c>
      <c r="BZ270" s="851">
        <f t="shared" si="189"/>
        <v>0</v>
      </c>
      <c r="CA270" s="851">
        <f t="shared" si="189"/>
        <v>0</v>
      </c>
      <c r="CB270" s="851">
        <f t="shared" si="189"/>
        <v>0</v>
      </c>
      <c r="CC270" s="851">
        <f t="shared" si="189"/>
        <v>0</v>
      </c>
      <c r="CD270" s="851">
        <f t="shared" si="189"/>
        <v>0</v>
      </c>
      <c r="CE270" s="851">
        <f t="shared" si="189"/>
        <v>0</v>
      </c>
      <c r="CF270" s="851">
        <f t="shared" si="189"/>
        <v>0</v>
      </c>
      <c r="CG270" s="851">
        <f t="shared" si="189"/>
        <v>0</v>
      </c>
      <c r="CH270" s="851">
        <f t="shared" si="189"/>
        <v>0</v>
      </c>
      <c r="CI270" s="873">
        <f>TABLES!H352</f>
        <v>0</v>
      </c>
      <c r="CJ270" s="851">
        <f t="shared" si="189"/>
        <v>0</v>
      </c>
      <c r="CK270" s="851">
        <f t="shared" si="189"/>
        <v>0</v>
      </c>
      <c r="CL270" s="851">
        <f t="shared" si="189"/>
        <v>0</v>
      </c>
      <c r="CM270" s="851">
        <f t="shared" si="189"/>
        <v>0</v>
      </c>
      <c r="CN270" s="851">
        <f t="shared" si="189"/>
        <v>0</v>
      </c>
      <c r="CO270" s="851">
        <f t="shared" si="189"/>
        <v>0</v>
      </c>
      <c r="CP270" s="851">
        <f t="shared" si="189"/>
        <v>0</v>
      </c>
      <c r="CQ270" s="851">
        <f t="shared" si="189"/>
        <v>0</v>
      </c>
      <c r="CR270" s="851">
        <f t="shared" si="189"/>
        <v>0</v>
      </c>
      <c r="CS270" s="851">
        <f t="shared" si="189"/>
        <v>0</v>
      </c>
      <c r="CT270" s="851">
        <f t="shared" si="189"/>
        <v>0</v>
      </c>
      <c r="CU270" s="849">
        <f t="shared" si="108"/>
        <v>4.2</v>
      </c>
    </row>
    <row r="271" spans="1:99" x14ac:dyDescent="0.25">
      <c r="A271" s="180" t="s">
        <v>57</v>
      </c>
      <c r="AM271" s="842">
        <f>TABLES!D353</f>
        <v>0</v>
      </c>
      <c r="AN271" s="851">
        <f t="shared" si="188"/>
        <v>0</v>
      </c>
      <c r="AO271" s="851">
        <f t="shared" si="189"/>
        <v>0</v>
      </c>
      <c r="AP271" s="851">
        <f t="shared" si="189"/>
        <v>0</v>
      </c>
      <c r="AQ271" s="851">
        <f t="shared" si="189"/>
        <v>0</v>
      </c>
      <c r="AR271" s="851">
        <f t="shared" si="189"/>
        <v>0</v>
      </c>
      <c r="AS271" s="851">
        <f t="shared" si="189"/>
        <v>0</v>
      </c>
      <c r="AT271" s="851">
        <f t="shared" si="189"/>
        <v>0</v>
      </c>
      <c r="AU271" s="851">
        <f t="shared" si="189"/>
        <v>0</v>
      </c>
      <c r="AV271" s="851">
        <f t="shared" si="189"/>
        <v>0</v>
      </c>
      <c r="AW271" s="851">
        <f t="shared" si="189"/>
        <v>0</v>
      </c>
      <c r="AX271" s="851">
        <f t="shared" si="189"/>
        <v>0</v>
      </c>
      <c r="AY271" s="870">
        <f>TABLES!E353</f>
        <v>0</v>
      </c>
      <c r="AZ271" s="851">
        <f t="shared" si="189"/>
        <v>0</v>
      </c>
      <c r="BA271" s="851">
        <f t="shared" si="189"/>
        <v>0</v>
      </c>
      <c r="BB271" s="851">
        <f t="shared" si="189"/>
        <v>0</v>
      </c>
      <c r="BC271" s="851">
        <f t="shared" si="189"/>
        <v>0</v>
      </c>
      <c r="BD271" s="851">
        <f t="shared" si="189"/>
        <v>0</v>
      </c>
      <c r="BE271" s="851">
        <f t="shared" si="189"/>
        <v>0</v>
      </c>
      <c r="BF271" s="851">
        <f t="shared" si="189"/>
        <v>0</v>
      </c>
      <c r="BG271" s="851">
        <f t="shared" si="189"/>
        <v>0</v>
      </c>
      <c r="BH271" s="851">
        <f t="shared" si="189"/>
        <v>0</v>
      </c>
      <c r="BI271" s="851">
        <f t="shared" si="189"/>
        <v>0</v>
      </c>
      <c r="BJ271" s="851">
        <f t="shared" si="189"/>
        <v>0</v>
      </c>
      <c r="BK271" s="871">
        <f>TABLES!F353</f>
        <v>0</v>
      </c>
      <c r="BL271" s="851">
        <f t="shared" si="189"/>
        <v>0</v>
      </c>
      <c r="BM271" s="851">
        <f t="shared" si="189"/>
        <v>0</v>
      </c>
      <c r="BN271" s="851">
        <f t="shared" si="189"/>
        <v>0</v>
      </c>
      <c r="BO271" s="851">
        <f t="shared" si="189"/>
        <v>0</v>
      </c>
      <c r="BP271" s="851">
        <f t="shared" si="189"/>
        <v>0</v>
      </c>
      <c r="BQ271" s="851">
        <f t="shared" si="189"/>
        <v>0</v>
      </c>
      <c r="BR271" s="851">
        <f t="shared" si="189"/>
        <v>0</v>
      </c>
      <c r="BS271" s="851">
        <f t="shared" si="189"/>
        <v>0</v>
      </c>
      <c r="BT271" s="851">
        <f t="shared" si="189"/>
        <v>0</v>
      </c>
      <c r="BU271" s="851">
        <f t="shared" si="189"/>
        <v>0</v>
      </c>
      <c r="BV271" s="851">
        <f t="shared" si="189"/>
        <v>0</v>
      </c>
      <c r="BW271" s="872">
        <f>TABLES!G353</f>
        <v>0</v>
      </c>
      <c r="BX271" s="851">
        <f t="shared" si="189"/>
        <v>0</v>
      </c>
      <c r="BY271" s="851">
        <f t="shared" si="189"/>
        <v>0</v>
      </c>
      <c r="BZ271" s="851">
        <f t="shared" si="189"/>
        <v>0</v>
      </c>
      <c r="CA271" s="851">
        <f t="shared" si="189"/>
        <v>0</v>
      </c>
      <c r="CB271" s="851">
        <f t="shared" si="189"/>
        <v>0</v>
      </c>
      <c r="CC271" s="851">
        <f t="shared" si="189"/>
        <v>0</v>
      </c>
      <c r="CD271" s="851">
        <f t="shared" si="189"/>
        <v>0</v>
      </c>
      <c r="CE271" s="851">
        <f t="shared" si="189"/>
        <v>0</v>
      </c>
      <c r="CF271" s="851">
        <f t="shared" si="189"/>
        <v>0</v>
      </c>
      <c r="CG271" s="851">
        <f t="shared" si="189"/>
        <v>0</v>
      </c>
      <c r="CH271" s="851">
        <f t="shared" si="189"/>
        <v>0</v>
      </c>
      <c r="CI271" s="873">
        <f>TABLES!H353</f>
        <v>0</v>
      </c>
      <c r="CJ271" s="851">
        <f t="shared" si="189"/>
        <v>0</v>
      </c>
      <c r="CK271" s="851">
        <f t="shared" si="189"/>
        <v>0</v>
      </c>
      <c r="CL271" s="851">
        <f t="shared" si="189"/>
        <v>0</v>
      </c>
      <c r="CM271" s="851">
        <f t="shared" si="189"/>
        <v>0</v>
      </c>
      <c r="CN271" s="851">
        <f t="shared" si="189"/>
        <v>0</v>
      </c>
      <c r="CO271" s="851">
        <f t="shared" si="189"/>
        <v>0</v>
      </c>
      <c r="CP271" s="851">
        <f t="shared" si="189"/>
        <v>0</v>
      </c>
      <c r="CQ271" s="851">
        <f t="shared" si="189"/>
        <v>0</v>
      </c>
      <c r="CR271" s="851">
        <f t="shared" si="189"/>
        <v>0</v>
      </c>
      <c r="CS271" s="851">
        <f t="shared" si="189"/>
        <v>0</v>
      </c>
      <c r="CT271" s="851">
        <f t="shared" si="189"/>
        <v>0</v>
      </c>
      <c r="CU271" s="849">
        <f t="shared" si="108"/>
        <v>0</v>
      </c>
    </row>
    <row r="272" spans="1:99" x14ac:dyDescent="0.25">
      <c r="A272" s="180" t="s">
        <v>66</v>
      </c>
      <c r="AM272" s="842">
        <f>TABLES!D354</f>
        <v>0</v>
      </c>
      <c r="AN272" s="851">
        <f t="shared" si="188"/>
        <v>0</v>
      </c>
      <c r="AO272" s="851">
        <f t="shared" si="189"/>
        <v>0</v>
      </c>
      <c r="AP272" s="851">
        <f t="shared" si="189"/>
        <v>0</v>
      </c>
      <c r="AQ272" s="851">
        <f t="shared" si="189"/>
        <v>0</v>
      </c>
      <c r="AR272" s="851">
        <f t="shared" si="189"/>
        <v>0</v>
      </c>
      <c r="AS272" s="851">
        <f t="shared" si="189"/>
        <v>0</v>
      </c>
      <c r="AT272" s="851">
        <f t="shared" si="189"/>
        <v>0</v>
      </c>
      <c r="AU272" s="851">
        <f t="shared" si="189"/>
        <v>0</v>
      </c>
      <c r="AV272" s="851">
        <f t="shared" si="189"/>
        <v>0</v>
      </c>
      <c r="AW272" s="851">
        <f t="shared" si="189"/>
        <v>0</v>
      </c>
      <c r="AX272" s="851">
        <f t="shared" si="189"/>
        <v>0</v>
      </c>
      <c r="AY272" s="870">
        <f>TABLES!E354</f>
        <v>0.1</v>
      </c>
      <c r="AZ272" s="851">
        <f t="shared" si="189"/>
        <v>0.1</v>
      </c>
      <c r="BA272" s="851">
        <f t="shared" si="189"/>
        <v>0.1</v>
      </c>
      <c r="BB272" s="851">
        <f t="shared" si="189"/>
        <v>0.1</v>
      </c>
      <c r="BC272" s="851">
        <f t="shared" si="189"/>
        <v>0.1</v>
      </c>
      <c r="BD272" s="851">
        <f t="shared" si="189"/>
        <v>0.1</v>
      </c>
      <c r="BE272" s="851">
        <f t="shared" si="189"/>
        <v>0.1</v>
      </c>
      <c r="BF272" s="851">
        <f t="shared" si="189"/>
        <v>0.1</v>
      </c>
      <c r="BG272" s="851">
        <f t="shared" si="189"/>
        <v>0.1</v>
      </c>
      <c r="BH272" s="851">
        <f t="shared" si="189"/>
        <v>0.1</v>
      </c>
      <c r="BI272" s="851">
        <f t="shared" si="189"/>
        <v>0.1</v>
      </c>
      <c r="BJ272" s="851">
        <f t="shared" si="189"/>
        <v>0.1</v>
      </c>
      <c r="BK272" s="871">
        <f>TABLES!F354</f>
        <v>0.05</v>
      </c>
      <c r="BL272" s="851">
        <f t="shared" si="189"/>
        <v>0.05</v>
      </c>
      <c r="BM272" s="851">
        <f t="shared" si="189"/>
        <v>0.05</v>
      </c>
      <c r="BN272" s="851">
        <f t="shared" si="189"/>
        <v>0.05</v>
      </c>
      <c r="BO272" s="851">
        <f t="shared" si="189"/>
        <v>0.05</v>
      </c>
      <c r="BP272" s="851">
        <f t="shared" si="189"/>
        <v>0.05</v>
      </c>
      <c r="BQ272" s="851">
        <f t="shared" si="189"/>
        <v>0.05</v>
      </c>
      <c r="BR272" s="851">
        <f t="shared" si="189"/>
        <v>0.05</v>
      </c>
      <c r="BS272" s="851">
        <f t="shared" si="189"/>
        <v>0.05</v>
      </c>
      <c r="BT272" s="851">
        <f t="shared" si="189"/>
        <v>0.05</v>
      </c>
      <c r="BU272" s="851">
        <f t="shared" si="189"/>
        <v>0.05</v>
      </c>
      <c r="BV272" s="851">
        <f t="shared" si="189"/>
        <v>0.05</v>
      </c>
      <c r="BW272" s="872">
        <f>TABLES!G354</f>
        <v>0.15</v>
      </c>
      <c r="BX272" s="851">
        <f t="shared" si="189"/>
        <v>0.15</v>
      </c>
      <c r="BY272" s="851">
        <f t="shared" si="189"/>
        <v>0.15</v>
      </c>
      <c r="BZ272" s="851">
        <f t="shared" si="189"/>
        <v>0.15</v>
      </c>
      <c r="CA272" s="851">
        <f t="shared" si="189"/>
        <v>0.15</v>
      </c>
      <c r="CB272" s="851">
        <f t="shared" si="189"/>
        <v>0.15</v>
      </c>
      <c r="CC272" s="851">
        <f t="shared" si="189"/>
        <v>0.15</v>
      </c>
      <c r="CD272" s="851">
        <f t="shared" si="189"/>
        <v>0.15</v>
      </c>
      <c r="CE272" s="851">
        <f t="shared" si="189"/>
        <v>0.15</v>
      </c>
      <c r="CF272" s="851">
        <f t="shared" si="189"/>
        <v>0.15</v>
      </c>
      <c r="CG272" s="851">
        <f t="shared" si="189"/>
        <v>0.15</v>
      </c>
      <c r="CH272" s="851">
        <f t="shared" si="189"/>
        <v>0.15</v>
      </c>
      <c r="CI272" s="873">
        <f>TABLES!H354</f>
        <v>0.15</v>
      </c>
      <c r="CJ272" s="851">
        <f t="shared" si="189"/>
        <v>0.15</v>
      </c>
      <c r="CK272" s="851">
        <f t="shared" si="189"/>
        <v>0.15</v>
      </c>
      <c r="CL272" s="851">
        <f t="shared" si="189"/>
        <v>0.15</v>
      </c>
      <c r="CM272" s="851">
        <f t="shared" si="189"/>
        <v>0.15</v>
      </c>
      <c r="CN272" s="851">
        <f t="shared" si="189"/>
        <v>0.15</v>
      </c>
      <c r="CO272" s="851">
        <f t="shared" si="189"/>
        <v>0.15</v>
      </c>
      <c r="CP272" s="851">
        <f t="shared" si="189"/>
        <v>0.15</v>
      </c>
      <c r="CQ272" s="851">
        <f t="shared" si="189"/>
        <v>0.15</v>
      </c>
      <c r="CR272" s="851">
        <f t="shared" si="189"/>
        <v>0.15</v>
      </c>
      <c r="CS272" s="851">
        <f t="shared" si="189"/>
        <v>0.15</v>
      </c>
      <c r="CT272" s="851">
        <f t="shared" si="189"/>
        <v>0.15</v>
      </c>
      <c r="CU272" s="849">
        <f t="shared" si="108"/>
        <v>5.400000000000003</v>
      </c>
    </row>
    <row r="273" spans="1:99" x14ac:dyDescent="0.25">
      <c r="A273" s="172"/>
      <c r="AM273" s="842"/>
      <c r="CU273" s="849">
        <f t="shared" si="108"/>
        <v>0</v>
      </c>
    </row>
    <row r="274" spans="1:99" x14ac:dyDescent="0.25">
      <c r="A274" s="874" t="s">
        <v>403</v>
      </c>
      <c r="AM274" s="842"/>
      <c r="CU274" s="849">
        <f t="shared" si="108"/>
        <v>0</v>
      </c>
    </row>
    <row r="275" spans="1:99" x14ac:dyDescent="0.25">
      <c r="A275" s="180" t="s">
        <v>56</v>
      </c>
      <c r="AM275" s="842">
        <f>TABLES!D359</f>
        <v>0.4</v>
      </c>
      <c r="AN275" s="851">
        <f>AM275</f>
        <v>0.4</v>
      </c>
      <c r="AO275" s="851">
        <f t="shared" ref="AO275:CT279" si="190">AN275</f>
        <v>0.4</v>
      </c>
      <c r="AP275" s="851">
        <f t="shared" si="190"/>
        <v>0.4</v>
      </c>
      <c r="AQ275" s="851">
        <f t="shared" si="190"/>
        <v>0.4</v>
      </c>
      <c r="AR275" s="851">
        <f t="shared" si="190"/>
        <v>0.4</v>
      </c>
      <c r="AS275" s="851">
        <f t="shared" si="190"/>
        <v>0.4</v>
      </c>
      <c r="AT275" s="851">
        <f t="shared" si="190"/>
        <v>0.4</v>
      </c>
      <c r="AU275" s="851">
        <f t="shared" si="190"/>
        <v>0.4</v>
      </c>
      <c r="AV275" s="851">
        <f t="shared" si="190"/>
        <v>0.4</v>
      </c>
      <c r="AW275" s="851">
        <f t="shared" si="190"/>
        <v>0.4</v>
      </c>
      <c r="AX275" s="851">
        <f t="shared" si="190"/>
        <v>0.4</v>
      </c>
      <c r="AY275" s="870">
        <f>TABLES!E359</f>
        <v>0.55000000000000004</v>
      </c>
      <c r="AZ275" s="851">
        <f t="shared" si="190"/>
        <v>0.55000000000000004</v>
      </c>
      <c r="BA275" s="851">
        <f t="shared" si="190"/>
        <v>0.55000000000000004</v>
      </c>
      <c r="BB275" s="851">
        <f t="shared" si="190"/>
        <v>0.55000000000000004</v>
      </c>
      <c r="BC275" s="851">
        <f t="shared" si="190"/>
        <v>0.55000000000000004</v>
      </c>
      <c r="BD275" s="851">
        <f t="shared" si="190"/>
        <v>0.55000000000000004</v>
      </c>
      <c r="BE275" s="851">
        <f t="shared" si="190"/>
        <v>0.55000000000000004</v>
      </c>
      <c r="BF275" s="851">
        <f t="shared" si="190"/>
        <v>0.55000000000000004</v>
      </c>
      <c r="BG275" s="851">
        <f t="shared" si="190"/>
        <v>0.55000000000000004</v>
      </c>
      <c r="BH275" s="851">
        <f t="shared" si="190"/>
        <v>0.55000000000000004</v>
      </c>
      <c r="BI275" s="851">
        <f t="shared" si="190"/>
        <v>0.55000000000000004</v>
      </c>
      <c r="BJ275" s="851">
        <f t="shared" si="190"/>
        <v>0.55000000000000004</v>
      </c>
      <c r="BK275" s="871">
        <f>TABLES!F359</f>
        <v>0.6</v>
      </c>
      <c r="BL275" s="851">
        <f t="shared" si="190"/>
        <v>0.6</v>
      </c>
      <c r="BM275" s="851">
        <f t="shared" si="190"/>
        <v>0.6</v>
      </c>
      <c r="BN275" s="851">
        <f t="shared" si="190"/>
        <v>0.6</v>
      </c>
      <c r="BO275" s="851">
        <f t="shared" si="190"/>
        <v>0.6</v>
      </c>
      <c r="BP275" s="851">
        <f t="shared" si="190"/>
        <v>0.6</v>
      </c>
      <c r="BQ275" s="851">
        <f t="shared" si="190"/>
        <v>0.6</v>
      </c>
      <c r="BR275" s="851">
        <f t="shared" si="190"/>
        <v>0.6</v>
      </c>
      <c r="BS275" s="851">
        <f t="shared" si="190"/>
        <v>0.6</v>
      </c>
      <c r="BT275" s="851">
        <f t="shared" si="190"/>
        <v>0.6</v>
      </c>
      <c r="BU275" s="851">
        <f t="shared" si="190"/>
        <v>0.6</v>
      </c>
      <c r="BV275" s="851">
        <f t="shared" si="190"/>
        <v>0.6</v>
      </c>
      <c r="BW275" s="872">
        <f>TABLES!G359</f>
        <v>0.5</v>
      </c>
      <c r="BX275" s="851">
        <f t="shared" si="190"/>
        <v>0.5</v>
      </c>
      <c r="BY275" s="851">
        <f t="shared" si="190"/>
        <v>0.5</v>
      </c>
      <c r="BZ275" s="851">
        <f t="shared" si="190"/>
        <v>0.5</v>
      </c>
      <c r="CA275" s="851">
        <f t="shared" si="190"/>
        <v>0.5</v>
      </c>
      <c r="CB275" s="851">
        <f t="shared" si="190"/>
        <v>0.5</v>
      </c>
      <c r="CC275" s="851">
        <f t="shared" si="190"/>
        <v>0.5</v>
      </c>
      <c r="CD275" s="851">
        <f t="shared" si="190"/>
        <v>0.5</v>
      </c>
      <c r="CE275" s="851">
        <f t="shared" si="190"/>
        <v>0.5</v>
      </c>
      <c r="CF275" s="851">
        <f t="shared" si="190"/>
        <v>0.5</v>
      </c>
      <c r="CG275" s="851">
        <f t="shared" si="190"/>
        <v>0.5</v>
      </c>
      <c r="CH275" s="851">
        <f t="shared" si="190"/>
        <v>0.5</v>
      </c>
      <c r="CI275" s="873">
        <f>TABLES!H359</f>
        <v>0.7</v>
      </c>
      <c r="CJ275" s="851">
        <f t="shared" si="190"/>
        <v>0.7</v>
      </c>
      <c r="CK275" s="851">
        <f t="shared" si="190"/>
        <v>0.7</v>
      </c>
      <c r="CL275" s="851">
        <f t="shared" si="190"/>
        <v>0.7</v>
      </c>
      <c r="CM275" s="851">
        <f t="shared" si="190"/>
        <v>0.7</v>
      </c>
      <c r="CN275" s="851">
        <f t="shared" si="190"/>
        <v>0.7</v>
      </c>
      <c r="CO275" s="851">
        <f t="shared" si="190"/>
        <v>0.7</v>
      </c>
      <c r="CP275" s="851">
        <f t="shared" si="190"/>
        <v>0.7</v>
      </c>
      <c r="CQ275" s="851">
        <f t="shared" si="190"/>
        <v>0.7</v>
      </c>
      <c r="CR275" s="851">
        <f t="shared" si="190"/>
        <v>0.7</v>
      </c>
      <c r="CS275" s="851">
        <f t="shared" si="190"/>
        <v>0.7</v>
      </c>
      <c r="CT275" s="851">
        <f t="shared" si="190"/>
        <v>0.7</v>
      </c>
      <c r="CU275" s="849">
        <f t="shared" si="108"/>
        <v>33.000000000000007</v>
      </c>
    </row>
    <row r="276" spans="1:99" x14ac:dyDescent="0.25">
      <c r="A276" s="180" t="s">
        <v>57</v>
      </c>
      <c r="AM276" s="842">
        <f>TABLES!D360</f>
        <v>0.03</v>
      </c>
      <c r="AN276" s="851">
        <f t="shared" ref="AN276:BC283" si="191">AM276</f>
        <v>0.03</v>
      </c>
      <c r="AO276" s="851">
        <f t="shared" si="191"/>
        <v>0.03</v>
      </c>
      <c r="AP276" s="851">
        <f t="shared" si="191"/>
        <v>0.03</v>
      </c>
      <c r="AQ276" s="851">
        <f t="shared" si="191"/>
        <v>0.03</v>
      </c>
      <c r="AR276" s="851">
        <f t="shared" si="191"/>
        <v>0.03</v>
      </c>
      <c r="AS276" s="851">
        <f t="shared" si="191"/>
        <v>0.03</v>
      </c>
      <c r="AT276" s="851">
        <f t="shared" si="191"/>
        <v>0.03</v>
      </c>
      <c r="AU276" s="851">
        <f t="shared" si="191"/>
        <v>0.03</v>
      </c>
      <c r="AV276" s="851">
        <f t="shared" si="191"/>
        <v>0.03</v>
      </c>
      <c r="AW276" s="851">
        <f t="shared" si="191"/>
        <v>0.03</v>
      </c>
      <c r="AX276" s="851">
        <f t="shared" si="191"/>
        <v>0.03</v>
      </c>
      <c r="AY276" s="870">
        <f>TABLES!E360</f>
        <v>3.5000000000000003E-2</v>
      </c>
      <c r="AZ276" s="851">
        <f t="shared" si="191"/>
        <v>3.5000000000000003E-2</v>
      </c>
      <c r="BA276" s="851">
        <f t="shared" si="191"/>
        <v>3.5000000000000003E-2</v>
      </c>
      <c r="BB276" s="851">
        <f t="shared" si="191"/>
        <v>3.5000000000000003E-2</v>
      </c>
      <c r="BC276" s="851">
        <f t="shared" si="191"/>
        <v>3.5000000000000003E-2</v>
      </c>
      <c r="BD276" s="851">
        <f t="shared" si="190"/>
        <v>3.5000000000000003E-2</v>
      </c>
      <c r="BE276" s="851">
        <f t="shared" si="190"/>
        <v>3.5000000000000003E-2</v>
      </c>
      <c r="BF276" s="851">
        <f t="shared" si="190"/>
        <v>3.5000000000000003E-2</v>
      </c>
      <c r="BG276" s="851">
        <f t="shared" si="190"/>
        <v>3.5000000000000003E-2</v>
      </c>
      <c r="BH276" s="851">
        <f t="shared" si="190"/>
        <v>3.5000000000000003E-2</v>
      </c>
      <c r="BI276" s="851">
        <f t="shared" si="190"/>
        <v>3.5000000000000003E-2</v>
      </c>
      <c r="BJ276" s="851">
        <f t="shared" si="190"/>
        <v>3.5000000000000003E-2</v>
      </c>
      <c r="BK276" s="871">
        <f>TABLES!F360</f>
        <v>0.04</v>
      </c>
      <c r="BL276" s="851">
        <f t="shared" si="190"/>
        <v>0.04</v>
      </c>
      <c r="BM276" s="851">
        <f t="shared" si="190"/>
        <v>0.04</v>
      </c>
      <c r="BN276" s="851">
        <f t="shared" si="190"/>
        <v>0.04</v>
      </c>
      <c r="BO276" s="851">
        <f t="shared" si="190"/>
        <v>0.04</v>
      </c>
      <c r="BP276" s="851">
        <f t="shared" si="190"/>
        <v>0.04</v>
      </c>
      <c r="BQ276" s="851">
        <f t="shared" si="190"/>
        <v>0.04</v>
      </c>
      <c r="BR276" s="851">
        <f t="shared" si="190"/>
        <v>0.04</v>
      </c>
      <c r="BS276" s="851">
        <f t="shared" si="190"/>
        <v>0.04</v>
      </c>
      <c r="BT276" s="851">
        <f t="shared" si="190"/>
        <v>0.04</v>
      </c>
      <c r="BU276" s="851">
        <f t="shared" si="190"/>
        <v>0.04</v>
      </c>
      <c r="BV276" s="851">
        <f t="shared" si="190"/>
        <v>0.04</v>
      </c>
      <c r="BW276" s="872">
        <f>TABLES!G360</f>
        <v>2.5000000000000001E-2</v>
      </c>
      <c r="BX276" s="851">
        <f t="shared" si="190"/>
        <v>2.5000000000000001E-2</v>
      </c>
      <c r="BY276" s="851">
        <f t="shared" si="190"/>
        <v>2.5000000000000001E-2</v>
      </c>
      <c r="BZ276" s="851">
        <f t="shared" si="190"/>
        <v>2.5000000000000001E-2</v>
      </c>
      <c r="CA276" s="851">
        <f t="shared" si="190"/>
        <v>2.5000000000000001E-2</v>
      </c>
      <c r="CB276" s="851">
        <f t="shared" si="190"/>
        <v>2.5000000000000001E-2</v>
      </c>
      <c r="CC276" s="851">
        <f t="shared" si="190"/>
        <v>2.5000000000000001E-2</v>
      </c>
      <c r="CD276" s="851">
        <f t="shared" si="190"/>
        <v>2.5000000000000001E-2</v>
      </c>
      <c r="CE276" s="851">
        <f t="shared" si="190"/>
        <v>2.5000000000000001E-2</v>
      </c>
      <c r="CF276" s="851">
        <f t="shared" si="190"/>
        <v>2.5000000000000001E-2</v>
      </c>
      <c r="CG276" s="851">
        <f t="shared" si="190"/>
        <v>2.5000000000000001E-2</v>
      </c>
      <c r="CH276" s="851">
        <f t="shared" si="190"/>
        <v>2.5000000000000001E-2</v>
      </c>
      <c r="CI276" s="873">
        <f>TABLES!H360</f>
        <v>0.05</v>
      </c>
      <c r="CJ276" s="851">
        <f t="shared" si="190"/>
        <v>0.05</v>
      </c>
      <c r="CK276" s="851">
        <f t="shared" si="190"/>
        <v>0.05</v>
      </c>
      <c r="CL276" s="851">
        <f t="shared" si="190"/>
        <v>0.05</v>
      </c>
      <c r="CM276" s="851">
        <f t="shared" si="190"/>
        <v>0.05</v>
      </c>
      <c r="CN276" s="851">
        <f t="shared" si="190"/>
        <v>0.05</v>
      </c>
      <c r="CO276" s="851">
        <f t="shared" si="190"/>
        <v>0.05</v>
      </c>
      <c r="CP276" s="851">
        <f t="shared" si="190"/>
        <v>0.05</v>
      </c>
      <c r="CQ276" s="851">
        <f t="shared" si="190"/>
        <v>0.05</v>
      </c>
      <c r="CR276" s="851">
        <f t="shared" si="190"/>
        <v>0.05</v>
      </c>
      <c r="CS276" s="851">
        <f t="shared" si="190"/>
        <v>0.05</v>
      </c>
      <c r="CT276" s="851">
        <f t="shared" si="190"/>
        <v>0.05</v>
      </c>
      <c r="CU276" s="849">
        <f t="shared" si="108"/>
        <v>2.1599999999999997</v>
      </c>
    </row>
    <row r="277" spans="1:99" x14ac:dyDescent="0.25">
      <c r="A277" s="180" t="s">
        <v>61</v>
      </c>
      <c r="AM277" s="842">
        <f>TABLES!D361</f>
        <v>0</v>
      </c>
      <c r="AN277" s="851">
        <f t="shared" si="191"/>
        <v>0</v>
      </c>
      <c r="AO277" s="851">
        <f t="shared" si="190"/>
        <v>0</v>
      </c>
      <c r="AP277" s="851">
        <f t="shared" si="190"/>
        <v>0</v>
      </c>
      <c r="AQ277" s="851">
        <f t="shared" si="190"/>
        <v>0</v>
      </c>
      <c r="AR277" s="851">
        <f t="shared" si="190"/>
        <v>0</v>
      </c>
      <c r="AS277" s="851">
        <f t="shared" si="190"/>
        <v>0</v>
      </c>
      <c r="AT277" s="851">
        <f t="shared" si="190"/>
        <v>0</v>
      </c>
      <c r="AU277" s="851">
        <f t="shared" si="190"/>
        <v>0</v>
      </c>
      <c r="AV277" s="851">
        <f t="shared" si="190"/>
        <v>0</v>
      </c>
      <c r="AW277" s="851">
        <f t="shared" si="190"/>
        <v>0</v>
      </c>
      <c r="AX277" s="851">
        <f t="shared" si="190"/>
        <v>0</v>
      </c>
      <c r="AY277" s="870">
        <f>TABLES!E361</f>
        <v>0.3</v>
      </c>
      <c r="AZ277" s="851">
        <f t="shared" si="190"/>
        <v>0.3</v>
      </c>
      <c r="BA277" s="851">
        <f t="shared" si="190"/>
        <v>0.3</v>
      </c>
      <c r="BB277" s="851">
        <f t="shared" si="190"/>
        <v>0.3</v>
      </c>
      <c r="BC277" s="851">
        <f t="shared" si="190"/>
        <v>0.3</v>
      </c>
      <c r="BD277" s="851">
        <f t="shared" si="190"/>
        <v>0.3</v>
      </c>
      <c r="BE277" s="851">
        <f t="shared" si="190"/>
        <v>0.3</v>
      </c>
      <c r="BF277" s="851">
        <f t="shared" si="190"/>
        <v>0.3</v>
      </c>
      <c r="BG277" s="851">
        <f t="shared" si="190"/>
        <v>0.3</v>
      </c>
      <c r="BH277" s="851">
        <f t="shared" si="190"/>
        <v>0.3</v>
      </c>
      <c r="BI277" s="851">
        <f t="shared" si="190"/>
        <v>0.3</v>
      </c>
      <c r="BJ277" s="851">
        <f t="shared" si="190"/>
        <v>0.3</v>
      </c>
      <c r="BK277" s="871">
        <f>TABLES!F361</f>
        <v>0.15</v>
      </c>
      <c r="BL277" s="851">
        <f t="shared" si="190"/>
        <v>0.15</v>
      </c>
      <c r="BM277" s="851">
        <f t="shared" si="190"/>
        <v>0.15</v>
      </c>
      <c r="BN277" s="851">
        <f t="shared" si="190"/>
        <v>0.15</v>
      </c>
      <c r="BO277" s="851">
        <f t="shared" si="190"/>
        <v>0.15</v>
      </c>
      <c r="BP277" s="851">
        <f t="shared" si="190"/>
        <v>0.15</v>
      </c>
      <c r="BQ277" s="851">
        <f t="shared" si="190"/>
        <v>0.15</v>
      </c>
      <c r="BR277" s="851">
        <f t="shared" si="190"/>
        <v>0.15</v>
      </c>
      <c r="BS277" s="851">
        <f t="shared" si="190"/>
        <v>0.15</v>
      </c>
      <c r="BT277" s="851">
        <f t="shared" si="190"/>
        <v>0.15</v>
      </c>
      <c r="BU277" s="851">
        <f t="shared" si="190"/>
        <v>0.15</v>
      </c>
      <c r="BV277" s="851">
        <f t="shared" si="190"/>
        <v>0.15</v>
      </c>
      <c r="BW277" s="872">
        <f>TABLES!G361</f>
        <v>0.4</v>
      </c>
      <c r="BX277" s="851">
        <f t="shared" si="190"/>
        <v>0.4</v>
      </c>
      <c r="BY277" s="851">
        <f t="shared" si="190"/>
        <v>0.4</v>
      </c>
      <c r="BZ277" s="851">
        <f t="shared" si="190"/>
        <v>0.4</v>
      </c>
      <c r="CA277" s="851">
        <f t="shared" si="190"/>
        <v>0.4</v>
      </c>
      <c r="CB277" s="851">
        <f t="shared" si="190"/>
        <v>0.4</v>
      </c>
      <c r="CC277" s="851">
        <f t="shared" si="190"/>
        <v>0.4</v>
      </c>
      <c r="CD277" s="851">
        <f t="shared" si="190"/>
        <v>0.4</v>
      </c>
      <c r="CE277" s="851">
        <f t="shared" si="190"/>
        <v>0.4</v>
      </c>
      <c r="CF277" s="851">
        <f t="shared" si="190"/>
        <v>0.4</v>
      </c>
      <c r="CG277" s="851">
        <f t="shared" si="190"/>
        <v>0.4</v>
      </c>
      <c r="CH277" s="851">
        <f t="shared" si="190"/>
        <v>0.4</v>
      </c>
      <c r="CI277" s="873">
        <f>TABLES!H361</f>
        <v>0</v>
      </c>
      <c r="CJ277" s="851">
        <f t="shared" si="190"/>
        <v>0</v>
      </c>
      <c r="CK277" s="851">
        <f t="shared" si="190"/>
        <v>0</v>
      </c>
      <c r="CL277" s="851">
        <f t="shared" si="190"/>
        <v>0</v>
      </c>
      <c r="CM277" s="851">
        <f t="shared" si="190"/>
        <v>0</v>
      </c>
      <c r="CN277" s="851">
        <f t="shared" si="190"/>
        <v>0</v>
      </c>
      <c r="CO277" s="851">
        <f t="shared" si="190"/>
        <v>0</v>
      </c>
      <c r="CP277" s="851">
        <f t="shared" si="190"/>
        <v>0</v>
      </c>
      <c r="CQ277" s="851">
        <f t="shared" si="190"/>
        <v>0</v>
      </c>
      <c r="CR277" s="851">
        <f t="shared" si="190"/>
        <v>0</v>
      </c>
      <c r="CS277" s="851">
        <f t="shared" si="190"/>
        <v>0</v>
      </c>
      <c r="CT277" s="851">
        <f t="shared" si="190"/>
        <v>0</v>
      </c>
      <c r="CU277" s="849">
        <f t="shared" si="108"/>
        <v>10.200000000000006</v>
      </c>
    </row>
    <row r="278" spans="1:99" x14ac:dyDescent="0.25">
      <c r="A278" s="180" t="s">
        <v>57</v>
      </c>
      <c r="AM278" s="842">
        <f>TABLES!D362</f>
        <v>0</v>
      </c>
      <c r="AN278" s="851">
        <f t="shared" si="191"/>
        <v>0</v>
      </c>
      <c r="AO278" s="851">
        <f t="shared" si="190"/>
        <v>0</v>
      </c>
      <c r="AP278" s="851">
        <f t="shared" si="190"/>
        <v>0</v>
      </c>
      <c r="AQ278" s="851">
        <f t="shared" si="190"/>
        <v>0</v>
      </c>
      <c r="AR278" s="851">
        <f t="shared" si="190"/>
        <v>0</v>
      </c>
      <c r="AS278" s="851">
        <f t="shared" si="190"/>
        <v>0</v>
      </c>
      <c r="AT278" s="851">
        <f t="shared" si="190"/>
        <v>0</v>
      </c>
      <c r="AU278" s="851">
        <f t="shared" si="190"/>
        <v>0</v>
      </c>
      <c r="AV278" s="851">
        <f t="shared" si="190"/>
        <v>0</v>
      </c>
      <c r="AW278" s="851">
        <f t="shared" si="190"/>
        <v>0</v>
      </c>
      <c r="AX278" s="851">
        <f t="shared" si="190"/>
        <v>0</v>
      </c>
      <c r="AY278" s="870">
        <f>TABLES!E362</f>
        <v>0.01</v>
      </c>
      <c r="AZ278" s="851">
        <f t="shared" si="190"/>
        <v>0.01</v>
      </c>
      <c r="BA278" s="851">
        <f t="shared" si="190"/>
        <v>0.01</v>
      </c>
      <c r="BB278" s="851">
        <f t="shared" si="190"/>
        <v>0.01</v>
      </c>
      <c r="BC278" s="851">
        <f t="shared" si="190"/>
        <v>0.01</v>
      </c>
      <c r="BD278" s="851">
        <f t="shared" si="190"/>
        <v>0.01</v>
      </c>
      <c r="BE278" s="851">
        <f t="shared" si="190"/>
        <v>0.01</v>
      </c>
      <c r="BF278" s="851">
        <f t="shared" si="190"/>
        <v>0.01</v>
      </c>
      <c r="BG278" s="851">
        <f t="shared" si="190"/>
        <v>0.01</v>
      </c>
      <c r="BH278" s="851">
        <f t="shared" si="190"/>
        <v>0.01</v>
      </c>
      <c r="BI278" s="851">
        <f t="shared" si="190"/>
        <v>0.01</v>
      </c>
      <c r="BJ278" s="851">
        <f t="shared" si="190"/>
        <v>0.01</v>
      </c>
      <c r="BK278" s="871">
        <f>TABLES!F362</f>
        <v>5.0000000000000001E-3</v>
      </c>
      <c r="BL278" s="851">
        <f t="shared" si="190"/>
        <v>5.0000000000000001E-3</v>
      </c>
      <c r="BM278" s="851">
        <f t="shared" si="190"/>
        <v>5.0000000000000001E-3</v>
      </c>
      <c r="BN278" s="851">
        <f t="shared" si="190"/>
        <v>5.0000000000000001E-3</v>
      </c>
      <c r="BO278" s="851">
        <f t="shared" si="190"/>
        <v>5.0000000000000001E-3</v>
      </c>
      <c r="BP278" s="851">
        <f t="shared" si="190"/>
        <v>5.0000000000000001E-3</v>
      </c>
      <c r="BQ278" s="851">
        <f t="shared" si="190"/>
        <v>5.0000000000000001E-3</v>
      </c>
      <c r="BR278" s="851">
        <f t="shared" si="190"/>
        <v>5.0000000000000001E-3</v>
      </c>
      <c r="BS278" s="851">
        <f t="shared" si="190"/>
        <v>5.0000000000000001E-3</v>
      </c>
      <c r="BT278" s="851">
        <f t="shared" si="190"/>
        <v>5.0000000000000001E-3</v>
      </c>
      <c r="BU278" s="851">
        <f t="shared" si="190"/>
        <v>5.0000000000000001E-3</v>
      </c>
      <c r="BV278" s="851">
        <f t="shared" si="190"/>
        <v>5.0000000000000001E-3</v>
      </c>
      <c r="BW278" s="872">
        <f>TABLES!G362</f>
        <v>0.02</v>
      </c>
      <c r="BX278" s="851">
        <f t="shared" si="190"/>
        <v>0.02</v>
      </c>
      <c r="BY278" s="851">
        <f t="shared" si="190"/>
        <v>0.02</v>
      </c>
      <c r="BZ278" s="851">
        <f t="shared" si="190"/>
        <v>0.02</v>
      </c>
      <c r="CA278" s="851">
        <f t="shared" si="190"/>
        <v>0.02</v>
      </c>
      <c r="CB278" s="851">
        <f t="shared" si="190"/>
        <v>0.02</v>
      </c>
      <c r="CC278" s="851">
        <f t="shared" si="190"/>
        <v>0.02</v>
      </c>
      <c r="CD278" s="851">
        <f t="shared" si="190"/>
        <v>0.02</v>
      </c>
      <c r="CE278" s="851">
        <f t="shared" si="190"/>
        <v>0.02</v>
      </c>
      <c r="CF278" s="851">
        <f t="shared" si="190"/>
        <v>0.02</v>
      </c>
      <c r="CG278" s="851">
        <f t="shared" si="190"/>
        <v>0.02</v>
      </c>
      <c r="CH278" s="851">
        <f t="shared" si="190"/>
        <v>0.02</v>
      </c>
      <c r="CI278" s="873">
        <f>TABLES!H362</f>
        <v>0</v>
      </c>
      <c r="CJ278" s="851">
        <f t="shared" si="190"/>
        <v>0</v>
      </c>
      <c r="CK278" s="851">
        <f t="shared" si="190"/>
        <v>0</v>
      </c>
      <c r="CL278" s="851">
        <f t="shared" si="190"/>
        <v>0</v>
      </c>
      <c r="CM278" s="851">
        <f t="shared" si="190"/>
        <v>0</v>
      </c>
      <c r="CN278" s="851">
        <f t="shared" si="190"/>
        <v>0</v>
      </c>
      <c r="CO278" s="851">
        <f t="shared" si="190"/>
        <v>0</v>
      </c>
      <c r="CP278" s="851">
        <f t="shared" si="190"/>
        <v>0</v>
      </c>
      <c r="CQ278" s="851">
        <f t="shared" si="190"/>
        <v>0</v>
      </c>
      <c r="CR278" s="851">
        <f t="shared" si="190"/>
        <v>0</v>
      </c>
      <c r="CS278" s="851">
        <f t="shared" si="190"/>
        <v>0</v>
      </c>
      <c r="CT278" s="851">
        <f t="shared" si="190"/>
        <v>0</v>
      </c>
      <c r="CU278" s="849">
        <f t="shared" si="108"/>
        <v>0.42000000000000015</v>
      </c>
    </row>
    <row r="279" spans="1:99" x14ac:dyDescent="0.25">
      <c r="A279" s="180" t="s">
        <v>58</v>
      </c>
      <c r="AM279" s="842">
        <f>TABLES!D363</f>
        <v>0.45</v>
      </c>
      <c r="AN279" s="851">
        <f t="shared" si="191"/>
        <v>0.45</v>
      </c>
      <c r="AO279" s="851">
        <f t="shared" si="190"/>
        <v>0.45</v>
      </c>
      <c r="AP279" s="851">
        <f t="shared" si="190"/>
        <v>0.45</v>
      </c>
      <c r="AQ279" s="851">
        <f t="shared" si="190"/>
        <v>0.45</v>
      </c>
      <c r="AR279" s="851">
        <f t="shared" si="190"/>
        <v>0.45</v>
      </c>
      <c r="AS279" s="851">
        <f t="shared" si="190"/>
        <v>0.45</v>
      </c>
      <c r="AT279" s="851">
        <f t="shared" si="190"/>
        <v>0.45</v>
      </c>
      <c r="AU279" s="851">
        <f t="shared" si="190"/>
        <v>0.45</v>
      </c>
      <c r="AV279" s="851">
        <f t="shared" si="190"/>
        <v>0.45</v>
      </c>
      <c r="AW279" s="851">
        <f t="shared" si="190"/>
        <v>0.45</v>
      </c>
      <c r="AX279" s="851">
        <f t="shared" si="190"/>
        <v>0.45</v>
      </c>
      <c r="AY279" s="870">
        <f>TABLES!E363</f>
        <v>0</v>
      </c>
      <c r="AZ279" s="851">
        <f t="shared" si="190"/>
        <v>0</v>
      </c>
      <c r="BA279" s="851">
        <f t="shared" si="190"/>
        <v>0</v>
      </c>
      <c r="BB279" s="851">
        <f t="shared" si="190"/>
        <v>0</v>
      </c>
      <c r="BC279" s="851">
        <f t="shared" si="190"/>
        <v>0</v>
      </c>
      <c r="BD279" s="851">
        <f t="shared" si="190"/>
        <v>0</v>
      </c>
      <c r="BE279" s="851">
        <f t="shared" si="190"/>
        <v>0</v>
      </c>
      <c r="BF279" s="851">
        <f t="shared" si="190"/>
        <v>0</v>
      </c>
      <c r="BG279" s="851">
        <f t="shared" si="190"/>
        <v>0</v>
      </c>
      <c r="BH279" s="851">
        <f t="shared" si="190"/>
        <v>0</v>
      </c>
      <c r="BI279" s="851">
        <f t="shared" si="190"/>
        <v>0</v>
      </c>
      <c r="BJ279" s="851">
        <f t="shared" si="190"/>
        <v>0</v>
      </c>
      <c r="BK279" s="871">
        <f>TABLES!F363</f>
        <v>0</v>
      </c>
      <c r="BL279" s="851">
        <f t="shared" si="190"/>
        <v>0</v>
      </c>
      <c r="BM279" s="851">
        <f t="shared" si="190"/>
        <v>0</v>
      </c>
      <c r="BN279" s="851">
        <f t="shared" si="190"/>
        <v>0</v>
      </c>
      <c r="BO279" s="851">
        <f t="shared" si="190"/>
        <v>0</v>
      </c>
      <c r="BP279" s="851">
        <f t="shared" si="190"/>
        <v>0</v>
      </c>
      <c r="BQ279" s="851">
        <f t="shared" si="190"/>
        <v>0</v>
      </c>
      <c r="BR279" s="851">
        <f t="shared" si="190"/>
        <v>0</v>
      </c>
      <c r="BS279" s="851">
        <f t="shared" si="190"/>
        <v>0</v>
      </c>
      <c r="BT279" s="851">
        <f t="shared" si="190"/>
        <v>0</v>
      </c>
      <c r="BU279" s="851">
        <f t="shared" si="190"/>
        <v>0</v>
      </c>
      <c r="BV279" s="851">
        <f t="shared" si="190"/>
        <v>0</v>
      </c>
      <c r="BW279" s="872">
        <f>TABLES!G363</f>
        <v>0</v>
      </c>
      <c r="BX279" s="851">
        <f t="shared" si="190"/>
        <v>0</v>
      </c>
      <c r="BY279" s="851">
        <f t="shared" si="190"/>
        <v>0</v>
      </c>
      <c r="BZ279" s="851">
        <f t="shared" si="190"/>
        <v>0</v>
      </c>
      <c r="CA279" s="851">
        <f t="shared" ref="AO279:CT283" si="192">BZ279</f>
        <v>0</v>
      </c>
      <c r="CB279" s="851">
        <f t="shared" si="192"/>
        <v>0</v>
      </c>
      <c r="CC279" s="851">
        <f t="shared" si="192"/>
        <v>0</v>
      </c>
      <c r="CD279" s="851">
        <f t="shared" si="192"/>
        <v>0</v>
      </c>
      <c r="CE279" s="851">
        <f t="shared" si="192"/>
        <v>0</v>
      </c>
      <c r="CF279" s="851">
        <f t="shared" si="192"/>
        <v>0</v>
      </c>
      <c r="CG279" s="851">
        <f t="shared" si="192"/>
        <v>0</v>
      </c>
      <c r="CH279" s="851">
        <f t="shared" si="192"/>
        <v>0</v>
      </c>
      <c r="CI279" s="873">
        <f>TABLES!H363</f>
        <v>0.15</v>
      </c>
      <c r="CJ279" s="851">
        <f t="shared" si="192"/>
        <v>0.15</v>
      </c>
      <c r="CK279" s="851">
        <f t="shared" si="192"/>
        <v>0.15</v>
      </c>
      <c r="CL279" s="851">
        <f t="shared" si="192"/>
        <v>0.15</v>
      </c>
      <c r="CM279" s="851">
        <f t="shared" si="192"/>
        <v>0.15</v>
      </c>
      <c r="CN279" s="851">
        <f t="shared" si="192"/>
        <v>0.15</v>
      </c>
      <c r="CO279" s="851">
        <f t="shared" si="192"/>
        <v>0.15</v>
      </c>
      <c r="CP279" s="851">
        <f t="shared" si="192"/>
        <v>0.15</v>
      </c>
      <c r="CQ279" s="851">
        <f t="shared" si="192"/>
        <v>0.15</v>
      </c>
      <c r="CR279" s="851">
        <f t="shared" si="192"/>
        <v>0.15</v>
      </c>
      <c r="CS279" s="851">
        <f t="shared" si="192"/>
        <v>0.15</v>
      </c>
      <c r="CT279" s="851">
        <f t="shared" si="192"/>
        <v>0.15</v>
      </c>
      <c r="CU279" s="849">
        <f t="shared" si="108"/>
        <v>7.2000000000000055</v>
      </c>
    </row>
    <row r="280" spans="1:99" x14ac:dyDescent="0.25">
      <c r="A280" s="180" t="s">
        <v>57</v>
      </c>
      <c r="AM280" s="842">
        <f>TABLES!D364</f>
        <v>0.01</v>
      </c>
      <c r="AN280" s="851">
        <f t="shared" si="191"/>
        <v>0.01</v>
      </c>
      <c r="AO280" s="851">
        <f t="shared" si="192"/>
        <v>0.01</v>
      </c>
      <c r="AP280" s="851">
        <f t="shared" si="192"/>
        <v>0.01</v>
      </c>
      <c r="AQ280" s="851">
        <f t="shared" si="192"/>
        <v>0.01</v>
      </c>
      <c r="AR280" s="851">
        <f t="shared" si="192"/>
        <v>0.01</v>
      </c>
      <c r="AS280" s="851">
        <f t="shared" si="192"/>
        <v>0.01</v>
      </c>
      <c r="AT280" s="851">
        <f t="shared" si="192"/>
        <v>0.01</v>
      </c>
      <c r="AU280" s="851">
        <f t="shared" si="192"/>
        <v>0.01</v>
      </c>
      <c r="AV280" s="851">
        <f t="shared" si="192"/>
        <v>0.01</v>
      </c>
      <c r="AW280" s="851">
        <f t="shared" si="192"/>
        <v>0.01</v>
      </c>
      <c r="AX280" s="851">
        <f t="shared" si="192"/>
        <v>0.01</v>
      </c>
      <c r="AY280" s="870">
        <f>TABLES!E364</f>
        <v>0</v>
      </c>
      <c r="AZ280" s="851">
        <f t="shared" si="192"/>
        <v>0</v>
      </c>
      <c r="BA280" s="851">
        <f t="shared" si="192"/>
        <v>0</v>
      </c>
      <c r="BB280" s="851">
        <f t="shared" si="192"/>
        <v>0</v>
      </c>
      <c r="BC280" s="851">
        <f t="shared" si="192"/>
        <v>0</v>
      </c>
      <c r="BD280" s="851">
        <f t="shared" si="192"/>
        <v>0</v>
      </c>
      <c r="BE280" s="851">
        <f t="shared" si="192"/>
        <v>0</v>
      </c>
      <c r="BF280" s="851">
        <f t="shared" si="192"/>
        <v>0</v>
      </c>
      <c r="BG280" s="851">
        <f t="shared" si="192"/>
        <v>0</v>
      </c>
      <c r="BH280" s="851">
        <f t="shared" si="192"/>
        <v>0</v>
      </c>
      <c r="BI280" s="851">
        <f t="shared" si="192"/>
        <v>0</v>
      </c>
      <c r="BJ280" s="851">
        <f t="shared" si="192"/>
        <v>0</v>
      </c>
      <c r="BK280" s="871">
        <f>TABLES!F364</f>
        <v>0</v>
      </c>
      <c r="BL280" s="851">
        <f t="shared" si="192"/>
        <v>0</v>
      </c>
      <c r="BM280" s="851">
        <f t="shared" si="192"/>
        <v>0</v>
      </c>
      <c r="BN280" s="851">
        <f t="shared" si="192"/>
        <v>0</v>
      </c>
      <c r="BO280" s="851">
        <f t="shared" si="192"/>
        <v>0</v>
      </c>
      <c r="BP280" s="851">
        <f t="shared" si="192"/>
        <v>0</v>
      </c>
      <c r="BQ280" s="851">
        <f t="shared" si="192"/>
        <v>0</v>
      </c>
      <c r="BR280" s="851">
        <f t="shared" si="192"/>
        <v>0</v>
      </c>
      <c r="BS280" s="851">
        <f t="shared" si="192"/>
        <v>0</v>
      </c>
      <c r="BT280" s="851">
        <f t="shared" si="192"/>
        <v>0</v>
      </c>
      <c r="BU280" s="851">
        <f t="shared" si="192"/>
        <v>0</v>
      </c>
      <c r="BV280" s="851">
        <f t="shared" si="192"/>
        <v>0</v>
      </c>
      <c r="BW280" s="872">
        <f>TABLES!G364</f>
        <v>0</v>
      </c>
      <c r="BX280" s="851">
        <f t="shared" si="192"/>
        <v>0</v>
      </c>
      <c r="BY280" s="851">
        <f t="shared" si="192"/>
        <v>0</v>
      </c>
      <c r="BZ280" s="851">
        <f t="shared" si="192"/>
        <v>0</v>
      </c>
      <c r="CA280" s="851">
        <f t="shared" si="192"/>
        <v>0</v>
      </c>
      <c r="CB280" s="851">
        <f t="shared" si="192"/>
        <v>0</v>
      </c>
      <c r="CC280" s="851">
        <f t="shared" si="192"/>
        <v>0</v>
      </c>
      <c r="CD280" s="851">
        <f t="shared" si="192"/>
        <v>0</v>
      </c>
      <c r="CE280" s="851">
        <f t="shared" si="192"/>
        <v>0</v>
      </c>
      <c r="CF280" s="851">
        <f t="shared" si="192"/>
        <v>0</v>
      </c>
      <c r="CG280" s="851">
        <f t="shared" si="192"/>
        <v>0</v>
      </c>
      <c r="CH280" s="851">
        <f t="shared" si="192"/>
        <v>0</v>
      </c>
      <c r="CI280" s="873">
        <f>TABLES!H364</f>
        <v>5.0000000000000001E-3</v>
      </c>
      <c r="CJ280" s="851">
        <f t="shared" si="192"/>
        <v>5.0000000000000001E-3</v>
      </c>
      <c r="CK280" s="851">
        <f t="shared" si="192"/>
        <v>5.0000000000000001E-3</v>
      </c>
      <c r="CL280" s="851">
        <f t="shared" si="192"/>
        <v>5.0000000000000001E-3</v>
      </c>
      <c r="CM280" s="851">
        <f t="shared" si="192"/>
        <v>5.0000000000000001E-3</v>
      </c>
      <c r="CN280" s="851">
        <f t="shared" si="192"/>
        <v>5.0000000000000001E-3</v>
      </c>
      <c r="CO280" s="851">
        <f t="shared" si="192"/>
        <v>5.0000000000000001E-3</v>
      </c>
      <c r="CP280" s="851">
        <f t="shared" si="192"/>
        <v>5.0000000000000001E-3</v>
      </c>
      <c r="CQ280" s="851">
        <f t="shared" si="192"/>
        <v>5.0000000000000001E-3</v>
      </c>
      <c r="CR280" s="851">
        <f t="shared" si="192"/>
        <v>5.0000000000000001E-3</v>
      </c>
      <c r="CS280" s="851">
        <f t="shared" si="192"/>
        <v>5.0000000000000001E-3</v>
      </c>
      <c r="CT280" s="851">
        <f t="shared" si="192"/>
        <v>5.0000000000000001E-3</v>
      </c>
      <c r="CU280" s="849">
        <f t="shared" si="108"/>
        <v>0.18000000000000002</v>
      </c>
    </row>
    <row r="281" spans="1:99" x14ac:dyDescent="0.25">
      <c r="A281" s="180" t="s">
        <v>59</v>
      </c>
      <c r="AM281" s="842">
        <f>TABLES!D365</f>
        <v>0.15</v>
      </c>
      <c r="AN281" s="851">
        <f t="shared" si="191"/>
        <v>0.15</v>
      </c>
      <c r="AO281" s="851">
        <f t="shared" si="192"/>
        <v>0.15</v>
      </c>
      <c r="AP281" s="851">
        <f t="shared" si="192"/>
        <v>0.15</v>
      </c>
      <c r="AQ281" s="851">
        <f t="shared" si="192"/>
        <v>0.15</v>
      </c>
      <c r="AR281" s="851">
        <f t="shared" si="192"/>
        <v>0.15</v>
      </c>
      <c r="AS281" s="851">
        <f t="shared" si="192"/>
        <v>0.15</v>
      </c>
      <c r="AT281" s="851">
        <f t="shared" si="192"/>
        <v>0.15</v>
      </c>
      <c r="AU281" s="851">
        <f t="shared" si="192"/>
        <v>0.15</v>
      </c>
      <c r="AV281" s="851">
        <f t="shared" si="192"/>
        <v>0.15</v>
      </c>
      <c r="AW281" s="851">
        <f t="shared" si="192"/>
        <v>0.15</v>
      </c>
      <c r="AX281" s="851">
        <f t="shared" si="192"/>
        <v>0.15</v>
      </c>
      <c r="AY281" s="870">
        <f>TABLES!E365</f>
        <v>0</v>
      </c>
      <c r="AZ281" s="851">
        <f t="shared" si="192"/>
        <v>0</v>
      </c>
      <c r="BA281" s="851">
        <f t="shared" si="192"/>
        <v>0</v>
      </c>
      <c r="BB281" s="851">
        <f t="shared" si="192"/>
        <v>0</v>
      </c>
      <c r="BC281" s="851">
        <f t="shared" si="192"/>
        <v>0</v>
      </c>
      <c r="BD281" s="851">
        <f t="shared" si="192"/>
        <v>0</v>
      </c>
      <c r="BE281" s="851">
        <f t="shared" si="192"/>
        <v>0</v>
      </c>
      <c r="BF281" s="851">
        <f t="shared" si="192"/>
        <v>0</v>
      </c>
      <c r="BG281" s="851">
        <f t="shared" si="192"/>
        <v>0</v>
      </c>
      <c r="BH281" s="851">
        <f t="shared" si="192"/>
        <v>0</v>
      </c>
      <c r="BI281" s="851">
        <f t="shared" si="192"/>
        <v>0</v>
      </c>
      <c r="BJ281" s="851">
        <f t="shared" si="192"/>
        <v>0</v>
      </c>
      <c r="BK281" s="871">
        <f>TABLES!F365</f>
        <v>0.2</v>
      </c>
      <c r="BL281" s="851">
        <f t="shared" si="192"/>
        <v>0.2</v>
      </c>
      <c r="BM281" s="851">
        <f t="shared" si="192"/>
        <v>0.2</v>
      </c>
      <c r="BN281" s="851">
        <f t="shared" si="192"/>
        <v>0.2</v>
      </c>
      <c r="BO281" s="851">
        <f t="shared" si="192"/>
        <v>0.2</v>
      </c>
      <c r="BP281" s="851">
        <f t="shared" si="192"/>
        <v>0.2</v>
      </c>
      <c r="BQ281" s="851">
        <f t="shared" si="192"/>
        <v>0.2</v>
      </c>
      <c r="BR281" s="851">
        <f t="shared" si="192"/>
        <v>0.2</v>
      </c>
      <c r="BS281" s="851">
        <f t="shared" si="192"/>
        <v>0.2</v>
      </c>
      <c r="BT281" s="851">
        <f t="shared" si="192"/>
        <v>0.2</v>
      </c>
      <c r="BU281" s="851">
        <f t="shared" si="192"/>
        <v>0.2</v>
      </c>
      <c r="BV281" s="851">
        <f t="shared" si="192"/>
        <v>0.2</v>
      </c>
      <c r="BW281" s="872">
        <f>TABLES!G365</f>
        <v>0.1</v>
      </c>
      <c r="BX281" s="851">
        <f t="shared" si="192"/>
        <v>0.1</v>
      </c>
      <c r="BY281" s="851">
        <f t="shared" si="192"/>
        <v>0.1</v>
      </c>
      <c r="BZ281" s="851">
        <f t="shared" si="192"/>
        <v>0.1</v>
      </c>
      <c r="CA281" s="851">
        <f t="shared" si="192"/>
        <v>0.1</v>
      </c>
      <c r="CB281" s="851">
        <f t="shared" si="192"/>
        <v>0.1</v>
      </c>
      <c r="CC281" s="851">
        <f t="shared" si="192"/>
        <v>0.1</v>
      </c>
      <c r="CD281" s="851">
        <f t="shared" si="192"/>
        <v>0.1</v>
      </c>
      <c r="CE281" s="851">
        <f t="shared" si="192"/>
        <v>0.1</v>
      </c>
      <c r="CF281" s="851">
        <f t="shared" si="192"/>
        <v>0.1</v>
      </c>
      <c r="CG281" s="851">
        <f t="shared" si="192"/>
        <v>0.1</v>
      </c>
      <c r="CH281" s="851">
        <f t="shared" si="192"/>
        <v>0.1</v>
      </c>
      <c r="CI281" s="873">
        <f>TABLES!H365</f>
        <v>0.15</v>
      </c>
      <c r="CJ281" s="851">
        <f t="shared" si="192"/>
        <v>0.15</v>
      </c>
      <c r="CK281" s="851">
        <f t="shared" si="192"/>
        <v>0.15</v>
      </c>
      <c r="CL281" s="851">
        <f t="shared" si="192"/>
        <v>0.15</v>
      </c>
      <c r="CM281" s="851">
        <f t="shared" si="192"/>
        <v>0.15</v>
      </c>
      <c r="CN281" s="851">
        <f t="shared" si="192"/>
        <v>0.15</v>
      </c>
      <c r="CO281" s="851">
        <f t="shared" si="192"/>
        <v>0.15</v>
      </c>
      <c r="CP281" s="851">
        <f t="shared" si="192"/>
        <v>0.15</v>
      </c>
      <c r="CQ281" s="851">
        <f t="shared" si="192"/>
        <v>0.15</v>
      </c>
      <c r="CR281" s="851">
        <f t="shared" si="192"/>
        <v>0.15</v>
      </c>
      <c r="CS281" s="851">
        <f t="shared" si="192"/>
        <v>0.15</v>
      </c>
      <c r="CT281" s="851">
        <f t="shared" si="192"/>
        <v>0.15</v>
      </c>
      <c r="CU281" s="849">
        <f t="shared" si="108"/>
        <v>7.2000000000000011</v>
      </c>
    </row>
    <row r="282" spans="1:99" x14ac:dyDescent="0.25">
      <c r="A282" s="180" t="s">
        <v>57</v>
      </c>
      <c r="AM282" s="842">
        <f>TABLES!D366</f>
        <v>0</v>
      </c>
      <c r="AN282" s="851">
        <f t="shared" si="191"/>
        <v>0</v>
      </c>
      <c r="AO282" s="851">
        <f t="shared" si="192"/>
        <v>0</v>
      </c>
      <c r="AP282" s="851">
        <f t="shared" si="192"/>
        <v>0</v>
      </c>
      <c r="AQ282" s="851">
        <f t="shared" si="192"/>
        <v>0</v>
      </c>
      <c r="AR282" s="851">
        <f t="shared" si="192"/>
        <v>0</v>
      </c>
      <c r="AS282" s="851">
        <f t="shared" si="192"/>
        <v>0</v>
      </c>
      <c r="AT282" s="851">
        <f t="shared" si="192"/>
        <v>0</v>
      </c>
      <c r="AU282" s="851">
        <f t="shared" si="192"/>
        <v>0</v>
      </c>
      <c r="AV282" s="851">
        <f t="shared" si="192"/>
        <v>0</v>
      </c>
      <c r="AW282" s="851">
        <f t="shared" si="192"/>
        <v>0</v>
      </c>
      <c r="AX282" s="851">
        <f t="shared" si="192"/>
        <v>0</v>
      </c>
      <c r="AY282" s="870">
        <f>TABLES!E366</f>
        <v>0</v>
      </c>
      <c r="AZ282" s="851">
        <f t="shared" si="192"/>
        <v>0</v>
      </c>
      <c r="BA282" s="851">
        <f t="shared" si="192"/>
        <v>0</v>
      </c>
      <c r="BB282" s="851">
        <f t="shared" si="192"/>
        <v>0</v>
      </c>
      <c r="BC282" s="851">
        <f t="shared" si="192"/>
        <v>0</v>
      </c>
      <c r="BD282" s="851">
        <f t="shared" si="192"/>
        <v>0</v>
      </c>
      <c r="BE282" s="851">
        <f t="shared" si="192"/>
        <v>0</v>
      </c>
      <c r="BF282" s="851">
        <f t="shared" si="192"/>
        <v>0</v>
      </c>
      <c r="BG282" s="851">
        <f t="shared" si="192"/>
        <v>0</v>
      </c>
      <c r="BH282" s="851">
        <f t="shared" si="192"/>
        <v>0</v>
      </c>
      <c r="BI282" s="851">
        <f t="shared" si="192"/>
        <v>0</v>
      </c>
      <c r="BJ282" s="851">
        <f t="shared" si="192"/>
        <v>0</v>
      </c>
      <c r="BK282" s="871">
        <f>TABLES!F366</f>
        <v>0</v>
      </c>
      <c r="BL282" s="851">
        <f t="shared" si="192"/>
        <v>0</v>
      </c>
      <c r="BM282" s="851">
        <f t="shared" si="192"/>
        <v>0</v>
      </c>
      <c r="BN282" s="851">
        <f t="shared" si="192"/>
        <v>0</v>
      </c>
      <c r="BO282" s="851">
        <f t="shared" si="192"/>
        <v>0</v>
      </c>
      <c r="BP282" s="851">
        <f t="shared" si="192"/>
        <v>0</v>
      </c>
      <c r="BQ282" s="851">
        <f t="shared" si="192"/>
        <v>0</v>
      </c>
      <c r="BR282" s="851">
        <f t="shared" si="192"/>
        <v>0</v>
      </c>
      <c r="BS282" s="851">
        <f t="shared" si="192"/>
        <v>0</v>
      </c>
      <c r="BT282" s="851">
        <f t="shared" si="192"/>
        <v>0</v>
      </c>
      <c r="BU282" s="851">
        <f t="shared" si="192"/>
        <v>0</v>
      </c>
      <c r="BV282" s="851">
        <f t="shared" si="192"/>
        <v>0</v>
      </c>
      <c r="BW282" s="872">
        <f>TABLES!G366</f>
        <v>0</v>
      </c>
      <c r="BX282" s="851">
        <f t="shared" si="192"/>
        <v>0</v>
      </c>
      <c r="BY282" s="851">
        <f t="shared" si="192"/>
        <v>0</v>
      </c>
      <c r="BZ282" s="851">
        <f t="shared" si="192"/>
        <v>0</v>
      </c>
      <c r="CA282" s="851">
        <f t="shared" si="192"/>
        <v>0</v>
      </c>
      <c r="CB282" s="851">
        <f t="shared" si="192"/>
        <v>0</v>
      </c>
      <c r="CC282" s="851">
        <f t="shared" si="192"/>
        <v>0</v>
      </c>
      <c r="CD282" s="851">
        <f t="shared" si="192"/>
        <v>0</v>
      </c>
      <c r="CE282" s="851">
        <f t="shared" si="192"/>
        <v>0</v>
      </c>
      <c r="CF282" s="851">
        <f t="shared" si="192"/>
        <v>0</v>
      </c>
      <c r="CG282" s="851">
        <f t="shared" si="192"/>
        <v>0</v>
      </c>
      <c r="CH282" s="851">
        <f t="shared" si="192"/>
        <v>0</v>
      </c>
      <c r="CI282" s="873">
        <f>TABLES!H366</f>
        <v>0</v>
      </c>
      <c r="CJ282" s="851">
        <f t="shared" si="192"/>
        <v>0</v>
      </c>
      <c r="CK282" s="851">
        <f t="shared" si="192"/>
        <v>0</v>
      </c>
      <c r="CL282" s="851">
        <f t="shared" si="192"/>
        <v>0</v>
      </c>
      <c r="CM282" s="851">
        <f t="shared" si="192"/>
        <v>0</v>
      </c>
      <c r="CN282" s="851">
        <f t="shared" si="192"/>
        <v>0</v>
      </c>
      <c r="CO282" s="851">
        <f t="shared" si="192"/>
        <v>0</v>
      </c>
      <c r="CP282" s="851">
        <f t="shared" si="192"/>
        <v>0</v>
      </c>
      <c r="CQ282" s="851">
        <f t="shared" si="192"/>
        <v>0</v>
      </c>
      <c r="CR282" s="851">
        <f t="shared" si="192"/>
        <v>0</v>
      </c>
      <c r="CS282" s="851">
        <f t="shared" si="192"/>
        <v>0</v>
      </c>
      <c r="CT282" s="851">
        <f t="shared" si="192"/>
        <v>0</v>
      </c>
      <c r="CU282" s="849">
        <f t="shared" si="108"/>
        <v>0</v>
      </c>
    </row>
    <row r="283" spans="1:99" x14ac:dyDescent="0.25">
      <c r="A283" s="180" t="s">
        <v>66</v>
      </c>
      <c r="AM283" s="842">
        <f>TABLES!D367</f>
        <v>0</v>
      </c>
      <c r="AN283" s="851">
        <f t="shared" si="191"/>
        <v>0</v>
      </c>
      <c r="AO283" s="851">
        <f t="shared" si="192"/>
        <v>0</v>
      </c>
      <c r="AP283" s="851">
        <f t="shared" si="192"/>
        <v>0</v>
      </c>
      <c r="AQ283" s="851">
        <f t="shared" si="192"/>
        <v>0</v>
      </c>
      <c r="AR283" s="851">
        <f t="shared" si="192"/>
        <v>0</v>
      </c>
      <c r="AS283" s="851">
        <f t="shared" si="192"/>
        <v>0</v>
      </c>
      <c r="AT283" s="851">
        <f t="shared" si="192"/>
        <v>0</v>
      </c>
      <c r="AU283" s="851">
        <f t="shared" si="192"/>
        <v>0</v>
      </c>
      <c r="AV283" s="851">
        <f t="shared" si="192"/>
        <v>0</v>
      </c>
      <c r="AW283" s="851">
        <f t="shared" si="192"/>
        <v>0</v>
      </c>
      <c r="AX283" s="851">
        <f t="shared" si="192"/>
        <v>0</v>
      </c>
      <c r="AY283" s="870">
        <f>TABLES!E367</f>
        <v>0.15</v>
      </c>
      <c r="AZ283" s="851">
        <f t="shared" si="192"/>
        <v>0.15</v>
      </c>
      <c r="BA283" s="851">
        <f t="shared" si="192"/>
        <v>0.15</v>
      </c>
      <c r="BB283" s="851">
        <f t="shared" si="192"/>
        <v>0.15</v>
      </c>
      <c r="BC283" s="851">
        <f t="shared" si="192"/>
        <v>0.15</v>
      </c>
      <c r="BD283" s="851">
        <f t="shared" si="192"/>
        <v>0.15</v>
      </c>
      <c r="BE283" s="851">
        <f t="shared" si="192"/>
        <v>0.15</v>
      </c>
      <c r="BF283" s="851">
        <f t="shared" si="192"/>
        <v>0.15</v>
      </c>
      <c r="BG283" s="851">
        <f t="shared" si="192"/>
        <v>0.15</v>
      </c>
      <c r="BH283" s="851">
        <f t="shared" si="192"/>
        <v>0.15</v>
      </c>
      <c r="BI283" s="851">
        <f t="shared" si="192"/>
        <v>0.15</v>
      </c>
      <c r="BJ283" s="851">
        <f t="shared" si="192"/>
        <v>0.15</v>
      </c>
      <c r="BK283" s="871">
        <f>TABLES!F367</f>
        <v>0.05</v>
      </c>
      <c r="BL283" s="851">
        <f t="shared" si="192"/>
        <v>0.05</v>
      </c>
      <c r="BM283" s="851">
        <f t="shared" si="192"/>
        <v>0.05</v>
      </c>
      <c r="BN283" s="851">
        <f t="shared" si="192"/>
        <v>0.05</v>
      </c>
      <c r="BO283" s="851">
        <f t="shared" si="192"/>
        <v>0.05</v>
      </c>
      <c r="BP283" s="851">
        <f t="shared" si="192"/>
        <v>0.05</v>
      </c>
      <c r="BQ283" s="851">
        <f t="shared" si="192"/>
        <v>0.05</v>
      </c>
      <c r="BR283" s="851">
        <f t="shared" si="192"/>
        <v>0.05</v>
      </c>
      <c r="BS283" s="851">
        <f t="shared" si="192"/>
        <v>0.05</v>
      </c>
      <c r="BT283" s="851">
        <f t="shared" si="192"/>
        <v>0.05</v>
      </c>
      <c r="BU283" s="851">
        <f t="shared" si="192"/>
        <v>0.05</v>
      </c>
      <c r="BV283" s="851">
        <f t="shared" si="192"/>
        <v>0.05</v>
      </c>
      <c r="BW283" s="872">
        <f>TABLES!G367</f>
        <v>0</v>
      </c>
      <c r="BX283" s="851">
        <f t="shared" si="192"/>
        <v>0</v>
      </c>
      <c r="BY283" s="851">
        <f t="shared" si="192"/>
        <v>0</v>
      </c>
      <c r="BZ283" s="851">
        <f t="shared" si="192"/>
        <v>0</v>
      </c>
      <c r="CA283" s="851">
        <f t="shared" si="192"/>
        <v>0</v>
      </c>
      <c r="CB283" s="851">
        <f t="shared" si="192"/>
        <v>0</v>
      </c>
      <c r="CC283" s="851">
        <f t="shared" si="192"/>
        <v>0</v>
      </c>
      <c r="CD283" s="851">
        <f t="shared" si="192"/>
        <v>0</v>
      </c>
      <c r="CE283" s="851">
        <f t="shared" si="192"/>
        <v>0</v>
      </c>
      <c r="CF283" s="851">
        <f t="shared" si="192"/>
        <v>0</v>
      </c>
      <c r="CG283" s="851">
        <f t="shared" si="192"/>
        <v>0</v>
      </c>
      <c r="CH283" s="851">
        <f t="shared" si="192"/>
        <v>0</v>
      </c>
      <c r="CI283" s="873">
        <f>TABLES!H367</f>
        <v>0</v>
      </c>
      <c r="CJ283" s="851">
        <f t="shared" si="192"/>
        <v>0</v>
      </c>
      <c r="CK283" s="851">
        <f t="shared" si="192"/>
        <v>0</v>
      </c>
      <c r="CL283" s="851">
        <f t="shared" si="192"/>
        <v>0</v>
      </c>
      <c r="CM283" s="851">
        <f t="shared" si="192"/>
        <v>0</v>
      </c>
      <c r="CN283" s="851">
        <f t="shared" si="192"/>
        <v>0</v>
      </c>
      <c r="CO283" s="851">
        <f t="shared" si="192"/>
        <v>0</v>
      </c>
      <c r="CP283" s="851">
        <f t="shared" si="192"/>
        <v>0</v>
      </c>
      <c r="CQ283" s="851">
        <f t="shared" si="192"/>
        <v>0</v>
      </c>
      <c r="CR283" s="851">
        <f t="shared" si="192"/>
        <v>0</v>
      </c>
      <c r="CS283" s="851">
        <f t="shared" si="192"/>
        <v>0</v>
      </c>
      <c r="CT283" s="851">
        <f t="shared" si="192"/>
        <v>0</v>
      </c>
      <c r="CU283" s="849">
        <f t="shared" si="108"/>
        <v>2.3999999999999986</v>
      </c>
    </row>
    <row r="284" spans="1:99" x14ac:dyDescent="0.25">
      <c r="A284" s="172"/>
      <c r="AM284" s="842"/>
      <c r="CU284" s="849">
        <f t="shared" si="108"/>
        <v>0</v>
      </c>
    </row>
    <row r="285" spans="1:99" x14ac:dyDescent="0.25">
      <c r="A285" s="172"/>
      <c r="AM285" s="842"/>
      <c r="CU285" s="849">
        <f t="shared" si="108"/>
        <v>0</v>
      </c>
    </row>
    <row r="286" spans="1:99" x14ac:dyDescent="0.25">
      <c r="A286" s="869" t="s">
        <v>400</v>
      </c>
      <c r="CU286" s="849">
        <f t="shared" si="108"/>
        <v>0</v>
      </c>
    </row>
    <row r="287" spans="1:99" x14ac:dyDescent="0.25">
      <c r="A287" s="180" t="s">
        <v>56</v>
      </c>
      <c r="AM287" s="842">
        <f>TABLES!D372</f>
        <v>0.6</v>
      </c>
      <c r="AN287" s="851">
        <f>AM287</f>
        <v>0.6</v>
      </c>
      <c r="AO287" s="851">
        <f t="shared" ref="AO287:CT291" si="193">AN287</f>
        <v>0.6</v>
      </c>
      <c r="AP287" s="851">
        <f t="shared" si="193"/>
        <v>0.6</v>
      </c>
      <c r="AQ287" s="851">
        <f t="shared" si="193"/>
        <v>0.6</v>
      </c>
      <c r="AR287" s="851">
        <f t="shared" si="193"/>
        <v>0.6</v>
      </c>
      <c r="AS287" s="851">
        <f t="shared" si="193"/>
        <v>0.6</v>
      </c>
      <c r="AT287" s="851">
        <f t="shared" si="193"/>
        <v>0.6</v>
      </c>
      <c r="AU287" s="851">
        <f t="shared" si="193"/>
        <v>0.6</v>
      </c>
      <c r="AV287" s="851">
        <f t="shared" si="193"/>
        <v>0.6</v>
      </c>
      <c r="AW287" s="851">
        <f t="shared" si="193"/>
        <v>0.6</v>
      </c>
      <c r="AX287" s="851">
        <f t="shared" si="193"/>
        <v>0.6</v>
      </c>
      <c r="AY287" s="870">
        <f>TABLES!E372</f>
        <v>0.55000000000000004</v>
      </c>
      <c r="AZ287" s="851">
        <f t="shared" si="193"/>
        <v>0.55000000000000004</v>
      </c>
      <c r="BA287" s="851">
        <f t="shared" si="193"/>
        <v>0.55000000000000004</v>
      </c>
      <c r="BB287" s="851">
        <f t="shared" si="193"/>
        <v>0.55000000000000004</v>
      </c>
      <c r="BC287" s="851">
        <f t="shared" si="193"/>
        <v>0.55000000000000004</v>
      </c>
      <c r="BD287" s="851">
        <f t="shared" si="193"/>
        <v>0.55000000000000004</v>
      </c>
      <c r="BE287" s="851">
        <f t="shared" si="193"/>
        <v>0.55000000000000004</v>
      </c>
      <c r="BF287" s="851">
        <f t="shared" si="193"/>
        <v>0.55000000000000004</v>
      </c>
      <c r="BG287" s="851">
        <f t="shared" si="193"/>
        <v>0.55000000000000004</v>
      </c>
      <c r="BH287" s="851">
        <f t="shared" si="193"/>
        <v>0.55000000000000004</v>
      </c>
      <c r="BI287" s="851">
        <f t="shared" si="193"/>
        <v>0.55000000000000004</v>
      </c>
      <c r="BJ287" s="851">
        <f t="shared" si="193"/>
        <v>0.55000000000000004</v>
      </c>
      <c r="BK287" s="871">
        <f>TABLES!F372</f>
        <v>0.9</v>
      </c>
      <c r="BL287" s="851">
        <f t="shared" si="193"/>
        <v>0.9</v>
      </c>
      <c r="BM287" s="851">
        <f t="shared" si="193"/>
        <v>0.9</v>
      </c>
      <c r="BN287" s="851">
        <f t="shared" si="193"/>
        <v>0.9</v>
      </c>
      <c r="BO287" s="851">
        <f t="shared" si="193"/>
        <v>0.9</v>
      </c>
      <c r="BP287" s="851">
        <f t="shared" si="193"/>
        <v>0.9</v>
      </c>
      <c r="BQ287" s="851">
        <f t="shared" si="193"/>
        <v>0.9</v>
      </c>
      <c r="BR287" s="851">
        <f t="shared" si="193"/>
        <v>0.9</v>
      </c>
      <c r="BS287" s="851">
        <f t="shared" si="193"/>
        <v>0.9</v>
      </c>
      <c r="BT287" s="851">
        <f t="shared" si="193"/>
        <v>0.9</v>
      </c>
      <c r="BU287" s="851">
        <f t="shared" si="193"/>
        <v>0.9</v>
      </c>
      <c r="BV287" s="851">
        <f t="shared" si="193"/>
        <v>0.9</v>
      </c>
      <c r="BW287" s="872">
        <f>TABLES!G372</f>
        <v>0.3</v>
      </c>
      <c r="BX287" s="851">
        <f t="shared" si="193"/>
        <v>0.3</v>
      </c>
      <c r="BY287" s="851">
        <f t="shared" si="193"/>
        <v>0.3</v>
      </c>
      <c r="BZ287" s="851">
        <f t="shared" si="193"/>
        <v>0.3</v>
      </c>
      <c r="CA287" s="851">
        <f t="shared" si="193"/>
        <v>0.3</v>
      </c>
      <c r="CB287" s="851">
        <f t="shared" si="193"/>
        <v>0.3</v>
      </c>
      <c r="CC287" s="851">
        <f t="shared" si="193"/>
        <v>0.3</v>
      </c>
      <c r="CD287" s="851">
        <f t="shared" si="193"/>
        <v>0.3</v>
      </c>
      <c r="CE287" s="851">
        <f t="shared" si="193"/>
        <v>0.3</v>
      </c>
      <c r="CF287" s="851">
        <f t="shared" si="193"/>
        <v>0.3</v>
      </c>
      <c r="CG287" s="851">
        <f t="shared" si="193"/>
        <v>0.3</v>
      </c>
      <c r="CH287" s="851">
        <f t="shared" si="193"/>
        <v>0.3</v>
      </c>
      <c r="CI287" s="873">
        <f>TABLES!H372</f>
        <v>0.6</v>
      </c>
      <c r="CJ287" s="851">
        <f t="shared" si="193"/>
        <v>0.6</v>
      </c>
      <c r="CK287" s="851">
        <f t="shared" si="193"/>
        <v>0.6</v>
      </c>
      <c r="CL287" s="851">
        <f t="shared" si="193"/>
        <v>0.6</v>
      </c>
      <c r="CM287" s="851">
        <f t="shared" si="193"/>
        <v>0.6</v>
      </c>
      <c r="CN287" s="851">
        <f t="shared" si="193"/>
        <v>0.6</v>
      </c>
      <c r="CO287" s="851">
        <f t="shared" si="193"/>
        <v>0.6</v>
      </c>
      <c r="CP287" s="851">
        <f t="shared" si="193"/>
        <v>0.6</v>
      </c>
      <c r="CQ287" s="851">
        <f t="shared" si="193"/>
        <v>0.6</v>
      </c>
      <c r="CR287" s="851">
        <f t="shared" si="193"/>
        <v>0.6</v>
      </c>
      <c r="CS287" s="851">
        <f t="shared" si="193"/>
        <v>0.6</v>
      </c>
      <c r="CT287" s="851">
        <f t="shared" si="193"/>
        <v>0.6</v>
      </c>
      <c r="CU287" s="849">
        <f t="shared" si="108"/>
        <v>35.40000000000002</v>
      </c>
    </row>
    <row r="288" spans="1:99" x14ac:dyDescent="0.25">
      <c r="A288" s="180" t="s">
        <v>57</v>
      </c>
      <c r="AM288" s="842">
        <f>TABLES!D373</f>
        <v>3.5000000000000003E-2</v>
      </c>
      <c r="AN288" s="851">
        <f t="shared" ref="AN288:BC295" si="194">AM288</f>
        <v>3.5000000000000003E-2</v>
      </c>
      <c r="AO288" s="851">
        <f t="shared" si="194"/>
        <v>3.5000000000000003E-2</v>
      </c>
      <c r="AP288" s="851">
        <f t="shared" si="194"/>
        <v>3.5000000000000003E-2</v>
      </c>
      <c r="AQ288" s="851">
        <f t="shared" si="194"/>
        <v>3.5000000000000003E-2</v>
      </c>
      <c r="AR288" s="851">
        <f t="shared" si="194"/>
        <v>3.5000000000000003E-2</v>
      </c>
      <c r="AS288" s="851">
        <f t="shared" si="194"/>
        <v>3.5000000000000003E-2</v>
      </c>
      <c r="AT288" s="851">
        <f t="shared" si="194"/>
        <v>3.5000000000000003E-2</v>
      </c>
      <c r="AU288" s="851">
        <f t="shared" si="194"/>
        <v>3.5000000000000003E-2</v>
      </c>
      <c r="AV288" s="851">
        <f t="shared" si="194"/>
        <v>3.5000000000000003E-2</v>
      </c>
      <c r="AW288" s="851">
        <f t="shared" si="194"/>
        <v>3.5000000000000003E-2</v>
      </c>
      <c r="AX288" s="851">
        <f t="shared" si="194"/>
        <v>3.5000000000000003E-2</v>
      </c>
      <c r="AY288" s="870">
        <f>TABLES!E373</f>
        <v>0.03</v>
      </c>
      <c r="AZ288" s="851">
        <f t="shared" si="194"/>
        <v>0.03</v>
      </c>
      <c r="BA288" s="851">
        <f t="shared" si="194"/>
        <v>0.03</v>
      </c>
      <c r="BB288" s="851">
        <f t="shared" si="194"/>
        <v>0.03</v>
      </c>
      <c r="BC288" s="851">
        <f t="shared" si="194"/>
        <v>0.03</v>
      </c>
      <c r="BD288" s="851">
        <f t="shared" si="193"/>
        <v>0.03</v>
      </c>
      <c r="BE288" s="851">
        <f t="shared" si="193"/>
        <v>0.03</v>
      </c>
      <c r="BF288" s="851">
        <f t="shared" si="193"/>
        <v>0.03</v>
      </c>
      <c r="BG288" s="851">
        <f t="shared" si="193"/>
        <v>0.03</v>
      </c>
      <c r="BH288" s="851">
        <f t="shared" si="193"/>
        <v>0.03</v>
      </c>
      <c r="BI288" s="851">
        <f t="shared" si="193"/>
        <v>0.03</v>
      </c>
      <c r="BJ288" s="851">
        <f t="shared" si="193"/>
        <v>0.03</v>
      </c>
      <c r="BK288" s="871">
        <f>TABLES!F373</f>
        <v>0.04</v>
      </c>
      <c r="BL288" s="851">
        <f t="shared" si="193"/>
        <v>0.04</v>
      </c>
      <c r="BM288" s="851">
        <f t="shared" si="193"/>
        <v>0.04</v>
      </c>
      <c r="BN288" s="851">
        <f t="shared" si="193"/>
        <v>0.04</v>
      </c>
      <c r="BO288" s="851">
        <f t="shared" si="193"/>
        <v>0.04</v>
      </c>
      <c r="BP288" s="851">
        <f t="shared" si="193"/>
        <v>0.04</v>
      </c>
      <c r="BQ288" s="851">
        <f t="shared" si="193"/>
        <v>0.04</v>
      </c>
      <c r="BR288" s="851">
        <f t="shared" si="193"/>
        <v>0.04</v>
      </c>
      <c r="BS288" s="851">
        <f t="shared" si="193"/>
        <v>0.04</v>
      </c>
      <c r="BT288" s="851">
        <f t="shared" si="193"/>
        <v>0.04</v>
      </c>
      <c r="BU288" s="851">
        <f t="shared" si="193"/>
        <v>0.04</v>
      </c>
      <c r="BV288" s="851">
        <f t="shared" si="193"/>
        <v>0.04</v>
      </c>
      <c r="BW288" s="872">
        <f>TABLES!G373</f>
        <v>1.4999999999999999E-2</v>
      </c>
      <c r="BX288" s="851">
        <f t="shared" si="193"/>
        <v>1.4999999999999999E-2</v>
      </c>
      <c r="BY288" s="851">
        <f t="shared" si="193"/>
        <v>1.4999999999999999E-2</v>
      </c>
      <c r="BZ288" s="851">
        <f t="shared" si="193"/>
        <v>1.4999999999999999E-2</v>
      </c>
      <c r="CA288" s="851">
        <f t="shared" si="193"/>
        <v>1.4999999999999999E-2</v>
      </c>
      <c r="CB288" s="851">
        <f t="shared" si="193"/>
        <v>1.4999999999999999E-2</v>
      </c>
      <c r="CC288" s="851">
        <f t="shared" si="193"/>
        <v>1.4999999999999999E-2</v>
      </c>
      <c r="CD288" s="851">
        <f t="shared" si="193"/>
        <v>1.4999999999999999E-2</v>
      </c>
      <c r="CE288" s="851">
        <f t="shared" si="193"/>
        <v>1.4999999999999999E-2</v>
      </c>
      <c r="CF288" s="851">
        <f t="shared" si="193"/>
        <v>1.4999999999999999E-2</v>
      </c>
      <c r="CG288" s="851">
        <f t="shared" si="193"/>
        <v>1.4999999999999999E-2</v>
      </c>
      <c r="CH288" s="851">
        <f t="shared" si="193"/>
        <v>1.4999999999999999E-2</v>
      </c>
      <c r="CI288" s="873">
        <f>TABLES!H373</f>
        <v>0.04</v>
      </c>
      <c r="CJ288" s="851">
        <f t="shared" si="193"/>
        <v>0.04</v>
      </c>
      <c r="CK288" s="851">
        <f t="shared" si="193"/>
        <v>0.04</v>
      </c>
      <c r="CL288" s="851">
        <f t="shared" si="193"/>
        <v>0.04</v>
      </c>
      <c r="CM288" s="851">
        <f t="shared" si="193"/>
        <v>0.04</v>
      </c>
      <c r="CN288" s="851">
        <f t="shared" si="193"/>
        <v>0.04</v>
      </c>
      <c r="CO288" s="851">
        <f t="shared" si="193"/>
        <v>0.04</v>
      </c>
      <c r="CP288" s="851">
        <f t="shared" si="193"/>
        <v>0.04</v>
      </c>
      <c r="CQ288" s="851">
        <f t="shared" si="193"/>
        <v>0.04</v>
      </c>
      <c r="CR288" s="851">
        <f t="shared" si="193"/>
        <v>0.04</v>
      </c>
      <c r="CS288" s="851">
        <f t="shared" si="193"/>
        <v>0.04</v>
      </c>
      <c r="CT288" s="851">
        <f t="shared" si="193"/>
        <v>0.04</v>
      </c>
      <c r="CU288" s="849">
        <f t="shared" si="108"/>
        <v>1.9200000000000002</v>
      </c>
    </row>
    <row r="289" spans="1:99" x14ac:dyDescent="0.25">
      <c r="A289" s="180" t="s">
        <v>61</v>
      </c>
      <c r="AM289" s="842">
        <f>TABLES!D374</f>
        <v>0</v>
      </c>
      <c r="AN289" s="851">
        <f t="shared" si="194"/>
        <v>0</v>
      </c>
      <c r="AO289" s="851">
        <f t="shared" si="193"/>
        <v>0</v>
      </c>
      <c r="AP289" s="851">
        <f t="shared" si="193"/>
        <v>0</v>
      </c>
      <c r="AQ289" s="851">
        <f t="shared" si="193"/>
        <v>0</v>
      </c>
      <c r="AR289" s="851">
        <f t="shared" si="193"/>
        <v>0</v>
      </c>
      <c r="AS289" s="851">
        <f t="shared" si="193"/>
        <v>0</v>
      </c>
      <c r="AT289" s="851">
        <f t="shared" si="193"/>
        <v>0</v>
      </c>
      <c r="AU289" s="851">
        <f t="shared" si="193"/>
        <v>0</v>
      </c>
      <c r="AV289" s="851">
        <f t="shared" si="193"/>
        <v>0</v>
      </c>
      <c r="AW289" s="851">
        <f t="shared" si="193"/>
        <v>0</v>
      </c>
      <c r="AX289" s="851">
        <f t="shared" si="193"/>
        <v>0</v>
      </c>
      <c r="AY289" s="870">
        <f>TABLES!E374</f>
        <v>0</v>
      </c>
      <c r="AZ289" s="851">
        <f t="shared" si="193"/>
        <v>0</v>
      </c>
      <c r="BA289" s="851">
        <f t="shared" si="193"/>
        <v>0</v>
      </c>
      <c r="BB289" s="851">
        <f t="shared" si="193"/>
        <v>0</v>
      </c>
      <c r="BC289" s="851">
        <f t="shared" si="193"/>
        <v>0</v>
      </c>
      <c r="BD289" s="851">
        <f t="shared" si="193"/>
        <v>0</v>
      </c>
      <c r="BE289" s="851">
        <f t="shared" si="193"/>
        <v>0</v>
      </c>
      <c r="BF289" s="851">
        <f t="shared" si="193"/>
        <v>0</v>
      </c>
      <c r="BG289" s="851">
        <f t="shared" si="193"/>
        <v>0</v>
      </c>
      <c r="BH289" s="851">
        <f t="shared" si="193"/>
        <v>0</v>
      </c>
      <c r="BI289" s="851">
        <f t="shared" si="193"/>
        <v>0</v>
      </c>
      <c r="BJ289" s="851">
        <f t="shared" si="193"/>
        <v>0</v>
      </c>
      <c r="BK289" s="871">
        <f>TABLES!F374</f>
        <v>0.1</v>
      </c>
      <c r="BL289" s="851">
        <f t="shared" si="193"/>
        <v>0.1</v>
      </c>
      <c r="BM289" s="851">
        <f t="shared" si="193"/>
        <v>0.1</v>
      </c>
      <c r="BN289" s="851">
        <f t="shared" si="193"/>
        <v>0.1</v>
      </c>
      <c r="BO289" s="851">
        <f t="shared" si="193"/>
        <v>0.1</v>
      </c>
      <c r="BP289" s="851">
        <f t="shared" si="193"/>
        <v>0.1</v>
      </c>
      <c r="BQ289" s="851">
        <f t="shared" si="193"/>
        <v>0.1</v>
      </c>
      <c r="BR289" s="851">
        <f t="shared" si="193"/>
        <v>0.1</v>
      </c>
      <c r="BS289" s="851">
        <f t="shared" si="193"/>
        <v>0.1</v>
      </c>
      <c r="BT289" s="851">
        <f t="shared" si="193"/>
        <v>0.1</v>
      </c>
      <c r="BU289" s="851">
        <f t="shared" si="193"/>
        <v>0.1</v>
      </c>
      <c r="BV289" s="851">
        <f t="shared" si="193"/>
        <v>0.1</v>
      </c>
      <c r="BW289" s="872">
        <f>TABLES!G374</f>
        <v>0.3</v>
      </c>
      <c r="BX289" s="851">
        <f t="shared" si="193"/>
        <v>0.3</v>
      </c>
      <c r="BY289" s="851">
        <f t="shared" si="193"/>
        <v>0.3</v>
      </c>
      <c r="BZ289" s="851">
        <f t="shared" si="193"/>
        <v>0.3</v>
      </c>
      <c r="CA289" s="851">
        <f t="shared" si="193"/>
        <v>0.3</v>
      </c>
      <c r="CB289" s="851">
        <f t="shared" si="193"/>
        <v>0.3</v>
      </c>
      <c r="CC289" s="851">
        <f t="shared" si="193"/>
        <v>0.3</v>
      </c>
      <c r="CD289" s="851">
        <f t="shared" si="193"/>
        <v>0.3</v>
      </c>
      <c r="CE289" s="851">
        <f t="shared" si="193"/>
        <v>0.3</v>
      </c>
      <c r="CF289" s="851">
        <f t="shared" si="193"/>
        <v>0.3</v>
      </c>
      <c r="CG289" s="851">
        <f t="shared" si="193"/>
        <v>0.3</v>
      </c>
      <c r="CH289" s="851">
        <f t="shared" si="193"/>
        <v>0.3</v>
      </c>
      <c r="CI289" s="873">
        <f>TABLES!H374</f>
        <v>0.25</v>
      </c>
      <c r="CJ289" s="851">
        <f t="shared" si="193"/>
        <v>0.25</v>
      </c>
      <c r="CK289" s="851">
        <f t="shared" si="193"/>
        <v>0.25</v>
      </c>
      <c r="CL289" s="851">
        <f t="shared" si="193"/>
        <v>0.25</v>
      </c>
      <c r="CM289" s="851">
        <f t="shared" si="193"/>
        <v>0.25</v>
      </c>
      <c r="CN289" s="851">
        <f t="shared" si="193"/>
        <v>0.25</v>
      </c>
      <c r="CO289" s="851">
        <f t="shared" si="193"/>
        <v>0.25</v>
      </c>
      <c r="CP289" s="851">
        <f t="shared" si="193"/>
        <v>0.25</v>
      </c>
      <c r="CQ289" s="851">
        <f t="shared" si="193"/>
        <v>0.25</v>
      </c>
      <c r="CR289" s="851">
        <f t="shared" si="193"/>
        <v>0.25</v>
      </c>
      <c r="CS289" s="851">
        <f t="shared" si="193"/>
        <v>0.25</v>
      </c>
      <c r="CT289" s="851">
        <f t="shared" si="193"/>
        <v>0.25</v>
      </c>
      <c r="CU289" s="849">
        <f t="shared" si="108"/>
        <v>7.7999999999999989</v>
      </c>
    </row>
    <row r="290" spans="1:99" x14ac:dyDescent="0.25">
      <c r="A290" s="180" t="s">
        <v>57</v>
      </c>
      <c r="AM290" s="842">
        <f>TABLES!D375</f>
        <v>0</v>
      </c>
      <c r="AN290" s="851">
        <f t="shared" si="194"/>
        <v>0</v>
      </c>
      <c r="AO290" s="851">
        <f t="shared" si="193"/>
        <v>0</v>
      </c>
      <c r="AP290" s="851">
        <f t="shared" si="193"/>
        <v>0</v>
      </c>
      <c r="AQ290" s="851">
        <f t="shared" si="193"/>
        <v>0</v>
      </c>
      <c r="AR290" s="851">
        <f t="shared" si="193"/>
        <v>0</v>
      </c>
      <c r="AS290" s="851">
        <f t="shared" si="193"/>
        <v>0</v>
      </c>
      <c r="AT290" s="851">
        <f t="shared" si="193"/>
        <v>0</v>
      </c>
      <c r="AU290" s="851">
        <f t="shared" si="193"/>
        <v>0</v>
      </c>
      <c r="AV290" s="851">
        <f t="shared" si="193"/>
        <v>0</v>
      </c>
      <c r="AW290" s="851">
        <f t="shared" si="193"/>
        <v>0</v>
      </c>
      <c r="AX290" s="851">
        <f t="shared" si="193"/>
        <v>0</v>
      </c>
      <c r="AY290" s="870">
        <f>TABLES!E375</f>
        <v>0</v>
      </c>
      <c r="AZ290" s="851">
        <f t="shared" si="193"/>
        <v>0</v>
      </c>
      <c r="BA290" s="851">
        <f t="shared" si="193"/>
        <v>0</v>
      </c>
      <c r="BB290" s="851">
        <f t="shared" si="193"/>
        <v>0</v>
      </c>
      <c r="BC290" s="851">
        <f t="shared" si="193"/>
        <v>0</v>
      </c>
      <c r="BD290" s="851">
        <f t="shared" si="193"/>
        <v>0</v>
      </c>
      <c r="BE290" s="851">
        <f t="shared" si="193"/>
        <v>0</v>
      </c>
      <c r="BF290" s="851">
        <f t="shared" si="193"/>
        <v>0</v>
      </c>
      <c r="BG290" s="851">
        <f t="shared" si="193"/>
        <v>0</v>
      </c>
      <c r="BH290" s="851">
        <f t="shared" si="193"/>
        <v>0</v>
      </c>
      <c r="BI290" s="851">
        <f t="shared" si="193"/>
        <v>0</v>
      </c>
      <c r="BJ290" s="851">
        <f t="shared" si="193"/>
        <v>0</v>
      </c>
      <c r="BK290" s="871">
        <f>TABLES!F375</f>
        <v>5.0000000000000001E-3</v>
      </c>
      <c r="BL290" s="851">
        <f t="shared" si="193"/>
        <v>5.0000000000000001E-3</v>
      </c>
      <c r="BM290" s="851">
        <f t="shared" si="193"/>
        <v>5.0000000000000001E-3</v>
      </c>
      <c r="BN290" s="851">
        <f t="shared" si="193"/>
        <v>5.0000000000000001E-3</v>
      </c>
      <c r="BO290" s="851">
        <f t="shared" si="193"/>
        <v>5.0000000000000001E-3</v>
      </c>
      <c r="BP290" s="851">
        <f t="shared" si="193"/>
        <v>5.0000000000000001E-3</v>
      </c>
      <c r="BQ290" s="851">
        <f t="shared" si="193"/>
        <v>5.0000000000000001E-3</v>
      </c>
      <c r="BR290" s="851">
        <f t="shared" si="193"/>
        <v>5.0000000000000001E-3</v>
      </c>
      <c r="BS290" s="851">
        <f t="shared" si="193"/>
        <v>5.0000000000000001E-3</v>
      </c>
      <c r="BT290" s="851">
        <f t="shared" si="193"/>
        <v>5.0000000000000001E-3</v>
      </c>
      <c r="BU290" s="851">
        <f t="shared" si="193"/>
        <v>5.0000000000000001E-3</v>
      </c>
      <c r="BV290" s="851">
        <f t="shared" si="193"/>
        <v>5.0000000000000001E-3</v>
      </c>
      <c r="BW290" s="872">
        <f>TABLES!G375</f>
        <v>0.01</v>
      </c>
      <c r="BX290" s="851">
        <f t="shared" si="193"/>
        <v>0.01</v>
      </c>
      <c r="BY290" s="851">
        <f t="shared" si="193"/>
        <v>0.01</v>
      </c>
      <c r="BZ290" s="851">
        <f t="shared" si="193"/>
        <v>0.01</v>
      </c>
      <c r="CA290" s="851">
        <f t="shared" si="193"/>
        <v>0.01</v>
      </c>
      <c r="CB290" s="851">
        <f t="shared" si="193"/>
        <v>0.01</v>
      </c>
      <c r="CC290" s="851">
        <f t="shared" si="193"/>
        <v>0.01</v>
      </c>
      <c r="CD290" s="851">
        <f t="shared" si="193"/>
        <v>0.01</v>
      </c>
      <c r="CE290" s="851">
        <f t="shared" si="193"/>
        <v>0.01</v>
      </c>
      <c r="CF290" s="851">
        <f t="shared" si="193"/>
        <v>0.01</v>
      </c>
      <c r="CG290" s="851">
        <f t="shared" si="193"/>
        <v>0.01</v>
      </c>
      <c r="CH290" s="851">
        <f t="shared" si="193"/>
        <v>0.01</v>
      </c>
      <c r="CI290" s="873">
        <f>TABLES!H375</f>
        <v>5.0000000000000001E-3</v>
      </c>
      <c r="CJ290" s="851">
        <f t="shared" si="193"/>
        <v>5.0000000000000001E-3</v>
      </c>
      <c r="CK290" s="851">
        <f t="shared" si="193"/>
        <v>5.0000000000000001E-3</v>
      </c>
      <c r="CL290" s="851">
        <f t="shared" si="193"/>
        <v>5.0000000000000001E-3</v>
      </c>
      <c r="CM290" s="851">
        <f t="shared" si="193"/>
        <v>5.0000000000000001E-3</v>
      </c>
      <c r="CN290" s="851">
        <f t="shared" si="193"/>
        <v>5.0000000000000001E-3</v>
      </c>
      <c r="CO290" s="851">
        <f t="shared" si="193"/>
        <v>5.0000000000000001E-3</v>
      </c>
      <c r="CP290" s="851">
        <f t="shared" si="193"/>
        <v>5.0000000000000001E-3</v>
      </c>
      <c r="CQ290" s="851">
        <f t="shared" si="193"/>
        <v>5.0000000000000001E-3</v>
      </c>
      <c r="CR290" s="851">
        <f t="shared" si="193"/>
        <v>5.0000000000000001E-3</v>
      </c>
      <c r="CS290" s="851">
        <f t="shared" si="193"/>
        <v>5.0000000000000001E-3</v>
      </c>
      <c r="CT290" s="851">
        <f t="shared" si="193"/>
        <v>5.0000000000000001E-3</v>
      </c>
      <c r="CU290" s="849">
        <f t="shared" si="108"/>
        <v>0.24000000000000007</v>
      </c>
    </row>
    <row r="291" spans="1:99" x14ac:dyDescent="0.25">
      <c r="A291" s="180" t="s">
        <v>58</v>
      </c>
      <c r="AM291" s="842">
        <f>TABLES!D376</f>
        <v>0.25</v>
      </c>
      <c r="AN291" s="851">
        <f t="shared" si="194"/>
        <v>0.25</v>
      </c>
      <c r="AO291" s="851">
        <f t="shared" si="193"/>
        <v>0.25</v>
      </c>
      <c r="AP291" s="851">
        <f t="shared" si="193"/>
        <v>0.25</v>
      </c>
      <c r="AQ291" s="851">
        <f t="shared" si="193"/>
        <v>0.25</v>
      </c>
      <c r="AR291" s="851">
        <f t="shared" si="193"/>
        <v>0.25</v>
      </c>
      <c r="AS291" s="851">
        <f t="shared" si="193"/>
        <v>0.25</v>
      </c>
      <c r="AT291" s="851">
        <f t="shared" si="193"/>
        <v>0.25</v>
      </c>
      <c r="AU291" s="851">
        <f t="shared" si="193"/>
        <v>0.25</v>
      </c>
      <c r="AV291" s="851">
        <f t="shared" si="193"/>
        <v>0.25</v>
      </c>
      <c r="AW291" s="851">
        <f t="shared" si="193"/>
        <v>0.25</v>
      </c>
      <c r="AX291" s="851">
        <f t="shared" si="193"/>
        <v>0.25</v>
      </c>
      <c r="AY291" s="870">
        <f>TABLES!E376</f>
        <v>0.3</v>
      </c>
      <c r="AZ291" s="851">
        <f t="shared" si="193"/>
        <v>0.3</v>
      </c>
      <c r="BA291" s="851">
        <f t="shared" si="193"/>
        <v>0.3</v>
      </c>
      <c r="BB291" s="851">
        <f t="shared" si="193"/>
        <v>0.3</v>
      </c>
      <c r="BC291" s="851">
        <f t="shared" si="193"/>
        <v>0.3</v>
      </c>
      <c r="BD291" s="851">
        <f t="shared" si="193"/>
        <v>0.3</v>
      </c>
      <c r="BE291" s="851">
        <f t="shared" si="193"/>
        <v>0.3</v>
      </c>
      <c r="BF291" s="851">
        <f t="shared" si="193"/>
        <v>0.3</v>
      </c>
      <c r="BG291" s="851">
        <f t="shared" si="193"/>
        <v>0.3</v>
      </c>
      <c r="BH291" s="851">
        <f t="shared" si="193"/>
        <v>0.3</v>
      </c>
      <c r="BI291" s="851">
        <f t="shared" si="193"/>
        <v>0.3</v>
      </c>
      <c r="BJ291" s="851">
        <f t="shared" si="193"/>
        <v>0.3</v>
      </c>
      <c r="BK291" s="871">
        <f>TABLES!F376</f>
        <v>0</v>
      </c>
      <c r="BL291" s="851">
        <f t="shared" si="193"/>
        <v>0</v>
      </c>
      <c r="BM291" s="851">
        <f t="shared" si="193"/>
        <v>0</v>
      </c>
      <c r="BN291" s="851">
        <f t="shared" si="193"/>
        <v>0</v>
      </c>
      <c r="BO291" s="851">
        <f t="shared" si="193"/>
        <v>0</v>
      </c>
      <c r="BP291" s="851">
        <f t="shared" si="193"/>
        <v>0</v>
      </c>
      <c r="BQ291" s="851">
        <f t="shared" si="193"/>
        <v>0</v>
      </c>
      <c r="BR291" s="851">
        <f t="shared" si="193"/>
        <v>0</v>
      </c>
      <c r="BS291" s="851">
        <f t="shared" si="193"/>
        <v>0</v>
      </c>
      <c r="BT291" s="851">
        <f t="shared" si="193"/>
        <v>0</v>
      </c>
      <c r="BU291" s="851">
        <f t="shared" si="193"/>
        <v>0</v>
      </c>
      <c r="BV291" s="851">
        <f t="shared" si="193"/>
        <v>0</v>
      </c>
      <c r="BW291" s="872">
        <f>TABLES!G376</f>
        <v>0.4</v>
      </c>
      <c r="BX291" s="851">
        <f t="shared" si="193"/>
        <v>0.4</v>
      </c>
      <c r="BY291" s="851">
        <f t="shared" si="193"/>
        <v>0.4</v>
      </c>
      <c r="BZ291" s="851">
        <f t="shared" si="193"/>
        <v>0.4</v>
      </c>
      <c r="CA291" s="851">
        <f t="shared" ref="AO291:CT295" si="195">BZ291</f>
        <v>0.4</v>
      </c>
      <c r="CB291" s="851">
        <f t="shared" si="195"/>
        <v>0.4</v>
      </c>
      <c r="CC291" s="851">
        <f t="shared" si="195"/>
        <v>0.4</v>
      </c>
      <c r="CD291" s="851">
        <f t="shared" si="195"/>
        <v>0.4</v>
      </c>
      <c r="CE291" s="851">
        <f t="shared" si="195"/>
        <v>0.4</v>
      </c>
      <c r="CF291" s="851">
        <f t="shared" si="195"/>
        <v>0.4</v>
      </c>
      <c r="CG291" s="851">
        <f t="shared" si="195"/>
        <v>0.4</v>
      </c>
      <c r="CH291" s="851">
        <f t="shared" si="195"/>
        <v>0.4</v>
      </c>
      <c r="CI291" s="873">
        <f>TABLES!H376</f>
        <v>0.15</v>
      </c>
      <c r="CJ291" s="851">
        <f t="shared" si="195"/>
        <v>0.15</v>
      </c>
      <c r="CK291" s="851">
        <f t="shared" si="195"/>
        <v>0.15</v>
      </c>
      <c r="CL291" s="851">
        <f t="shared" si="195"/>
        <v>0.15</v>
      </c>
      <c r="CM291" s="851">
        <f t="shared" si="195"/>
        <v>0.15</v>
      </c>
      <c r="CN291" s="851">
        <f t="shared" si="195"/>
        <v>0.15</v>
      </c>
      <c r="CO291" s="851">
        <f t="shared" si="195"/>
        <v>0.15</v>
      </c>
      <c r="CP291" s="851">
        <f t="shared" si="195"/>
        <v>0.15</v>
      </c>
      <c r="CQ291" s="851">
        <f t="shared" si="195"/>
        <v>0.15</v>
      </c>
      <c r="CR291" s="851">
        <f t="shared" si="195"/>
        <v>0.15</v>
      </c>
      <c r="CS291" s="851">
        <f t="shared" si="195"/>
        <v>0.15</v>
      </c>
      <c r="CT291" s="851">
        <f t="shared" si="195"/>
        <v>0.15</v>
      </c>
      <c r="CU291" s="849">
        <f t="shared" si="108"/>
        <v>13.200000000000006</v>
      </c>
    </row>
    <row r="292" spans="1:99" x14ac:dyDescent="0.25">
      <c r="A292" s="180" t="s">
        <v>57</v>
      </c>
      <c r="AM292" s="842">
        <f>TABLES!D377</f>
        <v>0</v>
      </c>
      <c r="AN292" s="851">
        <f t="shared" si="194"/>
        <v>0</v>
      </c>
      <c r="AO292" s="851">
        <f t="shared" si="195"/>
        <v>0</v>
      </c>
      <c r="AP292" s="851">
        <f t="shared" si="195"/>
        <v>0</v>
      </c>
      <c r="AQ292" s="851">
        <f t="shared" si="195"/>
        <v>0</v>
      </c>
      <c r="AR292" s="851">
        <f t="shared" si="195"/>
        <v>0</v>
      </c>
      <c r="AS292" s="851">
        <f t="shared" si="195"/>
        <v>0</v>
      </c>
      <c r="AT292" s="851">
        <f t="shared" si="195"/>
        <v>0</v>
      </c>
      <c r="AU292" s="851">
        <f t="shared" si="195"/>
        <v>0</v>
      </c>
      <c r="AV292" s="851">
        <f t="shared" si="195"/>
        <v>0</v>
      </c>
      <c r="AW292" s="851">
        <f t="shared" si="195"/>
        <v>0</v>
      </c>
      <c r="AX292" s="851">
        <f t="shared" si="195"/>
        <v>0</v>
      </c>
      <c r="AY292" s="870">
        <f>TABLES!E377</f>
        <v>0.01</v>
      </c>
      <c r="AZ292" s="851">
        <f t="shared" si="195"/>
        <v>0.01</v>
      </c>
      <c r="BA292" s="851">
        <f t="shared" si="195"/>
        <v>0.01</v>
      </c>
      <c r="BB292" s="851">
        <f t="shared" si="195"/>
        <v>0.01</v>
      </c>
      <c r="BC292" s="851">
        <f t="shared" si="195"/>
        <v>0.01</v>
      </c>
      <c r="BD292" s="851">
        <f t="shared" si="195"/>
        <v>0.01</v>
      </c>
      <c r="BE292" s="851">
        <f t="shared" si="195"/>
        <v>0.01</v>
      </c>
      <c r="BF292" s="851">
        <f t="shared" si="195"/>
        <v>0.01</v>
      </c>
      <c r="BG292" s="851">
        <f t="shared" si="195"/>
        <v>0.01</v>
      </c>
      <c r="BH292" s="851">
        <f t="shared" si="195"/>
        <v>0.01</v>
      </c>
      <c r="BI292" s="851">
        <f t="shared" si="195"/>
        <v>0.01</v>
      </c>
      <c r="BJ292" s="851">
        <f t="shared" si="195"/>
        <v>0.01</v>
      </c>
      <c r="BK292" s="871">
        <f>TABLES!F377</f>
        <v>0</v>
      </c>
      <c r="BL292" s="851">
        <f t="shared" si="195"/>
        <v>0</v>
      </c>
      <c r="BM292" s="851">
        <f t="shared" si="195"/>
        <v>0</v>
      </c>
      <c r="BN292" s="851">
        <f t="shared" si="195"/>
        <v>0</v>
      </c>
      <c r="BO292" s="851">
        <f t="shared" si="195"/>
        <v>0</v>
      </c>
      <c r="BP292" s="851">
        <f t="shared" si="195"/>
        <v>0</v>
      </c>
      <c r="BQ292" s="851">
        <f t="shared" si="195"/>
        <v>0</v>
      </c>
      <c r="BR292" s="851">
        <f t="shared" si="195"/>
        <v>0</v>
      </c>
      <c r="BS292" s="851">
        <f t="shared" si="195"/>
        <v>0</v>
      </c>
      <c r="BT292" s="851">
        <f t="shared" si="195"/>
        <v>0</v>
      </c>
      <c r="BU292" s="851">
        <f t="shared" si="195"/>
        <v>0</v>
      </c>
      <c r="BV292" s="851">
        <f t="shared" si="195"/>
        <v>0</v>
      </c>
      <c r="BW292" s="872">
        <f>TABLES!G377</f>
        <v>0.02</v>
      </c>
      <c r="BX292" s="851">
        <f t="shared" si="195"/>
        <v>0.02</v>
      </c>
      <c r="BY292" s="851">
        <f t="shared" si="195"/>
        <v>0.02</v>
      </c>
      <c r="BZ292" s="851">
        <f t="shared" si="195"/>
        <v>0.02</v>
      </c>
      <c r="CA292" s="851">
        <f t="shared" si="195"/>
        <v>0.02</v>
      </c>
      <c r="CB292" s="851">
        <f t="shared" si="195"/>
        <v>0.02</v>
      </c>
      <c r="CC292" s="851">
        <f t="shared" si="195"/>
        <v>0.02</v>
      </c>
      <c r="CD292" s="851">
        <f t="shared" si="195"/>
        <v>0.02</v>
      </c>
      <c r="CE292" s="851">
        <f t="shared" si="195"/>
        <v>0.02</v>
      </c>
      <c r="CF292" s="851">
        <f t="shared" si="195"/>
        <v>0.02</v>
      </c>
      <c r="CG292" s="851">
        <f t="shared" si="195"/>
        <v>0.02</v>
      </c>
      <c r="CH292" s="851">
        <f t="shared" si="195"/>
        <v>0.02</v>
      </c>
      <c r="CI292" s="873">
        <f>TABLES!H377</f>
        <v>0</v>
      </c>
      <c r="CJ292" s="851">
        <f t="shared" si="195"/>
        <v>0</v>
      </c>
      <c r="CK292" s="851">
        <f t="shared" si="195"/>
        <v>0</v>
      </c>
      <c r="CL292" s="851">
        <f t="shared" si="195"/>
        <v>0</v>
      </c>
      <c r="CM292" s="851">
        <f t="shared" si="195"/>
        <v>0</v>
      </c>
      <c r="CN292" s="851">
        <f t="shared" si="195"/>
        <v>0</v>
      </c>
      <c r="CO292" s="851">
        <f t="shared" si="195"/>
        <v>0</v>
      </c>
      <c r="CP292" s="851">
        <f t="shared" si="195"/>
        <v>0</v>
      </c>
      <c r="CQ292" s="851">
        <f t="shared" si="195"/>
        <v>0</v>
      </c>
      <c r="CR292" s="851">
        <f t="shared" si="195"/>
        <v>0</v>
      </c>
      <c r="CS292" s="851">
        <f t="shared" si="195"/>
        <v>0</v>
      </c>
      <c r="CT292" s="851">
        <f t="shared" si="195"/>
        <v>0</v>
      </c>
      <c r="CU292" s="849">
        <f t="shared" si="108"/>
        <v>0.36000000000000004</v>
      </c>
    </row>
    <row r="293" spans="1:99" x14ac:dyDescent="0.25">
      <c r="A293" s="180" t="s">
        <v>59</v>
      </c>
      <c r="AM293" s="842">
        <f>TABLES!D378</f>
        <v>0.15</v>
      </c>
      <c r="AN293" s="851">
        <f t="shared" si="194"/>
        <v>0.15</v>
      </c>
      <c r="AO293" s="851">
        <f t="shared" si="195"/>
        <v>0.15</v>
      </c>
      <c r="AP293" s="851">
        <f t="shared" si="195"/>
        <v>0.15</v>
      </c>
      <c r="AQ293" s="851">
        <f t="shared" si="195"/>
        <v>0.15</v>
      </c>
      <c r="AR293" s="851">
        <f t="shared" si="195"/>
        <v>0.15</v>
      </c>
      <c r="AS293" s="851">
        <f t="shared" si="195"/>
        <v>0.15</v>
      </c>
      <c r="AT293" s="851">
        <f t="shared" si="195"/>
        <v>0.15</v>
      </c>
      <c r="AU293" s="851">
        <f t="shared" si="195"/>
        <v>0.15</v>
      </c>
      <c r="AV293" s="851">
        <f t="shared" si="195"/>
        <v>0.15</v>
      </c>
      <c r="AW293" s="851">
        <f t="shared" si="195"/>
        <v>0.15</v>
      </c>
      <c r="AX293" s="851">
        <f t="shared" si="195"/>
        <v>0.15</v>
      </c>
      <c r="AY293" s="870">
        <f>TABLES!E378</f>
        <v>0</v>
      </c>
      <c r="AZ293" s="851">
        <f t="shared" si="195"/>
        <v>0</v>
      </c>
      <c r="BA293" s="851">
        <f t="shared" si="195"/>
        <v>0</v>
      </c>
      <c r="BB293" s="851">
        <f t="shared" si="195"/>
        <v>0</v>
      </c>
      <c r="BC293" s="851">
        <f t="shared" si="195"/>
        <v>0</v>
      </c>
      <c r="BD293" s="851">
        <f t="shared" si="195"/>
        <v>0</v>
      </c>
      <c r="BE293" s="851">
        <f t="shared" si="195"/>
        <v>0</v>
      </c>
      <c r="BF293" s="851">
        <f t="shared" si="195"/>
        <v>0</v>
      </c>
      <c r="BG293" s="851">
        <f t="shared" si="195"/>
        <v>0</v>
      </c>
      <c r="BH293" s="851">
        <f t="shared" si="195"/>
        <v>0</v>
      </c>
      <c r="BI293" s="851">
        <f t="shared" si="195"/>
        <v>0</v>
      </c>
      <c r="BJ293" s="851">
        <f t="shared" si="195"/>
        <v>0</v>
      </c>
      <c r="BK293" s="871">
        <f>TABLES!F378</f>
        <v>0</v>
      </c>
      <c r="BL293" s="851">
        <f t="shared" si="195"/>
        <v>0</v>
      </c>
      <c r="BM293" s="851">
        <f t="shared" si="195"/>
        <v>0</v>
      </c>
      <c r="BN293" s="851">
        <f t="shared" si="195"/>
        <v>0</v>
      </c>
      <c r="BO293" s="851">
        <f t="shared" si="195"/>
        <v>0</v>
      </c>
      <c r="BP293" s="851">
        <f t="shared" si="195"/>
        <v>0</v>
      </c>
      <c r="BQ293" s="851">
        <f t="shared" si="195"/>
        <v>0</v>
      </c>
      <c r="BR293" s="851">
        <f t="shared" si="195"/>
        <v>0</v>
      </c>
      <c r="BS293" s="851">
        <f t="shared" si="195"/>
        <v>0</v>
      </c>
      <c r="BT293" s="851">
        <f t="shared" si="195"/>
        <v>0</v>
      </c>
      <c r="BU293" s="851">
        <f t="shared" si="195"/>
        <v>0</v>
      </c>
      <c r="BV293" s="851">
        <f t="shared" si="195"/>
        <v>0</v>
      </c>
      <c r="BW293" s="872">
        <f>TABLES!G378</f>
        <v>0</v>
      </c>
      <c r="BX293" s="851">
        <f t="shared" si="195"/>
        <v>0</v>
      </c>
      <c r="BY293" s="851">
        <f t="shared" si="195"/>
        <v>0</v>
      </c>
      <c r="BZ293" s="851">
        <f t="shared" si="195"/>
        <v>0</v>
      </c>
      <c r="CA293" s="851">
        <f t="shared" si="195"/>
        <v>0</v>
      </c>
      <c r="CB293" s="851">
        <f t="shared" si="195"/>
        <v>0</v>
      </c>
      <c r="CC293" s="851">
        <f t="shared" si="195"/>
        <v>0</v>
      </c>
      <c r="CD293" s="851">
        <f t="shared" si="195"/>
        <v>0</v>
      </c>
      <c r="CE293" s="851">
        <f t="shared" si="195"/>
        <v>0</v>
      </c>
      <c r="CF293" s="851">
        <f t="shared" si="195"/>
        <v>0</v>
      </c>
      <c r="CG293" s="851">
        <f t="shared" si="195"/>
        <v>0</v>
      </c>
      <c r="CH293" s="851">
        <f t="shared" si="195"/>
        <v>0</v>
      </c>
      <c r="CI293" s="873">
        <f>TABLES!H378</f>
        <v>0</v>
      </c>
      <c r="CJ293" s="851">
        <f t="shared" si="195"/>
        <v>0</v>
      </c>
      <c r="CK293" s="851">
        <f t="shared" si="195"/>
        <v>0</v>
      </c>
      <c r="CL293" s="851">
        <f t="shared" si="195"/>
        <v>0</v>
      </c>
      <c r="CM293" s="851">
        <f t="shared" si="195"/>
        <v>0</v>
      </c>
      <c r="CN293" s="851">
        <f t="shared" si="195"/>
        <v>0</v>
      </c>
      <c r="CO293" s="851">
        <f t="shared" si="195"/>
        <v>0</v>
      </c>
      <c r="CP293" s="851">
        <f t="shared" si="195"/>
        <v>0</v>
      </c>
      <c r="CQ293" s="851">
        <f t="shared" si="195"/>
        <v>0</v>
      </c>
      <c r="CR293" s="851">
        <f t="shared" si="195"/>
        <v>0</v>
      </c>
      <c r="CS293" s="851">
        <f t="shared" si="195"/>
        <v>0</v>
      </c>
      <c r="CT293" s="851">
        <f t="shared" si="195"/>
        <v>0</v>
      </c>
      <c r="CU293" s="849">
        <f t="shared" si="108"/>
        <v>1.7999999999999996</v>
      </c>
    </row>
    <row r="294" spans="1:99" x14ac:dyDescent="0.25">
      <c r="A294" s="180" t="s">
        <v>57</v>
      </c>
      <c r="AM294" s="842">
        <f>TABLES!D379</f>
        <v>0</v>
      </c>
      <c r="AN294" s="851">
        <f t="shared" si="194"/>
        <v>0</v>
      </c>
      <c r="AO294" s="851">
        <f t="shared" si="195"/>
        <v>0</v>
      </c>
      <c r="AP294" s="851">
        <f t="shared" si="195"/>
        <v>0</v>
      </c>
      <c r="AQ294" s="851">
        <f t="shared" si="195"/>
        <v>0</v>
      </c>
      <c r="AR294" s="851">
        <f t="shared" si="195"/>
        <v>0</v>
      </c>
      <c r="AS294" s="851">
        <f t="shared" si="195"/>
        <v>0</v>
      </c>
      <c r="AT294" s="851">
        <f t="shared" si="195"/>
        <v>0</v>
      </c>
      <c r="AU294" s="851">
        <f t="shared" si="195"/>
        <v>0</v>
      </c>
      <c r="AV294" s="851">
        <f t="shared" si="195"/>
        <v>0</v>
      </c>
      <c r="AW294" s="851">
        <f t="shared" si="195"/>
        <v>0</v>
      </c>
      <c r="AX294" s="851">
        <f t="shared" si="195"/>
        <v>0</v>
      </c>
      <c r="AY294" s="870">
        <f>TABLES!E379</f>
        <v>0</v>
      </c>
      <c r="AZ294" s="851">
        <f t="shared" si="195"/>
        <v>0</v>
      </c>
      <c r="BA294" s="851">
        <f t="shared" si="195"/>
        <v>0</v>
      </c>
      <c r="BB294" s="851">
        <f t="shared" si="195"/>
        <v>0</v>
      </c>
      <c r="BC294" s="851">
        <f t="shared" si="195"/>
        <v>0</v>
      </c>
      <c r="BD294" s="851">
        <f t="shared" si="195"/>
        <v>0</v>
      </c>
      <c r="BE294" s="851">
        <f t="shared" si="195"/>
        <v>0</v>
      </c>
      <c r="BF294" s="851">
        <f t="shared" si="195"/>
        <v>0</v>
      </c>
      <c r="BG294" s="851">
        <f t="shared" si="195"/>
        <v>0</v>
      </c>
      <c r="BH294" s="851">
        <f t="shared" si="195"/>
        <v>0</v>
      </c>
      <c r="BI294" s="851">
        <f t="shared" si="195"/>
        <v>0</v>
      </c>
      <c r="BJ294" s="851">
        <f t="shared" si="195"/>
        <v>0</v>
      </c>
      <c r="BK294" s="871">
        <f>TABLES!F379</f>
        <v>0</v>
      </c>
      <c r="BL294" s="851">
        <f t="shared" si="195"/>
        <v>0</v>
      </c>
      <c r="BM294" s="851">
        <f t="shared" si="195"/>
        <v>0</v>
      </c>
      <c r="BN294" s="851">
        <f t="shared" si="195"/>
        <v>0</v>
      </c>
      <c r="BO294" s="851">
        <f t="shared" si="195"/>
        <v>0</v>
      </c>
      <c r="BP294" s="851">
        <f t="shared" si="195"/>
        <v>0</v>
      </c>
      <c r="BQ294" s="851">
        <f t="shared" si="195"/>
        <v>0</v>
      </c>
      <c r="BR294" s="851">
        <f t="shared" si="195"/>
        <v>0</v>
      </c>
      <c r="BS294" s="851">
        <f t="shared" si="195"/>
        <v>0</v>
      </c>
      <c r="BT294" s="851">
        <f t="shared" si="195"/>
        <v>0</v>
      </c>
      <c r="BU294" s="851">
        <f t="shared" si="195"/>
        <v>0</v>
      </c>
      <c r="BV294" s="851">
        <f t="shared" si="195"/>
        <v>0</v>
      </c>
      <c r="BW294" s="872">
        <f>TABLES!G379</f>
        <v>0</v>
      </c>
      <c r="BX294" s="851">
        <f t="shared" si="195"/>
        <v>0</v>
      </c>
      <c r="BY294" s="851">
        <f t="shared" si="195"/>
        <v>0</v>
      </c>
      <c r="BZ294" s="851">
        <f t="shared" si="195"/>
        <v>0</v>
      </c>
      <c r="CA294" s="851">
        <f t="shared" si="195"/>
        <v>0</v>
      </c>
      <c r="CB294" s="851">
        <f t="shared" si="195"/>
        <v>0</v>
      </c>
      <c r="CC294" s="851">
        <f t="shared" si="195"/>
        <v>0</v>
      </c>
      <c r="CD294" s="851">
        <f t="shared" si="195"/>
        <v>0</v>
      </c>
      <c r="CE294" s="851">
        <f t="shared" si="195"/>
        <v>0</v>
      </c>
      <c r="CF294" s="851">
        <f t="shared" si="195"/>
        <v>0</v>
      </c>
      <c r="CG294" s="851">
        <f t="shared" si="195"/>
        <v>0</v>
      </c>
      <c r="CH294" s="851">
        <f t="shared" si="195"/>
        <v>0</v>
      </c>
      <c r="CI294" s="873">
        <f>TABLES!H379</f>
        <v>0</v>
      </c>
      <c r="CJ294" s="851">
        <f t="shared" si="195"/>
        <v>0</v>
      </c>
      <c r="CK294" s="851">
        <f t="shared" si="195"/>
        <v>0</v>
      </c>
      <c r="CL294" s="851">
        <f t="shared" si="195"/>
        <v>0</v>
      </c>
      <c r="CM294" s="851">
        <f t="shared" si="195"/>
        <v>0</v>
      </c>
      <c r="CN294" s="851">
        <f t="shared" si="195"/>
        <v>0</v>
      </c>
      <c r="CO294" s="851">
        <f t="shared" si="195"/>
        <v>0</v>
      </c>
      <c r="CP294" s="851">
        <f t="shared" si="195"/>
        <v>0</v>
      </c>
      <c r="CQ294" s="851">
        <f t="shared" si="195"/>
        <v>0</v>
      </c>
      <c r="CR294" s="851">
        <f t="shared" si="195"/>
        <v>0</v>
      </c>
      <c r="CS294" s="851">
        <f t="shared" si="195"/>
        <v>0</v>
      </c>
      <c r="CT294" s="851">
        <f t="shared" si="195"/>
        <v>0</v>
      </c>
      <c r="CU294" s="849">
        <f t="shared" si="108"/>
        <v>0</v>
      </c>
    </row>
    <row r="295" spans="1:99" x14ac:dyDescent="0.25">
      <c r="A295" s="180" t="s">
        <v>66</v>
      </c>
      <c r="AM295" s="842">
        <f>TABLES!D380</f>
        <v>0</v>
      </c>
      <c r="AN295" s="851">
        <f t="shared" si="194"/>
        <v>0</v>
      </c>
      <c r="AO295" s="851">
        <f t="shared" si="195"/>
        <v>0</v>
      </c>
      <c r="AP295" s="851">
        <f t="shared" si="195"/>
        <v>0</v>
      </c>
      <c r="AQ295" s="851">
        <f t="shared" si="195"/>
        <v>0</v>
      </c>
      <c r="AR295" s="851">
        <f t="shared" si="195"/>
        <v>0</v>
      </c>
      <c r="AS295" s="851">
        <f t="shared" si="195"/>
        <v>0</v>
      </c>
      <c r="AT295" s="851">
        <f t="shared" si="195"/>
        <v>0</v>
      </c>
      <c r="AU295" s="851">
        <f t="shared" si="195"/>
        <v>0</v>
      </c>
      <c r="AV295" s="851">
        <f t="shared" si="195"/>
        <v>0</v>
      </c>
      <c r="AW295" s="851">
        <f t="shared" si="195"/>
        <v>0</v>
      </c>
      <c r="AX295" s="851">
        <f t="shared" si="195"/>
        <v>0</v>
      </c>
      <c r="AY295" s="870">
        <f>TABLES!E380</f>
        <v>0.15</v>
      </c>
      <c r="AZ295" s="851">
        <f t="shared" si="195"/>
        <v>0.15</v>
      </c>
      <c r="BA295" s="851">
        <f t="shared" si="195"/>
        <v>0.15</v>
      </c>
      <c r="BB295" s="851">
        <f t="shared" si="195"/>
        <v>0.15</v>
      </c>
      <c r="BC295" s="851">
        <f t="shared" si="195"/>
        <v>0.15</v>
      </c>
      <c r="BD295" s="851">
        <f t="shared" si="195"/>
        <v>0.15</v>
      </c>
      <c r="BE295" s="851">
        <f t="shared" si="195"/>
        <v>0.15</v>
      </c>
      <c r="BF295" s="851">
        <f t="shared" si="195"/>
        <v>0.15</v>
      </c>
      <c r="BG295" s="851">
        <f t="shared" si="195"/>
        <v>0.15</v>
      </c>
      <c r="BH295" s="851">
        <f t="shared" si="195"/>
        <v>0.15</v>
      </c>
      <c r="BI295" s="851">
        <f t="shared" si="195"/>
        <v>0.15</v>
      </c>
      <c r="BJ295" s="851">
        <f t="shared" si="195"/>
        <v>0.15</v>
      </c>
      <c r="BK295" s="871">
        <f>TABLES!F380</f>
        <v>0</v>
      </c>
      <c r="BL295" s="851">
        <f t="shared" si="195"/>
        <v>0</v>
      </c>
      <c r="BM295" s="851">
        <f t="shared" si="195"/>
        <v>0</v>
      </c>
      <c r="BN295" s="851">
        <f t="shared" si="195"/>
        <v>0</v>
      </c>
      <c r="BO295" s="851">
        <f t="shared" si="195"/>
        <v>0</v>
      </c>
      <c r="BP295" s="851">
        <f t="shared" si="195"/>
        <v>0</v>
      </c>
      <c r="BQ295" s="851">
        <f t="shared" si="195"/>
        <v>0</v>
      </c>
      <c r="BR295" s="851">
        <f t="shared" si="195"/>
        <v>0</v>
      </c>
      <c r="BS295" s="851">
        <f t="shared" si="195"/>
        <v>0</v>
      </c>
      <c r="BT295" s="851">
        <f t="shared" si="195"/>
        <v>0</v>
      </c>
      <c r="BU295" s="851">
        <f t="shared" si="195"/>
        <v>0</v>
      </c>
      <c r="BV295" s="851">
        <f t="shared" si="195"/>
        <v>0</v>
      </c>
      <c r="BW295" s="872">
        <f>TABLES!G380</f>
        <v>0</v>
      </c>
      <c r="BX295" s="851">
        <f t="shared" si="195"/>
        <v>0</v>
      </c>
      <c r="BY295" s="851">
        <f t="shared" si="195"/>
        <v>0</v>
      </c>
      <c r="BZ295" s="851">
        <f t="shared" si="195"/>
        <v>0</v>
      </c>
      <c r="CA295" s="851">
        <f t="shared" si="195"/>
        <v>0</v>
      </c>
      <c r="CB295" s="851">
        <f t="shared" si="195"/>
        <v>0</v>
      </c>
      <c r="CC295" s="851">
        <f t="shared" si="195"/>
        <v>0</v>
      </c>
      <c r="CD295" s="851">
        <f t="shared" si="195"/>
        <v>0</v>
      </c>
      <c r="CE295" s="851">
        <f t="shared" si="195"/>
        <v>0</v>
      </c>
      <c r="CF295" s="851">
        <f t="shared" si="195"/>
        <v>0</v>
      </c>
      <c r="CG295" s="851">
        <f t="shared" si="195"/>
        <v>0</v>
      </c>
      <c r="CH295" s="851">
        <f t="shared" si="195"/>
        <v>0</v>
      </c>
      <c r="CI295" s="873">
        <f>TABLES!H380</f>
        <v>0</v>
      </c>
      <c r="CJ295" s="851">
        <f t="shared" si="195"/>
        <v>0</v>
      </c>
      <c r="CK295" s="851">
        <f t="shared" si="195"/>
        <v>0</v>
      </c>
      <c r="CL295" s="851">
        <f t="shared" si="195"/>
        <v>0</v>
      </c>
      <c r="CM295" s="851">
        <f t="shared" si="195"/>
        <v>0</v>
      </c>
      <c r="CN295" s="851">
        <f t="shared" si="195"/>
        <v>0</v>
      </c>
      <c r="CO295" s="851">
        <f t="shared" si="195"/>
        <v>0</v>
      </c>
      <c r="CP295" s="851">
        <f t="shared" si="195"/>
        <v>0</v>
      </c>
      <c r="CQ295" s="851">
        <f t="shared" si="195"/>
        <v>0</v>
      </c>
      <c r="CR295" s="851">
        <f t="shared" si="195"/>
        <v>0</v>
      </c>
      <c r="CS295" s="851">
        <f t="shared" si="195"/>
        <v>0</v>
      </c>
      <c r="CT295" s="851">
        <f t="shared" si="195"/>
        <v>0</v>
      </c>
      <c r="CU295" s="849">
        <f t="shared" si="108"/>
        <v>1.7999999999999996</v>
      </c>
    </row>
    <row r="296" spans="1:99" x14ac:dyDescent="0.25">
      <c r="CU296" s="849">
        <f t="shared" si="108"/>
        <v>0</v>
      </c>
    </row>
    <row r="297" spans="1:99" x14ac:dyDescent="0.25">
      <c r="A297" s="875" t="s">
        <v>401</v>
      </c>
      <c r="CU297" s="849">
        <f t="shared" si="108"/>
        <v>0</v>
      </c>
    </row>
    <row r="298" spans="1:99" x14ac:dyDescent="0.25">
      <c r="A298" s="180" t="s">
        <v>56</v>
      </c>
      <c r="AM298" s="842">
        <f>TABLES!D385</f>
        <v>0.4</v>
      </c>
      <c r="AN298" s="851">
        <f>AM298</f>
        <v>0.4</v>
      </c>
      <c r="AO298" s="851">
        <f t="shared" ref="AO298:CT302" si="196">AN298</f>
        <v>0.4</v>
      </c>
      <c r="AP298" s="851">
        <f t="shared" si="196"/>
        <v>0.4</v>
      </c>
      <c r="AQ298" s="851">
        <f t="shared" si="196"/>
        <v>0.4</v>
      </c>
      <c r="AR298" s="851">
        <f t="shared" si="196"/>
        <v>0.4</v>
      </c>
      <c r="AS298" s="851">
        <f t="shared" si="196"/>
        <v>0.4</v>
      </c>
      <c r="AT298" s="851">
        <f t="shared" si="196"/>
        <v>0.4</v>
      </c>
      <c r="AU298" s="851">
        <f t="shared" si="196"/>
        <v>0.4</v>
      </c>
      <c r="AV298" s="851">
        <f t="shared" si="196"/>
        <v>0.4</v>
      </c>
      <c r="AW298" s="851">
        <f t="shared" si="196"/>
        <v>0.4</v>
      </c>
      <c r="AX298" s="851">
        <f t="shared" si="196"/>
        <v>0.4</v>
      </c>
      <c r="AY298" s="876">
        <f>TABLES!E385</f>
        <v>0.65</v>
      </c>
      <c r="AZ298" s="851">
        <f t="shared" si="196"/>
        <v>0.65</v>
      </c>
      <c r="BA298" s="851">
        <f t="shared" si="196"/>
        <v>0.65</v>
      </c>
      <c r="BB298" s="851">
        <f t="shared" si="196"/>
        <v>0.65</v>
      </c>
      <c r="BC298" s="851">
        <f t="shared" si="196"/>
        <v>0.65</v>
      </c>
      <c r="BD298" s="851">
        <f t="shared" si="196"/>
        <v>0.65</v>
      </c>
      <c r="BE298" s="851">
        <f t="shared" si="196"/>
        <v>0.65</v>
      </c>
      <c r="BF298" s="851">
        <f t="shared" si="196"/>
        <v>0.65</v>
      </c>
      <c r="BG298" s="851">
        <f t="shared" si="196"/>
        <v>0.65</v>
      </c>
      <c r="BH298" s="851">
        <f t="shared" si="196"/>
        <v>0.65</v>
      </c>
      <c r="BI298" s="851">
        <f t="shared" si="196"/>
        <v>0.65</v>
      </c>
      <c r="BJ298" s="851">
        <f t="shared" si="196"/>
        <v>0.65</v>
      </c>
      <c r="BK298" s="871">
        <f>TABLES!F385</f>
        <v>0.6</v>
      </c>
      <c r="BL298" s="851">
        <f t="shared" si="196"/>
        <v>0.6</v>
      </c>
      <c r="BM298" s="851">
        <f t="shared" si="196"/>
        <v>0.6</v>
      </c>
      <c r="BN298" s="851">
        <f t="shared" si="196"/>
        <v>0.6</v>
      </c>
      <c r="BO298" s="851">
        <f t="shared" si="196"/>
        <v>0.6</v>
      </c>
      <c r="BP298" s="851">
        <f t="shared" si="196"/>
        <v>0.6</v>
      </c>
      <c r="BQ298" s="851">
        <f t="shared" si="196"/>
        <v>0.6</v>
      </c>
      <c r="BR298" s="851">
        <f t="shared" si="196"/>
        <v>0.6</v>
      </c>
      <c r="BS298" s="851">
        <f t="shared" si="196"/>
        <v>0.6</v>
      </c>
      <c r="BT298" s="851">
        <f t="shared" si="196"/>
        <v>0.6</v>
      </c>
      <c r="BU298" s="851">
        <f t="shared" si="196"/>
        <v>0.6</v>
      </c>
      <c r="BV298" s="851">
        <f t="shared" si="196"/>
        <v>0.6</v>
      </c>
      <c r="BW298" s="872">
        <f>TABLES!G385</f>
        <v>0.55000000000000004</v>
      </c>
      <c r="BX298" s="851">
        <f t="shared" si="196"/>
        <v>0.55000000000000004</v>
      </c>
      <c r="BY298" s="851">
        <f t="shared" si="196"/>
        <v>0.55000000000000004</v>
      </c>
      <c r="BZ298" s="851">
        <f t="shared" si="196"/>
        <v>0.55000000000000004</v>
      </c>
      <c r="CA298" s="851">
        <f t="shared" si="196"/>
        <v>0.55000000000000004</v>
      </c>
      <c r="CB298" s="851">
        <f t="shared" si="196"/>
        <v>0.55000000000000004</v>
      </c>
      <c r="CC298" s="851">
        <f t="shared" si="196"/>
        <v>0.55000000000000004</v>
      </c>
      <c r="CD298" s="851">
        <f t="shared" si="196"/>
        <v>0.55000000000000004</v>
      </c>
      <c r="CE298" s="851">
        <f t="shared" si="196"/>
        <v>0.55000000000000004</v>
      </c>
      <c r="CF298" s="851">
        <f t="shared" si="196"/>
        <v>0.55000000000000004</v>
      </c>
      <c r="CG298" s="851">
        <f t="shared" si="196"/>
        <v>0.55000000000000004</v>
      </c>
      <c r="CH298" s="851">
        <f t="shared" si="196"/>
        <v>0.55000000000000004</v>
      </c>
      <c r="CI298" s="873">
        <f>TABLES!H385</f>
        <v>0.9</v>
      </c>
      <c r="CJ298" s="851">
        <f t="shared" si="196"/>
        <v>0.9</v>
      </c>
      <c r="CK298" s="851">
        <f t="shared" si="196"/>
        <v>0.9</v>
      </c>
      <c r="CL298" s="851">
        <f t="shared" si="196"/>
        <v>0.9</v>
      </c>
      <c r="CM298" s="851">
        <f t="shared" si="196"/>
        <v>0.9</v>
      </c>
      <c r="CN298" s="851">
        <f t="shared" si="196"/>
        <v>0.9</v>
      </c>
      <c r="CO298" s="851">
        <f t="shared" si="196"/>
        <v>0.9</v>
      </c>
      <c r="CP298" s="851">
        <f t="shared" si="196"/>
        <v>0.9</v>
      </c>
      <c r="CQ298" s="851">
        <f t="shared" si="196"/>
        <v>0.9</v>
      </c>
      <c r="CR298" s="851">
        <f t="shared" si="196"/>
        <v>0.9</v>
      </c>
      <c r="CS298" s="851">
        <f t="shared" si="196"/>
        <v>0.9</v>
      </c>
      <c r="CT298" s="851">
        <f t="shared" si="196"/>
        <v>0.9</v>
      </c>
      <c r="CU298" s="849">
        <f t="shared" si="108"/>
        <v>37.200000000000003</v>
      </c>
    </row>
    <row r="299" spans="1:99" x14ac:dyDescent="0.25">
      <c r="A299" s="180" t="s">
        <v>57</v>
      </c>
      <c r="AM299" s="842">
        <f>TABLES!D386</f>
        <v>0.02</v>
      </c>
      <c r="AN299" s="851">
        <f t="shared" ref="AN299:BC306" si="197">AM299</f>
        <v>0.02</v>
      </c>
      <c r="AO299" s="851">
        <f t="shared" si="197"/>
        <v>0.02</v>
      </c>
      <c r="AP299" s="851">
        <f t="shared" si="197"/>
        <v>0.02</v>
      </c>
      <c r="AQ299" s="851">
        <f t="shared" si="197"/>
        <v>0.02</v>
      </c>
      <c r="AR299" s="851">
        <f t="shared" si="197"/>
        <v>0.02</v>
      </c>
      <c r="AS299" s="851">
        <f t="shared" si="197"/>
        <v>0.02</v>
      </c>
      <c r="AT299" s="851">
        <f t="shared" si="197"/>
        <v>0.02</v>
      </c>
      <c r="AU299" s="851">
        <f t="shared" si="197"/>
        <v>0.02</v>
      </c>
      <c r="AV299" s="851">
        <f t="shared" si="197"/>
        <v>0.02</v>
      </c>
      <c r="AW299" s="851">
        <f t="shared" si="197"/>
        <v>0.02</v>
      </c>
      <c r="AX299" s="851">
        <f t="shared" si="197"/>
        <v>0.02</v>
      </c>
      <c r="AY299" s="876">
        <f>TABLES!E386</f>
        <v>0.05</v>
      </c>
      <c r="AZ299" s="851">
        <f t="shared" si="197"/>
        <v>0.05</v>
      </c>
      <c r="BA299" s="851">
        <f t="shared" si="197"/>
        <v>0.05</v>
      </c>
      <c r="BB299" s="851">
        <f t="shared" si="197"/>
        <v>0.05</v>
      </c>
      <c r="BC299" s="851">
        <f t="shared" si="197"/>
        <v>0.05</v>
      </c>
      <c r="BD299" s="851">
        <f t="shared" si="196"/>
        <v>0.05</v>
      </c>
      <c r="BE299" s="851">
        <f t="shared" si="196"/>
        <v>0.05</v>
      </c>
      <c r="BF299" s="851">
        <f t="shared" si="196"/>
        <v>0.05</v>
      </c>
      <c r="BG299" s="851">
        <f t="shared" si="196"/>
        <v>0.05</v>
      </c>
      <c r="BH299" s="851">
        <f t="shared" si="196"/>
        <v>0.05</v>
      </c>
      <c r="BI299" s="851">
        <f t="shared" si="196"/>
        <v>0.05</v>
      </c>
      <c r="BJ299" s="851">
        <f t="shared" si="196"/>
        <v>0.05</v>
      </c>
      <c r="BK299" s="871">
        <f>TABLES!F386</f>
        <v>0.04</v>
      </c>
      <c r="BL299" s="851">
        <f t="shared" si="196"/>
        <v>0.04</v>
      </c>
      <c r="BM299" s="851">
        <f t="shared" si="196"/>
        <v>0.04</v>
      </c>
      <c r="BN299" s="851">
        <f t="shared" si="196"/>
        <v>0.04</v>
      </c>
      <c r="BO299" s="851">
        <f t="shared" si="196"/>
        <v>0.04</v>
      </c>
      <c r="BP299" s="851">
        <f t="shared" si="196"/>
        <v>0.04</v>
      </c>
      <c r="BQ299" s="851">
        <f t="shared" si="196"/>
        <v>0.04</v>
      </c>
      <c r="BR299" s="851">
        <f t="shared" si="196"/>
        <v>0.04</v>
      </c>
      <c r="BS299" s="851">
        <f t="shared" si="196"/>
        <v>0.04</v>
      </c>
      <c r="BT299" s="851">
        <f t="shared" si="196"/>
        <v>0.04</v>
      </c>
      <c r="BU299" s="851">
        <f t="shared" si="196"/>
        <v>0.04</v>
      </c>
      <c r="BV299" s="851">
        <f t="shared" si="196"/>
        <v>0.04</v>
      </c>
      <c r="BW299" s="872">
        <f>TABLES!G386</f>
        <v>3.5000000000000003E-2</v>
      </c>
      <c r="BX299" s="851">
        <f t="shared" si="196"/>
        <v>3.5000000000000003E-2</v>
      </c>
      <c r="BY299" s="851">
        <f t="shared" si="196"/>
        <v>3.5000000000000003E-2</v>
      </c>
      <c r="BZ299" s="851">
        <f t="shared" si="196"/>
        <v>3.5000000000000003E-2</v>
      </c>
      <c r="CA299" s="851">
        <f t="shared" si="196"/>
        <v>3.5000000000000003E-2</v>
      </c>
      <c r="CB299" s="851">
        <f t="shared" si="196"/>
        <v>3.5000000000000003E-2</v>
      </c>
      <c r="CC299" s="851">
        <f t="shared" si="196"/>
        <v>3.5000000000000003E-2</v>
      </c>
      <c r="CD299" s="851">
        <f t="shared" si="196"/>
        <v>3.5000000000000003E-2</v>
      </c>
      <c r="CE299" s="851">
        <f t="shared" si="196"/>
        <v>3.5000000000000003E-2</v>
      </c>
      <c r="CF299" s="851">
        <f t="shared" si="196"/>
        <v>3.5000000000000003E-2</v>
      </c>
      <c r="CG299" s="851">
        <f t="shared" si="196"/>
        <v>3.5000000000000003E-2</v>
      </c>
      <c r="CH299" s="851">
        <f t="shared" si="196"/>
        <v>3.5000000000000003E-2</v>
      </c>
      <c r="CI299" s="873">
        <f>TABLES!H386</f>
        <v>0.06</v>
      </c>
      <c r="CJ299" s="851">
        <f t="shared" si="196"/>
        <v>0.06</v>
      </c>
      <c r="CK299" s="851">
        <f t="shared" si="196"/>
        <v>0.06</v>
      </c>
      <c r="CL299" s="851">
        <f t="shared" si="196"/>
        <v>0.06</v>
      </c>
      <c r="CM299" s="851">
        <f t="shared" si="196"/>
        <v>0.06</v>
      </c>
      <c r="CN299" s="851">
        <f t="shared" si="196"/>
        <v>0.06</v>
      </c>
      <c r="CO299" s="851">
        <f t="shared" si="196"/>
        <v>0.06</v>
      </c>
      <c r="CP299" s="851">
        <f t="shared" si="196"/>
        <v>0.06</v>
      </c>
      <c r="CQ299" s="851">
        <f t="shared" si="196"/>
        <v>0.06</v>
      </c>
      <c r="CR299" s="851">
        <f t="shared" si="196"/>
        <v>0.06</v>
      </c>
      <c r="CS299" s="851">
        <f t="shared" si="196"/>
        <v>0.06</v>
      </c>
      <c r="CT299" s="851">
        <f t="shared" si="196"/>
        <v>0.06</v>
      </c>
      <c r="CU299" s="849">
        <f t="shared" si="108"/>
        <v>2.46</v>
      </c>
    </row>
    <row r="300" spans="1:99" x14ac:dyDescent="0.25">
      <c r="A300" s="180" t="s">
        <v>61</v>
      </c>
      <c r="AM300" s="842">
        <f>TABLES!D387</f>
        <v>0.3</v>
      </c>
      <c r="AN300" s="851">
        <f t="shared" si="197"/>
        <v>0.3</v>
      </c>
      <c r="AO300" s="851">
        <f t="shared" si="196"/>
        <v>0.3</v>
      </c>
      <c r="AP300" s="851">
        <f t="shared" si="196"/>
        <v>0.3</v>
      </c>
      <c r="AQ300" s="851">
        <f t="shared" si="196"/>
        <v>0.3</v>
      </c>
      <c r="AR300" s="851">
        <f t="shared" si="196"/>
        <v>0.3</v>
      </c>
      <c r="AS300" s="851">
        <f t="shared" si="196"/>
        <v>0.3</v>
      </c>
      <c r="AT300" s="851">
        <f t="shared" si="196"/>
        <v>0.3</v>
      </c>
      <c r="AU300" s="851">
        <f t="shared" si="196"/>
        <v>0.3</v>
      </c>
      <c r="AV300" s="851">
        <f t="shared" si="196"/>
        <v>0.3</v>
      </c>
      <c r="AW300" s="851">
        <f t="shared" si="196"/>
        <v>0.3</v>
      </c>
      <c r="AX300" s="851">
        <f t="shared" si="196"/>
        <v>0.3</v>
      </c>
      <c r="AY300" s="876">
        <f>TABLES!E387</f>
        <v>0.15</v>
      </c>
      <c r="AZ300" s="851">
        <f t="shared" si="196"/>
        <v>0.15</v>
      </c>
      <c r="BA300" s="851">
        <f t="shared" si="196"/>
        <v>0.15</v>
      </c>
      <c r="BB300" s="851">
        <f t="shared" si="196"/>
        <v>0.15</v>
      </c>
      <c r="BC300" s="851">
        <f t="shared" si="196"/>
        <v>0.15</v>
      </c>
      <c r="BD300" s="851">
        <f t="shared" si="196"/>
        <v>0.15</v>
      </c>
      <c r="BE300" s="851">
        <f t="shared" si="196"/>
        <v>0.15</v>
      </c>
      <c r="BF300" s="851">
        <f t="shared" si="196"/>
        <v>0.15</v>
      </c>
      <c r="BG300" s="851">
        <f t="shared" si="196"/>
        <v>0.15</v>
      </c>
      <c r="BH300" s="851">
        <f t="shared" si="196"/>
        <v>0.15</v>
      </c>
      <c r="BI300" s="851">
        <f t="shared" si="196"/>
        <v>0.15</v>
      </c>
      <c r="BJ300" s="851">
        <f t="shared" si="196"/>
        <v>0.15</v>
      </c>
      <c r="BK300" s="871">
        <f>TABLES!F387</f>
        <v>0.2</v>
      </c>
      <c r="BL300" s="851">
        <f t="shared" si="196"/>
        <v>0.2</v>
      </c>
      <c r="BM300" s="851">
        <f t="shared" si="196"/>
        <v>0.2</v>
      </c>
      <c r="BN300" s="851">
        <f t="shared" si="196"/>
        <v>0.2</v>
      </c>
      <c r="BO300" s="851">
        <f t="shared" si="196"/>
        <v>0.2</v>
      </c>
      <c r="BP300" s="851">
        <f t="shared" si="196"/>
        <v>0.2</v>
      </c>
      <c r="BQ300" s="851">
        <f t="shared" si="196"/>
        <v>0.2</v>
      </c>
      <c r="BR300" s="851">
        <f t="shared" si="196"/>
        <v>0.2</v>
      </c>
      <c r="BS300" s="851">
        <f t="shared" si="196"/>
        <v>0.2</v>
      </c>
      <c r="BT300" s="851">
        <f t="shared" si="196"/>
        <v>0.2</v>
      </c>
      <c r="BU300" s="851">
        <f t="shared" si="196"/>
        <v>0.2</v>
      </c>
      <c r="BV300" s="851">
        <f t="shared" si="196"/>
        <v>0.2</v>
      </c>
      <c r="BW300" s="872">
        <f>TABLES!G387</f>
        <v>0.3</v>
      </c>
      <c r="BX300" s="851">
        <f t="shared" si="196"/>
        <v>0.3</v>
      </c>
      <c r="BY300" s="851">
        <f t="shared" si="196"/>
        <v>0.3</v>
      </c>
      <c r="BZ300" s="851">
        <f t="shared" si="196"/>
        <v>0.3</v>
      </c>
      <c r="CA300" s="851">
        <f t="shared" si="196"/>
        <v>0.3</v>
      </c>
      <c r="CB300" s="851">
        <f t="shared" si="196"/>
        <v>0.3</v>
      </c>
      <c r="CC300" s="851">
        <f t="shared" si="196"/>
        <v>0.3</v>
      </c>
      <c r="CD300" s="851">
        <f t="shared" si="196"/>
        <v>0.3</v>
      </c>
      <c r="CE300" s="851">
        <f t="shared" si="196"/>
        <v>0.3</v>
      </c>
      <c r="CF300" s="851">
        <f t="shared" si="196"/>
        <v>0.3</v>
      </c>
      <c r="CG300" s="851">
        <f t="shared" si="196"/>
        <v>0.3</v>
      </c>
      <c r="CH300" s="851">
        <f t="shared" si="196"/>
        <v>0.3</v>
      </c>
      <c r="CI300" s="873">
        <f>TABLES!H387</f>
        <v>0.1</v>
      </c>
      <c r="CJ300" s="851">
        <f t="shared" si="196"/>
        <v>0.1</v>
      </c>
      <c r="CK300" s="851">
        <f t="shared" si="196"/>
        <v>0.1</v>
      </c>
      <c r="CL300" s="851">
        <f t="shared" si="196"/>
        <v>0.1</v>
      </c>
      <c r="CM300" s="851">
        <f t="shared" si="196"/>
        <v>0.1</v>
      </c>
      <c r="CN300" s="851">
        <f t="shared" si="196"/>
        <v>0.1</v>
      </c>
      <c r="CO300" s="851">
        <f t="shared" si="196"/>
        <v>0.1</v>
      </c>
      <c r="CP300" s="851">
        <f t="shared" si="196"/>
        <v>0.1</v>
      </c>
      <c r="CQ300" s="851">
        <f t="shared" si="196"/>
        <v>0.1</v>
      </c>
      <c r="CR300" s="851">
        <f t="shared" si="196"/>
        <v>0.1</v>
      </c>
      <c r="CS300" s="851">
        <f t="shared" si="196"/>
        <v>0.1</v>
      </c>
      <c r="CT300" s="851">
        <f t="shared" si="196"/>
        <v>0.1</v>
      </c>
      <c r="CU300" s="849">
        <f t="shared" si="108"/>
        <v>12.600000000000009</v>
      </c>
    </row>
    <row r="301" spans="1:99" x14ac:dyDescent="0.25">
      <c r="A301" s="180" t="s">
        <v>57</v>
      </c>
      <c r="AM301" s="842">
        <f>TABLES!D388</f>
        <v>1.4999999999999999E-2</v>
      </c>
      <c r="AN301" s="851">
        <f t="shared" si="197"/>
        <v>1.4999999999999999E-2</v>
      </c>
      <c r="AO301" s="851">
        <f t="shared" si="196"/>
        <v>1.4999999999999999E-2</v>
      </c>
      <c r="AP301" s="851">
        <f t="shared" si="196"/>
        <v>1.4999999999999999E-2</v>
      </c>
      <c r="AQ301" s="851">
        <f t="shared" si="196"/>
        <v>1.4999999999999999E-2</v>
      </c>
      <c r="AR301" s="851">
        <f t="shared" si="196"/>
        <v>1.4999999999999999E-2</v>
      </c>
      <c r="AS301" s="851">
        <f t="shared" si="196"/>
        <v>1.4999999999999999E-2</v>
      </c>
      <c r="AT301" s="851">
        <f t="shared" si="196"/>
        <v>1.4999999999999999E-2</v>
      </c>
      <c r="AU301" s="851">
        <f t="shared" si="196"/>
        <v>1.4999999999999999E-2</v>
      </c>
      <c r="AV301" s="851">
        <f t="shared" si="196"/>
        <v>1.4999999999999999E-2</v>
      </c>
      <c r="AW301" s="851">
        <f t="shared" si="196"/>
        <v>1.4999999999999999E-2</v>
      </c>
      <c r="AX301" s="851">
        <f t="shared" si="196"/>
        <v>1.4999999999999999E-2</v>
      </c>
      <c r="AY301" s="876">
        <f>TABLES!E388</f>
        <v>3.5000000000000003E-2</v>
      </c>
      <c r="AZ301" s="851">
        <f t="shared" si="196"/>
        <v>3.5000000000000003E-2</v>
      </c>
      <c r="BA301" s="851">
        <f t="shared" si="196"/>
        <v>3.5000000000000003E-2</v>
      </c>
      <c r="BB301" s="851">
        <f t="shared" si="196"/>
        <v>3.5000000000000003E-2</v>
      </c>
      <c r="BC301" s="851">
        <f t="shared" si="196"/>
        <v>3.5000000000000003E-2</v>
      </c>
      <c r="BD301" s="851">
        <f t="shared" si="196"/>
        <v>3.5000000000000003E-2</v>
      </c>
      <c r="BE301" s="851">
        <f t="shared" si="196"/>
        <v>3.5000000000000003E-2</v>
      </c>
      <c r="BF301" s="851">
        <f t="shared" si="196"/>
        <v>3.5000000000000003E-2</v>
      </c>
      <c r="BG301" s="851">
        <f t="shared" si="196"/>
        <v>3.5000000000000003E-2</v>
      </c>
      <c r="BH301" s="851">
        <f t="shared" si="196"/>
        <v>3.5000000000000003E-2</v>
      </c>
      <c r="BI301" s="851">
        <f t="shared" si="196"/>
        <v>3.5000000000000003E-2</v>
      </c>
      <c r="BJ301" s="851">
        <f t="shared" si="196"/>
        <v>3.5000000000000003E-2</v>
      </c>
      <c r="BK301" s="871">
        <f>TABLES!F388</f>
        <v>0.02</v>
      </c>
      <c r="BL301" s="851">
        <f t="shared" si="196"/>
        <v>0.02</v>
      </c>
      <c r="BM301" s="851">
        <f t="shared" si="196"/>
        <v>0.02</v>
      </c>
      <c r="BN301" s="851">
        <f t="shared" si="196"/>
        <v>0.02</v>
      </c>
      <c r="BO301" s="851">
        <f t="shared" si="196"/>
        <v>0.02</v>
      </c>
      <c r="BP301" s="851">
        <f t="shared" si="196"/>
        <v>0.02</v>
      </c>
      <c r="BQ301" s="851">
        <f t="shared" si="196"/>
        <v>0.02</v>
      </c>
      <c r="BR301" s="851">
        <f t="shared" si="196"/>
        <v>0.02</v>
      </c>
      <c r="BS301" s="851">
        <f t="shared" si="196"/>
        <v>0.02</v>
      </c>
      <c r="BT301" s="851">
        <f t="shared" si="196"/>
        <v>0.02</v>
      </c>
      <c r="BU301" s="851">
        <f t="shared" si="196"/>
        <v>0.02</v>
      </c>
      <c r="BV301" s="851">
        <f t="shared" si="196"/>
        <v>0.02</v>
      </c>
      <c r="BW301" s="872">
        <f>TABLES!G388</f>
        <v>0</v>
      </c>
      <c r="BX301" s="851">
        <f t="shared" si="196"/>
        <v>0</v>
      </c>
      <c r="BY301" s="851">
        <f t="shared" si="196"/>
        <v>0</v>
      </c>
      <c r="BZ301" s="851">
        <f t="shared" si="196"/>
        <v>0</v>
      </c>
      <c r="CA301" s="851">
        <f t="shared" si="196"/>
        <v>0</v>
      </c>
      <c r="CB301" s="851">
        <f t="shared" si="196"/>
        <v>0</v>
      </c>
      <c r="CC301" s="851">
        <f t="shared" si="196"/>
        <v>0</v>
      </c>
      <c r="CD301" s="851">
        <f t="shared" si="196"/>
        <v>0</v>
      </c>
      <c r="CE301" s="851">
        <f t="shared" si="196"/>
        <v>0</v>
      </c>
      <c r="CF301" s="851">
        <f t="shared" si="196"/>
        <v>0</v>
      </c>
      <c r="CG301" s="851">
        <f t="shared" si="196"/>
        <v>0</v>
      </c>
      <c r="CH301" s="851">
        <f t="shared" si="196"/>
        <v>0</v>
      </c>
      <c r="CI301" s="873">
        <f>TABLES!H388</f>
        <v>0</v>
      </c>
      <c r="CJ301" s="851">
        <f t="shared" si="196"/>
        <v>0</v>
      </c>
      <c r="CK301" s="851">
        <f t="shared" si="196"/>
        <v>0</v>
      </c>
      <c r="CL301" s="851">
        <f t="shared" si="196"/>
        <v>0</v>
      </c>
      <c r="CM301" s="851">
        <f t="shared" si="196"/>
        <v>0</v>
      </c>
      <c r="CN301" s="851">
        <f t="shared" si="196"/>
        <v>0</v>
      </c>
      <c r="CO301" s="851">
        <f t="shared" si="196"/>
        <v>0</v>
      </c>
      <c r="CP301" s="851">
        <f t="shared" si="196"/>
        <v>0</v>
      </c>
      <c r="CQ301" s="851">
        <f t="shared" si="196"/>
        <v>0</v>
      </c>
      <c r="CR301" s="851">
        <f t="shared" si="196"/>
        <v>0</v>
      </c>
      <c r="CS301" s="851">
        <f t="shared" si="196"/>
        <v>0</v>
      </c>
      <c r="CT301" s="851">
        <f t="shared" si="196"/>
        <v>0</v>
      </c>
      <c r="CU301" s="849">
        <f t="shared" si="108"/>
        <v>0.84000000000000052</v>
      </c>
    </row>
    <row r="302" spans="1:99" x14ac:dyDescent="0.25">
      <c r="A302" s="180" t="s">
        <v>58</v>
      </c>
      <c r="AM302" s="842">
        <f>TABLES!D389</f>
        <v>0.2</v>
      </c>
      <c r="AN302" s="851">
        <f t="shared" si="197"/>
        <v>0.2</v>
      </c>
      <c r="AO302" s="851">
        <f t="shared" si="196"/>
        <v>0.2</v>
      </c>
      <c r="AP302" s="851">
        <f t="shared" si="196"/>
        <v>0.2</v>
      </c>
      <c r="AQ302" s="851">
        <f t="shared" si="196"/>
        <v>0.2</v>
      </c>
      <c r="AR302" s="851">
        <f t="shared" si="196"/>
        <v>0.2</v>
      </c>
      <c r="AS302" s="851">
        <f t="shared" si="196"/>
        <v>0.2</v>
      </c>
      <c r="AT302" s="851">
        <f t="shared" si="196"/>
        <v>0.2</v>
      </c>
      <c r="AU302" s="851">
        <f t="shared" si="196"/>
        <v>0.2</v>
      </c>
      <c r="AV302" s="851">
        <f t="shared" si="196"/>
        <v>0.2</v>
      </c>
      <c r="AW302" s="851">
        <f t="shared" si="196"/>
        <v>0.2</v>
      </c>
      <c r="AX302" s="851">
        <f t="shared" si="196"/>
        <v>0.2</v>
      </c>
      <c r="AY302" s="876">
        <f>TABLES!E389</f>
        <v>0</v>
      </c>
      <c r="AZ302" s="851">
        <f t="shared" si="196"/>
        <v>0</v>
      </c>
      <c r="BA302" s="851">
        <f t="shared" si="196"/>
        <v>0</v>
      </c>
      <c r="BB302" s="851">
        <f t="shared" si="196"/>
        <v>0</v>
      </c>
      <c r="BC302" s="851">
        <f t="shared" si="196"/>
        <v>0</v>
      </c>
      <c r="BD302" s="851">
        <f t="shared" si="196"/>
        <v>0</v>
      </c>
      <c r="BE302" s="851">
        <f t="shared" si="196"/>
        <v>0</v>
      </c>
      <c r="BF302" s="851">
        <f t="shared" si="196"/>
        <v>0</v>
      </c>
      <c r="BG302" s="851">
        <f t="shared" si="196"/>
        <v>0</v>
      </c>
      <c r="BH302" s="851">
        <f t="shared" si="196"/>
        <v>0</v>
      </c>
      <c r="BI302" s="851">
        <f t="shared" si="196"/>
        <v>0</v>
      </c>
      <c r="BJ302" s="851">
        <f t="shared" si="196"/>
        <v>0</v>
      </c>
      <c r="BK302" s="871">
        <f>TABLES!F389</f>
        <v>0.1</v>
      </c>
      <c r="BL302" s="851">
        <f t="shared" si="196"/>
        <v>0.1</v>
      </c>
      <c r="BM302" s="851">
        <f t="shared" si="196"/>
        <v>0.1</v>
      </c>
      <c r="BN302" s="851">
        <f t="shared" si="196"/>
        <v>0.1</v>
      </c>
      <c r="BO302" s="851">
        <f t="shared" si="196"/>
        <v>0.1</v>
      </c>
      <c r="BP302" s="851">
        <f t="shared" si="196"/>
        <v>0.1</v>
      </c>
      <c r="BQ302" s="851">
        <f t="shared" si="196"/>
        <v>0.1</v>
      </c>
      <c r="BR302" s="851">
        <f t="shared" si="196"/>
        <v>0.1</v>
      </c>
      <c r="BS302" s="851">
        <f t="shared" si="196"/>
        <v>0.1</v>
      </c>
      <c r="BT302" s="851">
        <f t="shared" si="196"/>
        <v>0.1</v>
      </c>
      <c r="BU302" s="851">
        <f t="shared" si="196"/>
        <v>0.1</v>
      </c>
      <c r="BV302" s="851">
        <f t="shared" si="196"/>
        <v>0.1</v>
      </c>
      <c r="BW302" s="872">
        <f>TABLES!G389</f>
        <v>0</v>
      </c>
      <c r="BX302" s="851">
        <f t="shared" si="196"/>
        <v>0</v>
      </c>
      <c r="BY302" s="851">
        <f t="shared" si="196"/>
        <v>0</v>
      </c>
      <c r="BZ302" s="851">
        <f t="shared" si="196"/>
        <v>0</v>
      </c>
      <c r="CA302" s="851">
        <f t="shared" ref="AO302:CT306" si="198">BZ302</f>
        <v>0</v>
      </c>
      <c r="CB302" s="851">
        <f t="shared" si="198"/>
        <v>0</v>
      </c>
      <c r="CC302" s="851">
        <f t="shared" si="198"/>
        <v>0</v>
      </c>
      <c r="CD302" s="851">
        <f t="shared" si="198"/>
        <v>0</v>
      </c>
      <c r="CE302" s="851">
        <f t="shared" si="198"/>
        <v>0</v>
      </c>
      <c r="CF302" s="851">
        <f t="shared" si="198"/>
        <v>0</v>
      </c>
      <c r="CG302" s="851">
        <f t="shared" si="198"/>
        <v>0</v>
      </c>
      <c r="CH302" s="851">
        <f t="shared" si="198"/>
        <v>0</v>
      </c>
      <c r="CI302" s="873">
        <f>TABLES!H389</f>
        <v>0</v>
      </c>
      <c r="CJ302" s="851">
        <f t="shared" si="198"/>
        <v>0</v>
      </c>
      <c r="CK302" s="851">
        <f t="shared" si="198"/>
        <v>0</v>
      </c>
      <c r="CL302" s="851">
        <f t="shared" si="198"/>
        <v>0</v>
      </c>
      <c r="CM302" s="851">
        <f t="shared" si="198"/>
        <v>0</v>
      </c>
      <c r="CN302" s="851">
        <f t="shared" si="198"/>
        <v>0</v>
      </c>
      <c r="CO302" s="851">
        <f t="shared" si="198"/>
        <v>0</v>
      </c>
      <c r="CP302" s="851">
        <f t="shared" si="198"/>
        <v>0</v>
      </c>
      <c r="CQ302" s="851">
        <f t="shared" si="198"/>
        <v>0</v>
      </c>
      <c r="CR302" s="851">
        <f t="shared" si="198"/>
        <v>0</v>
      </c>
      <c r="CS302" s="851">
        <f t="shared" si="198"/>
        <v>0</v>
      </c>
      <c r="CT302" s="851">
        <f t="shared" si="198"/>
        <v>0</v>
      </c>
      <c r="CU302" s="849">
        <f t="shared" si="108"/>
        <v>3.600000000000001</v>
      </c>
    </row>
    <row r="303" spans="1:99" x14ac:dyDescent="0.25">
      <c r="A303" s="180" t="s">
        <v>57</v>
      </c>
      <c r="AM303" s="842">
        <f>TABLES!D390</f>
        <v>0</v>
      </c>
      <c r="AN303" s="851">
        <f t="shared" si="197"/>
        <v>0</v>
      </c>
      <c r="AO303" s="851">
        <f t="shared" si="198"/>
        <v>0</v>
      </c>
      <c r="AP303" s="851">
        <f t="shared" si="198"/>
        <v>0</v>
      </c>
      <c r="AQ303" s="851">
        <f t="shared" si="198"/>
        <v>0</v>
      </c>
      <c r="AR303" s="851">
        <f t="shared" si="198"/>
        <v>0</v>
      </c>
      <c r="AS303" s="851">
        <f t="shared" si="198"/>
        <v>0</v>
      </c>
      <c r="AT303" s="851">
        <f t="shared" si="198"/>
        <v>0</v>
      </c>
      <c r="AU303" s="851">
        <f t="shared" si="198"/>
        <v>0</v>
      </c>
      <c r="AV303" s="851">
        <f t="shared" si="198"/>
        <v>0</v>
      </c>
      <c r="AW303" s="851">
        <f t="shared" si="198"/>
        <v>0</v>
      </c>
      <c r="AX303" s="851">
        <f t="shared" si="198"/>
        <v>0</v>
      </c>
      <c r="AY303" s="876">
        <f>TABLES!E390</f>
        <v>0</v>
      </c>
      <c r="AZ303" s="851">
        <f t="shared" si="198"/>
        <v>0</v>
      </c>
      <c r="BA303" s="851">
        <f t="shared" si="198"/>
        <v>0</v>
      </c>
      <c r="BB303" s="851">
        <f t="shared" si="198"/>
        <v>0</v>
      </c>
      <c r="BC303" s="851">
        <f t="shared" si="198"/>
        <v>0</v>
      </c>
      <c r="BD303" s="851">
        <f t="shared" si="198"/>
        <v>0</v>
      </c>
      <c r="BE303" s="851">
        <f t="shared" si="198"/>
        <v>0</v>
      </c>
      <c r="BF303" s="851">
        <f t="shared" si="198"/>
        <v>0</v>
      </c>
      <c r="BG303" s="851">
        <f t="shared" si="198"/>
        <v>0</v>
      </c>
      <c r="BH303" s="851">
        <f t="shared" si="198"/>
        <v>0</v>
      </c>
      <c r="BI303" s="851">
        <f t="shared" si="198"/>
        <v>0</v>
      </c>
      <c r="BJ303" s="851">
        <f t="shared" si="198"/>
        <v>0</v>
      </c>
      <c r="BK303" s="871">
        <f>TABLES!F390</f>
        <v>0</v>
      </c>
      <c r="BL303" s="851">
        <f t="shared" si="198"/>
        <v>0</v>
      </c>
      <c r="BM303" s="851">
        <f t="shared" si="198"/>
        <v>0</v>
      </c>
      <c r="BN303" s="851">
        <f t="shared" si="198"/>
        <v>0</v>
      </c>
      <c r="BO303" s="851">
        <f t="shared" si="198"/>
        <v>0</v>
      </c>
      <c r="BP303" s="851">
        <f t="shared" si="198"/>
        <v>0</v>
      </c>
      <c r="BQ303" s="851">
        <f t="shared" si="198"/>
        <v>0</v>
      </c>
      <c r="BR303" s="851">
        <f t="shared" si="198"/>
        <v>0</v>
      </c>
      <c r="BS303" s="851">
        <f t="shared" si="198"/>
        <v>0</v>
      </c>
      <c r="BT303" s="851">
        <f t="shared" si="198"/>
        <v>0</v>
      </c>
      <c r="BU303" s="851">
        <f t="shared" si="198"/>
        <v>0</v>
      </c>
      <c r="BV303" s="851">
        <f t="shared" si="198"/>
        <v>0</v>
      </c>
      <c r="BW303" s="872">
        <f>TABLES!G390</f>
        <v>0</v>
      </c>
      <c r="BX303" s="851">
        <f t="shared" si="198"/>
        <v>0</v>
      </c>
      <c r="BY303" s="851">
        <f t="shared" si="198"/>
        <v>0</v>
      </c>
      <c r="BZ303" s="851">
        <f t="shared" si="198"/>
        <v>0</v>
      </c>
      <c r="CA303" s="851">
        <f t="shared" si="198"/>
        <v>0</v>
      </c>
      <c r="CB303" s="851">
        <f t="shared" si="198"/>
        <v>0</v>
      </c>
      <c r="CC303" s="851">
        <f t="shared" si="198"/>
        <v>0</v>
      </c>
      <c r="CD303" s="851">
        <f t="shared" si="198"/>
        <v>0</v>
      </c>
      <c r="CE303" s="851">
        <f t="shared" si="198"/>
        <v>0</v>
      </c>
      <c r="CF303" s="851">
        <f t="shared" si="198"/>
        <v>0</v>
      </c>
      <c r="CG303" s="851">
        <f t="shared" si="198"/>
        <v>0</v>
      </c>
      <c r="CH303" s="851">
        <f t="shared" si="198"/>
        <v>0</v>
      </c>
      <c r="CI303" s="873">
        <f>TABLES!H390</f>
        <v>0</v>
      </c>
      <c r="CJ303" s="851">
        <f t="shared" si="198"/>
        <v>0</v>
      </c>
      <c r="CK303" s="851">
        <f t="shared" si="198"/>
        <v>0</v>
      </c>
      <c r="CL303" s="851">
        <f t="shared" si="198"/>
        <v>0</v>
      </c>
      <c r="CM303" s="851">
        <f t="shared" si="198"/>
        <v>0</v>
      </c>
      <c r="CN303" s="851">
        <f t="shared" si="198"/>
        <v>0</v>
      </c>
      <c r="CO303" s="851">
        <f t="shared" si="198"/>
        <v>0</v>
      </c>
      <c r="CP303" s="851">
        <f t="shared" si="198"/>
        <v>0</v>
      </c>
      <c r="CQ303" s="851">
        <f t="shared" si="198"/>
        <v>0</v>
      </c>
      <c r="CR303" s="851">
        <f t="shared" si="198"/>
        <v>0</v>
      </c>
      <c r="CS303" s="851">
        <f t="shared" si="198"/>
        <v>0</v>
      </c>
      <c r="CT303" s="851">
        <f t="shared" si="198"/>
        <v>0</v>
      </c>
      <c r="CU303" s="849">
        <f t="shared" si="108"/>
        <v>0</v>
      </c>
    </row>
    <row r="304" spans="1:99" x14ac:dyDescent="0.25">
      <c r="A304" s="180" t="s">
        <v>59</v>
      </c>
      <c r="AM304" s="842">
        <f>TABLES!D391</f>
        <v>0.1</v>
      </c>
      <c r="AN304" s="851">
        <f t="shared" si="197"/>
        <v>0.1</v>
      </c>
      <c r="AO304" s="851">
        <f t="shared" si="198"/>
        <v>0.1</v>
      </c>
      <c r="AP304" s="851">
        <f t="shared" si="198"/>
        <v>0.1</v>
      </c>
      <c r="AQ304" s="851">
        <f t="shared" si="198"/>
        <v>0.1</v>
      </c>
      <c r="AR304" s="851">
        <f t="shared" si="198"/>
        <v>0.1</v>
      </c>
      <c r="AS304" s="851">
        <f t="shared" si="198"/>
        <v>0.1</v>
      </c>
      <c r="AT304" s="851">
        <f t="shared" si="198"/>
        <v>0.1</v>
      </c>
      <c r="AU304" s="851">
        <f t="shared" si="198"/>
        <v>0.1</v>
      </c>
      <c r="AV304" s="851">
        <f t="shared" si="198"/>
        <v>0.1</v>
      </c>
      <c r="AW304" s="851">
        <f t="shared" si="198"/>
        <v>0.1</v>
      </c>
      <c r="AX304" s="851">
        <f t="shared" si="198"/>
        <v>0.1</v>
      </c>
      <c r="AY304" s="876">
        <f>TABLES!E391</f>
        <v>0.2</v>
      </c>
      <c r="AZ304" s="851">
        <f t="shared" si="198"/>
        <v>0.2</v>
      </c>
      <c r="BA304" s="851">
        <f t="shared" si="198"/>
        <v>0.2</v>
      </c>
      <c r="BB304" s="851">
        <f t="shared" si="198"/>
        <v>0.2</v>
      </c>
      <c r="BC304" s="851">
        <f t="shared" si="198"/>
        <v>0.2</v>
      </c>
      <c r="BD304" s="851">
        <f t="shared" si="198"/>
        <v>0.2</v>
      </c>
      <c r="BE304" s="851">
        <f t="shared" si="198"/>
        <v>0.2</v>
      </c>
      <c r="BF304" s="851">
        <f t="shared" si="198"/>
        <v>0.2</v>
      </c>
      <c r="BG304" s="851">
        <f t="shared" si="198"/>
        <v>0.2</v>
      </c>
      <c r="BH304" s="851">
        <f t="shared" si="198"/>
        <v>0.2</v>
      </c>
      <c r="BI304" s="851">
        <f t="shared" si="198"/>
        <v>0.2</v>
      </c>
      <c r="BJ304" s="851">
        <f t="shared" si="198"/>
        <v>0.2</v>
      </c>
      <c r="BK304" s="871">
        <f>TABLES!F391</f>
        <v>0.1</v>
      </c>
      <c r="BL304" s="851">
        <f t="shared" si="198"/>
        <v>0.1</v>
      </c>
      <c r="BM304" s="851">
        <f t="shared" si="198"/>
        <v>0.1</v>
      </c>
      <c r="BN304" s="851">
        <f t="shared" si="198"/>
        <v>0.1</v>
      </c>
      <c r="BO304" s="851">
        <f t="shared" si="198"/>
        <v>0.1</v>
      </c>
      <c r="BP304" s="851">
        <f t="shared" si="198"/>
        <v>0.1</v>
      </c>
      <c r="BQ304" s="851">
        <f t="shared" si="198"/>
        <v>0.1</v>
      </c>
      <c r="BR304" s="851">
        <f t="shared" si="198"/>
        <v>0.1</v>
      </c>
      <c r="BS304" s="851">
        <f t="shared" si="198"/>
        <v>0.1</v>
      </c>
      <c r="BT304" s="851">
        <f t="shared" si="198"/>
        <v>0.1</v>
      </c>
      <c r="BU304" s="851">
        <f t="shared" si="198"/>
        <v>0.1</v>
      </c>
      <c r="BV304" s="851">
        <f t="shared" si="198"/>
        <v>0.1</v>
      </c>
      <c r="BW304" s="872">
        <f>TABLES!G391</f>
        <v>0.15</v>
      </c>
      <c r="BX304" s="851">
        <f t="shared" si="198"/>
        <v>0.15</v>
      </c>
      <c r="BY304" s="851">
        <f t="shared" si="198"/>
        <v>0.15</v>
      </c>
      <c r="BZ304" s="851">
        <f t="shared" si="198"/>
        <v>0.15</v>
      </c>
      <c r="CA304" s="851">
        <f t="shared" si="198"/>
        <v>0.15</v>
      </c>
      <c r="CB304" s="851">
        <f t="shared" si="198"/>
        <v>0.15</v>
      </c>
      <c r="CC304" s="851">
        <f t="shared" si="198"/>
        <v>0.15</v>
      </c>
      <c r="CD304" s="851">
        <f t="shared" si="198"/>
        <v>0.15</v>
      </c>
      <c r="CE304" s="851">
        <f t="shared" si="198"/>
        <v>0.15</v>
      </c>
      <c r="CF304" s="851">
        <f t="shared" si="198"/>
        <v>0.15</v>
      </c>
      <c r="CG304" s="851">
        <f t="shared" si="198"/>
        <v>0.15</v>
      </c>
      <c r="CH304" s="851">
        <f t="shared" si="198"/>
        <v>0.15</v>
      </c>
      <c r="CI304" s="873">
        <f>TABLES!H391</f>
        <v>0</v>
      </c>
      <c r="CJ304" s="851">
        <f t="shared" si="198"/>
        <v>0</v>
      </c>
      <c r="CK304" s="851">
        <f t="shared" si="198"/>
        <v>0</v>
      </c>
      <c r="CL304" s="851">
        <f t="shared" si="198"/>
        <v>0</v>
      </c>
      <c r="CM304" s="851">
        <f t="shared" si="198"/>
        <v>0</v>
      </c>
      <c r="CN304" s="851">
        <f t="shared" si="198"/>
        <v>0</v>
      </c>
      <c r="CO304" s="851">
        <f t="shared" si="198"/>
        <v>0</v>
      </c>
      <c r="CP304" s="851">
        <f t="shared" si="198"/>
        <v>0</v>
      </c>
      <c r="CQ304" s="851">
        <f t="shared" si="198"/>
        <v>0</v>
      </c>
      <c r="CR304" s="851">
        <f t="shared" si="198"/>
        <v>0</v>
      </c>
      <c r="CS304" s="851">
        <f t="shared" si="198"/>
        <v>0</v>
      </c>
      <c r="CT304" s="851">
        <f t="shared" si="198"/>
        <v>0</v>
      </c>
      <c r="CU304" s="849">
        <f t="shared" si="108"/>
        <v>6.6000000000000023</v>
      </c>
    </row>
    <row r="305" spans="1:99" x14ac:dyDescent="0.25">
      <c r="A305" s="180" t="s">
        <v>57</v>
      </c>
      <c r="AM305" s="842">
        <f>TABLES!D392</f>
        <v>0</v>
      </c>
      <c r="AN305" s="851">
        <f t="shared" si="197"/>
        <v>0</v>
      </c>
      <c r="AO305" s="851">
        <f t="shared" si="198"/>
        <v>0</v>
      </c>
      <c r="AP305" s="851">
        <f t="shared" si="198"/>
        <v>0</v>
      </c>
      <c r="AQ305" s="851">
        <f t="shared" si="198"/>
        <v>0</v>
      </c>
      <c r="AR305" s="851">
        <f t="shared" si="198"/>
        <v>0</v>
      </c>
      <c r="AS305" s="851">
        <f t="shared" si="198"/>
        <v>0</v>
      </c>
      <c r="AT305" s="851">
        <f t="shared" si="198"/>
        <v>0</v>
      </c>
      <c r="AU305" s="851">
        <f t="shared" si="198"/>
        <v>0</v>
      </c>
      <c r="AV305" s="851">
        <f t="shared" si="198"/>
        <v>0</v>
      </c>
      <c r="AW305" s="851">
        <f t="shared" si="198"/>
        <v>0</v>
      </c>
      <c r="AX305" s="851">
        <f t="shared" si="198"/>
        <v>0</v>
      </c>
      <c r="AY305" s="876">
        <f>TABLES!E392</f>
        <v>0</v>
      </c>
      <c r="AZ305" s="851">
        <f t="shared" si="198"/>
        <v>0</v>
      </c>
      <c r="BA305" s="851">
        <f t="shared" si="198"/>
        <v>0</v>
      </c>
      <c r="BB305" s="851">
        <f t="shared" si="198"/>
        <v>0</v>
      </c>
      <c r="BC305" s="851">
        <f t="shared" si="198"/>
        <v>0</v>
      </c>
      <c r="BD305" s="851">
        <f t="shared" si="198"/>
        <v>0</v>
      </c>
      <c r="BE305" s="851">
        <f t="shared" si="198"/>
        <v>0</v>
      </c>
      <c r="BF305" s="851">
        <f t="shared" si="198"/>
        <v>0</v>
      </c>
      <c r="BG305" s="851">
        <f t="shared" si="198"/>
        <v>0</v>
      </c>
      <c r="BH305" s="851">
        <f t="shared" si="198"/>
        <v>0</v>
      </c>
      <c r="BI305" s="851">
        <f t="shared" si="198"/>
        <v>0</v>
      </c>
      <c r="BJ305" s="851">
        <f t="shared" si="198"/>
        <v>0</v>
      </c>
      <c r="BK305" s="871">
        <f>TABLES!F392</f>
        <v>0</v>
      </c>
      <c r="BL305" s="851">
        <f t="shared" si="198"/>
        <v>0</v>
      </c>
      <c r="BM305" s="851">
        <f t="shared" si="198"/>
        <v>0</v>
      </c>
      <c r="BN305" s="851">
        <f t="shared" si="198"/>
        <v>0</v>
      </c>
      <c r="BO305" s="851">
        <f t="shared" si="198"/>
        <v>0</v>
      </c>
      <c r="BP305" s="851">
        <f t="shared" si="198"/>
        <v>0</v>
      </c>
      <c r="BQ305" s="851">
        <f t="shared" si="198"/>
        <v>0</v>
      </c>
      <c r="BR305" s="851">
        <f t="shared" si="198"/>
        <v>0</v>
      </c>
      <c r="BS305" s="851">
        <f t="shared" si="198"/>
        <v>0</v>
      </c>
      <c r="BT305" s="851">
        <f t="shared" si="198"/>
        <v>0</v>
      </c>
      <c r="BU305" s="851">
        <f t="shared" si="198"/>
        <v>0</v>
      </c>
      <c r="BV305" s="851">
        <f t="shared" si="198"/>
        <v>0</v>
      </c>
      <c r="BW305" s="872">
        <f>TABLES!G392</f>
        <v>0</v>
      </c>
      <c r="BX305" s="851">
        <f t="shared" si="198"/>
        <v>0</v>
      </c>
      <c r="BY305" s="851">
        <f t="shared" si="198"/>
        <v>0</v>
      </c>
      <c r="BZ305" s="851">
        <f t="shared" si="198"/>
        <v>0</v>
      </c>
      <c r="CA305" s="851">
        <f t="shared" si="198"/>
        <v>0</v>
      </c>
      <c r="CB305" s="851">
        <f t="shared" si="198"/>
        <v>0</v>
      </c>
      <c r="CC305" s="851">
        <f t="shared" si="198"/>
        <v>0</v>
      </c>
      <c r="CD305" s="851">
        <f t="shared" si="198"/>
        <v>0</v>
      </c>
      <c r="CE305" s="851">
        <f t="shared" si="198"/>
        <v>0</v>
      </c>
      <c r="CF305" s="851">
        <f t="shared" si="198"/>
        <v>0</v>
      </c>
      <c r="CG305" s="851">
        <f t="shared" si="198"/>
        <v>0</v>
      </c>
      <c r="CH305" s="851">
        <f t="shared" si="198"/>
        <v>0</v>
      </c>
      <c r="CI305" s="873">
        <f>TABLES!H392</f>
        <v>0</v>
      </c>
      <c r="CJ305" s="851">
        <f t="shared" si="198"/>
        <v>0</v>
      </c>
      <c r="CK305" s="851">
        <f t="shared" si="198"/>
        <v>0</v>
      </c>
      <c r="CL305" s="851">
        <f t="shared" si="198"/>
        <v>0</v>
      </c>
      <c r="CM305" s="851">
        <f t="shared" si="198"/>
        <v>0</v>
      </c>
      <c r="CN305" s="851">
        <f t="shared" si="198"/>
        <v>0</v>
      </c>
      <c r="CO305" s="851">
        <f t="shared" si="198"/>
        <v>0</v>
      </c>
      <c r="CP305" s="851">
        <f t="shared" si="198"/>
        <v>0</v>
      </c>
      <c r="CQ305" s="851">
        <f t="shared" si="198"/>
        <v>0</v>
      </c>
      <c r="CR305" s="851">
        <f t="shared" si="198"/>
        <v>0</v>
      </c>
      <c r="CS305" s="851">
        <f t="shared" si="198"/>
        <v>0</v>
      </c>
      <c r="CT305" s="851">
        <f t="shared" si="198"/>
        <v>0</v>
      </c>
      <c r="CU305" s="849">
        <f t="shared" si="108"/>
        <v>0</v>
      </c>
    </row>
    <row r="306" spans="1:99" x14ac:dyDescent="0.25">
      <c r="A306" s="180" t="s">
        <v>66</v>
      </c>
      <c r="AM306" s="842">
        <f>TABLES!D393</f>
        <v>0</v>
      </c>
      <c r="AN306" s="851">
        <f t="shared" si="197"/>
        <v>0</v>
      </c>
      <c r="AO306" s="851">
        <f t="shared" si="198"/>
        <v>0</v>
      </c>
      <c r="AP306" s="851">
        <f t="shared" si="198"/>
        <v>0</v>
      </c>
      <c r="AQ306" s="851">
        <f t="shared" si="198"/>
        <v>0</v>
      </c>
      <c r="AR306" s="851">
        <f t="shared" si="198"/>
        <v>0</v>
      </c>
      <c r="AS306" s="851">
        <f t="shared" si="198"/>
        <v>0</v>
      </c>
      <c r="AT306" s="851">
        <f t="shared" si="198"/>
        <v>0</v>
      </c>
      <c r="AU306" s="851">
        <f t="shared" si="198"/>
        <v>0</v>
      </c>
      <c r="AV306" s="851">
        <f t="shared" si="198"/>
        <v>0</v>
      </c>
      <c r="AW306" s="851">
        <f t="shared" si="198"/>
        <v>0</v>
      </c>
      <c r="AX306" s="851">
        <f t="shared" si="198"/>
        <v>0</v>
      </c>
      <c r="AY306" s="876">
        <f>TABLES!E393</f>
        <v>0</v>
      </c>
      <c r="AZ306" s="851">
        <f t="shared" si="198"/>
        <v>0</v>
      </c>
      <c r="BA306" s="851">
        <f t="shared" si="198"/>
        <v>0</v>
      </c>
      <c r="BB306" s="851">
        <f t="shared" si="198"/>
        <v>0</v>
      </c>
      <c r="BC306" s="851">
        <f t="shared" si="198"/>
        <v>0</v>
      </c>
      <c r="BD306" s="851">
        <f t="shared" si="198"/>
        <v>0</v>
      </c>
      <c r="BE306" s="851">
        <f t="shared" si="198"/>
        <v>0</v>
      </c>
      <c r="BF306" s="851">
        <f t="shared" si="198"/>
        <v>0</v>
      </c>
      <c r="BG306" s="851">
        <f t="shared" si="198"/>
        <v>0</v>
      </c>
      <c r="BH306" s="851">
        <f t="shared" si="198"/>
        <v>0</v>
      </c>
      <c r="BI306" s="851">
        <f t="shared" si="198"/>
        <v>0</v>
      </c>
      <c r="BJ306" s="851">
        <f t="shared" si="198"/>
        <v>0</v>
      </c>
      <c r="BK306" s="871">
        <f>TABLES!F393</f>
        <v>0</v>
      </c>
      <c r="BL306" s="851">
        <f t="shared" si="198"/>
        <v>0</v>
      </c>
      <c r="BM306" s="851">
        <f t="shared" si="198"/>
        <v>0</v>
      </c>
      <c r="BN306" s="851">
        <f t="shared" si="198"/>
        <v>0</v>
      </c>
      <c r="BO306" s="851">
        <f t="shared" si="198"/>
        <v>0</v>
      </c>
      <c r="BP306" s="851">
        <f t="shared" si="198"/>
        <v>0</v>
      </c>
      <c r="BQ306" s="851">
        <f t="shared" si="198"/>
        <v>0</v>
      </c>
      <c r="BR306" s="851">
        <f t="shared" si="198"/>
        <v>0</v>
      </c>
      <c r="BS306" s="851">
        <f t="shared" si="198"/>
        <v>0</v>
      </c>
      <c r="BT306" s="851">
        <f t="shared" si="198"/>
        <v>0</v>
      </c>
      <c r="BU306" s="851">
        <f t="shared" si="198"/>
        <v>0</v>
      </c>
      <c r="BV306" s="851">
        <f t="shared" si="198"/>
        <v>0</v>
      </c>
      <c r="BW306" s="872">
        <f>TABLES!G393</f>
        <v>0</v>
      </c>
      <c r="BX306" s="851">
        <f t="shared" si="198"/>
        <v>0</v>
      </c>
      <c r="BY306" s="851">
        <f t="shared" si="198"/>
        <v>0</v>
      </c>
      <c r="BZ306" s="851">
        <f t="shared" si="198"/>
        <v>0</v>
      </c>
      <c r="CA306" s="851">
        <f t="shared" si="198"/>
        <v>0</v>
      </c>
      <c r="CB306" s="851">
        <f t="shared" si="198"/>
        <v>0</v>
      </c>
      <c r="CC306" s="851">
        <f t="shared" si="198"/>
        <v>0</v>
      </c>
      <c r="CD306" s="851">
        <f t="shared" si="198"/>
        <v>0</v>
      </c>
      <c r="CE306" s="851">
        <f t="shared" si="198"/>
        <v>0</v>
      </c>
      <c r="CF306" s="851">
        <f t="shared" si="198"/>
        <v>0</v>
      </c>
      <c r="CG306" s="851">
        <f t="shared" si="198"/>
        <v>0</v>
      </c>
      <c r="CH306" s="851">
        <f t="shared" si="198"/>
        <v>0</v>
      </c>
      <c r="CI306" s="873">
        <f>TABLES!H393</f>
        <v>0</v>
      </c>
      <c r="CJ306" s="851">
        <f t="shared" si="198"/>
        <v>0</v>
      </c>
      <c r="CK306" s="851">
        <f t="shared" si="198"/>
        <v>0</v>
      </c>
      <c r="CL306" s="851">
        <f t="shared" si="198"/>
        <v>0</v>
      </c>
      <c r="CM306" s="851">
        <f t="shared" si="198"/>
        <v>0</v>
      </c>
      <c r="CN306" s="851">
        <f t="shared" si="198"/>
        <v>0</v>
      </c>
      <c r="CO306" s="851">
        <f t="shared" si="198"/>
        <v>0</v>
      </c>
      <c r="CP306" s="851">
        <f t="shared" si="198"/>
        <v>0</v>
      </c>
      <c r="CQ306" s="851">
        <f t="shared" si="198"/>
        <v>0</v>
      </c>
      <c r="CR306" s="851">
        <f t="shared" si="198"/>
        <v>0</v>
      </c>
      <c r="CS306" s="851">
        <f t="shared" si="198"/>
        <v>0</v>
      </c>
      <c r="CT306" s="851">
        <f t="shared" si="198"/>
        <v>0</v>
      </c>
      <c r="CU306" s="849">
        <f t="shared" si="108"/>
        <v>0</v>
      </c>
    </row>
    <row r="307" spans="1:99" x14ac:dyDescent="0.25">
      <c r="CU307" s="849">
        <f t="shared" si="108"/>
        <v>0</v>
      </c>
    </row>
    <row r="308" spans="1:99" x14ac:dyDescent="0.25">
      <c r="A308" s="877" t="s">
        <v>404</v>
      </c>
      <c r="CU308" s="849">
        <f t="shared" si="108"/>
        <v>0</v>
      </c>
    </row>
    <row r="309" spans="1:99" x14ac:dyDescent="0.25">
      <c r="A309" s="180" t="s">
        <v>56</v>
      </c>
      <c r="AM309" s="842">
        <f>TABLES!D398</f>
        <v>0.4</v>
      </c>
      <c r="AN309" s="851">
        <f>AM309</f>
        <v>0.4</v>
      </c>
      <c r="AO309" s="851">
        <f t="shared" ref="AO309:CT313" si="199">AN309</f>
        <v>0.4</v>
      </c>
      <c r="AP309" s="851">
        <f t="shared" si="199"/>
        <v>0.4</v>
      </c>
      <c r="AQ309" s="851">
        <f t="shared" si="199"/>
        <v>0.4</v>
      </c>
      <c r="AR309" s="851">
        <f t="shared" si="199"/>
        <v>0.4</v>
      </c>
      <c r="AS309" s="851">
        <f t="shared" si="199"/>
        <v>0.4</v>
      </c>
      <c r="AT309" s="851">
        <f t="shared" si="199"/>
        <v>0.4</v>
      </c>
      <c r="AU309" s="851">
        <f t="shared" si="199"/>
        <v>0.4</v>
      </c>
      <c r="AV309" s="851">
        <f t="shared" si="199"/>
        <v>0.4</v>
      </c>
      <c r="AW309" s="851">
        <f t="shared" si="199"/>
        <v>0.4</v>
      </c>
      <c r="AX309" s="851">
        <f t="shared" si="199"/>
        <v>0.4</v>
      </c>
      <c r="AY309" s="876">
        <f>TABLES!E398</f>
        <v>0.5</v>
      </c>
      <c r="AZ309" s="851">
        <f t="shared" si="199"/>
        <v>0.5</v>
      </c>
      <c r="BA309" s="851">
        <f t="shared" si="199"/>
        <v>0.5</v>
      </c>
      <c r="BB309" s="851">
        <f t="shared" si="199"/>
        <v>0.5</v>
      </c>
      <c r="BC309" s="851">
        <f t="shared" si="199"/>
        <v>0.5</v>
      </c>
      <c r="BD309" s="851">
        <f t="shared" si="199"/>
        <v>0.5</v>
      </c>
      <c r="BE309" s="851">
        <f t="shared" si="199"/>
        <v>0.5</v>
      </c>
      <c r="BF309" s="851">
        <f t="shared" si="199"/>
        <v>0.5</v>
      </c>
      <c r="BG309" s="851">
        <f t="shared" si="199"/>
        <v>0.5</v>
      </c>
      <c r="BH309" s="851">
        <f t="shared" si="199"/>
        <v>0.5</v>
      </c>
      <c r="BI309" s="851">
        <f t="shared" si="199"/>
        <v>0.5</v>
      </c>
      <c r="BJ309" s="851">
        <f t="shared" si="199"/>
        <v>0.5</v>
      </c>
      <c r="BK309" s="871">
        <f>TABLES!F398</f>
        <v>0.75</v>
      </c>
      <c r="BL309" s="851">
        <f t="shared" si="199"/>
        <v>0.75</v>
      </c>
      <c r="BM309" s="851">
        <f t="shared" si="199"/>
        <v>0.75</v>
      </c>
      <c r="BN309" s="851">
        <f t="shared" si="199"/>
        <v>0.75</v>
      </c>
      <c r="BO309" s="851">
        <f t="shared" si="199"/>
        <v>0.75</v>
      </c>
      <c r="BP309" s="851">
        <f t="shared" si="199"/>
        <v>0.75</v>
      </c>
      <c r="BQ309" s="851">
        <f t="shared" si="199"/>
        <v>0.75</v>
      </c>
      <c r="BR309" s="851">
        <f t="shared" si="199"/>
        <v>0.75</v>
      </c>
      <c r="BS309" s="851">
        <f t="shared" si="199"/>
        <v>0.75</v>
      </c>
      <c r="BT309" s="851">
        <f t="shared" si="199"/>
        <v>0.75</v>
      </c>
      <c r="BU309" s="851">
        <f t="shared" si="199"/>
        <v>0.75</v>
      </c>
      <c r="BV309" s="851">
        <f t="shared" si="199"/>
        <v>0.75</v>
      </c>
      <c r="BW309" s="872">
        <f>TABLES!G398</f>
        <v>0.5</v>
      </c>
      <c r="BX309" s="851">
        <f t="shared" si="199"/>
        <v>0.5</v>
      </c>
      <c r="BY309" s="851">
        <f t="shared" si="199"/>
        <v>0.5</v>
      </c>
      <c r="BZ309" s="851">
        <f t="shared" si="199"/>
        <v>0.5</v>
      </c>
      <c r="CA309" s="851">
        <f t="shared" si="199"/>
        <v>0.5</v>
      </c>
      <c r="CB309" s="851">
        <f t="shared" si="199"/>
        <v>0.5</v>
      </c>
      <c r="CC309" s="851">
        <f t="shared" si="199"/>
        <v>0.5</v>
      </c>
      <c r="CD309" s="851">
        <f t="shared" si="199"/>
        <v>0.5</v>
      </c>
      <c r="CE309" s="851">
        <f t="shared" si="199"/>
        <v>0.5</v>
      </c>
      <c r="CF309" s="851">
        <f t="shared" si="199"/>
        <v>0.5</v>
      </c>
      <c r="CG309" s="851">
        <f t="shared" si="199"/>
        <v>0.5</v>
      </c>
      <c r="CH309" s="851">
        <f t="shared" si="199"/>
        <v>0.5</v>
      </c>
      <c r="CI309" s="873">
        <f>TABLES!H398</f>
        <v>0.45</v>
      </c>
      <c r="CJ309" s="851">
        <f t="shared" si="199"/>
        <v>0.45</v>
      </c>
      <c r="CK309" s="851">
        <f t="shared" si="199"/>
        <v>0.45</v>
      </c>
      <c r="CL309" s="851">
        <f t="shared" si="199"/>
        <v>0.45</v>
      </c>
      <c r="CM309" s="851">
        <f t="shared" si="199"/>
        <v>0.45</v>
      </c>
      <c r="CN309" s="851">
        <f t="shared" si="199"/>
        <v>0.45</v>
      </c>
      <c r="CO309" s="851">
        <f t="shared" si="199"/>
        <v>0.45</v>
      </c>
      <c r="CP309" s="851">
        <f t="shared" si="199"/>
        <v>0.45</v>
      </c>
      <c r="CQ309" s="851">
        <f t="shared" si="199"/>
        <v>0.45</v>
      </c>
      <c r="CR309" s="851">
        <f t="shared" si="199"/>
        <v>0.45</v>
      </c>
      <c r="CS309" s="851">
        <f t="shared" si="199"/>
        <v>0.45</v>
      </c>
      <c r="CT309" s="851">
        <f t="shared" si="199"/>
        <v>0.45</v>
      </c>
      <c r="CU309" s="849">
        <f t="shared" si="108"/>
        <v>31.199999999999992</v>
      </c>
    </row>
    <row r="310" spans="1:99" x14ac:dyDescent="0.25">
      <c r="A310" s="180" t="s">
        <v>57</v>
      </c>
      <c r="AM310" s="842">
        <f>TABLES!D399</f>
        <v>2.5000000000000001E-2</v>
      </c>
      <c r="AN310" s="851">
        <f t="shared" ref="AN310:BC317" si="200">AM310</f>
        <v>2.5000000000000001E-2</v>
      </c>
      <c r="AO310" s="851">
        <f t="shared" si="200"/>
        <v>2.5000000000000001E-2</v>
      </c>
      <c r="AP310" s="851">
        <f t="shared" si="200"/>
        <v>2.5000000000000001E-2</v>
      </c>
      <c r="AQ310" s="851">
        <f t="shared" si="200"/>
        <v>2.5000000000000001E-2</v>
      </c>
      <c r="AR310" s="851">
        <f t="shared" si="200"/>
        <v>2.5000000000000001E-2</v>
      </c>
      <c r="AS310" s="851">
        <f t="shared" si="200"/>
        <v>2.5000000000000001E-2</v>
      </c>
      <c r="AT310" s="851">
        <f t="shared" si="200"/>
        <v>2.5000000000000001E-2</v>
      </c>
      <c r="AU310" s="851">
        <f t="shared" si="200"/>
        <v>2.5000000000000001E-2</v>
      </c>
      <c r="AV310" s="851">
        <f t="shared" si="200"/>
        <v>2.5000000000000001E-2</v>
      </c>
      <c r="AW310" s="851">
        <f t="shared" si="200"/>
        <v>2.5000000000000001E-2</v>
      </c>
      <c r="AX310" s="851">
        <f t="shared" si="200"/>
        <v>2.5000000000000001E-2</v>
      </c>
      <c r="AY310" s="876">
        <f>TABLES!E399</f>
        <v>3.5000000000000003E-2</v>
      </c>
      <c r="AZ310" s="851">
        <f t="shared" si="200"/>
        <v>3.5000000000000003E-2</v>
      </c>
      <c r="BA310" s="851">
        <f t="shared" si="200"/>
        <v>3.5000000000000003E-2</v>
      </c>
      <c r="BB310" s="851">
        <f t="shared" si="200"/>
        <v>3.5000000000000003E-2</v>
      </c>
      <c r="BC310" s="851">
        <f t="shared" si="200"/>
        <v>3.5000000000000003E-2</v>
      </c>
      <c r="BD310" s="851">
        <f t="shared" si="199"/>
        <v>3.5000000000000003E-2</v>
      </c>
      <c r="BE310" s="851">
        <f t="shared" si="199"/>
        <v>3.5000000000000003E-2</v>
      </c>
      <c r="BF310" s="851">
        <f t="shared" si="199"/>
        <v>3.5000000000000003E-2</v>
      </c>
      <c r="BG310" s="851">
        <f t="shared" si="199"/>
        <v>3.5000000000000003E-2</v>
      </c>
      <c r="BH310" s="851">
        <f t="shared" si="199"/>
        <v>3.5000000000000003E-2</v>
      </c>
      <c r="BI310" s="851">
        <f t="shared" si="199"/>
        <v>3.5000000000000003E-2</v>
      </c>
      <c r="BJ310" s="851">
        <f t="shared" si="199"/>
        <v>3.5000000000000003E-2</v>
      </c>
      <c r="BK310" s="871">
        <f>TABLES!F399</f>
        <v>0.05</v>
      </c>
      <c r="BL310" s="851">
        <f t="shared" si="199"/>
        <v>0.05</v>
      </c>
      <c r="BM310" s="851">
        <f t="shared" si="199"/>
        <v>0.05</v>
      </c>
      <c r="BN310" s="851">
        <f t="shared" si="199"/>
        <v>0.05</v>
      </c>
      <c r="BO310" s="851">
        <f t="shared" si="199"/>
        <v>0.05</v>
      </c>
      <c r="BP310" s="851">
        <f t="shared" si="199"/>
        <v>0.05</v>
      </c>
      <c r="BQ310" s="851">
        <f t="shared" si="199"/>
        <v>0.05</v>
      </c>
      <c r="BR310" s="851">
        <f t="shared" si="199"/>
        <v>0.05</v>
      </c>
      <c r="BS310" s="851">
        <f t="shared" si="199"/>
        <v>0.05</v>
      </c>
      <c r="BT310" s="851">
        <f t="shared" si="199"/>
        <v>0.05</v>
      </c>
      <c r="BU310" s="851">
        <f t="shared" si="199"/>
        <v>0.05</v>
      </c>
      <c r="BV310" s="851">
        <f t="shared" si="199"/>
        <v>0.05</v>
      </c>
      <c r="BW310" s="872">
        <f>TABLES!G399</f>
        <v>0.03</v>
      </c>
      <c r="BX310" s="851">
        <f t="shared" si="199"/>
        <v>0.03</v>
      </c>
      <c r="BY310" s="851">
        <f t="shared" si="199"/>
        <v>0.03</v>
      </c>
      <c r="BZ310" s="851">
        <f t="shared" si="199"/>
        <v>0.03</v>
      </c>
      <c r="CA310" s="851">
        <f t="shared" si="199"/>
        <v>0.03</v>
      </c>
      <c r="CB310" s="851">
        <f t="shared" si="199"/>
        <v>0.03</v>
      </c>
      <c r="CC310" s="851">
        <f t="shared" si="199"/>
        <v>0.03</v>
      </c>
      <c r="CD310" s="851">
        <f t="shared" si="199"/>
        <v>0.03</v>
      </c>
      <c r="CE310" s="851">
        <f t="shared" si="199"/>
        <v>0.03</v>
      </c>
      <c r="CF310" s="851">
        <f t="shared" si="199"/>
        <v>0.03</v>
      </c>
      <c r="CG310" s="851">
        <f t="shared" si="199"/>
        <v>0.03</v>
      </c>
      <c r="CH310" s="851">
        <f t="shared" si="199"/>
        <v>0.03</v>
      </c>
      <c r="CI310" s="873">
        <f>TABLES!H399</f>
        <v>0.02</v>
      </c>
      <c r="CJ310" s="851">
        <f t="shared" si="199"/>
        <v>0.02</v>
      </c>
      <c r="CK310" s="851">
        <f t="shared" si="199"/>
        <v>0.02</v>
      </c>
      <c r="CL310" s="851">
        <f t="shared" si="199"/>
        <v>0.02</v>
      </c>
      <c r="CM310" s="851">
        <f t="shared" si="199"/>
        <v>0.02</v>
      </c>
      <c r="CN310" s="851">
        <f t="shared" si="199"/>
        <v>0.02</v>
      </c>
      <c r="CO310" s="851">
        <f t="shared" si="199"/>
        <v>0.02</v>
      </c>
      <c r="CP310" s="851">
        <f t="shared" si="199"/>
        <v>0.02</v>
      </c>
      <c r="CQ310" s="851">
        <f t="shared" si="199"/>
        <v>0.02</v>
      </c>
      <c r="CR310" s="851">
        <f t="shared" si="199"/>
        <v>0.02</v>
      </c>
      <c r="CS310" s="851">
        <f t="shared" si="199"/>
        <v>0.02</v>
      </c>
      <c r="CT310" s="851">
        <f t="shared" si="199"/>
        <v>0.02</v>
      </c>
      <c r="CU310" s="849">
        <f t="shared" si="108"/>
        <v>1.9200000000000013</v>
      </c>
    </row>
    <row r="311" spans="1:99" x14ac:dyDescent="0.25">
      <c r="A311" s="180" t="s">
        <v>61</v>
      </c>
      <c r="AM311" s="842">
        <f>TABLES!D400</f>
        <v>0.25</v>
      </c>
      <c r="AN311" s="851">
        <f t="shared" si="200"/>
        <v>0.25</v>
      </c>
      <c r="AO311" s="851">
        <f t="shared" si="199"/>
        <v>0.25</v>
      </c>
      <c r="AP311" s="851">
        <f t="shared" si="199"/>
        <v>0.25</v>
      </c>
      <c r="AQ311" s="851">
        <f t="shared" si="199"/>
        <v>0.25</v>
      </c>
      <c r="AR311" s="851">
        <f t="shared" si="199"/>
        <v>0.25</v>
      </c>
      <c r="AS311" s="851">
        <f t="shared" si="199"/>
        <v>0.25</v>
      </c>
      <c r="AT311" s="851">
        <f t="shared" si="199"/>
        <v>0.25</v>
      </c>
      <c r="AU311" s="851">
        <f t="shared" si="199"/>
        <v>0.25</v>
      </c>
      <c r="AV311" s="851">
        <f t="shared" si="199"/>
        <v>0.25</v>
      </c>
      <c r="AW311" s="851">
        <f t="shared" si="199"/>
        <v>0.25</v>
      </c>
      <c r="AX311" s="851">
        <f t="shared" si="199"/>
        <v>0.25</v>
      </c>
      <c r="AY311" s="876">
        <f>TABLES!E400</f>
        <v>0.35</v>
      </c>
      <c r="AZ311" s="851">
        <f t="shared" si="199"/>
        <v>0.35</v>
      </c>
      <c r="BA311" s="851">
        <f t="shared" si="199"/>
        <v>0.35</v>
      </c>
      <c r="BB311" s="851">
        <f t="shared" si="199"/>
        <v>0.35</v>
      </c>
      <c r="BC311" s="851">
        <f t="shared" si="199"/>
        <v>0.35</v>
      </c>
      <c r="BD311" s="851">
        <f t="shared" si="199"/>
        <v>0.35</v>
      </c>
      <c r="BE311" s="851">
        <f t="shared" si="199"/>
        <v>0.35</v>
      </c>
      <c r="BF311" s="851">
        <f t="shared" si="199"/>
        <v>0.35</v>
      </c>
      <c r="BG311" s="851">
        <f t="shared" si="199"/>
        <v>0.35</v>
      </c>
      <c r="BH311" s="851">
        <f t="shared" si="199"/>
        <v>0.35</v>
      </c>
      <c r="BI311" s="851">
        <f t="shared" si="199"/>
        <v>0.35</v>
      </c>
      <c r="BJ311" s="851">
        <f t="shared" si="199"/>
        <v>0.35</v>
      </c>
      <c r="BK311" s="871">
        <f>TABLES!F400</f>
        <v>0.15</v>
      </c>
      <c r="BL311" s="851">
        <f t="shared" si="199"/>
        <v>0.15</v>
      </c>
      <c r="BM311" s="851">
        <f t="shared" si="199"/>
        <v>0.15</v>
      </c>
      <c r="BN311" s="851">
        <f t="shared" si="199"/>
        <v>0.15</v>
      </c>
      <c r="BO311" s="851">
        <f t="shared" si="199"/>
        <v>0.15</v>
      </c>
      <c r="BP311" s="851">
        <f t="shared" si="199"/>
        <v>0.15</v>
      </c>
      <c r="BQ311" s="851">
        <f t="shared" si="199"/>
        <v>0.15</v>
      </c>
      <c r="BR311" s="851">
        <f t="shared" si="199"/>
        <v>0.15</v>
      </c>
      <c r="BS311" s="851">
        <f t="shared" si="199"/>
        <v>0.15</v>
      </c>
      <c r="BT311" s="851">
        <f t="shared" si="199"/>
        <v>0.15</v>
      </c>
      <c r="BU311" s="851">
        <f t="shared" si="199"/>
        <v>0.15</v>
      </c>
      <c r="BV311" s="851">
        <f t="shared" si="199"/>
        <v>0.15</v>
      </c>
      <c r="BW311" s="872">
        <f>TABLES!G400</f>
        <v>0.05</v>
      </c>
      <c r="BX311" s="851">
        <f t="shared" si="199"/>
        <v>0.05</v>
      </c>
      <c r="BY311" s="851">
        <f t="shared" si="199"/>
        <v>0.05</v>
      </c>
      <c r="BZ311" s="851">
        <f t="shared" si="199"/>
        <v>0.05</v>
      </c>
      <c r="CA311" s="851">
        <f t="shared" si="199"/>
        <v>0.05</v>
      </c>
      <c r="CB311" s="851">
        <f t="shared" si="199"/>
        <v>0.05</v>
      </c>
      <c r="CC311" s="851">
        <f t="shared" si="199"/>
        <v>0.05</v>
      </c>
      <c r="CD311" s="851">
        <f t="shared" si="199"/>
        <v>0.05</v>
      </c>
      <c r="CE311" s="851">
        <f t="shared" si="199"/>
        <v>0.05</v>
      </c>
      <c r="CF311" s="851">
        <f t="shared" si="199"/>
        <v>0.05</v>
      </c>
      <c r="CG311" s="851">
        <f t="shared" si="199"/>
        <v>0.05</v>
      </c>
      <c r="CH311" s="851">
        <f t="shared" si="199"/>
        <v>0.05</v>
      </c>
      <c r="CI311" s="873">
        <f>TABLES!H400</f>
        <v>0.3</v>
      </c>
      <c r="CJ311" s="851">
        <f t="shared" si="199"/>
        <v>0.3</v>
      </c>
      <c r="CK311" s="851">
        <f t="shared" si="199"/>
        <v>0.3</v>
      </c>
      <c r="CL311" s="851">
        <f t="shared" si="199"/>
        <v>0.3</v>
      </c>
      <c r="CM311" s="851">
        <f t="shared" si="199"/>
        <v>0.3</v>
      </c>
      <c r="CN311" s="851">
        <f t="shared" si="199"/>
        <v>0.3</v>
      </c>
      <c r="CO311" s="851">
        <f t="shared" si="199"/>
        <v>0.3</v>
      </c>
      <c r="CP311" s="851">
        <f t="shared" si="199"/>
        <v>0.3</v>
      </c>
      <c r="CQ311" s="851">
        <f t="shared" si="199"/>
        <v>0.3</v>
      </c>
      <c r="CR311" s="851">
        <f t="shared" si="199"/>
        <v>0.3</v>
      </c>
      <c r="CS311" s="851">
        <f t="shared" si="199"/>
        <v>0.3</v>
      </c>
      <c r="CT311" s="851">
        <f t="shared" si="199"/>
        <v>0.3</v>
      </c>
      <c r="CU311" s="849">
        <f t="shared" si="108"/>
        <v>13.200000000000017</v>
      </c>
    </row>
    <row r="312" spans="1:99" x14ac:dyDescent="0.25">
      <c r="A312" s="180" t="s">
        <v>57</v>
      </c>
      <c r="AM312" s="842">
        <f>TABLES!D401</f>
        <v>0.01</v>
      </c>
      <c r="AN312" s="851">
        <f t="shared" si="200"/>
        <v>0.01</v>
      </c>
      <c r="AO312" s="851">
        <f t="shared" si="199"/>
        <v>0.01</v>
      </c>
      <c r="AP312" s="851">
        <f t="shared" si="199"/>
        <v>0.01</v>
      </c>
      <c r="AQ312" s="851">
        <f t="shared" si="199"/>
        <v>0.01</v>
      </c>
      <c r="AR312" s="851">
        <f t="shared" si="199"/>
        <v>0.01</v>
      </c>
      <c r="AS312" s="851">
        <f t="shared" si="199"/>
        <v>0.01</v>
      </c>
      <c r="AT312" s="851">
        <f t="shared" si="199"/>
        <v>0.01</v>
      </c>
      <c r="AU312" s="851">
        <f t="shared" si="199"/>
        <v>0.01</v>
      </c>
      <c r="AV312" s="851">
        <f t="shared" si="199"/>
        <v>0.01</v>
      </c>
      <c r="AW312" s="851">
        <f t="shared" si="199"/>
        <v>0.01</v>
      </c>
      <c r="AX312" s="851">
        <f t="shared" si="199"/>
        <v>0.01</v>
      </c>
      <c r="AY312" s="876">
        <f>TABLES!E401</f>
        <v>1.4999999999999999E-2</v>
      </c>
      <c r="AZ312" s="851">
        <f t="shared" si="199"/>
        <v>1.4999999999999999E-2</v>
      </c>
      <c r="BA312" s="851">
        <f t="shared" si="199"/>
        <v>1.4999999999999999E-2</v>
      </c>
      <c r="BB312" s="851">
        <f t="shared" si="199"/>
        <v>1.4999999999999999E-2</v>
      </c>
      <c r="BC312" s="851">
        <f t="shared" si="199"/>
        <v>1.4999999999999999E-2</v>
      </c>
      <c r="BD312" s="851">
        <f t="shared" si="199"/>
        <v>1.4999999999999999E-2</v>
      </c>
      <c r="BE312" s="851">
        <f t="shared" si="199"/>
        <v>1.4999999999999999E-2</v>
      </c>
      <c r="BF312" s="851">
        <f t="shared" si="199"/>
        <v>1.4999999999999999E-2</v>
      </c>
      <c r="BG312" s="851">
        <f t="shared" si="199"/>
        <v>1.4999999999999999E-2</v>
      </c>
      <c r="BH312" s="851">
        <f t="shared" si="199"/>
        <v>1.4999999999999999E-2</v>
      </c>
      <c r="BI312" s="851">
        <f t="shared" si="199"/>
        <v>1.4999999999999999E-2</v>
      </c>
      <c r="BJ312" s="851">
        <f t="shared" si="199"/>
        <v>1.4999999999999999E-2</v>
      </c>
      <c r="BK312" s="871">
        <f>TABLES!F401</f>
        <v>0</v>
      </c>
      <c r="BL312" s="851">
        <f t="shared" si="199"/>
        <v>0</v>
      </c>
      <c r="BM312" s="851">
        <f t="shared" si="199"/>
        <v>0</v>
      </c>
      <c r="BN312" s="851">
        <f t="shared" si="199"/>
        <v>0</v>
      </c>
      <c r="BO312" s="851">
        <f t="shared" si="199"/>
        <v>0</v>
      </c>
      <c r="BP312" s="851">
        <f t="shared" si="199"/>
        <v>0</v>
      </c>
      <c r="BQ312" s="851">
        <f t="shared" si="199"/>
        <v>0</v>
      </c>
      <c r="BR312" s="851">
        <f t="shared" si="199"/>
        <v>0</v>
      </c>
      <c r="BS312" s="851">
        <f t="shared" si="199"/>
        <v>0</v>
      </c>
      <c r="BT312" s="851">
        <f t="shared" si="199"/>
        <v>0</v>
      </c>
      <c r="BU312" s="851">
        <f t="shared" si="199"/>
        <v>0</v>
      </c>
      <c r="BV312" s="851">
        <f t="shared" si="199"/>
        <v>0</v>
      </c>
      <c r="BW312" s="872">
        <f>TABLES!G401</f>
        <v>0</v>
      </c>
      <c r="BX312" s="851">
        <f t="shared" si="199"/>
        <v>0</v>
      </c>
      <c r="BY312" s="851">
        <f t="shared" si="199"/>
        <v>0</v>
      </c>
      <c r="BZ312" s="851">
        <f t="shared" si="199"/>
        <v>0</v>
      </c>
      <c r="CA312" s="851">
        <f t="shared" si="199"/>
        <v>0</v>
      </c>
      <c r="CB312" s="851">
        <f t="shared" si="199"/>
        <v>0</v>
      </c>
      <c r="CC312" s="851">
        <f t="shared" si="199"/>
        <v>0</v>
      </c>
      <c r="CD312" s="851">
        <f t="shared" si="199"/>
        <v>0</v>
      </c>
      <c r="CE312" s="851">
        <f t="shared" si="199"/>
        <v>0</v>
      </c>
      <c r="CF312" s="851">
        <f t="shared" si="199"/>
        <v>0</v>
      </c>
      <c r="CG312" s="851">
        <f t="shared" si="199"/>
        <v>0</v>
      </c>
      <c r="CH312" s="851">
        <f t="shared" si="199"/>
        <v>0</v>
      </c>
      <c r="CI312" s="873">
        <f>TABLES!H401</f>
        <v>0.01</v>
      </c>
      <c r="CJ312" s="851">
        <f t="shared" si="199"/>
        <v>0.01</v>
      </c>
      <c r="CK312" s="851">
        <f t="shared" si="199"/>
        <v>0.01</v>
      </c>
      <c r="CL312" s="851">
        <f t="shared" si="199"/>
        <v>0.01</v>
      </c>
      <c r="CM312" s="851">
        <f t="shared" si="199"/>
        <v>0.01</v>
      </c>
      <c r="CN312" s="851">
        <f t="shared" si="199"/>
        <v>0.01</v>
      </c>
      <c r="CO312" s="851">
        <f t="shared" si="199"/>
        <v>0.01</v>
      </c>
      <c r="CP312" s="851">
        <f t="shared" si="199"/>
        <v>0.01</v>
      </c>
      <c r="CQ312" s="851">
        <f t="shared" si="199"/>
        <v>0.01</v>
      </c>
      <c r="CR312" s="851">
        <f t="shared" si="199"/>
        <v>0.01</v>
      </c>
      <c r="CS312" s="851">
        <f t="shared" si="199"/>
        <v>0.01</v>
      </c>
      <c r="CT312" s="851">
        <f t="shared" si="199"/>
        <v>0.01</v>
      </c>
      <c r="CU312" s="849">
        <f t="shared" si="108"/>
        <v>0.42000000000000021</v>
      </c>
    </row>
    <row r="313" spans="1:99" x14ac:dyDescent="0.25">
      <c r="A313" s="180" t="s">
        <v>58</v>
      </c>
      <c r="AM313" s="842">
        <f>TABLES!D402</f>
        <v>0.25</v>
      </c>
      <c r="AN313" s="851">
        <f t="shared" si="200"/>
        <v>0.25</v>
      </c>
      <c r="AO313" s="851">
        <f t="shared" si="199"/>
        <v>0.25</v>
      </c>
      <c r="AP313" s="851">
        <f t="shared" si="199"/>
        <v>0.25</v>
      </c>
      <c r="AQ313" s="851">
        <f t="shared" si="199"/>
        <v>0.25</v>
      </c>
      <c r="AR313" s="851">
        <f t="shared" si="199"/>
        <v>0.25</v>
      </c>
      <c r="AS313" s="851">
        <f t="shared" si="199"/>
        <v>0.25</v>
      </c>
      <c r="AT313" s="851">
        <f t="shared" si="199"/>
        <v>0.25</v>
      </c>
      <c r="AU313" s="851">
        <f t="shared" si="199"/>
        <v>0.25</v>
      </c>
      <c r="AV313" s="851">
        <f t="shared" si="199"/>
        <v>0.25</v>
      </c>
      <c r="AW313" s="851">
        <f t="shared" si="199"/>
        <v>0.25</v>
      </c>
      <c r="AX313" s="851">
        <f t="shared" si="199"/>
        <v>0.25</v>
      </c>
      <c r="AY313" s="876">
        <f>TABLES!E402</f>
        <v>0</v>
      </c>
      <c r="AZ313" s="851">
        <f t="shared" si="199"/>
        <v>0</v>
      </c>
      <c r="BA313" s="851">
        <f t="shared" si="199"/>
        <v>0</v>
      </c>
      <c r="BB313" s="851">
        <f t="shared" si="199"/>
        <v>0</v>
      </c>
      <c r="BC313" s="851">
        <f t="shared" si="199"/>
        <v>0</v>
      </c>
      <c r="BD313" s="851">
        <f t="shared" si="199"/>
        <v>0</v>
      </c>
      <c r="BE313" s="851">
        <f t="shared" si="199"/>
        <v>0</v>
      </c>
      <c r="BF313" s="851">
        <f t="shared" si="199"/>
        <v>0</v>
      </c>
      <c r="BG313" s="851">
        <f t="shared" si="199"/>
        <v>0</v>
      </c>
      <c r="BH313" s="851">
        <f t="shared" si="199"/>
        <v>0</v>
      </c>
      <c r="BI313" s="851">
        <f t="shared" si="199"/>
        <v>0</v>
      </c>
      <c r="BJ313" s="851">
        <f t="shared" si="199"/>
        <v>0</v>
      </c>
      <c r="BK313" s="871">
        <f>TABLES!F402</f>
        <v>0</v>
      </c>
      <c r="BL313" s="851">
        <f t="shared" si="199"/>
        <v>0</v>
      </c>
      <c r="BM313" s="851">
        <f t="shared" si="199"/>
        <v>0</v>
      </c>
      <c r="BN313" s="851">
        <f t="shared" si="199"/>
        <v>0</v>
      </c>
      <c r="BO313" s="851">
        <f t="shared" si="199"/>
        <v>0</v>
      </c>
      <c r="BP313" s="851">
        <f t="shared" si="199"/>
        <v>0</v>
      </c>
      <c r="BQ313" s="851">
        <f t="shared" si="199"/>
        <v>0</v>
      </c>
      <c r="BR313" s="851">
        <f t="shared" si="199"/>
        <v>0</v>
      </c>
      <c r="BS313" s="851">
        <f t="shared" si="199"/>
        <v>0</v>
      </c>
      <c r="BT313" s="851">
        <f t="shared" si="199"/>
        <v>0</v>
      </c>
      <c r="BU313" s="851">
        <f t="shared" si="199"/>
        <v>0</v>
      </c>
      <c r="BV313" s="851">
        <f t="shared" si="199"/>
        <v>0</v>
      </c>
      <c r="BW313" s="872">
        <f>TABLES!G402</f>
        <v>0.15</v>
      </c>
      <c r="BX313" s="851">
        <f t="shared" si="199"/>
        <v>0.15</v>
      </c>
      <c r="BY313" s="851">
        <f t="shared" si="199"/>
        <v>0.15</v>
      </c>
      <c r="BZ313" s="851">
        <f t="shared" si="199"/>
        <v>0.15</v>
      </c>
      <c r="CA313" s="851">
        <f t="shared" ref="AO313:CT317" si="201">BZ313</f>
        <v>0.15</v>
      </c>
      <c r="CB313" s="851">
        <f t="shared" si="201"/>
        <v>0.15</v>
      </c>
      <c r="CC313" s="851">
        <f t="shared" si="201"/>
        <v>0.15</v>
      </c>
      <c r="CD313" s="851">
        <f t="shared" si="201"/>
        <v>0.15</v>
      </c>
      <c r="CE313" s="851">
        <f t="shared" si="201"/>
        <v>0.15</v>
      </c>
      <c r="CF313" s="851">
        <f t="shared" si="201"/>
        <v>0.15</v>
      </c>
      <c r="CG313" s="851">
        <f t="shared" si="201"/>
        <v>0.15</v>
      </c>
      <c r="CH313" s="851">
        <f t="shared" si="201"/>
        <v>0.15</v>
      </c>
      <c r="CI313" s="873">
        <f>TABLES!H402</f>
        <v>0.25</v>
      </c>
      <c r="CJ313" s="851">
        <f t="shared" si="201"/>
        <v>0.25</v>
      </c>
      <c r="CK313" s="851">
        <f t="shared" si="201"/>
        <v>0.25</v>
      </c>
      <c r="CL313" s="851">
        <f t="shared" si="201"/>
        <v>0.25</v>
      </c>
      <c r="CM313" s="851">
        <f t="shared" si="201"/>
        <v>0.25</v>
      </c>
      <c r="CN313" s="851">
        <f t="shared" si="201"/>
        <v>0.25</v>
      </c>
      <c r="CO313" s="851">
        <f t="shared" si="201"/>
        <v>0.25</v>
      </c>
      <c r="CP313" s="851">
        <f t="shared" si="201"/>
        <v>0.25</v>
      </c>
      <c r="CQ313" s="851">
        <f t="shared" si="201"/>
        <v>0.25</v>
      </c>
      <c r="CR313" s="851">
        <f t="shared" si="201"/>
        <v>0.25</v>
      </c>
      <c r="CS313" s="851">
        <f t="shared" si="201"/>
        <v>0.25</v>
      </c>
      <c r="CT313" s="851">
        <f t="shared" si="201"/>
        <v>0.25</v>
      </c>
      <c r="CU313" s="849">
        <f t="shared" si="108"/>
        <v>7.8000000000000016</v>
      </c>
    </row>
    <row r="314" spans="1:99" x14ac:dyDescent="0.25">
      <c r="A314" s="180" t="s">
        <v>57</v>
      </c>
      <c r="AM314" s="842">
        <f>TABLES!D403</f>
        <v>0</v>
      </c>
      <c r="AN314" s="851">
        <f t="shared" si="200"/>
        <v>0</v>
      </c>
      <c r="AO314" s="851">
        <f t="shared" si="201"/>
        <v>0</v>
      </c>
      <c r="AP314" s="851">
        <f t="shared" si="201"/>
        <v>0</v>
      </c>
      <c r="AQ314" s="851">
        <f t="shared" si="201"/>
        <v>0</v>
      </c>
      <c r="AR314" s="851">
        <f t="shared" si="201"/>
        <v>0</v>
      </c>
      <c r="AS314" s="851">
        <f t="shared" si="201"/>
        <v>0</v>
      </c>
      <c r="AT314" s="851">
        <f t="shared" si="201"/>
        <v>0</v>
      </c>
      <c r="AU314" s="851">
        <f t="shared" si="201"/>
        <v>0</v>
      </c>
      <c r="AV314" s="851">
        <f t="shared" si="201"/>
        <v>0</v>
      </c>
      <c r="AW314" s="851">
        <f t="shared" si="201"/>
        <v>0</v>
      </c>
      <c r="AX314" s="851">
        <f t="shared" si="201"/>
        <v>0</v>
      </c>
      <c r="AY314" s="876">
        <f>TABLES!E403</f>
        <v>0</v>
      </c>
      <c r="AZ314" s="851">
        <f t="shared" si="201"/>
        <v>0</v>
      </c>
      <c r="BA314" s="851">
        <f t="shared" si="201"/>
        <v>0</v>
      </c>
      <c r="BB314" s="851">
        <f t="shared" si="201"/>
        <v>0</v>
      </c>
      <c r="BC314" s="851">
        <f t="shared" si="201"/>
        <v>0</v>
      </c>
      <c r="BD314" s="851">
        <f t="shared" si="201"/>
        <v>0</v>
      </c>
      <c r="BE314" s="851">
        <f t="shared" si="201"/>
        <v>0</v>
      </c>
      <c r="BF314" s="851">
        <f t="shared" si="201"/>
        <v>0</v>
      </c>
      <c r="BG314" s="851">
        <f t="shared" si="201"/>
        <v>0</v>
      </c>
      <c r="BH314" s="851">
        <f t="shared" si="201"/>
        <v>0</v>
      </c>
      <c r="BI314" s="851">
        <f t="shared" si="201"/>
        <v>0</v>
      </c>
      <c r="BJ314" s="851">
        <f t="shared" si="201"/>
        <v>0</v>
      </c>
      <c r="BK314" s="871">
        <f>TABLES!F403</f>
        <v>0</v>
      </c>
      <c r="BL314" s="851">
        <f t="shared" si="201"/>
        <v>0</v>
      </c>
      <c r="BM314" s="851">
        <f t="shared" si="201"/>
        <v>0</v>
      </c>
      <c r="BN314" s="851">
        <f t="shared" si="201"/>
        <v>0</v>
      </c>
      <c r="BO314" s="851">
        <f t="shared" si="201"/>
        <v>0</v>
      </c>
      <c r="BP314" s="851">
        <f t="shared" si="201"/>
        <v>0</v>
      </c>
      <c r="BQ314" s="851">
        <f t="shared" si="201"/>
        <v>0</v>
      </c>
      <c r="BR314" s="851">
        <f t="shared" si="201"/>
        <v>0</v>
      </c>
      <c r="BS314" s="851">
        <f t="shared" si="201"/>
        <v>0</v>
      </c>
      <c r="BT314" s="851">
        <f t="shared" si="201"/>
        <v>0</v>
      </c>
      <c r="BU314" s="851">
        <f t="shared" si="201"/>
        <v>0</v>
      </c>
      <c r="BV314" s="851">
        <f t="shared" si="201"/>
        <v>0</v>
      </c>
      <c r="BW314" s="872">
        <f>TABLES!G403</f>
        <v>0</v>
      </c>
      <c r="BX314" s="851">
        <f t="shared" si="201"/>
        <v>0</v>
      </c>
      <c r="BY314" s="851">
        <f t="shared" si="201"/>
        <v>0</v>
      </c>
      <c r="BZ314" s="851">
        <f t="shared" si="201"/>
        <v>0</v>
      </c>
      <c r="CA314" s="851">
        <f t="shared" si="201"/>
        <v>0</v>
      </c>
      <c r="CB314" s="851">
        <f t="shared" si="201"/>
        <v>0</v>
      </c>
      <c r="CC314" s="851">
        <f t="shared" si="201"/>
        <v>0</v>
      </c>
      <c r="CD314" s="851">
        <f t="shared" si="201"/>
        <v>0</v>
      </c>
      <c r="CE314" s="851">
        <f t="shared" si="201"/>
        <v>0</v>
      </c>
      <c r="CF314" s="851">
        <f t="shared" si="201"/>
        <v>0</v>
      </c>
      <c r="CG314" s="851">
        <f t="shared" si="201"/>
        <v>0</v>
      </c>
      <c r="CH314" s="851">
        <f t="shared" si="201"/>
        <v>0</v>
      </c>
      <c r="CI314" s="873">
        <f>TABLES!H403</f>
        <v>0</v>
      </c>
      <c r="CJ314" s="851">
        <f t="shared" si="201"/>
        <v>0</v>
      </c>
      <c r="CK314" s="851">
        <f t="shared" si="201"/>
        <v>0</v>
      </c>
      <c r="CL314" s="851">
        <f t="shared" si="201"/>
        <v>0</v>
      </c>
      <c r="CM314" s="851">
        <f t="shared" si="201"/>
        <v>0</v>
      </c>
      <c r="CN314" s="851">
        <f t="shared" si="201"/>
        <v>0</v>
      </c>
      <c r="CO314" s="851">
        <f t="shared" si="201"/>
        <v>0</v>
      </c>
      <c r="CP314" s="851">
        <f t="shared" si="201"/>
        <v>0</v>
      </c>
      <c r="CQ314" s="851">
        <f t="shared" si="201"/>
        <v>0</v>
      </c>
      <c r="CR314" s="851">
        <f t="shared" si="201"/>
        <v>0</v>
      </c>
      <c r="CS314" s="851">
        <f t="shared" si="201"/>
        <v>0</v>
      </c>
      <c r="CT314" s="851">
        <f t="shared" si="201"/>
        <v>0</v>
      </c>
      <c r="CU314" s="849">
        <f t="shared" si="108"/>
        <v>0</v>
      </c>
    </row>
    <row r="315" spans="1:99" x14ac:dyDescent="0.25">
      <c r="A315" s="180" t="s">
        <v>59</v>
      </c>
      <c r="AM315" s="842">
        <f>TABLES!D404</f>
        <v>0.1</v>
      </c>
      <c r="AN315" s="851">
        <f t="shared" si="200"/>
        <v>0.1</v>
      </c>
      <c r="AO315" s="851">
        <f t="shared" si="201"/>
        <v>0.1</v>
      </c>
      <c r="AP315" s="851">
        <f t="shared" si="201"/>
        <v>0.1</v>
      </c>
      <c r="AQ315" s="851">
        <f t="shared" si="201"/>
        <v>0.1</v>
      </c>
      <c r="AR315" s="851">
        <f t="shared" si="201"/>
        <v>0.1</v>
      </c>
      <c r="AS315" s="851">
        <f t="shared" si="201"/>
        <v>0.1</v>
      </c>
      <c r="AT315" s="851">
        <f t="shared" si="201"/>
        <v>0.1</v>
      </c>
      <c r="AU315" s="851">
        <f t="shared" si="201"/>
        <v>0.1</v>
      </c>
      <c r="AV315" s="851">
        <f t="shared" si="201"/>
        <v>0.1</v>
      </c>
      <c r="AW315" s="851">
        <f t="shared" si="201"/>
        <v>0.1</v>
      </c>
      <c r="AX315" s="851">
        <f t="shared" si="201"/>
        <v>0.1</v>
      </c>
      <c r="AY315" s="876">
        <f>TABLES!E404</f>
        <v>0.15</v>
      </c>
      <c r="AZ315" s="851">
        <f t="shared" si="201"/>
        <v>0.15</v>
      </c>
      <c r="BA315" s="851">
        <f t="shared" si="201"/>
        <v>0.15</v>
      </c>
      <c r="BB315" s="851">
        <f t="shared" si="201"/>
        <v>0.15</v>
      </c>
      <c r="BC315" s="851">
        <f t="shared" si="201"/>
        <v>0.15</v>
      </c>
      <c r="BD315" s="851">
        <f t="shared" si="201"/>
        <v>0.15</v>
      </c>
      <c r="BE315" s="851">
        <f t="shared" si="201"/>
        <v>0.15</v>
      </c>
      <c r="BF315" s="851">
        <f t="shared" si="201"/>
        <v>0.15</v>
      </c>
      <c r="BG315" s="851">
        <f t="shared" si="201"/>
        <v>0.15</v>
      </c>
      <c r="BH315" s="851">
        <f t="shared" si="201"/>
        <v>0.15</v>
      </c>
      <c r="BI315" s="851">
        <f t="shared" si="201"/>
        <v>0.15</v>
      </c>
      <c r="BJ315" s="851">
        <f t="shared" si="201"/>
        <v>0.15</v>
      </c>
      <c r="BK315" s="871">
        <f>TABLES!F404</f>
        <v>0</v>
      </c>
      <c r="BL315" s="851">
        <f t="shared" si="201"/>
        <v>0</v>
      </c>
      <c r="BM315" s="851">
        <f t="shared" si="201"/>
        <v>0</v>
      </c>
      <c r="BN315" s="851">
        <f t="shared" si="201"/>
        <v>0</v>
      </c>
      <c r="BO315" s="851">
        <f t="shared" si="201"/>
        <v>0</v>
      </c>
      <c r="BP315" s="851">
        <f t="shared" si="201"/>
        <v>0</v>
      </c>
      <c r="BQ315" s="851">
        <f t="shared" si="201"/>
        <v>0</v>
      </c>
      <c r="BR315" s="851">
        <f t="shared" si="201"/>
        <v>0</v>
      </c>
      <c r="BS315" s="851">
        <f t="shared" si="201"/>
        <v>0</v>
      </c>
      <c r="BT315" s="851">
        <f t="shared" si="201"/>
        <v>0</v>
      </c>
      <c r="BU315" s="851">
        <f t="shared" si="201"/>
        <v>0</v>
      </c>
      <c r="BV315" s="851">
        <f t="shared" si="201"/>
        <v>0</v>
      </c>
      <c r="BW315" s="872">
        <f>TABLES!G404</f>
        <v>0.2</v>
      </c>
      <c r="BX315" s="851">
        <f t="shared" si="201"/>
        <v>0.2</v>
      </c>
      <c r="BY315" s="851">
        <f t="shared" si="201"/>
        <v>0.2</v>
      </c>
      <c r="BZ315" s="851">
        <f t="shared" si="201"/>
        <v>0.2</v>
      </c>
      <c r="CA315" s="851">
        <f t="shared" si="201"/>
        <v>0.2</v>
      </c>
      <c r="CB315" s="851">
        <f t="shared" si="201"/>
        <v>0.2</v>
      </c>
      <c r="CC315" s="851">
        <f t="shared" si="201"/>
        <v>0.2</v>
      </c>
      <c r="CD315" s="851">
        <f t="shared" si="201"/>
        <v>0.2</v>
      </c>
      <c r="CE315" s="851">
        <f t="shared" si="201"/>
        <v>0.2</v>
      </c>
      <c r="CF315" s="851">
        <f t="shared" si="201"/>
        <v>0.2</v>
      </c>
      <c r="CG315" s="851">
        <f t="shared" si="201"/>
        <v>0.2</v>
      </c>
      <c r="CH315" s="851">
        <f t="shared" si="201"/>
        <v>0.2</v>
      </c>
      <c r="CI315" s="873">
        <f>TABLES!H404</f>
        <v>0</v>
      </c>
      <c r="CJ315" s="851">
        <f t="shared" si="201"/>
        <v>0</v>
      </c>
      <c r="CK315" s="851">
        <f t="shared" si="201"/>
        <v>0</v>
      </c>
      <c r="CL315" s="851">
        <f t="shared" si="201"/>
        <v>0</v>
      </c>
      <c r="CM315" s="851">
        <f t="shared" si="201"/>
        <v>0</v>
      </c>
      <c r="CN315" s="851">
        <f t="shared" si="201"/>
        <v>0</v>
      </c>
      <c r="CO315" s="851">
        <f t="shared" si="201"/>
        <v>0</v>
      </c>
      <c r="CP315" s="851">
        <f t="shared" si="201"/>
        <v>0</v>
      </c>
      <c r="CQ315" s="851">
        <f t="shared" si="201"/>
        <v>0</v>
      </c>
      <c r="CR315" s="851">
        <f t="shared" si="201"/>
        <v>0</v>
      </c>
      <c r="CS315" s="851">
        <f t="shared" si="201"/>
        <v>0</v>
      </c>
      <c r="CT315" s="851">
        <f t="shared" si="201"/>
        <v>0</v>
      </c>
      <c r="CU315" s="849">
        <f t="shared" si="108"/>
        <v>5.4000000000000012</v>
      </c>
    </row>
    <row r="316" spans="1:99" x14ac:dyDescent="0.25">
      <c r="A316" s="180" t="s">
        <v>57</v>
      </c>
      <c r="AM316" s="842">
        <f>TABLES!D405</f>
        <v>0</v>
      </c>
      <c r="AN316" s="851">
        <f t="shared" si="200"/>
        <v>0</v>
      </c>
      <c r="AO316" s="851">
        <f t="shared" si="201"/>
        <v>0</v>
      </c>
      <c r="AP316" s="851">
        <f t="shared" si="201"/>
        <v>0</v>
      </c>
      <c r="AQ316" s="851">
        <f t="shared" si="201"/>
        <v>0</v>
      </c>
      <c r="AR316" s="851">
        <f t="shared" si="201"/>
        <v>0</v>
      </c>
      <c r="AS316" s="851">
        <f t="shared" si="201"/>
        <v>0</v>
      </c>
      <c r="AT316" s="851">
        <f t="shared" si="201"/>
        <v>0</v>
      </c>
      <c r="AU316" s="851">
        <f t="shared" si="201"/>
        <v>0</v>
      </c>
      <c r="AV316" s="851">
        <f t="shared" si="201"/>
        <v>0</v>
      </c>
      <c r="AW316" s="851">
        <f t="shared" si="201"/>
        <v>0</v>
      </c>
      <c r="AX316" s="851">
        <f t="shared" si="201"/>
        <v>0</v>
      </c>
      <c r="AY316" s="876">
        <f>TABLES!E405</f>
        <v>0</v>
      </c>
      <c r="AZ316" s="851">
        <f t="shared" si="201"/>
        <v>0</v>
      </c>
      <c r="BA316" s="851">
        <f t="shared" si="201"/>
        <v>0</v>
      </c>
      <c r="BB316" s="851">
        <f t="shared" si="201"/>
        <v>0</v>
      </c>
      <c r="BC316" s="851">
        <f t="shared" si="201"/>
        <v>0</v>
      </c>
      <c r="BD316" s="851">
        <f t="shared" si="201"/>
        <v>0</v>
      </c>
      <c r="BE316" s="851">
        <f t="shared" si="201"/>
        <v>0</v>
      </c>
      <c r="BF316" s="851">
        <f t="shared" si="201"/>
        <v>0</v>
      </c>
      <c r="BG316" s="851">
        <f t="shared" si="201"/>
        <v>0</v>
      </c>
      <c r="BH316" s="851">
        <f t="shared" si="201"/>
        <v>0</v>
      </c>
      <c r="BI316" s="851">
        <f t="shared" si="201"/>
        <v>0</v>
      </c>
      <c r="BJ316" s="851">
        <f t="shared" si="201"/>
        <v>0</v>
      </c>
      <c r="BK316" s="871">
        <f>TABLES!F405</f>
        <v>0</v>
      </c>
      <c r="BL316" s="851">
        <f t="shared" si="201"/>
        <v>0</v>
      </c>
      <c r="BM316" s="851">
        <f t="shared" si="201"/>
        <v>0</v>
      </c>
      <c r="BN316" s="851">
        <f t="shared" si="201"/>
        <v>0</v>
      </c>
      <c r="BO316" s="851">
        <f t="shared" si="201"/>
        <v>0</v>
      </c>
      <c r="BP316" s="851">
        <f t="shared" si="201"/>
        <v>0</v>
      </c>
      <c r="BQ316" s="851">
        <f t="shared" si="201"/>
        <v>0</v>
      </c>
      <c r="BR316" s="851">
        <f t="shared" si="201"/>
        <v>0</v>
      </c>
      <c r="BS316" s="851">
        <f t="shared" si="201"/>
        <v>0</v>
      </c>
      <c r="BT316" s="851">
        <f t="shared" si="201"/>
        <v>0</v>
      </c>
      <c r="BU316" s="851">
        <f t="shared" si="201"/>
        <v>0</v>
      </c>
      <c r="BV316" s="851">
        <f t="shared" si="201"/>
        <v>0</v>
      </c>
      <c r="BW316" s="872">
        <f>TABLES!G405</f>
        <v>0</v>
      </c>
      <c r="BX316" s="851">
        <f t="shared" si="201"/>
        <v>0</v>
      </c>
      <c r="BY316" s="851">
        <f t="shared" si="201"/>
        <v>0</v>
      </c>
      <c r="BZ316" s="851">
        <f t="shared" si="201"/>
        <v>0</v>
      </c>
      <c r="CA316" s="851">
        <f t="shared" si="201"/>
        <v>0</v>
      </c>
      <c r="CB316" s="851">
        <f t="shared" si="201"/>
        <v>0</v>
      </c>
      <c r="CC316" s="851">
        <f t="shared" si="201"/>
        <v>0</v>
      </c>
      <c r="CD316" s="851">
        <f t="shared" si="201"/>
        <v>0</v>
      </c>
      <c r="CE316" s="851">
        <f t="shared" si="201"/>
        <v>0</v>
      </c>
      <c r="CF316" s="851">
        <f t="shared" si="201"/>
        <v>0</v>
      </c>
      <c r="CG316" s="851">
        <f t="shared" si="201"/>
        <v>0</v>
      </c>
      <c r="CH316" s="851">
        <f t="shared" si="201"/>
        <v>0</v>
      </c>
      <c r="CI316" s="873">
        <f>TABLES!H405</f>
        <v>0</v>
      </c>
      <c r="CJ316" s="851">
        <f t="shared" si="201"/>
        <v>0</v>
      </c>
      <c r="CK316" s="851">
        <f t="shared" si="201"/>
        <v>0</v>
      </c>
      <c r="CL316" s="851">
        <f t="shared" si="201"/>
        <v>0</v>
      </c>
      <c r="CM316" s="851">
        <f t="shared" si="201"/>
        <v>0</v>
      </c>
      <c r="CN316" s="851">
        <f t="shared" si="201"/>
        <v>0</v>
      </c>
      <c r="CO316" s="851">
        <f t="shared" si="201"/>
        <v>0</v>
      </c>
      <c r="CP316" s="851">
        <f t="shared" si="201"/>
        <v>0</v>
      </c>
      <c r="CQ316" s="851">
        <f t="shared" si="201"/>
        <v>0</v>
      </c>
      <c r="CR316" s="851">
        <f t="shared" si="201"/>
        <v>0</v>
      </c>
      <c r="CS316" s="851">
        <f t="shared" si="201"/>
        <v>0</v>
      </c>
      <c r="CT316" s="851">
        <f t="shared" si="201"/>
        <v>0</v>
      </c>
      <c r="CU316" s="849">
        <f t="shared" ref="CU316:CU373" si="202">SUM(C316:CT316)</f>
        <v>0</v>
      </c>
    </row>
    <row r="317" spans="1:99" x14ac:dyDescent="0.25">
      <c r="A317" s="180" t="s">
        <v>66</v>
      </c>
      <c r="AM317" s="842">
        <f>TABLES!D406</f>
        <v>0</v>
      </c>
      <c r="AN317" s="851">
        <f t="shared" si="200"/>
        <v>0</v>
      </c>
      <c r="AO317" s="851">
        <f t="shared" si="201"/>
        <v>0</v>
      </c>
      <c r="AP317" s="851">
        <f t="shared" si="201"/>
        <v>0</v>
      </c>
      <c r="AQ317" s="851">
        <f t="shared" si="201"/>
        <v>0</v>
      </c>
      <c r="AR317" s="851">
        <f t="shared" si="201"/>
        <v>0</v>
      </c>
      <c r="AS317" s="851">
        <f t="shared" si="201"/>
        <v>0</v>
      </c>
      <c r="AT317" s="851">
        <f t="shared" si="201"/>
        <v>0</v>
      </c>
      <c r="AU317" s="851">
        <f t="shared" si="201"/>
        <v>0</v>
      </c>
      <c r="AV317" s="851">
        <f t="shared" si="201"/>
        <v>0</v>
      </c>
      <c r="AW317" s="851">
        <f t="shared" si="201"/>
        <v>0</v>
      </c>
      <c r="AX317" s="851">
        <f t="shared" si="201"/>
        <v>0</v>
      </c>
      <c r="AY317" s="876">
        <f>TABLES!E406</f>
        <v>0</v>
      </c>
      <c r="AZ317" s="851">
        <f t="shared" si="201"/>
        <v>0</v>
      </c>
      <c r="BA317" s="851">
        <f t="shared" si="201"/>
        <v>0</v>
      </c>
      <c r="BB317" s="851">
        <f t="shared" si="201"/>
        <v>0</v>
      </c>
      <c r="BC317" s="851">
        <f t="shared" si="201"/>
        <v>0</v>
      </c>
      <c r="BD317" s="851">
        <f t="shared" si="201"/>
        <v>0</v>
      </c>
      <c r="BE317" s="851">
        <f t="shared" si="201"/>
        <v>0</v>
      </c>
      <c r="BF317" s="851">
        <f t="shared" si="201"/>
        <v>0</v>
      </c>
      <c r="BG317" s="851">
        <f t="shared" si="201"/>
        <v>0</v>
      </c>
      <c r="BH317" s="851">
        <f t="shared" si="201"/>
        <v>0</v>
      </c>
      <c r="BI317" s="851">
        <f t="shared" si="201"/>
        <v>0</v>
      </c>
      <c r="BJ317" s="851">
        <f t="shared" si="201"/>
        <v>0</v>
      </c>
      <c r="BK317" s="871">
        <f>TABLES!F406</f>
        <v>0.1</v>
      </c>
      <c r="BL317" s="851">
        <f t="shared" si="201"/>
        <v>0.1</v>
      </c>
      <c r="BM317" s="851">
        <f t="shared" si="201"/>
        <v>0.1</v>
      </c>
      <c r="BN317" s="851">
        <f t="shared" si="201"/>
        <v>0.1</v>
      </c>
      <c r="BO317" s="851">
        <f t="shared" si="201"/>
        <v>0.1</v>
      </c>
      <c r="BP317" s="851">
        <f t="shared" si="201"/>
        <v>0.1</v>
      </c>
      <c r="BQ317" s="851">
        <f t="shared" si="201"/>
        <v>0.1</v>
      </c>
      <c r="BR317" s="851">
        <f t="shared" si="201"/>
        <v>0.1</v>
      </c>
      <c r="BS317" s="851">
        <f t="shared" si="201"/>
        <v>0.1</v>
      </c>
      <c r="BT317" s="851">
        <f t="shared" si="201"/>
        <v>0.1</v>
      </c>
      <c r="BU317" s="851">
        <f t="shared" si="201"/>
        <v>0.1</v>
      </c>
      <c r="BV317" s="851">
        <f t="shared" si="201"/>
        <v>0.1</v>
      </c>
      <c r="BW317" s="872">
        <f>TABLES!G406</f>
        <v>0.1</v>
      </c>
      <c r="BX317" s="851">
        <f t="shared" si="201"/>
        <v>0.1</v>
      </c>
      <c r="BY317" s="851">
        <f t="shared" si="201"/>
        <v>0.1</v>
      </c>
      <c r="BZ317" s="851">
        <f t="shared" si="201"/>
        <v>0.1</v>
      </c>
      <c r="CA317" s="851">
        <f t="shared" si="201"/>
        <v>0.1</v>
      </c>
      <c r="CB317" s="851">
        <f t="shared" si="201"/>
        <v>0.1</v>
      </c>
      <c r="CC317" s="851">
        <f t="shared" si="201"/>
        <v>0.1</v>
      </c>
      <c r="CD317" s="851">
        <f t="shared" si="201"/>
        <v>0.1</v>
      </c>
      <c r="CE317" s="851">
        <f t="shared" si="201"/>
        <v>0.1</v>
      </c>
      <c r="CF317" s="851">
        <f t="shared" si="201"/>
        <v>0.1</v>
      </c>
      <c r="CG317" s="851">
        <f t="shared" si="201"/>
        <v>0.1</v>
      </c>
      <c r="CH317" s="851">
        <f t="shared" si="201"/>
        <v>0.1</v>
      </c>
      <c r="CI317" s="873">
        <f>TABLES!H406</f>
        <v>0</v>
      </c>
      <c r="CJ317" s="851">
        <f t="shared" si="201"/>
        <v>0</v>
      </c>
      <c r="CK317" s="851">
        <f t="shared" si="201"/>
        <v>0</v>
      </c>
      <c r="CL317" s="851">
        <f t="shared" si="201"/>
        <v>0</v>
      </c>
      <c r="CM317" s="851">
        <f t="shared" si="201"/>
        <v>0</v>
      </c>
      <c r="CN317" s="851">
        <f t="shared" si="201"/>
        <v>0</v>
      </c>
      <c r="CO317" s="851">
        <f t="shared" si="201"/>
        <v>0</v>
      </c>
      <c r="CP317" s="851">
        <f t="shared" si="201"/>
        <v>0</v>
      </c>
      <c r="CQ317" s="851">
        <f t="shared" si="201"/>
        <v>0</v>
      </c>
      <c r="CR317" s="851">
        <f t="shared" si="201"/>
        <v>0</v>
      </c>
      <c r="CS317" s="851">
        <f t="shared" si="201"/>
        <v>0</v>
      </c>
      <c r="CT317" s="851">
        <f t="shared" si="201"/>
        <v>0</v>
      </c>
      <c r="CU317" s="849">
        <f t="shared" si="202"/>
        <v>2.4000000000000008</v>
      </c>
    </row>
    <row r="318" spans="1:99" x14ac:dyDescent="0.25">
      <c r="AM318" s="842"/>
      <c r="CU318" s="849">
        <f t="shared" si="202"/>
        <v>0</v>
      </c>
    </row>
    <row r="319" spans="1:99" ht="16.5" thickBot="1" x14ac:dyDescent="0.3">
      <c r="A319" s="172" t="s">
        <v>405</v>
      </c>
      <c r="CU319" s="849">
        <f t="shared" si="202"/>
        <v>0</v>
      </c>
    </row>
    <row r="320" spans="1:99" ht="16.5" thickBot="1" x14ac:dyDescent="0.3">
      <c r="A320" s="878" t="s">
        <v>1</v>
      </c>
      <c r="CU320" s="849">
        <f t="shared" si="202"/>
        <v>0</v>
      </c>
    </row>
    <row r="321" spans="1:99" x14ac:dyDescent="0.25">
      <c r="A321" s="180" t="s">
        <v>406</v>
      </c>
      <c r="AL321" s="258">
        <v>1450</v>
      </c>
      <c r="AM321" s="258">
        <f>((AL321*100000)/355)</f>
        <v>408450.70422535209</v>
      </c>
      <c r="AN321" s="879">
        <f>(AM321*' CALCULATIONS'!N17)*30%</f>
        <v>151885222.32438424</v>
      </c>
      <c r="CU321" s="849">
        <f t="shared" si="202"/>
        <v>152295123.0286096</v>
      </c>
    </row>
    <row r="322" spans="1:99" x14ac:dyDescent="0.25">
      <c r="A322" s="180" t="s">
        <v>407</v>
      </c>
      <c r="AL322" s="258">
        <v>1200</v>
      </c>
      <c r="AM322" s="258">
        <f>ROUNDDOWN(((AL322*100000)/355),0)</f>
        <v>338028</v>
      </c>
      <c r="AN322" s="879">
        <f>(AM322*' CALCULATIONS'!N17)*50%</f>
        <v>209496753.63003185</v>
      </c>
      <c r="CU322" s="849">
        <f t="shared" si="202"/>
        <v>209835981.63003185</v>
      </c>
    </row>
    <row r="323" spans="1:99" ht="16.5" thickBot="1" x14ac:dyDescent="0.3">
      <c r="AN323" s="880"/>
      <c r="CU323" s="849">
        <f t="shared" si="202"/>
        <v>0</v>
      </c>
    </row>
    <row r="324" spans="1:99" ht="16.5" thickBot="1" x14ac:dyDescent="0.3">
      <c r="A324" s="866" t="s">
        <v>2</v>
      </c>
      <c r="AN324" s="880"/>
      <c r="CU324" s="849">
        <f t="shared" si="202"/>
        <v>0</v>
      </c>
    </row>
    <row r="325" spans="1:99" x14ac:dyDescent="0.25">
      <c r="A325" s="180" t="s">
        <v>406</v>
      </c>
      <c r="AL325" s="258">
        <v>1100</v>
      </c>
      <c r="AM325" s="258">
        <f>((AL325*100000)/355)</f>
        <v>309859.15492957749</v>
      </c>
      <c r="AN325" s="879">
        <f>(AM325*' CALCULATIONS'!N87)*30%</f>
        <v>122169935.50085559</v>
      </c>
      <c r="CU325" s="849">
        <f t="shared" si="202"/>
        <v>122480894.65578517</v>
      </c>
    </row>
    <row r="326" spans="1:99" x14ac:dyDescent="0.25">
      <c r="A326" s="180" t="s">
        <v>407</v>
      </c>
      <c r="AL326" s="258">
        <v>1600</v>
      </c>
      <c r="AM326" s="258">
        <f>ROUNDDOWN(((AL326*100000)/355),0)</f>
        <v>450704</v>
      </c>
      <c r="AN326" s="879">
        <f>(AM326*' CALCULATIONS'!N87)*50%</f>
        <v>296169392.52336448</v>
      </c>
      <c r="CU326" s="849">
        <f t="shared" si="202"/>
        <v>296621696.52336448</v>
      </c>
    </row>
    <row r="327" spans="1:99" x14ac:dyDescent="0.25">
      <c r="CU327" s="849">
        <f t="shared" si="202"/>
        <v>0</v>
      </c>
    </row>
    <row r="328" spans="1:99" ht="16.5" thickBot="1" x14ac:dyDescent="0.3">
      <c r="A328" s="172" t="s">
        <v>408</v>
      </c>
      <c r="CU328" s="849">
        <f t="shared" si="202"/>
        <v>0</v>
      </c>
    </row>
    <row r="329" spans="1:99" ht="16.5" thickBot="1" x14ac:dyDescent="0.3">
      <c r="A329" s="180" t="s">
        <v>409</v>
      </c>
      <c r="AM329" s="881">
        <f>(TABLES!O310/TABLES!N310)-1</f>
        <v>3.6098250019618305E-3</v>
      </c>
      <c r="AN329" s="882">
        <f>(TABLES!D311/TABLES!O310)-1</f>
        <v>0.29017124091015711</v>
      </c>
      <c r="AO329" s="882">
        <f>(TABLES!E311/TABLES!D311)-1</f>
        <v>6.0606060606060552E-2</v>
      </c>
      <c r="AP329" s="882">
        <f>(TABLES!F311/TABLES!E311)-1</f>
        <v>-0.26857142857142857</v>
      </c>
      <c r="AQ329" s="882">
        <f>(TABLES!G311/TABLES!F311)-1</f>
        <v>0.4375</v>
      </c>
      <c r="AR329" s="882">
        <f>(TABLES!H311/TABLES!G311)-1</f>
        <v>-8.6956521739130488E-2</v>
      </c>
      <c r="AS329" s="882">
        <f>(TABLES!I311/TABLES!H311)-1</f>
        <v>0.125</v>
      </c>
      <c r="AT329" s="882">
        <f>(TABLES!J311/TABLES!I311)-1</f>
        <v>-0.22751322751322756</v>
      </c>
      <c r="AU329" s="882">
        <f>(TABLES!K311/TABLES!J311)-1</f>
        <v>0.13013698630136994</v>
      </c>
      <c r="AV329" s="882">
        <f>(TABLES!L311/TABLES!K311)-1</f>
        <v>0.1333333333333333</v>
      </c>
      <c r="AW329" s="882">
        <f>(TABLES!M311/TABLES!L311)-1</f>
        <v>-0.23529411764705888</v>
      </c>
      <c r="AX329" s="882">
        <f>(TABLES!N311/TABLES!M311)-1</f>
        <v>-0.10888111888111884</v>
      </c>
      <c r="AY329" s="882">
        <f>(TABLES!O311/TABLES!N311)-1</f>
        <v>3.6098250019618305E-3</v>
      </c>
      <c r="AZ329" s="882">
        <f>(TABLES!D312/TABLES!O311)-1</f>
        <v>0.11267495503948721</v>
      </c>
      <c r="BA329" s="882">
        <f>(TABLES!E312/TABLES!D312)-1</f>
        <v>3.4293745607870685E-2</v>
      </c>
      <c r="BB329" s="882">
        <f>(TABLES!F312/TABLES!E312)-1</f>
        <v>0.18902024731621148</v>
      </c>
      <c r="BC329" s="882">
        <f>(TABLES!G312/TABLES!F312)-1</f>
        <v>-0.23428571428571432</v>
      </c>
      <c r="BD329" s="882">
        <f>(TABLES!H312/TABLES!G312)-1</f>
        <v>0.27611940298507465</v>
      </c>
      <c r="BE329" s="882">
        <f>(TABLES!I312/TABLES!H312)-1</f>
        <v>-5.2631578947368474E-2</v>
      </c>
      <c r="BF329" s="882">
        <f>(TABLES!J312/TABLES!I312)-1</f>
        <v>-6.1728395061728669E-3</v>
      </c>
      <c r="BG329" s="882">
        <f>(TABLES!K312/TABLES!J312)-1</f>
        <v>-0.17826086956521736</v>
      </c>
      <c r="BH329" s="882">
        <f>(TABLES!L312/TABLES!K312)-1</f>
        <v>0.27739984882842017</v>
      </c>
      <c r="BI329" s="882">
        <f>(TABLES!M312/TABLES!L312)-1</f>
        <v>0.11834319526627213</v>
      </c>
      <c r="BJ329" s="882">
        <f>(TABLES!N312/TABLES!M312)-1</f>
        <v>-1.0582010582010581E-2</v>
      </c>
      <c r="BK329" s="882">
        <f>(TABLES!O312/TABLES!N312)-1</f>
        <v>-1.5401069518716559E-2</v>
      </c>
      <c r="BL329" s="882">
        <f>(TABLES!D313/TABLES!O312)-1</f>
        <v>-0.17988268520530093</v>
      </c>
      <c r="BM329" s="882">
        <f>(TABLES!E313/TABLES!D313)-1</f>
        <v>-7.9470198675496651E-2</v>
      </c>
      <c r="BN329" s="882">
        <f>(TABLES!F313/TABLES!E313)-1</f>
        <v>0.21748201438848924</v>
      </c>
      <c r="BO329" s="882">
        <f>(TABLES!G313/TABLES!F313)-1</f>
        <v>0.10500502275010337</v>
      </c>
      <c r="BP329" s="882">
        <f>(TABLES!H313/TABLES!G313)-1</f>
        <v>-0.12165775401069523</v>
      </c>
      <c r="BQ329" s="882">
        <f>(TABLES!I313/TABLES!H313)-1</f>
        <v>-0.13546423135464236</v>
      </c>
      <c r="BR329" s="882">
        <f>(TABLES!J313/TABLES!I313)-1</f>
        <v>0.12133802816901396</v>
      </c>
      <c r="BS329" s="882">
        <f>(TABLES!K313/TABLES!J313)-1</f>
        <v>7.3918231489040975E-2</v>
      </c>
      <c r="BT329" s="882">
        <f>(TABLES!L313/TABLES!K313)-1</f>
        <v>4.0935672514619936E-2</v>
      </c>
      <c r="BU329" s="882">
        <f>(TABLES!M313/TABLES!L313)-1</f>
        <v>-0.1334269662921348</v>
      </c>
      <c r="BV329" s="882">
        <f>(TABLES!N313/TABLES!M313)-1</f>
        <v>0.15494327390599683</v>
      </c>
      <c r="BW329" s="882">
        <f>(TABLES!O313/TABLES!N313)-1</f>
        <v>-7.9427448779118781E-2</v>
      </c>
      <c r="BX329" s="882">
        <f>(TABLES!D314/TABLES!O313)-1</f>
        <v>-0.10823170731707321</v>
      </c>
      <c r="BY329" s="882">
        <f>(TABLES!E314/TABLES!D314)-1</f>
        <v>9.4017094017094127E-2</v>
      </c>
      <c r="BZ329" s="882">
        <f>(TABLES!F314/TABLES!E314)-1</f>
        <v>0.125</v>
      </c>
      <c r="CA329" s="882">
        <f>(TABLES!G314/TABLES!F314)-1</f>
        <v>-3.3333333333333326E-2</v>
      </c>
      <c r="CB329" s="882">
        <f>(TABLES!H314/TABLES!G314)-1</f>
        <v>7.4712643678160884E-2</v>
      </c>
      <c r="CC329" s="882">
        <f>(TABLES!I314/TABLES!H314)-1</f>
        <v>-0.17112299465240643</v>
      </c>
      <c r="CD329" s="882">
        <f>(TABLES!J314/TABLES!I314)-1</f>
        <v>-6.4516129032258118E-2</v>
      </c>
      <c r="CE329" s="882">
        <f>(TABLES!K314/TABLES!J314)-1</f>
        <v>0.10517241379310338</v>
      </c>
      <c r="CF329" s="882">
        <f>(TABLES!L314/TABLES!K314)-1</f>
        <v>0.13572542901716078</v>
      </c>
      <c r="CG329" s="882">
        <f>(TABLES!M314/TABLES!L314)-1</f>
        <v>2.7472527472527375E-2</v>
      </c>
      <c r="CH329" s="882">
        <f>(TABLES!N314/TABLES!M314)-1</f>
        <v>-5.8823529411764719E-2</v>
      </c>
      <c r="CI329" s="882">
        <f>(TABLES!O314/TABLES!N314)-1</f>
        <v>-4.5454545454546302E-3</v>
      </c>
      <c r="CJ329" s="882">
        <f>(TABLES!D315/TABLES!O314)-1</f>
        <v>-0.13242009132420085</v>
      </c>
      <c r="CK329" s="882">
        <f>(TABLES!E315/TABLES!D315)-1</f>
        <v>1.3157894736842035E-2</v>
      </c>
      <c r="CL329" s="882">
        <f>(TABLES!F315/TABLES!E315)-1</f>
        <v>0.19480519480519476</v>
      </c>
      <c r="CM329" s="882">
        <f>(TABLES!G315/TABLES!F315)-1</f>
        <v>2.7989130434782572E-2</v>
      </c>
      <c r="CN329" s="882">
        <f>(TABLES!H315/TABLES!G315)-1</f>
        <v>2.0354216230504818E-2</v>
      </c>
      <c r="CO329" s="882">
        <f>(TABLES!I315/TABLES!H315)-1</f>
        <v>-0.27854922279792738</v>
      </c>
      <c r="CP329" s="882">
        <f>(TABLES!J315/TABLES!I315)-1</f>
        <v>7.009480034472837E-2</v>
      </c>
      <c r="CQ329" s="882">
        <f>(TABLES!K315/TABLES!J315)-1</f>
        <v>0.25503355704697994</v>
      </c>
      <c r="CR329" s="882">
        <f>(TABLES!L315/TABLES!K315)-1</f>
        <v>-2.6737967914438499E-2</v>
      </c>
      <c r="CS329" s="882">
        <f>(TABLES!M315/TABLES!L315)-1</f>
        <v>-0.15934065934065933</v>
      </c>
      <c r="CT329" s="883">
        <f>(TABLES!N315/TABLES!M315)-1</f>
        <v>0.1633986928104576</v>
      </c>
      <c r="CU329" s="884">
        <f>SUM(C329:CT329)</f>
        <v>1.0208736330589119</v>
      </c>
    </row>
    <row r="330" spans="1:99" x14ac:dyDescent="0.25">
      <c r="CU330" s="884">
        <f t="shared" ref="CU330:CU333" si="203">SUM(C330:CT330)</f>
        <v>0</v>
      </c>
    </row>
    <row r="331" spans="1:99" ht="16.5" thickBot="1" x14ac:dyDescent="0.3">
      <c r="A331" s="172" t="s">
        <v>411</v>
      </c>
      <c r="CU331" s="884">
        <f t="shared" si="203"/>
        <v>0</v>
      </c>
    </row>
    <row r="332" spans="1:99" x14ac:dyDescent="0.25">
      <c r="A332" s="180" t="s">
        <v>412</v>
      </c>
      <c r="AM332" s="885">
        <f>AM329*TABLES!$D$304</f>
        <v>5.2703445028642725E-3</v>
      </c>
      <c r="AN332" s="886">
        <f>AN329*TABLES!$D$304</f>
        <v>0.42365001172882938</v>
      </c>
      <c r="AO332" s="886">
        <f>AO329*TABLES!$D$304</f>
        <v>8.8484848484848402E-2</v>
      </c>
      <c r="AP332" s="886">
        <f>AP329*TABLES!$D$304</f>
        <v>-0.39211428571428569</v>
      </c>
      <c r="AQ332" s="886">
        <f>AQ329*TABLES!$D$304</f>
        <v>0.63874999999999993</v>
      </c>
      <c r="AR332" s="886">
        <f>AR329*TABLES!$D$304</f>
        <v>-0.1269565217391305</v>
      </c>
      <c r="AS332" s="886">
        <f>AS329*TABLES!$D$304</f>
        <v>0.1825</v>
      </c>
      <c r="AT332" s="886">
        <f>AT329*TABLES!$D$304</f>
        <v>-0.33216931216931223</v>
      </c>
      <c r="AU332" s="886">
        <f>AU329*TABLES!$D$304</f>
        <v>0.19000000000000011</v>
      </c>
      <c r="AV332" s="886">
        <f>AV329*TABLES!$D$304</f>
        <v>0.19466666666666663</v>
      </c>
      <c r="AW332" s="886">
        <f>AW329*TABLES!$D$304</f>
        <v>-0.34352941176470597</v>
      </c>
      <c r="AX332" s="886">
        <f>AX329*TABLES!$D$304</f>
        <v>-0.1589664335664335</v>
      </c>
      <c r="AY332" s="886">
        <f>AY329*TABLES!$E$304</f>
        <v>5.9562112532370202E-3</v>
      </c>
      <c r="AZ332" s="886">
        <f>AZ329*TABLES!$E$304</f>
        <v>0.18591367581515389</v>
      </c>
      <c r="BA332" s="886">
        <f>BA329*TABLES!$E$304</f>
        <v>5.658468025298663E-2</v>
      </c>
      <c r="BB332" s="886">
        <f>BB329*TABLES!$E$304</f>
        <v>0.31188340807174891</v>
      </c>
      <c r="BC332" s="886">
        <f>BC329*TABLES!$E$304</f>
        <v>-0.38657142857142862</v>
      </c>
      <c r="BD332" s="886">
        <f>BD329*TABLES!$E$304</f>
        <v>0.45559701492537313</v>
      </c>
      <c r="BE332" s="886">
        <f>BE329*TABLES!$E$304</f>
        <v>-8.684210526315797E-2</v>
      </c>
      <c r="BF332" s="886">
        <f>BF329*TABLES!$E$304</f>
        <v>-1.0185185185185229E-2</v>
      </c>
      <c r="BG332" s="886">
        <f>BG329*TABLES!$E$304</f>
        <v>-0.29413043478260864</v>
      </c>
      <c r="BH332" s="886">
        <f>BH329*TABLES!$E$304</f>
        <v>0.45770975056689328</v>
      </c>
      <c r="BI332" s="886">
        <f>BI329*TABLES!$E$304</f>
        <v>0.195266272189349</v>
      </c>
      <c r="BJ332" s="886">
        <f>BJ329*TABLES!$E$304</f>
        <v>-1.7460317460317457E-2</v>
      </c>
      <c r="BK332" s="886">
        <f>BK329*TABLES!$F$304</f>
        <v>-2.4949732620320828E-2</v>
      </c>
      <c r="BL332" s="886">
        <f>BL329*TABLES!$F$304</f>
        <v>-0.29140995003258752</v>
      </c>
      <c r="BM332" s="886">
        <f>BM329*TABLES!$F$304</f>
        <v>-0.12874172185430457</v>
      </c>
      <c r="BN332" s="886">
        <f>BN329*TABLES!$F$304</f>
        <v>0.35232086330935258</v>
      </c>
      <c r="BO332" s="886">
        <f>BO329*TABLES!$F$304</f>
        <v>0.17010813685516749</v>
      </c>
      <c r="BP332" s="886">
        <f>BP329*TABLES!$F$304</f>
        <v>-0.19708556149732628</v>
      </c>
      <c r="BQ332" s="886">
        <f>BQ329*TABLES!$F$304</f>
        <v>-0.21945205479452065</v>
      </c>
      <c r="BR332" s="886">
        <f>BR329*TABLES!$F$304</f>
        <v>0.19656760563380263</v>
      </c>
      <c r="BS332" s="886">
        <f>BS329*TABLES!$F$304</f>
        <v>0.11974753501224639</v>
      </c>
      <c r="BT332" s="886">
        <f>BT329*TABLES!$F$304</f>
        <v>6.63157894736843E-2</v>
      </c>
      <c r="BU332" s="886">
        <f>BU329*TABLES!$F$304</f>
        <v>-0.21615168539325838</v>
      </c>
      <c r="BV332" s="886">
        <f>BV329*TABLES!$F$304</f>
        <v>0.25100810372771487</v>
      </c>
      <c r="BW332" s="886">
        <f>BW329*TABLES!$G$304</f>
        <v>-0.11119842829076629</v>
      </c>
      <c r="BX332" s="886">
        <f>BX329*TABLES!$G$304</f>
        <v>-0.15152439024390249</v>
      </c>
      <c r="BY332" s="886">
        <f>BY329*TABLES!$G$304</f>
        <v>0.13162393162393177</v>
      </c>
      <c r="BZ332" s="886">
        <f>BZ329*TABLES!$G$304</f>
        <v>0.17499999999999999</v>
      </c>
      <c r="CA332" s="886">
        <f>CA329*TABLES!$G$304</f>
        <v>-4.6666666666666655E-2</v>
      </c>
      <c r="CB332" s="886">
        <f>CB329*TABLES!$G$304</f>
        <v>0.10459770114942524</v>
      </c>
      <c r="CC332" s="886">
        <f>CC329*TABLES!$G$304</f>
        <v>-0.239572192513369</v>
      </c>
      <c r="CD332" s="886">
        <f>CD329*TABLES!$G$304</f>
        <v>-9.0322580645161354E-2</v>
      </c>
      <c r="CE332" s="886">
        <f>CE329*TABLES!$G$304</f>
        <v>0.14724137931034473</v>
      </c>
      <c r="CF332" s="886">
        <f>CF329*TABLES!$G$304</f>
        <v>0.19001560062402509</v>
      </c>
      <c r="CG332" s="886">
        <f>CG329*TABLES!$G$304</f>
        <v>3.8461538461538325E-2</v>
      </c>
      <c r="CH332" s="886">
        <f>CH329*TABLES!$G$304</f>
        <v>-8.2352941176470601E-2</v>
      </c>
      <c r="CI332" s="886">
        <f>CI329*TABLES!$H$304</f>
        <v>-7.181818181818316E-3</v>
      </c>
      <c r="CJ332" s="886">
        <f>CJ329*TABLES!$H$304</f>
        <v>-0.20922374429223736</v>
      </c>
      <c r="CK332" s="886">
        <f>CK329*TABLES!$H$304</f>
        <v>2.0789473684210417E-2</v>
      </c>
      <c r="CL332" s="886">
        <f>CL329*TABLES!$H$304</f>
        <v>0.30779220779220773</v>
      </c>
      <c r="CM332" s="886">
        <f>CM329*TABLES!$H$304</f>
        <v>4.4222826086956463E-2</v>
      </c>
      <c r="CN332" s="886">
        <f>CN329*TABLES!$H$304</f>
        <v>3.2159661644197611E-2</v>
      </c>
      <c r="CO332" s="886">
        <f>CO329*TABLES!$H$304</f>
        <v>-0.44010777202072526</v>
      </c>
      <c r="CP332" s="886">
        <f>CP329*TABLES!$H$304</f>
        <v>0.11074978454467083</v>
      </c>
      <c r="CQ332" s="886">
        <f>CQ329*TABLES!$H$304</f>
        <v>0.40295302013422835</v>
      </c>
      <c r="CR332" s="886">
        <f>CR329*TABLES!$H$304</f>
        <v>-4.2245989304812832E-2</v>
      </c>
      <c r="CS332" s="886">
        <f>CS329*TABLES!$H$304</f>
        <v>-0.25175824175824174</v>
      </c>
      <c r="CT332" s="887">
        <f>CT329*TABLES!$H$304</f>
        <v>0.25816993464052301</v>
      </c>
      <c r="CU332" s="884">
        <f t="shared" si="203"/>
        <v>1.613207070663123</v>
      </c>
    </row>
    <row r="333" spans="1:99" ht="16.5" thickBot="1" x14ac:dyDescent="0.3">
      <c r="A333" s="170" t="s">
        <v>84</v>
      </c>
      <c r="AM333" s="888">
        <f>AM329*TABLES!$D$305</f>
        <v>5.9562112532370202E-3</v>
      </c>
      <c r="AN333" s="889">
        <f>AN329*TABLES!$D$305</f>
        <v>0.47878254750175919</v>
      </c>
      <c r="AO333" s="889">
        <f>AO329*TABLES!$D$305</f>
        <v>9.9999999999999908E-2</v>
      </c>
      <c r="AP333" s="889">
        <f>AP329*TABLES!$D$305</f>
        <v>-0.44314285714285712</v>
      </c>
      <c r="AQ333" s="889">
        <f>AQ329*TABLES!$D$305</f>
        <v>0.72187499999999993</v>
      </c>
      <c r="AR333" s="889">
        <f>AR329*TABLES!$D$305</f>
        <v>-0.14347826086956531</v>
      </c>
      <c r="AS333" s="889">
        <f>AS329*TABLES!$D$305</f>
        <v>0.20624999999999999</v>
      </c>
      <c r="AT333" s="889">
        <f>AT329*TABLES!$D$305</f>
        <v>-0.37539682539682545</v>
      </c>
      <c r="AU333" s="889">
        <f>AU329*TABLES!$D$305</f>
        <v>0.21472602739726038</v>
      </c>
      <c r="AV333" s="889">
        <f>AV329*TABLES!$D$305</f>
        <v>0.21999999999999995</v>
      </c>
      <c r="AW333" s="889">
        <f>AW329*TABLES!$D$305</f>
        <v>-0.38823529411764712</v>
      </c>
      <c r="AX333" s="889">
        <f>AX329*TABLES!$D$305</f>
        <v>-0.17965384615384608</v>
      </c>
      <c r="AY333" s="889">
        <f>AY329*TABLES!$E$305</f>
        <v>5.4147375029427458E-3</v>
      </c>
      <c r="AZ333" s="889">
        <f>AZ329*TABLES!$E$305</f>
        <v>0.16901243255923082</v>
      </c>
      <c r="BA333" s="889">
        <f>BA329*TABLES!$E$305</f>
        <v>5.1440618411806027E-2</v>
      </c>
      <c r="BB333" s="889">
        <f>BB329*TABLES!$E$305</f>
        <v>0.28353037097431721</v>
      </c>
      <c r="BC333" s="889">
        <f>BC329*TABLES!$E$305</f>
        <v>-0.35142857142857148</v>
      </c>
      <c r="BD333" s="889">
        <f>BD329*TABLES!$E$305</f>
        <v>0.41417910447761197</v>
      </c>
      <c r="BE333" s="889">
        <f>BE329*TABLES!$E$305</f>
        <v>-7.894736842105271E-2</v>
      </c>
      <c r="BF333" s="889">
        <f>BF329*TABLES!$E$305</f>
        <v>-9.2592592592593004E-3</v>
      </c>
      <c r="BG333" s="889">
        <f>BG329*TABLES!$E$305</f>
        <v>-0.26739130434782604</v>
      </c>
      <c r="BH333" s="889">
        <f>BH329*TABLES!$E$305</f>
        <v>0.41609977324263026</v>
      </c>
      <c r="BI333" s="889">
        <f>BI329*TABLES!$E$305</f>
        <v>0.17751479289940819</v>
      </c>
      <c r="BJ333" s="889">
        <f>BJ329*TABLES!$E$305</f>
        <v>-1.5873015873015872E-2</v>
      </c>
      <c r="BK333" s="889">
        <f>BK329*TABLES!$F$305</f>
        <v>-3.0494117647058786E-2</v>
      </c>
      <c r="BL333" s="889">
        <f>BL329*TABLES!$F$305</f>
        <v>-0.35616771670649583</v>
      </c>
      <c r="BM333" s="889">
        <f>BM329*TABLES!$F$305</f>
        <v>-0.15735099337748337</v>
      </c>
      <c r="BN333" s="889">
        <f>BN329*TABLES!$F$305</f>
        <v>0.43061438848920869</v>
      </c>
      <c r="BO333" s="889">
        <f>BO329*TABLES!$F$305</f>
        <v>0.20790994504520469</v>
      </c>
      <c r="BP333" s="889">
        <f>BP329*TABLES!$F$305</f>
        <v>-0.24088235294117655</v>
      </c>
      <c r="BQ333" s="889">
        <f>BQ329*TABLES!$F$305</f>
        <v>-0.26821917808219187</v>
      </c>
      <c r="BR333" s="889">
        <f>BR329*TABLES!$F$305</f>
        <v>0.24024929577464763</v>
      </c>
      <c r="BS333" s="889">
        <f>BS329*TABLES!$F$305</f>
        <v>0.14635809834830113</v>
      </c>
      <c r="BT333" s="889">
        <f>BT329*TABLES!$F$305</f>
        <v>8.1052631578947473E-2</v>
      </c>
      <c r="BU333" s="889">
        <f>BU329*TABLES!$F$305</f>
        <v>-0.26418539325842688</v>
      </c>
      <c r="BV333" s="889">
        <f>BV329*TABLES!$F$305</f>
        <v>0.30678768233387371</v>
      </c>
      <c r="BW333" s="889">
        <f>BW329*TABLES!$G$305</f>
        <v>-0.10881560482739273</v>
      </c>
      <c r="BX333" s="889">
        <f>BX329*TABLES!$G$305</f>
        <v>-0.14827743902439031</v>
      </c>
      <c r="BY333" s="889">
        <f>BY329*TABLES!$G$305</f>
        <v>0.12880341880341897</v>
      </c>
      <c r="BZ333" s="889">
        <f>BZ329*TABLES!$G$305</f>
        <v>0.17125000000000001</v>
      </c>
      <c r="CA333" s="889">
        <f>CA329*TABLES!$G$305</f>
        <v>-4.5666666666666661E-2</v>
      </c>
      <c r="CB333" s="889">
        <f>CB329*TABLES!$G$305</f>
        <v>0.10235632183908042</v>
      </c>
      <c r="CC333" s="889">
        <f>CC329*TABLES!$G$305</f>
        <v>-0.23443850267379684</v>
      </c>
      <c r="CD333" s="889">
        <f>CD329*TABLES!$G$305</f>
        <v>-8.8387096774193624E-2</v>
      </c>
      <c r="CE333" s="889">
        <f>CE329*TABLES!$G$305</f>
        <v>0.14408620689655163</v>
      </c>
      <c r="CF333" s="889">
        <f>CF329*TABLES!$G$305</f>
        <v>0.18594383775351028</v>
      </c>
      <c r="CG333" s="889">
        <f>CG329*TABLES!$G$305</f>
        <v>3.7637362637362504E-2</v>
      </c>
      <c r="CH333" s="889">
        <f>CH329*TABLES!$G$305</f>
        <v>-8.0588235294117669E-2</v>
      </c>
      <c r="CI333" s="889">
        <f>CI329*TABLES!$H$305</f>
        <v>-6.590909090909214E-3</v>
      </c>
      <c r="CJ333" s="889">
        <f>CJ329*TABLES!$H$305</f>
        <v>-0.19200913242009124</v>
      </c>
      <c r="CK333" s="889">
        <f>CK329*TABLES!$H$305</f>
        <v>1.9078947368420949E-2</v>
      </c>
      <c r="CL333" s="889">
        <f>CL329*TABLES!$H$305</f>
        <v>0.28246753246753237</v>
      </c>
      <c r="CM333" s="889">
        <f>CM329*TABLES!$H$305</f>
        <v>4.0584239130434727E-2</v>
      </c>
      <c r="CN333" s="889">
        <f>CN329*TABLES!$H$305</f>
        <v>2.9513613534231986E-2</v>
      </c>
      <c r="CO333" s="889">
        <f>CO329*TABLES!$H$305</f>
        <v>-0.40389637305699466</v>
      </c>
      <c r="CP333" s="889">
        <f>CP329*TABLES!$H$305</f>
        <v>0.10163746049985613</v>
      </c>
      <c r="CQ333" s="889">
        <f>CQ329*TABLES!$H$305</f>
        <v>0.36979865771812093</v>
      </c>
      <c r="CR333" s="889">
        <f>CR329*TABLES!$H$305</f>
        <v>-3.8770053475935824E-2</v>
      </c>
      <c r="CS333" s="889">
        <f>CS329*TABLES!$H$305</f>
        <v>-0.23104395604395603</v>
      </c>
      <c r="CT333" s="890">
        <f>CT329*TABLES!$H$305</f>
        <v>0.23692810457516353</v>
      </c>
      <c r="CU333" s="884">
        <f t="shared" si="203"/>
        <v>1.5792490366423271</v>
      </c>
    </row>
    <row r="334" spans="1:99" x14ac:dyDescent="0.25">
      <c r="CU334" s="849">
        <f t="shared" si="202"/>
        <v>0</v>
      </c>
    </row>
    <row r="335" spans="1:99" ht="16.5" thickBot="1" x14ac:dyDescent="0.3">
      <c r="A335" s="172" t="s">
        <v>410</v>
      </c>
      <c r="CU335" s="849">
        <f t="shared" si="202"/>
        <v>0</v>
      </c>
    </row>
    <row r="336" spans="1:99" x14ac:dyDescent="0.25">
      <c r="A336" s="180" t="s">
        <v>80</v>
      </c>
      <c r="AM336" s="891">
        <f>TABLES!D321</f>
        <v>3.5000000000000003E-2</v>
      </c>
      <c r="AN336" s="840">
        <f>0</f>
        <v>0</v>
      </c>
      <c r="AO336" s="840">
        <f t="shared" ref="AO336:AX336" si="204">AN336</f>
        <v>0</v>
      </c>
      <c r="AP336" s="840">
        <f t="shared" si="204"/>
        <v>0</v>
      </c>
      <c r="AQ336" s="840">
        <f t="shared" si="204"/>
        <v>0</v>
      </c>
      <c r="AR336" s="840">
        <f t="shared" si="204"/>
        <v>0</v>
      </c>
      <c r="AS336" s="840">
        <f t="shared" si="204"/>
        <v>0</v>
      </c>
      <c r="AT336" s="840">
        <v>0</v>
      </c>
      <c r="AU336" s="840">
        <f t="shared" si="204"/>
        <v>0</v>
      </c>
      <c r="AV336" s="840">
        <f t="shared" si="204"/>
        <v>0</v>
      </c>
      <c r="AW336" s="840">
        <f t="shared" si="204"/>
        <v>0</v>
      </c>
      <c r="AX336" s="840">
        <f t="shared" si="204"/>
        <v>0</v>
      </c>
      <c r="AY336" s="840">
        <f>TABLES!E321</f>
        <v>4.4999999999999998E-2</v>
      </c>
      <c r="AZ336" s="840">
        <v>0</v>
      </c>
      <c r="BA336" s="840">
        <f t="shared" ref="BA336:BJ336" si="205">AZ336</f>
        <v>0</v>
      </c>
      <c r="BB336" s="840">
        <f t="shared" si="205"/>
        <v>0</v>
      </c>
      <c r="BC336" s="840">
        <f t="shared" si="205"/>
        <v>0</v>
      </c>
      <c r="BD336" s="840">
        <f t="shared" si="205"/>
        <v>0</v>
      </c>
      <c r="BE336" s="840">
        <f t="shared" si="205"/>
        <v>0</v>
      </c>
      <c r="BF336" s="840">
        <f t="shared" si="205"/>
        <v>0</v>
      </c>
      <c r="BG336" s="840">
        <f t="shared" si="205"/>
        <v>0</v>
      </c>
      <c r="BH336" s="840">
        <f t="shared" si="205"/>
        <v>0</v>
      </c>
      <c r="BI336" s="840">
        <f t="shared" si="205"/>
        <v>0</v>
      </c>
      <c r="BJ336" s="840">
        <f t="shared" si="205"/>
        <v>0</v>
      </c>
      <c r="BK336" s="840">
        <f>TABLES!F321</f>
        <v>0.06</v>
      </c>
      <c r="BL336" s="840">
        <v>0</v>
      </c>
      <c r="BM336" s="840">
        <f t="shared" ref="BM336:BV336" si="206">BL336</f>
        <v>0</v>
      </c>
      <c r="BN336" s="840">
        <f t="shared" si="206"/>
        <v>0</v>
      </c>
      <c r="BO336" s="840">
        <f t="shared" si="206"/>
        <v>0</v>
      </c>
      <c r="BP336" s="840">
        <f t="shared" si="206"/>
        <v>0</v>
      </c>
      <c r="BQ336" s="840">
        <f t="shared" si="206"/>
        <v>0</v>
      </c>
      <c r="BR336" s="840">
        <f t="shared" si="206"/>
        <v>0</v>
      </c>
      <c r="BS336" s="840">
        <f t="shared" si="206"/>
        <v>0</v>
      </c>
      <c r="BT336" s="840">
        <f t="shared" si="206"/>
        <v>0</v>
      </c>
      <c r="BU336" s="840">
        <f t="shared" si="206"/>
        <v>0</v>
      </c>
      <c r="BV336" s="840">
        <f t="shared" si="206"/>
        <v>0</v>
      </c>
      <c r="BW336" s="840">
        <f>TABLES!G321</f>
        <v>6.7000000000000004E-2</v>
      </c>
      <c r="BX336" s="840">
        <v>0</v>
      </c>
      <c r="BY336" s="840">
        <f t="shared" ref="BY336:CH336" si="207">BX336</f>
        <v>0</v>
      </c>
      <c r="BZ336" s="840">
        <f t="shared" si="207"/>
        <v>0</v>
      </c>
      <c r="CA336" s="840">
        <f t="shared" si="207"/>
        <v>0</v>
      </c>
      <c r="CB336" s="840">
        <f t="shared" si="207"/>
        <v>0</v>
      </c>
      <c r="CC336" s="840">
        <f t="shared" si="207"/>
        <v>0</v>
      </c>
      <c r="CD336" s="840">
        <f t="shared" si="207"/>
        <v>0</v>
      </c>
      <c r="CE336" s="840">
        <f t="shared" si="207"/>
        <v>0</v>
      </c>
      <c r="CF336" s="840">
        <f t="shared" si="207"/>
        <v>0</v>
      </c>
      <c r="CG336" s="840">
        <f t="shared" si="207"/>
        <v>0</v>
      </c>
      <c r="CH336" s="840">
        <f t="shared" si="207"/>
        <v>0</v>
      </c>
      <c r="CI336" s="840">
        <f>TABLES!H321</f>
        <v>6.3E-2</v>
      </c>
      <c r="CJ336" s="840">
        <v>0</v>
      </c>
      <c r="CK336" s="840">
        <f t="shared" ref="CK336:CT336" si="208">CJ336</f>
        <v>0</v>
      </c>
      <c r="CL336" s="840">
        <f t="shared" si="208"/>
        <v>0</v>
      </c>
      <c r="CM336" s="840">
        <f t="shared" si="208"/>
        <v>0</v>
      </c>
      <c r="CN336" s="840">
        <f t="shared" si="208"/>
        <v>0</v>
      </c>
      <c r="CO336" s="840">
        <f t="shared" si="208"/>
        <v>0</v>
      </c>
      <c r="CP336" s="840">
        <f t="shared" si="208"/>
        <v>0</v>
      </c>
      <c r="CQ336" s="840">
        <f t="shared" si="208"/>
        <v>0</v>
      </c>
      <c r="CR336" s="840">
        <f t="shared" si="208"/>
        <v>0</v>
      </c>
      <c r="CS336" s="840">
        <f t="shared" si="208"/>
        <v>0</v>
      </c>
      <c r="CT336" s="841">
        <f t="shared" si="208"/>
        <v>0</v>
      </c>
      <c r="CU336" s="884">
        <f t="shared" si="202"/>
        <v>0.27</v>
      </c>
    </row>
    <row r="337" spans="1:99" x14ac:dyDescent="0.25">
      <c r="A337" s="180" t="s">
        <v>81</v>
      </c>
      <c r="AM337" s="892">
        <f>TABLES!D322</f>
        <v>5.8000000000000003E-2</v>
      </c>
      <c r="AN337" s="842">
        <v>0</v>
      </c>
      <c r="AO337" s="842">
        <f t="shared" ref="AO337:AX337" si="209">AN337</f>
        <v>0</v>
      </c>
      <c r="AP337" s="842">
        <f t="shared" si="209"/>
        <v>0</v>
      </c>
      <c r="AQ337" s="842">
        <f t="shared" si="209"/>
        <v>0</v>
      </c>
      <c r="AR337" s="842">
        <f t="shared" si="209"/>
        <v>0</v>
      </c>
      <c r="AS337" s="842">
        <f t="shared" si="209"/>
        <v>0</v>
      </c>
      <c r="AT337" s="842">
        <f t="shared" si="209"/>
        <v>0</v>
      </c>
      <c r="AU337" s="842">
        <f t="shared" si="209"/>
        <v>0</v>
      </c>
      <c r="AV337" s="842">
        <f t="shared" si="209"/>
        <v>0</v>
      </c>
      <c r="AW337" s="842">
        <f t="shared" si="209"/>
        <v>0</v>
      </c>
      <c r="AX337" s="842">
        <f t="shared" si="209"/>
        <v>0</v>
      </c>
      <c r="AY337" s="842">
        <f>TABLES!E322</f>
        <v>4.4999999999999998E-2</v>
      </c>
      <c r="AZ337" s="842">
        <v>0</v>
      </c>
      <c r="BA337" s="842">
        <f t="shared" ref="BA337:BJ337" si="210">AZ337</f>
        <v>0</v>
      </c>
      <c r="BB337" s="842">
        <f t="shared" si="210"/>
        <v>0</v>
      </c>
      <c r="BC337" s="842">
        <f t="shared" si="210"/>
        <v>0</v>
      </c>
      <c r="BD337" s="842">
        <f t="shared" si="210"/>
        <v>0</v>
      </c>
      <c r="BE337" s="842">
        <f t="shared" si="210"/>
        <v>0</v>
      </c>
      <c r="BF337" s="842">
        <f t="shared" si="210"/>
        <v>0</v>
      </c>
      <c r="BG337" s="842">
        <f t="shared" si="210"/>
        <v>0</v>
      </c>
      <c r="BH337" s="842">
        <f t="shared" si="210"/>
        <v>0</v>
      </c>
      <c r="BI337" s="842">
        <f t="shared" si="210"/>
        <v>0</v>
      </c>
      <c r="BJ337" s="842">
        <f t="shared" si="210"/>
        <v>0</v>
      </c>
      <c r="BK337" s="842">
        <f>TABLES!F322</f>
        <v>0.05</v>
      </c>
      <c r="BL337" s="842">
        <v>0</v>
      </c>
      <c r="BM337" s="842">
        <f t="shared" ref="BM337:BV337" si="211">BL337</f>
        <v>0</v>
      </c>
      <c r="BN337" s="842">
        <f t="shared" si="211"/>
        <v>0</v>
      </c>
      <c r="BO337" s="842">
        <f t="shared" si="211"/>
        <v>0</v>
      </c>
      <c r="BP337" s="842">
        <f t="shared" si="211"/>
        <v>0</v>
      </c>
      <c r="BQ337" s="842">
        <f t="shared" si="211"/>
        <v>0</v>
      </c>
      <c r="BR337" s="842">
        <f t="shared" si="211"/>
        <v>0</v>
      </c>
      <c r="BS337" s="842">
        <f t="shared" si="211"/>
        <v>0</v>
      </c>
      <c r="BT337" s="842">
        <f t="shared" si="211"/>
        <v>0</v>
      </c>
      <c r="BU337" s="842">
        <f t="shared" si="211"/>
        <v>0</v>
      </c>
      <c r="BV337" s="842">
        <f t="shared" si="211"/>
        <v>0</v>
      </c>
      <c r="BW337" s="842">
        <f>TABLES!G322</f>
        <v>8.5999999999999993E-2</v>
      </c>
      <c r="BX337" s="842">
        <v>0</v>
      </c>
      <c r="BY337" s="842">
        <f t="shared" ref="BY337:CH337" si="212">BX337</f>
        <v>0</v>
      </c>
      <c r="BZ337" s="842">
        <f t="shared" si="212"/>
        <v>0</v>
      </c>
      <c r="CA337" s="842">
        <f t="shared" si="212"/>
        <v>0</v>
      </c>
      <c r="CB337" s="842">
        <f t="shared" si="212"/>
        <v>0</v>
      </c>
      <c r="CC337" s="842">
        <f t="shared" si="212"/>
        <v>0</v>
      </c>
      <c r="CD337" s="842">
        <f t="shared" si="212"/>
        <v>0</v>
      </c>
      <c r="CE337" s="842">
        <f t="shared" si="212"/>
        <v>0</v>
      </c>
      <c r="CF337" s="842">
        <f t="shared" si="212"/>
        <v>0</v>
      </c>
      <c r="CG337" s="842">
        <f t="shared" si="212"/>
        <v>0</v>
      </c>
      <c r="CH337" s="842">
        <f t="shared" si="212"/>
        <v>0</v>
      </c>
      <c r="CI337" s="842">
        <f>TABLES!H322</f>
        <v>5.8999999999999997E-2</v>
      </c>
      <c r="CJ337" s="842">
        <v>0</v>
      </c>
      <c r="CK337" s="842">
        <f t="shared" ref="CK337:CT337" si="213">CJ337</f>
        <v>0</v>
      </c>
      <c r="CL337" s="842">
        <f t="shared" si="213"/>
        <v>0</v>
      </c>
      <c r="CM337" s="842">
        <f t="shared" si="213"/>
        <v>0</v>
      </c>
      <c r="CN337" s="842">
        <f t="shared" si="213"/>
        <v>0</v>
      </c>
      <c r="CO337" s="842">
        <f t="shared" si="213"/>
        <v>0</v>
      </c>
      <c r="CP337" s="842">
        <f t="shared" si="213"/>
        <v>0</v>
      </c>
      <c r="CQ337" s="842">
        <f t="shared" si="213"/>
        <v>0</v>
      </c>
      <c r="CR337" s="842">
        <f t="shared" si="213"/>
        <v>0</v>
      </c>
      <c r="CS337" s="842">
        <f t="shared" si="213"/>
        <v>0</v>
      </c>
      <c r="CT337" s="893">
        <f t="shared" si="213"/>
        <v>0</v>
      </c>
      <c r="CU337" s="884">
        <f t="shared" si="202"/>
        <v>0.29800000000000004</v>
      </c>
    </row>
    <row r="338" spans="1:99" ht="16.5" thickBot="1" x14ac:dyDescent="0.3">
      <c r="A338" s="180" t="s">
        <v>82</v>
      </c>
      <c r="AM338" s="894">
        <f>TABLES!D323</f>
        <v>3.4000000000000002E-2</v>
      </c>
      <c r="AN338" s="861">
        <v>0</v>
      </c>
      <c r="AO338" s="861">
        <f t="shared" ref="AO338:AX338" si="214">AN338</f>
        <v>0</v>
      </c>
      <c r="AP338" s="861">
        <f t="shared" si="214"/>
        <v>0</v>
      </c>
      <c r="AQ338" s="861">
        <f t="shared" si="214"/>
        <v>0</v>
      </c>
      <c r="AR338" s="861">
        <f t="shared" si="214"/>
        <v>0</v>
      </c>
      <c r="AS338" s="861">
        <f t="shared" si="214"/>
        <v>0</v>
      </c>
      <c r="AT338" s="861">
        <f t="shared" si="214"/>
        <v>0</v>
      </c>
      <c r="AU338" s="861">
        <f t="shared" si="214"/>
        <v>0</v>
      </c>
      <c r="AV338" s="861">
        <f t="shared" si="214"/>
        <v>0</v>
      </c>
      <c r="AW338" s="861">
        <f t="shared" si="214"/>
        <v>0</v>
      </c>
      <c r="AX338" s="861">
        <f t="shared" si="214"/>
        <v>0</v>
      </c>
      <c r="AY338" s="861">
        <f>TABLES!E323</f>
        <v>3.5000000000000003E-2</v>
      </c>
      <c r="AZ338" s="861">
        <v>0</v>
      </c>
      <c r="BA338" s="861">
        <f t="shared" ref="BA338:BJ338" si="215">AZ338</f>
        <v>0</v>
      </c>
      <c r="BB338" s="861">
        <f t="shared" si="215"/>
        <v>0</v>
      </c>
      <c r="BC338" s="861">
        <f t="shared" si="215"/>
        <v>0</v>
      </c>
      <c r="BD338" s="861">
        <f t="shared" si="215"/>
        <v>0</v>
      </c>
      <c r="BE338" s="861">
        <f t="shared" si="215"/>
        <v>0</v>
      </c>
      <c r="BF338" s="861">
        <f t="shared" si="215"/>
        <v>0</v>
      </c>
      <c r="BG338" s="861">
        <f t="shared" si="215"/>
        <v>0</v>
      </c>
      <c r="BH338" s="861">
        <f t="shared" si="215"/>
        <v>0</v>
      </c>
      <c r="BI338" s="861">
        <f t="shared" si="215"/>
        <v>0</v>
      </c>
      <c r="BJ338" s="861">
        <f t="shared" si="215"/>
        <v>0</v>
      </c>
      <c r="BK338" s="861">
        <f>TABLES!F323</f>
        <v>4.8000000000000001E-2</v>
      </c>
      <c r="BL338" s="861">
        <v>0</v>
      </c>
      <c r="BM338" s="861">
        <f t="shared" ref="BM338:BV338" si="216">BL338</f>
        <v>0</v>
      </c>
      <c r="BN338" s="861">
        <f t="shared" si="216"/>
        <v>0</v>
      </c>
      <c r="BO338" s="861">
        <f t="shared" si="216"/>
        <v>0</v>
      </c>
      <c r="BP338" s="861">
        <f t="shared" si="216"/>
        <v>0</v>
      </c>
      <c r="BQ338" s="861">
        <f t="shared" si="216"/>
        <v>0</v>
      </c>
      <c r="BR338" s="861">
        <f t="shared" si="216"/>
        <v>0</v>
      </c>
      <c r="BS338" s="861">
        <f t="shared" si="216"/>
        <v>0</v>
      </c>
      <c r="BT338" s="861">
        <f t="shared" si="216"/>
        <v>0</v>
      </c>
      <c r="BU338" s="861">
        <f t="shared" si="216"/>
        <v>0</v>
      </c>
      <c r="BV338" s="861">
        <f t="shared" si="216"/>
        <v>0</v>
      </c>
      <c r="BW338" s="861">
        <f>TABLES!G323</f>
        <v>6.7000000000000004E-2</v>
      </c>
      <c r="BX338" s="861">
        <v>0</v>
      </c>
      <c r="BY338" s="861">
        <f t="shared" ref="BY338:CH338" si="217">BX338</f>
        <v>0</v>
      </c>
      <c r="BZ338" s="861">
        <f t="shared" si="217"/>
        <v>0</v>
      </c>
      <c r="CA338" s="861">
        <f t="shared" si="217"/>
        <v>0</v>
      </c>
      <c r="CB338" s="861">
        <f t="shared" si="217"/>
        <v>0</v>
      </c>
      <c r="CC338" s="861">
        <f t="shared" si="217"/>
        <v>0</v>
      </c>
      <c r="CD338" s="861">
        <f t="shared" si="217"/>
        <v>0</v>
      </c>
      <c r="CE338" s="861">
        <f t="shared" si="217"/>
        <v>0</v>
      </c>
      <c r="CF338" s="861">
        <f t="shared" si="217"/>
        <v>0</v>
      </c>
      <c r="CG338" s="861">
        <f t="shared" si="217"/>
        <v>0</v>
      </c>
      <c r="CH338" s="861">
        <f t="shared" si="217"/>
        <v>0</v>
      </c>
      <c r="CI338" s="861">
        <f>TABLES!H323</f>
        <v>4.5999999999999999E-2</v>
      </c>
      <c r="CJ338" s="861">
        <v>0</v>
      </c>
      <c r="CK338" s="861">
        <f t="shared" ref="CK338:CT338" si="218">CJ338</f>
        <v>0</v>
      </c>
      <c r="CL338" s="861">
        <f t="shared" si="218"/>
        <v>0</v>
      </c>
      <c r="CM338" s="861">
        <f t="shared" si="218"/>
        <v>0</v>
      </c>
      <c r="CN338" s="861">
        <f t="shared" si="218"/>
        <v>0</v>
      </c>
      <c r="CO338" s="861">
        <f t="shared" si="218"/>
        <v>0</v>
      </c>
      <c r="CP338" s="861">
        <f t="shared" si="218"/>
        <v>0</v>
      </c>
      <c r="CQ338" s="861">
        <f t="shared" si="218"/>
        <v>0</v>
      </c>
      <c r="CR338" s="861">
        <f t="shared" si="218"/>
        <v>0</v>
      </c>
      <c r="CS338" s="861">
        <f t="shared" si="218"/>
        <v>0</v>
      </c>
      <c r="CT338" s="895">
        <f t="shared" si="218"/>
        <v>0</v>
      </c>
      <c r="CU338" s="884">
        <f t="shared" si="202"/>
        <v>0.22999999999999998</v>
      </c>
    </row>
    <row r="339" spans="1:99" x14ac:dyDescent="0.25">
      <c r="CU339" s="849">
        <f t="shared" si="202"/>
        <v>0</v>
      </c>
    </row>
    <row r="340" spans="1:99" x14ac:dyDescent="0.25">
      <c r="CU340" s="852">
        <f t="shared" ref="CU340:CU350" si="219">SUM(C432:CT432)</f>
        <v>0</v>
      </c>
    </row>
    <row r="341" spans="1:99" x14ac:dyDescent="0.25">
      <c r="CU341" s="852">
        <f t="shared" si="219"/>
        <v>5.1499999999999997E-2</v>
      </c>
    </row>
    <row r="342" spans="1:99" x14ac:dyDescent="0.25">
      <c r="CU342" s="852">
        <f t="shared" si="219"/>
        <v>6.4442981357714526</v>
      </c>
    </row>
    <row r="343" spans="1:99" x14ac:dyDescent="0.25">
      <c r="CU343" s="852">
        <f t="shared" si="219"/>
        <v>0.54503562468571487</v>
      </c>
    </row>
    <row r="344" spans="1:99" x14ac:dyDescent="0.25">
      <c r="CU344" s="852">
        <f t="shared" si="219"/>
        <v>3187783880.3122625</v>
      </c>
    </row>
    <row r="345" spans="1:99" x14ac:dyDescent="0.25">
      <c r="CU345" s="852">
        <f t="shared" si="219"/>
        <v>26429695.175684992</v>
      </c>
    </row>
    <row r="346" spans="1:99" x14ac:dyDescent="0.25">
      <c r="CU346" s="852">
        <f t="shared" si="219"/>
        <v>3161354185.090744</v>
      </c>
    </row>
    <row r="347" spans="1:99" x14ac:dyDescent="0.25">
      <c r="CU347" s="852">
        <f t="shared" si="219"/>
        <v>0</v>
      </c>
    </row>
    <row r="348" spans="1:99" x14ac:dyDescent="0.25">
      <c r="CU348" s="852">
        <f t="shared" si="219"/>
        <v>1.9197351229257247</v>
      </c>
    </row>
    <row r="349" spans="1:99" x14ac:dyDescent="0.25">
      <c r="CU349" s="852">
        <f t="shared" si="219"/>
        <v>0.15997792691047774</v>
      </c>
    </row>
    <row r="350" spans="1:99" x14ac:dyDescent="0.25">
      <c r="CU350" s="852">
        <f t="shared" si="219"/>
        <v>0</v>
      </c>
    </row>
    <row r="351" spans="1:99" ht="16.5" thickBot="1" x14ac:dyDescent="0.3">
      <c r="CU351" s="852">
        <f t="shared" si="202"/>
        <v>0</v>
      </c>
    </row>
    <row r="352" spans="1:99" ht="16.5" thickBot="1" x14ac:dyDescent="0.3">
      <c r="A352" s="323" t="s">
        <v>692</v>
      </c>
      <c r="CU352" s="852">
        <f t="shared" si="202"/>
        <v>0</v>
      </c>
    </row>
    <row r="353" spans="1:99" x14ac:dyDescent="0.25">
      <c r="CU353" s="852">
        <f t="shared" si="202"/>
        <v>0</v>
      </c>
    </row>
    <row r="354" spans="1:99" x14ac:dyDescent="0.25">
      <c r="A354" s="170" t="s">
        <v>743</v>
      </c>
      <c r="AM354" s="901">
        <f>TABLES!$D$443</f>
        <v>300</v>
      </c>
      <c r="AN354" s="902">
        <f>TABLES!$D$443</f>
        <v>300</v>
      </c>
      <c r="AO354" s="901">
        <f>TABLES!$D$443</f>
        <v>300</v>
      </c>
      <c r="AP354" s="901">
        <f>TABLES!$D$443</f>
        <v>300</v>
      </c>
      <c r="AQ354" s="901">
        <f>TABLES!$D$443</f>
        <v>300</v>
      </c>
      <c r="AR354" s="901">
        <f>TABLES!$D$443</f>
        <v>300</v>
      </c>
      <c r="AS354" s="901">
        <f>TABLES!$D$443</f>
        <v>300</v>
      </c>
      <c r="AT354" s="901">
        <f>TABLES!$D$443</f>
        <v>300</v>
      </c>
      <c r="AU354" s="901">
        <f>TABLES!$D$443</f>
        <v>300</v>
      </c>
      <c r="AV354" s="901">
        <f>TABLES!$D$443</f>
        <v>300</v>
      </c>
      <c r="AW354" s="901">
        <f>TABLES!$D$443</f>
        <v>300</v>
      </c>
      <c r="AX354" s="901">
        <f>TABLES!$D$443</f>
        <v>300</v>
      </c>
      <c r="AY354" s="901">
        <f>TABLES!$E$443</f>
        <v>330</v>
      </c>
      <c r="AZ354" s="901">
        <f>TABLES!$E$443</f>
        <v>330</v>
      </c>
      <c r="BA354" s="901">
        <f>TABLES!$E$443</f>
        <v>330</v>
      </c>
      <c r="BB354" s="901">
        <f>TABLES!$E$443</f>
        <v>330</v>
      </c>
      <c r="BC354" s="901">
        <f>TABLES!$E$443</f>
        <v>330</v>
      </c>
      <c r="BD354" s="901">
        <f>TABLES!$E$443</f>
        <v>330</v>
      </c>
      <c r="BE354" s="901">
        <f>TABLES!$E$443</f>
        <v>330</v>
      </c>
      <c r="BF354" s="901">
        <f>TABLES!$E$443</f>
        <v>330</v>
      </c>
      <c r="BG354" s="901">
        <f>TABLES!$E$443</f>
        <v>330</v>
      </c>
      <c r="BH354" s="901">
        <f>TABLES!$E$443</f>
        <v>330</v>
      </c>
      <c r="BI354" s="901">
        <f>TABLES!$E$443</f>
        <v>330</v>
      </c>
      <c r="BJ354" s="901">
        <f>TABLES!$E$443</f>
        <v>330</v>
      </c>
      <c r="BK354" s="901">
        <f>TABLES!$F$443</f>
        <v>360</v>
      </c>
      <c r="BL354" s="901">
        <f>TABLES!$F$443</f>
        <v>360</v>
      </c>
      <c r="BM354" s="901">
        <f>TABLES!$F$443</f>
        <v>360</v>
      </c>
      <c r="BN354" s="901">
        <f>TABLES!$F$443</f>
        <v>360</v>
      </c>
      <c r="BO354" s="901">
        <f>TABLES!$F$443</f>
        <v>360</v>
      </c>
      <c r="BP354" s="901">
        <f>TABLES!$F$443</f>
        <v>360</v>
      </c>
      <c r="BQ354" s="901">
        <f>TABLES!$F$443</f>
        <v>360</v>
      </c>
      <c r="BR354" s="901">
        <f>TABLES!$F$443</f>
        <v>360</v>
      </c>
      <c r="BS354" s="901">
        <f>TABLES!$F$443</f>
        <v>360</v>
      </c>
      <c r="BT354" s="901">
        <f>TABLES!$F$443</f>
        <v>360</v>
      </c>
      <c r="BU354" s="901">
        <f>TABLES!$F$443</f>
        <v>360</v>
      </c>
      <c r="BV354" s="901">
        <f>TABLES!$F$443</f>
        <v>360</v>
      </c>
      <c r="BW354" s="901">
        <f>TABLES!$G$443</f>
        <v>390</v>
      </c>
      <c r="BX354" s="901">
        <f>TABLES!$G$443</f>
        <v>390</v>
      </c>
      <c r="BY354" s="901">
        <f>TABLES!$G$443</f>
        <v>390</v>
      </c>
      <c r="BZ354" s="901">
        <f>TABLES!$G$443</f>
        <v>390</v>
      </c>
      <c r="CA354" s="901">
        <f>TABLES!$G$443</f>
        <v>390</v>
      </c>
      <c r="CB354" s="901">
        <f>TABLES!$G$443</f>
        <v>390</v>
      </c>
      <c r="CC354" s="901">
        <f>TABLES!$G$443</f>
        <v>390</v>
      </c>
      <c r="CD354" s="901">
        <f>TABLES!$G$443</f>
        <v>390</v>
      </c>
      <c r="CE354" s="901">
        <f>TABLES!$G$443</f>
        <v>390</v>
      </c>
      <c r="CF354" s="901">
        <f>TABLES!$G$443</f>
        <v>390</v>
      </c>
      <c r="CG354" s="901">
        <f>TABLES!$G$443</f>
        <v>390</v>
      </c>
      <c r="CH354" s="901">
        <f>TABLES!$G$443</f>
        <v>390</v>
      </c>
      <c r="CI354" s="901">
        <f>TABLES!$H$443</f>
        <v>420</v>
      </c>
      <c r="CJ354" s="901">
        <f>TABLES!$H$443</f>
        <v>420</v>
      </c>
      <c r="CK354" s="901">
        <f>TABLES!$H$443</f>
        <v>420</v>
      </c>
      <c r="CL354" s="901">
        <f>TABLES!$H$443</f>
        <v>420</v>
      </c>
      <c r="CM354" s="901">
        <f>TABLES!$H$443</f>
        <v>420</v>
      </c>
      <c r="CN354" s="901">
        <f>TABLES!$H$443</f>
        <v>420</v>
      </c>
      <c r="CO354" s="901">
        <f>TABLES!$H$443</f>
        <v>420</v>
      </c>
      <c r="CP354" s="901">
        <f>TABLES!$H$443</f>
        <v>420</v>
      </c>
      <c r="CQ354" s="901">
        <f>TABLES!$H$443</f>
        <v>420</v>
      </c>
      <c r="CR354" s="901">
        <f>TABLES!$H$443</f>
        <v>420</v>
      </c>
      <c r="CS354" s="901">
        <f>TABLES!$H$443</f>
        <v>420</v>
      </c>
      <c r="CT354" s="901">
        <f>TABLES!$H$443</f>
        <v>420</v>
      </c>
      <c r="CU354" s="852">
        <f t="shared" si="202"/>
        <v>21600</v>
      </c>
    </row>
    <row r="355" spans="1:99" x14ac:dyDescent="0.25">
      <c r="AM355" s="346"/>
      <c r="AN355" s="346"/>
      <c r="AO355" s="346"/>
      <c r="AP355" s="346"/>
      <c r="AQ355" s="346"/>
      <c r="AR355" s="346"/>
      <c r="AS355" s="346"/>
      <c r="AT355" s="346"/>
      <c r="AU355" s="346"/>
      <c r="AV355" s="346"/>
      <c r="AW355" s="346"/>
      <c r="AX355" s="346"/>
      <c r="AY355" s="346"/>
      <c r="AZ355" s="346"/>
      <c r="BA355" s="346"/>
      <c r="BB355" s="346"/>
      <c r="BC355" s="346"/>
      <c r="BD355" s="346"/>
      <c r="BE355" s="346"/>
      <c r="BF355" s="346"/>
      <c r="BG355" s="346"/>
      <c r="BH355" s="346"/>
      <c r="BI355" s="346"/>
      <c r="BJ355" s="346"/>
      <c r="BK355" s="346"/>
      <c r="BL355" s="346"/>
      <c r="BM355" s="346"/>
      <c r="BN355" s="346"/>
      <c r="BO355" s="346"/>
      <c r="BP355" s="346"/>
      <c r="BQ355" s="346"/>
      <c r="BR355" s="346"/>
      <c r="BS355" s="346"/>
      <c r="BT355" s="346"/>
      <c r="BU355" s="346"/>
      <c r="BV355" s="346"/>
      <c r="BW355" s="346"/>
      <c r="BX355" s="346"/>
      <c r="BY355" s="346"/>
      <c r="BZ355" s="346"/>
      <c r="CA355" s="346"/>
      <c r="CB355" s="346"/>
      <c r="CC355" s="346"/>
      <c r="CD355" s="346"/>
      <c r="CE355" s="346"/>
      <c r="CF355" s="346"/>
      <c r="CG355" s="346"/>
      <c r="CH355" s="346"/>
      <c r="CI355" s="346"/>
      <c r="CJ355" s="346"/>
      <c r="CK355" s="346"/>
      <c r="CL355" s="346"/>
      <c r="CM355" s="346"/>
      <c r="CN355" s="346"/>
      <c r="CO355" s="346"/>
      <c r="CP355" s="346"/>
      <c r="CQ355" s="346"/>
      <c r="CR355" s="346"/>
      <c r="CS355" s="346"/>
      <c r="CT355" s="346"/>
      <c r="CU355" s="852">
        <f t="shared" si="202"/>
        <v>0</v>
      </c>
    </row>
    <row r="356" spans="1:99" x14ac:dyDescent="0.25">
      <c r="A356" s="180" t="s">
        <v>744</v>
      </c>
      <c r="AM356" s="903">
        <f>TABLES!$D$444</f>
        <v>220</v>
      </c>
      <c r="AN356" s="903">
        <f>TABLES!$D$444</f>
        <v>220</v>
      </c>
      <c r="AO356" s="903">
        <f>TABLES!$D$444</f>
        <v>220</v>
      </c>
      <c r="AP356" s="903">
        <f>TABLES!$D$444</f>
        <v>220</v>
      </c>
      <c r="AQ356" s="903">
        <f>TABLES!$D$444</f>
        <v>220</v>
      </c>
      <c r="AR356" s="903">
        <f>TABLES!$D$444</f>
        <v>220</v>
      </c>
      <c r="AS356" s="903">
        <f>TABLES!$D$444</f>
        <v>220</v>
      </c>
      <c r="AT356" s="903">
        <f>TABLES!$D$444</f>
        <v>220</v>
      </c>
      <c r="AU356" s="903">
        <f>TABLES!$D$444</f>
        <v>220</v>
      </c>
      <c r="AV356" s="903">
        <f>TABLES!$D$444</f>
        <v>220</v>
      </c>
      <c r="AW356" s="903">
        <f>TABLES!$D$444</f>
        <v>220</v>
      </c>
      <c r="AX356" s="903">
        <f>TABLES!$D$444</f>
        <v>220</v>
      </c>
      <c r="AY356" s="903">
        <f>TABLES!$E$444</f>
        <v>250</v>
      </c>
      <c r="AZ356" s="903">
        <f>TABLES!$E$444</f>
        <v>250</v>
      </c>
      <c r="BA356" s="903">
        <f>TABLES!$E$444</f>
        <v>250</v>
      </c>
      <c r="BB356" s="903">
        <f>TABLES!$E$444</f>
        <v>250</v>
      </c>
      <c r="BC356" s="903">
        <f>TABLES!$E$444</f>
        <v>250</v>
      </c>
      <c r="BD356" s="903">
        <f>TABLES!$E$444</f>
        <v>250</v>
      </c>
      <c r="BE356" s="903">
        <f>TABLES!$E$444</f>
        <v>250</v>
      </c>
      <c r="BF356" s="903">
        <f>TABLES!$E$444</f>
        <v>250</v>
      </c>
      <c r="BG356" s="903">
        <f>TABLES!$E$444</f>
        <v>250</v>
      </c>
      <c r="BH356" s="903">
        <f>TABLES!$E$444</f>
        <v>250</v>
      </c>
      <c r="BI356" s="903">
        <f>TABLES!$E$444</f>
        <v>250</v>
      </c>
      <c r="BJ356" s="903">
        <f>TABLES!$E$444</f>
        <v>250</v>
      </c>
      <c r="BK356" s="903">
        <f>TABLES!$F$444</f>
        <v>250</v>
      </c>
      <c r="BL356" s="903">
        <f>TABLES!$F$444</f>
        <v>250</v>
      </c>
      <c r="BM356" s="903">
        <f>TABLES!$F$444</f>
        <v>250</v>
      </c>
      <c r="BN356" s="903">
        <f>TABLES!$F$444</f>
        <v>250</v>
      </c>
      <c r="BO356" s="903">
        <f>TABLES!$F$444</f>
        <v>250</v>
      </c>
      <c r="BP356" s="903">
        <f>TABLES!$F$444</f>
        <v>250</v>
      </c>
      <c r="BQ356" s="903">
        <f>TABLES!$F$444</f>
        <v>250</v>
      </c>
      <c r="BR356" s="903">
        <f>TABLES!$F$444</f>
        <v>250</v>
      </c>
      <c r="BS356" s="903">
        <f>TABLES!$F$444</f>
        <v>250</v>
      </c>
      <c r="BT356" s="903">
        <f>TABLES!$F$444</f>
        <v>250</v>
      </c>
      <c r="BU356" s="903">
        <f>TABLES!$F$444</f>
        <v>250</v>
      </c>
      <c r="BV356" s="903">
        <f>TABLES!$F$444</f>
        <v>250</v>
      </c>
      <c r="BW356" s="903">
        <f>TABLES!$G$444</f>
        <v>280</v>
      </c>
      <c r="BX356" s="903">
        <f>TABLES!$G$444</f>
        <v>280</v>
      </c>
      <c r="BY356" s="903">
        <f>TABLES!$G$444</f>
        <v>280</v>
      </c>
      <c r="BZ356" s="903">
        <f>TABLES!$G$444</f>
        <v>280</v>
      </c>
      <c r="CA356" s="903">
        <f>TABLES!$G$444</f>
        <v>280</v>
      </c>
      <c r="CB356" s="903">
        <f>TABLES!$G$444</f>
        <v>280</v>
      </c>
      <c r="CC356" s="903">
        <f>TABLES!$G$444</f>
        <v>280</v>
      </c>
      <c r="CD356" s="903">
        <f>TABLES!$G$444</f>
        <v>280</v>
      </c>
      <c r="CE356" s="903">
        <f>TABLES!$G$444</f>
        <v>280</v>
      </c>
      <c r="CF356" s="903">
        <f>TABLES!$G$444</f>
        <v>280</v>
      </c>
      <c r="CG356" s="903">
        <f>TABLES!$G$444</f>
        <v>280</v>
      </c>
      <c r="CH356" s="903">
        <f>TABLES!$G$444</f>
        <v>280</v>
      </c>
      <c r="CI356" s="903">
        <f>TABLES!$H$444</f>
        <v>300</v>
      </c>
      <c r="CJ356" s="903">
        <f>TABLES!$H$444</f>
        <v>300</v>
      </c>
      <c r="CK356" s="903">
        <f>TABLES!$H$444</f>
        <v>300</v>
      </c>
      <c r="CL356" s="903">
        <f>TABLES!$H$444</f>
        <v>300</v>
      </c>
      <c r="CM356" s="903">
        <f>TABLES!$H$444</f>
        <v>300</v>
      </c>
      <c r="CN356" s="903">
        <f>TABLES!$H$444</f>
        <v>300</v>
      </c>
      <c r="CO356" s="903">
        <f>TABLES!$H$444</f>
        <v>300</v>
      </c>
      <c r="CP356" s="903">
        <f>TABLES!$H$444</f>
        <v>300</v>
      </c>
      <c r="CQ356" s="903">
        <f>TABLES!$H$444</f>
        <v>300</v>
      </c>
      <c r="CR356" s="903">
        <f>TABLES!$H$444</f>
        <v>300</v>
      </c>
      <c r="CS356" s="903">
        <f>TABLES!$H$444</f>
        <v>300</v>
      </c>
      <c r="CT356" s="903">
        <f>TABLES!$H$444</f>
        <v>300</v>
      </c>
      <c r="CU356" s="852">
        <f t="shared" si="202"/>
        <v>15600</v>
      </c>
    </row>
    <row r="357" spans="1:99" ht="16.5" thickBot="1" x14ac:dyDescent="0.3">
      <c r="CU357" s="852">
        <f t="shared" si="202"/>
        <v>0</v>
      </c>
    </row>
    <row r="358" spans="1:99" ht="16.5" thickBot="1" x14ac:dyDescent="0.3">
      <c r="A358" s="323" t="s">
        <v>1131</v>
      </c>
      <c r="AM358" s="172" t="str">
        <f>TABLES!D470</f>
        <v>Fracción</v>
      </c>
      <c r="AN358" s="172" t="str">
        <f>AM358</f>
        <v>Fracción</v>
      </c>
      <c r="AO358" s="172" t="str">
        <f t="shared" ref="AO358:AX358" si="220">AN358</f>
        <v>Fracción</v>
      </c>
      <c r="AP358" s="172" t="str">
        <f t="shared" si="220"/>
        <v>Fracción</v>
      </c>
      <c r="AQ358" s="172" t="str">
        <f t="shared" si="220"/>
        <v>Fracción</v>
      </c>
      <c r="AR358" s="172" t="str">
        <f t="shared" si="220"/>
        <v>Fracción</v>
      </c>
      <c r="AS358" s="172" t="str">
        <f t="shared" si="220"/>
        <v>Fracción</v>
      </c>
      <c r="AT358" s="172" t="str">
        <f t="shared" si="220"/>
        <v>Fracción</v>
      </c>
      <c r="AU358" s="172" t="str">
        <f t="shared" si="220"/>
        <v>Fracción</v>
      </c>
      <c r="AV358" s="172" t="str">
        <f t="shared" si="220"/>
        <v>Fracción</v>
      </c>
      <c r="AW358" s="172" t="str">
        <f t="shared" si="220"/>
        <v>Fracción</v>
      </c>
      <c r="AX358" s="172" t="str">
        <f t="shared" si="220"/>
        <v>Fracción</v>
      </c>
      <c r="AY358" s="172" t="str">
        <f>TABLES!E470</f>
        <v>Entero</v>
      </c>
      <c r="AZ358" s="172" t="str">
        <f>AY358</f>
        <v>Entero</v>
      </c>
      <c r="BA358" s="172" t="str">
        <f t="shared" ref="BA358:BJ358" si="221">AZ358</f>
        <v>Entero</v>
      </c>
      <c r="BB358" s="172" t="str">
        <f t="shared" si="221"/>
        <v>Entero</v>
      </c>
      <c r="BC358" s="172" t="str">
        <f t="shared" si="221"/>
        <v>Entero</v>
      </c>
      <c r="BD358" s="172" t="str">
        <f t="shared" si="221"/>
        <v>Entero</v>
      </c>
      <c r="BE358" s="172" t="str">
        <f t="shared" si="221"/>
        <v>Entero</v>
      </c>
      <c r="BF358" s="172" t="str">
        <f t="shared" si="221"/>
        <v>Entero</v>
      </c>
      <c r="BG358" s="172" t="str">
        <f t="shared" si="221"/>
        <v>Entero</v>
      </c>
      <c r="BH358" s="172" t="str">
        <f t="shared" si="221"/>
        <v>Entero</v>
      </c>
      <c r="BI358" s="172" t="str">
        <f t="shared" si="221"/>
        <v>Entero</v>
      </c>
      <c r="BJ358" s="172" t="str">
        <f t="shared" si="221"/>
        <v>Entero</v>
      </c>
      <c r="BK358" s="172" t="str">
        <f>TABLES!F470</f>
        <v>Fracción</v>
      </c>
      <c r="BL358" s="172" t="str">
        <f>BK358</f>
        <v>Fracción</v>
      </c>
      <c r="BM358" s="172" t="str">
        <f t="shared" ref="BM358:BV358" si="222">BL358</f>
        <v>Fracción</v>
      </c>
      <c r="BN358" s="172" t="str">
        <f t="shared" si="222"/>
        <v>Fracción</v>
      </c>
      <c r="BO358" s="172" t="str">
        <f t="shared" si="222"/>
        <v>Fracción</v>
      </c>
      <c r="BP358" s="172" t="str">
        <f t="shared" si="222"/>
        <v>Fracción</v>
      </c>
      <c r="BQ358" s="172" t="str">
        <f t="shared" si="222"/>
        <v>Fracción</v>
      </c>
      <c r="BR358" s="172" t="str">
        <f t="shared" si="222"/>
        <v>Fracción</v>
      </c>
      <c r="BS358" s="172" t="str">
        <f t="shared" si="222"/>
        <v>Fracción</v>
      </c>
      <c r="BT358" s="172" t="str">
        <f t="shared" si="222"/>
        <v>Fracción</v>
      </c>
      <c r="BU358" s="172" t="str">
        <f t="shared" si="222"/>
        <v>Fracción</v>
      </c>
      <c r="BV358" s="172" t="str">
        <f t="shared" si="222"/>
        <v>Fracción</v>
      </c>
      <c r="BW358" s="172" t="str">
        <f>TABLES!G470</f>
        <v>Entero</v>
      </c>
      <c r="BX358" s="172" t="str">
        <f>BW358</f>
        <v>Entero</v>
      </c>
      <c r="BY358" s="172" t="str">
        <f t="shared" ref="BY358:CH358" si="223">BX358</f>
        <v>Entero</v>
      </c>
      <c r="BZ358" s="172" t="str">
        <f t="shared" si="223"/>
        <v>Entero</v>
      </c>
      <c r="CA358" s="172" t="str">
        <f t="shared" si="223"/>
        <v>Entero</v>
      </c>
      <c r="CB358" s="172" t="str">
        <f t="shared" si="223"/>
        <v>Entero</v>
      </c>
      <c r="CC358" s="172" t="str">
        <f t="shared" si="223"/>
        <v>Entero</v>
      </c>
      <c r="CD358" s="172" t="str">
        <f t="shared" si="223"/>
        <v>Entero</v>
      </c>
      <c r="CE358" s="172" t="str">
        <f t="shared" si="223"/>
        <v>Entero</v>
      </c>
      <c r="CF358" s="172" t="str">
        <f t="shared" si="223"/>
        <v>Entero</v>
      </c>
      <c r="CG358" s="172" t="str">
        <f t="shared" si="223"/>
        <v>Entero</v>
      </c>
      <c r="CH358" s="172" t="str">
        <f t="shared" si="223"/>
        <v>Entero</v>
      </c>
      <c r="CI358" s="172" t="str">
        <f>TABLES!H470</f>
        <v>Fracción</v>
      </c>
      <c r="CJ358" s="172" t="str">
        <f>CI358</f>
        <v>Fracción</v>
      </c>
      <c r="CK358" s="172" t="str">
        <f t="shared" ref="CK358:CT358" si="224">CJ358</f>
        <v>Fracción</v>
      </c>
      <c r="CL358" s="172" t="str">
        <f t="shared" si="224"/>
        <v>Fracción</v>
      </c>
      <c r="CM358" s="172" t="str">
        <f t="shared" si="224"/>
        <v>Fracción</v>
      </c>
      <c r="CN358" s="172" t="str">
        <f t="shared" si="224"/>
        <v>Fracción</v>
      </c>
      <c r="CO358" s="172" t="str">
        <f t="shared" si="224"/>
        <v>Fracción</v>
      </c>
      <c r="CP358" s="172" t="str">
        <f t="shared" si="224"/>
        <v>Fracción</v>
      </c>
      <c r="CQ358" s="172" t="str">
        <f t="shared" si="224"/>
        <v>Fracción</v>
      </c>
      <c r="CR358" s="172" t="str">
        <f t="shared" si="224"/>
        <v>Fracción</v>
      </c>
      <c r="CS358" s="172" t="str">
        <f t="shared" si="224"/>
        <v>Fracción</v>
      </c>
      <c r="CT358" s="172" t="str">
        <f t="shared" si="224"/>
        <v>Fracción</v>
      </c>
      <c r="CU358" s="852">
        <f t="shared" si="202"/>
        <v>0</v>
      </c>
    </row>
    <row r="359" spans="1:99" x14ac:dyDescent="0.25">
      <c r="A359" s="172"/>
      <c r="CU359" s="852">
        <f t="shared" si="202"/>
        <v>0</v>
      </c>
    </row>
    <row r="360" spans="1:99" x14ac:dyDescent="0.25">
      <c r="A360" s="348" t="s">
        <v>1125</v>
      </c>
      <c r="AM360" s="904"/>
      <c r="AN360" s="904"/>
      <c r="AO360" s="904"/>
      <c r="AP360" s="904"/>
      <c r="AQ360" s="904"/>
      <c r="AR360" s="904"/>
      <c r="AS360" s="904"/>
      <c r="AT360" s="904"/>
      <c r="AU360" s="904"/>
      <c r="AV360" s="904"/>
      <c r="AW360" s="904"/>
      <c r="AX360" s="904"/>
      <c r="AY360" s="904"/>
      <c r="AZ360" s="904"/>
      <c r="BA360" s="904"/>
      <c r="BB360" s="904"/>
      <c r="BC360" s="904"/>
      <c r="BD360" s="904"/>
      <c r="BE360" s="904"/>
      <c r="BF360" s="904"/>
      <c r="BG360" s="904"/>
      <c r="BH360" s="904"/>
      <c r="BI360" s="904"/>
      <c r="BJ360" s="904"/>
      <c r="BK360" s="904"/>
      <c r="BL360" s="904"/>
      <c r="BM360" s="904"/>
      <c r="BN360" s="904"/>
      <c r="BO360" s="904"/>
      <c r="BP360" s="904"/>
      <c r="BQ360" s="904"/>
      <c r="BR360" s="904"/>
      <c r="BS360" s="904"/>
      <c r="BT360" s="904"/>
      <c r="BU360" s="904"/>
      <c r="BV360" s="904"/>
      <c r="BW360" s="904"/>
      <c r="BX360" s="904"/>
      <c r="BY360" s="904"/>
      <c r="BZ360" s="904"/>
      <c r="CA360" s="904"/>
      <c r="CB360" s="904"/>
      <c r="CC360" s="904"/>
      <c r="CD360" s="904"/>
      <c r="CE360" s="904"/>
      <c r="CF360" s="904"/>
      <c r="CG360" s="904"/>
      <c r="CH360" s="904"/>
      <c r="CI360" s="904"/>
      <c r="CJ360" s="904"/>
      <c r="CK360" s="904"/>
      <c r="CL360" s="904"/>
      <c r="CM360" s="904"/>
      <c r="CN360" s="904"/>
      <c r="CO360" s="904"/>
      <c r="CP360" s="904"/>
      <c r="CQ360" s="904"/>
      <c r="CR360" s="904"/>
      <c r="CS360" s="904"/>
      <c r="CT360" s="904"/>
      <c r="CU360" s="852">
        <f>SUM(C360:CT360)</f>
        <v>0</v>
      </c>
    </row>
    <row r="361" spans="1:99" x14ac:dyDescent="0.25">
      <c r="A361" s="180" t="s">
        <v>1127</v>
      </c>
      <c r="AM361" s="180">
        <f>TABLES!D451</f>
        <v>14</v>
      </c>
      <c r="AN361" s="180">
        <f>TABLES!E451</f>
        <v>14</v>
      </c>
      <c r="AO361" s="180">
        <f>AN361</f>
        <v>14</v>
      </c>
      <c r="AP361" s="180">
        <f t="shared" ref="AP361:AX361" si="225">AO361</f>
        <v>14</v>
      </c>
      <c r="AQ361" s="180">
        <f t="shared" si="225"/>
        <v>14</v>
      </c>
      <c r="AR361" s="180">
        <f t="shared" si="225"/>
        <v>14</v>
      </c>
      <c r="AS361" s="180">
        <f t="shared" si="225"/>
        <v>14</v>
      </c>
      <c r="AT361" s="180">
        <f t="shared" si="225"/>
        <v>14</v>
      </c>
      <c r="AU361" s="180">
        <f t="shared" si="225"/>
        <v>14</v>
      </c>
      <c r="AV361" s="180">
        <f t="shared" si="225"/>
        <v>14</v>
      </c>
      <c r="AW361" s="180">
        <f t="shared" si="225"/>
        <v>14</v>
      </c>
      <c r="AX361" s="180">
        <f t="shared" si="225"/>
        <v>14</v>
      </c>
      <c r="AY361" s="180">
        <f>TABLES!E451</f>
        <v>14</v>
      </c>
      <c r="AZ361" s="180">
        <f>AY361</f>
        <v>14</v>
      </c>
      <c r="BA361" s="180">
        <f t="shared" ref="BA361:BJ361" si="226">AZ361</f>
        <v>14</v>
      </c>
      <c r="BB361" s="180">
        <f t="shared" si="226"/>
        <v>14</v>
      </c>
      <c r="BC361" s="180">
        <f t="shared" si="226"/>
        <v>14</v>
      </c>
      <c r="BD361" s="180">
        <f t="shared" si="226"/>
        <v>14</v>
      </c>
      <c r="BE361" s="180">
        <f t="shared" si="226"/>
        <v>14</v>
      </c>
      <c r="BF361" s="180">
        <f t="shared" si="226"/>
        <v>14</v>
      </c>
      <c r="BG361" s="180">
        <f t="shared" si="226"/>
        <v>14</v>
      </c>
      <c r="BH361" s="180">
        <f t="shared" si="226"/>
        <v>14</v>
      </c>
      <c r="BI361" s="180">
        <f t="shared" si="226"/>
        <v>14</v>
      </c>
      <c r="BJ361" s="180">
        <f t="shared" si="226"/>
        <v>14</v>
      </c>
      <c r="BK361" s="180">
        <f>TABLES!F451</f>
        <v>16</v>
      </c>
      <c r="BL361" s="180">
        <f>BK361</f>
        <v>16</v>
      </c>
      <c r="BM361" s="180">
        <f t="shared" ref="BM361:BV361" si="227">BL361</f>
        <v>16</v>
      </c>
      <c r="BN361" s="180">
        <f t="shared" si="227"/>
        <v>16</v>
      </c>
      <c r="BO361" s="180">
        <f t="shared" si="227"/>
        <v>16</v>
      </c>
      <c r="BP361" s="180">
        <f t="shared" si="227"/>
        <v>16</v>
      </c>
      <c r="BQ361" s="180">
        <f t="shared" si="227"/>
        <v>16</v>
      </c>
      <c r="BR361" s="180">
        <f t="shared" si="227"/>
        <v>16</v>
      </c>
      <c r="BS361" s="180">
        <f t="shared" si="227"/>
        <v>16</v>
      </c>
      <c r="BT361" s="180">
        <f t="shared" si="227"/>
        <v>16</v>
      </c>
      <c r="BU361" s="180">
        <f t="shared" si="227"/>
        <v>16</v>
      </c>
      <c r="BV361" s="180">
        <f t="shared" si="227"/>
        <v>16</v>
      </c>
      <c r="BW361" s="180">
        <f>TABLES!G451</f>
        <v>16</v>
      </c>
      <c r="BX361" s="180">
        <f>BW361</f>
        <v>16</v>
      </c>
      <c r="BY361" s="180">
        <f t="shared" ref="BY361:CH361" si="228">BX361</f>
        <v>16</v>
      </c>
      <c r="BZ361" s="180">
        <f t="shared" si="228"/>
        <v>16</v>
      </c>
      <c r="CA361" s="180">
        <f t="shared" si="228"/>
        <v>16</v>
      </c>
      <c r="CB361" s="180">
        <f t="shared" si="228"/>
        <v>16</v>
      </c>
      <c r="CC361" s="180">
        <f t="shared" si="228"/>
        <v>16</v>
      </c>
      <c r="CD361" s="180">
        <f t="shared" si="228"/>
        <v>16</v>
      </c>
      <c r="CE361" s="180">
        <f t="shared" si="228"/>
        <v>16</v>
      </c>
      <c r="CF361" s="180">
        <f t="shared" si="228"/>
        <v>16</v>
      </c>
      <c r="CG361" s="180">
        <f t="shared" si="228"/>
        <v>16</v>
      </c>
      <c r="CH361" s="180">
        <f t="shared" si="228"/>
        <v>16</v>
      </c>
      <c r="CI361" s="180">
        <f>TABLES!H451</f>
        <v>18</v>
      </c>
      <c r="CJ361" s="180">
        <f>CI361</f>
        <v>18</v>
      </c>
      <c r="CK361" s="180">
        <f t="shared" ref="CK361:CT361" si="229">CJ361</f>
        <v>18</v>
      </c>
      <c r="CL361" s="180">
        <f t="shared" si="229"/>
        <v>18</v>
      </c>
      <c r="CM361" s="180">
        <f t="shared" si="229"/>
        <v>18</v>
      </c>
      <c r="CN361" s="180">
        <f t="shared" si="229"/>
        <v>18</v>
      </c>
      <c r="CO361" s="180">
        <f t="shared" si="229"/>
        <v>18</v>
      </c>
      <c r="CP361" s="180">
        <f t="shared" si="229"/>
        <v>18</v>
      </c>
      <c r="CQ361" s="180">
        <f t="shared" si="229"/>
        <v>18</v>
      </c>
      <c r="CR361" s="180">
        <f t="shared" si="229"/>
        <v>18</v>
      </c>
      <c r="CS361" s="180">
        <f t="shared" si="229"/>
        <v>18</v>
      </c>
      <c r="CT361" s="180">
        <f t="shared" si="229"/>
        <v>18</v>
      </c>
      <c r="CU361" s="852">
        <f>SUM(C361:CT361)</f>
        <v>936</v>
      </c>
    </row>
    <row r="362" spans="1:99" x14ac:dyDescent="0.25">
      <c r="A362" s="180" t="s">
        <v>185</v>
      </c>
      <c r="AM362" s="905">
        <f>TABLES!D452</f>
        <v>3</v>
      </c>
      <c r="AN362" s="905">
        <f>AM362</f>
        <v>3</v>
      </c>
      <c r="AO362" s="905">
        <f t="shared" ref="AO362:AX362" si="230">AN362</f>
        <v>3</v>
      </c>
      <c r="AP362" s="905">
        <f t="shared" si="230"/>
        <v>3</v>
      </c>
      <c r="AQ362" s="905">
        <f t="shared" si="230"/>
        <v>3</v>
      </c>
      <c r="AR362" s="905">
        <f t="shared" si="230"/>
        <v>3</v>
      </c>
      <c r="AS362" s="905">
        <f t="shared" si="230"/>
        <v>3</v>
      </c>
      <c r="AT362" s="905">
        <f t="shared" si="230"/>
        <v>3</v>
      </c>
      <c r="AU362" s="905">
        <f t="shared" si="230"/>
        <v>3</v>
      </c>
      <c r="AV362" s="905">
        <f t="shared" si="230"/>
        <v>3</v>
      </c>
      <c r="AW362" s="905">
        <f t="shared" si="230"/>
        <v>3</v>
      </c>
      <c r="AX362" s="905">
        <f t="shared" si="230"/>
        <v>3</v>
      </c>
      <c r="AY362" s="905">
        <f>TABLES!E452</f>
        <v>3</v>
      </c>
      <c r="AZ362" s="905">
        <f>AY362</f>
        <v>3</v>
      </c>
      <c r="BA362" s="905">
        <f t="shared" ref="BA362:BJ362" si="231">AZ362</f>
        <v>3</v>
      </c>
      <c r="BB362" s="905">
        <f t="shared" si="231"/>
        <v>3</v>
      </c>
      <c r="BC362" s="905">
        <f t="shared" si="231"/>
        <v>3</v>
      </c>
      <c r="BD362" s="905">
        <f t="shared" si="231"/>
        <v>3</v>
      </c>
      <c r="BE362" s="905">
        <f t="shared" si="231"/>
        <v>3</v>
      </c>
      <c r="BF362" s="905">
        <f t="shared" si="231"/>
        <v>3</v>
      </c>
      <c r="BG362" s="905">
        <f t="shared" si="231"/>
        <v>3</v>
      </c>
      <c r="BH362" s="905">
        <f t="shared" si="231"/>
        <v>3</v>
      </c>
      <c r="BI362" s="905">
        <f t="shared" si="231"/>
        <v>3</v>
      </c>
      <c r="BJ362" s="905">
        <f t="shared" si="231"/>
        <v>3</v>
      </c>
      <c r="BK362" s="905">
        <f>TABLES!F452</f>
        <v>4</v>
      </c>
      <c r="BL362" s="905">
        <f>BK362</f>
        <v>4</v>
      </c>
      <c r="BM362" s="905">
        <f t="shared" ref="BM362:BV362" si="232">BL362</f>
        <v>4</v>
      </c>
      <c r="BN362" s="905">
        <f t="shared" si="232"/>
        <v>4</v>
      </c>
      <c r="BO362" s="905">
        <f t="shared" si="232"/>
        <v>4</v>
      </c>
      <c r="BP362" s="905">
        <f t="shared" si="232"/>
        <v>4</v>
      </c>
      <c r="BQ362" s="905">
        <f t="shared" si="232"/>
        <v>4</v>
      </c>
      <c r="BR362" s="905">
        <f t="shared" si="232"/>
        <v>4</v>
      </c>
      <c r="BS362" s="905">
        <f t="shared" si="232"/>
        <v>4</v>
      </c>
      <c r="BT362" s="905">
        <f t="shared" si="232"/>
        <v>4</v>
      </c>
      <c r="BU362" s="905">
        <f t="shared" si="232"/>
        <v>4</v>
      </c>
      <c r="BV362" s="905">
        <f t="shared" si="232"/>
        <v>4</v>
      </c>
      <c r="BW362" s="905">
        <f>TABLES!G452</f>
        <v>5</v>
      </c>
      <c r="BX362" s="905">
        <f>BW362</f>
        <v>5</v>
      </c>
      <c r="BY362" s="905">
        <f t="shared" ref="BY362:CH362" si="233">BX362</f>
        <v>5</v>
      </c>
      <c r="BZ362" s="905">
        <f t="shared" si="233"/>
        <v>5</v>
      </c>
      <c r="CA362" s="905">
        <f t="shared" si="233"/>
        <v>5</v>
      </c>
      <c r="CB362" s="905">
        <f t="shared" si="233"/>
        <v>5</v>
      </c>
      <c r="CC362" s="905">
        <f t="shared" si="233"/>
        <v>5</v>
      </c>
      <c r="CD362" s="905">
        <f t="shared" si="233"/>
        <v>5</v>
      </c>
      <c r="CE362" s="905">
        <f t="shared" si="233"/>
        <v>5</v>
      </c>
      <c r="CF362" s="905">
        <f t="shared" si="233"/>
        <v>5</v>
      </c>
      <c r="CG362" s="905">
        <f t="shared" si="233"/>
        <v>5</v>
      </c>
      <c r="CH362" s="905">
        <f t="shared" si="233"/>
        <v>5</v>
      </c>
      <c r="CI362" s="905">
        <f>TABLES!H452</f>
        <v>5</v>
      </c>
      <c r="CJ362" s="905">
        <f>CI362</f>
        <v>5</v>
      </c>
      <c r="CK362" s="905">
        <f t="shared" ref="CK362:CT362" si="234">CJ362</f>
        <v>5</v>
      </c>
      <c r="CL362" s="905">
        <f t="shared" si="234"/>
        <v>5</v>
      </c>
      <c r="CM362" s="905">
        <f t="shared" si="234"/>
        <v>5</v>
      </c>
      <c r="CN362" s="905">
        <f t="shared" si="234"/>
        <v>5</v>
      </c>
      <c r="CO362" s="905">
        <f t="shared" si="234"/>
        <v>5</v>
      </c>
      <c r="CP362" s="905">
        <f t="shared" si="234"/>
        <v>5</v>
      </c>
      <c r="CQ362" s="905">
        <f t="shared" si="234"/>
        <v>5</v>
      </c>
      <c r="CR362" s="905">
        <f t="shared" si="234"/>
        <v>5</v>
      </c>
      <c r="CS362" s="905">
        <f t="shared" si="234"/>
        <v>5</v>
      </c>
      <c r="CT362" s="905">
        <f t="shared" si="234"/>
        <v>5</v>
      </c>
      <c r="CU362" s="852">
        <f>SUM(C362:CT362)</f>
        <v>240</v>
      </c>
    </row>
    <row r="363" spans="1:99" x14ac:dyDescent="0.25">
      <c r="A363" s="180" t="s">
        <v>1126</v>
      </c>
      <c r="AM363" s="906">
        <f>TABLES!D453</f>
        <v>1</v>
      </c>
      <c r="AN363" s="906">
        <f>AM363</f>
        <v>1</v>
      </c>
      <c r="AO363" s="906">
        <f t="shared" ref="AO363:AX363" si="235">AN363</f>
        <v>1</v>
      </c>
      <c r="AP363" s="906">
        <f t="shared" si="235"/>
        <v>1</v>
      </c>
      <c r="AQ363" s="906">
        <f t="shared" si="235"/>
        <v>1</v>
      </c>
      <c r="AR363" s="906">
        <f t="shared" si="235"/>
        <v>1</v>
      </c>
      <c r="AS363" s="906">
        <f t="shared" si="235"/>
        <v>1</v>
      </c>
      <c r="AT363" s="906">
        <f t="shared" si="235"/>
        <v>1</v>
      </c>
      <c r="AU363" s="906">
        <f t="shared" si="235"/>
        <v>1</v>
      </c>
      <c r="AV363" s="906">
        <f t="shared" si="235"/>
        <v>1</v>
      </c>
      <c r="AW363" s="906">
        <f t="shared" si="235"/>
        <v>1</v>
      </c>
      <c r="AX363" s="906">
        <f t="shared" si="235"/>
        <v>1</v>
      </c>
      <c r="AY363" s="906">
        <f>TABLES!E453</f>
        <v>1</v>
      </c>
      <c r="AZ363" s="906">
        <f>AY363</f>
        <v>1</v>
      </c>
      <c r="BA363" s="906">
        <f t="shared" ref="BA363:BJ363" si="236">AZ363</f>
        <v>1</v>
      </c>
      <c r="BB363" s="906">
        <f t="shared" si="236"/>
        <v>1</v>
      </c>
      <c r="BC363" s="906">
        <f t="shared" si="236"/>
        <v>1</v>
      </c>
      <c r="BD363" s="906">
        <f t="shared" si="236"/>
        <v>1</v>
      </c>
      <c r="BE363" s="906">
        <f t="shared" si="236"/>
        <v>1</v>
      </c>
      <c r="BF363" s="906">
        <f t="shared" si="236"/>
        <v>1</v>
      </c>
      <c r="BG363" s="906">
        <f t="shared" si="236"/>
        <v>1</v>
      </c>
      <c r="BH363" s="906">
        <f t="shared" si="236"/>
        <v>1</v>
      </c>
      <c r="BI363" s="906">
        <f t="shared" si="236"/>
        <v>1</v>
      </c>
      <c r="BJ363" s="906">
        <f t="shared" si="236"/>
        <v>1</v>
      </c>
      <c r="BK363" s="906">
        <f>TABLES!F453</f>
        <v>1</v>
      </c>
      <c r="BL363" s="906">
        <f>BK363</f>
        <v>1</v>
      </c>
      <c r="BM363" s="906">
        <f t="shared" ref="BM363:BV363" si="237">BL363</f>
        <v>1</v>
      </c>
      <c r="BN363" s="906">
        <f t="shared" si="237"/>
        <v>1</v>
      </c>
      <c r="BO363" s="906">
        <f t="shared" si="237"/>
        <v>1</v>
      </c>
      <c r="BP363" s="906">
        <f t="shared" si="237"/>
        <v>1</v>
      </c>
      <c r="BQ363" s="906">
        <f t="shared" si="237"/>
        <v>1</v>
      </c>
      <c r="BR363" s="906">
        <f t="shared" si="237"/>
        <v>1</v>
      </c>
      <c r="BS363" s="906">
        <f t="shared" si="237"/>
        <v>1</v>
      </c>
      <c r="BT363" s="906">
        <f t="shared" si="237"/>
        <v>1</v>
      </c>
      <c r="BU363" s="906">
        <f t="shared" si="237"/>
        <v>1</v>
      </c>
      <c r="BV363" s="906">
        <f t="shared" si="237"/>
        <v>1</v>
      </c>
      <c r="BW363" s="906">
        <f>TABLES!G453</f>
        <v>2</v>
      </c>
      <c r="BX363" s="906">
        <f>BW363</f>
        <v>2</v>
      </c>
      <c r="BY363" s="906">
        <f t="shared" ref="BY363:CH363" si="238">BX363</f>
        <v>2</v>
      </c>
      <c r="BZ363" s="906">
        <f t="shared" si="238"/>
        <v>2</v>
      </c>
      <c r="CA363" s="906">
        <f t="shared" si="238"/>
        <v>2</v>
      </c>
      <c r="CB363" s="906">
        <f t="shared" si="238"/>
        <v>2</v>
      </c>
      <c r="CC363" s="906">
        <f t="shared" si="238"/>
        <v>2</v>
      </c>
      <c r="CD363" s="906">
        <f t="shared" si="238"/>
        <v>2</v>
      </c>
      <c r="CE363" s="906">
        <f t="shared" si="238"/>
        <v>2</v>
      </c>
      <c r="CF363" s="906">
        <f t="shared" si="238"/>
        <v>2</v>
      </c>
      <c r="CG363" s="906">
        <f t="shared" si="238"/>
        <v>2</v>
      </c>
      <c r="CH363" s="906">
        <f t="shared" si="238"/>
        <v>2</v>
      </c>
      <c r="CI363" s="906">
        <f>TABLES!H453</f>
        <v>2</v>
      </c>
      <c r="CJ363" s="906">
        <f>CI363</f>
        <v>2</v>
      </c>
      <c r="CK363" s="906">
        <f t="shared" ref="CK363:CT363" si="239">CJ363</f>
        <v>2</v>
      </c>
      <c r="CL363" s="906">
        <f t="shared" si="239"/>
        <v>2</v>
      </c>
      <c r="CM363" s="906">
        <f t="shared" si="239"/>
        <v>2</v>
      </c>
      <c r="CN363" s="906">
        <f t="shared" si="239"/>
        <v>2</v>
      </c>
      <c r="CO363" s="906">
        <f t="shared" si="239"/>
        <v>2</v>
      </c>
      <c r="CP363" s="906">
        <f t="shared" si="239"/>
        <v>2</v>
      </c>
      <c r="CQ363" s="906">
        <f t="shared" si="239"/>
        <v>2</v>
      </c>
      <c r="CR363" s="906">
        <f t="shared" si="239"/>
        <v>2</v>
      </c>
      <c r="CS363" s="906">
        <f t="shared" si="239"/>
        <v>2</v>
      </c>
      <c r="CT363" s="906">
        <f t="shared" si="239"/>
        <v>2</v>
      </c>
      <c r="CU363" s="852">
        <f>SUM(C363:CT363)</f>
        <v>84</v>
      </c>
    </row>
    <row r="364" spans="1:99" x14ac:dyDescent="0.25">
      <c r="A364" s="836" t="s">
        <v>1128</v>
      </c>
      <c r="CU364" s="852">
        <f t="shared" si="202"/>
        <v>0</v>
      </c>
    </row>
    <row r="365" spans="1:99" x14ac:dyDescent="0.25">
      <c r="A365" s="180" t="s">
        <v>1127</v>
      </c>
      <c r="AM365" s="180">
        <f>TABLES!D455</f>
        <v>16</v>
      </c>
      <c r="AN365" s="180">
        <f>AM365</f>
        <v>16</v>
      </c>
      <c r="AO365" s="180">
        <f t="shared" ref="AO365:AX365" si="240">AN365</f>
        <v>16</v>
      </c>
      <c r="AP365" s="180">
        <f t="shared" si="240"/>
        <v>16</v>
      </c>
      <c r="AQ365" s="180">
        <f t="shared" si="240"/>
        <v>16</v>
      </c>
      <c r="AR365" s="180">
        <f t="shared" si="240"/>
        <v>16</v>
      </c>
      <c r="AS365" s="180">
        <f t="shared" si="240"/>
        <v>16</v>
      </c>
      <c r="AT365" s="180">
        <f t="shared" si="240"/>
        <v>16</v>
      </c>
      <c r="AU365" s="180">
        <f t="shared" si="240"/>
        <v>16</v>
      </c>
      <c r="AV365" s="180">
        <f t="shared" si="240"/>
        <v>16</v>
      </c>
      <c r="AW365" s="180">
        <f t="shared" si="240"/>
        <v>16</v>
      </c>
      <c r="AX365" s="180">
        <f t="shared" si="240"/>
        <v>16</v>
      </c>
      <c r="AY365" s="180">
        <f>TABLES!E455</f>
        <v>16</v>
      </c>
      <c r="AZ365" s="180">
        <f>AY365</f>
        <v>16</v>
      </c>
      <c r="BA365" s="180">
        <f t="shared" ref="BA365:BJ365" si="241">AZ365</f>
        <v>16</v>
      </c>
      <c r="BB365" s="180">
        <f t="shared" si="241"/>
        <v>16</v>
      </c>
      <c r="BC365" s="180">
        <f t="shared" si="241"/>
        <v>16</v>
      </c>
      <c r="BD365" s="180">
        <f t="shared" si="241"/>
        <v>16</v>
      </c>
      <c r="BE365" s="180">
        <f t="shared" si="241"/>
        <v>16</v>
      </c>
      <c r="BF365" s="180">
        <f t="shared" si="241"/>
        <v>16</v>
      </c>
      <c r="BG365" s="180">
        <f t="shared" si="241"/>
        <v>16</v>
      </c>
      <c r="BH365" s="180">
        <f t="shared" si="241"/>
        <v>16</v>
      </c>
      <c r="BI365" s="180">
        <f t="shared" si="241"/>
        <v>16</v>
      </c>
      <c r="BJ365" s="180">
        <f t="shared" si="241"/>
        <v>16</v>
      </c>
      <c r="BK365" s="180">
        <f>TABLES!F455</f>
        <v>18</v>
      </c>
      <c r="BL365" s="180">
        <f>BK365</f>
        <v>18</v>
      </c>
      <c r="BM365" s="180">
        <f t="shared" ref="BM365:BV367" si="242">BL365</f>
        <v>18</v>
      </c>
      <c r="BN365" s="180">
        <f t="shared" si="242"/>
        <v>18</v>
      </c>
      <c r="BO365" s="180">
        <f t="shared" si="242"/>
        <v>18</v>
      </c>
      <c r="BP365" s="180">
        <f t="shared" si="242"/>
        <v>18</v>
      </c>
      <c r="BQ365" s="180">
        <f t="shared" si="242"/>
        <v>18</v>
      </c>
      <c r="BR365" s="180">
        <f t="shared" si="242"/>
        <v>18</v>
      </c>
      <c r="BS365" s="180">
        <f t="shared" si="242"/>
        <v>18</v>
      </c>
      <c r="BT365" s="180">
        <f t="shared" si="242"/>
        <v>18</v>
      </c>
      <c r="BU365" s="180">
        <f t="shared" si="242"/>
        <v>18</v>
      </c>
      <c r="BV365" s="180">
        <f t="shared" si="242"/>
        <v>18</v>
      </c>
      <c r="BW365" s="180">
        <f>TABLES!G455</f>
        <v>18</v>
      </c>
      <c r="BX365" s="180">
        <f>BW365</f>
        <v>18</v>
      </c>
      <c r="BY365" s="180">
        <f t="shared" ref="BY365:CH367" si="243">BX365</f>
        <v>18</v>
      </c>
      <c r="BZ365" s="180">
        <f t="shared" si="243"/>
        <v>18</v>
      </c>
      <c r="CA365" s="180">
        <f t="shared" si="243"/>
        <v>18</v>
      </c>
      <c r="CB365" s="180">
        <f t="shared" si="243"/>
        <v>18</v>
      </c>
      <c r="CC365" s="180">
        <f t="shared" si="243"/>
        <v>18</v>
      </c>
      <c r="CD365" s="180">
        <f t="shared" si="243"/>
        <v>18</v>
      </c>
      <c r="CE365" s="180">
        <f t="shared" si="243"/>
        <v>18</v>
      </c>
      <c r="CF365" s="180">
        <f t="shared" si="243"/>
        <v>18</v>
      </c>
      <c r="CG365" s="180">
        <f t="shared" si="243"/>
        <v>18</v>
      </c>
      <c r="CH365" s="180">
        <f t="shared" si="243"/>
        <v>18</v>
      </c>
      <c r="CI365" s="180">
        <f>TABLES!H455</f>
        <v>18</v>
      </c>
      <c r="CJ365" s="180">
        <f>CI365</f>
        <v>18</v>
      </c>
      <c r="CK365" s="180">
        <f t="shared" ref="CK365:CT367" si="244">CJ365</f>
        <v>18</v>
      </c>
      <c r="CL365" s="180">
        <f t="shared" si="244"/>
        <v>18</v>
      </c>
      <c r="CM365" s="180">
        <f t="shared" si="244"/>
        <v>18</v>
      </c>
      <c r="CN365" s="180">
        <f t="shared" si="244"/>
        <v>18</v>
      </c>
      <c r="CO365" s="180">
        <f t="shared" si="244"/>
        <v>18</v>
      </c>
      <c r="CP365" s="180">
        <f t="shared" si="244"/>
        <v>18</v>
      </c>
      <c r="CQ365" s="180">
        <f t="shared" si="244"/>
        <v>18</v>
      </c>
      <c r="CR365" s="180">
        <f t="shared" si="244"/>
        <v>18</v>
      </c>
      <c r="CS365" s="180">
        <f t="shared" si="244"/>
        <v>18</v>
      </c>
      <c r="CT365" s="180">
        <f t="shared" si="244"/>
        <v>18</v>
      </c>
      <c r="CU365" s="852">
        <f t="shared" si="202"/>
        <v>1032</v>
      </c>
    </row>
    <row r="366" spans="1:99" x14ac:dyDescent="0.25">
      <c r="A366" s="180" t="s">
        <v>185</v>
      </c>
      <c r="AM366" s="180">
        <f>TABLES!D456</f>
        <v>3</v>
      </c>
      <c r="AN366" s="180">
        <f>AM366</f>
        <v>3</v>
      </c>
      <c r="AO366" s="180">
        <f t="shared" ref="AO366:AX367" si="245">AN366</f>
        <v>3</v>
      </c>
      <c r="AP366" s="180">
        <f t="shared" si="245"/>
        <v>3</v>
      </c>
      <c r="AQ366" s="180">
        <f t="shared" si="245"/>
        <v>3</v>
      </c>
      <c r="AR366" s="180">
        <f t="shared" si="245"/>
        <v>3</v>
      </c>
      <c r="AS366" s="180">
        <f t="shared" si="245"/>
        <v>3</v>
      </c>
      <c r="AT366" s="180">
        <f t="shared" si="245"/>
        <v>3</v>
      </c>
      <c r="AU366" s="180">
        <f t="shared" si="245"/>
        <v>3</v>
      </c>
      <c r="AV366" s="180">
        <f t="shared" si="245"/>
        <v>3</v>
      </c>
      <c r="AW366" s="180">
        <f t="shared" si="245"/>
        <v>3</v>
      </c>
      <c r="AX366" s="180">
        <f t="shared" si="245"/>
        <v>3</v>
      </c>
      <c r="AY366" s="180">
        <f>TABLES!E456</f>
        <v>4</v>
      </c>
      <c r="AZ366" s="180">
        <f>AY366</f>
        <v>4</v>
      </c>
      <c r="BA366" s="180">
        <f t="shared" ref="BA366:BJ367" si="246">AZ366</f>
        <v>4</v>
      </c>
      <c r="BB366" s="180">
        <f t="shared" si="246"/>
        <v>4</v>
      </c>
      <c r="BC366" s="180">
        <f t="shared" si="246"/>
        <v>4</v>
      </c>
      <c r="BD366" s="180">
        <f t="shared" si="246"/>
        <v>4</v>
      </c>
      <c r="BE366" s="180">
        <f t="shared" si="246"/>
        <v>4</v>
      </c>
      <c r="BF366" s="180">
        <f t="shared" si="246"/>
        <v>4</v>
      </c>
      <c r="BG366" s="180">
        <f t="shared" si="246"/>
        <v>4</v>
      </c>
      <c r="BH366" s="180">
        <f t="shared" si="246"/>
        <v>4</v>
      </c>
      <c r="BI366" s="180">
        <f t="shared" si="246"/>
        <v>4</v>
      </c>
      <c r="BJ366" s="180">
        <f t="shared" si="246"/>
        <v>4</v>
      </c>
      <c r="BK366" s="180">
        <f>TABLES!F456</f>
        <v>4</v>
      </c>
      <c r="BL366" s="180">
        <f>BK366</f>
        <v>4</v>
      </c>
      <c r="BM366" s="180">
        <f t="shared" si="242"/>
        <v>4</v>
      </c>
      <c r="BN366" s="180">
        <f t="shared" si="242"/>
        <v>4</v>
      </c>
      <c r="BO366" s="180">
        <f t="shared" si="242"/>
        <v>4</v>
      </c>
      <c r="BP366" s="180">
        <f t="shared" si="242"/>
        <v>4</v>
      </c>
      <c r="BQ366" s="180">
        <f t="shared" si="242"/>
        <v>4</v>
      </c>
      <c r="BR366" s="180">
        <f t="shared" si="242"/>
        <v>4</v>
      </c>
      <c r="BS366" s="180">
        <f t="shared" si="242"/>
        <v>4</v>
      </c>
      <c r="BT366" s="180">
        <f t="shared" si="242"/>
        <v>4</v>
      </c>
      <c r="BU366" s="180">
        <f t="shared" si="242"/>
        <v>4</v>
      </c>
      <c r="BV366" s="180">
        <f t="shared" si="242"/>
        <v>4</v>
      </c>
      <c r="BW366" s="180">
        <f>TABLES!G456</f>
        <v>5</v>
      </c>
      <c r="BX366" s="180">
        <f>BW366</f>
        <v>5</v>
      </c>
      <c r="BY366" s="180">
        <f t="shared" si="243"/>
        <v>5</v>
      </c>
      <c r="BZ366" s="180">
        <f t="shared" si="243"/>
        <v>5</v>
      </c>
      <c r="CA366" s="180">
        <f t="shared" si="243"/>
        <v>5</v>
      </c>
      <c r="CB366" s="180">
        <f t="shared" si="243"/>
        <v>5</v>
      </c>
      <c r="CC366" s="180">
        <f t="shared" si="243"/>
        <v>5</v>
      </c>
      <c r="CD366" s="180">
        <f t="shared" si="243"/>
        <v>5</v>
      </c>
      <c r="CE366" s="180">
        <f t="shared" si="243"/>
        <v>5</v>
      </c>
      <c r="CF366" s="180">
        <f t="shared" si="243"/>
        <v>5</v>
      </c>
      <c r="CG366" s="180">
        <f t="shared" si="243"/>
        <v>5</v>
      </c>
      <c r="CH366" s="180">
        <f t="shared" si="243"/>
        <v>5</v>
      </c>
      <c r="CI366" s="180">
        <f>TABLES!H456</f>
        <v>5</v>
      </c>
      <c r="CJ366" s="180">
        <f>CI366</f>
        <v>5</v>
      </c>
      <c r="CK366" s="180">
        <f t="shared" si="244"/>
        <v>5</v>
      </c>
      <c r="CL366" s="180">
        <f t="shared" si="244"/>
        <v>5</v>
      </c>
      <c r="CM366" s="180">
        <f t="shared" si="244"/>
        <v>5</v>
      </c>
      <c r="CN366" s="180">
        <f t="shared" si="244"/>
        <v>5</v>
      </c>
      <c r="CO366" s="180">
        <f t="shared" si="244"/>
        <v>5</v>
      </c>
      <c r="CP366" s="180">
        <f t="shared" si="244"/>
        <v>5</v>
      </c>
      <c r="CQ366" s="180">
        <f t="shared" si="244"/>
        <v>5</v>
      </c>
      <c r="CR366" s="180">
        <f t="shared" si="244"/>
        <v>5</v>
      </c>
      <c r="CS366" s="180">
        <f t="shared" si="244"/>
        <v>5</v>
      </c>
      <c r="CT366" s="180">
        <f t="shared" si="244"/>
        <v>5</v>
      </c>
      <c r="CU366" s="852">
        <f t="shared" si="202"/>
        <v>252</v>
      </c>
    </row>
    <row r="367" spans="1:99" x14ac:dyDescent="0.25">
      <c r="A367" s="180" t="s">
        <v>1126</v>
      </c>
      <c r="AM367" s="180">
        <f>TABLES!D457</f>
        <v>1</v>
      </c>
      <c r="AN367" s="180">
        <f>AM367</f>
        <v>1</v>
      </c>
      <c r="AO367" s="180">
        <f t="shared" si="245"/>
        <v>1</v>
      </c>
      <c r="AP367" s="180">
        <f t="shared" si="245"/>
        <v>1</v>
      </c>
      <c r="AQ367" s="180">
        <f t="shared" si="245"/>
        <v>1</v>
      </c>
      <c r="AR367" s="180">
        <f t="shared" si="245"/>
        <v>1</v>
      </c>
      <c r="AS367" s="180">
        <f t="shared" si="245"/>
        <v>1</v>
      </c>
      <c r="AT367" s="180">
        <f t="shared" si="245"/>
        <v>1</v>
      </c>
      <c r="AU367" s="180">
        <f t="shared" si="245"/>
        <v>1</v>
      </c>
      <c r="AV367" s="180">
        <f t="shared" si="245"/>
        <v>1</v>
      </c>
      <c r="AW367" s="180">
        <f t="shared" si="245"/>
        <v>1</v>
      </c>
      <c r="AX367" s="180">
        <f t="shared" si="245"/>
        <v>1</v>
      </c>
      <c r="AY367" s="180">
        <f>TABLES!E457</f>
        <v>1</v>
      </c>
      <c r="AZ367" s="180">
        <f>AY367</f>
        <v>1</v>
      </c>
      <c r="BA367" s="180">
        <f t="shared" si="246"/>
        <v>1</v>
      </c>
      <c r="BB367" s="180">
        <f t="shared" si="246"/>
        <v>1</v>
      </c>
      <c r="BC367" s="180">
        <f t="shared" si="246"/>
        <v>1</v>
      </c>
      <c r="BD367" s="180">
        <f t="shared" si="246"/>
        <v>1</v>
      </c>
      <c r="BE367" s="180">
        <f t="shared" si="246"/>
        <v>1</v>
      </c>
      <c r="BF367" s="180">
        <f t="shared" si="246"/>
        <v>1</v>
      </c>
      <c r="BG367" s="180">
        <f t="shared" si="246"/>
        <v>1</v>
      </c>
      <c r="BH367" s="180">
        <f t="shared" si="246"/>
        <v>1</v>
      </c>
      <c r="BI367" s="180">
        <f t="shared" si="246"/>
        <v>1</v>
      </c>
      <c r="BJ367" s="180">
        <f t="shared" si="246"/>
        <v>1</v>
      </c>
      <c r="BK367" s="180">
        <f>TABLES!F457</f>
        <v>1</v>
      </c>
      <c r="BL367" s="180">
        <f>BK367</f>
        <v>1</v>
      </c>
      <c r="BM367" s="180">
        <f t="shared" si="242"/>
        <v>1</v>
      </c>
      <c r="BN367" s="180">
        <f t="shared" si="242"/>
        <v>1</v>
      </c>
      <c r="BO367" s="180">
        <f t="shared" si="242"/>
        <v>1</v>
      </c>
      <c r="BP367" s="180">
        <f t="shared" si="242"/>
        <v>1</v>
      </c>
      <c r="BQ367" s="180">
        <f t="shared" si="242"/>
        <v>1</v>
      </c>
      <c r="BR367" s="180">
        <f t="shared" si="242"/>
        <v>1</v>
      </c>
      <c r="BS367" s="180">
        <f t="shared" si="242"/>
        <v>1</v>
      </c>
      <c r="BT367" s="180">
        <f t="shared" si="242"/>
        <v>1</v>
      </c>
      <c r="BU367" s="180">
        <f t="shared" si="242"/>
        <v>1</v>
      </c>
      <c r="BV367" s="180">
        <f t="shared" si="242"/>
        <v>1</v>
      </c>
      <c r="BW367" s="180">
        <f>TABLES!G457</f>
        <v>1</v>
      </c>
      <c r="BX367" s="180">
        <f>BW367</f>
        <v>1</v>
      </c>
      <c r="BY367" s="180">
        <f t="shared" si="243"/>
        <v>1</v>
      </c>
      <c r="BZ367" s="180">
        <f t="shared" si="243"/>
        <v>1</v>
      </c>
      <c r="CA367" s="180">
        <f t="shared" si="243"/>
        <v>1</v>
      </c>
      <c r="CB367" s="180">
        <f t="shared" si="243"/>
        <v>1</v>
      </c>
      <c r="CC367" s="180">
        <f t="shared" si="243"/>
        <v>1</v>
      </c>
      <c r="CD367" s="180">
        <f t="shared" si="243"/>
        <v>1</v>
      </c>
      <c r="CE367" s="180">
        <f t="shared" si="243"/>
        <v>1</v>
      </c>
      <c r="CF367" s="180">
        <f t="shared" si="243"/>
        <v>1</v>
      </c>
      <c r="CG367" s="180">
        <f t="shared" si="243"/>
        <v>1</v>
      </c>
      <c r="CH367" s="180">
        <f t="shared" si="243"/>
        <v>1</v>
      </c>
      <c r="CI367" s="180">
        <f>TABLES!H457</f>
        <v>1</v>
      </c>
      <c r="CJ367" s="180">
        <f>CI367</f>
        <v>1</v>
      </c>
      <c r="CK367" s="180">
        <f t="shared" si="244"/>
        <v>1</v>
      </c>
      <c r="CL367" s="180">
        <f t="shared" si="244"/>
        <v>1</v>
      </c>
      <c r="CM367" s="180">
        <f t="shared" si="244"/>
        <v>1</v>
      </c>
      <c r="CN367" s="180">
        <f t="shared" si="244"/>
        <v>1</v>
      </c>
      <c r="CO367" s="180">
        <f t="shared" si="244"/>
        <v>1</v>
      </c>
      <c r="CP367" s="180">
        <f t="shared" si="244"/>
        <v>1</v>
      </c>
      <c r="CQ367" s="180">
        <f t="shared" si="244"/>
        <v>1</v>
      </c>
      <c r="CR367" s="180">
        <f t="shared" si="244"/>
        <v>1</v>
      </c>
      <c r="CS367" s="180">
        <f t="shared" si="244"/>
        <v>1</v>
      </c>
      <c r="CT367" s="180">
        <f t="shared" si="244"/>
        <v>1</v>
      </c>
      <c r="CU367" s="852">
        <f t="shared" si="202"/>
        <v>60</v>
      </c>
    </row>
    <row r="368" spans="1:99" x14ac:dyDescent="0.25">
      <c r="A368" s="907" t="s">
        <v>1129</v>
      </c>
      <c r="CU368" s="852">
        <f t="shared" si="202"/>
        <v>0</v>
      </c>
    </row>
    <row r="369" spans="1:99" x14ac:dyDescent="0.25">
      <c r="A369" s="180" t="s">
        <v>1127</v>
      </c>
      <c r="AM369" s="180">
        <f>TABLES!D459</f>
        <v>6</v>
      </c>
      <c r="AN369" s="180">
        <f>AM369</f>
        <v>6</v>
      </c>
      <c r="AO369" s="180">
        <f t="shared" ref="AO369:AX371" si="247">AN369</f>
        <v>6</v>
      </c>
      <c r="AP369" s="180">
        <f t="shared" si="247"/>
        <v>6</v>
      </c>
      <c r="AQ369" s="180">
        <f t="shared" si="247"/>
        <v>6</v>
      </c>
      <c r="AR369" s="180">
        <f t="shared" si="247"/>
        <v>6</v>
      </c>
      <c r="AS369" s="180">
        <f t="shared" si="247"/>
        <v>6</v>
      </c>
      <c r="AT369" s="180">
        <f t="shared" si="247"/>
        <v>6</v>
      </c>
      <c r="AU369" s="180">
        <f t="shared" si="247"/>
        <v>6</v>
      </c>
      <c r="AV369" s="180">
        <f t="shared" si="247"/>
        <v>6</v>
      </c>
      <c r="AW369" s="180">
        <f t="shared" si="247"/>
        <v>6</v>
      </c>
      <c r="AX369" s="180">
        <f t="shared" si="247"/>
        <v>6</v>
      </c>
      <c r="AY369" s="180">
        <f>TABLES!E459</f>
        <v>6</v>
      </c>
      <c r="AZ369" s="180">
        <f>AY369</f>
        <v>6</v>
      </c>
      <c r="BA369" s="180">
        <f t="shared" ref="BA369:BJ369" si="248">AZ369</f>
        <v>6</v>
      </c>
      <c r="BB369" s="180">
        <f t="shared" si="248"/>
        <v>6</v>
      </c>
      <c r="BC369" s="180">
        <f t="shared" si="248"/>
        <v>6</v>
      </c>
      <c r="BD369" s="180">
        <f t="shared" si="248"/>
        <v>6</v>
      </c>
      <c r="BE369" s="180">
        <f t="shared" si="248"/>
        <v>6</v>
      </c>
      <c r="BF369" s="180">
        <f t="shared" si="248"/>
        <v>6</v>
      </c>
      <c r="BG369" s="180">
        <f t="shared" si="248"/>
        <v>6</v>
      </c>
      <c r="BH369" s="180">
        <f t="shared" si="248"/>
        <v>6</v>
      </c>
      <c r="BI369" s="180">
        <f t="shared" si="248"/>
        <v>6</v>
      </c>
      <c r="BJ369" s="180">
        <f t="shared" si="248"/>
        <v>6</v>
      </c>
      <c r="BK369" s="180">
        <f>TABLES!F459</f>
        <v>7</v>
      </c>
      <c r="BL369" s="180">
        <f>BK369</f>
        <v>7</v>
      </c>
      <c r="BM369" s="180">
        <f t="shared" ref="BM369:BV369" si="249">BL369</f>
        <v>7</v>
      </c>
      <c r="BN369" s="180">
        <f t="shared" si="249"/>
        <v>7</v>
      </c>
      <c r="BO369" s="180">
        <f t="shared" si="249"/>
        <v>7</v>
      </c>
      <c r="BP369" s="180">
        <f t="shared" si="249"/>
        <v>7</v>
      </c>
      <c r="BQ369" s="180">
        <f t="shared" si="249"/>
        <v>7</v>
      </c>
      <c r="BR369" s="180">
        <f t="shared" si="249"/>
        <v>7</v>
      </c>
      <c r="BS369" s="180">
        <f t="shared" si="249"/>
        <v>7</v>
      </c>
      <c r="BT369" s="180">
        <f t="shared" si="249"/>
        <v>7</v>
      </c>
      <c r="BU369" s="180">
        <f t="shared" si="249"/>
        <v>7</v>
      </c>
      <c r="BV369" s="180">
        <f t="shared" si="249"/>
        <v>7</v>
      </c>
      <c r="BW369" s="180">
        <f>TABLES!G459</f>
        <v>7</v>
      </c>
      <c r="BX369" s="180">
        <f>BW369</f>
        <v>7</v>
      </c>
      <c r="BY369" s="180">
        <f t="shared" ref="BY369:CH369" si="250">BX369</f>
        <v>7</v>
      </c>
      <c r="BZ369" s="180">
        <f t="shared" si="250"/>
        <v>7</v>
      </c>
      <c r="CA369" s="180">
        <f t="shared" si="250"/>
        <v>7</v>
      </c>
      <c r="CB369" s="180">
        <f t="shared" si="250"/>
        <v>7</v>
      </c>
      <c r="CC369" s="180">
        <f t="shared" si="250"/>
        <v>7</v>
      </c>
      <c r="CD369" s="180">
        <f t="shared" si="250"/>
        <v>7</v>
      </c>
      <c r="CE369" s="180">
        <f t="shared" si="250"/>
        <v>7</v>
      </c>
      <c r="CF369" s="180">
        <f t="shared" si="250"/>
        <v>7</v>
      </c>
      <c r="CG369" s="180">
        <f t="shared" si="250"/>
        <v>7</v>
      </c>
      <c r="CH369" s="180">
        <f t="shared" si="250"/>
        <v>7</v>
      </c>
      <c r="CI369" s="180">
        <f>TABLES!H459</f>
        <v>8</v>
      </c>
      <c r="CJ369" s="180">
        <f>CI369</f>
        <v>8</v>
      </c>
      <c r="CK369" s="180">
        <f t="shared" ref="CK369:CT369" si="251">CJ369</f>
        <v>8</v>
      </c>
      <c r="CL369" s="180">
        <f t="shared" si="251"/>
        <v>8</v>
      </c>
      <c r="CM369" s="180">
        <f t="shared" si="251"/>
        <v>8</v>
      </c>
      <c r="CN369" s="180">
        <f t="shared" si="251"/>
        <v>8</v>
      </c>
      <c r="CO369" s="180">
        <f t="shared" si="251"/>
        <v>8</v>
      </c>
      <c r="CP369" s="180">
        <f t="shared" si="251"/>
        <v>8</v>
      </c>
      <c r="CQ369" s="180">
        <f t="shared" si="251"/>
        <v>8</v>
      </c>
      <c r="CR369" s="180">
        <f t="shared" si="251"/>
        <v>8</v>
      </c>
      <c r="CS369" s="180">
        <f t="shared" si="251"/>
        <v>8</v>
      </c>
      <c r="CT369" s="180">
        <f t="shared" si="251"/>
        <v>8</v>
      </c>
      <c r="CU369" s="852">
        <f t="shared" si="202"/>
        <v>408</v>
      </c>
    </row>
    <row r="370" spans="1:99" x14ac:dyDescent="0.25">
      <c r="A370" s="180" t="s">
        <v>185</v>
      </c>
      <c r="AM370" s="180">
        <f>TABLES!D460</f>
        <v>1</v>
      </c>
      <c r="AN370" s="180">
        <f>AM370</f>
        <v>1</v>
      </c>
      <c r="AO370" s="180">
        <f t="shared" si="247"/>
        <v>1</v>
      </c>
      <c r="AP370" s="180">
        <f t="shared" si="247"/>
        <v>1</v>
      </c>
      <c r="AQ370" s="180">
        <f t="shared" si="247"/>
        <v>1</v>
      </c>
      <c r="AR370" s="180">
        <f t="shared" si="247"/>
        <v>1</v>
      </c>
      <c r="AS370" s="180">
        <f t="shared" si="247"/>
        <v>1</v>
      </c>
      <c r="AT370" s="180">
        <f t="shared" si="247"/>
        <v>1</v>
      </c>
      <c r="AU370" s="180">
        <f t="shared" si="247"/>
        <v>1</v>
      </c>
      <c r="AV370" s="180">
        <f t="shared" si="247"/>
        <v>1</v>
      </c>
      <c r="AW370" s="180">
        <f t="shared" si="247"/>
        <v>1</v>
      </c>
      <c r="AX370" s="180">
        <f t="shared" si="247"/>
        <v>1</v>
      </c>
      <c r="AY370" s="180">
        <f>TABLES!E460</f>
        <v>1</v>
      </c>
      <c r="AZ370" s="180">
        <f t="shared" ref="AZ370:BJ371" si="252">AY370</f>
        <v>1</v>
      </c>
      <c r="BA370" s="180">
        <f t="shared" si="252"/>
        <v>1</v>
      </c>
      <c r="BB370" s="180">
        <f t="shared" si="252"/>
        <v>1</v>
      </c>
      <c r="BC370" s="180">
        <f t="shared" si="252"/>
        <v>1</v>
      </c>
      <c r="BD370" s="180">
        <f t="shared" si="252"/>
        <v>1</v>
      </c>
      <c r="BE370" s="180">
        <f t="shared" si="252"/>
        <v>1</v>
      </c>
      <c r="BF370" s="180">
        <f t="shared" si="252"/>
        <v>1</v>
      </c>
      <c r="BG370" s="180">
        <f t="shared" si="252"/>
        <v>1</v>
      </c>
      <c r="BH370" s="180">
        <f t="shared" si="252"/>
        <v>1</v>
      </c>
      <c r="BI370" s="180">
        <f t="shared" si="252"/>
        <v>1</v>
      </c>
      <c r="BJ370" s="180">
        <f t="shared" si="252"/>
        <v>1</v>
      </c>
      <c r="BK370" s="180">
        <f>TABLES!F460</f>
        <v>1</v>
      </c>
      <c r="BL370" s="180">
        <f t="shared" ref="BL370:BV371" si="253">BK370</f>
        <v>1</v>
      </c>
      <c r="BM370" s="180">
        <f t="shared" si="253"/>
        <v>1</v>
      </c>
      <c r="BN370" s="180">
        <f t="shared" si="253"/>
        <v>1</v>
      </c>
      <c r="BO370" s="180">
        <f t="shared" si="253"/>
        <v>1</v>
      </c>
      <c r="BP370" s="180">
        <f t="shared" si="253"/>
        <v>1</v>
      </c>
      <c r="BQ370" s="180">
        <f t="shared" si="253"/>
        <v>1</v>
      </c>
      <c r="BR370" s="180">
        <f t="shared" si="253"/>
        <v>1</v>
      </c>
      <c r="BS370" s="180">
        <f t="shared" si="253"/>
        <v>1</v>
      </c>
      <c r="BT370" s="180">
        <f t="shared" si="253"/>
        <v>1</v>
      </c>
      <c r="BU370" s="180">
        <f t="shared" si="253"/>
        <v>1</v>
      </c>
      <c r="BV370" s="180">
        <f t="shared" si="253"/>
        <v>1</v>
      </c>
      <c r="BW370" s="180">
        <f>TABLES!G460</f>
        <v>1</v>
      </c>
      <c r="BX370" s="180">
        <f t="shared" ref="BX370:CH371" si="254">BW370</f>
        <v>1</v>
      </c>
      <c r="BY370" s="180">
        <f t="shared" si="254"/>
        <v>1</v>
      </c>
      <c r="BZ370" s="180">
        <f t="shared" si="254"/>
        <v>1</v>
      </c>
      <c r="CA370" s="180">
        <f t="shared" si="254"/>
        <v>1</v>
      </c>
      <c r="CB370" s="180">
        <f t="shared" si="254"/>
        <v>1</v>
      </c>
      <c r="CC370" s="180">
        <f t="shared" si="254"/>
        <v>1</v>
      </c>
      <c r="CD370" s="180">
        <f t="shared" si="254"/>
        <v>1</v>
      </c>
      <c r="CE370" s="180">
        <f t="shared" si="254"/>
        <v>1</v>
      </c>
      <c r="CF370" s="180">
        <f t="shared" si="254"/>
        <v>1</v>
      </c>
      <c r="CG370" s="180">
        <f t="shared" si="254"/>
        <v>1</v>
      </c>
      <c r="CH370" s="180">
        <f t="shared" si="254"/>
        <v>1</v>
      </c>
      <c r="CI370" s="180">
        <f>TABLES!H460</f>
        <v>1</v>
      </c>
      <c r="CJ370" s="180">
        <f t="shared" ref="CJ370:CT371" si="255">CI370</f>
        <v>1</v>
      </c>
      <c r="CK370" s="180">
        <f t="shared" si="255"/>
        <v>1</v>
      </c>
      <c r="CL370" s="180">
        <f t="shared" si="255"/>
        <v>1</v>
      </c>
      <c r="CM370" s="180">
        <f t="shared" si="255"/>
        <v>1</v>
      </c>
      <c r="CN370" s="180">
        <f t="shared" si="255"/>
        <v>1</v>
      </c>
      <c r="CO370" s="180">
        <f t="shared" si="255"/>
        <v>1</v>
      </c>
      <c r="CP370" s="180">
        <f t="shared" si="255"/>
        <v>1</v>
      </c>
      <c r="CQ370" s="180">
        <f t="shared" si="255"/>
        <v>1</v>
      </c>
      <c r="CR370" s="180">
        <f t="shared" si="255"/>
        <v>1</v>
      </c>
      <c r="CS370" s="180">
        <f t="shared" si="255"/>
        <v>1</v>
      </c>
      <c r="CT370" s="180">
        <f t="shared" si="255"/>
        <v>1</v>
      </c>
      <c r="CU370" s="852">
        <f t="shared" si="202"/>
        <v>60</v>
      </c>
    </row>
    <row r="371" spans="1:99" x14ac:dyDescent="0.25">
      <c r="A371" s="180" t="s">
        <v>1126</v>
      </c>
      <c r="AM371" s="180">
        <f>TABLES!D461</f>
        <v>1</v>
      </c>
      <c r="AN371" s="180">
        <f>AM371</f>
        <v>1</v>
      </c>
      <c r="AO371" s="180">
        <f t="shared" si="247"/>
        <v>1</v>
      </c>
      <c r="AP371" s="180">
        <f t="shared" si="247"/>
        <v>1</v>
      </c>
      <c r="AQ371" s="180">
        <f t="shared" si="247"/>
        <v>1</v>
      </c>
      <c r="AR371" s="180">
        <f t="shared" si="247"/>
        <v>1</v>
      </c>
      <c r="AS371" s="180">
        <f t="shared" si="247"/>
        <v>1</v>
      </c>
      <c r="AT371" s="180">
        <f t="shared" si="247"/>
        <v>1</v>
      </c>
      <c r="AU371" s="180">
        <f t="shared" si="247"/>
        <v>1</v>
      </c>
      <c r="AV371" s="180">
        <f t="shared" si="247"/>
        <v>1</v>
      </c>
      <c r="AW371" s="180">
        <f t="shared" si="247"/>
        <v>1</v>
      </c>
      <c r="AX371" s="180">
        <f t="shared" si="247"/>
        <v>1</v>
      </c>
      <c r="AY371" s="180">
        <f>TABLES!E461</f>
        <v>1</v>
      </c>
      <c r="AZ371" s="180">
        <f t="shared" si="252"/>
        <v>1</v>
      </c>
      <c r="BA371" s="180">
        <f t="shared" si="252"/>
        <v>1</v>
      </c>
      <c r="BB371" s="180">
        <f t="shared" si="252"/>
        <v>1</v>
      </c>
      <c r="BC371" s="180">
        <f t="shared" si="252"/>
        <v>1</v>
      </c>
      <c r="BD371" s="180">
        <f t="shared" si="252"/>
        <v>1</v>
      </c>
      <c r="BE371" s="180">
        <f t="shared" si="252"/>
        <v>1</v>
      </c>
      <c r="BF371" s="180">
        <f t="shared" si="252"/>
        <v>1</v>
      </c>
      <c r="BG371" s="180">
        <f t="shared" si="252"/>
        <v>1</v>
      </c>
      <c r="BH371" s="180">
        <f t="shared" si="252"/>
        <v>1</v>
      </c>
      <c r="BI371" s="180">
        <f t="shared" si="252"/>
        <v>1</v>
      </c>
      <c r="BJ371" s="180">
        <f t="shared" si="252"/>
        <v>1</v>
      </c>
      <c r="BK371" s="180">
        <f>TABLES!F461</f>
        <v>1</v>
      </c>
      <c r="BL371" s="180">
        <f t="shared" si="253"/>
        <v>1</v>
      </c>
      <c r="BM371" s="180">
        <f t="shared" si="253"/>
        <v>1</v>
      </c>
      <c r="BN371" s="180">
        <f t="shared" si="253"/>
        <v>1</v>
      </c>
      <c r="BO371" s="180">
        <f t="shared" si="253"/>
        <v>1</v>
      </c>
      <c r="BP371" s="180">
        <f t="shared" si="253"/>
        <v>1</v>
      </c>
      <c r="BQ371" s="180">
        <f t="shared" si="253"/>
        <v>1</v>
      </c>
      <c r="BR371" s="180">
        <f t="shared" si="253"/>
        <v>1</v>
      </c>
      <c r="BS371" s="180">
        <f t="shared" si="253"/>
        <v>1</v>
      </c>
      <c r="BT371" s="180">
        <f t="shared" si="253"/>
        <v>1</v>
      </c>
      <c r="BU371" s="180">
        <f t="shared" si="253"/>
        <v>1</v>
      </c>
      <c r="BV371" s="180">
        <f t="shared" si="253"/>
        <v>1</v>
      </c>
      <c r="BW371" s="180">
        <f>TABLES!G461</f>
        <v>1</v>
      </c>
      <c r="BX371" s="180">
        <f t="shared" si="254"/>
        <v>1</v>
      </c>
      <c r="BY371" s="180">
        <f t="shared" si="254"/>
        <v>1</v>
      </c>
      <c r="BZ371" s="180">
        <f t="shared" si="254"/>
        <v>1</v>
      </c>
      <c r="CA371" s="180">
        <f t="shared" si="254"/>
        <v>1</v>
      </c>
      <c r="CB371" s="180">
        <f t="shared" si="254"/>
        <v>1</v>
      </c>
      <c r="CC371" s="180">
        <f t="shared" si="254"/>
        <v>1</v>
      </c>
      <c r="CD371" s="180">
        <f t="shared" si="254"/>
        <v>1</v>
      </c>
      <c r="CE371" s="180">
        <f t="shared" si="254"/>
        <v>1</v>
      </c>
      <c r="CF371" s="180">
        <f t="shared" si="254"/>
        <v>1</v>
      </c>
      <c r="CG371" s="180">
        <f t="shared" si="254"/>
        <v>1</v>
      </c>
      <c r="CH371" s="180">
        <f t="shared" si="254"/>
        <v>1</v>
      </c>
      <c r="CI371" s="180">
        <f>TABLES!H461</f>
        <v>1</v>
      </c>
      <c r="CJ371" s="180">
        <f t="shared" si="255"/>
        <v>1</v>
      </c>
      <c r="CK371" s="180">
        <f t="shared" si="255"/>
        <v>1</v>
      </c>
      <c r="CL371" s="180">
        <f t="shared" si="255"/>
        <v>1</v>
      </c>
      <c r="CM371" s="180">
        <f t="shared" si="255"/>
        <v>1</v>
      </c>
      <c r="CN371" s="180">
        <f t="shared" si="255"/>
        <v>1</v>
      </c>
      <c r="CO371" s="180">
        <f t="shared" si="255"/>
        <v>1</v>
      </c>
      <c r="CP371" s="180">
        <f t="shared" si="255"/>
        <v>1</v>
      </c>
      <c r="CQ371" s="180">
        <f t="shared" si="255"/>
        <v>1</v>
      </c>
      <c r="CR371" s="180">
        <f t="shared" si="255"/>
        <v>1</v>
      </c>
      <c r="CS371" s="180">
        <f t="shared" si="255"/>
        <v>1</v>
      </c>
      <c r="CT371" s="180">
        <f t="shared" si="255"/>
        <v>1</v>
      </c>
      <c r="CU371" s="852">
        <f t="shared" si="202"/>
        <v>60</v>
      </c>
    </row>
    <row r="372" spans="1:99" x14ac:dyDescent="0.25">
      <c r="A372" s="908" t="s">
        <v>1130</v>
      </c>
      <c r="CU372" s="852">
        <f t="shared" si="202"/>
        <v>0</v>
      </c>
    </row>
    <row r="373" spans="1:99" x14ac:dyDescent="0.25">
      <c r="A373" s="180" t="s">
        <v>1127</v>
      </c>
      <c r="AM373" s="180">
        <f>TABLES!D463</f>
        <v>0</v>
      </c>
      <c r="AN373" s="180">
        <f>AM373</f>
        <v>0</v>
      </c>
      <c r="AO373" s="180">
        <f t="shared" ref="AO373:AX373" si="256">AN373</f>
        <v>0</v>
      </c>
      <c r="AP373" s="180">
        <f t="shared" si="256"/>
        <v>0</v>
      </c>
      <c r="AQ373" s="180">
        <f t="shared" si="256"/>
        <v>0</v>
      </c>
      <c r="AR373" s="180">
        <f t="shared" si="256"/>
        <v>0</v>
      </c>
      <c r="AS373" s="180">
        <f t="shared" si="256"/>
        <v>0</v>
      </c>
      <c r="AT373" s="180">
        <f t="shared" si="256"/>
        <v>0</v>
      </c>
      <c r="AU373" s="180">
        <f t="shared" si="256"/>
        <v>0</v>
      </c>
      <c r="AV373" s="180">
        <f t="shared" si="256"/>
        <v>0</v>
      </c>
      <c r="AW373" s="180">
        <f t="shared" si="256"/>
        <v>0</v>
      </c>
      <c r="AX373" s="180">
        <f t="shared" si="256"/>
        <v>0</v>
      </c>
      <c r="AY373" s="180">
        <f>TABLES!E463</f>
        <v>18</v>
      </c>
      <c r="AZ373" s="180">
        <f>AY373</f>
        <v>18</v>
      </c>
      <c r="BA373" s="180">
        <f t="shared" ref="BA373:BJ373" si="257">AZ373</f>
        <v>18</v>
      </c>
      <c r="BB373" s="180">
        <f t="shared" si="257"/>
        <v>18</v>
      </c>
      <c r="BC373" s="180">
        <f t="shared" si="257"/>
        <v>18</v>
      </c>
      <c r="BD373" s="180">
        <f t="shared" si="257"/>
        <v>18</v>
      </c>
      <c r="BE373" s="180">
        <f t="shared" si="257"/>
        <v>18</v>
      </c>
      <c r="BF373" s="180">
        <f t="shared" si="257"/>
        <v>18</v>
      </c>
      <c r="BG373" s="180">
        <f t="shared" si="257"/>
        <v>18</v>
      </c>
      <c r="BH373" s="180">
        <f t="shared" si="257"/>
        <v>18</v>
      </c>
      <c r="BI373" s="180">
        <f t="shared" si="257"/>
        <v>18</v>
      </c>
      <c r="BJ373" s="180">
        <f t="shared" si="257"/>
        <v>18</v>
      </c>
      <c r="BK373" s="180">
        <f>TABLES!F463</f>
        <v>18</v>
      </c>
      <c r="BL373" s="180">
        <f>BK373</f>
        <v>18</v>
      </c>
      <c r="BM373" s="180">
        <f t="shared" ref="BM373:BV373" si="258">BL373</f>
        <v>18</v>
      </c>
      <c r="BN373" s="180">
        <f t="shared" si="258"/>
        <v>18</v>
      </c>
      <c r="BO373" s="180">
        <f t="shared" si="258"/>
        <v>18</v>
      </c>
      <c r="BP373" s="180">
        <f t="shared" si="258"/>
        <v>18</v>
      </c>
      <c r="BQ373" s="180">
        <f t="shared" si="258"/>
        <v>18</v>
      </c>
      <c r="BR373" s="180">
        <f t="shared" si="258"/>
        <v>18</v>
      </c>
      <c r="BS373" s="180">
        <f t="shared" si="258"/>
        <v>18</v>
      </c>
      <c r="BT373" s="180">
        <f t="shared" si="258"/>
        <v>18</v>
      </c>
      <c r="BU373" s="180">
        <f t="shared" si="258"/>
        <v>18</v>
      </c>
      <c r="BV373" s="180">
        <f t="shared" si="258"/>
        <v>18</v>
      </c>
      <c r="BW373" s="180">
        <f>TABLES!G463</f>
        <v>20</v>
      </c>
      <c r="BX373" s="180">
        <f>BW373</f>
        <v>20</v>
      </c>
      <c r="BY373" s="180">
        <f t="shared" ref="BY373:CH373" si="259">BX373</f>
        <v>20</v>
      </c>
      <c r="BZ373" s="180">
        <f t="shared" si="259"/>
        <v>20</v>
      </c>
      <c r="CA373" s="180">
        <f t="shared" si="259"/>
        <v>20</v>
      </c>
      <c r="CB373" s="180">
        <f t="shared" si="259"/>
        <v>20</v>
      </c>
      <c r="CC373" s="180">
        <f t="shared" si="259"/>
        <v>20</v>
      </c>
      <c r="CD373" s="180">
        <f t="shared" si="259"/>
        <v>20</v>
      </c>
      <c r="CE373" s="180">
        <f t="shared" si="259"/>
        <v>20</v>
      </c>
      <c r="CF373" s="180">
        <f t="shared" si="259"/>
        <v>20</v>
      </c>
      <c r="CG373" s="180">
        <f t="shared" si="259"/>
        <v>20</v>
      </c>
      <c r="CH373" s="180">
        <f t="shared" si="259"/>
        <v>20</v>
      </c>
      <c r="CI373" s="180">
        <f>TABLES!H463</f>
        <v>22</v>
      </c>
      <c r="CJ373" s="180">
        <f>CI373</f>
        <v>22</v>
      </c>
      <c r="CK373" s="180">
        <f t="shared" ref="CK373:CT373" si="260">CJ373</f>
        <v>22</v>
      </c>
      <c r="CL373" s="180">
        <f t="shared" si="260"/>
        <v>22</v>
      </c>
      <c r="CM373" s="180">
        <f t="shared" si="260"/>
        <v>22</v>
      </c>
      <c r="CN373" s="180">
        <f t="shared" si="260"/>
        <v>22</v>
      </c>
      <c r="CO373" s="180">
        <f t="shared" si="260"/>
        <v>22</v>
      </c>
      <c r="CP373" s="180">
        <f t="shared" si="260"/>
        <v>22</v>
      </c>
      <c r="CQ373" s="180">
        <f t="shared" si="260"/>
        <v>22</v>
      </c>
      <c r="CR373" s="180">
        <f t="shared" si="260"/>
        <v>22</v>
      </c>
      <c r="CS373" s="180">
        <f t="shared" si="260"/>
        <v>22</v>
      </c>
      <c r="CT373" s="180">
        <f t="shared" si="260"/>
        <v>22</v>
      </c>
      <c r="CU373" s="852">
        <f t="shared" si="202"/>
        <v>936</v>
      </c>
    </row>
    <row r="374" spans="1:99" x14ac:dyDescent="0.25">
      <c r="A374" s="180" t="s">
        <v>185</v>
      </c>
      <c r="AM374" s="180">
        <f>TABLES!D464</f>
        <v>0</v>
      </c>
      <c r="AN374" s="180">
        <f t="shared" ref="AN374:AX375" si="261">AM374</f>
        <v>0</v>
      </c>
      <c r="AO374" s="180">
        <f t="shared" si="261"/>
        <v>0</v>
      </c>
      <c r="AP374" s="180">
        <f t="shared" si="261"/>
        <v>0</v>
      </c>
      <c r="AQ374" s="180">
        <f t="shared" si="261"/>
        <v>0</v>
      </c>
      <c r="AR374" s="180">
        <f t="shared" si="261"/>
        <v>0</v>
      </c>
      <c r="AS374" s="180">
        <f t="shared" si="261"/>
        <v>0</v>
      </c>
      <c r="AT374" s="180">
        <f t="shared" si="261"/>
        <v>0</v>
      </c>
      <c r="AU374" s="180">
        <f t="shared" si="261"/>
        <v>0</v>
      </c>
      <c r="AV374" s="180">
        <f t="shared" si="261"/>
        <v>0</v>
      </c>
      <c r="AW374" s="180">
        <f t="shared" si="261"/>
        <v>0</v>
      </c>
      <c r="AX374" s="180">
        <f t="shared" si="261"/>
        <v>0</v>
      </c>
      <c r="AY374" s="180">
        <f>TABLES!E464</f>
        <v>1</v>
      </c>
      <c r="AZ374" s="180">
        <f t="shared" ref="AZ374:BJ375" si="262">AY374</f>
        <v>1</v>
      </c>
      <c r="BA374" s="180">
        <f t="shared" si="262"/>
        <v>1</v>
      </c>
      <c r="BB374" s="180">
        <f t="shared" si="262"/>
        <v>1</v>
      </c>
      <c r="BC374" s="180">
        <f t="shared" si="262"/>
        <v>1</v>
      </c>
      <c r="BD374" s="180">
        <f t="shared" si="262"/>
        <v>1</v>
      </c>
      <c r="BE374" s="180">
        <f t="shared" si="262"/>
        <v>1</v>
      </c>
      <c r="BF374" s="180">
        <f t="shared" si="262"/>
        <v>1</v>
      </c>
      <c r="BG374" s="180">
        <f t="shared" si="262"/>
        <v>1</v>
      </c>
      <c r="BH374" s="180">
        <f t="shared" si="262"/>
        <v>1</v>
      </c>
      <c r="BI374" s="180">
        <f t="shared" si="262"/>
        <v>1</v>
      </c>
      <c r="BJ374" s="180">
        <f t="shared" si="262"/>
        <v>1</v>
      </c>
      <c r="BK374" s="180">
        <f>TABLES!F464</f>
        <v>1</v>
      </c>
      <c r="BL374" s="180">
        <f t="shared" ref="BL374:BV375" si="263">BK374</f>
        <v>1</v>
      </c>
      <c r="BM374" s="180">
        <f t="shared" si="263"/>
        <v>1</v>
      </c>
      <c r="BN374" s="180">
        <f t="shared" si="263"/>
        <v>1</v>
      </c>
      <c r="BO374" s="180">
        <f t="shared" si="263"/>
        <v>1</v>
      </c>
      <c r="BP374" s="180">
        <f t="shared" si="263"/>
        <v>1</v>
      </c>
      <c r="BQ374" s="180">
        <f t="shared" si="263"/>
        <v>1</v>
      </c>
      <c r="BR374" s="180">
        <f t="shared" si="263"/>
        <v>1</v>
      </c>
      <c r="BS374" s="180">
        <f t="shared" si="263"/>
        <v>1</v>
      </c>
      <c r="BT374" s="180">
        <f t="shared" si="263"/>
        <v>1</v>
      </c>
      <c r="BU374" s="180">
        <f t="shared" si="263"/>
        <v>1</v>
      </c>
      <c r="BV374" s="180">
        <f t="shared" si="263"/>
        <v>1</v>
      </c>
      <c r="BW374" s="180">
        <f>TABLES!G464</f>
        <v>1</v>
      </c>
      <c r="BX374" s="180">
        <f t="shared" ref="BX374:CH375" si="264">BW374</f>
        <v>1</v>
      </c>
      <c r="BY374" s="180">
        <f t="shared" si="264"/>
        <v>1</v>
      </c>
      <c r="BZ374" s="180">
        <f t="shared" si="264"/>
        <v>1</v>
      </c>
      <c r="CA374" s="180">
        <f t="shared" si="264"/>
        <v>1</v>
      </c>
      <c r="CB374" s="180">
        <f t="shared" si="264"/>
        <v>1</v>
      </c>
      <c r="CC374" s="180">
        <f t="shared" si="264"/>
        <v>1</v>
      </c>
      <c r="CD374" s="180">
        <f t="shared" si="264"/>
        <v>1</v>
      </c>
      <c r="CE374" s="180">
        <f t="shared" si="264"/>
        <v>1</v>
      </c>
      <c r="CF374" s="180">
        <f t="shared" si="264"/>
        <v>1</v>
      </c>
      <c r="CG374" s="180">
        <f t="shared" si="264"/>
        <v>1</v>
      </c>
      <c r="CH374" s="180">
        <f t="shared" si="264"/>
        <v>1</v>
      </c>
      <c r="CI374" s="180">
        <f>TABLES!H464</f>
        <v>1</v>
      </c>
      <c r="CJ374" s="180">
        <f t="shared" ref="CJ374:CT375" si="265">CI374</f>
        <v>1</v>
      </c>
      <c r="CK374" s="180">
        <f t="shared" si="265"/>
        <v>1</v>
      </c>
      <c r="CL374" s="180">
        <f t="shared" si="265"/>
        <v>1</v>
      </c>
      <c r="CM374" s="180">
        <f t="shared" si="265"/>
        <v>1</v>
      </c>
      <c r="CN374" s="180">
        <f t="shared" si="265"/>
        <v>1</v>
      </c>
      <c r="CO374" s="180">
        <f t="shared" si="265"/>
        <v>1</v>
      </c>
      <c r="CP374" s="180">
        <f t="shared" si="265"/>
        <v>1</v>
      </c>
      <c r="CQ374" s="180">
        <f t="shared" si="265"/>
        <v>1</v>
      </c>
      <c r="CR374" s="180">
        <f t="shared" si="265"/>
        <v>1</v>
      </c>
      <c r="CS374" s="180">
        <f t="shared" si="265"/>
        <v>1</v>
      </c>
      <c r="CT374" s="180">
        <f t="shared" si="265"/>
        <v>1</v>
      </c>
      <c r="CU374" s="852">
        <f t="shared" ref="CU374:CU381" si="266">SUM(C374:CT374)</f>
        <v>48</v>
      </c>
    </row>
    <row r="375" spans="1:99" x14ac:dyDescent="0.25">
      <c r="A375" s="180" t="s">
        <v>1126</v>
      </c>
      <c r="AM375" s="180">
        <f>TABLES!D465</f>
        <v>0</v>
      </c>
      <c r="AN375" s="180">
        <f t="shared" si="261"/>
        <v>0</v>
      </c>
      <c r="AO375" s="180">
        <f t="shared" si="261"/>
        <v>0</v>
      </c>
      <c r="AP375" s="180">
        <f t="shared" si="261"/>
        <v>0</v>
      </c>
      <c r="AQ375" s="180">
        <f t="shared" si="261"/>
        <v>0</v>
      </c>
      <c r="AR375" s="180">
        <f t="shared" si="261"/>
        <v>0</v>
      </c>
      <c r="AS375" s="180">
        <f t="shared" si="261"/>
        <v>0</v>
      </c>
      <c r="AT375" s="180">
        <f t="shared" si="261"/>
        <v>0</v>
      </c>
      <c r="AU375" s="180">
        <f t="shared" si="261"/>
        <v>0</v>
      </c>
      <c r="AV375" s="180">
        <f t="shared" si="261"/>
        <v>0</v>
      </c>
      <c r="AW375" s="180">
        <f t="shared" si="261"/>
        <v>0</v>
      </c>
      <c r="AX375" s="180">
        <f t="shared" si="261"/>
        <v>0</v>
      </c>
      <c r="AY375" s="180">
        <f>TABLES!E465</f>
        <v>2</v>
      </c>
      <c r="AZ375" s="180">
        <f t="shared" si="262"/>
        <v>2</v>
      </c>
      <c r="BA375" s="180">
        <f t="shared" si="262"/>
        <v>2</v>
      </c>
      <c r="BB375" s="180">
        <f t="shared" si="262"/>
        <v>2</v>
      </c>
      <c r="BC375" s="180">
        <f t="shared" si="262"/>
        <v>2</v>
      </c>
      <c r="BD375" s="180">
        <f t="shared" si="262"/>
        <v>2</v>
      </c>
      <c r="BE375" s="180">
        <f t="shared" si="262"/>
        <v>2</v>
      </c>
      <c r="BF375" s="180">
        <f t="shared" si="262"/>
        <v>2</v>
      </c>
      <c r="BG375" s="180">
        <f t="shared" si="262"/>
        <v>2</v>
      </c>
      <c r="BH375" s="180">
        <f t="shared" si="262"/>
        <v>2</v>
      </c>
      <c r="BI375" s="180">
        <f t="shared" si="262"/>
        <v>2</v>
      </c>
      <c r="BJ375" s="180">
        <f t="shared" si="262"/>
        <v>2</v>
      </c>
      <c r="BK375" s="180">
        <f>TABLES!F465</f>
        <v>2</v>
      </c>
      <c r="BL375" s="180">
        <f t="shared" si="263"/>
        <v>2</v>
      </c>
      <c r="BM375" s="180">
        <f t="shared" si="263"/>
        <v>2</v>
      </c>
      <c r="BN375" s="180">
        <f t="shared" si="263"/>
        <v>2</v>
      </c>
      <c r="BO375" s="180">
        <f t="shared" si="263"/>
        <v>2</v>
      </c>
      <c r="BP375" s="180">
        <f t="shared" si="263"/>
        <v>2</v>
      </c>
      <c r="BQ375" s="180">
        <f t="shared" si="263"/>
        <v>2</v>
      </c>
      <c r="BR375" s="180">
        <f t="shared" si="263"/>
        <v>2</v>
      </c>
      <c r="BS375" s="180">
        <f t="shared" si="263"/>
        <v>2</v>
      </c>
      <c r="BT375" s="180">
        <f t="shared" si="263"/>
        <v>2</v>
      </c>
      <c r="BU375" s="180">
        <f t="shared" si="263"/>
        <v>2</v>
      </c>
      <c r="BV375" s="180">
        <f t="shared" si="263"/>
        <v>2</v>
      </c>
      <c r="BW375" s="180">
        <f>TABLES!G465</f>
        <v>2</v>
      </c>
      <c r="BX375" s="180">
        <f t="shared" si="264"/>
        <v>2</v>
      </c>
      <c r="BY375" s="180">
        <f t="shared" si="264"/>
        <v>2</v>
      </c>
      <c r="BZ375" s="180">
        <f t="shared" si="264"/>
        <v>2</v>
      </c>
      <c r="CA375" s="180">
        <f t="shared" si="264"/>
        <v>2</v>
      </c>
      <c r="CB375" s="180">
        <f t="shared" si="264"/>
        <v>2</v>
      </c>
      <c r="CC375" s="180">
        <f t="shared" si="264"/>
        <v>2</v>
      </c>
      <c r="CD375" s="180">
        <f t="shared" si="264"/>
        <v>2</v>
      </c>
      <c r="CE375" s="180">
        <f t="shared" si="264"/>
        <v>2</v>
      </c>
      <c r="CF375" s="180">
        <f t="shared" si="264"/>
        <v>2</v>
      </c>
      <c r="CG375" s="180">
        <f t="shared" si="264"/>
        <v>2</v>
      </c>
      <c r="CH375" s="180">
        <f t="shared" si="264"/>
        <v>2</v>
      </c>
      <c r="CI375" s="180">
        <f>TABLES!H465</f>
        <v>2</v>
      </c>
      <c r="CJ375" s="180">
        <f t="shared" si="265"/>
        <v>2</v>
      </c>
      <c r="CK375" s="180">
        <f t="shared" si="265"/>
        <v>2</v>
      </c>
      <c r="CL375" s="180">
        <f t="shared" si="265"/>
        <v>2</v>
      </c>
      <c r="CM375" s="180">
        <f t="shared" si="265"/>
        <v>2</v>
      </c>
      <c r="CN375" s="180">
        <f t="shared" si="265"/>
        <v>2</v>
      </c>
      <c r="CO375" s="180">
        <f t="shared" si="265"/>
        <v>2</v>
      </c>
      <c r="CP375" s="180">
        <f t="shared" si="265"/>
        <v>2</v>
      </c>
      <c r="CQ375" s="180">
        <f t="shared" si="265"/>
        <v>2</v>
      </c>
      <c r="CR375" s="180">
        <f t="shared" si="265"/>
        <v>2</v>
      </c>
      <c r="CS375" s="180">
        <f t="shared" si="265"/>
        <v>2</v>
      </c>
      <c r="CT375" s="180">
        <f t="shared" si="265"/>
        <v>2</v>
      </c>
      <c r="CU375" s="852">
        <f t="shared" si="266"/>
        <v>96</v>
      </c>
    </row>
    <row r="376" spans="1:99" x14ac:dyDescent="0.25">
      <c r="CU376" s="852">
        <f t="shared" si="266"/>
        <v>0</v>
      </c>
    </row>
    <row r="377" spans="1:99" x14ac:dyDescent="0.25">
      <c r="A377" s="172" t="s">
        <v>1132</v>
      </c>
      <c r="CU377" s="852">
        <f t="shared" si="266"/>
        <v>0</v>
      </c>
    </row>
    <row r="378" spans="1:99" x14ac:dyDescent="0.25">
      <c r="A378" s="909" t="s">
        <v>1133</v>
      </c>
      <c r="AM378" s="180">
        <v>4.5</v>
      </c>
      <c r="AN378" s="180">
        <f>AM378</f>
        <v>4.5</v>
      </c>
      <c r="AO378" s="180">
        <f t="shared" ref="AO378:AX378" si="267">AN378</f>
        <v>4.5</v>
      </c>
      <c r="AP378" s="180">
        <f t="shared" si="267"/>
        <v>4.5</v>
      </c>
      <c r="AQ378" s="180">
        <f t="shared" si="267"/>
        <v>4.5</v>
      </c>
      <c r="AR378" s="180">
        <f t="shared" si="267"/>
        <v>4.5</v>
      </c>
      <c r="AS378" s="180">
        <f t="shared" si="267"/>
        <v>4.5</v>
      </c>
      <c r="AT378" s="180">
        <f t="shared" si="267"/>
        <v>4.5</v>
      </c>
      <c r="AU378" s="180">
        <f t="shared" si="267"/>
        <v>4.5</v>
      </c>
      <c r="AV378" s="180">
        <f t="shared" si="267"/>
        <v>4.5</v>
      </c>
      <c r="AW378" s="180">
        <f t="shared" si="267"/>
        <v>4.5</v>
      </c>
      <c r="AX378" s="180">
        <f t="shared" si="267"/>
        <v>4.5</v>
      </c>
      <c r="AY378" s="180">
        <f>TABLES!E438</f>
        <v>4.8</v>
      </c>
      <c r="AZ378" s="180">
        <f>AY378</f>
        <v>4.8</v>
      </c>
      <c r="BA378" s="180">
        <f t="shared" ref="BA378:BJ378" si="268">AZ378</f>
        <v>4.8</v>
      </c>
      <c r="BB378" s="180">
        <f t="shared" si="268"/>
        <v>4.8</v>
      </c>
      <c r="BC378" s="180">
        <f t="shared" si="268"/>
        <v>4.8</v>
      </c>
      <c r="BD378" s="180">
        <f t="shared" si="268"/>
        <v>4.8</v>
      </c>
      <c r="BE378" s="180">
        <f t="shared" si="268"/>
        <v>4.8</v>
      </c>
      <c r="BF378" s="180">
        <f t="shared" si="268"/>
        <v>4.8</v>
      </c>
      <c r="BG378" s="180">
        <f t="shared" si="268"/>
        <v>4.8</v>
      </c>
      <c r="BH378" s="180">
        <f t="shared" si="268"/>
        <v>4.8</v>
      </c>
      <c r="BI378" s="180">
        <f t="shared" si="268"/>
        <v>4.8</v>
      </c>
      <c r="BJ378" s="180">
        <f t="shared" si="268"/>
        <v>4.8</v>
      </c>
      <c r="BK378" s="180">
        <f>TABLES!F438</f>
        <v>4.9000000000000004</v>
      </c>
      <c r="BL378" s="180">
        <f>BK378</f>
        <v>4.9000000000000004</v>
      </c>
      <c r="BM378" s="180">
        <f t="shared" ref="BM378:BV378" si="269">BL378</f>
        <v>4.9000000000000004</v>
      </c>
      <c r="BN378" s="180">
        <f t="shared" si="269"/>
        <v>4.9000000000000004</v>
      </c>
      <c r="BO378" s="180">
        <f t="shared" si="269"/>
        <v>4.9000000000000004</v>
      </c>
      <c r="BP378" s="180">
        <f t="shared" si="269"/>
        <v>4.9000000000000004</v>
      </c>
      <c r="BQ378" s="180">
        <f t="shared" si="269"/>
        <v>4.9000000000000004</v>
      </c>
      <c r="BR378" s="180">
        <f t="shared" si="269"/>
        <v>4.9000000000000004</v>
      </c>
      <c r="BS378" s="180">
        <f t="shared" si="269"/>
        <v>4.9000000000000004</v>
      </c>
      <c r="BT378" s="180">
        <f t="shared" si="269"/>
        <v>4.9000000000000004</v>
      </c>
      <c r="BU378" s="180">
        <f t="shared" si="269"/>
        <v>4.9000000000000004</v>
      </c>
      <c r="BV378" s="180">
        <f t="shared" si="269"/>
        <v>4.9000000000000004</v>
      </c>
      <c r="BW378" s="910">
        <f>TABLES!G438</f>
        <v>5</v>
      </c>
      <c r="BX378" s="910">
        <f>BW378</f>
        <v>5</v>
      </c>
      <c r="BY378" s="910">
        <f t="shared" ref="BY378:CH378" si="270">BX378</f>
        <v>5</v>
      </c>
      <c r="BZ378" s="910">
        <f t="shared" si="270"/>
        <v>5</v>
      </c>
      <c r="CA378" s="910">
        <f t="shared" si="270"/>
        <v>5</v>
      </c>
      <c r="CB378" s="910">
        <f t="shared" si="270"/>
        <v>5</v>
      </c>
      <c r="CC378" s="910">
        <f t="shared" si="270"/>
        <v>5</v>
      </c>
      <c r="CD378" s="910">
        <f t="shared" si="270"/>
        <v>5</v>
      </c>
      <c r="CE378" s="910">
        <f t="shared" si="270"/>
        <v>5</v>
      </c>
      <c r="CF378" s="910">
        <f t="shared" si="270"/>
        <v>5</v>
      </c>
      <c r="CG378" s="910">
        <f t="shared" si="270"/>
        <v>5</v>
      </c>
      <c r="CH378" s="910">
        <f t="shared" si="270"/>
        <v>5</v>
      </c>
      <c r="CI378" s="910">
        <f>TABLES!H438</f>
        <v>5.2</v>
      </c>
      <c r="CJ378" s="910">
        <f>CI378</f>
        <v>5.2</v>
      </c>
      <c r="CK378" s="910">
        <f t="shared" ref="CK378:CT378" si="271">CJ378</f>
        <v>5.2</v>
      </c>
      <c r="CL378" s="910">
        <f t="shared" si="271"/>
        <v>5.2</v>
      </c>
      <c r="CM378" s="910">
        <f t="shared" si="271"/>
        <v>5.2</v>
      </c>
      <c r="CN378" s="910">
        <f t="shared" si="271"/>
        <v>5.2</v>
      </c>
      <c r="CO378" s="910">
        <f t="shared" si="271"/>
        <v>5.2</v>
      </c>
      <c r="CP378" s="910">
        <f t="shared" si="271"/>
        <v>5.2</v>
      </c>
      <c r="CQ378" s="910">
        <f t="shared" si="271"/>
        <v>5.2</v>
      </c>
      <c r="CR378" s="910">
        <f t="shared" si="271"/>
        <v>5.2</v>
      </c>
      <c r="CS378" s="910">
        <f t="shared" si="271"/>
        <v>5.2</v>
      </c>
      <c r="CT378" s="910">
        <f t="shared" si="271"/>
        <v>5.2</v>
      </c>
      <c r="CU378" s="852">
        <f t="shared" si="266"/>
        <v>292.7999999999999</v>
      </c>
    </row>
    <row r="379" spans="1:99" x14ac:dyDescent="0.25">
      <c r="A379" s="911" t="s">
        <v>138</v>
      </c>
      <c r="AM379" s="910">
        <f>TABLES!D440</f>
        <v>6</v>
      </c>
      <c r="AN379" s="910">
        <f>AM379</f>
        <v>6</v>
      </c>
      <c r="AO379" s="910">
        <f t="shared" ref="AO379:AX379" si="272">AN379</f>
        <v>6</v>
      </c>
      <c r="AP379" s="910">
        <f t="shared" si="272"/>
        <v>6</v>
      </c>
      <c r="AQ379" s="910">
        <f t="shared" si="272"/>
        <v>6</v>
      </c>
      <c r="AR379" s="910">
        <f t="shared" si="272"/>
        <v>6</v>
      </c>
      <c r="AS379" s="910">
        <f t="shared" si="272"/>
        <v>6</v>
      </c>
      <c r="AT379" s="910">
        <f t="shared" si="272"/>
        <v>6</v>
      </c>
      <c r="AU379" s="910">
        <f t="shared" si="272"/>
        <v>6</v>
      </c>
      <c r="AV379" s="910">
        <f t="shared" si="272"/>
        <v>6</v>
      </c>
      <c r="AW379" s="910">
        <f t="shared" si="272"/>
        <v>6</v>
      </c>
      <c r="AX379" s="910">
        <f t="shared" si="272"/>
        <v>6</v>
      </c>
      <c r="AY379" s="910">
        <f>TABLES!E440</f>
        <v>6.2</v>
      </c>
      <c r="AZ379" s="910">
        <f>AY379</f>
        <v>6.2</v>
      </c>
      <c r="BA379" s="910">
        <f t="shared" ref="BA379:BJ379" si="273">AZ379</f>
        <v>6.2</v>
      </c>
      <c r="BB379" s="910">
        <f t="shared" si="273"/>
        <v>6.2</v>
      </c>
      <c r="BC379" s="910">
        <f t="shared" si="273"/>
        <v>6.2</v>
      </c>
      <c r="BD379" s="910">
        <f t="shared" si="273"/>
        <v>6.2</v>
      </c>
      <c r="BE379" s="910">
        <f t="shared" si="273"/>
        <v>6.2</v>
      </c>
      <c r="BF379" s="910">
        <f t="shared" si="273"/>
        <v>6.2</v>
      </c>
      <c r="BG379" s="910">
        <f t="shared" si="273"/>
        <v>6.2</v>
      </c>
      <c r="BH379" s="910">
        <f t="shared" si="273"/>
        <v>6.2</v>
      </c>
      <c r="BI379" s="910">
        <f t="shared" si="273"/>
        <v>6.2</v>
      </c>
      <c r="BJ379" s="910">
        <f t="shared" si="273"/>
        <v>6.2</v>
      </c>
      <c r="BK379" s="910">
        <f>TABLES!F440</f>
        <v>6.5</v>
      </c>
      <c r="BL379" s="910">
        <f>BK379</f>
        <v>6.5</v>
      </c>
      <c r="BM379" s="910">
        <f t="shared" ref="BM379:BV379" si="274">BL379</f>
        <v>6.5</v>
      </c>
      <c r="BN379" s="910">
        <f t="shared" si="274"/>
        <v>6.5</v>
      </c>
      <c r="BO379" s="910">
        <f t="shared" si="274"/>
        <v>6.5</v>
      </c>
      <c r="BP379" s="910">
        <f t="shared" si="274"/>
        <v>6.5</v>
      </c>
      <c r="BQ379" s="910">
        <f t="shared" si="274"/>
        <v>6.5</v>
      </c>
      <c r="BR379" s="910">
        <f t="shared" si="274"/>
        <v>6.5</v>
      </c>
      <c r="BS379" s="910">
        <f t="shared" si="274"/>
        <v>6.5</v>
      </c>
      <c r="BT379" s="910">
        <f t="shared" si="274"/>
        <v>6.5</v>
      </c>
      <c r="BU379" s="910">
        <f t="shared" si="274"/>
        <v>6.5</v>
      </c>
      <c r="BV379" s="910">
        <f t="shared" si="274"/>
        <v>6.5</v>
      </c>
      <c r="BW379" s="910">
        <f>TABLES!G440</f>
        <v>6.8</v>
      </c>
      <c r="BX379" s="910">
        <f>BW379</f>
        <v>6.8</v>
      </c>
      <c r="BY379" s="910">
        <f t="shared" ref="BY379:CH379" si="275">BX379</f>
        <v>6.8</v>
      </c>
      <c r="BZ379" s="910">
        <f t="shared" si="275"/>
        <v>6.8</v>
      </c>
      <c r="CA379" s="910">
        <f t="shared" si="275"/>
        <v>6.8</v>
      </c>
      <c r="CB379" s="910">
        <f t="shared" si="275"/>
        <v>6.8</v>
      </c>
      <c r="CC379" s="910">
        <f t="shared" si="275"/>
        <v>6.8</v>
      </c>
      <c r="CD379" s="910">
        <f t="shared" si="275"/>
        <v>6.8</v>
      </c>
      <c r="CE379" s="910">
        <f t="shared" si="275"/>
        <v>6.8</v>
      </c>
      <c r="CF379" s="910">
        <f t="shared" si="275"/>
        <v>6.8</v>
      </c>
      <c r="CG379" s="910">
        <f t="shared" si="275"/>
        <v>6.8</v>
      </c>
      <c r="CH379" s="910">
        <f t="shared" si="275"/>
        <v>6.8</v>
      </c>
      <c r="CI379" s="910">
        <f>TABLES!H440</f>
        <v>7</v>
      </c>
      <c r="CJ379" s="910">
        <f>CI379</f>
        <v>7</v>
      </c>
      <c r="CK379" s="910">
        <f t="shared" ref="CK379:CT379" si="276">CJ379</f>
        <v>7</v>
      </c>
      <c r="CL379" s="910">
        <f t="shared" si="276"/>
        <v>7</v>
      </c>
      <c r="CM379" s="910">
        <f t="shared" si="276"/>
        <v>7</v>
      </c>
      <c r="CN379" s="910">
        <f t="shared" si="276"/>
        <v>7</v>
      </c>
      <c r="CO379" s="910">
        <f t="shared" si="276"/>
        <v>7</v>
      </c>
      <c r="CP379" s="910">
        <f t="shared" si="276"/>
        <v>7</v>
      </c>
      <c r="CQ379" s="910">
        <f t="shared" si="276"/>
        <v>7</v>
      </c>
      <c r="CR379" s="910">
        <f t="shared" si="276"/>
        <v>7</v>
      </c>
      <c r="CS379" s="910">
        <f t="shared" si="276"/>
        <v>7</v>
      </c>
      <c r="CT379" s="910">
        <f t="shared" si="276"/>
        <v>7</v>
      </c>
      <c r="CU379" s="852">
        <f t="shared" si="266"/>
        <v>390.00000000000011</v>
      </c>
    </row>
    <row r="380" spans="1:99" x14ac:dyDescent="0.25">
      <c r="A380" s="912" t="s">
        <v>1134</v>
      </c>
      <c r="AM380" s="910">
        <f>8</f>
        <v>8</v>
      </c>
      <c r="AN380" s="910">
        <f>AM380</f>
        <v>8</v>
      </c>
      <c r="AO380" s="910">
        <f t="shared" ref="AO380:AX380" si="277">AN380</f>
        <v>8</v>
      </c>
      <c r="AP380" s="910">
        <f t="shared" si="277"/>
        <v>8</v>
      </c>
      <c r="AQ380" s="910">
        <f t="shared" si="277"/>
        <v>8</v>
      </c>
      <c r="AR380" s="910">
        <f t="shared" si="277"/>
        <v>8</v>
      </c>
      <c r="AS380" s="910">
        <f t="shared" si="277"/>
        <v>8</v>
      </c>
      <c r="AT380" s="910">
        <f t="shared" si="277"/>
        <v>8</v>
      </c>
      <c r="AU380" s="910">
        <f t="shared" si="277"/>
        <v>8</v>
      </c>
      <c r="AV380" s="910">
        <f t="shared" si="277"/>
        <v>8</v>
      </c>
      <c r="AW380" s="910">
        <f t="shared" si="277"/>
        <v>8</v>
      </c>
      <c r="AX380" s="910">
        <f t="shared" si="277"/>
        <v>8</v>
      </c>
      <c r="AY380" s="910">
        <f>8.2</f>
        <v>8.1999999999999993</v>
      </c>
      <c r="AZ380" s="910">
        <f>AY380</f>
        <v>8.1999999999999993</v>
      </c>
      <c r="BA380" s="910">
        <f t="shared" ref="BA380:BJ380" si="278">AZ380</f>
        <v>8.1999999999999993</v>
      </c>
      <c r="BB380" s="910">
        <f t="shared" si="278"/>
        <v>8.1999999999999993</v>
      </c>
      <c r="BC380" s="910">
        <f t="shared" si="278"/>
        <v>8.1999999999999993</v>
      </c>
      <c r="BD380" s="910">
        <f t="shared" si="278"/>
        <v>8.1999999999999993</v>
      </c>
      <c r="BE380" s="910">
        <f t="shared" si="278"/>
        <v>8.1999999999999993</v>
      </c>
      <c r="BF380" s="910">
        <f t="shared" si="278"/>
        <v>8.1999999999999993</v>
      </c>
      <c r="BG380" s="910">
        <f t="shared" si="278"/>
        <v>8.1999999999999993</v>
      </c>
      <c r="BH380" s="910">
        <f t="shared" si="278"/>
        <v>8.1999999999999993</v>
      </c>
      <c r="BI380" s="910">
        <f t="shared" si="278"/>
        <v>8.1999999999999993</v>
      </c>
      <c r="BJ380" s="910">
        <f t="shared" si="278"/>
        <v>8.1999999999999993</v>
      </c>
      <c r="BK380" s="910">
        <f>8.4</f>
        <v>8.4</v>
      </c>
      <c r="BL380" s="910">
        <f>BK380</f>
        <v>8.4</v>
      </c>
      <c r="BM380" s="910">
        <f t="shared" ref="BM380:BV380" si="279">BL380</f>
        <v>8.4</v>
      </c>
      <c r="BN380" s="910">
        <f t="shared" si="279"/>
        <v>8.4</v>
      </c>
      <c r="BO380" s="910">
        <f t="shared" si="279"/>
        <v>8.4</v>
      </c>
      <c r="BP380" s="910">
        <f t="shared" si="279"/>
        <v>8.4</v>
      </c>
      <c r="BQ380" s="910">
        <f t="shared" si="279"/>
        <v>8.4</v>
      </c>
      <c r="BR380" s="910">
        <f t="shared" si="279"/>
        <v>8.4</v>
      </c>
      <c r="BS380" s="910">
        <f t="shared" si="279"/>
        <v>8.4</v>
      </c>
      <c r="BT380" s="910">
        <f t="shared" si="279"/>
        <v>8.4</v>
      </c>
      <c r="BU380" s="910">
        <f t="shared" si="279"/>
        <v>8.4</v>
      </c>
      <c r="BV380" s="910">
        <f t="shared" si="279"/>
        <v>8.4</v>
      </c>
      <c r="BW380" s="910">
        <f>8.7</f>
        <v>8.6999999999999993</v>
      </c>
      <c r="BX380" s="910">
        <f>BW380</f>
        <v>8.6999999999999993</v>
      </c>
      <c r="BY380" s="910">
        <f t="shared" ref="BY380:CH380" si="280">BX380</f>
        <v>8.6999999999999993</v>
      </c>
      <c r="BZ380" s="910">
        <f t="shared" si="280"/>
        <v>8.6999999999999993</v>
      </c>
      <c r="CA380" s="910">
        <f t="shared" si="280"/>
        <v>8.6999999999999993</v>
      </c>
      <c r="CB380" s="910">
        <f t="shared" si="280"/>
        <v>8.6999999999999993</v>
      </c>
      <c r="CC380" s="910">
        <f t="shared" si="280"/>
        <v>8.6999999999999993</v>
      </c>
      <c r="CD380" s="910">
        <f t="shared" si="280"/>
        <v>8.6999999999999993</v>
      </c>
      <c r="CE380" s="910">
        <f t="shared" si="280"/>
        <v>8.6999999999999993</v>
      </c>
      <c r="CF380" s="910">
        <f t="shared" si="280"/>
        <v>8.6999999999999993</v>
      </c>
      <c r="CG380" s="910">
        <f t="shared" si="280"/>
        <v>8.6999999999999993</v>
      </c>
      <c r="CH380" s="910">
        <f t="shared" si="280"/>
        <v>8.6999999999999993</v>
      </c>
      <c r="CI380" s="910">
        <f>8.9</f>
        <v>8.9</v>
      </c>
      <c r="CJ380" s="910">
        <f>CI380</f>
        <v>8.9</v>
      </c>
      <c r="CK380" s="910">
        <f t="shared" ref="CK380:CT380" si="281">CJ380</f>
        <v>8.9</v>
      </c>
      <c r="CL380" s="910">
        <f t="shared" si="281"/>
        <v>8.9</v>
      </c>
      <c r="CM380" s="910">
        <f t="shared" si="281"/>
        <v>8.9</v>
      </c>
      <c r="CN380" s="910">
        <f t="shared" si="281"/>
        <v>8.9</v>
      </c>
      <c r="CO380" s="910">
        <f t="shared" si="281"/>
        <v>8.9</v>
      </c>
      <c r="CP380" s="910">
        <f t="shared" si="281"/>
        <v>8.9</v>
      </c>
      <c r="CQ380" s="910">
        <f t="shared" si="281"/>
        <v>8.9</v>
      </c>
      <c r="CR380" s="910">
        <f t="shared" si="281"/>
        <v>8.9</v>
      </c>
      <c r="CS380" s="910">
        <f t="shared" si="281"/>
        <v>8.9</v>
      </c>
      <c r="CT380" s="910">
        <f t="shared" si="281"/>
        <v>8.9</v>
      </c>
      <c r="CU380" s="852">
        <f t="shared" si="266"/>
        <v>506.39999999999947</v>
      </c>
    </row>
    <row r="381" spans="1:99" x14ac:dyDescent="0.25">
      <c r="CU381" s="852">
        <f t="shared" si="266"/>
        <v>0</v>
      </c>
    </row>
    <row r="382" spans="1:99" x14ac:dyDescent="0.25">
      <c r="A382" s="913" t="s">
        <v>1135</v>
      </c>
      <c r="AM382" s="180">
        <f>TABLES!D445</f>
        <v>4</v>
      </c>
      <c r="AN382" s="180">
        <f>AM382</f>
        <v>4</v>
      </c>
      <c r="AO382" s="180">
        <f t="shared" ref="AO382:AX382" si="282">AN382</f>
        <v>4</v>
      </c>
      <c r="AP382" s="180">
        <f t="shared" si="282"/>
        <v>4</v>
      </c>
      <c r="AQ382" s="180">
        <f t="shared" si="282"/>
        <v>4</v>
      </c>
      <c r="AR382" s="180">
        <f t="shared" si="282"/>
        <v>4</v>
      </c>
      <c r="AS382" s="180">
        <f t="shared" si="282"/>
        <v>4</v>
      </c>
      <c r="AT382" s="180">
        <f t="shared" si="282"/>
        <v>4</v>
      </c>
      <c r="AU382" s="180">
        <f t="shared" si="282"/>
        <v>4</v>
      </c>
      <c r="AV382" s="180">
        <f t="shared" si="282"/>
        <v>4</v>
      </c>
      <c r="AW382" s="180">
        <f t="shared" si="282"/>
        <v>4</v>
      </c>
      <c r="AX382" s="180">
        <f t="shared" si="282"/>
        <v>4</v>
      </c>
      <c r="AY382" s="180">
        <f>TABLES!E445</f>
        <v>4.5</v>
      </c>
      <c r="AZ382" s="180">
        <f>AY382</f>
        <v>4.5</v>
      </c>
      <c r="BA382" s="180">
        <f t="shared" ref="BA382:BJ382" si="283">AZ382</f>
        <v>4.5</v>
      </c>
      <c r="BB382" s="180">
        <f t="shared" si="283"/>
        <v>4.5</v>
      </c>
      <c r="BC382" s="180">
        <f t="shared" si="283"/>
        <v>4.5</v>
      </c>
      <c r="BD382" s="180">
        <f t="shared" si="283"/>
        <v>4.5</v>
      </c>
      <c r="BE382" s="180">
        <f t="shared" si="283"/>
        <v>4.5</v>
      </c>
      <c r="BF382" s="180">
        <f t="shared" si="283"/>
        <v>4.5</v>
      </c>
      <c r="BG382" s="180">
        <f t="shared" si="283"/>
        <v>4.5</v>
      </c>
      <c r="BH382" s="180">
        <f t="shared" si="283"/>
        <v>4.5</v>
      </c>
      <c r="BI382" s="180">
        <f t="shared" si="283"/>
        <v>4.5</v>
      </c>
      <c r="BJ382" s="180">
        <f t="shared" si="283"/>
        <v>4.5</v>
      </c>
      <c r="BK382" s="180">
        <f>TABLES!F445</f>
        <v>4.7</v>
      </c>
      <c r="BL382" s="180">
        <f>BK382</f>
        <v>4.7</v>
      </c>
      <c r="BM382" s="180">
        <f t="shared" ref="BM382:BV382" si="284">BL382</f>
        <v>4.7</v>
      </c>
      <c r="BN382" s="180">
        <f t="shared" si="284"/>
        <v>4.7</v>
      </c>
      <c r="BO382" s="180">
        <f t="shared" si="284"/>
        <v>4.7</v>
      </c>
      <c r="BP382" s="180">
        <f t="shared" si="284"/>
        <v>4.7</v>
      </c>
      <c r="BQ382" s="180">
        <f t="shared" si="284"/>
        <v>4.7</v>
      </c>
      <c r="BR382" s="180">
        <f t="shared" si="284"/>
        <v>4.7</v>
      </c>
      <c r="BS382" s="180">
        <f t="shared" si="284"/>
        <v>4.7</v>
      </c>
      <c r="BT382" s="180">
        <f t="shared" si="284"/>
        <v>4.7</v>
      </c>
      <c r="BU382" s="180">
        <f t="shared" si="284"/>
        <v>4.7</v>
      </c>
      <c r="BV382" s="180">
        <f t="shared" si="284"/>
        <v>4.7</v>
      </c>
      <c r="BW382" s="180">
        <f>TABLES!G445</f>
        <v>4.7</v>
      </c>
      <c r="BX382" s="180">
        <f>BW382</f>
        <v>4.7</v>
      </c>
      <c r="BY382" s="180">
        <f t="shared" ref="BY382:CH382" si="285">BX382</f>
        <v>4.7</v>
      </c>
      <c r="BZ382" s="180">
        <f t="shared" si="285"/>
        <v>4.7</v>
      </c>
      <c r="CA382" s="180">
        <f t="shared" si="285"/>
        <v>4.7</v>
      </c>
      <c r="CB382" s="180">
        <f t="shared" si="285"/>
        <v>4.7</v>
      </c>
      <c r="CC382" s="180">
        <f t="shared" si="285"/>
        <v>4.7</v>
      </c>
      <c r="CD382" s="180">
        <f t="shared" si="285"/>
        <v>4.7</v>
      </c>
      <c r="CE382" s="180">
        <f t="shared" si="285"/>
        <v>4.7</v>
      </c>
      <c r="CF382" s="180">
        <f t="shared" si="285"/>
        <v>4.7</v>
      </c>
      <c r="CG382" s="180">
        <f t="shared" si="285"/>
        <v>4.7</v>
      </c>
      <c r="CH382" s="180">
        <f t="shared" si="285"/>
        <v>4.7</v>
      </c>
      <c r="CI382" s="180">
        <f>TABLES!H445</f>
        <v>4.8</v>
      </c>
      <c r="CJ382" s="180">
        <f>CI382</f>
        <v>4.8</v>
      </c>
      <c r="CK382" s="180">
        <f t="shared" ref="CK382:CT382" si="286">CJ382</f>
        <v>4.8</v>
      </c>
      <c r="CL382" s="180">
        <f t="shared" si="286"/>
        <v>4.8</v>
      </c>
      <c r="CM382" s="180">
        <f t="shared" si="286"/>
        <v>4.8</v>
      </c>
      <c r="CN382" s="180">
        <f t="shared" si="286"/>
        <v>4.8</v>
      </c>
      <c r="CO382" s="180">
        <f t="shared" si="286"/>
        <v>4.8</v>
      </c>
      <c r="CP382" s="180">
        <f t="shared" si="286"/>
        <v>4.8</v>
      </c>
      <c r="CQ382" s="180">
        <f t="shared" si="286"/>
        <v>4.8</v>
      </c>
      <c r="CR382" s="180">
        <f t="shared" si="286"/>
        <v>4.8</v>
      </c>
      <c r="CS382" s="180">
        <f t="shared" si="286"/>
        <v>4.8</v>
      </c>
      <c r="CT382" s="180">
        <f t="shared" si="286"/>
        <v>4.8</v>
      </c>
      <c r="CU382" s="849">
        <f t="shared" ref="CU382:CU445" si="287">SUM(C382:CT382)</f>
        <v>272.39999999999992</v>
      </c>
    </row>
    <row r="383" spans="1:99" x14ac:dyDescent="0.25">
      <c r="CU383" s="849">
        <f t="shared" si="287"/>
        <v>0</v>
      </c>
    </row>
    <row r="384" spans="1:99" x14ac:dyDescent="0.25">
      <c r="A384" s="914" t="s">
        <v>1136</v>
      </c>
      <c r="AM384" s="180">
        <f>TABLES!D489</f>
        <v>35</v>
      </c>
      <c r="AN384" s="180">
        <f>AM384</f>
        <v>35</v>
      </c>
      <c r="AO384" s="180">
        <f t="shared" ref="AO384:AX384" si="288">AN384</f>
        <v>35</v>
      </c>
      <c r="AP384" s="180">
        <f t="shared" si="288"/>
        <v>35</v>
      </c>
      <c r="AQ384" s="180">
        <f t="shared" si="288"/>
        <v>35</v>
      </c>
      <c r="AR384" s="180">
        <f t="shared" si="288"/>
        <v>35</v>
      </c>
      <c r="AS384" s="180">
        <f t="shared" si="288"/>
        <v>35</v>
      </c>
      <c r="AT384" s="180">
        <f t="shared" si="288"/>
        <v>35</v>
      </c>
      <c r="AU384" s="180">
        <f t="shared" si="288"/>
        <v>35</v>
      </c>
      <c r="AV384" s="180">
        <f t="shared" si="288"/>
        <v>35</v>
      </c>
      <c r="AW384" s="180">
        <f t="shared" si="288"/>
        <v>35</v>
      </c>
      <c r="AX384" s="180">
        <f t="shared" si="288"/>
        <v>35</v>
      </c>
      <c r="AY384" s="180">
        <f>TABLES!E489</f>
        <v>34</v>
      </c>
      <c r="AZ384" s="180">
        <f>AY384</f>
        <v>34</v>
      </c>
      <c r="BA384" s="180">
        <f t="shared" ref="BA384:BJ384" si="289">AZ384</f>
        <v>34</v>
      </c>
      <c r="BB384" s="180">
        <f t="shared" si="289"/>
        <v>34</v>
      </c>
      <c r="BC384" s="180">
        <f t="shared" si="289"/>
        <v>34</v>
      </c>
      <c r="BD384" s="180">
        <f t="shared" si="289"/>
        <v>34</v>
      </c>
      <c r="BE384" s="180">
        <f t="shared" si="289"/>
        <v>34</v>
      </c>
      <c r="BF384" s="180">
        <f t="shared" si="289"/>
        <v>34</v>
      </c>
      <c r="BG384" s="180">
        <f t="shared" si="289"/>
        <v>34</v>
      </c>
      <c r="BH384" s="180">
        <f t="shared" si="289"/>
        <v>34</v>
      </c>
      <c r="BI384" s="180">
        <f t="shared" si="289"/>
        <v>34</v>
      </c>
      <c r="BJ384" s="180">
        <f t="shared" si="289"/>
        <v>34</v>
      </c>
      <c r="BK384" s="180">
        <f>TABLES!F489</f>
        <v>32</v>
      </c>
      <c r="BL384" s="180">
        <f>BK384</f>
        <v>32</v>
      </c>
      <c r="BM384" s="180">
        <f t="shared" ref="BM384:BV384" si="290">BL384</f>
        <v>32</v>
      </c>
      <c r="BN384" s="180">
        <f t="shared" si="290"/>
        <v>32</v>
      </c>
      <c r="BO384" s="180">
        <f t="shared" si="290"/>
        <v>32</v>
      </c>
      <c r="BP384" s="180">
        <f t="shared" si="290"/>
        <v>32</v>
      </c>
      <c r="BQ384" s="180">
        <f t="shared" si="290"/>
        <v>32</v>
      </c>
      <c r="BR384" s="180">
        <f t="shared" si="290"/>
        <v>32</v>
      </c>
      <c r="BS384" s="180">
        <f t="shared" si="290"/>
        <v>32</v>
      </c>
      <c r="BT384" s="180">
        <f t="shared" si="290"/>
        <v>32</v>
      </c>
      <c r="BU384" s="180">
        <f t="shared" si="290"/>
        <v>32</v>
      </c>
      <c r="BV384" s="180">
        <f t="shared" si="290"/>
        <v>32</v>
      </c>
      <c r="BW384" s="180">
        <f>TABLES!G489</f>
        <v>32</v>
      </c>
      <c r="BX384" s="180">
        <f>BW384</f>
        <v>32</v>
      </c>
      <c r="BY384" s="180">
        <f t="shared" ref="BY384:CH384" si="291">BX384</f>
        <v>32</v>
      </c>
      <c r="BZ384" s="180">
        <f t="shared" si="291"/>
        <v>32</v>
      </c>
      <c r="CA384" s="180">
        <f t="shared" si="291"/>
        <v>32</v>
      </c>
      <c r="CB384" s="180">
        <f t="shared" si="291"/>
        <v>32</v>
      </c>
      <c r="CC384" s="180">
        <f t="shared" si="291"/>
        <v>32</v>
      </c>
      <c r="CD384" s="180">
        <f t="shared" si="291"/>
        <v>32</v>
      </c>
      <c r="CE384" s="180">
        <f t="shared" si="291"/>
        <v>32</v>
      </c>
      <c r="CF384" s="180">
        <f t="shared" si="291"/>
        <v>32</v>
      </c>
      <c r="CG384" s="180">
        <f t="shared" si="291"/>
        <v>32</v>
      </c>
      <c r="CH384" s="180">
        <f t="shared" si="291"/>
        <v>32</v>
      </c>
      <c r="CI384" s="180">
        <f>TABLES!H489</f>
        <v>37</v>
      </c>
      <c r="CJ384" s="180">
        <f>CI384</f>
        <v>37</v>
      </c>
      <c r="CK384" s="180">
        <f t="shared" ref="CK384:CT384" si="292">CJ384</f>
        <v>37</v>
      </c>
      <c r="CL384" s="180">
        <f t="shared" si="292"/>
        <v>37</v>
      </c>
      <c r="CM384" s="180">
        <f t="shared" si="292"/>
        <v>37</v>
      </c>
      <c r="CN384" s="180">
        <f t="shared" si="292"/>
        <v>37</v>
      </c>
      <c r="CO384" s="180">
        <f t="shared" si="292"/>
        <v>37</v>
      </c>
      <c r="CP384" s="180">
        <f t="shared" si="292"/>
        <v>37</v>
      </c>
      <c r="CQ384" s="180">
        <f t="shared" si="292"/>
        <v>37</v>
      </c>
      <c r="CR384" s="180">
        <f t="shared" si="292"/>
        <v>37</v>
      </c>
      <c r="CS384" s="180">
        <f t="shared" si="292"/>
        <v>37</v>
      </c>
      <c r="CT384" s="180">
        <f t="shared" si="292"/>
        <v>37</v>
      </c>
      <c r="CU384" s="849">
        <f t="shared" si="287"/>
        <v>2040</v>
      </c>
    </row>
    <row r="385" spans="1:99" x14ac:dyDescent="0.25">
      <c r="CU385" s="849">
        <f t="shared" si="287"/>
        <v>0</v>
      </c>
    </row>
    <row r="386" spans="1:99" x14ac:dyDescent="0.25">
      <c r="A386" s="172" t="s">
        <v>1142</v>
      </c>
      <c r="CU386" s="849">
        <f t="shared" si="287"/>
        <v>0</v>
      </c>
    </row>
    <row r="387" spans="1:99" x14ac:dyDescent="0.25">
      <c r="A387" s="348" t="s">
        <v>1125</v>
      </c>
      <c r="AL387" s="236">
        <v>9200</v>
      </c>
      <c r="AM387" s="236">
        <f>AL387*(1+'ANUAL DATA'!F95)</f>
        <v>9530.5927999999985</v>
      </c>
      <c r="AN387" s="236">
        <f>AM387</f>
        <v>9530.5927999999985</v>
      </c>
      <c r="AO387" s="236">
        <f t="shared" ref="AO387:AX387" si="293">AN387</f>
        <v>9530.5927999999985</v>
      </c>
      <c r="AP387" s="236">
        <f t="shared" si="293"/>
        <v>9530.5927999999985</v>
      </c>
      <c r="AQ387" s="236">
        <f t="shared" si="293"/>
        <v>9530.5927999999985</v>
      </c>
      <c r="AR387" s="236">
        <f t="shared" si="293"/>
        <v>9530.5927999999985</v>
      </c>
      <c r="AS387" s="236">
        <f t="shared" si="293"/>
        <v>9530.5927999999985</v>
      </c>
      <c r="AT387" s="236">
        <f t="shared" si="293"/>
        <v>9530.5927999999985</v>
      </c>
      <c r="AU387" s="236">
        <f t="shared" si="293"/>
        <v>9530.5927999999985</v>
      </c>
      <c r="AV387" s="236">
        <f t="shared" si="293"/>
        <v>9530.5927999999985</v>
      </c>
      <c r="AW387" s="236">
        <f t="shared" si="293"/>
        <v>9530.5927999999985</v>
      </c>
      <c r="AX387" s="236">
        <f t="shared" si="293"/>
        <v>9530.5927999999985</v>
      </c>
      <c r="AY387" s="236">
        <f>AX387*(1+'ANUAL DATA'!$G$95)</f>
        <v>9929.1621908959987</v>
      </c>
      <c r="AZ387" s="236">
        <f>AY387</f>
        <v>9929.1621908959987</v>
      </c>
      <c r="BA387" s="236">
        <f t="shared" ref="BA387:BJ387" si="294">AZ387</f>
        <v>9929.1621908959987</v>
      </c>
      <c r="BB387" s="236">
        <f t="shared" si="294"/>
        <v>9929.1621908959987</v>
      </c>
      <c r="BC387" s="236">
        <f t="shared" si="294"/>
        <v>9929.1621908959987</v>
      </c>
      <c r="BD387" s="236">
        <f t="shared" si="294"/>
        <v>9929.1621908959987</v>
      </c>
      <c r="BE387" s="236">
        <f t="shared" si="294"/>
        <v>9929.1621908959987</v>
      </c>
      <c r="BF387" s="236">
        <f t="shared" si="294"/>
        <v>9929.1621908959987</v>
      </c>
      <c r="BG387" s="236">
        <f t="shared" si="294"/>
        <v>9929.1621908959987</v>
      </c>
      <c r="BH387" s="236">
        <f t="shared" si="294"/>
        <v>9929.1621908959987</v>
      </c>
      <c r="BI387" s="236">
        <f t="shared" si="294"/>
        <v>9929.1621908959987</v>
      </c>
      <c r="BJ387" s="236">
        <f t="shared" si="294"/>
        <v>9929.1621908959987</v>
      </c>
      <c r="BK387" s="236">
        <f>BJ387*(1+'ANUAL DATA'!$H$95)</f>
        <v>10246.895381004671</v>
      </c>
      <c r="BL387" s="236">
        <f>BK387</f>
        <v>10246.895381004671</v>
      </c>
      <c r="BM387" s="236">
        <f t="shared" ref="BM387:BV387" si="295">BL387</f>
        <v>10246.895381004671</v>
      </c>
      <c r="BN387" s="236">
        <f t="shared" si="295"/>
        <v>10246.895381004671</v>
      </c>
      <c r="BO387" s="236">
        <f t="shared" si="295"/>
        <v>10246.895381004671</v>
      </c>
      <c r="BP387" s="236">
        <f t="shared" si="295"/>
        <v>10246.895381004671</v>
      </c>
      <c r="BQ387" s="236">
        <f t="shared" si="295"/>
        <v>10246.895381004671</v>
      </c>
      <c r="BR387" s="236">
        <f t="shared" si="295"/>
        <v>10246.895381004671</v>
      </c>
      <c r="BS387" s="236">
        <f t="shared" si="295"/>
        <v>10246.895381004671</v>
      </c>
      <c r="BT387" s="236">
        <f t="shared" si="295"/>
        <v>10246.895381004671</v>
      </c>
      <c r="BU387" s="236">
        <f t="shared" si="295"/>
        <v>10246.895381004671</v>
      </c>
      <c r="BV387" s="236">
        <f t="shared" si="295"/>
        <v>10246.895381004671</v>
      </c>
      <c r="BW387" s="236">
        <f>BV387*(1+'ANUAL DATA'!$I$95)</f>
        <v>10626.542854870895</v>
      </c>
      <c r="BX387" s="236">
        <f>BW387</f>
        <v>10626.542854870895</v>
      </c>
      <c r="BY387" s="236">
        <f t="shared" ref="BY387:CH387" si="296">BX387</f>
        <v>10626.542854870895</v>
      </c>
      <c r="BZ387" s="236">
        <f t="shared" si="296"/>
        <v>10626.542854870895</v>
      </c>
      <c r="CA387" s="236">
        <f t="shared" si="296"/>
        <v>10626.542854870895</v>
      </c>
      <c r="CB387" s="236">
        <f t="shared" si="296"/>
        <v>10626.542854870895</v>
      </c>
      <c r="CC387" s="236">
        <f t="shared" si="296"/>
        <v>10626.542854870895</v>
      </c>
      <c r="CD387" s="236">
        <f t="shared" si="296"/>
        <v>10626.542854870895</v>
      </c>
      <c r="CE387" s="236">
        <f t="shared" si="296"/>
        <v>10626.542854870895</v>
      </c>
      <c r="CF387" s="236">
        <f t="shared" si="296"/>
        <v>10626.542854870895</v>
      </c>
      <c r="CG387" s="236">
        <f t="shared" si="296"/>
        <v>10626.542854870895</v>
      </c>
      <c r="CH387" s="236">
        <f t="shared" si="296"/>
        <v>10626.542854870895</v>
      </c>
      <c r="CI387" s="236">
        <f>CH387*(1+'ANUAL DATA'!$J$95)</f>
        <v>11050.127479608904</v>
      </c>
      <c r="CJ387" s="236">
        <f>CI387</f>
        <v>11050.127479608904</v>
      </c>
      <c r="CK387" s="236">
        <f t="shared" ref="CK387:CT387" si="297">CJ387</f>
        <v>11050.127479608904</v>
      </c>
      <c r="CL387" s="236">
        <f t="shared" si="297"/>
        <v>11050.127479608904</v>
      </c>
      <c r="CM387" s="236">
        <f t="shared" si="297"/>
        <v>11050.127479608904</v>
      </c>
      <c r="CN387" s="236">
        <f t="shared" si="297"/>
        <v>11050.127479608904</v>
      </c>
      <c r="CO387" s="236">
        <f t="shared" si="297"/>
        <v>11050.127479608904</v>
      </c>
      <c r="CP387" s="236">
        <f t="shared" si="297"/>
        <v>11050.127479608904</v>
      </c>
      <c r="CQ387" s="236">
        <f t="shared" si="297"/>
        <v>11050.127479608904</v>
      </c>
      <c r="CR387" s="236">
        <f t="shared" si="297"/>
        <v>11050.127479608904</v>
      </c>
      <c r="CS387" s="236">
        <f t="shared" si="297"/>
        <v>11050.127479608904</v>
      </c>
      <c r="CT387" s="236">
        <f t="shared" si="297"/>
        <v>11050.127479608904</v>
      </c>
      <c r="CU387" s="915">
        <f t="shared" si="287"/>
        <v>625799.84847656533</v>
      </c>
    </row>
    <row r="388" spans="1:99" x14ac:dyDescent="0.25">
      <c r="A388" s="836" t="s">
        <v>1128</v>
      </c>
      <c r="AL388" s="236">
        <v>8850</v>
      </c>
      <c r="AM388" s="236">
        <f>AL388*(1+'ANUAL DATA'!F95)</f>
        <v>9168.0158999999985</v>
      </c>
      <c r="AN388" s="236">
        <f t="shared" ref="AN388:AX390" si="298">AM388</f>
        <v>9168.0158999999985</v>
      </c>
      <c r="AO388" s="236">
        <f t="shared" si="298"/>
        <v>9168.0158999999985</v>
      </c>
      <c r="AP388" s="236">
        <f t="shared" si="298"/>
        <v>9168.0158999999985</v>
      </c>
      <c r="AQ388" s="236">
        <f t="shared" si="298"/>
        <v>9168.0158999999985</v>
      </c>
      <c r="AR388" s="236">
        <f t="shared" si="298"/>
        <v>9168.0158999999985</v>
      </c>
      <c r="AS388" s="236">
        <f t="shared" si="298"/>
        <v>9168.0158999999985</v>
      </c>
      <c r="AT388" s="236">
        <f t="shared" si="298"/>
        <v>9168.0158999999985</v>
      </c>
      <c r="AU388" s="236">
        <f t="shared" si="298"/>
        <v>9168.0158999999985</v>
      </c>
      <c r="AV388" s="236">
        <f t="shared" si="298"/>
        <v>9168.0158999999985</v>
      </c>
      <c r="AW388" s="236">
        <f t="shared" si="298"/>
        <v>9168.0158999999985</v>
      </c>
      <c r="AX388" s="236">
        <f t="shared" si="298"/>
        <v>9168.0158999999985</v>
      </c>
      <c r="AY388" s="236">
        <f>AX388*(1+'ANUAL DATA'!$G$95)</f>
        <v>9551.4223249379975</v>
      </c>
      <c r="AZ388" s="236">
        <f t="shared" ref="AZ388:BJ390" si="299">AY388</f>
        <v>9551.4223249379975</v>
      </c>
      <c r="BA388" s="236">
        <f t="shared" si="299"/>
        <v>9551.4223249379975</v>
      </c>
      <c r="BB388" s="236">
        <f t="shared" si="299"/>
        <v>9551.4223249379975</v>
      </c>
      <c r="BC388" s="236">
        <f t="shared" si="299"/>
        <v>9551.4223249379975</v>
      </c>
      <c r="BD388" s="236">
        <f t="shared" si="299"/>
        <v>9551.4223249379975</v>
      </c>
      <c r="BE388" s="236">
        <f t="shared" si="299"/>
        <v>9551.4223249379975</v>
      </c>
      <c r="BF388" s="236">
        <f t="shared" si="299"/>
        <v>9551.4223249379975</v>
      </c>
      <c r="BG388" s="236">
        <f t="shared" si="299"/>
        <v>9551.4223249379975</v>
      </c>
      <c r="BH388" s="236">
        <f t="shared" si="299"/>
        <v>9551.4223249379975</v>
      </c>
      <c r="BI388" s="236">
        <f t="shared" si="299"/>
        <v>9551.4223249379975</v>
      </c>
      <c r="BJ388" s="236">
        <f t="shared" si="299"/>
        <v>9551.4223249379975</v>
      </c>
      <c r="BK388" s="236">
        <f>BJ388*(1+'ANUAL DATA'!$H$95)</f>
        <v>9857.067839336014</v>
      </c>
      <c r="BL388" s="236">
        <f t="shared" ref="BL388:BV390" si="300">BK388</f>
        <v>9857.067839336014</v>
      </c>
      <c r="BM388" s="236">
        <f t="shared" si="300"/>
        <v>9857.067839336014</v>
      </c>
      <c r="BN388" s="236">
        <f t="shared" si="300"/>
        <v>9857.067839336014</v>
      </c>
      <c r="BO388" s="236">
        <f t="shared" si="300"/>
        <v>9857.067839336014</v>
      </c>
      <c r="BP388" s="236">
        <f t="shared" si="300"/>
        <v>9857.067839336014</v>
      </c>
      <c r="BQ388" s="236">
        <f t="shared" si="300"/>
        <v>9857.067839336014</v>
      </c>
      <c r="BR388" s="236">
        <f t="shared" si="300"/>
        <v>9857.067839336014</v>
      </c>
      <c r="BS388" s="236">
        <f t="shared" si="300"/>
        <v>9857.067839336014</v>
      </c>
      <c r="BT388" s="236">
        <f t="shared" si="300"/>
        <v>9857.067839336014</v>
      </c>
      <c r="BU388" s="236">
        <f t="shared" si="300"/>
        <v>9857.067839336014</v>
      </c>
      <c r="BV388" s="236">
        <f t="shared" si="300"/>
        <v>9857.067839336014</v>
      </c>
      <c r="BW388" s="236">
        <f>BV388*(1+'ANUAL DATA'!$I$95)</f>
        <v>10222.272202783413</v>
      </c>
      <c r="BX388" s="236">
        <f t="shared" ref="BX388:CH390" si="301">BW388</f>
        <v>10222.272202783413</v>
      </c>
      <c r="BY388" s="236">
        <f t="shared" si="301"/>
        <v>10222.272202783413</v>
      </c>
      <c r="BZ388" s="236">
        <f t="shared" si="301"/>
        <v>10222.272202783413</v>
      </c>
      <c r="CA388" s="236">
        <f t="shared" si="301"/>
        <v>10222.272202783413</v>
      </c>
      <c r="CB388" s="236">
        <f t="shared" si="301"/>
        <v>10222.272202783413</v>
      </c>
      <c r="CC388" s="236">
        <f t="shared" si="301"/>
        <v>10222.272202783413</v>
      </c>
      <c r="CD388" s="236">
        <f t="shared" si="301"/>
        <v>10222.272202783413</v>
      </c>
      <c r="CE388" s="236">
        <f t="shared" si="301"/>
        <v>10222.272202783413</v>
      </c>
      <c r="CF388" s="236">
        <f t="shared" si="301"/>
        <v>10222.272202783413</v>
      </c>
      <c r="CG388" s="236">
        <f t="shared" si="301"/>
        <v>10222.272202783413</v>
      </c>
      <c r="CH388" s="236">
        <f t="shared" si="301"/>
        <v>10222.272202783413</v>
      </c>
      <c r="CI388" s="236">
        <f>CH388*(1+'ANUAL DATA'!$J$95)</f>
        <v>10629.742195058563</v>
      </c>
      <c r="CJ388" s="236">
        <f t="shared" ref="CJ388:CT390" si="302">CI388</f>
        <v>10629.742195058563</v>
      </c>
      <c r="CK388" s="236">
        <f t="shared" si="302"/>
        <v>10629.742195058563</v>
      </c>
      <c r="CL388" s="236">
        <f t="shared" si="302"/>
        <v>10629.742195058563</v>
      </c>
      <c r="CM388" s="236">
        <f t="shared" si="302"/>
        <v>10629.742195058563</v>
      </c>
      <c r="CN388" s="236">
        <f t="shared" si="302"/>
        <v>10629.742195058563</v>
      </c>
      <c r="CO388" s="236">
        <f t="shared" si="302"/>
        <v>10629.742195058563</v>
      </c>
      <c r="CP388" s="236">
        <f t="shared" si="302"/>
        <v>10629.742195058563</v>
      </c>
      <c r="CQ388" s="236">
        <f t="shared" si="302"/>
        <v>10629.742195058563</v>
      </c>
      <c r="CR388" s="236">
        <f t="shared" si="302"/>
        <v>10629.742195058563</v>
      </c>
      <c r="CS388" s="236">
        <f t="shared" si="302"/>
        <v>10629.742195058563</v>
      </c>
      <c r="CT388" s="236">
        <f t="shared" si="302"/>
        <v>10629.742195058563</v>
      </c>
      <c r="CU388" s="915">
        <f t="shared" si="287"/>
        <v>601992.24554539239</v>
      </c>
    </row>
    <row r="389" spans="1:99" x14ac:dyDescent="0.25">
      <c r="A389" s="907" t="s">
        <v>1129</v>
      </c>
      <c r="AL389" s="236">
        <v>6700</v>
      </c>
      <c r="AM389" s="236">
        <f>AL389*(1+'ANUAL DATA'!F95)</f>
        <v>6940.7577999999994</v>
      </c>
      <c r="AN389" s="236">
        <f t="shared" si="298"/>
        <v>6940.7577999999994</v>
      </c>
      <c r="AO389" s="236">
        <f t="shared" si="298"/>
        <v>6940.7577999999994</v>
      </c>
      <c r="AP389" s="236">
        <f t="shared" si="298"/>
        <v>6940.7577999999994</v>
      </c>
      <c r="AQ389" s="236">
        <f t="shared" si="298"/>
        <v>6940.7577999999994</v>
      </c>
      <c r="AR389" s="236">
        <f t="shared" si="298"/>
        <v>6940.7577999999994</v>
      </c>
      <c r="AS389" s="236">
        <f t="shared" si="298"/>
        <v>6940.7577999999994</v>
      </c>
      <c r="AT389" s="236">
        <f t="shared" si="298"/>
        <v>6940.7577999999994</v>
      </c>
      <c r="AU389" s="236">
        <f t="shared" si="298"/>
        <v>6940.7577999999994</v>
      </c>
      <c r="AV389" s="236">
        <f t="shared" si="298"/>
        <v>6940.7577999999994</v>
      </c>
      <c r="AW389" s="236">
        <f t="shared" si="298"/>
        <v>6940.7577999999994</v>
      </c>
      <c r="AX389" s="236">
        <f t="shared" si="298"/>
        <v>6940.7577999999994</v>
      </c>
      <c r="AY389" s="236">
        <f>AX389*(1+'ANUAL DATA'!$G$95)</f>
        <v>7231.0202911959996</v>
      </c>
      <c r="AZ389" s="236">
        <f t="shared" si="299"/>
        <v>7231.0202911959996</v>
      </c>
      <c r="BA389" s="236">
        <f t="shared" si="299"/>
        <v>7231.0202911959996</v>
      </c>
      <c r="BB389" s="236">
        <f t="shared" si="299"/>
        <v>7231.0202911959996</v>
      </c>
      <c r="BC389" s="236">
        <f t="shared" si="299"/>
        <v>7231.0202911959996</v>
      </c>
      <c r="BD389" s="236">
        <f t="shared" si="299"/>
        <v>7231.0202911959996</v>
      </c>
      <c r="BE389" s="236">
        <f t="shared" si="299"/>
        <v>7231.0202911959996</v>
      </c>
      <c r="BF389" s="236">
        <f t="shared" si="299"/>
        <v>7231.0202911959996</v>
      </c>
      <c r="BG389" s="236">
        <f t="shared" si="299"/>
        <v>7231.0202911959996</v>
      </c>
      <c r="BH389" s="236">
        <f t="shared" si="299"/>
        <v>7231.0202911959996</v>
      </c>
      <c r="BI389" s="236">
        <f t="shared" si="299"/>
        <v>7231.0202911959996</v>
      </c>
      <c r="BJ389" s="236">
        <f t="shared" si="299"/>
        <v>7231.0202911959996</v>
      </c>
      <c r="BK389" s="236">
        <f>BJ389*(1+'ANUAL DATA'!$H$95)</f>
        <v>7462.4129405142721</v>
      </c>
      <c r="BL389" s="236">
        <f t="shared" si="300"/>
        <v>7462.4129405142721</v>
      </c>
      <c r="BM389" s="236">
        <f t="shared" si="300"/>
        <v>7462.4129405142721</v>
      </c>
      <c r="BN389" s="236">
        <f t="shared" si="300"/>
        <v>7462.4129405142721</v>
      </c>
      <c r="BO389" s="236">
        <f t="shared" si="300"/>
        <v>7462.4129405142721</v>
      </c>
      <c r="BP389" s="236">
        <f t="shared" si="300"/>
        <v>7462.4129405142721</v>
      </c>
      <c r="BQ389" s="236">
        <f t="shared" si="300"/>
        <v>7462.4129405142721</v>
      </c>
      <c r="BR389" s="236">
        <f t="shared" si="300"/>
        <v>7462.4129405142721</v>
      </c>
      <c r="BS389" s="236">
        <f t="shared" si="300"/>
        <v>7462.4129405142721</v>
      </c>
      <c r="BT389" s="236">
        <f t="shared" si="300"/>
        <v>7462.4129405142721</v>
      </c>
      <c r="BU389" s="236">
        <f t="shared" si="300"/>
        <v>7462.4129405142721</v>
      </c>
      <c r="BV389" s="236">
        <f t="shared" si="300"/>
        <v>7462.4129405142721</v>
      </c>
      <c r="BW389" s="236">
        <f>BV389*(1+'ANUAL DATA'!$I$95)</f>
        <v>7738.8953399603261</v>
      </c>
      <c r="BX389" s="236">
        <f t="shared" si="301"/>
        <v>7738.8953399603261</v>
      </c>
      <c r="BY389" s="236">
        <f t="shared" si="301"/>
        <v>7738.8953399603261</v>
      </c>
      <c r="BZ389" s="236">
        <f t="shared" si="301"/>
        <v>7738.8953399603261</v>
      </c>
      <c r="CA389" s="236">
        <f t="shared" si="301"/>
        <v>7738.8953399603261</v>
      </c>
      <c r="CB389" s="236">
        <f t="shared" si="301"/>
        <v>7738.8953399603261</v>
      </c>
      <c r="CC389" s="236">
        <f t="shared" si="301"/>
        <v>7738.8953399603261</v>
      </c>
      <c r="CD389" s="236">
        <f t="shared" si="301"/>
        <v>7738.8953399603261</v>
      </c>
      <c r="CE389" s="236">
        <f t="shared" si="301"/>
        <v>7738.8953399603261</v>
      </c>
      <c r="CF389" s="236">
        <f t="shared" si="301"/>
        <v>7738.8953399603261</v>
      </c>
      <c r="CG389" s="236">
        <f t="shared" si="301"/>
        <v>7738.8953399603261</v>
      </c>
      <c r="CH389" s="236">
        <f t="shared" si="301"/>
        <v>7738.8953399603261</v>
      </c>
      <c r="CI389" s="236">
        <f>CH389*(1+'ANUAL DATA'!$J$95)</f>
        <v>8047.375447106484</v>
      </c>
      <c r="CJ389" s="236">
        <f t="shared" si="302"/>
        <v>8047.375447106484</v>
      </c>
      <c r="CK389" s="236">
        <f t="shared" si="302"/>
        <v>8047.375447106484</v>
      </c>
      <c r="CL389" s="236">
        <f t="shared" si="302"/>
        <v>8047.375447106484</v>
      </c>
      <c r="CM389" s="236">
        <f t="shared" si="302"/>
        <v>8047.375447106484</v>
      </c>
      <c r="CN389" s="236">
        <f t="shared" si="302"/>
        <v>8047.375447106484</v>
      </c>
      <c r="CO389" s="236">
        <f t="shared" si="302"/>
        <v>8047.375447106484</v>
      </c>
      <c r="CP389" s="236">
        <f t="shared" si="302"/>
        <v>8047.375447106484</v>
      </c>
      <c r="CQ389" s="236">
        <f t="shared" si="302"/>
        <v>8047.375447106484</v>
      </c>
      <c r="CR389" s="236">
        <f t="shared" si="302"/>
        <v>8047.375447106484</v>
      </c>
      <c r="CS389" s="236">
        <f t="shared" si="302"/>
        <v>8047.375447106484</v>
      </c>
      <c r="CT389" s="236">
        <f t="shared" si="302"/>
        <v>8047.375447106484</v>
      </c>
      <c r="CU389" s="915">
        <f t="shared" si="287"/>
        <v>455745.54182532529</v>
      </c>
    </row>
    <row r="390" spans="1:99" x14ac:dyDescent="0.25">
      <c r="A390" s="908" t="s">
        <v>1130</v>
      </c>
      <c r="AL390" s="236">
        <v>8770</v>
      </c>
      <c r="AM390" s="236">
        <f>AL390*(1+'ANUAL DATA'!F95)</f>
        <v>9085.1411799999987</v>
      </c>
      <c r="AN390" s="236">
        <f t="shared" si="298"/>
        <v>9085.1411799999987</v>
      </c>
      <c r="AO390" s="236">
        <f t="shared" si="298"/>
        <v>9085.1411799999987</v>
      </c>
      <c r="AP390" s="236">
        <f t="shared" si="298"/>
        <v>9085.1411799999987</v>
      </c>
      <c r="AQ390" s="236">
        <f t="shared" si="298"/>
        <v>9085.1411799999987</v>
      </c>
      <c r="AR390" s="236">
        <f t="shared" si="298"/>
        <v>9085.1411799999987</v>
      </c>
      <c r="AS390" s="236">
        <f t="shared" si="298"/>
        <v>9085.1411799999987</v>
      </c>
      <c r="AT390" s="236">
        <f t="shared" si="298"/>
        <v>9085.1411799999987</v>
      </c>
      <c r="AU390" s="236">
        <f t="shared" si="298"/>
        <v>9085.1411799999987</v>
      </c>
      <c r="AV390" s="236">
        <f t="shared" si="298"/>
        <v>9085.1411799999987</v>
      </c>
      <c r="AW390" s="236">
        <f t="shared" si="298"/>
        <v>9085.1411799999987</v>
      </c>
      <c r="AX390" s="236">
        <f t="shared" si="298"/>
        <v>9085.1411799999987</v>
      </c>
      <c r="AY390" s="236">
        <f>AX390*(1+'ANUAL DATA'!$G$95)</f>
        <v>9465.0817841475982</v>
      </c>
      <c r="AZ390" s="236">
        <f t="shared" si="299"/>
        <v>9465.0817841475982</v>
      </c>
      <c r="BA390" s="236">
        <f t="shared" si="299"/>
        <v>9465.0817841475982</v>
      </c>
      <c r="BB390" s="236">
        <f t="shared" si="299"/>
        <v>9465.0817841475982</v>
      </c>
      <c r="BC390" s="236">
        <f t="shared" si="299"/>
        <v>9465.0817841475982</v>
      </c>
      <c r="BD390" s="236">
        <f t="shared" si="299"/>
        <v>9465.0817841475982</v>
      </c>
      <c r="BE390" s="236">
        <f t="shared" si="299"/>
        <v>9465.0817841475982</v>
      </c>
      <c r="BF390" s="236">
        <f t="shared" si="299"/>
        <v>9465.0817841475982</v>
      </c>
      <c r="BG390" s="236">
        <f t="shared" si="299"/>
        <v>9465.0817841475982</v>
      </c>
      <c r="BH390" s="236">
        <f t="shared" si="299"/>
        <v>9465.0817841475982</v>
      </c>
      <c r="BI390" s="236">
        <f t="shared" si="299"/>
        <v>9465.0817841475982</v>
      </c>
      <c r="BJ390" s="236">
        <f t="shared" si="299"/>
        <v>9465.0817841475982</v>
      </c>
      <c r="BK390" s="236">
        <f>BJ390*(1+'ANUAL DATA'!$H$95)</f>
        <v>9767.9644012403223</v>
      </c>
      <c r="BL390" s="236">
        <f t="shared" si="300"/>
        <v>9767.9644012403223</v>
      </c>
      <c r="BM390" s="236">
        <f t="shared" si="300"/>
        <v>9767.9644012403223</v>
      </c>
      <c r="BN390" s="236">
        <f t="shared" si="300"/>
        <v>9767.9644012403223</v>
      </c>
      <c r="BO390" s="236">
        <f t="shared" si="300"/>
        <v>9767.9644012403223</v>
      </c>
      <c r="BP390" s="236">
        <f t="shared" si="300"/>
        <v>9767.9644012403223</v>
      </c>
      <c r="BQ390" s="236">
        <f t="shared" si="300"/>
        <v>9767.9644012403223</v>
      </c>
      <c r="BR390" s="236">
        <f t="shared" si="300"/>
        <v>9767.9644012403223</v>
      </c>
      <c r="BS390" s="236">
        <f t="shared" si="300"/>
        <v>9767.9644012403223</v>
      </c>
      <c r="BT390" s="236">
        <f t="shared" si="300"/>
        <v>9767.9644012403223</v>
      </c>
      <c r="BU390" s="236">
        <f t="shared" si="300"/>
        <v>9767.9644012403223</v>
      </c>
      <c r="BV390" s="236">
        <f t="shared" si="300"/>
        <v>9767.9644012403223</v>
      </c>
      <c r="BW390" s="236">
        <f>BV390*(1+'ANUAL DATA'!$I$95)</f>
        <v>10129.867482306276</v>
      </c>
      <c r="BX390" s="236">
        <f t="shared" si="301"/>
        <v>10129.867482306276</v>
      </c>
      <c r="BY390" s="236">
        <f t="shared" si="301"/>
        <v>10129.867482306276</v>
      </c>
      <c r="BZ390" s="236">
        <f t="shared" si="301"/>
        <v>10129.867482306276</v>
      </c>
      <c r="CA390" s="236">
        <f t="shared" si="301"/>
        <v>10129.867482306276</v>
      </c>
      <c r="CB390" s="236">
        <f t="shared" si="301"/>
        <v>10129.867482306276</v>
      </c>
      <c r="CC390" s="236">
        <f t="shared" si="301"/>
        <v>10129.867482306276</v>
      </c>
      <c r="CD390" s="236">
        <f t="shared" si="301"/>
        <v>10129.867482306276</v>
      </c>
      <c r="CE390" s="236">
        <f t="shared" si="301"/>
        <v>10129.867482306276</v>
      </c>
      <c r="CF390" s="236">
        <f t="shared" si="301"/>
        <v>10129.867482306276</v>
      </c>
      <c r="CG390" s="236">
        <f t="shared" si="301"/>
        <v>10129.867482306276</v>
      </c>
      <c r="CH390" s="236">
        <f t="shared" si="301"/>
        <v>10129.867482306276</v>
      </c>
      <c r="CI390" s="236">
        <f>CH390*(1+'ANUAL DATA'!$J$95)</f>
        <v>10533.654130018485</v>
      </c>
      <c r="CJ390" s="236">
        <f t="shared" si="302"/>
        <v>10533.654130018485</v>
      </c>
      <c r="CK390" s="236">
        <f t="shared" si="302"/>
        <v>10533.654130018485</v>
      </c>
      <c r="CL390" s="236">
        <f t="shared" si="302"/>
        <v>10533.654130018485</v>
      </c>
      <c r="CM390" s="236">
        <f t="shared" si="302"/>
        <v>10533.654130018485</v>
      </c>
      <c r="CN390" s="236">
        <f t="shared" si="302"/>
        <v>10533.654130018485</v>
      </c>
      <c r="CO390" s="236">
        <f t="shared" si="302"/>
        <v>10533.654130018485</v>
      </c>
      <c r="CP390" s="236">
        <f t="shared" si="302"/>
        <v>10533.654130018485</v>
      </c>
      <c r="CQ390" s="236">
        <f t="shared" si="302"/>
        <v>10533.654130018485</v>
      </c>
      <c r="CR390" s="236">
        <f t="shared" si="302"/>
        <v>10533.654130018485</v>
      </c>
      <c r="CS390" s="236">
        <f t="shared" si="302"/>
        <v>10533.654130018485</v>
      </c>
      <c r="CT390" s="236">
        <f t="shared" si="302"/>
        <v>10533.654130018485</v>
      </c>
      <c r="CU390" s="915">
        <f t="shared" si="287"/>
        <v>596550.50773255178</v>
      </c>
    </row>
    <row r="391" spans="1:99" x14ac:dyDescent="0.25">
      <c r="CU391" s="849">
        <f t="shared" si="287"/>
        <v>0</v>
      </c>
    </row>
    <row r="392" spans="1:99" ht="16.5" thickBot="1" x14ac:dyDescent="0.3">
      <c r="AM392" s="842">
        <f>TABLES!$D$484</f>
        <v>1.77</v>
      </c>
      <c r="AN392" s="842">
        <f>TABLES!$D$484</f>
        <v>1.77</v>
      </c>
      <c r="AO392" s="842">
        <f>TABLES!$D$484</f>
        <v>1.77</v>
      </c>
      <c r="AP392" s="842">
        <f>TABLES!$D$484</f>
        <v>1.77</v>
      </c>
      <c r="AQ392" s="842">
        <f>TABLES!$D$484</f>
        <v>1.77</v>
      </c>
      <c r="AR392" s="842">
        <f>TABLES!$D$484</f>
        <v>1.77</v>
      </c>
      <c r="AS392" s="842">
        <f>TABLES!$D$484</f>
        <v>1.77</v>
      </c>
      <c r="AT392" s="842">
        <f>TABLES!$D$484</f>
        <v>1.77</v>
      </c>
      <c r="AU392" s="842">
        <f>TABLES!$D$484</f>
        <v>1.77</v>
      </c>
      <c r="AV392" s="842">
        <f>TABLES!$D$484</f>
        <v>1.77</v>
      </c>
      <c r="AW392" s="842">
        <f>TABLES!$D$484</f>
        <v>1.77</v>
      </c>
      <c r="AX392" s="842">
        <f>TABLES!$D$484</f>
        <v>1.77</v>
      </c>
      <c r="AY392" s="842">
        <f>TABLES!$E$484</f>
        <v>1.85</v>
      </c>
      <c r="AZ392" s="842">
        <f>TABLES!$E$484</f>
        <v>1.85</v>
      </c>
      <c r="BA392" s="842">
        <f>TABLES!$E$484</f>
        <v>1.85</v>
      </c>
      <c r="BB392" s="842">
        <f>TABLES!$E$484</f>
        <v>1.85</v>
      </c>
      <c r="BC392" s="842">
        <f>TABLES!$E$484</f>
        <v>1.85</v>
      </c>
      <c r="BD392" s="842">
        <f>TABLES!$E$484</f>
        <v>1.85</v>
      </c>
      <c r="BE392" s="842">
        <f>TABLES!$E$484</f>
        <v>1.85</v>
      </c>
      <c r="BF392" s="842">
        <f>TABLES!$E$484</f>
        <v>1.85</v>
      </c>
      <c r="BG392" s="842">
        <f>TABLES!$E$484</f>
        <v>1.85</v>
      </c>
      <c r="BH392" s="842">
        <f>TABLES!$E$484</f>
        <v>1.85</v>
      </c>
      <c r="BI392" s="842">
        <f>TABLES!$E$484</f>
        <v>1.85</v>
      </c>
      <c r="BJ392" s="842">
        <f>TABLES!$E$484</f>
        <v>1.85</v>
      </c>
      <c r="BK392" s="842">
        <f>TABLES!$F$484</f>
        <v>1.45</v>
      </c>
      <c r="BL392" s="842">
        <f>TABLES!$F$484</f>
        <v>1.45</v>
      </c>
      <c r="BM392" s="842">
        <f>TABLES!$F$484</f>
        <v>1.45</v>
      </c>
      <c r="BN392" s="842">
        <f>TABLES!$F$484</f>
        <v>1.45</v>
      </c>
      <c r="BO392" s="842">
        <f>TABLES!$F$484</f>
        <v>1.45</v>
      </c>
      <c r="BP392" s="842">
        <f>TABLES!$F$484</f>
        <v>1.45</v>
      </c>
      <c r="BQ392" s="842">
        <f>TABLES!$F$484</f>
        <v>1.45</v>
      </c>
      <c r="BR392" s="842">
        <f>TABLES!$F$484</f>
        <v>1.45</v>
      </c>
      <c r="BS392" s="842">
        <f>TABLES!$F$484</f>
        <v>1.45</v>
      </c>
      <c r="BT392" s="842">
        <f>TABLES!$F$484</f>
        <v>1.45</v>
      </c>
      <c r="BU392" s="842">
        <f>TABLES!$F$484</f>
        <v>1.45</v>
      </c>
      <c r="BV392" s="842">
        <f>TABLES!$F$484</f>
        <v>1.45</v>
      </c>
      <c r="BW392" s="842">
        <f>TABLES!$G$484</f>
        <v>1.56</v>
      </c>
      <c r="BX392" s="842">
        <f>TABLES!$G$484</f>
        <v>1.56</v>
      </c>
      <c r="BY392" s="842">
        <f>TABLES!$G$484</f>
        <v>1.56</v>
      </c>
      <c r="BZ392" s="842">
        <f>TABLES!$G$484</f>
        <v>1.56</v>
      </c>
      <c r="CA392" s="842">
        <f>TABLES!$G$484</f>
        <v>1.56</v>
      </c>
      <c r="CB392" s="842">
        <f>TABLES!$G$484</f>
        <v>1.56</v>
      </c>
      <c r="CC392" s="842">
        <f>TABLES!$G$484</f>
        <v>1.56</v>
      </c>
      <c r="CD392" s="842">
        <f>TABLES!$G$484</f>
        <v>1.56</v>
      </c>
      <c r="CE392" s="842">
        <f>TABLES!$G$484</f>
        <v>1.56</v>
      </c>
      <c r="CF392" s="842">
        <f>TABLES!$G$484</f>
        <v>1.56</v>
      </c>
      <c r="CG392" s="842">
        <f>TABLES!$G$484</f>
        <v>1.56</v>
      </c>
      <c r="CH392" s="842">
        <f>TABLES!$G$484</f>
        <v>1.56</v>
      </c>
      <c r="CI392" s="842">
        <f>TABLES!$H$484</f>
        <v>1.7</v>
      </c>
      <c r="CJ392" s="842">
        <f>TABLES!$H$484</f>
        <v>1.7</v>
      </c>
      <c r="CK392" s="842">
        <f>TABLES!$H$484</f>
        <v>1.7</v>
      </c>
      <c r="CL392" s="842">
        <f>TABLES!$H$484</f>
        <v>1.7</v>
      </c>
      <c r="CM392" s="842">
        <f>TABLES!$H$484</f>
        <v>1.7</v>
      </c>
      <c r="CN392" s="842">
        <f>TABLES!$H$484</f>
        <v>1.7</v>
      </c>
      <c r="CO392" s="842">
        <f>TABLES!$H$484</f>
        <v>1.7</v>
      </c>
      <c r="CP392" s="842">
        <f>TABLES!$H$484</f>
        <v>1.7</v>
      </c>
      <c r="CQ392" s="842">
        <f>TABLES!$H$484</f>
        <v>1.7</v>
      </c>
      <c r="CR392" s="842">
        <f>TABLES!$H$484</f>
        <v>1.7</v>
      </c>
      <c r="CS392" s="842">
        <f>TABLES!$H$484</f>
        <v>1.7</v>
      </c>
      <c r="CT392" s="842">
        <f>TABLES!$H$484</f>
        <v>1.7</v>
      </c>
      <c r="CU392" s="849">
        <f t="shared" si="287"/>
        <v>99.960000000000107</v>
      </c>
    </row>
    <row r="393" spans="1:99" ht="16.5" thickBot="1" x14ac:dyDescent="0.3">
      <c r="A393" s="323" t="s">
        <v>1191</v>
      </c>
      <c r="AL393" s="236">
        <v>97032</v>
      </c>
      <c r="AM393" s="249">
        <f>AL393</f>
        <v>97032</v>
      </c>
      <c r="AN393" s="249">
        <f>AM393</f>
        <v>97032</v>
      </c>
      <c r="AO393" s="249">
        <f t="shared" ref="AO393:AX394" si="303">AN393</f>
        <v>97032</v>
      </c>
      <c r="AP393" s="249">
        <f t="shared" si="303"/>
        <v>97032</v>
      </c>
      <c r="AQ393" s="249">
        <f t="shared" si="303"/>
        <v>97032</v>
      </c>
      <c r="AR393" s="249">
        <f t="shared" si="303"/>
        <v>97032</v>
      </c>
      <c r="AS393" s="249">
        <f t="shared" si="303"/>
        <v>97032</v>
      </c>
      <c r="AT393" s="249">
        <f t="shared" si="303"/>
        <v>97032</v>
      </c>
      <c r="AU393" s="249">
        <f t="shared" si="303"/>
        <v>97032</v>
      </c>
      <c r="AV393" s="249">
        <f t="shared" si="303"/>
        <v>97032</v>
      </c>
      <c r="AW393" s="249">
        <f t="shared" si="303"/>
        <v>97032</v>
      </c>
      <c r="AX393" s="249">
        <f t="shared" si="303"/>
        <v>97032</v>
      </c>
      <c r="AY393" s="249">
        <f>AX393*(1+'ANUAL DATA'!F22)</f>
        <v>100331.088</v>
      </c>
      <c r="AZ393" s="249">
        <f>AY393</f>
        <v>100331.088</v>
      </c>
      <c r="BA393" s="249">
        <f t="shared" ref="BA393:BJ394" si="304">AZ393</f>
        <v>100331.088</v>
      </c>
      <c r="BB393" s="249">
        <f t="shared" si="304"/>
        <v>100331.088</v>
      </c>
      <c r="BC393" s="249">
        <f t="shared" si="304"/>
        <v>100331.088</v>
      </c>
      <c r="BD393" s="249">
        <f t="shared" si="304"/>
        <v>100331.088</v>
      </c>
      <c r="BE393" s="249">
        <f t="shared" si="304"/>
        <v>100331.088</v>
      </c>
      <c r="BF393" s="249">
        <f t="shared" si="304"/>
        <v>100331.088</v>
      </c>
      <c r="BG393" s="249">
        <f t="shared" si="304"/>
        <v>100331.088</v>
      </c>
      <c r="BH393" s="249">
        <f t="shared" si="304"/>
        <v>100331.088</v>
      </c>
      <c r="BI393" s="249">
        <f t="shared" si="304"/>
        <v>100331.088</v>
      </c>
      <c r="BJ393" s="249">
        <f t="shared" si="304"/>
        <v>100331.088</v>
      </c>
      <c r="BK393" s="249">
        <f>BJ393*(1+'ANUAL DATA'!G22)</f>
        <v>103541.682816</v>
      </c>
      <c r="BL393" s="249">
        <f>BK393</f>
        <v>103541.682816</v>
      </c>
      <c r="BM393" s="249">
        <f t="shared" ref="BM393:BV394" si="305">BL393</f>
        <v>103541.682816</v>
      </c>
      <c r="BN393" s="249">
        <f t="shared" si="305"/>
        <v>103541.682816</v>
      </c>
      <c r="BO393" s="249">
        <f t="shared" si="305"/>
        <v>103541.682816</v>
      </c>
      <c r="BP393" s="249">
        <f t="shared" si="305"/>
        <v>103541.682816</v>
      </c>
      <c r="BQ393" s="249">
        <f t="shared" si="305"/>
        <v>103541.682816</v>
      </c>
      <c r="BR393" s="249">
        <f t="shared" si="305"/>
        <v>103541.682816</v>
      </c>
      <c r="BS393" s="249">
        <f t="shared" si="305"/>
        <v>103541.682816</v>
      </c>
      <c r="BT393" s="249">
        <f t="shared" si="305"/>
        <v>103541.682816</v>
      </c>
      <c r="BU393" s="249">
        <f t="shared" si="305"/>
        <v>103541.682816</v>
      </c>
      <c r="BV393" s="249">
        <f t="shared" si="305"/>
        <v>103541.682816</v>
      </c>
      <c r="BW393" s="249">
        <f>BV393*(1+'ANUAL DATA'!H22)</f>
        <v>106906.78750752</v>
      </c>
      <c r="BX393" s="249">
        <f>BW393</f>
        <v>106906.78750752</v>
      </c>
      <c r="BY393" s="249">
        <f t="shared" ref="BY393:CH394" si="306">BX393</f>
        <v>106906.78750752</v>
      </c>
      <c r="BZ393" s="249">
        <f t="shared" si="306"/>
        <v>106906.78750752</v>
      </c>
      <c r="CA393" s="249">
        <f t="shared" si="306"/>
        <v>106906.78750752</v>
      </c>
      <c r="CB393" s="249">
        <f t="shared" si="306"/>
        <v>106906.78750752</v>
      </c>
      <c r="CC393" s="249">
        <f t="shared" si="306"/>
        <v>106906.78750752</v>
      </c>
      <c r="CD393" s="249">
        <f t="shared" si="306"/>
        <v>106906.78750752</v>
      </c>
      <c r="CE393" s="249">
        <f t="shared" si="306"/>
        <v>106906.78750752</v>
      </c>
      <c r="CF393" s="249">
        <f t="shared" si="306"/>
        <v>106906.78750752</v>
      </c>
      <c r="CG393" s="249">
        <f t="shared" si="306"/>
        <v>106906.78750752</v>
      </c>
      <c r="CH393" s="249">
        <f t="shared" si="306"/>
        <v>106906.78750752</v>
      </c>
      <c r="CI393" s="249">
        <f>CH393*(1+'ANUAL DATA'!I22)</f>
        <v>110210.20724150236</v>
      </c>
      <c r="CJ393" s="249">
        <f>CI393</f>
        <v>110210.20724150236</v>
      </c>
      <c r="CK393" s="249">
        <f t="shared" ref="CK393:CT394" si="307">CJ393</f>
        <v>110210.20724150236</v>
      </c>
      <c r="CL393" s="249">
        <f t="shared" si="307"/>
        <v>110210.20724150236</v>
      </c>
      <c r="CM393" s="249">
        <f t="shared" si="307"/>
        <v>110210.20724150236</v>
      </c>
      <c r="CN393" s="249">
        <f t="shared" si="307"/>
        <v>110210.20724150236</v>
      </c>
      <c r="CO393" s="249">
        <f t="shared" si="307"/>
        <v>110210.20724150236</v>
      </c>
      <c r="CP393" s="249">
        <f t="shared" si="307"/>
        <v>110210.20724150236</v>
      </c>
      <c r="CQ393" s="249">
        <f t="shared" si="307"/>
        <v>110210.20724150236</v>
      </c>
      <c r="CR393" s="249">
        <f t="shared" si="307"/>
        <v>110210.20724150236</v>
      </c>
      <c r="CS393" s="249">
        <f t="shared" si="307"/>
        <v>110210.20724150236</v>
      </c>
      <c r="CT393" s="249">
        <f t="shared" si="307"/>
        <v>110210.20724150236</v>
      </c>
      <c r="CU393" s="849">
        <f t="shared" si="287"/>
        <v>6313293.1867802739</v>
      </c>
    </row>
    <row r="394" spans="1:99" x14ac:dyDescent="0.25">
      <c r="A394" s="180" t="s">
        <v>56</v>
      </c>
      <c r="C394" s="851">
        <v>0.5</v>
      </c>
      <c r="D394" s="851">
        <f>C394</f>
        <v>0.5</v>
      </c>
      <c r="E394" s="851">
        <f t="shared" ref="E394:AN394" si="308">D394</f>
        <v>0.5</v>
      </c>
      <c r="F394" s="851">
        <f t="shared" si="308"/>
        <v>0.5</v>
      </c>
      <c r="G394" s="851">
        <f t="shared" si="308"/>
        <v>0.5</v>
      </c>
      <c r="H394" s="851">
        <f t="shared" si="308"/>
        <v>0.5</v>
      </c>
      <c r="I394" s="851">
        <f t="shared" si="308"/>
        <v>0.5</v>
      </c>
      <c r="J394" s="851">
        <f t="shared" si="308"/>
        <v>0.5</v>
      </c>
      <c r="K394" s="851">
        <f t="shared" si="308"/>
        <v>0.5</v>
      </c>
      <c r="L394" s="851">
        <f t="shared" si="308"/>
        <v>0.5</v>
      </c>
      <c r="M394" s="851">
        <f t="shared" si="308"/>
        <v>0.5</v>
      </c>
      <c r="N394" s="851">
        <f t="shared" si="308"/>
        <v>0.5</v>
      </c>
      <c r="O394" s="851">
        <f t="shared" si="308"/>
        <v>0.5</v>
      </c>
      <c r="P394" s="851">
        <f t="shared" si="308"/>
        <v>0.5</v>
      </c>
      <c r="Q394" s="851">
        <f t="shared" si="308"/>
        <v>0.5</v>
      </c>
      <c r="R394" s="851">
        <f t="shared" si="308"/>
        <v>0.5</v>
      </c>
      <c r="S394" s="851">
        <f t="shared" si="308"/>
        <v>0.5</v>
      </c>
      <c r="T394" s="851">
        <f t="shared" si="308"/>
        <v>0.5</v>
      </c>
      <c r="U394" s="851">
        <f t="shared" si="308"/>
        <v>0.5</v>
      </c>
      <c r="V394" s="851">
        <f t="shared" si="308"/>
        <v>0.5</v>
      </c>
      <c r="W394" s="851">
        <f t="shared" si="308"/>
        <v>0.5</v>
      </c>
      <c r="X394" s="851">
        <f t="shared" si="308"/>
        <v>0.5</v>
      </c>
      <c r="Y394" s="851">
        <f t="shared" si="308"/>
        <v>0.5</v>
      </c>
      <c r="Z394" s="851">
        <f t="shared" si="308"/>
        <v>0.5</v>
      </c>
      <c r="AA394" s="851">
        <f t="shared" si="308"/>
        <v>0.5</v>
      </c>
      <c r="AB394" s="851">
        <f t="shared" si="308"/>
        <v>0.5</v>
      </c>
      <c r="AC394" s="851">
        <f t="shared" si="308"/>
        <v>0.5</v>
      </c>
      <c r="AD394" s="851">
        <f t="shared" si="308"/>
        <v>0.5</v>
      </c>
      <c r="AE394" s="851">
        <f t="shared" si="308"/>
        <v>0.5</v>
      </c>
      <c r="AF394" s="851">
        <f t="shared" si="308"/>
        <v>0.5</v>
      </c>
      <c r="AG394" s="851">
        <f t="shared" si="308"/>
        <v>0.5</v>
      </c>
      <c r="AH394" s="851">
        <f t="shared" si="308"/>
        <v>0.5</v>
      </c>
      <c r="AI394" s="851">
        <f t="shared" si="308"/>
        <v>0.5</v>
      </c>
      <c r="AJ394" s="851">
        <f t="shared" si="308"/>
        <v>0.5</v>
      </c>
      <c r="AK394" s="851">
        <f t="shared" si="308"/>
        <v>0.5</v>
      </c>
      <c r="AL394" s="851">
        <f t="shared" si="308"/>
        <v>0.5</v>
      </c>
      <c r="AM394" s="851">
        <f t="shared" si="308"/>
        <v>0.5</v>
      </c>
      <c r="AN394" s="851">
        <f t="shared" si="308"/>
        <v>0.5</v>
      </c>
      <c r="AO394" s="851">
        <f t="shared" si="303"/>
        <v>0.5</v>
      </c>
      <c r="AP394" s="851">
        <f t="shared" si="303"/>
        <v>0.5</v>
      </c>
      <c r="AQ394" s="851">
        <f t="shared" si="303"/>
        <v>0.5</v>
      </c>
      <c r="AR394" s="851">
        <f t="shared" si="303"/>
        <v>0.5</v>
      </c>
      <c r="AS394" s="851">
        <f t="shared" si="303"/>
        <v>0.5</v>
      </c>
      <c r="AT394" s="851">
        <f t="shared" si="303"/>
        <v>0.5</v>
      </c>
      <c r="AU394" s="851">
        <f t="shared" si="303"/>
        <v>0.5</v>
      </c>
      <c r="AV394" s="851">
        <f t="shared" si="303"/>
        <v>0.5</v>
      </c>
      <c r="AW394" s="851">
        <f t="shared" si="303"/>
        <v>0.5</v>
      </c>
      <c r="AX394" s="851">
        <f t="shared" si="303"/>
        <v>0.5</v>
      </c>
      <c r="AY394" s="851">
        <f t="shared" ref="AY394:AZ394" si="309">AX394</f>
        <v>0.5</v>
      </c>
      <c r="AZ394" s="851">
        <f t="shared" si="309"/>
        <v>0.5</v>
      </c>
      <c r="BA394" s="851">
        <f t="shared" si="304"/>
        <v>0.5</v>
      </c>
      <c r="BB394" s="851">
        <f t="shared" si="304"/>
        <v>0.5</v>
      </c>
      <c r="BC394" s="851">
        <f t="shared" si="304"/>
        <v>0.5</v>
      </c>
      <c r="BD394" s="851">
        <f t="shared" si="304"/>
        <v>0.5</v>
      </c>
      <c r="BE394" s="851">
        <f t="shared" si="304"/>
        <v>0.5</v>
      </c>
      <c r="BF394" s="851">
        <f t="shared" si="304"/>
        <v>0.5</v>
      </c>
      <c r="BG394" s="851">
        <f t="shared" si="304"/>
        <v>0.5</v>
      </c>
      <c r="BH394" s="851">
        <f t="shared" si="304"/>
        <v>0.5</v>
      </c>
      <c r="BI394" s="851">
        <f t="shared" si="304"/>
        <v>0.5</v>
      </c>
      <c r="BJ394" s="851">
        <f t="shared" si="304"/>
        <v>0.5</v>
      </c>
      <c r="BK394" s="851">
        <f t="shared" ref="BK394:BL394" si="310">BJ394</f>
        <v>0.5</v>
      </c>
      <c r="BL394" s="851">
        <f t="shared" si="310"/>
        <v>0.5</v>
      </c>
      <c r="BM394" s="851">
        <f t="shared" si="305"/>
        <v>0.5</v>
      </c>
      <c r="BN394" s="851">
        <f t="shared" si="305"/>
        <v>0.5</v>
      </c>
      <c r="BO394" s="851">
        <f t="shared" si="305"/>
        <v>0.5</v>
      </c>
      <c r="BP394" s="851">
        <f t="shared" si="305"/>
        <v>0.5</v>
      </c>
      <c r="BQ394" s="851">
        <f t="shared" si="305"/>
        <v>0.5</v>
      </c>
      <c r="BR394" s="851">
        <f t="shared" si="305"/>
        <v>0.5</v>
      </c>
      <c r="BS394" s="851">
        <f t="shared" si="305"/>
        <v>0.5</v>
      </c>
      <c r="BT394" s="851">
        <f t="shared" si="305"/>
        <v>0.5</v>
      </c>
      <c r="BU394" s="851">
        <f t="shared" si="305"/>
        <v>0.5</v>
      </c>
      <c r="BV394" s="851">
        <f t="shared" si="305"/>
        <v>0.5</v>
      </c>
      <c r="BW394" s="851">
        <f t="shared" ref="BW394:BX394" si="311">BV394</f>
        <v>0.5</v>
      </c>
      <c r="BX394" s="851">
        <f t="shared" si="311"/>
        <v>0.5</v>
      </c>
      <c r="BY394" s="851">
        <f t="shared" si="306"/>
        <v>0.5</v>
      </c>
      <c r="BZ394" s="851">
        <f t="shared" si="306"/>
        <v>0.5</v>
      </c>
      <c r="CA394" s="851">
        <f t="shared" si="306"/>
        <v>0.5</v>
      </c>
      <c r="CB394" s="851">
        <f t="shared" si="306"/>
        <v>0.5</v>
      </c>
      <c r="CC394" s="851">
        <f t="shared" si="306"/>
        <v>0.5</v>
      </c>
      <c r="CD394" s="851">
        <f t="shared" si="306"/>
        <v>0.5</v>
      </c>
      <c r="CE394" s="851">
        <f t="shared" si="306"/>
        <v>0.5</v>
      </c>
      <c r="CF394" s="851">
        <f t="shared" si="306"/>
        <v>0.5</v>
      </c>
      <c r="CG394" s="851">
        <f t="shared" si="306"/>
        <v>0.5</v>
      </c>
      <c r="CH394" s="851">
        <f t="shared" si="306"/>
        <v>0.5</v>
      </c>
      <c r="CI394" s="851">
        <f t="shared" ref="CI394:CJ394" si="312">CH394</f>
        <v>0.5</v>
      </c>
      <c r="CJ394" s="851">
        <f t="shared" si="312"/>
        <v>0.5</v>
      </c>
      <c r="CK394" s="851">
        <f t="shared" si="307"/>
        <v>0.5</v>
      </c>
      <c r="CL394" s="851">
        <f t="shared" si="307"/>
        <v>0.5</v>
      </c>
      <c r="CM394" s="851">
        <f t="shared" si="307"/>
        <v>0.5</v>
      </c>
      <c r="CN394" s="851">
        <f t="shared" si="307"/>
        <v>0.5</v>
      </c>
      <c r="CO394" s="851">
        <f t="shared" si="307"/>
        <v>0.5</v>
      </c>
      <c r="CP394" s="851">
        <f t="shared" si="307"/>
        <v>0.5</v>
      </c>
      <c r="CQ394" s="851">
        <f t="shared" si="307"/>
        <v>0.5</v>
      </c>
      <c r="CR394" s="851">
        <f t="shared" si="307"/>
        <v>0.5</v>
      </c>
      <c r="CS394" s="851">
        <f t="shared" si="307"/>
        <v>0.5</v>
      </c>
      <c r="CT394" s="851">
        <f t="shared" si="307"/>
        <v>0.5</v>
      </c>
      <c r="CU394" s="849">
        <f t="shared" si="287"/>
        <v>48</v>
      </c>
    </row>
    <row r="395" spans="1:99" x14ac:dyDescent="0.25">
      <c r="A395" s="180" t="s">
        <v>61</v>
      </c>
      <c r="C395" s="851">
        <v>0.5</v>
      </c>
      <c r="D395" s="851">
        <v>0.5</v>
      </c>
      <c r="E395" s="851">
        <v>0.5</v>
      </c>
      <c r="F395" s="851">
        <v>0.5</v>
      </c>
      <c r="G395" s="851">
        <v>0.5</v>
      </c>
      <c r="H395" s="851">
        <v>0.5</v>
      </c>
      <c r="I395" s="851">
        <v>0.5</v>
      </c>
      <c r="J395" s="851">
        <v>0.5</v>
      </c>
      <c r="K395" s="851">
        <v>0.5</v>
      </c>
      <c r="L395" s="851">
        <v>0.5</v>
      </c>
      <c r="M395" s="851">
        <v>0.5</v>
      </c>
      <c r="N395" s="851">
        <v>0.5</v>
      </c>
      <c r="O395" s="851">
        <v>0.5</v>
      </c>
      <c r="P395" s="851">
        <v>0.5</v>
      </c>
      <c r="Q395" s="851">
        <v>0.5</v>
      </c>
      <c r="R395" s="851">
        <v>0.5</v>
      </c>
      <c r="S395" s="851">
        <v>0.5</v>
      </c>
      <c r="T395" s="851">
        <v>0.5</v>
      </c>
      <c r="U395" s="851">
        <v>0.5</v>
      </c>
      <c r="V395" s="851">
        <v>0.5</v>
      </c>
      <c r="W395" s="851">
        <v>0.5</v>
      </c>
      <c r="X395" s="851">
        <v>0.5</v>
      </c>
      <c r="Y395" s="851">
        <v>0.5</v>
      </c>
      <c r="Z395" s="851">
        <v>0.5</v>
      </c>
      <c r="AA395" s="851">
        <v>0.5</v>
      </c>
      <c r="AB395" s="851">
        <v>0.5</v>
      </c>
      <c r="AC395" s="851">
        <v>0.5</v>
      </c>
      <c r="AD395" s="851">
        <v>0.5</v>
      </c>
      <c r="AE395" s="851">
        <v>0.5</v>
      </c>
      <c r="AF395" s="851">
        <v>0.5</v>
      </c>
      <c r="AG395" s="851">
        <v>0.5</v>
      </c>
      <c r="AH395" s="851">
        <v>0.5</v>
      </c>
      <c r="AI395" s="851">
        <v>0.5</v>
      </c>
      <c r="AJ395" s="851">
        <v>0.5</v>
      </c>
      <c r="AK395" s="851">
        <v>0.5</v>
      </c>
      <c r="AL395" s="851">
        <v>0.5</v>
      </c>
      <c r="AM395" s="851">
        <v>0.5</v>
      </c>
      <c r="AN395" s="851">
        <v>0.5</v>
      </c>
      <c r="AO395" s="851">
        <v>0.5</v>
      </c>
      <c r="AP395" s="851">
        <v>0.5</v>
      </c>
      <c r="AQ395" s="851">
        <v>0.5</v>
      </c>
      <c r="AR395" s="851">
        <v>0.5</v>
      </c>
      <c r="AS395" s="851">
        <v>0.5</v>
      </c>
      <c r="AT395" s="851">
        <v>0.5</v>
      </c>
      <c r="AU395" s="851">
        <v>0.5</v>
      </c>
      <c r="AV395" s="851">
        <v>0.5</v>
      </c>
      <c r="AW395" s="851">
        <v>0.5</v>
      </c>
      <c r="AX395" s="851">
        <v>0.5</v>
      </c>
      <c r="AY395" s="851">
        <v>0.5</v>
      </c>
      <c r="AZ395" s="851">
        <v>0.5</v>
      </c>
      <c r="BA395" s="851">
        <v>0.5</v>
      </c>
      <c r="BB395" s="851">
        <v>0.5</v>
      </c>
      <c r="BC395" s="851">
        <v>0.5</v>
      </c>
      <c r="BD395" s="851">
        <v>0.5</v>
      </c>
      <c r="BE395" s="851">
        <v>0.5</v>
      </c>
      <c r="BF395" s="851">
        <v>0.5</v>
      </c>
      <c r="BG395" s="851">
        <v>0.5</v>
      </c>
      <c r="BH395" s="851">
        <v>0.5</v>
      </c>
      <c r="BI395" s="851">
        <v>0.5</v>
      </c>
      <c r="BJ395" s="851">
        <v>0.5</v>
      </c>
      <c r="BK395" s="851">
        <v>0.5</v>
      </c>
      <c r="BL395" s="851">
        <v>0.5</v>
      </c>
      <c r="BM395" s="851">
        <v>0.5</v>
      </c>
      <c r="BN395" s="851">
        <v>0.5</v>
      </c>
      <c r="BO395" s="851">
        <v>0.5</v>
      </c>
      <c r="BP395" s="851">
        <v>0.5</v>
      </c>
      <c r="BQ395" s="851">
        <v>0.5</v>
      </c>
      <c r="BR395" s="851">
        <v>0.5</v>
      </c>
      <c r="BS395" s="851">
        <v>0.5</v>
      </c>
      <c r="BT395" s="851">
        <v>0.5</v>
      </c>
      <c r="BU395" s="851">
        <v>0.5</v>
      </c>
      <c r="BV395" s="851">
        <v>0.5</v>
      </c>
      <c r="BW395" s="851">
        <v>0.5</v>
      </c>
      <c r="BX395" s="851">
        <v>0.5</v>
      </c>
      <c r="BY395" s="851">
        <v>0.5</v>
      </c>
      <c r="BZ395" s="851">
        <v>0.5</v>
      </c>
      <c r="CA395" s="851">
        <v>0.5</v>
      </c>
      <c r="CB395" s="851">
        <v>0.5</v>
      </c>
      <c r="CC395" s="851">
        <v>0.5</v>
      </c>
      <c r="CD395" s="851">
        <v>0.5</v>
      </c>
      <c r="CE395" s="851">
        <v>0.5</v>
      </c>
      <c r="CF395" s="851">
        <v>0.5</v>
      </c>
      <c r="CG395" s="851">
        <v>0.5</v>
      </c>
      <c r="CH395" s="851">
        <v>0.5</v>
      </c>
      <c r="CI395" s="851">
        <v>0.5</v>
      </c>
      <c r="CJ395" s="851">
        <v>0.5</v>
      </c>
      <c r="CK395" s="851">
        <v>0.5</v>
      </c>
      <c r="CL395" s="851">
        <v>0.5</v>
      </c>
      <c r="CM395" s="851">
        <v>0.5</v>
      </c>
      <c r="CN395" s="851">
        <v>0.5</v>
      </c>
      <c r="CO395" s="851">
        <v>0.5</v>
      </c>
      <c r="CP395" s="851">
        <v>0.5</v>
      </c>
      <c r="CQ395" s="851">
        <v>0.5</v>
      </c>
      <c r="CR395" s="851">
        <v>0.5</v>
      </c>
      <c r="CS395" s="851">
        <v>0.5</v>
      </c>
      <c r="CT395" s="851">
        <v>0.5</v>
      </c>
      <c r="CU395" s="849">
        <f t="shared" si="287"/>
        <v>48</v>
      </c>
    </row>
    <row r="396" spans="1:99" x14ac:dyDescent="0.25">
      <c r="A396" s="172" t="s">
        <v>1193</v>
      </c>
      <c r="CU396" s="849">
        <f t="shared" si="287"/>
        <v>0</v>
      </c>
    </row>
    <row r="397" spans="1:99" x14ac:dyDescent="0.25">
      <c r="A397" s="180" t="s">
        <v>56</v>
      </c>
      <c r="C397" s="851">
        <v>0.5</v>
      </c>
      <c r="D397" s="851">
        <f>C397</f>
        <v>0.5</v>
      </c>
      <c r="E397" s="851">
        <f t="shared" ref="E397:AN397" si="313">D397</f>
        <v>0.5</v>
      </c>
      <c r="F397" s="851">
        <f t="shared" si="313"/>
        <v>0.5</v>
      </c>
      <c r="G397" s="851">
        <f t="shared" si="313"/>
        <v>0.5</v>
      </c>
      <c r="H397" s="851">
        <f t="shared" si="313"/>
        <v>0.5</v>
      </c>
      <c r="I397" s="851">
        <f t="shared" si="313"/>
        <v>0.5</v>
      </c>
      <c r="J397" s="851">
        <f t="shared" si="313"/>
        <v>0.5</v>
      </c>
      <c r="K397" s="851">
        <f t="shared" si="313"/>
        <v>0.5</v>
      </c>
      <c r="L397" s="851">
        <f t="shared" si="313"/>
        <v>0.5</v>
      </c>
      <c r="M397" s="851">
        <f t="shared" si="313"/>
        <v>0.5</v>
      </c>
      <c r="N397" s="851">
        <f t="shared" si="313"/>
        <v>0.5</v>
      </c>
      <c r="O397" s="851">
        <f t="shared" si="313"/>
        <v>0.5</v>
      </c>
      <c r="P397" s="851">
        <f t="shared" si="313"/>
        <v>0.5</v>
      </c>
      <c r="Q397" s="851">
        <f t="shared" si="313"/>
        <v>0.5</v>
      </c>
      <c r="R397" s="851">
        <f t="shared" si="313"/>
        <v>0.5</v>
      </c>
      <c r="S397" s="851">
        <f t="shared" si="313"/>
        <v>0.5</v>
      </c>
      <c r="T397" s="851">
        <f t="shared" si="313"/>
        <v>0.5</v>
      </c>
      <c r="U397" s="851">
        <f t="shared" si="313"/>
        <v>0.5</v>
      </c>
      <c r="V397" s="851">
        <f t="shared" si="313"/>
        <v>0.5</v>
      </c>
      <c r="W397" s="851">
        <f t="shared" si="313"/>
        <v>0.5</v>
      </c>
      <c r="X397" s="851">
        <f t="shared" si="313"/>
        <v>0.5</v>
      </c>
      <c r="Y397" s="851">
        <f t="shared" si="313"/>
        <v>0.5</v>
      </c>
      <c r="Z397" s="851">
        <f t="shared" si="313"/>
        <v>0.5</v>
      </c>
      <c r="AA397" s="851">
        <f t="shared" si="313"/>
        <v>0.5</v>
      </c>
      <c r="AB397" s="851">
        <f t="shared" si="313"/>
        <v>0.5</v>
      </c>
      <c r="AC397" s="851">
        <f t="shared" si="313"/>
        <v>0.5</v>
      </c>
      <c r="AD397" s="851">
        <f t="shared" si="313"/>
        <v>0.5</v>
      </c>
      <c r="AE397" s="851">
        <f t="shared" si="313"/>
        <v>0.5</v>
      </c>
      <c r="AF397" s="851">
        <f t="shared" si="313"/>
        <v>0.5</v>
      </c>
      <c r="AG397" s="851">
        <f t="shared" si="313"/>
        <v>0.5</v>
      </c>
      <c r="AH397" s="851">
        <f t="shared" si="313"/>
        <v>0.5</v>
      </c>
      <c r="AI397" s="851">
        <f t="shared" si="313"/>
        <v>0.5</v>
      </c>
      <c r="AJ397" s="851">
        <f t="shared" si="313"/>
        <v>0.5</v>
      </c>
      <c r="AK397" s="851">
        <f t="shared" si="313"/>
        <v>0.5</v>
      </c>
      <c r="AL397" s="851">
        <f t="shared" si="313"/>
        <v>0.5</v>
      </c>
      <c r="AM397" s="851">
        <f t="shared" si="313"/>
        <v>0.5</v>
      </c>
      <c r="AN397" s="851">
        <f t="shared" si="313"/>
        <v>0.5</v>
      </c>
      <c r="AO397" s="851">
        <f t="shared" ref="AO397" si="314">AN397</f>
        <v>0.5</v>
      </c>
      <c r="AP397" s="851">
        <f t="shared" ref="AP397" si="315">AO397</f>
        <v>0.5</v>
      </c>
      <c r="AQ397" s="851">
        <f t="shared" ref="AQ397" si="316">AP397</f>
        <v>0.5</v>
      </c>
      <c r="AR397" s="851">
        <f t="shared" ref="AR397" si="317">AQ397</f>
        <v>0.5</v>
      </c>
      <c r="AS397" s="851">
        <f t="shared" ref="AS397" si="318">AR397</f>
        <v>0.5</v>
      </c>
      <c r="AT397" s="851">
        <f t="shared" ref="AT397" si="319">AS397</f>
        <v>0.5</v>
      </c>
      <c r="AU397" s="851">
        <f t="shared" ref="AU397" si="320">AT397</f>
        <v>0.5</v>
      </c>
      <c r="AV397" s="851">
        <f t="shared" ref="AV397" si="321">AU397</f>
        <v>0.5</v>
      </c>
      <c r="AW397" s="851">
        <f t="shared" ref="AW397" si="322">AV397</f>
        <v>0.5</v>
      </c>
      <c r="AX397" s="851">
        <f t="shared" ref="AX397:AZ397" si="323">AW397</f>
        <v>0.5</v>
      </c>
      <c r="AY397" s="851">
        <f t="shared" si="323"/>
        <v>0.5</v>
      </c>
      <c r="AZ397" s="851">
        <f t="shared" si="323"/>
        <v>0.5</v>
      </c>
      <c r="BA397" s="851">
        <f t="shared" ref="BA397" si="324">AZ397</f>
        <v>0.5</v>
      </c>
      <c r="BB397" s="851">
        <f t="shared" ref="BB397" si="325">BA397</f>
        <v>0.5</v>
      </c>
      <c r="BC397" s="851">
        <f t="shared" ref="BC397" si="326">BB397</f>
        <v>0.5</v>
      </c>
      <c r="BD397" s="851">
        <f t="shared" ref="BD397" si="327">BC397</f>
        <v>0.5</v>
      </c>
      <c r="BE397" s="851">
        <f t="shared" ref="BE397" si="328">BD397</f>
        <v>0.5</v>
      </c>
      <c r="BF397" s="851">
        <f t="shared" ref="BF397" si="329">BE397</f>
        <v>0.5</v>
      </c>
      <c r="BG397" s="851">
        <f t="shared" ref="BG397" si="330">BF397</f>
        <v>0.5</v>
      </c>
      <c r="BH397" s="851">
        <f t="shared" ref="BH397" si="331">BG397</f>
        <v>0.5</v>
      </c>
      <c r="BI397" s="851">
        <f t="shared" ref="BI397" si="332">BH397</f>
        <v>0.5</v>
      </c>
      <c r="BJ397" s="851">
        <f t="shared" ref="BJ397:BL397" si="333">BI397</f>
        <v>0.5</v>
      </c>
      <c r="BK397" s="851">
        <f t="shared" si="333"/>
        <v>0.5</v>
      </c>
      <c r="BL397" s="851">
        <f t="shared" si="333"/>
        <v>0.5</v>
      </c>
      <c r="BM397" s="851">
        <f t="shared" ref="BM397" si="334">BL397</f>
        <v>0.5</v>
      </c>
      <c r="BN397" s="851">
        <f t="shared" ref="BN397" si="335">BM397</f>
        <v>0.5</v>
      </c>
      <c r="BO397" s="851">
        <f t="shared" ref="BO397" si="336">BN397</f>
        <v>0.5</v>
      </c>
      <c r="BP397" s="851">
        <f t="shared" ref="BP397" si="337">BO397</f>
        <v>0.5</v>
      </c>
      <c r="BQ397" s="851">
        <f t="shared" ref="BQ397" si="338">BP397</f>
        <v>0.5</v>
      </c>
      <c r="BR397" s="851">
        <f t="shared" ref="BR397" si="339">BQ397</f>
        <v>0.5</v>
      </c>
      <c r="BS397" s="851">
        <f t="shared" ref="BS397" si="340">BR397</f>
        <v>0.5</v>
      </c>
      <c r="BT397" s="851">
        <f t="shared" ref="BT397" si="341">BS397</f>
        <v>0.5</v>
      </c>
      <c r="BU397" s="851">
        <f t="shared" ref="BU397" si="342">BT397</f>
        <v>0.5</v>
      </c>
      <c r="BV397" s="851">
        <f t="shared" ref="BV397:BX397" si="343">BU397</f>
        <v>0.5</v>
      </c>
      <c r="BW397" s="851">
        <f t="shared" si="343"/>
        <v>0.5</v>
      </c>
      <c r="BX397" s="851">
        <f t="shared" si="343"/>
        <v>0.5</v>
      </c>
      <c r="BY397" s="851">
        <f t="shared" ref="BY397" si="344">BX397</f>
        <v>0.5</v>
      </c>
      <c r="BZ397" s="851">
        <f t="shared" ref="BZ397" si="345">BY397</f>
        <v>0.5</v>
      </c>
      <c r="CA397" s="851">
        <f t="shared" ref="CA397" si="346">BZ397</f>
        <v>0.5</v>
      </c>
      <c r="CB397" s="851">
        <f t="shared" ref="CB397" si="347">CA397</f>
        <v>0.5</v>
      </c>
      <c r="CC397" s="851">
        <f t="shared" ref="CC397" si="348">CB397</f>
        <v>0.5</v>
      </c>
      <c r="CD397" s="851">
        <f t="shared" ref="CD397" si="349">CC397</f>
        <v>0.5</v>
      </c>
      <c r="CE397" s="851">
        <f t="shared" ref="CE397" si="350">CD397</f>
        <v>0.5</v>
      </c>
      <c r="CF397" s="851">
        <f t="shared" ref="CF397" si="351">CE397</f>
        <v>0.5</v>
      </c>
      <c r="CG397" s="851">
        <f t="shared" ref="CG397" si="352">CF397</f>
        <v>0.5</v>
      </c>
      <c r="CH397" s="851">
        <f t="shared" ref="CH397:CJ397" si="353">CG397</f>
        <v>0.5</v>
      </c>
      <c r="CI397" s="851">
        <f t="shared" si="353"/>
        <v>0.5</v>
      </c>
      <c r="CJ397" s="851">
        <f t="shared" si="353"/>
        <v>0.5</v>
      </c>
      <c r="CK397" s="851">
        <f t="shared" ref="CK397" si="354">CJ397</f>
        <v>0.5</v>
      </c>
      <c r="CL397" s="851">
        <f t="shared" ref="CL397" si="355">CK397</f>
        <v>0.5</v>
      </c>
      <c r="CM397" s="851">
        <f t="shared" ref="CM397" si="356">CL397</f>
        <v>0.5</v>
      </c>
      <c r="CN397" s="851">
        <f t="shared" ref="CN397" si="357">CM397</f>
        <v>0.5</v>
      </c>
      <c r="CO397" s="851">
        <f t="shared" ref="CO397" si="358">CN397</f>
        <v>0.5</v>
      </c>
      <c r="CP397" s="851">
        <f t="shared" ref="CP397" si="359">CO397</f>
        <v>0.5</v>
      </c>
      <c r="CQ397" s="851">
        <f t="shared" ref="CQ397" si="360">CP397</f>
        <v>0.5</v>
      </c>
      <c r="CR397" s="851">
        <f t="shared" ref="CR397" si="361">CQ397</f>
        <v>0.5</v>
      </c>
      <c r="CS397" s="851">
        <f t="shared" ref="CS397" si="362">CR397</f>
        <v>0.5</v>
      </c>
      <c r="CT397" s="851">
        <f t="shared" ref="CT397" si="363">CS397</f>
        <v>0.5</v>
      </c>
      <c r="CU397" s="849">
        <f t="shared" si="287"/>
        <v>48</v>
      </c>
    </row>
    <row r="398" spans="1:99" x14ac:dyDescent="0.25">
      <c r="A398" s="180" t="s">
        <v>61</v>
      </c>
      <c r="C398" s="851">
        <v>0.5</v>
      </c>
      <c r="D398" s="851">
        <v>0.5</v>
      </c>
      <c r="E398" s="851">
        <v>0.5</v>
      </c>
      <c r="F398" s="851">
        <v>0.5</v>
      </c>
      <c r="G398" s="851">
        <v>0.5</v>
      </c>
      <c r="H398" s="851">
        <v>0.5</v>
      </c>
      <c r="I398" s="851">
        <v>0.5</v>
      </c>
      <c r="J398" s="851">
        <v>0.5</v>
      </c>
      <c r="K398" s="851">
        <v>0.5</v>
      </c>
      <c r="L398" s="851">
        <v>0.5</v>
      </c>
      <c r="M398" s="851">
        <v>0.5</v>
      </c>
      <c r="N398" s="851">
        <v>0.5</v>
      </c>
      <c r="O398" s="851">
        <v>0.5</v>
      </c>
      <c r="P398" s="851">
        <v>0.5</v>
      </c>
      <c r="Q398" s="851">
        <v>0.5</v>
      </c>
      <c r="R398" s="851">
        <v>0.5</v>
      </c>
      <c r="S398" s="851">
        <v>0.5</v>
      </c>
      <c r="T398" s="851">
        <v>0.5</v>
      </c>
      <c r="U398" s="851">
        <v>0.5</v>
      </c>
      <c r="V398" s="851">
        <v>0.5</v>
      </c>
      <c r="W398" s="851">
        <v>0.5</v>
      </c>
      <c r="X398" s="851">
        <v>0.5</v>
      </c>
      <c r="Y398" s="851">
        <v>0.5</v>
      </c>
      <c r="Z398" s="851">
        <v>0.5</v>
      </c>
      <c r="AA398" s="851">
        <v>0.5</v>
      </c>
      <c r="AB398" s="851">
        <v>0.5</v>
      </c>
      <c r="AC398" s="851">
        <v>0.5</v>
      </c>
      <c r="AD398" s="851">
        <v>0.5</v>
      </c>
      <c r="AE398" s="851">
        <v>0.5</v>
      </c>
      <c r="AF398" s="851">
        <v>0.5</v>
      </c>
      <c r="AG398" s="851">
        <v>0.5</v>
      </c>
      <c r="AH398" s="851">
        <v>0.5</v>
      </c>
      <c r="AI398" s="851">
        <v>0.5</v>
      </c>
      <c r="AJ398" s="851">
        <v>0.5</v>
      </c>
      <c r="AK398" s="851">
        <v>0.5</v>
      </c>
      <c r="AL398" s="851">
        <v>0.5</v>
      </c>
      <c r="AM398" s="851">
        <v>0.5</v>
      </c>
      <c r="AN398" s="851">
        <v>0.5</v>
      </c>
      <c r="AO398" s="851">
        <v>0.5</v>
      </c>
      <c r="AP398" s="851">
        <v>0.5</v>
      </c>
      <c r="AQ398" s="851">
        <v>0.5</v>
      </c>
      <c r="AR398" s="851">
        <v>0.5</v>
      </c>
      <c r="AS398" s="851">
        <v>0.5</v>
      </c>
      <c r="AT398" s="851">
        <v>0.5</v>
      </c>
      <c r="AU398" s="851">
        <v>0.5</v>
      </c>
      <c r="AV398" s="851">
        <v>0.5</v>
      </c>
      <c r="AW398" s="851">
        <v>0.5</v>
      </c>
      <c r="AX398" s="851">
        <v>0.5</v>
      </c>
      <c r="AY398" s="851">
        <v>0.5</v>
      </c>
      <c r="AZ398" s="851">
        <v>0.5</v>
      </c>
      <c r="BA398" s="851">
        <v>0.5</v>
      </c>
      <c r="BB398" s="851">
        <v>0.5</v>
      </c>
      <c r="BC398" s="851">
        <v>0.5</v>
      </c>
      <c r="BD398" s="851">
        <v>0.5</v>
      </c>
      <c r="BE398" s="851">
        <v>0.5</v>
      </c>
      <c r="BF398" s="851">
        <v>0.5</v>
      </c>
      <c r="BG398" s="851">
        <v>0.5</v>
      </c>
      <c r="BH398" s="851">
        <v>0.5</v>
      </c>
      <c r="BI398" s="851">
        <v>0.5</v>
      </c>
      <c r="BJ398" s="851">
        <v>0.5</v>
      </c>
      <c r="BK398" s="851">
        <v>0.5</v>
      </c>
      <c r="BL398" s="851">
        <v>0.5</v>
      </c>
      <c r="BM398" s="851">
        <v>0.5</v>
      </c>
      <c r="BN398" s="851">
        <v>0.5</v>
      </c>
      <c r="BO398" s="851">
        <v>0.5</v>
      </c>
      <c r="BP398" s="851">
        <v>0.5</v>
      </c>
      <c r="BQ398" s="851">
        <v>0.5</v>
      </c>
      <c r="BR398" s="851">
        <v>0.5</v>
      </c>
      <c r="BS398" s="851">
        <v>0.5</v>
      </c>
      <c r="BT398" s="851">
        <v>0.5</v>
      </c>
      <c r="BU398" s="851">
        <v>0.5</v>
      </c>
      <c r="BV398" s="851">
        <v>0.5</v>
      </c>
      <c r="BW398" s="851">
        <v>0.5</v>
      </c>
      <c r="BX398" s="851">
        <v>0.5</v>
      </c>
      <c r="BY398" s="851">
        <v>0.5</v>
      </c>
      <c r="BZ398" s="851">
        <v>0.5</v>
      </c>
      <c r="CA398" s="851">
        <v>0.5</v>
      </c>
      <c r="CB398" s="851">
        <v>0.5</v>
      </c>
      <c r="CC398" s="851">
        <v>0.5</v>
      </c>
      <c r="CD398" s="851">
        <v>0.5</v>
      </c>
      <c r="CE398" s="851">
        <v>0.5</v>
      </c>
      <c r="CF398" s="851">
        <v>0.5</v>
      </c>
      <c r="CG398" s="851">
        <v>0.5</v>
      </c>
      <c r="CH398" s="851">
        <v>0.5</v>
      </c>
      <c r="CI398" s="851">
        <v>0.5</v>
      </c>
      <c r="CJ398" s="851">
        <v>0.5</v>
      </c>
      <c r="CK398" s="851">
        <v>0.5</v>
      </c>
      <c r="CL398" s="851">
        <v>0.5</v>
      </c>
      <c r="CM398" s="851">
        <v>0.5</v>
      </c>
      <c r="CN398" s="851">
        <v>0.5</v>
      </c>
      <c r="CO398" s="851">
        <v>0.5</v>
      </c>
      <c r="CP398" s="851">
        <v>0.5</v>
      </c>
      <c r="CQ398" s="851">
        <v>0.5</v>
      </c>
      <c r="CR398" s="851">
        <v>0.5</v>
      </c>
      <c r="CS398" s="851">
        <v>0.5</v>
      </c>
      <c r="CT398" s="851">
        <v>0.5</v>
      </c>
      <c r="CU398" s="849">
        <f t="shared" si="287"/>
        <v>48</v>
      </c>
    </row>
    <row r="399" spans="1:99" x14ac:dyDescent="0.25">
      <c r="CU399" s="849">
        <f t="shared" si="287"/>
        <v>0</v>
      </c>
    </row>
    <row r="400" spans="1:99" x14ac:dyDescent="0.25">
      <c r="A400" s="172" t="s">
        <v>1221</v>
      </c>
      <c r="AM400" s="850">
        <v>0.12</v>
      </c>
      <c r="AN400" s="850">
        <f>AM400</f>
        <v>0.12</v>
      </c>
      <c r="AO400" s="850">
        <f t="shared" ref="AO400:CT400" si="364">AN400</f>
        <v>0.12</v>
      </c>
      <c r="AP400" s="850">
        <f t="shared" si="364"/>
        <v>0.12</v>
      </c>
      <c r="AQ400" s="850">
        <f t="shared" si="364"/>
        <v>0.12</v>
      </c>
      <c r="AR400" s="850">
        <f t="shared" si="364"/>
        <v>0.12</v>
      </c>
      <c r="AS400" s="850">
        <f t="shared" si="364"/>
        <v>0.12</v>
      </c>
      <c r="AT400" s="850">
        <f t="shared" si="364"/>
        <v>0.12</v>
      </c>
      <c r="AU400" s="850">
        <f t="shared" si="364"/>
        <v>0.12</v>
      </c>
      <c r="AV400" s="850">
        <f t="shared" si="364"/>
        <v>0.12</v>
      </c>
      <c r="AW400" s="850">
        <f t="shared" si="364"/>
        <v>0.12</v>
      </c>
      <c r="AX400" s="850">
        <f t="shared" si="364"/>
        <v>0.12</v>
      </c>
      <c r="AY400" s="850">
        <f>15%</f>
        <v>0.15</v>
      </c>
      <c r="AZ400" s="850">
        <f t="shared" si="364"/>
        <v>0.15</v>
      </c>
      <c r="BA400" s="850">
        <f t="shared" si="364"/>
        <v>0.15</v>
      </c>
      <c r="BB400" s="850">
        <f t="shared" si="364"/>
        <v>0.15</v>
      </c>
      <c r="BC400" s="850">
        <f t="shared" si="364"/>
        <v>0.15</v>
      </c>
      <c r="BD400" s="850">
        <f t="shared" si="364"/>
        <v>0.15</v>
      </c>
      <c r="BE400" s="850">
        <f t="shared" si="364"/>
        <v>0.15</v>
      </c>
      <c r="BF400" s="850">
        <f t="shared" si="364"/>
        <v>0.15</v>
      </c>
      <c r="BG400" s="850">
        <f t="shared" si="364"/>
        <v>0.15</v>
      </c>
      <c r="BH400" s="850">
        <f t="shared" si="364"/>
        <v>0.15</v>
      </c>
      <c r="BI400" s="850">
        <f t="shared" si="364"/>
        <v>0.15</v>
      </c>
      <c r="BJ400" s="850">
        <f t="shared" si="364"/>
        <v>0.15</v>
      </c>
      <c r="BK400" s="850">
        <f>11%</f>
        <v>0.11</v>
      </c>
      <c r="BL400" s="850">
        <f t="shared" si="364"/>
        <v>0.11</v>
      </c>
      <c r="BM400" s="850">
        <f t="shared" si="364"/>
        <v>0.11</v>
      </c>
      <c r="BN400" s="850">
        <f t="shared" si="364"/>
        <v>0.11</v>
      </c>
      <c r="BO400" s="850">
        <f t="shared" si="364"/>
        <v>0.11</v>
      </c>
      <c r="BP400" s="850">
        <f t="shared" si="364"/>
        <v>0.11</v>
      </c>
      <c r="BQ400" s="850">
        <f t="shared" si="364"/>
        <v>0.11</v>
      </c>
      <c r="BR400" s="850">
        <f t="shared" si="364"/>
        <v>0.11</v>
      </c>
      <c r="BS400" s="850">
        <f t="shared" si="364"/>
        <v>0.11</v>
      </c>
      <c r="BT400" s="850">
        <f t="shared" si="364"/>
        <v>0.11</v>
      </c>
      <c r="BU400" s="850">
        <f t="shared" si="364"/>
        <v>0.11</v>
      </c>
      <c r="BV400" s="850">
        <f t="shared" si="364"/>
        <v>0.11</v>
      </c>
      <c r="BW400" s="850">
        <f>17%</f>
        <v>0.17</v>
      </c>
      <c r="BX400" s="850">
        <f t="shared" si="364"/>
        <v>0.17</v>
      </c>
      <c r="BY400" s="850">
        <f t="shared" si="364"/>
        <v>0.17</v>
      </c>
      <c r="BZ400" s="850">
        <f t="shared" si="364"/>
        <v>0.17</v>
      </c>
      <c r="CA400" s="850">
        <f t="shared" si="364"/>
        <v>0.17</v>
      </c>
      <c r="CB400" s="850">
        <f t="shared" si="364"/>
        <v>0.17</v>
      </c>
      <c r="CC400" s="850">
        <f t="shared" si="364"/>
        <v>0.17</v>
      </c>
      <c r="CD400" s="850">
        <f t="shared" si="364"/>
        <v>0.17</v>
      </c>
      <c r="CE400" s="850">
        <f t="shared" si="364"/>
        <v>0.17</v>
      </c>
      <c r="CF400" s="850">
        <f t="shared" si="364"/>
        <v>0.17</v>
      </c>
      <c r="CG400" s="850">
        <f t="shared" si="364"/>
        <v>0.17</v>
      </c>
      <c r="CH400" s="850">
        <f t="shared" si="364"/>
        <v>0.17</v>
      </c>
      <c r="CI400" s="850">
        <f>13%</f>
        <v>0.13</v>
      </c>
      <c r="CJ400" s="850">
        <f t="shared" si="364"/>
        <v>0.13</v>
      </c>
      <c r="CK400" s="850">
        <f t="shared" si="364"/>
        <v>0.13</v>
      </c>
      <c r="CL400" s="850">
        <f t="shared" si="364"/>
        <v>0.13</v>
      </c>
      <c r="CM400" s="850">
        <f t="shared" si="364"/>
        <v>0.13</v>
      </c>
      <c r="CN400" s="850">
        <f t="shared" si="364"/>
        <v>0.13</v>
      </c>
      <c r="CO400" s="850">
        <f t="shared" si="364"/>
        <v>0.13</v>
      </c>
      <c r="CP400" s="850">
        <f t="shared" si="364"/>
        <v>0.13</v>
      </c>
      <c r="CQ400" s="850">
        <f t="shared" si="364"/>
        <v>0.13</v>
      </c>
      <c r="CR400" s="850">
        <f t="shared" si="364"/>
        <v>0.13</v>
      </c>
      <c r="CS400" s="850">
        <f t="shared" si="364"/>
        <v>0.13</v>
      </c>
      <c r="CT400" s="850">
        <f t="shared" si="364"/>
        <v>0.13</v>
      </c>
      <c r="CU400" s="849">
        <f t="shared" si="287"/>
        <v>8.16</v>
      </c>
    </row>
    <row r="401" spans="1:99" x14ac:dyDescent="0.25">
      <c r="A401" s="180" t="s">
        <v>56</v>
      </c>
      <c r="AM401" s="842">
        <f>TABLES!D477</f>
        <v>0.55000000000000004</v>
      </c>
      <c r="AN401" s="851">
        <f>AM401</f>
        <v>0.55000000000000004</v>
      </c>
      <c r="AO401" s="851">
        <f t="shared" ref="AO401:AX401" si="365">AN401</f>
        <v>0.55000000000000004</v>
      </c>
      <c r="AP401" s="851">
        <f t="shared" si="365"/>
        <v>0.55000000000000004</v>
      </c>
      <c r="AQ401" s="851">
        <f t="shared" si="365"/>
        <v>0.55000000000000004</v>
      </c>
      <c r="AR401" s="851">
        <f t="shared" si="365"/>
        <v>0.55000000000000004</v>
      </c>
      <c r="AS401" s="851">
        <f t="shared" si="365"/>
        <v>0.55000000000000004</v>
      </c>
      <c r="AT401" s="851">
        <f t="shared" si="365"/>
        <v>0.55000000000000004</v>
      </c>
      <c r="AU401" s="851">
        <f t="shared" si="365"/>
        <v>0.55000000000000004</v>
      </c>
      <c r="AV401" s="851">
        <f t="shared" si="365"/>
        <v>0.55000000000000004</v>
      </c>
      <c r="AW401" s="851">
        <f t="shared" si="365"/>
        <v>0.55000000000000004</v>
      </c>
      <c r="AX401" s="851">
        <f t="shared" si="365"/>
        <v>0.55000000000000004</v>
      </c>
      <c r="AY401" s="851">
        <f>TABLES!E477</f>
        <v>0.6</v>
      </c>
      <c r="AZ401" s="851">
        <f>AY401</f>
        <v>0.6</v>
      </c>
      <c r="BA401" s="851">
        <f t="shared" ref="BA401:BJ401" si="366">AZ401</f>
        <v>0.6</v>
      </c>
      <c r="BB401" s="851">
        <f t="shared" si="366"/>
        <v>0.6</v>
      </c>
      <c r="BC401" s="851">
        <f t="shared" si="366"/>
        <v>0.6</v>
      </c>
      <c r="BD401" s="851">
        <f t="shared" si="366"/>
        <v>0.6</v>
      </c>
      <c r="BE401" s="851">
        <f t="shared" si="366"/>
        <v>0.6</v>
      </c>
      <c r="BF401" s="851">
        <f t="shared" si="366"/>
        <v>0.6</v>
      </c>
      <c r="BG401" s="851">
        <f t="shared" si="366"/>
        <v>0.6</v>
      </c>
      <c r="BH401" s="851">
        <f t="shared" si="366"/>
        <v>0.6</v>
      </c>
      <c r="BI401" s="851">
        <f t="shared" si="366"/>
        <v>0.6</v>
      </c>
      <c r="BJ401" s="851">
        <f t="shared" si="366"/>
        <v>0.6</v>
      </c>
      <c r="BK401" s="851">
        <f>TABLES!F477</f>
        <v>0.35</v>
      </c>
      <c r="BL401" s="851">
        <f>BK401</f>
        <v>0.35</v>
      </c>
      <c r="BM401" s="851">
        <f t="shared" ref="BM401:BV401" si="367">BL401</f>
        <v>0.35</v>
      </c>
      <c r="BN401" s="851">
        <f t="shared" si="367"/>
        <v>0.35</v>
      </c>
      <c r="BO401" s="851">
        <f t="shared" si="367"/>
        <v>0.35</v>
      </c>
      <c r="BP401" s="851">
        <f t="shared" si="367"/>
        <v>0.35</v>
      </c>
      <c r="BQ401" s="851">
        <f t="shared" si="367"/>
        <v>0.35</v>
      </c>
      <c r="BR401" s="851">
        <f t="shared" si="367"/>
        <v>0.35</v>
      </c>
      <c r="BS401" s="851">
        <f t="shared" si="367"/>
        <v>0.35</v>
      </c>
      <c r="BT401" s="851">
        <f t="shared" si="367"/>
        <v>0.35</v>
      </c>
      <c r="BU401" s="851">
        <f t="shared" si="367"/>
        <v>0.35</v>
      </c>
      <c r="BV401" s="851">
        <f t="shared" si="367"/>
        <v>0.35</v>
      </c>
      <c r="BW401" s="851">
        <f>TABLES!G477</f>
        <v>0</v>
      </c>
      <c r="BX401" s="851">
        <f>BW401</f>
        <v>0</v>
      </c>
      <c r="BY401" s="851">
        <f t="shared" ref="BY401:CH401" si="368">BX401</f>
        <v>0</v>
      </c>
      <c r="BZ401" s="851">
        <f t="shared" si="368"/>
        <v>0</v>
      </c>
      <c r="CA401" s="851">
        <f t="shared" si="368"/>
        <v>0</v>
      </c>
      <c r="CB401" s="851">
        <f t="shared" si="368"/>
        <v>0</v>
      </c>
      <c r="CC401" s="851">
        <f t="shared" si="368"/>
        <v>0</v>
      </c>
      <c r="CD401" s="851">
        <f t="shared" si="368"/>
        <v>0</v>
      </c>
      <c r="CE401" s="851">
        <f t="shared" si="368"/>
        <v>0</v>
      </c>
      <c r="CF401" s="851">
        <f t="shared" si="368"/>
        <v>0</v>
      </c>
      <c r="CG401" s="851">
        <f t="shared" si="368"/>
        <v>0</v>
      </c>
      <c r="CH401" s="851">
        <f t="shared" si="368"/>
        <v>0</v>
      </c>
      <c r="CI401" s="851">
        <f>TABLES!H477</f>
        <v>0.5</v>
      </c>
      <c r="CJ401" s="851">
        <f>CI401</f>
        <v>0.5</v>
      </c>
      <c r="CK401" s="851">
        <f t="shared" ref="CK401:CT401" si="369">CJ401</f>
        <v>0.5</v>
      </c>
      <c r="CL401" s="851">
        <f t="shared" si="369"/>
        <v>0.5</v>
      </c>
      <c r="CM401" s="851">
        <f t="shared" si="369"/>
        <v>0.5</v>
      </c>
      <c r="CN401" s="851">
        <f t="shared" si="369"/>
        <v>0.5</v>
      </c>
      <c r="CO401" s="851">
        <f t="shared" si="369"/>
        <v>0.5</v>
      </c>
      <c r="CP401" s="851">
        <f t="shared" si="369"/>
        <v>0.5</v>
      </c>
      <c r="CQ401" s="851">
        <f t="shared" si="369"/>
        <v>0.5</v>
      </c>
      <c r="CR401" s="851">
        <f t="shared" si="369"/>
        <v>0.5</v>
      </c>
      <c r="CS401" s="851">
        <f t="shared" si="369"/>
        <v>0.5</v>
      </c>
      <c r="CT401" s="851">
        <f t="shared" si="369"/>
        <v>0.5</v>
      </c>
      <c r="CU401" s="849">
        <f t="shared" si="287"/>
        <v>24</v>
      </c>
    </row>
    <row r="402" spans="1:99" x14ac:dyDescent="0.25">
      <c r="A402" s="180" t="s">
        <v>61</v>
      </c>
      <c r="AM402" s="842">
        <f>TABLES!D478</f>
        <v>0.3</v>
      </c>
      <c r="AN402" s="851">
        <f t="shared" ref="AN402:AX403" si="370">AM402</f>
        <v>0.3</v>
      </c>
      <c r="AO402" s="851">
        <f t="shared" si="370"/>
        <v>0.3</v>
      </c>
      <c r="AP402" s="851">
        <f t="shared" si="370"/>
        <v>0.3</v>
      </c>
      <c r="AQ402" s="851">
        <f t="shared" si="370"/>
        <v>0.3</v>
      </c>
      <c r="AR402" s="851">
        <f t="shared" si="370"/>
        <v>0.3</v>
      </c>
      <c r="AS402" s="851">
        <f t="shared" si="370"/>
        <v>0.3</v>
      </c>
      <c r="AT402" s="851">
        <f t="shared" si="370"/>
        <v>0.3</v>
      </c>
      <c r="AU402" s="851">
        <f t="shared" si="370"/>
        <v>0.3</v>
      </c>
      <c r="AV402" s="851">
        <f t="shared" si="370"/>
        <v>0.3</v>
      </c>
      <c r="AW402" s="851">
        <f t="shared" si="370"/>
        <v>0.3</v>
      </c>
      <c r="AX402" s="851">
        <f t="shared" si="370"/>
        <v>0.3</v>
      </c>
      <c r="AY402" s="851">
        <f>TABLES!E478</f>
        <v>0.2</v>
      </c>
      <c r="AZ402" s="851">
        <f t="shared" ref="AZ402:BJ403" si="371">AY402</f>
        <v>0.2</v>
      </c>
      <c r="BA402" s="851">
        <f t="shared" si="371"/>
        <v>0.2</v>
      </c>
      <c r="BB402" s="851">
        <f t="shared" si="371"/>
        <v>0.2</v>
      </c>
      <c r="BC402" s="851">
        <f t="shared" si="371"/>
        <v>0.2</v>
      </c>
      <c r="BD402" s="851">
        <f t="shared" si="371"/>
        <v>0.2</v>
      </c>
      <c r="BE402" s="851">
        <f t="shared" si="371"/>
        <v>0.2</v>
      </c>
      <c r="BF402" s="851">
        <f t="shared" si="371"/>
        <v>0.2</v>
      </c>
      <c r="BG402" s="851">
        <f t="shared" si="371"/>
        <v>0.2</v>
      </c>
      <c r="BH402" s="851">
        <f t="shared" si="371"/>
        <v>0.2</v>
      </c>
      <c r="BI402" s="851">
        <f t="shared" si="371"/>
        <v>0.2</v>
      </c>
      <c r="BJ402" s="851">
        <f t="shared" si="371"/>
        <v>0.2</v>
      </c>
      <c r="BK402" s="851">
        <f>TABLES!F478</f>
        <v>0.3</v>
      </c>
      <c r="BL402" s="851">
        <f t="shared" ref="BL402:BV402" si="372">BK402</f>
        <v>0.3</v>
      </c>
      <c r="BM402" s="851">
        <f t="shared" si="372"/>
        <v>0.3</v>
      </c>
      <c r="BN402" s="851">
        <f t="shared" si="372"/>
        <v>0.3</v>
      </c>
      <c r="BO402" s="851">
        <f t="shared" si="372"/>
        <v>0.3</v>
      </c>
      <c r="BP402" s="851">
        <f t="shared" si="372"/>
        <v>0.3</v>
      </c>
      <c r="BQ402" s="851">
        <f t="shared" si="372"/>
        <v>0.3</v>
      </c>
      <c r="BR402" s="851">
        <f t="shared" si="372"/>
        <v>0.3</v>
      </c>
      <c r="BS402" s="851">
        <f t="shared" si="372"/>
        <v>0.3</v>
      </c>
      <c r="BT402" s="851">
        <f t="shared" si="372"/>
        <v>0.3</v>
      </c>
      <c r="BU402" s="851">
        <f t="shared" si="372"/>
        <v>0.3</v>
      </c>
      <c r="BV402" s="851">
        <f t="shared" si="372"/>
        <v>0.3</v>
      </c>
      <c r="BW402" s="851">
        <f>TABLES!G478</f>
        <v>1</v>
      </c>
      <c r="BX402" s="851">
        <f t="shared" ref="BX402:CH403" si="373">BW402</f>
        <v>1</v>
      </c>
      <c r="BY402" s="851">
        <f t="shared" si="373"/>
        <v>1</v>
      </c>
      <c r="BZ402" s="851">
        <f t="shared" si="373"/>
        <v>1</v>
      </c>
      <c r="CA402" s="851">
        <f t="shared" si="373"/>
        <v>1</v>
      </c>
      <c r="CB402" s="851">
        <f t="shared" si="373"/>
        <v>1</v>
      </c>
      <c r="CC402" s="851">
        <f t="shared" si="373"/>
        <v>1</v>
      </c>
      <c r="CD402" s="851">
        <f t="shared" si="373"/>
        <v>1</v>
      </c>
      <c r="CE402" s="851">
        <f t="shared" si="373"/>
        <v>1</v>
      </c>
      <c r="CF402" s="851">
        <f t="shared" si="373"/>
        <v>1</v>
      </c>
      <c r="CG402" s="851">
        <f t="shared" si="373"/>
        <v>1</v>
      </c>
      <c r="CH402" s="851">
        <f t="shared" si="373"/>
        <v>1</v>
      </c>
      <c r="CI402" s="851">
        <f>TABLES!H478</f>
        <v>0.3</v>
      </c>
      <c r="CJ402" s="851">
        <f t="shared" ref="CJ402:CT403" si="374">CI402</f>
        <v>0.3</v>
      </c>
      <c r="CK402" s="851">
        <f t="shared" si="374"/>
        <v>0.3</v>
      </c>
      <c r="CL402" s="851">
        <f t="shared" si="374"/>
        <v>0.3</v>
      </c>
      <c r="CM402" s="851">
        <f t="shared" si="374"/>
        <v>0.3</v>
      </c>
      <c r="CN402" s="851">
        <f t="shared" si="374"/>
        <v>0.3</v>
      </c>
      <c r="CO402" s="851">
        <f t="shared" si="374"/>
        <v>0.3</v>
      </c>
      <c r="CP402" s="851">
        <f t="shared" si="374"/>
        <v>0.3</v>
      </c>
      <c r="CQ402" s="851">
        <f t="shared" si="374"/>
        <v>0.3</v>
      </c>
      <c r="CR402" s="851">
        <f t="shared" si="374"/>
        <v>0.3</v>
      </c>
      <c r="CS402" s="851">
        <f t="shared" si="374"/>
        <v>0.3</v>
      </c>
      <c r="CT402" s="851">
        <f t="shared" si="374"/>
        <v>0.3</v>
      </c>
      <c r="CU402" s="849">
        <f t="shared" si="287"/>
        <v>25.20000000000001</v>
      </c>
    </row>
    <row r="403" spans="1:99" x14ac:dyDescent="0.25">
      <c r="A403" s="180" t="s">
        <v>58</v>
      </c>
      <c r="AM403" s="842">
        <f>TABLES!D479</f>
        <v>0.15</v>
      </c>
      <c r="AN403" s="851">
        <f t="shared" si="370"/>
        <v>0.15</v>
      </c>
      <c r="AO403" s="851">
        <f t="shared" si="370"/>
        <v>0.15</v>
      </c>
      <c r="AP403" s="851">
        <f t="shared" si="370"/>
        <v>0.15</v>
      </c>
      <c r="AQ403" s="851">
        <f t="shared" si="370"/>
        <v>0.15</v>
      </c>
      <c r="AR403" s="851">
        <f t="shared" si="370"/>
        <v>0.15</v>
      </c>
      <c r="AS403" s="851">
        <f t="shared" si="370"/>
        <v>0.15</v>
      </c>
      <c r="AT403" s="851">
        <f t="shared" si="370"/>
        <v>0.15</v>
      </c>
      <c r="AU403" s="851">
        <f t="shared" si="370"/>
        <v>0.15</v>
      </c>
      <c r="AV403" s="851">
        <f t="shared" si="370"/>
        <v>0.15</v>
      </c>
      <c r="AW403" s="851">
        <f t="shared" si="370"/>
        <v>0.15</v>
      </c>
      <c r="AX403" s="851">
        <f t="shared" si="370"/>
        <v>0.15</v>
      </c>
      <c r="AY403" s="851">
        <f>TABLES!E479</f>
        <v>0.2</v>
      </c>
      <c r="AZ403" s="851">
        <f t="shared" si="371"/>
        <v>0.2</v>
      </c>
      <c r="BA403" s="851">
        <f t="shared" si="371"/>
        <v>0.2</v>
      </c>
      <c r="BB403" s="851">
        <f t="shared" si="371"/>
        <v>0.2</v>
      </c>
      <c r="BC403" s="851">
        <f t="shared" si="371"/>
        <v>0.2</v>
      </c>
      <c r="BD403" s="851">
        <f t="shared" si="371"/>
        <v>0.2</v>
      </c>
      <c r="BE403" s="851">
        <f t="shared" si="371"/>
        <v>0.2</v>
      </c>
      <c r="BF403" s="851">
        <f t="shared" si="371"/>
        <v>0.2</v>
      </c>
      <c r="BG403" s="851">
        <f t="shared" si="371"/>
        <v>0.2</v>
      </c>
      <c r="BH403" s="851">
        <f t="shared" si="371"/>
        <v>0.2</v>
      </c>
      <c r="BI403" s="851">
        <f t="shared" si="371"/>
        <v>0.2</v>
      </c>
      <c r="BJ403" s="851">
        <f t="shared" si="371"/>
        <v>0.2</v>
      </c>
      <c r="BK403" s="851">
        <f>TABLES!F479</f>
        <v>0.35</v>
      </c>
      <c r="BL403" s="851">
        <f t="shared" ref="BL403:BV403" si="375">BK403</f>
        <v>0.35</v>
      </c>
      <c r="BM403" s="851">
        <f t="shared" si="375"/>
        <v>0.35</v>
      </c>
      <c r="BN403" s="851">
        <f t="shared" si="375"/>
        <v>0.35</v>
      </c>
      <c r="BO403" s="851">
        <f t="shared" si="375"/>
        <v>0.35</v>
      </c>
      <c r="BP403" s="851">
        <f t="shared" si="375"/>
        <v>0.35</v>
      </c>
      <c r="BQ403" s="851">
        <f t="shared" si="375"/>
        <v>0.35</v>
      </c>
      <c r="BR403" s="851">
        <f t="shared" si="375"/>
        <v>0.35</v>
      </c>
      <c r="BS403" s="851">
        <f t="shared" si="375"/>
        <v>0.35</v>
      </c>
      <c r="BT403" s="851">
        <f t="shared" si="375"/>
        <v>0.35</v>
      </c>
      <c r="BU403" s="851">
        <f t="shared" si="375"/>
        <v>0.35</v>
      </c>
      <c r="BV403" s="851">
        <f t="shared" si="375"/>
        <v>0.35</v>
      </c>
      <c r="BW403" s="851">
        <f>TABLES!G479</f>
        <v>0</v>
      </c>
      <c r="BX403" s="851">
        <f t="shared" si="373"/>
        <v>0</v>
      </c>
      <c r="BY403" s="851">
        <f t="shared" si="373"/>
        <v>0</v>
      </c>
      <c r="BZ403" s="851">
        <f t="shared" si="373"/>
        <v>0</v>
      </c>
      <c r="CA403" s="851">
        <f t="shared" si="373"/>
        <v>0</v>
      </c>
      <c r="CB403" s="851">
        <f t="shared" si="373"/>
        <v>0</v>
      </c>
      <c r="CC403" s="851">
        <f t="shared" si="373"/>
        <v>0</v>
      </c>
      <c r="CD403" s="851">
        <f t="shared" si="373"/>
        <v>0</v>
      </c>
      <c r="CE403" s="851">
        <f t="shared" si="373"/>
        <v>0</v>
      </c>
      <c r="CF403" s="851">
        <f t="shared" si="373"/>
        <v>0</v>
      </c>
      <c r="CG403" s="851">
        <f t="shared" si="373"/>
        <v>0</v>
      </c>
      <c r="CH403" s="851">
        <f t="shared" si="373"/>
        <v>0</v>
      </c>
      <c r="CI403" s="851">
        <f>TABLES!H479</f>
        <v>0.2</v>
      </c>
      <c r="CJ403" s="851">
        <f t="shared" si="374"/>
        <v>0.2</v>
      </c>
      <c r="CK403" s="851">
        <f t="shared" si="374"/>
        <v>0.2</v>
      </c>
      <c r="CL403" s="851">
        <f t="shared" si="374"/>
        <v>0.2</v>
      </c>
      <c r="CM403" s="851">
        <f t="shared" si="374"/>
        <v>0.2</v>
      </c>
      <c r="CN403" s="851">
        <f t="shared" si="374"/>
        <v>0.2</v>
      </c>
      <c r="CO403" s="851">
        <f t="shared" si="374"/>
        <v>0.2</v>
      </c>
      <c r="CP403" s="851">
        <f t="shared" si="374"/>
        <v>0.2</v>
      </c>
      <c r="CQ403" s="851">
        <f t="shared" si="374"/>
        <v>0.2</v>
      </c>
      <c r="CR403" s="851">
        <f t="shared" si="374"/>
        <v>0.2</v>
      </c>
      <c r="CS403" s="851">
        <f t="shared" si="374"/>
        <v>0.2</v>
      </c>
      <c r="CT403" s="851">
        <f t="shared" si="374"/>
        <v>0.2</v>
      </c>
      <c r="CU403" s="849">
        <f t="shared" si="287"/>
        <v>10.799999999999988</v>
      </c>
    </row>
    <row r="404" spans="1:99" ht="16.5" thickBot="1" x14ac:dyDescent="0.3">
      <c r="CU404" s="849">
        <f t="shared" si="287"/>
        <v>0</v>
      </c>
    </row>
    <row r="405" spans="1:99" ht="16.5" thickBot="1" x14ac:dyDescent="0.3">
      <c r="A405" s="1019" t="s">
        <v>1279</v>
      </c>
      <c r="CU405" s="849">
        <f t="shared" si="287"/>
        <v>0</v>
      </c>
    </row>
    <row r="406" spans="1:99" x14ac:dyDescent="0.25">
      <c r="A406" s="180" t="s">
        <v>674</v>
      </c>
      <c r="AM406" s="850">
        <f>TABLES!D490</f>
        <v>0.65</v>
      </c>
      <c r="AN406" s="850">
        <f>AM406</f>
        <v>0.65</v>
      </c>
      <c r="AO406" s="850">
        <f t="shared" ref="AO406:AX406" si="376">AN406</f>
        <v>0.65</v>
      </c>
      <c r="AP406" s="850">
        <f t="shared" si="376"/>
        <v>0.65</v>
      </c>
      <c r="AQ406" s="850">
        <f t="shared" si="376"/>
        <v>0.65</v>
      </c>
      <c r="AR406" s="850">
        <f t="shared" si="376"/>
        <v>0.65</v>
      </c>
      <c r="AS406" s="850">
        <f t="shared" si="376"/>
        <v>0.65</v>
      </c>
      <c r="AT406" s="850">
        <f t="shared" si="376"/>
        <v>0.65</v>
      </c>
      <c r="AU406" s="850">
        <f t="shared" si="376"/>
        <v>0.65</v>
      </c>
      <c r="AV406" s="850">
        <f t="shared" si="376"/>
        <v>0.65</v>
      </c>
      <c r="AW406" s="850">
        <f t="shared" si="376"/>
        <v>0.65</v>
      </c>
      <c r="AX406" s="850">
        <f t="shared" si="376"/>
        <v>0.65</v>
      </c>
      <c r="AY406" s="850">
        <f>TABLES!E490</f>
        <v>0.5</v>
      </c>
      <c r="AZ406" s="850">
        <f>AY406</f>
        <v>0.5</v>
      </c>
      <c r="BA406" s="850">
        <f t="shared" ref="BA406:BJ406" si="377">AZ406</f>
        <v>0.5</v>
      </c>
      <c r="BB406" s="850">
        <f t="shared" si="377"/>
        <v>0.5</v>
      </c>
      <c r="BC406" s="850">
        <f t="shared" si="377"/>
        <v>0.5</v>
      </c>
      <c r="BD406" s="850">
        <f t="shared" si="377"/>
        <v>0.5</v>
      </c>
      <c r="BE406" s="850">
        <f t="shared" si="377"/>
        <v>0.5</v>
      </c>
      <c r="BF406" s="850">
        <f t="shared" si="377"/>
        <v>0.5</v>
      </c>
      <c r="BG406" s="850">
        <f t="shared" si="377"/>
        <v>0.5</v>
      </c>
      <c r="BH406" s="850">
        <f t="shared" si="377"/>
        <v>0.5</v>
      </c>
      <c r="BI406" s="850">
        <f t="shared" si="377"/>
        <v>0.5</v>
      </c>
      <c r="BJ406" s="850">
        <f t="shared" si="377"/>
        <v>0.5</v>
      </c>
      <c r="BK406" s="850">
        <f>TABLES!F490</f>
        <v>0.3</v>
      </c>
      <c r="BL406" s="850">
        <f>BK406</f>
        <v>0.3</v>
      </c>
      <c r="BM406" s="850">
        <f t="shared" ref="BM406:BV406" si="378">BL406</f>
        <v>0.3</v>
      </c>
      <c r="BN406" s="850">
        <f t="shared" si="378"/>
        <v>0.3</v>
      </c>
      <c r="BO406" s="850">
        <f t="shared" si="378"/>
        <v>0.3</v>
      </c>
      <c r="BP406" s="850">
        <f t="shared" si="378"/>
        <v>0.3</v>
      </c>
      <c r="BQ406" s="850">
        <f t="shared" si="378"/>
        <v>0.3</v>
      </c>
      <c r="BR406" s="850">
        <f t="shared" si="378"/>
        <v>0.3</v>
      </c>
      <c r="BS406" s="850">
        <f t="shared" si="378"/>
        <v>0.3</v>
      </c>
      <c r="BT406" s="850">
        <f t="shared" si="378"/>
        <v>0.3</v>
      </c>
      <c r="BU406" s="850">
        <f t="shared" si="378"/>
        <v>0.3</v>
      </c>
      <c r="BV406" s="850">
        <f t="shared" si="378"/>
        <v>0.3</v>
      </c>
      <c r="BW406" s="850">
        <f>TABLES!G490</f>
        <v>0.4</v>
      </c>
      <c r="BX406" s="850">
        <f>BW406</f>
        <v>0.4</v>
      </c>
      <c r="BY406" s="850">
        <f t="shared" ref="BY406:CH406" si="379">BX406</f>
        <v>0.4</v>
      </c>
      <c r="BZ406" s="850">
        <f t="shared" si="379"/>
        <v>0.4</v>
      </c>
      <c r="CA406" s="850">
        <f t="shared" si="379"/>
        <v>0.4</v>
      </c>
      <c r="CB406" s="850">
        <f t="shared" si="379"/>
        <v>0.4</v>
      </c>
      <c r="CC406" s="850">
        <f t="shared" si="379"/>
        <v>0.4</v>
      </c>
      <c r="CD406" s="850">
        <f t="shared" si="379"/>
        <v>0.4</v>
      </c>
      <c r="CE406" s="850">
        <f t="shared" si="379"/>
        <v>0.4</v>
      </c>
      <c r="CF406" s="850">
        <f t="shared" si="379"/>
        <v>0.4</v>
      </c>
      <c r="CG406" s="850">
        <f t="shared" si="379"/>
        <v>0.4</v>
      </c>
      <c r="CH406" s="850">
        <f t="shared" si="379"/>
        <v>0.4</v>
      </c>
      <c r="CI406" s="850">
        <f>TABLES!H490</f>
        <v>0.55000000000000004</v>
      </c>
      <c r="CJ406" s="850">
        <f>CI406</f>
        <v>0.55000000000000004</v>
      </c>
      <c r="CK406" s="850">
        <f t="shared" ref="CK406:CT406" si="380">CJ406</f>
        <v>0.55000000000000004</v>
      </c>
      <c r="CL406" s="850">
        <f t="shared" si="380"/>
        <v>0.55000000000000004</v>
      </c>
      <c r="CM406" s="850">
        <f t="shared" si="380"/>
        <v>0.55000000000000004</v>
      </c>
      <c r="CN406" s="850">
        <f t="shared" si="380"/>
        <v>0.55000000000000004</v>
      </c>
      <c r="CO406" s="850">
        <f t="shared" si="380"/>
        <v>0.55000000000000004</v>
      </c>
      <c r="CP406" s="850">
        <f t="shared" si="380"/>
        <v>0.55000000000000004</v>
      </c>
      <c r="CQ406" s="850">
        <f t="shared" si="380"/>
        <v>0.55000000000000004</v>
      </c>
      <c r="CR406" s="850">
        <f t="shared" si="380"/>
        <v>0.55000000000000004</v>
      </c>
      <c r="CS406" s="850">
        <f t="shared" si="380"/>
        <v>0.55000000000000004</v>
      </c>
      <c r="CT406" s="850">
        <f t="shared" si="380"/>
        <v>0.55000000000000004</v>
      </c>
      <c r="CU406" s="849">
        <f t="shared" si="287"/>
        <v>28.8</v>
      </c>
    </row>
    <row r="407" spans="1:99" x14ac:dyDescent="0.25">
      <c r="A407" s="180" t="s">
        <v>675</v>
      </c>
      <c r="AM407" s="850">
        <f>TABLES!D491</f>
        <v>0.35</v>
      </c>
      <c r="AN407" s="850">
        <f>AM407</f>
        <v>0.35</v>
      </c>
      <c r="AO407" s="850">
        <f t="shared" ref="AO407:AX407" si="381">AN407</f>
        <v>0.35</v>
      </c>
      <c r="AP407" s="850">
        <f t="shared" si="381"/>
        <v>0.35</v>
      </c>
      <c r="AQ407" s="850">
        <f t="shared" si="381"/>
        <v>0.35</v>
      </c>
      <c r="AR407" s="850">
        <f t="shared" si="381"/>
        <v>0.35</v>
      </c>
      <c r="AS407" s="850">
        <f t="shared" si="381"/>
        <v>0.35</v>
      </c>
      <c r="AT407" s="850">
        <f t="shared" si="381"/>
        <v>0.35</v>
      </c>
      <c r="AU407" s="850">
        <f t="shared" si="381"/>
        <v>0.35</v>
      </c>
      <c r="AV407" s="850">
        <f t="shared" si="381"/>
        <v>0.35</v>
      </c>
      <c r="AW407" s="850">
        <f t="shared" si="381"/>
        <v>0.35</v>
      </c>
      <c r="AX407" s="850">
        <f t="shared" si="381"/>
        <v>0.35</v>
      </c>
      <c r="AY407" s="850">
        <f>TABLES!E491</f>
        <v>0.5</v>
      </c>
      <c r="AZ407" s="850">
        <f t="shared" ref="AZ407:BJ407" si="382">AY407</f>
        <v>0.5</v>
      </c>
      <c r="BA407" s="850">
        <f t="shared" si="382"/>
        <v>0.5</v>
      </c>
      <c r="BB407" s="850">
        <f t="shared" si="382"/>
        <v>0.5</v>
      </c>
      <c r="BC407" s="850">
        <f t="shared" si="382"/>
        <v>0.5</v>
      </c>
      <c r="BD407" s="850">
        <f t="shared" si="382"/>
        <v>0.5</v>
      </c>
      <c r="BE407" s="850">
        <f t="shared" si="382"/>
        <v>0.5</v>
      </c>
      <c r="BF407" s="850">
        <f t="shared" si="382"/>
        <v>0.5</v>
      </c>
      <c r="BG407" s="850">
        <f t="shared" si="382"/>
        <v>0.5</v>
      </c>
      <c r="BH407" s="850">
        <f t="shared" si="382"/>
        <v>0.5</v>
      </c>
      <c r="BI407" s="850">
        <f t="shared" si="382"/>
        <v>0.5</v>
      </c>
      <c r="BJ407" s="850">
        <f t="shared" si="382"/>
        <v>0.5</v>
      </c>
      <c r="BK407" s="850">
        <f>TABLES!F491</f>
        <v>0.7</v>
      </c>
      <c r="BL407" s="850">
        <f t="shared" ref="BL407:BV407" si="383">BK407</f>
        <v>0.7</v>
      </c>
      <c r="BM407" s="850">
        <f t="shared" si="383"/>
        <v>0.7</v>
      </c>
      <c r="BN407" s="850">
        <f t="shared" si="383"/>
        <v>0.7</v>
      </c>
      <c r="BO407" s="850">
        <f t="shared" si="383"/>
        <v>0.7</v>
      </c>
      <c r="BP407" s="850">
        <f t="shared" si="383"/>
        <v>0.7</v>
      </c>
      <c r="BQ407" s="850">
        <f t="shared" si="383"/>
        <v>0.7</v>
      </c>
      <c r="BR407" s="850">
        <f t="shared" si="383"/>
        <v>0.7</v>
      </c>
      <c r="BS407" s="850">
        <f t="shared" si="383"/>
        <v>0.7</v>
      </c>
      <c r="BT407" s="850">
        <f t="shared" si="383"/>
        <v>0.7</v>
      </c>
      <c r="BU407" s="850">
        <f t="shared" si="383"/>
        <v>0.7</v>
      </c>
      <c r="BV407" s="850">
        <f t="shared" si="383"/>
        <v>0.7</v>
      </c>
      <c r="BW407" s="850">
        <f>TABLES!G491</f>
        <v>0.6</v>
      </c>
      <c r="BX407" s="850">
        <f t="shared" ref="BX407:CH407" si="384">BW407</f>
        <v>0.6</v>
      </c>
      <c r="BY407" s="850">
        <f t="shared" si="384"/>
        <v>0.6</v>
      </c>
      <c r="BZ407" s="850">
        <f t="shared" si="384"/>
        <v>0.6</v>
      </c>
      <c r="CA407" s="850">
        <f t="shared" si="384"/>
        <v>0.6</v>
      </c>
      <c r="CB407" s="850">
        <f t="shared" si="384"/>
        <v>0.6</v>
      </c>
      <c r="CC407" s="850">
        <f t="shared" si="384"/>
        <v>0.6</v>
      </c>
      <c r="CD407" s="850">
        <f t="shared" si="384"/>
        <v>0.6</v>
      </c>
      <c r="CE407" s="850">
        <f t="shared" si="384"/>
        <v>0.6</v>
      </c>
      <c r="CF407" s="850">
        <f t="shared" si="384"/>
        <v>0.6</v>
      </c>
      <c r="CG407" s="850">
        <f t="shared" si="384"/>
        <v>0.6</v>
      </c>
      <c r="CH407" s="850">
        <f t="shared" si="384"/>
        <v>0.6</v>
      </c>
      <c r="CI407" s="850">
        <f>TABLES!H491</f>
        <v>0.45</v>
      </c>
      <c r="CJ407" s="850">
        <f t="shared" ref="CJ407:CT407" si="385">CI407</f>
        <v>0.45</v>
      </c>
      <c r="CK407" s="850">
        <f t="shared" si="385"/>
        <v>0.45</v>
      </c>
      <c r="CL407" s="850">
        <f t="shared" si="385"/>
        <v>0.45</v>
      </c>
      <c r="CM407" s="850">
        <f t="shared" si="385"/>
        <v>0.45</v>
      </c>
      <c r="CN407" s="850">
        <f t="shared" si="385"/>
        <v>0.45</v>
      </c>
      <c r="CO407" s="850">
        <f t="shared" si="385"/>
        <v>0.45</v>
      </c>
      <c r="CP407" s="850">
        <f t="shared" si="385"/>
        <v>0.45</v>
      </c>
      <c r="CQ407" s="850">
        <f t="shared" si="385"/>
        <v>0.45</v>
      </c>
      <c r="CR407" s="850">
        <f t="shared" si="385"/>
        <v>0.45</v>
      </c>
      <c r="CS407" s="850">
        <f t="shared" si="385"/>
        <v>0.45</v>
      </c>
      <c r="CT407" s="850">
        <f t="shared" si="385"/>
        <v>0.45</v>
      </c>
      <c r="CU407" s="849">
        <f t="shared" si="287"/>
        <v>31.2</v>
      </c>
    </row>
    <row r="408" spans="1:99" x14ac:dyDescent="0.25">
      <c r="CU408" s="849">
        <f t="shared" si="287"/>
        <v>0</v>
      </c>
    </row>
    <row r="409" spans="1:99" ht="16.5" thickBot="1" x14ac:dyDescent="0.3">
      <c r="CU409" s="849">
        <f t="shared" si="287"/>
        <v>0</v>
      </c>
    </row>
    <row r="410" spans="1:99" ht="16.5" thickBot="1" x14ac:dyDescent="0.3">
      <c r="A410" s="1000" t="s">
        <v>1294</v>
      </c>
      <c r="CU410" s="849">
        <f>SUM(BW410:CT410)</f>
        <v>0</v>
      </c>
    </row>
    <row r="411" spans="1:99" x14ac:dyDescent="0.25">
      <c r="A411" s="180" t="s">
        <v>1295</v>
      </c>
      <c r="AL411" s="851">
        <f>TABLES!D692</f>
        <v>0.41</v>
      </c>
      <c r="AM411" s="842">
        <f>TABLES!E692</f>
        <v>0.37</v>
      </c>
      <c r="AN411" s="851">
        <f t="shared" ref="AN411:AX411" si="386">AM411</f>
        <v>0.37</v>
      </c>
      <c r="AO411" s="851">
        <f t="shared" si="386"/>
        <v>0.37</v>
      </c>
      <c r="AP411" s="851">
        <f t="shared" si="386"/>
        <v>0.37</v>
      </c>
      <c r="AQ411" s="851">
        <f t="shared" si="386"/>
        <v>0.37</v>
      </c>
      <c r="AR411" s="851">
        <f t="shared" si="386"/>
        <v>0.37</v>
      </c>
      <c r="AS411" s="851">
        <f t="shared" si="386"/>
        <v>0.37</v>
      </c>
      <c r="AT411" s="851">
        <f t="shared" si="386"/>
        <v>0.37</v>
      </c>
      <c r="AU411" s="851">
        <f t="shared" si="386"/>
        <v>0.37</v>
      </c>
      <c r="AV411" s="851">
        <f t="shared" si="386"/>
        <v>0.37</v>
      </c>
      <c r="AW411" s="851">
        <f t="shared" si="386"/>
        <v>0.37</v>
      </c>
      <c r="AX411" s="851">
        <f t="shared" si="386"/>
        <v>0.37</v>
      </c>
      <c r="AY411" s="850">
        <f>TABLES!F692</f>
        <v>0.36</v>
      </c>
      <c r="AZ411" s="850">
        <f t="shared" ref="AZ411:BJ411" si="387">AY411</f>
        <v>0.36</v>
      </c>
      <c r="BA411" s="850">
        <f t="shared" si="387"/>
        <v>0.36</v>
      </c>
      <c r="BB411" s="850">
        <f t="shared" si="387"/>
        <v>0.36</v>
      </c>
      <c r="BC411" s="850">
        <f t="shared" si="387"/>
        <v>0.36</v>
      </c>
      <c r="BD411" s="850">
        <f t="shared" si="387"/>
        <v>0.36</v>
      </c>
      <c r="BE411" s="850">
        <f t="shared" si="387"/>
        <v>0.36</v>
      </c>
      <c r="BF411" s="850">
        <f t="shared" si="387"/>
        <v>0.36</v>
      </c>
      <c r="BG411" s="850">
        <f t="shared" si="387"/>
        <v>0.36</v>
      </c>
      <c r="BH411" s="850">
        <f t="shared" si="387"/>
        <v>0.36</v>
      </c>
      <c r="BI411" s="850">
        <f t="shared" si="387"/>
        <v>0.36</v>
      </c>
      <c r="BJ411" s="850">
        <f t="shared" si="387"/>
        <v>0.36</v>
      </c>
      <c r="BK411" s="850">
        <f>TABLES!G692</f>
        <v>0.38</v>
      </c>
      <c r="BL411" s="850">
        <f t="shared" ref="BL411:BV411" si="388">BK411</f>
        <v>0.38</v>
      </c>
      <c r="BM411" s="850">
        <f t="shared" si="388"/>
        <v>0.38</v>
      </c>
      <c r="BN411" s="850">
        <f t="shared" si="388"/>
        <v>0.38</v>
      </c>
      <c r="BO411" s="850">
        <f t="shared" si="388"/>
        <v>0.38</v>
      </c>
      <c r="BP411" s="850">
        <f t="shared" si="388"/>
        <v>0.38</v>
      </c>
      <c r="BQ411" s="850">
        <f t="shared" si="388"/>
        <v>0.38</v>
      </c>
      <c r="BR411" s="850">
        <f t="shared" si="388"/>
        <v>0.38</v>
      </c>
      <c r="BS411" s="850">
        <f t="shared" si="388"/>
        <v>0.38</v>
      </c>
      <c r="BT411" s="850">
        <f t="shared" si="388"/>
        <v>0.38</v>
      </c>
      <c r="BU411" s="850">
        <f t="shared" si="388"/>
        <v>0.38</v>
      </c>
      <c r="BV411" s="850">
        <f t="shared" si="388"/>
        <v>0.38</v>
      </c>
      <c r="BW411" s="850">
        <f>TABLES!H692</f>
        <v>0.4</v>
      </c>
      <c r="BX411" s="850">
        <f t="shared" ref="BX411:CH411" si="389">BW411</f>
        <v>0.4</v>
      </c>
      <c r="BY411" s="850">
        <f t="shared" si="389"/>
        <v>0.4</v>
      </c>
      <c r="BZ411" s="850">
        <f t="shared" si="389"/>
        <v>0.4</v>
      </c>
      <c r="CA411" s="850">
        <f t="shared" si="389"/>
        <v>0.4</v>
      </c>
      <c r="CB411" s="850">
        <f t="shared" si="389"/>
        <v>0.4</v>
      </c>
      <c r="CC411" s="850">
        <f t="shared" si="389"/>
        <v>0.4</v>
      </c>
      <c r="CD411" s="850">
        <f t="shared" si="389"/>
        <v>0.4</v>
      </c>
      <c r="CE411" s="850">
        <f t="shared" si="389"/>
        <v>0.4</v>
      </c>
      <c r="CF411" s="850">
        <f t="shared" si="389"/>
        <v>0.4</v>
      </c>
      <c r="CG411" s="850">
        <f t="shared" si="389"/>
        <v>0.4</v>
      </c>
      <c r="CH411" s="850">
        <f t="shared" si="389"/>
        <v>0.4</v>
      </c>
      <c r="CI411" s="850">
        <f>TABLES!I692</f>
        <v>0.35</v>
      </c>
      <c r="CJ411" s="850">
        <f t="shared" ref="CJ411:CT411" si="390">CI411</f>
        <v>0.35</v>
      </c>
      <c r="CK411" s="850">
        <f t="shared" si="390"/>
        <v>0.35</v>
      </c>
      <c r="CL411" s="850">
        <f t="shared" si="390"/>
        <v>0.35</v>
      </c>
      <c r="CM411" s="850">
        <f t="shared" si="390"/>
        <v>0.35</v>
      </c>
      <c r="CN411" s="850">
        <f t="shared" si="390"/>
        <v>0.35</v>
      </c>
      <c r="CO411" s="850">
        <f t="shared" si="390"/>
        <v>0.35</v>
      </c>
      <c r="CP411" s="850">
        <f t="shared" si="390"/>
        <v>0.35</v>
      </c>
      <c r="CQ411" s="850">
        <f t="shared" si="390"/>
        <v>0.35</v>
      </c>
      <c r="CR411" s="850">
        <f t="shared" si="390"/>
        <v>0.35</v>
      </c>
      <c r="CS411" s="850">
        <f t="shared" si="390"/>
        <v>0.35</v>
      </c>
      <c r="CT411" s="850">
        <f t="shared" si="390"/>
        <v>0.35</v>
      </c>
      <c r="CU411" s="849">
        <f t="shared" ref="CU411:CU412" si="391">SUM(BW411:CT411)</f>
        <v>8.9999999999999964</v>
      </c>
    </row>
    <row r="412" spans="1:99" x14ac:dyDescent="0.25">
      <c r="A412" s="180" t="s">
        <v>1296</v>
      </c>
      <c r="AL412" s="851">
        <f>TABLES!D693</f>
        <v>0.3</v>
      </c>
      <c r="AM412" s="842">
        <f>TABLES!E693</f>
        <v>0.37</v>
      </c>
      <c r="AN412" s="851">
        <f t="shared" ref="AN412:AX412" si="392">AM412</f>
        <v>0.37</v>
      </c>
      <c r="AO412" s="851">
        <f t="shared" si="392"/>
        <v>0.37</v>
      </c>
      <c r="AP412" s="851">
        <f t="shared" si="392"/>
        <v>0.37</v>
      </c>
      <c r="AQ412" s="851">
        <f t="shared" si="392"/>
        <v>0.37</v>
      </c>
      <c r="AR412" s="851">
        <f t="shared" si="392"/>
        <v>0.37</v>
      </c>
      <c r="AS412" s="851">
        <f t="shared" si="392"/>
        <v>0.37</v>
      </c>
      <c r="AT412" s="851">
        <f t="shared" si="392"/>
        <v>0.37</v>
      </c>
      <c r="AU412" s="851">
        <f t="shared" si="392"/>
        <v>0.37</v>
      </c>
      <c r="AV412" s="851">
        <f t="shared" si="392"/>
        <v>0.37</v>
      </c>
      <c r="AW412" s="851">
        <f t="shared" si="392"/>
        <v>0.37</v>
      </c>
      <c r="AX412" s="851">
        <f t="shared" si="392"/>
        <v>0.37</v>
      </c>
      <c r="AY412" s="850">
        <f>TABLES!F693</f>
        <v>0.43</v>
      </c>
      <c r="AZ412" s="850">
        <f t="shared" ref="AZ412:BJ412" si="393">AY412</f>
        <v>0.43</v>
      </c>
      <c r="BA412" s="850">
        <f t="shared" si="393"/>
        <v>0.43</v>
      </c>
      <c r="BB412" s="850">
        <f t="shared" si="393"/>
        <v>0.43</v>
      </c>
      <c r="BC412" s="850">
        <f t="shared" si="393"/>
        <v>0.43</v>
      </c>
      <c r="BD412" s="850">
        <f t="shared" si="393"/>
        <v>0.43</v>
      </c>
      <c r="BE412" s="850">
        <f t="shared" si="393"/>
        <v>0.43</v>
      </c>
      <c r="BF412" s="850">
        <f t="shared" si="393"/>
        <v>0.43</v>
      </c>
      <c r="BG412" s="850">
        <f t="shared" si="393"/>
        <v>0.43</v>
      </c>
      <c r="BH412" s="850">
        <f t="shared" si="393"/>
        <v>0.43</v>
      </c>
      <c r="BI412" s="850">
        <f t="shared" si="393"/>
        <v>0.43</v>
      </c>
      <c r="BJ412" s="850">
        <f t="shared" si="393"/>
        <v>0.43</v>
      </c>
      <c r="BK412" s="850">
        <f>TABLES!G693</f>
        <v>0.34</v>
      </c>
      <c r="BL412" s="850">
        <f t="shared" ref="BL412:BV412" si="394">BK412</f>
        <v>0.34</v>
      </c>
      <c r="BM412" s="850">
        <f t="shared" si="394"/>
        <v>0.34</v>
      </c>
      <c r="BN412" s="850">
        <f t="shared" si="394"/>
        <v>0.34</v>
      </c>
      <c r="BO412" s="850">
        <f t="shared" si="394"/>
        <v>0.34</v>
      </c>
      <c r="BP412" s="850">
        <f t="shared" si="394"/>
        <v>0.34</v>
      </c>
      <c r="BQ412" s="850">
        <f t="shared" si="394"/>
        <v>0.34</v>
      </c>
      <c r="BR412" s="850">
        <f t="shared" si="394"/>
        <v>0.34</v>
      </c>
      <c r="BS412" s="850">
        <f t="shared" si="394"/>
        <v>0.34</v>
      </c>
      <c r="BT412" s="850">
        <f t="shared" si="394"/>
        <v>0.34</v>
      </c>
      <c r="BU412" s="850">
        <f t="shared" si="394"/>
        <v>0.34</v>
      </c>
      <c r="BV412" s="850">
        <f t="shared" si="394"/>
        <v>0.34</v>
      </c>
      <c r="BW412" s="850">
        <f>TABLES!H693</f>
        <v>0.35</v>
      </c>
      <c r="BX412" s="850">
        <f t="shared" ref="BX412:CH412" si="395">BW412</f>
        <v>0.35</v>
      </c>
      <c r="BY412" s="850">
        <f t="shared" si="395"/>
        <v>0.35</v>
      </c>
      <c r="BZ412" s="850">
        <f t="shared" si="395"/>
        <v>0.35</v>
      </c>
      <c r="CA412" s="850">
        <f t="shared" si="395"/>
        <v>0.35</v>
      </c>
      <c r="CB412" s="850">
        <f t="shared" si="395"/>
        <v>0.35</v>
      </c>
      <c r="CC412" s="850">
        <f t="shared" si="395"/>
        <v>0.35</v>
      </c>
      <c r="CD412" s="850">
        <f t="shared" si="395"/>
        <v>0.35</v>
      </c>
      <c r="CE412" s="850">
        <f t="shared" si="395"/>
        <v>0.35</v>
      </c>
      <c r="CF412" s="850">
        <f t="shared" si="395"/>
        <v>0.35</v>
      </c>
      <c r="CG412" s="850">
        <f t="shared" si="395"/>
        <v>0.35</v>
      </c>
      <c r="CH412" s="850">
        <f t="shared" si="395"/>
        <v>0.35</v>
      </c>
      <c r="CI412" s="850">
        <f>TABLES!I693</f>
        <v>0.28999999999999998</v>
      </c>
      <c r="CJ412" s="850">
        <f t="shared" ref="CJ412:CT412" si="396">CI412</f>
        <v>0.28999999999999998</v>
      </c>
      <c r="CK412" s="850">
        <f t="shared" si="396"/>
        <v>0.28999999999999998</v>
      </c>
      <c r="CL412" s="850">
        <f t="shared" si="396"/>
        <v>0.28999999999999998</v>
      </c>
      <c r="CM412" s="850">
        <f t="shared" si="396"/>
        <v>0.28999999999999998</v>
      </c>
      <c r="CN412" s="850">
        <f t="shared" si="396"/>
        <v>0.28999999999999998</v>
      </c>
      <c r="CO412" s="850">
        <f t="shared" si="396"/>
        <v>0.28999999999999998</v>
      </c>
      <c r="CP412" s="850">
        <f t="shared" si="396"/>
        <v>0.28999999999999998</v>
      </c>
      <c r="CQ412" s="850">
        <f t="shared" si="396"/>
        <v>0.28999999999999998</v>
      </c>
      <c r="CR412" s="850">
        <f t="shared" si="396"/>
        <v>0.28999999999999998</v>
      </c>
      <c r="CS412" s="850">
        <f t="shared" si="396"/>
        <v>0.28999999999999998</v>
      </c>
      <c r="CT412" s="850">
        <f t="shared" si="396"/>
        <v>0.28999999999999998</v>
      </c>
      <c r="CU412" s="849">
        <f t="shared" si="391"/>
        <v>7.6800000000000006</v>
      </c>
    </row>
    <row r="413" spans="1:99" ht="16.5" thickBot="1" x14ac:dyDescent="0.3">
      <c r="CU413" s="849">
        <f t="shared" si="287"/>
        <v>0</v>
      </c>
    </row>
    <row r="414" spans="1:99" ht="16.5" thickBot="1" x14ac:dyDescent="0.3">
      <c r="A414" s="1000" t="s">
        <v>1304</v>
      </c>
      <c r="AN414" s="850">
        <v>0.25</v>
      </c>
      <c r="AO414" s="850">
        <f>AN414</f>
        <v>0.25</v>
      </c>
      <c r="AS414" s="850">
        <f>AO414</f>
        <v>0.25</v>
      </c>
      <c r="AU414" s="850">
        <f>AN414</f>
        <v>0.25</v>
      </c>
      <c r="AZ414" s="850">
        <f>AN414</f>
        <v>0.25</v>
      </c>
      <c r="BA414" s="850">
        <f t="shared" ref="BA414:BJ414" si="397">AO414</f>
        <v>0.25</v>
      </c>
      <c r="BB414" s="850">
        <f t="shared" si="397"/>
        <v>0</v>
      </c>
      <c r="BC414" s="850">
        <f t="shared" si="397"/>
        <v>0</v>
      </c>
      <c r="BD414" s="850">
        <f t="shared" si="397"/>
        <v>0</v>
      </c>
      <c r="BE414" s="850">
        <f t="shared" si="397"/>
        <v>0.25</v>
      </c>
      <c r="BF414" s="850">
        <f t="shared" si="397"/>
        <v>0</v>
      </c>
      <c r="BG414" s="850">
        <f t="shared" si="397"/>
        <v>0.25</v>
      </c>
      <c r="BH414" s="850">
        <f t="shared" si="397"/>
        <v>0</v>
      </c>
      <c r="BI414" s="850">
        <f t="shared" si="397"/>
        <v>0</v>
      </c>
      <c r="BJ414" s="850">
        <f t="shared" si="397"/>
        <v>0</v>
      </c>
      <c r="BL414" s="850">
        <f>AZ414</f>
        <v>0.25</v>
      </c>
      <c r="BM414" s="850">
        <f t="shared" ref="BM414:BV414" si="398">BA414</f>
        <v>0.25</v>
      </c>
      <c r="BN414" s="850">
        <f t="shared" si="398"/>
        <v>0</v>
      </c>
      <c r="BO414" s="850">
        <f t="shared" si="398"/>
        <v>0</v>
      </c>
      <c r="BP414" s="850">
        <f t="shared" si="398"/>
        <v>0</v>
      </c>
      <c r="BQ414" s="850">
        <f t="shared" si="398"/>
        <v>0.25</v>
      </c>
      <c r="BR414" s="850">
        <f t="shared" si="398"/>
        <v>0</v>
      </c>
      <c r="BS414" s="850">
        <f t="shared" si="398"/>
        <v>0.25</v>
      </c>
      <c r="BT414" s="850">
        <f t="shared" si="398"/>
        <v>0</v>
      </c>
      <c r="BU414" s="850">
        <f t="shared" si="398"/>
        <v>0</v>
      </c>
      <c r="BV414" s="850">
        <f t="shared" si="398"/>
        <v>0</v>
      </c>
      <c r="BX414" s="850">
        <f>BL414</f>
        <v>0.25</v>
      </c>
      <c r="BY414" s="850">
        <f t="shared" ref="BY414:CH414" si="399">BM414</f>
        <v>0.25</v>
      </c>
      <c r="BZ414" s="850">
        <f t="shared" si="399"/>
        <v>0</v>
      </c>
      <c r="CA414" s="850">
        <f t="shared" si="399"/>
        <v>0</v>
      </c>
      <c r="CB414" s="850">
        <f t="shared" si="399"/>
        <v>0</v>
      </c>
      <c r="CC414" s="850">
        <f t="shared" si="399"/>
        <v>0.25</v>
      </c>
      <c r="CD414" s="850">
        <f t="shared" si="399"/>
        <v>0</v>
      </c>
      <c r="CE414" s="850">
        <f t="shared" si="399"/>
        <v>0.25</v>
      </c>
      <c r="CF414" s="850">
        <f t="shared" si="399"/>
        <v>0</v>
      </c>
      <c r="CG414" s="850">
        <f t="shared" si="399"/>
        <v>0</v>
      </c>
      <c r="CH414" s="850">
        <f t="shared" si="399"/>
        <v>0</v>
      </c>
      <c r="CJ414" s="850">
        <f>BX414</f>
        <v>0.25</v>
      </c>
      <c r="CK414" s="850">
        <f t="shared" ref="CK414:CT414" si="400">BY414</f>
        <v>0.25</v>
      </c>
      <c r="CL414" s="850">
        <f t="shared" si="400"/>
        <v>0</v>
      </c>
      <c r="CM414" s="850">
        <f t="shared" si="400"/>
        <v>0</v>
      </c>
      <c r="CN414" s="850">
        <f t="shared" si="400"/>
        <v>0</v>
      </c>
      <c r="CO414" s="850">
        <f t="shared" si="400"/>
        <v>0.25</v>
      </c>
      <c r="CP414" s="850">
        <f t="shared" si="400"/>
        <v>0</v>
      </c>
      <c r="CQ414" s="850">
        <f t="shared" si="400"/>
        <v>0.25</v>
      </c>
      <c r="CR414" s="850">
        <f t="shared" si="400"/>
        <v>0</v>
      </c>
      <c r="CS414" s="850">
        <f t="shared" si="400"/>
        <v>0</v>
      </c>
      <c r="CT414" s="850">
        <f t="shared" si="400"/>
        <v>0</v>
      </c>
      <c r="CU414" s="849">
        <f t="shared" si="287"/>
        <v>5</v>
      </c>
    </row>
    <row r="415" spans="1:99" ht="16.5" thickBot="1" x14ac:dyDescent="0.3">
      <c r="CU415" s="849">
        <f t="shared" si="287"/>
        <v>0</v>
      </c>
    </row>
    <row r="416" spans="1:99" ht="16.5" thickBot="1" x14ac:dyDescent="0.3">
      <c r="A416" s="1000" t="s">
        <v>1294</v>
      </c>
      <c r="BF416" s="850"/>
      <c r="CU416" s="849">
        <f t="shared" si="287"/>
        <v>0</v>
      </c>
    </row>
    <row r="417" spans="1:99" x14ac:dyDescent="0.25">
      <c r="A417" s="180" t="s">
        <v>1307</v>
      </c>
      <c r="AT417" s="850">
        <v>1</v>
      </c>
      <c r="BF417" s="850">
        <f>AT417</f>
        <v>1</v>
      </c>
      <c r="BR417" s="850">
        <f>BF417</f>
        <v>1</v>
      </c>
      <c r="CD417" s="850">
        <f>BR417</f>
        <v>1</v>
      </c>
      <c r="CP417" s="850">
        <f>BR417</f>
        <v>1</v>
      </c>
      <c r="CU417" s="849">
        <f t="shared" si="287"/>
        <v>5</v>
      </c>
    </row>
    <row r="418" spans="1:99" x14ac:dyDescent="0.25">
      <c r="A418" s="180" t="s">
        <v>1308</v>
      </c>
      <c r="AT418" s="850">
        <v>0.02</v>
      </c>
      <c r="BF418" s="850">
        <f t="shared" ref="BF418" si="401">AT418</f>
        <v>0.02</v>
      </c>
      <c r="BR418" s="850">
        <f t="shared" ref="BR418" si="402">BF418</f>
        <v>0.02</v>
      </c>
      <c r="CD418" s="850">
        <f t="shared" ref="CD418" si="403">BR418</f>
        <v>0.02</v>
      </c>
      <c r="CP418" s="850">
        <f t="shared" ref="CP418" si="404">BR418</f>
        <v>0.02</v>
      </c>
      <c r="CU418" s="849">
        <f t="shared" si="287"/>
        <v>0.1</v>
      </c>
    </row>
    <row r="419" spans="1:99" ht="16.5" thickBot="1" x14ac:dyDescent="0.3">
      <c r="CU419" s="849">
        <f t="shared" si="287"/>
        <v>0</v>
      </c>
    </row>
    <row r="420" spans="1:99" ht="16.5" thickBot="1" x14ac:dyDescent="0.3">
      <c r="A420" s="930" t="s">
        <v>1312</v>
      </c>
      <c r="CU420" s="849">
        <f t="shared" si="287"/>
        <v>0</v>
      </c>
    </row>
    <row r="421" spans="1:99" x14ac:dyDescent="0.25">
      <c r="CU421" s="849">
        <f t="shared" si="287"/>
        <v>0</v>
      </c>
    </row>
    <row r="422" spans="1:99" x14ac:dyDescent="0.25">
      <c r="A422" s="180" t="s">
        <v>1313</v>
      </c>
      <c r="AN422" s="850">
        <v>0.1</v>
      </c>
      <c r="AZ422" s="850">
        <f>AN422</f>
        <v>0.1</v>
      </c>
      <c r="BL422" s="850">
        <f t="shared" ref="BL422:BL424" si="405">AZ422</f>
        <v>0.1</v>
      </c>
      <c r="BX422" s="850">
        <f t="shared" ref="BX422:BX424" si="406">BL422</f>
        <v>0.1</v>
      </c>
      <c r="CJ422" s="850">
        <f t="shared" ref="CJ422:CJ424" si="407">BX422</f>
        <v>0.1</v>
      </c>
      <c r="CU422" s="849">
        <f t="shared" si="287"/>
        <v>0.5</v>
      </c>
    </row>
    <row r="423" spans="1:99" x14ac:dyDescent="0.25">
      <c r="A423" s="180" t="s">
        <v>1314</v>
      </c>
      <c r="AN423" s="850">
        <v>0.3</v>
      </c>
      <c r="AZ423" s="850">
        <f t="shared" ref="AZ423:AZ424" si="408">AN423</f>
        <v>0.3</v>
      </c>
      <c r="BL423" s="850">
        <f t="shared" si="405"/>
        <v>0.3</v>
      </c>
      <c r="BX423" s="850">
        <f t="shared" si="406"/>
        <v>0.3</v>
      </c>
      <c r="CJ423" s="850">
        <f t="shared" si="407"/>
        <v>0.3</v>
      </c>
      <c r="CU423" s="849">
        <f t="shared" si="287"/>
        <v>1.5</v>
      </c>
    </row>
    <row r="424" spans="1:99" x14ac:dyDescent="0.25">
      <c r="A424" s="180" t="s">
        <v>1315</v>
      </c>
      <c r="AN424" s="850">
        <v>0.6</v>
      </c>
      <c r="AZ424" s="850">
        <f t="shared" si="408"/>
        <v>0.6</v>
      </c>
      <c r="BL424" s="850">
        <f t="shared" si="405"/>
        <v>0.6</v>
      </c>
      <c r="BX424" s="850">
        <f t="shared" si="406"/>
        <v>0.6</v>
      </c>
      <c r="CJ424" s="850">
        <f t="shared" si="407"/>
        <v>0.6</v>
      </c>
      <c r="CU424" s="849">
        <f t="shared" si="287"/>
        <v>3</v>
      </c>
    </row>
    <row r="425" spans="1:99" x14ac:dyDescent="0.25">
      <c r="CU425" s="849">
        <f t="shared" si="287"/>
        <v>0</v>
      </c>
    </row>
    <row r="426" spans="1:99" x14ac:dyDescent="0.25">
      <c r="A426" s="180" t="s">
        <v>1316</v>
      </c>
      <c r="AO426" s="850">
        <v>0.25</v>
      </c>
      <c r="AP426" s="850">
        <v>0.25</v>
      </c>
      <c r="AT426" s="850">
        <v>0.25</v>
      </c>
      <c r="AZ426" s="850">
        <v>0.25</v>
      </c>
      <c r="BA426" s="850">
        <f>AO426</f>
        <v>0.25</v>
      </c>
      <c r="BB426" s="850">
        <f t="shared" ref="BB426:BL426" si="409">AP426</f>
        <v>0.25</v>
      </c>
      <c r="BC426" s="850">
        <f t="shared" si="409"/>
        <v>0</v>
      </c>
      <c r="BD426" s="850">
        <f t="shared" si="409"/>
        <v>0</v>
      </c>
      <c r="BE426" s="850">
        <f t="shared" si="409"/>
        <v>0</v>
      </c>
      <c r="BF426" s="850">
        <f t="shared" si="409"/>
        <v>0.25</v>
      </c>
      <c r="BG426" s="850">
        <f t="shared" si="409"/>
        <v>0</v>
      </c>
      <c r="BH426" s="850">
        <f t="shared" si="409"/>
        <v>0</v>
      </c>
      <c r="BI426" s="850">
        <f t="shared" si="409"/>
        <v>0</v>
      </c>
      <c r="BJ426" s="850">
        <f t="shared" si="409"/>
        <v>0</v>
      </c>
      <c r="BK426" s="850">
        <f t="shared" si="409"/>
        <v>0</v>
      </c>
      <c r="BL426" s="850">
        <f t="shared" si="409"/>
        <v>0.25</v>
      </c>
      <c r="BM426" s="850">
        <f>BA426</f>
        <v>0.25</v>
      </c>
      <c r="BN426" s="850">
        <f t="shared" ref="BN426:BX426" si="410">BB426</f>
        <v>0.25</v>
      </c>
      <c r="BO426" s="850">
        <f t="shared" si="410"/>
        <v>0</v>
      </c>
      <c r="BP426" s="850">
        <f t="shared" si="410"/>
        <v>0</v>
      </c>
      <c r="BQ426" s="850">
        <f t="shared" si="410"/>
        <v>0</v>
      </c>
      <c r="BR426" s="850">
        <f t="shared" si="410"/>
        <v>0.25</v>
      </c>
      <c r="BS426" s="850">
        <f t="shared" si="410"/>
        <v>0</v>
      </c>
      <c r="BT426" s="850">
        <f t="shared" si="410"/>
        <v>0</v>
      </c>
      <c r="BU426" s="850">
        <f t="shared" si="410"/>
        <v>0</v>
      </c>
      <c r="BV426" s="850">
        <f t="shared" si="410"/>
        <v>0</v>
      </c>
      <c r="BW426" s="850">
        <f t="shared" si="410"/>
        <v>0</v>
      </c>
      <c r="BX426" s="850">
        <f t="shared" si="410"/>
        <v>0.25</v>
      </c>
      <c r="BY426" s="850">
        <f>BM426</f>
        <v>0.25</v>
      </c>
      <c r="BZ426" s="850">
        <f t="shared" ref="BZ426:CJ426" si="411">BN426</f>
        <v>0.25</v>
      </c>
      <c r="CA426" s="850">
        <f t="shared" si="411"/>
        <v>0</v>
      </c>
      <c r="CB426" s="850">
        <f t="shared" si="411"/>
        <v>0</v>
      </c>
      <c r="CC426" s="850">
        <f t="shared" si="411"/>
        <v>0</v>
      </c>
      <c r="CD426" s="850">
        <f t="shared" si="411"/>
        <v>0.25</v>
      </c>
      <c r="CE426" s="850">
        <f t="shared" si="411"/>
        <v>0</v>
      </c>
      <c r="CF426" s="850">
        <f t="shared" si="411"/>
        <v>0</v>
      </c>
      <c r="CG426" s="850">
        <f t="shared" si="411"/>
        <v>0</v>
      </c>
      <c r="CH426" s="850">
        <f t="shared" si="411"/>
        <v>0</v>
      </c>
      <c r="CI426" s="850">
        <f t="shared" si="411"/>
        <v>0</v>
      </c>
      <c r="CJ426" s="850">
        <f t="shared" si="411"/>
        <v>0.25</v>
      </c>
      <c r="CK426" s="850">
        <f>BY426</f>
        <v>0.25</v>
      </c>
      <c r="CL426" s="850">
        <f t="shared" ref="CL426:CT426" si="412">BZ426</f>
        <v>0.25</v>
      </c>
      <c r="CM426" s="850">
        <f t="shared" si="412"/>
        <v>0</v>
      </c>
      <c r="CN426" s="850">
        <f t="shared" si="412"/>
        <v>0</v>
      </c>
      <c r="CO426" s="850">
        <f t="shared" si="412"/>
        <v>0</v>
      </c>
      <c r="CP426" s="850">
        <f t="shared" si="412"/>
        <v>0.25</v>
      </c>
      <c r="CQ426" s="850">
        <f t="shared" si="412"/>
        <v>0</v>
      </c>
      <c r="CR426" s="850">
        <f t="shared" si="412"/>
        <v>0</v>
      </c>
      <c r="CS426" s="850">
        <f t="shared" si="412"/>
        <v>0</v>
      </c>
      <c r="CT426" s="850">
        <f t="shared" si="412"/>
        <v>0</v>
      </c>
      <c r="CU426" s="849">
        <f t="shared" si="287"/>
        <v>4.75</v>
      </c>
    </row>
    <row r="427" spans="1:99" ht="16.5" thickBot="1" x14ac:dyDescent="0.3">
      <c r="CU427" s="849">
        <f t="shared" si="287"/>
        <v>0</v>
      </c>
    </row>
    <row r="428" spans="1:99" ht="16.5" thickBot="1" x14ac:dyDescent="0.3">
      <c r="A428" s="1025" t="s">
        <v>1329</v>
      </c>
      <c r="CU428" s="849">
        <f t="shared" si="287"/>
        <v>0</v>
      </c>
    </row>
    <row r="429" spans="1:99" x14ac:dyDescent="0.25">
      <c r="CU429" s="849">
        <f t="shared" si="287"/>
        <v>0</v>
      </c>
    </row>
    <row r="430" spans="1:99" x14ac:dyDescent="0.25">
      <c r="A430" s="180" t="s">
        <v>1330</v>
      </c>
      <c r="AL430" s="850">
        <f>TABLES!D729</f>
        <v>0.06</v>
      </c>
      <c r="AM430" s="850">
        <f>TABLES!E729</f>
        <v>0.05</v>
      </c>
      <c r="AN430" s="850">
        <f>AM430</f>
        <v>0.05</v>
      </c>
      <c r="AO430" s="850">
        <f t="shared" ref="AO430:AX430" si="413">AN430</f>
        <v>0.05</v>
      </c>
      <c r="AP430" s="850">
        <f t="shared" si="413"/>
        <v>0.05</v>
      </c>
      <c r="AQ430" s="850">
        <f t="shared" si="413"/>
        <v>0.05</v>
      </c>
      <c r="AR430" s="850">
        <f t="shared" si="413"/>
        <v>0.05</v>
      </c>
      <c r="AS430" s="850">
        <f t="shared" si="413"/>
        <v>0.05</v>
      </c>
      <c r="AT430" s="850">
        <f t="shared" si="413"/>
        <v>0.05</v>
      </c>
      <c r="AU430" s="850">
        <f t="shared" si="413"/>
        <v>0.05</v>
      </c>
      <c r="AV430" s="850">
        <f t="shared" si="413"/>
        <v>0.05</v>
      </c>
      <c r="AW430" s="850">
        <f t="shared" si="413"/>
        <v>0.05</v>
      </c>
      <c r="AX430" s="850">
        <f t="shared" si="413"/>
        <v>0.05</v>
      </c>
      <c r="AY430" s="850">
        <f>TABLES!F729</f>
        <v>0.06</v>
      </c>
      <c r="AZ430" s="850">
        <f>AY430</f>
        <v>0.06</v>
      </c>
      <c r="BA430" s="850">
        <f t="shared" ref="BA430:BJ430" si="414">AZ430</f>
        <v>0.06</v>
      </c>
      <c r="BB430" s="850">
        <f t="shared" si="414"/>
        <v>0.06</v>
      </c>
      <c r="BC430" s="850">
        <f t="shared" si="414"/>
        <v>0.06</v>
      </c>
      <c r="BD430" s="850">
        <f t="shared" si="414"/>
        <v>0.06</v>
      </c>
      <c r="BE430" s="850">
        <f t="shared" si="414"/>
        <v>0.06</v>
      </c>
      <c r="BF430" s="850">
        <f t="shared" si="414"/>
        <v>0.06</v>
      </c>
      <c r="BG430" s="850">
        <f t="shared" si="414"/>
        <v>0.06</v>
      </c>
      <c r="BH430" s="850">
        <f t="shared" si="414"/>
        <v>0.06</v>
      </c>
      <c r="BI430" s="850">
        <f t="shared" si="414"/>
        <v>0.06</v>
      </c>
      <c r="BJ430" s="850">
        <f t="shared" si="414"/>
        <v>0.06</v>
      </c>
      <c r="BK430" s="850">
        <f>TABLES!G729</f>
        <v>0.05</v>
      </c>
      <c r="BL430" s="850">
        <f>BK430</f>
        <v>0.05</v>
      </c>
      <c r="BM430" s="850">
        <f t="shared" ref="BM430:BV430" si="415">BL430</f>
        <v>0.05</v>
      </c>
      <c r="BN430" s="850">
        <f t="shared" si="415"/>
        <v>0.05</v>
      </c>
      <c r="BO430" s="850">
        <f t="shared" si="415"/>
        <v>0.05</v>
      </c>
      <c r="BP430" s="850">
        <f t="shared" si="415"/>
        <v>0.05</v>
      </c>
      <c r="BQ430" s="850">
        <f t="shared" si="415"/>
        <v>0.05</v>
      </c>
      <c r="BR430" s="850">
        <f t="shared" si="415"/>
        <v>0.05</v>
      </c>
      <c r="BS430" s="850">
        <f t="shared" si="415"/>
        <v>0.05</v>
      </c>
      <c r="BT430" s="850">
        <f t="shared" si="415"/>
        <v>0.05</v>
      </c>
      <c r="BU430" s="850">
        <f t="shared" si="415"/>
        <v>0.05</v>
      </c>
      <c r="BV430" s="850">
        <f t="shared" si="415"/>
        <v>0.05</v>
      </c>
      <c r="BW430" s="850">
        <f>TABLES!H729</f>
        <v>0.08</v>
      </c>
      <c r="BX430" s="850">
        <f>BW430</f>
        <v>0.08</v>
      </c>
      <c r="BY430" s="850">
        <f t="shared" ref="BY430:CH430" si="416">BX430</f>
        <v>0.08</v>
      </c>
      <c r="BZ430" s="850">
        <f t="shared" si="416"/>
        <v>0.08</v>
      </c>
      <c r="CA430" s="850">
        <f t="shared" si="416"/>
        <v>0.08</v>
      </c>
      <c r="CB430" s="850">
        <f t="shared" si="416"/>
        <v>0.08</v>
      </c>
      <c r="CC430" s="850">
        <f t="shared" si="416"/>
        <v>0.08</v>
      </c>
      <c r="CD430" s="850">
        <f t="shared" si="416"/>
        <v>0.08</v>
      </c>
      <c r="CE430" s="850">
        <f t="shared" si="416"/>
        <v>0.08</v>
      </c>
      <c r="CF430" s="850">
        <f t="shared" si="416"/>
        <v>0.08</v>
      </c>
      <c r="CG430" s="850">
        <f t="shared" si="416"/>
        <v>0.08</v>
      </c>
      <c r="CH430" s="850">
        <f t="shared" si="416"/>
        <v>0.08</v>
      </c>
      <c r="CI430" s="850">
        <f>TABLES!I729</f>
        <v>7.0000000000000007E-2</v>
      </c>
      <c r="CJ430" s="850">
        <f>CI430</f>
        <v>7.0000000000000007E-2</v>
      </c>
      <c r="CK430" s="850">
        <f t="shared" ref="CK430:CT430" si="417">CJ430</f>
        <v>7.0000000000000007E-2</v>
      </c>
      <c r="CL430" s="850">
        <f t="shared" si="417"/>
        <v>7.0000000000000007E-2</v>
      </c>
      <c r="CM430" s="850">
        <f t="shared" si="417"/>
        <v>7.0000000000000007E-2</v>
      </c>
      <c r="CN430" s="850">
        <f t="shared" si="417"/>
        <v>7.0000000000000007E-2</v>
      </c>
      <c r="CO430" s="850">
        <f t="shared" si="417"/>
        <v>7.0000000000000007E-2</v>
      </c>
      <c r="CP430" s="850">
        <f t="shared" si="417"/>
        <v>7.0000000000000007E-2</v>
      </c>
      <c r="CQ430" s="850">
        <f t="shared" si="417"/>
        <v>7.0000000000000007E-2</v>
      </c>
      <c r="CR430" s="850">
        <f t="shared" si="417"/>
        <v>7.0000000000000007E-2</v>
      </c>
      <c r="CS430" s="850">
        <f t="shared" si="417"/>
        <v>7.0000000000000007E-2</v>
      </c>
      <c r="CT430" s="850">
        <f t="shared" si="417"/>
        <v>7.0000000000000007E-2</v>
      </c>
      <c r="CU430" s="849">
        <f t="shared" si="287"/>
        <v>3.7800000000000002</v>
      </c>
    </row>
    <row r="431" spans="1:99" ht="16.5" thickBot="1" x14ac:dyDescent="0.3">
      <c r="CU431" s="849">
        <f t="shared" si="287"/>
        <v>0</v>
      </c>
    </row>
    <row r="432" spans="1:99" ht="16.5" thickBot="1" x14ac:dyDescent="0.3">
      <c r="A432" s="323" t="s">
        <v>745</v>
      </c>
      <c r="CU432" s="849">
        <f t="shared" si="287"/>
        <v>0</v>
      </c>
    </row>
    <row r="433" spans="1:99" x14ac:dyDescent="0.25">
      <c r="A433" s="180" t="s">
        <v>830</v>
      </c>
      <c r="AL433" s="855">
        <v>5.1499999999999997E-2</v>
      </c>
      <c r="CU433" s="849">
        <f t="shared" si="287"/>
        <v>5.1499999999999997E-2</v>
      </c>
    </row>
    <row r="434" spans="1:99" x14ac:dyDescent="0.25">
      <c r="AL434" s="896">
        <f>((1+AL433)^(1/12))-1</f>
        <v>4.1935782233755159E-3</v>
      </c>
      <c r="AM434" s="855">
        <f>LOANS!DG199+5%</f>
        <v>0.10032293868050619</v>
      </c>
      <c r="AN434" s="855">
        <f>LOANS!DH199+5%</f>
        <v>0.10537283887191258</v>
      </c>
      <c r="AO434" s="855">
        <f>LOANS!DI199+5%</f>
        <v>0.11285712244754116</v>
      </c>
      <c r="AP434" s="855">
        <f>LOANS!DJ199+5%</f>
        <v>0.10641802149521525</v>
      </c>
      <c r="AQ434" s="855">
        <f>LOANS!DK199+5%</f>
        <v>9.841125048299855E-2</v>
      </c>
      <c r="AR434" s="855">
        <f>LOANS!DL199+5%</f>
        <v>9.7262634004098028E-2</v>
      </c>
      <c r="AS434" s="855">
        <f>LOANS!DM199+5%</f>
        <v>9.8985107336903869E-2</v>
      </c>
      <c r="AT434" s="855">
        <f>LOANS!DN199+5%</f>
        <v>0.11181806368971987</v>
      </c>
      <c r="AU434" s="855">
        <f>LOANS!DO199+5%</f>
        <v>0.10717752877703664</v>
      </c>
      <c r="AV434" s="855">
        <f>LOANS!DP199+5%</f>
        <v>0.1079365101504532</v>
      </c>
      <c r="AW434" s="855">
        <f>LOANS!DQ199+5%</f>
        <v>0.11125088910144605</v>
      </c>
      <c r="AX434" s="855">
        <f>LOANS!DR199+5%</f>
        <v>0.10508761599045276</v>
      </c>
      <c r="AY434" s="855">
        <f>LOANS!DS199+5%</f>
        <v>9.793280666380362E-2</v>
      </c>
      <c r="AZ434" s="855">
        <f>LOANS!DT199+5%</f>
        <v>0.10860018804111889</v>
      </c>
      <c r="BA434" s="855">
        <f>LOANS!DU199+5%</f>
        <v>9.6879493998080338E-2</v>
      </c>
      <c r="BB434" s="855">
        <f>LOANS!DV199+5%</f>
        <v>0.10270786724601084</v>
      </c>
      <c r="BC434" s="855">
        <f>LOANS!DW199+5%</f>
        <v>9.409771280524222E-2</v>
      </c>
      <c r="BD434" s="855">
        <f>LOANS!DX199+5%</f>
        <v>9.2078898533256751E-2</v>
      </c>
      <c r="BE434" s="855">
        <f>LOANS!DY199+5%</f>
        <v>0.10060940438327588</v>
      </c>
      <c r="BF434" s="855">
        <f>LOANS!DZ199+5%</f>
        <v>0.10051392413865586</v>
      </c>
      <c r="BG434" s="855">
        <f>LOANS!EA199+5%</f>
        <v>0.101945254797511</v>
      </c>
      <c r="BH434" s="855">
        <f>LOANS!EB199+5%</f>
        <v>0.11210154100773924</v>
      </c>
      <c r="BI434" s="855">
        <f>LOANS!EC199+5%</f>
        <v>9.8028512148674099E-2</v>
      </c>
      <c r="BJ434" s="855">
        <f>LOANS!ED199+5%</f>
        <v>0.1167213280794039</v>
      </c>
      <c r="BK434" s="855">
        <f>LOANS!EE199+5%</f>
        <v>0.10413633656566841</v>
      </c>
      <c r="BL434" s="855">
        <f>LOANS!EF199+5%</f>
        <v>9.6879493998080338E-2</v>
      </c>
      <c r="BM434" s="855">
        <f>LOANS!EG199+5%</f>
        <v>0.11332909661415176</v>
      </c>
      <c r="BN434" s="855">
        <f>LOANS!EH199+5%</f>
        <v>0.11077801939725003</v>
      </c>
      <c r="BO434" s="855">
        <f>LOANS!EI199+5%</f>
        <v>0.11643904247925559</v>
      </c>
      <c r="BP434" s="855">
        <f>LOANS!EJ199+5%</f>
        <v>0.11446100657072673</v>
      </c>
      <c r="BQ434" s="855">
        <f>LOANS!EK199+5%</f>
        <v>0.11068342097905788</v>
      </c>
      <c r="BR434" s="855">
        <f>LOANS!EL199+5%</f>
        <v>0.11266827588961111</v>
      </c>
      <c r="BS434" s="855">
        <f>LOANS!EM199+5%</f>
        <v>0.11446100657072673</v>
      </c>
      <c r="BT434" s="855">
        <f>LOANS!EN199+5%</f>
        <v>0.10803134588210757</v>
      </c>
      <c r="BU434" s="855">
        <f>LOANS!EO199+5%</f>
        <v>0.10432665852369123</v>
      </c>
      <c r="BV434" s="855">
        <f>LOANS!EP199+5%</f>
        <v>0.11285712244754116</v>
      </c>
      <c r="BW434" s="855">
        <f>LOANS!EQ199+5%</f>
        <v>0.11200705671086215</v>
      </c>
      <c r="BX434" s="855">
        <f>LOANS!ER199+5%</f>
        <v>0.1067028984041551</v>
      </c>
      <c r="BY434" s="855">
        <f>LOANS!ES199+5%</f>
        <v>0.11172355496251569</v>
      </c>
      <c r="BZ434" s="855">
        <f>LOANS!ET199+5%</f>
        <v>0.11474380162213223</v>
      </c>
      <c r="CA434" s="855">
        <f>LOANS!EU199+5%</f>
        <v>0.10774681406937532</v>
      </c>
      <c r="CB434" s="855">
        <f>LOANS!EV199+5%</f>
        <v>0.11200705671086215</v>
      </c>
      <c r="CC434" s="855">
        <f>LOANS!EW199+5%</f>
        <v>0.10803134588210757</v>
      </c>
      <c r="CD434" s="855">
        <f>LOANS!EX199+5%</f>
        <v>0.10755708515470293</v>
      </c>
      <c r="CE434" s="855">
        <f>LOANS!EY199+5%</f>
        <v>0.11172355496251569</v>
      </c>
      <c r="CF434" s="855">
        <f>LOANS!EZ199+5%</f>
        <v>0.11134543857522967</v>
      </c>
      <c r="CG434" s="855">
        <f>LOANS!FA199+5%</f>
        <v>0.11295153353258965</v>
      </c>
      <c r="CH434" s="855">
        <f>LOANS!FB199+5%</f>
        <v>0.11077801939725003</v>
      </c>
      <c r="CI434" s="855">
        <f>LOANS!FC199+5%</f>
        <v>0.11039957674327568</v>
      </c>
      <c r="CJ434" s="855">
        <f>LOANS!FD199+5%</f>
        <v>0.11011565900473759</v>
      </c>
      <c r="CK434" s="855">
        <f>LOANS!FE199+5%</f>
        <v>0.10708261914304469</v>
      </c>
      <c r="CL434" s="855">
        <f>LOANS!FF199+5%</f>
        <v>9.3713463643222819E-2</v>
      </c>
      <c r="CM434" s="855">
        <f>LOANS!FG199+5%</f>
        <v>0.11446100657072673</v>
      </c>
      <c r="CN434" s="855">
        <f>LOANS!FH199+5%</f>
        <v>0.11077801939725003</v>
      </c>
      <c r="CO434" s="855">
        <f>LOANS!FI199+5%</f>
        <v>0.11039957674327568</v>
      </c>
      <c r="CP434" s="855">
        <f>LOANS!FJ199+5%</f>
        <v>0.10584804544781541</v>
      </c>
      <c r="CQ434" s="855">
        <f>LOANS!FK199+5%</f>
        <v>0.10869496637630967</v>
      </c>
      <c r="CR434" s="855">
        <f>LOANS!FL199+5%</f>
        <v>0.11398951938621078</v>
      </c>
      <c r="CS434" s="855">
        <f>LOANS!FM199+5%</f>
        <v>0.10603807040042863</v>
      </c>
      <c r="CT434" s="855">
        <f>LOANS!FN199+5%</f>
        <v>0.11709759591856202</v>
      </c>
      <c r="CU434" s="849">
        <f t="shared" si="287"/>
        <v>6.4442981357714526</v>
      </c>
    </row>
    <row r="435" spans="1:99" x14ac:dyDescent="0.25">
      <c r="AL435" s="897">
        <f>AN437+AL434</f>
        <v>8.3602448900421816E-3</v>
      </c>
      <c r="AM435" s="897">
        <f>NOMINAL(EFFECT(AM434,12),12)/12</f>
        <v>8.3602448900421678E-3</v>
      </c>
      <c r="AN435" s="897">
        <f t="shared" ref="AN435:CT435" si="418">NOMINAL(EFFECT(AN434,12),12)/12</f>
        <v>8.7810699059927E-3</v>
      </c>
      <c r="AO435" s="897">
        <f t="shared" si="418"/>
        <v>9.4047602039617484E-3</v>
      </c>
      <c r="AP435" s="897">
        <f t="shared" si="418"/>
        <v>8.8681684579345887E-3</v>
      </c>
      <c r="AQ435" s="897">
        <f t="shared" si="418"/>
        <v>8.2009375402498641E-3</v>
      </c>
      <c r="AR435" s="897">
        <f t="shared" si="418"/>
        <v>8.1052195003414873E-3</v>
      </c>
      <c r="AS435" s="897">
        <f t="shared" si="418"/>
        <v>8.248758944741974E-3</v>
      </c>
      <c r="AT435" s="897">
        <f t="shared" si="418"/>
        <v>9.3181719741433078E-3</v>
      </c>
      <c r="AU435" s="897">
        <f t="shared" si="418"/>
        <v>8.9314607314197048E-3</v>
      </c>
      <c r="AV435" s="897">
        <f t="shared" si="418"/>
        <v>8.9947091792044187E-3</v>
      </c>
      <c r="AW435" s="897">
        <f t="shared" si="418"/>
        <v>9.2709074251204893E-3</v>
      </c>
      <c r="AX435" s="897">
        <f t="shared" si="418"/>
        <v>8.7573013325377147E-3</v>
      </c>
      <c r="AY435" s="897">
        <f t="shared" si="418"/>
        <v>8.16106722198362E-3</v>
      </c>
      <c r="AZ435" s="897">
        <f t="shared" si="418"/>
        <v>9.0500156700932255E-3</v>
      </c>
      <c r="BA435" s="897">
        <f t="shared" si="418"/>
        <v>8.0732911665066798E-3</v>
      </c>
      <c r="BB435" s="897">
        <f t="shared" si="418"/>
        <v>8.5589889371675554E-3</v>
      </c>
      <c r="BC435" s="897">
        <f t="shared" si="418"/>
        <v>7.8414760671035033E-3</v>
      </c>
      <c r="BD435" s="897">
        <f t="shared" si="418"/>
        <v>7.6732415444380475E-3</v>
      </c>
      <c r="BE435" s="897">
        <f t="shared" si="418"/>
        <v>8.3841170319396419E-3</v>
      </c>
      <c r="BF435" s="897">
        <f t="shared" si="418"/>
        <v>8.3761603448879729E-3</v>
      </c>
      <c r="BG435" s="897">
        <f t="shared" si="418"/>
        <v>8.4954378997925684E-3</v>
      </c>
      <c r="BH435" s="897">
        <f t="shared" si="418"/>
        <v>9.3417950839782549E-3</v>
      </c>
      <c r="BI435" s="897">
        <f t="shared" si="418"/>
        <v>8.1690426790561599E-3</v>
      </c>
      <c r="BJ435" s="897">
        <f t="shared" si="418"/>
        <v>9.7267773399503099E-3</v>
      </c>
      <c r="BK435" s="897">
        <f t="shared" si="418"/>
        <v>8.6780280471390192E-3</v>
      </c>
      <c r="BL435" s="897">
        <f t="shared" si="418"/>
        <v>8.0732911665066798E-3</v>
      </c>
      <c r="BM435" s="897">
        <f t="shared" si="418"/>
        <v>9.4440913845126317E-3</v>
      </c>
      <c r="BN435" s="897">
        <f t="shared" si="418"/>
        <v>9.2315016164374875E-3</v>
      </c>
      <c r="BO435" s="897">
        <f t="shared" si="418"/>
        <v>9.7032535399379505E-3</v>
      </c>
      <c r="BP435" s="897">
        <f t="shared" si="418"/>
        <v>9.5384172142272128E-3</v>
      </c>
      <c r="BQ435" s="897">
        <f t="shared" si="418"/>
        <v>9.2236184149214751E-3</v>
      </c>
      <c r="BR435" s="897">
        <f t="shared" si="418"/>
        <v>9.3890229908009104E-3</v>
      </c>
      <c r="BS435" s="897">
        <f t="shared" si="418"/>
        <v>9.5384172142272128E-3</v>
      </c>
      <c r="BT435" s="897">
        <f t="shared" si="418"/>
        <v>9.0026121568422823E-3</v>
      </c>
      <c r="BU435" s="897">
        <f t="shared" si="418"/>
        <v>8.6938882103075876E-3</v>
      </c>
      <c r="BV435" s="897">
        <f t="shared" si="418"/>
        <v>9.4047602039617484E-3</v>
      </c>
      <c r="BW435" s="897">
        <f t="shared" si="418"/>
        <v>9.3339213925718312E-3</v>
      </c>
      <c r="BX435" s="897">
        <f t="shared" si="418"/>
        <v>8.8919082003462435E-3</v>
      </c>
      <c r="BY435" s="897">
        <f t="shared" si="418"/>
        <v>9.3102962468762929E-3</v>
      </c>
      <c r="BZ435" s="897">
        <f t="shared" si="418"/>
        <v>9.5619834685110039E-3</v>
      </c>
      <c r="CA435" s="897">
        <f t="shared" si="418"/>
        <v>8.9789011724479284E-3</v>
      </c>
      <c r="CB435" s="897">
        <f t="shared" si="418"/>
        <v>9.3339213925718312E-3</v>
      </c>
      <c r="CC435" s="897">
        <f t="shared" si="418"/>
        <v>9.0026121568422823E-3</v>
      </c>
      <c r="CD435" s="897">
        <f t="shared" si="418"/>
        <v>8.9630904295585623E-3</v>
      </c>
      <c r="CE435" s="897">
        <f t="shared" si="418"/>
        <v>9.3102962468762929E-3</v>
      </c>
      <c r="CF435" s="897">
        <f t="shared" si="418"/>
        <v>9.2787865479357912E-3</v>
      </c>
      <c r="CG435" s="897">
        <f t="shared" si="418"/>
        <v>9.4126277943824554E-3</v>
      </c>
      <c r="CH435" s="897">
        <f t="shared" si="418"/>
        <v>9.2315016164374875E-3</v>
      </c>
      <c r="CI435" s="897">
        <f t="shared" si="418"/>
        <v>9.1999647286062913E-3</v>
      </c>
      <c r="CJ435" s="897">
        <f t="shared" si="418"/>
        <v>9.1763049170614508E-3</v>
      </c>
      <c r="CK435" s="897">
        <f t="shared" si="418"/>
        <v>8.9235515952537092E-3</v>
      </c>
      <c r="CL435" s="897">
        <f t="shared" si="418"/>
        <v>7.8094553036018866E-3</v>
      </c>
      <c r="CM435" s="897">
        <f t="shared" si="418"/>
        <v>9.5384172142272128E-3</v>
      </c>
      <c r="CN435" s="897">
        <f t="shared" si="418"/>
        <v>9.2315016164374875E-3</v>
      </c>
      <c r="CO435" s="897">
        <f t="shared" si="418"/>
        <v>9.1999647286062913E-3</v>
      </c>
      <c r="CP435" s="897">
        <f t="shared" si="418"/>
        <v>8.8206704539846026E-3</v>
      </c>
      <c r="CQ435" s="897">
        <f t="shared" si="418"/>
        <v>9.0579138646924573E-3</v>
      </c>
      <c r="CR435" s="897">
        <f t="shared" si="418"/>
        <v>9.4991266155175502E-3</v>
      </c>
      <c r="CS435" s="897">
        <f t="shared" si="418"/>
        <v>8.836505866702371E-3</v>
      </c>
      <c r="CT435" s="897">
        <f t="shared" si="418"/>
        <v>9.7581329932134864E-3</v>
      </c>
      <c r="CU435" s="848">
        <f t="shared" si="287"/>
        <v>0.54503562468571487</v>
      </c>
    </row>
    <row r="436" spans="1:99" x14ac:dyDescent="0.25">
      <c r="AL436" s="898">
        <v>3187783880.2622623</v>
      </c>
      <c r="AN436" s="850">
        <v>0.05</v>
      </c>
      <c r="CU436" s="849">
        <f t="shared" si="287"/>
        <v>3187783880.3122625</v>
      </c>
    </row>
    <row r="437" spans="1:99" x14ac:dyDescent="0.25">
      <c r="AL437" s="899">
        <f>AL436-AL438</f>
        <v>26429695.171518326</v>
      </c>
      <c r="AN437" s="896">
        <f>AN436/12</f>
        <v>4.1666666666666666E-3</v>
      </c>
      <c r="CU437" s="849">
        <f t="shared" si="287"/>
        <v>26429695.175684992</v>
      </c>
    </row>
    <row r="438" spans="1:99" x14ac:dyDescent="0.25">
      <c r="AL438" s="900">
        <f>AL436/(1+AL435)</f>
        <v>3161354185.090744</v>
      </c>
      <c r="CU438" s="849">
        <f t="shared" si="287"/>
        <v>3161354185.090744</v>
      </c>
    </row>
    <row r="439" spans="1:99" x14ac:dyDescent="0.25">
      <c r="CU439" s="849">
        <f t="shared" si="287"/>
        <v>0</v>
      </c>
    </row>
    <row r="440" spans="1:99" x14ac:dyDescent="0.25">
      <c r="A440" s="180" t="s">
        <v>1334</v>
      </c>
      <c r="AL440" s="896">
        <f>LOANS!DF199*55%</f>
        <v>2.7677616274278408E-2</v>
      </c>
      <c r="AM440" s="896">
        <f>LOANS!DG199*55%</f>
        <v>2.7677616274278408E-2</v>
      </c>
      <c r="AN440" s="896">
        <f>LOANS!DH199*55%</f>
        <v>3.045506137955192E-2</v>
      </c>
      <c r="AO440" s="896">
        <f>LOANS!DI199*55%</f>
        <v>3.4571417346147638E-2</v>
      </c>
      <c r="AP440" s="896">
        <f>LOANS!DJ199*55%</f>
        <v>3.1029911822368385E-2</v>
      </c>
      <c r="AQ440" s="896">
        <f>LOANS!DK199*55%</f>
        <v>2.6626187765649203E-2</v>
      </c>
      <c r="AR440" s="896">
        <f>LOANS!DL199*55%</f>
        <v>2.5994448702253915E-2</v>
      </c>
      <c r="AS440" s="896">
        <f>LOANS!DM199*55%</f>
        <v>2.6941809035297127E-2</v>
      </c>
      <c r="AT440" s="896">
        <f>LOANS!DN199*55%</f>
        <v>3.399993502934593E-2</v>
      </c>
      <c r="AU440" s="896">
        <f>LOANS!DO199*55%</f>
        <v>3.144764082737015E-2</v>
      </c>
      <c r="AV440" s="896">
        <f>LOANS!DP199*55%</f>
        <v>3.1865080582749263E-2</v>
      </c>
      <c r="AW440" s="896">
        <f>LOANS!DQ199*55%</f>
        <v>3.3687989005795331E-2</v>
      </c>
      <c r="AX440" s="896">
        <f>LOANS!DR199*55%</f>
        <v>3.0298188794749017E-2</v>
      </c>
      <c r="AY440" s="896">
        <f>LOANS!DS199*55%</f>
        <v>2.6363043665091991E-2</v>
      </c>
      <c r="AZ440" s="896">
        <f>LOANS!DT199*55%</f>
        <v>3.223010342261539E-2</v>
      </c>
      <c r="BA440" s="896">
        <f>LOANS!DU199*55%</f>
        <v>2.5783721698944186E-2</v>
      </c>
      <c r="BB440" s="896">
        <f>LOANS!DV199*55%</f>
        <v>2.8989326985305965E-2</v>
      </c>
      <c r="BC440" s="896">
        <f>LOANS!DW199*55%</f>
        <v>2.4253742042883223E-2</v>
      </c>
      <c r="BD440" s="896">
        <f>LOANS!DX199*55%</f>
        <v>2.3143394193291214E-2</v>
      </c>
      <c r="BE440" s="896">
        <f>LOANS!DY199*55%</f>
        <v>2.7835172410801735E-2</v>
      </c>
      <c r="BF440" s="896">
        <f>LOANS!DZ199*55%</f>
        <v>2.7782658276260721E-2</v>
      </c>
      <c r="BG440" s="896">
        <f>LOANS!EA199*55%</f>
        <v>2.8569890138631052E-2</v>
      </c>
      <c r="BH440" s="896">
        <f>LOANS!EB199*55%</f>
        <v>3.4155847554256581E-2</v>
      </c>
      <c r="BI440" s="896">
        <f>LOANS!EC199*55%</f>
        <v>2.6415681681770754E-2</v>
      </c>
      <c r="BJ440" s="896">
        <f>LOANS!ED199*55%</f>
        <v>3.6696730443672144E-2</v>
      </c>
      <c r="BK440" s="896">
        <f>LOANS!EE199*55%</f>
        <v>2.9774985111117626E-2</v>
      </c>
      <c r="BL440" s="896">
        <f>LOANS!EF199*55%</f>
        <v>2.5783721698944186E-2</v>
      </c>
      <c r="BM440" s="896">
        <f>LOANS!EG199*55%</f>
        <v>3.4831003137783471E-2</v>
      </c>
      <c r="BN440" s="896">
        <f>LOANS!EH199*55%</f>
        <v>3.342791066848752E-2</v>
      </c>
      <c r="BO440" s="896">
        <f>LOANS!EI199*55%</f>
        <v>3.6541473363590572E-2</v>
      </c>
      <c r="BP440" s="896">
        <f>LOANS!EJ199*55%</f>
        <v>3.5453553613899708E-2</v>
      </c>
      <c r="BQ440" s="896">
        <f>LOANS!EK199*55%</f>
        <v>3.3375881538481839E-2</v>
      </c>
      <c r="BR440" s="896">
        <f>LOANS!EL199*55%</f>
        <v>3.4467551739286111E-2</v>
      </c>
      <c r="BS440" s="896">
        <f>LOANS!EM199*55%</f>
        <v>3.5453553613899708E-2</v>
      </c>
      <c r="BT440" s="896">
        <f>LOANS!EN199*55%</f>
        <v>3.1917240235159162E-2</v>
      </c>
      <c r="BU440" s="896">
        <f>LOANS!EO199*55%</f>
        <v>2.987966218803018E-2</v>
      </c>
      <c r="BV440" s="896">
        <f>LOANS!EP199*55%</f>
        <v>3.4571417346147638E-2</v>
      </c>
      <c r="BW440" s="896">
        <f>LOANS!EQ199*55%</f>
        <v>3.4103881190974183E-2</v>
      </c>
      <c r="BX440" s="896">
        <f>LOANS!ER199*55%</f>
        <v>3.1186594122285308E-2</v>
      </c>
      <c r="BY440" s="896">
        <f>LOANS!ES199*55%</f>
        <v>3.3947955229383632E-2</v>
      </c>
      <c r="BZ440" s="896">
        <f>LOANS!ET199*55%</f>
        <v>3.5609090892172728E-2</v>
      </c>
      <c r="CA440" s="896">
        <f>LOANS!EU199*55%</f>
        <v>3.1760747738156431E-2</v>
      </c>
      <c r="CB440" s="896">
        <f>LOANS!EV199*55%</f>
        <v>3.4103881190974183E-2</v>
      </c>
      <c r="CC440" s="896">
        <f>LOANS!EW199*55%</f>
        <v>3.1917240235159162E-2</v>
      </c>
      <c r="CD440" s="896">
        <f>LOANS!EX199*55%</f>
        <v>3.1656396835086614E-2</v>
      </c>
      <c r="CE440" s="896">
        <f>LOANS!EY199*55%</f>
        <v>3.3947955229383632E-2</v>
      </c>
      <c r="CF440" s="896">
        <f>LOANS!EZ199*55%</f>
        <v>3.3739991216376324E-2</v>
      </c>
      <c r="CG440" s="896">
        <f>LOANS!FA199*55%</f>
        <v>3.4623343442924309E-2</v>
      </c>
      <c r="CH440" s="896">
        <f>LOANS!FB199*55%</f>
        <v>3.342791066848752E-2</v>
      </c>
      <c r="CI440" s="896">
        <f>LOANS!FC199*55%</f>
        <v>3.3219767208801626E-2</v>
      </c>
      <c r="CJ440" s="896">
        <f>LOANS!FD199*55%</f>
        <v>3.3063612452605674E-2</v>
      </c>
      <c r="CK440" s="896">
        <f>LOANS!FE199*55%</f>
        <v>3.139544052867458E-2</v>
      </c>
      <c r="CL440" s="896">
        <f>LOANS!FF199*55%</f>
        <v>2.4042405003772551E-2</v>
      </c>
      <c r="CM440" s="896">
        <f>LOANS!FG199*55%</f>
        <v>3.5453553613899708E-2</v>
      </c>
      <c r="CN440" s="896">
        <f>LOANS!FH199*55%</f>
        <v>3.342791066848752E-2</v>
      </c>
      <c r="CO440" s="896">
        <f>LOANS!FI199*55%</f>
        <v>3.3219767208801626E-2</v>
      </c>
      <c r="CP440" s="896">
        <f>LOANS!FJ199*55%</f>
        <v>3.0716424996298477E-2</v>
      </c>
      <c r="CQ440" s="896">
        <f>LOANS!FK199*55%</f>
        <v>3.2282231506970321E-2</v>
      </c>
      <c r="CR440" s="896">
        <f>LOANS!FL199*55%</f>
        <v>3.5194235662415932E-2</v>
      </c>
      <c r="CS440" s="896">
        <f>LOANS!FM199*55%</f>
        <v>3.0820938720235749E-2</v>
      </c>
      <c r="CT440" s="896">
        <f>LOANS!FN199*55%</f>
        <v>3.6903677755209113E-2</v>
      </c>
      <c r="CU440" s="849">
        <f t="shared" si="287"/>
        <v>1.9197351229257247</v>
      </c>
    </row>
    <row r="441" spans="1:99" x14ac:dyDescent="0.25">
      <c r="AL441" s="352">
        <f>NOMINAL(EFFECT(AL440,12),12)/12</f>
        <v>2.3064680228566115E-3</v>
      </c>
      <c r="AM441" s="352">
        <f t="shared" ref="AM441:CT441" si="419">NOMINAL(EFFECT(AM440,12),12)/12</f>
        <v>2.3064680228566115E-3</v>
      </c>
      <c r="AN441" s="352">
        <f t="shared" si="419"/>
        <v>2.5379217816292599E-3</v>
      </c>
      <c r="AO441" s="352">
        <f t="shared" si="419"/>
        <v>2.8809514455123697E-3</v>
      </c>
      <c r="AP441" s="352">
        <f t="shared" si="419"/>
        <v>2.5858259851974097E-3</v>
      </c>
      <c r="AQ441" s="352">
        <f t="shared" si="419"/>
        <v>2.2188489804708666E-3</v>
      </c>
      <c r="AR441" s="352">
        <f t="shared" si="419"/>
        <v>2.1662040585210818E-3</v>
      </c>
      <c r="AS441" s="352">
        <f t="shared" si="419"/>
        <v>2.245150752941516E-3</v>
      </c>
      <c r="AT441" s="352">
        <f t="shared" si="419"/>
        <v>2.8333279191121719E-3</v>
      </c>
      <c r="AU441" s="352">
        <f t="shared" si="419"/>
        <v>2.6206367356140792E-3</v>
      </c>
      <c r="AV441" s="352">
        <f t="shared" si="419"/>
        <v>2.6554233818958384E-3</v>
      </c>
      <c r="AW441" s="352">
        <f t="shared" si="419"/>
        <v>2.8073324171495884E-3</v>
      </c>
      <c r="AX441" s="352">
        <f t="shared" si="419"/>
        <v>2.5248490662290735E-3</v>
      </c>
      <c r="AY441" s="352">
        <f t="shared" si="419"/>
        <v>2.1969203054243991E-3</v>
      </c>
      <c r="AZ441" s="352">
        <f t="shared" si="419"/>
        <v>2.6858419518847043E-3</v>
      </c>
      <c r="BA441" s="352">
        <f t="shared" si="419"/>
        <v>2.1486434749120598E-3</v>
      </c>
      <c r="BB441" s="352">
        <f t="shared" si="419"/>
        <v>2.415777248775397E-3</v>
      </c>
      <c r="BC441" s="352">
        <f t="shared" si="419"/>
        <v>2.0211451702403238E-3</v>
      </c>
      <c r="BD441" s="352">
        <f t="shared" si="419"/>
        <v>1.9286161827742898E-3</v>
      </c>
      <c r="BE441" s="352">
        <f t="shared" si="419"/>
        <v>2.3195977009000668E-3</v>
      </c>
      <c r="BF441" s="352">
        <f t="shared" si="419"/>
        <v>2.315221523021771E-3</v>
      </c>
      <c r="BG441" s="352">
        <f t="shared" si="419"/>
        <v>2.3808241782192763E-3</v>
      </c>
      <c r="BH441" s="352">
        <f t="shared" si="419"/>
        <v>2.8463206295212817E-3</v>
      </c>
      <c r="BI441" s="352">
        <f t="shared" si="419"/>
        <v>2.201306806814296E-3</v>
      </c>
      <c r="BJ441" s="352">
        <f t="shared" si="419"/>
        <v>3.058060870305912E-3</v>
      </c>
      <c r="BK441" s="352">
        <f t="shared" si="419"/>
        <v>2.4812487592598131E-3</v>
      </c>
      <c r="BL441" s="352">
        <f t="shared" si="419"/>
        <v>2.1486434749120598E-3</v>
      </c>
      <c r="BM441" s="352">
        <f t="shared" si="419"/>
        <v>2.9025835948153222E-3</v>
      </c>
      <c r="BN441" s="352">
        <f t="shared" si="419"/>
        <v>2.7856592223740595E-3</v>
      </c>
      <c r="BO441" s="352">
        <f t="shared" si="419"/>
        <v>3.0451227802992253E-3</v>
      </c>
      <c r="BP441" s="352">
        <f t="shared" si="419"/>
        <v>2.9544628011584084E-3</v>
      </c>
      <c r="BQ441" s="352">
        <f t="shared" si="419"/>
        <v>2.7813234615401417E-3</v>
      </c>
      <c r="BR441" s="352">
        <f t="shared" si="419"/>
        <v>2.8722959782738755E-3</v>
      </c>
      <c r="BS441" s="352">
        <f t="shared" si="419"/>
        <v>2.9544628011584084E-3</v>
      </c>
      <c r="BT441" s="352">
        <f t="shared" si="419"/>
        <v>2.6597700195964968E-3</v>
      </c>
      <c r="BU441" s="352">
        <f t="shared" si="419"/>
        <v>2.4899718490025702E-3</v>
      </c>
      <c r="BV441" s="352">
        <f t="shared" si="419"/>
        <v>2.8809514455123697E-3</v>
      </c>
      <c r="BW441" s="352">
        <f t="shared" si="419"/>
        <v>2.8419900992477931E-3</v>
      </c>
      <c r="BX441" s="352">
        <f t="shared" si="419"/>
        <v>2.5988828435237199E-3</v>
      </c>
      <c r="BY441" s="352">
        <f t="shared" si="419"/>
        <v>2.8289962691152581E-3</v>
      </c>
      <c r="BZ441" s="352">
        <f t="shared" si="419"/>
        <v>2.9674242410144824E-3</v>
      </c>
      <c r="CA441" s="352">
        <f t="shared" si="419"/>
        <v>2.6467289781797465E-3</v>
      </c>
      <c r="CB441" s="352">
        <f t="shared" si="419"/>
        <v>2.8419900992477931E-3</v>
      </c>
      <c r="CC441" s="352">
        <f t="shared" si="419"/>
        <v>2.6597700195964968E-3</v>
      </c>
      <c r="CD441" s="352">
        <f t="shared" si="419"/>
        <v>2.6380330695905396E-3</v>
      </c>
      <c r="CE441" s="352">
        <f t="shared" si="419"/>
        <v>2.8289962691152581E-3</v>
      </c>
      <c r="CF441" s="352">
        <f t="shared" si="419"/>
        <v>2.8116659346979489E-3</v>
      </c>
      <c r="CG441" s="352">
        <f t="shared" si="419"/>
        <v>2.8852786202437919E-3</v>
      </c>
      <c r="CH441" s="352">
        <f t="shared" si="419"/>
        <v>2.7856592223740595E-3</v>
      </c>
      <c r="CI441" s="352">
        <f t="shared" si="419"/>
        <v>2.7683139340668461E-3</v>
      </c>
      <c r="CJ441" s="352">
        <f t="shared" si="419"/>
        <v>2.7553010377170395E-3</v>
      </c>
      <c r="CK441" s="352">
        <f t="shared" si="419"/>
        <v>2.6162867107228926E-3</v>
      </c>
      <c r="CL441" s="352">
        <f t="shared" si="419"/>
        <v>2.003533750314368E-3</v>
      </c>
      <c r="CM441" s="352">
        <f t="shared" si="419"/>
        <v>2.9544628011584084E-3</v>
      </c>
      <c r="CN441" s="352">
        <f t="shared" si="419"/>
        <v>2.7856592223740595E-3</v>
      </c>
      <c r="CO441" s="352">
        <f t="shared" si="419"/>
        <v>2.7683139340668461E-3</v>
      </c>
      <c r="CP441" s="352">
        <f t="shared" si="419"/>
        <v>2.5597020830248063E-3</v>
      </c>
      <c r="CQ441" s="352">
        <f t="shared" si="419"/>
        <v>2.6901859589141264E-3</v>
      </c>
      <c r="CR441" s="352">
        <f t="shared" si="419"/>
        <v>2.9328529718679608E-3</v>
      </c>
      <c r="CS441" s="352">
        <f t="shared" si="419"/>
        <v>2.5684115600197455E-3</v>
      </c>
      <c r="CT441" s="352">
        <f t="shared" si="419"/>
        <v>3.0753064796007479E-3</v>
      </c>
      <c r="CU441" s="849">
        <f t="shared" si="287"/>
        <v>0.15997792691047774</v>
      </c>
    </row>
    <row r="442" spans="1:99" x14ac:dyDescent="0.25">
      <c r="CU442" s="849">
        <f t="shared" si="287"/>
        <v>0</v>
      </c>
    </row>
    <row r="443" spans="1:99" ht="16.5" thickBot="1" x14ac:dyDescent="0.3">
      <c r="CU443" s="849">
        <f t="shared" si="287"/>
        <v>0</v>
      </c>
    </row>
    <row r="444" spans="1:99" ht="16.5" thickBot="1" x14ac:dyDescent="0.3">
      <c r="A444" s="679" t="s">
        <v>690</v>
      </c>
      <c r="CU444" s="849">
        <f t="shared" si="287"/>
        <v>0</v>
      </c>
    </row>
    <row r="445" spans="1:99" x14ac:dyDescent="0.25">
      <c r="CU445" s="849">
        <f t="shared" si="287"/>
        <v>0</v>
      </c>
    </row>
    <row r="446" spans="1:99" x14ac:dyDescent="0.25">
      <c r="A446" s="346" t="s">
        <v>1349</v>
      </c>
      <c r="AL446" s="900">
        <v>25000</v>
      </c>
      <c r="AM446" s="900">
        <f>AL446</f>
        <v>25000</v>
      </c>
      <c r="AN446" s="900">
        <f t="shared" ref="AN446:AX446" si="420">AM446</f>
        <v>25000</v>
      </c>
      <c r="AO446" s="900">
        <f t="shared" si="420"/>
        <v>25000</v>
      </c>
      <c r="AP446" s="900">
        <f t="shared" si="420"/>
        <v>25000</v>
      </c>
      <c r="AQ446" s="900">
        <f t="shared" si="420"/>
        <v>25000</v>
      </c>
      <c r="AR446" s="900">
        <f t="shared" si="420"/>
        <v>25000</v>
      </c>
      <c r="AS446" s="900">
        <f t="shared" si="420"/>
        <v>25000</v>
      </c>
      <c r="AT446" s="900">
        <f t="shared" si="420"/>
        <v>25000</v>
      </c>
      <c r="AU446" s="900">
        <f t="shared" si="420"/>
        <v>25000</v>
      </c>
      <c r="AV446" s="900">
        <f t="shared" si="420"/>
        <v>25000</v>
      </c>
      <c r="AW446" s="900">
        <f t="shared" si="420"/>
        <v>25000</v>
      </c>
      <c r="AX446" s="900">
        <f t="shared" si="420"/>
        <v>25000</v>
      </c>
      <c r="AY446" s="900">
        <f>AX446*(1+'ANUAL DATA'!F22)</f>
        <v>25850</v>
      </c>
      <c r="AZ446" s="900">
        <f>AY446</f>
        <v>25850</v>
      </c>
      <c r="BA446" s="900">
        <f t="shared" ref="BA446:BJ446" si="421">AZ446</f>
        <v>25850</v>
      </c>
      <c r="BB446" s="900">
        <f t="shared" si="421"/>
        <v>25850</v>
      </c>
      <c r="BC446" s="900">
        <f t="shared" si="421"/>
        <v>25850</v>
      </c>
      <c r="BD446" s="900">
        <f t="shared" si="421"/>
        <v>25850</v>
      </c>
      <c r="BE446" s="900">
        <f t="shared" si="421"/>
        <v>25850</v>
      </c>
      <c r="BF446" s="900">
        <f t="shared" si="421"/>
        <v>25850</v>
      </c>
      <c r="BG446" s="900">
        <f t="shared" si="421"/>
        <v>25850</v>
      </c>
      <c r="BH446" s="900">
        <f t="shared" si="421"/>
        <v>25850</v>
      </c>
      <c r="BI446" s="900">
        <f t="shared" si="421"/>
        <v>25850</v>
      </c>
      <c r="BJ446" s="900">
        <f t="shared" si="421"/>
        <v>25850</v>
      </c>
      <c r="BK446" s="900">
        <f>BJ446*(1+'ANUAL DATA'!G22)</f>
        <v>26677.200000000001</v>
      </c>
      <c r="BL446" s="900">
        <f>BK446</f>
        <v>26677.200000000001</v>
      </c>
      <c r="BM446" s="900">
        <f t="shared" ref="BM446:BV446" si="422">BL446</f>
        <v>26677.200000000001</v>
      </c>
      <c r="BN446" s="900">
        <f t="shared" si="422"/>
        <v>26677.200000000001</v>
      </c>
      <c r="BO446" s="900">
        <f t="shared" si="422"/>
        <v>26677.200000000001</v>
      </c>
      <c r="BP446" s="900">
        <f t="shared" si="422"/>
        <v>26677.200000000001</v>
      </c>
      <c r="BQ446" s="900">
        <f t="shared" si="422"/>
        <v>26677.200000000001</v>
      </c>
      <c r="BR446" s="900">
        <f t="shared" si="422"/>
        <v>26677.200000000001</v>
      </c>
      <c r="BS446" s="900">
        <f t="shared" si="422"/>
        <v>26677.200000000001</v>
      </c>
      <c r="BT446" s="900">
        <f t="shared" si="422"/>
        <v>26677.200000000001</v>
      </c>
      <c r="BU446" s="900">
        <f t="shared" si="422"/>
        <v>26677.200000000001</v>
      </c>
      <c r="BV446" s="900">
        <f t="shared" si="422"/>
        <v>26677.200000000001</v>
      </c>
      <c r="BW446" s="900">
        <f>BV446*(1+'ANUAL DATA'!H22)</f>
        <v>27544.208999999999</v>
      </c>
      <c r="BX446" s="900">
        <f>BW446</f>
        <v>27544.208999999999</v>
      </c>
      <c r="BY446" s="900">
        <f t="shared" ref="BY446:CH446" si="423">BX446</f>
        <v>27544.208999999999</v>
      </c>
      <c r="BZ446" s="900">
        <f t="shared" si="423"/>
        <v>27544.208999999999</v>
      </c>
      <c r="CA446" s="900">
        <f t="shared" si="423"/>
        <v>27544.208999999999</v>
      </c>
      <c r="CB446" s="900">
        <f t="shared" si="423"/>
        <v>27544.208999999999</v>
      </c>
      <c r="CC446" s="900">
        <f t="shared" si="423"/>
        <v>27544.208999999999</v>
      </c>
      <c r="CD446" s="900">
        <f t="shared" si="423"/>
        <v>27544.208999999999</v>
      </c>
      <c r="CE446" s="900">
        <f t="shared" si="423"/>
        <v>27544.208999999999</v>
      </c>
      <c r="CF446" s="900">
        <f t="shared" si="423"/>
        <v>27544.208999999999</v>
      </c>
      <c r="CG446" s="900">
        <f t="shared" si="423"/>
        <v>27544.208999999999</v>
      </c>
      <c r="CH446" s="900">
        <f t="shared" si="423"/>
        <v>27544.208999999999</v>
      </c>
      <c r="CI446" s="900">
        <f>CH446*(1+'ANUAL DATA'!I22)</f>
        <v>28395.325058099996</v>
      </c>
      <c r="CJ446" s="900">
        <f>CI446</f>
        <v>28395.325058099996</v>
      </c>
      <c r="CK446" s="900">
        <f t="shared" ref="CK446:CT446" si="424">CJ446</f>
        <v>28395.325058099996</v>
      </c>
      <c r="CL446" s="900">
        <f t="shared" si="424"/>
        <v>28395.325058099996</v>
      </c>
      <c r="CM446" s="900">
        <f t="shared" si="424"/>
        <v>28395.325058099996</v>
      </c>
      <c r="CN446" s="900">
        <f t="shared" si="424"/>
        <v>28395.325058099996</v>
      </c>
      <c r="CO446" s="900">
        <f t="shared" si="424"/>
        <v>28395.325058099996</v>
      </c>
      <c r="CP446" s="900">
        <f t="shared" si="424"/>
        <v>28395.325058099996</v>
      </c>
      <c r="CQ446" s="900">
        <f t="shared" si="424"/>
        <v>28395.325058099996</v>
      </c>
      <c r="CR446" s="900">
        <f t="shared" si="424"/>
        <v>28395.325058099996</v>
      </c>
      <c r="CS446" s="900">
        <f t="shared" si="424"/>
        <v>28395.325058099996</v>
      </c>
      <c r="CT446" s="900">
        <f t="shared" si="424"/>
        <v>28395.325058099996</v>
      </c>
      <c r="CU446" s="915">
        <f>SUM(AM446:CT446)</f>
        <v>1601600.8086972004</v>
      </c>
    </row>
    <row r="447" spans="1:99" x14ac:dyDescent="0.25">
      <c r="A447" s="346" t="s">
        <v>1353</v>
      </c>
      <c r="AL447" s="900">
        <f>AL446*(1+20%)</f>
        <v>30000</v>
      </c>
      <c r="AM447" s="900">
        <f>AM446*(1+20%)</f>
        <v>30000</v>
      </c>
      <c r="AN447" s="900">
        <f t="shared" ref="AN447:CT447" si="425">AN446*(1+20%)</f>
        <v>30000</v>
      </c>
      <c r="AO447" s="900">
        <f t="shared" si="425"/>
        <v>30000</v>
      </c>
      <c r="AP447" s="900">
        <f t="shared" si="425"/>
        <v>30000</v>
      </c>
      <c r="AQ447" s="900">
        <f t="shared" si="425"/>
        <v>30000</v>
      </c>
      <c r="AR447" s="900">
        <f t="shared" si="425"/>
        <v>30000</v>
      </c>
      <c r="AS447" s="900">
        <f t="shared" si="425"/>
        <v>30000</v>
      </c>
      <c r="AT447" s="900">
        <f t="shared" si="425"/>
        <v>30000</v>
      </c>
      <c r="AU447" s="900">
        <f t="shared" si="425"/>
        <v>30000</v>
      </c>
      <c r="AV447" s="900">
        <f t="shared" si="425"/>
        <v>30000</v>
      </c>
      <c r="AW447" s="900">
        <f t="shared" si="425"/>
        <v>30000</v>
      </c>
      <c r="AX447" s="900">
        <f t="shared" si="425"/>
        <v>30000</v>
      </c>
      <c r="AY447" s="900">
        <f t="shared" si="425"/>
        <v>31020</v>
      </c>
      <c r="AZ447" s="900">
        <f t="shared" si="425"/>
        <v>31020</v>
      </c>
      <c r="BA447" s="900">
        <f t="shared" si="425"/>
        <v>31020</v>
      </c>
      <c r="BB447" s="900">
        <f t="shared" si="425"/>
        <v>31020</v>
      </c>
      <c r="BC447" s="900">
        <f t="shared" si="425"/>
        <v>31020</v>
      </c>
      <c r="BD447" s="900">
        <f t="shared" si="425"/>
        <v>31020</v>
      </c>
      <c r="BE447" s="900">
        <f t="shared" si="425"/>
        <v>31020</v>
      </c>
      <c r="BF447" s="900">
        <f t="shared" si="425"/>
        <v>31020</v>
      </c>
      <c r="BG447" s="900">
        <f t="shared" si="425"/>
        <v>31020</v>
      </c>
      <c r="BH447" s="900">
        <f t="shared" si="425"/>
        <v>31020</v>
      </c>
      <c r="BI447" s="900">
        <f t="shared" si="425"/>
        <v>31020</v>
      </c>
      <c r="BJ447" s="900">
        <f t="shared" si="425"/>
        <v>31020</v>
      </c>
      <c r="BK447" s="900">
        <f t="shared" si="425"/>
        <v>32012.639999999999</v>
      </c>
      <c r="BL447" s="900">
        <f t="shared" si="425"/>
        <v>32012.639999999999</v>
      </c>
      <c r="BM447" s="900">
        <f t="shared" si="425"/>
        <v>32012.639999999999</v>
      </c>
      <c r="BN447" s="900">
        <f t="shared" si="425"/>
        <v>32012.639999999999</v>
      </c>
      <c r="BO447" s="900">
        <f t="shared" si="425"/>
        <v>32012.639999999999</v>
      </c>
      <c r="BP447" s="900">
        <f t="shared" si="425"/>
        <v>32012.639999999999</v>
      </c>
      <c r="BQ447" s="900">
        <f t="shared" si="425"/>
        <v>32012.639999999999</v>
      </c>
      <c r="BR447" s="900">
        <f t="shared" si="425"/>
        <v>32012.639999999999</v>
      </c>
      <c r="BS447" s="900">
        <f t="shared" si="425"/>
        <v>32012.639999999999</v>
      </c>
      <c r="BT447" s="900">
        <f t="shared" si="425"/>
        <v>32012.639999999999</v>
      </c>
      <c r="BU447" s="900">
        <f t="shared" si="425"/>
        <v>32012.639999999999</v>
      </c>
      <c r="BV447" s="900">
        <f t="shared" si="425"/>
        <v>32012.639999999999</v>
      </c>
      <c r="BW447" s="900">
        <f t="shared" si="425"/>
        <v>33053.050799999997</v>
      </c>
      <c r="BX447" s="900">
        <f t="shared" si="425"/>
        <v>33053.050799999997</v>
      </c>
      <c r="BY447" s="900">
        <f t="shared" si="425"/>
        <v>33053.050799999997</v>
      </c>
      <c r="BZ447" s="900">
        <f t="shared" si="425"/>
        <v>33053.050799999997</v>
      </c>
      <c r="CA447" s="900">
        <f t="shared" si="425"/>
        <v>33053.050799999997</v>
      </c>
      <c r="CB447" s="900">
        <f t="shared" si="425"/>
        <v>33053.050799999997</v>
      </c>
      <c r="CC447" s="900">
        <f t="shared" si="425"/>
        <v>33053.050799999997</v>
      </c>
      <c r="CD447" s="900">
        <f t="shared" si="425"/>
        <v>33053.050799999997</v>
      </c>
      <c r="CE447" s="900">
        <f t="shared" si="425"/>
        <v>33053.050799999997</v>
      </c>
      <c r="CF447" s="900">
        <f t="shared" si="425"/>
        <v>33053.050799999997</v>
      </c>
      <c r="CG447" s="900">
        <f t="shared" si="425"/>
        <v>33053.050799999997</v>
      </c>
      <c r="CH447" s="900">
        <f t="shared" si="425"/>
        <v>33053.050799999997</v>
      </c>
      <c r="CI447" s="900">
        <f t="shared" si="425"/>
        <v>34074.390069719993</v>
      </c>
      <c r="CJ447" s="900">
        <f t="shared" si="425"/>
        <v>34074.390069719993</v>
      </c>
      <c r="CK447" s="900">
        <f t="shared" si="425"/>
        <v>34074.390069719993</v>
      </c>
      <c r="CL447" s="900">
        <f t="shared" si="425"/>
        <v>34074.390069719993</v>
      </c>
      <c r="CM447" s="900">
        <f t="shared" si="425"/>
        <v>34074.390069719993</v>
      </c>
      <c r="CN447" s="900">
        <f t="shared" si="425"/>
        <v>34074.390069719993</v>
      </c>
      <c r="CO447" s="900">
        <f t="shared" si="425"/>
        <v>34074.390069719993</v>
      </c>
      <c r="CP447" s="900">
        <f t="shared" si="425"/>
        <v>34074.390069719993</v>
      </c>
      <c r="CQ447" s="900">
        <f t="shared" si="425"/>
        <v>34074.390069719993</v>
      </c>
      <c r="CR447" s="900">
        <f t="shared" si="425"/>
        <v>34074.390069719993</v>
      </c>
      <c r="CS447" s="900">
        <f t="shared" si="425"/>
        <v>34074.390069719993</v>
      </c>
      <c r="CT447" s="900">
        <f t="shared" si="425"/>
        <v>34074.390069719993</v>
      </c>
      <c r="CU447" s="915">
        <f>SUM(AM447:CT447)</f>
        <v>1921920.9704366422</v>
      </c>
    </row>
    <row r="448" spans="1:99" x14ac:dyDescent="0.25">
      <c r="CU448" s="915">
        <f t="shared" ref="CU448:CU449" si="426">SUM(C448:CT448)</f>
        <v>0</v>
      </c>
    </row>
    <row r="449" spans="99:99" x14ac:dyDescent="0.25">
      <c r="CU449" s="915">
        <f t="shared" si="426"/>
        <v>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7619"/>
  </sheetPr>
  <dimension ref="C3:M180"/>
  <sheetViews>
    <sheetView zoomScaleNormal="100" workbookViewId="0">
      <selection activeCell="B21" sqref="B21"/>
    </sheetView>
  </sheetViews>
  <sheetFormatPr baseColWidth="10" defaultRowHeight="15.75" x14ac:dyDescent="0.25"/>
  <cols>
    <col min="1" max="2" width="11.42578125" style="180"/>
    <col min="3" max="3" width="36" style="180" bestFit="1" customWidth="1"/>
    <col min="4" max="4" width="19.85546875" style="180" bestFit="1" customWidth="1"/>
    <col min="5" max="5" width="21" style="180" bestFit="1" customWidth="1"/>
    <col min="6" max="6" width="19.85546875" style="180" bestFit="1" customWidth="1"/>
    <col min="7" max="7" width="21" style="180" bestFit="1" customWidth="1"/>
    <col min="8" max="8" width="19.85546875" style="180" bestFit="1" customWidth="1"/>
    <col min="9" max="9" width="21" style="180" bestFit="1" customWidth="1"/>
    <col min="10" max="10" width="19.85546875" style="180" bestFit="1" customWidth="1"/>
    <col min="11" max="11" width="21" style="180" bestFit="1" customWidth="1"/>
    <col min="12" max="12" width="19.85546875" style="180" bestFit="1" customWidth="1"/>
    <col min="13" max="13" width="21" style="180" bestFit="1" customWidth="1"/>
    <col min="14" max="16384" width="11.42578125" style="180"/>
  </cols>
  <sheetData>
    <row r="3" spans="3:13" ht="16.5" thickBot="1" x14ac:dyDescent="0.3"/>
    <row r="4" spans="3:13" x14ac:dyDescent="0.25">
      <c r="C4" s="1082" t="s">
        <v>1014</v>
      </c>
      <c r="D4" s="1083"/>
      <c r="E4" s="1083"/>
      <c r="F4" s="1083"/>
      <c r="G4" s="1083"/>
      <c r="H4" s="1083"/>
      <c r="I4" s="1083"/>
      <c r="J4" s="1083"/>
      <c r="K4" s="1083"/>
      <c r="L4" s="1083"/>
      <c r="M4" s="1084"/>
    </row>
    <row r="5" spans="3:13" x14ac:dyDescent="0.25">
      <c r="C5" s="1092" t="s">
        <v>1015</v>
      </c>
      <c r="D5" s="1093"/>
      <c r="E5" s="1093"/>
      <c r="F5" s="1093"/>
      <c r="G5" s="1093"/>
      <c r="H5" s="1093"/>
      <c r="I5" s="1093"/>
      <c r="J5" s="1093"/>
      <c r="K5" s="1093"/>
      <c r="L5" s="1093"/>
      <c r="M5" s="1094"/>
    </row>
    <row r="6" spans="3:13" x14ac:dyDescent="0.25">
      <c r="C6" s="763"/>
      <c r="D6" s="1069">
        <v>2019</v>
      </c>
      <c r="E6" s="1069"/>
      <c r="F6" s="1069">
        <f>D6+1</f>
        <v>2020</v>
      </c>
      <c r="G6" s="1069"/>
      <c r="H6" s="1069">
        <f t="shared" ref="H6" si="0">F6+1</f>
        <v>2021</v>
      </c>
      <c r="I6" s="1069"/>
      <c r="J6" s="1069">
        <f t="shared" ref="J6" si="1">H6+1</f>
        <v>2022</v>
      </c>
      <c r="K6" s="1069"/>
      <c r="L6" s="1069">
        <f t="shared" ref="L6" si="2">J6+1</f>
        <v>2023</v>
      </c>
      <c r="M6" s="1088"/>
    </row>
    <row r="7" spans="3:13" x14ac:dyDescent="0.25">
      <c r="C7" s="763"/>
      <c r="D7" s="182" t="s">
        <v>1016</v>
      </c>
      <c r="E7" s="182" t="s">
        <v>143</v>
      </c>
      <c r="F7" s="182" t="s">
        <v>142</v>
      </c>
      <c r="G7" s="182" t="s">
        <v>112</v>
      </c>
      <c r="H7" s="182" t="s">
        <v>144</v>
      </c>
      <c r="I7" s="182" t="s">
        <v>112</v>
      </c>
      <c r="J7" s="182" t="s">
        <v>1017</v>
      </c>
      <c r="K7" s="182" t="s">
        <v>143</v>
      </c>
      <c r="L7" s="182" t="s">
        <v>145</v>
      </c>
      <c r="M7" s="765" t="s">
        <v>112</v>
      </c>
    </row>
    <row r="8" spans="3:13" x14ac:dyDescent="0.25">
      <c r="C8" s="1089" t="s">
        <v>1018</v>
      </c>
      <c r="D8" s="1090"/>
      <c r="E8" s="1090"/>
      <c r="F8" s="1090"/>
      <c r="G8" s="1090"/>
      <c r="H8" s="1090"/>
      <c r="I8" s="1090"/>
      <c r="J8" s="1090"/>
      <c r="K8" s="1090"/>
      <c r="L8" s="1090"/>
      <c r="M8" s="1091"/>
    </row>
    <row r="9" spans="3:13" x14ac:dyDescent="0.25">
      <c r="C9" s="766" t="s">
        <v>1</v>
      </c>
      <c r="D9" s="989">
        <f>SCI!D5</f>
        <v>681032097.27304912</v>
      </c>
      <c r="E9" s="989">
        <f>SUM(SCI!C5:N5)</f>
        <v>10874328535.417305</v>
      </c>
      <c r="F9" s="989">
        <f>SCI!R5</f>
        <v>592054007.62048769</v>
      </c>
      <c r="G9" s="989">
        <f>SUM(SCI!O5:Z5)</f>
        <v>11741299502.650156</v>
      </c>
      <c r="H9" s="989">
        <f>SCI!AF5</f>
        <v>1184202528.6876438</v>
      </c>
      <c r="I9" s="989">
        <f>SUM(SCI!AA5:AL5)</f>
        <v>12634614663.288921</v>
      </c>
      <c r="J9" s="989">
        <f>SCI!AT5</f>
        <v>881684975.26954997</v>
      </c>
      <c r="K9" s="989">
        <f>SUM(SCI!AM5:AX5)</f>
        <v>12741042148.702002</v>
      </c>
      <c r="L9" s="989">
        <f>SCI!BH5</f>
        <v>1119292843.8930118</v>
      </c>
      <c r="M9" s="990">
        <f>SUM(SCI!AY5:BJ5)</f>
        <v>13558376292.375404</v>
      </c>
    </row>
    <row r="10" spans="3:13" x14ac:dyDescent="0.25">
      <c r="C10" s="766" t="s">
        <v>2</v>
      </c>
      <c r="D10" s="989">
        <f>SCI!D9</f>
        <v>425442463.71203268</v>
      </c>
      <c r="E10" s="989">
        <f>SUM(SCI!C9:N9)</f>
        <v>8364259012.3160038</v>
      </c>
      <c r="F10" s="989">
        <f>SCI!R9</f>
        <v>347635024.98614895</v>
      </c>
      <c r="G10" s="989">
        <f>SUM(SCI!O9:Z9)</f>
        <v>9042790231.7469597</v>
      </c>
      <c r="H10" s="989">
        <f>SCI!AF9</f>
        <v>1331313276.261384</v>
      </c>
      <c r="I10" s="989">
        <f>SUM(SCI!AA9:AL9)</f>
        <v>9809539108.5520458</v>
      </c>
      <c r="J10" s="989">
        <f>SCI!AT9</f>
        <v>491008348.52023077</v>
      </c>
      <c r="K10" s="989">
        <f>SUM(SCI!AM9:AX9)</f>
        <v>9800029755.1129227</v>
      </c>
      <c r="L10" s="989">
        <f>SCI!BH9</f>
        <v>831493279.12245679</v>
      </c>
      <c r="M10" s="990">
        <f>SUM(SCI!AY9:BJ9)</f>
        <v>10484152124.83497</v>
      </c>
    </row>
    <row r="11" spans="3:13" x14ac:dyDescent="0.25">
      <c r="C11" s="766" t="s">
        <v>3</v>
      </c>
      <c r="D11" s="989">
        <f>SCI!D13</f>
        <v>520810151.05740184</v>
      </c>
      <c r="E11" s="989">
        <f>SUM(SCI!C13:N13)</f>
        <v>6944210755.2870092</v>
      </c>
      <c r="F11" s="989">
        <f>SCI!R13</f>
        <v>566380447.61329305</v>
      </c>
      <c r="G11" s="989">
        <f>SUM(SCI!O13:Z13)</f>
        <v>7551787520.7734127</v>
      </c>
      <c r="H11" s="989">
        <f>SCI!AF13</f>
        <v>607576078.16213644</v>
      </c>
      <c r="I11" s="989">
        <f>SUM(SCI!AA13:AL13)</f>
        <v>8101113437.1487312</v>
      </c>
      <c r="J11" s="989">
        <f>SCI!AT13</f>
        <v>612437731.5783112</v>
      </c>
      <c r="K11" s="989">
        <f>SUM(SCI!AM13:AX13)</f>
        <v>8165945692.239398</v>
      </c>
      <c r="L11" s="989">
        <f>SCI!BH13</f>
        <v>649438901.26845443</v>
      </c>
      <c r="M11" s="990">
        <f>SUM(SCI!AY13:BJ13)</f>
        <v>8659185350.2460575</v>
      </c>
    </row>
    <row r="12" spans="3:13" x14ac:dyDescent="0.25">
      <c r="C12" s="766" t="s">
        <v>4</v>
      </c>
      <c r="D12" s="989">
        <f>SCI!D17</f>
        <v>0</v>
      </c>
      <c r="E12" s="989">
        <f>SUM(SCI!C17:N17)</f>
        <v>0</v>
      </c>
      <c r="F12" s="989">
        <f>SCI!R17</f>
        <v>0</v>
      </c>
      <c r="G12" s="989">
        <f>SUM(SCI!O17:Z17)</f>
        <v>0</v>
      </c>
      <c r="H12" s="989">
        <f>SCI!AF17</f>
        <v>96061445.783132538</v>
      </c>
      <c r="I12" s="989">
        <f>SUM(SCI!AA17:AL17)</f>
        <v>993665060.24096406</v>
      </c>
      <c r="J12" s="989">
        <f>SCI!AT17</f>
        <v>101727117.24397591</v>
      </c>
      <c r="K12" s="989">
        <f>SUM(SCI!AM17:AX17)</f>
        <v>1052366943.5240965</v>
      </c>
      <c r="L12" s="989">
        <f>SCI!BH17</f>
        <v>108400991.03090784</v>
      </c>
      <c r="M12" s="990">
        <f>SUM(SCI!AY17:BJ17)</f>
        <v>1121436122.7985103</v>
      </c>
    </row>
    <row r="13" spans="3:13" x14ac:dyDescent="0.25">
      <c r="C13" s="1089" t="s">
        <v>147</v>
      </c>
      <c r="D13" s="1090"/>
      <c r="E13" s="1090"/>
      <c r="F13" s="1090"/>
      <c r="G13" s="1090"/>
      <c r="H13" s="1090"/>
      <c r="I13" s="1090"/>
      <c r="J13" s="1090"/>
      <c r="K13" s="1090"/>
      <c r="L13" s="1090"/>
      <c r="M13" s="1091"/>
    </row>
    <row r="14" spans="3:13" x14ac:dyDescent="0.25">
      <c r="C14" s="766" t="s">
        <v>1</v>
      </c>
      <c r="D14" s="989">
        <f>SCI!D23</f>
        <v>531812545.80000007</v>
      </c>
      <c r="E14" s="989">
        <f>SUM(SCI!C23:N23)</f>
        <v>7260225512.8615398</v>
      </c>
      <c r="F14" s="989">
        <f>SCI!R23</f>
        <v>250808122.83323082</v>
      </c>
      <c r="G14" s="989">
        <f>SUM(SCI!O23:Z23)</f>
        <v>6983136612.6309223</v>
      </c>
      <c r="H14" s="989">
        <f>SCI!AF23</f>
        <v>983862430.54670787</v>
      </c>
      <c r="I14" s="989">
        <f>SUM(SCI!AA23:AL23)</f>
        <v>7091603175.0474834</v>
      </c>
      <c r="J14" s="989">
        <f>SCI!AT23</f>
        <v>323605849.35686404</v>
      </c>
      <c r="K14" s="989">
        <f>SUM(SCI!AM23:AX23)</f>
        <v>6571126113.2803497</v>
      </c>
      <c r="L14" s="989">
        <f>SCI!BH23</f>
        <v>636119770.28193796</v>
      </c>
      <c r="M14" s="990">
        <f>SUM(SCI!AY23:BJ23)</f>
        <v>6793870326.0208826</v>
      </c>
    </row>
    <row r="15" spans="3:13" x14ac:dyDescent="0.25">
      <c r="C15" s="766" t="s">
        <v>2</v>
      </c>
      <c r="D15" s="989">
        <f>SCI!D24</f>
        <v>0</v>
      </c>
      <c r="E15" s="989">
        <f>SUM(SCI!C24:N24)</f>
        <v>0</v>
      </c>
      <c r="F15" s="989">
        <f>SCI!R24</f>
        <v>384294184.61538458</v>
      </c>
      <c r="G15" s="989">
        <f>SUM(SCI!O24:Z24)</f>
        <v>5278552585.3846149</v>
      </c>
      <c r="H15" s="989">
        <f>SCI!AF24</f>
        <v>508657735.3846153</v>
      </c>
      <c r="I15" s="989">
        <f>SUM(SCI!AA24:AL24)</f>
        <v>6139609407.8711538</v>
      </c>
      <c r="J15" s="989">
        <f>SCI!AT24</f>
        <v>363395401.17299998</v>
      </c>
      <c r="K15" s="989">
        <f>SUM(SCI!AM24:AX24)</f>
        <v>5661513697.7110376</v>
      </c>
      <c r="L15" s="989">
        <f>SCI!BH24</f>
        <v>479503074.52917689</v>
      </c>
      <c r="M15" s="990">
        <f>SUM(SCI!AY24:BJ24)</f>
        <v>6145770590.4378796</v>
      </c>
    </row>
    <row r="16" spans="3:13" x14ac:dyDescent="0.25">
      <c r="C16" s="1089" t="s">
        <v>148</v>
      </c>
      <c r="D16" s="1090"/>
      <c r="E16" s="1090"/>
      <c r="F16" s="1090"/>
      <c r="G16" s="1090"/>
      <c r="H16" s="1090"/>
      <c r="I16" s="1090"/>
      <c r="J16" s="1090"/>
      <c r="K16" s="1090"/>
      <c r="L16" s="1090"/>
      <c r="M16" s="1091"/>
    </row>
    <row r="17" spans="3:13" x14ac:dyDescent="0.25">
      <c r="C17" s="766" t="s">
        <v>3</v>
      </c>
      <c r="D17" s="989">
        <f>SCI!D26</f>
        <v>0</v>
      </c>
      <c r="E17" s="989">
        <f>SUM(SCI!C26:N26)</f>
        <v>0</v>
      </c>
      <c r="F17" s="989">
        <f>SCI!R26</f>
        <v>1082990671.1999998</v>
      </c>
      <c r="G17" s="989">
        <f>SUM(SCI!O26:Z26)</f>
        <v>12715997530.5</v>
      </c>
      <c r="H17" s="989">
        <f>SCI!AF26</f>
        <v>2103426662.3999999</v>
      </c>
      <c r="I17" s="989">
        <f>SUM(SCI!AA26:AL26)</f>
        <v>14663039933.430002</v>
      </c>
      <c r="J17" s="989">
        <f>SCI!AT26</f>
        <v>1456292798.2512</v>
      </c>
      <c r="K17" s="989">
        <f>SUM(SCI!AM26:AX26)</f>
        <v>15877447482.393</v>
      </c>
      <c r="L17" s="989">
        <f>SCI!BH26</f>
        <v>1720726007.850234</v>
      </c>
      <c r="M17" s="990">
        <f>SUM(SCI!AY26:BJ26)</f>
        <v>16623638141.359221</v>
      </c>
    </row>
    <row r="18" spans="3:13" ht="16.5" thickBot="1" x14ac:dyDescent="0.3">
      <c r="C18" s="767" t="s">
        <v>149</v>
      </c>
      <c r="D18" s="989">
        <f>SCI!D27</f>
        <v>0</v>
      </c>
      <c r="E18" s="989">
        <f>SUM(SCI!C27:N27)</f>
        <v>0</v>
      </c>
      <c r="F18" s="989">
        <f>SCI!R27</f>
        <v>0</v>
      </c>
      <c r="G18" s="989">
        <f>SUM(SCI!O27:Z27)</f>
        <v>0</v>
      </c>
      <c r="H18" s="989">
        <f>SCI!AF27</f>
        <v>1199359180.8000002</v>
      </c>
      <c r="I18" s="989">
        <f>SUM(SCI!AA27:AL27)</f>
        <v>7313225593.7399998</v>
      </c>
      <c r="J18" s="989">
        <f>SCI!AT27</f>
        <v>900558185.15519989</v>
      </c>
      <c r="K18" s="989">
        <f>SUM(SCI!AM27:AX27)</f>
        <v>8722875235.7339993</v>
      </c>
      <c r="L18" s="989">
        <f>SCI!BH27</f>
        <v>1106254500.8525999</v>
      </c>
      <c r="M18" s="990">
        <f>SUM(SCI!AY27:BJ27)</f>
        <v>9510313863.4340763</v>
      </c>
    </row>
    <row r="21" spans="3:13" ht="16.5" thickBot="1" x14ac:dyDescent="0.3"/>
    <row r="22" spans="3:13" x14ac:dyDescent="0.25">
      <c r="C22" s="1082" t="s">
        <v>1023</v>
      </c>
      <c r="D22" s="1083"/>
      <c r="E22" s="1083"/>
      <c r="F22" s="1083"/>
      <c r="G22" s="1083"/>
      <c r="H22" s="1083"/>
      <c r="I22" s="1083"/>
      <c r="J22" s="1083"/>
      <c r="K22" s="1083"/>
      <c r="L22" s="1083"/>
      <c r="M22" s="1084"/>
    </row>
    <row r="23" spans="3:13" x14ac:dyDescent="0.25">
      <c r="C23" s="1085" t="s">
        <v>1019</v>
      </c>
      <c r="D23" s="1086"/>
      <c r="E23" s="1086"/>
      <c r="F23" s="1086"/>
      <c r="G23" s="1086"/>
      <c r="H23" s="1086"/>
      <c r="I23" s="1086"/>
      <c r="J23" s="1086"/>
      <c r="K23" s="1086"/>
      <c r="L23" s="1086"/>
      <c r="M23" s="1087"/>
    </row>
    <row r="24" spans="3:13" x14ac:dyDescent="0.25">
      <c r="C24" s="763"/>
      <c r="D24" s="1079">
        <v>2019</v>
      </c>
      <c r="E24" s="1080"/>
      <c r="F24" s="1079">
        <f>D24+1</f>
        <v>2020</v>
      </c>
      <c r="G24" s="1080"/>
      <c r="H24" s="1079">
        <f t="shared" ref="H24" si="3">F24+1</f>
        <v>2021</v>
      </c>
      <c r="I24" s="1080"/>
      <c r="J24" s="1079">
        <f t="shared" ref="J24" si="4">H24+1</f>
        <v>2022</v>
      </c>
      <c r="K24" s="1080"/>
      <c r="L24" s="1079">
        <f t="shared" ref="L24" si="5">J24+1</f>
        <v>2023</v>
      </c>
      <c r="M24" s="1081"/>
    </row>
    <row r="25" spans="3:13" x14ac:dyDescent="0.25">
      <c r="C25" s="763"/>
      <c r="D25" s="183" t="s">
        <v>1016</v>
      </c>
      <c r="E25" s="183" t="s">
        <v>112</v>
      </c>
      <c r="F25" s="183" t="s">
        <v>12</v>
      </c>
      <c r="G25" s="183" t="s">
        <v>112</v>
      </c>
      <c r="H25" s="183" t="s">
        <v>14</v>
      </c>
      <c r="I25" s="183" t="s">
        <v>112</v>
      </c>
      <c r="J25" s="183" t="s">
        <v>1017</v>
      </c>
      <c r="K25" s="183" t="s">
        <v>112</v>
      </c>
      <c r="L25" s="183" t="s">
        <v>145</v>
      </c>
      <c r="M25" s="764" t="s">
        <v>112</v>
      </c>
    </row>
    <row r="26" spans="3:13" x14ac:dyDescent="0.25">
      <c r="C26" s="1089" t="s">
        <v>152</v>
      </c>
      <c r="D26" s="1090"/>
      <c r="E26" s="1090"/>
      <c r="F26" s="1090"/>
      <c r="G26" s="1090"/>
      <c r="H26" s="1090"/>
      <c r="I26" s="1090"/>
      <c r="J26" s="1090"/>
      <c r="K26" s="1090"/>
      <c r="L26" s="1090"/>
      <c r="M26" s="1091"/>
    </row>
    <row r="27" spans="3:13" x14ac:dyDescent="0.25">
      <c r="C27" s="766" t="s">
        <v>51</v>
      </c>
      <c r="D27" s="989">
        <f>SFP!E12</f>
        <v>4067890391.4251857</v>
      </c>
      <c r="E27" s="989">
        <f>SUM(SFP!D12:O12)</f>
        <v>48902935168.736534</v>
      </c>
      <c r="F27" s="989">
        <f>SFP!S12</f>
        <v>3094272182.2358971</v>
      </c>
      <c r="G27" s="989">
        <f>SUM(SFP!P12:AA12)</f>
        <v>52242883382.041222</v>
      </c>
      <c r="H27" s="989">
        <f>SFP!AG12</f>
        <v>4145778555.3402805</v>
      </c>
      <c r="I27" s="989">
        <f>SUM(SFP!AB12:AM12)</f>
        <v>47068871307.784134</v>
      </c>
      <c r="J27" s="989">
        <f>SFP!AU12</f>
        <v>5051695279.5649042</v>
      </c>
      <c r="K27" s="989">
        <f>SUM(SFP!AN12:AY12)</f>
        <v>55320423020.469124</v>
      </c>
      <c r="L27" s="989">
        <f>SFP!BI12</f>
        <v>5127551103.5508404</v>
      </c>
      <c r="M27" s="990">
        <f>SUM(SFP!AZ12:BK12)</f>
        <v>66712797887.384644</v>
      </c>
    </row>
    <row r="28" spans="3:13" x14ac:dyDescent="0.25">
      <c r="C28" s="766" t="s">
        <v>52</v>
      </c>
      <c r="D28" s="989">
        <f>SFP!E15</f>
        <v>1823507984.8220646</v>
      </c>
      <c r="E28" s="989">
        <f>SUM(SFP!D15:O15)</f>
        <v>22828167493.196278</v>
      </c>
      <c r="F28" s="989">
        <f>SFP!S15</f>
        <v>1457911799.5351205</v>
      </c>
      <c r="G28" s="989">
        <f>SUM(SFP!P15:AA15)</f>
        <v>24762076189.950897</v>
      </c>
      <c r="H28" s="989">
        <f>SFP!AG15</f>
        <v>609854302.91792321</v>
      </c>
      <c r="I28" s="989">
        <f>SUM(SFP!AB15:AM15)</f>
        <v>8651361318.516346</v>
      </c>
      <c r="J28" s="989">
        <f>SFP!AU15</f>
        <v>4241486513.0701981</v>
      </c>
      <c r="K28" s="989">
        <f>SUM(SFP!AN15:AY15)</f>
        <v>41606566614.675476</v>
      </c>
      <c r="L28" s="989">
        <f>SFP!BI15</f>
        <v>1579113216.6781037</v>
      </c>
      <c r="M28" s="990">
        <f>SUM(SFP!AZ15:BK15)</f>
        <v>24587483140.388733</v>
      </c>
    </row>
    <row r="29" spans="3:13" x14ac:dyDescent="0.25">
      <c r="C29" s="766" t="s">
        <v>1020</v>
      </c>
      <c r="D29" s="989">
        <f>SFP!E18</f>
        <v>1378272427.5818741</v>
      </c>
      <c r="E29" s="989">
        <f>SUM(SFP!D18:O18)</f>
        <v>21932711835.911797</v>
      </c>
      <c r="F29" s="989">
        <f>SFP!S18</f>
        <v>1463857527.2204955</v>
      </c>
      <c r="G29" s="989">
        <f>SUM(SFP!P18:AA18)</f>
        <v>23611858235.193321</v>
      </c>
      <c r="H29" s="989">
        <f>SFP!AG18</f>
        <v>2120756367.6644816</v>
      </c>
      <c r="I29" s="989">
        <f>SUM(SFP!AB18:AM18)</f>
        <v>24643690652.217476</v>
      </c>
      <c r="J29" s="989">
        <f>SFP!AU18</f>
        <v>2681309337.0292058</v>
      </c>
      <c r="K29" s="989">
        <f>SUM(SFP!AN18:AY18)</f>
        <v>31229966931.872334</v>
      </c>
      <c r="L29" s="989">
        <f>SFP!BI18</f>
        <v>3539576802.9448767</v>
      </c>
      <c r="M29" s="990">
        <f>SUM(SFP!AZ18:BK18)</f>
        <v>44064318648.852577</v>
      </c>
    </row>
    <row r="30" spans="3:13" x14ac:dyDescent="0.25">
      <c r="C30" s="1089" t="s">
        <v>147</v>
      </c>
      <c r="D30" s="1090"/>
      <c r="E30" s="1090"/>
      <c r="F30" s="1090"/>
      <c r="G30" s="1090"/>
      <c r="H30" s="1090"/>
      <c r="I30" s="1090"/>
      <c r="J30" s="1090"/>
      <c r="K30" s="1090"/>
      <c r="L30" s="1090"/>
      <c r="M30" s="1091"/>
    </row>
    <row r="31" spans="3:13" x14ac:dyDescent="0.25">
      <c r="C31" s="766" t="s">
        <v>65</v>
      </c>
      <c r="D31" s="989">
        <f>SFP!E22</f>
        <v>2000185966.4448013</v>
      </c>
      <c r="E31" s="989">
        <f>SUM(SFP!D22:O22)</f>
        <v>20603447691.878418</v>
      </c>
      <c r="F31" s="989">
        <f>SFP!S22</f>
        <v>1248984687.3335056</v>
      </c>
      <c r="G31" s="989">
        <f>SUM(SFP!P22:AA22)</f>
        <v>21371902592.794964</v>
      </c>
      <c r="H31" s="989">
        <f>SFP!AG22</f>
        <v>1633473688.0173028</v>
      </c>
      <c r="I31" s="989">
        <f>SUM(SFP!AB22:AM22)</f>
        <v>19327193374.678154</v>
      </c>
      <c r="J31" s="989">
        <f>SFP!AU22</f>
        <v>987043863.20936739</v>
      </c>
      <c r="K31" s="989">
        <f>SUM(SFP!AN22:AY22)</f>
        <v>12923741324.448391</v>
      </c>
      <c r="L31" s="989">
        <f>SFP!BI22</f>
        <v>1316144373.8647799</v>
      </c>
      <c r="M31" s="990">
        <f>SUM(SFP!AZ22:BK22)</f>
        <v>15906641451.211079</v>
      </c>
    </row>
    <row r="32" spans="3:13" x14ac:dyDescent="0.25">
      <c r="C32" s="766" t="s">
        <v>70</v>
      </c>
      <c r="D32" s="989">
        <f>SFP!E25</f>
        <v>0</v>
      </c>
      <c r="E32" s="989">
        <f>SUM(SFP!D25:O25)</f>
        <v>0</v>
      </c>
      <c r="F32" s="989">
        <f>SFP!S25</f>
        <v>1030347850.5600001</v>
      </c>
      <c r="G32" s="989">
        <f>SUM(SFP!P25:AA25)</f>
        <v>12103851270</v>
      </c>
      <c r="H32" s="989">
        <f>SFP!AG25</f>
        <v>1376325636.7895989</v>
      </c>
      <c r="I32" s="989">
        <f>SUM(SFP!AB25:AM25)</f>
        <v>15986368377.764391</v>
      </c>
      <c r="J32" s="989">
        <f>SFP!AU25</f>
        <v>1313855155.4645147</v>
      </c>
      <c r="K32" s="989">
        <f>SUM(SFP!AN25:AY25)</f>
        <v>14912901003.047783</v>
      </c>
      <c r="L32" s="989">
        <f>SFP!BI25</f>
        <v>1201400268.7739956</v>
      </c>
      <c r="M32" s="990">
        <f>SUM(SFP!AZ25:BK25)</f>
        <v>14070128713.473911</v>
      </c>
    </row>
    <row r="33" spans="3:13" x14ac:dyDescent="0.25">
      <c r="C33" s="1089" t="s">
        <v>148</v>
      </c>
      <c r="D33" s="1090"/>
      <c r="E33" s="1090"/>
      <c r="F33" s="1090"/>
      <c r="G33" s="1090"/>
      <c r="H33" s="1090"/>
      <c r="I33" s="1090"/>
      <c r="J33" s="1090"/>
      <c r="K33" s="1090"/>
      <c r="L33" s="1090"/>
      <c r="M33" s="1091"/>
    </row>
    <row r="34" spans="3:13" x14ac:dyDescent="0.25">
      <c r="C34" s="766" t="s">
        <v>964</v>
      </c>
      <c r="D34" s="989">
        <f>SFP!E29</f>
        <v>0</v>
      </c>
      <c r="E34" s="989">
        <f>SUM(SFP!D29:O29)</f>
        <v>0</v>
      </c>
      <c r="F34" s="989">
        <f>SFP!S29</f>
        <v>1839329206.6499999</v>
      </c>
      <c r="G34" s="989">
        <f>SUM(SFP!P29:AA29)</f>
        <v>23743952143.109997</v>
      </c>
      <c r="H34" s="989">
        <f>SFP!AG29</f>
        <v>3206549239.4880004</v>
      </c>
      <c r="I34" s="989">
        <f>SUM(SFP!AB29:AM29)</f>
        <v>29257201790.856003</v>
      </c>
      <c r="J34" s="989">
        <f>SFP!AU29</f>
        <v>4067309813.2946997</v>
      </c>
      <c r="K34" s="989">
        <f>SUM(SFP!AN29:AY29)</f>
        <v>41384588531.537155</v>
      </c>
      <c r="L34" s="989">
        <f>SFP!BI29</f>
        <v>3828998347.146471</v>
      </c>
      <c r="M34" s="990">
        <f>SUM(SFP!AZ29:BK29)</f>
        <v>38866706621.372665</v>
      </c>
    </row>
    <row r="35" spans="3:13" ht="16.5" thickBot="1" x14ac:dyDescent="0.3">
      <c r="C35" s="767" t="s">
        <v>1021</v>
      </c>
      <c r="D35" s="991">
        <f>SFP!E32</f>
        <v>0</v>
      </c>
      <c r="E35" s="991">
        <f>SUM(SFP!D32:O32)</f>
        <v>0</v>
      </c>
      <c r="F35" s="991">
        <f>SFP!S32</f>
        <v>0</v>
      </c>
      <c r="G35" s="991">
        <f>SUM(SFP!P32:AA32)</f>
        <v>0</v>
      </c>
      <c r="H35" s="991">
        <f>SFP!AG32</f>
        <v>1954947313.4400001</v>
      </c>
      <c r="I35" s="991">
        <f>SUM(SFP!AB32:AM32)</f>
        <v>16157998207.295998</v>
      </c>
      <c r="J35" s="991">
        <f>SFP!AU32</f>
        <v>1875565421.6507983</v>
      </c>
      <c r="K35" s="991">
        <f>SUM(SFP!AN32:AY32)</f>
        <v>18731271817.210243</v>
      </c>
      <c r="L35" s="991">
        <f>SFP!BI32</f>
        <v>1944137285.8783898</v>
      </c>
      <c r="M35" s="992">
        <f>SUM(SFP!AZ32:BK32)</f>
        <v>19705531043.258621</v>
      </c>
    </row>
    <row r="38" spans="3:13" ht="16.5" thickBot="1" x14ac:dyDescent="0.3"/>
    <row r="39" spans="3:13" x14ac:dyDescent="0.25">
      <c r="C39" s="1082" t="s">
        <v>1022</v>
      </c>
      <c r="D39" s="1083"/>
      <c r="E39" s="1083"/>
      <c r="F39" s="1083"/>
      <c r="G39" s="1083"/>
      <c r="H39" s="1083"/>
      <c r="I39" s="1083"/>
      <c r="J39" s="1083"/>
      <c r="K39" s="1083"/>
      <c r="L39" s="1083"/>
      <c r="M39" s="1084"/>
    </row>
    <row r="40" spans="3:13" x14ac:dyDescent="0.25">
      <c r="C40" s="1085" t="s">
        <v>1024</v>
      </c>
      <c r="D40" s="1086"/>
      <c r="E40" s="1086"/>
      <c r="F40" s="1086"/>
      <c r="G40" s="1086"/>
      <c r="H40" s="1086"/>
      <c r="I40" s="1086"/>
      <c r="J40" s="1086"/>
      <c r="K40" s="1086"/>
      <c r="L40" s="1086"/>
      <c r="M40" s="1087"/>
    </row>
    <row r="41" spans="3:13" x14ac:dyDescent="0.25">
      <c r="C41" s="768"/>
      <c r="D41" s="1079">
        <v>2019</v>
      </c>
      <c r="E41" s="1080"/>
      <c r="F41" s="1079">
        <f>D41+1</f>
        <v>2020</v>
      </c>
      <c r="G41" s="1080"/>
      <c r="H41" s="1079">
        <f t="shared" ref="H41" si="6">F41+1</f>
        <v>2021</v>
      </c>
      <c r="I41" s="1080"/>
      <c r="J41" s="1079">
        <f t="shared" ref="J41" si="7">H41+1</f>
        <v>2022</v>
      </c>
      <c r="K41" s="1080"/>
      <c r="L41" s="1079">
        <f t="shared" ref="L41" si="8">J41+1</f>
        <v>2023</v>
      </c>
      <c r="M41" s="1081"/>
    </row>
    <row r="42" spans="3:13" x14ac:dyDescent="0.25">
      <c r="C42" s="768"/>
      <c r="D42" s="183" t="s">
        <v>10</v>
      </c>
      <c r="E42" s="183" t="s">
        <v>112</v>
      </c>
      <c r="F42" s="183" t="s">
        <v>12</v>
      </c>
      <c r="G42" s="183" t="s">
        <v>112</v>
      </c>
      <c r="H42" s="183" t="s">
        <v>14</v>
      </c>
      <c r="I42" s="183" t="s">
        <v>112</v>
      </c>
      <c r="J42" s="183" t="s">
        <v>16</v>
      </c>
      <c r="K42" s="183" t="s">
        <v>112</v>
      </c>
      <c r="L42" s="183" t="s">
        <v>18</v>
      </c>
      <c r="M42" s="764" t="s">
        <v>112</v>
      </c>
    </row>
    <row r="43" spans="3:13" x14ac:dyDescent="0.25">
      <c r="C43" s="1089" t="s">
        <v>460</v>
      </c>
      <c r="D43" s="1090"/>
      <c r="E43" s="1090"/>
      <c r="F43" s="1090"/>
      <c r="G43" s="1090"/>
      <c r="H43" s="1090"/>
      <c r="I43" s="1090"/>
      <c r="J43" s="1090"/>
      <c r="K43" s="1090"/>
      <c r="L43" s="1090"/>
      <c r="M43" s="1091"/>
    </row>
    <row r="44" spans="3:13" x14ac:dyDescent="0.25">
      <c r="C44" s="766" t="s">
        <v>1</v>
      </c>
      <c r="D44" s="989">
        <f>SCI!D33+SCI!D82</f>
        <v>27773047.537596423</v>
      </c>
      <c r="E44" s="989">
        <f>SUM(SCI!C33:N33)+SUM(SCI!C82:N82)</f>
        <v>714024136.3218416</v>
      </c>
      <c r="F44" s="989">
        <f>SCI!R33+SCI!R82</f>
        <v>24399597.68952718</v>
      </c>
      <c r="G44" s="989">
        <f>SUM(SCI!O33:Z33)+SUM(SCI!O82:Z82)</f>
        <v>745472948.63385296</v>
      </c>
      <c r="H44" s="989">
        <f>SCI!AF33+SCI!AF82</f>
        <v>104992381.98819771</v>
      </c>
      <c r="I44" s="989">
        <f>SUM(SCI!AA33:AL33)+SUM(SCI!AA82:AL82)</f>
        <v>848021328.33490741</v>
      </c>
      <c r="J44" s="989">
        <f>SCI!AT82+SCI!AT33</f>
        <v>29519331.163648278</v>
      </c>
      <c r="K44" s="989">
        <f>SUM(SCI!AM33:AX33)+SUM(SCI!AM82:AX82)</f>
        <v>896895140.63699937</v>
      </c>
      <c r="L44" s="989">
        <f>SCI!BH33+SCI!BH82</f>
        <v>96604078.429303616</v>
      </c>
      <c r="M44" s="990">
        <f>SUM(SCI!AY82:BJ82)+SUM(SCI!AY33:BJ33)</f>
        <v>983715308.53005838</v>
      </c>
    </row>
    <row r="45" spans="3:13" x14ac:dyDescent="0.25">
      <c r="C45" s="766" t="s">
        <v>3</v>
      </c>
      <c r="D45" s="989">
        <f>SCI!D131+SCI!D180</f>
        <v>15940289.718851475</v>
      </c>
      <c r="E45" s="989">
        <f>SUM(SCI!C131:N131)+SUM(SCI!C180:N180)</f>
        <v>339848719.59470612</v>
      </c>
      <c r="F45" s="989">
        <f>SCI!R131+SCI!R180</f>
        <v>26832502.651063994</v>
      </c>
      <c r="G45" s="989">
        <f>SUM(SCI!O131:Z131)+SUM(SCI!O180:Z180)</f>
        <v>442112940.83188719</v>
      </c>
      <c r="H45" s="989">
        <f>SCI!AF131+SCI!AF180</f>
        <v>36811382.652137995</v>
      </c>
      <c r="I45" s="989">
        <f>SUM(SCI!AA131:AL131)+SUM(SCI!AA180:AL180)</f>
        <v>546832873.61966932</v>
      </c>
      <c r="J45" s="989">
        <f>SCI!AT131+SCI!AT180</f>
        <v>35261529.675338805</v>
      </c>
      <c r="K45" s="989">
        <f>SUM(SCI!AM131:AX131)+SUM(SCI!AM180:AX180)</f>
        <v>580731128.02415848</v>
      </c>
      <c r="L45" s="989">
        <f>SCI!BH131+SCI!BH180</f>
        <v>39971884.850555316</v>
      </c>
      <c r="M45" s="990">
        <f>SUM(SCI!AY131:BJ131)+SUM(SCI!AY180:BJ180)</f>
        <v>587448151.9351449</v>
      </c>
    </row>
    <row r="46" spans="3:13" x14ac:dyDescent="0.25">
      <c r="C46" s="766" t="s">
        <v>149</v>
      </c>
      <c r="D46" s="989">
        <f>SCI!D204</f>
        <v>0</v>
      </c>
      <c r="E46" s="989">
        <f>SUM(SCI!C204:N204)</f>
        <v>0</v>
      </c>
      <c r="F46" s="989">
        <f>SCI!R204</f>
        <v>0</v>
      </c>
      <c r="G46" s="989">
        <f>SUM(SCI!O204:Z204)</f>
        <v>0</v>
      </c>
      <c r="H46" s="989">
        <f>SCI!AF204</f>
        <v>13783949.828180186</v>
      </c>
      <c r="I46" s="989">
        <f>SUM(SCI!AA204:AL204)</f>
        <v>105620865.97631592</v>
      </c>
      <c r="J46" s="989">
        <f>SCI!AT204</f>
        <v>13138946.78182327</v>
      </c>
      <c r="K46" s="989">
        <f>SUM(SCI!AM204:AX204)</f>
        <v>109539976.72425835</v>
      </c>
      <c r="L46" s="989">
        <f>SCI!BH204</f>
        <v>17249332.273311496</v>
      </c>
      <c r="M46" s="990">
        <f>SUM(SCI!AY204:BJ204)</f>
        <v>117757022.22599119</v>
      </c>
    </row>
    <row r="47" spans="3:13" x14ac:dyDescent="0.25">
      <c r="C47" s="1089" t="s">
        <v>168</v>
      </c>
      <c r="D47" s="1090"/>
      <c r="E47" s="1090"/>
      <c r="F47" s="1090"/>
      <c r="G47" s="1090"/>
      <c r="H47" s="1090"/>
      <c r="I47" s="1090"/>
      <c r="J47" s="1090"/>
      <c r="K47" s="1090"/>
      <c r="L47" s="1090"/>
      <c r="M47" s="1091"/>
    </row>
    <row r="48" spans="3:13" x14ac:dyDescent="0.25">
      <c r="C48" s="766" t="s">
        <v>2</v>
      </c>
      <c r="D48" s="989">
        <f>SCI!D57+SCI!D107+SCI!D156</f>
        <v>6854654.5924062375</v>
      </c>
      <c r="E48" s="989">
        <f>SUM(SCI!C57:N57)+SUM(SCI!C107:N107)+SUM(SCI!C156:N156)</f>
        <v>580672801.99129009</v>
      </c>
      <c r="F48" s="989">
        <f>SCI!R57+SCI!R107+SCI!R156</f>
        <v>30396541.121210247</v>
      </c>
      <c r="G48" s="989">
        <f>SUM(SCI!O57:Z57)+SUM(SCI!O107:Z107)+SUM(SCI!O156:Z156)</f>
        <v>923864807.77732038</v>
      </c>
      <c r="H48" s="989">
        <f>SCI!AF57+SCI!AF107+SCI!AF156</f>
        <v>167262646.85925955</v>
      </c>
      <c r="I48" s="989">
        <f>SUM(SCI!AA57:AL57)+SUM(SCI!AA107:AL107)+SUM(SCI!AA156:AL156)</f>
        <v>1111203464.3417273</v>
      </c>
      <c r="J48" s="989">
        <f>SCI!AT57+SCI!AT107+SCI!AT156</f>
        <v>15645941.117941193</v>
      </c>
      <c r="K48" s="989">
        <f>SUM(SCI!AM57:AX57)+SUM(SCI!AM107:AX107)+SUM(SCI!AM156:AX156)</f>
        <v>1014915908.7267489</v>
      </c>
      <c r="L48" s="989">
        <f>SCI!BH57+SCI!BH107+SCI!BH156</f>
        <v>81693774.145938903</v>
      </c>
      <c r="M48" s="990">
        <f>SUM(SCI!AY57:BJ57)+SUM(SCI!AY107:BJ107)+SUM(SCI!AY156:BJ156)</f>
        <v>1046501179.2552178</v>
      </c>
    </row>
    <row r="49" spans="3:13" x14ac:dyDescent="0.25">
      <c r="C49" s="1089" t="s">
        <v>163</v>
      </c>
      <c r="D49" s="1090"/>
      <c r="E49" s="1090"/>
      <c r="F49" s="1090"/>
      <c r="G49" s="1090"/>
      <c r="H49" s="1090"/>
      <c r="I49" s="1090"/>
      <c r="J49" s="1090"/>
      <c r="K49" s="1090"/>
      <c r="L49" s="1090"/>
      <c r="M49" s="1091"/>
    </row>
    <row r="50" spans="3:13" x14ac:dyDescent="0.25">
      <c r="C50" s="766" t="s">
        <v>1</v>
      </c>
      <c r="D50" s="989">
        <f>SCI!D34+SCI!D83</f>
        <v>40182093.391016625</v>
      </c>
      <c r="E50" s="989">
        <f>SUM(SCI!C34:N34)+SUM(SCI!C83:N83)</f>
        <v>952471332.70348907</v>
      </c>
      <c r="F50" s="989">
        <f>SCI!R34+SCI!R83</f>
        <v>25075811.793730356</v>
      </c>
      <c r="G50" s="989">
        <f>SUM(SCI!O34:Z34)+SUM(SCI!O83:Z83)</f>
        <v>767629890.18204069</v>
      </c>
      <c r="H50" s="989">
        <f>SCI!AF83+SCI!AF34</f>
        <v>146506475.66403028</v>
      </c>
      <c r="I50" s="989">
        <f>SUM(SCI!AA34:AL34)+SUM(SCI!AA83:AL83)</f>
        <v>997070060.29979372</v>
      </c>
      <c r="J50" s="989">
        <f>SCI!AT34+SCI!AT83</f>
        <v>30003074.210986208</v>
      </c>
      <c r="K50" s="989">
        <f>SUM(SCI!AM34:AX34)+SUM(SCI!AM83:AX83)</f>
        <v>787178355.1728127</v>
      </c>
      <c r="L50" s="989">
        <f>SCI!BH83+SCI!BH34</f>
        <v>104017978.0471943</v>
      </c>
      <c r="M50" s="990">
        <f>SUM(SCI!AY34:BJ34)+SUM(SCI!AY83:BJ83)</f>
        <v>984498218.87539113</v>
      </c>
    </row>
    <row r="51" spans="3:13" x14ac:dyDescent="0.25">
      <c r="C51" s="766" t="s">
        <v>2</v>
      </c>
      <c r="D51" s="989">
        <f>SCI!D58+SCI!D108+SCI!D157</f>
        <v>7842215.041311413</v>
      </c>
      <c r="E51" s="989">
        <f>SUM(SCI!C58:N58)+SUM(SCI!C108:N108)+SUM(SCI!C157:N157)</f>
        <v>473352763.6618036</v>
      </c>
      <c r="F51" s="989">
        <f>SCI!R58+SCI!R108+SCI!R157</f>
        <v>19506828.358639184</v>
      </c>
      <c r="G51" s="989">
        <f>SUM(SCI!O58:Z58)+SUM(SCI!O108:Z108)+SUM(SCI!O157:Z157)</f>
        <v>691876593.46798468</v>
      </c>
      <c r="H51" s="989">
        <f>SCI!AF58+SCI!AF108+SCI!AF157</f>
        <v>123687362.70096008</v>
      </c>
      <c r="I51" s="989">
        <f>SUM(SCI!AA58:AL58)+SUM(SCI!AA108:AL108)+SUM(SCI!AA157:AL157)</f>
        <v>654272140.13674271</v>
      </c>
      <c r="J51" s="989">
        <f>SCI!AT58+SCI!AT108+SCI!AT157</f>
        <v>14189284.820417982</v>
      </c>
      <c r="K51" s="989">
        <f>SUM(SCI!AM58:AX58)+SUM(SCI!AM108:AX108)+SUM(SCI!AM157:AX157)</f>
        <v>813286180.02907062</v>
      </c>
      <c r="L51" s="989">
        <f>SCI!BH58+SCI!BH108+SCI!BH157</f>
        <v>85042212.613924369</v>
      </c>
      <c r="M51" s="990">
        <f>SUM(SCI!AY58:BJ58)+SUM(SCI!AY108:BJ108)+SUM(SCI!AY157:BJ157)</f>
        <v>1003382114.8261957</v>
      </c>
    </row>
    <row r="52" spans="3:13" x14ac:dyDescent="0.25">
      <c r="C52" s="766" t="s">
        <v>3</v>
      </c>
      <c r="D52" s="989">
        <f>SCI!D132+SCI!D181</f>
        <v>15288741.309089487</v>
      </c>
      <c r="E52" s="989">
        <f>SUM(SCI!C132:N132)+SUM(SCI!C181:N181)</f>
        <v>310150891.5755766</v>
      </c>
      <c r="F52" s="989">
        <f>SCI!R132+SCI!R181</f>
        <v>22136222.528373647</v>
      </c>
      <c r="G52" s="989">
        <f>SUM(SCI!O132:Z132)+SUM(SCI!O181:Z181)</f>
        <v>457414824.59481466</v>
      </c>
      <c r="H52" s="989">
        <f>SCI!AF132+SCI!AF181</f>
        <v>38592443.088272274</v>
      </c>
      <c r="I52" s="989">
        <f>SUM(SCI!AA132:AL132)+SUM(SCI!AA181:AL181)</f>
        <v>474318510.80724967</v>
      </c>
      <c r="J52" s="989">
        <f>SCI!AT132+SCI!AT181</f>
        <v>44537392.335885033</v>
      </c>
      <c r="K52" s="989">
        <f>SUM(SCI!AM132:AX132)+SUM(SCI!AM181:AX181)</f>
        <v>598063905.89827442</v>
      </c>
      <c r="L52" s="989">
        <f>SCI!BH132+SCI!BH181</f>
        <v>47779178.028745174</v>
      </c>
      <c r="M52" s="990">
        <f>SUM(SCI!AY132:BJ132)+SUM(SCI!AY181:BJ181)</f>
        <v>674875804.31416893</v>
      </c>
    </row>
    <row r="53" spans="3:13" x14ac:dyDescent="0.25">
      <c r="C53" s="766" t="s">
        <v>149</v>
      </c>
      <c r="D53" s="989">
        <f>SCI!D205</f>
        <v>0</v>
      </c>
      <c r="E53" s="989">
        <f>SUM(SCI!C205:N205)</f>
        <v>0</v>
      </c>
      <c r="F53" s="989">
        <f>SCI!R205</f>
        <v>0</v>
      </c>
      <c r="G53" s="989">
        <f>SUM(SCI!O205:Z205)</f>
        <v>0</v>
      </c>
      <c r="H53" s="989">
        <f>SCI!AF205</f>
        <v>15943244.625807712</v>
      </c>
      <c r="I53" s="989">
        <f>SUM(SCI!AA205:AL205)</f>
        <v>105929628.73923041</v>
      </c>
      <c r="J53" s="989">
        <f>SCI!AT205</f>
        <v>17526136.557178635</v>
      </c>
      <c r="K53" s="989">
        <f>SUM(SCI!AM205:AX205)</f>
        <v>115323620.47207949</v>
      </c>
      <c r="L53" s="989">
        <f>SCI!BH205</f>
        <v>19382574.454373185</v>
      </c>
      <c r="M53" s="990">
        <f>SUM(SCI!AY205:BJ205)</f>
        <v>124322890.54437953</v>
      </c>
    </row>
    <row r="54" spans="3:13" x14ac:dyDescent="0.25">
      <c r="C54" s="1089" t="s">
        <v>164</v>
      </c>
      <c r="D54" s="1090"/>
      <c r="E54" s="1090"/>
      <c r="F54" s="1090"/>
      <c r="G54" s="1090"/>
      <c r="H54" s="1090"/>
      <c r="I54" s="1090"/>
      <c r="J54" s="1090"/>
      <c r="K54" s="1090"/>
      <c r="L54" s="1090"/>
      <c r="M54" s="1091"/>
    </row>
    <row r="55" spans="3:13" x14ac:dyDescent="0.25">
      <c r="C55" s="766" t="s">
        <v>1</v>
      </c>
      <c r="D55" s="989">
        <f>SCI!D35+SCI!D84</f>
        <v>15034929.810821949</v>
      </c>
      <c r="E55" s="989">
        <f>SUM(SCI!C35:N35)+SUM(SCI!C84:N84)</f>
        <v>452365877.45405698</v>
      </c>
      <c r="F55" s="989">
        <f>SCI!R35+SCI!R84</f>
        <v>9630333.933242891</v>
      </c>
      <c r="G55" s="989">
        <f>SUM(SCI!O35:Z35)+SUM(SCI!O84:Z84)</f>
        <v>366347706.42682874</v>
      </c>
      <c r="H55" s="989">
        <f>SCI!AF35+SCI!AF84</f>
        <v>51220305.344665028</v>
      </c>
      <c r="I55" s="989">
        <f>SUM(SCI!AA35:AL35)+SUM(SCI!AA84:AL84)</f>
        <v>440984072.96912354</v>
      </c>
      <c r="J55" s="989">
        <f>SCI!AT35+SCI!AT84</f>
        <v>12946679.362739408</v>
      </c>
      <c r="K55" s="989">
        <f>SUM(SCI!AM35:AX35)+SUM(SCI!AM84:AX84)</f>
        <v>424694943.82657027</v>
      </c>
      <c r="L55" s="989">
        <f>SCI!BH35+SCI!BH84</f>
        <v>37361760.422262974</v>
      </c>
      <c r="M55" s="989">
        <f>SUM(SCI!AY35:BJ35)+SUM(SCI!AY84:BJ84)</f>
        <v>407563582.85728329</v>
      </c>
    </row>
    <row r="56" spans="3:13" x14ac:dyDescent="0.25">
      <c r="C56" s="766" t="s">
        <v>2</v>
      </c>
      <c r="D56" s="989">
        <f>SCI!D59+SCI!D109+SCI!D158</f>
        <v>3623985.3626564885</v>
      </c>
      <c r="E56" s="989">
        <f>SUM(SCI!C59:N59)+SUM(SCI!C109:N109)+SUM(SCI!C158:N158)</f>
        <v>276935522.56008494</v>
      </c>
      <c r="F56" s="989">
        <f>SCI!R59+SCI!R109+SCI!R158</f>
        <v>10925272.212914763</v>
      </c>
      <c r="G56" s="989">
        <f>SUM(SCI!O59:Z59)+SUM(SCI!O109:Z109)+SUM(SCI!O158:Z158)</f>
        <v>380384127.47451544</v>
      </c>
      <c r="H56" s="989">
        <f>SCI!AF59+SCI!AF109+SCI!AF158</f>
        <v>53907180.916520208</v>
      </c>
      <c r="I56" s="989">
        <f>SUM(SCI!AA59:AL59)+SUM(SCI!AA109:AL109)+SUM(SCI!AA158:AL158)</f>
        <v>348049998.89618623</v>
      </c>
      <c r="J56" s="989">
        <f>SCI!AT59+SCI!AT109+SCI!AT158</f>
        <v>4171651.9151570341</v>
      </c>
      <c r="K56" s="989">
        <f>SUM(SCI!AM59:AX59)+SUM(SCI!AM109:AX109)+SUM(SCI!AM158:AX158)</f>
        <v>317901212.39437914</v>
      </c>
      <c r="L56" s="989">
        <f>SCI!BH59+SCI!BH109+SCI!BH158</f>
        <v>24663107.889608815</v>
      </c>
      <c r="M56" s="989">
        <f>SUM(SCI!AY59:BJ59)+SUM(SCI!AY109:BJ109)+SUM(SCI!AY158:BJ158)</f>
        <v>321027150.29560465</v>
      </c>
    </row>
    <row r="57" spans="3:13" x14ac:dyDescent="0.25">
      <c r="C57" s="766" t="s">
        <v>3</v>
      </c>
      <c r="D57" s="989">
        <f>SCI!D133+SCI!D182</f>
        <v>9560895.5448947456</v>
      </c>
      <c r="E57" s="989">
        <f>SUM(SCI!C133:N133)+SUM(SCI!C182:N182)</f>
        <v>241538074.69491667</v>
      </c>
      <c r="F57" s="989">
        <f>SCI!R133+SCI!R182</f>
        <v>15291148.868418679</v>
      </c>
      <c r="G57" s="989">
        <f>SUM(SCI!O133:Z133)+SUM(SCI!O182:Z182)</f>
        <v>253987084.58900771</v>
      </c>
      <c r="H57" s="989">
        <f>SCI!AF133+SCI!AF182</f>
        <v>18008067.906696051</v>
      </c>
      <c r="I57" s="989">
        <f>SUM(SCI!AA133:AL133)+SUM(SCI!AA182:AL182)</f>
        <v>265903599.37153149</v>
      </c>
      <c r="J57" s="989">
        <f>SCI!AT133+SCI!AT182</f>
        <v>14848843.964556325</v>
      </c>
      <c r="K57" s="989">
        <f>SUM(SCI!AM133:AX133)+SUM(SCI!AM182:AX182)</f>
        <v>245762578.71226865</v>
      </c>
      <c r="L57" s="989">
        <f>SCI!BH133+SCI!BH182</f>
        <v>16186495.960585706</v>
      </c>
      <c r="M57" s="989">
        <f>SUM(SCI!AY133:BJ133)+SUM(SCI!AY182:BJ182)</f>
        <v>263483783.33170453</v>
      </c>
    </row>
    <row r="58" spans="3:13" x14ac:dyDescent="0.25">
      <c r="C58" s="766" t="s">
        <v>149</v>
      </c>
      <c r="D58" s="989">
        <f>SCI!D206</f>
        <v>0</v>
      </c>
      <c r="E58" s="989">
        <f>SUM(SCI!C206:N206)</f>
        <v>0</v>
      </c>
      <c r="F58" s="989">
        <f>SCI!R206</f>
        <v>0</v>
      </c>
      <c r="G58" s="989">
        <f>SUM(SCI!O206:Z206)</f>
        <v>0</v>
      </c>
      <c r="H58" s="989">
        <f>SCI!AF206</f>
        <v>5884450.7869975111</v>
      </c>
      <c r="I58" s="989">
        <f>SUM(SCI!AA206:AL206)</f>
        <v>48209234.141834177</v>
      </c>
      <c r="J58" s="989">
        <f>SCI!AT206</f>
        <v>5343431.4381345315</v>
      </c>
      <c r="K58" s="989">
        <f>SUM(SCI!AM206:AX206)</f>
        <v>42671899.057596818</v>
      </c>
      <c r="L58" s="989">
        <f>SCI!BH206</f>
        <v>6004575.5205085948</v>
      </c>
      <c r="M58" s="989">
        <f>SUM(SCI!AY206:BJ206)</f>
        <v>44574498.113611393</v>
      </c>
    </row>
    <row r="59" spans="3:13" x14ac:dyDescent="0.25">
      <c r="C59" s="1089" t="s">
        <v>165</v>
      </c>
      <c r="D59" s="1090"/>
      <c r="E59" s="1090"/>
      <c r="F59" s="1090"/>
      <c r="G59" s="1090"/>
      <c r="H59" s="1090"/>
      <c r="I59" s="1090"/>
      <c r="J59" s="1090"/>
      <c r="K59" s="1090"/>
      <c r="L59" s="1090"/>
      <c r="M59" s="1091"/>
    </row>
    <row r="60" spans="3:13" x14ac:dyDescent="0.25">
      <c r="C60" s="766" t="s">
        <v>1</v>
      </c>
      <c r="D60" s="989">
        <f>SCI!D36+SCI!D85</f>
        <v>14706324.418502966</v>
      </c>
      <c r="E60" s="989">
        <f>SUM(SCI!C36:N36)+SUM(SCI!C85:N85)</f>
        <v>432594149.22958684</v>
      </c>
      <c r="F60" s="989">
        <f>SCI!R36+SCI!R85</f>
        <v>10907919.905761173</v>
      </c>
      <c r="G60" s="989">
        <f>SUM(SCI!O36:Z36)+SUM(SCI!O85:Z85)</f>
        <v>392025486.61441857</v>
      </c>
      <c r="H60" s="989">
        <f>SCI!AF85+SCI!AF36</f>
        <v>44655552.077087395</v>
      </c>
      <c r="I60" s="989">
        <f>SUM(SCI!AA36:AL36)+SUM(SCI!AA85:AL85)</f>
        <v>383838423.80110437</v>
      </c>
      <c r="J60" s="989">
        <f>SCI!AT36+SCI!AT85</f>
        <v>8309632.9557962697</v>
      </c>
      <c r="K60" s="989">
        <f>SUM(SCI!AM36:AX36)+SUM(SCI!AM85:AX85)</f>
        <v>275485753.81132662</v>
      </c>
      <c r="L60" s="989">
        <f>SCI!BH85+SCI!BH36</f>
        <v>29340443.424926355</v>
      </c>
      <c r="M60" s="990">
        <f>SUM(SCI!AY36:BJ36)+SUM(SCI!AY85:BJ85)</f>
        <v>316718053.50367057</v>
      </c>
    </row>
    <row r="61" spans="3:13" x14ac:dyDescent="0.25">
      <c r="C61" s="766" t="s">
        <v>2</v>
      </c>
      <c r="D61" s="989">
        <f>SCI!D60+SCI!D110+SCI!D159</f>
        <v>4011264.6111521879</v>
      </c>
      <c r="E61" s="989">
        <f>SUM(SCI!C60:N60)+SUM(SCI!C110:N110)+SUM(SCI!C159:N159)</f>
        <v>289131390.90992826</v>
      </c>
      <c r="F61" s="989">
        <f>SCI!R60+SCI!R110+SCI!R159</f>
        <v>10527507.705701321</v>
      </c>
      <c r="G61" s="989">
        <f>SUM(SCI!O60:Z60)+SUM(SCI!O110:Z110)+SUM(SCI!O159:Z159)</f>
        <v>356146204.67703092</v>
      </c>
      <c r="H61" s="989">
        <f>SCI!AF60+SCI!AF110+SCI!AF159</f>
        <v>52736265.118452996</v>
      </c>
      <c r="I61" s="989">
        <f>SUM(SCI!AA60:AL60)+SUM(SCI!AA110:AL110)+SUM(SCI!AA159:AL159)</f>
        <v>338058389.93058747</v>
      </c>
      <c r="J61" s="989">
        <f>SCI!AT60+SCI!AT110+SCI!AT159</f>
        <v>4320023.3013911564</v>
      </c>
      <c r="K61" s="989">
        <f>SUM(SCI!AM60:AX60)+SUM(SCI!AM110:AX110)+SUM(SCI!AM159:AX159)</f>
        <v>336437948.63193786</v>
      </c>
      <c r="L61" s="989">
        <f>SCI!BH60+SCI!BH110+SCI!BH159</f>
        <v>26197368.141454183</v>
      </c>
      <c r="M61" s="990">
        <f>SUM(SCI!AY60:BJ60)+SUM(SCI!AY110:BJ110)+SUM(SCI!AY159:BJ159)</f>
        <v>338564674.56379473</v>
      </c>
    </row>
    <row r="62" spans="3:13" x14ac:dyDescent="0.25">
      <c r="C62" s="766" t="s">
        <v>3</v>
      </c>
      <c r="D62" s="989">
        <f>SCI!D134+SCI!D183</f>
        <v>12700065.953932753</v>
      </c>
      <c r="E62" s="989">
        <f>SUM(SCI!C134:N134)+SUM(SCI!C183:N183)</f>
        <v>324236558.81015784</v>
      </c>
      <c r="F62" s="989">
        <f>SCI!R134+SCI!R183</f>
        <v>20155588.46855111</v>
      </c>
      <c r="G62" s="989">
        <f>SUM(SCI!O134:Z134)+SUM(SCI!O183:Z183)</f>
        <v>324278871.15054804</v>
      </c>
      <c r="H62" s="989">
        <f>SCI!AF134+SCI!AF183</f>
        <v>21245438.297180858</v>
      </c>
      <c r="I62" s="989">
        <f>SUM(SCI!AA134:AL134)+SUM(SCI!AA183:AL183)</f>
        <v>308944318.43335855</v>
      </c>
      <c r="J62" s="989">
        <f>SCI!AT134+SCI!AT183</f>
        <v>18168480.769892834</v>
      </c>
      <c r="K62" s="989">
        <f>SUM(SCI!AM134:AX134)+SUM(SCI!AM183:AX183)</f>
        <v>305608113.82291484</v>
      </c>
      <c r="L62" s="989">
        <f>SCI!BH134+SCI!BH183</f>
        <v>19199755.15027415</v>
      </c>
      <c r="M62" s="990">
        <f>SUM(SCI!AY134:BJ134)+SUM(SCI!AY183:BJ183)</f>
        <v>307182161.41647816</v>
      </c>
    </row>
    <row r="63" spans="3:13" ht="16.5" thickBot="1" x14ac:dyDescent="0.3">
      <c r="C63" s="766" t="s">
        <v>149</v>
      </c>
      <c r="D63" s="991">
        <f>SCI!D207</f>
        <v>0</v>
      </c>
      <c r="E63" s="991">
        <f>SUM(SCI!C207:N207)</f>
        <v>0</v>
      </c>
      <c r="F63" s="991">
        <f>SCI!R207</f>
        <v>0</v>
      </c>
      <c r="G63" s="991">
        <f>SUM(SCI!O207:Z207)</f>
        <v>0</v>
      </c>
      <c r="H63" s="991">
        <f>SCI!AF207</f>
        <v>5054001.8104405366</v>
      </c>
      <c r="I63" s="991">
        <f>SUM(SCI!AA207:AL207)</f>
        <v>41303092.14448379</v>
      </c>
      <c r="J63" s="991">
        <f>SCI!AT207</f>
        <v>4357985.4154629214</v>
      </c>
      <c r="K63" s="991">
        <f>SUM(SCI!AM207:AX207)</f>
        <v>35597324.004712857</v>
      </c>
      <c r="L63" s="991">
        <f>SCI!BH207</f>
        <v>4974604.4691412542</v>
      </c>
      <c r="M63" s="992">
        <f>SUM(SCI!AY207:BJ207)</f>
        <v>36323273.650538556</v>
      </c>
    </row>
    <row r="66" spans="3:13" ht="16.5" thickBot="1" x14ac:dyDescent="0.3"/>
    <row r="67" spans="3:13" x14ac:dyDescent="0.25">
      <c r="C67" s="1082" t="s">
        <v>1025</v>
      </c>
      <c r="D67" s="1083"/>
      <c r="E67" s="1083"/>
      <c r="F67" s="1083"/>
      <c r="G67" s="1083"/>
      <c r="H67" s="1083"/>
      <c r="I67" s="1083"/>
      <c r="J67" s="1083"/>
      <c r="K67" s="1083"/>
      <c r="L67" s="1083"/>
      <c r="M67" s="1084"/>
    </row>
    <row r="68" spans="3:13" x14ac:dyDescent="0.25">
      <c r="C68" s="1085" t="s">
        <v>1026</v>
      </c>
      <c r="D68" s="1086"/>
      <c r="E68" s="1086"/>
      <c r="F68" s="1086"/>
      <c r="G68" s="1086"/>
      <c r="H68" s="1086"/>
      <c r="I68" s="1086"/>
      <c r="J68" s="1086"/>
      <c r="K68" s="1086"/>
      <c r="L68" s="1086"/>
      <c r="M68" s="1087"/>
    </row>
    <row r="69" spans="3:13" x14ac:dyDescent="0.25">
      <c r="C69" s="769"/>
      <c r="D69" s="1069">
        <v>2019</v>
      </c>
      <c r="E69" s="1069"/>
      <c r="F69" s="1069">
        <f>D69+1</f>
        <v>2020</v>
      </c>
      <c r="G69" s="1069"/>
      <c r="H69" s="1069">
        <f t="shared" ref="H69" si="9">F69+1</f>
        <v>2021</v>
      </c>
      <c r="I69" s="1069"/>
      <c r="J69" s="1069">
        <f t="shared" ref="J69" si="10">H69+1</f>
        <v>2022</v>
      </c>
      <c r="K69" s="1069"/>
      <c r="L69" s="1069">
        <f t="shared" ref="L69" si="11">J69+1</f>
        <v>2023</v>
      </c>
      <c r="M69" s="1088"/>
    </row>
    <row r="70" spans="3:13" x14ac:dyDescent="0.25">
      <c r="C70" s="769"/>
      <c r="D70" s="183" t="s">
        <v>1016</v>
      </c>
      <c r="E70" s="183" t="s">
        <v>112</v>
      </c>
      <c r="F70" s="183" t="s">
        <v>12</v>
      </c>
      <c r="G70" s="183" t="s">
        <v>112</v>
      </c>
      <c r="H70" s="183" t="s">
        <v>14</v>
      </c>
      <c r="I70" s="183" t="s">
        <v>112</v>
      </c>
      <c r="J70" s="183" t="s">
        <v>16</v>
      </c>
      <c r="K70" s="183" t="s">
        <v>112</v>
      </c>
      <c r="L70" s="183" t="s">
        <v>18</v>
      </c>
      <c r="M70" s="764" t="s">
        <v>112</v>
      </c>
    </row>
    <row r="71" spans="3:13" x14ac:dyDescent="0.25">
      <c r="C71" s="766" t="s">
        <v>161</v>
      </c>
      <c r="D71" s="989">
        <f>SFP!E100</f>
        <v>209468587.17533648</v>
      </c>
      <c r="E71" s="989">
        <f>SUM(SFP!D100:O100)</f>
        <v>1606734767.8087411</v>
      </c>
      <c r="F71" s="989">
        <f>SFP!S100</f>
        <v>36610374.666398369</v>
      </c>
      <c r="G71" s="989">
        <f>SUM(SFP!P100:AA100)</f>
        <v>1215132181.0024512</v>
      </c>
      <c r="H71" s="989">
        <f>SFP!AG100</f>
        <v>151115617.2005676</v>
      </c>
      <c r="I71" s="989">
        <f>SUM(SFP!AB100:AM100)</f>
        <v>1494510607.7474573</v>
      </c>
      <c r="J71" s="989">
        <f>SFP!AU100</f>
        <v>122705609.63144012</v>
      </c>
      <c r="K71" s="989">
        <f>SUM(SFP!AN100:AY100)</f>
        <v>1892085819.2255359</v>
      </c>
      <c r="L71" s="989">
        <f>SFP!BI100</f>
        <v>80319772.585906178</v>
      </c>
      <c r="M71" s="990">
        <f>SUM(SFP!AZ100:BK100)</f>
        <v>1053044234.7399304</v>
      </c>
    </row>
    <row r="72" spans="3:13" x14ac:dyDescent="0.25">
      <c r="C72" s="766" t="s">
        <v>168</v>
      </c>
      <c r="D72" s="989">
        <f>SFP!E101</f>
        <v>179354362.78837472</v>
      </c>
      <c r="E72" s="989">
        <f>SUM(SFP!D101:O101)</f>
        <v>1327459130.6134806</v>
      </c>
      <c r="F72" s="989">
        <f>SFP!S101</f>
        <v>24915542.733158905</v>
      </c>
      <c r="G72" s="989">
        <f>SUM(SFP!P101:AA101)</f>
        <v>913787819.31302512</v>
      </c>
      <c r="H72" s="989">
        <f>SFP!AG101</f>
        <v>116549243.86774868</v>
      </c>
      <c r="I72" s="989">
        <f>SUM(SFP!AB101:AM101)</f>
        <v>1039698889.0897181</v>
      </c>
      <c r="J72" s="989">
        <f>SFP!AU101</f>
        <v>26651741.818708621</v>
      </c>
      <c r="K72" s="989">
        <f>SUM(SFP!AN101:AY101)</f>
        <v>845834634.39682794</v>
      </c>
      <c r="L72" s="989">
        <f>SFP!BI101</f>
        <v>39790298.122383878</v>
      </c>
      <c r="M72" s="990">
        <f>SUM(SFP!AZ101:BK101)</f>
        <v>716481212.48830962</v>
      </c>
    </row>
    <row r="73" spans="3:13" x14ac:dyDescent="0.25">
      <c r="C73" s="766" t="s">
        <v>163</v>
      </c>
      <c r="D73" s="989">
        <f>SFP!E102</f>
        <v>180311634.06805268</v>
      </c>
      <c r="E73" s="989">
        <f>SUM(SFP!D102:O102)</f>
        <v>1645612076.7097797</v>
      </c>
      <c r="F73" s="989">
        <f>SFP!S102</f>
        <v>51342399.304516792</v>
      </c>
      <c r="G73" s="989">
        <f>SUM(SFP!P102:AA102)</f>
        <v>2149992780.5632987</v>
      </c>
      <c r="H73" s="989">
        <f>SFP!AG102</f>
        <v>39242782.758846819</v>
      </c>
      <c r="I73" s="989">
        <f>SUM(SFP!AB102:AM102)</f>
        <v>682359337.38513112</v>
      </c>
      <c r="J73" s="989">
        <f>SFP!AU102</f>
        <v>97629771.420185417</v>
      </c>
      <c r="K73" s="989">
        <f>SUM(SFP!AN102:AY102)</f>
        <v>2413632280.1304693</v>
      </c>
      <c r="L73" s="989">
        <f>SFP!BI102</f>
        <v>146200522.64751571</v>
      </c>
      <c r="M73" s="990">
        <f>SUM(SFP!AZ102:BK102)</f>
        <v>1701570330.7223001</v>
      </c>
    </row>
    <row r="74" spans="3:13" x14ac:dyDescent="0.25">
      <c r="C74" s="766" t="s">
        <v>1027</v>
      </c>
      <c r="D74" s="989">
        <f>SFP!E103</f>
        <v>95384431.007201821</v>
      </c>
      <c r="E74" s="989">
        <f>SUM(SFP!D103:O103)</f>
        <v>1163717295.2868044</v>
      </c>
      <c r="F74" s="989">
        <f>SFP!S103</f>
        <v>11663060.031902093</v>
      </c>
      <c r="G74" s="989">
        <f>SUM(SFP!P103:AA103)</f>
        <v>755513257.61124921</v>
      </c>
      <c r="H74" s="989">
        <f>SFP!AG103</f>
        <v>97988746.37790373</v>
      </c>
      <c r="I74" s="989">
        <f>SUM(SFP!AB103:AM103)</f>
        <v>866680600.26582921</v>
      </c>
      <c r="J74" s="989">
        <f>SFP!AU103</f>
        <v>36284525.394533448</v>
      </c>
      <c r="K74" s="989">
        <f>SUM(SFP!AN103:AY103)</f>
        <v>841953778.90213144</v>
      </c>
      <c r="L74" s="989">
        <f>SFP!BI103</f>
        <v>7930075.126042977</v>
      </c>
      <c r="M74" s="990">
        <f>SUM(SFP!AZ103:BK103)</f>
        <v>208738980.21894646</v>
      </c>
    </row>
    <row r="75" spans="3:13" ht="16.5" thickBot="1" x14ac:dyDescent="0.3">
      <c r="C75" s="767" t="s">
        <v>165</v>
      </c>
      <c r="D75" s="989">
        <f>SFP!E104</f>
        <v>94416595.345980674</v>
      </c>
      <c r="E75" s="989">
        <f>SUM(SFP!D104:O104)</f>
        <v>1202609272.9337392</v>
      </c>
      <c r="F75" s="989">
        <f>SFP!S104</f>
        <v>18197773.87127807</v>
      </c>
      <c r="G75" s="989">
        <f>SUM(SFP!P104:AA104)</f>
        <v>885306045.12778127</v>
      </c>
      <c r="H75" s="989">
        <f>SFP!AG104</f>
        <v>57255468.506477594</v>
      </c>
      <c r="I75" s="989">
        <f>SUM(SFP!AB104:AM104)</f>
        <v>593250852.18323255</v>
      </c>
      <c r="J75" s="989">
        <f>SFP!AU104</f>
        <v>83416987.614636749</v>
      </c>
      <c r="K75" s="989">
        <f>SUM(SFP!AN104:AY104)</f>
        <v>1150901675.297663</v>
      </c>
      <c r="L75" s="989">
        <f>SFP!BI104</f>
        <v>68725823.158961117</v>
      </c>
      <c r="M75" s="990">
        <f>SUM(SFP!AZ104:BK104)</f>
        <v>972737956.7541461</v>
      </c>
    </row>
    <row r="78" spans="3:13" ht="16.5" thickBot="1" x14ac:dyDescent="0.3"/>
    <row r="79" spans="3:13" x14ac:dyDescent="0.25">
      <c r="C79" s="1082" t="s">
        <v>1028</v>
      </c>
      <c r="D79" s="1083"/>
      <c r="E79" s="1083"/>
      <c r="F79" s="1083"/>
      <c r="G79" s="1083"/>
      <c r="H79" s="1083"/>
      <c r="I79" s="1083"/>
      <c r="J79" s="1083"/>
      <c r="K79" s="1083"/>
      <c r="L79" s="1083"/>
      <c r="M79" s="1084"/>
    </row>
    <row r="80" spans="3:13" x14ac:dyDescent="0.25">
      <c r="C80" s="1085" t="s">
        <v>1029</v>
      </c>
      <c r="D80" s="1086"/>
      <c r="E80" s="1086"/>
      <c r="F80" s="1086"/>
      <c r="G80" s="1086"/>
      <c r="H80" s="1086"/>
      <c r="I80" s="1086"/>
      <c r="J80" s="1086"/>
      <c r="K80" s="1086"/>
      <c r="L80" s="1086"/>
      <c r="M80" s="1087"/>
    </row>
    <row r="81" spans="3:13" x14ac:dyDescent="0.25">
      <c r="C81" s="763"/>
      <c r="D81" s="1069">
        <v>2019</v>
      </c>
      <c r="E81" s="1069"/>
      <c r="F81" s="1069">
        <f>D81+1</f>
        <v>2020</v>
      </c>
      <c r="G81" s="1069"/>
      <c r="H81" s="1069">
        <f t="shared" ref="H81:L81" si="12">F81+1</f>
        <v>2021</v>
      </c>
      <c r="I81" s="1069"/>
      <c r="J81" s="1069">
        <f t="shared" si="12"/>
        <v>2022</v>
      </c>
      <c r="K81" s="1069"/>
      <c r="L81" s="1069">
        <f t="shared" si="12"/>
        <v>2023</v>
      </c>
      <c r="M81" s="1088"/>
    </row>
    <row r="82" spans="3:13" x14ac:dyDescent="0.25">
      <c r="C82" s="763"/>
      <c r="D82" s="183" t="s">
        <v>10</v>
      </c>
      <c r="E82" s="183" t="s">
        <v>112</v>
      </c>
      <c r="F82" s="183" t="s">
        <v>12</v>
      </c>
      <c r="G82" s="183" t="s">
        <v>112</v>
      </c>
      <c r="H82" s="183" t="s">
        <v>14</v>
      </c>
      <c r="I82" s="183" t="s">
        <v>112</v>
      </c>
      <c r="J82" s="183" t="s">
        <v>16</v>
      </c>
      <c r="K82" s="183" t="s">
        <v>112</v>
      </c>
      <c r="L82" s="183" t="s">
        <v>18</v>
      </c>
      <c r="M82" s="764" t="s">
        <v>112</v>
      </c>
    </row>
    <row r="83" spans="3:13" x14ac:dyDescent="0.25">
      <c r="C83" s="766" t="s">
        <v>161</v>
      </c>
      <c r="D83" s="989">
        <f>SFP!E36</f>
        <v>189838783.65996531</v>
      </c>
      <c r="E83" s="989">
        <f>SUM(SFP!D36:O36)</f>
        <v>1810989292.6207521</v>
      </c>
      <c r="F83" s="989">
        <f>SFP!S36</f>
        <v>108132805.72056349</v>
      </c>
      <c r="G83" s="989">
        <f>SUM(SFP!P36:AA36)</f>
        <v>1930873966.8115847</v>
      </c>
      <c r="H83" s="989">
        <f>SFP!AG36</f>
        <v>231594763.70377821</v>
      </c>
      <c r="I83" s="989">
        <f>SUM(SFP!AB36:AM36)</f>
        <v>2532611275.260571</v>
      </c>
      <c r="J83" s="989">
        <f>SFP!AU36</f>
        <v>199344423.02797502</v>
      </c>
      <c r="K83" s="989">
        <f>SUM(SFP!AN36:AY36)</f>
        <v>2895350587.3625569</v>
      </c>
      <c r="L83" s="989">
        <f>SFP!BI36</f>
        <v>237996258.75528547</v>
      </c>
      <c r="M83" s="990">
        <f>SUM(SFP!AZ36:BK36)</f>
        <v>3086890569.353569</v>
      </c>
    </row>
    <row r="84" spans="3:13" x14ac:dyDescent="0.25">
      <c r="C84" s="766" t="s">
        <v>168</v>
      </c>
      <c r="D84" s="989">
        <f>SFP!E37</f>
        <v>62919353.00615681</v>
      </c>
      <c r="E84" s="989">
        <f>SUM(SFP!D37:O37)</f>
        <v>1209524043.4206316</v>
      </c>
      <c r="F84" s="989">
        <f>SFP!S37</f>
        <v>217476468.48780283</v>
      </c>
      <c r="G84" s="989">
        <f>SUM(SFP!P37:AA37)</f>
        <v>2536951082.9004583</v>
      </c>
      <c r="H84" s="989">
        <f>SFP!AG37</f>
        <v>262044813.41284001</v>
      </c>
      <c r="I84" s="989">
        <f>SUM(SFP!AB37:AM37)</f>
        <v>2838191613.4856849</v>
      </c>
      <c r="J84" s="989">
        <f>SFP!AU37</f>
        <v>209603877.09656119</v>
      </c>
      <c r="K84" s="989">
        <f>SUM(SFP!AN37:AY37)</f>
        <v>2752819689.1590648</v>
      </c>
      <c r="L84" s="989">
        <f>SFP!BI37</f>
        <v>145148580.32948333</v>
      </c>
      <c r="M84" s="990">
        <f>SUM(SFP!AZ37:BK37)</f>
        <v>2631196377.9205818</v>
      </c>
    </row>
    <row r="85" spans="3:13" x14ac:dyDescent="0.25">
      <c r="C85" s="766" t="s">
        <v>163</v>
      </c>
      <c r="D85" s="989">
        <f>SFP!E38</f>
        <v>223369204.70123112</v>
      </c>
      <c r="E85" s="989">
        <f>SUM(SFP!D38:O38)</f>
        <v>2208743908.4543281</v>
      </c>
      <c r="F85" s="989">
        <f>SFP!S38</f>
        <v>166709263.39054552</v>
      </c>
      <c r="G85" s="989">
        <f>SUM(SFP!P38:AA38)</f>
        <v>2671788774.3897381</v>
      </c>
      <c r="H85" s="989">
        <f>SFP!AG38</f>
        <v>357202478.68697721</v>
      </c>
      <c r="I85" s="989">
        <f>SUM(SFP!AB38:AM38)</f>
        <v>2923790129.0616231</v>
      </c>
      <c r="J85" s="989">
        <f>SFP!AU38</f>
        <v>233129175.51133853</v>
      </c>
      <c r="K85" s="989">
        <f>SUM(SFP!AN38:AY38)</f>
        <v>3269529119.2473173</v>
      </c>
      <c r="L85" s="989">
        <f>SFP!BI38</f>
        <v>307466331.77308464</v>
      </c>
      <c r="M85" s="990">
        <f>SUM(SFP!AZ38:BK38)</f>
        <v>3862751432.4533362</v>
      </c>
    </row>
    <row r="86" spans="3:13" x14ac:dyDescent="0.25">
      <c r="C86" s="766" t="s">
        <v>164</v>
      </c>
      <c r="D86" s="989">
        <f>SFP!E39</f>
        <v>99438168.929976866</v>
      </c>
      <c r="E86" s="989">
        <f>SUM(SFP!D39:O39)</f>
        <v>1223932727.4032166</v>
      </c>
      <c r="F86" s="989">
        <f>SFP!S39</f>
        <v>64675859.3361146</v>
      </c>
      <c r="G86" s="989">
        <f>SUM(SFP!P39:AA39)</f>
        <v>1307528660.5865903</v>
      </c>
      <c r="H86" s="989">
        <f>SFP!AG39</f>
        <v>141922005.45036682</v>
      </c>
      <c r="I86" s="989">
        <f>SUM(SFP!AB39:AM39)</f>
        <v>1472309816.4466062</v>
      </c>
      <c r="J86" s="989">
        <f>SFP!AU39</f>
        <v>88034052.089267164</v>
      </c>
      <c r="K86" s="989">
        <f>SUM(SFP!AN39:AY39)</f>
        <v>1514695059.8760376</v>
      </c>
      <c r="L86" s="989">
        <f>SFP!BI39</f>
        <v>95444731.765361667</v>
      </c>
      <c r="M86" s="990">
        <f>SUM(SFP!AZ39:BK39)</f>
        <v>1475715263.5509996</v>
      </c>
    </row>
    <row r="87" spans="3:13" ht="16.5" thickBot="1" x14ac:dyDescent="0.3">
      <c r="C87" s="767" t="s">
        <v>165</v>
      </c>
      <c r="D87" s="989">
        <f>SFP!E40</f>
        <v>109932495.91407529</v>
      </c>
      <c r="E87" s="989">
        <f>SUM(SFP!D40:O40)</f>
        <v>1103381846.8478146</v>
      </c>
      <c r="F87" s="989">
        <f>SFP!S40</f>
        <v>39543490.114145741</v>
      </c>
      <c r="G87" s="989">
        <f>SUM(SFP!P40:AA40)</f>
        <v>978799153.45694613</v>
      </c>
      <c r="H87" s="989">
        <f>SFP!AG40</f>
        <v>107199089.66274032</v>
      </c>
      <c r="I87" s="989">
        <f>SUM(SFP!AB40:AM40)</f>
        <v>1074479033.1982994</v>
      </c>
      <c r="J87" s="989">
        <f>SFP!AU40</f>
        <v>53925832.445703842</v>
      </c>
      <c r="K87" s="989">
        <f>SUM(SFP!AN40:AY40)</f>
        <v>1042808312.274847</v>
      </c>
      <c r="L87" s="989">
        <f>SFP!BI40</f>
        <v>74398026.440076157</v>
      </c>
      <c r="M87" s="990">
        <f>SUM(SFP!AZ40:BK40)</f>
        <v>1063294308.5645151</v>
      </c>
    </row>
    <row r="90" spans="3:13" ht="16.5" thickBot="1" x14ac:dyDescent="0.3"/>
    <row r="91" spans="3:13" x14ac:dyDescent="0.25">
      <c r="C91" s="1082" t="s">
        <v>1030</v>
      </c>
      <c r="D91" s="1083"/>
      <c r="E91" s="1083"/>
      <c r="F91" s="1083"/>
      <c r="G91" s="1083"/>
      <c r="H91" s="1083"/>
      <c r="I91" s="1083"/>
      <c r="J91" s="1083"/>
      <c r="K91" s="1083"/>
      <c r="L91" s="1083"/>
      <c r="M91" s="1084"/>
    </row>
    <row r="92" spans="3:13" x14ac:dyDescent="0.25">
      <c r="C92" s="1085" t="s">
        <v>1031</v>
      </c>
      <c r="D92" s="1086"/>
      <c r="E92" s="1086"/>
      <c r="F92" s="1086"/>
      <c r="G92" s="1086"/>
      <c r="H92" s="1086"/>
      <c r="I92" s="1086"/>
      <c r="J92" s="1086"/>
      <c r="K92" s="1086"/>
      <c r="L92" s="1086"/>
      <c r="M92" s="1087"/>
    </row>
    <row r="93" spans="3:13" x14ac:dyDescent="0.25">
      <c r="C93" s="763"/>
      <c r="D93" s="1069">
        <v>2019</v>
      </c>
      <c r="E93" s="1069"/>
      <c r="F93" s="1069">
        <f>D93+1</f>
        <v>2020</v>
      </c>
      <c r="G93" s="1069"/>
      <c r="H93" s="1069">
        <f t="shared" ref="H93" si="13">F93+1</f>
        <v>2021</v>
      </c>
      <c r="I93" s="1069"/>
      <c r="J93" s="1069">
        <f t="shared" ref="J93" si="14">H93+1</f>
        <v>2022</v>
      </c>
      <c r="K93" s="1069"/>
      <c r="L93" s="1069">
        <f t="shared" ref="L93" si="15">J93+1</f>
        <v>2023</v>
      </c>
      <c r="M93" s="1088"/>
    </row>
    <row r="94" spans="3:13" x14ac:dyDescent="0.25">
      <c r="C94" s="763"/>
      <c r="D94" s="182" t="s">
        <v>1016</v>
      </c>
      <c r="E94" s="182" t="s">
        <v>112</v>
      </c>
      <c r="F94" s="182" t="s">
        <v>142</v>
      </c>
      <c r="G94" s="182" t="s">
        <v>112</v>
      </c>
      <c r="H94" s="182" t="s">
        <v>14</v>
      </c>
      <c r="I94" s="182" t="s">
        <v>112</v>
      </c>
      <c r="J94" s="182" t="s">
        <v>1017</v>
      </c>
      <c r="K94" s="182" t="s">
        <v>112</v>
      </c>
      <c r="L94" s="182" t="s">
        <v>18</v>
      </c>
      <c r="M94" s="765" t="s">
        <v>112</v>
      </c>
    </row>
    <row r="95" spans="3:13" x14ac:dyDescent="0.25">
      <c r="C95" s="766" t="s">
        <v>1</v>
      </c>
      <c r="D95" s="989">
        <f>SFP!E42</f>
        <v>192616021.51711014</v>
      </c>
      <c r="E95" s="989">
        <f>SUM(SFP!D42:O42)</f>
        <v>2991070605.7978101</v>
      </c>
      <c r="F95" s="989">
        <f>SFP!S42</f>
        <v>216701854.0184797</v>
      </c>
      <c r="G95" s="989">
        <f>SUM(SFP!P42:AA42)</f>
        <v>3496782355.3626609</v>
      </c>
      <c r="H95" s="989">
        <f>SFP!AG42</f>
        <v>329438423.53251278</v>
      </c>
      <c r="I95" s="989">
        <f>SUM(SFP!AB42:AM42)</f>
        <v>3477995440.1881356</v>
      </c>
      <c r="J95" s="989">
        <f>SFP!AU42</f>
        <v>313538544.34890425</v>
      </c>
      <c r="K95" s="989">
        <f>SUM(SFP!AN42:AY42)</f>
        <v>3712494190.0023422</v>
      </c>
      <c r="L95" s="989">
        <f>SFP!BI42</f>
        <v>385920151.90670657</v>
      </c>
      <c r="M95" s="990">
        <f>SUM(SFP!AZ42:BK42)</f>
        <v>4569692538.9342613</v>
      </c>
    </row>
    <row r="96" spans="3:13" x14ac:dyDescent="0.25">
      <c r="C96" s="766" t="s">
        <v>2</v>
      </c>
      <c r="D96" s="989">
        <f>SFP!E43</f>
        <v>75998762.714125201</v>
      </c>
      <c r="E96" s="989">
        <f>SUM(SFP!D43:O43)</f>
        <v>1327121944.0449028</v>
      </c>
      <c r="F96" s="989">
        <f>SFP!S43</f>
        <v>127444859.91105443</v>
      </c>
      <c r="G96" s="989">
        <f>SUM(SFP!P43:AA43)</f>
        <v>2334925084.6393137</v>
      </c>
      <c r="H96" s="989">
        <f>SFP!AG43</f>
        <v>283691340.13756615</v>
      </c>
      <c r="I96" s="989">
        <f>SUM(SFP!AB43:AM43)</f>
        <v>2302221530.8405318</v>
      </c>
      <c r="J96" s="989">
        <f>SFP!AU43</f>
        <v>147699966.92779154</v>
      </c>
      <c r="K96" s="989">
        <f>SUM(SFP!AN43:AY43)</f>
        <v>3063547566.9173861</v>
      </c>
      <c r="L96" s="989">
        <f>SFP!BI43</f>
        <v>253579912.13280982</v>
      </c>
      <c r="M96" s="990">
        <f>SUM(SFP!AZ43:BK43)</f>
        <v>2998506778.2638426</v>
      </c>
    </row>
    <row r="97" spans="3:13" x14ac:dyDescent="0.25">
      <c r="C97" s="766" t="s">
        <v>3</v>
      </c>
      <c r="D97" s="989">
        <f>SFP!E44</f>
        <v>114740109.53322437</v>
      </c>
      <c r="E97" s="989">
        <f>SUM(SFP!D44:O44)</f>
        <v>1489362329.0221748</v>
      </c>
      <c r="F97" s="989">
        <f>SFP!S44</f>
        <v>214003917.85436851</v>
      </c>
      <c r="G97" s="989">
        <f>SUM(SFP!P44:AA44)</f>
        <v>2591797019.7713132</v>
      </c>
      <c r="H97" s="989">
        <f>SFP!AG44</f>
        <v>183587781.87164274</v>
      </c>
      <c r="I97" s="989">
        <f>SUM(SFP!AB44:AM44)</f>
        <v>2464411513.904284</v>
      </c>
      <c r="J97" s="989">
        <f>SFP!AU44</f>
        <v>237479073.28501993</v>
      </c>
      <c r="K97" s="989">
        <f>SUM(SFP!AN44:AY44)</f>
        <v>2837892354.5015526</v>
      </c>
      <c r="L97" s="989">
        <f>SFP!BI44</f>
        <v>256354610.35940933</v>
      </c>
      <c r="M97" s="990">
        <f>SUM(SFP!AZ44:BK44)</f>
        <v>3251673063.985909</v>
      </c>
    </row>
    <row r="98" spans="3:13" x14ac:dyDescent="0.25">
      <c r="C98" s="766" t="s">
        <v>1032</v>
      </c>
      <c r="D98" s="989">
        <f>SFP!E45</f>
        <v>0</v>
      </c>
      <c r="E98" s="989">
        <f>SUM(SFP!D45:O45)</f>
        <v>0</v>
      </c>
      <c r="F98" s="989">
        <f>SFP!S45</f>
        <v>0</v>
      </c>
      <c r="G98" s="989">
        <f>SUM(SFP!P45:AA45)</f>
        <v>0</v>
      </c>
      <c r="H98" s="989">
        <f>SFP!AG45</f>
        <v>28108595.5011511</v>
      </c>
      <c r="I98" s="989">
        <f>SUM(SFP!AB45:AM45)</f>
        <v>264309417.62859046</v>
      </c>
      <c r="J98" s="989">
        <f>SFP!AU45</f>
        <v>44209827.634280227</v>
      </c>
      <c r="K98" s="989">
        <f>SUM(SFP!AN45:AY45)</f>
        <v>399748096.67858958</v>
      </c>
      <c r="L98" s="989">
        <f>SFP!BI45</f>
        <v>55134292.36020045</v>
      </c>
      <c r="M98" s="990">
        <f>SUM(SFP!AZ45:BK45)</f>
        <v>503062867.98867178</v>
      </c>
    </row>
    <row r="99" spans="3:13" ht="16.5" thickBot="1" x14ac:dyDescent="0.3">
      <c r="C99" s="767" t="s">
        <v>4</v>
      </c>
      <c r="D99" s="989">
        <f>SFP!E46</f>
        <v>0</v>
      </c>
      <c r="E99" s="989">
        <f>SUM(SFP!D46:O46)</f>
        <v>0</v>
      </c>
      <c r="F99" s="989">
        <f>SFP!S46</f>
        <v>0</v>
      </c>
      <c r="G99" s="989">
        <f>SUM(SFP!P46:AA46)</f>
        <v>0</v>
      </c>
      <c r="H99" s="989">
        <f>SFP!AG46</f>
        <v>9822370.9053237289</v>
      </c>
      <c r="I99" s="989">
        <f>SUM(SFP!AB46:AM46)</f>
        <v>101902026.82104243</v>
      </c>
      <c r="J99" s="989">
        <f>SFP!AU46</f>
        <v>17110298.957119659</v>
      </c>
      <c r="K99" s="989">
        <f>SUM(SFP!AN46:AY46)</f>
        <v>163483389.56532666</v>
      </c>
      <c r="L99" s="989">
        <f>SFP!BI46</f>
        <v>11851226.295540063</v>
      </c>
      <c r="M99" s="990">
        <f>SUM(SFP!AZ46:BK46)</f>
        <v>117973524.15695666</v>
      </c>
    </row>
    <row r="102" spans="3:13" ht="16.5" thickBot="1" x14ac:dyDescent="0.3"/>
    <row r="103" spans="3:13" x14ac:dyDescent="0.25">
      <c r="C103" s="1082" t="s">
        <v>1033</v>
      </c>
      <c r="D103" s="1083"/>
      <c r="E103" s="1083"/>
      <c r="F103" s="1083"/>
      <c r="G103" s="1083"/>
      <c r="H103" s="1083"/>
      <c r="I103" s="1083"/>
      <c r="J103" s="1083"/>
      <c r="K103" s="1083"/>
      <c r="L103" s="1083"/>
      <c r="M103" s="1084"/>
    </row>
    <row r="104" spans="3:13" x14ac:dyDescent="0.25">
      <c r="C104" s="1092" t="s">
        <v>1034</v>
      </c>
      <c r="D104" s="1093"/>
      <c r="E104" s="1093"/>
      <c r="F104" s="1093"/>
      <c r="G104" s="1093"/>
      <c r="H104" s="1093"/>
      <c r="I104" s="1093"/>
      <c r="J104" s="1093"/>
      <c r="K104" s="1093"/>
      <c r="L104" s="1093"/>
      <c r="M104" s="1094"/>
    </row>
    <row r="105" spans="3:13" x14ac:dyDescent="0.25">
      <c r="C105" s="763"/>
      <c r="D105" s="1069">
        <v>2019</v>
      </c>
      <c r="E105" s="1069"/>
      <c r="F105" s="1069">
        <f>D105+1</f>
        <v>2020</v>
      </c>
      <c r="G105" s="1069"/>
      <c r="H105" s="1069">
        <f t="shared" ref="H105" si="16">F105+1</f>
        <v>2021</v>
      </c>
      <c r="I105" s="1069"/>
      <c r="J105" s="1069">
        <f t="shared" ref="J105" si="17">H105+1</f>
        <v>2022</v>
      </c>
      <c r="K105" s="1069"/>
      <c r="L105" s="1069">
        <f t="shared" ref="L105" si="18">J105+1</f>
        <v>2023</v>
      </c>
      <c r="M105" s="1088"/>
    </row>
    <row r="106" spans="3:13" x14ac:dyDescent="0.25">
      <c r="C106" s="763"/>
      <c r="D106" s="183" t="s">
        <v>1016</v>
      </c>
      <c r="E106" s="183" t="s">
        <v>143</v>
      </c>
      <c r="F106" s="183" t="s">
        <v>142</v>
      </c>
      <c r="G106" s="183" t="s">
        <v>112</v>
      </c>
      <c r="H106" s="183" t="s">
        <v>144</v>
      </c>
      <c r="I106" s="183" t="s">
        <v>112</v>
      </c>
      <c r="J106" s="183" t="s">
        <v>16</v>
      </c>
      <c r="K106" s="183" t="s">
        <v>112</v>
      </c>
      <c r="L106" s="183" t="s">
        <v>18</v>
      </c>
      <c r="M106" s="764" t="s">
        <v>112</v>
      </c>
    </row>
    <row r="107" spans="3:13" x14ac:dyDescent="0.25">
      <c r="C107" s="766" t="s">
        <v>1</v>
      </c>
      <c r="D107" s="989">
        <f>SFP!E48</f>
        <v>197324558.92342776</v>
      </c>
      <c r="E107" s="989">
        <f>SUM(SFP!D48:O48)</f>
        <v>2747030081.3948765</v>
      </c>
      <c r="F107" s="989">
        <f>SFP!S48</f>
        <v>221389151.19786048</v>
      </c>
      <c r="G107" s="989">
        <f>SUM(SFP!P48:AA48)</f>
        <v>3269765316.9377694</v>
      </c>
      <c r="H107" s="989">
        <f>SFP!AG48</f>
        <v>370515041.28241205</v>
      </c>
      <c r="I107" s="989">
        <f>SUM(SFP!AB48:AM48)</f>
        <v>4136938977.1841273</v>
      </c>
      <c r="J107" s="989">
        <f>SFP!AU48</f>
        <v>362888283.29089588</v>
      </c>
      <c r="K107" s="989">
        <f>SUM(SFP!AN48:AY48)</f>
        <v>4142808021.6552033</v>
      </c>
      <c r="L107" s="989">
        <f>SFP!BI48</f>
        <v>379045015.35315222</v>
      </c>
      <c r="M107" s="990">
        <f>SUM(SFP!AZ48:BK48)</f>
        <v>4542268089.1120329</v>
      </c>
    </row>
    <row r="108" spans="3:13" x14ac:dyDescent="0.25">
      <c r="C108" s="766" t="s">
        <v>2</v>
      </c>
      <c r="D108" s="989">
        <f>SFP!E49</f>
        <v>150056928.33671981</v>
      </c>
      <c r="E108" s="989">
        <f>SUM(SFP!D49:O49)</f>
        <v>2108737031.7255061</v>
      </c>
      <c r="F108" s="989">
        <f>SFP!S49</f>
        <v>192746269.90109575</v>
      </c>
      <c r="G108" s="989">
        <f>SUM(SFP!P49:AA49)</f>
        <v>3241414014.8662505</v>
      </c>
      <c r="H108" s="989">
        <f>SFP!AG49</f>
        <v>386552466.12744135</v>
      </c>
      <c r="I108" s="989">
        <f>SUM(SFP!AB49:AM49)</f>
        <v>3718588356.4355721</v>
      </c>
      <c r="J108" s="989">
        <f>SFP!AU49</f>
        <v>252037099.20814878</v>
      </c>
      <c r="K108" s="989">
        <f>SUM(SFP!AN49:AY49)</f>
        <v>3685586557.0062714</v>
      </c>
      <c r="L108" s="989">
        <f>SFP!BI49</f>
        <v>299952561.94940084</v>
      </c>
      <c r="M108" s="990">
        <f>SUM(SFP!AZ49:BK49)</f>
        <v>3627149870.3084078</v>
      </c>
    </row>
    <row r="109" spans="3:13" x14ac:dyDescent="0.25">
      <c r="C109" s="766" t="s">
        <v>3</v>
      </c>
      <c r="D109" s="989">
        <f>SFP!E50</f>
        <v>124315955.34989055</v>
      </c>
      <c r="E109" s="989">
        <f>SUM(SFP!D50:O50)</f>
        <v>1746498400.5369382</v>
      </c>
      <c r="F109" s="989">
        <f>SFP!S50</f>
        <v>278134348.55013925</v>
      </c>
      <c r="G109" s="989">
        <f>SUM(SFP!P50:AA50)</f>
        <v>3315568864.4896593</v>
      </c>
      <c r="H109" s="989">
        <f>SFP!AG50</f>
        <v>246610287.94910809</v>
      </c>
      <c r="I109" s="989">
        <f>SUM(SFP!AB50:AM50)</f>
        <v>3124853807.2074747</v>
      </c>
      <c r="J109" s="989">
        <f>SFP!AU50</f>
        <v>285064204.08689326</v>
      </c>
      <c r="K109" s="989">
        <f>SUM(SFP!AN50:AY50)</f>
        <v>3336613036.3866472</v>
      </c>
      <c r="L109" s="989">
        <f>SFP!BI50</f>
        <v>353403756.92162234</v>
      </c>
      <c r="M109" s="990">
        <f>SUM(SFP!AZ50:BK50)</f>
        <v>4158589040.6890841</v>
      </c>
    </row>
    <row r="110" spans="3:13" x14ac:dyDescent="0.25">
      <c r="C110" s="766" t="s">
        <v>149</v>
      </c>
      <c r="D110" s="989">
        <f>SFP!E51</f>
        <v>0</v>
      </c>
      <c r="E110" s="989">
        <f>SUM(SFP!D51:O51)</f>
        <v>0</v>
      </c>
      <c r="F110" s="989">
        <f>SFP!S51</f>
        <v>0</v>
      </c>
      <c r="G110" s="989">
        <f>SUM(SFP!P51:AA51)</f>
        <v>0</v>
      </c>
      <c r="H110" s="989">
        <f>SFP!AG51</f>
        <v>34847922.819888845</v>
      </c>
      <c r="I110" s="989">
        <f>SUM(SFP!AB51:AM51)</f>
        <v>355805389.70113164</v>
      </c>
      <c r="J110" s="989">
        <f>SFP!AU51</f>
        <v>36920422.616167396</v>
      </c>
      <c r="K110" s="989">
        <f>SUM(SFP!AN51:AY51)</f>
        <v>376295906.97908717</v>
      </c>
      <c r="L110" s="989">
        <f>SFP!BI51</f>
        <v>37173853.767854325</v>
      </c>
      <c r="M110" s="990">
        <f>SUM(SFP!AZ51:BK51)</f>
        <v>375953462.32329273</v>
      </c>
    </row>
    <row r="111" spans="3:13" ht="16.5" thickBot="1" x14ac:dyDescent="0.3">
      <c r="C111" s="767" t="s">
        <v>4</v>
      </c>
      <c r="D111" s="989">
        <f>SFP!E52</f>
        <v>0</v>
      </c>
      <c r="E111" s="989">
        <f>SUM(SFP!D52:O52)</f>
        <v>0</v>
      </c>
      <c r="F111" s="989">
        <f>SFP!S52</f>
        <v>0</v>
      </c>
      <c r="G111" s="989">
        <f>SUM(SFP!P52:AA52)</f>
        <v>0</v>
      </c>
      <c r="H111" s="989">
        <f>SFP!AG52</f>
        <v>80933767.9693335</v>
      </c>
      <c r="I111" s="989">
        <f>SUM(SFP!AB52:AM52)</f>
        <v>868913631.63395166</v>
      </c>
      <c r="J111" s="989">
        <f>SFP!AU52</f>
        <v>82112162.681201532</v>
      </c>
      <c r="K111" s="989">
        <f>SUM(SFP!AN52:AY52)</f>
        <v>874291369.46273136</v>
      </c>
      <c r="L111" s="989">
        <f>SFP!BI52</f>
        <v>76439818.920161307</v>
      </c>
      <c r="M111" s="990">
        <f>SUM(SFP!AZ52:BK52)</f>
        <v>827333568.52727222</v>
      </c>
    </row>
    <row r="114" spans="3:13" ht="16.5" thickBot="1" x14ac:dyDescent="0.3"/>
    <row r="115" spans="3:13" x14ac:dyDescent="0.25">
      <c r="C115" s="1082" t="s">
        <v>1035</v>
      </c>
      <c r="D115" s="1083"/>
      <c r="E115" s="1083"/>
      <c r="F115" s="1083"/>
      <c r="G115" s="1083"/>
      <c r="H115" s="1083"/>
      <c r="I115" s="1083"/>
      <c r="J115" s="1083"/>
      <c r="K115" s="1083"/>
      <c r="L115" s="1083"/>
      <c r="M115" s="1084"/>
    </row>
    <row r="116" spans="3:13" x14ac:dyDescent="0.25">
      <c r="C116" s="1085" t="s">
        <v>1246</v>
      </c>
      <c r="D116" s="1086"/>
      <c r="E116" s="1086"/>
      <c r="F116" s="1086"/>
      <c r="G116" s="1086"/>
      <c r="H116" s="1086"/>
      <c r="I116" s="1086"/>
      <c r="J116" s="1086"/>
      <c r="K116" s="1086"/>
      <c r="L116" s="1086"/>
      <c r="M116" s="1087"/>
    </row>
    <row r="117" spans="3:13" x14ac:dyDescent="0.25">
      <c r="C117" s="763"/>
      <c r="D117" s="1069">
        <v>2019</v>
      </c>
      <c r="E117" s="1069"/>
      <c r="F117" s="1069">
        <f>D117+1</f>
        <v>2020</v>
      </c>
      <c r="G117" s="1069"/>
      <c r="H117" s="1069">
        <f t="shared" ref="H117" si="19">F117+1</f>
        <v>2021</v>
      </c>
      <c r="I117" s="1069"/>
      <c r="J117" s="1069">
        <f t="shared" ref="J117" si="20">H117+1</f>
        <v>2022</v>
      </c>
      <c r="K117" s="1069"/>
      <c r="L117" s="1069">
        <f t="shared" ref="L117" si="21">J117+1</f>
        <v>2023</v>
      </c>
      <c r="M117" s="1088"/>
    </row>
    <row r="118" spans="3:13" x14ac:dyDescent="0.25">
      <c r="C118" s="763"/>
      <c r="D118" s="183" t="s">
        <v>10</v>
      </c>
      <c r="E118" s="183" t="s">
        <v>112</v>
      </c>
      <c r="F118" s="183" t="s">
        <v>12</v>
      </c>
      <c r="G118" s="183" t="s">
        <v>112</v>
      </c>
      <c r="H118" s="183" t="s">
        <v>144</v>
      </c>
      <c r="I118" s="183" t="s">
        <v>112</v>
      </c>
      <c r="J118" s="183" t="s">
        <v>16</v>
      </c>
      <c r="K118" s="183" t="s">
        <v>112</v>
      </c>
      <c r="L118" s="183" t="s">
        <v>18</v>
      </c>
      <c r="M118" s="764" t="s">
        <v>112</v>
      </c>
    </row>
    <row r="119" spans="3:13" x14ac:dyDescent="0.25">
      <c r="C119" s="1089" t="s">
        <v>152</v>
      </c>
      <c r="D119" s="1090"/>
      <c r="E119" s="1090"/>
      <c r="F119" s="1090"/>
      <c r="G119" s="1090"/>
      <c r="H119" s="1090"/>
      <c r="I119" s="1090"/>
      <c r="J119" s="1090"/>
      <c r="K119" s="1090"/>
      <c r="L119" s="1090"/>
      <c r="M119" s="1091"/>
    </row>
    <row r="120" spans="3:13" x14ac:dyDescent="0.25">
      <c r="C120" s="1011" t="s">
        <v>51</v>
      </c>
      <c r="D120" s="989">
        <f>SCI!D263</f>
        <v>0</v>
      </c>
      <c r="E120" s="989">
        <f>SUM(SCI!C263:N263)</f>
        <v>270303297.24249983</v>
      </c>
      <c r="F120" s="989">
        <f>SCI!R263</f>
        <v>0</v>
      </c>
      <c r="G120" s="989">
        <f>SUM(SCI!O263:Z263)</f>
        <v>407005144.66480249</v>
      </c>
      <c r="H120" s="989">
        <f>SCI!AF263</f>
        <v>45723939.339874893</v>
      </c>
      <c r="I120" s="989">
        <f>SUM(SCI!AA263:AL263)</f>
        <v>149173964.64314893</v>
      </c>
      <c r="J120" s="989">
        <f>SCI!AT263</f>
        <v>0</v>
      </c>
      <c r="K120" s="989">
        <f>SUM(SCI!AM263:AX263)</f>
        <v>462624570.23734617</v>
      </c>
      <c r="L120" s="989">
        <f>SCI!BH263</f>
        <v>0</v>
      </c>
      <c r="M120" s="990">
        <f>SUM(SCI!AY263:BJ263)</f>
        <v>263211257.26848218</v>
      </c>
    </row>
    <row r="121" spans="3:13" x14ac:dyDescent="0.25">
      <c r="C121" s="1011" t="s">
        <v>52</v>
      </c>
      <c r="D121" s="989">
        <f>SCI!D264</f>
        <v>15040389.974465594</v>
      </c>
      <c r="E121" s="989">
        <f>SUM(SCI!C264:N264)</f>
        <v>138199088.03681666</v>
      </c>
      <c r="F121" s="989">
        <f>SCI!R264</f>
        <v>0</v>
      </c>
      <c r="G121" s="989">
        <f>SUM(SCI!O264:Z264)</f>
        <v>169097941.46543434</v>
      </c>
      <c r="H121" s="989">
        <f>SCI!AF264</f>
        <v>6384881.6246446781</v>
      </c>
      <c r="I121" s="989">
        <f>SUM(SCI!AA264:AL264)</f>
        <v>23901217.111008167</v>
      </c>
      <c r="J121" s="989">
        <f>SCI!AT264</f>
        <v>0</v>
      </c>
      <c r="K121" s="989">
        <f>SUM(SCI!AM264:AX264)</f>
        <v>478931583.08581537</v>
      </c>
      <c r="L121" s="989">
        <f>SCI!BH264</f>
        <v>0</v>
      </c>
      <c r="M121" s="990">
        <f>SUM(SCI!AY264:BJ264)</f>
        <v>92307242.161659986</v>
      </c>
    </row>
    <row r="122" spans="3:13" x14ac:dyDescent="0.25">
      <c r="C122" s="1011" t="s">
        <v>53</v>
      </c>
      <c r="D122" s="989">
        <f>SCI!D265</f>
        <v>3157847.9536206722</v>
      </c>
      <c r="E122" s="989">
        <f>SUM(SCI!C265:N265)</f>
        <v>185922759.24455786</v>
      </c>
      <c r="F122" s="989">
        <f>SCI!R265</f>
        <v>0</v>
      </c>
      <c r="G122" s="989">
        <f>SUM(SCI!O265:Z265)</f>
        <v>68536794.57974194</v>
      </c>
      <c r="H122" s="989">
        <f>SCI!AF265</f>
        <v>14534103.197795972</v>
      </c>
      <c r="I122" s="989">
        <f>SUM(SCI!AA265:AL265)</f>
        <v>66077254.598845631</v>
      </c>
      <c r="J122" s="989">
        <f>SCI!AT265</f>
        <v>0</v>
      </c>
      <c r="K122" s="989">
        <f>SUM(SCI!AM265:AX265)</f>
        <v>241820285.08918402</v>
      </c>
      <c r="L122" s="989">
        <f>SCI!BH265</f>
        <v>0</v>
      </c>
      <c r="M122" s="990">
        <f>SUM(SCI!AY265:BJ265)</f>
        <v>121976505.23044077</v>
      </c>
    </row>
    <row r="123" spans="3:13" x14ac:dyDescent="0.25">
      <c r="C123" s="1095" t="s">
        <v>1036</v>
      </c>
      <c r="D123" s="1096"/>
      <c r="E123" s="1096"/>
      <c r="F123" s="1096"/>
      <c r="G123" s="1096"/>
      <c r="H123" s="1096"/>
      <c r="I123" s="1096"/>
      <c r="J123" s="1096"/>
      <c r="K123" s="1096"/>
      <c r="L123" s="1096"/>
      <c r="M123" s="1097"/>
    </row>
    <row r="124" spans="3:13" x14ac:dyDescent="0.25">
      <c r="C124" s="1011" t="s">
        <v>65</v>
      </c>
      <c r="D124" s="989">
        <f>SCI!D268</f>
        <v>0</v>
      </c>
      <c r="E124" s="989">
        <f>SUM(SCI!C268:N268)</f>
        <v>56546103.257280007</v>
      </c>
      <c r="F124" s="989">
        <f>SCI!R268</f>
        <v>0</v>
      </c>
      <c r="G124" s="989">
        <f>SUM(SCI!O268:Z268)</f>
        <v>127882520.58750488</v>
      </c>
      <c r="H124" s="989">
        <f>SCI!AF268</f>
        <v>24266875.354618065</v>
      </c>
      <c r="I124" s="989">
        <f>SUM(SCI!AA268:AL268)</f>
        <v>67485971.43988809</v>
      </c>
      <c r="J124" s="989">
        <f>SCI!AT268</f>
        <v>0</v>
      </c>
      <c r="K124" s="989">
        <f>SUM(SCI!AM268:AX268)</f>
        <v>96750112.130831525</v>
      </c>
      <c r="L124" s="989">
        <f>SCI!BH268</f>
        <v>7666361.7682177871</v>
      </c>
      <c r="M124" s="990">
        <f>SUM(SCI!AY268:BJ268)</f>
        <v>135698320.79786599</v>
      </c>
    </row>
    <row r="125" spans="3:13" x14ac:dyDescent="0.25">
      <c r="C125" s="1011" t="s">
        <v>70</v>
      </c>
      <c r="D125" s="989">
        <f>SCI!D269</f>
        <v>0</v>
      </c>
      <c r="E125" s="989">
        <f>SUM(SCI!C269:N269)</f>
        <v>0</v>
      </c>
      <c r="F125" s="989">
        <f>SCI!R269</f>
        <v>5040092.2151999995</v>
      </c>
      <c r="G125" s="989">
        <f>SUM(SCI!O269:Z269)</f>
        <v>100742513.57519998</v>
      </c>
      <c r="H125" s="989">
        <f>SCI!AF269</f>
        <v>1194120.2720999867</v>
      </c>
      <c r="I125" s="989">
        <f>SUM(SCI!AA269:AL269)</f>
        <v>34243107.089099981</v>
      </c>
      <c r="J125" s="989">
        <f>SCI!AT269</f>
        <v>0</v>
      </c>
      <c r="K125" s="989">
        <f>SUM(SCI!AM269:AX269)</f>
        <v>44137085.43253462</v>
      </c>
      <c r="L125" s="989">
        <f>SCI!BH269</f>
        <v>0</v>
      </c>
      <c r="M125" s="990">
        <f>SUM(SCI!AY269:BJ269)</f>
        <v>48847280.519402221</v>
      </c>
    </row>
    <row r="126" spans="3:13" x14ac:dyDescent="0.25">
      <c r="C126" s="1095" t="s">
        <v>154</v>
      </c>
      <c r="D126" s="1096"/>
      <c r="E126" s="1096"/>
      <c r="F126" s="1096"/>
      <c r="G126" s="1096"/>
      <c r="H126" s="1096"/>
      <c r="I126" s="1096"/>
      <c r="J126" s="1096"/>
      <c r="K126" s="1096"/>
      <c r="L126" s="1096"/>
      <c r="M126" s="1097"/>
    </row>
    <row r="127" spans="3:13" x14ac:dyDescent="0.25">
      <c r="C127" s="1011" t="s">
        <v>1037</v>
      </c>
      <c r="D127" s="989">
        <f>SCI!D271</f>
        <v>0</v>
      </c>
      <c r="E127" s="989">
        <f>SUM(SCI!C271:N271)</f>
        <v>0</v>
      </c>
      <c r="F127" s="989">
        <f>SCI!R271</f>
        <v>16172972.136</v>
      </c>
      <c r="G127" s="989">
        <f>SUM(SCI!O271:Z271)</f>
        <v>112215899.99159999</v>
      </c>
      <c r="H127" s="989">
        <f>SCI!AF271</f>
        <v>45436168.398599997</v>
      </c>
      <c r="I127" s="989">
        <f>SUM(SCI!AA271:AL271)</f>
        <v>119333307.31874996</v>
      </c>
      <c r="J127" s="989">
        <f>SCI!AT271</f>
        <v>0</v>
      </c>
      <c r="K127" s="989">
        <f>SUM(SCI!AM271:AX271)</f>
        <v>146762718.99045119</v>
      </c>
      <c r="L127" s="989">
        <f>SCI!BH271</f>
        <v>4738789.6243449152</v>
      </c>
      <c r="M127" s="990">
        <f>SUM(SCI!AY271:BJ271)</f>
        <v>54365490.19394964</v>
      </c>
    </row>
    <row r="128" spans="3:13" ht="16.5" thickBot="1" x14ac:dyDescent="0.3">
      <c r="C128" s="1012" t="s">
        <v>75</v>
      </c>
      <c r="D128" s="991">
        <f>SCI!D272</f>
        <v>0</v>
      </c>
      <c r="E128" s="991">
        <f>SUM(SCI!C272:N272)</f>
        <v>0</v>
      </c>
      <c r="F128" s="991">
        <f>SCI!R272</f>
        <v>0</v>
      </c>
      <c r="G128" s="991">
        <f>SUM(SCI!O272:Z272)</f>
        <v>0</v>
      </c>
      <c r="H128" s="991">
        <f>SCI!AF272</f>
        <v>32126439.034800008</v>
      </c>
      <c r="I128" s="991">
        <f>SUM(SCI!AA272:AL272)</f>
        <v>102400316.36999999</v>
      </c>
      <c r="J128" s="991">
        <f>SCI!AT272</f>
        <v>5814945.0800891817</v>
      </c>
      <c r="K128" s="991">
        <f>SUM(SCI!AM272:AX272)</f>
        <v>54337296.745363466</v>
      </c>
      <c r="L128" s="991">
        <f>SCI!BH272</f>
        <v>3839518.5139317513</v>
      </c>
      <c r="M128" s="992">
        <f>SUM(SCI!AY272:BJ272)</f>
        <v>126628113.84355326</v>
      </c>
    </row>
    <row r="131" spans="3:8" ht="16.5" thickBot="1" x14ac:dyDescent="0.3"/>
    <row r="132" spans="3:8" x14ac:dyDescent="0.25">
      <c r="C132" s="1082" t="s">
        <v>1039</v>
      </c>
      <c r="D132" s="1083"/>
      <c r="E132" s="1083"/>
      <c r="F132" s="1083"/>
      <c r="G132" s="1083"/>
      <c r="H132" s="1084"/>
    </row>
    <row r="133" spans="3:8" x14ac:dyDescent="0.25">
      <c r="C133" s="1085" t="s">
        <v>1038</v>
      </c>
      <c r="D133" s="1086"/>
      <c r="E133" s="1086"/>
      <c r="F133" s="1086"/>
      <c r="G133" s="1086"/>
      <c r="H133" s="1087"/>
    </row>
    <row r="134" spans="3:8" x14ac:dyDescent="0.25">
      <c r="C134" s="763"/>
      <c r="D134" s="183">
        <v>2019</v>
      </c>
      <c r="E134" s="183">
        <f>D134+1</f>
        <v>2020</v>
      </c>
      <c r="F134" s="183">
        <f t="shared" ref="F134:H134" si="22">E134+1</f>
        <v>2021</v>
      </c>
      <c r="G134" s="183">
        <f t="shared" si="22"/>
        <v>2022</v>
      </c>
      <c r="H134" s="764">
        <f t="shared" si="22"/>
        <v>2023</v>
      </c>
    </row>
    <row r="135" spans="3:8" ht="16.5" thickBot="1" x14ac:dyDescent="0.3">
      <c r="C135" s="770" t="s">
        <v>1040</v>
      </c>
      <c r="D135" s="991">
        <f>SUM(SFP!D106:O106)</f>
        <v>727885240.33347929</v>
      </c>
      <c r="E135" s="991">
        <f>SUM(SFP!P106:AA106)</f>
        <v>925203094.37185192</v>
      </c>
      <c r="F135" s="991">
        <f>SUM(SFP!AB106:AM106)</f>
        <v>1125787353.0487523</v>
      </c>
      <c r="G135" s="991">
        <f>SUM(SFP!AN106:AY106)</f>
        <v>1169821665.5705066</v>
      </c>
      <c r="H135" s="992">
        <f>SUM(SFP!AZ106:BK106)</f>
        <v>1258509578.3860331</v>
      </c>
    </row>
    <row r="137" spans="3:8" ht="16.5" thickBot="1" x14ac:dyDescent="0.3"/>
    <row r="138" spans="3:8" x14ac:dyDescent="0.25">
      <c r="C138" s="1082" t="s">
        <v>1041</v>
      </c>
      <c r="D138" s="1083"/>
      <c r="E138" s="1083"/>
      <c r="F138" s="1083"/>
      <c r="G138" s="1083"/>
      <c r="H138" s="1084"/>
    </row>
    <row r="139" spans="3:8" x14ac:dyDescent="0.25">
      <c r="C139" s="1085" t="s">
        <v>1042</v>
      </c>
      <c r="D139" s="1086"/>
      <c r="E139" s="1086"/>
      <c r="F139" s="1086"/>
      <c r="G139" s="1086"/>
      <c r="H139" s="1087"/>
    </row>
    <row r="140" spans="3:8" x14ac:dyDescent="0.25">
      <c r="C140" s="763"/>
      <c r="D140" s="183">
        <v>2019</v>
      </c>
      <c r="E140" s="183">
        <f>D140+1</f>
        <v>2020</v>
      </c>
      <c r="F140" s="183">
        <f t="shared" ref="F140:H140" si="23">E140+1</f>
        <v>2021</v>
      </c>
      <c r="G140" s="183">
        <f t="shared" si="23"/>
        <v>2022</v>
      </c>
      <c r="H140" s="764">
        <f t="shared" si="23"/>
        <v>2023</v>
      </c>
    </row>
    <row r="141" spans="3:8" x14ac:dyDescent="0.25">
      <c r="C141" s="766" t="s">
        <v>175</v>
      </c>
      <c r="D141" s="989">
        <f>SUM(SCI!C43:N43)+SUM(SCI!C67:N67)</f>
        <v>234855927.9777531</v>
      </c>
      <c r="E141" s="989">
        <f>SUM(SCI!O43:Z43)+SUM(SCI!O67:Z67)</f>
        <v>248143799.81425592</v>
      </c>
      <c r="F141" s="989">
        <f>SUM(SCI!AA67:AL67)+SUM(SCI!AA43:AL43)</f>
        <v>250058635.57430947</v>
      </c>
      <c r="G141" s="989">
        <f>SUM(SCI!AM43:AX43)+SUM(SCI!AM67:AX67)</f>
        <v>190191240.53621686</v>
      </c>
      <c r="H141" s="990">
        <f>SUM(SCI!AY67:BJ67)+SUM(SCI!AY43:BJ43)</f>
        <v>234393906.26407301</v>
      </c>
    </row>
    <row r="142" spans="3:8" x14ac:dyDescent="0.25">
      <c r="C142" s="766" t="s">
        <v>176</v>
      </c>
      <c r="D142" s="989">
        <f>SUM(SCI!C92:N92)</f>
        <v>319184060.22107017</v>
      </c>
      <c r="E142" s="989">
        <f>SUM(SCI!O92:Z92)</f>
        <v>300039212.03939414</v>
      </c>
      <c r="F142" s="989">
        <f>SUM(SCI!AA92:AL92)</f>
        <v>327271848.81286597</v>
      </c>
      <c r="G142" s="989">
        <f>SUM(SCI!AM92:AX92)</f>
        <v>414571756.07180309</v>
      </c>
      <c r="H142" s="990">
        <f>SUM(SCI!AY92:BJ92)</f>
        <v>399613957.649948</v>
      </c>
    </row>
    <row r="143" spans="3:8" x14ac:dyDescent="0.25">
      <c r="C143" s="766" t="s">
        <v>188</v>
      </c>
      <c r="D143" s="989">
        <f>SUM(SCI!C117:N117)+SUM(SCI!C141:N141)</f>
        <v>173845252.13465604</v>
      </c>
      <c r="E143" s="989">
        <f>SUM(SCI!O141:Z141)+SUM(SCI!O117:Z117)</f>
        <v>140032216.77606013</v>
      </c>
      <c r="F143" s="989">
        <f>SUM(SCI!AA117:AL117)+SUM(SCI!AA141:AL141)</f>
        <v>125954491.54699063</v>
      </c>
      <c r="G143" s="989">
        <f>SUM(SCI!AM117:AX117)+SUM(SCI!AM141:AX141)</f>
        <v>138884796.31923056</v>
      </c>
      <c r="H143" s="990">
        <f>SUM(SCI!AY117:BJ117)+SUM(SCI!AY141:BJ141)</f>
        <v>139699370.53166416</v>
      </c>
    </row>
    <row r="144" spans="3:8" ht="16.5" thickBot="1" x14ac:dyDescent="0.3">
      <c r="C144" s="767" t="s">
        <v>178</v>
      </c>
      <c r="D144" s="991">
        <f>SUM(SCI!C166:N166)+SUM(SCI!C190:N190)+SUM(SCI!C214:N214)+SUM(SCI!C234:N234)</f>
        <v>0</v>
      </c>
      <c r="E144" s="991">
        <f>SUM(SCI!O166:Z166)+SUM(SCI!O190:Z190)+SUM(SCI!O214:Z214)+SUM(SCI!O234:Z234)</f>
        <v>236987865.74214205</v>
      </c>
      <c r="F144" s="991">
        <f>SUM(SCI!AA166:AL166)+SUM(SCI!AA190:AL190)+SUM(SCI!AA214:AL214)+SUM(SCI!AA234:AL234)</f>
        <v>422502377.11458695</v>
      </c>
      <c r="G144" s="991">
        <f>SUM(SCI!AM166:AX166)+SUM(SCI!AM190:AX190)+SUM(SCI!AM214:AX214)+SUM(SCI!AM234:AX234)</f>
        <v>426173872.64325655</v>
      </c>
      <c r="H144" s="992">
        <f>SUM(SCI!AY166:BJ166)+SUM(SCI!AY190:BJ190)+SUM(SCI!AY214:BJ214)+SUM(SCI!AY234:BJ234)</f>
        <v>484802343.94034934</v>
      </c>
    </row>
    <row r="146" spans="3:8" ht="16.5" thickBot="1" x14ac:dyDescent="0.3"/>
    <row r="147" spans="3:8" x14ac:dyDescent="0.25">
      <c r="C147" s="1082" t="s">
        <v>1043</v>
      </c>
      <c r="D147" s="1083"/>
      <c r="E147" s="1083"/>
      <c r="F147" s="1083"/>
      <c r="G147" s="1083"/>
      <c r="H147" s="1084"/>
    </row>
    <row r="148" spans="3:8" x14ac:dyDescent="0.25">
      <c r="C148" s="1085" t="s">
        <v>1044</v>
      </c>
      <c r="D148" s="1086"/>
      <c r="E148" s="1086"/>
      <c r="F148" s="1086"/>
      <c r="G148" s="1086"/>
      <c r="H148" s="1087"/>
    </row>
    <row r="149" spans="3:8" x14ac:dyDescent="0.25">
      <c r="C149" s="1098" t="s">
        <v>1045</v>
      </c>
      <c r="D149" s="1069"/>
      <c r="E149" s="1069" t="s">
        <v>1046</v>
      </c>
      <c r="F149" s="1069"/>
      <c r="G149" s="1069"/>
      <c r="H149" s="1088"/>
    </row>
    <row r="150" spans="3:8" x14ac:dyDescent="0.25">
      <c r="C150" s="1099" t="s">
        <v>1047</v>
      </c>
      <c r="D150" s="1100"/>
      <c r="E150" s="1101">
        <f>SFP!AM61</f>
        <v>2699535714.2857137</v>
      </c>
      <c r="F150" s="1101"/>
      <c r="G150" s="1101"/>
      <c r="H150" s="1102"/>
    </row>
    <row r="151" spans="3:8" x14ac:dyDescent="0.25">
      <c r="C151" s="1099" t="s">
        <v>1048</v>
      </c>
      <c r="D151" s="1100"/>
      <c r="E151" s="1101">
        <f>SFP!AM76</f>
        <v>1984201388.8888855</v>
      </c>
      <c r="F151" s="1101"/>
      <c r="G151" s="1101"/>
      <c r="H151" s="1102"/>
    </row>
    <row r="152" spans="3:8" x14ac:dyDescent="0.25">
      <c r="C152" s="1099" t="s">
        <v>1049</v>
      </c>
      <c r="D152" s="1100"/>
      <c r="E152" s="1101">
        <f>SFP!AM85</f>
        <v>1929937500</v>
      </c>
      <c r="F152" s="1101"/>
      <c r="G152" s="1101"/>
      <c r="H152" s="1102"/>
    </row>
    <row r="153" spans="3:8" x14ac:dyDescent="0.25">
      <c r="C153" s="1099" t="s">
        <v>1050</v>
      </c>
      <c r="D153" s="1100"/>
      <c r="E153" s="1101">
        <f>SFP!AM79</f>
        <v>75000000.000000238</v>
      </c>
      <c r="F153" s="1101"/>
      <c r="G153" s="1101"/>
      <c r="H153" s="1102"/>
    </row>
    <row r="154" spans="3:8" x14ac:dyDescent="0.25">
      <c r="C154" s="1099" t="s">
        <v>1051</v>
      </c>
      <c r="D154" s="1100"/>
      <c r="E154" s="1101">
        <f>SFP!AM64</f>
        <v>1932750000.0000076</v>
      </c>
      <c r="F154" s="1101"/>
      <c r="G154" s="1101"/>
      <c r="H154" s="1102"/>
    </row>
    <row r="155" spans="3:8" x14ac:dyDescent="0.25">
      <c r="C155" s="1099" t="s">
        <v>1052</v>
      </c>
      <c r="D155" s="1100"/>
      <c r="E155" s="1101">
        <f>SFP!AM67</f>
        <v>2562321428.571424</v>
      </c>
      <c r="F155" s="1101"/>
      <c r="G155" s="1101"/>
      <c r="H155" s="1102"/>
    </row>
    <row r="156" spans="3:8" x14ac:dyDescent="0.25">
      <c r="C156" s="1099" t="s">
        <v>1053</v>
      </c>
      <c r="D156" s="1100"/>
      <c r="E156" s="1101">
        <f>SFP!AM70</f>
        <v>2168751876.876874</v>
      </c>
      <c r="F156" s="1101"/>
      <c r="G156" s="1101"/>
      <c r="H156" s="1102"/>
    </row>
    <row r="157" spans="3:8" x14ac:dyDescent="0.25">
      <c r="C157" s="1099" t="s">
        <v>1054</v>
      </c>
      <c r="D157" s="1100"/>
      <c r="E157" s="1101">
        <f>SFP!AM73</f>
        <v>7640000000</v>
      </c>
      <c r="F157" s="1101"/>
      <c r="G157" s="1101"/>
      <c r="H157" s="1102"/>
    </row>
    <row r="158" spans="3:8" ht="16.5" thickBot="1" x14ac:dyDescent="0.3">
      <c r="C158" s="1115" t="s">
        <v>1055</v>
      </c>
      <c r="D158" s="1116"/>
      <c r="E158" s="1117">
        <f>SFP!AM82</f>
        <v>1006849999.9999993</v>
      </c>
      <c r="F158" s="1117"/>
      <c r="G158" s="1117"/>
      <c r="H158" s="1118"/>
    </row>
    <row r="160" spans="3:8" ht="16.5" thickBot="1" x14ac:dyDescent="0.3"/>
    <row r="161" spans="3:8" x14ac:dyDescent="0.25">
      <c r="C161" s="1103" t="s">
        <v>1056</v>
      </c>
      <c r="D161" s="1104"/>
      <c r="E161" s="1104"/>
      <c r="F161" s="1104"/>
      <c r="G161" s="1104"/>
      <c r="H161" s="1105"/>
    </row>
    <row r="162" spans="3:8" x14ac:dyDescent="0.25">
      <c r="C162" s="1106" t="s">
        <v>1057</v>
      </c>
      <c r="D162" s="1107"/>
      <c r="E162" s="1107"/>
      <c r="F162" s="1107"/>
      <c r="G162" s="1107"/>
      <c r="H162" s="1108"/>
    </row>
    <row r="163" spans="3:8" ht="31.5" x14ac:dyDescent="0.25">
      <c r="C163" s="763"/>
      <c r="D163" s="771" t="s">
        <v>1058</v>
      </c>
      <c r="E163" s="771" t="s">
        <v>1059</v>
      </c>
      <c r="F163" s="771" t="s">
        <v>1060</v>
      </c>
      <c r="G163" s="771" t="s">
        <v>1061</v>
      </c>
      <c r="H163" s="772" t="s">
        <v>1062</v>
      </c>
    </row>
    <row r="164" spans="3:8" x14ac:dyDescent="0.25">
      <c r="C164" s="1109" t="s">
        <v>1063</v>
      </c>
      <c r="D164" s="1110"/>
      <c r="E164" s="1110"/>
      <c r="F164" s="1110"/>
      <c r="G164" s="1110"/>
      <c r="H164" s="1111"/>
    </row>
    <row r="165" spans="3:8" x14ac:dyDescent="0.25">
      <c r="C165" s="766" t="s">
        <v>175</v>
      </c>
      <c r="D165" s="989">
        <f>SUM(SCI!C38:N38)+SUM(SCI!C62:N62)</f>
        <v>1352513278.1784365</v>
      </c>
      <c r="E165" s="989">
        <f>SUM(SCI!O62:Z62)+SUM(SCI!O38:Z38)</f>
        <v>1500073182.7680225</v>
      </c>
      <c r="F165" s="989">
        <f>SUM(SCI!AA38:AL38)+SUM(SCI!AA62:AL62)</f>
        <v>1861469959.4253507</v>
      </c>
      <c r="G165" s="989">
        <f>SUM(SCI!AM62:AX62)+SUM(SCI!AM38:AX38)</f>
        <v>2278353087.8438253</v>
      </c>
      <c r="H165" s="990">
        <f>SUM(SCI!AY38:BJ38)+SUM(SCI!AY62:BJ62)</f>
        <v>2671783260.4281998</v>
      </c>
    </row>
    <row r="166" spans="3:8" x14ac:dyDescent="0.25">
      <c r="C166" s="766" t="s">
        <v>176</v>
      </c>
      <c r="D166" s="989">
        <f>SUM(SCI!C87:N87)</f>
        <v>1485262097.619601</v>
      </c>
      <c r="E166" s="989">
        <f>SUM(SCI!O87:Z87)</f>
        <v>1755127034.9142666</v>
      </c>
      <c r="F166" s="989">
        <f>SUM(SCI!AA87:AL87)</f>
        <v>2024155043.3555992</v>
      </c>
      <c r="G166" s="989">
        <f>SUM(SCI!AM87:AX87)</f>
        <v>2321142630.1092</v>
      </c>
      <c r="H166" s="990">
        <f>SUM(SCI!AY87:BJ87)</f>
        <v>2509359278.0661035</v>
      </c>
    </row>
    <row r="167" spans="3:8" x14ac:dyDescent="0.25">
      <c r="C167" s="766" t="s">
        <v>188</v>
      </c>
      <c r="D167" s="989">
        <f>SUM(SCI!C112:N112)+SUM(SCI!C136:N136)</f>
        <v>747965377.4958986</v>
      </c>
      <c r="E167" s="989">
        <f>SUM(SCI!O112:Z112)+SUM(SCI!O136:Z136)</f>
        <v>710680500.58983433</v>
      </c>
      <c r="F167" s="989">
        <f>SUM(SCI!AA112:AL112)+SUM(SCI!AA136:AL136)</f>
        <v>811917748.25999343</v>
      </c>
      <c r="G167" s="989">
        <f>SUM(SCI!AM112:AX112)+SUM(SCI!AM136:AX136)</f>
        <v>875622762.0708766</v>
      </c>
      <c r="H167" s="990">
        <f>SUM(SCI!AY112:BJ112)+SUM(SCI!AY136:BJ136)</f>
        <v>1049368425.3730977</v>
      </c>
    </row>
    <row r="168" spans="3:8" x14ac:dyDescent="0.25">
      <c r="C168" s="766" t="s">
        <v>563</v>
      </c>
      <c r="D168" s="989">
        <f>SUM(SCI!C161:N161)+SUM(SCI!C185:N185)+SUM(SCI!C209:N209)+SUM(SCI!C229:N229)</f>
        <v>0</v>
      </c>
      <c r="E168" s="989">
        <f>SUM(SCI!O161:Z161)+SUM(SCI!O185:Z185)+SUM(SCI!O209:Z209)+SUM(SCI!O229:Z229)</f>
        <v>1718999297.637181</v>
      </c>
      <c r="F168" s="989">
        <f>SUM(SCI!AA161:AL161)+SUM(SCI!AA185:AL185)+SUM(SCI!AA209:AL209)+SUM(SCI!AA229:AL229)</f>
        <v>1840016848.1908388</v>
      </c>
      <c r="G168" s="989">
        <f>SUM(SCI!AM161:AX161)+SUM(SCI!AM185:AX185)+SUM(SCI!AM209:AX209)+SUM(SCI!AM229:AX229)</f>
        <v>2153511822.7564926</v>
      </c>
      <c r="H168" s="990">
        <f>SUM(SCI!AY161:BJ161)+SUM(SCI!AY185:BJ185)+SUM(SCI!AY209:BJ209)+SUM(SCI!AY229:BJ229)</f>
        <v>2540384083.6858301</v>
      </c>
    </row>
    <row r="169" spans="3:8" x14ac:dyDescent="0.25">
      <c r="C169" s="1112" t="s">
        <v>1064</v>
      </c>
      <c r="D169" s="1113"/>
      <c r="E169" s="1113"/>
      <c r="F169" s="1113"/>
      <c r="G169" s="1113"/>
      <c r="H169" s="1114"/>
    </row>
    <row r="170" spans="3:8" x14ac:dyDescent="0.25">
      <c r="C170" s="763" t="s">
        <v>1065</v>
      </c>
      <c r="D170" s="989">
        <f>SUM(SFP!D110:O110)</f>
        <v>1027293633.2804745</v>
      </c>
      <c r="E170" s="989">
        <f>SUM(SFP!P110:AA110)</f>
        <v>1704912734.218065</v>
      </c>
      <c r="F170" s="989">
        <f>SUM(SFP!AB110:AM110)</f>
        <v>1984973576.8608942</v>
      </c>
      <c r="G170" s="989">
        <f>SUM(SFP!AN110:AY110)</f>
        <v>2310442893.9327369</v>
      </c>
      <c r="H170" s="990">
        <f>SUM(SFP!AZ110:BK110)</f>
        <v>2663464235.7975888</v>
      </c>
    </row>
    <row r="171" spans="3:8" x14ac:dyDescent="0.25">
      <c r="C171" s="763" t="s">
        <v>210</v>
      </c>
      <c r="D171" s="989">
        <f>SUM(SFP!D111:O111)</f>
        <v>1222968611.0481839</v>
      </c>
      <c r="E171" s="989">
        <f>SUM(SFP!P111:AA111)</f>
        <v>2217807034.010603</v>
      </c>
      <c r="F171" s="989">
        <f>SUM(SFP!AB111:AM111)</f>
        <v>2675318861.5043731</v>
      </c>
      <c r="G171" s="989">
        <f>SUM(SFP!AN111:AY111)</f>
        <v>3114075528.8321762</v>
      </c>
      <c r="H171" s="990">
        <f>SUM(SFP!AZ111:BK111)</f>
        <v>3593948796.0837107</v>
      </c>
    </row>
    <row r="172" spans="3:8" x14ac:dyDescent="0.25">
      <c r="C172" s="763" t="s">
        <v>1066</v>
      </c>
      <c r="D172" s="989">
        <f>SUM(SFP!D112:O112)</f>
        <v>101914050.92068201</v>
      </c>
      <c r="E172" s="989">
        <f>SUM(SFP!P112:AA112)</f>
        <v>169138168.07718891</v>
      </c>
      <c r="F172" s="989">
        <f>SUM(SFP!AB112:AM112)</f>
        <v>196921981.83143798</v>
      </c>
      <c r="G172" s="989">
        <f>SUM(SFP!AN112:AY112)</f>
        <v>229210604.55681908</v>
      </c>
      <c r="H172" s="990">
        <f>SUM(SFP!AZ112:BK112)</f>
        <v>264232563.07515758</v>
      </c>
    </row>
    <row r="173" spans="3:8" x14ac:dyDescent="0.25">
      <c r="C173" s="763" t="s">
        <v>1067</v>
      </c>
      <c r="D173" s="989">
        <f>SUM(SFP!D113:O113)</f>
        <v>470372542.71084011</v>
      </c>
      <c r="E173" s="989">
        <f>SUM(SFP!P113:AA113)</f>
        <v>780637698.81779492</v>
      </c>
      <c r="F173" s="989">
        <f>SUM(SFP!AB113:AM113)</f>
        <v>908870685.37586737</v>
      </c>
      <c r="G173" s="989">
        <f>SUM(SFP!AN113:AY113)</f>
        <v>1057895097.9545498</v>
      </c>
      <c r="H173" s="990">
        <f>SUM(SFP!AZ113:BK113)</f>
        <v>1219534906.5007272</v>
      </c>
    </row>
    <row r="174" spans="3:8" x14ac:dyDescent="0.25">
      <c r="C174" s="763" t="s">
        <v>212</v>
      </c>
      <c r="D174" s="989">
        <f>SUM(SFP!D114:O114)</f>
        <v>517409796.981924</v>
      </c>
      <c r="E174" s="989">
        <f>SUM(SFP!P114:AA114)</f>
        <v>858701468.69957447</v>
      </c>
      <c r="F174" s="989">
        <f>SUM(SFP!AB114:AM114)</f>
        <v>999757753.91345429</v>
      </c>
      <c r="G174" s="989">
        <f>SUM(SFP!AN114:AY114)</f>
        <v>1163684607.7500048</v>
      </c>
      <c r="H174" s="990">
        <f>SUM(SFP!AZ114:BK114)</f>
        <v>1341488397.1508</v>
      </c>
    </row>
    <row r="175" spans="3:8" x14ac:dyDescent="0.25">
      <c r="C175" s="763" t="s">
        <v>214</v>
      </c>
      <c r="D175" s="989">
        <f>SUM(SFP!D115:O115)</f>
        <v>90311528.200481296</v>
      </c>
      <c r="E175" s="989">
        <f>SUM(SFP!P115:AA115)</f>
        <v>149882438.17301664</v>
      </c>
      <c r="F175" s="989">
        <f>SUM(SFP!AB115:AM115)</f>
        <v>174503171.59216654</v>
      </c>
      <c r="G175" s="989">
        <f>SUM(SFP!AN115:AY115)</f>
        <v>203115858.80727351</v>
      </c>
      <c r="H175" s="990">
        <f>SUM(SFP!AZ115:BK115)</f>
        <v>234150702.0481396</v>
      </c>
    </row>
    <row r="176" spans="3:8" x14ac:dyDescent="0.25">
      <c r="C176" s="763" t="s">
        <v>215</v>
      </c>
      <c r="D176" s="989">
        <f>SUM(SFP!D116:O116)</f>
        <v>0</v>
      </c>
      <c r="E176" s="989">
        <f>SUM(SFP!P116:AA116)</f>
        <v>0</v>
      </c>
      <c r="F176" s="989">
        <f>SUM(SFP!AB116:AM116)</f>
        <v>0</v>
      </c>
      <c r="G176" s="989">
        <f>SUM(SFP!AN116:AY116)</f>
        <v>0</v>
      </c>
      <c r="H176" s="990">
        <f>SUM(SFP!AZ116:BK116)</f>
        <v>0</v>
      </c>
    </row>
    <row r="177" spans="3:8" x14ac:dyDescent="0.25">
      <c r="C177" s="763" t="s">
        <v>216</v>
      </c>
      <c r="D177" s="989">
        <f>SUM(SFP!D117:O117)</f>
        <v>361246112.80192518</v>
      </c>
      <c r="E177" s="989">
        <f>SUM(SFP!P117:AA117)</f>
        <v>599529752.69206655</v>
      </c>
      <c r="F177" s="989">
        <f>SUM(SFP!AB117:AM117)</f>
        <v>698012686.36866617</v>
      </c>
      <c r="G177" s="989">
        <f>SUM(SFP!AN117:AY117)</f>
        <v>812463435.22909403</v>
      </c>
      <c r="H177" s="990">
        <f>SUM(SFP!AZ117:BK117)</f>
        <v>936602808.19255841</v>
      </c>
    </row>
    <row r="178" spans="3:8" x14ac:dyDescent="0.25">
      <c r="C178" s="763" t="s">
        <v>1068</v>
      </c>
      <c r="D178" s="989">
        <f>SUM(SFP!D118:O118)</f>
        <v>0</v>
      </c>
      <c r="E178" s="989">
        <f>SUM(SFP!P118:AA118)</f>
        <v>0</v>
      </c>
      <c r="F178" s="989">
        <f>SUM(SFP!AB118:AM118)</f>
        <v>0</v>
      </c>
      <c r="G178" s="989">
        <f>SUM(SFP!AN118:AY118)</f>
        <v>0</v>
      </c>
      <c r="H178" s="990">
        <f>SUM(SFP!AZ118:BK118)</f>
        <v>0</v>
      </c>
    </row>
    <row r="179" spans="3:8" x14ac:dyDescent="0.25">
      <c r="C179" s="763" t="s">
        <v>1069</v>
      </c>
      <c r="D179" s="989">
        <f>SUM(SFP!D119:O119)</f>
        <v>22577882.050120324</v>
      </c>
      <c r="E179" s="989">
        <f>SUM(SFP!P119:AA119)</f>
        <v>37470609.543254159</v>
      </c>
      <c r="F179" s="989">
        <f>SUM(SFP!AB119:AM119)</f>
        <v>43625792.898041636</v>
      </c>
      <c r="G179" s="989">
        <f>SUM(SFP!AN119:AY119)</f>
        <v>50778964.701818377</v>
      </c>
      <c r="H179" s="990">
        <f>SUM(SFP!AZ119:BK119)</f>
        <v>58537675.5120349</v>
      </c>
    </row>
    <row r="180" spans="3:8" ht="16.5" thickBot="1" x14ac:dyDescent="0.3">
      <c r="C180" s="770" t="s">
        <v>1070</v>
      </c>
      <c r="D180" s="991">
        <f>SUM(SFP!D121:O121)</f>
        <v>119736951.27381317</v>
      </c>
      <c r="E180" s="991">
        <f>SUM(SFP!P121:AA121)</f>
        <v>45723094.088109538</v>
      </c>
      <c r="F180" s="991">
        <f>SUM(SFP!AB121:AM121)</f>
        <v>12249811.4872656</v>
      </c>
      <c r="G180" s="991">
        <f>SUM(SFP!AN121:AY121)</f>
        <v>22735079.410408612</v>
      </c>
      <c r="H180" s="992">
        <f>SUM(SFP!AZ121:BK121)</f>
        <v>0</v>
      </c>
    </row>
  </sheetData>
  <mergeCells count="100">
    <mergeCell ref="C161:H161"/>
    <mergeCell ref="C162:H162"/>
    <mergeCell ref="C164:H164"/>
    <mergeCell ref="C169:H169"/>
    <mergeCell ref="C155:D155"/>
    <mergeCell ref="C156:D156"/>
    <mergeCell ref="C157:D157"/>
    <mergeCell ref="C158:D158"/>
    <mergeCell ref="E155:H155"/>
    <mergeCell ref="E156:H156"/>
    <mergeCell ref="E157:H157"/>
    <mergeCell ref="E158:H158"/>
    <mergeCell ref="E150:H150"/>
    <mergeCell ref="E151:H151"/>
    <mergeCell ref="E152:H152"/>
    <mergeCell ref="E153:H153"/>
    <mergeCell ref="E154:H154"/>
    <mergeCell ref="C150:D150"/>
    <mergeCell ref="C151:D151"/>
    <mergeCell ref="C152:D152"/>
    <mergeCell ref="C153:D153"/>
    <mergeCell ref="C154:D154"/>
    <mergeCell ref="C138:H138"/>
    <mergeCell ref="C139:H139"/>
    <mergeCell ref="C147:H147"/>
    <mergeCell ref="C148:H148"/>
    <mergeCell ref="C149:D149"/>
    <mergeCell ref="E149:H149"/>
    <mergeCell ref="C119:M119"/>
    <mergeCell ref="C123:M123"/>
    <mergeCell ref="C126:M126"/>
    <mergeCell ref="C132:H132"/>
    <mergeCell ref="C133:H133"/>
    <mergeCell ref="C115:M115"/>
    <mergeCell ref="C116:M116"/>
    <mergeCell ref="D117:E117"/>
    <mergeCell ref="F117:G117"/>
    <mergeCell ref="H117:I117"/>
    <mergeCell ref="J117:K117"/>
    <mergeCell ref="L117:M117"/>
    <mergeCell ref="C103:M103"/>
    <mergeCell ref="C104:M104"/>
    <mergeCell ref="D105:E105"/>
    <mergeCell ref="F105:G105"/>
    <mergeCell ref="H105:I105"/>
    <mergeCell ref="J105:K105"/>
    <mergeCell ref="L105:M105"/>
    <mergeCell ref="C91:M91"/>
    <mergeCell ref="C92:M92"/>
    <mergeCell ref="D93:E93"/>
    <mergeCell ref="F93:G93"/>
    <mergeCell ref="H93:I93"/>
    <mergeCell ref="J93:K93"/>
    <mergeCell ref="L93:M93"/>
    <mergeCell ref="C33:M33"/>
    <mergeCell ref="C22:M22"/>
    <mergeCell ref="C23:M23"/>
    <mergeCell ref="C4:M4"/>
    <mergeCell ref="C5:M5"/>
    <mergeCell ref="D6:E6"/>
    <mergeCell ref="F6:G6"/>
    <mergeCell ref="H6:I6"/>
    <mergeCell ref="J6:K6"/>
    <mergeCell ref="L6:M6"/>
    <mergeCell ref="C8:M8"/>
    <mergeCell ref="C13:M13"/>
    <mergeCell ref="C16:M16"/>
    <mergeCell ref="C26:M26"/>
    <mergeCell ref="C30:M30"/>
    <mergeCell ref="D24:E24"/>
    <mergeCell ref="F41:G41"/>
    <mergeCell ref="D41:E41"/>
    <mergeCell ref="C54:M54"/>
    <mergeCell ref="C39:M39"/>
    <mergeCell ref="C40:M40"/>
    <mergeCell ref="C43:M43"/>
    <mergeCell ref="C47:M47"/>
    <mergeCell ref="C49:M49"/>
    <mergeCell ref="C80:M80"/>
    <mergeCell ref="D81:E81"/>
    <mergeCell ref="F81:G81"/>
    <mergeCell ref="H81:I81"/>
    <mergeCell ref="J81:K81"/>
    <mergeCell ref="L81:M81"/>
    <mergeCell ref="F24:G24"/>
    <mergeCell ref="H24:I24"/>
    <mergeCell ref="J24:K24"/>
    <mergeCell ref="L24:M24"/>
    <mergeCell ref="C79:M79"/>
    <mergeCell ref="C67:M67"/>
    <mergeCell ref="C68:M68"/>
    <mergeCell ref="D69:E69"/>
    <mergeCell ref="F69:G69"/>
    <mergeCell ref="H69:I69"/>
    <mergeCell ref="J69:K69"/>
    <mergeCell ref="L69:M69"/>
    <mergeCell ref="C59:M59"/>
    <mergeCell ref="L41:M41"/>
    <mergeCell ref="J41:K41"/>
    <mergeCell ref="H41:I41"/>
  </mergeCells>
  <pageMargins left="0.7" right="0.7" top="0.75" bottom="0.75" header="0.3" footer="0.3"/>
  <pageSetup orientation="portrait" r:id="rId1"/>
  <ignoredErrors>
    <ignoredError sqref="K28 D142:E142 E51:M51 D166:H16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D24A4A"/>
  </sheetPr>
  <dimension ref="A1:O729"/>
  <sheetViews>
    <sheetView workbookViewId="0">
      <selection activeCell="D9" sqref="D9"/>
    </sheetView>
  </sheetViews>
  <sheetFormatPr baseColWidth="10" defaultRowHeight="15" x14ac:dyDescent="0.25"/>
  <cols>
    <col min="3" max="3" width="51.85546875" customWidth="1"/>
    <col min="4" max="4" width="18.85546875" bestFit="1" customWidth="1"/>
    <col min="5" max="5" width="22.7109375" bestFit="1" customWidth="1"/>
    <col min="6" max="6" width="19.42578125" bestFit="1" customWidth="1"/>
    <col min="7" max="7" width="12.7109375" bestFit="1" customWidth="1"/>
    <col min="8" max="8" width="14.140625" bestFit="1" customWidth="1"/>
    <col min="11" max="11" width="23.7109375" bestFit="1" customWidth="1"/>
    <col min="12" max="12" width="12.5703125" bestFit="1" customWidth="1"/>
  </cols>
  <sheetData>
    <row r="1" spans="1:12" ht="15.75" thickBot="1" x14ac:dyDescent="0.3">
      <c r="A1" s="89" t="s">
        <v>694</v>
      </c>
      <c r="C1" s="52"/>
    </row>
    <row r="2" spans="1:12" ht="18.75" x14ac:dyDescent="0.3">
      <c r="C2" s="1201" t="s">
        <v>695</v>
      </c>
      <c r="D2" s="1202"/>
      <c r="E2" s="1202"/>
      <c r="F2" s="1202"/>
      <c r="G2" s="1202"/>
      <c r="H2" s="1203"/>
    </row>
    <row r="3" spans="1:12" ht="15.75" thickBot="1" x14ac:dyDescent="0.3">
      <c r="C3" s="1204" t="s">
        <v>696</v>
      </c>
      <c r="D3" s="1205"/>
      <c r="E3" s="1205"/>
      <c r="F3" s="1205"/>
      <c r="G3" s="1205"/>
      <c r="H3" s="1206"/>
    </row>
    <row r="6" spans="1:12" x14ac:dyDescent="0.25">
      <c r="C6" s="1120" t="s">
        <v>6</v>
      </c>
      <c r="D6" s="1121"/>
      <c r="E6" s="1121"/>
      <c r="F6" s="1121"/>
      <c r="G6" s="1121"/>
      <c r="H6" s="1122"/>
    </row>
    <row r="7" spans="1:12" x14ac:dyDescent="0.25">
      <c r="C7" s="1123" t="s">
        <v>0</v>
      </c>
      <c r="D7" s="1124"/>
      <c r="E7" s="1124"/>
      <c r="F7" s="1124"/>
      <c r="G7" s="1124"/>
      <c r="H7" s="1125"/>
    </row>
    <row r="8" spans="1:12" x14ac:dyDescent="0.25">
      <c r="C8" s="2"/>
      <c r="D8" s="3">
        <v>2019</v>
      </c>
      <c r="E8" s="3">
        <f>D8+1</f>
        <v>2020</v>
      </c>
      <c r="F8" s="3">
        <f t="shared" ref="F8:H8" si="0">E8+1</f>
        <v>2021</v>
      </c>
      <c r="G8" s="3">
        <f t="shared" si="0"/>
        <v>2022</v>
      </c>
      <c r="H8" s="3">
        <f t="shared" si="0"/>
        <v>2023</v>
      </c>
    </row>
    <row r="9" spans="1:12" ht="30" customHeight="1" x14ac:dyDescent="0.25">
      <c r="C9" s="155" t="s">
        <v>697</v>
      </c>
      <c r="D9" s="156">
        <v>3.2000000000000001E-2</v>
      </c>
      <c r="E9" s="156">
        <v>3.4000000000000002E-2</v>
      </c>
      <c r="F9" s="156">
        <v>3.1E-2</v>
      </c>
      <c r="G9" s="156">
        <v>3.3000000000000002E-2</v>
      </c>
      <c r="H9" s="156">
        <v>3.4000000000000002E-2</v>
      </c>
    </row>
    <row r="10" spans="1:12" x14ac:dyDescent="0.25">
      <c r="C10" s="3" t="s">
        <v>1</v>
      </c>
      <c r="D10" s="36">
        <v>0.75</v>
      </c>
      <c r="E10" s="36">
        <v>1.2</v>
      </c>
      <c r="F10" s="36">
        <v>1.1499999999999999</v>
      </c>
      <c r="G10" s="36">
        <v>0.76</v>
      </c>
      <c r="H10" s="36">
        <v>1.04</v>
      </c>
    </row>
    <row r="11" spans="1:12" x14ac:dyDescent="0.25">
      <c r="C11" s="3" t="s">
        <v>2</v>
      </c>
      <c r="D11" s="36">
        <v>0.95</v>
      </c>
      <c r="E11" s="36">
        <v>1.29</v>
      </c>
      <c r="F11" s="36">
        <v>1.65</v>
      </c>
      <c r="G11" s="36">
        <v>0.42</v>
      </c>
      <c r="H11" s="36">
        <v>1.1100000000000001</v>
      </c>
    </row>
    <row r="12" spans="1:12" x14ac:dyDescent="0.25">
      <c r="C12" s="3" t="s">
        <v>3</v>
      </c>
      <c r="D12" s="36"/>
      <c r="E12" s="36">
        <v>1.37</v>
      </c>
      <c r="F12" s="36">
        <v>1.43</v>
      </c>
      <c r="G12" s="36">
        <v>0.85</v>
      </c>
      <c r="H12" s="36">
        <v>1.07</v>
      </c>
    </row>
    <row r="13" spans="1:12" x14ac:dyDescent="0.25">
      <c r="C13" s="3" t="s">
        <v>4</v>
      </c>
      <c r="D13" s="36"/>
      <c r="E13" s="36"/>
      <c r="F13" s="36"/>
      <c r="G13" s="36">
        <v>0.63</v>
      </c>
      <c r="H13" s="36">
        <v>1.1399999999999999</v>
      </c>
    </row>
    <row r="14" spans="1:12" ht="15.75" thickBot="1" x14ac:dyDescent="0.3"/>
    <row r="15" spans="1:12" x14ac:dyDescent="0.25">
      <c r="C15" s="1120" t="s">
        <v>5</v>
      </c>
      <c r="D15" s="1121"/>
      <c r="E15" s="1121"/>
      <c r="F15" s="1121"/>
      <c r="G15" s="1121"/>
      <c r="H15" s="1121"/>
      <c r="I15" s="1122"/>
      <c r="K15" s="146" t="s">
        <v>284</v>
      </c>
      <c r="L15" s="147" t="s">
        <v>291</v>
      </c>
    </row>
    <row r="16" spans="1:12" x14ac:dyDescent="0.25">
      <c r="C16" s="1123" t="s">
        <v>7</v>
      </c>
      <c r="D16" s="1124"/>
      <c r="E16" s="1124"/>
      <c r="F16" s="1124"/>
      <c r="G16" s="1124"/>
      <c r="H16" s="1187" t="s">
        <v>21</v>
      </c>
      <c r="I16" s="1188"/>
      <c r="K16" s="148" t="s">
        <v>285</v>
      </c>
      <c r="L16" s="149">
        <v>100000</v>
      </c>
    </row>
    <row r="17" spans="3:12" x14ac:dyDescent="0.25">
      <c r="C17" s="116" t="s">
        <v>8</v>
      </c>
      <c r="D17" s="34" t="s">
        <v>9</v>
      </c>
      <c r="E17" s="34" t="s">
        <v>10</v>
      </c>
      <c r="F17" s="34" t="s">
        <v>11</v>
      </c>
      <c r="G17" s="34" t="s">
        <v>12</v>
      </c>
      <c r="H17" s="34" t="s">
        <v>13</v>
      </c>
      <c r="I17" s="34" t="s">
        <v>14</v>
      </c>
      <c r="K17" s="148" t="s">
        <v>286</v>
      </c>
      <c r="L17" s="154">
        <v>355</v>
      </c>
    </row>
    <row r="18" spans="3:12" x14ac:dyDescent="0.25">
      <c r="C18" s="9">
        <v>2016</v>
      </c>
      <c r="D18" s="8">
        <v>2150</v>
      </c>
      <c r="E18" s="8">
        <v>1430</v>
      </c>
      <c r="F18" s="8">
        <v>1600</v>
      </c>
      <c r="G18" s="8">
        <v>1220</v>
      </c>
      <c r="H18" s="8">
        <v>2050</v>
      </c>
      <c r="I18" s="8">
        <v>2250</v>
      </c>
      <c r="K18" s="148" t="s">
        <v>287</v>
      </c>
      <c r="L18" s="152">
        <v>2130</v>
      </c>
    </row>
    <row r="19" spans="3:12" x14ac:dyDescent="0.25">
      <c r="C19" s="9">
        <f>C18+1</f>
        <v>2017</v>
      </c>
      <c r="D19" s="8">
        <v>2225</v>
      </c>
      <c r="E19" s="8">
        <v>1670</v>
      </c>
      <c r="F19" s="8">
        <v>1720</v>
      </c>
      <c r="G19" s="8">
        <v>1380</v>
      </c>
      <c r="H19" s="8">
        <v>2120</v>
      </c>
      <c r="I19" s="8">
        <v>2540</v>
      </c>
      <c r="J19" s="6"/>
      <c r="K19" s="148" t="s">
        <v>288</v>
      </c>
      <c r="L19" s="152">
        <v>600</v>
      </c>
    </row>
    <row r="20" spans="3:12" x14ac:dyDescent="0.25">
      <c r="C20" s="9">
        <f>C19+1</f>
        <v>2018</v>
      </c>
      <c r="D20" s="8">
        <v>2660</v>
      </c>
      <c r="E20" s="8">
        <v>1990</v>
      </c>
      <c r="F20" s="8">
        <v>1870</v>
      </c>
      <c r="G20" s="8">
        <v>1480</v>
      </c>
      <c r="H20" s="8">
        <v>2640</v>
      </c>
      <c r="I20" s="8">
        <v>2800</v>
      </c>
      <c r="J20" s="6"/>
      <c r="K20" s="148" t="s">
        <v>289</v>
      </c>
      <c r="L20" s="152">
        <v>18000</v>
      </c>
    </row>
    <row r="21" spans="3:12" x14ac:dyDescent="0.25">
      <c r="C21" s="10"/>
      <c r="D21" s="34" t="s">
        <v>15</v>
      </c>
      <c r="E21" s="34" t="s">
        <v>16</v>
      </c>
      <c r="F21" s="34" t="s">
        <v>17</v>
      </c>
      <c r="G21" s="34" t="s">
        <v>18</v>
      </c>
      <c r="H21" s="34" t="s">
        <v>19</v>
      </c>
      <c r="I21" s="34" t="s">
        <v>20</v>
      </c>
      <c r="K21" s="148" t="s">
        <v>290</v>
      </c>
      <c r="L21" s="151">
        <f>ROUNDDOWN(L16/L17,0)</f>
        <v>281</v>
      </c>
    </row>
    <row r="22" spans="3:12" x14ac:dyDescent="0.25">
      <c r="C22" s="9">
        <v>2016</v>
      </c>
      <c r="D22" s="8">
        <v>2460</v>
      </c>
      <c r="E22" s="8">
        <v>1640</v>
      </c>
      <c r="F22" s="8">
        <v>1960</v>
      </c>
      <c r="G22" s="8">
        <v>2120</v>
      </c>
      <c r="H22" s="8">
        <v>2200</v>
      </c>
      <c r="I22" s="8">
        <v>3400</v>
      </c>
      <c r="K22" s="148" t="s">
        <v>287</v>
      </c>
      <c r="L22" s="151">
        <f>ROUNDDOWN(L16/L18,0)</f>
        <v>46</v>
      </c>
    </row>
    <row r="23" spans="3:12" ht="15.75" thickBot="1" x14ac:dyDescent="0.3">
      <c r="C23" s="9">
        <v>2017</v>
      </c>
      <c r="D23" s="8">
        <v>2780</v>
      </c>
      <c r="E23" s="8">
        <v>1860</v>
      </c>
      <c r="F23" s="8">
        <v>2040</v>
      </c>
      <c r="G23" s="8">
        <v>2200</v>
      </c>
      <c r="H23" s="8">
        <v>2520</v>
      </c>
      <c r="I23" s="8">
        <v>3720</v>
      </c>
      <c r="K23" s="150" t="s">
        <v>288</v>
      </c>
      <c r="L23" s="153">
        <f>ROUNDDOWN(L16/L19,0)</f>
        <v>166</v>
      </c>
    </row>
    <row r="24" spans="3:12" x14ac:dyDescent="0.25">
      <c r="C24" s="9">
        <v>2018</v>
      </c>
      <c r="D24" s="8">
        <v>2960</v>
      </c>
      <c r="E24" s="8">
        <v>2110</v>
      </c>
      <c r="F24" s="8">
        <v>2230</v>
      </c>
      <c r="G24" s="8">
        <v>2340</v>
      </c>
      <c r="H24" s="8">
        <v>2600</v>
      </c>
      <c r="I24" s="8">
        <v>3980</v>
      </c>
    </row>
    <row r="26" spans="3:12" x14ac:dyDescent="0.25">
      <c r="C26" s="1120" t="s">
        <v>22</v>
      </c>
      <c r="D26" s="1121"/>
      <c r="E26" s="1121"/>
      <c r="F26" s="1121"/>
      <c r="G26" s="1121"/>
      <c r="H26" s="1121"/>
      <c r="I26" s="1122"/>
    </row>
    <row r="27" spans="3:12" x14ac:dyDescent="0.25">
      <c r="C27" s="1123" t="s">
        <v>7</v>
      </c>
      <c r="D27" s="1124"/>
      <c r="E27" s="1124"/>
      <c r="F27" s="1124"/>
      <c r="G27" s="1124"/>
      <c r="H27" s="1187" t="s">
        <v>2</v>
      </c>
      <c r="I27" s="1188"/>
    </row>
    <row r="28" spans="3:12" x14ac:dyDescent="0.25">
      <c r="C28" s="116" t="s">
        <v>8</v>
      </c>
      <c r="D28" s="34" t="s">
        <v>9</v>
      </c>
      <c r="E28" s="34" t="s">
        <v>10</v>
      </c>
      <c r="F28" s="34" t="s">
        <v>11</v>
      </c>
      <c r="G28" s="34" t="s">
        <v>12</v>
      </c>
      <c r="H28" s="34" t="s">
        <v>13</v>
      </c>
      <c r="I28" s="34" t="s">
        <v>14</v>
      </c>
    </row>
    <row r="29" spans="3:12" x14ac:dyDescent="0.25">
      <c r="C29" s="9">
        <v>2016</v>
      </c>
      <c r="D29" s="8">
        <v>1300</v>
      </c>
      <c r="E29" s="8">
        <v>900</v>
      </c>
      <c r="F29" s="8">
        <v>800</v>
      </c>
      <c r="G29" s="8">
        <v>556</v>
      </c>
      <c r="H29" s="8">
        <v>1200</v>
      </c>
      <c r="I29" s="8">
        <v>2220</v>
      </c>
    </row>
    <row r="30" spans="3:12" x14ac:dyDescent="0.25">
      <c r="C30" s="9">
        <f>C29+1</f>
        <v>2017</v>
      </c>
      <c r="D30" s="8">
        <v>1440</v>
      </c>
      <c r="E30" s="8">
        <v>820</v>
      </c>
      <c r="F30" s="8">
        <v>900</v>
      </c>
      <c r="G30" s="8">
        <v>700</v>
      </c>
      <c r="H30" s="8">
        <v>1250</v>
      </c>
      <c r="I30" s="8">
        <v>2500</v>
      </c>
    </row>
    <row r="31" spans="3:12" x14ac:dyDescent="0.25">
      <c r="C31" s="9">
        <f>C30+1</f>
        <v>2018</v>
      </c>
      <c r="D31" s="8">
        <v>1760</v>
      </c>
      <c r="E31" s="8">
        <v>1100</v>
      </c>
      <c r="F31" s="8">
        <v>1120</v>
      </c>
      <c r="G31" s="8">
        <v>900</v>
      </c>
      <c r="H31" s="8">
        <v>1600</v>
      </c>
      <c r="I31" s="8">
        <v>2800</v>
      </c>
    </row>
    <row r="32" spans="3:12" x14ac:dyDescent="0.25">
      <c r="C32" s="10"/>
      <c r="D32" s="34" t="s">
        <v>15</v>
      </c>
      <c r="E32" s="34" t="s">
        <v>16</v>
      </c>
      <c r="F32" s="34" t="s">
        <v>17</v>
      </c>
      <c r="G32" s="34" t="s">
        <v>18</v>
      </c>
      <c r="H32" s="34" t="s">
        <v>19</v>
      </c>
      <c r="I32" s="34" t="s">
        <v>20</v>
      </c>
    </row>
    <row r="33" spans="3:9" x14ac:dyDescent="0.25">
      <c r="C33" s="9">
        <v>2016</v>
      </c>
      <c r="D33" s="8">
        <v>1670</v>
      </c>
      <c r="E33" s="8">
        <v>700</v>
      </c>
      <c r="F33" s="8">
        <v>1000</v>
      </c>
      <c r="G33" s="8">
        <v>1300</v>
      </c>
      <c r="H33" s="8">
        <v>1620</v>
      </c>
      <c r="I33" s="8">
        <v>2910</v>
      </c>
    </row>
    <row r="34" spans="3:9" x14ac:dyDescent="0.25">
      <c r="C34" s="9">
        <v>2017</v>
      </c>
      <c r="D34" s="8">
        <v>1820</v>
      </c>
      <c r="E34" s="8">
        <v>1000</v>
      </c>
      <c r="F34" s="8">
        <v>1300</v>
      </c>
      <c r="G34" s="8">
        <v>1430</v>
      </c>
      <c r="H34" s="8">
        <v>1700</v>
      </c>
      <c r="I34" s="8">
        <v>3000</v>
      </c>
    </row>
    <row r="35" spans="3:9" x14ac:dyDescent="0.25">
      <c r="C35" s="9">
        <v>2018</v>
      </c>
      <c r="D35" s="8">
        <v>2300</v>
      </c>
      <c r="E35" s="8">
        <v>1100</v>
      </c>
      <c r="F35" s="8">
        <v>1700</v>
      </c>
      <c r="G35" s="8">
        <v>1670</v>
      </c>
      <c r="H35" s="8">
        <v>2000</v>
      </c>
      <c r="I35" s="8">
        <v>3500</v>
      </c>
    </row>
    <row r="37" spans="3:9" x14ac:dyDescent="0.25">
      <c r="C37" s="1120" t="s">
        <v>29</v>
      </c>
      <c r="D37" s="1121"/>
      <c r="E37" s="1121"/>
      <c r="F37" s="1121"/>
      <c r="G37" s="1121"/>
      <c r="H37" s="1122"/>
    </row>
    <row r="38" spans="3:9" x14ac:dyDescent="0.25">
      <c r="C38" s="1123" t="s">
        <v>23</v>
      </c>
      <c r="D38" s="1124"/>
      <c r="E38" s="1124"/>
      <c r="F38" s="1124"/>
      <c r="G38" s="1124"/>
      <c r="H38" s="1125"/>
    </row>
    <row r="39" spans="3:9" x14ac:dyDescent="0.25">
      <c r="C39" s="2"/>
      <c r="D39" s="3">
        <v>2019</v>
      </c>
      <c r="E39" s="3">
        <f>D39+1</f>
        <v>2020</v>
      </c>
      <c r="F39" s="3">
        <f t="shared" ref="F39:H39" si="1">E39+1</f>
        <v>2021</v>
      </c>
      <c r="G39" s="3">
        <f t="shared" si="1"/>
        <v>2022</v>
      </c>
      <c r="H39" s="3">
        <f t="shared" si="1"/>
        <v>2023</v>
      </c>
    </row>
    <row r="40" spans="3:9" x14ac:dyDescent="0.25">
      <c r="C40" s="1184" t="s">
        <v>2</v>
      </c>
      <c r="D40" s="1184"/>
      <c r="E40" s="1184"/>
      <c r="F40" s="1184"/>
      <c r="G40" s="1184"/>
      <c r="H40" s="1184"/>
    </row>
    <row r="41" spans="3:9" x14ac:dyDescent="0.25">
      <c r="C41" s="27" t="s">
        <v>24</v>
      </c>
      <c r="D41" s="25">
        <v>0.75</v>
      </c>
      <c r="E41" s="25">
        <v>0.6</v>
      </c>
      <c r="F41" s="25">
        <v>0.6</v>
      </c>
      <c r="G41" s="25">
        <v>0.57999999999999996</v>
      </c>
      <c r="H41" s="25">
        <v>0.55000000000000004</v>
      </c>
      <c r="I41" s="11"/>
    </row>
    <row r="42" spans="3:9" x14ac:dyDescent="0.25">
      <c r="C42" s="27" t="s">
        <v>25</v>
      </c>
      <c r="D42" s="25">
        <v>0.25</v>
      </c>
      <c r="E42" s="25">
        <v>0.3</v>
      </c>
      <c r="F42" s="25">
        <v>0.25</v>
      </c>
      <c r="G42" s="25">
        <v>0.2</v>
      </c>
      <c r="H42" s="25">
        <v>0.25</v>
      </c>
      <c r="I42" s="11"/>
    </row>
    <row r="43" spans="3:9" x14ac:dyDescent="0.25">
      <c r="C43" s="27" t="s">
        <v>26</v>
      </c>
      <c r="D43" s="25"/>
      <c r="E43" s="25">
        <v>0.1</v>
      </c>
      <c r="F43" s="25">
        <v>0.15</v>
      </c>
      <c r="G43" s="25">
        <v>0.22</v>
      </c>
      <c r="H43" s="25">
        <v>0.2</v>
      </c>
      <c r="I43" s="11"/>
    </row>
    <row r="44" spans="3:9" x14ac:dyDescent="0.25">
      <c r="C44" s="1191" t="s">
        <v>1</v>
      </c>
      <c r="D44" s="1191"/>
      <c r="E44" s="1191"/>
      <c r="F44" s="1191"/>
      <c r="G44" s="1191"/>
      <c r="H44" s="1191"/>
    </row>
    <row r="45" spans="3:9" x14ac:dyDescent="0.25">
      <c r="C45" s="27" t="s">
        <v>24</v>
      </c>
      <c r="D45" s="25">
        <v>0.32</v>
      </c>
      <c r="E45" s="25">
        <v>0.35</v>
      </c>
      <c r="F45" s="25">
        <v>0.3</v>
      </c>
      <c r="G45" s="25">
        <v>0.13</v>
      </c>
      <c r="H45" s="25">
        <v>0.2</v>
      </c>
      <c r="I45" s="11"/>
    </row>
    <row r="46" spans="3:9" x14ac:dyDescent="0.25">
      <c r="C46" s="27" t="s">
        <v>27</v>
      </c>
      <c r="D46" s="25">
        <v>0.68</v>
      </c>
      <c r="E46" s="25">
        <v>0.65</v>
      </c>
      <c r="F46" s="25">
        <v>0.7</v>
      </c>
      <c r="G46" s="25">
        <v>0.87</v>
      </c>
      <c r="H46" s="25">
        <v>0.8</v>
      </c>
      <c r="I46" s="11"/>
    </row>
    <row r="47" spans="3:9" x14ac:dyDescent="0.25">
      <c r="C47" s="1191" t="s">
        <v>3</v>
      </c>
      <c r="D47" s="1191"/>
      <c r="E47" s="1191"/>
      <c r="F47" s="1191"/>
      <c r="G47" s="1191"/>
      <c r="H47" s="1191"/>
    </row>
    <row r="48" spans="3:9" x14ac:dyDescent="0.25">
      <c r="C48" s="27" t="s">
        <v>25</v>
      </c>
      <c r="D48" s="25">
        <v>1</v>
      </c>
      <c r="E48" s="25">
        <v>0.7</v>
      </c>
      <c r="F48" s="25">
        <v>0.6</v>
      </c>
      <c r="G48" s="25">
        <v>0.68</v>
      </c>
      <c r="H48" s="25">
        <v>0.55000000000000004</v>
      </c>
    </row>
    <row r="49" spans="3:9" x14ac:dyDescent="0.25">
      <c r="C49" s="27" t="s">
        <v>26</v>
      </c>
      <c r="D49" s="26"/>
      <c r="E49" s="25">
        <v>0.3</v>
      </c>
      <c r="F49" s="25">
        <v>0.4</v>
      </c>
      <c r="G49" s="25">
        <v>0.32</v>
      </c>
      <c r="H49" s="25">
        <v>0.45</v>
      </c>
    </row>
    <row r="50" spans="3:9" x14ac:dyDescent="0.25">
      <c r="C50" s="1184" t="s">
        <v>4</v>
      </c>
      <c r="D50" s="1184"/>
      <c r="E50" s="1184"/>
      <c r="F50" s="1184"/>
      <c r="G50" s="1184"/>
      <c r="H50" s="1184"/>
    </row>
    <row r="51" spans="3:9" x14ac:dyDescent="0.25">
      <c r="C51" s="3" t="s">
        <v>26</v>
      </c>
      <c r="D51" s="26"/>
      <c r="E51" s="26"/>
      <c r="F51" s="25">
        <v>1</v>
      </c>
      <c r="G51" s="25">
        <v>1</v>
      </c>
      <c r="H51" s="25">
        <v>1</v>
      </c>
    </row>
    <row r="53" spans="3:9" x14ac:dyDescent="0.25">
      <c r="C53" s="1189" t="s">
        <v>28</v>
      </c>
      <c r="D53" s="1189"/>
      <c r="E53" s="1189"/>
      <c r="F53" s="1189"/>
      <c r="G53" s="1189"/>
      <c r="H53" s="1189"/>
    </row>
    <row r="54" spans="3:9" x14ac:dyDescent="0.25">
      <c r="C54" s="1190" t="s">
        <v>30</v>
      </c>
      <c r="D54" s="1190"/>
      <c r="E54" s="1190"/>
      <c r="F54" s="1190"/>
      <c r="G54" s="1190"/>
      <c r="H54" s="1190"/>
    </row>
    <row r="55" spans="3:9" x14ac:dyDescent="0.25">
      <c r="C55" s="2"/>
      <c r="D55" s="35">
        <v>2019</v>
      </c>
      <c r="E55" s="35">
        <f>D55+1</f>
        <v>2020</v>
      </c>
      <c r="F55" s="35">
        <v>2021</v>
      </c>
      <c r="G55" s="35">
        <v>2022</v>
      </c>
      <c r="H55" s="35">
        <v>2023</v>
      </c>
    </row>
    <row r="56" spans="3:9" x14ac:dyDescent="0.25">
      <c r="C56" s="3" t="s">
        <v>1</v>
      </c>
      <c r="D56" s="25">
        <v>0.04</v>
      </c>
      <c r="E56" s="25">
        <v>0.03</v>
      </c>
      <c r="F56" s="25">
        <v>-0.04</v>
      </c>
      <c r="G56" s="25">
        <v>-0.01</v>
      </c>
      <c r="H56" s="25">
        <v>0.02</v>
      </c>
    </row>
    <row r="57" spans="3:9" x14ac:dyDescent="0.25">
      <c r="C57" s="3" t="s">
        <v>2</v>
      </c>
      <c r="D57" s="25"/>
      <c r="E57" s="25"/>
      <c r="F57" s="25">
        <v>0.02</v>
      </c>
      <c r="G57" s="25">
        <v>-0.03</v>
      </c>
      <c r="H57" s="25">
        <v>0.05</v>
      </c>
    </row>
    <row r="59" spans="3:9" x14ac:dyDescent="0.25">
      <c r="C59" s="1120" t="s">
        <v>31</v>
      </c>
      <c r="D59" s="1121"/>
      <c r="E59" s="1121"/>
      <c r="F59" s="1121"/>
      <c r="G59" s="1121"/>
      <c r="H59" s="1121"/>
      <c r="I59" s="1122"/>
    </row>
    <row r="60" spans="3:9" x14ac:dyDescent="0.25">
      <c r="C60" s="1123" t="s">
        <v>32</v>
      </c>
      <c r="D60" s="1124"/>
      <c r="E60" s="1124"/>
      <c r="F60" s="1124"/>
      <c r="G60" s="1124"/>
      <c r="H60" s="1187" t="s">
        <v>1</v>
      </c>
      <c r="I60" s="1188"/>
    </row>
    <row r="61" spans="3:9" x14ac:dyDescent="0.25">
      <c r="C61" s="116" t="s">
        <v>8</v>
      </c>
      <c r="D61" s="34" t="s">
        <v>9</v>
      </c>
      <c r="E61" s="34" t="s">
        <v>10</v>
      </c>
      <c r="F61" s="34" t="s">
        <v>11</v>
      </c>
      <c r="G61" s="34" t="s">
        <v>12</v>
      </c>
      <c r="H61" s="34" t="s">
        <v>13</v>
      </c>
      <c r="I61" s="34" t="s">
        <v>14</v>
      </c>
    </row>
    <row r="62" spans="3:9" x14ac:dyDescent="0.25">
      <c r="C62" s="9">
        <v>2016</v>
      </c>
      <c r="D62" s="8">
        <v>600</v>
      </c>
      <c r="E62" s="8">
        <v>776</v>
      </c>
      <c r="F62" s="8">
        <v>424</v>
      </c>
      <c r="G62" s="8">
        <v>260</v>
      </c>
      <c r="H62" s="8">
        <v>644</v>
      </c>
      <c r="I62" s="8">
        <v>904</v>
      </c>
    </row>
    <row r="63" spans="3:9" x14ac:dyDescent="0.25">
      <c r="C63" s="9">
        <f>C62+1</f>
        <v>2017</v>
      </c>
      <c r="D63" s="8">
        <v>836</v>
      </c>
      <c r="E63" s="8">
        <v>684</v>
      </c>
      <c r="F63" s="8">
        <v>468</v>
      </c>
      <c r="G63" s="8">
        <v>296</v>
      </c>
      <c r="H63" s="8">
        <v>668</v>
      </c>
      <c r="I63" s="8">
        <v>1012</v>
      </c>
    </row>
    <row r="64" spans="3:9" x14ac:dyDescent="0.25">
      <c r="C64" s="9">
        <f>C63+1</f>
        <v>2018</v>
      </c>
      <c r="D64" s="8">
        <v>740</v>
      </c>
      <c r="E64" s="8">
        <v>748</v>
      </c>
      <c r="F64" s="8">
        <v>690</v>
      </c>
      <c r="G64" s="8">
        <v>356</v>
      </c>
      <c r="H64" s="8">
        <v>748</v>
      </c>
      <c r="I64" s="8">
        <v>1156</v>
      </c>
    </row>
    <row r="65" spans="3:9" x14ac:dyDescent="0.25">
      <c r="C65" s="10"/>
      <c r="D65" s="34" t="s">
        <v>15</v>
      </c>
      <c r="E65" s="34" t="s">
        <v>16</v>
      </c>
      <c r="F65" s="34" t="s">
        <v>17</v>
      </c>
      <c r="G65" s="34" t="s">
        <v>18</v>
      </c>
      <c r="H65" s="34" t="s">
        <v>19</v>
      </c>
      <c r="I65" s="34" t="s">
        <v>20</v>
      </c>
    </row>
    <row r="66" spans="3:9" x14ac:dyDescent="0.25">
      <c r="C66" s="9">
        <v>2016</v>
      </c>
      <c r="D66" s="8">
        <v>660</v>
      </c>
      <c r="E66" s="8">
        <v>351</v>
      </c>
      <c r="F66" s="8">
        <v>482</v>
      </c>
      <c r="G66" s="8">
        <v>664</v>
      </c>
      <c r="H66" s="8">
        <v>612</v>
      </c>
      <c r="I66" s="8">
        <v>1120</v>
      </c>
    </row>
    <row r="67" spans="3:9" x14ac:dyDescent="0.25">
      <c r="C67" s="9">
        <v>2017</v>
      </c>
      <c r="D67" s="8">
        <v>844</v>
      </c>
      <c r="E67" s="8">
        <v>548</v>
      </c>
      <c r="F67" s="8">
        <v>462</v>
      </c>
      <c r="G67" s="8">
        <v>772</v>
      </c>
      <c r="H67" s="8">
        <v>832</v>
      </c>
      <c r="I67" s="8">
        <v>1464</v>
      </c>
    </row>
    <row r="68" spans="3:9" x14ac:dyDescent="0.25">
      <c r="C68" s="9">
        <v>2018</v>
      </c>
      <c r="D68" s="8">
        <v>828</v>
      </c>
      <c r="E68" s="8">
        <v>544</v>
      </c>
      <c r="F68" s="8">
        <v>676</v>
      </c>
      <c r="G68" s="8">
        <v>769</v>
      </c>
      <c r="H68" s="8">
        <v>854</v>
      </c>
      <c r="I68" s="8">
        <v>1692</v>
      </c>
    </row>
    <row r="70" spans="3:9" x14ac:dyDescent="0.25">
      <c r="C70" s="1120" t="s">
        <v>33</v>
      </c>
      <c r="D70" s="1121"/>
      <c r="E70" s="1121"/>
      <c r="F70" s="1121"/>
      <c r="G70" s="1121"/>
      <c r="H70" s="1122"/>
    </row>
    <row r="71" spans="3:9" x14ac:dyDescent="0.25">
      <c r="C71" s="1123" t="s">
        <v>34</v>
      </c>
      <c r="D71" s="1124"/>
      <c r="E71" s="1124"/>
      <c r="F71" s="1124"/>
      <c r="G71" s="1124"/>
      <c r="H71" s="1125"/>
    </row>
    <row r="72" spans="3:9" x14ac:dyDescent="0.25">
      <c r="C72" s="2"/>
      <c r="D72" s="12">
        <v>2019</v>
      </c>
      <c r="E72" s="12">
        <f>D72+1</f>
        <v>2020</v>
      </c>
      <c r="F72" s="12">
        <v>2021</v>
      </c>
      <c r="G72" s="12">
        <v>2022</v>
      </c>
      <c r="H72" s="12">
        <v>2023</v>
      </c>
    </row>
    <row r="73" spans="3:9" x14ac:dyDescent="0.25">
      <c r="C73" s="3" t="s">
        <v>3</v>
      </c>
      <c r="D73" s="5"/>
      <c r="E73" s="5"/>
      <c r="F73" s="25">
        <v>0.04</v>
      </c>
      <c r="G73" s="25">
        <v>-0.06</v>
      </c>
      <c r="H73" s="25">
        <v>0.02</v>
      </c>
    </row>
    <row r="74" spans="3:9" x14ac:dyDescent="0.25">
      <c r="C74" s="3" t="s">
        <v>35</v>
      </c>
      <c r="D74" s="5"/>
      <c r="E74" s="5"/>
      <c r="F74" s="5"/>
      <c r="G74" s="25">
        <v>0.03</v>
      </c>
      <c r="H74" s="25">
        <v>0.05</v>
      </c>
    </row>
    <row r="76" spans="3:9" x14ac:dyDescent="0.25">
      <c r="C76" s="1120" t="s">
        <v>39</v>
      </c>
      <c r="D76" s="1121"/>
      <c r="E76" s="1121"/>
      <c r="F76" s="1121"/>
      <c r="G76" s="1121"/>
      <c r="H76" s="1121"/>
      <c r="I76" s="1122"/>
    </row>
    <row r="77" spans="3:9" x14ac:dyDescent="0.25">
      <c r="C77" s="1123" t="s">
        <v>37</v>
      </c>
      <c r="D77" s="1124"/>
      <c r="E77" s="1124"/>
      <c r="F77" s="1124"/>
      <c r="G77" s="1124"/>
      <c r="H77" s="1124"/>
      <c r="I77" s="1125"/>
    </row>
    <row r="78" spans="3:9" x14ac:dyDescent="0.25">
      <c r="C78" s="2"/>
      <c r="D78" s="14">
        <v>2018</v>
      </c>
      <c r="E78" s="12">
        <v>2019</v>
      </c>
      <c r="F78" s="12">
        <f>E78+1</f>
        <v>2020</v>
      </c>
      <c r="G78" s="12">
        <f t="shared" ref="G78:I78" si="2">F78+1</f>
        <v>2021</v>
      </c>
      <c r="H78" s="12">
        <f t="shared" si="2"/>
        <v>2022</v>
      </c>
      <c r="I78" s="12">
        <f t="shared" si="2"/>
        <v>2023</v>
      </c>
    </row>
    <row r="79" spans="3:9" x14ac:dyDescent="0.25">
      <c r="C79" s="4" t="s">
        <v>36</v>
      </c>
      <c r="D79" s="1050">
        <v>3.1800000000000002E-2</v>
      </c>
      <c r="E79" s="1049">
        <v>3.4000000000000002E-2</v>
      </c>
      <c r="F79" s="1049">
        <v>3.2000000000000001E-2</v>
      </c>
      <c r="G79" s="1049">
        <v>3.2500000000000001E-2</v>
      </c>
      <c r="H79" s="157">
        <v>3.09E-2</v>
      </c>
      <c r="I79" s="157">
        <v>0.03</v>
      </c>
    </row>
    <row r="80" spans="3:9" x14ac:dyDescent="0.25">
      <c r="C80" s="3" t="s">
        <v>1</v>
      </c>
      <c r="D80" s="16">
        <v>2100</v>
      </c>
      <c r="E80" s="25">
        <v>0.8</v>
      </c>
      <c r="F80" s="25">
        <v>1.1000000000000001</v>
      </c>
      <c r="G80" s="25">
        <v>1.22</v>
      </c>
      <c r="H80" s="25">
        <v>-0.5</v>
      </c>
      <c r="I80" s="25">
        <v>0.9</v>
      </c>
    </row>
    <row r="81" spans="3:10" x14ac:dyDescent="0.25">
      <c r="C81" s="3" t="s">
        <v>2</v>
      </c>
      <c r="D81" s="16">
        <v>2250</v>
      </c>
      <c r="E81" s="25">
        <v>0.55000000000000004</v>
      </c>
      <c r="F81" s="25">
        <v>1.05</v>
      </c>
      <c r="G81" s="25">
        <v>1</v>
      </c>
      <c r="H81" s="25">
        <v>-0.45</v>
      </c>
      <c r="I81" s="25">
        <v>1</v>
      </c>
    </row>
    <row r="82" spans="3:10" x14ac:dyDescent="0.25">
      <c r="C82" s="3" t="s">
        <v>3</v>
      </c>
      <c r="D82" s="15"/>
      <c r="E82" s="16">
        <v>2400</v>
      </c>
      <c r="F82" s="25">
        <v>1.1499999999999999</v>
      </c>
      <c r="G82" s="25">
        <v>0.85</v>
      </c>
      <c r="H82" s="25">
        <v>-0.6</v>
      </c>
      <c r="I82" s="25">
        <v>0.75</v>
      </c>
    </row>
    <row r="83" spans="3:10" x14ac:dyDescent="0.25">
      <c r="C83" s="3" t="s">
        <v>4</v>
      </c>
      <c r="D83" s="15"/>
      <c r="E83" s="5"/>
      <c r="F83" s="5"/>
      <c r="G83" s="16">
        <v>900</v>
      </c>
      <c r="H83" s="25">
        <v>1.1499999999999999</v>
      </c>
      <c r="I83" s="25">
        <v>0.84</v>
      </c>
    </row>
    <row r="85" spans="3:10" x14ac:dyDescent="0.25">
      <c r="C85" s="1120" t="s">
        <v>38</v>
      </c>
      <c r="D85" s="1121"/>
      <c r="E85" s="1121"/>
      <c r="F85" s="1121"/>
      <c r="G85" s="1121"/>
      <c r="H85" s="1121"/>
      <c r="I85" s="1122"/>
    </row>
    <row r="86" spans="3:10" x14ac:dyDescent="0.25">
      <c r="C86" s="1123" t="s">
        <v>41</v>
      </c>
      <c r="D86" s="1124"/>
      <c r="E86" s="1124"/>
      <c r="F86" s="1124"/>
      <c r="G86" s="1124"/>
      <c r="H86" s="1124"/>
      <c r="I86" s="1125"/>
    </row>
    <row r="87" spans="3:10" x14ac:dyDescent="0.25">
      <c r="C87" s="2"/>
      <c r="D87" s="13">
        <v>2018</v>
      </c>
      <c r="E87" s="12">
        <v>2019</v>
      </c>
      <c r="F87" s="12">
        <f>E87+1</f>
        <v>2020</v>
      </c>
      <c r="G87" s="12">
        <v>2021</v>
      </c>
      <c r="H87" s="12">
        <v>2022</v>
      </c>
      <c r="I87" s="12">
        <v>2023</v>
      </c>
    </row>
    <row r="88" spans="3:10" x14ac:dyDescent="0.25">
      <c r="C88" s="3" t="s">
        <v>3</v>
      </c>
      <c r="D88" s="74">
        <v>0.8</v>
      </c>
      <c r="E88" s="25">
        <v>0.03</v>
      </c>
      <c r="F88" s="25">
        <v>0.01</v>
      </c>
      <c r="G88" s="25">
        <v>-0.04</v>
      </c>
      <c r="H88" s="25">
        <v>-0.05</v>
      </c>
      <c r="I88" s="25">
        <v>0.04</v>
      </c>
    </row>
    <row r="89" spans="3:10" x14ac:dyDescent="0.25">
      <c r="C89" s="3" t="s">
        <v>35</v>
      </c>
      <c r="D89" s="15"/>
      <c r="E89" s="5"/>
      <c r="F89" s="77">
        <v>0.7</v>
      </c>
      <c r="G89" s="25">
        <v>0.03</v>
      </c>
      <c r="H89" s="25">
        <v>-0.02</v>
      </c>
      <c r="I89" s="25">
        <v>0.05</v>
      </c>
    </row>
    <row r="90" spans="3:10" x14ac:dyDescent="0.25">
      <c r="F90" s="68"/>
    </row>
    <row r="91" spans="3:10" x14ac:dyDescent="0.25">
      <c r="C91" s="1120" t="s">
        <v>40</v>
      </c>
      <c r="D91" s="1121"/>
      <c r="E91" s="1121"/>
      <c r="F91" s="1121"/>
      <c r="G91" s="1121"/>
      <c r="H91" s="1121"/>
      <c r="I91" s="1122"/>
    </row>
    <row r="92" spans="3:10" x14ac:dyDescent="0.25">
      <c r="C92" s="1123" t="s">
        <v>42</v>
      </c>
      <c r="D92" s="1124"/>
      <c r="E92" s="1124"/>
      <c r="F92" s="1124"/>
      <c r="G92" s="1124"/>
      <c r="H92" s="1124"/>
      <c r="I92" s="1125"/>
    </row>
    <row r="93" spans="3:10" x14ac:dyDescent="0.25">
      <c r="C93" s="2"/>
      <c r="D93" s="158">
        <v>2018</v>
      </c>
      <c r="E93" s="35">
        <v>2019</v>
      </c>
      <c r="F93" s="35">
        <f>E93+1</f>
        <v>2020</v>
      </c>
      <c r="G93" s="35">
        <v>2021</v>
      </c>
      <c r="H93" s="35">
        <v>2022</v>
      </c>
      <c r="I93" s="35">
        <v>2023</v>
      </c>
    </row>
    <row r="94" spans="3:10" x14ac:dyDescent="0.25">
      <c r="C94" s="3" t="s">
        <v>3</v>
      </c>
      <c r="D94" s="18"/>
      <c r="E94" s="5"/>
      <c r="F94" s="19">
        <v>1.5</v>
      </c>
      <c r="G94" s="25">
        <v>0.05</v>
      </c>
      <c r="H94" s="25">
        <v>-0.02</v>
      </c>
      <c r="I94" s="25">
        <v>0.01</v>
      </c>
      <c r="J94" s="78"/>
    </row>
    <row r="95" spans="3:10" x14ac:dyDescent="0.25">
      <c r="C95" s="3" t="s">
        <v>35</v>
      </c>
      <c r="D95" s="15"/>
      <c r="E95" s="5"/>
      <c r="F95" s="17"/>
      <c r="G95" s="19">
        <v>1.1000000000000001</v>
      </c>
      <c r="H95" s="25">
        <v>-0.03</v>
      </c>
      <c r="I95" s="25">
        <v>0.02</v>
      </c>
    </row>
    <row r="97" spans="3:9" x14ac:dyDescent="0.25">
      <c r="C97" s="1120" t="s">
        <v>43</v>
      </c>
      <c r="D97" s="1121"/>
      <c r="E97" s="1121"/>
      <c r="F97" s="1121"/>
      <c r="G97" s="1121"/>
      <c r="H97" s="1121"/>
      <c r="I97" s="1122"/>
    </row>
    <row r="98" spans="3:9" x14ac:dyDescent="0.25">
      <c r="C98" s="1123" t="s">
        <v>44</v>
      </c>
      <c r="D98" s="1124"/>
      <c r="E98" s="1124"/>
      <c r="F98" s="1124"/>
      <c r="G98" s="1124"/>
      <c r="H98" s="1124"/>
      <c r="I98" s="1125"/>
    </row>
    <row r="99" spans="3:9" x14ac:dyDescent="0.25">
      <c r="C99" s="10"/>
      <c r="D99" s="34" t="s">
        <v>9</v>
      </c>
      <c r="E99" s="34" t="s">
        <v>10</v>
      </c>
      <c r="F99" s="34" t="s">
        <v>11</v>
      </c>
      <c r="G99" s="34" t="s">
        <v>12</v>
      </c>
      <c r="H99" s="34" t="s">
        <v>13</v>
      </c>
      <c r="I99" s="34" t="s">
        <v>14</v>
      </c>
    </row>
    <row r="100" spans="3:9" x14ac:dyDescent="0.25">
      <c r="C100" s="20">
        <v>2018</v>
      </c>
      <c r="D100" s="8">
        <v>3220</v>
      </c>
      <c r="E100" s="8">
        <v>3080</v>
      </c>
      <c r="F100" s="8">
        <v>3148</v>
      </c>
      <c r="G100" s="8">
        <v>3105</v>
      </c>
      <c r="H100" s="8">
        <v>3016</v>
      </c>
      <c r="I100" s="8">
        <v>3100</v>
      </c>
    </row>
    <row r="101" spans="3:9" x14ac:dyDescent="0.25">
      <c r="C101" s="9">
        <f>C100+1</f>
        <v>2019</v>
      </c>
      <c r="D101" s="8">
        <v>2554</v>
      </c>
      <c r="E101" s="8">
        <v>2731</v>
      </c>
      <c r="F101" s="8">
        <v>3165</v>
      </c>
      <c r="G101" s="8">
        <v>3046</v>
      </c>
      <c r="H101" s="8">
        <v>2950</v>
      </c>
      <c r="I101" s="8">
        <v>3070</v>
      </c>
    </row>
    <row r="102" spans="3:9" x14ac:dyDescent="0.25">
      <c r="C102" s="9">
        <f t="shared" ref="C102:C105" si="3">C101+1</f>
        <v>2020</v>
      </c>
      <c r="D102" s="8">
        <v>3000</v>
      </c>
      <c r="E102" s="8">
        <v>2250</v>
      </c>
      <c r="F102" s="8">
        <v>2789</v>
      </c>
      <c r="G102" s="8">
        <v>3048</v>
      </c>
      <c r="H102" s="8">
        <v>3130</v>
      </c>
      <c r="I102" s="8">
        <v>2630</v>
      </c>
    </row>
    <row r="103" spans="3:9" x14ac:dyDescent="0.25">
      <c r="C103" s="9">
        <f t="shared" si="3"/>
        <v>2021</v>
      </c>
      <c r="D103" s="8">
        <v>3950</v>
      </c>
      <c r="E103" s="8">
        <v>2577</v>
      </c>
      <c r="F103" s="8">
        <v>2781</v>
      </c>
      <c r="G103" s="8">
        <v>2910</v>
      </c>
      <c r="H103" s="8">
        <v>3544</v>
      </c>
      <c r="I103" s="8">
        <v>3840</v>
      </c>
    </row>
    <row r="104" spans="3:9" x14ac:dyDescent="0.25">
      <c r="C104" s="9">
        <f t="shared" si="3"/>
        <v>2022</v>
      </c>
      <c r="D104" s="8">
        <v>2680</v>
      </c>
      <c r="E104" s="8">
        <v>3692</v>
      </c>
      <c r="F104" s="8">
        <v>3354</v>
      </c>
      <c r="G104" s="8">
        <v>3667</v>
      </c>
      <c r="H104" s="8">
        <v>3824</v>
      </c>
      <c r="I104" s="8">
        <v>3750</v>
      </c>
    </row>
    <row r="105" spans="3:9" x14ac:dyDescent="0.25">
      <c r="C105" s="9">
        <f t="shared" si="3"/>
        <v>2023</v>
      </c>
      <c r="D105" s="8">
        <v>2660</v>
      </c>
      <c r="E105" s="8">
        <v>3395</v>
      </c>
      <c r="F105" s="8">
        <v>2800</v>
      </c>
      <c r="G105" s="8">
        <v>3022</v>
      </c>
      <c r="H105" s="8">
        <v>3015</v>
      </c>
      <c r="I105" s="8">
        <v>3099</v>
      </c>
    </row>
    <row r="106" spans="3:9" x14ac:dyDescent="0.25">
      <c r="C106" s="10"/>
      <c r="D106" s="34" t="s">
        <v>45</v>
      </c>
      <c r="E106" s="34" t="s">
        <v>16</v>
      </c>
      <c r="F106" s="34" t="s">
        <v>17</v>
      </c>
      <c r="G106" s="34" t="s">
        <v>18</v>
      </c>
      <c r="H106" s="34" t="s">
        <v>19</v>
      </c>
      <c r="I106" s="34" t="s">
        <v>20</v>
      </c>
    </row>
    <row r="107" spans="3:9" x14ac:dyDescent="0.25">
      <c r="C107" s="20">
        <v>2018</v>
      </c>
      <c r="D107" s="8">
        <v>3037</v>
      </c>
      <c r="E107" s="8">
        <v>3102</v>
      </c>
      <c r="F107" s="8">
        <v>3390</v>
      </c>
      <c r="G107" s="8">
        <v>3146</v>
      </c>
      <c r="H107" s="8">
        <v>3948</v>
      </c>
      <c r="I107" s="8">
        <v>2687</v>
      </c>
    </row>
    <row r="108" spans="3:9" x14ac:dyDescent="0.25">
      <c r="C108" s="9">
        <f>C107+1</f>
        <v>2019</v>
      </c>
      <c r="D108" s="8">
        <v>3485</v>
      </c>
      <c r="E108" s="8">
        <v>2904</v>
      </c>
      <c r="F108" s="8">
        <v>3070</v>
      </c>
      <c r="G108" s="8">
        <v>3141</v>
      </c>
      <c r="H108" s="8">
        <v>3065</v>
      </c>
      <c r="I108" s="8">
        <v>4084</v>
      </c>
    </row>
    <row r="109" spans="3:9" x14ac:dyDescent="0.25">
      <c r="C109" s="9">
        <f t="shared" ref="C109:C112" si="4">C108+1</f>
        <v>2020</v>
      </c>
      <c r="D109" s="8">
        <v>2850</v>
      </c>
      <c r="E109" s="8">
        <v>2298</v>
      </c>
      <c r="F109" s="8">
        <v>3178</v>
      </c>
      <c r="G109" s="8">
        <v>2995</v>
      </c>
      <c r="H109" s="8">
        <v>3289</v>
      </c>
      <c r="I109" s="8">
        <v>3462</v>
      </c>
    </row>
    <row r="110" spans="3:9" x14ac:dyDescent="0.25">
      <c r="C110" s="9">
        <f t="shared" si="4"/>
        <v>2021</v>
      </c>
      <c r="D110" s="8">
        <v>2905</v>
      </c>
      <c r="E110" s="8">
        <v>3325</v>
      </c>
      <c r="F110" s="8">
        <v>3250</v>
      </c>
      <c r="G110" s="8">
        <v>2912</v>
      </c>
      <c r="H110" s="8">
        <v>3651</v>
      </c>
      <c r="I110" s="8">
        <v>3055</v>
      </c>
    </row>
    <row r="111" spans="3:9" x14ac:dyDescent="0.25">
      <c r="C111" s="9">
        <f t="shared" si="4"/>
        <v>2022</v>
      </c>
      <c r="D111" s="8">
        <v>3100</v>
      </c>
      <c r="E111" s="8">
        <v>2886</v>
      </c>
      <c r="F111" s="8">
        <v>2050</v>
      </c>
      <c r="G111" s="8">
        <v>2754</v>
      </c>
      <c r="H111" s="8">
        <v>3044</v>
      </c>
      <c r="I111" s="8">
        <v>3284</v>
      </c>
    </row>
    <row r="112" spans="3:9" x14ac:dyDescent="0.25">
      <c r="C112" s="9">
        <f t="shared" si="4"/>
        <v>2023</v>
      </c>
      <c r="D112" s="8">
        <v>2873</v>
      </c>
      <c r="E112" s="8">
        <v>3420</v>
      </c>
      <c r="F112" s="8">
        <v>3480</v>
      </c>
      <c r="G112" s="8">
        <v>3454</v>
      </c>
      <c r="H112" s="8">
        <v>3050</v>
      </c>
      <c r="I112" s="8">
        <v>3191</v>
      </c>
    </row>
    <row r="114" spans="3:9" x14ac:dyDescent="0.25">
      <c r="C114" s="1120" t="s">
        <v>46</v>
      </c>
      <c r="D114" s="1121"/>
      <c r="E114" s="1121"/>
      <c r="F114" s="1121"/>
      <c r="G114" s="1121"/>
      <c r="H114" s="1121"/>
      <c r="I114" s="1122"/>
    </row>
    <row r="115" spans="3:9" x14ac:dyDescent="0.25">
      <c r="C115" s="1123" t="s">
        <v>47</v>
      </c>
      <c r="D115" s="1124"/>
      <c r="E115" s="1124"/>
      <c r="F115" s="1124"/>
      <c r="G115" s="1124"/>
      <c r="H115" s="1124"/>
      <c r="I115" s="1125"/>
    </row>
    <row r="116" spans="3:9" x14ac:dyDescent="0.25">
      <c r="C116" s="10"/>
      <c r="D116" s="34" t="s">
        <v>9</v>
      </c>
      <c r="E116" s="34" t="s">
        <v>10</v>
      </c>
      <c r="F116" s="34" t="s">
        <v>11</v>
      </c>
      <c r="G116" s="34" t="s">
        <v>12</v>
      </c>
      <c r="H116" s="34" t="s">
        <v>13</v>
      </c>
      <c r="I116" s="34" t="s">
        <v>14</v>
      </c>
    </row>
    <row r="117" spans="3:9" x14ac:dyDescent="0.25">
      <c r="C117" s="20">
        <v>2018</v>
      </c>
      <c r="D117" s="21">
        <v>1.6</v>
      </c>
      <c r="E117" s="21">
        <v>1.9</v>
      </c>
      <c r="F117" s="21">
        <v>1.4</v>
      </c>
      <c r="G117" s="21">
        <v>1.2</v>
      </c>
      <c r="H117" s="21">
        <v>1.6</v>
      </c>
      <c r="I117" s="21">
        <v>1.3</v>
      </c>
    </row>
    <row r="118" spans="3:9" x14ac:dyDescent="0.25">
      <c r="C118" s="9">
        <f>C117+1</f>
        <v>2019</v>
      </c>
      <c r="D118" s="21">
        <v>2.4</v>
      </c>
      <c r="E118" s="21">
        <v>2</v>
      </c>
      <c r="F118" s="21">
        <v>1.6</v>
      </c>
      <c r="G118" s="21">
        <v>1.5</v>
      </c>
      <c r="H118" s="21">
        <v>1.7</v>
      </c>
      <c r="I118" s="21">
        <v>1.6</v>
      </c>
    </row>
    <row r="119" spans="3:9" x14ac:dyDescent="0.25">
      <c r="C119" s="9">
        <f t="shared" ref="C119:C122" si="5">C118+1</f>
        <v>2020</v>
      </c>
      <c r="D119" s="21">
        <v>1.3</v>
      </c>
      <c r="E119" s="21">
        <v>1.6</v>
      </c>
      <c r="F119" s="21">
        <v>1.5</v>
      </c>
      <c r="G119" s="21">
        <v>1.7</v>
      </c>
      <c r="H119" s="21">
        <v>1.4</v>
      </c>
      <c r="I119" s="21">
        <v>1.6</v>
      </c>
    </row>
    <row r="120" spans="3:9" x14ac:dyDescent="0.25">
      <c r="C120" s="9">
        <f t="shared" si="5"/>
        <v>2021</v>
      </c>
      <c r="D120" s="21">
        <v>1.8</v>
      </c>
      <c r="E120" s="21">
        <v>1.4</v>
      </c>
      <c r="F120" s="21">
        <v>2</v>
      </c>
      <c r="G120" s="21">
        <v>1.3</v>
      </c>
      <c r="H120" s="21">
        <v>2.1</v>
      </c>
      <c r="I120" s="21">
        <v>2.4</v>
      </c>
    </row>
    <row r="121" spans="3:9" x14ac:dyDescent="0.25">
      <c r="C121" s="9">
        <f t="shared" si="5"/>
        <v>2022</v>
      </c>
      <c r="D121" s="21">
        <v>2.1</v>
      </c>
      <c r="E121" s="21">
        <v>2</v>
      </c>
      <c r="F121" s="21">
        <v>1.8</v>
      </c>
      <c r="G121" s="21">
        <v>2.4</v>
      </c>
      <c r="H121" s="21">
        <v>2</v>
      </c>
      <c r="I121" s="21">
        <v>2.2000000000000002</v>
      </c>
    </row>
    <row r="122" spans="3:9" x14ac:dyDescent="0.25">
      <c r="C122" s="9">
        <f t="shared" si="5"/>
        <v>2023</v>
      </c>
      <c r="D122" s="21">
        <v>1.5</v>
      </c>
      <c r="E122" s="21">
        <v>1.6</v>
      </c>
      <c r="F122" s="21">
        <v>2.1</v>
      </c>
      <c r="G122" s="21">
        <v>2.2000000000000002</v>
      </c>
      <c r="H122" s="21">
        <v>2.2999999999999998</v>
      </c>
      <c r="I122" s="21">
        <v>2.5</v>
      </c>
    </row>
    <row r="123" spans="3:9" x14ac:dyDescent="0.25">
      <c r="C123" s="10"/>
      <c r="D123" s="34" t="s">
        <v>45</v>
      </c>
      <c r="E123" s="34" t="s">
        <v>16</v>
      </c>
      <c r="F123" s="34" t="s">
        <v>17</v>
      </c>
      <c r="G123" s="34" t="s">
        <v>18</v>
      </c>
      <c r="H123" s="34" t="s">
        <v>19</v>
      </c>
      <c r="I123" s="34" t="s">
        <v>20</v>
      </c>
    </row>
    <row r="124" spans="3:9" x14ac:dyDescent="0.25">
      <c r="C124" s="20">
        <v>2018</v>
      </c>
      <c r="D124" s="21">
        <v>2.5</v>
      </c>
      <c r="E124" s="21">
        <v>2.4</v>
      </c>
      <c r="F124" s="21">
        <v>2</v>
      </c>
      <c r="G124" s="21">
        <v>1.8</v>
      </c>
      <c r="H124" s="21">
        <v>1.9</v>
      </c>
      <c r="I124" s="21">
        <v>2.2999999999999998</v>
      </c>
    </row>
    <row r="125" spans="3:9" x14ac:dyDescent="0.25">
      <c r="C125" s="9">
        <f>C124+1</f>
        <v>2019</v>
      </c>
      <c r="D125" s="21">
        <v>2.2999999999999998</v>
      </c>
      <c r="E125" s="21">
        <v>1.8</v>
      </c>
      <c r="F125" s="21">
        <v>1.6</v>
      </c>
      <c r="G125" s="21">
        <v>2</v>
      </c>
      <c r="H125" s="21">
        <v>2.2000000000000002</v>
      </c>
      <c r="I125" s="21">
        <v>1.7</v>
      </c>
    </row>
    <row r="126" spans="3:9" x14ac:dyDescent="0.25">
      <c r="C126" s="9">
        <f t="shared" ref="C126:C129" si="6">C125+1</f>
        <v>2020</v>
      </c>
      <c r="D126" s="21">
        <v>2.6</v>
      </c>
      <c r="E126" s="21">
        <v>2.2999999999999998</v>
      </c>
      <c r="F126" s="21">
        <v>2.2000000000000002</v>
      </c>
      <c r="G126" s="21">
        <v>1.9</v>
      </c>
      <c r="H126" s="21">
        <v>2.1</v>
      </c>
      <c r="I126" s="21">
        <v>2</v>
      </c>
    </row>
    <row r="127" spans="3:9" x14ac:dyDescent="0.25">
      <c r="C127" s="9">
        <f t="shared" si="6"/>
        <v>2021</v>
      </c>
      <c r="D127" s="21">
        <v>1.4</v>
      </c>
      <c r="E127" s="21">
        <v>1.7</v>
      </c>
      <c r="F127" s="21">
        <v>1.9</v>
      </c>
      <c r="G127" s="21">
        <v>1.5</v>
      </c>
      <c r="H127" s="21">
        <v>1.7</v>
      </c>
      <c r="I127" s="21">
        <v>1.7</v>
      </c>
    </row>
    <row r="128" spans="3:9" x14ac:dyDescent="0.25">
      <c r="C128" s="9">
        <f t="shared" si="6"/>
        <v>2022</v>
      </c>
      <c r="D128" s="21">
        <v>2.5</v>
      </c>
      <c r="E128" s="21">
        <v>2.4</v>
      </c>
      <c r="F128" s="21">
        <v>2.5</v>
      </c>
      <c r="G128" s="21">
        <v>1.8</v>
      </c>
      <c r="H128" s="21">
        <v>2</v>
      </c>
      <c r="I128" s="21">
        <v>1.6</v>
      </c>
    </row>
    <row r="129" spans="3:9" x14ac:dyDescent="0.25">
      <c r="C129" s="9">
        <f t="shared" si="6"/>
        <v>2023</v>
      </c>
      <c r="D129" s="21">
        <v>2.2999999999999998</v>
      </c>
      <c r="E129" s="21">
        <v>2.5</v>
      </c>
      <c r="F129" s="21">
        <v>2.2000000000000002</v>
      </c>
      <c r="G129" s="21">
        <v>2.2999999999999998</v>
      </c>
      <c r="H129" s="21">
        <v>2.4</v>
      </c>
      <c r="I129" s="21">
        <v>2</v>
      </c>
    </row>
    <row r="131" spans="3:9" x14ac:dyDescent="0.25">
      <c r="C131" s="1120" t="s">
        <v>48</v>
      </c>
      <c r="D131" s="1121"/>
      <c r="E131" s="1121"/>
      <c r="F131" s="1122"/>
    </row>
    <row r="132" spans="3:9" x14ac:dyDescent="0.25">
      <c r="C132" s="1123" t="s">
        <v>49</v>
      </c>
      <c r="D132" s="1124"/>
      <c r="E132" s="1124"/>
      <c r="F132" s="1125"/>
    </row>
    <row r="133" spans="3:9" x14ac:dyDescent="0.25">
      <c r="C133" s="23" t="s">
        <v>50</v>
      </c>
      <c r="D133" s="24" t="s">
        <v>51</v>
      </c>
      <c r="E133" s="24" t="s">
        <v>52</v>
      </c>
      <c r="F133" s="24" t="s">
        <v>53</v>
      </c>
    </row>
    <row r="134" spans="3:9" x14ac:dyDescent="0.25">
      <c r="C134" s="3" t="s">
        <v>1</v>
      </c>
      <c r="D134" s="25">
        <v>0.4</v>
      </c>
      <c r="E134" s="25">
        <v>0.3</v>
      </c>
      <c r="F134" s="25">
        <v>0.3</v>
      </c>
      <c r="G134" s="11"/>
    </row>
    <row r="135" spans="3:9" x14ac:dyDescent="0.25">
      <c r="C135" s="3" t="s">
        <v>2</v>
      </c>
      <c r="D135" s="25">
        <v>0.5</v>
      </c>
      <c r="E135" s="25">
        <v>0.35</v>
      </c>
      <c r="F135" s="25">
        <v>0.15</v>
      </c>
      <c r="G135" s="11"/>
    </row>
    <row r="136" spans="3:9" x14ac:dyDescent="0.25">
      <c r="C136" s="3" t="s">
        <v>3</v>
      </c>
      <c r="D136" s="25">
        <v>0.4</v>
      </c>
      <c r="E136" s="25">
        <v>0.2</v>
      </c>
      <c r="F136" s="25">
        <v>0.4</v>
      </c>
      <c r="G136" s="11"/>
    </row>
    <row r="137" spans="3:9" x14ac:dyDescent="0.25">
      <c r="C137" s="3" t="s">
        <v>4</v>
      </c>
      <c r="D137" s="25">
        <v>0.35</v>
      </c>
      <c r="E137" s="25">
        <v>0.45</v>
      </c>
      <c r="F137" s="25">
        <v>0.2</v>
      </c>
      <c r="G137" s="11"/>
    </row>
    <row r="139" spans="3:9" x14ac:dyDescent="0.25">
      <c r="C139" s="1120" t="s">
        <v>54</v>
      </c>
      <c r="D139" s="1121"/>
      <c r="E139" s="1121"/>
      <c r="F139" s="1121"/>
      <c r="G139" s="1121"/>
      <c r="H139" s="1121"/>
      <c r="I139" s="1122"/>
    </row>
    <row r="140" spans="3:9" x14ac:dyDescent="0.25">
      <c r="C140" s="1123" t="s">
        <v>55</v>
      </c>
      <c r="D140" s="1124"/>
      <c r="E140" s="1124"/>
      <c r="F140" s="1124"/>
      <c r="G140" s="1187" t="s">
        <v>51</v>
      </c>
      <c r="H140" s="1187"/>
      <c r="I140" s="1188"/>
    </row>
    <row r="141" spans="3:9" x14ac:dyDescent="0.25">
      <c r="C141" s="2"/>
      <c r="D141" s="28">
        <v>2018</v>
      </c>
      <c r="E141" s="3">
        <f>D141+1</f>
        <v>2019</v>
      </c>
      <c r="F141" s="3">
        <f t="shared" ref="F141:I141" si="7">E141+1</f>
        <v>2020</v>
      </c>
      <c r="G141" s="3">
        <f t="shared" si="7"/>
        <v>2021</v>
      </c>
      <c r="H141" s="3">
        <f t="shared" si="7"/>
        <v>2022</v>
      </c>
      <c r="I141" s="3">
        <f t="shared" si="7"/>
        <v>2023</v>
      </c>
    </row>
    <row r="142" spans="3:9" x14ac:dyDescent="0.25">
      <c r="C142" s="1" t="s">
        <v>56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</row>
    <row r="143" spans="3:9" x14ac:dyDescent="0.25">
      <c r="C143" s="1" t="s">
        <v>57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</row>
    <row r="144" spans="3:9" x14ac:dyDescent="0.25">
      <c r="C144" s="1" t="s">
        <v>61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</row>
    <row r="145" spans="3:9" x14ac:dyDescent="0.25">
      <c r="C145" s="1" t="s">
        <v>57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</row>
    <row r="146" spans="3:9" x14ac:dyDescent="0.25">
      <c r="C146" s="1" t="s">
        <v>58</v>
      </c>
      <c r="D146" s="25">
        <v>0.3</v>
      </c>
      <c r="E146" s="25">
        <v>0.25</v>
      </c>
      <c r="F146" s="25">
        <v>0.4</v>
      </c>
      <c r="G146" s="25">
        <v>1</v>
      </c>
      <c r="H146" s="25">
        <v>0.45</v>
      </c>
      <c r="I146" s="25">
        <v>0.15</v>
      </c>
    </row>
    <row r="147" spans="3:9" x14ac:dyDescent="0.25">
      <c r="C147" s="1" t="s">
        <v>57</v>
      </c>
      <c r="D147" s="25">
        <v>0.02</v>
      </c>
      <c r="E147" s="25">
        <v>0.01</v>
      </c>
      <c r="F147" s="25">
        <v>1.4999999999999999E-2</v>
      </c>
      <c r="G147" s="25">
        <v>3.5000000000000003E-2</v>
      </c>
      <c r="H147" s="25">
        <v>2.5000000000000001E-2</v>
      </c>
      <c r="I147" s="25">
        <v>0</v>
      </c>
    </row>
    <row r="148" spans="3:9" x14ac:dyDescent="0.25">
      <c r="C148" s="1" t="s">
        <v>59</v>
      </c>
      <c r="D148" s="25">
        <v>0.7</v>
      </c>
      <c r="E148" s="25">
        <v>0.75</v>
      </c>
      <c r="F148" s="25">
        <v>0.6</v>
      </c>
      <c r="G148" s="25">
        <v>0</v>
      </c>
      <c r="H148" s="25">
        <v>0.55000000000000004</v>
      </c>
      <c r="I148" s="25">
        <v>0.85</v>
      </c>
    </row>
    <row r="149" spans="3:9" x14ac:dyDescent="0.25">
      <c r="C149" s="1" t="s">
        <v>57</v>
      </c>
      <c r="D149" s="25">
        <v>0</v>
      </c>
      <c r="E149" s="25">
        <v>0</v>
      </c>
      <c r="F149" s="25">
        <v>0.02</v>
      </c>
      <c r="G149" s="25">
        <v>0</v>
      </c>
      <c r="H149" s="25">
        <v>1.4999999999999999E-2</v>
      </c>
      <c r="I149" s="25">
        <v>0.02</v>
      </c>
    </row>
    <row r="150" spans="3:9" x14ac:dyDescent="0.25">
      <c r="C150" s="1" t="s">
        <v>60</v>
      </c>
      <c r="D150" s="25">
        <v>0.05</v>
      </c>
      <c r="E150" s="25">
        <v>0.06</v>
      </c>
      <c r="F150" s="25">
        <v>0.08</v>
      </c>
      <c r="G150" s="25">
        <v>0.04</v>
      </c>
      <c r="H150" s="25">
        <v>7.0000000000000007E-2</v>
      </c>
      <c r="I150" s="25">
        <v>0.06</v>
      </c>
    </row>
    <row r="152" spans="3:9" x14ac:dyDescent="0.25">
      <c r="C152" s="1120" t="s">
        <v>62</v>
      </c>
      <c r="D152" s="1121"/>
      <c r="E152" s="1121"/>
      <c r="F152" s="1121"/>
      <c r="G152" s="1121"/>
      <c r="H152" s="1121"/>
      <c r="I152" s="1122"/>
    </row>
    <row r="153" spans="3:9" x14ac:dyDescent="0.25">
      <c r="C153" s="1123" t="s">
        <v>55</v>
      </c>
      <c r="D153" s="1124"/>
      <c r="E153" s="1124"/>
      <c r="F153" s="1124"/>
      <c r="G153" s="1187" t="s">
        <v>52</v>
      </c>
      <c r="H153" s="1187"/>
      <c r="I153" s="1188"/>
    </row>
    <row r="154" spans="3:9" x14ac:dyDescent="0.25">
      <c r="C154" s="2"/>
      <c r="D154" s="159">
        <v>2018</v>
      </c>
      <c r="E154" s="35">
        <f>D154+1</f>
        <v>2019</v>
      </c>
      <c r="F154" s="35">
        <f t="shared" ref="F154:I154" si="8">E154+1</f>
        <v>2020</v>
      </c>
      <c r="G154" s="35">
        <f t="shared" si="8"/>
        <v>2021</v>
      </c>
      <c r="H154" s="35">
        <f t="shared" si="8"/>
        <v>2022</v>
      </c>
      <c r="I154" s="35">
        <f t="shared" si="8"/>
        <v>2023</v>
      </c>
    </row>
    <row r="155" spans="3:9" x14ac:dyDescent="0.25">
      <c r="C155" s="1" t="s">
        <v>56</v>
      </c>
      <c r="D155" s="25">
        <v>0.35</v>
      </c>
      <c r="E155" s="25">
        <v>0.1</v>
      </c>
      <c r="F155" s="25">
        <v>0.2</v>
      </c>
      <c r="G155" s="25">
        <v>0.7</v>
      </c>
      <c r="H155" s="25">
        <v>0</v>
      </c>
      <c r="I155" s="25">
        <v>0.4</v>
      </c>
    </row>
    <row r="156" spans="3:9" x14ac:dyDescent="0.25">
      <c r="C156" s="1" t="s">
        <v>57</v>
      </c>
      <c r="D156" s="25">
        <v>0.03</v>
      </c>
      <c r="E156" s="25">
        <v>0.01</v>
      </c>
      <c r="F156" s="25">
        <v>1.4999999999999999E-2</v>
      </c>
      <c r="G156" s="25">
        <v>0.05</v>
      </c>
      <c r="H156" s="25">
        <v>0</v>
      </c>
      <c r="I156" s="25">
        <v>0.04</v>
      </c>
    </row>
    <row r="157" spans="3:9" x14ac:dyDescent="0.25">
      <c r="C157" s="1" t="s">
        <v>61</v>
      </c>
      <c r="D157" s="25">
        <v>0.3</v>
      </c>
      <c r="E157" s="25">
        <v>0</v>
      </c>
      <c r="F157" s="25">
        <v>0.25</v>
      </c>
      <c r="G157" s="25">
        <v>0.2</v>
      </c>
      <c r="H157" s="25">
        <v>0</v>
      </c>
      <c r="I157" s="25">
        <v>0.2</v>
      </c>
    </row>
    <row r="158" spans="3:9" x14ac:dyDescent="0.25">
      <c r="C158" s="1" t="s">
        <v>57</v>
      </c>
      <c r="D158" s="25">
        <v>0.01</v>
      </c>
      <c r="E158" s="25">
        <v>0</v>
      </c>
      <c r="F158" s="25">
        <v>1.4999999999999999E-2</v>
      </c>
      <c r="G158" s="25">
        <v>0.03</v>
      </c>
      <c r="H158" s="25">
        <v>0</v>
      </c>
      <c r="I158" s="25">
        <v>0.02</v>
      </c>
    </row>
    <row r="159" spans="3:9" x14ac:dyDescent="0.25">
      <c r="C159" s="1" t="s">
        <v>58</v>
      </c>
      <c r="D159" s="25">
        <v>0.2</v>
      </c>
      <c r="E159" s="25">
        <v>0.75</v>
      </c>
      <c r="F159" s="25">
        <v>0</v>
      </c>
      <c r="G159" s="25">
        <v>0.1</v>
      </c>
      <c r="H159" s="25">
        <v>0</v>
      </c>
      <c r="I159" s="25">
        <v>0.15</v>
      </c>
    </row>
    <row r="160" spans="3:9" x14ac:dyDescent="0.25">
      <c r="C160" s="1" t="s">
        <v>57</v>
      </c>
      <c r="D160" s="25">
        <v>0</v>
      </c>
      <c r="E160" s="25">
        <v>0.04</v>
      </c>
      <c r="F160" s="25">
        <v>0</v>
      </c>
      <c r="G160" s="25">
        <v>0.01</v>
      </c>
      <c r="H160" s="25">
        <v>0</v>
      </c>
      <c r="I160" s="25">
        <v>0.01</v>
      </c>
    </row>
    <row r="161" spans="3:9" x14ac:dyDescent="0.25">
      <c r="C161" s="1" t="s">
        <v>59</v>
      </c>
      <c r="D161" s="25">
        <v>0.15</v>
      </c>
      <c r="E161" s="25">
        <v>0.15</v>
      </c>
      <c r="F161" s="25">
        <v>0.55000000000000004</v>
      </c>
      <c r="G161" s="25">
        <v>0</v>
      </c>
      <c r="H161" s="25">
        <v>1</v>
      </c>
      <c r="I161" s="25">
        <v>0.25</v>
      </c>
    </row>
    <row r="162" spans="3:9" x14ac:dyDescent="0.25">
      <c r="C162" s="1" t="s">
        <v>57</v>
      </c>
      <c r="D162" s="25">
        <v>0.02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</row>
    <row r="163" spans="3:9" x14ac:dyDescent="0.25">
      <c r="C163" s="1" t="s">
        <v>60</v>
      </c>
      <c r="D163" s="25">
        <v>7.0000000000000007E-2</v>
      </c>
      <c r="E163" s="25">
        <v>0.06</v>
      </c>
      <c r="F163" s="25">
        <v>7.0000000000000007E-2</v>
      </c>
      <c r="G163" s="25">
        <v>0.04</v>
      </c>
      <c r="H163" s="25">
        <v>0.08</v>
      </c>
      <c r="I163" s="25">
        <v>0.06</v>
      </c>
    </row>
    <row r="165" spans="3:9" x14ac:dyDescent="0.25">
      <c r="C165" s="1120" t="s">
        <v>67</v>
      </c>
      <c r="D165" s="1121"/>
      <c r="E165" s="1121"/>
      <c r="F165" s="1121"/>
      <c r="G165" s="1121"/>
      <c r="H165" s="1121"/>
      <c r="I165" s="1122"/>
    </row>
    <row r="166" spans="3:9" x14ac:dyDescent="0.25">
      <c r="C166" s="1123" t="s">
        <v>55</v>
      </c>
      <c r="D166" s="1124"/>
      <c r="E166" s="1124"/>
      <c r="F166" s="1124"/>
      <c r="G166" s="1187" t="s">
        <v>63</v>
      </c>
      <c r="H166" s="1187"/>
      <c r="I166" s="1188"/>
    </row>
    <row r="167" spans="3:9" x14ac:dyDescent="0.25">
      <c r="C167" s="2"/>
      <c r="D167" s="159">
        <v>2018</v>
      </c>
      <c r="E167" s="35">
        <f>D167+1</f>
        <v>2019</v>
      </c>
      <c r="F167" s="35">
        <f t="shared" ref="F167:I167" si="9">E167+1</f>
        <v>2020</v>
      </c>
      <c r="G167" s="35">
        <f t="shared" si="9"/>
        <v>2021</v>
      </c>
      <c r="H167" s="35">
        <f t="shared" si="9"/>
        <v>2022</v>
      </c>
      <c r="I167" s="35">
        <f t="shared" si="9"/>
        <v>2023</v>
      </c>
    </row>
    <row r="168" spans="3:9" x14ac:dyDescent="0.25">
      <c r="C168" s="1" t="s">
        <v>56</v>
      </c>
      <c r="D168" s="25">
        <v>0.35</v>
      </c>
      <c r="E168" s="25">
        <v>0</v>
      </c>
      <c r="F168" s="25">
        <v>0</v>
      </c>
      <c r="G168" s="25">
        <v>0.2</v>
      </c>
      <c r="H168" s="25">
        <v>0</v>
      </c>
      <c r="I168" s="25">
        <v>0</v>
      </c>
    </row>
    <row r="169" spans="3:9" x14ac:dyDescent="0.25">
      <c r="C169" s="1" t="s">
        <v>57</v>
      </c>
      <c r="D169" s="25">
        <v>0.04</v>
      </c>
      <c r="E169" s="25">
        <v>0</v>
      </c>
      <c r="F169" s="25">
        <v>0</v>
      </c>
      <c r="G169" s="25">
        <v>0.02</v>
      </c>
      <c r="H169" s="25">
        <v>0</v>
      </c>
      <c r="I169" s="25">
        <v>0</v>
      </c>
    </row>
    <row r="170" spans="3:9" x14ac:dyDescent="0.25">
      <c r="C170" s="1" t="s">
        <v>61</v>
      </c>
      <c r="D170" s="25">
        <v>0.4</v>
      </c>
      <c r="E170" s="25">
        <v>0.5</v>
      </c>
      <c r="F170" s="25">
        <v>0.45</v>
      </c>
      <c r="G170" s="25">
        <v>0.15</v>
      </c>
      <c r="H170" s="25">
        <v>0.4</v>
      </c>
      <c r="I170" s="25">
        <v>0</v>
      </c>
    </row>
    <row r="171" spans="3:9" x14ac:dyDescent="0.25">
      <c r="C171" s="1" t="s">
        <v>57</v>
      </c>
      <c r="D171" s="25">
        <v>0.03</v>
      </c>
      <c r="E171" s="25">
        <v>2.5000000000000001E-2</v>
      </c>
      <c r="F171" s="25">
        <v>1.4999999999999999E-2</v>
      </c>
      <c r="G171" s="25">
        <v>0.01</v>
      </c>
      <c r="H171" s="25">
        <v>0.03</v>
      </c>
      <c r="I171" s="25">
        <v>0</v>
      </c>
    </row>
    <row r="172" spans="3:9" x14ac:dyDescent="0.25">
      <c r="C172" s="1" t="s">
        <v>58</v>
      </c>
      <c r="D172" s="25">
        <v>0.15</v>
      </c>
      <c r="E172" s="25">
        <v>0</v>
      </c>
      <c r="F172" s="25">
        <v>0.3</v>
      </c>
      <c r="G172" s="25">
        <v>0.35</v>
      </c>
      <c r="H172" s="25">
        <v>0</v>
      </c>
      <c r="I172" s="25">
        <v>0</v>
      </c>
    </row>
    <row r="173" spans="3:9" x14ac:dyDescent="0.25">
      <c r="C173" s="1" t="s">
        <v>57</v>
      </c>
      <c r="D173" s="25">
        <v>0.01</v>
      </c>
      <c r="E173" s="25">
        <v>0</v>
      </c>
      <c r="F173" s="25">
        <v>0.01</v>
      </c>
      <c r="G173" s="25">
        <v>2.5000000000000001E-2</v>
      </c>
      <c r="H173" s="25">
        <v>0</v>
      </c>
      <c r="I173" s="25">
        <v>0</v>
      </c>
    </row>
    <row r="174" spans="3:9" x14ac:dyDescent="0.25">
      <c r="C174" s="1" t="s">
        <v>59</v>
      </c>
      <c r="D174" s="25">
        <v>0.1</v>
      </c>
      <c r="E174" s="25">
        <v>0.5</v>
      </c>
      <c r="F174" s="25">
        <v>0.25</v>
      </c>
      <c r="G174" s="25">
        <v>0.3</v>
      </c>
      <c r="H174" s="25">
        <v>0.6</v>
      </c>
      <c r="I174" s="25">
        <v>1</v>
      </c>
    </row>
    <row r="175" spans="3:9" x14ac:dyDescent="0.25">
      <c r="C175" s="1" t="s">
        <v>57</v>
      </c>
      <c r="D175" s="25">
        <v>0</v>
      </c>
      <c r="E175" s="25">
        <v>0.01</v>
      </c>
      <c r="F175" s="25">
        <v>0</v>
      </c>
      <c r="G175" s="25">
        <v>0</v>
      </c>
      <c r="H175" s="25">
        <v>1.4999999999999999E-2</v>
      </c>
      <c r="I175" s="25">
        <v>0</v>
      </c>
    </row>
    <row r="176" spans="3:9" x14ac:dyDescent="0.25">
      <c r="C176" s="1" t="s">
        <v>60</v>
      </c>
      <c r="D176" s="25">
        <v>7.0000000000000007E-2</v>
      </c>
      <c r="E176" s="25">
        <v>0.08</v>
      </c>
      <c r="F176" s="25">
        <v>0.05</v>
      </c>
      <c r="G176" s="25">
        <v>0.05</v>
      </c>
      <c r="H176" s="25">
        <v>0.08</v>
      </c>
      <c r="I176" s="25">
        <v>0.05</v>
      </c>
    </row>
    <row r="178" spans="3:9" x14ac:dyDescent="0.25">
      <c r="C178" s="1120" t="s">
        <v>68</v>
      </c>
      <c r="D178" s="1121"/>
      <c r="E178" s="1121"/>
      <c r="F178" s="1121"/>
      <c r="G178" s="1121"/>
      <c r="H178" s="1121"/>
      <c r="I178" s="1122"/>
    </row>
    <row r="179" spans="3:9" x14ac:dyDescent="0.25">
      <c r="C179" s="1123" t="s">
        <v>64</v>
      </c>
      <c r="D179" s="1124"/>
      <c r="E179" s="1124"/>
      <c r="F179" s="1124"/>
      <c r="G179" s="1187" t="s">
        <v>65</v>
      </c>
      <c r="H179" s="1187"/>
      <c r="I179" s="1188"/>
    </row>
    <row r="180" spans="3:9" x14ac:dyDescent="0.25">
      <c r="C180" s="2"/>
      <c r="D180" s="29">
        <v>2018</v>
      </c>
      <c r="E180" s="12">
        <f>D180+1</f>
        <v>2019</v>
      </c>
      <c r="F180" s="12">
        <f t="shared" ref="F180:I180" si="10">E180+1</f>
        <v>2020</v>
      </c>
      <c r="G180" s="12">
        <f t="shared" si="10"/>
        <v>2021</v>
      </c>
      <c r="H180" s="12">
        <f t="shared" si="10"/>
        <v>2022</v>
      </c>
      <c r="I180" s="12">
        <f t="shared" si="10"/>
        <v>2023</v>
      </c>
    </row>
    <row r="181" spans="3:9" x14ac:dyDescent="0.25">
      <c r="C181" s="1" t="s">
        <v>56</v>
      </c>
      <c r="D181" s="25">
        <v>0.15</v>
      </c>
      <c r="E181" s="25">
        <v>0</v>
      </c>
      <c r="F181" s="25">
        <v>0</v>
      </c>
      <c r="G181" s="25">
        <v>0.05</v>
      </c>
      <c r="H181" s="25">
        <v>0.2</v>
      </c>
      <c r="I181" s="25">
        <v>0</v>
      </c>
    </row>
    <row r="182" spans="3:9" x14ac:dyDescent="0.25">
      <c r="C182" s="1" t="s">
        <v>57</v>
      </c>
      <c r="D182" s="25">
        <v>2.5000000000000001E-2</v>
      </c>
      <c r="E182" s="25">
        <v>0</v>
      </c>
      <c r="F182" s="25">
        <v>0</v>
      </c>
      <c r="G182" s="25">
        <v>0</v>
      </c>
      <c r="H182" s="25">
        <v>0.01</v>
      </c>
      <c r="I182" s="25">
        <v>0</v>
      </c>
    </row>
    <row r="183" spans="3:9" x14ac:dyDescent="0.25">
      <c r="C183" s="1" t="s">
        <v>61</v>
      </c>
      <c r="D183" s="25">
        <v>0</v>
      </c>
      <c r="E183" s="25">
        <v>0.1</v>
      </c>
      <c r="F183" s="25">
        <v>0.3</v>
      </c>
      <c r="G183" s="25">
        <v>0.15</v>
      </c>
      <c r="H183" s="25">
        <v>0.25</v>
      </c>
      <c r="I183" s="25">
        <v>0.3</v>
      </c>
    </row>
    <row r="184" spans="3:9" x14ac:dyDescent="0.25">
      <c r="C184" s="1" t="s">
        <v>57</v>
      </c>
      <c r="D184" s="25">
        <v>0</v>
      </c>
      <c r="E184" s="25">
        <v>0.03</v>
      </c>
      <c r="F184" s="25">
        <v>3.5000000000000003E-2</v>
      </c>
      <c r="G184" s="25">
        <v>0.02</v>
      </c>
      <c r="H184" s="25">
        <v>2.5000000000000001E-2</v>
      </c>
      <c r="I184" s="25">
        <v>0.03</v>
      </c>
    </row>
    <row r="185" spans="3:9" x14ac:dyDescent="0.25">
      <c r="C185" s="1" t="s">
        <v>58</v>
      </c>
      <c r="D185" s="25">
        <v>0.25</v>
      </c>
      <c r="E185" s="25">
        <v>0.4</v>
      </c>
      <c r="F185" s="25">
        <v>0</v>
      </c>
      <c r="G185" s="25">
        <v>0.3</v>
      </c>
      <c r="H185" s="25">
        <v>0.2</v>
      </c>
      <c r="I185" s="25">
        <v>0.3</v>
      </c>
    </row>
    <row r="186" spans="3:9" x14ac:dyDescent="0.25">
      <c r="C186" s="1" t="s">
        <v>57</v>
      </c>
      <c r="D186" s="25">
        <v>0.02</v>
      </c>
      <c r="E186" s="25">
        <v>1.4999999999999999E-2</v>
      </c>
      <c r="F186" s="25">
        <v>0</v>
      </c>
      <c r="G186" s="25">
        <v>0.01</v>
      </c>
      <c r="H186" s="25">
        <v>0.02</v>
      </c>
      <c r="I186" s="25">
        <v>0.02</v>
      </c>
    </row>
    <row r="187" spans="3:9" x14ac:dyDescent="0.25">
      <c r="C187" s="1" t="s">
        <v>59</v>
      </c>
      <c r="D187" s="25">
        <v>0.1</v>
      </c>
      <c r="E187" s="25">
        <v>0.1</v>
      </c>
      <c r="F187" s="25">
        <v>0.1</v>
      </c>
      <c r="G187" s="25">
        <v>0.4</v>
      </c>
      <c r="H187" s="25">
        <v>0.25</v>
      </c>
      <c r="I187" s="25">
        <v>0.15</v>
      </c>
    </row>
    <row r="188" spans="3:9" x14ac:dyDescent="0.25">
      <c r="C188" s="1" t="s">
        <v>57</v>
      </c>
      <c r="D188" s="25">
        <v>0.01</v>
      </c>
      <c r="E188" s="25">
        <v>0.01</v>
      </c>
      <c r="F188" s="25">
        <v>0.02</v>
      </c>
      <c r="G188" s="25">
        <v>5.0000000000000001E-3</v>
      </c>
      <c r="H188" s="25">
        <v>0</v>
      </c>
      <c r="I188" s="25">
        <v>0</v>
      </c>
    </row>
    <row r="189" spans="3:9" x14ac:dyDescent="0.25">
      <c r="C189" s="1" t="s">
        <v>66</v>
      </c>
      <c r="D189" s="25">
        <v>0.5</v>
      </c>
      <c r="E189" s="25">
        <v>0.4</v>
      </c>
      <c r="F189" s="25">
        <v>0.6</v>
      </c>
      <c r="G189" s="25">
        <v>0.1</v>
      </c>
      <c r="H189" s="25">
        <v>0.1</v>
      </c>
      <c r="I189" s="25">
        <v>0.25</v>
      </c>
    </row>
    <row r="190" spans="3:9" x14ac:dyDescent="0.25">
      <c r="C190" s="1" t="s">
        <v>60</v>
      </c>
      <c r="D190" s="25">
        <v>0.06</v>
      </c>
      <c r="E190" s="25">
        <v>0.03</v>
      </c>
      <c r="F190" s="25">
        <v>0.05</v>
      </c>
      <c r="G190" s="25">
        <v>0.04</v>
      </c>
      <c r="H190" s="25">
        <v>0.06</v>
      </c>
      <c r="I190" s="25">
        <v>0.08</v>
      </c>
    </row>
    <row r="192" spans="3:9" x14ac:dyDescent="0.25">
      <c r="C192" s="1120" t="s">
        <v>69</v>
      </c>
      <c r="D192" s="1121"/>
      <c r="E192" s="1121"/>
      <c r="F192" s="1121"/>
      <c r="G192" s="1121"/>
      <c r="H192" s="1121"/>
      <c r="I192" s="1122"/>
    </row>
    <row r="193" spans="3:9" x14ac:dyDescent="0.25">
      <c r="C193" s="1123" t="s">
        <v>64</v>
      </c>
      <c r="D193" s="1124"/>
      <c r="E193" s="1124"/>
      <c r="F193" s="1124"/>
      <c r="G193" s="1187" t="s">
        <v>70</v>
      </c>
      <c r="H193" s="1187"/>
      <c r="I193" s="1188"/>
    </row>
    <row r="194" spans="3:9" x14ac:dyDescent="0.25">
      <c r="C194" s="2"/>
      <c r="D194" s="29">
        <v>2018</v>
      </c>
      <c r="E194" s="12">
        <f>D194+1</f>
        <v>2019</v>
      </c>
      <c r="F194" s="12">
        <f t="shared" ref="F194:I194" si="11">E194+1</f>
        <v>2020</v>
      </c>
      <c r="G194" s="12">
        <f t="shared" si="11"/>
        <v>2021</v>
      </c>
      <c r="H194" s="12">
        <f t="shared" si="11"/>
        <v>2022</v>
      </c>
      <c r="I194" s="12">
        <f t="shared" si="11"/>
        <v>2023</v>
      </c>
    </row>
    <row r="195" spans="3:9" x14ac:dyDescent="0.25">
      <c r="C195" s="1" t="s">
        <v>56</v>
      </c>
      <c r="D195" s="25"/>
      <c r="E195" s="25"/>
      <c r="F195" s="25">
        <v>0</v>
      </c>
      <c r="G195" s="25">
        <v>0</v>
      </c>
      <c r="H195" s="25">
        <v>0.1</v>
      </c>
      <c r="I195" s="25">
        <v>0.1</v>
      </c>
    </row>
    <row r="196" spans="3:9" x14ac:dyDescent="0.25">
      <c r="C196" s="1" t="s">
        <v>57</v>
      </c>
      <c r="D196" s="25"/>
      <c r="E196" s="25"/>
      <c r="F196" s="25">
        <v>0</v>
      </c>
      <c r="G196" s="25">
        <v>0</v>
      </c>
      <c r="H196" s="25">
        <v>0.01</v>
      </c>
      <c r="I196" s="25">
        <v>5.0000000000000001E-3</v>
      </c>
    </row>
    <row r="197" spans="3:9" x14ac:dyDescent="0.25">
      <c r="C197" s="1" t="s">
        <v>61</v>
      </c>
      <c r="D197" s="25"/>
      <c r="E197" s="25"/>
      <c r="F197" s="25">
        <v>0.2</v>
      </c>
      <c r="G197" s="25">
        <v>0.1</v>
      </c>
      <c r="H197" s="25">
        <v>0.2</v>
      </c>
      <c r="I197" s="25">
        <v>0.1</v>
      </c>
    </row>
    <row r="198" spans="3:9" x14ac:dyDescent="0.25">
      <c r="C198" s="1" t="s">
        <v>57</v>
      </c>
      <c r="D198" s="25"/>
      <c r="E198" s="25"/>
      <c r="F198" s="25">
        <v>0.03</v>
      </c>
      <c r="G198" s="25">
        <v>1.4999999999999999E-2</v>
      </c>
      <c r="H198" s="25">
        <v>0.02</v>
      </c>
      <c r="I198" s="25">
        <v>0.02</v>
      </c>
    </row>
    <row r="199" spans="3:9" x14ac:dyDescent="0.25">
      <c r="C199" s="1" t="s">
        <v>58</v>
      </c>
      <c r="D199" s="25"/>
      <c r="E199" s="25"/>
      <c r="F199" s="25">
        <v>0.4</v>
      </c>
      <c r="G199" s="25">
        <v>0.3</v>
      </c>
      <c r="H199" s="25">
        <v>0.15</v>
      </c>
      <c r="I199" s="25">
        <v>0.4</v>
      </c>
    </row>
    <row r="200" spans="3:9" x14ac:dyDescent="0.25">
      <c r="C200" s="1" t="s">
        <v>57</v>
      </c>
      <c r="D200" s="25"/>
      <c r="E200" s="25"/>
      <c r="F200" s="25">
        <v>2.5000000000000001E-2</v>
      </c>
      <c r="G200" s="25">
        <v>0.01</v>
      </c>
      <c r="H200" s="25">
        <v>0.01</v>
      </c>
      <c r="I200" s="25">
        <v>0.01</v>
      </c>
    </row>
    <row r="201" spans="3:9" x14ac:dyDescent="0.25">
      <c r="C201" s="1" t="s">
        <v>59</v>
      </c>
      <c r="D201" s="25"/>
      <c r="E201" s="25"/>
      <c r="F201" s="25">
        <v>0.2</v>
      </c>
      <c r="G201" s="25">
        <v>0.6</v>
      </c>
      <c r="H201" s="25">
        <v>0.1</v>
      </c>
      <c r="I201" s="25">
        <v>0.4</v>
      </c>
    </row>
    <row r="202" spans="3:9" x14ac:dyDescent="0.25">
      <c r="C202" s="1" t="s">
        <v>57</v>
      </c>
      <c r="D202" s="25"/>
      <c r="E202" s="25"/>
      <c r="F202" s="25">
        <v>0</v>
      </c>
      <c r="G202" s="25">
        <v>0.03</v>
      </c>
      <c r="H202" s="25">
        <v>5.0000000000000001E-3</v>
      </c>
      <c r="I202" s="25">
        <v>0.02</v>
      </c>
    </row>
    <row r="203" spans="3:9" x14ac:dyDescent="0.25">
      <c r="C203" s="1" t="s">
        <v>66</v>
      </c>
      <c r="D203" s="25"/>
      <c r="E203" s="25"/>
      <c r="F203" s="25">
        <v>0.2</v>
      </c>
      <c r="G203" s="25">
        <v>0</v>
      </c>
      <c r="H203" s="25">
        <v>0.45</v>
      </c>
      <c r="I203" s="25">
        <v>0</v>
      </c>
    </row>
    <row r="204" spans="3:9" x14ac:dyDescent="0.25">
      <c r="C204" s="1" t="s">
        <v>60</v>
      </c>
      <c r="D204" s="25"/>
      <c r="E204" s="25"/>
      <c r="F204" s="25">
        <v>7.0000000000000007E-2</v>
      </c>
      <c r="G204" s="25">
        <v>0.05</v>
      </c>
      <c r="H204" s="25">
        <v>0.06</v>
      </c>
      <c r="I204" s="25">
        <v>7.0000000000000007E-2</v>
      </c>
    </row>
    <row r="206" spans="3:9" x14ac:dyDescent="0.25">
      <c r="C206" s="1120" t="s">
        <v>71</v>
      </c>
      <c r="D206" s="1121"/>
      <c r="E206" s="1121"/>
      <c r="F206" s="1121"/>
      <c r="G206" s="1121"/>
      <c r="H206" s="1121"/>
      <c r="I206" s="1122"/>
    </row>
    <row r="207" spans="3:9" x14ac:dyDescent="0.25">
      <c r="C207" s="1123" t="s">
        <v>72</v>
      </c>
      <c r="D207" s="1124"/>
      <c r="E207" s="1124"/>
      <c r="F207" s="1124"/>
      <c r="G207" s="1187" t="s">
        <v>73</v>
      </c>
      <c r="H207" s="1187"/>
      <c r="I207" s="1188"/>
    </row>
    <row r="208" spans="3:9" x14ac:dyDescent="0.25">
      <c r="C208" s="2"/>
      <c r="D208" s="29">
        <v>2018</v>
      </c>
      <c r="E208" s="12">
        <f>D208+1</f>
        <v>2019</v>
      </c>
      <c r="F208" s="12">
        <f t="shared" ref="F208:I208" si="12">E208+1</f>
        <v>2020</v>
      </c>
      <c r="G208" s="12">
        <f t="shared" si="12"/>
        <v>2021</v>
      </c>
      <c r="H208" s="12">
        <f t="shared" si="12"/>
        <v>2022</v>
      </c>
      <c r="I208" s="12">
        <f t="shared" si="12"/>
        <v>2023</v>
      </c>
    </row>
    <row r="209" spans="3:9" x14ac:dyDescent="0.25">
      <c r="C209" s="1" t="s">
        <v>56</v>
      </c>
      <c r="D209" s="25"/>
      <c r="E209" s="25"/>
      <c r="F209" s="25">
        <v>0.25</v>
      </c>
      <c r="G209" s="25">
        <v>0.1</v>
      </c>
      <c r="H209" s="25">
        <v>0</v>
      </c>
      <c r="I209" s="25">
        <v>0.15</v>
      </c>
    </row>
    <row r="210" spans="3:9" x14ac:dyDescent="0.25">
      <c r="C210" s="1" t="s">
        <v>57</v>
      </c>
      <c r="D210" s="25"/>
      <c r="E210" s="25"/>
      <c r="F210" s="25">
        <v>0.02</v>
      </c>
      <c r="G210" s="25">
        <v>0</v>
      </c>
      <c r="H210" s="25">
        <v>0</v>
      </c>
      <c r="I210" s="25">
        <v>0.02</v>
      </c>
    </row>
    <row r="211" spans="3:9" x14ac:dyDescent="0.25">
      <c r="C211" s="1" t="s">
        <v>61</v>
      </c>
      <c r="D211" s="25"/>
      <c r="E211" s="25"/>
      <c r="F211" s="25">
        <v>0</v>
      </c>
      <c r="G211" s="25">
        <v>0.2</v>
      </c>
      <c r="H211" s="25">
        <v>0.1</v>
      </c>
      <c r="I211" s="25">
        <v>0</v>
      </c>
    </row>
    <row r="212" spans="3:9" x14ac:dyDescent="0.25">
      <c r="C212" s="1" t="s">
        <v>57</v>
      </c>
      <c r="D212" s="25"/>
      <c r="E212" s="25"/>
      <c r="F212" s="25">
        <v>0</v>
      </c>
      <c r="G212" s="25">
        <v>1.4999999999999999E-2</v>
      </c>
      <c r="H212" s="25">
        <v>0.02</v>
      </c>
      <c r="I212" s="25">
        <v>0</v>
      </c>
    </row>
    <row r="213" spans="3:9" x14ac:dyDescent="0.25">
      <c r="C213" s="1" t="s">
        <v>58</v>
      </c>
      <c r="D213" s="25"/>
      <c r="E213" s="25"/>
      <c r="F213" s="25">
        <v>0.35</v>
      </c>
      <c r="G213" s="25">
        <v>0.4</v>
      </c>
      <c r="H213" s="25">
        <v>0.35</v>
      </c>
      <c r="I213" s="25">
        <v>0.35</v>
      </c>
    </row>
    <row r="214" spans="3:9" x14ac:dyDescent="0.25">
      <c r="C214" s="1" t="s">
        <v>57</v>
      </c>
      <c r="D214" s="25"/>
      <c r="E214" s="25"/>
      <c r="F214" s="25">
        <v>2.5000000000000001E-2</v>
      </c>
      <c r="G214" s="25">
        <v>0.01</v>
      </c>
      <c r="H214" s="25">
        <v>1.4999999999999999E-2</v>
      </c>
      <c r="I214" s="25">
        <v>0.02</v>
      </c>
    </row>
    <row r="215" spans="3:9" x14ac:dyDescent="0.25">
      <c r="C215" s="1" t="s">
        <v>59</v>
      </c>
      <c r="D215" s="25"/>
      <c r="E215" s="25"/>
      <c r="F215" s="25">
        <v>0.2</v>
      </c>
      <c r="G215" s="25">
        <v>0.3</v>
      </c>
      <c r="H215" s="25">
        <v>0.3</v>
      </c>
      <c r="I215" s="25">
        <v>0.35</v>
      </c>
    </row>
    <row r="216" spans="3:9" x14ac:dyDescent="0.25">
      <c r="C216" s="1" t="s">
        <v>57</v>
      </c>
      <c r="D216" s="25"/>
      <c r="E216" s="25"/>
      <c r="F216" s="25">
        <v>0.01</v>
      </c>
      <c r="G216" s="25">
        <v>0</v>
      </c>
      <c r="H216" s="25">
        <v>0</v>
      </c>
      <c r="I216" s="25">
        <v>5.0000000000000001E-3</v>
      </c>
    </row>
    <row r="217" spans="3:9" x14ac:dyDescent="0.25">
      <c r="C217" s="1" t="s">
        <v>66</v>
      </c>
      <c r="D217" s="25"/>
      <c r="E217" s="25"/>
      <c r="F217" s="25">
        <v>0.2</v>
      </c>
      <c r="G217" s="25">
        <v>0</v>
      </c>
      <c r="H217" s="25">
        <v>0.25</v>
      </c>
      <c r="I217" s="25">
        <v>0.15</v>
      </c>
    </row>
    <row r="218" spans="3:9" x14ac:dyDescent="0.25">
      <c r="C218" s="1" t="s">
        <v>60</v>
      </c>
      <c r="D218" s="25"/>
      <c r="E218" s="25"/>
      <c r="F218" s="25">
        <v>0.04</v>
      </c>
      <c r="G218" s="25">
        <v>0.05</v>
      </c>
      <c r="H218" s="25">
        <v>0.06</v>
      </c>
      <c r="I218" s="25">
        <v>0.04</v>
      </c>
    </row>
    <row r="220" spans="3:9" x14ac:dyDescent="0.25">
      <c r="C220" s="1120" t="s">
        <v>74</v>
      </c>
      <c r="D220" s="1121"/>
      <c r="E220" s="1121"/>
      <c r="F220" s="1121"/>
      <c r="G220" s="1121"/>
      <c r="H220" s="1121"/>
      <c r="I220" s="1122"/>
    </row>
    <row r="221" spans="3:9" x14ac:dyDescent="0.25">
      <c r="C221" s="1123" t="s">
        <v>72</v>
      </c>
      <c r="D221" s="1124"/>
      <c r="E221" s="1124"/>
      <c r="F221" s="1124"/>
      <c r="G221" s="1187" t="s">
        <v>75</v>
      </c>
      <c r="H221" s="1187"/>
      <c r="I221" s="1188"/>
    </row>
    <row r="222" spans="3:9" x14ac:dyDescent="0.25">
      <c r="C222" s="2"/>
      <c r="D222" s="29">
        <v>2018</v>
      </c>
      <c r="E222" s="12">
        <f>D222+1</f>
        <v>2019</v>
      </c>
      <c r="F222" s="12">
        <f t="shared" ref="F222:I222" si="13">E222+1</f>
        <v>2020</v>
      </c>
      <c r="G222" s="12">
        <f t="shared" si="13"/>
        <v>2021</v>
      </c>
      <c r="H222" s="12">
        <f t="shared" si="13"/>
        <v>2022</v>
      </c>
      <c r="I222" s="12">
        <f t="shared" si="13"/>
        <v>2023</v>
      </c>
    </row>
    <row r="223" spans="3:9" x14ac:dyDescent="0.25">
      <c r="C223" s="1" t="s">
        <v>56</v>
      </c>
      <c r="D223" s="25"/>
      <c r="E223" s="25"/>
      <c r="F223" s="25"/>
      <c r="G223" s="25">
        <v>0.1</v>
      </c>
      <c r="H223" s="25">
        <v>0.25</v>
      </c>
      <c r="I223" s="25">
        <v>0.1</v>
      </c>
    </row>
    <row r="224" spans="3:9" x14ac:dyDescent="0.25">
      <c r="C224" s="1" t="s">
        <v>57</v>
      </c>
      <c r="D224" s="25"/>
      <c r="E224" s="25"/>
      <c r="F224" s="25"/>
      <c r="G224" s="25">
        <v>5.0000000000000001E-3</v>
      </c>
      <c r="H224" s="25">
        <v>0.06</v>
      </c>
      <c r="I224" s="25">
        <v>2.5000000000000001E-2</v>
      </c>
    </row>
    <row r="225" spans="3:9" x14ac:dyDescent="0.25">
      <c r="C225" s="1" t="s">
        <v>61</v>
      </c>
      <c r="D225" s="25"/>
      <c r="E225" s="25"/>
      <c r="F225" s="25"/>
      <c r="G225" s="25">
        <v>0</v>
      </c>
      <c r="H225" s="25">
        <v>0.1</v>
      </c>
      <c r="I225" s="25">
        <v>0.2</v>
      </c>
    </row>
    <row r="226" spans="3:9" x14ac:dyDescent="0.25">
      <c r="C226" s="1" t="s">
        <v>57</v>
      </c>
      <c r="D226" s="25"/>
      <c r="E226" s="25"/>
      <c r="F226" s="25"/>
      <c r="G226" s="25">
        <v>0</v>
      </c>
      <c r="H226" s="25">
        <v>2.5000000000000001E-2</v>
      </c>
      <c r="I226" s="25">
        <v>0.01</v>
      </c>
    </row>
    <row r="227" spans="3:9" x14ac:dyDescent="0.25">
      <c r="C227" s="1" t="s">
        <v>58</v>
      </c>
      <c r="D227" s="25"/>
      <c r="E227" s="25"/>
      <c r="F227" s="25"/>
      <c r="G227" s="25">
        <v>0.4</v>
      </c>
      <c r="H227" s="25">
        <v>0</v>
      </c>
      <c r="I227" s="25">
        <v>0.45</v>
      </c>
    </row>
    <row r="228" spans="3:9" x14ac:dyDescent="0.25">
      <c r="C228" s="1" t="s">
        <v>57</v>
      </c>
      <c r="D228" s="25"/>
      <c r="E228" s="25"/>
      <c r="F228" s="25"/>
      <c r="G228" s="25">
        <v>3.5000000000000003E-2</v>
      </c>
      <c r="H228" s="25">
        <v>0</v>
      </c>
      <c r="I228" s="25">
        <v>0.02</v>
      </c>
    </row>
    <row r="229" spans="3:9" x14ac:dyDescent="0.25">
      <c r="C229" s="1" t="s">
        <v>59</v>
      </c>
      <c r="D229" s="25"/>
      <c r="E229" s="25"/>
      <c r="F229" s="25"/>
      <c r="G229" s="25">
        <v>0.4</v>
      </c>
      <c r="H229" s="25">
        <v>0.55000000000000004</v>
      </c>
      <c r="I229" s="25">
        <v>0</v>
      </c>
    </row>
    <row r="230" spans="3:9" x14ac:dyDescent="0.25">
      <c r="C230" s="1" t="s">
        <v>57</v>
      </c>
      <c r="D230" s="25"/>
      <c r="E230" s="25"/>
      <c r="F230" s="25"/>
      <c r="G230" s="25">
        <v>0.01</v>
      </c>
      <c r="H230" s="25">
        <v>0.03</v>
      </c>
      <c r="I230" s="25">
        <v>0</v>
      </c>
    </row>
    <row r="231" spans="3:9" x14ac:dyDescent="0.25">
      <c r="C231" s="1" t="s">
        <v>66</v>
      </c>
      <c r="D231" s="25"/>
      <c r="E231" s="25"/>
      <c r="F231" s="25"/>
      <c r="G231" s="25">
        <v>0.1</v>
      </c>
      <c r="H231" s="25">
        <v>0.1</v>
      </c>
      <c r="I231" s="25">
        <v>0.25</v>
      </c>
    </row>
    <row r="232" spans="3:9" x14ac:dyDescent="0.25">
      <c r="C232" s="1" t="s">
        <v>60</v>
      </c>
      <c r="D232" s="25"/>
      <c r="E232" s="25"/>
      <c r="F232" s="25"/>
      <c r="G232" s="25">
        <v>0.05</v>
      </c>
      <c r="H232" s="25">
        <v>4.4999999999999998E-2</v>
      </c>
      <c r="I232" s="25">
        <v>0.08</v>
      </c>
    </row>
    <row r="234" spans="3:9" x14ac:dyDescent="0.25">
      <c r="C234" s="1120" t="s">
        <v>76</v>
      </c>
      <c r="D234" s="1121"/>
      <c r="E234" s="1121"/>
      <c r="F234" s="1122"/>
    </row>
    <row r="235" spans="3:9" x14ac:dyDescent="0.25">
      <c r="C235" s="1123" t="s">
        <v>77</v>
      </c>
      <c r="D235" s="1124"/>
      <c r="E235" s="1124"/>
      <c r="F235" s="1125"/>
    </row>
    <row r="236" spans="3:9" x14ac:dyDescent="0.25">
      <c r="C236" s="2"/>
      <c r="D236" s="34" t="s">
        <v>78</v>
      </c>
      <c r="E236" s="34" t="s">
        <v>79</v>
      </c>
      <c r="F236" s="159">
        <v>2018</v>
      </c>
    </row>
    <row r="237" spans="3:9" x14ac:dyDescent="0.25">
      <c r="C237" s="3" t="s">
        <v>80</v>
      </c>
      <c r="D237" s="1" t="s">
        <v>85</v>
      </c>
      <c r="E237" s="1119" t="s">
        <v>86</v>
      </c>
      <c r="F237" s="1119"/>
      <c r="G237" s="109">
        <v>235.01</v>
      </c>
    </row>
    <row r="238" spans="3:9" x14ac:dyDescent="0.25">
      <c r="C238" s="3" t="s">
        <v>81</v>
      </c>
      <c r="D238" s="1" t="s">
        <v>85</v>
      </c>
      <c r="E238" s="1119" t="s">
        <v>87</v>
      </c>
      <c r="F238" s="1119"/>
      <c r="G238" s="110">
        <v>3447</v>
      </c>
    </row>
    <row r="239" spans="3:9" x14ac:dyDescent="0.25">
      <c r="C239" s="3" t="s">
        <v>82</v>
      </c>
      <c r="D239" s="1" t="s">
        <v>85</v>
      </c>
      <c r="E239" s="1119" t="s">
        <v>88</v>
      </c>
      <c r="F239" s="1119"/>
      <c r="G239" s="87">
        <v>4250</v>
      </c>
    </row>
    <row r="240" spans="3:9" x14ac:dyDescent="0.25">
      <c r="C240" s="3" t="s">
        <v>83</v>
      </c>
      <c r="D240" s="1" t="s">
        <v>85</v>
      </c>
      <c r="E240" s="1119" t="s">
        <v>89</v>
      </c>
      <c r="F240" s="1119"/>
      <c r="G240" s="72">
        <v>4842500</v>
      </c>
    </row>
    <row r="241" spans="3:9" x14ac:dyDescent="0.25">
      <c r="C241" s="3" t="s">
        <v>84</v>
      </c>
      <c r="D241" s="1" t="s">
        <v>85</v>
      </c>
      <c r="E241" s="1119" t="s">
        <v>90</v>
      </c>
      <c r="F241" s="1119"/>
      <c r="G241" s="72">
        <v>1652500</v>
      </c>
    </row>
    <row r="243" spans="3:9" x14ac:dyDescent="0.25">
      <c r="C243" s="1120" t="s">
        <v>91</v>
      </c>
      <c r="D243" s="1121"/>
      <c r="E243" s="1121"/>
      <c r="F243" s="1121"/>
      <c r="G243" s="1121"/>
      <c r="H243" s="1121"/>
      <c r="I243" s="1122"/>
    </row>
    <row r="244" spans="3:9" x14ac:dyDescent="0.25">
      <c r="C244" s="1123" t="s">
        <v>92</v>
      </c>
      <c r="D244" s="1124"/>
      <c r="E244" s="1124"/>
      <c r="F244" s="1124"/>
      <c r="G244" s="1124"/>
      <c r="H244" s="1124"/>
      <c r="I244" s="1125"/>
    </row>
    <row r="245" spans="3:9" x14ac:dyDescent="0.25">
      <c r="C245" s="10"/>
      <c r="D245" s="34" t="s">
        <v>9</v>
      </c>
      <c r="E245" s="34" t="s">
        <v>10</v>
      </c>
      <c r="F245" s="34" t="s">
        <v>11</v>
      </c>
      <c r="G245" s="34" t="s">
        <v>12</v>
      </c>
      <c r="H245" s="34" t="s">
        <v>13</v>
      </c>
      <c r="I245" s="34" t="s">
        <v>14</v>
      </c>
    </row>
    <row r="246" spans="3:9" x14ac:dyDescent="0.25">
      <c r="C246" s="20">
        <v>2018</v>
      </c>
      <c r="D246" s="21">
        <v>17.2</v>
      </c>
      <c r="E246" s="21">
        <v>18.3</v>
      </c>
      <c r="F246" s="21">
        <v>20.100000000000001</v>
      </c>
      <c r="G246" s="21">
        <v>19.8</v>
      </c>
      <c r="H246" s="21">
        <v>16.8</v>
      </c>
      <c r="I246" s="21">
        <v>17.600000000000001</v>
      </c>
    </row>
    <row r="247" spans="3:9" x14ac:dyDescent="0.25">
      <c r="C247" s="9">
        <f>C246+1</f>
        <v>2019</v>
      </c>
      <c r="D247" s="21">
        <v>23.5</v>
      </c>
      <c r="E247" s="21">
        <v>20.9</v>
      </c>
      <c r="F247" s="21">
        <v>17.600000000000001</v>
      </c>
      <c r="G247" s="21">
        <v>17.600000000000001</v>
      </c>
      <c r="H247" s="21">
        <v>21.5</v>
      </c>
      <c r="I247" s="21">
        <v>16.5</v>
      </c>
    </row>
    <row r="248" spans="3:9" x14ac:dyDescent="0.25">
      <c r="C248" s="9">
        <f t="shared" ref="C248:C251" si="14">C247+1</f>
        <v>2020</v>
      </c>
      <c r="D248" s="21">
        <v>18.399999999999999</v>
      </c>
      <c r="E248" s="21">
        <v>16.8</v>
      </c>
      <c r="F248" s="21">
        <v>16.7</v>
      </c>
      <c r="G248" s="21">
        <v>19.100000000000001</v>
      </c>
      <c r="H248" s="21">
        <v>20.3</v>
      </c>
      <c r="I248" s="21">
        <v>18.2</v>
      </c>
    </row>
    <row r="249" spans="3:9" x14ac:dyDescent="0.25">
      <c r="C249" s="9">
        <f t="shared" si="14"/>
        <v>2021</v>
      </c>
      <c r="D249" s="21">
        <v>19.2</v>
      </c>
      <c r="E249" s="21">
        <v>21.6</v>
      </c>
      <c r="F249" s="21">
        <v>18.100000000000001</v>
      </c>
      <c r="G249" s="21">
        <v>14.5</v>
      </c>
      <c r="H249" s="21">
        <v>22.5</v>
      </c>
      <c r="I249" s="21">
        <v>19.8</v>
      </c>
    </row>
    <row r="250" spans="3:9" x14ac:dyDescent="0.25">
      <c r="C250" s="9">
        <f t="shared" si="14"/>
        <v>2022</v>
      </c>
      <c r="D250" s="21">
        <v>17</v>
      </c>
      <c r="E250" s="21">
        <v>16.2</v>
      </c>
      <c r="F250" s="21">
        <v>22.2</v>
      </c>
      <c r="G250" s="21">
        <v>20.100000000000001</v>
      </c>
      <c r="H250" s="21">
        <v>20.399999999999999</v>
      </c>
      <c r="I250" s="21">
        <v>20.9</v>
      </c>
    </row>
    <row r="251" spans="3:9" x14ac:dyDescent="0.25">
      <c r="C251" s="9">
        <f t="shared" si="14"/>
        <v>2023</v>
      </c>
      <c r="D251" s="21">
        <v>21.2</v>
      </c>
      <c r="E251" s="21">
        <v>19.100000000000001</v>
      </c>
      <c r="F251" s="21">
        <v>20.2</v>
      </c>
      <c r="G251" s="21">
        <v>17.600000000000001</v>
      </c>
      <c r="H251" s="21">
        <v>19.899999999999999</v>
      </c>
      <c r="I251" s="21">
        <v>19.5</v>
      </c>
    </row>
    <row r="252" spans="3:9" x14ac:dyDescent="0.25">
      <c r="C252" s="10"/>
      <c r="D252" s="34" t="s">
        <v>45</v>
      </c>
      <c r="E252" s="34" t="s">
        <v>16</v>
      </c>
      <c r="F252" s="34" t="s">
        <v>17</v>
      </c>
      <c r="G252" s="34" t="s">
        <v>18</v>
      </c>
      <c r="H252" s="34" t="s">
        <v>19</v>
      </c>
      <c r="I252" s="34" t="s">
        <v>20</v>
      </c>
    </row>
    <row r="253" spans="3:9" x14ac:dyDescent="0.25">
      <c r="C253" s="20">
        <v>2018</v>
      </c>
      <c r="D253" s="21">
        <v>17.399999999999999</v>
      </c>
      <c r="E253" s="21">
        <v>18.8</v>
      </c>
      <c r="F253" s="21">
        <v>19.399999999999999</v>
      </c>
      <c r="G253" s="21">
        <v>19.2</v>
      </c>
      <c r="H253" s="21">
        <v>20.8</v>
      </c>
      <c r="I253" s="21">
        <v>19.8</v>
      </c>
    </row>
    <row r="254" spans="3:9" x14ac:dyDescent="0.25">
      <c r="C254" s="9">
        <f>C253+1</f>
        <v>2019</v>
      </c>
      <c r="D254" s="21">
        <v>16.5</v>
      </c>
      <c r="E254" s="21">
        <v>17.7</v>
      </c>
      <c r="F254" s="21">
        <v>17.399999999999999</v>
      </c>
      <c r="G254" s="21">
        <v>17.100000000000001</v>
      </c>
      <c r="H254" s="21">
        <v>17.399999999999999</v>
      </c>
      <c r="I254" s="21">
        <v>21.5</v>
      </c>
    </row>
    <row r="255" spans="3:9" x14ac:dyDescent="0.25">
      <c r="C255" s="9">
        <f t="shared" ref="C255:C258" si="15">C254+1</f>
        <v>2020</v>
      </c>
      <c r="D255" s="21">
        <v>20.9</v>
      </c>
      <c r="E255" s="21">
        <v>22.5</v>
      </c>
      <c r="F255" s="21">
        <v>20.8</v>
      </c>
      <c r="G255" s="21">
        <v>19.399999999999999</v>
      </c>
      <c r="H255" s="21">
        <v>19.3</v>
      </c>
      <c r="I255" s="21">
        <v>17.8</v>
      </c>
    </row>
    <row r="256" spans="3:9" x14ac:dyDescent="0.25">
      <c r="C256" s="9">
        <f t="shared" si="15"/>
        <v>2021</v>
      </c>
      <c r="D256" s="21">
        <v>15.8</v>
      </c>
      <c r="E256" s="21">
        <v>16.399999999999999</v>
      </c>
      <c r="F256" s="21">
        <v>16.5</v>
      </c>
      <c r="G256" s="21">
        <v>18.2</v>
      </c>
      <c r="H256" s="21">
        <v>16.399999999999999</v>
      </c>
      <c r="I256" s="21">
        <v>19.600000000000001</v>
      </c>
    </row>
    <row r="257" spans="3:9" x14ac:dyDescent="0.25">
      <c r="C257" s="9">
        <f t="shared" si="15"/>
        <v>2022</v>
      </c>
      <c r="D257" s="21">
        <v>20.3</v>
      </c>
      <c r="E257" s="21">
        <v>16.2</v>
      </c>
      <c r="F257" s="21">
        <v>23.6</v>
      </c>
      <c r="G257" s="21">
        <v>20.6</v>
      </c>
      <c r="H257" s="21">
        <v>20.2</v>
      </c>
      <c r="I257" s="21">
        <v>21.6</v>
      </c>
    </row>
    <row r="258" spans="3:9" x14ac:dyDescent="0.25">
      <c r="C258" s="9">
        <f t="shared" si="15"/>
        <v>2023</v>
      </c>
      <c r="D258" s="21">
        <v>21.8</v>
      </c>
      <c r="E258" s="21">
        <v>15.6</v>
      </c>
      <c r="F258" s="21">
        <v>20.100000000000001</v>
      </c>
      <c r="G258" s="21">
        <v>21.2</v>
      </c>
      <c r="H258" s="21">
        <v>19.899999999999999</v>
      </c>
      <c r="I258" s="21">
        <v>18.899999999999999</v>
      </c>
    </row>
    <row r="260" spans="3:9" x14ac:dyDescent="0.25">
      <c r="C260" s="1120" t="s">
        <v>93</v>
      </c>
      <c r="D260" s="1121"/>
      <c r="E260" s="1121"/>
      <c r="F260" s="1121"/>
      <c r="G260" s="1121"/>
      <c r="H260" s="1121"/>
      <c r="I260" s="1122"/>
    </row>
    <row r="261" spans="3:9" x14ac:dyDescent="0.25">
      <c r="C261" s="1123" t="s">
        <v>94</v>
      </c>
      <c r="D261" s="1124"/>
      <c r="E261" s="1124"/>
      <c r="F261" s="1124"/>
      <c r="G261" s="1124"/>
      <c r="H261" s="1124"/>
      <c r="I261" s="1125"/>
    </row>
    <row r="262" spans="3:9" x14ac:dyDescent="0.25">
      <c r="C262" s="10"/>
      <c r="D262" s="22" t="s">
        <v>9</v>
      </c>
      <c r="E262" s="22" t="s">
        <v>10</v>
      </c>
      <c r="F262" s="22" t="s">
        <v>11</v>
      </c>
      <c r="G262" s="22" t="s">
        <v>12</v>
      </c>
      <c r="H262" s="22" t="s">
        <v>13</v>
      </c>
      <c r="I262" s="22" t="s">
        <v>14</v>
      </c>
    </row>
    <row r="263" spans="3:9" x14ac:dyDescent="0.25">
      <c r="C263" s="20">
        <v>2018</v>
      </c>
      <c r="D263" s="21">
        <v>1.7</v>
      </c>
      <c r="E263" s="21">
        <v>2</v>
      </c>
      <c r="F263" s="21">
        <v>1.8</v>
      </c>
      <c r="G263" s="21">
        <v>1.8</v>
      </c>
      <c r="H263" s="21">
        <v>2.1</v>
      </c>
      <c r="I263" s="21">
        <v>1.8</v>
      </c>
    </row>
    <row r="264" spans="3:9" x14ac:dyDescent="0.25">
      <c r="C264" s="9">
        <f>C263+1</f>
        <v>2019</v>
      </c>
      <c r="D264" s="21">
        <v>1.6</v>
      </c>
      <c r="E264" s="21">
        <v>1.4</v>
      </c>
      <c r="F264" s="21">
        <v>1.7</v>
      </c>
      <c r="G264" s="21">
        <v>1.9</v>
      </c>
      <c r="H264" s="21">
        <v>1.9</v>
      </c>
      <c r="I264" s="21">
        <v>1.9</v>
      </c>
    </row>
    <row r="265" spans="3:9" x14ac:dyDescent="0.25">
      <c r="C265" s="9">
        <f t="shared" ref="C265:C268" si="16">C264+1</f>
        <v>2020</v>
      </c>
      <c r="D265" s="21">
        <v>2</v>
      </c>
      <c r="E265" s="21">
        <v>1.8</v>
      </c>
      <c r="F265" s="21">
        <v>1.9</v>
      </c>
      <c r="G265" s="21">
        <v>1.7</v>
      </c>
      <c r="H265" s="21">
        <v>1.8</v>
      </c>
      <c r="I265" s="21">
        <v>2</v>
      </c>
    </row>
    <row r="266" spans="3:9" x14ac:dyDescent="0.25">
      <c r="C266" s="9">
        <f t="shared" si="16"/>
        <v>2021</v>
      </c>
      <c r="D266" s="21">
        <v>2.2000000000000002</v>
      </c>
      <c r="E266" s="21">
        <v>1.5</v>
      </c>
      <c r="F266" s="21">
        <v>1.8</v>
      </c>
      <c r="G266" s="21">
        <v>1.9</v>
      </c>
      <c r="H266" s="21">
        <v>1.9</v>
      </c>
      <c r="I266" s="21">
        <v>1.7</v>
      </c>
    </row>
    <row r="267" spans="3:9" x14ac:dyDescent="0.25">
      <c r="C267" s="9">
        <f t="shared" si="16"/>
        <v>2022</v>
      </c>
      <c r="D267" s="21">
        <v>1.6</v>
      </c>
      <c r="E267" s="21">
        <v>1.4</v>
      </c>
      <c r="F267" s="21">
        <v>1.7</v>
      </c>
      <c r="G267" s="21">
        <v>1.9</v>
      </c>
      <c r="H267" s="21">
        <v>2</v>
      </c>
      <c r="I267" s="21">
        <v>1.9</v>
      </c>
    </row>
    <row r="268" spans="3:9" x14ac:dyDescent="0.25">
      <c r="C268" s="9">
        <f t="shared" si="16"/>
        <v>2023</v>
      </c>
      <c r="D268" s="21">
        <v>2</v>
      </c>
      <c r="E268" s="21">
        <v>2.2000000000000002</v>
      </c>
      <c r="F268" s="21">
        <v>1.9</v>
      </c>
      <c r="G268" s="21">
        <v>1.4</v>
      </c>
      <c r="H268" s="21">
        <v>2.1</v>
      </c>
      <c r="I268" s="21">
        <v>1.8</v>
      </c>
    </row>
    <row r="269" spans="3:9" x14ac:dyDescent="0.25">
      <c r="C269" s="10"/>
      <c r="D269" s="22" t="s">
        <v>45</v>
      </c>
      <c r="E269" s="22" t="s">
        <v>16</v>
      </c>
      <c r="F269" s="22" t="s">
        <v>17</v>
      </c>
      <c r="G269" s="22" t="s">
        <v>18</v>
      </c>
      <c r="H269" s="22" t="s">
        <v>19</v>
      </c>
      <c r="I269" s="22" t="s">
        <v>20</v>
      </c>
    </row>
    <row r="270" spans="3:9" x14ac:dyDescent="0.25">
      <c r="C270" s="20">
        <v>2018</v>
      </c>
      <c r="D270" s="21">
        <v>2</v>
      </c>
      <c r="E270" s="21">
        <v>1.6</v>
      </c>
      <c r="F270" s="21">
        <v>1.9</v>
      </c>
      <c r="G270" s="21">
        <v>1.5</v>
      </c>
      <c r="H270" s="21">
        <v>1.6</v>
      </c>
      <c r="I270" s="21">
        <v>2.1</v>
      </c>
    </row>
    <row r="271" spans="3:9" x14ac:dyDescent="0.25">
      <c r="C271" s="9">
        <f>C270+1</f>
        <v>2019</v>
      </c>
      <c r="D271" s="21">
        <v>2.1</v>
      </c>
      <c r="E271" s="21">
        <v>1.9</v>
      </c>
      <c r="F271" s="21">
        <v>1.6</v>
      </c>
      <c r="G271" s="21">
        <v>1.7</v>
      </c>
      <c r="H271" s="21">
        <v>2</v>
      </c>
      <c r="I271" s="21">
        <v>2</v>
      </c>
    </row>
    <row r="272" spans="3:9" x14ac:dyDescent="0.25">
      <c r="C272" s="9">
        <f t="shared" ref="C272:C275" si="17">C271+1</f>
        <v>2020</v>
      </c>
      <c r="D272" s="21">
        <v>2</v>
      </c>
      <c r="E272" s="21">
        <v>1.8</v>
      </c>
      <c r="F272" s="21">
        <v>2.1</v>
      </c>
      <c r="G272" s="21">
        <v>2</v>
      </c>
      <c r="H272" s="21">
        <v>1.8</v>
      </c>
      <c r="I272" s="21">
        <v>1.9</v>
      </c>
    </row>
    <row r="273" spans="3:9" x14ac:dyDescent="0.25">
      <c r="C273" s="9">
        <f t="shared" si="17"/>
        <v>2021</v>
      </c>
      <c r="D273" s="21">
        <v>1.7</v>
      </c>
      <c r="E273" s="21">
        <v>1.7</v>
      </c>
      <c r="F273" s="21">
        <v>1.7</v>
      </c>
      <c r="G273" s="21">
        <v>2.2000000000000002</v>
      </c>
      <c r="H273" s="21">
        <v>1.4</v>
      </c>
      <c r="I273" s="21">
        <v>1.7</v>
      </c>
    </row>
    <row r="274" spans="3:9" x14ac:dyDescent="0.25">
      <c r="C274" s="9">
        <f t="shared" si="17"/>
        <v>2022</v>
      </c>
      <c r="D274" s="21">
        <v>1.8</v>
      </c>
      <c r="E274" s="21">
        <v>2</v>
      </c>
      <c r="F274" s="21">
        <v>1.4</v>
      </c>
      <c r="G274" s="21">
        <v>2.1</v>
      </c>
      <c r="H274" s="21">
        <v>2.1</v>
      </c>
      <c r="I274" s="21">
        <v>1.8</v>
      </c>
    </row>
    <row r="275" spans="3:9" x14ac:dyDescent="0.25">
      <c r="C275" s="9">
        <f t="shared" si="17"/>
        <v>2023</v>
      </c>
      <c r="D275" s="21">
        <v>1.9</v>
      </c>
      <c r="E275" s="21">
        <v>1.4</v>
      </c>
      <c r="F275" s="21">
        <v>2</v>
      </c>
      <c r="G275" s="21">
        <v>1.7</v>
      </c>
      <c r="H275" s="21">
        <v>1.6</v>
      </c>
      <c r="I275" s="21">
        <v>1.5</v>
      </c>
    </row>
    <row r="277" spans="3:9" x14ac:dyDescent="0.25">
      <c r="C277" s="1120" t="s">
        <v>95</v>
      </c>
      <c r="D277" s="1121"/>
      <c r="E277" s="1121"/>
      <c r="F277" s="1121"/>
      <c r="G277" s="1121"/>
      <c r="H277" s="1121"/>
      <c r="I277" s="1122"/>
    </row>
    <row r="278" spans="3:9" x14ac:dyDescent="0.25">
      <c r="C278" s="1123" t="s">
        <v>96</v>
      </c>
      <c r="D278" s="1124"/>
      <c r="E278" s="1124"/>
      <c r="F278" s="1124"/>
      <c r="G278" s="1124"/>
      <c r="H278" s="1124"/>
      <c r="I278" s="1125"/>
    </row>
    <row r="279" spans="3:9" x14ac:dyDescent="0.25">
      <c r="C279" s="1186" t="s">
        <v>97</v>
      </c>
      <c r="D279" s="1186"/>
      <c r="E279" s="12">
        <v>2019</v>
      </c>
      <c r="F279" s="12">
        <f>E279+1</f>
        <v>2020</v>
      </c>
      <c r="G279" s="12">
        <f t="shared" ref="G279:I279" si="18">F279+1</f>
        <v>2021</v>
      </c>
      <c r="H279" s="12">
        <f t="shared" si="18"/>
        <v>2022</v>
      </c>
      <c r="I279" s="12">
        <f t="shared" si="18"/>
        <v>2023</v>
      </c>
    </row>
    <row r="280" spans="3:9" x14ac:dyDescent="0.25">
      <c r="C280" s="1"/>
      <c r="D280" s="1185" t="s">
        <v>1</v>
      </c>
      <c r="E280" s="1185"/>
      <c r="F280" s="1185"/>
      <c r="G280" s="1185"/>
      <c r="H280" s="1185"/>
      <c r="I280" s="1185"/>
    </row>
    <row r="281" spans="3:9" x14ac:dyDescent="0.25">
      <c r="C281" s="12" t="s">
        <v>80</v>
      </c>
      <c r="D281" s="3" t="s">
        <v>99</v>
      </c>
      <c r="E281" s="32">
        <v>39.799999999999997</v>
      </c>
      <c r="F281" s="32">
        <v>40.06</v>
      </c>
      <c r="G281" s="32">
        <v>38.92</v>
      </c>
      <c r="H281" s="32">
        <v>39.36</v>
      </c>
      <c r="I281" s="32">
        <v>40.520000000000003</v>
      </c>
    </row>
    <row r="282" spans="3:9" x14ac:dyDescent="0.25">
      <c r="C282" s="12" t="s">
        <v>98</v>
      </c>
      <c r="D282" s="3" t="s">
        <v>99</v>
      </c>
      <c r="E282" s="32">
        <v>0.83</v>
      </c>
      <c r="F282" s="32">
        <v>0.64</v>
      </c>
      <c r="G282" s="32">
        <v>0.74</v>
      </c>
      <c r="H282" s="32">
        <v>0.55000000000000004</v>
      </c>
      <c r="I282" s="32">
        <v>0.6</v>
      </c>
    </row>
    <row r="283" spans="3:9" x14ac:dyDescent="0.25">
      <c r="C283" s="12" t="s">
        <v>83</v>
      </c>
      <c r="D283" s="3" t="s">
        <v>99</v>
      </c>
      <c r="E283" s="32">
        <v>1.77</v>
      </c>
      <c r="F283" s="32">
        <v>1.65</v>
      </c>
      <c r="G283" s="32">
        <v>1.86</v>
      </c>
      <c r="H283" s="32">
        <v>1.83</v>
      </c>
      <c r="I283" s="32">
        <v>1.8</v>
      </c>
    </row>
    <row r="284" spans="3:9" x14ac:dyDescent="0.25">
      <c r="C284" s="12" t="s">
        <v>84</v>
      </c>
      <c r="D284" s="3" t="s">
        <v>99</v>
      </c>
      <c r="E284" s="32">
        <v>5.07</v>
      </c>
      <c r="F284" s="32">
        <v>5.72</v>
      </c>
      <c r="G284" s="32">
        <v>5.86</v>
      </c>
      <c r="H284" s="32">
        <v>4.38</v>
      </c>
      <c r="I284" s="32">
        <v>5.0999999999999996</v>
      </c>
    </row>
    <row r="285" spans="3:9" x14ac:dyDescent="0.25">
      <c r="C285" s="1"/>
      <c r="D285" s="1185" t="s">
        <v>2</v>
      </c>
      <c r="E285" s="1185"/>
      <c r="F285" s="1185"/>
      <c r="G285" s="1185"/>
      <c r="H285" s="1185"/>
      <c r="I285" s="1185"/>
    </row>
    <row r="286" spans="3:9" x14ac:dyDescent="0.25">
      <c r="C286" s="12" t="s">
        <v>81</v>
      </c>
      <c r="D286" s="3" t="s">
        <v>99</v>
      </c>
      <c r="E286" s="32">
        <v>42.2</v>
      </c>
      <c r="F286" s="32">
        <v>42.2</v>
      </c>
      <c r="G286" s="32">
        <v>43.08</v>
      </c>
      <c r="H286" s="32">
        <v>41.96</v>
      </c>
      <c r="I286" s="32">
        <v>40.72</v>
      </c>
    </row>
    <row r="287" spans="3:9" x14ac:dyDescent="0.25">
      <c r="C287" s="12" t="s">
        <v>98</v>
      </c>
      <c r="D287" s="3" t="s">
        <v>99</v>
      </c>
      <c r="E287" s="32">
        <v>0.8</v>
      </c>
      <c r="F287" s="32">
        <v>0.77</v>
      </c>
      <c r="G287" s="32">
        <v>0.6</v>
      </c>
      <c r="H287" s="32">
        <v>0.72</v>
      </c>
      <c r="I287" s="32">
        <v>0.76</v>
      </c>
    </row>
    <row r="288" spans="3:9" x14ac:dyDescent="0.25">
      <c r="C288" s="12" t="s">
        <v>83</v>
      </c>
      <c r="D288" s="3" t="s">
        <v>99</v>
      </c>
      <c r="E288" s="32">
        <v>2.06</v>
      </c>
      <c r="F288" s="32">
        <v>2.2000000000000002</v>
      </c>
      <c r="G288" s="32">
        <v>1.9</v>
      </c>
      <c r="H288" s="32">
        <v>1.8</v>
      </c>
      <c r="I288" s="32">
        <v>1.84</v>
      </c>
    </row>
    <row r="289" spans="3:9" x14ac:dyDescent="0.25">
      <c r="C289" s="12" t="s">
        <v>84</v>
      </c>
      <c r="D289" s="3" t="s">
        <v>99</v>
      </c>
      <c r="E289" s="32">
        <v>6.68</v>
      </c>
      <c r="F289" s="32">
        <v>6.68</v>
      </c>
      <c r="G289" s="32">
        <v>6.68</v>
      </c>
      <c r="H289" s="32">
        <v>7.04</v>
      </c>
      <c r="I289" s="32">
        <v>7.06</v>
      </c>
    </row>
    <row r="290" spans="3:9" x14ac:dyDescent="0.25">
      <c r="C290" s="1"/>
      <c r="D290" s="1185" t="s">
        <v>3</v>
      </c>
      <c r="E290" s="1185"/>
      <c r="F290" s="1185"/>
      <c r="G290" s="1185"/>
      <c r="H290" s="1185"/>
      <c r="I290" s="1185"/>
    </row>
    <row r="291" spans="3:9" x14ac:dyDescent="0.25">
      <c r="C291" s="12" t="s">
        <v>80</v>
      </c>
      <c r="D291" s="3" t="s">
        <v>99</v>
      </c>
      <c r="E291" s="32">
        <v>43.4</v>
      </c>
      <c r="F291" s="32">
        <v>43.34</v>
      </c>
      <c r="G291" s="32">
        <v>43.46</v>
      </c>
      <c r="H291" s="32">
        <v>43.16</v>
      </c>
      <c r="I291" s="32">
        <v>42.92</v>
      </c>
    </row>
    <row r="292" spans="3:9" x14ac:dyDescent="0.25">
      <c r="C292" s="12" t="s">
        <v>98</v>
      </c>
      <c r="D292" s="3" t="s">
        <v>99</v>
      </c>
      <c r="E292" s="32">
        <v>0.6</v>
      </c>
      <c r="F292" s="32">
        <v>0.72</v>
      </c>
      <c r="G292" s="32">
        <v>0.62</v>
      </c>
      <c r="H292" s="32">
        <v>0.7</v>
      </c>
      <c r="I292" s="32">
        <v>0.72</v>
      </c>
    </row>
    <row r="293" spans="3:9" x14ac:dyDescent="0.25">
      <c r="C293" s="12" t="s">
        <v>83</v>
      </c>
      <c r="D293" s="3" t="s">
        <v>99</v>
      </c>
      <c r="E293" s="32">
        <v>2.1800000000000002</v>
      </c>
      <c r="F293" s="32">
        <v>2.14</v>
      </c>
      <c r="G293" s="32">
        <v>2.1</v>
      </c>
      <c r="H293" s="32">
        <v>2</v>
      </c>
      <c r="I293" s="32">
        <v>2.14</v>
      </c>
    </row>
    <row r="294" spans="3:9" x14ac:dyDescent="0.25">
      <c r="C294" s="12" t="s">
        <v>84</v>
      </c>
      <c r="D294" s="3" t="s">
        <v>99</v>
      </c>
      <c r="E294" s="32">
        <v>8.48</v>
      </c>
      <c r="F294" s="32">
        <v>8.84</v>
      </c>
      <c r="G294" s="32">
        <v>8.84</v>
      </c>
      <c r="H294" s="32">
        <v>9.1999999999999993</v>
      </c>
      <c r="I294" s="32">
        <v>9.1</v>
      </c>
    </row>
    <row r="295" spans="3:9" x14ac:dyDescent="0.25">
      <c r="C295" s="1"/>
      <c r="D295" s="1185" t="s">
        <v>35</v>
      </c>
      <c r="E295" s="1185"/>
      <c r="F295" s="1185"/>
      <c r="G295" s="1185"/>
      <c r="H295" s="1185"/>
      <c r="I295" s="1185"/>
    </row>
    <row r="296" spans="3:9" x14ac:dyDescent="0.25">
      <c r="C296" s="12" t="s">
        <v>80</v>
      </c>
      <c r="D296" s="3" t="s">
        <v>99</v>
      </c>
      <c r="E296" s="1"/>
      <c r="F296" s="1"/>
      <c r="G296" s="32">
        <v>44.66</v>
      </c>
      <c r="H296" s="32">
        <v>44.36</v>
      </c>
      <c r="I296" s="32">
        <v>44.12</v>
      </c>
    </row>
    <row r="297" spans="3:9" x14ac:dyDescent="0.25">
      <c r="C297" s="12" t="s">
        <v>82</v>
      </c>
      <c r="D297" s="3" t="s">
        <v>99</v>
      </c>
      <c r="E297" s="1"/>
      <c r="F297" s="1"/>
      <c r="G297" s="32">
        <v>0.74</v>
      </c>
      <c r="H297" s="32">
        <v>0.74</v>
      </c>
      <c r="I297" s="32">
        <v>0.73</v>
      </c>
    </row>
    <row r="298" spans="3:9" x14ac:dyDescent="0.25">
      <c r="C298" s="12" t="s">
        <v>83</v>
      </c>
      <c r="D298" s="3" t="s">
        <v>99</v>
      </c>
      <c r="E298" s="1"/>
      <c r="F298" s="1"/>
      <c r="G298" s="32">
        <v>1.98</v>
      </c>
      <c r="H298" s="32">
        <v>1.95</v>
      </c>
      <c r="I298" s="32">
        <v>2.02</v>
      </c>
    </row>
    <row r="299" spans="3:9" x14ac:dyDescent="0.25">
      <c r="C299" s="12" t="s">
        <v>84</v>
      </c>
      <c r="D299" s="3" t="s">
        <v>99</v>
      </c>
      <c r="E299" s="1"/>
      <c r="F299" s="1"/>
      <c r="G299" s="32">
        <v>6.08</v>
      </c>
      <c r="H299" s="32">
        <v>6.02</v>
      </c>
      <c r="I299" s="32">
        <v>6</v>
      </c>
    </row>
    <row r="301" spans="3:9" x14ac:dyDescent="0.25">
      <c r="C301" s="1120" t="s">
        <v>100</v>
      </c>
      <c r="D301" s="1121"/>
      <c r="E301" s="1121"/>
      <c r="F301" s="1121"/>
      <c r="G301" s="1121"/>
      <c r="H301" s="1122"/>
    </row>
    <row r="302" spans="3:9" x14ac:dyDescent="0.25">
      <c r="C302" s="1123" t="s">
        <v>101</v>
      </c>
      <c r="D302" s="1124"/>
      <c r="E302" s="1124"/>
      <c r="F302" s="1124"/>
      <c r="G302" s="1124"/>
      <c r="H302" s="1125"/>
    </row>
    <row r="303" spans="3:9" x14ac:dyDescent="0.25">
      <c r="C303" s="2"/>
      <c r="D303" s="35">
        <v>2019</v>
      </c>
      <c r="E303" s="35">
        <v>2020</v>
      </c>
      <c r="F303" s="35">
        <v>2021</v>
      </c>
      <c r="G303" s="35">
        <v>2022</v>
      </c>
      <c r="H303" s="35">
        <v>2023</v>
      </c>
    </row>
    <row r="304" spans="3:9" x14ac:dyDescent="0.25">
      <c r="C304" s="12" t="s">
        <v>83</v>
      </c>
      <c r="D304" s="5">
        <v>1.46</v>
      </c>
      <c r="E304" s="5">
        <v>1.65</v>
      </c>
      <c r="F304" s="5">
        <v>1.62</v>
      </c>
      <c r="G304" s="5">
        <v>1.4</v>
      </c>
      <c r="H304" s="5">
        <v>1.58</v>
      </c>
    </row>
    <row r="305" spans="3:15" x14ac:dyDescent="0.25">
      <c r="C305" s="12" t="s">
        <v>84</v>
      </c>
      <c r="D305" s="5">
        <v>1.65</v>
      </c>
      <c r="E305" s="5">
        <v>1.5</v>
      </c>
      <c r="F305" s="5">
        <v>1.98</v>
      </c>
      <c r="G305" s="5">
        <v>1.37</v>
      </c>
      <c r="H305" s="5">
        <v>1.45</v>
      </c>
    </row>
    <row r="307" spans="3:15" x14ac:dyDescent="0.25">
      <c r="C307" s="1120" t="s">
        <v>102</v>
      </c>
      <c r="D307" s="1121"/>
      <c r="E307" s="1121"/>
      <c r="F307" s="1121"/>
      <c r="G307" s="1121"/>
      <c r="H307" s="1121"/>
      <c r="I307" s="1122"/>
    </row>
    <row r="308" spans="3:15" x14ac:dyDescent="0.25">
      <c r="C308" s="1123" t="s">
        <v>103</v>
      </c>
      <c r="D308" s="1124"/>
      <c r="E308" s="1124"/>
      <c r="F308" s="1124"/>
      <c r="G308" s="1124"/>
      <c r="H308" s="1124"/>
      <c r="I308" s="1125"/>
    </row>
    <row r="309" spans="3:15" x14ac:dyDescent="0.25">
      <c r="C309" s="34" t="s">
        <v>104</v>
      </c>
      <c r="D309" s="34" t="s">
        <v>9</v>
      </c>
      <c r="E309" s="34" t="s">
        <v>10</v>
      </c>
      <c r="F309" s="34" t="s">
        <v>11</v>
      </c>
      <c r="G309" s="34" t="s">
        <v>12</v>
      </c>
      <c r="H309" s="34" t="s">
        <v>13</v>
      </c>
      <c r="I309" s="34" t="s">
        <v>14</v>
      </c>
      <c r="J309" s="34" t="s">
        <v>15</v>
      </c>
      <c r="K309" s="34" t="s">
        <v>16</v>
      </c>
      <c r="L309" s="34" t="s">
        <v>17</v>
      </c>
      <c r="M309" s="34" t="s">
        <v>18</v>
      </c>
      <c r="N309" s="34" t="s">
        <v>19</v>
      </c>
      <c r="O309" s="34" t="s">
        <v>20</v>
      </c>
    </row>
    <row r="310" spans="3:15" x14ac:dyDescent="0.25">
      <c r="C310" s="101">
        <v>2018</v>
      </c>
      <c r="D310" s="33"/>
      <c r="E310" s="33"/>
      <c r="F310" s="33"/>
      <c r="G310" s="33"/>
      <c r="H310" s="1"/>
      <c r="I310" s="1"/>
      <c r="J310" s="106"/>
      <c r="K310" s="106"/>
      <c r="L310" s="106"/>
      <c r="M310" s="106"/>
      <c r="N310" s="33">
        <v>127.43</v>
      </c>
      <c r="O310" s="33">
        <v>127.89</v>
      </c>
    </row>
    <row r="311" spans="3:15" x14ac:dyDescent="0.25">
      <c r="C311" s="103">
        <v>2019</v>
      </c>
      <c r="D311" s="104">
        <v>165</v>
      </c>
      <c r="E311" s="104">
        <v>175</v>
      </c>
      <c r="F311" s="104">
        <v>128</v>
      </c>
      <c r="G311" s="104">
        <v>184</v>
      </c>
      <c r="H311" s="104">
        <v>168</v>
      </c>
      <c r="I311" s="104">
        <v>189</v>
      </c>
      <c r="J311" s="104">
        <v>146</v>
      </c>
      <c r="K311" s="104">
        <v>165</v>
      </c>
      <c r="L311" s="104">
        <v>187</v>
      </c>
      <c r="M311" s="104">
        <v>143</v>
      </c>
      <c r="N311" s="104">
        <v>127.43</v>
      </c>
      <c r="O311" s="104">
        <v>127.89</v>
      </c>
    </row>
    <row r="312" spans="3:15" x14ac:dyDescent="0.25">
      <c r="C312" s="9">
        <f>C311+1</f>
        <v>2020</v>
      </c>
      <c r="D312" s="33">
        <v>142.30000000000001</v>
      </c>
      <c r="E312" s="33">
        <v>147.18</v>
      </c>
      <c r="F312" s="33">
        <v>175</v>
      </c>
      <c r="G312" s="33">
        <v>134</v>
      </c>
      <c r="H312" s="33">
        <v>171</v>
      </c>
      <c r="I312" s="33">
        <v>162</v>
      </c>
      <c r="J312" s="33">
        <v>161</v>
      </c>
      <c r="K312" s="33">
        <v>132.30000000000001</v>
      </c>
      <c r="L312" s="33">
        <v>169</v>
      </c>
      <c r="M312" s="33">
        <v>189</v>
      </c>
      <c r="N312" s="33">
        <v>187</v>
      </c>
      <c r="O312" s="33">
        <v>184.12</v>
      </c>
    </row>
    <row r="313" spans="3:15" x14ac:dyDescent="0.25">
      <c r="C313" s="9">
        <f t="shared" ref="C313:C315" si="19">C312+1</f>
        <v>2021</v>
      </c>
      <c r="D313" s="33">
        <v>151</v>
      </c>
      <c r="E313" s="33">
        <v>139</v>
      </c>
      <c r="F313" s="33">
        <v>169.23</v>
      </c>
      <c r="G313" s="33">
        <v>187</v>
      </c>
      <c r="H313" s="33">
        <v>164.25</v>
      </c>
      <c r="I313" s="33">
        <v>142</v>
      </c>
      <c r="J313" s="33">
        <v>159.22999999999999</v>
      </c>
      <c r="K313" s="33">
        <v>171</v>
      </c>
      <c r="L313" s="33">
        <v>178</v>
      </c>
      <c r="M313" s="33">
        <v>154.25</v>
      </c>
      <c r="N313" s="33">
        <v>178.15</v>
      </c>
      <c r="O313" s="33">
        <v>164</v>
      </c>
    </row>
    <row r="314" spans="3:15" x14ac:dyDescent="0.25">
      <c r="C314" s="9">
        <f t="shared" si="19"/>
        <v>2022</v>
      </c>
      <c r="D314" s="33">
        <v>146.25</v>
      </c>
      <c r="E314" s="33">
        <v>160</v>
      </c>
      <c r="F314" s="33">
        <v>180</v>
      </c>
      <c r="G314" s="33">
        <v>174</v>
      </c>
      <c r="H314" s="33">
        <v>187</v>
      </c>
      <c r="I314" s="33">
        <v>155</v>
      </c>
      <c r="J314" s="33">
        <v>145</v>
      </c>
      <c r="K314" s="33">
        <v>160.25</v>
      </c>
      <c r="L314" s="33">
        <v>182</v>
      </c>
      <c r="M314" s="33">
        <v>187</v>
      </c>
      <c r="N314" s="33">
        <v>176</v>
      </c>
      <c r="O314" s="33">
        <v>175.2</v>
      </c>
    </row>
    <row r="315" spans="3:15" x14ac:dyDescent="0.25">
      <c r="C315" s="9">
        <f t="shared" si="19"/>
        <v>2023</v>
      </c>
      <c r="D315" s="33">
        <v>152</v>
      </c>
      <c r="E315" s="33">
        <v>154</v>
      </c>
      <c r="F315" s="33">
        <v>184</v>
      </c>
      <c r="G315" s="33">
        <v>189.15</v>
      </c>
      <c r="H315" s="33">
        <v>193</v>
      </c>
      <c r="I315" s="33">
        <v>139.24</v>
      </c>
      <c r="J315" s="33">
        <v>149</v>
      </c>
      <c r="K315" s="33">
        <v>187</v>
      </c>
      <c r="L315" s="33">
        <v>182</v>
      </c>
      <c r="M315" s="33">
        <v>153</v>
      </c>
      <c r="N315" s="33">
        <v>178</v>
      </c>
      <c r="O315" s="33">
        <v>123.9</v>
      </c>
    </row>
    <row r="316" spans="3:15" x14ac:dyDescent="0.25">
      <c r="C316" s="105"/>
    </row>
    <row r="318" spans="3:15" x14ac:dyDescent="0.25">
      <c r="C318" s="1120" t="s">
        <v>105</v>
      </c>
      <c r="D318" s="1121"/>
      <c r="E318" s="1121"/>
      <c r="F318" s="1121"/>
      <c r="G318" s="1121"/>
      <c r="H318" s="1122"/>
    </row>
    <row r="319" spans="3:15" x14ac:dyDescent="0.25">
      <c r="C319" s="1123" t="s">
        <v>106</v>
      </c>
      <c r="D319" s="1124"/>
      <c r="E319" s="1124"/>
      <c r="F319" s="1124"/>
      <c r="G319" s="1124"/>
      <c r="H319" s="1125"/>
    </row>
    <row r="320" spans="3:15" x14ac:dyDescent="0.25">
      <c r="C320" s="1"/>
      <c r="D320" s="35">
        <v>2019</v>
      </c>
      <c r="E320" s="35">
        <f>D320+1</f>
        <v>2020</v>
      </c>
      <c r="F320" s="35">
        <f t="shared" ref="F320:H320" si="20">E320+1</f>
        <v>2021</v>
      </c>
      <c r="G320" s="35">
        <f t="shared" si="20"/>
        <v>2022</v>
      </c>
      <c r="H320" s="35">
        <f t="shared" si="20"/>
        <v>2023</v>
      </c>
    </row>
    <row r="321" spans="3:8" x14ac:dyDescent="0.25">
      <c r="C321" s="12" t="s">
        <v>107</v>
      </c>
      <c r="D321" s="36">
        <v>3.5000000000000003E-2</v>
      </c>
      <c r="E321" s="36">
        <v>4.4999999999999998E-2</v>
      </c>
      <c r="F321" s="36">
        <v>0.06</v>
      </c>
      <c r="G321" s="36">
        <v>6.7000000000000004E-2</v>
      </c>
      <c r="H321" s="36">
        <v>6.3E-2</v>
      </c>
    </row>
    <row r="322" spans="3:8" x14ac:dyDescent="0.25">
      <c r="C322" s="12" t="s">
        <v>81</v>
      </c>
      <c r="D322" s="36">
        <v>5.8000000000000003E-2</v>
      </c>
      <c r="E322" s="36">
        <v>4.4999999999999998E-2</v>
      </c>
      <c r="F322" s="36">
        <v>0.05</v>
      </c>
      <c r="G322" s="36">
        <v>8.5999999999999993E-2</v>
      </c>
      <c r="H322" s="36">
        <v>5.8999999999999997E-2</v>
      </c>
    </row>
    <row r="323" spans="3:8" x14ac:dyDescent="0.25">
      <c r="C323" s="12" t="s">
        <v>82</v>
      </c>
      <c r="D323" s="36">
        <v>3.4000000000000002E-2</v>
      </c>
      <c r="E323" s="36">
        <v>3.5000000000000003E-2</v>
      </c>
      <c r="F323" s="36">
        <v>4.8000000000000001E-2</v>
      </c>
      <c r="G323" s="36">
        <v>6.7000000000000004E-2</v>
      </c>
      <c r="H323" s="36">
        <v>4.5999999999999999E-2</v>
      </c>
    </row>
    <row r="325" spans="3:8" x14ac:dyDescent="0.25">
      <c r="C325" s="1120" t="s">
        <v>108</v>
      </c>
      <c r="D325" s="1121"/>
      <c r="E325" s="1121"/>
      <c r="F325" s="1121"/>
      <c r="G325" s="1121"/>
      <c r="H325" s="1122"/>
    </row>
    <row r="326" spans="3:8" x14ac:dyDescent="0.25">
      <c r="C326" s="1123" t="s">
        <v>109</v>
      </c>
      <c r="D326" s="1124"/>
      <c r="E326" s="1124"/>
      <c r="F326" s="1124"/>
      <c r="G326" s="1124"/>
      <c r="H326" s="1125"/>
    </row>
    <row r="327" spans="3:8" x14ac:dyDescent="0.25">
      <c r="C327" s="10"/>
      <c r="D327" s="35">
        <v>2019</v>
      </c>
      <c r="E327" s="35">
        <f>D327+1</f>
        <v>2020</v>
      </c>
      <c r="F327" s="35">
        <f t="shared" ref="F327:H327" si="21">E327+1</f>
        <v>2021</v>
      </c>
      <c r="G327" s="35">
        <f t="shared" si="21"/>
        <v>2022</v>
      </c>
      <c r="H327" s="35">
        <f t="shared" si="21"/>
        <v>2023</v>
      </c>
    </row>
    <row r="328" spans="3:8" x14ac:dyDescent="0.25">
      <c r="C328" s="35" t="s">
        <v>80</v>
      </c>
      <c r="D328" s="30">
        <v>42</v>
      </c>
      <c r="E328" s="30">
        <v>40</v>
      </c>
      <c r="F328" s="30">
        <v>43</v>
      </c>
      <c r="G328" s="30">
        <v>45</v>
      </c>
      <c r="H328" s="30">
        <v>44</v>
      </c>
    </row>
    <row r="329" spans="3:8" x14ac:dyDescent="0.25">
      <c r="C329" s="35" t="s">
        <v>81</v>
      </c>
      <c r="D329" s="30">
        <v>47</v>
      </c>
      <c r="E329" s="30">
        <v>48</v>
      </c>
      <c r="F329" s="30">
        <v>47</v>
      </c>
      <c r="G329" s="30">
        <v>49</v>
      </c>
      <c r="H329" s="30">
        <v>50</v>
      </c>
    </row>
    <row r="330" spans="3:8" x14ac:dyDescent="0.25">
      <c r="C330" s="35" t="s">
        <v>82</v>
      </c>
      <c r="D330" s="30">
        <v>32</v>
      </c>
      <c r="E330" s="30">
        <v>31</v>
      </c>
      <c r="F330" s="30">
        <v>33</v>
      </c>
      <c r="G330" s="30">
        <v>35</v>
      </c>
      <c r="H330" s="30">
        <v>36</v>
      </c>
    </row>
    <row r="331" spans="3:8" x14ac:dyDescent="0.25">
      <c r="C331" s="35" t="s">
        <v>83</v>
      </c>
      <c r="D331" s="30">
        <v>33</v>
      </c>
      <c r="E331" s="30">
        <v>32</v>
      </c>
      <c r="F331" s="30">
        <v>33</v>
      </c>
      <c r="G331" s="30">
        <v>36</v>
      </c>
      <c r="H331" s="30">
        <v>34</v>
      </c>
    </row>
    <row r="332" spans="3:8" x14ac:dyDescent="0.25">
      <c r="C332" s="35" t="s">
        <v>84</v>
      </c>
      <c r="D332" s="30">
        <v>25</v>
      </c>
      <c r="E332" s="30">
        <v>24</v>
      </c>
      <c r="F332" s="30">
        <v>26</v>
      </c>
      <c r="G332" s="30">
        <v>27</v>
      </c>
      <c r="H332" s="30">
        <v>28</v>
      </c>
    </row>
    <row r="334" spans="3:8" x14ac:dyDescent="0.25">
      <c r="C334" s="1120" t="s">
        <v>110</v>
      </c>
      <c r="D334" s="1121"/>
      <c r="E334" s="1121"/>
      <c r="F334" s="1121"/>
      <c r="G334" s="1121"/>
      <c r="H334" s="1122"/>
    </row>
    <row r="335" spans="3:8" x14ac:dyDescent="0.25">
      <c r="C335" s="1123" t="s">
        <v>111</v>
      </c>
      <c r="D335" s="1124"/>
      <c r="E335" s="1124"/>
      <c r="F335" s="1124"/>
      <c r="G335" s="1124"/>
      <c r="H335" s="160">
        <v>2018</v>
      </c>
    </row>
    <row r="336" spans="3:8" x14ac:dyDescent="0.25">
      <c r="C336" s="143" t="s">
        <v>112</v>
      </c>
      <c r="D336" s="35">
        <v>2019</v>
      </c>
      <c r="E336" s="142" t="s">
        <v>9</v>
      </c>
      <c r="F336" s="142" t="s">
        <v>10</v>
      </c>
      <c r="G336" s="142" t="s">
        <v>11</v>
      </c>
      <c r="H336" s="142" t="s">
        <v>13</v>
      </c>
    </row>
    <row r="337" spans="3:8" x14ac:dyDescent="0.25">
      <c r="C337" s="37" t="s">
        <v>113</v>
      </c>
      <c r="D337" s="1"/>
      <c r="E337" s="5">
        <v>0.25</v>
      </c>
      <c r="F337" s="5">
        <v>0.45</v>
      </c>
      <c r="G337" s="5">
        <v>0.2</v>
      </c>
      <c r="H337" s="5">
        <v>0.1</v>
      </c>
    </row>
    <row r="338" spans="3:8" x14ac:dyDescent="0.25">
      <c r="C338" s="12" t="s">
        <v>114</v>
      </c>
      <c r="D338" s="1"/>
      <c r="E338" s="5">
        <v>0.15</v>
      </c>
      <c r="F338" s="5">
        <v>0.3</v>
      </c>
      <c r="G338" s="5">
        <v>0.35</v>
      </c>
      <c r="H338" s="5">
        <v>0.2</v>
      </c>
    </row>
    <row r="339" spans="3:8" x14ac:dyDescent="0.25">
      <c r="C339" s="12" t="s">
        <v>115</v>
      </c>
      <c r="D339" s="1"/>
      <c r="E339" s="5">
        <v>0.3</v>
      </c>
      <c r="F339" s="5">
        <v>0.1</v>
      </c>
      <c r="G339" s="5">
        <v>0.6</v>
      </c>
      <c r="H339" s="5">
        <v>0</v>
      </c>
    </row>
    <row r="340" spans="3:8" x14ac:dyDescent="0.25">
      <c r="C340" s="12" t="s">
        <v>116</v>
      </c>
      <c r="D340" s="1"/>
      <c r="E340" s="5">
        <v>0.2</v>
      </c>
      <c r="F340" s="5">
        <v>0.3</v>
      </c>
      <c r="G340" s="5">
        <v>0.25</v>
      </c>
      <c r="H340" s="5">
        <v>0.25</v>
      </c>
    </row>
    <row r="341" spans="3:8" x14ac:dyDescent="0.25">
      <c r="C341" s="12" t="s">
        <v>117</v>
      </c>
      <c r="D341" s="1"/>
      <c r="E341" s="5">
        <v>0.45</v>
      </c>
      <c r="F341" s="5">
        <v>0.15</v>
      </c>
      <c r="G341" s="5">
        <v>0.1</v>
      </c>
      <c r="H341" s="5">
        <v>0.3</v>
      </c>
    </row>
    <row r="343" spans="3:8" x14ac:dyDescent="0.25">
      <c r="C343" s="1120" t="s">
        <v>118</v>
      </c>
      <c r="D343" s="1121"/>
      <c r="E343" s="1121"/>
      <c r="F343" s="1121"/>
      <c r="G343" s="1121"/>
      <c r="H343" s="1122"/>
    </row>
    <row r="344" spans="3:8" x14ac:dyDescent="0.25">
      <c r="C344" s="1123" t="s">
        <v>119</v>
      </c>
      <c r="D344" s="1124"/>
      <c r="E344" s="1124"/>
      <c r="F344" s="1187" t="s">
        <v>80</v>
      </c>
      <c r="G344" s="1187"/>
      <c r="H344" s="1188"/>
    </row>
    <row r="345" spans="3:8" x14ac:dyDescent="0.25">
      <c r="C345" s="2"/>
      <c r="D345" s="12">
        <v>2019</v>
      </c>
      <c r="E345" s="12">
        <v>2020</v>
      </c>
      <c r="F345" s="12">
        <v>2021</v>
      </c>
      <c r="G345" s="12">
        <v>2022</v>
      </c>
      <c r="H345" s="12">
        <v>2023</v>
      </c>
    </row>
    <row r="346" spans="3:8" x14ac:dyDescent="0.25">
      <c r="C346" s="1" t="s">
        <v>56</v>
      </c>
      <c r="D346" s="25">
        <v>0.35</v>
      </c>
      <c r="E346" s="25">
        <v>0.6</v>
      </c>
      <c r="F346" s="25">
        <v>0.65</v>
      </c>
      <c r="G346" s="25">
        <v>0.4</v>
      </c>
      <c r="H346" s="25">
        <v>0.85</v>
      </c>
    </row>
    <row r="347" spans="3:8" x14ac:dyDescent="0.25">
      <c r="C347" s="1" t="s">
        <v>57</v>
      </c>
      <c r="D347" s="25">
        <v>0.02</v>
      </c>
      <c r="E347" s="25">
        <v>0.03</v>
      </c>
      <c r="F347" s="25">
        <v>3.5000000000000003E-2</v>
      </c>
      <c r="G347" s="25">
        <v>0.02</v>
      </c>
      <c r="H347" s="25">
        <v>4.4999999999999998E-2</v>
      </c>
    </row>
    <row r="348" spans="3:8" x14ac:dyDescent="0.25">
      <c r="C348" s="1" t="s">
        <v>61</v>
      </c>
      <c r="D348" s="25">
        <v>0.25</v>
      </c>
      <c r="E348" s="25">
        <v>0</v>
      </c>
      <c r="F348" s="25">
        <v>0</v>
      </c>
      <c r="G348" s="25">
        <v>0.3</v>
      </c>
      <c r="H348" s="25">
        <v>0</v>
      </c>
    </row>
    <row r="349" spans="3:8" x14ac:dyDescent="0.25">
      <c r="C349" s="1" t="s">
        <v>57</v>
      </c>
      <c r="D349" s="25">
        <v>2.5000000000000001E-2</v>
      </c>
      <c r="E349" s="25">
        <v>0</v>
      </c>
      <c r="F349" s="25">
        <v>0</v>
      </c>
      <c r="G349" s="25">
        <v>1.4999999999999999E-2</v>
      </c>
      <c r="H349" s="25">
        <v>0</v>
      </c>
    </row>
    <row r="350" spans="3:8" x14ac:dyDescent="0.25">
      <c r="C350" s="1" t="s">
        <v>58</v>
      </c>
      <c r="D350" s="25">
        <v>0.3</v>
      </c>
      <c r="E350" s="25">
        <v>0.2</v>
      </c>
      <c r="F350" s="25">
        <v>0.15</v>
      </c>
      <c r="G350" s="25">
        <v>0.15</v>
      </c>
      <c r="H350" s="25">
        <v>0</v>
      </c>
    </row>
    <row r="351" spans="3:8" x14ac:dyDescent="0.25">
      <c r="C351" s="1" t="s">
        <v>57</v>
      </c>
      <c r="D351" s="25">
        <v>0</v>
      </c>
      <c r="E351" s="25">
        <v>0.01</v>
      </c>
      <c r="F351" s="25">
        <v>0</v>
      </c>
      <c r="G351" s="25">
        <v>0</v>
      </c>
      <c r="H351" s="25">
        <v>0</v>
      </c>
    </row>
    <row r="352" spans="3:8" x14ac:dyDescent="0.25">
      <c r="C352" s="1" t="s">
        <v>59</v>
      </c>
      <c r="D352" s="25">
        <v>0.1</v>
      </c>
      <c r="E352" s="25">
        <v>0.1</v>
      </c>
      <c r="F352" s="25">
        <v>0.15</v>
      </c>
      <c r="G352" s="25">
        <v>0</v>
      </c>
      <c r="H352" s="25">
        <v>0</v>
      </c>
    </row>
    <row r="353" spans="3:8" x14ac:dyDescent="0.25">
      <c r="C353" s="1" t="s">
        <v>57</v>
      </c>
      <c r="D353" s="25">
        <v>0</v>
      </c>
      <c r="E353" s="25">
        <v>0</v>
      </c>
      <c r="F353" s="25">
        <v>0</v>
      </c>
      <c r="G353" s="25">
        <v>0</v>
      </c>
      <c r="H353" s="25">
        <v>0</v>
      </c>
    </row>
    <row r="354" spans="3:8" x14ac:dyDescent="0.25">
      <c r="C354" s="1" t="s">
        <v>66</v>
      </c>
      <c r="D354" s="25">
        <v>0</v>
      </c>
      <c r="E354" s="25">
        <v>0.1</v>
      </c>
      <c r="F354" s="25">
        <v>0.05</v>
      </c>
      <c r="G354" s="25">
        <v>0.15</v>
      </c>
      <c r="H354" s="25">
        <v>0.15</v>
      </c>
    </row>
    <row r="356" spans="3:8" x14ac:dyDescent="0.25">
      <c r="C356" s="1120" t="s">
        <v>120</v>
      </c>
      <c r="D356" s="1121"/>
      <c r="E356" s="1121"/>
      <c r="F356" s="1121"/>
      <c r="G356" s="1121"/>
      <c r="H356" s="1122"/>
    </row>
    <row r="357" spans="3:8" x14ac:dyDescent="0.25">
      <c r="C357" s="1123" t="s">
        <v>119</v>
      </c>
      <c r="D357" s="1124"/>
      <c r="E357" s="1124"/>
      <c r="F357" s="1187" t="s">
        <v>81</v>
      </c>
      <c r="G357" s="1187"/>
      <c r="H357" s="1188"/>
    </row>
    <row r="358" spans="3:8" x14ac:dyDescent="0.25">
      <c r="C358" s="2"/>
      <c r="D358" s="35">
        <v>2019</v>
      </c>
      <c r="E358" s="35">
        <v>2020</v>
      </c>
      <c r="F358" s="35">
        <v>2021</v>
      </c>
      <c r="G358" s="35">
        <v>2022</v>
      </c>
      <c r="H358" s="35">
        <v>2023</v>
      </c>
    </row>
    <row r="359" spans="3:8" x14ac:dyDescent="0.25">
      <c r="C359" s="1" t="s">
        <v>56</v>
      </c>
      <c r="D359" s="25">
        <v>0.4</v>
      </c>
      <c r="E359" s="25">
        <v>0.55000000000000004</v>
      </c>
      <c r="F359" s="25">
        <v>0.6</v>
      </c>
      <c r="G359" s="25">
        <v>0.5</v>
      </c>
      <c r="H359" s="25">
        <v>0.7</v>
      </c>
    </row>
    <row r="360" spans="3:8" x14ac:dyDescent="0.25">
      <c r="C360" s="1" t="s">
        <v>57</v>
      </c>
      <c r="D360" s="25">
        <v>0.03</v>
      </c>
      <c r="E360" s="25">
        <v>3.5000000000000003E-2</v>
      </c>
      <c r="F360" s="25">
        <v>0.04</v>
      </c>
      <c r="G360" s="25">
        <v>2.5000000000000001E-2</v>
      </c>
      <c r="H360" s="25">
        <v>0.05</v>
      </c>
    </row>
    <row r="361" spans="3:8" x14ac:dyDescent="0.25">
      <c r="C361" s="1" t="s">
        <v>61</v>
      </c>
      <c r="D361" s="25">
        <v>0</v>
      </c>
      <c r="E361" s="25">
        <v>0.3</v>
      </c>
      <c r="F361" s="25">
        <v>0.15</v>
      </c>
      <c r="G361" s="25">
        <v>0.4</v>
      </c>
      <c r="H361" s="25">
        <v>0</v>
      </c>
    </row>
    <row r="362" spans="3:8" x14ac:dyDescent="0.25">
      <c r="C362" s="1" t="s">
        <v>57</v>
      </c>
      <c r="D362" s="25">
        <v>0</v>
      </c>
      <c r="E362" s="25">
        <v>0.01</v>
      </c>
      <c r="F362" s="25">
        <v>5.0000000000000001E-3</v>
      </c>
      <c r="G362" s="25">
        <v>0.02</v>
      </c>
      <c r="H362" s="25">
        <v>0</v>
      </c>
    </row>
    <row r="363" spans="3:8" x14ac:dyDescent="0.25">
      <c r="C363" s="1" t="s">
        <v>58</v>
      </c>
      <c r="D363" s="25">
        <v>0.45</v>
      </c>
      <c r="E363" s="25">
        <v>0</v>
      </c>
      <c r="F363" s="25">
        <v>0</v>
      </c>
      <c r="G363" s="25">
        <v>0</v>
      </c>
      <c r="H363" s="25">
        <v>0.15</v>
      </c>
    </row>
    <row r="364" spans="3:8" x14ac:dyDescent="0.25">
      <c r="C364" s="1" t="s">
        <v>57</v>
      </c>
      <c r="D364" s="25">
        <v>0.01</v>
      </c>
      <c r="E364" s="25">
        <v>0</v>
      </c>
      <c r="F364" s="25">
        <v>0</v>
      </c>
      <c r="G364" s="25">
        <v>0</v>
      </c>
      <c r="H364" s="25">
        <v>5.0000000000000001E-3</v>
      </c>
    </row>
    <row r="365" spans="3:8" x14ac:dyDescent="0.25">
      <c r="C365" s="1" t="s">
        <v>59</v>
      </c>
      <c r="D365" s="25">
        <v>0.15</v>
      </c>
      <c r="E365" s="25">
        <v>0</v>
      </c>
      <c r="F365" s="25">
        <v>0.2</v>
      </c>
      <c r="G365" s="25">
        <v>0.1</v>
      </c>
      <c r="H365" s="25">
        <v>0.15</v>
      </c>
    </row>
    <row r="366" spans="3:8" x14ac:dyDescent="0.25">
      <c r="C366" s="1" t="s">
        <v>57</v>
      </c>
      <c r="D366" s="25">
        <v>0</v>
      </c>
      <c r="E366" s="25">
        <v>0</v>
      </c>
      <c r="F366" s="25">
        <v>0</v>
      </c>
      <c r="G366" s="25">
        <v>0</v>
      </c>
      <c r="H366" s="25">
        <v>0</v>
      </c>
    </row>
    <row r="367" spans="3:8" x14ac:dyDescent="0.25">
      <c r="C367" s="1" t="s">
        <v>66</v>
      </c>
      <c r="D367" s="25">
        <v>0</v>
      </c>
      <c r="E367" s="25">
        <v>0.15</v>
      </c>
      <c r="F367" s="25">
        <v>0.05</v>
      </c>
      <c r="G367" s="25">
        <v>0</v>
      </c>
      <c r="H367" s="25">
        <v>0</v>
      </c>
    </row>
    <row r="369" spans="3:9" x14ac:dyDescent="0.25">
      <c r="C369" s="1120" t="s">
        <v>121</v>
      </c>
      <c r="D369" s="1121"/>
      <c r="E369" s="1121"/>
      <c r="F369" s="1121"/>
      <c r="G369" s="1121"/>
      <c r="H369" s="1122"/>
    </row>
    <row r="370" spans="3:9" x14ac:dyDescent="0.25">
      <c r="C370" s="1123" t="s">
        <v>119</v>
      </c>
      <c r="D370" s="1124"/>
      <c r="E370" s="1124"/>
      <c r="F370" s="1192" t="s">
        <v>82</v>
      </c>
      <c r="G370" s="1192"/>
      <c r="H370" s="1193"/>
    </row>
    <row r="371" spans="3:9" x14ac:dyDescent="0.25">
      <c r="C371" s="2"/>
      <c r="D371" s="3">
        <v>2019</v>
      </c>
      <c r="E371" s="3">
        <f>D371+1</f>
        <v>2020</v>
      </c>
      <c r="F371" s="3">
        <f t="shared" ref="F371:H371" si="22">E371+1</f>
        <v>2021</v>
      </c>
      <c r="G371" s="3">
        <f t="shared" si="22"/>
        <v>2022</v>
      </c>
      <c r="H371" s="3">
        <f t="shared" si="22"/>
        <v>2023</v>
      </c>
    </row>
    <row r="372" spans="3:9" x14ac:dyDescent="0.25">
      <c r="C372" s="1" t="s">
        <v>56</v>
      </c>
      <c r="D372" s="25">
        <v>0.6</v>
      </c>
      <c r="E372" s="25">
        <v>0.55000000000000004</v>
      </c>
      <c r="F372" s="25">
        <v>0.9</v>
      </c>
      <c r="G372" s="25">
        <v>0.3</v>
      </c>
      <c r="H372" s="25">
        <v>0.6</v>
      </c>
      <c r="I372" s="38"/>
    </row>
    <row r="373" spans="3:9" x14ac:dyDescent="0.25">
      <c r="C373" s="1" t="s">
        <v>57</v>
      </c>
      <c r="D373" s="25">
        <v>3.5000000000000003E-2</v>
      </c>
      <c r="E373" s="25">
        <v>0.03</v>
      </c>
      <c r="F373" s="25">
        <v>0.04</v>
      </c>
      <c r="G373" s="25">
        <v>1.4999999999999999E-2</v>
      </c>
      <c r="H373" s="25">
        <v>0.04</v>
      </c>
      <c r="I373" s="38"/>
    </row>
    <row r="374" spans="3:9" x14ac:dyDescent="0.25">
      <c r="C374" s="1" t="s">
        <v>61</v>
      </c>
      <c r="D374" s="25">
        <v>0</v>
      </c>
      <c r="E374" s="25">
        <v>0</v>
      </c>
      <c r="F374" s="25">
        <v>0.1</v>
      </c>
      <c r="G374" s="25">
        <v>0.3</v>
      </c>
      <c r="H374" s="25">
        <v>0.25</v>
      </c>
      <c r="I374" s="38"/>
    </row>
    <row r="375" spans="3:9" x14ac:dyDescent="0.25">
      <c r="C375" s="1" t="s">
        <v>57</v>
      </c>
      <c r="D375" s="25">
        <v>0</v>
      </c>
      <c r="E375" s="25">
        <v>0</v>
      </c>
      <c r="F375" s="25">
        <v>5.0000000000000001E-3</v>
      </c>
      <c r="G375" s="25">
        <v>0.01</v>
      </c>
      <c r="H375" s="25">
        <v>5.0000000000000001E-3</v>
      </c>
      <c r="I375" s="38"/>
    </row>
    <row r="376" spans="3:9" x14ac:dyDescent="0.25">
      <c r="C376" s="1" t="s">
        <v>58</v>
      </c>
      <c r="D376" s="25">
        <v>0.25</v>
      </c>
      <c r="E376" s="25">
        <v>0.3</v>
      </c>
      <c r="F376" s="25">
        <v>0</v>
      </c>
      <c r="G376" s="25">
        <v>0.4</v>
      </c>
      <c r="H376" s="25">
        <v>0.15</v>
      </c>
      <c r="I376" s="38"/>
    </row>
    <row r="377" spans="3:9" x14ac:dyDescent="0.25">
      <c r="C377" s="1" t="s">
        <v>57</v>
      </c>
      <c r="D377" s="25">
        <v>0</v>
      </c>
      <c r="E377" s="25">
        <v>0.01</v>
      </c>
      <c r="F377" s="25">
        <v>0</v>
      </c>
      <c r="G377" s="25">
        <v>0.02</v>
      </c>
      <c r="H377" s="25">
        <v>0</v>
      </c>
      <c r="I377" s="38"/>
    </row>
    <row r="378" spans="3:9" x14ac:dyDescent="0.25">
      <c r="C378" s="1" t="s">
        <v>59</v>
      </c>
      <c r="D378" s="25">
        <v>0.15</v>
      </c>
      <c r="E378" s="25">
        <v>0</v>
      </c>
      <c r="F378" s="25">
        <v>0</v>
      </c>
      <c r="G378" s="25">
        <v>0</v>
      </c>
      <c r="H378" s="25">
        <v>0</v>
      </c>
      <c r="I378" s="38"/>
    </row>
    <row r="379" spans="3:9" x14ac:dyDescent="0.25">
      <c r="C379" s="1" t="s">
        <v>57</v>
      </c>
      <c r="D379" s="25">
        <v>0</v>
      </c>
      <c r="E379" s="25">
        <v>0</v>
      </c>
      <c r="F379" s="25">
        <v>0</v>
      </c>
      <c r="G379" s="25">
        <v>0</v>
      </c>
      <c r="H379" s="25">
        <v>0</v>
      </c>
      <c r="I379" s="38"/>
    </row>
    <row r="380" spans="3:9" x14ac:dyDescent="0.25">
      <c r="C380" s="1" t="s">
        <v>66</v>
      </c>
      <c r="D380" s="25">
        <v>0</v>
      </c>
      <c r="E380" s="25">
        <v>0.15</v>
      </c>
      <c r="F380" s="25">
        <v>0</v>
      </c>
      <c r="G380" s="25">
        <v>0</v>
      </c>
      <c r="H380" s="25">
        <v>0</v>
      </c>
      <c r="I380" s="38"/>
    </row>
    <row r="382" spans="3:9" x14ac:dyDescent="0.25">
      <c r="C382" s="1120" t="s">
        <v>122</v>
      </c>
      <c r="D382" s="1121"/>
      <c r="E382" s="1121"/>
      <c r="F382" s="1121"/>
      <c r="G382" s="1121"/>
      <c r="H382" s="1122"/>
    </row>
    <row r="383" spans="3:9" x14ac:dyDescent="0.25">
      <c r="C383" s="1123" t="s">
        <v>119</v>
      </c>
      <c r="D383" s="1124"/>
      <c r="E383" s="1124"/>
      <c r="F383" s="1192" t="s">
        <v>83</v>
      </c>
      <c r="G383" s="1192"/>
      <c r="H383" s="1193"/>
    </row>
    <row r="384" spans="3:9" x14ac:dyDescent="0.25">
      <c r="C384" s="2"/>
      <c r="D384" s="12">
        <v>2019</v>
      </c>
      <c r="E384" s="12">
        <f>D384+1</f>
        <v>2020</v>
      </c>
      <c r="F384" s="12">
        <f t="shared" ref="F384:H384" si="23">E384+1</f>
        <v>2021</v>
      </c>
      <c r="G384" s="12">
        <f t="shared" si="23"/>
        <v>2022</v>
      </c>
      <c r="H384" s="12">
        <f t="shared" si="23"/>
        <v>2023</v>
      </c>
    </row>
    <row r="385" spans="3:8" x14ac:dyDescent="0.25">
      <c r="C385" s="1" t="s">
        <v>56</v>
      </c>
      <c r="D385" s="25">
        <v>0.4</v>
      </c>
      <c r="E385" s="25">
        <v>0.65</v>
      </c>
      <c r="F385" s="25">
        <v>0.6</v>
      </c>
      <c r="G385" s="25">
        <v>0.55000000000000004</v>
      </c>
      <c r="H385" s="25">
        <v>0.9</v>
      </c>
    </row>
    <row r="386" spans="3:8" x14ac:dyDescent="0.25">
      <c r="C386" s="1" t="s">
        <v>57</v>
      </c>
      <c r="D386" s="25">
        <v>0.02</v>
      </c>
      <c r="E386" s="25">
        <v>0.05</v>
      </c>
      <c r="F386" s="25">
        <v>0.04</v>
      </c>
      <c r="G386" s="25">
        <v>3.5000000000000003E-2</v>
      </c>
      <c r="H386" s="25">
        <v>0.06</v>
      </c>
    </row>
    <row r="387" spans="3:8" x14ac:dyDescent="0.25">
      <c r="C387" s="1" t="s">
        <v>61</v>
      </c>
      <c r="D387" s="25">
        <v>0.3</v>
      </c>
      <c r="E387" s="25">
        <v>0.15</v>
      </c>
      <c r="F387" s="25">
        <v>0.2</v>
      </c>
      <c r="G387" s="25">
        <v>0.3</v>
      </c>
      <c r="H387" s="25">
        <v>0.1</v>
      </c>
    </row>
    <row r="388" spans="3:8" x14ac:dyDescent="0.25">
      <c r="C388" s="1" t="s">
        <v>57</v>
      </c>
      <c r="D388" s="25">
        <v>1.4999999999999999E-2</v>
      </c>
      <c r="E388" s="25">
        <v>3.5000000000000003E-2</v>
      </c>
      <c r="F388" s="25">
        <v>0.02</v>
      </c>
      <c r="G388" s="25">
        <v>0</v>
      </c>
      <c r="H388" s="25">
        <v>0</v>
      </c>
    </row>
    <row r="389" spans="3:8" x14ac:dyDescent="0.25">
      <c r="C389" s="1" t="s">
        <v>58</v>
      </c>
      <c r="D389" s="25">
        <v>0.2</v>
      </c>
      <c r="E389" s="25">
        <v>0</v>
      </c>
      <c r="F389" s="25">
        <v>0.1</v>
      </c>
      <c r="G389" s="25">
        <v>0</v>
      </c>
      <c r="H389" s="25">
        <v>0</v>
      </c>
    </row>
    <row r="390" spans="3:8" x14ac:dyDescent="0.25">
      <c r="C390" s="1" t="s">
        <v>57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</row>
    <row r="391" spans="3:8" x14ac:dyDescent="0.25">
      <c r="C391" s="1" t="s">
        <v>59</v>
      </c>
      <c r="D391" s="25">
        <v>0.1</v>
      </c>
      <c r="E391" s="25">
        <v>0.2</v>
      </c>
      <c r="F391" s="25">
        <v>0.1</v>
      </c>
      <c r="G391" s="25">
        <v>0.15</v>
      </c>
      <c r="H391" s="25">
        <v>0</v>
      </c>
    </row>
    <row r="392" spans="3:8" x14ac:dyDescent="0.25">
      <c r="C392" s="1" t="s">
        <v>57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</row>
    <row r="393" spans="3:8" x14ac:dyDescent="0.25">
      <c r="C393" s="1" t="s">
        <v>66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</row>
    <row r="395" spans="3:8" x14ac:dyDescent="0.25">
      <c r="C395" s="1120" t="s">
        <v>123</v>
      </c>
      <c r="D395" s="1121"/>
      <c r="E395" s="1121"/>
      <c r="F395" s="1121"/>
      <c r="G395" s="1121"/>
      <c r="H395" s="1122"/>
    </row>
    <row r="396" spans="3:8" x14ac:dyDescent="0.25">
      <c r="C396" s="1123" t="s">
        <v>119</v>
      </c>
      <c r="D396" s="1124"/>
      <c r="E396" s="1124"/>
      <c r="F396" s="1192" t="s">
        <v>84</v>
      </c>
      <c r="G396" s="1192"/>
      <c r="H396" s="1193"/>
    </row>
    <row r="397" spans="3:8" x14ac:dyDescent="0.25">
      <c r="C397" s="2"/>
      <c r="D397" s="12">
        <v>2019</v>
      </c>
      <c r="E397" s="12">
        <f>D397+1</f>
        <v>2020</v>
      </c>
      <c r="F397" s="12">
        <f t="shared" ref="F397:H397" si="24">E397+1</f>
        <v>2021</v>
      </c>
      <c r="G397" s="12">
        <f t="shared" si="24"/>
        <v>2022</v>
      </c>
      <c r="H397" s="12">
        <f t="shared" si="24"/>
        <v>2023</v>
      </c>
    </row>
    <row r="398" spans="3:8" x14ac:dyDescent="0.25">
      <c r="C398" s="1" t="s">
        <v>56</v>
      </c>
      <c r="D398" s="25">
        <v>0.4</v>
      </c>
      <c r="E398" s="25">
        <v>0.5</v>
      </c>
      <c r="F398" s="25">
        <v>0.75</v>
      </c>
      <c r="G398" s="25">
        <v>0.5</v>
      </c>
      <c r="H398" s="25">
        <v>0.45</v>
      </c>
    </row>
    <row r="399" spans="3:8" x14ac:dyDescent="0.25">
      <c r="C399" s="1" t="s">
        <v>57</v>
      </c>
      <c r="D399" s="25">
        <v>2.5000000000000001E-2</v>
      </c>
      <c r="E399" s="25">
        <v>3.5000000000000003E-2</v>
      </c>
      <c r="F399" s="25">
        <v>0.05</v>
      </c>
      <c r="G399" s="25">
        <v>0.03</v>
      </c>
      <c r="H399" s="25">
        <v>0.02</v>
      </c>
    </row>
    <row r="400" spans="3:8" x14ac:dyDescent="0.25">
      <c r="C400" s="1" t="s">
        <v>61</v>
      </c>
      <c r="D400" s="25">
        <v>0.25</v>
      </c>
      <c r="E400" s="25">
        <v>0.35</v>
      </c>
      <c r="F400" s="25">
        <v>0.15</v>
      </c>
      <c r="G400" s="25">
        <v>0.05</v>
      </c>
      <c r="H400" s="25">
        <v>0.3</v>
      </c>
    </row>
    <row r="401" spans="3:8" x14ac:dyDescent="0.25">
      <c r="C401" s="1" t="s">
        <v>57</v>
      </c>
      <c r="D401" s="25">
        <v>0.01</v>
      </c>
      <c r="E401" s="25">
        <v>1.4999999999999999E-2</v>
      </c>
      <c r="F401" s="25">
        <v>0</v>
      </c>
      <c r="G401" s="25">
        <v>0</v>
      </c>
      <c r="H401" s="25">
        <v>0.01</v>
      </c>
    </row>
    <row r="402" spans="3:8" x14ac:dyDescent="0.25">
      <c r="C402" s="1" t="s">
        <v>58</v>
      </c>
      <c r="D402" s="25">
        <v>0.25</v>
      </c>
      <c r="E402" s="25">
        <v>0</v>
      </c>
      <c r="F402" s="25">
        <v>0</v>
      </c>
      <c r="G402" s="25">
        <v>0.15</v>
      </c>
      <c r="H402" s="25">
        <v>0.25</v>
      </c>
    </row>
    <row r="403" spans="3:8" x14ac:dyDescent="0.25">
      <c r="C403" s="1" t="s">
        <v>57</v>
      </c>
      <c r="D403" s="25">
        <v>0</v>
      </c>
      <c r="E403" s="25">
        <v>0</v>
      </c>
      <c r="F403" s="25">
        <v>0</v>
      </c>
      <c r="G403" s="25">
        <v>0</v>
      </c>
      <c r="H403" s="25">
        <v>0</v>
      </c>
    </row>
    <row r="404" spans="3:8" x14ac:dyDescent="0.25">
      <c r="C404" s="1" t="s">
        <v>59</v>
      </c>
      <c r="D404" s="25">
        <v>0.1</v>
      </c>
      <c r="E404" s="25">
        <v>0.15</v>
      </c>
      <c r="F404" s="25">
        <v>0</v>
      </c>
      <c r="G404" s="25">
        <v>0.2</v>
      </c>
      <c r="H404" s="25">
        <v>0</v>
      </c>
    </row>
    <row r="405" spans="3:8" x14ac:dyDescent="0.25">
      <c r="C405" s="1" t="s">
        <v>57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</row>
    <row r="406" spans="3:8" x14ac:dyDescent="0.25">
      <c r="C406" s="1" t="s">
        <v>66</v>
      </c>
      <c r="D406" s="25">
        <v>0</v>
      </c>
      <c r="E406" s="25">
        <v>0</v>
      </c>
      <c r="F406" s="25">
        <v>0.1</v>
      </c>
      <c r="G406" s="25">
        <v>0.1</v>
      </c>
      <c r="H406" s="25">
        <v>0</v>
      </c>
    </row>
    <row r="408" spans="3:8" x14ac:dyDescent="0.25">
      <c r="C408" s="1120" t="s">
        <v>124</v>
      </c>
      <c r="D408" s="1121"/>
      <c r="E408" s="1121"/>
      <c r="F408" s="1121"/>
      <c r="G408" s="1121"/>
      <c r="H408" s="1122"/>
    </row>
    <row r="409" spans="3:8" x14ac:dyDescent="0.25">
      <c r="C409" s="1194" t="s">
        <v>125</v>
      </c>
      <c r="D409" s="1195"/>
      <c r="E409" s="1195"/>
      <c r="F409" s="1195"/>
      <c r="G409" s="1195"/>
      <c r="H409" s="1196"/>
    </row>
    <row r="410" spans="3:8" x14ac:dyDescent="0.25">
      <c r="C410" s="1123" t="s">
        <v>126</v>
      </c>
      <c r="D410" s="1124"/>
      <c r="E410" s="1124"/>
      <c r="F410" s="1124"/>
      <c r="G410" s="1124"/>
      <c r="H410" s="1125"/>
    </row>
    <row r="411" spans="3:8" x14ac:dyDescent="0.25">
      <c r="C411" s="34" t="s">
        <v>112</v>
      </c>
      <c r="D411" s="142">
        <v>2019</v>
      </c>
      <c r="E411" s="142">
        <v>2020</v>
      </c>
      <c r="F411" s="142">
        <v>2021</v>
      </c>
      <c r="G411" s="142">
        <v>2022</v>
      </c>
      <c r="H411" s="142">
        <v>2023</v>
      </c>
    </row>
    <row r="412" spans="3:8" x14ac:dyDescent="0.25">
      <c r="C412" s="1185" t="s">
        <v>1</v>
      </c>
      <c r="D412" s="1185"/>
      <c r="E412" s="1185"/>
      <c r="F412" s="1185"/>
      <c r="G412" s="1185"/>
      <c r="H412" s="1185"/>
    </row>
    <row r="413" spans="3:8" x14ac:dyDescent="0.25">
      <c r="C413" s="1" t="s">
        <v>127</v>
      </c>
      <c r="D413" s="1">
        <v>16</v>
      </c>
      <c r="E413" s="1">
        <v>17</v>
      </c>
      <c r="F413" s="1">
        <v>15</v>
      </c>
      <c r="G413" s="1">
        <v>17</v>
      </c>
      <c r="H413" s="1">
        <v>18</v>
      </c>
    </row>
    <row r="414" spans="3:8" x14ac:dyDescent="0.25">
      <c r="C414" s="1" t="s">
        <v>128</v>
      </c>
      <c r="D414" s="25">
        <v>0.72</v>
      </c>
      <c r="E414" s="25">
        <v>0.75</v>
      </c>
      <c r="F414" s="25">
        <v>0.7</v>
      </c>
      <c r="G414" s="25">
        <v>0.74</v>
      </c>
      <c r="H414" s="25">
        <v>0.69</v>
      </c>
    </row>
    <row r="415" spans="3:8" x14ac:dyDescent="0.25">
      <c r="C415" s="1" t="s">
        <v>129</v>
      </c>
      <c r="D415" s="1">
        <v>15</v>
      </c>
      <c r="E415" s="1">
        <v>16</v>
      </c>
      <c r="F415" s="1">
        <v>18</v>
      </c>
      <c r="G415" s="1">
        <v>19</v>
      </c>
      <c r="H415" s="1">
        <v>18</v>
      </c>
    </row>
    <row r="416" spans="3:8" x14ac:dyDescent="0.25">
      <c r="C416" s="1185" t="s">
        <v>2</v>
      </c>
      <c r="D416" s="1185"/>
      <c r="E416" s="1185"/>
      <c r="F416" s="1185"/>
      <c r="G416" s="1185"/>
      <c r="H416" s="1185"/>
    </row>
    <row r="417" spans="3:8" x14ac:dyDescent="0.25">
      <c r="C417" s="1" t="s">
        <v>130</v>
      </c>
      <c r="D417" s="1">
        <v>12</v>
      </c>
      <c r="E417" s="1">
        <v>14</v>
      </c>
      <c r="F417" s="1">
        <v>13</v>
      </c>
      <c r="G417" s="1">
        <v>15</v>
      </c>
      <c r="H417" s="1">
        <v>14</v>
      </c>
    </row>
    <row r="418" spans="3:8" x14ac:dyDescent="0.25">
      <c r="C418" s="1" t="s">
        <v>128</v>
      </c>
      <c r="D418" s="25">
        <v>0.56999999999999995</v>
      </c>
      <c r="E418" s="25">
        <v>0.55000000000000004</v>
      </c>
      <c r="F418" s="25">
        <v>0.54</v>
      </c>
      <c r="G418" s="25">
        <v>0.59</v>
      </c>
      <c r="H418" s="25">
        <v>0.57999999999999996</v>
      </c>
    </row>
    <row r="419" spans="3:8" x14ac:dyDescent="0.25">
      <c r="C419" s="1" t="s">
        <v>131</v>
      </c>
      <c r="D419" s="1">
        <v>19</v>
      </c>
      <c r="E419" s="1">
        <v>20</v>
      </c>
      <c r="F419" s="1">
        <v>21</v>
      </c>
      <c r="G419" s="1">
        <v>18</v>
      </c>
      <c r="H419" s="1">
        <v>17</v>
      </c>
    </row>
    <row r="420" spans="3:8" x14ac:dyDescent="0.25">
      <c r="C420" s="1185" t="s">
        <v>132</v>
      </c>
      <c r="D420" s="1185"/>
      <c r="E420" s="1185"/>
      <c r="F420" s="1185"/>
      <c r="G420" s="1185"/>
      <c r="H420" s="1185"/>
    </row>
    <row r="421" spans="3:8" x14ac:dyDescent="0.25">
      <c r="C421" s="1" t="s">
        <v>130</v>
      </c>
      <c r="D421" s="1">
        <v>20</v>
      </c>
      <c r="E421" s="1">
        <v>21</v>
      </c>
      <c r="F421" s="1">
        <v>20</v>
      </c>
      <c r="G421" s="1">
        <v>22</v>
      </c>
      <c r="H421" s="1">
        <v>23</v>
      </c>
    </row>
    <row r="422" spans="3:8" x14ac:dyDescent="0.25">
      <c r="C422" s="1" t="s">
        <v>128</v>
      </c>
      <c r="D422" s="25">
        <v>0.73</v>
      </c>
      <c r="E422" s="25">
        <v>0.75</v>
      </c>
      <c r="F422" s="25">
        <v>0.77</v>
      </c>
      <c r="G422" s="25">
        <v>0.72</v>
      </c>
      <c r="H422" s="25">
        <v>0.71</v>
      </c>
    </row>
    <row r="423" spans="3:8" x14ac:dyDescent="0.25">
      <c r="C423" s="1" t="s">
        <v>131</v>
      </c>
      <c r="D423" s="1">
        <v>25</v>
      </c>
      <c r="E423" s="1">
        <v>28</v>
      </c>
      <c r="F423" s="1">
        <v>25</v>
      </c>
      <c r="G423" s="1">
        <v>26</v>
      </c>
      <c r="H423" s="1">
        <v>30</v>
      </c>
    </row>
    <row r="424" spans="3:8" x14ac:dyDescent="0.25">
      <c r="C424" s="1185" t="s">
        <v>35</v>
      </c>
      <c r="D424" s="1185"/>
      <c r="E424" s="1185"/>
      <c r="F424" s="1185"/>
      <c r="G424" s="1185"/>
      <c r="H424" s="1185"/>
    </row>
    <row r="425" spans="3:8" x14ac:dyDescent="0.25">
      <c r="C425" s="1" t="s">
        <v>130</v>
      </c>
      <c r="D425" s="1"/>
      <c r="E425" s="1"/>
      <c r="F425" s="1">
        <v>12</v>
      </c>
      <c r="G425" s="1">
        <v>17</v>
      </c>
      <c r="H425" s="1">
        <v>20</v>
      </c>
    </row>
    <row r="426" spans="3:8" x14ac:dyDescent="0.25">
      <c r="C426" s="1" t="s">
        <v>128</v>
      </c>
      <c r="D426" s="5"/>
      <c r="E426" s="5"/>
      <c r="F426" s="25">
        <v>0.83</v>
      </c>
      <c r="G426" s="25">
        <v>0.79</v>
      </c>
      <c r="H426" s="25">
        <v>0.81</v>
      </c>
    </row>
    <row r="427" spans="3:8" x14ac:dyDescent="0.25">
      <c r="C427" s="1" t="s">
        <v>131</v>
      </c>
      <c r="D427" s="1"/>
      <c r="E427" s="1"/>
      <c r="F427" s="1">
        <v>17</v>
      </c>
      <c r="G427" s="1">
        <v>16</v>
      </c>
      <c r="H427" s="1">
        <v>15</v>
      </c>
    </row>
    <row r="428" spans="3:8" x14ac:dyDescent="0.25">
      <c r="C428" s="1185" t="s">
        <v>4</v>
      </c>
      <c r="D428" s="1185"/>
      <c r="E428" s="1185"/>
      <c r="F428" s="1185"/>
      <c r="G428" s="1185"/>
      <c r="H428" s="1185"/>
    </row>
    <row r="429" spans="3:8" x14ac:dyDescent="0.25">
      <c r="C429" s="1" t="s">
        <v>127</v>
      </c>
      <c r="D429" s="1"/>
      <c r="E429" s="1"/>
      <c r="F429" s="1">
        <v>2</v>
      </c>
      <c r="G429" s="1">
        <v>3</v>
      </c>
      <c r="H429" s="1">
        <v>2</v>
      </c>
    </row>
    <row r="430" spans="3:8" x14ac:dyDescent="0.25">
      <c r="C430" s="1" t="s">
        <v>128</v>
      </c>
      <c r="D430" s="1"/>
      <c r="E430" s="1"/>
      <c r="F430" s="25">
        <v>0.95</v>
      </c>
      <c r="G430" s="25">
        <v>0.97</v>
      </c>
      <c r="H430" s="25">
        <v>0.94</v>
      </c>
    </row>
    <row r="431" spans="3:8" x14ac:dyDescent="0.25">
      <c r="C431" s="1" t="s">
        <v>131</v>
      </c>
      <c r="D431" s="1"/>
      <c r="E431" s="1"/>
      <c r="F431" s="1">
        <v>18</v>
      </c>
      <c r="G431" s="1">
        <v>16</v>
      </c>
      <c r="H431" s="1">
        <v>14</v>
      </c>
    </row>
    <row r="433" spans="3:8" x14ac:dyDescent="0.25">
      <c r="C433" s="1120" t="s">
        <v>133</v>
      </c>
      <c r="D433" s="1121"/>
      <c r="E433" s="1121"/>
      <c r="F433" s="1121"/>
      <c r="G433" s="1121"/>
      <c r="H433" s="1122"/>
    </row>
    <row r="434" spans="3:8" x14ac:dyDescent="0.25">
      <c r="C434" s="1194" t="s">
        <v>134</v>
      </c>
      <c r="D434" s="1195"/>
      <c r="E434" s="1195"/>
      <c r="F434" s="1195"/>
      <c r="G434" s="1195"/>
      <c r="H434" s="1196"/>
    </row>
    <row r="435" spans="3:8" x14ac:dyDescent="0.25">
      <c r="C435" s="1123" t="s">
        <v>135</v>
      </c>
      <c r="D435" s="1124"/>
      <c r="E435" s="1124"/>
      <c r="F435" s="1124"/>
      <c r="G435" s="1124"/>
      <c r="H435" s="1125"/>
    </row>
    <row r="436" spans="3:8" x14ac:dyDescent="0.25">
      <c r="C436" s="1"/>
      <c r="D436" s="35">
        <v>2019</v>
      </c>
      <c r="E436" s="35">
        <v>2020</v>
      </c>
      <c r="F436" s="35">
        <v>2021</v>
      </c>
      <c r="G436" s="35">
        <v>2022</v>
      </c>
      <c r="H436" s="35">
        <v>2023</v>
      </c>
    </row>
    <row r="437" spans="3:8" x14ac:dyDescent="0.25">
      <c r="C437" s="1119" t="s">
        <v>136</v>
      </c>
      <c r="D437" s="1119"/>
      <c r="E437" s="1119"/>
      <c r="F437" s="1119"/>
      <c r="G437" s="1119"/>
      <c r="H437" s="1119"/>
    </row>
    <row r="438" spans="3:8" x14ac:dyDescent="0.25">
      <c r="C438" s="1" t="s">
        <v>137</v>
      </c>
      <c r="D438" s="30">
        <v>4.5</v>
      </c>
      <c r="E438" s="30">
        <v>4.8</v>
      </c>
      <c r="F438" s="30">
        <v>4.9000000000000004</v>
      </c>
      <c r="G438" s="30">
        <v>5</v>
      </c>
      <c r="H438" s="30">
        <v>5.2</v>
      </c>
    </row>
    <row r="439" spans="3:8" x14ac:dyDescent="0.25">
      <c r="C439" s="1119" t="s">
        <v>138</v>
      </c>
      <c r="D439" s="1119"/>
      <c r="E439" s="1119"/>
      <c r="F439" s="1119"/>
      <c r="G439" s="1119"/>
      <c r="H439" s="1119"/>
    </row>
    <row r="440" spans="3:8" x14ac:dyDescent="0.25">
      <c r="C440" s="1" t="s">
        <v>137</v>
      </c>
      <c r="D440" s="41">
        <v>6</v>
      </c>
      <c r="E440" s="41">
        <v>6.2</v>
      </c>
      <c r="F440" s="41">
        <v>6.5</v>
      </c>
      <c r="G440" s="41">
        <v>6.8</v>
      </c>
      <c r="H440" s="41">
        <v>7</v>
      </c>
    </row>
    <row r="441" spans="3:8" x14ac:dyDescent="0.25">
      <c r="C441" s="1119" t="s">
        <v>139</v>
      </c>
      <c r="D441" s="1119"/>
      <c r="E441" s="1119"/>
      <c r="F441" s="1119"/>
      <c r="G441" s="1119"/>
      <c r="H441" s="1119"/>
    </row>
    <row r="442" spans="3:8" x14ac:dyDescent="0.25">
      <c r="C442" s="1" t="s">
        <v>137</v>
      </c>
      <c r="D442" s="1"/>
      <c r="E442" s="1"/>
      <c r="F442" s="1"/>
      <c r="G442" s="1"/>
      <c r="H442" s="1"/>
    </row>
    <row r="443" spans="3:8" ht="27.75" customHeight="1" x14ac:dyDescent="0.25">
      <c r="C443" s="40" t="s">
        <v>179</v>
      </c>
      <c r="D443" s="30">
        <v>300</v>
      </c>
      <c r="E443" s="30">
        <v>330</v>
      </c>
      <c r="F443" s="30">
        <v>360</v>
      </c>
      <c r="G443" s="30">
        <v>390</v>
      </c>
      <c r="H443" s="30">
        <v>420</v>
      </c>
    </row>
    <row r="444" spans="3:8" ht="45" x14ac:dyDescent="0.25">
      <c r="C444" s="40" t="s">
        <v>180</v>
      </c>
      <c r="D444" s="30">
        <v>220</v>
      </c>
      <c r="E444" s="30">
        <v>250</v>
      </c>
      <c r="F444" s="30">
        <v>250</v>
      </c>
      <c r="G444" s="30">
        <v>280</v>
      </c>
      <c r="H444" s="30">
        <v>300</v>
      </c>
    </row>
    <row r="445" spans="3:8" ht="30" x14ac:dyDescent="0.25">
      <c r="C445" s="40" t="s">
        <v>181</v>
      </c>
      <c r="D445" s="30">
        <v>4</v>
      </c>
      <c r="E445" s="30">
        <v>4.5</v>
      </c>
      <c r="F445" s="30">
        <v>4.7</v>
      </c>
      <c r="G445" s="30">
        <v>4.7</v>
      </c>
      <c r="H445" s="30">
        <v>4.8</v>
      </c>
    </row>
    <row r="447" spans="3:8" x14ac:dyDescent="0.25">
      <c r="C447" s="1178" t="s">
        <v>182</v>
      </c>
      <c r="D447" s="1179"/>
      <c r="E447" s="1179"/>
      <c r="F447" s="1179"/>
      <c r="G447" s="1179"/>
      <c r="H447" s="1180"/>
    </row>
    <row r="448" spans="3:8" x14ac:dyDescent="0.25">
      <c r="C448" s="1181" t="s">
        <v>183</v>
      </c>
      <c r="D448" s="1182"/>
      <c r="E448" s="1182"/>
      <c r="F448" s="1182"/>
      <c r="G448" s="1182"/>
      <c r="H448" s="1183"/>
    </row>
    <row r="449" spans="3:8" x14ac:dyDescent="0.25">
      <c r="C449" s="2"/>
      <c r="D449" s="12">
        <v>2019</v>
      </c>
      <c r="E449" s="12">
        <v>2020</v>
      </c>
      <c r="F449" s="12">
        <v>2021</v>
      </c>
      <c r="G449" s="12">
        <v>2022</v>
      </c>
      <c r="H449" s="12">
        <v>2023</v>
      </c>
    </row>
    <row r="450" spans="3:8" x14ac:dyDescent="0.25">
      <c r="C450" s="1177" t="s">
        <v>175</v>
      </c>
      <c r="D450" s="1177"/>
      <c r="E450" s="1177"/>
      <c r="F450" s="1177"/>
      <c r="G450" s="1177"/>
      <c r="H450" s="1177"/>
    </row>
    <row r="451" spans="3:8" x14ac:dyDescent="0.25">
      <c r="C451" s="40" t="s">
        <v>184</v>
      </c>
      <c r="D451" s="30">
        <v>14</v>
      </c>
      <c r="E451" s="30">
        <v>14</v>
      </c>
      <c r="F451" s="30">
        <v>16</v>
      </c>
      <c r="G451" s="30">
        <v>16</v>
      </c>
      <c r="H451" s="30">
        <v>18</v>
      </c>
    </row>
    <row r="452" spans="3:8" x14ac:dyDescent="0.25">
      <c r="C452" s="40" t="s">
        <v>185</v>
      </c>
      <c r="D452" s="30">
        <v>3</v>
      </c>
      <c r="E452" s="30">
        <v>3</v>
      </c>
      <c r="F452" s="30">
        <v>4</v>
      </c>
      <c r="G452" s="30">
        <v>5</v>
      </c>
      <c r="H452" s="30">
        <v>5</v>
      </c>
    </row>
    <row r="453" spans="3:8" x14ac:dyDescent="0.25">
      <c r="C453" s="40" t="s">
        <v>186</v>
      </c>
      <c r="D453" s="30">
        <v>1</v>
      </c>
      <c r="E453" s="30">
        <v>1</v>
      </c>
      <c r="F453" s="30">
        <v>1</v>
      </c>
      <c r="G453" s="30">
        <v>2</v>
      </c>
      <c r="H453" s="30">
        <v>2</v>
      </c>
    </row>
    <row r="454" spans="3:8" x14ac:dyDescent="0.25">
      <c r="C454" s="1177" t="s">
        <v>187</v>
      </c>
      <c r="D454" s="1177"/>
      <c r="E454" s="1177"/>
      <c r="F454" s="1177"/>
      <c r="G454" s="1177"/>
      <c r="H454" s="1177"/>
    </row>
    <row r="455" spans="3:8" x14ac:dyDescent="0.25">
      <c r="C455" s="40" t="s">
        <v>184</v>
      </c>
      <c r="D455" s="30">
        <v>16</v>
      </c>
      <c r="E455" s="30">
        <v>16</v>
      </c>
      <c r="F455" s="30">
        <v>18</v>
      </c>
      <c r="G455" s="30">
        <v>18</v>
      </c>
      <c r="H455" s="30">
        <v>18</v>
      </c>
    </row>
    <row r="456" spans="3:8" x14ac:dyDescent="0.25">
      <c r="C456" s="40" t="s">
        <v>185</v>
      </c>
      <c r="D456" s="30">
        <v>3</v>
      </c>
      <c r="E456" s="30">
        <v>4</v>
      </c>
      <c r="F456" s="30">
        <v>4</v>
      </c>
      <c r="G456" s="30">
        <v>5</v>
      </c>
      <c r="H456" s="30">
        <v>5</v>
      </c>
    </row>
    <row r="457" spans="3:8" x14ac:dyDescent="0.25">
      <c r="C457" s="40" t="s">
        <v>186</v>
      </c>
      <c r="D457" s="30">
        <v>1</v>
      </c>
      <c r="E457" s="30">
        <v>1</v>
      </c>
      <c r="F457" s="30">
        <v>1</v>
      </c>
      <c r="G457" s="30">
        <v>1</v>
      </c>
      <c r="H457" s="30">
        <v>1</v>
      </c>
    </row>
    <row r="458" spans="3:8" x14ac:dyDescent="0.25">
      <c r="C458" s="1177" t="s">
        <v>188</v>
      </c>
      <c r="D458" s="1177"/>
      <c r="E458" s="1177"/>
      <c r="F458" s="1177"/>
      <c r="G458" s="1177"/>
      <c r="H458" s="1177"/>
    </row>
    <row r="459" spans="3:8" x14ac:dyDescent="0.25">
      <c r="C459" s="40" t="s">
        <v>184</v>
      </c>
      <c r="D459" s="30">
        <v>6</v>
      </c>
      <c r="E459" s="30">
        <v>6</v>
      </c>
      <c r="F459" s="30">
        <v>7</v>
      </c>
      <c r="G459" s="30">
        <v>7</v>
      </c>
      <c r="H459" s="30">
        <v>8</v>
      </c>
    </row>
    <row r="460" spans="3:8" x14ac:dyDescent="0.25">
      <c r="C460" s="40" t="s">
        <v>185</v>
      </c>
      <c r="D460" s="30">
        <v>1</v>
      </c>
      <c r="E460" s="30">
        <v>1</v>
      </c>
      <c r="F460" s="30">
        <v>1</v>
      </c>
      <c r="G460" s="30">
        <v>1</v>
      </c>
      <c r="H460" s="30">
        <v>1</v>
      </c>
    </row>
    <row r="461" spans="3:8" x14ac:dyDescent="0.25">
      <c r="C461" s="40" t="s">
        <v>189</v>
      </c>
      <c r="D461" s="30">
        <v>1</v>
      </c>
      <c r="E461" s="30">
        <v>1</v>
      </c>
      <c r="F461" s="30">
        <v>1</v>
      </c>
      <c r="G461" s="30">
        <v>1</v>
      </c>
      <c r="H461" s="30">
        <v>1</v>
      </c>
    </row>
    <row r="462" spans="3:8" x14ac:dyDescent="0.25">
      <c r="C462" s="1177" t="s">
        <v>178</v>
      </c>
      <c r="D462" s="1177"/>
      <c r="E462" s="1177"/>
      <c r="F462" s="1177"/>
      <c r="G462" s="1177"/>
      <c r="H462" s="1177"/>
    </row>
    <row r="463" spans="3:8" x14ac:dyDescent="0.25">
      <c r="C463" s="40" t="s">
        <v>184</v>
      </c>
      <c r="D463" s="30"/>
      <c r="E463" s="30">
        <v>18</v>
      </c>
      <c r="F463" s="30">
        <v>18</v>
      </c>
      <c r="G463" s="30">
        <v>20</v>
      </c>
      <c r="H463" s="30">
        <v>22</v>
      </c>
    </row>
    <row r="464" spans="3:8" x14ac:dyDescent="0.25">
      <c r="C464" s="40" t="s">
        <v>185</v>
      </c>
      <c r="D464" s="30"/>
      <c r="E464" s="30">
        <v>1</v>
      </c>
      <c r="F464" s="30">
        <v>1</v>
      </c>
      <c r="G464" s="30">
        <v>1</v>
      </c>
      <c r="H464" s="30">
        <v>1</v>
      </c>
    </row>
    <row r="465" spans="3:8" x14ac:dyDescent="0.25">
      <c r="C465" s="40" t="s">
        <v>189</v>
      </c>
      <c r="D465" s="30"/>
      <c r="E465" s="30">
        <v>2</v>
      </c>
      <c r="F465" s="30">
        <v>2</v>
      </c>
      <c r="G465" s="30">
        <v>2</v>
      </c>
      <c r="H465" s="30">
        <v>2</v>
      </c>
    </row>
    <row r="467" spans="3:8" x14ac:dyDescent="0.25">
      <c r="C467" s="1178" t="s">
        <v>190</v>
      </c>
      <c r="D467" s="1179"/>
      <c r="E467" s="1179"/>
      <c r="F467" s="1179"/>
      <c r="G467" s="1179"/>
      <c r="H467" s="1180"/>
    </row>
    <row r="468" spans="3:8" x14ac:dyDescent="0.25">
      <c r="C468" s="1181" t="s">
        <v>191</v>
      </c>
      <c r="D468" s="1182"/>
      <c r="E468" s="1182"/>
      <c r="F468" s="1182"/>
      <c r="G468" s="1182"/>
      <c r="H468" s="1183"/>
    </row>
    <row r="469" spans="3:8" x14ac:dyDescent="0.25">
      <c r="C469" s="42"/>
      <c r="D469" s="161">
        <v>2019</v>
      </c>
      <c r="E469" s="43">
        <f>D469+1</f>
        <v>2020</v>
      </c>
      <c r="F469" s="43">
        <f t="shared" ref="F469:H469" si="25">E469+1</f>
        <v>2021</v>
      </c>
      <c r="G469" s="43">
        <f t="shared" si="25"/>
        <v>2022</v>
      </c>
      <c r="H469" s="43">
        <f t="shared" si="25"/>
        <v>2023</v>
      </c>
    </row>
    <row r="470" spans="3:8" x14ac:dyDescent="0.25">
      <c r="C470" s="40" t="s">
        <v>192</v>
      </c>
      <c r="D470" s="1" t="s">
        <v>193</v>
      </c>
      <c r="E470" s="1" t="s">
        <v>194</v>
      </c>
      <c r="F470" s="1" t="s">
        <v>193</v>
      </c>
      <c r="G470" s="1" t="s">
        <v>194</v>
      </c>
      <c r="H470" s="1" t="s">
        <v>193</v>
      </c>
    </row>
    <row r="472" spans="3:8" x14ac:dyDescent="0.25">
      <c r="C472" s="1120" t="s">
        <v>195</v>
      </c>
      <c r="D472" s="1121"/>
      <c r="E472" s="1121"/>
      <c r="F472" s="1121"/>
      <c r="G472" s="1121"/>
      <c r="H472" s="1122"/>
    </row>
    <row r="473" spans="3:8" x14ac:dyDescent="0.25">
      <c r="C473" s="1123" t="s">
        <v>196</v>
      </c>
      <c r="D473" s="1124"/>
      <c r="E473" s="1124"/>
      <c r="F473" s="1124"/>
      <c r="G473" s="1124"/>
      <c r="H473" s="1125"/>
    </row>
    <row r="474" spans="3:8" x14ac:dyDescent="0.25">
      <c r="C474" s="1"/>
      <c r="D474" s="35">
        <v>2019</v>
      </c>
      <c r="E474" s="35">
        <f>D474+1</f>
        <v>2020</v>
      </c>
      <c r="F474" s="35">
        <f t="shared" ref="F474:H474" si="26">E474+1</f>
        <v>2021</v>
      </c>
      <c r="G474" s="35">
        <f t="shared" si="26"/>
        <v>2022</v>
      </c>
      <c r="H474" s="35">
        <f t="shared" si="26"/>
        <v>2023</v>
      </c>
    </row>
    <row r="475" spans="3:8" ht="30" x14ac:dyDescent="0.25">
      <c r="C475" s="44" t="s">
        <v>197</v>
      </c>
      <c r="D475" s="36">
        <v>0.12</v>
      </c>
      <c r="E475" s="36">
        <v>0.15</v>
      </c>
      <c r="F475" s="36">
        <v>0.11</v>
      </c>
      <c r="G475" s="36">
        <v>0.17</v>
      </c>
      <c r="H475" s="36">
        <v>0.13</v>
      </c>
    </row>
    <row r="476" spans="3:8" x14ac:dyDescent="0.25">
      <c r="C476" s="1184" t="s">
        <v>198</v>
      </c>
      <c r="D476" s="1184"/>
      <c r="E476" s="1184"/>
      <c r="F476" s="1184"/>
      <c r="G476" s="1184"/>
      <c r="H476" s="1184"/>
    </row>
    <row r="477" spans="3:8" x14ac:dyDescent="0.25">
      <c r="C477" s="1" t="s">
        <v>56</v>
      </c>
      <c r="D477" s="36">
        <v>0.55000000000000004</v>
      </c>
      <c r="E477" s="36">
        <v>0.6</v>
      </c>
      <c r="F477" s="36">
        <v>0.35</v>
      </c>
      <c r="G477" s="36">
        <v>0</v>
      </c>
      <c r="H477" s="36">
        <v>0.5</v>
      </c>
    </row>
    <row r="478" spans="3:8" x14ac:dyDescent="0.25">
      <c r="C478" s="1" t="s">
        <v>61</v>
      </c>
      <c r="D478" s="36">
        <v>0.3</v>
      </c>
      <c r="E478" s="36">
        <v>0.2</v>
      </c>
      <c r="F478" s="36">
        <v>0.3</v>
      </c>
      <c r="G478" s="36">
        <v>1</v>
      </c>
      <c r="H478" s="36">
        <v>0.3</v>
      </c>
    </row>
    <row r="479" spans="3:8" x14ac:dyDescent="0.25">
      <c r="C479" s="1" t="s">
        <v>58</v>
      </c>
      <c r="D479" s="36">
        <v>0.15</v>
      </c>
      <c r="E479" s="36">
        <v>0.2</v>
      </c>
      <c r="F479" s="36">
        <v>0.35</v>
      </c>
      <c r="G479" s="36">
        <v>0</v>
      </c>
      <c r="H479" s="36">
        <v>0.2</v>
      </c>
    </row>
    <row r="481" spans="3:8" x14ac:dyDescent="0.25">
      <c r="C481" s="1120" t="s">
        <v>199</v>
      </c>
      <c r="D481" s="1121"/>
      <c r="E481" s="1121"/>
      <c r="F481" s="1121"/>
      <c r="G481" s="1121"/>
      <c r="H481" s="1122"/>
    </row>
    <row r="482" spans="3:8" x14ac:dyDescent="0.25">
      <c r="C482" s="1123" t="s">
        <v>200</v>
      </c>
      <c r="D482" s="1124"/>
      <c r="E482" s="1124"/>
      <c r="F482" s="1124"/>
      <c r="G482" s="1124"/>
      <c r="H482" s="1125"/>
    </row>
    <row r="483" spans="3:8" x14ac:dyDescent="0.25">
      <c r="C483" s="2"/>
      <c r="D483" s="35">
        <v>2019</v>
      </c>
      <c r="E483" s="35">
        <v>2020</v>
      </c>
      <c r="F483" s="35">
        <v>2021</v>
      </c>
      <c r="G483" s="35">
        <v>2022</v>
      </c>
      <c r="H483" s="35">
        <v>2023</v>
      </c>
    </row>
    <row r="484" spans="3:8" x14ac:dyDescent="0.25">
      <c r="C484" s="1" t="s">
        <v>201</v>
      </c>
      <c r="D484" s="26">
        <v>1.77</v>
      </c>
      <c r="E484" s="26">
        <v>1.85</v>
      </c>
      <c r="F484" s="26">
        <v>1.45</v>
      </c>
      <c r="G484" s="26">
        <v>1.56</v>
      </c>
      <c r="H484" s="26">
        <v>1.7</v>
      </c>
    </row>
    <row r="486" spans="3:8" x14ac:dyDescent="0.25">
      <c r="C486" s="1120" t="s">
        <v>202</v>
      </c>
      <c r="D486" s="1121"/>
      <c r="E486" s="1121"/>
      <c r="F486" s="1121"/>
      <c r="G486" s="1121"/>
      <c r="H486" s="1122"/>
    </row>
    <row r="487" spans="3:8" x14ac:dyDescent="0.25">
      <c r="C487" s="1123" t="s">
        <v>203</v>
      </c>
      <c r="D487" s="1124"/>
      <c r="E487" s="1124"/>
      <c r="F487" s="1124"/>
      <c r="G487" s="1124"/>
      <c r="H487" s="1125"/>
    </row>
    <row r="488" spans="3:8" x14ac:dyDescent="0.25">
      <c r="C488" s="1"/>
      <c r="D488" s="35">
        <v>2019</v>
      </c>
      <c r="E488" s="35">
        <v>2020</v>
      </c>
      <c r="F488" s="35">
        <v>2021</v>
      </c>
      <c r="G488" s="35">
        <v>2022</v>
      </c>
      <c r="H488" s="35">
        <v>2023</v>
      </c>
    </row>
    <row r="489" spans="3:8" x14ac:dyDescent="0.25">
      <c r="C489" s="1" t="s">
        <v>206</v>
      </c>
      <c r="D489" s="1">
        <v>35</v>
      </c>
      <c r="E489" s="1">
        <v>34</v>
      </c>
      <c r="F489" s="1">
        <v>32</v>
      </c>
      <c r="G489" s="1">
        <v>32</v>
      </c>
      <c r="H489" s="1">
        <v>37</v>
      </c>
    </row>
    <row r="490" spans="3:8" x14ac:dyDescent="0.25">
      <c r="C490" s="1" t="s">
        <v>204</v>
      </c>
      <c r="D490" s="5">
        <v>0.65</v>
      </c>
      <c r="E490" s="5">
        <v>0.5</v>
      </c>
      <c r="F490" s="5">
        <v>0.3</v>
      </c>
      <c r="G490" s="5">
        <v>0.4</v>
      </c>
      <c r="H490" s="5">
        <v>0.55000000000000004</v>
      </c>
    </row>
    <row r="491" spans="3:8" x14ac:dyDescent="0.25">
      <c r="C491" s="1" t="s">
        <v>205</v>
      </c>
      <c r="D491" s="5">
        <v>0.35</v>
      </c>
      <c r="E491" s="5">
        <v>0.5</v>
      </c>
      <c r="F491" s="5">
        <v>0.7</v>
      </c>
      <c r="G491" s="5">
        <v>0.6</v>
      </c>
      <c r="H491" s="5">
        <v>0.45</v>
      </c>
    </row>
    <row r="493" spans="3:8" x14ac:dyDescent="0.25">
      <c r="C493" s="1171" t="s">
        <v>207</v>
      </c>
      <c r="D493" s="1172"/>
      <c r="E493" s="1172"/>
      <c r="F493" s="1172"/>
      <c r="G493" s="1172"/>
      <c r="H493" s="1173"/>
    </row>
    <row r="494" spans="3:8" x14ac:dyDescent="0.25">
      <c r="C494" s="1174" t="s">
        <v>208</v>
      </c>
      <c r="D494" s="1175"/>
      <c r="E494" s="1175"/>
      <c r="F494" s="1175"/>
      <c r="G494" s="1175"/>
      <c r="H494" s="1176"/>
    </row>
    <row r="495" spans="3:8" x14ac:dyDescent="0.25">
      <c r="D495" s="46">
        <v>2019</v>
      </c>
      <c r="E495" s="46">
        <f>D495+1</f>
        <v>2020</v>
      </c>
      <c r="F495" s="46">
        <f t="shared" ref="F495:H495" si="27">E495+1</f>
        <v>2021</v>
      </c>
      <c r="G495" s="46">
        <f t="shared" si="27"/>
        <v>2022</v>
      </c>
      <c r="H495" s="46">
        <f t="shared" si="27"/>
        <v>2023</v>
      </c>
    </row>
    <row r="496" spans="3:8" x14ac:dyDescent="0.25">
      <c r="C496" s="1" t="s">
        <v>209</v>
      </c>
      <c r="D496" s="1119"/>
      <c r="E496" s="1119"/>
      <c r="F496" s="1119"/>
      <c r="G496" s="1119"/>
      <c r="H496" s="1119"/>
    </row>
    <row r="497" spans="3:8" ht="29.25" customHeight="1" x14ac:dyDescent="0.25">
      <c r="C497" s="1" t="s">
        <v>210</v>
      </c>
      <c r="D497" s="1164" t="s">
        <v>219</v>
      </c>
      <c r="E497" s="1165"/>
      <c r="F497" s="1165"/>
      <c r="G497" s="1165"/>
      <c r="H497" s="1165"/>
    </row>
    <row r="498" spans="3:8" ht="63" customHeight="1" x14ac:dyDescent="0.25">
      <c r="C498" s="1" t="s">
        <v>211</v>
      </c>
      <c r="D498" s="1164" t="s">
        <v>220</v>
      </c>
      <c r="E498" s="1165"/>
      <c r="F498" s="1165"/>
      <c r="G498" s="1165"/>
      <c r="H498" s="1165"/>
    </row>
    <row r="499" spans="3:8" ht="27.75" customHeight="1" x14ac:dyDescent="0.25">
      <c r="C499" s="1" t="s">
        <v>212</v>
      </c>
      <c r="D499" s="1164" t="s">
        <v>221</v>
      </c>
      <c r="E499" s="1165"/>
      <c r="F499" s="1165"/>
      <c r="G499" s="1165"/>
      <c r="H499" s="1165"/>
    </row>
    <row r="500" spans="3:8" ht="26.25" customHeight="1" x14ac:dyDescent="0.25">
      <c r="C500" s="1" t="s">
        <v>213</v>
      </c>
      <c r="D500" s="1164" t="s">
        <v>222</v>
      </c>
      <c r="E500" s="1164"/>
      <c r="F500" s="1164"/>
      <c r="G500" s="1164"/>
      <c r="H500" s="1164"/>
    </row>
    <row r="501" spans="3:8" x14ac:dyDescent="0.25">
      <c r="C501" s="1" t="s">
        <v>214</v>
      </c>
      <c r="D501" s="1165" t="s">
        <v>223</v>
      </c>
      <c r="E501" s="1165"/>
      <c r="F501" s="1165"/>
      <c r="G501" s="1165"/>
      <c r="H501" s="1165"/>
    </row>
    <row r="502" spans="3:8" ht="45.75" customHeight="1" x14ac:dyDescent="0.25">
      <c r="C502" s="1" t="s">
        <v>215</v>
      </c>
      <c r="D502" s="1164" t="s">
        <v>224</v>
      </c>
      <c r="E502" s="1164"/>
      <c r="F502" s="1164"/>
      <c r="G502" s="1164"/>
      <c r="H502" s="1164"/>
    </row>
    <row r="503" spans="3:8" x14ac:dyDescent="0.25">
      <c r="C503" s="1" t="s">
        <v>216</v>
      </c>
      <c r="D503" s="1119" t="s">
        <v>225</v>
      </c>
      <c r="E503" s="1119"/>
      <c r="F503" s="1119"/>
      <c r="G503" s="1119"/>
      <c r="H503" s="1119"/>
    </row>
    <row r="504" spans="3:8" x14ac:dyDescent="0.25">
      <c r="C504" s="1" t="s">
        <v>217</v>
      </c>
      <c r="D504" s="1166" t="s">
        <v>226</v>
      </c>
      <c r="E504" s="1167"/>
      <c r="F504" s="1167"/>
      <c r="G504" s="1167"/>
      <c r="H504" s="1168"/>
    </row>
    <row r="505" spans="3:8" ht="32.25" customHeight="1" x14ac:dyDescent="0.25">
      <c r="C505" s="1" t="s">
        <v>218</v>
      </c>
      <c r="D505" s="1164" t="s">
        <v>227</v>
      </c>
      <c r="E505" s="1165"/>
      <c r="F505" s="1165"/>
      <c r="G505" s="1165"/>
      <c r="H505" s="1165"/>
    </row>
    <row r="506" spans="3:8" ht="32.25" customHeight="1" x14ac:dyDescent="0.25">
      <c r="D506" s="115"/>
      <c r="E506" s="96"/>
      <c r="F506" s="96"/>
      <c r="G506" s="96"/>
      <c r="H506" s="96"/>
    </row>
    <row r="507" spans="3:8" ht="22.5" customHeight="1" x14ac:dyDescent="0.25">
      <c r="C507" s="1120" t="s">
        <v>698</v>
      </c>
      <c r="D507" s="1121"/>
      <c r="E507" s="1121"/>
      <c r="F507" s="1121"/>
      <c r="G507" s="1121"/>
      <c r="H507" s="1122"/>
    </row>
    <row r="508" spans="3:8" ht="16.5" customHeight="1" x14ac:dyDescent="0.25">
      <c r="C508" s="1123" t="s">
        <v>699</v>
      </c>
      <c r="D508" s="1124"/>
      <c r="E508" s="1124"/>
      <c r="F508" s="1124"/>
      <c r="G508" s="1124"/>
      <c r="H508" s="1125"/>
    </row>
    <row r="509" spans="3:8" ht="17.25" customHeight="1" x14ac:dyDescent="0.25">
      <c r="C509" s="22"/>
      <c r="D509" s="12">
        <v>2019</v>
      </c>
      <c r="E509" s="12">
        <f>D509+1</f>
        <v>2020</v>
      </c>
      <c r="F509" s="12">
        <f>E509+1</f>
        <v>2021</v>
      </c>
      <c r="G509" s="12">
        <f>F509+1</f>
        <v>2022</v>
      </c>
      <c r="H509" s="12">
        <f>G509+1</f>
        <v>2023</v>
      </c>
    </row>
    <row r="510" spans="3:8" ht="48.75" customHeight="1" x14ac:dyDescent="0.25">
      <c r="C510" s="117" t="s">
        <v>700</v>
      </c>
      <c r="D510" s="1143" t="s">
        <v>701</v>
      </c>
      <c r="E510" s="1169"/>
      <c r="F510" s="1169"/>
      <c r="G510" s="1169"/>
      <c r="H510" s="1169"/>
    </row>
    <row r="511" spans="3:8" x14ac:dyDescent="0.25">
      <c r="C511" s="117" t="s">
        <v>209</v>
      </c>
      <c r="D511" s="1119"/>
      <c r="E511" s="1119"/>
      <c r="F511" s="1119"/>
      <c r="G511" s="1119"/>
      <c r="H511" s="1119"/>
    </row>
    <row r="512" spans="3:8" x14ac:dyDescent="0.25">
      <c r="C512" s="117" t="s">
        <v>702</v>
      </c>
      <c r="D512" s="1119" t="s">
        <v>703</v>
      </c>
      <c r="E512" s="1119"/>
      <c r="F512" s="1119"/>
      <c r="G512" s="1119"/>
      <c r="H512" s="1119"/>
    </row>
    <row r="513" spans="3:8" ht="30" x14ac:dyDescent="0.25">
      <c r="C513" s="141" t="s">
        <v>704</v>
      </c>
      <c r="D513" s="1119" t="s">
        <v>703</v>
      </c>
      <c r="E513" s="1119"/>
      <c r="F513" s="1119"/>
      <c r="G513" s="1119"/>
      <c r="H513" s="1119"/>
    </row>
    <row r="514" spans="3:8" ht="35.25" customHeight="1" x14ac:dyDescent="0.25">
      <c r="C514" s="117" t="s">
        <v>212</v>
      </c>
      <c r="D514" s="1143" t="s">
        <v>705</v>
      </c>
      <c r="E514" s="1143"/>
      <c r="F514" s="1143"/>
      <c r="G514" s="1143"/>
      <c r="H514" s="1143"/>
    </row>
    <row r="515" spans="3:8" x14ac:dyDescent="0.25">
      <c r="C515" s="117" t="s">
        <v>706</v>
      </c>
      <c r="D515" s="1119" t="s">
        <v>703</v>
      </c>
      <c r="E515" s="1119"/>
      <c r="F515" s="1119"/>
      <c r="G515" s="1119"/>
      <c r="H515" s="1119"/>
    </row>
    <row r="516" spans="3:8" ht="32.25" customHeight="1" x14ac:dyDescent="0.25">
      <c r="C516" s="117" t="s">
        <v>214</v>
      </c>
      <c r="D516" s="1170" t="s">
        <v>707</v>
      </c>
      <c r="E516" s="1119"/>
      <c r="F516" s="1119"/>
      <c r="G516" s="1119"/>
      <c r="H516" s="1119"/>
    </row>
    <row r="517" spans="3:8" ht="32.25" customHeight="1" x14ac:dyDescent="0.25">
      <c r="C517" s="117" t="s">
        <v>215</v>
      </c>
      <c r="D517" s="1170" t="s">
        <v>708</v>
      </c>
      <c r="E517" s="1119"/>
      <c r="F517" s="1119"/>
      <c r="G517" s="1119"/>
      <c r="H517" s="1119"/>
    </row>
    <row r="518" spans="3:8" ht="32.25" customHeight="1" x14ac:dyDescent="0.25">
      <c r="C518" s="117" t="s">
        <v>216</v>
      </c>
      <c r="D518" s="1170" t="s">
        <v>709</v>
      </c>
      <c r="E518" s="1119"/>
      <c r="F518" s="1119"/>
      <c r="G518" s="1119"/>
      <c r="H518" s="1119"/>
    </row>
    <row r="519" spans="3:8" ht="32.25" customHeight="1" x14ac:dyDescent="0.25">
      <c r="C519" s="117" t="s">
        <v>217</v>
      </c>
      <c r="D519" s="1119" t="s">
        <v>710</v>
      </c>
      <c r="E519" s="1119"/>
      <c r="F519" s="1119"/>
      <c r="G519" s="1119"/>
      <c r="H519" s="1119"/>
    </row>
    <row r="520" spans="3:8" ht="32.25" customHeight="1" x14ac:dyDescent="0.25">
      <c r="C520" s="117" t="s">
        <v>711</v>
      </c>
      <c r="D520" s="1119" t="s">
        <v>712</v>
      </c>
      <c r="E520" s="1119"/>
      <c r="F520" s="1119"/>
      <c r="G520" s="1119"/>
      <c r="H520" s="1119"/>
    </row>
    <row r="521" spans="3:8" ht="32.25" customHeight="1" x14ac:dyDescent="0.25">
      <c r="D521" s="115"/>
      <c r="E521" s="96"/>
      <c r="F521" s="96"/>
      <c r="G521" s="96"/>
      <c r="H521" s="96"/>
    </row>
    <row r="522" spans="3:8" ht="32.25" customHeight="1" x14ac:dyDescent="0.25">
      <c r="C522" s="1159" t="s">
        <v>538</v>
      </c>
      <c r="D522" s="1160"/>
      <c r="E522" s="1160"/>
      <c r="F522" s="1161"/>
      <c r="G522" s="96"/>
      <c r="H522" s="96"/>
    </row>
    <row r="523" spans="3:8" ht="32.25" customHeight="1" x14ac:dyDescent="0.25">
      <c r="C523" s="1156" t="s">
        <v>539</v>
      </c>
      <c r="D523" s="1157"/>
      <c r="E523" s="1157"/>
      <c r="F523" s="1158"/>
      <c r="G523" s="96"/>
      <c r="H523" s="96"/>
    </row>
    <row r="524" spans="3:8" ht="32.25" customHeight="1" x14ac:dyDescent="0.25">
      <c r="C524" s="22"/>
      <c r="D524" s="116" t="s">
        <v>540</v>
      </c>
      <c r="E524" s="116" t="s">
        <v>541</v>
      </c>
      <c r="F524" s="116" t="s">
        <v>143</v>
      </c>
      <c r="G524" s="96"/>
      <c r="H524" s="96"/>
    </row>
    <row r="525" spans="3:8" ht="32.25" customHeight="1" x14ac:dyDescent="0.25">
      <c r="C525" s="117" t="s">
        <v>542</v>
      </c>
      <c r="D525" s="118">
        <v>17</v>
      </c>
      <c r="E525" s="1209" t="s">
        <v>543</v>
      </c>
      <c r="F525" s="1209"/>
      <c r="G525" s="96"/>
      <c r="H525" s="96"/>
    </row>
    <row r="526" spans="3:8" ht="32.25" customHeight="1" x14ac:dyDescent="0.25">
      <c r="C526" s="117" t="s">
        <v>544</v>
      </c>
      <c r="D526" s="1142">
        <v>6000000000</v>
      </c>
      <c r="E526" s="1142"/>
      <c r="F526" s="1142"/>
      <c r="G526" s="96"/>
      <c r="H526" s="96"/>
    </row>
    <row r="527" spans="3:8" ht="32.25" customHeight="1" x14ac:dyDescent="0.25">
      <c r="C527" s="1143" t="s">
        <v>545</v>
      </c>
      <c r="D527" s="10" t="s">
        <v>546</v>
      </c>
      <c r="E527" s="10" t="s">
        <v>547</v>
      </c>
      <c r="F527" s="10" t="s">
        <v>548</v>
      </c>
      <c r="G527" s="96"/>
      <c r="H527" s="96"/>
    </row>
    <row r="528" spans="3:8" ht="32.25" customHeight="1" x14ac:dyDescent="0.25">
      <c r="C528" s="1143"/>
      <c r="D528" s="120">
        <v>0.4</v>
      </c>
      <c r="E528" s="120">
        <v>0.6</v>
      </c>
      <c r="F528" s="120">
        <v>1</v>
      </c>
      <c r="G528" s="96"/>
      <c r="H528" s="96"/>
    </row>
    <row r="529" spans="3:8" ht="32.25" customHeight="1" x14ac:dyDescent="0.25">
      <c r="C529" s="1134" t="s">
        <v>549</v>
      </c>
      <c r="D529" s="121" t="s">
        <v>550</v>
      </c>
      <c r="E529" s="121" t="s">
        <v>551</v>
      </c>
      <c r="F529" s="121" t="s">
        <v>552</v>
      </c>
      <c r="G529" s="96"/>
      <c r="H529" s="96"/>
    </row>
    <row r="530" spans="3:8" ht="32.25" customHeight="1" x14ac:dyDescent="0.25">
      <c r="C530" s="1135"/>
      <c r="D530" s="122">
        <v>28</v>
      </c>
      <c r="E530" s="119" t="s">
        <v>553</v>
      </c>
      <c r="F530" s="120">
        <v>0.05</v>
      </c>
      <c r="G530" s="96"/>
      <c r="H530" s="96"/>
    </row>
    <row r="531" spans="3:8" ht="32.25" customHeight="1" x14ac:dyDescent="0.25">
      <c r="C531" s="1134" t="s">
        <v>554</v>
      </c>
      <c r="D531" s="1119"/>
      <c r="E531" s="10" t="s">
        <v>555</v>
      </c>
      <c r="F531" s="10" t="s">
        <v>556</v>
      </c>
      <c r="G531" s="96"/>
      <c r="H531" s="96"/>
    </row>
    <row r="532" spans="3:8" ht="32.25" customHeight="1" x14ac:dyDescent="0.25">
      <c r="C532" s="1135"/>
      <c r="D532" s="1119"/>
      <c r="E532" s="120">
        <v>0.4</v>
      </c>
      <c r="F532" s="120">
        <v>0.6</v>
      </c>
      <c r="G532" s="96"/>
      <c r="H532" s="96"/>
    </row>
    <row r="533" spans="3:8" ht="32.25" customHeight="1" x14ac:dyDescent="0.25">
      <c r="D533" s="115"/>
      <c r="E533" s="96"/>
      <c r="F533" s="96"/>
      <c r="G533" s="96"/>
      <c r="H533" s="96"/>
    </row>
    <row r="534" spans="3:8" ht="32.25" customHeight="1" x14ac:dyDescent="0.25">
      <c r="C534" s="1159" t="s">
        <v>566</v>
      </c>
      <c r="D534" s="1160"/>
      <c r="E534" s="1160"/>
      <c r="F534" s="1161"/>
      <c r="G534" s="96"/>
      <c r="H534" s="96"/>
    </row>
    <row r="535" spans="3:8" ht="32.25" customHeight="1" x14ac:dyDescent="0.25">
      <c r="C535" s="1156" t="s">
        <v>539</v>
      </c>
      <c r="D535" s="1157"/>
      <c r="E535" s="1157"/>
      <c r="F535" s="1158"/>
      <c r="G535" s="96"/>
      <c r="H535" s="96"/>
    </row>
    <row r="536" spans="3:8" ht="32.25" customHeight="1" x14ac:dyDescent="0.25">
      <c r="C536" s="1210" t="s">
        <v>175</v>
      </c>
      <c r="D536" s="1211"/>
      <c r="E536" s="1211"/>
      <c r="F536" s="1212"/>
      <c r="G536" s="96"/>
      <c r="H536" s="96"/>
    </row>
    <row r="537" spans="3:8" ht="32.25" customHeight="1" x14ac:dyDescent="0.25">
      <c r="C537" s="2"/>
      <c r="D537" s="7" t="s">
        <v>540</v>
      </c>
      <c r="E537" s="7" t="s">
        <v>541</v>
      </c>
      <c r="F537" s="7" t="s">
        <v>143</v>
      </c>
      <c r="G537" s="96"/>
      <c r="H537" s="96"/>
    </row>
    <row r="538" spans="3:8" ht="32.25" customHeight="1" x14ac:dyDescent="0.25">
      <c r="C538" s="117" t="s">
        <v>542</v>
      </c>
      <c r="D538" s="118">
        <v>24</v>
      </c>
      <c r="E538" s="1209" t="s">
        <v>557</v>
      </c>
      <c r="F538" s="1209"/>
      <c r="G538" s="96"/>
      <c r="H538" s="96"/>
    </row>
    <row r="539" spans="3:8" ht="32.25" customHeight="1" x14ac:dyDescent="0.25">
      <c r="C539" s="117" t="s">
        <v>544</v>
      </c>
      <c r="D539" s="1142">
        <v>4500000000</v>
      </c>
      <c r="E539" s="1142"/>
      <c r="F539" s="1142"/>
      <c r="G539" s="96"/>
      <c r="H539" s="96"/>
    </row>
    <row r="540" spans="3:8" ht="32.25" customHeight="1" x14ac:dyDescent="0.25">
      <c r="C540" s="1143" t="s">
        <v>558</v>
      </c>
      <c r="D540" s="121" t="s">
        <v>550</v>
      </c>
      <c r="E540" s="121" t="s">
        <v>551</v>
      </c>
      <c r="F540" s="121" t="s">
        <v>552</v>
      </c>
      <c r="G540" s="96"/>
      <c r="H540" s="96"/>
    </row>
    <row r="541" spans="3:8" ht="32.25" customHeight="1" x14ac:dyDescent="0.25">
      <c r="C541" s="1143"/>
      <c r="D541" s="122">
        <v>35</v>
      </c>
      <c r="E541" s="119" t="s">
        <v>553</v>
      </c>
      <c r="F541" s="120">
        <v>0.1</v>
      </c>
      <c r="G541" s="96"/>
      <c r="H541" s="96"/>
    </row>
    <row r="542" spans="3:8" ht="32.25" customHeight="1" x14ac:dyDescent="0.25">
      <c r="C542" s="1210" t="s">
        <v>559</v>
      </c>
      <c r="D542" s="1211"/>
      <c r="E542" s="1211"/>
      <c r="F542" s="1212"/>
      <c r="G542" s="96"/>
      <c r="H542" s="96"/>
    </row>
    <row r="543" spans="3:8" ht="32.25" customHeight="1" x14ac:dyDescent="0.25">
      <c r="C543" s="2"/>
      <c r="D543" s="7" t="s">
        <v>540</v>
      </c>
      <c r="E543" s="7" t="s">
        <v>541</v>
      </c>
      <c r="F543" s="7" t="s">
        <v>143</v>
      </c>
      <c r="G543" s="96"/>
      <c r="H543" s="96"/>
    </row>
    <row r="544" spans="3:8" ht="32.25" customHeight="1" x14ac:dyDescent="0.25">
      <c r="C544" s="117" t="s">
        <v>542</v>
      </c>
      <c r="D544" s="122">
        <v>4</v>
      </c>
      <c r="E544" s="1209" t="s">
        <v>560</v>
      </c>
      <c r="F544" s="1209"/>
      <c r="G544" s="96"/>
      <c r="H544" s="96"/>
    </row>
    <row r="545" spans="3:8" ht="32.25" customHeight="1" x14ac:dyDescent="0.25">
      <c r="C545" s="117" t="s">
        <v>544</v>
      </c>
      <c r="D545" s="1142">
        <v>5000000000</v>
      </c>
      <c r="E545" s="1142"/>
      <c r="F545" s="1142"/>
      <c r="G545" s="96"/>
      <c r="H545" s="96"/>
    </row>
    <row r="546" spans="3:8" ht="32.25" customHeight="1" x14ac:dyDescent="0.25">
      <c r="C546" s="1143" t="s">
        <v>558</v>
      </c>
      <c r="D546" s="121" t="s">
        <v>550</v>
      </c>
      <c r="E546" s="121" t="s">
        <v>551</v>
      </c>
      <c r="F546" s="121" t="s">
        <v>552</v>
      </c>
      <c r="G546" s="96"/>
      <c r="H546" s="96"/>
    </row>
    <row r="547" spans="3:8" ht="32.25" customHeight="1" x14ac:dyDescent="0.25">
      <c r="C547" s="1143"/>
      <c r="D547" s="122">
        <v>35</v>
      </c>
      <c r="E547" s="119" t="s">
        <v>553</v>
      </c>
      <c r="F547" s="120">
        <v>0.15</v>
      </c>
      <c r="G547" s="96"/>
      <c r="H547" s="96"/>
    </row>
    <row r="548" spans="3:8" ht="32.25" customHeight="1" x14ac:dyDescent="0.25">
      <c r="C548" s="1210" t="s">
        <v>561</v>
      </c>
      <c r="D548" s="1211"/>
      <c r="E548" s="1211"/>
      <c r="F548" s="1212"/>
      <c r="G548" s="96"/>
      <c r="H548" s="96"/>
    </row>
    <row r="549" spans="3:8" ht="32.25" customHeight="1" x14ac:dyDescent="0.25">
      <c r="C549" s="2"/>
      <c r="D549" s="7" t="s">
        <v>540</v>
      </c>
      <c r="E549" s="7" t="s">
        <v>541</v>
      </c>
      <c r="F549" s="7" t="s">
        <v>143</v>
      </c>
      <c r="G549" s="96"/>
      <c r="H549" s="96"/>
    </row>
    <row r="550" spans="3:8" ht="32.25" customHeight="1" x14ac:dyDescent="0.25">
      <c r="C550" s="117" t="s">
        <v>542</v>
      </c>
      <c r="D550" s="118">
        <v>8</v>
      </c>
      <c r="E550" s="1209" t="s">
        <v>562</v>
      </c>
      <c r="F550" s="1209"/>
      <c r="G550" s="96"/>
      <c r="H550" s="96"/>
    </row>
    <row r="551" spans="3:8" ht="32.25" customHeight="1" x14ac:dyDescent="0.25">
      <c r="C551" s="117" t="s">
        <v>544</v>
      </c>
      <c r="D551" s="1142">
        <v>3500000000</v>
      </c>
      <c r="E551" s="1142"/>
      <c r="F551" s="1142"/>
      <c r="G551" s="96"/>
      <c r="H551" s="96"/>
    </row>
    <row r="552" spans="3:8" ht="32.25" customHeight="1" x14ac:dyDescent="0.25">
      <c r="C552" s="1143" t="s">
        <v>558</v>
      </c>
      <c r="D552" s="121" t="s">
        <v>550</v>
      </c>
      <c r="E552" s="121" t="s">
        <v>551</v>
      </c>
      <c r="F552" s="121" t="s">
        <v>552</v>
      </c>
      <c r="G552" s="96"/>
      <c r="H552" s="96"/>
    </row>
    <row r="553" spans="3:8" ht="32.25" customHeight="1" x14ac:dyDescent="0.25">
      <c r="C553" s="1143"/>
      <c r="D553" s="122">
        <v>37</v>
      </c>
      <c r="E553" s="119" t="s">
        <v>553</v>
      </c>
      <c r="F553" s="120">
        <v>0.05</v>
      </c>
      <c r="G553" s="96"/>
      <c r="H553" s="96"/>
    </row>
    <row r="554" spans="3:8" ht="32.25" customHeight="1" x14ac:dyDescent="0.25">
      <c r="C554" s="1210" t="s">
        <v>563</v>
      </c>
      <c r="D554" s="1211"/>
      <c r="E554" s="1211"/>
      <c r="F554" s="1212"/>
      <c r="G554" s="96"/>
      <c r="H554" s="96"/>
    </row>
    <row r="555" spans="3:8" ht="32.25" customHeight="1" x14ac:dyDescent="0.25">
      <c r="C555" s="2"/>
      <c r="D555" s="7" t="s">
        <v>540</v>
      </c>
      <c r="E555" s="7" t="s">
        <v>541</v>
      </c>
      <c r="F555" s="7" t="s">
        <v>143</v>
      </c>
      <c r="G555" s="96"/>
      <c r="H555" s="96"/>
    </row>
    <row r="556" spans="3:8" ht="32.25" customHeight="1" x14ac:dyDescent="0.25">
      <c r="C556" s="117" t="s">
        <v>542</v>
      </c>
      <c r="D556" s="118">
        <v>1</v>
      </c>
      <c r="E556" s="1213">
        <v>43831</v>
      </c>
      <c r="F556" s="1209"/>
      <c r="G556" s="96"/>
      <c r="H556" s="96"/>
    </row>
    <row r="557" spans="3:8" ht="32.25" customHeight="1" x14ac:dyDescent="0.25">
      <c r="C557" s="117" t="s">
        <v>544</v>
      </c>
      <c r="D557" s="1142">
        <v>8000000000</v>
      </c>
      <c r="E557" s="1142"/>
      <c r="F557" s="1142"/>
      <c r="G557" s="96"/>
      <c r="H557" s="96"/>
    </row>
    <row r="558" spans="3:8" ht="32.25" customHeight="1" x14ac:dyDescent="0.25">
      <c r="C558" s="1143" t="s">
        <v>558</v>
      </c>
      <c r="D558" s="121" t="s">
        <v>550</v>
      </c>
      <c r="E558" s="121" t="s">
        <v>551</v>
      </c>
      <c r="F558" s="121" t="s">
        <v>552</v>
      </c>
      <c r="G558" s="96"/>
      <c r="H558" s="96"/>
    </row>
    <row r="559" spans="3:8" ht="32.25" customHeight="1" x14ac:dyDescent="0.25">
      <c r="C559" s="1143"/>
      <c r="D559" s="122">
        <v>40</v>
      </c>
      <c r="E559" s="119" t="s">
        <v>553</v>
      </c>
      <c r="F559" s="120">
        <v>0.1</v>
      </c>
      <c r="G559" s="96"/>
      <c r="H559" s="96"/>
    </row>
    <row r="560" spans="3:8" ht="32.25" customHeight="1" x14ac:dyDescent="0.25">
      <c r="C560" s="1144" t="s">
        <v>564</v>
      </c>
      <c r="D560" s="1144"/>
      <c r="E560" s="1144"/>
      <c r="F560" s="1144"/>
      <c r="G560" s="96"/>
      <c r="H560" s="96"/>
    </row>
    <row r="561" spans="3:8" ht="32.25" customHeight="1" x14ac:dyDescent="0.25">
      <c r="C561" s="1119"/>
      <c r="D561" s="10" t="s">
        <v>565</v>
      </c>
      <c r="E561" s="10" t="s">
        <v>555</v>
      </c>
      <c r="F561" s="10" t="s">
        <v>556</v>
      </c>
      <c r="G561" s="96"/>
      <c r="H561" s="96"/>
    </row>
    <row r="562" spans="3:8" ht="32.25" customHeight="1" x14ac:dyDescent="0.25">
      <c r="C562" s="1119"/>
      <c r="D562" s="120">
        <v>0.4</v>
      </c>
      <c r="E562" s="120">
        <v>0.4</v>
      </c>
      <c r="F562" s="120">
        <v>0.6</v>
      </c>
      <c r="G562" s="96"/>
      <c r="H562" s="96"/>
    </row>
    <row r="563" spans="3:8" x14ac:dyDescent="0.25">
      <c r="D563" s="115"/>
      <c r="E563" s="96"/>
      <c r="F563" s="96"/>
      <c r="G563" s="96"/>
      <c r="H563" s="96"/>
    </row>
    <row r="564" spans="3:8" x14ac:dyDescent="0.25">
      <c r="C564" s="1120" t="s">
        <v>621</v>
      </c>
      <c r="D564" s="1121"/>
      <c r="E564" s="1121"/>
      <c r="F564" s="1121"/>
      <c r="G564" s="1122"/>
      <c r="H564" s="96"/>
    </row>
    <row r="565" spans="3:8" x14ac:dyDescent="0.25">
      <c r="C565" s="1123" t="s">
        <v>622</v>
      </c>
      <c r="D565" s="1124"/>
      <c r="E565" s="1124"/>
      <c r="F565" s="1124"/>
      <c r="G565" s="1125"/>
      <c r="H565" s="96"/>
    </row>
    <row r="566" spans="3:8" x14ac:dyDescent="0.25">
      <c r="C566" s="34"/>
      <c r="D566" s="34" t="s">
        <v>623</v>
      </c>
      <c r="E566" s="1207" t="s">
        <v>541</v>
      </c>
      <c r="F566" s="1207"/>
      <c r="G566" s="34" t="s">
        <v>143</v>
      </c>
      <c r="H566" s="96"/>
    </row>
    <row r="567" spans="3:8" x14ac:dyDescent="0.25">
      <c r="C567" s="30" t="s">
        <v>624</v>
      </c>
      <c r="D567" s="119">
        <v>13</v>
      </c>
      <c r="E567" s="1128" t="s">
        <v>625</v>
      </c>
      <c r="F567" s="1129"/>
      <c r="G567" s="1130"/>
      <c r="H567" s="96"/>
    </row>
    <row r="568" spans="3:8" x14ac:dyDescent="0.25">
      <c r="C568" s="30" t="s">
        <v>544</v>
      </c>
      <c r="D568" s="1131">
        <v>12500000000</v>
      </c>
      <c r="E568" s="1132"/>
      <c r="F568" s="1132"/>
      <c r="G568" s="1133"/>
      <c r="H568" s="96"/>
    </row>
    <row r="569" spans="3:8" x14ac:dyDescent="0.25">
      <c r="C569" s="1143" t="s">
        <v>626</v>
      </c>
      <c r="D569" s="121" t="s">
        <v>550</v>
      </c>
      <c r="E569" s="1208" t="s">
        <v>551</v>
      </c>
      <c r="F569" s="1208"/>
      <c r="G569" s="121" t="s">
        <v>552</v>
      </c>
      <c r="H569" s="96"/>
    </row>
    <row r="570" spans="3:8" x14ac:dyDescent="0.25">
      <c r="C570" s="1143"/>
      <c r="D570" s="132">
        <v>10</v>
      </c>
      <c r="E570" s="1209" t="s">
        <v>627</v>
      </c>
      <c r="F570" s="1209"/>
      <c r="G570" s="133">
        <v>0.15</v>
      </c>
      <c r="H570" s="96"/>
    </row>
    <row r="571" spans="3:8" x14ac:dyDescent="0.25">
      <c r="C571" s="1143" t="s">
        <v>628</v>
      </c>
      <c r="D571" s="10" t="s">
        <v>629</v>
      </c>
      <c r="E571" s="134" t="s">
        <v>176</v>
      </c>
      <c r="F571" s="134" t="s">
        <v>630</v>
      </c>
      <c r="G571" s="134" t="s">
        <v>563</v>
      </c>
      <c r="H571" s="96"/>
    </row>
    <row r="572" spans="3:8" x14ac:dyDescent="0.25">
      <c r="C572" s="1143"/>
      <c r="D572" s="133">
        <v>0.25</v>
      </c>
      <c r="E572" s="133">
        <v>0.35</v>
      </c>
      <c r="F572" s="133">
        <v>0.2</v>
      </c>
      <c r="G572" s="133">
        <v>0.2</v>
      </c>
      <c r="H572" s="96"/>
    </row>
    <row r="573" spans="3:8" x14ac:dyDescent="0.25">
      <c r="H573" s="96"/>
    </row>
    <row r="574" spans="3:8" x14ac:dyDescent="0.25">
      <c r="C574" s="1159" t="s">
        <v>631</v>
      </c>
      <c r="D574" s="1160"/>
      <c r="E574" s="1160"/>
      <c r="F574" s="1161"/>
      <c r="H574" s="96"/>
    </row>
    <row r="575" spans="3:8" x14ac:dyDescent="0.25">
      <c r="C575" s="1156" t="s">
        <v>632</v>
      </c>
      <c r="D575" s="1157"/>
      <c r="E575" s="1157"/>
      <c r="F575" s="1158"/>
      <c r="H575" s="96"/>
    </row>
    <row r="576" spans="3:8" x14ac:dyDescent="0.25">
      <c r="C576" s="22"/>
      <c r="D576" s="116" t="s">
        <v>540</v>
      </c>
      <c r="E576" s="116" t="s">
        <v>541</v>
      </c>
      <c r="F576" s="116" t="s">
        <v>143</v>
      </c>
      <c r="H576" s="96"/>
    </row>
    <row r="577" spans="3:8" x14ac:dyDescent="0.25">
      <c r="C577" s="117" t="s">
        <v>542</v>
      </c>
      <c r="D577" s="118">
        <v>25</v>
      </c>
      <c r="E577" s="1128" t="s">
        <v>633</v>
      </c>
      <c r="F577" s="1130"/>
      <c r="H577" s="96"/>
    </row>
    <row r="578" spans="3:8" x14ac:dyDescent="0.25">
      <c r="C578" s="117" t="s">
        <v>544</v>
      </c>
      <c r="D578" s="1131">
        <v>500000000</v>
      </c>
      <c r="E578" s="1132"/>
      <c r="F578" s="1133"/>
      <c r="H578" s="96"/>
    </row>
    <row r="579" spans="3:8" x14ac:dyDescent="0.25">
      <c r="C579" s="1134" t="s">
        <v>549</v>
      </c>
      <c r="D579" s="121" t="s">
        <v>550</v>
      </c>
      <c r="E579" s="121" t="s">
        <v>551</v>
      </c>
      <c r="F579" s="121" t="s">
        <v>552</v>
      </c>
      <c r="H579" s="96"/>
    </row>
    <row r="580" spans="3:8" x14ac:dyDescent="0.25">
      <c r="C580" s="1135"/>
      <c r="D580" s="122">
        <v>5</v>
      </c>
      <c r="E580" s="119" t="s">
        <v>553</v>
      </c>
      <c r="F580" s="120">
        <v>0.15</v>
      </c>
      <c r="H580" s="96"/>
    </row>
    <row r="581" spans="3:8" x14ac:dyDescent="0.25">
      <c r="C581" s="1134" t="s">
        <v>634</v>
      </c>
      <c r="D581" s="1162"/>
      <c r="E581" s="10" t="s">
        <v>555</v>
      </c>
      <c r="F581" s="10" t="s">
        <v>556</v>
      </c>
      <c r="H581" s="96"/>
    </row>
    <row r="582" spans="3:8" x14ac:dyDescent="0.25">
      <c r="C582" s="1135"/>
      <c r="D582" s="1163"/>
      <c r="E582" s="120">
        <v>0.65</v>
      </c>
      <c r="F582" s="120">
        <v>0.35</v>
      </c>
      <c r="H582" s="96"/>
    </row>
    <row r="583" spans="3:8" x14ac:dyDescent="0.25">
      <c r="D583" s="115"/>
      <c r="E583" s="96"/>
      <c r="F583" s="96"/>
      <c r="G583" s="96"/>
      <c r="H583" s="96"/>
    </row>
    <row r="584" spans="3:8" x14ac:dyDescent="0.25">
      <c r="C584" s="1159" t="s">
        <v>636</v>
      </c>
      <c r="D584" s="1160"/>
      <c r="E584" s="1160"/>
      <c r="F584" s="1160"/>
      <c r="G584" s="1160"/>
      <c r="H584" s="1161"/>
    </row>
    <row r="585" spans="3:8" x14ac:dyDescent="0.25">
      <c r="C585" s="1156" t="s">
        <v>637</v>
      </c>
      <c r="D585" s="1157"/>
      <c r="E585" s="1157"/>
      <c r="F585" s="1157"/>
      <c r="G585" s="1157"/>
      <c r="H585" s="1158"/>
    </row>
    <row r="586" spans="3:8" x14ac:dyDescent="0.25">
      <c r="C586" s="1126"/>
      <c r="D586" s="1136"/>
      <c r="E586" s="1127"/>
      <c r="F586" s="116" t="s">
        <v>540</v>
      </c>
      <c r="G586" s="116" t="s">
        <v>541</v>
      </c>
      <c r="H586" s="116" t="s">
        <v>143</v>
      </c>
    </row>
    <row r="587" spans="3:8" x14ac:dyDescent="0.25">
      <c r="C587" s="1137" t="s">
        <v>542</v>
      </c>
      <c r="D587" s="1138"/>
      <c r="E587" s="1139"/>
      <c r="F587" s="118">
        <v>10</v>
      </c>
      <c r="G587" s="1128" t="s">
        <v>638</v>
      </c>
      <c r="H587" s="1130"/>
    </row>
    <row r="588" spans="3:8" x14ac:dyDescent="0.25">
      <c r="C588" s="1137" t="s">
        <v>544</v>
      </c>
      <c r="D588" s="1138"/>
      <c r="E588" s="1139"/>
      <c r="F588" s="1131">
        <v>2600000000</v>
      </c>
      <c r="G588" s="1132"/>
      <c r="H588" s="1133"/>
    </row>
    <row r="589" spans="3:8" x14ac:dyDescent="0.25">
      <c r="C589" s="1145" t="s">
        <v>549</v>
      </c>
      <c r="D589" s="1146"/>
      <c r="E589" s="1147"/>
      <c r="F589" s="121" t="s">
        <v>550</v>
      </c>
      <c r="G589" s="121" t="s">
        <v>551</v>
      </c>
      <c r="H589" s="121" t="s">
        <v>552</v>
      </c>
    </row>
    <row r="590" spans="3:8" x14ac:dyDescent="0.25">
      <c r="C590" s="1148"/>
      <c r="D590" s="1149"/>
      <c r="E590" s="1150"/>
      <c r="F590" s="122">
        <v>5</v>
      </c>
      <c r="G590" s="119" t="s">
        <v>639</v>
      </c>
      <c r="H590" s="120">
        <v>0.05</v>
      </c>
    </row>
    <row r="591" spans="3:8" x14ac:dyDescent="0.25">
      <c r="C591" s="1151" t="s">
        <v>640</v>
      </c>
      <c r="D591" s="3">
        <v>2019</v>
      </c>
      <c r="E591" s="135">
        <f>D591+1</f>
        <v>2020</v>
      </c>
      <c r="F591" s="135">
        <f>E591+1</f>
        <v>2021</v>
      </c>
      <c r="G591" s="135">
        <f>F591+1</f>
        <v>2022</v>
      </c>
      <c r="H591" s="135">
        <f>G591+1</f>
        <v>2023</v>
      </c>
    </row>
    <row r="592" spans="3:8" x14ac:dyDescent="0.25">
      <c r="C592" s="1152"/>
      <c r="D592" s="136">
        <v>0.3</v>
      </c>
      <c r="E592" s="136">
        <v>0.2</v>
      </c>
      <c r="F592" s="136">
        <v>0.2</v>
      </c>
      <c r="G592" s="136">
        <v>0.15</v>
      </c>
      <c r="H592" s="136">
        <v>0.15</v>
      </c>
    </row>
    <row r="593" spans="3:8" x14ac:dyDescent="0.25">
      <c r="C593" s="1153" t="s">
        <v>641</v>
      </c>
      <c r="D593" s="1154"/>
      <c r="E593" s="1154"/>
      <c r="F593" s="1154"/>
      <c r="G593" s="1154"/>
      <c r="H593" s="1155"/>
    </row>
    <row r="595" spans="3:8" x14ac:dyDescent="0.25">
      <c r="C595" s="1120" t="s">
        <v>642</v>
      </c>
      <c r="D595" s="1121"/>
      <c r="E595" s="1121"/>
      <c r="F595" s="1121"/>
      <c r="G595" s="1122"/>
    </row>
    <row r="596" spans="3:8" x14ac:dyDescent="0.25">
      <c r="C596" s="1123" t="s">
        <v>622</v>
      </c>
      <c r="D596" s="1124"/>
      <c r="E596" s="1124"/>
      <c r="F596" s="1124"/>
      <c r="G596" s="1125"/>
    </row>
    <row r="597" spans="3:8" x14ac:dyDescent="0.25">
      <c r="C597" s="34"/>
      <c r="D597" s="34" t="s">
        <v>623</v>
      </c>
      <c r="E597" s="1126" t="s">
        <v>541</v>
      </c>
      <c r="F597" s="1127"/>
      <c r="G597" s="34" t="s">
        <v>143</v>
      </c>
    </row>
    <row r="598" spans="3:8" x14ac:dyDescent="0.25">
      <c r="C598" s="30" t="s">
        <v>624</v>
      </c>
      <c r="D598" s="119">
        <v>6</v>
      </c>
      <c r="E598" s="1128" t="s">
        <v>643</v>
      </c>
      <c r="F598" s="1129"/>
      <c r="G598" s="1130"/>
    </row>
    <row r="599" spans="3:8" x14ac:dyDescent="0.25">
      <c r="C599" s="30" t="s">
        <v>544</v>
      </c>
      <c r="D599" s="1131">
        <v>2350000000</v>
      </c>
      <c r="E599" s="1132"/>
      <c r="F599" s="1132"/>
      <c r="G599" s="1133"/>
    </row>
    <row r="600" spans="3:8" x14ac:dyDescent="0.25">
      <c r="C600" s="1134" t="s">
        <v>626</v>
      </c>
      <c r="D600" s="121" t="s">
        <v>550</v>
      </c>
      <c r="E600" s="1140" t="s">
        <v>551</v>
      </c>
      <c r="F600" s="1141"/>
      <c r="G600" s="121" t="s">
        <v>552</v>
      </c>
    </row>
    <row r="601" spans="3:8" x14ac:dyDescent="0.25">
      <c r="C601" s="1135"/>
      <c r="D601" s="132">
        <v>10</v>
      </c>
      <c r="E601" s="1128" t="s">
        <v>627</v>
      </c>
      <c r="F601" s="1130"/>
      <c r="G601" s="133">
        <v>0.1</v>
      </c>
    </row>
    <row r="603" spans="3:8" x14ac:dyDescent="0.25">
      <c r="C603" s="1120" t="s">
        <v>644</v>
      </c>
      <c r="D603" s="1121"/>
      <c r="E603" s="1121"/>
      <c r="F603" s="1121"/>
      <c r="G603" s="1122"/>
    </row>
    <row r="604" spans="3:8" x14ac:dyDescent="0.25">
      <c r="C604" s="1123" t="s">
        <v>645</v>
      </c>
      <c r="D604" s="1124"/>
      <c r="E604" s="1124"/>
      <c r="F604" s="1124"/>
      <c r="G604" s="1125"/>
    </row>
    <row r="605" spans="3:8" x14ac:dyDescent="0.25">
      <c r="C605" s="31"/>
      <c r="D605" s="137" t="s">
        <v>646</v>
      </c>
      <c r="E605" s="137" t="s">
        <v>647</v>
      </c>
      <c r="F605" s="137" t="s">
        <v>648</v>
      </c>
      <c r="G605" s="137" t="s">
        <v>649</v>
      </c>
    </row>
    <row r="606" spans="3:8" x14ac:dyDescent="0.25">
      <c r="C606" s="1" t="s">
        <v>650</v>
      </c>
      <c r="D606" s="138">
        <v>9200</v>
      </c>
      <c r="E606" s="138">
        <v>8850</v>
      </c>
      <c r="F606" s="138">
        <v>6700</v>
      </c>
      <c r="G606" s="138">
        <v>8770</v>
      </c>
    </row>
    <row r="607" spans="3:8" x14ac:dyDescent="0.25">
      <c r="D607" s="115"/>
      <c r="E607" s="96"/>
      <c r="F607" s="96"/>
      <c r="G607" s="96"/>
      <c r="H607" s="96"/>
    </row>
    <row r="608" spans="3:8" x14ac:dyDescent="0.25">
      <c r="C608" s="1120" t="s">
        <v>651</v>
      </c>
      <c r="D608" s="1121"/>
      <c r="E608" s="1121"/>
      <c r="F608" s="1121"/>
      <c r="G608" s="1122"/>
    </row>
    <row r="609" spans="3:8" x14ac:dyDescent="0.25">
      <c r="C609" s="1123" t="s">
        <v>652</v>
      </c>
      <c r="D609" s="1124"/>
      <c r="E609" s="1124"/>
      <c r="F609" s="1124"/>
      <c r="G609" s="1125"/>
    </row>
    <row r="610" spans="3:8" x14ac:dyDescent="0.25">
      <c r="C610" s="12">
        <v>2019</v>
      </c>
      <c r="D610" s="12">
        <f>C610+1</f>
        <v>2020</v>
      </c>
      <c r="E610" s="12">
        <f t="shared" ref="E610:F610" si="28">D610+1</f>
        <v>2021</v>
      </c>
      <c r="F610" s="12">
        <f t="shared" si="28"/>
        <v>2022</v>
      </c>
      <c r="G610" s="12">
        <f>F610+1</f>
        <v>2023</v>
      </c>
    </row>
    <row r="611" spans="3:8" x14ac:dyDescent="0.25">
      <c r="C611" s="45">
        <v>1.1299999999999999</v>
      </c>
      <c r="D611" s="45">
        <v>1.23</v>
      </c>
      <c r="E611" s="45">
        <v>1</v>
      </c>
      <c r="F611" s="45">
        <v>1.1399999999999999</v>
      </c>
      <c r="G611" s="45">
        <v>1.29</v>
      </c>
    </row>
    <row r="613" spans="3:8" x14ac:dyDescent="0.25">
      <c r="C613" s="1120" t="s">
        <v>653</v>
      </c>
      <c r="D613" s="1121"/>
      <c r="E613" s="1121"/>
      <c r="F613" s="1121"/>
      <c r="G613" s="1121"/>
      <c r="H613" s="1122"/>
    </row>
    <row r="614" spans="3:8" x14ac:dyDescent="0.25">
      <c r="C614" s="1123" t="s">
        <v>654</v>
      </c>
      <c r="D614" s="1124"/>
      <c r="E614" s="1124"/>
      <c r="F614" s="1124"/>
      <c r="G614" s="1124"/>
      <c r="H614" s="1125"/>
    </row>
    <row r="615" spans="3:8" x14ac:dyDescent="0.25">
      <c r="C615" s="139" t="s">
        <v>112</v>
      </c>
      <c r="D615" s="12">
        <v>2019</v>
      </c>
      <c r="E615" s="12">
        <f>D615+1</f>
        <v>2020</v>
      </c>
      <c r="F615" s="12">
        <f t="shared" ref="F615" si="29">E615+1</f>
        <v>2021</v>
      </c>
      <c r="G615" s="12">
        <f>F615+1</f>
        <v>2022</v>
      </c>
      <c r="H615" s="12">
        <f>G615+1</f>
        <v>2023</v>
      </c>
    </row>
    <row r="616" spans="3:8" x14ac:dyDescent="0.25">
      <c r="C616" s="1" t="s">
        <v>655</v>
      </c>
      <c r="D616" s="140">
        <v>8.2000000000000003E-2</v>
      </c>
      <c r="E616" s="140">
        <v>7.4999999999999997E-2</v>
      </c>
      <c r="F616" s="140">
        <v>8.5999999999999993E-2</v>
      </c>
      <c r="G616" s="140">
        <v>8.1000000000000003E-2</v>
      </c>
      <c r="H616" s="140">
        <v>7.1999999999999995E-2</v>
      </c>
    </row>
    <row r="617" spans="3:8" x14ac:dyDescent="0.25">
      <c r="D617" s="115"/>
      <c r="E617" s="96"/>
      <c r="F617" s="96"/>
      <c r="G617" s="96"/>
      <c r="H617" s="96"/>
    </row>
    <row r="618" spans="3:8" x14ac:dyDescent="0.25">
      <c r="C618" s="1120" t="s">
        <v>567</v>
      </c>
      <c r="D618" s="1121"/>
      <c r="E618" s="1121"/>
      <c r="F618" s="1122"/>
      <c r="G618" s="96"/>
      <c r="H618" s="96"/>
    </row>
    <row r="619" spans="3:8" x14ac:dyDescent="0.25">
      <c r="C619" s="1123" t="s">
        <v>568</v>
      </c>
      <c r="D619" s="1124"/>
      <c r="E619" s="1124"/>
      <c r="F619" s="1125"/>
      <c r="G619" s="96"/>
      <c r="H619" s="96"/>
    </row>
    <row r="620" spans="3:8" x14ac:dyDescent="0.25">
      <c r="C620" s="22"/>
      <c r="D620" s="22" t="s">
        <v>569</v>
      </c>
      <c r="E620" s="22" t="s">
        <v>570</v>
      </c>
      <c r="F620" s="22" t="s">
        <v>112</v>
      </c>
      <c r="G620" s="96"/>
      <c r="H620" s="96"/>
    </row>
    <row r="621" spans="3:8" x14ac:dyDescent="0.25">
      <c r="C621" s="1" t="s">
        <v>571</v>
      </c>
      <c r="D621" s="1">
        <v>13</v>
      </c>
      <c r="E621" s="1153" t="s">
        <v>572</v>
      </c>
      <c r="F621" s="1155"/>
      <c r="G621" s="96"/>
      <c r="H621" s="96"/>
    </row>
    <row r="622" spans="3:8" x14ac:dyDescent="0.25">
      <c r="C622" s="1" t="s">
        <v>573</v>
      </c>
      <c r="D622" s="120">
        <v>0.7</v>
      </c>
      <c r="E622" s="1153" t="s">
        <v>574</v>
      </c>
      <c r="F622" s="1155"/>
      <c r="G622" s="96"/>
      <c r="H622" s="96"/>
    </row>
    <row r="623" spans="3:8" x14ac:dyDescent="0.25">
      <c r="C623" s="1" t="s">
        <v>575</v>
      </c>
      <c r="D623" s="118">
        <v>132</v>
      </c>
      <c r="E623" s="1153" t="s">
        <v>576</v>
      </c>
      <c r="F623" s="1155"/>
      <c r="G623" s="96"/>
      <c r="H623" s="96"/>
    </row>
    <row r="624" spans="3:8" x14ac:dyDescent="0.25">
      <c r="C624" s="1" t="s">
        <v>577</v>
      </c>
      <c r="D624" s="1119" t="s">
        <v>578</v>
      </c>
      <c r="E624" s="1119"/>
      <c r="F624" s="1119"/>
      <c r="G624" s="96"/>
      <c r="H624" s="96"/>
    </row>
    <row r="625" spans="3:8" x14ac:dyDescent="0.25">
      <c r="C625" s="1" t="s">
        <v>579</v>
      </c>
      <c r="D625" s="123">
        <v>0.15160000000000001</v>
      </c>
      <c r="E625" s="1119" t="s">
        <v>580</v>
      </c>
      <c r="F625" s="1119"/>
      <c r="G625" s="96"/>
      <c r="H625" s="96"/>
    </row>
    <row r="626" spans="3:8" ht="30" x14ac:dyDescent="0.25">
      <c r="C626" s="40" t="s">
        <v>581</v>
      </c>
      <c r="D626" s="1200">
        <v>300000000</v>
      </c>
      <c r="E626" s="1200"/>
      <c r="F626" s="1200"/>
      <c r="G626" s="96"/>
      <c r="H626" s="96"/>
    </row>
    <row r="627" spans="3:8" ht="32.25" customHeight="1" x14ac:dyDescent="0.25">
      <c r="D627" s="115"/>
      <c r="E627" s="96"/>
      <c r="F627" s="96"/>
      <c r="G627" s="96"/>
      <c r="H627" s="96"/>
    </row>
    <row r="628" spans="3:8" x14ac:dyDescent="0.25">
      <c r="C628" s="1120" t="s">
        <v>592</v>
      </c>
      <c r="D628" s="1121"/>
      <c r="E628" s="1121"/>
      <c r="F628" s="1122"/>
      <c r="G628" s="96"/>
      <c r="H628" s="96"/>
    </row>
    <row r="629" spans="3:8" x14ac:dyDescent="0.25">
      <c r="C629" s="1123" t="s">
        <v>593</v>
      </c>
      <c r="D629" s="1124"/>
      <c r="E629" s="1124"/>
      <c r="F629" s="1125"/>
      <c r="G629" s="96"/>
      <c r="H629" s="96"/>
    </row>
    <row r="630" spans="3:8" x14ac:dyDescent="0.25">
      <c r="C630" s="22"/>
      <c r="D630" s="22" t="s">
        <v>540</v>
      </c>
      <c r="E630" s="22" t="s">
        <v>541</v>
      </c>
      <c r="F630" s="22" t="s">
        <v>143</v>
      </c>
      <c r="G630" s="96"/>
      <c r="H630" s="96"/>
    </row>
    <row r="631" spans="3:8" x14ac:dyDescent="0.25">
      <c r="C631" s="1" t="s">
        <v>571</v>
      </c>
      <c r="D631" s="1">
        <v>2</v>
      </c>
      <c r="E631" s="1119" t="s">
        <v>594</v>
      </c>
      <c r="F631" s="1119"/>
      <c r="G631" s="96"/>
      <c r="H631" s="96"/>
    </row>
    <row r="632" spans="3:8" x14ac:dyDescent="0.25">
      <c r="C632" s="1" t="s">
        <v>573</v>
      </c>
      <c r="D632" s="120">
        <v>0.9</v>
      </c>
      <c r="E632" s="1119" t="s">
        <v>595</v>
      </c>
      <c r="F632" s="1119"/>
      <c r="G632" s="96"/>
      <c r="H632" s="96"/>
    </row>
    <row r="633" spans="3:8" x14ac:dyDescent="0.25">
      <c r="C633" s="1" t="s">
        <v>575</v>
      </c>
      <c r="D633" s="118">
        <v>50</v>
      </c>
      <c r="E633" s="1119" t="s">
        <v>596</v>
      </c>
      <c r="F633" s="1119"/>
      <c r="G633" s="96"/>
      <c r="H633" s="96"/>
    </row>
    <row r="634" spans="3:8" x14ac:dyDescent="0.25">
      <c r="C634" s="1" t="s">
        <v>577</v>
      </c>
      <c r="D634" s="1" t="s">
        <v>597</v>
      </c>
      <c r="E634" s="118" t="s">
        <v>598</v>
      </c>
      <c r="F634" s="1" t="s">
        <v>599</v>
      </c>
      <c r="G634" s="96"/>
      <c r="H634" s="96"/>
    </row>
    <row r="635" spans="3:8" x14ac:dyDescent="0.25">
      <c r="C635" s="1" t="s">
        <v>600</v>
      </c>
      <c r="D635" s="125" t="s">
        <v>601</v>
      </c>
      <c r="E635" s="123">
        <v>0.156</v>
      </c>
      <c r="F635" s="126" t="s">
        <v>602</v>
      </c>
      <c r="G635" s="96"/>
      <c r="H635" s="96"/>
    </row>
    <row r="636" spans="3:8" ht="32.25" customHeight="1" x14ac:dyDescent="0.25">
      <c r="G636" s="96"/>
      <c r="H636" s="96"/>
    </row>
    <row r="637" spans="3:8" x14ac:dyDescent="0.25">
      <c r="C637" s="1120" t="s">
        <v>603</v>
      </c>
      <c r="D637" s="1121"/>
      <c r="E637" s="1121"/>
      <c r="F637" s="1122"/>
      <c r="G637" s="96"/>
      <c r="H637" s="96"/>
    </row>
    <row r="638" spans="3:8" x14ac:dyDescent="0.25">
      <c r="C638" s="1123" t="s">
        <v>604</v>
      </c>
      <c r="D638" s="1124"/>
      <c r="E638" s="1124"/>
      <c r="F638" s="1125"/>
      <c r="G638" s="96"/>
      <c r="H638" s="96"/>
    </row>
    <row r="639" spans="3:8" x14ac:dyDescent="0.25">
      <c r="C639" s="22"/>
      <c r="D639" s="22" t="s">
        <v>605</v>
      </c>
      <c r="E639" s="22" t="s">
        <v>570</v>
      </c>
      <c r="F639" s="22" t="s">
        <v>112</v>
      </c>
      <c r="G639" s="96"/>
      <c r="H639" s="96"/>
    </row>
    <row r="640" spans="3:8" x14ac:dyDescent="0.25">
      <c r="C640" s="1" t="s">
        <v>571</v>
      </c>
      <c r="D640" s="127">
        <v>5</v>
      </c>
      <c r="E640" s="1119" t="s">
        <v>606</v>
      </c>
      <c r="F640" s="1119"/>
      <c r="G640" s="96"/>
      <c r="H640" s="96"/>
    </row>
    <row r="641" spans="3:8" x14ac:dyDescent="0.25">
      <c r="C641" s="1" t="s">
        <v>371</v>
      </c>
      <c r="D641" s="120">
        <v>0.75</v>
      </c>
      <c r="E641" s="1119" t="s">
        <v>607</v>
      </c>
      <c r="F641" s="1119"/>
      <c r="G641" s="96"/>
      <c r="H641" s="96"/>
    </row>
    <row r="642" spans="3:8" x14ac:dyDescent="0.25">
      <c r="C642" s="1" t="s">
        <v>575</v>
      </c>
      <c r="D642" s="118">
        <v>16</v>
      </c>
      <c r="E642" s="1119" t="s">
        <v>608</v>
      </c>
      <c r="F642" s="1119"/>
      <c r="G642" s="96"/>
      <c r="H642" s="96"/>
    </row>
    <row r="643" spans="3:8" x14ac:dyDescent="0.25">
      <c r="C643" s="1" t="s">
        <v>609</v>
      </c>
      <c r="D643" s="125" t="s">
        <v>610</v>
      </c>
      <c r="E643" s="126" t="s">
        <v>598</v>
      </c>
      <c r="F643" s="125" t="s">
        <v>599</v>
      </c>
      <c r="G643" s="96"/>
      <c r="H643" s="96"/>
    </row>
    <row r="644" spans="3:8" x14ac:dyDescent="0.25">
      <c r="C644" s="1" t="s">
        <v>579</v>
      </c>
      <c r="D644" s="125" t="s">
        <v>601</v>
      </c>
      <c r="E644" s="123">
        <v>0.18</v>
      </c>
      <c r="F644" s="118" t="s">
        <v>602</v>
      </c>
      <c r="G644" s="96"/>
      <c r="H644" s="96"/>
    </row>
    <row r="645" spans="3:8" ht="32.25" customHeight="1" x14ac:dyDescent="0.25">
      <c r="G645" s="96"/>
      <c r="H645" s="96"/>
    </row>
    <row r="646" spans="3:8" x14ac:dyDescent="0.25">
      <c r="C646" s="1120" t="s">
        <v>611</v>
      </c>
      <c r="D646" s="1121"/>
      <c r="E646" s="1121"/>
      <c r="F646" s="1122"/>
      <c r="G646" s="96"/>
      <c r="H646" s="96"/>
    </row>
    <row r="647" spans="3:8" x14ac:dyDescent="0.25">
      <c r="C647" s="1123" t="s">
        <v>612</v>
      </c>
      <c r="D647" s="1124"/>
      <c r="E647" s="1124"/>
      <c r="F647" s="1125"/>
      <c r="G647" s="96"/>
      <c r="H647" s="96"/>
    </row>
    <row r="648" spans="3:8" x14ac:dyDescent="0.25">
      <c r="C648" s="2"/>
      <c r="D648" s="22" t="s">
        <v>605</v>
      </c>
      <c r="E648" s="22" t="s">
        <v>570</v>
      </c>
      <c r="F648" s="22" t="s">
        <v>112</v>
      </c>
      <c r="G648" s="96"/>
      <c r="H648" s="96"/>
    </row>
    <row r="649" spans="3:8" x14ac:dyDescent="0.25">
      <c r="C649" s="1" t="s">
        <v>571</v>
      </c>
      <c r="D649" s="127">
        <v>20</v>
      </c>
      <c r="E649" s="1119" t="s">
        <v>613</v>
      </c>
      <c r="F649" s="1119"/>
      <c r="G649" s="96"/>
      <c r="H649" s="96"/>
    </row>
    <row r="650" spans="3:8" x14ac:dyDescent="0.25">
      <c r="C650" s="1" t="s">
        <v>371</v>
      </c>
      <c r="D650" s="120">
        <v>0.5</v>
      </c>
      <c r="E650" s="1119" t="s">
        <v>614</v>
      </c>
      <c r="F650" s="1119"/>
      <c r="G650" s="96"/>
      <c r="H650" s="96"/>
    </row>
    <row r="651" spans="3:8" x14ac:dyDescent="0.25">
      <c r="C651" s="1" t="s">
        <v>575</v>
      </c>
      <c r="D651" s="118">
        <v>72</v>
      </c>
      <c r="E651" s="1119" t="s">
        <v>615</v>
      </c>
      <c r="F651" s="1119"/>
      <c r="G651" s="96"/>
      <c r="H651" s="96"/>
    </row>
    <row r="652" spans="3:8" x14ac:dyDescent="0.25">
      <c r="C652" s="1" t="s">
        <v>609</v>
      </c>
      <c r="D652" s="125" t="s">
        <v>597</v>
      </c>
      <c r="E652" s="126" t="s">
        <v>616</v>
      </c>
      <c r="F652" s="125" t="s">
        <v>599</v>
      </c>
      <c r="G652" s="96"/>
      <c r="H652" s="96"/>
    </row>
    <row r="653" spans="3:8" x14ac:dyDescent="0.25">
      <c r="C653" s="1" t="s">
        <v>579</v>
      </c>
      <c r="D653" s="128">
        <v>0.15820000000000001</v>
      </c>
      <c r="E653" s="1198" t="s">
        <v>617</v>
      </c>
      <c r="F653" s="1199"/>
      <c r="G653" s="96"/>
      <c r="H653" s="96"/>
    </row>
    <row r="654" spans="3:8" x14ac:dyDescent="0.25">
      <c r="C654" s="40" t="s">
        <v>618</v>
      </c>
      <c r="D654" s="1197">
        <v>20000000</v>
      </c>
      <c r="E654" s="1197"/>
      <c r="F654" s="1197"/>
      <c r="G654" s="96"/>
      <c r="H654" s="96"/>
    </row>
    <row r="655" spans="3:8" ht="32.25" customHeight="1" x14ac:dyDescent="0.25">
      <c r="D655" s="115"/>
      <c r="E655" s="96"/>
      <c r="F655" s="96"/>
      <c r="G655" s="96"/>
      <c r="H655" s="96"/>
    </row>
    <row r="656" spans="3:8" x14ac:dyDescent="0.25">
      <c r="C656" s="1120" t="s">
        <v>656</v>
      </c>
      <c r="D656" s="1121"/>
      <c r="E656" s="1121"/>
      <c r="F656" s="1122"/>
    </row>
    <row r="657" spans="3:9" x14ac:dyDescent="0.25">
      <c r="C657" s="1123" t="s">
        <v>657</v>
      </c>
      <c r="D657" s="1124"/>
      <c r="E657" s="1124"/>
      <c r="F657" s="1125"/>
    </row>
    <row r="658" spans="3:9" x14ac:dyDescent="0.25">
      <c r="C658" s="2"/>
      <c r="D658" s="22" t="s">
        <v>605</v>
      </c>
      <c r="E658" s="22" t="s">
        <v>570</v>
      </c>
      <c r="F658" s="22" t="s">
        <v>112</v>
      </c>
    </row>
    <row r="659" spans="3:9" x14ac:dyDescent="0.25">
      <c r="C659" s="1" t="s">
        <v>571</v>
      </c>
      <c r="D659" s="127">
        <v>12</v>
      </c>
      <c r="E659" s="1119" t="s">
        <v>658</v>
      </c>
      <c r="F659" s="1119"/>
    </row>
    <row r="660" spans="3:9" x14ac:dyDescent="0.25">
      <c r="C660" s="1" t="s">
        <v>371</v>
      </c>
      <c r="D660" s="120">
        <v>0.5</v>
      </c>
      <c r="E660" s="1119" t="s">
        <v>659</v>
      </c>
      <c r="F660" s="1119"/>
    </row>
    <row r="661" spans="3:9" x14ac:dyDescent="0.25">
      <c r="C661" s="1" t="s">
        <v>575</v>
      </c>
      <c r="D661" s="118">
        <v>72</v>
      </c>
      <c r="E661" s="1119" t="s">
        <v>615</v>
      </c>
      <c r="F661" s="1119"/>
    </row>
    <row r="662" spans="3:9" x14ac:dyDescent="0.25">
      <c r="C662" s="1" t="s">
        <v>609</v>
      </c>
      <c r="D662" s="125" t="s">
        <v>597</v>
      </c>
      <c r="E662" s="126" t="s">
        <v>660</v>
      </c>
      <c r="F662" s="125" t="s">
        <v>599</v>
      </c>
    </row>
    <row r="663" spans="3:9" x14ac:dyDescent="0.25">
      <c r="C663" s="1" t="s">
        <v>579</v>
      </c>
      <c r="D663" s="128">
        <v>0.25</v>
      </c>
      <c r="E663" s="1198" t="s">
        <v>617</v>
      </c>
      <c r="F663" s="1199"/>
    </row>
    <row r="664" spans="3:9" x14ac:dyDescent="0.25">
      <c r="C664" s="40" t="s">
        <v>618</v>
      </c>
      <c r="D664" s="1197">
        <v>250000000</v>
      </c>
      <c r="E664" s="1197"/>
      <c r="F664" s="1197"/>
    </row>
    <row r="665" spans="3:9" ht="32.25" customHeight="1" x14ac:dyDescent="0.25"/>
    <row r="666" spans="3:9" x14ac:dyDescent="0.25">
      <c r="C666" s="1120" t="s">
        <v>713</v>
      </c>
      <c r="D666" s="1121"/>
      <c r="E666" s="1121"/>
      <c r="F666" s="1121"/>
      <c r="G666" s="1121"/>
      <c r="H666" s="1121"/>
      <c r="I666" s="1122"/>
    </row>
    <row r="667" spans="3:9" x14ac:dyDescent="0.25">
      <c r="C667" s="1123" t="s">
        <v>714</v>
      </c>
      <c r="D667" s="1124"/>
      <c r="E667" s="1124"/>
      <c r="F667" s="1124"/>
      <c r="G667" s="1124"/>
      <c r="H667" s="1124"/>
      <c r="I667" s="1125"/>
    </row>
    <row r="668" spans="3:9" x14ac:dyDescent="0.25">
      <c r="C668" s="1220" t="s">
        <v>715</v>
      </c>
      <c r="D668" s="1207" t="s">
        <v>716</v>
      </c>
      <c r="E668" s="1207"/>
      <c r="F668" s="1207" t="s">
        <v>717</v>
      </c>
      <c r="G668" s="1207"/>
      <c r="H668" s="1220" t="s">
        <v>718</v>
      </c>
      <c r="I668" s="22" t="s">
        <v>719</v>
      </c>
    </row>
    <row r="669" spans="3:9" x14ac:dyDescent="0.25">
      <c r="C669" s="1220"/>
      <c r="D669" s="22" t="s">
        <v>540</v>
      </c>
      <c r="E669" s="116" t="s">
        <v>720</v>
      </c>
      <c r="F669" s="22" t="s">
        <v>540</v>
      </c>
      <c r="G669" s="116" t="s">
        <v>720</v>
      </c>
      <c r="H669" s="1220"/>
      <c r="I669" s="34" t="s">
        <v>721</v>
      </c>
    </row>
    <row r="670" spans="3:9" x14ac:dyDescent="0.25">
      <c r="C670" s="30" t="s">
        <v>722</v>
      </c>
      <c r="D670" s="30">
        <v>7</v>
      </c>
      <c r="E670" s="30" t="s">
        <v>723</v>
      </c>
      <c r="F670" s="117">
        <v>7</v>
      </c>
      <c r="G670" s="30" t="s">
        <v>724</v>
      </c>
      <c r="H670" s="138">
        <v>4000000000</v>
      </c>
      <c r="I670" s="140" t="s">
        <v>725</v>
      </c>
    </row>
    <row r="671" spans="3:9" x14ac:dyDescent="0.25">
      <c r="C671" s="30" t="s">
        <v>726</v>
      </c>
      <c r="D671" s="30">
        <v>28</v>
      </c>
      <c r="E671" s="30" t="s">
        <v>727</v>
      </c>
      <c r="F671" s="117">
        <v>28</v>
      </c>
      <c r="G671" s="30" t="s">
        <v>728</v>
      </c>
      <c r="H671" s="138">
        <v>4500000000</v>
      </c>
      <c r="I671" s="140" t="s">
        <v>729</v>
      </c>
    </row>
    <row r="672" spans="3:9" x14ac:dyDescent="0.25">
      <c r="C672" s="30" t="s">
        <v>730</v>
      </c>
      <c r="D672" s="30">
        <v>10</v>
      </c>
      <c r="E672" s="30" t="s">
        <v>731</v>
      </c>
      <c r="F672" s="117">
        <v>10</v>
      </c>
      <c r="G672" s="30" t="s">
        <v>732</v>
      </c>
      <c r="H672" s="138">
        <v>3700000000</v>
      </c>
      <c r="I672" s="1" t="s">
        <v>733</v>
      </c>
    </row>
    <row r="673" spans="3:9" x14ac:dyDescent="0.25">
      <c r="D673" s="115"/>
      <c r="E673" s="96"/>
      <c r="F673" s="96"/>
      <c r="G673" s="96"/>
      <c r="H673" s="96"/>
    </row>
    <row r="674" spans="3:9" x14ac:dyDescent="0.25">
      <c r="C674" s="1214" t="s">
        <v>229</v>
      </c>
      <c r="D674" s="1215"/>
      <c r="E674" s="1215"/>
      <c r="F674" s="1215"/>
      <c r="G674" s="1215"/>
      <c r="H674" s="1215"/>
      <c r="I674" s="1216"/>
    </row>
    <row r="675" spans="3:9" x14ac:dyDescent="0.25">
      <c r="C675" s="1217" t="s">
        <v>228</v>
      </c>
      <c r="D675" s="1218"/>
      <c r="E675" s="1218"/>
      <c r="F675" s="1218"/>
      <c r="G675" s="1218"/>
      <c r="H675" s="1218"/>
      <c r="I675" s="1219"/>
    </row>
    <row r="676" spans="3:9" x14ac:dyDescent="0.25">
      <c r="C676" s="48"/>
      <c r="D676" s="49" t="s">
        <v>9</v>
      </c>
      <c r="E676" s="49" t="s">
        <v>10</v>
      </c>
      <c r="F676" s="49" t="s">
        <v>11</v>
      </c>
      <c r="G676" s="49" t="s">
        <v>12</v>
      </c>
      <c r="H676" s="49" t="s">
        <v>13</v>
      </c>
      <c r="I676" s="49" t="s">
        <v>14</v>
      </c>
    </row>
    <row r="677" spans="3:9" x14ac:dyDescent="0.25">
      <c r="C677" s="9">
        <v>2019</v>
      </c>
      <c r="D677" s="47">
        <v>5.1499999999999997E-2</v>
      </c>
      <c r="E677" s="47">
        <v>5.6800000000000003E-2</v>
      </c>
      <c r="F677" s="47">
        <v>6.4699999999999994E-2</v>
      </c>
      <c r="G677" s="47">
        <v>5.79E-2</v>
      </c>
      <c r="H677" s="47">
        <v>4.9500000000000002E-2</v>
      </c>
      <c r="I677" s="47">
        <v>4.8300000000000003E-2</v>
      </c>
    </row>
    <row r="678" spans="3:9" x14ac:dyDescent="0.25">
      <c r="C678" s="9">
        <v>2020</v>
      </c>
      <c r="D678" s="47">
        <v>4.9000000000000002E-2</v>
      </c>
      <c r="E678" s="47">
        <v>6.0199999999999997E-2</v>
      </c>
      <c r="F678" s="47">
        <v>4.7899999999999998E-2</v>
      </c>
      <c r="G678" s="47">
        <v>5.3999999999999999E-2</v>
      </c>
      <c r="H678" s="47">
        <v>4.4999999999999998E-2</v>
      </c>
      <c r="I678" s="47">
        <v>4.2900000000000001E-2</v>
      </c>
    </row>
    <row r="679" spans="3:9" x14ac:dyDescent="0.25">
      <c r="C679" s="9">
        <v>2021</v>
      </c>
      <c r="D679" s="47">
        <v>5.5500000000000001E-2</v>
      </c>
      <c r="E679" s="47">
        <v>4.7899999999999998E-2</v>
      </c>
      <c r="F679" s="47">
        <v>6.5199999999999994E-2</v>
      </c>
      <c r="G679" s="47">
        <v>6.25E-2</v>
      </c>
      <c r="H679" s="47">
        <v>6.8500000000000005E-2</v>
      </c>
      <c r="I679" s="47">
        <v>6.6400000000000001E-2</v>
      </c>
    </row>
    <row r="680" spans="3:9" x14ac:dyDescent="0.25">
      <c r="C680" s="9">
        <v>2022</v>
      </c>
      <c r="D680" s="47">
        <v>6.3799999999999996E-2</v>
      </c>
      <c r="E680" s="47">
        <v>5.8200000000000002E-2</v>
      </c>
      <c r="F680" s="47">
        <v>6.3500000000000001E-2</v>
      </c>
      <c r="G680" s="47">
        <v>6.6699999999999995E-2</v>
      </c>
      <c r="H680" s="47">
        <v>5.9299999999999999E-2</v>
      </c>
      <c r="I680" s="47">
        <v>6.3799999999999996E-2</v>
      </c>
    </row>
    <row r="681" spans="3:9" x14ac:dyDescent="0.25">
      <c r="C681" s="9">
        <v>2023</v>
      </c>
      <c r="D681" s="47">
        <v>6.2100000000000002E-2</v>
      </c>
      <c r="E681" s="47">
        <v>6.1800000000000001E-2</v>
      </c>
      <c r="F681" s="47">
        <v>5.8599999999999999E-2</v>
      </c>
      <c r="G681" s="47">
        <v>4.4600000000000001E-2</v>
      </c>
      <c r="H681" s="47">
        <v>6.6400000000000001E-2</v>
      </c>
      <c r="I681" s="47">
        <v>6.25E-2</v>
      </c>
    </row>
    <row r="682" spans="3:9" x14ac:dyDescent="0.25">
      <c r="C682" s="50"/>
      <c r="D682" s="49" t="s">
        <v>15</v>
      </c>
      <c r="E682" s="49" t="s">
        <v>16</v>
      </c>
      <c r="F682" s="49" t="s">
        <v>17</v>
      </c>
      <c r="G682" s="49" t="s">
        <v>18</v>
      </c>
      <c r="H682" s="49" t="s">
        <v>19</v>
      </c>
      <c r="I682" s="49" t="s">
        <v>20</v>
      </c>
    </row>
    <row r="683" spans="3:9" x14ac:dyDescent="0.25">
      <c r="C683" s="9">
        <v>2019</v>
      </c>
      <c r="D683" s="47">
        <v>5.0099999999999999E-2</v>
      </c>
      <c r="E683" s="47">
        <v>6.3600000000000004E-2</v>
      </c>
      <c r="F683" s="47">
        <v>5.8700000000000002E-2</v>
      </c>
      <c r="G683" s="47">
        <v>5.9499999999999997E-2</v>
      </c>
      <c r="H683" s="47">
        <v>6.3E-2</v>
      </c>
      <c r="I683" s="47">
        <v>5.6500000000000002E-2</v>
      </c>
    </row>
    <row r="684" spans="3:9" x14ac:dyDescent="0.25">
      <c r="C684" s="9">
        <v>2020</v>
      </c>
      <c r="D684" s="47">
        <v>5.1799999999999999E-2</v>
      </c>
      <c r="E684" s="47">
        <v>5.1700000000000003E-2</v>
      </c>
      <c r="F684" s="47">
        <v>5.3199999999999997E-2</v>
      </c>
      <c r="G684" s="47">
        <v>6.3899999999999998E-2</v>
      </c>
      <c r="H684" s="47">
        <v>4.9099999999999998E-2</v>
      </c>
      <c r="I684" s="47">
        <v>6.88E-2</v>
      </c>
    </row>
    <row r="685" spans="3:9" x14ac:dyDescent="0.25">
      <c r="C685" s="9">
        <v>2021</v>
      </c>
      <c r="D685" s="47">
        <v>6.2399999999999997E-2</v>
      </c>
      <c r="E685" s="47">
        <v>6.4500000000000002E-2</v>
      </c>
      <c r="F685" s="47">
        <v>6.6400000000000001E-2</v>
      </c>
      <c r="G685" s="47">
        <v>5.96E-2</v>
      </c>
      <c r="H685" s="47">
        <v>5.57E-2</v>
      </c>
      <c r="I685" s="47">
        <v>6.4699999999999994E-2</v>
      </c>
    </row>
    <row r="686" spans="3:9" x14ac:dyDescent="0.25">
      <c r="C686" s="9">
        <v>2022</v>
      </c>
      <c r="D686" s="47">
        <v>5.96E-2</v>
      </c>
      <c r="E686" s="47">
        <v>5.91E-2</v>
      </c>
      <c r="F686" s="47">
        <v>6.3500000000000001E-2</v>
      </c>
      <c r="G686" s="47">
        <v>6.3100000000000003E-2</v>
      </c>
      <c r="H686" s="47">
        <v>6.4799999999999996E-2</v>
      </c>
      <c r="I686" s="47">
        <v>6.25E-2</v>
      </c>
    </row>
    <row r="687" spans="3:9" x14ac:dyDescent="0.25">
      <c r="C687" s="9">
        <v>2023</v>
      </c>
      <c r="D687" s="47">
        <v>6.2100000000000002E-2</v>
      </c>
      <c r="E687" s="47">
        <v>5.7299999999999997E-2</v>
      </c>
      <c r="F687" s="47">
        <v>6.0299999999999999E-2</v>
      </c>
      <c r="G687" s="47">
        <v>6.59E-2</v>
      </c>
      <c r="H687" s="47">
        <v>5.7500000000000002E-2</v>
      </c>
      <c r="I687" s="47">
        <v>6.9199999999999998E-2</v>
      </c>
    </row>
    <row r="688" spans="3:9" x14ac:dyDescent="0.25">
      <c r="C688" s="52"/>
      <c r="D688" s="162"/>
      <c r="E688" s="162"/>
      <c r="F688" s="162"/>
      <c r="G688" s="162"/>
      <c r="H688" s="162"/>
      <c r="I688" s="162"/>
    </row>
    <row r="689" spans="3:9" x14ac:dyDescent="0.25">
      <c r="C689" s="1120" t="s">
        <v>734</v>
      </c>
      <c r="D689" s="1121"/>
      <c r="E689" s="1121"/>
      <c r="F689" s="1121"/>
      <c r="G689" s="1121"/>
      <c r="H689" s="1121"/>
      <c r="I689" s="1122"/>
    </row>
    <row r="690" spans="3:9" x14ac:dyDescent="0.25">
      <c r="C690" s="1123" t="s">
        <v>735</v>
      </c>
      <c r="D690" s="1124"/>
      <c r="E690" s="1124"/>
      <c r="F690" s="1124"/>
      <c r="G690" s="1124"/>
      <c r="H690" s="1124"/>
      <c r="I690" s="1125"/>
    </row>
    <row r="691" spans="3:9" x14ac:dyDescent="0.25">
      <c r="C691" s="2" t="s">
        <v>112</v>
      </c>
      <c r="D691" s="163">
        <v>2018</v>
      </c>
      <c r="E691" s="164">
        <f>D691+1</f>
        <v>2019</v>
      </c>
      <c r="F691" s="164">
        <f t="shared" ref="F691:I691" si="30">E691+1</f>
        <v>2020</v>
      </c>
      <c r="G691" s="164">
        <f t="shared" si="30"/>
        <v>2021</v>
      </c>
      <c r="H691" s="164">
        <f t="shared" si="30"/>
        <v>2022</v>
      </c>
      <c r="I691" s="164">
        <f t="shared" si="30"/>
        <v>2023</v>
      </c>
    </row>
    <row r="692" spans="3:9" x14ac:dyDescent="0.25">
      <c r="C692" s="1" t="s">
        <v>736</v>
      </c>
      <c r="D692" s="45">
        <v>0.41</v>
      </c>
      <c r="E692" s="45">
        <v>0.37</v>
      </c>
      <c r="F692" s="45">
        <v>0.36</v>
      </c>
      <c r="G692" s="45">
        <v>0.38</v>
      </c>
      <c r="H692" s="45">
        <v>0.4</v>
      </c>
      <c r="I692" s="45">
        <v>0.35</v>
      </c>
    </row>
    <row r="693" spans="3:9" x14ac:dyDescent="0.25">
      <c r="C693" s="1" t="s">
        <v>737</v>
      </c>
      <c r="D693" s="45">
        <v>0.3</v>
      </c>
      <c r="E693" s="45">
        <v>0.37</v>
      </c>
      <c r="F693" s="45">
        <v>0.43</v>
      </c>
      <c r="G693" s="45">
        <v>0.34</v>
      </c>
      <c r="H693" s="45">
        <v>0.35</v>
      </c>
      <c r="I693" s="45">
        <v>0.28999999999999998</v>
      </c>
    </row>
    <row r="695" spans="3:9" x14ac:dyDescent="0.25">
      <c r="C695" s="1120" t="s">
        <v>293</v>
      </c>
      <c r="D695" s="1121"/>
      <c r="E695" s="1121"/>
      <c r="F695" s="1121"/>
      <c r="G695" s="1121"/>
      <c r="H695" s="1121"/>
      <c r="I695" s="1122"/>
    </row>
    <row r="696" spans="3:9" x14ac:dyDescent="0.25">
      <c r="C696" s="1123" t="s">
        <v>294</v>
      </c>
      <c r="D696" s="1124"/>
      <c r="E696" s="1124"/>
      <c r="F696" s="1124"/>
      <c r="G696" s="1124"/>
      <c r="H696" s="1124"/>
      <c r="I696" s="1125"/>
    </row>
    <row r="697" spans="3:9" x14ac:dyDescent="0.25">
      <c r="C697" s="2"/>
      <c r="D697" s="29">
        <v>2018</v>
      </c>
      <c r="E697" s="12">
        <v>2019</v>
      </c>
      <c r="F697" s="12">
        <v>2020</v>
      </c>
      <c r="G697" s="12">
        <v>2021</v>
      </c>
      <c r="H697" s="12">
        <v>2022</v>
      </c>
      <c r="I697" s="12">
        <v>2023</v>
      </c>
    </row>
    <row r="698" spans="3:9" ht="15" customHeight="1" x14ac:dyDescent="0.25">
      <c r="C698" s="1221" t="s">
        <v>295</v>
      </c>
      <c r="D698" s="1222"/>
      <c r="E698" s="1222"/>
      <c r="F698" s="1222"/>
      <c r="G698" s="1222"/>
      <c r="H698" s="1222"/>
      <c r="I698" s="1223"/>
    </row>
    <row r="699" spans="3:9" x14ac:dyDescent="0.25">
      <c r="C699" s="3" t="s">
        <v>1</v>
      </c>
      <c r="D699" s="81">
        <v>8.5000000000000006E-2</v>
      </c>
      <c r="E699" s="81">
        <v>6.5000000000000002E-2</v>
      </c>
      <c r="F699" s="81">
        <v>6.5000000000000002E-2</v>
      </c>
      <c r="G699" s="81">
        <v>7.4999999999999997E-2</v>
      </c>
      <c r="H699" s="81">
        <v>5.5E-2</v>
      </c>
      <c r="I699" s="81">
        <v>7.0000000000000007E-2</v>
      </c>
    </row>
    <row r="700" spans="3:9" x14ac:dyDescent="0.25">
      <c r="C700" s="3" t="s">
        <v>296</v>
      </c>
      <c r="D700" s="25">
        <v>0.05</v>
      </c>
      <c r="E700" s="25">
        <v>0.06</v>
      </c>
      <c r="F700" s="25">
        <v>7.0000000000000007E-2</v>
      </c>
      <c r="G700" s="25">
        <v>5.5E-2</v>
      </c>
      <c r="H700" s="25">
        <v>4.4999999999999998E-2</v>
      </c>
      <c r="I700" s="25">
        <v>0.05</v>
      </c>
    </row>
    <row r="701" spans="3:9" x14ac:dyDescent="0.25">
      <c r="C701" s="3" t="s">
        <v>153</v>
      </c>
      <c r="D701" s="81"/>
      <c r="E701" s="81">
        <v>0.08</v>
      </c>
      <c r="F701" s="81">
        <v>0.06</v>
      </c>
      <c r="G701" s="81">
        <v>6.5000000000000002E-2</v>
      </c>
      <c r="H701" s="81">
        <v>7.0000000000000007E-2</v>
      </c>
      <c r="I701" s="81">
        <v>7.0000000000000007E-2</v>
      </c>
    </row>
    <row r="702" spans="3:9" x14ac:dyDescent="0.25">
      <c r="C702" s="3" t="s">
        <v>4</v>
      </c>
      <c r="D702" s="25"/>
      <c r="E702" s="25"/>
      <c r="F702" s="25"/>
      <c r="G702" s="25">
        <v>0.04</v>
      </c>
      <c r="H702" s="25">
        <v>4.4999999999999998E-2</v>
      </c>
      <c r="I702" s="25">
        <v>0.05</v>
      </c>
    </row>
    <row r="703" spans="3:9" ht="15" customHeight="1" x14ac:dyDescent="0.25">
      <c r="C703" s="1221" t="s">
        <v>297</v>
      </c>
      <c r="D703" s="1222"/>
      <c r="E703" s="1222"/>
      <c r="F703" s="1222"/>
      <c r="G703" s="1222"/>
      <c r="H703" s="1222"/>
      <c r="I703" s="1223"/>
    </row>
    <row r="704" spans="3:9" x14ac:dyDescent="0.25">
      <c r="C704" s="3" t="s">
        <v>83</v>
      </c>
      <c r="D704" s="81">
        <v>7.4999999999999997E-2</v>
      </c>
      <c r="E704" s="81">
        <v>5.5E-2</v>
      </c>
      <c r="F704" s="81">
        <v>0.06</v>
      </c>
      <c r="G704" s="81">
        <v>0.05</v>
      </c>
      <c r="H704" s="81">
        <v>4.4999999999999998E-2</v>
      </c>
      <c r="I704" s="81">
        <v>5.5E-2</v>
      </c>
    </row>
    <row r="705" spans="3:9" x14ac:dyDescent="0.25">
      <c r="C705" s="3" t="s">
        <v>84</v>
      </c>
      <c r="D705" s="25">
        <v>0.04</v>
      </c>
      <c r="E705" s="25">
        <v>3.5000000000000003E-2</v>
      </c>
      <c r="F705" s="25">
        <v>7.0000000000000007E-2</v>
      </c>
      <c r="G705" s="25">
        <v>0.06</v>
      </c>
      <c r="H705" s="25">
        <v>7.0000000000000007E-2</v>
      </c>
      <c r="I705" s="25">
        <v>6.5000000000000002E-2</v>
      </c>
    </row>
    <row r="706" spans="3:9" ht="15" customHeight="1" x14ac:dyDescent="0.25">
      <c r="C706" s="1221" t="s">
        <v>298</v>
      </c>
      <c r="D706" s="1222"/>
      <c r="E706" s="1222"/>
      <c r="F706" s="1222"/>
      <c r="G706" s="1222"/>
      <c r="H706" s="1222"/>
      <c r="I706" s="1223"/>
    </row>
    <row r="707" spans="3:9" x14ac:dyDescent="0.25">
      <c r="C707" s="3" t="s">
        <v>299</v>
      </c>
      <c r="D707" s="81">
        <v>7.0000000000000007E-2</v>
      </c>
      <c r="E707" s="81">
        <v>0.08</v>
      </c>
      <c r="F707" s="81">
        <v>0.06</v>
      </c>
      <c r="G707" s="81">
        <v>7.0000000000000007E-2</v>
      </c>
      <c r="H707" s="81">
        <v>0.08</v>
      </c>
      <c r="I707" s="81">
        <v>7.0000000000000007E-2</v>
      </c>
    </row>
    <row r="708" spans="3:9" ht="15" customHeight="1" x14ac:dyDescent="0.25">
      <c r="C708" s="1221" t="s">
        <v>300</v>
      </c>
      <c r="D708" s="1222"/>
      <c r="E708" s="1222"/>
      <c r="F708" s="1222"/>
      <c r="G708" s="1222"/>
      <c r="H708" s="1222"/>
      <c r="I708" s="1223"/>
    </row>
    <row r="709" spans="3:9" x14ac:dyDescent="0.25">
      <c r="C709" s="3" t="s">
        <v>1</v>
      </c>
      <c r="D709" s="25">
        <v>0.19</v>
      </c>
      <c r="E709" s="25">
        <v>0.18</v>
      </c>
      <c r="F709" s="25">
        <v>0.19</v>
      </c>
      <c r="G709" s="25">
        <v>0.2</v>
      </c>
      <c r="H709" s="25">
        <v>0.21</v>
      </c>
      <c r="I709" s="25">
        <v>0.18</v>
      </c>
    </row>
    <row r="710" spans="3:9" x14ac:dyDescent="0.25">
      <c r="C710" s="3" t="s">
        <v>296</v>
      </c>
      <c r="D710" s="81">
        <v>0.18</v>
      </c>
      <c r="E710" s="81">
        <v>0.17</v>
      </c>
      <c r="F710" s="81">
        <v>0.18</v>
      </c>
      <c r="G710" s="81">
        <v>0.19</v>
      </c>
      <c r="H710" s="81">
        <v>0.2</v>
      </c>
      <c r="I710" s="81">
        <v>0.21</v>
      </c>
    </row>
    <row r="711" spans="3:9" x14ac:dyDescent="0.25">
      <c r="C711" s="3" t="s">
        <v>153</v>
      </c>
      <c r="D711" s="25"/>
      <c r="E711" s="25">
        <v>0.17</v>
      </c>
      <c r="F711" s="25">
        <v>0.15</v>
      </c>
      <c r="G711" s="25">
        <v>0.17</v>
      </c>
      <c r="H711" s="25">
        <v>0.18</v>
      </c>
      <c r="I711" s="25">
        <v>0.19</v>
      </c>
    </row>
    <row r="712" spans="3:9" x14ac:dyDescent="0.25">
      <c r="C712" s="3" t="s">
        <v>4</v>
      </c>
      <c r="D712" s="81"/>
      <c r="E712" s="81"/>
      <c r="F712" s="81"/>
      <c r="G712" s="81">
        <v>0.15</v>
      </c>
      <c r="H712" s="81">
        <v>0.16</v>
      </c>
      <c r="I712" s="81">
        <v>0.17</v>
      </c>
    </row>
    <row r="713" spans="3:9" x14ac:dyDescent="0.25">
      <c r="C713" s="3" t="s">
        <v>83</v>
      </c>
      <c r="D713" s="25">
        <v>0.06</v>
      </c>
      <c r="E713" s="25">
        <v>0.08</v>
      </c>
      <c r="F713" s="25">
        <v>0.09</v>
      </c>
      <c r="G713" s="25">
        <v>0.12</v>
      </c>
      <c r="H713" s="25">
        <v>0.13</v>
      </c>
      <c r="I713" s="25">
        <v>0.15</v>
      </c>
    </row>
    <row r="714" spans="3:9" x14ac:dyDescent="0.25">
      <c r="C714" s="3" t="s">
        <v>84</v>
      </c>
      <c r="D714" s="81">
        <v>0.05</v>
      </c>
      <c r="E714" s="81">
        <v>0.06</v>
      </c>
      <c r="F714" s="81">
        <v>0.08</v>
      </c>
      <c r="G714" s="81">
        <v>7.0000000000000007E-2</v>
      </c>
      <c r="H714" s="81">
        <v>0.06</v>
      </c>
      <c r="I714" s="81">
        <v>0.08</v>
      </c>
    </row>
    <row r="715" spans="3:9" ht="15" customHeight="1" x14ac:dyDescent="0.25">
      <c r="C715" s="1221" t="s">
        <v>301</v>
      </c>
      <c r="D715" s="1222"/>
      <c r="E715" s="1222"/>
      <c r="F715" s="1222"/>
      <c r="G715" s="1222"/>
      <c r="H715" s="1222"/>
      <c r="I715" s="1223"/>
    </row>
    <row r="716" spans="3:9" x14ac:dyDescent="0.25">
      <c r="C716" s="3" t="s">
        <v>1</v>
      </c>
      <c r="D716" s="80">
        <v>1.4200000000000001E-2</v>
      </c>
      <c r="E716" s="80">
        <v>1.2E-2</v>
      </c>
      <c r="F716" s="80">
        <v>1.4E-2</v>
      </c>
      <c r="G716" s="80">
        <v>1.35E-2</v>
      </c>
      <c r="H716" s="80">
        <v>1.26E-2</v>
      </c>
      <c r="I716" s="80">
        <v>1.38E-2</v>
      </c>
    </row>
    <row r="717" spans="3:9" x14ac:dyDescent="0.25">
      <c r="C717" s="3" t="s">
        <v>296</v>
      </c>
      <c r="D717" s="82">
        <v>1.2E-2</v>
      </c>
      <c r="E717" s="82">
        <v>1.4999999999999999E-2</v>
      </c>
      <c r="F717" s="82">
        <v>1.6E-2</v>
      </c>
      <c r="G717" s="82">
        <v>1.5599999999999999E-2</v>
      </c>
      <c r="H717" s="82">
        <v>1.67E-2</v>
      </c>
      <c r="I717" s="82">
        <v>1.7000000000000001E-2</v>
      </c>
    </row>
    <row r="718" spans="3:9" x14ac:dyDescent="0.25">
      <c r="C718" s="3" t="s">
        <v>153</v>
      </c>
      <c r="D718" s="80"/>
      <c r="E718" s="80">
        <v>1.4999999999999999E-2</v>
      </c>
      <c r="F718" s="80">
        <v>1.4E-2</v>
      </c>
      <c r="G718" s="80">
        <v>1.4999999999999999E-2</v>
      </c>
      <c r="H718" s="80">
        <v>1.0999999999999999E-2</v>
      </c>
      <c r="I718" s="80">
        <v>1.0999999999999999E-2</v>
      </c>
    </row>
    <row r="719" spans="3:9" x14ac:dyDescent="0.25">
      <c r="C719" s="3" t="s">
        <v>4</v>
      </c>
      <c r="D719" s="82"/>
      <c r="E719" s="82"/>
      <c r="F719" s="82"/>
      <c r="G719" s="82">
        <v>0.01</v>
      </c>
      <c r="H719" s="82">
        <v>1.2500000000000001E-2</v>
      </c>
      <c r="I719" s="82">
        <v>1.6E-2</v>
      </c>
    </row>
    <row r="720" spans="3:9" ht="15" customHeight="1" x14ac:dyDescent="0.25">
      <c r="C720" s="1221" t="s">
        <v>302</v>
      </c>
      <c r="D720" s="1222"/>
      <c r="E720" s="1222"/>
      <c r="F720" s="1222"/>
      <c r="G720" s="1222"/>
      <c r="H720" s="1222"/>
      <c r="I720" s="1223"/>
    </row>
    <row r="721" spans="3:9" x14ac:dyDescent="0.25">
      <c r="C721" s="3" t="s">
        <v>1</v>
      </c>
      <c r="D721" s="25">
        <v>0.49</v>
      </c>
      <c r="E721" s="25">
        <v>0.5</v>
      </c>
      <c r="F721" s="25">
        <v>0.51</v>
      </c>
      <c r="G721" s="25">
        <v>0.53</v>
      </c>
      <c r="H721" s="25">
        <v>0.52</v>
      </c>
      <c r="I721" s="25">
        <v>0.53</v>
      </c>
    </row>
    <row r="722" spans="3:9" x14ac:dyDescent="0.25">
      <c r="C722" s="3" t="s">
        <v>296</v>
      </c>
      <c r="D722" s="81">
        <v>0.52</v>
      </c>
      <c r="E722" s="81">
        <v>0.51</v>
      </c>
      <c r="F722" s="81">
        <v>0.52</v>
      </c>
      <c r="G722" s="81">
        <v>0.48</v>
      </c>
      <c r="H722" s="81">
        <v>0.53</v>
      </c>
      <c r="I722" s="81">
        <v>0.5</v>
      </c>
    </row>
    <row r="723" spans="3:9" x14ac:dyDescent="0.25">
      <c r="C723" s="3" t="s">
        <v>153</v>
      </c>
      <c r="D723" s="25"/>
      <c r="E723" s="25">
        <v>0.47</v>
      </c>
      <c r="F723" s="25">
        <v>0.5</v>
      </c>
      <c r="G723" s="25">
        <v>0.52</v>
      </c>
      <c r="H723" s="25">
        <v>0.5</v>
      </c>
      <c r="I723" s="25">
        <v>0.51</v>
      </c>
    </row>
    <row r="724" spans="3:9" x14ac:dyDescent="0.25">
      <c r="C724" s="3" t="s">
        <v>4</v>
      </c>
      <c r="D724" s="81"/>
      <c r="E724" s="81"/>
      <c r="F724" s="81"/>
      <c r="G724" s="81">
        <v>0.5</v>
      </c>
      <c r="H724" s="81">
        <v>0.52</v>
      </c>
      <c r="I724" s="81">
        <v>0.51</v>
      </c>
    </row>
    <row r="726" spans="3:9" x14ac:dyDescent="0.25">
      <c r="C726" s="1214" t="s">
        <v>230</v>
      </c>
      <c r="D726" s="1215"/>
      <c r="E726" s="1215"/>
      <c r="F726" s="1215"/>
      <c r="G726" s="1215"/>
      <c r="H726" s="1215"/>
      <c r="I726" s="1216"/>
    </row>
    <row r="727" spans="3:9" x14ac:dyDescent="0.25">
      <c r="C727" s="1217" t="s">
        <v>231</v>
      </c>
      <c r="D727" s="1218"/>
      <c r="E727" s="1218"/>
      <c r="F727" s="1218"/>
      <c r="G727" s="1218"/>
      <c r="H727" s="1218"/>
      <c r="I727" s="1219"/>
    </row>
    <row r="728" spans="3:9" x14ac:dyDescent="0.25">
      <c r="C728" s="49" t="s">
        <v>112</v>
      </c>
      <c r="D728" s="29">
        <v>2018</v>
      </c>
      <c r="E728" s="12">
        <f>D728+1</f>
        <v>2019</v>
      </c>
      <c r="F728" s="12">
        <f t="shared" ref="F728" si="31">E728+1</f>
        <v>2020</v>
      </c>
      <c r="G728" s="12">
        <f>F728+1</f>
        <v>2021</v>
      </c>
      <c r="H728" s="12">
        <f t="shared" ref="H728" si="32">G728+1</f>
        <v>2022</v>
      </c>
      <c r="I728" s="12">
        <f t="shared" ref="I728" si="33">H728+1</f>
        <v>2023</v>
      </c>
    </row>
    <row r="729" spans="3:9" ht="30" x14ac:dyDescent="0.25">
      <c r="C729" s="51" t="s">
        <v>232</v>
      </c>
      <c r="D729" s="45">
        <v>0.06</v>
      </c>
      <c r="E729" s="45">
        <v>0.05</v>
      </c>
      <c r="F729" s="45">
        <v>0.06</v>
      </c>
      <c r="G729" s="45">
        <v>0.05</v>
      </c>
      <c r="H729" s="45">
        <v>0.08</v>
      </c>
      <c r="I729" s="45">
        <v>7.0000000000000007E-2</v>
      </c>
    </row>
  </sheetData>
  <mergeCells count="273">
    <mergeCell ref="C726:I726"/>
    <mergeCell ref="C727:I727"/>
    <mergeCell ref="D668:E668"/>
    <mergeCell ref="C666:I666"/>
    <mergeCell ref="C667:I667"/>
    <mergeCell ref="C668:C669"/>
    <mergeCell ref="F668:G668"/>
    <mergeCell ref="H668:H669"/>
    <mergeCell ref="C689:I689"/>
    <mergeCell ref="C690:I690"/>
    <mergeCell ref="C675:I675"/>
    <mergeCell ref="C674:I674"/>
    <mergeCell ref="C715:I715"/>
    <mergeCell ref="C720:I720"/>
    <mergeCell ref="C695:I695"/>
    <mergeCell ref="C696:I696"/>
    <mergeCell ref="C698:I698"/>
    <mergeCell ref="C703:I703"/>
    <mergeCell ref="C706:I706"/>
    <mergeCell ref="C708:I708"/>
    <mergeCell ref="D545:F545"/>
    <mergeCell ref="C546:C547"/>
    <mergeCell ref="C548:F548"/>
    <mergeCell ref="E550:F550"/>
    <mergeCell ref="D551:F551"/>
    <mergeCell ref="C552:C553"/>
    <mergeCell ref="C554:F554"/>
    <mergeCell ref="E556:F556"/>
    <mergeCell ref="E525:F525"/>
    <mergeCell ref="D526:F526"/>
    <mergeCell ref="C527:C528"/>
    <mergeCell ref="C529:C530"/>
    <mergeCell ref="C531:C532"/>
    <mergeCell ref="D531:D532"/>
    <mergeCell ref="C534:F534"/>
    <mergeCell ref="C535:F535"/>
    <mergeCell ref="C536:F536"/>
    <mergeCell ref="E538:F538"/>
    <mergeCell ref="D539:F539"/>
    <mergeCell ref="C540:C541"/>
    <mergeCell ref="C542:F542"/>
    <mergeCell ref="E544:F544"/>
    <mergeCell ref="C2:H2"/>
    <mergeCell ref="C3:H3"/>
    <mergeCell ref="C335:G335"/>
    <mergeCell ref="F357:H357"/>
    <mergeCell ref="C657:F657"/>
    <mergeCell ref="E659:F659"/>
    <mergeCell ref="E660:F660"/>
    <mergeCell ref="E661:F661"/>
    <mergeCell ref="E663:F663"/>
    <mergeCell ref="C564:G564"/>
    <mergeCell ref="C565:G565"/>
    <mergeCell ref="E566:F566"/>
    <mergeCell ref="E567:G567"/>
    <mergeCell ref="D568:G568"/>
    <mergeCell ref="C569:C570"/>
    <mergeCell ref="E569:F569"/>
    <mergeCell ref="E570:F570"/>
    <mergeCell ref="C571:C572"/>
    <mergeCell ref="C574:F574"/>
    <mergeCell ref="C575:F575"/>
    <mergeCell ref="E577:F577"/>
    <mergeCell ref="D578:F578"/>
    <mergeCell ref="C579:C580"/>
    <mergeCell ref="C581:C582"/>
    <mergeCell ref="D664:F664"/>
    <mergeCell ref="E623:F623"/>
    <mergeCell ref="E622:F622"/>
    <mergeCell ref="E621:F621"/>
    <mergeCell ref="C619:F619"/>
    <mergeCell ref="C618:F618"/>
    <mergeCell ref="C656:F656"/>
    <mergeCell ref="E653:F653"/>
    <mergeCell ref="D654:F654"/>
    <mergeCell ref="C647:F647"/>
    <mergeCell ref="E649:F649"/>
    <mergeCell ref="E650:F650"/>
    <mergeCell ref="E651:F651"/>
    <mergeCell ref="C638:F638"/>
    <mergeCell ref="E640:F640"/>
    <mergeCell ref="E641:F641"/>
    <mergeCell ref="E642:F642"/>
    <mergeCell ref="C646:F646"/>
    <mergeCell ref="D624:F624"/>
    <mergeCell ref="E625:F625"/>
    <mergeCell ref="D626:F626"/>
    <mergeCell ref="C628:F628"/>
    <mergeCell ref="C629:F629"/>
    <mergeCell ref="E631:F631"/>
    <mergeCell ref="C435:H435"/>
    <mergeCell ref="C437:H437"/>
    <mergeCell ref="C439:H439"/>
    <mergeCell ref="C441:H441"/>
    <mergeCell ref="C408:H408"/>
    <mergeCell ref="C409:H409"/>
    <mergeCell ref="C410:H410"/>
    <mergeCell ref="C433:H433"/>
    <mergeCell ref="C434:H434"/>
    <mergeCell ref="C412:H412"/>
    <mergeCell ref="C416:H416"/>
    <mergeCell ref="C420:H420"/>
    <mergeCell ref="C424:H424"/>
    <mergeCell ref="C428:H428"/>
    <mergeCell ref="C318:H318"/>
    <mergeCell ref="C319:H319"/>
    <mergeCell ref="C325:H325"/>
    <mergeCell ref="C326:H326"/>
    <mergeCell ref="C382:H382"/>
    <mergeCell ref="C383:E383"/>
    <mergeCell ref="F383:H383"/>
    <mergeCell ref="C395:H395"/>
    <mergeCell ref="C396:E396"/>
    <mergeCell ref="F396:H396"/>
    <mergeCell ref="C356:H356"/>
    <mergeCell ref="C357:E357"/>
    <mergeCell ref="C369:H369"/>
    <mergeCell ref="C370:E370"/>
    <mergeCell ref="F370:H370"/>
    <mergeCell ref="C27:G27"/>
    <mergeCell ref="H27:I27"/>
    <mergeCell ref="C26:I26"/>
    <mergeCell ref="C6:H6"/>
    <mergeCell ref="C7:H7"/>
    <mergeCell ref="C16:G16"/>
    <mergeCell ref="H16:I16"/>
    <mergeCell ref="C15:I15"/>
    <mergeCell ref="C50:H50"/>
    <mergeCell ref="C40:H40"/>
    <mergeCell ref="C44:H44"/>
    <mergeCell ref="C47:H47"/>
    <mergeCell ref="C37:H37"/>
    <mergeCell ref="C38:H38"/>
    <mergeCell ref="C71:H71"/>
    <mergeCell ref="C76:I76"/>
    <mergeCell ref="C77:I77"/>
    <mergeCell ref="C53:H53"/>
    <mergeCell ref="C54:H54"/>
    <mergeCell ref="C59:I59"/>
    <mergeCell ref="C60:G60"/>
    <mergeCell ref="H60:I60"/>
    <mergeCell ref="C70:H70"/>
    <mergeCell ref="C132:F132"/>
    <mergeCell ref="C85:I85"/>
    <mergeCell ref="C86:I86"/>
    <mergeCell ref="C91:I91"/>
    <mergeCell ref="C92:I92"/>
    <mergeCell ref="C97:I97"/>
    <mergeCell ref="C98:I98"/>
    <mergeCell ref="C114:I114"/>
    <mergeCell ref="C115:I115"/>
    <mergeCell ref="C131:F131"/>
    <mergeCell ref="C139:I139"/>
    <mergeCell ref="C140:F140"/>
    <mergeCell ref="G140:I140"/>
    <mergeCell ref="C152:I152"/>
    <mergeCell ref="C153:F153"/>
    <mergeCell ref="G153:I153"/>
    <mergeCell ref="C165:I165"/>
    <mergeCell ref="C166:F166"/>
    <mergeCell ref="G166:I166"/>
    <mergeCell ref="C178:I178"/>
    <mergeCell ref="C179:F179"/>
    <mergeCell ref="G179:I179"/>
    <mergeCell ref="E237:F237"/>
    <mergeCell ref="C192:I192"/>
    <mergeCell ref="C193:F193"/>
    <mergeCell ref="G193:I193"/>
    <mergeCell ref="C206:I206"/>
    <mergeCell ref="C207:F207"/>
    <mergeCell ref="G207:I207"/>
    <mergeCell ref="C220:I220"/>
    <mergeCell ref="C221:F221"/>
    <mergeCell ref="G221:I221"/>
    <mergeCell ref="C234:F234"/>
    <mergeCell ref="C235:F235"/>
    <mergeCell ref="C260:I260"/>
    <mergeCell ref="C261:I261"/>
    <mergeCell ref="E238:F238"/>
    <mergeCell ref="E239:F239"/>
    <mergeCell ref="E240:F240"/>
    <mergeCell ref="E241:F241"/>
    <mergeCell ref="C243:I243"/>
    <mergeCell ref="C244:I244"/>
    <mergeCell ref="C450:H450"/>
    <mergeCell ref="C277:I277"/>
    <mergeCell ref="C278:I278"/>
    <mergeCell ref="C301:H301"/>
    <mergeCell ref="C302:H302"/>
    <mergeCell ref="C307:I307"/>
    <mergeCell ref="D280:I280"/>
    <mergeCell ref="C279:D279"/>
    <mergeCell ref="D285:I285"/>
    <mergeCell ref="D290:I290"/>
    <mergeCell ref="D295:I295"/>
    <mergeCell ref="C334:H334"/>
    <mergeCell ref="C343:H343"/>
    <mergeCell ref="C344:E344"/>
    <mergeCell ref="F344:H344"/>
    <mergeCell ref="C308:I308"/>
    <mergeCell ref="C454:H454"/>
    <mergeCell ref="C458:H458"/>
    <mergeCell ref="C462:H462"/>
    <mergeCell ref="C447:H447"/>
    <mergeCell ref="C448:H448"/>
    <mergeCell ref="C467:H467"/>
    <mergeCell ref="C468:H468"/>
    <mergeCell ref="C476:H476"/>
    <mergeCell ref="C472:H472"/>
    <mergeCell ref="C473:H473"/>
    <mergeCell ref="C481:H481"/>
    <mergeCell ref="C482:H482"/>
    <mergeCell ref="C486:H486"/>
    <mergeCell ref="C487:H487"/>
    <mergeCell ref="C493:H493"/>
    <mergeCell ref="C494:H494"/>
    <mergeCell ref="D496:H496"/>
    <mergeCell ref="D497:H497"/>
    <mergeCell ref="D498:H498"/>
    <mergeCell ref="D499:H499"/>
    <mergeCell ref="D500:H500"/>
    <mergeCell ref="D501:H501"/>
    <mergeCell ref="D502:H502"/>
    <mergeCell ref="D503:H503"/>
    <mergeCell ref="D505:H505"/>
    <mergeCell ref="D504:H504"/>
    <mergeCell ref="C522:F522"/>
    <mergeCell ref="C523:F523"/>
    <mergeCell ref="C507:H507"/>
    <mergeCell ref="C508:H508"/>
    <mergeCell ref="D510:H510"/>
    <mergeCell ref="D511:H511"/>
    <mergeCell ref="D512:H512"/>
    <mergeCell ref="D513:H513"/>
    <mergeCell ref="D514:H514"/>
    <mergeCell ref="D515:H515"/>
    <mergeCell ref="D516:H516"/>
    <mergeCell ref="D517:H517"/>
    <mergeCell ref="D518:H518"/>
    <mergeCell ref="D519:H519"/>
    <mergeCell ref="D520:H520"/>
    <mergeCell ref="D557:F557"/>
    <mergeCell ref="C558:C559"/>
    <mergeCell ref="C560:F560"/>
    <mergeCell ref="C561:C562"/>
    <mergeCell ref="F588:H588"/>
    <mergeCell ref="C589:E590"/>
    <mergeCell ref="C591:C592"/>
    <mergeCell ref="C593:H593"/>
    <mergeCell ref="C595:G595"/>
    <mergeCell ref="C585:H585"/>
    <mergeCell ref="C584:H584"/>
    <mergeCell ref="D581:D582"/>
    <mergeCell ref="E633:F633"/>
    <mergeCell ref="C637:F637"/>
    <mergeCell ref="C596:G596"/>
    <mergeCell ref="E597:F597"/>
    <mergeCell ref="E598:G598"/>
    <mergeCell ref="D599:G599"/>
    <mergeCell ref="C600:C601"/>
    <mergeCell ref="C586:E586"/>
    <mergeCell ref="C587:E587"/>
    <mergeCell ref="E632:F632"/>
    <mergeCell ref="E600:F600"/>
    <mergeCell ref="E601:F601"/>
    <mergeCell ref="C614:H614"/>
    <mergeCell ref="C613:H613"/>
    <mergeCell ref="C609:G609"/>
    <mergeCell ref="C608:G608"/>
    <mergeCell ref="C604:G604"/>
    <mergeCell ref="C603:G603"/>
    <mergeCell ref="G587:H587"/>
    <mergeCell ref="C588:E588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BK31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RowHeight="15" x14ac:dyDescent="0.25"/>
  <cols>
    <col min="1" max="1" width="42.28515625" bestFit="1" customWidth="1"/>
    <col min="2" max="2" width="14.7109375" bestFit="1" customWidth="1"/>
    <col min="3" max="3" width="17.42578125" bestFit="1" customWidth="1"/>
    <col min="4" max="4" width="17.140625" bestFit="1" customWidth="1"/>
    <col min="5" max="5" width="17.42578125" bestFit="1" customWidth="1"/>
    <col min="6" max="6" width="17.140625" bestFit="1" customWidth="1"/>
    <col min="7" max="62" width="18.140625" bestFit="1" customWidth="1"/>
    <col min="63" max="63" width="20.7109375" bestFit="1" customWidth="1"/>
  </cols>
  <sheetData>
    <row r="1" spans="1:63" ht="15.75" x14ac:dyDescent="0.25">
      <c r="A1" s="632" t="s">
        <v>843</v>
      </c>
      <c r="C1" s="55">
        <v>43466</v>
      </c>
      <c r="D1" s="55">
        <v>43497</v>
      </c>
      <c r="E1" s="55">
        <v>43525</v>
      </c>
      <c r="F1" s="55">
        <v>43556</v>
      </c>
      <c r="G1" s="55">
        <v>43586</v>
      </c>
      <c r="H1" s="55">
        <v>43617</v>
      </c>
      <c r="I1" s="55">
        <v>43647</v>
      </c>
      <c r="J1" s="55">
        <v>43678</v>
      </c>
      <c r="K1" s="55">
        <v>43709</v>
      </c>
      <c r="L1" s="55">
        <v>43739</v>
      </c>
      <c r="M1" s="55">
        <v>43770</v>
      </c>
      <c r="N1" s="55">
        <v>43800</v>
      </c>
      <c r="O1" s="56">
        <v>43831</v>
      </c>
      <c r="P1" s="56">
        <v>43862</v>
      </c>
      <c r="Q1" s="56">
        <v>43891</v>
      </c>
      <c r="R1" s="56">
        <v>43922</v>
      </c>
      <c r="S1" s="56">
        <v>43952</v>
      </c>
      <c r="T1" s="56">
        <v>43983</v>
      </c>
      <c r="U1" s="56">
        <v>44013</v>
      </c>
      <c r="V1" s="56">
        <v>44044</v>
      </c>
      <c r="W1" s="56">
        <v>44075</v>
      </c>
      <c r="X1" s="56">
        <v>44105</v>
      </c>
      <c r="Y1" s="56">
        <v>44136</v>
      </c>
      <c r="Z1" s="56">
        <v>44166</v>
      </c>
      <c r="AA1" s="57">
        <v>44197</v>
      </c>
      <c r="AB1" s="57">
        <v>44228</v>
      </c>
      <c r="AC1" s="57">
        <v>44256</v>
      </c>
      <c r="AD1" s="57">
        <v>44287</v>
      </c>
      <c r="AE1" s="57">
        <v>44317</v>
      </c>
      <c r="AF1" s="57">
        <v>44348</v>
      </c>
      <c r="AG1" s="57">
        <v>44378</v>
      </c>
      <c r="AH1" s="57">
        <v>44409</v>
      </c>
      <c r="AI1" s="57">
        <v>44440</v>
      </c>
      <c r="AJ1" s="57">
        <v>44470</v>
      </c>
      <c r="AK1" s="57">
        <v>44501</v>
      </c>
      <c r="AL1" s="57">
        <v>44531</v>
      </c>
      <c r="AM1" s="69">
        <v>44562</v>
      </c>
      <c r="AN1" s="69">
        <v>44593</v>
      </c>
      <c r="AO1" s="69">
        <v>44621</v>
      </c>
      <c r="AP1" s="69">
        <v>44652</v>
      </c>
      <c r="AQ1" s="69">
        <v>44682</v>
      </c>
      <c r="AR1" s="69">
        <v>44713</v>
      </c>
      <c r="AS1" s="69">
        <v>44743</v>
      </c>
      <c r="AT1" s="69">
        <v>44774</v>
      </c>
      <c r="AU1" s="69">
        <v>44805</v>
      </c>
      <c r="AV1" s="69">
        <v>44835</v>
      </c>
      <c r="AW1" s="69">
        <v>44866</v>
      </c>
      <c r="AX1" s="69">
        <v>44896</v>
      </c>
      <c r="AY1" s="58">
        <v>44927</v>
      </c>
      <c r="AZ1" s="58">
        <v>44958</v>
      </c>
      <c r="BA1" s="58">
        <v>44986</v>
      </c>
      <c r="BB1" s="58">
        <v>45017</v>
      </c>
      <c r="BC1" s="58">
        <v>45047</v>
      </c>
      <c r="BD1" s="58">
        <v>45078</v>
      </c>
      <c r="BE1" s="58">
        <v>45108</v>
      </c>
      <c r="BF1" s="58">
        <v>45139</v>
      </c>
      <c r="BG1" s="58">
        <v>45170</v>
      </c>
      <c r="BH1" s="58">
        <v>45200</v>
      </c>
      <c r="BI1" s="58">
        <v>45231</v>
      </c>
      <c r="BJ1" s="58">
        <v>45261</v>
      </c>
      <c r="BK1" s="59" t="s">
        <v>236</v>
      </c>
    </row>
    <row r="2" spans="1:63" ht="16.5" thickBot="1" x14ac:dyDescent="0.3">
      <c r="A2" s="622"/>
    </row>
    <row r="3" spans="1:63" ht="16.5" thickBot="1" x14ac:dyDescent="0.3">
      <c r="A3" s="678" t="s">
        <v>844</v>
      </c>
      <c r="C3" s="83">
        <f t="shared" ref="C3:AH3" si="0">C4+C21</f>
        <v>2741200963.8805513</v>
      </c>
      <c r="D3" s="83">
        <f t="shared" si="0"/>
        <v>2159097257.8424835</v>
      </c>
      <c r="E3" s="83">
        <f t="shared" si="0"/>
        <v>2189236386.1449375</v>
      </c>
      <c r="F3" s="83">
        <f t="shared" si="0"/>
        <v>1631619272.4565928</v>
      </c>
      <c r="G3" s="83">
        <f t="shared" si="0"/>
        <v>2689769642.0291739</v>
      </c>
      <c r="H3" s="83">
        <f t="shared" si="0"/>
        <v>3495614802.0332975</v>
      </c>
      <c r="I3" s="83">
        <f t="shared" si="0"/>
        <v>3315350415.0872555</v>
      </c>
      <c r="J3" s="83">
        <f t="shared" si="0"/>
        <v>2053509954.5606833</v>
      </c>
      <c r="K3" s="83">
        <f t="shared" si="0"/>
        <v>2501997241.9683418</v>
      </c>
      <c r="L3" s="83">
        <f t="shared" si="0"/>
        <v>2686651695.2324562</v>
      </c>
      <c r="M3" s="83">
        <f t="shared" si="0"/>
        <v>3034444450.547338</v>
      </c>
      <c r="N3" s="83">
        <f t="shared" si="0"/>
        <v>4944531734.0987453</v>
      </c>
      <c r="O3" s="83">
        <f t="shared" si="0"/>
        <v>4279581745.3371534</v>
      </c>
      <c r="P3" s="83">
        <f t="shared" si="0"/>
        <v>3253576462.4074488</v>
      </c>
      <c r="Q3" s="83">
        <f t="shared" si="0"/>
        <v>3560035613.2273607</v>
      </c>
      <c r="R3" s="83">
        <f t="shared" si="0"/>
        <v>3224162458.8685451</v>
      </c>
      <c r="S3" s="83">
        <f t="shared" si="0"/>
        <v>4279948420.7939191</v>
      </c>
      <c r="T3" s="83">
        <f t="shared" si="0"/>
        <v>4836382705.5567636</v>
      </c>
      <c r="U3" s="83">
        <f t="shared" si="0"/>
        <v>5293609590.9917431</v>
      </c>
      <c r="V3" s="83">
        <f t="shared" si="0"/>
        <v>3523653040.1805143</v>
      </c>
      <c r="W3" s="83">
        <f t="shared" si="0"/>
        <v>4555210446.2883368</v>
      </c>
      <c r="X3" s="83">
        <f t="shared" si="0"/>
        <v>4419703046.3751898</v>
      </c>
      <c r="Y3" s="83">
        <f t="shared" si="0"/>
        <v>5157571407.369957</v>
      </c>
      <c r="Z3" s="83">
        <f t="shared" si="0"/>
        <v>6930129046.2891407</v>
      </c>
      <c r="AA3" s="83">
        <f t="shared" si="0"/>
        <v>6198476412.6955643</v>
      </c>
      <c r="AB3" s="83">
        <f t="shared" si="0"/>
        <v>4109290915.3351374</v>
      </c>
      <c r="AC3" s="83">
        <f t="shared" si="0"/>
        <v>4600072207.6010704</v>
      </c>
      <c r="AD3" s="83">
        <f t="shared" si="0"/>
        <v>3679735697.0042796</v>
      </c>
      <c r="AE3" s="83">
        <f t="shared" si="0"/>
        <v>5999312835.6649513</v>
      </c>
      <c r="AF3" s="83">
        <f t="shared" si="0"/>
        <v>8014459338.0256195</v>
      </c>
      <c r="AG3" s="83">
        <f t="shared" si="0"/>
        <v>5385089602.8746605</v>
      </c>
      <c r="AH3" s="83">
        <f t="shared" si="0"/>
        <v>4932018790.8207254</v>
      </c>
      <c r="AI3" s="83">
        <f t="shared" ref="AI3:BJ3" si="1">AI4+AI21</f>
        <v>5302745290.2993317</v>
      </c>
      <c r="AJ3" s="83">
        <f t="shared" si="1"/>
        <v>5013319628.6918602</v>
      </c>
      <c r="AK3" s="83">
        <f t="shared" si="1"/>
        <v>6057435053.1501045</v>
      </c>
      <c r="AL3" s="83">
        <f t="shared" si="1"/>
        <v>7454454607.1559982</v>
      </c>
      <c r="AM3" s="83">
        <f t="shared" si="1"/>
        <v>5182333782.4701099</v>
      </c>
      <c r="AN3" s="83">
        <f t="shared" si="1"/>
        <v>5636294532.6423464</v>
      </c>
      <c r="AO3" s="83">
        <f t="shared" si="1"/>
        <v>4780418534.4506559</v>
      </c>
      <c r="AP3" s="83">
        <f t="shared" si="1"/>
        <v>5451298620.0696802</v>
      </c>
      <c r="AQ3" s="83">
        <f t="shared" si="1"/>
        <v>5980210879.8956747</v>
      </c>
      <c r="AR3" s="83">
        <f t="shared" si="1"/>
        <v>7421415875.541256</v>
      </c>
      <c r="AS3" s="83">
        <f t="shared" si="1"/>
        <v>6355391518.6203089</v>
      </c>
      <c r="AT3" s="83">
        <f t="shared" si="1"/>
        <v>5130710406.5483322</v>
      </c>
      <c r="AU3" s="83">
        <f t="shared" si="1"/>
        <v>4518500276.0372982</v>
      </c>
      <c r="AV3" s="83">
        <f t="shared" si="1"/>
        <v>5054914597.6205273</v>
      </c>
      <c r="AW3" s="83">
        <f t="shared" si="1"/>
        <v>5655444244.5396395</v>
      </c>
      <c r="AX3" s="83">
        <f t="shared" si="1"/>
        <v>7425413800.2609787</v>
      </c>
      <c r="AY3" s="83">
        <f t="shared" si="1"/>
        <v>5026508998.8323765</v>
      </c>
      <c r="AZ3" s="83">
        <f t="shared" si="1"/>
        <v>5176937079.4859838</v>
      </c>
      <c r="BA3" s="83">
        <f t="shared" si="1"/>
        <v>4850379354.8359108</v>
      </c>
      <c r="BB3" s="83">
        <f t="shared" si="1"/>
        <v>4858591162.4411592</v>
      </c>
      <c r="BC3" s="83">
        <f t="shared" si="1"/>
        <v>5847060835.7202301</v>
      </c>
      <c r="BD3" s="83">
        <f t="shared" si="1"/>
        <v>7430864361.2773952</v>
      </c>
      <c r="BE3" s="83">
        <f t="shared" si="1"/>
        <v>6327525333.1933002</v>
      </c>
      <c r="BF3" s="83">
        <f t="shared" si="1"/>
        <v>6145490937.1241055</v>
      </c>
      <c r="BG3" s="83">
        <f t="shared" si="1"/>
        <v>5980441938.4062843</v>
      </c>
      <c r="BH3" s="83">
        <f t="shared" si="1"/>
        <v>6651229368.8287792</v>
      </c>
      <c r="BI3" s="83">
        <f t="shared" si="1"/>
        <v>6357742544.1699524</v>
      </c>
      <c r="BJ3" s="83">
        <f t="shared" si="1"/>
        <v>8243970897.1915283</v>
      </c>
      <c r="BK3" s="650">
        <f>SUM(C3:BJ3)</f>
        <v>294992088059.09106</v>
      </c>
    </row>
    <row r="4" spans="1:63" ht="16.5" thickBot="1" x14ac:dyDescent="0.3">
      <c r="A4" s="389" t="s">
        <v>845</v>
      </c>
      <c r="C4" s="83">
        <f t="shared" ref="C4:AH4" si="2">C5+C9+C13+C17</f>
        <v>2257769902.9267049</v>
      </c>
      <c r="D4" s="83">
        <f t="shared" si="2"/>
        <v>1627284712.0424836</v>
      </c>
      <c r="E4" s="83">
        <f t="shared" si="2"/>
        <v>1758140598.1449375</v>
      </c>
      <c r="F4" s="83">
        <f t="shared" si="2"/>
        <v>1390682968.6719773</v>
      </c>
      <c r="G4" s="83">
        <f t="shared" si="2"/>
        <v>2158714635.8753276</v>
      </c>
      <c r="H4" s="83">
        <f t="shared" si="2"/>
        <v>2675195795.1102204</v>
      </c>
      <c r="I4" s="83">
        <f t="shared" si="2"/>
        <v>2608446527.6257172</v>
      </c>
      <c r="J4" s="83">
        <f t="shared" si="2"/>
        <v>1692380532.6529908</v>
      </c>
      <c r="K4" s="83">
        <f t="shared" si="2"/>
        <v>2070720855.3529572</v>
      </c>
      <c r="L4" s="83">
        <f t="shared" si="2"/>
        <v>2081882685.4170713</v>
      </c>
      <c r="M4" s="83">
        <f t="shared" si="2"/>
        <v>2424579992.7011843</v>
      </c>
      <c r="N4" s="83">
        <f t="shared" si="2"/>
        <v>3436999096.498745</v>
      </c>
      <c r="O4" s="83">
        <f t="shared" si="2"/>
        <v>2443660899.6448455</v>
      </c>
      <c r="P4" s="83">
        <f t="shared" si="2"/>
        <v>1761664487.3305254</v>
      </c>
      <c r="Q4" s="83">
        <f t="shared" si="2"/>
        <v>1903839019.9485912</v>
      </c>
      <c r="R4" s="83">
        <f t="shared" si="2"/>
        <v>1506069480.2199297</v>
      </c>
      <c r="S4" s="83">
        <f t="shared" si="2"/>
        <v>2336619573.1508422</v>
      </c>
      <c r="T4" s="83">
        <f t="shared" si="2"/>
        <v>2894123126.1198406</v>
      </c>
      <c r="U4" s="83">
        <f t="shared" si="2"/>
        <v>2822560739.8378973</v>
      </c>
      <c r="V4" s="83">
        <f t="shared" si="2"/>
        <v>1831945005.4254375</v>
      </c>
      <c r="W4" s="83">
        <f t="shared" si="2"/>
        <v>2241578222.3384905</v>
      </c>
      <c r="X4" s="83">
        <f t="shared" si="2"/>
        <v>2252840219.839036</v>
      </c>
      <c r="Y4" s="83">
        <f t="shared" si="2"/>
        <v>2623929316.5219564</v>
      </c>
      <c r="Z4" s="83">
        <f t="shared" si="2"/>
        <v>3717047164.7931399</v>
      </c>
      <c r="AA4" s="83">
        <f t="shared" si="2"/>
        <v>2703200699.8666406</v>
      </c>
      <c r="AB4" s="83">
        <f t="shared" si="2"/>
        <v>1993859672.6406908</v>
      </c>
      <c r="AC4" s="83">
        <f t="shared" si="2"/>
        <v>2119908683.0461407</v>
      </c>
      <c r="AD4" s="83">
        <f t="shared" si="2"/>
        <v>1717848600.2516332</v>
      </c>
      <c r="AE4" s="83">
        <f t="shared" si="2"/>
        <v>2587361316.8657379</v>
      </c>
      <c r="AF4" s="83">
        <f t="shared" si="2"/>
        <v>3219153328.8942971</v>
      </c>
      <c r="AG4" s="83">
        <f t="shared" si="2"/>
        <v>3112740488.1798291</v>
      </c>
      <c r="AH4" s="83">
        <f t="shared" si="2"/>
        <v>2069440832.3152637</v>
      </c>
      <c r="AI4" s="83">
        <f t="shared" ref="AI4:BJ4" si="3">AI5+AI9+AI13+AI17</f>
        <v>2484974697.3993311</v>
      </c>
      <c r="AJ4" s="83">
        <f t="shared" si="3"/>
        <v>2524665696.689301</v>
      </c>
      <c r="AK4" s="83">
        <f t="shared" si="3"/>
        <v>2898383115.1739993</v>
      </c>
      <c r="AL4" s="83">
        <f t="shared" si="3"/>
        <v>4107395137.9077973</v>
      </c>
      <c r="AM4" s="83">
        <f t="shared" si="3"/>
        <v>2721738590.1478209</v>
      </c>
      <c r="AN4" s="83">
        <f t="shared" si="3"/>
        <v>2010564339.6579466</v>
      </c>
      <c r="AO4" s="83">
        <f t="shared" si="3"/>
        <v>2136334807.8355119</v>
      </c>
      <c r="AP4" s="83">
        <f t="shared" si="3"/>
        <v>1733366807.7620165</v>
      </c>
      <c r="AQ4" s="83">
        <f t="shared" si="3"/>
        <v>2605665388.3885288</v>
      </c>
      <c r="AR4" s="83">
        <f t="shared" si="3"/>
        <v>3238362152.4893336</v>
      </c>
      <c r="AS4" s="83">
        <f t="shared" si="3"/>
        <v>3132587949.4747705</v>
      </c>
      <c r="AT4" s="83">
        <f t="shared" si="3"/>
        <v>2086858172.6120677</v>
      </c>
      <c r="AU4" s="83">
        <f t="shared" si="3"/>
        <v>2502569843.332037</v>
      </c>
      <c r="AV4" s="83">
        <f t="shared" si="3"/>
        <v>2543219654.8711057</v>
      </c>
      <c r="AW4" s="83">
        <f t="shared" si="3"/>
        <v>2917183892.3924551</v>
      </c>
      <c r="AX4" s="83">
        <f t="shared" si="3"/>
        <v>4130932940.6148257</v>
      </c>
      <c r="AY4" s="83">
        <f t="shared" si="3"/>
        <v>2898132929.3700533</v>
      </c>
      <c r="AZ4" s="83">
        <f t="shared" si="3"/>
        <v>2140240980.2472613</v>
      </c>
      <c r="BA4" s="83">
        <f t="shared" si="3"/>
        <v>2273474212.7808242</v>
      </c>
      <c r="BB4" s="83">
        <f t="shared" si="3"/>
        <v>1844550766.0398686</v>
      </c>
      <c r="BC4" s="83">
        <f t="shared" si="3"/>
        <v>2774148309.5003743</v>
      </c>
      <c r="BD4" s="83">
        <f t="shared" si="3"/>
        <v>3451503367.5634031</v>
      </c>
      <c r="BE4" s="83">
        <f t="shared" si="3"/>
        <v>3336604060.6656394</v>
      </c>
      <c r="BF4" s="83">
        <f t="shared" si="3"/>
        <v>2221354061.5781603</v>
      </c>
      <c r="BG4" s="83">
        <f t="shared" si="3"/>
        <v>2664350297.264462</v>
      </c>
      <c r="BH4" s="83">
        <f t="shared" si="3"/>
        <v>2708626015.3148308</v>
      </c>
      <c r="BI4" s="83">
        <f t="shared" si="3"/>
        <v>3106935229.2164111</v>
      </c>
      <c r="BJ4" s="83">
        <f t="shared" si="3"/>
        <v>4403229660.7136583</v>
      </c>
      <c r="BK4" s="650">
        <f t="shared" ref="BK4:BK298" si="4">SUM(C4:BJ4)</f>
        <v>151640142257.25488</v>
      </c>
    </row>
    <row r="5" spans="1:63" ht="15.75" x14ac:dyDescent="0.25">
      <c r="A5" s="952" t="s">
        <v>1</v>
      </c>
      <c r="C5" s="83">
        <f>' CALCULATIONS'!O19</f>
        <v>944651766.99799299</v>
      </c>
      <c r="D5" s="83">
        <f>' CALCULATIONS'!P19</f>
        <v>681032097.27304912</v>
      </c>
      <c r="E5" s="83">
        <f>' CALCULATIONS'!Q19</f>
        <v>698298129.39204335</v>
      </c>
      <c r="F5" s="83">
        <f>' CALCULATIONS'!R19</f>
        <v>548333793.88501942</v>
      </c>
      <c r="G5" s="83">
        <f>' CALCULATIONS'!S19</f>
        <v>913177864.80934942</v>
      </c>
      <c r="H5" s="83">
        <f>' CALCULATIONS'!T19</f>
        <v>1019214486.0913703</v>
      </c>
      <c r="I5" s="83">
        <f>' CALCULATIONS'!U19</f>
        <v>1102356836.8693187</v>
      </c>
      <c r="J5" s="83">
        <f>' CALCULATIONS'!V19</f>
        <v>752498522.62070584</v>
      </c>
      <c r="K5" s="83">
        <f>' CALCULATIONS'!W19</f>
        <v>838920199.28697896</v>
      </c>
      <c r="L5" s="83">
        <f>' CALCULATIONS'!X19</f>
        <v>897719275.09857142</v>
      </c>
      <c r="M5" s="83">
        <f>' CALCULATIONS'!Y19</f>
        <v>984659542.83555639</v>
      </c>
      <c r="N5" s="83">
        <f>' CALCULATIONS'!Z19</f>
        <v>1493466020.2573483</v>
      </c>
      <c r="O5" s="83">
        <f>' CALCULATIONS'!AA19</f>
        <v>1019958877.8153416</v>
      </c>
      <c r="P5" s="83">
        <f>' CALCULATIONS'!AB19</f>
        <v>735324526.68935227</v>
      </c>
      <c r="Q5" s="83">
        <f>' CALCULATIONS'!AC19</f>
        <v>753972083.895455</v>
      </c>
      <c r="R5" s="83">
        <f>' CALCULATIONS'!AD19</f>
        <v>592054007.62048769</v>
      </c>
      <c r="S5" s="83">
        <f>' CALCULATIONS'!AE19</f>
        <v>985994532.00040781</v>
      </c>
      <c r="T5" s="83">
        <f>' CALCULATIONS'!AF19</f>
        <v>1100474868.3484375</v>
      </c>
      <c r="U5" s="83">
        <f>' CALCULATIONS'!AG19</f>
        <v>1190239477.6231263</v>
      </c>
      <c r="V5" s="83">
        <f>' CALCULATIONS'!AH19</f>
        <v>812493925.49644852</v>
      </c>
      <c r="W5" s="83">
        <f>' CALCULATIONS'!AI19</f>
        <v>905802915.6062386</v>
      </c>
      <c r="X5" s="83">
        <f>' CALCULATIONS'!AJ19</f>
        <v>969293219.62786531</v>
      </c>
      <c r="Y5" s="83">
        <f>' CALCULATIONS'!AK19</f>
        <v>1063156019.24314</v>
      </c>
      <c r="Z5" s="83">
        <f>' CALCULATIONS'!AL19</f>
        <v>1612535048.6838577</v>
      </c>
      <c r="AA5" s="83">
        <f>' CALCULATIONS'!AM19</f>
        <v>1097567397.5592003</v>
      </c>
      <c r="AB5" s="83">
        <f>' CALCULATIONS'!AN19</f>
        <v>791265886.88675129</v>
      </c>
      <c r="AC5" s="83">
        <f>' CALCULATIONS'!AO19</f>
        <v>811331961.00047469</v>
      </c>
      <c r="AD5" s="83">
        <f>' CALCULATIONS'!AP19</f>
        <v>637108128.65051413</v>
      </c>
      <c r="AE5" s="83">
        <f>' CALCULATIONS'!AQ19</f>
        <v>1061011137.1807783</v>
      </c>
      <c r="AF5" s="83">
        <f>' CALCULATIONS'!AR19</f>
        <v>1184202528.6876438</v>
      </c>
      <c r="AG5" s="83">
        <f>' CALCULATIONS'!AS19</f>
        <v>1280800823.2023361</v>
      </c>
      <c r="AH5" s="83">
        <f>' CALCULATIONS'!AT19</f>
        <v>874325130.16617012</v>
      </c>
      <c r="AI5" s="83">
        <f>' CALCULATIONS'!AU19</f>
        <v>974721264.18948185</v>
      </c>
      <c r="AJ5" s="83">
        <f>' CALCULATIONS'!AV19</f>
        <v>1043033052.7536119</v>
      </c>
      <c r="AK5" s="83">
        <f>' CALCULATIONS'!AW19</f>
        <v>1144045719.1646864</v>
      </c>
      <c r="AL5" s="83">
        <f>' CALCULATIONS'!AX19</f>
        <v>1735201633.8472719</v>
      </c>
      <c r="AM5" s="83">
        <f>' CALCULATIONS'!AY19</f>
        <v>1106814787.3943355</v>
      </c>
      <c r="AN5" s="83">
        <f>' CALCULATIONS'!AZ19</f>
        <v>797929471.68909073</v>
      </c>
      <c r="AO5" s="83">
        <f>' CALCULATIONS'!BA19</f>
        <v>818170856.7872746</v>
      </c>
      <c r="AP5" s="83">
        <f>' CALCULATIONS'!BB19</f>
        <v>642467870.75921261</v>
      </c>
      <c r="AQ5" s="83">
        <f>' CALCULATIONS'!BC19</f>
        <v>1069946839.0672802</v>
      </c>
      <c r="AR5" s="83">
        <f>' CALCULATIONS'!BD19</f>
        <v>1194160852.2946484</v>
      </c>
      <c r="AS5" s="83">
        <f>' CALCULATIONS'!BE19</f>
        <v>1291583132.0700459</v>
      </c>
      <c r="AT5" s="83">
        <f>' CALCULATIONS'!BF19</f>
        <v>881684975.26954997</v>
      </c>
      <c r="AU5" s="83">
        <f>' CALCULATIONS'!BG19</f>
        <v>982932335.00956643</v>
      </c>
      <c r="AV5" s="83">
        <f>' CALCULATIONS'!BH19</f>
        <v>1051824208.6218028</v>
      </c>
      <c r="AW5" s="83">
        <f>' CALCULATIONS'!BI19</f>
        <v>1153694255.79792</v>
      </c>
      <c r="AX5" s="83">
        <f>' CALCULATIONS'!BJ19</f>
        <v>1749832563.9412735</v>
      </c>
      <c r="AY5" s="83">
        <f>' CALCULATIONS'!BK19</f>
        <v>1177824152.9785476</v>
      </c>
      <c r="AZ5" s="83">
        <f>' CALCULATIONS'!BL19</f>
        <v>849127880.74103022</v>
      </c>
      <c r="BA5" s="83">
        <f>' CALCULATIONS'!BM19</f>
        <v>870655300.58362293</v>
      </c>
      <c r="BB5" s="83">
        <f>' CALCULATIONS'!BN19</f>
        <v>683674282.52224648</v>
      </c>
      <c r="BC5" s="83">
        <f>' CALCULATIONS'!BO19</f>
        <v>1138576092.5551026</v>
      </c>
      <c r="BD5" s="83">
        <f>' CALCULATIONS'!BP19</f>
        <v>1270782710.3220057</v>
      </c>
      <c r="BE5" s="83">
        <f>' CALCULATIONS'!BQ19</f>
        <v>1374438483.6258564</v>
      </c>
      <c r="BF5" s="83">
        <f>' CALCULATIONS'!BR19</f>
        <v>938238100.09718323</v>
      </c>
      <c r="BG5" s="83">
        <f>' CALCULATIONS'!BS19</f>
        <v>1045983251.9966152</v>
      </c>
      <c r="BH5" s="83">
        <f>' CALCULATIONS'!BT19</f>
        <v>1119292843.8930118</v>
      </c>
      <c r="BI5" s="83">
        <f>' CALCULATIONS'!BU19</f>
        <v>1227702935.4014816</v>
      </c>
      <c r="BJ5" s="83">
        <f>' CALCULATIONS'!BV19</f>
        <v>1862080257.6587021</v>
      </c>
      <c r="BK5" s="650">
        <f t="shared" si="4"/>
        <v>61549661142.433784</v>
      </c>
    </row>
    <row r="6" spans="1:63" ht="15.75" x14ac:dyDescent="0.25">
      <c r="A6" s="677" t="s">
        <v>51</v>
      </c>
      <c r="C6" s="83">
        <f>C5*'MONTHLY DATA'!AM65</f>
        <v>377860706.7991972</v>
      </c>
      <c r="D6" s="83">
        <f>D5*'MONTHLY DATA'!AN65</f>
        <v>272412838.90921968</v>
      </c>
      <c r="E6" s="83">
        <f>E5*'MONTHLY DATA'!AO65</f>
        <v>279319251.75681734</v>
      </c>
      <c r="F6" s="83">
        <f>F5*'MONTHLY DATA'!AP65</f>
        <v>219333517.55400777</v>
      </c>
      <c r="G6" s="83">
        <f>G5*'MONTHLY DATA'!AQ65</f>
        <v>365271145.92373979</v>
      </c>
      <c r="H6" s="83">
        <f>H5*'MONTHLY DATA'!AR65</f>
        <v>407685794.43654817</v>
      </c>
      <c r="I6" s="83">
        <f>I5*'MONTHLY DATA'!AS65</f>
        <v>440942734.74772751</v>
      </c>
      <c r="J6" s="83">
        <f>J5*'MONTHLY DATA'!AT65</f>
        <v>300999409.04828233</v>
      </c>
      <c r="K6" s="83">
        <f>K5*'MONTHLY DATA'!AU65</f>
        <v>335568079.7147916</v>
      </c>
      <c r="L6" s="83">
        <f>L5*'MONTHLY DATA'!AV65</f>
        <v>359087710.03942859</v>
      </c>
      <c r="M6" s="83">
        <f>M5*'MONTHLY DATA'!AW65</f>
        <v>393863817.13422257</v>
      </c>
      <c r="N6" s="83">
        <f>N5*'MONTHLY DATA'!AX65</f>
        <v>597386408.10293937</v>
      </c>
      <c r="O6" s="83">
        <f>O5*'MONTHLY DATA'!AY65</f>
        <v>407983551.12613666</v>
      </c>
      <c r="P6" s="83">
        <f>P5*'MONTHLY DATA'!AZ65</f>
        <v>294129810.6757409</v>
      </c>
      <c r="Q6" s="83">
        <f>Q5*'MONTHLY DATA'!BA65</f>
        <v>301588833.558182</v>
      </c>
      <c r="R6" s="83">
        <f>R5*'MONTHLY DATA'!BB65</f>
        <v>236821603.04819509</v>
      </c>
      <c r="S6" s="83">
        <f>S5*'MONTHLY DATA'!BC65</f>
        <v>394397812.80016315</v>
      </c>
      <c r="T6" s="83">
        <f>T5*'MONTHLY DATA'!BD65</f>
        <v>440189947.33937502</v>
      </c>
      <c r="U6" s="83">
        <f>U5*'MONTHLY DATA'!BE65</f>
        <v>476095791.04925054</v>
      </c>
      <c r="V6" s="83">
        <f>V5*'MONTHLY DATA'!BF65</f>
        <v>324997570.19857943</v>
      </c>
      <c r="W6" s="83">
        <f>W5*'MONTHLY DATA'!BG65</f>
        <v>362321166.24249548</v>
      </c>
      <c r="X6" s="83">
        <f>X5*'MONTHLY DATA'!BH65</f>
        <v>387717287.85114616</v>
      </c>
      <c r="Y6" s="83">
        <f>Y5*'MONTHLY DATA'!BI65</f>
        <v>425262407.69725603</v>
      </c>
      <c r="Z6" s="83">
        <f>Z5*'MONTHLY DATA'!BJ65</f>
        <v>645014019.47354317</v>
      </c>
      <c r="AA6" s="83">
        <f>AA5*'MONTHLY DATA'!BK65</f>
        <v>439026959.02368015</v>
      </c>
      <c r="AB6" s="83">
        <f>AB5*'MONTHLY DATA'!BL65</f>
        <v>316506354.75470054</v>
      </c>
      <c r="AC6" s="83">
        <f>AC5*'MONTHLY DATA'!BM65</f>
        <v>324532784.40018988</v>
      </c>
      <c r="AD6" s="83">
        <f>AD5*'MONTHLY DATA'!BN65</f>
        <v>254843251.46020567</v>
      </c>
      <c r="AE6" s="83">
        <f>AE5*'MONTHLY DATA'!BO65</f>
        <v>424404454.87231135</v>
      </c>
      <c r="AF6" s="83">
        <f>AF5*'MONTHLY DATA'!BP65</f>
        <v>473681011.47505754</v>
      </c>
      <c r="AG6" s="83">
        <f>AG5*'MONTHLY DATA'!BQ65</f>
        <v>512320329.28093445</v>
      </c>
      <c r="AH6" s="83">
        <f>AH5*'MONTHLY DATA'!BR65</f>
        <v>349730052.06646806</v>
      </c>
      <c r="AI6" s="83">
        <f>AI5*'MONTHLY DATA'!BS65</f>
        <v>389888505.67579275</v>
      </c>
      <c r="AJ6" s="83">
        <f>AJ5*'MONTHLY DATA'!BT65</f>
        <v>417213221.10144478</v>
      </c>
      <c r="AK6" s="83">
        <f>AK5*'MONTHLY DATA'!BU65</f>
        <v>457618287.6658746</v>
      </c>
      <c r="AL6" s="83">
        <f>AL5*'MONTHLY DATA'!BV65</f>
        <v>694080653.53890884</v>
      </c>
      <c r="AM6" s="83">
        <f>AM5*'MONTHLY DATA'!BW65</f>
        <v>442725914.95773423</v>
      </c>
      <c r="AN6" s="83">
        <f>AN5*'MONTHLY DATA'!BX65</f>
        <v>319171788.67563629</v>
      </c>
      <c r="AO6" s="83">
        <f>AO5*'MONTHLY DATA'!BY65</f>
        <v>327268342.71490985</v>
      </c>
      <c r="AP6" s="83">
        <f>AP5*'MONTHLY DATA'!BZ65</f>
        <v>256987148.30368507</v>
      </c>
      <c r="AQ6" s="83">
        <f>AQ5*'MONTHLY DATA'!CA65</f>
        <v>427978735.62691212</v>
      </c>
      <c r="AR6" s="83">
        <f>AR5*'MONTHLY DATA'!CB65</f>
        <v>477664340.91785938</v>
      </c>
      <c r="AS6" s="83">
        <f>AS5*'MONTHLY DATA'!CC65</f>
        <v>516633252.82801843</v>
      </c>
      <c r="AT6" s="83">
        <f>AT5*'MONTHLY DATA'!CD65</f>
        <v>352673990.10782003</v>
      </c>
      <c r="AU6" s="83">
        <f>AU5*'MONTHLY DATA'!CE65</f>
        <v>393172934.00382662</v>
      </c>
      <c r="AV6" s="83">
        <f>AV5*'MONTHLY DATA'!CF65</f>
        <v>420729683.44872117</v>
      </c>
      <c r="AW6" s="83">
        <f>AW5*'MONTHLY DATA'!CG65</f>
        <v>461477702.31916803</v>
      </c>
      <c r="AX6" s="83">
        <f>AX5*'MONTHLY DATA'!CH65</f>
        <v>699933025.57650948</v>
      </c>
      <c r="AY6" s="83">
        <f>AY5*'MONTHLY DATA'!CI65</f>
        <v>471129661.19141906</v>
      </c>
      <c r="AZ6" s="83">
        <f>AZ5*'MONTHLY DATA'!CJ65</f>
        <v>339651152.29641211</v>
      </c>
      <c r="BA6" s="83">
        <f>BA5*'MONTHLY DATA'!CK65</f>
        <v>348262120.23344922</v>
      </c>
      <c r="BB6" s="83">
        <f>BB5*'MONTHLY DATA'!CL65</f>
        <v>273469713.00889862</v>
      </c>
      <c r="BC6" s="83">
        <f>BC5*'MONTHLY DATA'!CM65</f>
        <v>455430437.02204108</v>
      </c>
      <c r="BD6" s="83">
        <f>BD5*'MONTHLY DATA'!CN65</f>
        <v>508313084.1288023</v>
      </c>
      <c r="BE6" s="83">
        <f>BE5*'MONTHLY DATA'!CO65</f>
        <v>549775393.45034254</v>
      </c>
      <c r="BF6" s="83">
        <f>BF5*'MONTHLY DATA'!CP65</f>
        <v>375295240.03887331</v>
      </c>
      <c r="BG6" s="83">
        <f>BG5*'MONTHLY DATA'!CQ65</f>
        <v>418393300.79864609</v>
      </c>
      <c r="BH6" s="83">
        <f>BH5*'MONTHLY DATA'!CR65</f>
        <v>447717137.55720472</v>
      </c>
      <c r="BI6" s="83">
        <f>BI5*'MONTHLY DATA'!CS65</f>
        <v>491081174.16059268</v>
      </c>
      <c r="BJ6" s="83">
        <f>BJ5*'MONTHLY DATA'!CT65</f>
        <v>744832103.06348085</v>
      </c>
      <c r="BK6" s="650">
        <f t="shared" si="4"/>
        <v>24619864456.973515</v>
      </c>
    </row>
    <row r="7" spans="1:63" ht="15.75" x14ac:dyDescent="0.25">
      <c r="A7" s="677" t="s">
        <v>52</v>
      </c>
      <c r="C7" s="83">
        <f>C5*'MONTHLY DATA'!AM66</f>
        <v>283395530.0993979</v>
      </c>
      <c r="D7" s="83">
        <f>D5*'MONTHLY DATA'!AN66</f>
        <v>204309629.18191472</v>
      </c>
      <c r="E7" s="83">
        <f>E5*'MONTHLY DATA'!AO66</f>
        <v>209489438.81761301</v>
      </c>
      <c r="F7" s="83">
        <f>F5*'MONTHLY DATA'!AP66</f>
        <v>164500138.16550583</v>
      </c>
      <c r="G7" s="83">
        <f>G5*'MONTHLY DATA'!AQ66</f>
        <v>273953359.44280481</v>
      </c>
      <c r="H7" s="83">
        <f>H5*'MONTHLY DATA'!AR66</f>
        <v>305764345.82741112</v>
      </c>
      <c r="I7" s="83">
        <f>I5*'MONTHLY DATA'!AS66</f>
        <v>330707051.06079561</v>
      </c>
      <c r="J7" s="83">
        <f>J5*'MONTHLY DATA'!AT66</f>
        <v>225749556.78621176</v>
      </c>
      <c r="K7" s="83">
        <f>K5*'MONTHLY DATA'!AU66</f>
        <v>251676059.78609368</v>
      </c>
      <c r="L7" s="83">
        <f>L5*'MONTHLY DATA'!AV66</f>
        <v>269315782.52957141</v>
      </c>
      <c r="M7" s="83">
        <f>M5*'MONTHLY DATA'!AW66</f>
        <v>295397862.85066688</v>
      </c>
      <c r="N7" s="83">
        <f>N5*'MONTHLY DATA'!AX66</f>
        <v>448039806.07720447</v>
      </c>
      <c r="O7" s="83">
        <f>O5*'MONTHLY DATA'!AY66</f>
        <v>305987663.34460247</v>
      </c>
      <c r="P7" s="83">
        <f>P5*'MONTHLY DATA'!AZ66</f>
        <v>220597358.00680569</v>
      </c>
      <c r="Q7" s="83">
        <f>Q5*'MONTHLY DATA'!BA66</f>
        <v>226191625.1686365</v>
      </c>
      <c r="R7" s="83">
        <f>R5*'MONTHLY DATA'!BB66</f>
        <v>177616202.28614631</v>
      </c>
      <c r="S7" s="83">
        <f>S5*'MONTHLY DATA'!BC66</f>
        <v>295798359.60012233</v>
      </c>
      <c r="T7" s="83">
        <f>T5*'MONTHLY DATA'!BD66</f>
        <v>330142460.50453126</v>
      </c>
      <c r="U7" s="83">
        <f>U5*'MONTHLY DATA'!BE66</f>
        <v>357071843.28693789</v>
      </c>
      <c r="V7" s="83">
        <f>V5*'MONTHLY DATA'!BF66</f>
        <v>243748177.64893454</v>
      </c>
      <c r="W7" s="83">
        <f>W5*'MONTHLY DATA'!BG66</f>
        <v>271740874.68187159</v>
      </c>
      <c r="X7" s="83">
        <f>X5*'MONTHLY DATA'!BH66</f>
        <v>290787965.88835961</v>
      </c>
      <c r="Y7" s="83">
        <f>Y5*'MONTHLY DATA'!BI66</f>
        <v>318946805.77294201</v>
      </c>
      <c r="Z7" s="83">
        <f>Z5*'MONTHLY DATA'!BJ66</f>
        <v>483760514.60515726</v>
      </c>
      <c r="AA7" s="83">
        <f>AA5*'MONTHLY DATA'!BK66</f>
        <v>329270219.2677601</v>
      </c>
      <c r="AB7" s="83">
        <f>AB5*'MONTHLY DATA'!BL66</f>
        <v>237379766.06602538</v>
      </c>
      <c r="AC7" s="83">
        <f>AC5*'MONTHLY DATA'!BM66</f>
        <v>243399588.30014241</v>
      </c>
      <c r="AD7" s="83">
        <f>AD5*'MONTHLY DATA'!BN66</f>
        <v>191132438.59515423</v>
      </c>
      <c r="AE7" s="83">
        <f>AE5*'MONTHLY DATA'!BO66</f>
        <v>318303341.15423346</v>
      </c>
      <c r="AF7" s="83">
        <f>AF5*'MONTHLY DATA'!BP66</f>
        <v>355260758.60629314</v>
      </c>
      <c r="AG7" s="83">
        <f>AG5*'MONTHLY DATA'!BQ66</f>
        <v>384240246.96070081</v>
      </c>
      <c r="AH7" s="83">
        <f>AH5*'MONTHLY DATA'!BR66</f>
        <v>262297539.04985103</v>
      </c>
      <c r="AI7" s="83">
        <f>AI5*'MONTHLY DATA'!BS66</f>
        <v>292416379.25684452</v>
      </c>
      <c r="AJ7" s="83">
        <f>AJ5*'MONTHLY DATA'!BT66</f>
        <v>312909915.82608354</v>
      </c>
      <c r="AK7" s="83">
        <f>AK5*'MONTHLY DATA'!BU66</f>
        <v>343213715.74940592</v>
      </c>
      <c r="AL7" s="83">
        <f>AL5*'MONTHLY DATA'!BV66</f>
        <v>520560490.15418154</v>
      </c>
      <c r="AM7" s="83">
        <f>AM5*'MONTHLY DATA'!BW66</f>
        <v>332044436.21830064</v>
      </c>
      <c r="AN7" s="83">
        <f>AN5*'MONTHLY DATA'!BX66</f>
        <v>239378841.50672722</v>
      </c>
      <c r="AO7" s="83">
        <f>AO5*'MONTHLY DATA'!BY66</f>
        <v>245451257.03618237</v>
      </c>
      <c r="AP7" s="83">
        <f>AP5*'MONTHLY DATA'!BZ66</f>
        <v>192740361.22776377</v>
      </c>
      <c r="AQ7" s="83">
        <f>AQ5*'MONTHLY DATA'!CA66</f>
        <v>320984051.72018403</v>
      </c>
      <c r="AR7" s="83">
        <f>AR5*'MONTHLY DATA'!CB66</f>
        <v>358248255.68839449</v>
      </c>
      <c r="AS7" s="83">
        <f>AS5*'MONTHLY DATA'!CC66</f>
        <v>387474939.62101376</v>
      </c>
      <c r="AT7" s="83">
        <f>AT5*'MONTHLY DATA'!CD66</f>
        <v>264505492.58086497</v>
      </c>
      <c r="AU7" s="83">
        <f>AU5*'MONTHLY DATA'!CE66</f>
        <v>294879700.5028699</v>
      </c>
      <c r="AV7" s="83">
        <f>AV5*'MONTHLY DATA'!CF66</f>
        <v>315547262.58654082</v>
      </c>
      <c r="AW7" s="83">
        <f>AW5*'MONTHLY DATA'!CG66</f>
        <v>346108276.73937601</v>
      </c>
      <c r="AX7" s="83">
        <f>AX5*'MONTHLY DATA'!CH66</f>
        <v>524949769.18238199</v>
      </c>
      <c r="AY7" s="83">
        <f>AY5*'MONTHLY DATA'!CI66</f>
        <v>353347245.89356428</v>
      </c>
      <c r="AZ7" s="83">
        <f>AZ5*'MONTHLY DATA'!CJ66</f>
        <v>254738364.22230905</v>
      </c>
      <c r="BA7" s="83">
        <f>BA5*'MONTHLY DATA'!CK66</f>
        <v>261196590.17508686</v>
      </c>
      <c r="BB7" s="83">
        <f>BB5*'MONTHLY DATA'!CL66</f>
        <v>205102284.75667393</v>
      </c>
      <c r="BC7" s="83">
        <f>BC5*'MONTHLY DATA'!CM66</f>
        <v>341572827.76653075</v>
      </c>
      <c r="BD7" s="83">
        <f>BD5*'MONTHLY DATA'!CN66</f>
        <v>381234813.09660172</v>
      </c>
      <c r="BE7" s="83">
        <f>BE5*'MONTHLY DATA'!CO66</f>
        <v>412331545.08775693</v>
      </c>
      <c r="BF7" s="83">
        <f>BF5*'MONTHLY DATA'!CP66</f>
        <v>281471430.02915496</v>
      </c>
      <c r="BG7" s="83">
        <f>BG5*'MONTHLY DATA'!CQ66</f>
        <v>313794975.59898454</v>
      </c>
      <c r="BH7" s="83">
        <f>BH5*'MONTHLY DATA'!CR66</f>
        <v>335787853.16790354</v>
      </c>
      <c r="BI7" s="83">
        <f>BI5*'MONTHLY DATA'!CS66</f>
        <v>368310880.62044448</v>
      </c>
      <c r="BJ7" s="83">
        <f>BJ5*'MONTHLY DATA'!CT66</f>
        <v>558624077.29761064</v>
      </c>
      <c r="BK7" s="650">
        <f t="shared" ref="BK7:BK20" si="5">SUM(C7:BJ7)</f>
        <v>18464898342.730141</v>
      </c>
    </row>
    <row r="8" spans="1:63" ht="15.75" x14ac:dyDescent="0.25">
      <c r="A8" s="677" t="s">
        <v>53</v>
      </c>
      <c r="C8" s="83">
        <f>C5*'MONTHLY DATA'!AM67</f>
        <v>283395530.0993979</v>
      </c>
      <c r="D8" s="83">
        <f>D5*'MONTHLY DATA'!AN67</f>
        <v>204309629.18191472</v>
      </c>
      <c r="E8" s="83">
        <f>E5*'MONTHLY DATA'!AO67</f>
        <v>209489438.81761301</v>
      </c>
      <c r="F8" s="83">
        <f>F5*'MONTHLY DATA'!AP67</f>
        <v>164500138.16550583</v>
      </c>
      <c r="G8" s="83">
        <f>G5*'MONTHLY DATA'!AQ67</f>
        <v>273953359.44280481</v>
      </c>
      <c r="H8" s="83">
        <f>H5*'MONTHLY DATA'!AR67</f>
        <v>305764345.82741112</v>
      </c>
      <c r="I8" s="83">
        <f>I5*'MONTHLY DATA'!AS67</f>
        <v>330707051.06079561</v>
      </c>
      <c r="J8" s="83">
        <f>J5*'MONTHLY DATA'!AT67</f>
        <v>225749556.78621176</v>
      </c>
      <c r="K8" s="83">
        <f>K5*'MONTHLY DATA'!AU67</f>
        <v>251676059.78609368</v>
      </c>
      <c r="L8" s="83">
        <f>L5*'MONTHLY DATA'!AV67</f>
        <v>269315782.52957141</v>
      </c>
      <c r="M8" s="83">
        <f>M5*'MONTHLY DATA'!AW67</f>
        <v>295397862.85066688</v>
      </c>
      <c r="N8" s="83">
        <f>N5*'MONTHLY DATA'!AX67</f>
        <v>448039806.07720447</v>
      </c>
      <c r="O8" s="83">
        <f>O5*'MONTHLY DATA'!AY67</f>
        <v>305987663.34460247</v>
      </c>
      <c r="P8" s="83">
        <f>P5*'MONTHLY DATA'!AZ67</f>
        <v>220597358.00680569</v>
      </c>
      <c r="Q8" s="83">
        <f>Q5*'MONTHLY DATA'!BA67</f>
        <v>226191625.1686365</v>
      </c>
      <c r="R8" s="83">
        <f>R5*'MONTHLY DATA'!BB67</f>
        <v>177616202.28614631</v>
      </c>
      <c r="S8" s="83">
        <f>S5*'MONTHLY DATA'!BC67</f>
        <v>295798359.60012233</v>
      </c>
      <c r="T8" s="83">
        <f>T5*'MONTHLY DATA'!BD67</f>
        <v>330142460.50453126</v>
      </c>
      <c r="U8" s="83">
        <f>U5*'MONTHLY DATA'!BE67</f>
        <v>357071843.28693789</v>
      </c>
      <c r="V8" s="83">
        <f>V5*'MONTHLY DATA'!BF67</f>
        <v>243748177.64893454</v>
      </c>
      <c r="W8" s="83">
        <f>W5*'MONTHLY DATA'!BG67</f>
        <v>271740874.68187159</v>
      </c>
      <c r="X8" s="83">
        <f>X5*'MONTHLY DATA'!BH67</f>
        <v>290787965.88835961</v>
      </c>
      <c r="Y8" s="83">
        <f>Y5*'MONTHLY DATA'!BI67</f>
        <v>318946805.77294201</v>
      </c>
      <c r="Z8" s="83">
        <f>Z5*'MONTHLY DATA'!BJ67</f>
        <v>483760514.60515726</v>
      </c>
      <c r="AA8" s="83">
        <f>AA5*'MONTHLY DATA'!BK67</f>
        <v>329270219.2677601</v>
      </c>
      <c r="AB8" s="83">
        <f>AB5*'MONTHLY DATA'!BL67</f>
        <v>237379766.06602538</v>
      </c>
      <c r="AC8" s="83">
        <f>AC5*'MONTHLY DATA'!BM67</f>
        <v>243399588.30014241</v>
      </c>
      <c r="AD8" s="83">
        <f>AD5*'MONTHLY DATA'!BN67</f>
        <v>191132438.59515423</v>
      </c>
      <c r="AE8" s="83">
        <f>AE5*'MONTHLY DATA'!BO67</f>
        <v>318303341.15423346</v>
      </c>
      <c r="AF8" s="83">
        <f>AF5*'MONTHLY DATA'!BP67</f>
        <v>355260758.60629314</v>
      </c>
      <c r="AG8" s="83">
        <f>AG5*'MONTHLY DATA'!BQ67</f>
        <v>384240246.96070081</v>
      </c>
      <c r="AH8" s="83">
        <f>AH5*'MONTHLY DATA'!BR67</f>
        <v>262297539.04985103</v>
      </c>
      <c r="AI8" s="83">
        <f>AI5*'MONTHLY DATA'!BS67</f>
        <v>292416379.25684452</v>
      </c>
      <c r="AJ8" s="83">
        <f>AJ5*'MONTHLY DATA'!BT67</f>
        <v>312909915.82608354</v>
      </c>
      <c r="AK8" s="83">
        <f>AK5*'MONTHLY DATA'!BU67</f>
        <v>343213715.74940592</v>
      </c>
      <c r="AL8" s="83">
        <f>AL5*'MONTHLY DATA'!BV67</f>
        <v>520560490.15418154</v>
      </c>
      <c r="AM8" s="83">
        <f>AM5*'MONTHLY DATA'!BW67</f>
        <v>332044436.21830064</v>
      </c>
      <c r="AN8" s="83">
        <f>AN5*'MONTHLY DATA'!BX67</f>
        <v>239378841.50672722</v>
      </c>
      <c r="AO8" s="83">
        <f>AO5*'MONTHLY DATA'!BY67</f>
        <v>245451257.03618237</v>
      </c>
      <c r="AP8" s="83">
        <f>AP5*'MONTHLY DATA'!BZ67</f>
        <v>192740361.22776377</v>
      </c>
      <c r="AQ8" s="83">
        <f>AQ5*'MONTHLY DATA'!CA67</f>
        <v>320984051.72018403</v>
      </c>
      <c r="AR8" s="83">
        <f>AR5*'MONTHLY DATA'!CB67</f>
        <v>358248255.68839449</v>
      </c>
      <c r="AS8" s="83">
        <f>AS5*'MONTHLY DATA'!CC67</f>
        <v>387474939.62101376</v>
      </c>
      <c r="AT8" s="83">
        <f>AT5*'MONTHLY DATA'!CD67</f>
        <v>264505492.58086497</v>
      </c>
      <c r="AU8" s="83">
        <f>AU5*'MONTHLY DATA'!CE67</f>
        <v>294879700.5028699</v>
      </c>
      <c r="AV8" s="83">
        <f>AV5*'MONTHLY DATA'!CF67</f>
        <v>315547262.58654082</v>
      </c>
      <c r="AW8" s="83">
        <f>AW5*'MONTHLY DATA'!CG67</f>
        <v>346108276.73937601</v>
      </c>
      <c r="AX8" s="83">
        <f>AX5*'MONTHLY DATA'!CH67</f>
        <v>524949769.18238199</v>
      </c>
      <c r="AY8" s="83">
        <f>AY5*'MONTHLY DATA'!CI67</f>
        <v>353347245.89356428</v>
      </c>
      <c r="AZ8" s="83">
        <f>AZ5*'MONTHLY DATA'!CJ67</f>
        <v>254738364.22230905</v>
      </c>
      <c r="BA8" s="83">
        <f>BA5*'MONTHLY DATA'!CK67</f>
        <v>261196590.17508686</v>
      </c>
      <c r="BB8" s="83">
        <f>BB5*'MONTHLY DATA'!CL67</f>
        <v>205102284.75667393</v>
      </c>
      <c r="BC8" s="83">
        <f>BC5*'MONTHLY DATA'!CM67</f>
        <v>341572827.76653075</v>
      </c>
      <c r="BD8" s="83">
        <f>BD5*'MONTHLY DATA'!CN67</f>
        <v>381234813.09660172</v>
      </c>
      <c r="BE8" s="83">
        <f>BE5*'MONTHLY DATA'!CO67</f>
        <v>412331545.08775693</v>
      </c>
      <c r="BF8" s="83">
        <f>BF5*'MONTHLY DATA'!CP67</f>
        <v>281471430.02915496</v>
      </c>
      <c r="BG8" s="83">
        <f>BG5*'MONTHLY DATA'!CQ67</f>
        <v>313794975.59898454</v>
      </c>
      <c r="BH8" s="83">
        <f>BH5*'MONTHLY DATA'!CR67</f>
        <v>335787853.16790354</v>
      </c>
      <c r="BI8" s="83">
        <f>BI5*'MONTHLY DATA'!CS67</f>
        <v>368310880.62044448</v>
      </c>
      <c r="BJ8" s="83">
        <f>BJ5*'MONTHLY DATA'!CT67</f>
        <v>558624077.29761064</v>
      </c>
      <c r="BK8" s="650">
        <f t="shared" si="5"/>
        <v>18464898342.730141</v>
      </c>
    </row>
    <row r="9" spans="1:63" ht="15.75" x14ac:dyDescent="0.25">
      <c r="A9" s="925" t="s">
        <v>2</v>
      </c>
      <c r="C9" s="83">
        <f>' CALCULATIONS'!O89</f>
        <v>676559827.77161205</v>
      </c>
      <c r="D9" s="83">
        <f>' CALCULATIONS'!P89</f>
        <v>425442463.71203268</v>
      </c>
      <c r="E9" s="83">
        <f>' CALCULATIONS'!Q89</f>
        <v>423284160.59579432</v>
      </c>
      <c r="F9" s="83">
        <f>' CALCULATIONS'!R89</f>
        <v>321539023.72955602</v>
      </c>
      <c r="G9" s="83">
        <f>' CALCULATIONS'!S89</f>
        <v>608978462.90887845</v>
      </c>
      <c r="H9" s="83">
        <f>' CALCULATIONS'!T89</f>
        <v>1135171157.9614484</v>
      </c>
      <c r="I9" s="83">
        <f>' CALCULATIONS'!U89</f>
        <v>869531382.59929895</v>
      </c>
      <c r="J9" s="83">
        <f>' CALCULATIONS'!V89</f>
        <v>419071858.97488314</v>
      </c>
      <c r="K9" s="83">
        <f>' CALCULATIONS'!W89</f>
        <v>595242347.90887845</v>
      </c>
      <c r="L9" s="83">
        <f>' CALCULATIONS'!X89</f>
        <v>663353259.26109803</v>
      </c>
      <c r="M9" s="83">
        <f>' CALCULATIONS'!Y89</f>
        <v>803362141.70852792</v>
      </c>
      <c r="N9" s="83">
        <f>' CALCULATIONS'!Z89</f>
        <v>1422722925.1839952</v>
      </c>
      <c r="O9" s="83">
        <f>' CALCULATIONS'!AA89</f>
        <v>731451215.98056138</v>
      </c>
      <c r="P9" s="83">
        <f>' CALCULATIONS'!AB89</f>
        <v>459959513.02787995</v>
      </c>
      <c r="Q9" s="83">
        <f>' CALCULATIONS'!AC89</f>
        <v>457616130.20419365</v>
      </c>
      <c r="R9" s="83">
        <f>' CALCULATIONS'!AD89</f>
        <v>347635024.98614895</v>
      </c>
      <c r="S9" s="83">
        <f>' CALCULATIONS'!AE89</f>
        <v>658374235.30149186</v>
      </c>
      <c r="T9" s="83">
        <f>' CALCULATIONS'!AF89</f>
        <v>1227267810.1581099</v>
      </c>
      <c r="U9" s="83">
        <f>' CALCULATIONS'!AG89</f>
        <v>940070456.36582851</v>
      </c>
      <c r="V9" s="83">
        <f>' CALCULATIONS'!AH89</f>
        <v>453070632.31569564</v>
      </c>
      <c r="W9" s="83">
        <f>' CALCULATIONS'!AI89</f>
        <v>643524500.88330925</v>
      </c>
      <c r="X9" s="83">
        <f>' CALCULATIONS'!AJ89</f>
        <v>717166552.59787762</v>
      </c>
      <c r="Y9" s="83">
        <f>' CALCULATIONS'!AK89</f>
        <v>868522491.42987359</v>
      </c>
      <c r="Z9" s="83">
        <f>' CALCULATIONS'!AL89</f>
        <v>1538131668.4959891</v>
      </c>
      <c r="AA9" s="83">
        <f>' CALCULATIONS'!AM89</f>
        <v>793474410.02109337</v>
      </c>
      <c r="AB9" s="83">
        <f>' CALCULATIONS'!AN89</f>
        <v>498956261.8086707</v>
      </c>
      <c r="AC9" s="83">
        <f>' CALCULATIONS'!AO89</f>
        <v>496417829.75931925</v>
      </c>
      <c r="AD9" s="83">
        <f>' CALCULATIONS'!AP89</f>
        <v>377102947.65585017</v>
      </c>
      <c r="AE9" s="83">
        <f>' CALCULATIONS'!AQ89</f>
        <v>714191287.39861286</v>
      </c>
      <c r="AF9" s="83">
        <f>' CALCULATIONS'!AR89</f>
        <v>1331313276.261384</v>
      </c>
      <c r="AG9" s="83">
        <f>' CALCULATIONS'!AS89</f>
        <v>1019780772.6911461</v>
      </c>
      <c r="AH9" s="83">
        <f>' CALCULATIONS'!AT89</f>
        <v>491478178.20382452</v>
      </c>
      <c r="AI9" s="83">
        <f>' CALCULATIONS'!AU89</f>
        <v>698094540.92350245</v>
      </c>
      <c r="AJ9" s="83">
        <f>' CALCULATIONS'!AV89</f>
        <v>777995119.99041986</v>
      </c>
      <c r="AK9" s="83">
        <f>' CALCULATIONS'!AW89</f>
        <v>942178503.72296596</v>
      </c>
      <c r="AL9" s="83">
        <f>' CALCULATIONS'!AX89</f>
        <v>1668555980.1152561</v>
      </c>
      <c r="AM9" s="83">
        <f>' CALCULATIONS'!AY89</f>
        <v>792703212.28185678</v>
      </c>
      <c r="AN9" s="83">
        <f>' CALCULATIONS'!AZ89</f>
        <v>498470019.14656866</v>
      </c>
      <c r="AO9" s="83">
        <f>' CALCULATIONS'!BA89</f>
        <v>495943360.5766083</v>
      </c>
      <c r="AP9" s="83">
        <f>' CALCULATIONS'!BB89</f>
        <v>376734088.18051678</v>
      </c>
      <c r="AQ9" s="83">
        <f>' CALCULATIONS'!BC89</f>
        <v>713497958.84961998</v>
      </c>
      <c r="AR9" s="83">
        <f>' CALCULATIONS'!BD89</f>
        <v>1330036451.3723984</v>
      </c>
      <c r="AS9" s="83">
        <f>' CALCULATIONS'!BE89</f>
        <v>1018784226.9330961</v>
      </c>
      <c r="AT9" s="83">
        <f>' CALCULATIONS'!BF89</f>
        <v>491008348.52023077</v>
      </c>
      <c r="AU9" s="83">
        <f>' CALCULATIONS'!BG89</f>
        <v>697416917.85084188</v>
      </c>
      <c r="AV9" s="83">
        <f>' CALCULATIONS'!BH89</f>
        <v>777230597.42701566</v>
      </c>
      <c r="AW9" s="83">
        <f>' CALCULATIONS'!BI89</f>
        <v>941269046.12290621</v>
      </c>
      <c r="AX9" s="83">
        <f>' CALCULATIONS'!BJ89</f>
        <v>1666935527.8512652</v>
      </c>
      <c r="AY9" s="83">
        <f>' CALCULATIONS'!BK89</f>
        <v>848045089.85010612</v>
      </c>
      <c r="AZ9" s="83">
        <f>' CALCULATIONS'!BL89</f>
        <v>533273207.20686859</v>
      </c>
      <c r="BA9" s="83">
        <f>' CALCULATIONS'!BM89</f>
        <v>530555225.65580201</v>
      </c>
      <c r="BB9" s="83">
        <f>' CALCULATIONS'!BN89</f>
        <v>403036591.21825987</v>
      </c>
      <c r="BC9" s="83">
        <f>' CALCULATIONS'!BO89</f>
        <v>763308530.40387213</v>
      </c>
      <c r="BD9" s="83">
        <f>' CALCULATIONS'!BP89</f>
        <v>1422880764.9420352</v>
      </c>
      <c r="BE9" s="83">
        <f>' CALCULATIONS'!BQ89</f>
        <v>1089901890.4983833</v>
      </c>
      <c r="BF9" s="83">
        <f>' CALCULATIONS'!BR89</f>
        <v>525276069.18161494</v>
      </c>
      <c r="BG9" s="83">
        <f>' CALCULATIONS'!BS89</f>
        <v>746103358.72644722</v>
      </c>
      <c r="BH9" s="83">
        <f>' CALCULATIONS'!BT89</f>
        <v>831493279.12245679</v>
      </c>
      <c r="BI9" s="83">
        <f>' CALCULATIONS'!BU89</f>
        <v>1006968607.2735301</v>
      </c>
      <c r="BJ9" s="83">
        <f>' CALCULATIONS'!BV89</f>
        <v>1783309510.7555935</v>
      </c>
      <c r="BK9" s="650">
        <f t="shared" si="5"/>
        <v>47500770232.562897</v>
      </c>
    </row>
    <row r="10" spans="1:63" ht="15.75" x14ac:dyDescent="0.25">
      <c r="A10" s="676" t="s">
        <v>51</v>
      </c>
      <c r="C10" s="83">
        <f>C9*'MONTHLY DATA'!AM74</f>
        <v>338279913.88580602</v>
      </c>
      <c r="D10" s="83">
        <f>D9*'MONTHLY DATA'!AN74</f>
        <v>212721231.85601634</v>
      </c>
      <c r="E10" s="83">
        <f>E9*'MONTHLY DATA'!AO74</f>
        <v>211642080.29789716</v>
      </c>
      <c r="F10" s="83">
        <f>F9*'MONTHLY DATA'!AP74</f>
        <v>160769511.86477801</v>
      </c>
      <c r="G10" s="83">
        <f>G9*'MONTHLY DATA'!AQ74</f>
        <v>304489231.45443922</v>
      </c>
      <c r="H10" s="83">
        <f>H9*'MONTHLY DATA'!AR74</f>
        <v>567585578.98072422</v>
      </c>
      <c r="I10" s="83">
        <f>I9*'MONTHLY DATA'!AS74</f>
        <v>434765691.29964948</v>
      </c>
      <c r="J10" s="83">
        <f>J9*'MONTHLY DATA'!AT74</f>
        <v>209535929.48744157</v>
      </c>
      <c r="K10" s="83">
        <f>K9*'MONTHLY DATA'!AU74</f>
        <v>297621173.95443922</v>
      </c>
      <c r="L10" s="83">
        <f>L9*'MONTHLY DATA'!AV74</f>
        <v>331676629.63054901</v>
      </c>
      <c r="M10" s="83">
        <f>M9*'MONTHLY DATA'!AW74</f>
        <v>401681070.85426396</v>
      </c>
      <c r="N10" s="83">
        <f>N9*'MONTHLY DATA'!AX74</f>
        <v>711361462.59199762</v>
      </c>
      <c r="O10" s="83">
        <f>O9*'MONTHLY DATA'!AY74</f>
        <v>365725607.99028069</v>
      </c>
      <c r="P10" s="83">
        <f>P9*'MONTHLY DATA'!AZ74</f>
        <v>229979756.51393998</v>
      </c>
      <c r="Q10" s="83">
        <f>Q9*'MONTHLY DATA'!BA74</f>
        <v>228808065.10209683</v>
      </c>
      <c r="R10" s="83">
        <f>R9*'MONTHLY DATA'!BB74</f>
        <v>173817512.49307448</v>
      </c>
      <c r="S10" s="83">
        <f>S9*'MONTHLY DATA'!BC74</f>
        <v>329187117.65074593</v>
      </c>
      <c r="T10" s="83">
        <f>T9*'MONTHLY DATA'!BD74</f>
        <v>613633905.07905495</v>
      </c>
      <c r="U10" s="83">
        <f>U9*'MONTHLY DATA'!BE74</f>
        <v>470035228.18291426</v>
      </c>
      <c r="V10" s="83">
        <f>V9*'MONTHLY DATA'!BF74</f>
        <v>226535316.15784782</v>
      </c>
      <c r="W10" s="83">
        <f>W9*'MONTHLY DATA'!BG74</f>
        <v>321762250.44165462</v>
      </c>
      <c r="X10" s="83">
        <f>X9*'MONTHLY DATA'!BH74</f>
        <v>358583276.29893881</v>
      </c>
      <c r="Y10" s="83">
        <f>Y9*'MONTHLY DATA'!BI74</f>
        <v>434261245.71493679</v>
      </c>
      <c r="Z10" s="83">
        <f>Z9*'MONTHLY DATA'!BJ74</f>
        <v>769065834.24799454</v>
      </c>
      <c r="AA10" s="83">
        <f>AA9*'MONTHLY DATA'!BK74</f>
        <v>396737205.01054668</v>
      </c>
      <c r="AB10" s="83">
        <f>AB9*'MONTHLY DATA'!BL74</f>
        <v>249478130.90433535</v>
      </c>
      <c r="AC10" s="83">
        <f>AC9*'MONTHLY DATA'!BM74</f>
        <v>248208914.87965962</v>
      </c>
      <c r="AD10" s="83">
        <f>AD9*'MONTHLY DATA'!BN74</f>
        <v>188551473.82792509</v>
      </c>
      <c r="AE10" s="83">
        <f>AE9*'MONTHLY DATA'!BO74</f>
        <v>357095643.69930643</v>
      </c>
      <c r="AF10" s="83">
        <f>AF9*'MONTHLY DATA'!BP74</f>
        <v>665656638.13069201</v>
      </c>
      <c r="AG10" s="83">
        <f>AG9*'MONTHLY DATA'!BQ74</f>
        <v>509890386.34557307</v>
      </c>
      <c r="AH10" s="83">
        <f>AH9*'MONTHLY DATA'!BR74</f>
        <v>245739089.10191226</v>
      </c>
      <c r="AI10" s="83">
        <f>AI9*'MONTHLY DATA'!BS74</f>
        <v>349047270.46175122</v>
      </c>
      <c r="AJ10" s="83">
        <f>AJ9*'MONTHLY DATA'!BT74</f>
        <v>388997559.99520993</v>
      </c>
      <c r="AK10" s="83">
        <f>AK9*'MONTHLY DATA'!BU74</f>
        <v>471089251.86148298</v>
      </c>
      <c r="AL10" s="83">
        <f>AL9*'MONTHLY DATA'!BV74</f>
        <v>834277990.05762804</v>
      </c>
      <c r="AM10" s="83">
        <f>AM9*'MONTHLY DATA'!BW74</f>
        <v>396351606.14092839</v>
      </c>
      <c r="AN10" s="83">
        <f>AN9*'MONTHLY DATA'!BX74</f>
        <v>249235009.57328433</v>
      </c>
      <c r="AO10" s="83">
        <f>AO9*'MONTHLY DATA'!BY74</f>
        <v>247971680.28830415</v>
      </c>
      <c r="AP10" s="83">
        <f>AP9*'MONTHLY DATA'!BZ74</f>
        <v>188367044.09025839</v>
      </c>
      <c r="AQ10" s="83">
        <f>AQ9*'MONTHLY DATA'!CA74</f>
        <v>356748979.42480999</v>
      </c>
      <c r="AR10" s="83">
        <f>AR9*'MONTHLY DATA'!CB74</f>
        <v>665018225.68619919</v>
      </c>
      <c r="AS10" s="83">
        <f>AS9*'MONTHLY DATA'!CC74</f>
        <v>509392113.46654803</v>
      </c>
      <c r="AT10" s="83">
        <f>AT9*'MONTHLY DATA'!CD74</f>
        <v>245504174.26011539</v>
      </c>
      <c r="AU10" s="83">
        <f>AU9*'MONTHLY DATA'!CE74</f>
        <v>348708458.92542094</v>
      </c>
      <c r="AV10" s="83">
        <f>AV9*'MONTHLY DATA'!CF74</f>
        <v>388615298.71350783</v>
      </c>
      <c r="AW10" s="83">
        <f>AW9*'MONTHLY DATA'!CG74</f>
        <v>470634523.0614531</v>
      </c>
      <c r="AX10" s="83">
        <f>AX9*'MONTHLY DATA'!CH74</f>
        <v>833467763.9256326</v>
      </c>
      <c r="AY10" s="83">
        <f>AY9*'MONTHLY DATA'!CI74</f>
        <v>424022544.92505306</v>
      </c>
      <c r="AZ10" s="83">
        <f>AZ9*'MONTHLY DATA'!CJ74</f>
        <v>266636603.60343429</v>
      </c>
      <c r="BA10" s="83">
        <f>BA9*'MONTHLY DATA'!CK74</f>
        <v>265277612.82790101</v>
      </c>
      <c r="BB10" s="83">
        <f>BB9*'MONTHLY DATA'!CL74</f>
        <v>201518295.60912994</v>
      </c>
      <c r="BC10" s="83">
        <f>BC9*'MONTHLY DATA'!CM74</f>
        <v>381654265.20193607</v>
      </c>
      <c r="BD10" s="83">
        <f>BD9*'MONTHLY DATA'!CN74</f>
        <v>711440382.4710176</v>
      </c>
      <c r="BE10" s="83">
        <f>BE9*'MONTHLY DATA'!CO74</f>
        <v>544950945.24919164</v>
      </c>
      <c r="BF10" s="83">
        <f>BF9*'MONTHLY DATA'!CP74</f>
        <v>262638034.59080747</v>
      </c>
      <c r="BG10" s="83">
        <f>BG9*'MONTHLY DATA'!CQ74</f>
        <v>373051679.36322361</v>
      </c>
      <c r="BH10" s="83">
        <f>BH9*'MONTHLY DATA'!CR74</f>
        <v>415746639.56122839</v>
      </c>
      <c r="BI10" s="83">
        <f>BI9*'MONTHLY DATA'!CS74</f>
        <v>503484303.63676506</v>
      </c>
      <c r="BJ10" s="83">
        <f>BJ9*'MONTHLY DATA'!CT74</f>
        <v>891654755.37779677</v>
      </c>
      <c r="BK10" s="650">
        <f t="shared" si="5"/>
        <v>23750385116.281448</v>
      </c>
    </row>
    <row r="11" spans="1:63" ht="15.75" x14ac:dyDescent="0.25">
      <c r="A11" s="676" t="s">
        <v>52</v>
      </c>
      <c r="C11" s="83">
        <f>C9*'MONTHLY DATA'!AM75</f>
        <v>236795939.72006419</v>
      </c>
      <c r="D11" s="83">
        <f>D9*'MONTHLY DATA'!AN75</f>
        <v>148904862.29921141</v>
      </c>
      <c r="E11" s="83">
        <f>E9*'MONTHLY DATA'!AO75</f>
        <v>148149456.20852801</v>
      </c>
      <c r="F11" s="83">
        <f>F9*'MONTHLY DATA'!AP75</f>
        <v>112538658.3053446</v>
      </c>
      <c r="G11" s="83">
        <f>G9*'MONTHLY DATA'!AQ75</f>
        <v>213142462.01810744</v>
      </c>
      <c r="H11" s="83">
        <f>H9*'MONTHLY DATA'!AR75</f>
        <v>397309905.28650695</v>
      </c>
      <c r="I11" s="83">
        <f>I9*'MONTHLY DATA'!AS75</f>
        <v>304335983.90975463</v>
      </c>
      <c r="J11" s="83">
        <f>J9*'MONTHLY DATA'!AT75</f>
        <v>146675150.6412091</v>
      </c>
      <c r="K11" s="83">
        <f>K9*'MONTHLY DATA'!AU75</f>
        <v>208334821.76810744</v>
      </c>
      <c r="L11" s="83">
        <f>L9*'MONTHLY DATA'!AV75</f>
        <v>232173640.7413843</v>
      </c>
      <c r="M11" s="83">
        <f>M9*'MONTHLY DATA'!AW75</f>
        <v>281176749.59798473</v>
      </c>
      <c r="N11" s="83">
        <f>N9*'MONTHLY DATA'!AX75</f>
        <v>497953023.81439829</v>
      </c>
      <c r="O11" s="83">
        <f>O9*'MONTHLY DATA'!AY75</f>
        <v>256007925.59319645</v>
      </c>
      <c r="P11" s="83">
        <f>P9*'MONTHLY DATA'!AZ75</f>
        <v>160985829.55975798</v>
      </c>
      <c r="Q11" s="83">
        <f>Q9*'MONTHLY DATA'!BA75</f>
        <v>160165645.57146776</v>
      </c>
      <c r="R11" s="83">
        <f>R9*'MONTHLY DATA'!BB75</f>
        <v>121672258.74515213</v>
      </c>
      <c r="S11" s="83">
        <f>S9*'MONTHLY DATA'!BC75</f>
        <v>230430982.35552213</v>
      </c>
      <c r="T11" s="83">
        <f>T9*'MONTHLY DATA'!BD75</f>
        <v>429543733.55533844</v>
      </c>
      <c r="U11" s="83">
        <f>U9*'MONTHLY DATA'!BE75</f>
        <v>329024659.72803998</v>
      </c>
      <c r="V11" s="83">
        <f>V9*'MONTHLY DATA'!BF75</f>
        <v>158574721.31049347</v>
      </c>
      <c r="W11" s="83">
        <f>W9*'MONTHLY DATA'!BG75</f>
        <v>225233575.30915824</v>
      </c>
      <c r="X11" s="83">
        <f>X9*'MONTHLY DATA'!BH75</f>
        <v>251008293.40925714</v>
      </c>
      <c r="Y11" s="83">
        <f>Y9*'MONTHLY DATA'!BI75</f>
        <v>303982872.00045574</v>
      </c>
      <c r="Z11" s="83">
        <f>Z9*'MONTHLY DATA'!BJ75</f>
        <v>538346083.9735961</v>
      </c>
      <c r="AA11" s="83">
        <f>AA9*'MONTHLY DATA'!BK75</f>
        <v>277716043.50738269</v>
      </c>
      <c r="AB11" s="83">
        <f>AB9*'MONTHLY DATA'!BL75</f>
        <v>174634691.63303474</v>
      </c>
      <c r="AC11" s="83">
        <f>AC9*'MONTHLY DATA'!BM75</f>
        <v>173746240.41576174</v>
      </c>
      <c r="AD11" s="83">
        <f>AD9*'MONTHLY DATA'!BN75</f>
        <v>131986031.67954755</v>
      </c>
      <c r="AE11" s="83">
        <f>AE9*'MONTHLY DATA'!BO75</f>
        <v>249966950.58951449</v>
      </c>
      <c r="AF11" s="83">
        <f>AF9*'MONTHLY DATA'!BP75</f>
        <v>465959646.69148439</v>
      </c>
      <c r="AG11" s="83">
        <f>AG9*'MONTHLY DATA'!BQ75</f>
        <v>356923270.44190115</v>
      </c>
      <c r="AH11" s="83">
        <f>AH9*'MONTHLY DATA'!BR75</f>
        <v>172017362.37133858</v>
      </c>
      <c r="AI11" s="83">
        <f>AI9*'MONTHLY DATA'!BS75</f>
        <v>244333089.32322583</v>
      </c>
      <c r="AJ11" s="83">
        <f>AJ9*'MONTHLY DATA'!BT75</f>
        <v>272298291.99664694</v>
      </c>
      <c r="AK11" s="83">
        <f>AK9*'MONTHLY DATA'!BU75</f>
        <v>329762476.30303806</v>
      </c>
      <c r="AL11" s="83">
        <f>AL9*'MONTHLY DATA'!BV75</f>
        <v>583994593.04033959</v>
      </c>
      <c r="AM11" s="83">
        <f>AM9*'MONTHLY DATA'!BW75</f>
        <v>277446124.29864985</v>
      </c>
      <c r="AN11" s="83">
        <f>AN9*'MONTHLY DATA'!BX75</f>
        <v>174464506.70129901</v>
      </c>
      <c r="AO11" s="83">
        <f>AO9*'MONTHLY DATA'!BY75</f>
        <v>173580176.20181289</v>
      </c>
      <c r="AP11" s="83">
        <f>AP9*'MONTHLY DATA'!BZ75</f>
        <v>131856930.86318086</v>
      </c>
      <c r="AQ11" s="83">
        <f>AQ9*'MONTHLY DATA'!CA75</f>
        <v>249724285.59736699</v>
      </c>
      <c r="AR11" s="83">
        <f>AR9*'MONTHLY DATA'!CB75</f>
        <v>465512757.98033941</v>
      </c>
      <c r="AS11" s="83">
        <f>AS9*'MONTHLY DATA'!CC75</f>
        <v>356574479.42658359</v>
      </c>
      <c r="AT11" s="83">
        <f>AT9*'MONTHLY DATA'!CD75</f>
        <v>171852921.98208076</v>
      </c>
      <c r="AU11" s="83">
        <f>AU9*'MONTHLY DATA'!CE75</f>
        <v>244095921.24779463</v>
      </c>
      <c r="AV11" s="83">
        <f>AV9*'MONTHLY DATA'!CF75</f>
        <v>272030709.09945548</v>
      </c>
      <c r="AW11" s="83">
        <f>AW9*'MONTHLY DATA'!CG75</f>
        <v>329444166.14301717</v>
      </c>
      <c r="AX11" s="83">
        <f>AX9*'MONTHLY DATA'!CH75</f>
        <v>583427434.74794281</v>
      </c>
      <c r="AY11" s="83">
        <f>AY9*'MONTHLY DATA'!CI75</f>
        <v>296815781.44753712</v>
      </c>
      <c r="AZ11" s="83">
        <f>AZ9*'MONTHLY DATA'!CJ75</f>
        <v>186645622.52240399</v>
      </c>
      <c r="BA11" s="83">
        <f>BA9*'MONTHLY DATA'!CK75</f>
        <v>185694328.97953069</v>
      </c>
      <c r="BB11" s="83">
        <f>BB9*'MONTHLY DATA'!CL75</f>
        <v>141062806.92639095</v>
      </c>
      <c r="BC11" s="83">
        <f>BC9*'MONTHLY DATA'!CM75</f>
        <v>267157985.64135522</v>
      </c>
      <c r="BD11" s="83">
        <f>BD9*'MONTHLY DATA'!CN75</f>
        <v>498008267.72971231</v>
      </c>
      <c r="BE11" s="83">
        <f>BE9*'MONTHLY DATA'!CO75</f>
        <v>381465661.67443413</v>
      </c>
      <c r="BF11" s="83">
        <f>BF9*'MONTHLY DATA'!CP75</f>
        <v>183846624.21356523</v>
      </c>
      <c r="BG11" s="83">
        <f>BG9*'MONTHLY DATA'!CQ75</f>
        <v>261136175.5542565</v>
      </c>
      <c r="BH11" s="83">
        <f>BH9*'MONTHLY DATA'!CR75</f>
        <v>291022647.69285983</v>
      </c>
      <c r="BI11" s="83">
        <f>BI9*'MONTHLY DATA'!CS75</f>
        <v>352439012.54573554</v>
      </c>
      <c r="BJ11" s="83">
        <f>BJ9*'MONTHLY DATA'!CT75</f>
        <v>624158328.7644577</v>
      </c>
      <c r="BK11" s="650">
        <f t="shared" si="5"/>
        <v>16625269581.397017</v>
      </c>
    </row>
    <row r="12" spans="1:63" ht="15.75" x14ac:dyDescent="0.25">
      <c r="A12" s="676" t="s">
        <v>53</v>
      </c>
      <c r="C12" s="83">
        <f>C9*'MONTHLY DATA'!AM76</f>
        <v>101483974.1657418</v>
      </c>
      <c r="D12" s="83">
        <f>D9*'MONTHLY DATA'!AN76</f>
        <v>63816369.556804895</v>
      </c>
      <c r="E12" s="83">
        <f>E9*'MONTHLY DATA'!AO76</f>
        <v>63492624.089369148</v>
      </c>
      <c r="F12" s="83">
        <f>F9*'MONTHLY DATA'!AP76</f>
        <v>48230853.559433401</v>
      </c>
      <c r="G12" s="83">
        <f>G9*'MONTHLY DATA'!AQ76</f>
        <v>91346769.436331764</v>
      </c>
      <c r="H12" s="83">
        <f>H9*'MONTHLY DATA'!AR76</f>
        <v>170275673.69421726</v>
      </c>
      <c r="I12" s="83">
        <f>I9*'MONTHLY DATA'!AS76</f>
        <v>130429707.38989484</v>
      </c>
      <c r="J12" s="83">
        <f>J9*'MONTHLY DATA'!AT76</f>
        <v>62860778.846232466</v>
      </c>
      <c r="K12" s="83">
        <f>K9*'MONTHLY DATA'!AU76</f>
        <v>89286352.186331764</v>
      </c>
      <c r="L12" s="83">
        <f>L9*'MONTHLY DATA'!AV76</f>
        <v>99502988.889164701</v>
      </c>
      <c r="M12" s="83">
        <f>M9*'MONTHLY DATA'!AW76</f>
        <v>120504321.25627919</v>
      </c>
      <c r="N12" s="83">
        <f>N9*'MONTHLY DATA'!AX76</f>
        <v>213408438.77759928</v>
      </c>
      <c r="O12" s="83">
        <f>O9*'MONTHLY DATA'!AY76</f>
        <v>109717682.39708421</v>
      </c>
      <c r="P12" s="83">
        <f>P9*'MONTHLY DATA'!AZ76</f>
        <v>68993926.954181984</v>
      </c>
      <c r="Q12" s="83">
        <f>Q9*'MONTHLY DATA'!BA76</f>
        <v>68642419.530629039</v>
      </c>
      <c r="R12" s="83">
        <f>R9*'MONTHLY DATA'!BB76</f>
        <v>52145253.747922339</v>
      </c>
      <c r="S12" s="83">
        <f>S9*'MONTHLY DATA'!BC76</f>
        <v>98756135.295223773</v>
      </c>
      <c r="T12" s="83">
        <f>T9*'MONTHLY DATA'!BD76</f>
        <v>184090171.52371648</v>
      </c>
      <c r="U12" s="83">
        <f>U9*'MONTHLY DATA'!BE76</f>
        <v>141010568.45487428</v>
      </c>
      <c r="V12" s="83">
        <f>V9*'MONTHLY DATA'!BF76</f>
        <v>67960594.847354338</v>
      </c>
      <c r="W12" s="83">
        <f>W9*'MONTHLY DATA'!BG76</f>
        <v>96528675.132496387</v>
      </c>
      <c r="X12" s="83">
        <f>X9*'MONTHLY DATA'!BH76</f>
        <v>107574982.88968164</v>
      </c>
      <c r="Y12" s="83">
        <f>Y9*'MONTHLY DATA'!BI76</f>
        <v>130278373.71448103</v>
      </c>
      <c r="Z12" s="83">
        <f>Z9*'MONTHLY DATA'!BJ76</f>
        <v>230719750.27439836</v>
      </c>
      <c r="AA12" s="83">
        <f>AA9*'MONTHLY DATA'!BK76</f>
        <v>119021161.50316401</v>
      </c>
      <c r="AB12" s="83">
        <f>AB9*'MONTHLY DATA'!BL76</f>
        <v>74843439.271300599</v>
      </c>
      <c r="AC12" s="83">
        <f>AC9*'MONTHLY DATA'!BM76</f>
        <v>74462674.463897884</v>
      </c>
      <c r="AD12" s="83">
        <f>AD9*'MONTHLY DATA'!BN76</f>
        <v>56565442.148377523</v>
      </c>
      <c r="AE12" s="83">
        <f>AE9*'MONTHLY DATA'!BO76</f>
        <v>107128693.10979192</v>
      </c>
      <c r="AF12" s="83">
        <f>AF9*'MONTHLY DATA'!BP76</f>
        <v>199696991.43920758</v>
      </c>
      <c r="AG12" s="83">
        <f>AG9*'MONTHLY DATA'!BQ76</f>
        <v>152967115.90367192</v>
      </c>
      <c r="AH12" s="83">
        <f>AH9*'MONTHLY DATA'!BR76</f>
        <v>73721726.730573669</v>
      </c>
      <c r="AI12" s="83">
        <f>AI9*'MONTHLY DATA'!BS76</f>
        <v>104714181.13852537</v>
      </c>
      <c r="AJ12" s="83">
        <f>AJ9*'MONTHLY DATA'!BT76</f>
        <v>116699267.99856298</v>
      </c>
      <c r="AK12" s="83">
        <f>AK9*'MONTHLY DATA'!BU76</f>
        <v>141326775.55844489</v>
      </c>
      <c r="AL12" s="83">
        <f>AL9*'MONTHLY DATA'!BV76</f>
        <v>250283397.01728839</v>
      </c>
      <c r="AM12" s="83">
        <f>AM9*'MONTHLY DATA'!BW76</f>
        <v>118905481.84227851</v>
      </c>
      <c r="AN12" s="83">
        <f>AN9*'MONTHLY DATA'!BX76</f>
        <v>74770502.871985301</v>
      </c>
      <c r="AO12" s="83">
        <f>AO9*'MONTHLY DATA'!BY76</f>
        <v>74391504.086491242</v>
      </c>
      <c r="AP12" s="83">
        <f>AP9*'MONTHLY DATA'!BZ76</f>
        <v>56510113.227077514</v>
      </c>
      <c r="AQ12" s="83">
        <f>AQ9*'MONTHLY DATA'!CA76</f>
        <v>107024693.82744299</v>
      </c>
      <c r="AR12" s="83">
        <f>AR9*'MONTHLY DATA'!CB76</f>
        <v>199505467.70585975</v>
      </c>
      <c r="AS12" s="83">
        <f>AS9*'MONTHLY DATA'!CC76</f>
        <v>152817634.03996441</v>
      </c>
      <c r="AT12" s="83">
        <f>AT9*'MONTHLY DATA'!CD76</f>
        <v>73651252.278034613</v>
      </c>
      <c r="AU12" s="83">
        <f>AU9*'MONTHLY DATA'!CE76</f>
        <v>104612537.67762628</v>
      </c>
      <c r="AV12" s="83">
        <f>AV9*'MONTHLY DATA'!CF76</f>
        <v>116584589.61405234</v>
      </c>
      <c r="AW12" s="83">
        <f>AW9*'MONTHLY DATA'!CG76</f>
        <v>141190356.91843593</v>
      </c>
      <c r="AX12" s="83">
        <f>AX9*'MONTHLY DATA'!CH76</f>
        <v>250040329.17768976</v>
      </c>
      <c r="AY12" s="83">
        <f>AY9*'MONTHLY DATA'!CI76</f>
        <v>127206763.47751591</v>
      </c>
      <c r="AZ12" s="83">
        <f>AZ9*'MONTHLY DATA'!CJ76</f>
        <v>79990981.081030279</v>
      </c>
      <c r="BA12" s="83">
        <f>BA9*'MONTHLY DATA'!CK76</f>
        <v>79583283.848370299</v>
      </c>
      <c r="BB12" s="83">
        <f>BB9*'MONTHLY DATA'!CL76</f>
        <v>60455488.682738975</v>
      </c>
      <c r="BC12" s="83">
        <f>BC9*'MONTHLY DATA'!CM76</f>
        <v>114496279.56058082</v>
      </c>
      <c r="BD12" s="83">
        <f>BD9*'MONTHLY DATA'!CN76</f>
        <v>213432114.74130526</v>
      </c>
      <c r="BE12" s="83">
        <f>BE9*'MONTHLY DATA'!CO76</f>
        <v>163485283.57475749</v>
      </c>
      <c r="BF12" s="83">
        <f>BF9*'MONTHLY DATA'!CP76</f>
        <v>78791410.377242237</v>
      </c>
      <c r="BG12" s="83">
        <f>BG9*'MONTHLY DATA'!CQ76</f>
        <v>111915503.80896708</v>
      </c>
      <c r="BH12" s="83">
        <f>BH9*'MONTHLY DATA'!CR76</f>
        <v>124723991.86836851</v>
      </c>
      <c r="BI12" s="83">
        <f>BI9*'MONTHLY DATA'!CS76</f>
        <v>151045291.09102952</v>
      </c>
      <c r="BJ12" s="83">
        <f>BJ9*'MONTHLY DATA'!CT76</f>
        <v>267496426.61333901</v>
      </c>
      <c r="BK12" s="650">
        <f t="shared" si="5"/>
        <v>7125115534.8844357</v>
      </c>
    </row>
    <row r="13" spans="1:63" ht="15.75" x14ac:dyDescent="0.25">
      <c r="A13" s="1030" t="s">
        <v>3</v>
      </c>
      <c r="C13" s="83">
        <f>' CALCULATIONS'!O156</f>
        <v>636558308.15709972</v>
      </c>
      <c r="D13" s="83">
        <f>' CALCULATIONS'!P156</f>
        <v>520810151.05740184</v>
      </c>
      <c r="E13" s="83">
        <f>' CALCULATIONS'!Q156</f>
        <v>636558308.15709972</v>
      </c>
      <c r="F13" s="83">
        <f>' CALCULATIONS'!R156</f>
        <v>520810151.05740184</v>
      </c>
      <c r="G13" s="83">
        <f>' CALCULATIONS'!S156</f>
        <v>636558308.15709972</v>
      </c>
      <c r="H13" s="83">
        <f>' CALCULATIONS'!T156</f>
        <v>520810151.05740184</v>
      </c>
      <c r="I13" s="83">
        <f>' CALCULATIONS'!U156</f>
        <v>636558308.15709972</v>
      </c>
      <c r="J13" s="83">
        <f>' CALCULATIONS'!V156</f>
        <v>520810151.05740184</v>
      </c>
      <c r="K13" s="83">
        <f>' CALCULATIONS'!W156</f>
        <v>636558308.15709972</v>
      </c>
      <c r="L13" s="83">
        <f>' CALCULATIONS'!X156</f>
        <v>520810151.05740184</v>
      </c>
      <c r="M13" s="83">
        <f>' CALCULATIONS'!Y156</f>
        <v>636558308.15709972</v>
      </c>
      <c r="N13" s="83">
        <f>' CALCULATIONS'!Z156</f>
        <v>520810151.05740184</v>
      </c>
      <c r="O13" s="83">
        <f>' CALCULATIONS'!AA156</f>
        <v>692250805.84894252</v>
      </c>
      <c r="P13" s="83">
        <f>' CALCULATIONS'!AB156</f>
        <v>566380447.61329305</v>
      </c>
      <c r="Q13" s="83">
        <f>' CALCULATIONS'!AC156</f>
        <v>692250805.84894252</v>
      </c>
      <c r="R13" s="83">
        <f>' CALCULATIONS'!AD156</f>
        <v>566380447.61329305</v>
      </c>
      <c r="S13" s="83">
        <f>' CALCULATIONS'!AE156</f>
        <v>692250805.84894252</v>
      </c>
      <c r="T13" s="83">
        <f>' CALCULATIONS'!AF156</f>
        <v>566380447.61329305</v>
      </c>
      <c r="U13" s="83">
        <f>' CALCULATIONS'!AG156</f>
        <v>692250805.84894252</v>
      </c>
      <c r="V13" s="83">
        <f>' CALCULATIONS'!AH156</f>
        <v>566380447.61329305</v>
      </c>
      <c r="W13" s="83">
        <f>' CALCULATIONS'!AI156</f>
        <v>692250805.84894252</v>
      </c>
      <c r="X13" s="83">
        <f>' CALCULATIONS'!AJ156</f>
        <v>566380447.61329305</v>
      </c>
      <c r="Y13" s="83">
        <f>' CALCULATIONS'!AK156</f>
        <v>692250805.84894252</v>
      </c>
      <c r="Z13" s="83">
        <f>' CALCULATIONS'!AL156</f>
        <v>566380447.61329305</v>
      </c>
      <c r="AA13" s="83">
        <f>' CALCULATIONS'!AM156</f>
        <v>742609494.69598532</v>
      </c>
      <c r="AB13" s="83">
        <f>' CALCULATIONS'!AN156</f>
        <v>607576078.16213644</v>
      </c>
      <c r="AC13" s="83">
        <f>' CALCULATIONS'!AO156</f>
        <v>742609494.69598532</v>
      </c>
      <c r="AD13" s="83">
        <f>' CALCULATIONS'!AP156</f>
        <v>607576078.16213644</v>
      </c>
      <c r="AE13" s="83">
        <f>' CALCULATIONS'!AQ156</f>
        <v>742609494.69598532</v>
      </c>
      <c r="AF13" s="83">
        <f>' CALCULATIONS'!AR156</f>
        <v>607576078.16213644</v>
      </c>
      <c r="AG13" s="83">
        <f>' CALCULATIONS'!AS156</f>
        <v>742609494.69598532</v>
      </c>
      <c r="AH13" s="83">
        <f>' CALCULATIONS'!AT156</f>
        <v>607576078.16213644</v>
      </c>
      <c r="AI13" s="83">
        <f>' CALCULATIONS'!AU156</f>
        <v>742609494.69598532</v>
      </c>
      <c r="AJ13" s="83">
        <f>' CALCULATIONS'!AV156</f>
        <v>607576078.16213644</v>
      </c>
      <c r="AK13" s="83">
        <f>' CALCULATIONS'!AW156</f>
        <v>742609494.69598532</v>
      </c>
      <c r="AL13" s="83">
        <f>' CALCULATIONS'!AX156</f>
        <v>607576078.16213644</v>
      </c>
      <c r="AM13" s="83">
        <f>' CALCULATIONS'!AY156</f>
        <v>748553217.12825537</v>
      </c>
      <c r="AN13" s="83">
        <f>' CALCULATIONS'!AZ156</f>
        <v>612437731.5783112</v>
      </c>
      <c r="AO13" s="83">
        <f>' CALCULATIONS'!BA156</f>
        <v>748553217.12825537</v>
      </c>
      <c r="AP13" s="83">
        <f>' CALCULATIONS'!BB156</f>
        <v>612437731.5783112</v>
      </c>
      <c r="AQ13" s="83">
        <f>' CALCULATIONS'!BC156</f>
        <v>748553217.12825537</v>
      </c>
      <c r="AR13" s="83">
        <f>' CALCULATIONS'!BD156</f>
        <v>612437731.5783112</v>
      </c>
      <c r="AS13" s="83">
        <f>' CALCULATIONS'!BE156</f>
        <v>748553217.12825537</v>
      </c>
      <c r="AT13" s="83">
        <f>' CALCULATIONS'!BF156</f>
        <v>612437731.5783112</v>
      </c>
      <c r="AU13" s="83">
        <f>' CALCULATIONS'!BG156</f>
        <v>748553217.12825537</v>
      </c>
      <c r="AV13" s="83">
        <f>' CALCULATIONS'!BH156</f>
        <v>612437731.5783112</v>
      </c>
      <c r="AW13" s="83">
        <f>' CALCULATIONS'!BI156</f>
        <v>748553217.12825537</v>
      </c>
      <c r="AX13" s="83">
        <f>' CALCULATIONS'!BJ156</f>
        <v>612437731.5783112</v>
      </c>
      <c r="AY13" s="83">
        <f>' CALCULATIONS'!BK156</f>
        <v>793758657.10588872</v>
      </c>
      <c r="AZ13" s="83">
        <f>' CALCULATIONS'!BL156</f>
        <v>649438901.26845443</v>
      </c>
      <c r="BA13" s="83">
        <f>' CALCULATIONS'!BM156</f>
        <v>793758657.10588872</v>
      </c>
      <c r="BB13" s="83">
        <f>' CALCULATIONS'!BN156</f>
        <v>649438901.26845443</v>
      </c>
      <c r="BC13" s="83">
        <f>' CALCULATIONS'!BO156</f>
        <v>793758657.10588872</v>
      </c>
      <c r="BD13" s="83">
        <f>' CALCULATIONS'!BP156</f>
        <v>649438901.26845443</v>
      </c>
      <c r="BE13" s="83">
        <f>' CALCULATIONS'!BQ156</f>
        <v>793758657.10588872</v>
      </c>
      <c r="BF13" s="83">
        <f>' CALCULATIONS'!BR156</f>
        <v>649438901.26845443</v>
      </c>
      <c r="BG13" s="83">
        <f>' CALCULATIONS'!BS156</f>
        <v>793758657.10588872</v>
      </c>
      <c r="BH13" s="83">
        <f>' CALCULATIONS'!BT156</f>
        <v>649438901.26845443</v>
      </c>
      <c r="BI13" s="83">
        <f>' CALCULATIONS'!BU156</f>
        <v>793758657.10588872</v>
      </c>
      <c r="BJ13" s="83">
        <f>' CALCULATIONS'!BV156</f>
        <v>649438901.26845443</v>
      </c>
      <c r="BK13" s="650">
        <f t="shared" si="5"/>
        <v>39422242755.694603</v>
      </c>
    </row>
    <row r="14" spans="1:63" ht="15.75" x14ac:dyDescent="0.25">
      <c r="A14" s="675" t="s">
        <v>51</v>
      </c>
      <c r="C14" s="83">
        <f>C13*'MONTHLY DATA'!AM83</f>
        <v>254623323.26283991</v>
      </c>
      <c r="D14" s="83">
        <f>D13*'MONTHLY DATA'!AN83</f>
        <v>208324060.42296076</v>
      </c>
      <c r="E14" s="83">
        <f>E13*'MONTHLY DATA'!AO83</f>
        <v>254623323.26283991</v>
      </c>
      <c r="F14" s="83">
        <f>F13*'MONTHLY DATA'!AP83</f>
        <v>208324060.42296076</v>
      </c>
      <c r="G14" s="83">
        <f>G13*'MONTHLY DATA'!AQ83</f>
        <v>254623323.26283991</v>
      </c>
      <c r="H14" s="83">
        <f>H13*'MONTHLY DATA'!AR83</f>
        <v>208324060.42296076</v>
      </c>
      <c r="I14" s="83">
        <f>I13*'MONTHLY DATA'!AS83</f>
        <v>254623323.26283991</v>
      </c>
      <c r="J14" s="83">
        <f>J13*'MONTHLY DATA'!AT83</f>
        <v>208324060.42296076</v>
      </c>
      <c r="K14" s="83">
        <f>K13*'MONTHLY DATA'!AU83</f>
        <v>254623323.26283991</v>
      </c>
      <c r="L14" s="83">
        <f>L13*'MONTHLY DATA'!AV83</f>
        <v>208324060.42296076</v>
      </c>
      <c r="M14" s="83">
        <f>M13*'MONTHLY DATA'!AW83</f>
        <v>254623323.26283991</v>
      </c>
      <c r="N14" s="83">
        <f>N13*'MONTHLY DATA'!AX83</f>
        <v>208324060.42296076</v>
      </c>
      <c r="O14" s="83">
        <f>O13*'MONTHLY DATA'!AY83</f>
        <v>276900322.33957702</v>
      </c>
      <c r="P14" s="83">
        <f>P13*'MONTHLY DATA'!AZ83</f>
        <v>226552179.04531723</v>
      </c>
      <c r="Q14" s="83">
        <f>Q13*'MONTHLY DATA'!BA83</f>
        <v>276900322.33957702</v>
      </c>
      <c r="R14" s="83">
        <f>R13*'MONTHLY DATA'!BB83</f>
        <v>226552179.04531723</v>
      </c>
      <c r="S14" s="83">
        <f>S13*'MONTHLY DATA'!BC83</f>
        <v>276900322.33957702</v>
      </c>
      <c r="T14" s="83">
        <f>T13*'MONTHLY DATA'!BD83</f>
        <v>226552179.04531723</v>
      </c>
      <c r="U14" s="83">
        <f>U13*'MONTHLY DATA'!BE83</f>
        <v>276900322.33957702</v>
      </c>
      <c r="V14" s="83">
        <f>V13*'MONTHLY DATA'!BF83</f>
        <v>226552179.04531723</v>
      </c>
      <c r="W14" s="83">
        <f>W13*'MONTHLY DATA'!BG83</f>
        <v>276900322.33957702</v>
      </c>
      <c r="X14" s="83">
        <f>X13*'MONTHLY DATA'!BH83</f>
        <v>226552179.04531723</v>
      </c>
      <c r="Y14" s="83">
        <f>Y13*'MONTHLY DATA'!BI83</f>
        <v>276900322.33957702</v>
      </c>
      <c r="Z14" s="83">
        <f>Z13*'MONTHLY DATA'!BJ83</f>
        <v>226552179.04531723</v>
      </c>
      <c r="AA14" s="83">
        <f>AA13*'MONTHLY DATA'!BK83</f>
        <v>297043797.87839413</v>
      </c>
      <c r="AB14" s="83">
        <f>AB13*'MONTHLY DATA'!BL83</f>
        <v>243030431.26485458</v>
      </c>
      <c r="AC14" s="83">
        <f>AC13*'MONTHLY DATA'!BM83</f>
        <v>297043797.87839413</v>
      </c>
      <c r="AD14" s="83">
        <f>AD13*'MONTHLY DATA'!BN83</f>
        <v>243030431.26485458</v>
      </c>
      <c r="AE14" s="83">
        <f>AE13*'MONTHLY DATA'!BO83</f>
        <v>297043797.87839413</v>
      </c>
      <c r="AF14" s="83">
        <f>AF13*'MONTHLY DATA'!BP83</f>
        <v>243030431.26485458</v>
      </c>
      <c r="AG14" s="83">
        <f>AG13*'MONTHLY DATA'!BQ83</f>
        <v>297043797.87839413</v>
      </c>
      <c r="AH14" s="83">
        <f>AH13*'MONTHLY DATA'!BR83</f>
        <v>243030431.26485458</v>
      </c>
      <c r="AI14" s="83">
        <f>AI13*'MONTHLY DATA'!BS83</f>
        <v>297043797.87839413</v>
      </c>
      <c r="AJ14" s="83">
        <f>AJ13*'MONTHLY DATA'!BT83</f>
        <v>243030431.26485458</v>
      </c>
      <c r="AK14" s="83">
        <f>AK13*'MONTHLY DATA'!BU83</f>
        <v>297043797.87839413</v>
      </c>
      <c r="AL14" s="83">
        <f>AL13*'MONTHLY DATA'!BV83</f>
        <v>243030431.26485458</v>
      </c>
      <c r="AM14" s="83">
        <f>AM13*'MONTHLY DATA'!BW83</f>
        <v>299421286.85130215</v>
      </c>
      <c r="AN14" s="83">
        <f>AN13*'MONTHLY DATA'!BX83</f>
        <v>244975092.6313245</v>
      </c>
      <c r="AO14" s="83">
        <f>AO13*'MONTHLY DATA'!BY83</f>
        <v>299421286.85130215</v>
      </c>
      <c r="AP14" s="83">
        <f>AP13*'MONTHLY DATA'!BZ83</f>
        <v>244975092.6313245</v>
      </c>
      <c r="AQ14" s="83">
        <f>AQ13*'MONTHLY DATA'!CA83</f>
        <v>299421286.85130215</v>
      </c>
      <c r="AR14" s="83">
        <f>AR13*'MONTHLY DATA'!CB83</f>
        <v>244975092.6313245</v>
      </c>
      <c r="AS14" s="83">
        <f>AS13*'MONTHLY DATA'!CC83</f>
        <v>299421286.85130215</v>
      </c>
      <c r="AT14" s="83">
        <f>AT13*'MONTHLY DATA'!CD83</f>
        <v>244975092.6313245</v>
      </c>
      <c r="AU14" s="83">
        <f>AU13*'MONTHLY DATA'!CE83</f>
        <v>299421286.85130215</v>
      </c>
      <c r="AV14" s="83">
        <f>AV13*'MONTHLY DATA'!CF83</f>
        <v>244975092.6313245</v>
      </c>
      <c r="AW14" s="83">
        <f>AW13*'MONTHLY DATA'!CG83</f>
        <v>299421286.85130215</v>
      </c>
      <c r="AX14" s="83">
        <f>AX13*'MONTHLY DATA'!CH83</f>
        <v>244975092.6313245</v>
      </c>
      <c r="AY14" s="83">
        <f>AY13*'MONTHLY DATA'!CI83</f>
        <v>317503462.84235549</v>
      </c>
      <c r="AZ14" s="83">
        <f>AZ13*'MONTHLY DATA'!CJ83</f>
        <v>259775560.5073818</v>
      </c>
      <c r="BA14" s="83">
        <f>BA13*'MONTHLY DATA'!CK83</f>
        <v>317503462.84235549</v>
      </c>
      <c r="BB14" s="83">
        <f>BB13*'MONTHLY DATA'!CL83</f>
        <v>259775560.5073818</v>
      </c>
      <c r="BC14" s="83">
        <f>BC13*'MONTHLY DATA'!CM83</f>
        <v>317503462.84235549</v>
      </c>
      <c r="BD14" s="83">
        <f>BD13*'MONTHLY DATA'!CN83</f>
        <v>259775560.5073818</v>
      </c>
      <c r="BE14" s="83">
        <f>BE13*'MONTHLY DATA'!CO83</f>
        <v>317503462.84235549</v>
      </c>
      <c r="BF14" s="83">
        <f>BF13*'MONTHLY DATA'!CP83</f>
        <v>259775560.5073818</v>
      </c>
      <c r="BG14" s="83">
        <f>BG13*'MONTHLY DATA'!CQ83</f>
        <v>317503462.84235549</v>
      </c>
      <c r="BH14" s="83">
        <f>BH13*'MONTHLY DATA'!CR83</f>
        <v>259775560.5073818</v>
      </c>
      <c r="BI14" s="83">
        <f>BI13*'MONTHLY DATA'!CS83</f>
        <v>317503462.84235549</v>
      </c>
      <c r="BJ14" s="83">
        <f>BJ13*'MONTHLY DATA'!CT83</f>
        <v>259775560.5073818</v>
      </c>
      <c r="BK14" s="650">
        <f t="shared" si="5"/>
        <v>15768897102.277851</v>
      </c>
    </row>
    <row r="15" spans="1:63" ht="15.75" x14ac:dyDescent="0.25">
      <c r="A15" s="675" t="s">
        <v>52</v>
      </c>
      <c r="C15" s="83">
        <f>C13*'MONTHLY DATA'!AM84</f>
        <v>127311661.63141996</v>
      </c>
      <c r="D15" s="83">
        <f>D13*'MONTHLY DATA'!AN84</f>
        <v>104162030.21148038</v>
      </c>
      <c r="E15" s="83">
        <f>E13*'MONTHLY DATA'!AO84</f>
        <v>127311661.63141996</v>
      </c>
      <c r="F15" s="83">
        <f>F13*'MONTHLY DATA'!AP84</f>
        <v>104162030.21148038</v>
      </c>
      <c r="G15" s="83">
        <f>G13*'MONTHLY DATA'!AQ84</f>
        <v>127311661.63141996</v>
      </c>
      <c r="H15" s="83">
        <f>H13*'MONTHLY DATA'!AR84</f>
        <v>104162030.21148038</v>
      </c>
      <c r="I15" s="83">
        <f>I13*'MONTHLY DATA'!AS84</f>
        <v>127311661.63141996</v>
      </c>
      <c r="J15" s="83">
        <f>J13*'MONTHLY DATA'!AT84</f>
        <v>104162030.21148038</v>
      </c>
      <c r="K15" s="83">
        <f>K13*'MONTHLY DATA'!AU84</f>
        <v>127311661.63141996</v>
      </c>
      <c r="L15" s="83">
        <f>L13*'MONTHLY DATA'!AV84</f>
        <v>104162030.21148038</v>
      </c>
      <c r="M15" s="83">
        <f>M13*'MONTHLY DATA'!AW84</f>
        <v>127311661.63141996</v>
      </c>
      <c r="N15" s="83">
        <f>N13*'MONTHLY DATA'!AX84</f>
        <v>104162030.21148038</v>
      </c>
      <c r="O15" s="83">
        <f>O13*'MONTHLY DATA'!AY84</f>
        <v>138450161.16978851</v>
      </c>
      <c r="P15" s="83">
        <f>P13*'MONTHLY DATA'!AZ84</f>
        <v>113276089.52265862</v>
      </c>
      <c r="Q15" s="83">
        <f>Q13*'MONTHLY DATA'!BA84</f>
        <v>138450161.16978851</v>
      </c>
      <c r="R15" s="83">
        <f>R13*'MONTHLY DATA'!BB84</f>
        <v>113276089.52265862</v>
      </c>
      <c r="S15" s="83">
        <f>S13*'MONTHLY DATA'!BC84</f>
        <v>138450161.16978851</v>
      </c>
      <c r="T15" s="83">
        <f>T13*'MONTHLY DATA'!BD84</f>
        <v>113276089.52265862</v>
      </c>
      <c r="U15" s="83">
        <f>U13*'MONTHLY DATA'!BE84</f>
        <v>138450161.16978851</v>
      </c>
      <c r="V15" s="83">
        <f>V13*'MONTHLY DATA'!BF84</f>
        <v>113276089.52265862</v>
      </c>
      <c r="W15" s="83">
        <f>W13*'MONTHLY DATA'!BG84</f>
        <v>138450161.16978851</v>
      </c>
      <c r="X15" s="83">
        <f>X13*'MONTHLY DATA'!BH84</f>
        <v>113276089.52265862</v>
      </c>
      <c r="Y15" s="83">
        <f>Y13*'MONTHLY DATA'!BI84</f>
        <v>138450161.16978851</v>
      </c>
      <c r="Z15" s="83">
        <f>Z13*'MONTHLY DATA'!BJ84</f>
        <v>113276089.52265862</v>
      </c>
      <c r="AA15" s="83">
        <f>AA13*'MONTHLY DATA'!BK84</f>
        <v>148521898.93919706</v>
      </c>
      <c r="AB15" s="83">
        <f>AB13*'MONTHLY DATA'!BL84</f>
        <v>121515215.63242729</v>
      </c>
      <c r="AC15" s="83">
        <f>AC13*'MONTHLY DATA'!BM84</f>
        <v>148521898.93919706</v>
      </c>
      <c r="AD15" s="83">
        <f>AD13*'MONTHLY DATA'!BN84</f>
        <v>121515215.63242729</v>
      </c>
      <c r="AE15" s="83">
        <f>AE13*'MONTHLY DATA'!BO84</f>
        <v>148521898.93919706</v>
      </c>
      <c r="AF15" s="83">
        <f>AF13*'MONTHLY DATA'!BP84</f>
        <v>121515215.63242729</v>
      </c>
      <c r="AG15" s="83">
        <f>AG13*'MONTHLY DATA'!BQ84</f>
        <v>148521898.93919706</v>
      </c>
      <c r="AH15" s="83">
        <f>AH13*'MONTHLY DATA'!BR84</f>
        <v>121515215.63242729</v>
      </c>
      <c r="AI15" s="83">
        <f>AI13*'MONTHLY DATA'!BS84</f>
        <v>148521898.93919706</v>
      </c>
      <c r="AJ15" s="83">
        <f>AJ13*'MONTHLY DATA'!BT84</f>
        <v>121515215.63242729</v>
      </c>
      <c r="AK15" s="83">
        <f>AK13*'MONTHLY DATA'!BU84</f>
        <v>148521898.93919706</v>
      </c>
      <c r="AL15" s="83">
        <f>AL13*'MONTHLY DATA'!BV84</f>
        <v>121515215.63242729</v>
      </c>
      <c r="AM15" s="83">
        <f>AM13*'MONTHLY DATA'!BW84</f>
        <v>149710643.42565107</v>
      </c>
      <c r="AN15" s="83">
        <f>AN13*'MONTHLY DATA'!BX84</f>
        <v>122487546.31566225</v>
      </c>
      <c r="AO15" s="83">
        <f>AO13*'MONTHLY DATA'!BY84</f>
        <v>149710643.42565107</v>
      </c>
      <c r="AP15" s="83">
        <f>AP13*'MONTHLY DATA'!BZ84</f>
        <v>122487546.31566225</v>
      </c>
      <c r="AQ15" s="83">
        <f>AQ13*'MONTHLY DATA'!CA84</f>
        <v>149710643.42565107</v>
      </c>
      <c r="AR15" s="83">
        <f>AR13*'MONTHLY DATA'!CB84</f>
        <v>122487546.31566225</v>
      </c>
      <c r="AS15" s="83">
        <f>AS13*'MONTHLY DATA'!CC84</f>
        <v>149710643.42565107</v>
      </c>
      <c r="AT15" s="83">
        <f>AT13*'MONTHLY DATA'!CD84</f>
        <v>122487546.31566225</v>
      </c>
      <c r="AU15" s="83">
        <f>AU13*'MONTHLY DATA'!CE84</f>
        <v>149710643.42565107</v>
      </c>
      <c r="AV15" s="83">
        <f>AV13*'MONTHLY DATA'!CF84</f>
        <v>122487546.31566225</v>
      </c>
      <c r="AW15" s="83">
        <f>AW13*'MONTHLY DATA'!CG84</f>
        <v>149710643.42565107</v>
      </c>
      <c r="AX15" s="83">
        <f>AX13*'MONTHLY DATA'!CH84</f>
        <v>122487546.31566225</v>
      </c>
      <c r="AY15" s="83">
        <f>AY13*'MONTHLY DATA'!CI84</f>
        <v>158751731.42117774</v>
      </c>
      <c r="AZ15" s="83">
        <f>AZ13*'MONTHLY DATA'!CJ84</f>
        <v>129887780.2536909</v>
      </c>
      <c r="BA15" s="83">
        <f>BA13*'MONTHLY DATA'!CK84</f>
        <v>158751731.42117774</v>
      </c>
      <c r="BB15" s="83">
        <f>BB13*'MONTHLY DATA'!CL84</f>
        <v>129887780.2536909</v>
      </c>
      <c r="BC15" s="83">
        <f>BC13*'MONTHLY DATA'!CM84</f>
        <v>158751731.42117774</v>
      </c>
      <c r="BD15" s="83">
        <f>BD13*'MONTHLY DATA'!CN84</f>
        <v>129887780.2536909</v>
      </c>
      <c r="BE15" s="83">
        <f>BE13*'MONTHLY DATA'!CO84</f>
        <v>158751731.42117774</v>
      </c>
      <c r="BF15" s="83">
        <f>BF13*'MONTHLY DATA'!CP84</f>
        <v>129887780.2536909</v>
      </c>
      <c r="BG15" s="83">
        <f>BG13*'MONTHLY DATA'!CQ84</f>
        <v>158751731.42117774</v>
      </c>
      <c r="BH15" s="83">
        <f>BH13*'MONTHLY DATA'!CR84</f>
        <v>129887780.2536909</v>
      </c>
      <c r="BI15" s="83">
        <f>BI13*'MONTHLY DATA'!CS84</f>
        <v>158751731.42117774</v>
      </c>
      <c r="BJ15" s="83">
        <f>BJ13*'MONTHLY DATA'!CT84</f>
        <v>129887780.2536909</v>
      </c>
      <c r="BK15" s="650">
        <f t="shared" si="5"/>
        <v>7884448551.1389256</v>
      </c>
    </row>
    <row r="16" spans="1:63" ht="15.75" x14ac:dyDescent="0.25">
      <c r="A16" s="675" t="s">
        <v>53</v>
      </c>
      <c r="C16" s="83">
        <f>C13*'MONTHLY DATA'!AM85</f>
        <v>254623323.26283991</v>
      </c>
      <c r="D16" s="83">
        <f>D13*'MONTHLY DATA'!AN85</f>
        <v>208324060.42296076</v>
      </c>
      <c r="E16" s="83">
        <f>E13*'MONTHLY DATA'!AO85</f>
        <v>254623323.26283991</v>
      </c>
      <c r="F16" s="83">
        <f>F13*'MONTHLY DATA'!AP85</f>
        <v>208324060.42296076</v>
      </c>
      <c r="G16" s="83">
        <f>G13*'MONTHLY DATA'!AQ85</f>
        <v>254623323.26283991</v>
      </c>
      <c r="H16" s="83">
        <f>H13*'MONTHLY DATA'!AR85</f>
        <v>208324060.42296076</v>
      </c>
      <c r="I16" s="83">
        <f>I13*'MONTHLY DATA'!AS85</f>
        <v>254623323.26283991</v>
      </c>
      <c r="J16" s="83">
        <f>J13*'MONTHLY DATA'!AT85</f>
        <v>208324060.42296076</v>
      </c>
      <c r="K16" s="83">
        <f>K13*'MONTHLY DATA'!AU85</f>
        <v>254623323.26283991</v>
      </c>
      <c r="L16" s="83">
        <f>L13*'MONTHLY DATA'!AV85</f>
        <v>208324060.42296076</v>
      </c>
      <c r="M16" s="83">
        <f>M13*'MONTHLY DATA'!AW85</f>
        <v>254623323.26283991</v>
      </c>
      <c r="N16" s="83">
        <f>N13*'MONTHLY DATA'!AX85</f>
        <v>208324060.42296076</v>
      </c>
      <c r="O16" s="83">
        <f>O13*'MONTHLY DATA'!AY85</f>
        <v>276900322.33957702</v>
      </c>
      <c r="P16" s="83">
        <f>P13*'MONTHLY DATA'!AZ85</f>
        <v>226552179.04531723</v>
      </c>
      <c r="Q16" s="83">
        <f>Q13*'MONTHLY DATA'!BA85</f>
        <v>276900322.33957702</v>
      </c>
      <c r="R16" s="83">
        <f>R13*'MONTHLY DATA'!BB85</f>
        <v>226552179.04531723</v>
      </c>
      <c r="S16" s="83">
        <f>S13*'MONTHLY DATA'!BC85</f>
        <v>276900322.33957702</v>
      </c>
      <c r="T16" s="83">
        <f>T13*'MONTHLY DATA'!BD85</f>
        <v>226552179.04531723</v>
      </c>
      <c r="U16" s="83">
        <f>U13*'MONTHLY DATA'!BE85</f>
        <v>276900322.33957702</v>
      </c>
      <c r="V16" s="83">
        <f>V13*'MONTHLY DATA'!BF85</f>
        <v>226552179.04531723</v>
      </c>
      <c r="W16" s="83">
        <f>W13*'MONTHLY DATA'!BG85</f>
        <v>276900322.33957702</v>
      </c>
      <c r="X16" s="83">
        <f>X13*'MONTHLY DATA'!BH85</f>
        <v>226552179.04531723</v>
      </c>
      <c r="Y16" s="83">
        <f>Y13*'MONTHLY DATA'!BI85</f>
        <v>276900322.33957702</v>
      </c>
      <c r="Z16" s="83">
        <f>Z13*'MONTHLY DATA'!BJ85</f>
        <v>226552179.04531723</v>
      </c>
      <c r="AA16" s="83">
        <f>AA13*'MONTHLY DATA'!BK85</f>
        <v>297043797.87839413</v>
      </c>
      <c r="AB16" s="83">
        <f>AB13*'MONTHLY DATA'!BL85</f>
        <v>243030431.26485458</v>
      </c>
      <c r="AC16" s="83">
        <f>AC13*'MONTHLY DATA'!BM85</f>
        <v>297043797.87839413</v>
      </c>
      <c r="AD16" s="83">
        <f>AD13*'MONTHLY DATA'!BN85</f>
        <v>243030431.26485458</v>
      </c>
      <c r="AE16" s="83">
        <f>AE13*'MONTHLY DATA'!BO85</f>
        <v>297043797.87839413</v>
      </c>
      <c r="AF16" s="83">
        <f>AF13*'MONTHLY DATA'!BP85</f>
        <v>243030431.26485458</v>
      </c>
      <c r="AG16" s="83">
        <f>AG13*'MONTHLY DATA'!BQ85</f>
        <v>297043797.87839413</v>
      </c>
      <c r="AH16" s="83">
        <f>AH13*'MONTHLY DATA'!BR85</f>
        <v>243030431.26485458</v>
      </c>
      <c r="AI16" s="83">
        <f>AI13*'MONTHLY DATA'!BS85</f>
        <v>297043797.87839413</v>
      </c>
      <c r="AJ16" s="83">
        <f>AJ13*'MONTHLY DATA'!BT85</f>
        <v>243030431.26485458</v>
      </c>
      <c r="AK16" s="83">
        <f>AK13*'MONTHLY DATA'!BU85</f>
        <v>297043797.87839413</v>
      </c>
      <c r="AL16" s="83">
        <f>AL13*'MONTHLY DATA'!BV85</f>
        <v>243030431.26485458</v>
      </c>
      <c r="AM16" s="83">
        <f>AM13*'MONTHLY DATA'!BW85</f>
        <v>299421286.85130215</v>
      </c>
      <c r="AN16" s="83">
        <f>AN13*'MONTHLY DATA'!BX85</f>
        <v>244975092.6313245</v>
      </c>
      <c r="AO16" s="83">
        <f>AO13*'MONTHLY DATA'!BY85</f>
        <v>299421286.85130215</v>
      </c>
      <c r="AP16" s="83">
        <f>AP13*'MONTHLY DATA'!BZ85</f>
        <v>244975092.6313245</v>
      </c>
      <c r="AQ16" s="83">
        <f>AQ13*'MONTHLY DATA'!CA85</f>
        <v>299421286.85130215</v>
      </c>
      <c r="AR16" s="83">
        <f>AR13*'MONTHLY DATA'!CB85</f>
        <v>244975092.6313245</v>
      </c>
      <c r="AS16" s="83">
        <f>AS13*'MONTHLY DATA'!CC85</f>
        <v>299421286.85130215</v>
      </c>
      <c r="AT16" s="83">
        <f>AT13*'MONTHLY DATA'!CD85</f>
        <v>244975092.6313245</v>
      </c>
      <c r="AU16" s="83">
        <f>AU13*'MONTHLY DATA'!CE85</f>
        <v>299421286.85130215</v>
      </c>
      <c r="AV16" s="83">
        <f>AV13*'MONTHLY DATA'!CF85</f>
        <v>244975092.6313245</v>
      </c>
      <c r="AW16" s="83">
        <f>AW13*'MONTHLY DATA'!CG85</f>
        <v>299421286.85130215</v>
      </c>
      <c r="AX16" s="83">
        <f>AX13*'MONTHLY DATA'!CH85</f>
        <v>244975092.6313245</v>
      </c>
      <c r="AY16" s="83">
        <f>AY13*'MONTHLY DATA'!CI85</f>
        <v>317503462.84235549</v>
      </c>
      <c r="AZ16" s="83">
        <f>AZ13*'MONTHLY DATA'!CJ85</f>
        <v>259775560.5073818</v>
      </c>
      <c r="BA16" s="83">
        <f>BA13*'MONTHLY DATA'!CK85</f>
        <v>317503462.84235549</v>
      </c>
      <c r="BB16" s="83">
        <f>BB13*'MONTHLY DATA'!CL85</f>
        <v>259775560.5073818</v>
      </c>
      <c r="BC16" s="83">
        <f>BC13*'MONTHLY DATA'!CM85</f>
        <v>317503462.84235549</v>
      </c>
      <c r="BD16" s="83">
        <f>BD13*'MONTHLY DATA'!CN85</f>
        <v>259775560.5073818</v>
      </c>
      <c r="BE16" s="83">
        <f>BE13*'MONTHLY DATA'!CO85</f>
        <v>317503462.84235549</v>
      </c>
      <c r="BF16" s="83">
        <f>BF13*'MONTHLY DATA'!CP85</f>
        <v>259775560.5073818</v>
      </c>
      <c r="BG16" s="83">
        <f>BG13*'MONTHLY DATA'!CQ85</f>
        <v>317503462.84235549</v>
      </c>
      <c r="BH16" s="83">
        <f>BH13*'MONTHLY DATA'!CR85</f>
        <v>259775560.5073818</v>
      </c>
      <c r="BI16" s="83">
        <f>BI13*'MONTHLY DATA'!CS85</f>
        <v>317503462.84235549</v>
      </c>
      <c r="BJ16" s="83">
        <f>BJ13*'MONTHLY DATA'!CT85</f>
        <v>259775560.5073818</v>
      </c>
      <c r="BK16" s="650">
        <f t="shared" si="5"/>
        <v>15768897102.277851</v>
      </c>
    </row>
    <row r="17" spans="1:63" ht="15.75" x14ac:dyDescent="0.25">
      <c r="A17" s="958" t="s">
        <v>4</v>
      </c>
      <c r="C17" s="83">
        <f>' CALCULATIONS'!O223</f>
        <v>0</v>
      </c>
      <c r="D17" s="83">
        <f>' CALCULATIONS'!P223</f>
        <v>0</v>
      </c>
      <c r="E17" s="83">
        <f>' CALCULATIONS'!Q223</f>
        <v>0</v>
      </c>
      <c r="F17" s="83">
        <f>' CALCULATIONS'!R223</f>
        <v>0</v>
      </c>
      <c r="G17" s="83">
        <f>' CALCULATIONS'!S223</f>
        <v>0</v>
      </c>
      <c r="H17" s="83">
        <f>' CALCULATIONS'!T223</f>
        <v>0</v>
      </c>
      <c r="I17" s="83">
        <f>' CALCULATIONS'!U223</f>
        <v>0</v>
      </c>
      <c r="J17" s="83">
        <f>' CALCULATIONS'!V223</f>
        <v>0</v>
      </c>
      <c r="K17" s="83">
        <f>' CALCULATIONS'!W223</f>
        <v>0</v>
      </c>
      <c r="L17" s="83">
        <f>' CALCULATIONS'!X223</f>
        <v>0</v>
      </c>
      <c r="M17" s="83">
        <f>' CALCULATIONS'!Y223</f>
        <v>0</v>
      </c>
      <c r="N17" s="83">
        <f>' CALCULATIONS'!Z223</f>
        <v>0</v>
      </c>
      <c r="O17" s="83">
        <f>' CALCULATIONS'!AA223</f>
        <v>0</v>
      </c>
      <c r="P17" s="83">
        <f>' CALCULATIONS'!AB223</f>
        <v>0</v>
      </c>
      <c r="Q17" s="83">
        <f>' CALCULATIONS'!AC223</f>
        <v>0</v>
      </c>
      <c r="R17" s="83">
        <f>' CALCULATIONS'!AD223</f>
        <v>0</v>
      </c>
      <c r="S17" s="83">
        <f>' CALCULATIONS'!AE223</f>
        <v>0</v>
      </c>
      <c r="T17" s="83">
        <f>' CALCULATIONS'!AF223</f>
        <v>0</v>
      </c>
      <c r="U17" s="83">
        <f>' CALCULATIONS'!AG223</f>
        <v>0</v>
      </c>
      <c r="V17" s="83">
        <f>' CALCULATIONS'!AH223</f>
        <v>0</v>
      </c>
      <c r="W17" s="83">
        <f>' CALCULATIONS'!AI223</f>
        <v>0</v>
      </c>
      <c r="X17" s="83">
        <f>' CALCULATIONS'!AJ223</f>
        <v>0</v>
      </c>
      <c r="Y17" s="83">
        <f>' CALCULATIONS'!AK223</f>
        <v>0</v>
      </c>
      <c r="Z17" s="83">
        <f>' CALCULATIONS'!AL223</f>
        <v>0</v>
      </c>
      <c r="AA17" s="83">
        <f>' CALCULATIONS'!AM223</f>
        <v>69549397.590361461</v>
      </c>
      <c r="AB17" s="83">
        <f>' CALCULATIONS'!AN223</f>
        <v>96061445.783132538</v>
      </c>
      <c r="AC17" s="83">
        <f>' CALCULATIONS'!AO223</f>
        <v>69549397.590361461</v>
      </c>
      <c r="AD17" s="83">
        <f>' CALCULATIONS'!AP223</f>
        <v>96061445.783132538</v>
      </c>
      <c r="AE17" s="83">
        <f>' CALCULATIONS'!AQ223</f>
        <v>69549397.590361461</v>
      </c>
      <c r="AF17" s="83">
        <f>' CALCULATIONS'!AR223</f>
        <v>96061445.783132538</v>
      </c>
      <c r="AG17" s="83">
        <f>' CALCULATIONS'!AS223</f>
        <v>69549397.590361461</v>
      </c>
      <c r="AH17" s="83">
        <f>' CALCULATIONS'!AT223</f>
        <v>96061445.783132538</v>
      </c>
      <c r="AI17" s="83">
        <f>' CALCULATIONS'!AU223</f>
        <v>69549397.590361461</v>
      </c>
      <c r="AJ17" s="83">
        <f>' CALCULATIONS'!AV223</f>
        <v>96061445.783132538</v>
      </c>
      <c r="AK17" s="83">
        <f>' CALCULATIONS'!AW223</f>
        <v>69549397.590361461</v>
      </c>
      <c r="AL17" s="83">
        <f>' CALCULATIONS'!AX223</f>
        <v>96061445.783132538</v>
      </c>
      <c r="AM17" s="83">
        <f>' CALCULATIONS'!AY223</f>
        <v>73667373.343373492</v>
      </c>
      <c r="AN17" s="83">
        <f>' CALCULATIONS'!AZ223</f>
        <v>101727117.24397591</v>
      </c>
      <c r="AO17" s="83">
        <f>' CALCULATIONS'!BA223</f>
        <v>73667373.343373492</v>
      </c>
      <c r="AP17" s="83">
        <f>' CALCULATIONS'!BB223</f>
        <v>101727117.24397591</v>
      </c>
      <c r="AQ17" s="83">
        <f>' CALCULATIONS'!BC223</f>
        <v>73667373.343373492</v>
      </c>
      <c r="AR17" s="83">
        <f>' CALCULATIONS'!BD223</f>
        <v>101727117.24397591</v>
      </c>
      <c r="AS17" s="83">
        <f>' CALCULATIONS'!BE223</f>
        <v>73667373.343373492</v>
      </c>
      <c r="AT17" s="83">
        <f>' CALCULATIONS'!BF223</f>
        <v>101727117.24397591</v>
      </c>
      <c r="AU17" s="83">
        <f>' CALCULATIONS'!BG223</f>
        <v>73667373.343373492</v>
      </c>
      <c r="AV17" s="83">
        <f>' CALCULATIONS'!BH223</f>
        <v>101727117.24397591</v>
      </c>
      <c r="AW17" s="83">
        <f>' CALCULATIONS'!BI223</f>
        <v>73667373.343373492</v>
      </c>
      <c r="AX17" s="83">
        <f>' CALCULATIONS'!BJ223</f>
        <v>101727117.24397591</v>
      </c>
      <c r="AY17" s="83">
        <f>' CALCULATIONS'!BK223</f>
        <v>78505029.435510546</v>
      </c>
      <c r="AZ17" s="83">
        <f>' CALCULATIONS'!BL223</f>
        <v>108400991.03090784</v>
      </c>
      <c r="BA17" s="83">
        <f>' CALCULATIONS'!BM223</f>
        <v>78505029.435510546</v>
      </c>
      <c r="BB17" s="83">
        <f>' CALCULATIONS'!BN223</f>
        <v>108400991.03090784</v>
      </c>
      <c r="BC17" s="83">
        <f>' CALCULATIONS'!BO223</f>
        <v>78505029.435510546</v>
      </c>
      <c r="BD17" s="83">
        <f>' CALCULATIONS'!BP223</f>
        <v>108400991.03090784</v>
      </c>
      <c r="BE17" s="83">
        <f>' CALCULATIONS'!BQ223</f>
        <v>78505029.435510546</v>
      </c>
      <c r="BF17" s="83">
        <f>' CALCULATIONS'!BR223</f>
        <v>108400991.03090784</v>
      </c>
      <c r="BG17" s="83">
        <f>' CALCULATIONS'!BS223</f>
        <v>78505029.435510546</v>
      </c>
      <c r="BH17" s="83">
        <f>' CALCULATIONS'!BT223</f>
        <v>108400991.03090784</v>
      </c>
      <c r="BI17" s="83">
        <f>' CALCULATIONS'!BU223</f>
        <v>78505029.435510546</v>
      </c>
      <c r="BJ17" s="83">
        <f>' CALCULATIONS'!BV223</f>
        <v>108400991.03090784</v>
      </c>
      <c r="BK17" s="650">
        <f t="shared" si="5"/>
        <v>3167468126.5635705</v>
      </c>
    </row>
    <row r="18" spans="1:63" ht="15.75" x14ac:dyDescent="0.25">
      <c r="A18" s="674" t="s">
        <v>51</v>
      </c>
      <c r="C18" s="83">
        <f>C17*'MONTHLY DATA'!AM92</f>
        <v>0</v>
      </c>
      <c r="D18" s="83">
        <f>D17*'MONTHLY DATA'!AN92</f>
        <v>0</v>
      </c>
      <c r="E18" s="83">
        <f>E17*'MONTHLY DATA'!AO92</f>
        <v>0</v>
      </c>
      <c r="F18" s="83">
        <f>F17*'MONTHLY DATA'!AP92</f>
        <v>0</v>
      </c>
      <c r="G18" s="83">
        <f>G17*'MONTHLY DATA'!AQ92</f>
        <v>0</v>
      </c>
      <c r="H18" s="83">
        <f>H17*'MONTHLY DATA'!AR92</f>
        <v>0</v>
      </c>
      <c r="I18" s="83">
        <f>I17*'MONTHLY DATA'!AS92</f>
        <v>0</v>
      </c>
      <c r="J18" s="83">
        <f>J17*'MONTHLY DATA'!AT92</f>
        <v>0</v>
      </c>
      <c r="K18" s="83">
        <f>K17*'MONTHLY DATA'!AU92</f>
        <v>0</v>
      </c>
      <c r="L18" s="83">
        <f>L17*'MONTHLY DATA'!AV92</f>
        <v>0</v>
      </c>
      <c r="M18" s="83">
        <f>M17*'MONTHLY DATA'!AW92</f>
        <v>0</v>
      </c>
      <c r="N18" s="83">
        <f>N17*'MONTHLY DATA'!AX92</f>
        <v>0</v>
      </c>
      <c r="O18" s="83">
        <f>O17*'MONTHLY DATA'!AY92</f>
        <v>0</v>
      </c>
      <c r="P18" s="83">
        <f>P17*'MONTHLY DATA'!AZ92</f>
        <v>0</v>
      </c>
      <c r="Q18" s="83">
        <f>Q17*'MONTHLY DATA'!BA92</f>
        <v>0</v>
      </c>
      <c r="R18" s="83">
        <f>R17*'MONTHLY DATA'!BB92</f>
        <v>0</v>
      </c>
      <c r="S18" s="83">
        <f>S17*'MONTHLY DATA'!BC92</f>
        <v>0</v>
      </c>
      <c r="T18" s="83">
        <f>T17*'MONTHLY DATA'!BD92</f>
        <v>0</v>
      </c>
      <c r="U18" s="83">
        <f>U17*'MONTHLY DATA'!BE92</f>
        <v>0</v>
      </c>
      <c r="V18" s="83">
        <f>V17*'MONTHLY DATA'!BF92</f>
        <v>0</v>
      </c>
      <c r="W18" s="83">
        <f>W17*'MONTHLY DATA'!BG92</f>
        <v>0</v>
      </c>
      <c r="X18" s="83">
        <f>X17*'MONTHLY DATA'!BH92</f>
        <v>0</v>
      </c>
      <c r="Y18" s="83">
        <f>Y17*'MONTHLY DATA'!BI92</f>
        <v>0</v>
      </c>
      <c r="Z18" s="83">
        <f>Z17*'MONTHLY DATA'!BJ92</f>
        <v>0</v>
      </c>
      <c r="AA18" s="83">
        <f>AA17*'MONTHLY DATA'!BK92</f>
        <v>24342289.156626511</v>
      </c>
      <c r="AB18" s="83">
        <f>AB17*'MONTHLY DATA'!BL92</f>
        <v>33621506.024096385</v>
      </c>
      <c r="AC18" s="83">
        <f>AC17*'MONTHLY DATA'!BM92</f>
        <v>24342289.156626511</v>
      </c>
      <c r="AD18" s="83">
        <f>AD17*'MONTHLY DATA'!BN92</f>
        <v>33621506.024096385</v>
      </c>
      <c r="AE18" s="83">
        <f>AE17*'MONTHLY DATA'!BO92</f>
        <v>24342289.156626511</v>
      </c>
      <c r="AF18" s="83">
        <f>AF17*'MONTHLY DATA'!BP92</f>
        <v>33621506.024096385</v>
      </c>
      <c r="AG18" s="83">
        <f>AG17*'MONTHLY DATA'!BQ92</f>
        <v>24342289.156626511</v>
      </c>
      <c r="AH18" s="83">
        <f>AH17*'MONTHLY DATA'!BR92</f>
        <v>33621506.024096385</v>
      </c>
      <c r="AI18" s="83">
        <f>AI17*'MONTHLY DATA'!BS92</f>
        <v>24342289.156626511</v>
      </c>
      <c r="AJ18" s="83">
        <f>AJ17*'MONTHLY DATA'!BT92</f>
        <v>33621506.024096385</v>
      </c>
      <c r="AK18" s="83">
        <f>AK17*'MONTHLY DATA'!BU92</f>
        <v>24342289.156626511</v>
      </c>
      <c r="AL18" s="83">
        <f>AL17*'MONTHLY DATA'!BV92</f>
        <v>33621506.024096385</v>
      </c>
      <c r="AM18" s="83">
        <f>AM17*'MONTHLY DATA'!BW92</f>
        <v>25783580.670180719</v>
      </c>
      <c r="AN18" s="83">
        <f>AN17*'MONTHLY DATA'!BX92</f>
        <v>35604491.035391562</v>
      </c>
      <c r="AO18" s="83">
        <f>AO17*'MONTHLY DATA'!BY92</f>
        <v>25783580.670180719</v>
      </c>
      <c r="AP18" s="83">
        <f>AP17*'MONTHLY DATA'!BZ92</f>
        <v>35604491.035391562</v>
      </c>
      <c r="AQ18" s="83">
        <f>AQ17*'MONTHLY DATA'!CA92</f>
        <v>25783580.670180719</v>
      </c>
      <c r="AR18" s="83">
        <f>AR17*'MONTHLY DATA'!CB92</f>
        <v>35604491.035391562</v>
      </c>
      <c r="AS18" s="83">
        <f>AS17*'MONTHLY DATA'!CC92</f>
        <v>25783580.670180719</v>
      </c>
      <c r="AT18" s="83">
        <f>AT17*'MONTHLY DATA'!CD92</f>
        <v>35604491.035391562</v>
      </c>
      <c r="AU18" s="83">
        <f>AU17*'MONTHLY DATA'!CE92</f>
        <v>25783580.670180719</v>
      </c>
      <c r="AV18" s="83">
        <f>AV17*'MONTHLY DATA'!CF92</f>
        <v>35604491.035391562</v>
      </c>
      <c r="AW18" s="83">
        <f>AW17*'MONTHLY DATA'!CG92</f>
        <v>25783580.670180719</v>
      </c>
      <c r="AX18" s="83">
        <f>AX17*'MONTHLY DATA'!CH92</f>
        <v>35604491.035391562</v>
      </c>
      <c r="AY18" s="83">
        <f>AY17*'MONTHLY DATA'!CI92</f>
        <v>27476760.302428689</v>
      </c>
      <c r="AZ18" s="83">
        <f>AZ17*'MONTHLY DATA'!CJ92</f>
        <v>37940346.860817738</v>
      </c>
      <c r="BA18" s="83">
        <f>BA17*'MONTHLY DATA'!CK92</f>
        <v>27476760.302428689</v>
      </c>
      <c r="BB18" s="83">
        <f>BB17*'MONTHLY DATA'!CL92</f>
        <v>37940346.860817738</v>
      </c>
      <c r="BC18" s="83">
        <f>BC17*'MONTHLY DATA'!CM92</f>
        <v>27476760.302428689</v>
      </c>
      <c r="BD18" s="83">
        <f>BD17*'MONTHLY DATA'!CN92</f>
        <v>37940346.860817738</v>
      </c>
      <c r="BE18" s="83">
        <f>BE17*'MONTHLY DATA'!CO92</f>
        <v>27476760.302428689</v>
      </c>
      <c r="BF18" s="83">
        <f>BF17*'MONTHLY DATA'!CP92</f>
        <v>37940346.860817738</v>
      </c>
      <c r="BG18" s="83">
        <f>BG17*'MONTHLY DATA'!CQ92</f>
        <v>27476760.302428689</v>
      </c>
      <c r="BH18" s="83">
        <f>BH17*'MONTHLY DATA'!CR92</f>
        <v>37940346.860817738</v>
      </c>
      <c r="BI18" s="83">
        <f>BI17*'MONTHLY DATA'!CS92</f>
        <v>27476760.302428689</v>
      </c>
      <c r="BJ18" s="83">
        <f>BJ17*'MONTHLY DATA'!CT92</f>
        <v>37940346.860817738</v>
      </c>
      <c r="BK18" s="650">
        <f t="shared" si="5"/>
        <v>1108613844.29725</v>
      </c>
    </row>
    <row r="19" spans="1:63" ht="15.75" x14ac:dyDescent="0.25">
      <c r="A19" s="674" t="s">
        <v>52</v>
      </c>
      <c r="C19" s="83">
        <f>C17*'MONTHLY DATA'!AM93</f>
        <v>0</v>
      </c>
      <c r="D19" s="83">
        <f>D17*'MONTHLY DATA'!AN93</f>
        <v>0</v>
      </c>
      <c r="E19" s="83">
        <f>E17*'MONTHLY DATA'!AO93</f>
        <v>0</v>
      </c>
      <c r="F19" s="83">
        <f>F17*'MONTHLY DATA'!AP93</f>
        <v>0</v>
      </c>
      <c r="G19" s="83">
        <f>G17*'MONTHLY DATA'!AQ93</f>
        <v>0</v>
      </c>
      <c r="H19" s="83">
        <f>H17*'MONTHLY DATA'!AR93</f>
        <v>0</v>
      </c>
      <c r="I19" s="83">
        <f>I17*'MONTHLY DATA'!AS93</f>
        <v>0</v>
      </c>
      <c r="J19" s="83">
        <f>J17*'MONTHLY DATA'!AT93</f>
        <v>0</v>
      </c>
      <c r="K19" s="83">
        <f>K17*'MONTHLY DATA'!AU93</f>
        <v>0</v>
      </c>
      <c r="L19" s="83">
        <f>L17*'MONTHLY DATA'!AV93</f>
        <v>0</v>
      </c>
      <c r="M19" s="83">
        <f>M17*'MONTHLY DATA'!AW93</f>
        <v>0</v>
      </c>
      <c r="N19" s="83">
        <f>N17*'MONTHLY DATA'!AX93</f>
        <v>0</v>
      </c>
      <c r="O19" s="83">
        <f>O17*'MONTHLY DATA'!AY93</f>
        <v>0</v>
      </c>
      <c r="P19" s="83">
        <f>P17*'MONTHLY DATA'!AZ93</f>
        <v>0</v>
      </c>
      <c r="Q19" s="83">
        <f>Q17*'MONTHLY DATA'!BA93</f>
        <v>0</v>
      </c>
      <c r="R19" s="83">
        <f>R17*'MONTHLY DATA'!BB93</f>
        <v>0</v>
      </c>
      <c r="S19" s="83">
        <f>S17*'MONTHLY DATA'!BC93</f>
        <v>0</v>
      </c>
      <c r="T19" s="83">
        <f>T17*'MONTHLY DATA'!BD93</f>
        <v>0</v>
      </c>
      <c r="U19" s="83">
        <f>U17*'MONTHLY DATA'!BE93</f>
        <v>0</v>
      </c>
      <c r="V19" s="83">
        <f>V17*'MONTHLY DATA'!BF93</f>
        <v>0</v>
      </c>
      <c r="W19" s="83">
        <f>W17*'MONTHLY DATA'!BG93</f>
        <v>0</v>
      </c>
      <c r="X19" s="83">
        <f>X17*'MONTHLY DATA'!BH93</f>
        <v>0</v>
      </c>
      <c r="Y19" s="83">
        <f>Y17*'MONTHLY DATA'!BI93</f>
        <v>0</v>
      </c>
      <c r="Z19" s="83">
        <f>Z17*'MONTHLY DATA'!BJ93</f>
        <v>0</v>
      </c>
      <c r="AA19" s="83">
        <f>AA17*'MONTHLY DATA'!BK93</f>
        <v>31297228.915662657</v>
      </c>
      <c r="AB19" s="83">
        <f>AB17*'MONTHLY DATA'!BL93</f>
        <v>43227650.602409646</v>
      </c>
      <c r="AC19" s="83">
        <f>AC17*'MONTHLY DATA'!BM93</f>
        <v>31297228.915662657</v>
      </c>
      <c r="AD19" s="83">
        <f>AD17*'MONTHLY DATA'!BN93</f>
        <v>43227650.602409646</v>
      </c>
      <c r="AE19" s="83">
        <f>AE17*'MONTHLY DATA'!BO93</f>
        <v>31297228.915662657</v>
      </c>
      <c r="AF19" s="83">
        <f>AF17*'MONTHLY DATA'!BP93</f>
        <v>43227650.602409646</v>
      </c>
      <c r="AG19" s="83">
        <f>AG17*'MONTHLY DATA'!BQ93</f>
        <v>31297228.915662657</v>
      </c>
      <c r="AH19" s="83">
        <f>AH17*'MONTHLY DATA'!BR93</f>
        <v>43227650.602409646</v>
      </c>
      <c r="AI19" s="83">
        <f>AI17*'MONTHLY DATA'!BS93</f>
        <v>31297228.915662657</v>
      </c>
      <c r="AJ19" s="83">
        <f>AJ17*'MONTHLY DATA'!BT93</f>
        <v>43227650.602409646</v>
      </c>
      <c r="AK19" s="83">
        <f>AK17*'MONTHLY DATA'!BU93</f>
        <v>31297228.915662657</v>
      </c>
      <c r="AL19" s="83">
        <f>AL17*'MONTHLY DATA'!BV93</f>
        <v>43227650.602409646</v>
      </c>
      <c r="AM19" s="83">
        <f>AM17*'MONTHLY DATA'!BW93</f>
        <v>33150318.004518073</v>
      </c>
      <c r="AN19" s="83">
        <f>AN17*'MONTHLY DATA'!BX93</f>
        <v>45777202.759789161</v>
      </c>
      <c r="AO19" s="83">
        <f>AO17*'MONTHLY DATA'!BY93</f>
        <v>33150318.004518073</v>
      </c>
      <c r="AP19" s="83">
        <f>AP17*'MONTHLY DATA'!BZ93</f>
        <v>45777202.759789161</v>
      </c>
      <c r="AQ19" s="83">
        <f>AQ17*'MONTHLY DATA'!CA93</f>
        <v>33150318.004518073</v>
      </c>
      <c r="AR19" s="83">
        <f>AR17*'MONTHLY DATA'!CB93</f>
        <v>45777202.759789161</v>
      </c>
      <c r="AS19" s="83">
        <f>AS17*'MONTHLY DATA'!CC93</f>
        <v>33150318.004518073</v>
      </c>
      <c r="AT19" s="83">
        <f>AT17*'MONTHLY DATA'!CD93</f>
        <v>45777202.759789161</v>
      </c>
      <c r="AU19" s="83">
        <f>AU17*'MONTHLY DATA'!CE93</f>
        <v>33150318.004518073</v>
      </c>
      <c r="AV19" s="83">
        <f>AV17*'MONTHLY DATA'!CF93</f>
        <v>45777202.759789161</v>
      </c>
      <c r="AW19" s="83">
        <f>AW17*'MONTHLY DATA'!CG93</f>
        <v>33150318.004518073</v>
      </c>
      <c r="AX19" s="83">
        <f>AX17*'MONTHLY DATA'!CH93</f>
        <v>45777202.759789161</v>
      </c>
      <c r="AY19" s="83">
        <f>AY17*'MONTHLY DATA'!CI93</f>
        <v>35327263.245979749</v>
      </c>
      <c r="AZ19" s="83">
        <f>AZ17*'MONTHLY DATA'!CJ93</f>
        <v>48780445.963908531</v>
      </c>
      <c r="BA19" s="83">
        <f>BA17*'MONTHLY DATA'!CK93</f>
        <v>35327263.245979749</v>
      </c>
      <c r="BB19" s="83">
        <f>BB17*'MONTHLY DATA'!CL93</f>
        <v>48780445.963908531</v>
      </c>
      <c r="BC19" s="83">
        <f>BC17*'MONTHLY DATA'!CM93</f>
        <v>35327263.245979749</v>
      </c>
      <c r="BD19" s="83">
        <f>BD17*'MONTHLY DATA'!CN93</f>
        <v>48780445.963908531</v>
      </c>
      <c r="BE19" s="83">
        <f>BE17*'MONTHLY DATA'!CO93</f>
        <v>35327263.245979749</v>
      </c>
      <c r="BF19" s="83">
        <f>BF17*'MONTHLY DATA'!CP93</f>
        <v>48780445.963908531</v>
      </c>
      <c r="BG19" s="83">
        <f>BG17*'MONTHLY DATA'!CQ93</f>
        <v>35327263.245979749</v>
      </c>
      <c r="BH19" s="83">
        <f>BH17*'MONTHLY DATA'!CR93</f>
        <v>48780445.963908531</v>
      </c>
      <c r="BI19" s="83">
        <f>BI17*'MONTHLY DATA'!CS93</f>
        <v>35327263.245979749</v>
      </c>
      <c r="BJ19" s="83">
        <f>BJ17*'MONTHLY DATA'!CT93</f>
        <v>48780445.963908531</v>
      </c>
      <c r="BK19" s="650">
        <f t="shared" si="5"/>
        <v>1425360656.9536064</v>
      </c>
    </row>
    <row r="20" spans="1:63" ht="16.5" thickBot="1" x14ac:dyDescent="0.3">
      <c r="A20" s="674" t="s">
        <v>53</v>
      </c>
      <c r="C20" s="83">
        <f>C17*'MONTHLY DATA'!AM94</f>
        <v>0</v>
      </c>
      <c r="D20" s="83">
        <f>D17*'MONTHLY DATA'!AN94</f>
        <v>0</v>
      </c>
      <c r="E20" s="83">
        <f>E17*'MONTHLY DATA'!AO94</f>
        <v>0</v>
      </c>
      <c r="F20" s="83">
        <f>F17*'MONTHLY DATA'!AP94</f>
        <v>0</v>
      </c>
      <c r="G20" s="83">
        <f>G17*'MONTHLY DATA'!AQ94</f>
        <v>0</v>
      </c>
      <c r="H20" s="83">
        <f>H17*'MONTHLY DATA'!AR94</f>
        <v>0</v>
      </c>
      <c r="I20" s="83">
        <f>I17*'MONTHLY DATA'!AS94</f>
        <v>0</v>
      </c>
      <c r="J20" s="83">
        <f>J17*'MONTHLY DATA'!AT94</f>
        <v>0</v>
      </c>
      <c r="K20" s="83">
        <f>K17*'MONTHLY DATA'!AU94</f>
        <v>0</v>
      </c>
      <c r="L20" s="83">
        <f>L17*'MONTHLY DATA'!AV94</f>
        <v>0</v>
      </c>
      <c r="M20" s="83">
        <f>M17*'MONTHLY DATA'!AW94</f>
        <v>0</v>
      </c>
      <c r="N20" s="83">
        <f>N17*'MONTHLY DATA'!AX94</f>
        <v>0</v>
      </c>
      <c r="O20" s="83">
        <f>O17*'MONTHLY DATA'!AY94</f>
        <v>0</v>
      </c>
      <c r="P20" s="83">
        <f>P17*'MONTHLY DATA'!AZ94</f>
        <v>0</v>
      </c>
      <c r="Q20" s="83">
        <f>Q17*'MONTHLY DATA'!BA94</f>
        <v>0</v>
      </c>
      <c r="R20" s="83">
        <f>R17*'MONTHLY DATA'!BB94</f>
        <v>0</v>
      </c>
      <c r="S20" s="83">
        <f>S17*'MONTHLY DATA'!BC94</f>
        <v>0</v>
      </c>
      <c r="T20" s="83">
        <f>T17*'MONTHLY DATA'!BD94</f>
        <v>0</v>
      </c>
      <c r="U20" s="83">
        <f>U17*'MONTHLY DATA'!BE94</f>
        <v>0</v>
      </c>
      <c r="V20" s="83">
        <f>V17*'MONTHLY DATA'!BF94</f>
        <v>0</v>
      </c>
      <c r="W20" s="83">
        <f>W17*'MONTHLY DATA'!BG94</f>
        <v>0</v>
      </c>
      <c r="X20" s="83">
        <f>X17*'MONTHLY DATA'!BH94</f>
        <v>0</v>
      </c>
      <c r="Y20" s="83">
        <f>Y17*'MONTHLY DATA'!BI94</f>
        <v>0</v>
      </c>
      <c r="Z20" s="83">
        <f>Z17*'MONTHLY DATA'!BJ94</f>
        <v>0</v>
      </c>
      <c r="AA20" s="83">
        <f>AA17*'MONTHLY DATA'!BK94</f>
        <v>13909879.518072292</v>
      </c>
      <c r="AB20" s="83">
        <f>AB17*'MONTHLY DATA'!BL94</f>
        <v>19212289.156626508</v>
      </c>
      <c r="AC20" s="83">
        <f>AC17*'MONTHLY DATA'!BM94</f>
        <v>13909879.518072292</v>
      </c>
      <c r="AD20" s="83">
        <f>AD17*'MONTHLY DATA'!BN94</f>
        <v>19212289.156626508</v>
      </c>
      <c r="AE20" s="83">
        <f>AE17*'MONTHLY DATA'!BO94</f>
        <v>13909879.518072292</v>
      </c>
      <c r="AF20" s="83">
        <f>AF17*'MONTHLY DATA'!BP94</f>
        <v>19212289.156626508</v>
      </c>
      <c r="AG20" s="83">
        <f>AG17*'MONTHLY DATA'!BQ94</f>
        <v>13909879.518072292</v>
      </c>
      <c r="AH20" s="83">
        <f>AH17*'MONTHLY DATA'!BR94</f>
        <v>19212289.156626508</v>
      </c>
      <c r="AI20" s="83">
        <f>AI17*'MONTHLY DATA'!BS94</f>
        <v>13909879.518072292</v>
      </c>
      <c r="AJ20" s="83">
        <f>AJ17*'MONTHLY DATA'!BT94</f>
        <v>19212289.156626508</v>
      </c>
      <c r="AK20" s="83">
        <f>AK17*'MONTHLY DATA'!BU94</f>
        <v>13909879.518072292</v>
      </c>
      <c r="AL20" s="83">
        <f>AL17*'MONTHLY DATA'!BV94</f>
        <v>19212289.156626508</v>
      </c>
      <c r="AM20" s="83">
        <f>AM17*'MONTHLY DATA'!BW94</f>
        <v>14733474.6686747</v>
      </c>
      <c r="AN20" s="83">
        <f>AN17*'MONTHLY DATA'!BX94</f>
        <v>20345423.448795184</v>
      </c>
      <c r="AO20" s="83">
        <f>AO17*'MONTHLY DATA'!BY94</f>
        <v>14733474.6686747</v>
      </c>
      <c r="AP20" s="83">
        <f>AP17*'MONTHLY DATA'!BZ94</f>
        <v>20345423.448795184</v>
      </c>
      <c r="AQ20" s="83">
        <f>AQ17*'MONTHLY DATA'!CA94</f>
        <v>14733474.6686747</v>
      </c>
      <c r="AR20" s="83">
        <f>AR17*'MONTHLY DATA'!CB94</f>
        <v>20345423.448795184</v>
      </c>
      <c r="AS20" s="83">
        <f>AS17*'MONTHLY DATA'!CC94</f>
        <v>14733474.6686747</v>
      </c>
      <c r="AT20" s="83">
        <f>AT17*'MONTHLY DATA'!CD94</f>
        <v>20345423.448795184</v>
      </c>
      <c r="AU20" s="83">
        <f>AU17*'MONTHLY DATA'!CE94</f>
        <v>14733474.6686747</v>
      </c>
      <c r="AV20" s="83">
        <f>AV17*'MONTHLY DATA'!CF94</f>
        <v>20345423.448795184</v>
      </c>
      <c r="AW20" s="83">
        <f>AW17*'MONTHLY DATA'!CG94</f>
        <v>14733474.6686747</v>
      </c>
      <c r="AX20" s="83">
        <f>AX17*'MONTHLY DATA'!CH94</f>
        <v>20345423.448795184</v>
      </c>
      <c r="AY20" s="83">
        <f>AY17*'MONTHLY DATA'!CI94</f>
        <v>15701005.88710211</v>
      </c>
      <c r="AZ20" s="83">
        <f>AZ17*'MONTHLY DATA'!CJ94</f>
        <v>21680198.206181571</v>
      </c>
      <c r="BA20" s="83">
        <f>BA17*'MONTHLY DATA'!CK94</f>
        <v>15701005.88710211</v>
      </c>
      <c r="BB20" s="83">
        <f>BB17*'MONTHLY DATA'!CL94</f>
        <v>21680198.206181571</v>
      </c>
      <c r="BC20" s="83">
        <f>BC17*'MONTHLY DATA'!CM94</f>
        <v>15701005.88710211</v>
      </c>
      <c r="BD20" s="83">
        <f>BD17*'MONTHLY DATA'!CN94</f>
        <v>21680198.206181571</v>
      </c>
      <c r="BE20" s="83">
        <f>BE17*'MONTHLY DATA'!CO94</f>
        <v>15701005.88710211</v>
      </c>
      <c r="BF20" s="83">
        <f>BF17*'MONTHLY DATA'!CP94</f>
        <v>21680198.206181571</v>
      </c>
      <c r="BG20" s="83">
        <f>BG17*'MONTHLY DATA'!CQ94</f>
        <v>15701005.88710211</v>
      </c>
      <c r="BH20" s="83">
        <f>BH17*'MONTHLY DATA'!CR94</f>
        <v>21680198.206181571</v>
      </c>
      <c r="BI20" s="83">
        <f>BI17*'MONTHLY DATA'!CS94</f>
        <v>15701005.88710211</v>
      </c>
      <c r="BJ20" s="83">
        <f>BJ17*'MONTHLY DATA'!CT94</f>
        <v>21680198.206181571</v>
      </c>
      <c r="BK20" s="650">
        <f t="shared" si="5"/>
        <v>633493625.31271434</v>
      </c>
    </row>
    <row r="21" spans="1:63" ht="16.5" thickBot="1" x14ac:dyDescent="0.3">
      <c r="A21" s="679" t="s">
        <v>846</v>
      </c>
      <c r="C21" s="83">
        <f>C22+C25</f>
        <v>483431060.95384622</v>
      </c>
      <c r="D21" s="83">
        <f t="shared" ref="D21:BJ21" si="6">D22+D25</f>
        <v>531812545.80000007</v>
      </c>
      <c r="E21" s="83">
        <f t="shared" si="6"/>
        <v>431095788.00000006</v>
      </c>
      <c r="F21" s="83">
        <f t="shared" si="6"/>
        <v>240936303.78461543</v>
      </c>
      <c r="G21" s="83">
        <f t="shared" si="6"/>
        <v>531055006.1538462</v>
      </c>
      <c r="H21" s="83">
        <f t="shared" si="6"/>
        <v>820419006.92307699</v>
      </c>
      <c r="I21" s="83">
        <f t="shared" si="6"/>
        <v>706903887.46153855</v>
      </c>
      <c r="J21" s="83">
        <f t="shared" si="6"/>
        <v>361129421.90769237</v>
      </c>
      <c r="K21" s="83">
        <f t="shared" si="6"/>
        <v>431276386.61538464</v>
      </c>
      <c r="L21" s="83">
        <f t="shared" si="6"/>
        <v>604769009.81538475</v>
      </c>
      <c r="M21" s="83">
        <f t="shared" si="6"/>
        <v>609864457.84615386</v>
      </c>
      <c r="N21" s="83">
        <f t="shared" si="6"/>
        <v>1507532637.6000001</v>
      </c>
      <c r="O21" s="83">
        <f t="shared" si="6"/>
        <v>1835920845.6923077</v>
      </c>
      <c r="P21" s="83">
        <f t="shared" si="6"/>
        <v>1491911975.0769231</v>
      </c>
      <c r="Q21" s="83">
        <f t="shared" si="6"/>
        <v>1656196593.2787693</v>
      </c>
      <c r="R21" s="83">
        <f t="shared" si="6"/>
        <v>1718092978.6486154</v>
      </c>
      <c r="S21" s="83">
        <f t="shared" si="6"/>
        <v>1943328847.6430769</v>
      </c>
      <c r="T21" s="83">
        <f t="shared" si="6"/>
        <v>1942259579.436923</v>
      </c>
      <c r="U21" s="83">
        <f t="shared" si="6"/>
        <v>2471048851.1538458</v>
      </c>
      <c r="V21" s="83">
        <f t="shared" si="6"/>
        <v>1691708034.7550769</v>
      </c>
      <c r="W21" s="83">
        <f t="shared" si="6"/>
        <v>2313632223.9498463</v>
      </c>
      <c r="X21" s="83">
        <f t="shared" si="6"/>
        <v>2166862826.5361538</v>
      </c>
      <c r="Y21" s="83">
        <f t="shared" si="6"/>
        <v>2533642090.848</v>
      </c>
      <c r="Z21" s="83">
        <f t="shared" si="6"/>
        <v>3213081881.4960003</v>
      </c>
      <c r="AA21" s="83">
        <f t="shared" si="6"/>
        <v>3495275712.8289232</v>
      </c>
      <c r="AB21" s="83">
        <f t="shared" si="6"/>
        <v>2115431242.6944463</v>
      </c>
      <c r="AC21" s="83">
        <f t="shared" si="6"/>
        <v>2480163524.5549297</v>
      </c>
      <c r="AD21" s="83">
        <f t="shared" si="6"/>
        <v>1961887096.7526464</v>
      </c>
      <c r="AE21" s="83">
        <f t="shared" si="6"/>
        <v>3411951518.7992129</v>
      </c>
      <c r="AF21" s="83">
        <f t="shared" si="6"/>
        <v>4795306009.1313229</v>
      </c>
      <c r="AG21" s="83">
        <f t="shared" si="6"/>
        <v>2272349114.6948309</v>
      </c>
      <c r="AH21" s="83">
        <f t="shared" si="6"/>
        <v>2862577958.5054617</v>
      </c>
      <c r="AI21" s="83">
        <f t="shared" si="6"/>
        <v>2817770592.9000006</v>
      </c>
      <c r="AJ21" s="83">
        <f t="shared" si="6"/>
        <v>2488653932.0025597</v>
      </c>
      <c r="AK21" s="83">
        <f t="shared" si="6"/>
        <v>3159051937.9761047</v>
      </c>
      <c r="AL21" s="83">
        <f t="shared" si="6"/>
        <v>3347059469.2482004</v>
      </c>
      <c r="AM21" s="83">
        <f t="shared" si="6"/>
        <v>2460595192.3222895</v>
      </c>
      <c r="AN21" s="83">
        <f t="shared" si="6"/>
        <v>3625730192.9843998</v>
      </c>
      <c r="AO21" s="83">
        <f t="shared" si="6"/>
        <v>2644083726.6151443</v>
      </c>
      <c r="AP21" s="83">
        <f t="shared" si="6"/>
        <v>3717931812.3076639</v>
      </c>
      <c r="AQ21" s="83">
        <f t="shared" si="6"/>
        <v>3374545491.5071459</v>
      </c>
      <c r="AR21" s="83">
        <f t="shared" si="6"/>
        <v>4183053723.0519228</v>
      </c>
      <c r="AS21" s="83">
        <f t="shared" si="6"/>
        <v>3222803569.1455383</v>
      </c>
      <c r="AT21" s="83">
        <f t="shared" si="6"/>
        <v>3043852233.936264</v>
      </c>
      <c r="AU21" s="83">
        <f t="shared" si="6"/>
        <v>2015930432.7052615</v>
      </c>
      <c r="AV21" s="83">
        <f t="shared" si="6"/>
        <v>2511694942.7494211</v>
      </c>
      <c r="AW21" s="83">
        <f t="shared" si="6"/>
        <v>2738260352.1471844</v>
      </c>
      <c r="AX21" s="83">
        <f t="shared" si="6"/>
        <v>3294480859.6461525</v>
      </c>
      <c r="AY21" s="83">
        <f t="shared" si="6"/>
        <v>2128376069.462323</v>
      </c>
      <c r="AZ21" s="83">
        <f t="shared" si="6"/>
        <v>3036696099.2387228</v>
      </c>
      <c r="BA21" s="83">
        <f t="shared" si="6"/>
        <v>2576905142.0550871</v>
      </c>
      <c r="BB21" s="83">
        <f t="shared" si="6"/>
        <v>3014040396.4012909</v>
      </c>
      <c r="BC21" s="83">
        <f t="shared" si="6"/>
        <v>3072912526.2198558</v>
      </c>
      <c r="BD21" s="83">
        <f t="shared" si="6"/>
        <v>3979360993.7139921</v>
      </c>
      <c r="BE21" s="83">
        <f t="shared" si="6"/>
        <v>2990921272.5276613</v>
      </c>
      <c r="BF21" s="83">
        <f t="shared" si="6"/>
        <v>3924136875.5459452</v>
      </c>
      <c r="BG21" s="83">
        <f t="shared" si="6"/>
        <v>3316091641.1418223</v>
      </c>
      <c r="BH21" s="83">
        <f t="shared" si="6"/>
        <v>3942603353.5139489</v>
      </c>
      <c r="BI21" s="83">
        <f t="shared" si="6"/>
        <v>3250807314.9535413</v>
      </c>
      <c r="BJ21" s="83">
        <f t="shared" si="6"/>
        <v>3840741236.47787</v>
      </c>
      <c r="BK21" s="650">
        <f t="shared" si="4"/>
        <v>143351945801.83618</v>
      </c>
    </row>
    <row r="22" spans="1:63" ht="16.5" thickBot="1" x14ac:dyDescent="0.3">
      <c r="A22" s="680" t="s">
        <v>962</v>
      </c>
      <c r="C22" s="83">
        <f>C23+C24</f>
        <v>483431060.95384622</v>
      </c>
      <c r="D22" s="83">
        <f t="shared" ref="D22:BJ22" si="7">D23+D24</f>
        <v>531812545.80000007</v>
      </c>
      <c r="E22" s="83">
        <f t="shared" si="7"/>
        <v>431095788.00000006</v>
      </c>
      <c r="F22" s="83">
        <f t="shared" si="7"/>
        <v>240936303.78461543</v>
      </c>
      <c r="G22" s="83">
        <f t="shared" si="7"/>
        <v>531055006.1538462</v>
      </c>
      <c r="H22" s="83">
        <f t="shared" si="7"/>
        <v>820419006.92307699</v>
      </c>
      <c r="I22" s="83">
        <f t="shared" si="7"/>
        <v>706903887.46153855</v>
      </c>
      <c r="J22" s="83">
        <f t="shared" si="7"/>
        <v>361129421.90769237</v>
      </c>
      <c r="K22" s="83">
        <f t="shared" si="7"/>
        <v>431276386.61538464</v>
      </c>
      <c r="L22" s="83">
        <f t="shared" si="7"/>
        <v>604769009.81538475</v>
      </c>
      <c r="M22" s="83">
        <f t="shared" si="7"/>
        <v>609864457.84615386</v>
      </c>
      <c r="N22" s="83">
        <f t="shared" si="7"/>
        <v>1507532637.6000001</v>
      </c>
      <c r="O22" s="83">
        <f t="shared" si="7"/>
        <v>1113071445.6923077</v>
      </c>
      <c r="P22" s="83">
        <f t="shared" si="7"/>
        <v>739486775.07692313</v>
      </c>
      <c r="Q22" s="83">
        <f t="shared" si="7"/>
        <v>880801602.27876925</v>
      </c>
      <c r="R22" s="83">
        <f t="shared" si="7"/>
        <v>635102307.44861543</v>
      </c>
      <c r="S22" s="83">
        <f t="shared" si="7"/>
        <v>1131142675.6430769</v>
      </c>
      <c r="T22" s="83">
        <f t="shared" si="7"/>
        <v>1062758123.436923</v>
      </c>
      <c r="U22" s="83">
        <f t="shared" si="7"/>
        <v>1097634991.153846</v>
      </c>
      <c r="V22" s="83">
        <f t="shared" si="7"/>
        <v>587022436.95507693</v>
      </c>
      <c r="W22" s="83">
        <f t="shared" si="7"/>
        <v>1017767130.3498461</v>
      </c>
      <c r="X22" s="83">
        <f t="shared" si="7"/>
        <v>977508493.03615379</v>
      </c>
      <c r="Y22" s="83">
        <f t="shared" si="7"/>
        <v>1253475803.448</v>
      </c>
      <c r="Z22" s="83">
        <f t="shared" si="7"/>
        <v>1765917413.4960003</v>
      </c>
      <c r="AA22" s="83">
        <f t="shared" si="7"/>
        <v>1439368731.8289232</v>
      </c>
      <c r="AB22" s="83">
        <f t="shared" si="7"/>
        <v>822485196.13444614</v>
      </c>
      <c r="AC22" s="83">
        <f t="shared" si="7"/>
        <v>871871734.35492921</v>
      </c>
      <c r="AD22" s="83">
        <f t="shared" si="7"/>
        <v>606153715.15264606</v>
      </c>
      <c r="AE22" s="83">
        <f t="shared" si="7"/>
        <v>1259928717.7592125</v>
      </c>
      <c r="AF22" s="83">
        <f t="shared" si="7"/>
        <v>1492520165.9313231</v>
      </c>
      <c r="AG22" s="83">
        <f t="shared" si="7"/>
        <v>1096347188.9948308</v>
      </c>
      <c r="AH22" s="83">
        <f t="shared" si="7"/>
        <v>836862140.50546145</v>
      </c>
      <c r="AI22" s="83">
        <f t="shared" si="7"/>
        <v>1032225500.4000001</v>
      </c>
      <c r="AJ22" s="83">
        <f t="shared" si="7"/>
        <v>923271058.40256</v>
      </c>
      <c r="AK22" s="83">
        <f t="shared" si="7"/>
        <v>1364340565.4061046</v>
      </c>
      <c r="AL22" s="83">
        <f t="shared" si="7"/>
        <v>1485837868.0482001</v>
      </c>
      <c r="AM22" s="83">
        <f t="shared" si="7"/>
        <v>923428607.77428913</v>
      </c>
      <c r="AN22" s="83">
        <f t="shared" si="7"/>
        <v>1113171336.8004</v>
      </c>
      <c r="AO22" s="83">
        <f t="shared" si="7"/>
        <v>995153004.469944</v>
      </c>
      <c r="AP22" s="83">
        <f t="shared" si="7"/>
        <v>723277426.94686425</v>
      </c>
      <c r="AQ22" s="83">
        <f t="shared" si="7"/>
        <v>1285659557.1391459</v>
      </c>
      <c r="AR22" s="83">
        <f t="shared" si="7"/>
        <v>1375820439.801923</v>
      </c>
      <c r="AS22" s="83">
        <f t="shared" si="7"/>
        <v>1106058538.8955383</v>
      </c>
      <c r="AT22" s="83">
        <f t="shared" si="7"/>
        <v>687001250.52986407</v>
      </c>
      <c r="AU22" s="83">
        <f t="shared" si="7"/>
        <v>616147428.83026147</v>
      </c>
      <c r="AV22" s="83">
        <f t="shared" si="7"/>
        <v>824905023.75222087</v>
      </c>
      <c r="AW22" s="83">
        <f t="shared" si="7"/>
        <v>1075454707.7391839</v>
      </c>
      <c r="AX22" s="83">
        <f t="shared" si="7"/>
        <v>1506562488.3117523</v>
      </c>
      <c r="AY22" s="83">
        <f t="shared" si="7"/>
        <v>991558102.89832282</v>
      </c>
      <c r="AZ22" s="83">
        <f t="shared" si="7"/>
        <v>1103693641.6880827</v>
      </c>
      <c r="BA22" s="83">
        <f t="shared" si="7"/>
        <v>901594454.48708677</v>
      </c>
      <c r="BB22" s="83">
        <f t="shared" si="7"/>
        <v>648176342.87042284</v>
      </c>
      <c r="BC22" s="83">
        <f t="shared" si="7"/>
        <v>1097157090.3456559</v>
      </c>
      <c r="BD22" s="83">
        <f t="shared" si="7"/>
        <v>1222377094.6209173</v>
      </c>
      <c r="BE22" s="83">
        <f t="shared" si="7"/>
        <v>1108219658.1772213</v>
      </c>
      <c r="BF22" s="83">
        <f t="shared" si="7"/>
        <v>881579620.01244521</v>
      </c>
      <c r="BG22" s="83">
        <f t="shared" si="7"/>
        <v>1134768745.9002218</v>
      </c>
      <c r="BH22" s="83">
        <f t="shared" si="7"/>
        <v>1115622844.8111148</v>
      </c>
      <c r="BI22" s="83">
        <f t="shared" si="7"/>
        <v>1165216459.0015411</v>
      </c>
      <c r="BJ22" s="83">
        <f t="shared" si="7"/>
        <v>1569676861.64573</v>
      </c>
      <c r="BK22" s="650">
        <f t="shared" si="4"/>
        <v>57925408021.245865</v>
      </c>
    </row>
    <row r="23" spans="1:63" ht="15.75" x14ac:dyDescent="0.25">
      <c r="A23" s="677" t="s">
        <v>1</v>
      </c>
      <c r="C23" s="83">
        <f>' CALCULATIONS'!O320</f>
        <v>483431060.95384622</v>
      </c>
      <c r="D23" s="83">
        <f>' CALCULATIONS'!P320</f>
        <v>531812545.80000007</v>
      </c>
      <c r="E23" s="83">
        <f>' CALCULATIONS'!Q320</f>
        <v>431095788.00000006</v>
      </c>
      <c r="F23" s="83">
        <f>' CALCULATIONS'!R320</f>
        <v>240936303.78461543</v>
      </c>
      <c r="G23" s="83">
        <f>' CALCULATIONS'!S320</f>
        <v>531055006.1538462</v>
      </c>
      <c r="H23" s="83">
        <f>' CALCULATIONS'!T320</f>
        <v>820419006.92307699</v>
      </c>
      <c r="I23" s="83">
        <f>' CALCULATIONS'!U320</f>
        <v>706903887.46153855</v>
      </c>
      <c r="J23" s="83">
        <f>' CALCULATIONS'!V320</f>
        <v>361129421.90769237</v>
      </c>
      <c r="K23" s="83">
        <f>' CALCULATIONS'!W320</f>
        <v>431276386.61538464</v>
      </c>
      <c r="L23" s="83">
        <f>' CALCULATIONS'!X320</f>
        <v>604769009.81538475</v>
      </c>
      <c r="M23" s="83">
        <f>' CALCULATIONS'!Y320</f>
        <v>609864457.84615386</v>
      </c>
      <c r="N23" s="83">
        <f>' CALCULATIONS'!Z320</f>
        <v>1507532637.6000001</v>
      </c>
      <c r="O23" s="83">
        <f>' CALCULATIONS'!AA320</f>
        <v>590728753.38461542</v>
      </c>
      <c r="P23" s="83">
        <f>' CALCULATIONS'!AB320</f>
        <v>455805044.30769235</v>
      </c>
      <c r="Q23" s="83">
        <f>' CALCULATIONS'!AC320</f>
        <v>395197012.66338462</v>
      </c>
      <c r="R23" s="83">
        <f>' CALCULATIONS'!AD320</f>
        <v>250808122.83323082</v>
      </c>
      <c r="S23" s="83">
        <f>' CALCULATIONS'!AE320</f>
        <v>586165133.33538473</v>
      </c>
      <c r="T23" s="83">
        <f>' CALCULATIONS'!AF320</f>
        <v>731165700.36000001</v>
      </c>
      <c r="U23" s="83">
        <f>' CALCULATIONS'!AG320</f>
        <v>601409433.46153843</v>
      </c>
      <c r="V23" s="83">
        <f>' CALCULATIONS'!AH320</f>
        <v>297288829.26276928</v>
      </c>
      <c r="W23" s="83">
        <f>' CALCULATIONS'!AI320</f>
        <v>464432104.96523076</v>
      </c>
      <c r="X23" s="83">
        <f>' CALCULATIONS'!AJ320</f>
        <v>599896589.19000006</v>
      </c>
      <c r="Y23" s="83">
        <f>' CALCULATIONS'!AK320</f>
        <v>680814098.44800007</v>
      </c>
      <c r="Z23" s="83">
        <f>' CALCULATIONS'!AL320</f>
        <v>1329425790.4190772</v>
      </c>
      <c r="AA23" s="83">
        <f>' CALCULATIONS'!AM320</f>
        <v>716821909.52123082</v>
      </c>
      <c r="AB23" s="83">
        <f>' CALCULATIONS'!AN320</f>
        <v>481128169.02867699</v>
      </c>
      <c r="AC23" s="83">
        <f>' CALCULATIONS'!AO320</f>
        <v>363162186.80108309</v>
      </c>
      <c r="AD23" s="83">
        <f>' CALCULATIONS'!AP320</f>
        <v>220686525.0564923</v>
      </c>
      <c r="AE23" s="83">
        <f>' CALCULATIONS'!AQ320</f>
        <v>611648733.38998163</v>
      </c>
      <c r="AF23" s="83">
        <f>' CALCULATIONS'!AR320</f>
        <v>983862430.54670787</v>
      </c>
      <c r="AG23" s="83">
        <f>' CALCULATIONS'!AS320</f>
        <v>564955158.91790771</v>
      </c>
      <c r="AH23" s="83">
        <f>' CALCULATIONS'!AT320</f>
        <v>396422825.36123079</v>
      </c>
      <c r="AI23" s="83">
        <f>' CALCULATIONS'!AU320</f>
        <v>437724950.40000004</v>
      </c>
      <c r="AJ23" s="83">
        <f>' CALCULATIONS'!AV320</f>
        <v>537538942.40256</v>
      </c>
      <c r="AK23" s="83">
        <f>' CALCULATIONS'!AW320</f>
        <v>696487793.6984123</v>
      </c>
      <c r="AL23" s="83">
        <f>' CALCULATIONS'!AX320</f>
        <v>1081163549.9232001</v>
      </c>
      <c r="AM23" s="83">
        <f>' CALCULATIONS'!AY320</f>
        <v>457408823.53890461</v>
      </c>
      <c r="AN23" s="83">
        <f>' CALCULATIONS'!AZ320</f>
        <v>648287129.8944</v>
      </c>
      <c r="AO23" s="83">
        <f>' CALCULATIONS'!BA320</f>
        <v>411932722.25894397</v>
      </c>
      <c r="AP23" s="83">
        <f>' CALCULATIONS'!BB320</f>
        <v>261541135.85144123</v>
      </c>
      <c r="AQ23" s="83">
        <f>' CALCULATIONS'!BC320</f>
        <v>620711924.70776117</v>
      </c>
      <c r="AR23" s="83">
        <f>' CALCULATIONS'!BD320</f>
        <v>903633068.2153846</v>
      </c>
      <c r="AS23" s="83">
        <f>' CALCULATIONS'!BE320</f>
        <v>567005803.3993845</v>
      </c>
      <c r="AT23" s="83">
        <f>' CALCULATIONS'!BF320</f>
        <v>323605849.35686404</v>
      </c>
      <c r="AU23" s="83">
        <f>' CALCULATIONS'!BG320</f>
        <v>259677071.48603076</v>
      </c>
      <c r="AV23" s="83">
        <f>' CALCULATIONS'!BH320</f>
        <v>478130618.05906701</v>
      </c>
      <c r="AW23" s="83">
        <f>' CALCULATIONS'!BI320</f>
        <v>546139699.07779944</v>
      </c>
      <c r="AX23" s="83">
        <f>' CALCULATIONS'!BJ320</f>
        <v>1093052267.4343679</v>
      </c>
      <c r="AY23" s="83">
        <f>' CALCULATIONS'!BK320</f>
        <v>481603812.90255368</v>
      </c>
      <c r="AZ23" s="83">
        <f>' CALCULATIONS'!BL320</f>
        <v>632381268.20037127</v>
      </c>
      <c r="BA23" s="83">
        <f>' CALCULATIONS'!BM320</f>
        <v>364800465.017856</v>
      </c>
      <c r="BB23" s="83">
        <f>' CALCULATIONS'!BN320</f>
        <v>228645859.01773825</v>
      </c>
      <c r="BC23" s="83">
        <f>' CALCULATIONS'!BO320</f>
        <v>519144990.97075206</v>
      </c>
      <c r="BD23" s="83">
        <f>' CALCULATIONS'!BP320</f>
        <v>792157051.78191364</v>
      </c>
      <c r="BE23" s="83">
        <f>' CALCULATIONS'!BQ320</f>
        <v>557430682.55397129</v>
      </c>
      <c r="BF23" s="83">
        <f>' CALCULATIONS'!BR320</f>
        <v>406796610.49021441</v>
      </c>
      <c r="BG23" s="83">
        <f>' CALCULATIONS'!BS320</f>
        <v>467610501.84560645</v>
      </c>
      <c r="BH23" s="83">
        <f>' CALCULATIONS'!BT320</f>
        <v>636119770.28193796</v>
      </c>
      <c r="BI23" s="83">
        <f>' CALCULATIONS'!BU320</f>
        <v>580494434.75827205</v>
      </c>
      <c r="BJ23" s="83">
        <f>' CALCULATIONS'!BV320</f>
        <v>1126684878.1996953</v>
      </c>
      <c r="BK23" s="650">
        <f t="shared" si="4"/>
        <v>34699961739.841179</v>
      </c>
    </row>
    <row r="24" spans="1:63" ht="16.5" thickBot="1" x14ac:dyDescent="0.3">
      <c r="A24" s="676" t="s">
        <v>2</v>
      </c>
      <c r="C24" s="83">
        <f>' CALCULATIONS'!O356</f>
        <v>0</v>
      </c>
      <c r="D24" s="83">
        <f>' CALCULATIONS'!P356</f>
        <v>0</v>
      </c>
      <c r="E24" s="83">
        <f>' CALCULATIONS'!Q356</f>
        <v>0</v>
      </c>
      <c r="F24" s="83">
        <f>' CALCULATIONS'!R356</f>
        <v>0</v>
      </c>
      <c r="G24" s="83">
        <f>' CALCULATIONS'!S356</f>
        <v>0</v>
      </c>
      <c r="H24" s="83">
        <f>' CALCULATIONS'!T356</f>
        <v>0</v>
      </c>
      <c r="I24" s="83">
        <f>' CALCULATIONS'!U356</f>
        <v>0</v>
      </c>
      <c r="J24" s="83">
        <f>' CALCULATIONS'!V356</f>
        <v>0</v>
      </c>
      <c r="K24" s="83">
        <f>' CALCULATIONS'!W356</f>
        <v>0</v>
      </c>
      <c r="L24" s="83">
        <f>' CALCULATIONS'!X356</f>
        <v>0</v>
      </c>
      <c r="M24" s="83">
        <f>' CALCULATIONS'!Y356</f>
        <v>0</v>
      </c>
      <c r="N24" s="83">
        <f>' CALCULATIONS'!Z356</f>
        <v>0</v>
      </c>
      <c r="O24" s="83">
        <f>' CALCULATIONS'!AA356</f>
        <v>522342692.30769223</v>
      </c>
      <c r="P24" s="83">
        <f>' CALCULATIONS'!AB356</f>
        <v>283681730.76923072</v>
      </c>
      <c r="Q24" s="83">
        <f>' CALCULATIONS'!AC356</f>
        <v>485604589.61538458</v>
      </c>
      <c r="R24" s="83">
        <f>' CALCULATIONS'!AD356</f>
        <v>384294184.61538458</v>
      </c>
      <c r="S24" s="83">
        <f>' CALCULATIONS'!AE356</f>
        <v>544977542.30769229</v>
      </c>
      <c r="T24" s="83">
        <f>' CALCULATIONS'!AF356</f>
        <v>331592423.07692307</v>
      </c>
      <c r="U24" s="83">
        <f>' CALCULATIONS'!AG356</f>
        <v>496225557.69230765</v>
      </c>
      <c r="V24" s="83">
        <f>' CALCULATIONS'!AH356</f>
        <v>289733607.69230765</v>
      </c>
      <c r="W24" s="83">
        <f>' CALCULATIONS'!AI356</f>
        <v>553335025.3846153</v>
      </c>
      <c r="X24" s="83">
        <f>' CALCULATIONS'!AJ356</f>
        <v>377611903.8461538</v>
      </c>
      <c r="Y24" s="83">
        <f>' CALCULATIONS'!AK356</f>
        <v>572661705</v>
      </c>
      <c r="Z24" s="83">
        <f>' CALCULATIONS'!AL356</f>
        <v>436491623.07692301</v>
      </c>
      <c r="AA24" s="83">
        <f>' CALCULATIONS'!AM356</f>
        <v>722546822.30769229</v>
      </c>
      <c r="AB24" s="83">
        <f>' CALCULATIONS'!AN356</f>
        <v>341357027.10576922</v>
      </c>
      <c r="AC24" s="83">
        <f>' CALCULATIONS'!AO356</f>
        <v>508709547.55384612</v>
      </c>
      <c r="AD24" s="83">
        <f>' CALCULATIONS'!AP356</f>
        <v>385467190.0961538</v>
      </c>
      <c r="AE24" s="83">
        <f>' CALCULATIONS'!AQ356</f>
        <v>648279984.36923075</v>
      </c>
      <c r="AF24" s="83">
        <f>' CALCULATIONS'!AR356</f>
        <v>508657735.3846153</v>
      </c>
      <c r="AG24" s="83">
        <f>' CALCULATIONS'!AS356</f>
        <v>531392030.07692307</v>
      </c>
      <c r="AH24" s="83">
        <f>' CALCULATIONS'!AT356</f>
        <v>440439315.14423072</v>
      </c>
      <c r="AI24" s="83">
        <f>' CALCULATIONS'!AU356</f>
        <v>594500550</v>
      </c>
      <c r="AJ24" s="83">
        <f>' CALCULATIONS'!AV356</f>
        <v>385732115.99999994</v>
      </c>
      <c r="AK24" s="83">
        <f>' CALCULATIONS'!AW356</f>
        <v>667852771.70769227</v>
      </c>
      <c r="AL24" s="83">
        <f>' CALCULATIONS'!AX356</f>
        <v>404674318.12499994</v>
      </c>
      <c r="AM24" s="83">
        <f>' CALCULATIONS'!AY356</f>
        <v>466019784.23538458</v>
      </c>
      <c r="AN24" s="83">
        <f>' CALCULATIONS'!AZ356</f>
        <v>464884206.90599996</v>
      </c>
      <c r="AO24" s="83">
        <f>' CALCULATIONS'!BA356</f>
        <v>583220282.21099997</v>
      </c>
      <c r="AP24" s="83">
        <f>' CALCULATIONS'!BB356</f>
        <v>461736291.09542304</v>
      </c>
      <c r="AQ24" s="83">
        <f>' CALCULATIONS'!BC356</f>
        <v>664947632.43138456</v>
      </c>
      <c r="AR24" s="83">
        <f>' CALCULATIONS'!BD356</f>
        <v>472187371.58653843</v>
      </c>
      <c r="AS24" s="83">
        <f>' CALCULATIONS'!BE356</f>
        <v>539052735.49615383</v>
      </c>
      <c r="AT24" s="83">
        <f>' CALCULATIONS'!BF356</f>
        <v>363395401.17299998</v>
      </c>
      <c r="AU24" s="83">
        <f>' CALCULATIONS'!BG356</f>
        <v>356470357.34423077</v>
      </c>
      <c r="AV24" s="83">
        <f>' CALCULATIONS'!BH356</f>
        <v>346774405.6931538</v>
      </c>
      <c r="AW24" s="83">
        <f>' CALCULATIONS'!BI356</f>
        <v>529315008.66138458</v>
      </c>
      <c r="AX24" s="83">
        <f>' CALCULATIONS'!BJ356</f>
        <v>413510220.87738454</v>
      </c>
      <c r="AY24" s="83">
        <f>' CALCULATIONS'!BK356</f>
        <v>509954289.9957692</v>
      </c>
      <c r="AZ24" s="83">
        <f>' CALCULATIONS'!BL356</f>
        <v>471312373.48771149</v>
      </c>
      <c r="BA24" s="83">
        <f>' CALCULATIONS'!BM356</f>
        <v>536793989.46923077</v>
      </c>
      <c r="BB24" s="83">
        <f>' CALCULATIONS'!BN356</f>
        <v>419530483.85268456</v>
      </c>
      <c r="BC24" s="83">
        <f>' CALCULATIONS'!BO356</f>
        <v>578012099.3749038</v>
      </c>
      <c r="BD24" s="83">
        <f>' CALCULATIONS'!BP356</f>
        <v>430220042.8390038</v>
      </c>
      <c r="BE24" s="83">
        <f>' CALCULATIONS'!BQ356</f>
        <v>550788975.62325001</v>
      </c>
      <c r="BF24" s="83">
        <f>' CALCULATIONS'!BR356</f>
        <v>474783009.52223074</v>
      </c>
      <c r="BG24" s="83">
        <f>' CALCULATIONS'!BS356</f>
        <v>667158244.05461538</v>
      </c>
      <c r="BH24" s="83">
        <f>' CALCULATIONS'!BT356</f>
        <v>479503074.52917689</v>
      </c>
      <c r="BI24" s="83">
        <f>' CALCULATIONS'!BU356</f>
        <v>584722024.24326921</v>
      </c>
      <c r="BJ24" s="83">
        <f>' CALCULATIONS'!BV356</f>
        <v>442991983.44603455</v>
      </c>
      <c r="BK24" s="650">
        <f t="shared" si="4"/>
        <v>23225446281.404694</v>
      </c>
    </row>
    <row r="25" spans="1:63" ht="16.5" thickBot="1" x14ac:dyDescent="0.3">
      <c r="A25" s="682" t="s">
        <v>963</v>
      </c>
      <c r="C25" s="83">
        <f t="shared" ref="C25:AH25" si="8">C26+C27</f>
        <v>0</v>
      </c>
      <c r="D25" s="83">
        <f t="shared" si="8"/>
        <v>0</v>
      </c>
      <c r="E25" s="83">
        <f t="shared" si="8"/>
        <v>0</v>
      </c>
      <c r="F25" s="83">
        <f t="shared" si="8"/>
        <v>0</v>
      </c>
      <c r="G25" s="83">
        <f t="shared" si="8"/>
        <v>0</v>
      </c>
      <c r="H25" s="83">
        <f t="shared" si="8"/>
        <v>0</v>
      </c>
      <c r="I25" s="83">
        <f t="shared" si="8"/>
        <v>0</v>
      </c>
      <c r="J25" s="83">
        <f t="shared" si="8"/>
        <v>0</v>
      </c>
      <c r="K25" s="83">
        <f t="shared" si="8"/>
        <v>0</v>
      </c>
      <c r="L25" s="83">
        <f t="shared" si="8"/>
        <v>0</v>
      </c>
      <c r="M25" s="83">
        <f t="shared" si="8"/>
        <v>0</v>
      </c>
      <c r="N25" s="83">
        <f t="shared" si="8"/>
        <v>0</v>
      </c>
      <c r="O25" s="83">
        <f t="shared" si="8"/>
        <v>722849400</v>
      </c>
      <c r="P25" s="83">
        <f t="shared" si="8"/>
        <v>752425200</v>
      </c>
      <c r="Q25" s="83">
        <f t="shared" si="8"/>
        <v>775394991</v>
      </c>
      <c r="R25" s="83">
        <f t="shared" si="8"/>
        <v>1082990671.1999998</v>
      </c>
      <c r="S25" s="83">
        <f t="shared" si="8"/>
        <v>812186172</v>
      </c>
      <c r="T25" s="83">
        <f t="shared" si="8"/>
        <v>879501456</v>
      </c>
      <c r="U25" s="83">
        <f t="shared" si="8"/>
        <v>1373413860</v>
      </c>
      <c r="V25" s="83">
        <f t="shared" si="8"/>
        <v>1104685597.8</v>
      </c>
      <c r="W25" s="83">
        <f t="shared" si="8"/>
        <v>1295865093.6000001</v>
      </c>
      <c r="X25" s="83">
        <f t="shared" si="8"/>
        <v>1189354333.5</v>
      </c>
      <c r="Y25" s="83">
        <f t="shared" si="8"/>
        <v>1280166287.4000001</v>
      </c>
      <c r="Z25" s="83">
        <f t="shared" si="8"/>
        <v>1447164468</v>
      </c>
      <c r="AA25" s="83">
        <f t="shared" si="8"/>
        <v>2055906981.0000002</v>
      </c>
      <c r="AB25" s="83">
        <f t="shared" si="8"/>
        <v>1292946046.5600002</v>
      </c>
      <c r="AC25" s="83">
        <f t="shared" si="8"/>
        <v>1608291790.2000003</v>
      </c>
      <c r="AD25" s="83">
        <f t="shared" si="8"/>
        <v>1355733381.6000004</v>
      </c>
      <c r="AE25" s="83">
        <f t="shared" si="8"/>
        <v>2152022801.0400004</v>
      </c>
      <c r="AF25" s="83">
        <f t="shared" si="8"/>
        <v>3302785843.1999998</v>
      </c>
      <c r="AG25" s="83">
        <f t="shared" si="8"/>
        <v>1176001925.7</v>
      </c>
      <c r="AH25" s="83">
        <f t="shared" si="8"/>
        <v>2025715818</v>
      </c>
      <c r="AI25" s="83">
        <f t="shared" ref="AI25:BJ25" si="9">AI26+AI27</f>
        <v>1785545092.5000002</v>
      </c>
      <c r="AJ25" s="83">
        <f t="shared" si="9"/>
        <v>1565382873.5999999</v>
      </c>
      <c r="AK25" s="83">
        <f t="shared" si="9"/>
        <v>1794711372.5700002</v>
      </c>
      <c r="AL25" s="83">
        <f t="shared" si="9"/>
        <v>1861221601.2000003</v>
      </c>
      <c r="AM25" s="83">
        <f t="shared" si="9"/>
        <v>1537166584.5480001</v>
      </c>
      <c r="AN25" s="83">
        <f t="shared" si="9"/>
        <v>2512558856.184</v>
      </c>
      <c r="AO25" s="83">
        <f t="shared" si="9"/>
        <v>1648930722.1452003</v>
      </c>
      <c r="AP25" s="83">
        <f t="shared" si="9"/>
        <v>2994654385.3607998</v>
      </c>
      <c r="AQ25" s="83">
        <f t="shared" si="9"/>
        <v>2088885934.368</v>
      </c>
      <c r="AR25" s="83">
        <f t="shared" si="9"/>
        <v>2807233283.25</v>
      </c>
      <c r="AS25" s="83">
        <f t="shared" si="9"/>
        <v>2116745030.25</v>
      </c>
      <c r="AT25" s="83">
        <f t="shared" si="9"/>
        <v>2356850983.4063997</v>
      </c>
      <c r="AU25" s="83">
        <f t="shared" si="9"/>
        <v>1399783003.875</v>
      </c>
      <c r="AV25" s="83">
        <f t="shared" si="9"/>
        <v>1686789918.9972</v>
      </c>
      <c r="AW25" s="83">
        <f t="shared" si="9"/>
        <v>1662805644.4080002</v>
      </c>
      <c r="AX25" s="83">
        <f t="shared" si="9"/>
        <v>1787918371.3344002</v>
      </c>
      <c r="AY25" s="83">
        <f t="shared" si="9"/>
        <v>1136817966.5640001</v>
      </c>
      <c r="AZ25" s="83">
        <f t="shared" si="9"/>
        <v>1933002457.5506399</v>
      </c>
      <c r="BA25" s="83">
        <f t="shared" si="9"/>
        <v>1675310687.5680003</v>
      </c>
      <c r="BB25" s="83">
        <f t="shared" si="9"/>
        <v>2365864053.5308681</v>
      </c>
      <c r="BC25" s="83">
        <f t="shared" si="9"/>
        <v>1975755435.8741999</v>
      </c>
      <c r="BD25" s="83">
        <f t="shared" si="9"/>
        <v>2756983899.0930748</v>
      </c>
      <c r="BE25" s="83">
        <f t="shared" si="9"/>
        <v>1882701614.35044</v>
      </c>
      <c r="BF25" s="83">
        <f t="shared" si="9"/>
        <v>3042557255.5334997</v>
      </c>
      <c r="BG25" s="83">
        <f t="shared" si="9"/>
        <v>2181322895.2416005</v>
      </c>
      <c r="BH25" s="83">
        <f t="shared" si="9"/>
        <v>2826980508.7028341</v>
      </c>
      <c r="BI25" s="83">
        <f t="shared" si="9"/>
        <v>2085590855.9520001</v>
      </c>
      <c r="BJ25" s="83">
        <f t="shared" si="9"/>
        <v>2271064374.83214</v>
      </c>
      <c r="BK25" s="650">
        <f t="shared" si="4"/>
        <v>85426537780.590286</v>
      </c>
    </row>
    <row r="26" spans="1:63" ht="15.75" x14ac:dyDescent="0.25">
      <c r="A26" s="675" t="s">
        <v>3</v>
      </c>
      <c r="C26" s="83">
        <f>' CALCULATIONS'!O414</f>
        <v>0</v>
      </c>
      <c r="D26" s="83">
        <f>' CALCULATIONS'!P414</f>
        <v>0</v>
      </c>
      <c r="E26" s="83">
        <f>' CALCULATIONS'!Q414</f>
        <v>0</v>
      </c>
      <c r="F26" s="83">
        <f>' CALCULATIONS'!R414</f>
        <v>0</v>
      </c>
      <c r="G26" s="83">
        <f>' CALCULATIONS'!S414</f>
        <v>0</v>
      </c>
      <c r="H26" s="83">
        <f>' CALCULATIONS'!T414</f>
        <v>0</v>
      </c>
      <c r="I26" s="83">
        <f>' CALCULATIONS'!U414</f>
        <v>0</v>
      </c>
      <c r="J26" s="83">
        <f>' CALCULATIONS'!V414</f>
        <v>0</v>
      </c>
      <c r="K26" s="83">
        <f>' CALCULATIONS'!W414</f>
        <v>0</v>
      </c>
      <c r="L26" s="83">
        <f>' CALCULATIONS'!X414</f>
        <v>0</v>
      </c>
      <c r="M26" s="83">
        <f>' CALCULATIONS'!Y414</f>
        <v>0</v>
      </c>
      <c r="N26" s="83">
        <f>' CALCULATIONS'!Z414</f>
        <v>0</v>
      </c>
      <c r="O26" s="83">
        <f>' CALCULATIONS'!AA414</f>
        <v>722849400</v>
      </c>
      <c r="P26" s="83">
        <f>' CALCULATIONS'!AB414</f>
        <v>752425200</v>
      </c>
      <c r="Q26" s="83">
        <f>' CALCULATIONS'!AC414</f>
        <v>775394991</v>
      </c>
      <c r="R26" s="83">
        <f>' CALCULATIONS'!AD414</f>
        <v>1082990671.1999998</v>
      </c>
      <c r="S26" s="83">
        <f>' CALCULATIONS'!AE414</f>
        <v>812186172</v>
      </c>
      <c r="T26" s="83">
        <f>' CALCULATIONS'!AF414</f>
        <v>879501456</v>
      </c>
      <c r="U26" s="83">
        <f>' CALCULATIONS'!AG414</f>
        <v>1373413860</v>
      </c>
      <c r="V26" s="83">
        <f>' CALCULATIONS'!AH414</f>
        <v>1104685597.8</v>
      </c>
      <c r="W26" s="83">
        <f>' CALCULATIONS'!AI414</f>
        <v>1295865093.6000001</v>
      </c>
      <c r="X26" s="83">
        <f>' CALCULATIONS'!AJ414</f>
        <v>1189354333.5</v>
      </c>
      <c r="Y26" s="83">
        <f>' CALCULATIONS'!AK414</f>
        <v>1280166287.4000001</v>
      </c>
      <c r="Z26" s="83">
        <f>' CALCULATIONS'!AL414</f>
        <v>1447164468</v>
      </c>
      <c r="AA26" s="83">
        <f>' CALCULATIONS'!AM414</f>
        <v>1439064711.0000002</v>
      </c>
      <c r="AB26" s="83">
        <f>' CALCULATIONS'!AN414</f>
        <v>823431283.92000008</v>
      </c>
      <c r="AC26" s="83">
        <f>' CALCULATIONS'!AO414</f>
        <v>1125749356.2000003</v>
      </c>
      <c r="AD26" s="83">
        <f>' CALCULATIONS'!AP414</f>
        <v>863418301.20000017</v>
      </c>
      <c r="AE26" s="83">
        <f>' CALCULATIONS'!AQ414</f>
        <v>1506342504.2400002</v>
      </c>
      <c r="AF26" s="83">
        <f>' CALCULATIONS'!AR414</f>
        <v>2103426662.3999999</v>
      </c>
      <c r="AG26" s="83">
        <f>' CALCULATIONS'!AS414</f>
        <v>823161206.70000005</v>
      </c>
      <c r="AH26" s="83">
        <f>' CALCULATIONS'!AT414</f>
        <v>1290106251</v>
      </c>
      <c r="AI26" s="83">
        <f>' CALCULATIONS'!AU414</f>
        <v>1249820617.5000002</v>
      </c>
      <c r="AJ26" s="83">
        <f>' CALCULATIONS'!AV414</f>
        <v>996936595.20000005</v>
      </c>
      <c r="AK26" s="83">
        <f>' CALCULATIONS'!AW414</f>
        <v>1256236700.6700001</v>
      </c>
      <c r="AL26" s="83">
        <f>' CALCULATIONS'!AX414</f>
        <v>1185345743.4000001</v>
      </c>
      <c r="AM26" s="83">
        <f>' CALCULATIONS'!AY414</f>
        <v>1049350240.7640002</v>
      </c>
      <c r="AN26" s="83">
        <f>' CALCULATIONS'!AZ414</f>
        <v>1552504334.4720001</v>
      </c>
      <c r="AO26" s="83">
        <f>' CALCULATIONS'!BA414</f>
        <v>1125646281.7236001</v>
      </c>
      <c r="AP26" s="83">
        <f>' CALCULATIONS'!BB414</f>
        <v>1850390052.3864</v>
      </c>
      <c r="AQ26" s="83">
        <f>' CALCULATIONS'!BC414</f>
        <v>1425982701.0240002</v>
      </c>
      <c r="AR26" s="83">
        <f>' CALCULATIONS'!BD414</f>
        <v>1734582984.75</v>
      </c>
      <c r="AS26" s="83">
        <f>' CALCULATIONS'!BE414</f>
        <v>1445000775.75</v>
      </c>
      <c r="AT26" s="83">
        <f>' CALCULATIONS'!BF414</f>
        <v>1456292798.2512</v>
      </c>
      <c r="AU26" s="83">
        <f>' CALCULATIONS'!BG414</f>
        <v>955565029.12500012</v>
      </c>
      <c r="AV26" s="83">
        <f>' CALCULATIONS'!BH414</f>
        <v>1042263608.7276</v>
      </c>
      <c r="AW26" s="83">
        <f>' CALCULATIONS'!BI414</f>
        <v>1135118028.7440002</v>
      </c>
      <c r="AX26" s="83">
        <f>' CALCULATIONS'!BJ414</f>
        <v>1104750646.6752002</v>
      </c>
      <c r="AY26" s="83">
        <f>' CALCULATIONS'!BK414</f>
        <v>766422082.49040008</v>
      </c>
      <c r="AZ26" s="83">
        <f>' CALCULATIONS'!BL414</f>
        <v>1176579602.0546401</v>
      </c>
      <c r="BA26" s="83">
        <f>' CALCULATIONS'!BM414</f>
        <v>1129464121.5648003</v>
      </c>
      <c r="BB26" s="83">
        <f>' CALCULATIONS'!BN414</f>
        <v>1440053723.5456681</v>
      </c>
      <c r="BC26" s="83">
        <f>' CALCULATIONS'!BO414</f>
        <v>1332018529.0801201</v>
      </c>
      <c r="BD26" s="83">
        <f>' CALCULATIONS'!BP414</f>
        <v>1678120483.600575</v>
      </c>
      <c r="BE26" s="83">
        <f>' CALCULATIONS'!BQ414</f>
        <v>1269283328.0421841</v>
      </c>
      <c r="BF26" s="83">
        <f>' CALCULATIONS'!BR414</f>
        <v>1851943224.8834999</v>
      </c>
      <c r="BG26" s="83">
        <f>' CALCULATIONS'!BS414</f>
        <v>1470608386.8537605</v>
      </c>
      <c r="BH26" s="83">
        <f>' CALCULATIONS'!BT414</f>
        <v>1720726007.850234</v>
      </c>
      <c r="BI26" s="83">
        <f>' CALCULATIONS'!BU414</f>
        <v>1406067579.9072001</v>
      </c>
      <c r="BJ26" s="83">
        <f>' CALCULATIONS'!BV414</f>
        <v>1382351071.48614</v>
      </c>
      <c r="BK26" s="650">
        <f t="shared" si="4"/>
        <v>59880123087.682236</v>
      </c>
    </row>
    <row r="27" spans="1:63" ht="15.75" x14ac:dyDescent="0.25">
      <c r="A27" s="681" t="s">
        <v>35</v>
      </c>
      <c r="C27" s="83">
        <f>' CALCULATIONS'!O463</f>
        <v>0</v>
      </c>
      <c r="D27" s="83">
        <f>' CALCULATIONS'!P463</f>
        <v>0</v>
      </c>
      <c r="E27" s="83">
        <f>' CALCULATIONS'!Q463</f>
        <v>0</v>
      </c>
      <c r="F27" s="83">
        <f>' CALCULATIONS'!R463</f>
        <v>0</v>
      </c>
      <c r="G27" s="83">
        <f>' CALCULATIONS'!S463</f>
        <v>0</v>
      </c>
      <c r="H27" s="83">
        <f>' CALCULATIONS'!T463</f>
        <v>0</v>
      </c>
      <c r="I27" s="83">
        <f>' CALCULATIONS'!U463</f>
        <v>0</v>
      </c>
      <c r="J27" s="83">
        <f>' CALCULATIONS'!V463</f>
        <v>0</v>
      </c>
      <c r="K27" s="83">
        <f>' CALCULATIONS'!W463</f>
        <v>0</v>
      </c>
      <c r="L27" s="83">
        <f>' CALCULATIONS'!X463</f>
        <v>0</v>
      </c>
      <c r="M27" s="83">
        <f>' CALCULATIONS'!Y463</f>
        <v>0</v>
      </c>
      <c r="N27" s="83">
        <f>' CALCULATIONS'!Z463</f>
        <v>0</v>
      </c>
      <c r="O27" s="83">
        <f>' CALCULATIONS'!AA463</f>
        <v>0</v>
      </c>
      <c r="P27" s="83">
        <f>' CALCULATIONS'!AB463</f>
        <v>0</v>
      </c>
      <c r="Q27" s="83">
        <f>' CALCULATIONS'!AC463</f>
        <v>0</v>
      </c>
      <c r="R27" s="83">
        <f>' CALCULATIONS'!AD463</f>
        <v>0</v>
      </c>
      <c r="S27" s="83">
        <f>' CALCULATIONS'!AE463</f>
        <v>0</v>
      </c>
      <c r="T27" s="83">
        <f>' CALCULATIONS'!AF463</f>
        <v>0</v>
      </c>
      <c r="U27" s="83">
        <f>' CALCULATIONS'!AG463</f>
        <v>0</v>
      </c>
      <c r="V27" s="83">
        <f>' CALCULATIONS'!AH463</f>
        <v>0</v>
      </c>
      <c r="W27" s="83">
        <f>' CALCULATIONS'!AI463</f>
        <v>0</v>
      </c>
      <c r="X27" s="83">
        <f>' CALCULATIONS'!AJ463</f>
        <v>0</v>
      </c>
      <c r="Y27" s="83">
        <f>' CALCULATIONS'!AK463</f>
        <v>0</v>
      </c>
      <c r="Z27" s="83">
        <f>' CALCULATIONS'!AL463</f>
        <v>0</v>
      </c>
      <c r="AA27" s="83">
        <f>' CALCULATIONS'!AM463</f>
        <v>616842270</v>
      </c>
      <c r="AB27" s="83">
        <f>' CALCULATIONS'!AN463</f>
        <v>469514762.64000005</v>
      </c>
      <c r="AC27" s="83">
        <f>' CALCULATIONS'!AO463</f>
        <v>482542434</v>
      </c>
      <c r="AD27" s="83">
        <f>' CALCULATIONS'!AP463</f>
        <v>492315080.4000001</v>
      </c>
      <c r="AE27" s="83">
        <f>' CALCULATIONS'!AQ463</f>
        <v>645680296.80000007</v>
      </c>
      <c r="AF27" s="83">
        <f>' CALCULATIONS'!AR463</f>
        <v>1199359180.8000002</v>
      </c>
      <c r="AG27" s="83">
        <f>' CALCULATIONS'!AS463</f>
        <v>352840718.99999994</v>
      </c>
      <c r="AH27" s="83">
        <f>' CALCULATIONS'!AT463</f>
        <v>735609567.00000012</v>
      </c>
      <c r="AI27" s="83">
        <f>' CALCULATIONS'!AU463</f>
        <v>535724474.99999994</v>
      </c>
      <c r="AJ27" s="83">
        <f>' CALCULATIONS'!AV463</f>
        <v>568446278.39999998</v>
      </c>
      <c r="AK27" s="83">
        <f>' CALCULATIONS'!AW463</f>
        <v>538474671.89999998</v>
      </c>
      <c r="AL27" s="83">
        <f>' CALCULATIONS'!AX463</f>
        <v>675875857.80000007</v>
      </c>
      <c r="AM27" s="83">
        <f>' CALCULATIONS'!AY463</f>
        <v>487816343.78399998</v>
      </c>
      <c r="AN27" s="83">
        <f>' CALCULATIONS'!AZ463</f>
        <v>960054521.71199989</v>
      </c>
      <c r="AO27" s="83">
        <f>' CALCULATIONS'!BA463</f>
        <v>523284440.42160004</v>
      </c>
      <c r="AP27" s="83">
        <f>' CALCULATIONS'!BB463</f>
        <v>1144264332.9743998</v>
      </c>
      <c r="AQ27" s="83">
        <f>' CALCULATIONS'!BC463</f>
        <v>662903233.34399998</v>
      </c>
      <c r="AR27" s="83">
        <f>' CALCULATIONS'!BD463</f>
        <v>1072650298.5</v>
      </c>
      <c r="AS27" s="83">
        <f>' CALCULATIONS'!BE463</f>
        <v>671744254.5</v>
      </c>
      <c r="AT27" s="83">
        <f>' CALCULATIONS'!BF463</f>
        <v>900558185.15519989</v>
      </c>
      <c r="AU27" s="83">
        <f>' CALCULATIONS'!BG463</f>
        <v>444217974.75</v>
      </c>
      <c r="AV27" s="83">
        <f>' CALCULATIONS'!BH463</f>
        <v>644526310.26960003</v>
      </c>
      <c r="AW27" s="83">
        <f>' CALCULATIONS'!BI463</f>
        <v>527687615.66399997</v>
      </c>
      <c r="AX27" s="83">
        <f>' CALCULATIONS'!BJ463</f>
        <v>683167724.65919995</v>
      </c>
      <c r="AY27" s="83">
        <f>' CALCULATIONS'!BK463</f>
        <v>370395884.07359999</v>
      </c>
      <c r="AZ27" s="83">
        <f>' CALCULATIONS'!BL463</f>
        <v>756422855.49599981</v>
      </c>
      <c r="BA27" s="83">
        <f>' CALCULATIONS'!BM463</f>
        <v>545846566.00319993</v>
      </c>
      <c r="BB27" s="83">
        <f>' CALCULATIONS'!BN463</f>
        <v>925810329.98519993</v>
      </c>
      <c r="BC27" s="83">
        <f>' CALCULATIONS'!BO463</f>
        <v>643736906.7940799</v>
      </c>
      <c r="BD27" s="83">
        <f>' CALCULATIONS'!BP463</f>
        <v>1078863415.4924998</v>
      </c>
      <c r="BE27" s="83">
        <f>' CALCULATIONS'!BQ463</f>
        <v>613418286.30825591</v>
      </c>
      <c r="BF27" s="83">
        <f>' CALCULATIONS'!BR463</f>
        <v>1190614030.6499999</v>
      </c>
      <c r="BG27" s="83">
        <f>' CALCULATIONS'!BS463</f>
        <v>710714508.38784003</v>
      </c>
      <c r="BH27" s="83">
        <f>' CALCULATIONS'!BT463</f>
        <v>1106254500.8525999</v>
      </c>
      <c r="BI27" s="83">
        <f>' CALCULATIONS'!BU463</f>
        <v>679523276.04479992</v>
      </c>
      <c r="BJ27" s="83">
        <f>' CALCULATIONS'!BV463</f>
        <v>888713303.34599984</v>
      </c>
      <c r="BK27" s="650">
        <f t="shared" si="4"/>
        <v>25546414692.908073</v>
      </c>
    </row>
    <row r="28" spans="1:63" ht="15.75" x14ac:dyDescent="0.25">
      <c r="A28" s="169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650">
        <f t="shared" si="4"/>
        <v>0</v>
      </c>
    </row>
    <row r="29" spans="1:63" ht="15.75" x14ac:dyDescent="0.25">
      <c r="A29" s="633" t="s">
        <v>847</v>
      </c>
      <c r="C29" s="83">
        <f t="shared" ref="C29:AH29" si="10">C30+C79+C104+C153</f>
        <v>894339219.38691628</v>
      </c>
      <c r="D29" s="83">
        <f t="shared" si="10"/>
        <v>780760256.37733424</v>
      </c>
      <c r="E29" s="83">
        <f t="shared" si="10"/>
        <v>750507316.70953965</v>
      </c>
      <c r="F29" s="83">
        <f t="shared" si="10"/>
        <v>681657454.60740757</v>
      </c>
      <c r="G29" s="83">
        <f t="shared" si="10"/>
        <v>843542785.33959091</v>
      </c>
      <c r="H29" s="83">
        <f t="shared" si="10"/>
        <v>1021863669.2238414</v>
      </c>
      <c r="I29" s="83">
        <f t="shared" si="10"/>
        <v>1044778024.7406099</v>
      </c>
      <c r="J29" s="83">
        <f t="shared" si="10"/>
        <v>858431182.01824427</v>
      </c>
      <c r="K29" s="83">
        <f t="shared" si="10"/>
        <v>881920155.77901673</v>
      </c>
      <c r="L29" s="83">
        <f t="shared" si="10"/>
        <v>917346807.8945837</v>
      </c>
      <c r="M29" s="83">
        <f t="shared" si="10"/>
        <v>981977710.92828202</v>
      </c>
      <c r="N29" s="83">
        <f t="shared" si="10"/>
        <v>1262318447.3637216</v>
      </c>
      <c r="O29" s="83">
        <f t="shared" si="10"/>
        <v>1178610698.4000196</v>
      </c>
      <c r="P29" s="83">
        <f t="shared" si="10"/>
        <v>1073437820.7835977</v>
      </c>
      <c r="Q29" s="83">
        <f t="shared" si="10"/>
        <v>1079282969.6117587</v>
      </c>
      <c r="R29" s="83">
        <f t="shared" si="10"/>
        <v>1002225151.079924</v>
      </c>
      <c r="S29" s="83">
        <f t="shared" si="10"/>
        <v>1147244941.0192969</v>
      </c>
      <c r="T29" s="83">
        <f t="shared" si="10"/>
        <v>1292328880.9801219</v>
      </c>
      <c r="U29" s="83">
        <f t="shared" si="10"/>
        <v>1321707639.9259844</v>
      </c>
      <c r="V29" s="83">
        <f t="shared" si="10"/>
        <v>1139466065.8652999</v>
      </c>
      <c r="W29" s="83">
        <f t="shared" si="10"/>
        <v>1177247885.7075853</v>
      </c>
      <c r="X29" s="83">
        <f t="shared" si="10"/>
        <v>1196092602.9978499</v>
      </c>
      <c r="Y29" s="83">
        <f t="shared" si="10"/>
        <v>1308250677.026691</v>
      </c>
      <c r="Z29" s="83">
        <f t="shared" si="10"/>
        <v>1629430870.1127694</v>
      </c>
      <c r="AA29" s="83">
        <f t="shared" si="10"/>
        <v>1563618229.0346038</v>
      </c>
      <c r="AB29" s="83">
        <f t="shared" si="10"/>
        <v>1440550348.2981396</v>
      </c>
      <c r="AC29" s="83">
        <f t="shared" si="10"/>
        <v>1370651438.4152646</v>
      </c>
      <c r="AD29" s="83">
        <f t="shared" si="10"/>
        <v>1280571022.431628</v>
      </c>
      <c r="AE29" s="83">
        <f t="shared" si="10"/>
        <v>1435209938.2430701</v>
      </c>
      <c r="AF29" s="83">
        <f t="shared" si="10"/>
        <v>1662061170.7666993</v>
      </c>
      <c r="AG29" s="83">
        <f t="shared" si="10"/>
        <v>1637956089.8911853</v>
      </c>
      <c r="AH29" s="83">
        <f t="shared" si="10"/>
        <v>1436638755.956923</v>
      </c>
      <c r="AI29" s="83">
        <f t="shared" ref="AI29:BJ29" si="11">AI30+AI79+AI104+AI153</f>
        <v>1434221317.7348719</v>
      </c>
      <c r="AJ29" s="83">
        <f t="shared" si="11"/>
        <v>1461595877.1231449</v>
      </c>
      <c r="AK29" s="83">
        <f t="shared" si="11"/>
        <v>1518971600.3856349</v>
      </c>
      <c r="AL29" s="83">
        <f t="shared" si="11"/>
        <v>1791027406.5319848</v>
      </c>
      <c r="AM29" s="83">
        <f t="shared" si="11"/>
        <v>1616653045.8458519</v>
      </c>
      <c r="AN29" s="83">
        <f t="shared" si="11"/>
        <v>1459591696.7670865</v>
      </c>
      <c r="AO29" s="83">
        <f t="shared" si="11"/>
        <v>1403391537.1376903</v>
      </c>
      <c r="AP29" s="83">
        <f t="shared" si="11"/>
        <v>1344619517.2975316</v>
      </c>
      <c r="AQ29" s="83">
        <f t="shared" si="11"/>
        <v>1502691935.7549858</v>
      </c>
      <c r="AR29" s="83">
        <f t="shared" si="11"/>
        <v>1738445548.4730537</v>
      </c>
      <c r="AS29" s="83">
        <f t="shared" si="11"/>
        <v>1741231089.1507504</v>
      </c>
      <c r="AT29" s="83">
        <f t="shared" si="11"/>
        <v>1545149664.8640182</v>
      </c>
      <c r="AU29" s="83">
        <f t="shared" si="11"/>
        <v>1523653285.4472873</v>
      </c>
      <c r="AV29" s="83">
        <f t="shared" si="11"/>
        <v>1543530146.1859081</v>
      </c>
      <c r="AW29" s="83">
        <f t="shared" si="11"/>
        <v>1590435140.6937618</v>
      </c>
      <c r="AX29" s="83">
        <f t="shared" si="11"/>
        <v>1869316739.9613829</v>
      </c>
      <c r="AY29" s="83">
        <f t="shared" si="11"/>
        <v>1699279710.6131215</v>
      </c>
      <c r="AZ29" s="83">
        <f t="shared" si="11"/>
        <v>1566905627.1014566</v>
      </c>
      <c r="BA29" s="83">
        <f t="shared" si="11"/>
        <v>1521285156.8635743</v>
      </c>
      <c r="BB29" s="83">
        <f t="shared" si="11"/>
        <v>1465445943.8058143</v>
      </c>
      <c r="BC29" s="83">
        <f t="shared" si="11"/>
        <v>1624718178.5227401</v>
      </c>
      <c r="BD29" s="83">
        <f t="shared" si="11"/>
        <v>1876833789.2750764</v>
      </c>
      <c r="BE29" s="83">
        <f t="shared" si="11"/>
        <v>1860951004.8062124</v>
      </c>
      <c r="BF29" s="83">
        <f t="shared" si="11"/>
        <v>1659603368.958827</v>
      </c>
      <c r="BG29" s="83">
        <f t="shared" si="11"/>
        <v>1681103518.8483846</v>
      </c>
      <c r="BH29" s="83">
        <f t="shared" si="11"/>
        <v>1752620819.1833014</v>
      </c>
      <c r="BI29" s="83">
        <f t="shared" si="11"/>
        <v>1812430894.5572572</v>
      </c>
      <c r="BJ29" s="83">
        <f t="shared" si="11"/>
        <v>2133475127.1397347</v>
      </c>
      <c r="BK29" s="650">
        <f t="shared" si="4"/>
        <v>83031204915.947937</v>
      </c>
    </row>
    <row r="30" spans="1:63" ht="15.75" x14ac:dyDescent="0.25">
      <c r="A30" s="348" t="s">
        <v>1071</v>
      </c>
      <c r="C30" s="83">
        <f t="shared" ref="C30:AH30" si="12">C31+C55</f>
        <v>511841752.69991446</v>
      </c>
      <c r="D30" s="83">
        <f t="shared" si="12"/>
        <v>319357860.74401104</v>
      </c>
      <c r="E30" s="83">
        <f t="shared" si="12"/>
        <v>250131546.72965747</v>
      </c>
      <c r="F30" s="83">
        <f t="shared" si="12"/>
        <v>220259141.73334864</v>
      </c>
      <c r="G30" s="83">
        <f t="shared" si="12"/>
        <v>277687683.05370259</v>
      </c>
      <c r="H30" s="83">
        <f t="shared" si="12"/>
        <v>380387826.29464358</v>
      </c>
      <c r="I30" s="83">
        <f t="shared" si="12"/>
        <v>376487378.87317657</v>
      </c>
      <c r="J30" s="83">
        <f t="shared" si="12"/>
        <v>291689070.00049639</v>
      </c>
      <c r="K30" s="83">
        <f t="shared" si="12"/>
        <v>300429481.5426681</v>
      </c>
      <c r="L30" s="83">
        <f t="shared" si="12"/>
        <v>320879750.24535429</v>
      </c>
      <c r="M30" s="83">
        <f t="shared" si="12"/>
        <v>350132962.12106025</v>
      </c>
      <c r="N30" s="83">
        <f t="shared" si="12"/>
        <v>487319323.67421865</v>
      </c>
      <c r="O30" s="83">
        <f t="shared" si="12"/>
        <v>369398359.45338935</v>
      </c>
      <c r="P30" s="83">
        <f t="shared" si="12"/>
        <v>284565057.19768631</v>
      </c>
      <c r="Q30" s="83">
        <f t="shared" si="12"/>
        <v>263690501.99349934</v>
      </c>
      <c r="R30" s="83">
        <f t="shared" si="12"/>
        <v>239004445.07892615</v>
      </c>
      <c r="S30" s="83">
        <f t="shared" si="12"/>
        <v>283572157.79299295</v>
      </c>
      <c r="T30" s="83">
        <f t="shared" si="12"/>
        <v>358073548.14933968</v>
      </c>
      <c r="U30" s="83">
        <f t="shared" si="12"/>
        <v>354781375.67163515</v>
      </c>
      <c r="V30" s="83">
        <f t="shared" si="12"/>
        <v>285431990.57317913</v>
      </c>
      <c r="W30" s="83">
        <f t="shared" si="12"/>
        <v>289548783.5241549</v>
      </c>
      <c r="X30" s="83">
        <f t="shared" si="12"/>
        <v>302833258.69740289</v>
      </c>
      <c r="Y30" s="83">
        <f t="shared" si="12"/>
        <v>335063401.26637018</v>
      </c>
      <c r="Z30" s="83">
        <f t="shared" si="12"/>
        <v>471995353.36142099</v>
      </c>
      <c r="AA30" s="83">
        <f t="shared" si="12"/>
        <v>383178729.61273754</v>
      </c>
      <c r="AB30" s="83">
        <f t="shared" si="12"/>
        <v>319707422.85446316</v>
      </c>
      <c r="AC30" s="83">
        <f t="shared" si="12"/>
        <v>303005934.566383</v>
      </c>
      <c r="AD30" s="83">
        <f t="shared" si="12"/>
        <v>276746750.46202111</v>
      </c>
      <c r="AE30" s="83">
        <f t="shared" si="12"/>
        <v>329665069.81034362</v>
      </c>
      <c r="AF30" s="83">
        <f t="shared" si="12"/>
        <v>422442158.5038873</v>
      </c>
      <c r="AG30" s="83">
        <f t="shared" si="12"/>
        <v>416658065.7168082</v>
      </c>
      <c r="AH30" s="83">
        <f t="shared" si="12"/>
        <v>334986602.37424666</v>
      </c>
      <c r="AI30" s="83">
        <f t="shared" ref="AI30:BJ30" si="13">AI31+AI55</f>
        <v>336886104.84753764</v>
      </c>
      <c r="AJ30" s="83">
        <f t="shared" si="13"/>
        <v>344086684.11655235</v>
      </c>
      <c r="AK30" s="83">
        <f t="shared" si="13"/>
        <v>368308467.93882704</v>
      </c>
      <c r="AL30" s="83">
        <f t="shared" si="13"/>
        <v>469865276.33515728</v>
      </c>
      <c r="AM30" s="83">
        <f t="shared" si="13"/>
        <v>384849486.14200288</v>
      </c>
      <c r="AN30" s="83">
        <f t="shared" si="13"/>
        <v>308905836.59719312</v>
      </c>
      <c r="AO30" s="83">
        <f t="shared" si="13"/>
        <v>284993663.40129602</v>
      </c>
      <c r="AP30" s="83">
        <f t="shared" si="13"/>
        <v>266302495.91320878</v>
      </c>
      <c r="AQ30" s="83">
        <f t="shared" si="13"/>
        <v>305694166.96736479</v>
      </c>
      <c r="AR30" s="83">
        <f t="shared" si="13"/>
        <v>396965745.66911918</v>
      </c>
      <c r="AS30" s="83">
        <f t="shared" si="13"/>
        <v>391848717.05589122</v>
      </c>
      <c r="AT30" s="83">
        <f t="shared" si="13"/>
        <v>321192305.88006806</v>
      </c>
      <c r="AU30" s="83">
        <f t="shared" si="13"/>
        <v>328087378.34020156</v>
      </c>
      <c r="AV30" s="83">
        <f t="shared" si="13"/>
        <v>337479152.43512672</v>
      </c>
      <c r="AW30" s="83">
        <f t="shared" si="13"/>
        <v>358280633.2097069</v>
      </c>
      <c r="AX30" s="83">
        <f t="shared" si="13"/>
        <v>445279737.35944021</v>
      </c>
      <c r="AY30" s="83">
        <f t="shared" si="13"/>
        <v>396900082.79931629</v>
      </c>
      <c r="AZ30" s="83">
        <f t="shared" si="13"/>
        <v>344035043.76483905</v>
      </c>
      <c r="BA30" s="83">
        <f t="shared" si="13"/>
        <v>335209044.70258904</v>
      </c>
      <c r="BB30" s="83">
        <f t="shared" si="13"/>
        <v>316964246.64558762</v>
      </c>
      <c r="BC30" s="83">
        <f t="shared" si="13"/>
        <v>363565677.72705865</v>
      </c>
      <c r="BD30" s="83">
        <f t="shared" si="13"/>
        <v>456915500.79992908</v>
      </c>
      <c r="BE30" s="83">
        <f t="shared" si="13"/>
        <v>448763770.30036414</v>
      </c>
      <c r="BF30" s="83">
        <f t="shared" si="13"/>
        <v>369440086.2811603</v>
      </c>
      <c r="BG30" s="83">
        <f t="shared" si="13"/>
        <v>381252917.53649312</v>
      </c>
      <c r="BH30" s="83">
        <f t="shared" si="13"/>
        <v>397822148.26518345</v>
      </c>
      <c r="BI30" s="83">
        <f t="shared" si="13"/>
        <v>421531646.42764765</v>
      </c>
      <c r="BJ30" s="83">
        <f t="shared" si="13"/>
        <v>526119391.06152916</v>
      </c>
      <c r="BK30" s="650">
        <f t="shared" si="4"/>
        <v>21118498152.893532</v>
      </c>
    </row>
    <row r="31" spans="1:63" ht="15.75" x14ac:dyDescent="0.25">
      <c r="A31" s="773" t="s">
        <v>1072</v>
      </c>
      <c r="C31" s="83">
        <f>C52-C53</f>
        <v>239670717.43364638</v>
      </c>
      <c r="D31" s="83">
        <f t="shared" ref="D31:BJ31" si="14">D52-D53</f>
        <v>118584869.22302711</v>
      </c>
      <c r="E31" s="83">
        <f t="shared" si="14"/>
        <v>56996276.815178886</v>
      </c>
      <c r="F31" s="83">
        <f t="shared" si="14"/>
        <v>61519299.366260946</v>
      </c>
      <c r="G31" s="83">
        <f t="shared" si="14"/>
        <v>93050906.825877026</v>
      </c>
      <c r="H31" s="83">
        <f t="shared" si="14"/>
        <v>103293871.4605453</v>
      </c>
      <c r="I31" s="83">
        <f t="shared" si="14"/>
        <v>121804085.95409963</v>
      </c>
      <c r="J31" s="83">
        <f t="shared" si="14"/>
        <v>135568044.00687465</v>
      </c>
      <c r="K31" s="83">
        <f t="shared" si="14"/>
        <v>126702664.66530636</v>
      </c>
      <c r="L31" s="83">
        <f t="shared" si="14"/>
        <v>122933068.12799752</v>
      </c>
      <c r="M31" s="83">
        <f t="shared" si="14"/>
        <v>121866597.90328208</v>
      </c>
      <c r="N31" s="83">
        <f t="shared" si="14"/>
        <v>150541578.97410628</v>
      </c>
      <c r="O31" s="83">
        <f t="shared" si="14"/>
        <v>168228569.89668459</v>
      </c>
      <c r="P31" s="83">
        <f t="shared" si="14"/>
        <v>169632617.57645541</v>
      </c>
      <c r="Q31" s="83">
        <f t="shared" si="14"/>
        <v>151669834.91288447</v>
      </c>
      <c r="R31" s="83">
        <f t="shared" si="14"/>
        <v>130357684.0190179</v>
      </c>
      <c r="S31" s="83">
        <f t="shared" si="14"/>
        <v>137790575.17831206</v>
      </c>
      <c r="T31" s="83">
        <f t="shared" si="14"/>
        <v>132639567.33333032</v>
      </c>
      <c r="U31" s="83">
        <f t="shared" si="14"/>
        <v>143917887.42179215</v>
      </c>
      <c r="V31" s="83">
        <f t="shared" si="14"/>
        <v>157592088.72415397</v>
      </c>
      <c r="W31" s="83">
        <f t="shared" si="14"/>
        <v>146528238.20027533</v>
      </c>
      <c r="X31" s="83">
        <f t="shared" si="14"/>
        <v>139743204.08415818</v>
      </c>
      <c r="Y31" s="83">
        <f t="shared" si="14"/>
        <v>140767770.07404715</v>
      </c>
      <c r="Z31" s="83">
        <f t="shared" si="14"/>
        <v>175097312.57986513</v>
      </c>
      <c r="AA31" s="83">
        <f t="shared" si="14"/>
        <v>162954604.90562016</v>
      </c>
      <c r="AB31" s="83">
        <f t="shared" si="14"/>
        <v>149582273.77920839</v>
      </c>
      <c r="AC31" s="83">
        <f t="shared" si="14"/>
        <v>142120879.76065016</v>
      </c>
      <c r="AD31" s="83">
        <f t="shared" si="14"/>
        <v>130036678.10970746</v>
      </c>
      <c r="AE31" s="83">
        <f t="shared" si="14"/>
        <v>145418610.22812539</v>
      </c>
      <c r="AF31" s="83">
        <f t="shared" si="14"/>
        <v>144308675.46918765</v>
      </c>
      <c r="AG31" s="83">
        <f t="shared" si="14"/>
        <v>158806992.03093883</v>
      </c>
      <c r="AH31" s="83">
        <f t="shared" si="14"/>
        <v>180988720.54974988</v>
      </c>
      <c r="AI31" s="83">
        <f t="shared" si="14"/>
        <v>165377893.24572891</v>
      </c>
      <c r="AJ31" s="83">
        <f t="shared" si="14"/>
        <v>151870130.09748006</v>
      </c>
      <c r="AK31" s="83">
        <f t="shared" si="14"/>
        <v>146660316.80288422</v>
      </c>
      <c r="AL31" s="83">
        <f t="shared" si="14"/>
        <v>167322927.08655199</v>
      </c>
      <c r="AM31" s="83">
        <f t="shared" si="14"/>
        <v>138286244.90825135</v>
      </c>
      <c r="AN31" s="83">
        <f t="shared" si="14"/>
        <v>83012911.932508618</v>
      </c>
      <c r="AO31" s="83">
        <f t="shared" si="14"/>
        <v>44465965.169165283</v>
      </c>
      <c r="AP31" s="83">
        <f t="shared" si="14"/>
        <v>41592637.466350555</v>
      </c>
      <c r="AQ31" s="83">
        <f t="shared" si="14"/>
        <v>59961645.456967182</v>
      </c>
      <c r="AR31" s="83">
        <f t="shared" si="14"/>
        <v>64691241.313974775</v>
      </c>
      <c r="AS31" s="83">
        <f t="shared" si="14"/>
        <v>79450763.938781559</v>
      </c>
      <c r="AT31" s="83">
        <f t="shared" si="14"/>
        <v>123307061.87940791</v>
      </c>
      <c r="AU31" s="83">
        <f t="shared" si="14"/>
        <v>110224841.90298392</v>
      </c>
      <c r="AV31" s="83">
        <f t="shared" si="14"/>
        <v>95206720.26402314</v>
      </c>
      <c r="AW31" s="83">
        <f t="shared" si="14"/>
        <v>85377702.809454098</v>
      </c>
      <c r="AX31" s="83">
        <f t="shared" si="14"/>
        <v>88986915.692664489</v>
      </c>
      <c r="AY31" s="83">
        <f t="shared" si="14"/>
        <v>164523516.16955337</v>
      </c>
      <c r="AZ31" s="83">
        <f t="shared" si="14"/>
        <v>163596644.94116703</v>
      </c>
      <c r="BA31" s="83">
        <f t="shared" si="14"/>
        <v>148921582.21972889</v>
      </c>
      <c r="BB31" s="83">
        <f t="shared" si="14"/>
        <v>132187451.11796696</v>
      </c>
      <c r="BC31" s="83">
        <f t="shared" si="14"/>
        <v>135982799.39332947</v>
      </c>
      <c r="BD31" s="83">
        <f t="shared" si="14"/>
        <v>126703649.25105852</v>
      </c>
      <c r="BE31" s="83">
        <f t="shared" si="14"/>
        <v>138346611.13519704</v>
      </c>
      <c r="BF31" s="83">
        <f t="shared" si="14"/>
        <v>166966725.2390272</v>
      </c>
      <c r="BG31" s="83">
        <f t="shared" si="14"/>
        <v>154794756.47689039</v>
      </c>
      <c r="BH31" s="83">
        <f t="shared" si="14"/>
        <v>144261804.41666317</v>
      </c>
      <c r="BI31" s="83">
        <f t="shared" si="14"/>
        <v>137273257.54907089</v>
      </c>
      <c r="BJ31" s="83">
        <f t="shared" si="14"/>
        <v>150297682.27164724</v>
      </c>
      <c r="BK31" s="650">
        <f t="shared" si="4"/>
        <v>7870367165.738843</v>
      </c>
    </row>
    <row r="32" spans="1:63" ht="15.75" x14ac:dyDescent="0.25">
      <c r="A32" s="627" t="s">
        <v>848</v>
      </c>
      <c r="C32" s="83">
        <f>C33+C34+C35+C36+C37</f>
        <v>2177813.7390239998</v>
      </c>
      <c r="D32" s="83">
        <f t="shared" ref="D32:BJ32" si="15">D33+D34+D35+D36+D37</f>
        <v>1570061.1695999999</v>
      </c>
      <c r="E32" s="83">
        <f t="shared" si="15"/>
        <v>1609866.5278080001</v>
      </c>
      <c r="F32" s="83">
        <f t="shared" si="15"/>
        <v>19032526.232979715</v>
      </c>
      <c r="G32" s="83">
        <f t="shared" si="15"/>
        <v>61520472.166809864</v>
      </c>
      <c r="H32" s="83">
        <f t="shared" si="15"/>
        <v>56636532.064174131</v>
      </c>
      <c r="I32" s="83">
        <f t="shared" si="15"/>
        <v>62572862.781716511</v>
      </c>
      <c r="J32" s="83">
        <f t="shared" si="15"/>
        <v>24362937.057084318</v>
      </c>
      <c r="K32" s="83">
        <f t="shared" si="15"/>
        <v>48496229.087733455</v>
      </c>
      <c r="L32" s="83">
        <f t="shared" si="15"/>
        <v>54279222.945480704</v>
      </c>
      <c r="M32" s="83">
        <f t="shared" si="15"/>
        <v>57454246.378458679</v>
      </c>
      <c r="N32" s="83">
        <f t="shared" si="15"/>
        <v>104461497.01670764</v>
      </c>
      <c r="O32" s="83">
        <f t="shared" si="15"/>
        <v>39767698.520098604</v>
      </c>
      <c r="P32" s="83">
        <f t="shared" si="15"/>
        <v>24940556.606748004</v>
      </c>
      <c r="Q32" s="83">
        <f t="shared" si="15"/>
        <v>39756418.352949686</v>
      </c>
      <c r="R32" s="83">
        <f t="shared" si="15"/>
        <v>22918553.125730611</v>
      </c>
      <c r="S32" s="83">
        <f t="shared" si="15"/>
        <v>65585573.871185511</v>
      </c>
      <c r="T32" s="83">
        <f t="shared" si="15"/>
        <v>57982523.867233343</v>
      </c>
      <c r="U32" s="83">
        <f t="shared" si="15"/>
        <v>61180114.001387857</v>
      </c>
      <c r="V32" s="83">
        <f t="shared" si="15"/>
        <v>22581118.015070058</v>
      </c>
      <c r="W32" s="83">
        <f t="shared" si="15"/>
        <v>47830200.278944127</v>
      </c>
      <c r="X32" s="83">
        <f t="shared" si="15"/>
        <v>50766516.689285114</v>
      </c>
      <c r="Y32" s="83">
        <f t="shared" si="15"/>
        <v>63843324.026912689</v>
      </c>
      <c r="Z32" s="83">
        <f t="shared" si="15"/>
        <v>124323514.44200483</v>
      </c>
      <c r="AA32" s="83">
        <f t="shared" si="15"/>
        <v>15604460.540968234</v>
      </c>
      <c r="AB32" s="83">
        <f t="shared" si="15"/>
        <v>26534018.513969306</v>
      </c>
      <c r="AC32" s="83">
        <f t="shared" si="15"/>
        <v>42968571.782155327</v>
      </c>
      <c r="AD32" s="83">
        <f t="shared" si="15"/>
        <v>24779895.386259176</v>
      </c>
      <c r="AE32" s="83">
        <f t="shared" si="15"/>
        <v>77221861.056062683</v>
      </c>
      <c r="AF32" s="83">
        <f t="shared" si="15"/>
        <v>72366349.887998402</v>
      </c>
      <c r="AG32" s="83">
        <f t="shared" si="15"/>
        <v>72843082.820227489</v>
      </c>
      <c r="AH32" s="83">
        <f t="shared" si="15"/>
        <v>26803713.712582428</v>
      </c>
      <c r="AI32" s="83">
        <f t="shared" si="15"/>
        <v>53970665.074866682</v>
      </c>
      <c r="AJ32" s="83">
        <f t="shared" si="15"/>
        <v>50633459.074274547</v>
      </c>
      <c r="AK32" s="83">
        <f t="shared" si="15"/>
        <v>59873430.026220277</v>
      </c>
      <c r="AL32" s="83">
        <f t="shared" si="15"/>
        <v>105820396.32487728</v>
      </c>
      <c r="AM32" s="83">
        <f t="shared" si="15"/>
        <v>1077071.0657317284</v>
      </c>
      <c r="AN32" s="83">
        <f t="shared" si="15"/>
        <v>776486.50545606401</v>
      </c>
      <c r="AO32" s="83">
        <f t="shared" si="15"/>
        <v>796183.93854774872</v>
      </c>
      <c r="AP32" s="83">
        <f t="shared" si="15"/>
        <v>5775946.544536911</v>
      </c>
      <c r="AQ32" s="83">
        <f t="shared" si="15"/>
        <v>27426051.485129405</v>
      </c>
      <c r="AR32" s="83">
        <f t="shared" si="15"/>
        <v>27177061.148588907</v>
      </c>
      <c r="AS32" s="83">
        <f t="shared" si="15"/>
        <v>28631003.605145354</v>
      </c>
      <c r="AT32" s="83">
        <f t="shared" si="15"/>
        <v>9697730.522127701</v>
      </c>
      <c r="AU32" s="83">
        <f t="shared" si="15"/>
        <v>20728363.039886031</v>
      </c>
      <c r="AV32" s="83">
        <f t="shared" si="15"/>
        <v>20149709.959542722</v>
      </c>
      <c r="AW32" s="83">
        <f t="shared" si="15"/>
        <v>22853242.717478842</v>
      </c>
      <c r="AX32" s="83">
        <f t="shared" si="15"/>
        <v>42938415.252439953</v>
      </c>
      <c r="AY32" s="83">
        <f t="shared" si="15"/>
        <v>32684855.267955571</v>
      </c>
      <c r="AZ32" s="83">
        <f t="shared" si="15"/>
        <v>15245144.617256939</v>
      </c>
      <c r="BA32" s="83">
        <f t="shared" si="15"/>
        <v>25220833.994452797</v>
      </c>
      <c r="BB32" s="83">
        <f t="shared" si="15"/>
        <v>14265001.14456198</v>
      </c>
      <c r="BC32" s="83">
        <f t="shared" si="15"/>
        <v>47311994.607381925</v>
      </c>
      <c r="BD32" s="83">
        <f t="shared" si="15"/>
        <v>45449678.988525793</v>
      </c>
      <c r="BE32" s="83">
        <f t="shared" si="15"/>
        <v>47564613.749230921</v>
      </c>
      <c r="BF32" s="83">
        <f t="shared" si="15"/>
        <v>16660329.951275202</v>
      </c>
      <c r="BG32" s="83">
        <f t="shared" si="15"/>
        <v>37641276.792338192</v>
      </c>
      <c r="BH32" s="83">
        <f t="shared" si="15"/>
        <v>40344945.742714919</v>
      </c>
      <c r="BI32" s="83">
        <f t="shared" si="15"/>
        <v>43392029.76181858</v>
      </c>
      <c r="BJ32" s="83">
        <f t="shared" si="15"/>
        <v>81457414.976430789</v>
      </c>
      <c r="BK32" s="650">
        <f t="shared" si="4"/>
        <v>2400335668.5441442</v>
      </c>
    </row>
    <row r="33" spans="1:63" ht="15.75" x14ac:dyDescent="0.25">
      <c r="A33" s="779" t="s">
        <v>161</v>
      </c>
      <c r="C33" s="83">
        <f>' CALCULATIONS'!O1462</f>
        <v>0</v>
      </c>
      <c r="D33" s="83">
        <f>' CALCULATIONS'!P1462</f>
        <v>0</v>
      </c>
      <c r="E33" s="83">
        <f>' CALCULATIONS'!Q1462</f>
        <v>0</v>
      </c>
      <c r="F33" s="83">
        <f>' CALCULATIONS'!R1462</f>
        <v>4192829.2526643323</v>
      </c>
      <c r="G33" s="83">
        <f>' CALCULATIONS'!S1462</f>
        <v>13519899.529077733</v>
      </c>
      <c r="H33" s="83">
        <f>' CALCULATIONS'!T1462</f>
        <v>13368537.822465381</v>
      </c>
      <c r="I33" s="83">
        <f>' CALCULATIONS'!U1462</f>
        <v>15359937.445374336</v>
      </c>
      <c r="J33" s="83">
        <f>' CALCULATIONS'!V1462</f>
        <v>5789737.0907187816</v>
      </c>
      <c r="K33" s="83">
        <f>' CALCULATIONS'!W1462</f>
        <v>13421803.634286342</v>
      </c>
      <c r="L33" s="83">
        <f>' CALCULATIONS'!X1462</f>
        <v>14475806.194507079</v>
      </c>
      <c r="M33" s="83">
        <f>' CALCULATIONS'!Y1462</f>
        <v>15173687.270258056</v>
      </c>
      <c r="N33" s="83">
        <f>' CALCULATIONS'!Z1462</f>
        <v>32243896.548684388</v>
      </c>
      <c r="O33" s="83">
        <f>' CALCULATIONS'!AA1462</f>
        <v>13121969.036343019</v>
      </c>
      <c r="P33" s="83">
        <f>' CALCULATIONS'!AB1462</f>
        <v>8144734.9457932413</v>
      </c>
      <c r="Q33" s="83">
        <f>' CALCULATIONS'!AC1462</f>
        <v>12918640.408049392</v>
      </c>
      <c r="R33" s="83">
        <f>' CALCULATIONS'!AD1462</f>
        <v>7312278.0645973897</v>
      </c>
      <c r="S33" s="83">
        <f>' CALCULATIONS'!AE1462</f>
        <v>22762999.397051353</v>
      </c>
      <c r="T33" s="83">
        <f>' CALCULATIONS'!AF1462</f>
        <v>18445849.840856951</v>
      </c>
      <c r="U33" s="83">
        <f>' CALCULATIONS'!AG1462</f>
        <v>18535312.783392292</v>
      </c>
      <c r="V33" s="83">
        <f>' CALCULATIONS'!AH1462</f>
        <v>6542480.5804334665</v>
      </c>
      <c r="W33" s="83">
        <f>' CALCULATIONS'!AI1462</f>
        <v>14452427.537966596</v>
      </c>
      <c r="X33" s="83">
        <f>' CALCULATIONS'!AJ1462</f>
        <v>14888628.927528733</v>
      </c>
      <c r="Y33" s="83">
        <f>' CALCULATIONS'!AK1462</f>
        <v>18403837.224517986</v>
      </c>
      <c r="Z33" s="83">
        <f>' CALCULATIONS'!AL1462</f>
        <v>36392949.703465968</v>
      </c>
      <c r="AA33" s="83">
        <f>' CALCULATIONS'!AM1462</f>
        <v>3640345.7341882018</v>
      </c>
      <c r="AB33" s="83">
        <f>' CALCULATIONS'!AN1462</f>
        <v>6821772.6297472119</v>
      </c>
      <c r="AC33" s="83">
        <f>' CALCULATIONS'!AO1462</f>
        <v>11323199.52541879</v>
      </c>
      <c r="AD33" s="83">
        <f>' CALCULATIONS'!AP1462</f>
        <v>6430640.2762523433</v>
      </c>
      <c r="AE33" s="83">
        <f>' CALCULATIONS'!AQ1462</f>
        <v>21294959.868545633</v>
      </c>
      <c r="AF33" s="83">
        <f>' CALCULATIONS'!AR1462</f>
        <v>20627451.304072477</v>
      </c>
      <c r="AG33" s="83">
        <f>' CALCULATIONS'!AS1462</f>
        <v>20592726.691650894</v>
      </c>
      <c r="AH33" s="83">
        <f>' CALCULATIONS'!AT1462</f>
        <v>7324088.0768904323</v>
      </c>
      <c r="AI33" s="83">
        <f>' CALCULATIONS'!AU1462</f>
        <v>16322978.458162278</v>
      </c>
      <c r="AJ33" s="83">
        <f>' CALCULATIONS'!AV1462</f>
        <v>14767890.460740143</v>
      </c>
      <c r="AK33" s="83">
        <f>' CALCULATIONS'!AW1462</f>
        <v>21185363.563343428</v>
      </c>
      <c r="AL33" s="83">
        <f>' CALCULATIONS'!AX1462</f>
        <v>35424072.899164036</v>
      </c>
      <c r="AM33" s="83">
        <f>' CALCULATIONS'!AY1462</f>
        <v>0</v>
      </c>
      <c r="AN33" s="83">
        <f>' CALCULATIONS'!AZ1462</f>
        <v>0</v>
      </c>
      <c r="AO33" s="83">
        <f>' CALCULATIONS'!BA1462</f>
        <v>0</v>
      </c>
      <c r="AP33" s="83">
        <f>' CALCULATIONS'!BB1462</f>
        <v>2057115.2007102978</v>
      </c>
      <c r="AQ33" s="83">
        <f>' CALCULATIONS'!BC1462</f>
        <v>10442905.047209803</v>
      </c>
      <c r="AR33" s="83">
        <f>' CALCULATIONS'!BD1462</f>
        <v>9102979.7942775395</v>
      </c>
      <c r="AS33" s="83">
        <f>' CALCULATIONS'!BE1462</f>
        <v>9578559.7287933938</v>
      </c>
      <c r="AT33" s="83">
        <f>' CALCULATIONS'!BF1462</f>
        <v>3093138.3870690186</v>
      </c>
      <c r="AU33" s="83">
        <f>' CALCULATIONS'!BG1462</f>
        <v>7331266.5583198685</v>
      </c>
      <c r="AV33" s="83">
        <f>' CALCULATIONS'!BH1462</f>
        <v>6790107.958359858</v>
      </c>
      <c r="AW33" s="83">
        <f>' CALCULATIONS'!BI1462</f>
        <v>7366931.0222554319</v>
      </c>
      <c r="AX33" s="83">
        <f>' CALCULATIONS'!BJ1462</f>
        <v>15877256.830054998</v>
      </c>
      <c r="AY33" s="83">
        <f>' CALCULATIONS'!BK1462</f>
        <v>11371626.186488278</v>
      </c>
      <c r="AZ33" s="83">
        <f>' CALCULATIONS'!BL1462</f>
        <v>5138485.4263401208</v>
      </c>
      <c r="BA33" s="83">
        <f>' CALCULATIONS'!BM1462</f>
        <v>8633100.6956363022</v>
      </c>
      <c r="BB33" s="83">
        <f>' CALCULATIONS'!BN1462</f>
        <v>4779249.0454067579</v>
      </c>
      <c r="BC33" s="83">
        <f>' CALCULATIONS'!BO1462</f>
        <v>14762845.625855368</v>
      </c>
      <c r="BD33" s="83">
        <f>' CALCULATIONS'!BP1462</f>
        <v>13733966.853864713</v>
      </c>
      <c r="BE33" s="83">
        <f>' CALCULATIONS'!BQ1462</f>
        <v>14348579.687478496</v>
      </c>
      <c r="BF33" s="83">
        <f>' CALCULATIONS'!BR1462</f>
        <v>4809520.5576227373</v>
      </c>
      <c r="BG33" s="83">
        <f>' CALCULATIONS'!BS1462</f>
        <v>11844382.250434441</v>
      </c>
      <c r="BH33" s="83">
        <f>' CALCULATIONS'!BT1462</f>
        <v>13576684.963879108</v>
      </c>
      <c r="BI33" s="83">
        <f>' CALCULATIONS'!BU1462</f>
        <v>15669018.363890003</v>
      </c>
      <c r="BJ33" s="83">
        <f>' CALCULATIONS'!BV1462</f>
        <v>32403457.218209706</v>
      </c>
      <c r="BK33" s="650">
        <f t="shared" si="4"/>
        <v>727934910.12836492</v>
      </c>
    </row>
    <row r="34" spans="1:63" ht="15.75" x14ac:dyDescent="0.25">
      <c r="A34" s="780" t="s">
        <v>163</v>
      </c>
      <c r="C34" s="83">
        <f>' CALCULATIONS'!O1466</f>
        <v>0</v>
      </c>
      <c r="D34" s="83">
        <f>' CALCULATIONS'!P1466</f>
        <v>0</v>
      </c>
      <c r="E34" s="83">
        <f>' CALCULATIONS'!Q1466</f>
        <v>0</v>
      </c>
      <c r="F34" s="83">
        <f>' CALCULATIONS'!R1466</f>
        <v>7637512.1706331391</v>
      </c>
      <c r="G34" s="83">
        <f>' CALCULATIONS'!S1466</f>
        <v>21423288.396998238</v>
      </c>
      <c r="H34" s="83">
        <f>' CALCULATIONS'!T1466</f>
        <v>18338292.188667879</v>
      </c>
      <c r="I34" s="83">
        <f>' CALCULATIONS'!U1466</f>
        <v>20339443.153997138</v>
      </c>
      <c r="J34" s="83">
        <f>' CALCULATIONS'!V1466</f>
        <v>7666699.7409372255</v>
      </c>
      <c r="K34" s="83">
        <f>' CALCULATIONS'!W1466</f>
        <v>15156211.988073941</v>
      </c>
      <c r="L34" s="83">
        <f>' CALCULATIONS'!X1466</f>
        <v>17512138.886944357</v>
      </c>
      <c r="M34" s="83">
        <f>' CALCULATIONS'!Y1466</f>
        <v>21740638.743719868</v>
      </c>
      <c r="N34" s="83">
        <f>' CALCULATIONS'!Z1466</f>
        <v>42911068.121187933</v>
      </c>
      <c r="O34" s="83">
        <f>' CALCULATIONS'!AA1466</f>
        <v>13378111.866753155</v>
      </c>
      <c r="P34" s="83">
        <f>' CALCULATIONS'!AB1466</f>
        <v>8303721.4101095153</v>
      </c>
      <c r="Q34" s="83">
        <f>' CALCULATIONS'!AC1466</f>
        <v>13856160.947008891</v>
      </c>
      <c r="R34" s="83">
        <f>' CALCULATIONS'!AD1466</f>
        <v>7842938.4634944387</v>
      </c>
      <c r="S34" s="83">
        <f>' CALCULATIONS'!AE1466</f>
        <v>21589035.56173443</v>
      </c>
      <c r="T34" s="83">
        <f>' CALCULATIONS'!AF1466</f>
        <v>15794972.632805049</v>
      </c>
      <c r="U34" s="83">
        <f>' CALCULATIONS'!AG1466</f>
        <v>17505235.816615537</v>
      </c>
      <c r="V34" s="83">
        <f>' CALCULATIONS'!AH1466</f>
        <v>6178890.3551027626</v>
      </c>
      <c r="W34" s="83">
        <f>' CALCULATIONS'!AI1466</f>
        <v>16795766.333399706</v>
      </c>
      <c r="X34" s="83">
        <f>' CALCULATIONS'!AJ1466</f>
        <v>16751061.251754222</v>
      </c>
      <c r="Y34" s="83">
        <f>' CALCULATIONS'!AK1466</f>
        <v>20554565.412639216</v>
      </c>
      <c r="Z34" s="83">
        <f>' CALCULATIONS'!AL1466</f>
        <v>40001025.602802023</v>
      </c>
      <c r="AA34" s="83">
        <f>' CALCULATIONS'!AM1466</f>
        <v>4761966.7670499869</v>
      </c>
      <c r="AB34" s="83">
        <f>' CALCULATIONS'!AN1466</f>
        <v>8923617.9547851607</v>
      </c>
      <c r="AC34" s="83">
        <f>' CALCULATIONS'!AO1466</f>
        <v>14811972.20646538</v>
      </c>
      <c r="AD34" s="83">
        <f>' CALCULATIONS'!AP1466</f>
        <v>8411974.44483817</v>
      </c>
      <c r="AE34" s="83">
        <f>' CALCULATIONS'!AQ1466</f>
        <v>27998830.308572762</v>
      </c>
      <c r="AF34" s="83">
        <f>' CALCULATIONS'!AR1466</f>
        <v>29876152.411530353</v>
      </c>
      <c r="AG34" s="83">
        <f>' CALCULATIONS'!AS1466</f>
        <v>29763744.525932793</v>
      </c>
      <c r="AH34" s="83">
        <f>' CALCULATIONS'!AT1466</f>
        <v>10585887.418900186</v>
      </c>
      <c r="AI34" s="83">
        <f>' CALCULATIONS'!AU1466</f>
        <v>20358141.224868271</v>
      </c>
      <c r="AJ34" s="83">
        <f>' CALCULATIONS'!AV1466</f>
        <v>17391208.835202944</v>
      </c>
      <c r="AK34" s="83">
        <f>' CALCULATIONS'!AW1466</f>
        <v>20393074.629152052</v>
      </c>
      <c r="AL34" s="83">
        <f>' CALCULATIONS'!AX1466</f>
        <v>34020131.878838658</v>
      </c>
      <c r="AM34" s="83">
        <f>' CALCULATIONS'!AY1466</f>
        <v>0</v>
      </c>
      <c r="AN34" s="83">
        <f>' CALCULATIONS'!AZ1466</f>
        <v>0</v>
      </c>
      <c r="AO34" s="83">
        <f>' CALCULATIONS'!BA1466</f>
        <v>0</v>
      </c>
      <c r="AP34" s="83">
        <f>' CALCULATIONS'!BB1466</f>
        <v>1451927.145024925</v>
      </c>
      <c r="AQ34" s="83">
        <f>' CALCULATIONS'!BC1466</f>
        <v>7614235.9912709286</v>
      </c>
      <c r="AR34" s="83">
        <f>' CALCULATIONS'!BD1466</f>
        <v>9216261.2665869109</v>
      </c>
      <c r="AS34" s="83">
        <f>' CALCULATIONS'!BE1466</f>
        <v>9697759.526354529</v>
      </c>
      <c r="AT34" s="83">
        <f>' CALCULATIONS'!BF1466</f>
        <v>3131630.757530401</v>
      </c>
      <c r="AU34" s="83">
        <f>' CALCULATIONS'!BG1466</f>
        <v>6670276.6823261278</v>
      </c>
      <c r="AV34" s="83">
        <f>' CALCULATIONS'!BH1466</f>
        <v>6192029.5170852551</v>
      </c>
      <c r="AW34" s="83">
        <f>' CALCULATIONS'!BI1466</f>
        <v>7176937.3662951747</v>
      </c>
      <c r="AX34" s="83">
        <f>' CALCULATIONS'!BJ1466</f>
        <v>12368909.665013634</v>
      </c>
      <c r="AY34" s="83">
        <f>' CALCULATIONS'!BK1466</f>
        <v>9698205.6423541065</v>
      </c>
      <c r="AZ34" s="83">
        <f>' CALCULATIONS'!BL1466</f>
        <v>4382318.5477288021</v>
      </c>
      <c r="BA34" s="83">
        <f>' CALCULATIONS'!BM1466</f>
        <v>7582247.446078945</v>
      </c>
      <c r="BB34" s="83">
        <f>' CALCULATIONS'!BN1466</f>
        <v>4197501.007607528</v>
      </c>
      <c r="BC34" s="83">
        <f>' CALCULATIONS'!BO1466</f>
        <v>16343628.792964462</v>
      </c>
      <c r="BD34" s="83">
        <f>' CALCULATIONS'!BP1466</f>
        <v>16590800.725469319</v>
      </c>
      <c r="BE34" s="83">
        <f>' CALCULATIONS'!BQ1466</f>
        <v>17473050.073408</v>
      </c>
      <c r="BF34" s="83">
        <f>' CALCULATIONS'!BR1466</f>
        <v>5856816.1701581795</v>
      </c>
      <c r="BG34" s="83">
        <f>' CALCULATIONS'!BS1466</f>
        <v>14052380.780602375</v>
      </c>
      <c r="BH34" s="83">
        <f>' CALCULATIONS'!BT1466</f>
        <v>14963948.904549779</v>
      </c>
      <c r="BI34" s="83">
        <f>' CALCULATIONS'!BU1466</f>
        <v>16350602.946885314</v>
      </c>
      <c r="BJ34" s="83">
        <f>' CALCULATIONS'!BV1466</f>
        <v>27347352.642257635</v>
      </c>
      <c r="BK34" s="650">
        <f t="shared" si="4"/>
        <v>816932303.24906802</v>
      </c>
    </row>
    <row r="35" spans="1:63" ht="15.75" x14ac:dyDescent="0.25">
      <c r="A35" s="781" t="s">
        <v>164</v>
      </c>
      <c r="C35" s="83">
        <f>' CALCULATIONS'!O1471</f>
        <v>0</v>
      </c>
      <c r="D35" s="83">
        <f>' CALCULATIONS'!P1471</f>
        <v>0</v>
      </c>
      <c r="E35" s="83">
        <f>' CALCULATIONS'!Q1471</f>
        <v>0</v>
      </c>
      <c r="F35" s="83">
        <f>' CALCULATIONS'!R1471</f>
        <v>3002840.6488407617</v>
      </c>
      <c r="G35" s="83">
        <f>' CALCULATIONS'!S1471</f>
        <v>13674734.423560768</v>
      </c>
      <c r="H35" s="83">
        <f>' CALCULATIONS'!T1471</f>
        <v>11815746.766524462</v>
      </c>
      <c r="I35" s="83">
        <f>' CALCULATIONS'!U1471</f>
        <v>12550083.93684518</v>
      </c>
      <c r="J35" s="83">
        <f>' CALCULATIONS'!V1471</f>
        <v>4730597.8112995941</v>
      </c>
      <c r="K35" s="83">
        <f>' CALCULATIONS'!W1471</f>
        <v>9292421.6085628234</v>
      </c>
      <c r="L35" s="83">
        <f>' CALCULATIONS'!X1471</f>
        <v>10311682.733798416</v>
      </c>
      <c r="M35" s="83">
        <f>' CALCULATIONS'!Y1471</f>
        <v>9575902.5119990315</v>
      </c>
      <c r="N35" s="83">
        <f>' CALCULATIONS'!Z1471</f>
        <v>13799365.784136035</v>
      </c>
      <c r="O35" s="83">
        <f>' CALCULATIONS'!AA1471</f>
        <v>5201078.6513780309</v>
      </c>
      <c r="P35" s="83">
        <f>' CALCULATIONS'!AB1471</f>
        <v>3228281.283881431</v>
      </c>
      <c r="Q35" s="83">
        <f>' CALCULATIONS'!AC1471</f>
        <v>5386932.2972731646</v>
      </c>
      <c r="R35" s="83">
        <f>' CALCULATIONS'!AD1471</f>
        <v>3049140.2832358461</v>
      </c>
      <c r="S35" s="83">
        <f>' CALCULATIONS'!AE1471</f>
        <v>9164510.8819194976</v>
      </c>
      <c r="T35" s="83">
        <f>' CALCULATIONS'!AF1471</f>
        <v>10186021.15275126</v>
      </c>
      <c r="U35" s="83">
        <f>' CALCULATIONS'!AG1471</f>
        <v>10749828.230152914</v>
      </c>
      <c r="V35" s="83">
        <f>' CALCULATIONS'!AH1471</f>
        <v>3794408.1797091295</v>
      </c>
      <c r="W35" s="83">
        <f>' CALCULATIONS'!AI1471</f>
        <v>6983800.1785003589</v>
      </c>
      <c r="X35" s="83">
        <f>' CALCULATIONS'!AJ1471</f>
        <v>8045990.915848433</v>
      </c>
      <c r="Y35" s="83">
        <f>' CALCULATIONS'!AK1471</f>
        <v>10716583.541696575</v>
      </c>
      <c r="Z35" s="83">
        <f>' CALCULATIONS'!AL1471</f>
        <v>21322311.886929862</v>
      </c>
      <c r="AA35" s="83">
        <f>' CALCULATIONS'!AM1471</f>
        <v>2474724.0534895542</v>
      </c>
      <c r="AB35" s="83">
        <f>' CALCULATIONS'!AN1471</f>
        <v>4637472.9344318192</v>
      </c>
      <c r="AC35" s="83">
        <f>' CALCULATIONS'!AO1471</f>
        <v>7697563.9881809903</v>
      </c>
      <c r="AD35" s="83">
        <f>' CALCULATIONS'!AP1471</f>
        <v>4371579.3314695228</v>
      </c>
      <c r="AE35" s="83">
        <f>' CALCULATIONS'!AQ1471</f>
        <v>13396772.970899509</v>
      </c>
      <c r="AF35" s="83">
        <f>' CALCULATIONS'!AR1471</f>
        <v>10331101.359707503</v>
      </c>
      <c r="AG35" s="83">
        <f>' CALCULATIONS'!AS1471</f>
        <v>10717242.614377761</v>
      </c>
      <c r="AH35" s="83">
        <f>' CALCULATIONS'!AT1471</f>
        <v>3811735.5717118713</v>
      </c>
      <c r="AI35" s="83">
        <f>' CALCULATIONS'!AU1471</f>
        <v>8220997.0511303721</v>
      </c>
      <c r="AJ35" s="83">
        <f>' CALCULATIONS'!AV1471</f>
        <v>8722254.7014108766</v>
      </c>
      <c r="AK35" s="83">
        <f>' CALCULATIONS'!AW1471</f>
        <v>8677710.9189709742</v>
      </c>
      <c r="AL35" s="83">
        <f>' CALCULATIONS'!AX1471</f>
        <v>17663308.124990113</v>
      </c>
      <c r="AM35" s="83">
        <f>' CALCULATIONS'!AY1471</f>
        <v>0</v>
      </c>
      <c r="AN35" s="83">
        <f>' CALCULATIONS'!AZ1471</f>
        <v>0</v>
      </c>
      <c r="AO35" s="83">
        <f>' CALCULATIONS'!BA1471</f>
        <v>0</v>
      </c>
      <c r="AP35" s="83">
        <f>' CALCULATIONS'!BB1471</f>
        <v>997902.36696425476</v>
      </c>
      <c r="AQ35" s="83">
        <f>' CALCULATIONS'!BC1471</f>
        <v>5065831.8313895948</v>
      </c>
      <c r="AR35" s="83">
        <f>' CALCULATIONS'!BD1471</f>
        <v>4661648.3103997065</v>
      </c>
      <c r="AS35" s="83">
        <f>' CALCULATIONS'!BE1471</f>
        <v>4905193.4404888116</v>
      </c>
      <c r="AT35" s="83">
        <f>' CALCULATIONS'!BF1471</f>
        <v>1584000.367108047</v>
      </c>
      <c r="AU35" s="83">
        <f>' CALCULATIONS'!BG1471</f>
        <v>3536280.7724307682</v>
      </c>
      <c r="AV35" s="83">
        <f>' CALCULATIONS'!BH1471</f>
        <v>3739582.2480612998</v>
      </c>
      <c r="AW35" s="83">
        <f>' CALCULATIONS'!BI1471</f>
        <v>4358834.3558668615</v>
      </c>
      <c r="AX35" s="83">
        <f>' CALCULATIONS'!BJ1471</f>
        <v>7883608.6149831805</v>
      </c>
      <c r="AY35" s="83">
        <f>' CALCULATIONS'!BK1471</f>
        <v>5573370.0685420977</v>
      </c>
      <c r="AZ35" s="83">
        <f>' CALCULATIONS'!BL1471</f>
        <v>2518433.195318378</v>
      </c>
      <c r="BA35" s="83">
        <f>' CALCULATIONS'!BM1471</f>
        <v>4357370.0668609915</v>
      </c>
      <c r="BB35" s="83">
        <f>' CALCULATIONS'!BN1471</f>
        <v>2412222.1513129789</v>
      </c>
      <c r="BC35" s="83">
        <f>' CALCULATIONS'!BO1471</f>
        <v>8159563.0641869949</v>
      </c>
      <c r="BD35" s="83">
        <f>' CALCULATIONS'!BP1471</f>
        <v>7466287.562667096</v>
      </c>
      <c r="BE35" s="83">
        <f>' CALCULATIONS'!BQ1471</f>
        <v>7776541.7836793307</v>
      </c>
      <c r="BF35" s="83">
        <f>' CALCULATIONS'!BR1471</f>
        <v>2606629.9515663469</v>
      </c>
      <c r="BG35" s="83">
        <f>' CALCULATIONS'!BS1471</f>
        <v>5743552.2816318981</v>
      </c>
      <c r="BH35" s="83">
        <f>' CALCULATIONS'!BT1471</f>
        <v>5695098.4951197412</v>
      </c>
      <c r="BI35" s="83">
        <f>' CALCULATIONS'!BU1471</f>
        <v>5339962.5206156867</v>
      </c>
      <c r="BJ35" s="83">
        <f>' CALCULATIONS'!BV1471</f>
        <v>10522032.186612738</v>
      </c>
      <c r="BK35" s="650">
        <f t="shared" si="4"/>
        <v>392208672.96542138</v>
      </c>
    </row>
    <row r="36" spans="1:63" ht="15.75" x14ac:dyDescent="0.25">
      <c r="A36" s="782" t="s">
        <v>165</v>
      </c>
      <c r="C36" s="83">
        <f>' CALCULATIONS'!O1476</f>
        <v>0</v>
      </c>
      <c r="D36" s="83">
        <f>' CALCULATIONS'!P1476</f>
        <v>0</v>
      </c>
      <c r="E36" s="83">
        <f>' CALCULATIONS'!Q1476</f>
        <v>0</v>
      </c>
      <c r="F36" s="83">
        <f>' CALCULATIONS'!R1476</f>
        <v>2935207.5640414823</v>
      </c>
      <c r="G36" s="83">
        <f>' CALCULATIONS'!S1476</f>
        <v>10797296.463893119</v>
      </c>
      <c r="H36" s="83">
        <f>' CALCULATIONS'!T1476</f>
        <v>10764243.584948404</v>
      </c>
      <c r="I36" s="83">
        <f>' CALCULATIONS'!U1476</f>
        <v>11782008.975387849</v>
      </c>
      <c r="J36" s="83">
        <f>' CALCULATIONS'!V1476</f>
        <v>4441081.5220167162</v>
      </c>
      <c r="K36" s="83">
        <f>' CALCULATIONS'!W1476</f>
        <v>8691733.1911943555</v>
      </c>
      <c r="L36" s="83">
        <f>' CALCULATIONS'!X1476</f>
        <v>9909980.2314948477</v>
      </c>
      <c r="M36" s="83">
        <f>' CALCULATIONS'!Y1476</f>
        <v>8693969.6129457224</v>
      </c>
      <c r="N36" s="83">
        <f>' CALCULATIONS'!Z1476</f>
        <v>12064108.568939293</v>
      </c>
      <c r="O36" s="83">
        <f>' CALCULATIONS'!AA1476</f>
        <v>5503093.8964085979</v>
      </c>
      <c r="P36" s="83">
        <f>' CALCULATIONS'!AB1476</f>
        <v>3415740.5069256197</v>
      </c>
      <c r="Q36" s="83">
        <f>' CALCULATIONS'!AC1476</f>
        <v>5699739.6564337406</v>
      </c>
      <c r="R36" s="83">
        <f>' CALCULATIONS'!AD1476</f>
        <v>3226197.1807565265</v>
      </c>
      <c r="S36" s="83">
        <f>' CALCULATIONS'!AE1476</f>
        <v>9590944.9662453718</v>
      </c>
      <c r="T36" s="83">
        <f>' CALCULATIONS'!AF1476</f>
        <v>10789875.720243677</v>
      </c>
      <c r="U36" s="83">
        <f>' CALCULATIONS'!AG1476</f>
        <v>11398328.805201422</v>
      </c>
      <c r="V36" s="83">
        <f>' CALCULATIONS'!AH1476</f>
        <v>4023311.9197342969</v>
      </c>
      <c r="W36" s="83">
        <f>' CALCULATIONS'!AI1476</f>
        <v>7321667.3722702507</v>
      </c>
      <c r="X36" s="83">
        <f>' CALCULATIONS'!AJ1476</f>
        <v>8644727.6504673921</v>
      </c>
      <c r="Y36" s="83">
        <f>' CALCULATIONS'!AK1476</f>
        <v>11496326.147770211</v>
      </c>
      <c r="Z36" s="83">
        <f>' CALCULATIONS'!AL1476</f>
        <v>22554470.702052683</v>
      </c>
      <c r="AA36" s="83">
        <f>' CALCULATIONS'!AM1476</f>
        <v>2379017.9282889799</v>
      </c>
      <c r="AB36" s="83">
        <f>' CALCULATIONS'!AN1476</f>
        <v>4458125.8413079754</v>
      </c>
      <c r="AC36" s="83">
        <f>' CALCULATIONS'!AO1476</f>
        <v>7399872.6064879596</v>
      </c>
      <c r="AD36" s="83">
        <f>' CALCULATIONS'!AP1476</f>
        <v>4202515.2621920165</v>
      </c>
      <c r="AE36" s="83">
        <f>' CALCULATIONS'!AQ1476</f>
        <v>12261109.31857826</v>
      </c>
      <c r="AF36" s="83">
        <f>' CALCULATIONS'!AR1476</f>
        <v>8997870.2140657008</v>
      </c>
      <c r="AG36" s="83">
        <f>' CALCULATIONS'!AS1476</f>
        <v>9028908.2029634174</v>
      </c>
      <c r="AH36" s="83">
        <f>' CALCULATIONS'!AT1476</f>
        <v>3211256.0860371012</v>
      </c>
      <c r="AI36" s="83">
        <f>' CALCULATIONS'!AU1476</f>
        <v>6982989.561602843</v>
      </c>
      <c r="AJ36" s="83">
        <f>' CALCULATIONS'!AV1476</f>
        <v>7520383.2298819236</v>
      </c>
      <c r="AK36" s="83">
        <f>' CALCULATIONS'!AW1476</f>
        <v>7169427.6863921238</v>
      </c>
      <c r="AL36" s="83">
        <f>' CALCULATIONS'!AX1476</f>
        <v>15000165.608148118</v>
      </c>
      <c r="AM36" s="83">
        <f>' CALCULATIONS'!AY1476</f>
        <v>0</v>
      </c>
      <c r="AN36" s="83">
        <f>' CALCULATIONS'!AZ1476</f>
        <v>0</v>
      </c>
      <c r="AO36" s="83">
        <f>' CALCULATIONS'!BA1476</f>
        <v>0</v>
      </c>
      <c r="AP36" s="83">
        <f>' CALCULATIONS'!BB1476</f>
        <v>643799.16727411631</v>
      </c>
      <c r="AQ36" s="83">
        <f>' CALCULATIONS'!BC1476</f>
        <v>3261884.7358897114</v>
      </c>
      <c r="AR36" s="83">
        <f>' CALCULATIONS'!BD1476</f>
        <v>3034101.920213365</v>
      </c>
      <c r="AS36" s="83">
        <f>' CALCULATIONS'!BE1476</f>
        <v>3192616.8268856383</v>
      </c>
      <c r="AT36" s="83">
        <f>' CALCULATIONS'!BF1476</f>
        <v>1030969.7848161175</v>
      </c>
      <c r="AU36" s="83">
        <f>' CALCULATIONS'!BG1476</f>
        <v>2234021.2880977155</v>
      </c>
      <c r="AV36" s="83">
        <f>' CALCULATIONS'!BH1476</f>
        <v>2404431.9729507877</v>
      </c>
      <c r="AW36" s="83">
        <f>' CALCULATIONS'!BI1476</f>
        <v>2827849.2430737531</v>
      </c>
      <c r="AX36" s="83">
        <f>' CALCULATIONS'!BJ1476</f>
        <v>5105831.2840666343</v>
      </c>
      <c r="AY36" s="83">
        <f>' CALCULATIONS'!BK1476</f>
        <v>4273010.2608816074</v>
      </c>
      <c r="AZ36" s="83">
        <f>' CALCULATIONS'!BL1476</f>
        <v>1930840.9010340956</v>
      </c>
      <c r="BA36" s="83">
        <f>' CALCULATIONS'!BM1476</f>
        <v>3340723.256696614</v>
      </c>
      <c r="BB36" s="83">
        <f>' CALCULATIONS'!BN1476</f>
        <v>1849410.6577032886</v>
      </c>
      <c r="BC36" s="83">
        <f>' CALCULATIONS'!BO1476</f>
        <v>6336249.6473614005</v>
      </c>
      <c r="BD36" s="83">
        <f>' CALCULATIONS'!BP1476</f>
        <v>5750392.4022638341</v>
      </c>
      <c r="BE36" s="83">
        <f>' CALCULATIONS'!BQ1476</f>
        <v>5902559.2832548385</v>
      </c>
      <c r="BF36" s="83">
        <f>' CALCULATIONS'!BR1476</f>
        <v>1978487.1279053984</v>
      </c>
      <c r="BG36" s="83">
        <f>' CALCULATIONS'!BS1476</f>
        <v>4430293.1699594948</v>
      </c>
      <c r="BH36" s="83">
        <f>' CALCULATIONS'!BT1476</f>
        <v>4428461.9944456462</v>
      </c>
      <c r="BI36" s="83">
        <f>' CALCULATIONS'!BU1476</f>
        <v>4188903.8940783422</v>
      </c>
      <c r="BJ36" s="83">
        <f>' CALCULATIONS'!BV1476</f>
        <v>8388437.8619312933</v>
      </c>
      <c r="BK36" s="650">
        <f t="shared" si="4"/>
        <v>348888972.46610165</v>
      </c>
    </row>
    <row r="37" spans="1:63" ht="15.75" x14ac:dyDescent="0.25">
      <c r="A37" s="968" t="s">
        <v>826</v>
      </c>
      <c r="C37" s="83">
        <f>' CALCULATIONS'!O645</f>
        <v>2177813.7390239998</v>
      </c>
      <c r="D37" s="83">
        <f>' CALCULATIONS'!P645</f>
        <v>1570061.1695999999</v>
      </c>
      <c r="E37" s="83">
        <f>' CALCULATIONS'!Q645</f>
        <v>1609866.5278080001</v>
      </c>
      <c r="F37" s="83">
        <f>' CALCULATIONS'!R645</f>
        <v>1264136.5967999999</v>
      </c>
      <c r="G37" s="83">
        <f>' CALCULATIONS'!S645</f>
        <v>2105253.3532799999</v>
      </c>
      <c r="H37" s="83">
        <f>' CALCULATIONS'!T645</f>
        <v>2349711.701568</v>
      </c>
      <c r="I37" s="83">
        <f>' CALCULATIONS'!U645</f>
        <v>2541389.2701119999</v>
      </c>
      <c r="J37" s="83">
        <f>' CALCULATIONS'!V645</f>
        <v>1734820.8921120001</v>
      </c>
      <c r="K37" s="83">
        <f>' CALCULATIONS'!W645</f>
        <v>1934058.6656160003</v>
      </c>
      <c r="L37" s="83">
        <f>' CALCULATIONS'!X645</f>
        <v>2069614.8987359998</v>
      </c>
      <c r="M37" s="83">
        <f>' CALCULATIONS'!Y645</f>
        <v>2270048.239536</v>
      </c>
      <c r="N37" s="83">
        <f>' CALCULATIONS'!Z645</f>
        <v>3443057.99376</v>
      </c>
      <c r="O37" s="83">
        <f>' CALCULATIONS'!AA645</f>
        <v>2563445.0692157997</v>
      </c>
      <c r="P37" s="83">
        <f>' CALCULATIONS'!AB645</f>
        <v>1848078.4600381949</v>
      </c>
      <c r="Q37" s="83">
        <f>' CALCULATIONS'!AC645</f>
        <v>1894945.0441844999</v>
      </c>
      <c r="R37" s="83">
        <f>' CALCULATIONS'!AD645</f>
        <v>1487999.13364641</v>
      </c>
      <c r="S37" s="83">
        <f>' CALCULATIONS'!AE645</f>
        <v>2478083.0642348551</v>
      </c>
      <c r="T37" s="83">
        <f>' CALCULATIONS'!AF645</f>
        <v>2765804.5205764044</v>
      </c>
      <c r="U37" s="83">
        <f>' CALCULATIONS'!AG645</f>
        <v>2991408.3660256946</v>
      </c>
      <c r="V37" s="83">
        <f>' CALCULATIONS'!AH645</f>
        <v>2042026.9800904046</v>
      </c>
      <c r="W37" s="83">
        <f>' CALCULATIONS'!AI645</f>
        <v>2276538.8568072151</v>
      </c>
      <c r="X37" s="83">
        <f>' CALCULATIONS'!AJ645</f>
        <v>2436107.9436863395</v>
      </c>
      <c r="Y37" s="83">
        <f>' CALCULATIONS'!AK645</f>
        <v>2672011.7002886999</v>
      </c>
      <c r="Z37" s="83">
        <f>' CALCULATIONS'!AL645</f>
        <v>4052756.5467543006</v>
      </c>
      <c r="AA37" s="83">
        <f>' CALCULATIONS'!AM645</f>
        <v>2348406.05795151</v>
      </c>
      <c r="AB37" s="83">
        <f>' CALCULATIONS'!AN645</f>
        <v>1693029.1536971366</v>
      </c>
      <c r="AC37" s="83">
        <f>' CALCULATIONS'!AO645</f>
        <v>1735963.4556022098</v>
      </c>
      <c r="AD37" s="83">
        <f>' CALCULATIONS'!AP645</f>
        <v>1363186.0715071184</v>
      </c>
      <c r="AE37" s="83">
        <f>' CALCULATIONS'!AQ645</f>
        <v>2270188.5894665206</v>
      </c>
      <c r="AF37" s="83">
        <f>' CALCULATIONS'!AR645</f>
        <v>2533774.5986223686</v>
      </c>
      <c r="AG37" s="83">
        <f>' CALCULATIONS'!AS645</f>
        <v>2740460.7853026278</v>
      </c>
      <c r="AH37" s="83">
        <f>' CALCULATIONS'!AT645</f>
        <v>1870746.5590428384</v>
      </c>
      <c r="AI37" s="83">
        <f>' CALCULATIONS'!AU645</f>
        <v>2085558.7791029189</v>
      </c>
      <c r="AJ37" s="83">
        <f>' CALCULATIONS'!AV645</f>
        <v>2231721.8470386653</v>
      </c>
      <c r="AK37" s="83">
        <f>' CALCULATIONS'!AW645</f>
        <v>2447853.2283617039</v>
      </c>
      <c r="AL37" s="83">
        <f>' CALCULATIONS'!AX645</f>
        <v>3712717.8137363531</v>
      </c>
      <c r="AM37" s="83">
        <f>' CALCULATIONS'!AY645</f>
        <v>1077071.0657317284</v>
      </c>
      <c r="AN37" s="83">
        <f>' CALCULATIONS'!AZ645</f>
        <v>776486.50545606401</v>
      </c>
      <c r="AO37" s="83">
        <f>' CALCULATIONS'!BA645</f>
        <v>796183.93854774872</v>
      </c>
      <c r="AP37" s="83">
        <f>' CALCULATIONS'!BB645</f>
        <v>625202.66456331685</v>
      </c>
      <c r="AQ37" s="83">
        <f>' CALCULATIONS'!BC645</f>
        <v>1041193.8793693673</v>
      </c>
      <c r="AR37" s="83">
        <f>' CALCULATIONS'!BD645</f>
        <v>1162069.8571113877</v>
      </c>
      <c r="AS37" s="83">
        <f>' CALCULATIONS'!BE645</f>
        <v>1256874.0826229837</v>
      </c>
      <c r="AT37" s="83">
        <f>' CALCULATIONS'!BF645</f>
        <v>857991.22560411762</v>
      </c>
      <c r="AU37" s="83">
        <f>' CALCULATIONS'!BG645</f>
        <v>956517.73871154571</v>
      </c>
      <c r="AV37" s="83">
        <f>' CALCULATIONS'!BH645</f>
        <v>1023558.2630855216</v>
      </c>
      <c r="AW37" s="83">
        <f>' CALCULATIONS'!BI645</f>
        <v>1122690.7299876199</v>
      </c>
      <c r="AX37" s="83">
        <f>' CALCULATIONS'!BJ645</f>
        <v>1702808.8583215072</v>
      </c>
      <c r="AY37" s="83">
        <f>' CALCULATIONS'!BK645</f>
        <v>1768643.1096894804</v>
      </c>
      <c r="AZ37" s="83">
        <f>' CALCULATIONS'!BL645</f>
        <v>1275066.5468355417</v>
      </c>
      <c r="BA37" s="83">
        <f>' CALCULATIONS'!BM645</f>
        <v>1307392.5291799433</v>
      </c>
      <c r="BB37" s="83">
        <f>' CALCULATIONS'!BN645</f>
        <v>1026618.2825314278</v>
      </c>
      <c r="BC37" s="83">
        <f>' CALCULATIONS'!BO645</f>
        <v>1709707.4770137027</v>
      </c>
      <c r="BD37" s="83">
        <f>' CALCULATIONS'!BP645</f>
        <v>1908231.4442608259</v>
      </c>
      <c r="BE37" s="83">
        <f>' CALCULATIONS'!BQ645</f>
        <v>2063882.9214102589</v>
      </c>
      <c r="BF37" s="83">
        <f>' CALCULATIONS'!BR645</f>
        <v>1408876.1440225411</v>
      </c>
      <c r="BG37" s="83">
        <f>' CALCULATIONS'!BS645</f>
        <v>1570668.3097099839</v>
      </c>
      <c r="BH37" s="83">
        <f>' CALCULATIONS'!BT645</f>
        <v>1680751.3847206482</v>
      </c>
      <c r="BI37" s="83">
        <f>' CALCULATIONS'!BU645</f>
        <v>1843542.0363492307</v>
      </c>
      <c r="BJ37" s="83">
        <f>' CALCULATIONS'!BV645</f>
        <v>2796135.0674194051</v>
      </c>
      <c r="BK37" s="650">
        <f t="shared" ref="BK37" si="16">SUM(C37:BJ37)</f>
        <v>114370809.73518869</v>
      </c>
    </row>
    <row r="38" spans="1:63" ht="15.75" x14ac:dyDescent="0.25">
      <c r="A38" s="627" t="s">
        <v>849</v>
      </c>
      <c r="C38" s="83">
        <f>C39+C40</f>
        <v>54685278.004649222</v>
      </c>
      <c r="D38" s="83">
        <f t="shared" ref="D38:BJ38" si="17">D39+D40</f>
        <v>0</v>
      </c>
      <c r="E38" s="83">
        <f t="shared" si="17"/>
        <v>0</v>
      </c>
      <c r="F38" s="83">
        <f t="shared" si="17"/>
        <v>47111710.042019472</v>
      </c>
      <c r="G38" s="83">
        <f t="shared" si="17"/>
        <v>43180141.8614159</v>
      </c>
      <c r="H38" s="83">
        <f t="shared" si="17"/>
        <v>26315146.051523492</v>
      </c>
      <c r="I38" s="83">
        <f t="shared" si="17"/>
        <v>49733268.076009654</v>
      </c>
      <c r="J38" s="83">
        <f t="shared" si="17"/>
        <v>95336255.898894146</v>
      </c>
      <c r="K38" s="83">
        <f t="shared" si="17"/>
        <v>39158150.132641777</v>
      </c>
      <c r="L38" s="83">
        <f t="shared" si="17"/>
        <v>41011668.076698795</v>
      </c>
      <c r="M38" s="83">
        <f t="shared" si="17"/>
        <v>37629165.952815659</v>
      </c>
      <c r="N38" s="83">
        <f t="shared" si="17"/>
        <v>44009399.492042691</v>
      </c>
      <c r="O38" s="83">
        <f t="shared" si="17"/>
        <v>122780860.83522058</v>
      </c>
      <c r="P38" s="83">
        <f t="shared" si="17"/>
        <v>111286010.83121695</v>
      </c>
      <c r="Q38" s="83">
        <f t="shared" si="17"/>
        <v>62684777.913003504</v>
      </c>
      <c r="R38" s="83">
        <f t="shared" si="17"/>
        <v>64185340.432031654</v>
      </c>
      <c r="S38" s="83">
        <f t="shared" si="17"/>
        <v>57860892.689026088</v>
      </c>
      <c r="T38" s="83">
        <f t="shared" si="17"/>
        <v>36707372.387811318</v>
      </c>
      <c r="U38" s="83">
        <f t="shared" si="17"/>
        <v>66345062.223222084</v>
      </c>
      <c r="V38" s="83">
        <f t="shared" si="17"/>
        <v>122233765.57887113</v>
      </c>
      <c r="W38" s="83">
        <f t="shared" si="17"/>
        <v>52855837.234807722</v>
      </c>
      <c r="X38" s="83">
        <f t="shared" si="17"/>
        <v>55266643.999039747</v>
      </c>
      <c r="Y38" s="83">
        <f t="shared" si="17"/>
        <v>51153240.749338776</v>
      </c>
      <c r="Z38" s="83">
        <f t="shared" si="17"/>
        <v>53650470.221935302</v>
      </c>
      <c r="AA38" s="83">
        <f t="shared" si="17"/>
        <v>103129069.14546977</v>
      </c>
      <c r="AB38" s="83">
        <f t="shared" si="17"/>
        <v>83074678.332966521</v>
      </c>
      <c r="AC38" s="83">
        <f t="shared" si="17"/>
        <v>72184607.941908389</v>
      </c>
      <c r="AD38" s="83">
        <f t="shared" si="17"/>
        <v>74371778.563333526</v>
      </c>
      <c r="AE38" s="83">
        <f t="shared" si="17"/>
        <v>65961496.822067425</v>
      </c>
      <c r="AF38" s="83">
        <f t="shared" si="17"/>
        <v>40684996.133690961</v>
      </c>
      <c r="AG38" s="83">
        <f t="shared" si="17"/>
        <v>76913717.973998815</v>
      </c>
      <c r="AH38" s="83">
        <f t="shared" si="17"/>
        <v>155381321.69656363</v>
      </c>
      <c r="AI38" s="83">
        <f t="shared" si="17"/>
        <v>59992390.557308823</v>
      </c>
      <c r="AJ38" s="83">
        <f t="shared" si="17"/>
        <v>62910837.581199214</v>
      </c>
      <c r="AK38" s="83">
        <f t="shared" si="17"/>
        <v>57874354.113071866</v>
      </c>
      <c r="AL38" s="83">
        <f t="shared" si="17"/>
        <v>52744287.625704557</v>
      </c>
      <c r="AM38" s="83">
        <f t="shared" si="17"/>
        <v>94350597.144440949</v>
      </c>
      <c r="AN38" s="83">
        <f t="shared" si="17"/>
        <v>0</v>
      </c>
      <c r="AO38" s="83">
        <f t="shared" si="17"/>
        <v>0</v>
      </c>
      <c r="AP38" s="83">
        <f t="shared" si="17"/>
        <v>39031301.426529393</v>
      </c>
      <c r="AQ38" s="83">
        <f t="shared" si="17"/>
        <v>49220855.720890231</v>
      </c>
      <c r="AR38" s="83">
        <f t="shared" si="17"/>
        <v>26861334.747139461</v>
      </c>
      <c r="AS38" s="83">
        <f t="shared" si="17"/>
        <v>58148677.413205065</v>
      </c>
      <c r="AT38" s="83">
        <f t="shared" si="17"/>
        <v>161598637.26512477</v>
      </c>
      <c r="AU38" s="83">
        <f t="shared" si="17"/>
        <v>42717168.633900486</v>
      </c>
      <c r="AV38" s="83">
        <f t="shared" si="17"/>
        <v>45137050.182746813</v>
      </c>
      <c r="AW38" s="83">
        <f t="shared" si="17"/>
        <v>40734233.93516881</v>
      </c>
      <c r="AX38" s="83">
        <f t="shared" si="17"/>
        <v>37019263.793605171</v>
      </c>
      <c r="AY38" s="83">
        <f t="shared" si="17"/>
        <v>221286461.17840165</v>
      </c>
      <c r="AZ38" s="83">
        <f t="shared" si="17"/>
        <v>108193758.83742379</v>
      </c>
      <c r="BA38" s="83">
        <f t="shared" si="17"/>
        <v>86868042.228043512</v>
      </c>
      <c r="BB38" s="83">
        <f t="shared" si="17"/>
        <v>86281678.264012128</v>
      </c>
      <c r="BC38" s="83">
        <f t="shared" si="17"/>
        <v>80927962.239737093</v>
      </c>
      <c r="BD38" s="83">
        <f t="shared" si="17"/>
        <v>47456743.055506743</v>
      </c>
      <c r="BE38" s="83">
        <f t="shared" si="17"/>
        <v>91360984.31795828</v>
      </c>
      <c r="BF38" s="83">
        <f t="shared" si="17"/>
        <v>174542628.89240631</v>
      </c>
      <c r="BG38" s="83">
        <f t="shared" si="17"/>
        <v>71685614.431619376</v>
      </c>
      <c r="BH38" s="83">
        <f t="shared" si="17"/>
        <v>74880955.50513044</v>
      </c>
      <c r="BI38" s="83">
        <f t="shared" si="17"/>
        <v>68567078.054916859</v>
      </c>
      <c r="BJ38" s="83">
        <f t="shared" si="17"/>
        <v>63129414.953678273</v>
      </c>
      <c r="BK38" s="650">
        <f t="shared" si="4"/>
        <v>4010404437.393105</v>
      </c>
    </row>
    <row r="39" spans="1:63" ht="15.75" x14ac:dyDescent="0.25">
      <c r="A39" s="634" t="s">
        <v>1248</v>
      </c>
      <c r="C39" s="83">
        <f>' MOD'!C251</f>
        <v>54685278.004649222</v>
      </c>
      <c r="D39" s="83">
        <f>' MOD'!D251</f>
        <v>0</v>
      </c>
      <c r="E39" s="83">
        <f>' MOD'!E251</f>
        <v>0</v>
      </c>
      <c r="F39" s="83">
        <f>' MOD'!F251</f>
        <v>47111710.042019472</v>
      </c>
      <c r="G39" s="83">
        <f>' MOD'!G251</f>
        <v>43180141.8614159</v>
      </c>
      <c r="H39" s="83">
        <f>' MOD'!H251</f>
        <v>26315146.051523492</v>
      </c>
      <c r="I39" s="83">
        <f>' MOD'!I251</f>
        <v>49733268.076009654</v>
      </c>
      <c r="J39" s="83">
        <f>' MOD'!J251</f>
        <v>95336255.898894146</v>
      </c>
      <c r="K39" s="83">
        <f>' MOD'!K251</f>
        <v>39158150.132641777</v>
      </c>
      <c r="L39" s="83">
        <f>' MOD'!L251</f>
        <v>41011668.076698795</v>
      </c>
      <c r="M39" s="83">
        <f>' MOD'!M251</f>
        <v>37629165.952815659</v>
      </c>
      <c r="N39" s="83">
        <f>' MOD'!N251</f>
        <v>34144546.354674533</v>
      </c>
      <c r="O39" s="83">
        <f>' MOD'!O251</f>
        <v>122780860.83522058</v>
      </c>
      <c r="P39" s="83">
        <f>' MOD'!P251</f>
        <v>111286010.83121695</v>
      </c>
      <c r="Q39" s="83">
        <f>' MOD'!Q251</f>
        <v>62684777.913003504</v>
      </c>
      <c r="R39" s="83">
        <f>' MOD'!R251</f>
        <v>64185340.432031654</v>
      </c>
      <c r="S39" s="83">
        <f>' MOD'!S251</f>
        <v>57860892.689026088</v>
      </c>
      <c r="T39" s="83">
        <f>' MOD'!T251</f>
        <v>36707372.387811318</v>
      </c>
      <c r="U39" s="83">
        <f>' MOD'!U251</f>
        <v>66345062.223222084</v>
      </c>
      <c r="V39" s="83">
        <f>' MOD'!V251</f>
        <v>122233765.57887113</v>
      </c>
      <c r="W39" s="83">
        <f>' MOD'!W251</f>
        <v>52855837.234807722</v>
      </c>
      <c r="X39" s="83">
        <f>' MOD'!X251</f>
        <v>55266643.999039747</v>
      </c>
      <c r="Y39" s="83">
        <f>' MOD'!Y251</f>
        <v>51153240.749338776</v>
      </c>
      <c r="Z39" s="83">
        <f>' MOD'!Z251</f>
        <v>46984726.615830988</v>
      </c>
      <c r="AA39" s="83">
        <f>' MOD'!AA251</f>
        <v>103129069.14546977</v>
      </c>
      <c r="AB39" s="83">
        <f>' MOD'!AB251</f>
        <v>83074678.332966521</v>
      </c>
      <c r="AC39" s="83">
        <f>' MOD'!AC251</f>
        <v>72184607.941908389</v>
      </c>
      <c r="AD39" s="83">
        <f>' MOD'!AD251</f>
        <v>74371778.563333526</v>
      </c>
      <c r="AE39" s="83">
        <f>' MOD'!AE251</f>
        <v>65961496.822067425</v>
      </c>
      <c r="AF39" s="83">
        <f>' MOD'!AF251</f>
        <v>40684996.133690961</v>
      </c>
      <c r="AG39" s="83">
        <f>' MOD'!AG251</f>
        <v>76913717.973998815</v>
      </c>
      <c r="AH39" s="83">
        <f>' MOD'!AH251</f>
        <v>155381321.69656363</v>
      </c>
      <c r="AI39" s="83">
        <f>' MOD'!AI251</f>
        <v>59992390.557308823</v>
      </c>
      <c r="AJ39" s="83">
        <f>' MOD'!AJ251</f>
        <v>62910837.581199214</v>
      </c>
      <c r="AK39" s="83">
        <f>' MOD'!AK251</f>
        <v>57874354.113071866</v>
      </c>
      <c r="AL39" s="83">
        <f>' MOD'!AL251</f>
        <v>52744287.625704557</v>
      </c>
      <c r="AM39" s="83">
        <f>' MOD'!AM251</f>
        <v>94350597.144440949</v>
      </c>
      <c r="AN39" s="83">
        <f>' MOD'!AN251</f>
        <v>0</v>
      </c>
      <c r="AO39" s="83">
        <f>' MOD'!AO251</f>
        <v>0</v>
      </c>
      <c r="AP39" s="83">
        <f>' MOD'!AP251</f>
        <v>39031301.426529393</v>
      </c>
      <c r="AQ39" s="83">
        <f>' MOD'!AQ251</f>
        <v>49220855.720890231</v>
      </c>
      <c r="AR39" s="83">
        <f>' MOD'!AR251</f>
        <v>26861334.747139461</v>
      </c>
      <c r="AS39" s="83">
        <f>' MOD'!AS251</f>
        <v>58148677.413205065</v>
      </c>
      <c r="AT39" s="83">
        <f>' MOD'!AT251</f>
        <v>161598637.26512477</v>
      </c>
      <c r="AU39" s="83">
        <f>' MOD'!AU251</f>
        <v>42717168.633900486</v>
      </c>
      <c r="AV39" s="83">
        <f>' MOD'!AV251</f>
        <v>45137050.182746813</v>
      </c>
      <c r="AW39" s="83">
        <f>' MOD'!AW251</f>
        <v>40734233.93516881</v>
      </c>
      <c r="AX39" s="83">
        <f>' MOD'!AX251</f>
        <v>37019263.793605171</v>
      </c>
      <c r="AY39" s="83">
        <f>' MOD'!AY251</f>
        <v>221286461.17840165</v>
      </c>
      <c r="AZ39" s="83">
        <f>' MOD'!AZ251</f>
        <v>108193758.83742379</v>
      </c>
      <c r="BA39" s="83">
        <f>' MOD'!BA251</f>
        <v>86868042.228043512</v>
      </c>
      <c r="BB39" s="83">
        <f>' MOD'!BB251</f>
        <v>86281678.264012128</v>
      </c>
      <c r="BC39" s="83">
        <f>' MOD'!BC251</f>
        <v>80927962.239737093</v>
      </c>
      <c r="BD39" s="83">
        <f>' MOD'!BD251</f>
        <v>47456743.055506743</v>
      </c>
      <c r="BE39" s="83">
        <f>' MOD'!BE251</f>
        <v>91360984.31795828</v>
      </c>
      <c r="BF39" s="83">
        <f>' MOD'!BF251</f>
        <v>174542628.89240631</v>
      </c>
      <c r="BG39" s="83">
        <f>' MOD'!BG251</f>
        <v>71685614.431619376</v>
      </c>
      <c r="BH39" s="83">
        <f>' MOD'!BH251</f>
        <v>74880955.50513044</v>
      </c>
      <c r="BI39" s="83">
        <f>' MOD'!BI251</f>
        <v>68567078.054916859</v>
      </c>
      <c r="BJ39" s="83">
        <f>' MOD'!BJ251</f>
        <v>63129414.953678273</v>
      </c>
      <c r="BK39" s="650">
        <f t="shared" si="4"/>
        <v>3993873840.6496325</v>
      </c>
    </row>
    <row r="40" spans="1:63" ht="15.75" x14ac:dyDescent="0.25">
      <c r="A40" s="634" t="s">
        <v>1249</v>
      </c>
      <c r="C40" s="83">
        <f>' MOD'!C267</f>
        <v>0</v>
      </c>
      <c r="D40" s="83">
        <f>' MOD'!D267</f>
        <v>0</v>
      </c>
      <c r="E40" s="83">
        <f>' MOD'!E267</f>
        <v>0</v>
      </c>
      <c r="F40" s="83">
        <f>' MOD'!F267</f>
        <v>0</v>
      </c>
      <c r="G40" s="83">
        <f>' MOD'!G267</f>
        <v>0</v>
      </c>
      <c r="H40" s="83">
        <f>' MOD'!H267</f>
        <v>0</v>
      </c>
      <c r="I40" s="83">
        <f>' MOD'!I267</f>
        <v>0</v>
      </c>
      <c r="J40" s="83">
        <f>' MOD'!J267</f>
        <v>0</v>
      </c>
      <c r="K40" s="83">
        <f>' MOD'!K267</f>
        <v>0</v>
      </c>
      <c r="L40" s="83">
        <f>' MOD'!L267</f>
        <v>0</v>
      </c>
      <c r="M40" s="83">
        <f>' MOD'!M267</f>
        <v>0</v>
      </c>
      <c r="N40" s="83">
        <f>' MOD'!N267</f>
        <v>9864853.1373681594</v>
      </c>
      <c r="O40" s="83">
        <f>' MOD'!O267</f>
        <v>0</v>
      </c>
      <c r="P40" s="83">
        <f>' MOD'!P267</f>
        <v>0</v>
      </c>
      <c r="Q40" s="83">
        <f>' MOD'!Q267</f>
        <v>0</v>
      </c>
      <c r="R40" s="83">
        <f>' MOD'!R267</f>
        <v>0</v>
      </c>
      <c r="S40" s="83">
        <f>' MOD'!S267</f>
        <v>0</v>
      </c>
      <c r="T40" s="83">
        <f>' MOD'!T267</f>
        <v>0</v>
      </c>
      <c r="U40" s="83">
        <f>' MOD'!U267</f>
        <v>0</v>
      </c>
      <c r="V40" s="83">
        <f>' MOD'!V267</f>
        <v>0</v>
      </c>
      <c r="W40" s="83">
        <f>' MOD'!W267</f>
        <v>0</v>
      </c>
      <c r="X40" s="83">
        <f>' MOD'!X267</f>
        <v>0</v>
      </c>
      <c r="Y40" s="83">
        <f>' MOD'!Y267</f>
        <v>0</v>
      </c>
      <c r="Z40" s="83">
        <f>' MOD'!Z267</f>
        <v>6665743.6061043143</v>
      </c>
      <c r="AA40" s="83">
        <f>' MOD'!AA267</f>
        <v>0</v>
      </c>
      <c r="AB40" s="83">
        <f>' MOD'!AB267</f>
        <v>0</v>
      </c>
      <c r="AC40" s="83">
        <f>' MOD'!AC267</f>
        <v>0</v>
      </c>
      <c r="AD40" s="83">
        <f>' MOD'!AD267</f>
        <v>0</v>
      </c>
      <c r="AE40" s="83">
        <f>' MOD'!AE267</f>
        <v>0</v>
      </c>
      <c r="AF40" s="83">
        <f>' MOD'!AF267</f>
        <v>0</v>
      </c>
      <c r="AG40" s="83">
        <f>' MOD'!AG267</f>
        <v>0</v>
      </c>
      <c r="AH40" s="83">
        <f>' MOD'!AH267</f>
        <v>0</v>
      </c>
      <c r="AI40" s="83">
        <f>' MOD'!AI267</f>
        <v>0</v>
      </c>
      <c r="AJ40" s="83">
        <f>' MOD'!AJ267</f>
        <v>0</v>
      </c>
      <c r="AK40" s="83">
        <f>' MOD'!AK267</f>
        <v>0</v>
      </c>
      <c r="AL40" s="83">
        <f>' MOD'!AL267</f>
        <v>0</v>
      </c>
      <c r="AM40" s="83">
        <f>' MOD'!AM267</f>
        <v>0</v>
      </c>
      <c r="AN40" s="83">
        <f>' MOD'!AN267</f>
        <v>0</v>
      </c>
      <c r="AO40" s="83">
        <f>' MOD'!AO267</f>
        <v>0</v>
      </c>
      <c r="AP40" s="83">
        <f>' MOD'!AP267</f>
        <v>0</v>
      </c>
      <c r="AQ40" s="83">
        <f>' MOD'!AQ267</f>
        <v>0</v>
      </c>
      <c r="AR40" s="83">
        <f>' MOD'!AR267</f>
        <v>0</v>
      </c>
      <c r="AS40" s="83">
        <f>' MOD'!AS267</f>
        <v>0</v>
      </c>
      <c r="AT40" s="83">
        <f>' MOD'!AT267</f>
        <v>0</v>
      </c>
      <c r="AU40" s="83">
        <f>' MOD'!AU267</f>
        <v>0</v>
      </c>
      <c r="AV40" s="83">
        <f>' MOD'!AV267</f>
        <v>0</v>
      </c>
      <c r="AW40" s="83">
        <f>' MOD'!AW267</f>
        <v>0</v>
      </c>
      <c r="AX40" s="83">
        <f>' MOD'!AX267</f>
        <v>0</v>
      </c>
      <c r="AY40" s="83">
        <f>' MOD'!AY267</f>
        <v>0</v>
      </c>
      <c r="AZ40" s="83">
        <f>' MOD'!AZ267</f>
        <v>0</v>
      </c>
      <c r="BA40" s="83">
        <f>' MOD'!BA267</f>
        <v>0</v>
      </c>
      <c r="BB40" s="83">
        <f>' MOD'!BB267</f>
        <v>0</v>
      </c>
      <c r="BC40" s="83">
        <f>' MOD'!BC267</f>
        <v>0</v>
      </c>
      <c r="BD40" s="83">
        <f>' MOD'!BD267</f>
        <v>0</v>
      </c>
      <c r="BE40" s="83">
        <f>' MOD'!BE267</f>
        <v>0</v>
      </c>
      <c r="BF40" s="83">
        <f>' MOD'!BF267</f>
        <v>0</v>
      </c>
      <c r="BG40" s="83">
        <f>' MOD'!BG267</f>
        <v>0</v>
      </c>
      <c r="BH40" s="83">
        <f>' MOD'!BH267</f>
        <v>0</v>
      </c>
      <c r="BI40" s="83">
        <f>' MOD'!BI267</f>
        <v>0</v>
      </c>
      <c r="BJ40" s="83">
        <f>' MOD'!BJ267</f>
        <v>0</v>
      </c>
      <c r="BK40" s="650">
        <f>SUM(C40:BJ40)</f>
        <v>16530596.743472474</v>
      </c>
    </row>
    <row r="41" spans="1:63" ht="15.75" x14ac:dyDescent="0.25">
      <c r="A41" s="627" t="s">
        <v>850</v>
      </c>
      <c r="C41" s="83">
        <f>C42+C43+C46+C44+C45</f>
        <v>21265980.463280424</v>
      </c>
      <c r="D41" s="83">
        <f t="shared" ref="D41:BJ41" si="18">D42+D43+D46+D44+D45</f>
        <v>7422616</v>
      </c>
      <c r="E41" s="83">
        <f t="shared" si="18"/>
        <v>7610799.6799999997</v>
      </c>
      <c r="F41" s="83">
        <f t="shared" si="18"/>
        <v>17678617.049761273</v>
      </c>
      <c r="G41" s="83">
        <f t="shared" si="18"/>
        <v>28135243.148196977</v>
      </c>
      <c r="H41" s="83">
        <f t="shared" si="18"/>
        <v>25249618.714018792</v>
      </c>
      <c r="I41" s="83">
        <f t="shared" si="18"/>
        <v>30829776.702082582</v>
      </c>
      <c r="J41" s="83">
        <f t="shared" si="18"/>
        <v>28825939.321222529</v>
      </c>
      <c r="K41" s="83">
        <f t="shared" si="18"/>
        <v>23852903.486819033</v>
      </c>
      <c r="L41" s="83">
        <f t="shared" si="18"/>
        <v>25105802.765068095</v>
      </c>
      <c r="M41" s="83">
        <f t="shared" si="18"/>
        <v>26402000.023160052</v>
      </c>
      <c r="N41" s="83">
        <f t="shared" si="18"/>
        <v>39632549.917351536</v>
      </c>
      <c r="O41" s="83">
        <f t="shared" si="18"/>
        <v>35714109.061701179</v>
      </c>
      <c r="P41" s="83">
        <f t="shared" si="18"/>
        <v>27185872.136679009</v>
      </c>
      <c r="Q41" s="83">
        <f t="shared" si="18"/>
        <v>23616491.213237666</v>
      </c>
      <c r="R41" s="83">
        <f t="shared" si="18"/>
        <v>18798170.968401983</v>
      </c>
      <c r="S41" s="83">
        <f t="shared" si="18"/>
        <v>31207679.380501568</v>
      </c>
      <c r="T41" s="83">
        <f t="shared" si="18"/>
        <v>28480428.527513452</v>
      </c>
      <c r="U41" s="83">
        <f t="shared" si="18"/>
        <v>33764171.292153165</v>
      </c>
      <c r="V41" s="83">
        <f t="shared" si="18"/>
        <v>28542915.10745604</v>
      </c>
      <c r="W41" s="83">
        <f t="shared" si="18"/>
        <v>26195576.113882173</v>
      </c>
      <c r="X41" s="83">
        <f t="shared" si="18"/>
        <v>27539659.271338977</v>
      </c>
      <c r="Y41" s="83">
        <f t="shared" si="18"/>
        <v>29258462.585377686</v>
      </c>
      <c r="Z41" s="83">
        <f t="shared" si="18"/>
        <v>44951328.686027691</v>
      </c>
      <c r="AA41" s="83">
        <f t="shared" si="18"/>
        <v>22682710.937254164</v>
      </c>
      <c r="AB41" s="83">
        <f t="shared" si="18"/>
        <v>19058548.571573991</v>
      </c>
      <c r="AC41" s="83">
        <f t="shared" si="18"/>
        <v>20533447.748528484</v>
      </c>
      <c r="AD41" s="83">
        <f t="shared" si="18"/>
        <v>16205540.054362459</v>
      </c>
      <c r="AE41" s="83">
        <f t="shared" si="18"/>
        <v>27395217.811063141</v>
      </c>
      <c r="AF41" s="83">
        <f t="shared" si="18"/>
        <v>25088841.149460122</v>
      </c>
      <c r="AG41" s="83">
        <f t="shared" si="18"/>
        <v>29680814.850845456</v>
      </c>
      <c r="AH41" s="83">
        <f t="shared" si="18"/>
        <v>25508610.098413926</v>
      </c>
      <c r="AI41" s="83">
        <f t="shared" si="18"/>
        <v>22905160.832280744</v>
      </c>
      <c r="AJ41" s="83">
        <f t="shared" si="18"/>
        <v>24098213.225664169</v>
      </c>
      <c r="AK41" s="83">
        <f t="shared" si="18"/>
        <v>25671122.995632596</v>
      </c>
      <c r="AL41" s="83">
        <f t="shared" si="18"/>
        <v>39248841.521483742</v>
      </c>
      <c r="AM41" s="83">
        <f t="shared" si="18"/>
        <v>11287669.281984128</v>
      </c>
      <c r="AN41" s="83">
        <f t="shared" si="18"/>
        <v>3331839.2250000001</v>
      </c>
      <c r="AO41" s="83">
        <f t="shared" si="18"/>
        <v>3416359.2774999999</v>
      </c>
      <c r="AP41" s="83">
        <f t="shared" si="18"/>
        <v>6140261.7591851614</v>
      </c>
      <c r="AQ41" s="83">
        <f t="shared" si="18"/>
        <v>12981186.094107855</v>
      </c>
      <c r="AR41" s="83">
        <f t="shared" si="18"/>
        <v>11433326.980926927</v>
      </c>
      <c r="AS41" s="83">
        <f t="shared" si="18"/>
        <v>13982139.343531666</v>
      </c>
      <c r="AT41" s="83">
        <f t="shared" si="18"/>
        <v>15080760.984251203</v>
      </c>
      <c r="AU41" s="83">
        <f t="shared" si="18"/>
        <v>10646044.827258281</v>
      </c>
      <c r="AV41" s="83">
        <f t="shared" si="18"/>
        <v>11203440.558314696</v>
      </c>
      <c r="AW41" s="83">
        <f t="shared" si="18"/>
        <v>11857717.046388615</v>
      </c>
      <c r="AX41" s="83">
        <f t="shared" si="18"/>
        <v>18183123.661030445</v>
      </c>
      <c r="AY41" s="83">
        <f t="shared" si="18"/>
        <v>25314251.751870714</v>
      </c>
      <c r="AZ41" s="83">
        <f t="shared" si="18"/>
        <v>13298384.51237696</v>
      </c>
      <c r="BA41" s="83">
        <f t="shared" si="18"/>
        <v>14273281.794008089</v>
      </c>
      <c r="BB41" s="83">
        <f t="shared" si="18"/>
        <v>10818549.770362053</v>
      </c>
      <c r="BC41" s="83">
        <f t="shared" si="18"/>
        <v>19687873.052410297</v>
      </c>
      <c r="BD41" s="83">
        <f t="shared" si="18"/>
        <v>17955427.605952766</v>
      </c>
      <c r="BE41" s="83">
        <f t="shared" si="18"/>
        <v>20924527.658481527</v>
      </c>
      <c r="BF41" s="83">
        <f t="shared" si="18"/>
        <v>16219678.119030863</v>
      </c>
      <c r="BG41" s="83">
        <f t="shared" si="18"/>
        <v>16176352.906620506</v>
      </c>
      <c r="BH41" s="83">
        <f t="shared" si="18"/>
        <v>16986406.709232602</v>
      </c>
      <c r="BI41" s="83">
        <f t="shared" si="18"/>
        <v>18203879.360573262</v>
      </c>
      <c r="BJ41" s="83">
        <f t="shared" si="18"/>
        <v>28544831.781090524</v>
      </c>
      <c r="BK41" s="650">
        <f t="shared" si="4"/>
        <v>1283291095.473284</v>
      </c>
    </row>
    <row r="42" spans="1:63" ht="15.75" x14ac:dyDescent="0.25">
      <c r="A42" s="634" t="s">
        <v>851</v>
      </c>
      <c r="C42" s="83">
        <f>ASSETS!HZ36+ASSETS!HZ124</f>
        <v>10970155.423280424</v>
      </c>
      <c r="D42" s="83">
        <f>ASSETS!IA36+ASSETS!IA124</f>
        <v>0</v>
      </c>
      <c r="E42" s="83">
        <f>ASSETS!IB36+ASSETS!IB124</f>
        <v>0</v>
      </c>
      <c r="F42" s="83">
        <f>ASSETS!IC36+ASSETS!IC124</f>
        <v>8363343.7452815659</v>
      </c>
      <c r="G42" s="83">
        <f>ASSETS!ID36+ASSETS!ID124</f>
        <v>7656864.8296721373</v>
      </c>
      <c r="H42" s="83">
        <f>ASSETS!IE36+ASSETS!IE124</f>
        <v>4661107.0366013162</v>
      </c>
      <c r="I42" s="83">
        <f>ASSETS!IF36+ASSETS!IF124</f>
        <v>8799281.3405357897</v>
      </c>
      <c r="J42" s="83">
        <f>ASSETS!IG36+ASSETS!IG124</f>
        <v>16849062.749622464</v>
      </c>
      <c r="K42" s="83">
        <f>ASSETS!IH36+ASSETS!IH124</f>
        <v>6912860.7526985211</v>
      </c>
      <c r="L42" s="83">
        <f>ASSETS!II36+ASSETS!II124</f>
        <v>7232052.9304226656</v>
      </c>
      <c r="M42" s="83">
        <f>ASSETS!IJ36+ASSETS!IJ124</f>
        <v>6628233.6350008268</v>
      </c>
      <c r="N42" s="83">
        <f>ASSETS!IK36+ASSETS!IK124</f>
        <v>6007781.7688540965</v>
      </c>
      <c r="O42" s="83">
        <f>ASSETS!IL36+ASSETS!IL124</f>
        <v>17021329.365079366</v>
      </c>
      <c r="P42" s="83">
        <f>ASSETS!IM36+ASSETS!IM124</f>
        <v>14408497.93978958</v>
      </c>
      <c r="Q42" s="83">
        <f>ASSETS!IN36+ASSETS!IN124</f>
        <v>7731042.4391436921</v>
      </c>
      <c r="R42" s="83">
        <f>ASSETS!IO36+ASSETS!IO124</f>
        <v>7907279.8807424633</v>
      </c>
      <c r="S42" s="83">
        <f>ASSETS!IP36+ASSETS!IP124</f>
        <v>7120200.5854553003</v>
      </c>
      <c r="T42" s="83">
        <f>ASSETS!IQ36+ASSETS!IQ124</f>
        <v>4512079.8027014006</v>
      </c>
      <c r="U42" s="83">
        <f>ASSETS!IR36+ASSETS!IR124</f>
        <v>8146086.0620371941</v>
      </c>
      <c r="V42" s="83">
        <f>ASSETS!IS36+ASSETS!IS124</f>
        <v>14991636.031155583</v>
      </c>
      <c r="W42" s="83">
        <f>ASSETS!IT36+ASSETS!IT124</f>
        <v>6475432.5103193205</v>
      </c>
      <c r="X42" s="83">
        <f>ASSETS!IU36+ASSETS!IU124</f>
        <v>6763281.108090613</v>
      </c>
      <c r="Y42" s="83">
        <f>ASSETS!IV36+ASSETS!IV124</f>
        <v>6252972.9819420818</v>
      </c>
      <c r="Z42" s="83">
        <f>ASSETS!IW36+ASSETS!IW124</f>
        <v>5737063.9246805441</v>
      </c>
      <c r="AA42" s="83">
        <f>ASSETS!IX36+ASSETS!IX124</f>
        <v>10151941.81270222</v>
      </c>
      <c r="AB42" s="83">
        <f>ASSETS!IY36+ASSETS!IY124</f>
        <v>7572956.9750599228</v>
      </c>
      <c r="AC42" s="83">
        <f>ASSETS!IZ36+ASSETS!IZ124</f>
        <v>6228195.8448811974</v>
      </c>
      <c r="AD42" s="83">
        <f>ASSETS!JA36+ASSETS!JA124</f>
        <v>6409750.4609497506</v>
      </c>
      <c r="AE42" s="83">
        <f>ASSETS!JB36+ASSETS!JB124</f>
        <v>5678574.0519547323</v>
      </c>
      <c r="AF42" s="83">
        <f>ASSETS!JC36+ASSETS!JC124</f>
        <v>3498641.5233736387</v>
      </c>
      <c r="AG42" s="83">
        <f>ASSETS!JD36+ASSETS!JD124</f>
        <v>6606719.7728108149</v>
      </c>
      <c r="AH42" s="83">
        <f>ASSETS!JE36+ASSETS!JE124</f>
        <v>13332093.253968256</v>
      </c>
      <c r="AI42" s="83">
        <f>ASSETS!JF36+ASSETS!JF124</f>
        <v>5141782.3063388355</v>
      </c>
      <c r="AJ42" s="83">
        <f>ASSETS!JG36+ASSETS!JG124</f>
        <v>5385939.9299208159</v>
      </c>
      <c r="AK42" s="83">
        <f>ASSETS!JH36+ASSETS!JH124</f>
        <v>4949271.1650497094</v>
      </c>
      <c r="AL42" s="83">
        <f>ASSETS!JI36+ASSETS!JI124</f>
        <v>4505573.8078379417</v>
      </c>
      <c r="AM42" s="83">
        <f>ASSETS!JJ36+ASSETS!JJ124</f>
        <v>6666046.6269841278</v>
      </c>
      <c r="AN42" s="83">
        <f>ASSETS!JK36+ASSETS!JK124</f>
        <v>0</v>
      </c>
      <c r="AO42" s="83">
        <f>ASSETS!JL36+ASSETS!JL124</f>
        <v>0</v>
      </c>
      <c r="AP42" s="83">
        <f>ASSETS!JM36+ASSETS!JM124</f>
        <v>2368139.2347127809</v>
      </c>
      <c r="AQ42" s="83">
        <f>ASSETS!JN36+ASSETS!JN124</f>
        <v>2983040.8269105642</v>
      </c>
      <c r="AR42" s="83">
        <f>ASSETS!JO36+ASSETS!JO124</f>
        <v>1626125.283475345</v>
      </c>
      <c r="AS42" s="83">
        <f>ASSETS!JP36+ASSETS!JP124</f>
        <v>3516277.7151133358</v>
      </c>
      <c r="AT42" s="83">
        <f>ASSETS!JQ36+ASSETS!JQ124</f>
        <v>9761093.4753011726</v>
      </c>
      <c r="AU42" s="83">
        <f>ASSETS!JR36+ASSETS!JR124</f>
        <v>2577396.4316610615</v>
      </c>
      <c r="AV42" s="83">
        <f>ASSETS!JS36+ASSETS!JS124</f>
        <v>2720385.5395394233</v>
      </c>
      <c r="AW42" s="83">
        <f>ASSETS!JT36+ASSETS!JT124</f>
        <v>2452312.9474043329</v>
      </c>
      <c r="AX42" s="83">
        <f>ASSETS!JU36+ASSETS!JU124</f>
        <v>2226197.5538479029</v>
      </c>
      <c r="AY42" s="83">
        <f>ASSETS!JV36+ASSETS!JV124</f>
        <v>11487475.1984127</v>
      </c>
      <c r="AZ42" s="83">
        <f>ASSETS!JW36+ASSETS!JW124</f>
        <v>5069771.6716975383</v>
      </c>
      <c r="BA42" s="83">
        <f>ASSETS!JX36+ASSETS!JX124</f>
        <v>3776938.2949398248</v>
      </c>
      <c r="BB42" s="83">
        <f>ASSETS!JY36+ASSETS!JY124</f>
        <v>3747259.2139417692</v>
      </c>
      <c r="BC42" s="83">
        <f>ASSETS!JZ36+ASSETS!JZ124</f>
        <v>3510828.3274388025</v>
      </c>
      <c r="BD42" s="83">
        <f>ASSETS!KA36+ASSETS!KA124</f>
        <v>2056483.8062045388</v>
      </c>
      <c r="BE42" s="83">
        <f>ASSETS!KB36+ASSETS!KB124</f>
        <v>3954622.6403007265</v>
      </c>
      <c r="BF42" s="83">
        <f>ASSETS!KC36+ASSETS!KC124</f>
        <v>7546806.9680338576</v>
      </c>
      <c r="BG42" s="83">
        <f>ASSETS!KD36+ASSETS!KD124</f>
        <v>3096076.8139138906</v>
      </c>
      <c r="BH42" s="83">
        <f>ASSETS!KE36+ASSETS!KE124</f>
        <v>3230499.015264459</v>
      </c>
      <c r="BI42" s="83">
        <f>ASSETS!KF36+ASSETS!KF124</f>
        <v>2954832.9400640661</v>
      </c>
      <c r="BJ42" s="83">
        <f>ASSETS!KG36+ASSETS!KG124</f>
        <v>2717494.2850681497</v>
      </c>
      <c r="BK42" s="650">
        <f t="shared" si="4"/>
        <v>360655192.55818522</v>
      </c>
    </row>
    <row r="43" spans="1:63" ht="15.75" x14ac:dyDescent="0.25">
      <c r="A43" s="634" t="s">
        <v>852</v>
      </c>
      <c r="C43" s="83">
        <f>' CALCULATIONS'!O1555</f>
        <v>0</v>
      </c>
      <c r="D43" s="83">
        <f>' CALCULATIONS'!P1555</f>
        <v>0</v>
      </c>
      <c r="E43" s="83">
        <f>' CALCULATIONS'!Q1555</f>
        <v>0</v>
      </c>
      <c r="F43" s="83">
        <f>' CALCULATIONS'!R1555</f>
        <v>3338945.304479708</v>
      </c>
      <c r="G43" s="83">
        <f>' CALCULATIONS'!S1555</f>
        <v>10525589.518524839</v>
      </c>
      <c r="H43" s="83">
        <f>' CALCULATIONS'!T1555</f>
        <v>9480022.3974174764</v>
      </c>
      <c r="I43" s="83">
        <f>' CALCULATIONS'!U1555</f>
        <v>10015831.841546791</v>
      </c>
      <c r="J43" s="83">
        <f>' CALCULATIONS'!V1555</f>
        <v>3775343.0516000651</v>
      </c>
      <c r="K43" s="83">
        <f>' CALCULATIONS'!W1555</f>
        <v>7796593.374120513</v>
      </c>
      <c r="L43" s="83">
        <f>' CALCULATIONS'!X1555</f>
        <v>8089445.2746454291</v>
      </c>
      <c r="M43" s="83">
        <f>' CALCULATIONS'!Y1555</f>
        <v>9041893.8281592242</v>
      </c>
      <c r="N43" s="83">
        <f>' CALCULATIONS'!Z1555</f>
        <v>16552449.140673706</v>
      </c>
      <c r="O43" s="83">
        <f>' CALCULATIONS'!AA1555</f>
        <v>6972340.1966218101</v>
      </c>
      <c r="P43" s="83">
        <f>' CALCULATIONS'!AB1555</f>
        <v>4327693.7093894305</v>
      </c>
      <c r="Q43" s="83">
        <f>' CALCULATIONS'!AC1555</f>
        <v>7221487.5240939716</v>
      </c>
      <c r="R43" s="83">
        <f>' CALCULATIONS'!AD1555</f>
        <v>4087545.0626595188</v>
      </c>
      <c r="S43" s="83">
        <f>' CALCULATIONS'!AE1555</f>
        <v>12757326.657546269</v>
      </c>
      <c r="T43" s="83">
        <f>' CALCULATIONS'!AF1555</f>
        <v>11322692.712312052</v>
      </c>
      <c r="U43" s="83">
        <f>' CALCULATIONS'!AG1555</f>
        <v>11940935.992615974</v>
      </c>
      <c r="V43" s="83">
        <f>' CALCULATIONS'!AH1555</f>
        <v>4214838.0638004579</v>
      </c>
      <c r="W43" s="83">
        <f>' CALCULATIONS'!AI1555</f>
        <v>9311480.5660628546</v>
      </c>
      <c r="X43" s="83">
        <f>' CALCULATIONS'!AJ1555</f>
        <v>9638142.3132483643</v>
      </c>
      <c r="Y43" s="83">
        <f>' CALCULATIONS'!AK1555</f>
        <v>10788667.853435606</v>
      </c>
      <c r="Z43" s="83">
        <f>' CALCULATIONS'!AL1555</f>
        <v>20013055.480793826</v>
      </c>
      <c r="AA43" s="83">
        <f>' CALCULATIONS'!AM1555</f>
        <v>2126456.8995519448</v>
      </c>
      <c r="AB43" s="83">
        <f>' CALCULATIONS'!AN1555</f>
        <v>3984842.7965140683</v>
      </c>
      <c r="AC43" s="83">
        <f>' CALCULATIONS'!AO1555</f>
        <v>6614288.1786472844</v>
      </c>
      <c r="AD43" s="83">
        <f>' CALCULATIONS'!AP1555</f>
        <v>3756368.3184127086</v>
      </c>
      <c r="AE43" s="83">
        <f>' CALCULATIONS'!AQ1555</f>
        <v>11658864.009108407</v>
      </c>
      <c r="AF43" s="83">
        <f>' CALCULATIONS'!AR1555</f>
        <v>10364635.826086484</v>
      </c>
      <c r="AG43" s="83">
        <f>' CALCULATIONS'!AS1555</f>
        <v>10932834.603034643</v>
      </c>
      <c r="AH43" s="83">
        <f>' CALCULATIONS'!AT1555</f>
        <v>3888413.8444456691</v>
      </c>
      <c r="AI43" s="83">
        <f>' CALCULATIONS'!AU1555</f>
        <v>8523577.500941908</v>
      </c>
      <c r="AJ43" s="83">
        <f>' CALCULATIONS'!AV1555</f>
        <v>8824915.5207433514</v>
      </c>
      <c r="AK43" s="83">
        <f>' CALCULATIONS'!AW1555</f>
        <v>9876951.6555828862</v>
      </c>
      <c r="AL43" s="83">
        <f>' CALCULATIONS'!AX1555</f>
        <v>18294547.013645798</v>
      </c>
      <c r="AM43" s="83">
        <f>' CALCULATIONS'!AY1555</f>
        <v>0</v>
      </c>
      <c r="AN43" s="83">
        <f>' CALCULATIONS'!AZ1555</f>
        <v>0</v>
      </c>
      <c r="AO43" s="83">
        <f>' CALCULATIONS'!BA1555</f>
        <v>0</v>
      </c>
      <c r="AP43" s="83">
        <f>' CALCULATIONS'!BB1555</f>
        <v>1089429.7194723801</v>
      </c>
      <c r="AQ43" s="83">
        <f>' CALCULATIONS'!BC1555</f>
        <v>5530468.6446972908</v>
      </c>
      <c r="AR43" s="83">
        <f>' CALCULATIONS'!BD1555</f>
        <v>4820856.2749515818</v>
      </c>
      <c r="AS43" s="83">
        <f>' CALCULATIONS'!BE1555</f>
        <v>5072719.1334183319</v>
      </c>
      <c r="AT43" s="83">
        <f>' CALCULATIONS'!BF1555</f>
        <v>1638098.2864500307</v>
      </c>
      <c r="AU43" s="83">
        <f>' CALCULATIONS'!BG1555</f>
        <v>3964310.0730972202</v>
      </c>
      <c r="AV43" s="83">
        <f>' CALCULATIONS'!BH1555</f>
        <v>4091051.3637752729</v>
      </c>
      <c r="AW43" s="83">
        <f>' CALCULATIONS'!BI1555</f>
        <v>4588031.2464842824</v>
      </c>
      <c r="AX43" s="83">
        <f>' CALCULATIONS'!BJ1555</f>
        <v>8650314.4571825434</v>
      </c>
      <c r="AY43" s="83">
        <f>' CALCULATIONS'!BK1555</f>
        <v>6465149.8534580143</v>
      </c>
      <c r="AZ43" s="83">
        <f>' CALCULATIONS'!BL1555</f>
        <v>2921400.8406794216</v>
      </c>
      <c r="BA43" s="83">
        <f>' CALCULATIONS'!BM1555</f>
        <v>5054580.9990682648</v>
      </c>
      <c r="BB43" s="83">
        <f>' CALCULATIONS'!BN1555</f>
        <v>2798195.2564202826</v>
      </c>
      <c r="BC43" s="83">
        <f>' CALCULATIONS'!BO1555</f>
        <v>9060725.924971493</v>
      </c>
      <c r="BD43" s="83">
        <f>' CALCULATIONS'!BP1555</f>
        <v>7956308.299748227</v>
      </c>
      <c r="BE43" s="83">
        <f>' CALCULATIONS'!BQ1555</f>
        <v>8379401.0681807995</v>
      </c>
      <c r="BF43" s="83">
        <f>' CALCULATIONS'!BR1555</f>
        <v>2808703.2009970066</v>
      </c>
      <c r="BG43" s="83">
        <f>' CALCULATIONS'!BS1555</f>
        <v>6542680.2927066144</v>
      </c>
      <c r="BH43" s="83">
        <f>' CALCULATIONS'!BT1555</f>
        <v>6760112.8939681435</v>
      </c>
      <c r="BI43" s="83">
        <f>' CALCULATIONS'!BU1555</f>
        <v>7575667.7705091946</v>
      </c>
      <c r="BJ43" s="83">
        <f>' CALCULATIONS'!BV1555</f>
        <v>14188978.996022373</v>
      </c>
      <c r="BK43" s="650">
        <f t="shared" si="4"/>
        <v>410016200.62672186</v>
      </c>
    </row>
    <row r="44" spans="1:63" ht="15.75" x14ac:dyDescent="0.25">
      <c r="A44" s="634" t="s">
        <v>1262</v>
      </c>
      <c r="C44" s="83">
        <f>' MOD'!C346</f>
        <v>0</v>
      </c>
      <c r="D44" s="83">
        <f>' MOD'!D346</f>
        <v>0</v>
      </c>
      <c r="E44" s="83">
        <f>' MOD'!E346</f>
        <v>0</v>
      </c>
      <c r="F44" s="83">
        <f>' MOD'!F346</f>
        <v>0</v>
      </c>
      <c r="G44" s="83">
        <f>' MOD'!G346</f>
        <v>0</v>
      </c>
      <c r="H44" s="83">
        <f>' MOD'!H346</f>
        <v>0</v>
      </c>
      <c r="I44" s="83">
        <f>' MOD'!I346</f>
        <v>0</v>
      </c>
      <c r="J44" s="83">
        <f>' MOD'!J346</f>
        <v>0</v>
      </c>
      <c r="K44" s="83">
        <f>' MOD'!K346</f>
        <v>0</v>
      </c>
      <c r="L44" s="83">
        <f>' MOD'!L346</f>
        <v>0</v>
      </c>
      <c r="M44" s="83">
        <f>' MOD'!M346</f>
        <v>0</v>
      </c>
      <c r="N44" s="83">
        <f>' MOD'!N346</f>
        <v>794929.40782373515</v>
      </c>
      <c r="O44" s="83">
        <f>' MOD'!O346</f>
        <v>0</v>
      </c>
      <c r="P44" s="83">
        <f>' MOD'!P346</f>
        <v>0</v>
      </c>
      <c r="Q44" s="83">
        <f>' MOD'!Q346</f>
        <v>0</v>
      </c>
      <c r="R44" s="83">
        <f>' MOD'!R346</f>
        <v>0</v>
      </c>
      <c r="S44" s="83">
        <f>' MOD'!S346</f>
        <v>0</v>
      </c>
      <c r="T44" s="83">
        <f>' MOD'!T346</f>
        <v>0</v>
      </c>
      <c r="U44" s="83">
        <f>' MOD'!U346</f>
        <v>0</v>
      </c>
      <c r="V44" s="83">
        <f>' MOD'!V346</f>
        <v>0</v>
      </c>
      <c r="W44" s="83">
        <f>' MOD'!W346</f>
        <v>0</v>
      </c>
      <c r="X44" s="83">
        <f>' MOD'!X346</f>
        <v>0</v>
      </c>
      <c r="Y44" s="83">
        <f>' MOD'!Y346</f>
        <v>0</v>
      </c>
      <c r="Z44" s="83">
        <f>' MOD'!Z346</f>
        <v>671423.5305533167</v>
      </c>
      <c r="AA44" s="83">
        <f>' MOD'!AA346</f>
        <v>0</v>
      </c>
      <c r="AB44" s="83">
        <f>' MOD'!AB346</f>
        <v>0</v>
      </c>
      <c r="AC44" s="83">
        <f>' MOD'!AC346</f>
        <v>0</v>
      </c>
      <c r="AD44" s="83">
        <f>' MOD'!AD346</f>
        <v>0</v>
      </c>
      <c r="AE44" s="83">
        <f>' MOD'!AE346</f>
        <v>0</v>
      </c>
      <c r="AF44" s="83">
        <f>' MOD'!AF346</f>
        <v>0</v>
      </c>
      <c r="AG44" s="83">
        <f>' MOD'!AG346</f>
        <v>0</v>
      </c>
      <c r="AH44" s="83">
        <f>' MOD'!AH346</f>
        <v>0</v>
      </c>
      <c r="AI44" s="83">
        <f>' MOD'!AI346</f>
        <v>0</v>
      </c>
      <c r="AJ44" s="83">
        <f>' MOD'!AJ346</f>
        <v>0</v>
      </c>
      <c r="AK44" s="83">
        <f>' MOD'!AK346</f>
        <v>0</v>
      </c>
      <c r="AL44" s="83">
        <f>' MOD'!AL346</f>
        <v>0</v>
      </c>
      <c r="AM44" s="83">
        <f>' MOD'!AM346</f>
        <v>0</v>
      </c>
      <c r="AN44" s="83">
        <f>' MOD'!AN346</f>
        <v>0</v>
      </c>
      <c r="AO44" s="83">
        <f>' MOD'!AO346</f>
        <v>0</v>
      </c>
      <c r="AP44" s="83">
        <f>' MOD'!AP346</f>
        <v>0</v>
      </c>
      <c r="AQ44" s="83">
        <f>' MOD'!AQ346</f>
        <v>0</v>
      </c>
      <c r="AR44" s="83">
        <f>' MOD'!AR346</f>
        <v>0</v>
      </c>
      <c r="AS44" s="83">
        <f>' MOD'!AS346</f>
        <v>0</v>
      </c>
      <c r="AT44" s="83">
        <f>' MOD'!AT346</f>
        <v>0</v>
      </c>
      <c r="AU44" s="83">
        <f>' MOD'!AU346</f>
        <v>0</v>
      </c>
      <c r="AV44" s="83">
        <f>' MOD'!AV346</f>
        <v>0</v>
      </c>
      <c r="AW44" s="83">
        <f>' MOD'!AW346</f>
        <v>0</v>
      </c>
      <c r="AX44" s="83">
        <f>' MOD'!AX346</f>
        <v>0</v>
      </c>
      <c r="AY44" s="83">
        <f>' MOD'!AY346</f>
        <v>0</v>
      </c>
      <c r="AZ44" s="83">
        <f>' MOD'!AZ346</f>
        <v>0</v>
      </c>
      <c r="BA44" s="83">
        <f>' MOD'!BA346</f>
        <v>0</v>
      </c>
      <c r="BB44" s="83">
        <f>' MOD'!BB346</f>
        <v>0</v>
      </c>
      <c r="BC44" s="83">
        <f>' MOD'!BC346</f>
        <v>0</v>
      </c>
      <c r="BD44" s="83">
        <f>' MOD'!BD346</f>
        <v>0</v>
      </c>
      <c r="BE44" s="83">
        <f>' MOD'!BE346</f>
        <v>0</v>
      </c>
      <c r="BF44" s="83">
        <f>' MOD'!BF346</f>
        <v>0</v>
      </c>
      <c r="BG44" s="83">
        <f>' MOD'!BG346</f>
        <v>0</v>
      </c>
      <c r="BH44" s="83">
        <f>' MOD'!BH346</f>
        <v>0</v>
      </c>
      <c r="BI44" s="83">
        <f>' MOD'!BI346</f>
        <v>0</v>
      </c>
      <c r="BJ44" s="83">
        <f>' MOD'!BJ346</f>
        <v>0</v>
      </c>
      <c r="BK44" s="650">
        <f t="shared" si="4"/>
        <v>1466352.9383770518</v>
      </c>
    </row>
    <row r="45" spans="1:63" ht="15.75" x14ac:dyDescent="0.25">
      <c r="A45" s="634" t="s">
        <v>1271</v>
      </c>
      <c r="C45" s="83">
        <f>' CALCULATIONS'!O1636</f>
        <v>3963744</v>
      </c>
      <c r="D45" s="83">
        <f>' CALCULATIONS'!P1636</f>
        <v>2857600</v>
      </c>
      <c r="E45" s="83">
        <f>' CALCULATIONS'!Q1636</f>
        <v>2930048</v>
      </c>
      <c r="F45" s="83">
        <f>' CALCULATIONS'!R1636</f>
        <v>2300800</v>
      </c>
      <c r="G45" s="83">
        <f>' CALCULATIONS'!S1636</f>
        <v>3831680</v>
      </c>
      <c r="H45" s="83">
        <f>' CALCULATIONS'!T1636</f>
        <v>4276608</v>
      </c>
      <c r="I45" s="83">
        <f>' CALCULATIONS'!U1636</f>
        <v>4625472.0000000009</v>
      </c>
      <c r="J45" s="83">
        <f>' CALCULATIONS'!V1636</f>
        <v>3157472</v>
      </c>
      <c r="K45" s="83">
        <f>' CALCULATIONS'!W1636</f>
        <v>3520096</v>
      </c>
      <c r="L45" s="83">
        <f>' CALCULATIONS'!X1636</f>
        <v>3766815.9999999995</v>
      </c>
      <c r="M45" s="83">
        <f>' CALCULATIONS'!Y1636</f>
        <v>4131615.9999999995</v>
      </c>
      <c r="N45" s="83">
        <f>' CALCULATIONS'!Z1636</f>
        <v>6266560</v>
      </c>
      <c r="O45" s="83">
        <f>' CALCULATIONS'!AA1636</f>
        <v>4512200.0000000009</v>
      </c>
      <c r="P45" s="83">
        <f>' CALCULATIONS'!AB1636</f>
        <v>3253005</v>
      </c>
      <c r="Q45" s="83">
        <f>' CALCULATIONS'!AC1636</f>
        <v>3335500.0000000005</v>
      </c>
      <c r="R45" s="83">
        <f>' CALCULATIONS'!AD1636</f>
        <v>2619190</v>
      </c>
      <c r="S45" s="83">
        <f>' CALCULATIONS'!AE1636</f>
        <v>4361944.9999999991</v>
      </c>
      <c r="T45" s="83">
        <f>' CALCULATIONS'!AF1636</f>
        <v>4868394.9999999981</v>
      </c>
      <c r="U45" s="83">
        <f>' CALCULATIONS'!AG1636</f>
        <v>5265505</v>
      </c>
      <c r="V45" s="83">
        <f>' CALCULATIONS'!AH1636</f>
        <v>3594394.9999999995</v>
      </c>
      <c r="W45" s="83">
        <f>' CALCULATIONS'!AI1636</f>
        <v>4007185</v>
      </c>
      <c r="X45" s="83">
        <f>' CALCULATIONS'!AJ1636</f>
        <v>4288059.9999999991</v>
      </c>
      <c r="Y45" s="83">
        <f>' CALCULATIONS'!AK1636</f>
        <v>4703300</v>
      </c>
      <c r="Z45" s="83">
        <f>' CALCULATIONS'!AL1636</f>
        <v>7133700</v>
      </c>
      <c r="AA45" s="83">
        <f>' CALCULATIONS'!AM1636</f>
        <v>4005509.9999999995</v>
      </c>
      <c r="AB45" s="83">
        <f>' CALCULATIONS'!AN1636</f>
        <v>2887679.9999999995</v>
      </c>
      <c r="AC45" s="83">
        <f>' CALCULATIONS'!AO1636</f>
        <v>2960910</v>
      </c>
      <c r="AD45" s="83">
        <f>' CALCULATIONS'!AP1636</f>
        <v>2325090</v>
      </c>
      <c r="AE45" s="83">
        <f>' CALCULATIONS'!AQ1636</f>
        <v>3872100</v>
      </c>
      <c r="AF45" s="83">
        <f>' CALCULATIONS'!AR1636</f>
        <v>4321680</v>
      </c>
      <c r="AG45" s="83">
        <f>' CALCULATIONS'!AS1636</f>
        <v>4674209.9999999991</v>
      </c>
      <c r="AH45" s="83">
        <f>' CALCULATIONS'!AT1636</f>
        <v>3190800</v>
      </c>
      <c r="AI45" s="83">
        <f>' CALCULATIONS'!AU1636</f>
        <v>3557190</v>
      </c>
      <c r="AJ45" s="83">
        <f>' CALCULATIONS'!AV1636</f>
        <v>3806490</v>
      </c>
      <c r="AK45" s="83">
        <f>' CALCULATIONS'!AW1636</f>
        <v>4175129.9999999995</v>
      </c>
      <c r="AL45" s="83">
        <f>' CALCULATIONS'!AX1636</f>
        <v>6332520</v>
      </c>
      <c r="AM45" s="83">
        <f>' CALCULATIONS'!AY1636</f>
        <v>1779258.0000000005</v>
      </c>
      <c r="AN45" s="83">
        <f>' CALCULATIONS'!AZ1636</f>
        <v>1282710</v>
      </c>
      <c r="AO45" s="83">
        <f>' CALCULATIONS'!BA1636</f>
        <v>1315248.9999999998</v>
      </c>
      <c r="AP45" s="83">
        <f>' CALCULATIONS'!BB1636</f>
        <v>1032798.0000000001</v>
      </c>
      <c r="AQ45" s="83">
        <f>' CALCULATIONS'!BC1636</f>
        <v>1719991</v>
      </c>
      <c r="AR45" s="83">
        <f>' CALCULATIONS'!BD1636</f>
        <v>1919671</v>
      </c>
      <c r="AS45" s="83">
        <f>' CALCULATIONS'!BE1636</f>
        <v>2076282.0000000002</v>
      </c>
      <c r="AT45" s="83">
        <f>' CALCULATIONS'!BF1636</f>
        <v>1417351.0000000002</v>
      </c>
      <c r="AU45" s="83">
        <f>' CALCULATIONS'!BG1636</f>
        <v>1580110.9999999998</v>
      </c>
      <c r="AV45" s="83">
        <f>' CALCULATIONS'!BH1636</f>
        <v>1690858.0000000002</v>
      </c>
      <c r="AW45" s="83">
        <f>' CALCULATIONS'!BI1636</f>
        <v>1854618.9999999998</v>
      </c>
      <c r="AX45" s="83">
        <f>' CALCULATIONS'!BJ1636</f>
        <v>2812940</v>
      </c>
      <c r="AY45" s="83">
        <f>' CALCULATIONS'!BK1636</f>
        <v>2834120.0000000005</v>
      </c>
      <c r="AZ45" s="83">
        <f>' CALCULATIONS'!BL1636</f>
        <v>2043200</v>
      </c>
      <c r="BA45" s="83">
        <f>' CALCULATIONS'!BM1636</f>
        <v>2095000</v>
      </c>
      <c r="BB45" s="83">
        <f>' CALCULATIONS'!BN1636</f>
        <v>1645079.9999999998</v>
      </c>
      <c r="BC45" s="83">
        <f>' CALCULATIONS'!BO1636</f>
        <v>2739680.0000000005</v>
      </c>
      <c r="BD45" s="83">
        <f>' CALCULATIONS'!BP1636</f>
        <v>3057800.0000000005</v>
      </c>
      <c r="BE45" s="83">
        <f>' CALCULATIONS'!BQ1636</f>
        <v>3307220.0000000005</v>
      </c>
      <c r="BF45" s="83">
        <f>' CALCULATIONS'!BR1636</f>
        <v>2257620</v>
      </c>
      <c r="BG45" s="83">
        <f>' CALCULATIONS'!BS1636</f>
        <v>2516880.0000000005</v>
      </c>
      <c r="BH45" s="83">
        <f>' CALCULATIONS'!BT1636</f>
        <v>2693280.0000000005</v>
      </c>
      <c r="BI45" s="83">
        <f>' CALCULATIONS'!BU1636</f>
        <v>2954140.0000000005</v>
      </c>
      <c r="BJ45" s="83">
        <f>' CALCULATIONS'!BV1636</f>
        <v>4480600</v>
      </c>
      <c r="BK45" s="650">
        <f t="shared" ref="BK45" si="19">SUM(C45:BJ45)</f>
        <v>196786660</v>
      </c>
    </row>
    <row r="46" spans="1:63" ht="15.75" x14ac:dyDescent="0.25">
      <c r="A46" s="634" t="s">
        <v>827</v>
      </c>
      <c r="C46" s="83">
        <f>' CALCULATIONS'!O1675</f>
        <v>6332081.04</v>
      </c>
      <c r="D46" s="83">
        <f>' CALCULATIONS'!P1675</f>
        <v>4565016</v>
      </c>
      <c r="E46" s="83">
        <f>' CALCULATIONS'!Q1675</f>
        <v>4680751.68</v>
      </c>
      <c r="F46" s="83">
        <f>' CALCULATIONS'!R1675</f>
        <v>3675528</v>
      </c>
      <c r="G46" s="83">
        <f>' CALCULATIONS'!S1675</f>
        <v>6121108.8000000007</v>
      </c>
      <c r="H46" s="83">
        <f>' CALCULATIONS'!T1675</f>
        <v>6831881.2800000003</v>
      </c>
      <c r="I46" s="83">
        <f>' CALCULATIONS'!U1675</f>
        <v>7389191.5200000014</v>
      </c>
      <c r="J46" s="83">
        <f>' CALCULATIONS'!V1675</f>
        <v>5044061.5200000005</v>
      </c>
      <c r="K46" s="83">
        <f>' CALCULATIONS'!W1675</f>
        <v>5623353.3600000003</v>
      </c>
      <c r="L46" s="83">
        <f>' CALCULATIONS'!X1675</f>
        <v>6017488.5599999996</v>
      </c>
      <c r="M46" s="83">
        <f>' CALCULATIONS'!Y1675</f>
        <v>6600256.5600000005</v>
      </c>
      <c r="N46" s="83">
        <f>' CALCULATIONS'!Z1675</f>
        <v>10010829.600000001</v>
      </c>
      <c r="O46" s="83">
        <f>' CALCULATIONS'!AA1675</f>
        <v>7208239.5</v>
      </c>
      <c r="P46" s="83">
        <f>' CALCULATIONS'!AB1675</f>
        <v>5196675.4874999989</v>
      </c>
      <c r="Q46" s="83">
        <f>' CALCULATIONS'!AC1675</f>
        <v>5328461.25</v>
      </c>
      <c r="R46" s="83">
        <f>' CALCULATIONS'!AD1675</f>
        <v>4184156.0250000004</v>
      </c>
      <c r="S46" s="83">
        <f>' CALCULATIONS'!AE1675</f>
        <v>6968207.1374999993</v>
      </c>
      <c r="T46" s="83">
        <f>' CALCULATIONS'!AF1675</f>
        <v>7777261.0124999983</v>
      </c>
      <c r="U46" s="83">
        <f>' CALCULATIONS'!AG1675</f>
        <v>8411644.2374999989</v>
      </c>
      <c r="V46" s="83">
        <f>' CALCULATIONS'!AH1675</f>
        <v>5742046.0125000002</v>
      </c>
      <c r="W46" s="83">
        <f>' CALCULATIONS'!AI1675</f>
        <v>6401478.0374999987</v>
      </c>
      <c r="X46" s="83">
        <f>' CALCULATIONS'!AJ1675</f>
        <v>6850175.8499999987</v>
      </c>
      <c r="Y46" s="83">
        <f>' CALCULATIONS'!AK1675</f>
        <v>7513521.75</v>
      </c>
      <c r="Z46" s="83">
        <f>' CALCULATIONS'!AL1675</f>
        <v>11396085.750000002</v>
      </c>
      <c r="AA46" s="83">
        <f>' CALCULATIONS'!AM1675</f>
        <v>6398802.2249999996</v>
      </c>
      <c r="AB46" s="83">
        <f>' CALCULATIONS'!AN1675</f>
        <v>4613068.7999999998</v>
      </c>
      <c r="AC46" s="83">
        <f>' CALCULATIONS'!AO1675</f>
        <v>4730053.7250000006</v>
      </c>
      <c r="AD46" s="83">
        <f>' CALCULATIONS'!AP1675</f>
        <v>3714331.2749999999</v>
      </c>
      <c r="AE46" s="83">
        <f>' CALCULATIONS'!AQ1675</f>
        <v>6185679.75</v>
      </c>
      <c r="AF46" s="83">
        <f>' CALCULATIONS'!AR1675</f>
        <v>6903883.7999999998</v>
      </c>
      <c r="AG46" s="83">
        <f>' CALCULATIONS'!AS1675</f>
        <v>7467050.4749999987</v>
      </c>
      <c r="AH46" s="83">
        <f>' CALCULATIONS'!AT1675</f>
        <v>5097303</v>
      </c>
      <c r="AI46" s="83">
        <f>' CALCULATIONS'!AU1675</f>
        <v>5682611.0249999994</v>
      </c>
      <c r="AJ46" s="83">
        <f>' CALCULATIONS'!AV1675</f>
        <v>6080867.7750000004</v>
      </c>
      <c r="AK46" s="83">
        <f>' CALCULATIONS'!AW1675</f>
        <v>6669770.1749999989</v>
      </c>
      <c r="AL46" s="83">
        <f>' CALCULATIONS'!AX1675</f>
        <v>10116200.700000001</v>
      </c>
      <c r="AM46" s="83">
        <f>' CALCULATIONS'!AY1675</f>
        <v>2842364.6550000003</v>
      </c>
      <c r="AN46" s="83">
        <f>' CALCULATIONS'!AZ1675</f>
        <v>2049129.2250000001</v>
      </c>
      <c r="AO46" s="83">
        <f>' CALCULATIONS'!BA1675</f>
        <v>2101110.2775000003</v>
      </c>
      <c r="AP46" s="83">
        <f>' CALCULATIONS'!BB1675</f>
        <v>1649894.8050000004</v>
      </c>
      <c r="AQ46" s="83">
        <f>' CALCULATIONS'!BC1675</f>
        <v>2747685.6225000001</v>
      </c>
      <c r="AR46" s="83">
        <f>' CALCULATIONS'!BD1675</f>
        <v>3066674.4224999999</v>
      </c>
      <c r="AS46" s="83">
        <f>' CALCULATIONS'!BE1675</f>
        <v>3316860.4949999996</v>
      </c>
      <c r="AT46" s="83">
        <f>' CALCULATIONS'!BF1675</f>
        <v>2264218.2225000001</v>
      </c>
      <c r="AU46" s="83">
        <f>' CALCULATIONS'!BG1675</f>
        <v>2524227.3225000002</v>
      </c>
      <c r="AV46" s="83">
        <f>' CALCULATIONS'!BH1675</f>
        <v>2701145.6550000003</v>
      </c>
      <c r="AW46" s="83">
        <f>' CALCULATIONS'!BI1675</f>
        <v>2962753.8525</v>
      </c>
      <c r="AX46" s="83">
        <f>' CALCULATIONS'!BJ1675</f>
        <v>4493671.6499999994</v>
      </c>
      <c r="AY46" s="83">
        <f>' CALCULATIONS'!BK1675</f>
        <v>4527506.7000000011</v>
      </c>
      <c r="AZ46" s="83">
        <f>' CALCULATIONS'!BL1675</f>
        <v>3264012</v>
      </c>
      <c r="BA46" s="83">
        <f>' CALCULATIONS'!BM1675</f>
        <v>3346762.5</v>
      </c>
      <c r="BB46" s="83">
        <f>' CALCULATIONS'!BN1675</f>
        <v>2628015.2999999998</v>
      </c>
      <c r="BC46" s="83">
        <f>' CALCULATIONS'!BO1675</f>
        <v>4376638.8000000007</v>
      </c>
      <c r="BD46" s="83">
        <f>' CALCULATIONS'!BP1675</f>
        <v>4884835.5000000009</v>
      </c>
      <c r="BE46" s="83">
        <f>' CALCULATIONS'!BQ1675</f>
        <v>5283283.95</v>
      </c>
      <c r="BF46" s="83">
        <f>' CALCULATIONS'!BR1675</f>
        <v>3606547.9499999997</v>
      </c>
      <c r="BG46" s="83">
        <f>' CALCULATIONS'!BS1675</f>
        <v>4020715.8000000007</v>
      </c>
      <c r="BH46" s="83">
        <f>' CALCULATIONS'!BT1675</f>
        <v>4302514.8000000007</v>
      </c>
      <c r="BI46" s="83">
        <f>' CALCULATIONS'!BU1675</f>
        <v>4719238.6500000004</v>
      </c>
      <c r="BJ46" s="83">
        <f>' CALCULATIONS'!BV1675</f>
        <v>7157758.5</v>
      </c>
      <c r="BK46" s="650">
        <f t="shared" si="4"/>
        <v>314366689.35000002</v>
      </c>
    </row>
    <row r="47" spans="1:63" ht="15.75" x14ac:dyDescent="0.25">
      <c r="A47" s="627" t="s">
        <v>853</v>
      </c>
      <c r="C47" s="83">
        <f>C32+C38+C41</f>
        <v>78129072.206953645</v>
      </c>
      <c r="D47" s="83">
        <f t="shared" ref="D47:BJ47" si="20">D32+D38+D41</f>
        <v>8992677.1696000006</v>
      </c>
      <c r="E47" s="83">
        <f t="shared" si="20"/>
        <v>9220666.2078079991</v>
      </c>
      <c r="F47" s="83">
        <f t="shared" si="20"/>
        <v>83822853.324760467</v>
      </c>
      <c r="G47" s="83">
        <f t="shared" si="20"/>
        <v>132835857.17642274</v>
      </c>
      <c r="H47" s="83">
        <f t="shared" si="20"/>
        <v>108201296.82971641</v>
      </c>
      <c r="I47" s="83">
        <f t="shared" si="20"/>
        <v>143135907.55980873</v>
      </c>
      <c r="J47" s="83">
        <f t="shared" si="20"/>
        <v>148525132.277201</v>
      </c>
      <c r="K47" s="83">
        <f t="shared" si="20"/>
        <v>111507282.70719427</v>
      </c>
      <c r="L47" s="83">
        <f t="shared" si="20"/>
        <v>120396693.7872476</v>
      </c>
      <c r="M47" s="83">
        <f t="shared" si="20"/>
        <v>121485412.35443439</v>
      </c>
      <c r="N47" s="83">
        <f t="shared" si="20"/>
        <v>188103446.42610186</v>
      </c>
      <c r="O47" s="83">
        <f t="shared" si="20"/>
        <v>198262668.41702035</v>
      </c>
      <c r="P47" s="83">
        <f t="shared" si="20"/>
        <v>163412439.57464397</v>
      </c>
      <c r="Q47" s="83">
        <f t="shared" si="20"/>
        <v>126057687.47919086</v>
      </c>
      <c r="R47" s="83">
        <f t="shared" si="20"/>
        <v>105902064.52616425</v>
      </c>
      <c r="S47" s="83">
        <f t="shared" si="20"/>
        <v>154654145.94071317</v>
      </c>
      <c r="T47" s="83">
        <f t="shared" si="20"/>
        <v>123170324.78255811</v>
      </c>
      <c r="U47" s="83">
        <f t="shared" si="20"/>
        <v>161289347.51676309</v>
      </c>
      <c r="V47" s="83">
        <f t="shared" si="20"/>
        <v>173357798.70139721</v>
      </c>
      <c r="W47" s="83">
        <f t="shared" si="20"/>
        <v>126881613.62763402</v>
      </c>
      <c r="X47" s="83">
        <f t="shared" si="20"/>
        <v>133572819.95966384</v>
      </c>
      <c r="Y47" s="83">
        <f t="shared" si="20"/>
        <v>144255027.36162916</v>
      </c>
      <c r="Z47" s="83">
        <f t="shared" si="20"/>
        <v>222925313.34996784</v>
      </c>
      <c r="AA47" s="83">
        <f t="shared" si="20"/>
        <v>141416240.62369218</v>
      </c>
      <c r="AB47" s="83">
        <f t="shared" si="20"/>
        <v>128667245.41850981</v>
      </c>
      <c r="AC47" s="83">
        <f t="shared" si="20"/>
        <v>135686627.4725922</v>
      </c>
      <c r="AD47" s="83">
        <f t="shared" si="20"/>
        <v>115357214.00395517</v>
      </c>
      <c r="AE47" s="83">
        <f t="shared" si="20"/>
        <v>170578575.68919325</v>
      </c>
      <c r="AF47" s="83">
        <f t="shared" si="20"/>
        <v>138140187.17114949</v>
      </c>
      <c r="AG47" s="83">
        <f t="shared" si="20"/>
        <v>179437615.64507174</v>
      </c>
      <c r="AH47" s="83">
        <f t="shared" si="20"/>
        <v>207693645.50755998</v>
      </c>
      <c r="AI47" s="83">
        <f t="shared" si="20"/>
        <v>136868216.46445626</v>
      </c>
      <c r="AJ47" s="83">
        <f t="shared" si="20"/>
        <v>137642509.88113794</v>
      </c>
      <c r="AK47" s="83">
        <f t="shared" si="20"/>
        <v>143418907.13492474</v>
      </c>
      <c r="AL47" s="83">
        <f t="shared" si="20"/>
        <v>197813525.4720656</v>
      </c>
      <c r="AM47" s="83">
        <f t="shared" si="20"/>
        <v>106715337.4921568</v>
      </c>
      <c r="AN47" s="83">
        <f t="shared" si="20"/>
        <v>4108325.730456064</v>
      </c>
      <c r="AO47" s="83">
        <f t="shared" si="20"/>
        <v>4212543.2160477489</v>
      </c>
      <c r="AP47" s="83">
        <f t="shared" si="20"/>
        <v>50947509.730251461</v>
      </c>
      <c r="AQ47" s="83">
        <f t="shared" si="20"/>
        <v>89628093.300127491</v>
      </c>
      <c r="AR47" s="83">
        <f t="shared" si="20"/>
        <v>65471722.876655295</v>
      </c>
      <c r="AS47" s="83">
        <f t="shared" si="20"/>
        <v>100761820.36188209</v>
      </c>
      <c r="AT47" s="83">
        <f t="shared" si="20"/>
        <v>186377128.77150366</v>
      </c>
      <c r="AU47" s="83">
        <f t="shared" si="20"/>
        <v>74091576.50104481</v>
      </c>
      <c r="AV47" s="83">
        <f t="shared" si="20"/>
        <v>76490200.70060423</v>
      </c>
      <c r="AW47" s="83">
        <f t="shared" si="20"/>
        <v>75445193.69903627</v>
      </c>
      <c r="AX47" s="83">
        <f t="shared" si="20"/>
        <v>98140802.707075566</v>
      </c>
      <c r="AY47" s="83">
        <f t="shared" si="20"/>
        <v>279285568.19822794</v>
      </c>
      <c r="AZ47" s="83">
        <f t="shared" si="20"/>
        <v>136737287.96705768</v>
      </c>
      <c r="BA47" s="83">
        <f t="shared" si="20"/>
        <v>126362158.01650439</v>
      </c>
      <c r="BB47" s="83">
        <f t="shared" si="20"/>
        <v>111365229.17893615</v>
      </c>
      <c r="BC47" s="83">
        <f t="shared" si="20"/>
        <v>147927829.89952931</v>
      </c>
      <c r="BD47" s="83">
        <f t="shared" si="20"/>
        <v>110861849.64998531</v>
      </c>
      <c r="BE47" s="83">
        <f t="shared" si="20"/>
        <v>159850125.72567075</v>
      </c>
      <c r="BF47" s="83">
        <f t="shared" si="20"/>
        <v>207422636.96271238</v>
      </c>
      <c r="BG47" s="83">
        <f t="shared" si="20"/>
        <v>125503244.13057807</v>
      </c>
      <c r="BH47" s="83">
        <f t="shared" si="20"/>
        <v>132212307.95707795</v>
      </c>
      <c r="BI47" s="83">
        <f t="shared" si="20"/>
        <v>130162987.17730871</v>
      </c>
      <c r="BJ47" s="83">
        <f t="shared" si="20"/>
        <v>173131661.71119958</v>
      </c>
      <c r="BK47" s="650">
        <f t="shared" si="4"/>
        <v>7694031201.4105339</v>
      </c>
    </row>
    <row r="48" spans="1:63" ht="15.75" x14ac:dyDescent="0.25">
      <c r="A48" s="169" t="s">
        <v>854</v>
      </c>
      <c r="C48" s="83">
        <f>B49</f>
        <v>151885222.32438424</v>
      </c>
      <c r="D48" s="83">
        <f t="shared" ref="D48:BJ48" si="21">C49</f>
        <v>80004972.01090014</v>
      </c>
      <c r="E48" s="83">
        <f t="shared" si="21"/>
        <v>30955704.062782656</v>
      </c>
      <c r="F48" s="83">
        <f t="shared" si="21"/>
        <v>13974389.65933588</v>
      </c>
      <c r="G48" s="83">
        <f t="shared" si="21"/>
        <v>34016432.34229438</v>
      </c>
      <c r="H48" s="83">
        <f t="shared" si="21"/>
        <v>58035578.963032037</v>
      </c>
      <c r="I48" s="83">
        <f t="shared" si="21"/>
        <v>57821522.014869027</v>
      </c>
      <c r="J48" s="83">
        <f t="shared" si="21"/>
        <v>69898236.373800963</v>
      </c>
      <c r="K48" s="83">
        <f t="shared" si="21"/>
        <v>75973345.617739812</v>
      </c>
      <c r="L48" s="83">
        <f t="shared" si="21"/>
        <v>65210653.330411851</v>
      </c>
      <c r="M48" s="83">
        <f t="shared" si="21"/>
        <v>64559077.258316331</v>
      </c>
      <c r="N48" s="83">
        <f t="shared" si="21"/>
        <v>64711126.821826331</v>
      </c>
      <c r="O48" s="83">
        <f t="shared" si="21"/>
        <v>87935503.738409802</v>
      </c>
      <c r="P48" s="83">
        <f t="shared" si="21"/>
        <v>103518487.80090027</v>
      </c>
      <c r="Q48" s="83">
        <f t="shared" si="21"/>
        <v>96549484.369877711</v>
      </c>
      <c r="R48" s="83">
        <f t="shared" si="21"/>
        <v>80517487.69008863</v>
      </c>
      <c r="S48" s="83">
        <f t="shared" si="21"/>
        <v>67428348.6739638</v>
      </c>
      <c r="T48" s="83">
        <f t="shared" si="21"/>
        <v>80327710.818074644</v>
      </c>
      <c r="U48" s="83">
        <f t="shared" si="21"/>
        <v>73605672.451292709</v>
      </c>
      <c r="V48" s="83">
        <f t="shared" si="21"/>
        <v>84962028.499084011</v>
      </c>
      <c r="W48" s="83">
        <f t="shared" si="21"/>
        <v>93434831.115067676</v>
      </c>
      <c r="X48" s="83">
        <f t="shared" si="21"/>
        <v>79688926.821828291</v>
      </c>
      <c r="Y48" s="83">
        <f t="shared" si="21"/>
        <v>77137227.55926311</v>
      </c>
      <c r="Z48" s="83">
        <f t="shared" si="21"/>
        <v>80078049.652237624</v>
      </c>
      <c r="AA48" s="83">
        <f t="shared" si="21"/>
        <v>109596961.08590412</v>
      </c>
      <c r="AB48" s="83">
        <f t="shared" si="21"/>
        <v>83671067.236532107</v>
      </c>
      <c r="AC48" s="83">
        <f t="shared" si="21"/>
        <v>70779437.551680639</v>
      </c>
      <c r="AD48" s="83">
        <f t="shared" si="21"/>
        <v>68822021.67475763</v>
      </c>
      <c r="AE48" s="83">
        <f t="shared" si="21"/>
        <v>61393078.559570931</v>
      </c>
      <c r="AF48" s="83">
        <f t="shared" si="21"/>
        <v>77323884.749588057</v>
      </c>
      <c r="AG48" s="83">
        <f t="shared" si="21"/>
        <v>71821357.306912526</v>
      </c>
      <c r="AH48" s="83">
        <f t="shared" si="21"/>
        <v>83752990.983994752</v>
      </c>
      <c r="AI48" s="83">
        <f t="shared" si="21"/>
        <v>97148878.830518246</v>
      </c>
      <c r="AJ48" s="83">
        <f t="shared" si="21"/>
        <v>78005698.431658179</v>
      </c>
      <c r="AK48" s="83">
        <f t="shared" si="21"/>
        <v>71882736.104265377</v>
      </c>
      <c r="AL48" s="83">
        <f t="shared" si="21"/>
        <v>71767214.413063362</v>
      </c>
      <c r="AM48" s="83">
        <f t="shared" si="21"/>
        <v>89860246.628376335</v>
      </c>
      <c r="AN48" s="83">
        <f t="shared" si="21"/>
        <v>71101807.022320494</v>
      </c>
      <c r="AO48" s="83">
        <f t="shared" si="21"/>
        <v>27203665.038238332</v>
      </c>
      <c r="AP48" s="83">
        <f t="shared" si="21"/>
        <v>11363309.368571563</v>
      </c>
      <c r="AQ48" s="83">
        <f t="shared" si="21"/>
        <v>22537955.844255134</v>
      </c>
      <c r="AR48" s="83">
        <f t="shared" si="21"/>
        <v>40570698.626691587</v>
      </c>
      <c r="AS48" s="83">
        <f t="shared" si="21"/>
        <v>38355769.479933977</v>
      </c>
      <c r="AT48" s="83">
        <f t="shared" si="21"/>
        <v>50319128.240656875</v>
      </c>
      <c r="AU48" s="83">
        <f t="shared" si="21"/>
        <v>85613539.77035594</v>
      </c>
      <c r="AV48" s="83">
        <f t="shared" si="21"/>
        <v>57765680.353485376</v>
      </c>
      <c r="AW48" s="83">
        <f t="shared" si="21"/>
        <v>48560637.828074962</v>
      </c>
      <c r="AX48" s="83">
        <f t="shared" si="21"/>
        <v>44853173.105550878</v>
      </c>
      <c r="AY48" s="83">
        <f t="shared" si="21"/>
        <v>51721225.293928713</v>
      </c>
      <c r="AZ48" s="83">
        <f t="shared" si="21"/>
        <v>124127547.55955873</v>
      </c>
      <c r="BA48" s="83">
        <f t="shared" si="21"/>
        <v>97824313.32248114</v>
      </c>
      <c r="BB48" s="83">
        <f t="shared" si="21"/>
        <v>84069926.752119586</v>
      </c>
      <c r="BC48" s="83">
        <f t="shared" si="21"/>
        <v>73288183.474145889</v>
      </c>
      <c r="BD48" s="83">
        <f t="shared" si="21"/>
        <v>82956005.01512821</v>
      </c>
      <c r="BE48" s="83">
        <f t="shared" si="21"/>
        <v>72681695.499417558</v>
      </c>
      <c r="BF48" s="83">
        <f t="shared" si="21"/>
        <v>87199432.959408104</v>
      </c>
      <c r="BG48" s="83">
        <f t="shared" si="21"/>
        <v>110483276.22079517</v>
      </c>
      <c r="BH48" s="83">
        <f t="shared" si="21"/>
        <v>88494945.131764978</v>
      </c>
      <c r="BI48" s="83">
        <f t="shared" si="21"/>
        <v>82765219.908316106</v>
      </c>
      <c r="BJ48" s="83">
        <f t="shared" si="21"/>
        <v>79848077.657109305</v>
      </c>
      <c r="BK48" s="650">
        <f t="shared" si="4"/>
        <v>4341760806.9989138</v>
      </c>
    </row>
    <row r="49" spans="1:63" ht="15.75" x14ac:dyDescent="0.25">
      <c r="A49" s="169" t="s">
        <v>855</v>
      </c>
      <c r="B49" s="83">
        <f>SFP!C42</f>
        <v>151885222.32438424</v>
      </c>
      <c r="C49" s="83">
        <f>((C47+C48)/(30+'MONTHLY DATA'!AM213))*'MONTHLY DATA'!AM213</f>
        <v>80004972.01090014</v>
      </c>
      <c r="D49" s="83">
        <f>((D47+D48)/(30+'MONTHLY DATA'!AN213))*'MONTHLY DATA'!AN213</f>
        <v>30955704.062782656</v>
      </c>
      <c r="E49" s="83">
        <f>((E47+E48)/(30+'MONTHLY DATA'!AO213))*'MONTHLY DATA'!AO213</f>
        <v>13974389.65933588</v>
      </c>
      <c r="F49" s="83">
        <f>((F47+F48)/(30+'MONTHLY DATA'!AP213))*'MONTHLY DATA'!AP213</f>
        <v>34016432.34229438</v>
      </c>
      <c r="G49" s="83">
        <f>((G47+G48)/(30+'MONTHLY DATA'!AQ213))*'MONTHLY DATA'!AQ213</f>
        <v>58035578.963032037</v>
      </c>
      <c r="H49" s="83">
        <f>((H47+H48)/(30+'MONTHLY DATA'!AR213))*'MONTHLY DATA'!AR213</f>
        <v>57821522.014869027</v>
      </c>
      <c r="I49" s="83">
        <f>((I47+I48)/(30+'MONTHLY DATA'!AS213))*'MONTHLY DATA'!AS213</f>
        <v>69898236.373800963</v>
      </c>
      <c r="J49" s="83">
        <f>((J47+J48)/(30+'MONTHLY DATA'!AT213))*'MONTHLY DATA'!AT213</f>
        <v>75973345.617739812</v>
      </c>
      <c r="K49" s="83">
        <f>((K47+K48)/(30+'MONTHLY DATA'!AU213))*'MONTHLY DATA'!AU213</f>
        <v>65210653.330411851</v>
      </c>
      <c r="L49" s="83">
        <f>((L47+L48)/(30+'MONTHLY DATA'!AV213))*'MONTHLY DATA'!AV213</f>
        <v>64559077.258316331</v>
      </c>
      <c r="M49" s="83">
        <f>((M47+M48)/(30+'MONTHLY DATA'!AW213))*'MONTHLY DATA'!AW213</f>
        <v>64711126.821826331</v>
      </c>
      <c r="N49" s="83">
        <f>((N47+N48)/(30+'MONTHLY DATA'!AX213))*'MONTHLY DATA'!AX213</f>
        <v>87935503.738409802</v>
      </c>
      <c r="O49" s="83">
        <f>((O47+O48)/(30+'MONTHLY DATA'!AY213))*'MONTHLY DATA'!AY213</f>
        <v>103518487.80090027</v>
      </c>
      <c r="P49" s="83">
        <f>((P47+P48)/(30+'MONTHLY DATA'!AZ213))*'MONTHLY DATA'!AZ213</f>
        <v>96549484.369877711</v>
      </c>
      <c r="Q49" s="83">
        <f>((Q47+Q48)/(30+'MONTHLY DATA'!BA213))*'MONTHLY DATA'!BA213</f>
        <v>80517487.69008863</v>
      </c>
      <c r="R49" s="83">
        <f>((R47+R48)/(30+'MONTHLY DATA'!BB213))*'MONTHLY DATA'!BB213</f>
        <v>67428348.6739638</v>
      </c>
      <c r="S49" s="83">
        <f>((S47+S48)/(30+'MONTHLY DATA'!BC213))*'MONTHLY DATA'!BC213</f>
        <v>80327710.818074644</v>
      </c>
      <c r="T49" s="83">
        <f>((T47+T48)/(30+'MONTHLY DATA'!BD213))*'MONTHLY DATA'!BD213</f>
        <v>73605672.451292709</v>
      </c>
      <c r="U49" s="83">
        <f>((U47+U48)/(30+'MONTHLY DATA'!BE213))*'MONTHLY DATA'!BE213</f>
        <v>84962028.499084011</v>
      </c>
      <c r="V49" s="83">
        <f>((V47+V48)/(30+'MONTHLY DATA'!BF213))*'MONTHLY DATA'!BF213</f>
        <v>93434831.115067676</v>
      </c>
      <c r="W49" s="83">
        <f>((W47+W48)/(30+'MONTHLY DATA'!BG213))*'MONTHLY DATA'!BG213</f>
        <v>79688926.821828291</v>
      </c>
      <c r="X49" s="83">
        <f>((X47+X48)/(30+'MONTHLY DATA'!BH213))*'MONTHLY DATA'!BH213</f>
        <v>77137227.55926311</v>
      </c>
      <c r="Y49" s="83">
        <f>((Y47+Y48)/(30+'MONTHLY DATA'!BI213))*'MONTHLY DATA'!BI213</f>
        <v>80078049.652237624</v>
      </c>
      <c r="Z49" s="83">
        <f>((Z47+Z48)/(30+'MONTHLY DATA'!BJ213))*'MONTHLY DATA'!BJ213</f>
        <v>109596961.08590412</v>
      </c>
      <c r="AA49" s="83">
        <f>((AA47+AA48)/(30+'MONTHLY DATA'!BK213))*'MONTHLY DATA'!BK213</f>
        <v>83671067.236532107</v>
      </c>
      <c r="AB49" s="83">
        <f>((AB47+AB48)/(30+'MONTHLY DATA'!BL213))*'MONTHLY DATA'!BL213</f>
        <v>70779437.551680639</v>
      </c>
      <c r="AC49" s="83">
        <f>((AC47+AC48)/(30+'MONTHLY DATA'!BM213))*'MONTHLY DATA'!BM213</f>
        <v>68822021.67475763</v>
      </c>
      <c r="AD49" s="83">
        <f>((AD47+AD48)/(30+'MONTHLY DATA'!BN213))*'MONTHLY DATA'!BN213</f>
        <v>61393078.559570931</v>
      </c>
      <c r="AE49" s="83">
        <f>((AE47+AE48)/(30+'MONTHLY DATA'!BO213))*'MONTHLY DATA'!BO213</f>
        <v>77323884.749588057</v>
      </c>
      <c r="AF49" s="83">
        <f>((AF47+AF48)/(30+'MONTHLY DATA'!BP213))*'MONTHLY DATA'!BP213</f>
        <v>71821357.306912526</v>
      </c>
      <c r="AG49" s="83">
        <f>((AG47+AG48)/(30+'MONTHLY DATA'!BQ213))*'MONTHLY DATA'!BQ213</f>
        <v>83752990.983994752</v>
      </c>
      <c r="AH49" s="83">
        <f>((AH47+AH48)/(30+'MONTHLY DATA'!BR213))*'MONTHLY DATA'!BR213</f>
        <v>97148878.830518246</v>
      </c>
      <c r="AI49" s="83">
        <f>((AI47+AI48)/(30+'MONTHLY DATA'!BS213))*'MONTHLY DATA'!BS213</f>
        <v>78005698.431658179</v>
      </c>
      <c r="AJ49" s="83">
        <f>((AJ47+AJ48)/(30+'MONTHLY DATA'!BT213))*'MONTHLY DATA'!BT213</f>
        <v>71882736.104265377</v>
      </c>
      <c r="AK49" s="83">
        <f>((AK47+AK48)/(30+'MONTHLY DATA'!BU213))*'MONTHLY DATA'!BU213</f>
        <v>71767214.413063362</v>
      </c>
      <c r="AL49" s="83">
        <f>((AL47+AL48)/(30+'MONTHLY DATA'!BV213))*'MONTHLY DATA'!BV213</f>
        <v>89860246.628376335</v>
      </c>
      <c r="AM49" s="83">
        <f>((AM47+AM48)/(30+'MONTHLY DATA'!BW213))*'MONTHLY DATA'!BW213</f>
        <v>71101807.022320494</v>
      </c>
      <c r="AN49" s="83">
        <f>((AN47+AN48)/(30+'MONTHLY DATA'!BX213))*'MONTHLY DATA'!BX213</f>
        <v>27203665.038238332</v>
      </c>
      <c r="AO49" s="83">
        <f>((AO47+AO48)/(30+'MONTHLY DATA'!BY213))*'MONTHLY DATA'!BY213</f>
        <v>11363309.368571563</v>
      </c>
      <c r="AP49" s="83">
        <f>((AP47+AP48)/(30+'MONTHLY DATA'!BZ213))*'MONTHLY DATA'!BZ213</f>
        <v>22537955.844255134</v>
      </c>
      <c r="AQ49" s="83">
        <f>((AQ47+AQ48)/(30+'MONTHLY DATA'!CA213))*'MONTHLY DATA'!CA213</f>
        <v>40570698.626691587</v>
      </c>
      <c r="AR49" s="83">
        <f>((AR47+AR48)/(30+'MONTHLY DATA'!CB213))*'MONTHLY DATA'!CB213</f>
        <v>38355769.479933977</v>
      </c>
      <c r="AS49" s="83">
        <f>((AS47+AS48)/(30+'MONTHLY DATA'!CC213))*'MONTHLY DATA'!CC213</f>
        <v>50319128.240656875</v>
      </c>
      <c r="AT49" s="83">
        <f>((AT47+AT48)/(30+'MONTHLY DATA'!CD213))*'MONTHLY DATA'!CD213</f>
        <v>85613539.77035594</v>
      </c>
      <c r="AU49" s="83">
        <f>((AU47+AU48)/(30+'MONTHLY DATA'!CE213))*'MONTHLY DATA'!CE213</f>
        <v>57765680.353485376</v>
      </c>
      <c r="AV49" s="83">
        <f>((AV47+AV48)/(30+'MONTHLY DATA'!CF213))*'MONTHLY DATA'!CF213</f>
        <v>48560637.828074962</v>
      </c>
      <c r="AW49" s="83">
        <f>((AW47+AW48)/(30+'MONTHLY DATA'!CG213))*'MONTHLY DATA'!CG213</f>
        <v>44853173.105550878</v>
      </c>
      <c r="AX49" s="83">
        <f>((AX47+AX48)/(30+'MONTHLY DATA'!CH213))*'MONTHLY DATA'!CH213</f>
        <v>51721225.293928713</v>
      </c>
      <c r="AY49" s="83">
        <f>((AY47+AY48)/(30+'MONTHLY DATA'!CI213))*'MONTHLY DATA'!CI213</f>
        <v>124127547.55955873</v>
      </c>
      <c r="AZ49" s="83">
        <f>((AZ47+AZ48)/(30+'MONTHLY DATA'!CJ213))*'MONTHLY DATA'!CJ213</f>
        <v>97824313.32248114</v>
      </c>
      <c r="BA49" s="83">
        <f>((BA47+BA48)/(30+'MONTHLY DATA'!CK213))*'MONTHLY DATA'!CK213</f>
        <v>84069926.752119586</v>
      </c>
      <c r="BB49" s="83">
        <f>((BB47+BB48)/(30+'MONTHLY DATA'!CL213))*'MONTHLY DATA'!CL213</f>
        <v>73288183.474145889</v>
      </c>
      <c r="BC49" s="83">
        <f>((BC47+BC48)/(30+'MONTHLY DATA'!CM213))*'MONTHLY DATA'!CM213</f>
        <v>82956005.01512821</v>
      </c>
      <c r="BD49" s="83">
        <f>((BD47+BD48)/(30+'MONTHLY DATA'!CN213))*'MONTHLY DATA'!CN213</f>
        <v>72681695.499417558</v>
      </c>
      <c r="BE49" s="83">
        <f>((BE47+BE48)/(30+'MONTHLY DATA'!CO213))*'MONTHLY DATA'!CO213</f>
        <v>87199432.959408104</v>
      </c>
      <c r="BF49" s="83">
        <f>((BF47+BF48)/(30+'MONTHLY DATA'!CP213))*'MONTHLY DATA'!CP213</f>
        <v>110483276.22079517</v>
      </c>
      <c r="BG49" s="83">
        <f>((BG47+BG48)/(30+'MONTHLY DATA'!CQ213))*'MONTHLY DATA'!CQ213</f>
        <v>88494945.131764978</v>
      </c>
      <c r="BH49" s="83">
        <f>((BH47+BH48)/(30+'MONTHLY DATA'!CR213))*'MONTHLY DATA'!CR213</f>
        <v>82765219.908316106</v>
      </c>
      <c r="BI49" s="83">
        <f>((BI47+BI48)/(30+'MONTHLY DATA'!CS213))*'MONTHLY DATA'!CS213</f>
        <v>79848077.657109305</v>
      </c>
      <c r="BJ49" s="83">
        <f>((BJ47+BJ48)/(30+'MONTHLY DATA'!CT213))*'MONTHLY DATA'!CT213</f>
        <v>94867402.263115838</v>
      </c>
      <c r="BK49" s="650">
        <f t="shared" si="4"/>
        <v>4284742986.9376464</v>
      </c>
    </row>
    <row r="50" spans="1:63" ht="15.75" x14ac:dyDescent="0.25">
      <c r="A50" s="627" t="s">
        <v>856</v>
      </c>
      <c r="C50" s="83">
        <f>C47+C48-C49</f>
        <v>150009322.52043775</v>
      </c>
      <c r="D50" s="83">
        <f t="shared" ref="D50:BJ50" si="22">D47+D48-D49</f>
        <v>58041945.117717475</v>
      </c>
      <c r="E50" s="83">
        <f t="shared" si="22"/>
        <v>26201980.611254774</v>
      </c>
      <c r="F50" s="83">
        <f t="shared" si="22"/>
        <v>63780810.641801968</v>
      </c>
      <c r="G50" s="83">
        <f t="shared" si="22"/>
        <v>108816710.55568507</v>
      </c>
      <c r="H50" s="83">
        <f t="shared" si="22"/>
        <v>108415353.77787942</v>
      </c>
      <c r="I50" s="83">
        <f t="shared" si="22"/>
        <v>131059193.2008768</v>
      </c>
      <c r="J50" s="83">
        <f t="shared" si="22"/>
        <v>142450023.03326213</v>
      </c>
      <c r="K50" s="83">
        <f t="shared" si="22"/>
        <v>122269974.99452221</v>
      </c>
      <c r="L50" s="83">
        <f t="shared" si="22"/>
        <v>121048269.85934311</v>
      </c>
      <c r="M50" s="83">
        <f t="shared" si="22"/>
        <v>121333362.79092437</v>
      </c>
      <c r="N50" s="83">
        <f t="shared" si="22"/>
        <v>164879069.50951838</v>
      </c>
      <c r="O50" s="83">
        <f t="shared" si="22"/>
        <v>182679684.35452986</v>
      </c>
      <c r="P50" s="83">
        <f t="shared" si="22"/>
        <v>170381443.00566655</v>
      </c>
      <c r="Q50" s="83">
        <f t="shared" si="22"/>
        <v>142089684.15897995</v>
      </c>
      <c r="R50" s="83">
        <f t="shared" si="22"/>
        <v>118991203.54228906</v>
      </c>
      <c r="S50" s="83">
        <f t="shared" si="22"/>
        <v>141754783.79660231</v>
      </c>
      <c r="T50" s="83">
        <f t="shared" si="22"/>
        <v>129892363.14934005</v>
      </c>
      <c r="U50" s="83">
        <f t="shared" si="22"/>
        <v>149932991.46897179</v>
      </c>
      <c r="V50" s="83">
        <f t="shared" si="22"/>
        <v>164884996.08541358</v>
      </c>
      <c r="W50" s="83">
        <f t="shared" si="22"/>
        <v>140627517.9208734</v>
      </c>
      <c r="X50" s="83">
        <f t="shared" si="22"/>
        <v>136124519.222229</v>
      </c>
      <c r="Y50" s="83">
        <f t="shared" si="22"/>
        <v>141314205.26865464</v>
      </c>
      <c r="Z50" s="83">
        <f t="shared" si="22"/>
        <v>193406401.91630137</v>
      </c>
      <c r="AA50" s="83">
        <f t="shared" si="22"/>
        <v>167342134.47306418</v>
      </c>
      <c r="AB50" s="83">
        <f t="shared" si="22"/>
        <v>141558875.10336131</v>
      </c>
      <c r="AC50" s="83">
        <f t="shared" si="22"/>
        <v>137644043.34951523</v>
      </c>
      <c r="AD50" s="83">
        <f t="shared" si="22"/>
        <v>122786157.11914185</v>
      </c>
      <c r="AE50" s="83">
        <f t="shared" si="22"/>
        <v>154647769.49917614</v>
      </c>
      <c r="AF50" s="83">
        <f t="shared" si="22"/>
        <v>143642714.61382502</v>
      </c>
      <c r="AG50" s="83">
        <f t="shared" si="22"/>
        <v>167505981.96798953</v>
      </c>
      <c r="AH50" s="83">
        <f t="shared" si="22"/>
        <v>194297757.66103649</v>
      </c>
      <c r="AI50" s="83">
        <f t="shared" si="22"/>
        <v>156011396.86331633</v>
      </c>
      <c r="AJ50" s="83">
        <f t="shared" si="22"/>
        <v>143765472.20853072</v>
      </c>
      <c r="AK50" s="83">
        <f t="shared" si="22"/>
        <v>143534428.82612675</v>
      </c>
      <c r="AL50" s="83">
        <f t="shared" si="22"/>
        <v>179720493.25675264</v>
      </c>
      <c r="AM50" s="83">
        <f t="shared" si="22"/>
        <v>125473777.09821264</v>
      </c>
      <c r="AN50" s="83">
        <f t="shared" si="22"/>
        <v>48006467.714538231</v>
      </c>
      <c r="AO50" s="83">
        <f t="shared" si="22"/>
        <v>20052898.885714516</v>
      </c>
      <c r="AP50" s="83">
        <f t="shared" si="22"/>
        <v>39772863.254567891</v>
      </c>
      <c r="AQ50" s="83">
        <f t="shared" si="22"/>
        <v>71595350.517691046</v>
      </c>
      <c r="AR50" s="83">
        <f t="shared" si="22"/>
        <v>67686652.023412913</v>
      </c>
      <c r="AS50" s="83">
        <f t="shared" si="22"/>
        <v>88798461.601159185</v>
      </c>
      <c r="AT50" s="83">
        <f t="shared" si="22"/>
        <v>151082717.2418046</v>
      </c>
      <c r="AU50" s="83">
        <f t="shared" si="22"/>
        <v>101939435.91791537</v>
      </c>
      <c r="AV50" s="83">
        <f t="shared" si="22"/>
        <v>85695243.226014644</v>
      </c>
      <c r="AW50" s="83">
        <f t="shared" si="22"/>
        <v>79152658.421560347</v>
      </c>
      <c r="AX50" s="83">
        <f t="shared" si="22"/>
        <v>91272750.518697739</v>
      </c>
      <c r="AY50" s="83">
        <f t="shared" si="22"/>
        <v>206879245.93259788</v>
      </c>
      <c r="AZ50" s="83">
        <f t="shared" si="22"/>
        <v>163040522.20413524</v>
      </c>
      <c r="BA50" s="83">
        <f t="shared" si="22"/>
        <v>140116544.58686596</v>
      </c>
      <c r="BB50" s="83">
        <f t="shared" si="22"/>
        <v>122146972.45690984</v>
      </c>
      <c r="BC50" s="83">
        <f t="shared" si="22"/>
        <v>138260008.35854697</v>
      </c>
      <c r="BD50" s="83">
        <f t="shared" si="22"/>
        <v>121136159.16569595</v>
      </c>
      <c r="BE50" s="83">
        <f t="shared" si="22"/>
        <v>145332388.26568019</v>
      </c>
      <c r="BF50" s="83">
        <f t="shared" si="22"/>
        <v>184138793.7013253</v>
      </c>
      <c r="BG50" s="83">
        <f t="shared" si="22"/>
        <v>147491575.21960828</v>
      </c>
      <c r="BH50" s="83">
        <f t="shared" si="22"/>
        <v>137942033.18052682</v>
      </c>
      <c r="BI50" s="83">
        <f t="shared" si="22"/>
        <v>133080129.42851551</v>
      </c>
      <c r="BJ50" s="83">
        <f t="shared" si="22"/>
        <v>158112337.10519308</v>
      </c>
      <c r="BK50" s="650">
        <f t="shared" si="4"/>
        <v>7751049021.4718018</v>
      </c>
    </row>
    <row r="51" spans="1:63" ht="15.75" x14ac:dyDescent="0.25">
      <c r="A51" s="169" t="s">
        <v>857</v>
      </c>
      <c r="C51" s="83">
        <f>B53</f>
        <v>209496753.63003185</v>
      </c>
      <c r="D51" s="83">
        <f t="shared" ref="D51:BJ51" si="23">C53</f>
        <v>119835358.71682321</v>
      </c>
      <c r="E51" s="83">
        <f t="shared" si="23"/>
        <v>59292434.611513555</v>
      </c>
      <c r="F51" s="83">
        <f t="shared" si="23"/>
        <v>28498138.407589447</v>
      </c>
      <c r="G51" s="83">
        <f t="shared" si="23"/>
        <v>30759649.683130473</v>
      </c>
      <c r="H51" s="83">
        <f t="shared" si="23"/>
        <v>46525453.41293852</v>
      </c>
      <c r="I51" s="83">
        <f t="shared" si="23"/>
        <v>51646935.730272651</v>
      </c>
      <c r="J51" s="83">
        <f t="shared" si="23"/>
        <v>60902042.97704982</v>
      </c>
      <c r="K51" s="83">
        <f t="shared" si="23"/>
        <v>67784022.00343731</v>
      </c>
      <c r="L51" s="83">
        <f t="shared" si="23"/>
        <v>63351332.332653172</v>
      </c>
      <c r="M51" s="83">
        <f t="shared" si="23"/>
        <v>61466534.063998759</v>
      </c>
      <c r="N51" s="83">
        <f t="shared" si="23"/>
        <v>60933298.951641046</v>
      </c>
      <c r="O51" s="83">
        <f t="shared" si="23"/>
        <v>75270789.487053156</v>
      </c>
      <c r="P51" s="83">
        <f t="shared" si="23"/>
        <v>89721903.944898441</v>
      </c>
      <c r="Q51" s="83">
        <f t="shared" si="23"/>
        <v>90470729.374109551</v>
      </c>
      <c r="R51" s="83">
        <f t="shared" si="23"/>
        <v>80890578.620205045</v>
      </c>
      <c r="S51" s="83">
        <f t="shared" si="23"/>
        <v>69524098.143476218</v>
      </c>
      <c r="T51" s="83">
        <f t="shared" si="23"/>
        <v>73488306.761766449</v>
      </c>
      <c r="U51" s="83">
        <f t="shared" si="23"/>
        <v>70741102.577776179</v>
      </c>
      <c r="V51" s="83">
        <f t="shared" si="23"/>
        <v>76756206.624955818</v>
      </c>
      <c r="W51" s="83">
        <f t="shared" si="23"/>
        <v>84049113.986215442</v>
      </c>
      <c r="X51" s="83">
        <f t="shared" si="23"/>
        <v>78148393.706813514</v>
      </c>
      <c r="Y51" s="83">
        <f t="shared" si="23"/>
        <v>74529708.844884351</v>
      </c>
      <c r="Z51" s="83">
        <f t="shared" si="23"/>
        <v>75076144.039491817</v>
      </c>
      <c r="AA51" s="83">
        <f t="shared" si="23"/>
        <v>93385233.375928074</v>
      </c>
      <c r="AB51" s="83">
        <f t="shared" si="23"/>
        <v>97772762.943372101</v>
      </c>
      <c r="AC51" s="83">
        <f t="shared" si="23"/>
        <v>89749364.267525017</v>
      </c>
      <c r="AD51" s="83">
        <f t="shared" si="23"/>
        <v>85272527.856390089</v>
      </c>
      <c r="AE51" s="83">
        <f t="shared" si="23"/>
        <v>78022006.865824476</v>
      </c>
      <c r="AF51" s="83">
        <f t="shared" si="23"/>
        <v>87251166.136875227</v>
      </c>
      <c r="AG51" s="83">
        <f t="shared" si="23"/>
        <v>86585205.281512588</v>
      </c>
      <c r="AH51" s="83">
        <f t="shared" si="23"/>
        <v>95284195.218563288</v>
      </c>
      <c r="AI51" s="83">
        <f t="shared" si="23"/>
        <v>108593232.32984993</v>
      </c>
      <c r="AJ51" s="83">
        <f t="shared" si="23"/>
        <v>99226735.947437346</v>
      </c>
      <c r="AK51" s="83">
        <f t="shared" si="23"/>
        <v>91122078.058488026</v>
      </c>
      <c r="AL51" s="83">
        <f t="shared" si="23"/>
        <v>87996190.081730545</v>
      </c>
      <c r="AM51" s="83">
        <f t="shared" si="23"/>
        <v>100393756.25193119</v>
      </c>
      <c r="AN51" s="83">
        <f t="shared" si="23"/>
        <v>87581288.441892505</v>
      </c>
      <c r="AO51" s="83">
        <f t="shared" si="23"/>
        <v>52574844.223922111</v>
      </c>
      <c r="AP51" s="83">
        <f t="shared" si="23"/>
        <v>28161777.940471347</v>
      </c>
      <c r="AQ51" s="83">
        <f t="shared" si="23"/>
        <v>26342003.728688687</v>
      </c>
      <c r="AR51" s="83">
        <f t="shared" si="23"/>
        <v>37975708.789412551</v>
      </c>
      <c r="AS51" s="83">
        <f t="shared" si="23"/>
        <v>40971119.498850696</v>
      </c>
      <c r="AT51" s="83">
        <f t="shared" si="23"/>
        <v>50318817.161228321</v>
      </c>
      <c r="AU51" s="83">
        <f t="shared" si="23"/>
        <v>78094472.523625016</v>
      </c>
      <c r="AV51" s="83">
        <f t="shared" si="23"/>
        <v>69809066.538556471</v>
      </c>
      <c r="AW51" s="83">
        <f t="shared" si="23"/>
        <v>60297589.50054799</v>
      </c>
      <c r="AX51" s="83">
        <f t="shared" si="23"/>
        <v>54072545.112654254</v>
      </c>
      <c r="AY51" s="83">
        <f t="shared" si="23"/>
        <v>56358379.938687518</v>
      </c>
      <c r="AZ51" s="83">
        <f t="shared" si="23"/>
        <v>98714109.70173201</v>
      </c>
      <c r="BA51" s="83">
        <f t="shared" si="23"/>
        <v>98157986.964700222</v>
      </c>
      <c r="BB51" s="83">
        <f t="shared" si="23"/>
        <v>89352949.331837311</v>
      </c>
      <c r="BC51" s="83">
        <f t="shared" si="23"/>
        <v>79312470.670780167</v>
      </c>
      <c r="BD51" s="83">
        <f t="shared" si="23"/>
        <v>81589679.635997683</v>
      </c>
      <c r="BE51" s="83">
        <f t="shared" si="23"/>
        <v>76022189.550635099</v>
      </c>
      <c r="BF51" s="83">
        <f t="shared" si="23"/>
        <v>83007966.681118235</v>
      </c>
      <c r="BG51" s="83">
        <f t="shared" si="23"/>
        <v>100180035.14341633</v>
      </c>
      <c r="BH51" s="83">
        <f t="shared" si="23"/>
        <v>92876853.886134222</v>
      </c>
      <c r="BI51" s="83">
        <f t="shared" si="23"/>
        <v>86557082.649997905</v>
      </c>
      <c r="BJ51" s="83">
        <f t="shared" si="23"/>
        <v>82363954.529442519</v>
      </c>
      <c r="BK51" s="650">
        <f t="shared" si="4"/>
        <v>4610506377.3924828</v>
      </c>
    </row>
    <row r="52" spans="1:63" ht="15.75" x14ac:dyDescent="0.25">
      <c r="A52" s="627" t="s">
        <v>858</v>
      </c>
      <c r="C52" s="83">
        <f>C50+C51</f>
        <v>359506076.1504696</v>
      </c>
      <c r="D52" s="83">
        <f t="shared" ref="D52:BJ52" si="24">D50+D51</f>
        <v>177877303.83454067</v>
      </c>
      <c r="E52" s="83">
        <f t="shared" si="24"/>
        <v>85494415.222768337</v>
      </c>
      <c r="F52" s="83">
        <f t="shared" si="24"/>
        <v>92278949.049391419</v>
      </c>
      <c r="G52" s="83">
        <f t="shared" si="24"/>
        <v>139576360.23881555</v>
      </c>
      <c r="H52" s="83">
        <f t="shared" si="24"/>
        <v>154940807.19081795</v>
      </c>
      <c r="I52" s="83">
        <f t="shared" si="24"/>
        <v>182706128.93114945</v>
      </c>
      <c r="J52" s="83">
        <f t="shared" si="24"/>
        <v>203352066.01031196</v>
      </c>
      <c r="K52" s="83">
        <f t="shared" si="24"/>
        <v>190053996.99795952</v>
      </c>
      <c r="L52" s="83">
        <f t="shared" si="24"/>
        <v>184399602.19199628</v>
      </c>
      <c r="M52" s="83">
        <f t="shared" si="24"/>
        <v>182799896.85492313</v>
      </c>
      <c r="N52" s="83">
        <f t="shared" si="24"/>
        <v>225812368.46115944</v>
      </c>
      <c r="O52" s="83">
        <f t="shared" si="24"/>
        <v>257950473.84158301</v>
      </c>
      <c r="P52" s="83">
        <f t="shared" si="24"/>
        <v>260103346.95056498</v>
      </c>
      <c r="Q52" s="83">
        <f t="shared" si="24"/>
        <v>232560413.53308952</v>
      </c>
      <c r="R52" s="83">
        <f t="shared" si="24"/>
        <v>199881782.16249412</v>
      </c>
      <c r="S52" s="83">
        <f t="shared" si="24"/>
        <v>211278881.94007853</v>
      </c>
      <c r="T52" s="83">
        <f t="shared" si="24"/>
        <v>203380669.9111065</v>
      </c>
      <c r="U52" s="83">
        <f t="shared" si="24"/>
        <v>220674094.04674798</v>
      </c>
      <c r="V52" s="83">
        <f t="shared" si="24"/>
        <v>241641202.71036941</v>
      </c>
      <c r="W52" s="83">
        <f t="shared" si="24"/>
        <v>224676631.90708885</v>
      </c>
      <c r="X52" s="83">
        <f t="shared" si="24"/>
        <v>214272912.92904252</v>
      </c>
      <c r="Y52" s="83">
        <f t="shared" si="24"/>
        <v>215843914.11353898</v>
      </c>
      <c r="Z52" s="83">
        <f t="shared" si="24"/>
        <v>268482545.9557932</v>
      </c>
      <c r="AA52" s="83">
        <f t="shared" si="24"/>
        <v>260727367.84899226</v>
      </c>
      <c r="AB52" s="83">
        <f t="shared" si="24"/>
        <v>239331638.04673341</v>
      </c>
      <c r="AC52" s="83">
        <f t="shared" si="24"/>
        <v>227393407.61704025</v>
      </c>
      <c r="AD52" s="83">
        <f t="shared" si="24"/>
        <v>208058684.97553194</v>
      </c>
      <c r="AE52" s="83">
        <f t="shared" si="24"/>
        <v>232669776.36500061</v>
      </c>
      <c r="AF52" s="83">
        <f t="shared" si="24"/>
        <v>230893880.75070024</v>
      </c>
      <c r="AG52" s="83">
        <f t="shared" si="24"/>
        <v>254091187.24950212</v>
      </c>
      <c r="AH52" s="83">
        <f t="shared" si="24"/>
        <v>289581952.87959981</v>
      </c>
      <c r="AI52" s="83">
        <f t="shared" si="24"/>
        <v>264604629.19316626</v>
      </c>
      <c r="AJ52" s="83">
        <f t="shared" si="24"/>
        <v>242992208.15596807</v>
      </c>
      <c r="AK52" s="83">
        <f t="shared" si="24"/>
        <v>234656506.88461477</v>
      </c>
      <c r="AL52" s="83">
        <f t="shared" si="24"/>
        <v>267716683.33848318</v>
      </c>
      <c r="AM52" s="83">
        <f t="shared" si="24"/>
        <v>225867533.35014385</v>
      </c>
      <c r="AN52" s="83">
        <f t="shared" si="24"/>
        <v>135587756.15643072</v>
      </c>
      <c r="AO52" s="83">
        <f t="shared" si="24"/>
        <v>72627743.109636635</v>
      </c>
      <c r="AP52" s="83">
        <f t="shared" si="24"/>
        <v>67934641.195039243</v>
      </c>
      <c r="AQ52" s="83">
        <f t="shared" si="24"/>
        <v>97937354.246379733</v>
      </c>
      <c r="AR52" s="83">
        <f t="shared" si="24"/>
        <v>105662360.81282547</v>
      </c>
      <c r="AS52" s="83">
        <f t="shared" si="24"/>
        <v>129769581.10000989</v>
      </c>
      <c r="AT52" s="83">
        <f t="shared" si="24"/>
        <v>201401534.40303293</v>
      </c>
      <c r="AU52" s="83">
        <f t="shared" si="24"/>
        <v>180033908.44154039</v>
      </c>
      <c r="AV52" s="83">
        <f t="shared" si="24"/>
        <v>155504309.76457113</v>
      </c>
      <c r="AW52" s="83">
        <f t="shared" si="24"/>
        <v>139450247.92210835</v>
      </c>
      <c r="AX52" s="83">
        <f t="shared" si="24"/>
        <v>145345295.63135201</v>
      </c>
      <c r="AY52" s="83">
        <f t="shared" si="24"/>
        <v>263237625.87128538</v>
      </c>
      <c r="AZ52" s="83">
        <f t="shared" si="24"/>
        <v>261754631.90586725</v>
      </c>
      <c r="BA52" s="83">
        <f t="shared" si="24"/>
        <v>238274531.55156618</v>
      </c>
      <c r="BB52" s="83">
        <f t="shared" si="24"/>
        <v>211499921.78874713</v>
      </c>
      <c r="BC52" s="83">
        <f t="shared" si="24"/>
        <v>217572479.02932715</v>
      </c>
      <c r="BD52" s="83">
        <f t="shared" si="24"/>
        <v>202725838.80169362</v>
      </c>
      <c r="BE52" s="83">
        <f t="shared" si="24"/>
        <v>221354577.81631529</v>
      </c>
      <c r="BF52" s="83">
        <f t="shared" si="24"/>
        <v>267146760.38244355</v>
      </c>
      <c r="BG52" s="83">
        <f t="shared" si="24"/>
        <v>247671610.36302459</v>
      </c>
      <c r="BH52" s="83">
        <f t="shared" si="24"/>
        <v>230818887.06666106</v>
      </c>
      <c r="BI52" s="83">
        <f t="shared" si="24"/>
        <v>219637212.07851341</v>
      </c>
      <c r="BJ52" s="83">
        <f t="shared" si="24"/>
        <v>240476291.6346356</v>
      </c>
      <c r="BK52" s="650">
        <f t="shared" si="4"/>
        <v>12361555398.864281</v>
      </c>
    </row>
    <row r="53" spans="1:63" ht="15.75" x14ac:dyDescent="0.25">
      <c r="A53" s="169" t="s">
        <v>859</v>
      </c>
      <c r="B53" s="83">
        <f>SFP!C48</f>
        <v>209496753.63003185</v>
      </c>
      <c r="C53" s="83">
        <f>(C52/(30+'MONTHLY DATA'!AM215))*'MONTHLY DATA'!AM215</f>
        <v>119835358.71682321</v>
      </c>
      <c r="D53" s="83">
        <f>(D52/(30+'MONTHLY DATA'!AN215))*'MONTHLY DATA'!AN215</f>
        <v>59292434.611513555</v>
      </c>
      <c r="E53" s="83">
        <f>(E52/(30+'MONTHLY DATA'!AO215))*'MONTHLY DATA'!AO215</f>
        <v>28498138.407589447</v>
      </c>
      <c r="F53" s="83">
        <f>(F52/(30+'MONTHLY DATA'!AP215))*'MONTHLY DATA'!AP215</f>
        <v>30759649.683130473</v>
      </c>
      <c r="G53" s="83">
        <f>(G52/(30+'MONTHLY DATA'!AQ215))*'MONTHLY DATA'!AQ215</f>
        <v>46525453.41293852</v>
      </c>
      <c r="H53" s="83">
        <f>(H52/(30+'MONTHLY DATA'!AR215))*'MONTHLY DATA'!AR215</f>
        <v>51646935.730272651</v>
      </c>
      <c r="I53" s="83">
        <f>(I52/(30+'MONTHLY DATA'!AS215))*'MONTHLY DATA'!AS215</f>
        <v>60902042.97704982</v>
      </c>
      <c r="J53" s="83">
        <f>(J52/(30+'MONTHLY DATA'!AT215))*'MONTHLY DATA'!AT215</f>
        <v>67784022.00343731</v>
      </c>
      <c r="K53" s="83">
        <f>(K52/(30+'MONTHLY DATA'!AU215))*'MONTHLY DATA'!AU215</f>
        <v>63351332.332653172</v>
      </c>
      <c r="L53" s="83">
        <f>(L52/(30+'MONTHLY DATA'!AV215))*'MONTHLY DATA'!AV215</f>
        <v>61466534.063998759</v>
      </c>
      <c r="M53" s="83">
        <f>(M52/(30+'MONTHLY DATA'!AW215))*'MONTHLY DATA'!AW215</f>
        <v>60933298.951641046</v>
      </c>
      <c r="N53" s="83">
        <f>(N52/(30+'MONTHLY DATA'!AX215))*'MONTHLY DATA'!AX215</f>
        <v>75270789.487053156</v>
      </c>
      <c r="O53" s="83">
        <f>(O52/(30+'MONTHLY DATA'!AY215))*'MONTHLY DATA'!AY215</f>
        <v>89721903.944898441</v>
      </c>
      <c r="P53" s="83">
        <f>(P52/(30+'MONTHLY DATA'!AZ215))*'MONTHLY DATA'!AZ215</f>
        <v>90470729.374109551</v>
      </c>
      <c r="Q53" s="83">
        <f>(Q52/(30+'MONTHLY DATA'!BA215))*'MONTHLY DATA'!BA215</f>
        <v>80890578.620205045</v>
      </c>
      <c r="R53" s="83">
        <f>(R52/(30+'MONTHLY DATA'!BB215))*'MONTHLY DATA'!BB215</f>
        <v>69524098.143476218</v>
      </c>
      <c r="S53" s="83">
        <f>(S52/(30+'MONTHLY DATA'!BC215))*'MONTHLY DATA'!BC215</f>
        <v>73488306.761766449</v>
      </c>
      <c r="T53" s="83">
        <f>(T52/(30+'MONTHLY DATA'!BD215))*'MONTHLY DATA'!BD215</f>
        <v>70741102.577776179</v>
      </c>
      <c r="U53" s="83">
        <f>(U52/(30+'MONTHLY DATA'!BE215))*'MONTHLY DATA'!BE215</f>
        <v>76756206.624955818</v>
      </c>
      <c r="V53" s="83">
        <f>(V52/(30+'MONTHLY DATA'!BF215))*'MONTHLY DATA'!BF215</f>
        <v>84049113.986215442</v>
      </c>
      <c r="W53" s="83">
        <f>(W52/(30+'MONTHLY DATA'!BG215))*'MONTHLY DATA'!BG215</f>
        <v>78148393.706813514</v>
      </c>
      <c r="X53" s="83">
        <f>(X52/(30+'MONTHLY DATA'!BH215))*'MONTHLY DATA'!BH215</f>
        <v>74529708.844884351</v>
      </c>
      <c r="Y53" s="83">
        <f>(Y52/(30+'MONTHLY DATA'!BI215))*'MONTHLY DATA'!BI215</f>
        <v>75076144.039491817</v>
      </c>
      <c r="Z53" s="83">
        <f>(Z52/(30+'MONTHLY DATA'!BJ215))*'MONTHLY DATA'!BJ215</f>
        <v>93385233.375928074</v>
      </c>
      <c r="AA53" s="83">
        <f>(AA52/(30+'MONTHLY DATA'!BK215))*'MONTHLY DATA'!BK215</f>
        <v>97772762.943372101</v>
      </c>
      <c r="AB53" s="83">
        <f>(AB52/(30+'MONTHLY DATA'!BL215))*'MONTHLY DATA'!BL215</f>
        <v>89749364.267525017</v>
      </c>
      <c r="AC53" s="83">
        <f>(AC52/(30+'MONTHLY DATA'!BM215))*'MONTHLY DATA'!BM215</f>
        <v>85272527.856390089</v>
      </c>
      <c r="AD53" s="83">
        <f>(AD52/(30+'MONTHLY DATA'!BN215))*'MONTHLY DATA'!BN215</f>
        <v>78022006.865824476</v>
      </c>
      <c r="AE53" s="83">
        <f>(AE52/(30+'MONTHLY DATA'!BO215))*'MONTHLY DATA'!BO215</f>
        <v>87251166.136875227</v>
      </c>
      <c r="AF53" s="83">
        <f>(AF52/(30+'MONTHLY DATA'!BP215))*'MONTHLY DATA'!BP215</f>
        <v>86585205.281512588</v>
      </c>
      <c r="AG53" s="83">
        <f>(AG52/(30+'MONTHLY DATA'!BQ215))*'MONTHLY DATA'!BQ215</f>
        <v>95284195.218563288</v>
      </c>
      <c r="AH53" s="83">
        <f>(AH52/(30+'MONTHLY DATA'!BR215))*'MONTHLY DATA'!BR215</f>
        <v>108593232.32984993</v>
      </c>
      <c r="AI53" s="83">
        <f>(AI52/(30+'MONTHLY DATA'!BS215))*'MONTHLY DATA'!BS215</f>
        <v>99226735.947437346</v>
      </c>
      <c r="AJ53" s="83">
        <f>(AJ52/(30+'MONTHLY DATA'!BT215))*'MONTHLY DATA'!BT215</f>
        <v>91122078.058488026</v>
      </c>
      <c r="AK53" s="83">
        <f>(AK52/(30+'MONTHLY DATA'!BU215))*'MONTHLY DATA'!BU215</f>
        <v>87996190.081730545</v>
      </c>
      <c r="AL53" s="83">
        <f>(AL52/(30+'MONTHLY DATA'!BV215))*'MONTHLY DATA'!BV215</f>
        <v>100393756.25193119</v>
      </c>
      <c r="AM53" s="83">
        <f>(AM52/(30+'MONTHLY DATA'!BW215))*'MONTHLY DATA'!BW215</f>
        <v>87581288.441892505</v>
      </c>
      <c r="AN53" s="83">
        <f>(AN52/(30+'MONTHLY DATA'!BX215))*'MONTHLY DATA'!BX215</f>
        <v>52574844.223922111</v>
      </c>
      <c r="AO53" s="83">
        <f>(AO52/(30+'MONTHLY DATA'!BY215))*'MONTHLY DATA'!BY215</f>
        <v>28161777.940471347</v>
      </c>
      <c r="AP53" s="83">
        <f>(AP52/(30+'MONTHLY DATA'!BZ215))*'MONTHLY DATA'!BZ215</f>
        <v>26342003.728688687</v>
      </c>
      <c r="AQ53" s="83">
        <f>(AQ52/(30+'MONTHLY DATA'!CA215))*'MONTHLY DATA'!CA215</f>
        <v>37975708.789412551</v>
      </c>
      <c r="AR53" s="83">
        <f>(AR52/(30+'MONTHLY DATA'!CB215))*'MONTHLY DATA'!CB215</f>
        <v>40971119.498850696</v>
      </c>
      <c r="AS53" s="83">
        <f>(AS52/(30+'MONTHLY DATA'!CC215))*'MONTHLY DATA'!CC215</f>
        <v>50318817.161228321</v>
      </c>
      <c r="AT53" s="83">
        <f>(AT52/(30+'MONTHLY DATA'!CD215))*'MONTHLY DATA'!CD215</f>
        <v>78094472.523625016</v>
      </c>
      <c r="AU53" s="83">
        <f>(AU52/(30+'MONTHLY DATA'!CE215))*'MONTHLY DATA'!CE215</f>
        <v>69809066.538556471</v>
      </c>
      <c r="AV53" s="83">
        <f>(AV52/(30+'MONTHLY DATA'!CF215))*'MONTHLY DATA'!CF215</f>
        <v>60297589.50054799</v>
      </c>
      <c r="AW53" s="83">
        <f>(AW52/(30+'MONTHLY DATA'!CG215))*'MONTHLY DATA'!CG215</f>
        <v>54072545.112654254</v>
      </c>
      <c r="AX53" s="83">
        <f>(AX52/(30+'MONTHLY DATA'!CH215))*'MONTHLY DATA'!CH215</f>
        <v>56358379.938687518</v>
      </c>
      <c r="AY53" s="83">
        <f>(AY52/(30+'MONTHLY DATA'!CI215))*'MONTHLY DATA'!CI215</f>
        <v>98714109.70173201</v>
      </c>
      <c r="AZ53" s="83">
        <f>(AZ52/(30+'MONTHLY DATA'!CJ215))*'MONTHLY DATA'!CJ215</f>
        <v>98157986.964700222</v>
      </c>
      <c r="BA53" s="83">
        <f>(BA52/(30+'MONTHLY DATA'!CK215))*'MONTHLY DATA'!CK215</f>
        <v>89352949.331837311</v>
      </c>
      <c r="BB53" s="83">
        <f>(BB52/(30+'MONTHLY DATA'!CL215))*'MONTHLY DATA'!CL215</f>
        <v>79312470.670780167</v>
      </c>
      <c r="BC53" s="83">
        <f>(BC52/(30+'MONTHLY DATA'!CM215))*'MONTHLY DATA'!CM215</f>
        <v>81589679.635997683</v>
      </c>
      <c r="BD53" s="83">
        <f>(BD52/(30+'MONTHLY DATA'!CN215))*'MONTHLY DATA'!CN215</f>
        <v>76022189.550635099</v>
      </c>
      <c r="BE53" s="83">
        <f>(BE52/(30+'MONTHLY DATA'!CO215))*'MONTHLY DATA'!CO215</f>
        <v>83007966.681118235</v>
      </c>
      <c r="BF53" s="83">
        <f>(BF52/(30+'MONTHLY DATA'!CP215))*'MONTHLY DATA'!CP215</f>
        <v>100180035.14341633</v>
      </c>
      <c r="BG53" s="83">
        <f>(BG52/(30+'MONTHLY DATA'!CQ215))*'MONTHLY DATA'!CQ215</f>
        <v>92876853.886134222</v>
      </c>
      <c r="BH53" s="83">
        <f>(BH52/(30+'MONTHLY DATA'!CR215))*'MONTHLY DATA'!CR215</f>
        <v>86557082.649997905</v>
      </c>
      <c r="BI53" s="83">
        <f>(BI52/(30+'MONTHLY DATA'!CS215))*'MONTHLY DATA'!CS215</f>
        <v>82363954.529442519</v>
      </c>
      <c r="BJ53" s="83">
        <f>(BJ52/(30+'MONTHLY DATA'!CT215))*'MONTHLY DATA'!CT215</f>
        <v>90178609.362988353</v>
      </c>
      <c r="BK53" s="650">
        <f t="shared" si="4"/>
        <v>4491188233.1254387</v>
      </c>
    </row>
    <row r="54" spans="1:63" ht="15.75" x14ac:dyDescent="0.25">
      <c r="A54" s="169"/>
      <c r="C54" s="83"/>
      <c r="BK54" s="650">
        <f t="shared" si="4"/>
        <v>0</v>
      </c>
    </row>
    <row r="55" spans="1:63" ht="15.75" x14ac:dyDescent="0.25">
      <c r="A55" s="774" t="s">
        <v>1073</v>
      </c>
      <c r="C55" s="83">
        <f>C76-C77</f>
        <v>272171035.26626807</v>
      </c>
      <c r="D55" s="83">
        <f t="shared" ref="D55:BJ55" si="25">D76-D77</f>
        <v>200772991.52098396</v>
      </c>
      <c r="E55" s="83">
        <f t="shared" si="25"/>
        <v>193135269.9144786</v>
      </c>
      <c r="F55" s="83">
        <f t="shared" si="25"/>
        <v>158739842.36708769</v>
      </c>
      <c r="G55" s="83">
        <f t="shared" si="25"/>
        <v>184636776.22782558</v>
      </c>
      <c r="H55" s="83">
        <f t="shared" si="25"/>
        <v>277093954.83409828</v>
      </c>
      <c r="I55" s="83">
        <f t="shared" si="25"/>
        <v>254683292.91907692</v>
      </c>
      <c r="J55" s="83">
        <f t="shared" si="25"/>
        <v>156121025.99362177</v>
      </c>
      <c r="K55" s="83">
        <f t="shared" si="25"/>
        <v>173726816.87736171</v>
      </c>
      <c r="L55" s="83">
        <f t="shared" si="25"/>
        <v>197946682.11735678</v>
      </c>
      <c r="M55" s="83">
        <f t="shared" si="25"/>
        <v>228266364.21777818</v>
      </c>
      <c r="N55" s="83">
        <f t="shared" si="25"/>
        <v>336777744.70011234</v>
      </c>
      <c r="O55" s="83">
        <f t="shared" si="25"/>
        <v>201169789.55670476</v>
      </c>
      <c r="P55" s="83">
        <f t="shared" si="25"/>
        <v>114932439.62123093</v>
      </c>
      <c r="Q55" s="83">
        <f t="shared" si="25"/>
        <v>112020667.08061486</v>
      </c>
      <c r="R55" s="83">
        <f t="shared" si="25"/>
        <v>108646761.05990824</v>
      </c>
      <c r="S55" s="83">
        <f t="shared" si="25"/>
        <v>145781582.61468089</v>
      </c>
      <c r="T55" s="83">
        <f t="shared" si="25"/>
        <v>225433980.81600937</v>
      </c>
      <c r="U55" s="83">
        <f t="shared" si="25"/>
        <v>210863488.24984297</v>
      </c>
      <c r="V55" s="83">
        <f t="shared" si="25"/>
        <v>127839901.84902513</v>
      </c>
      <c r="W55" s="83">
        <f t="shared" si="25"/>
        <v>143020545.32387957</v>
      </c>
      <c r="X55" s="83">
        <f t="shared" si="25"/>
        <v>163090054.61324471</v>
      </c>
      <c r="Y55" s="83">
        <f t="shared" si="25"/>
        <v>194295631.19232306</v>
      </c>
      <c r="Z55" s="83">
        <f t="shared" si="25"/>
        <v>296898040.78155589</v>
      </c>
      <c r="AA55" s="83">
        <f t="shared" si="25"/>
        <v>220224124.70711735</v>
      </c>
      <c r="AB55" s="83">
        <f t="shared" si="25"/>
        <v>170125149.07525477</v>
      </c>
      <c r="AC55" s="83">
        <f t="shared" si="25"/>
        <v>160885054.80573282</v>
      </c>
      <c r="AD55" s="83">
        <f t="shared" si="25"/>
        <v>146710072.35231367</v>
      </c>
      <c r="AE55" s="83">
        <f t="shared" si="25"/>
        <v>184246459.58221826</v>
      </c>
      <c r="AF55" s="83">
        <f t="shared" si="25"/>
        <v>278133483.03469968</v>
      </c>
      <c r="AG55" s="83">
        <f t="shared" si="25"/>
        <v>257851073.6858694</v>
      </c>
      <c r="AH55" s="83">
        <f t="shared" si="25"/>
        <v>153997881.82449678</v>
      </c>
      <c r="AI55" s="83">
        <f t="shared" si="25"/>
        <v>171508211.6018087</v>
      </c>
      <c r="AJ55" s="83">
        <f t="shared" si="25"/>
        <v>192216554.01907226</v>
      </c>
      <c r="AK55" s="83">
        <f t="shared" si="25"/>
        <v>221648151.13594279</v>
      </c>
      <c r="AL55" s="83">
        <f t="shared" si="25"/>
        <v>302542349.24860525</v>
      </c>
      <c r="AM55" s="83">
        <f t="shared" si="25"/>
        <v>246563241.23375154</v>
      </c>
      <c r="AN55" s="83">
        <f t="shared" si="25"/>
        <v>225892924.66468453</v>
      </c>
      <c r="AO55" s="83">
        <f t="shared" si="25"/>
        <v>240527698.23213071</v>
      </c>
      <c r="AP55" s="83">
        <f t="shared" si="25"/>
        <v>224709858.44685823</v>
      </c>
      <c r="AQ55" s="83">
        <f t="shared" si="25"/>
        <v>245732521.51039761</v>
      </c>
      <c r="AR55" s="83">
        <f t="shared" si="25"/>
        <v>332274504.35514438</v>
      </c>
      <c r="AS55" s="83">
        <f t="shared" si="25"/>
        <v>312397953.11710966</v>
      </c>
      <c r="AT55" s="83">
        <f t="shared" si="25"/>
        <v>197885244.00066012</v>
      </c>
      <c r="AU55" s="83">
        <f t="shared" si="25"/>
        <v>217862536.43721762</v>
      </c>
      <c r="AV55" s="83">
        <f t="shared" si="25"/>
        <v>242272432.17110357</v>
      </c>
      <c r="AW55" s="83">
        <f t="shared" si="25"/>
        <v>272902930.40025282</v>
      </c>
      <c r="AX55" s="83">
        <f t="shared" si="25"/>
        <v>356292821.6667757</v>
      </c>
      <c r="AY55" s="83">
        <f t="shared" si="25"/>
        <v>232376566.62976295</v>
      </c>
      <c r="AZ55" s="83">
        <f t="shared" si="25"/>
        <v>180438398.823672</v>
      </c>
      <c r="BA55" s="83">
        <f t="shared" si="25"/>
        <v>186287462.48286015</v>
      </c>
      <c r="BB55" s="83">
        <f t="shared" si="25"/>
        <v>184776795.52762067</v>
      </c>
      <c r="BC55" s="83">
        <f t="shared" si="25"/>
        <v>227582878.33372915</v>
      </c>
      <c r="BD55" s="83">
        <f t="shared" si="25"/>
        <v>330211851.54887056</v>
      </c>
      <c r="BE55" s="83">
        <f t="shared" si="25"/>
        <v>310417159.16516709</v>
      </c>
      <c r="BF55" s="83">
        <f t="shared" si="25"/>
        <v>202473361.04213309</v>
      </c>
      <c r="BG55" s="83">
        <f t="shared" si="25"/>
        <v>226458161.05960274</v>
      </c>
      <c r="BH55" s="83">
        <f t="shared" si="25"/>
        <v>253560343.84852028</v>
      </c>
      <c r="BI55" s="83">
        <f t="shared" si="25"/>
        <v>284258388.87857676</v>
      </c>
      <c r="BJ55" s="83">
        <f t="shared" si="25"/>
        <v>375821708.78988194</v>
      </c>
      <c r="BK55" s="650">
        <f t="shared" si="4"/>
        <v>13248130987.154684</v>
      </c>
    </row>
    <row r="56" spans="1:63" ht="15.75" x14ac:dyDescent="0.25">
      <c r="A56" s="627" t="s">
        <v>848</v>
      </c>
      <c r="C56" s="83">
        <f>C57+C58+C59+C60+C61</f>
        <v>3474741.0765375001</v>
      </c>
      <c r="D56" s="83">
        <f t="shared" ref="D56:BJ56" si="26">D57+D58+D59+D60+D61</f>
        <v>16005302.068133725</v>
      </c>
      <c r="E56" s="83">
        <f t="shared" si="26"/>
        <v>54024965.428325154</v>
      </c>
      <c r="F56" s="83">
        <f t="shared" si="26"/>
        <v>30430134.45774854</v>
      </c>
      <c r="G56" s="83">
        <f t="shared" si="26"/>
        <v>117126816.28247415</v>
      </c>
      <c r="H56" s="83">
        <f t="shared" si="26"/>
        <v>233304180.12654459</v>
      </c>
      <c r="I56" s="83">
        <f t="shared" si="26"/>
        <v>98101556.07605499</v>
      </c>
      <c r="J56" s="83">
        <f t="shared" si="26"/>
        <v>6693759.111003479</v>
      </c>
      <c r="K56" s="83">
        <f t="shared" si="26"/>
        <v>108961705.02445339</v>
      </c>
      <c r="L56" s="83">
        <f t="shared" si="26"/>
        <v>113132698.0072367</v>
      </c>
      <c r="M56" s="83">
        <f t="shared" si="26"/>
        <v>138285118.3741262</v>
      </c>
      <c r="N56" s="83">
        <f t="shared" si="26"/>
        <v>283098772.06389964</v>
      </c>
      <c r="O56" s="83">
        <f t="shared" si="26"/>
        <v>3000393.0927154804</v>
      </c>
      <c r="P56" s="83">
        <f t="shared" si="26"/>
        <v>5100619.8222711701</v>
      </c>
      <c r="Q56" s="83">
        <f t="shared" si="26"/>
        <v>51290161.478498049</v>
      </c>
      <c r="R56" s="83">
        <f t="shared" si="26"/>
        <v>28124379.186758425</v>
      </c>
      <c r="S56" s="83">
        <f t="shared" si="26"/>
        <v>100161681.93323739</v>
      </c>
      <c r="T56" s="83">
        <f t="shared" si="26"/>
        <v>181730001.83648682</v>
      </c>
      <c r="U56" s="83">
        <f t="shared" si="26"/>
        <v>72808876.202814102</v>
      </c>
      <c r="V56" s="83">
        <f t="shared" si="26"/>
        <v>2206619.0685078865</v>
      </c>
      <c r="W56" s="83">
        <f t="shared" si="26"/>
        <v>86470712.675332546</v>
      </c>
      <c r="X56" s="83">
        <f t="shared" si="26"/>
        <v>84752050.09047012</v>
      </c>
      <c r="Y56" s="83">
        <f t="shared" si="26"/>
        <v>119515300.52386658</v>
      </c>
      <c r="Z56" s="83">
        <f t="shared" si="26"/>
        <v>274796903.09189177</v>
      </c>
      <c r="AA56" s="83">
        <f t="shared" si="26"/>
        <v>10895346.305660032</v>
      </c>
      <c r="AB56" s="83">
        <f t="shared" si="26"/>
        <v>26864184.528460111</v>
      </c>
      <c r="AC56" s="83">
        <f t="shared" si="26"/>
        <v>56803139.249402255</v>
      </c>
      <c r="AD56" s="83">
        <f t="shared" si="26"/>
        <v>30996530.605751745</v>
      </c>
      <c r="AE56" s="83">
        <f t="shared" si="26"/>
        <v>117224910.90035735</v>
      </c>
      <c r="AF56" s="83">
        <f t="shared" si="26"/>
        <v>224121466.88843021</v>
      </c>
      <c r="AG56" s="83">
        <f t="shared" si="26"/>
        <v>85550591.039048746</v>
      </c>
      <c r="AH56" s="83">
        <f t="shared" si="26"/>
        <v>2016030.1861366129</v>
      </c>
      <c r="AI56" s="83">
        <f t="shared" si="26"/>
        <v>98151253.798043028</v>
      </c>
      <c r="AJ56" s="83">
        <f t="shared" si="26"/>
        <v>88735772.714868903</v>
      </c>
      <c r="AK56" s="83">
        <f t="shared" si="26"/>
        <v>117391040.05048044</v>
      </c>
      <c r="AL56" s="83">
        <f t="shared" si="26"/>
        <v>231516472.83046177</v>
      </c>
      <c r="AM56" s="83">
        <f t="shared" si="26"/>
        <v>3293583.4583065431</v>
      </c>
      <c r="AN56" s="83">
        <f t="shared" si="26"/>
        <v>16540480.619715925</v>
      </c>
      <c r="AO56" s="83">
        <f t="shared" si="26"/>
        <v>50095049.986795105</v>
      </c>
      <c r="AP56" s="83">
        <f t="shared" si="26"/>
        <v>27839916.354916796</v>
      </c>
      <c r="AQ56" s="83">
        <f t="shared" si="26"/>
        <v>102592683.95745835</v>
      </c>
      <c r="AR56" s="83">
        <f t="shared" si="26"/>
        <v>221421880.07338879</v>
      </c>
      <c r="AS56" s="83">
        <f t="shared" si="26"/>
        <v>89154635.208423138</v>
      </c>
      <c r="AT56" s="83">
        <f t="shared" si="26"/>
        <v>4179596.246591453</v>
      </c>
      <c r="AU56" s="83">
        <f t="shared" si="26"/>
        <v>97462550.51705946</v>
      </c>
      <c r="AV56" s="83">
        <f t="shared" si="26"/>
        <v>89180094.518413752</v>
      </c>
      <c r="AW56" s="83">
        <f t="shared" si="26"/>
        <v>115663563.47315598</v>
      </c>
      <c r="AX56" s="83">
        <f t="shared" si="26"/>
        <v>234878221.5494687</v>
      </c>
      <c r="AY56" s="83">
        <f t="shared" si="26"/>
        <v>3341270.9480589507</v>
      </c>
      <c r="AZ56" s="83">
        <f t="shared" si="26"/>
        <v>20888504.078338552</v>
      </c>
      <c r="BA56" s="83">
        <f t="shared" si="26"/>
        <v>50282378.735180475</v>
      </c>
      <c r="BB56" s="83">
        <f t="shared" si="26"/>
        <v>28614204.431083594</v>
      </c>
      <c r="BC56" s="83">
        <f t="shared" si="26"/>
        <v>107710710.54753205</v>
      </c>
      <c r="BD56" s="83">
        <f t="shared" si="26"/>
        <v>216742074.90492922</v>
      </c>
      <c r="BE56" s="83">
        <f t="shared" si="26"/>
        <v>90562298.917413548</v>
      </c>
      <c r="BF56" s="83">
        <f t="shared" si="26"/>
        <v>7653105.5297828401</v>
      </c>
      <c r="BG56" s="83">
        <f t="shared" si="26"/>
        <v>101930946.80042845</v>
      </c>
      <c r="BH56" s="83">
        <f t="shared" si="26"/>
        <v>100289098.5402126</v>
      </c>
      <c r="BI56" s="83">
        <f t="shared" si="26"/>
        <v>121386047.83165139</v>
      </c>
      <c r="BJ56" s="83">
        <f t="shared" si="26"/>
        <v>253321111.30969554</v>
      </c>
      <c r="BK56" s="650">
        <f t="shared" si="4"/>
        <v>5457888194.7344904</v>
      </c>
    </row>
    <row r="57" spans="1:63" ht="15.75" x14ac:dyDescent="0.25">
      <c r="A57" s="784" t="s">
        <v>168</v>
      </c>
      <c r="C57" s="83">
        <f>' CALCULATIONS'!O1481</f>
        <v>0</v>
      </c>
      <c r="D57" s="83">
        <f>' CALCULATIONS'!P1481</f>
        <v>4416887.4553391701</v>
      </c>
      <c r="E57" s="83">
        <f>' CALCULATIONS'!Q1481</f>
        <v>16587530.896045217</v>
      </c>
      <c r="F57" s="83">
        <f>' CALCULATIONS'!R1481</f>
        <v>9206535.9123201296</v>
      </c>
      <c r="G57" s="83">
        <f>' CALCULATIONS'!S1481</f>
        <v>35567443.112877063</v>
      </c>
      <c r="H57" s="83">
        <f>' CALCULATIONS'!T1481</f>
        <v>82461052.582688123</v>
      </c>
      <c r="I57" s="83">
        <f>' CALCULATIONS'!U1481</f>
        <v>33263077.93530355</v>
      </c>
      <c r="J57" s="83">
        <f>' CALCULATIONS'!V1481</f>
        <v>1613300.6543779145</v>
      </c>
      <c r="K57" s="83">
        <f>' CALCULATIONS'!W1481</f>
        <v>38863586.177606992</v>
      </c>
      <c r="L57" s="83">
        <f>' CALCULATIONS'!X1481</f>
        <v>38697556.451312669</v>
      </c>
      <c r="M57" s="83">
        <f>' CALCULATIONS'!Y1481</f>
        <v>49704164.598588057</v>
      </c>
      <c r="N57" s="83">
        <f>' CALCULATIONS'!Z1481</f>
        <v>111374719.26574597</v>
      </c>
      <c r="O57" s="83">
        <f>' CALCULATIONS'!AA1481</f>
        <v>0</v>
      </c>
      <c r="P57" s="83">
        <f>' CALCULATIONS'!AB1481</f>
        <v>1302748.3300566296</v>
      </c>
      <c r="Q57" s="83">
        <f>' CALCULATIONS'!AC1481</f>
        <v>20029614.877742663</v>
      </c>
      <c r="R57" s="83">
        <f>' CALCULATIONS'!AD1481</f>
        <v>10822215.050809408</v>
      </c>
      <c r="S57" s="83">
        <f>' CALCULATIONS'!AE1481</f>
        <v>41571405.693158634</v>
      </c>
      <c r="T57" s="83">
        <f>' CALCULATIONS'!AF1481</f>
        <v>69896653.162464336</v>
      </c>
      <c r="U57" s="83">
        <f>' CALCULATIONS'!AG1481</f>
        <v>26916643.590853505</v>
      </c>
      <c r="V57" s="83">
        <f>' CALCULATIONS'!AH1481</f>
        <v>135899.49819330155</v>
      </c>
      <c r="W57" s="83">
        <f>' CALCULATIONS'!AI1481</f>
        <v>32675434.273126755</v>
      </c>
      <c r="X57" s="83">
        <f>' CALCULATIONS'!AJ1481</f>
        <v>30835170.496389344</v>
      </c>
      <c r="Y57" s="83">
        <f>' CALCULATIONS'!AK1481</f>
        <v>41108417.042410336</v>
      </c>
      <c r="Z57" s="83">
        <f>' CALCULATIONS'!AL1481</f>
        <v>99184856.298730195</v>
      </c>
      <c r="AA57" s="83">
        <f>' CALCULATIONS'!AM1481</f>
        <v>3135978.2469933163</v>
      </c>
      <c r="AB57" s="83">
        <f>' CALCULATIONS'!AN1481</f>
        <v>10186075.720143767</v>
      </c>
      <c r="AC57" s="83">
        <f>' CALCULATIONS'!AO1481</f>
        <v>22478481.31113857</v>
      </c>
      <c r="AD57" s="83">
        <f>' CALCULATIONS'!AP1481</f>
        <v>12087307.794053897</v>
      </c>
      <c r="AE57" s="83">
        <f>' CALCULATIONS'!AQ1481</f>
        <v>46416007.313126594</v>
      </c>
      <c r="AF57" s="83">
        <f>' CALCULATIONS'!AR1481</f>
        <v>92085313.247053638</v>
      </c>
      <c r="AG57" s="83">
        <f>' CALCULATIONS'!AS1481</f>
        <v>35179776.587525211</v>
      </c>
      <c r="AH57" s="83">
        <f>' CALCULATIONS'!AT1481</f>
        <v>0</v>
      </c>
      <c r="AI57" s="83">
        <f>' CALCULATIONS'!AU1481</f>
        <v>42938004.691184044</v>
      </c>
      <c r="AJ57" s="83">
        <f>' CALCULATIONS'!AV1481</f>
        <v>38947651.104843073</v>
      </c>
      <c r="AK57" s="83">
        <f>' CALCULATIONS'!AW1481</f>
        <v>56663863.859524772</v>
      </c>
      <c r="AL57" s="83">
        <f>' CALCULATIONS'!AX1481</f>
        <v>101790039.5778589</v>
      </c>
      <c r="AM57" s="83">
        <f>' CALCULATIONS'!AY1481</f>
        <v>0</v>
      </c>
      <c r="AN57" s="83">
        <f>' CALCULATIONS'!AZ1481</f>
        <v>6162733.5386747727</v>
      </c>
      <c r="AO57" s="83">
        <f>' CALCULATIONS'!BA1481</f>
        <v>20458597.389327504</v>
      </c>
      <c r="AP57" s="83">
        <f>' CALCULATIONS'!BB1481</f>
        <v>11190758.89823816</v>
      </c>
      <c r="AQ57" s="83">
        <f>' CALCULATIONS'!BC1481</f>
        <v>42058376.947318941</v>
      </c>
      <c r="AR57" s="83">
        <f>' CALCULATIONS'!BD1481</f>
        <v>85349767.132531554</v>
      </c>
      <c r="AS57" s="83">
        <f>' CALCULATIONS'!BE1481</f>
        <v>33571983.965454802</v>
      </c>
      <c r="AT57" s="83">
        <f>' CALCULATIONS'!BF1481</f>
        <v>845812.50837224466</v>
      </c>
      <c r="AU57" s="83">
        <f>' CALCULATIONS'!BG1481</f>
        <v>39940475.966091782</v>
      </c>
      <c r="AV57" s="83">
        <f>' CALCULATIONS'!BH1481</f>
        <v>35518607.227539927</v>
      </c>
      <c r="AW57" s="83">
        <f>' CALCULATIONS'!BI1481</f>
        <v>44595016.021715365</v>
      </c>
      <c r="AX57" s="83">
        <f>' CALCULATIONS'!BJ1481</f>
        <v>94191437.067316592</v>
      </c>
      <c r="AY57" s="83">
        <f>' CALCULATIONS'!BK1481</f>
        <v>0</v>
      </c>
      <c r="AZ57" s="83">
        <f>' CALCULATIONS'!BL1481</f>
        <v>7475545.1926914202</v>
      </c>
      <c r="BA57" s="83">
        <f>' CALCULATIONS'!BM1481</f>
        <v>19175674.338871177</v>
      </c>
      <c r="BB57" s="83">
        <f>' CALCULATIONS'!BN1481</f>
        <v>10753787.781840274</v>
      </c>
      <c r="BC57" s="83">
        <f>' CALCULATIONS'!BO1481</f>
        <v>38656889.969637215</v>
      </c>
      <c r="BD57" s="83">
        <f>' CALCULATIONS'!BP1481</f>
        <v>76090575.431139112</v>
      </c>
      <c r="BE57" s="83">
        <f>' CALCULATIONS'!BQ1481</f>
        <v>31246096.499047782</v>
      </c>
      <c r="BF57" s="83">
        <f>' CALCULATIONS'!BR1481</f>
        <v>2022342.1329041545</v>
      </c>
      <c r="BG57" s="83">
        <f>' CALCULATIONS'!BS1481</f>
        <v>35970008.216765411</v>
      </c>
      <c r="BH57" s="83">
        <f>' CALCULATIONS'!BT1481</f>
        <v>35665637.509069003</v>
      </c>
      <c r="BI57" s="83">
        <f>' CALCULATIONS'!BU1481</f>
        <v>45061315.663055211</v>
      </c>
      <c r="BJ57" s="83">
        <f>' CALCULATIONS'!BV1481</f>
        <v>101013468.981775</v>
      </c>
      <c r="BK57" s="650">
        <f t="shared" si="4"/>
        <v>2075158321.1889634</v>
      </c>
    </row>
    <row r="58" spans="1:63" ht="15.75" x14ac:dyDescent="0.25">
      <c r="A58" s="780" t="s">
        <v>163</v>
      </c>
      <c r="C58" s="83">
        <f>' CALCULATIONS'!O1467</f>
        <v>0</v>
      </c>
      <c r="D58" s="83">
        <f>' CALCULATIONS'!P1467</f>
        <v>4701479.4514283026</v>
      </c>
      <c r="E58" s="83">
        <f>' CALCULATIONS'!Q1467</f>
        <v>17630944.184108287</v>
      </c>
      <c r="F58" s="83">
        <f>' CALCULATIONS'!R1467</f>
        <v>9785658.9878488071</v>
      </c>
      <c r="G58" s="83">
        <f>' CALCULATIONS'!S1467</f>
        <v>31886718.431358159</v>
      </c>
      <c r="H58" s="83">
        <f>' CALCULATIONS'!T1467</f>
        <v>56198083.061300747</v>
      </c>
      <c r="I58" s="83">
        <f>' CALCULATIONS'!U1467</f>
        <v>23797841.665198546</v>
      </c>
      <c r="J58" s="83">
        <f>' CALCULATIONS'!V1467</f>
        <v>1154224.9218764747</v>
      </c>
      <c r="K58" s="83">
        <f>' CALCULATIONS'!W1467</f>
        <v>26558865.786051847</v>
      </c>
      <c r="L58" s="83">
        <f>' CALCULATIONS'!X1467</f>
        <v>28587874.781066574</v>
      </c>
      <c r="M58" s="83">
        <f>' CALCULATIONS'!Y1467</f>
        <v>40632815.894558936</v>
      </c>
      <c r="N58" s="83">
        <f>' CALCULATIONS'!Z1467</f>
        <v>92753993.351044521</v>
      </c>
      <c r="O58" s="83">
        <f>' CALCULATIONS'!AA1467</f>
        <v>0</v>
      </c>
      <c r="P58" s="83">
        <f>' CALCULATIONS'!AB1467</f>
        <v>1044256.6687305768</v>
      </c>
      <c r="Q58" s="83">
        <f>' CALCULATIONS'!AC1467</f>
        <v>16055333.501965612</v>
      </c>
      <c r="R58" s="83">
        <f>' CALCULATIONS'!AD1467</f>
        <v>8674868.3352776878</v>
      </c>
      <c r="S58" s="83">
        <f>' CALCULATIONS'!AE1467</f>
        <v>29389943.688468784</v>
      </c>
      <c r="T58" s="83">
        <f>' CALCULATIONS'!AF1467</f>
        <v>44915755.669798538</v>
      </c>
      <c r="U58" s="83">
        <f>' CALCULATIONS'!AG1467</f>
        <v>18177061.315059718</v>
      </c>
      <c r="V58" s="83">
        <f>' CALCULATIONS'!AH1467</f>
        <v>91774.202939065624</v>
      </c>
      <c r="W58" s="83">
        <f>' CALCULATIONS'!AI1467</f>
        <v>27153441.311119817</v>
      </c>
      <c r="X58" s="83">
        <f>' CALCULATIONS'!AJ1467</f>
        <v>25070831.339029551</v>
      </c>
      <c r="Y58" s="83">
        <f>' CALCULATIONS'!AK1467</f>
        <v>35292248.197410397</v>
      </c>
      <c r="Z58" s="83">
        <f>' CALCULATIONS'!AL1467</f>
        <v>79185918.82686767</v>
      </c>
      <c r="AA58" s="83">
        <f>' CALCULATIONS'!AM1467</f>
        <v>1911053.8065822013</v>
      </c>
      <c r="AB58" s="83">
        <f>' CALCULATIONS'!AN1467</f>
        <v>6207357.7193269227</v>
      </c>
      <c r="AC58" s="83">
        <f>' CALCULATIONS'!AO1467</f>
        <v>13698305.247182341</v>
      </c>
      <c r="AD58" s="83">
        <f>' CALCULATIONS'!AP1467</f>
        <v>7365961.6718657156</v>
      </c>
      <c r="AE58" s="83">
        <f>' CALCULATIONS'!AQ1467</f>
        <v>30597172.969356168</v>
      </c>
      <c r="AF58" s="83">
        <f>' CALCULATIONS'!AR1467</f>
        <v>68084890.139915794</v>
      </c>
      <c r="AG58" s="83">
        <f>' CALCULATIONS'!AS1467</f>
        <v>24566179.425432272</v>
      </c>
      <c r="AH58" s="83">
        <f>' CALCULATIONS'!AT1467</f>
        <v>0</v>
      </c>
      <c r="AI58" s="83">
        <f>' CALCULATIONS'!AU1467</f>
        <v>26293255.289234508</v>
      </c>
      <c r="AJ58" s="83">
        <f>' CALCULATIONS'!AV1467</f>
        <v>20803898.974570241</v>
      </c>
      <c r="AK58" s="83">
        <f>' CALCULATIONS'!AW1467</f>
        <v>28006009.986053832</v>
      </c>
      <c r="AL58" s="83">
        <f>' CALCULATIONS'!AX1467</f>
        <v>54037456.30598852</v>
      </c>
      <c r="AM58" s="83">
        <f>' CALCULATIONS'!AY1467</f>
        <v>0</v>
      </c>
      <c r="AN58" s="83">
        <f>' CALCULATIONS'!AZ1467</f>
        <v>4030737.033940976</v>
      </c>
      <c r="AO58" s="83">
        <f>' CALCULATIONS'!BA1467</f>
        <v>13380949.48323587</v>
      </c>
      <c r="AP58" s="83">
        <f>' CALCULATIONS'!BB1467</f>
        <v>7319317.9692031341</v>
      </c>
      <c r="AQ58" s="83">
        <f>' CALCULATIONS'!BC1467</f>
        <v>28417271.505313028</v>
      </c>
      <c r="AR58" s="83">
        <f>' CALCULATIONS'!BD1467</f>
        <v>73165602.239456177</v>
      </c>
      <c r="AS58" s="83">
        <f>' CALCULATIONS'!BE1467</f>
        <v>28779392.23186972</v>
      </c>
      <c r="AT58" s="83">
        <f>' CALCULATIONS'!BF1467</f>
        <v>725067.96018114476</v>
      </c>
      <c r="AU58" s="83">
        <f>' CALCULATIONS'!BG1467</f>
        <v>30186584.437719766</v>
      </c>
      <c r="AV58" s="83">
        <f>' CALCULATIONS'!BH1467</f>
        <v>26123286.606730785</v>
      </c>
      <c r="AW58" s="83">
        <f>' CALCULATIONS'!BI1467</f>
        <v>34615373.969278194</v>
      </c>
      <c r="AX58" s="83">
        <f>' CALCULATIONS'!BJ1467</f>
        <v>67360984.764494687</v>
      </c>
      <c r="AY58" s="83">
        <f>' CALCULATIONS'!BK1467</f>
        <v>0</v>
      </c>
      <c r="AZ58" s="83">
        <f>' CALCULATIONS'!BL1467</f>
        <v>5814986.1143932631</v>
      </c>
      <c r="BA58" s="83">
        <f>' CALCULATIONS'!BM1467</f>
        <v>14916140.179806408</v>
      </c>
      <c r="BB58" s="83">
        <f>' CALCULATIONS'!BN1467</f>
        <v>8365025.5622385349</v>
      </c>
      <c r="BC58" s="83">
        <f>' CALCULATIONS'!BO1467</f>
        <v>36158085.288120419</v>
      </c>
      <c r="BD58" s="83">
        <f>' CALCULATIONS'!BP1467</f>
        <v>77524434.33384937</v>
      </c>
      <c r="BE58" s="83">
        <f>' CALCULATIONS'!BQ1467</f>
        <v>31834901.267394535</v>
      </c>
      <c r="BF58" s="83">
        <f>' CALCULATIONS'!BR1467</f>
        <v>2060451.3633201465</v>
      </c>
      <c r="BG58" s="83">
        <f>' CALCULATIONS'!BS1467</f>
        <v>37638152.116913304</v>
      </c>
      <c r="BH58" s="83">
        <f>' CALCULATIONS'!BT1467</f>
        <v>37623285.227988429</v>
      </c>
      <c r="BI58" s="83">
        <f>' CALCULATIONS'!BU1467</f>
        <v>46877130.42070207</v>
      </c>
      <c r="BJ58" s="83">
        <f>' CALCULATIONS'!BV1467</f>
        <v>88277805.145121858</v>
      </c>
      <c r="BK58" s="650">
        <f t="shared" si="4"/>
        <v>1601506440.329289</v>
      </c>
    </row>
    <row r="59" spans="1:63" ht="15.75" x14ac:dyDescent="0.25">
      <c r="A59" s="781" t="s">
        <v>164</v>
      </c>
      <c r="C59" s="83">
        <f>' CALCULATIONS'!O1472</f>
        <v>0</v>
      </c>
      <c r="D59" s="83">
        <f>' CALCULATIONS'!P1472</f>
        <v>2232014.2992972513</v>
      </c>
      <c r="E59" s="83">
        <f>' CALCULATIONS'!Q1472</f>
        <v>8370241.7367975907</v>
      </c>
      <c r="F59" s="83">
        <f>' CALCULATIONS'!R1472</f>
        <v>4645714.4000256611</v>
      </c>
      <c r="G59" s="83">
        <f>' CALCULATIONS'!S1472</f>
        <v>24576761.369386837</v>
      </c>
      <c r="H59" s="83">
        <f>' CALCULATIONS'!T1472</f>
        <v>43722586.713691659</v>
      </c>
      <c r="I59" s="83">
        <f>' CALCULATIONS'!U1472</f>
        <v>17730753.893480439</v>
      </c>
      <c r="J59" s="83">
        <f>' CALCULATIONS'!V1472</f>
        <v>859963.61835793906</v>
      </c>
      <c r="K59" s="83">
        <f>' CALCULATIONS'!W1472</f>
        <v>19662096.290636897</v>
      </c>
      <c r="L59" s="83">
        <f>' CALCULATIONS'!X1472</f>
        <v>20326110.394174013</v>
      </c>
      <c r="M59" s="83">
        <f>' CALCULATIONS'!Y1472</f>
        <v>21610578.673212282</v>
      </c>
      <c r="N59" s="83">
        <f>' CALCULATIONS'!Z1472</f>
        <v>36016746.379809894</v>
      </c>
      <c r="O59" s="83">
        <f>' CALCULATIONS'!AA1472</f>
        <v>0</v>
      </c>
      <c r="P59" s="83">
        <f>' CALCULATIONS'!AB1472</f>
        <v>449918.48946566007</v>
      </c>
      <c r="Q59" s="83">
        <f>' CALCULATIONS'!AC1472</f>
        <v>6917448.1843175041</v>
      </c>
      <c r="R59" s="83">
        <f>' CALCULATIONS'!AD1472</f>
        <v>3737571.206958326</v>
      </c>
      <c r="S59" s="83">
        <f>' CALCULATIONS'!AE1472</f>
        <v>13826198.53937831</v>
      </c>
      <c r="T59" s="83">
        <f>' CALCULATIONS'!AF1472</f>
        <v>32100543.981145408</v>
      </c>
      <c r="U59" s="83">
        <f>' CALCULATIONS'!AG1472</f>
        <v>12370441.982482843</v>
      </c>
      <c r="V59" s="83">
        <f>' CALCULATIONS'!AH1472</f>
        <v>62457.150430896661</v>
      </c>
      <c r="W59" s="83">
        <f>' CALCULATIONS'!AI1472</f>
        <v>12512521.716343571</v>
      </c>
      <c r="X59" s="83">
        <f>' CALCULATIONS'!AJ1472</f>
        <v>13345471.798863348</v>
      </c>
      <c r="Y59" s="83">
        <f>' CALCULATIONS'!AK1472</f>
        <v>20391790.71415453</v>
      </c>
      <c r="Z59" s="83">
        <f>' CALCULATIONS'!AL1472</f>
        <v>46777726.559491001</v>
      </c>
      <c r="AA59" s="83">
        <f>' CALCULATIONS'!AM1472</f>
        <v>1251222.2549557206</v>
      </c>
      <c r="AB59" s="83">
        <f>' CALCULATIONS'!AN1472</f>
        <v>4064136.810874748</v>
      </c>
      <c r="AC59" s="83">
        <f>' CALCULATIONS'!AO1472</f>
        <v>8968677.0311843827</v>
      </c>
      <c r="AD59" s="83">
        <f>' CALCULATIONS'!AP1472</f>
        <v>4822708.3618709203</v>
      </c>
      <c r="AE59" s="83">
        <f>' CALCULATIONS'!AQ1472</f>
        <v>18444323.758328829</v>
      </c>
      <c r="AF59" s="83">
        <f>' CALCULATIONS'!AR1472</f>
        <v>29661548.731657073</v>
      </c>
      <c r="AG59" s="83">
        <f>' CALCULATIONS'!AS1472</f>
        <v>11144337.082434777</v>
      </c>
      <c r="AH59" s="83">
        <f>' CALCULATIONS'!AT1472</f>
        <v>0</v>
      </c>
      <c r="AI59" s="83">
        <f>' CALCULATIONS'!AU1472</f>
        <v>13376788.29624987</v>
      </c>
      <c r="AJ59" s="83">
        <f>' CALCULATIONS'!AV1472</f>
        <v>13145129.124948654</v>
      </c>
      <c r="AK59" s="83">
        <f>' CALCULATIONS'!AW1472</f>
        <v>15013945.505421923</v>
      </c>
      <c r="AL59" s="83">
        <f>' CALCULATIONS'!AX1472</f>
        <v>35346960.585773654</v>
      </c>
      <c r="AM59" s="83">
        <f>' CALCULATIONS'!AY1472</f>
        <v>0</v>
      </c>
      <c r="AN59" s="83">
        <f>' CALCULATIONS'!AZ1472</f>
        <v>2081513.8357612749</v>
      </c>
      <c r="AO59" s="83">
        <f>' CALCULATIONS'!BA1472</f>
        <v>6910059.1902781026</v>
      </c>
      <c r="AP59" s="83">
        <f>' CALCULATIONS'!BB1472</f>
        <v>3779770.6704613399</v>
      </c>
      <c r="AQ59" s="83">
        <f>' CALCULATIONS'!BC1472</f>
        <v>14205562.024726616</v>
      </c>
      <c r="AR59" s="83">
        <f>' CALCULATIONS'!BD1472</f>
        <v>27806305.388346855</v>
      </c>
      <c r="AS59" s="83">
        <f>' CALCULATIONS'!BE1472</f>
        <v>10937497.195353286</v>
      </c>
      <c r="AT59" s="83">
        <f>' CALCULATIONS'!BF1472</f>
        <v>275559.28620826831</v>
      </c>
      <c r="AU59" s="83">
        <f>' CALCULATIONS'!BG1472</f>
        <v>12024540.112148626</v>
      </c>
      <c r="AV59" s="83">
        <f>' CALCULATIONS'!BH1472</f>
        <v>11854124.801508361</v>
      </c>
      <c r="AW59" s="83">
        <f>' CALCULATIONS'!BI1472</f>
        <v>15796171.691258512</v>
      </c>
      <c r="AX59" s="83">
        <f>' CALCULATIONS'!BJ1472</f>
        <v>32259205.991190728</v>
      </c>
      <c r="AY59" s="83">
        <f>' CALCULATIONS'!BK1472</f>
        <v>0</v>
      </c>
      <c r="AZ59" s="83">
        <f>' CALCULATIONS'!BL1472</f>
        <v>2696858.4374015708</v>
      </c>
      <c r="BA59" s="83">
        <f>' CALCULATIONS'!BM1472</f>
        <v>6917766.9053768255</v>
      </c>
      <c r="BB59" s="83">
        <f>' CALCULATIONS'!BN1472</f>
        <v>3879508.7937981519</v>
      </c>
      <c r="BC59" s="83">
        <f>' CALCULATIONS'!BO1472</f>
        <v>14568230.84062878</v>
      </c>
      <c r="BD59" s="83">
        <f>' CALCULATIONS'!BP1472</f>
        <v>28155221.462555319</v>
      </c>
      <c r="BE59" s="83">
        <f>' CALCULATIONS'!BQ1472</f>
        <v>11434160.172455788</v>
      </c>
      <c r="BF59" s="83">
        <f>' CALCULATIONS'!BR1472</f>
        <v>740053.52546474652</v>
      </c>
      <c r="BG59" s="83">
        <f>' CALCULATIONS'!BS1472</f>
        <v>12414863.198817044</v>
      </c>
      <c r="BH59" s="83">
        <f>' CALCULATIONS'!BT1472</f>
        <v>11555658.901839552</v>
      </c>
      <c r="BI59" s="83">
        <f>' CALCULATIONS'!BU1472</f>
        <v>12355161.624648731</v>
      </c>
      <c r="BJ59" s="83">
        <f>' CALCULATIONS'!BV1472</f>
        <v>27410618.667882569</v>
      </c>
      <c r="BK59" s="650">
        <f t="shared" si="4"/>
        <v>787543848.35371339</v>
      </c>
    </row>
    <row r="60" spans="1:63" ht="15.75" x14ac:dyDescent="0.25">
      <c r="A60" s="782" t="s">
        <v>165</v>
      </c>
      <c r="C60" s="83">
        <f>' CALCULATIONS'!O1477</f>
        <v>0</v>
      </c>
      <c r="D60" s="83">
        <f>' CALCULATIONS'!P1477</f>
        <v>2469892.5117565016</v>
      </c>
      <c r="E60" s="83">
        <f>' CALCULATIONS'!Q1477</f>
        <v>9262305.0819240604</v>
      </c>
      <c r="F60" s="83">
        <f>' CALCULATIONS'!R1477</f>
        <v>5140834.0941164419</v>
      </c>
      <c r="G60" s="83">
        <f>' CALCULATIONS'!S1477</f>
        <v>21968243.170102075</v>
      </c>
      <c r="H60" s="83">
        <f>' CALCULATIONS'!T1477</f>
        <v>45092336.485339083</v>
      </c>
      <c r="I60" s="83">
        <f>' CALCULATIONS'!U1477</f>
        <v>18844059.622397456</v>
      </c>
      <c r="J60" s="83">
        <f>' CALCULATIONS'!V1477</f>
        <v>913960.33100365044</v>
      </c>
      <c r="K60" s="83">
        <f>' CALCULATIONS'!W1477</f>
        <v>20820053.832807649</v>
      </c>
      <c r="L60" s="83">
        <f>' CALCULATIONS'!X1477</f>
        <v>22114242.869720943</v>
      </c>
      <c r="M60" s="83">
        <f>' CALCULATIONS'!Y1477</f>
        <v>22211574.603679433</v>
      </c>
      <c r="N60" s="83">
        <f>' CALCULATIONS'!Z1477</f>
        <v>35646355.743286736</v>
      </c>
      <c r="O60" s="83">
        <f>' CALCULATIONS'!AA1477</f>
        <v>0</v>
      </c>
      <c r="P60" s="83">
        <f>' CALCULATIONS'!AB1477</f>
        <v>416954.85944496316</v>
      </c>
      <c r="Q60" s="83">
        <f>' CALCULATIONS'!AC1477</f>
        <v>6410635.9328228068</v>
      </c>
      <c r="R60" s="83">
        <f>' CALCULATIONS'!AD1477</f>
        <v>3463735.1292534382</v>
      </c>
      <c r="S60" s="83">
        <f>' CALCULATIONS'!AE1477</f>
        <v>12673500.716582149</v>
      </c>
      <c r="T60" s="83">
        <f>' CALCULATIONS'!AF1477</f>
        <v>29782829.679312609</v>
      </c>
      <c r="U60" s="83">
        <f>' CALCULATIONS'!AG1477</f>
        <v>11488585.743496854</v>
      </c>
      <c r="V60" s="83">
        <f>' CALCULATIONS'!AH1477</f>
        <v>58004.744619142642</v>
      </c>
      <c r="W60" s="83">
        <f>' CALCULATIONS'!AI1477</f>
        <v>11489595.287798462</v>
      </c>
      <c r="X60" s="83">
        <f>' CALCULATIONS'!AJ1477</f>
        <v>12558778.666082859</v>
      </c>
      <c r="Y60" s="83">
        <f>' CALCULATIONS'!AK1477</f>
        <v>19160188.814837541</v>
      </c>
      <c r="Z60" s="83">
        <f>' CALCULATIONS'!AL1477</f>
        <v>43339026.929031931</v>
      </c>
      <c r="AA60" s="83">
        <f>' CALCULATIONS'!AM1477</f>
        <v>1342281.4409904231</v>
      </c>
      <c r="AB60" s="83">
        <f>' CALCULATIONS'!AN1477</f>
        <v>4359909.1954100756</v>
      </c>
      <c r="AC60" s="83">
        <f>' CALCULATIONS'!AO1477</f>
        <v>9621383.1567613147</v>
      </c>
      <c r="AD60" s="83">
        <f>' CALCULATIONS'!AP1477</f>
        <v>5173686.6921998179</v>
      </c>
      <c r="AE60" s="83">
        <f>' CALCULATIONS'!AQ1477</f>
        <v>18837813.526768632</v>
      </c>
      <c r="AF60" s="83">
        <f>' CALCULATIONS'!AR1477</f>
        <v>28828703.739860639</v>
      </c>
      <c r="AG60" s="83">
        <f>' CALCULATIONS'!AS1477</f>
        <v>10477184.812366156</v>
      </c>
      <c r="AH60" s="83">
        <f>' CALCULATIONS'!AT1477</f>
        <v>0</v>
      </c>
      <c r="AI60" s="83">
        <f>' CALCULATIONS'!AU1477</f>
        <v>12679640.607012751</v>
      </c>
      <c r="AJ60" s="83">
        <f>' CALCULATIONS'!AV1477</f>
        <v>12647778.583158961</v>
      </c>
      <c r="AK60" s="83">
        <f>' CALCULATIONS'!AW1477</f>
        <v>13842429.97534975</v>
      </c>
      <c r="AL60" s="83">
        <f>' CALCULATIONS'!AX1477</f>
        <v>33497644.886475731</v>
      </c>
      <c r="AM60" s="83">
        <f>' CALCULATIONS'!AY1477</f>
        <v>0</v>
      </c>
      <c r="AN60" s="83">
        <f>' CALCULATIONS'!AZ1477</f>
        <v>2194415.15087874</v>
      </c>
      <c r="AO60" s="83">
        <f>' CALCULATIONS'!BA1477</f>
        <v>7284860.8162478833</v>
      </c>
      <c r="AP60" s="83">
        <f>' CALCULATIONS'!BB1477</f>
        <v>3984785.4400996272</v>
      </c>
      <c r="AQ60" s="83">
        <f>' CALCULATIONS'!BC1477</f>
        <v>14946978.019007802</v>
      </c>
      <c r="AR60" s="83">
        <f>' CALCULATIONS'!BD1477</f>
        <v>29574068.939044818</v>
      </c>
      <c r="AS60" s="83">
        <f>' CALCULATIONS'!BE1477</f>
        <v>11632839.802282639</v>
      </c>
      <c r="AT60" s="83">
        <f>' CALCULATIONS'!BF1477</f>
        <v>293077.74669455329</v>
      </c>
      <c r="AU60" s="83">
        <f>' CALCULATIONS'!BG1477</f>
        <v>12413269.26941085</v>
      </c>
      <c r="AV60" s="83">
        <f>' CALCULATIONS'!BH1477</f>
        <v>12454779.218620222</v>
      </c>
      <c r="AW60" s="83">
        <f>' CALCULATIONS'!BI1477</f>
        <v>16746145.732679583</v>
      </c>
      <c r="AX60" s="83">
        <f>' CALCULATIONS'!BJ1477</f>
        <v>34140683.504921772</v>
      </c>
      <c r="AY60" s="83">
        <f>' CALCULATIONS'!BK1477</f>
        <v>0</v>
      </c>
      <c r="AZ60" s="83">
        <f>' CALCULATIONS'!BL1477</f>
        <v>2800034.6908660172</v>
      </c>
      <c r="BA60" s="83">
        <f>' CALCULATIONS'!BM1477</f>
        <v>7182426.4298585085</v>
      </c>
      <c r="BB60" s="83">
        <f>' CALCULATIONS'!BN1477</f>
        <v>4027930.8159092325</v>
      </c>
      <c r="BC60" s="83">
        <f>' CALCULATIONS'!BO1477</f>
        <v>15320092.876849627</v>
      </c>
      <c r="BD60" s="83">
        <f>' CALCULATIONS'!BP1477</f>
        <v>29365738.271724708</v>
      </c>
      <c r="BE60" s="83">
        <f>' CALCULATIONS'!BQ1477</f>
        <v>11752961.852261137</v>
      </c>
      <c r="BF60" s="83">
        <f>' CALCULATIONS'!BR1477</f>
        <v>760687.33708760364</v>
      </c>
      <c r="BG60" s="83">
        <f>' CALCULATIONS'!BS1477</f>
        <v>12968299.530234355</v>
      </c>
      <c r="BH60" s="83">
        <f>' CALCULATIONS'!BT1477</f>
        <v>12168459.566287352</v>
      </c>
      <c r="BI60" s="83">
        <f>' CALCULATIONS'!BU1477</f>
        <v>13125015.521229075</v>
      </c>
      <c r="BJ60" s="83">
        <f>' CALCULATIONS'!BV1477</f>
        <v>29593035.201080695</v>
      </c>
      <c r="BK60" s="650">
        <f t="shared" si="4"/>
        <v>791364737.19904792</v>
      </c>
    </row>
    <row r="61" spans="1:63" ht="15.75" x14ac:dyDescent="0.25">
      <c r="A61" s="968" t="s">
        <v>826</v>
      </c>
      <c r="C61" s="83">
        <f>' CALCULATIONS'!O646</f>
        <v>3474741.0765375001</v>
      </c>
      <c r="D61" s="83">
        <f>' CALCULATIONS'!P646</f>
        <v>2185028.3503124998</v>
      </c>
      <c r="E61" s="83">
        <f>' CALCULATIONS'!Q646</f>
        <v>2173943.5294499998</v>
      </c>
      <c r="F61" s="83">
        <f>' CALCULATIONS'!R646</f>
        <v>1651391.0634375</v>
      </c>
      <c r="G61" s="83">
        <f>' CALCULATIONS'!S646</f>
        <v>3127650.19875</v>
      </c>
      <c r="H61" s="83">
        <f>' CALCULATIONS'!T646</f>
        <v>5830121.2835250003</v>
      </c>
      <c r="I61" s="83">
        <f>' CALCULATIONS'!U646</f>
        <v>4465822.959675</v>
      </c>
      <c r="J61" s="83">
        <f>' CALCULATIONS'!V646</f>
        <v>2152309.5853875</v>
      </c>
      <c r="K61" s="83">
        <f>' CALCULATIONS'!W646</f>
        <v>3057102.9373499998</v>
      </c>
      <c r="L61" s="83">
        <f>' CALCULATIONS'!X646</f>
        <v>3406913.5109624998</v>
      </c>
      <c r="M61" s="83">
        <f>' CALCULATIONS'!Y646</f>
        <v>4125984.6040874999</v>
      </c>
      <c r="N61" s="83">
        <f>' CALCULATIONS'!Z646</f>
        <v>7306957.3240125002</v>
      </c>
      <c r="O61" s="83">
        <f>' CALCULATIONS'!AA646</f>
        <v>3000393.0927154804</v>
      </c>
      <c r="P61" s="83">
        <f>' CALCULATIONS'!AB646</f>
        <v>1886741.4745733398</v>
      </c>
      <c r="Q61" s="83">
        <f>' CALCULATIONS'!AC646</f>
        <v>1877128.9816494598</v>
      </c>
      <c r="R61" s="83">
        <f>' CALCULATIONS'!AD646</f>
        <v>1425989.4644595599</v>
      </c>
      <c r="S61" s="83">
        <f>' CALCULATIONS'!AE646</f>
        <v>2700633.2956495201</v>
      </c>
      <c r="T61" s="83">
        <f>' CALCULATIONS'!AF646</f>
        <v>5034219.3437659191</v>
      </c>
      <c r="U61" s="83">
        <f>' CALCULATIONS'!AG646</f>
        <v>3856143.5709211798</v>
      </c>
      <c r="V61" s="83">
        <f>' CALCULATIONS'!AH646</f>
        <v>1858483.4723254798</v>
      </c>
      <c r="W61" s="83">
        <f>' CALCULATIONS'!AI646</f>
        <v>2639720.0869439398</v>
      </c>
      <c r="X61" s="83">
        <f>' CALCULATIONS'!AJ646</f>
        <v>2941797.7901050202</v>
      </c>
      <c r="Y61" s="83">
        <f>' CALCULATIONS'!AK646</f>
        <v>3562655.7550537805</v>
      </c>
      <c r="Z61" s="83">
        <f>' CALCULATIONS'!AL646</f>
        <v>6309374.4777709786</v>
      </c>
      <c r="AA61" s="83">
        <f>' CALCULATIONS'!AM646</f>
        <v>3254810.556138372</v>
      </c>
      <c r="AB61" s="83">
        <f>' CALCULATIONS'!AN646</f>
        <v>2046705.0827045962</v>
      </c>
      <c r="AC61" s="83">
        <f>' CALCULATIONS'!AO646</f>
        <v>2036292.5031356476</v>
      </c>
      <c r="AD61" s="83">
        <f>' CALCULATIONS'!AP646</f>
        <v>1546866.0857613902</v>
      </c>
      <c r="AE61" s="83">
        <f>' CALCULATIONS'!AQ646</f>
        <v>2929593.3327771267</v>
      </c>
      <c r="AF61" s="83">
        <f>' CALCULATIONS'!AR646</f>
        <v>5461011.0299430098</v>
      </c>
      <c r="AG61" s="83">
        <f>' CALCULATIONS'!AS646</f>
        <v>4183113.1312903357</v>
      </c>
      <c r="AH61" s="83">
        <f>' CALCULATIONS'!AT646</f>
        <v>2016030.1861366129</v>
      </c>
      <c r="AI61" s="83">
        <f>' CALCULATIONS'!AU646</f>
        <v>2863564.9143618681</v>
      </c>
      <c r="AJ61" s="83">
        <f>' CALCULATIONS'!AV646</f>
        <v>3191314.9273479939</v>
      </c>
      <c r="AK61" s="83">
        <f>' CALCULATIONS'!AW646</f>
        <v>3864790.7241301513</v>
      </c>
      <c r="AL61" s="83">
        <f>' CALCULATIONS'!AX646</f>
        <v>6844371.4743649662</v>
      </c>
      <c r="AM61" s="83">
        <f>' CALCULATIONS'!AY646</f>
        <v>3293583.4583065431</v>
      </c>
      <c r="AN61" s="83">
        <f>' CALCULATIONS'!AZ646</f>
        <v>2071081.0604601614</v>
      </c>
      <c r="AO61" s="83">
        <f>' CALCULATIONS'!BA646</f>
        <v>2060583.1077057435</v>
      </c>
      <c r="AP61" s="83">
        <f>' CALCULATIONS'!BB646</f>
        <v>1565283.3769145401</v>
      </c>
      <c r="AQ61" s="83">
        <f>' CALCULATIONS'!BC646</f>
        <v>2964495.4610919729</v>
      </c>
      <c r="AR61" s="83">
        <f>' CALCULATIONS'!BD646</f>
        <v>5526136.3740094015</v>
      </c>
      <c r="AS61" s="83">
        <f>' CALCULATIONS'!BE646</f>
        <v>4232922.0134626962</v>
      </c>
      <c r="AT61" s="83">
        <f>' CALCULATIONS'!BF646</f>
        <v>2040078.7451352421</v>
      </c>
      <c r="AU61" s="83">
        <f>' CALCULATIONS'!BG646</f>
        <v>2897680.731688438</v>
      </c>
      <c r="AV61" s="83">
        <f>' CALCULATIONS'!BH646</f>
        <v>3229296.6640144405</v>
      </c>
      <c r="AW61" s="83">
        <f>' CALCULATIONS'!BI646</f>
        <v>3910856.0582243241</v>
      </c>
      <c r="AX61" s="83">
        <f>' CALCULATIONS'!BJ646</f>
        <v>6925910.2215449307</v>
      </c>
      <c r="AY61" s="83">
        <f>' CALCULATIONS'!BK646</f>
        <v>3341270.9480589507</v>
      </c>
      <c r="AZ61" s="83">
        <f>' CALCULATIONS'!BL646</f>
        <v>2101079.6429862832</v>
      </c>
      <c r="BA61" s="83">
        <f>' CALCULATIONS'!BM646</f>
        <v>2090370.8812675583</v>
      </c>
      <c r="BB61" s="83">
        <f>' CALCULATIONS'!BN646</f>
        <v>1587951.4772974006</v>
      </c>
      <c r="BC61" s="83">
        <f>' CALCULATIONS'!BO646</f>
        <v>3007411.5722960243</v>
      </c>
      <c r="BD61" s="83">
        <f>' CALCULATIONS'!BP646</f>
        <v>5606105.4056607299</v>
      </c>
      <c r="BE61" s="83">
        <f>' CALCULATIONS'!BQ646</f>
        <v>4294179.1262542987</v>
      </c>
      <c r="BF61" s="83">
        <f>' CALCULATIONS'!BR646</f>
        <v>2069571.1710061897</v>
      </c>
      <c r="BG61" s="83">
        <f>' CALCULATIONS'!BS646</f>
        <v>2939623.7376983287</v>
      </c>
      <c r="BH61" s="83">
        <f>' CALCULATIONS'!BT646</f>
        <v>3276057.3350282568</v>
      </c>
      <c r="BI61" s="83">
        <f>' CALCULATIONS'!BU646</f>
        <v>3967424.6020162939</v>
      </c>
      <c r="BJ61" s="83">
        <f>' CALCULATIONS'!BV646</f>
        <v>7026183.3138354337</v>
      </c>
      <c r="BK61" s="650">
        <f t="shared" si="4"/>
        <v>202314847.66347739</v>
      </c>
    </row>
    <row r="62" spans="1:63" ht="15.75" x14ac:dyDescent="0.25">
      <c r="A62" s="627" t="s">
        <v>849</v>
      </c>
      <c r="C62" s="83">
        <f>C63+C64</f>
        <v>54685278.004649222</v>
      </c>
      <c r="D62" s="83">
        <f t="shared" ref="D62:BJ62" si="27">D63+D64</f>
        <v>109492962.89906822</v>
      </c>
      <c r="E62" s="83">
        <f t="shared" si="27"/>
        <v>109615369.78883801</v>
      </c>
      <c r="F62" s="83">
        <f t="shared" si="27"/>
        <v>62626066.63658832</v>
      </c>
      <c r="G62" s="83">
        <f t="shared" si="27"/>
        <v>66680041.706961684</v>
      </c>
      <c r="H62" s="83">
        <f t="shared" si="27"/>
        <v>83667444.40662387</v>
      </c>
      <c r="I62" s="83">
        <f t="shared" si="27"/>
        <v>60371729.271907493</v>
      </c>
      <c r="J62" s="83">
        <f t="shared" si="27"/>
        <v>14891148.338792771</v>
      </c>
      <c r="K62" s="83">
        <f t="shared" si="27"/>
        <v>71191660.994814932</v>
      </c>
      <c r="L62" s="83">
        <f t="shared" si="27"/>
        <v>69460549.940527692</v>
      </c>
      <c r="M62" s="83">
        <f t="shared" si="27"/>
        <v>72965458.954180598</v>
      </c>
      <c r="N62" s="83">
        <f t="shared" si="27"/>
        <v>98695383.646773025</v>
      </c>
      <c r="O62" s="83">
        <f t="shared" si="27"/>
        <v>0</v>
      </c>
      <c r="P62" s="83">
        <f t="shared" si="27"/>
        <v>11632265.628889164</v>
      </c>
      <c r="Q62" s="83">
        <f t="shared" si="27"/>
        <v>60370914.171988115</v>
      </c>
      <c r="R62" s="83">
        <f t="shared" si="27"/>
        <v>59007767.27784548</v>
      </c>
      <c r="S62" s="83">
        <f t="shared" si="27"/>
        <v>65469630.64573659</v>
      </c>
      <c r="T62" s="83">
        <f t="shared" si="27"/>
        <v>86760566.571836904</v>
      </c>
      <c r="U62" s="83">
        <f t="shared" si="27"/>
        <v>57260292.361311644</v>
      </c>
      <c r="V62" s="83">
        <f t="shared" si="27"/>
        <v>1509004.630548158</v>
      </c>
      <c r="W62" s="83">
        <f t="shared" si="27"/>
        <v>71024348.59949708</v>
      </c>
      <c r="X62" s="83">
        <f t="shared" si="27"/>
        <v>68750957.460150599</v>
      </c>
      <c r="Y62" s="83">
        <f t="shared" si="27"/>
        <v>73001776.334737092</v>
      </c>
      <c r="Z62" s="83">
        <f t="shared" si="27"/>
        <v>88275383.989956722</v>
      </c>
      <c r="AA62" s="83">
        <f t="shared" si="27"/>
        <v>51044402.188099995</v>
      </c>
      <c r="AB62" s="83">
        <f t="shared" si="27"/>
        <v>71271343.052459508</v>
      </c>
      <c r="AC62" s="83">
        <f t="shared" si="27"/>
        <v>82333963.49537392</v>
      </c>
      <c r="AD62" s="83">
        <f t="shared" si="27"/>
        <v>80319342.925805077</v>
      </c>
      <c r="AE62" s="83">
        <f t="shared" si="27"/>
        <v>88902174.718927398</v>
      </c>
      <c r="AF62" s="83">
        <f t="shared" si="27"/>
        <v>114351225.45916015</v>
      </c>
      <c r="AG62" s="83">
        <f t="shared" si="27"/>
        <v>78295053.670708537</v>
      </c>
      <c r="AH62" s="83">
        <f t="shared" si="27"/>
        <v>0</v>
      </c>
      <c r="AI62" s="83">
        <f t="shared" si="27"/>
        <v>95561481.191111073</v>
      </c>
      <c r="AJ62" s="83">
        <f t="shared" si="27"/>
        <v>92815584.219076931</v>
      </c>
      <c r="AK62" s="83">
        <f t="shared" si="27"/>
        <v>98024617.739060551</v>
      </c>
      <c r="AL62" s="83">
        <f t="shared" si="27"/>
        <v>103327234.27828413</v>
      </c>
      <c r="AM62" s="83">
        <f t="shared" si="27"/>
        <v>94350597.144440949</v>
      </c>
      <c r="AN62" s="83">
        <f t="shared" si="27"/>
        <v>188912387.56732497</v>
      </c>
      <c r="AO62" s="83">
        <f t="shared" si="27"/>
        <v>189123580.84576806</v>
      </c>
      <c r="AP62" s="83">
        <f t="shared" si="27"/>
        <v>150303472.69768173</v>
      </c>
      <c r="AQ62" s="83">
        <f t="shared" si="27"/>
        <v>140325111.68176398</v>
      </c>
      <c r="AR62" s="83">
        <f t="shared" si="27"/>
        <v>162895825.93395779</v>
      </c>
      <c r="AS62" s="83">
        <f t="shared" si="27"/>
        <v>131819676.54633527</v>
      </c>
      <c r="AT62" s="83">
        <f t="shared" si="27"/>
        <v>28580909.972858615</v>
      </c>
      <c r="AU62" s="83">
        <f t="shared" si="27"/>
        <v>147673571.88252595</v>
      </c>
      <c r="AV62" s="83">
        <f t="shared" si="27"/>
        <v>145464883.61212268</v>
      </c>
      <c r="AW62" s="83">
        <f t="shared" si="27"/>
        <v>150078893.13814378</v>
      </c>
      <c r="AX62" s="83">
        <f t="shared" si="27"/>
        <v>154005056.55815047</v>
      </c>
      <c r="AY62" s="83">
        <f t="shared" si="27"/>
        <v>0</v>
      </c>
      <c r="AZ62" s="83">
        <f t="shared" si="27"/>
        <v>113340364.8604836</v>
      </c>
      <c r="BA62" s="83">
        <f t="shared" si="27"/>
        <v>134913743.98936966</v>
      </c>
      <c r="BB62" s="83">
        <f t="shared" si="27"/>
        <v>135747770.4729068</v>
      </c>
      <c r="BC62" s="83">
        <f t="shared" si="27"/>
        <v>141349149.01668763</v>
      </c>
      <c r="BD62" s="83">
        <f t="shared" si="27"/>
        <v>175068030.7204237</v>
      </c>
      <c r="BE62" s="83">
        <f t="shared" si="27"/>
        <v>131411451.97747795</v>
      </c>
      <c r="BF62" s="83">
        <f t="shared" si="27"/>
        <v>48477469.922535703</v>
      </c>
      <c r="BG62" s="83">
        <f t="shared" si="27"/>
        <v>151582146.9028284</v>
      </c>
      <c r="BH62" s="83">
        <f t="shared" si="27"/>
        <v>148634468.3488231</v>
      </c>
      <c r="BI62" s="83">
        <f t="shared" si="27"/>
        <v>155196008.31854242</v>
      </c>
      <c r="BJ62" s="83">
        <f t="shared" si="27"/>
        <v>160881333.93928683</v>
      </c>
      <c r="BK62" s="650">
        <f t="shared" si="4"/>
        <v>5653788331.2507315</v>
      </c>
    </row>
    <row r="63" spans="1:63" ht="15.75" x14ac:dyDescent="0.25">
      <c r="A63" s="634" t="s">
        <v>1248</v>
      </c>
      <c r="C63" s="83">
        <f>' MOD'!C252</f>
        <v>54685278.004649222</v>
      </c>
      <c r="D63" s="83">
        <f>' MOD'!D252</f>
        <v>109492962.89906822</v>
      </c>
      <c r="E63" s="83">
        <f>' MOD'!E252</f>
        <v>109615369.78883801</v>
      </c>
      <c r="F63" s="83">
        <f>' MOD'!F252</f>
        <v>62626066.63658832</v>
      </c>
      <c r="G63" s="83">
        <f>' MOD'!G252</f>
        <v>66680041.706961684</v>
      </c>
      <c r="H63" s="83">
        <f>' MOD'!H252</f>
        <v>83667444.40662387</v>
      </c>
      <c r="I63" s="83">
        <f>' MOD'!I252</f>
        <v>60371729.271907493</v>
      </c>
      <c r="J63" s="83">
        <f>' MOD'!J252</f>
        <v>14891148.338792771</v>
      </c>
      <c r="K63" s="83">
        <f>' MOD'!K252</f>
        <v>71191660.994814932</v>
      </c>
      <c r="L63" s="83">
        <f>' MOD'!L252</f>
        <v>69460549.940527692</v>
      </c>
      <c r="M63" s="83">
        <f>' MOD'!M252</f>
        <v>72965458.954180598</v>
      </c>
      <c r="N63" s="83">
        <f>' MOD'!N252</f>
        <v>76572485.44209151</v>
      </c>
      <c r="O63" s="83">
        <f>' MOD'!O252</f>
        <v>0</v>
      </c>
      <c r="P63" s="83">
        <f>' MOD'!P252</f>
        <v>11632265.628889164</v>
      </c>
      <c r="Q63" s="83">
        <f>' MOD'!Q252</f>
        <v>60370914.171988115</v>
      </c>
      <c r="R63" s="83">
        <f>' MOD'!R252</f>
        <v>59007767.27784548</v>
      </c>
      <c r="S63" s="83">
        <f>' MOD'!S252</f>
        <v>65469630.64573659</v>
      </c>
      <c r="T63" s="83">
        <f>' MOD'!T252</f>
        <v>86760566.571836904</v>
      </c>
      <c r="U63" s="83">
        <f>' MOD'!U252</f>
        <v>57260292.361311644</v>
      </c>
      <c r="V63" s="83">
        <f>' MOD'!V252</f>
        <v>1509004.630548158</v>
      </c>
      <c r="W63" s="83">
        <f>' MOD'!W252</f>
        <v>71024348.59949708</v>
      </c>
      <c r="X63" s="83">
        <f>' MOD'!X252</f>
        <v>68750957.460150599</v>
      </c>
      <c r="Y63" s="83">
        <f>' MOD'!Y252</f>
        <v>73001776.334737092</v>
      </c>
      <c r="Z63" s="83">
        <f>' MOD'!Z252</f>
        <v>77307706.093130425</v>
      </c>
      <c r="AA63" s="83">
        <f>' MOD'!AA252</f>
        <v>51044402.188099995</v>
      </c>
      <c r="AB63" s="83">
        <f>' MOD'!AB252</f>
        <v>71271343.052459508</v>
      </c>
      <c r="AC63" s="83">
        <f>' MOD'!AC252</f>
        <v>82333963.49537392</v>
      </c>
      <c r="AD63" s="83">
        <f>' MOD'!AD252</f>
        <v>80319342.925805077</v>
      </c>
      <c r="AE63" s="83">
        <f>' MOD'!AE252</f>
        <v>88902174.718927398</v>
      </c>
      <c r="AF63" s="83">
        <f>' MOD'!AF252</f>
        <v>114351225.45916015</v>
      </c>
      <c r="AG63" s="83">
        <f>' MOD'!AG252</f>
        <v>78295053.670708537</v>
      </c>
      <c r="AH63" s="83">
        <f>' MOD'!AH252</f>
        <v>0</v>
      </c>
      <c r="AI63" s="83">
        <f>' MOD'!AI252</f>
        <v>95561481.191111073</v>
      </c>
      <c r="AJ63" s="83">
        <f>' MOD'!AJ252</f>
        <v>92815584.219076931</v>
      </c>
      <c r="AK63" s="83">
        <f>' MOD'!AK252</f>
        <v>98024617.739060551</v>
      </c>
      <c r="AL63" s="83">
        <f>' MOD'!AL252</f>
        <v>103327234.27828413</v>
      </c>
      <c r="AM63" s="83">
        <f>' MOD'!AM252</f>
        <v>94350597.144440949</v>
      </c>
      <c r="AN63" s="83">
        <f>' MOD'!AN252</f>
        <v>188912387.56732497</v>
      </c>
      <c r="AO63" s="83">
        <f>' MOD'!AO252</f>
        <v>189123580.84576806</v>
      </c>
      <c r="AP63" s="83">
        <f>' MOD'!AP252</f>
        <v>150303472.69768173</v>
      </c>
      <c r="AQ63" s="83">
        <f>' MOD'!AQ252</f>
        <v>140325111.68176398</v>
      </c>
      <c r="AR63" s="83">
        <f>' MOD'!AR252</f>
        <v>162895825.93395779</v>
      </c>
      <c r="AS63" s="83">
        <f>' MOD'!AS252</f>
        <v>131819676.54633527</v>
      </c>
      <c r="AT63" s="83">
        <f>' MOD'!AT252</f>
        <v>28580909.972858615</v>
      </c>
      <c r="AU63" s="83">
        <f>' MOD'!AU252</f>
        <v>147673571.88252595</v>
      </c>
      <c r="AV63" s="83">
        <f>' MOD'!AV252</f>
        <v>145464883.61212268</v>
      </c>
      <c r="AW63" s="83">
        <f>' MOD'!AW252</f>
        <v>150078893.13814378</v>
      </c>
      <c r="AX63" s="83">
        <f>' MOD'!AX252</f>
        <v>154005056.55815047</v>
      </c>
      <c r="AY63" s="83">
        <f>' MOD'!AY252</f>
        <v>0</v>
      </c>
      <c r="AZ63" s="83">
        <f>' MOD'!AZ252</f>
        <v>113340364.8604836</v>
      </c>
      <c r="BA63" s="83">
        <f>' MOD'!BA252</f>
        <v>134913743.98936966</v>
      </c>
      <c r="BB63" s="83">
        <f>' MOD'!BB252</f>
        <v>135747770.4729068</v>
      </c>
      <c r="BC63" s="83">
        <f>' MOD'!BC252</f>
        <v>141349149.01668763</v>
      </c>
      <c r="BD63" s="83">
        <f>' MOD'!BD252</f>
        <v>175068030.7204237</v>
      </c>
      <c r="BE63" s="83">
        <f>' MOD'!BE252</f>
        <v>131411451.97747795</v>
      </c>
      <c r="BF63" s="83">
        <f>' MOD'!BF252</f>
        <v>48477469.922535703</v>
      </c>
      <c r="BG63" s="83">
        <f>' MOD'!BG252</f>
        <v>151582146.9028284</v>
      </c>
      <c r="BH63" s="83">
        <f>' MOD'!BH252</f>
        <v>148634468.3488231</v>
      </c>
      <c r="BI63" s="83">
        <f>' MOD'!BI252</f>
        <v>155196008.31854242</v>
      </c>
      <c r="BJ63" s="83">
        <f>' MOD'!BJ252</f>
        <v>160881333.93928683</v>
      </c>
      <c r="BK63" s="650">
        <f t="shared" si="4"/>
        <v>5620697755.1492243</v>
      </c>
    </row>
    <row r="64" spans="1:63" ht="15.75" x14ac:dyDescent="0.25">
      <c r="A64" s="634" t="s">
        <v>1249</v>
      </c>
      <c r="C64" s="83">
        <f>' MOD'!C268</f>
        <v>0</v>
      </c>
      <c r="D64" s="83">
        <f>' MOD'!D268</f>
        <v>0</v>
      </c>
      <c r="E64" s="83">
        <f>' MOD'!E268</f>
        <v>0</v>
      </c>
      <c r="F64" s="83">
        <f>' MOD'!F268</f>
        <v>0</v>
      </c>
      <c r="G64" s="83">
        <f>' MOD'!G268</f>
        <v>0</v>
      </c>
      <c r="H64" s="83">
        <f>' MOD'!H268</f>
        <v>0</v>
      </c>
      <c r="I64" s="83">
        <f>' MOD'!I268</f>
        <v>0</v>
      </c>
      <c r="J64" s="83">
        <f>' MOD'!J268</f>
        <v>0</v>
      </c>
      <c r="K64" s="83">
        <f>' MOD'!K268</f>
        <v>0</v>
      </c>
      <c r="L64" s="83">
        <f>' MOD'!L268</f>
        <v>0</v>
      </c>
      <c r="M64" s="83">
        <f>' MOD'!M268</f>
        <v>0</v>
      </c>
      <c r="N64" s="83">
        <f>' MOD'!N268</f>
        <v>22122898.204681516</v>
      </c>
      <c r="O64" s="83">
        <f>' MOD'!O268</f>
        <v>0</v>
      </c>
      <c r="P64" s="83">
        <f>' MOD'!P268</f>
        <v>0</v>
      </c>
      <c r="Q64" s="83">
        <f>' MOD'!Q268</f>
        <v>0</v>
      </c>
      <c r="R64" s="83">
        <f>' MOD'!R268</f>
        <v>0</v>
      </c>
      <c r="S64" s="83">
        <f>' MOD'!S268</f>
        <v>0</v>
      </c>
      <c r="T64" s="83">
        <f>' MOD'!T268</f>
        <v>0</v>
      </c>
      <c r="U64" s="83">
        <f>' MOD'!U268</f>
        <v>0</v>
      </c>
      <c r="V64" s="83">
        <f>' MOD'!V268</f>
        <v>0</v>
      </c>
      <c r="W64" s="83">
        <f>' MOD'!W268</f>
        <v>0</v>
      </c>
      <c r="X64" s="83">
        <f>' MOD'!X268</f>
        <v>0</v>
      </c>
      <c r="Y64" s="83">
        <f>' MOD'!Y268</f>
        <v>0</v>
      </c>
      <c r="Z64" s="83">
        <f>' MOD'!Z268</f>
        <v>10967677.896826295</v>
      </c>
      <c r="AA64" s="83">
        <f>' MOD'!AA268</f>
        <v>0</v>
      </c>
      <c r="AB64" s="83">
        <f>' MOD'!AB268</f>
        <v>0</v>
      </c>
      <c r="AC64" s="83">
        <f>' MOD'!AC268</f>
        <v>0</v>
      </c>
      <c r="AD64" s="83">
        <f>' MOD'!AD268</f>
        <v>0</v>
      </c>
      <c r="AE64" s="83">
        <f>' MOD'!AE268</f>
        <v>0</v>
      </c>
      <c r="AF64" s="83">
        <f>' MOD'!AF268</f>
        <v>0</v>
      </c>
      <c r="AG64" s="83">
        <f>' MOD'!AG268</f>
        <v>0</v>
      </c>
      <c r="AH64" s="83">
        <f>' MOD'!AH268</f>
        <v>0</v>
      </c>
      <c r="AI64" s="83">
        <f>' MOD'!AI268</f>
        <v>0</v>
      </c>
      <c r="AJ64" s="83">
        <f>' MOD'!AJ268</f>
        <v>0</v>
      </c>
      <c r="AK64" s="83">
        <f>' MOD'!AK268</f>
        <v>0</v>
      </c>
      <c r="AL64" s="83">
        <f>' MOD'!AL268</f>
        <v>0</v>
      </c>
      <c r="AM64" s="83">
        <f>' MOD'!AM268</f>
        <v>0</v>
      </c>
      <c r="AN64" s="83">
        <f>' MOD'!AN268</f>
        <v>0</v>
      </c>
      <c r="AO64" s="83">
        <f>' MOD'!AO268</f>
        <v>0</v>
      </c>
      <c r="AP64" s="83">
        <f>' MOD'!AP268</f>
        <v>0</v>
      </c>
      <c r="AQ64" s="83">
        <f>' MOD'!AQ268</f>
        <v>0</v>
      </c>
      <c r="AR64" s="83">
        <f>' MOD'!AR268</f>
        <v>0</v>
      </c>
      <c r="AS64" s="83">
        <f>' MOD'!AS268</f>
        <v>0</v>
      </c>
      <c r="AT64" s="83">
        <f>' MOD'!AT268</f>
        <v>0</v>
      </c>
      <c r="AU64" s="83">
        <f>' MOD'!AU268</f>
        <v>0</v>
      </c>
      <c r="AV64" s="83">
        <f>' MOD'!AV268</f>
        <v>0</v>
      </c>
      <c r="AW64" s="83">
        <f>' MOD'!AW268</f>
        <v>0</v>
      </c>
      <c r="AX64" s="83">
        <f>' MOD'!AX268</f>
        <v>0</v>
      </c>
      <c r="AY64" s="83">
        <f>' MOD'!AY268</f>
        <v>0</v>
      </c>
      <c r="AZ64" s="83">
        <f>' MOD'!AZ268</f>
        <v>0</v>
      </c>
      <c r="BA64" s="83">
        <f>' MOD'!BA268</f>
        <v>0</v>
      </c>
      <c r="BB64" s="83">
        <f>' MOD'!BB268</f>
        <v>0</v>
      </c>
      <c r="BC64" s="83">
        <f>' MOD'!BC268</f>
        <v>0</v>
      </c>
      <c r="BD64" s="83">
        <f>' MOD'!BD268</f>
        <v>0</v>
      </c>
      <c r="BE64" s="83">
        <f>' MOD'!BE268</f>
        <v>0</v>
      </c>
      <c r="BF64" s="83">
        <f>' MOD'!BF268</f>
        <v>0</v>
      </c>
      <c r="BG64" s="83">
        <f>' MOD'!BG268</f>
        <v>0</v>
      </c>
      <c r="BH64" s="83">
        <f>' MOD'!BH268</f>
        <v>0</v>
      </c>
      <c r="BI64" s="83">
        <f>' MOD'!BI268</f>
        <v>0</v>
      </c>
      <c r="BJ64" s="83">
        <f>' MOD'!BJ268</f>
        <v>0</v>
      </c>
      <c r="BK64" s="650">
        <f>SUM(C64:BJ64)</f>
        <v>33090576.101507813</v>
      </c>
    </row>
    <row r="65" spans="1:63" ht="15.75" x14ac:dyDescent="0.25">
      <c r="A65" s="627" t="s">
        <v>850</v>
      </c>
      <c r="C65" s="83">
        <f>C66+C67+C70+C68+C69</f>
        <v>27397329.860780425</v>
      </c>
      <c r="D65" s="83">
        <f t="shared" ref="D65:BJ65" si="28">D66+D67+D70+D68+D69</f>
        <v>32927005.010074239</v>
      </c>
      <c r="E65" s="83">
        <f t="shared" si="28"/>
        <v>37755237.312417239</v>
      </c>
      <c r="F65" s="83">
        <f t="shared" si="28"/>
        <v>23363080.635422528</v>
      </c>
      <c r="G65" s="83">
        <f t="shared" si="28"/>
        <v>42864148.117878154</v>
      </c>
      <c r="H65" s="83">
        <f t="shared" si="28"/>
        <v>72523343.529613838</v>
      </c>
      <c r="I65" s="83">
        <f t="shared" si="28"/>
        <v>43952470.660197899</v>
      </c>
      <c r="J65" s="83">
        <f t="shared" si="28"/>
        <v>13396702.784878634</v>
      </c>
      <c r="K65" s="83">
        <f t="shared" si="28"/>
        <v>41195342.749620698</v>
      </c>
      <c r="L65" s="83">
        <f t="shared" si="28"/>
        <v>42056193.754505232</v>
      </c>
      <c r="M65" s="83">
        <f t="shared" si="28"/>
        <v>49891411.997881472</v>
      </c>
      <c r="N65" s="83">
        <f t="shared" si="28"/>
        <v>86920579.077936217</v>
      </c>
      <c r="O65" s="83">
        <f t="shared" si="28"/>
        <v>13718228.700000003</v>
      </c>
      <c r="P65" s="83">
        <f t="shared" si="28"/>
        <v>10584869.834777882</v>
      </c>
      <c r="Q65" s="83">
        <f t="shared" si="28"/>
        <v>22983095.518052921</v>
      </c>
      <c r="R65" s="83">
        <f t="shared" si="28"/>
        <v>17547079.578030825</v>
      </c>
      <c r="S65" s="83">
        <f t="shared" si="28"/>
        <v>34839116.376820549</v>
      </c>
      <c r="T65" s="83">
        <f t="shared" si="28"/>
        <v>60443820.881453089</v>
      </c>
      <c r="U65" s="83">
        <f t="shared" si="28"/>
        <v>34967306.538619056</v>
      </c>
      <c r="V65" s="83">
        <f t="shared" si="28"/>
        <v>8734362.1471507251</v>
      </c>
      <c r="W65" s="83">
        <f t="shared" si="28"/>
        <v>33282640.392983019</v>
      </c>
      <c r="X65" s="83">
        <f t="shared" si="28"/>
        <v>33853471.399530038</v>
      </c>
      <c r="Y65" s="83">
        <f t="shared" si="28"/>
        <v>40609428.724585637</v>
      </c>
      <c r="Z65" s="83">
        <f t="shared" si="28"/>
        <v>72320832.615108073</v>
      </c>
      <c r="AA65" s="83">
        <f t="shared" si="28"/>
        <v>20497294.392164126</v>
      </c>
      <c r="AB65" s="83">
        <f t="shared" si="28"/>
        <v>18983320.456738614</v>
      </c>
      <c r="AC65" s="83">
        <f t="shared" si="28"/>
        <v>23669705.902075104</v>
      </c>
      <c r="AD65" s="83">
        <f t="shared" si="28"/>
        <v>17832302.62443294</v>
      </c>
      <c r="AE65" s="83">
        <f t="shared" si="28"/>
        <v>36346394.960766889</v>
      </c>
      <c r="AF65" s="83">
        <f t="shared" si="28"/>
        <v>63159110.254103303</v>
      </c>
      <c r="AG65" s="83">
        <f t="shared" si="28"/>
        <v>36387303.76437328</v>
      </c>
      <c r="AH65" s="83">
        <f t="shared" si="28"/>
        <v>8931763.5</v>
      </c>
      <c r="AI65" s="83">
        <f t="shared" si="28"/>
        <v>34454118.590675756</v>
      </c>
      <c r="AJ65" s="83">
        <f t="shared" si="28"/>
        <v>35104715.658810377</v>
      </c>
      <c r="AK65" s="83">
        <f t="shared" si="28"/>
        <v>42234357.337735914</v>
      </c>
      <c r="AL65" s="83">
        <f t="shared" si="28"/>
        <v>74989055.636267006</v>
      </c>
      <c r="AM65" s="83">
        <f t="shared" si="28"/>
        <v>20798540.211984128</v>
      </c>
      <c r="AN65" s="83">
        <f t="shared" si="28"/>
        <v>23422463.147836175</v>
      </c>
      <c r="AO65" s="83">
        <f t="shared" si="28"/>
        <v>27998845.364712305</v>
      </c>
      <c r="AP65" s="83">
        <f t="shared" si="28"/>
        <v>20031061.624644391</v>
      </c>
      <c r="AQ65" s="83">
        <f t="shared" si="28"/>
        <v>36991806.09571211</v>
      </c>
      <c r="AR65" s="83">
        <f t="shared" si="28"/>
        <v>62808775.411381446</v>
      </c>
      <c r="AS65" s="83">
        <f t="shared" si="28"/>
        <v>37633874.775678538</v>
      </c>
      <c r="AT65" s="83">
        <f t="shared" si="28"/>
        <v>10769910.389591245</v>
      </c>
      <c r="AU65" s="83">
        <f t="shared" si="28"/>
        <v>35048436.183747455</v>
      </c>
      <c r="AV65" s="83">
        <f t="shared" si="28"/>
        <v>35808120.337040223</v>
      </c>
      <c r="AW65" s="83">
        <f t="shared" si="28"/>
        <v>42720202.589596212</v>
      </c>
      <c r="AX65" s="83">
        <f t="shared" si="28"/>
        <v>74966241.863543808</v>
      </c>
      <c r="AY65" s="83">
        <f t="shared" si="28"/>
        <v>13907378.650000002</v>
      </c>
      <c r="AZ65" s="83">
        <f t="shared" si="28"/>
        <v>17116627.889993992</v>
      </c>
      <c r="BA65" s="83">
        <f t="shared" si="28"/>
        <v>22416884.526956014</v>
      </c>
      <c r="BB65" s="83">
        <f t="shared" si="28"/>
        <v>16907558.229623031</v>
      </c>
      <c r="BC65" s="83">
        <f t="shared" si="28"/>
        <v>34475289.272711284</v>
      </c>
      <c r="BD65" s="83">
        <f t="shared" si="28"/>
        <v>60271515.931774892</v>
      </c>
      <c r="BE65" s="83">
        <f t="shared" si="28"/>
        <v>35614634.570976406</v>
      </c>
      <c r="BF65" s="83">
        <f t="shared" si="28"/>
        <v>11490319.567167502</v>
      </c>
      <c r="BG65" s="83">
        <f t="shared" si="28"/>
        <v>32617145.549331069</v>
      </c>
      <c r="BH65" s="83">
        <f t="shared" si="28"/>
        <v>33466740.396482281</v>
      </c>
      <c r="BI65" s="83">
        <f t="shared" si="28"/>
        <v>40348551.718764625</v>
      </c>
      <c r="BJ65" s="83">
        <f t="shared" si="28"/>
        <v>72330177.917845279</v>
      </c>
      <c r="BK65" s="650">
        <f t="shared" si="4"/>
        <v>2130677643.493556</v>
      </c>
    </row>
    <row r="66" spans="1:63" ht="15.75" x14ac:dyDescent="0.25">
      <c r="A66" s="634" t="s">
        <v>851</v>
      </c>
      <c r="C66" s="83">
        <f>ASSETS!HZ37+ASSETS!HZ125</f>
        <v>10970155.423280424</v>
      </c>
      <c r="D66" s="83">
        <f>ASSETS!IA37+ASSETS!IA125</f>
        <v>20464616.402116403</v>
      </c>
      <c r="E66" s="83">
        <f>ASSETS!IB37+ASSETS!IB125</f>
        <v>19480820.105820104</v>
      </c>
      <c r="F66" s="83">
        <f>ASSETS!IC37+ASSETS!IC125</f>
        <v>11117476.360538539</v>
      </c>
      <c r="G66" s="83">
        <f>ASSETS!ID37+ASSETS!ID125</f>
        <v>11823955.276147969</v>
      </c>
      <c r="H66" s="83">
        <f>ASSETS!IE37+ASSETS!IE125</f>
        <v>14819713.069218788</v>
      </c>
      <c r="I66" s="83">
        <f>ASSETS!IF37+ASSETS!IF125</f>
        <v>10681538.765284315</v>
      </c>
      <c r="J66" s="83">
        <f>ASSETS!IG37+ASSETS!IG125</f>
        <v>2631757.356197644</v>
      </c>
      <c r="K66" s="83">
        <f>ASSETS!IH37+ASSETS!IH125</f>
        <v>12567959.353121582</v>
      </c>
      <c r="L66" s="83">
        <f>ASSETS!II37+ASSETS!II125</f>
        <v>12248767.175397443</v>
      </c>
      <c r="M66" s="83">
        <f>ASSETS!IJ37+ASSETS!IJ125</f>
        <v>12852586.47081928</v>
      </c>
      <c r="N66" s="83">
        <f>ASSETS!IK37+ASSETS!IK125</f>
        <v>13473038.33696601</v>
      </c>
      <c r="O66" s="83">
        <f>ASSETS!IL37+ASSETS!IL125</f>
        <v>0</v>
      </c>
      <c r="P66" s="83">
        <f>ASSETS!IM37+ASSETS!IM125</f>
        <v>1506060.5919564515</v>
      </c>
      <c r="Q66" s="83">
        <f>ASSETS!IN37+ASSETS!IN125</f>
        <v>7445668.8703801204</v>
      </c>
      <c r="R66" s="83">
        <f>ASSETS!IO37+ASSETS!IO125</f>
        <v>7269431.4287813473</v>
      </c>
      <c r="S66" s="83">
        <f>ASSETS!IP37+ASSETS!IP125</f>
        <v>8056510.7240685094</v>
      </c>
      <c r="T66" s="83">
        <f>ASSETS!IQ37+ASSETS!IQ125</f>
        <v>10664631.506822411</v>
      </c>
      <c r="U66" s="83">
        <f>ASSETS!IR37+ASSETS!IR125</f>
        <v>7030625.2474866146</v>
      </c>
      <c r="V66" s="83">
        <f>ASSETS!IS37+ASSETS!IS125</f>
        <v>185075.27836822867</v>
      </c>
      <c r="W66" s="83">
        <f>ASSETS!IT37+ASSETS!IT125</f>
        <v>8701278.7992044911</v>
      </c>
      <c r="X66" s="83">
        <f>ASSETS!IU37+ASSETS!IU125</f>
        <v>8413430.2014332004</v>
      </c>
      <c r="Y66" s="83">
        <f>ASSETS!IV37+ASSETS!IV125</f>
        <v>8923738.3275817279</v>
      </c>
      <c r="Z66" s="83">
        <f>ASSETS!IW37+ASSETS!IW125</f>
        <v>9439647.3848432675</v>
      </c>
      <c r="AA66" s="83">
        <f>ASSETS!IX37+ASSETS!IX125</f>
        <v>5024769.4968215898</v>
      </c>
      <c r="AB66" s="83">
        <f>ASSETS!IY37+ASSETS!IY125</f>
        <v>6496983.5011305576</v>
      </c>
      <c r="AC66" s="83">
        <f>ASSETS!IZ37+ASSETS!IZ125</f>
        <v>7103897.4090870591</v>
      </c>
      <c r="AD66" s="83">
        <f>ASSETS!JA37+ASSETS!JA125</f>
        <v>6922342.7930185059</v>
      </c>
      <c r="AE66" s="83">
        <f>ASSETS!JB37+ASSETS!JB125</f>
        <v>7653519.2020135233</v>
      </c>
      <c r="AF66" s="83">
        <f>ASSETS!JC37+ASSETS!JC125</f>
        <v>9833451.7305946145</v>
      </c>
      <c r="AG66" s="83">
        <f>ASSETS!JD37+ASSETS!JD125</f>
        <v>6725373.4811574407</v>
      </c>
      <c r="AH66" s="83">
        <f>ASSETS!JE37+ASSETS!JE125</f>
        <v>0</v>
      </c>
      <c r="AI66" s="83">
        <f>ASSETS!JF37+ASSETS!JF125</f>
        <v>8190310.9476294201</v>
      </c>
      <c r="AJ66" s="83">
        <f>ASSETS!JG37+ASSETS!JG125</f>
        <v>7946153.3240474397</v>
      </c>
      <c r="AK66" s="83">
        <f>ASSETS!JH37+ASSETS!JH125</f>
        <v>8382822.0889185444</v>
      </c>
      <c r="AL66" s="83">
        <f>ASSETS!JI37+ASSETS!JI125</f>
        <v>8826519.446130313</v>
      </c>
      <c r="AM66" s="83">
        <f>ASSETS!JJ37+ASSETS!JJ125</f>
        <v>6666046.6269841278</v>
      </c>
      <c r="AN66" s="83">
        <f>ASSETS!JK37+ASSETS!JK125</f>
        <v>12225322.420634922</v>
      </c>
      <c r="AO66" s="83">
        <f>ASSETS!JL37+ASSETS!JL125</f>
        <v>11487475.1984127</v>
      </c>
      <c r="AP66" s="83">
        <f>ASSETS!JM37+ASSETS!JM125</f>
        <v>9119335.9636999182</v>
      </c>
      <c r="AQ66" s="83">
        <f>ASSETS!JN37+ASSETS!JN125</f>
        <v>8504434.3715021368</v>
      </c>
      <c r="AR66" s="83">
        <f>ASSETS!JO37+ASSETS!JO125</f>
        <v>9861349.9149373546</v>
      </c>
      <c r="AS66" s="83">
        <f>ASSETS!JP37+ASSETS!JP125</f>
        <v>7971197.4832993643</v>
      </c>
      <c r="AT66" s="83">
        <f>ASSETS!JQ37+ASSETS!JQ125</f>
        <v>1726381.7231115256</v>
      </c>
      <c r="AU66" s="83">
        <f>ASSETS!JR37+ASSETS!JR125</f>
        <v>8910078.7667516377</v>
      </c>
      <c r="AV66" s="83">
        <f>ASSETS!JS37+ASSETS!JS125</f>
        <v>8767089.6588732768</v>
      </c>
      <c r="AW66" s="83">
        <f>ASSETS!JT37+ASSETS!JT125</f>
        <v>9035162.2510083653</v>
      </c>
      <c r="AX66" s="83">
        <f>ASSETS!JU37+ASSETS!JU125</f>
        <v>9261277.6445647962</v>
      </c>
      <c r="AY66" s="83">
        <f>ASSETS!JV37+ASSETS!JV125</f>
        <v>0</v>
      </c>
      <c r="AZ66" s="83">
        <f>ASSETS!JW37+ASSETS!JW125</f>
        <v>5310932.6933818264</v>
      </c>
      <c r="BA66" s="83">
        <f>ASSETS!JX37+ASSETS!JX125</f>
        <v>5865918.8479173183</v>
      </c>
      <c r="BB66" s="83">
        <f>ASSETS!JY37+ASSETS!JY125</f>
        <v>5895597.9289153749</v>
      </c>
      <c r="BC66" s="83">
        <f>ASSETS!JZ37+ASSETS!JZ125</f>
        <v>6132028.8154183421</v>
      </c>
      <c r="BD66" s="83">
        <f>ASSETS!KA37+ASSETS!KA125</f>
        <v>7586373.3366526039</v>
      </c>
      <c r="BE66" s="83">
        <f>ASSETS!KB37+ASSETS!KB125</f>
        <v>5688234.5025564171</v>
      </c>
      <c r="BF66" s="83">
        <f>ASSETS!KC37+ASSETS!KC125</f>
        <v>2096050.1748232858</v>
      </c>
      <c r="BG66" s="83">
        <f>ASSETS!KD37+ASSETS!KD125</f>
        <v>6546780.3289432526</v>
      </c>
      <c r="BH66" s="83">
        <f>ASSETS!KE37+ASSETS!KE125</f>
        <v>6412358.1275926847</v>
      </c>
      <c r="BI66" s="83">
        <f>ASSETS!KF37+ASSETS!KF125</f>
        <v>6688024.2027930766</v>
      </c>
      <c r="BJ66" s="83">
        <f>ASSETS!KG37+ASSETS!KG125</f>
        <v>6925362.857788994</v>
      </c>
      <c r="BK66" s="650">
        <f t="shared" si="4"/>
        <v>482557439.71694732</v>
      </c>
    </row>
    <row r="67" spans="1:63" ht="15.75" x14ac:dyDescent="0.25">
      <c r="A67" s="634" t="s">
        <v>852</v>
      </c>
      <c r="C67" s="83">
        <f>' CALCULATIONS'!O1556</f>
        <v>0</v>
      </c>
      <c r="D67" s="83">
        <f>' CALCULATIONS'!P1556</f>
        <v>2132455.7954578372</v>
      </c>
      <c r="E67" s="83">
        <f>' CALCULATIONS'!Q1556</f>
        <v>7996888.9565971382</v>
      </c>
      <c r="F67" s="83">
        <f>' CALCULATIONS'!R1556</f>
        <v>4438493.3373839911</v>
      </c>
      <c r="G67" s="83">
        <f>' CALCULATIONS'!S1556</f>
        <v>16253924.091730187</v>
      </c>
      <c r="H67" s="83">
        <f>' CALCULATIONS'!T1556</f>
        <v>30141168.335395046</v>
      </c>
      <c r="I67" s="83">
        <f>' CALCULATIONS'!U1556</f>
        <v>12158322.019913584</v>
      </c>
      <c r="J67" s="83">
        <f>' CALCULATIONS'!V1556</f>
        <v>589693.74118099012</v>
      </c>
      <c r="K67" s="83">
        <f>' CALCULATIONS'!W1556</f>
        <v>14174633.646499116</v>
      </c>
      <c r="L67" s="83">
        <f>' CALCULATIONS'!X1556</f>
        <v>13700913.516607789</v>
      </c>
      <c r="M67" s="83">
        <f>' CALCULATIONS'!Y1556</f>
        <v>17532834.339562189</v>
      </c>
      <c r="N67" s="83">
        <f>' CALCULATIONS'!Z1556</f>
        <v>37120486.46625749</v>
      </c>
      <c r="O67" s="83">
        <f>' CALCULATIONS'!AA1556</f>
        <v>0</v>
      </c>
      <c r="P67" s="83">
        <f>' CALCULATIONS'!AB1556</f>
        <v>452355.89282143046</v>
      </c>
      <c r="Q67" s="83">
        <f>' CALCULATIONS'!AC1556</f>
        <v>6954922.9976728009</v>
      </c>
      <c r="R67" s="83">
        <f>' CALCULATIONS'!AD1556</f>
        <v>3757819.2492494751</v>
      </c>
      <c r="S67" s="83">
        <f>' CALCULATIONS'!AE1556</f>
        <v>14434921.852752041</v>
      </c>
      <c r="T67" s="83">
        <f>' CALCULATIONS'!AF1556</f>
        <v>26762014.574630681</v>
      </c>
      <c r="U67" s="83">
        <f>' CALCULATIONS'!AG1556</f>
        <v>10305838.341132442</v>
      </c>
      <c r="V67" s="83">
        <f>' CALCULATIONS'!AH1556</f>
        <v>52033.168782496592</v>
      </c>
      <c r="W67" s="83">
        <f>' CALCULATIONS'!AI1556</f>
        <v>12512181.743778529</v>
      </c>
      <c r="X67" s="83">
        <f>' CALCULATIONS'!AJ1556</f>
        <v>11989718.648096833</v>
      </c>
      <c r="Y67" s="83">
        <f>' CALCULATIONS'!AK1556</f>
        <v>15396715.947003905</v>
      </c>
      <c r="Z67" s="83">
        <f>' CALCULATIONS'!AL1556</f>
        <v>32929071.265755162</v>
      </c>
      <c r="AA67" s="83">
        <f>' CALCULATIONS'!AM1556</f>
        <v>1052503.6453425384</v>
      </c>
      <c r="AB67" s="83">
        <f>' CALCULATIONS'!AN1556</f>
        <v>3418672.2556080548</v>
      </c>
      <c r="AC67" s="83">
        <f>' CALCULATIONS'!AO1556</f>
        <v>7544275.3929880429</v>
      </c>
      <c r="AD67" s="83">
        <f>' CALCULATIONS'!AP1556</f>
        <v>4056767.7814144334</v>
      </c>
      <c r="AE67" s="83">
        <f>' CALCULATIONS'!AQ1556</f>
        <v>15713687.758753367</v>
      </c>
      <c r="AF67" s="83">
        <f>' CALCULATIONS'!AR1556</f>
        <v>29131348.673508689</v>
      </c>
      <c r="AG67" s="83">
        <f>' CALCULATIONS'!AS1556</f>
        <v>11129183.383215837</v>
      </c>
      <c r="AH67" s="83">
        <f>' CALCULATIONS'!AT1556</f>
        <v>0</v>
      </c>
      <c r="AI67" s="83">
        <f>' CALCULATIONS'!AU1556</f>
        <v>13577150.093046336</v>
      </c>
      <c r="AJ67" s="83">
        <f>' CALCULATIONS'!AV1556</f>
        <v>13019850.334762942</v>
      </c>
      <c r="AK67" s="83">
        <f>' CALCULATIONS'!AW1556</f>
        <v>16729074.998817371</v>
      </c>
      <c r="AL67" s="83">
        <f>' CALCULATIONS'!AX1556</f>
        <v>35839425.090136699</v>
      </c>
      <c r="AM67" s="83">
        <f>' CALCULATIONS'!AY1556</f>
        <v>0</v>
      </c>
      <c r="AN67" s="83">
        <f>' CALCULATIONS'!AZ1556</f>
        <v>2310303.5872012526</v>
      </c>
      <c r="AO67" s="83">
        <f>' CALCULATIONS'!BA1556</f>
        <v>7669578.8712996086</v>
      </c>
      <c r="AP67" s="83">
        <f>' CALCULATIONS'!BB1556</f>
        <v>4195224.4509444712</v>
      </c>
      <c r="AQ67" s="83">
        <f>' CALCULATIONS'!BC1556</f>
        <v>15766967.454209972</v>
      </c>
      <c r="AR67" s="83">
        <f>' CALCULATIONS'!BD1556</f>
        <v>29235232.426444091</v>
      </c>
      <c r="AS67" s="83">
        <f>' CALCULATIONS'!BE1556</f>
        <v>11499559.837379176</v>
      </c>
      <c r="AT67" s="83">
        <f>' CALCULATIONS'!BF1556</f>
        <v>289719.89147971827</v>
      </c>
      <c r="AU67" s="83">
        <f>' CALCULATIONS'!BG1556</f>
        <v>13704649.611995816</v>
      </c>
      <c r="AV67" s="83">
        <f>' CALCULATIONS'!BH1556</f>
        <v>13184386.398166943</v>
      </c>
      <c r="AW67" s="83">
        <f>' CALCULATIONS'!BI1556</f>
        <v>16903881.19858785</v>
      </c>
      <c r="AX67" s="83">
        <f>' CALCULATIONS'!BJ1556</f>
        <v>35986457.608979017</v>
      </c>
      <c r="AY67" s="83">
        <f>' CALCULATIONS'!BK1556</f>
        <v>0</v>
      </c>
      <c r="AZ67" s="83">
        <f>' CALCULATIONS'!BL1556</f>
        <v>3060367.2591121644</v>
      </c>
      <c r="BA67" s="83">
        <f>' CALCULATIONS'!BM1556</f>
        <v>7850210.8415386938</v>
      </c>
      <c r="BB67" s="83">
        <f>' CALCULATIONS'!BN1556</f>
        <v>4402426.738207655</v>
      </c>
      <c r="BC67" s="83">
        <f>' CALCULATIONS'!BO1556</f>
        <v>15825505.344792936</v>
      </c>
      <c r="BD67" s="83">
        <f>' CALCULATIONS'!BP1556</f>
        <v>29350839.020122286</v>
      </c>
      <c r="BE67" s="83">
        <f>' CALCULATIONS'!BQ1556</f>
        <v>12052729.830919983</v>
      </c>
      <c r="BF67" s="83">
        <f>' CALCULATIONS'!BR1556</f>
        <v>780089.22984421649</v>
      </c>
      <c r="BG67" s="83">
        <f>' CALCULATIONS'!BS1556</f>
        <v>13834763.545387816</v>
      </c>
      <c r="BH67" s="83">
        <f>' CALCULATIONS'!BT1556</f>
        <v>13418442.368889594</v>
      </c>
      <c r="BI67" s="83">
        <f>' CALCULATIONS'!BU1556</f>
        <v>17146908.278471548</v>
      </c>
      <c r="BJ67" s="83">
        <f>' CALCULATIONS'!BV1556</f>
        <v>36159718.410056278</v>
      </c>
      <c r="BK67" s="650">
        <f t="shared" si="4"/>
        <v>747627309.53988659</v>
      </c>
    </row>
    <row r="68" spans="1:63" ht="15.75" x14ac:dyDescent="0.25">
      <c r="A68" s="634" t="s">
        <v>1262</v>
      </c>
      <c r="C68" s="83">
        <f>' MOD'!C347</f>
        <v>0</v>
      </c>
      <c r="D68" s="83">
        <f>' MOD'!D347</f>
        <v>0</v>
      </c>
      <c r="E68" s="83">
        <f>' MOD'!E347</f>
        <v>0</v>
      </c>
      <c r="F68" s="83">
        <f>' MOD'!F347</f>
        <v>0</v>
      </c>
      <c r="G68" s="83">
        <f>' MOD'!G347</f>
        <v>0</v>
      </c>
      <c r="H68" s="83">
        <f>' MOD'!H347</f>
        <v>0</v>
      </c>
      <c r="I68" s="83">
        <f>' MOD'!I347</f>
        <v>0</v>
      </c>
      <c r="J68" s="83">
        <f>' MOD'!J347</f>
        <v>0</v>
      </c>
      <c r="K68" s="83">
        <f>' MOD'!K347</f>
        <v>0</v>
      </c>
      <c r="L68" s="83">
        <f>' MOD'!L347</f>
        <v>0</v>
      </c>
      <c r="M68" s="83">
        <f>' MOD'!M347</f>
        <v>0</v>
      </c>
      <c r="N68" s="83">
        <f>' MOD'!N347</f>
        <v>1782706.9622127239</v>
      </c>
      <c r="O68" s="83">
        <f>' MOD'!O347</f>
        <v>0</v>
      </c>
      <c r="P68" s="83">
        <f>' MOD'!P347</f>
        <v>0</v>
      </c>
      <c r="Q68" s="83">
        <f>' MOD'!Q347</f>
        <v>0</v>
      </c>
      <c r="R68" s="83">
        <f>' MOD'!R347</f>
        <v>0</v>
      </c>
      <c r="S68" s="83">
        <f>' MOD'!S347</f>
        <v>0</v>
      </c>
      <c r="T68" s="83">
        <f>' MOD'!T347</f>
        <v>0</v>
      </c>
      <c r="U68" s="83">
        <f>' MOD'!U347</f>
        <v>0</v>
      </c>
      <c r="V68" s="83">
        <f>' MOD'!V347</f>
        <v>0</v>
      </c>
      <c r="W68" s="83">
        <f>' MOD'!W347</f>
        <v>0</v>
      </c>
      <c r="X68" s="83">
        <f>' MOD'!X347</f>
        <v>0</v>
      </c>
      <c r="Y68" s="83">
        <f>' MOD'!Y347</f>
        <v>0</v>
      </c>
      <c r="Z68" s="83">
        <f>' MOD'!Z347</f>
        <v>1104746.5145096439</v>
      </c>
      <c r="AA68" s="83">
        <f>' MOD'!AA347</f>
        <v>0</v>
      </c>
      <c r="AB68" s="83">
        <f>' MOD'!AB347</f>
        <v>0</v>
      </c>
      <c r="AC68" s="83">
        <f>' MOD'!AC347</f>
        <v>0</v>
      </c>
      <c r="AD68" s="83">
        <f>' MOD'!AD347</f>
        <v>0</v>
      </c>
      <c r="AE68" s="83">
        <f>' MOD'!AE347</f>
        <v>0</v>
      </c>
      <c r="AF68" s="83">
        <f>' MOD'!AF347</f>
        <v>0</v>
      </c>
      <c r="AG68" s="83">
        <f>' MOD'!AG347</f>
        <v>0</v>
      </c>
      <c r="AH68" s="83">
        <f>' MOD'!AH347</f>
        <v>0</v>
      </c>
      <c r="AI68" s="83">
        <f>' MOD'!AI347</f>
        <v>0</v>
      </c>
      <c r="AJ68" s="83">
        <f>' MOD'!AJ347</f>
        <v>0</v>
      </c>
      <c r="AK68" s="83">
        <f>' MOD'!AK347</f>
        <v>0</v>
      </c>
      <c r="AL68" s="83">
        <f>' MOD'!AL347</f>
        <v>0</v>
      </c>
      <c r="AM68" s="83">
        <f>' MOD'!AM347</f>
        <v>0</v>
      </c>
      <c r="AN68" s="83">
        <f>' MOD'!AN347</f>
        <v>0</v>
      </c>
      <c r="AO68" s="83">
        <f>' MOD'!AO347</f>
        <v>0</v>
      </c>
      <c r="AP68" s="83">
        <f>' MOD'!AP347</f>
        <v>0</v>
      </c>
      <c r="AQ68" s="83">
        <f>' MOD'!AQ347</f>
        <v>0</v>
      </c>
      <c r="AR68" s="83">
        <f>' MOD'!AR347</f>
        <v>0</v>
      </c>
      <c r="AS68" s="83">
        <f>' MOD'!AS347</f>
        <v>0</v>
      </c>
      <c r="AT68" s="83">
        <f>' MOD'!AT347</f>
        <v>0</v>
      </c>
      <c r="AU68" s="83">
        <f>' MOD'!AU347</f>
        <v>0</v>
      </c>
      <c r="AV68" s="83">
        <f>' MOD'!AV347</f>
        <v>0</v>
      </c>
      <c r="AW68" s="83">
        <f>' MOD'!AW347</f>
        <v>0</v>
      </c>
      <c r="AX68" s="83">
        <f>' MOD'!AX347</f>
        <v>0</v>
      </c>
      <c r="AY68" s="83">
        <f>' MOD'!AY347</f>
        <v>0</v>
      </c>
      <c r="AZ68" s="83">
        <f>' MOD'!AZ347</f>
        <v>0</v>
      </c>
      <c r="BA68" s="83">
        <f>' MOD'!BA347</f>
        <v>0</v>
      </c>
      <c r="BB68" s="83">
        <f>' MOD'!BB347</f>
        <v>0</v>
      </c>
      <c r="BC68" s="83">
        <f>' MOD'!BC347</f>
        <v>0</v>
      </c>
      <c r="BD68" s="83">
        <f>' MOD'!BD347</f>
        <v>0</v>
      </c>
      <c r="BE68" s="83">
        <f>' MOD'!BE347</f>
        <v>0</v>
      </c>
      <c r="BF68" s="83">
        <f>' MOD'!BF347</f>
        <v>0</v>
      </c>
      <c r="BG68" s="83">
        <f>' MOD'!BG347</f>
        <v>0</v>
      </c>
      <c r="BH68" s="83">
        <f>' MOD'!BH347</f>
        <v>0</v>
      </c>
      <c r="BI68" s="83">
        <f>' MOD'!BI347</f>
        <v>0</v>
      </c>
      <c r="BJ68" s="83">
        <f>' MOD'!BJ347</f>
        <v>0</v>
      </c>
      <c r="BK68" s="650">
        <f t="shared" si="4"/>
        <v>2887453.476722368</v>
      </c>
    </row>
    <row r="69" spans="1:63" ht="15.75" x14ac:dyDescent="0.25">
      <c r="A69" s="634" t="s">
        <v>1271</v>
      </c>
      <c r="C69" s="83">
        <f>' CALCULATIONS'!O1637</f>
        <v>6324225</v>
      </c>
      <c r="D69" s="83">
        <f>' CALCULATIONS'!P1637</f>
        <v>3976874.9999999995</v>
      </c>
      <c r="E69" s="83">
        <f>' CALCULATIONS'!Q1637</f>
        <v>3956700</v>
      </c>
      <c r="F69" s="83">
        <f>' CALCULATIONS'!R1637</f>
        <v>3005625</v>
      </c>
      <c r="G69" s="83">
        <f>' CALCULATIONS'!S1637</f>
        <v>5692499.9999999991</v>
      </c>
      <c r="H69" s="83">
        <f>' CALCULATIONS'!T1637</f>
        <v>10611150</v>
      </c>
      <c r="I69" s="83">
        <f>' CALCULATIONS'!U1637</f>
        <v>8128050.0000000009</v>
      </c>
      <c r="J69" s="83">
        <f>' CALCULATIONS'!V1637</f>
        <v>3917325</v>
      </c>
      <c r="K69" s="83">
        <f>' CALCULATIONS'!W1637</f>
        <v>5564100</v>
      </c>
      <c r="L69" s="83">
        <f>' CALCULATIONS'!X1637</f>
        <v>6200775</v>
      </c>
      <c r="M69" s="83">
        <f>' CALCULATIONS'!Y1637</f>
        <v>7509525</v>
      </c>
      <c r="N69" s="83">
        <f>' CALCULATIONS'!Z1637</f>
        <v>13299075</v>
      </c>
      <c r="O69" s="83">
        <f>' CALCULATIONS'!AA1637</f>
        <v>5281320.0000000009</v>
      </c>
      <c r="P69" s="83">
        <f>' CALCULATIONS'!AB1637</f>
        <v>3321060.0000000005</v>
      </c>
      <c r="Q69" s="83">
        <f>' CALCULATIONS'!AC1637</f>
        <v>3304140</v>
      </c>
      <c r="R69" s="83">
        <f>' CALCULATIONS'!AD1637</f>
        <v>2510040</v>
      </c>
      <c r="S69" s="83">
        <f>' CALCULATIONS'!AE1637</f>
        <v>4753679.9999999991</v>
      </c>
      <c r="T69" s="83">
        <f>' CALCULATIONS'!AF1637</f>
        <v>8861279.9999999981</v>
      </c>
      <c r="U69" s="83">
        <f>' CALCULATIONS'!AG1637</f>
        <v>6787620</v>
      </c>
      <c r="V69" s="83">
        <f>' CALCULATIONS'!AH1637</f>
        <v>3271319.9999999995</v>
      </c>
      <c r="W69" s="83">
        <f>' CALCULATIONS'!AI1637</f>
        <v>4646460</v>
      </c>
      <c r="X69" s="83">
        <f>' CALCULATIONS'!AJ1637</f>
        <v>5178180</v>
      </c>
      <c r="Y69" s="83">
        <f>' CALCULATIONS'!AK1637</f>
        <v>6271020</v>
      </c>
      <c r="Z69" s="83">
        <f>' CALCULATIONS'!AL1637</f>
        <v>11105820</v>
      </c>
      <c r="AA69" s="83">
        <f>' CALCULATIONS'!AM1637</f>
        <v>5551500</v>
      </c>
      <c r="AB69" s="83">
        <f>' CALCULATIONS'!AN1637</f>
        <v>3490920</v>
      </c>
      <c r="AC69" s="83">
        <f>' CALCULATIONS'!AO1637</f>
        <v>3473160</v>
      </c>
      <c r="AD69" s="83">
        <f>' CALCULATIONS'!AP1637</f>
        <v>2638379.9999999995</v>
      </c>
      <c r="AE69" s="83">
        <f>' CALCULATIONS'!AQ1637</f>
        <v>4996800</v>
      </c>
      <c r="AF69" s="83">
        <f>' CALCULATIONS'!AR1637</f>
        <v>9314460</v>
      </c>
      <c r="AG69" s="83">
        <f>' CALCULATIONS'!AS1637</f>
        <v>7134840</v>
      </c>
      <c r="AH69" s="83">
        <f>' CALCULATIONS'!AT1637</f>
        <v>3438600</v>
      </c>
      <c r="AI69" s="83">
        <f>' CALCULATIONS'!AU1637</f>
        <v>4884180</v>
      </c>
      <c r="AJ69" s="83">
        <f>' CALCULATIONS'!AV1637</f>
        <v>5443200</v>
      </c>
      <c r="AK69" s="83">
        <f>' CALCULATIONS'!AW1637</f>
        <v>6591899.9999999991</v>
      </c>
      <c r="AL69" s="83">
        <f>' CALCULATIONS'!AX1637</f>
        <v>11673960</v>
      </c>
      <c r="AM69" s="83">
        <f>' CALCULATIONS'!AY1637</f>
        <v>5440806</v>
      </c>
      <c r="AN69" s="83">
        <f>' CALCULATIONS'!AZ1637</f>
        <v>3421303.9999999995</v>
      </c>
      <c r="AO69" s="83">
        <f>' CALCULATIONS'!BA1637</f>
        <v>3403961.9999999991</v>
      </c>
      <c r="AP69" s="83">
        <f>' CALCULATIONS'!BB1637</f>
        <v>2585756</v>
      </c>
      <c r="AQ69" s="83">
        <f>' CALCULATIONS'!BC1637</f>
        <v>4897172</v>
      </c>
      <c r="AR69" s="83">
        <f>' CALCULATIONS'!BD1637</f>
        <v>9128852</v>
      </c>
      <c r="AS69" s="83">
        <f>' CALCULATIONS'!BE1637</f>
        <v>6992538</v>
      </c>
      <c r="AT69" s="83">
        <f>' CALCULATIONS'!BF1637</f>
        <v>3370090.0000000005</v>
      </c>
      <c r="AU69" s="83">
        <f>' CALCULATIONS'!BG1637</f>
        <v>4786798</v>
      </c>
      <c r="AV69" s="83">
        <f>' CALCULATIONS'!BH1637</f>
        <v>5334607.9999999991</v>
      </c>
      <c r="AW69" s="83">
        <f>' CALCULATIONS'!BI1637</f>
        <v>6460504</v>
      </c>
      <c r="AX69" s="83">
        <f>' CALCULATIONS'!BJ1637</f>
        <v>11441196.000000002</v>
      </c>
      <c r="AY69" s="83">
        <f>' CALCULATIONS'!BK1637</f>
        <v>5354140.0000000009</v>
      </c>
      <c r="AZ69" s="83">
        <f>' CALCULATIONS'!BL1637</f>
        <v>3366825.0000000005</v>
      </c>
      <c r="BA69" s="83">
        <f>' CALCULATIONS'!BM1637</f>
        <v>3349665</v>
      </c>
      <c r="BB69" s="83">
        <f>' CALCULATIONS'!BN1637</f>
        <v>2544575</v>
      </c>
      <c r="BC69" s="83">
        <f>' CALCULATIONS'!BO1637</f>
        <v>4819155.0000000009</v>
      </c>
      <c r="BD69" s="83">
        <f>' CALCULATIONS'!BP1637</f>
        <v>8983370.0000000019</v>
      </c>
      <c r="BE69" s="83">
        <f>' CALCULATIONS'!BQ1637</f>
        <v>6881105</v>
      </c>
      <c r="BF69" s="83">
        <f>' CALCULATIONS'!BR1637</f>
        <v>3316335</v>
      </c>
      <c r="BG69" s="83">
        <f>' CALCULATIONS'!BS1637</f>
        <v>4710530.0000000009</v>
      </c>
      <c r="BH69" s="83">
        <f>' CALCULATIONS'!BT1637</f>
        <v>5249640</v>
      </c>
      <c r="BI69" s="83">
        <f>' CALCULATIONS'!BU1637</f>
        <v>6357505.0000000009</v>
      </c>
      <c r="BJ69" s="83">
        <f>' CALCULATIONS'!BV1637</f>
        <v>11258940</v>
      </c>
      <c r="BK69" s="650">
        <f t="shared" ref="BK69" si="29">SUM(C69:BJ69)</f>
        <v>345565136</v>
      </c>
    </row>
    <row r="70" spans="1:63" ht="15.75" x14ac:dyDescent="0.25">
      <c r="A70" s="634" t="s">
        <v>827</v>
      </c>
      <c r="C70" s="83">
        <f>' CALCULATIONS'!O1676</f>
        <v>10102949.4375</v>
      </c>
      <c r="D70" s="83">
        <f>' CALCULATIONS'!P1676</f>
        <v>6353057.8125</v>
      </c>
      <c r="E70" s="83">
        <f>' CALCULATIONS'!Q1676</f>
        <v>6320828.25</v>
      </c>
      <c r="F70" s="83">
        <f>' CALCULATIONS'!R1676</f>
        <v>4801485.9375</v>
      </c>
      <c r="G70" s="83">
        <f>' CALCULATIONS'!S1676</f>
        <v>9093768.75</v>
      </c>
      <c r="H70" s="83">
        <f>' CALCULATIONS'!T1676</f>
        <v>16951312.125</v>
      </c>
      <c r="I70" s="83">
        <f>' CALCULATIONS'!U1676</f>
        <v>12984559.875000002</v>
      </c>
      <c r="J70" s="83">
        <f>' CALCULATIONS'!V1676</f>
        <v>6257926.6874999991</v>
      </c>
      <c r="K70" s="83">
        <f>' CALCULATIONS'!W1676</f>
        <v>8888649.75</v>
      </c>
      <c r="L70" s="83">
        <f>' CALCULATIONS'!X1676</f>
        <v>9905738.0625</v>
      </c>
      <c r="M70" s="83">
        <f>' CALCULATIONS'!Y1676</f>
        <v>11996466.1875</v>
      </c>
      <c r="N70" s="83">
        <f>' CALCULATIONS'!Z1676</f>
        <v>21245272.3125</v>
      </c>
      <c r="O70" s="83">
        <f>' CALCULATIONS'!AA1676</f>
        <v>8436908.7000000011</v>
      </c>
      <c r="P70" s="83">
        <f>' CALCULATIONS'!AB1676</f>
        <v>5305393.3499999996</v>
      </c>
      <c r="Q70" s="83">
        <f>' CALCULATIONS'!AC1676</f>
        <v>5278363.6499999994</v>
      </c>
      <c r="R70" s="83">
        <f>' CALCULATIONS'!AD1676</f>
        <v>4009788.9000000004</v>
      </c>
      <c r="S70" s="83">
        <f>' CALCULATIONS'!AE1676</f>
        <v>7594003.7999999989</v>
      </c>
      <c r="T70" s="83">
        <f>' CALCULATIONS'!AF1676</f>
        <v>14155894.799999997</v>
      </c>
      <c r="U70" s="83">
        <f>' CALCULATIONS'!AG1676</f>
        <v>10843222.950000001</v>
      </c>
      <c r="V70" s="83">
        <f>' CALCULATIONS'!AH1676</f>
        <v>5225933.7</v>
      </c>
      <c r="W70" s="83">
        <f>' CALCULATIONS'!AI1676</f>
        <v>7422719.8499999996</v>
      </c>
      <c r="X70" s="83">
        <f>' CALCULATIONS'!AJ1676</f>
        <v>8272142.5499999998</v>
      </c>
      <c r="Y70" s="83">
        <f>' CALCULATIONS'!AK1676</f>
        <v>10017954.449999999</v>
      </c>
      <c r="Z70" s="83">
        <f>' CALCULATIONS'!AL1676</f>
        <v>17741547.450000003</v>
      </c>
      <c r="AA70" s="83">
        <f>' CALCULATIONS'!AM1676</f>
        <v>8868521.25</v>
      </c>
      <c r="AB70" s="83">
        <f>' CALCULATIONS'!AN1676</f>
        <v>5576744.7000000002</v>
      </c>
      <c r="AC70" s="83">
        <f>' CALCULATIONS'!AO1676</f>
        <v>5548373.1000000006</v>
      </c>
      <c r="AD70" s="83">
        <f>' CALCULATIONS'!AP1676</f>
        <v>4214812.05</v>
      </c>
      <c r="AE70" s="83">
        <f>' CALCULATIONS'!AQ1676</f>
        <v>7982387.9999999991</v>
      </c>
      <c r="AF70" s="83">
        <f>' CALCULATIONS'!AR1676</f>
        <v>14879849.85</v>
      </c>
      <c r="AG70" s="83">
        <f>' CALCULATIONS'!AS1676</f>
        <v>11397906.9</v>
      </c>
      <c r="AH70" s="83">
        <f>' CALCULATIONS'!AT1676</f>
        <v>5493163.5</v>
      </c>
      <c r="AI70" s="83">
        <f>' CALCULATIONS'!AU1676</f>
        <v>7802477.549999998</v>
      </c>
      <c r="AJ70" s="83">
        <f>' CALCULATIONS'!AV1676</f>
        <v>8695512</v>
      </c>
      <c r="AK70" s="83">
        <f>' CALCULATIONS'!AW1676</f>
        <v>10530560.25</v>
      </c>
      <c r="AL70" s="83">
        <f>' CALCULATIONS'!AX1676</f>
        <v>18649151.100000001</v>
      </c>
      <c r="AM70" s="83">
        <f>' CALCULATIONS'!AY1676</f>
        <v>8691687.584999999</v>
      </c>
      <c r="AN70" s="83">
        <f>' CALCULATIONS'!AZ1676</f>
        <v>5465533.1399999997</v>
      </c>
      <c r="AO70" s="83">
        <f>' CALCULATIONS'!BA1676</f>
        <v>5437829.294999999</v>
      </c>
      <c r="AP70" s="83">
        <f>' CALCULATIONS'!BB1676</f>
        <v>4130745.2100000004</v>
      </c>
      <c r="AQ70" s="83">
        <f>' CALCULATIONS'!BC1676</f>
        <v>7823232.2700000005</v>
      </c>
      <c r="AR70" s="83">
        <f>' CALCULATIONS'!BD1676</f>
        <v>14583341.069999998</v>
      </c>
      <c r="AS70" s="83">
        <f>' CALCULATIONS'!BE1676</f>
        <v>11170579.454999998</v>
      </c>
      <c r="AT70" s="83">
        <f>' CALCULATIONS'!BF1676</f>
        <v>5383718.7750000004</v>
      </c>
      <c r="AU70" s="83">
        <f>' CALCULATIONS'!BG1676</f>
        <v>7646909.8050000006</v>
      </c>
      <c r="AV70" s="83">
        <f>' CALCULATIONS'!BH1676</f>
        <v>8522036.2799999993</v>
      </c>
      <c r="AW70" s="83">
        <f>' CALCULATIONS'!BI1676</f>
        <v>10320655.140000001</v>
      </c>
      <c r="AX70" s="83">
        <f>' CALCULATIONS'!BJ1676</f>
        <v>18277310.609999996</v>
      </c>
      <c r="AY70" s="83">
        <f>' CALCULATIONS'!BK1676</f>
        <v>8553238.6500000022</v>
      </c>
      <c r="AZ70" s="83">
        <f>' CALCULATIONS'!BL1676</f>
        <v>5378502.9375000009</v>
      </c>
      <c r="BA70" s="83">
        <f>' CALCULATIONS'!BM1676</f>
        <v>5351089.8375000004</v>
      </c>
      <c r="BB70" s="83">
        <f>' CALCULATIONS'!BN1676</f>
        <v>4064958.5625</v>
      </c>
      <c r="BC70" s="83">
        <f>' CALCULATIONS'!BO1676</f>
        <v>7698600.1125000026</v>
      </c>
      <c r="BD70" s="83">
        <f>' CALCULATIONS'!BP1676</f>
        <v>14350933.575000003</v>
      </c>
      <c r="BE70" s="83">
        <f>' CALCULATIONS'!BQ1676</f>
        <v>10992565.237500001</v>
      </c>
      <c r="BF70" s="83">
        <f>' CALCULATIONS'!BR1676</f>
        <v>5297845.1624999996</v>
      </c>
      <c r="BG70" s="83">
        <f>' CALCULATIONS'!BS1676</f>
        <v>7525071.6750000017</v>
      </c>
      <c r="BH70" s="83">
        <f>' CALCULATIONS'!BT1676</f>
        <v>8386299.9000000004</v>
      </c>
      <c r="BI70" s="83">
        <f>' CALCULATIONS'!BU1676</f>
        <v>10156114.237500001</v>
      </c>
      <c r="BJ70" s="83">
        <f>' CALCULATIONS'!BV1676</f>
        <v>17986156.649999999</v>
      </c>
      <c r="BK70" s="650">
        <f t="shared" si="4"/>
        <v>552040304.75999987</v>
      </c>
    </row>
    <row r="71" spans="1:63" ht="15.75" x14ac:dyDescent="0.25">
      <c r="A71" s="627" t="s">
        <v>853</v>
      </c>
      <c r="C71" s="83">
        <f>C56+C62+C65</f>
        <v>85557348.941967145</v>
      </c>
      <c r="D71" s="83">
        <f t="shared" ref="D71:BJ71" si="30">D56+D62+D65</f>
        <v>158425269.97727618</v>
      </c>
      <c r="E71" s="83">
        <f t="shared" si="30"/>
        <v>201395572.52958041</v>
      </c>
      <c r="F71" s="83">
        <f t="shared" si="30"/>
        <v>116419281.7297594</v>
      </c>
      <c r="G71" s="83">
        <f t="shared" si="30"/>
        <v>226671006.10731399</v>
      </c>
      <c r="H71" s="83">
        <f t="shared" si="30"/>
        <v>389494968.06278229</v>
      </c>
      <c r="I71" s="83">
        <f t="shared" si="30"/>
        <v>202425756.00816041</v>
      </c>
      <c r="J71" s="83">
        <f t="shared" si="30"/>
        <v>34981610.234674886</v>
      </c>
      <c r="K71" s="83">
        <f t="shared" si="30"/>
        <v>221348708.76888904</v>
      </c>
      <c r="L71" s="83">
        <f t="shared" si="30"/>
        <v>224649441.70226961</v>
      </c>
      <c r="M71" s="83">
        <f t="shared" si="30"/>
        <v>261141989.32618827</v>
      </c>
      <c r="N71" s="83">
        <f t="shared" si="30"/>
        <v>468714734.78860891</v>
      </c>
      <c r="O71" s="83">
        <f t="shared" si="30"/>
        <v>16718621.792715482</v>
      </c>
      <c r="P71" s="83">
        <f t="shared" si="30"/>
        <v>27317755.285938218</v>
      </c>
      <c r="Q71" s="83">
        <f t="shared" si="30"/>
        <v>134644171.16853911</v>
      </c>
      <c r="R71" s="83">
        <f t="shared" si="30"/>
        <v>104679226.04263473</v>
      </c>
      <c r="S71" s="83">
        <f t="shared" si="30"/>
        <v>200470428.95579451</v>
      </c>
      <c r="T71" s="83">
        <f t="shared" si="30"/>
        <v>328934389.2897768</v>
      </c>
      <c r="U71" s="83">
        <f t="shared" si="30"/>
        <v>165036475.10274482</v>
      </c>
      <c r="V71" s="83">
        <f t="shared" si="30"/>
        <v>12449985.846206769</v>
      </c>
      <c r="W71" s="83">
        <f t="shared" si="30"/>
        <v>190777701.66781265</v>
      </c>
      <c r="X71" s="83">
        <f t="shared" si="30"/>
        <v>187356478.95015079</v>
      </c>
      <c r="Y71" s="83">
        <f t="shared" si="30"/>
        <v>233126505.58318931</v>
      </c>
      <c r="Z71" s="83">
        <f t="shared" si="30"/>
        <v>435393119.69695657</v>
      </c>
      <c r="AA71" s="83">
        <f t="shared" si="30"/>
        <v>82437042.88592416</v>
      </c>
      <c r="AB71" s="83">
        <f t="shared" si="30"/>
        <v>117118848.03765824</v>
      </c>
      <c r="AC71" s="83">
        <f t="shared" si="30"/>
        <v>162806808.6468513</v>
      </c>
      <c r="AD71" s="83">
        <f t="shared" si="30"/>
        <v>129148176.15598975</v>
      </c>
      <c r="AE71" s="83">
        <f t="shared" si="30"/>
        <v>242473480.58005163</v>
      </c>
      <c r="AF71" s="83">
        <f t="shared" si="30"/>
        <v>401631802.60169363</v>
      </c>
      <c r="AG71" s="83">
        <f t="shared" si="30"/>
        <v>200232948.47413054</v>
      </c>
      <c r="AH71" s="83">
        <f t="shared" si="30"/>
        <v>10947793.686136613</v>
      </c>
      <c r="AI71" s="83">
        <f t="shared" si="30"/>
        <v>228166853.57982987</v>
      </c>
      <c r="AJ71" s="83">
        <f t="shared" si="30"/>
        <v>216656072.59275621</v>
      </c>
      <c r="AK71" s="83">
        <f t="shared" si="30"/>
        <v>257650015.12727693</v>
      </c>
      <c r="AL71" s="83">
        <f t="shared" si="30"/>
        <v>409832762.74501294</v>
      </c>
      <c r="AM71" s="83">
        <f t="shared" si="30"/>
        <v>118442720.81473161</v>
      </c>
      <c r="AN71" s="83">
        <f t="shared" si="30"/>
        <v>228875331.33487707</v>
      </c>
      <c r="AO71" s="83">
        <f t="shared" si="30"/>
        <v>267217476.19727546</v>
      </c>
      <c r="AP71" s="83">
        <f t="shared" si="30"/>
        <v>198174450.67724293</v>
      </c>
      <c r="AQ71" s="83">
        <f t="shared" si="30"/>
        <v>279909601.73493445</v>
      </c>
      <c r="AR71" s="83">
        <f t="shared" si="30"/>
        <v>447126481.41872799</v>
      </c>
      <c r="AS71" s="83">
        <f t="shared" si="30"/>
        <v>258608186.53043696</v>
      </c>
      <c r="AT71" s="83">
        <f t="shared" si="30"/>
        <v>43530416.609041311</v>
      </c>
      <c r="AU71" s="83">
        <f t="shared" si="30"/>
        <v>280184558.5833329</v>
      </c>
      <c r="AV71" s="83">
        <f t="shared" si="30"/>
        <v>270453098.46757668</v>
      </c>
      <c r="AW71" s="83">
        <f t="shared" si="30"/>
        <v>308462659.20089597</v>
      </c>
      <c r="AX71" s="83">
        <f t="shared" si="30"/>
        <v>463849519.97116297</v>
      </c>
      <c r="AY71" s="83">
        <f t="shared" si="30"/>
        <v>17248649.598058954</v>
      </c>
      <c r="AZ71" s="83">
        <f t="shared" si="30"/>
        <v>151345496.82881615</v>
      </c>
      <c r="BA71" s="83">
        <f t="shared" si="30"/>
        <v>207613007.25150615</v>
      </c>
      <c r="BB71" s="83">
        <f t="shared" si="30"/>
        <v>181269533.13361341</v>
      </c>
      <c r="BC71" s="83">
        <f t="shared" si="30"/>
        <v>283535148.83693099</v>
      </c>
      <c r="BD71" s="83">
        <f t="shared" si="30"/>
        <v>452081621.55712783</v>
      </c>
      <c r="BE71" s="83">
        <f t="shared" si="30"/>
        <v>257588385.46586791</v>
      </c>
      <c r="BF71" s="83">
        <f t="shared" si="30"/>
        <v>67620895.01948604</v>
      </c>
      <c r="BG71" s="83">
        <f t="shared" si="30"/>
        <v>286130239.25258791</v>
      </c>
      <c r="BH71" s="83">
        <f t="shared" si="30"/>
        <v>282390307.28551799</v>
      </c>
      <c r="BI71" s="83">
        <f t="shared" si="30"/>
        <v>316930607.86895841</v>
      </c>
      <c r="BJ71" s="83">
        <f t="shared" si="30"/>
        <v>486532623.16682768</v>
      </c>
      <c r="BK71" s="650">
        <f t="shared" si="4"/>
        <v>13242354169.478779</v>
      </c>
    </row>
    <row r="72" spans="1:63" ht="15.75" x14ac:dyDescent="0.25">
      <c r="A72" s="169" t="s">
        <v>854</v>
      </c>
      <c r="C72" s="83">
        <f>B73</f>
        <v>122169935.50085559</v>
      </c>
      <c r="D72" s="83">
        <f t="shared" ref="D72:BJ72" si="31">C73</f>
        <v>59350652.697949357</v>
      </c>
      <c r="E72" s="83">
        <f t="shared" si="31"/>
        <v>62221692.192921579</v>
      </c>
      <c r="F72" s="83">
        <f t="shared" si="31"/>
        <v>75319218.492143422</v>
      </c>
      <c r="G72" s="83">
        <f t="shared" si="31"/>
        <v>54782428.634829372</v>
      </c>
      <c r="H72" s="83">
        <f t="shared" si="31"/>
        <v>80415267.069183826</v>
      </c>
      <c r="I72" s="83">
        <f t="shared" si="31"/>
        <v>134260067.18056175</v>
      </c>
      <c r="J72" s="83">
        <f t="shared" si="31"/>
        <v>96195949.48249203</v>
      </c>
      <c r="K72" s="83">
        <f t="shared" si="31"/>
        <v>37479302.776333407</v>
      </c>
      <c r="L72" s="83">
        <f t="shared" si="31"/>
        <v>73950860.44149214</v>
      </c>
      <c r="M72" s="83">
        <f t="shared" si="31"/>
        <v>85314372.041074783</v>
      </c>
      <c r="N72" s="83">
        <f t="shared" si="31"/>
        <v>98987531.81921801</v>
      </c>
      <c r="O72" s="83">
        <f t="shared" si="31"/>
        <v>162200647.60223627</v>
      </c>
      <c r="P72" s="83">
        <f t="shared" si="31"/>
        <v>56928858.44384829</v>
      </c>
      <c r="Q72" s="83">
        <f t="shared" si="31"/>
        <v>26805740.732204799</v>
      </c>
      <c r="R72" s="83">
        <f t="shared" si="31"/>
        <v>51370426.513873063</v>
      </c>
      <c r="S72" s="83">
        <f t="shared" si="31"/>
        <v>49652162.177070662</v>
      </c>
      <c r="T72" s="83">
        <f t="shared" si="31"/>
        <v>79584460.815002561</v>
      </c>
      <c r="U72" s="83">
        <f t="shared" si="31"/>
        <v>129983270.48788434</v>
      </c>
      <c r="V72" s="83">
        <f t="shared" si="31"/>
        <v>93869919.051563829</v>
      </c>
      <c r="W72" s="83">
        <f t="shared" si="31"/>
        <v>33829060.649290651</v>
      </c>
      <c r="X72" s="83">
        <f t="shared" si="31"/>
        <v>71465788.009987414</v>
      </c>
      <c r="Y72" s="83">
        <f t="shared" si="31"/>
        <v>82352539.487316698</v>
      </c>
      <c r="Z72" s="83">
        <f t="shared" si="31"/>
        <v>100379696.15879735</v>
      </c>
      <c r="AA72" s="83">
        <f t="shared" si="31"/>
        <v>170473168.68137625</v>
      </c>
      <c r="AB72" s="83">
        <f t="shared" si="31"/>
        <v>76461226.752904773</v>
      </c>
      <c r="AC72" s="83">
        <f t="shared" si="31"/>
        <v>58524208.65761207</v>
      </c>
      <c r="AD72" s="83">
        <f t="shared" si="31"/>
        <v>66914028.487395912</v>
      </c>
      <c r="AE72" s="83">
        <f t="shared" si="31"/>
        <v>59274620.008465424</v>
      </c>
      <c r="AF72" s="83">
        <f t="shared" si="31"/>
        <v>91226169.945365623</v>
      </c>
      <c r="AG72" s="83">
        <f t="shared" si="31"/>
        <v>149003573.09562257</v>
      </c>
      <c r="AH72" s="83">
        <f t="shared" si="31"/>
        <v>105583134.4280649</v>
      </c>
      <c r="AI72" s="83">
        <f t="shared" si="31"/>
        <v>35230280.592665575</v>
      </c>
      <c r="AJ72" s="83">
        <f t="shared" si="31"/>
        <v>79631691.726568386</v>
      </c>
      <c r="AK72" s="83">
        <f t="shared" si="31"/>
        <v>89575370.608167902</v>
      </c>
      <c r="AL72" s="83">
        <f t="shared" si="31"/>
        <v>104975116.61769263</v>
      </c>
      <c r="AM72" s="83">
        <f t="shared" si="31"/>
        <v>155639591.43523657</v>
      </c>
      <c r="AN72" s="83">
        <f t="shared" si="31"/>
        <v>91360770.74998939</v>
      </c>
      <c r="AO72" s="83">
        <f t="shared" si="31"/>
        <v>106745367.36162215</v>
      </c>
      <c r="AP72" s="83">
        <f t="shared" si="31"/>
        <v>124654281.1862992</v>
      </c>
      <c r="AQ72" s="83">
        <f t="shared" si="31"/>
        <v>107609577.28784737</v>
      </c>
      <c r="AR72" s="83">
        <f t="shared" si="31"/>
        <v>129173059.67426062</v>
      </c>
      <c r="AS72" s="83">
        <f t="shared" si="31"/>
        <v>192099847.0309962</v>
      </c>
      <c r="AT72" s="83">
        <f t="shared" si="31"/>
        <v>150236011.1871444</v>
      </c>
      <c r="AU72" s="83">
        <f t="shared" si="31"/>
        <v>64588809.265395232</v>
      </c>
      <c r="AV72" s="83">
        <f t="shared" si="31"/>
        <v>114924455.94957604</v>
      </c>
      <c r="AW72" s="83">
        <f t="shared" si="31"/>
        <v>128459184.80571756</v>
      </c>
      <c r="AX72" s="83">
        <f t="shared" si="31"/>
        <v>145640614.66887116</v>
      </c>
      <c r="AY72" s="83">
        <f t="shared" si="31"/>
        <v>203163378.21334475</v>
      </c>
      <c r="AZ72" s="83">
        <f t="shared" si="31"/>
        <v>70131099.758173898</v>
      </c>
      <c r="BA72" s="83">
        <f t="shared" si="31"/>
        <v>70469826.18676956</v>
      </c>
      <c r="BB72" s="83">
        <f t="shared" si="31"/>
        <v>88480901.548542261</v>
      </c>
      <c r="BC72" s="83">
        <f t="shared" si="31"/>
        <v>85829683.762504071</v>
      </c>
      <c r="BD72" s="83">
        <f t="shared" si="31"/>
        <v>117525174.00891116</v>
      </c>
      <c r="BE72" s="83">
        <f t="shared" si="31"/>
        <v>181238525.86192149</v>
      </c>
      <c r="BF72" s="83">
        <f t="shared" si="31"/>
        <v>139626744.51338753</v>
      </c>
      <c r="BG72" s="83">
        <f t="shared" si="31"/>
        <v>65942430.760459773</v>
      </c>
      <c r="BH72" s="83">
        <f t="shared" si="31"/>
        <v>112023122.27687882</v>
      </c>
      <c r="BI72" s="83">
        <f t="shared" si="31"/>
        <v>125495182.13348991</v>
      </c>
      <c r="BJ72" s="83">
        <f t="shared" si="31"/>
        <v>140771842.27350628</v>
      </c>
      <c r="BK72" s="650">
        <f t="shared" si="4"/>
        <v>5917571919.9608765</v>
      </c>
    </row>
    <row r="73" spans="1:63" ht="15.75" x14ac:dyDescent="0.25">
      <c r="A73" s="169" t="s">
        <v>855</v>
      </c>
      <c r="B73" s="83">
        <f>SFP!C43</f>
        <v>122169935.50085559</v>
      </c>
      <c r="C73" s="83">
        <f>((C71+C72)/(30+'MONTHLY DATA'!AM218))*'MONTHLY DATA'!AM218</f>
        <v>59350652.697949357</v>
      </c>
      <c r="D73" s="83">
        <f>((D71+D72)/(30+'MONTHLY DATA'!AN218))*'MONTHLY DATA'!AN218</f>
        <v>62221692.192921579</v>
      </c>
      <c r="E73" s="83">
        <f>((E71+E72)/(30+'MONTHLY DATA'!AO218))*'MONTHLY DATA'!AO218</f>
        <v>75319218.492143422</v>
      </c>
      <c r="F73" s="83">
        <f>((F71+F72)/(30+'MONTHLY DATA'!AP218))*'MONTHLY DATA'!AP218</f>
        <v>54782428.634829372</v>
      </c>
      <c r="G73" s="83">
        <f>((G71+G72)/(30+'MONTHLY DATA'!AQ218))*'MONTHLY DATA'!AQ218</f>
        <v>80415267.069183826</v>
      </c>
      <c r="H73" s="83">
        <f>((H71+H72)/(30+'MONTHLY DATA'!AR218))*'MONTHLY DATA'!AR218</f>
        <v>134260067.18056175</v>
      </c>
      <c r="I73" s="83">
        <f>((I71+I72)/(30+'MONTHLY DATA'!AS218))*'MONTHLY DATA'!AS218</f>
        <v>96195949.48249203</v>
      </c>
      <c r="J73" s="83">
        <f>((J71+J72)/(30+'MONTHLY DATA'!AT218))*'MONTHLY DATA'!AT218</f>
        <v>37479302.776333407</v>
      </c>
      <c r="K73" s="83">
        <f>((K71+K72)/(30+'MONTHLY DATA'!AU218))*'MONTHLY DATA'!AU218</f>
        <v>73950860.44149214</v>
      </c>
      <c r="L73" s="83">
        <f>((L71+L72)/(30+'MONTHLY DATA'!AV218))*'MONTHLY DATA'!AV218</f>
        <v>85314372.041074783</v>
      </c>
      <c r="M73" s="83">
        <f>((M71+M72)/(30+'MONTHLY DATA'!AW218))*'MONTHLY DATA'!AW218</f>
        <v>98987531.81921801</v>
      </c>
      <c r="N73" s="83">
        <f>((N71+N72)/(30+'MONTHLY DATA'!AX218))*'MONTHLY DATA'!AX218</f>
        <v>162200647.60223627</v>
      </c>
      <c r="O73" s="83">
        <f>((O71+O72)/(30+'MONTHLY DATA'!AY218))*'MONTHLY DATA'!AY218</f>
        <v>56928858.44384829</v>
      </c>
      <c r="P73" s="83">
        <f>((P71+P72)/(30+'MONTHLY DATA'!AZ218))*'MONTHLY DATA'!AZ218</f>
        <v>26805740.732204799</v>
      </c>
      <c r="Q73" s="83">
        <f>((Q71+Q72)/(30+'MONTHLY DATA'!BA218))*'MONTHLY DATA'!BA218</f>
        <v>51370426.513873063</v>
      </c>
      <c r="R73" s="83">
        <f>((R71+R72)/(30+'MONTHLY DATA'!BB218))*'MONTHLY DATA'!BB218</f>
        <v>49652162.177070662</v>
      </c>
      <c r="S73" s="83">
        <f>((S71+S72)/(30+'MONTHLY DATA'!BC218))*'MONTHLY DATA'!BC218</f>
        <v>79584460.815002561</v>
      </c>
      <c r="T73" s="83">
        <f>((T71+T72)/(30+'MONTHLY DATA'!BD218))*'MONTHLY DATA'!BD218</f>
        <v>129983270.48788434</v>
      </c>
      <c r="U73" s="83">
        <f>((U71+U72)/(30+'MONTHLY DATA'!BE218))*'MONTHLY DATA'!BE218</f>
        <v>93869919.051563829</v>
      </c>
      <c r="V73" s="83">
        <f>((V71+V72)/(30+'MONTHLY DATA'!BF218))*'MONTHLY DATA'!BF218</f>
        <v>33829060.649290651</v>
      </c>
      <c r="W73" s="83">
        <f>((W71+W72)/(30+'MONTHLY DATA'!BG218))*'MONTHLY DATA'!BG218</f>
        <v>71465788.009987414</v>
      </c>
      <c r="X73" s="83">
        <f>((X71+X72)/(30+'MONTHLY DATA'!BH218))*'MONTHLY DATA'!BH218</f>
        <v>82352539.487316698</v>
      </c>
      <c r="Y73" s="83">
        <f>((Y71+Y72)/(30+'MONTHLY DATA'!BI218))*'MONTHLY DATA'!BI218</f>
        <v>100379696.15879735</v>
      </c>
      <c r="Z73" s="83">
        <f>((Z71+Z72)/(30+'MONTHLY DATA'!BJ218))*'MONTHLY DATA'!BJ218</f>
        <v>170473168.68137625</v>
      </c>
      <c r="AA73" s="83">
        <f>((AA71+AA72)/(30+'MONTHLY DATA'!BK218))*'MONTHLY DATA'!BK218</f>
        <v>76461226.752904773</v>
      </c>
      <c r="AB73" s="83">
        <f>((AB71+AB72)/(30+'MONTHLY DATA'!BL218))*'MONTHLY DATA'!BL218</f>
        <v>58524208.65761207</v>
      </c>
      <c r="AC73" s="83">
        <f>((AC71+AC72)/(30+'MONTHLY DATA'!BM218))*'MONTHLY DATA'!BM218</f>
        <v>66914028.487395912</v>
      </c>
      <c r="AD73" s="83">
        <f>((AD71+AD72)/(30+'MONTHLY DATA'!BN218))*'MONTHLY DATA'!BN218</f>
        <v>59274620.008465424</v>
      </c>
      <c r="AE73" s="83">
        <f>((AE71+AE72)/(30+'MONTHLY DATA'!BO218))*'MONTHLY DATA'!BO218</f>
        <v>91226169.945365623</v>
      </c>
      <c r="AF73" s="83">
        <f>((AF71+AF72)/(30+'MONTHLY DATA'!BP218))*'MONTHLY DATA'!BP218</f>
        <v>149003573.09562257</v>
      </c>
      <c r="AG73" s="83">
        <f>((AG71+AG72)/(30+'MONTHLY DATA'!BQ218))*'MONTHLY DATA'!BQ218</f>
        <v>105583134.4280649</v>
      </c>
      <c r="AH73" s="83">
        <f>((AH71+AH72)/(30+'MONTHLY DATA'!BR218))*'MONTHLY DATA'!BR218</f>
        <v>35230280.592665575</v>
      </c>
      <c r="AI73" s="83">
        <f>((AI71+AI72)/(30+'MONTHLY DATA'!BS218))*'MONTHLY DATA'!BS218</f>
        <v>79631691.726568386</v>
      </c>
      <c r="AJ73" s="83">
        <f>((AJ71+AJ72)/(30+'MONTHLY DATA'!BT218))*'MONTHLY DATA'!BT218</f>
        <v>89575370.608167902</v>
      </c>
      <c r="AK73" s="83">
        <f>((AK71+AK72)/(30+'MONTHLY DATA'!BU218))*'MONTHLY DATA'!BU218</f>
        <v>104975116.61769263</v>
      </c>
      <c r="AL73" s="83">
        <f>((AL71+AL72)/(30+'MONTHLY DATA'!BV218))*'MONTHLY DATA'!BV218</f>
        <v>155639591.43523657</v>
      </c>
      <c r="AM73" s="83">
        <f>((AM71+AM72)/(30+'MONTHLY DATA'!BW218))*'MONTHLY DATA'!BW218</f>
        <v>91360770.74998939</v>
      </c>
      <c r="AN73" s="83">
        <f>((AN71+AN72)/(30+'MONTHLY DATA'!BX218))*'MONTHLY DATA'!BX218</f>
        <v>106745367.36162215</v>
      </c>
      <c r="AO73" s="83">
        <f>((AO71+AO72)/(30+'MONTHLY DATA'!BY218))*'MONTHLY DATA'!BY218</f>
        <v>124654281.1862992</v>
      </c>
      <c r="AP73" s="83">
        <f>((AP71+AP72)/(30+'MONTHLY DATA'!BZ218))*'MONTHLY DATA'!BZ218</f>
        <v>107609577.28784737</v>
      </c>
      <c r="AQ73" s="83">
        <f>((AQ71+AQ72)/(30+'MONTHLY DATA'!CA218))*'MONTHLY DATA'!CA218</f>
        <v>129173059.67426062</v>
      </c>
      <c r="AR73" s="83">
        <f>((AR71+AR72)/(30+'MONTHLY DATA'!CB218))*'MONTHLY DATA'!CB218</f>
        <v>192099847.0309962</v>
      </c>
      <c r="AS73" s="83">
        <f>((AS71+AS72)/(30+'MONTHLY DATA'!CC218))*'MONTHLY DATA'!CC218</f>
        <v>150236011.1871444</v>
      </c>
      <c r="AT73" s="83">
        <f>((AT71+AT72)/(30+'MONTHLY DATA'!CD218))*'MONTHLY DATA'!CD218</f>
        <v>64588809.265395232</v>
      </c>
      <c r="AU73" s="83">
        <f>((AU71+AU72)/(30+'MONTHLY DATA'!CE218))*'MONTHLY DATA'!CE218</f>
        <v>114924455.94957604</v>
      </c>
      <c r="AV73" s="83">
        <f>((AV71+AV72)/(30+'MONTHLY DATA'!CF218))*'MONTHLY DATA'!CF218</f>
        <v>128459184.80571756</v>
      </c>
      <c r="AW73" s="83">
        <f>((AW71+AW72)/(30+'MONTHLY DATA'!CG218))*'MONTHLY DATA'!CG218</f>
        <v>145640614.66887116</v>
      </c>
      <c r="AX73" s="83">
        <f>((AX71+AX72)/(30+'MONTHLY DATA'!CH218))*'MONTHLY DATA'!CH218</f>
        <v>203163378.21334475</v>
      </c>
      <c r="AY73" s="83">
        <f>((AY71+AY72)/(30+'MONTHLY DATA'!CI218))*'MONTHLY DATA'!CI218</f>
        <v>70131099.758173898</v>
      </c>
      <c r="AZ73" s="83">
        <f>((AZ71+AZ72)/(30+'MONTHLY DATA'!CJ218))*'MONTHLY DATA'!CJ218</f>
        <v>70469826.18676956</v>
      </c>
      <c r="BA73" s="83">
        <f>((BA71+BA72)/(30+'MONTHLY DATA'!CK218))*'MONTHLY DATA'!CK218</f>
        <v>88480901.548542261</v>
      </c>
      <c r="BB73" s="83">
        <f>((BB71+BB72)/(30+'MONTHLY DATA'!CL218))*'MONTHLY DATA'!CL218</f>
        <v>85829683.762504071</v>
      </c>
      <c r="BC73" s="83">
        <f>((BC71+BC72)/(30+'MONTHLY DATA'!CM218))*'MONTHLY DATA'!CM218</f>
        <v>117525174.00891116</v>
      </c>
      <c r="BD73" s="83">
        <f>((BD71+BD72)/(30+'MONTHLY DATA'!CN218))*'MONTHLY DATA'!CN218</f>
        <v>181238525.86192149</v>
      </c>
      <c r="BE73" s="83">
        <f>((BE71+BE72)/(30+'MONTHLY DATA'!CO218))*'MONTHLY DATA'!CO218</f>
        <v>139626744.51338753</v>
      </c>
      <c r="BF73" s="83">
        <f>((BF71+BF72)/(30+'MONTHLY DATA'!CP218))*'MONTHLY DATA'!CP218</f>
        <v>65942430.760459773</v>
      </c>
      <c r="BG73" s="83">
        <f>((BG71+BG72)/(30+'MONTHLY DATA'!CQ218))*'MONTHLY DATA'!CQ218</f>
        <v>112023122.27687882</v>
      </c>
      <c r="BH73" s="83">
        <f>((BH71+BH72)/(30+'MONTHLY DATA'!CR218))*'MONTHLY DATA'!CR218</f>
        <v>125495182.13348991</v>
      </c>
      <c r="BI73" s="83">
        <f>((BI71+BI72)/(30+'MONTHLY DATA'!CS218))*'MONTHLY DATA'!CS218</f>
        <v>140771842.27350628</v>
      </c>
      <c r="BJ73" s="83">
        <f>((BJ71+BJ72)/(30+'MONTHLY DATA'!CT218))*'MONTHLY DATA'!CT218</f>
        <v>199596875.36737898</v>
      </c>
      <c r="BK73" s="650">
        <f t="shared" si="4"/>
        <v>5994998859.8274002</v>
      </c>
    </row>
    <row r="74" spans="1:63" ht="15.75" x14ac:dyDescent="0.25">
      <c r="A74" s="627" t="s">
        <v>856</v>
      </c>
      <c r="C74" s="83">
        <f>C71+C72-C73</f>
        <v>148376631.7448734</v>
      </c>
      <c r="D74" s="83">
        <f t="shared" ref="D74:BJ74" si="32">D71+D72-D73</f>
        <v>155554230.48230395</v>
      </c>
      <c r="E74" s="83">
        <f t="shared" si="32"/>
        <v>188298046.23035857</v>
      </c>
      <c r="F74" s="83">
        <f t="shared" si="32"/>
        <v>136956071.58707345</v>
      </c>
      <c r="G74" s="83">
        <f t="shared" si="32"/>
        <v>201038167.67295957</v>
      </c>
      <c r="H74" s="83">
        <f t="shared" si="32"/>
        <v>335650167.95140433</v>
      </c>
      <c r="I74" s="83">
        <f t="shared" si="32"/>
        <v>240489873.7062301</v>
      </c>
      <c r="J74" s="83">
        <f t="shared" si="32"/>
        <v>93698256.940833509</v>
      </c>
      <c r="K74" s="83">
        <f t="shared" si="32"/>
        <v>184877151.10373032</v>
      </c>
      <c r="L74" s="83">
        <f t="shared" si="32"/>
        <v>213285930.10268697</v>
      </c>
      <c r="M74" s="83">
        <f t="shared" si="32"/>
        <v>247468829.54804507</v>
      </c>
      <c r="N74" s="83">
        <f t="shared" si="32"/>
        <v>405501619.00559068</v>
      </c>
      <c r="O74" s="83">
        <f t="shared" si="32"/>
        <v>121990410.95110348</v>
      </c>
      <c r="P74" s="83">
        <f t="shared" si="32"/>
        <v>57440872.99758172</v>
      </c>
      <c r="Q74" s="83">
        <f t="shared" si="32"/>
        <v>110079485.38687083</v>
      </c>
      <c r="R74" s="83">
        <f t="shared" si="32"/>
        <v>106397490.37943713</v>
      </c>
      <c r="S74" s="83">
        <f t="shared" si="32"/>
        <v>170538130.31786263</v>
      </c>
      <c r="T74" s="83">
        <f t="shared" si="32"/>
        <v>278535579.61689502</v>
      </c>
      <c r="U74" s="83">
        <f t="shared" si="32"/>
        <v>201149826.53906533</v>
      </c>
      <c r="V74" s="83">
        <f t="shared" si="32"/>
        <v>72490844.248479947</v>
      </c>
      <c r="W74" s="83">
        <f t="shared" si="32"/>
        <v>153140974.30711588</v>
      </c>
      <c r="X74" s="83">
        <f t="shared" si="32"/>
        <v>176469727.4728215</v>
      </c>
      <c r="Y74" s="83">
        <f t="shared" si="32"/>
        <v>215099348.91170862</v>
      </c>
      <c r="Z74" s="83">
        <f t="shared" si="32"/>
        <v>365299647.17437768</v>
      </c>
      <c r="AA74" s="83">
        <f t="shared" si="32"/>
        <v>176448984.81439564</v>
      </c>
      <c r="AB74" s="83">
        <f t="shared" si="32"/>
        <v>135055866.13295096</v>
      </c>
      <c r="AC74" s="83">
        <f t="shared" si="32"/>
        <v>154416988.81706747</v>
      </c>
      <c r="AD74" s="83">
        <f t="shared" si="32"/>
        <v>136787584.63492024</v>
      </c>
      <c r="AE74" s="83">
        <f t="shared" si="32"/>
        <v>210521930.64315146</v>
      </c>
      <c r="AF74" s="83">
        <f t="shared" si="32"/>
        <v>343854399.45143664</v>
      </c>
      <c r="AG74" s="83">
        <f t="shared" si="32"/>
        <v>243653387.14168823</v>
      </c>
      <c r="AH74" s="83">
        <f t="shared" si="32"/>
        <v>81300647.521535933</v>
      </c>
      <c r="AI74" s="83">
        <f t="shared" si="32"/>
        <v>183765442.44592708</v>
      </c>
      <c r="AJ74" s="83">
        <f t="shared" si="32"/>
        <v>206712393.71115673</v>
      </c>
      <c r="AK74" s="83">
        <f t="shared" si="32"/>
        <v>242250269.11775219</v>
      </c>
      <c r="AL74" s="83">
        <f t="shared" si="32"/>
        <v>359168287.92746902</v>
      </c>
      <c r="AM74" s="83">
        <f t="shared" si="32"/>
        <v>182721541.49997878</v>
      </c>
      <c r="AN74" s="83">
        <f t="shared" si="32"/>
        <v>213490734.72324431</v>
      </c>
      <c r="AO74" s="83">
        <f t="shared" si="32"/>
        <v>249308562.37259841</v>
      </c>
      <c r="AP74" s="83">
        <f t="shared" si="32"/>
        <v>215219154.57569477</v>
      </c>
      <c r="AQ74" s="83">
        <f t="shared" si="32"/>
        <v>258346119.34852123</v>
      </c>
      <c r="AR74" s="83">
        <f t="shared" si="32"/>
        <v>384199694.06199241</v>
      </c>
      <c r="AS74" s="83">
        <f t="shared" si="32"/>
        <v>300472022.3742888</v>
      </c>
      <c r="AT74" s="83">
        <f t="shared" si="32"/>
        <v>129177618.53079048</v>
      </c>
      <c r="AU74" s="83">
        <f t="shared" si="32"/>
        <v>229848911.8991521</v>
      </c>
      <c r="AV74" s="83">
        <f t="shared" si="32"/>
        <v>256918369.61143515</v>
      </c>
      <c r="AW74" s="83">
        <f t="shared" si="32"/>
        <v>291281229.33774233</v>
      </c>
      <c r="AX74" s="83">
        <f t="shared" si="32"/>
        <v>406326756.42668945</v>
      </c>
      <c r="AY74" s="83">
        <f t="shared" si="32"/>
        <v>150280928.05322981</v>
      </c>
      <c r="AZ74" s="83">
        <f t="shared" si="32"/>
        <v>151006770.40022051</v>
      </c>
      <c r="BA74" s="83">
        <f t="shared" si="32"/>
        <v>189601931.88973343</v>
      </c>
      <c r="BB74" s="83">
        <f t="shared" si="32"/>
        <v>183920750.9196516</v>
      </c>
      <c r="BC74" s="83">
        <f t="shared" si="32"/>
        <v>251839658.59052393</v>
      </c>
      <c r="BD74" s="83">
        <f t="shared" si="32"/>
        <v>388368269.70411748</v>
      </c>
      <c r="BE74" s="83">
        <f t="shared" si="32"/>
        <v>299200166.81440187</v>
      </c>
      <c r="BF74" s="83">
        <f t="shared" si="32"/>
        <v>141305208.77241379</v>
      </c>
      <c r="BG74" s="83">
        <f t="shared" si="32"/>
        <v>240049547.73616886</v>
      </c>
      <c r="BH74" s="83">
        <f t="shared" si="32"/>
        <v>268918247.42890692</v>
      </c>
      <c r="BI74" s="83">
        <f t="shared" si="32"/>
        <v>301653947.72894204</v>
      </c>
      <c r="BJ74" s="83">
        <f t="shared" si="32"/>
        <v>427707590.07295501</v>
      </c>
      <c r="BK74" s="650">
        <f t="shared" si="4"/>
        <v>13164927229.612259</v>
      </c>
    </row>
    <row r="75" spans="1:63" ht="15.75" x14ac:dyDescent="0.25">
      <c r="A75" s="169" t="s">
        <v>857</v>
      </c>
      <c r="C75" s="83">
        <f>B77</f>
        <v>296169392.52336448</v>
      </c>
      <c r="D75" s="83">
        <f t="shared" ref="D75:BJ75" si="33">C77</f>
        <v>172374989.00196981</v>
      </c>
      <c r="E75" s="83">
        <f t="shared" si="33"/>
        <v>127156227.96328983</v>
      </c>
      <c r="F75" s="83">
        <f t="shared" si="33"/>
        <v>122319004.2791698</v>
      </c>
      <c r="G75" s="83">
        <f t="shared" si="33"/>
        <v>100535233.49915555</v>
      </c>
      <c r="H75" s="83">
        <f t="shared" si="33"/>
        <v>116936624.94428952</v>
      </c>
      <c r="I75" s="83">
        <f t="shared" si="33"/>
        <v>175492838.06159556</v>
      </c>
      <c r="J75" s="83">
        <f t="shared" si="33"/>
        <v>161299418.84874874</v>
      </c>
      <c r="K75" s="83">
        <f t="shared" si="33"/>
        <v>98876649.795960471</v>
      </c>
      <c r="L75" s="83">
        <f t="shared" si="33"/>
        <v>110026984.02232909</v>
      </c>
      <c r="M75" s="83">
        <f t="shared" si="33"/>
        <v>125366232.0076593</v>
      </c>
      <c r="N75" s="83">
        <f t="shared" si="33"/>
        <v>144568697.33792618</v>
      </c>
      <c r="O75" s="83">
        <f t="shared" si="33"/>
        <v>213292571.64340448</v>
      </c>
      <c r="P75" s="83">
        <f t="shared" si="33"/>
        <v>134113193.03780317</v>
      </c>
      <c r="Q75" s="83">
        <f t="shared" si="33"/>
        <v>76621626.414153963</v>
      </c>
      <c r="R75" s="83">
        <f t="shared" si="33"/>
        <v>74680444.72040993</v>
      </c>
      <c r="S75" s="83">
        <f t="shared" si="33"/>
        <v>72431174.039938837</v>
      </c>
      <c r="T75" s="83">
        <f t="shared" si="33"/>
        <v>97187721.743120581</v>
      </c>
      <c r="U75" s="83">
        <f t="shared" si="33"/>
        <v>150289320.54400626</v>
      </c>
      <c r="V75" s="83">
        <f t="shared" si="33"/>
        <v>140575658.83322862</v>
      </c>
      <c r="W75" s="83">
        <f t="shared" si="33"/>
        <v>85226601.23268342</v>
      </c>
      <c r="X75" s="83">
        <f t="shared" si="33"/>
        <v>95347030.215919733</v>
      </c>
      <c r="Y75" s="83">
        <f t="shared" si="33"/>
        <v>108726703.07549648</v>
      </c>
      <c r="Z75" s="83">
        <f t="shared" si="33"/>
        <v>129530420.79488203</v>
      </c>
      <c r="AA75" s="83">
        <f t="shared" si="33"/>
        <v>197932027.18770388</v>
      </c>
      <c r="AB75" s="83">
        <f t="shared" si="33"/>
        <v>154156887.29498217</v>
      </c>
      <c r="AC75" s="83">
        <f t="shared" si="33"/>
        <v>119087604.35267833</v>
      </c>
      <c r="AD75" s="83">
        <f t="shared" si="33"/>
        <v>112619538.36401299</v>
      </c>
      <c r="AE75" s="83">
        <f t="shared" si="33"/>
        <v>102697050.64661956</v>
      </c>
      <c r="AF75" s="83">
        <f t="shared" si="33"/>
        <v>128972521.70755276</v>
      </c>
      <c r="AG75" s="83">
        <f t="shared" si="33"/>
        <v>194693438.12428978</v>
      </c>
      <c r="AH75" s="83">
        <f t="shared" si="33"/>
        <v>180495751.58010858</v>
      </c>
      <c r="AI75" s="83">
        <f t="shared" si="33"/>
        <v>107798517.27714774</v>
      </c>
      <c r="AJ75" s="83">
        <f t="shared" si="33"/>
        <v>120055748.1212661</v>
      </c>
      <c r="AK75" s="83">
        <f t="shared" si="33"/>
        <v>134551587.81335059</v>
      </c>
      <c r="AL75" s="83">
        <f t="shared" si="33"/>
        <v>155153705.79515997</v>
      </c>
      <c r="AM75" s="83">
        <f t="shared" si="33"/>
        <v>211779644.47402367</v>
      </c>
      <c r="AN75" s="83">
        <f t="shared" si="33"/>
        <v>147937944.74025095</v>
      </c>
      <c r="AO75" s="83">
        <f t="shared" si="33"/>
        <v>135535754.79881072</v>
      </c>
      <c r="AP75" s="83">
        <f t="shared" si="33"/>
        <v>144316618.93927842</v>
      </c>
      <c r="AQ75" s="83">
        <f t="shared" si="33"/>
        <v>134825915.06811494</v>
      </c>
      <c r="AR75" s="83">
        <f t="shared" si="33"/>
        <v>147439512.90623856</v>
      </c>
      <c r="AS75" s="83">
        <f t="shared" si="33"/>
        <v>199364702.61308661</v>
      </c>
      <c r="AT75" s="83">
        <f t="shared" si="33"/>
        <v>187438771.87026575</v>
      </c>
      <c r="AU75" s="83">
        <f t="shared" si="33"/>
        <v>118731146.40039609</v>
      </c>
      <c r="AV75" s="83">
        <f t="shared" si="33"/>
        <v>130717521.86233059</v>
      </c>
      <c r="AW75" s="83">
        <f t="shared" si="33"/>
        <v>145363459.30266216</v>
      </c>
      <c r="AX75" s="83">
        <f t="shared" si="33"/>
        <v>163741758.24015167</v>
      </c>
      <c r="AY75" s="83">
        <f t="shared" si="33"/>
        <v>213775693.00006545</v>
      </c>
      <c r="AZ75" s="83">
        <f t="shared" si="33"/>
        <v>131680054.42353232</v>
      </c>
      <c r="BA75" s="83">
        <f t="shared" si="33"/>
        <v>102248426.00008081</v>
      </c>
      <c r="BB75" s="83">
        <f t="shared" si="33"/>
        <v>105562895.40695409</v>
      </c>
      <c r="BC75" s="83">
        <f t="shared" si="33"/>
        <v>104706850.79898502</v>
      </c>
      <c r="BD75" s="83">
        <f t="shared" si="33"/>
        <v>128963631.05577983</v>
      </c>
      <c r="BE75" s="83">
        <f t="shared" si="33"/>
        <v>187120049.2110267</v>
      </c>
      <c r="BF75" s="83">
        <f t="shared" si="33"/>
        <v>175903056.86026141</v>
      </c>
      <c r="BG75" s="83">
        <f t="shared" si="33"/>
        <v>114734904.59054208</v>
      </c>
      <c r="BH75" s="83">
        <f t="shared" si="33"/>
        <v>128326291.2671082</v>
      </c>
      <c r="BI75" s="83">
        <f t="shared" si="33"/>
        <v>143684194.84749484</v>
      </c>
      <c r="BJ75" s="83">
        <f t="shared" si="33"/>
        <v>161079753.69786015</v>
      </c>
      <c r="BK75" s="650">
        <f t="shared" si="4"/>
        <v>8402337689.2206793</v>
      </c>
    </row>
    <row r="76" spans="1:63" ht="15.75" x14ac:dyDescent="0.25">
      <c r="A76" s="627" t="s">
        <v>858</v>
      </c>
      <c r="C76" s="83">
        <f>C74+C75</f>
        <v>444546024.26823789</v>
      </c>
      <c r="D76" s="83">
        <f t="shared" ref="D76:BJ76" si="34">D74+D75</f>
        <v>327929219.48427379</v>
      </c>
      <c r="E76" s="83">
        <f t="shared" si="34"/>
        <v>315454274.1936484</v>
      </c>
      <c r="F76" s="83">
        <f t="shared" si="34"/>
        <v>259275075.86624324</v>
      </c>
      <c r="G76" s="83">
        <f t="shared" si="34"/>
        <v>301573401.17211509</v>
      </c>
      <c r="H76" s="83">
        <f t="shared" si="34"/>
        <v>452586792.89569384</v>
      </c>
      <c r="I76" s="83">
        <f t="shared" si="34"/>
        <v>415982711.76782566</v>
      </c>
      <c r="J76" s="83">
        <f t="shared" si="34"/>
        <v>254997675.78958225</v>
      </c>
      <c r="K76" s="83">
        <f t="shared" si="34"/>
        <v>283753800.89969081</v>
      </c>
      <c r="L76" s="83">
        <f t="shared" si="34"/>
        <v>323312914.12501609</v>
      </c>
      <c r="M76" s="83">
        <f t="shared" si="34"/>
        <v>372835061.55570436</v>
      </c>
      <c r="N76" s="83">
        <f t="shared" si="34"/>
        <v>550070316.34351683</v>
      </c>
      <c r="O76" s="83">
        <f t="shared" si="34"/>
        <v>335282982.59450793</v>
      </c>
      <c r="P76" s="83">
        <f t="shared" si="34"/>
        <v>191554066.03538489</v>
      </c>
      <c r="Q76" s="83">
        <f t="shared" si="34"/>
        <v>186701111.80102479</v>
      </c>
      <c r="R76" s="83">
        <f t="shared" si="34"/>
        <v>181077935.09984708</v>
      </c>
      <c r="S76" s="83">
        <f t="shared" si="34"/>
        <v>242969304.35780147</v>
      </c>
      <c r="T76" s="83">
        <f t="shared" si="34"/>
        <v>375723301.36001563</v>
      </c>
      <c r="U76" s="83">
        <f t="shared" si="34"/>
        <v>351439147.08307159</v>
      </c>
      <c r="V76" s="83">
        <f t="shared" si="34"/>
        <v>213066503.08170855</v>
      </c>
      <c r="W76" s="83">
        <f t="shared" si="34"/>
        <v>238367575.5397993</v>
      </c>
      <c r="X76" s="83">
        <f t="shared" si="34"/>
        <v>271816757.68874121</v>
      </c>
      <c r="Y76" s="83">
        <f t="shared" si="34"/>
        <v>323826051.98720509</v>
      </c>
      <c r="Z76" s="83">
        <f t="shared" si="34"/>
        <v>494830067.96925974</v>
      </c>
      <c r="AA76" s="83">
        <f t="shared" si="34"/>
        <v>374381012.00209951</v>
      </c>
      <c r="AB76" s="83">
        <f t="shared" si="34"/>
        <v>289212753.4279331</v>
      </c>
      <c r="AC76" s="83">
        <f t="shared" si="34"/>
        <v>273504593.1697458</v>
      </c>
      <c r="AD76" s="83">
        <f t="shared" si="34"/>
        <v>249407122.99893323</v>
      </c>
      <c r="AE76" s="83">
        <f t="shared" si="34"/>
        <v>313218981.28977102</v>
      </c>
      <c r="AF76" s="83">
        <f t="shared" si="34"/>
        <v>472826921.15898943</v>
      </c>
      <c r="AG76" s="83">
        <f t="shared" si="34"/>
        <v>438346825.26597798</v>
      </c>
      <c r="AH76" s="83">
        <f t="shared" si="34"/>
        <v>261796399.10164452</v>
      </c>
      <c r="AI76" s="83">
        <f t="shared" si="34"/>
        <v>291563959.72307479</v>
      </c>
      <c r="AJ76" s="83">
        <f t="shared" si="34"/>
        <v>326768141.83242285</v>
      </c>
      <c r="AK76" s="83">
        <f t="shared" si="34"/>
        <v>376801856.93110275</v>
      </c>
      <c r="AL76" s="83">
        <f t="shared" si="34"/>
        <v>514321993.72262895</v>
      </c>
      <c r="AM76" s="83">
        <f t="shared" si="34"/>
        <v>394501185.97400248</v>
      </c>
      <c r="AN76" s="83">
        <f t="shared" si="34"/>
        <v>361428679.46349525</v>
      </c>
      <c r="AO76" s="83">
        <f t="shared" si="34"/>
        <v>384844317.17140913</v>
      </c>
      <c r="AP76" s="83">
        <f t="shared" si="34"/>
        <v>359535773.51497316</v>
      </c>
      <c r="AQ76" s="83">
        <f t="shared" si="34"/>
        <v>393172034.41663617</v>
      </c>
      <c r="AR76" s="83">
        <f t="shared" si="34"/>
        <v>531639206.96823096</v>
      </c>
      <c r="AS76" s="83">
        <f t="shared" si="34"/>
        <v>499836724.98737538</v>
      </c>
      <c r="AT76" s="83">
        <f t="shared" si="34"/>
        <v>316616390.40105623</v>
      </c>
      <c r="AU76" s="83">
        <f t="shared" si="34"/>
        <v>348580058.29954821</v>
      </c>
      <c r="AV76" s="83">
        <f t="shared" si="34"/>
        <v>387635891.47376573</v>
      </c>
      <c r="AW76" s="83">
        <f t="shared" si="34"/>
        <v>436644688.64040446</v>
      </c>
      <c r="AX76" s="83">
        <f t="shared" si="34"/>
        <v>570068514.66684115</v>
      </c>
      <c r="AY76" s="83">
        <f t="shared" si="34"/>
        <v>364056621.05329525</v>
      </c>
      <c r="AZ76" s="83">
        <f t="shared" si="34"/>
        <v>282686824.82375282</v>
      </c>
      <c r="BA76" s="83">
        <f t="shared" si="34"/>
        <v>291850357.88981426</v>
      </c>
      <c r="BB76" s="83">
        <f t="shared" si="34"/>
        <v>289483646.32660568</v>
      </c>
      <c r="BC76" s="83">
        <f t="shared" si="34"/>
        <v>356546509.38950896</v>
      </c>
      <c r="BD76" s="83">
        <f t="shared" si="34"/>
        <v>517331900.75989729</v>
      </c>
      <c r="BE76" s="83">
        <f t="shared" si="34"/>
        <v>486320216.02542853</v>
      </c>
      <c r="BF76" s="83">
        <f t="shared" si="34"/>
        <v>317208265.63267517</v>
      </c>
      <c r="BG76" s="83">
        <f t="shared" si="34"/>
        <v>354784452.32671094</v>
      </c>
      <c r="BH76" s="83">
        <f t="shared" si="34"/>
        <v>397244538.69601512</v>
      </c>
      <c r="BI76" s="83">
        <f t="shared" si="34"/>
        <v>445338142.57643688</v>
      </c>
      <c r="BJ76" s="83">
        <f t="shared" si="34"/>
        <v>588787343.77081513</v>
      </c>
      <c r="BK76" s="650">
        <f t="shared" si="4"/>
        <v>21567264918.832932</v>
      </c>
    </row>
    <row r="77" spans="1:63" ht="15.75" x14ac:dyDescent="0.25">
      <c r="A77" s="169" t="s">
        <v>859</v>
      </c>
      <c r="B77" s="83">
        <f>SFP!C49</f>
        <v>296169392.52336448</v>
      </c>
      <c r="C77" s="83">
        <f>(C76/(30+'MONTHLY DATA'!AM220))*'MONTHLY DATA'!AM220</f>
        <v>172374989.00196981</v>
      </c>
      <c r="D77" s="83">
        <f>(D76/(30+'MONTHLY DATA'!AN220))*'MONTHLY DATA'!AN220</f>
        <v>127156227.96328983</v>
      </c>
      <c r="E77" s="83">
        <f>(E76/(30+'MONTHLY DATA'!AO220))*'MONTHLY DATA'!AO220</f>
        <v>122319004.2791698</v>
      </c>
      <c r="F77" s="83">
        <f>(F76/(30+'MONTHLY DATA'!AP220))*'MONTHLY DATA'!AP220</f>
        <v>100535233.49915555</v>
      </c>
      <c r="G77" s="83">
        <f>(G76/(30+'MONTHLY DATA'!AQ220))*'MONTHLY DATA'!AQ220</f>
        <v>116936624.94428952</v>
      </c>
      <c r="H77" s="83">
        <f>(H76/(30+'MONTHLY DATA'!AR220))*'MONTHLY DATA'!AR220</f>
        <v>175492838.06159556</v>
      </c>
      <c r="I77" s="83">
        <f>(I76/(30+'MONTHLY DATA'!AS220))*'MONTHLY DATA'!AS220</f>
        <v>161299418.84874874</v>
      </c>
      <c r="J77" s="83">
        <f>(J76/(30+'MONTHLY DATA'!AT220))*'MONTHLY DATA'!AT220</f>
        <v>98876649.795960471</v>
      </c>
      <c r="K77" s="83">
        <f>(K76/(30+'MONTHLY DATA'!AU220))*'MONTHLY DATA'!AU220</f>
        <v>110026984.02232909</v>
      </c>
      <c r="L77" s="83">
        <f>(L76/(30+'MONTHLY DATA'!AV220))*'MONTHLY DATA'!AV220</f>
        <v>125366232.0076593</v>
      </c>
      <c r="M77" s="83">
        <f>(M76/(30+'MONTHLY DATA'!AW220))*'MONTHLY DATA'!AW220</f>
        <v>144568697.33792618</v>
      </c>
      <c r="N77" s="83">
        <f>(N76/(30+'MONTHLY DATA'!AX220))*'MONTHLY DATA'!AX220</f>
        <v>213292571.64340448</v>
      </c>
      <c r="O77" s="83">
        <f>(O76/(30+'MONTHLY DATA'!AY220))*'MONTHLY DATA'!AY220</f>
        <v>134113193.03780317</v>
      </c>
      <c r="P77" s="83">
        <f>(P76/(30+'MONTHLY DATA'!AZ220))*'MONTHLY DATA'!AZ220</f>
        <v>76621626.414153963</v>
      </c>
      <c r="Q77" s="83">
        <f>(Q76/(30+'MONTHLY DATA'!BA220))*'MONTHLY DATA'!BA220</f>
        <v>74680444.72040993</v>
      </c>
      <c r="R77" s="83">
        <f>(R76/(30+'MONTHLY DATA'!BB220))*'MONTHLY DATA'!BB220</f>
        <v>72431174.039938837</v>
      </c>
      <c r="S77" s="83">
        <f>(S76/(30+'MONTHLY DATA'!BC220))*'MONTHLY DATA'!BC220</f>
        <v>97187721.743120581</v>
      </c>
      <c r="T77" s="83">
        <f>(T76/(30+'MONTHLY DATA'!BD220))*'MONTHLY DATA'!BD220</f>
        <v>150289320.54400626</v>
      </c>
      <c r="U77" s="83">
        <f>(U76/(30+'MONTHLY DATA'!BE220))*'MONTHLY DATA'!BE220</f>
        <v>140575658.83322862</v>
      </c>
      <c r="V77" s="83">
        <f>(V76/(30+'MONTHLY DATA'!BF220))*'MONTHLY DATA'!BF220</f>
        <v>85226601.23268342</v>
      </c>
      <c r="W77" s="83">
        <f>(W76/(30+'MONTHLY DATA'!BG220))*'MONTHLY DATA'!BG220</f>
        <v>95347030.215919733</v>
      </c>
      <c r="X77" s="83">
        <f>(X76/(30+'MONTHLY DATA'!BH220))*'MONTHLY DATA'!BH220</f>
        <v>108726703.07549648</v>
      </c>
      <c r="Y77" s="83">
        <f>(Y76/(30+'MONTHLY DATA'!BI220))*'MONTHLY DATA'!BI220</f>
        <v>129530420.79488203</v>
      </c>
      <c r="Z77" s="83">
        <f>(Z76/(30+'MONTHLY DATA'!BJ220))*'MONTHLY DATA'!BJ220</f>
        <v>197932027.18770388</v>
      </c>
      <c r="AA77" s="83">
        <f>(AA76/(30+'MONTHLY DATA'!BK220))*'MONTHLY DATA'!BK220</f>
        <v>154156887.29498217</v>
      </c>
      <c r="AB77" s="83">
        <f>(AB76/(30+'MONTHLY DATA'!BL220))*'MONTHLY DATA'!BL220</f>
        <v>119087604.35267833</v>
      </c>
      <c r="AC77" s="83">
        <f>(AC76/(30+'MONTHLY DATA'!BM220))*'MONTHLY DATA'!BM220</f>
        <v>112619538.36401299</v>
      </c>
      <c r="AD77" s="83">
        <f>(AD76/(30+'MONTHLY DATA'!BN220))*'MONTHLY DATA'!BN220</f>
        <v>102697050.64661956</v>
      </c>
      <c r="AE77" s="83">
        <f>(AE76/(30+'MONTHLY DATA'!BO220))*'MONTHLY DATA'!BO220</f>
        <v>128972521.70755276</v>
      </c>
      <c r="AF77" s="83">
        <f>(AF76/(30+'MONTHLY DATA'!BP220))*'MONTHLY DATA'!BP220</f>
        <v>194693438.12428978</v>
      </c>
      <c r="AG77" s="83">
        <f>(AG76/(30+'MONTHLY DATA'!BQ220))*'MONTHLY DATA'!BQ220</f>
        <v>180495751.58010858</v>
      </c>
      <c r="AH77" s="83">
        <f>(AH76/(30+'MONTHLY DATA'!BR220))*'MONTHLY DATA'!BR220</f>
        <v>107798517.27714774</v>
      </c>
      <c r="AI77" s="83">
        <f>(AI76/(30+'MONTHLY DATA'!BS220))*'MONTHLY DATA'!BS220</f>
        <v>120055748.1212661</v>
      </c>
      <c r="AJ77" s="83">
        <f>(AJ76/(30+'MONTHLY DATA'!BT220))*'MONTHLY DATA'!BT220</f>
        <v>134551587.81335059</v>
      </c>
      <c r="AK77" s="83">
        <f>(AK76/(30+'MONTHLY DATA'!BU220))*'MONTHLY DATA'!BU220</f>
        <v>155153705.79515997</v>
      </c>
      <c r="AL77" s="83">
        <f>(AL76/(30+'MONTHLY DATA'!BV220))*'MONTHLY DATA'!BV220</f>
        <v>211779644.47402367</v>
      </c>
      <c r="AM77" s="83">
        <f>(AM76/(30+'MONTHLY DATA'!BW220))*'MONTHLY DATA'!BW220</f>
        <v>147937944.74025095</v>
      </c>
      <c r="AN77" s="83">
        <f>(AN76/(30+'MONTHLY DATA'!BX220))*'MONTHLY DATA'!BX220</f>
        <v>135535754.79881072</v>
      </c>
      <c r="AO77" s="83">
        <f>(AO76/(30+'MONTHLY DATA'!BY220))*'MONTHLY DATA'!BY220</f>
        <v>144316618.93927842</v>
      </c>
      <c r="AP77" s="83">
        <f>(AP76/(30+'MONTHLY DATA'!BZ220))*'MONTHLY DATA'!BZ220</f>
        <v>134825915.06811494</v>
      </c>
      <c r="AQ77" s="83">
        <f>(AQ76/(30+'MONTHLY DATA'!CA220))*'MONTHLY DATA'!CA220</f>
        <v>147439512.90623856</v>
      </c>
      <c r="AR77" s="83">
        <f>(AR76/(30+'MONTHLY DATA'!CB220))*'MONTHLY DATA'!CB220</f>
        <v>199364702.61308661</v>
      </c>
      <c r="AS77" s="83">
        <f>(AS76/(30+'MONTHLY DATA'!CC220))*'MONTHLY DATA'!CC220</f>
        <v>187438771.87026575</v>
      </c>
      <c r="AT77" s="83">
        <f>(AT76/(30+'MONTHLY DATA'!CD220))*'MONTHLY DATA'!CD220</f>
        <v>118731146.40039609</v>
      </c>
      <c r="AU77" s="83">
        <f>(AU76/(30+'MONTHLY DATA'!CE220))*'MONTHLY DATA'!CE220</f>
        <v>130717521.86233059</v>
      </c>
      <c r="AV77" s="83">
        <f>(AV76/(30+'MONTHLY DATA'!CF220))*'MONTHLY DATA'!CF220</f>
        <v>145363459.30266216</v>
      </c>
      <c r="AW77" s="83">
        <f>(AW76/(30+'MONTHLY DATA'!CG220))*'MONTHLY DATA'!CG220</f>
        <v>163741758.24015167</v>
      </c>
      <c r="AX77" s="83">
        <f>(AX76/(30+'MONTHLY DATA'!CH220))*'MONTHLY DATA'!CH220</f>
        <v>213775693.00006545</v>
      </c>
      <c r="AY77" s="83">
        <f>(AY76/(30+'MONTHLY DATA'!CI220))*'MONTHLY DATA'!CI220</f>
        <v>131680054.42353232</v>
      </c>
      <c r="AZ77" s="83">
        <f>(AZ76/(30+'MONTHLY DATA'!CJ220))*'MONTHLY DATA'!CJ220</f>
        <v>102248426.00008081</v>
      </c>
      <c r="BA77" s="83">
        <f>(BA76/(30+'MONTHLY DATA'!CK220))*'MONTHLY DATA'!CK220</f>
        <v>105562895.40695409</v>
      </c>
      <c r="BB77" s="83">
        <f>(BB76/(30+'MONTHLY DATA'!CL220))*'MONTHLY DATA'!CL220</f>
        <v>104706850.79898502</v>
      </c>
      <c r="BC77" s="83">
        <f>(BC76/(30+'MONTHLY DATA'!CM220))*'MONTHLY DATA'!CM220</f>
        <v>128963631.05577983</v>
      </c>
      <c r="BD77" s="83">
        <f>(BD76/(30+'MONTHLY DATA'!CN220))*'MONTHLY DATA'!CN220</f>
        <v>187120049.2110267</v>
      </c>
      <c r="BE77" s="83">
        <f>(BE76/(30+'MONTHLY DATA'!CO220))*'MONTHLY DATA'!CO220</f>
        <v>175903056.86026141</v>
      </c>
      <c r="BF77" s="83">
        <f>(BF76/(30+'MONTHLY DATA'!CP220))*'MONTHLY DATA'!CP220</f>
        <v>114734904.59054208</v>
      </c>
      <c r="BG77" s="83">
        <f>(BG76/(30+'MONTHLY DATA'!CQ220))*'MONTHLY DATA'!CQ220</f>
        <v>128326291.2671082</v>
      </c>
      <c r="BH77" s="83">
        <f>(BH76/(30+'MONTHLY DATA'!CR220))*'MONTHLY DATA'!CR220</f>
        <v>143684194.84749484</v>
      </c>
      <c r="BI77" s="83">
        <f>(BI76/(30+'MONTHLY DATA'!CS220))*'MONTHLY DATA'!CS220</f>
        <v>161079753.69786015</v>
      </c>
      <c r="BJ77" s="83">
        <f>(BJ76/(30+'MONTHLY DATA'!CT220))*'MONTHLY DATA'!CT220</f>
        <v>212965634.98093316</v>
      </c>
      <c r="BK77" s="650">
        <f t="shared" si="4"/>
        <v>8319133931.6782484</v>
      </c>
    </row>
    <row r="78" spans="1:63" ht="16.5" thickBot="1" x14ac:dyDescent="0.3">
      <c r="A78" s="169"/>
      <c r="C78" s="83"/>
      <c r="BK78" s="650">
        <f t="shared" si="4"/>
        <v>0</v>
      </c>
    </row>
    <row r="79" spans="1:63" ht="16.5" thickBot="1" x14ac:dyDescent="0.3">
      <c r="A79" s="775" t="s">
        <v>746</v>
      </c>
      <c r="C79" s="83">
        <f>C80</f>
        <v>221966555.41775697</v>
      </c>
      <c r="D79" s="83">
        <f t="shared" ref="D79:BJ79" si="35">D80</f>
        <v>276064248.62382835</v>
      </c>
      <c r="E79" s="83">
        <f t="shared" si="35"/>
        <v>285972438.90439618</v>
      </c>
      <c r="F79" s="83">
        <f t="shared" si="35"/>
        <v>259296911.80973855</v>
      </c>
      <c r="G79" s="83">
        <f t="shared" si="35"/>
        <v>328411008.15039599</v>
      </c>
      <c r="H79" s="83">
        <f t="shared" si="35"/>
        <v>383104662.96354246</v>
      </c>
      <c r="I79" s="83">
        <f t="shared" si="35"/>
        <v>395509496.23638481</v>
      </c>
      <c r="J79" s="83">
        <f t="shared" si="35"/>
        <v>333852076.17148614</v>
      </c>
      <c r="K79" s="83">
        <f t="shared" si="35"/>
        <v>330828565.01856244</v>
      </c>
      <c r="L79" s="83">
        <f t="shared" si="35"/>
        <v>356671682.021447</v>
      </c>
      <c r="M79" s="83">
        <f t="shared" si="35"/>
        <v>373004162.26776946</v>
      </c>
      <c r="N79" s="83">
        <f t="shared" si="35"/>
        <v>496846374.44824183</v>
      </c>
      <c r="O79" s="83">
        <f t="shared" si="35"/>
        <v>402517179.61605132</v>
      </c>
      <c r="P79" s="83">
        <f t="shared" si="35"/>
        <v>353352740.53646266</v>
      </c>
      <c r="Q79" s="83">
        <f t="shared" si="35"/>
        <v>324727864.819583</v>
      </c>
      <c r="R79" s="83">
        <f t="shared" si="35"/>
        <v>284746974.47697043</v>
      </c>
      <c r="S79" s="83">
        <f t="shared" si="35"/>
        <v>332191651.66632646</v>
      </c>
      <c r="T79" s="83">
        <f t="shared" si="35"/>
        <v>375654813.46085912</v>
      </c>
      <c r="U79" s="83">
        <f t="shared" si="35"/>
        <v>382601983.89401495</v>
      </c>
      <c r="V79" s="83">
        <f t="shared" si="35"/>
        <v>328772290.64172733</v>
      </c>
      <c r="W79" s="83">
        <f t="shared" si="35"/>
        <v>326931229.53157628</v>
      </c>
      <c r="X79" s="83">
        <f t="shared" si="35"/>
        <v>347333623.49921274</v>
      </c>
      <c r="Y79" s="83">
        <f t="shared" si="35"/>
        <v>371218331.06444871</v>
      </c>
      <c r="Z79" s="83">
        <f t="shared" si="35"/>
        <v>506795936.05010718</v>
      </c>
      <c r="AA79" s="83">
        <f t="shared" si="35"/>
        <v>436448243.53499717</v>
      </c>
      <c r="AB79" s="83">
        <f t="shared" si="35"/>
        <v>399044785.81520867</v>
      </c>
      <c r="AC79" s="83">
        <f t="shared" si="35"/>
        <v>371138819.35399479</v>
      </c>
      <c r="AD79" s="83">
        <f t="shared" si="35"/>
        <v>326367932.84603882</v>
      </c>
      <c r="AE79" s="83">
        <f t="shared" si="35"/>
        <v>403186828.14088571</v>
      </c>
      <c r="AF79" s="83">
        <f t="shared" si="35"/>
        <v>473216393.33483249</v>
      </c>
      <c r="AG79" s="83">
        <f t="shared" si="35"/>
        <v>474950866.90163523</v>
      </c>
      <c r="AH79" s="83">
        <f t="shared" si="35"/>
        <v>400068985.10518682</v>
      </c>
      <c r="AI79" s="83">
        <f t="shared" si="35"/>
        <v>393694409.28182453</v>
      </c>
      <c r="AJ79" s="83">
        <f t="shared" si="35"/>
        <v>406115913.03554684</v>
      </c>
      <c r="AK79" s="83">
        <f t="shared" si="35"/>
        <v>424591035.74626696</v>
      </c>
      <c r="AL79" s="83">
        <f t="shared" si="35"/>
        <v>540625380.14462876</v>
      </c>
      <c r="AM79" s="83">
        <f t="shared" si="35"/>
        <v>473983619.02050722</v>
      </c>
      <c r="AN79" s="83">
        <f t="shared" si="35"/>
        <v>425530837.12383401</v>
      </c>
      <c r="AO79" s="83">
        <f t="shared" si="35"/>
        <v>399718579.12374216</v>
      </c>
      <c r="AP79" s="83">
        <f t="shared" si="35"/>
        <v>356854093.06371909</v>
      </c>
      <c r="AQ79" s="83">
        <f t="shared" si="35"/>
        <v>436879268.12156755</v>
      </c>
      <c r="AR79" s="83">
        <f t="shared" si="35"/>
        <v>508135583.00946307</v>
      </c>
      <c r="AS79" s="83">
        <f t="shared" si="35"/>
        <v>524601556.58806002</v>
      </c>
      <c r="AT79" s="83">
        <f t="shared" si="35"/>
        <v>449674438.05358559</v>
      </c>
      <c r="AU79" s="83">
        <f t="shared" si="35"/>
        <v>438098373.92139322</v>
      </c>
      <c r="AV79" s="83">
        <f t="shared" si="35"/>
        <v>449469466.63900954</v>
      </c>
      <c r="AW79" s="83">
        <f t="shared" si="35"/>
        <v>465983594.11064839</v>
      </c>
      <c r="AX79" s="83">
        <f t="shared" si="35"/>
        <v>597781762.15604711</v>
      </c>
      <c r="AY79" s="83">
        <f t="shared" si="35"/>
        <v>508905258.79846847</v>
      </c>
      <c r="AZ79" s="83">
        <f t="shared" si="35"/>
        <v>443555561.02622831</v>
      </c>
      <c r="BA79" s="83">
        <f t="shared" si="35"/>
        <v>415619445.96569347</v>
      </c>
      <c r="BB79" s="83">
        <f t="shared" si="35"/>
        <v>373189932.8817271</v>
      </c>
      <c r="BC79" s="83">
        <f t="shared" si="35"/>
        <v>448307020.15468931</v>
      </c>
      <c r="BD79" s="83">
        <f t="shared" si="35"/>
        <v>518391919.08207846</v>
      </c>
      <c r="BE79" s="83">
        <f t="shared" si="35"/>
        <v>531635943.32580566</v>
      </c>
      <c r="BF79" s="83">
        <f t="shared" si="35"/>
        <v>459005026.17310572</v>
      </c>
      <c r="BG79" s="83">
        <f t="shared" si="35"/>
        <v>457849334.24071252</v>
      </c>
      <c r="BH79" s="83">
        <f t="shared" si="35"/>
        <v>487479887.8385905</v>
      </c>
      <c r="BI79" s="83">
        <f t="shared" si="35"/>
        <v>511847167.22124743</v>
      </c>
      <c r="BJ79" s="83">
        <f t="shared" si="35"/>
        <v>650803838.29707408</v>
      </c>
      <c r="BK79" s="650">
        <f t="shared" si="4"/>
        <v>24761123900.468941</v>
      </c>
    </row>
    <row r="80" spans="1:63" ht="15.75" x14ac:dyDescent="0.25">
      <c r="A80" s="773" t="s">
        <v>1072</v>
      </c>
      <c r="C80" s="83">
        <f>C101-C102</f>
        <v>221966555.41775697</v>
      </c>
      <c r="D80" s="83">
        <f t="shared" ref="D80:BJ80" si="36">D101-D102</f>
        <v>276064248.62382835</v>
      </c>
      <c r="E80" s="83">
        <f t="shared" si="36"/>
        <v>285972438.90439618</v>
      </c>
      <c r="F80" s="83">
        <f t="shared" si="36"/>
        <v>259296911.80973855</v>
      </c>
      <c r="G80" s="83">
        <f t="shared" si="36"/>
        <v>328411008.15039599</v>
      </c>
      <c r="H80" s="83">
        <f t="shared" si="36"/>
        <v>383104662.96354246</v>
      </c>
      <c r="I80" s="83">
        <f t="shared" si="36"/>
        <v>395509496.23638481</v>
      </c>
      <c r="J80" s="83">
        <f t="shared" si="36"/>
        <v>333852076.17148614</v>
      </c>
      <c r="K80" s="83">
        <f t="shared" si="36"/>
        <v>330828565.01856244</v>
      </c>
      <c r="L80" s="83">
        <f t="shared" si="36"/>
        <v>356671682.021447</v>
      </c>
      <c r="M80" s="83">
        <f t="shared" si="36"/>
        <v>373004162.26776946</v>
      </c>
      <c r="N80" s="83">
        <f t="shared" si="36"/>
        <v>496846374.44824183</v>
      </c>
      <c r="O80" s="83">
        <f t="shared" si="36"/>
        <v>402517179.61605132</v>
      </c>
      <c r="P80" s="83">
        <f t="shared" si="36"/>
        <v>353352740.53646266</v>
      </c>
      <c r="Q80" s="83">
        <f t="shared" si="36"/>
        <v>324727864.819583</v>
      </c>
      <c r="R80" s="83">
        <f t="shared" si="36"/>
        <v>284746974.47697043</v>
      </c>
      <c r="S80" s="83">
        <f t="shared" si="36"/>
        <v>332191651.66632646</v>
      </c>
      <c r="T80" s="83">
        <f t="shared" si="36"/>
        <v>375654813.46085912</v>
      </c>
      <c r="U80" s="83">
        <f t="shared" si="36"/>
        <v>382601983.89401495</v>
      </c>
      <c r="V80" s="83">
        <f t="shared" si="36"/>
        <v>328772290.64172733</v>
      </c>
      <c r="W80" s="83">
        <f t="shared" si="36"/>
        <v>326931229.53157628</v>
      </c>
      <c r="X80" s="83">
        <f t="shared" si="36"/>
        <v>347333623.49921274</v>
      </c>
      <c r="Y80" s="83">
        <f t="shared" si="36"/>
        <v>371218331.06444871</v>
      </c>
      <c r="Z80" s="83">
        <f t="shared" si="36"/>
        <v>506795936.05010718</v>
      </c>
      <c r="AA80" s="83">
        <f t="shared" si="36"/>
        <v>436448243.53499717</v>
      </c>
      <c r="AB80" s="83">
        <f t="shared" si="36"/>
        <v>399044785.81520867</v>
      </c>
      <c r="AC80" s="83">
        <f t="shared" si="36"/>
        <v>371138819.35399479</v>
      </c>
      <c r="AD80" s="83">
        <f t="shared" si="36"/>
        <v>326367932.84603882</v>
      </c>
      <c r="AE80" s="83">
        <f t="shared" si="36"/>
        <v>403186828.14088571</v>
      </c>
      <c r="AF80" s="83">
        <f t="shared" si="36"/>
        <v>473216393.33483249</v>
      </c>
      <c r="AG80" s="83">
        <f t="shared" si="36"/>
        <v>474950866.90163523</v>
      </c>
      <c r="AH80" s="83">
        <f t="shared" si="36"/>
        <v>400068985.10518682</v>
      </c>
      <c r="AI80" s="83">
        <f t="shared" si="36"/>
        <v>393694409.28182453</v>
      </c>
      <c r="AJ80" s="83">
        <f t="shared" si="36"/>
        <v>406115913.03554684</v>
      </c>
      <c r="AK80" s="83">
        <f t="shared" si="36"/>
        <v>424591035.74626696</v>
      </c>
      <c r="AL80" s="83">
        <f t="shared" si="36"/>
        <v>540625380.14462876</v>
      </c>
      <c r="AM80" s="83">
        <f t="shared" si="36"/>
        <v>473983619.02050722</v>
      </c>
      <c r="AN80" s="83">
        <f t="shared" si="36"/>
        <v>425530837.12383401</v>
      </c>
      <c r="AO80" s="83">
        <f t="shared" si="36"/>
        <v>399718579.12374216</v>
      </c>
      <c r="AP80" s="83">
        <f t="shared" si="36"/>
        <v>356854093.06371909</v>
      </c>
      <c r="AQ80" s="83">
        <f t="shared" si="36"/>
        <v>436879268.12156755</v>
      </c>
      <c r="AR80" s="83">
        <f t="shared" si="36"/>
        <v>508135583.00946307</v>
      </c>
      <c r="AS80" s="83">
        <f t="shared" si="36"/>
        <v>524601556.58806002</v>
      </c>
      <c r="AT80" s="83">
        <f t="shared" si="36"/>
        <v>449674438.05358559</v>
      </c>
      <c r="AU80" s="83">
        <f t="shared" si="36"/>
        <v>438098373.92139322</v>
      </c>
      <c r="AV80" s="83">
        <f t="shared" si="36"/>
        <v>449469466.63900954</v>
      </c>
      <c r="AW80" s="83">
        <f t="shared" si="36"/>
        <v>465983594.11064839</v>
      </c>
      <c r="AX80" s="83">
        <f t="shared" si="36"/>
        <v>597781762.15604711</v>
      </c>
      <c r="AY80" s="83">
        <f t="shared" si="36"/>
        <v>508905258.79846847</v>
      </c>
      <c r="AZ80" s="83">
        <f t="shared" si="36"/>
        <v>443555561.02622831</v>
      </c>
      <c r="BA80" s="83">
        <f t="shared" si="36"/>
        <v>415619445.96569347</v>
      </c>
      <c r="BB80" s="83">
        <f t="shared" si="36"/>
        <v>373189932.8817271</v>
      </c>
      <c r="BC80" s="83">
        <f t="shared" si="36"/>
        <v>448307020.15468931</v>
      </c>
      <c r="BD80" s="83">
        <f t="shared" si="36"/>
        <v>518391919.08207846</v>
      </c>
      <c r="BE80" s="83">
        <f t="shared" si="36"/>
        <v>531635943.32580566</v>
      </c>
      <c r="BF80" s="83">
        <f t="shared" si="36"/>
        <v>459005026.17310572</v>
      </c>
      <c r="BG80" s="83">
        <f t="shared" si="36"/>
        <v>457849334.24071252</v>
      </c>
      <c r="BH80" s="83">
        <f t="shared" si="36"/>
        <v>487479887.8385905</v>
      </c>
      <c r="BI80" s="83">
        <f t="shared" si="36"/>
        <v>511847167.22124743</v>
      </c>
      <c r="BJ80" s="83">
        <f t="shared" si="36"/>
        <v>650803838.29707408</v>
      </c>
      <c r="BK80" s="650">
        <f t="shared" si="4"/>
        <v>24761123900.468941</v>
      </c>
    </row>
    <row r="81" spans="1:63" ht="15.75" x14ac:dyDescent="0.25">
      <c r="A81" s="627" t="s">
        <v>848</v>
      </c>
      <c r="C81" s="83">
        <f>C82+C83+C84+C85+C86</f>
        <v>285522694.96168506</v>
      </c>
      <c r="D81" s="83">
        <f t="shared" ref="D81:BJ81" si="37">D82+D83+D84+D85+D86</f>
        <v>103283419.58938797</v>
      </c>
      <c r="E81" s="83">
        <f t="shared" si="37"/>
        <v>104260221.53857426</v>
      </c>
      <c r="F81" s="83">
        <f t="shared" si="37"/>
        <v>55748226.866781645</v>
      </c>
      <c r="G81" s="83">
        <f t="shared" si="37"/>
        <v>220884802.04176301</v>
      </c>
      <c r="H81" s="83">
        <f t="shared" si="37"/>
        <v>222983735.66861638</v>
      </c>
      <c r="I81" s="83">
        <f t="shared" si="37"/>
        <v>192772260.91464794</v>
      </c>
      <c r="J81" s="83">
        <f t="shared" si="37"/>
        <v>74859778.505287126</v>
      </c>
      <c r="K81" s="83">
        <f t="shared" si="37"/>
        <v>152474789.24993461</v>
      </c>
      <c r="L81" s="83">
        <f t="shared" si="37"/>
        <v>191825673.24446833</v>
      </c>
      <c r="M81" s="83">
        <f t="shared" si="37"/>
        <v>185041822.82338521</v>
      </c>
      <c r="N81" s="83">
        <f t="shared" si="37"/>
        <v>372259622.12071586</v>
      </c>
      <c r="O81" s="83">
        <f t="shared" si="37"/>
        <v>74583166.769569561</v>
      </c>
      <c r="P81" s="83">
        <f t="shared" si="37"/>
        <v>100369975.54061882</v>
      </c>
      <c r="Q81" s="83">
        <f t="shared" si="37"/>
        <v>99866636.971924111</v>
      </c>
      <c r="R81" s="83">
        <f t="shared" si="37"/>
        <v>52320170.475461788</v>
      </c>
      <c r="S81" s="83">
        <f t="shared" si="37"/>
        <v>184927091.76819399</v>
      </c>
      <c r="T81" s="83">
        <f t="shared" si="37"/>
        <v>188169904.84742936</v>
      </c>
      <c r="U81" s="83">
        <f t="shared" si="37"/>
        <v>154803426.85031584</v>
      </c>
      <c r="V81" s="83">
        <f t="shared" si="37"/>
        <v>56962945.609248035</v>
      </c>
      <c r="W81" s="83">
        <f t="shared" si="37"/>
        <v>129518133.0614841</v>
      </c>
      <c r="X81" s="83">
        <f t="shared" si="37"/>
        <v>156556599.92348525</v>
      </c>
      <c r="Y81" s="83">
        <f t="shared" si="37"/>
        <v>175663919.45121938</v>
      </c>
      <c r="Z81" s="83">
        <f t="shared" si="37"/>
        <v>388572145.44110346</v>
      </c>
      <c r="AA81" s="83">
        <f t="shared" si="37"/>
        <v>84521051.41643557</v>
      </c>
      <c r="AB81" s="83">
        <f t="shared" si="37"/>
        <v>122891812.84437795</v>
      </c>
      <c r="AC81" s="83">
        <f t="shared" si="37"/>
        <v>117869350.50140198</v>
      </c>
      <c r="AD81" s="83">
        <f t="shared" si="37"/>
        <v>62239296.974347107</v>
      </c>
      <c r="AE81" s="83">
        <f t="shared" si="37"/>
        <v>270627087.67295891</v>
      </c>
      <c r="AF81" s="83">
        <f t="shared" si="37"/>
        <v>286713253.75751358</v>
      </c>
      <c r="AG81" s="83">
        <f t="shared" si="37"/>
        <v>203853407.8781234</v>
      </c>
      <c r="AH81" s="83">
        <f t="shared" si="37"/>
        <v>75065200.447493955</v>
      </c>
      <c r="AI81" s="83">
        <f t="shared" si="37"/>
        <v>169272941.3809171</v>
      </c>
      <c r="AJ81" s="83">
        <f t="shared" si="37"/>
        <v>178505166.06322074</v>
      </c>
      <c r="AK81" s="83">
        <f t="shared" si="37"/>
        <v>196297080.05570698</v>
      </c>
      <c r="AL81" s="83">
        <f t="shared" si="37"/>
        <v>390492668.47975338</v>
      </c>
      <c r="AM81" s="83">
        <f t="shared" si="37"/>
        <v>129937261.88482581</v>
      </c>
      <c r="AN81" s="83">
        <f t="shared" si="37"/>
        <v>107443941.73327178</v>
      </c>
      <c r="AO81" s="83">
        <f t="shared" si="37"/>
        <v>120753294.59622195</v>
      </c>
      <c r="AP81" s="83">
        <f t="shared" si="37"/>
        <v>62373093.835450247</v>
      </c>
      <c r="AQ81" s="83">
        <f t="shared" si="37"/>
        <v>285662789.40323269</v>
      </c>
      <c r="AR81" s="83">
        <f t="shared" si="37"/>
        <v>292099847.36424893</v>
      </c>
      <c r="AS81" s="83">
        <f t="shared" si="37"/>
        <v>235231050.1858604</v>
      </c>
      <c r="AT81" s="83">
        <f t="shared" si="37"/>
        <v>79231035.441935465</v>
      </c>
      <c r="AU81" s="83">
        <f t="shared" si="37"/>
        <v>175142640.71925798</v>
      </c>
      <c r="AV81" s="83">
        <f t="shared" si="37"/>
        <v>189780964.13737461</v>
      </c>
      <c r="AW81" s="83">
        <f t="shared" si="37"/>
        <v>201338319.12346783</v>
      </c>
      <c r="AX81" s="83">
        <f t="shared" si="37"/>
        <v>420964398.2750324</v>
      </c>
      <c r="AY81" s="83">
        <f t="shared" si="37"/>
        <v>44590906.884748653</v>
      </c>
      <c r="AZ81" s="83">
        <f t="shared" si="37"/>
        <v>114019947.26208447</v>
      </c>
      <c r="BA81" s="83">
        <f t="shared" si="37"/>
        <v>124844216.77555452</v>
      </c>
      <c r="BB81" s="83">
        <f t="shared" si="37"/>
        <v>65223470.653358318</v>
      </c>
      <c r="BC81" s="83">
        <f t="shared" si="37"/>
        <v>275303427.39033115</v>
      </c>
      <c r="BD81" s="83">
        <f t="shared" si="37"/>
        <v>287686836.0706628</v>
      </c>
      <c r="BE81" s="83">
        <f t="shared" si="37"/>
        <v>223505057.46451151</v>
      </c>
      <c r="BF81" s="83">
        <f t="shared" si="37"/>
        <v>78174448.412745908</v>
      </c>
      <c r="BG81" s="83">
        <f t="shared" si="37"/>
        <v>195931929.64929298</v>
      </c>
      <c r="BH81" s="83">
        <f t="shared" si="37"/>
        <v>237906807.12617779</v>
      </c>
      <c r="BI81" s="83">
        <f t="shared" si="37"/>
        <v>238442078.75960889</v>
      </c>
      <c r="BJ81" s="83">
        <f t="shared" si="37"/>
        <v>491243903.70306933</v>
      </c>
      <c r="BK81" s="650">
        <f t="shared" si="4"/>
        <v>10759411148.559881</v>
      </c>
    </row>
    <row r="82" spans="1:63" ht="15.75" x14ac:dyDescent="0.25">
      <c r="A82" s="779" t="s">
        <v>161</v>
      </c>
      <c r="C82" s="83">
        <f>' CALCULATIONS'!O1486</f>
        <v>79230633.127231002</v>
      </c>
      <c r="D82" s="83">
        <f>' CALCULATIONS'!P1486</f>
        <v>27773047.537596423</v>
      </c>
      <c r="E82" s="83">
        <f>' CALCULATIONS'!Q1486</f>
        <v>27594173.82811939</v>
      </c>
      <c r="F82" s="83">
        <f>' CALCULATIONS'!R1486</f>
        <v>14608812.845755959</v>
      </c>
      <c r="G82" s="83">
        <f>' CALCULATIONS'!S1486</f>
        <v>55474816.58019048</v>
      </c>
      <c r="H82" s="83">
        <f>' CALCULATIONS'!T1486</f>
        <v>57878813.649053827</v>
      </c>
      <c r="I82" s="83">
        <f>' CALCULATIONS'!U1486</f>
        <v>46239169.275169991</v>
      </c>
      <c r="J82" s="83">
        <f>' CALCULATIONS'!V1486</f>
        <v>17427338.55428753</v>
      </c>
      <c r="K82" s="83">
        <f>' CALCULATIONS'!W1486</f>
        <v>42688878.326108806</v>
      </c>
      <c r="L82" s="83">
        <f>' CALCULATIONS'!X1486</f>
        <v>51690765.477788351</v>
      </c>
      <c r="M82" s="83">
        <f>' CALCULATIONS'!Y1486</f>
        <v>49367113.942227148</v>
      </c>
      <c r="N82" s="83">
        <f>' CALCULATIONS'!Z1486</f>
        <v>116504438.39027622</v>
      </c>
      <c r="O82" s="83">
        <f>' CALCULATIONS'!AA1486</f>
        <v>24095008.778747629</v>
      </c>
      <c r="P82" s="83">
        <f>' CALCULATIONS'!AB1486</f>
        <v>33751296.720020726</v>
      </c>
      <c r="Q82" s="83">
        <f>' CALCULATIONS'!AC1486</f>
        <v>33521993.92847487</v>
      </c>
      <c r="R82" s="83">
        <f>' CALCULATIONS'!AD1486</f>
        <v>17087319.624929789</v>
      </c>
      <c r="S82" s="83">
        <f>' CALCULATIONS'!AE1486</f>
        <v>68306764.738238737</v>
      </c>
      <c r="T82" s="83">
        <f>' CALCULATIONS'!AF1486</f>
        <v>61700050.741727747</v>
      </c>
      <c r="U82" s="83">
        <f>' CALCULATIONS'!AG1486</f>
        <v>46457471.315424688</v>
      </c>
      <c r="V82" s="83">
        <f>' CALCULATIONS'!AH1486</f>
        <v>16347805.927559778</v>
      </c>
      <c r="W82" s="83">
        <f>' CALCULATIONS'!AI1486</f>
        <v>39346261.455755211</v>
      </c>
      <c r="X82" s="83">
        <f>' CALCULATIONS'!AJ1486</f>
        <v>46279694.673636697</v>
      </c>
      <c r="Y82" s="83">
        <f>' CALCULATIONS'!AK1486</f>
        <v>51266853.623499699</v>
      </c>
      <c r="Z82" s="83">
        <f>' CALCULATIONS'!AL1486</f>
        <v>115390318.65584096</v>
      </c>
      <c r="AA82" s="83">
        <f>' CALCULATIONS'!AM1486</f>
        <v>21345289.468609292</v>
      </c>
      <c r="AB82" s="83">
        <f>' CALCULATIONS'!AN1486</f>
        <v>32425995.232014973</v>
      </c>
      <c r="AC82" s="83">
        <f>' CALCULATIONS'!AO1486</f>
        <v>33694767.323111475</v>
      </c>
      <c r="AD82" s="83">
        <f>' CALCULATIONS'!AP1486</f>
        <v>17459272.020173576</v>
      </c>
      <c r="AE82" s="83">
        <f>' CALCULATIONS'!AQ1486</f>
        <v>75816841.855927765</v>
      </c>
      <c r="AF82" s="83">
        <f>' CALCULATIONS'!AR1486</f>
        <v>84364930.684125245</v>
      </c>
      <c r="AG82" s="83">
        <f>' CALCULATIONS'!AS1486</f>
        <v>64705403.345725462</v>
      </c>
      <c r="AH82" s="83">
        <f>' CALCULATIONS'!AT1486</f>
        <v>22958416.240148749</v>
      </c>
      <c r="AI82" s="83">
        <f>' CALCULATIONS'!AU1486</f>
        <v>54480704.320752956</v>
      </c>
      <c r="AJ82" s="83">
        <f>' CALCULATIONS'!AV1486</f>
        <v>53990545.270854548</v>
      </c>
      <c r="AK82" s="83">
        <f>' CALCULATIONS'!AW1486</f>
        <v>69617218.546277881</v>
      </c>
      <c r="AL82" s="83">
        <f>' CALCULATIONS'!AX1486</f>
        <v>131406454.53900966</v>
      </c>
      <c r="AM82" s="83">
        <f>' CALCULATIONS'!AY1486</f>
        <v>48258192.552651219</v>
      </c>
      <c r="AN82" s="83">
        <f>' CALCULATIONS'!AZ1486</f>
        <v>40019481.552812055</v>
      </c>
      <c r="AO82" s="83">
        <f>' CALCULATIONS'!BA1486</f>
        <v>46644855.827464715</v>
      </c>
      <c r="AP82" s="83">
        <f>' CALCULATIONS'!BB1486</f>
        <v>23451143.012016602</v>
      </c>
      <c r="AQ82" s="83">
        <f>' CALCULATIONS'!BC1486</f>
        <v>104190389.06840341</v>
      </c>
      <c r="AR82" s="83">
        <f>' CALCULATIONS'!BD1486</f>
        <v>103179456.50471736</v>
      </c>
      <c r="AS82" s="83">
        <f>' CALCULATIONS'!BE1486</f>
        <v>82391501.109598145</v>
      </c>
      <c r="AT82" s="83">
        <f>' CALCULATIONS'!BF1486</f>
        <v>26426192.776579261</v>
      </c>
      <c r="AU82" s="83">
        <f>' CALCULATIONS'!BG1486</f>
        <v>62771770.292430691</v>
      </c>
      <c r="AV82" s="83">
        <f>' CALCULATIONS'!BH1486</f>
        <v>64394836.23305621</v>
      </c>
      <c r="AW82" s="83">
        <f>' CALCULATIONS'!BI1486</f>
        <v>65583966.810572863</v>
      </c>
      <c r="AX82" s="83">
        <f>' CALCULATIONS'!BJ1486</f>
        <v>157943094.36964667</v>
      </c>
      <c r="AY82" s="83">
        <f>' CALCULATIONS'!BK1486</f>
        <v>13323370.310774352</v>
      </c>
      <c r="AZ82" s="83">
        <f>' CALCULATIONS'!BL1486</f>
        <v>40449772.819516465</v>
      </c>
      <c r="BA82" s="83">
        <f>' CALCULATIONS'!BM1486</f>
        <v>45007459.26596304</v>
      </c>
      <c r="BB82" s="83">
        <f>' CALCULATIONS'!BN1486</f>
        <v>22937314.371835843</v>
      </c>
      <c r="BC82" s="83">
        <f>' CALCULATIONS'!BO1486</f>
        <v>88591420.625292718</v>
      </c>
      <c r="BD82" s="83">
        <f>' CALCULATIONS'!BP1486</f>
        <v>91544165.745001316</v>
      </c>
      <c r="BE82" s="83">
        <f>' CALCULATIONS'!BQ1486</f>
        <v>73524051.460716262</v>
      </c>
      <c r="BF82" s="83">
        <f>' CALCULATIONS'!BR1486</f>
        <v>24523717.365691002</v>
      </c>
      <c r="BG82" s="83">
        <f>' CALCULATIONS'!BS1486</f>
        <v>64709372.089516722</v>
      </c>
      <c r="BH82" s="83">
        <f>' CALCULATIONS'!BT1486</f>
        <v>83027393.465424508</v>
      </c>
      <c r="BI82" s="83">
        <f>' CALCULATIONS'!BU1486</f>
        <v>87150991.991050616</v>
      </c>
      <c r="BJ82" s="83">
        <f>' CALCULATIONS'!BV1486</f>
        <v>197855362.14416954</v>
      </c>
      <c r="BK82" s="650">
        <f t="shared" si="4"/>
        <v>3460193952.3292952</v>
      </c>
    </row>
    <row r="83" spans="1:63" ht="15.75" x14ac:dyDescent="0.25">
      <c r="A83" s="780" t="s">
        <v>163</v>
      </c>
      <c r="C83" s="83">
        <f>' CALCULATIONS'!O1490</f>
        <v>114631017.55174886</v>
      </c>
      <c r="D83" s="83">
        <f>' CALCULATIONS'!P1490</f>
        <v>40182093.391016625</v>
      </c>
      <c r="E83" s="83">
        <f>' CALCULATIONS'!Q1490</f>
        <v>39888207.845681317</v>
      </c>
      <c r="F83" s="83">
        <f>' CALCULATIONS'!R1490</f>
        <v>20982883.300060418</v>
      </c>
      <c r="G83" s="83">
        <f>' CALCULATIONS'!S1490</f>
        <v>68848509.020959511</v>
      </c>
      <c r="H83" s="83">
        <f>' CALCULATIONS'!T1490</f>
        <v>69169735.861172721</v>
      </c>
      <c r="I83" s="83">
        <f>' CALCULATIONS'!U1490</f>
        <v>65805255.967650622</v>
      </c>
      <c r="J83" s="83">
        <f>' CALCULATIONS'!V1490</f>
        <v>24801710.159953583</v>
      </c>
      <c r="K83" s="83">
        <f>' CALCULATIONS'!W1490</f>
        <v>49055443.56995286</v>
      </c>
      <c r="L83" s="83">
        <f>' CALCULATIONS'!X1490</f>
        <v>63492938.759701215</v>
      </c>
      <c r="M83" s="83">
        <f>' CALCULATIONS'!Y1490</f>
        <v>69514077.746868253</v>
      </c>
      <c r="N83" s="83">
        <f>' CALCULATIONS'!Z1490</f>
        <v>153374166.13756329</v>
      </c>
      <c r="O83" s="83">
        <f>' CALCULATIONS'!AA1490</f>
        <v>24300255.586562566</v>
      </c>
      <c r="P83" s="83">
        <f>' CALCULATIONS'!AB1490</f>
        <v>34038798.001925588</v>
      </c>
      <c r="Q83" s="83">
        <f>' CALCULATIONS'!AC1490</f>
        <v>33807541.95664075</v>
      </c>
      <c r="R83" s="83">
        <f>' CALCULATIONS'!AD1490</f>
        <v>17232873.330235917</v>
      </c>
      <c r="S83" s="83">
        <f>' CALCULATIONS'!AE1490</f>
        <v>56965418.874967635</v>
      </c>
      <c r="T83" s="83">
        <f>' CALCULATIONS'!AF1490</f>
        <v>52608390.88318672</v>
      </c>
      <c r="U83" s="83">
        <f>' CALCULATIONS'!AG1490</f>
        <v>48634819.877526768</v>
      </c>
      <c r="V83" s="83">
        <f>' CALCULATIONS'!AH1490</f>
        <v>17113987.786409207</v>
      </c>
      <c r="W83" s="83">
        <f>' CALCULATIONS'!AI1490</f>
        <v>47626354.941868588</v>
      </c>
      <c r="X83" s="83">
        <f>' CALCULATIONS'!AJ1490</f>
        <v>52709096.425737485</v>
      </c>
      <c r="Y83" s="83">
        <f>' CALCULATIONS'!AK1490</f>
        <v>57434248.555633254</v>
      </c>
      <c r="Z83" s="83">
        <f>' CALCULATIONS'!AL1490</f>
        <v>126606618.30712713</v>
      </c>
      <c r="AA83" s="83">
        <f>' CALCULATIONS'!AM1490</f>
        <v>27872693.813237097</v>
      </c>
      <c r="AB83" s="83">
        <f>' CALCULATIONS'!AN1490</f>
        <v>42341887.095069915</v>
      </c>
      <c r="AC83" s="83">
        <f>' CALCULATIONS'!AO1490</f>
        <v>41815257.896715507</v>
      </c>
      <c r="AD83" s="83">
        <f>' CALCULATIONS'!AP1490</f>
        <v>21666983.339330293</v>
      </c>
      <c r="AE83" s="83">
        <f>' CALCULATIONS'!AQ1490</f>
        <v>102460862.22015531</v>
      </c>
      <c r="AF83" s="83">
        <f>' CALCULATIONS'!AR1490</f>
        <v>116630323.25249992</v>
      </c>
      <c r="AG83" s="83">
        <f>' CALCULATIONS'!AS1490</f>
        <v>76879271.036426768</v>
      </c>
      <c r="AH83" s="83">
        <f>' CALCULATIONS'!AT1490</f>
        <v>27277881.188110985</v>
      </c>
      <c r="AI83" s="83">
        <f>' CALCULATIONS'!AU1490</f>
        <v>61494018.405276261</v>
      </c>
      <c r="AJ83" s="83">
        <f>' CALCULATIONS'!AV1490</f>
        <v>59243672.578794725</v>
      </c>
      <c r="AK83" s="83">
        <f>' CALCULATIONS'!AW1490</f>
        <v>65838499.24899032</v>
      </c>
      <c r="AL83" s="83">
        <f>' CALCULATIONS'!AX1490</f>
        <v>126252007.61904995</v>
      </c>
      <c r="AM83" s="83">
        <f>' CALCULATIONS'!AY1490</f>
        <v>34075431.072092101</v>
      </c>
      <c r="AN83" s="83">
        <f>' CALCULATIONS'!AZ1490</f>
        <v>28258022.380467098</v>
      </c>
      <c r="AO83" s="83">
        <f>' CALCULATIONS'!BA1490</f>
        <v>32407186.125693925</v>
      </c>
      <c r="AP83" s="83">
        <f>' CALCULATIONS'!BB1490</f>
        <v>16293019.733232953</v>
      </c>
      <c r="AQ83" s="83">
        <f>' CALCULATIONS'!BC1490</f>
        <v>97597105.708317503</v>
      </c>
      <c r="AR83" s="83">
        <f>' CALCULATIONS'!BD1490</f>
        <v>101504839.95208718</v>
      </c>
      <c r="AS83" s="83">
        <f>' CALCULATIONS'!BE1490</f>
        <v>83779702.276072502</v>
      </c>
      <c r="AT83" s="83">
        <f>' CALCULATIONS'!BF1490</f>
        <v>26871443.453455806</v>
      </c>
      <c r="AU83" s="83">
        <f>' CALCULATIONS'!BG1490</f>
        <v>57940597.938219577</v>
      </c>
      <c r="AV83" s="83">
        <f>' CALCULATIONS'!BH1490</f>
        <v>58980002.468822166</v>
      </c>
      <c r="AW83" s="83">
        <f>' CALCULATIONS'!BI1490</f>
        <v>63689495.568699501</v>
      </c>
      <c r="AX83" s="83">
        <f>' CALCULATIONS'!BJ1490</f>
        <v>122261540.57816456</v>
      </c>
      <c r="AY83" s="83">
        <f>' CALCULATIONS'!BK1490</f>
        <v>10928927.234532084</v>
      </c>
      <c r="AZ83" s="83">
        <f>' CALCULATIONS'!BL1490</f>
        <v>33180239.945770591</v>
      </c>
      <c r="BA83" s="83">
        <f>' CALCULATIONS'!BM1490</f>
        <v>36918830.285089374</v>
      </c>
      <c r="BB83" s="83">
        <f>' CALCULATIONS'!BN1490</f>
        <v>18815077.107228696</v>
      </c>
      <c r="BC83" s="83">
        <f>' CALCULATIONS'!BO1490</f>
        <v>96917306.288122401</v>
      </c>
      <c r="BD83" s="83">
        <f>' CALCULATIONS'!BP1490</f>
        <v>103637161.11716571</v>
      </c>
      <c r="BE83" s="83">
        <f>' CALCULATIONS'!BQ1490</f>
        <v>82810008.544673994</v>
      </c>
      <c r="BF83" s="83">
        <f>' CALCULATIONS'!BR1490</f>
        <v>27621019.302576087</v>
      </c>
      <c r="BG83" s="83">
        <f>' CALCULATIONS'!BS1490</f>
        <v>73718568.25332813</v>
      </c>
      <c r="BH83" s="83">
        <f>' CALCULATIONS'!BT1490</f>
        <v>89054029.142644525</v>
      </c>
      <c r="BI83" s="83">
        <f>' CALCULATIONS'!BU1490</f>
        <v>90167084.663815498</v>
      </c>
      <c r="BJ83" s="83">
        <f>' CALCULATIONS'!BV1490</f>
        <v>165891113.31037965</v>
      </c>
      <c r="BK83" s="650">
        <f t="shared" si="4"/>
        <v>3671915553.9844584</v>
      </c>
    </row>
    <row r="84" spans="1:63" ht="15.75" x14ac:dyDescent="0.25">
      <c r="A84" s="781" t="s">
        <v>164</v>
      </c>
      <c r="C84" s="83">
        <f>' CALCULATIONS'!O1494</f>
        <v>42891476.217089102</v>
      </c>
      <c r="D84" s="83">
        <f>' CALCULATIONS'!P1494</f>
        <v>15034929.810821949</v>
      </c>
      <c r="E84" s="83">
        <f>' CALCULATIONS'!Q1494</f>
        <v>14938096.589212108</v>
      </c>
      <c r="F84" s="83">
        <f>' CALCULATIONS'!R1494</f>
        <v>7908475.8508422403</v>
      </c>
      <c r="G84" s="83">
        <f>' CALCULATIONS'!S1494</f>
        <v>44853279.886545263</v>
      </c>
      <c r="H84" s="83">
        <f>' CALCULATIONS'!T1494</f>
        <v>44343266.79183466</v>
      </c>
      <c r="I84" s="83">
        <f>' CALCULATIONS'!U1494</f>
        <v>36569636.159136996</v>
      </c>
      <c r="J84" s="83">
        <f>' CALCULATIONS'!V1494</f>
        <v>13782934.255582005</v>
      </c>
      <c r="K84" s="83">
        <f>' CALCULATIONS'!W1494</f>
        <v>28280379.738893159</v>
      </c>
      <c r="L84" s="83">
        <f>' CALCULATIONS'!X1494</f>
        <v>35657688.757498786</v>
      </c>
      <c r="M84" s="83">
        <f>' CALCULATIONS'!Y1494</f>
        <v>30902715.226484802</v>
      </c>
      <c r="N84" s="83">
        <f>' CALCULATIONS'!Z1494</f>
        <v>48449621.944548853</v>
      </c>
      <c r="O84" s="83">
        <f>' CALCULATIONS'!AA1494</f>
        <v>9280210.2525316011</v>
      </c>
      <c r="P84" s="83">
        <f>' CALCULATIONS'!AB1494</f>
        <v>12999336.615043659</v>
      </c>
      <c r="Q84" s="83">
        <f>' CALCULATIONS'!AC1494</f>
        <v>12911020.477183815</v>
      </c>
      <c r="R84" s="83">
        <f>' CALCULATIONS'!AD1494</f>
        <v>6581193.650007044</v>
      </c>
      <c r="S84" s="83">
        <f>' CALCULATIONS'!AE1494</f>
        <v>25452089.767490402</v>
      </c>
      <c r="T84" s="83">
        <f>' CALCULATIONS'!AF1494</f>
        <v>31427075.361366924</v>
      </c>
      <c r="U84" s="83">
        <f>' CALCULATIONS'!AG1494</f>
        <v>24869943.972279411</v>
      </c>
      <c r="V84" s="83">
        <f>' CALCULATIONS'!AH1494</f>
        <v>8751423.7425384987</v>
      </c>
      <c r="W84" s="83">
        <f>' CALCULATIONS'!AI1494</f>
        <v>17852240.868771095</v>
      </c>
      <c r="X84" s="83">
        <f>' CALCULATIONS'!AJ1494</f>
        <v>24428700.475212824</v>
      </c>
      <c r="Y84" s="83">
        <f>' CALCULATIONS'!AK1494</f>
        <v>28652336.479022313</v>
      </c>
      <c r="Z84" s="83">
        <f>' CALCULATIONS'!AL1494</f>
        <v>65313247.282104574</v>
      </c>
      <c r="AA84" s="83">
        <f>' CALCULATIONS'!AM1494</f>
        <v>14018484.514927907</v>
      </c>
      <c r="AB84" s="83">
        <f>' CALCULATIONS'!AN1494</f>
        <v>21295720.196702685</v>
      </c>
      <c r="AC84" s="83">
        <f>' CALCULATIONS'!AO1494</f>
        <v>19926295.87025021</v>
      </c>
      <c r="AD84" s="83">
        <f>' CALCULATIONS'!AP1494</f>
        <v>10325004.372846154</v>
      </c>
      <c r="AE84" s="83">
        <f>' CALCULATIONS'!AQ1494</f>
        <v>44571328.011683702</v>
      </c>
      <c r="AF84" s="83">
        <f>' CALCULATIONS'!AR1494</f>
        <v>40889203.984957524</v>
      </c>
      <c r="AG84" s="83">
        <f>' CALCULATIONS'!AS1494</f>
        <v>29198390.339332942</v>
      </c>
      <c r="AH84" s="83">
        <f>' CALCULATIONS'!AT1494</f>
        <v>10360012.677318826</v>
      </c>
      <c r="AI84" s="83">
        <f>' CALCULATIONS'!AU1494</f>
        <v>25240216.035558607</v>
      </c>
      <c r="AJ84" s="83">
        <f>' CALCULATIONS'!AV1494</f>
        <v>30942913.644614875</v>
      </c>
      <c r="AK84" s="83">
        <f>' CALCULATIONS'!AW1494</f>
        <v>28795468.280386649</v>
      </c>
      <c r="AL84" s="83">
        <f>' CALCULATIONS'!AX1494</f>
        <v>64698571.419772573</v>
      </c>
      <c r="AM84" s="83">
        <f>' CALCULATIONS'!AY1494</f>
        <v>23115587.338414732</v>
      </c>
      <c r="AN84" s="83">
        <f>' CALCULATIONS'!AZ1494</f>
        <v>19169259.604217868</v>
      </c>
      <c r="AO84" s="83">
        <f>' CALCULATIONS'!BA1494</f>
        <v>20894836.689607665</v>
      </c>
      <c r="AP84" s="83">
        <f>' CALCULATIONS'!BB1494</f>
        <v>10505077.027855283</v>
      </c>
      <c r="AQ84" s="83">
        <f>' CALCULATIONS'!BC1494</f>
        <v>45242903.683435701</v>
      </c>
      <c r="AR84" s="83">
        <f>' CALCULATIONS'!BD1494</f>
        <v>46153773.567522839</v>
      </c>
      <c r="AS84" s="83">
        <f>' CALCULATIONS'!BE1494</f>
        <v>35426525.000842512</v>
      </c>
      <c r="AT84" s="83">
        <f>' CALCULATIONS'!BF1494</f>
        <v>11362678.995631361</v>
      </c>
      <c r="AU84" s="83">
        <f>' CALCULATIONS'!BG1494</f>
        <v>28236207.078498587</v>
      </c>
      <c r="AV84" s="83">
        <f>' CALCULATIONS'!BH1494</f>
        <v>34647350.210913919</v>
      </c>
      <c r="AW84" s="83">
        <f>' CALCULATIONS'!BI1494</f>
        <v>37553888.677825153</v>
      </c>
      <c r="AX84" s="83">
        <f>' CALCULATIONS'!BJ1494</f>
        <v>75653973.644112185</v>
      </c>
      <c r="AY84" s="83">
        <f>' CALCULATIONS'!BK1494</f>
        <v>6097506.4560048692</v>
      </c>
      <c r="AZ84" s="83">
        <f>' CALCULATIONS'!BL1494</f>
        <v>18512039.007988591</v>
      </c>
      <c r="BA84" s="83">
        <f>' CALCULATIONS'!BM1494</f>
        <v>20597886.799007371</v>
      </c>
      <c r="BB84" s="83">
        <f>' CALCULATIONS'!BN1494</f>
        <v>10497375.604172761</v>
      </c>
      <c r="BC84" s="83">
        <f>' CALCULATIONS'!BO1494</f>
        <v>45274010.02700045</v>
      </c>
      <c r="BD84" s="83">
        <f>' CALCULATIONS'!BP1494</f>
        <v>45861095.71058888</v>
      </c>
      <c r="BE84" s="83">
        <f>' CALCULATIONS'!BQ1494</f>
        <v>31918665.452826094</v>
      </c>
      <c r="BF84" s="83">
        <f>' CALCULATIONS'!BR1494</f>
        <v>10646371.01334632</v>
      </c>
      <c r="BG84" s="83">
        <f>' CALCULATIONS'!BS1494</f>
        <v>27705578.594734218</v>
      </c>
      <c r="BH84" s="83">
        <f>' CALCULATIONS'!BT1494</f>
        <v>31666661.927143231</v>
      </c>
      <c r="BI84" s="83">
        <f>' CALCULATIONS'!BU1494</f>
        <v>28608833.079128515</v>
      </c>
      <c r="BJ84" s="83">
        <f>' CALCULATIONS'!BV1494</f>
        <v>62006495.857227728</v>
      </c>
      <c r="BK84" s="650">
        <f t="shared" si="4"/>
        <v>1699747510.5684421</v>
      </c>
    </row>
    <row r="85" spans="1:63" ht="15.75" x14ac:dyDescent="0.25">
      <c r="A85" s="782" t="s">
        <v>165</v>
      </c>
      <c r="C85" s="83">
        <f>' CALCULATIONS'!O1498</f>
        <v>41954034.503240071</v>
      </c>
      <c r="D85" s="83">
        <f>' CALCULATIONS'!P1498</f>
        <v>14706324.418502966</v>
      </c>
      <c r="E85" s="83">
        <f>' CALCULATIONS'!Q1498</f>
        <v>16844540.039769448</v>
      </c>
      <c r="F85" s="83">
        <f>' CALCULATIONS'!R1498</f>
        <v>8647562.2012730278</v>
      </c>
      <c r="G85" s="83">
        <f>' CALCULATIONS'!S1498</f>
        <v>45153938.40054778</v>
      </c>
      <c r="H85" s="83">
        <f>' CALCULATIONS'!T1498</f>
        <v>43510141.580473199</v>
      </c>
      <c r="I85" s="83">
        <f>' CALCULATIONS'!U1498</f>
        <v>36413369.512552299</v>
      </c>
      <c r="J85" s="83">
        <f>' CALCULATIONS'!V1498</f>
        <v>13724038.047076002</v>
      </c>
      <c r="K85" s="83">
        <f>' CALCULATIONS'!W1498</f>
        <v>26716582.01469579</v>
      </c>
      <c r="L85" s="83">
        <f>' CALCULATIONS'!X1498</f>
        <v>34361033.027966008</v>
      </c>
      <c r="M85" s="83">
        <f>' CALCULATIONS'!Y1498</f>
        <v>28134354.541190971</v>
      </c>
      <c r="N85" s="83">
        <f>' CALCULATIONS'!Z1498</f>
        <v>42348601.227437496</v>
      </c>
      <c r="O85" s="83">
        <f>' CALCULATIONS'!AA1498</f>
        <v>9817115.146192668</v>
      </c>
      <c r="P85" s="83">
        <f>' CALCULATIONS'!AB1498</f>
        <v>13751410.894940548</v>
      </c>
      <c r="Q85" s="83">
        <f>' CALCULATIONS'!AC1498</f>
        <v>14430278.214002373</v>
      </c>
      <c r="R85" s="83">
        <f>' CALCULATIONS'!AD1498</f>
        <v>7681722.7250046469</v>
      </c>
      <c r="S85" s="83">
        <f>' CALCULATIONS'!AE1498</f>
        <v>27384791.34755116</v>
      </c>
      <c r="T85" s="83">
        <f>' CALCULATIONS'!AF1498</f>
        <v>34008398.684848279</v>
      </c>
      <c r="U85" s="83">
        <f>' CALCULATIONS'!AG1498</f>
        <v>26788856.924917977</v>
      </c>
      <c r="V85" s="83">
        <f>' CALCULATIONS'!AH1498</f>
        <v>9426665.32701106</v>
      </c>
      <c r="W85" s="83">
        <f>' CALCULATIONS'!AI1498</f>
        <v>18736248.608917207</v>
      </c>
      <c r="X85" s="83">
        <f>' CALCULATIONS'!AJ1498</f>
        <v>26244905.711215887</v>
      </c>
      <c r="Y85" s="83">
        <f>' CALCULATIONS'!AK1498</f>
        <v>30898919.242494024</v>
      </c>
      <c r="Z85" s="83">
        <f>' CALCULATIONS'!AL1498</f>
        <v>69191749.262812942</v>
      </c>
      <c r="AA85" s="83">
        <f>' CALCULATIONS'!AM1498</f>
        <v>13496671.791822441</v>
      </c>
      <c r="AB85" s="83">
        <f>' CALCULATIONS'!AN1498</f>
        <v>20503025.541691996</v>
      </c>
      <c r="AC85" s="83">
        <f>' CALCULATIONS'!AO1498</f>
        <v>16721418.781992378</v>
      </c>
      <c r="AD85" s="83">
        <f>' CALCULATIONS'!AP1498</f>
        <v>8642640.3969494514</v>
      </c>
      <c r="AE85" s="83">
        <f>' CALCULATIONS'!AQ1498</f>
        <v>40285688.64670644</v>
      </c>
      <c r="AF85" s="83">
        <f>' CALCULATIONS'!AR1498</f>
        <v>35657681.863021694</v>
      </c>
      <c r="AG85" s="83">
        <f>' CALCULATIONS'!AS1498</f>
        <v>24202243.457299914</v>
      </c>
      <c r="AH85" s="83">
        <f>' CALCULATIONS'!AT1498</f>
        <v>8587307.2495855987</v>
      </c>
      <c r="AI85" s="83">
        <f>' CALCULATIONS'!AU1498</f>
        <v>21478548.041261017</v>
      </c>
      <c r="AJ85" s="83">
        <f>' CALCULATIONS'!AV1498</f>
        <v>26772693.80324671</v>
      </c>
      <c r="AK85" s="83">
        <f>' CALCULATIONS'!AW1498</f>
        <v>23907741.905428454</v>
      </c>
      <c r="AL85" s="83">
        <f>' CALCULATIONS'!AX1498</f>
        <v>54971120.776151806</v>
      </c>
      <c r="AM85" s="83">
        <f>' CALCULATIONS'!AY1498</f>
        <v>14920493.304461759</v>
      </c>
      <c r="AN85" s="83">
        <f>' CALCULATIONS'!AZ1498</f>
        <v>12373244.312979536</v>
      </c>
      <c r="AO85" s="83">
        <f>' CALCULATIONS'!BA1498</f>
        <v>13780226.735051474</v>
      </c>
      <c r="AP85" s="83">
        <f>' CALCULATIONS'!BB1498</f>
        <v>6953813.9118273119</v>
      </c>
      <c r="AQ85" s="83">
        <f>' CALCULATIONS'!BC1498</f>
        <v>29420434.979680791</v>
      </c>
      <c r="AR85" s="83">
        <f>' CALCULATIONS'!BD1498</f>
        <v>30153615.796605092</v>
      </c>
      <c r="AS85" s="83">
        <f>' CALCULATIONS'!BE1498</f>
        <v>22693393.248069342</v>
      </c>
      <c r="AT85" s="83">
        <f>' CALCULATIONS'!BF1498</f>
        <v>7278663.1709801527</v>
      </c>
      <c r="AU85" s="83">
        <f>' CALCULATIONS'!BG1498</f>
        <v>18041602.40426413</v>
      </c>
      <c r="AV85" s="83">
        <f>' CALCULATIONS'!BH1498</f>
        <v>22508722.867420807</v>
      </c>
      <c r="AW85" s="83">
        <f>' CALCULATIONS'!BI1498</f>
        <v>24517282.069277782</v>
      </c>
      <c r="AX85" s="83">
        <f>' CALCULATIONS'!BJ1498</f>
        <v>49108754.787440591</v>
      </c>
      <c r="AY85" s="83">
        <f>' CALCULATIONS'!BK1498</f>
        <v>4685480.0970609533</v>
      </c>
      <c r="AZ85" s="83">
        <f>' CALCULATIONS'!BL1498</f>
        <v>14225124.803685369</v>
      </c>
      <c r="BA85" s="83">
        <f>' CALCULATIONS'!BM1498</f>
        <v>15305115.040645646</v>
      </c>
      <c r="BB85" s="83">
        <f>' CALCULATIONS'!BN1498</f>
        <v>7830427.6008642567</v>
      </c>
      <c r="BC85" s="83">
        <f>' CALCULATIONS'!BO1498</f>
        <v>35322313.452204734</v>
      </c>
      <c r="BD85" s="83">
        <f>' CALCULATIONS'!BP1498</f>
        <v>35508674.228602514</v>
      </c>
      <c r="BE85" s="83">
        <f>' CALCULATIONS'!BQ1498</f>
        <v>24338019.475512765</v>
      </c>
      <c r="BF85" s="83">
        <f>' CALCULATIONS'!BR1498</f>
        <v>8117870.2615029095</v>
      </c>
      <c r="BG85" s="83">
        <f>' CALCULATIONS'!BS1498</f>
        <v>21674404.586669493</v>
      </c>
      <c r="BH85" s="83">
        <f>' CALCULATIONS'!BT1498</f>
        <v>24911981.430480711</v>
      </c>
      <c r="BI85" s="83">
        <f>' CALCULATIONS'!BU1498</f>
        <v>22532893.196588833</v>
      </c>
      <c r="BJ85" s="83">
        <f>' CALCULATIONS'!BV1498</f>
        <v>49467978.872336522</v>
      </c>
      <c r="BK85" s="650">
        <f t="shared" si="4"/>
        <v>1451772894.4940052</v>
      </c>
    </row>
    <row r="86" spans="1:63" ht="15.75" x14ac:dyDescent="0.25">
      <c r="A86" s="968" t="s">
        <v>826</v>
      </c>
      <c r="C86" s="83">
        <f>' CALCULATIONS'!O648</f>
        <v>6815533.5623760009</v>
      </c>
      <c r="D86" s="83">
        <f>' CALCULATIONS'!P648</f>
        <v>5587024.43145</v>
      </c>
      <c r="E86" s="83">
        <f>' CALCULATIONS'!Q648</f>
        <v>4995203.2357920008</v>
      </c>
      <c r="F86" s="83">
        <f>' CALCULATIONS'!R648</f>
        <v>3600492.66885</v>
      </c>
      <c r="G86" s="83">
        <f>' CALCULATIONS'!S648</f>
        <v>6554258.1535200002</v>
      </c>
      <c r="H86" s="83">
        <f>' CALCULATIONS'!T648</f>
        <v>8081777.7860820005</v>
      </c>
      <c r="I86" s="83">
        <f>' CALCULATIONS'!U648</f>
        <v>7744830.0001379997</v>
      </c>
      <c r="J86" s="83">
        <f>' CALCULATIONS'!V648</f>
        <v>5123757.4883880001</v>
      </c>
      <c r="K86" s="83">
        <f>' CALCULATIONS'!W648</f>
        <v>5733505.6002839999</v>
      </c>
      <c r="L86" s="83">
        <f>' CALCULATIONS'!X648</f>
        <v>6623247.2215140006</v>
      </c>
      <c r="M86" s="83">
        <f>' CALCULATIONS'!Y648</f>
        <v>7123561.3666139999</v>
      </c>
      <c r="N86" s="83">
        <f>' CALCULATIONS'!Z648</f>
        <v>11582794.42089</v>
      </c>
      <c r="O86" s="83">
        <f>' CALCULATIONS'!AA648</f>
        <v>7090577.0055350997</v>
      </c>
      <c r="P86" s="83">
        <f>' CALCULATIONS'!AB648</f>
        <v>5829133.3086883044</v>
      </c>
      <c r="Q86" s="83">
        <f>' CALCULATIONS'!AC648</f>
        <v>5195802.3956223</v>
      </c>
      <c r="R86" s="83">
        <f>' CALCULATIONS'!AD648</f>
        <v>3737061.1452843901</v>
      </c>
      <c r="S86" s="83">
        <f>' CALCULATIONS'!AE648</f>
        <v>6818027.0399460448</v>
      </c>
      <c r="T86" s="83">
        <f>' CALCULATIONS'!AF648</f>
        <v>8425989.1762996968</v>
      </c>
      <c r="U86" s="83">
        <f>' CALCULATIONS'!AG648</f>
        <v>8052334.7601670055</v>
      </c>
      <c r="V86" s="83">
        <f>' CALCULATIONS'!AH648</f>
        <v>5323062.8257294958</v>
      </c>
      <c r="W86" s="83">
        <f>' CALCULATIONS'!AI648</f>
        <v>5957027.1861719862</v>
      </c>
      <c r="X86" s="83">
        <f>' CALCULATIONS'!AJ648</f>
        <v>6894202.6376823597</v>
      </c>
      <c r="Y86" s="83">
        <f>' CALCULATIONS'!AK648</f>
        <v>7411561.5505701005</v>
      </c>
      <c r="Z86" s="83">
        <f>' CALCULATIONS'!AL648</f>
        <v>12070211.9332179</v>
      </c>
      <c r="AA86" s="83">
        <f>' CALCULATIONS'!AM648</f>
        <v>7787911.8278388316</v>
      </c>
      <c r="AB86" s="83">
        <f>' CALCULATIONS'!AN648</f>
        <v>6325184.7788983751</v>
      </c>
      <c r="AC86" s="83">
        <f>' CALCULATIONS'!AO648</f>
        <v>5711610.6293324037</v>
      </c>
      <c r="AD86" s="83">
        <f>' CALCULATIONS'!AP648</f>
        <v>4145396.8450476299</v>
      </c>
      <c r="AE86" s="83">
        <f>' CALCULATIONS'!AQ648</f>
        <v>7492366.9384857211</v>
      </c>
      <c r="AF86" s="83">
        <f>' CALCULATIONS'!AR648</f>
        <v>9171113.9729092326</v>
      </c>
      <c r="AG86" s="83">
        <f>' CALCULATIONS'!AS648</f>
        <v>8868099.6993383057</v>
      </c>
      <c r="AH86" s="83">
        <f>' CALCULATIONS'!AT648</f>
        <v>5881583.0923298057</v>
      </c>
      <c r="AI86" s="83">
        <f>' CALCULATIONS'!AU648</f>
        <v>6579454.5780682666</v>
      </c>
      <c r="AJ86" s="83">
        <f>' CALCULATIONS'!AV648</f>
        <v>7555340.765709863</v>
      </c>
      <c r="AK86" s="83">
        <f>' CALCULATIONS'!AW648</f>
        <v>8138152.0746236537</v>
      </c>
      <c r="AL86" s="83">
        <f>' CALCULATIONS'!AX648</f>
        <v>13164514.125769367</v>
      </c>
      <c r="AM86" s="83">
        <f>' CALCULATIONS'!AY648</f>
        <v>9567557.6172060091</v>
      </c>
      <c r="AN86" s="83">
        <f>' CALCULATIONS'!AZ648</f>
        <v>7623933.8827952165</v>
      </c>
      <c r="AO86" s="83">
        <f>' CALCULATIONS'!BA648</f>
        <v>7026189.2184041757</v>
      </c>
      <c r="AP86" s="83">
        <f>' CALCULATIONS'!BB648</f>
        <v>5170040.1505180988</v>
      </c>
      <c r="AQ86" s="83">
        <f>' CALCULATIONS'!BC648</f>
        <v>9211955.9633952715</v>
      </c>
      <c r="AR86" s="83">
        <f>' CALCULATIONS'!BD648</f>
        <v>11108161.543316441</v>
      </c>
      <c r="AS86" s="83">
        <f>' CALCULATIONS'!BE648</f>
        <v>10939928.551277867</v>
      </c>
      <c r="AT86" s="83">
        <f>' CALCULATIONS'!BF648</f>
        <v>7292057.0452888915</v>
      </c>
      <c r="AU86" s="83">
        <f>' CALCULATIONS'!BG648</f>
        <v>8152463.0058449963</v>
      </c>
      <c r="AV86" s="83">
        <f>' CALCULATIONS'!BH648</f>
        <v>9250052.3571614902</v>
      </c>
      <c r="AW86" s="83">
        <f>' CALCULATIONS'!BI648</f>
        <v>9993685.9970925283</v>
      </c>
      <c r="AX86" s="83">
        <f>' CALCULATIONS'!BJ648</f>
        <v>15997034.895668406</v>
      </c>
      <c r="AY86" s="83">
        <f>' CALCULATIONS'!BK648</f>
        <v>9555622.7863763943</v>
      </c>
      <c r="AZ86" s="83">
        <f>' CALCULATIONS'!BL648</f>
        <v>7652770.6851234566</v>
      </c>
      <c r="BA86" s="83">
        <f>' CALCULATIONS'!BM648</f>
        <v>7014925.3848490808</v>
      </c>
      <c r="BB86" s="83">
        <f>' CALCULATIONS'!BN648</f>
        <v>5143275.9692567652</v>
      </c>
      <c r="BC86" s="83">
        <f>' CALCULATIONS'!BO648</f>
        <v>9198376.9977108333</v>
      </c>
      <c r="BD86" s="83">
        <f>' CALCULATIONS'!BP648</f>
        <v>11135739.269304411</v>
      </c>
      <c r="BE86" s="83">
        <f>' CALCULATIONS'!BQ648</f>
        <v>10914312.530782396</v>
      </c>
      <c r="BF86" s="83">
        <f>' CALCULATIONS'!BR648</f>
        <v>7265470.4696295895</v>
      </c>
      <c r="BG86" s="83">
        <f>' CALCULATIONS'!BS648</f>
        <v>8124006.1250443934</v>
      </c>
      <c r="BH86" s="83">
        <f>' CALCULATIONS'!BT648</f>
        <v>9246741.1604847927</v>
      </c>
      <c r="BI86" s="83">
        <f>' CALCULATIONS'!BU648</f>
        <v>9982275.8290254362</v>
      </c>
      <c r="BJ86" s="83">
        <f>' CALCULATIONS'!BV648</f>
        <v>16022953.518955871</v>
      </c>
      <c r="BK86" s="650">
        <f t="shared" ref="BK86" si="38">SUM(C86:BJ86)</f>
        <v>475781237.18367702</v>
      </c>
    </row>
    <row r="87" spans="1:63" ht="15.75" x14ac:dyDescent="0.25">
      <c r="A87" s="627" t="s">
        <v>849</v>
      </c>
      <c r="C87" s="83">
        <f>C88+C89</f>
        <v>124405135.71054114</v>
      </c>
      <c r="D87" s="83">
        <f>' MOD'!D254+D89</f>
        <v>120565284.98998524</v>
      </c>
      <c r="E87" s="83">
        <f>' MOD'!E254+E89</f>
        <v>120700070.10456321</v>
      </c>
      <c r="F87" s="83">
        <f>' MOD'!F254+F89</f>
        <v>120834855.21914117</v>
      </c>
      <c r="G87" s="83">
        <f>' MOD'!G254+G89</f>
        <v>120969640.33371913</v>
      </c>
      <c r="H87" s="83">
        <f>' MOD'!H254+H89</f>
        <v>121104425.44829708</v>
      </c>
      <c r="I87" s="83">
        <f>' MOD'!I254+I89</f>
        <v>121239210.56287506</v>
      </c>
      <c r="J87" s="83">
        <f>' MOD'!J254+J89</f>
        <v>121373995.677453</v>
      </c>
      <c r="K87" s="83">
        <f>' MOD'!K254+K89</f>
        <v>121508780.79203098</v>
      </c>
      <c r="L87" s="83">
        <f>' MOD'!L254+L89</f>
        <v>121643565.90660894</v>
      </c>
      <c r="M87" s="83">
        <f>' MOD'!M254+M89</f>
        <v>121778351.02118689</v>
      </c>
      <c r="N87" s="83">
        <f>' MOD'!N254+N89</f>
        <v>149138781.85319924</v>
      </c>
      <c r="O87" s="83">
        <f>' MOD'!O254+O89</f>
        <v>143418494.89050233</v>
      </c>
      <c r="P87" s="83">
        <f>' MOD'!P254+P89</f>
        <v>143579008.03531542</v>
      </c>
      <c r="Q87" s="83">
        <f>' MOD'!Q254+Q89</f>
        <v>143739521.18012851</v>
      </c>
      <c r="R87" s="83">
        <f>' MOD'!R254+R89</f>
        <v>143900034.32494161</v>
      </c>
      <c r="S87" s="83">
        <f>' MOD'!S254+S89</f>
        <v>144060547.46975473</v>
      </c>
      <c r="T87" s="83">
        <f>' MOD'!T254+T89</f>
        <v>144221060.61456782</v>
      </c>
      <c r="U87" s="83">
        <f>' MOD'!U254+U89</f>
        <v>144381573.75938091</v>
      </c>
      <c r="V87" s="83">
        <f>' MOD'!V254+V89</f>
        <v>144542086.904194</v>
      </c>
      <c r="W87" s="83">
        <f>' MOD'!W254+W89</f>
        <v>144702600.04900712</v>
      </c>
      <c r="X87" s="83">
        <f>' MOD'!X254+X89</f>
        <v>144863113.19382021</v>
      </c>
      <c r="Y87" s="83">
        <f>' MOD'!Y254+Y89</f>
        <v>145023626.3386333</v>
      </c>
      <c r="Z87" s="83">
        <f>' MOD'!Z254+Z89</f>
        <v>168695368.15402055</v>
      </c>
      <c r="AA87" s="83">
        <f>' MOD'!AA254+AA89</f>
        <v>167567975.04872036</v>
      </c>
      <c r="AB87" s="83">
        <f>' MOD'!AB254+AB89</f>
        <v>167755516.15118116</v>
      </c>
      <c r="AC87" s="83">
        <f>' MOD'!AC254+AC89</f>
        <v>167943057.25364196</v>
      </c>
      <c r="AD87" s="83">
        <f>' MOD'!AD254+AD89</f>
        <v>168130598.35610276</v>
      </c>
      <c r="AE87" s="83">
        <f>' MOD'!AE254+AE89</f>
        <v>168318139.45856354</v>
      </c>
      <c r="AF87" s="83">
        <f>' MOD'!AF254+AF89</f>
        <v>168505680.56102434</v>
      </c>
      <c r="AG87" s="83">
        <f>' MOD'!AG254+AG89</f>
        <v>168693221.66348514</v>
      </c>
      <c r="AH87" s="83">
        <f>' MOD'!AH254+AH89</f>
        <v>168880762.76594594</v>
      </c>
      <c r="AI87" s="83">
        <f>' MOD'!AI254+AI89</f>
        <v>169068303.86840671</v>
      </c>
      <c r="AJ87" s="83">
        <f>' MOD'!AJ254+AJ89</f>
        <v>169255844.97086751</v>
      </c>
      <c r="AK87" s="83">
        <f>' MOD'!AK254+AK89</f>
        <v>169443386.07332832</v>
      </c>
      <c r="AL87" s="83">
        <f>' MOD'!AL254+AL89</f>
        <v>170592557.18433139</v>
      </c>
      <c r="AM87" s="83">
        <f>' MOD'!AM254+AM89</f>
        <v>190568101.0816943</v>
      </c>
      <c r="AN87" s="83">
        <f>' MOD'!AN254+AN89</f>
        <v>190781383.79135484</v>
      </c>
      <c r="AO87" s="83">
        <f>' MOD'!AO254+AO89</f>
        <v>190994666.50101537</v>
      </c>
      <c r="AP87" s="83">
        <f>' MOD'!AP254+AP89</f>
        <v>191207949.2106759</v>
      </c>
      <c r="AQ87" s="83">
        <f>' MOD'!AQ254+AQ89</f>
        <v>191421231.92033646</v>
      </c>
      <c r="AR87" s="83">
        <f>' MOD'!AR254+AR89</f>
        <v>191634514.62999699</v>
      </c>
      <c r="AS87" s="83">
        <f>' MOD'!AS254+AS89</f>
        <v>191847797.33965755</v>
      </c>
      <c r="AT87" s="83">
        <f>' MOD'!AT254+AT89</f>
        <v>192061080.04931805</v>
      </c>
      <c r="AU87" s="83">
        <f>' MOD'!AU254+AU89</f>
        <v>192274362.75897861</v>
      </c>
      <c r="AV87" s="83">
        <f>' MOD'!AV254+AV89</f>
        <v>192487645.46863917</v>
      </c>
      <c r="AW87" s="83">
        <f>' MOD'!AW254+AW89</f>
        <v>192700928.1782997</v>
      </c>
      <c r="AX87" s="83">
        <f>' MOD'!AX254+AX89</f>
        <v>213162969.17923295</v>
      </c>
      <c r="AY87" s="83">
        <f>' MOD'!AY254+AY89</f>
        <v>207833937.24064362</v>
      </c>
      <c r="AZ87" s="83">
        <f>' MOD'!AZ254+AZ89</f>
        <v>208066543.77364936</v>
      </c>
      <c r="BA87" s="83">
        <f>' MOD'!BA254+BA89</f>
        <v>208299150.30665514</v>
      </c>
      <c r="BB87" s="83">
        <f>' MOD'!BB254+BB89</f>
        <v>208531756.83966088</v>
      </c>
      <c r="BC87" s="83">
        <f>' MOD'!BC254+BC89</f>
        <v>208764363.37266666</v>
      </c>
      <c r="BD87" s="83">
        <f>' MOD'!BD254+BD89</f>
        <v>208996969.9056724</v>
      </c>
      <c r="BE87" s="83">
        <f>' MOD'!BE254+BE89</f>
        <v>209229576.43867818</v>
      </c>
      <c r="BF87" s="83">
        <f>' MOD'!BF254+BF89</f>
        <v>209462182.97168392</v>
      </c>
      <c r="BG87" s="83">
        <f>' MOD'!BG254+BG89</f>
        <v>209694789.50468969</v>
      </c>
      <c r="BH87" s="83">
        <f>' MOD'!BH254+BH89</f>
        <v>209927396.03769544</v>
      </c>
      <c r="BI87" s="83">
        <f>' MOD'!BI254+BI89</f>
        <v>210160002.57070118</v>
      </c>
      <c r="BJ87" s="83">
        <f>' MOD'!BJ254+BJ89</f>
        <v>210392609.10370696</v>
      </c>
      <c r="BK87" s="650">
        <f t="shared" si="4"/>
        <v>10095046084.06477</v>
      </c>
    </row>
    <row r="88" spans="1:63" ht="15.75" x14ac:dyDescent="0.25">
      <c r="A88" s="627" t="s">
        <v>1250</v>
      </c>
      <c r="C88" s="83">
        <f>' MOD'!C254</f>
        <v>120430499.87540728</v>
      </c>
      <c r="D88" s="83">
        <f>' MOD'!D254</f>
        <v>120565284.98998524</v>
      </c>
      <c r="E88" s="83">
        <f>' MOD'!E254</f>
        <v>120700070.10456321</v>
      </c>
      <c r="F88" s="83">
        <f>' MOD'!F254</f>
        <v>120834855.21914117</v>
      </c>
      <c r="G88" s="83">
        <f>' MOD'!G254</f>
        <v>120969640.33371913</v>
      </c>
      <c r="H88" s="83">
        <f>' MOD'!H254</f>
        <v>121104425.44829708</v>
      </c>
      <c r="I88" s="83">
        <f>' MOD'!I254</f>
        <v>121239210.56287506</v>
      </c>
      <c r="J88" s="83">
        <f>' MOD'!J254</f>
        <v>121373995.677453</v>
      </c>
      <c r="K88" s="83">
        <f>' MOD'!K254</f>
        <v>121508780.79203098</v>
      </c>
      <c r="L88" s="83">
        <f>' MOD'!L254</f>
        <v>121643565.90660894</v>
      </c>
      <c r="M88" s="83">
        <f>' MOD'!M254</f>
        <v>121778351.02118689</v>
      </c>
      <c r="N88" s="83">
        <f>' MOD'!N254</f>
        <v>121913136.13576484</v>
      </c>
      <c r="O88" s="83">
        <f>' MOD'!O254</f>
        <v>143418494.89050233</v>
      </c>
      <c r="P88" s="83">
        <f>' MOD'!P254</f>
        <v>143579008.03531542</v>
      </c>
      <c r="Q88" s="83">
        <f>' MOD'!Q254</f>
        <v>143739521.18012851</v>
      </c>
      <c r="R88" s="83">
        <f>' MOD'!R254</f>
        <v>143900034.32494161</v>
      </c>
      <c r="S88" s="83">
        <f>' MOD'!S254</f>
        <v>144060547.46975473</v>
      </c>
      <c r="T88" s="83">
        <f>' MOD'!T254</f>
        <v>144221060.61456782</v>
      </c>
      <c r="U88" s="83">
        <f>' MOD'!U254</f>
        <v>144381573.75938091</v>
      </c>
      <c r="V88" s="83">
        <f>' MOD'!V254</f>
        <v>144542086.904194</v>
      </c>
      <c r="W88" s="83">
        <f>' MOD'!W254</f>
        <v>144702600.04900712</v>
      </c>
      <c r="X88" s="83">
        <f>' MOD'!X254</f>
        <v>144863113.19382021</v>
      </c>
      <c r="Y88" s="83">
        <f>' MOD'!Y254</f>
        <v>145023626.3386333</v>
      </c>
      <c r="Z88" s="83">
        <f>' MOD'!Z254</f>
        <v>145184139.48344639</v>
      </c>
      <c r="AA88" s="83">
        <f>' MOD'!AA254</f>
        <v>167567975.04872036</v>
      </c>
      <c r="AB88" s="83">
        <f>' MOD'!AB254</f>
        <v>167755516.15118116</v>
      </c>
      <c r="AC88" s="83">
        <f>' MOD'!AC254</f>
        <v>167943057.25364196</v>
      </c>
      <c r="AD88" s="83">
        <f>' MOD'!AD254</f>
        <v>168130598.35610276</v>
      </c>
      <c r="AE88" s="83">
        <f>' MOD'!AE254</f>
        <v>168318139.45856354</v>
      </c>
      <c r="AF88" s="83">
        <f>' MOD'!AF254</f>
        <v>168505680.56102434</v>
      </c>
      <c r="AG88" s="83">
        <f>' MOD'!AG254</f>
        <v>168693221.66348514</v>
      </c>
      <c r="AH88" s="83">
        <f>' MOD'!AH254</f>
        <v>168880762.76594594</v>
      </c>
      <c r="AI88" s="83">
        <f>' MOD'!AI254</f>
        <v>169068303.86840671</v>
      </c>
      <c r="AJ88" s="83">
        <f>' MOD'!AJ254</f>
        <v>169255844.97086751</v>
      </c>
      <c r="AK88" s="83">
        <f>' MOD'!AK254</f>
        <v>169443386.07332832</v>
      </c>
      <c r="AL88" s="83">
        <f>' MOD'!AL254</f>
        <v>169630927.17578912</v>
      </c>
      <c r="AM88" s="83">
        <f>' MOD'!AM254</f>
        <v>190568101.0816943</v>
      </c>
      <c r="AN88" s="83">
        <f>' MOD'!AN254</f>
        <v>190781383.79135484</v>
      </c>
      <c r="AO88" s="83">
        <f>' MOD'!AO254</f>
        <v>190994666.50101537</v>
      </c>
      <c r="AP88" s="83">
        <f>' MOD'!AP254</f>
        <v>191207949.2106759</v>
      </c>
      <c r="AQ88" s="83">
        <f>' MOD'!AQ254</f>
        <v>191421231.92033646</v>
      </c>
      <c r="AR88" s="83">
        <f>' MOD'!AR254</f>
        <v>191634514.62999699</v>
      </c>
      <c r="AS88" s="83">
        <f>' MOD'!AS254</f>
        <v>191847797.33965755</v>
      </c>
      <c r="AT88" s="83">
        <f>' MOD'!AT254</f>
        <v>192061080.04931805</v>
      </c>
      <c r="AU88" s="83">
        <f>' MOD'!AU254</f>
        <v>192274362.75897861</v>
      </c>
      <c r="AV88" s="83">
        <f>' MOD'!AV254</f>
        <v>192487645.46863917</v>
      </c>
      <c r="AW88" s="83">
        <f>' MOD'!AW254</f>
        <v>192700928.1782997</v>
      </c>
      <c r="AX88" s="83">
        <f>' MOD'!AX254</f>
        <v>192914210.88796026</v>
      </c>
      <c r="AY88" s="83">
        <f>' MOD'!AY254</f>
        <v>207833937.24064362</v>
      </c>
      <c r="AZ88" s="83">
        <f>' MOD'!AZ254</f>
        <v>208066543.77364936</v>
      </c>
      <c r="BA88" s="83">
        <f>' MOD'!BA254</f>
        <v>208299150.30665514</v>
      </c>
      <c r="BB88" s="83">
        <f>' MOD'!BB254</f>
        <v>208531756.83966088</v>
      </c>
      <c r="BC88" s="83">
        <f>' MOD'!BC254</f>
        <v>208764363.37266666</v>
      </c>
      <c r="BD88" s="83">
        <f>' MOD'!BD254</f>
        <v>208996969.9056724</v>
      </c>
      <c r="BE88" s="83">
        <f>' MOD'!BE254</f>
        <v>209229576.43867818</v>
      </c>
      <c r="BF88" s="83">
        <f>' MOD'!BF254</f>
        <v>209462182.97168392</v>
      </c>
      <c r="BG88" s="83">
        <f>' MOD'!BG254</f>
        <v>209694789.50468969</v>
      </c>
      <c r="BH88" s="83">
        <f>' MOD'!BH254</f>
        <v>209927396.03769544</v>
      </c>
      <c r="BI88" s="83">
        <f>' MOD'!BI254</f>
        <v>210160002.57070118</v>
      </c>
      <c r="BJ88" s="83">
        <f>' MOD'!BJ254</f>
        <v>210392609.10370696</v>
      </c>
      <c r="BK88" s="650">
        <f t="shared" si="4"/>
        <v>10019124185.541813</v>
      </c>
    </row>
    <row r="89" spans="1:63" ht="15.75" x14ac:dyDescent="0.25">
      <c r="A89" s="627" t="s">
        <v>1251</v>
      </c>
      <c r="C89" s="83">
        <f>' MOD'!C270</f>
        <v>3974635.8351338618</v>
      </c>
      <c r="D89" s="83">
        <f>' MOD'!D270</f>
        <v>0</v>
      </c>
      <c r="E89" s="83">
        <f>' MOD'!E270</f>
        <v>0</v>
      </c>
      <c r="F89" s="83">
        <f>' MOD'!F270</f>
        <v>0</v>
      </c>
      <c r="G89" s="83">
        <f>' MOD'!G270</f>
        <v>0</v>
      </c>
      <c r="H89" s="83">
        <f>' MOD'!H270</f>
        <v>0</v>
      </c>
      <c r="I89" s="83">
        <f>' MOD'!I270</f>
        <v>0</v>
      </c>
      <c r="J89" s="83">
        <f>' MOD'!J270</f>
        <v>0</v>
      </c>
      <c r="K89" s="83">
        <f>' MOD'!K270</f>
        <v>0</v>
      </c>
      <c r="L89" s="83">
        <f>' MOD'!L270</f>
        <v>0</v>
      </c>
      <c r="M89" s="83">
        <f>' MOD'!M270</f>
        <v>0</v>
      </c>
      <c r="N89" s="83">
        <f>' MOD'!N270</f>
        <v>27225645.717434406</v>
      </c>
      <c r="O89" s="83">
        <f>' MOD'!O270</f>
        <v>0</v>
      </c>
      <c r="P89" s="83">
        <f>' MOD'!P270</f>
        <v>0</v>
      </c>
      <c r="Q89" s="83">
        <f>' MOD'!Q270</f>
        <v>0</v>
      </c>
      <c r="R89" s="83">
        <f>' MOD'!R270</f>
        <v>0</v>
      </c>
      <c r="S89" s="83">
        <f>' MOD'!S270</f>
        <v>0</v>
      </c>
      <c r="T89" s="83">
        <f>' MOD'!T270</f>
        <v>0</v>
      </c>
      <c r="U89" s="83">
        <f>' MOD'!U270</f>
        <v>0</v>
      </c>
      <c r="V89" s="83">
        <f>' MOD'!V270</f>
        <v>0</v>
      </c>
      <c r="W89" s="83">
        <f>' MOD'!W270</f>
        <v>0</v>
      </c>
      <c r="X89" s="83">
        <f>' MOD'!X270</f>
        <v>0</v>
      </c>
      <c r="Y89" s="83">
        <f>' MOD'!Y270</f>
        <v>0</v>
      </c>
      <c r="Z89" s="83">
        <f>' MOD'!Z270</f>
        <v>23511228.670574151</v>
      </c>
      <c r="AA89" s="83">
        <f>' MOD'!AA270</f>
        <v>0</v>
      </c>
      <c r="AB89" s="83">
        <f>' MOD'!AB270</f>
        <v>0</v>
      </c>
      <c r="AC89" s="83">
        <f>' MOD'!AC270</f>
        <v>0</v>
      </c>
      <c r="AD89" s="83">
        <f>' MOD'!AD270</f>
        <v>0</v>
      </c>
      <c r="AE89" s="83">
        <f>' MOD'!AE270</f>
        <v>0</v>
      </c>
      <c r="AF89" s="83">
        <f>' MOD'!AF270</f>
        <v>0</v>
      </c>
      <c r="AG89" s="83">
        <f>' MOD'!AG270</f>
        <v>0</v>
      </c>
      <c r="AH89" s="83">
        <f>' MOD'!AH270</f>
        <v>0</v>
      </c>
      <c r="AI89" s="83">
        <f>' MOD'!AI270</f>
        <v>0</v>
      </c>
      <c r="AJ89" s="83">
        <f>' MOD'!AJ270</f>
        <v>0</v>
      </c>
      <c r="AK89" s="83">
        <f>' MOD'!AK270</f>
        <v>0</v>
      </c>
      <c r="AL89" s="83">
        <f>' MOD'!AL270</f>
        <v>961630.00854226237</v>
      </c>
      <c r="AM89" s="83">
        <f>' MOD'!AM270</f>
        <v>0</v>
      </c>
      <c r="AN89" s="83">
        <f>' MOD'!AN270</f>
        <v>0</v>
      </c>
      <c r="AO89" s="83">
        <f>' MOD'!AO270</f>
        <v>0</v>
      </c>
      <c r="AP89" s="83">
        <f>' MOD'!AP270</f>
        <v>0</v>
      </c>
      <c r="AQ89" s="83">
        <f>' MOD'!AQ270</f>
        <v>0</v>
      </c>
      <c r="AR89" s="83">
        <f>' MOD'!AR270</f>
        <v>0</v>
      </c>
      <c r="AS89" s="83">
        <f>' MOD'!AS270</f>
        <v>0</v>
      </c>
      <c r="AT89" s="83">
        <f>' MOD'!AT270</f>
        <v>0</v>
      </c>
      <c r="AU89" s="83">
        <f>' MOD'!AU270</f>
        <v>0</v>
      </c>
      <c r="AV89" s="83">
        <f>' MOD'!AV270</f>
        <v>0</v>
      </c>
      <c r="AW89" s="83">
        <f>' MOD'!AW270</f>
        <v>0</v>
      </c>
      <c r="AX89" s="83">
        <f>' MOD'!AX270</f>
        <v>20248758.291272715</v>
      </c>
      <c r="AY89" s="83">
        <f>' MOD'!AY270</f>
        <v>0</v>
      </c>
      <c r="AZ89" s="83">
        <f>' MOD'!AZ270</f>
        <v>0</v>
      </c>
      <c r="BA89" s="83">
        <f>' MOD'!BA270</f>
        <v>0</v>
      </c>
      <c r="BB89" s="83">
        <f>' MOD'!BB270</f>
        <v>0</v>
      </c>
      <c r="BC89" s="83">
        <f>' MOD'!BC270</f>
        <v>0</v>
      </c>
      <c r="BD89" s="83">
        <f>' MOD'!BD270</f>
        <v>0</v>
      </c>
      <c r="BE89" s="83">
        <f>' MOD'!BE270</f>
        <v>0</v>
      </c>
      <c r="BF89" s="83">
        <f>' MOD'!BF270</f>
        <v>0</v>
      </c>
      <c r="BG89" s="83">
        <f>' MOD'!BG270</f>
        <v>0</v>
      </c>
      <c r="BH89" s="83">
        <f>' MOD'!BH270</f>
        <v>0</v>
      </c>
      <c r="BI89" s="83">
        <f>' MOD'!BI270</f>
        <v>0</v>
      </c>
      <c r="BJ89" s="83">
        <f>' MOD'!BJ270</f>
        <v>0</v>
      </c>
      <c r="BK89" s="650">
        <f>SUM(C89:BJ89)</f>
        <v>75921898.522957385</v>
      </c>
    </row>
    <row r="90" spans="1:63" ht="15.75" x14ac:dyDescent="0.25">
      <c r="A90" s="627" t="s">
        <v>850</v>
      </c>
      <c r="C90" s="83">
        <f>C91+C92+C95+C93+C94</f>
        <v>100595246.78861474</v>
      </c>
      <c r="D90" s="83">
        <f t="shared" ref="D90:BJ90" si="39">D91+D92+D95+D93+D94</f>
        <v>63351463.76761286</v>
      </c>
      <c r="E90" s="83">
        <f t="shared" si="39"/>
        <v>59466743.104377672</v>
      </c>
      <c r="F90" s="83">
        <f t="shared" si="39"/>
        <v>45393460.425942793</v>
      </c>
      <c r="G90" s="83">
        <f t="shared" si="39"/>
        <v>83518364.909677178</v>
      </c>
      <c r="H90" s="83">
        <f t="shared" si="39"/>
        <v>91687827.412877351</v>
      </c>
      <c r="I90" s="83">
        <f t="shared" si="39"/>
        <v>83039333.396717802</v>
      </c>
      <c r="J90" s="83">
        <f t="shared" si="39"/>
        <v>54155700.364953183</v>
      </c>
      <c r="K90" s="83">
        <f t="shared" si="39"/>
        <v>69356409.161768973</v>
      </c>
      <c r="L90" s="83">
        <f t="shared" si="39"/>
        <v>77604764.614899307</v>
      </c>
      <c r="M90" s="83">
        <f t="shared" si="39"/>
        <v>80524714.875980765</v>
      </c>
      <c r="N90" s="83">
        <f t="shared" si="39"/>
        <v>132087518.24325465</v>
      </c>
      <c r="O90" s="83">
        <f t="shared" si="39"/>
        <v>61728402.434842698</v>
      </c>
      <c r="P90" s="83">
        <f t="shared" si="39"/>
        <v>59587790.860855997</v>
      </c>
      <c r="Q90" s="83">
        <f t="shared" si="39"/>
        <v>55841855.861914679</v>
      </c>
      <c r="R90" s="83">
        <f t="shared" si="39"/>
        <v>41115750.323916242</v>
      </c>
      <c r="S90" s="83">
        <f t="shared" si="39"/>
        <v>81815106.635219797</v>
      </c>
      <c r="T90" s="83">
        <f t="shared" si="39"/>
        <v>89870023.542412162</v>
      </c>
      <c r="U90" s="83">
        <f t="shared" si="39"/>
        <v>80022926.70490694</v>
      </c>
      <c r="V90" s="83">
        <f t="shared" si="39"/>
        <v>49686476.748057052</v>
      </c>
      <c r="W90" s="83">
        <f t="shared" si="39"/>
        <v>66397449.136209026</v>
      </c>
      <c r="X90" s="83">
        <f t="shared" si="39"/>
        <v>75079010.169816539</v>
      </c>
      <c r="Y90" s="83">
        <f t="shared" si="39"/>
        <v>77856396.150296956</v>
      </c>
      <c r="Z90" s="83">
        <f t="shared" si="39"/>
        <v>132419863.60404594</v>
      </c>
      <c r="AA90" s="83">
        <f t="shared" si="39"/>
        <v>61791080.354691893</v>
      </c>
      <c r="AB90" s="83">
        <f t="shared" si="39"/>
        <v>60243725.898141474</v>
      </c>
      <c r="AC90" s="83">
        <f t="shared" si="39"/>
        <v>57479095.86918816</v>
      </c>
      <c r="AD90" s="83">
        <f t="shared" si="39"/>
        <v>41690586.342814609</v>
      </c>
      <c r="AE90" s="83">
        <f t="shared" si="39"/>
        <v>85219320.37453565</v>
      </c>
      <c r="AF90" s="83">
        <f t="shared" si="39"/>
        <v>92993181.699366003</v>
      </c>
      <c r="AG90" s="83">
        <f t="shared" si="39"/>
        <v>83823630.795366347</v>
      </c>
      <c r="AH90" s="83">
        <f t="shared" si="39"/>
        <v>50768045.306678474</v>
      </c>
      <c r="AI90" s="83">
        <f t="shared" si="39"/>
        <v>68893322.418727949</v>
      </c>
      <c r="AJ90" s="83">
        <f t="shared" si="39"/>
        <v>77657380.003678367</v>
      </c>
      <c r="AK90" s="83">
        <f t="shared" si="39"/>
        <v>80989290.286123186</v>
      </c>
      <c r="AL90" s="83">
        <f t="shared" si="39"/>
        <v>136445699.82503414</v>
      </c>
      <c r="AM90" s="83">
        <f t="shared" si="39"/>
        <v>79055202.532626122</v>
      </c>
      <c r="AN90" s="83">
        <f t="shared" si="39"/>
        <v>65478183.132096455</v>
      </c>
      <c r="AO90" s="83">
        <f t="shared" si="39"/>
        <v>65121340.891500875</v>
      </c>
      <c r="AP90" s="83">
        <f t="shared" si="39"/>
        <v>45715811.564056493</v>
      </c>
      <c r="AQ90" s="83">
        <f t="shared" si="39"/>
        <v>99929190.801941529</v>
      </c>
      <c r="AR90" s="83">
        <f t="shared" si="39"/>
        <v>106761752.39747564</v>
      </c>
      <c r="AS90" s="83">
        <f t="shared" si="39"/>
        <v>97618232.642521083</v>
      </c>
      <c r="AT90" s="83">
        <f t="shared" si="39"/>
        <v>55669815.040382832</v>
      </c>
      <c r="AU90" s="83">
        <f t="shared" si="39"/>
        <v>79526083.008900389</v>
      </c>
      <c r="AV90" s="83">
        <f t="shared" si="39"/>
        <v>89081647.919122085</v>
      </c>
      <c r="AW90" s="83">
        <f t="shared" si="39"/>
        <v>93607077.80323565</v>
      </c>
      <c r="AX90" s="83">
        <f t="shared" si="39"/>
        <v>163186357.58439836</v>
      </c>
      <c r="AY90" s="83">
        <f t="shared" si="39"/>
        <v>58576536.10472855</v>
      </c>
      <c r="AZ90" s="83">
        <f t="shared" si="39"/>
        <v>63474717.917649031</v>
      </c>
      <c r="BA90" s="83">
        <f t="shared" si="39"/>
        <v>62421630.587055996</v>
      </c>
      <c r="BB90" s="83">
        <f t="shared" si="39"/>
        <v>43301666.399512567</v>
      </c>
      <c r="BC90" s="83">
        <f t="shared" si="39"/>
        <v>96696510.247740731</v>
      </c>
      <c r="BD90" s="83">
        <f t="shared" si="39"/>
        <v>103998404.01420389</v>
      </c>
      <c r="BE90" s="83">
        <f t="shared" si="39"/>
        <v>94331423.62897037</v>
      </c>
      <c r="BF90" s="83">
        <f t="shared" si="39"/>
        <v>53296315.302722052</v>
      </c>
      <c r="BG90" s="83">
        <f t="shared" si="39"/>
        <v>76566865.847168505</v>
      </c>
      <c r="BH90" s="83">
        <f t="shared" si="39"/>
        <v>86285397.383068562</v>
      </c>
      <c r="BI90" s="83">
        <f t="shared" si="39"/>
        <v>90591042.432645947</v>
      </c>
      <c r="BJ90" s="83">
        <f t="shared" si="39"/>
        <v>157167511.79083103</v>
      </c>
      <c r="BK90" s="650">
        <f t="shared" si="4"/>
        <v>4737655675.3880711</v>
      </c>
    </row>
    <row r="91" spans="1:63" ht="15.75" x14ac:dyDescent="0.25">
      <c r="A91" s="634" t="s">
        <v>851</v>
      </c>
      <c r="C91" s="83">
        <f>ASSETS!HZ49+ASSETS!HZ126</f>
        <v>22416501.322751321</v>
      </c>
      <c r="D91" s="83">
        <f>ASSETS!IA49+ASSETS!IA126</f>
        <v>20940806.878306881</v>
      </c>
      <c r="E91" s="83">
        <f>ASSETS!IB49+ASSETS!IB126</f>
        <v>19957010.582010582</v>
      </c>
      <c r="F91" s="83">
        <f>ASSETS!IC49+ASSETS!IC126</f>
        <v>19957010.582010582</v>
      </c>
      <c r="G91" s="83">
        <f>ASSETS!ID49+ASSETS!ID126</f>
        <v>19957010.582010582</v>
      </c>
      <c r="H91" s="83">
        <f>ASSETS!IE49+ASSETS!IE126</f>
        <v>19957010.582010582</v>
      </c>
      <c r="I91" s="83">
        <f>ASSETS!IF49+ASSETS!IF126</f>
        <v>19957010.582010582</v>
      </c>
      <c r="J91" s="83">
        <f>ASSETS!IG49+ASSETS!IG126</f>
        <v>19957010.582010582</v>
      </c>
      <c r="K91" s="83">
        <f>ASSETS!IH49+ASSETS!IH126</f>
        <v>19957010.582010582</v>
      </c>
      <c r="L91" s="83">
        <f>ASSETS!II49+ASSETS!II126</f>
        <v>19957010.582010582</v>
      </c>
      <c r="M91" s="83">
        <f>ASSETS!IJ49+ASSETS!IJ126</f>
        <v>19957010.582010582</v>
      </c>
      <c r="N91" s="83">
        <f>ASSETS!IK49+ASSETS!IK126</f>
        <v>19957010.582010582</v>
      </c>
      <c r="O91" s="83">
        <f>ASSETS!IL49+ASSETS!IL126</f>
        <v>17497519.841269843</v>
      </c>
      <c r="P91" s="83">
        <f>ASSETS!IM49+ASSETS!IM126</f>
        <v>16390749.007936507</v>
      </c>
      <c r="Q91" s="83">
        <f>ASSETS!IN49+ASSETS!IN126</f>
        <v>15652901.785714287</v>
      </c>
      <c r="R91" s="83">
        <f>ASSETS!IO49+ASSETS!IO126</f>
        <v>15652901.785714287</v>
      </c>
      <c r="S91" s="83">
        <f>ASSETS!IP49+ASSETS!IP126</f>
        <v>15652901.785714287</v>
      </c>
      <c r="T91" s="83">
        <f>ASSETS!IQ49+ASSETS!IQ126</f>
        <v>15652901.785714287</v>
      </c>
      <c r="U91" s="83">
        <f>ASSETS!IR49+ASSETS!IR126</f>
        <v>15652901.785714287</v>
      </c>
      <c r="V91" s="83">
        <f>ASSETS!IS49+ASSETS!IS126</f>
        <v>15652901.785714287</v>
      </c>
      <c r="W91" s="83">
        <f>ASSETS!IT49+ASSETS!IT126</f>
        <v>15652901.785714287</v>
      </c>
      <c r="X91" s="83">
        <f>ASSETS!IU49+ASSETS!IU126</f>
        <v>15652901.785714287</v>
      </c>
      <c r="Y91" s="83">
        <f>ASSETS!IV49+ASSETS!IV126</f>
        <v>15652901.785714287</v>
      </c>
      <c r="Z91" s="83">
        <f>ASSETS!IW49+ASSETS!IW126</f>
        <v>15652901.785714287</v>
      </c>
      <c r="AA91" s="83">
        <f>ASSETS!IX49+ASSETS!IX126</f>
        <v>15652901.785714287</v>
      </c>
      <c r="AB91" s="83">
        <f>ASSETS!IY49+ASSETS!IY126</f>
        <v>14546130.952380953</v>
      </c>
      <c r="AC91" s="83">
        <f>ASSETS!IZ49+ASSETS!IZ126</f>
        <v>13808283.730158731</v>
      </c>
      <c r="AD91" s="83">
        <f>ASSETS!JA49+ASSETS!JA126</f>
        <v>13808283.730158731</v>
      </c>
      <c r="AE91" s="83">
        <f>ASSETS!JB49+ASSETS!JB126</f>
        <v>13808283.730158731</v>
      </c>
      <c r="AF91" s="83">
        <f>ASSETS!JC49+ASSETS!JC126</f>
        <v>13808283.730158731</v>
      </c>
      <c r="AG91" s="83">
        <f>ASSETS!JD49+ASSETS!JD126</f>
        <v>13808283.730158731</v>
      </c>
      <c r="AH91" s="83">
        <f>ASSETS!JE49+ASSETS!JE126</f>
        <v>13808283.730158731</v>
      </c>
      <c r="AI91" s="83">
        <f>ASSETS!JF49+ASSETS!JF126</f>
        <v>13808283.730158731</v>
      </c>
      <c r="AJ91" s="83">
        <f>ASSETS!JG49+ASSETS!JG126</f>
        <v>13808283.730158731</v>
      </c>
      <c r="AK91" s="83">
        <f>ASSETS!JH49+ASSETS!JH126</f>
        <v>13808283.730158731</v>
      </c>
      <c r="AL91" s="83">
        <f>ASSETS!JI49+ASSETS!JI126</f>
        <v>13808283.730158731</v>
      </c>
      <c r="AM91" s="83">
        <f>ASSETS!JJ49+ASSETS!JJ126</f>
        <v>13808283.730158731</v>
      </c>
      <c r="AN91" s="83">
        <f>ASSETS!JK49+ASSETS!JK126</f>
        <v>12701512.896825397</v>
      </c>
      <c r="AO91" s="83">
        <f>ASSETS!JL49+ASSETS!JL126</f>
        <v>11963665.674603175</v>
      </c>
      <c r="AP91" s="83">
        <f>ASSETS!JM49+ASSETS!JM126</f>
        <v>11963665.674603175</v>
      </c>
      <c r="AQ91" s="83">
        <f>ASSETS!JN49+ASSETS!JN126</f>
        <v>11963665.674603175</v>
      </c>
      <c r="AR91" s="83">
        <f>ASSETS!JO49+ASSETS!JO126</f>
        <v>11963665.674603175</v>
      </c>
      <c r="AS91" s="83">
        <f>ASSETS!JP49+ASSETS!JP126</f>
        <v>11963665.674603175</v>
      </c>
      <c r="AT91" s="83">
        <f>ASSETS!JQ49+ASSETS!JQ126</f>
        <v>11963665.674603175</v>
      </c>
      <c r="AU91" s="83">
        <f>ASSETS!JR49+ASSETS!JR126</f>
        <v>11963665.674603175</v>
      </c>
      <c r="AV91" s="83">
        <f>ASSETS!JS49+ASSETS!JS126</f>
        <v>11963665.674603175</v>
      </c>
      <c r="AW91" s="83">
        <f>ASSETS!JT49+ASSETS!JT126</f>
        <v>11963665.674603175</v>
      </c>
      <c r="AX91" s="83">
        <f>ASSETS!JU49+ASSETS!JU126</f>
        <v>11963665.674603175</v>
      </c>
      <c r="AY91" s="83">
        <f>ASSETS!JV49+ASSETS!JV126</f>
        <v>11963665.674603175</v>
      </c>
      <c r="AZ91" s="83">
        <f>ASSETS!JW49+ASSETS!JW126</f>
        <v>10856894.841269841</v>
      </c>
      <c r="BA91" s="83">
        <f>ASSETS!JX49+ASSETS!JX126</f>
        <v>10119047.619047619</v>
      </c>
      <c r="BB91" s="83">
        <f>ASSETS!JY49+ASSETS!JY126</f>
        <v>10119047.619047619</v>
      </c>
      <c r="BC91" s="83">
        <f>ASSETS!JZ49+ASSETS!JZ126</f>
        <v>10119047.619047619</v>
      </c>
      <c r="BD91" s="83">
        <f>ASSETS!KA49+ASSETS!KA126</f>
        <v>10119047.619047619</v>
      </c>
      <c r="BE91" s="83">
        <f>ASSETS!KB49+ASSETS!KB126</f>
        <v>10119047.619047619</v>
      </c>
      <c r="BF91" s="83">
        <f>ASSETS!KC49+ASSETS!KC126</f>
        <v>10119047.619047619</v>
      </c>
      <c r="BG91" s="83">
        <f>ASSETS!KD49+ASSETS!KD126</f>
        <v>10119047.619047619</v>
      </c>
      <c r="BH91" s="83">
        <f>ASSETS!KE49+ASSETS!KE126</f>
        <v>10119047.619047619</v>
      </c>
      <c r="BI91" s="83">
        <f>ASSETS!KF49+ASSETS!KF126</f>
        <v>10119047.619047619</v>
      </c>
      <c r="BJ91" s="83">
        <f>ASSETS!KG49+ASSETS!KG126</f>
        <v>10119047.619047619</v>
      </c>
      <c r="BK91" s="650">
        <f t="shared" si="4"/>
        <v>871784060.84656119</v>
      </c>
    </row>
    <row r="92" spans="1:63" ht="15.75" x14ac:dyDescent="0.25">
      <c r="A92" s="634" t="s">
        <v>852</v>
      </c>
      <c r="C92" s="83">
        <f>' CALCULATIONS'!O1558</f>
        <v>45637367.476619259</v>
      </c>
      <c r="D92" s="83">
        <f>' CALCULATIONS'!P1558</f>
        <v>15997458.639305979</v>
      </c>
      <c r="E92" s="83">
        <f>' CALCULATIONS'!Q1558</f>
        <v>15894426.20236709</v>
      </c>
      <c r="F92" s="83">
        <f>' CALCULATIONS'!R1558</f>
        <v>8414772.5939322095</v>
      </c>
      <c r="G92" s="83">
        <f>' CALCULATIONS'!S1558</f>
        <v>32575465.127666589</v>
      </c>
      <c r="H92" s="83">
        <f>' CALCULATIONS'!T1558</f>
        <v>33523430.860866774</v>
      </c>
      <c r="I92" s="83">
        <f>' CALCULATIONS'!U1558</f>
        <v>26467890.084707223</v>
      </c>
      <c r="J92" s="83">
        <f>' CALCULATIONS'!V1558</f>
        <v>9975630.8029426001</v>
      </c>
      <c r="K92" s="83">
        <f>' CALCULATIONS'!W1558</f>
        <v>22293696.439758394</v>
      </c>
      <c r="L92" s="83">
        <f>' CALCULATIONS'!X1558</f>
        <v>26335712.342888732</v>
      </c>
      <c r="M92" s="83">
        <f>' CALCULATIONS'!Y1558</f>
        <v>26890379.103970181</v>
      </c>
      <c r="N92" s="83">
        <f>' CALCULATIONS'!Z1558</f>
        <v>55177830.546045117</v>
      </c>
      <c r="O92" s="83">
        <f>' CALCULATIONS'!AA1558</f>
        <v>11811744.843572857</v>
      </c>
      <c r="P92" s="83">
        <f>' CALCULATIONS'!AB1558</f>
        <v>16545406.090419492</v>
      </c>
      <c r="Q92" s="83">
        <f>' CALCULATIONS'!AC1558</f>
        <v>16432998.326200392</v>
      </c>
      <c r="R92" s="83">
        <f>' CALCULATIONS'!AD1558</f>
        <v>8376467.5632019499</v>
      </c>
      <c r="S92" s="83">
        <f>' CALCULATIONS'!AE1558</f>
        <v>34989204.737005517</v>
      </c>
      <c r="T92" s="83">
        <f>' CALCULATIONS'!AF1558</f>
        <v>35692287.519197881</v>
      </c>
      <c r="U92" s="83">
        <f>' CALCULATIONS'!AG1558</f>
        <v>27553592.406692643</v>
      </c>
      <c r="V92" s="83">
        <f>' CALCULATIONS'!AH1558</f>
        <v>9695766.2248427607</v>
      </c>
      <c r="W92" s="83">
        <f>' CALCULATIONS'!AI1558</f>
        <v>23508162.38799474</v>
      </c>
      <c r="X92" s="83">
        <f>' CALCULATIONS'!AJ1558</f>
        <v>27904822.484102245</v>
      </c>
      <c r="Y92" s="83">
        <f>' CALCULATIONS'!AK1558</f>
        <v>28316769.114582662</v>
      </c>
      <c r="Z92" s="83">
        <f>' CALCULATIONS'!AL1558</f>
        <v>59211990.341581047</v>
      </c>
      <c r="AA92" s="83">
        <f>' CALCULATIONS'!AM1558</f>
        <v>11634832.793977613</v>
      </c>
      <c r="AB92" s="83">
        <f>' CALCULATIONS'!AN1558</f>
        <v>17674673.995760519</v>
      </c>
      <c r="AC92" s="83">
        <f>' CALCULATIONS'!AO1558</f>
        <v>18366252.864029434</v>
      </c>
      <c r="AD92" s="83">
        <f>' CALCULATIONS'!AP1558</f>
        <v>9516652.8876558803</v>
      </c>
      <c r="AE92" s="83">
        <f>' CALCULATIONS'!AQ1558</f>
        <v>38217064.644376926</v>
      </c>
      <c r="AF92" s="83">
        <f>' CALCULATIONS'!AR1558</f>
        <v>38553452.269207269</v>
      </c>
      <c r="AG92" s="83">
        <f>' CALCULATIONS'!AS1558</f>
        <v>30726367.290207621</v>
      </c>
      <c r="AH92" s="83">
        <f>' CALCULATIONS'!AT1558</f>
        <v>10902161.076519739</v>
      </c>
      <c r="AI92" s="83">
        <f>' CALCULATIONS'!AU1558</f>
        <v>25935607.963569228</v>
      </c>
      <c r="AJ92" s="83">
        <f>' CALCULATIONS'!AV1558</f>
        <v>30376126.798519641</v>
      </c>
      <c r="AK92" s="83">
        <f>' CALCULATIONS'!AW1558</f>
        <v>31125966.230964459</v>
      </c>
      <c r="AL92" s="83">
        <f>' CALCULATIONS'!AX1558</f>
        <v>64242689.998077676</v>
      </c>
      <c r="AM92" s="83">
        <f>' CALCULATIONS'!AY1558</f>
        <v>24193322.207467392</v>
      </c>
      <c r="AN92" s="83">
        <f>' CALCULATIONS'!AZ1558</f>
        <v>20063001.960271057</v>
      </c>
      <c r="AO92" s="83">
        <f>' CALCULATIONS'!BA1558</f>
        <v>23008879.744397704</v>
      </c>
      <c r="AP92" s="83">
        <f>' CALCULATIONS'!BB1558</f>
        <v>11567932.19445332</v>
      </c>
      <c r="AQ92" s="83">
        <f>' CALCULATIONS'!BC1558</f>
        <v>48437785.749838352</v>
      </c>
      <c r="AR92" s="83">
        <f>' CALCULATIONS'!BD1558</f>
        <v>47133886.395372465</v>
      </c>
      <c r="AS92" s="83">
        <f>' CALCULATIONS'!BE1558</f>
        <v>38712240.462917902</v>
      </c>
      <c r="AT92" s="83">
        <f>' CALCULATIONS'!BF1558</f>
        <v>12416537.088279665</v>
      </c>
      <c r="AU92" s="83">
        <f>' CALCULATIONS'!BG1558</f>
        <v>32580874.406797219</v>
      </c>
      <c r="AV92" s="83">
        <f>' CALCULATIONS'!BH1558</f>
        <v>37426774.399518915</v>
      </c>
      <c r="AW92" s="83">
        <f>' CALCULATIONS'!BI1558</f>
        <v>38761333.98113247</v>
      </c>
      <c r="AX92" s="83">
        <f>' CALCULATIONS'!BJ1558</f>
        <v>80269187.481356651</v>
      </c>
      <c r="AY92" s="83">
        <f>' CALCULATIONS'!BK1558</f>
        <v>6839482.8801253708</v>
      </c>
      <c r="AZ92" s="83">
        <f>' CALCULATIONS'!BL1558</f>
        <v>20764680.576379191</v>
      </c>
      <c r="BA92" s="83">
        <f>' CALCULATIONS'!BM1558</f>
        <v>23104345.218008377</v>
      </c>
      <c r="BB92" s="83">
        <f>' CALCULATIONS'!BN1558</f>
        <v>11774751.080464946</v>
      </c>
      <c r="BC92" s="83">
        <f>' CALCULATIONS'!BO1558</f>
        <v>48291039.928693108</v>
      </c>
      <c r="BD92" s="83">
        <f>' CALCULATIONS'!BP1558</f>
        <v>47529046.895156272</v>
      </c>
      <c r="BE92" s="83">
        <f>' CALCULATIONS'!BQ1558</f>
        <v>38783711.459922753</v>
      </c>
      <c r="BF92" s="83">
        <f>' CALCULATIONS'!BR1558</f>
        <v>12936185.633674424</v>
      </c>
      <c r="BG92" s="83">
        <f>' CALCULATIONS'!BS1558</f>
        <v>32633251.528120883</v>
      </c>
      <c r="BH92" s="83">
        <f>' CALCULATIONS'!BT1558</f>
        <v>37678620.814020939</v>
      </c>
      <c r="BI92" s="83">
        <f>' CALCULATIONS'!BU1558</f>
        <v>38922748.463598318</v>
      </c>
      <c r="BJ92" s="83">
        <f>' CALCULATIONS'!BV1558</f>
        <v>80356093.171783417</v>
      </c>
      <c r="BK92" s="650">
        <f t="shared" si="4"/>
        <v>1760680834.7950811</v>
      </c>
    </row>
    <row r="93" spans="1:63" ht="15.75" x14ac:dyDescent="0.25">
      <c r="A93" s="634" t="s">
        <v>1262</v>
      </c>
      <c r="C93" s="83">
        <f>' MOD'!C349</f>
        <v>320284.0292441388</v>
      </c>
      <c r="D93" s="83">
        <f>' MOD'!D349</f>
        <v>0</v>
      </c>
      <c r="E93" s="83">
        <f>' MOD'!E349</f>
        <v>0</v>
      </c>
      <c r="F93" s="83">
        <f>' MOD'!F349</f>
        <v>0</v>
      </c>
      <c r="G93" s="83">
        <f>' MOD'!G349</f>
        <v>0</v>
      </c>
      <c r="H93" s="83">
        <f>' MOD'!H349</f>
        <v>0</v>
      </c>
      <c r="I93" s="83">
        <f>' MOD'!I349</f>
        <v>0</v>
      </c>
      <c r="J93" s="83">
        <f>' MOD'!J349</f>
        <v>0</v>
      </c>
      <c r="K93" s="83">
        <f>' MOD'!K349</f>
        <v>0</v>
      </c>
      <c r="L93" s="83">
        <f>' MOD'!L349</f>
        <v>0</v>
      </c>
      <c r="M93" s="83">
        <f>' MOD'!M349</f>
        <v>0</v>
      </c>
      <c r="N93" s="83">
        <f>' MOD'!N349</f>
        <v>2193896.4651989671</v>
      </c>
      <c r="O93" s="83">
        <f>' MOD'!O349</f>
        <v>0</v>
      </c>
      <c r="P93" s="83">
        <f>' MOD'!P349</f>
        <v>0</v>
      </c>
      <c r="Q93" s="83">
        <f>' MOD'!Q349</f>
        <v>0</v>
      </c>
      <c r="R93" s="83">
        <f>' MOD'!R349</f>
        <v>0</v>
      </c>
      <c r="S93" s="83">
        <f>' MOD'!S349</f>
        <v>0</v>
      </c>
      <c r="T93" s="83">
        <f>' MOD'!T349</f>
        <v>0</v>
      </c>
      <c r="U93" s="83">
        <f>' MOD'!U349</f>
        <v>0</v>
      </c>
      <c r="V93" s="83">
        <f>' MOD'!V349</f>
        <v>0</v>
      </c>
      <c r="W93" s="83">
        <f>' MOD'!W349</f>
        <v>0</v>
      </c>
      <c r="X93" s="83">
        <f>' MOD'!X349</f>
        <v>0</v>
      </c>
      <c r="Y93" s="83">
        <f>' MOD'!Y349</f>
        <v>0</v>
      </c>
      <c r="Z93" s="83">
        <f>' MOD'!Z349</f>
        <v>2368226.7267506141</v>
      </c>
      <c r="AA93" s="83">
        <f>' MOD'!AA349</f>
        <v>0</v>
      </c>
      <c r="AB93" s="83">
        <f>' MOD'!AB349</f>
        <v>0</v>
      </c>
      <c r="AC93" s="83">
        <f>' MOD'!AC349</f>
        <v>0</v>
      </c>
      <c r="AD93" s="83">
        <f>' MOD'!AD349</f>
        <v>0</v>
      </c>
      <c r="AE93" s="83">
        <f>' MOD'!AE349</f>
        <v>0</v>
      </c>
      <c r="AF93" s="83">
        <f>' MOD'!AF349</f>
        <v>0</v>
      </c>
      <c r="AG93" s="83">
        <f>' MOD'!AG349</f>
        <v>0</v>
      </c>
      <c r="AH93" s="83">
        <f>' MOD'!AH349</f>
        <v>0</v>
      </c>
      <c r="AI93" s="83">
        <f>' MOD'!AI349</f>
        <v>0</v>
      </c>
      <c r="AJ93" s="83">
        <f>' MOD'!AJ349</f>
        <v>0</v>
      </c>
      <c r="AK93" s="83">
        <f>' MOD'!AK349</f>
        <v>0</v>
      </c>
      <c r="AL93" s="83">
        <f>' MOD'!AL349</f>
        <v>71032.546797749659</v>
      </c>
      <c r="AM93" s="83">
        <f>' MOD'!AM349</f>
        <v>0</v>
      </c>
      <c r="AN93" s="83">
        <f>' MOD'!AN349</f>
        <v>0</v>
      </c>
      <c r="AO93" s="83">
        <f>' MOD'!AO349</f>
        <v>0</v>
      </c>
      <c r="AP93" s="83">
        <f>' MOD'!AP349</f>
        <v>0</v>
      </c>
      <c r="AQ93" s="83">
        <f>' MOD'!AQ349</f>
        <v>0</v>
      </c>
      <c r="AR93" s="83">
        <f>' MOD'!AR349</f>
        <v>0</v>
      </c>
      <c r="AS93" s="83">
        <f>' MOD'!AS349</f>
        <v>0</v>
      </c>
      <c r="AT93" s="83">
        <f>' MOD'!AT349</f>
        <v>0</v>
      </c>
      <c r="AU93" s="83">
        <f>' MOD'!AU349</f>
        <v>0</v>
      </c>
      <c r="AV93" s="83">
        <f>' MOD'!AV349</f>
        <v>0</v>
      </c>
      <c r="AW93" s="83">
        <f>' MOD'!AW349</f>
        <v>0</v>
      </c>
      <c r="AX93" s="83">
        <f>' MOD'!AX349</f>
        <v>2311553.828438519</v>
      </c>
      <c r="AY93" s="83">
        <f>' MOD'!AY349</f>
        <v>0</v>
      </c>
      <c r="AZ93" s="83">
        <f>' MOD'!AZ349</f>
        <v>0</v>
      </c>
      <c r="BA93" s="83">
        <f>' MOD'!BA349</f>
        <v>0</v>
      </c>
      <c r="BB93" s="83">
        <f>' MOD'!BB349</f>
        <v>0</v>
      </c>
      <c r="BC93" s="83">
        <f>' MOD'!BC349</f>
        <v>0</v>
      </c>
      <c r="BD93" s="83">
        <f>' MOD'!BD349</f>
        <v>0</v>
      </c>
      <c r="BE93" s="83">
        <f>' MOD'!BE349</f>
        <v>0</v>
      </c>
      <c r="BF93" s="83">
        <f>' MOD'!BF349</f>
        <v>0</v>
      </c>
      <c r="BG93" s="83">
        <f>' MOD'!BG349</f>
        <v>0</v>
      </c>
      <c r="BH93" s="83">
        <f>' MOD'!BH349</f>
        <v>0</v>
      </c>
      <c r="BI93" s="83">
        <f>' MOD'!BI349</f>
        <v>0</v>
      </c>
      <c r="BJ93" s="83">
        <f>' MOD'!BJ349</f>
        <v>0</v>
      </c>
      <c r="BK93" s="650">
        <f t="shared" si="4"/>
        <v>7264993.5964299887</v>
      </c>
    </row>
    <row r="94" spans="1:63" ht="15.75" x14ac:dyDescent="0.25">
      <c r="A94" s="634" t="s">
        <v>1271</v>
      </c>
      <c r="C94" s="83">
        <f>' CALCULATIONS'!O1639</f>
        <v>12404656.000000002</v>
      </c>
      <c r="D94" s="83">
        <f>' CALCULATIONS'!P1639</f>
        <v>10168700</v>
      </c>
      <c r="E94" s="83">
        <f>' CALCULATIONS'!Q1639</f>
        <v>9091552.0000000019</v>
      </c>
      <c r="F94" s="83">
        <f>' CALCULATIONS'!R1639</f>
        <v>6553100</v>
      </c>
      <c r="G94" s="83">
        <f>' CALCULATIONS'!S1639</f>
        <v>11929120</v>
      </c>
      <c r="H94" s="83">
        <f>' CALCULATIONS'!T1639</f>
        <v>14709292.000000002</v>
      </c>
      <c r="I94" s="83">
        <f>' CALCULATIONS'!U1639</f>
        <v>14096028</v>
      </c>
      <c r="J94" s="83">
        <f>' CALCULATIONS'!V1639</f>
        <v>9325528.0000000019</v>
      </c>
      <c r="K94" s="83">
        <f>' CALCULATIONS'!W1639</f>
        <v>10435304</v>
      </c>
      <c r="L94" s="83">
        <f>' CALCULATIONS'!X1639</f>
        <v>12054684.000000002</v>
      </c>
      <c r="M94" s="83">
        <f>' CALCULATIONS'!Y1639</f>
        <v>12965284.000000002</v>
      </c>
      <c r="N94" s="83">
        <f>' CALCULATIONS'!Z1639</f>
        <v>21081340</v>
      </c>
      <c r="O94" s="83">
        <f>' CALCULATIONS'!AA1639</f>
        <v>12480900</v>
      </c>
      <c r="P94" s="83">
        <f>' CALCULATIONS'!AB1639</f>
        <v>10260495</v>
      </c>
      <c r="Q94" s="83">
        <f>' CALCULATIONS'!AC1639</f>
        <v>9145700</v>
      </c>
      <c r="R94" s="83">
        <f>' CALCULATIONS'!AD1639</f>
        <v>6578010.0000000009</v>
      </c>
      <c r="S94" s="83">
        <f>' CALCULATIONS'!AE1639</f>
        <v>12001155</v>
      </c>
      <c r="T94" s="83">
        <f>' CALCULATIONS'!AF1639</f>
        <v>14831505.000000002</v>
      </c>
      <c r="U94" s="83">
        <f>' CALCULATIONS'!AG1639</f>
        <v>14173795.000000002</v>
      </c>
      <c r="V94" s="83">
        <f>' CALCULATIONS'!AH1639</f>
        <v>9369705</v>
      </c>
      <c r="W94" s="83">
        <f>' CALCULATIONS'!AI1639</f>
        <v>10485615</v>
      </c>
      <c r="X94" s="83">
        <f>' CALCULATIONS'!AJ1639</f>
        <v>12135240</v>
      </c>
      <c r="Y94" s="83">
        <f>' CALCULATIONS'!AK1639</f>
        <v>13045900</v>
      </c>
      <c r="Z94" s="83">
        <f>' CALCULATIONS'!AL1639</f>
        <v>21246100</v>
      </c>
      <c r="AA94" s="83">
        <f>' CALCULATIONS'!AM1639</f>
        <v>13283290</v>
      </c>
      <c r="AB94" s="83">
        <f>' CALCULATIONS'!AN1639</f>
        <v>10788420</v>
      </c>
      <c r="AC94" s="83">
        <f>' CALCULATIONS'!AO1639</f>
        <v>9741889.9999999981</v>
      </c>
      <c r="AD94" s="83">
        <f>' CALCULATIONS'!AP1639</f>
        <v>7070509.9999999991</v>
      </c>
      <c r="AE94" s="83">
        <f>' CALCULATIONS'!AQ1639</f>
        <v>12779200</v>
      </c>
      <c r="AF94" s="83">
        <f>' CALCULATIONS'!AR1639</f>
        <v>15642519.999999998</v>
      </c>
      <c r="AG94" s="83">
        <f>' CALCULATIONS'!AS1639</f>
        <v>15125690</v>
      </c>
      <c r="AH94" s="83">
        <f>' CALCULATIONS'!AT1639</f>
        <v>10031800</v>
      </c>
      <c r="AI94" s="83">
        <f>' CALCULATIONS'!AU1639</f>
        <v>11222110</v>
      </c>
      <c r="AJ94" s="83">
        <f>' CALCULATIONS'!AV1639</f>
        <v>12886610</v>
      </c>
      <c r="AK94" s="83">
        <f>' CALCULATIONS'!AW1639</f>
        <v>13880669.999999998</v>
      </c>
      <c r="AL94" s="83">
        <f>' CALCULATIONS'!AX1639</f>
        <v>22453779.999999996</v>
      </c>
      <c r="AM94" s="83">
        <f>' CALCULATIONS'!AY1639</f>
        <v>15805042.000000002</v>
      </c>
      <c r="AN94" s="83">
        <f>' CALCULATIONS'!AZ1639</f>
        <v>12594290</v>
      </c>
      <c r="AO94" s="83">
        <f>' CALCULATIONS'!BA1639</f>
        <v>11606851</v>
      </c>
      <c r="AP94" s="83">
        <f>' CALCULATIONS'!BB1639</f>
        <v>8540602</v>
      </c>
      <c r="AQ94" s="83">
        <f>' CALCULATIONS'!BC1639</f>
        <v>15217609</v>
      </c>
      <c r="AR94" s="83">
        <f>' CALCULATIONS'!BD1639</f>
        <v>18350029</v>
      </c>
      <c r="AS94" s="83">
        <f>' CALCULATIONS'!BE1639</f>
        <v>18072118.000000004</v>
      </c>
      <c r="AT94" s="83">
        <f>' CALCULATIONS'!BF1639</f>
        <v>12046049</v>
      </c>
      <c r="AU94" s="83">
        <f>' CALCULATIONS'!BG1639</f>
        <v>13467388.999999998</v>
      </c>
      <c r="AV94" s="83">
        <f>' CALCULATIONS'!BH1639</f>
        <v>15280542.000000002</v>
      </c>
      <c r="AW94" s="83">
        <f>' CALCULATIONS'!BI1639</f>
        <v>16508981</v>
      </c>
      <c r="AX94" s="83">
        <f>' CALCULATIONS'!BJ1639</f>
        <v>26426160.000000004</v>
      </c>
      <c r="AY94" s="83">
        <f>' CALCULATIONS'!BK1639</f>
        <v>15312180.000000002</v>
      </c>
      <c r="AZ94" s="83">
        <f>' CALCULATIONS'!BL1639</f>
        <v>12263000</v>
      </c>
      <c r="BA94" s="83">
        <f>' CALCULATIONS'!BM1639</f>
        <v>11240900</v>
      </c>
      <c r="BB94" s="83">
        <f>' CALCULATIONS'!BN1639</f>
        <v>8241720</v>
      </c>
      <c r="BC94" s="83">
        <f>' CALCULATIONS'!BO1639</f>
        <v>14739720.000000002</v>
      </c>
      <c r="BD94" s="83">
        <f>' CALCULATIONS'!BP1639</f>
        <v>17844200</v>
      </c>
      <c r="BE94" s="83">
        <f>' CALCULATIONS'!BQ1639</f>
        <v>17489380</v>
      </c>
      <c r="BF94" s="83">
        <f>' CALCULATIONS'!BR1639</f>
        <v>11642380</v>
      </c>
      <c r="BG94" s="83">
        <f>' CALCULATIONS'!BS1639</f>
        <v>13018120.000000002</v>
      </c>
      <c r="BH94" s="83">
        <f>' CALCULATIONS'!BT1639</f>
        <v>14817220.000000002</v>
      </c>
      <c r="BI94" s="83">
        <f>' CALCULATIONS'!BU1639</f>
        <v>15995860</v>
      </c>
      <c r="BJ94" s="83">
        <f>' CALCULATIONS'!BV1639</f>
        <v>25675600</v>
      </c>
      <c r="BK94" s="650">
        <f t="shared" ref="BK94" si="40">SUM(C94:BJ94)</f>
        <v>807671140</v>
      </c>
    </row>
    <row r="95" spans="1:63" ht="15.75" x14ac:dyDescent="0.25">
      <c r="A95" s="634" t="s">
        <v>827</v>
      </c>
      <c r="C95" s="83">
        <f>' CALCULATIONS'!O1678</f>
        <v>19816437.960000001</v>
      </c>
      <c r="D95" s="83">
        <f>' CALCULATIONS'!P1678</f>
        <v>16244498.250000002</v>
      </c>
      <c r="E95" s="83">
        <f>' CALCULATIONS'!Q1678</f>
        <v>14523754.320000004</v>
      </c>
      <c r="F95" s="83">
        <f>' CALCULATIONS'!R1678</f>
        <v>10468577.25</v>
      </c>
      <c r="G95" s="83">
        <f>' CALCULATIONS'!S1678</f>
        <v>19056769.199999996</v>
      </c>
      <c r="H95" s="83">
        <f>' CALCULATIONS'!T1678</f>
        <v>23498093.970000003</v>
      </c>
      <c r="I95" s="83">
        <f>' CALCULATIONS'!U1678</f>
        <v>22518404.73</v>
      </c>
      <c r="J95" s="83">
        <f>' CALCULATIONS'!V1678</f>
        <v>14897530.98</v>
      </c>
      <c r="K95" s="83">
        <f>' CALCULATIONS'!W1678</f>
        <v>16670398.140000001</v>
      </c>
      <c r="L95" s="83">
        <f>' CALCULATIONS'!X1678</f>
        <v>19257357.690000001</v>
      </c>
      <c r="M95" s="83">
        <f>' CALCULATIONS'!Y1678</f>
        <v>20712041.189999998</v>
      </c>
      <c r="N95" s="83">
        <f>' CALCULATIONS'!Z1678</f>
        <v>33677440.649999991</v>
      </c>
      <c r="O95" s="83">
        <f>' CALCULATIONS'!AA1678</f>
        <v>19938237.75</v>
      </c>
      <c r="P95" s="83">
        <f>' CALCULATIONS'!AB1678</f>
        <v>16391140.762499997</v>
      </c>
      <c r="Q95" s="83">
        <f>' CALCULATIONS'!AC1678</f>
        <v>14610255.75</v>
      </c>
      <c r="R95" s="83">
        <f>' CALCULATIONS'!AD1678</f>
        <v>10508370.975000001</v>
      </c>
      <c r="S95" s="83">
        <f>' CALCULATIONS'!AE1678</f>
        <v>19171845.112500001</v>
      </c>
      <c r="T95" s="83">
        <f>' CALCULATIONS'!AF1678</f>
        <v>23693329.237500001</v>
      </c>
      <c r="U95" s="83">
        <f>' CALCULATIONS'!AG1678</f>
        <v>22642637.512500003</v>
      </c>
      <c r="V95" s="83">
        <f>' CALCULATIONS'!AH1678</f>
        <v>14968103.737500001</v>
      </c>
      <c r="W95" s="83">
        <f>' CALCULATIONS'!AI1678</f>
        <v>16750769.962499999</v>
      </c>
      <c r="X95" s="83">
        <f>' CALCULATIONS'!AJ1678</f>
        <v>19386045.900000002</v>
      </c>
      <c r="Y95" s="83">
        <f>' CALCULATIONS'!AK1678</f>
        <v>20840825.25</v>
      </c>
      <c r="Z95" s="83">
        <f>' CALCULATIONS'!AL1678</f>
        <v>33940644.75</v>
      </c>
      <c r="AA95" s="83">
        <f>' CALCULATIONS'!AM1678</f>
        <v>21220055.774999995</v>
      </c>
      <c r="AB95" s="83">
        <f>' CALCULATIONS'!AN1678</f>
        <v>17234500.949999999</v>
      </c>
      <c r="AC95" s="83">
        <f>' CALCULATIONS'!AO1678</f>
        <v>15562669.274999997</v>
      </c>
      <c r="AD95" s="83">
        <f>' CALCULATIONS'!AP1678</f>
        <v>11295139.725</v>
      </c>
      <c r="AE95" s="83">
        <f>' CALCULATIONS'!AQ1678</f>
        <v>20414772</v>
      </c>
      <c r="AF95" s="83">
        <f>' CALCULATIONS'!AR1678</f>
        <v>24988925.699999999</v>
      </c>
      <c r="AG95" s="83">
        <f>' CALCULATIONS'!AS1678</f>
        <v>24163289.774999995</v>
      </c>
      <c r="AH95" s="83">
        <f>' CALCULATIONS'!AT1678</f>
        <v>16025800.5</v>
      </c>
      <c r="AI95" s="83">
        <f>' CALCULATIONS'!AU1678</f>
        <v>17927320.724999998</v>
      </c>
      <c r="AJ95" s="83">
        <f>' CALCULATIONS'!AV1678</f>
        <v>20586359.474999998</v>
      </c>
      <c r="AK95" s="83">
        <f>' CALCULATIONS'!AW1678</f>
        <v>22174370.324999999</v>
      </c>
      <c r="AL95" s="83">
        <f>' CALCULATIONS'!AX1678</f>
        <v>35869913.549999997</v>
      </c>
      <c r="AM95" s="83">
        <f>' CALCULATIONS'!AY1678</f>
        <v>25248554.594999999</v>
      </c>
      <c r="AN95" s="83">
        <f>' CALCULATIONS'!AZ1678</f>
        <v>20119378.275000002</v>
      </c>
      <c r="AO95" s="83">
        <f>' CALCULATIONS'!BA1678</f>
        <v>18541944.4725</v>
      </c>
      <c r="AP95" s="83">
        <f>' CALCULATIONS'!BB1678</f>
        <v>13643611.695</v>
      </c>
      <c r="AQ95" s="83">
        <f>' CALCULATIONS'!BC1678</f>
        <v>24310130.377499998</v>
      </c>
      <c r="AR95" s="83">
        <f>' CALCULATIONS'!BD1678</f>
        <v>29314171.327500001</v>
      </c>
      <c r="AS95" s="83">
        <f>' CALCULATIONS'!BE1678</f>
        <v>28870208.505000003</v>
      </c>
      <c r="AT95" s="83">
        <f>' CALCULATIONS'!BF1678</f>
        <v>19243563.277499996</v>
      </c>
      <c r="AU95" s="83">
        <f>' CALCULATIONS'!BG1678</f>
        <v>21514153.927499998</v>
      </c>
      <c r="AV95" s="83">
        <f>' CALCULATIONS'!BH1678</f>
        <v>24410665.845000003</v>
      </c>
      <c r="AW95" s="83">
        <f>' CALCULATIONS'!BI1678</f>
        <v>26373097.147500001</v>
      </c>
      <c r="AX95" s="83">
        <f>' CALCULATIONS'!BJ1678</f>
        <v>42215790.600000001</v>
      </c>
      <c r="AY95" s="83">
        <f>' CALCULATIONS'!BK1678</f>
        <v>24461207.550000001</v>
      </c>
      <c r="AZ95" s="83">
        <f>' CALCULATIONS'!BL1678</f>
        <v>19590142.5</v>
      </c>
      <c r="BA95" s="83">
        <f>' CALCULATIONS'!BM1678</f>
        <v>17957337.75</v>
      </c>
      <c r="BB95" s="83">
        <f>' CALCULATIONS'!BN1678</f>
        <v>13166147.700000001</v>
      </c>
      <c r="BC95" s="83">
        <f>' CALCULATIONS'!BO1678</f>
        <v>23546702.699999999</v>
      </c>
      <c r="BD95" s="83">
        <f>' CALCULATIONS'!BP1678</f>
        <v>28506109.5</v>
      </c>
      <c r="BE95" s="83">
        <f>' CALCULATIONS'!BQ1678</f>
        <v>27939284.550000001</v>
      </c>
      <c r="BF95" s="83">
        <f>' CALCULATIONS'!BR1678</f>
        <v>18598702.050000004</v>
      </c>
      <c r="BG95" s="83">
        <f>' CALCULATIONS'!BS1678</f>
        <v>20796446.699999999</v>
      </c>
      <c r="BH95" s="83">
        <f>' CALCULATIONS'!BT1678</f>
        <v>23670508.949999999</v>
      </c>
      <c r="BI95" s="83">
        <f>' CALCULATIONS'!BU1678</f>
        <v>25553386.350000001</v>
      </c>
      <c r="BJ95" s="83">
        <f>' CALCULATIONS'!BV1678</f>
        <v>41016771</v>
      </c>
      <c r="BK95" s="650">
        <f t="shared" si="4"/>
        <v>1290254646.1500001</v>
      </c>
    </row>
    <row r="96" spans="1:63" ht="15.75" x14ac:dyDescent="0.25">
      <c r="A96" s="627" t="s">
        <v>853</v>
      </c>
      <c r="C96" s="83">
        <f>C81+C87+C90</f>
        <v>510523077.46084094</v>
      </c>
      <c r="D96" s="83">
        <f t="shared" ref="D96:AH96" si="41">D81+D87+D90</f>
        <v>287200168.34698606</v>
      </c>
      <c r="E96" s="83">
        <f t="shared" si="41"/>
        <v>284427034.74751514</v>
      </c>
      <c r="F96" s="83">
        <f t="shared" si="41"/>
        <v>221976542.51186562</v>
      </c>
      <c r="G96" s="83">
        <f t="shared" si="41"/>
        <v>425372807.28515935</v>
      </c>
      <c r="H96" s="83">
        <f t="shared" si="41"/>
        <v>435775988.52979076</v>
      </c>
      <c r="I96" s="83">
        <f t="shared" si="41"/>
        <v>397050804.87424076</v>
      </c>
      <c r="J96" s="83">
        <f t="shared" si="41"/>
        <v>250389474.54769331</v>
      </c>
      <c r="K96" s="83">
        <f t="shared" si="41"/>
        <v>343339979.20373458</v>
      </c>
      <c r="L96" s="83">
        <f t="shared" si="41"/>
        <v>391074003.76597655</v>
      </c>
      <c r="M96" s="83">
        <f t="shared" si="41"/>
        <v>387344888.7205528</v>
      </c>
      <c r="N96" s="83">
        <f t="shared" si="41"/>
        <v>653485922.21716976</v>
      </c>
      <c r="O96" s="83">
        <f t="shared" si="41"/>
        <v>279730064.09491462</v>
      </c>
      <c r="P96" s="83">
        <f t="shared" si="41"/>
        <v>303536774.43679023</v>
      </c>
      <c r="Q96" s="83">
        <f t="shared" si="41"/>
        <v>299448014.01396734</v>
      </c>
      <c r="R96" s="83">
        <f t="shared" si="41"/>
        <v>237335955.12431961</v>
      </c>
      <c r="S96" s="83">
        <f t="shared" si="41"/>
        <v>410802745.87316853</v>
      </c>
      <c r="T96" s="83">
        <f t="shared" si="41"/>
        <v>422260989.00440931</v>
      </c>
      <c r="U96" s="83">
        <f t="shared" si="41"/>
        <v>379207927.31460369</v>
      </c>
      <c r="V96" s="83">
        <f t="shared" si="41"/>
        <v>251191509.26149911</v>
      </c>
      <c r="W96" s="83">
        <f t="shared" si="41"/>
        <v>340618182.24670023</v>
      </c>
      <c r="X96" s="83">
        <f t="shared" si="41"/>
        <v>376498723.28712201</v>
      </c>
      <c r="Y96" s="83">
        <f t="shared" si="41"/>
        <v>398543941.94014966</v>
      </c>
      <c r="Z96" s="83">
        <f t="shared" si="41"/>
        <v>689687377.19916999</v>
      </c>
      <c r="AA96" s="83">
        <f t="shared" si="41"/>
        <v>313880106.81984782</v>
      </c>
      <c r="AB96" s="83">
        <f t="shared" si="41"/>
        <v>350891054.8937006</v>
      </c>
      <c r="AC96" s="83">
        <f t="shared" si="41"/>
        <v>343291503.62423205</v>
      </c>
      <c r="AD96" s="83">
        <f t="shared" si="41"/>
        <v>272060481.6732645</v>
      </c>
      <c r="AE96" s="83">
        <f t="shared" si="41"/>
        <v>524164547.5060581</v>
      </c>
      <c r="AF96" s="83">
        <f t="shared" si="41"/>
        <v>548212116.01790392</v>
      </c>
      <c r="AG96" s="83">
        <f t="shared" si="41"/>
        <v>456370260.33697492</v>
      </c>
      <c r="AH96" s="83">
        <f t="shared" si="41"/>
        <v>294714008.52011836</v>
      </c>
      <c r="AI96" s="83">
        <f t="shared" ref="AI96:BJ96" si="42">AI81+AI87+AI90</f>
        <v>407234567.66805178</v>
      </c>
      <c r="AJ96" s="83">
        <f t="shared" si="42"/>
        <v>425418391.03776664</v>
      </c>
      <c r="AK96" s="83">
        <f t="shared" si="42"/>
        <v>446729756.41515851</v>
      </c>
      <c r="AL96" s="83">
        <f t="shared" si="42"/>
        <v>697530925.48911893</v>
      </c>
      <c r="AM96" s="83">
        <f t="shared" si="42"/>
        <v>399560565.49914622</v>
      </c>
      <c r="AN96" s="83">
        <f t="shared" si="42"/>
        <v>363703508.65672308</v>
      </c>
      <c r="AO96" s="83">
        <f t="shared" si="42"/>
        <v>376869301.98873824</v>
      </c>
      <c r="AP96" s="83">
        <f t="shared" si="42"/>
        <v>299296854.61018264</v>
      </c>
      <c r="AQ96" s="83">
        <f t="shared" si="42"/>
        <v>577013212.12551069</v>
      </c>
      <c r="AR96" s="83">
        <f t="shared" si="42"/>
        <v>590496114.39172149</v>
      </c>
      <c r="AS96" s="83">
        <f t="shared" si="42"/>
        <v>524697080.16803902</v>
      </c>
      <c r="AT96" s="83">
        <f t="shared" si="42"/>
        <v>326961930.53163636</v>
      </c>
      <c r="AU96" s="83">
        <f t="shared" si="42"/>
        <v>446943086.48713696</v>
      </c>
      <c r="AV96" s="83">
        <f t="shared" si="42"/>
        <v>471350257.52513587</v>
      </c>
      <c r="AW96" s="83">
        <f t="shared" si="42"/>
        <v>487646325.10500318</v>
      </c>
      <c r="AX96" s="83">
        <f t="shared" si="42"/>
        <v>797313725.03866374</v>
      </c>
      <c r="AY96" s="83">
        <f t="shared" si="42"/>
        <v>311001380.23012078</v>
      </c>
      <c r="AZ96" s="83">
        <f t="shared" si="42"/>
        <v>385561208.95338285</v>
      </c>
      <c r="BA96" s="83">
        <f t="shared" si="42"/>
        <v>395564997.66926563</v>
      </c>
      <c r="BB96" s="83">
        <f t="shared" si="42"/>
        <v>317056893.89253181</v>
      </c>
      <c r="BC96" s="83">
        <f t="shared" si="42"/>
        <v>580764301.01073849</v>
      </c>
      <c r="BD96" s="83">
        <f t="shared" si="42"/>
        <v>600682209.99053907</v>
      </c>
      <c r="BE96" s="83">
        <f t="shared" si="42"/>
        <v>527066057.53216004</v>
      </c>
      <c r="BF96" s="83">
        <f t="shared" si="42"/>
        <v>340932946.68715185</v>
      </c>
      <c r="BG96" s="83">
        <f t="shared" si="42"/>
        <v>482193585.00115114</v>
      </c>
      <c r="BH96" s="83">
        <f t="shared" si="42"/>
        <v>534119600.54694176</v>
      </c>
      <c r="BI96" s="83">
        <f t="shared" si="42"/>
        <v>539193123.76295602</v>
      </c>
      <c r="BJ96" s="83">
        <f t="shared" si="42"/>
        <v>858804024.59760737</v>
      </c>
      <c r="BK96" s="650">
        <f t="shared" si="4"/>
        <v>25592112908.012722</v>
      </c>
    </row>
    <row r="97" spans="1:63" ht="15.75" x14ac:dyDescent="0.25">
      <c r="A97" s="169" t="s">
        <v>854</v>
      </c>
      <c r="C97" s="83">
        <f>B98</f>
        <v>0</v>
      </c>
      <c r="D97" s="83">
        <f t="shared" ref="D97:BJ97" si="43">C98</f>
        <v>177573244.33420554</v>
      </c>
      <c r="E97" s="83">
        <f t="shared" si="43"/>
        <v>161660317.45432749</v>
      </c>
      <c r="F97" s="83">
        <f t="shared" si="43"/>
        <v>155160818.15716267</v>
      </c>
      <c r="G97" s="83">
        <f t="shared" si="43"/>
        <v>131178212.40661854</v>
      </c>
      <c r="H97" s="83">
        <f t="shared" si="43"/>
        <v>193582963.37105319</v>
      </c>
      <c r="I97" s="83">
        <f t="shared" si="43"/>
        <v>218907461.53072834</v>
      </c>
      <c r="J97" s="83">
        <f t="shared" si="43"/>
        <v>214246353.53216317</v>
      </c>
      <c r="K97" s="83">
        <f t="shared" si="43"/>
        <v>161612461.94081965</v>
      </c>
      <c r="L97" s="83">
        <f t="shared" si="43"/>
        <v>175635631.70245364</v>
      </c>
      <c r="M97" s="83">
        <f t="shared" si="43"/>
        <v>197116394.94554093</v>
      </c>
      <c r="N97" s="83">
        <f t="shared" si="43"/>
        <v>203290881.27516302</v>
      </c>
      <c r="O97" s="83">
        <f t="shared" si="43"/>
        <v>298009322.95385492</v>
      </c>
      <c r="P97" s="83">
        <f t="shared" si="43"/>
        <v>208969565.52827832</v>
      </c>
      <c r="Q97" s="83">
        <f t="shared" si="43"/>
        <v>185374633.60438648</v>
      </c>
      <c r="R97" s="83">
        <f t="shared" si="43"/>
        <v>175361383.18110672</v>
      </c>
      <c r="S97" s="83">
        <f t="shared" si="43"/>
        <v>149273505.34451592</v>
      </c>
      <c r="T97" s="83">
        <f t="shared" si="43"/>
        <v>202580771.71703482</v>
      </c>
      <c r="U97" s="83">
        <f t="shared" si="43"/>
        <v>226006594.30350104</v>
      </c>
      <c r="V97" s="83">
        <f t="shared" si="43"/>
        <v>218907380.15974</v>
      </c>
      <c r="W97" s="83">
        <f t="shared" si="43"/>
        <v>170035768.51406524</v>
      </c>
      <c r="X97" s="83">
        <f t="shared" si="43"/>
        <v>184704620.48793641</v>
      </c>
      <c r="Y97" s="83">
        <f t="shared" si="43"/>
        <v>202988443.49310625</v>
      </c>
      <c r="Z97" s="83">
        <f t="shared" si="43"/>
        <v>217575543.66734788</v>
      </c>
      <c r="AA97" s="83">
        <f t="shared" si="43"/>
        <v>328158928.82405967</v>
      </c>
      <c r="AB97" s="83">
        <f t="shared" si="43"/>
        <v>214013011.88130254</v>
      </c>
      <c r="AC97" s="83">
        <f t="shared" si="43"/>
        <v>188301355.59166771</v>
      </c>
      <c r="AD97" s="83">
        <f t="shared" si="43"/>
        <v>177197619.73863325</v>
      </c>
      <c r="AE97" s="83">
        <f t="shared" si="43"/>
        <v>149752700.47063258</v>
      </c>
      <c r="AF97" s="83">
        <f t="shared" si="43"/>
        <v>224639082.65889689</v>
      </c>
      <c r="AG97" s="83">
        <f t="shared" si="43"/>
        <v>257617066.22560027</v>
      </c>
      <c r="AH97" s="83">
        <f t="shared" si="43"/>
        <v>237995775.52085841</v>
      </c>
      <c r="AI97" s="83">
        <f t="shared" si="43"/>
        <v>177569928.01365891</v>
      </c>
      <c r="AJ97" s="83">
        <f t="shared" si="43"/>
        <v>194934831.89390358</v>
      </c>
      <c r="AK97" s="83">
        <f t="shared" si="43"/>
        <v>206784407.64389005</v>
      </c>
      <c r="AL97" s="83">
        <f t="shared" si="43"/>
        <v>217838054.68634951</v>
      </c>
      <c r="AM97" s="83">
        <f t="shared" si="43"/>
        <v>305122993.39182281</v>
      </c>
      <c r="AN97" s="83">
        <f t="shared" si="43"/>
        <v>254885542.57758453</v>
      </c>
      <c r="AO97" s="83">
        <f t="shared" si="43"/>
        <v>223744975.97836661</v>
      </c>
      <c r="AP97" s="83">
        <f t="shared" si="43"/>
        <v>217243462.24342093</v>
      </c>
      <c r="AQ97" s="83">
        <f t="shared" si="43"/>
        <v>186833731.62789917</v>
      </c>
      <c r="AR97" s="83">
        <f t="shared" si="43"/>
        <v>276285064.76187164</v>
      </c>
      <c r="AS97" s="83">
        <f t="shared" si="43"/>
        <v>313516596.71512938</v>
      </c>
      <c r="AT97" s="83">
        <f t="shared" si="43"/>
        <v>303183670.36199713</v>
      </c>
      <c r="AU97" s="83">
        <f t="shared" si="43"/>
        <v>227925004.57854828</v>
      </c>
      <c r="AV97" s="83">
        <f t="shared" si="43"/>
        <v>244101224.4280138</v>
      </c>
      <c r="AW97" s="83">
        <f t="shared" si="43"/>
        <v>258780323.25964987</v>
      </c>
      <c r="AX97" s="83">
        <f t="shared" si="43"/>
        <v>269984106.85530007</v>
      </c>
      <c r="AY97" s="83">
        <f t="shared" si="43"/>
        <v>386043896.64249754</v>
      </c>
      <c r="AZ97" s="83">
        <f t="shared" si="43"/>
        <v>261391978.82723185</v>
      </c>
      <c r="BA97" s="83">
        <f t="shared" si="43"/>
        <v>242607445.41773054</v>
      </c>
      <c r="BB97" s="83">
        <f t="shared" si="43"/>
        <v>239314666.15762356</v>
      </c>
      <c r="BC97" s="83">
        <f t="shared" si="43"/>
        <v>208639335.01880828</v>
      </c>
      <c r="BD97" s="83">
        <f t="shared" si="43"/>
        <v>296026363.51108003</v>
      </c>
      <c r="BE97" s="83">
        <f t="shared" si="43"/>
        <v>336265715.06310713</v>
      </c>
      <c r="BF97" s="83">
        <f t="shared" si="43"/>
        <v>323749414.72322524</v>
      </c>
      <c r="BG97" s="83">
        <f t="shared" si="43"/>
        <v>249255885.52889138</v>
      </c>
      <c r="BH97" s="83">
        <f t="shared" si="43"/>
        <v>274293551.44876593</v>
      </c>
      <c r="BI97" s="83">
        <f t="shared" si="43"/>
        <v>303154931.99839044</v>
      </c>
      <c r="BJ97" s="83">
        <f t="shared" si="43"/>
        <v>315880520.91050494</v>
      </c>
      <c r="BK97" s="650">
        <f t="shared" si="4"/>
        <v>13522785438.782026</v>
      </c>
    </row>
    <row r="98" spans="1:63" ht="15.75" x14ac:dyDescent="0.25">
      <c r="A98" s="169" t="s">
        <v>855</v>
      </c>
      <c r="C98" s="83">
        <f>((C96+C97)/(30+'MONTHLY DATA'!AM213))*'MONTHLY DATA'!AM213</f>
        <v>177573244.33420554</v>
      </c>
      <c r="D98" s="83">
        <f>((D96+D97)/(30+'MONTHLY DATA'!AN213))*'MONTHLY DATA'!AN213</f>
        <v>161660317.45432749</v>
      </c>
      <c r="E98" s="83">
        <f>((E96+E97)/(30+'MONTHLY DATA'!AO213))*'MONTHLY DATA'!AO213</f>
        <v>155160818.15716267</v>
      </c>
      <c r="F98" s="83">
        <f>((F96+F97)/(30+'MONTHLY DATA'!AP213))*'MONTHLY DATA'!AP213</f>
        <v>131178212.40661854</v>
      </c>
      <c r="G98" s="83">
        <f>((G96+G97)/(30+'MONTHLY DATA'!AQ213))*'MONTHLY DATA'!AQ213</f>
        <v>193582963.37105319</v>
      </c>
      <c r="H98" s="83">
        <f>((H96+H97)/(30+'MONTHLY DATA'!AR213))*'MONTHLY DATA'!AR213</f>
        <v>218907461.53072834</v>
      </c>
      <c r="I98" s="83">
        <f>((I96+I97)/(30+'MONTHLY DATA'!AS213))*'MONTHLY DATA'!AS213</f>
        <v>214246353.53216317</v>
      </c>
      <c r="J98" s="83">
        <f>((J96+J97)/(30+'MONTHLY DATA'!AT213))*'MONTHLY DATA'!AT213</f>
        <v>161612461.94081965</v>
      </c>
      <c r="K98" s="83">
        <f>((K96+K97)/(30+'MONTHLY DATA'!AU213))*'MONTHLY DATA'!AU213</f>
        <v>175635631.70245364</v>
      </c>
      <c r="L98" s="83">
        <f>((L96+L97)/(30+'MONTHLY DATA'!AV213))*'MONTHLY DATA'!AV213</f>
        <v>197116394.94554093</v>
      </c>
      <c r="M98" s="83">
        <f>((M96+M97)/(30+'MONTHLY DATA'!AW213))*'MONTHLY DATA'!AW213</f>
        <v>203290881.27516302</v>
      </c>
      <c r="N98" s="83">
        <f>((N96+N97)/(30+'MONTHLY DATA'!AX213))*'MONTHLY DATA'!AX213</f>
        <v>298009322.95385492</v>
      </c>
      <c r="O98" s="83">
        <f>((O96+O97)/(30+'MONTHLY DATA'!AY213))*'MONTHLY DATA'!AY213</f>
        <v>208969565.52827832</v>
      </c>
      <c r="P98" s="83">
        <f>((P96+P97)/(30+'MONTHLY DATA'!AZ213))*'MONTHLY DATA'!AZ213</f>
        <v>185374633.60438648</v>
      </c>
      <c r="Q98" s="83">
        <f>((Q96+Q97)/(30+'MONTHLY DATA'!BA213))*'MONTHLY DATA'!BA213</f>
        <v>175361383.18110672</v>
      </c>
      <c r="R98" s="83">
        <f>((R96+R97)/(30+'MONTHLY DATA'!BB213))*'MONTHLY DATA'!BB213</f>
        <v>149273505.34451592</v>
      </c>
      <c r="S98" s="83">
        <f>((S96+S97)/(30+'MONTHLY DATA'!BC213))*'MONTHLY DATA'!BC213</f>
        <v>202580771.71703482</v>
      </c>
      <c r="T98" s="83">
        <f>((T96+T97)/(30+'MONTHLY DATA'!BD213))*'MONTHLY DATA'!BD213</f>
        <v>226006594.30350104</v>
      </c>
      <c r="U98" s="83">
        <f>((U96+U97)/(30+'MONTHLY DATA'!BE213))*'MONTHLY DATA'!BE213</f>
        <v>218907380.15974</v>
      </c>
      <c r="V98" s="83">
        <f>((V96+V97)/(30+'MONTHLY DATA'!BF213))*'MONTHLY DATA'!BF213</f>
        <v>170035768.51406524</v>
      </c>
      <c r="W98" s="83">
        <f>((W96+W97)/(30+'MONTHLY DATA'!BG213))*'MONTHLY DATA'!BG213</f>
        <v>184704620.48793641</v>
      </c>
      <c r="X98" s="83">
        <f>((X96+X97)/(30+'MONTHLY DATA'!BH213))*'MONTHLY DATA'!BH213</f>
        <v>202988443.49310625</v>
      </c>
      <c r="Y98" s="83">
        <f>((Y96+Y97)/(30+'MONTHLY DATA'!BI213))*'MONTHLY DATA'!BI213</f>
        <v>217575543.66734788</v>
      </c>
      <c r="Z98" s="83">
        <f>((Z96+Z97)/(30+'MONTHLY DATA'!BJ213))*'MONTHLY DATA'!BJ213</f>
        <v>328158928.82405967</v>
      </c>
      <c r="AA98" s="83">
        <f>((AA96+AA97)/(30+'MONTHLY DATA'!BK213))*'MONTHLY DATA'!BK213</f>
        <v>214013011.88130254</v>
      </c>
      <c r="AB98" s="83">
        <f>((AB96+AB97)/(30+'MONTHLY DATA'!BL213))*'MONTHLY DATA'!BL213</f>
        <v>188301355.59166771</v>
      </c>
      <c r="AC98" s="83">
        <f>((AC96+AC97)/(30+'MONTHLY DATA'!BM213))*'MONTHLY DATA'!BM213</f>
        <v>177197619.73863325</v>
      </c>
      <c r="AD98" s="83">
        <f>((AD96+AD97)/(30+'MONTHLY DATA'!BN213))*'MONTHLY DATA'!BN213</f>
        <v>149752700.47063258</v>
      </c>
      <c r="AE98" s="83">
        <f>((AE96+AE97)/(30+'MONTHLY DATA'!BO213))*'MONTHLY DATA'!BO213</f>
        <v>224639082.65889689</v>
      </c>
      <c r="AF98" s="83">
        <f>((AF96+AF97)/(30+'MONTHLY DATA'!BP213))*'MONTHLY DATA'!BP213</f>
        <v>257617066.22560027</v>
      </c>
      <c r="AG98" s="83">
        <f>((AG96+AG97)/(30+'MONTHLY DATA'!BQ213))*'MONTHLY DATA'!BQ213</f>
        <v>237995775.52085841</v>
      </c>
      <c r="AH98" s="83">
        <f>((AH96+AH97)/(30+'MONTHLY DATA'!BR213))*'MONTHLY DATA'!BR213</f>
        <v>177569928.01365891</v>
      </c>
      <c r="AI98" s="83">
        <f>((AI96+AI97)/(30+'MONTHLY DATA'!BS213))*'MONTHLY DATA'!BS213</f>
        <v>194934831.89390358</v>
      </c>
      <c r="AJ98" s="83">
        <f>((AJ96+AJ97)/(30+'MONTHLY DATA'!BT213))*'MONTHLY DATA'!BT213</f>
        <v>206784407.64389005</v>
      </c>
      <c r="AK98" s="83">
        <f>((AK96+AK97)/(30+'MONTHLY DATA'!BU213))*'MONTHLY DATA'!BU213</f>
        <v>217838054.68634951</v>
      </c>
      <c r="AL98" s="83">
        <f>((AL96+AL97)/(30+'MONTHLY DATA'!BV213))*'MONTHLY DATA'!BV213</f>
        <v>305122993.39182281</v>
      </c>
      <c r="AM98" s="83">
        <f>((AM96+AM97)/(30+'MONTHLY DATA'!BW213))*'MONTHLY DATA'!BW213</f>
        <v>254885542.57758453</v>
      </c>
      <c r="AN98" s="83">
        <f>((AN96+AN97)/(30+'MONTHLY DATA'!BX213))*'MONTHLY DATA'!BX213</f>
        <v>223744975.97836661</v>
      </c>
      <c r="AO98" s="83">
        <f>((AO96+AO97)/(30+'MONTHLY DATA'!BY213))*'MONTHLY DATA'!BY213</f>
        <v>217243462.24342093</v>
      </c>
      <c r="AP98" s="83">
        <f>((AP96+AP97)/(30+'MONTHLY DATA'!BZ213))*'MONTHLY DATA'!BZ213</f>
        <v>186833731.62789917</v>
      </c>
      <c r="AQ98" s="83">
        <f>((AQ96+AQ97)/(30+'MONTHLY DATA'!CA213))*'MONTHLY DATA'!CA213</f>
        <v>276285064.76187164</v>
      </c>
      <c r="AR98" s="83">
        <f>((AR96+AR97)/(30+'MONTHLY DATA'!CB213))*'MONTHLY DATA'!CB213</f>
        <v>313516596.71512938</v>
      </c>
      <c r="AS98" s="83">
        <f>((AS96+AS97)/(30+'MONTHLY DATA'!CC213))*'MONTHLY DATA'!CC213</f>
        <v>303183670.36199713</v>
      </c>
      <c r="AT98" s="83">
        <f>((AT96+AT97)/(30+'MONTHLY DATA'!CD213))*'MONTHLY DATA'!CD213</f>
        <v>227925004.57854828</v>
      </c>
      <c r="AU98" s="83">
        <f>((AU96+AU97)/(30+'MONTHLY DATA'!CE213))*'MONTHLY DATA'!CE213</f>
        <v>244101224.4280138</v>
      </c>
      <c r="AV98" s="83">
        <f>((AV96+AV97)/(30+'MONTHLY DATA'!CF213))*'MONTHLY DATA'!CF213</f>
        <v>258780323.25964987</v>
      </c>
      <c r="AW98" s="83">
        <f>((AW96+AW97)/(30+'MONTHLY DATA'!CG213))*'MONTHLY DATA'!CG213</f>
        <v>269984106.85530007</v>
      </c>
      <c r="AX98" s="83">
        <f>((AX96+AX97)/(30+'MONTHLY DATA'!CH213))*'MONTHLY DATA'!CH213</f>
        <v>386043896.64249754</v>
      </c>
      <c r="AY98" s="83">
        <f>((AY96+AY97)/(30+'MONTHLY DATA'!CI213))*'MONTHLY DATA'!CI213</f>
        <v>261391978.82723185</v>
      </c>
      <c r="AZ98" s="83">
        <f>((AZ96+AZ97)/(30+'MONTHLY DATA'!CJ213))*'MONTHLY DATA'!CJ213</f>
        <v>242607445.41773054</v>
      </c>
      <c r="BA98" s="83">
        <f>((BA96+BA97)/(30+'MONTHLY DATA'!CK213))*'MONTHLY DATA'!CK213</f>
        <v>239314666.15762356</v>
      </c>
      <c r="BB98" s="83">
        <f>((BB96+BB97)/(30+'MONTHLY DATA'!CL213))*'MONTHLY DATA'!CL213</f>
        <v>208639335.01880828</v>
      </c>
      <c r="BC98" s="83">
        <f>((BC96+BC97)/(30+'MONTHLY DATA'!CM213))*'MONTHLY DATA'!CM213</f>
        <v>296026363.51108003</v>
      </c>
      <c r="BD98" s="83">
        <f>((BD96+BD97)/(30+'MONTHLY DATA'!CN213))*'MONTHLY DATA'!CN213</f>
        <v>336265715.06310713</v>
      </c>
      <c r="BE98" s="83">
        <f>((BE96+BE97)/(30+'MONTHLY DATA'!CO213))*'MONTHLY DATA'!CO213</f>
        <v>323749414.72322524</v>
      </c>
      <c r="BF98" s="83">
        <f>((BF96+BF97)/(30+'MONTHLY DATA'!CP213))*'MONTHLY DATA'!CP213</f>
        <v>249255885.52889138</v>
      </c>
      <c r="BG98" s="83">
        <f>((BG96+BG97)/(30+'MONTHLY DATA'!CQ213))*'MONTHLY DATA'!CQ213</f>
        <v>274293551.44876593</v>
      </c>
      <c r="BH98" s="83">
        <f>((BH96+BH97)/(30+'MONTHLY DATA'!CR213))*'MONTHLY DATA'!CR213</f>
        <v>303154931.99839044</v>
      </c>
      <c r="BI98" s="83">
        <f>((BI96+BI97)/(30+'MONTHLY DATA'!CS213))*'MONTHLY DATA'!CS213</f>
        <v>315880520.91050494</v>
      </c>
      <c r="BJ98" s="83">
        <f>((BJ96+BJ97)/(30+'MONTHLY DATA'!CT213))*'MONTHLY DATA'!CT213</f>
        <v>440506704.56554216</v>
      </c>
      <c r="BK98" s="650">
        <f t="shared" si="4"/>
        <v>13963292143.347569</v>
      </c>
    </row>
    <row r="99" spans="1:63" ht="15.75" x14ac:dyDescent="0.25">
      <c r="A99" s="627" t="s">
        <v>856</v>
      </c>
      <c r="C99" s="83">
        <f>C96+C97-C98</f>
        <v>332949833.12663543</v>
      </c>
      <c r="D99" s="83">
        <f t="shared" ref="D99:BJ99" si="44">D96+D97-D98</f>
        <v>303113095.2268641</v>
      </c>
      <c r="E99" s="83">
        <f t="shared" si="44"/>
        <v>290926534.04468</v>
      </c>
      <c r="F99" s="83">
        <f t="shared" si="44"/>
        <v>245959148.26240975</v>
      </c>
      <c r="G99" s="83">
        <f t="shared" si="44"/>
        <v>362968056.32072473</v>
      </c>
      <c r="H99" s="83">
        <f t="shared" si="44"/>
        <v>410451490.37011564</v>
      </c>
      <c r="I99" s="83">
        <f t="shared" si="44"/>
        <v>401711912.87280595</v>
      </c>
      <c r="J99" s="83">
        <f t="shared" si="44"/>
        <v>303023366.13903689</v>
      </c>
      <c r="K99" s="83">
        <f t="shared" si="44"/>
        <v>329316809.44210064</v>
      </c>
      <c r="L99" s="83">
        <f t="shared" si="44"/>
        <v>369593240.52288926</v>
      </c>
      <c r="M99" s="83">
        <f t="shared" si="44"/>
        <v>381170402.39093065</v>
      </c>
      <c r="N99" s="83">
        <f t="shared" si="44"/>
        <v>558767480.5384779</v>
      </c>
      <c r="O99" s="83">
        <f t="shared" si="44"/>
        <v>368769821.52049112</v>
      </c>
      <c r="P99" s="83">
        <f t="shared" si="44"/>
        <v>327131706.36068213</v>
      </c>
      <c r="Q99" s="83">
        <f t="shared" si="44"/>
        <v>309461264.43724716</v>
      </c>
      <c r="R99" s="83">
        <f t="shared" si="44"/>
        <v>263423832.96091044</v>
      </c>
      <c r="S99" s="83">
        <f t="shared" si="44"/>
        <v>357495479.50064969</v>
      </c>
      <c r="T99" s="83">
        <f t="shared" si="44"/>
        <v>398835166.41794312</v>
      </c>
      <c r="U99" s="83">
        <f t="shared" si="44"/>
        <v>386307141.45836473</v>
      </c>
      <c r="V99" s="83">
        <f t="shared" si="44"/>
        <v>300063120.90717387</v>
      </c>
      <c r="W99" s="83">
        <f t="shared" si="44"/>
        <v>325949330.27282906</v>
      </c>
      <c r="X99" s="83">
        <f t="shared" si="44"/>
        <v>358214900.28195214</v>
      </c>
      <c r="Y99" s="83">
        <f t="shared" si="44"/>
        <v>383956841.765908</v>
      </c>
      <c r="Z99" s="83">
        <f t="shared" si="44"/>
        <v>579103992.0424583</v>
      </c>
      <c r="AA99" s="83">
        <f t="shared" si="44"/>
        <v>428026023.76260501</v>
      </c>
      <c r="AB99" s="83">
        <f t="shared" si="44"/>
        <v>376602711.18333548</v>
      </c>
      <c r="AC99" s="83">
        <f t="shared" si="44"/>
        <v>354395239.47726655</v>
      </c>
      <c r="AD99" s="83">
        <f t="shared" si="44"/>
        <v>299505400.94126523</v>
      </c>
      <c r="AE99" s="83">
        <f t="shared" si="44"/>
        <v>449278165.31779373</v>
      </c>
      <c r="AF99" s="83">
        <f t="shared" si="44"/>
        <v>515234132.4512006</v>
      </c>
      <c r="AG99" s="83">
        <f t="shared" si="44"/>
        <v>475991551.04171681</v>
      </c>
      <c r="AH99" s="83">
        <f t="shared" si="44"/>
        <v>355139856.02731788</v>
      </c>
      <c r="AI99" s="83">
        <f t="shared" si="44"/>
        <v>389869663.78780711</v>
      </c>
      <c r="AJ99" s="83">
        <f t="shared" si="44"/>
        <v>413568815.28778017</v>
      </c>
      <c r="AK99" s="83">
        <f t="shared" si="44"/>
        <v>435676109.37269902</v>
      </c>
      <c r="AL99" s="83">
        <f t="shared" si="44"/>
        <v>610245986.78364563</v>
      </c>
      <c r="AM99" s="83">
        <f t="shared" si="44"/>
        <v>449798016.31338453</v>
      </c>
      <c r="AN99" s="83">
        <f t="shared" si="44"/>
        <v>394844075.25594103</v>
      </c>
      <c r="AO99" s="83">
        <f t="shared" si="44"/>
        <v>383370815.72368395</v>
      </c>
      <c r="AP99" s="83">
        <f t="shared" si="44"/>
        <v>329706585.22570443</v>
      </c>
      <c r="AQ99" s="83">
        <f t="shared" si="44"/>
        <v>487561878.99153823</v>
      </c>
      <c r="AR99" s="83">
        <f t="shared" si="44"/>
        <v>553264582.43846369</v>
      </c>
      <c r="AS99" s="83">
        <f t="shared" si="44"/>
        <v>535030006.52117133</v>
      </c>
      <c r="AT99" s="83">
        <f t="shared" si="44"/>
        <v>402220596.31508517</v>
      </c>
      <c r="AU99" s="83">
        <f t="shared" si="44"/>
        <v>430766866.63767147</v>
      </c>
      <c r="AV99" s="83">
        <f t="shared" si="44"/>
        <v>456671158.6934998</v>
      </c>
      <c r="AW99" s="83">
        <f t="shared" si="44"/>
        <v>476442541.50935304</v>
      </c>
      <c r="AX99" s="83">
        <f t="shared" si="44"/>
        <v>681253935.25146627</v>
      </c>
      <c r="AY99" s="83">
        <f t="shared" si="44"/>
        <v>435653298.04538643</v>
      </c>
      <c r="AZ99" s="83">
        <f t="shared" si="44"/>
        <v>404345742.36288416</v>
      </c>
      <c r="BA99" s="83">
        <f t="shared" si="44"/>
        <v>398857776.92937267</v>
      </c>
      <c r="BB99" s="83">
        <f t="shared" si="44"/>
        <v>347732225.03134716</v>
      </c>
      <c r="BC99" s="83">
        <f t="shared" si="44"/>
        <v>493377272.51846671</v>
      </c>
      <c r="BD99" s="83">
        <f t="shared" si="44"/>
        <v>560442858.43851197</v>
      </c>
      <c r="BE99" s="83">
        <f t="shared" si="44"/>
        <v>539582357.87204194</v>
      </c>
      <c r="BF99" s="83">
        <f t="shared" si="44"/>
        <v>415426475.88148564</v>
      </c>
      <c r="BG99" s="83">
        <f t="shared" si="44"/>
        <v>457155919.0812766</v>
      </c>
      <c r="BH99" s="83">
        <f t="shared" si="44"/>
        <v>505258219.99731731</v>
      </c>
      <c r="BI99" s="83">
        <f t="shared" si="44"/>
        <v>526467534.85084152</v>
      </c>
      <c r="BJ99" s="83">
        <f t="shared" si="44"/>
        <v>734177840.94257021</v>
      </c>
      <c r="BK99" s="650">
        <f t="shared" si="4"/>
        <v>25151606203.447182</v>
      </c>
    </row>
    <row r="100" spans="1:63" ht="15.75" x14ac:dyDescent="0.25">
      <c r="A100" s="169" t="s">
        <v>857</v>
      </c>
      <c r="C100" s="83">
        <f>B102</f>
        <v>0</v>
      </c>
      <c r="D100" s="83">
        <f t="shared" ref="D100:BJ100" si="45">C102</f>
        <v>110983277.70887847</v>
      </c>
      <c r="E100" s="83">
        <f t="shared" si="45"/>
        <v>138032124.31191421</v>
      </c>
      <c r="F100" s="83">
        <f t="shared" si="45"/>
        <v>142986219.45219806</v>
      </c>
      <c r="G100" s="83">
        <f t="shared" si="45"/>
        <v>129648455.90486929</v>
      </c>
      <c r="H100" s="83">
        <f t="shared" si="45"/>
        <v>164205504.07519802</v>
      </c>
      <c r="I100" s="83">
        <f t="shared" si="45"/>
        <v>191552331.48177123</v>
      </c>
      <c r="J100" s="83">
        <f t="shared" si="45"/>
        <v>197754748.11819237</v>
      </c>
      <c r="K100" s="83">
        <f t="shared" si="45"/>
        <v>166926038.0857431</v>
      </c>
      <c r="L100" s="83">
        <f t="shared" si="45"/>
        <v>165414282.50928125</v>
      </c>
      <c r="M100" s="83">
        <f t="shared" si="45"/>
        <v>178335841.01072353</v>
      </c>
      <c r="N100" s="83">
        <f t="shared" si="45"/>
        <v>186502081.13388476</v>
      </c>
      <c r="O100" s="83">
        <f t="shared" si="45"/>
        <v>248423187.22412089</v>
      </c>
      <c r="P100" s="83">
        <f t="shared" si="45"/>
        <v>214675829.12856069</v>
      </c>
      <c r="Q100" s="83">
        <f t="shared" si="45"/>
        <v>188454794.9527801</v>
      </c>
      <c r="R100" s="83">
        <f t="shared" si="45"/>
        <v>173188194.57044429</v>
      </c>
      <c r="S100" s="83">
        <f t="shared" si="45"/>
        <v>151865053.05438426</v>
      </c>
      <c r="T100" s="83">
        <f t="shared" si="45"/>
        <v>177168880.88870746</v>
      </c>
      <c r="U100" s="83">
        <f t="shared" si="45"/>
        <v>200349233.84579152</v>
      </c>
      <c r="V100" s="83">
        <f t="shared" si="45"/>
        <v>204054391.41014132</v>
      </c>
      <c r="W100" s="83">
        <f t="shared" si="45"/>
        <v>175345221.67558789</v>
      </c>
      <c r="X100" s="83">
        <f t="shared" si="45"/>
        <v>174363322.41684067</v>
      </c>
      <c r="Y100" s="83">
        <f t="shared" si="45"/>
        <v>185244599.1995801</v>
      </c>
      <c r="Z100" s="83">
        <f t="shared" si="45"/>
        <v>197983109.90103933</v>
      </c>
      <c r="AA100" s="83">
        <f t="shared" si="45"/>
        <v>270291165.89339048</v>
      </c>
      <c r="AB100" s="83">
        <f t="shared" si="45"/>
        <v>261868946.12099832</v>
      </c>
      <c r="AC100" s="83">
        <f t="shared" si="45"/>
        <v>239426871.48912516</v>
      </c>
      <c r="AD100" s="83">
        <f t="shared" si="45"/>
        <v>222683291.6123969</v>
      </c>
      <c r="AE100" s="83">
        <f t="shared" si="45"/>
        <v>195820759.7076233</v>
      </c>
      <c r="AF100" s="83">
        <f t="shared" si="45"/>
        <v>241912096.88453141</v>
      </c>
      <c r="AG100" s="83">
        <f t="shared" si="45"/>
        <v>283929836.00089949</v>
      </c>
      <c r="AH100" s="83">
        <f t="shared" si="45"/>
        <v>284970520.14098114</v>
      </c>
      <c r="AI100" s="83">
        <f t="shared" si="45"/>
        <v>240041391.06311211</v>
      </c>
      <c r="AJ100" s="83">
        <f t="shared" si="45"/>
        <v>236216645.56909472</v>
      </c>
      <c r="AK100" s="83">
        <f t="shared" si="45"/>
        <v>243669547.8213281</v>
      </c>
      <c r="AL100" s="83">
        <f t="shared" si="45"/>
        <v>254754621.44776019</v>
      </c>
      <c r="AM100" s="83">
        <f t="shared" si="45"/>
        <v>324375228.08677715</v>
      </c>
      <c r="AN100" s="83">
        <f t="shared" si="45"/>
        <v>300189625.37965453</v>
      </c>
      <c r="AO100" s="83">
        <f t="shared" si="45"/>
        <v>269502863.51176155</v>
      </c>
      <c r="AP100" s="83">
        <f t="shared" si="45"/>
        <v>253155100.11170334</v>
      </c>
      <c r="AQ100" s="83">
        <f t="shared" si="45"/>
        <v>226007592.27368873</v>
      </c>
      <c r="AR100" s="83">
        <f t="shared" si="45"/>
        <v>276690203.14365941</v>
      </c>
      <c r="AS100" s="83">
        <f t="shared" si="45"/>
        <v>321819202.57265997</v>
      </c>
      <c r="AT100" s="83">
        <f t="shared" si="45"/>
        <v>332247652.50577128</v>
      </c>
      <c r="AU100" s="83">
        <f t="shared" si="45"/>
        <v>284793810.76727086</v>
      </c>
      <c r="AV100" s="83">
        <f t="shared" si="45"/>
        <v>277462303.48354906</v>
      </c>
      <c r="AW100" s="83">
        <f t="shared" si="45"/>
        <v>284663995.53803939</v>
      </c>
      <c r="AX100" s="83">
        <f t="shared" si="45"/>
        <v>295122942.93674397</v>
      </c>
      <c r="AY100" s="83">
        <f t="shared" si="45"/>
        <v>378595116.03216314</v>
      </c>
      <c r="AZ100" s="83">
        <f t="shared" si="45"/>
        <v>305343155.27908111</v>
      </c>
      <c r="BA100" s="83">
        <f t="shared" si="45"/>
        <v>266133336.61573696</v>
      </c>
      <c r="BB100" s="83">
        <f t="shared" si="45"/>
        <v>249371667.57941613</v>
      </c>
      <c r="BC100" s="83">
        <f t="shared" si="45"/>
        <v>223913959.72903624</v>
      </c>
      <c r="BD100" s="83">
        <f t="shared" si="45"/>
        <v>268984212.09281361</v>
      </c>
      <c r="BE100" s="83">
        <f t="shared" si="45"/>
        <v>311035151.44924712</v>
      </c>
      <c r="BF100" s="83">
        <f t="shared" si="45"/>
        <v>318981565.9954834</v>
      </c>
      <c r="BG100" s="83">
        <f t="shared" si="45"/>
        <v>275403015.70386338</v>
      </c>
      <c r="BH100" s="83">
        <f t="shared" si="45"/>
        <v>274709600.54442751</v>
      </c>
      <c r="BI100" s="83">
        <f t="shared" si="45"/>
        <v>292487932.70315433</v>
      </c>
      <c r="BJ100" s="83">
        <f t="shared" si="45"/>
        <v>307108300.33274841</v>
      </c>
      <c r="BK100" s="650">
        <f t="shared" si="4"/>
        <v>13957139950.180326</v>
      </c>
    </row>
    <row r="101" spans="1:63" ht="15.75" x14ac:dyDescent="0.25">
      <c r="A101" s="627" t="s">
        <v>858</v>
      </c>
      <c r="C101" s="83">
        <f>C99+C100</f>
        <v>332949833.12663543</v>
      </c>
      <c r="D101" s="83">
        <f t="shared" ref="D101:BJ101" si="46">D99+D100</f>
        <v>414096372.93574256</v>
      </c>
      <c r="E101" s="83">
        <f t="shared" si="46"/>
        <v>428958658.3565942</v>
      </c>
      <c r="F101" s="83">
        <f t="shared" si="46"/>
        <v>388945367.71460783</v>
      </c>
      <c r="G101" s="83">
        <f t="shared" si="46"/>
        <v>492616512.22559404</v>
      </c>
      <c r="H101" s="83">
        <f t="shared" si="46"/>
        <v>574656994.44531369</v>
      </c>
      <c r="I101" s="83">
        <f t="shared" si="46"/>
        <v>593264244.35457718</v>
      </c>
      <c r="J101" s="83">
        <f t="shared" si="46"/>
        <v>500778114.25722927</v>
      </c>
      <c r="K101" s="83">
        <f t="shared" si="46"/>
        <v>496242847.52784371</v>
      </c>
      <c r="L101" s="83">
        <f t="shared" si="46"/>
        <v>535007523.03217053</v>
      </c>
      <c r="M101" s="83">
        <f t="shared" si="46"/>
        <v>559506243.40165424</v>
      </c>
      <c r="N101" s="83">
        <f t="shared" si="46"/>
        <v>745269561.67236269</v>
      </c>
      <c r="O101" s="83">
        <f t="shared" si="46"/>
        <v>617193008.74461198</v>
      </c>
      <c r="P101" s="83">
        <f t="shared" si="46"/>
        <v>541807535.48924279</v>
      </c>
      <c r="Q101" s="83">
        <f t="shared" si="46"/>
        <v>497916059.39002728</v>
      </c>
      <c r="R101" s="83">
        <f t="shared" si="46"/>
        <v>436612027.53135473</v>
      </c>
      <c r="S101" s="83">
        <f t="shared" si="46"/>
        <v>509360532.55503392</v>
      </c>
      <c r="T101" s="83">
        <f t="shared" si="46"/>
        <v>576004047.30665064</v>
      </c>
      <c r="U101" s="83">
        <f t="shared" si="46"/>
        <v>586656375.3041563</v>
      </c>
      <c r="V101" s="83">
        <f t="shared" si="46"/>
        <v>504117512.31731522</v>
      </c>
      <c r="W101" s="83">
        <f t="shared" si="46"/>
        <v>501294551.94841695</v>
      </c>
      <c r="X101" s="83">
        <f t="shared" si="46"/>
        <v>532578222.69879282</v>
      </c>
      <c r="Y101" s="83">
        <f t="shared" si="46"/>
        <v>569201440.96548808</v>
      </c>
      <c r="Z101" s="83">
        <f t="shared" si="46"/>
        <v>777087101.94349766</v>
      </c>
      <c r="AA101" s="83">
        <f t="shared" si="46"/>
        <v>698317189.65599549</v>
      </c>
      <c r="AB101" s="83">
        <f t="shared" si="46"/>
        <v>638471657.30433381</v>
      </c>
      <c r="AC101" s="83">
        <f t="shared" si="46"/>
        <v>593822110.96639168</v>
      </c>
      <c r="AD101" s="83">
        <f t="shared" si="46"/>
        <v>522188692.55366212</v>
      </c>
      <c r="AE101" s="83">
        <f t="shared" si="46"/>
        <v>645098925.02541709</v>
      </c>
      <c r="AF101" s="83">
        <f t="shared" si="46"/>
        <v>757146229.33573198</v>
      </c>
      <c r="AG101" s="83">
        <f t="shared" si="46"/>
        <v>759921387.04261637</v>
      </c>
      <c r="AH101" s="83">
        <f t="shared" si="46"/>
        <v>640110376.16829896</v>
      </c>
      <c r="AI101" s="83">
        <f t="shared" si="46"/>
        <v>629911054.85091925</v>
      </c>
      <c r="AJ101" s="83">
        <f t="shared" si="46"/>
        <v>649785460.85687494</v>
      </c>
      <c r="AK101" s="83">
        <f t="shared" si="46"/>
        <v>679345657.19402719</v>
      </c>
      <c r="AL101" s="83">
        <f t="shared" si="46"/>
        <v>865000608.23140585</v>
      </c>
      <c r="AM101" s="83">
        <f t="shared" si="46"/>
        <v>774173244.40016174</v>
      </c>
      <c r="AN101" s="83">
        <f t="shared" si="46"/>
        <v>695033700.63559556</v>
      </c>
      <c r="AO101" s="83">
        <f t="shared" si="46"/>
        <v>652873679.2354455</v>
      </c>
      <c r="AP101" s="83">
        <f t="shared" si="46"/>
        <v>582861685.33740783</v>
      </c>
      <c r="AQ101" s="83">
        <f t="shared" si="46"/>
        <v>713569471.26522696</v>
      </c>
      <c r="AR101" s="83">
        <f t="shared" si="46"/>
        <v>829954785.58212304</v>
      </c>
      <c r="AS101" s="83">
        <f t="shared" si="46"/>
        <v>856849209.0938313</v>
      </c>
      <c r="AT101" s="83">
        <f t="shared" si="46"/>
        <v>734468248.82085645</v>
      </c>
      <c r="AU101" s="83">
        <f t="shared" si="46"/>
        <v>715560677.40494227</v>
      </c>
      <c r="AV101" s="83">
        <f t="shared" si="46"/>
        <v>734133462.17704892</v>
      </c>
      <c r="AW101" s="83">
        <f t="shared" si="46"/>
        <v>761106537.04739237</v>
      </c>
      <c r="AX101" s="83">
        <f t="shared" si="46"/>
        <v>976376878.18821025</v>
      </c>
      <c r="AY101" s="83">
        <f t="shared" si="46"/>
        <v>814248414.07754958</v>
      </c>
      <c r="AZ101" s="83">
        <f t="shared" si="46"/>
        <v>709688897.64196527</v>
      </c>
      <c r="BA101" s="83">
        <f t="shared" si="46"/>
        <v>664991113.54510963</v>
      </c>
      <c r="BB101" s="83">
        <f t="shared" si="46"/>
        <v>597103892.61076331</v>
      </c>
      <c r="BC101" s="83">
        <f t="shared" si="46"/>
        <v>717291232.24750292</v>
      </c>
      <c r="BD101" s="83">
        <f t="shared" si="46"/>
        <v>829427070.53132558</v>
      </c>
      <c r="BE101" s="83">
        <f t="shared" si="46"/>
        <v>850617509.32128906</v>
      </c>
      <c r="BF101" s="83">
        <f t="shared" si="46"/>
        <v>734408041.8769691</v>
      </c>
      <c r="BG101" s="83">
        <f t="shared" si="46"/>
        <v>732558934.78514004</v>
      </c>
      <c r="BH101" s="83">
        <f t="shared" si="46"/>
        <v>779967820.54174483</v>
      </c>
      <c r="BI101" s="83">
        <f t="shared" si="46"/>
        <v>818955467.55399585</v>
      </c>
      <c r="BJ101" s="83">
        <f t="shared" si="46"/>
        <v>1041286141.2753186</v>
      </c>
      <c r="BK101" s="650">
        <f t="shared" si="4"/>
        <v>39108746153.627518</v>
      </c>
    </row>
    <row r="102" spans="1:63" ht="15.75" x14ac:dyDescent="0.25">
      <c r="A102" s="169" t="s">
        <v>859</v>
      </c>
      <c r="C102" s="83">
        <f>(C101/(30+'MONTHLY DATA'!AM215))*'MONTHLY DATA'!AM215</f>
        <v>110983277.70887847</v>
      </c>
      <c r="D102" s="83">
        <f>(D101/(30+'MONTHLY DATA'!AN215))*'MONTHLY DATA'!AN215</f>
        <v>138032124.31191421</v>
      </c>
      <c r="E102" s="83">
        <f>(E101/(30+'MONTHLY DATA'!AO215))*'MONTHLY DATA'!AO215</f>
        <v>142986219.45219806</v>
      </c>
      <c r="F102" s="83">
        <f>(F101/(30+'MONTHLY DATA'!AP215))*'MONTHLY DATA'!AP215</f>
        <v>129648455.90486929</v>
      </c>
      <c r="G102" s="83">
        <f>(G101/(30+'MONTHLY DATA'!AQ215))*'MONTHLY DATA'!AQ215</f>
        <v>164205504.07519802</v>
      </c>
      <c r="H102" s="83">
        <f>(H101/(30+'MONTHLY DATA'!AR215))*'MONTHLY DATA'!AR215</f>
        <v>191552331.48177123</v>
      </c>
      <c r="I102" s="83">
        <f>(I101/(30+'MONTHLY DATA'!AS215))*'MONTHLY DATA'!AS215</f>
        <v>197754748.11819237</v>
      </c>
      <c r="J102" s="83">
        <f>(J101/(30+'MONTHLY DATA'!AT215))*'MONTHLY DATA'!AT215</f>
        <v>166926038.0857431</v>
      </c>
      <c r="K102" s="83">
        <f>(K101/(30+'MONTHLY DATA'!AU215))*'MONTHLY DATA'!AU215</f>
        <v>165414282.50928125</v>
      </c>
      <c r="L102" s="83">
        <f>(L101/(30+'MONTHLY DATA'!AV215))*'MONTHLY DATA'!AV215</f>
        <v>178335841.01072353</v>
      </c>
      <c r="M102" s="83">
        <f>(M101/(30+'MONTHLY DATA'!AW215))*'MONTHLY DATA'!AW215</f>
        <v>186502081.13388476</v>
      </c>
      <c r="N102" s="83">
        <f>(N101/(30+'MONTHLY DATA'!AX215))*'MONTHLY DATA'!AX215</f>
        <v>248423187.22412089</v>
      </c>
      <c r="O102" s="83">
        <f>(O101/(30+'MONTHLY DATA'!AY215))*'MONTHLY DATA'!AY215</f>
        <v>214675829.12856069</v>
      </c>
      <c r="P102" s="83">
        <f>(P101/(30+'MONTHLY DATA'!AZ215))*'MONTHLY DATA'!AZ215</f>
        <v>188454794.9527801</v>
      </c>
      <c r="Q102" s="83">
        <f>(Q101/(30+'MONTHLY DATA'!BA215))*'MONTHLY DATA'!BA215</f>
        <v>173188194.57044429</v>
      </c>
      <c r="R102" s="83">
        <f>(R101/(30+'MONTHLY DATA'!BB215))*'MONTHLY DATA'!BB215</f>
        <v>151865053.05438426</v>
      </c>
      <c r="S102" s="83">
        <f>(S101/(30+'MONTHLY DATA'!BC215))*'MONTHLY DATA'!BC215</f>
        <v>177168880.88870746</v>
      </c>
      <c r="T102" s="83">
        <f>(T101/(30+'MONTHLY DATA'!BD215))*'MONTHLY DATA'!BD215</f>
        <v>200349233.84579152</v>
      </c>
      <c r="U102" s="83">
        <f>(U101/(30+'MONTHLY DATA'!BE215))*'MONTHLY DATA'!BE215</f>
        <v>204054391.41014132</v>
      </c>
      <c r="V102" s="83">
        <f>(V101/(30+'MONTHLY DATA'!BF215))*'MONTHLY DATA'!BF215</f>
        <v>175345221.67558789</v>
      </c>
      <c r="W102" s="83">
        <f>(W101/(30+'MONTHLY DATA'!BG215))*'MONTHLY DATA'!BG215</f>
        <v>174363322.41684067</v>
      </c>
      <c r="X102" s="83">
        <f>(X101/(30+'MONTHLY DATA'!BH215))*'MONTHLY DATA'!BH215</f>
        <v>185244599.1995801</v>
      </c>
      <c r="Y102" s="83">
        <f>(Y101/(30+'MONTHLY DATA'!BI215))*'MONTHLY DATA'!BI215</f>
        <v>197983109.90103933</v>
      </c>
      <c r="Z102" s="83">
        <f>(Z101/(30+'MONTHLY DATA'!BJ215))*'MONTHLY DATA'!BJ215</f>
        <v>270291165.89339048</v>
      </c>
      <c r="AA102" s="83">
        <f>(AA101/(30+'MONTHLY DATA'!BK215))*'MONTHLY DATA'!BK215</f>
        <v>261868946.12099832</v>
      </c>
      <c r="AB102" s="83">
        <f>(AB101/(30+'MONTHLY DATA'!BL215))*'MONTHLY DATA'!BL215</f>
        <v>239426871.48912516</v>
      </c>
      <c r="AC102" s="83">
        <f>(AC101/(30+'MONTHLY DATA'!BM215))*'MONTHLY DATA'!BM215</f>
        <v>222683291.6123969</v>
      </c>
      <c r="AD102" s="83">
        <f>(AD101/(30+'MONTHLY DATA'!BN215))*'MONTHLY DATA'!BN215</f>
        <v>195820759.7076233</v>
      </c>
      <c r="AE102" s="83">
        <f>(AE101/(30+'MONTHLY DATA'!BO215))*'MONTHLY DATA'!BO215</f>
        <v>241912096.88453141</v>
      </c>
      <c r="AF102" s="83">
        <f>(AF101/(30+'MONTHLY DATA'!BP215))*'MONTHLY DATA'!BP215</f>
        <v>283929836.00089949</v>
      </c>
      <c r="AG102" s="83">
        <f>(AG101/(30+'MONTHLY DATA'!BQ215))*'MONTHLY DATA'!BQ215</f>
        <v>284970520.14098114</v>
      </c>
      <c r="AH102" s="83">
        <f>(AH101/(30+'MONTHLY DATA'!BR215))*'MONTHLY DATA'!BR215</f>
        <v>240041391.06311211</v>
      </c>
      <c r="AI102" s="83">
        <f>(AI101/(30+'MONTHLY DATA'!BS215))*'MONTHLY DATA'!BS215</f>
        <v>236216645.56909472</v>
      </c>
      <c r="AJ102" s="83">
        <f>(AJ101/(30+'MONTHLY DATA'!BT215))*'MONTHLY DATA'!BT215</f>
        <v>243669547.8213281</v>
      </c>
      <c r="AK102" s="83">
        <f>(AK101/(30+'MONTHLY DATA'!BU215))*'MONTHLY DATA'!BU215</f>
        <v>254754621.44776019</v>
      </c>
      <c r="AL102" s="83">
        <f>(AL101/(30+'MONTHLY DATA'!BV215))*'MONTHLY DATA'!BV215</f>
        <v>324375228.08677715</v>
      </c>
      <c r="AM102" s="83">
        <f>(AM101/(30+'MONTHLY DATA'!BW215))*'MONTHLY DATA'!BW215</f>
        <v>300189625.37965453</v>
      </c>
      <c r="AN102" s="83">
        <f>(AN101/(30+'MONTHLY DATA'!BX215))*'MONTHLY DATA'!BX215</f>
        <v>269502863.51176155</v>
      </c>
      <c r="AO102" s="83">
        <f>(AO101/(30+'MONTHLY DATA'!BY215))*'MONTHLY DATA'!BY215</f>
        <v>253155100.11170334</v>
      </c>
      <c r="AP102" s="83">
        <f>(AP101/(30+'MONTHLY DATA'!BZ215))*'MONTHLY DATA'!BZ215</f>
        <v>226007592.27368873</v>
      </c>
      <c r="AQ102" s="83">
        <f>(AQ101/(30+'MONTHLY DATA'!CA215))*'MONTHLY DATA'!CA215</f>
        <v>276690203.14365941</v>
      </c>
      <c r="AR102" s="83">
        <f>(AR101/(30+'MONTHLY DATA'!CB215))*'MONTHLY DATA'!CB215</f>
        <v>321819202.57265997</v>
      </c>
      <c r="AS102" s="83">
        <f>(AS101/(30+'MONTHLY DATA'!CC215))*'MONTHLY DATA'!CC215</f>
        <v>332247652.50577128</v>
      </c>
      <c r="AT102" s="83">
        <f>(AT101/(30+'MONTHLY DATA'!CD215))*'MONTHLY DATA'!CD215</f>
        <v>284793810.76727086</v>
      </c>
      <c r="AU102" s="83">
        <f>(AU101/(30+'MONTHLY DATA'!CE215))*'MONTHLY DATA'!CE215</f>
        <v>277462303.48354906</v>
      </c>
      <c r="AV102" s="83">
        <f>(AV101/(30+'MONTHLY DATA'!CF215))*'MONTHLY DATA'!CF215</f>
        <v>284663995.53803939</v>
      </c>
      <c r="AW102" s="83">
        <f>(AW101/(30+'MONTHLY DATA'!CG215))*'MONTHLY DATA'!CG215</f>
        <v>295122942.93674397</v>
      </c>
      <c r="AX102" s="83">
        <f>(AX101/(30+'MONTHLY DATA'!CH215))*'MONTHLY DATA'!CH215</f>
        <v>378595116.03216314</v>
      </c>
      <c r="AY102" s="83">
        <f>(AY101/(30+'MONTHLY DATA'!CI215))*'MONTHLY DATA'!CI215</f>
        <v>305343155.27908111</v>
      </c>
      <c r="AZ102" s="83">
        <f>(AZ101/(30+'MONTHLY DATA'!CJ215))*'MONTHLY DATA'!CJ215</f>
        <v>266133336.61573696</v>
      </c>
      <c r="BA102" s="83">
        <f>(BA101/(30+'MONTHLY DATA'!CK215))*'MONTHLY DATA'!CK215</f>
        <v>249371667.57941613</v>
      </c>
      <c r="BB102" s="83">
        <f>(BB101/(30+'MONTHLY DATA'!CL215))*'MONTHLY DATA'!CL215</f>
        <v>223913959.72903624</v>
      </c>
      <c r="BC102" s="83">
        <f>(BC101/(30+'MONTHLY DATA'!CM215))*'MONTHLY DATA'!CM215</f>
        <v>268984212.09281361</v>
      </c>
      <c r="BD102" s="83">
        <f>(BD101/(30+'MONTHLY DATA'!CN215))*'MONTHLY DATA'!CN215</f>
        <v>311035151.44924712</v>
      </c>
      <c r="BE102" s="83">
        <f>(BE101/(30+'MONTHLY DATA'!CO215))*'MONTHLY DATA'!CO215</f>
        <v>318981565.9954834</v>
      </c>
      <c r="BF102" s="83">
        <f>(BF101/(30+'MONTHLY DATA'!CP215))*'MONTHLY DATA'!CP215</f>
        <v>275403015.70386338</v>
      </c>
      <c r="BG102" s="83">
        <f>(BG101/(30+'MONTHLY DATA'!CQ215))*'MONTHLY DATA'!CQ215</f>
        <v>274709600.54442751</v>
      </c>
      <c r="BH102" s="83">
        <f>(BH101/(30+'MONTHLY DATA'!CR215))*'MONTHLY DATA'!CR215</f>
        <v>292487932.70315433</v>
      </c>
      <c r="BI102" s="83">
        <f>(BI101/(30+'MONTHLY DATA'!CS215))*'MONTHLY DATA'!CS215</f>
        <v>307108300.33274841</v>
      </c>
      <c r="BJ102" s="83">
        <f>(BJ101/(30+'MONTHLY DATA'!CT215))*'MONTHLY DATA'!CT215</f>
        <v>390482302.97824448</v>
      </c>
      <c r="BK102" s="650">
        <f t="shared" si="4"/>
        <v>14347622253.158571</v>
      </c>
    </row>
    <row r="103" spans="1:63" ht="16.5" thickBot="1" x14ac:dyDescent="0.3">
      <c r="A103" s="169"/>
      <c r="C103" s="83"/>
      <c r="BK103" s="650">
        <f t="shared" si="4"/>
        <v>0</v>
      </c>
    </row>
    <row r="104" spans="1:63" ht="16.5" thickBot="1" x14ac:dyDescent="0.3">
      <c r="A104" s="361" t="s">
        <v>431</v>
      </c>
      <c r="C104" s="83">
        <f t="shared" ref="C104:AH104" si="47">C105+C129</f>
        <v>160530911.26924479</v>
      </c>
      <c r="D104" s="83">
        <f t="shared" si="47"/>
        <v>185338147.0094949</v>
      </c>
      <c r="E104" s="83">
        <f t="shared" si="47"/>
        <v>214403331.07548597</v>
      </c>
      <c r="F104" s="83">
        <f t="shared" si="47"/>
        <v>202101401.06432042</v>
      </c>
      <c r="G104" s="83">
        <f t="shared" si="47"/>
        <v>237444094.1354923</v>
      </c>
      <c r="H104" s="83">
        <f t="shared" si="47"/>
        <v>258371179.96565536</v>
      </c>
      <c r="I104" s="83">
        <f t="shared" si="47"/>
        <v>272781149.63104844</v>
      </c>
      <c r="J104" s="83">
        <f t="shared" si="47"/>
        <v>232890035.84626168</v>
      </c>
      <c r="K104" s="83">
        <f t="shared" si="47"/>
        <v>250662109.21778625</v>
      </c>
      <c r="L104" s="83">
        <f t="shared" si="47"/>
        <v>239795375.6277824</v>
      </c>
      <c r="M104" s="83">
        <f t="shared" si="47"/>
        <v>258840586.53945225</v>
      </c>
      <c r="N104" s="83">
        <f t="shared" si="47"/>
        <v>278152749.24126118</v>
      </c>
      <c r="O104" s="83">
        <f t="shared" si="47"/>
        <v>230302960.08291426</v>
      </c>
      <c r="P104" s="83">
        <f t="shared" si="47"/>
        <v>195654899.82587293</v>
      </c>
      <c r="Q104" s="83">
        <f t="shared" si="47"/>
        <v>193574441.54580897</v>
      </c>
      <c r="R104" s="83">
        <f t="shared" si="47"/>
        <v>176484421.27215415</v>
      </c>
      <c r="S104" s="83">
        <f t="shared" si="47"/>
        <v>197831114.28934342</v>
      </c>
      <c r="T104" s="83">
        <f t="shared" si="47"/>
        <v>222138180.56296194</v>
      </c>
      <c r="U104" s="83">
        <f t="shared" si="47"/>
        <v>225664194.2705169</v>
      </c>
      <c r="V104" s="83">
        <f t="shared" si="47"/>
        <v>189695816.04472655</v>
      </c>
      <c r="W104" s="83">
        <f t="shared" si="47"/>
        <v>204811205.75522536</v>
      </c>
      <c r="X104" s="83">
        <f t="shared" si="47"/>
        <v>203311472.89491737</v>
      </c>
      <c r="Y104" s="83">
        <f t="shared" si="47"/>
        <v>230123138.29214936</v>
      </c>
      <c r="Z104" s="83">
        <f t="shared" si="47"/>
        <v>275328574.34147483</v>
      </c>
      <c r="AA104" s="83">
        <f t="shared" si="47"/>
        <v>246276929.47037446</v>
      </c>
      <c r="AB104" s="83">
        <f t="shared" si="47"/>
        <v>200197996.09527165</v>
      </c>
      <c r="AC104" s="83">
        <f t="shared" si="47"/>
        <v>194814611.66405201</v>
      </c>
      <c r="AD104" s="83">
        <f t="shared" si="47"/>
        <v>177312717.4567945</v>
      </c>
      <c r="AE104" s="83">
        <f t="shared" si="47"/>
        <v>203246791.04892594</v>
      </c>
      <c r="AF104" s="83">
        <f t="shared" si="47"/>
        <v>231802977.47997987</v>
      </c>
      <c r="AG104" s="83">
        <f t="shared" si="47"/>
        <v>228974971.55972344</v>
      </c>
      <c r="AH104" s="83">
        <f t="shared" si="47"/>
        <v>191254464.19065231</v>
      </c>
      <c r="AI104" s="83">
        <f t="shared" ref="AI104:BJ104" si="48">AI105+AI129</f>
        <v>202571625.73726684</v>
      </c>
      <c r="AJ104" s="83">
        <f t="shared" si="48"/>
        <v>199707906.2290251</v>
      </c>
      <c r="AK104" s="83">
        <f t="shared" si="48"/>
        <v>217467290.06087661</v>
      </c>
      <c r="AL104" s="83">
        <f t="shared" si="48"/>
        <v>241948608.24810916</v>
      </c>
      <c r="AM104" s="83">
        <f t="shared" si="48"/>
        <v>229320134.53688172</v>
      </c>
      <c r="AN104" s="83">
        <f t="shared" si="48"/>
        <v>195188903.92900258</v>
      </c>
      <c r="AO104" s="83">
        <f t="shared" si="48"/>
        <v>199677608.50208634</v>
      </c>
      <c r="AP104" s="83">
        <f t="shared" si="48"/>
        <v>189255628.15588331</v>
      </c>
      <c r="AQ104" s="83">
        <f t="shared" si="48"/>
        <v>217401454.54828537</v>
      </c>
      <c r="AR104" s="83">
        <f t="shared" si="48"/>
        <v>241489921.5947181</v>
      </c>
      <c r="AS104" s="83">
        <f t="shared" si="48"/>
        <v>246087534.88166714</v>
      </c>
      <c r="AT104" s="83">
        <f t="shared" si="48"/>
        <v>211798585.67164677</v>
      </c>
      <c r="AU104" s="83">
        <f t="shared" si="48"/>
        <v>220026541.8230812</v>
      </c>
      <c r="AV104" s="83">
        <f t="shared" si="48"/>
        <v>213115797.3822048</v>
      </c>
      <c r="AW104" s="83">
        <f t="shared" si="48"/>
        <v>228080773.59461021</v>
      </c>
      <c r="AX104" s="83">
        <f t="shared" si="48"/>
        <v>247351389.77823046</v>
      </c>
      <c r="AY104" s="83">
        <f t="shared" si="48"/>
        <v>223558849.901586</v>
      </c>
      <c r="AZ104" s="83">
        <f t="shared" si="48"/>
        <v>200219466.14113331</v>
      </c>
      <c r="BA104" s="83">
        <f t="shared" si="48"/>
        <v>203983141.65162921</v>
      </c>
      <c r="BB104" s="83">
        <f t="shared" si="48"/>
        <v>192166630.41777524</v>
      </c>
      <c r="BC104" s="83">
        <f t="shared" si="48"/>
        <v>220385324.95744669</v>
      </c>
      <c r="BD104" s="83">
        <f t="shared" si="48"/>
        <v>257389164.38490012</v>
      </c>
      <c r="BE104" s="83">
        <f t="shared" si="48"/>
        <v>253866971.86871839</v>
      </c>
      <c r="BF104" s="83">
        <f t="shared" si="48"/>
        <v>212037222.97569361</v>
      </c>
      <c r="BG104" s="83">
        <f t="shared" si="48"/>
        <v>227866547.80977374</v>
      </c>
      <c r="BH104" s="83">
        <f t="shared" si="48"/>
        <v>230947758.71205696</v>
      </c>
      <c r="BI104" s="83">
        <f t="shared" si="48"/>
        <v>247596164.43341416</v>
      </c>
      <c r="BJ104" s="83">
        <f t="shared" si="48"/>
        <v>282099284.74668431</v>
      </c>
      <c r="BK104" s="650">
        <f t="shared" si="4"/>
        <v>13262719181.441517</v>
      </c>
    </row>
    <row r="105" spans="1:63" ht="15.75" x14ac:dyDescent="0.25">
      <c r="A105" s="774" t="s">
        <v>1073</v>
      </c>
      <c r="C105" s="83">
        <f>C126-C127</f>
        <v>38868986.305337638</v>
      </c>
      <c r="D105" s="83">
        <f t="shared" ref="D105:BJ105" si="49">D126-D127</f>
        <v>36159000.589626268</v>
      </c>
      <c r="E105" s="83">
        <f t="shared" si="49"/>
        <v>34847191.745561451</v>
      </c>
      <c r="F105" s="83">
        <f t="shared" si="49"/>
        <v>30015050.396203153</v>
      </c>
      <c r="G105" s="83">
        <f t="shared" si="49"/>
        <v>46540617.034995906</v>
      </c>
      <c r="H105" s="83">
        <f t="shared" si="49"/>
        <v>87819826.043831021</v>
      </c>
      <c r="I105" s="83">
        <f t="shared" si="49"/>
        <v>80973558.120827168</v>
      </c>
      <c r="J105" s="83">
        <f t="shared" si="49"/>
        <v>48083647.725529</v>
      </c>
      <c r="K105" s="83">
        <f t="shared" si="49"/>
        <v>51147452.891187653</v>
      </c>
      <c r="L105" s="83">
        <f t="shared" si="49"/>
        <v>59880386.190617964</v>
      </c>
      <c r="M105" s="83">
        <f t="shared" si="49"/>
        <v>68919019.160704762</v>
      </c>
      <c r="N105" s="83">
        <f t="shared" si="49"/>
        <v>112258253.77453789</v>
      </c>
      <c r="O105" s="83">
        <f t="shared" si="49"/>
        <v>83232475.558868915</v>
      </c>
      <c r="P105" s="83">
        <f t="shared" si="49"/>
        <v>59331904.33131101</v>
      </c>
      <c r="Q105" s="83">
        <f t="shared" si="49"/>
        <v>50463592.974781841</v>
      </c>
      <c r="R105" s="83">
        <f t="shared" si="49"/>
        <v>42699531.222639397</v>
      </c>
      <c r="S105" s="83">
        <f t="shared" si="49"/>
        <v>58603394.198494665</v>
      </c>
      <c r="T105" s="83">
        <f t="shared" si="49"/>
        <v>100587293.5113942</v>
      </c>
      <c r="U105" s="83">
        <f t="shared" si="49"/>
        <v>92987105.08416158</v>
      </c>
      <c r="V105" s="83">
        <f t="shared" si="49"/>
        <v>56298118.636067852</v>
      </c>
      <c r="W105" s="83">
        <f t="shared" si="49"/>
        <v>60536628.323943987</v>
      </c>
      <c r="X105" s="83">
        <f t="shared" si="49"/>
        <v>72433197.386165723</v>
      </c>
      <c r="Y105" s="83">
        <f t="shared" si="49"/>
        <v>86371356.989092633</v>
      </c>
      <c r="Z105" s="83">
        <f t="shared" si="49"/>
        <v>145985964.67714384</v>
      </c>
      <c r="AA105" s="83">
        <f t="shared" si="49"/>
        <v>95842310.47273156</v>
      </c>
      <c r="AB105" s="83">
        <f t="shared" si="49"/>
        <v>53032647.538875706</v>
      </c>
      <c r="AC105" s="83">
        <f t="shared" si="49"/>
        <v>43385556.690553129</v>
      </c>
      <c r="AD105" s="83">
        <f t="shared" si="49"/>
        <v>37910691.097452506</v>
      </c>
      <c r="AE105" s="83">
        <f t="shared" si="49"/>
        <v>56955676.242537916</v>
      </c>
      <c r="AF105" s="83">
        <f t="shared" si="49"/>
        <v>104356949.95464455</v>
      </c>
      <c r="AG105" s="83">
        <f t="shared" si="49"/>
        <v>94053737.32606782</v>
      </c>
      <c r="AH105" s="83">
        <f t="shared" si="49"/>
        <v>56043833.993299358</v>
      </c>
      <c r="AI105" s="83">
        <f t="shared" si="49"/>
        <v>58543203.836403206</v>
      </c>
      <c r="AJ105" s="83">
        <f t="shared" si="49"/>
        <v>69780942.086150423</v>
      </c>
      <c r="AK105" s="83">
        <f t="shared" si="49"/>
        <v>79492106.698678076</v>
      </c>
      <c r="AL105" s="83">
        <f t="shared" si="49"/>
        <v>121610237.54727361</v>
      </c>
      <c r="AM105" s="83">
        <f t="shared" si="49"/>
        <v>82988893.390178591</v>
      </c>
      <c r="AN105" s="83">
        <f t="shared" si="49"/>
        <v>42623386.710281312</v>
      </c>
      <c r="AO105" s="83">
        <f t="shared" si="49"/>
        <v>29709156.691239454</v>
      </c>
      <c r="AP105" s="83">
        <f t="shared" si="49"/>
        <v>27066398.373027984</v>
      </c>
      <c r="AQ105" s="83">
        <f t="shared" si="49"/>
        <v>44383410.521097273</v>
      </c>
      <c r="AR105" s="83">
        <f t="shared" si="49"/>
        <v>87134243.702632263</v>
      </c>
      <c r="AS105" s="83">
        <f t="shared" si="49"/>
        <v>79694366.825784057</v>
      </c>
      <c r="AT105" s="83">
        <f t="shared" si="49"/>
        <v>47921608.982949466</v>
      </c>
      <c r="AU105" s="83">
        <f t="shared" si="49"/>
        <v>48837576.109813459</v>
      </c>
      <c r="AV105" s="83">
        <f t="shared" si="49"/>
        <v>58272435.275573254</v>
      </c>
      <c r="AW105" s="83">
        <f t="shared" si="49"/>
        <v>65734860.435432218</v>
      </c>
      <c r="AX105" s="83">
        <f t="shared" si="49"/>
        <v>104697986.64994699</v>
      </c>
      <c r="AY105" s="83">
        <f t="shared" si="49"/>
        <v>84203058.560085535</v>
      </c>
      <c r="AZ105" s="83">
        <f t="shared" si="49"/>
        <v>61929658.061008558</v>
      </c>
      <c r="BA105" s="83">
        <f t="shared" si="49"/>
        <v>53677445.661195621</v>
      </c>
      <c r="BB105" s="83">
        <f t="shared" si="49"/>
        <v>47462203.884986311</v>
      </c>
      <c r="BC105" s="83">
        <f t="shared" si="49"/>
        <v>67171955.865822554</v>
      </c>
      <c r="BD105" s="83">
        <f t="shared" si="49"/>
        <v>121498287.88970256</v>
      </c>
      <c r="BE105" s="83">
        <f t="shared" si="49"/>
        <v>108959238.0586006</v>
      </c>
      <c r="BF105" s="83">
        <f t="shared" si="49"/>
        <v>65720716.752804428</v>
      </c>
      <c r="BG105" s="83">
        <f t="shared" si="49"/>
        <v>69777973.251679093</v>
      </c>
      <c r="BH105" s="83">
        <f t="shared" si="49"/>
        <v>85654867.193824917</v>
      </c>
      <c r="BI105" s="83">
        <f t="shared" si="49"/>
        <v>95177964.107670605</v>
      </c>
      <c r="BJ105" s="83">
        <f t="shared" si="49"/>
        <v>148375193.91838872</v>
      </c>
      <c r="BK105" s="650">
        <f t="shared" si="4"/>
        <v>4204724333.23142</v>
      </c>
    </row>
    <row r="106" spans="1:63" ht="15.75" x14ac:dyDescent="0.25">
      <c r="A106" s="627" t="s">
        <v>848</v>
      </c>
      <c r="C106" s="83">
        <f>C107+C108+C109+C110+C111</f>
        <v>52409334.138235398</v>
      </c>
      <c r="D106" s="83">
        <f t="shared" ref="D106:BJ106" si="50">D107+D108+D109+D110+D111</f>
        <v>9240188.6731426008</v>
      </c>
      <c r="E106" s="83">
        <f t="shared" si="50"/>
        <v>18645194.97087235</v>
      </c>
      <c r="F106" s="83">
        <f t="shared" si="50"/>
        <v>10473064.752911266</v>
      </c>
      <c r="G106" s="83">
        <f t="shared" si="50"/>
        <v>40863658.432767034</v>
      </c>
      <c r="H106" s="83">
        <f t="shared" si="50"/>
        <v>81560794.507582307</v>
      </c>
      <c r="I106" s="83">
        <f t="shared" si="50"/>
        <v>37016012.43695163</v>
      </c>
      <c r="J106" s="83">
        <f t="shared" si="50"/>
        <v>2440559.8514879621</v>
      </c>
      <c r="K106" s="83">
        <f t="shared" si="50"/>
        <v>38149826.670175225</v>
      </c>
      <c r="L106" s="83">
        <f t="shared" si="50"/>
        <v>37959700.880588159</v>
      </c>
      <c r="M106" s="83">
        <f t="shared" si="50"/>
        <v>46794886.339577124</v>
      </c>
      <c r="N106" s="83">
        <f t="shared" si="50"/>
        <v>99176797.936927781</v>
      </c>
      <c r="O106" s="83">
        <f t="shared" si="50"/>
        <v>20747060.4667936</v>
      </c>
      <c r="P106" s="83">
        <f t="shared" si="50"/>
        <v>12345881.505211357</v>
      </c>
      <c r="Q106" s="83">
        <f t="shared" si="50"/>
        <v>24687322.105225969</v>
      </c>
      <c r="R106" s="83">
        <f t="shared" si="50"/>
        <v>13555768.655196855</v>
      </c>
      <c r="S106" s="83">
        <f t="shared" si="50"/>
        <v>47059790.669711754</v>
      </c>
      <c r="T106" s="83">
        <f t="shared" si="50"/>
        <v>87520261.014723286</v>
      </c>
      <c r="U106" s="83">
        <f t="shared" si="50"/>
        <v>37921214.409426376</v>
      </c>
      <c r="V106" s="83">
        <f t="shared" si="50"/>
        <v>1110967.5893318565</v>
      </c>
      <c r="W106" s="83">
        <f t="shared" si="50"/>
        <v>44269647.231453203</v>
      </c>
      <c r="X106" s="83">
        <f t="shared" si="50"/>
        <v>42979674.197879374</v>
      </c>
      <c r="Y106" s="83">
        <f t="shared" si="50"/>
        <v>62312912.472981848</v>
      </c>
      <c r="Z106" s="83">
        <f t="shared" si="50"/>
        <v>141171390.09408128</v>
      </c>
      <c r="AA106" s="83">
        <f t="shared" si="50"/>
        <v>1356171.0650576551</v>
      </c>
      <c r="AB106" s="83">
        <f t="shared" si="50"/>
        <v>852793.78446024843</v>
      </c>
      <c r="AC106" s="83">
        <f t="shared" si="50"/>
        <v>21206733.394889522</v>
      </c>
      <c r="AD106" s="83">
        <f t="shared" si="50"/>
        <v>11605019.682908544</v>
      </c>
      <c r="AE106" s="83">
        <f t="shared" si="50"/>
        <v>49480645.066491917</v>
      </c>
      <c r="AF106" s="83">
        <f t="shared" si="50"/>
        <v>95035045.782712847</v>
      </c>
      <c r="AG106" s="83">
        <f t="shared" si="50"/>
        <v>33077917.641608085</v>
      </c>
      <c r="AH106" s="83">
        <f t="shared" si="50"/>
        <v>840012.57755692198</v>
      </c>
      <c r="AI106" s="83">
        <f t="shared" si="50"/>
        <v>40341384.550061904</v>
      </c>
      <c r="AJ106" s="83">
        <f t="shared" si="50"/>
        <v>37776386.563558027</v>
      </c>
      <c r="AK106" s="83">
        <f t="shared" si="50"/>
        <v>50237975.207814351</v>
      </c>
      <c r="AL106" s="83">
        <f t="shared" si="50"/>
        <v>99137011.398555025</v>
      </c>
      <c r="AM106" s="83">
        <f t="shared" si="50"/>
        <v>1135718.433898808</v>
      </c>
      <c r="AN106" s="83">
        <f t="shared" si="50"/>
        <v>714165.88291729707</v>
      </c>
      <c r="AO106" s="83">
        <f t="shared" si="50"/>
        <v>11668942.218884273</v>
      </c>
      <c r="AP106" s="83">
        <f t="shared" si="50"/>
        <v>10044663.695461325</v>
      </c>
      <c r="AQ106" s="83">
        <f t="shared" si="50"/>
        <v>40095735.416182712</v>
      </c>
      <c r="AR106" s="83">
        <f t="shared" si="50"/>
        <v>78125529.081192523</v>
      </c>
      <c r="AS106" s="83">
        <f t="shared" si="50"/>
        <v>30833694.859088548</v>
      </c>
      <c r="AT106" s="83">
        <f t="shared" si="50"/>
        <v>1443525.614043426</v>
      </c>
      <c r="AU106" s="83">
        <f t="shared" si="50"/>
        <v>32983776.555978924</v>
      </c>
      <c r="AV106" s="83">
        <f t="shared" si="50"/>
        <v>30997478.095743723</v>
      </c>
      <c r="AW106" s="83">
        <f t="shared" si="50"/>
        <v>41104650.56507913</v>
      </c>
      <c r="AX106" s="83">
        <f t="shared" si="50"/>
        <v>85205314.173783377</v>
      </c>
      <c r="AY106" s="83">
        <f t="shared" si="50"/>
        <v>15413484.577448189</v>
      </c>
      <c r="AZ106" s="83">
        <f t="shared" si="50"/>
        <v>12379539.30361102</v>
      </c>
      <c r="BA106" s="83">
        <f t="shared" si="50"/>
        <v>23227392.055574719</v>
      </c>
      <c r="BB106" s="83">
        <f t="shared" si="50"/>
        <v>13214943.921821617</v>
      </c>
      <c r="BC106" s="83">
        <f t="shared" si="50"/>
        <v>51481668.42611035</v>
      </c>
      <c r="BD106" s="83">
        <f t="shared" si="50"/>
        <v>100766637.17133714</v>
      </c>
      <c r="BE106" s="83">
        <f t="shared" si="50"/>
        <v>39661409.621146828</v>
      </c>
      <c r="BF106" s="83">
        <f t="shared" si="50"/>
        <v>3381388.0276446203</v>
      </c>
      <c r="BG106" s="83">
        <f t="shared" si="50"/>
        <v>47016193.597180806</v>
      </c>
      <c r="BH106" s="83">
        <f t="shared" si="50"/>
        <v>46224826.548375055</v>
      </c>
      <c r="BI106" s="83">
        <f t="shared" si="50"/>
        <v>56243258.276858427</v>
      </c>
      <c r="BJ106" s="83">
        <f t="shared" si="50"/>
        <v>119463072.11380701</v>
      </c>
      <c r="BK106" s="650">
        <f t="shared" si="4"/>
        <v>2344186014.9520807</v>
      </c>
    </row>
    <row r="107" spans="1:63" ht="15.75" x14ac:dyDescent="0.25">
      <c r="A107" s="784" t="s">
        <v>168</v>
      </c>
      <c r="C107" s="83">
        <f>' CALCULATIONS'!O1522</f>
        <v>14678157.654788785</v>
      </c>
      <c r="D107" s="83">
        <f>' CALCULATIONS'!P1522</f>
        <v>2437767.1370670674</v>
      </c>
      <c r="E107" s="83">
        <f>' CALCULATIONS'!Q1522</f>
        <v>4912036.9848033572</v>
      </c>
      <c r="F107" s="83">
        <f>' CALCULATIONS'!R1522</f>
        <v>2726315.6395397438</v>
      </c>
      <c r="G107" s="83">
        <f>' CALCULATIONS'!S1522</f>
        <v>11283290.85422251</v>
      </c>
      <c r="H107" s="83">
        <f>' CALCULATIONS'!T1522</f>
        <v>28150072.701884098</v>
      </c>
      <c r="I107" s="83">
        <f>' CALCULATIONS'!U1522</f>
        <v>11355155.347165799</v>
      </c>
      <c r="J107" s="83">
        <f>' CALCULATIONS'!V1522</f>
        <v>550739.15852815274</v>
      </c>
      <c r="K107" s="83">
        <f>' CALCULATIONS'!W1522</f>
        <v>13285297.266372435</v>
      </c>
      <c r="L107" s="83">
        <f>' CALCULATIONS'!X1522</f>
        <v>13350676.951438265</v>
      </c>
      <c r="M107" s="83">
        <f>' CALCULATIONS'!Y1522</f>
        <v>17278366.870460428</v>
      </c>
      <c r="N107" s="83">
        <f>' CALCULATIONS'!Z1522</f>
        <v>38909070.382814541</v>
      </c>
      <c r="O107" s="83">
        <f>' CALCULATIONS'!AA1522</f>
        <v>8046750.3146232916</v>
      </c>
      <c r="P107" s="83">
        <f>' CALCULATIONS'!AB1522</f>
        <v>4823000.723002906</v>
      </c>
      <c r="Q107" s="83">
        <f>' CALCULATIONS'!AC1522</f>
        <v>10496103.157295881</v>
      </c>
      <c r="R107" s="83">
        <f>' CALCULATIONS'!AD1522</f>
        <v>5671156.7474999446</v>
      </c>
      <c r="S107" s="83">
        <f>' CALCULATIONS'!AE1522</f>
        <v>20537153.383671798</v>
      </c>
      <c r="T107" s="83">
        <f>' CALCULATIONS'!AF1522</f>
        <v>34608226.619167686</v>
      </c>
      <c r="U107" s="83">
        <f>' CALCULATIONS'!AG1522</f>
        <v>13327352.012898328</v>
      </c>
      <c r="V107" s="83">
        <f>' CALCULATIONS'!AH1522</f>
        <v>67288.495487372857</v>
      </c>
      <c r="W107" s="83">
        <f>' CALCULATIONS'!AI1522</f>
        <v>16180725.511684667</v>
      </c>
      <c r="X107" s="83">
        <f>' CALCULATIONS'!AJ1522</f>
        <v>15589155.291092481</v>
      </c>
      <c r="Y107" s="83">
        <f>' CALCULATIONS'!AK1522</f>
        <v>21213113.273719631</v>
      </c>
      <c r="Z107" s="83">
        <f>' CALCULATIONS'!AL1522</f>
        <v>51845092.219266698</v>
      </c>
      <c r="AA107" s="83">
        <f>' CALCULATIONS'!AM1522</f>
        <v>0</v>
      </c>
      <c r="AB107" s="83">
        <f>' CALCULATIONS'!AN1522</f>
        <v>0</v>
      </c>
      <c r="AC107" s="83">
        <f>' CALCULATIONS'!AO1522</f>
        <v>9784930.8502413016</v>
      </c>
      <c r="AD107" s="83">
        <f>' CALCULATIONS'!AP1522</f>
        <v>5265148.4195829509</v>
      </c>
      <c r="AE107" s="83">
        <f>' CALCULATIONS'!AQ1522</f>
        <v>20394289.919146877</v>
      </c>
      <c r="AF107" s="83">
        <f>' CALCULATIONS'!AR1522</f>
        <v>39735466.40375679</v>
      </c>
      <c r="AG107" s="83">
        <f>' CALCULATIONS'!AS1522</f>
        <v>15180323.347925441</v>
      </c>
      <c r="AH107" s="83">
        <f>' CALCULATIONS'!AT1522</f>
        <v>0</v>
      </c>
      <c r="AI107" s="83">
        <f>' CALCULATIONS'!AU1522</f>
        <v>18530669.709633712</v>
      </c>
      <c r="AJ107" s="83">
        <f>' CALCULATIONS'!AV1522</f>
        <v>16884126.64265861</v>
      </c>
      <c r="AK107" s="83">
        <f>' CALCULATIONS'!AW1522</f>
        <v>24695542.728952724</v>
      </c>
      <c r="AL107" s="83">
        <f>' CALCULATIONS'!AX1522</f>
        <v>44475217.739330165</v>
      </c>
      <c r="AM107" s="83">
        <f>' CALCULATIONS'!AY1522</f>
        <v>0</v>
      </c>
      <c r="AN107" s="83">
        <f>' CALCULATIONS'!AZ1522</f>
        <v>0</v>
      </c>
      <c r="AO107" s="83">
        <f>' CALCULATIONS'!BA1522</f>
        <v>4666858.4051015852</v>
      </c>
      <c r="AP107" s="83">
        <f>' CALCULATIONS'!BB1522</f>
        <v>4046556.2579999985</v>
      </c>
      <c r="AQ107" s="83">
        <f>' CALCULATIONS'!BC1522</f>
        <v>15208225.821422245</v>
      </c>
      <c r="AR107" s="83">
        <f>' CALCULATIONS'!BD1522</f>
        <v>29884609.64836625</v>
      </c>
      <c r="AS107" s="83">
        <f>' CALCULATIONS'!BE1522</f>
        <v>11754989.727985088</v>
      </c>
      <c r="AT107" s="83">
        <f>' CALCULATIONS'!BF1522</f>
        <v>296155.19172020431</v>
      </c>
      <c r="AU107" s="83">
        <f>' CALCULATIONS'!BG1522</f>
        <v>13985731.009876039</v>
      </c>
      <c r="AV107" s="83">
        <f>' CALCULATIONS'!BH1522</f>
        <v>12565270.002498468</v>
      </c>
      <c r="AW107" s="83">
        <f>' CALCULATIONS'!BI1522</f>
        <v>15963549.124833664</v>
      </c>
      <c r="AX107" s="83">
        <f>' CALCULATIONS'!BJ1522</f>
        <v>33990338.110237978</v>
      </c>
      <c r="AY107" s="83">
        <f>' CALCULATIONS'!BK1522</f>
        <v>5658875.7545374949</v>
      </c>
      <c r="AZ107" s="83">
        <f>' CALCULATIONS'!BL1522</f>
        <v>4656869.968064189</v>
      </c>
      <c r="BA107" s="83">
        <f>' CALCULATIONS'!BM1522</f>
        <v>9121579.0089296214</v>
      </c>
      <c r="BB107" s="83">
        <f>' CALCULATIONS'!BN1522</f>
        <v>5115414.6218720432</v>
      </c>
      <c r="BC107" s="83">
        <f>' CALCULATIONS'!BO1522</f>
        <v>18763827.370589249</v>
      </c>
      <c r="BD107" s="83">
        <f>' CALCULATIONS'!BP1522</f>
        <v>36759242.454381801</v>
      </c>
      <c r="BE107" s="83">
        <f>' CALCULATIONS'!BQ1522</f>
        <v>15094942.185066776</v>
      </c>
      <c r="BF107" s="83">
        <f>' CALCULATIONS'!BR1522</f>
        <v>976990.44024725305</v>
      </c>
      <c r="BG107" s="83">
        <f>' CALCULATIONS'!BS1522</f>
        <v>17371877.350518458</v>
      </c>
      <c r="BH107" s="83">
        <f>' CALCULATIONS'!BT1522</f>
        <v>17149969.476924099</v>
      </c>
      <c r="BI107" s="83">
        <f>' CALCULATIONS'!BU1522</f>
        <v>21586370.391660031</v>
      </c>
      <c r="BJ107" s="83">
        <f>' CALCULATIONS'!BV1522</f>
        <v>48260869.688871056</v>
      </c>
      <c r="BK107" s="650">
        <f t="shared" si="4"/>
        <v>899146892.47142792</v>
      </c>
    </row>
    <row r="108" spans="1:63" ht="15.75" x14ac:dyDescent="0.25">
      <c r="A108" s="780" t="s">
        <v>163</v>
      </c>
      <c r="C108" s="83">
        <f>' CALCULATIONS'!O1507</f>
        <v>18910835.017562237</v>
      </c>
      <c r="D108" s="83">
        <f>' CALCULATIONS'!P1507</f>
        <v>3140735.58988311</v>
      </c>
      <c r="E108" s="83">
        <f>' CALCULATIONS'!Q1507</f>
        <v>6142546.8205630071</v>
      </c>
      <c r="F108" s="83">
        <f>' CALCULATIONS'!R1507</f>
        <v>3409282.4454123005</v>
      </c>
      <c r="G108" s="83">
        <f>' CALCULATIONS'!S1507</f>
        <v>11000412.76503358</v>
      </c>
      <c r="H108" s="83">
        <f>' CALCULATIONS'!T1507</f>
        <v>19887893.309197094</v>
      </c>
      <c r="I108" s="83">
        <f>' CALCULATIONS'!U1507</f>
        <v>10410218.338022096</v>
      </c>
      <c r="J108" s="83">
        <f>' CALCULATIONS'!V1507</f>
        <v>504908.53821807436</v>
      </c>
      <c r="K108" s="83">
        <f>' CALCULATIONS'!W1507</f>
        <v>10009513.806822114</v>
      </c>
      <c r="L108" s="83">
        <f>' CALCULATIONS'!X1507</f>
        <v>9862901.3765020445</v>
      </c>
      <c r="M108" s="83">
        <f>' CALCULATIONS'!Y1507</f>
        <v>14499876.545872204</v>
      </c>
      <c r="N108" s="83">
        <f>' CALCULATIONS'!Z1507</f>
        <v>31885138.592874568</v>
      </c>
      <c r="O108" s="83">
        <f>' CALCULATIONS'!AA1507</f>
        <v>5886647.7104407381</v>
      </c>
      <c r="P108" s="83">
        <f>' CALCULATIONS'!AB1507</f>
        <v>3377749.1801999765</v>
      </c>
      <c r="Q108" s="83">
        <f>' CALCULATIONS'!AC1507</f>
        <v>5828540.2828376777</v>
      </c>
      <c r="R108" s="83">
        <f>' CALCULATIONS'!AD1507</f>
        <v>3149222.6265053218</v>
      </c>
      <c r="S108" s="83">
        <f>' CALCULATIONS'!AE1507</f>
        <v>11802047.629893197</v>
      </c>
      <c r="T108" s="83">
        <f>' CALCULATIONS'!AF1507</f>
        <v>21413162.389541447</v>
      </c>
      <c r="U108" s="83">
        <f>' CALCULATIONS'!AG1507</f>
        <v>11035626.199329607</v>
      </c>
      <c r="V108" s="83">
        <f>' CALCULATIONS'!AH1507</f>
        <v>55717.796228032217</v>
      </c>
      <c r="W108" s="83">
        <f>' CALCULATIONS'!AI1507</f>
        <v>15268076.317363925</v>
      </c>
      <c r="X108" s="83">
        <f>' CALCULATIONS'!AJ1507</f>
        <v>14316982.726300348</v>
      </c>
      <c r="Y108" s="83">
        <f>' CALCULATIONS'!AK1507</f>
        <v>19319281.120258003</v>
      </c>
      <c r="Z108" s="83">
        <f>' CALCULATIONS'!AL1507</f>
        <v>41787031.633168563</v>
      </c>
      <c r="AA108" s="83">
        <f>' CALCULATIONS'!AM1507</f>
        <v>0</v>
      </c>
      <c r="AB108" s="83">
        <f>' CALCULATIONS'!AN1507</f>
        <v>0</v>
      </c>
      <c r="AC108" s="83">
        <f>' CALCULATIONS'!AO1507</f>
        <v>5465467.6113461545</v>
      </c>
      <c r="AD108" s="83">
        <f>' CALCULATIONS'!AP1507</f>
        <v>2940899.4909198945</v>
      </c>
      <c r="AE108" s="83">
        <f>' CALCULATIONS'!AQ1507</f>
        <v>13567074.129158201</v>
      </c>
      <c r="AF108" s="83">
        <f>' CALCULATIONS'!AR1507</f>
        <v>28420470.106907006</v>
      </c>
      <c r="AG108" s="83">
        <f>' CALCULATIONS'!AS1507</f>
        <v>8355288.4938267889</v>
      </c>
      <c r="AH108" s="83">
        <f>' CALCULATIONS'!AT1507</f>
        <v>0</v>
      </c>
      <c r="AI108" s="83">
        <f>' CALCULATIONS'!AU1507</f>
        <v>10222340.411111241</v>
      </c>
      <c r="AJ108" s="83">
        <f>' CALCULATIONS'!AV1507</f>
        <v>9407197.9263361469</v>
      </c>
      <c r="AK108" s="83">
        <f>' CALCULATIONS'!AW1507</f>
        <v>12502570.765702404</v>
      </c>
      <c r="AL108" s="83">
        <f>' CALCULATIONS'!AX1507</f>
        <v>24783246.371025451</v>
      </c>
      <c r="AM108" s="83">
        <f>' CALCULATIONS'!AY1507</f>
        <v>0</v>
      </c>
      <c r="AN108" s="83">
        <f>' CALCULATIONS'!AZ1507</f>
        <v>0</v>
      </c>
      <c r="AO108" s="83">
        <f>' CALCULATIONS'!BA1507</f>
        <v>3514425.5797802513</v>
      </c>
      <c r="AP108" s="83">
        <f>' CALCULATIONS'!BB1507</f>
        <v>3047300.686815137</v>
      </c>
      <c r="AQ108" s="83">
        <f>' CALCULATIONS'!BC1507</f>
        <v>14127494.9683221</v>
      </c>
      <c r="AR108" s="83">
        <f>' CALCULATIONS'!BD1507</f>
        <v>27521957.510500237</v>
      </c>
      <c r="AS108" s="83">
        <f>' CALCULATIONS'!BE1507</f>
        <v>10980604.605473708</v>
      </c>
      <c r="AT108" s="83">
        <f>' CALCULATIONS'!BF1507</f>
        <v>276645.33422737749</v>
      </c>
      <c r="AU108" s="83">
        <f>' CALCULATIONS'!BG1507</f>
        <v>10305519.417652553</v>
      </c>
      <c r="AV108" s="83">
        <f>' CALCULATIONS'!BH1507</f>
        <v>9815838.8342968989</v>
      </c>
      <c r="AW108" s="83">
        <f>' CALCULATIONS'!BI1507</f>
        <v>12765825.621069932</v>
      </c>
      <c r="AX108" s="83">
        <f>' CALCULATIONS'!BJ1507</f>
        <v>25711585.787391715</v>
      </c>
      <c r="AY108" s="83">
        <f>' CALCULATIONS'!BK1507</f>
        <v>4269283.8779422026</v>
      </c>
      <c r="AZ108" s="83">
        <f>' CALCULATIONS'!BL1507</f>
        <v>3513330.3395798956</v>
      </c>
      <c r="BA108" s="83">
        <f>' CALCULATIONS'!BM1507</f>
        <v>7742931.0028689438</v>
      </c>
      <c r="BB108" s="83">
        <f>' CALCULATIONS'!BN1507</f>
        <v>4342263.8152284147</v>
      </c>
      <c r="BC108" s="83">
        <f>' CALCULATIONS'!BO1507</f>
        <v>18164956.958122849</v>
      </c>
      <c r="BD108" s="83">
        <f>' CALCULATIONS'!BP1507</f>
        <v>36145786.009239025</v>
      </c>
      <c r="BE108" s="83">
        <f>' CALCULATIONS'!BQ1507</f>
        <v>14420665.109144224</v>
      </c>
      <c r="BF108" s="83">
        <f>' CALCULATIONS'!BR1507</f>
        <v>933349.18285271246</v>
      </c>
      <c r="BG108" s="83">
        <f>' CALCULATIONS'!BS1507</f>
        <v>17748186.805171121</v>
      </c>
      <c r="BH108" s="83">
        <f>' CALCULATIONS'!BT1507</f>
        <v>17331901.702176038</v>
      </c>
      <c r="BI108" s="83">
        <f>' CALCULATIONS'!BU1507</f>
        <v>21987896.013872221</v>
      </c>
      <c r="BJ108" s="83">
        <f>' CALCULATIONS'!BV1507</f>
        <v>43478593.794665754</v>
      </c>
      <c r="BK108" s="650">
        <f t="shared" si="4"/>
        <v>716715247.02075601</v>
      </c>
    </row>
    <row r="109" spans="1:63" ht="15.75" x14ac:dyDescent="0.25">
      <c r="A109" s="781" t="s">
        <v>164</v>
      </c>
      <c r="C109" s="83">
        <f>' CALCULATIONS'!O1512</f>
        <v>8381264.3169324882</v>
      </c>
      <c r="D109" s="83">
        <f>' CALCULATIONS'!P1512</f>
        <v>1391971.0633592373</v>
      </c>
      <c r="E109" s="83">
        <f>' CALCULATIONS'!Q1512</f>
        <v>3071955.9442442581</v>
      </c>
      <c r="F109" s="83">
        <f>' CALCULATIONS'!R1512</f>
        <v>1705020.0478296035</v>
      </c>
      <c r="G109" s="83">
        <f>' CALCULATIONS'!S1512</f>
        <v>8125600.9656884549</v>
      </c>
      <c r="H109" s="83">
        <f>' CALCULATIONS'!T1512</f>
        <v>14806971.796540959</v>
      </c>
      <c r="I109" s="83">
        <f>' CALCULATIONS'!U1512</f>
        <v>6445518.9560510153</v>
      </c>
      <c r="J109" s="83">
        <f>' CALCULATIONS'!V1512</f>
        <v>312615.68667299743</v>
      </c>
      <c r="K109" s="83">
        <f>' CALCULATIONS'!W1512</f>
        <v>6694426.806256731</v>
      </c>
      <c r="L109" s="83">
        <f>' CALCULATIONS'!X1512</f>
        <v>6527543.9819193697</v>
      </c>
      <c r="M109" s="83">
        <f>' CALCULATIONS'!Y1512</f>
        <v>6741881.205351986</v>
      </c>
      <c r="N109" s="83">
        <f>' CALCULATIONS'!Z1512</f>
        <v>12977184.020367395</v>
      </c>
      <c r="O109" s="83">
        <f>' CALCULATIONS'!AA1512</f>
        <v>2787187.9572839448</v>
      </c>
      <c r="P109" s="83">
        <f>' CALCULATIONS'!AB1512</f>
        <v>1674960.4167069055</v>
      </c>
      <c r="Q109" s="83">
        <f>' CALCULATIONS'!AC1512</f>
        <v>3880172.5678279051</v>
      </c>
      <c r="R109" s="83">
        <f>' CALCULATIONS'!AD1512</f>
        <v>2096498.720499485</v>
      </c>
      <c r="S109" s="83">
        <f>' CALCULATIONS'!AE1512</f>
        <v>6950089.9367020689</v>
      </c>
      <c r="T109" s="83">
        <f>' CALCULATIONS'!AF1512</f>
        <v>15044433.949098365</v>
      </c>
      <c r="U109" s="83">
        <f>' CALCULATIONS'!AG1512</f>
        <v>6014555.6660762485</v>
      </c>
      <c r="V109" s="83">
        <f>' CALCULATIONS'!AH1512</f>
        <v>30366.902697823407</v>
      </c>
      <c r="W109" s="83">
        <f>' CALCULATIONS'!AI1512</f>
        <v>5990102.3106678687</v>
      </c>
      <c r="X109" s="83">
        <f>' CALCULATIONS'!AJ1512</f>
        <v>5970752.4447255135</v>
      </c>
      <c r="Y109" s="83">
        <f>' CALCULATIONS'!AK1512</f>
        <v>10313403.933973353</v>
      </c>
      <c r="Z109" s="83">
        <f>' CALCULATIONS'!AL1512</f>
        <v>22999903.093290485</v>
      </c>
      <c r="AA109" s="83">
        <f>' CALCULATIONS'!AM1512</f>
        <v>0</v>
      </c>
      <c r="AB109" s="83">
        <f>' CALCULATIONS'!AN1512</f>
        <v>0</v>
      </c>
      <c r="AC109" s="83">
        <f>' CALCULATIONS'!AO1512</f>
        <v>2686540.3445252581</v>
      </c>
      <c r="AD109" s="83">
        <f>' CALCULATIONS'!AP1512</f>
        <v>1445593.6240749392</v>
      </c>
      <c r="AE109" s="83">
        <f>' CALCULATIONS'!AQ1512</f>
        <v>7088756.9998134468</v>
      </c>
      <c r="AF109" s="83">
        <f>' CALCULATIONS'!AR1512</f>
        <v>12372110.418653149</v>
      </c>
      <c r="AG109" s="83">
        <f>' CALCULATIONS'!AS1512</f>
        <v>4068616.8703375314</v>
      </c>
      <c r="AH109" s="83">
        <f>' CALCULATIONS'!AT1512</f>
        <v>0</v>
      </c>
      <c r="AI109" s="83">
        <f>' CALCULATIONS'!AU1512</f>
        <v>5319284.0234952811</v>
      </c>
      <c r="AJ109" s="83">
        <f>' CALCULATIONS'!AV1512</f>
        <v>5168466.1154647386</v>
      </c>
      <c r="AK109" s="83">
        <f>' CALCULATIONS'!AW1512</f>
        <v>5954537.3660652097</v>
      </c>
      <c r="AL109" s="83">
        <f>' CALCULATIONS'!AX1512</f>
        <v>13925236.650662299</v>
      </c>
      <c r="AM109" s="83">
        <f>' CALCULATIONS'!AY1512</f>
        <v>0</v>
      </c>
      <c r="AN109" s="83">
        <f>' CALCULATIONS'!AZ1512</f>
        <v>0</v>
      </c>
      <c r="AO109" s="83">
        <f>' CALCULATIONS'!BA1512</f>
        <v>1353951.1851008739</v>
      </c>
      <c r="AP109" s="83">
        <f>' CALCULATIONS'!BB1512</f>
        <v>1173988.8304961752</v>
      </c>
      <c r="AQ109" s="83">
        <f>' CALCULATIONS'!BC1512</f>
        <v>4715632.1754036956</v>
      </c>
      <c r="AR109" s="83">
        <f>' CALCULATIONS'!BD1512</f>
        <v>9089731.8149441518</v>
      </c>
      <c r="AS109" s="83">
        <f>' CALCULATIONS'!BE1512</f>
        <v>3239140.1897887671</v>
      </c>
      <c r="AT109" s="83">
        <f>' CALCULATIONS'!BF1512</f>
        <v>81606.892571903794</v>
      </c>
      <c r="AU109" s="83">
        <f>' CALCULATIONS'!BG1512</f>
        <v>3744976.5405685445</v>
      </c>
      <c r="AV109" s="83">
        <f>' CALCULATIONS'!BH1512</f>
        <v>3617085.2527885954</v>
      </c>
      <c r="AW109" s="83">
        <f>' CALCULATIONS'!BI1512</f>
        <v>5326254.4487238247</v>
      </c>
      <c r="AX109" s="83">
        <f>' CALCULATIONS'!BJ1512</f>
        <v>11196673.799081489</v>
      </c>
      <c r="AY109" s="83">
        <f>' CALCULATIONS'!BK1512</f>
        <v>1944997.1391904384</v>
      </c>
      <c r="AZ109" s="83">
        <f>' CALCULATIONS'!BL1512</f>
        <v>1600600.3945578765</v>
      </c>
      <c r="BA109" s="83">
        <f>' CALCULATIONS'!BM1512</f>
        <v>2650233.8842104482</v>
      </c>
      <c r="BB109" s="83">
        <f>' CALCULATIONS'!BN1512</f>
        <v>1486260.7832919182</v>
      </c>
      <c r="BC109" s="83">
        <f>' CALCULATIONS'!BO1512</f>
        <v>6425601.8744592387</v>
      </c>
      <c r="BD109" s="83">
        <f>' CALCULATIONS'!BP1512</f>
        <v>12358834.3559717</v>
      </c>
      <c r="BE109" s="83">
        <f>' CALCULATIONS'!BQ1512</f>
        <v>4021918.0755799767</v>
      </c>
      <c r="BF109" s="83">
        <f>' CALCULATIONS'!BR1512</f>
        <v>260310.73608129108</v>
      </c>
      <c r="BG109" s="83">
        <f>' CALCULATIONS'!BS1512</f>
        <v>5102554.6439773962</v>
      </c>
      <c r="BH109" s="83">
        <f>' CALCULATIONS'!BT1512</f>
        <v>4952413.9998460701</v>
      </c>
      <c r="BI109" s="83">
        <f>' CALCULATIONS'!BU1512</f>
        <v>5219671.8792670285</v>
      </c>
      <c r="BJ109" s="83">
        <f>' CALCULATIONS'!BV1512</f>
        <v>11755904.076491164</v>
      </c>
      <c r="BK109" s="650">
        <f t="shared" si="4"/>
        <v>320281868.07624888</v>
      </c>
    </row>
    <row r="110" spans="1:63" ht="15.75" x14ac:dyDescent="0.25">
      <c r="A110" s="782" t="s">
        <v>165</v>
      </c>
      <c r="C110" s="83">
        <f>' CALCULATIONS'!O1517</f>
        <v>9280830.1234393921</v>
      </c>
      <c r="D110" s="83">
        <f>' CALCULATIONS'!P1517</f>
        <v>1541372.0993956861</v>
      </c>
      <c r="E110" s="83">
        <f>' CALCULATIONS'!Q1517</f>
        <v>3794007.3781117285</v>
      </c>
      <c r="F110" s="83">
        <f>' CALCULATIONS'!R1517</f>
        <v>2081982.9323171177</v>
      </c>
      <c r="G110" s="83">
        <f>' CALCULATIONS'!S1517</f>
        <v>9411803.7815724891</v>
      </c>
      <c r="H110" s="83">
        <f>' CALCULATIONS'!T1517</f>
        <v>16772482.938785158</v>
      </c>
      <c r="I110" s="83">
        <f>' CALCULATIONS'!U1517</f>
        <v>7316512.1424877224</v>
      </c>
      <c r="J110" s="83">
        <f>' CALCULATIONS'!V1517</f>
        <v>354859.93960623769</v>
      </c>
      <c r="K110" s="83">
        <f>' CALCULATIONS'!W1517</f>
        <v>7141554.4782739468</v>
      </c>
      <c r="L110" s="83">
        <f>' CALCULATIONS'!X1517</f>
        <v>7082940.733740977</v>
      </c>
      <c r="M110" s="83">
        <f>' CALCULATIONS'!Y1517</f>
        <v>6899433.516530009</v>
      </c>
      <c r="N110" s="83">
        <f>' CALCULATIONS'!Z1517</f>
        <v>12969752.499533772</v>
      </c>
      <c r="O110" s="83">
        <f>' CALCULATIONS'!AA1517</f>
        <v>2526277.9380878876</v>
      </c>
      <c r="P110" s="83">
        <f>' CALCULATIONS'!AB1517</f>
        <v>1526800.4480149003</v>
      </c>
      <c r="Q110" s="83">
        <f>' CALCULATIONS'!AC1517</f>
        <v>3543941.6064397772</v>
      </c>
      <c r="R110" s="83">
        <f>' CALCULATIONS'!AD1517</f>
        <v>1925895.8284623236</v>
      </c>
      <c r="S110" s="83">
        <f>' CALCULATIONS'!AE1517</f>
        <v>6420183.0716199363</v>
      </c>
      <c r="T110" s="83">
        <f>' CALCULATIONS'!AF1517</f>
        <v>13937328.385032831</v>
      </c>
      <c r="U110" s="83">
        <f>' CALCULATIONS'!AG1517</f>
        <v>5615608.7456616051</v>
      </c>
      <c r="V110" s="83">
        <f>' CALCULATIONS'!AH1517</f>
        <v>28352.658755887936</v>
      </c>
      <c r="W110" s="83">
        <f>' CALCULATIONS'!AI1517</f>
        <v>5510883.0482647708</v>
      </c>
      <c r="X110" s="83">
        <f>' CALCULATIONS'!AJ1517</f>
        <v>5631884.8407085231</v>
      </c>
      <c r="Y110" s="83">
        <f>' CALCULATIONS'!AK1517</f>
        <v>9685786.2675039805</v>
      </c>
      <c r="Z110" s="83">
        <f>' CALCULATIONS'!AL1517</f>
        <v>21384675.909470048</v>
      </c>
      <c r="AA110" s="83">
        <f>' CALCULATIONS'!AM1517</f>
        <v>0</v>
      </c>
      <c r="AB110" s="83">
        <f>' CALCULATIONS'!AN1517</f>
        <v>0</v>
      </c>
      <c r="AC110" s="83">
        <f>' CALCULATIONS'!AO1517</f>
        <v>2421339.3791369526</v>
      </c>
      <c r="AD110" s="83">
        <f>' CALCULATIONS'!AP1517</f>
        <v>1308850.6125968478</v>
      </c>
      <c r="AE110" s="83">
        <f>' CALCULATIONS'!AQ1517</f>
        <v>7209860.1297162548</v>
      </c>
      <c r="AF110" s="83">
        <f>' CALCULATIONS'!AR1517</f>
        <v>12231577.590919653</v>
      </c>
      <c r="AG110" s="83">
        <f>' CALCULATIONS'!AS1517</f>
        <v>3730725.1248140163</v>
      </c>
      <c r="AH110" s="83">
        <f>' CALCULATIONS'!AT1517</f>
        <v>0</v>
      </c>
      <c r="AI110" s="83">
        <f>' CALCULATIONS'!AU1517</f>
        <v>5075938.358170894</v>
      </c>
      <c r="AJ110" s="83">
        <f>' CALCULATIONS'!AV1517</f>
        <v>4986881.3260368649</v>
      </c>
      <c r="AK110" s="83">
        <f>' CALCULATIONS'!AW1517</f>
        <v>5474994.8787064422</v>
      </c>
      <c r="AL110" s="83">
        <f>' CALCULATIONS'!AX1517</f>
        <v>13101489.189885039</v>
      </c>
      <c r="AM110" s="83">
        <f>' CALCULATIONS'!AY1517</f>
        <v>0</v>
      </c>
      <c r="AN110" s="83">
        <f>' CALCULATIONS'!AZ1517</f>
        <v>0</v>
      </c>
      <c r="AO110" s="83">
        <f>' CALCULATIONS'!BA1517</f>
        <v>1423161.1496926842</v>
      </c>
      <c r="AP110" s="83">
        <f>' CALCULATIONS'!BB1517</f>
        <v>1237065.0315587933</v>
      </c>
      <c r="AQ110" s="83">
        <f>' CALCULATIONS'!BC1517</f>
        <v>5022142.6368650226</v>
      </c>
      <c r="AR110" s="83">
        <f>' CALCULATIONS'!BD1517</f>
        <v>9723665.8404820841</v>
      </c>
      <c r="AS110" s="83">
        <f>' CALCULATIONS'!BE1517</f>
        <v>3399332.0553366072</v>
      </c>
      <c r="AT110" s="83">
        <f>' CALCULATIONS'!BF1517</f>
        <v>85642.766166960442</v>
      </c>
      <c r="AU110" s="83">
        <f>' CALCULATIONS'!BG1517</f>
        <v>3948349.335575433</v>
      </c>
      <c r="AV110" s="83">
        <f>' CALCULATIONS'!BH1517</f>
        <v>3885733.4323616759</v>
      </c>
      <c r="AW110" s="83">
        <f>' CALCULATIONS'!BI1517</f>
        <v>5700450.3158916039</v>
      </c>
      <c r="AX110" s="83">
        <f>' CALCULATIONS'!BJ1517</f>
        <v>11918471.573091183</v>
      </c>
      <c r="AY110" s="83">
        <f>' CALCULATIONS'!BK1517</f>
        <v>2021568.2839330747</v>
      </c>
      <c r="AZ110" s="83">
        <f>' CALCULATIONS'!BL1517</f>
        <v>1653702.4000516569</v>
      </c>
      <c r="BA110" s="83">
        <f>' CALCULATIONS'!BM1517</f>
        <v>2762479.5771713625</v>
      </c>
      <c r="BB110" s="83">
        <f>' CALCULATIONS'!BN1517</f>
        <v>1549208.5753849675</v>
      </c>
      <c r="BC110" s="83">
        <f>' CALCULATIONS'!BO1517</f>
        <v>6760276.9628044581</v>
      </c>
      <c r="BD110" s="83">
        <f>' CALCULATIONS'!BP1517</f>
        <v>12954544.62189883</v>
      </c>
      <c r="BE110" s="83">
        <f>' CALCULATIONS'!BQ1517</f>
        <v>4171984.6485129902</v>
      </c>
      <c r="BF110" s="83">
        <f>' CALCULATIONS'!BR1517</f>
        <v>270023.49982418667</v>
      </c>
      <c r="BG110" s="83">
        <f>' CALCULATIONS'!BS1517</f>
        <v>5457382.1894691344</v>
      </c>
      <c r="BH110" s="83">
        <f>' CALCULATIONS'!BT1517</f>
        <v>5301424.3989614509</v>
      </c>
      <c r="BI110" s="83">
        <f>' CALCULATIONS'!BU1517</f>
        <v>5645945.1729608215</v>
      </c>
      <c r="BJ110" s="83">
        <f>' CALCULATIONS'!BV1517</f>
        <v>12773984.865672028</v>
      </c>
      <c r="BK110" s="650">
        <f t="shared" si="4"/>
        <v>325593347.23546666</v>
      </c>
    </row>
    <row r="111" spans="1:63" ht="15.75" x14ac:dyDescent="0.25">
      <c r="A111" s="968" t="s">
        <v>826</v>
      </c>
      <c r="C111" s="83">
        <f>' CALCULATIONS'!O650</f>
        <v>1158247.0255125</v>
      </c>
      <c r="D111" s="83">
        <f>' CALCULATIONS'!P650</f>
        <v>728342.78343750001</v>
      </c>
      <c r="E111" s="83">
        <f>' CALCULATIONS'!Q650</f>
        <v>724647.84314999997</v>
      </c>
      <c r="F111" s="83">
        <f>' CALCULATIONS'!R650</f>
        <v>550463.68781250005</v>
      </c>
      <c r="G111" s="83">
        <f>' CALCULATIONS'!S650</f>
        <v>1042550.06625</v>
      </c>
      <c r="H111" s="83">
        <f>' CALCULATIONS'!T650</f>
        <v>1943373.7611750001</v>
      </c>
      <c r="I111" s="83">
        <f>' CALCULATIONS'!U650</f>
        <v>1488607.653225</v>
      </c>
      <c r="J111" s="83">
        <f>' CALCULATIONS'!V650</f>
        <v>717436.52846249996</v>
      </c>
      <c r="K111" s="83">
        <f>' CALCULATIONS'!W650</f>
        <v>1019034.31245</v>
      </c>
      <c r="L111" s="83">
        <f>' CALCULATIONS'!X650</f>
        <v>1135637.8369875001</v>
      </c>
      <c r="M111" s="83">
        <f>' CALCULATIONS'!Y650</f>
        <v>1375328.2013625</v>
      </c>
      <c r="N111" s="83">
        <f>' CALCULATIONS'!Z650</f>
        <v>2435652.4413374998</v>
      </c>
      <c r="O111" s="83">
        <f>' CALCULATIONS'!AA650</f>
        <v>1500196.5463577402</v>
      </c>
      <c r="P111" s="83">
        <f>' CALCULATIONS'!AB650</f>
        <v>943370.7372866699</v>
      </c>
      <c r="Q111" s="83">
        <f>' CALCULATIONS'!AC650</f>
        <v>938564.4908247299</v>
      </c>
      <c r="R111" s="83">
        <f>' CALCULATIONS'!AD650</f>
        <v>712994.73222977994</v>
      </c>
      <c r="S111" s="83">
        <f>' CALCULATIONS'!AE650</f>
        <v>1350316.6478247601</v>
      </c>
      <c r="T111" s="83">
        <f>' CALCULATIONS'!AF650</f>
        <v>2517109.6718829595</v>
      </c>
      <c r="U111" s="83">
        <f>' CALCULATIONS'!AG650</f>
        <v>1928071.7854605899</v>
      </c>
      <c r="V111" s="83">
        <f>' CALCULATIONS'!AH650</f>
        <v>929241.73616273992</v>
      </c>
      <c r="W111" s="83">
        <f>' CALCULATIONS'!AI650</f>
        <v>1319860.0434719699</v>
      </c>
      <c r="X111" s="83">
        <f>' CALCULATIONS'!AJ650</f>
        <v>1470898.8950525101</v>
      </c>
      <c r="Y111" s="83">
        <f>' CALCULATIONS'!AK650</f>
        <v>1781327.8775268903</v>
      </c>
      <c r="Z111" s="83">
        <f>' CALCULATIONS'!AL650</f>
        <v>3154687.2388854893</v>
      </c>
      <c r="AA111" s="83">
        <f>' CALCULATIONS'!AM650</f>
        <v>1356171.0650576551</v>
      </c>
      <c r="AB111" s="83">
        <f>' CALCULATIONS'!AN650</f>
        <v>852793.78446024843</v>
      </c>
      <c r="AC111" s="83">
        <f>' CALCULATIONS'!AO650</f>
        <v>848455.20963985322</v>
      </c>
      <c r="AD111" s="83">
        <f>' CALCULATIONS'!AP650</f>
        <v>644527.53573391261</v>
      </c>
      <c r="AE111" s="83">
        <f>' CALCULATIONS'!AQ650</f>
        <v>1220663.8886571359</v>
      </c>
      <c r="AF111" s="83">
        <f>' CALCULATIONS'!AR650</f>
        <v>2275421.2624762538</v>
      </c>
      <c r="AG111" s="83">
        <f>' CALCULATIONS'!AS650</f>
        <v>1742963.8047043069</v>
      </c>
      <c r="AH111" s="83">
        <f>' CALCULATIONS'!AT650</f>
        <v>840012.57755692198</v>
      </c>
      <c r="AI111" s="83">
        <f>' CALCULATIONS'!AU650</f>
        <v>1193152.0476507787</v>
      </c>
      <c r="AJ111" s="83">
        <f>' CALCULATIONS'!AV650</f>
        <v>1329714.5530616639</v>
      </c>
      <c r="AK111" s="83">
        <f>' CALCULATIONS'!AW650</f>
        <v>1610329.4683875628</v>
      </c>
      <c r="AL111" s="83">
        <f>' CALCULATIONS'!AX650</f>
        <v>2851821.4476520689</v>
      </c>
      <c r="AM111" s="83">
        <f>' CALCULATIONS'!AY650</f>
        <v>1135718.433898808</v>
      </c>
      <c r="AN111" s="83">
        <f>' CALCULATIONS'!AZ650</f>
        <v>714165.88291729707</v>
      </c>
      <c r="AO111" s="83">
        <f>' CALCULATIONS'!BA650</f>
        <v>710545.89920887712</v>
      </c>
      <c r="AP111" s="83">
        <f>' CALCULATIONS'!BB650</f>
        <v>539752.88859122084</v>
      </c>
      <c r="AQ111" s="83">
        <f>' CALCULATIONS'!BC650</f>
        <v>1022239.8141696457</v>
      </c>
      <c r="AR111" s="83">
        <f>' CALCULATIONS'!BD650</f>
        <v>1905564.2668997941</v>
      </c>
      <c r="AS111" s="83">
        <f>' CALCULATIONS'!BE650</f>
        <v>1459628.280504378</v>
      </c>
      <c r="AT111" s="83">
        <f>' CALCULATIONS'!BF650</f>
        <v>703475.42935698002</v>
      </c>
      <c r="AU111" s="83">
        <f>' CALCULATIONS'!BG650</f>
        <v>999200.25230635784</v>
      </c>
      <c r="AV111" s="83">
        <f>' CALCULATIONS'!BH650</f>
        <v>1113550.573798083</v>
      </c>
      <c r="AW111" s="83">
        <f>' CALCULATIONS'!BI650</f>
        <v>1348571.0545601121</v>
      </c>
      <c r="AX111" s="83">
        <f>' CALCULATIONS'!BJ650</f>
        <v>2388244.9039810104</v>
      </c>
      <c r="AY111" s="83">
        <f>' CALCULATIONS'!BK650</f>
        <v>1518759.5218449775</v>
      </c>
      <c r="AZ111" s="83">
        <f>' CALCULATIONS'!BL650</f>
        <v>955036.20135740133</v>
      </c>
      <c r="BA111" s="83">
        <f>' CALCULATIONS'!BM650</f>
        <v>950168.58239434462</v>
      </c>
      <c r="BB111" s="83">
        <f>' CALCULATIONS'!BN650</f>
        <v>721796.12604427303</v>
      </c>
      <c r="BC111" s="83">
        <f>' CALCULATIONS'!BO650</f>
        <v>1367005.2601345563</v>
      </c>
      <c r="BD111" s="83">
        <f>' CALCULATIONS'!BP650</f>
        <v>2548229.729845786</v>
      </c>
      <c r="BE111" s="83">
        <f>' CALCULATIONS'!BQ650</f>
        <v>1951899.602842863</v>
      </c>
      <c r="BF111" s="83">
        <f>' CALCULATIONS'!BR650</f>
        <v>940714.16863917711</v>
      </c>
      <c r="BG111" s="83">
        <f>' CALCULATIONS'!BS650</f>
        <v>1336192.6080446946</v>
      </c>
      <c r="BH111" s="83">
        <f>' CALCULATIONS'!BT650</f>
        <v>1489116.9704673896</v>
      </c>
      <c r="BI111" s="83">
        <f>' CALCULATIONS'!BU650</f>
        <v>1803374.8190983154</v>
      </c>
      <c r="BJ111" s="83">
        <f>' CALCULATIONS'!BV650</f>
        <v>3193719.6881070146</v>
      </c>
      <c r="BK111" s="650">
        <f t="shared" ref="BK111" si="51">SUM(C111:BJ111)</f>
        <v>82448660.148181066</v>
      </c>
    </row>
    <row r="112" spans="1:63" ht="15.75" x14ac:dyDescent="0.25">
      <c r="A112" s="627" t="s">
        <v>849</v>
      </c>
      <c r="C112" s="83">
        <f>C113+C114</f>
        <v>20582922.24874904</v>
      </c>
      <c r="D112" s="83">
        <f t="shared" ref="D112:BJ112" si="52">D113+D114</f>
        <v>6733927.4993710201</v>
      </c>
      <c r="E112" s="83">
        <f t="shared" si="52"/>
        <v>7548936.4255750617</v>
      </c>
      <c r="F112" s="83">
        <f t="shared" si="52"/>
        <v>7430417.0954206632</v>
      </c>
      <c r="G112" s="83">
        <f t="shared" si="52"/>
        <v>15064028.656609261</v>
      </c>
      <c r="H112" s="83">
        <f t="shared" si="52"/>
        <v>29187705.94695808</v>
      </c>
      <c r="I112" s="83">
        <f t="shared" si="52"/>
        <v>11395956.248881876</v>
      </c>
      <c r="J112" s="83">
        <f t="shared" si="52"/>
        <v>1136446.9012447221</v>
      </c>
      <c r="K112" s="83">
        <f t="shared" si="52"/>
        <v>13244710.05381792</v>
      </c>
      <c r="L112" s="83">
        <f t="shared" si="52"/>
        <v>17670106.928687494</v>
      </c>
      <c r="M112" s="83">
        <f t="shared" si="52"/>
        <v>16286043.439265901</v>
      </c>
      <c r="N112" s="83">
        <f t="shared" si="52"/>
        <v>35375888.700362794</v>
      </c>
      <c r="O112" s="83">
        <f t="shared" si="52"/>
        <v>10883813.347351339</v>
      </c>
      <c r="P112" s="83">
        <f t="shared" si="52"/>
        <v>11474887.058773648</v>
      </c>
      <c r="Q112" s="83">
        <f t="shared" si="52"/>
        <v>11036971.934973458</v>
      </c>
      <c r="R112" s="83">
        <f t="shared" si="52"/>
        <v>13056583.05002279</v>
      </c>
      <c r="S112" s="83">
        <f t="shared" si="52"/>
        <v>20943310.054678857</v>
      </c>
      <c r="T112" s="83">
        <f t="shared" si="52"/>
        <v>38640932.989143163</v>
      </c>
      <c r="U112" s="83">
        <f t="shared" si="52"/>
        <v>15015767.646764804</v>
      </c>
      <c r="V112" s="83">
        <f t="shared" si="52"/>
        <v>235052.44830010622</v>
      </c>
      <c r="W112" s="83">
        <f t="shared" si="52"/>
        <v>19077698.647273738</v>
      </c>
      <c r="X112" s="83">
        <f t="shared" si="52"/>
        <v>27861811.926877037</v>
      </c>
      <c r="Y112" s="83">
        <f t="shared" si="52"/>
        <v>21983681.519408725</v>
      </c>
      <c r="Z112" s="83">
        <f t="shared" si="52"/>
        <v>49884787.692637891</v>
      </c>
      <c r="AA112" s="83">
        <f t="shared" si="52"/>
        <v>0</v>
      </c>
      <c r="AB112" s="83">
        <f t="shared" si="52"/>
        <v>0</v>
      </c>
      <c r="AC112" s="83">
        <f t="shared" si="52"/>
        <v>13087463.612058446</v>
      </c>
      <c r="AD112" s="83">
        <f t="shared" si="52"/>
        <v>14824024.189533688</v>
      </c>
      <c r="AE112" s="83">
        <f t="shared" si="52"/>
        <v>22583608.164978355</v>
      </c>
      <c r="AF112" s="83">
        <f t="shared" si="52"/>
        <v>45245085.717458315</v>
      </c>
      <c r="AG112" s="83">
        <f t="shared" si="52"/>
        <v>17763123.853784509</v>
      </c>
      <c r="AH112" s="83">
        <f t="shared" si="52"/>
        <v>0</v>
      </c>
      <c r="AI112" s="83">
        <f t="shared" si="52"/>
        <v>20533384.153632637</v>
      </c>
      <c r="AJ112" s="83">
        <f t="shared" si="52"/>
        <v>32243204.743253298</v>
      </c>
      <c r="AK112" s="83">
        <f t="shared" si="52"/>
        <v>23691802.407648362</v>
      </c>
      <c r="AL112" s="83">
        <f t="shared" si="52"/>
        <v>48554556.058681548</v>
      </c>
      <c r="AM112" s="83">
        <f t="shared" si="52"/>
        <v>0</v>
      </c>
      <c r="AN112" s="83">
        <f t="shared" si="52"/>
        <v>0</v>
      </c>
      <c r="AO112" s="83">
        <f t="shared" si="52"/>
        <v>6917731.0940044494</v>
      </c>
      <c r="AP112" s="83">
        <f t="shared" si="52"/>
        <v>12254720.121395508</v>
      </c>
      <c r="AQ112" s="83">
        <f t="shared" si="52"/>
        <v>18595934.427632812</v>
      </c>
      <c r="AR112" s="83">
        <f t="shared" si="52"/>
        <v>42683786.946123905</v>
      </c>
      <c r="AS112" s="83">
        <f t="shared" si="52"/>
        <v>14601943.927909281</v>
      </c>
      <c r="AT112" s="83">
        <f t="shared" si="52"/>
        <v>1008139.3691043106</v>
      </c>
      <c r="AU112" s="83">
        <f t="shared" si="52"/>
        <v>16796457.983855743</v>
      </c>
      <c r="AV112" s="83">
        <f t="shared" si="52"/>
        <v>28489904.117320091</v>
      </c>
      <c r="AW112" s="83">
        <f t="shared" si="52"/>
        <v>19707363.2820452</v>
      </c>
      <c r="AX112" s="83">
        <f t="shared" si="52"/>
        <v>46593925.825555094</v>
      </c>
      <c r="AY112" s="83">
        <f t="shared" si="52"/>
        <v>12606768.649624793</v>
      </c>
      <c r="AZ112" s="83">
        <f t="shared" si="52"/>
        <v>20456627.236961819</v>
      </c>
      <c r="BA112" s="83">
        <f t="shared" si="52"/>
        <v>17566816.333586931</v>
      </c>
      <c r="BB112" s="83">
        <f t="shared" si="52"/>
        <v>22011585.674115811</v>
      </c>
      <c r="BC112" s="83">
        <f t="shared" si="52"/>
        <v>29457326.860602599</v>
      </c>
      <c r="BD112" s="83">
        <f t="shared" si="52"/>
        <v>60515339.48755125</v>
      </c>
      <c r="BE112" s="83">
        <f t="shared" si="52"/>
        <v>24451644.995866016</v>
      </c>
      <c r="BF112" s="83">
        <f t="shared" si="52"/>
        <v>4944706.2171642128</v>
      </c>
      <c r="BG112" s="83">
        <f t="shared" si="52"/>
        <v>27013145.002306838</v>
      </c>
      <c r="BH112" s="83">
        <f t="shared" si="52"/>
        <v>44523679.791976273</v>
      </c>
      <c r="BI112" s="83">
        <f t="shared" si="52"/>
        <v>31249899.616881877</v>
      </c>
      <c r="BJ112" s="83">
        <f t="shared" si="52"/>
        <v>64664845.041684546</v>
      </c>
      <c r="BK112" s="650">
        <f t="shared" si="4"/>
        <v>1227390933.3654478</v>
      </c>
    </row>
    <row r="113" spans="1:63" ht="15.75" x14ac:dyDescent="0.25">
      <c r="A113" s="627" t="s">
        <v>1250</v>
      </c>
      <c r="C113" s="83">
        <f>' MOD'!C256</f>
        <v>9460663.0226620957</v>
      </c>
      <c r="D113" s="83">
        <f>' MOD'!D256</f>
        <v>6733927.4993710201</v>
      </c>
      <c r="E113" s="83">
        <f>' MOD'!E256</f>
        <v>6384909.7908652779</v>
      </c>
      <c r="F113" s="83">
        <f>' MOD'!F256</f>
        <v>7430417.0954206632</v>
      </c>
      <c r="G113" s="83">
        <f>' MOD'!G256</f>
        <v>11504538.784644553</v>
      </c>
      <c r="H113" s="83">
        <f>' MOD'!H256</f>
        <v>27318946.97743148</v>
      </c>
      <c r="I113" s="83">
        <f>' MOD'!I256</f>
        <v>9148883.6355740037</v>
      </c>
      <c r="J113" s="83">
        <f>' MOD'!J256</f>
        <v>1136446.9012447221</v>
      </c>
      <c r="K113" s="83">
        <f>' MOD'!K256</f>
        <v>10379360.163838927</v>
      </c>
      <c r="L113" s="83">
        <f>' MOD'!L256</f>
        <v>17670106.928687494</v>
      </c>
      <c r="M113" s="83">
        <f>' MOD'!M256</f>
        <v>12273194.280067323</v>
      </c>
      <c r="N113" s="83">
        <f>' MOD'!N256</f>
        <v>30110102.958914496</v>
      </c>
      <c r="O113" s="83">
        <f>' MOD'!O256</f>
        <v>10883813.347351339</v>
      </c>
      <c r="P113" s="83">
        <f>' MOD'!P256</f>
        <v>11474887.058773648</v>
      </c>
      <c r="Q113" s="83">
        <f>' MOD'!Q256</f>
        <v>11036971.934973458</v>
      </c>
      <c r="R113" s="83">
        <f>' MOD'!R256</f>
        <v>13056583.05002279</v>
      </c>
      <c r="S113" s="83">
        <f>' MOD'!S256</f>
        <v>18975504.435681481</v>
      </c>
      <c r="T113" s="83">
        <f>' MOD'!T256</f>
        <v>38640932.989143163</v>
      </c>
      <c r="U113" s="83">
        <f>' MOD'!U256</f>
        <v>15015767.646764804</v>
      </c>
      <c r="V113" s="83">
        <f>' MOD'!V256</f>
        <v>235052.44830010622</v>
      </c>
      <c r="W113" s="83">
        <f>' MOD'!W256</f>
        <v>17292392.586114835</v>
      </c>
      <c r="X113" s="83">
        <f>' MOD'!X256</f>
        <v>27861811.926877037</v>
      </c>
      <c r="Y113" s="83">
        <f>' MOD'!Y256</f>
        <v>19930559.94258903</v>
      </c>
      <c r="Z113" s="83">
        <f>' MOD'!Z256</f>
        <v>41370708.151965894</v>
      </c>
      <c r="AA113" s="83">
        <f>' MOD'!AA256</f>
        <v>0</v>
      </c>
      <c r="AB113" s="83">
        <f>' MOD'!AB256</f>
        <v>0</v>
      </c>
      <c r="AC113" s="83">
        <f>' MOD'!AC256</f>
        <v>13087463.612058446</v>
      </c>
      <c r="AD113" s="83">
        <f>' MOD'!AD256</f>
        <v>14824024.189533688</v>
      </c>
      <c r="AE113" s="83">
        <f>' MOD'!AE256</f>
        <v>22583608.164978355</v>
      </c>
      <c r="AF113" s="83">
        <f>' MOD'!AF256</f>
        <v>45245085.717458315</v>
      </c>
      <c r="AG113" s="83">
        <f>' MOD'!AG256</f>
        <v>17763123.853784509</v>
      </c>
      <c r="AH113" s="83">
        <f>' MOD'!AH256</f>
        <v>0</v>
      </c>
      <c r="AI113" s="83">
        <f>' MOD'!AI256</f>
        <v>20533384.153632637</v>
      </c>
      <c r="AJ113" s="83">
        <f>' MOD'!AJ256</f>
        <v>32243204.743253298</v>
      </c>
      <c r="AK113" s="83">
        <f>' MOD'!AK256</f>
        <v>23691802.407648362</v>
      </c>
      <c r="AL113" s="83">
        <f>' MOD'!AL256</f>
        <v>48554556.058681548</v>
      </c>
      <c r="AM113" s="83">
        <f>' MOD'!AM256</f>
        <v>0</v>
      </c>
      <c r="AN113" s="83">
        <f>' MOD'!AN256</f>
        <v>0</v>
      </c>
      <c r="AO113" s="83">
        <f>' MOD'!AO256</f>
        <v>6917731.0940044494</v>
      </c>
      <c r="AP113" s="83">
        <f>' MOD'!AP256</f>
        <v>12254720.121395508</v>
      </c>
      <c r="AQ113" s="83">
        <f>' MOD'!AQ256</f>
        <v>18595934.427632812</v>
      </c>
      <c r="AR113" s="83">
        <f>' MOD'!AR256</f>
        <v>42683786.946123905</v>
      </c>
      <c r="AS113" s="83">
        <f>' MOD'!AS256</f>
        <v>14601943.927909281</v>
      </c>
      <c r="AT113" s="83">
        <f>' MOD'!AT256</f>
        <v>1008139.3691043106</v>
      </c>
      <c r="AU113" s="83">
        <f>' MOD'!AU256</f>
        <v>16796457.983855743</v>
      </c>
      <c r="AV113" s="83">
        <f>' MOD'!AV256</f>
        <v>28489904.117320091</v>
      </c>
      <c r="AW113" s="83">
        <f>' MOD'!AW256</f>
        <v>19707363.2820452</v>
      </c>
      <c r="AX113" s="83">
        <f>' MOD'!AX256</f>
        <v>46593925.825555094</v>
      </c>
      <c r="AY113" s="83">
        <f>' MOD'!AY256</f>
        <v>12606768.649624793</v>
      </c>
      <c r="AZ113" s="83">
        <f>' MOD'!AZ256</f>
        <v>20456627.236961819</v>
      </c>
      <c r="BA113" s="83">
        <f>' MOD'!BA256</f>
        <v>17566816.333586931</v>
      </c>
      <c r="BB113" s="83">
        <f>' MOD'!BB256</f>
        <v>22011585.674115811</v>
      </c>
      <c r="BC113" s="83">
        <f>' MOD'!BC256</f>
        <v>29457326.860602599</v>
      </c>
      <c r="BD113" s="83">
        <f>' MOD'!BD256</f>
        <v>60515339.48755125</v>
      </c>
      <c r="BE113" s="83">
        <f>' MOD'!BE256</f>
        <v>24451644.995866016</v>
      </c>
      <c r="BF113" s="83">
        <f>' MOD'!BF256</f>
        <v>4944706.2171642128</v>
      </c>
      <c r="BG113" s="83">
        <f>' MOD'!BG256</f>
        <v>27013145.002306838</v>
      </c>
      <c r="BH113" s="83">
        <f>' MOD'!BH256</f>
        <v>44523679.791976273</v>
      </c>
      <c r="BI113" s="83">
        <f>' MOD'!BI256</f>
        <v>31249899.616881877</v>
      </c>
      <c r="BJ113" s="83">
        <f>' MOD'!BJ256</f>
        <v>64664845.041684546</v>
      </c>
      <c r="BK113" s="650">
        <f t="shared" si="4"/>
        <v>1180965028.4615781</v>
      </c>
    </row>
    <row r="114" spans="1:63" ht="15.75" x14ac:dyDescent="0.25">
      <c r="A114" s="627" t="s">
        <v>1251</v>
      </c>
      <c r="C114" s="83">
        <f>' MOD'!C272</f>
        <v>11122259.226086946</v>
      </c>
      <c r="D114" s="83">
        <f>' MOD'!D272</f>
        <v>0</v>
      </c>
      <c r="E114" s="83">
        <f>' MOD'!E272</f>
        <v>1164026.6347097836</v>
      </c>
      <c r="F114" s="83">
        <f>' MOD'!F272</f>
        <v>0</v>
      </c>
      <c r="G114" s="83">
        <f>' MOD'!G272</f>
        <v>3559489.8719647084</v>
      </c>
      <c r="H114" s="83">
        <f>' MOD'!H272</f>
        <v>1868758.9695265992</v>
      </c>
      <c r="I114" s="83">
        <f>' MOD'!I272</f>
        <v>2247072.6133078737</v>
      </c>
      <c r="J114" s="83">
        <f>' MOD'!J272</f>
        <v>0</v>
      </c>
      <c r="K114" s="83">
        <f>' MOD'!K272</f>
        <v>2865349.8899789946</v>
      </c>
      <c r="L114" s="83">
        <f>' MOD'!L272</f>
        <v>0</v>
      </c>
      <c r="M114" s="83">
        <f>' MOD'!M272</f>
        <v>4012849.1591985784</v>
      </c>
      <c r="N114" s="83">
        <f>' MOD'!N272</f>
        <v>5265785.7414482962</v>
      </c>
      <c r="O114" s="83">
        <f>' MOD'!O272</f>
        <v>0</v>
      </c>
      <c r="P114" s="83">
        <f>' MOD'!P272</f>
        <v>0</v>
      </c>
      <c r="Q114" s="83">
        <f>' MOD'!Q272</f>
        <v>0</v>
      </c>
      <c r="R114" s="83">
        <f>' MOD'!R272</f>
        <v>0</v>
      </c>
      <c r="S114" s="83">
        <f>' MOD'!S272</f>
        <v>1967805.6189973776</v>
      </c>
      <c r="T114" s="83">
        <f>' MOD'!T272</f>
        <v>0</v>
      </c>
      <c r="U114" s="83">
        <f>' MOD'!U272</f>
        <v>0</v>
      </c>
      <c r="V114" s="83">
        <f>' MOD'!V272</f>
        <v>0</v>
      </c>
      <c r="W114" s="83">
        <f>' MOD'!W272</f>
        <v>1785306.061158902</v>
      </c>
      <c r="X114" s="83">
        <f>' MOD'!X272</f>
        <v>0</v>
      </c>
      <c r="Y114" s="83">
        <f>' MOD'!Y272</f>
        <v>2053121.5768196937</v>
      </c>
      <c r="Z114" s="83">
        <f>' MOD'!Z272</f>
        <v>8514079.540671993</v>
      </c>
      <c r="AA114" s="83">
        <f>' MOD'!AA272</f>
        <v>0</v>
      </c>
      <c r="AB114" s="83">
        <f>' MOD'!AB272</f>
        <v>0</v>
      </c>
      <c r="AC114" s="83">
        <f>' MOD'!AC272</f>
        <v>0</v>
      </c>
      <c r="AD114" s="83">
        <f>' MOD'!AD272</f>
        <v>0</v>
      </c>
      <c r="AE114" s="83">
        <f>' MOD'!AE272</f>
        <v>0</v>
      </c>
      <c r="AF114" s="83">
        <f>' MOD'!AF272</f>
        <v>0</v>
      </c>
      <c r="AG114" s="83">
        <f>' MOD'!AG272</f>
        <v>0</v>
      </c>
      <c r="AH114" s="83">
        <f>' MOD'!AH272</f>
        <v>0</v>
      </c>
      <c r="AI114" s="83">
        <f>' MOD'!AI272</f>
        <v>0</v>
      </c>
      <c r="AJ114" s="83">
        <f>' MOD'!AJ272</f>
        <v>0</v>
      </c>
      <c r="AK114" s="83">
        <f>' MOD'!AK272</f>
        <v>0</v>
      </c>
      <c r="AL114" s="83">
        <f>' MOD'!AL272</f>
        <v>0</v>
      </c>
      <c r="AM114" s="83">
        <f>' MOD'!AM272</f>
        <v>0</v>
      </c>
      <c r="AN114" s="83">
        <f>' MOD'!AN272</f>
        <v>0</v>
      </c>
      <c r="AO114" s="83">
        <f>' MOD'!AO272</f>
        <v>0</v>
      </c>
      <c r="AP114" s="83">
        <f>' MOD'!AP272</f>
        <v>0</v>
      </c>
      <c r="AQ114" s="83">
        <f>' MOD'!AQ272</f>
        <v>0</v>
      </c>
      <c r="AR114" s="83">
        <f>' MOD'!AR272</f>
        <v>0</v>
      </c>
      <c r="AS114" s="83">
        <f>' MOD'!AS272</f>
        <v>0</v>
      </c>
      <c r="AT114" s="83">
        <f>' MOD'!AT272</f>
        <v>0</v>
      </c>
      <c r="AU114" s="83">
        <f>' MOD'!AU272</f>
        <v>0</v>
      </c>
      <c r="AV114" s="83">
        <f>' MOD'!AV272</f>
        <v>0</v>
      </c>
      <c r="AW114" s="83">
        <f>' MOD'!AW272</f>
        <v>0</v>
      </c>
      <c r="AX114" s="83">
        <f>' MOD'!AX272</f>
        <v>0</v>
      </c>
      <c r="AY114" s="83">
        <f>' MOD'!AY272</f>
        <v>0</v>
      </c>
      <c r="AZ114" s="83">
        <f>' MOD'!AZ272</f>
        <v>0</v>
      </c>
      <c r="BA114" s="83">
        <f>' MOD'!BA272</f>
        <v>0</v>
      </c>
      <c r="BB114" s="83">
        <f>' MOD'!BB272</f>
        <v>0</v>
      </c>
      <c r="BC114" s="83">
        <f>' MOD'!BC272</f>
        <v>0</v>
      </c>
      <c r="BD114" s="83">
        <f>' MOD'!BD272</f>
        <v>0</v>
      </c>
      <c r="BE114" s="83">
        <f>' MOD'!BE272</f>
        <v>0</v>
      </c>
      <c r="BF114" s="83">
        <f>' MOD'!BF272</f>
        <v>0</v>
      </c>
      <c r="BG114" s="83">
        <f>' MOD'!BG272</f>
        <v>0</v>
      </c>
      <c r="BH114" s="83">
        <f>' MOD'!BH272</f>
        <v>0</v>
      </c>
      <c r="BI114" s="83">
        <f>' MOD'!BI272</f>
        <v>0</v>
      </c>
      <c r="BJ114" s="83">
        <f>' MOD'!BJ272</f>
        <v>0</v>
      </c>
      <c r="BK114" s="650">
        <f>SUM(C114:BJ114)</f>
        <v>46425904.903869748</v>
      </c>
    </row>
    <row r="115" spans="1:63" ht="15.75" x14ac:dyDescent="0.25">
      <c r="A115" s="627" t="s">
        <v>850</v>
      </c>
      <c r="C115" s="83">
        <f>C116+C117+C120+C118+C119</f>
        <v>15888158.964554302</v>
      </c>
      <c r="D115" s="83">
        <f t="shared" ref="D115:BJ115" si="53">D116+D117+D120+D118+D119</f>
        <v>6851226.265545141</v>
      </c>
      <c r="E115" s="83">
        <f t="shared" si="53"/>
        <v>7651729.3510641837</v>
      </c>
      <c r="F115" s="83">
        <f t="shared" si="53"/>
        <v>6226538.2521933103</v>
      </c>
      <c r="G115" s="83">
        <f t="shared" si="53"/>
        <v>13099968.162703726</v>
      </c>
      <c r="H115" s="83">
        <f t="shared" si="53"/>
        <v>25997430.965497665</v>
      </c>
      <c r="I115" s="83">
        <f t="shared" si="53"/>
        <v>13295325.091823792</v>
      </c>
      <c r="J115" s="83">
        <f t="shared" si="53"/>
        <v>3922677.471340321</v>
      </c>
      <c r="K115" s="83">
        <f t="shared" si="53"/>
        <v>12027122.780484175</v>
      </c>
      <c r="L115" s="83">
        <f t="shared" si="53"/>
        <v>14710788.58464244</v>
      </c>
      <c r="M115" s="83">
        <f t="shared" si="53"/>
        <v>15255454.034184409</v>
      </c>
      <c r="N115" s="83">
        <f t="shared" si="53"/>
        <v>31178928.654623941</v>
      </c>
      <c r="O115" s="83">
        <f t="shared" si="53"/>
        <v>11668269.767199934</v>
      </c>
      <c r="P115" s="83">
        <f t="shared" si="53"/>
        <v>8272091.0470132157</v>
      </c>
      <c r="Q115" s="83">
        <f t="shared" si="53"/>
        <v>9365249.1348360851</v>
      </c>
      <c r="R115" s="83">
        <f t="shared" si="53"/>
        <v>7631453.8530230727</v>
      </c>
      <c r="S115" s="83">
        <f t="shared" si="53"/>
        <v>15988025.873228194</v>
      </c>
      <c r="T115" s="83">
        <f t="shared" si="53"/>
        <v>30121641.144783225</v>
      </c>
      <c r="U115" s="83">
        <f t="shared" si="53"/>
        <v>16010415.51351013</v>
      </c>
      <c r="V115" s="83">
        <f t="shared" si="53"/>
        <v>4321399.0174395032</v>
      </c>
      <c r="W115" s="83">
        <f t="shared" si="53"/>
        <v>14725925.556000626</v>
      </c>
      <c r="X115" s="83">
        <f t="shared" si="53"/>
        <v>17456996.892834809</v>
      </c>
      <c r="Y115" s="83">
        <f t="shared" si="53"/>
        <v>18506505.381571934</v>
      </c>
      <c r="Z115" s="83">
        <f t="shared" si="53"/>
        <v>36703459.452254713</v>
      </c>
      <c r="AA115" s="83">
        <f t="shared" si="53"/>
        <v>6008342.1875</v>
      </c>
      <c r="AB115" s="83">
        <f t="shared" si="53"/>
        <v>3778193.625</v>
      </c>
      <c r="AC115" s="83">
        <f t="shared" si="53"/>
        <v>8217303.5881179981</v>
      </c>
      <c r="AD115" s="83">
        <f t="shared" si="53"/>
        <v>6542374.5469135605</v>
      </c>
      <c r="AE115" s="83">
        <f t="shared" si="53"/>
        <v>13913427.566080878</v>
      </c>
      <c r="AF115" s="83">
        <f t="shared" si="53"/>
        <v>26399669.526857324</v>
      </c>
      <c r="AG115" s="83">
        <f t="shared" si="53"/>
        <v>14032027.328280985</v>
      </c>
      <c r="AH115" s="83">
        <f t="shared" si="53"/>
        <v>3721568.125</v>
      </c>
      <c r="AI115" s="83">
        <f t="shared" si="53"/>
        <v>12788867.151574302</v>
      </c>
      <c r="AJ115" s="83">
        <f t="shared" si="53"/>
        <v>15148092.545734406</v>
      </c>
      <c r="AK115" s="83">
        <f t="shared" si="53"/>
        <v>16105254.9741234</v>
      </c>
      <c r="AL115" s="83">
        <f t="shared" si="53"/>
        <v>31482664.810052548</v>
      </c>
      <c r="AM115" s="83">
        <f t="shared" si="53"/>
        <v>4873273.6499999994</v>
      </c>
      <c r="AN115" s="83">
        <f t="shared" si="53"/>
        <v>3064426.5999999996</v>
      </c>
      <c r="AO115" s="83">
        <f t="shared" si="53"/>
        <v>5152213.3556613047</v>
      </c>
      <c r="AP115" s="83">
        <f t="shared" si="53"/>
        <v>4941421.9163876465</v>
      </c>
      <c r="AQ115" s="83">
        <f t="shared" si="53"/>
        <v>10728385.180042211</v>
      </c>
      <c r="AR115" s="83">
        <f t="shared" si="53"/>
        <v>20980990.485044055</v>
      </c>
      <c r="AS115" s="83">
        <f t="shared" si="53"/>
        <v>11017650.456738196</v>
      </c>
      <c r="AT115" s="83">
        <f t="shared" si="53"/>
        <v>3220046.0828877939</v>
      </c>
      <c r="AU115" s="83">
        <f t="shared" si="53"/>
        <v>9871522.9004387874</v>
      </c>
      <c r="AV115" s="83">
        <f t="shared" si="53"/>
        <v>11719065.756513946</v>
      </c>
      <c r="AW115" s="83">
        <f t="shared" si="53"/>
        <v>12539784.062382501</v>
      </c>
      <c r="AX115" s="83">
        <f t="shared" si="53"/>
        <v>25208395.802971482</v>
      </c>
      <c r="AY115" s="83">
        <f t="shared" si="53"/>
        <v>9287504.1119312085</v>
      </c>
      <c r="AZ115" s="83">
        <f t="shared" si="53"/>
        <v>7235972.5377294756</v>
      </c>
      <c r="BA115" s="83">
        <f t="shared" si="53"/>
        <v>8063776.4229215486</v>
      </c>
      <c r="BB115" s="83">
        <f t="shared" si="53"/>
        <v>6351923.3518744502</v>
      </c>
      <c r="BC115" s="83">
        <f t="shared" si="53"/>
        <v>13455424.863947988</v>
      </c>
      <c r="BD115" s="83">
        <f t="shared" si="53"/>
        <v>25507683.266872857</v>
      </c>
      <c r="BE115" s="83">
        <f t="shared" si="53"/>
        <v>14206986.525576051</v>
      </c>
      <c r="BF115" s="83">
        <f t="shared" si="53"/>
        <v>4596512.4798092861</v>
      </c>
      <c r="BG115" s="83">
        <f t="shared" si="53"/>
        <v>12448238.720486023</v>
      </c>
      <c r="BH115" s="83">
        <f t="shared" si="53"/>
        <v>14438122.050911549</v>
      </c>
      <c r="BI115" s="83">
        <f t="shared" si="53"/>
        <v>15845113.366309207</v>
      </c>
      <c r="BJ115" s="83">
        <f t="shared" si="53"/>
        <v>30767129.377812177</v>
      </c>
      <c r="BK115" s="650">
        <f t="shared" si="4"/>
        <v>800536130.51283801</v>
      </c>
    </row>
    <row r="116" spans="1:63" ht="15.75" x14ac:dyDescent="0.25">
      <c r="A116" s="634" t="s">
        <v>851</v>
      </c>
      <c r="C116" s="83">
        <f>ASSETS!HZ64+ASSETS!HZ128</f>
        <v>3715262.7429845119</v>
      </c>
      <c r="D116" s="83">
        <f>ASSETS!IA64+ASSETS!IA128</f>
        <v>2444491.5160060888</v>
      </c>
      <c r="E116" s="83">
        <f>ASSETS!IB64+ASSETS!IB128</f>
        <v>2190813.2604838153</v>
      </c>
      <c r="F116" s="83">
        <f>ASSETS!IC64+ASSETS!IC128</f>
        <v>2546707.6005457477</v>
      </c>
      <c r="G116" s="83">
        <f>ASSETS!ID64+ASSETS!ID128</f>
        <v>3938682.2032681704</v>
      </c>
      <c r="H116" s="83">
        <f>ASSETS!IE64+ASSETS!IE128</f>
        <v>9342477.4702220447</v>
      </c>
      <c r="I116" s="83">
        <f>ASSETS!IF64+ASSETS!IF128</f>
        <v>3125238.1820262987</v>
      </c>
      <c r="J116" s="83">
        <f>ASSETS!IG64+ASSETS!IG128</f>
        <v>387776.61659711006</v>
      </c>
      <c r="K116" s="83">
        <f>ASSETS!IH64+ASSETS!IH128</f>
        <v>3537700.2851109547</v>
      </c>
      <c r="L116" s="83">
        <f>ASSETS!II64+ASSETS!II128</f>
        <v>6016004.4999948945</v>
      </c>
      <c r="M116" s="83">
        <f>ASSETS!IJ64+ASSETS!IJ128</f>
        <v>4173934.576396727</v>
      </c>
      <c r="N116" s="83">
        <f>ASSETS!IK64+ASSETS!IK128</f>
        <v>10228686.186494792</v>
      </c>
      <c r="O116" s="83">
        <f>ASSETS!IL64+ASSETS!IL128</f>
        <v>2867635.9879289176</v>
      </c>
      <c r="P116" s="83">
        <f>ASSETS!IM64+ASSETS!IM128</f>
        <v>2795171.0492464751</v>
      </c>
      <c r="Q116" s="83">
        <f>ASSETS!IN64+ASSETS!IN128</f>
        <v>2541498.1748139253</v>
      </c>
      <c r="R116" s="83">
        <f>ASSETS!IO64+ASSETS!IO128</f>
        <v>3003203.0459594047</v>
      </c>
      <c r="S116" s="83">
        <f>ASSETS!IP64+ASSETS!IP128</f>
        <v>4359777.5092451349</v>
      </c>
      <c r="T116" s="83">
        <f>ASSETS!IQ64+ASSETS!IQ128</f>
        <v>8868189.7420644443</v>
      </c>
      <c r="U116" s="83">
        <f>ASSETS!IR64+ASSETS!IR128</f>
        <v>3442324.6425542934</v>
      </c>
      <c r="V116" s="83">
        <f>ASSETS!IS64+ASSETS!IS128</f>
        <v>53825.307067617294</v>
      </c>
      <c r="W116" s="83">
        <f>ASSETS!IT64+ASSETS!IT128</f>
        <v>3955440.0787438611</v>
      </c>
      <c r="X116" s="83">
        <f>ASSETS!IU64+ASSETS!IU128</f>
        <v>6366014.1535821576</v>
      </c>
      <c r="Y116" s="83">
        <f>ASSETS!IV64+ASSETS!IV128</f>
        <v>4548799.5297651077</v>
      </c>
      <c r="Z116" s="83">
        <f>ASSETS!IW64+ASSETS!IW128</f>
        <v>9431696.945824042</v>
      </c>
      <c r="AA116" s="83">
        <f>ASSETS!IX64+ASSETS!IX128</f>
        <v>0</v>
      </c>
      <c r="AB116" s="83">
        <f>ASSETS!IY64+ASSETS!IY128</f>
        <v>0</v>
      </c>
      <c r="AC116" s="83">
        <f>ASSETS!IZ64+ASSETS!IZ128</f>
        <v>2170610.6417290503</v>
      </c>
      <c r="AD116" s="83">
        <f>ASSETS!JA64+ASSETS!JA128</f>
        <v>2455884.0126981293</v>
      </c>
      <c r="AE116" s="83">
        <f>ASSETS!JB64+ASSETS!JB128</f>
        <v>3737239.2697200291</v>
      </c>
      <c r="AF116" s="83">
        <f>ASSETS!JC64+ASSETS!JC128</f>
        <v>7479031.5407835795</v>
      </c>
      <c r="AG116" s="83">
        <f>ASSETS!JD64+ASSETS!JD128</f>
        <v>2932987.4665261828</v>
      </c>
      <c r="AH116" s="83">
        <f>ASSETS!JE64+ASSETS!JE128</f>
        <v>0</v>
      </c>
      <c r="AI116" s="83">
        <f>ASSETS!JF64+ASSETS!JF128</f>
        <v>3382881.8669995507</v>
      </c>
      <c r="AJ116" s="83">
        <f>ASSETS!JG64+ASSETS!JG128</f>
        <v>5306192.7430663044</v>
      </c>
      <c r="AK116" s="83">
        <f>ASSETS!JH64+ASSETS!JH128</f>
        <v>3894592.0759315351</v>
      </c>
      <c r="AL116" s="83">
        <f>ASSETS!JI64+ASSETS!JI128</f>
        <v>7972847.3180273669</v>
      </c>
      <c r="AM116" s="83">
        <f>ASSETS!JJ64+ASSETS!JJ128</f>
        <v>0</v>
      </c>
      <c r="AN116" s="83">
        <f>ASSETS!JK64+ASSETS!JK128</f>
        <v>0</v>
      </c>
      <c r="AO116" s="83">
        <f>ASSETS!JL64+ASSETS!JL128</f>
        <v>888300.38298237196</v>
      </c>
      <c r="AP116" s="83">
        <f>ASSETS!JM64+ASSETS!JM128</f>
        <v>1571863.6347786519</v>
      </c>
      <c r="AQ116" s="83">
        <f>ASSETS!JN64+ASSETS!JN128</f>
        <v>2382568.0425906805</v>
      </c>
      <c r="AR116" s="83">
        <f>ASSETS!JO64+ASSETS!JO128</f>
        <v>5462690.8785532201</v>
      </c>
      <c r="AS116" s="83">
        <f>ASSETS!JP64+ASSETS!JP128</f>
        <v>1866686.0078461207</v>
      </c>
      <c r="AT116" s="83">
        <f>ASSETS!JQ64+ASSETS!JQ128</f>
        <v>128735.58802594694</v>
      </c>
      <c r="AU116" s="83">
        <f>ASSETS!JR64+ASSETS!JR128</f>
        <v>2142465.0216392358</v>
      </c>
      <c r="AV116" s="83">
        <f>ASSETS!JS64+ASSETS!JS128</f>
        <v>3629990.9347853633</v>
      </c>
      <c r="AW116" s="83">
        <f>ASSETS!JT64+ASSETS!JT128</f>
        <v>2508199.8000684595</v>
      </c>
      <c r="AX116" s="83">
        <f>ASSETS!JU64+ASSETS!JU128</f>
        <v>5923555.9681829</v>
      </c>
      <c r="AY116" s="83">
        <f>ASSETS!JV64+ASSETS!JV128</f>
        <v>1353817.2385156089</v>
      </c>
      <c r="AZ116" s="83">
        <f>ASSETS!JW64+ASSETS!JW128</f>
        <v>1934132.7196328016</v>
      </c>
      <c r="BA116" s="83">
        <f>ASSETS!JX64+ASSETS!JX128</f>
        <v>1510250.8723627918</v>
      </c>
      <c r="BB116" s="83">
        <f>ASSETS!JY64+ASSETS!JY128</f>
        <v>1890264.8577543269</v>
      </c>
      <c r="BC116" s="83">
        <f>ASSETS!JZ64+ASSETS!JZ128</f>
        <v>2526856.0474898526</v>
      </c>
      <c r="BD116" s="83">
        <f>ASSETS!KA64+ASSETS!KA128</f>
        <v>5185241.8476624163</v>
      </c>
      <c r="BE116" s="83">
        <f>ASSETS!KB64+ASSETS!KB128</f>
        <v>2092803.9143031323</v>
      </c>
      <c r="BF116" s="83">
        <f>ASSETS!KC64+ASSETS!KC128</f>
        <v>422744.92373437312</v>
      </c>
      <c r="BG116" s="83">
        <f>ASSETS!KD64+ASSETS!KD128</f>
        <v>2306912.0819436149</v>
      </c>
      <c r="BH116" s="83">
        <f>ASSETS!KE64+ASSETS!KE128</f>
        <v>3798091.8655577814</v>
      </c>
      <c r="BI116" s="83">
        <f>ASSETS!KF64+ASSETS!KF128</f>
        <v>2662821.7432479756</v>
      </c>
      <c r="BJ116" s="83">
        <f>ASSETS!KG64+ASSETS!KG128</f>
        <v>5504036.3675662745</v>
      </c>
      <c r="BK116" s="650">
        <f t="shared" si="4"/>
        <v>200906648.9816322</v>
      </c>
    </row>
    <row r="117" spans="1:63" ht="15.75" x14ac:dyDescent="0.25">
      <c r="A117" s="634" t="s">
        <v>852</v>
      </c>
      <c r="C117" s="83">
        <f>' CALCULATIONS'!O1560</f>
        <v>5800917.727728704</v>
      </c>
      <c r="D117" s="83">
        <f>' CALCULATIONS'!P1560</f>
        <v>963423.81203905167</v>
      </c>
      <c r="E117" s="83">
        <f>' CALCULATIONS'!Q1560</f>
        <v>1941273.7684493056</v>
      </c>
      <c r="F117" s="83">
        <f>' CALCULATIONS'!R1560</f>
        <v>1077460.3391475629</v>
      </c>
      <c r="G117" s="83">
        <f>' CALCULATIONS'!S1560</f>
        <v>3945698.9642968206</v>
      </c>
      <c r="H117" s="83">
        <f>' CALCULATIONS'!T1560</f>
        <v>7316877.8205487989</v>
      </c>
      <c r="I117" s="83">
        <f>' CALCULATIONS'!U1560</f>
        <v>2951476.7222253974</v>
      </c>
      <c r="J117" s="83">
        <f>' CALCULATIONS'!V1560</f>
        <v>143150.29224321112</v>
      </c>
      <c r="K117" s="83">
        <f>' CALCULATIONS'!W1560</f>
        <v>3440943.6750559439</v>
      </c>
      <c r="L117" s="83">
        <f>' CALCULATIONS'!X1560</f>
        <v>3325946.3971475447</v>
      </c>
      <c r="M117" s="83">
        <f>' CALCULATIONS'!Y1560</f>
        <v>4256159.0606908211</v>
      </c>
      <c r="N117" s="83">
        <f>' CALCULATIONS'!Z1560</f>
        <v>9011132.5842001848</v>
      </c>
      <c r="O117" s="83">
        <f>' CALCULATIONS'!AA1560</f>
        <v>1941519.4292710149</v>
      </c>
      <c r="P117" s="83">
        <f>' CALCULATIONS'!AB1560</f>
        <v>1163693.3227667406</v>
      </c>
      <c r="Q117" s="83">
        <f>' CALCULATIONS'!AC1560</f>
        <v>2532499.1350221611</v>
      </c>
      <c r="R117" s="83">
        <f>' CALCULATIONS'!AD1560</f>
        <v>1368336.3570636676</v>
      </c>
      <c r="S117" s="83">
        <f>' CALCULATIONS'!AE1560</f>
        <v>5256194.3702955805</v>
      </c>
      <c r="T117" s="83">
        <f>' CALCULATIONS'!AF1560</f>
        <v>9744864.0027187821</v>
      </c>
      <c r="U117" s="83">
        <f>' CALCULATIONS'!AG1560</f>
        <v>3752669.395955835</v>
      </c>
      <c r="V117" s="83">
        <f>' CALCULATIONS'!AH1560</f>
        <v>18946.860371887349</v>
      </c>
      <c r="W117" s="83">
        <f>' CALCULATIONS'!AI1560</f>
        <v>4556066.1784410952</v>
      </c>
      <c r="X117" s="83">
        <f>' CALCULATIONS'!AJ1560</f>
        <v>4365821.4642526517</v>
      </c>
      <c r="Y117" s="83">
        <f>' CALCULATIONS'!AK1560</f>
        <v>5606412.8720068568</v>
      </c>
      <c r="Z117" s="83">
        <f>' CALCULATIONS'!AL1560</f>
        <v>11990477.036986934</v>
      </c>
      <c r="AA117" s="83">
        <f>' CALCULATIONS'!AM1560</f>
        <v>0</v>
      </c>
      <c r="AB117" s="83">
        <f>' CALCULATIONS'!AN1560</f>
        <v>0</v>
      </c>
      <c r="AC117" s="83">
        <f>' CALCULATIONS'!AO1560</f>
        <v>2287720.8213889478</v>
      </c>
      <c r="AD117" s="83">
        <f>' CALCULATIONS'!AP1560</f>
        <v>1230993.8467154307</v>
      </c>
      <c r="AE117" s="83">
        <f>' CALCULATIONS'!AQ1560</f>
        <v>4768193.2963608485</v>
      </c>
      <c r="AF117" s="83">
        <f>' CALCULATIONS'!AR1560</f>
        <v>8839675.5485737454</v>
      </c>
      <c r="AG117" s="83">
        <f>' CALCULATIONS'!AS1560</f>
        <v>3377061.9867548035</v>
      </c>
      <c r="AH117" s="83">
        <f>' CALCULATIONS'!AT1560</f>
        <v>0</v>
      </c>
      <c r="AI117" s="83">
        <f>' CALCULATIONS'!AU1560</f>
        <v>4119877.9720747508</v>
      </c>
      <c r="AJ117" s="83">
        <f>' CALCULATIONS'!AV1560</f>
        <v>3950769.8026681012</v>
      </c>
      <c r="AK117" s="83">
        <f>' CALCULATIONS'!AW1560</f>
        <v>5076304.4606918646</v>
      </c>
      <c r="AL117" s="83">
        <f>' CALCULATIONS'!AX1560</f>
        <v>10875187.86702518</v>
      </c>
      <c r="AM117" s="83">
        <f>' CALCULATIONS'!AY1560</f>
        <v>0</v>
      </c>
      <c r="AN117" s="83">
        <f>' CALCULATIONS'!AZ1560</f>
        <v>0</v>
      </c>
      <c r="AO117" s="83">
        <f>' CALCULATIONS'!BA1560</f>
        <v>1215019.4226789321</v>
      </c>
      <c r="AP117" s="83">
        <f>' CALCULATIONS'!BB1560</f>
        <v>1053523.381608994</v>
      </c>
      <c r="AQ117" s="83">
        <f>' CALCULATIONS'!BC1560</f>
        <v>3959470.8374515306</v>
      </c>
      <c r="AR117" s="83">
        <f>' CALCULATIONS'!BD1560</f>
        <v>7341681.3064908339</v>
      </c>
      <c r="AS117" s="83">
        <f>' CALCULATIONS'!BE1560</f>
        <v>2887820.498892074</v>
      </c>
      <c r="AT117" s="83">
        <f>' CALCULATIONS'!BF1560</f>
        <v>72755.744861847241</v>
      </c>
      <c r="AU117" s="83">
        <f>' CALCULATIONS'!BG1560</f>
        <v>3441572.42879955</v>
      </c>
      <c r="AV117" s="83">
        <f>' CALCULATIONS'!BH1560</f>
        <v>3310921.6217285809</v>
      </c>
      <c r="AW117" s="83">
        <f>' CALCULATIONS'!BI1560</f>
        <v>4244977.6623140415</v>
      </c>
      <c r="AX117" s="83">
        <f>' CALCULATIONS'!BJ1560</f>
        <v>9037078.9347885847</v>
      </c>
      <c r="AY117" s="83">
        <f>' CALCULATIONS'!BK1560</f>
        <v>1612151.1234155996</v>
      </c>
      <c r="AZ117" s="83">
        <f>' CALCULATIONS'!BL1560</f>
        <v>1326690.7555966743</v>
      </c>
      <c r="BA117" s="83">
        <f>' CALCULATIONS'!BM1560</f>
        <v>2598636.988058757</v>
      </c>
      <c r="BB117" s="83">
        <f>' CALCULATIONS'!BN1560</f>
        <v>1457325.0566201236</v>
      </c>
      <c r="BC117" s="83">
        <f>' CALCULATIONS'!BO1560</f>
        <v>5238680.1289581349</v>
      </c>
      <c r="BD117" s="83">
        <f>' CALCULATIONS'!BP1560</f>
        <v>9715939.7942104395</v>
      </c>
      <c r="BE117" s="83">
        <f>' CALCULATIONS'!BQ1560</f>
        <v>3989787.0487729185</v>
      </c>
      <c r="BF117" s="83">
        <f>' CALCULATIONS'!BR1560</f>
        <v>258231.11857491345</v>
      </c>
      <c r="BG117" s="83">
        <f>' CALCULATIONS'!BS1560</f>
        <v>4579689.5135424081</v>
      </c>
      <c r="BH117" s="83">
        <f>' CALCULATIONS'!BT1560</f>
        <v>4441875.685353769</v>
      </c>
      <c r="BI117" s="83">
        <f>' CALCULATIONS'!BU1560</f>
        <v>5676101.0605612323</v>
      </c>
      <c r="BJ117" s="83">
        <f>' CALCULATIONS'!BV1560</f>
        <v>11969867.260245904</v>
      </c>
      <c r="BK117" s="650">
        <f t="shared" si="4"/>
        <v>230427544.56470597</v>
      </c>
    </row>
    <row r="118" spans="1:63" ht="15.75" x14ac:dyDescent="0.25">
      <c r="A118" s="634" t="s">
        <v>1262</v>
      </c>
      <c r="C118" s="83">
        <f>' MOD'!C351</f>
        <v>896253.68134108582</v>
      </c>
      <c r="D118" s="83">
        <f>' MOD'!D351</f>
        <v>0</v>
      </c>
      <c r="E118" s="83">
        <f>' MOD'!E351</f>
        <v>93799.572131062567</v>
      </c>
      <c r="F118" s="83">
        <f>' MOD'!F351</f>
        <v>0</v>
      </c>
      <c r="G118" s="83">
        <f>' MOD'!G351</f>
        <v>286830.74513873417</v>
      </c>
      <c r="H118" s="83">
        <f>' MOD'!H351</f>
        <v>150588.29972682163</v>
      </c>
      <c r="I118" s="83">
        <f>' MOD'!I351</f>
        <v>181073.56257209499</v>
      </c>
      <c r="J118" s="83">
        <f>' MOD'!J351</f>
        <v>0</v>
      </c>
      <c r="K118" s="83">
        <f>' MOD'!K351</f>
        <v>230895.57031727768</v>
      </c>
      <c r="L118" s="83">
        <f>' MOD'!L351</f>
        <v>0</v>
      </c>
      <c r="M118" s="83">
        <f>' MOD'!M351</f>
        <v>323363.3345968636</v>
      </c>
      <c r="N118" s="83">
        <f>' MOD'!N351</f>
        <v>424327.4464289617</v>
      </c>
      <c r="O118" s="83">
        <f>' MOD'!O351</f>
        <v>0</v>
      </c>
      <c r="P118" s="83">
        <f>' MOD'!P351</f>
        <v>0</v>
      </c>
      <c r="Q118" s="83">
        <f>' MOD'!Q351</f>
        <v>0</v>
      </c>
      <c r="R118" s="83">
        <f>' MOD'!R351</f>
        <v>0</v>
      </c>
      <c r="S118" s="83">
        <f>' MOD'!S351</f>
        <v>198212.09368748069</v>
      </c>
      <c r="T118" s="83">
        <f>' MOD'!T351</f>
        <v>0</v>
      </c>
      <c r="U118" s="83">
        <f>' MOD'!U351</f>
        <v>0</v>
      </c>
      <c r="V118" s="83">
        <f>' MOD'!V351</f>
        <v>0</v>
      </c>
      <c r="W118" s="83">
        <f>' MOD'!W351</f>
        <v>179829.37381567006</v>
      </c>
      <c r="X118" s="83">
        <f>' MOD'!X351</f>
        <v>0</v>
      </c>
      <c r="Y118" s="83">
        <f>' MOD'!Y351</f>
        <v>206805.75479996917</v>
      </c>
      <c r="Z118" s="83">
        <f>' MOD'!Z351</f>
        <v>857601.74444373755</v>
      </c>
      <c r="AA118" s="83">
        <f>' MOD'!AA351</f>
        <v>0</v>
      </c>
      <c r="AB118" s="83">
        <f>' MOD'!AB351</f>
        <v>0</v>
      </c>
      <c r="AC118" s="83">
        <f>' MOD'!AC351</f>
        <v>0</v>
      </c>
      <c r="AD118" s="83">
        <f>' MOD'!AD351</f>
        <v>0</v>
      </c>
      <c r="AE118" s="83">
        <f>' MOD'!AE351</f>
        <v>0</v>
      </c>
      <c r="AF118" s="83">
        <f>' MOD'!AF351</f>
        <v>0</v>
      </c>
      <c r="AG118" s="83">
        <f>' MOD'!AG351</f>
        <v>0</v>
      </c>
      <c r="AH118" s="83">
        <f>' MOD'!AH351</f>
        <v>0</v>
      </c>
      <c r="AI118" s="83">
        <f>' MOD'!AI351</f>
        <v>0</v>
      </c>
      <c r="AJ118" s="83">
        <f>' MOD'!AJ351</f>
        <v>0</v>
      </c>
      <c r="AK118" s="83">
        <f>' MOD'!AK351</f>
        <v>0</v>
      </c>
      <c r="AL118" s="83">
        <f>' MOD'!AL351</f>
        <v>0</v>
      </c>
      <c r="AM118" s="83">
        <f>' MOD'!AM351</f>
        <v>0</v>
      </c>
      <c r="AN118" s="83">
        <f>' MOD'!AN351</f>
        <v>0</v>
      </c>
      <c r="AO118" s="83">
        <f>' MOD'!AO351</f>
        <v>0</v>
      </c>
      <c r="AP118" s="83">
        <f>' MOD'!AP351</f>
        <v>0</v>
      </c>
      <c r="AQ118" s="83">
        <f>' MOD'!AQ351</f>
        <v>0</v>
      </c>
      <c r="AR118" s="83">
        <f>' MOD'!AR351</f>
        <v>0</v>
      </c>
      <c r="AS118" s="83">
        <f>' MOD'!AS351</f>
        <v>0</v>
      </c>
      <c r="AT118" s="83">
        <f>' MOD'!AT351</f>
        <v>0</v>
      </c>
      <c r="AU118" s="83">
        <f>' MOD'!AU351</f>
        <v>0</v>
      </c>
      <c r="AV118" s="83">
        <f>' MOD'!AV351</f>
        <v>0</v>
      </c>
      <c r="AW118" s="83">
        <f>' MOD'!AW351</f>
        <v>0</v>
      </c>
      <c r="AX118" s="83">
        <f>' MOD'!AX351</f>
        <v>0</v>
      </c>
      <c r="AY118" s="83">
        <f>' MOD'!AY351</f>
        <v>0</v>
      </c>
      <c r="AZ118" s="83">
        <f>' MOD'!AZ351</f>
        <v>0</v>
      </c>
      <c r="BA118" s="83">
        <f>' MOD'!BA351</f>
        <v>0</v>
      </c>
      <c r="BB118" s="83">
        <f>' MOD'!BB351</f>
        <v>0</v>
      </c>
      <c r="BC118" s="83">
        <f>' MOD'!BC351</f>
        <v>0</v>
      </c>
      <c r="BD118" s="83">
        <f>' MOD'!BD351</f>
        <v>0</v>
      </c>
      <c r="BE118" s="83">
        <f>' MOD'!BE351</f>
        <v>0</v>
      </c>
      <c r="BF118" s="83">
        <f>' MOD'!BF351</f>
        <v>0</v>
      </c>
      <c r="BG118" s="83">
        <f>' MOD'!BG351</f>
        <v>0</v>
      </c>
      <c r="BH118" s="83">
        <f>' MOD'!BH351</f>
        <v>0</v>
      </c>
      <c r="BI118" s="83">
        <f>' MOD'!BI351</f>
        <v>0</v>
      </c>
      <c r="BJ118" s="83">
        <f>' MOD'!BJ351</f>
        <v>0</v>
      </c>
      <c r="BK118" s="650">
        <f t="shared" si="4"/>
        <v>4029581.1789997597</v>
      </c>
    </row>
    <row r="119" spans="1:63" ht="15.75" x14ac:dyDescent="0.25">
      <c r="A119" s="634" t="s">
        <v>1271</v>
      </c>
      <c r="C119" s="83">
        <f>' CALCULATIONS'!O1641</f>
        <v>2108075</v>
      </c>
      <c r="D119" s="83">
        <f>' CALCULATIONS'!P1641</f>
        <v>1325625</v>
      </c>
      <c r="E119" s="83">
        <f>' CALCULATIONS'!Q1641</f>
        <v>1318900</v>
      </c>
      <c r="F119" s="83">
        <f>' CALCULATIONS'!R1641</f>
        <v>1001874.9999999999</v>
      </c>
      <c r="G119" s="83">
        <f>' CALCULATIONS'!S1641</f>
        <v>1897500</v>
      </c>
      <c r="H119" s="83">
        <f>' CALCULATIONS'!T1641</f>
        <v>3537050</v>
      </c>
      <c r="I119" s="83">
        <f>' CALCULATIONS'!U1641</f>
        <v>2709350</v>
      </c>
      <c r="J119" s="83">
        <f>' CALCULATIONS'!V1641</f>
        <v>1305775</v>
      </c>
      <c r="K119" s="83">
        <f>' CALCULATIONS'!W1641</f>
        <v>1854700</v>
      </c>
      <c r="L119" s="83">
        <f>' CALCULATIONS'!X1641</f>
        <v>2066925.0000000002</v>
      </c>
      <c r="M119" s="83">
        <f>' CALCULATIONS'!Y1641</f>
        <v>2503175</v>
      </c>
      <c r="N119" s="83">
        <f>' CALCULATIONS'!Z1641</f>
        <v>4433025</v>
      </c>
      <c r="O119" s="83">
        <f>' CALCULATIONS'!AA1641</f>
        <v>2640660.0000000005</v>
      </c>
      <c r="P119" s="83">
        <f>' CALCULATIONS'!AB1641</f>
        <v>1660530</v>
      </c>
      <c r="Q119" s="83">
        <f>' CALCULATIONS'!AC1641</f>
        <v>1652070</v>
      </c>
      <c r="R119" s="83">
        <f>' CALCULATIONS'!AD1641</f>
        <v>1255019.9999999998</v>
      </c>
      <c r="S119" s="83">
        <f>' CALCULATIONS'!AE1641</f>
        <v>2376840</v>
      </c>
      <c r="T119" s="83">
        <f>' CALCULATIONS'!AF1641</f>
        <v>4430639.9999999991</v>
      </c>
      <c r="U119" s="83">
        <f>' CALCULATIONS'!AG1641</f>
        <v>3393810</v>
      </c>
      <c r="V119" s="83">
        <f>' CALCULATIONS'!AH1641</f>
        <v>1635659.9999999998</v>
      </c>
      <c r="W119" s="83">
        <f>' CALCULATIONS'!AI1641</f>
        <v>2323230</v>
      </c>
      <c r="X119" s="83">
        <f>' CALCULATIONS'!AJ1641</f>
        <v>2589090</v>
      </c>
      <c r="Y119" s="83">
        <f>' CALCULATIONS'!AK1641</f>
        <v>3135510</v>
      </c>
      <c r="Z119" s="83">
        <f>' CALCULATIONS'!AL1641</f>
        <v>5552910</v>
      </c>
      <c r="AA119" s="83">
        <f>' CALCULATIONS'!AM1641</f>
        <v>2313125</v>
      </c>
      <c r="AB119" s="83">
        <f>' CALCULATIONS'!AN1641</f>
        <v>1454550</v>
      </c>
      <c r="AC119" s="83">
        <f>' CALCULATIONS'!AO1641</f>
        <v>1447150</v>
      </c>
      <c r="AD119" s="83">
        <f>' CALCULATIONS'!AP1641</f>
        <v>1099325</v>
      </c>
      <c r="AE119" s="83">
        <f>' CALCULATIONS'!AQ1641</f>
        <v>2082000</v>
      </c>
      <c r="AF119" s="83">
        <f>' CALCULATIONS'!AR1641</f>
        <v>3881025.0000000005</v>
      </c>
      <c r="AG119" s="83">
        <f>' CALCULATIONS'!AS1641</f>
        <v>2972850</v>
      </c>
      <c r="AH119" s="83">
        <f>' CALCULATIONS'!AT1641</f>
        <v>1432750</v>
      </c>
      <c r="AI119" s="83">
        <f>' CALCULATIONS'!AU1641</f>
        <v>2035075</v>
      </c>
      <c r="AJ119" s="83">
        <f>' CALCULATIONS'!AV1641</f>
        <v>2268000</v>
      </c>
      <c r="AK119" s="83">
        <f>' CALCULATIONS'!AW1641</f>
        <v>2746625</v>
      </c>
      <c r="AL119" s="83">
        <f>' CALCULATIONS'!AX1641</f>
        <v>4864150</v>
      </c>
      <c r="AM119" s="83">
        <f>' CALCULATIONS'!AY1641</f>
        <v>1876139.9999999998</v>
      </c>
      <c r="AN119" s="83">
        <f>' CALCULATIONS'!AZ1641</f>
        <v>1179760</v>
      </c>
      <c r="AO119" s="83">
        <f>' CALCULATIONS'!BA1641</f>
        <v>1173780</v>
      </c>
      <c r="AP119" s="83">
        <f>' CALCULATIONS'!BB1641</f>
        <v>891639.99999999988</v>
      </c>
      <c r="AQ119" s="83">
        <f>' CALCULATIONS'!BC1641</f>
        <v>1688680</v>
      </c>
      <c r="AR119" s="83">
        <f>' CALCULATIONS'!BD1641</f>
        <v>3147880.0000000005</v>
      </c>
      <c r="AS119" s="83">
        <f>' CALCULATIONS'!BE1641</f>
        <v>2411220</v>
      </c>
      <c r="AT119" s="83">
        <f>' CALCULATIONS'!BF1641</f>
        <v>1162100</v>
      </c>
      <c r="AU119" s="83">
        <f>' CALCULATIONS'!BG1641</f>
        <v>1650620.0000000005</v>
      </c>
      <c r="AV119" s="83">
        <f>' CALCULATIONS'!BH1641</f>
        <v>1839520.0000000002</v>
      </c>
      <c r="AW119" s="83">
        <f>' CALCULATIONS'!BI1641</f>
        <v>2227760</v>
      </c>
      <c r="AX119" s="83">
        <f>' CALCULATIONS'!BJ1641</f>
        <v>3945240.0000000005</v>
      </c>
      <c r="AY119" s="83">
        <f>' CALCULATIONS'!BK1641</f>
        <v>2433700</v>
      </c>
      <c r="AZ119" s="83">
        <f>' CALCULATIONS'!BL1641</f>
        <v>1530375.0000000002</v>
      </c>
      <c r="BA119" s="83">
        <f>' CALCULATIONS'!BM1641</f>
        <v>1522575</v>
      </c>
      <c r="BB119" s="83">
        <f>' CALCULATIONS'!BN1641</f>
        <v>1156625</v>
      </c>
      <c r="BC119" s="83">
        <f>' CALCULATIONS'!BO1641</f>
        <v>2190525</v>
      </c>
      <c r="BD119" s="83">
        <f>' CALCULATIONS'!BP1641</f>
        <v>4083350</v>
      </c>
      <c r="BE119" s="83">
        <f>' CALCULATIONS'!BQ1641</f>
        <v>3127775</v>
      </c>
      <c r="BF119" s="83">
        <f>' CALCULATIONS'!BR1641</f>
        <v>1507425</v>
      </c>
      <c r="BG119" s="83">
        <f>' CALCULATIONS'!BS1641</f>
        <v>2141150</v>
      </c>
      <c r="BH119" s="83">
        <f>' CALCULATIONS'!BT1641</f>
        <v>2386200</v>
      </c>
      <c r="BI119" s="83">
        <f>' CALCULATIONS'!BU1641</f>
        <v>2889775</v>
      </c>
      <c r="BJ119" s="83">
        <f>' CALCULATIONS'!BV1641</f>
        <v>5117700</v>
      </c>
      <c r="BK119" s="650">
        <f t="shared" ref="BK119" si="54">SUM(C119:BJ119)</f>
        <v>140586085</v>
      </c>
    </row>
    <row r="120" spans="1:63" ht="15.75" x14ac:dyDescent="0.25">
      <c r="A120" s="634" t="s">
        <v>827</v>
      </c>
      <c r="C120" s="83">
        <f>' CALCULATIONS'!O1680</f>
        <v>3367649.8125</v>
      </c>
      <c r="D120" s="83">
        <f>' CALCULATIONS'!P1680</f>
        <v>2117685.9375</v>
      </c>
      <c r="E120" s="83">
        <f>' CALCULATIONS'!Q1680</f>
        <v>2106942.75</v>
      </c>
      <c r="F120" s="83">
        <f>' CALCULATIONS'!R1680</f>
        <v>1600495.3124999998</v>
      </c>
      <c r="G120" s="83">
        <f>' CALCULATIONS'!S1680</f>
        <v>3031256.25</v>
      </c>
      <c r="H120" s="83">
        <f>' CALCULATIONS'!T1680</f>
        <v>5650437.375</v>
      </c>
      <c r="I120" s="83">
        <f>' CALCULATIONS'!U1680</f>
        <v>4328186.625</v>
      </c>
      <c r="J120" s="83">
        <f>' CALCULATIONS'!V1680</f>
        <v>2085975.5625</v>
      </c>
      <c r="K120" s="83">
        <f>' CALCULATIONS'!W1680</f>
        <v>2962883.25</v>
      </c>
      <c r="L120" s="83">
        <f>' CALCULATIONS'!X1680</f>
        <v>3301912.6875000005</v>
      </c>
      <c r="M120" s="83">
        <f>' CALCULATIONS'!Y1680</f>
        <v>3998822.0624999991</v>
      </c>
      <c r="N120" s="83">
        <f>' CALCULATIONS'!Z1680</f>
        <v>7081757.4374999991</v>
      </c>
      <c r="O120" s="83">
        <f>' CALCULATIONS'!AA1680</f>
        <v>4218454.3500000006</v>
      </c>
      <c r="P120" s="83">
        <f>' CALCULATIONS'!AB1680</f>
        <v>2652696.6749999998</v>
      </c>
      <c r="Q120" s="83">
        <f>' CALCULATIONS'!AC1680</f>
        <v>2639181.8250000002</v>
      </c>
      <c r="R120" s="83">
        <f>' CALCULATIONS'!AD1680</f>
        <v>2004894.4499999997</v>
      </c>
      <c r="S120" s="83">
        <f>' CALCULATIONS'!AE1680</f>
        <v>3797001.8999999994</v>
      </c>
      <c r="T120" s="83">
        <f>' CALCULATIONS'!AF1680</f>
        <v>7077947.3999999994</v>
      </c>
      <c r="U120" s="83">
        <f>' CALCULATIONS'!AG1680</f>
        <v>5421611.4750000006</v>
      </c>
      <c r="V120" s="83">
        <f>' CALCULATIONS'!AH1680</f>
        <v>2612966.8499999992</v>
      </c>
      <c r="W120" s="83">
        <f>' CALCULATIONS'!AI1680</f>
        <v>3711359.9249999993</v>
      </c>
      <c r="X120" s="83">
        <f>' CALCULATIONS'!AJ1680</f>
        <v>4136071.2749999994</v>
      </c>
      <c r="Y120" s="83">
        <f>' CALCULATIONS'!AK1680</f>
        <v>5008977.2250000006</v>
      </c>
      <c r="Z120" s="83">
        <f>' CALCULATIONS'!AL1680</f>
        <v>8870773.7249999996</v>
      </c>
      <c r="AA120" s="83">
        <f>' CALCULATIONS'!AM1680</f>
        <v>3695217.1875</v>
      </c>
      <c r="AB120" s="83">
        <f>' CALCULATIONS'!AN1680</f>
        <v>2323643.625</v>
      </c>
      <c r="AC120" s="83">
        <f>' CALCULATIONS'!AO1680</f>
        <v>2311822.1250000005</v>
      </c>
      <c r="AD120" s="83">
        <f>' CALCULATIONS'!AP1680</f>
        <v>1756171.6875</v>
      </c>
      <c r="AE120" s="83">
        <f>' CALCULATIONS'!AQ1680</f>
        <v>3325995</v>
      </c>
      <c r="AF120" s="83">
        <f>' CALCULATIONS'!AR1680</f>
        <v>6199937.4374999991</v>
      </c>
      <c r="AG120" s="83">
        <f>' CALCULATIONS'!AS1680</f>
        <v>4749127.875</v>
      </c>
      <c r="AH120" s="83">
        <f>' CALCULATIONS'!AT1680</f>
        <v>2288818.125</v>
      </c>
      <c r="AI120" s="83">
        <f>' CALCULATIONS'!AU1680</f>
        <v>3251032.3125</v>
      </c>
      <c r="AJ120" s="83">
        <f>' CALCULATIONS'!AV1680</f>
        <v>3623130</v>
      </c>
      <c r="AK120" s="83">
        <f>' CALCULATIONS'!AW1680</f>
        <v>4387733.4374999991</v>
      </c>
      <c r="AL120" s="83">
        <f>' CALCULATIONS'!AX1680</f>
        <v>7770479.6249999991</v>
      </c>
      <c r="AM120" s="83">
        <f>' CALCULATIONS'!AY1680</f>
        <v>2997133.65</v>
      </c>
      <c r="AN120" s="83">
        <f>' CALCULATIONS'!AZ1680</f>
        <v>1884666.5999999999</v>
      </c>
      <c r="AO120" s="83">
        <f>' CALCULATIONS'!BA1680</f>
        <v>1875113.5500000003</v>
      </c>
      <c r="AP120" s="83">
        <f>' CALCULATIONS'!BB1680</f>
        <v>1424394.9000000004</v>
      </c>
      <c r="AQ120" s="83">
        <f>' CALCULATIONS'!BC1680</f>
        <v>2697666.3000000003</v>
      </c>
      <c r="AR120" s="83">
        <f>' CALCULATIONS'!BD1680</f>
        <v>5028738.3000000007</v>
      </c>
      <c r="AS120" s="83">
        <f>' CALCULATIONS'!BE1680</f>
        <v>3851923.95</v>
      </c>
      <c r="AT120" s="83">
        <f>' CALCULATIONS'!BF1680</f>
        <v>1856454.75</v>
      </c>
      <c r="AU120" s="83">
        <f>' CALCULATIONS'!BG1680</f>
        <v>2636865.4500000002</v>
      </c>
      <c r="AV120" s="83">
        <f>' CALCULATIONS'!BH1680</f>
        <v>2938633.2000000007</v>
      </c>
      <c r="AW120" s="83">
        <f>' CALCULATIONS'!BI1680</f>
        <v>3558846.6</v>
      </c>
      <c r="AX120" s="83">
        <f>' CALCULATIONS'!BJ1680</f>
        <v>6302520.9000000004</v>
      </c>
      <c r="AY120" s="83">
        <f>' CALCULATIONS'!BK1680</f>
        <v>3887835.75</v>
      </c>
      <c r="AZ120" s="83">
        <f>' CALCULATIONS'!BL1680</f>
        <v>2444774.0625</v>
      </c>
      <c r="BA120" s="83">
        <f>' CALCULATIONS'!BM1680</f>
        <v>2432313.5625</v>
      </c>
      <c r="BB120" s="83">
        <f>' CALCULATIONS'!BN1680</f>
        <v>1847708.4375000002</v>
      </c>
      <c r="BC120" s="83">
        <f>' CALCULATIONS'!BO1680</f>
        <v>3499363.6875</v>
      </c>
      <c r="BD120" s="83">
        <f>' CALCULATIONS'!BP1680</f>
        <v>6523151.625</v>
      </c>
      <c r="BE120" s="83">
        <f>' CALCULATIONS'!BQ1680</f>
        <v>4996620.5625</v>
      </c>
      <c r="BF120" s="83">
        <f>' CALCULATIONS'!BR1680</f>
        <v>2408111.4375</v>
      </c>
      <c r="BG120" s="83">
        <f>' CALCULATIONS'!BS1680</f>
        <v>3420487.125</v>
      </c>
      <c r="BH120" s="83">
        <f>' CALCULATIONS'!BT1680</f>
        <v>3811954.5</v>
      </c>
      <c r="BI120" s="83">
        <f>' CALCULATIONS'!BU1680</f>
        <v>4616415.5625</v>
      </c>
      <c r="BJ120" s="83">
        <f>' CALCULATIONS'!BV1680</f>
        <v>8175525.7500000009</v>
      </c>
      <c r="BK120" s="650">
        <f t="shared" si="4"/>
        <v>224586270.78749999</v>
      </c>
    </row>
    <row r="121" spans="1:63" ht="15.75" x14ac:dyDescent="0.25">
      <c r="A121" s="627" t="s">
        <v>853</v>
      </c>
      <c r="C121" s="83">
        <f t="shared" ref="C121:AH121" si="55">C106+C112+C115</f>
        <v>88880415.351538748</v>
      </c>
      <c r="D121" s="83">
        <f t="shared" si="55"/>
        <v>22825342.438058764</v>
      </c>
      <c r="E121" s="83">
        <f t="shared" si="55"/>
        <v>33845860.747511595</v>
      </c>
      <c r="F121" s="83">
        <f t="shared" si="55"/>
        <v>24130020.100525238</v>
      </c>
      <c r="G121" s="83">
        <f t="shared" si="55"/>
        <v>69027655.252080023</v>
      </c>
      <c r="H121" s="83">
        <f t="shared" si="55"/>
        <v>136745931.42003804</v>
      </c>
      <c r="I121" s="83">
        <f t="shared" si="55"/>
        <v>61707293.7776573</v>
      </c>
      <c r="J121" s="83">
        <f t="shared" si="55"/>
        <v>7499684.2240730049</v>
      </c>
      <c r="K121" s="83">
        <f t="shared" si="55"/>
        <v>63421659.504477322</v>
      </c>
      <c r="L121" s="83">
        <f t="shared" si="55"/>
        <v>70340596.393918097</v>
      </c>
      <c r="M121" s="83">
        <f t="shared" si="55"/>
        <v>78336383.813027427</v>
      </c>
      <c r="N121" s="83">
        <f t="shared" si="55"/>
        <v>165731615.29191452</v>
      </c>
      <c r="O121" s="83">
        <f t="shared" si="55"/>
        <v>43299143.581344873</v>
      </c>
      <c r="P121" s="83">
        <f t="shared" si="55"/>
        <v>32092859.610998221</v>
      </c>
      <c r="Q121" s="83">
        <f t="shared" si="55"/>
        <v>45089543.175035514</v>
      </c>
      <c r="R121" s="83">
        <f t="shared" si="55"/>
        <v>34243805.558242716</v>
      </c>
      <c r="S121" s="83">
        <f t="shared" si="55"/>
        <v>83991126.597618803</v>
      </c>
      <c r="T121" s="83">
        <f t="shared" si="55"/>
        <v>156282835.14864966</v>
      </c>
      <c r="U121" s="83">
        <f t="shared" si="55"/>
        <v>68947397.569701314</v>
      </c>
      <c r="V121" s="83">
        <f t="shared" si="55"/>
        <v>5667419.0550714657</v>
      </c>
      <c r="W121" s="83">
        <f t="shared" si="55"/>
        <v>78073271.434727564</v>
      </c>
      <c r="X121" s="83">
        <f t="shared" si="55"/>
        <v>88298483.017591223</v>
      </c>
      <c r="Y121" s="83">
        <f t="shared" si="55"/>
        <v>102803099.37396251</v>
      </c>
      <c r="Z121" s="83">
        <f t="shared" si="55"/>
        <v>227759637.23897389</v>
      </c>
      <c r="AA121" s="83">
        <f t="shared" si="55"/>
        <v>7364513.2525576549</v>
      </c>
      <c r="AB121" s="83">
        <f t="shared" si="55"/>
        <v>4630987.4094602484</v>
      </c>
      <c r="AC121" s="83">
        <f t="shared" si="55"/>
        <v>42511500.595065966</v>
      </c>
      <c r="AD121" s="83">
        <f t="shared" si="55"/>
        <v>32971418.419355791</v>
      </c>
      <c r="AE121" s="83">
        <f t="shared" si="55"/>
        <v>85977680.797551155</v>
      </c>
      <c r="AF121" s="83">
        <f t="shared" si="55"/>
        <v>166679801.02702847</v>
      </c>
      <c r="AG121" s="83">
        <f t="shared" si="55"/>
        <v>64873068.823673576</v>
      </c>
      <c r="AH121" s="83">
        <f t="shared" si="55"/>
        <v>4561580.7025569221</v>
      </c>
      <c r="AI121" s="83">
        <f t="shared" ref="AI121:BJ121" si="56">AI106+AI112+AI115</f>
        <v>73663635.855268836</v>
      </c>
      <c r="AJ121" s="83">
        <f t="shared" si="56"/>
        <v>85167683.852545738</v>
      </c>
      <c r="AK121" s="83">
        <f t="shared" si="56"/>
        <v>90035032.589586124</v>
      </c>
      <c r="AL121" s="83">
        <f t="shared" si="56"/>
        <v>179174232.26728913</v>
      </c>
      <c r="AM121" s="83">
        <f t="shared" si="56"/>
        <v>6008992.0838988069</v>
      </c>
      <c r="AN121" s="83">
        <f t="shared" si="56"/>
        <v>3778592.4829172967</v>
      </c>
      <c r="AO121" s="83">
        <f t="shared" si="56"/>
        <v>23738886.668550029</v>
      </c>
      <c r="AP121" s="83">
        <f t="shared" si="56"/>
        <v>27240805.733244479</v>
      </c>
      <c r="AQ121" s="83">
        <f t="shared" si="56"/>
        <v>69420055.023857728</v>
      </c>
      <c r="AR121" s="83">
        <f t="shared" si="56"/>
        <v>141790306.51236048</v>
      </c>
      <c r="AS121" s="83">
        <f t="shared" si="56"/>
        <v>56453289.243736021</v>
      </c>
      <c r="AT121" s="83">
        <f t="shared" si="56"/>
        <v>5671711.0660355305</v>
      </c>
      <c r="AU121" s="83">
        <f t="shared" si="56"/>
        <v>59651757.440273449</v>
      </c>
      <c r="AV121" s="83">
        <f t="shared" si="56"/>
        <v>71206447.96957776</v>
      </c>
      <c r="AW121" s="83">
        <f t="shared" si="56"/>
        <v>73351797.909506828</v>
      </c>
      <c r="AX121" s="83">
        <f t="shared" si="56"/>
        <v>157007635.80230996</v>
      </c>
      <c r="AY121" s="83">
        <f t="shared" si="56"/>
        <v>37307757.339004189</v>
      </c>
      <c r="AZ121" s="83">
        <f t="shared" si="56"/>
        <v>40072139.078302309</v>
      </c>
      <c r="BA121" s="83">
        <f t="shared" si="56"/>
        <v>48857984.812083192</v>
      </c>
      <c r="BB121" s="83">
        <f t="shared" si="56"/>
        <v>41578452.947811879</v>
      </c>
      <c r="BC121" s="83">
        <f t="shared" si="56"/>
        <v>94394420.150660932</v>
      </c>
      <c r="BD121" s="83">
        <f t="shared" si="56"/>
        <v>186789659.92576125</v>
      </c>
      <c r="BE121" s="83">
        <f t="shared" si="56"/>
        <v>78320041.142588899</v>
      </c>
      <c r="BF121" s="83">
        <f t="shared" si="56"/>
        <v>12922606.724618118</v>
      </c>
      <c r="BG121" s="83">
        <f t="shared" si="56"/>
        <v>86477577.319973677</v>
      </c>
      <c r="BH121" s="83">
        <f t="shared" si="56"/>
        <v>105186628.39126287</v>
      </c>
      <c r="BI121" s="83">
        <f t="shared" si="56"/>
        <v>103338271.26004951</v>
      </c>
      <c r="BJ121" s="83">
        <f t="shared" si="56"/>
        <v>214895046.53330374</v>
      </c>
      <c r="BK121" s="650">
        <f t="shared" si="4"/>
        <v>4372113078.8303671</v>
      </c>
    </row>
    <row r="122" spans="1:63" ht="15.75" x14ac:dyDescent="0.25">
      <c r="A122" s="169" t="s">
        <v>854</v>
      </c>
      <c r="C122" s="83">
        <f>B123</f>
        <v>0</v>
      </c>
      <c r="D122" s="83">
        <f t="shared" ref="D122:BJ122" si="57">C123</f>
        <v>25394404.386153929</v>
      </c>
      <c r="E122" s="83">
        <f t="shared" si="57"/>
        <v>13777070.521203626</v>
      </c>
      <c r="F122" s="83">
        <f t="shared" si="57"/>
        <v>13606551.791061491</v>
      </c>
      <c r="G122" s="83">
        <f t="shared" si="57"/>
        <v>10781877.683310494</v>
      </c>
      <c r="H122" s="83">
        <f t="shared" si="57"/>
        <v>22802723.69582586</v>
      </c>
      <c r="I122" s="83">
        <f t="shared" si="57"/>
        <v>45585330.033103973</v>
      </c>
      <c r="J122" s="83">
        <f t="shared" si="57"/>
        <v>30655035.374503221</v>
      </c>
      <c r="K122" s="83">
        <f t="shared" si="57"/>
        <v>10901348.456736064</v>
      </c>
      <c r="L122" s="83">
        <f t="shared" si="57"/>
        <v>21235145.131775253</v>
      </c>
      <c r="M122" s="83">
        <f t="shared" si="57"/>
        <v>26164497.578769531</v>
      </c>
      <c r="N122" s="83">
        <f t="shared" si="57"/>
        <v>29857394.68337056</v>
      </c>
      <c r="O122" s="83">
        <f t="shared" si="57"/>
        <v>55882574.278652877</v>
      </c>
      <c r="P122" s="83">
        <f t="shared" si="57"/>
        <v>31557819.319090195</v>
      </c>
      <c r="Q122" s="83">
        <f t="shared" si="57"/>
        <v>20252488.750482678</v>
      </c>
      <c r="R122" s="83">
        <f t="shared" si="57"/>
        <v>20790646.521755788</v>
      </c>
      <c r="S122" s="83">
        <f t="shared" si="57"/>
        <v>17510962.02545407</v>
      </c>
      <c r="T122" s="83">
        <f t="shared" si="57"/>
        <v>32296119.107341368</v>
      </c>
      <c r="U122" s="83">
        <f t="shared" si="57"/>
        <v>60002394.535997145</v>
      </c>
      <c r="V122" s="83">
        <f t="shared" si="57"/>
        <v>41029479.306358606</v>
      </c>
      <c r="W122" s="83">
        <f t="shared" si="57"/>
        <v>14858104.024091385</v>
      </c>
      <c r="X122" s="83">
        <f t="shared" si="57"/>
        <v>29569074.009624209</v>
      </c>
      <c r="Y122" s="83">
        <f t="shared" si="57"/>
        <v>37503313.599568546</v>
      </c>
      <c r="Z122" s="83">
        <f t="shared" si="57"/>
        <v>44642949.582487158</v>
      </c>
      <c r="AA122" s="83">
        <f t="shared" si="57"/>
        <v>86673550.352283046</v>
      </c>
      <c r="AB122" s="83">
        <f t="shared" si="57"/>
        <v>28430112.252626255</v>
      </c>
      <c r="AC122" s="83">
        <f t="shared" si="57"/>
        <v>9995216.1769098714</v>
      </c>
      <c r="AD122" s="83">
        <f t="shared" si="57"/>
        <v>15874123.675248509</v>
      </c>
      <c r="AE122" s="83">
        <f t="shared" si="57"/>
        <v>14767256.912322231</v>
      </c>
      <c r="AF122" s="83">
        <f t="shared" si="57"/>
        <v>30457771.865775671</v>
      </c>
      <c r="AG122" s="83">
        <f t="shared" si="57"/>
        <v>59599731.339684971</v>
      </c>
      <c r="AH122" s="83">
        <f t="shared" si="57"/>
        <v>37631311.677294441</v>
      </c>
      <c r="AI122" s="83">
        <f t="shared" si="57"/>
        <v>12755990.719489947</v>
      </c>
      <c r="AJ122" s="83">
        <f t="shared" si="57"/>
        <v>26126863.848182891</v>
      </c>
      <c r="AK122" s="83">
        <f t="shared" si="57"/>
        <v>33647188.839755163</v>
      </c>
      <c r="AL122" s="83">
        <f t="shared" si="57"/>
        <v>37392299.501893878</v>
      </c>
      <c r="AM122" s="83">
        <f t="shared" si="57"/>
        <v>65473602.627892539</v>
      </c>
      <c r="AN122" s="83">
        <f t="shared" si="57"/>
        <v>23827531.57059712</v>
      </c>
      <c r="AO122" s="83">
        <f t="shared" si="57"/>
        <v>9202041.351171473</v>
      </c>
      <c r="AP122" s="83">
        <f t="shared" si="57"/>
        <v>10980309.339907166</v>
      </c>
      <c r="AQ122" s="83">
        <f t="shared" si="57"/>
        <v>12740371.691050548</v>
      </c>
      <c r="AR122" s="83">
        <f t="shared" si="57"/>
        <v>27386808.904969424</v>
      </c>
      <c r="AS122" s="83">
        <f t="shared" si="57"/>
        <v>56392371.805776641</v>
      </c>
      <c r="AT122" s="83">
        <f t="shared" si="57"/>
        <v>37615220.349837549</v>
      </c>
      <c r="AU122" s="83">
        <f t="shared" si="57"/>
        <v>14428977.138624359</v>
      </c>
      <c r="AV122" s="83">
        <f t="shared" si="57"/>
        <v>24693578.192965936</v>
      </c>
      <c r="AW122" s="83">
        <f t="shared" si="57"/>
        <v>31966675.387514569</v>
      </c>
      <c r="AX122" s="83">
        <f t="shared" si="57"/>
        <v>35106157.765673794</v>
      </c>
      <c r="AY122" s="83">
        <f t="shared" si="57"/>
        <v>64037931.189327918</v>
      </c>
      <c r="AZ122" s="83">
        <f t="shared" si="57"/>
        <v>32246355.440832943</v>
      </c>
      <c r="BA122" s="83">
        <f t="shared" si="57"/>
        <v>23010430.074270308</v>
      </c>
      <c r="BB122" s="83">
        <f t="shared" si="57"/>
        <v>22867222.918385204</v>
      </c>
      <c r="BC122" s="83">
        <f t="shared" si="57"/>
        <v>20505442.321062706</v>
      </c>
      <c r="BD122" s="83">
        <f t="shared" si="57"/>
        <v>36559047.150093891</v>
      </c>
      <c r="BE122" s="83">
        <f t="shared" si="57"/>
        <v>71065497.705953911</v>
      </c>
      <c r="BF122" s="83">
        <f t="shared" si="57"/>
        <v>47531762.360899985</v>
      </c>
      <c r="BG122" s="83">
        <f t="shared" si="57"/>
        <v>19235481.072664853</v>
      </c>
      <c r="BH122" s="83">
        <f t="shared" si="57"/>
        <v>33635973.124930441</v>
      </c>
      <c r="BI122" s="83">
        <f t="shared" si="57"/>
        <v>44170827.755152427</v>
      </c>
      <c r="BJ122" s="83">
        <f t="shared" si="57"/>
        <v>46934713.323018797</v>
      </c>
      <c r="BK122" s="650">
        <f t="shared" si="4"/>
        <v>1861623052.1207595</v>
      </c>
    </row>
    <row r="123" spans="1:63" ht="15.75" x14ac:dyDescent="0.25">
      <c r="A123" s="169" t="s">
        <v>855</v>
      </c>
      <c r="C123" s="83">
        <f>((C121+C122)/(30+'MONTHLY DATA'!AM218))*'MONTHLY DATA'!AM218</f>
        <v>25394404.386153929</v>
      </c>
      <c r="D123" s="83">
        <f>((D121+D122)/(30+'MONTHLY DATA'!AN218))*'MONTHLY DATA'!AN218</f>
        <v>13777070.521203626</v>
      </c>
      <c r="E123" s="83">
        <f>((E121+E122)/(30+'MONTHLY DATA'!AO218))*'MONTHLY DATA'!AO218</f>
        <v>13606551.791061491</v>
      </c>
      <c r="F123" s="83">
        <f>((F121+F122)/(30+'MONTHLY DATA'!AP218))*'MONTHLY DATA'!AP218</f>
        <v>10781877.683310494</v>
      </c>
      <c r="G123" s="83">
        <f>((G121+G122)/(30+'MONTHLY DATA'!AQ218))*'MONTHLY DATA'!AQ218</f>
        <v>22802723.69582586</v>
      </c>
      <c r="H123" s="83">
        <f>((H121+H122)/(30+'MONTHLY DATA'!AR218))*'MONTHLY DATA'!AR218</f>
        <v>45585330.033103973</v>
      </c>
      <c r="I123" s="83">
        <f>((I121+I122)/(30+'MONTHLY DATA'!AS218))*'MONTHLY DATA'!AS218</f>
        <v>30655035.374503221</v>
      </c>
      <c r="J123" s="83">
        <f>((J121+J122)/(30+'MONTHLY DATA'!AT218))*'MONTHLY DATA'!AT218</f>
        <v>10901348.456736064</v>
      </c>
      <c r="K123" s="83">
        <f>((K121+K122)/(30+'MONTHLY DATA'!AU218))*'MONTHLY DATA'!AU218</f>
        <v>21235145.131775253</v>
      </c>
      <c r="L123" s="83">
        <f>((L121+L122)/(30+'MONTHLY DATA'!AV218))*'MONTHLY DATA'!AV218</f>
        <v>26164497.578769531</v>
      </c>
      <c r="M123" s="83">
        <f>((M121+M122)/(30+'MONTHLY DATA'!AW218))*'MONTHLY DATA'!AW218</f>
        <v>29857394.68337056</v>
      </c>
      <c r="N123" s="83">
        <f>((N121+N122)/(30+'MONTHLY DATA'!AX218))*'MONTHLY DATA'!AX218</f>
        <v>55882574.278652877</v>
      </c>
      <c r="O123" s="83">
        <f>((O121+O122)/(30+'MONTHLY DATA'!AY218))*'MONTHLY DATA'!AY218</f>
        <v>31557819.319090195</v>
      </c>
      <c r="P123" s="83">
        <f>((P121+P122)/(30+'MONTHLY DATA'!AZ218))*'MONTHLY DATA'!AZ218</f>
        <v>20252488.750482678</v>
      </c>
      <c r="Q123" s="83">
        <f>((Q121+Q122)/(30+'MONTHLY DATA'!BA218))*'MONTHLY DATA'!BA218</f>
        <v>20790646.521755788</v>
      </c>
      <c r="R123" s="83">
        <f>((R121+R122)/(30+'MONTHLY DATA'!BB218))*'MONTHLY DATA'!BB218</f>
        <v>17510962.02545407</v>
      </c>
      <c r="S123" s="83">
        <f>((S121+S122)/(30+'MONTHLY DATA'!BC218))*'MONTHLY DATA'!BC218</f>
        <v>32296119.107341368</v>
      </c>
      <c r="T123" s="83">
        <f>((T121+T122)/(30+'MONTHLY DATA'!BD218))*'MONTHLY DATA'!BD218</f>
        <v>60002394.535997145</v>
      </c>
      <c r="U123" s="83">
        <f>((U121+U122)/(30+'MONTHLY DATA'!BE218))*'MONTHLY DATA'!BE218</f>
        <v>41029479.306358606</v>
      </c>
      <c r="V123" s="83">
        <f>((V121+V122)/(30+'MONTHLY DATA'!BF218))*'MONTHLY DATA'!BF218</f>
        <v>14858104.024091385</v>
      </c>
      <c r="W123" s="83">
        <f>((W121+W122)/(30+'MONTHLY DATA'!BG218))*'MONTHLY DATA'!BG218</f>
        <v>29569074.009624209</v>
      </c>
      <c r="X123" s="83">
        <f>((X121+X122)/(30+'MONTHLY DATA'!BH218))*'MONTHLY DATA'!BH218</f>
        <v>37503313.599568546</v>
      </c>
      <c r="Y123" s="83">
        <f>((Y121+Y122)/(30+'MONTHLY DATA'!BI218))*'MONTHLY DATA'!BI218</f>
        <v>44642949.582487158</v>
      </c>
      <c r="Z123" s="83">
        <f>((Z121+Z122)/(30+'MONTHLY DATA'!BJ218))*'MONTHLY DATA'!BJ218</f>
        <v>86673550.352283046</v>
      </c>
      <c r="AA123" s="83">
        <f>((AA121+AA122)/(30+'MONTHLY DATA'!BK218))*'MONTHLY DATA'!BK218</f>
        <v>28430112.252626255</v>
      </c>
      <c r="AB123" s="83">
        <f>((AB121+AB122)/(30+'MONTHLY DATA'!BL218))*'MONTHLY DATA'!BL218</f>
        <v>9995216.1769098714</v>
      </c>
      <c r="AC123" s="83">
        <f>((AC121+AC122)/(30+'MONTHLY DATA'!BM218))*'MONTHLY DATA'!BM218</f>
        <v>15874123.675248509</v>
      </c>
      <c r="AD123" s="83">
        <f>((AD121+AD122)/(30+'MONTHLY DATA'!BN218))*'MONTHLY DATA'!BN218</f>
        <v>14767256.912322231</v>
      </c>
      <c r="AE123" s="83">
        <f>((AE121+AE122)/(30+'MONTHLY DATA'!BO218))*'MONTHLY DATA'!BO218</f>
        <v>30457771.865775671</v>
      </c>
      <c r="AF123" s="83">
        <f>((AF121+AF122)/(30+'MONTHLY DATA'!BP218))*'MONTHLY DATA'!BP218</f>
        <v>59599731.339684971</v>
      </c>
      <c r="AG123" s="83">
        <f>((AG121+AG122)/(30+'MONTHLY DATA'!BQ218))*'MONTHLY DATA'!BQ218</f>
        <v>37631311.677294441</v>
      </c>
      <c r="AH123" s="83">
        <f>((AH121+AH122)/(30+'MONTHLY DATA'!BR218))*'MONTHLY DATA'!BR218</f>
        <v>12755990.719489947</v>
      </c>
      <c r="AI123" s="83">
        <f>((AI121+AI122)/(30+'MONTHLY DATA'!BS218))*'MONTHLY DATA'!BS218</f>
        <v>26126863.848182891</v>
      </c>
      <c r="AJ123" s="83">
        <f>((AJ121+AJ122)/(30+'MONTHLY DATA'!BT218))*'MONTHLY DATA'!BT218</f>
        <v>33647188.839755163</v>
      </c>
      <c r="AK123" s="83">
        <f>((AK121+AK122)/(30+'MONTHLY DATA'!BU218))*'MONTHLY DATA'!BU218</f>
        <v>37392299.501893878</v>
      </c>
      <c r="AL123" s="83">
        <f>((AL121+AL122)/(30+'MONTHLY DATA'!BV218))*'MONTHLY DATA'!BV218</f>
        <v>65473602.627892539</v>
      </c>
      <c r="AM123" s="83">
        <f>((AM121+AM122)/(30+'MONTHLY DATA'!BW218))*'MONTHLY DATA'!BW218</f>
        <v>23827531.57059712</v>
      </c>
      <c r="AN123" s="83">
        <f>((AN121+AN122)/(30+'MONTHLY DATA'!BX218))*'MONTHLY DATA'!BX218</f>
        <v>9202041.351171473</v>
      </c>
      <c r="AO123" s="83">
        <f>((AO121+AO122)/(30+'MONTHLY DATA'!BY218))*'MONTHLY DATA'!BY218</f>
        <v>10980309.339907166</v>
      </c>
      <c r="AP123" s="83">
        <f>((AP121+AP122)/(30+'MONTHLY DATA'!BZ218))*'MONTHLY DATA'!BZ218</f>
        <v>12740371.691050548</v>
      </c>
      <c r="AQ123" s="83">
        <f>((AQ121+AQ122)/(30+'MONTHLY DATA'!CA218))*'MONTHLY DATA'!CA218</f>
        <v>27386808.904969424</v>
      </c>
      <c r="AR123" s="83">
        <f>((AR121+AR122)/(30+'MONTHLY DATA'!CB218))*'MONTHLY DATA'!CB218</f>
        <v>56392371.805776641</v>
      </c>
      <c r="AS123" s="83">
        <f>((AS121+AS122)/(30+'MONTHLY DATA'!CC218))*'MONTHLY DATA'!CC218</f>
        <v>37615220.349837549</v>
      </c>
      <c r="AT123" s="83">
        <f>((AT121+AT122)/(30+'MONTHLY DATA'!CD218))*'MONTHLY DATA'!CD218</f>
        <v>14428977.138624359</v>
      </c>
      <c r="AU123" s="83">
        <f>((AU121+AU122)/(30+'MONTHLY DATA'!CE218))*'MONTHLY DATA'!CE218</f>
        <v>24693578.192965936</v>
      </c>
      <c r="AV123" s="83">
        <f>((AV121+AV122)/(30+'MONTHLY DATA'!CF218))*'MONTHLY DATA'!CF218</f>
        <v>31966675.387514569</v>
      </c>
      <c r="AW123" s="83">
        <f>((AW121+AW122)/(30+'MONTHLY DATA'!CG218))*'MONTHLY DATA'!CG218</f>
        <v>35106157.765673794</v>
      </c>
      <c r="AX123" s="83">
        <f>((AX121+AX122)/(30+'MONTHLY DATA'!CH218))*'MONTHLY DATA'!CH218</f>
        <v>64037931.189327918</v>
      </c>
      <c r="AY123" s="83">
        <f>((AY121+AY122)/(30+'MONTHLY DATA'!CI218))*'MONTHLY DATA'!CI218</f>
        <v>32246355.440832943</v>
      </c>
      <c r="AZ123" s="83">
        <f>((AZ121+AZ122)/(30+'MONTHLY DATA'!CJ218))*'MONTHLY DATA'!CJ218</f>
        <v>23010430.074270308</v>
      </c>
      <c r="BA123" s="83">
        <f>((BA121+BA122)/(30+'MONTHLY DATA'!CK218))*'MONTHLY DATA'!CK218</f>
        <v>22867222.918385204</v>
      </c>
      <c r="BB123" s="83">
        <f>((BB121+BB122)/(30+'MONTHLY DATA'!CL218))*'MONTHLY DATA'!CL218</f>
        <v>20505442.321062706</v>
      </c>
      <c r="BC123" s="83">
        <f>((BC121+BC122)/(30+'MONTHLY DATA'!CM218))*'MONTHLY DATA'!CM218</f>
        <v>36559047.150093891</v>
      </c>
      <c r="BD123" s="83">
        <f>((BD121+BD122)/(30+'MONTHLY DATA'!CN218))*'MONTHLY DATA'!CN218</f>
        <v>71065497.705953911</v>
      </c>
      <c r="BE123" s="83">
        <f>((BE121+BE122)/(30+'MONTHLY DATA'!CO218))*'MONTHLY DATA'!CO218</f>
        <v>47531762.360899985</v>
      </c>
      <c r="BF123" s="83">
        <f>((BF121+BF122)/(30+'MONTHLY DATA'!CP218))*'MONTHLY DATA'!CP218</f>
        <v>19235481.072664853</v>
      </c>
      <c r="BG123" s="83">
        <f>((BG121+BG122)/(30+'MONTHLY DATA'!CQ218))*'MONTHLY DATA'!CQ218</f>
        <v>33635973.124930441</v>
      </c>
      <c r="BH123" s="83">
        <f>((BH121+BH122)/(30+'MONTHLY DATA'!CR218))*'MONTHLY DATA'!CR218</f>
        <v>44170827.755152427</v>
      </c>
      <c r="BI123" s="83">
        <f>((BI121+BI122)/(30+'MONTHLY DATA'!CS218))*'MONTHLY DATA'!CS218</f>
        <v>46934713.323018797</v>
      </c>
      <c r="BJ123" s="83">
        <f>((BJ121+BJ122)/(30+'MONTHLY DATA'!CT218))*'MONTHLY DATA'!CT218</f>
        <v>83309469.045193538</v>
      </c>
      <c r="BK123" s="650">
        <f t="shared" si="4"/>
        <v>1944932521.1659529</v>
      </c>
    </row>
    <row r="124" spans="1:63" ht="15.75" x14ac:dyDescent="0.25">
      <c r="A124" s="627" t="s">
        <v>856</v>
      </c>
      <c r="C124" s="83">
        <f>C121+C122-C123</f>
        <v>63486010.965384819</v>
      </c>
      <c r="D124" s="83">
        <f t="shared" ref="D124:BJ124" si="58">D121+D122-D123</f>
        <v>34442676.303009063</v>
      </c>
      <c r="E124" s="83">
        <f t="shared" si="58"/>
        <v>34016379.477653727</v>
      </c>
      <c r="F124" s="83">
        <f t="shared" si="58"/>
        <v>26954694.208276235</v>
      </c>
      <c r="G124" s="83">
        <f t="shared" si="58"/>
        <v>57006809.239564657</v>
      </c>
      <c r="H124" s="83">
        <f t="shared" si="58"/>
        <v>113963325.08275995</v>
      </c>
      <c r="I124" s="83">
        <f t="shared" si="58"/>
        <v>76637588.436258048</v>
      </c>
      <c r="J124" s="83">
        <f t="shared" si="58"/>
        <v>27253371.14184016</v>
      </c>
      <c r="K124" s="83">
        <f t="shared" si="58"/>
        <v>53087862.829438128</v>
      </c>
      <c r="L124" s="83">
        <f t="shared" si="58"/>
        <v>65411243.946923822</v>
      </c>
      <c r="M124" s="83">
        <f t="shared" si="58"/>
        <v>74643486.708426401</v>
      </c>
      <c r="N124" s="83">
        <f t="shared" si="58"/>
        <v>139706435.69663221</v>
      </c>
      <c r="O124" s="83">
        <f t="shared" si="58"/>
        <v>67623898.540907562</v>
      </c>
      <c r="P124" s="83">
        <f t="shared" si="58"/>
        <v>43398190.179605737</v>
      </c>
      <c r="Q124" s="83">
        <f t="shared" si="58"/>
        <v>44551385.4037624</v>
      </c>
      <c r="R124" s="83">
        <f t="shared" si="58"/>
        <v>37523490.054544434</v>
      </c>
      <c r="S124" s="83">
        <f t="shared" si="58"/>
        <v>69205969.515731514</v>
      </c>
      <c r="T124" s="83">
        <f t="shared" si="58"/>
        <v>128576559.71999389</v>
      </c>
      <c r="U124" s="83">
        <f t="shared" si="58"/>
        <v>87920312.799339861</v>
      </c>
      <c r="V124" s="83">
        <f t="shared" si="58"/>
        <v>31838794.337338686</v>
      </c>
      <c r="W124" s="83">
        <f t="shared" si="58"/>
        <v>63362301.449194729</v>
      </c>
      <c r="X124" s="83">
        <f t="shared" si="58"/>
        <v>80364243.42764689</v>
      </c>
      <c r="Y124" s="83">
        <f t="shared" si="58"/>
        <v>95663463.391043901</v>
      </c>
      <c r="Z124" s="83">
        <f t="shared" si="58"/>
        <v>185729036.46917796</v>
      </c>
      <c r="AA124" s="83">
        <f t="shared" si="58"/>
        <v>65607951.352214441</v>
      </c>
      <c r="AB124" s="83">
        <f t="shared" si="58"/>
        <v>23065883.48517663</v>
      </c>
      <c r="AC124" s="83">
        <f t="shared" si="58"/>
        <v>36632593.096727327</v>
      </c>
      <c r="AD124" s="83">
        <f t="shared" si="58"/>
        <v>34078285.182282068</v>
      </c>
      <c r="AE124" s="83">
        <f t="shared" si="58"/>
        <v>70287165.844097704</v>
      </c>
      <c r="AF124" s="83">
        <f t="shared" si="58"/>
        <v>137537841.55311918</v>
      </c>
      <c r="AG124" s="83">
        <f t="shared" si="58"/>
        <v>86841488.486064106</v>
      </c>
      <c r="AH124" s="83">
        <f t="shared" si="58"/>
        <v>29436901.660361417</v>
      </c>
      <c r="AI124" s="83">
        <f t="shared" si="58"/>
        <v>60292762.726575896</v>
      </c>
      <c r="AJ124" s="83">
        <f t="shared" si="58"/>
        <v>77647358.860973462</v>
      </c>
      <c r="AK124" s="83">
        <f t="shared" si="58"/>
        <v>86289921.927447408</v>
      </c>
      <c r="AL124" s="83">
        <f t="shared" si="58"/>
        <v>151092929.14129049</v>
      </c>
      <c r="AM124" s="83">
        <f t="shared" si="58"/>
        <v>47655063.141194232</v>
      </c>
      <c r="AN124" s="83">
        <f t="shared" si="58"/>
        <v>18404082.702342942</v>
      </c>
      <c r="AO124" s="83">
        <f t="shared" si="58"/>
        <v>21960618.679814335</v>
      </c>
      <c r="AP124" s="83">
        <f t="shared" si="58"/>
        <v>25480743.3821011</v>
      </c>
      <c r="AQ124" s="83">
        <f t="shared" si="58"/>
        <v>54773617.809938848</v>
      </c>
      <c r="AR124" s="83">
        <f t="shared" si="58"/>
        <v>112784743.61155327</v>
      </c>
      <c r="AS124" s="83">
        <f t="shared" si="58"/>
        <v>75230440.699675113</v>
      </c>
      <c r="AT124" s="83">
        <f t="shared" si="58"/>
        <v>28857954.277248722</v>
      </c>
      <c r="AU124" s="83">
        <f t="shared" si="58"/>
        <v>49387156.385931864</v>
      </c>
      <c r="AV124" s="83">
        <f t="shared" si="58"/>
        <v>63933350.77502913</v>
      </c>
      <c r="AW124" s="83">
        <f t="shared" si="58"/>
        <v>70212315.531347603</v>
      </c>
      <c r="AX124" s="83">
        <f t="shared" si="58"/>
        <v>128075862.37865582</v>
      </c>
      <c r="AY124" s="83">
        <f t="shared" si="58"/>
        <v>69099333.087499171</v>
      </c>
      <c r="AZ124" s="83">
        <f t="shared" si="58"/>
        <v>49308064.444864944</v>
      </c>
      <c r="BA124" s="83">
        <f t="shared" si="58"/>
        <v>49001191.967968285</v>
      </c>
      <c r="BB124" s="83">
        <f t="shared" si="58"/>
        <v>43940233.545134373</v>
      </c>
      <c r="BC124" s="83">
        <f t="shared" si="58"/>
        <v>78340815.321629763</v>
      </c>
      <c r="BD124" s="83">
        <f t="shared" si="58"/>
        <v>152283209.36990124</v>
      </c>
      <c r="BE124" s="83">
        <f t="shared" si="58"/>
        <v>101853776.48764282</v>
      </c>
      <c r="BF124" s="83">
        <f t="shared" si="58"/>
        <v>41218888.01285325</v>
      </c>
      <c r="BG124" s="83">
        <f t="shared" si="58"/>
        <v>72077085.267708093</v>
      </c>
      <c r="BH124" s="83">
        <f t="shared" si="58"/>
        <v>94651773.761040896</v>
      </c>
      <c r="BI124" s="83">
        <f t="shared" si="58"/>
        <v>100574385.69218314</v>
      </c>
      <c r="BJ124" s="83">
        <f t="shared" si="58"/>
        <v>178520290.81112897</v>
      </c>
      <c r="BK124" s="650">
        <f t="shared" si="4"/>
        <v>4288803609.7851725</v>
      </c>
    </row>
    <row r="125" spans="1:63" ht="15.75" x14ac:dyDescent="0.25">
      <c r="A125" s="169" t="s">
        <v>857</v>
      </c>
      <c r="C125" s="83">
        <f>B127</f>
        <v>0</v>
      </c>
      <c r="D125" s="83">
        <f t="shared" ref="D125:BJ125" si="59">C127</f>
        <v>24617024.660047177</v>
      </c>
      <c r="E125" s="83">
        <f t="shared" si="59"/>
        <v>22900700.373429969</v>
      </c>
      <c r="F125" s="83">
        <f t="shared" si="59"/>
        <v>22069888.105522249</v>
      </c>
      <c r="G125" s="83">
        <f t="shared" si="59"/>
        <v>19009531.917595334</v>
      </c>
      <c r="H125" s="83">
        <f t="shared" si="59"/>
        <v>29475724.122164078</v>
      </c>
      <c r="I125" s="83">
        <f t="shared" si="59"/>
        <v>55619223.161092989</v>
      </c>
      <c r="J125" s="83">
        <f t="shared" si="59"/>
        <v>51283253.476523876</v>
      </c>
      <c r="K125" s="83">
        <f t="shared" si="59"/>
        <v>30452976.892835036</v>
      </c>
      <c r="L125" s="83">
        <f t="shared" si="59"/>
        <v>32393386.831085518</v>
      </c>
      <c r="M125" s="83">
        <f t="shared" si="59"/>
        <v>37924244.587391376</v>
      </c>
      <c r="N125" s="83">
        <f t="shared" si="59"/>
        <v>43648712.135113016</v>
      </c>
      <c r="O125" s="83">
        <f t="shared" si="59"/>
        <v>71096894.057207316</v>
      </c>
      <c r="P125" s="83">
        <f t="shared" si="59"/>
        <v>55488317.039245956</v>
      </c>
      <c r="Q125" s="83">
        <f t="shared" si="59"/>
        <v>39554602.887540676</v>
      </c>
      <c r="R125" s="83">
        <f t="shared" si="59"/>
        <v>33642395.316521227</v>
      </c>
      <c r="S125" s="83">
        <f t="shared" si="59"/>
        <v>28466354.148426265</v>
      </c>
      <c r="T125" s="83">
        <f t="shared" si="59"/>
        <v>39068929.465663113</v>
      </c>
      <c r="U125" s="83">
        <f t="shared" si="59"/>
        <v>67058195.674262799</v>
      </c>
      <c r="V125" s="83">
        <f t="shared" si="59"/>
        <v>61991403.389441065</v>
      </c>
      <c r="W125" s="83">
        <f t="shared" si="59"/>
        <v>37532079.090711907</v>
      </c>
      <c r="X125" s="83">
        <f t="shared" si="59"/>
        <v>40357752.215962648</v>
      </c>
      <c r="Y125" s="83">
        <f t="shared" si="59"/>
        <v>48288798.257443815</v>
      </c>
      <c r="Z125" s="83">
        <f t="shared" si="59"/>
        <v>57580904.659395084</v>
      </c>
      <c r="AA125" s="83">
        <f t="shared" si="59"/>
        <v>97323976.451429218</v>
      </c>
      <c r="AB125" s="83">
        <f t="shared" si="59"/>
        <v>67089617.330912083</v>
      </c>
      <c r="AC125" s="83">
        <f t="shared" si="59"/>
        <v>37122853.277213</v>
      </c>
      <c r="AD125" s="83">
        <f t="shared" si="59"/>
        <v>30369889.68338719</v>
      </c>
      <c r="AE125" s="83">
        <f t="shared" si="59"/>
        <v>26537483.768216752</v>
      </c>
      <c r="AF125" s="83">
        <f t="shared" si="59"/>
        <v>39868973.369776547</v>
      </c>
      <c r="AG125" s="83">
        <f t="shared" si="59"/>
        <v>73049864.968251184</v>
      </c>
      <c r="AH125" s="83">
        <f t="shared" si="59"/>
        <v>65837616.128247485</v>
      </c>
      <c r="AI125" s="83">
        <f t="shared" si="59"/>
        <v>39230683.795309551</v>
      </c>
      <c r="AJ125" s="83">
        <f t="shared" si="59"/>
        <v>40980242.685482249</v>
      </c>
      <c r="AK125" s="83">
        <f t="shared" si="59"/>
        <v>48846659.460305288</v>
      </c>
      <c r="AL125" s="83">
        <f t="shared" si="59"/>
        <v>55644474.689074643</v>
      </c>
      <c r="AM125" s="83">
        <f t="shared" si="59"/>
        <v>85127166.283091515</v>
      </c>
      <c r="AN125" s="83">
        <f t="shared" si="59"/>
        <v>49793336.034107156</v>
      </c>
      <c r="AO125" s="83">
        <f t="shared" si="59"/>
        <v>25574032.02616879</v>
      </c>
      <c r="AP125" s="83">
        <f t="shared" si="59"/>
        <v>17825494.014743671</v>
      </c>
      <c r="AQ125" s="83">
        <f t="shared" si="59"/>
        <v>16239839.02381679</v>
      </c>
      <c r="AR125" s="83">
        <f t="shared" si="59"/>
        <v>26630046.312658366</v>
      </c>
      <c r="AS125" s="83">
        <f t="shared" si="59"/>
        <v>52280546.221579358</v>
      </c>
      <c r="AT125" s="83">
        <f t="shared" si="59"/>
        <v>47816620.095470421</v>
      </c>
      <c r="AU125" s="83">
        <f t="shared" si="59"/>
        <v>28752965.389769677</v>
      </c>
      <c r="AV125" s="83">
        <f t="shared" si="59"/>
        <v>29302545.665888079</v>
      </c>
      <c r="AW125" s="83">
        <f t="shared" si="59"/>
        <v>34963461.165343955</v>
      </c>
      <c r="AX125" s="83">
        <f t="shared" si="59"/>
        <v>39440916.26125934</v>
      </c>
      <c r="AY125" s="83">
        <f t="shared" si="59"/>
        <v>62818791.989968188</v>
      </c>
      <c r="AZ125" s="83">
        <f t="shared" si="59"/>
        <v>47715066.51738181</v>
      </c>
      <c r="BA125" s="83">
        <f t="shared" si="59"/>
        <v>35093472.901238188</v>
      </c>
      <c r="BB125" s="83">
        <f t="shared" si="59"/>
        <v>30417219.208010852</v>
      </c>
      <c r="BC125" s="83">
        <f t="shared" si="59"/>
        <v>26895248.868158907</v>
      </c>
      <c r="BD125" s="83">
        <f t="shared" si="59"/>
        <v>38064108.323966116</v>
      </c>
      <c r="BE125" s="83">
        <f t="shared" si="59"/>
        <v>68849029.804164797</v>
      </c>
      <c r="BF125" s="83">
        <f t="shared" si="59"/>
        <v>61743568.233207017</v>
      </c>
      <c r="BG125" s="83">
        <f t="shared" si="59"/>
        <v>37241739.493255839</v>
      </c>
      <c r="BH125" s="83">
        <f t="shared" si="59"/>
        <v>39540851.509284832</v>
      </c>
      <c r="BI125" s="83">
        <f t="shared" si="59"/>
        <v>48537758.076500796</v>
      </c>
      <c r="BJ125" s="83">
        <f t="shared" si="59"/>
        <v>53934179.661013335</v>
      </c>
      <c r="BK125" s="650">
        <f t="shared" si="4"/>
        <v>2576021631.1522756</v>
      </c>
    </row>
    <row r="126" spans="1:63" ht="15.75" x14ac:dyDescent="0.25">
      <c r="A126" s="627" t="s">
        <v>858</v>
      </c>
      <c r="C126" s="83">
        <f>C124+C125</f>
        <v>63486010.965384819</v>
      </c>
      <c r="D126" s="83">
        <f t="shared" ref="D126:BJ126" si="60">D124+D125</f>
        <v>59059700.963056237</v>
      </c>
      <c r="E126" s="83">
        <f t="shared" si="60"/>
        <v>56917079.851083696</v>
      </c>
      <c r="F126" s="83">
        <f t="shared" si="60"/>
        <v>49024582.313798487</v>
      </c>
      <c r="G126" s="83">
        <f t="shared" si="60"/>
        <v>76016341.157159984</v>
      </c>
      <c r="H126" s="83">
        <f t="shared" si="60"/>
        <v>143439049.20492402</v>
      </c>
      <c r="I126" s="83">
        <f t="shared" si="60"/>
        <v>132256811.59735104</v>
      </c>
      <c r="J126" s="83">
        <f t="shared" si="60"/>
        <v>78536624.618364036</v>
      </c>
      <c r="K126" s="83">
        <f t="shared" si="60"/>
        <v>83540839.722273171</v>
      </c>
      <c r="L126" s="83">
        <f t="shared" si="60"/>
        <v>97804630.77800934</v>
      </c>
      <c r="M126" s="83">
        <f t="shared" si="60"/>
        <v>112567731.29581778</v>
      </c>
      <c r="N126" s="83">
        <f t="shared" si="60"/>
        <v>183355147.83174521</v>
      </c>
      <c r="O126" s="83">
        <f t="shared" si="60"/>
        <v>138720792.59811488</v>
      </c>
      <c r="P126" s="83">
        <f t="shared" si="60"/>
        <v>98886507.218851686</v>
      </c>
      <c r="Q126" s="83">
        <f t="shared" si="60"/>
        <v>84105988.291303068</v>
      </c>
      <c r="R126" s="83">
        <f t="shared" si="60"/>
        <v>71165885.371065661</v>
      </c>
      <c r="S126" s="83">
        <f t="shared" si="60"/>
        <v>97672323.664157778</v>
      </c>
      <c r="T126" s="83">
        <f t="shared" si="60"/>
        <v>167645489.18565699</v>
      </c>
      <c r="U126" s="83">
        <f t="shared" si="60"/>
        <v>154978508.47360265</v>
      </c>
      <c r="V126" s="83">
        <f t="shared" si="60"/>
        <v>93830197.726779759</v>
      </c>
      <c r="W126" s="83">
        <f t="shared" si="60"/>
        <v>100894380.53990664</v>
      </c>
      <c r="X126" s="83">
        <f t="shared" si="60"/>
        <v>120721995.64360954</v>
      </c>
      <c r="Y126" s="83">
        <f t="shared" si="60"/>
        <v>143952261.64848772</v>
      </c>
      <c r="Z126" s="83">
        <f t="shared" si="60"/>
        <v>243309941.12857306</v>
      </c>
      <c r="AA126" s="83">
        <f t="shared" si="60"/>
        <v>162931927.80364364</v>
      </c>
      <c r="AB126" s="83">
        <f t="shared" si="60"/>
        <v>90155500.816088706</v>
      </c>
      <c r="AC126" s="83">
        <f t="shared" si="60"/>
        <v>73755446.373940319</v>
      </c>
      <c r="AD126" s="83">
        <f t="shared" si="60"/>
        <v>64448174.865669258</v>
      </c>
      <c r="AE126" s="83">
        <f t="shared" si="60"/>
        <v>96824649.612314463</v>
      </c>
      <c r="AF126" s="83">
        <f t="shared" si="60"/>
        <v>177406814.92289573</v>
      </c>
      <c r="AG126" s="83">
        <f t="shared" si="60"/>
        <v>159891353.4543153</v>
      </c>
      <c r="AH126" s="83">
        <f t="shared" si="60"/>
        <v>95274517.788608909</v>
      </c>
      <c r="AI126" s="83">
        <f t="shared" si="60"/>
        <v>99523446.521885455</v>
      </c>
      <c r="AJ126" s="83">
        <f t="shared" si="60"/>
        <v>118627601.54645571</v>
      </c>
      <c r="AK126" s="83">
        <f t="shared" si="60"/>
        <v>135136581.38775271</v>
      </c>
      <c r="AL126" s="83">
        <f t="shared" si="60"/>
        <v>206737403.83036512</v>
      </c>
      <c r="AM126" s="83">
        <f t="shared" si="60"/>
        <v>132782229.42428574</v>
      </c>
      <c r="AN126" s="83">
        <f t="shared" si="60"/>
        <v>68197418.736450106</v>
      </c>
      <c r="AO126" s="83">
        <f t="shared" si="60"/>
        <v>47534650.705983125</v>
      </c>
      <c r="AP126" s="83">
        <f t="shared" si="60"/>
        <v>43306237.396844774</v>
      </c>
      <c r="AQ126" s="83">
        <f t="shared" si="60"/>
        <v>71013456.833755642</v>
      </c>
      <c r="AR126" s="83">
        <f t="shared" si="60"/>
        <v>139414789.92421162</v>
      </c>
      <c r="AS126" s="83">
        <f t="shared" si="60"/>
        <v>127510986.92125447</v>
      </c>
      <c r="AT126" s="83">
        <f t="shared" si="60"/>
        <v>76674574.372719139</v>
      </c>
      <c r="AU126" s="83">
        <f t="shared" si="60"/>
        <v>78140121.775701538</v>
      </c>
      <c r="AV126" s="83">
        <f t="shared" si="60"/>
        <v>93235896.440917209</v>
      </c>
      <c r="AW126" s="83">
        <f t="shared" si="60"/>
        <v>105175776.69669156</v>
      </c>
      <c r="AX126" s="83">
        <f t="shared" si="60"/>
        <v>167516778.63991517</v>
      </c>
      <c r="AY126" s="83">
        <f t="shared" si="60"/>
        <v>131918125.07746735</v>
      </c>
      <c r="AZ126" s="83">
        <f t="shared" si="60"/>
        <v>97023130.962246746</v>
      </c>
      <c r="BA126" s="83">
        <f t="shared" si="60"/>
        <v>84094664.869206473</v>
      </c>
      <c r="BB126" s="83">
        <f t="shared" si="60"/>
        <v>74357452.753145218</v>
      </c>
      <c r="BC126" s="83">
        <f t="shared" si="60"/>
        <v>105236064.18978867</v>
      </c>
      <c r="BD126" s="83">
        <f t="shared" si="60"/>
        <v>190347317.69386736</v>
      </c>
      <c r="BE126" s="83">
        <f t="shared" si="60"/>
        <v>170702806.29180762</v>
      </c>
      <c r="BF126" s="83">
        <f t="shared" si="60"/>
        <v>102962456.24606027</v>
      </c>
      <c r="BG126" s="83">
        <f t="shared" si="60"/>
        <v>109318824.76096393</v>
      </c>
      <c r="BH126" s="83">
        <f t="shared" si="60"/>
        <v>134192625.27032572</v>
      </c>
      <c r="BI126" s="83">
        <f t="shared" si="60"/>
        <v>149112143.76868394</v>
      </c>
      <c r="BJ126" s="83">
        <f t="shared" si="60"/>
        <v>232454470.47214231</v>
      </c>
      <c r="BK126" s="650">
        <f t="shared" si="4"/>
        <v>6864825240.9374485</v>
      </c>
    </row>
    <row r="127" spans="1:63" ht="15.75" x14ac:dyDescent="0.25">
      <c r="A127" s="169" t="s">
        <v>859</v>
      </c>
      <c r="C127" s="83">
        <f>(C126/(30+'MONTHLY DATA'!AM220))*'MONTHLY DATA'!AM220</f>
        <v>24617024.660047177</v>
      </c>
      <c r="D127" s="83">
        <f>(D126/(30+'MONTHLY DATA'!AN220))*'MONTHLY DATA'!AN220</f>
        <v>22900700.373429969</v>
      </c>
      <c r="E127" s="83">
        <f>(E126/(30+'MONTHLY DATA'!AO220))*'MONTHLY DATA'!AO220</f>
        <v>22069888.105522249</v>
      </c>
      <c r="F127" s="83">
        <f>(F126/(30+'MONTHLY DATA'!AP220))*'MONTHLY DATA'!AP220</f>
        <v>19009531.917595334</v>
      </c>
      <c r="G127" s="83">
        <f>(G126/(30+'MONTHLY DATA'!AQ220))*'MONTHLY DATA'!AQ220</f>
        <v>29475724.122164078</v>
      </c>
      <c r="H127" s="83">
        <f>(H126/(30+'MONTHLY DATA'!AR220))*'MONTHLY DATA'!AR220</f>
        <v>55619223.161092989</v>
      </c>
      <c r="I127" s="83">
        <f>(I126/(30+'MONTHLY DATA'!AS220))*'MONTHLY DATA'!AS220</f>
        <v>51283253.476523876</v>
      </c>
      <c r="J127" s="83">
        <f>(J126/(30+'MONTHLY DATA'!AT220))*'MONTHLY DATA'!AT220</f>
        <v>30452976.892835036</v>
      </c>
      <c r="K127" s="83">
        <f>(K126/(30+'MONTHLY DATA'!AU220))*'MONTHLY DATA'!AU220</f>
        <v>32393386.831085518</v>
      </c>
      <c r="L127" s="83">
        <f>(L126/(30+'MONTHLY DATA'!AV220))*'MONTHLY DATA'!AV220</f>
        <v>37924244.587391376</v>
      </c>
      <c r="M127" s="83">
        <f>(M126/(30+'MONTHLY DATA'!AW220))*'MONTHLY DATA'!AW220</f>
        <v>43648712.135113016</v>
      </c>
      <c r="N127" s="83">
        <f>(N126/(30+'MONTHLY DATA'!AX220))*'MONTHLY DATA'!AX220</f>
        <v>71096894.057207316</v>
      </c>
      <c r="O127" s="83">
        <f>(O126/(30+'MONTHLY DATA'!AY220))*'MONTHLY DATA'!AY220</f>
        <v>55488317.039245956</v>
      </c>
      <c r="P127" s="83">
        <f>(P126/(30+'MONTHLY DATA'!AZ220))*'MONTHLY DATA'!AZ220</f>
        <v>39554602.887540676</v>
      </c>
      <c r="Q127" s="83">
        <f>(Q126/(30+'MONTHLY DATA'!BA220))*'MONTHLY DATA'!BA220</f>
        <v>33642395.316521227</v>
      </c>
      <c r="R127" s="83">
        <f>(R126/(30+'MONTHLY DATA'!BB220))*'MONTHLY DATA'!BB220</f>
        <v>28466354.148426265</v>
      </c>
      <c r="S127" s="83">
        <f>(S126/(30+'MONTHLY DATA'!BC220))*'MONTHLY DATA'!BC220</f>
        <v>39068929.465663113</v>
      </c>
      <c r="T127" s="83">
        <f>(T126/(30+'MONTHLY DATA'!BD220))*'MONTHLY DATA'!BD220</f>
        <v>67058195.674262799</v>
      </c>
      <c r="U127" s="83">
        <f>(U126/(30+'MONTHLY DATA'!BE220))*'MONTHLY DATA'!BE220</f>
        <v>61991403.389441065</v>
      </c>
      <c r="V127" s="83">
        <f>(V126/(30+'MONTHLY DATA'!BF220))*'MONTHLY DATA'!BF220</f>
        <v>37532079.090711907</v>
      </c>
      <c r="W127" s="83">
        <f>(W126/(30+'MONTHLY DATA'!BG220))*'MONTHLY DATA'!BG220</f>
        <v>40357752.215962648</v>
      </c>
      <c r="X127" s="83">
        <f>(X126/(30+'MONTHLY DATA'!BH220))*'MONTHLY DATA'!BH220</f>
        <v>48288798.257443815</v>
      </c>
      <c r="Y127" s="83">
        <f>(Y126/(30+'MONTHLY DATA'!BI220))*'MONTHLY DATA'!BI220</f>
        <v>57580904.659395084</v>
      </c>
      <c r="Z127" s="83">
        <f>(Z126/(30+'MONTHLY DATA'!BJ220))*'MONTHLY DATA'!BJ220</f>
        <v>97323976.451429218</v>
      </c>
      <c r="AA127" s="83">
        <f>(AA126/(30+'MONTHLY DATA'!BK220))*'MONTHLY DATA'!BK220</f>
        <v>67089617.330912083</v>
      </c>
      <c r="AB127" s="83">
        <f>(AB126/(30+'MONTHLY DATA'!BL220))*'MONTHLY DATA'!BL220</f>
        <v>37122853.277213</v>
      </c>
      <c r="AC127" s="83">
        <f>(AC126/(30+'MONTHLY DATA'!BM220))*'MONTHLY DATA'!BM220</f>
        <v>30369889.68338719</v>
      </c>
      <c r="AD127" s="83">
        <f>(AD126/(30+'MONTHLY DATA'!BN220))*'MONTHLY DATA'!BN220</f>
        <v>26537483.768216752</v>
      </c>
      <c r="AE127" s="83">
        <f>(AE126/(30+'MONTHLY DATA'!BO220))*'MONTHLY DATA'!BO220</f>
        <v>39868973.369776547</v>
      </c>
      <c r="AF127" s="83">
        <f>(AF126/(30+'MONTHLY DATA'!BP220))*'MONTHLY DATA'!BP220</f>
        <v>73049864.968251184</v>
      </c>
      <c r="AG127" s="83">
        <f>(AG126/(30+'MONTHLY DATA'!BQ220))*'MONTHLY DATA'!BQ220</f>
        <v>65837616.128247485</v>
      </c>
      <c r="AH127" s="83">
        <f>(AH126/(30+'MONTHLY DATA'!BR220))*'MONTHLY DATA'!BR220</f>
        <v>39230683.795309551</v>
      </c>
      <c r="AI127" s="83">
        <f>(AI126/(30+'MONTHLY DATA'!BS220))*'MONTHLY DATA'!BS220</f>
        <v>40980242.685482249</v>
      </c>
      <c r="AJ127" s="83">
        <f>(AJ126/(30+'MONTHLY DATA'!BT220))*'MONTHLY DATA'!BT220</f>
        <v>48846659.460305288</v>
      </c>
      <c r="AK127" s="83">
        <f>(AK126/(30+'MONTHLY DATA'!BU220))*'MONTHLY DATA'!BU220</f>
        <v>55644474.689074643</v>
      </c>
      <c r="AL127" s="83">
        <f>(AL126/(30+'MONTHLY DATA'!BV220))*'MONTHLY DATA'!BV220</f>
        <v>85127166.283091515</v>
      </c>
      <c r="AM127" s="83">
        <f>(AM126/(30+'MONTHLY DATA'!BW220))*'MONTHLY DATA'!BW220</f>
        <v>49793336.034107156</v>
      </c>
      <c r="AN127" s="83">
        <f>(AN126/(30+'MONTHLY DATA'!BX220))*'MONTHLY DATA'!BX220</f>
        <v>25574032.02616879</v>
      </c>
      <c r="AO127" s="83">
        <f>(AO126/(30+'MONTHLY DATA'!BY220))*'MONTHLY DATA'!BY220</f>
        <v>17825494.014743671</v>
      </c>
      <c r="AP127" s="83">
        <f>(AP126/(30+'MONTHLY DATA'!BZ220))*'MONTHLY DATA'!BZ220</f>
        <v>16239839.02381679</v>
      </c>
      <c r="AQ127" s="83">
        <f>(AQ126/(30+'MONTHLY DATA'!CA220))*'MONTHLY DATA'!CA220</f>
        <v>26630046.312658366</v>
      </c>
      <c r="AR127" s="83">
        <f>(AR126/(30+'MONTHLY DATA'!CB220))*'MONTHLY DATA'!CB220</f>
        <v>52280546.221579358</v>
      </c>
      <c r="AS127" s="83">
        <f>(AS126/(30+'MONTHLY DATA'!CC220))*'MONTHLY DATA'!CC220</f>
        <v>47816620.095470421</v>
      </c>
      <c r="AT127" s="83">
        <f>(AT126/(30+'MONTHLY DATA'!CD220))*'MONTHLY DATA'!CD220</f>
        <v>28752965.389769677</v>
      </c>
      <c r="AU127" s="83">
        <f>(AU126/(30+'MONTHLY DATA'!CE220))*'MONTHLY DATA'!CE220</f>
        <v>29302545.665888079</v>
      </c>
      <c r="AV127" s="83">
        <f>(AV126/(30+'MONTHLY DATA'!CF220))*'MONTHLY DATA'!CF220</f>
        <v>34963461.165343955</v>
      </c>
      <c r="AW127" s="83">
        <f>(AW126/(30+'MONTHLY DATA'!CG220))*'MONTHLY DATA'!CG220</f>
        <v>39440916.26125934</v>
      </c>
      <c r="AX127" s="83">
        <f>(AX126/(30+'MONTHLY DATA'!CH220))*'MONTHLY DATA'!CH220</f>
        <v>62818791.989968188</v>
      </c>
      <c r="AY127" s="83">
        <f>(AY126/(30+'MONTHLY DATA'!CI220))*'MONTHLY DATA'!CI220</f>
        <v>47715066.51738181</v>
      </c>
      <c r="AZ127" s="83">
        <f>(AZ126/(30+'MONTHLY DATA'!CJ220))*'MONTHLY DATA'!CJ220</f>
        <v>35093472.901238188</v>
      </c>
      <c r="BA127" s="83">
        <f>(BA126/(30+'MONTHLY DATA'!CK220))*'MONTHLY DATA'!CK220</f>
        <v>30417219.208010852</v>
      </c>
      <c r="BB127" s="83">
        <f>(BB126/(30+'MONTHLY DATA'!CL220))*'MONTHLY DATA'!CL220</f>
        <v>26895248.868158907</v>
      </c>
      <c r="BC127" s="83">
        <f>(BC126/(30+'MONTHLY DATA'!CM220))*'MONTHLY DATA'!CM220</f>
        <v>38064108.323966116</v>
      </c>
      <c r="BD127" s="83">
        <f>(BD126/(30+'MONTHLY DATA'!CN220))*'MONTHLY DATA'!CN220</f>
        <v>68849029.804164797</v>
      </c>
      <c r="BE127" s="83">
        <f>(BE126/(30+'MONTHLY DATA'!CO220))*'MONTHLY DATA'!CO220</f>
        <v>61743568.233207017</v>
      </c>
      <c r="BF127" s="83">
        <f>(BF126/(30+'MONTHLY DATA'!CP220))*'MONTHLY DATA'!CP220</f>
        <v>37241739.493255839</v>
      </c>
      <c r="BG127" s="83">
        <f>(BG126/(30+'MONTHLY DATA'!CQ220))*'MONTHLY DATA'!CQ220</f>
        <v>39540851.509284832</v>
      </c>
      <c r="BH127" s="83">
        <f>(BH126/(30+'MONTHLY DATA'!CR220))*'MONTHLY DATA'!CR220</f>
        <v>48537758.076500796</v>
      </c>
      <c r="BI127" s="83">
        <f>(BI126/(30+'MONTHLY DATA'!CS220))*'MONTHLY DATA'!CS220</f>
        <v>53934179.661013335</v>
      </c>
      <c r="BJ127" s="83">
        <f>(BJ126/(30+'MONTHLY DATA'!CT220))*'MONTHLY DATA'!CT220</f>
        <v>84079276.5537536</v>
      </c>
      <c r="BK127" s="650">
        <f t="shared" si="4"/>
        <v>2660100907.7060289</v>
      </c>
    </row>
    <row r="128" spans="1:63" ht="15.75" x14ac:dyDescent="0.25">
      <c r="A128" s="169"/>
      <c r="C128" s="83"/>
      <c r="BK128" s="650">
        <f t="shared" si="4"/>
        <v>0</v>
      </c>
    </row>
    <row r="129" spans="1:63" ht="15.75" x14ac:dyDescent="0.25">
      <c r="A129" s="776" t="s">
        <v>1074</v>
      </c>
      <c r="C129" s="83">
        <f>C150-C151</f>
        <v>121661924.96390715</v>
      </c>
      <c r="D129" s="83">
        <f t="shared" ref="D129:BJ129" si="61">D150-D151</f>
        <v>149179146.41986865</v>
      </c>
      <c r="E129" s="83">
        <f t="shared" si="61"/>
        <v>179556139.32992452</v>
      </c>
      <c r="F129" s="83">
        <f t="shared" si="61"/>
        <v>172086350.66811725</v>
      </c>
      <c r="G129" s="83">
        <f t="shared" si="61"/>
        <v>190903477.10049638</v>
      </c>
      <c r="H129" s="83">
        <f t="shared" si="61"/>
        <v>170551353.92182434</v>
      </c>
      <c r="I129" s="83">
        <f t="shared" si="61"/>
        <v>191807591.51022124</v>
      </c>
      <c r="J129" s="83">
        <f t="shared" si="61"/>
        <v>184806388.12073269</v>
      </c>
      <c r="K129" s="83">
        <f t="shared" si="61"/>
        <v>199514656.32659861</v>
      </c>
      <c r="L129" s="83">
        <f t="shared" si="61"/>
        <v>179914989.43716446</v>
      </c>
      <c r="M129" s="83">
        <f t="shared" si="61"/>
        <v>189921567.37874749</v>
      </c>
      <c r="N129" s="83">
        <f t="shared" si="61"/>
        <v>165894495.46672329</v>
      </c>
      <c r="O129" s="83">
        <f t="shared" si="61"/>
        <v>147070484.52404535</v>
      </c>
      <c r="P129" s="83">
        <f t="shared" si="61"/>
        <v>136322995.49456191</v>
      </c>
      <c r="Q129" s="83">
        <f t="shared" si="61"/>
        <v>143110848.57102713</v>
      </c>
      <c r="R129" s="83">
        <f t="shared" si="61"/>
        <v>133784890.04951477</v>
      </c>
      <c r="S129" s="83">
        <f t="shared" si="61"/>
        <v>139227720.09084874</v>
      </c>
      <c r="T129" s="83">
        <f t="shared" si="61"/>
        <v>121550887.05156775</v>
      </c>
      <c r="U129" s="83">
        <f t="shared" si="61"/>
        <v>132677089.18635532</v>
      </c>
      <c r="V129" s="83">
        <f t="shared" si="61"/>
        <v>133397697.40865868</v>
      </c>
      <c r="W129" s="83">
        <f t="shared" si="61"/>
        <v>144274577.43128139</v>
      </c>
      <c r="X129" s="83">
        <f t="shared" si="61"/>
        <v>130878275.50875165</v>
      </c>
      <c r="Y129" s="83">
        <f t="shared" si="61"/>
        <v>143751781.30305672</v>
      </c>
      <c r="Z129" s="83">
        <f t="shared" si="61"/>
        <v>129342609.66433099</v>
      </c>
      <c r="AA129" s="83">
        <f t="shared" si="61"/>
        <v>150434618.9976429</v>
      </c>
      <c r="AB129" s="83">
        <f t="shared" si="61"/>
        <v>147165348.55639595</v>
      </c>
      <c r="AC129" s="83">
        <f t="shared" si="61"/>
        <v>151429054.97349888</v>
      </c>
      <c r="AD129" s="83">
        <f t="shared" si="61"/>
        <v>139402026.35934198</v>
      </c>
      <c r="AE129" s="83">
        <f t="shared" si="61"/>
        <v>146291114.80638802</v>
      </c>
      <c r="AF129" s="83">
        <f t="shared" si="61"/>
        <v>127446027.52533531</v>
      </c>
      <c r="AG129" s="83">
        <f t="shared" si="61"/>
        <v>134921234.23365563</v>
      </c>
      <c r="AH129" s="83">
        <f t="shared" si="61"/>
        <v>135210630.19735295</v>
      </c>
      <c r="AI129" s="83">
        <f t="shared" si="61"/>
        <v>144028421.90086365</v>
      </c>
      <c r="AJ129" s="83">
        <f t="shared" si="61"/>
        <v>129926964.14287467</v>
      </c>
      <c r="AK129" s="83">
        <f t="shared" si="61"/>
        <v>137975183.36219853</v>
      </c>
      <c r="AL129" s="83">
        <f t="shared" si="61"/>
        <v>120338370.70083554</v>
      </c>
      <c r="AM129" s="83">
        <f t="shared" si="61"/>
        <v>146331241.14670312</v>
      </c>
      <c r="AN129" s="83">
        <f t="shared" si="61"/>
        <v>152565517.21872127</v>
      </c>
      <c r="AO129" s="83">
        <f t="shared" si="61"/>
        <v>169968451.81084689</v>
      </c>
      <c r="AP129" s="83">
        <f t="shared" si="61"/>
        <v>162189229.78285533</v>
      </c>
      <c r="AQ129" s="83">
        <f t="shared" si="61"/>
        <v>173018044.02718809</v>
      </c>
      <c r="AR129" s="83">
        <f t="shared" si="61"/>
        <v>154355677.89208585</v>
      </c>
      <c r="AS129" s="83">
        <f t="shared" si="61"/>
        <v>166393168.05588308</v>
      </c>
      <c r="AT129" s="83">
        <f t="shared" si="61"/>
        <v>163876976.68869731</v>
      </c>
      <c r="AU129" s="83">
        <f t="shared" si="61"/>
        <v>171188965.71326774</v>
      </c>
      <c r="AV129" s="83">
        <f t="shared" si="61"/>
        <v>154843362.10663155</v>
      </c>
      <c r="AW129" s="83">
        <f t="shared" si="61"/>
        <v>162345913.15917799</v>
      </c>
      <c r="AX129" s="83">
        <f t="shared" si="61"/>
        <v>142653403.12828347</v>
      </c>
      <c r="AY129" s="83">
        <f t="shared" si="61"/>
        <v>139355791.34150046</v>
      </c>
      <c r="AZ129" s="83">
        <f t="shared" si="61"/>
        <v>138289808.08012477</v>
      </c>
      <c r="BA129" s="83">
        <f t="shared" si="61"/>
        <v>150305695.99043357</v>
      </c>
      <c r="BB129" s="83">
        <f t="shared" si="61"/>
        <v>144704426.53278893</v>
      </c>
      <c r="BC129" s="83">
        <f t="shared" si="61"/>
        <v>153213369.09162414</v>
      </c>
      <c r="BD129" s="83">
        <f t="shared" si="61"/>
        <v>135890876.49519756</v>
      </c>
      <c r="BE129" s="83">
        <f t="shared" si="61"/>
        <v>144907733.81011778</v>
      </c>
      <c r="BF129" s="83">
        <f t="shared" si="61"/>
        <v>146316506.22288918</v>
      </c>
      <c r="BG129" s="83">
        <f t="shared" si="61"/>
        <v>158088574.55809465</v>
      </c>
      <c r="BH129" s="83">
        <f t="shared" si="61"/>
        <v>145292891.51823205</v>
      </c>
      <c r="BI129" s="83">
        <f t="shared" si="61"/>
        <v>152418200.32574356</v>
      </c>
      <c r="BJ129" s="83">
        <f t="shared" si="61"/>
        <v>133724090.8282956</v>
      </c>
      <c r="BK129" s="650">
        <f t="shared" si="4"/>
        <v>9057994848.2100925</v>
      </c>
    </row>
    <row r="130" spans="1:63" ht="15.75" x14ac:dyDescent="0.25">
      <c r="A130" s="627" t="s">
        <v>848</v>
      </c>
      <c r="C130" s="83">
        <f>C131+C132+C133+C134+C135</f>
        <v>218666368.81533569</v>
      </c>
      <c r="D130" s="83">
        <f t="shared" ref="D130:BJ130" si="62">D131+D132+D133+D134+D135</f>
        <v>56778736.627718464</v>
      </c>
      <c r="E130" s="83">
        <f t="shared" si="62"/>
        <v>126357195.18056646</v>
      </c>
      <c r="F130" s="83">
        <f t="shared" si="62"/>
        <v>60151771.592437364</v>
      </c>
      <c r="G130" s="83">
        <f t="shared" si="62"/>
        <v>135750527.83717024</v>
      </c>
      <c r="H130" s="83">
        <f t="shared" si="62"/>
        <v>63404323.892576531</v>
      </c>
      <c r="I130" s="83">
        <f t="shared" si="62"/>
        <v>147583624.46001086</v>
      </c>
      <c r="J130" s="83">
        <f t="shared" si="62"/>
        <v>70223638.453333929</v>
      </c>
      <c r="K130" s="83">
        <f t="shared" si="62"/>
        <v>134909418.84328088</v>
      </c>
      <c r="L130" s="83">
        <f t="shared" si="62"/>
        <v>65122267.428316303</v>
      </c>
      <c r="M130" s="83">
        <f t="shared" si="62"/>
        <v>123472377.32882291</v>
      </c>
      <c r="N130" s="83">
        <f t="shared" si="62"/>
        <v>57204391.73748748</v>
      </c>
      <c r="O130" s="83">
        <f t="shared" si="62"/>
        <v>71517739.311230704</v>
      </c>
      <c r="P130" s="83">
        <f t="shared" si="62"/>
        <v>40496807.972405203</v>
      </c>
      <c r="Q130" s="83">
        <f t="shared" si="62"/>
        <v>85290944.12100926</v>
      </c>
      <c r="R130" s="83">
        <f t="shared" si="62"/>
        <v>38490068.930506609</v>
      </c>
      <c r="S130" s="83">
        <f t="shared" si="62"/>
        <v>82730123.308355704</v>
      </c>
      <c r="T130" s="83">
        <f t="shared" si="62"/>
        <v>39362179.128013059</v>
      </c>
      <c r="U130" s="83">
        <f t="shared" si="62"/>
        <v>93931725.664780587</v>
      </c>
      <c r="V130" s="83">
        <f t="shared" si="62"/>
        <v>42218118.334270619</v>
      </c>
      <c r="W130" s="83">
        <f t="shared" si="62"/>
        <v>91098142.258077577</v>
      </c>
      <c r="X130" s="83">
        <f t="shared" si="62"/>
        <v>41393561.916124292</v>
      </c>
      <c r="Y130" s="83">
        <f t="shared" si="62"/>
        <v>107764024.96777122</v>
      </c>
      <c r="Z130" s="83">
        <f t="shared" si="62"/>
        <v>49117565.661527194</v>
      </c>
      <c r="AA130" s="83">
        <f t="shared" si="62"/>
        <v>76874614.677485764</v>
      </c>
      <c r="AB130" s="83">
        <f t="shared" si="62"/>
        <v>43545377.407325558</v>
      </c>
      <c r="AC130" s="83">
        <f t="shared" si="62"/>
        <v>76737889.958663642</v>
      </c>
      <c r="AD130" s="83">
        <f t="shared" si="62"/>
        <v>36373446.313909531</v>
      </c>
      <c r="AE130" s="83">
        <f t="shared" si="62"/>
        <v>92774240.411079124</v>
      </c>
      <c r="AF130" s="83">
        <f t="shared" si="62"/>
        <v>44237690.207219243</v>
      </c>
      <c r="AG130" s="83">
        <f t="shared" si="62"/>
        <v>80621710.356969908</v>
      </c>
      <c r="AH130" s="83">
        <f t="shared" si="62"/>
        <v>38134025.315500066</v>
      </c>
      <c r="AI130" s="83">
        <f t="shared" si="62"/>
        <v>84928019.915201053</v>
      </c>
      <c r="AJ130" s="83">
        <f t="shared" si="62"/>
        <v>39922154.491996512</v>
      </c>
      <c r="AK130" s="83">
        <f t="shared" si="62"/>
        <v>88807407.192819014</v>
      </c>
      <c r="AL130" s="83">
        <f t="shared" si="62"/>
        <v>42321466.411186486</v>
      </c>
      <c r="AM130" s="83">
        <f t="shared" si="62"/>
        <v>117641599.42420687</v>
      </c>
      <c r="AN130" s="83">
        <f t="shared" si="62"/>
        <v>47284896.283433065</v>
      </c>
      <c r="AO130" s="83">
        <f t="shared" si="62"/>
        <v>104628605.75502288</v>
      </c>
      <c r="AP130" s="83">
        <f t="shared" si="62"/>
        <v>48383739.633512862</v>
      </c>
      <c r="AQ130" s="83">
        <f t="shared" si="62"/>
        <v>114897881.5353801</v>
      </c>
      <c r="AR130" s="83">
        <f t="shared" si="62"/>
        <v>54556094.51756385</v>
      </c>
      <c r="AS130" s="83">
        <f t="shared" si="62"/>
        <v>113219705.16236821</v>
      </c>
      <c r="AT130" s="83">
        <f t="shared" si="62"/>
        <v>52232947.721483506</v>
      </c>
      <c r="AU130" s="83">
        <f t="shared" si="62"/>
        <v>99497551.757139593</v>
      </c>
      <c r="AV130" s="83">
        <f t="shared" si="62"/>
        <v>46106919.64119146</v>
      </c>
      <c r="AW130" s="83">
        <f t="shared" si="62"/>
        <v>102984178.32578905</v>
      </c>
      <c r="AX130" s="83">
        <f t="shared" si="62"/>
        <v>46548906.665192723</v>
      </c>
      <c r="AY130" s="83">
        <f t="shared" si="62"/>
        <v>77916939.017657802</v>
      </c>
      <c r="AZ130" s="83">
        <f t="shared" si="62"/>
        <v>36415217.60585402</v>
      </c>
      <c r="BA130" s="83">
        <f t="shared" si="62"/>
        <v>83586460.116489828</v>
      </c>
      <c r="BB130" s="83">
        <f t="shared" si="62"/>
        <v>36236836.620579928</v>
      </c>
      <c r="BC130" s="83">
        <f t="shared" si="62"/>
        <v>93799496.467443109</v>
      </c>
      <c r="BD130" s="83">
        <f t="shared" si="62"/>
        <v>42022366.558427557</v>
      </c>
      <c r="BE130" s="83">
        <f t="shared" si="62"/>
        <v>90132571.997374862</v>
      </c>
      <c r="BF130" s="83">
        <f t="shared" si="62"/>
        <v>38983459.156320602</v>
      </c>
      <c r="BG130" s="83">
        <f t="shared" si="62"/>
        <v>98513708.684650555</v>
      </c>
      <c r="BH130" s="83">
        <f t="shared" si="62"/>
        <v>42622672.393620797</v>
      </c>
      <c r="BI130" s="83">
        <f t="shared" si="62"/>
        <v>96359746.792586967</v>
      </c>
      <c r="BJ130" s="83">
        <f t="shared" si="62"/>
        <v>41326273.088297017</v>
      </c>
      <c r="BK130" s="650">
        <f t="shared" si="4"/>
        <v>4514212461.3520727</v>
      </c>
    </row>
    <row r="131" spans="1:63" ht="15.75" x14ac:dyDescent="0.25">
      <c r="A131" s="779" t="s">
        <v>161</v>
      </c>
      <c r="C131" s="83">
        <f>' CALCULATIONS'!O1503</f>
        <v>63965811.847077809</v>
      </c>
      <c r="D131" s="83">
        <f>' CALCULATIONS'!P1503</f>
        <v>15940289.718851475</v>
      </c>
      <c r="E131" s="83">
        <f>' CALCULATIONS'!Q1503</f>
        <v>34774318.339310862</v>
      </c>
      <c r="F131" s="83">
        <f>' CALCULATIONS'!R1503</f>
        <v>16213088.42916779</v>
      </c>
      <c r="G131" s="83">
        <f>' CALCULATIONS'!S1503</f>
        <v>33846100.784975328</v>
      </c>
      <c r="H131" s="83">
        <f>' CALCULATIONS'!T1503</f>
        <v>15780318.672386238</v>
      </c>
      <c r="I131" s="83">
        <f>' CALCULATIONS'!U1503</f>
        <v>34883670.282732122</v>
      </c>
      <c r="J131" s="83">
        <f>' CALCULATIONS'!V1503</f>
        <v>16264072.397028519</v>
      </c>
      <c r="K131" s="83">
        <f>' CALCULATIONS'!W1503</f>
        <v>38679388.418803073</v>
      </c>
      <c r="L131" s="83">
        <f>' CALCULATIONS'!X1503</f>
        <v>18033778.223950386</v>
      </c>
      <c r="M131" s="83">
        <f>' CALCULATIONS'!Y1503</f>
        <v>35102011.321174182</v>
      </c>
      <c r="N131" s="83">
        <f>' CALCULATIONS'!Z1503</f>
        <v>16365871.159248272</v>
      </c>
      <c r="O131" s="83">
        <f>' CALCULATIONS'!AA1503</f>
        <v>20105510.88122648</v>
      </c>
      <c r="P131" s="83">
        <f>' CALCULATIONS'!AB1503</f>
        <v>11297464.27590568</v>
      </c>
      <c r="Q131" s="83">
        <f>' CALCULATIONS'!AC1503</f>
        <v>24863693.714214072</v>
      </c>
      <c r="R131" s="83">
        <f>' CALCULATIONS'!AD1503</f>
        <v>10867982.831495453</v>
      </c>
      <c r="S131" s="83">
        <f>' CALCULATIONS'!AE1503</f>
        <v>27442598.537641227</v>
      </c>
      <c r="T131" s="83">
        <f>' CALCULATIONS'!AF1503</f>
        <v>11995228.592612771</v>
      </c>
      <c r="U131" s="83">
        <f>' CALCULATIONS'!AG1503</f>
        <v>25203360.30718866</v>
      </c>
      <c r="V131" s="83">
        <f>' CALCULATIONS'!AH1503</f>
        <v>11016451.95049727</v>
      </c>
      <c r="W131" s="83">
        <f>' CALCULATIONS'!AI1503</f>
        <v>25252186.450729344</v>
      </c>
      <c r="X131" s="83">
        <f>' CALCULATIONS'!AJ1503</f>
        <v>11037793.980198387</v>
      </c>
      <c r="Y131" s="83">
        <f>' CALCULATIONS'!AK1503</f>
        <v>28500733.323384203</v>
      </c>
      <c r="Z131" s="83">
        <f>' CALCULATIONS'!AL1503</f>
        <v>12457741.959172163</v>
      </c>
      <c r="AA131" s="83">
        <f>' CALCULATIONS'!AM1503</f>
        <v>21655219.61944741</v>
      </c>
      <c r="AB131" s="83">
        <f>' CALCULATIONS'!AN1503</f>
        <v>12246472.128270227</v>
      </c>
      <c r="AC131" s="83">
        <f>' CALCULATIONS'!AO1503</f>
        <v>24870388.435063038</v>
      </c>
      <c r="AD131" s="83">
        <f>' CALCULATIONS'!AP1503</f>
        <v>11453346.064794356</v>
      </c>
      <c r="AE131" s="83">
        <f>' CALCULATIONS'!AQ1503</f>
        <v>27453943.051836692</v>
      </c>
      <c r="AF131" s="83">
        <f>' CALCULATIONS'!AR1503</f>
        <v>12643128.250161771</v>
      </c>
      <c r="AG131" s="83">
        <f>' CALCULATIONS'!AS1503</f>
        <v>27018153.880825903</v>
      </c>
      <c r="AH131" s="83">
        <f>' CALCULATIONS'!AT1503</f>
        <v>12442438.011651477</v>
      </c>
      <c r="AI131" s="83">
        <f>' CALCULATIONS'!AU1503</f>
        <v>28749146.207202893</v>
      </c>
      <c r="AJ131" s="83">
        <f>' CALCULATIONS'!AV1503</f>
        <v>13239597.018687665</v>
      </c>
      <c r="AK131" s="83">
        <f>' CALCULATIONS'!AW1503</f>
        <v>35976097.813110396</v>
      </c>
      <c r="AL131" s="83">
        <f>' CALCULATIONS'!AX1503</f>
        <v>16567762.879550714</v>
      </c>
      <c r="AM131" s="83">
        <f>' CALCULATIONS'!AY1503</f>
        <v>40771142.088369563</v>
      </c>
      <c r="AN131" s="83">
        <f>' CALCULATIONS'!AZ1503</f>
        <v>15884984.697394732</v>
      </c>
      <c r="AO131" s="83">
        <f>' CALCULATIONS'!BA1503</f>
        <v>36777839.915482387</v>
      </c>
      <c r="AP131" s="83">
        <f>' CALCULATIONS'!BB1503</f>
        <v>16562842.925819926</v>
      </c>
      <c r="AQ131" s="83">
        <f>' CALCULATIONS'!BC1503</f>
        <v>37011618.54227455</v>
      </c>
      <c r="AR131" s="83">
        <f>' CALCULATIONS'!BD1503</f>
        <v>16668124.766294256</v>
      </c>
      <c r="AS131" s="83">
        <f>' CALCULATIONS'!BE1503</f>
        <v>34968812.474736892</v>
      </c>
      <c r="AT131" s="83">
        <f>' CALCULATIONS'!BF1503</f>
        <v>15748150.235373128</v>
      </c>
      <c r="AU131" s="83">
        <f>' CALCULATIONS'!BG1503</f>
        <v>31201231.707336564</v>
      </c>
      <c r="AV131" s="83">
        <f>' CALCULATIONS'!BH1503</f>
        <v>14051426.104641292</v>
      </c>
      <c r="AW131" s="83">
        <f>' CALCULATIONS'!BI1503</f>
        <v>29452837.831281476</v>
      </c>
      <c r="AX131" s="83">
        <f>' CALCULATIONS'!BJ1503</f>
        <v>13264039.645618306</v>
      </c>
      <c r="AY131" s="83">
        <f>' CALCULATIONS'!BK1503</f>
        <v>22462152.523275826</v>
      </c>
      <c r="AZ131" s="83">
        <f>' CALCULATIONS'!BL1503</f>
        <v>10203079.194044298</v>
      </c>
      <c r="BA131" s="83">
        <f>' CALCULATIONS'!BM1503</f>
        <v>25327147.934298284</v>
      </c>
      <c r="BB131" s="83">
        <f>' CALCULATIONS'!BN1503</f>
        <v>10626783.737918092</v>
      </c>
      <c r="BC131" s="83">
        <f>' CALCULATIONS'!BO1503</f>
        <v>25297337.8226211</v>
      </c>
      <c r="BD131" s="83">
        <f>' CALCULATIONS'!BP1503</f>
        <v>10614275.988888536</v>
      </c>
      <c r="BE131" s="83">
        <f>' CALCULATIONS'!BQ1503</f>
        <v>26058647.772399563</v>
      </c>
      <c r="BF131" s="83">
        <f>' CALCULATIONS'!BR1503</f>
        <v>10933706.988968302</v>
      </c>
      <c r="BG131" s="83">
        <f>' CALCULATIONS'!BS1503</f>
        <v>28690761.827285368</v>
      </c>
      <c r="BH131" s="83">
        <f>' CALCULATIONS'!BT1503</f>
        <v>12038091.379479466</v>
      </c>
      <c r="BI131" s="83">
        <f>' CALCULATIONS'!BU1503</f>
        <v>31492460.642056488</v>
      </c>
      <c r="BJ131" s="83">
        <f>' CALCULATIONS'!BV1503</f>
        <v>13213630.270814134</v>
      </c>
      <c r="BK131" s="650">
        <f t="shared" si="4"/>
        <v>1333526286.776247</v>
      </c>
    </row>
    <row r="132" spans="1:63" ht="15.75" x14ac:dyDescent="0.25">
      <c r="A132" s="780" t="s">
        <v>163</v>
      </c>
      <c r="C132" s="83">
        <f>' CALCULATIONS'!O1508</f>
        <v>61351253.158172064</v>
      </c>
      <c r="D132" s="83">
        <f>' CALCULATIONS'!P1508</f>
        <v>15288741.309089487</v>
      </c>
      <c r="E132" s="83">
        <f>' CALCULATIONS'!Q1508</f>
        <v>31828215.952258065</v>
      </c>
      <c r="F132" s="83">
        <f>' CALCULATIONS'!R1508</f>
        <v>14839505.256189458</v>
      </c>
      <c r="G132" s="83">
        <f>' CALCULATIONS'!S1508</f>
        <v>28043721.158859514</v>
      </c>
      <c r="H132" s="83">
        <f>' CALCULATIONS'!T1508</f>
        <v>12747373.502785619</v>
      </c>
      <c r="I132" s="83">
        <f>' CALCULATIONS'!U1508</f>
        <v>35478976.484783165</v>
      </c>
      <c r="J132" s="83">
        <f>' CALCULATIONS'!V1508</f>
        <v>16541626.424173167</v>
      </c>
      <c r="K132" s="83">
        <f>' CALCULATIONS'!W1508</f>
        <v>29260788.564228088</v>
      </c>
      <c r="L132" s="83">
        <f>' CALCULATIONS'!X1508</f>
        <v>13907439.439249907</v>
      </c>
      <c r="M132" s="83">
        <f>' CALCULATIONS'!Y1508</f>
        <v>34268655.161486931</v>
      </c>
      <c r="N132" s="83">
        <f>' CALCULATIONS'!Z1508</f>
        <v>16594595.164301075</v>
      </c>
      <c r="O132" s="83">
        <f>' CALCULATIONS'!AA1508</f>
        <v>23033061.054423396</v>
      </c>
      <c r="P132" s="83">
        <f>' CALCULATIONS'!AB1508</f>
        <v>12390250.087986724</v>
      </c>
      <c r="Q132" s="83">
        <f>' CALCULATIONS'!AC1508</f>
        <v>22475968.653509237</v>
      </c>
      <c r="R132" s="83">
        <f>' CALCULATIONS'!AD1508</f>
        <v>9824302.2237651255</v>
      </c>
      <c r="S132" s="83">
        <f>' CALCULATIONS'!AE1508</f>
        <v>21927739.709375549</v>
      </c>
      <c r="T132" s="83">
        <f>' CALCULATIONS'!AF1508</f>
        <v>9379857.6054727025</v>
      </c>
      <c r="U132" s="83">
        <f>' CALCULATIONS'!AG1508</f>
        <v>28718688.110992156</v>
      </c>
      <c r="V132" s="83">
        <f>' CALCULATIONS'!AH1508</f>
        <v>12553010.543035526</v>
      </c>
      <c r="W132" s="83">
        <f>' CALCULATIONS'!AI1508</f>
        <v>32726700.304880846</v>
      </c>
      <c r="X132" s="83">
        <f>' CALCULATIONS'!AJ1508</f>
        <v>13998346.737905964</v>
      </c>
      <c r="Y132" s="83">
        <f>' CALCULATIONS'!AK1508</f>
        <v>33652226.697633222</v>
      </c>
      <c r="Z132" s="83">
        <f>' CALCULATIONS'!AL1508</f>
        <v>14876346.234993553</v>
      </c>
      <c r="AA132" s="83">
        <f>' CALCULATIONS'!AM1508</f>
        <v>21020670.118838262</v>
      </c>
      <c r="AB132" s="83">
        <f>' CALCULATIONS'!AN1508</f>
        <v>11887621.333414335</v>
      </c>
      <c r="AC132" s="83">
        <f>' CALCULATIONS'!AO1508</f>
        <v>23436003.803057417</v>
      </c>
      <c r="AD132" s="83">
        <f>' CALCULATIONS'!AP1508</f>
        <v>10792781.247993117</v>
      </c>
      <c r="AE132" s="83">
        <f>' CALCULATIONS'!AQ1508</f>
        <v>27912041.670964163</v>
      </c>
      <c r="AF132" s="83">
        <f>' CALCULATIONS'!AR1508</f>
        <v>14524594.181503147</v>
      </c>
      <c r="AG132" s="83">
        <f>' CALCULATIONS'!AS1508</f>
        <v>24270665.08190624</v>
      </c>
      <c r="AH132" s="83">
        <f>' CALCULATIONS'!AT1508</f>
        <v>11177160.627450731</v>
      </c>
      <c r="AI132" s="83">
        <f>' CALCULATIONS'!AU1508</f>
        <v>24340261.856938761</v>
      </c>
      <c r="AJ132" s="83">
        <f>' CALCULATIONS'!AV1508</f>
        <v>10756912.367229424</v>
      </c>
      <c r="AK132" s="83">
        <f>' CALCULATIONS'!AW1508</f>
        <v>24160778.243660353</v>
      </c>
      <c r="AL132" s="83">
        <f>' CALCULATIONS'!AX1508</f>
        <v>10295098.372427572</v>
      </c>
      <c r="AM132" s="83">
        <f>' CALCULATIONS'!AY1508</f>
        <v>35222008.723877922</v>
      </c>
      <c r="AN132" s="83">
        <f>' CALCULATIONS'!AZ1508</f>
        <v>13722967.788775992</v>
      </c>
      <c r="AO132" s="83">
        <f>' CALCULATIONS'!BA1508</f>
        <v>32483483.800186496</v>
      </c>
      <c r="AP132" s="83">
        <f>' CALCULATIONS'!BB1508</f>
        <v>14628886.337596325</v>
      </c>
      <c r="AQ132" s="83">
        <f>' CALCULATIONS'!BC1508</f>
        <v>40070012.89746055</v>
      </c>
      <c r="AR132" s="83">
        <f>' CALCULATIONS'!BD1508</f>
        <v>18959371.058832552</v>
      </c>
      <c r="AS132" s="83">
        <f>' CALCULATIONS'!BE1508</f>
        <v>42701932.355304867</v>
      </c>
      <c r="AT132" s="83">
        <f>' CALCULATIONS'!BF1508</f>
        <v>19230748.729540363</v>
      </c>
      <c r="AU132" s="83">
        <f>' CALCULATIONS'!BG1508</f>
        <v>33628263.492569402</v>
      </c>
      <c r="AV132" s="83">
        <f>' CALCULATIONS'!BH1508</f>
        <v>14994039.611415105</v>
      </c>
      <c r="AW132" s="83">
        <f>' CALCULATIONS'!BI1508</f>
        <v>33772636.684394076</v>
      </c>
      <c r="AX132" s="83">
        <f>' CALCULATIONS'!BJ1508</f>
        <v>14389341.575532675</v>
      </c>
      <c r="AY132" s="83">
        <f>' CALCULATIONS'!BK1508</f>
        <v>23839202.880120538</v>
      </c>
      <c r="AZ132" s="83">
        <f>' CALCULATIONS'!BL1508</f>
        <v>10828582.641699834</v>
      </c>
      <c r="BA132" s="83">
        <f>' CALCULATIONS'!BM1508</f>
        <v>29037989.932426974</v>
      </c>
      <c r="BB132" s="83">
        <f>' CALCULATIONS'!BN1508</f>
        <v>12183781.608424274</v>
      </c>
      <c r="BC132" s="83">
        <f>' CALCULATIONS'!BO1508</f>
        <v>33792417.988559514</v>
      </c>
      <c r="BD132" s="83">
        <f>' CALCULATIONS'!BP1508</f>
        <v>15212310.819528362</v>
      </c>
      <c r="BE132" s="83">
        <f>' CALCULATIONS'!BQ1508</f>
        <v>35224298.428650983</v>
      </c>
      <c r="BF132" s="83">
        <f>' CALCULATIONS'!BR1508</f>
        <v>14779437.57000182</v>
      </c>
      <c r="BG132" s="83">
        <f>' CALCULATIONS'!BS1508</f>
        <v>37768064.799234249</v>
      </c>
      <c r="BH132" s="83">
        <f>' CALCULATIONS'!BT1508</f>
        <v>15955196.223697666</v>
      </c>
      <c r="BI132" s="83">
        <f>' CALCULATIONS'!BU1508</f>
        <v>37752031.953853033</v>
      </c>
      <c r="BJ132" s="83">
        <f>' CALCULATIONS'!BV1508</f>
        <v>14852805.276010657</v>
      </c>
      <c r="BK132" s="650">
        <f t="shared" si="4"/>
        <v>1355311791.6226285</v>
      </c>
    </row>
    <row r="133" spans="1:63" ht="15.75" x14ac:dyDescent="0.25">
      <c r="A133" s="781" t="s">
        <v>164</v>
      </c>
      <c r="C133" s="83">
        <f>' CALCULATIONS'!O1513</f>
        <v>38366331.873569399</v>
      </c>
      <c r="D133" s="83">
        <f>' CALCULATIONS'!P1513</f>
        <v>9560895.5448947456</v>
      </c>
      <c r="E133" s="83">
        <f>' CALCULATIONS'!Q1513</f>
        <v>22459848.034973212</v>
      </c>
      <c r="F133" s="83">
        <f>' CALCULATIONS'!R1513</f>
        <v>10471621.57841762</v>
      </c>
      <c r="G133" s="83">
        <f>' CALCULATIONS'!S1513</f>
        <v>29228744.421216004</v>
      </c>
      <c r="H133" s="83">
        <f>' CALCULATIONS'!T1513</f>
        <v>13391406.350091534</v>
      </c>
      <c r="I133" s="83">
        <f>' CALCULATIONS'!U1513</f>
        <v>30995392.778777231</v>
      </c>
      <c r="J133" s="83">
        <f>' CALCULATIONS'!V1513</f>
        <v>14451211.92932241</v>
      </c>
      <c r="K133" s="83">
        <f>' CALCULATIONS'!W1513</f>
        <v>27613054.521490045</v>
      </c>
      <c r="L133" s="83">
        <f>' CALCULATIONS'!X1513</f>
        <v>12987342.792129755</v>
      </c>
      <c r="M133" s="83">
        <f>' CALCULATIONS'!Y1513</f>
        <v>22482358.171225253</v>
      </c>
      <c r="N133" s="83">
        <f>' CALCULATIONS'!Z1513</f>
        <v>9529866.6988094691</v>
      </c>
      <c r="O133" s="83">
        <f>' CALCULATIONS'!AA1513</f>
        <v>11344861.306733366</v>
      </c>
      <c r="P133" s="83">
        <f>' CALCULATIONS'!AB1513</f>
        <v>6391555.2068936434</v>
      </c>
      <c r="Q133" s="83">
        <f>' CALCULATIONS'!AC1513</f>
        <v>15565353.117482612</v>
      </c>
      <c r="R133" s="83">
        <f>' CALCULATIONS'!AD1513</f>
        <v>6803654.8547996981</v>
      </c>
      <c r="S133" s="83">
        <f>' CALCULATIONS'!AE1513</f>
        <v>13433100.073098315</v>
      </c>
      <c r="T133" s="83">
        <f>' CALCULATIONS'!AF1513</f>
        <v>6855523.2509920308</v>
      </c>
      <c r="U133" s="83">
        <f>' CALCULATIONS'!AG1513</f>
        <v>16282477.458317677</v>
      </c>
      <c r="V133" s="83">
        <f>' CALCULATIONS'!AH1513</f>
        <v>7117111.7013094919</v>
      </c>
      <c r="W133" s="83">
        <f>' CALCULATIONS'!AI1513</f>
        <v>13356770.343925755</v>
      </c>
      <c r="X133" s="83">
        <f>' CALCULATIONS'!AJ1513</f>
        <v>6073004.9089798369</v>
      </c>
      <c r="Y133" s="83">
        <f>' CALCULATIONS'!AK1513</f>
        <v>18688489.147648145</v>
      </c>
      <c r="Z133" s="83">
        <f>' CALCULATIONS'!AL1513</f>
        <v>8517851.8710279912</v>
      </c>
      <c r="AA133" s="83">
        <f>' CALCULATIONS'!AM1513</f>
        <v>13715975.184680553</v>
      </c>
      <c r="AB133" s="83">
        <f>' CALCULATIONS'!AN1513</f>
        <v>7756666.0954289939</v>
      </c>
      <c r="AC133" s="83">
        <f>' CALCULATIONS'!AO1513</f>
        <v>12321819.890159674</v>
      </c>
      <c r="AD133" s="83">
        <f>' CALCULATIONS'!AP1513</f>
        <v>5674461.7285953313</v>
      </c>
      <c r="AE133" s="83">
        <f>' CALCULATIONS'!AQ1513</f>
        <v>15599143.406964406</v>
      </c>
      <c r="AF133" s="83">
        <f>' CALCULATIONS'!AR1513</f>
        <v>6763037.439396807</v>
      </c>
      <c r="AG133" s="83">
        <f>' CALCULATIONS'!AS1513</f>
        <v>12641315.70667927</v>
      </c>
      <c r="AH133" s="83">
        <f>' CALCULATIONS'!AT1513</f>
        <v>5821596.3888523448</v>
      </c>
      <c r="AI133" s="83">
        <f>' CALCULATIONS'!AU1513</f>
        <v>13547318.515088629</v>
      </c>
      <c r="AJ133" s="83">
        <f>' CALCULATIONS'!AV1513</f>
        <v>6321414.627079851</v>
      </c>
      <c r="AK133" s="83">
        <f>' CALCULATIONS'!AW1513</f>
        <v>12307926.028479647</v>
      </c>
      <c r="AL133" s="83">
        <f>' CALCULATIONS'!AX1513</f>
        <v>6187285.3508982668</v>
      </c>
      <c r="AM133" s="83">
        <f>' CALCULATIONS'!AY1513</f>
        <v>17129640.862630218</v>
      </c>
      <c r="AN133" s="83">
        <f>' CALCULATIONS'!AZ1513</f>
        <v>6673938.2081810609</v>
      </c>
      <c r="AO133" s="83">
        <f>' CALCULATIONS'!BA1513</f>
        <v>14302211.723509377</v>
      </c>
      <c r="AP133" s="83">
        <f>' CALCULATIONS'!BB1513</f>
        <v>6440978.7745197136</v>
      </c>
      <c r="AQ133" s="83">
        <f>' CALCULATIONS'!BC1513</f>
        <v>15285730.213059077</v>
      </c>
      <c r="AR133" s="83">
        <f>' CALCULATIONS'!BD1513</f>
        <v>7156284.919634047</v>
      </c>
      <c r="AS133" s="83">
        <f>' CALCULATIONS'!BE1513</f>
        <v>14396037.402141336</v>
      </c>
      <c r="AT133" s="83">
        <f>' CALCULATIONS'!BF1513</f>
        <v>6483233.0227616159</v>
      </c>
      <c r="AU133" s="83">
        <f>' CALCULATIONS'!BG1513</f>
        <v>13966114.692067372</v>
      </c>
      <c r="AV133" s="83">
        <f>' CALCULATIONS'!BH1513</f>
        <v>6314543.0242138887</v>
      </c>
      <c r="AW133" s="83">
        <f>' CALCULATIONS'!BI1513</f>
        <v>16103857.437133322</v>
      </c>
      <c r="AX133" s="83">
        <f>' CALCULATIONS'!BJ1513</f>
        <v>7161319.1983694816</v>
      </c>
      <c r="AY133" s="83">
        <f>' CALCULATIONS'!BK1513</f>
        <v>13333148.291459469</v>
      </c>
      <c r="AZ133" s="83">
        <f>' CALCULATIONS'!BL1513</f>
        <v>6056372.7266445318</v>
      </c>
      <c r="BA133" s="83">
        <f>' CALCULATIONS'!BM1513</f>
        <v>12201758.062936854</v>
      </c>
      <c r="BB133" s="83">
        <f>' CALCULATIONS'!BN1513</f>
        <v>5119622.8052837327</v>
      </c>
      <c r="BC133" s="83">
        <f>' CALCULATIONS'!BO1513</f>
        <v>14674920.426592058</v>
      </c>
      <c r="BD133" s="83">
        <f>' CALCULATIONS'!BP1513</f>
        <v>6385458.3264713176</v>
      </c>
      <c r="BE133" s="83">
        <f>' CALCULATIONS'!BQ1513</f>
        <v>12060555.922284473</v>
      </c>
      <c r="BF133" s="83">
        <f>' CALCULATIONS'!BR1513</f>
        <v>5060377.1051387163</v>
      </c>
      <c r="BG133" s="83">
        <f>' CALCULATIONS'!BS1513</f>
        <v>13330162.75324177</v>
      </c>
      <c r="BH133" s="83">
        <f>' CALCULATIONS'!BT1513</f>
        <v>5596930.592278799</v>
      </c>
      <c r="BI133" s="83">
        <f>' CALCULATIONS'!BU1513</f>
        <v>11002133.409343135</v>
      </c>
      <c r="BJ133" s="83">
        <f>' CALCULATIONS'!BV1513</f>
        <v>4930217.4877934391</v>
      </c>
      <c r="BK133" s="650">
        <f t="shared" si="4"/>
        <v>731791335.68611825</v>
      </c>
    </row>
    <row r="134" spans="1:63" ht="15.75" x14ac:dyDescent="0.25">
      <c r="A134" s="782" t="s">
        <v>165</v>
      </c>
      <c r="C134" s="83">
        <f>' CALCULATIONS'!O1518</f>
        <v>50963316.450516418</v>
      </c>
      <c r="D134" s="83">
        <f>' CALCULATIONS'!P1518</f>
        <v>12700065.953932753</v>
      </c>
      <c r="E134" s="83">
        <f>' CALCULATIONS'!Q1518</f>
        <v>33275157.368024312</v>
      </c>
      <c r="F134" s="83">
        <f>' CALCULATIONS'!R1518</f>
        <v>15338812.22771249</v>
      </c>
      <c r="G134" s="83">
        <f>' CALCULATIONS'!S1518</f>
        <v>40612305.986119404</v>
      </c>
      <c r="H134" s="83">
        <f>' CALCULATIONS'!T1518</f>
        <v>18196481.26636314</v>
      </c>
      <c r="I134" s="83">
        <f>' CALCULATIONS'!U1518</f>
        <v>42205929.427718334</v>
      </c>
      <c r="J134" s="83">
        <f>' CALCULATIONS'!V1518</f>
        <v>19677983.601859834</v>
      </c>
      <c r="K134" s="83">
        <f>' CALCULATIONS'!W1518</f>
        <v>35336531.852759704</v>
      </c>
      <c r="L134" s="83">
        <f>' CALCULATIONS'!X1518</f>
        <v>16904962.872036256</v>
      </c>
      <c r="M134" s="83">
        <f>' CALCULATIONS'!Y1518</f>
        <v>27599697.188936546</v>
      </c>
      <c r="N134" s="83">
        <f>' CALCULATIONS'!Z1518</f>
        <v>11425314.614178669</v>
      </c>
      <c r="O134" s="83">
        <f>' CALCULATIONS'!AA1518</f>
        <v>13989389.86322155</v>
      </c>
      <c r="P134" s="83">
        <f>' CALCULATIONS'!AB1518</f>
        <v>7926272.2464682944</v>
      </c>
      <c r="Q134" s="83">
        <f>' CALCULATIONS'!AC1518</f>
        <v>19341012.430177435</v>
      </c>
      <c r="R134" s="83">
        <f>' CALCULATIONS'!AD1518</f>
        <v>8502862.8652954791</v>
      </c>
      <c r="S134" s="83">
        <f>' CALCULATIONS'!AE1518</f>
        <v>16881768.782614708</v>
      </c>
      <c r="T134" s="83">
        <f>' CALCULATIONS'!AF1518</f>
        <v>8640303.5237847045</v>
      </c>
      <c r="U134" s="83">
        <f>' CALCULATIONS'!AG1518</f>
        <v>20682283.582656186</v>
      </c>
      <c r="V134" s="83">
        <f>' CALCULATIONS'!AH1518</f>
        <v>9040277.9842774775</v>
      </c>
      <c r="W134" s="83">
        <f>' CALCULATIONS'!AI1518</f>
        <v>16717568.952915732</v>
      </c>
      <c r="X134" s="83">
        <f>' CALCULATIONS'!AJ1518</f>
        <v>7793150.1338892542</v>
      </c>
      <c r="Y134" s="83">
        <f>' CALCULATIONS'!AK1518</f>
        <v>23877659.593479745</v>
      </c>
      <c r="Z134" s="83">
        <f>' CALCULATIONS'!AL1518</f>
        <v>10774359.441182638</v>
      </c>
      <c r="AA134" s="83">
        <f>' CALCULATIONS'!AM1518</f>
        <v>17669875.810288936</v>
      </c>
      <c r="AB134" s="83">
        <f>' CALCULATIONS'!AN1518</f>
        <v>9353226.6996723078</v>
      </c>
      <c r="AC134" s="83">
        <f>' CALCULATIONS'!AO1518</f>
        <v>13296803.886152921</v>
      </c>
      <c r="AD134" s="83">
        <f>' CALCULATIONS'!AP1518</f>
        <v>6151466.1219870392</v>
      </c>
      <c r="AE134" s="83">
        <f>' CALCULATIONS'!AQ1518</f>
        <v>18996238.337083269</v>
      </c>
      <c r="AF134" s="83">
        <f>' CALCULATIONS'!AR1518</f>
        <v>8005539.185617825</v>
      </c>
      <c r="AG134" s="83">
        <f>' CALCULATIONS'!AS1518</f>
        <v>13878701.743327899</v>
      </c>
      <c r="AH134" s="83">
        <f>' CALCULATIONS'!AT1518</f>
        <v>6391439.1370058311</v>
      </c>
      <c r="AI134" s="83">
        <f>' CALCULATIONS'!AU1518</f>
        <v>15478419.391740171</v>
      </c>
      <c r="AJ134" s="83">
        <f>' CALCULATIONS'!AV1518</f>
        <v>7302839.328459884</v>
      </c>
      <c r="AK134" s="83">
        <f>' CALCULATIONS'!AW1518</f>
        <v>13549731.163338024</v>
      </c>
      <c r="AL134" s="83">
        <f>' CALCULATIONS'!AX1518</f>
        <v>6969928.6577702444</v>
      </c>
      <c r="AM134" s="83">
        <f>' CALCULATIONS'!AY1518</f>
        <v>21134946.255843449</v>
      </c>
      <c r="AN134" s="83">
        <f>' CALCULATIONS'!AZ1518</f>
        <v>8234458.9986382471</v>
      </c>
      <c r="AO134" s="83">
        <f>' CALCULATIONS'!BA1518</f>
        <v>17681208.82235891</v>
      </c>
      <c r="AP134" s="83">
        <f>' CALCULATIONS'!BB1518</f>
        <v>7982485.0051338673</v>
      </c>
      <c r="AQ134" s="83">
        <f>' CALCULATIONS'!BC1518</f>
        <v>19146658.389100201</v>
      </c>
      <c r="AR134" s="83">
        <f>' CALCULATIONS'!BD1518</f>
        <v>9003767.1823599637</v>
      </c>
      <c r="AS134" s="83">
        <f>' CALCULATIONS'!BE1518</f>
        <v>17769061.436699394</v>
      </c>
      <c r="AT134" s="83">
        <f>' CALCULATIONS'!BF1518</f>
        <v>8002269.1433653738</v>
      </c>
      <c r="AU134" s="83">
        <f>' CALCULATIONS'!BG1518</f>
        <v>17318080.371680535</v>
      </c>
      <c r="AV134" s="83">
        <f>' CALCULATIONS'!BH1518</f>
        <v>7978364.3104781406</v>
      </c>
      <c r="AW134" s="83">
        <f>' CALCULATIONS'!BI1518</f>
        <v>20270984.879494462</v>
      </c>
      <c r="AX134" s="83">
        <f>' CALCULATIONS'!BJ1518</f>
        <v>8965659.6552292369</v>
      </c>
      <c r="AY134" s="83">
        <f>' CALCULATIONS'!BK1518</f>
        <v>15358291.237459864</v>
      </c>
      <c r="AZ134" s="83">
        <f>' CALCULATIONS'!BL1518</f>
        <v>6934701.5190945547</v>
      </c>
      <c r="BA134" s="83">
        <f>' CALCULATIONS'!BM1518</f>
        <v>14095420.101485625</v>
      </c>
      <c r="BB134" s="83">
        <f>' CALCULATIONS'!BN1518</f>
        <v>5914166.9445830258</v>
      </c>
      <c r="BC134" s="83">
        <f>' CALCULATIONS'!BO1518</f>
        <v>17110676.144328337</v>
      </c>
      <c r="BD134" s="83">
        <f>' CALCULATIONS'!BP1518</f>
        <v>7417839.8991685379</v>
      </c>
      <c r="BE134" s="83">
        <f>' CALCULATIONS'!BQ1518</f>
        <v>13864925.788697744</v>
      </c>
      <c r="BF134" s="83">
        <f>' CALCULATIONS'!BR1518</f>
        <v>5817455.9678409575</v>
      </c>
      <c r="BG134" s="83">
        <f>' CALCULATIONS'!BS1518</f>
        <v>15800575.219547065</v>
      </c>
      <c r="BH134" s="83">
        <f>' CALCULATIONS'!BT1518</f>
        <v>6639972.6737940628</v>
      </c>
      <c r="BI134" s="83">
        <f>' CALCULATIONS'!BU1518</f>
        <v>13188976.701992206</v>
      </c>
      <c r="BJ134" s="83">
        <f>' CALCULATIONS'!BV1518</f>
        <v>5937138.5293079847</v>
      </c>
      <c r="BK134" s="650">
        <f t="shared" si="4"/>
        <v>917015762.85024679</v>
      </c>
    </row>
    <row r="135" spans="1:63" ht="15.75" x14ac:dyDescent="0.25">
      <c r="A135" s="968" t="s">
        <v>826</v>
      </c>
      <c r="C135" s="83">
        <f>' CALCULATIONS'!O651</f>
        <v>4019655.486</v>
      </c>
      <c r="D135" s="83">
        <f>' CALCULATIONS'!P651</f>
        <v>3288744.1009499999</v>
      </c>
      <c r="E135" s="83">
        <f>' CALCULATIONS'!Q651</f>
        <v>4019655.486</v>
      </c>
      <c r="F135" s="83">
        <f>' CALCULATIONS'!R651</f>
        <v>3288744.1009499999</v>
      </c>
      <c r="G135" s="83">
        <f>' CALCULATIONS'!S651</f>
        <v>4019655.486</v>
      </c>
      <c r="H135" s="83">
        <f>' CALCULATIONS'!T651</f>
        <v>3288744.1009499999</v>
      </c>
      <c r="I135" s="83">
        <f>' CALCULATIONS'!U651</f>
        <v>4019655.486</v>
      </c>
      <c r="J135" s="83">
        <f>' CALCULATIONS'!V651</f>
        <v>3288744.1009499999</v>
      </c>
      <c r="K135" s="83">
        <f>' CALCULATIONS'!W651</f>
        <v>4019655.486</v>
      </c>
      <c r="L135" s="83">
        <f>' CALCULATIONS'!X651</f>
        <v>3288744.1009499999</v>
      </c>
      <c r="M135" s="83">
        <f>' CALCULATIONS'!Y651</f>
        <v>4019655.486</v>
      </c>
      <c r="N135" s="83">
        <f>' CALCULATIONS'!Z651</f>
        <v>3288744.1009499999</v>
      </c>
      <c r="O135" s="83">
        <f>' CALCULATIONS'!AA651</f>
        <v>3044916.2056259094</v>
      </c>
      <c r="P135" s="83">
        <f>' CALCULATIONS'!AB651</f>
        <v>2491266.1551508498</v>
      </c>
      <c r="Q135" s="83">
        <f>' CALCULATIONS'!AC651</f>
        <v>3044916.2056259094</v>
      </c>
      <c r="R135" s="83">
        <f>' CALCULATIONS'!AD651</f>
        <v>2491266.1551508498</v>
      </c>
      <c r="S135" s="83">
        <f>' CALCULATIONS'!AE651</f>
        <v>3044916.2056259094</v>
      </c>
      <c r="T135" s="83">
        <f>' CALCULATIONS'!AF651</f>
        <v>2491266.1551508498</v>
      </c>
      <c r="U135" s="83">
        <f>' CALCULATIONS'!AG651</f>
        <v>3044916.2056259094</v>
      </c>
      <c r="V135" s="83">
        <f>' CALCULATIONS'!AH651</f>
        <v>2491266.1551508498</v>
      </c>
      <c r="W135" s="83">
        <f>' CALCULATIONS'!AI651</f>
        <v>3044916.2056259094</v>
      </c>
      <c r="X135" s="83">
        <f>' CALCULATIONS'!AJ651</f>
        <v>2491266.1551508498</v>
      </c>
      <c r="Y135" s="83">
        <f>' CALCULATIONS'!AK651</f>
        <v>3044916.2056259094</v>
      </c>
      <c r="Z135" s="83">
        <f>' CALCULATIONS'!AL651</f>
        <v>2491266.1551508498</v>
      </c>
      <c r="AA135" s="83">
        <f>' CALCULATIONS'!AM651</f>
        <v>2812873.9442306031</v>
      </c>
      <c r="AB135" s="83">
        <f>' CALCULATIONS'!AN651</f>
        <v>2301391.1505396874</v>
      </c>
      <c r="AC135" s="83">
        <f>' CALCULATIONS'!AO651</f>
        <v>2812873.9442306031</v>
      </c>
      <c r="AD135" s="83">
        <f>' CALCULATIONS'!AP651</f>
        <v>2301391.1505396874</v>
      </c>
      <c r="AE135" s="83">
        <f>' CALCULATIONS'!AQ651</f>
        <v>2812873.9442306031</v>
      </c>
      <c r="AF135" s="83">
        <f>' CALCULATIONS'!AR651</f>
        <v>2301391.1505396874</v>
      </c>
      <c r="AG135" s="83">
        <f>' CALCULATIONS'!AS651</f>
        <v>2812873.9442306031</v>
      </c>
      <c r="AH135" s="83">
        <f>' CALCULATIONS'!AT651</f>
        <v>2301391.1505396874</v>
      </c>
      <c r="AI135" s="83">
        <f>' CALCULATIONS'!AU651</f>
        <v>2812873.9442306031</v>
      </c>
      <c r="AJ135" s="83">
        <f>' CALCULATIONS'!AV651</f>
        <v>2301391.1505396874</v>
      </c>
      <c r="AK135" s="83">
        <f>' CALCULATIONS'!AW651</f>
        <v>2812873.9442306031</v>
      </c>
      <c r="AL135" s="83">
        <f>' CALCULATIONS'!AX651</f>
        <v>2301391.1505396874</v>
      </c>
      <c r="AM135" s="83">
        <f>' CALCULATIONS'!AY651</f>
        <v>3383861.4934857222</v>
      </c>
      <c r="AN135" s="83">
        <f>' CALCULATIONS'!AZ651</f>
        <v>2768546.5904430286</v>
      </c>
      <c r="AO135" s="83">
        <f>' CALCULATIONS'!BA651</f>
        <v>3383861.4934857222</v>
      </c>
      <c r="AP135" s="83">
        <f>' CALCULATIONS'!BB651</f>
        <v>2768546.5904430286</v>
      </c>
      <c r="AQ135" s="83">
        <f>' CALCULATIONS'!BC651</f>
        <v>3383861.4934857222</v>
      </c>
      <c r="AR135" s="83">
        <f>' CALCULATIONS'!BD651</f>
        <v>2768546.5904430286</v>
      </c>
      <c r="AS135" s="83">
        <f>' CALCULATIONS'!BE651</f>
        <v>3383861.4934857222</v>
      </c>
      <c r="AT135" s="83">
        <f>' CALCULATIONS'!BF651</f>
        <v>2768546.5904430286</v>
      </c>
      <c r="AU135" s="83">
        <f>' CALCULATIONS'!BG651</f>
        <v>3383861.4934857222</v>
      </c>
      <c r="AV135" s="83">
        <f>' CALCULATIONS'!BH651</f>
        <v>2768546.5904430286</v>
      </c>
      <c r="AW135" s="83">
        <f>' CALCULATIONS'!BI651</f>
        <v>3383861.4934857222</v>
      </c>
      <c r="AX135" s="83">
        <f>' CALCULATIONS'!BJ651</f>
        <v>2768546.5904430286</v>
      </c>
      <c r="AY135" s="83">
        <f>' CALCULATIONS'!BK651</f>
        <v>2924144.0853420952</v>
      </c>
      <c r="AZ135" s="83">
        <f>' CALCULATIONS'!BL651</f>
        <v>2392481.5243708058</v>
      </c>
      <c r="BA135" s="83">
        <f>' CALCULATIONS'!BM651</f>
        <v>2924144.0853420952</v>
      </c>
      <c r="BB135" s="83">
        <f>' CALCULATIONS'!BN651</f>
        <v>2392481.5243708058</v>
      </c>
      <c r="BC135" s="83">
        <f>' CALCULATIONS'!BO651</f>
        <v>2924144.0853420952</v>
      </c>
      <c r="BD135" s="83">
        <f>' CALCULATIONS'!BP651</f>
        <v>2392481.5243708058</v>
      </c>
      <c r="BE135" s="83">
        <f>' CALCULATIONS'!BQ651</f>
        <v>2924144.0853420952</v>
      </c>
      <c r="BF135" s="83">
        <f>' CALCULATIONS'!BR651</f>
        <v>2392481.5243708058</v>
      </c>
      <c r="BG135" s="83">
        <f>' CALCULATIONS'!BS651</f>
        <v>2924144.0853420952</v>
      </c>
      <c r="BH135" s="83">
        <f>' CALCULATIONS'!BT651</f>
        <v>2392481.5243708058</v>
      </c>
      <c r="BI135" s="83">
        <f>' CALCULATIONS'!BU651</f>
        <v>2924144.0853420952</v>
      </c>
      <c r="BJ135" s="83">
        <f>' CALCULATIONS'!BV651</f>
        <v>2392481.5243708058</v>
      </c>
      <c r="BK135" s="650">
        <f t="shared" si="4"/>
        <v>176567284.4168323</v>
      </c>
    </row>
    <row r="136" spans="1:63" ht="15.75" x14ac:dyDescent="0.25">
      <c r="A136" s="627" t="s">
        <v>849</v>
      </c>
      <c r="C136" s="83">
        <f>C137+C138</f>
        <v>89034536.546217397</v>
      </c>
      <c r="D136" s="83">
        <f t="shared" ref="D136:BJ136" si="63">D137+D138</f>
        <v>43706650.914806485</v>
      </c>
      <c r="E136" s="83">
        <f t="shared" si="63"/>
        <v>52154084.352272585</v>
      </c>
      <c r="F136" s="83">
        <f t="shared" si="63"/>
        <v>43122940.700342484</v>
      </c>
      <c r="G136" s="83">
        <f t="shared" si="63"/>
        <v>51204311.231889136</v>
      </c>
      <c r="H136" s="83">
        <f t="shared" si="63"/>
        <v>24944260.216392767</v>
      </c>
      <c r="I136" s="83">
        <f t="shared" si="63"/>
        <v>51784615.288228005</v>
      </c>
      <c r="J136" s="83">
        <f t="shared" si="63"/>
        <v>49642469.657689691</v>
      </c>
      <c r="K136" s="83">
        <f t="shared" si="63"/>
        <v>51624307.028796546</v>
      </c>
      <c r="L136" s="83">
        <f t="shared" si="63"/>
        <v>33221589.011832573</v>
      </c>
      <c r="M136" s="83">
        <f t="shared" si="63"/>
        <v>51320051.339708701</v>
      </c>
      <c r="N136" s="83">
        <f t="shared" si="63"/>
        <v>24548471.062778335</v>
      </c>
      <c r="O136" s="83">
        <f t="shared" si="63"/>
        <v>45543135.462026618</v>
      </c>
      <c r="P136" s="83">
        <f t="shared" si="63"/>
        <v>45015214.463317662</v>
      </c>
      <c r="Q136" s="83">
        <f t="shared" si="63"/>
        <v>45516282.299831204</v>
      </c>
      <c r="R136" s="83">
        <f t="shared" si="63"/>
        <v>43559823.897495218</v>
      </c>
      <c r="S136" s="83">
        <f t="shared" si="63"/>
        <v>41614056.773196042</v>
      </c>
      <c r="T136" s="83">
        <f t="shared" si="63"/>
        <v>18101779.383801546</v>
      </c>
      <c r="U136" s="83">
        <f t="shared" si="63"/>
        <v>41790097.438893259</v>
      </c>
      <c r="V136" s="83">
        <f t="shared" si="63"/>
        <v>56633965.350071296</v>
      </c>
      <c r="W136" s="83">
        <f t="shared" si="63"/>
        <v>43732279.031454571</v>
      </c>
      <c r="X136" s="83">
        <f t="shared" si="63"/>
        <v>29133511.296921078</v>
      </c>
      <c r="Y136" s="83">
        <f t="shared" si="63"/>
        <v>40952601.584746279</v>
      </c>
      <c r="Z136" s="83">
        <f t="shared" si="63"/>
        <v>18992455.291873995</v>
      </c>
      <c r="AA136" s="83">
        <f t="shared" si="63"/>
        <v>67245875.794429377</v>
      </c>
      <c r="AB136" s="83">
        <f t="shared" si="63"/>
        <v>67321136.987260312</v>
      </c>
      <c r="AC136" s="83">
        <f t="shared" si="63"/>
        <v>54308934.568032771</v>
      </c>
      <c r="AD136" s="83">
        <f t="shared" si="63"/>
        <v>52647635.183388457</v>
      </c>
      <c r="AE136" s="83">
        <f t="shared" si="63"/>
        <v>44963312.40077471</v>
      </c>
      <c r="AF136" s="83">
        <f t="shared" si="63"/>
        <v>22377096.041125685</v>
      </c>
      <c r="AG136" s="83">
        <f t="shared" si="63"/>
        <v>49934319.097630404</v>
      </c>
      <c r="AH136" s="83">
        <f t="shared" si="63"/>
        <v>67772704.144245833</v>
      </c>
      <c r="AI136" s="83">
        <f t="shared" si="63"/>
        <v>47314581.18344412</v>
      </c>
      <c r="AJ136" s="83">
        <f t="shared" si="63"/>
        <v>35680021.78665439</v>
      </c>
      <c r="AK136" s="83">
        <f t="shared" si="63"/>
        <v>44306685.315090239</v>
      </c>
      <c r="AL136" s="83">
        <f t="shared" si="63"/>
        <v>19519192.856887989</v>
      </c>
      <c r="AM136" s="83">
        <f t="shared" si="63"/>
        <v>72522148.490019307</v>
      </c>
      <c r="AN136" s="83">
        <f t="shared" si="63"/>
        <v>72603314.856544226</v>
      </c>
      <c r="AO136" s="83">
        <f t="shared" si="63"/>
        <v>65766750.129064694</v>
      </c>
      <c r="AP136" s="83">
        <f t="shared" si="63"/>
        <v>60510927.46819856</v>
      </c>
      <c r="AQ136" s="83">
        <f t="shared" si="63"/>
        <v>54250879.528486185</v>
      </c>
      <c r="AR136" s="83">
        <f t="shared" si="63"/>
        <v>30244193.376520019</v>
      </c>
      <c r="AS136" s="83">
        <f t="shared" si="63"/>
        <v>58407202.761259556</v>
      </c>
      <c r="AT136" s="83">
        <f t="shared" si="63"/>
        <v>72082173.68658945</v>
      </c>
      <c r="AU136" s="83">
        <f t="shared" si="63"/>
        <v>56375021.438362934</v>
      </c>
      <c r="AV136" s="83">
        <f t="shared" si="63"/>
        <v>44762741.67142351</v>
      </c>
      <c r="AW136" s="83">
        <f t="shared" si="63"/>
        <v>53626448.873223342</v>
      </c>
      <c r="AX136" s="83">
        <f t="shared" si="63"/>
        <v>26821052.696238372</v>
      </c>
      <c r="AY136" s="83">
        <f t="shared" si="63"/>
        <v>74305605.105553448</v>
      </c>
      <c r="AZ136" s="83">
        <f t="shared" si="63"/>
        <v>66553018.341109738</v>
      </c>
      <c r="BA136" s="83">
        <f t="shared" si="63"/>
        <v>69540101.067377955</v>
      </c>
      <c r="BB136" s="83">
        <f t="shared" si="63"/>
        <v>65192603.549742371</v>
      </c>
      <c r="BC136" s="83">
        <f t="shared" si="63"/>
        <v>57844134.186148897</v>
      </c>
      <c r="BD136" s="83">
        <f t="shared" si="63"/>
        <v>26883393.382093571</v>
      </c>
      <c r="BE136" s="83">
        <f t="shared" si="63"/>
        <v>63044359.696672127</v>
      </c>
      <c r="BF136" s="83">
        <f t="shared" si="63"/>
        <v>82648570.29826723</v>
      </c>
      <c r="BG136" s="83">
        <f t="shared" si="63"/>
        <v>60677403.336017936</v>
      </c>
      <c r="BH136" s="83">
        <f t="shared" si="63"/>
        <v>43264140.369241804</v>
      </c>
      <c r="BI136" s="83">
        <f t="shared" si="63"/>
        <v>56635192.367229521</v>
      </c>
      <c r="BJ136" s="83">
        <f t="shared" si="63"/>
        <v>23317518.765320171</v>
      </c>
      <c r="BK136" s="650">
        <f t="shared" si="4"/>
        <v>2968163880.4242535</v>
      </c>
    </row>
    <row r="137" spans="1:63" ht="15.75" x14ac:dyDescent="0.25">
      <c r="A137" s="627" t="s">
        <v>1250</v>
      </c>
      <c r="C137" s="83">
        <f>' MOD'!C257</f>
        <v>40923525.700722575</v>
      </c>
      <c r="D137" s="83">
        <f>' MOD'!D257</f>
        <v>43706650.914806485</v>
      </c>
      <c r="E137" s="83">
        <f>' MOD'!E257</f>
        <v>44112058.314105049</v>
      </c>
      <c r="F137" s="83">
        <f>' MOD'!F257</f>
        <v>43122940.700342484</v>
      </c>
      <c r="G137" s="83">
        <f>' MOD'!G257</f>
        <v>39105208.701911405</v>
      </c>
      <c r="H137" s="83">
        <f>' MOD'!H257</f>
        <v>23347190.199917298</v>
      </c>
      <c r="I137" s="83">
        <f>' MOD'!I257</f>
        <v>41573643.232567608</v>
      </c>
      <c r="J137" s="83">
        <f>' MOD'!J257</f>
        <v>49642469.657689691</v>
      </c>
      <c r="K137" s="83">
        <f>' MOD'!K257</f>
        <v>40455946.085888319</v>
      </c>
      <c r="L137" s="83">
        <f>' MOD'!L257</f>
        <v>33221589.011832573</v>
      </c>
      <c r="M137" s="83">
        <f>' MOD'!M257</f>
        <v>38674891.351245552</v>
      </c>
      <c r="N137" s="83">
        <f>' MOD'!N257</f>
        <v>20894372.363191217</v>
      </c>
      <c r="O137" s="83">
        <f>' MOD'!O257</f>
        <v>45543135.462026618</v>
      </c>
      <c r="P137" s="83">
        <f>' MOD'!P257</f>
        <v>45015214.463317662</v>
      </c>
      <c r="Q137" s="83">
        <f>' MOD'!Q257</f>
        <v>45516282.299831204</v>
      </c>
      <c r="R137" s="83">
        <f>' MOD'!R257</f>
        <v>43559823.897495218</v>
      </c>
      <c r="S137" s="83">
        <f>' MOD'!S257</f>
        <v>37704055.224549882</v>
      </c>
      <c r="T137" s="83">
        <f>' MOD'!T257</f>
        <v>18101779.383801546</v>
      </c>
      <c r="U137" s="83">
        <f>' MOD'!U257</f>
        <v>41790097.438893259</v>
      </c>
      <c r="V137" s="83">
        <f>' MOD'!V257</f>
        <v>56633965.350071296</v>
      </c>
      <c r="W137" s="83">
        <f>' MOD'!W257</f>
        <v>39639777.924969934</v>
      </c>
      <c r="X137" s="83">
        <f>' MOD'!X257</f>
        <v>29133511.296921078</v>
      </c>
      <c r="Y137" s="83">
        <f>' MOD'!Y257</f>
        <v>37127915.993922435</v>
      </c>
      <c r="Z137" s="83">
        <f>' MOD'!Z257</f>
        <v>15750920.497258915</v>
      </c>
      <c r="AA137" s="83">
        <f>' MOD'!AA257</f>
        <v>67245875.794429377</v>
      </c>
      <c r="AB137" s="83">
        <f>' MOD'!AB257</f>
        <v>67321136.987260312</v>
      </c>
      <c r="AC137" s="83">
        <f>' MOD'!AC257</f>
        <v>54308934.568032771</v>
      </c>
      <c r="AD137" s="83">
        <f>' MOD'!AD257</f>
        <v>52647635.183388457</v>
      </c>
      <c r="AE137" s="83">
        <f>' MOD'!AE257</f>
        <v>44963312.40077471</v>
      </c>
      <c r="AF137" s="83">
        <f>' MOD'!AF257</f>
        <v>22377096.041125685</v>
      </c>
      <c r="AG137" s="83">
        <f>' MOD'!AG257</f>
        <v>49934319.097630404</v>
      </c>
      <c r="AH137" s="83">
        <f>' MOD'!AH257</f>
        <v>67772704.144245833</v>
      </c>
      <c r="AI137" s="83">
        <f>' MOD'!AI257</f>
        <v>47314581.18344412</v>
      </c>
      <c r="AJ137" s="83">
        <f>' MOD'!AJ257</f>
        <v>35680021.78665439</v>
      </c>
      <c r="AK137" s="83">
        <f>' MOD'!AK257</f>
        <v>44306685.315090239</v>
      </c>
      <c r="AL137" s="83">
        <f>' MOD'!AL257</f>
        <v>19519192.856887989</v>
      </c>
      <c r="AM137" s="83">
        <f>' MOD'!AM257</f>
        <v>72522148.490019307</v>
      </c>
      <c r="AN137" s="83">
        <f>' MOD'!AN257</f>
        <v>72603314.856544226</v>
      </c>
      <c r="AO137" s="83">
        <f>' MOD'!AO257</f>
        <v>65766750.129064694</v>
      </c>
      <c r="AP137" s="83">
        <f>' MOD'!AP257</f>
        <v>60510927.46819856</v>
      </c>
      <c r="AQ137" s="83">
        <f>' MOD'!AQ257</f>
        <v>54250879.528486185</v>
      </c>
      <c r="AR137" s="83">
        <f>' MOD'!AR257</f>
        <v>30244193.376520019</v>
      </c>
      <c r="AS137" s="83">
        <f>' MOD'!AS257</f>
        <v>58407202.761259556</v>
      </c>
      <c r="AT137" s="83">
        <f>' MOD'!AT257</f>
        <v>72082173.68658945</v>
      </c>
      <c r="AU137" s="83">
        <f>' MOD'!AU257</f>
        <v>56375021.438362934</v>
      </c>
      <c r="AV137" s="83">
        <f>' MOD'!AV257</f>
        <v>44762741.67142351</v>
      </c>
      <c r="AW137" s="83">
        <f>' MOD'!AW257</f>
        <v>53626448.873223342</v>
      </c>
      <c r="AX137" s="83">
        <f>' MOD'!AX257</f>
        <v>26821052.696238372</v>
      </c>
      <c r="AY137" s="83">
        <f>' MOD'!AY257</f>
        <v>74305605.105553448</v>
      </c>
      <c r="AZ137" s="83">
        <f>' MOD'!AZ257</f>
        <v>66553018.341109738</v>
      </c>
      <c r="BA137" s="83">
        <f>' MOD'!BA257</f>
        <v>69540101.067377955</v>
      </c>
      <c r="BB137" s="83">
        <f>' MOD'!BB257</f>
        <v>65192603.549742371</v>
      </c>
      <c r="BC137" s="83">
        <f>' MOD'!BC257</f>
        <v>57844134.186148897</v>
      </c>
      <c r="BD137" s="83">
        <f>' MOD'!BD257</f>
        <v>26883393.382093571</v>
      </c>
      <c r="BE137" s="83">
        <f>' MOD'!BE257</f>
        <v>63044359.696672127</v>
      </c>
      <c r="BF137" s="83">
        <f>' MOD'!BF257</f>
        <v>82648570.29826723</v>
      </c>
      <c r="BG137" s="83">
        <f>' MOD'!BG257</f>
        <v>60677403.336017936</v>
      </c>
      <c r="BH137" s="83">
        <f>' MOD'!BH257</f>
        <v>43264140.369241804</v>
      </c>
      <c r="BI137" s="83">
        <f>' MOD'!BI257</f>
        <v>56635192.367229521</v>
      </c>
      <c r="BJ137" s="83">
        <f>' MOD'!BJ257</f>
        <v>23317518.765320171</v>
      </c>
      <c r="BK137" s="650">
        <f t="shared" si="4"/>
        <v>2845567356.2669492</v>
      </c>
    </row>
    <row r="138" spans="1:63" ht="15.75" x14ac:dyDescent="0.25">
      <c r="A138" s="627" t="s">
        <v>1251</v>
      </c>
      <c r="C138" s="83">
        <f>' MOD'!C273</f>
        <v>48111010.845494822</v>
      </c>
      <c r="D138" s="83">
        <f>' MOD'!D273</f>
        <v>0</v>
      </c>
      <c r="E138" s="83">
        <f>' MOD'!E273</f>
        <v>8042026.0381675381</v>
      </c>
      <c r="F138" s="83">
        <f>' MOD'!F273</f>
        <v>0</v>
      </c>
      <c r="G138" s="83">
        <f>' MOD'!G273</f>
        <v>12099102.52997773</v>
      </c>
      <c r="H138" s="83">
        <f>' MOD'!H273</f>
        <v>1597070.0164754691</v>
      </c>
      <c r="I138" s="83">
        <f>' MOD'!I273</f>
        <v>10210972.055660399</v>
      </c>
      <c r="J138" s="83">
        <f>' MOD'!J273</f>
        <v>0</v>
      </c>
      <c r="K138" s="83">
        <f>' MOD'!K273</f>
        <v>11168360.942908229</v>
      </c>
      <c r="L138" s="83">
        <f>' MOD'!L273</f>
        <v>0</v>
      </c>
      <c r="M138" s="83">
        <f>' MOD'!M273</f>
        <v>12645159.98846315</v>
      </c>
      <c r="N138" s="83">
        <f>' MOD'!N273</f>
        <v>3654098.6995871169</v>
      </c>
      <c r="O138" s="83">
        <f>' MOD'!O273</f>
        <v>0</v>
      </c>
      <c r="P138" s="83">
        <f>' MOD'!P273</f>
        <v>0</v>
      </c>
      <c r="Q138" s="83">
        <f>' MOD'!Q273</f>
        <v>0</v>
      </c>
      <c r="R138" s="83">
        <f>' MOD'!R273</f>
        <v>0</v>
      </c>
      <c r="S138" s="83">
        <f>' MOD'!S273</f>
        <v>3910001.5486461604</v>
      </c>
      <c r="T138" s="83">
        <f>' MOD'!T273</f>
        <v>0</v>
      </c>
      <c r="U138" s="83">
        <f>' MOD'!U273</f>
        <v>0</v>
      </c>
      <c r="V138" s="83">
        <f>' MOD'!V273</f>
        <v>0</v>
      </c>
      <c r="W138" s="83">
        <f>' MOD'!W273</f>
        <v>4092501.1064846362</v>
      </c>
      <c r="X138" s="83">
        <f>' MOD'!X273</f>
        <v>0</v>
      </c>
      <c r="Y138" s="83">
        <f>' MOD'!Y273</f>
        <v>3824685.5908238441</v>
      </c>
      <c r="Z138" s="83">
        <f>' MOD'!Z273</f>
        <v>3241534.794615082</v>
      </c>
      <c r="AA138" s="83">
        <f>' MOD'!AA273</f>
        <v>0</v>
      </c>
      <c r="AB138" s="83">
        <f>' MOD'!AB273</f>
        <v>0</v>
      </c>
      <c r="AC138" s="83">
        <f>' MOD'!AC273</f>
        <v>0</v>
      </c>
      <c r="AD138" s="83">
        <f>' MOD'!AD273</f>
        <v>0</v>
      </c>
      <c r="AE138" s="83">
        <f>' MOD'!AE273</f>
        <v>0</v>
      </c>
      <c r="AF138" s="83">
        <f>' MOD'!AF273</f>
        <v>0</v>
      </c>
      <c r="AG138" s="83">
        <f>' MOD'!AG273</f>
        <v>0</v>
      </c>
      <c r="AH138" s="83">
        <f>' MOD'!AH273</f>
        <v>0</v>
      </c>
      <c r="AI138" s="83">
        <f>' MOD'!AI273</f>
        <v>0</v>
      </c>
      <c r="AJ138" s="83">
        <f>' MOD'!AJ273</f>
        <v>0</v>
      </c>
      <c r="AK138" s="83">
        <f>' MOD'!AK273</f>
        <v>0</v>
      </c>
      <c r="AL138" s="83">
        <f>' MOD'!AL273</f>
        <v>0</v>
      </c>
      <c r="AM138" s="83">
        <f>' MOD'!AM273</f>
        <v>0</v>
      </c>
      <c r="AN138" s="83">
        <f>' MOD'!AN273</f>
        <v>0</v>
      </c>
      <c r="AO138" s="83">
        <f>' MOD'!AO273</f>
        <v>0</v>
      </c>
      <c r="AP138" s="83">
        <f>' MOD'!AP273</f>
        <v>0</v>
      </c>
      <c r="AQ138" s="83">
        <f>' MOD'!AQ273</f>
        <v>0</v>
      </c>
      <c r="AR138" s="83">
        <f>' MOD'!AR273</f>
        <v>0</v>
      </c>
      <c r="AS138" s="83">
        <f>' MOD'!AS273</f>
        <v>0</v>
      </c>
      <c r="AT138" s="83">
        <f>' MOD'!AT273</f>
        <v>0</v>
      </c>
      <c r="AU138" s="83">
        <f>' MOD'!AU273</f>
        <v>0</v>
      </c>
      <c r="AV138" s="83">
        <f>' MOD'!AV273</f>
        <v>0</v>
      </c>
      <c r="AW138" s="83">
        <f>' MOD'!AW273</f>
        <v>0</v>
      </c>
      <c r="AX138" s="83">
        <f>' MOD'!AX273</f>
        <v>0</v>
      </c>
      <c r="AY138" s="83">
        <f>' MOD'!AY273</f>
        <v>0</v>
      </c>
      <c r="AZ138" s="83">
        <f>' MOD'!AZ273</f>
        <v>0</v>
      </c>
      <c r="BA138" s="83">
        <f>' MOD'!BA273</f>
        <v>0</v>
      </c>
      <c r="BB138" s="83">
        <f>' MOD'!BB273</f>
        <v>0</v>
      </c>
      <c r="BC138" s="83">
        <f>' MOD'!BC273</f>
        <v>0</v>
      </c>
      <c r="BD138" s="83">
        <f>' MOD'!BD273</f>
        <v>0</v>
      </c>
      <c r="BE138" s="83">
        <f>' MOD'!BE273</f>
        <v>0</v>
      </c>
      <c r="BF138" s="83">
        <f>' MOD'!BF273</f>
        <v>0</v>
      </c>
      <c r="BG138" s="83">
        <f>' MOD'!BG273</f>
        <v>0</v>
      </c>
      <c r="BH138" s="83">
        <f>' MOD'!BH273</f>
        <v>0</v>
      </c>
      <c r="BI138" s="83">
        <f>' MOD'!BI273</f>
        <v>0</v>
      </c>
      <c r="BJ138" s="83">
        <f>' MOD'!BJ273</f>
        <v>0</v>
      </c>
      <c r="BK138" s="650">
        <f>SUM(C138:BJ138)</f>
        <v>122596524.15730417</v>
      </c>
    </row>
    <row r="139" spans="1:63" ht="15.75" x14ac:dyDescent="0.25">
      <c r="A139" s="627" t="s">
        <v>850</v>
      </c>
      <c r="C139" s="83">
        <f>C140+C141+C144+C142+C143</f>
        <v>64043865.361496583</v>
      </c>
      <c r="D139" s="83">
        <f t="shared" ref="D139:BJ139" si="64">D140+D141+D144+D142+D143</f>
        <v>37666978.00131613</v>
      </c>
      <c r="E139" s="83">
        <f t="shared" si="64"/>
        <v>48199111.081110649</v>
      </c>
      <c r="F139" s="83">
        <f t="shared" si="64"/>
        <v>36580965.62048018</v>
      </c>
      <c r="G139" s="83">
        <f t="shared" si="64"/>
        <v>46778169.398998186</v>
      </c>
      <c r="H139" s="83">
        <f t="shared" si="64"/>
        <v>29913890.81648517</v>
      </c>
      <c r="I139" s="83">
        <f t="shared" si="64"/>
        <v>47439464.126282759</v>
      </c>
      <c r="J139" s="83">
        <f t="shared" si="64"/>
        <v>38739896.604428813</v>
      </c>
      <c r="K139" s="83">
        <f t="shared" si="64"/>
        <v>47104150.316294737</v>
      </c>
      <c r="L139" s="83">
        <f t="shared" si="64"/>
        <v>33111668.721031033</v>
      </c>
      <c r="M139" s="83">
        <f t="shared" si="64"/>
        <v>46586919.417599842</v>
      </c>
      <c r="N139" s="83">
        <f t="shared" si="64"/>
        <v>29193441.546417277</v>
      </c>
      <c r="O139" s="83">
        <f t="shared" si="64"/>
        <v>34045625.424556009</v>
      </c>
      <c r="P139" s="83">
        <f t="shared" si="64"/>
        <v>26920787.277965896</v>
      </c>
      <c r="Q139" s="83">
        <f t="shared" si="64"/>
        <v>34846872.350966379</v>
      </c>
      <c r="R139" s="83">
        <f t="shared" si="64"/>
        <v>25974908.059030749</v>
      </c>
      <c r="S139" s="83">
        <f t="shared" si="64"/>
        <v>33422437.604535345</v>
      </c>
      <c r="T139" s="83">
        <f t="shared" si="64"/>
        <v>20109921.362925708</v>
      </c>
      <c r="U139" s="83">
        <f t="shared" si="64"/>
        <v>33946045.883226015</v>
      </c>
      <c r="V139" s="83">
        <f t="shared" si="64"/>
        <v>28924285.797922533</v>
      </c>
      <c r="W139" s="83">
        <f t="shared" si="64"/>
        <v>33845157.754908428</v>
      </c>
      <c r="X139" s="83">
        <f t="shared" si="64"/>
        <v>22612096.951407995</v>
      </c>
      <c r="Y139" s="83">
        <f t="shared" si="64"/>
        <v>33224821.922902882</v>
      </c>
      <c r="Z139" s="83">
        <f t="shared" si="64"/>
        <v>19872925.778097682</v>
      </c>
      <c r="AA139" s="83">
        <f t="shared" si="64"/>
        <v>33215395.693081282</v>
      </c>
      <c r="AB139" s="83">
        <f t="shared" si="64"/>
        <v>26483724.825028997</v>
      </c>
      <c r="AC139" s="83">
        <f t="shared" si="64"/>
        <v>30962777.21598471</v>
      </c>
      <c r="AD139" s="83">
        <f t="shared" si="64"/>
        <v>23289993.590108644</v>
      </c>
      <c r="AE139" s="83">
        <f t="shared" si="64"/>
        <v>29396148.58799373</v>
      </c>
      <c r="AF139" s="83">
        <f t="shared" si="64"/>
        <v>18266846.062023196</v>
      </c>
      <c r="AG139" s="83">
        <f t="shared" si="64"/>
        <v>30200400.391187575</v>
      </c>
      <c r="AH139" s="83">
        <f t="shared" si="64"/>
        <v>25745877.602806773</v>
      </c>
      <c r="AI139" s="83">
        <f t="shared" si="64"/>
        <v>29750505.990714204</v>
      </c>
      <c r="AJ139" s="83">
        <f t="shared" si="64"/>
        <v>20439684.85974047</v>
      </c>
      <c r="AK139" s="83">
        <f t="shared" si="64"/>
        <v>29238795.781782221</v>
      </c>
      <c r="AL139" s="83">
        <f t="shared" si="64"/>
        <v>17773030.284779407</v>
      </c>
      <c r="AM139" s="83">
        <f t="shared" si="64"/>
        <v>39049670.106099911</v>
      </c>
      <c r="AN139" s="83">
        <f t="shared" si="64"/>
        <v>27152858.752572723</v>
      </c>
      <c r="AO139" s="83">
        <f t="shared" si="64"/>
        <v>34516094.244717583</v>
      </c>
      <c r="AP139" s="83">
        <f t="shared" si="64"/>
        <v>24843147.895571847</v>
      </c>
      <c r="AQ139" s="83">
        <f t="shared" si="64"/>
        <v>33021826.585109271</v>
      </c>
      <c r="AR139" s="83">
        <f t="shared" si="64"/>
        <v>20952320.65179728</v>
      </c>
      <c r="AS139" s="83">
        <f t="shared" si="64"/>
        <v>33537708.619853832</v>
      </c>
      <c r="AT139" s="83">
        <f t="shared" si="64"/>
        <v>26286275.942324553</v>
      </c>
      <c r="AU139" s="83">
        <f t="shared" si="64"/>
        <v>33261929.606060714</v>
      </c>
      <c r="AV139" s="83">
        <f t="shared" si="64"/>
        <v>22785020.595565137</v>
      </c>
      <c r="AW139" s="83">
        <f t="shared" si="64"/>
        <v>32896194.827631496</v>
      </c>
      <c r="AX139" s="83">
        <f t="shared" si="64"/>
        <v>20491455.5621676</v>
      </c>
      <c r="AY139" s="83">
        <f t="shared" si="64"/>
        <v>29652896.574790306</v>
      </c>
      <c r="AZ139" s="83">
        <f t="shared" si="64"/>
        <v>20566902.365540568</v>
      </c>
      <c r="BA139" s="83">
        <f t="shared" si="64"/>
        <v>28436638.013069388</v>
      </c>
      <c r="BB139" s="83">
        <f t="shared" si="64"/>
        <v>19872923.005196821</v>
      </c>
      <c r="BC139" s="83">
        <f t="shared" si="64"/>
        <v>27420032.837942325</v>
      </c>
      <c r="BD139" s="83">
        <f t="shared" si="64"/>
        <v>16577946.015288729</v>
      </c>
      <c r="BE139" s="83">
        <f t="shared" si="64"/>
        <v>27854084.971129049</v>
      </c>
      <c r="BF139" s="83">
        <f t="shared" si="64"/>
        <v>21340442.939216774</v>
      </c>
      <c r="BG139" s="83">
        <f t="shared" si="64"/>
        <v>27639976.803488567</v>
      </c>
      <c r="BH139" s="83">
        <f t="shared" si="64"/>
        <v>17965095.997393366</v>
      </c>
      <c r="BI139" s="83">
        <f t="shared" si="64"/>
        <v>27284067.142184205</v>
      </c>
      <c r="BJ139" s="83">
        <f t="shared" si="64"/>
        <v>16259151.495384872</v>
      </c>
      <c r="BK139" s="650">
        <f t="shared" si="4"/>
        <v>1797532249.6157148</v>
      </c>
    </row>
    <row r="140" spans="1:63" ht="15.75" x14ac:dyDescent="0.25">
      <c r="A140" s="634" t="s">
        <v>851</v>
      </c>
      <c r="C140" s="83">
        <f>ASSETS!HZ65+ASSETS!HZ129</f>
        <v>16070929.69945793</v>
      </c>
      <c r="D140" s="83">
        <f>ASSETS!IA65+ASSETS!IA129</f>
        <v>15866006.481991909</v>
      </c>
      <c r="E140" s="83">
        <f>ASSETS!IB65+ASSETS!IB129</f>
        <v>15135888.441217884</v>
      </c>
      <c r="F140" s="83">
        <f>ASSETS!IC65+ASSETS!IC129</f>
        <v>14779994.101155955</v>
      </c>
      <c r="G140" s="83">
        <f>ASSETS!ID65+ASSETS!ID129</f>
        <v>13388019.49843353</v>
      </c>
      <c r="H140" s="83">
        <f>ASSETS!IE65+ASSETS!IE129</f>
        <v>7984224.2314796541</v>
      </c>
      <c r="I140" s="83">
        <f>ASSETS!IF65+ASSETS!IF129</f>
        <v>14201463.519675404</v>
      </c>
      <c r="J140" s="83">
        <f>ASSETS!IG65+ASSETS!IG129</f>
        <v>16938925.085104592</v>
      </c>
      <c r="K140" s="83">
        <f>ASSETS!IH65+ASSETS!IH129</f>
        <v>13789001.416590746</v>
      </c>
      <c r="L140" s="83">
        <f>ASSETS!II65+ASSETS!II129</f>
        <v>11310697.201706808</v>
      </c>
      <c r="M140" s="83">
        <f>ASSETS!IJ65+ASSETS!IJ129</f>
        <v>13152767.125304975</v>
      </c>
      <c r="N140" s="83">
        <f>ASSETS!IK65+ASSETS!IK129</f>
        <v>7098015.5152069088</v>
      </c>
      <c r="O140" s="83">
        <f>ASSETS!IL65+ASSETS!IL129</f>
        <v>11999574.973032042</v>
      </c>
      <c r="P140" s="83">
        <f>ASSETS!IM65+ASSETS!IM129</f>
        <v>10965269.078381153</v>
      </c>
      <c r="Q140" s="83">
        <f>ASSETS!IN65+ASSETS!IN129</f>
        <v>10481094.73059148</v>
      </c>
      <c r="R140" s="83">
        <f>ASSETS!IO65+ASSETS!IO129</f>
        <v>10019389.859446004</v>
      </c>
      <c r="S140" s="83">
        <f>ASSETS!IP65+ASSETS!IP129</f>
        <v>8662815.396160271</v>
      </c>
      <c r="T140" s="83">
        <f>ASSETS!IQ65+ASSETS!IQ129</f>
        <v>4154403.1633409625</v>
      </c>
      <c r="U140" s="83">
        <f>ASSETS!IR65+ASSETS!IR129</f>
        <v>9580268.2628511135</v>
      </c>
      <c r="V140" s="83">
        <f>ASSETS!IS65+ASSETS!IS129</f>
        <v>12968767.598337788</v>
      </c>
      <c r="W140" s="83">
        <f>ASSETS!IT65+ASSETS!IT129</f>
        <v>9067152.8266615458</v>
      </c>
      <c r="X140" s="83">
        <f>ASSETS!IU65+ASSETS!IU129</f>
        <v>6656578.7518232493</v>
      </c>
      <c r="Y140" s="83">
        <f>ASSETS!IV65+ASSETS!IV129</f>
        <v>8473793.3756402992</v>
      </c>
      <c r="Z140" s="83">
        <f>ASSETS!IW65+ASSETS!IW129</f>
        <v>3590895.9595813649</v>
      </c>
      <c r="AA140" s="83">
        <f>ASSETS!IX65+ASSETS!IX129</f>
        <v>13022592.905405406</v>
      </c>
      <c r="AB140" s="83">
        <f>ASSETS!IY65+ASSETS!IY129</f>
        <v>11915822.072072074</v>
      </c>
      <c r="AC140" s="83">
        <f>ASSETS!IZ65+ASSETS!IZ129</f>
        <v>9007364.2081208006</v>
      </c>
      <c r="AD140" s="83">
        <f>ASSETS!JA65+ASSETS!JA129</f>
        <v>8722090.8371517211</v>
      </c>
      <c r="AE140" s="83">
        <f>ASSETS!JB65+ASSETS!JB129</f>
        <v>7440735.5801298227</v>
      </c>
      <c r="AF140" s="83">
        <f>ASSETS!JC65+ASSETS!JC129</f>
        <v>3698943.3090662709</v>
      </c>
      <c r="AG140" s="83">
        <f>ASSETS!JD65+ASSETS!JD129</f>
        <v>8244987.3833236685</v>
      </c>
      <c r="AH140" s="83">
        <f>ASSETS!JE65+ASSETS!JE129</f>
        <v>11177974.84984985</v>
      </c>
      <c r="AI140" s="83">
        <f>ASSETS!JF65+ASSETS!JF129</f>
        <v>7795092.9828502983</v>
      </c>
      <c r="AJ140" s="83">
        <f>ASSETS!JG65+ASSETS!JG129</f>
        <v>5871782.1067835474</v>
      </c>
      <c r="AK140" s="83">
        <f>ASSETS!JH65+ASSETS!JH129</f>
        <v>7283382.7739183148</v>
      </c>
      <c r="AL140" s="83">
        <f>ASSETS!JI65+ASSETS!JI129</f>
        <v>3205127.5318224821</v>
      </c>
      <c r="AM140" s="83">
        <f>ASSETS!JJ65+ASSETS!JJ129</f>
        <v>11177974.84984985</v>
      </c>
      <c r="AN140" s="83">
        <f>ASSETS!JK65+ASSETS!JK129</f>
        <v>10071204.016516518</v>
      </c>
      <c r="AO140" s="83">
        <f>ASSETS!JL65+ASSETS!JL129</f>
        <v>8445056.4113119226</v>
      </c>
      <c r="AP140" s="83">
        <f>ASSETS!JM65+ASSETS!JM129</f>
        <v>7761493.1595156416</v>
      </c>
      <c r="AQ140" s="83">
        <f>ASSETS!JN65+ASSETS!JN129</f>
        <v>6950788.7517036144</v>
      </c>
      <c r="AR140" s="83">
        <f>ASSETS!JO65+ASSETS!JO129</f>
        <v>3870665.9157410744</v>
      </c>
      <c r="AS140" s="83">
        <f>ASSETS!JP65+ASSETS!JP129</f>
        <v>7466670.7864481732</v>
      </c>
      <c r="AT140" s="83">
        <f>ASSETS!JQ65+ASSETS!JQ129</f>
        <v>9204621.2062683497</v>
      </c>
      <c r="AU140" s="83">
        <f>ASSETS!JR65+ASSETS!JR129</f>
        <v>7190891.7726550587</v>
      </c>
      <c r="AV140" s="83">
        <f>ASSETS!JS65+ASSETS!JS129</f>
        <v>5703365.8595089316</v>
      </c>
      <c r="AW140" s="83">
        <f>ASSETS!JT65+ASSETS!JT129</f>
        <v>6825156.9942258364</v>
      </c>
      <c r="AX140" s="83">
        <f>ASSETS!JU65+ASSETS!JU129</f>
        <v>3409800.8261113958</v>
      </c>
      <c r="AY140" s="83">
        <f>ASSETS!JV65+ASSETS!JV129</f>
        <v>7979539.555778686</v>
      </c>
      <c r="AZ140" s="83">
        <f>ASSETS!JW65+ASSETS!JW129</f>
        <v>6292453.2413281603</v>
      </c>
      <c r="BA140" s="83">
        <f>ASSETS!JX65+ASSETS!JX129</f>
        <v>5978487.8663759464</v>
      </c>
      <c r="BB140" s="83">
        <f>ASSETS!JY65+ASSETS!JY129</f>
        <v>5598473.8809844116</v>
      </c>
      <c r="BC140" s="83">
        <f>ASSETS!JZ65+ASSETS!JZ129</f>
        <v>4961882.6912488844</v>
      </c>
      <c r="BD140" s="83">
        <f>ASSETS!KA65+ASSETS!KA129</f>
        <v>2303496.8910763217</v>
      </c>
      <c r="BE140" s="83">
        <f>ASSETS!KB65+ASSETS!KB129</f>
        <v>5395934.8244356057</v>
      </c>
      <c r="BF140" s="83">
        <f>ASSETS!KC65+ASSETS!KC129</f>
        <v>7065993.8150043655</v>
      </c>
      <c r="BG140" s="83">
        <f>ASSETS!KD65+ASSETS!KD129</f>
        <v>5181826.6567951245</v>
      </c>
      <c r="BH140" s="83">
        <f>ASSETS!KE65+ASSETS!KE129</f>
        <v>3690646.8731809566</v>
      </c>
      <c r="BI140" s="83">
        <f>ASSETS!KF65+ASSETS!KF129</f>
        <v>4825916.9954907633</v>
      </c>
      <c r="BJ140" s="83">
        <f>ASSETS!KG65+ASSETS!KG129</f>
        <v>1984702.3711724642</v>
      </c>
      <c r="BK140" s="650">
        <f t="shared" si="4"/>
        <v>513058879.04639614</v>
      </c>
    </row>
    <row r="141" spans="1:63" ht="15.75" x14ac:dyDescent="0.25">
      <c r="A141" s="634" t="s">
        <v>852</v>
      </c>
      <c r="C141" s="83">
        <f>' CALCULATIONS'!O1561</f>
        <v>25092745.101461563</v>
      </c>
      <c r="D141" s="83">
        <f>' CALCULATIONS'!P1561</f>
        <v>6253115.7693242244</v>
      </c>
      <c r="E141" s="83">
        <f>' CALCULATIONS'!Q1561</f>
        <v>13411870.250695154</v>
      </c>
      <c r="F141" s="83">
        <f>' CALCULATIONS'!R1561</f>
        <v>6253115.7693242244</v>
      </c>
      <c r="G141" s="83">
        <f>' CALCULATIONS'!S1561</f>
        <v>13411870.250695154</v>
      </c>
      <c r="H141" s="83">
        <f>' CALCULATIONS'!T1561</f>
        <v>6253115.7693242244</v>
      </c>
      <c r="I141" s="83">
        <f>' CALCULATIONS'!U1561</f>
        <v>13411870.250695154</v>
      </c>
      <c r="J141" s="83">
        <f>' CALCULATIONS'!V1561</f>
        <v>6253115.7693242244</v>
      </c>
      <c r="K141" s="83">
        <f>' CALCULATIONS'!W1561</f>
        <v>13411870.250695154</v>
      </c>
      <c r="L141" s="83">
        <f>' CALCULATIONS'!X1561</f>
        <v>6253115.7693242244</v>
      </c>
      <c r="M141" s="83">
        <f>' CALCULATIONS'!Y1561</f>
        <v>13411870.250695154</v>
      </c>
      <c r="N141" s="83">
        <f>' CALCULATIONS'!Z1561</f>
        <v>6253115.7693242244</v>
      </c>
      <c r="O141" s="83">
        <f>' CALCULATIONS'!AA1561</f>
        <v>8124255.6765239686</v>
      </c>
      <c r="P141" s="83">
        <f>' CALCULATIONS'!AB1561</f>
        <v>4565091.0745847449</v>
      </c>
      <c r="Q141" s="83">
        <f>' CALCULATIONS'!AC1561</f>
        <v>10443982.845374901</v>
      </c>
      <c r="R141" s="83">
        <f>' CALCULATIONS'!AD1561</f>
        <v>4565091.0745847449</v>
      </c>
      <c r="S141" s="83">
        <f>' CALCULATIONS'!AE1561</f>
        <v>10443982.845374901</v>
      </c>
      <c r="T141" s="83">
        <f>' CALCULATIONS'!AF1561</f>
        <v>4565091.0745847449</v>
      </c>
      <c r="U141" s="83">
        <f>' CALCULATIONS'!AG1561</f>
        <v>10443982.845374901</v>
      </c>
      <c r="V141" s="83">
        <f>' CALCULATIONS'!AH1561</f>
        <v>4565091.0745847449</v>
      </c>
      <c r="W141" s="83">
        <f>' CALCULATIONS'!AI1561</f>
        <v>10443982.845374901</v>
      </c>
      <c r="X141" s="83">
        <f>' CALCULATIONS'!AJ1561</f>
        <v>4565091.0745847449</v>
      </c>
      <c r="Y141" s="83">
        <f>' CALCULATIONS'!AK1561</f>
        <v>10443982.845374901</v>
      </c>
      <c r="Z141" s="83">
        <f>' CALCULATIONS'!AL1561</f>
        <v>4565091.0745847449</v>
      </c>
      <c r="AA141" s="83">
        <f>' CALCULATIONS'!AM1561</f>
        <v>7730725.087675876</v>
      </c>
      <c r="AB141" s="83">
        <f>' CALCULATIONS'!AN1561</f>
        <v>4371884.0529569238</v>
      </c>
      <c r="AC141" s="83">
        <f>' CALCULATIONS'!AO1561</f>
        <v>9493335.307863906</v>
      </c>
      <c r="AD141" s="83">
        <f>' CALCULATIONS'!AP1561</f>
        <v>4371884.0529569238</v>
      </c>
      <c r="AE141" s="83">
        <f>' CALCULATIONS'!AQ1561</f>
        <v>9493335.307863906</v>
      </c>
      <c r="AF141" s="83">
        <f>' CALCULATIONS'!AR1561</f>
        <v>4371884.0529569238</v>
      </c>
      <c r="AG141" s="83">
        <f>' CALCULATIONS'!AS1561</f>
        <v>9493335.307863906</v>
      </c>
      <c r="AH141" s="83">
        <f>' CALCULATIONS'!AT1561</f>
        <v>4371884.0529569238</v>
      </c>
      <c r="AI141" s="83">
        <f>' CALCULATIONS'!AU1561</f>
        <v>9493335.307863906</v>
      </c>
      <c r="AJ141" s="83">
        <f>' CALCULATIONS'!AV1561</f>
        <v>4371884.0529569238</v>
      </c>
      <c r="AK141" s="83">
        <f>' CALCULATIONS'!AW1561</f>
        <v>9493335.307863906</v>
      </c>
      <c r="AL141" s="83">
        <f>' CALCULATIONS'!AX1561</f>
        <v>4371884.0529569238</v>
      </c>
      <c r="AM141" s="83">
        <f>' CALCULATIONS'!AY1561</f>
        <v>13351826.106250063</v>
      </c>
      <c r="AN141" s="83">
        <f>' CALCULATIONS'!AZ1561</f>
        <v>5202050.8260562047</v>
      </c>
      <c r="AO141" s="83">
        <f>' CALCULATIONS'!BA1561</f>
        <v>11551168.683405658</v>
      </c>
      <c r="AP141" s="83">
        <f>' CALCULATIONS'!BB1561</f>
        <v>5202050.8260562047</v>
      </c>
      <c r="AQ141" s="83">
        <f>' CALCULATIONS'!BC1561</f>
        <v>11551168.683405658</v>
      </c>
      <c r="AR141" s="83">
        <f>' CALCULATIONS'!BD1561</f>
        <v>5202050.8260562047</v>
      </c>
      <c r="AS141" s="83">
        <f>' CALCULATIONS'!BE1561</f>
        <v>11551168.683405658</v>
      </c>
      <c r="AT141" s="83">
        <f>' CALCULATIONS'!BF1561</f>
        <v>5202050.8260562047</v>
      </c>
      <c r="AU141" s="83">
        <f>' CALCULATIONS'!BG1561</f>
        <v>11551168.683405658</v>
      </c>
      <c r="AV141" s="83">
        <f>' CALCULATIONS'!BH1561</f>
        <v>5202050.8260562047</v>
      </c>
      <c r="AW141" s="83">
        <f>' CALCULATIONS'!BI1561</f>
        <v>11551168.683405658</v>
      </c>
      <c r="AX141" s="83">
        <f>' CALCULATIONS'!BJ1561</f>
        <v>5202050.8260562047</v>
      </c>
      <c r="AY141" s="83">
        <f>' CALCULATIONS'!BK1561</f>
        <v>9502186.3315116204</v>
      </c>
      <c r="AZ141" s="83">
        <f>' CALCULATIONS'!BL1561</f>
        <v>4316218.5617124075</v>
      </c>
      <c r="BA141" s="83">
        <f>' CALCULATIONS'!BM1561</f>
        <v>10286979.459193442</v>
      </c>
      <c r="BB141" s="83">
        <f>' CALCULATIONS'!BN1561</f>
        <v>4316218.5617124075</v>
      </c>
      <c r="BC141" s="83">
        <f>' CALCULATIONS'!BO1561</f>
        <v>10286979.459193442</v>
      </c>
      <c r="BD141" s="83">
        <f>' CALCULATIONS'!BP1561</f>
        <v>4316218.5617124075</v>
      </c>
      <c r="BE141" s="83">
        <f>' CALCULATIONS'!BQ1561</f>
        <v>10286979.459193442</v>
      </c>
      <c r="BF141" s="83">
        <f>' CALCULATIONS'!BR1561</f>
        <v>4316218.5617124075</v>
      </c>
      <c r="BG141" s="83">
        <f>' CALCULATIONS'!BS1561</f>
        <v>10286979.459193442</v>
      </c>
      <c r="BH141" s="83">
        <f>' CALCULATIONS'!BT1561</f>
        <v>4316218.5617124075</v>
      </c>
      <c r="BI141" s="83">
        <f>' CALCULATIONS'!BU1561</f>
        <v>10286979.459193442</v>
      </c>
      <c r="BJ141" s="83">
        <f>' CALCULATIONS'!BV1561</f>
        <v>4316218.5617124075</v>
      </c>
      <c r="BK141" s="650">
        <f t="shared" si="4"/>
        <v>487988582.74389529</v>
      </c>
    </row>
    <row r="142" spans="1:63" ht="15.75" x14ac:dyDescent="0.25">
      <c r="A142" s="634" t="s">
        <v>1262</v>
      </c>
      <c r="C142" s="83">
        <f>' MOD'!C352</f>
        <v>3876880.5605770871</v>
      </c>
      <c r="D142" s="83">
        <f>' MOD'!D352</f>
        <v>0</v>
      </c>
      <c r="E142" s="83">
        <f>' MOD'!E352</f>
        <v>648042.38919760799</v>
      </c>
      <c r="F142" s="83">
        <f>' MOD'!F352</f>
        <v>0</v>
      </c>
      <c r="G142" s="83">
        <f>' MOD'!G352</f>
        <v>974969.64986949798</v>
      </c>
      <c r="H142" s="83">
        <f>' MOD'!H352</f>
        <v>128695.06568129128</v>
      </c>
      <c r="I142" s="83">
        <f>' MOD'!I352</f>
        <v>822820.35591219773</v>
      </c>
      <c r="J142" s="83">
        <f>' MOD'!J352</f>
        <v>0</v>
      </c>
      <c r="K142" s="83">
        <f>' MOD'!K352</f>
        <v>899968.64900883334</v>
      </c>
      <c r="L142" s="83">
        <f>' MOD'!L352</f>
        <v>0</v>
      </c>
      <c r="M142" s="83">
        <f>' MOD'!M352</f>
        <v>1018972.0415997165</v>
      </c>
      <c r="N142" s="83">
        <f>' MOD'!N352</f>
        <v>294454.51188614703</v>
      </c>
      <c r="O142" s="83">
        <f>' MOD'!O352</f>
        <v>0</v>
      </c>
      <c r="P142" s="83">
        <f>' MOD'!P352</f>
        <v>0</v>
      </c>
      <c r="Q142" s="83">
        <f>' MOD'!Q352</f>
        <v>0</v>
      </c>
      <c r="R142" s="83">
        <f>' MOD'!R352</f>
        <v>0</v>
      </c>
      <c r="S142" s="83">
        <f>' MOD'!S352</f>
        <v>393844.58800017287</v>
      </c>
      <c r="T142" s="83">
        <f>' MOD'!T352</f>
        <v>0</v>
      </c>
      <c r="U142" s="83">
        <f>' MOD'!U352</f>
        <v>0</v>
      </c>
      <c r="V142" s="83">
        <f>' MOD'!V352</f>
        <v>0</v>
      </c>
      <c r="W142" s="83">
        <f>' MOD'!W352</f>
        <v>412227.3078719835</v>
      </c>
      <c r="X142" s="83">
        <f>' MOD'!X352</f>
        <v>0</v>
      </c>
      <c r="Y142" s="83">
        <f>' MOD'!Y352</f>
        <v>385250.92688768439</v>
      </c>
      <c r="Z142" s="83">
        <f>' MOD'!Z352</f>
        <v>326511.61893156957</v>
      </c>
      <c r="AA142" s="83">
        <f>' MOD'!AA352</f>
        <v>0</v>
      </c>
      <c r="AB142" s="83">
        <f>' MOD'!AB352</f>
        <v>0</v>
      </c>
      <c r="AC142" s="83">
        <f>' MOD'!AC352</f>
        <v>0</v>
      </c>
      <c r="AD142" s="83">
        <f>' MOD'!AD352</f>
        <v>0</v>
      </c>
      <c r="AE142" s="83">
        <f>' MOD'!AE352</f>
        <v>0</v>
      </c>
      <c r="AF142" s="83">
        <f>' MOD'!AF352</f>
        <v>0</v>
      </c>
      <c r="AG142" s="83">
        <f>' MOD'!AG352</f>
        <v>0</v>
      </c>
      <c r="AH142" s="83">
        <f>' MOD'!AH352</f>
        <v>0</v>
      </c>
      <c r="AI142" s="83">
        <f>' MOD'!AI352</f>
        <v>0</v>
      </c>
      <c r="AJ142" s="83">
        <f>' MOD'!AJ352</f>
        <v>0</v>
      </c>
      <c r="AK142" s="83">
        <f>' MOD'!AK352</f>
        <v>0</v>
      </c>
      <c r="AL142" s="83">
        <f>' MOD'!AL352</f>
        <v>0</v>
      </c>
      <c r="AM142" s="83">
        <f>' MOD'!AM352</f>
        <v>0</v>
      </c>
      <c r="AN142" s="83">
        <f>' MOD'!AN352</f>
        <v>0</v>
      </c>
      <c r="AO142" s="83">
        <f>' MOD'!AO352</f>
        <v>0</v>
      </c>
      <c r="AP142" s="83">
        <f>' MOD'!AP352</f>
        <v>0</v>
      </c>
      <c r="AQ142" s="83">
        <f>' MOD'!AQ352</f>
        <v>0</v>
      </c>
      <c r="AR142" s="83">
        <f>' MOD'!AR352</f>
        <v>0</v>
      </c>
      <c r="AS142" s="83">
        <f>' MOD'!AS352</f>
        <v>0</v>
      </c>
      <c r="AT142" s="83">
        <f>' MOD'!AT352</f>
        <v>0</v>
      </c>
      <c r="AU142" s="83">
        <f>' MOD'!AU352</f>
        <v>0</v>
      </c>
      <c r="AV142" s="83">
        <f>' MOD'!AV352</f>
        <v>0</v>
      </c>
      <c r="AW142" s="83">
        <f>' MOD'!AW352</f>
        <v>0</v>
      </c>
      <c r="AX142" s="83">
        <f>' MOD'!AX352</f>
        <v>0</v>
      </c>
      <c r="AY142" s="83">
        <f>' MOD'!AY352</f>
        <v>0</v>
      </c>
      <c r="AZ142" s="83">
        <f>' MOD'!AZ352</f>
        <v>0</v>
      </c>
      <c r="BA142" s="83">
        <f>' MOD'!BA352</f>
        <v>0</v>
      </c>
      <c r="BB142" s="83">
        <f>' MOD'!BB352</f>
        <v>0</v>
      </c>
      <c r="BC142" s="83">
        <f>' MOD'!BC352</f>
        <v>0</v>
      </c>
      <c r="BD142" s="83">
        <f>' MOD'!BD352</f>
        <v>0</v>
      </c>
      <c r="BE142" s="83">
        <f>' MOD'!BE352</f>
        <v>0</v>
      </c>
      <c r="BF142" s="83">
        <f>' MOD'!BF352</f>
        <v>0</v>
      </c>
      <c r="BG142" s="83">
        <f>' MOD'!BG352</f>
        <v>0</v>
      </c>
      <c r="BH142" s="83">
        <f>' MOD'!BH352</f>
        <v>0</v>
      </c>
      <c r="BI142" s="83">
        <f>' MOD'!BI352</f>
        <v>0</v>
      </c>
      <c r="BJ142" s="83">
        <f>' MOD'!BJ352</f>
        <v>0</v>
      </c>
      <c r="BK142" s="650">
        <f t="shared" si="4"/>
        <v>10182637.66542379</v>
      </c>
    </row>
    <row r="143" spans="1:63" ht="15.75" x14ac:dyDescent="0.25">
      <c r="A143" s="634" t="s">
        <v>1272</v>
      </c>
      <c r="C143" s="83">
        <f>' CALCULATIONS'!O1642</f>
        <v>7316000</v>
      </c>
      <c r="D143" s="83">
        <f>' CALCULATIONS'!P1642</f>
        <v>5985700</v>
      </c>
      <c r="E143" s="83">
        <f>' CALCULATIONS'!Q1642</f>
        <v>7316000</v>
      </c>
      <c r="F143" s="83">
        <f>' CALCULATIONS'!R1642</f>
        <v>5985700</v>
      </c>
      <c r="G143" s="83">
        <f>' CALCULATIONS'!S1642</f>
        <v>7316000</v>
      </c>
      <c r="H143" s="83">
        <f>' CALCULATIONS'!T1642</f>
        <v>5985700</v>
      </c>
      <c r="I143" s="83">
        <f>' CALCULATIONS'!U1642</f>
        <v>7316000</v>
      </c>
      <c r="J143" s="83">
        <f>' CALCULATIONS'!V1642</f>
        <v>5985700</v>
      </c>
      <c r="K143" s="83">
        <f>' CALCULATIONS'!W1642</f>
        <v>7316000</v>
      </c>
      <c r="L143" s="83">
        <f>' CALCULATIONS'!X1642</f>
        <v>5985700</v>
      </c>
      <c r="M143" s="83">
        <f>' CALCULATIONS'!Y1642</f>
        <v>7316000</v>
      </c>
      <c r="N143" s="83">
        <f>' CALCULATIONS'!Z1642</f>
        <v>5985699.9999999991</v>
      </c>
      <c r="O143" s="83">
        <f>' CALCULATIONS'!AA1642</f>
        <v>5359690</v>
      </c>
      <c r="P143" s="83">
        <f>' CALCULATIONS'!AB1642</f>
        <v>4385150</v>
      </c>
      <c r="Q143" s="83">
        <f>' CALCULATIONS'!AC1642</f>
        <v>5359689.9999999991</v>
      </c>
      <c r="R143" s="83">
        <f>' CALCULATIONS'!AD1642</f>
        <v>4385150</v>
      </c>
      <c r="S143" s="83">
        <f>' CALCULATIONS'!AE1642</f>
        <v>5359690</v>
      </c>
      <c r="T143" s="83">
        <f>' CALCULATIONS'!AF1642</f>
        <v>4385150</v>
      </c>
      <c r="U143" s="83">
        <f>' CALCULATIONS'!AG1642</f>
        <v>5359690</v>
      </c>
      <c r="V143" s="83">
        <f>' CALCULATIONS'!AH1642</f>
        <v>4385150</v>
      </c>
      <c r="W143" s="83">
        <f>' CALCULATIONS'!AI1642</f>
        <v>5359690</v>
      </c>
      <c r="X143" s="83">
        <f>' CALCULATIONS'!AJ1642</f>
        <v>4385150.0000000009</v>
      </c>
      <c r="Y143" s="83">
        <f>' CALCULATIONS'!AK1642</f>
        <v>5359689.9999999991</v>
      </c>
      <c r="Z143" s="83">
        <f>' CALCULATIONS'!AL1642</f>
        <v>4385150</v>
      </c>
      <c r="AA143" s="83">
        <f>' CALCULATIONS'!AM1642</f>
        <v>4797720</v>
      </c>
      <c r="AB143" s="83">
        <f>' CALCULATIONS'!AN1642</f>
        <v>3925319.9999999995</v>
      </c>
      <c r="AC143" s="83">
        <f>' CALCULATIONS'!AO1642</f>
        <v>4797720</v>
      </c>
      <c r="AD143" s="83">
        <f>' CALCULATIONS'!AP1642</f>
        <v>3925319.9999999995</v>
      </c>
      <c r="AE143" s="83">
        <f>' CALCULATIONS'!AQ1642</f>
        <v>4797720</v>
      </c>
      <c r="AF143" s="83">
        <f>' CALCULATIONS'!AR1642</f>
        <v>3925320.0000000005</v>
      </c>
      <c r="AG143" s="83">
        <f>' CALCULATIONS'!AS1642</f>
        <v>4797720</v>
      </c>
      <c r="AH143" s="83">
        <f>' CALCULATIONS'!AT1642</f>
        <v>3925319.9999999995</v>
      </c>
      <c r="AI143" s="83">
        <f>' CALCULATIONS'!AU1642</f>
        <v>4797720</v>
      </c>
      <c r="AJ143" s="83">
        <f>' CALCULATIONS'!AV1642</f>
        <v>3925319.9999999995</v>
      </c>
      <c r="AK143" s="83">
        <f>' CALCULATIONS'!AW1642</f>
        <v>4797720</v>
      </c>
      <c r="AL143" s="83">
        <f>' CALCULATIONS'!AX1642</f>
        <v>3925320</v>
      </c>
      <c r="AM143" s="83">
        <f>' CALCULATIONS'!AY1642</f>
        <v>5589940</v>
      </c>
      <c r="AN143" s="83">
        <f>' CALCULATIONS'!AZ1642</f>
        <v>4573476</v>
      </c>
      <c r="AO143" s="83">
        <f>' CALCULATIONS'!BA1642</f>
        <v>5589940.0000000009</v>
      </c>
      <c r="AP143" s="83">
        <f>' CALCULATIONS'!BB1642</f>
        <v>4573475.9999999991</v>
      </c>
      <c r="AQ143" s="83">
        <f>' CALCULATIONS'!BC1642</f>
        <v>5589940</v>
      </c>
      <c r="AR143" s="83">
        <f>' CALCULATIONS'!BD1642</f>
        <v>4573476</v>
      </c>
      <c r="AS143" s="83">
        <f>' CALCULATIONS'!BE1642</f>
        <v>5589940</v>
      </c>
      <c r="AT143" s="83">
        <f>' CALCULATIONS'!BF1642</f>
        <v>4573476</v>
      </c>
      <c r="AU143" s="83">
        <f>' CALCULATIONS'!BG1642</f>
        <v>5589940.0000000009</v>
      </c>
      <c r="AV143" s="83">
        <f>' CALCULATIONS'!BH1642</f>
        <v>4573476</v>
      </c>
      <c r="AW143" s="83">
        <f>' CALCULATIONS'!BI1642</f>
        <v>5589940.0000000009</v>
      </c>
      <c r="AX143" s="83">
        <f>' CALCULATIONS'!BJ1642</f>
        <v>4573476</v>
      </c>
      <c r="AY143" s="83">
        <f>' CALCULATIONS'!BK1642</f>
        <v>4685725</v>
      </c>
      <c r="AZ143" s="83">
        <f>' CALCULATIONS'!BL1642</f>
        <v>3833775.0000000009</v>
      </c>
      <c r="BA143" s="83">
        <f>' CALCULATIONS'!BM1642</f>
        <v>4685725</v>
      </c>
      <c r="BB143" s="83">
        <f>' CALCULATIONS'!BN1642</f>
        <v>3833775.0000000005</v>
      </c>
      <c r="BC143" s="83">
        <f>' CALCULATIONS'!BO1642</f>
        <v>4685725</v>
      </c>
      <c r="BD143" s="83">
        <f>' CALCULATIONS'!BP1642</f>
        <v>3833775.0000000005</v>
      </c>
      <c r="BE143" s="83">
        <f>' CALCULATIONS'!BQ1642</f>
        <v>4685725</v>
      </c>
      <c r="BF143" s="83">
        <f>' CALCULATIONS'!BR1642</f>
        <v>3833775.0000000005</v>
      </c>
      <c r="BG143" s="83">
        <f>' CALCULATIONS'!BS1642</f>
        <v>4685725</v>
      </c>
      <c r="BH143" s="83">
        <f>' CALCULATIONS'!BT1642</f>
        <v>3833775.0000000009</v>
      </c>
      <c r="BI143" s="83">
        <f>' CALCULATIONS'!BU1642</f>
        <v>4685725</v>
      </c>
      <c r="BJ143" s="83">
        <f>' CALCULATIONS'!BV1642</f>
        <v>3833775.0000000005</v>
      </c>
      <c r="BK143" s="650">
        <f t="shared" ref="BK143" si="65">SUM(C143:BJ143)</f>
        <v>302714976</v>
      </c>
    </row>
    <row r="144" spans="1:63" ht="15.75" x14ac:dyDescent="0.25">
      <c r="A144" s="634" t="s">
        <v>827</v>
      </c>
      <c r="C144" s="83">
        <f>' CALCULATIONS'!O1681</f>
        <v>11687310</v>
      </c>
      <c r="D144" s="83">
        <f>' CALCULATIONS'!P1681</f>
        <v>9562155.75</v>
      </c>
      <c r="E144" s="83">
        <f>' CALCULATIONS'!Q1681</f>
        <v>11687310</v>
      </c>
      <c r="F144" s="83">
        <f>' CALCULATIONS'!R1681</f>
        <v>9562155.75</v>
      </c>
      <c r="G144" s="83">
        <f>' CALCULATIONS'!S1681</f>
        <v>11687310</v>
      </c>
      <c r="H144" s="83">
        <f>' CALCULATIONS'!T1681</f>
        <v>9562155.75</v>
      </c>
      <c r="I144" s="83">
        <f>' CALCULATIONS'!U1681</f>
        <v>11687310</v>
      </c>
      <c r="J144" s="83">
        <f>' CALCULATIONS'!V1681</f>
        <v>9562155.75</v>
      </c>
      <c r="K144" s="83">
        <f>' CALCULATIONS'!W1681</f>
        <v>11687310</v>
      </c>
      <c r="L144" s="83">
        <f>' CALCULATIONS'!X1681</f>
        <v>9562155.75</v>
      </c>
      <c r="M144" s="83">
        <f>' CALCULATIONS'!Y1681</f>
        <v>11687309.999999998</v>
      </c>
      <c r="N144" s="83">
        <f>' CALCULATIONS'!Z1681</f>
        <v>9562155.7499999981</v>
      </c>
      <c r="O144" s="83">
        <f>' CALCULATIONS'!AA1681</f>
        <v>8562104.7750000004</v>
      </c>
      <c r="P144" s="83">
        <f>' CALCULATIONS'!AB1681</f>
        <v>7005277.1249999991</v>
      </c>
      <c r="Q144" s="83">
        <f>' CALCULATIONS'!AC1681</f>
        <v>8562104.7750000004</v>
      </c>
      <c r="R144" s="83">
        <f>' CALCULATIONS'!AD1681</f>
        <v>7005277.1249999991</v>
      </c>
      <c r="S144" s="83">
        <f>' CALCULATIONS'!AE1681</f>
        <v>8562104.7749999985</v>
      </c>
      <c r="T144" s="83">
        <f>' CALCULATIONS'!AF1681</f>
        <v>7005277.1250000009</v>
      </c>
      <c r="U144" s="83">
        <f>' CALCULATIONS'!AG1681</f>
        <v>8562104.7750000004</v>
      </c>
      <c r="V144" s="83">
        <f>' CALCULATIONS'!AH1681</f>
        <v>7005277.1249999991</v>
      </c>
      <c r="W144" s="83">
        <f>' CALCULATIONS'!AI1681</f>
        <v>8562104.7749999985</v>
      </c>
      <c r="X144" s="83">
        <f>' CALCULATIONS'!AJ1681</f>
        <v>7005277.125</v>
      </c>
      <c r="Y144" s="83">
        <f>' CALCULATIONS'!AK1681</f>
        <v>8562104.7749999985</v>
      </c>
      <c r="Z144" s="83">
        <f>' CALCULATIONS'!AL1681</f>
        <v>7005277.1250000009</v>
      </c>
      <c r="AA144" s="83">
        <f>' CALCULATIONS'!AM1681</f>
        <v>7664357.7000000011</v>
      </c>
      <c r="AB144" s="83">
        <f>' CALCULATIONS'!AN1681</f>
        <v>6270698.7000000002</v>
      </c>
      <c r="AC144" s="83">
        <f>' CALCULATIONS'!AO1681</f>
        <v>7664357.7000000011</v>
      </c>
      <c r="AD144" s="83">
        <f>' CALCULATIONS'!AP1681</f>
        <v>6270698.7000000002</v>
      </c>
      <c r="AE144" s="83">
        <f>' CALCULATIONS'!AQ1681</f>
        <v>7664357.7000000002</v>
      </c>
      <c r="AF144" s="83">
        <f>' CALCULATIONS'!AR1681</f>
        <v>6270698.6999999993</v>
      </c>
      <c r="AG144" s="83">
        <f>' CALCULATIONS'!AS1681</f>
        <v>7664357.6999999993</v>
      </c>
      <c r="AH144" s="83">
        <f>' CALCULATIONS'!AT1681</f>
        <v>6270698.7000000002</v>
      </c>
      <c r="AI144" s="83">
        <f>' CALCULATIONS'!AU1681</f>
        <v>7664357.7000000002</v>
      </c>
      <c r="AJ144" s="83">
        <f>' CALCULATIONS'!AV1681</f>
        <v>6270698.6999999993</v>
      </c>
      <c r="AK144" s="83">
        <f>' CALCULATIONS'!AW1681</f>
        <v>7664357.6999999993</v>
      </c>
      <c r="AL144" s="83">
        <f>' CALCULATIONS'!AX1681</f>
        <v>6270698.6999999993</v>
      </c>
      <c r="AM144" s="83">
        <f>' CALCULATIONS'!AY1681</f>
        <v>8929929.1500000004</v>
      </c>
      <c r="AN144" s="83">
        <f>' CALCULATIONS'!AZ1681</f>
        <v>7306127.9099999992</v>
      </c>
      <c r="AO144" s="83">
        <f>' CALCULATIONS'!BA1681</f>
        <v>8929929.1500000022</v>
      </c>
      <c r="AP144" s="83">
        <f>' CALCULATIONS'!BB1681</f>
        <v>7306127.9100000011</v>
      </c>
      <c r="AQ144" s="83">
        <f>' CALCULATIONS'!BC1681</f>
        <v>8929929.1500000004</v>
      </c>
      <c r="AR144" s="83">
        <f>' CALCULATIONS'!BD1681</f>
        <v>7306127.9100000001</v>
      </c>
      <c r="AS144" s="83">
        <f>' CALCULATIONS'!BE1681</f>
        <v>8929929.1500000004</v>
      </c>
      <c r="AT144" s="83">
        <f>' CALCULATIONS'!BF1681</f>
        <v>7306127.9099999992</v>
      </c>
      <c r="AU144" s="83">
        <f>' CALCULATIONS'!BG1681</f>
        <v>8929929.1500000004</v>
      </c>
      <c r="AV144" s="83">
        <f>' CALCULATIONS'!BH1681</f>
        <v>7306127.9100000011</v>
      </c>
      <c r="AW144" s="83">
        <f>' CALCULATIONS'!BI1681</f>
        <v>8929929.1500000004</v>
      </c>
      <c r="AX144" s="83">
        <f>' CALCULATIONS'!BJ1681</f>
        <v>7306127.9100000001</v>
      </c>
      <c r="AY144" s="83">
        <f>' CALCULATIONS'!BK1681</f>
        <v>7485445.6875</v>
      </c>
      <c r="AZ144" s="83">
        <f>' CALCULATIONS'!BL1681</f>
        <v>6124455.5625000009</v>
      </c>
      <c r="BA144" s="83">
        <f>' CALCULATIONS'!BM1681</f>
        <v>7485445.6875</v>
      </c>
      <c r="BB144" s="83">
        <f>' CALCULATIONS'!BN1681</f>
        <v>6124455.5625000009</v>
      </c>
      <c r="BC144" s="83">
        <f>' CALCULATIONS'!BO1681</f>
        <v>7485445.6875</v>
      </c>
      <c r="BD144" s="83">
        <f>' CALCULATIONS'!BP1681</f>
        <v>6124455.5625000009</v>
      </c>
      <c r="BE144" s="83">
        <f>' CALCULATIONS'!BQ1681</f>
        <v>7485445.6875000009</v>
      </c>
      <c r="BF144" s="83">
        <f>' CALCULATIONS'!BR1681</f>
        <v>6124455.5625000009</v>
      </c>
      <c r="BG144" s="83">
        <f>' CALCULATIONS'!BS1681</f>
        <v>7485445.6874999991</v>
      </c>
      <c r="BH144" s="83">
        <f>' CALCULATIONS'!BT1681</f>
        <v>6124455.5625000009</v>
      </c>
      <c r="BI144" s="83">
        <f>' CALCULATIONS'!BU1681</f>
        <v>7485445.6875</v>
      </c>
      <c r="BJ144" s="83">
        <f>' CALCULATIONS'!BV1681</f>
        <v>6124455.5625000009</v>
      </c>
      <c r="BK144" s="650">
        <f t="shared" si="4"/>
        <v>483587174.15999991</v>
      </c>
    </row>
    <row r="145" spans="1:63" ht="15.75" x14ac:dyDescent="0.25">
      <c r="A145" s="627" t="s">
        <v>853</v>
      </c>
      <c r="C145" s="83">
        <f>C130+C136+C139</f>
        <v>371744770.72304964</v>
      </c>
      <c r="D145" s="83">
        <f t="shared" ref="D145:BJ145" si="66">D130+D136+D139</f>
        <v>138152365.54384106</v>
      </c>
      <c r="E145" s="83">
        <f t="shared" si="66"/>
        <v>226710390.61394972</v>
      </c>
      <c r="F145" s="83">
        <f t="shared" si="66"/>
        <v>139855677.91326004</v>
      </c>
      <c r="G145" s="83">
        <f t="shared" si="66"/>
        <v>233733008.46805757</v>
      </c>
      <c r="H145" s="83">
        <f t="shared" si="66"/>
        <v>118262474.92545447</v>
      </c>
      <c r="I145" s="83">
        <f t="shared" si="66"/>
        <v>246807703.87452161</v>
      </c>
      <c r="J145" s="83">
        <f t="shared" si="66"/>
        <v>158606004.71545243</v>
      </c>
      <c r="K145" s="83">
        <f t="shared" si="66"/>
        <v>233637876.18837216</v>
      </c>
      <c r="L145" s="83">
        <f t="shared" si="66"/>
        <v>131455525.1611799</v>
      </c>
      <c r="M145" s="83">
        <f t="shared" si="66"/>
        <v>221379348.08613145</v>
      </c>
      <c r="N145" s="83">
        <f t="shared" si="66"/>
        <v>110946304.3466831</v>
      </c>
      <c r="O145" s="83">
        <f t="shared" si="66"/>
        <v>151106500.19781333</v>
      </c>
      <c r="P145" s="83">
        <f t="shared" si="66"/>
        <v>112432809.71368876</v>
      </c>
      <c r="Q145" s="83">
        <f t="shared" si="66"/>
        <v>165654098.77180684</v>
      </c>
      <c r="R145" s="83">
        <f t="shared" si="66"/>
        <v>108024800.88703257</v>
      </c>
      <c r="S145" s="83">
        <f t="shared" si="66"/>
        <v>157766617.6860871</v>
      </c>
      <c r="T145" s="83">
        <f t="shared" si="66"/>
        <v>77573879.874740317</v>
      </c>
      <c r="U145" s="83">
        <f t="shared" si="66"/>
        <v>169667868.98689985</v>
      </c>
      <c r="V145" s="83">
        <f t="shared" si="66"/>
        <v>127776369.48226444</v>
      </c>
      <c r="W145" s="83">
        <f t="shared" si="66"/>
        <v>168675579.04444057</v>
      </c>
      <c r="X145" s="83">
        <f t="shared" si="66"/>
        <v>93139170.164453372</v>
      </c>
      <c r="Y145" s="83">
        <f t="shared" si="66"/>
        <v>181941448.47542039</v>
      </c>
      <c r="Z145" s="83">
        <f t="shared" si="66"/>
        <v>87982946.731498867</v>
      </c>
      <c r="AA145" s="83">
        <f t="shared" si="66"/>
        <v>177335886.16499642</v>
      </c>
      <c r="AB145" s="83">
        <f t="shared" si="66"/>
        <v>137350239.21961486</v>
      </c>
      <c r="AC145" s="83">
        <f t="shared" si="66"/>
        <v>162009601.74268112</v>
      </c>
      <c r="AD145" s="83">
        <f t="shared" si="66"/>
        <v>112311075.08740664</v>
      </c>
      <c r="AE145" s="83">
        <f t="shared" si="66"/>
        <v>167133701.39984757</v>
      </c>
      <c r="AF145" s="83">
        <f t="shared" si="66"/>
        <v>84881632.310368121</v>
      </c>
      <c r="AG145" s="83">
        <f t="shared" si="66"/>
        <v>160756429.84578788</v>
      </c>
      <c r="AH145" s="83">
        <f t="shared" si="66"/>
        <v>131652607.06255268</v>
      </c>
      <c r="AI145" s="83">
        <f t="shared" si="66"/>
        <v>161993107.08935937</v>
      </c>
      <c r="AJ145" s="83">
        <f t="shared" si="66"/>
        <v>96041861.138391376</v>
      </c>
      <c r="AK145" s="83">
        <f t="shared" si="66"/>
        <v>162352888.28969148</v>
      </c>
      <c r="AL145" s="83">
        <f t="shared" si="66"/>
        <v>79613689.552853882</v>
      </c>
      <c r="AM145" s="83">
        <f t="shared" si="66"/>
        <v>229213418.02032608</v>
      </c>
      <c r="AN145" s="83">
        <f t="shared" si="66"/>
        <v>147041069.89255002</v>
      </c>
      <c r="AO145" s="83">
        <f t="shared" si="66"/>
        <v>204911450.12880516</v>
      </c>
      <c r="AP145" s="83">
        <f t="shared" si="66"/>
        <v>133737814.99728326</v>
      </c>
      <c r="AQ145" s="83">
        <f t="shared" si="66"/>
        <v>202170587.64897555</v>
      </c>
      <c r="AR145" s="83">
        <f t="shared" si="66"/>
        <v>105752608.54588115</v>
      </c>
      <c r="AS145" s="83">
        <f t="shared" si="66"/>
        <v>205164616.54348159</v>
      </c>
      <c r="AT145" s="83">
        <f t="shared" si="66"/>
        <v>150601397.3503975</v>
      </c>
      <c r="AU145" s="83">
        <f t="shared" si="66"/>
        <v>189134502.80156323</v>
      </c>
      <c r="AV145" s="83">
        <f t="shared" si="66"/>
        <v>113654681.90818012</v>
      </c>
      <c r="AW145" s="83">
        <f t="shared" si="66"/>
        <v>189506822.0266439</v>
      </c>
      <c r="AX145" s="83">
        <f t="shared" si="66"/>
        <v>93861414.923598692</v>
      </c>
      <c r="AY145" s="83">
        <f t="shared" si="66"/>
        <v>181875440.69800156</v>
      </c>
      <c r="AZ145" s="83">
        <f t="shared" si="66"/>
        <v>123535138.31250432</v>
      </c>
      <c r="BA145" s="83">
        <f t="shared" si="66"/>
        <v>181563199.19693717</v>
      </c>
      <c r="BB145" s="83">
        <f t="shared" si="66"/>
        <v>121302363.17551912</v>
      </c>
      <c r="BC145" s="83">
        <f t="shared" si="66"/>
        <v>179063663.49153432</v>
      </c>
      <c r="BD145" s="83">
        <f t="shared" si="66"/>
        <v>85483705.955809847</v>
      </c>
      <c r="BE145" s="83">
        <f t="shared" si="66"/>
        <v>181031016.66517603</v>
      </c>
      <c r="BF145" s="83">
        <f t="shared" si="66"/>
        <v>142972472.39380461</v>
      </c>
      <c r="BG145" s="83">
        <f t="shared" si="66"/>
        <v>186831088.82415706</v>
      </c>
      <c r="BH145" s="83">
        <f t="shared" si="66"/>
        <v>103851908.76025596</v>
      </c>
      <c r="BI145" s="83">
        <f t="shared" si="66"/>
        <v>180279006.3020007</v>
      </c>
      <c r="BJ145" s="83">
        <f t="shared" si="66"/>
        <v>80902943.349002063</v>
      </c>
      <c r="BK145" s="650">
        <f t="shared" si="4"/>
        <v>9279908591.3920441</v>
      </c>
    </row>
    <row r="146" spans="1:63" ht="15.75" x14ac:dyDescent="0.25">
      <c r="A146" s="169" t="s">
        <v>854</v>
      </c>
      <c r="C146" s="83">
        <f>B147</f>
        <v>0</v>
      </c>
      <c r="D146" s="83">
        <f t="shared" ref="D146:BJ146" si="67">C147</f>
        <v>148697908.28921986</v>
      </c>
      <c r="E146" s="83">
        <f t="shared" si="67"/>
        <v>114740109.53322437</v>
      </c>
      <c r="F146" s="83">
        <f t="shared" si="67"/>
        <v>136580200.05886966</v>
      </c>
      <c r="G146" s="83">
        <f t="shared" si="67"/>
        <v>110574351.18885188</v>
      </c>
      <c r="H146" s="83">
        <f t="shared" si="67"/>
        <v>137722943.86276379</v>
      </c>
      <c r="I146" s="83">
        <f t="shared" si="67"/>
        <v>102394167.51528731</v>
      </c>
      <c r="J146" s="83">
        <f t="shared" si="67"/>
        <v>139680748.55592355</v>
      </c>
      <c r="K146" s="83">
        <f t="shared" si="67"/>
        <v>119314701.3085504</v>
      </c>
      <c r="L146" s="83">
        <f t="shared" si="67"/>
        <v>141181030.99876904</v>
      </c>
      <c r="M146" s="83">
        <f t="shared" si="67"/>
        <v>109054622.46397957</v>
      </c>
      <c r="N146" s="83">
        <f t="shared" si="67"/>
        <v>132173588.22004443</v>
      </c>
      <c r="O146" s="83">
        <f t="shared" si="67"/>
        <v>97247957.026691005</v>
      </c>
      <c r="P146" s="83">
        <f t="shared" si="67"/>
        <v>102263600.03361943</v>
      </c>
      <c r="Q146" s="83">
        <f t="shared" si="67"/>
        <v>88404404.013597488</v>
      </c>
      <c r="R146" s="83">
        <f t="shared" si="67"/>
        <v>104612324.67634295</v>
      </c>
      <c r="S146" s="83">
        <f t="shared" si="67"/>
        <v>87556463.467272282</v>
      </c>
      <c r="T146" s="83">
        <f t="shared" si="67"/>
        <v>101015386.35726562</v>
      </c>
      <c r="U146" s="83">
        <f t="shared" si="67"/>
        <v>73536756.683767155</v>
      </c>
      <c r="V146" s="83">
        <f t="shared" si="67"/>
        <v>100143081.15850994</v>
      </c>
      <c r="W146" s="83">
        <f t="shared" si="67"/>
        <v>93849185.557965904</v>
      </c>
      <c r="X146" s="83">
        <f t="shared" si="67"/>
        <v>108098432.48334384</v>
      </c>
      <c r="Y146" s="83">
        <f t="shared" si="67"/>
        <v>82862542.266740039</v>
      </c>
      <c r="Z146" s="83">
        <f t="shared" si="67"/>
        <v>109036937.364419</v>
      </c>
      <c r="AA146" s="83">
        <f t="shared" si="67"/>
        <v>81125834.627730891</v>
      </c>
      <c r="AB146" s="83">
        <f t="shared" si="67"/>
        <v>103384688.31709093</v>
      </c>
      <c r="AC146" s="83">
        <f t="shared" si="67"/>
        <v>96293971.014682323</v>
      </c>
      <c r="AD146" s="83">
        <f t="shared" si="67"/>
        <v>103321429.10294539</v>
      </c>
      <c r="AE146" s="83">
        <f t="shared" si="67"/>
        <v>86253001.6761408</v>
      </c>
      <c r="AF146" s="83">
        <f t="shared" si="67"/>
        <v>101354681.23039535</v>
      </c>
      <c r="AG146" s="83">
        <f t="shared" si="67"/>
        <v>74494525.416305393</v>
      </c>
      <c r="AH146" s="83">
        <f t="shared" si="67"/>
        <v>94100382.104837313</v>
      </c>
      <c r="AI146" s="83">
        <f t="shared" si="67"/>
        <v>90301195.666955993</v>
      </c>
      <c r="AJ146" s="83">
        <f t="shared" si="67"/>
        <v>100917721.10252613</v>
      </c>
      <c r="AK146" s="83">
        <f t="shared" si="67"/>
        <v>78783832.896366999</v>
      </c>
      <c r="AL146" s="83">
        <f t="shared" si="67"/>
        <v>96454688.474423379</v>
      </c>
      <c r="AM146" s="83">
        <f t="shared" si="67"/>
        <v>70427351.210910901</v>
      </c>
      <c r="AN146" s="83">
        <f t="shared" si="67"/>
        <v>126771094.67475411</v>
      </c>
      <c r="AO146" s="83">
        <f t="shared" si="67"/>
        <v>115843608.08616713</v>
      </c>
      <c r="AP146" s="83">
        <f t="shared" si="67"/>
        <v>135704063.0909498</v>
      </c>
      <c r="AQ146" s="83">
        <f t="shared" si="67"/>
        <v>113994640.72963707</v>
      </c>
      <c r="AR146" s="83">
        <f t="shared" si="67"/>
        <v>133762212.00633612</v>
      </c>
      <c r="AS146" s="83">
        <f t="shared" si="67"/>
        <v>101333193.31055346</v>
      </c>
      <c r="AT146" s="83">
        <f t="shared" si="67"/>
        <v>129672150.32286096</v>
      </c>
      <c r="AU146" s="83">
        <f t="shared" si="67"/>
        <v>118577270.16945548</v>
      </c>
      <c r="AV146" s="83">
        <f t="shared" si="67"/>
        <v>130185750.10312331</v>
      </c>
      <c r="AW146" s="83">
        <f t="shared" si="67"/>
        <v>103163259.69708991</v>
      </c>
      <c r="AX146" s="83">
        <f t="shared" si="67"/>
        <v>123821957.65234891</v>
      </c>
      <c r="AY146" s="83">
        <f t="shared" si="67"/>
        <v>92096811.474439368</v>
      </c>
      <c r="AZ146" s="83">
        <f t="shared" si="67"/>
        <v>118893618.8672857</v>
      </c>
      <c r="BA146" s="83">
        <f t="shared" si="67"/>
        <v>105204932.36104095</v>
      </c>
      <c r="BB146" s="83">
        <f t="shared" si="67"/>
        <v>124446547.6572358</v>
      </c>
      <c r="BC146" s="83">
        <f t="shared" si="67"/>
        <v>106645753.75761062</v>
      </c>
      <c r="BD146" s="83">
        <f t="shared" si="67"/>
        <v>123987105.59868553</v>
      </c>
      <c r="BE146" s="83">
        <f t="shared" si="67"/>
        <v>90902427.655724421</v>
      </c>
      <c r="BF146" s="83">
        <f t="shared" si="67"/>
        <v>118008853.19586246</v>
      </c>
      <c r="BG146" s="83">
        <f t="shared" si="67"/>
        <v>113256046.95400646</v>
      </c>
      <c r="BH146" s="83">
        <f t="shared" si="67"/>
        <v>130226492.88486342</v>
      </c>
      <c r="BI146" s="83">
        <f t="shared" si="67"/>
        <v>101581193.16674991</v>
      </c>
      <c r="BJ146" s="83">
        <f t="shared" si="67"/>
        <v>122316690.33549555</v>
      </c>
      <c r="BK146" s="650">
        <f t="shared" si="4"/>
        <v>6398350419.6786079</v>
      </c>
    </row>
    <row r="147" spans="1:63" ht="15.75" x14ac:dyDescent="0.25">
      <c r="A147" s="169" t="s">
        <v>855</v>
      </c>
      <c r="B147" s="83"/>
      <c r="C147" s="83">
        <f>((C145+C146)/(30+'MONTHLY DATA'!AM223))*'MONTHLY DATA'!AM223</f>
        <v>148697908.28921986</v>
      </c>
      <c r="D147" s="83">
        <f>((D145+D146)/(30+'MONTHLY DATA'!AN223))*'MONTHLY DATA'!AN223</f>
        <v>114740109.53322437</v>
      </c>
      <c r="E147" s="83">
        <f>((E145+E146)/(30+'MONTHLY DATA'!AO223))*'MONTHLY DATA'!AO223</f>
        <v>136580200.05886966</v>
      </c>
      <c r="F147" s="83">
        <f>((F145+F146)/(30+'MONTHLY DATA'!AP223))*'MONTHLY DATA'!AP223</f>
        <v>110574351.18885188</v>
      </c>
      <c r="G147" s="83">
        <f>((G145+G146)/(30+'MONTHLY DATA'!AQ223))*'MONTHLY DATA'!AQ223</f>
        <v>137722943.86276379</v>
      </c>
      <c r="H147" s="83">
        <f>((H145+H146)/(30+'MONTHLY DATA'!AR223))*'MONTHLY DATA'!AR223</f>
        <v>102394167.51528731</v>
      </c>
      <c r="I147" s="83">
        <f>((I145+I146)/(30+'MONTHLY DATA'!AS223))*'MONTHLY DATA'!AS223</f>
        <v>139680748.55592355</v>
      </c>
      <c r="J147" s="83">
        <f>((J145+J146)/(30+'MONTHLY DATA'!AT223))*'MONTHLY DATA'!AT223</f>
        <v>119314701.3085504</v>
      </c>
      <c r="K147" s="83">
        <f>((K145+K146)/(30+'MONTHLY DATA'!AU223))*'MONTHLY DATA'!AU223</f>
        <v>141181030.99876904</v>
      </c>
      <c r="L147" s="83">
        <f>((L145+L146)/(30+'MONTHLY DATA'!AV223))*'MONTHLY DATA'!AV223</f>
        <v>109054622.46397957</v>
      </c>
      <c r="M147" s="83">
        <f>((M145+M146)/(30+'MONTHLY DATA'!AW223))*'MONTHLY DATA'!AW223</f>
        <v>132173588.22004443</v>
      </c>
      <c r="N147" s="83">
        <f>((N145+N146)/(30+'MONTHLY DATA'!AX223))*'MONTHLY DATA'!AX223</f>
        <v>97247957.026691005</v>
      </c>
      <c r="O147" s="83">
        <f>((O145+O146)/(30+'MONTHLY DATA'!AY223))*'MONTHLY DATA'!AY223</f>
        <v>102263600.03361943</v>
      </c>
      <c r="P147" s="83">
        <f>((P145+P146)/(30+'MONTHLY DATA'!AZ223))*'MONTHLY DATA'!AZ223</f>
        <v>88404404.013597488</v>
      </c>
      <c r="Q147" s="83">
        <f>((Q145+Q146)/(30+'MONTHLY DATA'!BA223))*'MONTHLY DATA'!BA223</f>
        <v>104612324.67634295</v>
      </c>
      <c r="R147" s="83">
        <f>((R145+R146)/(30+'MONTHLY DATA'!BB223))*'MONTHLY DATA'!BB223</f>
        <v>87556463.467272282</v>
      </c>
      <c r="S147" s="83">
        <f>((S145+S146)/(30+'MONTHLY DATA'!BC223))*'MONTHLY DATA'!BC223</f>
        <v>101015386.35726562</v>
      </c>
      <c r="T147" s="83">
        <f>((T145+T146)/(30+'MONTHLY DATA'!BD223))*'MONTHLY DATA'!BD223</f>
        <v>73536756.683767155</v>
      </c>
      <c r="U147" s="83">
        <f>((U145+U146)/(30+'MONTHLY DATA'!BE223))*'MONTHLY DATA'!BE223</f>
        <v>100143081.15850994</v>
      </c>
      <c r="V147" s="83">
        <f>((V145+V146)/(30+'MONTHLY DATA'!BF223))*'MONTHLY DATA'!BF223</f>
        <v>93849185.557965904</v>
      </c>
      <c r="W147" s="83">
        <f>((W145+W146)/(30+'MONTHLY DATA'!BG223))*'MONTHLY DATA'!BG223</f>
        <v>108098432.48334384</v>
      </c>
      <c r="X147" s="83">
        <f>((X145+X146)/(30+'MONTHLY DATA'!BH223))*'MONTHLY DATA'!BH223</f>
        <v>82862542.266740039</v>
      </c>
      <c r="Y147" s="83">
        <f>((Y145+Y146)/(30+'MONTHLY DATA'!BI223))*'MONTHLY DATA'!BI223</f>
        <v>109036937.364419</v>
      </c>
      <c r="Z147" s="83">
        <f>((Z145+Z146)/(30+'MONTHLY DATA'!BJ223))*'MONTHLY DATA'!BJ223</f>
        <v>81125834.627730891</v>
      </c>
      <c r="AA147" s="83">
        <f>((AA145+AA146)/(30+'MONTHLY DATA'!BK223))*'MONTHLY DATA'!BK223</f>
        <v>103384688.31709093</v>
      </c>
      <c r="AB147" s="83">
        <f>((AB145+AB146)/(30+'MONTHLY DATA'!BL223))*'MONTHLY DATA'!BL223</f>
        <v>96293971.014682323</v>
      </c>
      <c r="AC147" s="83">
        <f>((AC145+AC146)/(30+'MONTHLY DATA'!BM223))*'MONTHLY DATA'!BM223</f>
        <v>103321429.10294539</v>
      </c>
      <c r="AD147" s="83">
        <f>((AD145+AD146)/(30+'MONTHLY DATA'!BN223))*'MONTHLY DATA'!BN223</f>
        <v>86253001.6761408</v>
      </c>
      <c r="AE147" s="83">
        <f>((AE145+AE146)/(30+'MONTHLY DATA'!BO223))*'MONTHLY DATA'!BO223</f>
        <v>101354681.23039535</v>
      </c>
      <c r="AF147" s="83">
        <f>((AF145+AF146)/(30+'MONTHLY DATA'!BP223))*'MONTHLY DATA'!BP223</f>
        <v>74494525.416305393</v>
      </c>
      <c r="AG147" s="83">
        <f>((AG145+AG146)/(30+'MONTHLY DATA'!BQ223))*'MONTHLY DATA'!BQ223</f>
        <v>94100382.104837313</v>
      </c>
      <c r="AH147" s="83">
        <f>((AH145+AH146)/(30+'MONTHLY DATA'!BR223))*'MONTHLY DATA'!BR223</f>
        <v>90301195.666955993</v>
      </c>
      <c r="AI147" s="83">
        <f>((AI145+AI146)/(30+'MONTHLY DATA'!BS223))*'MONTHLY DATA'!BS223</f>
        <v>100917721.10252613</v>
      </c>
      <c r="AJ147" s="83">
        <f>((AJ145+AJ146)/(30+'MONTHLY DATA'!BT223))*'MONTHLY DATA'!BT223</f>
        <v>78783832.896366999</v>
      </c>
      <c r="AK147" s="83">
        <f>((AK145+AK146)/(30+'MONTHLY DATA'!BU223))*'MONTHLY DATA'!BU223</f>
        <v>96454688.474423379</v>
      </c>
      <c r="AL147" s="83">
        <f>((AL145+AL146)/(30+'MONTHLY DATA'!BV223))*'MONTHLY DATA'!BV223</f>
        <v>70427351.210910901</v>
      </c>
      <c r="AM147" s="83">
        <f>((AM145+AM146)/(30+'MONTHLY DATA'!BW223))*'MONTHLY DATA'!BW223</f>
        <v>126771094.67475411</v>
      </c>
      <c r="AN147" s="83">
        <f>((AN145+AN146)/(30+'MONTHLY DATA'!BX223))*'MONTHLY DATA'!BX223</f>
        <v>115843608.08616713</v>
      </c>
      <c r="AO147" s="83">
        <f>((AO145+AO146)/(30+'MONTHLY DATA'!BY223))*'MONTHLY DATA'!BY223</f>
        <v>135704063.0909498</v>
      </c>
      <c r="AP147" s="83">
        <f>((AP145+AP146)/(30+'MONTHLY DATA'!BZ223))*'MONTHLY DATA'!BZ223</f>
        <v>113994640.72963707</v>
      </c>
      <c r="AQ147" s="83">
        <f>((AQ145+AQ146)/(30+'MONTHLY DATA'!CA223))*'MONTHLY DATA'!CA223</f>
        <v>133762212.00633612</v>
      </c>
      <c r="AR147" s="83">
        <f>((AR145+AR146)/(30+'MONTHLY DATA'!CB223))*'MONTHLY DATA'!CB223</f>
        <v>101333193.31055346</v>
      </c>
      <c r="AS147" s="83">
        <f>((AS145+AS146)/(30+'MONTHLY DATA'!CC223))*'MONTHLY DATA'!CC223</f>
        <v>129672150.32286096</v>
      </c>
      <c r="AT147" s="83">
        <f>((AT145+AT146)/(30+'MONTHLY DATA'!CD223))*'MONTHLY DATA'!CD223</f>
        <v>118577270.16945548</v>
      </c>
      <c r="AU147" s="83">
        <f>((AU145+AU146)/(30+'MONTHLY DATA'!CE223))*'MONTHLY DATA'!CE223</f>
        <v>130185750.10312331</v>
      </c>
      <c r="AV147" s="83">
        <f>((AV145+AV146)/(30+'MONTHLY DATA'!CF223))*'MONTHLY DATA'!CF223</f>
        <v>103163259.69708991</v>
      </c>
      <c r="AW147" s="83">
        <f>((AW145+AW146)/(30+'MONTHLY DATA'!CG223))*'MONTHLY DATA'!CG223</f>
        <v>123821957.65234891</v>
      </c>
      <c r="AX147" s="83">
        <f>((AX145+AX146)/(30+'MONTHLY DATA'!CH223))*'MONTHLY DATA'!CH223</f>
        <v>92096811.474439368</v>
      </c>
      <c r="AY147" s="83">
        <f>((AY145+AY146)/(30+'MONTHLY DATA'!CI223))*'MONTHLY DATA'!CI223</f>
        <v>118893618.8672857</v>
      </c>
      <c r="AZ147" s="83">
        <f>((AZ145+AZ146)/(30+'MONTHLY DATA'!CJ223))*'MONTHLY DATA'!CJ223</f>
        <v>105204932.36104095</v>
      </c>
      <c r="BA147" s="83">
        <f>((BA145+BA146)/(30+'MONTHLY DATA'!CK223))*'MONTHLY DATA'!CK223</f>
        <v>124446547.6572358</v>
      </c>
      <c r="BB147" s="83">
        <f>((BB145+BB146)/(30+'MONTHLY DATA'!CL223))*'MONTHLY DATA'!CL223</f>
        <v>106645753.75761062</v>
      </c>
      <c r="BC147" s="83">
        <f>((BC145+BC146)/(30+'MONTHLY DATA'!CM223))*'MONTHLY DATA'!CM223</f>
        <v>123987105.59868553</v>
      </c>
      <c r="BD147" s="83">
        <f>((BD145+BD146)/(30+'MONTHLY DATA'!CN223))*'MONTHLY DATA'!CN223</f>
        <v>90902427.655724421</v>
      </c>
      <c r="BE147" s="83">
        <f>((BE145+BE146)/(30+'MONTHLY DATA'!CO223))*'MONTHLY DATA'!CO223</f>
        <v>118008853.19586246</v>
      </c>
      <c r="BF147" s="83">
        <f>((BF145+BF146)/(30+'MONTHLY DATA'!CP223))*'MONTHLY DATA'!CP223</f>
        <v>113256046.95400646</v>
      </c>
      <c r="BG147" s="83">
        <f>((BG145+BG146)/(30+'MONTHLY DATA'!CQ223))*'MONTHLY DATA'!CQ223</f>
        <v>130226492.88486342</v>
      </c>
      <c r="BH147" s="83">
        <f>((BH145+BH146)/(30+'MONTHLY DATA'!CR223))*'MONTHLY DATA'!CR223</f>
        <v>101581193.16674991</v>
      </c>
      <c r="BI147" s="83">
        <f>((BI145+BI146)/(30+'MONTHLY DATA'!CS223))*'MONTHLY DATA'!CS223</f>
        <v>122316690.33549555</v>
      </c>
      <c r="BJ147" s="83">
        <f>((BJ145+BJ146)/(30+'MONTHLY DATA'!CT223))*'MONTHLY DATA'!CT223</f>
        <v>88189652.353649899</v>
      </c>
      <c r="BK147" s="650">
        <f t="shared" si="4"/>
        <v>6486540072.032258</v>
      </c>
    </row>
    <row r="148" spans="1:63" ht="15.75" x14ac:dyDescent="0.25">
      <c r="A148" s="627" t="s">
        <v>856</v>
      </c>
      <c r="C148" s="83">
        <f>C145+C146-C147</f>
        <v>223046862.43382978</v>
      </c>
      <c r="D148" s="83">
        <f t="shared" ref="D148:BJ148" si="68">D145+D146-D147</f>
        <v>172110164.29983655</v>
      </c>
      <c r="E148" s="83">
        <f t="shared" si="68"/>
        <v>204870300.08830446</v>
      </c>
      <c r="F148" s="83">
        <f t="shared" si="68"/>
        <v>165861526.78327781</v>
      </c>
      <c r="G148" s="83">
        <f t="shared" si="68"/>
        <v>206584415.79414567</v>
      </c>
      <c r="H148" s="83">
        <f t="shared" si="68"/>
        <v>153591251.27293095</v>
      </c>
      <c r="I148" s="83">
        <f t="shared" si="68"/>
        <v>209521122.83388534</v>
      </c>
      <c r="J148" s="83">
        <f t="shared" si="68"/>
        <v>178972051.9628256</v>
      </c>
      <c r="K148" s="83">
        <f t="shared" si="68"/>
        <v>211771546.49815351</v>
      </c>
      <c r="L148" s="83">
        <f t="shared" si="68"/>
        <v>163581933.69596937</v>
      </c>
      <c r="M148" s="83">
        <f t="shared" si="68"/>
        <v>198260382.33006662</v>
      </c>
      <c r="N148" s="83">
        <f t="shared" si="68"/>
        <v>145871935.5400365</v>
      </c>
      <c r="O148" s="83">
        <f t="shared" si="68"/>
        <v>146090857.19088492</v>
      </c>
      <c r="P148" s="83">
        <f t="shared" si="68"/>
        <v>126292005.73371071</v>
      </c>
      <c r="Q148" s="83">
        <f t="shared" si="68"/>
        <v>149446178.10906136</v>
      </c>
      <c r="R148" s="83">
        <f t="shared" si="68"/>
        <v>125080662.09610325</v>
      </c>
      <c r="S148" s="83">
        <f t="shared" si="68"/>
        <v>144307694.79609376</v>
      </c>
      <c r="T148" s="83">
        <f t="shared" si="68"/>
        <v>105052509.5482388</v>
      </c>
      <c r="U148" s="83">
        <f t="shared" si="68"/>
        <v>143061544.51215705</v>
      </c>
      <c r="V148" s="83">
        <f t="shared" si="68"/>
        <v>134070265.08280846</v>
      </c>
      <c r="W148" s="83">
        <f t="shared" si="68"/>
        <v>154426332.11906263</v>
      </c>
      <c r="X148" s="83">
        <f t="shared" si="68"/>
        <v>118375060.38105719</v>
      </c>
      <c r="Y148" s="83">
        <f t="shared" si="68"/>
        <v>155767053.37774146</v>
      </c>
      <c r="Z148" s="83">
        <f t="shared" si="68"/>
        <v>115894049.46818699</v>
      </c>
      <c r="AA148" s="83">
        <f t="shared" si="68"/>
        <v>155077032.47563636</v>
      </c>
      <c r="AB148" s="83">
        <f t="shared" si="68"/>
        <v>144440956.52202347</v>
      </c>
      <c r="AC148" s="83">
        <f t="shared" si="68"/>
        <v>154982143.65441805</v>
      </c>
      <c r="AD148" s="83">
        <f t="shared" si="68"/>
        <v>129379502.51421122</v>
      </c>
      <c r="AE148" s="83">
        <f t="shared" si="68"/>
        <v>152032021.84559301</v>
      </c>
      <c r="AF148" s="83">
        <f t="shared" si="68"/>
        <v>111741788.12445807</v>
      </c>
      <c r="AG148" s="83">
        <f t="shared" si="68"/>
        <v>141150573.15725595</v>
      </c>
      <c r="AH148" s="83">
        <f t="shared" si="68"/>
        <v>135451793.50043398</v>
      </c>
      <c r="AI148" s="83">
        <f t="shared" si="68"/>
        <v>151376581.65378922</v>
      </c>
      <c r="AJ148" s="83">
        <f t="shared" si="68"/>
        <v>118175749.34455051</v>
      </c>
      <c r="AK148" s="83">
        <f t="shared" si="68"/>
        <v>144682032.71163508</v>
      </c>
      <c r="AL148" s="83">
        <f t="shared" si="68"/>
        <v>105641026.81636636</v>
      </c>
      <c r="AM148" s="83">
        <f t="shared" si="68"/>
        <v>172869674.55648288</v>
      </c>
      <c r="AN148" s="83">
        <f t="shared" si="68"/>
        <v>157968556.48113701</v>
      </c>
      <c r="AO148" s="83">
        <f t="shared" si="68"/>
        <v>185050995.12402245</v>
      </c>
      <c r="AP148" s="83">
        <f t="shared" si="68"/>
        <v>155447237.35859597</v>
      </c>
      <c r="AQ148" s="83">
        <f t="shared" si="68"/>
        <v>182403016.37227651</v>
      </c>
      <c r="AR148" s="83">
        <f t="shared" si="68"/>
        <v>138181627.24166381</v>
      </c>
      <c r="AS148" s="83">
        <f t="shared" si="68"/>
        <v>176825659.53117406</v>
      </c>
      <c r="AT148" s="83">
        <f t="shared" si="68"/>
        <v>161696277.50380296</v>
      </c>
      <c r="AU148" s="83">
        <f t="shared" si="68"/>
        <v>177526022.86789542</v>
      </c>
      <c r="AV148" s="83">
        <f t="shared" si="68"/>
        <v>140677172.31421351</v>
      </c>
      <c r="AW148" s="83">
        <f t="shared" si="68"/>
        <v>168848124.07138488</v>
      </c>
      <c r="AX148" s="83">
        <f t="shared" si="68"/>
        <v>125586561.10150822</v>
      </c>
      <c r="AY148" s="83">
        <f t="shared" si="68"/>
        <v>155078633.30515525</v>
      </c>
      <c r="AZ148" s="83">
        <f t="shared" si="68"/>
        <v>137223824.81874907</v>
      </c>
      <c r="BA148" s="83">
        <f t="shared" si="68"/>
        <v>162321583.90074235</v>
      </c>
      <c r="BB148" s="83">
        <f t="shared" si="68"/>
        <v>139103157.07514429</v>
      </c>
      <c r="BC148" s="83">
        <f t="shared" si="68"/>
        <v>161722311.65045938</v>
      </c>
      <c r="BD148" s="83">
        <f t="shared" si="68"/>
        <v>118568383.89877097</v>
      </c>
      <c r="BE148" s="83">
        <f t="shared" si="68"/>
        <v>153924591.12503797</v>
      </c>
      <c r="BF148" s="83">
        <f t="shared" si="68"/>
        <v>147725278.63566062</v>
      </c>
      <c r="BG148" s="83">
        <f t="shared" si="68"/>
        <v>169860642.89330012</v>
      </c>
      <c r="BH148" s="83">
        <f t="shared" si="68"/>
        <v>132497208.47836946</v>
      </c>
      <c r="BI148" s="83">
        <f t="shared" si="68"/>
        <v>159543509.13325506</v>
      </c>
      <c r="BJ148" s="83">
        <f t="shared" si="68"/>
        <v>115029981.3308477</v>
      </c>
      <c r="BK148" s="650">
        <f t="shared" si="4"/>
        <v>9191718939.0383892</v>
      </c>
    </row>
    <row r="149" spans="1:63" ht="15.75" x14ac:dyDescent="0.25">
      <c r="A149" s="169" t="s">
        <v>857</v>
      </c>
      <c r="C149" s="83">
        <f>B151</f>
        <v>0</v>
      </c>
      <c r="D149" s="83">
        <f t="shared" ref="D149:BJ149" si="69">C151</f>
        <v>101384937.46992263</v>
      </c>
      <c r="E149" s="83">
        <f t="shared" si="69"/>
        <v>124315955.34989055</v>
      </c>
      <c r="F149" s="83">
        <f t="shared" si="69"/>
        <v>149630116.10827047</v>
      </c>
      <c r="G149" s="83">
        <f t="shared" si="69"/>
        <v>143405292.22343102</v>
      </c>
      <c r="H149" s="83">
        <f t="shared" si="69"/>
        <v>159086230.91708031</v>
      </c>
      <c r="I149" s="83">
        <f t="shared" si="69"/>
        <v>142126128.26818693</v>
      </c>
      <c r="J149" s="83">
        <f t="shared" si="69"/>
        <v>159839659.591851</v>
      </c>
      <c r="K149" s="83">
        <f t="shared" si="69"/>
        <v>154005323.4339439</v>
      </c>
      <c r="L149" s="83">
        <f t="shared" si="69"/>
        <v>166262213.60549882</v>
      </c>
      <c r="M149" s="83">
        <f t="shared" si="69"/>
        <v>149929157.86430374</v>
      </c>
      <c r="N149" s="83">
        <f t="shared" si="69"/>
        <v>158267972.8156229</v>
      </c>
      <c r="O149" s="83">
        <f t="shared" si="69"/>
        <v>138245412.88893607</v>
      </c>
      <c r="P149" s="83">
        <f t="shared" si="69"/>
        <v>137265785.55577564</v>
      </c>
      <c r="Q149" s="83">
        <f t="shared" si="69"/>
        <v>127234795.79492444</v>
      </c>
      <c r="R149" s="83">
        <f t="shared" si="69"/>
        <v>133570125.33295867</v>
      </c>
      <c r="S149" s="83">
        <f t="shared" si="69"/>
        <v>124865897.37954715</v>
      </c>
      <c r="T149" s="83">
        <f t="shared" si="69"/>
        <v>129945872.08479218</v>
      </c>
      <c r="U149" s="83">
        <f t="shared" si="69"/>
        <v>113447494.58146323</v>
      </c>
      <c r="V149" s="83">
        <f t="shared" si="69"/>
        <v>123831949.90726498</v>
      </c>
      <c r="W149" s="83">
        <f t="shared" si="69"/>
        <v>124504517.58141476</v>
      </c>
      <c r="X149" s="83">
        <f t="shared" si="69"/>
        <v>134656272.26919597</v>
      </c>
      <c r="Y149" s="83">
        <f t="shared" si="69"/>
        <v>122153057.14150153</v>
      </c>
      <c r="Z149" s="83">
        <f t="shared" si="69"/>
        <v>134168329.21618629</v>
      </c>
      <c r="AA149" s="83">
        <f t="shared" si="69"/>
        <v>120719769.02004227</v>
      </c>
      <c r="AB149" s="83">
        <f t="shared" si="69"/>
        <v>125362182.49803576</v>
      </c>
      <c r="AC149" s="83">
        <f t="shared" si="69"/>
        <v>122637790.46366329</v>
      </c>
      <c r="AD149" s="83">
        <f t="shared" si="69"/>
        <v>126190879.14458244</v>
      </c>
      <c r="AE149" s="83">
        <f t="shared" si="69"/>
        <v>116168355.29945166</v>
      </c>
      <c r="AF149" s="83">
        <f t="shared" si="69"/>
        <v>121909262.33865668</v>
      </c>
      <c r="AG149" s="83">
        <f t="shared" si="69"/>
        <v>106205022.93777943</v>
      </c>
      <c r="AH149" s="83">
        <f t="shared" si="69"/>
        <v>112434361.86137973</v>
      </c>
      <c r="AI149" s="83">
        <f t="shared" si="69"/>
        <v>112675525.16446079</v>
      </c>
      <c r="AJ149" s="83">
        <f t="shared" si="69"/>
        <v>120023684.91738637</v>
      </c>
      <c r="AK149" s="83">
        <f t="shared" si="69"/>
        <v>108272470.1190622</v>
      </c>
      <c r="AL149" s="83">
        <f t="shared" si="69"/>
        <v>114979319.46849877</v>
      </c>
      <c r="AM149" s="83">
        <f t="shared" si="69"/>
        <v>100281975.5840296</v>
      </c>
      <c r="AN149" s="83">
        <f t="shared" si="69"/>
        <v>126820408.99380936</v>
      </c>
      <c r="AO149" s="83">
        <f t="shared" si="69"/>
        <v>132223448.25622509</v>
      </c>
      <c r="AP149" s="83">
        <f t="shared" si="69"/>
        <v>147305991.56940064</v>
      </c>
      <c r="AQ149" s="83">
        <f t="shared" si="69"/>
        <v>140563999.1451413</v>
      </c>
      <c r="AR149" s="83">
        <f t="shared" si="69"/>
        <v>149948971.4902297</v>
      </c>
      <c r="AS149" s="83">
        <f t="shared" si="69"/>
        <v>133774920.8398077</v>
      </c>
      <c r="AT149" s="83">
        <f t="shared" si="69"/>
        <v>144207412.31509867</v>
      </c>
      <c r="AU149" s="83">
        <f t="shared" si="69"/>
        <v>142026713.13020435</v>
      </c>
      <c r="AV149" s="83">
        <f t="shared" si="69"/>
        <v>148363770.28483206</v>
      </c>
      <c r="AW149" s="83">
        <f t="shared" si="69"/>
        <v>134197580.49241403</v>
      </c>
      <c r="AX149" s="83">
        <f t="shared" si="69"/>
        <v>140699791.40462092</v>
      </c>
      <c r="AY149" s="83">
        <f t="shared" si="69"/>
        <v>123632949.37784567</v>
      </c>
      <c r="AZ149" s="83">
        <f t="shared" si="69"/>
        <v>139355791.34150046</v>
      </c>
      <c r="BA149" s="83">
        <f t="shared" si="69"/>
        <v>138289808.08012477</v>
      </c>
      <c r="BB149" s="83">
        <f t="shared" si="69"/>
        <v>150305695.99043357</v>
      </c>
      <c r="BC149" s="83">
        <f t="shared" si="69"/>
        <v>144704426.53278893</v>
      </c>
      <c r="BD149" s="83">
        <f t="shared" si="69"/>
        <v>153213369.09162414</v>
      </c>
      <c r="BE149" s="83">
        <f t="shared" si="69"/>
        <v>135890876.49519756</v>
      </c>
      <c r="BF149" s="83">
        <f t="shared" si="69"/>
        <v>144907733.81011778</v>
      </c>
      <c r="BG149" s="83">
        <f t="shared" si="69"/>
        <v>146316506.22288918</v>
      </c>
      <c r="BH149" s="83">
        <f t="shared" si="69"/>
        <v>158088574.55809465</v>
      </c>
      <c r="BI149" s="83">
        <f t="shared" si="69"/>
        <v>145292891.51823205</v>
      </c>
      <c r="BJ149" s="83">
        <f t="shared" si="69"/>
        <v>152418200.32574356</v>
      </c>
      <c r="BK149" s="650">
        <f t="shared" si="4"/>
        <v>7932552927.4653702</v>
      </c>
    </row>
    <row r="150" spans="1:63" ht="15.75" x14ac:dyDescent="0.25">
      <c r="A150" s="627" t="s">
        <v>858</v>
      </c>
      <c r="C150" s="83">
        <f>C148+C149</f>
        <v>223046862.43382978</v>
      </c>
      <c r="D150" s="83">
        <f t="shared" ref="D150:BJ150" si="70">D148+D149</f>
        <v>273495101.76975918</v>
      </c>
      <c r="E150" s="83">
        <f t="shared" si="70"/>
        <v>329186255.43819499</v>
      </c>
      <c r="F150" s="83">
        <f t="shared" si="70"/>
        <v>315491642.89154828</v>
      </c>
      <c r="G150" s="83">
        <f t="shared" si="70"/>
        <v>349989708.01757669</v>
      </c>
      <c r="H150" s="83">
        <f t="shared" si="70"/>
        <v>312677482.19001126</v>
      </c>
      <c r="I150" s="83">
        <f t="shared" si="70"/>
        <v>351647251.10207224</v>
      </c>
      <c r="J150" s="83">
        <f t="shared" si="70"/>
        <v>338811711.55467659</v>
      </c>
      <c r="K150" s="83">
        <f t="shared" si="70"/>
        <v>365776869.93209743</v>
      </c>
      <c r="L150" s="83">
        <f t="shared" si="70"/>
        <v>329844147.30146819</v>
      </c>
      <c r="M150" s="83">
        <f t="shared" si="70"/>
        <v>348189540.19437039</v>
      </c>
      <c r="N150" s="83">
        <f t="shared" si="70"/>
        <v>304139908.35565937</v>
      </c>
      <c r="O150" s="83">
        <f t="shared" si="70"/>
        <v>284336270.07982099</v>
      </c>
      <c r="P150" s="83">
        <f t="shared" si="70"/>
        <v>263557791.28948635</v>
      </c>
      <c r="Q150" s="83">
        <f t="shared" si="70"/>
        <v>276680973.9039858</v>
      </c>
      <c r="R150" s="83">
        <f t="shared" si="70"/>
        <v>258650787.42906192</v>
      </c>
      <c r="S150" s="83">
        <f t="shared" si="70"/>
        <v>269173592.17564094</v>
      </c>
      <c r="T150" s="83">
        <f t="shared" si="70"/>
        <v>234998381.63303098</v>
      </c>
      <c r="U150" s="83">
        <f t="shared" si="70"/>
        <v>256509039.0936203</v>
      </c>
      <c r="V150" s="83">
        <f t="shared" si="70"/>
        <v>257902214.99007344</v>
      </c>
      <c r="W150" s="83">
        <f t="shared" si="70"/>
        <v>278930849.70047736</v>
      </c>
      <c r="X150" s="83">
        <f t="shared" si="70"/>
        <v>253031332.65025318</v>
      </c>
      <c r="Y150" s="83">
        <f t="shared" si="70"/>
        <v>277920110.519243</v>
      </c>
      <c r="Z150" s="83">
        <f t="shared" si="70"/>
        <v>250062378.68437326</v>
      </c>
      <c r="AA150" s="83">
        <f t="shared" si="70"/>
        <v>275796801.49567866</v>
      </c>
      <c r="AB150" s="83">
        <f t="shared" si="70"/>
        <v>269803139.02005923</v>
      </c>
      <c r="AC150" s="83">
        <f t="shared" si="70"/>
        <v>277619934.11808133</v>
      </c>
      <c r="AD150" s="83">
        <f t="shared" si="70"/>
        <v>255570381.65879366</v>
      </c>
      <c r="AE150" s="83">
        <f t="shared" si="70"/>
        <v>268200377.14504468</v>
      </c>
      <c r="AF150" s="83">
        <f t="shared" si="70"/>
        <v>233651050.46311474</v>
      </c>
      <c r="AG150" s="83">
        <f t="shared" si="70"/>
        <v>247355596.09503537</v>
      </c>
      <c r="AH150" s="83">
        <f t="shared" si="70"/>
        <v>247886155.36181372</v>
      </c>
      <c r="AI150" s="83">
        <f t="shared" si="70"/>
        <v>264052106.81825</v>
      </c>
      <c r="AJ150" s="83">
        <f t="shared" si="70"/>
        <v>238199434.26193687</v>
      </c>
      <c r="AK150" s="83">
        <f t="shared" si="70"/>
        <v>252954502.8306973</v>
      </c>
      <c r="AL150" s="83">
        <f t="shared" si="70"/>
        <v>220620346.28486514</v>
      </c>
      <c r="AM150" s="83">
        <f t="shared" si="70"/>
        <v>273151650.14051247</v>
      </c>
      <c r="AN150" s="83">
        <f t="shared" si="70"/>
        <v>284788965.47494638</v>
      </c>
      <c r="AO150" s="83">
        <f t="shared" si="70"/>
        <v>317274443.38024753</v>
      </c>
      <c r="AP150" s="83">
        <f t="shared" si="70"/>
        <v>302753228.92799664</v>
      </c>
      <c r="AQ150" s="83">
        <f t="shared" si="70"/>
        <v>322967015.51741779</v>
      </c>
      <c r="AR150" s="83">
        <f t="shared" si="70"/>
        <v>288130598.73189354</v>
      </c>
      <c r="AS150" s="83">
        <f t="shared" si="70"/>
        <v>310600580.37098175</v>
      </c>
      <c r="AT150" s="83">
        <f t="shared" si="70"/>
        <v>305903689.81890166</v>
      </c>
      <c r="AU150" s="83">
        <f t="shared" si="70"/>
        <v>319552735.9980998</v>
      </c>
      <c r="AV150" s="83">
        <f t="shared" si="70"/>
        <v>289040942.59904557</v>
      </c>
      <c r="AW150" s="83">
        <f t="shared" si="70"/>
        <v>303045704.5637989</v>
      </c>
      <c r="AX150" s="83">
        <f t="shared" si="70"/>
        <v>266286352.50612915</v>
      </c>
      <c r="AY150" s="83">
        <f t="shared" si="70"/>
        <v>278711582.68300092</v>
      </c>
      <c r="AZ150" s="83">
        <f t="shared" si="70"/>
        <v>276579616.16024953</v>
      </c>
      <c r="BA150" s="83">
        <f t="shared" si="70"/>
        <v>300611391.98086715</v>
      </c>
      <c r="BB150" s="83">
        <f t="shared" si="70"/>
        <v>289408853.06557786</v>
      </c>
      <c r="BC150" s="83">
        <f t="shared" si="70"/>
        <v>306426738.18324828</v>
      </c>
      <c r="BD150" s="83">
        <f t="shared" si="70"/>
        <v>271781752.99039513</v>
      </c>
      <c r="BE150" s="83">
        <f t="shared" si="70"/>
        <v>289815467.62023556</v>
      </c>
      <c r="BF150" s="83">
        <f t="shared" si="70"/>
        <v>292633012.44577837</v>
      </c>
      <c r="BG150" s="83">
        <f t="shared" si="70"/>
        <v>316177149.1161893</v>
      </c>
      <c r="BH150" s="83">
        <f t="shared" si="70"/>
        <v>290585783.0364641</v>
      </c>
      <c r="BI150" s="83">
        <f t="shared" si="70"/>
        <v>304836400.65148711</v>
      </c>
      <c r="BJ150" s="83">
        <f t="shared" si="70"/>
        <v>267448181.65659124</v>
      </c>
      <c r="BK150" s="650">
        <f t="shared" si="4"/>
        <v>17124271866.503759</v>
      </c>
    </row>
    <row r="151" spans="1:63" ht="15.75" x14ac:dyDescent="0.25">
      <c r="A151" s="169" t="s">
        <v>859</v>
      </c>
      <c r="B151" s="83"/>
      <c r="C151" s="83">
        <f>(C150/(30+'MONTHLY DATA'!AM225))*'MONTHLY DATA'!AM225</f>
        <v>101384937.46992263</v>
      </c>
      <c r="D151" s="83">
        <f>(D150/(30+'MONTHLY DATA'!AN225))*'MONTHLY DATA'!AN225</f>
        <v>124315955.34989055</v>
      </c>
      <c r="E151" s="83">
        <f>(E150/(30+'MONTHLY DATA'!AO225))*'MONTHLY DATA'!AO225</f>
        <v>149630116.10827047</v>
      </c>
      <c r="F151" s="83">
        <f>(F150/(30+'MONTHLY DATA'!AP225))*'MONTHLY DATA'!AP225</f>
        <v>143405292.22343102</v>
      </c>
      <c r="G151" s="83">
        <f>(G150/(30+'MONTHLY DATA'!AQ225))*'MONTHLY DATA'!AQ225</f>
        <v>159086230.91708031</v>
      </c>
      <c r="H151" s="83">
        <f>(H150/(30+'MONTHLY DATA'!AR225))*'MONTHLY DATA'!AR225</f>
        <v>142126128.26818693</v>
      </c>
      <c r="I151" s="83">
        <f>(I150/(30+'MONTHLY DATA'!AS225))*'MONTHLY DATA'!AS225</f>
        <v>159839659.591851</v>
      </c>
      <c r="J151" s="83">
        <f>(J150/(30+'MONTHLY DATA'!AT225))*'MONTHLY DATA'!AT225</f>
        <v>154005323.4339439</v>
      </c>
      <c r="K151" s="83">
        <f>(K150/(30+'MONTHLY DATA'!AU225))*'MONTHLY DATA'!AU225</f>
        <v>166262213.60549882</v>
      </c>
      <c r="L151" s="83">
        <f>(L150/(30+'MONTHLY DATA'!AV225))*'MONTHLY DATA'!AV225</f>
        <v>149929157.86430374</v>
      </c>
      <c r="M151" s="83">
        <f>(M150/(30+'MONTHLY DATA'!AW225))*'MONTHLY DATA'!AW225</f>
        <v>158267972.8156229</v>
      </c>
      <c r="N151" s="83">
        <f>(N150/(30+'MONTHLY DATA'!AX225))*'MONTHLY DATA'!AX225</f>
        <v>138245412.88893607</v>
      </c>
      <c r="O151" s="83">
        <f>(O150/(30+'MONTHLY DATA'!AY225))*'MONTHLY DATA'!AY225</f>
        <v>137265785.55577564</v>
      </c>
      <c r="P151" s="83">
        <f>(P150/(30+'MONTHLY DATA'!AZ225))*'MONTHLY DATA'!AZ225</f>
        <v>127234795.79492444</v>
      </c>
      <c r="Q151" s="83">
        <f>(Q150/(30+'MONTHLY DATA'!BA225))*'MONTHLY DATA'!BA225</f>
        <v>133570125.33295867</v>
      </c>
      <c r="R151" s="83">
        <f>(R150/(30+'MONTHLY DATA'!BB225))*'MONTHLY DATA'!BB225</f>
        <v>124865897.37954715</v>
      </c>
      <c r="S151" s="83">
        <f>(S150/(30+'MONTHLY DATA'!BC225))*'MONTHLY DATA'!BC225</f>
        <v>129945872.08479218</v>
      </c>
      <c r="T151" s="83">
        <f>(T150/(30+'MONTHLY DATA'!BD225))*'MONTHLY DATA'!BD225</f>
        <v>113447494.58146323</v>
      </c>
      <c r="U151" s="83">
        <f>(U150/(30+'MONTHLY DATA'!BE225))*'MONTHLY DATA'!BE225</f>
        <v>123831949.90726498</v>
      </c>
      <c r="V151" s="83">
        <f>(V150/(30+'MONTHLY DATA'!BF225))*'MONTHLY DATA'!BF225</f>
        <v>124504517.58141476</v>
      </c>
      <c r="W151" s="83">
        <f>(W150/(30+'MONTHLY DATA'!BG225))*'MONTHLY DATA'!BG225</f>
        <v>134656272.26919597</v>
      </c>
      <c r="X151" s="83">
        <f>(X150/(30+'MONTHLY DATA'!BH225))*'MONTHLY DATA'!BH225</f>
        <v>122153057.14150153</v>
      </c>
      <c r="Y151" s="83">
        <f>(Y150/(30+'MONTHLY DATA'!BI225))*'MONTHLY DATA'!BI225</f>
        <v>134168329.21618629</v>
      </c>
      <c r="Z151" s="83">
        <f>(Z150/(30+'MONTHLY DATA'!BJ225))*'MONTHLY DATA'!BJ225</f>
        <v>120719769.02004227</v>
      </c>
      <c r="AA151" s="83">
        <f>(AA150/(30+'MONTHLY DATA'!BK225))*'MONTHLY DATA'!BK225</f>
        <v>125362182.49803576</v>
      </c>
      <c r="AB151" s="83">
        <f>(AB150/(30+'MONTHLY DATA'!BL225))*'MONTHLY DATA'!BL225</f>
        <v>122637790.46366329</v>
      </c>
      <c r="AC151" s="83">
        <f>(AC150/(30+'MONTHLY DATA'!BM225))*'MONTHLY DATA'!BM225</f>
        <v>126190879.14458244</v>
      </c>
      <c r="AD151" s="83">
        <f>(AD150/(30+'MONTHLY DATA'!BN225))*'MONTHLY DATA'!BN225</f>
        <v>116168355.29945166</v>
      </c>
      <c r="AE151" s="83">
        <f>(AE150/(30+'MONTHLY DATA'!BO225))*'MONTHLY DATA'!BO225</f>
        <v>121909262.33865668</v>
      </c>
      <c r="AF151" s="83">
        <f>(AF150/(30+'MONTHLY DATA'!BP225))*'MONTHLY DATA'!BP225</f>
        <v>106205022.93777943</v>
      </c>
      <c r="AG151" s="83">
        <f>(AG150/(30+'MONTHLY DATA'!BQ225))*'MONTHLY DATA'!BQ225</f>
        <v>112434361.86137973</v>
      </c>
      <c r="AH151" s="83">
        <f>(AH150/(30+'MONTHLY DATA'!BR225))*'MONTHLY DATA'!BR225</f>
        <v>112675525.16446079</v>
      </c>
      <c r="AI151" s="83">
        <f>(AI150/(30+'MONTHLY DATA'!BS225))*'MONTHLY DATA'!BS225</f>
        <v>120023684.91738637</v>
      </c>
      <c r="AJ151" s="83">
        <f>(AJ150/(30+'MONTHLY DATA'!BT225))*'MONTHLY DATA'!BT225</f>
        <v>108272470.1190622</v>
      </c>
      <c r="AK151" s="83">
        <f>(AK150/(30+'MONTHLY DATA'!BU225))*'MONTHLY DATA'!BU225</f>
        <v>114979319.46849877</v>
      </c>
      <c r="AL151" s="83">
        <f>(AL150/(30+'MONTHLY DATA'!BV225))*'MONTHLY DATA'!BV225</f>
        <v>100281975.5840296</v>
      </c>
      <c r="AM151" s="83">
        <f>(AM150/(30+'MONTHLY DATA'!BW225))*'MONTHLY DATA'!BW225</f>
        <v>126820408.99380936</v>
      </c>
      <c r="AN151" s="83">
        <f>(AN150/(30+'MONTHLY DATA'!BX225))*'MONTHLY DATA'!BX225</f>
        <v>132223448.25622509</v>
      </c>
      <c r="AO151" s="83">
        <f>(AO150/(30+'MONTHLY DATA'!BY225))*'MONTHLY DATA'!BY225</f>
        <v>147305991.56940064</v>
      </c>
      <c r="AP151" s="83">
        <f>(AP150/(30+'MONTHLY DATA'!BZ225))*'MONTHLY DATA'!BZ225</f>
        <v>140563999.1451413</v>
      </c>
      <c r="AQ151" s="83">
        <f>(AQ150/(30+'MONTHLY DATA'!CA225))*'MONTHLY DATA'!CA225</f>
        <v>149948971.4902297</v>
      </c>
      <c r="AR151" s="83">
        <f>(AR150/(30+'MONTHLY DATA'!CB225))*'MONTHLY DATA'!CB225</f>
        <v>133774920.8398077</v>
      </c>
      <c r="AS151" s="83">
        <f>(AS150/(30+'MONTHLY DATA'!CC225))*'MONTHLY DATA'!CC225</f>
        <v>144207412.31509867</v>
      </c>
      <c r="AT151" s="83">
        <f>(AT150/(30+'MONTHLY DATA'!CD225))*'MONTHLY DATA'!CD225</f>
        <v>142026713.13020435</v>
      </c>
      <c r="AU151" s="83">
        <f>(AU150/(30+'MONTHLY DATA'!CE225))*'MONTHLY DATA'!CE225</f>
        <v>148363770.28483206</v>
      </c>
      <c r="AV151" s="83">
        <f>(AV150/(30+'MONTHLY DATA'!CF225))*'MONTHLY DATA'!CF225</f>
        <v>134197580.49241403</v>
      </c>
      <c r="AW151" s="83">
        <f>(AW150/(30+'MONTHLY DATA'!CG225))*'MONTHLY DATA'!CG225</f>
        <v>140699791.40462092</v>
      </c>
      <c r="AX151" s="83">
        <f>(AX150/(30+'MONTHLY DATA'!CH225))*'MONTHLY DATA'!CH225</f>
        <v>123632949.37784567</v>
      </c>
      <c r="AY151" s="83">
        <f>(AY150/(30+'MONTHLY DATA'!CI225))*'MONTHLY DATA'!CI225</f>
        <v>139355791.34150046</v>
      </c>
      <c r="AZ151" s="83">
        <f>(AZ150/(30+'MONTHLY DATA'!CJ225))*'MONTHLY DATA'!CJ225</f>
        <v>138289808.08012477</v>
      </c>
      <c r="BA151" s="83">
        <f>(BA150/(30+'MONTHLY DATA'!CK225))*'MONTHLY DATA'!CK225</f>
        <v>150305695.99043357</v>
      </c>
      <c r="BB151" s="83">
        <f>(BB150/(30+'MONTHLY DATA'!CL225))*'MONTHLY DATA'!CL225</f>
        <v>144704426.53278893</v>
      </c>
      <c r="BC151" s="83">
        <f>(BC150/(30+'MONTHLY DATA'!CM225))*'MONTHLY DATA'!CM225</f>
        <v>153213369.09162414</v>
      </c>
      <c r="BD151" s="83">
        <f>(BD150/(30+'MONTHLY DATA'!CN225))*'MONTHLY DATA'!CN225</f>
        <v>135890876.49519756</v>
      </c>
      <c r="BE151" s="83">
        <f>(BE150/(30+'MONTHLY DATA'!CO225))*'MONTHLY DATA'!CO225</f>
        <v>144907733.81011778</v>
      </c>
      <c r="BF151" s="83">
        <f>(BF150/(30+'MONTHLY DATA'!CP225))*'MONTHLY DATA'!CP225</f>
        <v>146316506.22288918</v>
      </c>
      <c r="BG151" s="83">
        <f>(BG150/(30+'MONTHLY DATA'!CQ225))*'MONTHLY DATA'!CQ225</f>
        <v>158088574.55809465</v>
      </c>
      <c r="BH151" s="83">
        <f>(BH150/(30+'MONTHLY DATA'!CR225))*'MONTHLY DATA'!CR225</f>
        <v>145292891.51823205</v>
      </c>
      <c r="BI151" s="83">
        <f>(BI150/(30+'MONTHLY DATA'!CS225))*'MONTHLY DATA'!CS225</f>
        <v>152418200.32574356</v>
      </c>
      <c r="BJ151" s="83">
        <f>(BJ150/(30+'MONTHLY DATA'!CT225))*'MONTHLY DATA'!CT225</f>
        <v>133724090.82829563</v>
      </c>
      <c r="BK151" s="650">
        <f t="shared" si="4"/>
        <v>8066277018.2936659</v>
      </c>
    </row>
    <row r="152" spans="1:63" ht="16.5" thickBot="1" x14ac:dyDescent="0.3">
      <c r="A152" s="169"/>
      <c r="C152" s="83"/>
      <c r="BK152" s="650">
        <f t="shared" si="4"/>
        <v>0</v>
      </c>
    </row>
    <row r="153" spans="1:63" ht="16.5" thickBot="1" x14ac:dyDescent="0.3">
      <c r="A153" s="362" t="s">
        <v>430</v>
      </c>
      <c r="C153" s="83">
        <f t="shared" ref="C153:AH153" si="71">C154+C178+C202+C226</f>
        <v>0</v>
      </c>
      <c r="D153" s="83">
        <f t="shared" si="71"/>
        <v>0</v>
      </c>
      <c r="E153" s="83">
        <f t="shared" si="71"/>
        <v>0</v>
      </c>
      <c r="F153" s="83">
        <f t="shared" si="71"/>
        <v>0</v>
      </c>
      <c r="G153" s="83">
        <f t="shared" si="71"/>
        <v>0</v>
      </c>
      <c r="H153" s="83">
        <f t="shared" si="71"/>
        <v>0</v>
      </c>
      <c r="I153" s="83">
        <f t="shared" si="71"/>
        <v>0</v>
      </c>
      <c r="J153" s="83">
        <f t="shared" si="71"/>
        <v>0</v>
      </c>
      <c r="K153" s="83">
        <f t="shared" si="71"/>
        <v>0</v>
      </c>
      <c r="L153" s="83">
        <f t="shared" si="71"/>
        <v>0</v>
      </c>
      <c r="M153" s="83">
        <f t="shared" si="71"/>
        <v>0</v>
      </c>
      <c r="N153" s="83">
        <f t="shared" si="71"/>
        <v>0</v>
      </c>
      <c r="O153" s="83">
        <f t="shared" si="71"/>
        <v>176392199.24766478</v>
      </c>
      <c r="P153" s="83">
        <f t="shared" si="71"/>
        <v>239865123.22357577</v>
      </c>
      <c r="Q153" s="83">
        <f t="shared" si="71"/>
        <v>297290161.2528674</v>
      </c>
      <c r="R153" s="83">
        <f t="shared" si="71"/>
        <v>301989310.25187325</v>
      </c>
      <c r="S153" s="83">
        <f t="shared" si="71"/>
        <v>333650017.27063417</v>
      </c>
      <c r="T153" s="83">
        <f t="shared" si="71"/>
        <v>336462338.80696124</v>
      </c>
      <c r="U153" s="83">
        <f t="shared" si="71"/>
        <v>358660086.0898174</v>
      </c>
      <c r="V153" s="83">
        <f t="shared" si="71"/>
        <v>335565968.60566688</v>
      </c>
      <c r="W153" s="83">
        <f t="shared" si="71"/>
        <v>355956666.89662898</v>
      </c>
      <c r="X153" s="83">
        <f t="shared" si="71"/>
        <v>342614247.90631676</v>
      </c>
      <c r="Y153" s="83">
        <f t="shared" si="71"/>
        <v>371845806.40372288</v>
      </c>
      <c r="Z153" s="83">
        <f t="shared" si="71"/>
        <v>375311006.35976642</v>
      </c>
      <c r="AA153" s="83">
        <f t="shared" si="71"/>
        <v>497714326.41649473</v>
      </c>
      <c r="AB153" s="83">
        <f t="shared" si="71"/>
        <v>521600143.53319621</v>
      </c>
      <c r="AC153" s="83">
        <f t="shared" si="71"/>
        <v>501692072.83083487</v>
      </c>
      <c r="AD153" s="83">
        <f t="shared" si="71"/>
        <v>500143621.66677356</v>
      </c>
      <c r="AE153" s="83">
        <f t="shared" si="71"/>
        <v>499111249.24291503</v>
      </c>
      <c r="AF153" s="83">
        <f t="shared" si="71"/>
        <v>534599641.44799936</v>
      </c>
      <c r="AG153" s="83">
        <f t="shared" si="71"/>
        <v>517372185.71301836</v>
      </c>
      <c r="AH153" s="83">
        <f t="shared" si="71"/>
        <v>510328704.28683704</v>
      </c>
      <c r="AI153" s="83">
        <f t="shared" ref="AI153:BJ153" si="72">AI154+AI178+AI202+AI226</f>
        <v>501069177.86824298</v>
      </c>
      <c r="AJ153" s="83">
        <f t="shared" si="72"/>
        <v>511685373.74202055</v>
      </c>
      <c r="AK153" s="83">
        <f t="shared" si="72"/>
        <v>508604806.63966429</v>
      </c>
      <c r="AL153" s="83">
        <f t="shared" si="72"/>
        <v>538588141.80408955</v>
      </c>
      <c r="AM153" s="83">
        <f t="shared" si="72"/>
        <v>528499806.14645994</v>
      </c>
      <c r="AN153" s="83">
        <f t="shared" si="72"/>
        <v>529966119.11705679</v>
      </c>
      <c r="AO153" s="83">
        <f t="shared" si="72"/>
        <v>519001686.11056566</v>
      </c>
      <c r="AP153" s="83">
        <f t="shared" si="72"/>
        <v>532207300.16472048</v>
      </c>
      <c r="AQ153" s="83">
        <f t="shared" si="72"/>
        <v>542717046.11776805</v>
      </c>
      <c r="AR153" s="83">
        <f t="shared" si="72"/>
        <v>591854298.19975352</v>
      </c>
      <c r="AS153" s="83">
        <f t="shared" si="72"/>
        <v>578693280.62513208</v>
      </c>
      <c r="AT153" s="83">
        <f t="shared" si="72"/>
        <v>562484335.25871778</v>
      </c>
      <c r="AU153" s="83">
        <f t="shared" si="72"/>
        <v>537440991.36261129</v>
      </c>
      <c r="AV153" s="83">
        <f t="shared" si="72"/>
        <v>543465729.72956705</v>
      </c>
      <c r="AW153" s="83">
        <f t="shared" si="72"/>
        <v>538090139.7787962</v>
      </c>
      <c r="AX153" s="83">
        <f t="shared" si="72"/>
        <v>578903850.66766489</v>
      </c>
      <c r="AY153" s="83">
        <f t="shared" si="72"/>
        <v>569915519.1137507</v>
      </c>
      <c r="AZ153" s="83">
        <f t="shared" si="72"/>
        <v>579095556.16925609</v>
      </c>
      <c r="BA153" s="83">
        <f t="shared" si="72"/>
        <v>566473524.54366255</v>
      </c>
      <c r="BB153" s="83">
        <f t="shared" si="72"/>
        <v>583125133.86072445</v>
      </c>
      <c r="BC153" s="83">
        <f t="shared" si="72"/>
        <v>592460155.68354547</v>
      </c>
      <c r="BD153" s="83">
        <f t="shared" si="72"/>
        <v>644137205.0081687</v>
      </c>
      <c r="BE153" s="83">
        <f t="shared" si="72"/>
        <v>626684319.31132424</v>
      </c>
      <c r="BF153" s="83">
        <f t="shared" si="72"/>
        <v>619121033.52886724</v>
      </c>
      <c r="BG153" s="83">
        <f t="shared" si="72"/>
        <v>614134719.26140523</v>
      </c>
      <c r="BH153" s="83">
        <f t="shared" si="72"/>
        <v>636371024.3674705</v>
      </c>
      <c r="BI153" s="83">
        <f t="shared" si="72"/>
        <v>631455916.47494793</v>
      </c>
      <c r="BJ153" s="83">
        <f t="shared" si="72"/>
        <v>674452613.03444719</v>
      </c>
      <c r="BK153" s="650">
        <f t="shared" si="4"/>
        <v>23888863681.143959</v>
      </c>
    </row>
    <row r="154" spans="1:63" ht="15.75" x14ac:dyDescent="0.25">
      <c r="A154" s="774" t="s">
        <v>1073</v>
      </c>
      <c r="C154" s="83">
        <f>C175-C176</f>
        <v>0</v>
      </c>
      <c r="D154" s="83">
        <f t="shared" ref="D154:BJ154" si="73">D175-D176</f>
        <v>0</v>
      </c>
      <c r="E154" s="83">
        <f t="shared" si="73"/>
        <v>0</v>
      </c>
      <c r="F154" s="83">
        <f t="shared" si="73"/>
        <v>0</v>
      </c>
      <c r="G154" s="83">
        <f t="shared" si="73"/>
        <v>0</v>
      </c>
      <c r="H154" s="83">
        <f t="shared" si="73"/>
        <v>0</v>
      </c>
      <c r="I154" s="83">
        <f t="shared" si="73"/>
        <v>0</v>
      </c>
      <c r="J154" s="83">
        <f t="shared" si="73"/>
        <v>0</v>
      </c>
      <c r="K154" s="83">
        <f t="shared" si="73"/>
        <v>0</v>
      </c>
      <c r="L154" s="83">
        <f t="shared" si="73"/>
        <v>0</v>
      </c>
      <c r="M154" s="83">
        <f t="shared" si="73"/>
        <v>0</v>
      </c>
      <c r="N154" s="83">
        <f t="shared" si="73"/>
        <v>0</v>
      </c>
      <c r="O154" s="83">
        <f t="shared" si="73"/>
        <v>99708534.604262322</v>
      </c>
      <c r="P154" s="83">
        <f t="shared" si="73"/>
        <v>114541410.71642651</v>
      </c>
      <c r="Q154" s="83">
        <f t="shared" si="73"/>
        <v>150670059.5024659</v>
      </c>
      <c r="R154" s="83">
        <f t="shared" si="73"/>
        <v>137773112.56909597</v>
      </c>
      <c r="S154" s="83">
        <f t="shared" si="73"/>
        <v>166430155.99659312</v>
      </c>
      <c r="T154" s="83">
        <f t="shared" si="73"/>
        <v>168539384.98460573</v>
      </c>
      <c r="U154" s="83">
        <f t="shared" si="73"/>
        <v>188922930.74624974</v>
      </c>
      <c r="V154" s="83">
        <f t="shared" si="73"/>
        <v>155762636.69611901</v>
      </c>
      <c r="W154" s="83">
        <f t="shared" si="73"/>
        <v>177328607.23837847</v>
      </c>
      <c r="X154" s="83">
        <f t="shared" si="73"/>
        <v>161923216.97793847</v>
      </c>
      <c r="Y154" s="83">
        <f t="shared" si="73"/>
        <v>191362523.48749125</v>
      </c>
      <c r="Z154" s="83">
        <f t="shared" si="73"/>
        <v>195635003.12666306</v>
      </c>
      <c r="AA154" s="83">
        <f t="shared" si="73"/>
        <v>196577113.87995413</v>
      </c>
      <c r="AB154" s="83">
        <f t="shared" si="73"/>
        <v>152604717.42070836</v>
      </c>
      <c r="AC154" s="83">
        <f t="shared" si="73"/>
        <v>163337642.29626709</v>
      </c>
      <c r="AD154" s="83">
        <f t="shared" si="73"/>
        <v>131126887.336403</v>
      </c>
      <c r="AE154" s="83">
        <f t="shared" si="73"/>
        <v>164652080.58459443</v>
      </c>
      <c r="AF154" s="83">
        <f t="shared" si="73"/>
        <v>169727375.76414335</v>
      </c>
      <c r="AG154" s="83">
        <f t="shared" si="73"/>
        <v>185206304.85651302</v>
      </c>
      <c r="AH154" s="83">
        <f t="shared" si="73"/>
        <v>140304217.73279998</v>
      </c>
      <c r="AI154" s="83">
        <f t="shared" si="73"/>
        <v>166076582.15064603</v>
      </c>
      <c r="AJ154" s="83">
        <f t="shared" si="73"/>
        <v>147720177.54497686</v>
      </c>
      <c r="AK154" s="83">
        <f t="shared" si="73"/>
        <v>179093286.78051108</v>
      </c>
      <c r="AL154" s="83">
        <f t="shared" si="73"/>
        <v>184746235.71692973</v>
      </c>
      <c r="AM154" s="83">
        <f t="shared" si="73"/>
        <v>206374324.04119664</v>
      </c>
      <c r="AN154" s="83">
        <f t="shared" si="73"/>
        <v>159568602.15889388</v>
      </c>
      <c r="AO154" s="83">
        <f t="shared" si="73"/>
        <v>179006453.20576891</v>
      </c>
      <c r="AP154" s="83">
        <f t="shared" si="73"/>
        <v>148335664.06757209</v>
      </c>
      <c r="AQ154" s="83">
        <f t="shared" si="73"/>
        <v>196180927.97882581</v>
      </c>
      <c r="AR154" s="83">
        <f t="shared" si="73"/>
        <v>217395629.04118633</v>
      </c>
      <c r="AS154" s="83">
        <f t="shared" si="73"/>
        <v>235739342.33401808</v>
      </c>
      <c r="AT154" s="83">
        <f t="shared" si="73"/>
        <v>174254979.02997166</v>
      </c>
      <c r="AU154" s="83">
        <f t="shared" si="73"/>
        <v>192296643.21624631</v>
      </c>
      <c r="AV154" s="83">
        <f t="shared" si="73"/>
        <v>170720453.17796934</v>
      </c>
      <c r="AW154" s="83">
        <f t="shared" si="73"/>
        <v>204916315.31045046</v>
      </c>
      <c r="AX154" s="83">
        <f t="shared" si="73"/>
        <v>223475938.21097589</v>
      </c>
      <c r="AY154" s="83">
        <f t="shared" si="73"/>
        <v>212136649.34552354</v>
      </c>
      <c r="AZ154" s="83">
        <f t="shared" si="73"/>
        <v>160932077.87096435</v>
      </c>
      <c r="BA154" s="83">
        <f t="shared" si="73"/>
        <v>181171260.04655474</v>
      </c>
      <c r="BB154" s="83">
        <f t="shared" si="73"/>
        <v>149868384.11778218</v>
      </c>
      <c r="BC154" s="83">
        <f t="shared" si="73"/>
        <v>198024952.52503562</v>
      </c>
      <c r="BD154" s="83">
        <f t="shared" si="73"/>
        <v>217114708.83195102</v>
      </c>
      <c r="BE154" s="83">
        <f t="shared" si="73"/>
        <v>234398644.0681901</v>
      </c>
      <c r="BF154" s="83">
        <f t="shared" si="73"/>
        <v>173971740.33652741</v>
      </c>
      <c r="BG154" s="83">
        <f t="shared" si="73"/>
        <v>208284606.48189223</v>
      </c>
      <c r="BH154" s="83">
        <f t="shared" si="73"/>
        <v>190112839.45659739</v>
      </c>
      <c r="BI154" s="83">
        <f t="shared" si="73"/>
        <v>226763871.45433605</v>
      </c>
      <c r="BJ154" s="83">
        <f t="shared" si="73"/>
        <v>243801338.437433</v>
      </c>
      <c r="BK154" s="650">
        <f t="shared" si="4"/>
        <v>8594616543.4566002</v>
      </c>
    </row>
    <row r="155" spans="1:63" ht="15.75" x14ac:dyDescent="0.25">
      <c r="A155" s="627" t="s">
        <v>848</v>
      </c>
      <c r="C155" s="83">
        <f>C156+C157+C158+C159+C160</f>
        <v>0</v>
      </c>
      <c r="D155" s="83">
        <f t="shared" ref="D155:BJ155" si="74">D156+D157+D158+D159+D160</f>
        <v>0</v>
      </c>
      <c r="E155" s="83">
        <f t="shared" si="74"/>
        <v>0</v>
      </c>
      <c r="F155" s="83">
        <f t="shared" si="74"/>
        <v>0</v>
      </c>
      <c r="G155" s="83">
        <f t="shared" si="74"/>
        <v>0</v>
      </c>
      <c r="H155" s="83">
        <f t="shared" si="74"/>
        <v>0</v>
      </c>
      <c r="I155" s="83">
        <f t="shared" si="74"/>
        <v>0</v>
      </c>
      <c r="J155" s="83">
        <f t="shared" si="74"/>
        <v>0</v>
      </c>
      <c r="K155" s="83">
        <f t="shared" si="74"/>
        <v>0</v>
      </c>
      <c r="L155" s="83">
        <f t="shared" si="74"/>
        <v>0</v>
      </c>
      <c r="M155" s="83">
        <f t="shared" si="74"/>
        <v>0</v>
      </c>
      <c r="N155" s="83">
        <f t="shared" si="74"/>
        <v>0</v>
      </c>
      <c r="O155" s="83">
        <f t="shared" si="74"/>
        <v>130622978.4002886</v>
      </c>
      <c r="P155" s="83">
        <f t="shared" si="74"/>
        <v>31184967.012143932</v>
      </c>
      <c r="Q155" s="83">
        <f t="shared" si="74"/>
        <v>81336105.886958316</v>
      </c>
      <c r="R155" s="83">
        <f t="shared" si="74"/>
        <v>33826303.31810084</v>
      </c>
      <c r="S155" s="83">
        <f t="shared" si="74"/>
        <v>89169041.997461244</v>
      </c>
      <c r="T155" s="83">
        <f t="shared" si="74"/>
        <v>58957907.991172895</v>
      </c>
      <c r="U155" s="83">
        <f t="shared" si="74"/>
        <v>96662572.89443098</v>
      </c>
      <c r="V155" s="83">
        <f t="shared" si="74"/>
        <v>32507804.029130463</v>
      </c>
      <c r="W155" s="83">
        <f t="shared" si="74"/>
        <v>97038938.135991067</v>
      </c>
      <c r="X155" s="83">
        <f t="shared" si="74"/>
        <v>46373615.186098382</v>
      </c>
      <c r="Y155" s="83">
        <f t="shared" si="74"/>
        <v>114181493.4228254</v>
      </c>
      <c r="Z155" s="83">
        <f t="shared" si="74"/>
        <v>81930672.689033985</v>
      </c>
      <c r="AA155" s="83">
        <f t="shared" si="74"/>
        <v>116059772.40035497</v>
      </c>
      <c r="AB155" s="83">
        <f t="shared" si="74"/>
        <v>42253975.690555707</v>
      </c>
      <c r="AC155" s="83">
        <f t="shared" si="74"/>
        <v>94041326.308405399</v>
      </c>
      <c r="AD155" s="83">
        <f t="shared" si="74"/>
        <v>37347858.217490613</v>
      </c>
      <c r="AE155" s="83">
        <f t="shared" si="74"/>
        <v>115769197.32415134</v>
      </c>
      <c r="AF155" s="83">
        <f t="shared" si="74"/>
        <v>89405680.881461412</v>
      </c>
      <c r="AG155" s="83">
        <f t="shared" si="74"/>
        <v>101753755.92044693</v>
      </c>
      <c r="AH155" s="83">
        <f t="shared" si="74"/>
        <v>31813229.403197985</v>
      </c>
      <c r="AI155" s="83">
        <f t="shared" si="74"/>
        <v>111585804.08440672</v>
      </c>
      <c r="AJ155" s="83">
        <f t="shared" si="74"/>
        <v>55996486.694483727</v>
      </c>
      <c r="AK155" s="83">
        <f t="shared" si="74"/>
        <v>120518626.65329216</v>
      </c>
      <c r="AL155" s="83">
        <f t="shared" si="74"/>
        <v>97560584.126037419</v>
      </c>
      <c r="AM155" s="83">
        <f t="shared" si="74"/>
        <v>101588551.02330339</v>
      </c>
      <c r="AN155" s="83">
        <f t="shared" si="74"/>
        <v>44624844.152969338</v>
      </c>
      <c r="AO155" s="83">
        <f t="shared" si="74"/>
        <v>104960128.42208022</v>
      </c>
      <c r="AP155" s="83">
        <f t="shared" si="74"/>
        <v>47173450.536806837</v>
      </c>
      <c r="AQ155" s="83">
        <f t="shared" si="74"/>
        <v>143478103.16526186</v>
      </c>
      <c r="AR155" s="83">
        <f t="shared" si="74"/>
        <v>130051511.77412514</v>
      </c>
      <c r="AS155" s="83">
        <f t="shared" si="74"/>
        <v>130014846.50980589</v>
      </c>
      <c r="AT155" s="83">
        <f t="shared" si="74"/>
        <v>38091017.256598882</v>
      </c>
      <c r="AU155" s="83">
        <f t="shared" si="74"/>
        <v>109737099.13595013</v>
      </c>
      <c r="AV155" s="83">
        <f t="shared" si="74"/>
        <v>61944487.251342691</v>
      </c>
      <c r="AW155" s="83">
        <f t="shared" si="74"/>
        <v>126690811.16940302</v>
      </c>
      <c r="AX155" s="83">
        <f t="shared" si="74"/>
        <v>124446811.32510091</v>
      </c>
      <c r="AY155" s="83">
        <f t="shared" si="74"/>
        <v>78037836.533803776</v>
      </c>
      <c r="AZ155" s="83">
        <f t="shared" si="74"/>
        <v>43178929.777045742</v>
      </c>
      <c r="BA155" s="83">
        <f t="shared" si="74"/>
        <v>101284934.15170051</v>
      </c>
      <c r="BB155" s="83">
        <f t="shared" si="74"/>
        <v>46155081.727855951</v>
      </c>
      <c r="BC155" s="83">
        <f t="shared" si="74"/>
        <v>135572603.14138827</v>
      </c>
      <c r="BD155" s="83">
        <f t="shared" si="74"/>
        <v>121056747.51481764</v>
      </c>
      <c r="BE155" s="83">
        <f t="shared" si="74"/>
        <v>121906082.13590255</v>
      </c>
      <c r="BF155" s="83">
        <f t="shared" si="74"/>
        <v>40264742.635979131</v>
      </c>
      <c r="BG155" s="83">
        <f t="shared" si="74"/>
        <v>138134638.37981275</v>
      </c>
      <c r="BH155" s="83">
        <f t="shared" si="74"/>
        <v>79063061.397641212</v>
      </c>
      <c r="BI155" s="83">
        <f t="shared" si="74"/>
        <v>141968181.71643192</v>
      </c>
      <c r="BJ155" s="83">
        <f t="shared" si="74"/>
        <v>135675921.09796152</v>
      </c>
      <c r="BK155" s="650">
        <f t="shared" si="4"/>
        <v>4252999120.6010098</v>
      </c>
    </row>
    <row r="156" spans="1:63" ht="15.75" x14ac:dyDescent="0.25">
      <c r="A156" s="784" t="s">
        <v>168</v>
      </c>
      <c r="C156" s="83">
        <f>' CALCULATIONS'!O1550</f>
        <v>0</v>
      </c>
      <c r="D156" s="83">
        <f>' CALCULATIONS'!P1550</f>
        <v>0</v>
      </c>
      <c r="E156" s="83">
        <f>' CALCULATIONS'!Q1550</f>
        <v>0</v>
      </c>
      <c r="F156" s="83">
        <f>' CALCULATIONS'!R1550</f>
        <v>0</v>
      </c>
      <c r="G156" s="83">
        <f>' CALCULATIONS'!S1550</f>
        <v>0</v>
      </c>
      <c r="H156" s="83">
        <f>' CALCULATIONS'!T1550</f>
        <v>0</v>
      </c>
      <c r="I156" s="83">
        <f>' CALCULATIONS'!U1550</f>
        <v>0</v>
      </c>
      <c r="J156" s="83">
        <f>' CALCULATIONS'!V1550</f>
        <v>0</v>
      </c>
      <c r="K156" s="83">
        <f>' CALCULATIONS'!W1550</f>
        <v>0</v>
      </c>
      <c r="L156" s="83">
        <f>' CALCULATIONS'!X1550</f>
        <v>0</v>
      </c>
      <c r="M156" s="83">
        <f>' CALCULATIONS'!Y1550</f>
        <v>0</v>
      </c>
      <c r="N156" s="83">
        <f>' CALCULATIONS'!Z1550</f>
        <v>0</v>
      </c>
      <c r="O156" s="83">
        <f>' CALCULATIONS'!AA1550</f>
        <v>59673286.964905411</v>
      </c>
      <c r="P156" s="83">
        <f>' CALCULATIONS'!AB1550</f>
        <v>13599568.509046268</v>
      </c>
      <c r="Q156" s="83">
        <f>' CALCULATIONS'!AC1550</f>
        <v>35704139.518118493</v>
      </c>
      <c r="R156" s="83">
        <f>' CALCULATIONS'!AD1550</f>
        <v>13903169.322900893</v>
      </c>
      <c r="S156" s="83">
        <f>' CALCULATIONS'!AE1550</f>
        <v>37948633.108126037</v>
      </c>
      <c r="T156" s="83">
        <f>' CALCULATIONS'!AF1550</f>
        <v>23902574.217589315</v>
      </c>
      <c r="U156" s="83">
        <f>' CALCULATIONS'!AG1550</f>
        <v>33095422.093941819</v>
      </c>
      <c r="V156" s="83">
        <f>' CALCULATIONS'!AH1550</f>
        <v>10786932.001011068</v>
      </c>
      <c r="W156" s="83">
        <f>' CALCULATIONS'!AI1550</f>
        <v>34960701.747272208</v>
      </c>
      <c r="X156" s="83">
        <f>' CALCULATIONS'!AJ1550</f>
        <v>16227590.033055117</v>
      </c>
      <c r="Y156" s="83">
        <f>' CALCULATIONS'!AK1550</f>
        <v>39189915.932522058</v>
      </c>
      <c r="Z156" s="83">
        <f>' CALCULATIONS'!AL1550</f>
        <v>27988698.265486062</v>
      </c>
      <c r="AA156" s="83">
        <f>' CALCULATIONS'!AM1550</f>
        <v>47976432.228891589</v>
      </c>
      <c r="AB156" s="83">
        <f>' CALCULATIONS'!AN1550</f>
        <v>17765906.048174296</v>
      </c>
      <c r="AC156" s="83">
        <f>' CALCULATIONS'!AO1550</f>
        <v>42401897.31117525</v>
      </c>
      <c r="AD156" s="83">
        <f>' CALCULATIONS'!AP1550</f>
        <v>16683775.055956064</v>
      </c>
      <c r="AE156" s="83">
        <f>' CALCULATIONS'!AQ1550</f>
        <v>46657366.36702776</v>
      </c>
      <c r="AF156" s="83">
        <f>' CALCULATIONS'!AR1550</f>
        <v>35441867.208449125</v>
      </c>
      <c r="AG156" s="83">
        <f>' CALCULATIONS'!AS1550</f>
        <v>47035330.827432945</v>
      </c>
      <c r="AH156" s="83">
        <f>' CALCULATIONS'!AT1550</f>
        <v>14154980.000910359</v>
      </c>
      <c r="AI156" s="83">
        <f>' CALCULATIONS'!AU1550</f>
        <v>52085374.315017149</v>
      </c>
      <c r="AJ156" s="83">
        <f>' CALCULATIONS'!AV1550</f>
        <v>26029345.559086714</v>
      </c>
      <c r="AK156" s="83">
        <f>' CALCULATIONS'!AW1550</f>
        <v>61010392.64090842</v>
      </c>
      <c r="AL156" s="83">
        <f>' CALCULATIONS'!AX1550</f>
        <v>47106581.564023063</v>
      </c>
      <c r="AM156" s="83">
        <f>' CALCULATIONS'!AY1550</f>
        <v>44624284.98998566</v>
      </c>
      <c r="AN156" s="83">
        <f>' CALCULATIONS'!AZ1550</f>
        <v>18772560.978351984</v>
      </c>
      <c r="AO156" s="83">
        <f>' CALCULATIONS'!BA1550</f>
        <v>43816948.900577657</v>
      </c>
      <c r="AP156" s="83">
        <f>' CALCULATIONS'!BB1550</f>
        <v>18170468.438176982</v>
      </c>
      <c r="AQ156" s="83">
        <f>' CALCULATIONS'!BC1550</f>
        <v>58487627.257894091</v>
      </c>
      <c r="AR156" s="83">
        <f>' CALCULATIONS'!BD1550</f>
        <v>51167952.987415716</v>
      </c>
      <c r="AS156" s="83">
        <f>' CALCULATIONS'!BE1550</f>
        <v>50424883.570903607</v>
      </c>
      <c r="AT156" s="83">
        <f>' CALCULATIONS'!BF1550</f>
        <v>14503973.417848743</v>
      </c>
      <c r="AU156" s="83">
        <f>' CALCULATIONS'!BG1550</f>
        <v>39892935.935724385</v>
      </c>
      <c r="AV156" s="83">
        <f>' CALCULATIONS'!BH1550</f>
        <v>22237326.130863752</v>
      </c>
      <c r="AW156" s="83">
        <f>' CALCULATIONS'!BI1550</f>
        <v>47863795.537090957</v>
      </c>
      <c r="AX156" s="83">
        <f>' CALCULATIONS'!BJ1550</f>
        <v>48707300.619292393</v>
      </c>
      <c r="AY156" s="83">
        <f>' CALCULATIONS'!BK1550</f>
        <v>30191865.07075651</v>
      </c>
      <c r="AZ156" s="83">
        <f>' CALCULATIONS'!BL1550</f>
        <v>16553410.936096281</v>
      </c>
      <c r="BA156" s="83">
        <f>' CALCULATIONS'!BM1550</f>
        <v>39677444.987919621</v>
      </c>
      <c r="BB156" s="83">
        <f>' CALCULATIONS'!BN1550</f>
        <v>17041141.040647618</v>
      </c>
      <c r="BC156" s="83">
        <f>' CALCULATIONS'!BO1550</f>
        <v>49713692.981598556</v>
      </c>
      <c r="BD156" s="83">
        <f>' CALCULATIONS'!BP1550</f>
        <v>43080253.513866156</v>
      </c>
      <c r="BE156" s="83">
        <f>' CALCULATIONS'!BQ1550</f>
        <v>44718001.760067843</v>
      </c>
      <c r="BF156" s="83">
        <f>' CALCULATIONS'!BR1550</f>
        <v>14122307.009624099</v>
      </c>
      <c r="BG156" s="83">
        <f>' CALCULATIONS'!BS1550</f>
        <v>51600441.507664397</v>
      </c>
      <c r="BH156" s="83">
        <f>' CALCULATIONS'!BT1550</f>
        <v>28878167.159945793</v>
      </c>
      <c r="BI156" s="83">
        <f>' CALCULATIONS'!BU1550</f>
        <v>54063069.268706121</v>
      </c>
      <c r="BJ156" s="83">
        <f>' CALCULATIONS'!BV1550</f>
        <v>53213213.589866981</v>
      </c>
      <c r="BK156" s="650">
        <f t="shared" si="4"/>
        <v>1702852948.4319131</v>
      </c>
    </row>
    <row r="157" spans="1:63" ht="15.75" x14ac:dyDescent="0.25">
      <c r="A157" s="780" t="s">
        <v>163</v>
      </c>
      <c r="C157" s="83">
        <f>' CALCULATIONS'!O1533</f>
        <v>0</v>
      </c>
      <c r="D157" s="83">
        <f>' CALCULATIONS'!P1533</f>
        <v>0</v>
      </c>
      <c r="E157" s="83">
        <f>' CALCULATIONS'!Q1533</f>
        <v>0</v>
      </c>
      <c r="F157" s="83">
        <f>' CALCULATIONS'!R1533</f>
        <v>0</v>
      </c>
      <c r="G157" s="83">
        <f>' CALCULATIONS'!S1533</f>
        <v>0</v>
      </c>
      <c r="H157" s="83">
        <f>' CALCULATIONS'!T1533</f>
        <v>0</v>
      </c>
      <c r="I157" s="83">
        <f>' CALCULATIONS'!U1533</f>
        <v>0</v>
      </c>
      <c r="J157" s="83">
        <f>' CALCULATIONS'!V1533</f>
        <v>0</v>
      </c>
      <c r="K157" s="83">
        <f>' CALCULATIONS'!W1533</f>
        <v>0</v>
      </c>
      <c r="L157" s="83">
        <f>' CALCULATIONS'!X1533</f>
        <v>0</v>
      </c>
      <c r="M157" s="83">
        <f>' CALCULATIONS'!Y1533</f>
        <v>0</v>
      </c>
      <c r="N157" s="83">
        <f>' CALCULATIONS'!Z1533</f>
        <v>0</v>
      </c>
      <c r="O157" s="83">
        <f>' CALCULATIONS'!AA1533</f>
        <v>31083218.920121882</v>
      </c>
      <c r="P157" s="83">
        <f>' CALCULATIONS'!AB1533</f>
        <v>7083879.3484677076</v>
      </c>
      <c r="Q157" s="83">
        <f>' CALCULATIONS'!AC1533</f>
        <v>18944197.446224611</v>
      </c>
      <c r="R157" s="83">
        <f>' CALCULATIONS'!AD1533</f>
        <v>7682737.3968561748</v>
      </c>
      <c r="S157" s="83">
        <f>' CALCULATIONS'!AE1533</f>
        <v>22554691.793099571</v>
      </c>
      <c r="T157" s="83">
        <f>' CALCULATIONS'!AF1533</f>
        <v>14130807.647202341</v>
      </c>
      <c r="U157" s="83">
        <f>' CALCULATIONS'!AG1533</f>
        <v>30903406.343358248</v>
      </c>
      <c r="V157" s="83">
        <f>' CALCULATIONS'!AH1533</f>
        <v>9965157.5915707331</v>
      </c>
      <c r="W157" s="83">
        <f>' CALCULATIONS'!AI1533</f>
        <v>34526013.361970372</v>
      </c>
      <c r="X157" s="83">
        <f>' CALCULATIONS'!AJ1533</f>
        <v>15547264.472498186</v>
      </c>
      <c r="Y157" s="83">
        <f>' CALCULATIONS'!AK1533</f>
        <v>35943195.859636694</v>
      </c>
      <c r="Z157" s="83">
        <f>' CALCULATIONS'!AL1533</f>
        <v>25220504.618243828</v>
      </c>
      <c r="AA157" s="83">
        <f>' CALCULATIONS'!AM1533</f>
        <v>29766084.918041799</v>
      </c>
      <c r="AB157" s="83">
        <f>' CALCULATIONS'!AN1533</f>
        <v>10086674.548342418</v>
      </c>
      <c r="AC157" s="83">
        <f>' CALCULATIONS'!AO1533</f>
        <v>24505244.774027269</v>
      </c>
      <c r="AD157" s="83">
        <f>' CALCULATIONS'!AP1533</f>
        <v>8485418.6275742631</v>
      </c>
      <c r="AE157" s="83">
        <f>' CALCULATIONS'!AQ1533</f>
        <v>31374847.074788272</v>
      </c>
      <c r="AF157" s="83">
        <f>' CALCULATIONS'!AR1533</f>
        <v>27182002.454137281</v>
      </c>
      <c r="AG157" s="83">
        <f>' CALCULATIONS'!AS1533</f>
        <v>26370107.036201712</v>
      </c>
      <c r="AH157" s="83">
        <f>' CALCULATIONS'!AT1533</f>
        <v>7825210.5442226063</v>
      </c>
      <c r="AI157" s="83">
        <f>' CALCULATIONS'!AU1533</f>
        <v>27990795.469353374</v>
      </c>
      <c r="AJ157" s="83">
        <f>' CALCULATIONS'!AV1533</f>
        <v>12567652.125560276</v>
      </c>
      <c r="AK157" s="83">
        <f>' CALCULATIONS'!AW1533</f>
        <v>28566227.109726228</v>
      </c>
      <c r="AL157" s="83">
        <f>' CALCULATIONS'!AX1533</f>
        <v>22315778.61292538</v>
      </c>
      <c r="AM157" s="83">
        <f>' CALCULATIONS'!AY1533</f>
        <v>28425772.868095227</v>
      </c>
      <c r="AN157" s="83">
        <f>' CALCULATIONS'!AZ1533</f>
        <v>13462757.692010175</v>
      </c>
      <c r="AO157" s="83">
        <f>' CALCULATIONS'!BA1533</f>
        <v>33402513.226850767</v>
      </c>
      <c r="AP157" s="83">
        <f>' CALCULATIONS'!BB1533</f>
        <v>15813422.714459971</v>
      </c>
      <c r="AQ157" s="83">
        <f>' CALCULATIONS'!BC1533</f>
        <v>48975183.569799878</v>
      </c>
      <c r="AR157" s="83">
        <f>' CALCULATIONS'!BD1533</f>
        <v>45053743.14269609</v>
      </c>
      <c r="AS157" s="83">
        <f>' CALCULATIONS'!BE1533</f>
        <v>46987485.906127855</v>
      </c>
      <c r="AT157" s="83">
        <f>' CALCULATIONS'!BF1533</f>
        <v>13187571.526009459</v>
      </c>
      <c r="AU157" s="83">
        <f>' CALCULATIONS'!BG1533</f>
        <v>38238435.441830188</v>
      </c>
      <c r="AV157" s="83">
        <f>' CALCULATIONS'!BH1533</f>
        <v>19973071.655852977</v>
      </c>
      <c r="AW157" s="83">
        <f>' CALCULATIONS'!BI1533</f>
        <v>40089188.547882318</v>
      </c>
      <c r="AX157" s="83">
        <f>' CALCULATIONS'!BJ1533</f>
        <v>37505267.190502331</v>
      </c>
      <c r="AY157" s="83">
        <f>' CALCULATIONS'!BK1533</f>
        <v>22256528.409584228</v>
      </c>
      <c r="AZ157" s="83">
        <f>' CALCULATIONS'!BL1533</f>
        <v>12641489.257889783</v>
      </c>
      <c r="BA157" s="83">
        <f>' CALCULATIONS'!BM1533</f>
        <v>33857514.497393101</v>
      </c>
      <c r="BB157" s="83">
        <f>' CALCULATIONS'!BN1533</f>
        <v>15398021.085179225</v>
      </c>
      <c r="BC157" s="83">
        <f>' CALCULATIONS'!BO1533</f>
        <v>47697179.20209761</v>
      </c>
      <c r="BD157" s="83">
        <f>' CALCULATIONS'!BP1533</f>
        <v>43687595.693366379</v>
      </c>
      <c r="BE157" s="83">
        <f>' CALCULATIONS'!BQ1533</f>
        <v>46454556.213992611</v>
      </c>
      <c r="BF157" s="83">
        <f>' CALCULATIONS'!BR1533</f>
        <v>15377672.926731681</v>
      </c>
      <c r="BG157" s="83">
        <f>' CALCULATIONS'!BS1533</f>
        <v>52724594.334831364</v>
      </c>
      <c r="BH157" s="83">
        <f>' CALCULATIONS'!BT1533</f>
        <v>30087025.683759894</v>
      </c>
      <c r="BI157" s="83">
        <f>' CALCULATIONS'!BU1533</f>
        <v>56023625.232003331</v>
      </c>
      <c r="BJ157" s="83">
        <f>' CALCULATIONS'!BV1533</f>
        <v>50006770.658654854</v>
      </c>
      <c r="BK157" s="650">
        <f t="shared" si="4"/>
        <v>1317948104.7717531</v>
      </c>
    </row>
    <row r="158" spans="1:63" ht="15.75" x14ac:dyDescent="0.25">
      <c r="A158" s="781" t="s">
        <v>164</v>
      </c>
      <c r="C158" s="83">
        <f>' CALCULATIONS'!O1539</f>
        <v>0</v>
      </c>
      <c r="D158" s="83">
        <f>' CALCULATIONS'!P1539</f>
        <v>0</v>
      </c>
      <c r="E158" s="83">
        <f>' CALCULATIONS'!Q1539</f>
        <v>0</v>
      </c>
      <c r="F158" s="83">
        <f>' CALCULATIONS'!R1539</f>
        <v>0</v>
      </c>
      <c r="G158" s="83">
        <f>' CALCULATIONS'!S1539</f>
        <v>0</v>
      </c>
      <c r="H158" s="83">
        <f>' CALCULATIONS'!T1539</f>
        <v>0</v>
      </c>
      <c r="I158" s="83">
        <f>' CALCULATIONS'!U1539</f>
        <v>0</v>
      </c>
      <c r="J158" s="83">
        <f>' CALCULATIONS'!V1539</f>
        <v>0</v>
      </c>
      <c r="K158" s="83">
        <f>' CALCULATIONS'!W1539</f>
        <v>0</v>
      </c>
      <c r="L158" s="83">
        <f>' CALCULATIONS'!X1539</f>
        <v>0</v>
      </c>
      <c r="M158" s="83">
        <f>' CALCULATIONS'!Y1539</f>
        <v>0</v>
      </c>
      <c r="N158" s="83">
        <f>' CALCULATIONS'!Z1539</f>
        <v>0</v>
      </c>
      <c r="O158" s="83">
        <f>' CALCULATIONS'!AA1539</f>
        <v>19141558.115384858</v>
      </c>
      <c r="P158" s="83">
        <f>' CALCULATIONS'!AB1539</f>
        <v>4362369.5660197595</v>
      </c>
      <c r="Q158" s="83">
        <f>' CALCULATIONS'!AC1539</f>
        <v>12213528.392407846</v>
      </c>
      <c r="R158" s="83">
        <f>' CALCULATIONS'!AD1539</f>
        <v>5091202.2854569517</v>
      </c>
      <c r="S158" s="83">
        <f>' CALCULATIONS'!AE1539</f>
        <v>13152726.540182874</v>
      </c>
      <c r="T158" s="83">
        <f>' CALCULATIONS'!AF1539</f>
        <v>9267199.1574467588</v>
      </c>
      <c r="U158" s="83">
        <f>' CALCULATIONS'!AG1539</f>
        <v>15199258.490910668</v>
      </c>
      <c r="V158" s="83">
        <f>' CALCULATIONS'!AH1539</f>
        <v>4967193.2913708203</v>
      </c>
      <c r="W158" s="83">
        <f>' CALCULATIONS'!AI1539</f>
        <v>12654398.367639681</v>
      </c>
      <c r="X158" s="83">
        <f>' CALCULATIONS'!AJ1539</f>
        <v>6215954.6524272701</v>
      </c>
      <c r="Y158" s="83">
        <f>' CALCULATIONS'!AK1539</f>
        <v>18534674.173058387</v>
      </c>
      <c r="Z158" s="83">
        <f>' CALCULATIONS'!AL1539</f>
        <v>13339546.219628209</v>
      </c>
      <c r="AA158" s="83">
        <f>' CALCULATIONS'!AM1539</f>
        <v>16883960.876114774</v>
      </c>
      <c r="AB158" s="83">
        <f>' CALCULATIONS'!AN1539</f>
        <v>5958961.2996862577</v>
      </c>
      <c r="AC158" s="83">
        <f>' CALCULATIONS'!AO1539</f>
        <v>12348234.294176146</v>
      </c>
      <c r="AD158" s="83">
        <f>' CALCULATIONS'!AP1539</f>
        <v>5038995.0646814024</v>
      </c>
      <c r="AE158" s="83">
        <f>' CALCULATIONS'!AQ1539</f>
        <v>17095222.295601405</v>
      </c>
      <c r="AF158" s="83">
        <f>' CALCULATIONS'!AR1539</f>
        <v>11873521.766209986</v>
      </c>
      <c r="AG158" s="83">
        <f>' CALCULATIONS'!AS1539</f>
        <v>12869342.373276591</v>
      </c>
      <c r="AH158" s="83">
        <f>' CALCULATIONS'!AT1539</f>
        <v>3875468.6190580768</v>
      </c>
      <c r="AI158" s="83">
        <f>' CALCULATIONS'!AU1539</f>
        <v>14457363.050079506</v>
      </c>
      <c r="AJ158" s="83">
        <f>' CALCULATIONS'!AV1539</f>
        <v>7497120.7714562118</v>
      </c>
      <c r="AK158" s="83">
        <f>' CALCULATIONS'!AW1539</f>
        <v>14249352.995286269</v>
      </c>
      <c r="AL158" s="83">
        <f>' CALCULATIONS'!AX1539</f>
        <v>12633535.533767236</v>
      </c>
      <c r="AM158" s="83">
        <f>' CALCULATIONS'!AY1539</f>
        <v>12050602.392003417</v>
      </c>
      <c r="AN158" s="83">
        <f>' CALCULATIONS'!AZ1539</f>
        <v>4765977.7759050233</v>
      </c>
      <c r="AO158" s="83">
        <f>' CALCULATIONS'!BA1539</f>
        <v>11867081.981488114</v>
      </c>
      <c r="AP158" s="83">
        <f>' CALCULATIONS'!BB1539</f>
        <v>5189728.5809165156</v>
      </c>
      <c r="AQ158" s="83">
        <f>' CALCULATIONS'!BC1539</f>
        <v>15643474.983126098</v>
      </c>
      <c r="AR158" s="83">
        <f>' CALCULATIONS'!BD1539</f>
        <v>14446729.731773378</v>
      </c>
      <c r="AS158" s="83">
        <f>' CALCULATIONS'!BE1539</f>
        <v>13902385.88188252</v>
      </c>
      <c r="AT158" s="83">
        <f>' CALCULATIONS'!BF1539</f>
        <v>3814485.736376862</v>
      </c>
      <c r="AU158" s="83">
        <f>' CALCULATIONS'!BG1539</f>
        <v>13615038.561515562</v>
      </c>
      <c r="AV158" s="83">
        <f>' CALCULATIONS'!BH1539</f>
        <v>8056094.7279945491</v>
      </c>
      <c r="AW158" s="83">
        <f>' CALCULATIONS'!BI1539</f>
        <v>16737447.403540358</v>
      </c>
      <c r="AX158" s="83">
        <f>' CALCULATIONS'!BJ1539</f>
        <v>16342813.321146788</v>
      </c>
      <c r="AY158" s="83">
        <f>' CALCULATIONS'!BK1539</f>
        <v>10576543.866363386</v>
      </c>
      <c r="AZ158" s="83">
        <f>' CALCULATIONS'!BL1539</f>
        <v>5489351.6390040908</v>
      </c>
      <c r="BA158" s="83">
        <f>' CALCULATIONS'!BM1539</f>
        <v>11841846.518057633</v>
      </c>
      <c r="BB158" s="83">
        <f>' CALCULATIONS'!BN1539</f>
        <v>5424963.7716563139</v>
      </c>
      <c r="BC158" s="83">
        <f>' CALCULATIONS'!BO1539</f>
        <v>16718253.477786327</v>
      </c>
      <c r="BD158" s="83">
        <f>' CALCULATIONS'!BP1539</f>
        <v>14777386.538386859</v>
      </c>
      <c r="BE158" s="83">
        <f>' CALCULATIONS'!BQ1539</f>
        <v>12987053.959038721</v>
      </c>
      <c r="BF158" s="83">
        <f>' CALCULATIONS'!BR1539</f>
        <v>3917734.9587460821</v>
      </c>
      <c r="BG158" s="83">
        <f>' CALCULATIONS'!BS1539</f>
        <v>14476109.833921239</v>
      </c>
      <c r="BH158" s="83">
        <f>' CALCULATIONS'!BT1539</f>
        <v>8155034.9879231937</v>
      </c>
      <c r="BI158" s="83">
        <f>' CALCULATIONS'!BU1539</f>
        <v>13350424.828950208</v>
      </c>
      <c r="BJ158" s="83">
        <f>' CALCULATIONS'!BV1539</f>
        <v>13405041.541976957</v>
      </c>
      <c r="BK158" s="650">
        <f t="shared" si="4"/>
        <v>536472295.1908083</v>
      </c>
    </row>
    <row r="159" spans="1:63" ht="15.75" x14ac:dyDescent="0.25">
      <c r="A159" s="782" t="s">
        <v>165</v>
      </c>
      <c r="C159" s="83">
        <f>' CALCULATIONS'!O1545</f>
        <v>0</v>
      </c>
      <c r="D159" s="83">
        <f>' CALCULATIONS'!P1545</f>
        <v>0</v>
      </c>
      <c r="E159" s="83">
        <f>' CALCULATIONS'!Q1545</f>
        <v>0</v>
      </c>
      <c r="F159" s="83">
        <f>' CALCULATIONS'!R1545</f>
        <v>0</v>
      </c>
      <c r="G159" s="83">
        <f>' CALCULATIONS'!S1545</f>
        <v>0</v>
      </c>
      <c r="H159" s="83">
        <f>' CALCULATIONS'!T1545</f>
        <v>0</v>
      </c>
      <c r="I159" s="83">
        <f>' CALCULATIONS'!U1545</f>
        <v>0</v>
      </c>
      <c r="J159" s="83">
        <f>' CALCULATIONS'!V1545</f>
        <v>0</v>
      </c>
      <c r="K159" s="83">
        <f>' CALCULATIONS'!W1545</f>
        <v>0</v>
      </c>
      <c r="L159" s="83">
        <f>' CALCULATIONS'!X1545</f>
        <v>0</v>
      </c>
      <c r="M159" s="83">
        <f>' CALCULATIONS'!Y1545</f>
        <v>0</v>
      </c>
      <c r="N159" s="83">
        <f>' CALCULATIONS'!Z1545</f>
        <v>0</v>
      </c>
      <c r="O159" s="83">
        <f>' CALCULATIONS'!AA1545</f>
        <v>17775481.154399268</v>
      </c>
      <c r="P159" s="83">
        <f>' CALCULATIONS'!AB1545</f>
        <v>4051040.02202331</v>
      </c>
      <c r="Q159" s="83">
        <f>' CALCULATIONS'!AC1545</f>
        <v>11712017.969907846</v>
      </c>
      <c r="R159" s="83">
        <f>' CALCULATIONS'!AD1545</f>
        <v>5137876.7479855604</v>
      </c>
      <c r="S159" s="83">
        <f>' CALCULATIONS'!AE1545</f>
        <v>12613517.276753228</v>
      </c>
      <c r="T159" s="83">
        <f>' CALCULATIONS'!AF1545</f>
        <v>9044637.7574821655</v>
      </c>
      <c r="U159" s="83">
        <f>' CALCULATIONS'!AG1545</f>
        <v>14372427.641042119</v>
      </c>
      <c r="V159" s="83">
        <f>' CALCULATIONS'!AH1545</f>
        <v>4705121.245632262</v>
      </c>
      <c r="W159" s="83">
        <f>' CALCULATIONS'!AI1545</f>
        <v>12008503.581260217</v>
      </c>
      <c r="X159" s="83">
        <f>' CALCULATIONS'!AJ1545</f>
        <v>6118853.7422756357</v>
      </c>
      <c r="Y159" s="83">
        <f>' CALCULATIONS'!AK1545</f>
        <v>17470563.768408023</v>
      </c>
      <c r="Z159" s="83">
        <f>' CALCULATIONS'!AL1545</f>
        <v>12556708.518556057</v>
      </c>
      <c r="AA159" s="83">
        <f>' CALCULATIONS'!AM1545</f>
        <v>18041305.707168169</v>
      </c>
      <c r="AB159" s="83">
        <f>' CALCULATIONS'!AN1545</f>
        <v>6063704.6161700273</v>
      </c>
      <c r="AC159" s="83">
        <f>' CALCULATIONS'!AO1545</f>
        <v>11698590.772138778</v>
      </c>
      <c r="AD159" s="83">
        <f>' CALCULATIONS'!AP1545</f>
        <v>4885900.0403319765</v>
      </c>
      <c r="AE159" s="83">
        <f>' CALCULATIONS'!AQ1545</f>
        <v>17331077.222435575</v>
      </c>
      <c r="AF159" s="83">
        <f>' CALCULATIONS'!AR1545</f>
        <v>11675983.787672706</v>
      </c>
      <c r="AG159" s="83">
        <f>' CALCULATIONS'!AS1545</f>
        <v>11854911.369609052</v>
      </c>
      <c r="AH159" s="83">
        <f>' CALCULATIONS'!AT1545</f>
        <v>3586509.784966236</v>
      </c>
      <c r="AI159" s="83">
        <f>' CALCULATIONS'!AU1545</f>
        <v>13758093.990262169</v>
      </c>
      <c r="AJ159" s="83">
        <f>' CALCULATIONS'!AV1545</f>
        <v>7237486.5990369702</v>
      </c>
      <c r="AK159" s="83">
        <f>' CALCULATIONS'!AW1545</f>
        <v>13148170.195234675</v>
      </c>
      <c r="AL159" s="83">
        <f>' CALCULATIONS'!AX1545</f>
        <v>11926542.639223935</v>
      </c>
      <c r="AM159" s="83">
        <f>' CALCULATIONS'!AY1545</f>
        <v>12656365.628872421</v>
      </c>
      <c r="AN159" s="83">
        <f>' CALCULATIONS'!AZ1545</f>
        <v>4968104.4199516298</v>
      </c>
      <c r="AO159" s="83">
        <f>' CALCULATIONS'!BA1545</f>
        <v>12509748.956975944</v>
      </c>
      <c r="AP159" s="83">
        <f>' CALCULATIONS'!BB1545</f>
        <v>5536241.8102615234</v>
      </c>
      <c r="AQ159" s="83">
        <f>' CALCULATIONS'!BC1545</f>
        <v>16665118.691797208</v>
      </c>
      <c r="AR159" s="83">
        <f>' CALCULATIONS'!BD1545</f>
        <v>15417104.403108684</v>
      </c>
      <c r="AS159" s="83">
        <f>' CALCULATIONS'!BE1545</f>
        <v>14512265.175279114</v>
      </c>
      <c r="AT159" s="83">
        <f>' CALCULATIONS'!BF1545</f>
        <v>3941302.7885296424</v>
      </c>
      <c r="AU159" s="83">
        <f>' CALCULATIONS'!BG1545</f>
        <v>14309334.05228503</v>
      </c>
      <c r="AV159" s="83">
        <f>' CALCULATIONS'!BH1545</f>
        <v>8583228.2899120245</v>
      </c>
      <c r="AW159" s="83">
        <f>' CALCULATIONS'!BI1545</f>
        <v>17934716.653815277</v>
      </c>
      <c r="AX159" s="83">
        <f>' CALCULATIONS'!BJ1545</f>
        <v>17394499.984238788</v>
      </c>
      <c r="AY159" s="83">
        <f>' CALCULATIONS'!BK1545</f>
        <v>11002754.988145402</v>
      </c>
      <c r="AZ159" s="83">
        <f>' CALCULATIONS'!BL1545</f>
        <v>5706593.1695366213</v>
      </c>
      <c r="BA159" s="83">
        <f>' CALCULATIONS'!BM1545</f>
        <v>12352856.700936411</v>
      </c>
      <c r="BB159" s="83">
        <f>' CALCULATIONS'!BN1545</f>
        <v>5689463.1161043337</v>
      </c>
      <c r="BC159" s="83">
        <f>' CALCULATIONS'!BO1545</f>
        <v>17554736.690319844</v>
      </c>
      <c r="BD159" s="83">
        <f>' CALCULATIONS'!BP1545</f>
        <v>15448872.171888569</v>
      </c>
      <c r="BE159" s="83">
        <f>' CALCULATIONS'!BQ1545</f>
        <v>13389813.939050835</v>
      </c>
      <c r="BF159" s="83">
        <f>' CALCULATIONS'!BR1545</f>
        <v>4070400.5925328876</v>
      </c>
      <c r="BG159" s="83">
        <f>' CALCULATIONS'!BS1545</f>
        <v>15469402.035481716</v>
      </c>
      <c r="BH159" s="83">
        <f>' CALCULATIONS'!BT1545</f>
        <v>8727484.1762053818</v>
      </c>
      <c r="BI159" s="83">
        <f>' CALCULATIONS'!BU1545</f>
        <v>14293225.950015347</v>
      </c>
      <c r="BJ159" s="83">
        <f>' CALCULATIONS'!BV1545</f>
        <v>14471863.743544076</v>
      </c>
      <c r="BK159" s="650">
        <f t="shared" si="4"/>
        <v>541380524.27876472</v>
      </c>
    </row>
    <row r="160" spans="1:63" ht="15.75" x14ac:dyDescent="0.25">
      <c r="A160" s="968" t="s">
        <v>826</v>
      </c>
      <c r="C160" s="83">
        <f>' CALCULATIONS'!O653</f>
        <v>0</v>
      </c>
      <c r="D160" s="83">
        <f>' CALCULATIONS'!P653</f>
        <v>0</v>
      </c>
      <c r="E160" s="83">
        <f>' CALCULATIONS'!Q653</f>
        <v>0</v>
      </c>
      <c r="F160" s="83">
        <f>' CALCULATIONS'!R653</f>
        <v>0</v>
      </c>
      <c r="G160" s="83">
        <f>' CALCULATIONS'!S653</f>
        <v>0</v>
      </c>
      <c r="H160" s="83">
        <f>' CALCULATIONS'!T653</f>
        <v>0</v>
      </c>
      <c r="I160" s="83">
        <f>' CALCULATIONS'!U653</f>
        <v>0</v>
      </c>
      <c r="J160" s="83">
        <f>' CALCULATIONS'!V653</f>
        <v>0</v>
      </c>
      <c r="K160" s="83">
        <f>' CALCULATIONS'!W653</f>
        <v>0</v>
      </c>
      <c r="L160" s="83">
        <f>' CALCULATIONS'!X653</f>
        <v>0</v>
      </c>
      <c r="M160" s="83">
        <f>' CALCULATIONS'!Y653</f>
        <v>0</v>
      </c>
      <c r="N160" s="83">
        <f>' CALCULATIONS'!Z653</f>
        <v>0</v>
      </c>
      <c r="O160" s="83">
        <f>' CALCULATIONS'!AA653</f>
        <v>2949433.24547718</v>
      </c>
      <c r="P160" s="83">
        <f>' CALCULATIONS'!AB653</f>
        <v>2088109.56658689</v>
      </c>
      <c r="Q160" s="83">
        <f>' CALCULATIONS'!AC653</f>
        <v>2762222.5602995097</v>
      </c>
      <c r="R160" s="83">
        <f>' CALCULATIONS'!AD653</f>
        <v>2011317.5649012597</v>
      </c>
      <c r="S160" s="83">
        <f>' CALCULATIONS'!AE653</f>
        <v>2899473.2792995204</v>
      </c>
      <c r="T160" s="83">
        <f>' CALCULATIONS'!AF653</f>
        <v>2612689.2114523198</v>
      </c>
      <c r="U160" s="83">
        <f>' CALCULATIONS'!AG653</f>
        <v>3092058.3251781301</v>
      </c>
      <c r="V160" s="83">
        <f>' CALCULATIONS'!AH653</f>
        <v>2083399.8995455801</v>
      </c>
      <c r="W160" s="83">
        <f>' CALCULATIONS'!AI653</f>
        <v>2889321.0778485895</v>
      </c>
      <c r="X160" s="83">
        <f>' CALCULATIONS'!AJ653</f>
        <v>2263952.28584217</v>
      </c>
      <c r="Y160" s="83">
        <f>' CALCULATIONS'!AK653</f>
        <v>3043143.6892002299</v>
      </c>
      <c r="Z160" s="83">
        <f>' CALCULATIONS'!AL653</f>
        <v>2825215.0671198303</v>
      </c>
      <c r="AA160" s="83">
        <f>' CALCULATIONS'!AM653</f>
        <v>3391988.6701386375</v>
      </c>
      <c r="AB160" s="83">
        <f>' CALCULATIONS'!AN653</f>
        <v>2378729.1781827053</v>
      </c>
      <c r="AC160" s="83">
        <f>' CALCULATIONS'!AO653</f>
        <v>3087359.1568879574</v>
      </c>
      <c r="AD160" s="83">
        <f>' CALCULATIONS'!AP653</f>
        <v>2253769.4289469039</v>
      </c>
      <c r="AE160" s="83">
        <f>' CALCULATIONS'!AQ653</f>
        <v>3310684.3642983264</v>
      </c>
      <c r="AF160" s="83">
        <f>' CALCULATIONS'!AR653</f>
        <v>3232305.6649923082</v>
      </c>
      <c r="AG160" s="83">
        <f>' CALCULATIONS'!AS653</f>
        <v>3624064.3139266293</v>
      </c>
      <c r="AH160" s="83">
        <f>' CALCULATIONS'!AT653</f>
        <v>2371060.454040709</v>
      </c>
      <c r="AI160" s="83">
        <f>' CALCULATIONS'!AU653</f>
        <v>3294177.2596945115</v>
      </c>
      <c r="AJ160" s="83">
        <f>' CALCULATIONS'!AV653</f>
        <v>2664881.6393435546</v>
      </c>
      <c r="AK160" s="83">
        <f>' CALCULATIONS'!AW653</f>
        <v>3544483.7121365825</v>
      </c>
      <c r="AL160" s="83">
        <f>' CALCULATIONS'!AX653</f>
        <v>3578145.7760977973</v>
      </c>
      <c r="AM160" s="83">
        <f>' CALCULATIONS'!AY653</f>
        <v>3831525.1443466609</v>
      </c>
      <c r="AN160" s="83">
        <f>' CALCULATIONS'!AZ653</f>
        <v>2655443.2867505262</v>
      </c>
      <c r="AO160" s="83">
        <f>' CALCULATIONS'!BA653</f>
        <v>3363835.3561877375</v>
      </c>
      <c r="AP160" s="83">
        <f>' CALCULATIONS'!BB653</f>
        <v>2463588.9929918414</v>
      </c>
      <c r="AQ160" s="83">
        <f>' CALCULATIONS'!BC653</f>
        <v>3706698.6626445833</v>
      </c>
      <c r="AR160" s="83">
        <f>' CALCULATIONS'!BD653</f>
        <v>3965981.5091312719</v>
      </c>
      <c r="AS160" s="83">
        <f>' CALCULATIONS'!BE653</f>
        <v>4187825.9756127889</v>
      </c>
      <c r="AT160" s="83">
        <f>' CALCULATIONS'!BF653</f>
        <v>2643683.7878341773</v>
      </c>
      <c r="AU160" s="83">
        <f>' CALCULATIONS'!BG653</f>
        <v>3681355.144594966</v>
      </c>
      <c r="AV160" s="83">
        <f>' CALCULATIONS'!BH653</f>
        <v>3094766.4467193903</v>
      </c>
      <c r="AW160" s="83">
        <f>' CALCULATIONS'!BI653</f>
        <v>4065663.0270740963</v>
      </c>
      <c r="AX160" s="83">
        <f>' CALCULATIONS'!BJ653</f>
        <v>4496930.2099206094</v>
      </c>
      <c r="AY160" s="83">
        <f>' CALCULATIONS'!BK653</f>
        <v>4010144.1989542474</v>
      </c>
      <c r="AZ160" s="83">
        <f>' CALCULATIONS'!BL653</f>
        <v>2788084.7745189653</v>
      </c>
      <c r="BA160" s="83">
        <f>' CALCULATIONS'!BM653</f>
        <v>3555271.447393741</v>
      </c>
      <c r="BB160" s="83">
        <f>' CALCULATIONS'!BN653</f>
        <v>2601492.7142684627</v>
      </c>
      <c r="BC160" s="83">
        <f>' CALCULATIONS'!BO653</f>
        <v>3888740.7895859107</v>
      </c>
      <c r="BD160" s="83">
        <f>' CALCULATIONS'!BP653</f>
        <v>4062639.5973096741</v>
      </c>
      <c r="BE160" s="83">
        <f>' CALCULATIONS'!BQ653</f>
        <v>4356656.2637525555</v>
      </c>
      <c r="BF160" s="83">
        <f>' CALCULATIONS'!BR653</f>
        <v>2776627.1483443859</v>
      </c>
      <c r="BG160" s="83">
        <f>' CALCULATIONS'!BS653</f>
        <v>3864090.6679140208</v>
      </c>
      <c r="BH160" s="83">
        <f>' CALCULATIONS'!BT653</f>
        <v>3215349.3898069556</v>
      </c>
      <c r="BI160" s="83">
        <f>' CALCULATIONS'!BU653</f>
        <v>4237836.4367569182</v>
      </c>
      <c r="BJ160" s="83">
        <f>' CALCULATIONS'!BV653</f>
        <v>4579031.5639186557</v>
      </c>
      <c r="BK160" s="650">
        <f t="shared" si="4"/>
        <v>154345247.92777097</v>
      </c>
    </row>
    <row r="161" spans="1:63" ht="15.75" x14ac:dyDescent="0.25">
      <c r="A161" s="627" t="s">
        <v>849</v>
      </c>
      <c r="C161" s="83">
        <f>C162+C163</f>
        <v>0</v>
      </c>
      <c r="D161" s="83">
        <f t="shared" ref="D161:BJ161" si="75">D162+D163</f>
        <v>0</v>
      </c>
      <c r="E161" s="83">
        <f t="shared" si="75"/>
        <v>0</v>
      </c>
      <c r="F161" s="83">
        <f t="shared" si="75"/>
        <v>0</v>
      </c>
      <c r="G161" s="83">
        <f t="shared" si="75"/>
        <v>0</v>
      </c>
      <c r="H161" s="83">
        <f t="shared" si="75"/>
        <v>0</v>
      </c>
      <c r="I161" s="83">
        <f t="shared" si="75"/>
        <v>0</v>
      </c>
      <c r="J161" s="83">
        <f t="shared" si="75"/>
        <v>0</v>
      </c>
      <c r="K161" s="83">
        <f t="shared" si="75"/>
        <v>0</v>
      </c>
      <c r="L161" s="83">
        <f t="shared" si="75"/>
        <v>0</v>
      </c>
      <c r="M161" s="83">
        <f t="shared" si="75"/>
        <v>0</v>
      </c>
      <c r="N161" s="83">
        <f t="shared" si="75"/>
        <v>0</v>
      </c>
      <c r="O161" s="83">
        <f t="shared" si="75"/>
        <v>68695318.39832595</v>
      </c>
      <c r="P161" s="83">
        <f t="shared" si="75"/>
        <v>51883229.823884301</v>
      </c>
      <c r="Q161" s="83">
        <f t="shared" si="75"/>
        <v>80657825.170652837</v>
      </c>
      <c r="R161" s="83">
        <f t="shared" si="75"/>
        <v>52638345.478560165</v>
      </c>
      <c r="S161" s="83">
        <f t="shared" si="75"/>
        <v>84130975.968820438</v>
      </c>
      <c r="T161" s="83">
        <f t="shared" si="75"/>
        <v>72969591.107756168</v>
      </c>
      <c r="U161" s="83">
        <f t="shared" si="75"/>
        <v>82541137.212315559</v>
      </c>
      <c r="V161" s="83">
        <f t="shared" si="75"/>
        <v>48465517.258237235</v>
      </c>
      <c r="W161" s="83">
        <f t="shared" si="75"/>
        <v>83689608.578463703</v>
      </c>
      <c r="X161" s="83">
        <f t="shared" si="75"/>
        <v>61474164.883123614</v>
      </c>
      <c r="Y161" s="83">
        <f t="shared" si="75"/>
        <v>85094357.183796629</v>
      </c>
      <c r="Z161" s="83">
        <f t="shared" si="75"/>
        <v>77452942.410709992</v>
      </c>
      <c r="AA161" s="83">
        <f t="shared" si="75"/>
        <v>46746101.767618634</v>
      </c>
      <c r="AB161" s="83">
        <f t="shared" si="75"/>
        <v>24004789.888506521</v>
      </c>
      <c r="AC161" s="83">
        <f t="shared" si="75"/>
        <v>62716218.099240802</v>
      </c>
      <c r="AD161" s="83">
        <f t="shared" si="75"/>
        <v>24662136.30954919</v>
      </c>
      <c r="AE161" s="83">
        <f t="shared" si="75"/>
        <v>67970061.107814372</v>
      </c>
      <c r="AF161" s="83">
        <f t="shared" si="75"/>
        <v>44701442.497843802</v>
      </c>
      <c r="AG161" s="83">
        <f t="shared" si="75"/>
        <v>65319274.051631376</v>
      </c>
      <c r="AH161" s="83">
        <f t="shared" si="75"/>
        <v>20787355.975570738</v>
      </c>
      <c r="AI161" s="83">
        <f t="shared" si="75"/>
        <v>67004958.669843845</v>
      </c>
      <c r="AJ161" s="83">
        <f t="shared" si="75"/>
        <v>32798915.601408195</v>
      </c>
      <c r="AK161" s="83">
        <f t="shared" si="75"/>
        <v>69023815.382846788</v>
      </c>
      <c r="AL161" s="83">
        <f t="shared" si="75"/>
        <v>49363642.791837618</v>
      </c>
      <c r="AM161" s="83">
        <f t="shared" si="75"/>
        <v>78765895.262738079</v>
      </c>
      <c r="AN161" s="83">
        <f t="shared" si="75"/>
        <v>30626574.46374096</v>
      </c>
      <c r="AO161" s="83">
        <f t="shared" si="75"/>
        <v>78442000.131502956</v>
      </c>
      <c r="AP161" s="83">
        <f t="shared" si="75"/>
        <v>31562847.274818614</v>
      </c>
      <c r="AQ161" s="83">
        <f t="shared" si="75"/>
        <v>86932600.140649974</v>
      </c>
      <c r="AR161" s="83">
        <f t="shared" si="75"/>
        <v>63060627.479234628</v>
      </c>
      <c r="AS161" s="83">
        <f t="shared" si="75"/>
        <v>82913892.097593173</v>
      </c>
      <c r="AT161" s="83">
        <f t="shared" si="75"/>
        <v>25188891.240802374</v>
      </c>
      <c r="AU161" s="83">
        <f t="shared" si="75"/>
        <v>85326709.132236376</v>
      </c>
      <c r="AV161" s="83">
        <f t="shared" si="75"/>
        <v>44895885.726123273</v>
      </c>
      <c r="AW161" s="83">
        <f t="shared" si="75"/>
        <v>88579513.489928797</v>
      </c>
      <c r="AX161" s="83">
        <f t="shared" si="75"/>
        <v>69832734.56895642</v>
      </c>
      <c r="AY161" s="83">
        <f t="shared" si="75"/>
        <v>61920072.275145859</v>
      </c>
      <c r="AZ161" s="83">
        <f t="shared" si="75"/>
        <v>36004072.866150782</v>
      </c>
      <c r="BA161" s="83">
        <f t="shared" si="75"/>
        <v>83301857.372316122</v>
      </c>
      <c r="BB161" s="83">
        <f t="shared" si="75"/>
        <v>36727191.86324124</v>
      </c>
      <c r="BC161" s="83">
        <f t="shared" si="75"/>
        <v>92115643.727705032</v>
      </c>
      <c r="BD161" s="83">
        <f t="shared" si="75"/>
        <v>69733854.405322522</v>
      </c>
      <c r="BE161" s="83">
        <f t="shared" si="75"/>
        <v>88380645.289739817</v>
      </c>
      <c r="BF161" s="83">
        <f t="shared" si="75"/>
        <v>30782014.24520278</v>
      </c>
      <c r="BG161" s="83">
        <f t="shared" si="75"/>
        <v>90474398.910764128</v>
      </c>
      <c r="BH161" s="83">
        <f t="shared" si="75"/>
        <v>50558997.72340785</v>
      </c>
      <c r="BI161" s="83">
        <f t="shared" si="75"/>
        <v>94058575.383885548</v>
      </c>
      <c r="BJ161" s="83">
        <f t="shared" si="75"/>
        <v>77182177.685924113</v>
      </c>
      <c r="BK161" s="650">
        <f t="shared" si="4"/>
        <v>3002159398.3754892</v>
      </c>
    </row>
    <row r="162" spans="1:63" ht="15.75" x14ac:dyDescent="0.25">
      <c r="A162" s="627" t="s">
        <v>1250</v>
      </c>
      <c r="C162" s="83">
        <f>' MOD'!C259</f>
        <v>0</v>
      </c>
      <c r="D162" s="83">
        <f>' MOD'!D259</f>
        <v>0</v>
      </c>
      <c r="E162" s="83">
        <f>' MOD'!E259</f>
        <v>0</v>
      </c>
      <c r="F162" s="83">
        <f>' MOD'!F259</f>
        <v>0</v>
      </c>
      <c r="G162" s="83">
        <f>' MOD'!G259</f>
        <v>0</v>
      </c>
      <c r="H162" s="83">
        <f>' MOD'!H259</f>
        <v>0</v>
      </c>
      <c r="I162" s="83">
        <f>' MOD'!I259</f>
        <v>0</v>
      </c>
      <c r="J162" s="83">
        <f>' MOD'!J259</f>
        <v>0</v>
      </c>
      <c r="K162" s="83">
        <f>' MOD'!K259</f>
        <v>0</v>
      </c>
      <c r="L162" s="83">
        <f>' MOD'!L259</f>
        <v>0</v>
      </c>
      <c r="M162" s="83">
        <f>' MOD'!M259</f>
        <v>0</v>
      </c>
      <c r="N162" s="83">
        <f>' MOD'!N259</f>
        <v>0</v>
      </c>
      <c r="O162" s="83">
        <f>' MOD'!O259</f>
        <v>68695318.39832595</v>
      </c>
      <c r="P162" s="83">
        <f>' MOD'!P259</f>
        <v>51883229.823884301</v>
      </c>
      <c r="Q162" s="83">
        <f>' MOD'!Q259</f>
        <v>80657825.170652837</v>
      </c>
      <c r="R162" s="83">
        <f>' MOD'!R259</f>
        <v>52638345.478560165</v>
      </c>
      <c r="S162" s="83">
        <f>' MOD'!S259</f>
        <v>84130975.968820438</v>
      </c>
      <c r="T162" s="83">
        <f>' MOD'!T259</f>
        <v>72969591.107756168</v>
      </c>
      <c r="U162" s="83">
        <f>' MOD'!U259</f>
        <v>82541137.212315559</v>
      </c>
      <c r="V162" s="83">
        <f>' MOD'!V259</f>
        <v>48465517.258237235</v>
      </c>
      <c r="W162" s="83">
        <f>' MOD'!W259</f>
        <v>83689608.578463703</v>
      </c>
      <c r="X162" s="83">
        <f>' MOD'!X259</f>
        <v>61474164.883123614</v>
      </c>
      <c r="Y162" s="83">
        <f>' MOD'!Y259</f>
        <v>85094357.183796629</v>
      </c>
      <c r="Z162" s="83">
        <f>' MOD'!Z259</f>
        <v>77452942.410709992</v>
      </c>
      <c r="AA162" s="83">
        <f>' MOD'!AA259</f>
        <v>46746101.767618634</v>
      </c>
      <c r="AB162" s="83">
        <f>' MOD'!AB259</f>
        <v>24004789.888506521</v>
      </c>
      <c r="AC162" s="83">
        <f>' MOD'!AC259</f>
        <v>62716218.099240802</v>
      </c>
      <c r="AD162" s="83">
        <f>' MOD'!AD259</f>
        <v>24662136.30954919</v>
      </c>
      <c r="AE162" s="83">
        <f>' MOD'!AE259</f>
        <v>67970061.107814372</v>
      </c>
      <c r="AF162" s="83">
        <f>' MOD'!AF259</f>
        <v>44701442.497843802</v>
      </c>
      <c r="AG162" s="83">
        <f>' MOD'!AG259</f>
        <v>65319274.051631376</v>
      </c>
      <c r="AH162" s="83">
        <f>' MOD'!AH259</f>
        <v>20787355.975570738</v>
      </c>
      <c r="AI162" s="83">
        <f>' MOD'!AI259</f>
        <v>67004958.669843845</v>
      </c>
      <c r="AJ162" s="83">
        <f>' MOD'!AJ259</f>
        <v>32798915.601408195</v>
      </c>
      <c r="AK162" s="83">
        <f>' MOD'!AK259</f>
        <v>69023815.382846788</v>
      </c>
      <c r="AL162" s="83">
        <f>' MOD'!AL259</f>
        <v>49363642.791837618</v>
      </c>
      <c r="AM162" s="83">
        <f>' MOD'!AM259</f>
        <v>78765895.262738079</v>
      </c>
      <c r="AN162" s="83">
        <f>' MOD'!AN259</f>
        <v>30626574.46374096</v>
      </c>
      <c r="AO162" s="83">
        <f>' MOD'!AO259</f>
        <v>78442000.131502956</v>
      </c>
      <c r="AP162" s="83">
        <f>' MOD'!AP259</f>
        <v>31562847.274818614</v>
      </c>
      <c r="AQ162" s="83">
        <f>' MOD'!AQ259</f>
        <v>86932600.140649974</v>
      </c>
      <c r="AR162" s="83">
        <f>' MOD'!AR259</f>
        <v>63060627.479234628</v>
      </c>
      <c r="AS162" s="83">
        <f>' MOD'!AS259</f>
        <v>82913892.097593173</v>
      </c>
      <c r="AT162" s="83">
        <f>' MOD'!AT259</f>
        <v>25188891.240802374</v>
      </c>
      <c r="AU162" s="83">
        <f>' MOD'!AU259</f>
        <v>85326709.132236376</v>
      </c>
      <c r="AV162" s="83">
        <f>' MOD'!AV259</f>
        <v>44895885.726123273</v>
      </c>
      <c r="AW162" s="83">
        <f>' MOD'!AW259</f>
        <v>88579513.489928797</v>
      </c>
      <c r="AX162" s="83">
        <f>' MOD'!AX259</f>
        <v>69832734.56895642</v>
      </c>
      <c r="AY162" s="83">
        <f>' MOD'!AY259</f>
        <v>61920072.275145859</v>
      </c>
      <c r="AZ162" s="83">
        <f>' MOD'!AZ259</f>
        <v>36004072.866150782</v>
      </c>
      <c r="BA162" s="83">
        <f>' MOD'!BA259</f>
        <v>83301857.372316122</v>
      </c>
      <c r="BB162" s="83">
        <f>' MOD'!BB259</f>
        <v>36727191.86324124</v>
      </c>
      <c r="BC162" s="83">
        <f>' MOD'!BC259</f>
        <v>92115643.727705032</v>
      </c>
      <c r="BD162" s="83">
        <f>' MOD'!BD259</f>
        <v>69733854.405322522</v>
      </c>
      <c r="BE162" s="83">
        <f>' MOD'!BE259</f>
        <v>88380645.289739817</v>
      </c>
      <c r="BF162" s="83">
        <f>' MOD'!BF259</f>
        <v>30782014.24520278</v>
      </c>
      <c r="BG162" s="83">
        <f>' MOD'!BG259</f>
        <v>90474398.910764128</v>
      </c>
      <c r="BH162" s="83">
        <f>' MOD'!BH259</f>
        <v>50558997.72340785</v>
      </c>
      <c r="BI162" s="83">
        <f>' MOD'!BI259</f>
        <v>94058575.383885548</v>
      </c>
      <c r="BJ162" s="83">
        <f>' MOD'!BJ259</f>
        <v>77182177.685924113</v>
      </c>
      <c r="BK162" s="650">
        <f t="shared" si="4"/>
        <v>3002159398.3754892</v>
      </c>
    </row>
    <row r="163" spans="1:63" ht="15.75" x14ac:dyDescent="0.25">
      <c r="A163" s="627" t="s">
        <v>1251</v>
      </c>
      <c r="C163" s="83">
        <f>' MOD'!C275</f>
        <v>0</v>
      </c>
      <c r="D163" s="83">
        <f>' MOD'!D275</f>
        <v>0</v>
      </c>
      <c r="E163" s="83">
        <f>' MOD'!E275</f>
        <v>0</v>
      </c>
      <c r="F163" s="83">
        <f>' MOD'!F275</f>
        <v>0</v>
      </c>
      <c r="G163" s="83">
        <f>' MOD'!G275</f>
        <v>0</v>
      </c>
      <c r="H163" s="83">
        <f>' MOD'!H275</f>
        <v>0</v>
      </c>
      <c r="I163" s="83">
        <f>' MOD'!I275</f>
        <v>0</v>
      </c>
      <c r="J163" s="83">
        <f>' MOD'!J275</f>
        <v>0</v>
      </c>
      <c r="K163" s="83">
        <f>' MOD'!K275</f>
        <v>0</v>
      </c>
      <c r="L163" s="83">
        <f>' MOD'!L275</f>
        <v>0</v>
      </c>
      <c r="M163" s="83">
        <f>' MOD'!M275</f>
        <v>0</v>
      </c>
      <c r="N163" s="83">
        <f>' MOD'!N275</f>
        <v>0</v>
      </c>
      <c r="O163" s="83">
        <f>' MOD'!O275</f>
        <v>0</v>
      </c>
      <c r="P163" s="83">
        <f>' MOD'!P275</f>
        <v>0</v>
      </c>
      <c r="Q163" s="83">
        <f>' MOD'!Q275</f>
        <v>0</v>
      </c>
      <c r="R163" s="83">
        <f>' MOD'!R275</f>
        <v>0</v>
      </c>
      <c r="S163" s="83">
        <f>' MOD'!S275</f>
        <v>0</v>
      </c>
      <c r="T163" s="83">
        <f>' MOD'!T275</f>
        <v>0</v>
      </c>
      <c r="U163" s="83">
        <f>' MOD'!U275</f>
        <v>0</v>
      </c>
      <c r="V163" s="83">
        <f>' MOD'!V275</f>
        <v>0</v>
      </c>
      <c r="W163" s="83">
        <f>' MOD'!W275</f>
        <v>0</v>
      </c>
      <c r="X163" s="83">
        <f>' MOD'!X275</f>
        <v>0</v>
      </c>
      <c r="Y163" s="83">
        <f>' MOD'!Y275</f>
        <v>0</v>
      </c>
      <c r="Z163" s="83">
        <f>' MOD'!Z275</f>
        <v>0</v>
      </c>
      <c r="AA163" s="83">
        <f>' MOD'!AA275</f>
        <v>0</v>
      </c>
      <c r="AB163" s="83">
        <f>' MOD'!AB275</f>
        <v>0</v>
      </c>
      <c r="AC163" s="83">
        <f>' MOD'!AC275</f>
        <v>0</v>
      </c>
      <c r="AD163" s="83">
        <f>' MOD'!AD275</f>
        <v>0</v>
      </c>
      <c r="AE163" s="83">
        <f>' MOD'!AE275</f>
        <v>0</v>
      </c>
      <c r="AF163" s="83">
        <f>' MOD'!AF275</f>
        <v>0</v>
      </c>
      <c r="AG163" s="83">
        <f>' MOD'!AG275</f>
        <v>0</v>
      </c>
      <c r="AH163" s="83">
        <f>' MOD'!AH275</f>
        <v>0</v>
      </c>
      <c r="AI163" s="83">
        <f>' MOD'!AI275</f>
        <v>0</v>
      </c>
      <c r="AJ163" s="83">
        <f>' MOD'!AJ275</f>
        <v>0</v>
      </c>
      <c r="AK163" s="83">
        <f>' MOD'!AK275</f>
        <v>0</v>
      </c>
      <c r="AL163" s="83">
        <f>' MOD'!AL275</f>
        <v>0</v>
      </c>
      <c r="AM163" s="83">
        <f>' MOD'!AM275</f>
        <v>0</v>
      </c>
      <c r="AN163" s="83">
        <f>' MOD'!AN275</f>
        <v>0</v>
      </c>
      <c r="AO163" s="83">
        <f>' MOD'!AO275</f>
        <v>0</v>
      </c>
      <c r="AP163" s="83">
        <f>' MOD'!AP275</f>
        <v>0</v>
      </c>
      <c r="AQ163" s="83">
        <f>' MOD'!AQ275</f>
        <v>0</v>
      </c>
      <c r="AR163" s="83">
        <f>' MOD'!AR275</f>
        <v>0</v>
      </c>
      <c r="AS163" s="83">
        <f>' MOD'!AS275</f>
        <v>0</v>
      </c>
      <c r="AT163" s="83">
        <f>' MOD'!AT275</f>
        <v>0</v>
      </c>
      <c r="AU163" s="83">
        <f>' MOD'!AU275</f>
        <v>0</v>
      </c>
      <c r="AV163" s="83">
        <f>' MOD'!AV275</f>
        <v>0</v>
      </c>
      <c r="AW163" s="83">
        <f>' MOD'!AW275</f>
        <v>0</v>
      </c>
      <c r="AX163" s="83">
        <f>' MOD'!AX275</f>
        <v>0</v>
      </c>
      <c r="AY163" s="83">
        <f>' MOD'!AY275</f>
        <v>0</v>
      </c>
      <c r="AZ163" s="83">
        <f>' MOD'!AZ275</f>
        <v>0</v>
      </c>
      <c r="BA163" s="83">
        <f>' MOD'!BA275</f>
        <v>0</v>
      </c>
      <c r="BB163" s="83">
        <f>' MOD'!BB275</f>
        <v>0</v>
      </c>
      <c r="BC163" s="83">
        <f>' MOD'!BC275</f>
        <v>0</v>
      </c>
      <c r="BD163" s="83">
        <f>' MOD'!BD275</f>
        <v>0</v>
      </c>
      <c r="BE163" s="83">
        <f>' MOD'!BE275</f>
        <v>0</v>
      </c>
      <c r="BF163" s="83">
        <f>' MOD'!BF275</f>
        <v>0</v>
      </c>
      <c r="BG163" s="83">
        <f>' MOD'!BG275</f>
        <v>0</v>
      </c>
      <c r="BH163" s="83">
        <f>' MOD'!BH275</f>
        <v>0</v>
      </c>
      <c r="BI163" s="83">
        <f>' MOD'!BI275</f>
        <v>0</v>
      </c>
      <c r="BJ163" s="83">
        <f>' MOD'!BJ275</f>
        <v>0</v>
      </c>
      <c r="BK163" s="650">
        <f>SUM(C163:BJ163)</f>
        <v>0</v>
      </c>
    </row>
    <row r="164" spans="1:63" ht="15.75" x14ac:dyDescent="0.25">
      <c r="A164" s="627" t="s">
        <v>850</v>
      </c>
      <c r="C164" s="83">
        <f>C165+C166+C169+C167+C168</f>
        <v>0</v>
      </c>
      <c r="D164" s="83">
        <f t="shared" ref="D164:BI164" si="76">D165+D166+D169+D167+D168</f>
        <v>0</v>
      </c>
      <c r="E164" s="83">
        <f t="shared" si="76"/>
        <v>0</v>
      </c>
      <c r="F164" s="83">
        <f t="shared" si="76"/>
        <v>0</v>
      </c>
      <c r="G164" s="83">
        <f t="shared" si="76"/>
        <v>0</v>
      </c>
      <c r="H164" s="83">
        <f t="shared" si="76"/>
        <v>0</v>
      </c>
      <c r="I164" s="83">
        <f t="shared" si="76"/>
        <v>0</v>
      </c>
      <c r="J164" s="83">
        <f t="shared" si="76"/>
        <v>0</v>
      </c>
      <c r="K164" s="83">
        <f t="shared" si="76"/>
        <v>0</v>
      </c>
      <c r="L164" s="83">
        <f t="shared" si="76"/>
        <v>0</v>
      </c>
      <c r="M164" s="83">
        <f t="shared" si="76"/>
        <v>0</v>
      </c>
      <c r="N164" s="83">
        <f t="shared" si="76"/>
        <v>0</v>
      </c>
      <c r="O164" s="83">
        <f t="shared" si="76"/>
        <v>44413676.678471088</v>
      </c>
      <c r="P164" s="83">
        <f t="shared" si="76"/>
        <v>21878046.3877538</v>
      </c>
      <c r="Q164" s="83">
        <f t="shared" si="76"/>
        <v>36247281.900905043</v>
      </c>
      <c r="R164" s="83">
        <f t="shared" si="76"/>
        <v>21439516.357466117</v>
      </c>
      <c r="S164" s="83">
        <f t="shared" si="76"/>
        <v>38536028.693744659</v>
      </c>
      <c r="T164" s="83">
        <f t="shared" si="76"/>
        <v>30743025.357584659</v>
      </c>
      <c r="U164" s="83">
        <f t="shared" si="76"/>
        <v>38505915.498940602</v>
      </c>
      <c r="V164" s="83">
        <f t="shared" si="76"/>
        <v>20549565.321606606</v>
      </c>
      <c r="W164" s="83">
        <f t="shared" si="76"/>
        <v>38067442.789450116</v>
      </c>
      <c r="X164" s="83">
        <f t="shared" si="76"/>
        <v>25113793.474933527</v>
      </c>
      <c r="Y164" s="83">
        <f t="shared" si="76"/>
        <v>39402903.69791577</v>
      </c>
      <c r="Z164" s="83">
        <f t="shared" si="76"/>
        <v>33263852.147195201</v>
      </c>
      <c r="AA164" s="83">
        <f t="shared" si="76"/>
        <v>36621361.873851508</v>
      </c>
      <c r="AB164" s="83">
        <f t="shared" si="76"/>
        <v>20060663.065979611</v>
      </c>
      <c r="AC164" s="83">
        <f t="shared" si="76"/>
        <v>35338026.885811441</v>
      </c>
      <c r="AD164" s="83">
        <f t="shared" si="76"/>
        <v>19585120.971438982</v>
      </c>
      <c r="AE164" s="83">
        <f t="shared" si="76"/>
        <v>38847945.457022622</v>
      </c>
      <c r="AF164" s="83">
        <f t="shared" si="76"/>
        <v>32742451.174172014</v>
      </c>
      <c r="AG164" s="83">
        <f t="shared" si="76"/>
        <v>38831830.142675959</v>
      </c>
      <c r="AH164" s="83">
        <f t="shared" si="76"/>
        <v>18499025.361611307</v>
      </c>
      <c r="AI164" s="83">
        <f t="shared" si="76"/>
        <v>38132416.037560552</v>
      </c>
      <c r="AJ164" s="83">
        <f t="shared" si="76"/>
        <v>24735123.425526883</v>
      </c>
      <c r="AK164" s="83">
        <f t="shared" si="76"/>
        <v>40191654.409809269</v>
      </c>
      <c r="AL164" s="83">
        <f t="shared" si="76"/>
        <v>36426902.302930735</v>
      </c>
      <c r="AM164" s="83">
        <f t="shared" si="76"/>
        <v>39188953.922004491</v>
      </c>
      <c r="AN164" s="83">
        <f t="shared" si="76"/>
        <v>21538058.195526056</v>
      </c>
      <c r="AO164" s="83">
        <f t="shared" si="76"/>
        <v>36859032.682501696</v>
      </c>
      <c r="AP164" s="83">
        <f t="shared" si="76"/>
        <v>20828906.148408581</v>
      </c>
      <c r="AQ164" s="83">
        <f t="shared" si="76"/>
        <v>41954830.890128218</v>
      </c>
      <c r="AR164" s="83">
        <f t="shared" si="76"/>
        <v>39630492.101755209</v>
      </c>
      <c r="AS164" s="83">
        <f t="shared" si="76"/>
        <v>42127392.017875366</v>
      </c>
      <c r="AT164" s="83">
        <f t="shared" si="76"/>
        <v>19393847.919055909</v>
      </c>
      <c r="AU164" s="83">
        <f t="shared" si="76"/>
        <v>40936473.800058141</v>
      </c>
      <c r="AV164" s="83">
        <f t="shared" si="76"/>
        <v>28260914.891033329</v>
      </c>
      <c r="AW164" s="83">
        <f t="shared" si="76"/>
        <v>43993054.648075312</v>
      </c>
      <c r="AX164" s="83">
        <f t="shared" si="76"/>
        <v>44921105.737909794</v>
      </c>
      <c r="AY164" s="83">
        <f t="shared" si="76"/>
        <v>33520288.308126658</v>
      </c>
      <c r="AZ164" s="83">
        <f t="shared" si="76"/>
        <v>21771824.564041398</v>
      </c>
      <c r="BA164" s="83">
        <f t="shared" si="76"/>
        <v>36391193.847021095</v>
      </c>
      <c r="BB164" s="83">
        <f t="shared" si="76"/>
        <v>21009794.479355164</v>
      </c>
      <c r="BC164" s="83">
        <f t="shared" si="76"/>
        <v>41111101.623408899</v>
      </c>
      <c r="BD164" s="83">
        <f t="shared" si="76"/>
        <v>38363631.451311752</v>
      </c>
      <c r="BE164" s="83">
        <f t="shared" si="76"/>
        <v>41494443.703527048</v>
      </c>
      <c r="BF164" s="83">
        <f t="shared" si="76"/>
        <v>19933649.961115658</v>
      </c>
      <c r="BG164" s="83">
        <f t="shared" si="76"/>
        <v>40185603.353450686</v>
      </c>
      <c r="BH164" s="83">
        <f t="shared" si="76"/>
        <v>27834018.082058098</v>
      </c>
      <c r="BI164" s="83">
        <f t="shared" si="76"/>
        <v>43107432.048884019</v>
      </c>
      <c r="BJ164" s="83">
        <f>BJ165+BJ166+BJ169+BJ167+BJ168</f>
        <v>43361923.898875646</v>
      </c>
      <c r="BK164" s="650">
        <f t="shared" si="4"/>
        <v>1595891537.6898663</v>
      </c>
    </row>
    <row r="165" spans="1:63" ht="15.75" x14ac:dyDescent="0.25">
      <c r="A165" s="634" t="s">
        <v>851</v>
      </c>
      <c r="C165" s="83">
        <f>ASSETS!HZ83+ASSETS!HZ131</f>
        <v>0</v>
      </c>
      <c r="D165" s="83">
        <f>ASSETS!IA83+ASSETS!IA131</f>
        <v>0</v>
      </c>
      <c r="E165" s="83">
        <f>ASSETS!IB83+ASSETS!IB131</f>
        <v>0</v>
      </c>
      <c r="F165" s="83">
        <f>ASSETS!IC83+ASSETS!IC131</f>
        <v>0</v>
      </c>
      <c r="G165" s="83">
        <f>ASSETS!ID83+ASSETS!ID131</f>
        <v>0</v>
      </c>
      <c r="H165" s="83">
        <f>ASSETS!IE83+ASSETS!IE131</f>
        <v>0</v>
      </c>
      <c r="I165" s="83">
        <f>ASSETS!IF83+ASSETS!IF131</f>
        <v>0</v>
      </c>
      <c r="J165" s="83">
        <f>ASSETS!IG83+ASSETS!IG131</f>
        <v>0</v>
      </c>
      <c r="K165" s="83">
        <f>ASSETS!IH83+ASSETS!IH131</f>
        <v>0</v>
      </c>
      <c r="L165" s="83">
        <f>ASSETS!II83+ASSETS!II131</f>
        <v>0</v>
      </c>
      <c r="M165" s="83">
        <f>ASSETS!IJ83+ASSETS!IJ131</f>
        <v>0</v>
      </c>
      <c r="N165" s="83">
        <f>ASSETS!IK83+ASSETS!IK131</f>
        <v>0</v>
      </c>
      <c r="O165" s="83">
        <f>ASSETS!IL83+ASSETS!IL131</f>
        <v>10797625.398266809</v>
      </c>
      <c r="P165" s="83">
        <f>ASSETS!IM83+ASSETS!IM131</f>
        <v>7743086.7559575159</v>
      </c>
      <c r="Q165" s="83">
        <f>ASSETS!IN83+ASSETS!IN131</f>
        <v>11606910.331002146</v>
      </c>
      <c r="R165" s="83">
        <f>ASSETS!IO83+ASSETS!IO131</f>
        <v>7566371.2777452599</v>
      </c>
      <c r="S165" s="83">
        <f>ASSETS!IP83+ASSETS!IP131</f>
        <v>12079728.730018483</v>
      </c>
      <c r="T165" s="83">
        <f>ASSETS!IQ83+ASSETS!IQ131</f>
        <v>10465489.421276964</v>
      </c>
      <c r="U165" s="83">
        <f>ASSETS!IR83+ASSETS!IR131</f>
        <v>11825104.63334674</v>
      </c>
      <c r="V165" s="83">
        <f>ASSETS!IS83+ASSETS!IS131</f>
        <v>6935612.9188005188</v>
      </c>
      <c r="W165" s="83">
        <f>ASSETS!IT83+ASSETS!IT131</f>
        <v>11963038.968761949</v>
      </c>
      <c r="X165" s="83">
        <f>ASSETS!IU83+ASSETS!IU131</f>
        <v>8777708.1903595664</v>
      </c>
      <c r="Y165" s="83">
        <f>ASSETS!IV83+ASSETS!IV131</f>
        <v>12136915.180084724</v>
      </c>
      <c r="Z165" s="83">
        <f>ASSETS!IW83+ASSETS!IW131</f>
        <v>11034815.131880956</v>
      </c>
      <c r="AA165" s="83">
        <f>ASSETS!IX83+ASSETS!IX131</f>
        <v>7867196.3636224624</v>
      </c>
      <c r="AB165" s="83">
        <f>ASSETS!IY83+ASSETS!IY131</f>
        <v>4439057.6511721509</v>
      </c>
      <c r="AC165" s="83">
        <f>ASSETS!IZ83+ASSETS!IZ131</f>
        <v>8355052.3936390067</v>
      </c>
      <c r="AD165" s="83">
        <f>ASSETS!JA83+ASSETS!JA131</f>
        <v>4365065.8451825576</v>
      </c>
      <c r="AE165" s="83">
        <f>ASSETS!JB83+ASSETS!JB131</f>
        <v>8928661.9559436217</v>
      </c>
      <c r="AF165" s="83">
        <f>ASSETS!JC83+ASSETS!JC131</f>
        <v>7211462.4016203005</v>
      </c>
      <c r="AG165" s="83">
        <f>ASSETS!JD83+ASSETS!JD131</f>
        <v>8616714.0734845679</v>
      </c>
      <c r="AH165" s="83">
        <f>ASSETS!JE83+ASSETS!JE131</f>
        <v>3733236.6843123222</v>
      </c>
      <c r="AI165" s="83">
        <f>ASSETS!JF83+ASSETS!JF131</f>
        <v>8788314.7715256102</v>
      </c>
      <c r="AJ165" s="83">
        <f>ASSETS!JG83+ASSETS!JG131</f>
        <v>5557649.3445730032</v>
      </c>
      <c r="AK165" s="83">
        <f>ASSETS!JH83+ASSETS!JH131</f>
        <v>8994570.6153780483</v>
      </c>
      <c r="AL165" s="83">
        <f>ASSETS!JI83+ASSETS!JI131</f>
        <v>7765076.5283728316</v>
      </c>
      <c r="AM165" s="83">
        <f>ASSETS!JJ83+ASSETS!JJ131</f>
        <v>9167609.2727703061</v>
      </c>
      <c r="AN165" s="83">
        <f>ASSETS!JK83+ASSETS!JK131</f>
        <v>4430684.3711184468</v>
      </c>
      <c r="AO165" s="83">
        <f>ASSETS!JL83+ASSETS!JL131</f>
        <v>8175449.7066685967</v>
      </c>
      <c r="AP165" s="83">
        <f>ASSETS!JM83+ASSETS!JM131</f>
        <v>4348659.1842265679</v>
      </c>
      <c r="AQ165" s="83">
        <f>ASSETS!JN83+ASSETS!JN131</f>
        <v>8872182.2858717144</v>
      </c>
      <c r="AR165" s="83">
        <f>ASSETS!JO83+ASSETS!JO131</f>
        <v>7649594.516776925</v>
      </c>
      <c r="AS165" s="83">
        <f>ASSETS!JP83+ASSETS!JP131</f>
        <v>8523282.5383327641</v>
      </c>
      <c r="AT165" s="83">
        <f>ASSETS!JQ83+ASSETS!JQ131</f>
        <v>3552988.1335604195</v>
      </c>
      <c r="AU165" s="83">
        <f>ASSETS!JR83+ASSETS!JR131</f>
        <v>8708268.5409905557</v>
      </c>
      <c r="AV165" s="83">
        <f>ASSETS!JS83+ASSETS!JS131</f>
        <v>5822021.2561895754</v>
      </c>
      <c r="AW165" s="83">
        <f>ASSETS!JT83+ASSETS!JT131</f>
        <v>8959032.4989757314</v>
      </c>
      <c r="AX165" s="83">
        <f>ASSETS!JU83+ASSETS!JU131</f>
        <v>8220831.7526048739</v>
      </c>
      <c r="AY165" s="83">
        <f>ASSETS!JV83+ASSETS!JV131</f>
        <v>5256069.3030404197</v>
      </c>
      <c r="AZ165" s="83">
        <f>ASSETS!JW83+ASSETS!JW131</f>
        <v>3821916.5139963962</v>
      </c>
      <c r="BA165" s="83">
        <f>ASSETS!JX83+ASSETS!JX131</f>
        <v>6501170.8834366715</v>
      </c>
      <c r="BB165" s="83">
        <f>ASSETS!JY83+ASSETS!JY131</f>
        <v>3699743.3687160499</v>
      </c>
      <c r="BC165" s="83">
        <f>ASSETS!JZ83+ASSETS!JZ131</f>
        <v>7068519.951384169</v>
      </c>
      <c r="BD165" s="83">
        <f>ASSETS!KA83+ASSETS!KA131</f>
        <v>6323720.2684437372</v>
      </c>
      <c r="BE165" s="83">
        <f>ASSETS!KB83+ASSETS!KB131</f>
        <v>6812052.6286037313</v>
      </c>
      <c r="BF165" s="83">
        <f>ASSETS!KC83+ASSETS!KC131</f>
        <v>3150284.6697788117</v>
      </c>
      <c r="BG165" s="83">
        <f>ASSETS!KD83+ASSETS!KD131</f>
        <v>6935694.298255316</v>
      </c>
      <c r="BH165" s="83">
        <f>ASSETS!KE83+ASSETS!KE131</f>
        <v>4843595.6122853728</v>
      </c>
      <c r="BI165" s="83">
        <f>ASSETS!KF83+ASSETS!KF131</f>
        <v>7153757.3460940132</v>
      </c>
      <c r="BJ165" s="83">
        <f>ASSETS!KG83+ASSETS!KG131</f>
        <v>6812401.3112755716</v>
      </c>
      <c r="BK165" s="650">
        <f t="shared" si="4"/>
        <v>362363995.77972507</v>
      </c>
    </row>
    <row r="166" spans="1:63" ht="15.75" x14ac:dyDescent="0.25">
      <c r="A166" s="634" t="s">
        <v>852</v>
      </c>
      <c r="C166" s="83">
        <f>' CALCULATIONS'!O1563</f>
        <v>0</v>
      </c>
      <c r="D166" s="83">
        <f>' CALCULATIONS'!P1563</f>
        <v>0</v>
      </c>
      <c r="E166" s="83">
        <f>' CALCULATIONS'!Q1563</f>
        <v>0</v>
      </c>
      <c r="F166" s="83">
        <f>' CALCULATIONS'!R1563</f>
        <v>0</v>
      </c>
      <c r="G166" s="83">
        <f>' CALCULATIONS'!S1563</f>
        <v>0</v>
      </c>
      <c r="H166" s="83">
        <f>' CALCULATIONS'!T1563</f>
        <v>0</v>
      </c>
      <c r="I166" s="83">
        <f>' CALCULATIONS'!U1563</f>
        <v>0</v>
      </c>
      <c r="J166" s="83">
        <f>' CALCULATIONS'!V1563</f>
        <v>0</v>
      </c>
      <c r="K166" s="83">
        <f>' CALCULATIONS'!W1563</f>
        <v>0</v>
      </c>
      <c r="L166" s="83">
        <f>' CALCULATIONS'!X1563</f>
        <v>0</v>
      </c>
      <c r="M166" s="83">
        <f>' CALCULATIONS'!Y1563</f>
        <v>0</v>
      </c>
      <c r="N166" s="83">
        <f>' CALCULATIONS'!Z1563</f>
        <v>0</v>
      </c>
      <c r="O166" s="83">
        <f>' CALCULATIONS'!AA1563</f>
        <v>20130818.330204278</v>
      </c>
      <c r="P166" s="83">
        <f>' CALCULATIONS'!AB1563</f>
        <v>4587822.4067962812</v>
      </c>
      <c r="Q166" s="83">
        <f>' CALCULATIONS'!AC1563</f>
        <v>12011092.794902897</v>
      </c>
      <c r="R166" s="83">
        <f>' CALCULATIONS'!AD1563</f>
        <v>4677111.9297208572</v>
      </c>
      <c r="S166" s="83">
        <f>' CALCULATIONS'!AE1563</f>
        <v>13199491.163726177</v>
      </c>
      <c r="T166" s="83">
        <f>' CALCULATIONS'!AF1563</f>
        <v>8331945.1363076931</v>
      </c>
      <c r="U166" s="83">
        <f>' CALCULATIONS'!AG1563</f>
        <v>12543475.540593857</v>
      </c>
      <c r="V166" s="83">
        <f>' CALCULATIONS'!AH1563</f>
        <v>4088348.4528060877</v>
      </c>
      <c r="W166" s="83">
        <f>' CALCULATIONS'!AI1563</f>
        <v>12894012.345688166</v>
      </c>
      <c r="X166" s="83">
        <f>' CALCULATIONS'!AJ1563</f>
        <v>5984969.8595739622</v>
      </c>
      <c r="Y166" s="83">
        <f>' CALCULATIONS'!AK1563</f>
        <v>13352297.942831047</v>
      </c>
      <c r="Z166" s="83">
        <f>' CALCULATIONS'!AL1563</f>
        <v>9311747.4403142463</v>
      </c>
      <c r="AA166" s="83">
        <f>' CALCULATIONS'!AM1563</f>
        <v>13726394.197729042</v>
      </c>
      <c r="AB166" s="83">
        <f>' CALCULATIONS'!AN1563</f>
        <v>5082950.4898074586</v>
      </c>
      <c r="AC166" s="83">
        <f>' CALCULATIONS'!AO1563</f>
        <v>13304825.217172435</v>
      </c>
      <c r="AD166" s="83">
        <f>' CALCULATIONS'!AP1563</f>
        <v>5235018.3637564257</v>
      </c>
      <c r="AE166" s="83">
        <f>' CALCULATIONS'!AQ1563</f>
        <v>15251720.501079004</v>
      </c>
      <c r="AF166" s="83">
        <f>' CALCULATIONS'!AR1563</f>
        <v>11210672.560051717</v>
      </c>
      <c r="AG166" s="83">
        <f>' CALCULATIONS'!AS1563</f>
        <v>14159163.344191389</v>
      </c>
      <c r="AH166" s="83">
        <f>' CALCULATIONS'!AT1563</f>
        <v>4261109.0522989864</v>
      </c>
      <c r="AI166" s="83">
        <f>' CALCULATIONS'!AU1563</f>
        <v>14749670.878534941</v>
      </c>
      <c r="AJ166" s="83">
        <f>' CALCULATIONS'!AV1563</f>
        <v>7371057.3309538793</v>
      </c>
      <c r="AK166" s="83">
        <f>' CALCULATIONS'!AW1563</f>
        <v>15493702.731931219</v>
      </c>
      <c r="AL166" s="83">
        <f>' CALCULATIONS'!AX1563</f>
        <v>12809309.249557901</v>
      </c>
      <c r="AM166" s="83">
        <f>' CALCULATIONS'!AY1563</f>
        <v>13580587.884234186</v>
      </c>
      <c r="AN166" s="83">
        <f>' CALCULATIONS'!AZ1563</f>
        <v>5713086.8144076085</v>
      </c>
      <c r="AO166" s="83">
        <f>' CALCULATIONS'!BA1563</f>
        <v>14249644.320833096</v>
      </c>
      <c r="AP166" s="83">
        <f>' CALCULATIONS'!BB1563</f>
        <v>5909190.824182014</v>
      </c>
      <c r="AQ166" s="83">
        <f>' CALCULATIONS'!BC1563</f>
        <v>17177511.9242565</v>
      </c>
      <c r="AR166" s="83">
        <f>' CALCULATIONS'!BD1563</f>
        <v>14963199.704978289</v>
      </c>
      <c r="AS166" s="83">
        <f>' CALCULATIONS'!BE1563</f>
        <v>15634495.384542605</v>
      </c>
      <c r="AT166" s="83">
        <f>' CALCULATIONS'!BF1563</f>
        <v>4497031.8104954883</v>
      </c>
      <c r="AU166" s="83">
        <f>' CALCULATIONS'!BG1563</f>
        <v>16431815.514067588</v>
      </c>
      <c r="AV166" s="83">
        <f>' CALCULATIONS'!BH1563</f>
        <v>9159507.3648437541</v>
      </c>
      <c r="AW166" s="83">
        <f>' CALCULATIONS'!BI1563</f>
        <v>17588599.139099579</v>
      </c>
      <c r="AX166" s="83">
        <f>' CALCULATIONS'!BJ1563</f>
        <v>17404319.24530492</v>
      </c>
      <c r="AY166" s="83">
        <f>' CALCULATIONS'!BK1563</f>
        <v>11572787.905086238</v>
      </c>
      <c r="AZ166" s="83">
        <f>' CALCULATIONS'!BL1563</f>
        <v>6345057.3000450023</v>
      </c>
      <c r="BA166" s="83">
        <f>' CALCULATIONS'!BM1563</f>
        <v>15091909.613584425</v>
      </c>
      <c r="BB166" s="83">
        <f>' CALCULATIONS'!BN1563</f>
        <v>6481852.860639113</v>
      </c>
      <c r="BC166" s="83">
        <f>' CALCULATIONS'!BO1563</f>
        <v>17856468.222024735</v>
      </c>
      <c r="BD166" s="83">
        <f>' CALCULATIONS'!BP1563</f>
        <v>15129978.382868012</v>
      </c>
      <c r="BE166" s="83">
        <f>' CALCULATIONS'!BQ1563</f>
        <v>16548672.12492332</v>
      </c>
      <c r="BF166" s="83">
        <f>' CALCULATIONS'!BR1563</f>
        <v>5226204.6413368434</v>
      </c>
      <c r="BG166" s="83">
        <f>' CALCULATIONS'!BS1563</f>
        <v>17166396.85519537</v>
      </c>
      <c r="BH166" s="83">
        <f>' CALCULATIONS'!BT1563</f>
        <v>9607167.3697727285</v>
      </c>
      <c r="BI166" s="83">
        <f>' CALCULATIONS'!BU1563</f>
        <v>18314519.752790008</v>
      </c>
      <c r="BJ166" s="83">
        <f>' CALCULATIONS'!BV1563</f>
        <v>17490210.487600073</v>
      </c>
      <c r="BK166" s="650">
        <f t="shared" si="4"/>
        <v>562908942.70764136</v>
      </c>
    </row>
    <row r="167" spans="1:63" ht="15.75" x14ac:dyDescent="0.25">
      <c r="A167" s="634" t="s">
        <v>1262</v>
      </c>
      <c r="C167" s="83">
        <f>' MOD'!C354</f>
        <v>0</v>
      </c>
      <c r="D167" s="83">
        <f>' MOD'!D354</f>
        <v>0</v>
      </c>
      <c r="E167" s="83">
        <f>' MOD'!E354</f>
        <v>0</v>
      </c>
      <c r="F167" s="83">
        <f>' MOD'!F354</f>
        <v>0</v>
      </c>
      <c r="G167" s="83">
        <f>' MOD'!G354</f>
        <v>0</v>
      </c>
      <c r="H167" s="83">
        <f>' MOD'!H354</f>
        <v>0</v>
      </c>
      <c r="I167" s="83">
        <f>' MOD'!I354</f>
        <v>0</v>
      </c>
      <c r="J167" s="83">
        <f>' MOD'!J354</f>
        <v>0</v>
      </c>
      <c r="K167" s="83">
        <f>' MOD'!K354</f>
        <v>0</v>
      </c>
      <c r="L167" s="83">
        <f>' MOD'!L354</f>
        <v>0</v>
      </c>
      <c r="M167" s="83">
        <f>' MOD'!M354</f>
        <v>0</v>
      </c>
      <c r="N167" s="83">
        <f>' MOD'!N354</f>
        <v>0</v>
      </c>
      <c r="O167" s="83">
        <f>' MOD'!O354</f>
        <v>0</v>
      </c>
      <c r="P167" s="83">
        <f>' MOD'!P354</f>
        <v>0</v>
      </c>
      <c r="Q167" s="83">
        <f>' MOD'!Q354</f>
        <v>0</v>
      </c>
      <c r="R167" s="83">
        <f>' MOD'!R354</f>
        <v>0</v>
      </c>
      <c r="S167" s="83">
        <f>' MOD'!S354</f>
        <v>0</v>
      </c>
      <c r="T167" s="83">
        <f>' MOD'!T354</f>
        <v>0</v>
      </c>
      <c r="U167" s="83">
        <f>' MOD'!U354</f>
        <v>0</v>
      </c>
      <c r="V167" s="83">
        <f>' MOD'!V354</f>
        <v>0</v>
      </c>
      <c r="W167" s="83">
        <f>' MOD'!W354</f>
        <v>0</v>
      </c>
      <c r="X167" s="83">
        <f>' MOD'!X354</f>
        <v>0</v>
      </c>
      <c r="Y167" s="83">
        <f>' MOD'!Y354</f>
        <v>0</v>
      </c>
      <c r="Z167" s="83">
        <f>' MOD'!Z354</f>
        <v>0</v>
      </c>
      <c r="AA167" s="83">
        <f>' MOD'!AA354</f>
        <v>0</v>
      </c>
      <c r="AB167" s="83">
        <f>' MOD'!AB354</f>
        <v>0</v>
      </c>
      <c r="AC167" s="83">
        <f>' MOD'!AC354</f>
        <v>0</v>
      </c>
      <c r="AD167" s="83">
        <f>' MOD'!AD354</f>
        <v>0</v>
      </c>
      <c r="AE167" s="83">
        <f>' MOD'!AE354</f>
        <v>0</v>
      </c>
      <c r="AF167" s="83">
        <f>' MOD'!AF354</f>
        <v>0</v>
      </c>
      <c r="AG167" s="83">
        <f>' MOD'!AG354</f>
        <v>0</v>
      </c>
      <c r="AH167" s="83">
        <f>' MOD'!AH354</f>
        <v>0</v>
      </c>
      <c r="AI167" s="83">
        <f>' MOD'!AI354</f>
        <v>0</v>
      </c>
      <c r="AJ167" s="83">
        <f>' MOD'!AJ354</f>
        <v>0</v>
      </c>
      <c r="AK167" s="83">
        <f>' MOD'!AK354</f>
        <v>0</v>
      </c>
      <c r="AL167" s="83">
        <f>' MOD'!AL354</f>
        <v>0</v>
      </c>
      <c r="AM167" s="83">
        <f>' MOD'!AM354</f>
        <v>0</v>
      </c>
      <c r="AN167" s="83">
        <f>' MOD'!AN354</f>
        <v>0</v>
      </c>
      <c r="AO167" s="83">
        <f>' MOD'!AO354</f>
        <v>0</v>
      </c>
      <c r="AP167" s="83">
        <f>' MOD'!AP354</f>
        <v>0</v>
      </c>
      <c r="AQ167" s="83">
        <f>' MOD'!AQ354</f>
        <v>0</v>
      </c>
      <c r="AR167" s="83">
        <f>' MOD'!AR354</f>
        <v>0</v>
      </c>
      <c r="AS167" s="83">
        <f>' MOD'!AS354</f>
        <v>0</v>
      </c>
      <c r="AT167" s="83">
        <f>' MOD'!AT354</f>
        <v>0</v>
      </c>
      <c r="AU167" s="83">
        <f>' MOD'!AU354</f>
        <v>0</v>
      </c>
      <c r="AV167" s="83">
        <f>' MOD'!AV354</f>
        <v>0</v>
      </c>
      <c r="AW167" s="83">
        <f>' MOD'!AW354</f>
        <v>0</v>
      </c>
      <c r="AX167" s="83">
        <f>' MOD'!AX354</f>
        <v>0</v>
      </c>
      <c r="AY167" s="83">
        <f>' MOD'!AY354</f>
        <v>0</v>
      </c>
      <c r="AZ167" s="83">
        <f>' MOD'!AZ354</f>
        <v>0</v>
      </c>
      <c r="BA167" s="83">
        <f>' MOD'!BA354</f>
        <v>0</v>
      </c>
      <c r="BB167" s="83">
        <f>' MOD'!BB354</f>
        <v>0</v>
      </c>
      <c r="BC167" s="83">
        <f>' MOD'!BC354</f>
        <v>0</v>
      </c>
      <c r="BD167" s="83">
        <f>' MOD'!BD354</f>
        <v>0</v>
      </c>
      <c r="BE167" s="83">
        <f>' MOD'!BE354</f>
        <v>0</v>
      </c>
      <c r="BF167" s="83">
        <f>' MOD'!BF354</f>
        <v>0</v>
      </c>
      <c r="BG167" s="83">
        <f>' MOD'!BG354</f>
        <v>0</v>
      </c>
      <c r="BH167" s="83">
        <f>' MOD'!BH354</f>
        <v>0</v>
      </c>
      <c r="BI167" s="83">
        <f>' MOD'!BI354</f>
        <v>0</v>
      </c>
      <c r="BJ167" s="83">
        <f>' MOD'!BJ354</f>
        <v>0</v>
      </c>
      <c r="BK167" s="650">
        <f t="shared" ref="BK167:BK168" si="77">SUM(C167:BJ167)</f>
        <v>0</v>
      </c>
    </row>
    <row r="168" spans="1:63" ht="15.75" x14ac:dyDescent="0.25">
      <c r="A168" s="634" t="s">
        <v>1271</v>
      </c>
      <c r="C168" s="83">
        <f>' CALCULATIONS'!O1644</f>
        <v>0</v>
      </c>
      <c r="D168" s="83">
        <f>' CALCULATIONS'!P1644</f>
        <v>0</v>
      </c>
      <c r="E168" s="83">
        <f>' CALCULATIONS'!Q1644</f>
        <v>0</v>
      </c>
      <c r="F168" s="83">
        <f>' CALCULATIONS'!R1644</f>
        <v>0</v>
      </c>
      <c r="G168" s="83">
        <f>' CALCULATIONS'!S1644</f>
        <v>0</v>
      </c>
      <c r="H168" s="83">
        <f>' CALCULATIONS'!T1644</f>
        <v>0</v>
      </c>
      <c r="I168" s="83">
        <f>' CALCULATIONS'!U1644</f>
        <v>0</v>
      </c>
      <c r="J168" s="83">
        <f>' CALCULATIONS'!V1644</f>
        <v>0</v>
      </c>
      <c r="K168" s="83">
        <f>' CALCULATIONS'!W1644</f>
        <v>0</v>
      </c>
      <c r="L168" s="83">
        <f>' CALCULATIONS'!X1644</f>
        <v>0</v>
      </c>
      <c r="M168" s="83">
        <f>' CALCULATIONS'!Y1644</f>
        <v>0</v>
      </c>
      <c r="N168" s="83">
        <f>' CALCULATIONS'!Z1644</f>
        <v>0</v>
      </c>
      <c r="O168" s="83">
        <f>' CALCULATIONS'!AA1644</f>
        <v>5191620</v>
      </c>
      <c r="P168" s="83">
        <f>' CALCULATIONS'!AB1644</f>
        <v>3675509.9999999995</v>
      </c>
      <c r="Q168" s="83">
        <f>' CALCULATIONS'!AC1644</f>
        <v>4862090</v>
      </c>
      <c r="R168" s="83">
        <f>' CALCULATIONS'!AD1644</f>
        <v>3540340.0000000005</v>
      </c>
      <c r="S168" s="83">
        <f>' CALCULATIONS'!AE1644</f>
        <v>5103679.9999999991</v>
      </c>
      <c r="T168" s="83">
        <f>' CALCULATIONS'!AF1644</f>
        <v>4598879.9999999991</v>
      </c>
      <c r="U168" s="83">
        <f>' CALCULATIONS'!AG1644</f>
        <v>5442670</v>
      </c>
      <c r="V168" s="83">
        <f>' CALCULATIONS'!AH1644</f>
        <v>3667220</v>
      </c>
      <c r="W168" s="83">
        <f>' CALCULATIONS'!AI1644</f>
        <v>5085810.0000000009</v>
      </c>
      <c r="X168" s="83">
        <f>' CALCULATIONS'!AJ1644</f>
        <v>3985030</v>
      </c>
      <c r="Y168" s="83">
        <f>' CALCULATIONS'!AK1644</f>
        <v>5356570</v>
      </c>
      <c r="Z168" s="83">
        <f>' CALCULATIONS'!AL1644</f>
        <v>4972970</v>
      </c>
      <c r="AA168" s="83">
        <f>' CALCULATIONS'!AM1644</f>
        <v>5785475</v>
      </c>
      <c r="AB168" s="83">
        <f>' CALCULATIONS'!AN1644</f>
        <v>4057230</v>
      </c>
      <c r="AC168" s="83">
        <f>' CALCULATIONS'!AO1644</f>
        <v>5265890.0000000009</v>
      </c>
      <c r="AD168" s="83">
        <f>' CALCULATIONS'!AP1644</f>
        <v>3844095</v>
      </c>
      <c r="AE168" s="83">
        <f>' CALCULATIONS'!AQ1644</f>
        <v>5646799.9999999991</v>
      </c>
      <c r="AF168" s="83">
        <f>' CALCULATIONS'!AR1644</f>
        <v>5513115.0000000009</v>
      </c>
      <c r="AG168" s="83">
        <f>' CALCULATIONS'!AS1644</f>
        <v>6181310</v>
      </c>
      <c r="AH168" s="83">
        <f>' CALCULATIONS'!AT1644</f>
        <v>4044150</v>
      </c>
      <c r="AI168" s="83">
        <f>' CALCULATIONS'!AU1644</f>
        <v>5618645</v>
      </c>
      <c r="AJ168" s="83">
        <f>' CALCULATIONS'!AV1644</f>
        <v>4545300</v>
      </c>
      <c r="AK168" s="83">
        <f>' CALCULATIONS'!AW1644</f>
        <v>6045574.9999999991</v>
      </c>
      <c r="AL168" s="83">
        <f>' CALCULATIONS'!AX1644</f>
        <v>6102990.0000000009</v>
      </c>
      <c r="AM168" s="83">
        <f>' CALCULATIONS'!AY1644</f>
        <v>6329454</v>
      </c>
      <c r="AN168" s="83">
        <f>' CALCULATIONS'!AZ1644</f>
        <v>4386636.0000000009</v>
      </c>
      <c r="AO168" s="83">
        <f>' CALCULATIONS'!BA1644</f>
        <v>5556858</v>
      </c>
      <c r="AP168" s="83">
        <f>' CALCULATIONS'!BB1644</f>
        <v>4069703.9999999995</v>
      </c>
      <c r="AQ168" s="83">
        <f>' CALCULATIONS'!BC1644</f>
        <v>6123248</v>
      </c>
      <c r="AR168" s="83">
        <f>' CALCULATIONS'!BD1644</f>
        <v>6551567.9999999991</v>
      </c>
      <c r="AS168" s="83">
        <f>' CALCULATIONS'!BE1644</f>
        <v>6918042.0000000009</v>
      </c>
      <c r="AT168" s="83">
        <f>' CALCULATIONS'!BF1644</f>
        <v>4367210.0000000009</v>
      </c>
      <c r="AU168" s="83">
        <f>' CALCULATIONS'!BG1644</f>
        <v>6081382</v>
      </c>
      <c r="AV168" s="83">
        <f>' CALCULATIONS'!BH1644</f>
        <v>5112372</v>
      </c>
      <c r="AW168" s="83">
        <f>' CALCULATIONS'!BI1644</f>
        <v>6716236.0000000009</v>
      </c>
      <c r="AX168" s="83">
        <f>' CALCULATIONS'!BJ1644</f>
        <v>7428663.9999999991</v>
      </c>
      <c r="AY168" s="83">
        <f>' CALCULATIONS'!BK1644</f>
        <v>6425960</v>
      </c>
      <c r="AZ168" s="83">
        <f>' CALCULATIONS'!BL1644</f>
        <v>4467700</v>
      </c>
      <c r="BA168" s="83">
        <f>' CALCULATIONS'!BM1644</f>
        <v>5697060</v>
      </c>
      <c r="BB168" s="83">
        <f>' CALCULATIONS'!BN1644</f>
        <v>4168700</v>
      </c>
      <c r="BC168" s="83">
        <f>' CALCULATIONS'!BO1644</f>
        <v>6231419.9999999991</v>
      </c>
      <c r="BD168" s="83">
        <f>' CALCULATIONS'!BP1644</f>
        <v>6510080.0000000009</v>
      </c>
      <c r="BE168" s="83">
        <f>' CALCULATIONS'!BQ1644</f>
        <v>6981220</v>
      </c>
      <c r="BF168" s="83">
        <f>' CALCULATIONS'!BR1644</f>
        <v>4449340</v>
      </c>
      <c r="BG168" s="83">
        <f>' CALCULATIONS'!BS1644</f>
        <v>6191920</v>
      </c>
      <c r="BH168" s="83">
        <f>' CALCULATIONS'!BT1644</f>
        <v>5152360</v>
      </c>
      <c r="BI168" s="83">
        <f>' CALCULATIONS'!BU1644</f>
        <v>6790820</v>
      </c>
      <c r="BJ168" s="83">
        <f>' CALCULATIONS'!BV1644</f>
        <v>7337560</v>
      </c>
      <c r="BK168" s="650">
        <f t="shared" si="77"/>
        <v>258178479</v>
      </c>
    </row>
    <row r="169" spans="1:63" ht="15.75" x14ac:dyDescent="0.25">
      <c r="A169" s="634" t="s">
        <v>827</v>
      </c>
      <c r="C169" s="83">
        <f>' CALCULATIONS'!O1683</f>
        <v>0</v>
      </c>
      <c r="D169" s="83">
        <f>' CALCULATIONS'!P1683</f>
        <v>0</v>
      </c>
      <c r="E169" s="83">
        <f>' CALCULATIONS'!Q1683</f>
        <v>0</v>
      </c>
      <c r="F169" s="83">
        <f>' CALCULATIONS'!R1683</f>
        <v>0</v>
      </c>
      <c r="G169" s="83">
        <f>' CALCULATIONS'!S1683</f>
        <v>0</v>
      </c>
      <c r="H169" s="83">
        <f>' CALCULATIONS'!T1683</f>
        <v>0</v>
      </c>
      <c r="I169" s="83">
        <f>' CALCULATIONS'!U1683</f>
        <v>0</v>
      </c>
      <c r="J169" s="83">
        <f>' CALCULATIONS'!V1683</f>
        <v>0</v>
      </c>
      <c r="K169" s="83">
        <f>' CALCULATIONS'!W1683</f>
        <v>0</v>
      </c>
      <c r="L169" s="83">
        <f>' CALCULATIONS'!X1683</f>
        <v>0</v>
      </c>
      <c r="M169" s="83">
        <f>' CALCULATIONS'!Y1683</f>
        <v>0</v>
      </c>
      <c r="N169" s="83">
        <f>' CALCULATIONS'!Z1683</f>
        <v>0</v>
      </c>
      <c r="O169" s="83">
        <f>' CALCULATIONS'!AA1683</f>
        <v>8293612.9499999993</v>
      </c>
      <c r="P169" s="83">
        <f>' CALCULATIONS'!AB1683</f>
        <v>5871627.2250000006</v>
      </c>
      <c r="Q169" s="83">
        <f>' CALCULATIONS'!AC1683</f>
        <v>7767188.7750000022</v>
      </c>
      <c r="R169" s="83">
        <f>' CALCULATIONS'!AD1683</f>
        <v>5655693.1499999994</v>
      </c>
      <c r="S169" s="83">
        <f>' CALCULATIONS'!AE1683</f>
        <v>8153128.7999999998</v>
      </c>
      <c r="T169" s="83">
        <f>' CALCULATIONS'!AF1683</f>
        <v>7346710.7999999998</v>
      </c>
      <c r="U169" s="83">
        <f>' CALCULATIONS'!AG1683</f>
        <v>8694665.3250000011</v>
      </c>
      <c r="V169" s="83">
        <f>' CALCULATIONS'!AH1683</f>
        <v>5858383.9499999993</v>
      </c>
      <c r="W169" s="83">
        <f>' CALCULATIONS'!AI1683</f>
        <v>8124581.4749999987</v>
      </c>
      <c r="X169" s="83">
        <f>' CALCULATIONS'!AJ1683</f>
        <v>6366085.4249999998</v>
      </c>
      <c r="Y169" s="83">
        <f>' CALCULATIONS'!AK1683</f>
        <v>8557120.5749999993</v>
      </c>
      <c r="Z169" s="83">
        <f>' CALCULATIONS'!AL1683</f>
        <v>7944319.5750000002</v>
      </c>
      <c r="AA169" s="83">
        <f>' CALCULATIONS'!AM1683</f>
        <v>9242296.3125</v>
      </c>
      <c r="AB169" s="83">
        <f>' CALCULATIONS'!AN1683</f>
        <v>6481424.9249999998</v>
      </c>
      <c r="AC169" s="83">
        <f>' CALCULATIONS'!AO1683</f>
        <v>8412259.2750000004</v>
      </c>
      <c r="AD169" s="83">
        <f>' CALCULATIONS'!AP1683</f>
        <v>6140941.7625000002</v>
      </c>
      <c r="AE169" s="83">
        <f>' CALCULATIONS'!AQ1683</f>
        <v>9020763</v>
      </c>
      <c r="AF169" s="83">
        <f>' CALCULATIONS'!AR1683</f>
        <v>8807201.2125000004</v>
      </c>
      <c r="AG169" s="83">
        <f>' CALCULATIONS'!AS1683</f>
        <v>9874642.7249999996</v>
      </c>
      <c r="AH169" s="83">
        <f>' CALCULATIONS'!AT1683</f>
        <v>6460529.625</v>
      </c>
      <c r="AI169" s="83">
        <f>' CALCULATIONS'!AU1683</f>
        <v>8975785.3874999993</v>
      </c>
      <c r="AJ169" s="83">
        <f>' CALCULATIONS'!AV1683</f>
        <v>7261116.75</v>
      </c>
      <c r="AK169" s="83">
        <f>' CALCULATIONS'!AW1683</f>
        <v>9657806.0625</v>
      </c>
      <c r="AL169" s="83">
        <f>' CALCULATIONS'!AX1683</f>
        <v>9749526.5250000022</v>
      </c>
      <c r="AM169" s="83">
        <f>' CALCULATIONS'!AY1683</f>
        <v>10111302.764999999</v>
      </c>
      <c r="AN169" s="83">
        <f>' CALCULATIONS'!AZ1683</f>
        <v>7007651.0100000007</v>
      </c>
      <c r="AO169" s="83">
        <f>' CALCULATIONS'!BA1683</f>
        <v>8877080.6549999993</v>
      </c>
      <c r="AP169" s="83">
        <f>' CALCULATIONS'!BB1683</f>
        <v>6501352.1399999997</v>
      </c>
      <c r="AQ169" s="83">
        <f>' CALCULATIONS'!BC1683</f>
        <v>9781888.6800000016</v>
      </c>
      <c r="AR169" s="83">
        <f>' CALCULATIONS'!BD1683</f>
        <v>10466129.879999997</v>
      </c>
      <c r="AS169" s="83">
        <f>' CALCULATIONS'!BE1683</f>
        <v>11051572.095000001</v>
      </c>
      <c r="AT169" s="83">
        <f>' CALCULATIONS'!BF1683</f>
        <v>6976617.9749999996</v>
      </c>
      <c r="AU169" s="83">
        <f>' CALCULATIONS'!BG1683</f>
        <v>9715007.745000001</v>
      </c>
      <c r="AV169" s="83">
        <f>' CALCULATIONS'!BH1683</f>
        <v>8167014.2700000005</v>
      </c>
      <c r="AW169" s="83">
        <f>' CALCULATIONS'!BI1683</f>
        <v>10729187.010000002</v>
      </c>
      <c r="AX169" s="83">
        <f>' CALCULATIONS'!BJ1683</f>
        <v>11867290.739999998</v>
      </c>
      <c r="AY169" s="83">
        <f>' CALCULATIONS'!BK1683</f>
        <v>10265471.1</v>
      </c>
      <c r="AZ169" s="83">
        <f>' CALCULATIONS'!BL1683</f>
        <v>7137150.75</v>
      </c>
      <c r="BA169" s="83">
        <f>' CALCULATIONS'!BM1683</f>
        <v>9101053.3499999978</v>
      </c>
      <c r="BB169" s="83">
        <f>' CALCULATIONS'!BN1683</f>
        <v>6659498.25</v>
      </c>
      <c r="BC169" s="83">
        <f>' CALCULATIONS'!BO1683</f>
        <v>9954693.4499999993</v>
      </c>
      <c r="BD169" s="83">
        <f>' CALCULATIONS'!BP1683</f>
        <v>10399852.800000003</v>
      </c>
      <c r="BE169" s="83">
        <f>' CALCULATIONS'!BQ1683</f>
        <v>11152498.949999999</v>
      </c>
      <c r="BF169" s="83">
        <f>' CALCULATIONS'!BR1683</f>
        <v>7107820.6500000013</v>
      </c>
      <c r="BG169" s="83">
        <f>' CALCULATIONS'!BS1683</f>
        <v>9891592.1999999993</v>
      </c>
      <c r="BH169" s="83">
        <f>' CALCULATIONS'!BT1683</f>
        <v>8230895.0999999987</v>
      </c>
      <c r="BI169" s="83">
        <f>' CALCULATIONS'!BU1683</f>
        <v>10848334.950000001</v>
      </c>
      <c r="BJ169" s="83">
        <f>' CALCULATIONS'!BV1683</f>
        <v>11721752.1</v>
      </c>
      <c r="BK169" s="650">
        <f t="shared" si="4"/>
        <v>412440120.20249999</v>
      </c>
    </row>
    <row r="170" spans="1:63" ht="15.75" x14ac:dyDescent="0.25">
      <c r="A170" s="627" t="s">
        <v>853</v>
      </c>
      <c r="C170" s="83">
        <f>C155+C162+C164</f>
        <v>0</v>
      </c>
      <c r="D170" s="83">
        <f t="shared" ref="D170:AI170" si="78">D155+D161+D164</f>
        <v>0</v>
      </c>
      <c r="E170" s="83">
        <f t="shared" si="78"/>
        <v>0</v>
      </c>
      <c r="F170" s="83">
        <f t="shared" si="78"/>
        <v>0</v>
      </c>
      <c r="G170" s="83">
        <f t="shared" si="78"/>
        <v>0</v>
      </c>
      <c r="H170" s="83">
        <f t="shared" si="78"/>
        <v>0</v>
      </c>
      <c r="I170" s="83">
        <f t="shared" si="78"/>
        <v>0</v>
      </c>
      <c r="J170" s="83">
        <f t="shared" si="78"/>
        <v>0</v>
      </c>
      <c r="K170" s="83">
        <f t="shared" si="78"/>
        <v>0</v>
      </c>
      <c r="L170" s="83">
        <f t="shared" si="78"/>
        <v>0</v>
      </c>
      <c r="M170" s="83">
        <f t="shared" si="78"/>
        <v>0</v>
      </c>
      <c r="N170" s="83">
        <f t="shared" si="78"/>
        <v>0</v>
      </c>
      <c r="O170" s="83">
        <f t="shared" si="78"/>
        <v>243731973.47708565</v>
      </c>
      <c r="P170" s="83">
        <f t="shared" si="78"/>
        <v>104946243.22378203</v>
      </c>
      <c r="Q170" s="83">
        <f t="shared" si="78"/>
        <v>198241212.95851621</v>
      </c>
      <c r="R170" s="83">
        <f t="shared" si="78"/>
        <v>107904165.15412712</v>
      </c>
      <c r="S170" s="83">
        <f t="shared" si="78"/>
        <v>211836046.66002634</v>
      </c>
      <c r="T170" s="83">
        <f t="shared" si="78"/>
        <v>162670524.45651373</v>
      </c>
      <c r="U170" s="83">
        <f t="shared" si="78"/>
        <v>217709625.60568714</v>
      </c>
      <c r="V170" s="83">
        <f t="shared" si="78"/>
        <v>101522886.60897431</v>
      </c>
      <c r="W170" s="83">
        <f t="shared" si="78"/>
        <v>218795989.50390488</v>
      </c>
      <c r="X170" s="83">
        <f t="shared" si="78"/>
        <v>132961573.54415554</v>
      </c>
      <c r="Y170" s="83">
        <f t="shared" si="78"/>
        <v>238678754.3045378</v>
      </c>
      <c r="Z170" s="83">
        <f t="shared" si="78"/>
        <v>192647467.24693915</v>
      </c>
      <c r="AA170" s="83">
        <f t="shared" si="78"/>
        <v>199427236.04182512</v>
      </c>
      <c r="AB170" s="83">
        <f t="shared" si="78"/>
        <v>86319428.645041838</v>
      </c>
      <c r="AC170" s="83">
        <f t="shared" si="78"/>
        <v>192095571.29345766</v>
      </c>
      <c r="AD170" s="83">
        <f t="shared" si="78"/>
        <v>81595115.498478785</v>
      </c>
      <c r="AE170" s="83">
        <f t="shared" si="78"/>
        <v>222587203.88898832</v>
      </c>
      <c r="AF170" s="83">
        <f t="shared" si="78"/>
        <v>166849574.55347723</v>
      </c>
      <c r="AG170" s="83">
        <f t="shared" si="78"/>
        <v>205904860.11475429</v>
      </c>
      <c r="AH170" s="83">
        <f t="shared" si="78"/>
        <v>71099610.740380034</v>
      </c>
      <c r="AI170" s="83">
        <f t="shared" si="78"/>
        <v>216723178.79181111</v>
      </c>
      <c r="AJ170" s="83">
        <f t="shared" ref="AJ170:BJ170" si="79">AJ155+AJ161+AJ164</f>
        <v>113530525.72141881</v>
      </c>
      <c r="AK170" s="83">
        <f t="shared" si="79"/>
        <v>229734096.44594821</v>
      </c>
      <c r="AL170" s="83">
        <f t="shared" si="79"/>
        <v>183351129.22080579</v>
      </c>
      <c r="AM170" s="83">
        <f t="shared" si="79"/>
        <v>219543400.20804596</v>
      </c>
      <c r="AN170" s="83">
        <f t="shared" si="79"/>
        <v>96789476.812236369</v>
      </c>
      <c r="AO170" s="83">
        <f t="shared" si="79"/>
        <v>220261161.23608488</v>
      </c>
      <c r="AP170" s="83">
        <f t="shared" si="79"/>
        <v>99565203.960034028</v>
      </c>
      <c r="AQ170" s="83">
        <f t="shared" si="79"/>
        <v>272365534.19604003</v>
      </c>
      <c r="AR170" s="83">
        <f t="shared" si="79"/>
        <v>232742631.35511497</v>
      </c>
      <c r="AS170" s="83">
        <f t="shared" si="79"/>
        <v>255056130.62527442</v>
      </c>
      <c r="AT170" s="83">
        <f t="shared" si="79"/>
        <v>82673756.416457161</v>
      </c>
      <c r="AU170" s="83">
        <f t="shared" si="79"/>
        <v>236000282.06824464</v>
      </c>
      <c r="AV170" s="83">
        <f t="shared" si="79"/>
        <v>135101287.86849928</v>
      </c>
      <c r="AW170" s="83">
        <f t="shared" si="79"/>
        <v>259263379.30740711</v>
      </c>
      <c r="AX170" s="83">
        <f t="shared" si="79"/>
        <v>239200651.63196713</v>
      </c>
      <c r="AY170" s="83">
        <f t="shared" si="79"/>
        <v>173478197.11707631</v>
      </c>
      <c r="AZ170" s="83">
        <f t="shared" si="79"/>
        <v>100954827.20723793</v>
      </c>
      <c r="BA170" s="83">
        <f t="shared" si="79"/>
        <v>220977985.37103772</v>
      </c>
      <c r="BB170" s="83">
        <f t="shared" si="79"/>
        <v>103892068.07045236</v>
      </c>
      <c r="BC170" s="83">
        <f t="shared" si="79"/>
        <v>268799348.49250221</v>
      </c>
      <c r="BD170" s="83">
        <f t="shared" si="79"/>
        <v>229154233.37145191</v>
      </c>
      <c r="BE170" s="83">
        <f t="shared" si="79"/>
        <v>251781171.1291694</v>
      </c>
      <c r="BF170" s="83">
        <f t="shared" si="79"/>
        <v>90980406.842297569</v>
      </c>
      <c r="BG170" s="83">
        <f t="shared" si="79"/>
        <v>268794640.64402759</v>
      </c>
      <c r="BH170" s="83">
        <f t="shared" si="79"/>
        <v>157456077.20310715</v>
      </c>
      <c r="BI170" s="83">
        <f t="shared" si="79"/>
        <v>279134189.14920151</v>
      </c>
      <c r="BJ170" s="83">
        <f t="shared" si="79"/>
        <v>256220022.68276128</v>
      </c>
      <c r="BK170" s="650">
        <f t="shared" si="4"/>
        <v>8851050056.6663704</v>
      </c>
    </row>
    <row r="171" spans="1:63" ht="15.75" x14ac:dyDescent="0.25">
      <c r="A171" s="169" t="s">
        <v>854</v>
      </c>
      <c r="C171" s="83">
        <f>B172</f>
        <v>0</v>
      </c>
      <c r="D171" s="83">
        <f t="shared" ref="D171:BJ171" si="80">C172</f>
        <v>0</v>
      </c>
      <c r="E171" s="83">
        <f t="shared" si="80"/>
        <v>0</v>
      </c>
      <c r="F171" s="83">
        <f t="shared" si="80"/>
        <v>0</v>
      </c>
      <c r="G171" s="83">
        <f t="shared" si="80"/>
        <v>0</v>
      </c>
      <c r="H171" s="83">
        <f t="shared" si="80"/>
        <v>0</v>
      </c>
      <c r="I171" s="83">
        <f t="shared" si="80"/>
        <v>0</v>
      </c>
      <c r="J171" s="83">
        <f t="shared" si="80"/>
        <v>0</v>
      </c>
      <c r="K171" s="83">
        <f t="shared" si="80"/>
        <v>0</v>
      </c>
      <c r="L171" s="83">
        <f t="shared" si="80"/>
        <v>0</v>
      </c>
      <c r="M171" s="83">
        <f t="shared" si="80"/>
        <v>0</v>
      </c>
      <c r="N171" s="83">
        <f t="shared" si="80"/>
        <v>0</v>
      </c>
      <c r="O171" s="83">
        <f t="shared" si="80"/>
        <v>0</v>
      </c>
      <c r="P171" s="83">
        <f t="shared" si="80"/>
        <v>77551082.469981804</v>
      </c>
      <c r="Q171" s="83">
        <f t="shared" si="80"/>
        <v>58067330.902561225</v>
      </c>
      <c r="R171" s="83">
        <f t="shared" si="80"/>
        <v>81552718.501251906</v>
      </c>
      <c r="S171" s="83">
        <f t="shared" si="80"/>
        <v>60281735.708529696</v>
      </c>
      <c r="T171" s="83">
        <f t="shared" si="80"/>
        <v>86582930.753631458</v>
      </c>
      <c r="U171" s="83">
        <f t="shared" si="80"/>
        <v>79307917.566864371</v>
      </c>
      <c r="V171" s="83">
        <f t="shared" si="80"/>
        <v>94505581.918539122</v>
      </c>
      <c r="W171" s="83">
        <f t="shared" si="80"/>
        <v>62372694.531481549</v>
      </c>
      <c r="X171" s="83">
        <f t="shared" si="80"/>
        <v>89462763.102168411</v>
      </c>
      <c r="Y171" s="83">
        <f t="shared" si="80"/>
        <v>70771379.842012167</v>
      </c>
      <c r="Z171" s="83">
        <f t="shared" si="80"/>
        <v>98461406.319356799</v>
      </c>
      <c r="AA171" s="83">
        <f t="shared" si="80"/>
        <v>92625550.68018508</v>
      </c>
      <c r="AB171" s="83">
        <f t="shared" si="80"/>
        <v>88295028.54386355</v>
      </c>
      <c r="AC171" s="83">
        <f t="shared" si="80"/>
        <v>52790417.289669067</v>
      </c>
      <c r="AD171" s="83">
        <f t="shared" si="80"/>
        <v>74035298.873968542</v>
      </c>
      <c r="AE171" s="83">
        <f t="shared" si="80"/>
        <v>47051055.507949188</v>
      </c>
      <c r="AF171" s="83">
        <f t="shared" si="80"/>
        <v>81518543.538609013</v>
      </c>
      <c r="AG171" s="83">
        <f t="shared" si="80"/>
        <v>75088035.702258632</v>
      </c>
      <c r="AH171" s="83">
        <f t="shared" si="80"/>
        <v>84951340.59584111</v>
      </c>
      <c r="AI171" s="83">
        <f t="shared" si="80"/>
        <v>47178194.590020351</v>
      </c>
      <c r="AJ171" s="83">
        <f t="shared" si="80"/>
        <v>79784136.138693228</v>
      </c>
      <c r="AK171" s="83">
        <f t="shared" si="80"/>
        <v>58443967.539103635</v>
      </c>
      <c r="AL171" s="83">
        <f t="shared" si="80"/>
        <v>87123600.739666849</v>
      </c>
      <c r="AM171" s="83">
        <f t="shared" si="80"/>
        <v>81771429.98804988</v>
      </c>
      <c r="AN171" s="83">
        <f t="shared" si="80"/>
        <v>100438276.73203194</v>
      </c>
      <c r="AO171" s="83">
        <f t="shared" si="80"/>
        <v>65742584.514756106</v>
      </c>
      <c r="AP171" s="83">
        <f t="shared" si="80"/>
        <v>95334581.916946992</v>
      </c>
      <c r="AQ171" s="83">
        <f t="shared" si="80"/>
        <v>64966595.292327017</v>
      </c>
      <c r="AR171" s="83">
        <f t="shared" si="80"/>
        <v>112444043.16278903</v>
      </c>
      <c r="AS171" s="83">
        <f t="shared" si="80"/>
        <v>115062224.83930133</v>
      </c>
      <c r="AT171" s="83">
        <f t="shared" si="80"/>
        <v>123372785.15485859</v>
      </c>
      <c r="AU171" s="83">
        <f t="shared" si="80"/>
        <v>68682180.523771927</v>
      </c>
      <c r="AV171" s="83">
        <f t="shared" si="80"/>
        <v>101560820.86400552</v>
      </c>
      <c r="AW171" s="83">
        <f t="shared" si="80"/>
        <v>78887369.577501595</v>
      </c>
      <c r="AX171" s="83">
        <f t="shared" si="80"/>
        <v>112716916.29496956</v>
      </c>
      <c r="AY171" s="83">
        <f t="shared" si="80"/>
        <v>117305855.97564556</v>
      </c>
      <c r="AZ171" s="83">
        <f t="shared" si="80"/>
        <v>92522198.711320594</v>
      </c>
      <c r="BA171" s="83">
        <f t="shared" si="80"/>
        <v>61560871.883177713</v>
      </c>
      <c r="BB171" s="83">
        <f t="shared" si="80"/>
        <v>89898727.308159456</v>
      </c>
      <c r="BC171" s="83">
        <f t="shared" si="80"/>
        <v>61660707.620467387</v>
      </c>
      <c r="BD171" s="83">
        <f t="shared" si="80"/>
        <v>105146381.49049032</v>
      </c>
      <c r="BE171" s="83">
        <f t="shared" si="80"/>
        <v>106368377.45607252</v>
      </c>
      <c r="BF171" s="83">
        <f t="shared" si="80"/>
        <v>113956674.5498497</v>
      </c>
      <c r="BG171" s="83">
        <f t="shared" si="80"/>
        <v>65207253.170228682</v>
      </c>
      <c r="BH171" s="83">
        <f t="shared" si="80"/>
        <v>106273329.84999062</v>
      </c>
      <c r="BI171" s="83">
        <f t="shared" si="80"/>
        <v>83913902.244167477</v>
      </c>
      <c r="BJ171" s="83">
        <f t="shared" si="80"/>
        <v>115515301.80698103</v>
      </c>
      <c r="BK171" s="650">
        <f t="shared" si="4"/>
        <v>3968112102.2840667</v>
      </c>
    </row>
    <row r="172" spans="1:63" ht="15.75" x14ac:dyDescent="0.25">
      <c r="A172" s="169" t="s">
        <v>855</v>
      </c>
      <c r="B172" s="83"/>
      <c r="C172" s="83">
        <f>((C170+C171)/(30+'MONTHLY DATA'!AM218))*'MONTHLY DATA'!AM218</f>
        <v>0</v>
      </c>
      <c r="D172" s="83">
        <f>((D170+D171)/(30+'MONTHLY DATA'!AN218))*'MONTHLY DATA'!AN218</f>
        <v>0</v>
      </c>
      <c r="E172" s="83">
        <f>((E170+E171)/(30+'MONTHLY DATA'!AO218))*'MONTHLY DATA'!AO218</f>
        <v>0</v>
      </c>
      <c r="F172" s="83">
        <f>((F170+F171)/(30+'MONTHLY DATA'!AP218))*'MONTHLY DATA'!AP218</f>
        <v>0</v>
      </c>
      <c r="G172" s="83">
        <f>((G170+G171)/(30+'MONTHLY DATA'!AQ218))*'MONTHLY DATA'!AQ218</f>
        <v>0</v>
      </c>
      <c r="H172" s="83">
        <f>((H170+H171)/(30+'MONTHLY DATA'!AR218))*'MONTHLY DATA'!AR218</f>
        <v>0</v>
      </c>
      <c r="I172" s="83">
        <f>((I170+I171)/(30+'MONTHLY DATA'!AS218))*'MONTHLY DATA'!AS218</f>
        <v>0</v>
      </c>
      <c r="J172" s="83">
        <f>((J170+J171)/(30+'MONTHLY DATA'!AT218))*'MONTHLY DATA'!AT218</f>
        <v>0</v>
      </c>
      <c r="K172" s="83">
        <f>((K170+K171)/(30+'MONTHLY DATA'!AU218))*'MONTHLY DATA'!AU218</f>
        <v>0</v>
      </c>
      <c r="L172" s="83">
        <f>((L170+L171)/(30+'MONTHLY DATA'!AV218))*'MONTHLY DATA'!AV218</f>
        <v>0</v>
      </c>
      <c r="M172" s="83">
        <f>((M170+M171)/(30+'MONTHLY DATA'!AW218))*'MONTHLY DATA'!AW218</f>
        <v>0</v>
      </c>
      <c r="N172" s="83">
        <f>((N170+N171)/(30+'MONTHLY DATA'!AX218))*'MONTHLY DATA'!AX218</f>
        <v>0</v>
      </c>
      <c r="O172" s="83">
        <f>((O170+O171)/(30+'MONTHLY DATA'!AY218))*'MONTHLY DATA'!AY218</f>
        <v>77551082.469981804</v>
      </c>
      <c r="P172" s="83">
        <f>((P170+P171)/(30+'MONTHLY DATA'!AZ218))*'MONTHLY DATA'!AZ218</f>
        <v>58067330.902561225</v>
      </c>
      <c r="Q172" s="83">
        <f>((Q170+Q171)/(30+'MONTHLY DATA'!BA218))*'MONTHLY DATA'!BA218</f>
        <v>81552718.501251906</v>
      </c>
      <c r="R172" s="83">
        <f>((R170+R171)/(30+'MONTHLY DATA'!BB218))*'MONTHLY DATA'!BB218</f>
        <v>60281735.708529696</v>
      </c>
      <c r="S172" s="83">
        <f>((S170+S171)/(30+'MONTHLY DATA'!BC218))*'MONTHLY DATA'!BC218</f>
        <v>86582930.753631458</v>
      </c>
      <c r="T172" s="83">
        <f>((T170+T171)/(30+'MONTHLY DATA'!BD218))*'MONTHLY DATA'!BD218</f>
        <v>79307917.566864371</v>
      </c>
      <c r="U172" s="83">
        <f>((U170+U171)/(30+'MONTHLY DATA'!BE218))*'MONTHLY DATA'!BE218</f>
        <v>94505581.918539122</v>
      </c>
      <c r="V172" s="83">
        <f>((V170+V171)/(30+'MONTHLY DATA'!BF218))*'MONTHLY DATA'!BF218</f>
        <v>62372694.531481549</v>
      </c>
      <c r="W172" s="83">
        <f>((W170+W171)/(30+'MONTHLY DATA'!BG218))*'MONTHLY DATA'!BG218</f>
        <v>89462763.102168411</v>
      </c>
      <c r="X172" s="83">
        <f>((X170+X171)/(30+'MONTHLY DATA'!BH218))*'MONTHLY DATA'!BH218</f>
        <v>70771379.842012167</v>
      </c>
      <c r="Y172" s="83">
        <f>((Y170+Y171)/(30+'MONTHLY DATA'!BI218))*'MONTHLY DATA'!BI218</f>
        <v>98461406.319356799</v>
      </c>
      <c r="Z172" s="83">
        <f>((Z170+Z171)/(30+'MONTHLY DATA'!BJ218))*'MONTHLY DATA'!BJ218</f>
        <v>92625550.68018508</v>
      </c>
      <c r="AA172" s="83">
        <f>((AA170+AA171)/(30+'MONTHLY DATA'!BK218))*'MONTHLY DATA'!BK218</f>
        <v>88295028.54386355</v>
      </c>
      <c r="AB172" s="83">
        <f>((AB170+AB171)/(30+'MONTHLY DATA'!BL218))*'MONTHLY DATA'!BL218</f>
        <v>52790417.289669067</v>
      </c>
      <c r="AC172" s="83">
        <f>((AC170+AC171)/(30+'MONTHLY DATA'!BM218))*'MONTHLY DATA'!BM218</f>
        <v>74035298.873968542</v>
      </c>
      <c r="AD172" s="83">
        <f>((AD170+AD171)/(30+'MONTHLY DATA'!BN218))*'MONTHLY DATA'!BN218</f>
        <v>47051055.507949188</v>
      </c>
      <c r="AE172" s="83">
        <f>((AE170+AE171)/(30+'MONTHLY DATA'!BO218))*'MONTHLY DATA'!BO218</f>
        <v>81518543.538609013</v>
      </c>
      <c r="AF172" s="83">
        <f>((AF170+AF171)/(30+'MONTHLY DATA'!BP218))*'MONTHLY DATA'!BP218</f>
        <v>75088035.702258632</v>
      </c>
      <c r="AG172" s="83">
        <f>((AG170+AG171)/(30+'MONTHLY DATA'!BQ218))*'MONTHLY DATA'!BQ218</f>
        <v>84951340.59584111</v>
      </c>
      <c r="AH172" s="83">
        <f>((AH170+AH171)/(30+'MONTHLY DATA'!BR218))*'MONTHLY DATA'!BR218</f>
        <v>47178194.590020351</v>
      </c>
      <c r="AI172" s="83">
        <f>((AI170+AI171)/(30+'MONTHLY DATA'!BS218))*'MONTHLY DATA'!BS218</f>
        <v>79784136.138693228</v>
      </c>
      <c r="AJ172" s="83">
        <f>((AJ170+AJ171)/(30+'MONTHLY DATA'!BT218))*'MONTHLY DATA'!BT218</f>
        <v>58443967.539103635</v>
      </c>
      <c r="AK172" s="83">
        <f>((AK170+AK171)/(30+'MONTHLY DATA'!BU218))*'MONTHLY DATA'!BU218</f>
        <v>87123600.739666849</v>
      </c>
      <c r="AL172" s="83">
        <f>((AL170+AL171)/(30+'MONTHLY DATA'!BV218))*'MONTHLY DATA'!BV218</f>
        <v>81771429.98804988</v>
      </c>
      <c r="AM172" s="83">
        <f>((AM170+AM171)/(30+'MONTHLY DATA'!BW218))*'MONTHLY DATA'!BW218</f>
        <v>100438276.73203194</v>
      </c>
      <c r="AN172" s="83">
        <f>((AN170+AN171)/(30+'MONTHLY DATA'!BX218))*'MONTHLY DATA'!BX218</f>
        <v>65742584.514756106</v>
      </c>
      <c r="AO172" s="83">
        <f>((AO170+AO171)/(30+'MONTHLY DATA'!BY218))*'MONTHLY DATA'!BY218</f>
        <v>95334581.916946992</v>
      </c>
      <c r="AP172" s="83">
        <f>((AP170+AP171)/(30+'MONTHLY DATA'!BZ218))*'MONTHLY DATA'!BZ218</f>
        <v>64966595.292327017</v>
      </c>
      <c r="AQ172" s="83">
        <f>((AQ170+AQ171)/(30+'MONTHLY DATA'!CA218))*'MONTHLY DATA'!CA218</f>
        <v>112444043.16278903</v>
      </c>
      <c r="AR172" s="83">
        <f>((AR170+AR171)/(30+'MONTHLY DATA'!CB218))*'MONTHLY DATA'!CB218</f>
        <v>115062224.83930133</v>
      </c>
      <c r="AS172" s="83">
        <f>((AS170+AS171)/(30+'MONTHLY DATA'!CC218))*'MONTHLY DATA'!CC218</f>
        <v>123372785.15485859</v>
      </c>
      <c r="AT172" s="83">
        <f>((AT170+AT171)/(30+'MONTHLY DATA'!CD218))*'MONTHLY DATA'!CD218</f>
        <v>68682180.523771927</v>
      </c>
      <c r="AU172" s="83">
        <f>((AU170+AU171)/(30+'MONTHLY DATA'!CE218))*'MONTHLY DATA'!CE218</f>
        <v>101560820.86400552</v>
      </c>
      <c r="AV172" s="83">
        <f>((AV170+AV171)/(30+'MONTHLY DATA'!CF218))*'MONTHLY DATA'!CF218</f>
        <v>78887369.577501595</v>
      </c>
      <c r="AW172" s="83">
        <f>((AW170+AW171)/(30+'MONTHLY DATA'!CG218))*'MONTHLY DATA'!CG218</f>
        <v>112716916.29496956</v>
      </c>
      <c r="AX172" s="83">
        <f>((AX170+AX171)/(30+'MONTHLY DATA'!CH218))*'MONTHLY DATA'!CH218</f>
        <v>117305855.97564556</v>
      </c>
      <c r="AY172" s="83">
        <f>((AY170+AY171)/(30+'MONTHLY DATA'!CI218))*'MONTHLY DATA'!CI218</f>
        <v>92522198.711320594</v>
      </c>
      <c r="AZ172" s="83">
        <f>((AZ170+AZ171)/(30+'MONTHLY DATA'!CJ218))*'MONTHLY DATA'!CJ218</f>
        <v>61560871.883177713</v>
      </c>
      <c r="BA172" s="83">
        <f>((BA170+BA171)/(30+'MONTHLY DATA'!CK218))*'MONTHLY DATA'!CK218</f>
        <v>89898727.308159456</v>
      </c>
      <c r="BB172" s="83">
        <f>((BB170+BB171)/(30+'MONTHLY DATA'!CL218))*'MONTHLY DATA'!CL218</f>
        <v>61660707.620467387</v>
      </c>
      <c r="BC172" s="83">
        <f>((BC170+BC171)/(30+'MONTHLY DATA'!CM218))*'MONTHLY DATA'!CM218</f>
        <v>105146381.49049032</v>
      </c>
      <c r="BD172" s="83">
        <f>((BD170+BD171)/(30+'MONTHLY DATA'!CN218))*'MONTHLY DATA'!CN218</f>
        <v>106368377.45607252</v>
      </c>
      <c r="BE172" s="83">
        <f>((BE170+BE171)/(30+'MONTHLY DATA'!CO218))*'MONTHLY DATA'!CO218</f>
        <v>113956674.5498497</v>
      </c>
      <c r="BF172" s="83">
        <f>((BF170+BF171)/(30+'MONTHLY DATA'!CP218))*'MONTHLY DATA'!CP218</f>
        <v>65207253.170228682</v>
      </c>
      <c r="BG172" s="83">
        <f>((BG170+BG171)/(30+'MONTHLY DATA'!CQ218))*'MONTHLY DATA'!CQ218</f>
        <v>106273329.84999062</v>
      </c>
      <c r="BH172" s="83">
        <f>((BH170+BH171)/(30+'MONTHLY DATA'!CR218))*'MONTHLY DATA'!CR218</f>
        <v>83913902.244167477</v>
      </c>
      <c r="BI172" s="83">
        <f>((BI170+BI171)/(30+'MONTHLY DATA'!CS218))*'MONTHLY DATA'!CS218</f>
        <v>115515301.80698103</v>
      </c>
      <c r="BJ172" s="83">
        <f>((BJ170+BJ171)/(30+'MONTHLY DATA'!CT218))*'MONTHLY DATA'!CT218</f>
        <v>118279421.42855437</v>
      </c>
      <c r="BK172" s="650">
        <f t="shared" si="4"/>
        <v>4086391523.7126212</v>
      </c>
    </row>
    <row r="173" spans="1:63" ht="15.75" x14ac:dyDescent="0.25">
      <c r="A173" s="627" t="s">
        <v>856</v>
      </c>
      <c r="C173" s="83">
        <f>C170+C171-C172</f>
        <v>0</v>
      </c>
      <c r="D173" s="83">
        <f t="shared" ref="D173:BJ173" si="81">D170+D171-D172</f>
        <v>0</v>
      </c>
      <c r="E173" s="83">
        <f t="shared" si="81"/>
        <v>0</v>
      </c>
      <c r="F173" s="83">
        <f t="shared" si="81"/>
        <v>0</v>
      </c>
      <c r="G173" s="83">
        <f t="shared" si="81"/>
        <v>0</v>
      </c>
      <c r="H173" s="83">
        <f t="shared" si="81"/>
        <v>0</v>
      </c>
      <c r="I173" s="83">
        <f t="shared" si="81"/>
        <v>0</v>
      </c>
      <c r="J173" s="83">
        <f t="shared" si="81"/>
        <v>0</v>
      </c>
      <c r="K173" s="83">
        <f t="shared" si="81"/>
        <v>0</v>
      </c>
      <c r="L173" s="83">
        <f t="shared" si="81"/>
        <v>0</v>
      </c>
      <c r="M173" s="83">
        <f t="shared" si="81"/>
        <v>0</v>
      </c>
      <c r="N173" s="83">
        <f t="shared" si="81"/>
        <v>0</v>
      </c>
      <c r="O173" s="83">
        <f t="shared" si="81"/>
        <v>166180891.00710386</v>
      </c>
      <c r="P173" s="83">
        <f t="shared" si="81"/>
        <v>124429994.79120263</v>
      </c>
      <c r="Q173" s="83">
        <f t="shared" si="81"/>
        <v>174755825.35982552</v>
      </c>
      <c r="R173" s="83">
        <f t="shared" si="81"/>
        <v>129175147.94684933</v>
      </c>
      <c r="S173" s="83">
        <f t="shared" si="81"/>
        <v>185534851.61492455</v>
      </c>
      <c r="T173" s="83">
        <f t="shared" si="81"/>
        <v>169945537.6432808</v>
      </c>
      <c r="U173" s="83">
        <f t="shared" si="81"/>
        <v>202511961.25401241</v>
      </c>
      <c r="V173" s="83">
        <f t="shared" si="81"/>
        <v>133655773.9960319</v>
      </c>
      <c r="W173" s="83">
        <f t="shared" si="81"/>
        <v>191705920.93321803</v>
      </c>
      <c r="X173" s="83">
        <f t="shared" si="81"/>
        <v>151652956.80431178</v>
      </c>
      <c r="Y173" s="83">
        <f t="shared" si="81"/>
        <v>210988727.82719314</v>
      </c>
      <c r="Z173" s="83">
        <f t="shared" si="81"/>
        <v>198483322.8861109</v>
      </c>
      <c r="AA173" s="83">
        <f t="shared" si="81"/>
        <v>203757758.17814666</v>
      </c>
      <c r="AB173" s="83">
        <f t="shared" si="81"/>
        <v>121824039.89923632</v>
      </c>
      <c r="AC173" s="83">
        <f t="shared" si="81"/>
        <v>170850689.70915818</v>
      </c>
      <c r="AD173" s="83">
        <f t="shared" si="81"/>
        <v>108579358.86449812</v>
      </c>
      <c r="AE173" s="83">
        <f t="shared" si="81"/>
        <v>188119715.85832846</v>
      </c>
      <c r="AF173" s="83">
        <f t="shared" si="81"/>
        <v>173280082.38982761</v>
      </c>
      <c r="AG173" s="83">
        <f t="shared" si="81"/>
        <v>196041555.2211718</v>
      </c>
      <c r="AH173" s="83">
        <f t="shared" si="81"/>
        <v>108872756.7462008</v>
      </c>
      <c r="AI173" s="83">
        <f t="shared" si="81"/>
        <v>184117237.24313825</v>
      </c>
      <c r="AJ173" s="83">
        <f t="shared" si="81"/>
        <v>134870694.32100841</v>
      </c>
      <c r="AK173" s="83">
        <f t="shared" si="81"/>
        <v>201054463.24538502</v>
      </c>
      <c r="AL173" s="83">
        <f t="shared" si="81"/>
        <v>188703299.97242278</v>
      </c>
      <c r="AM173" s="83">
        <f t="shared" si="81"/>
        <v>200876553.46406388</v>
      </c>
      <c r="AN173" s="83">
        <f t="shared" si="81"/>
        <v>131485169.0295122</v>
      </c>
      <c r="AO173" s="83">
        <f t="shared" si="81"/>
        <v>190669163.83389395</v>
      </c>
      <c r="AP173" s="83">
        <f t="shared" si="81"/>
        <v>129933190.584654</v>
      </c>
      <c r="AQ173" s="83">
        <f t="shared" si="81"/>
        <v>224888086.32557803</v>
      </c>
      <c r="AR173" s="83">
        <f t="shared" si="81"/>
        <v>230124449.67860264</v>
      </c>
      <c r="AS173" s="83">
        <f t="shared" si="81"/>
        <v>246745570.30971718</v>
      </c>
      <c r="AT173" s="83">
        <f t="shared" si="81"/>
        <v>137364361.04754382</v>
      </c>
      <c r="AU173" s="83">
        <f t="shared" si="81"/>
        <v>203121641.72801107</v>
      </c>
      <c r="AV173" s="83">
        <f t="shared" si="81"/>
        <v>157774739.15500319</v>
      </c>
      <c r="AW173" s="83">
        <f t="shared" si="81"/>
        <v>225433832.58993912</v>
      </c>
      <c r="AX173" s="83">
        <f t="shared" si="81"/>
        <v>234611711.95129114</v>
      </c>
      <c r="AY173" s="83">
        <f t="shared" si="81"/>
        <v>198261854.3814013</v>
      </c>
      <c r="AZ173" s="83">
        <f t="shared" si="81"/>
        <v>131916154.03538083</v>
      </c>
      <c r="BA173" s="83">
        <f t="shared" si="81"/>
        <v>192640129.94605595</v>
      </c>
      <c r="BB173" s="83">
        <f t="shared" si="81"/>
        <v>132130087.75814441</v>
      </c>
      <c r="BC173" s="83">
        <f t="shared" si="81"/>
        <v>225313674.62247926</v>
      </c>
      <c r="BD173" s="83">
        <f t="shared" si="81"/>
        <v>227932237.40586972</v>
      </c>
      <c r="BE173" s="83">
        <f t="shared" si="81"/>
        <v>244192874.03539222</v>
      </c>
      <c r="BF173" s="83">
        <f t="shared" si="81"/>
        <v>139729828.22191858</v>
      </c>
      <c r="BG173" s="83">
        <f t="shared" si="81"/>
        <v>227728563.96426564</v>
      </c>
      <c r="BH173" s="83">
        <f t="shared" si="81"/>
        <v>179815504.80893031</v>
      </c>
      <c r="BI173" s="83">
        <f t="shared" si="81"/>
        <v>247532789.58638793</v>
      </c>
      <c r="BJ173" s="83">
        <f t="shared" si="81"/>
        <v>253455903.06118792</v>
      </c>
      <c r="BK173" s="650">
        <f t="shared" si="4"/>
        <v>8732770635.2378101</v>
      </c>
    </row>
    <row r="174" spans="1:63" ht="15.75" x14ac:dyDescent="0.25">
      <c r="A174" s="169" t="s">
        <v>857</v>
      </c>
      <c r="C174" s="83">
        <f>B176</f>
        <v>0</v>
      </c>
      <c r="D174" s="83">
        <f t="shared" ref="D174:BJ174" si="82">C176</f>
        <v>0</v>
      </c>
      <c r="E174" s="83">
        <f t="shared" si="82"/>
        <v>0</v>
      </c>
      <c r="F174" s="83">
        <f t="shared" si="82"/>
        <v>0</v>
      </c>
      <c r="G174" s="83">
        <f t="shared" si="82"/>
        <v>0</v>
      </c>
      <c r="H174" s="83">
        <f t="shared" si="82"/>
        <v>0</v>
      </c>
      <c r="I174" s="83">
        <f t="shared" si="82"/>
        <v>0</v>
      </c>
      <c r="J174" s="83">
        <f t="shared" si="82"/>
        <v>0</v>
      </c>
      <c r="K174" s="83">
        <f t="shared" si="82"/>
        <v>0</v>
      </c>
      <c r="L174" s="83">
        <f t="shared" si="82"/>
        <v>0</v>
      </c>
      <c r="M174" s="83">
        <f t="shared" si="82"/>
        <v>0</v>
      </c>
      <c r="N174" s="83">
        <f t="shared" si="82"/>
        <v>0</v>
      </c>
      <c r="O174" s="83">
        <f t="shared" si="82"/>
        <v>0</v>
      </c>
      <c r="P174" s="83">
        <f t="shared" si="82"/>
        <v>66472356.402841546</v>
      </c>
      <c r="Q174" s="83">
        <f t="shared" si="82"/>
        <v>76360940.477617666</v>
      </c>
      <c r="R174" s="83">
        <f t="shared" si="82"/>
        <v>100446706.33497727</v>
      </c>
      <c r="S174" s="83">
        <f t="shared" si="82"/>
        <v>91848741.712730646</v>
      </c>
      <c r="T174" s="83">
        <f t="shared" si="82"/>
        <v>110953437.33106208</v>
      </c>
      <c r="U174" s="83">
        <f t="shared" si="82"/>
        <v>112359589.98973715</v>
      </c>
      <c r="V174" s="83">
        <f t="shared" si="82"/>
        <v>125948620.49749982</v>
      </c>
      <c r="W174" s="83">
        <f t="shared" si="82"/>
        <v>103841757.79741269</v>
      </c>
      <c r="X174" s="83">
        <f t="shared" si="82"/>
        <v>118219071.49225229</v>
      </c>
      <c r="Y174" s="83">
        <f t="shared" si="82"/>
        <v>107948811.31862564</v>
      </c>
      <c r="Z174" s="83">
        <f t="shared" si="82"/>
        <v>127575015.6583275</v>
      </c>
      <c r="AA174" s="83">
        <f t="shared" si="82"/>
        <v>130423335.41777536</v>
      </c>
      <c r="AB174" s="83">
        <f t="shared" si="82"/>
        <v>137603979.71596786</v>
      </c>
      <c r="AC174" s="83">
        <f t="shared" si="82"/>
        <v>106823302.19449584</v>
      </c>
      <c r="AD174" s="83">
        <f t="shared" si="82"/>
        <v>114336349.60738695</v>
      </c>
      <c r="AE174" s="83">
        <f t="shared" si="82"/>
        <v>91788821.135482088</v>
      </c>
      <c r="AF174" s="83">
        <f t="shared" si="82"/>
        <v>115256456.40921609</v>
      </c>
      <c r="AG174" s="83">
        <f t="shared" si="82"/>
        <v>118809163.03490035</v>
      </c>
      <c r="AH174" s="83">
        <f t="shared" si="82"/>
        <v>129644413.39955914</v>
      </c>
      <c r="AI174" s="83">
        <f t="shared" si="82"/>
        <v>98212952.412959963</v>
      </c>
      <c r="AJ174" s="83">
        <f t="shared" si="82"/>
        <v>116253607.50545223</v>
      </c>
      <c r="AK174" s="83">
        <f t="shared" si="82"/>
        <v>103404124.2814838</v>
      </c>
      <c r="AL174" s="83">
        <f t="shared" si="82"/>
        <v>125365300.74635774</v>
      </c>
      <c r="AM174" s="83">
        <f t="shared" si="82"/>
        <v>129322365.0018508</v>
      </c>
      <c r="AN174" s="83">
        <f t="shared" si="82"/>
        <v>123824594.42471801</v>
      </c>
      <c r="AO174" s="83">
        <f t="shared" si="82"/>
        <v>95741161.295336321</v>
      </c>
      <c r="AP174" s="83">
        <f t="shared" si="82"/>
        <v>107403871.92346135</v>
      </c>
      <c r="AQ174" s="83">
        <f t="shared" si="82"/>
        <v>89001398.440543264</v>
      </c>
      <c r="AR174" s="83">
        <f t="shared" si="82"/>
        <v>117708556.78729548</v>
      </c>
      <c r="AS174" s="83">
        <f t="shared" si="82"/>
        <v>130437377.42471178</v>
      </c>
      <c r="AT174" s="83">
        <f t="shared" si="82"/>
        <v>141443605.40041086</v>
      </c>
      <c r="AU174" s="83">
        <f t="shared" si="82"/>
        <v>104552987.417983</v>
      </c>
      <c r="AV174" s="83">
        <f t="shared" si="82"/>
        <v>115377985.92974778</v>
      </c>
      <c r="AW174" s="83">
        <f t="shared" si="82"/>
        <v>102432271.90678161</v>
      </c>
      <c r="AX174" s="83">
        <f t="shared" si="82"/>
        <v>122949789.18627027</v>
      </c>
      <c r="AY174" s="83">
        <f t="shared" si="82"/>
        <v>134085562.92658554</v>
      </c>
      <c r="AZ174" s="83">
        <f t="shared" si="82"/>
        <v>120210767.96246333</v>
      </c>
      <c r="BA174" s="83">
        <f t="shared" si="82"/>
        <v>91194844.126879811</v>
      </c>
      <c r="BB174" s="83">
        <f t="shared" si="82"/>
        <v>102663714.02638102</v>
      </c>
      <c r="BC174" s="83">
        <f t="shared" si="82"/>
        <v>84925417.666743249</v>
      </c>
      <c r="BD174" s="83">
        <f t="shared" si="82"/>
        <v>112214139.76418686</v>
      </c>
      <c r="BE174" s="83">
        <f t="shared" si="82"/>
        <v>123031668.33810557</v>
      </c>
      <c r="BF174" s="83">
        <f t="shared" si="82"/>
        <v>132825898.3053077</v>
      </c>
      <c r="BG174" s="83">
        <f t="shared" si="82"/>
        <v>98583986.190698862</v>
      </c>
      <c r="BH174" s="83">
        <f t="shared" si="82"/>
        <v>118027943.67307228</v>
      </c>
      <c r="BI174" s="83">
        <f t="shared" si="82"/>
        <v>107730609.02540521</v>
      </c>
      <c r="BJ174" s="83">
        <f t="shared" si="82"/>
        <v>128499527.1574571</v>
      </c>
      <c r="BK174" s="650">
        <f t="shared" si="4"/>
        <v>5264086899.1765175</v>
      </c>
    </row>
    <row r="175" spans="1:63" ht="15.75" x14ac:dyDescent="0.25">
      <c r="A175" s="627" t="s">
        <v>858</v>
      </c>
      <c r="C175" s="83">
        <f>C173+C174</f>
        <v>0</v>
      </c>
      <c r="D175" s="83">
        <f t="shared" ref="D175:BJ175" si="83">D173+D174</f>
        <v>0</v>
      </c>
      <c r="E175" s="83">
        <f t="shared" si="83"/>
        <v>0</v>
      </c>
      <c r="F175" s="83">
        <f t="shared" si="83"/>
        <v>0</v>
      </c>
      <c r="G175" s="83">
        <f t="shared" si="83"/>
        <v>0</v>
      </c>
      <c r="H175" s="83">
        <f t="shared" si="83"/>
        <v>0</v>
      </c>
      <c r="I175" s="83">
        <f t="shared" si="83"/>
        <v>0</v>
      </c>
      <c r="J175" s="83">
        <f t="shared" si="83"/>
        <v>0</v>
      </c>
      <c r="K175" s="83">
        <f t="shared" si="83"/>
        <v>0</v>
      </c>
      <c r="L175" s="83">
        <f t="shared" si="83"/>
        <v>0</v>
      </c>
      <c r="M175" s="83">
        <f t="shared" si="83"/>
        <v>0</v>
      </c>
      <c r="N175" s="83">
        <f t="shared" si="83"/>
        <v>0</v>
      </c>
      <c r="O175" s="83">
        <f t="shared" si="83"/>
        <v>166180891.00710386</v>
      </c>
      <c r="P175" s="83">
        <f t="shared" si="83"/>
        <v>190902351.19404417</v>
      </c>
      <c r="Q175" s="83">
        <f t="shared" si="83"/>
        <v>251116765.83744317</v>
      </c>
      <c r="R175" s="83">
        <f t="shared" si="83"/>
        <v>229621854.28182662</v>
      </c>
      <c r="S175" s="83">
        <f t="shared" si="83"/>
        <v>277383593.3276552</v>
      </c>
      <c r="T175" s="83">
        <f t="shared" si="83"/>
        <v>280898974.97434288</v>
      </c>
      <c r="U175" s="83">
        <f t="shared" si="83"/>
        <v>314871551.24374956</v>
      </c>
      <c r="V175" s="83">
        <f t="shared" si="83"/>
        <v>259604394.4935317</v>
      </c>
      <c r="W175" s="83">
        <f t="shared" si="83"/>
        <v>295547678.73063076</v>
      </c>
      <c r="X175" s="83">
        <f t="shared" si="83"/>
        <v>269872028.2965641</v>
      </c>
      <c r="Y175" s="83">
        <f t="shared" si="83"/>
        <v>318937539.14581877</v>
      </c>
      <c r="Z175" s="83">
        <f t="shared" si="83"/>
        <v>326058338.54443842</v>
      </c>
      <c r="AA175" s="83">
        <f t="shared" si="83"/>
        <v>334181093.59592199</v>
      </c>
      <c r="AB175" s="83">
        <f t="shared" si="83"/>
        <v>259428019.61520419</v>
      </c>
      <c r="AC175" s="83">
        <f t="shared" si="83"/>
        <v>277673991.90365404</v>
      </c>
      <c r="AD175" s="83">
        <f t="shared" si="83"/>
        <v>222915708.47188509</v>
      </c>
      <c r="AE175" s="83">
        <f t="shared" si="83"/>
        <v>279908536.99381053</v>
      </c>
      <c r="AF175" s="83">
        <f t="shared" si="83"/>
        <v>288536538.79904372</v>
      </c>
      <c r="AG175" s="83">
        <f t="shared" si="83"/>
        <v>314850718.25607216</v>
      </c>
      <c r="AH175" s="83">
        <f t="shared" si="83"/>
        <v>238517170.14575994</v>
      </c>
      <c r="AI175" s="83">
        <f t="shared" si="83"/>
        <v>282330189.65609825</v>
      </c>
      <c r="AJ175" s="83">
        <f t="shared" si="83"/>
        <v>251124301.82646066</v>
      </c>
      <c r="AK175" s="83">
        <f t="shared" si="83"/>
        <v>304458587.52686882</v>
      </c>
      <c r="AL175" s="83">
        <f t="shared" si="83"/>
        <v>314068600.71878052</v>
      </c>
      <c r="AM175" s="83">
        <f t="shared" si="83"/>
        <v>330198918.46591467</v>
      </c>
      <c r="AN175" s="83">
        <f t="shared" si="83"/>
        <v>255309763.45423019</v>
      </c>
      <c r="AO175" s="83">
        <f t="shared" si="83"/>
        <v>286410325.12923026</v>
      </c>
      <c r="AP175" s="83">
        <f t="shared" si="83"/>
        <v>237337062.50811535</v>
      </c>
      <c r="AQ175" s="83">
        <f t="shared" si="83"/>
        <v>313889484.76612127</v>
      </c>
      <c r="AR175" s="83">
        <f t="shared" si="83"/>
        <v>347833006.4658981</v>
      </c>
      <c r="AS175" s="83">
        <f t="shared" si="83"/>
        <v>377182947.73442894</v>
      </c>
      <c r="AT175" s="83">
        <f t="shared" si="83"/>
        <v>278807966.44795465</v>
      </c>
      <c r="AU175" s="83">
        <f t="shared" si="83"/>
        <v>307674629.14599407</v>
      </c>
      <c r="AV175" s="83">
        <f t="shared" si="83"/>
        <v>273152725.08475095</v>
      </c>
      <c r="AW175" s="83">
        <f t="shared" si="83"/>
        <v>327866104.49672073</v>
      </c>
      <c r="AX175" s="83">
        <f t="shared" si="83"/>
        <v>357561501.13756144</v>
      </c>
      <c r="AY175" s="83">
        <f t="shared" si="83"/>
        <v>332347417.30798686</v>
      </c>
      <c r="AZ175" s="83">
        <f t="shared" si="83"/>
        <v>252126921.99784416</v>
      </c>
      <c r="BA175" s="83">
        <f t="shared" si="83"/>
        <v>283834974.07293576</v>
      </c>
      <c r="BB175" s="83">
        <f t="shared" si="83"/>
        <v>234793801.78452542</v>
      </c>
      <c r="BC175" s="83">
        <f t="shared" si="83"/>
        <v>310239092.28922248</v>
      </c>
      <c r="BD175" s="83">
        <f t="shared" si="83"/>
        <v>340146377.17005658</v>
      </c>
      <c r="BE175" s="83">
        <f t="shared" si="83"/>
        <v>367224542.37349778</v>
      </c>
      <c r="BF175" s="83">
        <f t="shared" si="83"/>
        <v>272555726.52722627</v>
      </c>
      <c r="BG175" s="83">
        <f t="shared" si="83"/>
        <v>326312550.15496451</v>
      </c>
      <c r="BH175" s="83">
        <f t="shared" si="83"/>
        <v>297843448.48200262</v>
      </c>
      <c r="BI175" s="83">
        <f t="shared" si="83"/>
        <v>355263398.61179316</v>
      </c>
      <c r="BJ175" s="83">
        <f t="shared" si="83"/>
        <v>381955430.21864504</v>
      </c>
      <c r="BK175" s="650">
        <f t="shared" si="4"/>
        <v>13996857534.414331</v>
      </c>
    </row>
    <row r="176" spans="1:63" ht="15.75" x14ac:dyDescent="0.25">
      <c r="A176" s="169" t="s">
        <v>859</v>
      </c>
      <c r="B176" s="83"/>
      <c r="C176" s="83">
        <f>(C175/(30+'MONTHLY DATA'!AM220))*'MONTHLY DATA'!AM220</f>
        <v>0</v>
      </c>
      <c r="D176" s="83">
        <f>(D175/(30+'MONTHLY DATA'!AN220))*'MONTHLY DATA'!AN220</f>
        <v>0</v>
      </c>
      <c r="E176" s="83">
        <f>(E175/(30+'MONTHLY DATA'!AO220))*'MONTHLY DATA'!AO220</f>
        <v>0</v>
      </c>
      <c r="F176" s="83">
        <f>(F175/(30+'MONTHLY DATA'!AP220))*'MONTHLY DATA'!AP220</f>
        <v>0</v>
      </c>
      <c r="G176" s="83">
        <f>(G175/(30+'MONTHLY DATA'!AQ220))*'MONTHLY DATA'!AQ220</f>
        <v>0</v>
      </c>
      <c r="H176" s="83">
        <f>(H175/(30+'MONTHLY DATA'!AR220))*'MONTHLY DATA'!AR220</f>
        <v>0</v>
      </c>
      <c r="I176" s="83">
        <f>(I175/(30+'MONTHLY DATA'!AS220))*'MONTHLY DATA'!AS220</f>
        <v>0</v>
      </c>
      <c r="J176" s="83">
        <f>(J175/(30+'MONTHLY DATA'!AT220))*'MONTHLY DATA'!AT220</f>
        <v>0</v>
      </c>
      <c r="K176" s="83">
        <f>(K175/(30+'MONTHLY DATA'!AU220))*'MONTHLY DATA'!AU220</f>
        <v>0</v>
      </c>
      <c r="L176" s="83">
        <f>(L175/(30+'MONTHLY DATA'!AV220))*'MONTHLY DATA'!AV220</f>
        <v>0</v>
      </c>
      <c r="M176" s="83">
        <f>(M175/(30+'MONTHLY DATA'!AW220))*'MONTHLY DATA'!AW220</f>
        <v>0</v>
      </c>
      <c r="N176" s="83">
        <f>(N175/(30+'MONTHLY DATA'!AX220))*'MONTHLY DATA'!AX220</f>
        <v>0</v>
      </c>
      <c r="O176" s="83">
        <f>(O175/(30+'MONTHLY DATA'!AY220))*'MONTHLY DATA'!AY220</f>
        <v>66472356.402841546</v>
      </c>
      <c r="P176" s="83">
        <f>(P175/(30+'MONTHLY DATA'!AZ220))*'MONTHLY DATA'!AZ220</f>
        <v>76360940.477617666</v>
      </c>
      <c r="Q176" s="83">
        <f>(Q175/(30+'MONTHLY DATA'!BA220))*'MONTHLY DATA'!BA220</f>
        <v>100446706.33497727</v>
      </c>
      <c r="R176" s="83">
        <f>(R175/(30+'MONTHLY DATA'!BB220))*'MONTHLY DATA'!BB220</f>
        <v>91848741.712730646</v>
      </c>
      <c r="S176" s="83">
        <f>(S175/(30+'MONTHLY DATA'!BC220))*'MONTHLY DATA'!BC220</f>
        <v>110953437.33106208</v>
      </c>
      <c r="T176" s="83">
        <f>(T175/(30+'MONTHLY DATA'!BD220))*'MONTHLY DATA'!BD220</f>
        <v>112359589.98973715</v>
      </c>
      <c r="U176" s="83">
        <f>(U175/(30+'MONTHLY DATA'!BE220))*'MONTHLY DATA'!BE220</f>
        <v>125948620.49749982</v>
      </c>
      <c r="V176" s="83">
        <f>(V175/(30+'MONTHLY DATA'!BF220))*'MONTHLY DATA'!BF220</f>
        <v>103841757.79741269</v>
      </c>
      <c r="W176" s="83">
        <f>(W175/(30+'MONTHLY DATA'!BG220))*'MONTHLY DATA'!BG220</f>
        <v>118219071.49225229</v>
      </c>
      <c r="X176" s="83">
        <f>(X175/(30+'MONTHLY DATA'!BH220))*'MONTHLY DATA'!BH220</f>
        <v>107948811.31862564</v>
      </c>
      <c r="Y176" s="83">
        <f>(Y175/(30+'MONTHLY DATA'!BI220))*'MONTHLY DATA'!BI220</f>
        <v>127575015.6583275</v>
      </c>
      <c r="Z176" s="83">
        <f>(Z175/(30+'MONTHLY DATA'!BJ220))*'MONTHLY DATA'!BJ220</f>
        <v>130423335.41777536</v>
      </c>
      <c r="AA176" s="83">
        <f>(AA175/(30+'MONTHLY DATA'!BK220))*'MONTHLY DATA'!BK220</f>
        <v>137603979.71596786</v>
      </c>
      <c r="AB176" s="83">
        <f>(AB175/(30+'MONTHLY DATA'!BL220))*'MONTHLY DATA'!BL220</f>
        <v>106823302.19449584</v>
      </c>
      <c r="AC176" s="83">
        <f>(AC175/(30+'MONTHLY DATA'!BM220))*'MONTHLY DATA'!BM220</f>
        <v>114336349.60738695</v>
      </c>
      <c r="AD176" s="83">
        <f>(AD175/(30+'MONTHLY DATA'!BN220))*'MONTHLY DATA'!BN220</f>
        <v>91788821.135482088</v>
      </c>
      <c r="AE176" s="83">
        <f>(AE175/(30+'MONTHLY DATA'!BO220))*'MONTHLY DATA'!BO220</f>
        <v>115256456.40921609</v>
      </c>
      <c r="AF176" s="83">
        <f>(AF175/(30+'MONTHLY DATA'!BP220))*'MONTHLY DATA'!BP220</f>
        <v>118809163.03490035</v>
      </c>
      <c r="AG176" s="83">
        <f>(AG175/(30+'MONTHLY DATA'!BQ220))*'MONTHLY DATA'!BQ220</f>
        <v>129644413.39955914</v>
      </c>
      <c r="AH176" s="83">
        <f>(AH175/(30+'MONTHLY DATA'!BR220))*'MONTHLY DATA'!BR220</f>
        <v>98212952.412959963</v>
      </c>
      <c r="AI176" s="83">
        <f>(AI175/(30+'MONTHLY DATA'!BS220))*'MONTHLY DATA'!BS220</f>
        <v>116253607.50545223</v>
      </c>
      <c r="AJ176" s="83">
        <f>(AJ175/(30+'MONTHLY DATA'!BT220))*'MONTHLY DATA'!BT220</f>
        <v>103404124.2814838</v>
      </c>
      <c r="AK176" s="83">
        <f>(AK175/(30+'MONTHLY DATA'!BU220))*'MONTHLY DATA'!BU220</f>
        <v>125365300.74635774</v>
      </c>
      <c r="AL176" s="83">
        <f>(AL175/(30+'MONTHLY DATA'!BV220))*'MONTHLY DATA'!BV220</f>
        <v>129322365.0018508</v>
      </c>
      <c r="AM176" s="83">
        <f>(AM175/(30+'MONTHLY DATA'!BW220))*'MONTHLY DATA'!BW220</f>
        <v>123824594.42471801</v>
      </c>
      <c r="AN176" s="83">
        <f>(AN175/(30+'MONTHLY DATA'!BX220))*'MONTHLY DATA'!BX220</f>
        <v>95741161.295336321</v>
      </c>
      <c r="AO176" s="83">
        <f>(AO175/(30+'MONTHLY DATA'!BY220))*'MONTHLY DATA'!BY220</f>
        <v>107403871.92346135</v>
      </c>
      <c r="AP176" s="83">
        <f>(AP175/(30+'MONTHLY DATA'!BZ220))*'MONTHLY DATA'!BZ220</f>
        <v>89001398.440543264</v>
      </c>
      <c r="AQ176" s="83">
        <f>(AQ175/(30+'MONTHLY DATA'!CA220))*'MONTHLY DATA'!CA220</f>
        <v>117708556.78729548</v>
      </c>
      <c r="AR176" s="83">
        <f>(AR175/(30+'MONTHLY DATA'!CB220))*'MONTHLY DATA'!CB220</f>
        <v>130437377.42471178</v>
      </c>
      <c r="AS176" s="83">
        <f>(AS175/(30+'MONTHLY DATA'!CC220))*'MONTHLY DATA'!CC220</f>
        <v>141443605.40041086</v>
      </c>
      <c r="AT176" s="83">
        <f>(AT175/(30+'MONTHLY DATA'!CD220))*'MONTHLY DATA'!CD220</f>
        <v>104552987.417983</v>
      </c>
      <c r="AU176" s="83">
        <f>(AU175/(30+'MONTHLY DATA'!CE220))*'MONTHLY DATA'!CE220</f>
        <v>115377985.92974778</v>
      </c>
      <c r="AV176" s="83">
        <f>(AV175/(30+'MONTHLY DATA'!CF220))*'MONTHLY DATA'!CF220</f>
        <v>102432271.90678161</v>
      </c>
      <c r="AW176" s="83">
        <f>(AW175/(30+'MONTHLY DATA'!CG220))*'MONTHLY DATA'!CG220</f>
        <v>122949789.18627027</v>
      </c>
      <c r="AX176" s="83">
        <f>(AX175/(30+'MONTHLY DATA'!CH220))*'MONTHLY DATA'!CH220</f>
        <v>134085562.92658554</v>
      </c>
      <c r="AY176" s="83">
        <f>(AY175/(30+'MONTHLY DATA'!CI220))*'MONTHLY DATA'!CI220</f>
        <v>120210767.96246333</v>
      </c>
      <c r="AZ176" s="83">
        <f>(AZ175/(30+'MONTHLY DATA'!CJ220))*'MONTHLY DATA'!CJ220</f>
        <v>91194844.126879811</v>
      </c>
      <c r="BA176" s="83">
        <f>(BA175/(30+'MONTHLY DATA'!CK220))*'MONTHLY DATA'!CK220</f>
        <v>102663714.02638102</v>
      </c>
      <c r="BB176" s="83">
        <f>(BB175/(30+'MONTHLY DATA'!CL220))*'MONTHLY DATA'!CL220</f>
        <v>84925417.666743249</v>
      </c>
      <c r="BC176" s="83">
        <f>(BC175/(30+'MONTHLY DATA'!CM220))*'MONTHLY DATA'!CM220</f>
        <v>112214139.76418686</v>
      </c>
      <c r="BD176" s="83">
        <f>(BD175/(30+'MONTHLY DATA'!CN220))*'MONTHLY DATA'!CN220</f>
        <v>123031668.33810557</v>
      </c>
      <c r="BE176" s="83">
        <f>(BE175/(30+'MONTHLY DATA'!CO220))*'MONTHLY DATA'!CO220</f>
        <v>132825898.3053077</v>
      </c>
      <c r="BF176" s="83">
        <f>(BF175/(30+'MONTHLY DATA'!CP220))*'MONTHLY DATA'!CP220</f>
        <v>98583986.190698862</v>
      </c>
      <c r="BG176" s="83">
        <f>(BG175/(30+'MONTHLY DATA'!CQ220))*'MONTHLY DATA'!CQ220</f>
        <v>118027943.67307228</v>
      </c>
      <c r="BH176" s="83">
        <f>(BH175/(30+'MONTHLY DATA'!CR220))*'MONTHLY DATA'!CR220</f>
        <v>107730609.02540521</v>
      </c>
      <c r="BI176" s="83">
        <f>(BI175/(30+'MONTHLY DATA'!CS220))*'MONTHLY DATA'!CS220</f>
        <v>128499527.1574571</v>
      </c>
      <c r="BJ176" s="83">
        <f>(BJ175/(30+'MONTHLY DATA'!CT220))*'MONTHLY DATA'!CT220</f>
        <v>138154091.78121203</v>
      </c>
      <c r="BK176" s="650">
        <f t="shared" si="4"/>
        <v>5402240990.9577293</v>
      </c>
    </row>
    <row r="177" spans="1:63" ht="15.75" x14ac:dyDescent="0.25">
      <c r="A177" s="169"/>
      <c r="C177" s="83"/>
      <c r="BK177" s="650">
        <f t="shared" si="4"/>
        <v>0</v>
      </c>
    </row>
    <row r="178" spans="1:63" ht="15.75" x14ac:dyDescent="0.25">
      <c r="A178" s="776" t="s">
        <v>1074</v>
      </c>
      <c r="C178" s="83">
        <f>C199-C200</f>
        <v>0</v>
      </c>
      <c r="D178" s="83">
        <f t="shared" ref="D178:BJ178" si="84">D199-D200</f>
        <v>0</v>
      </c>
      <c r="E178" s="83">
        <f t="shared" si="84"/>
        <v>0</v>
      </c>
      <c r="F178" s="83">
        <f t="shared" si="84"/>
        <v>0</v>
      </c>
      <c r="G178" s="83">
        <f t="shared" si="84"/>
        <v>0</v>
      </c>
      <c r="H178" s="83">
        <f t="shared" si="84"/>
        <v>0</v>
      </c>
      <c r="I178" s="83">
        <f t="shared" si="84"/>
        <v>0</v>
      </c>
      <c r="J178" s="83">
        <f t="shared" si="84"/>
        <v>0</v>
      </c>
      <c r="K178" s="83">
        <f t="shared" si="84"/>
        <v>0</v>
      </c>
      <c r="L178" s="83">
        <f t="shared" si="84"/>
        <v>0</v>
      </c>
      <c r="M178" s="83">
        <f t="shared" si="84"/>
        <v>0</v>
      </c>
      <c r="N178" s="83">
        <f t="shared" si="84"/>
        <v>0</v>
      </c>
      <c r="O178" s="83">
        <f t="shared" si="84"/>
        <v>76683664.643402457</v>
      </c>
      <c r="P178" s="83">
        <f t="shared" si="84"/>
        <v>125323712.50714926</v>
      </c>
      <c r="Q178" s="83">
        <f t="shared" si="84"/>
        <v>146620101.7504015</v>
      </c>
      <c r="R178" s="83">
        <f t="shared" si="84"/>
        <v>164216197.68277726</v>
      </c>
      <c r="S178" s="83">
        <f t="shared" si="84"/>
        <v>167219861.27404106</v>
      </c>
      <c r="T178" s="83">
        <f t="shared" si="84"/>
        <v>167922953.82235551</v>
      </c>
      <c r="U178" s="83">
        <f t="shared" si="84"/>
        <v>169737155.34356764</v>
      </c>
      <c r="V178" s="83">
        <f t="shared" si="84"/>
        <v>179803331.90954787</v>
      </c>
      <c r="W178" s="83">
        <f t="shared" si="84"/>
        <v>178628059.65825051</v>
      </c>
      <c r="X178" s="83">
        <f t="shared" si="84"/>
        <v>180691030.92837825</v>
      </c>
      <c r="Y178" s="83">
        <f t="shared" si="84"/>
        <v>180483282.9162316</v>
      </c>
      <c r="Z178" s="83">
        <f t="shared" si="84"/>
        <v>179676003.23310336</v>
      </c>
      <c r="AA178" s="83">
        <f t="shared" si="84"/>
        <v>196970462.25504404</v>
      </c>
      <c r="AB178" s="83">
        <f t="shared" si="84"/>
        <v>183930208.5266225</v>
      </c>
      <c r="AC178" s="83">
        <f t="shared" si="84"/>
        <v>181361537.59959719</v>
      </c>
      <c r="AD178" s="83">
        <f t="shared" si="84"/>
        <v>170042261.4366169</v>
      </c>
      <c r="AE178" s="83">
        <f t="shared" si="84"/>
        <v>174302038.01030043</v>
      </c>
      <c r="AF178" s="83">
        <f t="shared" si="84"/>
        <v>168486318.01359442</v>
      </c>
      <c r="AG178" s="83">
        <f t="shared" si="84"/>
        <v>172603607.9531025</v>
      </c>
      <c r="AH178" s="83">
        <f t="shared" si="84"/>
        <v>167393740.09476206</v>
      </c>
      <c r="AI178" s="83">
        <f t="shared" si="84"/>
        <v>172790035.47219905</v>
      </c>
      <c r="AJ178" s="83">
        <f t="shared" si="84"/>
        <v>165427311.33050358</v>
      </c>
      <c r="AK178" s="83">
        <f t="shared" si="84"/>
        <v>170034333.80700657</v>
      </c>
      <c r="AL178" s="83">
        <f t="shared" si="84"/>
        <v>161913718.39323688</v>
      </c>
      <c r="AM178" s="83">
        <f t="shared" si="84"/>
        <v>153925245.04246444</v>
      </c>
      <c r="AN178" s="83">
        <f t="shared" si="84"/>
        <v>153211361.8139075</v>
      </c>
      <c r="AO178" s="83">
        <f t="shared" si="84"/>
        <v>162194320.23762015</v>
      </c>
      <c r="AP178" s="83">
        <f t="shared" si="84"/>
        <v>161434211.7560612</v>
      </c>
      <c r="AQ178" s="83">
        <f t="shared" si="84"/>
        <v>167866502.1666162</v>
      </c>
      <c r="AR178" s="83">
        <f t="shared" si="84"/>
        <v>162448771.22344467</v>
      </c>
      <c r="AS178" s="83">
        <f t="shared" si="84"/>
        <v>168394531.52602303</v>
      </c>
      <c r="AT178" s="83">
        <f t="shared" si="84"/>
        <v>165043258.7961795</v>
      </c>
      <c r="AU178" s="83">
        <f t="shared" si="84"/>
        <v>166239095.65029591</v>
      </c>
      <c r="AV178" s="83">
        <f t="shared" si="84"/>
        <v>157816562.36313561</v>
      </c>
      <c r="AW178" s="83">
        <f t="shared" si="84"/>
        <v>159912519.1667946</v>
      </c>
      <c r="AX178" s="83">
        <f t="shared" si="84"/>
        <v>151721788.43478543</v>
      </c>
      <c r="AY178" s="83">
        <f t="shared" si="84"/>
        <v>177338986.57342759</v>
      </c>
      <c r="AZ178" s="83">
        <f t="shared" si="84"/>
        <v>185457761.56036222</v>
      </c>
      <c r="BA178" s="83">
        <f t="shared" si="84"/>
        <v>198720718.89966369</v>
      </c>
      <c r="BB178" s="83">
        <f t="shared" si="84"/>
        <v>195791204.5629648</v>
      </c>
      <c r="BC178" s="83">
        <f t="shared" si="84"/>
        <v>206420516.42772356</v>
      </c>
      <c r="BD178" s="83">
        <f t="shared" si="84"/>
        <v>199232695.27145779</v>
      </c>
      <c r="BE178" s="83">
        <f t="shared" si="84"/>
        <v>207498390.13284177</v>
      </c>
      <c r="BF178" s="83">
        <f t="shared" si="84"/>
        <v>203574990.55937266</v>
      </c>
      <c r="BG178" s="83">
        <f t="shared" si="84"/>
        <v>214343360.55548567</v>
      </c>
      <c r="BH178" s="83">
        <f t="shared" si="84"/>
        <v>208110865.40339029</v>
      </c>
      <c r="BI178" s="83">
        <f t="shared" si="84"/>
        <v>215466859.28787249</v>
      </c>
      <c r="BJ178" s="83">
        <f t="shared" si="84"/>
        <v>204124726.65947968</v>
      </c>
      <c r="BK178" s="650">
        <f t="shared" si="4"/>
        <v>8348550172.6331644</v>
      </c>
    </row>
    <row r="179" spans="1:63" ht="15.75" x14ac:dyDescent="0.25">
      <c r="A179" s="627" t="s">
        <v>848</v>
      </c>
      <c r="C179" s="83">
        <f>C180+C181+C182+C183+C184</f>
        <v>0</v>
      </c>
      <c r="D179" s="83">
        <f t="shared" ref="D179:BJ179" si="85">D180+D181+D182+D183+D184</f>
        <v>0</v>
      </c>
      <c r="E179" s="83">
        <f t="shared" si="85"/>
        <v>0</v>
      </c>
      <c r="F179" s="83">
        <f t="shared" si="85"/>
        <v>0</v>
      </c>
      <c r="G179" s="83">
        <f t="shared" si="85"/>
        <v>0</v>
      </c>
      <c r="H179" s="83">
        <f t="shared" si="85"/>
        <v>0</v>
      </c>
      <c r="I179" s="83">
        <f t="shared" si="85"/>
        <v>0</v>
      </c>
      <c r="J179" s="83">
        <f t="shared" si="85"/>
        <v>0</v>
      </c>
      <c r="K179" s="83">
        <f t="shared" si="85"/>
        <v>0</v>
      </c>
      <c r="L179" s="83">
        <f t="shared" si="85"/>
        <v>0</v>
      </c>
      <c r="M179" s="83">
        <f t="shared" si="85"/>
        <v>0</v>
      </c>
      <c r="N179" s="83">
        <f t="shared" si="85"/>
        <v>0</v>
      </c>
      <c r="O179" s="83">
        <f t="shared" si="85"/>
        <v>119180253.21891901</v>
      </c>
      <c r="P179" s="83">
        <f t="shared" si="85"/>
        <v>45714448.48093573</v>
      </c>
      <c r="Q179" s="83">
        <f t="shared" si="85"/>
        <v>54399745.239786416</v>
      </c>
      <c r="R179" s="83">
        <f t="shared" si="85"/>
        <v>50803676.933346026</v>
      </c>
      <c r="S179" s="83">
        <f t="shared" si="85"/>
        <v>57079469.264625564</v>
      </c>
      <c r="T179" s="83">
        <f t="shared" si="85"/>
        <v>50744689.233131357</v>
      </c>
      <c r="U179" s="83">
        <f t="shared" si="85"/>
        <v>65750472.124777734</v>
      </c>
      <c r="V179" s="83">
        <f t="shared" si="85"/>
        <v>56459797.007557862</v>
      </c>
      <c r="W179" s="83">
        <f t="shared" si="85"/>
        <v>62655949.922744229</v>
      </c>
      <c r="X179" s="83">
        <f t="shared" si="85"/>
        <v>55532011.710757546</v>
      </c>
      <c r="Y179" s="83">
        <f t="shared" si="85"/>
        <v>73212276.917262673</v>
      </c>
      <c r="Z179" s="83">
        <f t="shared" si="85"/>
        <v>65238758.168300144</v>
      </c>
      <c r="AA179" s="83">
        <f t="shared" si="85"/>
        <v>104217394.49388437</v>
      </c>
      <c r="AB179" s="83">
        <f t="shared" si="85"/>
        <v>71729256.828121662</v>
      </c>
      <c r="AC179" s="83">
        <f t="shared" si="85"/>
        <v>77859873.581103787</v>
      </c>
      <c r="AD179" s="83">
        <f t="shared" si="85"/>
        <v>60926597.272056215</v>
      </c>
      <c r="AE179" s="83">
        <f t="shared" si="85"/>
        <v>87470404.518101603</v>
      </c>
      <c r="AF179" s="83">
        <f t="shared" si="85"/>
        <v>75671310.668987945</v>
      </c>
      <c r="AG179" s="83">
        <f t="shared" si="85"/>
        <v>80268484.300344735</v>
      </c>
      <c r="AH179" s="83">
        <f t="shared" si="85"/>
        <v>65107523.606295653</v>
      </c>
      <c r="AI179" s="83">
        <f t="shared" si="85"/>
        <v>83742884.206228569</v>
      </c>
      <c r="AJ179" s="83">
        <f t="shared" si="85"/>
        <v>63296620.043245867</v>
      </c>
      <c r="AK179" s="83">
        <f t="shared" si="85"/>
        <v>81795997.093149588</v>
      </c>
      <c r="AL179" s="83">
        <f t="shared" si="85"/>
        <v>65808011.576101497</v>
      </c>
      <c r="AM179" s="83">
        <f t="shared" si="85"/>
        <v>64031652.435635068</v>
      </c>
      <c r="AN179" s="83">
        <f t="shared" si="85"/>
        <v>67254614.300356761</v>
      </c>
      <c r="AO179" s="83">
        <f t="shared" si="85"/>
        <v>79556055.52545096</v>
      </c>
      <c r="AP179" s="83">
        <f t="shared" si="85"/>
        <v>69070125.738624781</v>
      </c>
      <c r="AQ179" s="83">
        <f t="shared" si="85"/>
        <v>84911581.763866246</v>
      </c>
      <c r="AR179" s="83">
        <f t="shared" si="85"/>
        <v>73290742.953329742</v>
      </c>
      <c r="AS179" s="83">
        <f t="shared" si="85"/>
        <v>84415302.416259304</v>
      </c>
      <c r="AT179" s="83">
        <f t="shared" si="85"/>
        <v>66029013.646421134</v>
      </c>
      <c r="AU179" s="83">
        <f t="shared" si="85"/>
        <v>71670880.938325286</v>
      </c>
      <c r="AV179" s="83">
        <f t="shared" si="85"/>
        <v>58065402.034165919</v>
      </c>
      <c r="AW179" s="83">
        <f t="shared" si="85"/>
        <v>72473005.590860412</v>
      </c>
      <c r="AX179" s="83">
        <f t="shared" si="85"/>
        <v>61258699.999233112</v>
      </c>
      <c r="AY179" s="83">
        <f t="shared" si="85"/>
        <v>122437792.88069388</v>
      </c>
      <c r="AZ179" s="83">
        <f t="shared" si="85"/>
        <v>67650405.702326164</v>
      </c>
      <c r="BA179" s="83">
        <f t="shared" si="85"/>
        <v>92553912.897977561</v>
      </c>
      <c r="BB179" s="83">
        <f t="shared" si="85"/>
        <v>75402184.79277806</v>
      </c>
      <c r="BC179" s="83">
        <f t="shared" si="85"/>
        <v>107878176.36269628</v>
      </c>
      <c r="BD179" s="83">
        <f t="shared" si="85"/>
        <v>83053924.569080472</v>
      </c>
      <c r="BE179" s="83">
        <f t="shared" si="85"/>
        <v>103322559.14745009</v>
      </c>
      <c r="BF179" s="83">
        <f t="shared" si="85"/>
        <v>81755759.682605237</v>
      </c>
      <c r="BG179" s="83">
        <f t="shared" si="85"/>
        <v>115150186.1291717</v>
      </c>
      <c r="BH179" s="83">
        <f t="shared" si="85"/>
        <v>86309729.18817237</v>
      </c>
      <c r="BI179" s="83">
        <f t="shared" si="85"/>
        <v>111579095.68458101</v>
      </c>
      <c r="BJ179" s="83">
        <f t="shared" si="85"/>
        <v>82340044.90145278</v>
      </c>
      <c r="BK179" s="650">
        <f t="shared" si="4"/>
        <v>3656126755.6912794</v>
      </c>
    </row>
    <row r="180" spans="1:63" ht="15.75" x14ac:dyDescent="0.25">
      <c r="A180" s="779" t="s">
        <v>161</v>
      </c>
      <c r="C180" s="83">
        <f>' CALCULATIONS'!O1527</f>
        <v>0</v>
      </c>
      <c r="D180" s="83">
        <f>' CALCULATIONS'!P1527</f>
        <v>0</v>
      </c>
      <c r="E180" s="83">
        <f>' CALCULATIONS'!Q1527</f>
        <v>0</v>
      </c>
      <c r="F180" s="83">
        <f>' CALCULATIONS'!R1527</f>
        <v>0</v>
      </c>
      <c r="G180" s="83">
        <f>' CALCULATIONS'!S1527</f>
        <v>0</v>
      </c>
      <c r="H180" s="83">
        <f>' CALCULATIONS'!T1527</f>
        <v>0</v>
      </c>
      <c r="I180" s="83">
        <f>' CALCULATIONS'!U1527</f>
        <v>0</v>
      </c>
      <c r="J180" s="83">
        <f>' CALCULATIONS'!V1527</f>
        <v>0</v>
      </c>
      <c r="K180" s="83">
        <f>' CALCULATIONS'!W1527</f>
        <v>0</v>
      </c>
      <c r="L180" s="83">
        <f>' CALCULATIONS'!X1527</f>
        <v>0</v>
      </c>
      <c r="M180" s="83">
        <f>' CALCULATIONS'!Y1527</f>
        <v>0</v>
      </c>
      <c r="N180" s="83">
        <f>' CALCULATIONS'!Z1527</f>
        <v>0</v>
      </c>
      <c r="O180" s="83">
        <f>' CALCULATIONS'!AA1527</f>
        <v>40332583.919493943</v>
      </c>
      <c r="P180" s="83">
        <f>' CALCULATIONS'!AB1527</f>
        <v>14973673.336570092</v>
      </c>
      <c r="Q180" s="83">
        <f>' CALCULATIONS'!AC1527</f>
        <v>17243031.648406439</v>
      </c>
      <c r="R180" s="83">
        <f>' CALCULATIONS'!AD1527</f>
        <v>15964519.819568543</v>
      </c>
      <c r="S180" s="83">
        <f>' CALCULATIONS'!AE1527</f>
        <v>19208204.421584889</v>
      </c>
      <c r="T180" s="83">
        <f>' CALCULATIONS'!AF1527</f>
        <v>15458381.500957578</v>
      </c>
      <c r="U180" s="83">
        <f>' CALCULATIONS'!AG1527</f>
        <v>17098415.035726715</v>
      </c>
      <c r="V180" s="83">
        <f>' CALCULATIONS'!AH1527</f>
        <v>14122125.857894614</v>
      </c>
      <c r="W180" s="83">
        <f>' CALCULATIONS'!AI1527</f>
        <v>16847177.07428582</v>
      </c>
      <c r="X180" s="83">
        <f>' CALCULATIONS'!AJ1527</f>
        <v>14731286.367108937</v>
      </c>
      <c r="Y180" s="83">
        <f>' CALCULATIONS'!AK1527</f>
        <v>19015836.283345915</v>
      </c>
      <c r="Z180" s="83">
        <f>' CALCULATIONS'!AL1527</f>
        <v>17076958.762678038</v>
      </c>
      <c r="AA180" s="83">
        <f>' CALCULATIONS'!AM1527</f>
        <v>29935478.35459397</v>
      </c>
      <c r="AB180" s="83">
        <f>' CALCULATIONS'!AN1527</f>
        <v>21468923.113482721</v>
      </c>
      <c r="AC180" s="83">
        <f>' CALCULATIONS'!AO1527</f>
        <v>25722359.098634828</v>
      </c>
      <c r="AD180" s="83">
        <f>' CALCULATIONS'!AP1527</f>
        <v>19802617.105159499</v>
      </c>
      <c r="AE180" s="83">
        <f>' CALCULATIONS'!AQ1527</f>
        <v>26044058.007185072</v>
      </c>
      <c r="AF180" s="83">
        <f>' CALCULATIONS'!AR1527</f>
        <v>24168254.401976228</v>
      </c>
      <c r="AG180" s="83">
        <f>' CALCULATIONS'!AS1527</f>
        <v>28796215.350791711</v>
      </c>
      <c r="AH180" s="83">
        <f>' CALCULATIONS'!AT1527</f>
        <v>23572233.250397742</v>
      </c>
      <c r="AI180" s="83">
        <f>' CALCULATIONS'!AU1527</f>
        <v>29376757.221865214</v>
      </c>
      <c r="AJ180" s="83">
        <f>' CALCULATIONS'!AV1527</f>
        <v>20141244.49471458</v>
      </c>
      <c r="AK180" s="83">
        <f>' CALCULATIONS'!AW1527</f>
        <v>30232202.726233833</v>
      </c>
      <c r="AL180" s="83">
        <f>' CALCULATIONS'!AX1527</f>
        <v>23256837.134031389</v>
      </c>
      <c r="AM180" s="83">
        <f>' CALCULATIONS'!AY1527</f>
        <v>21491137.648063902</v>
      </c>
      <c r="AN180" s="83">
        <f>' CALCULATIONS'!AZ1527</f>
        <v>25927166.210734822</v>
      </c>
      <c r="AO180" s="83">
        <f>' CALCULATIONS'!BA1527</f>
        <v>30244373.524109881</v>
      </c>
      <c r="AP180" s="83">
        <f>' CALCULATIONS'!BB1527</f>
        <v>23769966.603693154</v>
      </c>
      <c r="AQ180" s="83">
        <f>' CALCULATIONS'!BC1527</f>
        <v>28118922.256109159</v>
      </c>
      <c r="AR180" s="83">
        <f>' CALCULATIONS'!BD1527</f>
        <v>23156176.395349734</v>
      </c>
      <c r="AS180" s="83">
        <f>' CALCULATIONS'!BE1527</f>
        <v>26860998.834530491</v>
      </c>
      <c r="AT180" s="83">
        <f>' CALCULATIONS'!BF1527</f>
        <v>19513379.439965677</v>
      </c>
      <c r="AU180" s="83">
        <f>' CALCULATIONS'!BG1527</f>
        <v>22684598.098855715</v>
      </c>
      <c r="AV180" s="83">
        <f>' CALCULATIONS'!BH1527</f>
        <v>17026182.233588099</v>
      </c>
      <c r="AW180" s="83">
        <f>' CALCULATIONS'!BI1527</f>
        <v>20444237.217944283</v>
      </c>
      <c r="AX180" s="83">
        <f>' CALCULATIONS'!BJ1527</f>
        <v>19130938.626590487</v>
      </c>
      <c r="AY180" s="83">
        <f>' CALCULATIONS'!BK1527</f>
        <v>37501941.621758237</v>
      </c>
      <c r="AZ180" s="83">
        <f>' CALCULATIONS'!BL1527</f>
        <v>20774758.407096628</v>
      </c>
      <c r="BA180" s="83">
        <f>' CALCULATIONS'!BM1527</f>
        <v>28646429.316098507</v>
      </c>
      <c r="BB180" s="83">
        <f>' CALCULATIONS'!BN1527</f>
        <v>25282971.589996718</v>
      </c>
      <c r="BC180" s="83">
        <f>' CALCULATIONS'!BO1527</f>
        <v>32290411.683182519</v>
      </c>
      <c r="BD180" s="83">
        <f>' CALCULATIONS'!BP1527</f>
        <v>24007643.63119467</v>
      </c>
      <c r="BE180" s="83">
        <f>' CALCULATIONS'!BQ1527</f>
        <v>31731601.958137158</v>
      </c>
      <c r="BF180" s="83">
        <f>' CALCULATIONS'!BR1527</f>
        <v>28332977.997274712</v>
      </c>
      <c r="BG180" s="83">
        <f>' CALCULATIONS'!BS1527</f>
        <v>37128316.138640627</v>
      </c>
      <c r="BH180" s="83">
        <f>' CALCULATIONS'!BT1527</f>
        <v>27933793.471075848</v>
      </c>
      <c r="BI180" s="83">
        <f>' CALCULATIONS'!BU1527</f>
        <v>37976857.022357792</v>
      </c>
      <c r="BJ180" s="83">
        <f>' CALCULATIONS'!BV1527</f>
        <v>28882373.016281985</v>
      </c>
      <c r="BK180" s="650">
        <f t="shared" si="4"/>
        <v>1163447527.2293191</v>
      </c>
    </row>
    <row r="181" spans="1:63" ht="15.75" x14ac:dyDescent="0.25">
      <c r="A181" s="780" t="s">
        <v>163</v>
      </c>
      <c r="C181" s="83">
        <f>' CALCULATIONS'!O1532</f>
        <v>0</v>
      </c>
      <c r="D181" s="83">
        <f>' CALCULATIONS'!P1532</f>
        <v>0</v>
      </c>
      <c r="E181" s="83">
        <f>' CALCULATIONS'!Q1532</f>
        <v>0</v>
      </c>
      <c r="F181" s="83">
        <f>' CALCULATIONS'!R1532</f>
        <v>0</v>
      </c>
      <c r="G181" s="83">
        <f>' CALCULATIONS'!S1532</f>
        <v>0</v>
      </c>
      <c r="H181" s="83">
        <f>' CALCULATIONS'!T1532</f>
        <v>0</v>
      </c>
      <c r="I181" s="83">
        <f>' CALCULATIONS'!U1532</f>
        <v>0</v>
      </c>
      <c r="J181" s="83">
        <f>' CALCULATIONS'!V1532</f>
        <v>0</v>
      </c>
      <c r="K181" s="83">
        <f>' CALCULATIONS'!W1532</f>
        <v>0</v>
      </c>
      <c r="L181" s="83">
        <f>' CALCULATIONS'!X1532</f>
        <v>0</v>
      </c>
      <c r="M181" s="83">
        <f>' CALCULATIONS'!Y1532</f>
        <v>0</v>
      </c>
      <c r="N181" s="83">
        <f>' CALCULATIONS'!Z1532</f>
        <v>0</v>
      </c>
      <c r="O181" s="83">
        <f>' CALCULATIONS'!AA1532</f>
        <v>31173087.559275664</v>
      </c>
      <c r="P181" s="83">
        <f>' CALCULATIONS'!AB1532</f>
        <v>11573164.539534602</v>
      </c>
      <c r="Q181" s="83">
        <f>' CALCULATIONS'!AC1532</f>
        <v>13623984.970109284</v>
      </c>
      <c r="R181" s="83">
        <f>' CALCULATIONS'!AD1532</f>
        <v>12311920.304608522</v>
      </c>
      <c r="S181" s="83">
        <f>' CALCULATIONS'!AE1532</f>
        <v>14760129.704505092</v>
      </c>
      <c r="T181" s="83">
        <f>' CALCULATIONS'!AF1532</f>
        <v>12711832.252016148</v>
      </c>
      <c r="U181" s="83">
        <f>' CALCULATIONS'!AG1532</f>
        <v>21281338.109655589</v>
      </c>
      <c r="V181" s="83">
        <f>' CALCULATIONS'!AH1532</f>
        <v>18269381.184083555</v>
      </c>
      <c r="W181" s="83">
        <f>' CALCULATIONS'!AI1532</f>
        <v>23129637.117730316</v>
      </c>
      <c r="X181" s="83">
        <f>' CALCULATIONS'!AJ1532</f>
        <v>19470611.386997782</v>
      </c>
      <c r="Y181" s="83">
        <f>' CALCULATIONS'!AK1532</f>
        <v>23252579.687168092</v>
      </c>
      <c r="Z181" s="83">
        <f>' CALCULATIONS'!AL1532</f>
        <v>20300659.815156054</v>
      </c>
      <c r="AA181" s="83">
        <f>' CALCULATIONS'!AM1532</f>
        <v>29858724.731913954</v>
      </c>
      <c r="AB181" s="83">
        <f>' CALCULATIONS'!AN1532</f>
        <v>19697886.278799739</v>
      </c>
      <c r="AC181" s="83">
        <f>' CALCULATIONS'!AO1532</f>
        <v>22789965.035418261</v>
      </c>
      <c r="AD181" s="83">
        <f>' CALCULATIONS'!AP1532</f>
        <v>16089500.463338252</v>
      </c>
      <c r="AE181" s="83">
        <f>' CALCULATIONS'!AQ1532</f>
        <v>25454030.927715935</v>
      </c>
      <c r="AF181" s="83">
        <f>' CALCULATIONS'!AR1532</f>
        <v>24067848.906769123</v>
      </c>
      <c r="AG181" s="83">
        <f>' CALCULATIONS'!AS1532</f>
        <v>23044542.382840168</v>
      </c>
      <c r="AH181" s="83">
        <f>' CALCULATIONS'!AT1532</f>
        <v>18228917.500945419</v>
      </c>
      <c r="AI181" s="83">
        <f>' CALCULATIONS'!AU1532</f>
        <v>23481546.64170998</v>
      </c>
      <c r="AJ181" s="83">
        <f>' CALCULATIONS'!AV1532</f>
        <v>16924344.571498238</v>
      </c>
      <c r="AK181" s="83">
        <f>' CALCULATIONS'!AW1532</f>
        <v>22813475.53169388</v>
      </c>
      <c r="AL181" s="83">
        <f>' CALCULATIONS'!AX1532</f>
        <v>17293138.929223154</v>
      </c>
      <c r="AM181" s="83">
        <f>' CALCULATIONS'!AY1532</f>
        <v>19073424.491381984</v>
      </c>
      <c r="AN181" s="83">
        <f>' CALCULATIONS'!AZ1532</f>
        <v>20335688.752466194</v>
      </c>
      <c r="AO181" s="83">
        <f>' CALCULATIONS'!BA1532</f>
        <v>24353023.905194256</v>
      </c>
      <c r="AP181" s="83">
        <f>' CALCULATIONS'!BB1532</f>
        <v>23093701.395559184</v>
      </c>
      <c r="AQ181" s="83">
        <f>' CALCULATIONS'!BC1532</f>
        <v>29620582.066873636</v>
      </c>
      <c r="AR181" s="83">
        <f>' CALCULATIONS'!BD1532</f>
        <v>25983765.428787366</v>
      </c>
      <c r="AS181" s="83">
        <f>' CALCULATIONS'!BE1532</f>
        <v>31223106.79531645</v>
      </c>
      <c r="AT181" s="83">
        <f>' CALCULATIONS'!BF1532</f>
        <v>25306643.60634467</v>
      </c>
      <c r="AU181" s="83">
        <f>' CALCULATIONS'!BG1532</f>
        <v>24176439.320192344</v>
      </c>
      <c r="AV181" s="83">
        <f>' CALCULATIONS'!BH1532</f>
        <v>18817781.624030638</v>
      </c>
      <c r="AW181" s="83">
        <f>' CALCULATIONS'!BI1532</f>
        <v>23679568.780400421</v>
      </c>
      <c r="AX181" s="83">
        <f>' CALCULATIONS'!BJ1532</f>
        <v>18596486.676240876</v>
      </c>
      <c r="AY181" s="83">
        <f>' CALCULATIONS'!BK1532</f>
        <v>36020249.90629144</v>
      </c>
      <c r="AZ181" s="83">
        <f>' CALCULATIONS'!BL1532</f>
        <v>20245723.859538618</v>
      </c>
      <c r="BA181" s="83">
        <f>' CALCULATIONS'!BM1532</f>
        <v>31277465.355078056</v>
      </c>
      <c r="BB181" s="83">
        <f>' CALCULATIONS'!BN1532</f>
        <v>24139949.610929187</v>
      </c>
      <c r="BC181" s="83">
        <f>' CALCULATIONS'!BO1532</f>
        <v>37240697.340862758</v>
      </c>
      <c r="BD181" s="83">
        <f>' CALCULATIONS'!BP1532</f>
        <v>29342050.101963788</v>
      </c>
      <c r="BE181" s="83">
        <f>' CALCULATIONS'!BQ1532</f>
        <v>39136847.33951506</v>
      </c>
      <c r="BF181" s="83">
        <f>' CALCULATIONS'!BR1532</f>
        <v>29900250.422836103</v>
      </c>
      <c r="BG181" s="83">
        <f>' CALCULATIONS'!BS1532</f>
        <v>42820799.600456208</v>
      </c>
      <c r="BH181" s="83">
        <f>' CALCULATIONS'!BT1532</f>
        <v>31823981.805047508</v>
      </c>
      <c r="BI181" s="83">
        <f>' CALCULATIONS'!BU1532</f>
        <v>42647771.957255982</v>
      </c>
      <c r="BJ181" s="83">
        <f>' CALCULATIONS'!BV1532</f>
        <v>29053896.892186347</v>
      </c>
      <c r="BK181" s="650">
        <f t="shared" si="4"/>
        <v>1159512145.567456</v>
      </c>
    </row>
    <row r="182" spans="1:63" ht="15.75" x14ac:dyDescent="0.25">
      <c r="A182" s="781" t="s">
        <v>164</v>
      </c>
      <c r="C182" s="83">
        <f>' CALCULATIONS'!O1538</f>
        <v>0</v>
      </c>
      <c r="D182" s="83">
        <f>' CALCULATIONS'!P1538</f>
        <v>0</v>
      </c>
      <c r="E182" s="83">
        <f>' CALCULATIONS'!Q1538</f>
        <v>0</v>
      </c>
      <c r="F182" s="83">
        <f>' CALCULATIONS'!R1538</f>
        <v>0</v>
      </c>
      <c r="G182" s="83">
        <f>' CALCULATIONS'!S1538</f>
        <v>0</v>
      </c>
      <c r="H182" s="83">
        <f>' CALCULATIONS'!T1538</f>
        <v>0</v>
      </c>
      <c r="I182" s="83">
        <f>' CALCULATIONS'!U1538</f>
        <v>0</v>
      </c>
      <c r="J182" s="83">
        <f>' CALCULATIONS'!V1538</f>
        <v>0</v>
      </c>
      <c r="K182" s="83">
        <f>' CALCULATIONS'!W1538</f>
        <v>0</v>
      </c>
      <c r="L182" s="83">
        <f>' CALCULATIONS'!X1538</f>
        <v>0</v>
      </c>
      <c r="M182" s="83">
        <f>' CALCULATIONS'!Y1538</f>
        <v>0</v>
      </c>
      <c r="N182" s="83">
        <f>' CALCULATIONS'!Z1538</f>
        <v>0</v>
      </c>
      <c r="O182" s="83">
        <f>' CALCULATIONS'!AA1538</f>
        <v>19970109.203961372</v>
      </c>
      <c r="P182" s="83">
        <f>' CALCULATIONS'!AB1538</f>
        <v>7414002.8398037069</v>
      </c>
      <c r="Q182" s="83">
        <f>' CALCULATIONS'!AC1538</f>
        <v>9137311.1054304242</v>
      </c>
      <c r="R182" s="83">
        <f>' CALCULATIONS'!AD1538</f>
        <v>8487494.0136189796</v>
      </c>
      <c r="S182" s="83">
        <f>' CALCULATIONS'!AE1538</f>
        <v>8954026.7805169709</v>
      </c>
      <c r="T182" s="83">
        <f>' CALCULATIONS'!AF1538</f>
        <v>8672393.7172312811</v>
      </c>
      <c r="U182" s="83">
        <f>' CALCULATIONS'!AG1538</f>
        <v>10888405.88432911</v>
      </c>
      <c r="V182" s="83">
        <f>' CALCULATIONS'!AH1538</f>
        <v>9473272.8856449127</v>
      </c>
      <c r="W182" s="83">
        <f>' CALCULATIONS'!AI1538</f>
        <v>8818875.4350507241</v>
      </c>
      <c r="X182" s="83">
        <f>' CALCULATIONS'!AJ1538</f>
        <v>8098093.022549917</v>
      </c>
      <c r="Y182" s="83">
        <f>' CALCULATIONS'!AK1538</f>
        <v>12473511.42198251</v>
      </c>
      <c r="Z182" s="83">
        <f>' CALCULATIONS'!AL1538</f>
        <v>11169835.037679257</v>
      </c>
      <c r="AA182" s="83">
        <f>' CALCULATIONS'!AM1538</f>
        <v>18115450.156985722</v>
      </c>
      <c r="AB182" s="83">
        <f>' CALCULATIONS'!AN1538</f>
        <v>12447078.745394217</v>
      </c>
      <c r="AC182" s="83">
        <f>' CALCULATIONS'!AO1538</f>
        <v>12283290.691659302</v>
      </c>
      <c r="AD182" s="83">
        <f>' CALCULATIONS'!AP1538</f>
        <v>10219707.717404827</v>
      </c>
      <c r="AE182" s="83">
        <f>' CALCULATIONS'!AQ1538</f>
        <v>14834569.818322044</v>
      </c>
      <c r="AF182" s="83">
        <f>' CALCULATIONS'!AR1538</f>
        <v>11245030.467299245</v>
      </c>
      <c r="AG182" s="83">
        <f>' CALCULATIONS'!AS1538</f>
        <v>12029229.352330407</v>
      </c>
      <c r="AH182" s="83">
        <f>' CALCULATIONS'!AT1538</f>
        <v>9656379.541803522</v>
      </c>
      <c r="AI182" s="83">
        <f>' CALCULATIONS'!AU1538</f>
        <v>12972563.336975422</v>
      </c>
      <c r="AJ182" s="83">
        <f>' CALCULATIONS'!AV1538</f>
        <v>10798849.026405836</v>
      </c>
      <c r="AK182" s="83">
        <f>' CALCULATIONS'!AW1538</f>
        <v>12171916.612899642</v>
      </c>
      <c r="AL182" s="83">
        <f>' CALCULATIONS'!AX1538</f>
        <v>10471573.54174751</v>
      </c>
      <c r="AM182" s="83">
        <f>' CALCULATIONS'!AY1538</f>
        <v>9240960.1411911901</v>
      </c>
      <c r="AN182" s="83">
        <f>' CALCULATIONS'!AZ1538</f>
        <v>8227517.5387406508</v>
      </c>
      <c r="AO182" s="83">
        <f>' CALCULATIONS'!BA1538</f>
        <v>9888026.9181239456</v>
      </c>
      <c r="AP182" s="83">
        <f>' CALCULATIONS'!BB1538</f>
        <v>8661722.3380990047</v>
      </c>
      <c r="AQ182" s="83">
        <f>' CALCULATIONS'!BC1538</f>
        <v>10812912.657830326</v>
      </c>
      <c r="AR182" s="83">
        <f>' CALCULATIONS'!BD1538</f>
        <v>9522099.2372742053</v>
      </c>
      <c r="AS182" s="83">
        <f>' CALCULATIONS'!BE1538</f>
        <v>10557842.813526236</v>
      </c>
      <c r="AT182" s="83">
        <f>' CALCULATIONS'!BF1538</f>
        <v>8365610.9417947102</v>
      </c>
      <c r="AU182" s="83">
        <f>' CALCULATIONS'!BG1538</f>
        <v>9837914.5730865747</v>
      </c>
      <c r="AV182" s="83">
        <f>' CALCULATIONS'!BH1538</f>
        <v>8674412.5974652302</v>
      </c>
      <c r="AW182" s="83">
        <f>' CALCULATIONS'!BI1538</f>
        <v>11298679.664920123</v>
      </c>
      <c r="AX182" s="83">
        <f>' CALCULATIONS'!BJ1538</f>
        <v>9260989.8119959086</v>
      </c>
      <c r="AY182" s="83">
        <f>' CALCULATIONS'!BK1538</f>
        <v>21014067.3132612</v>
      </c>
      <c r="AZ182" s="83">
        <f>' CALCULATIONS'!BL1538</f>
        <v>10792776.089174949</v>
      </c>
      <c r="BA182" s="83">
        <f>' CALCULATIONS'!BM1538</f>
        <v>13429905.374853175</v>
      </c>
      <c r="BB182" s="83">
        <f>' CALCULATIONS'!BN1538</f>
        <v>10441077.94070995</v>
      </c>
      <c r="BC182" s="83">
        <f>' CALCULATIONS'!BO1538</f>
        <v>16024816.337022088</v>
      </c>
      <c r="BD182" s="83">
        <f>' CALCULATIONS'!BP1538</f>
        <v>12184479.725380419</v>
      </c>
      <c r="BE182" s="83">
        <f>' CALCULATIONS'!BQ1538</f>
        <v>13432140.127154075</v>
      </c>
      <c r="BF182" s="83">
        <f>' CALCULATIONS'!BR1538</f>
        <v>9351823.5565498881</v>
      </c>
      <c r="BG182" s="83">
        <f>' CALCULATIONS'!BS1538</f>
        <v>14433459.618163405</v>
      </c>
      <c r="BH182" s="83">
        <f>' CALCULATIONS'!BT1538</f>
        <v>10589565.368306907</v>
      </c>
      <c r="BI182" s="83">
        <f>' CALCULATIONS'!BU1538</f>
        <v>12476629.282525046</v>
      </c>
      <c r="BJ182" s="83">
        <f>' CALCULATIONS'!BV1538</f>
        <v>9561384.6891351286</v>
      </c>
      <c r="BK182" s="650">
        <f t="shared" si="4"/>
        <v>538883785.01331115</v>
      </c>
    </row>
    <row r="183" spans="1:63" ht="15.75" x14ac:dyDescent="0.25">
      <c r="A183" s="782" t="s">
        <v>165</v>
      </c>
      <c r="C183" s="83">
        <f>' CALCULATIONS'!O1544</f>
        <v>0</v>
      </c>
      <c r="D183" s="83">
        <f>' CALCULATIONS'!P1544</f>
        <v>0</v>
      </c>
      <c r="E183" s="83">
        <f>' CALCULATIONS'!Q1544</f>
        <v>0</v>
      </c>
      <c r="F183" s="83">
        <f>' CALCULATIONS'!R1544</f>
        <v>0</v>
      </c>
      <c r="G183" s="83">
        <f>' CALCULATIONS'!S1544</f>
        <v>0</v>
      </c>
      <c r="H183" s="83">
        <f>' CALCULATIONS'!T1544</f>
        <v>0</v>
      </c>
      <c r="I183" s="83">
        <f>' CALCULATIONS'!U1544</f>
        <v>0</v>
      </c>
      <c r="J183" s="83">
        <f>' CALCULATIONS'!V1544</f>
        <v>0</v>
      </c>
      <c r="K183" s="83">
        <f>' CALCULATIONS'!W1544</f>
        <v>0</v>
      </c>
      <c r="L183" s="83">
        <f>' CALCULATIONS'!X1544</f>
        <v>0</v>
      </c>
      <c r="M183" s="83">
        <f>' CALCULATIONS'!Y1544</f>
        <v>0</v>
      </c>
      <c r="N183" s="83">
        <f>' CALCULATIONS'!Z1544</f>
        <v>0</v>
      </c>
      <c r="O183" s="83">
        <f>' CALCULATIONS'!AA1544</f>
        <v>25229533.98426605</v>
      </c>
      <c r="P183" s="83">
        <f>' CALCULATIONS'!AB1544</f>
        <v>9366590.5727329757</v>
      </c>
      <c r="Q183" s="83">
        <f>' CALCULATIONS'!AC1544</f>
        <v>11920478.963918276</v>
      </c>
      <c r="R183" s="83">
        <f>' CALCULATIONS'!AD1544</f>
        <v>11652725.603255631</v>
      </c>
      <c r="S183" s="83">
        <f>' CALCULATIONS'!AE1544</f>
        <v>11682169.806096615</v>
      </c>
      <c r="T183" s="83">
        <f>' CALCULATIONS'!AF1544</f>
        <v>11515064.570631994</v>
      </c>
      <c r="U183" s="83">
        <f>' CALCULATIONS'!AG1544</f>
        <v>14007374.543144329</v>
      </c>
      <c r="V183" s="83">
        <f>' CALCULATIONS'!AH1544</f>
        <v>12207999.887640432</v>
      </c>
      <c r="W183" s="83">
        <f>' CALCULATIONS'!AI1544</f>
        <v>11385321.743755367</v>
      </c>
      <c r="X183" s="83">
        <f>' CALCULATIONS'!AJ1544</f>
        <v>10845003.741806563</v>
      </c>
      <c r="Y183" s="83">
        <f>' CALCULATIONS'!AK1544</f>
        <v>15995410.972844154</v>
      </c>
      <c r="Z183" s="83">
        <f>' CALCULATIONS'!AL1544</f>
        <v>14304287.360492446</v>
      </c>
      <c r="AA183" s="83">
        <f>' CALCULATIONS'!AM1544</f>
        <v>23176767.690679915</v>
      </c>
      <c r="AB183" s="83">
        <f>' CALCULATIONS'!AN1544</f>
        <v>15165090.909064677</v>
      </c>
      <c r="AC183" s="83">
        <f>' CALCULATIONS'!AO1544</f>
        <v>13933285.195680585</v>
      </c>
      <c r="AD183" s="83">
        <f>' CALCULATIONS'!AP1544</f>
        <v>11864494.204773329</v>
      </c>
      <c r="AE183" s="83">
        <f>' CALCULATIONS'!AQ1544</f>
        <v>18006772.205167744</v>
      </c>
      <c r="AF183" s="83">
        <f>' CALCULATIONS'!AR1544</f>
        <v>13239899.111563032</v>
      </c>
      <c r="AG183" s="83">
        <f>' CALCULATIONS'!AS1544</f>
        <v>13267523.654671628</v>
      </c>
      <c r="AH183" s="83">
        <f>' CALCULATIONS'!AT1544</f>
        <v>10699715.531768657</v>
      </c>
      <c r="AI183" s="83">
        <f>' CALCULATIONS'!AU1544</f>
        <v>14781043.445967145</v>
      </c>
      <c r="AJ183" s="83">
        <f>' CALCULATIONS'!AV1544</f>
        <v>12481904.169246906</v>
      </c>
      <c r="AK183" s="83">
        <f>' CALCULATIONS'!AW1544</f>
        <v>13447428.662611412</v>
      </c>
      <c r="AL183" s="83">
        <f>' CALCULATIONS'!AX1544</f>
        <v>11836184.189719129</v>
      </c>
      <c r="AM183" s="83">
        <f>' CALCULATIONS'!AY1544</f>
        <v>11414976.719515927</v>
      </c>
      <c r="AN183" s="83">
        <f>' CALCULATIONS'!AZ1544</f>
        <v>10087073.766626481</v>
      </c>
      <c r="AO183" s="83">
        <f>' CALCULATIONS'!BA1544</f>
        <v>12259477.742540812</v>
      </c>
      <c r="AP183" s="83">
        <f>' CALCULATIONS'!BB1544</f>
        <v>10867567.369484829</v>
      </c>
      <c r="AQ183" s="83">
        <f>' CALCULATIONS'!BC1544</f>
        <v>13548011.347571062</v>
      </c>
      <c r="AR183" s="83">
        <f>' CALCULATIONS'!BD1544</f>
        <v>11951533.860129816</v>
      </c>
      <c r="AS183" s="83">
        <f>' CALCULATIONS'!BE1544</f>
        <v>12962200.537404062</v>
      </c>
      <c r="AT183" s="83">
        <f>' CALCULATIONS'!BF1544</f>
        <v>10166211.626527462</v>
      </c>
      <c r="AU183" s="83">
        <f>' CALCULATIONS'!BG1544</f>
        <v>12160775.510708582</v>
      </c>
      <c r="AV183" s="83">
        <f>' CALCULATIONS'!BH1544</f>
        <v>10869857.547293339</v>
      </c>
      <c r="AW183" s="83">
        <f>' CALCULATIONS'!BI1544</f>
        <v>14239366.492113518</v>
      </c>
      <c r="AX183" s="83">
        <f>' CALCULATIONS'!BJ1544</f>
        <v>11593116.852617217</v>
      </c>
      <c r="AY183" s="83">
        <f>' CALCULATIONS'!BK1544</f>
        <v>24227495.809559256</v>
      </c>
      <c r="AZ183" s="83">
        <f>' CALCULATIONS'!BL1544</f>
        <v>12434541.279253935</v>
      </c>
      <c r="BA183" s="83">
        <f>' CALCULATIONS'!BM1544</f>
        <v>15526074.622124057</v>
      </c>
      <c r="BB183" s="83">
        <f>' CALCULATIONS'!BN1544</f>
        <v>12135579.583880186</v>
      </c>
      <c r="BC183" s="83">
        <f>' CALCULATIONS'!BO1544</f>
        <v>18648212.77180516</v>
      </c>
      <c r="BD183" s="83">
        <f>' CALCULATIONS'!BP1544</f>
        <v>14117145.04327957</v>
      </c>
      <c r="BE183" s="83">
        <f>' CALCULATIONS'!BQ1544</f>
        <v>15347931.492820043</v>
      </c>
      <c r="BF183" s="83">
        <f>' CALCULATIONS'!BR1544</f>
        <v>10768101.638682513</v>
      </c>
      <c r="BG183" s="83">
        <f>' CALCULATIONS'!BS1544</f>
        <v>17093572.5420877</v>
      </c>
      <c r="BH183" s="83">
        <f>' CALCULATIONS'!BT1544</f>
        <v>12559782.476480085</v>
      </c>
      <c r="BI183" s="83">
        <f>' CALCULATIONS'!BU1544</f>
        <v>14803799.192618428</v>
      </c>
      <c r="BJ183" s="83">
        <f>' CALCULATIONS'!BV1544</f>
        <v>11439784.236587292</v>
      </c>
      <c r="BK183" s="650">
        <f t="shared" si="4"/>
        <v>653234260.7832104</v>
      </c>
    </row>
    <row r="184" spans="1:63" ht="15.75" x14ac:dyDescent="0.25">
      <c r="A184" s="968" t="s">
        <v>826</v>
      </c>
      <c r="C184" s="83">
        <f>' CALCULATIONS'!O654</f>
        <v>0</v>
      </c>
      <c r="D184" s="83">
        <f>' CALCULATIONS'!P654</f>
        <v>0</v>
      </c>
      <c r="E184" s="83">
        <f>' CALCULATIONS'!Q654</f>
        <v>0</v>
      </c>
      <c r="F184" s="83">
        <f>' CALCULATIONS'!R654</f>
        <v>0</v>
      </c>
      <c r="G184" s="83">
        <f>' CALCULATIONS'!S654</f>
        <v>0</v>
      </c>
      <c r="H184" s="83">
        <f>' CALCULATIONS'!T654</f>
        <v>0</v>
      </c>
      <c r="I184" s="83">
        <f>' CALCULATIONS'!U654</f>
        <v>0</v>
      </c>
      <c r="J184" s="83">
        <f>' CALCULATIONS'!V654</f>
        <v>0</v>
      </c>
      <c r="K184" s="83">
        <f>' CALCULATIONS'!W654</f>
        <v>0</v>
      </c>
      <c r="L184" s="83">
        <f>' CALCULATIONS'!X654</f>
        <v>0</v>
      </c>
      <c r="M184" s="83">
        <f>' CALCULATIONS'!Y654</f>
        <v>0</v>
      </c>
      <c r="N184" s="83">
        <f>' CALCULATIONS'!Z654</f>
        <v>0</v>
      </c>
      <c r="O184" s="83">
        <f>' CALCULATIONS'!AA654</f>
        <v>2474938.5519219902</v>
      </c>
      <c r="P184" s="83">
        <f>' CALCULATIONS'!AB654</f>
        <v>2387017.1922943499</v>
      </c>
      <c r="Q184" s="83">
        <f>' CALCULATIONS'!AC654</f>
        <v>2474938.5519219902</v>
      </c>
      <c r="R184" s="83">
        <f>' CALCULATIONS'!AD654</f>
        <v>2387017.1922943499</v>
      </c>
      <c r="S184" s="83">
        <f>' CALCULATIONS'!AE654</f>
        <v>2474938.5519219902</v>
      </c>
      <c r="T184" s="83">
        <f>' CALCULATIONS'!AF654</f>
        <v>2387017.1922943499</v>
      </c>
      <c r="U184" s="83">
        <f>' CALCULATIONS'!AG654</f>
        <v>2474938.5519219902</v>
      </c>
      <c r="V184" s="83">
        <f>' CALCULATIONS'!AH654</f>
        <v>2387017.1922943499</v>
      </c>
      <c r="W184" s="83">
        <f>' CALCULATIONS'!AI654</f>
        <v>2474938.5519219902</v>
      </c>
      <c r="X184" s="83">
        <f>' CALCULATIONS'!AJ654</f>
        <v>2387017.1922943499</v>
      </c>
      <c r="Y184" s="83">
        <f>' CALCULATIONS'!AK654</f>
        <v>2474938.5519219902</v>
      </c>
      <c r="Z184" s="83">
        <f>' CALCULATIONS'!AL654</f>
        <v>2387017.1922943499</v>
      </c>
      <c r="AA184" s="83">
        <f>' CALCULATIONS'!AM654</f>
        <v>3130973.5597108216</v>
      </c>
      <c r="AB184" s="83">
        <f>' CALCULATIONS'!AN654</f>
        <v>2950277.7813803083</v>
      </c>
      <c r="AC184" s="83">
        <f>' CALCULATIONS'!AO654</f>
        <v>3130973.5597108216</v>
      </c>
      <c r="AD184" s="83">
        <f>' CALCULATIONS'!AP654</f>
        <v>2950277.7813803083</v>
      </c>
      <c r="AE184" s="83">
        <f>' CALCULATIONS'!AQ654</f>
        <v>3130973.5597108216</v>
      </c>
      <c r="AF184" s="83">
        <f>' CALCULATIONS'!AR654</f>
        <v>2950277.7813803083</v>
      </c>
      <c r="AG184" s="83">
        <f>' CALCULATIONS'!AS654</f>
        <v>3130973.5597108216</v>
      </c>
      <c r="AH184" s="83">
        <f>' CALCULATIONS'!AT654</f>
        <v>2950277.7813803083</v>
      </c>
      <c r="AI184" s="83">
        <f>' CALCULATIONS'!AU654</f>
        <v>3130973.5597108216</v>
      </c>
      <c r="AJ184" s="83">
        <f>' CALCULATIONS'!AV654</f>
        <v>2950277.7813803083</v>
      </c>
      <c r="AK184" s="83">
        <f>' CALCULATIONS'!AW654</f>
        <v>3130973.5597108216</v>
      </c>
      <c r="AL184" s="83">
        <f>' CALCULATIONS'!AX654</f>
        <v>2950277.7813803083</v>
      </c>
      <c r="AM184" s="83">
        <f>' CALCULATIONS'!AY654</f>
        <v>2811153.4354820629</v>
      </c>
      <c r="AN184" s="83">
        <f>' CALCULATIONS'!AZ654</f>
        <v>2677168.0317886146</v>
      </c>
      <c r="AO184" s="83">
        <f>' CALCULATIONS'!BA654</f>
        <v>2811153.4354820629</v>
      </c>
      <c r="AP184" s="83">
        <f>' CALCULATIONS'!BB654</f>
        <v>2677168.0317886146</v>
      </c>
      <c r="AQ184" s="83">
        <f>' CALCULATIONS'!BC654</f>
        <v>2811153.4354820629</v>
      </c>
      <c r="AR184" s="83">
        <f>' CALCULATIONS'!BD654</f>
        <v>2677168.0317886146</v>
      </c>
      <c r="AS184" s="83">
        <f>' CALCULATIONS'!BE654</f>
        <v>2811153.4354820629</v>
      </c>
      <c r="AT184" s="83">
        <f>' CALCULATIONS'!BF654</f>
        <v>2677168.0317886146</v>
      </c>
      <c r="AU184" s="83">
        <f>' CALCULATIONS'!BG654</f>
        <v>2811153.4354820629</v>
      </c>
      <c r="AV184" s="83">
        <f>' CALCULATIONS'!BH654</f>
        <v>2677168.0317886146</v>
      </c>
      <c r="AW184" s="83">
        <f>' CALCULATIONS'!BI654</f>
        <v>2811153.4354820629</v>
      </c>
      <c r="AX184" s="83">
        <f>' CALCULATIONS'!BJ654</f>
        <v>2677168.0317886146</v>
      </c>
      <c r="AY184" s="83">
        <f>' CALCULATIONS'!BK654</f>
        <v>3674038.229823756</v>
      </c>
      <c r="AZ184" s="83">
        <f>' CALCULATIONS'!BL654</f>
        <v>3402606.0672620293</v>
      </c>
      <c r="BA184" s="83">
        <f>' CALCULATIONS'!BM654</f>
        <v>3674038.229823756</v>
      </c>
      <c r="BB184" s="83">
        <f>' CALCULATIONS'!BN654</f>
        <v>3402606.0672620293</v>
      </c>
      <c r="BC184" s="83">
        <f>' CALCULATIONS'!BO654</f>
        <v>3674038.229823756</v>
      </c>
      <c r="BD184" s="83">
        <f>' CALCULATIONS'!BP654</f>
        <v>3402606.0672620293</v>
      </c>
      <c r="BE184" s="83">
        <f>' CALCULATIONS'!BQ654</f>
        <v>3674038.229823756</v>
      </c>
      <c r="BF184" s="83">
        <f>' CALCULATIONS'!BR654</f>
        <v>3402606.0672620293</v>
      </c>
      <c r="BG184" s="83">
        <f>' CALCULATIONS'!BS654</f>
        <v>3674038.229823756</v>
      </c>
      <c r="BH184" s="83">
        <f>' CALCULATIONS'!BT654</f>
        <v>3402606.0672620293</v>
      </c>
      <c r="BI184" s="83">
        <f>' CALCULATIONS'!BU654</f>
        <v>3674038.229823756</v>
      </c>
      <c r="BJ184" s="83">
        <f>' CALCULATIONS'!BV654</f>
        <v>3402606.0672620293</v>
      </c>
      <c r="BK184" s="650">
        <f t="shared" ref="BK184" si="86">SUM(C184:BJ184)</f>
        <v>141049037.09798363</v>
      </c>
    </row>
    <row r="185" spans="1:63" ht="15.75" x14ac:dyDescent="0.25">
      <c r="A185" s="627" t="s">
        <v>849</v>
      </c>
      <c r="C185" s="83">
        <f>C186+C187</f>
        <v>0</v>
      </c>
      <c r="D185" s="83">
        <f t="shared" ref="D185:BJ185" si="87">D186+D187</f>
        <v>0</v>
      </c>
      <c r="E185" s="83">
        <f t="shared" si="87"/>
        <v>0</v>
      </c>
      <c r="F185" s="83">
        <f t="shared" si="87"/>
        <v>0</v>
      </c>
      <c r="G185" s="83">
        <f t="shared" si="87"/>
        <v>0</v>
      </c>
      <c r="H185" s="83">
        <f t="shared" si="87"/>
        <v>0</v>
      </c>
      <c r="I185" s="83">
        <f t="shared" si="87"/>
        <v>0</v>
      </c>
      <c r="J185" s="83">
        <f t="shared" si="87"/>
        <v>0</v>
      </c>
      <c r="K185" s="83">
        <f t="shared" si="87"/>
        <v>0</v>
      </c>
      <c r="L185" s="83">
        <f t="shared" si="87"/>
        <v>0</v>
      </c>
      <c r="M185" s="83">
        <f t="shared" si="87"/>
        <v>0</v>
      </c>
      <c r="N185" s="83">
        <f t="shared" si="87"/>
        <v>0</v>
      </c>
      <c r="O185" s="83">
        <f t="shared" si="87"/>
        <v>73678232.995706409</v>
      </c>
      <c r="P185" s="83">
        <f t="shared" si="87"/>
        <v>90649665.220281258</v>
      </c>
      <c r="Q185" s="83">
        <f t="shared" si="87"/>
        <v>62034413.523645982</v>
      </c>
      <c r="R185" s="83">
        <f t="shared" si="87"/>
        <v>90213236.865871847</v>
      </c>
      <c r="S185" s="83">
        <f t="shared" si="87"/>
        <v>58879950.025744796</v>
      </c>
      <c r="T185" s="83">
        <f t="shared" si="87"/>
        <v>70200678.536942288</v>
      </c>
      <c r="U185" s="83">
        <f t="shared" si="87"/>
        <v>60788476.082516126</v>
      </c>
      <c r="V185" s="83">
        <f t="shared" si="87"/>
        <v>95023439.686727658</v>
      </c>
      <c r="W185" s="83">
        <f t="shared" si="87"/>
        <v>59958692.016634427</v>
      </c>
      <c r="X185" s="83">
        <f t="shared" si="87"/>
        <v>82333479.362107709</v>
      </c>
      <c r="Y185" s="83">
        <f t="shared" si="87"/>
        <v>58872630.711567961</v>
      </c>
      <c r="Z185" s="83">
        <f t="shared" si="87"/>
        <v>66673389.134787798</v>
      </c>
      <c r="AA185" s="83">
        <f t="shared" si="87"/>
        <v>45378955.954104811</v>
      </c>
      <c r="AB185" s="83">
        <f t="shared" si="87"/>
        <v>45365853.645122141</v>
      </c>
      <c r="AC185" s="83">
        <f t="shared" si="87"/>
        <v>56444812.745407782</v>
      </c>
      <c r="AD185" s="83">
        <f t="shared" si="87"/>
        <v>45254267.767283946</v>
      </c>
      <c r="AE185" s="83">
        <f t="shared" si="87"/>
        <v>53364466.378977917</v>
      </c>
      <c r="AF185" s="83">
        <f t="shared" si="87"/>
        <v>38303364.898175977</v>
      </c>
      <c r="AG185" s="83">
        <f t="shared" si="87"/>
        <v>55240437.061239764</v>
      </c>
      <c r="AH185" s="83">
        <f t="shared" si="87"/>
        <v>46862306.709339008</v>
      </c>
      <c r="AI185" s="83">
        <f t="shared" si="87"/>
        <v>54397377.464424685</v>
      </c>
      <c r="AJ185" s="83">
        <f t="shared" si="87"/>
        <v>42744156.777784228</v>
      </c>
      <c r="AK185" s="83">
        <f t="shared" si="87"/>
        <v>53345414.159272783</v>
      </c>
      <c r="AL185" s="83">
        <f t="shared" si="87"/>
        <v>37019329.468783446</v>
      </c>
      <c r="AM185" s="83">
        <f t="shared" si="87"/>
        <v>54361203.484905146</v>
      </c>
      <c r="AN185" s="83">
        <f t="shared" si="87"/>
        <v>47583648.384452097</v>
      </c>
      <c r="AO185" s="83">
        <f t="shared" si="87"/>
        <v>58824313.25742536</v>
      </c>
      <c r="AP185" s="83">
        <f t="shared" si="87"/>
        <v>47410910.518449597</v>
      </c>
      <c r="AQ185" s="83">
        <f t="shared" si="87"/>
        <v>54079745.84339983</v>
      </c>
      <c r="AR185" s="83">
        <f t="shared" si="87"/>
        <v>37407953.742726326</v>
      </c>
      <c r="AS185" s="83">
        <f t="shared" si="87"/>
        <v>56670319.938995562</v>
      </c>
      <c r="AT185" s="83">
        <f t="shared" si="87"/>
        <v>49717951.741063505</v>
      </c>
      <c r="AU185" s="83">
        <f t="shared" si="87"/>
        <v>55489610.573449217</v>
      </c>
      <c r="AV185" s="83">
        <f t="shared" si="87"/>
        <v>43507543.65230646</v>
      </c>
      <c r="AW185" s="83">
        <f t="shared" si="87"/>
        <v>53816353.90991158</v>
      </c>
      <c r="AX185" s="83">
        <f t="shared" si="87"/>
        <v>35614934.075951688</v>
      </c>
      <c r="AY185" s="83">
        <f t="shared" si="87"/>
        <v>105779582.44655126</v>
      </c>
      <c r="AZ185" s="83">
        <f t="shared" si="87"/>
        <v>60865023.898392111</v>
      </c>
      <c r="BA185" s="83">
        <f t="shared" si="87"/>
        <v>81229215.592369154</v>
      </c>
      <c r="BB185" s="83">
        <f t="shared" si="87"/>
        <v>60777141.297994547</v>
      </c>
      <c r="BC185" s="83">
        <f t="shared" si="87"/>
        <v>75917097.603349715</v>
      </c>
      <c r="BD185" s="83">
        <f t="shared" si="87"/>
        <v>49437565.525695927</v>
      </c>
      <c r="BE185" s="83">
        <f t="shared" si="87"/>
        <v>78595157.149371594</v>
      </c>
      <c r="BF185" s="83">
        <f t="shared" si="87"/>
        <v>63177485.515262231</v>
      </c>
      <c r="BG185" s="83">
        <f t="shared" si="87"/>
        <v>77561880.137631401</v>
      </c>
      <c r="BH185" s="83">
        <f t="shared" si="87"/>
        <v>56448812.79894352</v>
      </c>
      <c r="BI185" s="83">
        <f t="shared" si="87"/>
        <v>75579607.395496234</v>
      </c>
      <c r="BJ185" s="83">
        <f t="shared" si="87"/>
        <v>47334054.362862803</v>
      </c>
      <c r="BK185" s="650">
        <f t="shared" si="4"/>
        <v>2870214140.0394073</v>
      </c>
    </row>
    <row r="186" spans="1:63" ht="15.75" x14ac:dyDescent="0.25">
      <c r="A186" s="627" t="s">
        <v>1250</v>
      </c>
      <c r="C186" s="83">
        <f>' MOD'!C260</f>
        <v>0</v>
      </c>
      <c r="D186" s="83">
        <f>' MOD'!D260</f>
        <v>0</v>
      </c>
      <c r="E186" s="83">
        <f>' MOD'!E260</f>
        <v>0</v>
      </c>
      <c r="F186" s="83">
        <f>' MOD'!F260</f>
        <v>0</v>
      </c>
      <c r="G186" s="83">
        <f>' MOD'!G260</f>
        <v>0</v>
      </c>
      <c r="H186" s="83">
        <f>' MOD'!H260</f>
        <v>0</v>
      </c>
      <c r="I186" s="83">
        <f>' MOD'!I260</f>
        <v>0</v>
      </c>
      <c r="J186" s="83">
        <f>' MOD'!J260</f>
        <v>0</v>
      </c>
      <c r="K186" s="83">
        <f>' MOD'!K260</f>
        <v>0</v>
      </c>
      <c r="L186" s="83">
        <f>' MOD'!L260</f>
        <v>0</v>
      </c>
      <c r="M186" s="83">
        <f>' MOD'!M260</f>
        <v>0</v>
      </c>
      <c r="N186" s="83">
        <f>' MOD'!N260</f>
        <v>0</v>
      </c>
      <c r="O186" s="83">
        <f>' MOD'!O260</f>
        <v>73678232.995706409</v>
      </c>
      <c r="P186" s="83">
        <f>' MOD'!P260</f>
        <v>90649665.220281258</v>
      </c>
      <c r="Q186" s="83">
        <f>' MOD'!Q260</f>
        <v>62034413.523645982</v>
      </c>
      <c r="R186" s="83">
        <f>' MOD'!R260</f>
        <v>90213236.865871847</v>
      </c>
      <c r="S186" s="83">
        <f>' MOD'!S260</f>
        <v>58879950.025744796</v>
      </c>
      <c r="T186" s="83">
        <f>' MOD'!T260</f>
        <v>70200678.536942288</v>
      </c>
      <c r="U186" s="83">
        <f>' MOD'!U260</f>
        <v>60788476.082516126</v>
      </c>
      <c r="V186" s="83">
        <f>' MOD'!V260</f>
        <v>95023439.686727658</v>
      </c>
      <c r="W186" s="83">
        <f>' MOD'!W260</f>
        <v>59958692.016634427</v>
      </c>
      <c r="X186" s="83">
        <f>' MOD'!X260</f>
        <v>82333479.362107709</v>
      </c>
      <c r="Y186" s="83">
        <f>' MOD'!Y260</f>
        <v>58872630.711567961</v>
      </c>
      <c r="Z186" s="83">
        <f>' MOD'!Z260</f>
        <v>66673389.134787798</v>
      </c>
      <c r="AA186" s="83">
        <f>' MOD'!AA260</f>
        <v>45378955.954104811</v>
      </c>
      <c r="AB186" s="83">
        <f>' MOD'!AB260</f>
        <v>45365853.645122141</v>
      </c>
      <c r="AC186" s="83">
        <f>' MOD'!AC260</f>
        <v>56444812.745407782</v>
      </c>
      <c r="AD186" s="83">
        <f>' MOD'!AD260</f>
        <v>45254267.767283946</v>
      </c>
      <c r="AE186" s="83">
        <f>' MOD'!AE260</f>
        <v>53364466.378977917</v>
      </c>
      <c r="AF186" s="83">
        <f>' MOD'!AF260</f>
        <v>38303364.898175977</v>
      </c>
      <c r="AG186" s="83">
        <f>' MOD'!AG260</f>
        <v>55240437.061239764</v>
      </c>
      <c r="AH186" s="83">
        <f>' MOD'!AH260</f>
        <v>46862306.709339008</v>
      </c>
      <c r="AI186" s="83">
        <f>' MOD'!AI260</f>
        <v>54397377.464424685</v>
      </c>
      <c r="AJ186" s="83">
        <f>' MOD'!AJ260</f>
        <v>42744156.777784228</v>
      </c>
      <c r="AK186" s="83">
        <f>' MOD'!AK260</f>
        <v>53345414.159272783</v>
      </c>
      <c r="AL186" s="83">
        <f>' MOD'!AL260</f>
        <v>37019329.468783446</v>
      </c>
      <c r="AM186" s="83">
        <f>' MOD'!AM260</f>
        <v>54361203.484905146</v>
      </c>
      <c r="AN186" s="83">
        <f>' MOD'!AN260</f>
        <v>47583648.384452097</v>
      </c>
      <c r="AO186" s="83">
        <f>' MOD'!AO260</f>
        <v>58824313.25742536</v>
      </c>
      <c r="AP186" s="83">
        <f>' MOD'!AP260</f>
        <v>47410910.518449597</v>
      </c>
      <c r="AQ186" s="83">
        <f>' MOD'!AQ260</f>
        <v>54079745.84339983</v>
      </c>
      <c r="AR186" s="83">
        <f>' MOD'!AR260</f>
        <v>37407953.742726326</v>
      </c>
      <c r="AS186" s="83">
        <f>' MOD'!AS260</f>
        <v>56670319.938995562</v>
      </c>
      <c r="AT186" s="83">
        <f>' MOD'!AT260</f>
        <v>49717951.741063505</v>
      </c>
      <c r="AU186" s="83">
        <f>' MOD'!AU260</f>
        <v>55489610.573449217</v>
      </c>
      <c r="AV186" s="83">
        <f>' MOD'!AV260</f>
        <v>43507543.65230646</v>
      </c>
      <c r="AW186" s="83">
        <f>' MOD'!AW260</f>
        <v>53816353.90991158</v>
      </c>
      <c r="AX186" s="83">
        <f>' MOD'!AX260</f>
        <v>35614934.075951688</v>
      </c>
      <c r="AY186" s="83">
        <f>' MOD'!AY260</f>
        <v>105779582.44655126</v>
      </c>
      <c r="AZ186" s="83">
        <f>' MOD'!AZ260</f>
        <v>60865023.898392111</v>
      </c>
      <c r="BA186" s="83">
        <f>' MOD'!BA260</f>
        <v>81229215.592369154</v>
      </c>
      <c r="BB186" s="83">
        <f>' MOD'!BB260</f>
        <v>60777141.297994547</v>
      </c>
      <c r="BC186" s="83">
        <f>' MOD'!BC260</f>
        <v>75917097.603349715</v>
      </c>
      <c r="BD186" s="83">
        <f>' MOD'!BD260</f>
        <v>49437565.525695927</v>
      </c>
      <c r="BE186" s="83">
        <f>' MOD'!BE260</f>
        <v>78595157.149371594</v>
      </c>
      <c r="BF186" s="83">
        <f>' MOD'!BF260</f>
        <v>63177485.515262231</v>
      </c>
      <c r="BG186" s="83">
        <f>' MOD'!BG260</f>
        <v>77561880.137631401</v>
      </c>
      <c r="BH186" s="83">
        <f>' MOD'!BH260</f>
        <v>56448812.79894352</v>
      </c>
      <c r="BI186" s="83">
        <f>' MOD'!BI260</f>
        <v>75579607.395496234</v>
      </c>
      <c r="BJ186" s="83">
        <f>' MOD'!BJ260</f>
        <v>47334054.362862803</v>
      </c>
      <c r="BK186" s="650">
        <f t="shared" si="4"/>
        <v>2870214140.0394073</v>
      </c>
    </row>
    <row r="187" spans="1:63" ht="15.75" x14ac:dyDescent="0.25">
      <c r="A187" s="627" t="s">
        <v>1251</v>
      </c>
      <c r="C187" s="83">
        <f>' MOD'!C276</f>
        <v>0</v>
      </c>
      <c r="D187" s="83">
        <f>' MOD'!D276</f>
        <v>0</v>
      </c>
      <c r="E187" s="83">
        <f>' MOD'!E276</f>
        <v>0</v>
      </c>
      <c r="F187" s="83">
        <f>' MOD'!F276</f>
        <v>0</v>
      </c>
      <c r="G187" s="83">
        <f>' MOD'!G276</f>
        <v>0</v>
      </c>
      <c r="H187" s="83">
        <f>' MOD'!H276</f>
        <v>0</v>
      </c>
      <c r="I187" s="83">
        <f>' MOD'!I276</f>
        <v>0</v>
      </c>
      <c r="J187" s="83">
        <f>' MOD'!J276</f>
        <v>0</v>
      </c>
      <c r="K187" s="83">
        <f>' MOD'!K276</f>
        <v>0</v>
      </c>
      <c r="L187" s="83">
        <f>' MOD'!L276</f>
        <v>0</v>
      </c>
      <c r="M187" s="83">
        <f>' MOD'!M276</f>
        <v>0</v>
      </c>
      <c r="N187" s="83">
        <f>' MOD'!N276</f>
        <v>0</v>
      </c>
      <c r="O187" s="83">
        <f>' MOD'!O276</f>
        <v>0</v>
      </c>
      <c r="P187" s="83">
        <f>' MOD'!P276</f>
        <v>0</v>
      </c>
      <c r="Q187" s="83">
        <f>' MOD'!Q276</f>
        <v>0</v>
      </c>
      <c r="R187" s="83">
        <f>' MOD'!R276</f>
        <v>0</v>
      </c>
      <c r="S187" s="83">
        <f>' MOD'!S276</f>
        <v>0</v>
      </c>
      <c r="T187" s="83">
        <f>' MOD'!T276</f>
        <v>0</v>
      </c>
      <c r="U187" s="83">
        <f>' MOD'!U276</f>
        <v>0</v>
      </c>
      <c r="V187" s="83">
        <f>' MOD'!V276</f>
        <v>0</v>
      </c>
      <c r="W187" s="83">
        <f>' MOD'!W276</f>
        <v>0</v>
      </c>
      <c r="X187" s="83">
        <f>' MOD'!X276</f>
        <v>0</v>
      </c>
      <c r="Y187" s="83">
        <f>' MOD'!Y276</f>
        <v>0</v>
      </c>
      <c r="Z187" s="83">
        <f>' MOD'!Z276</f>
        <v>0</v>
      </c>
      <c r="AA187" s="83">
        <f>' MOD'!AA276</f>
        <v>0</v>
      </c>
      <c r="AB187" s="83">
        <f>' MOD'!AB276</f>
        <v>0</v>
      </c>
      <c r="AC187" s="83">
        <f>' MOD'!AC276</f>
        <v>0</v>
      </c>
      <c r="AD187" s="83">
        <f>' MOD'!AD276</f>
        <v>0</v>
      </c>
      <c r="AE187" s="83">
        <f>' MOD'!AE276</f>
        <v>0</v>
      </c>
      <c r="AF187" s="83">
        <f>' MOD'!AF276</f>
        <v>0</v>
      </c>
      <c r="AG187" s="83">
        <f>' MOD'!AG276</f>
        <v>0</v>
      </c>
      <c r="AH187" s="83">
        <f>' MOD'!AH276</f>
        <v>0</v>
      </c>
      <c r="AI187" s="83">
        <f>' MOD'!AI276</f>
        <v>0</v>
      </c>
      <c r="AJ187" s="83">
        <f>' MOD'!AJ276</f>
        <v>0</v>
      </c>
      <c r="AK187" s="83">
        <f>' MOD'!AK276</f>
        <v>0</v>
      </c>
      <c r="AL187" s="83">
        <f>' MOD'!AL276</f>
        <v>0</v>
      </c>
      <c r="AM187" s="83">
        <f>' MOD'!AM276</f>
        <v>0</v>
      </c>
      <c r="AN187" s="83">
        <f>' MOD'!AN276</f>
        <v>0</v>
      </c>
      <c r="AO187" s="83">
        <f>' MOD'!AO276</f>
        <v>0</v>
      </c>
      <c r="AP187" s="83">
        <f>' MOD'!AP276</f>
        <v>0</v>
      </c>
      <c r="AQ187" s="83">
        <f>' MOD'!AQ276</f>
        <v>0</v>
      </c>
      <c r="AR187" s="83">
        <f>' MOD'!AR276</f>
        <v>0</v>
      </c>
      <c r="AS187" s="83">
        <f>' MOD'!AS276</f>
        <v>0</v>
      </c>
      <c r="AT187" s="83">
        <f>' MOD'!AT276</f>
        <v>0</v>
      </c>
      <c r="AU187" s="83">
        <f>' MOD'!AU276</f>
        <v>0</v>
      </c>
      <c r="AV187" s="83">
        <f>' MOD'!AV276</f>
        <v>0</v>
      </c>
      <c r="AW187" s="83">
        <f>' MOD'!AW276</f>
        <v>0</v>
      </c>
      <c r="AX187" s="83">
        <f>' MOD'!AX276</f>
        <v>0</v>
      </c>
      <c r="AY187" s="83">
        <f>' MOD'!AY276</f>
        <v>0</v>
      </c>
      <c r="AZ187" s="83">
        <f>' MOD'!AZ276</f>
        <v>0</v>
      </c>
      <c r="BA187" s="83">
        <f>' MOD'!BA276</f>
        <v>0</v>
      </c>
      <c r="BB187" s="83">
        <f>' MOD'!BB276</f>
        <v>0</v>
      </c>
      <c r="BC187" s="83">
        <f>' MOD'!BC276</f>
        <v>0</v>
      </c>
      <c r="BD187" s="83">
        <f>' MOD'!BD276</f>
        <v>0</v>
      </c>
      <c r="BE187" s="83">
        <f>' MOD'!BE276</f>
        <v>0</v>
      </c>
      <c r="BF187" s="83">
        <f>' MOD'!BF276</f>
        <v>0</v>
      </c>
      <c r="BG187" s="83">
        <f>' MOD'!BG276</f>
        <v>0</v>
      </c>
      <c r="BH187" s="83">
        <f>' MOD'!BH276</f>
        <v>0</v>
      </c>
      <c r="BI187" s="83">
        <f>' MOD'!BI276</f>
        <v>0</v>
      </c>
      <c r="BJ187" s="83">
        <f>' MOD'!BJ276</f>
        <v>0</v>
      </c>
      <c r="BK187" s="650">
        <f>SUM(C187:BJ187)</f>
        <v>0</v>
      </c>
    </row>
    <row r="188" spans="1:63" ht="15.75" x14ac:dyDescent="0.25">
      <c r="A188" s="627" t="s">
        <v>850</v>
      </c>
      <c r="C188" s="83">
        <f>C189+C190+C193+C191+C192</f>
        <v>0</v>
      </c>
      <c r="D188" s="83">
        <f t="shared" ref="D188:BJ188" si="88">D189+D190+D193+D191+D192</f>
        <v>0</v>
      </c>
      <c r="E188" s="83">
        <f t="shared" si="88"/>
        <v>0</v>
      </c>
      <c r="F188" s="83">
        <f t="shared" si="88"/>
        <v>0</v>
      </c>
      <c r="G188" s="83">
        <f t="shared" si="88"/>
        <v>0</v>
      </c>
      <c r="H188" s="83">
        <f t="shared" si="88"/>
        <v>0</v>
      </c>
      <c r="I188" s="83">
        <f t="shared" si="88"/>
        <v>0</v>
      </c>
      <c r="J188" s="83">
        <f t="shared" si="88"/>
        <v>0</v>
      </c>
      <c r="K188" s="83">
        <f t="shared" si="88"/>
        <v>0</v>
      </c>
      <c r="L188" s="83">
        <f t="shared" si="88"/>
        <v>0</v>
      </c>
      <c r="M188" s="83">
        <f t="shared" si="88"/>
        <v>0</v>
      </c>
      <c r="N188" s="83">
        <f t="shared" si="88"/>
        <v>0</v>
      </c>
      <c r="O188" s="83">
        <f t="shared" si="88"/>
        <v>59175158.246690594</v>
      </c>
      <c r="P188" s="83">
        <f t="shared" si="88"/>
        <v>50083180.687343732</v>
      </c>
      <c r="Q188" s="83">
        <f t="shared" si="88"/>
        <v>47105521.785557948</v>
      </c>
      <c r="R188" s="83">
        <f t="shared" si="88"/>
        <v>49522048.943333767</v>
      </c>
      <c r="S188" s="83">
        <f t="shared" si="88"/>
        <v>46632703.386541612</v>
      </c>
      <c r="T188" s="83">
        <f t="shared" si="88"/>
        <v>46622930.799802065</v>
      </c>
      <c r="U188" s="83">
        <f t="shared" si="88"/>
        <v>46887327.483213358</v>
      </c>
      <c r="V188" s="83">
        <f t="shared" si="88"/>
        <v>50152807.302278504</v>
      </c>
      <c r="W188" s="83">
        <f t="shared" si="88"/>
        <v>46749393.147798151</v>
      </c>
      <c r="X188" s="83">
        <f t="shared" si="88"/>
        <v>48310712.030719459</v>
      </c>
      <c r="Y188" s="83">
        <f t="shared" si="88"/>
        <v>46575516.936475374</v>
      </c>
      <c r="Z188" s="83">
        <f t="shared" si="88"/>
        <v>46053605.089198068</v>
      </c>
      <c r="AA188" s="83">
        <f t="shared" si="88"/>
        <v>47516055.209622778</v>
      </c>
      <c r="AB188" s="83">
        <f t="shared" si="88"/>
        <v>42400499.481640846</v>
      </c>
      <c r="AC188" s="83">
        <f t="shared" si="88"/>
        <v>49021390.883323371</v>
      </c>
      <c r="AD188" s="83">
        <f t="shared" si="88"/>
        <v>42021034.799498022</v>
      </c>
      <c r="AE188" s="83">
        <f t="shared" si="88"/>
        <v>48511861.271892592</v>
      </c>
      <c r="AF188" s="83">
        <f t="shared" si="88"/>
        <v>40190564.35671062</v>
      </c>
      <c r="AG188" s="83">
        <f t="shared" si="88"/>
        <v>48788960.35423252</v>
      </c>
      <c r="AH188" s="83">
        <f t="shared" si="88"/>
        <v>42427353.659478493</v>
      </c>
      <c r="AI188" s="83">
        <f t="shared" si="88"/>
        <v>48636529.776466683</v>
      </c>
      <c r="AJ188" s="83">
        <f t="shared" si="88"/>
        <v>41254104.119634427</v>
      </c>
      <c r="AK188" s="83">
        <f t="shared" si="88"/>
        <v>48453315.501671091</v>
      </c>
      <c r="AL188" s="83">
        <f t="shared" si="88"/>
        <v>39834544.288657174</v>
      </c>
      <c r="AM188" s="83">
        <f t="shared" si="88"/>
        <v>42334428.883227691</v>
      </c>
      <c r="AN188" s="83">
        <f t="shared" si="88"/>
        <v>37896401.235914171</v>
      </c>
      <c r="AO188" s="83">
        <f t="shared" si="88"/>
        <v>44349566.516126558</v>
      </c>
      <c r="AP188" s="83">
        <f t="shared" si="88"/>
        <v>37544741.628697596</v>
      </c>
      <c r="AQ188" s="83">
        <f t="shared" si="88"/>
        <v>43738008.28989283</v>
      </c>
      <c r="AR188" s="83">
        <f t="shared" si="88"/>
        <v>35550358.113501325</v>
      </c>
      <c r="AS188" s="83">
        <f t="shared" si="88"/>
        <v>44044255.646636732</v>
      </c>
      <c r="AT188" s="83">
        <f t="shared" si="88"/>
        <v>38025476.047006071</v>
      </c>
      <c r="AU188" s="83">
        <f t="shared" si="88"/>
        <v>43881883.862913258</v>
      </c>
      <c r="AV188" s="83">
        <f t="shared" si="88"/>
        <v>36654554.838528596</v>
      </c>
      <c r="AW188" s="83">
        <f t="shared" si="88"/>
        <v>43661775.36515338</v>
      </c>
      <c r="AX188" s="83">
        <f t="shared" si="88"/>
        <v>35205223.776827917</v>
      </c>
      <c r="AY188" s="83">
        <f t="shared" si="88"/>
        <v>60020480.730661862</v>
      </c>
      <c r="AZ188" s="83">
        <f t="shared" si="88"/>
        <v>42360704.98025243</v>
      </c>
      <c r="BA188" s="83">
        <f t="shared" si="88"/>
        <v>52312688.178897485</v>
      </c>
      <c r="BB188" s="83">
        <f t="shared" si="88"/>
        <v>42022174.859090447</v>
      </c>
      <c r="BC188" s="83">
        <f t="shared" si="88"/>
        <v>51798793.510535583</v>
      </c>
      <c r="BD188" s="83">
        <f t="shared" si="88"/>
        <v>40382919.151159815</v>
      </c>
      <c r="BE188" s="83">
        <f t="shared" si="88"/>
        <v>52031097.03799659</v>
      </c>
      <c r="BF188" s="83">
        <f t="shared" si="88"/>
        <v>42365433.714989096</v>
      </c>
      <c r="BG188" s="83">
        <f t="shared" si="88"/>
        <v>51919104.618495174</v>
      </c>
      <c r="BH188" s="83">
        <f t="shared" si="88"/>
        <v>41307585.367279425</v>
      </c>
      <c r="BI188" s="83">
        <f t="shared" si="88"/>
        <v>51721586.998423181</v>
      </c>
      <c r="BJ188" s="83">
        <f t="shared" si="88"/>
        <v>40077629.42513261</v>
      </c>
      <c r="BK188" s="650">
        <f t="shared" si="4"/>
        <v>2174133992.3191214</v>
      </c>
    </row>
    <row r="189" spans="1:63" ht="15.75" x14ac:dyDescent="0.25">
      <c r="A189" s="634" t="s">
        <v>851</v>
      </c>
      <c r="C189" s="83">
        <f>ASSETS!HZ84+ASSETS!HZ132+ASSETS!HZ185</f>
        <v>0</v>
      </c>
      <c r="D189" s="83">
        <f>ASSETS!IA84+ASSETS!IA132+ASSETS!IA185</f>
        <v>0</v>
      </c>
      <c r="E189" s="83">
        <f>ASSETS!IB84+ASSETS!IB132+ASSETS!IB185</f>
        <v>0</v>
      </c>
      <c r="F189" s="83">
        <f>ASSETS!IC84+ASSETS!IC132+ASSETS!IC185</f>
        <v>0</v>
      </c>
      <c r="G189" s="83">
        <f>ASSETS!ID84+ASSETS!ID132+ASSETS!ID185</f>
        <v>0</v>
      </c>
      <c r="H189" s="83">
        <f>ASSETS!IE84+ASSETS!IE132+ASSETS!IE185</f>
        <v>0</v>
      </c>
      <c r="I189" s="83">
        <f>ASSETS!IF84+ASSETS!IF132+ASSETS!IF185</f>
        <v>0</v>
      </c>
      <c r="J189" s="83">
        <f>ASSETS!IG84+ASSETS!IG132+ASSETS!IG185</f>
        <v>0</v>
      </c>
      <c r="K189" s="83">
        <f>ASSETS!IH84+ASSETS!IH132+ASSETS!IH185</f>
        <v>0</v>
      </c>
      <c r="L189" s="83">
        <f>ASSETS!II84+ASSETS!II132+ASSETS!II185</f>
        <v>0</v>
      </c>
      <c r="M189" s="83">
        <f>ASSETS!IJ84+ASSETS!IJ132+ASSETS!IJ185</f>
        <v>0</v>
      </c>
      <c r="N189" s="83">
        <f>ASSETS!IK84+ASSETS!IK132+ASSETS!IK185</f>
        <v>0</v>
      </c>
      <c r="O189" s="83">
        <f>ASSETS!IL84+ASSETS!IL132+ASSETS!IL185</f>
        <v>26268346.823955417</v>
      </c>
      <c r="P189" s="83">
        <f>ASSETS!IM84+ASSETS!IM132+ASSETS!IM185</f>
        <v>31153614.632931374</v>
      </c>
      <c r="Q189" s="83">
        <f>ASSETS!IN84+ASSETS!IN132+ASSETS!IN185</f>
        <v>26551943.835664518</v>
      </c>
      <c r="R189" s="83">
        <f>ASSETS!IO84+ASSETS!IO132+ASSETS!IO185</f>
        <v>30592482.88892141</v>
      </c>
      <c r="S189" s="83">
        <f>ASSETS!IP84+ASSETS!IP132+ASSETS!IP185</f>
        <v>26079125.436648183</v>
      </c>
      <c r="T189" s="83">
        <f>ASSETS!IQ84+ASSETS!IQ132+ASSETS!IQ185</f>
        <v>27693364.745389704</v>
      </c>
      <c r="U189" s="83">
        <f>ASSETS!IR84+ASSETS!IR132+ASSETS!IR185</f>
        <v>26333749.533319924</v>
      </c>
      <c r="V189" s="83">
        <f>ASSETS!IS84+ASSETS!IS132+ASSETS!IS185</f>
        <v>31223241.247866146</v>
      </c>
      <c r="W189" s="83">
        <f>ASSETS!IT84+ASSETS!IT132+ASSETS!IT185</f>
        <v>26195815.197904717</v>
      </c>
      <c r="X189" s="83">
        <f>ASSETS!IU84+ASSETS!IU132+ASSETS!IU185</f>
        <v>29381145.976307102</v>
      </c>
      <c r="Y189" s="83">
        <f>ASSETS!IV84+ASSETS!IV132+ASSETS!IV185</f>
        <v>26021938.986581944</v>
      </c>
      <c r="Z189" s="83">
        <f>ASSETS!IW84+ASSETS!IW132+ASSETS!IW185</f>
        <v>27124039.03478571</v>
      </c>
      <c r="AA189" s="83">
        <f>ASSETS!IX84+ASSETS!IX132+ASSETS!IX185</f>
        <v>20319728.573656838</v>
      </c>
      <c r="AB189" s="83">
        <f>ASSETS!IY84+ASSETS!IY132+ASSETS!IY185</f>
        <v>19723572.687355768</v>
      </c>
      <c r="AC189" s="83">
        <f>ASSETS!IZ84+ASSETS!IZ132+ASSETS!IZ185</f>
        <v>23175624.968159586</v>
      </c>
      <c r="AD189" s="83">
        <f>ASSETS!JA84+ASSETS!JA132+ASSETS!JA185</f>
        <v>19344108.00521294</v>
      </c>
      <c r="AE189" s="83">
        <f>ASSETS!JB84+ASSETS!JB132+ASSETS!JB185</f>
        <v>22666095.356728811</v>
      </c>
      <c r="AF189" s="83">
        <f>ASSETS!JC84+ASSETS!JC132+ASSETS!JC185</f>
        <v>17513637.562425539</v>
      </c>
      <c r="AG189" s="83">
        <f>ASSETS!JD84+ASSETS!JD132+ASSETS!JD185</f>
        <v>22943194.439068735</v>
      </c>
      <c r="AH189" s="83">
        <f>ASSETS!JE84+ASSETS!JE132+ASSETS!JE185</f>
        <v>19750426.865193412</v>
      </c>
      <c r="AI189" s="83">
        <f>ASSETS!JF84+ASSETS!JF132+ASSETS!JF185</f>
        <v>22790763.861302897</v>
      </c>
      <c r="AJ189" s="83">
        <f>ASSETS!JG84+ASSETS!JG132+ASSETS!JG185</f>
        <v>18577177.325349346</v>
      </c>
      <c r="AK189" s="83">
        <f>ASSETS!JH84+ASSETS!JH132+ASSETS!JH185</f>
        <v>22607549.586507306</v>
      </c>
      <c r="AL189" s="83">
        <f>ASSETS!JI84+ASSETS!JI132+ASSETS!JI185</f>
        <v>17157617.494372092</v>
      </c>
      <c r="AM189" s="83">
        <f>ASSETS!JJ84+ASSETS!JJ132+ASSETS!JJ185</f>
        <v>20899201.031297192</v>
      </c>
      <c r="AN189" s="83">
        <f>ASSETS!JK84+ASSETS!JK132+ASSETS!JK185</f>
        <v>17532632.65405548</v>
      </c>
      <c r="AO189" s="83">
        <f>ASSETS!JL84+ASSETS!JL132+ASSETS!JL185</f>
        <v>21601212.475216746</v>
      </c>
      <c r="AP189" s="83">
        <f>ASSETS!JM84+ASSETS!JM132+ASSETS!JM185</f>
        <v>17180973.046838906</v>
      </c>
      <c r="AQ189" s="83">
        <f>ASSETS!JN84+ASSETS!JN132+ASSETS!JN185</f>
        <v>20989654.248983018</v>
      </c>
      <c r="AR189" s="83">
        <f>ASSETS!JO84+ASSETS!JO132+ASSETS!JO185</f>
        <v>15186589.531642627</v>
      </c>
      <c r="AS189" s="83">
        <f>ASSETS!JP84+ASSETS!JP132+ASSETS!JP185</f>
        <v>21295901.60572692</v>
      </c>
      <c r="AT189" s="83">
        <f>ASSETS!JQ84+ASSETS!JQ132+ASSETS!JQ185</f>
        <v>17661707.465147376</v>
      </c>
      <c r="AU189" s="83">
        <f>ASSETS!JR84+ASSETS!JR132+ASSETS!JR185</f>
        <v>21133529.822003447</v>
      </c>
      <c r="AV189" s="83">
        <f>ASSETS!JS84+ASSETS!JS132+ASSETS!JS185</f>
        <v>16290786.256669901</v>
      </c>
      <c r="AW189" s="83">
        <f>ASSETS!JT84+ASSETS!JT132+ASSETS!JT185</f>
        <v>20913421.324243568</v>
      </c>
      <c r="AX189" s="83">
        <f>ASSETS!JU84+ASSETS!JU132+ASSETS!JU185</f>
        <v>14841455.194969228</v>
      </c>
      <c r="AY189" s="83">
        <f>ASSETS!JV84+ASSETS!JV132+ASSETS!JV185</f>
        <v>24957945.946953304</v>
      </c>
      <c r="AZ189" s="83">
        <f>ASSETS!JW84+ASSETS!JW132+ASSETS!JW185</f>
        <v>17471687.230494875</v>
      </c>
      <c r="BA189" s="83">
        <f>ASSETS!JX84+ASSETS!JX132+ASSETS!JX185</f>
        <v>22303825.303591728</v>
      </c>
      <c r="BB189" s="83">
        <f>ASSETS!JY84+ASSETS!JY132+ASSETS!JY185</f>
        <v>17133157.1093329</v>
      </c>
      <c r="BC189" s="83">
        <f>ASSETS!JZ84+ASSETS!JZ132+ASSETS!JZ185</f>
        <v>21789930.635229822</v>
      </c>
      <c r="BD189" s="83">
        <f>ASSETS!KA84+ASSETS!KA132+ASSETS!KA185</f>
        <v>15493901.401402263</v>
      </c>
      <c r="BE189" s="83">
        <f>ASSETS!KB84+ASSETS!KB132+ASSETS!KB185</f>
        <v>22022234.162690829</v>
      </c>
      <c r="BF189" s="83">
        <f>ASSETS!KC84+ASSETS!KC132+ASSETS!KC185</f>
        <v>17476415.965231549</v>
      </c>
      <c r="BG189" s="83">
        <f>ASSETS!KD84+ASSETS!KD132+ASSETS!KD185</f>
        <v>21910241.743189413</v>
      </c>
      <c r="BH189" s="83">
        <f>ASSETS!KE84+ASSETS!KE132+ASSETS!KE185</f>
        <v>16418567.617521875</v>
      </c>
      <c r="BI189" s="83">
        <f>ASSETS!KF84+ASSETS!KF132+ASSETS!KF185</f>
        <v>21712724.123117421</v>
      </c>
      <c r="BJ189" s="83">
        <f>ASSETS!KG84+ASSETS!KG132+ASSETS!KG185</f>
        <v>15188611.675375059</v>
      </c>
      <c r="BK189" s="650">
        <f t="shared" si="4"/>
        <v>1040594612.6365352</v>
      </c>
    </row>
    <row r="190" spans="1:63" ht="15.75" x14ac:dyDescent="0.25">
      <c r="A190" s="634" t="s">
        <v>852</v>
      </c>
      <c r="C190" s="83">
        <f>' CALCULATIONS'!O1564</f>
        <v>0</v>
      </c>
      <c r="D190" s="83">
        <f>' CALCULATIONS'!P1564</f>
        <v>0</v>
      </c>
      <c r="E190" s="83">
        <f>' CALCULATIONS'!Q1564</f>
        <v>0</v>
      </c>
      <c r="F190" s="83">
        <f>' CALCULATIONS'!R1564</f>
        <v>0</v>
      </c>
      <c r="G190" s="83">
        <f>' CALCULATIONS'!S1564</f>
        <v>0</v>
      </c>
      <c r="H190" s="83">
        <f>' CALCULATIONS'!T1564</f>
        <v>0</v>
      </c>
      <c r="I190" s="83">
        <f>' CALCULATIONS'!U1564</f>
        <v>0</v>
      </c>
      <c r="J190" s="83">
        <f>' CALCULATIONS'!V1564</f>
        <v>0</v>
      </c>
      <c r="K190" s="83">
        <f>' CALCULATIONS'!W1564</f>
        <v>0</v>
      </c>
      <c r="L190" s="83">
        <f>' CALCULATIONS'!X1564</f>
        <v>0</v>
      </c>
      <c r="M190" s="83">
        <f>' CALCULATIONS'!Y1564</f>
        <v>0</v>
      </c>
      <c r="N190" s="83">
        <f>' CALCULATIONS'!Z1564</f>
        <v>0</v>
      </c>
      <c r="O190" s="83">
        <f>' CALCULATIONS'!AA1564</f>
        <v>21591036.447735172</v>
      </c>
      <c r="P190" s="83">
        <f>' CALCULATIONS'!AB1564</f>
        <v>8015780.1794123584</v>
      </c>
      <c r="Q190" s="83">
        <f>' CALCULATIONS'!AC1564</f>
        <v>9237802.9748934321</v>
      </c>
      <c r="R190" s="83">
        <f>' CALCULATIONS'!AD1564</f>
        <v>8015780.1794123584</v>
      </c>
      <c r="S190" s="83">
        <f>' CALCULATIONS'!AE1564</f>
        <v>9237802.9748934321</v>
      </c>
      <c r="T190" s="83">
        <f>' CALCULATIONS'!AF1564</f>
        <v>8015780.1794123584</v>
      </c>
      <c r="U190" s="83">
        <f>' CALCULATIONS'!AG1564</f>
        <v>9237802.9748934321</v>
      </c>
      <c r="V190" s="83">
        <f>' CALCULATIONS'!AH1564</f>
        <v>8015780.1794123584</v>
      </c>
      <c r="W190" s="83">
        <f>' CALCULATIONS'!AI1564</f>
        <v>9237802.9748934321</v>
      </c>
      <c r="X190" s="83">
        <f>' CALCULATIONS'!AJ1564</f>
        <v>8015780.1794123584</v>
      </c>
      <c r="Y190" s="83">
        <f>' CALCULATIONS'!AK1564</f>
        <v>9237802.9748934321</v>
      </c>
      <c r="Z190" s="83">
        <f>' CALCULATIONS'!AL1564</f>
        <v>8015780.1794123584</v>
      </c>
      <c r="AA190" s="83">
        <f>' CALCULATIONS'!AM1564</f>
        <v>13324949.335965937</v>
      </c>
      <c r="AB190" s="83">
        <f>' CALCULATIONS'!AN1564</f>
        <v>9606098.9942850769</v>
      </c>
      <c r="AC190" s="83">
        <f>' CALCULATIONS'!AO1564</f>
        <v>11974388.615163779</v>
      </c>
      <c r="AD190" s="83">
        <f>' CALCULATIONS'!AP1564</f>
        <v>9606098.9942850769</v>
      </c>
      <c r="AE190" s="83">
        <f>' CALCULATIONS'!AQ1564</f>
        <v>11974388.615163779</v>
      </c>
      <c r="AF190" s="83">
        <f>' CALCULATIONS'!AR1564</f>
        <v>9606098.9942850769</v>
      </c>
      <c r="AG190" s="83">
        <f>' CALCULATIONS'!AS1564</f>
        <v>11974388.615163779</v>
      </c>
      <c r="AH190" s="83">
        <f>' CALCULATIONS'!AT1564</f>
        <v>9606098.9942850769</v>
      </c>
      <c r="AI190" s="83">
        <f>' CALCULATIONS'!AU1564</f>
        <v>11974388.615163779</v>
      </c>
      <c r="AJ190" s="83">
        <f>' CALCULATIONS'!AV1564</f>
        <v>9606098.9942850769</v>
      </c>
      <c r="AK190" s="83">
        <f>' CALCULATIONS'!AW1564</f>
        <v>11974388.615163779</v>
      </c>
      <c r="AL190" s="83">
        <f>' CALCULATIONS'!AX1564</f>
        <v>9606098.9942850769</v>
      </c>
      <c r="AM190" s="83">
        <f>' CALCULATIONS'!AY1564</f>
        <v>9372801.5019304994</v>
      </c>
      <c r="AN190" s="83">
        <f>' CALCULATIONS'!AZ1564</f>
        <v>8876262.4918586947</v>
      </c>
      <c r="AO190" s="83">
        <f>' CALCULATIONS'!BA1564</f>
        <v>10685927.690909809</v>
      </c>
      <c r="AP190" s="83">
        <f>' CALCULATIONS'!BB1564</f>
        <v>8876262.4918586947</v>
      </c>
      <c r="AQ190" s="83">
        <f>' CALCULATIONS'!BC1564</f>
        <v>10685927.690909809</v>
      </c>
      <c r="AR190" s="83">
        <f>' CALCULATIONS'!BD1564</f>
        <v>8876262.4918586947</v>
      </c>
      <c r="AS190" s="83">
        <f>' CALCULATIONS'!BE1564</f>
        <v>10685927.690909809</v>
      </c>
      <c r="AT190" s="83">
        <f>' CALCULATIONS'!BF1564</f>
        <v>8876262.4918586947</v>
      </c>
      <c r="AU190" s="83">
        <f>' CALCULATIONS'!BG1564</f>
        <v>10685927.690909809</v>
      </c>
      <c r="AV190" s="83">
        <f>' CALCULATIONS'!BH1564</f>
        <v>8876262.4918586947</v>
      </c>
      <c r="AW190" s="83">
        <f>' CALCULATIONS'!BI1564</f>
        <v>10685927.690909809</v>
      </c>
      <c r="AX190" s="83">
        <f>' CALCULATIONS'!BJ1564</f>
        <v>8876262.4918586947</v>
      </c>
      <c r="AY190" s="83">
        <f>' CALCULATIONS'!BK1564</f>
        <v>19770078.221208557</v>
      </c>
      <c r="AZ190" s="83">
        <f>' CALCULATIONS'!BL1564</f>
        <v>10726343.812257551</v>
      </c>
      <c r="BA190" s="83">
        <f>' CALCULATIONS'!BM1564</f>
        <v>14716406.312805759</v>
      </c>
      <c r="BB190" s="83">
        <f>' CALCULATIONS'!BN1564</f>
        <v>10726343.812257551</v>
      </c>
      <c r="BC190" s="83">
        <f>' CALCULATIONS'!BO1564</f>
        <v>14716406.312805759</v>
      </c>
      <c r="BD190" s="83">
        <f>' CALCULATIONS'!BP1564</f>
        <v>10726343.812257551</v>
      </c>
      <c r="BE190" s="83">
        <f>' CALCULATIONS'!BQ1564</f>
        <v>14716406.312805759</v>
      </c>
      <c r="BF190" s="83">
        <f>' CALCULATIONS'!BR1564</f>
        <v>10726343.812257551</v>
      </c>
      <c r="BG190" s="83">
        <f>' CALCULATIONS'!BS1564</f>
        <v>14716406.312805759</v>
      </c>
      <c r="BH190" s="83">
        <f>' CALCULATIONS'!BT1564</f>
        <v>10726343.812257551</v>
      </c>
      <c r="BI190" s="83">
        <f>' CALCULATIONS'!BU1564</f>
        <v>14716406.312805759</v>
      </c>
      <c r="BJ190" s="83">
        <f>' CALCULATIONS'!BV1564</f>
        <v>10726343.812257551</v>
      </c>
      <c r="BK190" s="650">
        <f t="shared" si="4"/>
        <v>520478406.34258616</v>
      </c>
    </row>
    <row r="191" spans="1:63" ht="15.75" x14ac:dyDescent="0.25">
      <c r="A191" s="634" t="s">
        <v>1262</v>
      </c>
      <c r="C191" s="83">
        <f>' MOD'!C355</f>
        <v>0</v>
      </c>
      <c r="D191" s="83">
        <f>' MOD'!D355</f>
        <v>0</v>
      </c>
      <c r="E191" s="83">
        <f>' MOD'!E355</f>
        <v>0</v>
      </c>
      <c r="F191" s="83">
        <f>' MOD'!F355</f>
        <v>0</v>
      </c>
      <c r="G191" s="83">
        <f>' MOD'!G355</f>
        <v>0</v>
      </c>
      <c r="H191" s="83">
        <f>' MOD'!H355</f>
        <v>0</v>
      </c>
      <c r="I191" s="83">
        <f>' MOD'!I355</f>
        <v>0</v>
      </c>
      <c r="J191" s="83">
        <f>' MOD'!J355</f>
        <v>0</v>
      </c>
      <c r="K191" s="83">
        <f>' MOD'!K355</f>
        <v>0</v>
      </c>
      <c r="L191" s="83">
        <f>' MOD'!L355</f>
        <v>0</v>
      </c>
      <c r="M191" s="83">
        <f>' MOD'!M355</f>
        <v>0</v>
      </c>
      <c r="N191" s="83">
        <f>' MOD'!N355</f>
        <v>0</v>
      </c>
      <c r="O191" s="83">
        <f>' MOD'!O355</f>
        <v>0</v>
      </c>
      <c r="P191" s="83">
        <f>' MOD'!P355</f>
        <v>0</v>
      </c>
      <c r="Q191" s="83">
        <f>' MOD'!Q355</f>
        <v>0</v>
      </c>
      <c r="R191" s="83">
        <f>' MOD'!R355</f>
        <v>0</v>
      </c>
      <c r="S191" s="83">
        <f>' MOD'!S355</f>
        <v>0</v>
      </c>
      <c r="T191" s="83">
        <f>' MOD'!T355</f>
        <v>0</v>
      </c>
      <c r="U191" s="83">
        <f>' MOD'!U355</f>
        <v>0</v>
      </c>
      <c r="V191" s="83">
        <f>' MOD'!V355</f>
        <v>0</v>
      </c>
      <c r="W191" s="83">
        <f>' MOD'!W355</f>
        <v>0</v>
      </c>
      <c r="X191" s="83">
        <f>' MOD'!X355</f>
        <v>0</v>
      </c>
      <c r="Y191" s="83">
        <f>' MOD'!Y355</f>
        <v>0</v>
      </c>
      <c r="Z191" s="83">
        <f>' MOD'!Z355</f>
        <v>0</v>
      </c>
      <c r="AA191" s="83">
        <f>' MOD'!AA355</f>
        <v>0</v>
      </c>
      <c r="AB191" s="83">
        <f>' MOD'!AB355</f>
        <v>0</v>
      </c>
      <c r="AC191" s="83">
        <f>' MOD'!AC355</f>
        <v>0</v>
      </c>
      <c r="AD191" s="83">
        <f>' MOD'!AD355</f>
        <v>0</v>
      </c>
      <c r="AE191" s="83">
        <f>' MOD'!AE355</f>
        <v>0</v>
      </c>
      <c r="AF191" s="83">
        <f>' MOD'!AF355</f>
        <v>0</v>
      </c>
      <c r="AG191" s="83">
        <f>' MOD'!AG355</f>
        <v>0</v>
      </c>
      <c r="AH191" s="83">
        <f>' MOD'!AH355</f>
        <v>0</v>
      </c>
      <c r="AI191" s="83">
        <f>' MOD'!AI355</f>
        <v>0</v>
      </c>
      <c r="AJ191" s="83">
        <f>' MOD'!AJ355</f>
        <v>0</v>
      </c>
      <c r="AK191" s="83">
        <f>' MOD'!AK355</f>
        <v>0</v>
      </c>
      <c r="AL191" s="83">
        <f>' MOD'!AL355</f>
        <v>0</v>
      </c>
      <c r="AM191" s="83">
        <f>' MOD'!AM355</f>
        <v>0</v>
      </c>
      <c r="AN191" s="83">
        <f>' MOD'!AN355</f>
        <v>0</v>
      </c>
      <c r="AO191" s="83">
        <f>' MOD'!AO355</f>
        <v>0</v>
      </c>
      <c r="AP191" s="83">
        <f>' MOD'!AP355</f>
        <v>0</v>
      </c>
      <c r="AQ191" s="83">
        <f>' MOD'!AQ355</f>
        <v>0</v>
      </c>
      <c r="AR191" s="83">
        <f>' MOD'!AR355</f>
        <v>0</v>
      </c>
      <c r="AS191" s="83">
        <f>' MOD'!AS355</f>
        <v>0</v>
      </c>
      <c r="AT191" s="83">
        <f>' MOD'!AT355</f>
        <v>0</v>
      </c>
      <c r="AU191" s="83">
        <f>' MOD'!AU355</f>
        <v>0</v>
      </c>
      <c r="AV191" s="83">
        <f>' MOD'!AV355</f>
        <v>0</v>
      </c>
      <c r="AW191" s="83">
        <f>' MOD'!AW355</f>
        <v>0</v>
      </c>
      <c r="AX191" s="83">
        <f>' MOD'!AX355</f>
        <v>0</v>
      </c>
      <c r="AY191" s="83">
        <f>' MOD'!AY355</f>
        <v>0</v>
      </c>
      <c r="AZ191" s="83">
        <f>' MOD'!AZ355</f>
        <v>0</v>
      </c>
      <c r="BA191" s="83">
        <f>' MOD'!BA355</f>
        <v>0</v>
      </c>
      <c r="BB191" s="83">
        <f>' MOD'!BB355</f>
        <v>0</v>
      </c>
      <c r="BC191" s="83">
        <f>' MOD'!BC355</f>
        <v>0</v>
      </c>
      <c r="BD191" s="83">
        <f>' MOD'!BD355</f>
        <v>0</v>
      </c>
      <c r="BE191" s="83">
        <f>' MOD'!BE355</f>
        <v>0</v>
      </c>
      <c r="BF191" s="83">
        <f>' MOD'!BF355</f>
        <v>0</v>
      </c>
      <c r="BG191" s="83">
        <f>' MOD'!BG355</f>
        <v>0</v>
      </c>
      <c r="BH191" s="83">
        <f>' MOD'!BH355</f>
        <v>0</v>
      </c>
      <c r="BI191" s="83">
        <f>' MOD'!BI355</f>
        <v>0</v>
      </c>
      <c r="BJ191" s="83">
        <f>' MOD'!BJ355</f>
        <v>0</v>
      </c>
      <c r="BK191" s="650">
        <f t="shared" ref="BK191:BK192" si="89">SUM(C191:BJ191)</f>
        <v>0</v>
      </c>
    </row>
    <row r="192" spans="1:63" ht="15.75" x14ac:dyDescent="0.25">
      <c r="A192" s="634" t="s">
        <v>1271</v>
      </c>
      <c r="C192" s="83">
        <f>' CALCULATIONS'!O1645</f>
        <v>0</v>
      </c>
      <c r="D192" s="83">
        <f>' CALCULATIONS'!P1645</f>
        <v>0</v>
      </c>
      <c r="E192" s="83">
        <f>' CALCULATIONS'!Q1645</f>
        <v>0</v>
      </c>
      <c r="F192" s="83">
        <f>' CALCULATIONS'!R1645</f>
        <v>0</v>
      </c>
      <c r="G192" s="83">
        <f>' CALCULATIONS'!S1645</f>
        <v>0</v>
      </c>
      <c r="H192" s="83">
        <f>' CALCULATIONS'!T1645</f>
        <v>0</v>
      </c>
      <c r="I192" s="83">
        <f>' CALCULATIONS'!U1645</f>
        <v>0</v>
      </c>
      <c r="J192" s="83">
        <f>' CALCULATIONS'!V1645</f>
        <v>0</v>
      </c>
      <c r="K192" s="83">
        <f>' CALCULATIONS'!W1645</f>
        <v>0</v>
      </c>
      <c r="L192" s="83">
        <f>' CALCULATIONS'!X1645</f>
        <v>0</v>
      </c>
      <c r="M192" s="83">
        <f>' CALCULATIONS'!Y1645</f>
        <v>0</v>
      </c>
      <c r="N192" s="83">
        <f>' CALCULATIONS'!Z1645</f>
        <v>0</v>
      </c>
      <c r="O192" s="83">
        <f>' CALCULATIONS'!AA1645</f>
        <v>4356410</v>
      </c>
      <c r="P192" s="83">
        <f>' CALCULATIONS'!AB1645</f>
        <v>4201649.9999999991</v>
      </c>
      <c r="Q192" s="83">
        <f>' CALCULATIONS'!AC1645</f>
        <v>4356410</v>
      </c>
      <c r="R192" s="83">
        <f>' CALCULATIONS'!AD1645</f>
        <v>4201650.0000000009</v>
      </c>
      <c r="S192" s="83">
        <f>' CALCULATIONS'!AE1645</f>
        <v>4356410</v>
      </c>
      <c r="T192" s="83">
        <f>' CALCULATIONS'!AF1645</f>
        <v>4201650</v>
      </c>
      <c r="U192" s="83">
        <f>' CALCULATIONS'!AG1645</f>
        <v>4356410</v>
      </c>
      <c r="V192" s="83">
        <f>' CALCULATIONS'!AH1645</f>
        <v>4201650</v>
      </c>
      <c r="W192" s="83">
        <f>' CALCULATIONS'!AI1645</f>
        <v>4356410.0000000009</v>
      </c>
      <c r="X192" s="83">
        <f>' CALCULATIONS'!AJ1645</f>
        <v>4201650</v>
      </c>
      <c r="Y192" s="83">
        <f>' CALCULATIONS'!AK1645</f>
        <v>4356410</v>
      </c>
      <c r="Z192" s="83">
        <f>' CALCULATIONS'!AL1645</f>
        <v>4201650</v>
      </c>
      <c r="AA192" s="83">
        <f>' CALCULATIONS'!AM1645</f>
        <v>5340280.0000000009</v>
      </c>
      <c r="AB192" s="83">
        <f>' CALCULATIONS'!AN1645</f>
        <v>5032080.0000000009</v>
      </c>
      <c r="AC192" s="83">
        <f>' CALCULATIONS'!AO1645</f>
        <v>5340280.0000000009</v>
      </c>
      <c r="AD192" s="83">
        <f>' CALCULATIONS'!AP1645</f>
        <v>5032080.0000000009</v>
      </c>
      <c r="AE192" s="83">
        <f>' CALCULATIONS'!AQ1645</f>
        <v>5340280</v>
      </c>
      <c r="AF192" s="83">
        <f>' CALCULATIONS'!AR1645</f>
        <v>5032080.0000000009</v>
      </c>
      <c r="AG192" s="83">
        <f>' CALCULATIONS'!AS1645</f>
        <v>5340280.0000000009</v>
      </c>
      <c r="AH192" s="83">
        <f>' CALCULATIONS'!AT1645</f>
        <v>5032080</v>
      </c>
      <c r="AI192" s="83">
        <f>' CALCULATIONS'!AU1645</f>
        <v>5340280.0000000009</v>
      </c>
      <c r="AJ192" s="83">
        <f>' CALCULATIONS'!AV1645</f>
        <v>5032080.0000000009</v>
      </c>
      <c r="AK192" s="83">
        <f>' CALCULATIONS'!AW1645</f>
        <v>5340280</v>
      </c>
      <c r="AL192" s="83">
        <f>' CALCULATIONS'!AX1645</f>
        <v>5032080.0000000009</v>
      </c>
      <c r="AM192" s="83">
        <f>' CALCULATIONS'!AY1645</f>
        <v>4643860</v>
      </c>
      <c r="AN192" s="83">
        <f>' CALCULATIONS'!AZ1645</f>
        <v>4422524</v>
      </c>
      <c r="AO192" s="83">
        <f>' CALCULATIONS'!BA1645</f>
        <v>4643860</v>
      </c>
      <c r="AP192" s="83">
        <f>' CALCULATIONS'!BB1645</f>
        <v>4422523.9999999991</v>
      </c>
      <c r="AQ192" s="83">
        <f>' CALCULATIONS'!BC1645</f>
        <v>4643860</v>
      </c>
      <c r="AR192" s="83">
        <f>' CALCULATIONS'!BD1645</f>
        <v>4422524</v>
      </c>
      <c r="AS192" s="83">
        <f>' CALCULATIONS'!BE1645</f>
        <v>4643859.9999999991</v>
      </c>
      <c r="AT192" s="83">
        <f>' CALCULATIONS'!BF1645</f>
        <v>4422524.0000000009</v>
      </c>
      <c r="AU192" s="83">
        <f>' CALCULATIONS'!BG1645</f>
        <v>4643860</v>
      </c>
      <c r="AV192" s="83">
        <f>' CALCULATIONS'!BH1645</f>
        <v>4422524</v>
      </c>
      <c r="AW192" s="83">
        <f>' CALCULATIONS'!BI1645</f>
        <v>4643860</v>
      </c>
      <c r="AX192" s="83">
        <f>' CALCULATIONS'!BJ1645</f>
        <v>4422524</v>
      </c>
      <c r="AY192" s="83">
        <f>' CALCULATIONS'!BK1645</f>
        <v>5887375</v>
      </c>
      <c r="AZ192" s="83">
        <f>' CALCULATIONS'!BL1645</f>
        <v>5452425</v>
      </c>
      <c r="BA192" s="83">
        <f>' CALCULATIONS'!BM1645</f>
        <v>5887375</v>
      </c>
      <c r="BB192" s="83">
        <f>' CALCULATIONS'!BN1645</f>
        <v>5452425</v>
      </c>
      <c r="BC192" s="83">
        <f>' CALCULATIONS'!BO1645</f>
        <v>5887375</v>
      </c>
      <c r="BD192" s="83">
        <f>' CALCULATIONS'!BP1645</f>
        <v>5452425</v>
      </c>
      <c r="BE192" s="83">
        <f>' CALCULATIONS'!BQ1645</f>
        <v>5887374.9999999991</v>
      </c>
      <c r="BF192" s="83">
        <f>' CALCULATIONS'!BR1645</f>
        <v>5452425</v>
      </c>
      <c r="BG192" s="83">
        <f>' CALCULATIONS'!BS1645</f>
        <v>5887374.9999999991</v>
      </c>
      <c r="BH192" s="83">
        <f>' CALCULATIONS'!BT1645</f>
        <v>5452425</v>
      </c>
      <c r="BI192" s="83">
        <f>' CALCULATIONS'!BU1645</f>
        <v>5887374.9999999991</v>
      </c>
      <c r="BJ192" s="83">
        <f>' CALCULATIONS'!BV1645</f>
        <v>5452425</v>
      </c>
      <c r="BK192" s="650">
        <f t="shared" si="89"/>
        <v>236019624</v>
      </c>
    </row>
    <row r="193" spans="1:63" ht="15.75" x14ac:dyDescent="0.25">
      <c r="A193" s="634" t="s">
        <v>827</v>
      </c>
      <c r="C193" s="83">
        <f>' CALCULATIONS'!O1684</f>
        <v>0</v>
      </c>
      <c r="D193" s="83">
        <f>' CALCULATIONS'!P1684</f>
        <v>0</v>
      </c>
      <c r="E193" s="83">
        <f>' CALCULATIONS'!Q1684</f>
        <v>0</v>
      </c>
      <c r="F193" s="83">
        <f>' CALCULATIONS'!R1684</f>
        <v>0</v>
      </c>
      <c r="G193" s="83">
        <f>' CALCULATIONS'!S1684</f>
        <v>0</v>
      </c>
      <c r="H193" s="83">
        <f>' CALCULATIONS'!T1684</f>
        <v>0</v>
      </c>
      <c r="I193" s="83">
        <f>' CALCULATIONS'!U1684</f>
        <v>0</v>
      </c>
      <c r="J193" s="83">
        <f>' CALCULATIONS'!V1684</f>
        <v>0</v>
      </c>
      <c r="K193" s="83">
        <f>' CALCULATIONS'!W1684</f>
        <v>0</v>
      </c>
      <c r="L193" s="83">
        <f>' CALCULATIONS'!X1684</f>
        <v>0</v>
      </c>
      <c r="M193" s="83">
        <f>' CALCULATIONS'!Y1684</f>
        <v>0</v>
      </c>
      <c r="N193" s="83">
        <f>' CALCULATIONS'!Z1684</f>
        <v>0</v>
      </c>
      <c r="O193" s="83">
        <f>' CALCULATIONS'!AA1684</f>
        <v>6959364.9750000006</v>
      </c>
      <c r="P193" s="83">
        <f>' CALCULATIONS'!AB1684</f>
        <v>6712135.875</v>
      </c>
      <c r="Q193" s="83">
        <f>' CALCULATIONS'!AC1684</f>
        <v>6959364.9750000006</v>
      </c>
      <c r="R193" s="83">
        <f>' CALCULATIONS'!AD1684</f>
        <v>6712135.875</v>
      </c>
      <c r="S193" s="83">
        <f>' CALCULATIONS'!AE1684</f>
        <v>6959364.9750000006</v>
      </c>
      <c r="T193" s="83">
        <f>' CALCULATIONS'!AF1684</f>
        <v>6712135.875</v>
      </c>
      <c r="U193" s="83">
        <f>' CALCULATIONS'!AG1684</f>
        <v>6959364.9750000006</v>
      </c>
      <c r="V193" s="83">
        <f>' CALCULATIONS'!AH1684</f>
        <v>6712135.875</v>
      </c>
      <c r="W193" s="83">
        <f>' CALCULATIONS'!AI1684</f>
        <v>6959364.9750000006</v>
      </c>
      <c r="X193" s="83">
        <f>' CALCULATIONS'!AJ1684</f>
        <v>6712135.875</v>
      </c>
      <c r="Y193" s="83">
        <f>' CALCULATIONS'!AK1684</f>
        <v>6959364.9750000006</v>
      </c>
      <c r="Z193" s="83">
        <f>' CALCULATIONS'!AL1684</f>
        <v>6712135.875</v>
      </c>
      <c r="AA193" s="83">
        <f>' CALCULATIONS'!AM1684</f>
        <v>8531097.3000000026</v>
      </c>
      <c r="AB193" s="83">
        <f>' CALCULATIONS'!AN1684</f>
        <v>8038747.8000000017</v>
      </c>
      <c r="AC193" s="83">
        <f>' CALCULATIONS'!AO1684</f>
        <v>8531097.3000000026</v>
      </c>
      <c r="AD193" s="83">
        <f>' CALCULATIONS'!AP1684</f>
        <v>8038747.8000000017</v>
      </c>
      <c r="AE193" s="83">
        <f>' CALCULATIONS'!AQ1684</f>
        <v>8531097.3000000026</v>
      </c>
      <c r="AF193" s="83">
        <f>' CALCULATIONS'!AR1684</f>
        <v>8038747.8000000017</v>
      </c>
      <c r="AG193" s="83">
        <f>' CALCULATIONS'!AS1684</f>
        <v>8531097.3000000026</v>
      </c>
      <c r="AH193" s="83">
        <f>' CALCULATIONS'!AT1684</f>
        <v>8038747.8000000017</v>
      </c>
      <c r="AI193" s="83">
        <f>' CALCULATIONS'!AU1684</f>
        <v>8531097.3000000026</v>
      </c>
      <c r="AJ193" s="83">
        <f>' CALCULATIONS'!AV1684</f>
        <v>8038747.8000000017</v>
      </c>
      <c r="AK193" s="83">
        <f>' CALCULATIONS'!AW1684</f>
        <v>8531097.3000000026</v>
      </c>
      <c r="AL193" s="83">
        <f>' CALCULATIONS'!AX1684</f>
        <v>8038747.8000000017</v>
      </c>
      <c r="AM193" s="83">
        <f>' CALCULATIONS'!AY1684</f>
        <v>7418566.3499999987</v>
      </c>
      <c r="AN193" s="83">
        <f>' CALCULATIONS'!AZ1684</f>
        <v>7064982.0899999999</v>
      </c>
      <c r="AO193" s="83">
        <f>' CALCULATIONS'!BA1684</f>
        <v>7418566.3499999987</v>
      </c>
      <c r="AP193" s="83">
        <f>' CALCULATIONS'!BB1684</f>
        <v>7064982.0899999999</v>
      </c>
      <c r="AQ193" s="83">
        <f>' CALCULATIONS'!BC1684</f>
        <v>7418566.3499999987</v>
      </c>
      <c r="AR193" s="83">
        <f>' CALCULATIONS'!BD1684</f>
        <v>7064982.0899999999</v>
      </c>
      <c r="AS193" s="83">
        <f>' CALCULATIONS'!BE1684</f>
        <v>7418566.3499999987</v>
      </c>
      <c r="AT193" s="83">
        <f>' CALCULATIONS'!BF1684</f>
        <v>7064982.0899999999</v>
      </c>
      <c r="AU193" s="83">
        <f>' CALCULATIONS'!BG1684</f>
        <v>7418566.3499999987</v>
      </c>
      <c r="AV193" s="83">
        <f>' CALCULATIONS'!BH1684</f>
        <v>7064982.0899999999</v>
      </c>
      <c r="AW193" s="83">
        <f>' CALCULATIONS'!BI1684</f>
        <v>7418566.3499999987</v>
      </c>
      <c r="AX193" s="83">
        <f>' CALCULATIONS'!BJ1684</f>
        <v>7064982.0899999999</v>
      </c>
      <c r="AY193" s="83">
        <f>' CALCULATIONS'!BK1684</f>
        <v>9405081.5625</v>
      </c>
      <c r="AZ193" s="83">
        <f>' CALCULATIONS'!BL1684</f>
        <v>8710248.9375</v>
      </c>
      <c r="BA193" s="83">
        <f>' CALCULATIONS'!BM1684</f>
        <v>9405081.5625</v>
      </c>
      <c r="BB193" s="83">
        <f>' CALCULATIONS'!BN1684</f>
        <v>8710248.9375</v>
      </c>
      <c r="BC193" s="83">
        <f>' CALCULATIONS'!BO1684</f>
        <v>9405081.5625</v>
      </c>
      <c r="BD193" s="83">
        <f>' CALCULATIONS'!BP1684</f>
        <v>8710248.9375</v>
      </c>
      <c r="BE193" s="83">
        <f>' CALCULATIONS'!BQ1684</f>
        <v>9405081.5625</v>
      </c>
      <c r="BF193" s="83">
        <f>' CALCULATIONS'!BR1684</f>
        <v>8710248.9375</v>
      </c>
      <c r="BG193" s="83">
        <f>' CALCULATIONS'!BS1684</f>
        <v>9405081.5625</v>
      </c>
      <c r="BH193" s="83">
        <f>' CALCULATIONS'!BT1684</f>
        <v>8710248.9375</v>
      </c>
      <c r="BI193" s="83">
        <f>' CALCULATIONS'!BU1684</f>
        <v>9405081.5625</v>
      </c>
      <c r="BJ193" s="83">
        <f>' CALCULATIONS'!BV1684</f>
        <v>8710248.9375</v>
      </c>
      <c r="BK193" s="650">
        <f t="shared" si="4"/>
        <v>377041349.34000003</v>
      </c>
    </row>
    <row r="194" spans="1:63" ht="15.75" x14ac:dyDescent="0.25">
      <c r="A194" s="627" t="s">
        <v>853</v>
      </c>
      <c r="C194" s="83">
        <f t="shared" ref="C194:AH194" si="90">C179+C185+C188</f>
        <v>0</v>
      </c>
      <c r="D194" s="83">
        <f t="shared" si="90"/>
        <v>0</v>
      </c>
      <c r="E194" s="83">
        <f t="shared" si="90"/>
        <v>0</v>
      </c>
      <c r="F194" s="83">
        <f t="shared" si="90"/>
        <v>0</v>
      </c>
      <c r="G194" s="83">
        <f t="shared" si="90"/>
        <v>0</v>
      </c>
      <c r="H194" s="83">
        <f t="shared" si="90"/>
        <v>0</v>
      </c>
      <c r="I194" s="83">
        <f t="shared" si="90"/>
        <v>0</v>
      </c>
      <c r="J194" s="83">
        <f t="shared" si="90"/>
        <v>0</v>
      </c>
      <c r="K194" s="83">
        <f t="shared" si="90"/>
        <v>0</v>
      </c>
      <c r="L194" s="83">
        <f t="shared" si="90"/>
        <v>0</v>
      </c>
      <c r="M194" s="83">
        <f t="shared" si="90"/>
        <v>0</v>
      </c>
      <c r="N194" s="83">
        <f t="shared" si="90"/>
        <v>0</v>
      </c>
      <c r="O194" s="83">
        <f t="shared" si="90"/>
        <v>252033644.46131602</v>
      </c>
      <c r="P194" s="83">
        <f t="shared" si="90"/>
        <v>186447294.38856071</v>
      </c>
      <c r="Q194" s="83">
        <f t="shared" si="90"/>
        <v>163539680.54899034</v>
      </c>
      <c r="R194" s="83">
        <f t="shared" si="90"/>
        <v>190538962.74255165</v>
      </c>
      <c r="S194" s="83">
        <f t="shared" si="90"/>
        <v>162592122.67691198</v>
      </c>
      <c r="T194" s="83">
        <f t="shared" si="90"/>
        <v>167568298.56987572</v>
      </c>
      <c r="U194" s="83">
        <f t="shared" si="90"/>
        <v>173426275.69050723</v>
      </c>
      <c r="V194" s="83">
        <f t="shared" si="90"/>
        <v>201636043.99656403</v>
      </c>
      <c r="W194" s="83">
        <f t="shared" si="90"/>
        <v>169364035.0871768</v>
      </c>
      <c r="X194" s="83">
        <f t="shared" si="90"/>
        <v>186176203.10358471</v>
      </c>
      <c r="Y194" s="83">
        <f t="shared" si="90"/>
        <v>178660424.56530601</v>
      </c>
      <c r="Z194" s="83">
        <f t="shared" si="90"/>
        <v>177965752.392286</v>
      </c>
      <c r="AA194" s="83">
        <f t="shared" si="90"/>
        <v>197112405.65761194</v>
      </c>
      <c r="AB194" s="83">
        <f t="shared" si="90"/>
        <v>159495609.95488465</v>
      </c>
      <c r="AC194" s="83">
        <f t="shared" si="90"/>
        <v>183326077.20983493</v>
      </c>
      <c r="AD194" s="83">
        <f t="shared" si="90"/>
        <v>148201899.83883819</v>
      </c>
      <c r="AE194" s="83">
        <f t="shared" si="90"/>
        <v>189346732.16897213</v>
      </c>
      <c r="AF194" s="83">
        <f t="shared" si="90"/>
        <v>154165239.92387453</v>
      </c>
      <c r="AG194" s="83">
        <f t="shared" si="90"/>
        <v>184297881.715817</v>
      </c>
      <c r="AH194" s="83">
        <f t="shared" si="90"/>
        <v>154397183.97511315</v>
      </c>
      <c r="AI194" s="83">
        <f t="shared" ref="AI194:BJ194" si="91">AI179+AI185+AI188</f>
        <v>186776791.44711995</v>
      </c>
      <c r="AJ194" s="83">
        <f t="shared" si="91"/>
        <v>147294880.94066453</v>
      </c>
      <c r="AK194" s="83">
        <f t="shared" si="91"/>
        <v>183594726.75409347</v>
      </c>
      <c r="AL194" s="83">
        <f t="shared" si="91"/>
        <v>142661885.33354211</v>
      </c>
      <c r="AM194" s="83">
        <f t="shared" si="91"/>
        <v>160727284.80376792</v>
      </c>
      <c r="AN194" s="83">
        <f t="shared" si="91"/>
        <v>152734663.92072302</v>
      </c>
      <c r="AO194" s="83">
        <f t="shared" si="91"/>
        <v>182729935.29900289</v>
      </c>
      <c r="AP194" s="83">
        <f t="shared" si="91"/>
        <v>154025777.88577199</v>
      </c>
      <c r="AQ194" s="83">
        <f t="shared" si="91"/>
        <v>182729335.89715889</v>
      </c>
      <c r="AR194" s="83">
        <f t="shared" si="91"/>
        <v>146249054.80955738</v>
      </c>
      <c r="AS194" s="83">
        <f t="shared" si="91"/>
        <v>185129878.00189158</v>
      </c>
      <c r="AT194" s="83">
        <f t="shared" si="91"/>
        <v>153772441.43449071</v>
      </c>
      <c r="AU194" s="83">
        <f t="shared" si="91"/>
        <v>171042375.37468776</v>
      </c>
      <c r="AV194" s="83">
        <f t="shared" si="91"/>
        <v>138227500.52500099</v>
      </c>
      <c r="AW194" s="83">
        <f t="shared" si="91"/>
        <v>169951134.86592537</v>
      </c>
      <c r="AX194" s="83">
        <f t="shared" si="91"/>
        <v>132078857.85201271</v>
      </c>
      <c r="AY194" s="83">
        <f t="shared" si="91"/>
        <v>288237856.05790699</v>
      </c>
      <c r="AZ194" s="83">
        <f t="shared" si="91"/>
        <v>170876134.5809707</v>
      </c>
      <c r="BA194" s="83">
        <f t="shared" si="91"/>
        <v>226095816.66924423</v>
      </c>
      <c r="BB194" s="83">
        <f t="shared" si="91"/>
        <v>178201500.94986305</v>
      </c>
      <c r="BC194" s="83">
        <f t="shared" si="91"/>
        <v>235594067.47658157</v>
      </c>
      <c r="BD194" s="83">
        <f t="shared" si="91"/>
        <v>172874409.24593621</v>
      </c>
      <c r="BE194" s="83">
        <f t="shared" si="91"/>
        <v>233948813.33481827</v>
      </c>
      <c r="BF194" s="83">
        <f t="shared" si="91"/>
        <v>187298678.91285655</v>
      </c>
      <c r="BG194" s="83">
        <f t="shared" si="91"/>
        <v>244631170.88529825</v>
      </c>
      <c r="BH194" s="83">
        <f t="shared" si="91"/>
        <v>184066127.35439533</v>
      </c>
      <c r="BI194" s="83">
        <f t="shared" si="91"/>
        <v>238880290.07850042</v>
      </c>
      <c r="BJ194" s="83">
        <f t="shared" si="91"/>
        <v>169751728.68944818</v>
      </c>
      <c r="BK194" s="650">
        <f t="shared" si="4"/>
        <v>8700474888.0498066</v>
      </c>
    </row>
    <row r="195" spans="1:63" ht="15.75" x14ac:dyDescent="0.25">
      <c r="A195" s="169" t="s">
        <v>854</v>
      </c>
      <c r="C195" s="83">
        <f>B196</f>
        <v>0</v>
      </c>
      <c r="D195" s="83">
        <f t="shared" ref="D195:BJ195" si="92">C196</f>
        <v>0</v>
      </c>
      <c r="E195" s="83">
        <f t="shared" si="92"/>
        <v>0</v>
      </c>
      <c r="F195" s="83">
        <f t="shared" si="92"/>
        <v>0</v>
      </c>
      <c r="G195" s="83">
        <f t="shared" si="92"/>
        <v>0</v>
      </c>
      <c r="H195" s="83">
        <f t="shared" si="92"/>
        <v>0</v>
      </c>
      <c r="I195" s="83">
        <f t="shared" si="92"/>
        <v>0</v>
      </c>
      <c r="J195" s="83">
        <f t="shared" si="92"/>
        <v>0</v>
      </c>
      <c r="K195" s="83">
        <f t="shared" si="92"/>
        <v>0</v>
      </c>
      <c r="L195" s="83">
        <f t="shared" si="92"/>
        <v>0</v>
      </c>
      <c r="M195" s="83">
        <f t="shared" si="92"/>
        <v>0</v>
      </c>
      <c r="N195" s="83">
        <f t="shared" si="92"/>
        <v>0</v>
      </c>
      <c r="O195" s="83">
        <f t="shared" si="92"/>
        <v>0</v>
      </c>
      <c r="P195" s="83">
        <f t="shared" si="92"/>
        <v>103778559.4840713</v>
      </c>
      <c r="Q195" s="83">
        <f t="shared" si="92"/>
        <v>119504763.35931906</v>
      </c>
      <c r="R195" s="83">
        <f t="shared" si="92"/>
        <v>116547712.19753917</v>
      </c>
      <c r="S195" s="83">
        <f t="shared" si="92"/>
        <v>126447454.38709623</v>
      </c>
      <c r="T195" s="83">
        <f t="shared" si="92"/>
        <v>119016296.43812104</v>
      </c>
      <c r="U195" s="83">
        <f t="shared" si="92"/>
        <v>118005421.47388102</v>
      </c>
      <c r="V195" s="83">
        <f t="shared" si="92"/>
        <v>120001287.06768928</v>
      </c>
      <c r="W195" s="83">
        <f t="shared" si="92"/>
        <v>132438901.02645727</v>
      </c>
      <c r="X195" s="83">
        <f t="shared" si="92"/>
        <v>124271797.22326107</v>
      </c>
      <c r="Y195" s="83">
        <f t="shared" si="92"/>
        <v>127831529.54634826</v>
      </c>
      <c r="Z195" s="83">
        <f t="shared" si="92"/>
        <v>126202569.34009294</v>
      </c>
      <c r="AA195" s="83">
        <f t="shared" si="92"/>
        <v>125245779.53686193</v>
      </c>
      <c r="AB195" s="83">
        <f t="shared" si="92"/>
        <v>128943274.07778955</v>
      </c>
      <c r="AC195" s="83">
        <f t="shared" si="92"/>
        <v>115375553.61306967</v>
      </c>
      <c r="AD195" s="83">
        <f t="shared" si="92"/>
        <v>119480652.32916184</v>
      </c>
      <c r="AE195" s="83">
        <f t="shared" si="92"/>
        <v>107073020.86720002</v>
      </c>
      <c r="AF195" s="83">
        <f t="shared" si="92"/>
        <v>118567901.21446885</v>
      </c>
      <c r="AG195" s="83">
        <f t="shared" si="92"/>
        <v>109093256.45533735</v>
      </c>
      <c r="AH195" s="83">
        <f t="shared" si="92"/>
        <v>117356455.26846176</v>
      </c>
      <c r="AI195" s="83">
        <f t="shared" si="92"/>
        <v>108701455.69742996</v>
      </c>
      <c r="AJ195" s="83">
        <f t="shared" si="92"/>
        <v>118191298.85781996</v>
      </c>
      <c r="AK195" s="83">
        <f t="shared" si="92"/>
        <v>106194471.91939381</v>
      </c>
      <c r="AL195" s="83">
        <f t="shared" si="92"/>
        <v>115915679.46939492</v>
      </c>
      <c r="AM195" s="83">
        <f t="shared" si="92"/>
        <v>103431025.92117481</v>
      </c>
      <c r="AN195" s="83">
        <f t="shared" si="92"/>
        <v>111759285.30670655</v>
      </c>
      <c r="AO195" s="83">
        <f t="shared" si="92"/>
        <v>111901286.2116048</v>
      </c>
      <c r="AP195" s="83">
        <f t="shared" si="92"/>
        <v>124651670.63910326</v>
      </c>
      <c r="AQ195" s="83">
        <f t="shared" si="92"/>
        <v>117901997.45283186</v>
      </c>
      <c r="AR195" s="83">
        <f t="shared" si="92"/>
        <v>127190179.49422684</v>
      </c>
      <c r="AS195" s="83">
        <f t="shared" si="92"/>
        <v>115685829.89775488</v>
      </c>
      <c r="AT195" s="83">
        <f t="shared" si="92"/>
        <v>127268184.11138888</v>
      </c>
      <c r="AU195" s="83">
        <f t="shared" si="92"/>
        <v>118901803.11556445</v>
      </c>
      <c r="AV195" s="83">
        <f t="shared" si="92"/>
        <v>122668690.89972207</v>
      </c>
      <c r="AW195" s="83">
        <f t="shared" si="92"/>
        <v>110379157.91045976</v>
      </c>
      <c r="AX195" s="83">
        <f t="shared" si="92"/>
        <v>118601277.71308601</v>
      </c>
      <c r="AY195" s="83">
        <f t="shared" si="92"/>
        <v>106056980.43138792</v>
      </c>
      <c r="AZ195" s="83">
        <f t="shared" si="92"/>
        <v>171109079.98592043</v>
      </c>
      <c r="BA195" s="83">
        <f t="shared" si="92"/>
        <v>148408678.01959428</v>
      </c>
      <c r="BB195" s="83">
        <f t="shared" si="92"/>
        <v>162520818.4498733</v>
      </c>
      <c r="BC195" s="83">
        <f t="shared" si="92"/>
        <v>147860629.17347047</v>
      </c>
      <c r="BD195" s="83">
        <f t="shared" si="92"/>
        <v>166404868.35756975</v>
      </c>
      <c r="BE195" s="83">
        <f t="shared" si="92"/>
        <v>147234403.48831391</v>
      </c>
      <c r="BF195" s="83">
        <f t="shared" si="92"/>
        <v>165419131.82890642</v>
      </c>
      <c r="BG195" s="83">
        <f t="shared" si="92"/>
        <v>153066219.75585943</v>
      </c>
      <c r="BH195" s="83">
        <f t="shared" si="92"/>
        <v>172585660.08955899</v>
      </c>
      <c r="BI195" s="83">
        <f t="shared" si="92"/>
        <v>154773417.19265944</v>
      </c>
      <c r="BJ195" s="83">
        <f t="shared" si="92"/>
        <v>170830854.09880522</v>
      </c>
      <c r="BK195" s="650">
        <f t="shared" si="4"/>
        <v>6000796220.3958101</v>
      </c>
    </row>
    <row r="196" spans="1:63" ht="15.75" x14ac:dyDescent="0.25">
      <c r="A196" s="169" t="s">
        <v>855</v>
      </c>
      <c r="C196" s="83">
        <f>((C194+C195)/(30+'MONTHLY DATA'!AM223))*'MONTHLY DATA'!AM223</f>
        <v>0</v>
      </c>
      <c r="D196" s="83">
        <f>((D194+D195)/(30+'MONTHLY DATA'!AN223))*'MONTHLY DATA'!AN223</f>
        <v>0</v>
      </c>
      <c r="E196" s="83">
        <f>((E194+E195)/(30+'MONTHLY DATA'!AO223))*'MONTHLY DATA'!AO223</f>
        <v>0</v>
      </c>
      <c r="F196" s="83">
        <f>((F194+F195)/(30+'MONTHLY DATA'!AP223))*'MONTHLY DATA'!AP223</f>
        <v>0</v>
      </c>
      <c r="G196" s="83">
        <f>((G194+G195)/(30+'MONTHLY DATA'!AQ223))*'MONTHLY DATA'!AQ223</f>
        <v>0</v>
      </c>
      <c r="H196" s="83">
        <f>((H194+H195)/(30+'MONTHLY DATA'!AR223))*'MONTHLY DATA'!AR223</f>
        <v>0</v>
      </c>
      <c r="I196" s="83">
        <f>((I194+I195)/(30+'MONTHLY DATA'!AS223))*'MONTHLY DATA'!AS223</f>
        <v>0</v>
      </c>
      <c r="J196" s="83">
        <f>((J194+J195)/(30+'MONTHLY DATA'!AT223))*'MONTHLY DATA'!AT223</f>
        <v>0</v>
      </c>
      <c r="K196" s="83">
        <f>((K194+K195)/(30+'MONTHLY DATA'!AU223))*'MONTHLY DATA'!AU223</f>
        <v>0</v>
      </c>
      <c r="L196" s="83">
        <f>((L194+L195)/(30+'MONTHLY DATA'!AV223))*'MONTHLY DATA'!AV223</f>
        <v>0</v>
      </c>
      <c r="M196" s="83">
        <f>((M194+M195)/(30+'MONTHLY DATA'!AW223))*'MONTHLY DATA'!AW223</f>
        <v>0</v>
      </c>
      <c r="N196" s="83">
        <f>((N194+N195)/(30+'MONTHLY DATA'!AX223))*'MONTHLY DATA'!AX223</f>
        <v>0</v>
      </c>
      <c r="O196" s="83">
        <f>((O194+O195)/(30+'MONTHLY DATA'!AY223))*'MONTHLY DATA'!AY223</f>
        <v>103778559.4840713</v>
      </c>
      <c r="P196" s="83">
        <f>((P194+P195)/(30+'MONTHLY DATA'!AZ223))*'MONTHLY DATA'!AZ223</f>
        <v>119504763.35931906</v>
      </c>
      <c r="Q196" s="83">
        <f>((Q194+Q195)/(30+'MONTHLY DATA'!BA223))*'MONTHLY DATA'!BA223</f>
        <v>116547712.19753917</v>
      </c>
      <c r="R196" s="83">
        <f>((R194+R195)/(30+'MONTHLY DATA'!BB223))*'MONTHLY DATA'!BB223</f>
        <v>126447454.38709623</v>
      </c>
      <c r="S196" s="83">
        <f>((S194+S195)/(30+'MONTHLY DATA'!BC223))*'MONTHLY DATA'!BC223</f>
        <v>119016296.43812104</v>
      </c>
      <c r="T196" s="83">
        <f>((T194+T195)/(30+'MONTHLY DATA'!BD223))*'MONTHLY DATA'!BD223</f>
        <v>118005421.47388102</v>
      </c>
      <c r="U196" s="83">
        <f>((U194+U195)/(30+'MONTHLY DATA'!BE223))*'MONTHLY DATA'!BE223</f>
        <v>120001287.06768928</v>
      </c>
      <c r="V196" s="83">
        <f>((V194+V195)/(30+'MONTHLY DATA'!BF223))*'MONTHLY DATA'!BF223</f>
        <v>132438901.02645727</v>
      </c>
      <c r="W196" s="83">
        <f>((W194+W195)/(30+'MONTHLY DATA'!BG223))*'MONTHLY DATA'!BG223</f>
        <v>124271797.22326107</v>
      </c>
      <c r="X196" s="83">
        <f>((X194+X195)/(30+'MONTHLY DATA'!BH223))*'MONTHLY DATA'!BH223</f>
        <v>127831529.54634826</v>
      </c>
      <c r="Y196" s="83">
        <f>((Y194+Y195)/(30+'MONTHLY DATA'!BI223))*'MONTHLY DATA'!BI223</f>
        <v>126202569.34009294</v>
      </c>
      <c r="Z196" s="83">
        <f>((Z194+Z195)/(30+'MONTHLY DATA'!BJ223))*'MONTHLY DATA'!BJ223</f>
        <v>125245779.53686193</v>
      </c>
      <c r="AA196" s="83">
        <f>((AA194+AA195)/(30+'MONTHLY DATA'!BK223))*'MONTHLY DATA'!BK223</f>
        <v>128943274.07778955</v>
      </c>
      <c r="AB196" s="83">
        <f>((AB194+AB195)/(30+'MONTHLY DATA'!BL223))*'MONTHLY DATA'!BL223</f>
        <v>115375553.61306967</v>
      </c>
      <c r="AC196" s="83">
        <f>((AC194+AC195)/(30+'MONTHLY DATA'!BM223))*'MONTHLY DATA'!BM223</f>
        <v>119480652.32916184</v>
      </c>
      <c r="AD196" s="83">
        <f>((AD194+AD195)/(30+'MONTHLY DATA'!BN223))*'MONTHLY DATA'!BN223</f>
        <v>107073020.86720002</v>
      </c>
      <c r="AE196" s="83">
        <f>((AE194+AE195)/(30+'MONTHLY DATA'!BO223))*'MONTHLY DATA'!BO223</f>
        <v>118567901.21446885</v>
      </c>
      <c r="AF196" s="83">
        <f>((AF194+AF195)/(30+'MONTHLY DATA'!BP223))*'MONTHLY DATA'!BP223</f>
        <v>109093256.45533735</v>
      </c>
      <c r="AG196" s="83">
        <f>((AG194+AG195)/(30+'MONTHLY DATA'!BQ223))*'MONTHLY DATA'!BQ223</f>
        <v>117356455.26846176</v>
      </c>
      <c r="AH196" s="83">
        <f>((AH194+AH195)/(30+'MONTHLY DATA'!BR223))*'MONTHLY DATA'!BR223</f>
        <v>108701455.69742996</v>
      </c>
      <c r="AI196" s="83">
        <f>((AI194+AI195)/(30+'MONTHLY DATA'!BS223))*'MONTHLY DATA'!BS223</f>
        <v>118191298.85781996</v>
      </c>
      <c r="AJ196" s="83">
        <f>((AJ194+AJ195)/(30+'MONTHLY DATA'!BT223))*'MONTHLY DATA'!BT223</f>
        <v>106194471.91939381</v>
      </c>
      <c r="AK196" s="83">
        <f>((AK194+AK195)/(30+'MONTHLY DATA'!BU223))*'MONTHLY DATA'!BU223</f>
        <v>115915679.46939492</v>
      </c>
      <c r="AL196" s="83">
        <f>((AL194+AL195)/(30+'MONTHLY DATA'!BV223))*'MONTHLY DATA'!BV223</f>
        <v>103431025.92117481</v>
      </c>
      <c r="AM196" s="83">
        <f>((AM194+AM195)/(30+'MONTHLY DATA'!BW223))*'MONTHLY DATA'!BW223</f>
        <v>111759285.30670655</v>
      </c>
      <c r="AN196" s="83">
        <f>((AN194+AN195)/(30+'MONTHLY DATA'!BX223))*'MONTHLY DATA'!BX223</f>
        <v>111901286.2116048</v>
      </c>
      <c r="AO196" s="83">
        <f>((AO194+AO195)/(30+'MONTHLY DATA'!BY223))*'MONTHLY DATA'!BY223</f>
        <v>124651670.63910326</v>
      </c>
      <c r="AP196" s="83">
        <f>((AP194+AP195)/(30+'MONTHLY DATA'!BZ223))*'MONTHLY DATA'!BZ223</f>
        <v>117901997.45283186</v>
      </c>
      <c r="AQ196" s="83">
        <f>((AQ194+AQ195)/(30+'MONTHLY DATA'!CA223))*'MONTHLY DATA'!CA223</f>
        <v>127190179.49422684</v>
      </c>
      <c r="AR196" s="83">
        <f>((AR194+AR195)/(30+'MONTHLY DATA'!CB223))*'MONTHLY DATA'!CB223</f>
        <v>115685829.89775488</v>
      </c>
      <c r="AS196" s="83">
        <f>((AS194+AS195)/(30+'MONTHLY DATA'!CC223))*'MONTHLY DATA'!CC223</f>
        <v>127268184.11138888</v>
      </c>
      <c r="AT196" s="83">
        <f>((AT194+AT195)/(30+'MONTHLY DATA'!CD223))*'MONTHLY DATA'!CD223</f>
        <v>118901803.11556445</v>
      </c>
      <c r="AU196" s="83">
        <f>((AU194+AU195)/(30+'MONTHLY DATA'!CE223))*'MONTHLY DATA'!CE223</f>
        <v>122668690.89972207</v>
      </c>
      <c r="AV196" s="83">
        <f>((AV194+AV195)/(30+'MONTHLY DATA'!CF223))*'MONTHLY DATA'!CF223</f>
        <v>110379157.91045976</v>
      </c>
      <c r="AW196" s="83">
        <f>((AW194+AW195)/(30+'MONTHLY DATA'!CG223))*'MONTHLY DATA'!CG223</f>
        <v>118601277.71308601</v>
      </c>
      <c r="AX196" s="83">
        <f>((AX194+AX195)/(30+'MONTHLY DATA'!CH223))*'MONTHLY DATA'!CH223</f>
        <v>106056980.43138792</v>
      </c>
      <c r="AY196" s="83">
        <f>((AY194+AY195)/(30+'MONTHLY DATA'!CI223))*'MONTHLY DATA'!CI223</f>
        <v>171109079.98592043</v>
      </c>
      <c r="AZ196" s="83">
        <f>((AZ194+AZ195)/(30+'MONTHLY DATA'!CJ223))*'MONTHLY DATA'!CJ223</f>
        <v>148408678.01959428</v>
      </c>
      <c r="BA196" s="83">
        <f>((BA194+BA195)/(30+'MONTHLY DATA'!CK223))*'MONTHLY DATA'!CK223</f>
        <v>162520818.4498733</v>
      </c>
      <c r="BB196" s="83">
        <f>((BB194+BB195)/(30+'MONTHLY DATA'!CL223))*'MONTHLY DATA'!CL223</f>
        <v>147860629.17347047</v>
      </c>
      <c r="BC196" s="83">
        <f>((BC194+BC195)/(30+'MONTHLY DATA'!CM223))*'MONTHLY DATA'!CM223</f>
        <v>166404868.35756975</v>
      </c>
      <c r="BD196" s="83">
        <f>((BD194+BD195)/(30+'MONTHLY DATA'!CN223))*'MONTHLY DATA'!CN223</f>
        <v>147234403.48831391</v>
      </c>
      <c r="BE196" s="83">
        <f>((BE194+BE195)/(30+'MONTHLY DATA'!CO223))*'MONTHLY DATA'!CO223</f>
        <v>165419131.82890642</v>
      </c>
      <c r="BF196" s="83">
        <f>((BF194+BF195)/(30+'MONTHLY DATA'!CP223))*'MONTHLY DATA'!CP223</f>
        <v>153066219.75585943</v>
      </c>
      <c r="BG196" s="83">
        <f>((BG194+BG195)/(30+'MONTHLY DATA'!CQ223))*'MONTHLY DATA'!CQ223</f>
        <v>172585660.08955899</v>
      </c>
      <c r="BH196" s="83">
        <f>((BH194+BH195)/(30+'MONTHLY DATA'!CR223))*'MONTHLY DATA'!CR223</f>
        <v>154773417.19265944</v>
      </c>
      <c r="BI196" s="83">
        <f>((BI194+BI195)/(30+'MONTHLY DATA'!CS223))*'MONTHLY DATA'!CS223</f>
        <v>170830854.09880522</v>
      </c>
      <c r="BJ196" s="83">
        <f>((BJ194+BJ195)/(30+'MONTHLY DATA'!CT223))*'MONTHLY DATA'!CT223</f>
        <v>147799988.75716656</v>
      </c>
      <c r="BK196" s="650">
        <f t="shared" si="4"/>
        <v>6148596209.152977</v>
      </c>
    </row>
    <row r="197" spans="1:63" ht="15.75" x14ac:dyDescent="0.25">
      <c r="A197" s="627" t="s">
        <v>856</v>
      </c>
      <c r="C197" s="83">
        <f>C194+C195-C196</f>
        <v>0</v>
      </c>
      <c r="D197" s="83">
        <f t="shared" ref="D197:BJ197" si="93">D194+D195-D196</f>
        <v>0</v>
      </c>
      <c r="E197" s="83">
        <f t="shared" si="93"/>
        <v>0</v>
      </c>
      <c r="F197" s="83">
        <f t="shared" si="93"/>
        <v>0</v>
      </c>
      <c r="G197" s="83">
        <f t="shared" si="93"/>
        <v>0</v>
      </c>
      <c r="H197" s="83">
        <f t="shared" si="93"/>
        <v>0</v>
      </c>
      <c r="I197" s="83">
        <f t="shared" si="93"/>
        <v>0</v>
      </c>
      <c r="J197" s="83">
        <f t="shared" si="93"/>
        <v>0</v>
      </c>
      <c r="K197" s="83">
        <f t="shared" si="93"/>
        <v>0</v>
      </c>
      <c r="L197" s="83">
        <f t="shared" si="93"/>
        <v>0</v>
      </c>
      <c r="M197" s="83">
        <f t="shared" si="93"/>
        <v>0</v>
      </c>
      <c r="N197" s="83">
        <f t="shared" si="93"/>
        <v>0</v>
      </c>
      <c r="O197" s="83">
        <f t="shared" si="93"/>
        <v>148255084.97724473</v>
      </c>
      <c r="P197" s="83">
        <f t="shared" si="93"/>
        <v>170721090.51331297</v>
      </c>
      <c r="Q197" s="83">
        <f t="shared" si="93"/>
        <v>166496731.71077025</v>
      </c>
      <c r="R197" s="83">
        <f t="shared" si="93"/>
        <v>180639220.55299461</v>
      </c>
      <c r="S197" s="83">
        <f t="shared" si="93"/>
        <v>170023280.62588722</v>
      </c>
      <c r="T197" s="83">
        <f t="shared" si="93"/>
        <v>168579173.53411573</v>
      </c>
      <c r="U197" s="83">
        <f t="shared" si="93"/>
        <v>171430410.09669894</v>
      </c>
      <c r="V197" s="83">
        <f t="shared" si="93"/>
        <v>189198430.03779608</v>
      </c>
      <c r="W197" s="83">
        <f t="shared" si="93"/>
        <v>177531138.89037299</v>
      </c>
      <c r="X197" s="83">
        <f t="shared" si="93"/>
        <v>182616470.78049749</v>
      </c>
      <c r="Y197" s="83">
        <f t="shared" si="93"/>
        <v>180289384.77156132</v>
      </c>
      <c r="Z197" s="83">
        <f t="shared" si="93"/>
        <v>178922542.19551703</v>
      </c>
      <c r="AA197" s="83">
        <f t="shared" si="93"/>
        <v>193414911.11668432</v>
      </c>
      <c r="AB197" s="83">
        <f t="shared" si="93"/>
        <v>173063330.41960454</v>
      </c>
      <c r="AC197" s="83">
        <f t="shared" si="93"/>
        <v>179220978.49374276</v>
      </c>
      <c r="AD197" s="83">
        <f t="shared" si="93"/>
        <v>160609531.30080003</v>
      </c>
      <c r="AE197" s="83">
        <f t="shared" si="93"/>
        <v>177851851.82170331</v>
      </c>
      <c r="AF197" s="83">
        <f t="shared" si="93"/>
        <v>163639884.68300605</v>
      </c>
      <c r="AG197" s="83">
        <f t="shared" si="93"/>
        <v>176034682.90269262</v>
      </c>
      <c r="AH197" s="83">
        <f t="shared" si="93"/>
        <v>163052183.54614496</v>
      </c>
      <c r="AI197" s="83">
        <f t="shared" si="93"/>
        <v>177286948.28672993</v>
      </c>
      <c r="AJ197" s="83">
        <f t="shared" si="93"/>
        <v>159291707.8790907</v>
      </c>
      <c r="AK197" s="83">
        <f t="shared" si="93"/>
        <v>173873519.20409238</v>
      </c>
      <c r="AL197" s="83">
        <f t="shared" si="93"/>
        <v>155146538.88176221</v>
      </c>
      <c r="AM197" s="83">
        <f t="shared" si="93"/>
        <v>152399025.4182362</v>
      </c>
      <c r="AN197" s="83">
        <f t="shared" si="93"/>
        <v>152592663.01582476</v>
      </c>
      <c r="AO197" s="83">
        <f t="shared" si="93"/>
        <v>169979550.87150446</v>
      </c>
      <c r="AP197" s="83">
        <f t="shared" si="93"/>
        <v>160775451.07204342</v>
      </c>
      <c r="AQ197" s="83">
        <f t="shared" si="93"/>
        <v>173441153.85576388</v>
      </c>
      <c r="AR197" s="83">
        <f t="shared" si="93"/>
        <v>157753404.40602937</v>
      </c>
      <c r="AS197" s="83">
        <f t="shared" si="93"/>
        <v>173547523.7882576</v>
      </c>
      <c r="AT197" s="83">
        <f t="shared" si="93"/>
        <v>162138822.43031514</v>
      </c>
      <c r="AU197" s="83">
        <f t="shared" si="93"/>
        <v>167275487.59053013</v>
      </c>
      <c r="AV197" s="83">
        <f t="shared" si="93"/>
        <v>150517033.5142633</v>
      </c>
      <c r="AW197" s="83">
        <f t="shared" si="93"/>
        <v>161729015.06329912</v>
      </c>
      <c r="AX197" s="83">
        <f t="shared" si="93"/>
        <v>144623155.1337108</v>
      </c>
      <c r="AY197" s="83">
        <f t="shared" si="93"/>
        <v>223185756.50337446</v>
      </c>
      <c r="AZ197" s="83">
        <f t="shared" si="93"/>
        <v>193576536.54729685</v>
      </c>
      <c r="BA197" s="83">
        <f t="shared" si="93"/>
        <v>211983676.23896518</v>
      </c>
      <c r="BB197" s="83">
        <f t="shared" si="93"/>
        <v>192861690.22626588</v>
      </c>
      <c r="BC197" s="83">
        <f t="shared" si="93"/>
        <v>217049828.29248232</v>
      </c>
      <c r="BD197" s="83">
        <f t="shared" si="93"/>
        <v>192044874.11519206</v>
      </c>
      <c r="BE197" s="83">
        <f t="shared" si="93"/>
        <v>215764084.99422574</v>
      </c>
      <c r="BF197" s="83">
        <f t="shared" si="93"/>
        <v>199651590.98590356</v>
      </c>
      <c r="BG197" s="83">
        <f t="shared" si="93"/>
        <v>225111730.5515987</v>
      </c>
      <c r="BH197" s="83">
        <f t="shared" si="93"/>
        <v>201878370.25129491</v>
      </c>
      <c r="BI197" s="83">
        <f t="shared" si="93"/>
        <v>222822853.17235467</v>
      </c>
      <c r="BJ197" s="83">
        <f t="shared" si="93"/>
        <v>192782594.03108686</v>
      </c>
      <c r="BK197" s="650">
        <f t="shared" si="4"/>
        <v>8552674899.2926435</v>
      </c>
    </row>
    <row r="198" spans="1:63" ht="15.75" x14ac:dyDescent="0.25">
      <c r="A198" s="169" t="s">
        <v>857</v>
      </c>
      <c r="C198" s="83">
        <f>B200</f>
        <v>0</v>
      </c>
      <c r="D198" s="83">
        <f t="shared" ref="D198:BJ198" si="94">C200</f>
        <v>0</v>
      </c>
      <c r="E198" s="83">
        <f t="shared" si="94"/>
        <v>0</v>
      </c>
      <c r="F198" s="83">
        <f t="shared" si="94"/>
        <v>0</v>
      </c>
      <c r="G198" s="83">
        <f t="shared" si="94"/>
        <v>0</v>
      </c>
      <c r="H198" s="83">
        <f t="shared" si="94"/>
        <v>0</v>
      </c>
      <c r="I198" s="83">
        <f t="shared" si="94"/>
        <v>0</v>
      </c>
      <c r="J198" s="83">
        <f t="shared" si="94"/>
        <v>0</v>
      </c>
      <c r="K198" s="83">
        <f t="shared" si="94"/>
        <v>0</v>
      </c>
      <c r="L198" s="83">
        <f t="shared" si="94"/>
        <v>0</v>
      </c>
      <c r="M198" s="83">
        <f t="shared" si="94"/>
        <v>0</v>
      </c>
      <c r="N198" s="83">
        <f t="shared" si="94"/>
        <v>0</v>
      </c>
      <c r="O198" s="83">
        <f t="shared" si="94"/>
        <v>0</v>
      </c>
      <c r="P198" s="83">
        <f t="shared" si="94"/>
        <v>71571420.333842278</v>
      </c>
      <c r="Q198" s="83">
        <f t="shared" si="94"/>
        <v>116968798.34000598</v>
      </c>
      <c r="R198" s="83">
        <f t="shared" si="94"/>
        <v>136845428.30037475</v>
      </c>
      <c r="S198" s="83">
        <f t="shared" si="94"/>
        <v>153268451.1705921</v>
      </c>
      <c r="T198" s="83">
        <f t="shared" si="94"/>
        <v>156071870.52243829</v>
      </c>
      <c r="U198" s="83">
        <f t="shared" si="94"/>
        <v>156728090.23419851</v>
      </c>
      <c r="V198" s="83">
        <f t="shared" si="94"/>
        <v>158421344.98732981</v>
      </c>
      <c r="W198" s="83">
        <f t="shared" si="94"/>
        <v>167816443.115578</v>
      </c>
      <c r="X198" s="83">
        <f t="shared" si="94"/>
        <v>166719522.34770048</v>
      </c>
      <c r="Y198" s="83">
        <f t="shared" si="94"/>
        <v>168644962.19981971</v>
      </c>
      <c r="Z198" s="83">
        <f t="shared" si="94"/>
        <v>168451064.05514947</v>
      </c>
      <c r="AA198" s="83">
        <f t="shared" si="94"/>
        <v>167697603.01756313</v>
      </c>
      <c r="AB198" s="83">
        <f t="shared" si="94"/>
        <v>164142051.87920338</v>
      </c>
      <c r="AC198" s="83">
        <f t="shared" si="94"/>
        <v>153275173.77218542</v>
      </c>
      <c r="AD198" s="83">
        <f t="shared" si="94"/>
        <v>151134614.66633096</v>
      </c>
      <c r="AE198" s="83">
        <f t="shared" si="94"/>
        <v>141701884.53051412</v>
      </c>
      <c r="AF198" s="83">
        <f t="shared" si="94"/>
        <v>145251698.34191701</v>
      </c>
      <c r="AG198" s="83">
        <f t="shared" si="94"/>
        <v>140405265.01132867</v>
      </c>
      <c r="AH198" s="83">
        <f t="shared" si="94"/>
        <v>143836339.96091875</v>
      </c>
      <c r="AI198" s="83">
        <f t="shared" si="94"/>
        <v>139494783.41230169</v>
      </c>
      <c r="AJ198" s="83">
        <f t="shared" si="94"/>
        <v>143991696.22683254</v>
      </c>
      <c r="AK198" s="83">
        <f t="shared" si="94"/>
        <v>137856092.77541965</v>
      </c>
      <c r="AL198" s="83">
        <f t="shared" si="94"/>
        <v>141695278.17250547</v>
      </c>
      <c r="AM198" s="83">
        <f t="shared" si="94"/>
        <v>134928098.66103077</v>
      </c>
      <c r="AN198" s="83">
        <f t="shared" si="94"/>
        <v>133401879.03680253</v>
      </c>
      <c r="AO198" s="83">
        <f t="shared" si="94"/>
        <v>132783180.23871982</v>
      </c>
      <c r="AP198" s="83">
        <f t="shared" si="94"/>
        <v>140568410.8726041</v>
      </c>
      <c r="AQ198" s="83">
        <f t="shared" si="94"/>
        <v>139909650.18858635</v>
      </c>
      <c r="AR198" s="83">
        <f t="shared" si="94"/>
        <v>145484301.87773407</v>
      </c>
      <c r="AS198" s="83">
        <f t="shared" si="94"/>
        <v>140788935.06031874</v>
      </c>
      <c r="AT198" s="83">
        <f t="shared" si="94"/>
        <v>145941927.32255328</v>
      </c>
      <c r="AU198" s="83">
        <f t="shared" si="94"/>
        <v>143037490.95668891</v>
      </c>
      <c r="AV198" s="83">
        <f t="shared" si="94"/>
        <v>144073882.89692312</v>
      </c>
      <c r="AW198" s="83">
        <f t="shared" si="94"/>
        <v>136774354.04805085</v>
      </c>
      <c r="AX198" s="83">
        <f t="shared" si="94"/>
        <v>138590849.94455534</v>
      </c>
      <c r="AY198" s="83">
        <f t="shared" si="94"/>
        <v>131492216.64348072</v>
      </c>
      <c r="AZ198" s="83">
        <f t="shared" si="94"/>
        <v>177338986.57342759</v>
      </c>
      <c r="BA198" s="83">
        <f t="shared" si="94"/>
        <v>185457761.56036222</v>
      </c>
      <c r="BB198" s="83">
        <f t="shared" si="94"/>
        <v>198720718.89966369</v>
      </c>
      <c r="BC198" s="83">
        <f t="shared" si="94"/>
        <v>195791204.5629648</v>
      </c>
      <c r="BD198" s="83">
        <f t="shared" si="94"/>
        <v>206420516.42772356</v>
      </c>
      <c r="BE198" s="83">
        <f t="shared" si="94"/>
        <v>199232695.27145779</v>
      </c>
      <c r="BF198" s="83">
        <f t="shared" si="94"/>
        <v>207498390.13284177</v>
      </c>
      <c r="BG198" s="83">
        <f t="shared" si="94"/>
        <v>203574990.55937266</v>
      </c>
      <c r="BH198" s="83">
        <f t="shared" si="94"/>
        <v>214343360.55548567</v>
      </c>
      <c r="BI198" s="83">
        <f t="shared" si="94"/>
        <v>208110865.40339029</v>
      </c>
      <c r="BJ198" s="83">
        <f t="shared" si="94"/>
        <v>215466859.28787249</v>
      </c>
      <c r="BK198" s="650">
        <f t="shared" si="4"/>
        <v>7411721404.3566599</v>
      </c>
    </row>
    <row r="199" spans="1:63" ht="15.75" x14ac:dyDescent="0.25">
      <c r="A199" s="627" t="s">
        <v>858</v>
      </c>
      <c r="C199" s="83">
        <f>C197+C198</f>
        <v>0</v>
      </c>
      <c r="D199" s="83">
        <f t="shared" ref="D199:BJ199" si="95">D197+D198</f>
        <v>0</v>
      </c>
      <c r="E199" s="83">
        <f t="shared" si="95"/>
        <v>0</v>
      </c>
      <c r="F199" s="83">
        <f t="shared" si="95"/>
        <v>0</v>
      </c>
      <c r="G199" s="83">
        <f t="shared" si="95"/>
        <v>0</v>
      </c>
      <c r="H199" s="83">
        <f t="shared" si="95"/>
        <v>0</v>
      </c>
      <c r="I199" s="83">
        <f t="shared" si="95"/>
        <v>0</v>
      </c>
      <c r="J199" s="83">
        <f t="shared" si="95"/>
        <v>0</v>
      </c>
      <c r="K199" s="83">
        <f t="shared" si="95"/>
        <v>0</v>
      </c>
      <c r="L199" s="83">
        <f t="shared" si="95"/>
        <v>0</v>
      </c>
      <c r="M199" s="83">
        <f t="shared" si="95"/>
        <v>0</v>
      </c>
      <c r="N199" s="83">
        <f t="shared" si="95"/>
        <v>0</v>
      </c>
      <c r="O199" s="83">
        <f t="shared" si="95"/>
        <v>148255084.97724473</v>
      </c>
      <c r="P199" s="83">
        <f t="shared" si="95"/>
        <v>242292510.84715524</v>
      </c>
      <c r="Q199" s="83">
        <f t="shared" si="95"/>
        <v>283465530.05077624</v>
      </c>
      <c r="R199" s="83">
        <f t="shared" si="95"/>
        <v>317484648.85336936</v>
      </c>
      <c r="S199" s="83">
        <f t="shared" si="95"/>
        <v>323291731.79647934</v>
      </c>
      <c r="T199" s="83">
        <f t="shared" si="95"/>
        <v>324651044.05655402</v>
      </c>
      <c r="U199" s="83">
        <f t="shared" si="95"/>
        <v>328158500.33089745</v>
      </c>
      <c r="V199" s="83">
        <f t="shared" si="95"/>
        <v>347619775.02512586</v>
      </c>
      <c r="W199" s="83">
        <f t="shared" si="95"/>
        <v>345347582.00595099</v>
      </c>
      <c r="X199" s="83">
        <f t="shared" si="95"/>
        <v>349335993.12819797</v>
      </c>
      <c r="Y199" s="83">
        <f t="shared" si="95"/>
        <v>348934346.97138107</v>
      </c>
      <c r="Z199" s="83">
        <f t="shared" si="95"/>
        <v>347373606.2506665</v>
      </c>
      <c r="AA199" s="83">
        <f t="shared" si="95"/>
        <v>361112514.13424742</v>
      </c>
      <c r="AB199" s="83">
        <f t="shared" si="95"/>
        <v>337205382.29880792</v>
      </c>
      <c r="AC199" s="83">
        <f t="shared" si="95"/>
        <v>332496152.26592815</v>
      </c>
      <c r="AD199" s="83">
        <f t="shared" si="95"/>
        <v>311744145.96713102</v>
      </c>
      <c r="AE199" s="83">
        <f t="shared" si="95"/>
        <v>319553736.35221744</v>
      </c>
      <c r="AF199" s="83">
        <f t="shared" si="95"/>
        <v>308891583.02492309</v>
      </c>
      <c r="AG199" s="83">
        <f t="shared" si="95"/>
        <v>316439947.91402125</v>
      </c>
      <c r="AH199" s="83">
        <f t="shared" si="95"/>
        <v>306888523.50706375</v>
      </c>
      <c r="AI199" s="83">
        <f t="shared" si="95"/>
        <v>316781731.69903159</v>
      </c>
      <c r="AJ199" s="83">
        <f t="shared" si="95"/>
        <v>303283404.10592324</v>
      </c>
      <c r="AK199" s="83">
        <f t="shared" si="95"/>
        <v>311729611.97951204</v>
      </c>
      <c r="AL199" s="83">
        <f t="shared" si="95"/>
        <v>296841817.05426764</v>
      </c>
      <c r="AM199" s="83">
        <f t="shared" si="95"/>
        <v>287327124.07926697</v>
      </c>
      <c r="AN199" s="83">
        <f t="shared" si="95"/>
        <v>285994542.05262733</v>
      </c>
      <c r="AO199" s="83">
        <f t="shared" si="95"/>
        <v>302762731.11022425</v>
      </c>
      <c r="AP199" s="83">
        <f t="shared" si="95"/>
        <v>301343861.94464755</v>
      </c>
      <c r="AQ199" s="83">
        <f t="shared" si="95"/>
        <v>313350804.04435027</v>
      </c>
      <c r="AR199" s="83">
        <f t="shared" si="95"/>
        <v>303237706.28376341</v>
      </c>
      <c r="AS199" s="83">
        <f t="shared" si="95"/>
        <v>314336458.84857631</v>
      </c>
      <c r="AT199" s="83">
        <f t="shared" si="95"/>
        <v>308080749.75286841</v>
      </c>
      <c r="AU199" s="83">
        <f t="shared" si="95"/>
        <v>310312978.54721904</v>
      </c>
      <c r="AV199" s="83">
        <f t="shared" si="95"/>
        <v>294590916.41118646</v>
      </c>
      <c r="AW199" s="83">
        <f t="shared" si="95"/>
        <v>298503369.11134994</v>
      </c>
      <c r="AX199" s="83">
        <f t="shared" si="95"/>
        <v>283214005.07826614</v>
      </c>
      <c r="AY199" s="83">
        <f t="shared" si="95"/>
        <v>354677973.14685518</v>
      </c>
      <c r="AZ199" s="83">
        <f t="shared" si="95"/>
        <v>370915523.12072444</v>
      </c>
      <c r="BA199" s="83">
        <f t="shared" si="95"/>
        <v>397441437.79932737</v>
      </c>
      <c r="BB199" s="83">
        <f t="shared" si="95"/>
        <v>391582409.12592959</v>
      </c>
      <c r="BC199" s="83">
        <f t="shared" si="95"/>
        <v>412841032.85544711</v>
      </c>
      <c r="BD199" s="83">
        <f t="shared" si="95"/>
        <v>398465390.54291558</v>
      </c>
      <c r="BE199" s="83">
        <f t="shared" si="95"/>
        <v>414996780.26568353</v>
      </c>
      <c r="BF199" s="83">
        <f t="shared" si="95"/>
        <v>407149981.11874533</v>
      </c>
      <c r="BG199" s="83">
        <f t="shared" si="95"/>
        <v>428686721.11097133</v>
      </c>
      <c r="BH199" s="83">
        <f t="shared" si="95"/>
        <v>416221730.80678058</v>
      </c>
      <c r="BI199" s="83">
        <f t="shared" si="95"/>
        <v>430933718.57574499</v>
      </c>
      <c r="BJ199" s="83">
        <f t="shared" si="95"/>
        <v>408249453.31895936</v>
      </c>
      <c r="BK199" s="650">
        <f t="shared" si="4"/>
        <v>15964396303.649302</v>
      </c>
    </row>
    <row r="200" spans="1:63" ht="15.75" x14ac:dyDescent="0.25">
      <c r="A200" s="169" t="s">
        <v>859</v>
      </c>
      <c r="C200" s="83">
        <f>(C199/(30+'MONTHLY DATA'!AM225))*'MONTHLY DATA'!AM225</f>
        <v>0</v>
      </c>
      <c r="D200" s="83">
        <f>(D199/(30+'MONTHLY DATA'!AN225))*'MONTHLY DATA'!AN225</f>
        <v>0</v>
      </c>
      <c r="E200" s="83">
        <f>(E199/(30+'MONTHLY DATA'!AO225))*'MONTHLY DATA'!AO225</f>
        <v>0</v>
      </c>
      <c r="F200" s="83">
        <f>(F199/(30+'MONTHLY DATA'!AP225))*'MONTHLY DATA'!AP225</f>
        <v>0</v>
      </c>
      <c r="G200" s="83">
        <f>(G199/(30+'MONTHLY DATA'!AQ225))*'MONTHLY DATA'!AQ225</f>
        <v>0</v>
      </c>
      <c r="H200" s="83">
        <f>(H199/(30+'MONTHLY DATA'!AR225))*'MONTHLY DATA'!AR225</f>
        <v>0</v>
      </c>
      <c r="I200" s="83">
        <f>(I199/(30+'MONTHLY DATA'!AS225))*'MONTHLY DATA'!AS225</f>
        <v>0</v>
      </c>
      <c r="J200" s="83">
        <f>(J199/(30+'MONTHLY DATA'!AT225))*'MONTHLY DATA'!AT225</f>
        <v>0</v>
      </c>
      <c r="K200" s="83">
        <f>(K199/(30+'MONTHLY DATA'!AU225))*'MONTHLY DATA'!AU225</f>
        <v>0</v>
      </c>
      <c r="L200" s="83">
        <f>(L199/(30+'MONTHLY DATA'!AV225))*'MONTHLY DATA'!AV225</f>
        <v>0</v>
      </c>
      <c r="M200" s="83">
        <f>(M199/(30+'MONTHLY DATA'!AW225))*'MONTHLY DATA'!AW225</f>
        <v>0</v>
      </c>
      <c r="N200" s="83">
        <f>(N199/(30+'MONTHLY DATA'!AX225))*'MONTHLY DATA'!AX225</f>
        <v>0</v>
      </c>
      <c r="O200" s="83">
        <f>(O199/(30+'MONTHLY DATA'!AY225))*'MONTHLY DATA'!AY225</f>
        <v>71571420.333842278</v>
      </c>
      <c r="P200" s="83">
        <f>(P199/(30+'MONTHLY DATA'!AZ225))*'MONTHLY DATA'!AZ225</f>
        <v>116968798.34000598</v>
      </c>
      <c r="Q200" s="83">
        <f>(Q199/(30+'MONTHLY DATA'!BA225))*'MONTHLY DATA'!BA225</f>
        <v>136845428.30037475</v>
      </c>
      <c r="R200" s="83">
        <f>(R199/(30+'MONTHLY DATA'!BB225))*'MONTHLY DATA'!BB225</f>
        <v>153268451.1705921</v>
      </c>
      <c r="S200" s="83">
        <f>(S199/(30+'MONTHLY DATA'!BC225))*'MONTHLY DATA'!BC225</f>
        <v>156071870.52243829</v>
      </c>
      <c r="T200" s="83">
        <f>(T199/(30+'MONTHLY DATA'!BD225))*'MONTHLY DATA'!BD225</f>
        <v>156728090.23419851</v>
      </c>
      <c r="U200" s="83">
        <f>(U199/(30+'MONTHLY DATA'!BE225))*'MONTHLY DATA'!BE225</f>
        <v>158421344.98732981</v>
      </c>
      <c r="V200" s="83">
        <f>(V199/(30+'MONTHLY DATA'!BF225))*'MONTHLY DATA'!BF225</f>
        <v>167816443.115578</v>
      </c>
      <c r="W200" s="83">
        <f>(W199/(30+'MONTHLY DATA'!BG225))*'MONTHLY DATA'!BG225</f>
        <v>166719522.34770048</v>
      </c>
      <c r="X200" s="83">
        <f>(X199/(30+'MONTHLY DATA'!BH225))*'MONTHLY DATA'!BH225</f>
        <v>168644962.19981971</v>
      </c>
      <c r="Y200" s="83">
        <f>(Y199/(30+'MONTHLY DATA'!BI225))*'MONTHLY DATA'!BI225</f>
        <v>168451064.05514947</v>
      </c>
      <c r="Z200" s="83">
        <f>(Z199/(30+'MONTHLY DATA'!BJ225))*'MONTHLY DATA'!BJ225</f>
        <v>167697603.01756313</v>
      </c>
      <c r="AA200" s="83">
        <f>(AA199/(30+'MONTHLY DATA'!BK225))*'MONTHLY DATA'!BK225</f>
        <v>164142051.87920338</v>
      </c>
      <c r="AB200" s="83">
        <f>(AB199/(30+'MONTHLY DATA'!BL225))*'MONTHLY DATA'!BL225</f>
        <v>153275173.77218542</v>
      </c>
      <c r="AC200" s="83">
        <f>(AC199/(30+'MONTHLY DATA'!BM225))*'MONTHLY DATA'!BM225</f>
        <v>151134614.66633096</v>
      </c>
      <c r="AD200" s="83">
        <f>(AD199/(30+'MONTHLY DATA'!BN225))*'MONTHLY DATA'!BN225</f>
        <v>141701884.53051412</v>
      </c>
      <c r="AE200" s="83">
        <f>(AE199/(30+'MONTHLY DATA'!BO225))*'MONTHLY DATA'!BO225</f>
        <v>145251698.34191701</v>
      </c>
      <c r="AF200" s="83">
        <f>(AF199/(30+'MONTHLY DATA'!BP225))*'MONTHLY DATA'!BP225</f>
        <v>140405265.01132867</v>
      </c>
      <c r="AG200" s="83">
        <f>(AG199/(30+'MONTHLY DATA'!BQ225))*'MONTHLY DATA'!BQ225</f>
        <v>143836339.96091875</v>
      </c>
      <c r="AH200" s="83">
        <f>(AH199/(30+'MONTHLY DATA'!BR225))*'MONTHLY DATA'!BR225</f>
        <v>139494783.41230169</v>
      </c>
      <c r="AI200" s="83">
        <f>(AI199/(30+'MONTHLY DATA'!BS225))*'MONTHLY DATA'!BS225</f>
        <v>143991696.22683254</v>
      </c>
      <c r="AJ200" s="83">
        <f>(AJ199/(30+'MONTHLY DATA'!BT225))*'MONTHLY DATA'!BT225</f>
        <v>137856092.77541965</v>
      </c>
      <c r="AK200" s="83">
        <f>(AK199/(30+'MONTHLY DATA'!BU225))*'MONTHLY DATA'!BU225</f>
        <v>141695278.17250547</v>
      </c>
      <c r="AL200" s="83">
        <f>(AL199/(30+'MONTHLY DATA'!BV225))*'MONTHLY DATA'!BV225</f>
        <v>134928098.66103077</v>
      </c>
      <c r="AM200" s="83">
        <f>(AM199/(30+'MONTHLY DATA'!BW225))*'MONTHLY DATA'!BW225</f>
        <v>133401879.03680253</v>
      </c>
      <c r="AN200" s="83">
        <f>(AN199/(30+'MONTHLY DATA'!BX225))*'MONTHLY DATA'!BX225</f>
        <v>132783180.23871982</v>
      </c>
      <c r="AO200" s="83">
        <f>(AO199/(30+'MONTHLY DATA'!BY225))*'MONTHLY DATA'!BY225</f>
        <v>140568410.8726041</v>
      </c>
      <c r="AP200" s="83">
        <f>(AP199/(30+'MONTHLY DATA'!BZ225))*'MONTHLY DATA'!BZ225</f>
        <v>139909650.18858635</v>
      </c>
      <c r="AQ200" s="83">
        <f>(AQ199/(30+'MONTHLY DATA'!CA225))*'MONTHLY DATA'!CA225</f>
        <v>145484301.87773407</v>
      </c>
      <c r="AR200" s="83">
        <f>(AR199/(30+'MONTHLY DATA'!CB225))*'MONTHLY DATA'!CB225</f>
        <v>140788935.06031874</v>
      </c>
      <c r="AS200" s="83">
        <f>(AS199/(30+'MONTHLY DATA'!CC225))*'MONTHLY DATA'!CC225</f>
        <v>145941927.32255328</v>
      </c>
      <c r="AT200" s="83">
        <f>(AT199/(30+'MONTHLY DATA'!CD225))*'MONTHLY DATA'!CD225</f>
        <v>143037490.95668891</v>
      </c>
      <c r="AU200" s="83">
        <f>(AU199/(30+'MONTHLY DATA'!CE225))*'MONTHLY DATA'!CE225</f>
        <v>144073882.89692312</v>
      </c>
      <c r="AV200" s="83">
        <f>(AV199/(30+'MONTHLY DATA'!CF225))*'MONTHLY DATA'!CF225</f>
        <v>136774354.04805085</v>
      </c>
      <c r="AW200" s="83">
        <f>(AW199/(30+'MONTHLY DATA'!CG225))*'MONTHLY DATA'!CG225</f>
        <v>138590849.94455534</v>
      </c>
      <c r="AX200" s="83">
        <f>(AX199/(30+'MONTHLY DATA'!CH225))*'MONTHLY DATA'!CH225</f>
        <v>131492216.64348072</v>
      </c>
      <c r="AY200" s="83">
        <f>(AY199/(30+'MONTHLY DATA'!CI225))*'MONTHLY DATA'!CI225</f>
        <v>177338986.57342759</v>
      </c>
      <c r="AZ200" s="83">
        <f>(AZ199/(30+'MONTHLY DATA'!CJ225))*'MONTHLY DATA'!CJ225</f>
        <v>185457761.56036222</v>
      </c>
      <c r="BA200" s="83">
        <f>(BA199/(30+'MONTHLY DATA'!CK225))*'MONTHLY DATA'!CK225</f>
        <v>198720718.89966369</v>
      </c>
      <c r="BB200" s="83">
        <f>(BB199/(30+'MONTHLY DATA'!CL225))*'MONTHLY DATA'!CL225</f>
        <v>195791204.5629648</v>
      </c>
      <c r="BC200" s="83">
        <f>(BC199/(30+'MONTHLY DATA'!CM225))*'MONTHLY DATA'!CM225</f>
        <v>206420516.42772356</v>
      </c>
      <c r="BD200" s="83">
        <f>(BD199/(30+'MONTHLY DATA'!CN225))*'MONTHLY DATA'!CN225</f>
        <v>199232695.27145779</v>
      </c>
      <c r="BE200" s="83">
        <f>(BE199/(30+'MONTHLY DATA'!CO225))*'MONTHLY DATA'!CO225</f>
        <v>207498390.13284177</v>
      </c>
      <c r="BF200" s="83">
        <f>(BF199/(30+'MONTHLY DATA'!CP225))*'MONTHLY DATA'!CP225</f>
        <v>203574990.55937266</v>
      </c>
      <c r="BG200" s="83">
        <f>(BG199/(30+'MONTHLY DATA'!CQ225))*'MONTHLY DATA'!CQ225</f>
        <v>214343360.55548567</v>
      </c>
      <c r="BH200" s="83">
        <f>(BH199/(30+'MONTHLY DATA'!CR225))*'MONTHLY DATA'!CR225</f>
        <v>208110865.40339029</v>
      </c>
      <c r="BI200" s="83">
        <f>(BI199/(30+'MONTHLY DATA'!CS225))*'MONTHLY DATA'!CS225</f>
        <v>215466859.28787249</v>
      </c>
      <c r="BJ200" s="83">
        <f>(BJ199/(30+'MONTHLY DATA'!CT225))*'MONTHLY DATA'!CT225</f>
        <v>204124726.65947968</v>
      </c>
      <c r="BK200" s="650">
        <f t="shared" si="4"/>
        <v>7615846131.01614</v>
      </c>
    </row>
    <row r="201" spans="1:63" ht="15.75" x14ac:dyDescent="0.25">
      <c r="A201" s="169"/>
      <c r="C201" s="83"/>
      <c r="BK201" s="650">
        <f t="shared" si="4"/>
        <v>0</v>
      </c>
    </row>
    <row r="202" spans="1:63" ht="15.75" x14ac:dyDescent="0.25">
      <c r="A202" s="777" t="s">
        <v>1075</v>
      </c>
      <c r="C202" s="83">
        <f>C223-C224</f>
        <v>0</v>
      </c>
      <c r="D202" s="83">
        <f t="shared" ref="D202:BJ202" si="96">D223-D224</f>
        <v>0</v>
      </c>
      <c r="E202" s="83">
        <f t="shared" si="96"/>
        <v>0</v>
      </c>
      <c r="F202" s="83">
        <f t="shared" si="96"/>
        <v>0</v>
      </c>
      <c r="G202" s="83">
        <f t="shared" si="96"/>
        <v>0</v>
      </c>
      <c r="H202" s="83">
        <f t="shared" si="96"/>
        <v>0</v>
      </c>
      <c r="I202" s="83">
        <f t="shared" si="96"/>
        <v>0</v>
      </c>
      <c r="J202" s="83">
        <f t="shared" si="96"/>
        <v>0</v>
      </c>
      <c r="K202" s="83">
        <f t="shared" si="96"/>
        <v>0</v>
      </c>
      <c r="L202" s="83">
        <f t="shared" si="96"/>
        <v>0</v>
      </c>
      <c r="M202" s="83">
        <f t="shared" si="96"/>
        <v>0</v>
      </c>
      <c r="N202" s="83">
        <f t="shared" si="96"/>
        <v>0</v>
      </c>
      <c r="O202" s="83">
        <f t="shared" si="96"/>
        <v>0</v>
      </c>
      <c r="P202" s="83">
        <f t="shared" si="96"/>
        <v>0</v>
      </c>
      <c r="Q202" s="83">
        <f t="shared" si="96"/>
        <v>0</v>
      </c>
      <c r="R202" s="83">
        <f t="shared" si="96"/>
        <v>0</v>
      </c>
      <c r="S202" s="83">
        <f t="shared" si="96"/>
        <v>0</v>
      </c>
      <c r="T202" s="83">
        <f t="shared" si="96"/>
        <v>0</v>
      </c>
      <c r="U202" s="83">
        <f t="shared" si="96"/>
        <v>0</v>
      </c>
      <c r="V202" s="83">
        <f t="shared" si="96"/>
        <v>0</v>
      </c>
      <c r="W202" s="83">
        <f t="shared" si="96"/>
        <v>0</v>
      </c>
      <c r="X202" s="83">
        <f t="shared" si="96"/>
        <v>0</v>
      </c>
      <c r="Y202" s="83">
        <f t="shared" si="96"/>
        <v>0</v>
      </c>
      <c r="Z202" s="83">
        <f t="shared" si="96"/>
        <v>0</v>
      </c>
      <c r="AA202" s="83">
        <f t="shared" si="96"/>
        <v>33612944.795040801</v>
      </c>
      <c r="AB202" s="83">
        <f t="shared" si="96"/>
        <v>60665686.733059436</v>
      </c>
      <c r="AC202" s="83">
        <f t="shared" si="96"/>
        <v>47251135.201400369</v>
      </c>
      <c r="AD202" s="83">
        <f t="shared" si="96"/>
        <v>60472677.309185997</v>
      </c>
      <c r="AE202" s="83">
        <f t="shared" si="96"/>
        <v>46010767.861853361</v>
      </c>
      <c r="AF202" s="83">
        <f t="shared" si="96"/>
        <v>61496334.388039142</v>
      </c>
      <c r="AG202" s="83">
        <f t="shared" si="96"/>
        <v>46583840.985753924</v>
      </c>
      <c r="AH202" s="83">
        <f t="shared" si="96"/>
        <v>61753779.516050257</v>
      </c>
      <c r="AI202" s="83">
        <f t="shared" si="96"/>
        <v>46809012.213675559</v>
      </c>
      <c r="AJ202" s="83">
        <f t="shared" si="96"/>
        <v>59830578.425502531</v>
      </c>
      <c r="AK202" s="83">
        <f t="shared" si="96"/>
        <v>45378612.82006751</v>
      </c>
      <c r="AL202" s="83">
        <f t="shared" si="96"/>
        <v>58026493.92883873</v>
      </c>
      <c r="AM202" s="83">
        <f t="shared" si="96"/>
        <v>46608553.869610265</v>
      </c>
      <c r="AN202" s="83">
        <f t="shared" si="96"/>
        <v>65317605.421843842</v>
      </c>
      <c r="AO202" s="83">
        <f t="shared" si="96"/>
        <v>51887301.525362708</v>
      </c>
      <c r="AP202" s="83">
        <f t="shared" si="96"/>
        <v>68904195.950870872</v>
      </c>
      <c r="AQ202" s="83">
        <f t="shared" si="96"/>
        <v>53754800.131414518</v>
      </c>
      <c r="AR202" s="83">
        <f t="shared" si="96"/>
        <v>67589542.691485003</v>
      </c>
      <c r="AS202" s="83">
        <f t="shared" si="96"/>
        <v>52741635.257732555</v>
      </c>
      <c r="AT202" s="83">
        <f t="shared" si="96"/>
        <v>69225792.405313864</v>
      </c>
      <c r="AU202" s="83">
        <f t="shared" si="96"/>
        <v>53200337.44451385</v>
      </c>
      <c r="AV202" s="83">
        <f t="shared" si="96"/>
        <v>64917689.785624817</v>
      </c>
      <c r="AW202" s="83">
        <f t="shared" si="96"/>
        <v>49973611.148292638</v>
      </c>
      <c r="AX202" s="83">
        <f t="shared" si="96"/>
        <v>61433759.953723535</v>
      </c>
      <c r="AY202" s="83">
        <f t="shared" si="96"/>
        <v>49756594.176615007</v>
      </c>
      <c r="AZ202" s="83">
        <f t="shared" si="96"/>
        <v>66381078.639363527</v>
      </c>
      <c r="BA202" s="83">
        <f t="shared" si="96"/>
        <v>52295237.483375654</v>
      </c>
      <c r="BB202" s="83">
        <f t="shared" si="96"/>
        <v>69961854.330688149</v>
      </c>
      <c r="BC202" s="83">
        <f t="shared" si="96"/>
        <v>54935228.198105589</v>
      </c>
      <c r="BD202" s="83">
        <f t="shared" si="96"/>
        <v>69963491.784903958</v>
      </c>
      <c r="BE202" s="83">
        <f t="shared" si="96"/>
        <v>54569248.274766937</v>
      </c>
      <c r="BF202" s="83">
        <f t="shared" si="96"/>
        <v>73504048.104730785</v>
      </c>
      <c r="BG202" s="83">
        <f t="shared" si="96"/>
        <v>57640245.526524603</v>
      </c>
      <c r="BH202" s="83">
        <f t="shared" si="96"/>
        <v>74347707.535708666</v>
      </c>
      <c r="BI202" s="83">
        <f t="shared" si="96"/>
        <v>57648091.968320191</v>
      </c>
      <c r="BJ202" s="83">
        <f t="shared" si="96"/>
        <v>70904098.623482525</v>
      </c>
      <c r="BK202" s="650">
        <f t="shared" si="4"/>
        <v>2085353614.4108415</v>
      </c>
    </row>
    <row r="203" spans="1:63" ht="15.75" x14ac:dyDescent="0.25">
      <c r="A203" s="627" t="s">
        <v>848</v>
      </c>
      <c r="C203" s="83">
        <f>C204+C205+C206+C207+C208</f>
        <v>0</v>
      </c>
      <c r="D203" s="83">
        <f t="shared" ref="D203:BJ203" si="97">D204+D205+D206+D207+D208</f>
        <v>0</v>
      </c>
      <c r="E203" s="83">
        <f t="shared" si="97"/>
        <v>0</v>
      </c>
      <c r="F203" s="83">
        <f t="shared" si="97"/>
        <v>0</v>
      </c>
      <c r="G203" s="83">
        <f t="shared" si="97"/>
        <v>0</v>
      </c>
      <c r="H203" s="83">
        <f t="shared" si="97"/>
        <v>0</v>
      </c>
      <c r="I203" s="83">
        <f t="shared" si="97"/>
        <v>0</v>
      </c>
      <c r="J203" s="83">
        <f t="shared" si="97"/>
        <v>0</v>
      </c>
      <c r="K203" s="83">
        <f t="shared" si="97"/>
        <v>0</v>
      </c>
      <c r="L203" s="83">
        <f t="shared" si="97"/>
        <v>0</v>
      </c>
      <c r="M203" s="83">
        <f t="shared" si="97"/>
        <v>0</v>
      </c>
      <c r="N203" s="83">
        <f t="shared" si="97"/>
        <v>0</v>
      </c>
      <c r="O203" s="83">
        <f t="shared" si="97"/>
        <v>0</v>
      </c>
      <c r="P203" s="83">
        <f t="shared" si="97"/>
        <v>0</v>
      </c>
      <c r="Q203" s="83">
        <f t="shared" si="97"/>
        <v>0</v>
      </c>
      <c r="R203" s="83">
        <f t="shared" si="97"/>
        <v>0</v>
      </c>
      <c r="S203" s="83">
        <f t="shared" si="97"/>
        <v>0</v>
      </c>
      <c r="T203" s="83">
        <f t="shared" si="97"/>
        <v>0</v>
      </c>
      <c r="U203" s="83">
        <f t="shared" si="97"/>
        <v>0</v>
      </c>
      <c r="V203" s="83">
        <f t="shared" si="97"/>
        <v>0</v>
      </c>
      <c r="W203" s="83">
        <f t="shared" si="97"/>
        <v>0</v>
      </c>
      <c r="X203" s="83">
        <f t="shared" si="97"/>
        <v>0</v>
      </c>
      <c r="Y203" s="83">
        <f t="shared" si="97"/>
        <v>0</v>
      </c>
      <c r="Z203" s="83">
        <f t="shared" si="97"/>
        <v>0</v>
      </c>
      <c r="AA203" s="83">
        <f t="shared" si="97"/>
        <v>39514679.994275741</v>
      </c>
      <c r="AB203" s="83">
        <f t="shared" si="97"/>
        <v>38751311.404238954</v>
      </c>
      <c r="AC203" s="83">
        <f t="shared" si="97"/>
        <v>10177498.865704373</v>
      </c>
      <c r="AD203" s="83">
        <f t="shared" si="97"/>
        <v>32985173.106568534</v>
      </c>
      <c r="AE203" s="83">
        <f t="shared" si="97"/>
        <v>11273829.795052715</v>
      </c>
      <c r="AF203" s="83">
        <f t="shared" si="97"/>
        <v>41821701.352892876</v>
      </c>
      <c r="AG203" s="83">
        <f t="shared" si="97"/>
        <v>10525250.776544914</v>
      </c>
      <c r="AH203" s="83">
        <f t="shared" si="97"/>
        <v>35812910.09491986</v>
      </c>
      <c r="AI203" s="83">
        <f t="shared" si="97"/>
        <v>10908646.617958229</v>
      </c>
      <c r="AJ203" s="83">
        <f t="shared" si="97"/>
        <v>34270070.241045617</v>
      </c>
      <c r="AK203" s="83">
        <f t="shared" si="97"/>
        <v>10708627.893725522</v>
      </c>
      <c r="AL203" s="83">
        <f t="shared" si="97"/>
        <v>35873546.614827283</v>
      </c>
      <c r="AM203" s="83">
        <f t="shared" si="97"/>
        <v>13124125.235654246</v>
      </c>
      <c r="AN203" s="83">
        <f t="shared" si="97"/>
        <v>42349729.798404776</v>
      </c>
      <c r="AO203" s="83">
        <f t="shared" si="97"/>
        <v>11194499.311229408</v>
      </c>
      <c r="AP203" s="83">
        <f t="shared" si="97"/>
        <v>43419206.057404362</v>
      </c>
      <c r="AQ203" s="83">
        <f t="shared" si="97"/>
        <v>11908827.237001864</v>
      </c>
      <c r="AR203" s="83">
        <f t="shared" si="97"/>
        <v>46021661.688067205</v>
      </c>
      <c r="AS203" s="83">
        <f t="shared" si="97"/>
        <v>11876680.262605764</v>
      </c>
      <c r="AT203" s="83">
        <f t="shared" si="97"/>
        <v>41595902.352035798</v>
      </c>
      <c r="AU203" s="83">
        <f t="shared" si="97"/>
        <v>10070543.881908638</v>
      </c>
      <c r="AV203" s="83">
        <f t="shared" si="97"/>
        <v>35926208.469387636</v>
      </c>
      <c r="AW203" s="83">
        <f t="shared" si="97"/>
        <v>10064478.974211952</v>
      </c>
      <c r="AX203" s="83">
        <f t="shared" si="97"/>
        <v>37874857.515411049</v>
      </c>
      <c r="AY203" s="83">
        <f t="shared" si="97"/>
        <v>12309983.928168092</v>
      </c>
      <c r="AZ203" s="83">
        <f t="shared" si="97"/>
        <v>37534940.460595205</v>
      </c>
      <c r="BA203" s="83">
        <f t="shared" si="97"/>
        <v>9632280.004314851</v>
      </c>
      <c r="BB203" s="83">
        <f t="shared" si="97"/>
        <v>42372763.255371809</v>
      </c>
      <c r="BC203" s="83">
        <f t="shared" si="97"/>
        <v>11119727.155954363</v>
      </c>
      <c r="BD203" s="83">
        <f t="shared" si="97"/>
        <v>46527010.512071818</v>
      </c>
      <c r="BE203" s="83">
        <f t="shared" si="97"/>
        <v>10779041.518115621</v>
      </c>
      <c r="BF203" s="83">
        <f t="shared" si="97"/>
        <v>46605249.299530037</v>
      </c>
      <c r="BG203" s="83">
        <f t="shared" si="97"/>
        <v>11962650.287459219</v>
      </c>
      <c r="BH203" s="83">
        <f t="shared" si="97"/>
        <v>48941881.260759935</v>
      </c>
      <c r="BI203" s="83">
        <f t="shared" si="97"/>
        <v>11685961.060655717</v>
      </c>
      <c r="BJ203" s="83">
        <f t="shared" si="97"/>
        <v>46813891.60429281</v>
      </c>
      <c r="BK203" s="650">
        <f t="shared" si="4"/>
        <v>964335347.8883667</v>
      </c>
    </row>
    <row r="204" spans="1:63" ht="15.75" x14ac:dyDescent="0.25">
      <c r="A204" s="779" t="s">
        <v>161</v>
      </c>
      <c r="C204" s="83">
        <f>' CALCULATIONS'!O1528</f>
        <v>0</v>
      </c>
      <c r="D204" s="83">
        <f>' CALCULATIONS'!P1528</f>
        <v>0</v>
      </c>
      <c r="E204" s="83">
        <f>' CALCULATIONS'!Q1528</f>
        <v>0</v>
      </c>
      <c r="F204" s="83">
        <f>' CALCULATIONS'!R1528</f>
        <v>0</v>
      </c>
      <c r="G204" s="83">
        <f>' CALCULATIONS'!S1528</f>
        <v>0</v>
      </c>
      <c r="H204" s="83">
        <f>' CALCULATIONS'!T1528</f>
        <v>0</v>
      </c>
      <c r="I204" s="83">
        <f>' CALCULATIONS'!U1528</f>
        <v>0</v>
      </c>
      <c r="J204" s="83">
        <f>' CALCULATIONS'!V1528</f>
        <v>0</v>
      </c>
      <c r="K204" s="83">
        <f>' CALCULATIONS'!W1528</f>
        <v>0</v>
      </c>
      <c r="L204" s="83">
        <f>' CALCULATIONS'!X1528</f>
        <v>0</v>
      </c>
      <c r="M204" s="83">
        <f>' CALCULATIONS'!Y1528</f>
        <v>0</v>
      </c>
      <c r="N204" s="83">
        <f>' CALCULATIONS'!Z1528</f>
        <v>0</v>
      </c>
      <c r="O204" s="83">
        <f>' CALCULATIONS'!AA1528</f>
        <v>0</v>
      </c>
      <c r="P204" s="83">
        <f>' CALCULATIONS'!AB1528</f>
        <v>0</v>
      </c>
      <c r="Q204" s="83">
        <f>' CALCULATIONS'!AC1528</f>
        <v>0</v>
      </c>
      <c r="R204" s="83">
        <f>' CALCULATIONS'!AD1528</f>
        <v>0</v>
      </c>
      <c r="S204" s="83">
        <f>' CALCULATIONS'!AE1528</f>
        <v>0</v>
      </c>
      <c r="T204" s="83">
        <f>' CALCULATIONS'!AF1528</f>
        <v>0</v>
      </c>
      <c r="U204" s="83">
        <f>' CALCULATIONS'!AG1528</f>
        <v>0</v>
      </c>
      <c r="V204" s="83">
        <f>' CALCULATIONS'!AH1528</f>
        <v>0</v>
      </c>
      <c r="W204" s="83">
        <f>' CALCULATIONS'!AI1528</f>
        <v>0</v>
      </c>
      <c r="X204" s="83">
        <f>' CALCULATIONS'!AJ1528</f>
        <v>0</v>
      </c>
      <c r="Y204" s="83">
        <f>' CALCULATIONS'!AK1528</f>
        <v>0</v>
      </c>
      <c r="Z204" s="83">
        <f>' CALCULATIONS'!AL1528</f>
        <v>0</v>
      </c>
      <c r="AA204" s="83">
        <f>' CALCULATIONS'!AM1528</f>
        <v>11987886.450452516</v>
      </c>
      <c r="AB204" s="83">
        <f>' CALCULATIONS'!AN1528</f>
        <v>12244432.474904187</v>
      </c>
      <c r="AC204" s="83">
        <f>' CALCULATIONS'!AO1528</f>
        <v>3324241.2601397326</v>
      </c>
      <c r="AD204" s="83">
        <f>' CALCULATIONS'!AP1528</f>
        <v>11294083.391552746</v>
      </c>
      <c r="AE204" s="83">
        <f>' CALCULATIONS'!AQ1528</f>
        <v>3365816.1709418059</v>
      </c>
      <c r="AF204" s="83">
        <f>' CALCULATIONS'!AR1528</f>
        <v>13783949.828180186</v>
      </c>
      <c r="AG204" s="83">
        <f>' CALCULATIONS'!AS1528</f>
        <v>3721492.5286557963</v>
      </c>
      <c r="AH204" s="83">
        <f>' CALCULATIONS'!AT1528</f>
        <v>13444019.375891492</v>
      </c>
      <c r="AI204" s="83">
        <f>' CALCULATIONS'!AU1528</f>
        <v>3796519.1323067686</v>
      </c>
      <c r="AJ204" s="83">
        <f>' CALCULATIONS'!AV1528</f>
        <v>11487213.721548496</v>
      </c>
      <c r="AK204" s="83">
        <f>' CALCULATIONS'!AW1528</f>
        <v>3907073.0372001235</v>
      </c>
      <c r="AL204" s="83">
        <f>' CALCULATIONS'!AX1528</f>
        <v>13264138.604542064</v>
      </c>
      <c r="AM204" s="83">
        <f>' CALCULATIONS'!AY1528</f>
        <v>4627702.114176848</v>
      </c>
      <c r="AN204" s="83">
        <f>' CALCULATIONS'!AZ1528</f>
        <v>17457542.815399203</v>
      </c>
      <c r="AO204" s="83">
        <f>' CALCULATIONS'!BA1528</f>
        <v>4329380.1866484396</v>
      </c>
      <c r="AP204" s="83">
        <f>' CALCULATIONS'!BB1528</f>
        <v>16005035.271952368</v>
      </c>
      <c r="AQ204" s="83">
        <f>' CALCULATIONS'!BC1528</f>
        <v>4025128.9975790521</v>
      </c>
      <c r="AR204" s="83">
        <f>' CALCULATIONS'!BD1528</f>
        <v>15591751.816493532</v>
      </c>
      <c r="AS204" s="83">
        <f>' CALCULATIONS'!BE1528</f>
        <v>3845061.4973095465</v>
      </c>
      <c r="AT204" s="83">
        <f>' CALCULATIONS'!BF1528</f>
        <v>13138946.78182327</v>
      </c>
      <c r="AU204" s="83">
        <f>' CALCULATIONS'!BG1528</f>
        <v>3247223.8009155197</v>
      </c>
      <c r="AV204" s="83">
        <f>' CALCULATIONS'!BH1528</f>
        <v>11464241.904022157</v>
      </c>
      <c r="AW204" s="83">
        <f>' CALCULATIONS'!BI1528</f>
        <v>2926523.6878505833</v>
      </c>
      <c r="AX204" s="83">
        <f>' CALCULATIONS'!BJ1528</f>
        <v>12881437.850087833</v>
      </c>
      <c r="AY204" s="83">
        <f>' CALCULATIONS'!BK1528</f>
        <v>3971427.1263487916</v>
      </c>
      <c r="AZ204" s="83">
        <f>' CALCULATIONS'!BL1528</f>
        <v>12828573.069849491</v>
      </c>
      <c r="BA204" s="83">
        <f>' CALCULATIONS'!BM1528</f>
        <v>3063060.8934478806</v>
      </c>
      <c r="BB204" s="83">
        <f>' CALCULATIONS'!BN1528</f>
        <v>15612429.377489466</v>
      </c>
      <c r="BC204" s="83">
        <f>' CALCULATIONS'!BO1528</f>
        <v>3452698.9792932286</v>
      </c>
      <c r="BD204" s="83">
        <f>' CALCULATIONS'!BP1528</f>
        <v>14824904.555928834</v>
      </c>
      <c r="BE204" s="83">
        <f>' CALCULATIONS'!BQ1528</f>
        <v>3392947.4410900744</v>
      </c>
      <c r="BF204" s="83">
        <f>' CALCULATIONS'!BR1528</f>
        <v>17495831.787883278</v>
      </c>
      <c r="BG204" s="83">
        <f>' CALCULATIONS'!BS1528</f>
        <v>3969998.9115197985</v>
      </c>
      <c r="BH204" s="83">
        <f>' CALCULATIONS'!BT1528</f>
        <v>17249332.273311496</v>
      </c>
      <c r="BI204" s="83">
        <f>' CALCULATIONS'!BU1528</f>
        <v>4060730.372977898</v>
      </c>
      <c r="BJ204" s="83">
        <f>' CALCULATIONS'!BV1528</f>
        <v>17835087.43685095</v>
      </c>
      <c r="BK204" s="650">
        <f t="shared" si="4"/>
        <v>332917864.92656547</v>
      </c>
    </row>
    <row r="205" spans="1:63" ht="15.75" x14ac:dyDescent="0.25">
      <c r="A205" s="780" t="s">
        <v>163</v>
      </c>
      <c r="C205" s="83">
        <f>' CALCULATIONS'!O1534</f>
        <v>0</v>
      </c>
      <c r="D205" s="83">
        <f>' CALCULATIONS'!P1534</f>
        <v>0</v>
      </c>
      <c r="E205" s="83">
        <f>' CALCULATIONS'!Q1534</f>
        <v>0</v>
      </c>
      <c r="F205" s="83">
        <f>' CALCULATIONS'!R1534</f>
        <v>0</v>
      </c>
      <c r="G205" s="83">
        <f>' CALCULATIONS'!S1534</f>
        <v>0</v>
      </c>
      <c r="H205" s="83">
        <f>' CALCULATIONS'!T1534</f>
        <v>0</v>
      </c>
      <c r="I205" s="83">
        <f>' CALCULATIONS'!U1534</f>
        <v>0</v>
      </c>
      <c r="J205" s="83">
        <f>' CALCULATIONS'!V1534</f>
        <v>0</v>
      </c>
      <c r="K205" s="83">
        <f>' CALCULATIONS'!W1534</f>
        <v>0</v>
      </c>
      <c r="L205" s="83">
        <f>' CALCULATIONS'!X1534</f>
        <v>0</v>
      </c>
      <c r="M205" s="83">
        <f>' CALCULATIONS'!Y1534</f>
        <v>0</v>
      </c>
      <c r="N205" s="83">
        <f>' CALCULATIONS'!Z1534</f>
        <v>0</v>
      </c>
      <c r="O205" s="83">
        <f>' CALCULATIONS'!AA1534</f>
        <v>0</v>
      </c>
      <c r="P205" s="83">
        <f>' CALCULATIONS'!AB1534</f>
        <v>0</v>
      </c>
      <c r="Q205" s="83">
        <f>' CALCULATIONS'!AC1534</f>
        <v>0</v>
      </c>
      <c r="R205" s="83">
        <f>' CALCULATIONS'!AD1534</f>
        <v>0</v>
      </c>
      <c r="S205" s="83">
        <f>' CALCULATIONS'!AE1534</f>
        <v>0</v>
      </c>
      <c r="T205" s="83">
        <f>' CALCULATIONS'!AF1534</f>
        <v>0</v>
      </c>
      <c r="U205" s="83">
        <f>' CALCULATIONS'!AG1534</f>
        <v>0</v>
      </c>
      <c r="V205" s="83">
        <f>' CALCULATIONS'!AH1534</f>
        <v>0</v>
      </c>
      <c r="W205" s="83">
        <f>' CALCULATIONS'!AI1534</f>
        <v>0</v>
      </c>
      <c r="X205" s="83">
        <f>' CALCULATIONS'!AJ1534</f>
        <v>0</v>
      </c>
      <c r="Y205" s="83">
        <f>' CALCULATIONS'!AK1534</f>
        <v>0</v>
      </c>
      <c r="Z205" s="83">
        <f>' CALCULATIONS'!AL1534</f>
        <v>0</v>
      </c>
      <c r="AA205" s="83">
        <f>' CALCULATIONS'!AM1534</f>
        <v>13887967.989096312</v>
      </c>
      <c r="AB205" s="83">
        <f>' CALCULATIONS'!AN1534</f>
        <v>13048454.008946298</v>
      </c>
      <c r="AC205" s="83">
        <f>' CALCULATIONS'!AO1534</f>
        <v>3420868.9021042264</v>
      </c>
      <c r="AD205" s="83">
        <f>' CALCULATIONS'!AP1534</f>
        <v>10658154.070507808</v>
      </c>
      <c r="AE205" s="83">
        <f>' CALCULATIONS'!AQ1534</f>
        <v>3820756.3152685007</v>
      </c>
      <c r="AF205" s="83">
        <f>' CALCULATIONS'!AR1534</f>
        <v>15943244.625807712</v>
      </c>
      <c r="AG205" s="83">
        <f>' CALCULATIONS'!AS1534</f>
        <v>3459082.0248370762</v>
      </c>
      <c r="AH205" s="83">
        <f>' CALCULATIONS'!AT1534</f>
        <v>12075366.274195801</v>
      </c>
      <c r="AI205" s="83">
        <f>' CALCULATIONS'!AU1534</f>
        <v>3524678.1886280929</v>
      </c>
      <c r="AJ205" s="83">
        <f>' CALCULATIONS'!AV1534</f>
        <v>11211179.141105847</v>
      </c>
      <c r="AK205" s="83">
        <f>' CALCULATIONS'!AW1534</f>
        <v>3424397.9257537718</v>
      </c>
      <c r="AL205" s="83">
        <f>' CALCULATIONS'!AX1534</f>
        <v>11455479.272978965</v>
      </c>
      <c r="AM205" s="83">
        <f>' CALCULATIONS'!AY1534</f>
        <v>4224333.9392913338</v>
      </c>
      <c r="AN205" s="83">
        <f>' CALCULATIONS'!AZ1534</f>
        <v>14083497.740911365</v>
      </c>
      <c r="AO205" s="83">
        <f>' CALCULATIONS'!BA1534</f>
        <v>3585565.0465508825</v>
      </c>
      <c r="AP205" s="83">
        <f>' CALCULATIONS'!BB1534</f>
        <v>15993561.634060523</v>
      </c>
      <c r="AQ205" s="83">
        <f>' CALCULATIONS'!BC1534</f>
        <v>4361122.6322830981</v>
      </c>
      <c r="AR205" s="83">
        <f>' CALCULATIONS'!BD1534</f>
        <v>17995077.82456192</v>
      </c>
      <c r="AS205" s="83">
        <f>' CALCULATIONS'!BE1534</f>
        <v>4597066.9106982509</v>
      </c>
      <c r="AT205" s="83">
        <f>' CALCULATIONS'!BF1534</f>
        <v>17526136.557178635</v>
      </c>
      <c r="AU205" s="83">
        <f>' CALCULATIONS'!BG1534</f>
        <v>3559565.9953362397</v>
      </c>
      <c r="AV205" s="83">
        <f>' CALCULATIONS'!BH1534</f>
        <v>13032269.927855715</v>
      </c>
      <c r="AW205" s="83">
        <f>' CALCULATIONS'!BI1534</f>
        <v>3486410.3310920633</v>
      </c>
      <c r="AX205" s="83">
        <f>' CALCULATIONS'!BJ1534</f>
        <v>12879011.932259465</v>
      </c>
      <c r="AY205" s="83">
        <f>' CALCULATIONS'!BK1534</f>
        <v>3762306.208779329</v>
      </c>
      <c r="AZ205" s="83">
        <f>' CALCULATIONS'!BL1534</f>
        <v>12330771.570135424</v>
      </c>
      <c r="BA205" s="83">
        <f>' CALCULATIONS'!BM1534</f>
        <v>3298612.1877321997</v>
      </c>
      <c r="BB205" s="83">
        <f>' CALCULATIONS'!BN1534</f>
        <v>14702571.586577538</v>
      </c>
      <c r="BC205" s="83">
        <f>' CALCULATIONS'!BO1534</f>
        <v>3927511.9237969811</v>
      </c>
      <c r="BD205" s="83">
        <f>' CALCULATIONS'!BP1534</f>
        <v>17870940.042300355</v>
      </c>
      <c r="BE205" s="83">
        <f>' CALCULATIONS'!BQ1534</f>
        <v>4127485.4006857458</v>
      </c>
      <c r="BF205" s="83">
        <f>' CALCULATIONS'!BR1534</f>
        <v>18210915.075784273</v>
      </c>
      <c r="BG205" s="83">
        <f>' CALCULATIONS'!BS1534</f>
        <v>4516005.6880238988</v>
      </c>
      <c r="BH205" s="83">
        <f>' CALCULATIONS'!BT1534</f>
        <v>19382574.454373185</v>
      </c>
      <c r="BI205" s="83">
        <f>' CALCULATIONS'!BU1534</f>
        <v>4497757.6910652146</v>
      </c>
      <c r="BJ205" s="83">
        <f>' CALCULATIONS'!BV1534</f>
        <v>17695438.715125389</v>
      </c>
      <c r="BK205" s="650">
        <f t="shared" si="4"/>
        <v>345576139.75568944</v>
      </c>
    </row>
    <row r="206" spans="1:63" ht="15.75" x14ac:dyDescent="0.25">
      <c r="A206" s="781" t="s">
        <v>164</v>
      </c>
      <c r="C206" s="83">
        <f>' CALCULATIONS'!O1540</f>
        <v>0</v>
      </c>
      <c r="D206" s="83">
        <f>' CALCULATIONS'!P1540</f>
        <v>0</v>
      </c>
      <c r="E206" s="83">
        <f>' CALCULATIONS'!Q1540</f>
        <v>0</v>
      </c>
      <c r="F206" s="83">
        <f>' CALCULATIONS'!R1540</f>
        <v>0</v>
      </c>
      <c r="G206" s="83">
        <f>' CALCULATIONS'!S1540</f>
        <v>0</v>
      </c>
      <c r="H206" s="83">
        <f>' CALCULATIONS'!T1540</f>
        <v>0</v>
      </c>
      <c r="I206" s="83">
        <f>' CALCULATIONS'!U1540</f>
        <v>0</v>
      </c>
      <c r="J206" s="83">
        <f>' CALCULATIONS'!V1540</f>
        <v>0</v>
      </c>
      <c r="K206" s="83">
        <f>' CALCULATIONS'!W1540</f>
        <v>0</v>
      </c>
      <c r="L206" s="83">
        <f>' CALCULATIONS'!X1540</f>
        <v>0</v>
      </c>
      <c r="M206" s="83">
        <f>' CALCULATIONS'!Y1540</f>
        <v>0</v>
      </c>
      <c r="N206" s="83">
        <f>' CALCULATIONS'!Z1540</f>
        <v>0</v>
      </c>
      <c r="O206" s="83">
        <f>' CALCULATIONS'!AA1540</f>
        <v>0</v>
      </c>
      <c r="P206" s="83">
        <f>' CALCULATIONS'!AB1540</f>
        <v>0</v>
      </c>
      <c r="Q206" s="83">
        <f>' CALCULATIONS'!AC1540</f>
        <v>0</v>
      </c>
      <c r="R206" s="83">
        <f>' CALCULATIONS'!AD1540</f>
        <v>0</v>
      </c>
      <c r="S206" s="83">
        <f>' CALCULATIONS'!AE1540</f>
        <v>0</v>
      </c>
      <c r="T206" s="83">
        <f>' CALCULATIONS'!AF1540</f>
        <v>0</v>
      </c>
      <c r="U206" s="83">
        <f>' CALCULATIONS'!AG1540</f>
        <v>0</v>
      </c>
      <c r="V206" s="83">
        <f>' CALCULATIONS'!AH1540</f>
        <v>0</v>
      </c>
      <c r="W206" s="83">
        <f>' CALCULATIONS'!AI1540</f>
        <v>0</v>
      </c>
      <c r="X206" s="83">
        <f>' CALCULATIONS'!AJ1540</f>
        <v>0</v>
      </c>
      <c r="Y206" s="83">
        <f>' CALCULATIONS'!AK1540</f>
        <v>0</v>
      </c>
      <c r="Z206" s="83">
        <f>' CALCULATIONS'!AL1540</f>
        <v>0</v>
      </c>
      <c r="AA206" s="83">
        <f>' CALCULATIONS'!AM1540</f>
        <v>6656139.9925956884</v>
      </c>
      <c r="AB206" s="83">
        <f>' CALCULATIONS'!AN1540</f>
        <v>6513474.7773383567</v>
      </c>
      <c r="AC206" s="83">
        <f>' CALCULATIONS'!AO1540</f>
        <v>1456509.6530646037</v>
      </c>
      <c r="AD206" s="83">
        <f>' CALCULATIONS'!AP1540</f>
        <v>5347906.1079868069</v>
      </c>
      <c r="AE206" s="83">
        <f>' CALCULATIONS'!AQ1540</f>
        <v>1759031.4095650634</v>
      </c>
      <c r="AF206" s="83">
        <f>' CALCULATIONS'!AR1540</f>
        <v>5884450.7869975111</v>
      </c>
      <c r="AG206" s="83">
        <f>' CALCULATIONS'!AS1540</f>
        <v>1426383.9479508819</v>
      </c>
      <c r="AH206" s="83">
        <f>' CALCULATIONS'!AT1540</f>
        <v>5053120.163573877</v>
      </c>
      <c r="AI206" s="83">
        <f>' CALCULATIONS'!AU1540</f>
        <v>1538241.1928203148</v>
      </c>
      <c r="AJ206" s="83">
        <f>' CALCULATIONS'!AV1540</f>
        <v>5650966.9615295399</v>
      </c>
      <c r="AK206" s="83">
        <f>' CALCULATIONS'!AW1540</f>
        <v>1443303.3043029669</v>
      </c>
      <c r="AL206" s="83">
        <f>' CALCULATIONS'!AX1540</f>
        <v>5479705.8441085573</v>
      </c>
      <c r="AM206" s="83">
        <f>' CALCULATIONS'!AY1540</f>
        <v>1887633.1733870793</v>
      </c>
      <c r="AN206" s="83">
        <f>' CALCULATIONS'!AZ1540</f>
        <v>5255225.9697698094</v>
      </c>
      <c r="AO206" s="83">
        <f>' CALCULATIONS'!BA1540</f>
        <v>1342719.4701962939</v>
      </c>
      <c r="AP206" s="83">
        <f>' CALCULATIONS'!BB1540</f>
        <v>5532568.9626035849</v>
      </c>
      <c r="AQ206" s="83">
        <f>' CALCULATIONS'!BC1540</f>
        <v>1468311.9772448363</v>
      </c>
      <c r="AR206" s="83">
        <f>' CALCULATIONS'!BD1540</f>
        <v>6082124.1599088972</v>
      </c>
      <c r="AS206" s="83">
        <f>' CALCULATIONS'!BE1540</f>
        <v>1433675.4163775425</v>
      </c>
      <c r="AT206" s="83">
        <f>' CALCULATIONS'!BF1540</f>
        <v>5343431.4381345315</v>
      </c>
      <c r="AU206" s="83">
        <f>' CALCULATIONS'!BG1540</f>
        <v>1335914.5917371197</v>
      </c>
      <c r="AV206" s="83">
        <f>' CALCULATIONS'!BH1540</f>
        <v>5540674.7102085557</v>
      </c>
      <c r="AW206" s="83">
        <f>' CALCULATIONS'!BI1540</f>
        <v>1534275.4726721123</v>
      </c>
      <c r="AX206" s="83">
        <f>' CALCULATIONS'!BJ1540</f>
        <v>5915343.7153564561</v>
      </c>
      <c r="AY206" s="83">
        <f>' CALCULATIONS'!BK1540</f>
        <v>2043453.5452535977</v>
      </c>
      <c r="AZ206" s="83">
        <f>' CALCULATIONS'!BL1540</f>
        <v>6119801.6018056637</v>
      </c>
      <c r="BA206" s="83">
        <f>' CALCULATIONS'!BM1540</f>
        <v>1318620.7108261634</v>
      </c>
      <c r="BB206" s="83">
        <f>' CALCULATIONS'!BN1540</f>
        <v>5920379.0552296313</v>
      </c>
      <c r="BC206" s="83">
        <f>' CALCULATIONS'!BO1540</f>
        <v>1573403.0969979039</v>
      </c>
      <c r="BD206" s="83">
        <f>' CALCULATIONS'!BP1540</f>
        <v>6908935.9331137538</v>
      </c>
      <c r="BE206" s="83">
        <f>' CALCULATIONS'!BQ1540</f>
        <v>1318840.1308879794</v>
      </c>
      <c r="BF206" s="83">
        <f>' CALCULATIONS'!BR1540</f>
        <v>5302741.788424612</v>
      </c>
      <c r="BG206" s="83">
        <f>' CALCULATIONS'!BS1540</f>
        <v>1417155.0915779572</v>
      </c>
      <c r="BH206" s="83">
        <f>' CALCULATIONS'!BT1540</f>
        <v>6004575.5205085948</v>
      </c>
      <c r="BI206" s="83">
        <f>' CALCULATIONS'!BU1540</f>
        <v>1225022.9107379371</v>
      </c>
      <c r="BJ206" s="83">
        <f>' CALCULATIONS'!BV1540</f>
        <v>5421568.7282475978</v>
      </c>
      <c r="BK206" s="650">
        <f t="shared" si="4"/>
        <v>135455631.3130424</v>
      </c>
    </row>
    <row r="207" spans="1:63" ht="15.75" x14ac:dyDescent="0.25">
      <c r="A207" s="782" t="s">
        <v>165</v>
      </c>
      <c r="C207" s="83">
        <f>' CALCULATIONS'!O1546</f>
        <v>0</v>
      </c>
      <c r="D207" s="83">
        <f>' CALCULATIONS'!P1546</f>
        <v>0</v>
      </c>
      <c r="E207" s="83">
        <f>' CALCULATIONS'!Q1546</f>
        <v>0</v>
      </c>
      <c r="F207" s="83">
        <f>' CALCULATIONS'!R1546</f>
        <v>0</v>
      </c>
      <c r="G207" s="83">
        <f>' CALCULATIONS'!S1546</f>
        <v>0</v>
      </c>
      <c r="H207" s="83">
        <f>' CALCULATIONS'!T1546</f>
        <v>0</v>
      </c>
      <c r="I207" s="83">
        <f>' CALCULATIONS'!U1546</f>
        <v>0</v>
      </c>
      <c r="J207" s="83">
        <f>' CALCULATIONS'!V1546</f>
        <v>0</v>
      </c>
      <c r="K207" s="83">
        <f>' CALCULATIONS'!W1546</f>
        <v>0</v>
      </c>
      <c r="L207" s="83">
        <f>' CALCULATIONS'!X1546</f>
        <v>0</v>
      </c>
      <c r="M207" s="83">
        <f>' CALCULATIONS'!Y1546</f>
        <v>0</v>
      </c>
      <c r="N207" s="83">
        <f>' CALCULATIONS'!Z1546</f>
        <v>0</v>
      </c>
      <c r="O207" s="83">
        <f>' CALCULATIONS'!AA1546</f>
        <v>0</v>
      </c>
      <c r="P207" s="83">
        <f>' CALCULATIONS'!AB1546</f>
        <v>0</v>
      </c>
      <c r="Q207" s="83">
        <f>' CALCULATIONS'!AC1546</f>
        <v>0</v>
      </c>
      <c r="R207" s="83">
        <f>' CALCULATIONS'!AD1546</f>
        <v>0</v>
      </c>
      <c r="S207" s="83">
        <f>' CALCULATIONS'!AE1546</f>
        <v>0</v>
      </c>
      <c r="T207" s="83">
        <f>' CALCULATIONS'!AF1546</f>
        <v>0</v>
      </c>
      <c r="U207" s="83">
        <f>' CALCULATIONS'!AG1546</f>
        <v>0</v>
      </c>
      <c r="V207" s="83">
        <f>' CALCULATIONS'!AH1546</f>
        <v>0</v>
      </c>
      <c r="W207" s="83">
        <f>' CALCULATIONS'!AI1546</f>
        <v>0</v>
      </c>
      <c r="X207" s="83">
        <f>' CALCULATIONS'!AJ1546</f>
        <v>0</v>
      </c>
      <c r="Y207" s="83">
        <f>' CALCULATIONS'!AK1546</f>
        <v>0</v>
      </c>
      <c r="Z207" s="83">
        <f>' CALCULATIONS'!AL1546</f>
        <v>0</v>
      </c>
      <c r="AA207" s="83">
        <f>' CALCULATIONS'!AM1546</f>
        <v>6212002.2376164272</v>
      </c>
      <c r="AB207" s="83">
        <f>' CALCULATIONS'!AN1546</f>
        <v>5788895.8415831886</v>
      </c>
      <c r="AC207" s="83">
        <f>' CALCULATIONS'!AO1546</f>
        <v>1205195.7258810145</v>
      </c>
      <c r="AD207" s="83">
        <f>' CALCULATIONS'!AP1546</f>
        <v>4528975.2350542443</v>
      </c>
      <c r="AE207" s="83">
        <f>' CALCULATIONS'!AQ1546</f>
        <v>1557542.5747625467</v>
      </c>
      <c r="AF207" s="83">
        <f>' CALCULATIONS'!AR1546</f>
        <v>5054001.8104405366</v>
      </c>
      <c r="AG207" s="83">
        <f>' CALCULATIONS'!AS1546</f>
        <v>1147608.9505863627</v>
      </c>
      <c r="AH207" s="83">
        <f>' CALCULATIONS'!AT1546</f>
        <v>4084349.9797917679</v>
      </c>
      <c r="AI207" s="83">
        <f>' CALCULATIONS'!AU1546</f>
        <v>1278524.779688258</v>
      </c>
      <c r="AJ207" s="83">
        <f>' CALCULATIONS'!AV1546</f>
        <v>4764656.1153948121</v>
      </c>
      <c r="AK207" s="83">
        <f>' CALCULATIONS'!AW1546</f>
        <v>1163170.3019538661</v>
      </c>
      <c r="AL207" s="83">
        <f>' CALCULATIONS'!AX1546</f>
        <v>4518168.5917307632</v>
      </c>
      <c r="AM207" s="83">
        <f>' CALCULATIONS'!AY1546</f>
        <v>1564874.7474562307</v>
      </c>
      <c r="AN207" s="83">
        <f>' CALCULATIONS'!AZ1546</f>
        <v>4324061.112887959</v>
      </c>
      <c r="AO207" s="83">
        <f>' CALCULATIONS'!BA1546</f>
        <v>1117253.3464910372</v>
      </c>
      <c r="AP207" s="83">
        <f>' CALCULATIONS'!BB1546</f>
        <v>4658638.029351444</v>
      </c>
      <c r="AQ207" s="83">
        <f>' CALCULATIONS'!BC1546</f>
        <v>1234682.3685521223</v>
      </c>
      <c r="AR207" s="83">
        <f>' CALCULATIONS'!BD1546</f>
        <v>5123305.7276664115</v>
      </c>
      <c r="AS207" s="83">
        <f>' CALCULATIONS'!BE1546</f>
        <v>1181295.17687767</v>
      </c>
      <c r="AT207" s="83">
        <f>' CALCULATIONS'!BF1546</f>
        <v>4357985.4154629214</v>
      </c>
      <c r="AU207" s="83">
        <f>' CALCULATIONS'!BG1546</f>
        <v>1108258.2325770054</v>
      </c>
      <c r="AV207" s="83">
        <f>' CALCULATIONS'!BH1546</f>
        <v>4659619.7678647619</v>
      </c>
      <c r="AW207" s="83">
        <f>' CALCULATIONS'!BI1546</f>
        <v>1297688.2212544386</v>
      </c>
      <c r="AX207" s="83">
        <f>' CALCULATIONS'!BJ1546</f>
        <v>4969661.8582708556</v>
      </c>
      <c r="AY207" s="83">
        <f>' CALCULATIONS'!BK1546</f>
        <v>1645642.2890836478</v>
      </c>
      <c r="AZ207" s="83">
        <f>' CALCULATIONS'!BL1546</f>
        <v>4924999.6753792204</v>
      </c>
      <c r="BA207" s="83">
        <f>' CALCULATIONS'!BM1546</f>
        <v>1064831.453605881</v>
      </c>
      <c r="BB207" s="83">
        <f>' CALCULATIONS'!BN1546</f>
        <v>4806588.6926497566</v>
      </c>
      <c r="BC207" s="83">
        <f>' CALCULATIONS'!BO1546</f>
        <v>1278958.3971635234</v>
      </c>
      <c r="BD207" s="83">
        <f>' CALCULATIONS'!BP1546</f>
        <v>5591435.4373034677</v>
      </c>
      <c r="BE207" s="83">
        <f>' CALCULATIONS'!BQ1546</f>
        <v>1052613.7867490961</v>
      </c>
      <c r="BF207" s="83">
        <f>' CALCULATIONS'!BR1546</f>
        <v>4264966.1040124651</v>
      </c>
      <c r="BG207" s="83">
        <f>' CALCULATIONS'!BS1546</f>
        <v>1172335.8376348387</v>
      </c>
      <c r="BH207" s="83">
        <f>' CALCULATIONS'!BT1546</f>
        <v>4974604.4691412542</v>
      </c>
      <c r="BI207" s="83">
        <f>' CALCULATIONS'!BU1546</f>
        <v>1015295.3271719429</v>
      </c>
      <c r="BJ207" s="83">
        <f>' CALCULATIONS'!BV1546</f>
        <v>4531002.1806434626</v>
      </c>
      <c r="BK207" s="650">
        <f t="shared" si="4"/>
        <v>113223689.79973516</v>
      </c>
    </row>
    <row r="208" spans="1:63" ht="15.75" x14ac:dyDescent="0.25">
      <c r="A208" s="968" t="s">
        <v>826</v>
      </c>
      <c r="C208" s="83">
        <f>' CALCULATIONS'!O655</f>
        <v>0</v>
      </c>
      <c r="D208" s="83">
        <f>' CALCULATIONS'!P655</f>
        <v>0</v>
      </c>
      <c r="E208" s="83">
        <f>' CALCULATIONS'!Q655</f>
        <v>0</v>
      </c>
      <c r="F208" s="83">
        <f>' CALCULATIONS'!R655</f>
        <v>0</v>
      </c>
      <c r="G208" s="83">
        <f>' CALCULATIONS'!S655</f>
        <v>0</v>
      </c>
      <c r="H208" s="83">
        <f>' CALCULATIONS'!T655</f>
        <v>0</v>
      </c>
      <c r="I208" s="83">
        <f>' CALCULATIONS'!U655</f>
        <v>0</v>
      </c>
      <c r="J208" s="83">
        <f>' CALCULATIONS'!V655</f>
        <v>0</v>
      </c>
      <c r="K208" s="83">
        <f>' CALCULATIONS'!W655</f>
        <v>0</v>
      </c>
      <c r="L208" s="83">
        <f>' CALCULATIONS'!X655</f>
        <v>0</v>
      </c>
      <c r="M208" s="83">
        <f>' CALCULATIONS'!Y655</f>
        <v>0</v>
      </c>
      <c r="N208" s="83">
        <f>' CALCULATIONS'!Z655</f>
        <v>0</v>
      </c>
      <c r="O208" s="83">
        <f>' CALCULATIONS'!AA655</f>
        <v>0</v>
      </c>
      <c r="P208" s="83">
        <f>' CALCULATIONS'!AB655</f>
        <v>0</v>
      </c>
      <c r="Q208" s="83">
        <f>' CALCULATIONS'!AC655</f>
        <v>0</v>
      </c>
      <c r="R208" s="83">
        <f>' CALCULATIONS'!AD655</f>
        <v>0</v>
      </c>
      <c r="S208" s="83">
        <f>' CALCULATIONS'!AE655</f>
        <v>0</v>
      </c>
      <c r="T208" s="83">
        <f>' CALCULATIONS'!AF655</f>
        <v>0</v>
      </c>
      <c r="U208" s="83">
        <f>' CALCULATIONS'!AG655</f>
        <v>0</v>
      </c>
      <c r="V208" s="83">
        <f>' CALCULATIONS'!AH655</f>
        <v>0</v>
      </c>
      <c r="W208" s="83">
        <f>' CALCULATIONS'!AI655</f>
        <v>0</v>
      </c>
      <c r="X208" s="83">
        <f>' CALCULATIONS'!AJ655</f>
        <v>0</v>
      </c>
      <c r="Y208" s="83">
        <f>' CALCULATIONS'!AK655</f>
        <v>0</v>
      </c>
      <c r="Z208" s="83">
        <f>' CALCULATIONS'!AL655</f>
        <v>0</v>
      </c>
      <c r="AA208" s="83">
        <f>' CALCULATIONS'!AM655</f>
        <v>770683.32451479603</v>
      </c>
      <c r="AB208" s="83">
        <f>' CALCULATIONS'!AN655</f>
        <v>1156054.3014669265</v>
      </c>
      <c r="AC208" s="83">
        <f>' CALCULATIONS'!AO655</f>
        <v>770683.32451479603</v>
      </c>
      <c r="AD208" s="83">
        <f>' CALCULATIONS'!AP655</f>
        <v>1156054.3014669265</v>
      </c>
      <c r="AE208" s="83">
        <f>' CALCULATIONS'!AQ655</f>
        <v>770683.32451479603</v>
      </c>
      <c r="AF208" s="83">
        <f>' CALCULATIONS'!AR655</f>
        <v>1156054.3014669265</v>
      </c>
      <c r="AG208" s="83">
        <f>' CALCULATIONS'!AS655</f>
        <v>770683.32451479603</v>
      </c>
      <c r="AH208" s="83">
        <f>' CALCULATIONS'!AT655</f>
        <v>1156054.3014669265</v>
      </c>
      <c r="AI208" s="83">
        <f>' CALCULATIONS'!AU655</f>
        <v>770683.32451479603</v>
      </c>
      <c r="AJ208" s="83">
        <f>' CALCULATIONS'!AV655</f>
        <v>1156054.3014669265</v>
      </c>
      <c r="AK208" s="83">
        <f>' CALCULATIONS'!AW655</f>
        <v>770683.32451479603</v>
      </c>
      <c r="AL208" s="83">
        <f>' CALCULATIONS'!AX655</f>
        <v>1156054.3014669265</v>
      </c>
      <c r="AM208" s="83">
        <f>' CALCULATIONS'!AY655</f>
        <v>819581.26134275482</v>
      </c>
      <c r="AN208" s="83">
        <f>' CALCULATIONS'!AZ655</f>
        <v>1229402.1594364436</v>
      </c>
      <c r="AO208" s="83">
        <f>' CALCULATIONS'!BA655</f>
        <v>819581.26134275482</v>
      </c>
      <c r="AP208" s="83">
        <f>' CALCULATIONS'!BB655</f>
        <v>1229402.1594364436</v>
      </c>
      <c r="AQ208" s="83">
        <f>' CALCULATIONS'!BC655</f>
        <v>819581.26134275482</v>
      </c>
      <c r="AR208" s="83">
        <f>' CALCULATIONS'!BD655</f>
        <v>1229402.1594364436</v>
      </c>
      <c r="AS208" s="83">
        <f>' CALCULATIONS'!BE655</f>
        <v>819581.26134275482</v>
      </c>
      <c r="AT208" s="83">
        <f>' CALCULATIONS'!BF655</f>
        <v>1229402.1594364436</v>
      </c>
      <c r="AU208" s="83">
        <f>' CALCULATIONS'!BG655</f>
        <v>819581.26134275482</v>
      </c>
      <c r="AV208" s="83">
        <f>' CALCULATIONS'!BH655</f>
        <v>1229402.1594364436</v>
      </c>
      <c r="AW208" s="83">
        <f>' CALCULATIONS'!BI655</f>
        <v>819581.26134275482</v>
      </c>
      <c r="AX208" s="83">
        <f>' CALCULATIONS'!BJ655</f>
        <v>1229402.1594364436</v>
      </c>
      <c r="AY208" s="83">
        <f>' CALCULATIONS'!BK655</f>
        <v>887154.75870272436</v>
      </c>
      <c r="AZ208" s="83">
        <f>' CALCULATIONS'!BL655</f>
        <v>1330794.5434254075</v>
      </c>
      <c r="BA208" s="83">
        <f>' CALCULATIONS'!BM655</f>
        <v>887154.75870272436</v>
      </c>
      <c r="BB208" s="83">
        <f>' CALCULATIONS'!BN655</f>
        <v>1330794.5434254075</v>
      </c>
      <c r="BC208" s="83">
        <f>' CALCULATIONS'!BO655</f>
        <v>887154.75870272436</v>
      </c>
      <c r="BD208" s="83">
        <f>' CALCULATIONS'!BP655</f>
        <v>1330794.5434254075</v>
      </c>
      <c r="BE208" s="83">
        <f>' CALCULATIONS'!BQ655</f>
        <v>887154.75870272436</v>
      </c>
      <c r="BF208" s="83">
        <f>' CALCULATIONS'!BR655</f>
        <v>1330794.5434254075</v>
      </c>
      <c r="BG208" s="83">
        <f>' CALCULATIONS'!BS655</f>
        <v>887154.75870272436</v>
      </c>
      <c r="BH208" s="83">
        <f>' CALCULATIONS'!BT655</f>
        <v>1330794.5434254075</v>
      </c>
      <c r="BI208" s="83">
        <f>' CALCULATIONS'!BU655</f>
        <v>887154.75870272436</v>
      </c>
      <c r="BJ208" s="83">
        <f>' CALCULATIONS'!BV655</f>
        <v>1330794.5434254075</v>
      </c>
      <c r="BK208" s="650">
        <f t="shared" si="4"/>
        <v>37162022.093334325</v>
      </c>
    </row>
    <row r="209" spans="1:63" ht="15.75" x14ac:dyDescent="0.25">
      <c r="A209" s="627" t="s">
        <v>849</v>
      </c>
      <c r="C209" s="83">
        <f>C210+C211</f>
        <v>0</v>
      </c>
      <c r="D209" s="83">
        <f t="shared" ref="D209:BJ209" si="98">D210+D211</f>
        <v>0</v>
      </c>
      <c r="E209" s="83">
        <f t="shared" si="98"/>
        <v>0</v>
      </c>
      <c r="F209" s="83">
        <f t="shared" si="98"/>
        <v>0</v>
      </c>
      <c r="G209" s="83">
        <f t="shared" si="98"/>
        <v>0</v>
      </c>
      <c r="H209" s="83">
        <f t="shared" si="98"/>
        <v>0</v>
      </c>
      <c r="I209" s="83">
        <f t="shared" si="98"/>
        <v>0</v>
      </c>
      <c r="J209" s="83">
        <f t="shared" si="98"/>
        <v>0</v>
      </c>
      <c r="K209" s="83">
        <f t="shared" si="98"/>
        <v>0</v>
      </c>
      <c r="L209" s="83">
        <f t="shared" si="98"/>
        <v>0</v>
      </c>
      <c r="M209" s="83">
        <f t="shared" si="98"/>
        <v>0</v>
      </c>
      <c r="N209" s="83">
        <f t="shared" si="98"/>
        <v>0</v>
      </c>
      <c r="O209" s="83">
        <f t="shared" si="98"/>
        <v>0</v>
      </c>
      <c r="P209" s="83">
        <f t="shared" si="98"/>
        <v>0</v>
      </c>
      <c r="Q209" s="83">
        <f t="shared" si="98"/>
        <v>0</v>
      </c>
      <c r="R209" s="83">
        <f t="shared" si="98"/>
        <v>0</v>
      </c>
      <c r="S209" s="83">
        <f t="shared" si="98"/>
        <v>0</v>
      </c>
      <c r="T209" s="83">
        <f t="shared" si="98"/>
        <v>0</v>
      </c>
      <c r="U209" s="83">
        <f t="shared" si="98"/>
        <v>0</v>
      </c>
      <c r="V209" s="83">
        <f t="shared" si="98"/>
        <v>0</v>
      </c>
      <c r="W209" s="83">
        <f t="shared" si="98"/>
        <v>0</v>
      </c>
      <c r="X209" s="83">
        <f t="shared" si="98"/>
        <v>0</v>
      </c>
      <c r="Y209" s="83">
        <f t="shared" si="98"/>
        <v>0</v>
      </c>
      <c r="Z209" s="83">
        <f t="shared" si="98"/>
        <v>0</v>
      </c>
      <c r="AA209" s="83">
        <f t="shared" si="98"/>
        <v>17684057.618956372</v>
      </c>
      <c r="AB209" s="83">
        <f t="shared" si="98"/>
        <v>25178420.972445138</v>
      </c>
      <c r="AC209" s="83">
        <f t="shared" si="98"/>
        <v>7098666.5871142084</v>
      </c>
      <c r="AD209" s="83">
        <f t="shared" si="98"/>
        <v>25116489.894750271</v>
      </c>
      <c r="AE209" s="83">
        <f t="shared" si="98"/>
        <v>6711273.1179084256</v>
      </c>
      <c r="AF209" s="83">
        <f t="shared" si="98"/>
        <v>21258681.774439611</v>
      </c>
      <c r="AG209" s="83">
        <f t="shared" si="98"/>
        <v>6947200.7391168317</v>
      </c>
      <c r="AH209" s="83">
        <f t="shared" si="98"/>
        <v>26008964.700578175</v>
      </c>
      <c r="AI209" s="83">
        <f t="shared" si="98"/>
        <v>6841175.0708618853</v>
      </c>
      <c r="AJ209" s="83">
        <f t="shared" si="98"/>
        <v>23723357.701634794</v>
      </c>
      <c r="AK209" s="83">
        <f t="shared" si="98"/>
        <v>6708877.0544111244</v>
      </c>
      <c r="AL209" s="83">
        <f t="shared" si="98"/>
        <v>20546031.576392345</v>
      </c>
      <c r="AM209" s="83">
        <f t="shared" si="98"/>
        <v>11388983.170971336</v>
      </c>
      <c r="AN209" s="83">
        <f t="shared" si="98"/>
        <v>31172791.892498527</v>
      </c>
      <c r="AO209" s="83">
        <f t="shared" si="98"/>
        <v>8192715.9273547633</v>
      </c>
      <c r="AP209" s="83">
        <f t="shared" si="98"/>
        <v>31059628.616212007</v>
      </c>
      <c r="AQ209" s="83">
        <f t="shared" si="98"/>
        <v>7531919.5513530634</v>
      </c>
      <c r="AR209" s="83">
        <f t="shared" si="98"/>
        <v>24506535.264480565</v>
      </c>
      <c r="AS209" s="83">
        <f t="shared" si="98"/>
        <v>7892719.9836692167</v>
      </c>
      <c r="AT209" s="83">
        <f t="shared" si="98"/>
        <v>32571007.385214884</v>
      </c>
      <c r="AU209" s="83">
        <f t="shared" si="98"/>
        <v>7728277.4957075315</v>
      </c>
      <c r="AV209" s="83">
        <f t="shared" si="98"/>
        <v>28502471.96409383</v>
      </c>
      <c r="AW209" s="83">
        <f t="shared" si="98"/>
        <v>7495235.8202709416</v>
      </c>
      <c r="AX209" s="83">
        <f t="shared" si="98"/>
        <v>23331900.051982112</v>
      </c>
      <c r="AY209" s="83">
        <f t="shared" si="98"/>
        <v>10897299.880764958</v>
      </c>
      <c r="AZ209" s="83">
        <f t="shared" si="98"/>
        <v>36562373.144115262</v>
      </c>
      <c r="BA209" s="83">
        <f t="shared" si="98"/>
        <v>8449316.9819008987</v>
      </c>
      <c r="BB209" s="83">
        <f t="shared" si="98"/>
        <v>36509580.978388444</v>
      </c>
      <c r="BC209" s="83">
        <f t="shared" si="98"/>
        <v>7896760.018163587</v>
      </c>
      <c r="BD209" s="83">
        <f t="shared" si="98"/>
        <v>29697757.469128244</v>
      </c>
      <c r="BE209" s="83">
        <f t="shared" si="98"/>
        <v>8175326.9578506192</v>
      </c>
      <c r="BF209" s="83">
        <f t="shared" si="98"/>
        <v>37951497.457260944</v>
      </c>
      <c r="BG209" s="83">
        <f t="shared" si="98"/>
        <v>8067847.3405893072</v>
      </c>
      <c r="BH209" s="83">
        <f t="shared" si="98"/>
        <v>33909500.479992509</v>
      </c>
      <c r="BI209" s="83">
        <f t="shared" si="98"/>
        <v>7861654.8934415681</v>
      </c>
      <c r="BJ209" s="83">
        <f t="shared" si="98"/>
        <v>28434152.279771727</v>
      </c>
      <c r="BK209" s="650">
        <f t="shared" si="4"/>
        <v>669610451.81378579</v>
      </c>
    </row>
    <row r="210" spans="1:63" ht="15.75" x14ac:dyDescent="0.25">
      <c r="A210" s="627" t="s">
        <v>1250</v>
      </c>
      <c r="C210" s="83">
        <f>' MOD'!C261</f>
        <v>0</v>
      </c>
      <c r="D210" s="83">
        <f>' MOD'!D261</f>
        <v>0</v>
      </c>
      <c r="E210" s="83">
        <f>' MOD'!E261</f>
        <v>0</v>
      </c>
      <c r="F210" s="83">
        <f>' MOD'!F261</f>
        <v>0</v>
      </c>
      <c r="G210" s="83">
        <f>' MOD'!G261</f>
        <v>0</v>
      </c>
      <c r="H210" s="83">
        <f>' MOD'!H261</f>
        <v>0</v>
      </c>
      <c r="I210" s="83">
        <f>' MOD'!I261</f>
        <v>0</v>
      </c>
      <c r="J210" s="83">
        <f>' MOD'!J261</f>
        <v>0</v>
      </c>
      <c r="K210" s="83">
        <f>' MOD'!K261</f>
        <v>0</v>
      </c>
      <c r="L210" s="83">
        <f>' MOD'!L261</f>
        <v>0</v>
      </c>
      <c r="M210" s="83">
        <f>' MOD'!M261</f>
        <v>0</v>
      </c>
      <c r="N210" s="83">
        <f>' MOD'!N261</f>
        <v>0</v>
      </c>
      <c r="O210" s="83">
        <f>' MOD'!O261</f>
        <v>0</v>
      </c>
      <c r="P210" s="83">
        <f>' MOD'!P261</f>
        <v>0</v>
      </c>
      <c r="Q210" s="83">
        <f>' MOD'!Q261</f>
        <v>0</v>
      </c>
      <c r="R210" s="83">
        <f>' MOD'!R261</f>
        <v>0</v>
      </c>
      <c r="S210" s="83">
        <f>' MOD'!S261</f>
        <v>0</v>
      </c>
      <c r="T210" s="83">
        <f>' MOD'!T261</f>
        <v>0</v>
      </c>
      <c r="U210" s="83">
        <f>' MOD'!U261</f>
        <v>0</v>
      </c>
      <c r="V210" s="83">
        <f>' MOD'!V261</f>
        <v>0</v>
      </c>
      <c r="W210" s="83">
        <f>' MOD'!W261</f>
        <v>0</v>
      </c>
      <c r="X210" s="83">
        <f>' MOD'!X261</f>
        <v>0</v>
      </c>
      <c r="Y210" s="83">
        <f>' MOD'!Y261</f>
        <v>0</v>
      </c>
      <c r="Z210" s="83">
        <f>' MOD'!Z261</f>
        <v>0</v>
      </c>
      <c r="AA210" s="83">
        <f>' MOD'!AA261</f>
        <v>17684057.618956372</v>
      </c>
      <c r="AB210" s="83">
        <f>' MOD'!AB261</f>
        <v>25178420.972445138</v>
      </c>
      <c r="AC210" s="83">
        <f>' MOD'!AC261</f>
        <v>7098666.5871142084</v>
      </c>
      <c r="AD210" s="83">
        <f>' MOD'!AD261</f>
        <v>25116489.894750271</v>
      </c>
      <c r="AE210" s="83">
        <f>' MOD'!AE261</f>
        <v>6711273.1179084256</v>
      </c>
      <c r="AF210" s="83">
        <f>' MOD'!AF261</f>
        <v>21258681.774439611</v>
      </c>
      <c r="AG210" s="83">
        <f>' MOD'!AG261</f>
        <v>6947200.7391168317</v>
      </c>
      <c r="AH210" s="83">
        <f>' MOD'!AH261</f>
        <v>26008964.700578175</v>
      </c>
      <c r="AI210" s="83">
        <f>' MOD'!AI261</f>
        <v>6841175.0708618853</v>
      </c>
      <c r="AJ210" s="83">
        <f>' MOD'!AJ261</f>
        <v>23723357.701634794</v>
      </c>
      <c r="AK210" s="83">
        <f>' MOD'!AK261</f>
        <v>6708877.0544111244</v>
      </c>
      <c r="AL210" s="83">
        <f>' MOD'!AL261</f>
        <v>20546031.576392345</v>
      </c>
      <c r="AM210" s="83">
        <f>' MOD'!AM261</f>
        <v>11388983.170971336</v>
      </c>
      <c r="AN210" s="83">
        <f>' MOD'!AN261</f>
        <v>31172791.892498527</v>
      </c>
      <c r="AO210" s="83">
        <f>' MOD'!AO261</f>
        <v>8192715.9273547633</v>
      </c>
      <c r="AP210" s="83">
        <f>' MOD'!AP261</f>
        <v>31059628.616212007</v>
      </c>
      <c r="AQ210" s="83">
        <f>' MOD'!AQ261</f>
        <v>7531919.5513530634</v>
      </c>
      <c r="AR210" s="83">
        <f>' MOD'!AR261</f>
        <v>24506535.264480565</v>
      </c>
      <c r="AS210" s="83">
        <f>' MOD'!AS261</f>
        <v>7892719.9836692167</v>
      </c>
      <c r="AT210" s="83">
        <f>' MOD'!AT261</f>
        <v>32571007.385214884</v>
      </c>
      <c r="AU210" s="83">
        <f>' MOD'!AU261</f>
        <v>7728277.4957075315</v>
      </c>
      <c r="AV210" s="83">
        <f>' MOD'!AV261</f>
        <v>28502471.96409383</v>
      </c>
      <c r="AW210" s="83">
        <f>' MOD'!AW261</f>
        <v>7495235.8202709416</v>
      </c>
      <c r="AX210" s="83">
        <f>' MOD'!AX261</f>
        <v>23331900.051982112</v>
      </c>
      <c r="AY210" s="83">
        <f>' MOD'!AY261</f>
        <v>10897299.880764958</v>
      </c>
      <c r="AZ210" s="83">
        <f>' MOD'!AZ261</f>
        <v>36562373.144115262</v>
      </c>
      <c r="BA210" s="83">
        <f>' MOD'!BA261</f>
        <v>8449316.9819008987</v>
      </c>
      <c r="BB210" s="83">
        <f>' MOD'!BB261</f>
        <v>36509580.978388444</v>
      </c>
      <c r="BC210" s="83">
        <f>' MOD'!BC261</f>
        <v>7896760.018163587</v>
      </c>
      <c r="BD210" s="83">
        <f>' MOD'!BD261</f>
        <v>29697757.469128244</v>
      </c>
      <c r="BE210" s="83">
        <f>' MOD'!BE261</f>
        <v>8175326.9578506192</v>
      </c>
      <c r="BF210" s="83">
        <f>' MOD'!BF261</f>
        <v>37951497.457260944</v>
      </c>
      <c r="BG210" s="83">
        <f>' MOD'!BG261</f>
        <v>8067847.3405893072</v>
      </c>
      <c r="BH210" s="83">
        <f>' MOD'!BH261</f>
        <v>33909500.479992509</v>
      </c>
      <c r="BI210" s="83">
        <f>' MOD'!BI261</f>
        <v>7861654.8934415681</v>
      </c>
      <c r="BJ210" s="83">
        <f>' MOD'!BJ261</f>
        <v>28434152.279771727</v>
      </c>
      <c r="BK210" s="650">
        <f t="shared" si="4"/>
        <v>669610451.81378579</v>
      </c>
    </row>
    <row r="211" spans="1:63" ht="15.75" x14ac:dyDescent="0.25">
      <c r="A211" s="627" t="s">
        <v>1251</v>
      </c>
      <c r="C211" s="83">
        <f>' MOD'!C277</f>
        <v>0</v>
      </c>
      <c r="D211" s="83">
        <f>' MOD'!D277</f>
        <v>0</v>
      </c>
      <c r="E211" s="83">
        <f>' MOD'!E277</f>
        <v>0</v>
      </c>
      <c r="F211" s="83">
        <f>' MOD'!F277</f>
        <v>0</v>
      </c>
      <c r="G211" s="83">
        <f>' MOD'!G277</f>
        <v>0</v>
      </c>
      <c r="H211" s="83">
        <f>' MOD'!H277</f>
        <v>0</v>
      </c>
      <c r="I211" s="83">
        <f>' MOD'!I277</f>
        <v>0</v>
      </c>
      <c r="J211" s="83">
        <f>' MOD'!J277</f>
        <v>0</v>
      </c>
      <c r="K211" s="83">
        <f>' MOD'!K277</f>
        <v>0</v>
      </c>
      <c r="L211" s="83">
        <f>' MOD'!L277</f>
        <v>0</v>
      </c>
      <c r="M211" s="83">
        <f>' MOD'!M277</f>
        <v>0</v>
      </c>
      <c r="N211" s="83">
        <f>' MOD'!N277</f>
        <v>0</v>
      </c>
      <c r="O211" s="83">
        <f>' MOD'!O277</f>
        <v>0</v>
      </c>
      <c r="P211" s="83">
        <f>' MOD'!P277</f>
        <v>0</v>
      </c>
      <c r="Q211" s="83">
        <f>' MOD'!Q277</f>
        <v>0</v>
      </c>
      <c r="R211" s="83">
        <f>' MOD'!R277</f>
        <v>0</v>
      </c>
      <c r="S211" s="83">
        <f>' MOD'!S277</f>
        <v>0</v>
      </c>
      <c r="T211" s="83">
        <f>' MOD'!T277</f>
        <v>0</v>
      </c>
      <c r="U211" s="83">
        <f>' MOD'!U277</f>
        <v>0</v>
      </c>
      <c r="V211" s="83">
        <f>' MOD'!V277</f>
        <v>0</v>
      </c>
      <c r="W211" s="83">
        <f>' MOD'!W277</f>
        <v>0</v>
      </c>
      <c r="X211" s="83">
        <f>' MOD'!X277</f>
        <v>0</v>
      </c>
      <c r="Y211" s="83">
        <f>' MOD'!Y277</f>
        <v>0</v>
      </c>
      <c r="Z211" s="83">
        <f>' MOD'!Z277</f>
        <v>0</v>
      </c>
      <c r="AA211" s="83">
        <f>' MOD'!AA277</f>
        <v>0</v>
      </c>
      <c r="AB211" s="83">
        <f>' MOD'!AB277</f>
        <v>0</v>
      </c>
      <c r="AC211" s="83">
        <f>' MOD'!AC277</f>
        <v>0</v>
      </c>
      <c r="AD211" s="83">
        <f>' MOD'!AD277</f>
        <v>0</v>
      </c>
      <c r="AE211" s="83">
        <f>' MOD'!AE277</f>
        <v>0</v>
      </c>
      <c r="AF211" s="83">
        <f>' MOD'!AF277</f>
        <v>0</v>
      </c>
      <c r="AG211" s="83">
        <f>' MOD'!AG277</f>
        <v>0</v>
      </c>
      <c r="AH211" s="83">
        <f>' MOD'!AH277</f>
        <v>0</v>
      </c>
      <c r="AI211" s="83">
        <f>' MOD'!AI277</f>
        <v>0</v>
      </c>
      <c r="AJ211" s="83">
        <f>' MOD'!AJ277</f>
        <v>0</v>
      </c>
      <c r="AK211" s="83">
        <f>' MOD'!AK277</f>
        <v>0</v>
      </c>
      <c r="AL211" s="83">
        <f>' MOD'!AL277</f>
        <v>0</v>
      </c>
      <c r="AM211" s="83">
        <f>' MOD'!AM277</f>
        <v>0</v>
      </c>
      <c r="AN211" s="83">
        <f>' MOD'!AN277</f>
        <v>0</v>
      </c>
      <c r="AO211" s="83">
        <f>' MOD'!AO277</f>
        <v>0</v>
      </c>
      <c r="AP211" s="83">
        <f>' MOD'!AP277</f>
        <v>0</v>
      </c>
      <c r="AQ211" s="83">
        <f>' MOD'!AQ277</f>
        <v>0</v>
      </c>
      <c r="AR211" s="83">
        <f>' MOD'!AR277</f>
        <v>0</v>
      </c>
      <c r="AS211" s="83">
        <f>' MOD'!AS277</f>
        <v>0</v>
      </c>
      <c r="AT211" s="83">
        <f>' MOD'!AT277</f>
        <v>0</v>
      </c>
      <c r="AU211" s="83">
        <f>' MOD'!AU277</f>
        <v>0</v>
      </c>
      <c r="AV211" s="83">
        <f>' MOD'!AV277</f>
        <v>0</v>
      </c>
      <c r="AW211" s="83">
        <f>' MOD'!AW277</f>
        <v>0</v>
      </c>
      <c r="AX211" s="83">
        <f>' MOD'!AX277</f>
        <v>0</v>
      </c>
      <c r="AY211" s="83">
        <f>' MOD'!AY277</f>
        <v>0</v>
      </c>
      <c r="AZ211" s="83">
        <f>' MOD'!AZ277</f>
        <v>0</v>
      </c>
      <c r="BA211" s="83">
        <f>' MOD'!BA277</f>
        <v>0</v>
      </c>
      <c r="BB211" s="83">
        <f>' MOD'!BB277</f>
        <v>0</v>
      </c>
      <c r="BC211" s="83">
        <f>' MOD'!BC277</f>
        <v>0</v>
      </c>
      <c r="BD211" s="83">
        <f>' MOD'!BD277</f>
        <v>0</v>
      </c>
      <c r="BE211" s="83">
        <f>' MOD'!BE277</f>
        <v>0</v>
      </c>
      <c r="BF211" s="83">
        <f>' MOD'!BF277</f>
        <v>0</v>
      </c>
      <c r="BG211" s="83">
        <f>' MOD'!BG277</f>
        <v>0</v>
      </c>
      <c r="BH211" s="83">
        <f>' MOD'!BH277</f>
        <v>0</v>
      </c>
      <c r="BI211" s="83">
        <f>' MOD'!BI277</f>
        <v>0</v>
      </c>
      <c r="BJ211" s="83">
        <f>' MOD'!BJ277</f>
        <v>0</v>
      </c>
      <c r="BK211" s="650">
        <f>SUM(C211:BJ211)</f>
        <v>0</v>
      </c>
    </row>
    <row r="212" spans="1:63" ht="15.75" x14ac:dyDescent="0.25">
      <c r="A212" s="627" t="s">
        <v>850</v>
      </c>
      <c r="C212" s="83">
        <f>C213+C214+C217+C215+C216</f>
        <v>0</v>
      </c>
      <c r="D212" s="83">
        <f t="shared" ref="D212:BJ212" si="99">D213+D214+D217+D215+D216</f>
        <v>0</v>
      </c>
      <c r="E212" s="83">
        <f t="shared" si="99"/>
        <v>0</v>
      </c>
      <c r="F212" s="83">
        <f t="shared" si="99"/>
        <v>0</v>
      </c>
      <c r="G212" s="83">
        <f t="shared" si="99"/>
        <v>0</v>
      </c>
      <c r="H212" s="83">
        <f t="shared" si="99"/>
        <v>0</v>
      </c>
      <c r="I212" s="83">
        <f t="shared" si="99"/>
        <v>0</v>
      </c>
      <c r="J212" s="83">
        <f t="shared" si="99"/>
        <v>0</v>
      </c>
      <c r="K212" s="83">
        <f t="shared" si="99"/>
        <v>0</v>
      </c>
      <c r="L212" s="83">
        <f t="shared" si="99"/>
        <v>0</v>
      </c>
      <c r="M212" s="83">
        <f t="shared" si="99"/>
        <v>0</v>
      </c>
      <c r="N212" s="83">
        <f t="shared" si="99"/>
        <v>0</v>
      </c>
      <c r="O212" s="83">
        <f t="shared" si="99"/>
        <v>0</v>
      </c>
      <c r="P212" s="83">
        <f t="shared" si="99"/>
        <v>0</v>
      </c>
      <c r="Q212" s="83">
        <f t="shared" si="99"/>
        <v>0</v>
      </c>
      <c r="R212" s="83">
        <f t="shared" si="99"/>
        <v>0</v>
      </c>
      <c r="S212" s="83">
        <f t="shared" si="99"/>
        <v>0</v>
      </c>
      <c r="T212" s="83">
        <f t="shared" si="99"/>
        <v>0</v>
      </c>
      <c r="U212" s="83">
        <f t="shared" si="99"/>
        <v>0</v>
      </c>
      <c r="V212" s="83">
        <f t="shared" si="99"/>
        <v>0</v>
      </c>
      <c r="W212" s="83">
        <f t="shared" si="99"/>
        <v>0</v>
      </c>
      <c r="X212" s="83">
        <f t="shared" si="99"/>
        <v>0</v>
      </c>
      <c r="Y212" s="83">
        <f t="shared" si="99"/>
        <v>0</v>
      </c>
      <c r="Z212" s="83">
        <f t="shared" si="99"/>
        <v>0</v>
      </c>
      <c r="AA212" s="83">
        <f t="shared" si="99"/>
        <v>16525654.637224039</v>
      </c>
      <c r="AB212" s="83">
        <f t="shared" si="99"/>
        <v>21399958.915534995</v>
      </c>
      <c r="AC212" s="83">
        <f t="shared" si="99"/>
        <v>7834983.4148510601</v>
      </c>
      <c r="AD212" s="83">
        <f t="shared" si="99"/>
        <v>21189352.90366742</v>
      </c>
      <c r="AE212" s="83">
        <f t="shared" si="99"/>
        <v>7770903.4639772195</v>
      </c>
      <c r="AF212" s="83">
        <f t="shared" si="99"/>
        <v>20173426.790017076</v>
      </c>
      <c r="AG212" s="83">
        <f t="shared" si="99"/>
        <v>7805752.2640963495</v>
      </c>
      <c r="AH212" s="83">
        <f t="shared" si="99"/>
        <v>21414863.20455718</v>
      </c>
      <c r="AI212" s="83">
        <f t="shared" si="99"/>
        <v>7786582.1438211445</v>
      </c>
      <c r="AJ212" s="83">
        <f t="shared" si="99"/>
        <v>20763700.084140562</v>
      </c>
      <c r="AK212" s="83">
        <f t="shared" si="99"/>
        <v>7763540.574764302</v>
      </c>
      <c r="AL212" s="83">
        <f t="shared" si="99"/>
        <v>19975832.73131799</v>
      </c>
      <c r="AM212" s="83">
        <f t="shared" si="99"/>
        <v>9858912.9893566314</v>
      </c>
      <c r="AN212" s="83">
        <f t="shared" si="99"/>
        <v>22576142.788517382</v>
      </c>
      <c r="AO212" s="83">
        <f t="shared" si="99"/>
        <v>8013524.5761488369</v>
      </c>
      <c r="AP212" s="83">
        <f t="shared" si="99"/>
        <v>22345765.082625836</v>
      </c>
      <c r="AQ212" s="83">
        <f t="shared" si="99"/>
        <v>7928350.2231794465</v>
      </c>
      <c r="AR212" s="83">
        <f t="shared" si="99"/>
        <v>21039213.265271757</v>
      </c>
      <c r="AS212" s="83">
        <f t="shared" si="99"/>
        <v>7971002.6139744958</v>
      </c>
      <c r="AT212" s="83">
        <f t="shared" si="99"/>
        <v>22660701.714983515</v>
      </c>
      <c r="AU212" s="83">
        <f t="shared" si="99"/>
        <v>7948388.3950401777</v>
      </c>
      <c r="AV212" s="83">
        <f t="shared" si="99"/>
        <v>21762589.800831832</v>
      </c>
      <c r="AW212" s="83">
        <f t="shared" si="99"/>
        <v>7917732.9348148797</v>
      </c>
      <c r="AX212" s="83">
        <f t="shared" si="99"/>
        <v>20813110.366117205</v>
      </c>
      <c r="AY212" s="83">
        <f t="shared" si="99"/>
        <v>8300439.3943211129</v>
      </c>
      <c r="AZ212" s="83">
        <f t="shared" si="99"/>
        <v>22478074.986783646</v>
      </c>
      <c r="BA212" s="83">
        <f t="shared" si="99"/>
        <v>7543383.9422619045</v>
      </c>
      <c r="BB212" s="83">
        <f t="shared" si="99"/>
        <v>22274715.753225967</v>
      </c>
      <c r="BC212" s="83">
        <f t="shared" si="99"/>
        <v>7489929.5426763138</v>
      </c>
      <c r="BD212" s="83">
        <f t="shared" si="99"/>
        <v>21289994.561428919</v>
      </c>
      <c r="BE212" s="83">
        <f t="shared" si="99"/>
        <v>7514093.3379957424</v>
      </c>
      <c r="BF212" s="83">
        <f t="shared" si="99"/>
        <v>22480915.596264556</v>
      </c>
      <c r="BG212" s="83">
        <f t="shared" si="99"/>
        <v>7502444.0878455741</v>
      </c>
      <c r="BH212" s="83">
        <f t="shared" si="99"/>
        <v>21845453.001467671</v>
      </c>
      <c r="BI212" s="83">
        <f t="shared" si="99"/>
        <v>7481898.660078872</v>
      </c>
      <c r="BJ212" s="83">
        <f t="shared" si="99"/>
        <v>21106603.244624287</v>
      </c>
      <c r="BK212" s="650">
        <f t="shared" si="4"/>
        <v>538547931.98780596</v>
      </c>
    </row>
    <row r="213" spans="1:63" ht="15.75" x14ac:dyDescent="0.25">
      <c r="A213" s="634" t="s">
        <v>851</v>
      </c>
      <c r="C213" s="83">
        <f>ASSETS!HZ85+ASSETS!HZ133+ASSETS!HZ186</f>
        <v>0</v>
      </c>
      <c r="D213" s="83">
        <f>ASSETS!IA85+ASSETS!IA133+ASSETS!IA186</f>
        <v>0</v>
      </c>
      <c r="E213" s="83">
        <f>ASSETS!IB85+ASSETS!IB133+ASSETS!IB186</f>
        <v>0</v>
      </c>
      <c r="F213" s="83">
        <f>ASSETS!IC85+ASSETS!IC133+ASSETS!IC186</f>
        <v>0</v>
      </c>
      <c r="G213" s="83">
        <f>ASSETS!ID85+ASSETS!ID133+ASSETS!ID186</f>
        <v>0</v>
      </c>
      <c r="H213" s="83">
        <f>ASSETS!IE85+ASSETS!IE133+ASSETS!IE186</f>
        <v>0</v>
      </c>
      <c r="I213" s="83">
        <f>ASSETS!IF85+ASSETS!IF133+ASSETS!IF186</f>
        <v>0</v>
      </c>
      <c r="J213" s="83">
        <f>ASSETS!IG85+ASSETS!IG133+ASSETS!IG186</f>
        <v>0</v>
      </c>
      <c r="K213" s="83">
        <f>ASSETS!IH85+ASSETS!IH133+ASSETS!IH186</f>
        <v>0</v>
      </c>
      <c r="L213" s="83">
        <f>ASSETS!II85+ASSETS!II133+ASSETS!II186</f>
        <v>0</v>
      </c>
      <c r="M213" s="83">
        <f>ASSETS!IJ85+ASSETS!IJ133+ASSETS!IJ186</f>
        <v>0</v>
      </c>
      <c r="N213" s="83">
        <f>ASSETS!IK85+ASSETS!IK133+ASSETS!IK186</f>
        <v>0</v>
      </c>
      <c r="O213" s="83">
        <f>ASSETS!IL85+ASSETS!IL133+ASSETS!IL186</f>
        <v>0</v>
      </c>
      <c r="P213" s="83">
        <f>ASSETS!IM85+ASSETS!IM133+ASSETS!IM186</f>
        <v>0</v>
      </c>
      <c r="Q213" s="83">
        <f>ASSETS!IN85+ASSETS!IN133+ASSETS!IN186</f>
        <v>0</v>
      </c>
      <c r="R213" s="83">
        <f>ASSETS!IO85+ASSETS!IO133+ASSETS!IO186</f>
        <v>0</v>
      </c>
      <c r="S213" s="83">
        <f>ASSETS!IP85+ASSETS!IP133+ASSETS!IP186</f>
        <v>0</v>
      </c>
      <c r="T213" s="83">
        <f>ASSETS!IQ85+ASSETS!IQ133+ASSETS!IQ186</f>
        <v>0</v>
      </c>
      <c r="U213" s="83">
        <f>ASSETS!IR85+ASSETS!IR133+ASSETS!IR186</f>
        <v>0</v>
      </c>
      <c r="V213" s="83">
        <f>ASSETS!IS85+ASSETS!IS133+ASSETS!IS186</f>
        <v>0</v>
      </c>
      <c r="W213" s="83">
        <f>ASSETS!IT85+ASSETS!IT133+ASSETS!IT186</f>
        <v>0</v>
      </c>
      <c r="X213" s="83">
        <f>ASSETS!IU85+ASSETS!IU133+ASSETS!IU186</f>
        <v>0</v>
      </c>
      <c r="Y213" s="83">
        <f>ASSETS!IV85+ASSETS!IV133+ASSETS!IV186</f>
        <v>0</v>
      </c>
      <c r="Z213" s="83">
        <f>ASSETS!IW85+ASSETS!IW133+ASSETS!IW186</f>
        <v>0</v>
      </c>
      <c r="AA213" s="83">
        <f>ASSETS!IX85+ASSETS!IX133+ASSETS!IX186</f>
        <v>7918543.8127206974</v>
      </c>
      <c r="AB213" s="83">
        <f>ASSETS!IY85+ASSETS!IY133+ASSETS!IY186</f>
        <v>10946744.661472082</v>
      </c>
      <c r="AC213" s="83">
        <f>ASSETS!IZ85+ASSETS!IZ133+ASSETS!IZ186</f>
        <v>2914635.138201409</v>
      </c>
      <c r="AD213" s="83">
        <f>ASSETS!JA85+ASSETS!JA133+ASSETS!JA186</f>
        <v>10736138.649604507</v>
      </c>
      <c r="AE213" s="83">
        <f>ASSETS!JB85+ASSETS!JB133+ASSETS!JB186</f>
        <v>2850555.1873275675</v>
      </c>
      <c r="AF213" s="83">
        <f>ASSETS!JC85+ASSETS!JC133+ASSETS!JC186</f>
        <v>9720212.5359541625</v>
      </c>
      <c r="AG213" s="83">
        <f>ASSETS!JD85+ASSETS!JD133+ASSETS!JD186</f>
        <v>2885403.9874466974</v>
      </c>
      <c r="AH213" s="83">
        <f>ASSETS!JE85+ASSETS!JE133+ASSETS!JE186</f>
        <v>10961648.950494267</v>
      </c>
      <c r="AI213" s="83">
        <f>ASSETS!JF85+ASSETS!JF133+ASSETS!JF186</f>
        <v>2866233.8671714924</v>
      </c>
      <c r="AJ213" s="83">
        <f>ASSETS!JG85+ASSETS!JG133+ASSETS!JG186</f>
        <v>10310485.830077648</v>
      </c>
      <c r="AK213" s="83">
        <f>ASSETS!JH85+ASSETS!JH133+ASSETS!JH186</f>
        <v>2843192.29811465</v>
      </c>
      <c r="AL213" s="83">
        <f>ASSETS!JI85+ASSETS!JI133+ASSETS!JI186</f>
        <v>9522618.4772550799</v>
      </c>
      <c r="AM213" s="83">
        <f>ASSETS!JJ85+ASSETS!JJ133+ASSETS!JJ186</f>
        <v>4378502.1959324982</v>
      </c>
      <c r="AN213" s="83">
        <f>ASSETS!JK85+ASSETS!JK133+ASSETS!JK186</f>
        <v>11485901.724826071</v>
      </c>
      <c r="AO213" s="83">
        <f>ASSETS!JL85+ASSETS!JL133+ASSETS!JL186</f>
        <v>3008494.0681146579</v>
      </c>
      <c r="AP213" s="83">
        <f>ASSETS!JM85+ASSETS!JM133+ASSETS!JM186</f>
        <v>11255524.018934526</v>
      </c>
      <c r="AQ213" s="83">
        <f>ASSETS!JN85+ASSETS!JN133+ASSETS!JN186</f>
        <v>2923319.715145268</v>
      </c>
      <c r="AR213" s="83">
        <f>ASSETS!JO85+ASSETS!JO133+ASSETS!JO186</f>
        <v>9948972.2015804462</v>
      </c>
      <c r="AS213" s="83">
        <f>ASSETS!JP85+ASSETS!JP133+ASSETS!JP186</f>
        <v>2965972.1059403168</v>
      </c>
      <c r="AT213" s="83">
        <f>ASSETS!JQ85+ASSETS!JQ133+ASSETS!JQ186</f>
        <v>11570460.651292205</v>
      </c>
      <c r="AU213" s="83">
        <f>ASSETS!JR85+ASSETS!JR133+ASSETS!JR186</f>
        <v>2943357.8870059992</v>
      </c>
      <c r="AV213" s="83">
        <f>ASSETS!JS85+ASSETS!JS133+ASSETS!JS186</f>
        <v>10672348.737140521</v>
      </c>
      <c r="AW213" s="83">
        <f>ASSETS!JT85+ASSETS!JT133+ASSETS!JT186</f>
        <v>2912702.4267807007</v>
      </c>
      <c r="AX213" s="83">
        <f>ASSETS!JU85+ASSETS!JU133+ASSETS!JU186</f>
        <v>9722869.3024258967</v>
      </c>
      <c r="AY213" s="83">
        <f>ASSETS!JV85+ASSETS!JV133+ASSETS!JV186</f>
        <v>2571141.000006279</v>
      </c>
      <c r="AZ213" s="83">
        <f>ASSETS!JW85+ASSETS!JW133+ASSETS!JW186</f>
        <v>10495458.755508728</v>
      </c>
      <c r="BA213" s="83">
        <f>ASSETS!JX85+ASSETS!JX133+ASSETS!JX186</f>
        <v>2320003.8129716003</v>
      </c>
      <c r="BB213" s="83">
        <f>ASSETS!JY85+ASSETS!JY133+ASSETS!JY186</f>
        <v>10292099.52195105</v>
      </c>
      <c r="BC213" s="83">
        <f>ASSETS!JZ85+ASSETS!JZ133+ASSETS!JZ186</f>
        <v>2266549.4133860096</v>
      </c>
      <c r="BD213" s="83">
        <f>ASSETS!KA85+ASSETS!KA133+ASSETS!KA186</f>
        <v>9307378.330153998</v>
      </c>
      <c r="BE213" s="83">
        <f>ASSETS!KB85+ASSETS!KB133+ASSETS!KB186</f>
        <v>2290713.2087054383</v>
      </c>
      <c r="BF213" s="83">
        <f>ASSETS!KC85+ASSETS!KC133+ASSETS!KC186</f>
        <v>10498299.364989638</v>
      </c>
      <c r="BG213" s="83">
        <f>ASSETS!KD85+ASSETS!KD133+ASSETS!KD186</f>
        <v>2279063.95855527</v>
      </c>
      <c r="BH213" s="83">
        <f>ASSETS!KE85+ASSETS!KE133+ASSETS!KE186</f>
        <v>9862836.7701927517</v>
      </c>
      <c r="BI213" s="83">
        <f>ASSETS!KF85+ASSETS!KF133+ASSETS!KF186</f>
        <v>2258518.5307885674</v>
      </c>
      <c r="BJ213" s="83">
        <f>ASSETS!KG85+ASSETS!KG133+ASSETS!KG186</f>
        <v>9123987.0133493692</v>
      </c>
      <c r="BK213" s="650">
        <f t="shared" si="4"/>
        <v>241830888.11151803</v>
      </c>
    </row>
    <row r="214" spans="1:63" ht="15.75" x14ac:dyDescent="0.25">
      <c r="A214" s="634" t="s">
        <v>852</v>
      </c>
      <c r="C214" s="83">
        <f>' CALCULATIONS'!O1565</f>
        <v>0</v>
      </c>
      <c r="D214" s="83">
        <f>' CALCULATIONS'!P1565</f>
        <v>0</v>
      </c>
      <c r="E214" s="83">
        <f>' CALCULATIONS'!Q1565</f>
        <v>0</v>
      </c>
      <c r="F214" s="83">
        <f>' CALCULATIONS'!R1565</f>
        <v>0</v>
      </c>
      <c r="G214" s="83">
        <f>' CALCULATIONS'!S1565</f>
        <v>0</v>
      </c>
      <c r="H214" s="83">
        <f>' CALCULATIONS'!T1565</f>
        <v>0</v>
      </c>
      <c r="I214" s="83">
        <f>' CALCULATIONS'!U1565</f>
        <v>0</v>
      </c>
      <c r="J214" s="83">
        <f>' CALCULATIONS'!V1565</f>
        <v>0</v>
      </c>
      <c r="K214" s="83">
        <f>' CALCULATIONS'!W1565</f>
        <v>0</v>
      </c>
      <c r="L214" s="83">
        <f>' CALCULATIONS'!X1565</f>
        <v>0</v>
      </c>
      <c r="M214" s="83">
        <f>' CALCULATIONS'!Y1565</f>
        <v>0</v>
      </c>
      <c r="N214" s="83">
        <f>' CALCULATIONS'!Z1565</f>
        <v>0</v>
      </c>
      <c r="O214" s="83">
        <f>' CALCULATIONS'!AA1565</f>
        <v>0</v>
      </c>
      <c r="P214" s="83">
        <f>' CALCULATIONS'!AB1565</f>
        <v>0</v>
      </c>
      <c r="Q214" s="83">
        <f>' CALCULATIONS'!AC1565</f>
        <v>0</v>
      </c>
      <c r="R214" s="83">
        <f>' CALCULATIONS'!AD1565</f>
        <v>0</v>
      </c>
      <c r="S214" s="83">
        <f>' CALCULATIONS'!AE1565</f>
        <v>0</v>
      </c>
      <c r="T214" s="83">
        <f>' CALCULATIONS'!AF1565</f>
        <v>0</v>
      </c>
      <c r="U214" s="83">
        <f>' CALCULATIONS'!AG1565</f>
        <v>0</v>
      </c>
      <c r="V214" s="83">
        <f>' CALCULATIONS'!AH1565</f>
        <v>0</v>
      </c>
      <c r="W214" s="83">
        <f>' CALCULATIONS'!AI1565</f>
        <v>0</v>
      </c>
      <c r="X214" s="83">
        <f>' CALCULATIONS'!AJ1565</f>
        <v>0</v>
      </c>
      <c r="Y214" s="83">
        <f>' CALCULATIONS'!AK1565</f>
        <v>0</v>
      </c>
      <c r="Z214" s="83">
        <f>' CALCULATIONS'!AL1565</f>
        <v>0</v>
      </c>
      <c r="AA214" s="83">
        <f>' CALCULATIONS'!AM1565</f>
        <v>5192697.0745033417</v>
      </c>
      <c r="AB214" s="83">
        <f>' CALCULATIONS'!AN1565</f>
        <v>5331463.7540629115</v>
      </c>
      <c r="AC214" s="83">
        <f>' CALCULATIONS'!AO1565</f>
        <v>1505934.5266496516</v>
      </c>
      <c r="AD214" s="83">
        <f>' CALCULATIONS'!AP1565</f>
        <v>5331463.7540629115</v>
      </c>
      <c r="AE214" s="83">
        <f>' CALCULATIONS'!AQ1565</f>
        <v>1505934.5266496516</v>
      </c>
      <c r="AF214" s="83">
        <f>' CALCULATIONS'!AR1565</f>
        <v>5331463.7540629115</v>
      </c>
      <c r="AG214" s="83">
        <f>' CALCULATIONS'!AS1565</f>
        <v>1505934.5266496516</v>
      </c>
      <c r="AH214" s="83">
        <f>' CALCULATIONS'!AT1565</f>
        <v>5331463.7540629115</v>
      </c>
      <c r="AI214" s="83">
        <f>' CALCULATIONS'!AU1565</f>
        <v>1505934.5266496516</v>
      </c>
      <c r="AJ214" s="83">
        <f>' CALCULATIONS'!AV1565</f>
        <v>5331463.7540629115</v>
      </c>
      <c r="AK214" s="83">
        <f>' CALCULATIONS'!AW1565</f>
        <v>1505934.5266496516</v>
      </c>
      <c r="AL214" s="83">
        <f>' CALCULATIONS'!AX1565</f>
        <v>5331463.7540629115</v>
      </c>
      <c r="AM214" s="83">
        <f>' CALCULATIONS'!AY1565</f>
        <v>1963655.5434241337</v>
      </c>
      <c r="AN214" s="83">
        <f>' CALCULATIONS'!AZ1565</f>
        <v>5814978.3136913097</v>
      </c>
      <c r="AO214" s="83">
        <f>' CALCULATIONS'!BA1565</f>
        <v>1488275.2580341788</v>
      </c>
      <c r="AP214" s="83">
        <f>' CALCULATIONS'!BB1565</f>
        <v>5814978.3136913097</v>
      </c>
      <c r="AQ214" s="83">
        <f>' CALCULATIONS'!BC1565</f>
        <v>1488275.2580341788</v>
      </c>
      <c r="AR214" s="83">
        <f>' CALCULATIONS'!BD1565</f>
        <v>5814978.3136913097</v>
      </c>
      <c r="AS214" s="83">
        <f>' CALCULATIONS'!BE1565</f>
        <v>1488275.2580341788</v>
      </c>
      <c r="AT214" s="83">
        <f>' CALCULATIONS'!BF1565</f>
        <v>5814978.3136913097</v>
      </c>
      <c r="AU214" s="83">
        <f>' CALCULATIONS'!BG1565</f>
        <v>1488275.2580341788</v>
      </c>
      <c r="AV214" s="83">
        <f>' CALCULATIONS'!BH1565</f>
        <v>5814978.3136913097</v>
      </c>
      <c r="AW214" s="83">
        <f>' CALCULATIONS'!BI1565</f>
        <v>1488275.2580341788</v>
      </c>
      <c r="AX214" s="83">
        <f>' CALCULATIONS'!BJ1565</f>
        <v>5814978.3136913097</v>
      </c>
      <c r="AY214" s="83">
        <f>' CALCULATIONS'!BK1565</f>
        <v>2036692.3943148339</v>
      </c>
      <c r="AZ214" s="83">
        <f>' CALCULATIONS'!BL1565</f>
        <v>6443447.4812749196</v>
      </c>
      <c r="BA214" s="83">
        <f>' CALCULATIONS'!BM1565</f>
        <v>1530774.1292903044</v>
      </c>
      <c r="BB214" s="83">
        <f>' CALCULATIONS'!BN1565</f>
        <v>6443447.4812749196</v>
      </c>
      <c r="BC214" s="83">
        <f>' CALCULATIONS'!BO1565</f>
        <v>1530774.1292903044</v>
      </c>
      <c r="BD214" s="83">
        <f>' CALCULATIONS'!BP1565</f>
        <v>6443447.4812749196</v>
      </c>
      <c r="BE214" s="83">
        <f>' CALCULATIONS'!BQ1565</f>
        <v>1530774.1292903044</v>
      </c>
      <c r="BF214" s="83">
        <f>' CALCULATIONS'!BR1565</f>
        <v>6443447.4812749196</v>
      </c>
      <c r="BG214" s="83">
        <f>' CALCULATIONS'!BS1565</f>
        <v>1530774.1292903044</v>
      </c>
      <c r="BH214" s="83">
        <f>' CALCULATIONS'!BT1565</f>
        <v>6443447.4812749196</v>
      </c>
      <c r="BI214" s="83">
        <f>' CALCULATIONS'!BU1565</f>
        <v>1530774.1292903044</v>
      </c>
      <c r="BJ214" s="83">
        <f>' CALCULATIONS'!BV1565</f>
        <v>6443447.4812749196</v>
      </c>
      <c r="BK214" s="650">
        <f t="shared" si="4"/>
        <v>137357301.87628779</v>
      </c>
    </row>
    <row r="215" spans="1:63" ht="15.75" x14ac:dyDescent="0.25">
      <c r="A215" s="634" t="s">
        <v>1262</v>
      </c>
      <c r="C215" s="83">
        <f>' MOD'!C356</f>
        <v>0</v>
      </c>
      <c r="D215" s="83">
        <f>' MOD'!D356</f>
        <v>0</v>
      </c>
      <c r="E215" s="83">
        <f>' MOD'!E356</f>
        <v>0</v>
      </c>
      <c r="F215" s="83">
        <f>' MOD'!F356</f>
        <v>0</v>
      </c>
      <c r="G215" s="83">
        <f>' MOD'!G356</f>
        <v>0</v>
      </c>
      <c r="H215" s="83">
        <f>' MOD'!H356</f>
        <v>0</v>
      </c>
      <c r="I215" s="83">
        <f>' MOD'!I356</f>
        <v>0</v>
      </c>
      <c r="J215" s="83">
        <f>' MOD'!J356</f>
        <v>0</v>
      </c>
      <c r="K215" s="83">
        <f>' MOD'!K356</f>
        <v>0</v>
      </c>
      <c r="L215" s="83">
        <f>' MOD'!L356</f>
        <v>0</v>
      </c>
      <c r="M215" s="83">
        <f>' MOD'!M356</f>
        <v>0</v>
      </c>
      <c r="N215" s="83">
        <f>' MOD'!N356</f>
        <v>0</v>
      </c>
      <c r="O215" s="83">
        <f>' MOD'!O356</f>
        <v>0</v>
      </c>
      <c r="P215" s="83">
        <f>' MOD'!P356</f>
        <v>0</v>
      </c>
      <c r="Q215" s="83">
        <f>' MOD'!Q356</f>
        <v>0</v>
      </c>
      <c r="R215" s="83">
        <f>' MOD'!R356</f>
        <v>0</v>
      </c>
      <c r="S215" s="83">
        <f>' MOD'!S356</f>
        <v>0</v>
      </c>
      <c r="T215" s="83">
        <f>' MOD'!T356</f>
        <v>0</v>
      </c>
      <c r="U215" s="83">
        <f>' MOD'!U356</f>
        <v>0</v>
      </c>
      <c r="V215" s="83">
        <f>' MOD'!V356</f>
        <v>0</v>
      </c>
      <c r="W215" s="83">
        <f>' MOD'!W356</f>
        <v>0</v>
      </c>
      <c r="X215" s="83">
        <f>' MOD'!X356</f>
        <v>0</v>
      </c>
      <c r="Y215" s="83">
        <f>' MOD'!Y356</f>
        <v>0</v>
      </c>
      <c r="Z215" s="83">
        <f>' MOD'!Z356</f>
        <v>0</v>
      </c>
      <c r="AA215" s="83">
        <f>' MOD'!AA356</f>
        <v>0</v>
      </c>
      <c r="AB215" s="83">
        <f>' MOD'!AB356</f>
        <v>0</v>
      </c>
      <c r="AC215" s="83">
        <f>' MOD'!AC356</f>
        <v>0</v>
      </c>
      <c r="AD215" s="83">
        <f>' MOD'!AD356</f>
        <v>0</v>
      </c>
      <c r="AE215" s="83">
        <f>' MOD'!AE356</f>
        <v>0</v>
      </c>
      <c r="AF215" s="83">
        <f>' MOD'!AF356</f>
        <v>0</v>
      </c>
      <c r="AG215" s="83">
        <f>' MOD'!AG356</f>
        <v>0</v>
      </c>
      <c r="AH215" s="83">
        <f>' MOD'!AH356</f>
        <v>0</v>
      </c>
      <c r="AI215" s="83">
        <f>' MOD'!AI356</f>
        <v>0</v>
      </c>
      <c r="AJ215" s="83">
        <f>' MOD'!AJ356</f>
        <v>0</v>
      </c>
      <c r="AK215" s="83">
        <f>' MOD'!AK356</f>
        <v>0</v>
      </c>
      <c r="AL215" s="83">
        <f>' MOD'!AL356</f>
        <v>0</v>
      </c>
      <c r="AM215" s="83">
        <f>' MOD'!AM356</f>
        <v>0</v>
      </c>
      <c r="AN215" s="83">
        <f>' MOD'!AN356</f>
        <v>0</v>
      </c>
      <c r="AO215" s="83">
        <f>' MOD'!AO356</f>
        <v>0</v>
      </c>
      <c r="AP215" s="83">
        <f>' MOD'!AP356</f>
        <v>0</v>
      </c>
      <c r="AQ215" s="83">
        <f>' MOD'!AQ356</f>
        <v>0</v>
      </c>
      <c r="AR215" s="83">
        <f>' MOD'!AR356</f>
        <v>0</v>
      </c>
      <c r="AS215" s="83">
        <f>' MOD'!AS356</f>
        <v>0</v>
      </c>
      <c r="AT215" s="83">
        <f>' MOD'!AT356</f>
        <v>0</v>
      </c>
      <c r="AU215" s="83">
        <f>' MOD'!AU356</f>
        <v>0</v>
      </c>
      <c r="AV215" s="83">
        <f>' MOD'!AV356</f>
        <v>0</v>
      </c>
      <c r="AW215" s="83">
        <f>' MOD'!AW356</f>
        <v>0</v>
      </c>
      <c r="AX215" s="83">
        <f>' MOD'!AX356</f>
        <v>0</v>
      </c>
      <c r="AY215" s="83">
        <f>' MOD'!AY356</f>
        <v>0</v>
      </c>
      <c r="AZ215" s="83">
        <f>' MOD'!AZ356</f>
        <v>0</v>
      </c>
      <c r="BA215" s="83">
        <f>' MOD'!BA356</f>
        <v>0</v>
      </c>
      <c r="BB215" s="83">
        <f>' MOD'!BB356</f>
        <v>0</v>
      </c>
      <c r="BC215" s="83">
        <f>' MOD'!BC356</f>
        <v>0</v>
      </c>
      <c r="BD215" s="83">
        <f>' MOD'!BD356</f>
        <v>0</v>
      </c>
      <c r="BE215" s="83">
        <f>' MOD'!BE356</f>
        <v>0</v>
      </c>
      <c r="BF215" s="83">
        <f>' MOD'!BF356</f>
        <v>0</v>
      </c>
      <c r="BG215" s="83">
        <f>' MOD'!BG356</f>
        <v>0</v>
      </c>
      <c r="BH215" s="83">
        <f>' MOD'!BH356</f>
        <v>0</v>
      </c>
      <c r="BI215" s="83">
        <f>' MOD'!BI356</f>
        <v>0</v>
      </c>
      <c r="BJ215" s="83">
        <f>' MOD'!BJ356</f>
        <v>0</v>
      </c>
      <c r="BK215" s="650">
        <f t="shared" ref="BK215:BK216" si="100">SUM(C215:BJ215)</f>
        <v>0</v>
      </c>
    </row>
    <row r="216" spans="1:63" ht="15.75" x14ac:dyDescent="0.25">
      <c r="A216" s="634" t="s">
        <v>1271</v>
      </c>
      <c r="C216" s="83">
        <f>' CALCULATIONS'!O1646</f>
        <v>0</v>
      </c>
      <c r="D216" s="83">
        <f>' CALCULATIONS'!P1646</f>
        <v>0</v>
      </c>
      <c r="E216" s="83">
        <f>' CALCULATIONS'!Q1646</f>
        <v>0</v>
      </c>
      <c r="F216" s="83">
        <f>' CALCULATIONS'!R1646</f>
        <v>0</v>
      </c>
      <c r="G216" s="83">
        <f>' CALCULATIONS'!S1646</f>
        <v>0</v>
      </c>
      <c r="H216" s="83">
        <f>' CALCULATIONS'!T1646</f>
        <v>0</v>
      </c>
      <c r="I216" s="83">
        <f>' CALCULATIONS'!U1646</f>
        <v>0</v>
      </c>
      <c r="J216" s="83">
        <f>' CALCULATIONS'!V1646</f>
        <v>0</v>
      </c>
      <c r="K216" s="83">
        <f>' CALCULATIONS'!W1646</f>
        <v>0</v>
      </c>
      <c r="L216" s="83">
        <f>' CALCULATIONS'!X1646</f>
        <v>0</v>
      </c>
      <c r="M216" s="83">
        <f>' CALCULATIONS'!Y1646</f>
        <v>0</v>
      </c>
      <c r="N216" s="83">
        <f>' CALCULATIONS'!Z1646</f>
        <v>0</v>
      </c>
      <c r="O216" s="83">
        <f>' CALCULATIONS'!AA1646</f>
        <v>0</v>
      </c>
      <c r="P216" s="83">
        <f>' CALCULATIONS'!AB1646</f>
        <v>0</v>
      </c>
      <c r="Q216" s="83">
        <f>' CALCULATIONS'!AC1646</f>
        <v>0</v>
      </c>
      <c r="R216" s="83">
        <f>' CALCULATIONS'!AD1646</f>
        <v>0</v>
      </c>
      <c r="S216" s="83">
        <f>' CALCULATIONS'!AE1646</f>
        <v>0</v>
      </c>
      <c r="T216" s="83">
        <f>' CALCULATIONS'!AF1646</f>
        <v>0</v>
      </c>
      <c r="U216" s="83">
        <f>' CALCULATIONS'!AG1646</f>
        <v>0</v>
      </c>
      <c r="V216" s="83">
        <f>' CALCULATIONS'!AH1646</f>
        <v>0</v>
      </c>
      <c r="W216" s="83">
        <f>' CALCULATIONS'!AI1646</f>
        <v>0</v>
      </c>
      <c r="X216" s="83">
        <f>' CALCULATIONS'!AJ1646</f>
        <v>0</v>
      </c>
      <c r="Y216" s="83">
        <f>' CALCULATIONS'!AK1646</f>
        <v>0</v>
      </c>
      <c r="Z216" s="83">
        <f>' CALCULATIONS'!AL1646</f>
        <v>0</v>
      </c>
      <c r="AA216" s="83">
        <f>' CALCULATIONS'!AM1646</f>
        <v>1314500</v>
      </c>
      <c r="AB216" s="83">
        <f>' CALCULATIONS'!AN1646</f>
        <v>1971800</v>
      </c>
      <c r="AC216" s="83">
        <f>' CALCULATIONS'!AO1646</f>
        <v>1314500</v>
      </c>
      <c r="AD216" s="83">
        <f>' CALCULATIONS'!AP1646</f>
        <v>1971800</v>
      </c>
      <c r="AE216" s="83">
        <f>' CALCULATIONS'!AQ1646</f>
        <v>1314499.9999999998</v>
      </c>
      <c r="AF216" s="83">
        <f>' CALCULATIONS'!AR1646</f>
        <v>1971800.0000000002</v>
      </c>
      <c r="AG216" s="83">
        <f>' CALCULATIONS'!AS1646</f>
        <v>1314500</v>
      </c>
      <c r="AH216" s="83">
        <f>' CALCULATIONS'!AT1646</f>
        <v>1971799.9999999998</v>
      </c>
      <c r="AI216" s="83">
        <f>' CALCULATIONS'!AU1646</f>
        <v>1314500</v>
      </c>
      <c r="AJ216" s="83">
        <f>' CALCULATIONS'!AV1646</f>
        <v>1971799.9999999998</v>
      </c>
      <c r="AK216" s="83">
        <f>' CALCULATIONS'!AW1646</f>
        <v>1314500</v>
      </c>
      <c r="AL216" s="83">
        <f>' CALCULATIONS'!AX1646</f>
        <v>1971800</v>
      </c>
      <c r="AM216" s="83">
        <f>' CALCULATIONS'!AY1646</f>
        <v>1353900</v>
      </c>
      <c r="AN216" s="83">
        <f>' CALCULATIONS'!AZ1646</f>
        <v>2030900</v>
      </c>
      <c r="AO216" s="83">
        <f>' CALCULATIONS'!BA1646</f>
        <v>1353900</v>
      </c>
      <c r="AP216" s="83">
        <f>' CALCULATIONS'!BB1646</f>
        <v>2030899.9999999998</v>
      </c>
      <c r="AQ216" s="83">
        <f>' CALCULATIONS'!BC1646</f>
        <v>1353900</v>
      </c>
      <c r="AR216" s="83">
        <f>' CALCULATIONS'!BD1646</f>
        <v>2030899.9999999998</v>
      </c>
      <c r="AS216" s="83">
        <f>' CALCULATIONS'!BE1646</f>
        <v>1353900</v>
      </c>
      <c r="AT216" s="83">
        <f>' CALCULATIONS'!BF1646</f>
        <v>2030900.0000000002</v>
      </c>
      <c r="AU216" s="83">
        <f>' CALCULATIONS'!BG1646</f>
        <v>1353900</v>
      </c>
      <c r="AV216" s="83">
        <f>' CALCULATIONS'!BH1646</f>
        <v>2030900.0000000002</v>
      </c>
      <c r="AW216" s="83">
        <f>' CALCULATIONS'!BI1646</f>
        <v>1353900</v>
      </c>
      <c r="AX216" s="83">
        <f>' CALCULATIONS'!BJ1646</f>
        <v>2030900.0000000002</v>
      </c>
      <c r="AY216" s="83">
        <f>' CALCULATIONS'!BK1646</f>
        <v>1421600</v>
      </c>
      <c r="AZ216" s="83">
        <f>' CALCULATIONS'!BL1646</f>
        <v>2132500</v>
      </c>
      <c r="BA216" s="83">
        <f>' CALCULATIONS'!BM1646</f>
        <v>1421600</v>
      </c>
      <c r="BB216" s="83">
        <f>' CALCULATIONS'!BN1646</f>
        <v>2132500</v>
      </c>
      <c r="BC216" s="83">
        <f>' CALCULATIONS'!BO1646</f>
        <v>1421600</v>
      </c>
      <c r="BD216" s="83">
        <f>' CALCULATIONS'!BP1646</f>
        <v>2132500</v>
      </c>
      <c r="BE216" s="83">
        <f>' CALCULATIONS'!BQ1646</f>
        <v>1421599.9999999998</v>
      </c>
      <c r="BF216" s="83">
        <f>' CALCULATIONS'!BR1646</f>
        <v>2132500</v>
      </c>
      <c r="BG216" s="83">
        <f>' CALCULATIONS'!BS1646</f>
        <v>1421600</v>
      </c>
      <c r="BH216" s="83">
        <f>' CALCULATIONS'!BT1646</f>
        <v>2132500</v>
      </c>
      <c r="BI216" s="83">
        <f>' CALCULATIONS'!BU1646</f>
        <v>1421600</v>
      </c>
      <c r="BJ216" s="83">
        <f>' CALCULATIONS'!BV1646</f>
        <v>2132500</v>
      </c>
      <c r="BK216" s="650">
        <f t="shared" si="100"/>
        <v>61351200</v>
      </c>
    </row>
    <row r="217" spans="1:63" ht="15.75" x14ac:dyDescent="0.25">
      <c r="A217" s="634" t="s">
        <v>827</v>
      </c>
      <c r="C217" s="83">
        <f>' CALCULATIONS'!O1685</f>
        <v>0</v>
      </c>
      <c r="D217" s="83">
        <f>' CALCULATIONS'!P1685</f>
        <v>0</v>
      </c>
      <c r="E217" s="83">
        <f>' CALCULATIONS'!Q1685</f>
        <v>0</v>
      </c>
      <c r="F217" s="83">
        <f>' CALCULATIONS'!R1685</f>
        <v>0</v>
      </c>
      <c r="G217" s="83">
        <f>' CALCULATIONS'!S1685</f>
        <v>0</v>
      </c>
      <c r="H217" s="83">
        <f>' CALCULATIONS'!T1685</f>
        <v>0</v>
      </c>
      <c r="I217" s="83">
        <f>' CALCULATIONS'!U1685</f>
        <v>0</v>
      </c>
      <c r="J217" s="83">
        <f>' CALCULATIONS'!V1685</f>
        <v>0</v>
      </c>
      <c r="K217" s="83">
        <f>' CALCULATIONS'!W1685</f>
        <v>0</v>
      </c>
      <c r="L217" s="83">
        <f>' CALCULATIONS'!X1685</f>
        <v>0</v>
      </c>
      <c r="M217" s="83">
        <f>' CALCULATIONS'!Y1685</f>
        <v>0</v>
      </c>
      <c r="N217" s="83">
        <f>' CALCULATIONS'!Z1685</f>
        <v>0</v>
      </c>
      <c r="O217" s="83">
        <f>' CALCULATIONS'!AA1685</f>
        <v>0</v>
      </c>
      <c r="P217" s="83">
        <f>' CALCULATIONS'!AB1685</f>
        <v>0</v>
      </c>
      <c r="Q217" s="83">
        <f>' CALCULATIONS'!AC1685</f>
        <v>0</v>
      </c>
      <c r="R217" s="83">
        <f>' CALCULATIONS'!AD1685</f>
        <v>0</v>
      </c>
      <c r="S217" s="83">
        <f>' CALCULATIONS'!AE1685</f>
        <v>0</v>
      </c>
      <c r="T217" s="83">
        <f>' CALCULATIONS'!AF1685</f>
        <v>0</v>
      </c>
      <c r="U217" s="83">
        <f>' CALCULATIONS'!AG1685</f>
        <v>0</v>
      </c>
      <c r="V217" s="83">
        <f>' CALCULATIONS'!AH1685</f>
        <v>0</v>
      </c>
      <c r="W217" s="83">
        <f>' CALCULATIONS'!AI1685</f>
        <v>0</v>
      </c>
      <c r="X217" s="83">
        <f>' CALCULATIONS'!AJ1685</f>
        <v>0</v>
      </c>
      <c r="Y217" s="83">
        <f>' CALCULATIONS'!AK1685</f>
        <v>0</v>
      </c>
      <c r="Z217" s="83">
        <f>' CALCULATIONS'!AL1685</f>
        <v>0</v>
      </c>
      <c r="AA217" s="83">
        <f>' CALCULATIONS'!AM1685</f>
        <v>2099913.75</v>
      </c>
      <c r="AB217" s="83">
        <f>' CALCULATIONS'!AN1685</f>
        <v>3149950.5</v>
      </c>
      <c r="AC217" s="83">
        <f>' CALCULATIONS'!AO1685</f>
        <v>2099913.75</v>
      </c>
      <c r="AD217" s="83">
        <f>' CALCULATIONS'!AP1685</f>
        <v>3149950.5</v>
      </c>
      <c r="AE217" s="83">
        <f>' CALCULATIONS'!AQ1685</f>
        <v>2099913.75</v>
      </c>
      <c r="AF217" s="83">
        <f>' CALCULATIONS'!AR1685</f>
        <v>3149950.5</v>
      </c>
      <c r="AG217" s="83">
        <f>' CALCULATIONS'!AS1685</f>
        <v>2099913.75</v>
      </c>
      <c r="AH217" s="83">
        <f>' CALCULATIONS'!AT1685</f>
        <v>3149950.5</v>
      </c>
      <c r="AI217" s="83">
        <f>' CALCULATIONS'!AU1685</f>
        <v>2099913.75</v>
      </c>
      <c r="AJ217" s="83">
        <f>' CALCULATIONS'!AV1685</f>
        <v>3149950.5</v>
      </c>
      <c r="AK217" s="83">
        <f>' CALCULATIONS'!AW1685</f>
        <v>2099913.75</v>
      </c>
      <c r="AL217" s="83">
        <f>' CALCULATIONS'!AX1685</f>
        <v>3149950.5</v>
      </c>
      <c r="AM217" s="83">
        <f>' CALCULATIONS'!AY1685</f>
        <v>2162855.25</v>
      </c>
      <c r="AN217" s="83">
        <f>' CALCULATIONS'!AZ1685</f>
        <v>3244362.75</v>
      </c>
      <c r="AO217" s="83">
        <f>' CALCULATIONS'!BA1685</f>
        <v>2162855.25</v>
      </c>
      <c r="AP217" s="83">
        <f>' CALCULATIONS'!BB1685</f>
        <v>3244362.75</v>
      </c>
      <c r="AQ217" s="83">
        <f>' CALCULATIONS'!BC1685</f>
        <v>2162855.25</v>
      </c>
      <c r="AR217" s="83">
        <f>' CALCULATIONS'!BD1685</f>
        <v>3244362.75</v>
      </c>
      <c r="AS217" s="83">
        <f>' CALCULATIONS'!BE1685</f>
        <v>2162855.25</v>
      </c>
      <c r="AT217" s="83">
        <f>' CALCULATIONS'!BF1685</f>
        <v>3244362.75</v>
      </c>
      <c r="AU217" s="83">
        <f>' CALCULATIONS'!BG1685</f>
        <v>2162855.25</v>
      </c>
      <c r="AV217" s="83">
        <f>' CALCULATIONS'!BH1685</f>
        <v>3244362.75</v>
      </c>
      <c r="AW217" s="83">
        <f>' CALCULATIONS'!BI1685</f>
        <v>2162855.25</v>
      </c>
      <c r="AX217" s="83">
        <f>' CALCULATIONS'!BJ1685</f>
        <v>3244362.75</v>
      </c>
      <c r="AY217" s="83">
        <f>' CALCULATIONS'!BK1685</f>
        <v>2271006</v>
      </c>
      <c r="AZ217" s="83">
        <f>' CALCULATIONS'!BL1685</f>
        <v>3406668.75</v>
      </c>
      <c r="BA217" s="83">
        <f>' CALCULATIONS'!BM1685</f>
        <v>2271006</v>
      </c>
      <c r="BB217" s="83">
        <f>' CALCULATIONS'!BN1685</f>
        <v>3406668.75</v>
      </c>
      <c r="BC217" s="83">
        <f>' CALCULATIONS'!BO1685</f>
        <v>2271006</v>
      </c>
      <c r="BD217" s="83">
        <f>' CALCULATIONS'!BP1685</f>
        <v>3406668.75</v>
      </c>
      <c r="BE217" s="83">
        <f>' CALCULATIONS'!BQ1685</f>
        <v>2271006</v>
      </c>
      <c r="BF217" s="83">
        <f>' CALCULATIONS'!BR1685</f>
        <v>3406668.75</v>
      </c>
      <c r="BG217" s="83">
        <f>' CALCULATIONS'!BS1685</f>
        <v>2271006</v>
      </c>
      <c r="BH217" s="83">
        <f>' CALCULATIONS'!BT1685</f>
        <v>3406668.75</v>
      </c>
      <c r="BI217" s="83">
        <f>' CALCULATIONS'!BU1685</f>
        <v>2271006</v>
      </c>
      <c r="BJ217" s="83">
        <f>' CALCULATIONS'!BV1685</f>
        <v>3406668.75</v>
      </c>
      <c r="BK217" s="650">
        <f t="shared" si="4"/>
        <v>98008542</v>
      </c>
    </row>
    <row r="218" spans="1:63" ht="15.75" x14ac:dyDescent="0.25">
      <c r="A218" s="627" t="s">
        <v>853</v>
      </c>
      <c r="C218" s="83">
        <f>C203+C210+C212</f>
        <v>0</v>
      </c>
      <c r="D218" s="83">
        <f t="shared" ref="D218:AI218" si="101">D203+D209+D212</f>
        <v>0</v>
      </c>
      <c r="E218" s="83">
        <f t="shared" si="101"/>
        <v>0</v>
      </c>
      <c r="F218" s="83">
        <f t="shared" si="101"/>
        <v>0</v>
      </c>
      <c r="G218" s="83">
        <f t="shared" si="101"/>
        <v>0</v>
      </c>
      <c r="H218" s="83">
        <f t="shared" si="101"/>
        <v>0</v>
      </c>
      <c r="I218" s="83">
        <f t="shared" si="101"/>
        <v>0</v>
      </c>
      <c r="J218" s="83">
        <f t="shared" si="101"/>
        <v>0</v>
      </c>
      <c r="K218" s="83">
        <f t="shared" si="101"/>
        <v>0</v>
      </c>
      <c r="L218" s="83">
        <f t="shared" si="101"/>
        <v>0</v>
      </c>
      <c r="M218" s="83">
        <f t="shared" si="101"/>
        <v>0</v>
      </c>
      <c r="N218" s="83">
        <f t="shared" si="101"/>
        <v>0</v>
      </c>
      <c r="O218" s="83">
        <f t="shared" si="101"/>
        <v>0</v>
      </c>
      <c r="P218" s="83">
        <f t="shared" si="101"/>
        <v>0</v>
      </c>
      <c r="Q218" s="83">
        <f t="shared" si="101"/>
        <v>0</v>
      </c>
      <c r="R218" s="83">
        <f t="shared" si="101"/>
        <v>0</v>
      </c>
      <c r="S218" s="83">
        <f t="shared" si="101"/>
        <v>0</v>
      </c>
      <c r="T218" s="83">
        <f t="shared" si="101"/>
        <v>0</v>
      </c>
      <c r="U218" s="83">
        <f t="shared" si="101"/>
        <v>0</v>
      </c>
      <c r="V218" s="83">
        <f t="shared" si="101"/>
        <v>0</v>
      </c>
      <c r="W218" s="83">
        <f t="shared" si="101"/>
        <v>0</v>
      </c>
      <c r="X218" s="83">
        <f t="shared" si="101"/>
        <v>0</v>
      </c>
      <c r="Y218" s="83">
        <f t="shared" si="101"/>
        <v>0</v>
      </c>
      <c r="Z218" s="83">
        <f t="shared" si="101"/>
        <v>0</v>
      </c>
      <c r="AA218" s="83">
        <f t="shared" si="101"/>
        <v>73724392.250456154</v>
      </c>
      <c r="AB218" s="83">
        <f t="shared" si="101"/>
        <v>85329691.292219087</v>
      </c>
      <c r="AC218" s="83">
        <f t="shared" si="101"/>
        <v>25111148.867669642</v>
      </c>
      <c r="AD218" s="83">
        <f t="shared" si="101"/>
        <v>79291015.904986233</v>
      </c>
      <c r="AE218" s="83">
        <f t="shared" si="101"/>
        <v>25756006.376938358</v>
      </c>
      <c r="AF218" s="83">
        <f t="shared" si="101"/>
        <v>83253809.917349562</v>
      </c>
      <c r="AG218" s="83">
        <f t="shared" si="101"/>
        <v>25278203.779758096</v>
      </c>
      <c r="AH218" s="83">
        <f t="shared" si="101"/>
        <v>83236738.000055224</v>
      </c>
      <c r="AI218" s="83">
        <f t="shared" si="101"/>
        <v>25536403.832641259</v>
      </c>
      <c r="AJ218" s="83">
        <f t="shared" ref="AJ218:BJ218" si="102">AJ203+AJ209+AJ212</f>
        <v>78757128.026820973</v>
      </c>
      <c r="AK218" s="83">
        <f t="shared" si="102"/>
        <v>25181045.522900946</v>
      </c>
      <c r="AL218" s="83">
        <f t="shared" si="102"/>
        <v>76395410.922537625</v>
      </c>
      <c r="AM218" s="83">
        <f t="shared" si="102"/>
        <v>34372021.395982213</v>
      </c>
      <c r="AN218" s="83">
        <f t="shared" si="102"/>
        <v>96098664.479420692</v>
      </c>
      <c r="AO218" s="83">
        <f t="shared" si="102"/>
        <v>27400739.81473301</v>
      </c>
      <c r="AP218" s="83">
        <f t="shared" si="102"/>
        <v>96824599.756242201</v>
      </c>
      <c r="AQ218" s="83">
        <f t="shared" si="102"/>
        <v>27369097.01153437</v>
      </c>
      <c r="AR218" s="83">
        <f t="shared" si="102"/>
        <v>91567410.217819527</v>
      </c>
      <c r="AS218" s="83">
        <f t="shared" si="102"/>
        <v>27740402.860249478</v>
      </c>
      <c r="AT218" s="83">
        <f t="shared" si="102"/>
        <v>96827611.452234209</v>
      </c>
      <c r="AU218" s="83">
        <f t="shared" si="102"/>
        <v>25747209.772656348</v>
      </c>
      <c r="AV218" s="83">
        <f t="shared" si="102"/>
        <v>86191270.234313309</v>
      </c>
      <c r="AW218" s="83">
        <f t="shared" si="102"/>
        <v>25477447.729297772</v>
      </c>
      <c r="AX218" s="83">
        <f t="shared" si="102"/>
        <v>82019867.933510363</v>
      </c>
      <c r="AY218" s="83">
        <f t="shared" si="102"/>
        <v>31507723.203254163</v>
      </c>
      <c r="AZ218" s="83">
        <f t="shared" si="102"/>
        <v>96575388.591494113</v>
      </c>
      <c r="BA218" s="83">
        <f t="shared" si="102"/>
        <v>25624980.928477652</v>
      </c>
      <c r="BB218" s="83">
        <f t="shared" si="102"/>
        <v>101157059.98698622</v>
      </c>
      <c r="BC218" s="83">
        <f t="shared" si="102"/>
        <v>26506416.716794264</v>
      </c>
      <c r="BD218" s="83">
        <f t="shared" si="102"/>
        <v>97514762.542628989</v>
      </c>
      <c r="BE218" s="83">
        <f t="shared" si="102"/>
        <v>26468461.813961983</v>
      </c>
      <c r="BF218" s="83">
        <f t="shared" si="102"/>
        <v>107037662.35305554</v>
      </c>
      <c r="BG218" s="83">
        <f t="shared" si="102"/>
        <v>27532941.715894099</v>
      </c>
      <c r="BH218" s="83">
        <f t="shared" si="102"/>
        <v>104696834.74222012</v>
      </c>
      <c r="BI218" s="83">
        <f t="shared" si="102"/>
        <v>27029514.614176158</v>
      </c>
      <c r="BJ218" s="83">
        <f t="shared" si="102"/>
        <v>96354647.128688827</v>
      </c>
      <c r="BK218" s="650">
        <f t="shared" si="4"/>
        <v>2172493731.689959</v>
      </c>
    </row>
    <row r="219" spans="1:63" ht="15.75" x14ac:dyDescent="0.25">
      <c r="A219" s="169" t="s">
        <v>854</v>
      </c>
      <c r="C219" s="83">
        <f>B220</f>
        <v>0</v>
      </c>
      <c r="D219" s="83">
        <f t="shared" ref="D219:BJ219" si="103">C220</f>
        <v>0</v>
      </c>
      <c r="E219" s="83">
        <f t="shared" si="103"/>
        <v>0</v>
      </c>
      <c r="F219" s="83">
        <f t="shared" si="103"/>
        <v>0</v>
      </c>
      <c r="G219" s="83">
        <f t="shared" si="103"/>
        <v>0</v>
      </c>
      <c r="H219" s="83">
        <f t="shared" si="103"/>
        <v>0</v>
      </c>
      <c r="I219" s="83">
        <f t="shared" si="103"/>
        <v>0</v>
      </c>
      <c r="J219" s="83">
        <f t="shared" si="103"/>
        <v>0</v>
      </c>
      <c r="K219" s="83">
        <f t="shared" si="103"/>
        <v>0</v>
      </c>
      <c r="L219" s="83">
        <f t="shared" si="103"/>
        <v>0</v>
      </c>
      <c r="M219" s="83">
        <f t="shared" si="103"/>
        <v>0</v>
      </c>
      <c r="N219" s="83">
        <f t="shared" si="103"/>
        <v>0</v>
      </c>
      <c r="O219" s="83">
        <f t="shared" si="103"/>
        <v>0</v>
      </c>
      <c r="P219" s="83">
        <f t="shared" si="103"/>
        <v>0</v>
      </c>
      <c r="Q219" s="83">
        <f t="shared" si="103"/>
        <v>0</v>
      </c>
      <c r="R219" s="83">
        <f t="shared" si="103"/>
        <v>0</v>
      </c>
      <c r="S219" s="83">
        <f t="shared" si="103"/>
        <v>0</v>
      </c>
      <c r="T219" s="83">
        <f t="shared" si="103"/>
        <v>0</v>
      </c>
      <c r="U219" s="83">
        <f t="shared" si="103"/>
        <v>0</v>
      </c>
      <c r="V219" s="83">
        <f t="shared" si="103"/>
        <v>0</v>
      </c>
      <c r="W219" s="83">
        <f t="shared" si="103"/>
        <v>0</v>
      </c>
      <c r="X219" s="83">
        <f t="shared" si="103"/>
        <v>0</v>
      </c>
      <c r="Y219" s="83">
        <f t="shared" si="103"/>
        <v>0</v>
      </c>
      <c r="Z219" s="83">
        <f t="shared" si="103"/>
        <v>0</v>
      </c>
      <c r="AA219" s="83">
        <f t="shared" si="103"/>
        <v>0</v>
      </c>
      <c r="AB219" s="83">
        <f t="shared" si="103"/>
        <v>21064112.0715589</v>
      </c>
      <c r="AC219" s="83">
        <f t="shared" si="103"/>
        <v>30398229.532507997</v>
      </c>
      <c r="AD219" s="83">
        <f t="shared" si="103"/>
        <v>15859822.400050756</v>
      </c>
      <c r="AE219" s="83">
        <f t="shared" si="103"/>
        <v>27185953.801439136</v>
      </c>
      <c r="AF219" s="83">
        <f t="shared" si="103"/>
        <v>15126274.336679284</v>
      </c>
      <c r="AG219" s="83">
        <f t="shared" si="103"/>
        <v>28108595.5011511</v>
      </c>
      <c r="AH219" s="83">
        <f t="shared" si="103"/>
        <v>15253371.223116914</v>
      </c>
      <c r="AI219" s="83">
        <f t="shared" si="103"/>
        <v>28140031.206620615</v>
      </c>
      <c r="AJ219" s="83">
        <f t="shared" si="103"/>
        <v>15336124.296931963</v>
      </c>
      <c r="AK219" s="83">
        <f t="shared" si="103"/>
        <v>26883786.378215127</v>
      </c>
      <c r="AL219" s="83">
        <f t="shared" si="103"/>
        <v>14875666.257461736</v>
      </c>
      <c r="AM219" s="83">
        <f t="shared" si="103"/>
        <v>26077450.622856963</v>
      </c>
      <c r="AN219" s="83">
        <f t="shared" si="103"/>
        <v>21864702.645112041</v>
      </c>
      <c r="AO219" s="83">
        <f t="shared" si="103"/>
        <v>42667600.874830991</v>
      </c>
      <c r="AP219" s="83">
        <f t="shared" si="103"/>
        <v>25343867.908991236</v>
      </c>
      <c r="AQ219" s="83">
        <f t="shared" si="103"/>
        <v>44188594.687424861</v>
      </c>
      <c r="AR219" s="83">
        <f t="shared" si="103"/>
        <v>25882569.337921426</v>
      </c>
      <c r="AS219" s="83">
        <f t="shared" si="103"/>
        <v>42481907.498885028</v>
      </c>
      <c r="AT219" s="83">
        <f t="shared" si="103"/>
        <v>25399559.066069931</v>
      </c>
      <c r="AU219" s="83">
        <f t="shared" si="103"/>
        <v>44209827.634280227</v>
      </c>
      <c r="AV219" s="83">
        <f t="shared" si="103"/>
        <v>25303609.2748494</v>
      </c>
      <c r="AW219" s="83">
        <f t="shared" si="103"/>
        <v>40327935.141612045</v>
      </c>
      <c r="AX219" s="83">
        <f t="shared" si="103"/>
        <v>23801946.995860998</v>
      </c>
      <c r="AY219" s="83">
        <f t="shared" si="103"/>
        <v>38275975.612751342</v>
      </c>
      <c r="AZ219" s="83">
        <f t="shared" si="103"/>
        <v>27913479.526402202</v>
      </c>
      <c r="BA219" s="83">
        <f t="shared" si="103"/>
        <v>49795547.247158527</v>
      </c>
      <c r="BB219" s="83">
        <f t="shared" si="103"/>
        <v>30168211.27025447</v>
      </c>
      <c r="BC219" s="83">
        <f t="shared" si="103"/>
        <v>52530108.502896272</v>
      </c>
      <c r="BD219" s="83">
        <f t="shared" si="103"/>
        <v>31614610.087876212</v>
      </c>
      <c r="BE219" s="83">
        <f t="shared" si="103"/>
        <v>51651749.052202076</v>
      </c>
      <c r="BF219" s="83">
        <f t="shared" si="103"/>
        <v>31248084.346465621</v>
      </c>
      <c r="BG219" s="83">
        <f t="shared" si="103"/>
        <v>55314298.67980846</v>
      </c>
      <c r="BH219" s="83">
        <f t="shared" si="103"/>
        <v>33138896.158281025</v>
      </c>
      <c r="BI219" s="83">
        <f t="shared" si="103"/>
        <v>55134292.36020045</v>
      </c>
      <c r="BJ219" s="83">
        <f t="shared" si="103"/>
        <v>32865522.789750639</v>
      </c>
      <c r="BK219" s="650">
        <f t="shared" si="4"/>
        <v>1115432314.328476</v>
      </c>
    </row>
    <row r="220" spans="1:63" ht="15.75" x14ac:dyDescent="0.25">
      <c r="A220" s="169" t="s">
        <v>855</v>
      </c>
      <c r="C220" s="83">
        <f>((C218+C219)/(30+'MONTHLY DATA'!AM228))*'MONTHLY DATA'!AM228</f>
        <v>0</v>
      </c>
      <c r="D220" s="83">
        <f>((D218+D219)/(30+'MONTHLY DATA'!AN228))*'MONTHLY DATA'!AN228</f>
        <v>0</v>
      </c>
      <c r="E220" s="83">
        <f>((E218+E219)/(30+'MONTHLY DATA'!AO228))*'MONTHLY DATA'!AO228</f>
        <v>0</v>
      </c>
      <c r="F220" s="83">
        <f>((F218+F219)/(30+'MONTHLY DATA'!AP228))*'MONTHLY DATA'!AP228</f>
        <v>0</v>
      </c>
      <c r="G220" s="83">
        <f>((G218+G219)/(30+'MONTHLY DATA'!AQ228))*'MONTHLY DATA'!AQ228</f>
        <v>0</v>
      </c>
      <c r="H220" s="83">
        <f>((H218+H219)/(30+'MONTHLY DATA'!AR228))*'MONTHLY DATA'!AR228</f>
        <v>0</v>
      </c>
      <c r="I220" s="83">
        <f>((I218+I219)/(30+'MONTHLY DATA'!AS228))*'MONTHLY DATA'!AS228</f>
        <v>0</v>
      </c>
      <c r="J220" s="83">
        <f>((J218+J219)/(30+'MONTHLY DATA'!AT228))*'MONTHLY DATA'!AT228</f>
        <v>0</v>
      </c>
      <c r="K220" s="83">
        <f>((K218+K219)/(30+'MONTHLY DATA'!AU228))*'MONTHLY DATA'!AU228</f>
        <v>0</v>
      </c>
      <c r="L220" s="83">
        <f>((L218+L219)/(30+'MONTHLY DATA'!AV228))*'MONTHLY DATA'!AV228</f>
        <v>0</v>
      </c>
      <c r="M220" s="83">
        <f>((M218+M219)/(30+'MONTHLY DATA'!AW228))*'MONTHLY DATA'!AW228</f>
        <v>0</v>
      </c>
      <c r="N220" s="83">
        <f>((N218+N219)/(30+'MONTHLY DATA'!AX228))*'MONTHLY DATA'!AX228</f>
        <v>0</v>
      </c>
      <c r="O220" s="83">
        <f>((O218+O219)/(30+'MONTHLY DATA'!AY228))*'MONTHLY DATA'!AY228</f>
        <v>0</v>
      </c>
      <c r="P220" s="83">
        <f>((P218+P219)/(30+'MONTHLY DATA'!AZ228))*'MONTHLY DATA'!AZ228</f>
        <v>0</v>
      </c>
      <c r="Q220" s="83">
        <f>((Q218+Q219)/(30+'MONTHLY DATA'!BA228))*'MONTHLY DATA'!BA228</f>
        <v>0</v>
      </c>
      <c r="R220" s="83">
        <f>((R218+R219)/(30+'MONTHLY DATA'!BB228))*'MONTHLY DATA'!BB228</f>
        <v>0</v>
      </c>
      <c r="S220" s="83">
        <f>((S218+S219)/(30+'MONTHLY DATA'!BC228))*'MONTHLY DATA'!BC228</f>
        <v>0</v>
      </c>
      <c r="T220" s="83">
        <f>((T218+T219)/(30+'MONTHLY DATA'!BD228))*'MONTHLY DATA'!BD228</f>
        <v>0</v>
      </c>
      <c r="U220" s="83">
        <f>((U218+U219)/(30+'MONTHLY DATA'!BE228))*'MONTHLY DATA'!BE228</f>
        <v>0</v>
      </c>
      <c r="V220" s="83">
        <f>((V218+V219)/(30+'MONTHLY DATA'!BF228))*'MONTHLY DATA'!BF228</f>
        <v>0</v>
      </c>
      <c r="W220" s="83">
        <f>((W218+W219)/(30+'MONTHLY DATA'!BG228))*'MONTHLY DATA'!BG228</f>
        <v>0</v>
      </c>
      <c r="X220" s="83">
        <f>((X218+X219)/(30+'MONTHLY DATA'!BH228))*'MONTHLY DATA'!BH228</f>
        <v>0</v>
      </c>
      <c r="Y220" s="83">
        <f>((Y218+Y219)/(30+'MONTHLY DATA'!BI228))*'MONTHLY DATA'!BI228</f>
        <v>0</v>
      </c>
      <c r="Z220" s="83">
        <f>((Z218+Z219)/(30+'MONTHLY DATA'!BJ228))*'MONTHLY DATA'!BJ228</f>
        <v>0</v>
      </c>
      <c r="AA220" s="83">
        <f>((AA218+AA219)/(30+'MONTHLY DATA'!BK228))*'MONTHLY DATA'!BK228</f>
        <v>21064112.0715589</v>
      </c>
      <c r="AB220" s="83">
        <f>((AB218+AB219)/(30+'MONTHLY DATA'!BL228))*'MONTHLY DATA'!BL228</f>
        <v>30398229.532507997</v>
      </c>
      <c r="AC220" s="83">
        <f>((AC218+AC219)/(30+'MONTHLY DATA'!BM228))*'MONTHLY DATA'!BM228</f>
        <v>15859822.400050756</v>
      </c>
      <c r="AD220" s="83">
        <f>((AD218+AD219)/(30+'MONTHLY DATA'!BN228))*'MONTHLY DATA'!BN228</f>
        <v>27185953.801439136</v>
      </c>
      <c r="AE220" s="83">
        <f>((AE218+AE219)/(30+'MONTHLY DATA'!BO228))*'MONTHLY DATA'!BO228</f>
        <v>15126274.336679284</v>
      </c>
      <c r="AF220" s="83">
        <f>((AF218+AF219)/(30+'MONTHLY DATA'!BP228))*'MONTHLY DATA'!BP228</f>
        <v>28108595.5011511</v>
      </c>
      <c r="AG220" s="83">
        <f>((AG218+AG219)/(30+'MONTHLY DATA'!BQ228))*'MONTHLY DATA'!BQ228</f>
        <v>15253371.223116914</v>
      </c>
      <c r="AH220" s="83">
        <f>((AH218+AH219)/(30+'MONTHLY DATA'!BR228))*'MONTHLY DATA'!BR228</f>
        <v>28140031.206620615</v>
      </c>
      <c r="AI220" s="83">
        <f>((AI218+AI219)/(30+'MONTHLY DATA'!BS228))*'MONTHLY DATA'!BS228</f>
        <v>15336124.296931963</v>
      </c>
      <c r="AJ220" s="83">
        <f>((AJ218+AJ219)/(30+'MONTHLY DATA'!BT228))*'MONTHLY DATA'!BT228</f>
        <v>26883786.378215127</v>
      </c>
      <c r="AK220" s="83">
        <f>((AK218+AK219)/(30+'MONTHLY DATA'!BU228))*'MONTHLY DATA'!BU228</f>
        <v>14875666.257461736</v>
      </c>
      <c r="AL220" s="83">
        <f>((AL218+AL219)/(30+'MONTHLY DATA'!BV228))*'MONTHLY DATA'!BV228</f>
        <v>26077450.622856963</v>
      </c>
      <c r="AM220" s="83">
        <f>((AM218+AM219)/(30+'MONTHLY DATA'!BW228))*'MONTHLY DATA'!BW228</f>
        <v>21864702.645112041</v>
      </c>
      <c r="AN220" s="83">
        <f>((AN218+AN219)/(30+'MONTHLY DATA'!BX228))*'MONTHLY DATA'!BX228</f>
        <v>42667600.874830991</v>
      </c>
      <c r="AO220" s="83">
        <f>((AO218+AO219)/(30+'MONTHLY DATA'!BY228))*'MONTHLY DATA'!BY228</f>
        <v>25343867.908991236</v>
      </c>
      <c r="AP220" s="83">
        <f>((AP218+AP219)/(30+'MONTHLY DATA'!BZ228))*'MONTHLY DATA'!BZ228</f>
        <v>44188594.687424861</v>
      </c>
      <c r="AQ220" s="83">
        <f>((AQ218+AQ219)/(30+'MONTHLY DATA'!CA228))*'MONTHLY DATA'!CA228</f>
        <v>25882569.337921426</v>
      </c>
      <c r="AR220" s="83">
        <f>((AR218+AR219)/(30+'MONTHLY DATA'!CB228))*'MONTHLY DATA'!CB228</f>
        <v>42481907.498885028</v>
      </c>
      <c r="AS220" s="83">
        <f>((AS218+AS219)/(30+'MONTHLY DATA'!CC228))*'MONTHLY DATA'!CC228</f>
        <v>25399559.066069931</v>
      </c>
      <c r="AT220" s="83">
        <f>((AT218+AT219)/(30+'MONTHLY DATA'!CD228))*'MONTHLY DATA'!CD228</f>
        <v>44209827.634280227</v>
      </c>
      <c r="AU220" s="83">
        <f>((AU218+AU219)/(30+'MONTHLY DATA'!CE228))*'MONTHLY DATA'!CE228</f>
        <v>25303609.2748494</v>
      </c>
      <c r="AV220" s="83">
        <f>((AV218+AV219)/(30+'MONTHLY DATA'!CF228))*'MONTHLY DATA'!CF228</f>
        <v>40327935.141612045</v>
      </c>
      <c r="AW220" s="83">
        <f>((AW218+AW219)/(30+'MONTHLY DATA'!CG228))*'MONTHLY DATA'!CG228</f>
        <v>23801946.995860998</v>
      </c>
      <c r="AX220" s="83">
        <f>((AX218+AX219)/(30+'MONTHLY DATA'!CH228))*'MONTHLY DATA'!CH228</f>
        <v>38275975.612751342</v>
      </c>
      <c r="AY220" s="83">
        <f>((AY218+AY219)/(30+'MONTHLY DATA'!CI228))*'MONTHLY DATA'!CI228</f>
        <v>27913479.526402202</v>
      </c>
      <c r="AZ220" s="83">
        <f>((AZ218+AZ219)/(30+'MONTHLY DATA'!CJ228))*'MONTHLY DATA'!CJ228</f>
        <v>49795547.247158527</v>
      </c>
      <c r="BA220" s="83">
        <f>((BA218+BA219)/(30+'MONTHLY DATA'!CK228))*'MONTHLY DATA'!CK228</f>
        <v>30168211.27025447</v>
      </c>
      <c r="BB220" s="83">
        <f>((BB218+BB219)/(30+'MONTHLY DATA'!CL228))*'MONTHLY DATA'!CL228</f>
        <v>52530108.502896272</v>
      </c>
      <c r="BC220" s="83">
        <f>((BC218+BC219)/(30+'MONTHLY DATA'!CM228))*'MONTHLY DATA'!CM228</f>
        <v>31614610.087876212</v>
      </c>
      <c r="BD220" s="83">
        <f>((BD218+BD219)/(30+'MONTHLY DATA'!CN228))*'MONTHLY DATA'!CN228</f>
        <v>51651749.052202076</v>
      </c>
      <c r="BE220" s="83">
        <f>((BE218+BE219)/(30+'MONTHLY DATA'!CO228))*'MONTHLY DATA'!CO228</f>
        <v>31248084.346465621</v>
      </c>
      <c r="BF220" s="83">
        <f>((BF218+BF219)/(30+'MONTHLY DATA'!CP228))*'MONTHLY DATA'!CP228</f>
        <v>55314298.67980846</v>
      </c>
      <c r="BG220" s="83">
        <f>((BG218+BG219)/(30+'MONTHLY DATA'!CQ228))*'MONTHLY DATA'!CQ228</f>
        <v>33138896.158281025</v>
      </c>
      <c r="BH220" s="83">
        <f>((BH218+BH219)/(30+'MONTHLY DATA'!CR228))*'MONTHLY DATA'!CR228</f>
        <v>55134292.36020045</v>
      </c>
      <c r="BI220" s="83">
        <f>((BI218+BI219)/(30+'MONTHLY DATA'!CS228))*'MONTHLY DATA'!CS228</f>
        <v>32865522.789750639</v>
      </c>
      <c r="BJ220" s="83">
        <f>((BJ218+BJ219)/(30+'MONTHLY DATA'!CT228))*'MONTHLY DATA'!CT228</f>
        <v>51688067.967375785</v>
      </c>
      <c r="BK220" s="650">
        <f t="shared" si="4"/>
        <v>1167120382.2958517</v>
      </c>
    </row>
    <row r="221" spans="1:63" ht="15.75" x14ac:dyDescent="0.25">
      <c r="A221" s="627" t="s">
        <v>856</v>
      </c>
      <c r="C221" s="83">
        <f>C218+C219-C220</f>
        <v>0</v>
      </c>
      <c r="D221" s="83">
        <f t="shared" ref="D221:BJ221" si="104">D218+D219-D220</f>
        <v>0</v>
      </c>
      <c r="E221" s="83">
        <f t="shared" si="104"/>
        <v>0</v>
      </c>
      <c r="F221" s="83">
        <f t="shared" si="104"/>
        <v>0</v>
      </c>
      <c r="G221" s="83">
        <f t="shared" si="104"/>
        <v>0</v>
      </c>
      <c r="H221" s="83">
        <f t="shared" si="104"/>
        <v>0</v>
      </c>
      <c r="I221" s="83">
        <f t="shared" si="104"/>
        <v>0</v>
      </c>
      <c r="J221" s="83">
        <f t="shared" si="104"/>
        <v>0</v>
      </c>
      <c r="K221" s="83">
        <f t="shared" si="104"/>
        <v>0</v>
      </c>
      <c r="L221" s="83">
        <f t="shared" si="104"/>
        <v>0</v>
      </c>
      <c r="M221" s="83">
        <f t="shared" si="104"/>
        <v>0</v>
      </c>
      <c r="N221" s="83">
        <f t="shared" si="104"/>
        <v>0</v>
      </c>
      <c r="O221" s="83">
        <f t="shared" si="104"/>
        <v>0</v>
      </c>
      <c r="P221" s="83">
        <f t="shared" si="104"/>
        <v>0</v>
      </c>
      <c r="Q221" s="83">
        <f t="shared" si="104"/>
        <v>0</v>
      </c>
      <c r="R221" s="83">
        <f t="shared" si="104"/>
        <v>0</v>
      </c>
      <c r="S221" s="83">
        <f t="shared" si="104"/>
        <v>0</v>
      </c>
      <c r="T221" s="83">
        <f t="shared" si="104"/>
        <v>0</v>
      </c>
      <c r="U221" s="83">
        <f t="shared" si="104"/>
        <v>0</v>
      </c>
      <c r="V221" s="83">
        <f t="shared" si="104"/>
        <v>0</v>
      </c>
      <c r="W221" s="83">
        <f t="shared" si="104"/>
        <v>0</v>
      </c>
      <c r="X221" s="83">
        <f t="shared" si="104"/>
        <v>0</v>
      </c>
      <c r="Y221" s="83">
        <f t="shared" si="104"/>
        <v>0</v>
      </c>
      <c r="Z221" s="83">
        <f t="shared" si="104"/>
        <v>0</v>
      </c>
      <c r="AA221" s="83">
        <f t="shared" si="104"/>
        <v>52660280.178897254</v>
      </c>
      <c r="AB221" s="83">
        <f t="shared" si="104"/>
        <v>75995573.831269994</v>
      </c>
      <c r="AC221" s="83">
        <f t="shared" si="104"/>
        <v>39649556.000126883</v>
      </c>
      <c r="AD221" s="83">
        <f t="shared" si="104"/>
        <v>67964884.503597856</v>
      </c>
      <c r="AE221" s="83">
        <f t="shared" si="104"/>
        <v>37815685.841698214</v>
      </c>
      <c r="AF221" s="83">
        <f t="shared" si="104"/>
        <v>70271488.752877742</v>
      </c>
      <c r="AG221" s="83">
        <f t="shared" si="104"/>
        <v>38133428.057792284</v>
      </c>
      <c r="AH221" s="83">
        <f t="shared" si="104"/>
        <v>70350078.016551524</v>
      </c>
      <c r="AI221" s="83">
        <f t="shared" si="104"/>
        <v>38340310.74232991</v>
      </c>
      <c r="AJ221" s="83">
        <f t="shared" si="104"/>
        <v>67209465.945537806</v>
      </c>
      <c r="AK221" s="83">
        <f t="shared" si="104"/>
        <v>37189165.643654339</v>
      </c>
      <c r="AL221" s="83">
        <f t="shared" si="104"/>
        <v>65193626.557142407</v>
      </c>
      <c r="AM221" s="83">
        <f t="shared" si="104"/>
        <v>38584769.373727143</v>
      </c>
      <c r="AN221" s="83">
        <f t="shared" si="104"/>
        <v>75295766.249701738</v>
      </c>
      <c r="AO221" s="83">
        <f t="shared" si="104"/>
        <v>44724472.780572772</v>
      </c>
      <c r="AP221" s="83">
        <f t="shared" si="104"/>
        <v>77979872.977808565</v>
      </c>
      <c r="AQ221" s="83">
        <f t="shared" si="104"/>
        <v>45675122.361037806</v>
      </c>
      <c r="AR221" s="83">
        <f t="shared" si="104"/>
        <v>74968072.056855917</v>
      </c>
      <c r="AS221" s="83">
        <f t="shared" si="104"/>
        <v>44822751.293064579</v>
      </c>
      <c r="AT221" s="83">
        <f t="shared" si="104"/>
        <v>78017342.884023905</v>
      </c>
      <c r="AU221" s="83">
        <f t="shared" si="104"/>
        <v>44653428.132087171</v>
      </c>
      <c r="AV221" s="83">
        <f t="shared" si="104"/>
        <v>71166944.367550671</v>
      </c>
      <c r="AW221" s="83">
        <f t="shared" si="104"/>
        <v>42003435.875048816</v>
      </c>
      <c r="AX221" s="83">
        <f t="shared" si="104"/>
        <v>67545839.316620022</v>
      </c>
      <c r="AY221" s="83">
        <f t="shared" si="104"/>
        <v>41870219.289603293</v>
      </c>
      <c r="AZ221" s="83">
        <f t="shared" si="104"/>
        <v>74693320.870737791</v>
      </c>
      <c r="BA221" s="83">
        <f t="shared" si="104"/>
        <v>45252316.905381702</v>
      </c>
      <c r="BB221" s="83">
        <f t="shared" si="104"/>
        <v>78795162.754344404</v>
      </c>
      <c r="BC221" s="83">
        <f t="shared" si="104"/>
        <v>47421915.131814316</v>
      </c>
      <c r="BD221" s="83">
        <f t="shared" si="104"/>
        <v>77477623.578303128</v>
      </c>
      <c r="BE221" s="83">
        <f t="shared" si="104"/>
        <v>46872126.519698441</v>
      </c>
      <c r="BF221" s="83">
        <f t="shared" si="104"/>
        <v>82971448.019712687</v>
      </c>
      <c r="BG221" s="83">
        <f t="shared" si="104"/>
        <v>49708344.237421528</v>
      </c>
      <c r="BH221" s="83">
        <f t="shared" si="104"/>
        <v>82701438.540300682</v>
      </c>
      <c r="BI221" s="83">
        <f t="shared" si="104"/>
        <v>49298284.184625968</v>
      </c>
      <c r="BJ221" s="83">
        <f t="shared" si="104"/>
        <v>77532101.951063678</v>
      </c>
      <c r="BK221" s="650">
        <f t="shared" si="4"/>
        <v>2120805663.7225828</v>
      </c>
    </row>
    <row r="222" spans="1:63" ht="15.75" x14ac:dyDescent="0.25">
      <c r="A222" s="169" t="s">
        <v>857</v>
      </c>
      <c r="C222" s="83">
        <f>B224</f>
        <v>0</v>
      </c>
      <c r="D222" s="83">
        <f t="shared" ref="D222:BJ222" si="105">C224</f>
        <v>0</v>
      </c>
      <c r="E222" s="83">
        <f t="shared" si="105"/>
        <v>0</v>
      </c>
      <c r="F222" s="83">
        <f t="shared" si="105"/>
        <v>0</v>
      </c>
      <c r="G222" s="83">
        <f t="shared" si="105"/>
        <v>0</v>
      </c>
      <c r="H222" s="83">
        <f t="shared" si="105"/>
        <v>0</v>
      </c>
      <c r="I222" s="83">
        <f t="shared" si="105"/>
        <v>0</v>
      </c>
      <c r="J222" s="83">
        <f t="shared" si="105"/>
        <v>0</v>
      </c>
      <c r="K222" s="83">
        <f t="shared" si="105"/>
        <v>0</v>
      </c>
      <c r="L222" s="83">
        <f t="shared" si="105"/>
        <v>0</v>
      </c>
      <c r="M222" s="83">
        <f t="shared" si="105"/>
        <v>0</v>
      </c>
      <c r="N222" s="83">
        <f t="shared" si="105"/>
        <v>0</v>
      </c>
      <c r="O222" s="83">
        <f t="shared" si="105"/>
        <v>0</v>
      </c>
      <c r="P222" s="83">
        <f t="shared" si="105"/>
        <v>0</v>
      </c>
      <c r="Q222" s="83">
        <f t="shared" si="105"/>
        <v>0</v>
      </c>
      <c r="R222" s="83">
        <f t="shared" si="105"/>
        <v>0</v>
      </c>
      <c r="S222" s="83">
        <f t="shared" si="105"/>
        <v>0</v>
      </c>
      <c r="T222" s="83">
        <f t="shared" si="105"/>
        <v>0</v>
      </c>
      <c r="U222" s="83">
        <f t="shared" si="105"/>
        <v>0</v>
      </c>
      <c r="V222" s="83">
        <f t="shared" si="105"/>
        <v>0</v>
      </c>
      <c r="W222" s="83">
        <f t="shared" si="105"/>
        <v>0</v>
      </c>
      <c r="X222" s="83">
        <f t="shared" si="105"/>
        <v>0</v>
      </c>
      <c r="Y222" s="83">
        <f t="shared" si="105"/>
        <v>0</v>
      </c>
      <c r="Z222" s="83">
        <f t="shared" si="105"/>
        <v>0</v>
      </c>
      <c r="AA222" s="83">
        <f t="shared" si="105"/>
        <v>0</v>
      </c>
      <c r="AB222" s="83">
        <f t="shared" si="105"/>
        <v>19047335.383856453</v>
      </c>
      <c r="AC222" s="83">
        <f t="shared" si="105"/>
        <v>34377222.482067019</v>
      </c>
      <c r="AD222" s="83">
        <f t="shared" si="105"/>
        <v>26775643.280793536</v>
      </c>
      <c r="AE222" s="83">
        <f t="shared" si="105"/>
        <v>34267850.475205392</v>
      </c>
      <c r="AF222" s="83">
        <f t="shared" si="105"/>
        <v>26072768.455050241</v>
      </c>
      <c r="AG222" s="83">
        <f t="shared" si="105"/>
        <v>34847922.819888845</v>
      </c>
      <c r="AH222" s="83">
        <f t="shared" si="105"/>
        <v>26397509.891927216</v>
      </c>
      <c r="AI222" s="83">
        <f t="shared" si="105"/>
        <v>34993808.39242848</v>
      </c>
      <c r="AJ222" s="83">
        <f t="shared" si="105"/>
        <v>26525106.921082821</v>
      </c>
      <c r="AK222" s="83">
        <f t="shared" si="105"/>
        <v>33903994.441118099</v>
      </c>
      <c r="AL222" s="83">
        <f t="shared" si="105"/>
        <v>25714547.264704924</v>
      </c>
      <c r="AM222" s="83">
        <f t="shared" si="105"/>
        <v>32881679.893008608</v>
      </c>
      <c r="AN222" s="83">
        <f t="shared" si="105"/>
        <v>24857895.397125479</v>
      </c>
      <c r="AO222" s="83">
        <f t="shared" si="105"/>
        <v>34836056.224983379</v>
      </c>
      <c r="AP222" s="83">
        <f t="shared" si="105"/>
        <v>27673227.480193444</v>
      </c>
      <c r="AQ222" s="83">
        <f t="shared" si="105"/>
        <v>36748904.50713113</v>
      </c>
      <c r="AR222" s="83">
        <f t="shared" si="105"/>
        <v>28669226.736754414</v>
      </c>
      <c r="AS222" s="83">
        <f t="shared" si="105"/>
        <v>36047756.102125332</v>
      </c>
      <c r="AT222" s="83">
        <f t="shared" si="105"/>
        <v>28128872.13745736</v>
      </c>
      <c r="AU222" s="83">
        <f t="shared" si="105"/>
        <v>36920422.616167396</v>
      </c>
      <c r="AV222" s="83">
        <f t="shared" si="105"/>
        <v>28373513.303740717</v>
      </c>
      <c r="AW222" s="83">
        <f t="shared" si="105"/>
        <v>34622767.885666564</v>
      </c>
      <c r="AX222" s="83">
        <f t="shared" si="105"/>
        <v>26652592.612422742</v>
      </c>
      <c r="AY222" s="83">
        <f t="shared" si="105"/>
        <v>32764671.975319218</v>
      </c>
      <c r="AZ222" s="83">
        <f t="shared" si="105"/>
        <v>24878297.088307507</v>
      </c>
      <c r="BA222" s="83">
        <f t="shared" si="105"/>
        <v>33190539.319681764</v>
      </c>
      <c r="BB222" s="83">
        <f t="shared" si="105"/>
        <v>26147618.741687823</v>
      </c>
      <c r="BC222" s="83">
        <f t="shared" si="105"/>
        <v>34980927.165344074</v>
      </c>
      <c r="BD222" s="83">
        <f t="shared" si="105"/>
        <v>27467614.099052798</v>
      </c>
      <c r="BE222" s="83">
        <f t="shared" si="105"/>
        <v>34981745.892451972</v>
      </c>
      <c r="BF222" s="83">
        <f t="shared" si="105"/>
        <v>27284624.137383472</v>
      </c>
      <c r="BG222" s="83">
        <f t="shared" si="105"/>
        <v>36752024.052365385</v>
      </c>
      <c r="BH222" s="83">
        <f t="shared" si="105"/>
        <v>28820122.763262302</v>
      </c>
      <c r="BI222" s="83">
        <f t="shared" si="105"/>
        <v>37173853.767854325</v>
      </c>
      <c r="BJ222" s="83">
        <f t="shared" si="105"/>
        <v>28824045.984160095</v>
      </c>
      <c r="BK222" s="650">
        <f t="shared" si="4"/>
        <v>1072602709.6917704</v>
      </c>
    </row>
    <row r="223" spans="1:63" ht="15.75" x14ac:dyDescent="0.25">
      <c r="A223" s="627" t="s">
        <v>858</v>
      </c>
      <c r="C223" s="83">
        <f>C221+C222</f>
        <v>0</v>
      </c>
      <c r="D223" s="83">
        <f t="shared" ref="D223:BJ223" si="106">D221+D222</f>
        <v>0</v>
      </c>
      <c r="E223" s="83">
        <f t="shared" si="106"/>
        <v>0</v>
      </c>
      <c r="F223" s="83">
        <f t="shared" si="106"/>
        <v>0</v>
      </c>
      <c r="G223" s="83">
        <f t="shared" si="106"/>
        <v>0</v>
      </c>
      <c r="H223" s="83">
        <f t="shared" si="106"/>
        <v>0</v>
      </c>
      <c r="I223" s="83">
        <f t="shared" si="106"/>
        <v>0</v>
      </c>
      <c r="J223" s="83">
        <f t="shared" si="106"/>
        <v>0</v>
      </c>
      <c r="K223" s="83">
        <f t="shared" si="106"/>
        <v>0</v>
      </c>
      <c r="L223" s="83">
        <f t="shared" si="106"/>
        <v>0</v>
      </c>
      <c r="M223" s="83">
        <f t="shared" si="106"/>
        <v>0</v>
      </c>
      <c r="N223" s="83">
        <f t="shared" si="106"/>
        <v>0</v>
      </c>
      <c r="O223" s="83">
        <f t="shared" si="106"/>
        <v>0</v>
      </c>
      <c r="P223" s="83">
        <f t="shared" si="106"/>
        <v>0</v>
      </c>
      <c r="Q223" s="83">
        <f t="shared" si="106"/>
        <v>0</v>
      </c>
      <c r="R223" s="83">
        <f t="shared" si="106"/>
        <v>0</v>
      </c>
      <c r="S223" s="83">
        <f t="shared" si="106"/>
        <v>0</v>
      </c>
      <c r="T223" s="83">
        <f t="shared" si="106"/>
        <v>0</v>
      </c>
      <c r="U223" s="83">
        <f t="shared" si="106"/>
        <v>0</v>
      </c>
      <c r="V223" s="83">
        <f t="shared" si="106"/>
        <v>0</v>
      </c>
      <c r="W223" s="83">
        <f t="shared" si="106"/>
        <v>0</v>
      </c>
      <c r="X223" s="83">
        <f t="shared" si="106"/>
        <v>0</v>
      </c>
      <c r="Y223" s="83">
        <f t="shared" si="106"/>
        <v>0</v>
      </c>
      <c r="Z223" s="83">
        <f t="shared" si="106"/>
        <v>0</v>
      </c>
      <c r="AA223" s="83">
        <f t="shared" si="106"/>
        <v>52660280.178897254</v>
      </c>
      <c r="AB223" s="83">
        <f t="shared" si="106"/>
        <v>95042909.215126455</v>
      </c>
      <c r="AC223" s="83">
        <f t="shared" si="106"/>
        <v>74026778.482193902</v>
      </c>
      <c r="AD223" s="83">
        <f t="shared" si="106"/>
        <v>94740527.784391388</v>
      </c>
      <c r="AE223" s="83">
        <f t="shared" si="106"/>
        <v>72083536.316903606</v>
      </c>
      <c r="AF223" s="83">
        <f t="shared" si="106"/>
        <v>96344257.207927987</v>
      </c>
      <c r="AG223" s="83">
        <f t="shared" si="106"/>
        <v>72981350.877681136</v>
      </c>
      <c r="AH223" s="83">
        <f t="shared" si="106"/>
        <v>96747587.908478737</v>
      </c>
      <c r="AI223" s="83">
        <f t="shared" si="106"/>
        <v>73334119.134758383</v>
      </c>
      <c r="AJ223" s="83">
        <f t="shared" si="106"/>
        <v>93734572.86662063</v>
      </c>
      <c r="AK223" s="83">
        <f t="shared" si="106"/>
        <v>71093160.084772438</v>
      </c>
      <c r="AL223" s="83">
        <f t="shared" si="106"/>
        <v>90908173.821847335</v>
      </c>
      <c r="AM223" s="83">
        <f t="shared" si="106"/>
        <v>71466449.266735747</v>
      </c>
      <c r="AN223" s="83">
        <f t="shared" si="106"/>
        <v>100153661.64682722</v>
      </c>
      <c r="AO223" s="83">
        <f t="shared" si="106"/>
        <v>79560529.005556151</v>
      </c>
      <c r="AP223" s="83">
        <f t="shared" si="106"/>
        <v>105653100.458002</v>
      </c>
      <c r="AQ223" s="83">
        <f t="shared" si="106"/>
        <v>82424026.868168935</v>
      </c>
      <c r="AR223" s="83">
        <f t="shared" si="106"/>
        <v>103637298.79361033</v>
      </c>
      <c r="AS223" s="83">
        <f t="shared" si="106"/>
        <v>80870507.395189911</v>
      </c>
      <c r="AT223" s="83">
        <f t="shared" si="106"/>
        <v>106146215.02148126</v>
      </c>
      <c r="AU223" s="83">
        <f t="shared" si="106"/>
        <v>81573850.748254567</v>
      </c>
      <c r="AV223" s="83">
        <f t="shared" si="106"/>
        <v>99540457.671291381</v>
      </c>
      <c r="AW223" s="83">
        <f t="shared" si="106"/>
        <v>76626203.76071538</v>
      </c>
      <c r="AX223" s="83">
        <f t="shared" si="106"/>
        <v>94198431.929042757</v>
      </c>
      <c r="AY223" s="83">
        <f t="shared" si="106"/>
        <v>74634891.264922515</v>
      </c>
      <c r="AZ223" s="83">
        <f t="shared" si="106"/>
        <v>99571617.959045291</v>
      </c>
      <c r="BA223" s="83">
        <f t="shared" si="106"/>
        <v>78442856.225063473</v>
      </c>
      <c r="BB223" s="83">
        <f t="shared" si="106"/>
        <v>104942781.49603222</v>
      </c>
      <c r="BC223" s="83">
        <f t="shared" si="106"/>
        <v>82402842.29715839</v>
      </c>
      <c r="BD223" s="83">
        <f t="shared" si="106"/>
        <v>104945237.67735593</v>
      </c>
      <c r="BE223" s="83">
        <f t="shared" si="106"/>
        <v>81853872.412150413</v>
      </c>
      <c r="BF223" s="83">
        <f t="shared" si="106"/>
        <v>110256072.15709616</v>
      </c>
      <c r="BG223" s="83">
        <f t="shared" si="106"/>
        <v>86460368.289786905</v>
      </c>
      <c r="BH223" s="83">
        <f t="shared" si="106"/>
        <v>111521561.30356298</v>
      </c>
      <c r="BI223" s="83">
        <f t="shared" si="106"/>
        <v>86472137.952480286</v>
      </c>
      <c r="BJ223" s="83">
        <f t="shared" si="106"/>
        <v>106356147.93522377</v>
      </c>
      <c r="BK223" s="650">
        <f t="shared" si="4"/>
        <v>3193408373.4143534</v>
      </c>
    </row>
    <row r="224" spans="1:63" ht="15.75" x14ac:dyDescent="0.25">
      <c r="A224" s="169" t="s">
        <v>859</v>
      </c>
      <c r="C224" s="83">
        <f>(C223/(30+'MONTHLY DATA'!AM230))*'MONTHLY DATA'!AM230</f>
        <v>0</v>
      </c>
      <c r="D224" s="83">
        <f>(D223/(30+'MONTHLY DATA'!AN230))*'MONTHLY DATA'!AN230</f>
        <v>0</v>
      </c>
      <c r="E224" s="83">
        <f>(E223/(30+'MONTHLY DATA'!AO230))*'MONTHLY DATA'!AO230</f>
        <v>0</v>
      </c>
      <c r="F224" s="83">
        <f>(F223/(30+'MONTHLY DATA'!AP230))*'MONTHLY DATA'!AP230</f>
        <v>0</v>
      </c>
      <c r="G224" s="83">
        <f>(G223/(30+'MONTHLY DATA'!AQ230))*'MONTHLY DATA'!AQ230</f>
        <v>0</v>
      </c>
      <c r="H224" s="83">
        <f>(H223/(30+'MONTHLY DATA'!AR230))*'MONTHLY DATA'!AR230</f>
        <v>0</v>
      </c>
      <c r="I224" s="83">
        <f>(I223/(30+'MONTHLY DATA'!AS230))*'MONTHLY DATA'!AS230</f>
        <v>0</v>
      </c>
      <c r="J224" s="83">
        <f>(J223/(30+'MONTHLY DATA'!AT230))*'MONTHLY DATA'!AT230</f>
        <v>0</v>
      </c>
      <c r="K224" s="83">
        <f>(K223/(30+'MONTHLY DATA'!AU230))*'MONTHLY DATA'!AU230</f>
        <v>0</v>
      </c>
      <c r="L224" s="83">
        <f>(L223/(30+'MONTHLY DATA'!AV230))*'MONTHLY DATA'!AV230</f>
        <v>0</v>
      </c>
      <c r="M224" s="83">
        <f>(M223/(30+'MONTHLY DATA'!AW230))*'MONTHLY DATA'!AW230</f>
        <v>0</v>
      </c>
      <c r="N224" s="83">
        <f>(N223/(30+'MONTHLY DATA'!AX230))*'MONTHLY DATA'!AX230</f>
        <v>0</v>
      </c>
      <c r="O224" s="83">
        <f>(O223/(30+'MONTHLY DATA'!AY230))*'MONTHLY DATA'!AY230</f>
        <v>0</v>
      </c>
      <c r="P224" s="83">
        <f>(P223/(30+'MONTHLY DATA'!AZ230))*'MONTHLY DATA'!AZ230</f>
        <v>0</v>
      </c>
      <c r="Q224" s="83">
        <f>(Q223/(30+'MONTHLY DATA'!BA230))*'MONTHLY DATA'!BA230</f>
        <v>0</v>
      </c>
      <c r="R224" s="83">
        <f>(R223/(30+'MONTHLY DATA'!BB230))*'MONTHLY DATA'!BB230</f>
        <v>0</v>
      </c>
      <c r="S224" s="83">
        <f>(S223/(30+'MONTHLY DATA'!BC230))*'MONTHLY DATA'!BC230</f>
        <v>0</v>
      </c>
      <c r="T224" s="83">
        <f>(T223/(30+'MONTHLY DATA'!BD230))*'MONTHLY DATA'!BD230</f>
        <v>0</v>
      </c>
      <c r="U224" s="83">
        <f>(U223/(30+'MONTHLY DATA'!BE230))*'MONTHLY DATA'!BE230</f>
        <v>0</v>
      </c>
      <c r="V224" s="83">
        <f>(V223/(30+'MONTHLY DATA'!BF230))*'MONTHLY DATA'!BF230</f>
        <v>0</v>
      </c>
      <c r="W224" s="83">
        <f>(W223/(30+'MONTHLY DATA'!BG230))*'MONTHLY DATA'!BG230</f>
        <v>0</v>
      </c>
      <c r="X224" s="83">
        <f>(X223/(30+'MONTHLY DATA'!BH230))*'MONTHLY DATA'!BH230</f>
        <v>0</v>
      </c>
      <c r="Y224" s="83">
        <f>(Y223/(30+'MONTHLY DATA'!BI230))*'MONTHLY DATA'!BI230</f>
        <v>0</v>
      </c>
      <c r="Z224" s="83">
        <f>(Z223/(30+'MONTHLY DATA'!BJ230))*'MONTHLY DATA'!BJ230</f>
        <v>0</v>
      </c>
      <c r="AA224" s="83">
        <f>(AA223/(30+'MONTHLY DATA'!BK230))*'MONTHLY DATA'!BK230</f>
        <v>19047335.383856453</v>
      </c>
      <c r="AB224" s="83">
        <f>(AB223/(30+'MONTHLY DATA'!BL230))*'MONTHLY DATA'!BL230</f>
        <v>34377222.482067019</v>
      </c>
      <c r="AC224" s="83">
        <f>(AC223/(30+'MONTHLY DATA'!BM230))*'MONTHLY DATA'!BM230</f>
        <v>26775643.280793536</v>
      </c>
      <c r="AD224" s="83">
        <f>(AD223/(30+'MONTHLY DATA'!BN230))*'MONTHLY DATA'!BN230</f>
        <v>34267850.475205392</v>
      </c>
      <c r="AE224" s="83">
        <f>(AE223/(30+'MONTHLY DATA'!BO230))*'MONTHLY DATA'!BO230</f>
        <v>26072768.455050241</v>
      </c>
      <c r="AF224" s="83">
        <f>(AF223/(30+'MONTHLY DATA'!BP230))*'MONTHLY DATA'!BP230</f>
        <v>34847922.819888845</v>
      </c>
      <c r="AG224" s="83">
        <f>(AG223/(30+'MONTHLY DATA'!BQ230))*'MONTHLY DATA'!BQ230</f>
        <v>26397509.891927216</v>
      </c>
      <c r="AH224" s="83">
        <f>(AH223/(30+'MONTHLY DATA'!BR230))*'MONTHLY DATA'!BR230</f>
        <v>34993808.39242848</v>
      </c>
      <c r="AI224" s="83">
        <f>(AI223/(30+'MONTHLY DATA'!BS230))*'MONTHLY DATA'!BS230</f>
        <v>26525106.921082821</v>
      </c>
      <c r="AJ224" s="83">
        <f>(AJ223/(30+'MONTHLY DATA'!BT230))*'MONTHLY DATA'!BT230</f>
        <v>33903994.441118099</v>
      </c>
      <c r="AK224" s="83">
        <f>(AK223/(30+'MONTHLY DATA'!BU230))*'MONTHLY DATA'!BU230</f>
        <v>25714547.264704924</v>
      </c>
      <c r="AL224" s="83">
        <f>(AL223/(30+'MONTHLY DATA'!BV230))*'MONTHLY DATA'!BV230</f>
        <v>32881679.893008608</v>
      </c>
      <c r="AM224" s="83">
        <f>(AM223/(30+'MONTHLY DATA'!BW230))*'MONTHLY DATA'!BW230</f>
        <v>24857895.397125479</v>
      </c>
      <c r="AN224" s="83">
        <f>(AN223/(30+'MONTHLY DATA'!BX230))*'MONTHLY DATA'!BX230</f>
        <v>34836056.224983379</v>
      </c>
      <c r="AO224" s="83">
        <f>(AO223/(30+'MONTHLY DATA'!BY230))*'MONTHLY DATA'!BY230</f>
        <v>27673227.480193444</v>
      </c>
      <c r="AP224" s="83">
        <f>(AP223/(30+'MONTHLY DATA'!BZ230))*'MONTHLY DATA'!BZ230</f>
        <v>36748904.50713113</v>
      </c>
      <c r="AQ224" s="83">
        <f>(AQ223/(30+'MONTHLY DATA'!CA230))*'MONTHLY DATA'!CA230</f>
        <v>28669226.736754414</v>
      </c>
      <c r="AR224" s="83">
        <f>(AR223/(30+'MONTHLY DATA'!CB230))*'MONTHLY DATA'!CB230</f>
        <v>36047756.102125332</v>
      </c>
      <c r="AS224" s="83">
        <f>(AS223/(30+'MONTHLY DATA'!CC230))*'MONTHLY DATA'!CC230</f>
        <v>28128872.13745736</v>
      </c>
      <c r="AT224" s="83">
        <f>(AT223/(30+'MONTHLY DATA'!CD230))*'MONTHLY DATA'!CD230</f>
        <v>36920422.616167396</v>
      </c>
      <c r="AU224" s="83">
        <f>(AU223/(30+'MONTHLY DATA'!CE230))*'MONTHLY DATA'!CE230</f>
        <v>28373513.303740717</v>
      </c>
      <c r="AV224" s="83">
        <f>(AV223/(30+'MONTHLY DATA'!CF230))*'MONTHLY DATA'!CF230</f>
        <v>34622767.885666564</v>
      </c>
      <c r="AW224" s="83">
        <f>(AW223/(30+'MONTHLY DATA'!CG230))*'MONTHLY DATA'!CG230</f>
        <v>26652592.612422742</v>
      </c>
      <c r="AX224" s="83">
        <f>(AX223/(30+'MONTHLY DATA'!CH230))*'MONTHLY DATA'!CH230</f>
        <v>32764671.975319218</v>
      </c>
      <c r="AY224" s="83">
        <f>(AY223/(30+'MONTHLY DATA'!CI230))*'MONTHLY DATA'!CI230</f>
        <v>24878297.088307507</v>
      </c>
      <c r="AZ224" s="83">
        <f>(AZ223/(30+'MONTHLY DATA'!CJ230))*'MONTHLY DATA'!CJ230</f>
        <v>33190539.319681764</v>
      </c>
      <c r="BA224" s="83">
        <f>(BA223/(30+'MONTHLY DATA'!CK230))*'MONTHLY DATA'!CK230</f>
        <v>26147618.741687823</v>
      </c>
      <c r="BB224" s="83">
        <f>(BB223/(30+'MONTHLY DATA'!CL230))*'MONTHLY DATA'!CL230</f>
        <v>34980927.165344074</v>
      </c>
      <c r="BC224" s="83">
        <f>(BC223/(30+'MONTHLY DATA'!CM230))*'MONTHLY DATA'!CM230</f>
        <v>27467614.099052798</v>
      </c>
      <c r="BD224" s="83">
        <f>(BD223/(30+'MONTHLY DATA'!CN230))*'MONTHLY DATA'!CN230</f>
        <v>34981745.892451972</v>
      </c>
      <c r="BE224" s="83">
        <f>(BE223/(30+'MONTHLY DATA'!CO230))*'MONTHLY DATA'!CO230</f>
        <v>27284624.137383472</v>
      </c>
      <c r="BF224" s="83">
        <f>(BF223/(30+'MONTHLY DATA'!CP230))*'MONTHLY DATA'!CP230</f>
        <v>36752024.052365385</v>
      </c>
      <c r="BG224" s="83">
        <f>(BG223/(30+'MONTHLY DATA'!CQ230))*'MONTHLY DATA'!CQ230</f>
        <v>28820122.763262302</v>
      </c>
      <c r="BH224" s="83">
        <f>(BH223/(30+'MONTHLY DATA'!CR230))*'MONTHLY DATA'!CR230</f>
        <v>37173853.767854325</v>
      </c>
      <c r="BI224" s="83">
        <f>(BI223/(30+'MONTHLY DATA'!CS230))*'MONTHLY DATA'!CS230</f>
        <v>28824045.984160095</v>
      </c>
      <c r="BJ224" s="83">
        <f>(BJ223/(30+'MONTHLY DATA'!CT230))*'MONTHLY DATA'!CT230</f>
        <v>35452049.311741255</v>
      </c>
      <c r="BK224" s="650">
        <f t="shared" si="4"/>
        <v>1108054759.0035117</v>
      </c>
    </row>
    <row r="225" spans="1:63" ht="15.75" x14ac:dyDescent="0.25">
      <c r="A225" s="169"/>
      <c r="C225" s="83"/>
      <c r="BK225" s="650">
        <f t="shared" si="4"/>
        <v>0</v>
      </c>
    </row>
    <row r="226" spans="1:63" ht="15.75" x14ac:dyDescent="0.25">
      <c r="A226" s="778" t="s">
        <v>1076</v>
      </c>
      <c r="C226" s="83">
        <f>C244-C245</f>
        <v>0</v>
      </c>
      <c r="D226" s="83">
        <f t="shared" ref="D226:BJ226" si="107">D244-D245</f>
        <v>0</v>
      </c>
      <c r="E226" s="83">
        <f t="shared" si="107"/>
        <v>0</v>
      </c>
      <c r="F226" s="83">
        <f t="shared" si="107"/>
        <v>0</v>
      </c>
      <c r="G226" s="83">
        <f t="shared" si="107"/>
        <v>0</v>
      </c>
      <c r="H226" s="83">
        <f t="shared" si="107"/>
        <v>0</v>
      </c>
      <c r="I226" s="83">
        <f t="shared" si="107"/>
        <v>0</v>
      </c>
      <c r="J226" s="83">
        <f t="shared" si="107"/>
        <v>0</v>
      </c>
      <c r="K226" s="83">
        <f t="shared" si="107"/>
        <v>0</v>
      </c>
      <c r="L226" s="83">
        <f t="shared" si="107"/>
        <v>0</v>
      </c>
      <c r="M226" s="83">
        <f t="shared" si="107"/>
        <v>0</v>
      </c>
      <c r="N226" s="83">
        <f t="shared" si="107"/>
        <v>0</v>
      </c>
      <c r="O226" s="83">
        <f t="shared" si="107"/>
        <v>0</v>
      </c>
      <c r="P226" s="83">
        <f t="shared" si="107"/>
        <v>0</v>
      </c>
      <c r="Q226" s="83">
        <f t="shared" si="107"/>
        <v>0</v>
      </c>
      <c r="R226" s="83">
        <f t="shared" si="107"/>
        <v>0</v>
      </c>
      <c r="S226" s="83">
        <f t="shared" si="107"/>
        <v>0</v>
      </c>
      <c r="T226" s="83">
        <f t="shared" si="107"/>
        <v>0</v>
      </c>
      <c r="U226" s="83">
        <f t="shared" si="107"/>
        <v>0</v>
      </c>
      <c r="V226" s="83">
        <f t="shared" si="107"/>
        <v>0</v>
      </c>
      <c r="W226" s="83">
        <f t="shared" si="107"/>
        <v>0</v>
      </c>
      <c r="X226" s="83">
        <f t="shared" si="107"/>
        <v>0</v>
      </c>
      <c r="Y226" s="83">
        <f t="shared" si="107"/>
        <v>0</v>
      </c>
      <c r="Z226" s="83">
        <f t="shared" si="107"/>
        <v>0</v>
      </c>
      <c r="AA226" s="83">
        <f t="shared" si="107"/>
        <v>70553805.486455739</v>
      </c>
      <c r="AB226" s="83">
        <f t="shared" si="107"/>
        <v>124399530.85280599</v>
      </c>
      <c r="AC226" s="83">
        <f t="shared" si="107"/>
        <v>109741757.73357022</v>
      </c>
      <c r="AD226" s="83">
        <f t="shared" si="107"/>
        <v>138501795.58456767</v>
      </c>
      <c r="AE226" s="83">
        <f t="shared" si="107"/>
        <v>114146362.78616679</v>
      </c>
      <c r="AF226" s="83">
        <f t="shared" si="107"/>
        <v>134889613.28222248</v>
      </c>
      <c r="AG226" s="83">
        <f t="shared" si="107"/>
        <v>112978431.91764899</v>
      </c>
      <c r="AH226" s="83">
        <f t="shared" si="107"/>
        <v>140876966.94322473</v>
      </c>
      <c r="AI226" s="83">
        <f t="shared" si="107"/>
        <v>115393548.03172234</v>
      </c>
      <c r="AJ226" s="83">
        <f t="shared" si="107"/>
        <v>138707306.4410376</v>
      </c>
      <c r="AK226" s="83">
        <f t="shared" si="107"/>
        <v>114098573.23207915</v>
      </c>
      <c r="AL226" s="83">
        <f t="shared" si="107"/>
        <v>133901693.76508424</v>
      </c>
      <c r="AM226" s="83">
        <f t="shared" si="107"/>
        <v>121591683.19318858</v>
      </c>
      <c r="AN226" s="83">
        <f t="shared" si="107"/>
        <v>151868549.72241157</v>
      </c>
      <c r="AO226" s="83">
        <f t="shared" si="107"/>
        <v>125913611.14181384</v>
      </c>
      <c r="AP226" s="83">
        <f t="shared" si="107"/>
        <v>153533228.39021629</v>
      </c>
      <c r="AQ226" s="83">
        <f t="shared" si="107"/>
        <v>124914815.84091148</v>
      </c>
      <c r="AR226" s="83">
        <f t="shared" si="107"/>
        <v>144420355.24363744</v>
      </c>
      <c r="AS226" s="83">
        <f t="shared" si="107"/>
        <v>121817771.50735834</v>
      </c>
      <c r="AT226" s="83">
        <f t="shared" si="107"/>
        <v>153960305.02725285</v>
      </c>
      <c r="AU226" s="83">
        <f t="shared" si="107"/>
        <v>125704915.05155519</v>
      </c>
      <c r="AV226" s="83">
        <f t="shared" si="107"/>
        <v>150011024.40283728</v>
      </c>
      <c r="AW226" s="83">
        <f t="shared" si="107"/>
        <v>123287694.1532584</v>
      </c>
      <c r="AX226" s="83">
        <f t="shared" si="107"/>
        <v>142272364.06818002</v>
      </c>
      <c r="AY226" s="83">
        <f t="shared" si="107"/>
        <v>130683289.01818448</v>
      </c>
      <c r="AZ226" s="83">
        <f t="shared" si="107"/>
        <v>166324638.09856597</v>
      </c>
      <c r="BA226" s="83">
        <f t="shared" si="107"/>
        <v>134286308.11406839</v>
      </c>
      <c r="BB226" s="83">
        <f t="shared" si="107"/>
        <v>167503690.84928924</v>
      </c>
      <c r="BC226" s="83">
        <f t="shared" si="107"/>
        <v>133079458.53268073</v>
      </c>
      <c r="BD226" s="83">
        <f t="shared" si="107"/>
        <v>157826309.11985594</v>
      </c>
      <c r="BE226" s="83">
        <f t="shared" si="107"/>
        <v>130218036.83552547</v>
      </c>
      <c r="BF226" s="83">
        <f t="shared" si="107"/>
        <v>168070254.52823645</v>
      </c>
      <c r="BG226" s="83">
        <f t="shared" si="107"/>
        <v>133866506.69750267</v>
      </c>
      <c r="BH226" s="83">
        <f t="shared" si="107"/>
        <v>163799611.97177422</v>
      </c>
      <c r="BI226" s="83">
        <f t="shared" si="107"/>
        <v>131577093.7644192</v>
      </c>
      <c r="BJ226" s="83">
        <f t="shared" si="107"/>
        <v>155622449.31405199</v>
      </c>
      <c r="BK226" s="650">
        <f t="shared" si="4"/>
        <v>4860343350.643362</v>
      </c>
    </row>
    <row r="227" spans="1:63" ht="15.75" x14ac:dyDescent="0.25">
      <c r="A227" s="627" t="s">
        <v>848</v>
      </c>
      <c r="C227" s="83">
        <f>C228</f>
        <v>0</v>
      </c>
      <c r="D227" s="83">
        <f t="shared" ref="D227:BJ227" si="108">D228</f>
        <v>0</v>
      </c>
      <c r="E227" s="83">
        <f t="shared" si="108"/>
        <v>0</v>
      </c>
      <c r="F227" s="83">
        <f t="shared" si="108"/>
        <v>0</v>
      </c>
      <c r="G227" s="83">
        <f t="shared" si="108"/>
        <v>0</v>
      </c>
      <c r="H227" s="83">
        <f t="shared" si="108"/>
        <v>0</v>
      </c>
      <c r="I227" s="83">
        <f t="shared" si="108"/>
        <v>0</v>
      </c>
      <c r="J227" s="83">
        <f t="shared" si="108"/>
        <v>0</v>
      </c>
      <c r="K227" s="83">
        <f t="shared" si="108"/>
        <v>0</v>
      </c>
      <c r="L227" s="83">
        <f t="shared" si="108"/>
        <v>0</v>
      </c>
      <c r="M227" s="83">
        <f t="shared" si="108"/>
        <v>0</v>
      </c>
      <c r="N227" s="83">
        <f t="shared" si="108"/>
        <v>0</v>
      </c>
      <c r="O227" s="83">
        <f t="shared" si="108"/>
        <v>0</v>
      </c>
      <c r="P227" s="83">
        <f t="shared" si="108"/>
        <v>0</v>
      </c>
      <c r="Q227" s="83">
        <f t="shared" si="108"/>
        <v>0</v>
      </c>
      <c r="R227" s="83">
        <f t="shared" si="108"/>
        <v>0</v>
      </c>
      <c r="S227" s="83">
        <f t="shared" si="108"/>
        <v>0</v>
      </c>
      <c r="T227" s="83">
        <f t="shared" si="108"/>
        <v>0</v>
      </c>
      <c r="U227" s="83">
        <f t="shared" si="108"/>
        <v>0</v>
      </c>
      <c r="V227" s="83">
        <f t="shared" si="108"/>
        <v>0</v>
      </c>
      <c r="W227" s="83">
        <f t="shared" si="108"/>
        <v>0</v>
      </c>
      <c r="X227" s="83">
        <f t="shared" si="108"/>
        <v>0</v>
      </c>
      <c r="Y227" s="83">
        <f t="shared" si="108"/>
        <v>0</v>
      </c>
      <c r="Z227" s="83">
        <f t="shared" si="108"/>
        <v>0</v>
      </c>
      <c r="AA227" s="83">
        <f t="shared" si="108"/>
        <v>25423024.49761536</v>
      </c>
      <c r="AB227" s="83">
        <f t="shared" si="108"/>
        <v>35114214.846332163</v>
      </c>
      <c r="AC227" s="83">
        <f t="shared" si="108"/>
        <v>25423024.49761536</v>
      </c>
      <c r="AD227" s="83">
        <f t="shared" si="108"/>
        <v>35114214.846332163</v>
      </c>
      <c r="AE227" s="83">
        <f t="shared" si="108"/>
        <v>25423024.49761536</v>
      </c>
      <c r="AF227" s="83">
        <f t="shared" si="108"/>
        <v>35114214.846332163</v>
      </c>
      <c r="AG227" s="83">
        <f t="shared" si="108"/>
        <v>25423024.49761536</v>
      </c>
      <c r="AH227" s="83">
        <f t="shared" si="108"/>
        <v>35114214.846332163</v>
      </c>
      <c r="AI227" s="83">
        <f t="shared" si="108"/>
        <v>25423024.49761536</v>
      </c>
      <c r="AJ227" s="83">
        <f t="shared" si="108"/>
        <v>35114214.846332163</v>
      </c>
      <c r="AK227" s="83">
        <f t="shared" si="108"/>
        <v>25423024.49761536</v>
      </c>
      <c r="AL227" s="83">
        <f t="shared" si="108"/>
        <v>35114214.846332163</v>
      </c>
      <c r="AM227" s="83">
        <f t="shared" si="108"/>
        <v>26801759.826397993</v>
      </c>
      <c r="AN227" s="83">
        <f t="shared" si="108"/>
        <v>37010492.440071806</v>
      </c>
      <c r="AO227" s="83">
        <f t="shared" si="108"/>
        <v>26801759.826397993</v>
      </c>
      <c r="AP227" s="83">
        <f t="shared" si="108"/>
        <v>37010492.440071806</v>
      </c>
      <c r="AQ227" s="83">
        <f t="shared" si="108"/>
        <v>26801759.826397993</v>
      </c>
      <c r="AR227" s="83">
        <f t="shared" si="108"/>
        <v>37010492.440071806</v>
      </c>
      <c r="AS227" s="83">
        <f t="shared" si="108"/>
        <v>26801759.826397993</v>
      </c>
      <c r="AT227" s="83">
        <f t="shared" si="108"/>
        <v>37010492.440071806</v>
      </c>
      <c r="AU227" s="83">
        <f t="shared" si="108"/>
        <v>26801759.826397993</v>
      </c>
      <c r="AV227" s="83">
        <f t="shared" si="108"/>
        <v>37010492.440071806</v>
      </c>
      <c r="AW227" s="83">
        <f t="shared" si="108"/>
        <v>26801759.826397993</v>
      </c>
      <c r="AX227" s="83">
        <f t="shared" si="108"/>
        <v>37010492.440071806</v>
      </c>
      <c r="AY227" s="83">
        <f t="shared" si="108"/>
        <v>28699439.216634858</v>
      </c>
      <c r="AZ227" s="83">
        <f t="shared" si="108"/>
        <v>39628641.317434944</v>
      </c>
      <c r="BA227" s="83">
        <f t="shared" si="108"/>
        <v>28699439.216634858</v>
      </c>
      <c r="BB227" s="83">
        <f t="shared" si="108"/>
        <v>39628641.317434944</v>
      </c>
      <c r="BC227" s="83">
        <f t="shared" si="108"/>
        <v>28699439.216634858</v>
      </c>
      <c r="BD227" s="83">
        <f t="shared" si="108"/>
        <v>39628641.317434944</v>
      </c>
      <c r="BE227" s="83">
        <f t="shared" si="108"/>
        <v>28699439.216634858</v>
      </c>
      <c r="BF227" s="83">
        <f t="shared" si="108"/>
        <v>39628641.317434944</v>
      </c>
      <c r="BG227" s="83">
        <f t="shared" si="108"/>
        <v>28699439.216634858</v>
      </c>
      <c r="BH227" s="83">
        <f t="shared" si="108"/>
        <v>39628641.317434944</v>
      </c>
      <c r="BI227" s="83">
        <f t="shared" si="108"/>
        <v>28699439.216634858</v>
      </c>
      <c r="BJ227" s="83">
        <f t="shared" si="108"/>
        <v>39628641.317434944</v>
      </c>
      <c r="BK227" s="650">
        <f t="shared" si="4"/>
        <v>1156065432.8669229</v>
      </c>
    </row>
    <row r="228" spans="1:63" ht="15.75" x14ac:dyDescent="0.25">
      <c r="A228" s="783" t="s">
        <v>826</v>
      </c>
      <c r="C228" s="83">
        <f>' CALCULATIONS'!O656</f>
        <v>0</v>
      </c>
      <c r="D228" s="83">
        <f>' CALCULATIONS'!P656</f>
        <v>0</v>
      </c>
      <c r="E228" s="83">
        <f>' CALCULATIONS'!Q656</f>
        <v>0</v>
      </c>
      <c r="F228" s="83">
        <f>' CALCULATIONS'!R656</f>
        <v>0</v>
      </c>
      <c r="G228" s="83">
        <f>' CALCULATIONS'!S656</f>
        <v>0</v>
      </c>
      <c r="H228" s="83">
        <f>' CALCULATIONS'!T656</f>
        <v>0</v>
      </c>
      <c r="I228" s="83">
        <f>' CALCULATIONS'!U656</f>
        <v>0</v>
      </c>
      <c r="J228" s="83">
        <f>' CALCULATIONS'!V656</f>
        <v>0</v>
      </c>
      <c r="K228" s="83">
        <f>' CALCULATIONS'!W656</f>
        <v>0</v>
      </c>
      <c r="L228" s="83">
        <f>' CALCULATIONS'!X656</f>
        <v>0</v>
      </c>
      <c r="M228" s="83">
        <f>' CALCULATIONS'!Y656</f>
        <v>0</v>
      </c>
      <c r="N228" s="83">
        <f>' CALCULATIONS'!Z656</f>
        <v>0</v>
      </c>
      <c r="O228" s="83">
        <f>' CALCULATIONS'!AA656</f>
        <v>0</v>
      </c>
      <c r="P228" s="83">
        <f>' CALCULATIONS'!AB656</f>
        <v>0</v>
      </c>
      <c r="Q228" s="83">
        <f>' CALCULATIONS'!AC656</f>
        <v>0</v>
      </c>
      <c r="R228" s="83">
        <f>' CALCULATIONS'!AD656</f>
        <v>0</v>
      </c>
      <c r="S228" s="83">
        <f>' CALCULATIONS'!AE656</f>
        <v>0</v>
      </c>
      <c r="T228" s="83">
        <f>' CALCULATIONS'!AF656</f>
        <v>0</v>
      </c>
      <c r="U228" s="83">
        <f>' CALCULATIONS'!AG656</f>
        <v>0</v>
      </c>
      <c r="V228" s="83">
        <f>' CALCULATIONS'!AH656</f>
        <v>0</v>
      </c>
      <c r="W228" s="83">
        <f>' CALCULATIONS'!AI656</f>
        <v>0</v>
      </c>
      <c r="X228" s="83">
        <f>' CALCULATIONS'!AJ656</f>
        <v>0</v>
      </c>
      <c r="Y228" s="83">
        <f>' CALCULATIONS'!AK656</f>
        <v>0</v>
      </c>
      <c r="Z228" s="83">
        <f>' CALCULATIONS'!AL656</f>
        <v>0</v>
      </c>
      <c r="AA228" s="83">
        <f>' CALCULATIONS'!AM656</f>
        <v>25423024.49761536</v>
      </c>
      <c r="AB228" s="83">
        <f>' CALCULATIONS'!AN656</f>
        <v>35114214.846332163</v>
      </c>
      <c r="AC228" s="83">
        <f>' CALCULATIONS'!AO656</f>
        <v>25423024.49761536</v>
      </c>
      <c r="AD228" s="83">
        <f>' CALCULATIONS'!AP656</f>
        <v>35114214.846332163</v>
      </c>
      <c r="AE228" s="83">
        <f>' CALCULATIONS'!AQ656</f>
        <v>25423024.49761536</v>
      </c>
      <c r="AF228" s="83">
        <f>' CALCULATIONS'!AR656</f>
        <v>35114214.846332163</v>
      </c>
      <c r="AG228" s="83">
        <f>' CALCULATIONS'!AS656</f>
        <v>25423024.49761536</v>
      </c>
      <c r="AH228" s="83">
        <f>' CALCULATIONS'!AT656</f>
        <v>35114214.846332163</v>
      </c>
      <c r="AI228" s="83">
        <f>' CALCULATIONS'!AU656</f>
        <v>25423024.49761536</v>
      </c>
      <c r="AJ228" s="83">
        <f>' CALCULATIONS'!AV656</f>
        <v>35114214.846332163</v>
      </c>
      <c r="AK228" s="83">
        <f>' CALCULATIONS'!AW656</f>
        <v>25423024.49761536</v>
      </c>
      <c r="AL228" s="83">
        <f>' CALCULATIONS'!AX656</f>
        <v>35114214.846332163</v>
      </c>
      <c r="AM228" s="83">
        <f>' CALCULATIONS'!AY656</f>
        <v>26801759.826397993</v>
      </c>
      <c r="AN228" s="83">
        <f>' CALCULATIONS'!AZ656</f>
        <v>37010492.440071806</v>
      </c>
      <c r="AO228" s="83">
        <f>' CALCULATIONS'!BA656</f>
        <v>26801759.826397993</v>
      </c>
      <c r="AP228" s="83">
        <f>' CALCULATIONS'!BB656</f>
        <v>37010492.440071806</v>
      </c>
      <c r="AQ228" s="83">
        <f>' CALCULATIONS'!BC656</f>
        <v>26801759.826397993</v>
      </c>
      <c r="AR228" s="83">
        <f>' CALCULATIONS'!BD656</f>
        <v>37010492.440071806</v>
      </c>
      <c r="AS228" s="83">
        <f>' CALCULATIONS'!BE656</f>
        <v>26801759.826397993</v>
      </c>
      <c r="AT228" s="83">
        <f>' CALCULATIONS'!BF656</f>
        <v>37010492.440071806</v>
      </c>
      <c r="AU228" s="83">
        <f>' CALCULATIONS'!BG656</f>
        <v>26801759.826397993</v>
      </c>
      <c r="AV228" s="83">
        <f>' CALCULATIONS'!BH656</f>
        <v>37010492.440071806</v>
      </c>
      <c r="AW228" s="83">
        <f>' CALCULATIONS'!BI656</f>
        <v>26801759.826397993</v>
      </c>
      <c r="AX228" s="83">
        <f>' CALCULATIONS'!BJ656</f>
        <v>37010492.440071806</v>
      </c>
      <c r="AY228" s="83">
        <f>' CALCULATIONS'!BK656</f>
        <v>28699439.216634858</v>
      </c>
      <c r="AZ228" s="83">
        <f>' CALCULATIONS'!BL656</f>
        <v>39628641.317434944</v>
      </c>
      <c r="BA228" s="83">
        <f>' CALCULATIONS'!BM656</f>
        <v>28699439.216634858</v>
      </c>
      <c r="BB228" s="83">
        <f>' CALCULATIONS'!BN656</f>
        <v>39628641.317434944</v>
      </c>
      <c r="BC228" s="83">
        <f>' CALCULATIONS'!BO656</f>
        <v>28699439.216634858</v>
      </c>
      <c r="BD228" s="83">
        <f>' CALCULATIONS'!BP656</f>
        <v>39628641.317434944</v>
      </c>
      <c r="BE228" s="83">
        <f>' CALCULATIONS'!BQ656</f>
        <v>28699439.216634858</v>
      </c>
      <c r="BF228" s="83">
        <f>' CALCULATIONS'!BR656</f>
        <v>39628641.317434944</v>
      </c>
      <c r="BG228" s="83">
        <f>' CALCULATIONS'!BS656</f>
        <v>28699439.216634858</v>
      </c>
      <c r="BH228" s="83">
        <f>' CALCULATIONS'!BT656</f>
        <v>39628641.317434944</v>
      </c>
      <c r="BI228" s="83">
        <f>' CALCULATIONS'!BU656</f>
        <v>28699439.216634858</v>
      </c>
      <c r="BJ228" s="83">
        <f>' CALCULATIONS'!BV656</f>
        <v>39628641.317434944</v>
      </c>
      <c r="BK228" s="650">
        <f t="shared" si="4"/>
        <v>1156065432.8669229</v>
      </c>
    </row>
    <row r="229" spans="1:63" ht="15.75" x14ac:dyDescent="0.25">
      <c r="A229" s="627" t="s">
        <v>849</v>
      </c>
      <c r="C229" s="83">
        <f>C230+C231</f>
        <v>0</v>
      </c>
      <c r="D229" s="83">
        <f t="shared" ref="D229:BJ229" si="109">D230+D231</f>
        <v>0</v>
      </c>
      <c r="E229" s="83">
        <f t="shared" si="109"/>
        <v>0</v>
      </c>
      <c r="F229" s="83">
        <f t="shared" si="109"/>
        <v>0</v>
      </c>
      <c r="G229" s="83">
        <f t="shared" si="109"/>
        <v>0</v>
      </c>
      <c r="H229" s="83">
        <f t="shared" si="109"/>
        <v>0</v>
      </c>
      <c r="I229" s="83">
        <f t="shared" si="109"/>
        <v>0</v>
      </c>
      <c r="J229" s="83">
        <f t="shared" si="109"/>
        <v>0</v>
      </c>
      <c r="K229" s="83">
        <f t="shared" si="109"/>
        <v>0</v>
      </c>
      <c r="L229" s="83">
        <f t="shared" si="109"/>
        <v>0</v>
      </c>
      <c r="M229" s="83">
        <f t="shared" si="109"/>
        <v>0</v>
      </c>
      <c r="N229" s="83">
        <f t="shared" si="109"/>
        <v>0</v>
      </c>
      <c r="O229" s="83">
        <f t="shared" si="109"/>
        <v>0</v>
      </c>
      <c r="P229" s="83">
        <f t="shared" si="109"/>
        <v>0</v>
      </c>
      <c r="Q229" s="83">
        <f t="shared" si="109"/>
        <v>0</v>
      </c>
      <c r="R229" s="83">
        <f t="shared" si="109"/>
        <v>0</v>
      </c>
      <c r="S229" s="83">
        <f t="shared" si="109"/>
        <v>0</v>
      </c>
      <c r="T229" s="83">
        <f t="shared" si="109"/>
        <v>0</v>
      </c>
      <c r="U229" s="83">
        <f t="shared" si="109"/>
        <v>0</v>
      </c>
      <c r="V229" s="83">
        <f t="shared" si="109"/>
        <v>0</v>
      </c>
      <c r="W229" s="83">
        <f t="shared" si="109"/>
        <v>0</v>
      </c>
      <c r="X229" s="83">
        <f t="shared" si="109"/>
        <v>0</v>
      </c>
      <c r="Y229" s="83">
        <f t="shared" si="109"/>
        <v>0</v>
      </c>
      <c r="Z229" s="83">
        <f t="shared" si="109"/>
        <v>0</v>
      </c>
      <c r="AA229" s="83">
        <f t="shared" si="109"/>
        <v>42587534.071492486</v>
      </c>
      <c r="AB229" s="83">
        <f t="shared" si="109"/>
        <v>58018146.349201053</v>
      </c>
      <c r="AC229" s="83">
        <f t="shared" si="109"/>
        <v>26478074.866614673</v>
      </c>
      <c r="AD229" s="83">
        <f t="shared" si="109"/>
        <v>57875439.769896634</v>
      </c>
      <c r="AE229" s="83">
        <f t="shared" si="109"/>
        <v>25033094.579881944</v>
      </c>
      <c r="AF229" s="83">
        <f t="shared" si="109"/>
        <v>48985967.457225867</v>
      </c>
      <c r="AG229" s="83">
        <f t="shared" si="109"/>
        <v>25913106.2187999</v>
      </c>
      <c r="AH229" s="83">
        <f t="shared" si="109"/>
        <v>59931952.128402546</v>
      </c>
      <c r="AI229" s="83">
        <f t="shared" si="109"/>
        <v>25517629.751862668</v>
      </c>
      <c r="AJ229" s="83">
        <f t="shared" si="109"/>
        <v>54665272.319268458</v>
      </c>
      <c r="AK229" s="83">
        <f t="shared" si="109"/>
        <v>25024157.246667583</v>
      </c>
      <c r="AL229" s="83">
        <f t="shared" si="109"/>
        <v>47343821.449287459</v>
      </c>
      <c r="AM229" s="83">
        <f t="shared" si="109"/>
        <v>33845320.90238338</v>
      </c>
      <c r="AN229" s="83">
        <f t="shared" si="109"/>
        <v>69178009.124314219</v>
      </c>
      <c r="AO229" s="83">
        <f t="shared" si="109"/>
        <v>33301615.592730563</v>
      </c>
      <c r="AP229" s="83">
        <f t="shared" si="109"/>
        <v>68926879.543541253</v>
      </c>
      <c r="AQ229" s="83">
        <f t="shared" si="109"/>
        <v>30615621.461626455</v>
      </c>
      <c r="AR229" s="83">
        <f t="shared" si="109"/>
        <v>54384391.554595649</v>
      </c>
      <c r="AS229" s="83">
        <f t="shared" si="109"/>
        <v>32082197.064787023</v>
      </c>
      <c r="AT229" s="83">
        <f t="shared" si="109"/>
        <v>72280899.76197204</v>
      </c>
      <c r="AU229" s="83">
        <f t="shared" si="109"/>
        <v>31413773.971667476</v>
      </c>
      <c r="AV229" s="83">
        <f t="shared" si="109"/>
        <v>63252090.874544896</v>
      </c>
      <c r="AW229" s="83">
        <f t="shared" si="109"/>
        <v>30466510.040964954</v>
      </c>
      <c r="AX229" s="83">
        <f t="shared" si="109"/>
        <v>51777665.608193874</v>
      </c>
      <c r="AY229" s="83">
        <f t="shared" si="109"/>
        <v>31806565.862247661</v>
      </c>
      <c r="AZ229" s="83">
        <f t="shared" si="109"/>
        <v>77207532.951647222</v>
      </c>
      <c r="BA229" s="83">
        <f t="shared" si="109"/>
        <v>37894095.309314854</v>
      </c>
      <c r="BB229" s="83">
        <f t="shared" si="109"/>
        <v>77096053.511872426</v>
      </c>
      <c r="BC229" s="83">
        <f t="shared" si="109"/>
        <v>35415948.697874002</v>
      </c>
      <c r="BD229" s="83">
        <f t="shared" si="109"/>
        <v>62711755.04254128</v>
      </c>
      <c r="BE229" s="83">
        <f t="shared" si="109"/>
        <v>36665285.441321597</v>
      </c>
      <c r="BF229" s="83">
        <f t="shared" si="109"/>
        <v>80140900.016153306</v>
      </c>
      <c r="BG229" s="83">
        <f t="shared" si="109"/>
        <v>36183253.240490079</v>
      </c>
      <c r="BH229" s="83">
        <f t="shared" si="109"/>
        <v>71605551.022726715</v>
      </c>
      <c r="BI229" s="83">
        <f t="shared" si="109"/>
        <v>35258506.747842878</v>
      </c>
      <c r="BJ229" s="83">
        <f t="shared" si="109"/>
        <v>60043442.487703249</v>
      </c>
      <c r="BK229" s="650">
        <f t="shared" si="4"/>
        <v>1710928062.0416586</v>
      </c>
    </row>
    <row r="230" spans="1:63" ht="15.75" x14ac:dyDescent="0.25">
      <c r="A230" s="627" t="s">
        <v>1250</v>
      </c>
      <c r="C230" s="83">
        <f>' MOD'!C262</f>
        <v>0</v>
      </c>
      <c r="D230" s="83">
        <f>' MOD'!D262</f>
        <v>0</v>
      </c>
      <c r="E230" s="83">
        <f>' MOD'!E262</f>
        <v>0</v>
      </c>
      <c r="F230" s="83">
        <f>' MOD'!F262</f>
        <v>0</v>
      </c>
      <c r="G230" s="83">
        <f>' MOD'!G262</f>
        <v>0</v>
      </c>
      <c r="H230" s="83">
        <f>' MOD'!H262</f>
        <v>0</v>
      </c>
      <c r="I230" s="83">
        <f>' MOD'!I262</f>
        <v>0</v>
      </c>
      <c r="J230" s="83">
        <f>' MOD'!J262</f>
        <v>0</v>
      </c>
      <c r="K230" s="83">
        <f>' MOD'!K262</f>
        <v>0</v>
      </c>
      <c r="L230" s="83">
        <f>' MOD'!L262</f>
        <v>0</v>
      </c>
      <c r="M230" s="83">
        <f>' MOD'!M262</f>
        <v>0</v>
      </c>
      <c r="N230" s="83">
        <f>' MOD'!N262</f>
        <v>0</v>
      </c>
      <c r="O230" s="83">
        <f>' MOD'!O262</f>
        <v>0</v>
      </c>
      <c r="P230" s="83">
        <f>' MOD'!P262</f>
        <v>0</v>
      </c>
      <c r="Q230" s="83">
        <f>' MOD'!Q262</f>
        <v>0</v>
      </c>
      <c r="R230" s="83">
        <f>' MOD'!R262</f>
        <v>0</v>
      </c>
      <c r="S230" s="83">
        <f>' MOD'!S262</f>
        <v>0</v>
      </c>
      <c r="T230" s="83">
        <f>' MOD'!T262</f>
        <v>0</v>
      </c>
      <c r="U230" s="83">
        <f>' MOD'!U262</f>
        <v>0</v>
      </c>
      <c r="V230" s="83">
        <f>' MOD'!V262</f>
        <v>0</v>
      </c>
      <c r="W230" s="83">
        <f>' MOD'!W262</f>
        <v>0</v>
      </c>
      <c r="X230" s="83">
        <f>' MOD'!X262</f>
        <v>0</v>
      </c>
      <c r="Y230" s="83">
        <f>' MOD'!Y262</f>
        <v>0</v>
      </c>
      <c r="Z230" s="83">
        <f>' MOD'!Z262</f>
        <v>0</v>
      </c>
      <c r="AA230" s="83">
        <f>' MOD'!AA262</f>
        <v>42587534.071492486</v>
      </c>
      <c r="AB230" s="83">
        <f>' MOD'!AB262</f>
        <v>58018146.349201053</v>
      </c>
      <c r="AC230" s="83">
        <f>' MOD'!AC262</f>
        <v>26478074.866614673</v>
      </c>
      <c r="AD230" s="83">
        <f>' MOD'!AD262</f>
        <v>57875439.769896634</v>
      </c>
      <c r="AE230" s="83">
        <f>' MOD'!AE262</f>
        <v>25033094.579881944</v>
      </c>
      <c r="AF230" s="83">
        <f>' MOD'!AF262</f>
        <v>48985967.457225867</v>
      </c>
      <c r="AG230" s="83">
        <f>' MOD'!AG262</f>
        <v>25913106.2187999</v>
      </c>
      <c r="AH230" s="83">
        <f>' MOD'!AH262</f>
        <v>59931952.128402546</v>
      </c>
      <c r="AI230" s="83">
        <f>' MOD'!AI262</f>
        <v>25517629.751862668</v>
      </c>
      <c r="AJ230" s="83">
        <f>' MOD'!AJ262</f>
        <v>54665272.319268458</v>
      </c>
      <c r="AK230" s="83">
        <f>' MOD'!AK262</f>
        <v>25024157.246667583</v>
      </c>
      <c r="AL230" s="83">
        <f>' MOD'!AL262</f>
        <v>47343821.449287459</v>
      </c>
      <c r="AM230" s="83">
        <f>' MOD'!AM262</f>
        <v>33845320.90238338</v>
      </c>
      <c r="AN230" s="83">
        <f>' MOD'!AN262</f>
        <v>69178009.124314219</v>
      </c>
      <c r="AO230" s="83">
        <f>' MOD'!AO262</f>
        <v>33301615.592730563</v>
      </c>
      <c r="AP230" s="83">
        <f>' MOD'!AP262</f>
        <v>68926879.543541253</v>
      </c>
      <c r="AQ230" s="83">
        <f>' MOD'!AQ262</f>
        <v>30615621.461626455</v>
      </c>
      <c r="AR230" s="83">
        <f>' MOD'!AR262</f>
        <v>54384391.554595649</v>
      </c>
      <c r="AS230" s="83">
        <f>' MOD'!AS262</f>
        <v>32082197.064787023</v>
      </c>
      <c r="AT230" s="83">
        <f>' MOD'!AT262</f>
        <v>72280899.76197204</v>
      </c>
      <c r="AU230" s="83">
        <f>' MOD'!AU262</f>
        <v>31413773.971667476</v>
      </c>
      <c r="AV230" s="83">
        <f>' MOD'!AV262</f>
        <v>63252090.874544896</v>
      </c>
      <c r="AW230" s="83">
        <f>' MOD'!AW262</f>
        <v>30466510.040964954</v>
      </c>
      <c r="AX230" s="83">
        <f>' MOD'!AX262</f>
        <v>51777665.608193874</v>
      </c>
      <c r="AY230" s="83">
        <f>' MOD'!AY262</f>
        <v>31806565.862247661</v>
      </c>
      <c r="AZ230" s="83">
        <f>' MOD'!AZ262</f>
        <v>77207532.951647222</v>
      </c>
      <c r="BA230" s="83">
        <f>' MOD'!BA262</f>
        <v>37894095.309314854</v>
      </c>
      <c r="BB230" s="83">
        <f>' MOD'!BB262</f>
        <v>77096053.511872426</v>
      </c>
      <c r="BC230" s="83">
        <f>' MOD'!BC262</f>
        <v>35415948.697874002</v>
      </c>
      <c r="BD230" s="83">
        <f>' MOD'!BD262</f>
        <v>62711755.04254128</v>
      </c>
      <c r="BE230" s="83">
        <f>' MOD'!BE262</f>
        <v>36665285.441321597</v>
      </c>
      <c r="BF230" s="83">
        <f>' MOD'!BF262</f>
        <v>80140900.016153306</v>
      </c>
      <c r="BG230" s="83">
        <f>' MOD'!BG262</f>
        <v>36183253.240490079</v>
      </c>
      <c r="BH230" s="83">
        <f>' MOD'!BH262</f>
        <v>71605551.022726715</v>
      </c>
      <c r="BI230" s="83">
        <f>' MOD'!BI262</f>
        <v>35258506.747842878</v>
      </c>
      <c r="BJ230" s="83">
        <f>' MOD'!BJ262</f>
        <v>60043442.487703249</v>
      </c>
      <c r="BK230" s="650">
        <f t="shared" si="4"/>
        <v>1710928062.0416586</v>
      </c>
    </row>
    <row r="231" spans="1:63" ht="15.75" x14ac:dyDescent="0.25">
      <c r="A231" s="627" t="s">
        <v>1251</v>
      </c>
      <c r="C231" s="83">
        <f>' MOD'!C278</f>
        <v>0</v>
      </c>
      <c r="D231" s="83">
        <f>' MOD'!D278</f>
        <v>0</v>
      </c>
      <c r="E231" s="83">
        <f>' MOD'!E278</f>
        <v>0</v>
      </c>
      <c r="F231" s="83">
        <f>' MOD'!F278</f>
        <v>0</v>
      </c>
      <c r="G231" s="83">
        <f>' MOD'!G278</f>
        <v>0</v>
      </c>
      <c r="H231" s="83">
        <f>' MOD'!H278</f>
        <v>0</v>
      </c>
      <c r="I231" s="83">
        <f>' MOD'!I278</f>
        <v>0</v>
      </c>
      <c r="J231" s="83">
        <f>' MOD'!J278</f>
        <v>0</v>
      </c>
      <c r="K231" s="83">
        <f>' MOD'!K278</f>
        <v>0</v>
      </c>
      <c r="L231" s="83">
        <f>' MOD'!L278</f>
        <v>0</v>
      </c>
      <c r="M231" s="83">
        <f>' MOD'!M278</f>
        <v>0</v>
      </c>
      <c r="N231" s="83">
        <f>' MOD'!N278</f>
        <v>0</v>
      </c>
      <c r="O231" s="83">
        <f>' MOD'!O278</f>
        <v>0</v>
      </c>
      <c r="P231" s="83">
        <f>' MOD'!P278</f>
        <v>0</v>
      </c>
      <c r="Q231" s="83">
        <f>' MOD'!Q278</f>
        <v>0</v>
      </c>
      <c r="R231" s="83">
        <f>' MOD'!R278</f>
        <v>0</v>
      </c>
      <c r="S231" s="83">
        <f>' MOD'!S278</f>
        <v>0</v>
      </c>
      <c r="T231" s="83">
        <f>' MOD'!T278</f>
        <v>0</v>
      </c>
      <c r="U231" s="83">
        <f>' MOD'!U278</f>
        <v>0</v>
      </c>
      <c r="V231" s="83">
        <f>' MOD'!V278</f>
        <v>0</v>
      </c>
      <c r="W231" s="83">
        <f>' MOD'!W278</f>
        <v>0</v>
      </c>
      <c r="X231" s="83">
        <f>' MOD'!X278</f>
        <v>0</v>
      </c>
      <c r="Y231" s="83">
        <f>' MOD'!Y278</f>
        <v>0</v>
      </c>
      <c r="Z231" s="83">
        <f>' MOD'!Z278</f>
        <v>0</v>
      </c>
      <c r="AA231" s="83">
        <f>' MOD'!AA278</f>
        <v>0</v>
      </c>
      <c r="AB231" s="83">
        <f>' MOD'!AB278</f>
        <v>0</v>
      </c>
      <c r="AC231" s="83">
        <f>' MOD'!AC278</f>
        <v>0</v>
      </c>
      <c r="AD231" s="83">
        <f>' MOD'!AD278</f>
        <v>0</v>
      </c>
      <c r="AE231" s="83">
        <f>' MOD'!AE278</f>
        <v>0</v>
      </c>
      <c r="AF231" s="83">
        <f>' MOD'!AF278</f>
        <v>0</v>
      </c>
      <c r="AG231" s="83">
        <f>' MOD'!AG278</f>
        <v>0</v>
      </c>
      <c r="AH231" s="83">
        <f>' MOD'!AH278</f>
        <v>0</v>
      </c>
      <c r="AI231" s="83">
        <f>' MOD'!AI278</f>
        <v>0</v>
      </c>
      <c r="AJ231" s="83">
        <f>' MOD'!AJ278</f>
        <v>0</v>
      </c>
      <c r="AK231" s="83">
        <f>' MOD'!AK278</f>
        <v>0</v>
      </c>
      <c r="AL231" s="83">
        <f>' MOD'!AL278</f>
        <v>0</v>
      </c>
      <c r="AM231" s="83">
        <f>' MOD'!AM278</f>
        <v>0</v>
      </c>
      <c r="AN231" s="83">
        <f>' MOD'!AN278</f>
        <v>0</v>
      </c>
      <c r="AO231" s="83">
        <f>' MOD'!AO278</f>
        <v>0</v>
      </c>
      <c r="AP231" s="83">
        <f>' MOD'!AP278</f>
        <v>0</v>
      </c>
      <c r="AQ231" s="83">
        <f>' MOD'!AQ278</f>
        <v>0</v>
      </c>
      <c r="AR231" s="83">
        <f>' MOD'!AR278</f>
        <v>0</v>
      </c>
      <c r="AS231" s="83">
        <f>' MOD'!AS278</f>
        <v>0</v>
      </c>
      <c r="AT231" s="83">
        <f>' MOD'!AT278</f>
        <v>0</v>
      </c>
      <c r="AU231" s="83">
        <f>' MOD'!AU278</f>
        <v>0</v>
      </c>
      <c r="AV231" s="83">
        <f>' MOD'!AV278</f>
        <v>0</v>
      </c>
      <c r="AW231" s="83">
        <f>' MOD'!AW278</f>
        <v>0</v>
      </c>
      <c r="AX231" s="83">
        <f>' MOD'!AX278</f>
        <v>0</v>
      </c>
      <c r="AY231" s="83">
        <f>' MOD'!AY278</f>
        <v>0</v>
      </c>
      <c r="AZ231" s="83">
        <f>' MOD'!AZ278</f>
        <v>0</v>
      </c>
      <c r="BA231" s="83">
        <f>' MOD'!BA278</f>
        <v>0</v>
      </c>
      <c r="BB231" s="83">
        <f>' MOD'!BB278</f>
        <v>0</v>
      </c>
      <c r="BC231" s="83">
        <f>' MOD'!BC278</f>
        <v>0</v>
      </c>
      <c r="BD231" s="83">
        <f>' MOD'!BD278</f>
        <v>0</v>
      </c>
      <c r="BE231" s="83">
        <f>' MOD'!BE278</f>
        <v>0</v>
      </c>
      <c r="BF231" s="83">
        <f>' MOD'!BF278</f>
        <v>0</v>
      </c>
      <c r="BG231" s="83">
        <f>' MOD'!BG278</f>
        <v>0</v>
      </c>
      <c r="BH231" s="83">
        <f>' MOD'!BH278</f>
        <v>0</v>
      </c>
      <c r="BI231" s="83">
        <f>' MOD'!BI278</f>
        <v>0</v>
      </c>
      <c r="BJ231" s="83">
        <f>' MOD'!BJ278</f>
        <v>0</v>
      </c>
      <c r="BK231" s="650">
        <f>SUM(C231:BJ231)</f>
        <v>0</v>
      </c>
    </row>
    <row r="232" spans="1:63" ht="15.75" x14ac:dyDescent="0.25">
      <c r="A232" s="627" t="s">
        <v>850</v>
      </c>
      <c r="C232" s="83">
        <f>C233+C234+C238+C235+C236+C237</f>
        <v>0</v>
      </c>
      <c r="D232" s="83">
        <f t="shared" ref="D232:BJ232" si="110">D233+D234+D238+D235+D236+D237</f>
        <v>0</v>
      </c>
      <c r="E232" s="83">
        <f t="shared" si="110"/>
        <v>0</v>
      </c>
      <c r="F232" s="83">
        <f t="shared" si="110"/>
        <v>0</v>
      </c>
      <c r="G232" s="83">
        <f t="shared" si="110"/>
        <v>0</v>
      </c>
      <c r="H232" s="83">
        <f t="shared" si="110"/>
        <v>0</v>
      </c>
      <c r="I232" s="83">
        <f t="shared" si="110"/>
        <v>0</v>
      </c>
      <c r="J232" s="83">
        <f t="shared" si="110"/>
        <v>0</v>
      </c>
      <c r="K232" s="83">
        <f t="shared" si="110"/>
        <v>0</v>
      </c>
      <c r="L232" s="83">
        <f t="shared" si="110"/>
        <v>0</v>
      </c>
      <c r="M232" s="83">
        <f t="shared" si="110"/>
        <v>0</v>
      </c>
      <c r="N232" s="83">
        <f t="shared" si="110"/>
        <v>0</v>
      </c>
      <c r="O232" s="83">
        <f t="shared" si="110"/>
        <v>0</v>
      </c>
      <c r="P232" s="83">
        <f t="shared" si="110"/>
        <v>0</v>
      </c>
      <c r="Q232" s="83">
        <f t="shared" si="110"/>
        <v>0</v>
      </c>
      <c r="R232" s="83">
        <f t="shared" si="110"/>
        <v>0</v>
      </c>
      <c r="S232" s="83">
        <f t="shared" si="110"/>
        <v>0</v>
      </c>
      <c r="T232" s="83">
        <f t="shared" si="110"/>
        <v>0</v>
      </c>
      <c r="U232" s="83">
        <f t="shared" si="110"/>
        <v>0</v>
      </c>
      <c r="V232" s="83">
        <f t="shared" si="110"/>
        <v>0</v>
      </c>
      <c r="W232" s="83">
        <f t="shared" si="110"/>
        <v>0</v>
      </c>
      <c r="X232" s="83">
        <f t="shared" si="110"/>
        <v>0</v>
      </c>
      <c r="Y232" s="83">
        <f t="shared" si="110"/>
        <v>0</v>
      </c>
      <c r="Z232" s="83">
        <f t="shared" si="110"/>
        <v>0</v>
      </c>
      <c r="AA232" s="83">
        <f t="shared" si="110"/>
        <v>52401269.461109929</v>
      </c>
      <c r="AB232" s="83">
        <f t="shared" si="110"/>
        <v>66495996.696702093</v>
      </c>
      <c r="AC232" s="83">
        <f t="shared" si="110"/>
        <v>45328669.68375957</v>
      </c>
      <c r="AD232" s="83">
        <f t="shared" si="110"/>
        <v>66422211.974479869</v>
      </c>
      <c r="AE232" s="83">
        <f t="shared" si="110"/>
        <v>45328669.68375957</v>
      </c>
      <c r="AF232" s="83">
        <f t="shared" si="110"/>
        <v>66422211.974479869</v>
      </c>
      <c r="AG232" s="83">
        <f t="shared" si="110"/>
        <v>45328669.68375957</v>
      </c>
      <c r="AH232" s="83">
        <f t="shared" si="110"/>
        <v>66422211.974479869</v>
      </c>
      <c r="AI232" s="83">
        <f t="shared" si="110"/>
        <v>45328669.68375957</v>
      </c>
      <c r="AJ232" s="83">
        <f t="shared" si="110"/>
        <v>66422211.974479869</v>
      </c>
      <c r="AK232" s="83">
        <f t="shared" si="110"/>
        <v>45328669.68375957</v>
      </c>
      <c r="AL232" s="83">
        <f t="shared" si="110"/>
        <v>66422211.974479869</v>
      </c>
      <c r="AM232" s="83">
        <f t="shared" si="110"/>
        <v>46343535.96644859</v>
      </c>
      <c r="AN232" s="83">
        <f t="shared" si="110"/>
        <v>68019375.030360326</v>
      </c>
      <c r="AO232" s="83">
        <f t="shared" si="110"/>
        <v>46373078.349116281</v>
      </c>
      <c r="AP232" s="83">
        <f t="shared" si="110"/>
        <v>67945590.308138102</v>
      </c>
      <c r="AQ232" s="83">
        <f t="shared" si="110"/>
        <v>46373078.349116281</v>
      </c>
      <c r="AR232" s="83">
        <f t="shared" si="110"/>
        <v>67945590.308138102</v>
      </c>
      <c r="AS232" s="83">
        <f t="shared" si="110"/>
        <v>46373078.349116281</v>
      </c>
      <c r="AT232" s="83">
        <f t="shared" si="110"/>
        <v>67945590.308138102</v>
      </c>
      <c r="AU232" s="83">
        <f t="shared" si="110"/>
        <v>46373078.349116281</v>
      </c>
      <c r="AV232" s="83">
        <f t="shared" si="110"/>
        <v>67945590.308138102</v>
      </c>
      <c r="AW232" s="83">
        <f t="shared" si="110"/>
        <v>46373078.349116281</v>
      </c>
      <c r="AX232" s="83">
        <f t="shared" si="110"/>
        <v>67945590.308138102</v>
      </c>
      <c r="AY232" s="83">
        <f t="shared" si="110"/>
        <v>47763821.157387607</v>
      </c>
      <c r="AZ232" s="83">
        <f t="shared" si="110"/>
        <v>70598895.930046454</v>
      </c>
      <c r="BA232" s="83">
        <f t="shared" si="110"/>
        <v>48500074.247701496</v>
      </c>
      <c r="BB232" s="83">
        <f t="shared" si="110"/>
        <v>70525111.20782423</v>
      </c>
      <c r="BC232" s="83">
        <f t="shared" si="110"/>
        <v>48500074.247701496</v>
      </c>
      <c r="BD232" s="83">
        <f t="shared" si="110"/>
        <v>70525111.20782423</v>
      </c>
      <c r="BE232" s="83">
        <f t="shared" si="110"/>
        <v>48500074.247701496</v>
      </c>
      <c r="BF232" s="83">
        <f t="shared" si="110"/>
        <v>70525111.20782423</v>
      </c>
      <c r="BG232" s="83">
        <f t="shared" si="110"/>
        <v>48500074.247701496</v>
      </c>
      <c r="BH232" s="83">
        <f t="shared" si="110"/>
        <v>70525111.20782423</v>
      </c>
      <c r="BI232" s="83">
        <f t="shared" si="110"/>
        <v>48500074.247701496</v>
      </c>
      <c r="BJ232" s="83">
        <f t="shared" si="110"/>
        <v>70525111.20782423</v>
      </c>
      <c r="BK232" s="650">
        <f t="shared" si="4"/>
        <v>2077096573.0971527</v>
      </c>
    </row>
    <row r="233" spans="1:63" ht="15.75" x14ac:dyDescent="0.25">
      <c r="A233" s="634" t="s">
        <v>851</v>
      </c>
      <c r="C233" s="83">
        <f>ASSETS!HZ82+ASSETS!HZ134</f>
        <v>0</v>
      </c>
      <c r="D233" s="83">
        <f>ASSETS!IA82+ASSETS!IA134</f>
        <v>0</v>
      </c>
      <c r="E233" s="83">
        <f>ASSETS!IB82+ASSETS!IB134</f>
        <v>0</v>
      </c>
      <c r="F233" s="83">
        <f>ASSETS!IC82+ASSETS!IC134</f>
        <v>0</v>
      </c>
      <c r="G233" s="83">
        <f>ASSETS!ID82+ASSETS!ID134</f>
        <v>0</v>
      </c>
      <c r="H233" s="83">
        <f>ASSETS!IE82+ASSETS!IE134</f>
        <v>0</v>
      </c>
      <c r="I233" s="83">
        <f>ASSETS!IF82+ASSETS!IF134</f>
        <v>0</v>
      </c>
      <c r="J233" s="83">
        <f>ASSETS!IG82+ASSETS!IG134</f>
        <v>0</v>
      </c>
      <c r="K233" s="83">
        <f>ASSETS!IH82+ASSETS!IH134</f>
        <v>0</v>
      </c>
      <c r="L233" s="83">
        <f>ASSETS!II82+ASSETS!II134</f>
        <v>0</v>
      </c>
      <c r="M233" s="83">
        <f>ASSETS!IJ82+ASSETS!IJ134</f>
        <v>0</v>
      </c>
      <c r="N233" s="83">
        <f>ASSETS!IK82+ASSETS!IK134</f>
        <v>0</v>
      </c>
      <c r="O233" s="83">
        <f>ASSETS!IL82+ASSETS!IL134</f>
        <v>0</v>
      </c>
      <c r="P233" s="83">
        <f>ASSETS!IM82+ASSETS!IM134</f>
        <v>0</v>
      </c>
      <c r="Q233" s="83">
        <f>ASSETS!IN82+ASSETS!IN134</f>
        <v>0</v>
      </c>
      <c r="R233" s="83">
        <f>ASSETS!IO82+ASSETS!IO134</f>
        <v>0</v>
      </c>
      <c r="S233" s="83">
        <f>ASSETS!IP82+ASSETS!IP134</f>
        <v>0</v>
      </c>
      <c r="T233" s="83">
        <f>ASSETS!IQ82+ASSETS!IQ134</f>
        <v>0</v>
      </c>
      <c r="U233" s="83">
        <f>ASSETS!IR82+ASSETS!IR134</f>
        <v>0</v>
      </c>
      <c r="V233" s="83">
        <f>ASSETS!IS82+ASSETS!IS134</f>
        <v>0</v>
      </c>
      <c r="W233" s="83">
        <f>ASSETS!IT82+ASSETS!IT134</f>
        <v>0</v>
      </c>
      <c r="X233" s="83">
        <f>ASSETS!IU82+ASSETS!IU134</f>
        <v>0</v>
      </c>
      <c r="Y233" s="83">
        <f>ASSETS!IV82+ASSETS!IV134</f>
        <v>0</v>
      </c>
      <c r="Z233" s="83">
        <f>ASSETS!IW82+ASSETS!IW134</f>
        <v>0</v>
      </c>
      <c r="AA233" s="83">
        <f>ASSETS!IX82+ASSETS!IX134</f>
        <v>2053385.4166666667</v>
      </c>
      <c r="AB233" s="83">
        <f>ASSETS!IY82+ASSETS!IY134</f>
        <v>1942708.3333333335</v>
      </c>
      <c r="AC233" s="83">
        <f>ASSETS!IZ82+ASSETS!IZ134</f>
        <v>1868923.6111111112</v>
      </c>
      <c r="AD233" s="83">
        <f>ASSETS!JA82+ASSETS!JA134</f>
        <v>1868923.6111111112</v>
      </c>
      <c r="AE233" s="83">
        <f>ASSETS!JB82+ASSETS!JB134</f>
        <v>1868923.6111111112</v>
      </c>
      <c r="AF233" s="83">
        <f>ASSETS!JC82+ASSETS!JC134</f>
        <v>1868923.6111111112</v>
      </c>
      <c r="AG233" s="83">
        <f>ASSETS!JD82+ASSETS!JD134</f>
        <v>1868923.6111111112</v>
      </c>
      <c r="AH233" s="83">
        <f>ASSETS!JE82+ASSETS!JE134</f>
        <v>1868923.6111111112</v>
      </c>
      <c r="AI233" s="83">
        <f>ASSETS!JF82+ASSETS!JF134</f>
        <v>1868923.6111111112</v>
      </c>
      <c r="AJ233" s="83">
        <f>ASSETS!JG82+ASSETS!JG134</f>
        <v>1868923.6111111112</v>
      </c>
      <c r="AK233" s="83">
        <f>ASSETS!JH82+ASSETS!JH134</f>
        <v>1868923.6111111112</v>
      </c>
      <c r="AL233" s="83">
        <f>ASSETS!JI82+ASSETS!JI134</f>
        <v>1868923.6111111112</v>
      </c>
      <c r="AM233" s="83">
        <f>ASSETS!JJ82+ASSETS!JJ134</f>
        <v>1868923.6111111112</v>
      </c>
      <c r="AN233" s="83">
        <f>ASSETS!JK82+ASSETS!JK134</f>
        <v>1758246.5277777778</v>
      </c>
      <c r="AO233" s="83">
        <f>ASSETS!JL82+ASSETS!JL134</f>
        <v>1684461.8055555555</v>
      </c>
      <c r="AP233" s="83">
        <f>ASSETS!JM82+ASSETS!JM134</f>
        <v>1684461.8055555555</v>
      </c>
      <c r="AQ233" s="83">
        <f>ASSETS!JN82+ASSETS!JN134</f>
        <v>1684461.8055555555</v>
      </c>
      <c r="AR233" s="83">
        <f>ASSETS!JO82+ASSETS!JO134</f>
        <v>1684461.8055555555</v>
      </c>
      <c r="AS233" s="83">
        <f>ASSETS!JP82+ASSETS!JP134</f>
        <v>1684461.8055555555</v>
      </c>
      <c r="AT233" s="83">
        <f>ASSETS!JQ82+ASSETS!JQ134</f>
        <v>1684461.8055555555</v>
      </c>
      <c r="AU233" s="83">
        <f>ASSETS!JR82+ASSETS!JR134</f>
        <v>1684461.8055555555</v>
      </c>
      <c r="AV233" s="83">
        <f>ASSETS!JS82+ASSETS!JS134</f>
        <v>1684461.8055555555</v>
      </c>
      <c r="AW233" s="83">
        <f>ASSETS!JT82+ASSETS!JT134</f>
        <v>1684461.8055555555</v>
      </c>
      <c r="AX233" s="83">
        <f>ASSETS!JU82+ASSETS!JU134</f>
        <v>1684461.8055555555</v>
      </c>
      <c r="AY233" s="83">
        <f>ASSETS!JV82+ASSETS!JV134</f>
        <v>1684461.8055555555</v>
      </c>
      <c r="AZ233" s="83">
        <f>ASSETS!JW82+ASSETS!JW134</f>
        <v>1573784.7222222222</v>
      </c>
      <c r="BA233" s="83">
        <f>ASSETS!JX82+ASSETS!JX134</f>
        <v>1500000</v>
      </c>
      <c r="BB233" s="83">
        <f>ASSETS!JY82+ASSETS!JY134</f>
        <v>1500000</v>
      </c>
      <c r="BC233" s="83">
        <f>ASSETS!JZ82+ASSETS!JZ134</f>
        <v>1500000</v>
      </c>
      <c r="BD233" s="83">
        <f>ASSETS!KA82+ASSETS!KA134</f>
        <v>1500000</v>
      </c>
      <c r="BE233" s="83">
        <f>ASSETS!KB82+ASSETS!KB134</f>
        <v>1500000</v>
      </c>
      <c r="BF233" s="83">
        <f>ASSETS!KC82+ASSETS!KC134</f>
        <v>1500000</v>
      </c>
      <c r="BG233" s="83">
        <f>ASSETS!KD82+ASSETS!KD134</f>
        <v>1500000</v>
      </c>
      <c r="BH233" s="83">
        <f>ASSETS!KE82+ASSETS!KE134</f>
        <v>1500000</v>
      </c>
      <c r="BI233" s="83">
        <f>ASSETS!KF82+ASSETS!KF134</f>
        <v>1500000</v>
      </c>
      <c r="BJ233" s="83">
        <f>ASSETS!KG82+ASSETS!KG134</f>
        <v>1500000</v>
      </c>
      <c r="BK233" s="650">
        <f t="shared" si="4"/>
        <v>61415364.583333321</v>
      </c>
    </row>
    <row r="234" spans="1:63" ht="15.75" x14ac:dyDescent="0.25">
      <c r="A234" s="634" t="s">
        <v>852</v>
      </c>
      <c r="C234" s="83">
        <f>' CALCULATIONS'!O1566</f>
        <v>0</v>
      </c>
      <c r="D234" s="83">
        <f>' CALCULATIONS'!P1566</f>
        <v>0</v>
      </c>
      <c r="E234" s="83">
        <f>' CALCULATIONS'!Q1566</f>
        <v>0</v>
      </c>
      <c r="F234" s="83">
        <f>' CALCULATIONS'!R1566</f>
        <v>0</v>
      </c>
      <c r="G234" s="83">
        <f>' CALCULATIONS'!S1566</f>
        <v>0</v>
      </c>
      <c r="H234" s="83">
        <f>' CALCULATIONS'!T1566</f>
        <v>0</v>
      </c>
      <c r="I234" s="83">
        <f>' CALCULATIONS'!U1566</f>
        <v>0</v>
      </c>
      <c r="J234" s="83">
        <f>' CALCULATIONS'!V1566</f>
        <v>0</v>
      </c>
      <c r="K234" s="83">
        <f>' CALCULATIONS'!W1566</f>
        <v>0</v>
      </c>
      <c r="L234" s="83">
        <f>' CALCULATIONS'!X1566</f>
        <v>0</v>
      </c>
      <c r="M234" s="83">
        <f>' CALCULATIONS'!Y1566</f>
        <v>0</v>
      </c>
      <c r="N234" s="83">
        <f>' CALCULATIONS'!Z1566</f>
        <v>0</v>
      </c>
      <c r="O234" s="83">
        <f>' CALCULATIONS'!AA1566</f>
        <v>0</v>
      </c>
      <c r="P234" s="83">
        <f>' CALCULATIONS'!AB1566</f>
        <v>0</v>
      </c>
      <c r="Q234" s="83">
        <f>' CALCULATIONS'!AC1566</f>
        <v>0</v>
      </c>
      <c r="R234" s="83">
        <f>' CALCULATIONS'!AD1566</f>
        <v>0</v>
      </c>
      <c r="S234" s="83">
        <f>' CALCULATIONS'!AE1566</f>
        <v>0</v>
      </c>
      <c r="T234" s="83">
        <f>' CALCULATIONS'!AF1566</f>
        <v>0</v>
      </c>
      <c r="U234" s="83">
        <f>' CALCULATIONS'!AG1566</f>
        <v>0</v>
      </c>
      <c r="V234" s="83">
        <f>' CALCULATIONS'!AH1566</f>
        <v>0</v>
      </c>
      <c r="W234" s="83">
        <f>' CALCULATIONS'!AI1566</f>
        <v>0</v>
      </c>
      <c r="X234" s="83">
        <f>' CALCULATIONS'!AJ1566</f>
        <v>0</v>
      </c>
      <c r="Y234" s="83">
        <f>' CALCULATIONS'!AK1566</f>
        <v>0</v>
      </c>
      <c r="Z234" s="83">
        <f>' CALCULATIONS'!AL1566</f>
        <v>0</v>
      </c>
      <c r="AA234" s="83">
        <f>' CALCULATIONS'!AM1566</f>
        <v>12505284.044443265</v>
      </c>
      <c r="AB234" s="83">
        <f>' CALCULATIONS'!AN1566</f>
        <v>12285188.363368759</v>
      </c>
      <c r="AC234" s="83">
        <f>' CALCULATIONS'!AO1566</f>
        <v>5617146.0726484573</v>
      </c>
      <c r="AD234" s="83">
        <f>' CALCULATIONS'!AP1566</f>
        <v>12285188.363368759</v>
      </c>
      <c r="AE234" s="83">
        <f>' CALCULATIONS'!AQ1566</f>
        <v>5617146.0726484573</v>
      </c>
      <c r="AF234" s="83">
        <f>' CALCULATIONS'!AR1566</f>
        <v>12285188.363368759</v>
      </c>
      <c r="AG234" s="83">
        <f>' CALCULATIONS'!AS1566</f>
        <v>5617146.0726484573</v>
      </c>
      <c r="AH234" s="83">
        <f>' CALCULATIONS'!AT1566</f>
        <v>12285188.363368759</v>
      </c>
      <c r="AI234" s="83">
        <f>' CALCULATIONS'!AU1566</f>
        <v>5617146.0726484573</v>
      </c>
      <c r="AJ234" s="83">
        <f>' CALCULATIONS'!AV1566</f>
        <v>12285188.363368759</v>
      </c>
      <c r="AK234" s="83">
        <f>' CALCULATIONS'!AW1566</f>
        <v>5617146.0726484573</v>
      </c>
      <c r="AL234" s="83">
        <f>' CALCULATIONS'!AX1566</f>
        <v>12285188.363368759</v>
      </c>
      <c r="AM234" s="83">
        <f>' CALCULATIONS'!AY1566</f>
        <v>5835512.3553374773</v>
      </c>
      <c r="AN234" s="83">
        <f>' CALCULATIONS'!AZ1566</f>
        <v>12904478.502582544</v>
      </c>
      <c r="AO234" s="83">
        <f>' CALCULATIONS'!BA1566</f>
        <v>6049516.5435607284</v>
      </c>
      <c r="AP234" s="83">
        <f>' CALCULATIONS'!BB1566</f>
        <v>12904478.502582544</v>
      </c>
      <c r="AQ234" s="83">
        <f>' CALCULATIONS'!BC1566</f>
        <v>6049516.5435607284</v>
      </c>
      <c r="AR234" s="83">
        <f>' CALCULATIONS'!BD1566</f>
        <v>12904478.502582544</v>
      </c>
      <c r="AS234" s="83">
        <f>' CALCULATIONS'!BE1566</f>
        <v>6049516.5435607284</v>
      </c>
      <c r="AT234" s="83">
        <f>' CALCULATIONS'!BF1566</f>
        <v>12904478.502582544</v>
      </c>
      <c r="AU234" s="83">
        <f>' CALCULATIONS'!BG1566</f>
        <v>6049516.5435607284</v>
      </c>
      <c r="AV234" s="83">
        <f>' CALCULATIONS'!BH1566</f>
        <v>12904478.502582544</v>
      </c>
      <c r="AW234" s="83">
        <f>' CALCULATIONS'!BI1566</f>
        <v>6049516.5435607284</v>
      </c>
      <c r="AX234" s="83">
        <f>' CALCULATIONS'!BJ1566</f>
        <v>12904478.502582544</v>
      </c>
      <c r="AY234" s="83">
        <f>' CALCULATIONS'!BK1566</f>
        <v>5944609.3518320508</v>
      </c>
      <c r="AZ234" s="83">
        <f>' CALCULATIONS'!BL1566</f>
        <v>13606411.20782423</v>
      </c>
      <c r="BA234" s="83">
        <f>' CALCULATIONS'!BM1566</f>
        <v>6865324.247701494</v>
      </c>
      <c r="BB234" s="83">
        <f>' CALCULATIONS'!BN1566</f>
        <v>13606411.20782423</v>
      </c>
      <c r="BC234" s="83">
        <f>' CALCULATIONS'!BO1566</f>
        <v>6865324.247701494</v>
      </c>
      <c r="BD234" s="83">
        <f>' CALCULATIONS'!BP1566</f>
        <v>13606411.20782423</v>
      </c>
      <c r="BE234" s="83">
        <f>' CALCULATIONS'!BQ1566</f>
        <v>6865324.247701494</v>
      </c>
      <c r="BF234" s="83">
        <f>' CALCULATIONS'!BR1566</f>
        <v>13606411.20782423</v>
      </c>
      <c r="BG234" s="83">
        <f>' CALCULATIONS'!BS1566</f>
        <v>6865324.247701494</v>
      </c>
      <c r="BH234" s="83">
        <f>' CALCULATIONS'!BT1566</f>
        <v>13606411.20782423</v>
      </c>
      <c r="BI234" s="83">
        <f>' CALCULATIONS'!BU1566</f>
        <v>6865324.247701494</v>
      </c>
      <c r="BJ234" s="83">
        <f>' CALCULATIONS'!BV1566</f>
        <v>13606411.20782423</v>
      </c>
      <c r="BK234" s="650">
        <f t="shared" si="4"/>
        <v>349721808.5138194</v>
      </c>
    </row>
    <row r="235" spans="1:63" ht="15.75" x14ac:dyDescent="0.25">
      <c r="A235" s="634" t="s">
        <v>1262</v>
      </c>
      <c r="C235" s="83">
        <f>' MOD'!C357</f>
        <v>0</v>
      </c>
      <c r="D235" s="83">
        <f>' MOD'!D357</f>
        <v>0</v>
      </c>
      <c r="E235" s="83">
        <f>' MOD'!E357</f>
        <v>0</v>
      </c>
      <c r="F235" s="83">
        <f>' MOD'!F357</f>
        <v>0</v>
      </c>
      <c r="G235" s="83">
        <f>' MOD'!G357</f>
        <v>0</v>
      </c>
      <c r="H235" s="83">
        <f>' MOD'!H357</f>
        <v>0</v>
      </c>
      <c r="I235" s="83">
        <f>' MOD'!I357</f>
        <v>0</v>
      </c>
      <c r="J235" s="83">
        <f>' MOD'!J357</f>
        <v>0</v>
      </c>
      <c r="K235" s="83">
        <f>' MOD'!K357</f>
        <v>0</v>
      </c>
      <c r="L235" s="83">
        <f>' MOD'!L357</f>
        <v>0</v>
      </c>
      <c r="M235" s="83">
        <f>' MOD'!M357</f>
        <v>0</v>
      </c>
      <c r="N235" s="83">
        <f>' MOD'!N357</f>
        <v>0</v>
      </c>
      <c r="O235" s="83">
        <f>' MOD'!O357</f>
        <v>0</v>
      </c>
      <c r="P235" s="83">
        <f>' MOD'!P357</f>
        <v>0</v>
      </c>
      <c r="Q235" s="83">
        <f>' MOD'!Q357</f>
        <v>0</v>
      </c>
      <c r="R235" s="83">
        <f>' MOD'!R357</f>
        <v>0</v>
      </c>
      <c r="S235" s="83">
        <f>' MOD'!S357</f>
        <v>0</v>
      </c>
      <c r="T235" s="83">
        <f>' MOD'!T357</f>
        <v>0</v>
      </c>
      <c r="U235" s="83">
        <f>' MOD'!U357</f>
        <v>0</v>
      </c>
      <c r="V235" s="83">
        <f>' MOD'!V357</f>
        <v>0</v>
      </c>
      <c r="W235" s="83">
        <f>' MOD'!W357</f>
        <v>0</v>
      </c>
      <c r="X235" s="83">
        <f>' MOD'!X357</f>
        <v>0</v>
      </c>
      <c r="Y235" s="83">
        <f>' MOD'!Y357</f>
        <v>0</v>
      </c>
      <c r="Z235" s="83">
        <f>' MOD'!Z357</f>
        <v>0</v>
      </c>
      <c r="AA235" s="83">
        <f>' MOD'!AA357</f>
        <v>0</v>
      </c>
      <c r="AB235" s="83">
        <f>' MOD'!AB357</f>
        <v>0</v>
      </c>
      <c r="AC235" s="83">
        <f>' MOD'!AC357</f>
        <v>0</v>
      </c>
      <c r="AD235" s="83">
        <f>' MOD'!AD357</f>
        <v>0</v>
      </c>
      <c r="AE235" s="83">
        <f>' MOD'!AE357</f>
        <v>0</v>
      </c>
      <c r="AF235" s="83">
        <f>' MOD'!AF357</f>
        <v>0</v>
      </c>
      <c r="AG235" s="83">
        <f>' MOD'!AG357</f>
        <v>0</v>
      </c>
      <c r="AH235" s="83">
        <f>' MOD'!AH357</f>
        <v>0</v>
      </c>
      <c r="AI235" s="83">
        <f>' MOD'!AI357</f>
        <v>0</v>
      </c>
      <c r="AJ235" s="83">
        <f>' MOD'!AJ357</f>
        <v>0</v>
      </c>
      <c r="AK235" s="83">
        <f>' MOD'!AK357</f>
        <v>0</v>
      </c>
      <c r="AL235" s="83">
        <f>' MOD'!AL357</f>
        <v>0</v>
      </c>
      <c r="AM235" s="83">
        <f>' MOD'!AM357</f>
        <v>0</v>
      </c>
      <c r="AN235" s="83">
        <f>' MOD'!AN357</f>
        <v>0</v>
      </c>
      <c r="AO235" s="83">
        <f>' MOD'!AO357</f>
        <v>0</v>
      </c>
      <c r="AP235" s="83">
        <f>' MOD'!AP357</f>
        <v>0</v>
      </c>
      <c r="AQ235" s="83">
        <f>' MOD'!AQ357</f>
        <v>0</v>
      </c>
      <c r="AR235" s="83">
        <f>' MOD'!AR357</f>
        <v>0</v>
      </c>
      <c r="AS235" s="83">
        <f>' MOD'!AS357</f>
        <v>0</v>
      </c>
      <c r="AT235" s="83">
        <f>' MOD'!AT357</f>
        <v>0</v>
      </c>
      <c r="AU235" s="83">
        <f>' MOD'!AU357</f>
        <v>0</v>
      </c>
      <c r="AV235" s="83">
        <f>' MOD'!AV357</f>
        <v>0</v>
      </c>
      <c r="AW235" s="83">
        <f>' MOD'!AW357</f>
        <v>0</v>
      </c>
      <c r="AX235" s="83">
        <f>' MOD'!AX357</f>
        <v>0</v>
      </c>
      <c r="AY235" s="83">
        <f>' MOD'!AY357</f>
        <v>0</v>
      </c>
      <c r="AZ235" s="83">
        <f>' MOD'!AZ357</f>
        <v>0</v>
      </c>
      <c r="BA235" s="83">
        <f>' MOD'!BA357</f>
        <v>0</v>
      </c>
      <c r="BB235" s="83">
        <f>' MOD'!BB357</f>
        <v>0</v>
      </c>
      <c r="BC235" s="83">
        <f>' MOD'!BC357</f>
        <v>0</v>
      </c>
      <c r="BD235" s="83">
        <f>' MOD'!BD357</f>
        <v>0</v>
      </c>
      <c r="BE235" s="83">
        <f>' MOD'!BE357</f>
        <v>0</v>
      </c>
      <c r="BF235" s="83">
        <f>' MOD'!BF357</f>
        <v>0</v>
      </c>
      <c r="BG235" s="83">
        <f>' MOD'!BG357</f>
        <v>0</v>
      </c>
      <c r="BH235" s="83">
        <f>' MOD'!BH357</f>
        <v>0</v>
      </c>
      <c r="BI235" s="83">
        <f>' MOD'!BI357</f>
        <v>0</v>
      </c>
      <c r="BJ235" s="83">
        <f>' MOD'!BJ357</f>
        <v>0</v>
      </c>
      <c r="BK235" s="650">
        <f t="shared" ref="BK235:BK237" si="111">SUM(C235:BJ235)</f>
        <v>0</v>
      </c>
    </row>
    <row r="236" spans="1:63" ht="15.75" x14ac:dyDescent="0.25">
      <c r="A236" s="634" t="s">
        <v>1266</v>
      </c>
      <c r="C236" s="83">
        <f>' CALCULATIONS'!O1653</f>
        <v>0</v>
      </c>
      <c r="D236" s="83">
        <f>' CALCULATIONS'!P1653</f>
        <v>0</v>
      </c>
      <c r="E236" s="83">
        <f>' CALCULATIONS'!Q1653</f>
        <v>0</v>
      </c>
      <c r="F236" s="83">
        <f>' CALCULATIONS'!R1653</f>
        <v>0</v>
      </c>
      <c r="G236" s="83">
        <f>' CALCULATIONS'!S1653</f>
        <v>0</v>
      </c>
      <c r="H236" s="83">
        <f>' CALCULATIONS'!T1653</f>
        <v>0</v>
      </c>
      <c r="I236" s="83">
        <f>' CALCULATIONS'!U1653</f>
        <v>0</v>
      </c>
      <c r="J236" s="83">
        <f>' CALCULATIONS'!V1653</f>
        <v>0</v>
      </c>
      <c r="K236" s="83">
        <f>' CALCULATIONS'!W1653</f>
        <v>0</v>
      </c>
      <c r="L236" s="83">
        <f>' CALCULATIONS'!X1653</f>
        <v>0</v>
      </c>
      <c r="M236" s="83">
        <f>' CALCULATIONS'!Y1653</f>
        <v>0</v>
      </c>
      <c r="N236" s="83">
        <f>' CALCULATIONS'!Z1653</f>
        <v>0</v>
      </c>
      <c r="O236" s="83">
        <f>' CALCULATIONS'!AA1653</f>
        <v>0</v>
      </c>
      <c r="P236" s="83">
        <f>' CALCULATIONS'!AB1653</f>
        <v>0</v>
      </c>
      <c r="Q236" s="83">
        <f>' CALCULATIONS'!AC1653</f>
        <v>0</v>
      </c>
      <c r="R236" s="83">
        <f>' CALCULATIONS'!AD1653</f>
        <v>0</v>
      </c>
      <c r="S236" s="83">
        <f>' CALCULATIONS'!AE1653</f>
        <v>0</v>
      </c>
      <c r="T236" s="83">
        <f>' CALCULATIONS'!AF1653</f>
        <v>0</v>
      </c>
      <c r="U236" s="83">
        <f>' CALCULATIONS'!AG1653</f>
        <v>0</v>
      </c>
      <c r="V236" s="83">
        <f>' CALCULATIONS'!AH1653</f>
        <v>0</v>
      </c>
      <c r="W236" s="83">
        <f>' CALCULATIONS'!AI1653</f>
        <v>0</v>
      </c>
      <c r="X236" s="83">
        <f>' CALCULATIONS'!AJ1653</f>
        <v>0</v>
      </c>
      <c r="Y236" s="83">
        <f>' CALCULATIONS'!AK1653</f>
        <v>0</v>
      </c>
      <c r="Z236" s="83">
        <f>' CALCULATIONS'!AL1653</f>
        <v>0</v>
      </c>
      <c r="AA236" s="83">
        <f>' CALCULATIONS'!AM1653</f>
        <v>6414000</v>
      </c>
      <c r="AB236" s="83">
        <f>' CALCULATIONS'!AN1653</f>
        <v>8859000</v>
      </c>
      <c r="AC236" s="83">
        <f>' CALCULATIONS'!AO1653</f>
        <v>6414000</v>
      </c>
      <c r="AD236" s="83">
        <f>' CALCULATIONS'!AP1653</f>
        <v>8859000</v>
      </c>
      <c r="AE236" s="83">
        <f>' CALCULATIONS'!AQ1653</f>
        <v>6414000</v>
      </c>
      <c r="AF236" s="83">
        <f>' CALCULATIONS'!AR1653</f>
        <v>8859000</v>
      </c>
      <c r="AG236" s="83">
        <f>' CALCULATIONS'!AS1653</f>
        <v>6414000</v>
      </c>
      <c r="AH236" s="83">
        <f>' CALCULATIONS'!AT1653</f>
        <v>8859000</v>
      </c>
      <c r="AI236" s="83">
        <f>' CALCULATIONS'!AU1653</f>
        <v>6414000</v>
      </c>
      <c r="AJ236" s="83">
        <f>' CALCULATIONS'!AV1653</f>
        <v>8859000</v>
      </c>
      <c r="AK236" s="83">
        <f>' CALCULATIONS'!AW1653</f>
        <v>6414000</v>
      </c>
      <c r="AL236" s="83">
        <f>' CALCULATIONS'!AX1653</f>
        <v>8859000</v>
      </c>
      <c r="AM236" s="83">
        <f>' CALCULATIONS'!AY1653</f>
        <v>6549000</v>
      </c>
      <c r="AN236" s="83">
        <f>' CALCULATIONS'!AZ1653</f>
        <v>9043500</v>
      </c>
      <c r="AO236" s="83">
        <f>' CALCULATIONS'!BA1653</f>
        <v>6549000</v>
      </c>
      <c r="AP236" s="83">
        <f>' CALCULATIONS'!BB1653</f>
        <v>9043500</v>
      </c>
      <c r="AQ236" s="83">
        <f>' CALCULATIONS'!BC1653</f>
        <v>6549000</v>
      </c>
      <c r="AR236" s="83">
        <f>' CALCULATIONS'!BD1653</f>
        <v>9043500</v>
      </c>
      <c r="AS236" s="83">
        <f>' CALCULATIONS'!BE1653</f>
        <v>6549000</v>
      </c>
      <c r="AT236" s="83">
        <f>' CALCULATIONS'!BF1653</f>
        <v>9043500</v>
      </c>
      <c r="AU236" s="83">
        <f>' CALCULATIONS'!BG1653</f>
        <v>6549000</v>
      </c>
      <c r="AV236" s="83">
        <f>' CALCULATIONS'!BH1653</f>
        <v>9043500</v>
      </c>
      <c r="AW236" s="83">
        <f>' CALCULATIONS'!BI1653</f>
        <v>6549000</v>
      </c>
      <c r="AX236" s="83">
        <f>' CALCULATIONS'!BJ1653</f>
        <v>9043500</v>
      </c>
      <c r="AY236" s="83">
        <f>' CALCULATIONS'!BK1653</f>
        <v>6802500</v>
      </c>
      <c r="AZ236" s="83">
        <f>' CALCULATIONS'!BL1653</f>
        <v>9393000</v>
      </c>
      <c r="BA236" s="83">
        <f>' CALCULATIONS'!BM1653</f>
        <v>6802500</v>
      </c>
      <c r="BB236" s="83">
        <f>' CALCULATIONS'!BN1653</f>
        <v>9393000</v>
      </c>
      <c r="BC236" s="83">
        <f>' CALCULATIONS'!BO1653</f>
        <v>6802500</v>
      </c>
      <c r="BD236" s="83">
        <f>' CALCULATIONS'!BP1653</f>
        <v>9393000</v>
      </c>
      <c r="BE236" s="83">
        <f>' CALCULATIONS'!BQ1653</f>
        <v>6802500</v>
      </c>
      <c r="BF236" s="83">
        <f>' CALCULATIONS'!BR1653</f>
        <v>9393000</v>
      </c>
      <c r="BG236" s="83">
        <f>' CALCULATIONS'!BS1653</f>
        <v>6802500</v>
      </c>
      <c r="BH236" s="83">
        <f>' CALCULATIONS'!BT1653</f>
        <v>9393000</v>
      </c>
      <c r="BI236" s="83">
        <f>' CALCULATIONS'!BU1653</f>
        <v>6802500</v>
      </c>
      <c r="BJ236" s="83">
        <f>' CALCULATIONS'!BV1653</f>
        <v>9393000</v>
      </c>
      <c r="BK236" s="650">
        <f t="shared" si="111"/>
        <v>282366000</v>
      </c>
    </row>
    <row r="237" spans="1:63" ht="15.75" x14ac:dyDescent="0.25">
      <c r="A237" s="634" t="s">
        <v>1267</v>
      </c>
      <c r="C237" s="83">
        <f>' CALCULATIONS'!O1651</f>
        <v>0</v>
      </c>
      <c r="D237" s="83">
        <f>' CALCULATIONS'!P1651</f>
        <v>0</v>
      </c>
      <c r="E237" s="83">
        <f>' CALCULATIONS'!Q1651</f>
        <v>0</v>
      </c>
      <c r="F237" s="83">
        <f>' CALCULATIONS'!R1651</f>
        <v>0</v>
      </c>
      <c r="G237" s="83">
        <f>' CALCULATIONS'!S1651</f>
        <v>0</v>
      </c>
      <c r="H237" s="83">
        <f>' CALCULATIONS'!T1651</f>
        <v>0</v>
      </c>
      <c r="I237" s="83">
        <f>' CALCULATIONS'!U1651</f>
        <v>0</v>
      </c>
      <c r="J237" s="83">
        <f>' CALCULATIONS'!V1651</f>
        <v>0</v>
      </c>
      <c r="K237" s="83">
        <f>' CALCULATIONS'!W1651</f>
        <v>0</v>
      </c>
      <c r="L237" s="83">
        <f>' CALCULATIONS'!X1651</f>
        <v>0</v>
      </c>
      <c r="M237" s="83">
        <f>' CALCULATIONS'!Y1651</f>
        <v>0</v>
      </c>
      <c r="N237" s="83">
        <f>' CALCULATIONS'!Z1651</f>
        <v>0</v>
      </c>
      <c r="O237" s="83">
        <f>' CALCULATIONS'!AA1651</f>
        <v>0</v>
      </c>
      <c r="P237" s="83">
        <f>' CALCULATIONS'!AB1651</f>
        <v>0</v>
      </c>
      <c r="Q237" s="83">
        <f>' CALCULATIONS'!AC1651</f>
        <v>0</v>
      </c>
      <c r="R237" s="83">
        <f>' CALCULATIONS'!AD1651</f>
        <v>0</v>
      </c>
      <c r="S237" s="83">
        <f>' CALCULATIONS'!AE1651</f>
        <v>0</v>
      </c>
      <c r="T237" s="83">
        <f>' CALCULATIONS'!AF1651</f>
        <v>0</v>
      </c>
      <c r="U237" s="83">
        <f>' CALCULATIONS'!AG1651</f>
        <v>0</v>
      </c>
      <c r="V237" s="83">
        <f>' CALCULATIONS'!AH1651</f>
        <v>0</v>
      </c>
      <c r="W237" s="83">
        <f>' CALCULATIONS'!AI1651</f>
        <v>0</v>
      </c>
      <c r="X237" s="83">
        <f>' CALCULATIONS'!AJ1651</f>
        <v>0</v>
      </c>
      <c r="Y237" s="83">
        <f>' CALCULATIONS'!AK1651</f>
        <v>0</v>
      </c>
      <c r="Z237" s="83">
        <f>' CALCULATIONS'!AL1651</f>
        <v>0</v>
      </c>
      <c r="AA237" s="83">
        <f>' CALCULATIONS'!AM1651</f>
        <v>25656000</v>
      </c>
      <c r="AB237" s="83">
        <f>' CALCULATIONS'!AN1651</f>
        <v>35436000</v>
      </c>
      <c r="AC237" s="83">
        <f>' CALCULATIONS'!AO1651</f>
        <v>25656000</v>
      </c>
      <c r="AD237" s="83">
        <f>' CALCULATIONS'!AP1651</f>
        <v>35436000</v>
      </c>
      <c r="AE237" s="83">
        <f>' CALCULATIONS'!AQ1651</f>
        <v>25656000</v>
      </c>
      <c r="AF237" s="83">
        <f>' CALCULATIONS'!AR1651</f>
        <v>35436000</v>
      </c>
      <c r="AG237" s="83">
        <f>' CALCULATIONS'!AS1651</f>
        <v>25656000</v>
      </c>
      <c r="AH237" s="83">
        <f>' CALCULATIONS'!AT1651</f>
        <v>35436000</v>
      </c>
      <c r="AI237" s="83">
        <f>' CALCULATIONS'!AU1651</f>
        <v>25656000</v>
      </c>
      <c r="AJ237" s="83">
        <f>' CALCULATIONS'!AV1651</f>
        <v>35436000</v>
      </c>
      <c r="AK237" s="83">
        <f>' CALCULATIONS'!AW1651</f>
        <v>25656000</v>
      </c>
      <c r="AL237" s="83">
        <f>' CALCULATIONS'!AX1651</f>
        <v>35436000</v>
      </c>
      <c r="AM237" s="83">
        <f>' CALCULATIONS'!AY1651</f>
        <v>26196000</v>
      </c>
      <c r="AN237" s="83">
        <f>' CALCULATIONS'!AZ1651</f>
        <v>36174000</v>
      </c>
      <c r="AO237" s="83">
        <f>' CALCULATIONS'!BA1651</f>
        <v>26196000</v>
      </c>
      <c r="AP237" s="83">
        <f>' CALCULATIONS'!BB1651</f>
        <v>36174000</v>
      </c>
      <c r="AQ237" s="83">
        <f>' CALCULATIONS'!BC1651</f>
        <v>26196000</v>
      </c>
      <c r="AR237" s="83">
        <f>' CALCULATIONS'!BD1651</f>
        <v>36174000</v>
      </c>
      <c r="AS237" s="83">
        <f>' CALCULATIONS'!BE1651</f>
        <v>26196000</v>
      </c>
      <c r="AT237" s="83">
        <f>' CALCULATIONS'!BF1651</f>
        <v>36174000</v>
      </c>
      <c r="AU237" s="83">
        <f>' CALCULATIONS'!BG1651</f>
        <v>26196000</v>
      </c>
      <c r="AV237" s="83">
        <f>' CALCULATIONS'!BH1651</f>
        <v>36174000</v>
      </c>
      <c r="AW237" s="83">
        <f>' CALCULATIONS'!BI1651</f>
        <v>26196000</v>
      </c>
      <c r="AX237" s="83">
        <f>' CALCULATIONS'!BJ1651</f>
        <v>36174000</v>
      </c>
      <c r="AY237" s="83">
        <f>' CALCULATIONS'!BK1651</f>
        <v>27210000</v>
      </c>
      <c r="AZ237" s="83">
        <f>' CALCULATIONS'!BL1651</f>
        <v>37572000</v>
      </c>
      <c r="BA237" s="83">
        <f>' CALCULATIONS'!BM1651</f>
        <v>27210000</v>
      </c>
      <c r="BB237" s="83">
        <f>' CALCULATIONS'!BN1651</f>
        <v>37572000</v>
      </c>
      <c r="BC237" s="83">
        <f>' CALCULATIONS'!BO1651</f>
        <v>27210000</v>
      </c>
      <c r="BD237" s="83">
        <f>' CALCULATIONS'!BP1651</f>
        <v>37572000</v>
      </c>
      <c r="BE237" s="83">
        <f>' CALCULATIONS'!BQ1651</f>
        <v>27210000</v>
      </c>
      <c r="BF237" s="83">
        <f>' CALCULATIONS'!BR1651</f>
        <v>37572000</v>
      </c>
      <c r="BG237" s="83">
        <f>' CALCULATIONS'!BS1651</f>
        <v>27210000</v>
      </c>
      <c r="BH237" s="83">
        <f>' CALCULATIONS'!BT1651</f>
        <v>37572000</v>
      </c>
      <c r="BI237" s="83">
        <f>' CALCULATIONS'!BU1651</f>
        <v>27210000</v>
      </c>
      <c r="BJ237" s="83">
        <f>' CALCULATIONS'!BV1651</f>
        <v>37572000</v>
      </c>
      <c r="BK237" s="650">
        <f t="shared" si="111"/>
        <v>1129464000</v>
      </c>
    </row>
    <row r="238" spans="1:63" ht="15.75" x14ac:dyDescent="0.25">
      <c r="A238" s="634" t="s">
        <v>827</v>
      </c>
      <c r="C238" s="83">
        <f>' CALCULATIONS'!O1686</f>
        <v>0</v>
      </c>
      <c r="D238" s="83">
        <f>' CALCULATIONS'!P1686</f>
        <v>0</v>
      </c>
      <c r="E238" s="83">
        <f>' CALCULATIONS'!Q1686</f>
        <v>0</v>
      </c>
      <c r="F238" s="83">
        <f>' CALCULATIONS'!R1686</f>
        <v>0</v>
      </c>
      <c r="G238" s="83">
        <f>' CALCULATIONS'!S1686</f>
        <v>0</v>
      </c>
      <c r="H238" s="83">
        <f>' CALCULATIONS'!T1686</f>
        <v>0</v>
      </c>
      <c r="I238" s="83">
        <f>' CALCULATIONS'!U1686</f>
        <v>0</v>
      </c>
      <c r="J238" s="83">
        <f>' CALCULATIONS'!V1686</f>
        <v>0</v>
      </c>
      <c r="K238" s="83">
        <f>' CALCULATIONS'!W1686</f>
        <v>0</v>
      </c>
      <c r="L238" s="83">
        <f>' CALCULATIONS'!X1686</f>
        <v>0</v>
      </c>
      <c r="M238" s="83">
        <f>' CALCULATIONS'!Y1686</f>
        <v>0</v>
      </c>
      <c r="N238" s="83">
        <f>' CALCULATIONS'!Z1686</f>
        <v>0</v>
      </c>
      <c r="O238" s="83">
        <f>' CALCULATIONS'!AA1686</f>
        <v>0</v>
      </c>
      <c r="P238" s="83">
        <f>' CALCULATIONS'!AB1686</f>
        <v>0</v>
      </c>
      <c r="Q238" s="83">
        <f>' CALCULATIONS'!AC1686</f>
        <v>0</v>
      </c>
      <c r="R238" s="83">
        <f>' CALCULATIONS'!AD1686</f>
        <v>0</v>
      </c>
      <c r="S238" s="83">
        <f>' CALCULATIONS'!AE1686</f>
        <v>0</v>
      </c>
      <c r="T238" s="83">
        <f>' CALCULATIONS'!AF1686</f>
        <v>0</v>
      </c>
      <c r="U238" s="83">
        <f>' CALCULATIONS'!AG1686</f>
        <v>0</v>
      </c>
      <c r="V238" s="83">
        <f>' CALCULATIONS'!AH1686</f>
        <v>0</v>
      </c>
      <c r="W238" s="83">
        <f>' CALCULATIONS'!AI1686</f>
        <v>0</v>
      </c>
      <c r="X238" s="83">
        <f>' CALCULATIONS'!AJ1686</f>
        <v>0</v>
      </c>
      <c r="Y238" s="83">
        <f>' CALCULATIONS'!AK1686</f>
        <v>0</v>
      </c>
      <c r="Z238" s="83">
        <f>' CALCULATIONS'!AL1686</f>
        <v>0</v>
      </c>
      <c r="AA238" s="83">
        <f>' CALCULATIONS'!AM1686</f>
        <v>5772600</v>
      </c>
      <c r="AB238" s="83">
        <f>' CALCULATIONS'!AN1686</f>
        <v>7973099.9999999991</v>
      </c>
      <c r="AC238" s="83">
        <f>' CALCULATIONS'!AO1686</f>
        <v>5772600</v>
      </c>
      <c r="AD238" s="83">
        <f>' CALCULATIONS'!AP1686</f>
        <v>7973099.9999999991</v>
      </c>
      <c r="AE238" s="83">
        <f>' CALCULATIONS'!AQ1686</f>
        <v>5772600</v>
      </c>
      <c r="AF238" s="83">
        <f>' CALCULATIONS'!AR1686</f>
        <v>7973099.9999999991</v>
      </c>
      <c r="AG238" s="83">
        <f>' CALCULATIONS'!AS1686</f>
        <v>5772600</v>
      </c>
      <c r="AH238" s="83">
        <f>' CALCULATIONS'!AT1686</f>
        <v>7973099.9999999991</v>
      </c>
      <c r="AI238" s="83">
        <f>' CALCULATIONS'!AU1686</f>
        <v>5772600</v>
      </c>
      <c r="AJ238" s="83">
        <f>' CALCULATIONS'!AV1686</f>
        <v>7973099.9999999991</v>
      </c>
      <c r="AK238" s="83">
        <f>' CALCULATIONS'!AW1686</f>
        <v>5772600</v>
      </c>
      <c r="AL238" s="83">
        <f>' CALCULATIONS'!AX1686</f>
        <v>7973099.9999999991</v>
      </c>
      <c r="AM238" s="83">
        <f>' CALCULATIONS'!AY1686</f>
        <v>5894100</v>
      </c>
      <c r="AN238" s="83">
        <f>' CALCULATIONS'!AZ1686</f>
        <v>8139150</v>
      </c>
      <c r="AO238" s="83">
        <f>' CALCULATIONS'!BA1686</f>
        <v>5894100</v>
      </c>
      <c r="AP238" s="83">
        <f>' CALCULATIONS'!BB1686</f>
        <v>8139150</v>
      </c>
      <c r="AQ238" s="83">
        <f>' CALCULATIONS'!BC1686</f>
        <v>5894100</v>
      </c>
      <c r="AR238" s="83">
        <f>' CALCULATIONS'!BD1686</f>
        <v>8139150</v>
      </c>
      <c r="AS238" s="83">
        <f>' CALCULATIONS'!BE1686</f>
        <v>5894100</v>
      </c>
      <c r="AT238" s="83">
        <f>' CALCULATIONS'!BF1686</f>
        <v>8139150</v>
      </c>
      <c r="AU238" s="83">
        <f>' CALCULATIONS'!BG1686</f>
        <v>5894100</v>
      </c>
      <c r="AV238" s="83">
        <f>' CALCULATIONS'!BH1686</f>
        <v>8139150</v>
      </c>
      <c r="AW238" s="83">
        <f>' CALCULATIONS'!BI1686</f>
        <v>5894100</v>
      </c>
      <c r="AX238" s="83">
        <f>' CALCULATIONS'!BJ1686</f>
        <v>8139150</v>
      </c>
      <c r="AY238" s="83">
        <f>' CALCULATIONS'!BK1686</f>
        <v>6122250</v>
      </c>
      <c r="AZ238" s="83">
        <f>' CALCULATIONS'!BL1686</f>
        <v>8453700</v>
      </c>
      <c r="BA238" s="83">
        <f>' CALCULATIONS'!BM1686</f>
        <v>6122250</v>
      </c>
      <c r="BB238" s="83">
        <f>' CALCULATIONS'!BN1686</f>
        <v>8453700</v>
      </c>
      <c r="BC238" s="83">
        <f>' CALCULATIONS'!BO1686</f>
        <v>6122250</v>
      </c>
      <c r="BD238" s="83">
        <f>' CALCULATIONS'!BP1686</f>
        <v>8453700</v>
      </c>
      <c r="BE238" s="83">
        <f>' CALCULATIONS'!BQ1686</f>
        <v>6122250</v>
      </c>
      <c r="BF238" s="83">
        <f>' CALCULATIONS'!BR1686</f>
        <v>8453700</v>
      </c>
      <c r="BG238" s="83">
        <f>' CALCULATIONS'!BS1686</f>
        <v>6122250</v>
      </c>
      <c r="BH238" s="83">
        <f>' CALCULATIONS'!BT1686</f>
        <v>8453700</v>
      </c>
      <c r="BI238" s="83">
        <f>' CALCULATIONS'!BU1686</f>
        <v>6122250</v>
      </c>
      <c r="BJ238" s="83">
        <f>' CALCULATIONS'!BV1686</f>
        <v>8453700</v>
      </c>
      <c r="BK238" s="650">
        <f t="shared" si="4"/>
        <v>254129400</v>
      </c>
    </row>
    <row r="239" spans="1:63" ht="15.75" x14ac:dyDescent="0.25">
      <c r="A239" s="627" t="s">
        <v>853</v>
      </c>
      <c r="C239" s="83">
        <f>C227+C230+C232</f>
        <v>0</v>
      </c>
      <c r="D239" s="83">
        <f t="shared" ref="D239:AI239" si="112">D227+D229+D232</f>
        <v>0</v>
      </c>
      <c r="E239" s="83">
        <f t="shared" si="112"/>
        <v>0</v>
      </c>
      <c r="F239" s="83">
        <f t="shared" si="112"/>
        <v>0</v>
      </c>
      <c r="G239" s="83">
        <f t="shared" si="112"/>
        <v>0</v>
      </c>
      <c r="H239" s="83">
        <f t="shared" si="112"/>
        <v>0</v>
      </c>
      <c r="I239" s="83">
        <f t="shared" si="112"/>
        <v>0</v>
      </c>
      <c r="J239" s="83">
        <f t="shared" si="112"/>
        <v>0</v>
      </c>
      <c r="K239" s="83">
        <f t="shared" si="112"/>
        <v>0</v>
      </c>
      <c r="L239" s="83">
        <f t="shared" si="112"/>
        <v>0</v>
      </c>
      <c r="M239" s="83">
        <f t="shared" si="112"/>
        <v>0</v>
      </c>
      <c r="N239" s="83">
        <f t="shared" si="112"/>
        <v>0</v>
      </c>
      <c r="O239" s="83">
        <f t="shared" si="112"/>
        <v>0</v>
      </c>
      <c r="P239" s="83">
        <f t="shared" si="112"/>
        <v>0</v>
      </c>
      <c r="Q239" s="83">
        <f t="shared" si="112"/>
        <v>0</v>
      </c>
      <c r="R239" s="83">
        <f t="shared" si="112"/>
        <v>0</v>
      </c>
      <c r="S239" s="83">
        <f t="shared" si="112"/>
        <v>0</v>
      </c>
      <c r="T239" s="83">
        <f t="shared" si="112"/>
        <v>0</v>
      </c>
      <c r="U239" s="83">
        <f t="shared" si="112"/>
        <v>0</v>
      </c>
      <c r="V239" s="83">
        <f t="shared" si="112"/>
        <v>0</v>
      </c>
      <c r="W239" s="83">
        <f t="shared" si="112"/>
        <v>0</v>
      </c>
      <c r="X239" s="83">
        <f t="shared" si="112"/>
        <v>0</v>
      </c>
      <c r="Y239" s="83">
        <f t="shared" si="112"/>
        <v>0</v>
      </c>
      <c r="Z239" s="83">
        <f t="shared" si="112"/>
        <v>0</v>
      </c>
      <c r="AA239" s="83">
        <f t="shared" si="112"/>
        <v>120411828.03021777</v>
      </c>
      <c r="AB239" s="83">
        <f t="shared" si="112"/>
        <v>159628357.89223531</v>
      </c>
      <c r="AC239" s="83">
        <f t="shared" si="112"/>
        <v>97229769.047989607</v>
      </c>
      <c r="AD239" s="83">
        <f t="shared" si="112"/>
        <v>159411866.59070867</v>
      </c>
      <c r="AE239" s="83">
        <f t="shared" si="112"/>
        <v>95784788.761256874</v>
      </c>
      <c r="AF239" s="83">
        <f t="shared" si="112"/>
        <v>150522394.27803791</v>
      </c>
      <c r="AG239" s="83">
        <f t="shared" si="112"/>
        <v>96664800.400174826</v>
      </c>
      <c r="AH239" s="83">
        <f t="shared" si="112"/>
        <v>161468378.94921458</v>
      </c>
      <c r="AI239" s="83">
        <f t="shared" si="112"/>
        <v>96269323.933237597</v>
      </c>
      <c r="AJ239" s="83">
        <f t="shared" ref="AJ239:BJ239" si="113">AJ227+AJ229+AJ232</f>
        <v>156201699.14008051</v>
      </c>
      <c r="AK239" s="83">
        <f t="shared" si="113"/>
        <v>95775851.428042516</v>
      </c>
      <c r="AL239" s="83">
        <f t="shared" si="113"/>
        <v>148880248.27009949</v>
      </c>
      <c r="AM239" s="83">
        <f t="shared" si="113"/>
        <v>106990616.69522996</v>
      </c>
      <c r="AN239" s="83">
        <f t="shared" si="113"/>
        <v>174207876.59474635</v>
      </c>
      <c r="AO239" s="83">
        <f t="shared" si="113"/>
        <v>106476453.76824483</v>
      </c>
      <c r="AP239" s="83">
        <f t="shared" si="113"/>
        <v>173882962.29175115</v>
      </c>
      <c r="AQ239" s="83">
        <f t="shared" si="113"/>
        <v>103790459.63714072</v>
      </c>
      <c r="AR239" s="83">
        <f t="shared" si="113"/>
        <v>159340474.30280554</v>
      </c>
      <c r="AS239" s="83">
        <f t="shared" si="113"/>
        <v>105257035.2403013</v>
      </c>
      <c r="AT239" s="83">
        <f t="shared" si="113"/>
        <v>177236982.51018196</v>
      </c>
      <c r="AU239" s="83">
        <f t="shared" si="113"/>
        <v>104588612.14718175</v>
      </c>
      <c r="AV239" s="83">
        <f t="shared" si="113"/>
        <v>168208173.62275481</v>
      </c>
      <c r="AW239" s="83">
        <f t="shared" si="113"/>
        <v>103641348.21647923</v>
      </c>
      <c r="AX239" s="83">
        <f t="shared" si="113"/>
        <v>156733748.35640377</v>
      </c>
      <c r="AY239" s="83">
        <f t="shared" si="113"/>
        <v>108269826.23627013</v>
      </c>
      <c r="AZ239" s="83">
        <f t="shared" si="113"/>
        <v>187435070.19912863</v>
      </c>
      <c r="BA239" s="83">
        <f t="shared" si="113"/>
        <v>115093608.77365121</v>
      </c>
      <c r="BB239" s="83">
        <f t="shared" si="113"/>
        <v>187249806.03713161</v>
      </c>
      <c r="BC239" s="83">
        <f t="shared" si="113"/>
        <v>112615462.16221036</v>
      </c>
      <c r="BD239" s="83">
        <f t="shared" si="113"/>
        <v>172865507.56780046</v>
      </c>
      <c r="BE239" s="83">
        <f t="shared" si="113"/>
        <v>113864798.90565795</v>
      </c>
      <c r="BF239" s="83">
        <f t="shared" si="113"/>
        <v>190294652.54141247</v>
      </c>
      <c r="BG239" s="83">
        <f t="shared" si="113"/>
        <v>113382766.70482643</v>
      </c>
      <c r="BH239" s="83">
        <f t="shared" si="113"/>
        <v>181759303.54798588</v>
      </c>
      <c r="BI239" s="83">
        <f t="shared" si="113"/>
        <v>112458020.21217923</v>
      </c>
      <c r="BJ239" s="83">
        <f t="shared" si="113"/>
        <v>170197195.01296243</v>
      </c>
      <c r="BK239" s="650">
        <f t="shared" si="4"/>
        <v>4944090068.0057335</v>
      </c>
    </row>
    <row r="240" spans="1:63" ht="15.75" x14ac:dyDescent="0.25">
      <c r="A240" s="169" t="s">
        <v>854</v>
      </c>
      <c r="C240" s="83">
        <f>B241</f>
        <v>0</v>
      </c>
      <c r="D240" s="83">
        <f t="shared" ref="D240:BJ240" si="114">C241</f>
        <v>0</v>
      </c>
      <c r="E240" s="83">
        <f t="shared" si="114"/>
        <v>0</v>
      </c>
      <c r="F240" s="83">
        <f t="shared" si="114"/>
        <v>0</v>
      </c>
      <c r="G240" s="83">
        <f t="shared" si="114"/>
        <v>0</v>
      </c>
      <c r="H240" s="83">
        <f t="shared" si="114"/>
        <v>0</v>
      </c>
      <c r="I240" s="83">
        <f t="shared" si="114"/>
        <v>0</v>
      </c>
      <c r="J240" s="83">
        <f t="shared" si="114"/>
        <v>0</v>
      </c>
      <c r="K240" s="83">
        <f t="shared" si="114"/>
        <v>0</v>
      </c>
      <c r="L240" s="83">
        <f t="shared" si="114"/>
        <v>0</v>
      </c>
      <c r="M240" s="83">
        <f t="shared" si="114"/>
        <v>0</v>
      </c>
      <c r="N240" s="83">
        <f t="shared" si="114"/>
        <v>0</v>
      </c>
      <c r="O240" s="83">
        <f t="shared" si="114"/>
        <v>0</v>
      </c>
      <c r="P240" s="83">
        <f t="shared" si="114"/>
        <v>0</v>
      </c>
      <c r="Q240" s="83">
        <f t="shared" si="114"/>
        <v>0</v>
      </c>
      <c r="R240" s="83">
        <f t="shared" si="114"/>
        <v>0</v>
      </c>
      <c r="S240" s="83">
        <f t="shared" si="114"/>
        <v>0</v>
      </c>
      <c r="T240" s="83">
        <f t="shared" si="114"/>
        <v>0</v>
      </c>
      <c r="U240" s="83">
        <f t="shared" si="114"/>
        <v>0</v>
      </c>
      <c r="V240" s="83">
        <f t="shared" si="114"/>
        <v>0</v>
      </c>
      <c r="W240" s="83">
        <f t="shared" si="114"/>
        <v>0</v>
      </c>
      <c r="X240" s="83">
        <f t="shared" si="114"/>
        <v>0</v>
      </c>
      <c r="Y240" s="83">
        <f t="shared" si="114"/>
        <v>0</v>
      </c>
      <c r="Z240" s="83">
        <f t="shared" si="114"/>
        <v>0</v>
      </c>
      <c r="AA240" s="83">
        <f t="shared" si="114"/>
        <v>0</v>
      </c>
      <c r="AB240" s="83">
        <f t="shared" si="114"/>
        <v>7525739.2518886104</v>
      </c>
      <c r="AC240" s="83">
        <f t="shared" si="114"/>
        <v>10447131.071507744</v>
      </c>
      <c r="AD240" s="83">
        <f t="shared" si="114"/>
        <v>6729806.2574685849</v>
      </c>
      <c r="AE240" s="83">
        <f t="shared" si="114"/>
        <v>10383854.553011078</v>
      </c>
      <c r="AF240" s="83">
        <f t="shared" si="114"/>
        <v>6635540.2071417468</v>
      </c>
      <c r="AG240" s="83">
        <f t="shared" si="114"/>
        <v>9822370.9053237289</v>
      </c>
      <c r="AH240" s="83">
        <f t="shared" si="114"/>
        <v>6655448.2065936597</v>
      </c>
      <c r="AI240" s="83">
        <f t="shared" si="114"/>
        <v>10507739.197238015</v>
      </c>
      <c r="AJ240" s="83">
        <f t="shared" si="114"/>
        <v>6673566.4456547257</v>
      </c>
      <c r="AK240" s="83">
        <f t="shared" si="114"/>
        <v>10179704.099108452</v>
      </c>
      <c r="AL240" s="83">
        <f t="shared" si="114"/>
        <v>6622222.2204469359</v>
      </c>
      <c r="AM240" s="83">
        <f t="shared" si="114"/>
        <v>9718904.4056591522</v>
      </c>
      <c r="AN240" s="83">
        <f t="shared" si="114"/>
        <v>10609956.463717192</v>
      </c>
      <c r="AO240" s="83">
        <f t="shared" si="114"/>
        <v>16801621.187133051</v>
      </c>
      <c r="AP240" s="83">
        <f t="shared" si="114"/>
        <v>11207097.72321617</v>
      </c>
      <c r="AQ240" s="83">
        <f t="shared" si="114"/>
        <v>16826369.092269756</v>
      </c>
      <c r="AR240" s="83">
        <f t="shared" si="114"/>
        <v>10965166.248128224</v>
      </c>
      <c r="AS240" s="83">
        <f t="shared" si="114"/>
        <v>15482330.959175799</v>
      </c>
      <c r="AT240" s="83">
        <f t="shared" si="114"/>
        <v>10976306.018134281</v>
      </c>
      <c r="AU240" s="83">
        <f t="shared" si="114"/>
        <v>17110298.957119659</v>
      </c>
      <c r="AV240" s="83">
        <f t="shared" si="114"/>
        <v>11063537.373118309</v>
      </c>
      <c r="AW240" s="83">
        <f t="shared" si="114"/>
        <v>16297428.272352101</v>
      </c>
      <c r="AX240" s="83">
        <f t="shared" si="114"/>
        <v>10903525.135348301</v>
      </c>
      <c r="AY240" s="83">
        <f t="shared" si="114"/>
        <v>15239752.135613821</v>
      </c>
      <c r="AZ240" s="83">
        <f t="shared" si="114"/>
        <v>7719348.6482427474</v>
      </c>
      <c r="BA240" s="83">
        <f t="shared" si="114"/>
        <v>12197151.177960711</v>
      </c>
      <c r="BB240" s="83">
        <f t="shared" si="114"/>
        <v>7955672.4969757451</v>
      </c>
      <c r="BC240" s="83">
        <f t="shared" si="114"/>
        <v>12200342.40838171</v>
      </c>
      <c r="BD240" s="83">
        <f t="shared" si="114"/>
        <v>7800987.7856620047</v>
      </c>
      <c r="BE240" s="83">
        <f t="shared" si="114"/>
        <v>11291655.959591404</v>
      </c>
      <c r="BF240" s="83">
        <f t="shared" si="114"/>
        <v>7822278.4290780844</v>
      </c>
      <c r="BG240" s="83">
        <f t="shared" si="114"/>
        <v>12382308.185655659</v>
      </c>
      <c r="BH240" s="83">
        <f t="shared" si="114"/>
        <v>7860317.1806551302</v>
      </c>
      <c r="BI240" s="83">
        <f t="shared" si="114"/>
        <v>11851226.295540063</v>
      </c>
      <c r="BJ240" s="83">
        <f t="shared" si="114"/>
        <v>7769327.9067324558</v>
      </c>
      <c r="BK240" s="650">
        <f t="shared" si="4"/>
        <v>372236032.86084467</v>
      </c>
    </row>
    <row r="241" spans="1:63" ht="15.75" x14ac:dyDescent="0.25">
      <c r="A241" s="169" t="s">
        <v>855</v>
      </c>
      <c r="C241" s="83">
        <f>((C239+C240)/(30+'MONTHLY DATA'!AM233))*'MONTHLY DATA'!AM233</f>
        <v>0</v>
      </c>
      <c r="D241" s="83">
        <f>((D239+D240)/(30+'MONTHLY DATA'!AN233))*'MONTHLY DATA'!AN233</f>
        <v>0</v>
      </c>
      <c r="E241" s="83">
        <f>((E239+E240)/(30+'MONTHLY DATA'!AO233))*'MONTHLY DATA'!AO233</f>
        <v>0</v>
      </c>
      <c r="F241" s="83">
        <f>((F239+F240)/(30+'MONTHLY DATA'!AP233))*'MONTHLY DATA'!AP233</f>
        <v>0</v>
      </c>
      <c r="G241" s="83">
        <f>((G239+G240)/(30+'MONTHLY DATA'!AQ233))*'MONTHLY DATA'!AQ233</f>
        <v>0</v>
      </c>
      <c r="H241" s="83">
        <f>((H239+H240)/(30+'MONTHLY DATA'!AR233))*'MONTHLY DATA'!AR233</f>
        <v>0</v>
      </c>
      <c r="I241" s="83">
        <f>((I239+I240)/(30+'MONTHLY DATA'!AS233))*'MONTHLY DATA'!AS233</f>
        <v>0</v>
      </c>
      <c r="J241" s="83">
        <f>((J239+J240)/(30+'MONTHLY DATA'!AT233))*'MONTHLY DATA'!AT233</f>
        <v>0</v>
      </c>
      <c r="K241" s="83">
        <f>((K239+K240)/(30+'MONTHLY DATA'!AU233))*'MONTHLY DATA'!AU233</f>
        <v>0</v>
      </c>
      <c r="L241" s="83">
        <f>((L239+L240)/(30+'MONTHLY DATA'!AV233))*'MONTHLY DATA'!AV233</f>
        <v>0</v>
      </c>
      <c r="M241" s="83">
        <f>((M239+M240)/(30+'MONTHLY DATA'!AW233))*'MONTHLY DATA'!AW233</f>
        <v>0</v>
      </c>
      <c r="N241" s="83">
        <f>((N239+N240)/(30+'MONTHLY DATA'!AX233))*'MONTHLY DATA'!AX233</f>
        <v>0</v>
      </c>
      <c r="O241" s="83">
        <f>((O239+O240)/(30+'MONTHLY DATA'!AY233))*'MONTHLY DATA'!AY233</f>
        <v>0</v>
      </c>
      <c r="P241" s="83">
        <f>((P239+P240)/(30+'MONTHLY DATA'!AZ233))*'MONTHLY DATA'!AZ233</f>
        <v>0</v>
      </c>
      <c r="Q241" s="83">
        <f>((Q239+Q240)/(30+'MONTHLY DATA'!BA233))*'MONTHLY DATA'!BA233</f>
        <v>0</v>
      </c>
      <c r="R241" s="83">
        <f>((R239+R240)/(30+'MONTHLY DATA'!BB233))*'MONTHLY DATA'!BB233</f>
        <v>0</v>
      </c>
      <c r="S241" s="83">
        <f>((S239+S240)/(30+'MONTHLY DATA'!BC233))*'MONTHLY DATA'!BC233</f>
        <v>0</v>
      </c>
      <c r="T241" s="83">
        <f>((T239+T240)/(30+'MONTHLY DATA'!BD233))*'MONTHLY DATA'!BD233</f>
        <v>0</v>
      </c>
      <c r="U241" s="83">
        <f>((U239+U240)/(30+'MONTHLY DATA'!BE233))*'MONTHLY DATA'!BE233</f>
        <v>0</v>
      </c>
      <c r="V241" s="83">
        <f>((V239+V240)/(30+'MONTHLY DATA'!BF233))*'MONTHLY DATA'!BF233</f>
        <v>0</v>
      </c>
      <c r="W241" s="83">
        <f>((W239+W240)/(30+'MONTHLY DATA'!BG233))*'MONTHLY DATA'!BG233</f>
        <v>0</v>
      </c>
      <c r="X241" s="83">
        <f>((X239+X240)/(30+'MONTHLY DATA'!BH233))*'MONTHLY DATA'!BH233</f>
        <v>0</v>
      </c>
      <c r="Y241" s="83">
        <f>((Y239+Y240)/(30+'MONTHLY DATA'!BI233))*'MONTHLY DATA'!BI233</f>
        <v>0</v>
      </c>
      <c r="Z241" s="83">
        <f>((Z239+Z240)/(30+'MONTHLY DATA'!BJ233))*'MONTHLY DATA'!BJ233</f>
        <v>0</v>
      </c>
      <c r="AA241" s="83">
        <f>((AA239+AA240)/(30+'MONTHLY DATA'!BK233))*'MONTHLY DATA'!BK233</f>
        <v>7525739.2518886104</v>
      </c>
      <c r="AB241" s="83">
        <f>((AB239+AB240)/(30+'MONTHLY DATA'!BL233))*'MONTHLY DATA'!BL233</f>
        <v>10447131.071507744</v>
      </c>
      <c r="AC241" s="83">
        <f>((AC239+AC240)/(30+'MONTHLY DATA'!BM233))*'MONTHLY DATA'!BM233</f>
        <v>6729806.2574685849</v>
      </c>
      <c r="AD241" s="83">
        <f>((AD239+AD240)/(30+'MONTHLY DATA'!BN233))*'MONTHLY DATA'!BN233</f>
        <v>10383854.553011078</v>
      </c>
      <c r="AE241" s="83">
        <f>((AE239+AE240)/(30+'MONTHLY DATA'!BO233))*'MONTHLY DATA'!BO233</f>
        <v>6635540.2071417468</v>
      </c>
      <c r="AF241" s="83">
        <f>((AF239+AF240)/(30+'MONTHLY DATA'!BP233))*'MONTHLY DATA'!BP233</f>
        <v>9822370.9053237289</v>
      </c>
      <c r="AG241" s="83">
        <f>((AG239+AG240)/(30+'MONTHLY DATA'!BQ233))*'MONTHLY DATA'!BQ233</f>
        <v>6655448.2065936597</v>
      </c>
      <c r="AH241" s="83">
        <f>((AH239+AH240)/(30+'MONTHLY DATA'!BR233))*'MONTHLY DATA'!BR233</f>
        <v>10507739.197238015</v>
      </c>
      <c r="AI241" s="83">
        <f>((AI239+AI240)/(30+'MONTHLY DATA'!BS233))*'MONTHLY DATA'!BS233</f>
        <v>6673566.4456547257</v>
      </c>
      <c r="AJ241" s="83">
        <f>((AJ239+AJ240)/(30+'MONTHLY DATA'!BT233))*'MONTHLY DATA'!BT233</f>
        <v>10179704.099108452</v>
      </c>
      <c r="AK241" s="83">
        <f>((AK239+AK240)/(30+'MONTHLY DATA'!BU233))*'MONTHLY DATA'!BU233</f>
        <v>6622222.2204469359</v>
      </c>
      <c r="AL241" s="83">
        <f>((AL239+AL240)/(30+'MONTHLY DATA'!BV233))*'MONTHLY DATA'!BV233</f>
        <v>9718904.4056591522</v>
      </c>
      <c r="AM241" s="83">
        <f>((AM239+AM240)/(30+'MONTHLY DATA'!BW233))*'MONTHLY DATA'!BW233</f>
        <v>10609956.463717192</v>
      </c>
      <c r="AN241" s="83">
        <f>((AN239+AN240)/(30+'MONTHLY DATA'!BX233))*'MONTHLY DATA'!BX233</f>
        <v>16801621.187133051</v>
      </c>
      <c r="AO241" s="83">
        <f>((AO239+AO240)/(30+'MONTHLY DATA'!BY233))*'MONTHLY DATA'!BY233</f>
        <v>11207097.72321617</v>
      </c>
      <c r="AP241" s="83">
        <f>((AP239+AP240)/(30+'MONTHLY DATA'!BZ233))*'MONTHLY DATA'!BZ233</f>
        <v>16826369.092269756</v>
      </c>
      <c r="AQ241" s="83">
        <f>((AQ239+AQ240)/(30+'MONTHLY DATA'!CA233))*'MONTHLY DATA'!CA233</f>
        <v>10965166.248128224</v>
      </c>
      <c r="AR241" s="83">
        <f>((AR239+AR240)/(30+'MONTHLY DATA'!CB233))*'MONTHLY DATA'!CB233</f>
        <v>15482330.959175799</v>
      </c>
      <c r="AS241" s="83">
        <f>((AS239+AS240)/(30+'MONTHLY DATA'!CC233))*'MONTHLY DATA'!CC233</f>
        <v>10976306.018134281</v>
      </c>
      <c r="AT241" s="83">
        <f>((AT239+AT240)/(30+'MONTHLY DATA'!CD233))*'MONTHLY DATA'!CD233</f>
        <v>17110298.957119659</v>
      </c>
      <c r="AU241" s="83">
        <f>((AU239+AU240)/(30+'MONTHLY DATA'!CE233))*'MONTHLY DATA'!CE233</f>
        <v>11063537.373118309</v>
      </c>
      <c r="AV241" s="83">
        <f>((AV239+AV240)/(30+'MONTHLY DATA'!CF233))*'MONTHLY DATA'!CF233</f>
        <v>16297428.272352101</v>
      </c>
      <c r="AW241" s="83">
        <f>((AW239+AW240)/(30+'MONTHLY DATA'!CG233))*'MONTHLY DATA'!CG233</f>
        <v>10903525.135348301</v>
      </c>
      <c r="AX241" s="83">
        <f>((AX239+AX240)/(30+'MONTHLY DATA'!CH233))*'MONTHLY DATA'!CH233</f>
        <v>15239752.135613821</v>
      </c>
      <c r="AY241" s="83">
        <f>((AY239+AY240)/(30+'MONTHLY DATA'!CI233))*'MONTHLY DATA'!CI233</f>
        <v>7719348.6482427474</v>
      </c>
      <c r="AZ241" s="83">
        <f>((AZ239+AZ240)/(30+'MONTHLY DATA'!CJ233))*'MONTHLY DATA'!CJ233</f>
        <v>12197151.177960711</v>
      </c>
      <c r="BA241" s="83">
        <f>((BA239+BA240)/(30+'MONTHLY DATA'!CK233))*'MONTHLY DATA'!CK233</f>
        <v>7955672.4969757451</v>
      </c>
      <c r="BB241" s="83">
        <f>((BB239+BB240)/(30+'MONTHLY DATA'!CL233))*'MONTHLY DATA'!CL233</f>
        <v>12200342.40838171</v>
      </c>
      <c r="BC241" s="83">
        <f>((BC239+BC240)/(30+'MONTHLY DATA'!CM233))*'MONTHLY DATA'!CM233</f>
        <v>7800987.7856620047</v>
      </c>
      <c r="BD241" s="83">
        <f>((BD239+BD240)/(30+'MONTHLY DATA'!CN233))*'MONTHLY DATA'!CN233</f>
        <v>11291655.959591404</v>
      </c>
      <c r="BE241" s="83">
        <f>((BE239+BE240)/(30+'MONTHLY DATA'!CO233))*'MONTHLY DATA'!CO233</f>
        <v>7822278.4290780844</v>
      </c>
      <c r="BF241" s="83">
        <f>((BF239+BF240)/(30+'MONTHLY DATA'!CP233))*'MONTHLY DATA'!CP233</f>
        <v>12382308.185655659</v>
      </c>
      <c r="BG241" s="83">
        <f>((BG239+BG240)/(30+'MONTHLY DATA'!CQ233))*'MONTHLY DATA'!CQ233</f>
        <v>7860317.1806551302</v>
      </c>
      <c r="BH241" s="83">
        <f>((BH239+BH240)/(30+'MONTHLY DATA'!CR233))*'MONTHLY DATA'!CR233</f>
        <v>11851226.295540063</v>
      </c>
      <c r="BI241" s="83">
        <f>((BI239+BI240)/(30+'MONTHLY DATA'!CS233))*'MONTHLY DATA'!CS233</f>
        <v>7769327.9067324558</v>
      </c>
      <c r="BJ241" s="83">
        <f>((BJ239+BJ240)/(30+'MONTHLY DATA'!CT233))*'MONTHLY DATA'!CT233</f>
        <v>11122907.682480931</v>
      </c>
      <c r="BK241" s="650">
        <f t="shared" si="4"/>
        <v>383358940.5433256</v>
      </c>
    </row>
    <row r="242" spans="1:63" ht="15.75" x14ac:dyDescent="0.25">
      <c r="A242" s="627" t="s">
        <v>856</v>
      </c>
      <c r="C242" s="83">
        <f>C239+C240-C241</f>
        <v>0</v>
      </c>
      <c r="D242" s="83">
        <f t="shared" ref="D242:BJ242" si="115">D239+D240-D241</f>
        <v>0</v>
      </c>
      <c r="E242" s="83">
        <f t="shared" si="115"/>
        <v>0</v>
      </c>
      <c r="F242" s="83">
        <f t="shared" si="115"/>
        <v>0</v>
      </c>
      <c r="G242" s="83">
        <f t="shared" si="115"/>
        <v>0</v>
      </c>
      <c r="H242" s="83">
        <f t="shared" si="115"/>
        <v>0</v>
      </c>
      <c r="I242" s="83">
        <f t="shared" si="115"/>
        <v>0</v>
      </c>
      <c r="J242" s="83">
        <f t="shared" si="115"/>
        <v>0</v>
      </c>
      <c r="K242" s="83">
        <f t="shared" si="115"/>
        <v>0</v>
      </c>
      <c r="L242" s="83">
        <f t="shared" si="115"/>
        <v>0</v>
      </c>
      <c r="M242" s="83">
        <f t="shared" si="115"/>
        <v>0</v>
      </c>
      <c r="N242" s="83">
        <f t="shared" si="115"/>
        <v>0</v>
      </c>
      <c r="O242" s="83">
        <f t="shared" si="115"/>
        <v>0</v>
      </c>
      <c r="P242" s="83">
        <f t="shared" si="115"/>
        <v>0</v>
      </c>
      <c r="Q242" s="83">
        <f t="shared" si="115"/>
        <v>0</v>
      </c>
      <c r="R242" s="83">
        <f t="shared" si="115"/>
        <v>0</v>
      </c>
      <c r="S242" s="83">
        <f t="shared" si="115"/>
        <v>0</v>
      </c>
      <c r="T242" s="83">
        <f t="shared" si="115"/>
        <v>0</v>
      </c>
      <c r="U242" s="83">
        <f t="shared" si="115"/>
        <v>0</v>
      </c>
      <c r="V242" s="83">
        <f t="shared" si="115"/>
        <v>0</v>
      </c>
      <c r="W242" s="83">
        <f t="shared" si="115"/>
        <v>0</v>
      </c>
      <c r="X242" s="83">
        <f t="shared" si="115"/>
        <v>0</v>
      </c>
      <c r="Y242" s="83">
        <f t="shared" si="115"/>
        <v>0</v>
      </c>
      <c r="Z242" s="83">
        <f t="shared" si="115"/>
        <v>0</v>
      </c>
      <c r="AA242" s="83">
        <f t="shared" si="115"/>
        <v>112886088.77832916</v>
      </c>
      <c r="AB242" s="83">
        <f t="shared" si="115"/>
        <v>156706966.07261616</v>
      </c>
      <c r="AC242" s="83">
        <f t="shared" si="115"/>
        <v>100947093.86202878</v>
      </c>
      <c r="AD242" s="83">
        <f t="shared" si="115"/>
        <v>155757818.29516616</v>
      </c>
      <c r="AE242" s="83">
        <f t="shared" si="115"/>
        <v>99533103.107126206</v>
      </c>
      <c r="AF242" s="83">
        <f t="shared" si="115"/>
        <v>147335563.57985592</v>
      </c>
      <c r="AG242" s="83">
        <f t="shared" si="115"/>
        <v>99831723.098904893</v>
      </c>
      <c r="AH242" s="83">
        <f t="shared" si="115"/>
        <v>157616087.95857021</v>
      </c>
      <c r="AI242" s="83">
        <f t="shared" si="115"/>
        <v>100103496.68482089</v>
      </c>
      <c r="AJ242" s="83">
        <f t="shared" si="115"/>
        <v>152695561.48662677</v>
      </c>
      <c r="AK242" s="83">
        <f t="shared" si="115"/>
        <v>99333333.306704044</v>
      </c>
      <c r="AL242" s="83">
        <f t="shared" si="115"/>
        <v>145783566.0848873</v>
      </c>
      <c r="AM242" s="83">
        <f t="shared" si="115"/>
        <v>106099564.63717192</v>
      </c>
      <c r="AN242" s="83">
        <f t="shared" si="115"/>
        <v>168016211.8713305</v>
      </c>
      <c r="AO242" s="83">
        <f t="shared" si="115"/>
        <v>112070977.2321617</v>
      </c>
      <c r="AP242" s="83">
        <f t="shared" si="115"/>
        <v>168263690.92269757</v>
      </c>
      <c r="AQ242" s="83">
        <f t="shared" si="115"/>
        <v>109651662.48128225</v>
      </c>
      <c r="AR242" s="83">
        <f t="shared" si="115"/>
        <v>154823309.59175798</v>
      </c>
      <c r="AS242" s="83">
        <f t="shared" si="115"/>
        <v>109763060.18134281</v>
      </c>
      <c r="AT242" s="83">
        <f t="shared" si="115"/>
        <v>171102989.57119662</v>
      </c>
      <c r="AU242" s="83">
        <f t="shared" si="115"/>
        <v>110635373.7311831</v>
      </c>
      <c r="AV242" s="83">
        <f t="shared" si="115"/>
        <v>162974282.72352102</v>
      </c>
      <c r="AW242" s="83">
        <f t="shared" si="115"/>
        <v>109035251.35348302</v>
      </c>
      <c r="AX242" s="83">
        <f t="shared" si="115"/>
        <v>152397521.35613823</v>
      </c>
      <c r="AY242" s="83">
        <f t="shared" si="115"/>
        <v>115790229.72364122</v>
      </c>
      <c r="AZ242" s="83">
        <f t="shared" si="115"/>
        <v>182957267.66941065</v>
      </c>
      <c r="BA242" s="83">
        <f t="shared" si="115"/>
        <v>119335087.45463617</v>
      </c>
      <c r="BB242" s="83">
        <f t="shared" si="115"/>
        <v>183005136.12572566</v>
      </c>
      <c r="BC242" s="83">
        <f t="shared" si="115"/>
        <v>117014816.78493007</v>
      </c>
      <c r="BD242" s="83">
        <f t="shared" si="115"/>
        <v>169374839.39387107</v>
      </c>
      <c r="BE242" s="83">
        <f t="shared" si="115"/>
        <v>117334176.43617126</v>
      </c>
      <c r="BF242" s="83">
        <f t="shared" si="115"/>
        <v>185734622.78483489</v>
      </c>
      <c r="BG242" s="83">
        <f t="shared" si="115"/>
        <v>117904757.70982695</v>
      </c>
      <c r="BH242" s="83">
        <f t="shared" si="115"/>
        <v>177768394.43310094</v>
      </c>
      <c r="BI242" s="83">
        <f t="shared" si="115"/>
        <v>116539918.60098684</v>
      </c>
      <c r="BJ242" s="83">
        <f t="shared" si="115"/>
        <v>166843615.23721397</v>
      </c>
      <c r="BK242" s="650">
        <f t="shared" si="4"/>
        <v>4932967160.3232536</v>
      </c>
    </row>
    <row r="243" spans="1:63" ht="15.75" x14ac:dyDescent="0.25">
      <c r="A243" s="169" t="s">
        <v>857</v>
      </c>
      <c r="C243" s="83">
        <f>B245</f>
        <v>0</v>
      </c>
      <c r="D243" s="83">
        <f t="shared" ref="D243:BJ243" si="116">C245</f>
        <v>0</v>
      </c>
      <c r="E243" s="83">
        <f t="shared" si="116"/>
        <v>0</v>
      </c>
      <c r="F243" s="83">
        <f t="shared" si="116"/>
        <v>0</v>
      </c>
      <c r="G243" s="83">
        <f t="shared" si="116"/>
        <v>0</v>
      </c>
      <c r="H243" s="83">
        <f t="shared" si="116"/>
        <v>0</v>
      </c>
      <c r="I243" s="83">
        <f t="shared" si="116"/>
        <v>0</v>
      </c>
      <c r="J243" s="83">
        <f t="shared" si="116"/>
        <v>0</v>
      </c>
      <c r="K243" s="83">
        <f t="shared" si="116"/>
        <v>0</v>
      </c>
      <c r="L243" s="83">
        <f t="shared" si="116"/>
        <v>0</v>
      </c>
      <c r="M243" s="83">
        <f t="shared" si="116"/>
        <v>0</v>
      </c>
      <c r="N243" s="83">
        <f t="shared" si="116"/>
        <v>0</v>
      </c>
      <c r="O243" s="83">
        <f t="shared" si="116"/>
        <v>0</v>
      </c>
      <c r="P243" s="83">
        <f t="shared" si="116"/>
        <v>0</v>
      </c>
      <c r="Q243" s="83">
        <f t="shared" si="116"/>
        <v>0</v>
      </c>
      <c r="R243" s="83">
        <f t="shared" si="116"/>
        <v>0</v>
      </c>
      <c r="S243" s="83">
        <f t="shared" si="116"/>
        <v>0</v>
      </c>
      <c r="T243" s="83">
        <f t="shared" si="116"/>
        <v>0</v>
      </c>
      <c r="U243" s="83">
        <f t="shared" si="116"/>
        <v>0</v>
      </c>
      <c r="V243" s="83">
        <f t="shared" si="116"/>
        <v>0</v>
      </c>
      <c r="W243" s="83">
        <f t="shared" si="116"/>
        <v>0</v>
      </c>
      <c r="X243" s="83">
        <f t="shared" si="116"/>
        <v>0</v>
      </c>
      <c r="Y243" s="83">
        <f t="shared" si="116"/>
        <v>0</v>
      </c>
      <c r="Z243" s="83">
        <f t="shared" si="116"/>
        <v>0</v>
      </c>
      <c r="AA243" s="83">
        <f t="shared" si="116"/>
        <v>0</v>
      </c>
      <c r="AB243" s="83">
        <f t="shared" si="116"/>
        <v>42332283.291873433</v>
      </c>
      <c r="AC243" s="83">
        <f t="shared" si="116"/>
        <v>74639718.511683598</v>
      </c>
      <c r="AD243" s="83">
        <f t="shared" si="116"/>
        <v>65845054.640142135</v>
      </c>
      <c r="AE243" s="83">
        <f t="shared" si="116"/>
        <v>83101077.350740626</v>
      </c>
      <c r="AF243" s="83">
        <f t="shared" si="116"/>
        <v>68487817.67170006</v>
      </c>
      <c r="AG243" s="83">
        <f t="shared" si="116"/>
        <v>80933767.9693335</v>
      </c>
      <c r="AH243" s="83">
        <f t="shared" si="116"/>
        <v>67787059.150589392</v>
      </c>
      <c r="AI243" s="83">
        <f t="shared" si="116"/>
        <v>84526180.165934846</v>
      </c>
      <c r="AJ243" s="83">
        <f t="shared" si="116"/>
        <v>69236128.819033414</v>
      </c>
      <c r="AK243" s="83">
        <f t="shared" si="116"/>
        <v>83224383.864622578</v>
      </c>
      <c r="AL243" s="83">
        <f t="shared" si="116"/>
        <v>68459143.939247489</v>
      </c>
      <c r="AM243" s="83">
        <f t="shared" si="116"/>
        <v>80341016.259050548</v>
      </c>
      <c r="AN243" s="83">
        <f t="shared" si="116"/>
        <v>64848897.703033902</v>
      </c>
      <c r="AO243" s="83">
        <f t="shared" si="116"/>
        <v>80996559.851952836</v>
      </c>
      <c r="AP243" s="83">
        <f t="shared" si="116"/>
        <v>67153925.942300707</v>
      </c>
      <c r="AQ243" s="83">
        <f t="shared" si="116"/>
        <v>81884388.474782005</v>
      </c>
      <c r="AR243" s="83">
        <f t="shared" si="116"/>
        <v>66621235.115152784</v>
      </c>
      <c r="AS243" s="83">
        <f t="shared" si="116"/>
        <v>77024189.463273302</v>
      </c>
      <c r="AT243" s="83">
        <f t="shared" si="116"/>
        <v>64969478.137257785</v>
      </c>
      <c r="AU243" s="83">
        <f t="shared" si="116"/>
        <v>82112162.681201532</v>
      </c>
      <c r="AV243" s="83">
        <f t="shared" si="116"/>
        <v>67042621.360829435</v>
      </c>
      <c r="AW243" s="83">
        <f t="shared" si="116"/>
        <v>80005879.681513205</v>
      </c>
      <c r="AX243" s="83">
        <f t="shared" si="116"/>
        <v>65753436.881737813</v>
      </c>
      <c r="AY243" s="83">
        <f t="shared" si="116"/>
        <v>75878594.169696018</v>
      </c>
      <c r="AZ243" s="83">
        <f t="shared" si="116"/>
        <v>60985534.875152767</v>
      </c>
      <c r="BA243" s="83">
        <f t="shared" si="116"/>
        <v>77618164.445997447</v>
      </c>
      <c r="BB243" s="83">
        <f t="shared" si="116"/>
        <v>62666943.786565252</v>
      </c>
      <c r="BC243" s="83">
        <f t="shared" si="116"/>
        <v>78168389.063001662</v>
      </c>
      <c r="BD243" s="83">
        <f t="shared" si="116"/>
        <v>62103747.315251008</v>
      </c>
      <c r="BE243" s="83">
        <f t="shared" si="116"/>
        <v>73652277.589266106</v>
      </c>
      <c r="BF243" s="83">
        <f t="shared" si="116"/>
        <v>60768417.189911887</v>
      </c>
      <c r="BG243" s="83">
        <f t="shared" si="116"/>
        <v>78432785.44651033</v>
      </c>
      <c r="BH243" s="83">
        <f t="shared" si="116"/>
        <v>62471036.458834589</v>
      </c>
      <c r="BI243" s="83">
        <f t="shared" si="116"/>
        <v>76439818.920161307</v>
      </c>
      <c r="BJ243" s="83">
        <f t="shared" si="116"/>
        <v>61402643.756728955</v>
      </c>
      <c r="BK243" s="650">
        <f t="shared" si="4"/>
        <v>2497914759.9440646</v>
      </c>
    </row>
    <row r="244" spans="1:63" ht="15.75" x14ac:dyDescent="0.25">
      <c r="A244" s="627" t="s">
        <v>858</v>
      </c>
      <c r="C244" s="83">
        <f>C242+C243</f>
        <v>0</v>
      </c>
      <c r="D244" s="83">
        <f t="shared" ref="D244:BJ244" si="117">D242+D243</f>
        <v>0</v>
      </c>
      <c r="E244" s="83">
        <f t="shared" si="117"/>
        <v>0</v>
      </c>
      <c r="F244" s="83">
        <f t="shared" si="117"/>
        <v>0</v>
      </c>
      <c r="G244" s="83">
        <f t="shared" si="117"/>
        <v>0</v>
      </c>
      <c r="H244" s="83">
        <f t="shared" si="117"/>
        <v>0</v>
      </c>
      <c r="I244" s="83">
        <f t="shared" si="117"/>
        <v>0</v>
      </c>
      <c r="J244" s="83">
        <f t="shared" si="117"/>
        <v>0</v>
      </c>
      <c r="K244" s="83">
        <f t="shared" si="117"/>
        <v>0</v>
      </c>
      <c r="L244" s="83">
        <f t="shared" si="117"/>
        <v>0</v>
      </c>
      <c r="M244" s="83">
        <f t="shared" si="117"/>
        <v>0</v>
      </c>
      <c r="N244" s="83">
        <f t="shared" si="117"/>
        <v>0</v>
      </c>
      <c r="O244" s="83">
        <f t="shared" si="117"/>
        <v>0</v>
      </c>
      <c r="P244" s="83">
        <f t="shared" si="117"/>
        <v>0</v>
      </c>
      <c r="Q244" s="83">
        <f t="shared" si="117"/>
        <v>0</v>
      </c>
      <c r="R244" s="83">
        <f t="shared" si="117"/>
        <v>0</v>
      </c>
      <c r="S244" s="83">
        <f t="shared" si="117"/>
        <v>0</v>
      </c>
      <c r="T244" s="83">
        <f t="shared" si="117"/>
        <v>0</v>
      </c>
      <c r="U244" s="83">
        <f t="shared" si="117"/>
        <v>0</v>
      </c>
      <c r="V244" s="83">
        <f t="shared" si="117"/>
        <v>0</v>
      </c>
      <c r="W244" s="83">
        <f t="shared" si="117"/>
        <v>0</v>
      </c>
      <c r="X244" s="83">
        <f t="shared" si="117"/>
        <v>0</v>
      </c>
      <c r="Y244" s="83">
        <f t="shared" si="117"/>
        <v>0</v>
      </c>
      <c r="Z244" s="83">
        <f t="shared" si="117"/>
        <v>0</v>
      </c>
      <c r="AA244" s="83">
        <f t="shared" si="117"/>
        <v>112886088.77832916</v>
      </c>
      <c r="AB244" s="83">
        <f t="shared" si="117"/>
        <v>199039249.36448959</v>
      </c>
      <c r="AC244" s="83">
        <f t="shared" si="117"/>
        <v>175586812.37371236</v>
      </c>
      <c r="AD244" s="83">
        <f t="shared" si="117"/>
        <v>221602872.93530831</v>
      </c>
      <c r="AE244" s="83">
        <f t="shared" si="117"/>
        <v>182634180.45786685</v>
      </c>
      <c r="AF244" s="83">
        <f t="shared" si="117"/>
        <v>215823381.25155598</v>
      </c>
      <c r="AG244" s="83">
        <f t="shared" si="117"/>
        <v>180765491.06823838</v>
      </c>
      <c r="AH244" s="83">
        <f t="shared" si="117"/>
        <v>225403147.10915959</v>
      </c>
      <c r="AI244" s="83">
        <f t="shared" si="117"/>
        <v>184629676.85075575</v>
      </c>
      <c r="AJ244" s="83">
        <f t="shared" si="117"/>
        <v>221931690.30566019</v>
      </c>
      <c r="AK244" s="83">
        <f t="shared" si="117"/>
        <v>182557717.17132664</v>
      </c>
      <c r="AL244" s="83">
        <f t="shared" si="117"/>
        <v>214242710.02413478</v>
      </c>
      <c r="AM244" s="83">
        <f t="shared" si="117"/>
        <v>186440580.89622247</v>
      </c>
      <c r="AN244" s="83">
        <f t="shared" si="117"/>
        <v>232865109.57436439</v>
      </c>
      <c r="AO244" s="83">
        <f t="shared" si="117"/>
        <v>193067537.08411455</v>
      </c>
      <c r="AP244" s="83">
        <f t="shared" si="117"/>
        <v>235417616.86499828</v>
      </c>
      <c r="AQ244" s="83">
        <f t="shared" si="117"/>
        <v>191536050.95606425</v>
      </c>
      <c r="AR244" s="83">
        <f t="shared" si="117"/>
        <v>221444544.70691076</v>
      </c>
      <c r="AS244" s="83">
        <f t="shared" si="117"/>
        <v>186787249.64461613</v>
      </c>
      <c r="AT244" s="83">
        <f t="shared" si="117"/>
        <v>236072467.7084544</v>
      </c>
      <c r="AU244" s="83">
        <f t="shared" si="117"/>
        <v>192747536.41238463</v>
      </c>
      <c r="AV244" s="83">
        <f t="shared" si="117"/>
        <v>230016904.08435047</v>
      </c>
      <c r="AW244" s="83">
        <f t="shared" si="117"/>
        <v>189041131.03499621</v>
      </c>
      <c r="AX244" s="83">
        <f t="shared" si="117"/>
        <v>218150958.23787606</v>
      </c>
      <c r="AY244" s="83">
        <f t="shared" si="117"/>
        <v>191668823.89333725</v>
      </c>
      <c r="AZ244" s="83">
        <f t="shared" si="117"/>
        <v>243942802.54456341</v>
      </c>
      <c r="BA244" s="83">
        <f t="shared" si="117"/>
        <v>196953251.90063363</v>
      </c>
      <c r="BB244" s="83">
        <f t="shared" si="117"/>
        <v>245672079.9122909</v>
      </c>
      <c r="BC244" s="83">
        <f t="shared" si="117"/>
        <v>195183205.84793174</v>
      </c>
      <c r="BD244" s="83">
        <f t="shared" si="117"/>
        <v>231478586.70912206</v>
      </c>
      <c r="BE244" s="83">
        <f t="shared" si="117"/>
        <v>190986454.02543736</v>
      </c>
      <c r="BF244" s="83">
        <f t="shared" si="117"/>
        <v>246503039.97474676</v>
      </c>
      <c r="BG244" s="83">
        <f t="shared" si="117"/>
        <v>196337543.15633726</v>
      </c>
      <c r="BH244" s="83">
        <f t="shared" si="117"/>
        <v>240239430.89193553</v>
      </c>
      <c r="BI244" s="83">
        <f t="shared" si="117"/>
        <v>192979737.52114815</v>
      </c>
      <c r="BJ244" s="83">
        <f t="shared" si="117"/>
        <v>228246258.99394292</v>
      </c>
      <c r="BK244" s="650">
        <f t="shared" si="4"/>
        <v>7430881920.2673149</v>
      </c>
    </row>
    <row r="245" spans="1:63" ht="15.75" x14ac:dyDescent="0.25">
      <c r="A245" s="169" t="s">
        <v>859</v>
      </c>
      <c r="C245" s="83">
        <f>(C244/(30+'MONTHLY DATA'!AM235))*'MONTHLY DATA'!AM235</f>
        <v>0</v>
      </c>
      <c r="D245" s="83">
        <f>(D244/(30+'MONTHLY DATA'!AN235))*'MONTHLY DATA'!AN235</f>
        <v>0</v>
      </c>
      <c r="E245" s="83">
        <f>(E244/(30+'MONTHLY DATA'!AO235))*'MONTHLY DATA'!AO235</f>
        <v>0</v>
      </c>
      <c r="F245" s="83">
        <f>(F244/(30+'MONTHLY DATA'!AP235))*'MONTHLY DATA'!AP235</f>
        <v>0</v>
      </c>
      <c r="G245" s="83">
        <f>(G244/(30+'MONTHLY DATA'!AQ235))*'MONTHLY DATA'!AQ235</f>
        <v>0</v>
      </c>
      <c r="H245" s="83">
        <f>(H244/(30+'MONTHLY DATA'!AR235))*'MONTHLY DATA'!AR235</f>
        <v>0</v>
      </c>
      <c r="I245" s="83">
        <f>(I244/(30+'MONTHLY DATA'!AS235))*'MONTHLY DATA'!AS235</f>
        <v>0</v>
      </c>
      <c r="J245" s="83">
        <f>(J244/(30+'MONTHLY DATA'!AT235))*'MONTHLY DATA'!AT235</f>
        <v>0</v>
      </c>
      <c r="K245" s="83">
        <f>(K244/(30+'MONTHLY DATA'!AU235))*'MONTHLY DATA'!AU235</f>
        <v>0</v>
      </c>
      <c r="L245" s="83">
        <f>(L244/(30+'MONTHLY DATA'!AV235))*'MONTHLY DATA'!AV235</f>
        <v>0</v>
      </c>
      <c r="M245" s="83">
        <f>(M244/(30+'MONTHLY DATA'!AW235))*'MONTHLY DATA'!AW235</f>
        <v>0</v>
      </c>
      <c r="N245" s="83">
        <f>(N244/(30+'MONTHLY DATA'!AX235))*'MONTHLY DATA'!AX235</f>
        <v>0</v>
      </c>
      <c r="O245" s="83">
        <f>(O244/(30+'MONTHLY DATA'!AY235))*'MONTHLY DATA'!AY235</f>
        <v>0</v>
      </c>
      <c r="P245" s="83">
        <f>(P244/(30+'MONTHLY DATA'!AZ235))*'MONTHLY DATA'!AZ235</f>
        <v>0</v>
      </c>
      <c r="Q245" s="83">
        <f>(Q244/(30+'MONTHLY DATA'!BA235))*'MONTHLY DATA'!BA235</f>
        <v>0</v>
      </c>
      <c r="R245" s="83">
        <f>(R244/(30+'MONTHLY DATA'!BB235))*'MONTHLY DATA'!BB235</f>
        <v>0</v>
      </c>
      <c r="S245" s="83">
        <f>(S244/(30+'MONTHLY DATA'!BC235))*'MONTHLY DATA'!BC235</f>
        <v>0</v>
      </c>
      <c r="T245" s="83">
        <f>(T244/(30+'MONTHLY DATA'!BD235))*'MONTHLY DATA'!BD235</f>
        <v>0</v>
      </c>
      <c r="U245" s="83">
        <f>(U244/(30+'MONTHLY DATA'!BE235))*'MONTHLY DATA'!BE235</f>
        <v>0</v>
      </c>
      <c r="V245" s="83">
        <f>(V244/(30+'MONTHLY DATA'!BF235))*'MONTHLY DATA'!BF235</f>
        <v>0</v>
      </c>
      <c r="W245" s="83">
        <f>(W244/(30+'MONTHLY DATA'!BG235))*'MONTHLY DATA'!BG235</f>
        <v>0</v>
      </c>
      <c r="X245" s="83">
        <f>(X244/(30+'MONTHLY DATA'!BH235))*'MONTHLY DATA'!BH235</f>
        <v>0</v>
      </c>
      <c r="Y245" s="83">
        <f>(Y244/(30+'MONTHLY DATA'!BI235))*'MONTHLY DATA'!BI235</f>
        <v>0</v>
      </c>
      <c r="Z245" s="83">
        <f>(Z244/(30+'MONTHLY DATA'!BJ235))*'MONTHLY DATA'!BJ235</f>
        <v>0</v>
      </c>
      <c r="AA245" s="83">
        <f>(AA244/(30+'MONTHLY DATA'!BK235))*'MONTHLY DATA'!BK235</f>
        <v>42332283.291873433</v>
      </c>
      <c r="AB245" s="83">
        <f>(AB244/(30+'MONTHLY DATA'!BL235))*'MONTHLY DATA'!BL235</f>
        <v>74639718.511683598</v>
      </c>
      <c r="AC245" s="83">
        <f>(AC244/(30+'MONTHLY DATA'!BM235))*'MONTHLY DATA'!BM235</f>
        <v>65845054.640142135</v>
      </c>
      <c r="AD245" s="83">
        <f>(AD244/(30+'MONTHLY DATA'!BN235))*'MONTHLY DATA'!BN235</f>
        <v>83101077.350740626</v>
      </c>
      <c r="AE245" s="83">
        <f>(AE244/(30+'MONTHLY DATA'!BO235))*'MONTHLY DATA'!BO235</f>
        <v>68487817.67170006</v>
      </c>
      <c r="AF245" s="83">
        <f>(AF244/(30+'MONTHLY DATA'!BP235))*'MONTHLY DATA'!BP235</f>
        <v>80933767.9693335</v>
      </c>
      <c r="AG245" s="83">
        <f>(AG244/(30+'MONTHLY DATA'!BQ235))*'MONTHLY DATA'!BQ235</f>
        <v>67787059.150589392</v>
      </c>
      <c r="AH245" s="83">
        <f>(AH244/(30+'MONTHLY DATA'!BR235))*'MONTHLY DATA'!BR235</f>
        <v>84526180.165934846</v>
      </c>
      <c r="AI245" s="83">
        <f>(AI244/(30+'MONTHLY DATA'!BS235))*'MONTHLY DATA'!BS235</f>
        <v>69236128.819033414</v>
      </c>
      <c r="AJ245" s="83">
        <f>(AJ244/(30+'MONTHLY DATA'!BT235))*'MONTHLY DATA'!BT235</f>
        <v>83224383.864622578</v>
      </c>
      <c r="AK245" s="83">
        <f>(AK244/(30+'MONTHLY DATA'!BU235))*'MONTHLY DATA'!BU235</f>
        <v>68459143.939247489</v>
      </c>
      <c r="AL245" s="83">
        <f>(AL244/(30+'MONTHLY DATA'!BV235))*'MONTHLY DATA'!BV235</f>
        <v>80341016.259050548</v>
      </c>
      <c r="AM245" s="83">
        <f>(AM244/(30+'MONTHLY DATA'!BW235))*'MONTHLY DATA'!BW235</f>
        <v>64848897.703033902</v>
      </c>
      <c r="AN245" s="83">
        <f>(AN244/(30+'MONTHLY DATA'!BX235))*'MONTHLY DATA'!BX235</f>
        <v>80996559.851952836</v>
      </c>
      <c r="AO245" s="83">
        <f>(AO244/(30+'MONTHLY DATA'!BY235))*'MONTHLY DATA'!BY235</f>
        <v>67153925.942300707</v>
      </c>
      <c r="AP245" s="83">
        <f>(AP244/(30+'MONTHLY DATA'!BZ235))*'MONTHLY DATA'!BZ235</f>
        <v>81884388.474782005</v>
      </c>
      <c r="AQ245" s="83">
        <f>(AQ244/(30+'MONTHLY DATA'!CA235))*'MONTHLY DATA'!CA235</f>
        <v>66621235.115152784</v>
      </c>
      <c r="AR245" s="83">
        <f>(AR244/(30+'MONTHLY DATA'!CB235))*'MONTHLY DATA'!CB235</f>
        <v>77024189.463273302</v>
      </c>
      <c r="AS245" s="83">
        <f>(AS244/(30+'MONTHLY DATA'!CC235))*'MONTHLY DATA'!CC235</f>
        <v>64969478.137257785</v>
      </c>
      <c r="AT245" s="83">
        <f>(AT244/(30+'MONTHLY DATA'!CD235))*'MONTHLY DATA'!CD235</f>
        <v>82112162.681201532</v>
      </c>
      <c r="AU245" s="83">
        <f>(AU244/(30+'MONTHLY DATA'!CE235))*'MONTHLY DATA'!CE235</f>
        <v>67042621.360829435</v>
      </c>
      <c r="AV245" s="83">
        <f>(AV244/(30+'MONTHLY DATA'!CF235))*'MONTHLY DATA'!CF235</f>
        <v>80005879.681513205</v>
      </c>
      <c r="AW245" s="83">
        <f>(AW244/(30+'MONTHLY DATA'!CG235))*'MONTHLY DATA'!CG235</f>
        <v>65753436.881737813</v>
      </c>
      <c r="AX245" s="83">
        <f>(AX244/(30+'MONTHLY DATA'!CH235))*'MONTHLY DATA'!CH235</f>
        <v>75878594.169696018</v>
      </c>
      <c r="AY245" s="83">
        <f>(AY244/(30+'MONTHLY DATA'!CI235))*'MONTHLY DATA'!CI235</f>
        <v>60985534.875152767</v>
      </c>
      <c r="AZ245" s="83">
        <f>(AZ244/(30+'MONTHLY DATA'!CJ235))*'MONTHLY DATA'!CJ235</f>
        <v>77618164.445997447</v>
      </c>
      <c r="BA245" s="83">
        <f>(BA244/(30+'MONTHLY DATA'!CK235))*'MONTHLY DATA'!CK235</f>
        <v>62666943.786565252</v>
      </c>
      <c r="BB245" s="83">
        <f>(BB244/(30+'MONTHLY DATA'!CL235))*'MONTHLY DATA'!CL235</f>
        <v>78168389.063001662</v>
      </c>
      <c r="BC245" s="83">
        <f>(BC244/(30+'MONTHLY DATA'!CM235))*'MONTHLY DATA'!CM235</f>
        <v>62103747.315251008</v>
      </c>
      <c r="BD245" s="83">
        <f>(BD244/(30+'MONTHLY DATA'!CN235))*'MONTHLY DATA'!CN235</f>
        <v>73652277.589266106</v>
      </c>
      <c r="BE245" s="83">
        <f>(BE244/(30+'MONTHLY DATA'!CO235))*'MONTHLY DATA'!CO235</f>
        <v>60768417.189911887</v>
      </c>
      <c r="BF245" s="83">
        <f>(BF244/(30+'MONTHLY DATA'!CP235))*'MONTHLY DATA'!CP235</f>
        <v>78432785.44651033</v>
      </c>
      <c r="BG245" s="83">
        <f>(BG244/(30+'MONTHLY DATA'!CQ235))*'MONTHLY DATA'!CQ235</f>
        <v>62471036.458834589</v>
      </c>
      <c r="BH245" s="83">
        <f>(BH244/(30+'MONTHLY DATA'!CR235))*'MONTHLY DATA'!CR235</f>
        <v>76439818.920161307</v>
      </c>
      <c r="BI245" s="83">
        <f>(BI244/(30+'MONTHLY DATA'!CS235))*'MONTHLY DATA'!CS235</f>
        <v>61402643.756728955</v>
      </c>
      <c r="BJ245" s="83">
        <f>(BJ244/(30+'MONTHLY DATA'!CT235))*'MONTHLY DATA'!CT235</f>
        <v>72623809.679890931</v>
      </c>
      <c r="BK245" s="650">
        <f t="shared" si="4"/>
        <v>2570538569.6239557</v>
      </c>
    </row>
    <row r="246" spans="1:63" ht="15.75" x14ac:dyDescent="0.25">
      <c r="A246" s="169"/>
      <c r="C246" s="83"/>
      <c r="BK246" s="650">
        <f t="shared" si="4"/>
        <v>0</v>
      </c>
    </row>
    <row r="247" spans="1:63" ht="15.75" x14ac:dyDescent="0.25">
      <c r="A247" s="169"/>
      <c r="C247" s="83"/>
      <c r="BK247" s="650">
        <f t="shared" si="4"/>
        <v>0</v>
      </c>
    </row>
    <row r="248" spans="1:63" ht="15.75" x14ac:dyDescent="0.25">
      <c r="A248" s="633" t="s">
        <v>860</v>
      </c>
      <c r="C248" s="993">
        <f t="shared" ref="C248:AH248" si="118">C3-C29</f>
        <v>1846861744.4936352</v>
      </c>
      <c r="D248" s="993">
        <f t="shared" si="118"/>
        <v>1378337001.4651494</v>
      </c>
      <c r="E248" s="993">
        <f t="shared" si="118"/>
        <v>1438729069.4353979</v>
      </c>
      <c r="F248" s="993">
        <f t="shared" si="118"/>
        <v>949961817.84918523</v>
      </c>
      <c r="G248" s="993">
        <f t="shared" si="118"/>
        <v>1846226856.6895828</v>
      </c>
      <c r="H248" s="993">
        <f t="shared" si="118"/>
        <v>2473751132.8094559</v>
      </c>
      <c r="I248" s="993">
        <f t="shared" si="118"/>
        <v>2270572390.3466454</v>
      </c>
      <c r="J248" s="993">
        <f t="shared" si="118"/>
        <v>1195078772.542439</v>
      </c>
      <c r="K248" s="993">
        <f t="shared" si="118"/>
        <v>1620077086.1893251</v>
      </c>
      <c r="L248" s="993">
        <f t="shared" si="118"/>
        <v>1769304887.3378725</v>
      </c>
      <c r="M248" s="993">
        <f t="shared" si="118"/>
        <v>2052466739.619056</v>
      </c>
      <c r="N248" s="993">
        <f t="shared" si="118"/>
        <v>3682213286.7350235</v>
      </c>
      <c r="O248" s="993">
        <f t="shared" si="118"/>
        <v>3100971046.9371338</v>
      </c>
      <c r="P248" s="993">
        <f t="shared" si="118"/>
        <v>2180138641.6238508</v>
      </c>
      <c r="Q248" s="993">
        <f t="shared" si="118"/>
        <v>2480752643.615602</v>
      </c>
      <c r="R248" s="993">
        <f t="shared" si="118"/>
        <v>2221937307.7886209</v>
      </c>
      <c r="S248" s="993">
        <f t="shared" si="118"/>
        <v>3132703479.774622</v>
      </c>
      <c r="T248" s="993">
        <f t="shared" si="118"/>
        <v>3544053824.576642</v>
      </c>
      <c r="U248" s="993">
        <f t="shared" si="118"/>
        <v>3971901951.0657587</v>
      </c>
      <c r="V248" s="993">
        <f t="shared" si="118"/>
        <v>2384186974.3152142</v>
      </c>
      <c r="W248" s="993">
        <f t="shared" si="118"/>
        <v>3377962560.5807514</v>
      </c>
      <c r="X248" s="993">
        <f t="shared" si="118"/>
        <v>3223610443.3773398</v>
      </c>
      <c r="Y248" s="993">
        <f t="shared" si="118"/>
        <v>3849320730.343266</v>
      </c>
      <c r="Z248" s="993">
        <f t="shared" si="118"/>
        <v>5300698176.1763716</v>
      </c>
      <c r="AA248" s="993">
        <f t="shared" si="118"/>
        <v>4634858183.6609602</v>
      </c>
      <c r="AB248" s="993">
        <f t="shared" si="118"/>
        <v>2668740567.0369978</v>
      </c>
      <c r="AC248" s="993">
        <f t="shared" si="118"/>
        <v>3229420769.1858058</v>
      </c>
      <c r="AD248" s="993">
        <f t="shared" si="118"/>
        <v>2399164674.5726519</v>
      </c>
      <c r="AE248" s="993">
        <f t="shared" si="118"/>
        <v>4564102897.4218807</v>
      </c>
      <c r="AF248" s="993">
        <f t="shared" si="118"/>
        <v>6352398167.2589207</v>
      </c>
      <c r="AG248" s="993">
        <f t="shared" si="118"/>
        <v>3747133512.9834752</v>
      </c>
      <c r="AH248" s="993">
        <f t="shared" si="118"/>
        <v>3495380034.8638024</v>
      </c>
      <c r="AI248" s="993">
        <f t="shared" ref="AI248:BJ248" si="119">AI3-AI29</f>
        <v>3868523972.5644598</v>
      </c>
      <c r="AJ248" s="993">
        <f t="shared" si="119"/>
        <v>3551723751.5687151</v>
      </c>
      <c r="AK248" s="993">
        <f t="shared" si="119"/>
        <v>4538463452.7644691</v>
      </c>
      <c r="AL248" s="993">
        <f t="shared" si="119"/>
        <v>5663427200.6240139</v>
      </c>
      <c r="AM248" s="993">
        <f t="shared" si="119"/>
        <v>3565680736.624258</v>
      </c>
      <c r="AN248" s="993">
        <f t="shared" si="119"/>
        <v>4176702835.8752599</v>
      </c>
      <c r="AO248" s="993">
        <f t="shared" si="119"/>
        <v>3377026997.3129654</v>
      </c>
      <c r="AP248" s="993">
        <f t="shared" si="119"/>
        <v>4106679102.7721486</v>
      </c>
      <c r="AQ248" s="993">
        <f t="shared" si="119"/>
        <v>4477518944.1406889</v>
      </c>
      <c r="AR248" s="993">
        <f t="shared" si="119"/>
        <v>5682970327.068202</v>
      </c>
      <c r="AS248" s="993">
        <f t="shared" si="119"/>
        <v>4614160429.4695587</v>
      </c>
      <c r="AT248" s="993">
        <f t="shared" si="119"/>
        <v>3585560741.6843138</v>
      </c>
      <c r="AU248" s="993">
        <f t="shared" si="119"/>
        <v>2994846990.5900106</v>
      </c>
      <c r="AV248" s="993">
        <f t="shared" si="119"/>
        <v>3511384451.4346189</v>
      </c>
      <c r="AW248" s="993">
        <f t="shared" si="119"/>
        <v>4065009103.8458776</v>
      </c>
      <c r="AX248" s="993">
        <f t="shared" si="119"/>
        <v>5556097060.2995958</v>
      </c>
      <c r="AY248" s="993">
        <f t="shared" si="119"/>
        <v>3327229288.219255</v>
      </c>
      <c r="AZ248" s="993">
        <f t="shared" si="119"/>
        <v>3610031452.3845272</v>
      </c>
      <c r="BA248" s="993">
        <f t="shared" si="119"/>
        <v>3329094197.9723368</v>
      </c>
      <c r="BB248" s="993">
        <f t="shared" si="119"/>
        <v>3393145218.635345</v>
      </c>
      <c r="BC248" s="993">
        <f t="shared" si="119"/>
        <v>4222342657.1974897</v>
      </c>
      <c r="BD248" s="993">
        <f t="shared" si="119"/>
        <v>5554030572.0023193</v>
      </c>
      <c r="BE248" s="993">
        <f t="shared" si="119"/>
        <v>4466574328.3870878</v>
      </c>
      <c r="BF248" s="993">
        <f t="shared" si="119"/>
        <v>4485887568.1652784</v>
      </c>
      <c r="BG248" s="993">
        <f t="shared" si="119"/>
        <v>4299338419.5578995</v>
      </c>
      <c r="BH248" s="993">
        <f t="shared" si="119"/>
        <v>4898608549.6454773</v>
      </c>
      <c r="BI248" s="993">
        <f t="shared" si="119"/>
        <v>4545311649.6126957</v>
      </c>
      <c r="BJ248" s="993">
        <f t="shared" si="119"/>
        <v>6110495770.0517941</v>
      </c>
      <c r="BK248" s="650">
        <f t="shared" si="4"/>
        <v>211960883143.1431</v>
      </c>
    </row>
    <row r="249" spans="1:63" ht="15.75" x14ac:dyDescent="0.25">
      <c r="A249" s="172"/>
      <c r="C249" s="83"/>
      <c r="BK249" s="650">
        <f t="shared" si="4"/>
        <v>0</v>
      </c>
    </row>
    <row r="250" spans="1:63" ht="15.75" x14ac:dyDescent="0.25">
      <c r="A250" s="635" t="s">
        <v>861</v>
      </c>
      <c r="C250" s="994">
        <f t="shared" ref="C250:AH250" si="120">C252+C259</f>
        <v>673453825.26256382</v>
      </c>
      <c r="D250" s="994">
        <f t="shared" si="120"/>
        <v>467673840.16976082</v>
      </c>
      <c r="E250" s="994">
        <f t="shared" si="120"/>
        <v>471985567.75079691</v>
      </c>
      <c r="F250" s="994">
        <f t="shared" si="120"/>
        <v>403735888.20588702</v>
      </c>
      <c r="G250" s="994">
        <f t="shared" si="120"/>
        <v>638845263.34320295</v>
      </c>
      <c r="H250" s="994">
        <f t="shared" si="120"/>
        <v>822538697.45907986</v>
      </c>
      <c r="I250" s="994">
        <f t="shared" si="120"/>
        <v>765232803.21446013</v>
      </c>
      <c r="J250" s="994">
        <f t="shared" si="120"/>
        <v>498134806.63347232</v>
      </c>
      <c r="K250" s="994">
        <f t="shared" si="120"/>
        <v>553444360.57159841</v>
      </c>
      <c r="L250" s="994">
        <f t="shared" si="120"/>
        <v>579995296.48977768</v>
      </c>
      <c r="M250" s="994">
        <f t="shared" si="120"/>
        <v>697906753.26527929</v>
      </c>
      <c r="N250" s="994">
        <f t="shared" si="120"/>
        <v>1060420070.4250038</v>
      </c>
      <c r="O250" s="994">
        <f t="shared" si="120"/>
        <v>1052572966.646065</v>
      </c>
      <c r="P250" s="994">
        <f t="shared" si="120"/>
        <v>694768973.39825046</v>
      </c>
      <c r="Q250" s="994">
        <f t="shared" si="120"/>
        <v>709881883.9187603</v>
      </c>
      <c r="R250" s="994">
        <f t="shared" si="120"/>
        <v>562211493.50167704</v>
      </c>
      <c r="S250" s="994">
        <f t="shared" si="120"/>
        <v>814426735.46245027</v>
      </c>
      <c r="T250" s="994">
        <f t="shared" si="120"/>
        <v>996877486.15173411</v>
      </c>
      <c r="U250" s="994">
        <f t="shared" si="120"/>
        <v>963463184.50321651</v>
      </c>
      <c r="V250" s="994">
        <f t="shared" si="120"/>
        <v>630802732.73504138</v>
      </c>
      <c r="W250" s="994">
        <f t="shared" si="120"/>
        <v>716980754.91690159</v>
      </c>
      <c r="X250" s="994">
        <f t="shared" si="120"/>
        <v>713798158.60356474</v>
      </c>
      <c r="Y250" s="994">
        <f t="shared" si="120"/>
        <v>884016764.70096564</v>
      </c>
      <c r="Z250" s="994">
        <f t="shared" si="120"/>
        <v>1290810888.8444881</v>
      </c>
      <c r="AA250" s="994">
        <f t="shared" si="120"/>
        <v>1048893792.3259864</v>
      </c>
      <c r="AB250" s="994">
        <f t="shared" si="120"/>
        <v>863431241.51465499</v>
      </c>
      <c r="AC250" s="994">
        <f t="shared" si="120"/>
        <v>830343822.07006919</v>
      </c>
      <c r="AD250" s="994">
        <f t="shared" si="120"/>
        <v>724103337.09325373</v>
      </c>
      <c r="AE250" s="994">
        <f t="shared" si="120"/>
        <v>998865792.94956112</v>
      </c>
      <c r="AF250" s="994">
        <f t="shared" si="120"/>
        <v>1278067443.6144023</v>
      </c>
      <c r="AG250" s="994">
        <f t="shared" si="120"/>
        <v>1080218114.9585376</v>
      </c>
      <c r="AH250" s="994">
        <f t="shared" si="120"/>
        <v>819627272.06541502</v>
      </c>
      <c r="AI250" s="994">
        <f t="shared" ref="AI250:BJ250" si="121">AI252+AI259</f>
        <v>884112459.9628557</v>
      </c>
      <c r="AJ250" s="994">
        <f t="shared" si="121"/>
        <v>939170743.42871296</v>
      </c>
      <c r="AK250" s="994">
        <f t="shared" si="121"/>
        <v>1041049928.2637321</v>
      </c>
      <c r="AL250" s="994">
        <f t="shared" si="121"/>
        <v>1457425394.1495705</v>
      </c>
      <c r="AM250" s="994">
        <f t="shared" si="121"/>
        <v>1367854594.4345241</v>
      </c>
      <c r="AN250" s="994">
        <f t="shared" si="121"/>
        <v>951112278.46956396</v>
      </c>
      <c r="AO250" s="994">
        <f t="shared" si="121"/>
        <v>982106115.06019711</v>
      </c>
      <c r="AP250" s="994">
        <f t="shared" si="121"/>
        <v>806999286.76760471</v>
      </c>
      <c r="AQ250" s="994">
        <f t="shared" si="121"/>
        <v>1010307344.0587572</v>
      </c>
      <c r="AR250" s="994">
        <f t="shared" si="121"/>
        <v>1292623166.8658929</v>
      </c>
      <c r="AS250" s="994">
        <f t="shared" si="121"/>
        <v>1176161314.7440162</v>
      </c>
      <c r="AT250" s="994">
        <f t="shared" si="121"/>
        <v>815070333.63405633</v>
      </c>
      <c r="AU250" s="994">
        <f t="shared" si="121"/>
        <v>868276254.91768038</v>
      </c>
      <c r="AV250" s="994">
        <f t="shared" si="121"/>
        <v>914159084.1574415</v>
      </c>
      <c r="AW250" s="994">
        <f t="shared" si="121"/>
        <v>1087828662.822365</v>
      </c>
      <c r="AX250" s="994">
        <f t="shared" si="121"/>
        <v>1583085448.4477959</v>
      </c>
      <c r="AY250" s="994">
        <f t="shared" si="121"/>
        <v>1054018597.8240538</v>
      </c>
      <c r="AZ250" s="994">
        <f t="shared" si="121"/>
        <v>887724007.87754774</v>
      </c>
      <c r="BA250" s="994">
        <f t="shared" si="121"/>
        <v>823369160.18230486</v>
      </c>
      <c r="BB250" s="994">
        <f t="shared" si="121"/>
        <v>759296396.74785256</v>
      </c>
      <c r="BC250" s="994">
        <f t="shared" si="121"/>
        <v>995727582.27258229</v>
      </c>
      <c r="BD250" s="994">
        <f t="shared" si="121"/>
        <v>1263195575.320956</v>
      </c>
      <c r="BE250" s="994">
        <f t="shared" si="121"/>
        <v>1150298657.5285215</v>
      </c>
      <c r="BF250" s="994">
        <f t="shared" si="121"/>
        <v>846588645.33767939</v>
      </c>
      <c r="BG250" s="994">
        <f t="shared" si="121"/>
        <v>886388014.95669436</v>
      </c>
      <c r="BH250" s="994">
        <f t="shared" si="121"/>
        <v>934124151.64254045</v>
      </c>
      <c r="BI250" s="994">
        <f t="shared" si="121"/>
        <v>1061383634.2670922</v>
      </c>
      <c r="BJ250" s="994">
        <f t="shared" si="121"/>
        <v>1532495783.3905187</v>
      </c>
      <c r="BK250" s="650">
        <f t="shared" si="4"/>
        <v>54679482630.298973</v>
      </c>
    </row>
    <row r="251" spans="1:63" ht="15.75" x14ac:dyDescent="0.25">
      <c r="A251" s="636"/>
      <c r="C251" s="83"/>
      <c r="BK251" s="650">
        <f t="shared" si="4"/>
        <v>0</v>
      </c>
    </row>
    <row r="252" spans="1:63" ht="15.75" x14ac:dyDescent="0.25">
      <c r="A252" s="168" t="s">
        <v>862</v>
      </c>
      <c r="C252" s="83">
        <f t="shared" ref="C252:AH252" si="122">C253+C257</f>
        <v>29999729.917723101</v>
      </c>
      <c r="D252" s="83">
        <f t="shared" si="122"/>
        <v>29999729.917723101</v>
      </c>
      <c r="E252" s="83">
        <f t="shared" si="122"/>
        <v>29999729.917723101</v>
      </c>
      <c r="F252" s="83">
        <f t="shared" si="122"/>
        <v>73224729.917723104</v>
      </c>
      <c r="G252" s="83">
        <f t="shared" si="122"/>
        <v>91749729.917723089</v>
      </c>
      <c r="H252" s="83">
        <f t="shared" si="122"/>
        <v>91749729.917723089</v>
      </c>
      <c r="I252" s="83">
        <f t="shared" si="122"/>
        <v>91749729.917723089</v>
      </c>
      <c r="J252" s="83">
        <f t="shared" si="122"/>
        <v>91749729.917723089</v>
      </c>
      <c r="K252" s="83">
        <f t="shared" si="122"/>
        <v>91749729.917723089</v>
      </c>
      <c r="L252" s="83">
        <f t="shared" si="122"/>
        <v>91749729.917723089</v>
      </c>
      <c r="M252" s="83">
        <f t="shared" si="122"/>
        <v>91749729.917723089</v>
      </c>
      <c r="N252" s="83">
        <f t="shared" si="122"/>
        <v>91749729.917723089</v>
      </c>
      <c r="O252" s="83">
        <f t="shared" si="122"/>
        <v>86833948.280164495</v>
      </c>
      <c r="P252" s="83">
        <f t="shared" si="122"/>
        <v>86833948.280164495</v>
      </c>
      <c r="Q252" s="83">
        <f t="shared" si="122"/>
        <v>86833948.280164495</v>
      </c>
      <c r="R252" s="83">
        <f t="shared" si="122"/>
        <v>72425614.946831182</v>
      </c>
      <c r="S252" s="83">
        <f t="shared" si="122"/>
        <v>66250614.946831167</v>
      </c>
      <c r="T252" s="83">
        <f t="shared" si="122"/>
        <v>66250614.946831167</v>
      </c>
      <c r="U252" s="83">
        <f t="shared" si="122"/>
        <v>66250614.946831167</v>
      </c>
      <c r="V252" s="83">
        <f t="shared" si="122"/>
        <v>66250614.946831167</v>
      </c>
      <c r="W252" s="83">
        <f t="shared" si="122"/>
        <v>66250614.946831167</v>
      </c>
      <c r="X252" s="83">
        <f t="shared" si="122"/>
        <v>66250614.946831167</v>
      </c>
      <c r="Y252" s="83">
        <f t="shared" si="122"/>
        <v>66250614.946831167</v>
      </c>
      <c r="Z252" s="83">
        <f t="shared" si="122"/>
        <v>66250614.946831167</v>
      </c>
      <c r="AA252" s="83">
        <f t="shared" si="122"/>
        <v>58487360.12784709</v>
      </c>
      <c r="AB252" s="83">
        <f t="shared" si="122"/>
        <v>58487360.12784709</v>
      </c>
      <c r="AC252" s="83">
        <f t="shared" si="122"/>
        <v>58487360.12784709</v>
      </c>
      <c r="AD252" s="83">
        <f t="shared" si="122"/>
        <v>58487360.12784709</v>
      </c>
      <c r="AE252" s="83">
        <f t="shared" si="122"/>
        <v>58487360.12784709</v>
      </c>
      <c r="AF252" s="83">
        <f t="shared" si="122"/>
        <v>58487360.12784709</v>
      </c>
      <c r="AG252" s="83">
        <f t="shared" si="122"/>
        <v>58487360.12784709</v>
      </c>
      <c r="AH252" s="83">
        <f t="shared" si="122"/>
        <v>58487360.12784709</v>
      </c>
      <c r="AI252" s="83">
        <f t="shared" ref="AI252:BJ252" si="123">AI253+AI257</f>
        <v>58487360.12784709</v>
      </c>
      <c r="AJ252" s="83">
        <f t="shared" si="123"/>
        <v>58487360.12784709</v>
      </c>
      <c r="AK252" s="83">
        <f t="shared" si="123"/>
        <v>58487360.12784709</v>
      </c>
      <c r="AL252" s="83">
        <f t="shared" si="123"/>
        <v>58487360.12784709</v>
      </c>
      <c r="AM252" s="83">
        <f t="shared" si="123"/>
        <v>62983246.350025877</v>
      </c>
      <c r="AN252" s="83">
        <f t="shared" si="123"/>
        <v>62983246.350025877</v>
      </c>
      <c r="AO252" s="83">
        <f t="shared" si="123"/>
        <v>62983246.350025877</v>
      </c>
      <c r="AP252" s="83">
        <f t="shared" si="123"/>
        <v>55779079.683359221</v>
      </c>
      <c r="AQ252" s="83">
        <f t="shared" si="123"/>
        <v>52691579.683359221</v>
      </c>
      <c r="AR252" s="83">
        <f t="shared" si="123"/>
        <v>52691579.683359221</v>
      </c>
      <c r="AS252" s="83">
        <f t="shared" si="123"/>
        <v>52691579.683359221</v>
      </c>
      <c r="AT252" s="83">
        <f t="shared" si="123"/>
        <v>52691579.683359221</v>
      </c>
      <c r="AU252" s="83">
        <f t="shared" si="123"/>
        <v>52691579.683359221</v>
      </c>
      <c r="AV252" s="83">
        <f t="shared" si="123"/>
        <v>52691579.683359221</v>
      </c>
      <c r="AW252" s="83">
        <f t="shared" si="123"/>
        <v>52691579.683359221</v>
      </c>
      <c r="AX252" s="83">
        <f t="shared" si="123"/>
        <v>52691579.683359221</v>
      </c>
      <c r="AY252" s="83">
        <f t="shared" si="123"/>
        <v>63103856.513689339</v>
      </c>
      <c r="AZ252" s="83">
        <f t="shared" si="123"/>
        <v>63103856.513689339</v>
      </c>
      <c r="BA252" s="83">
        <f t="shared" si="123"/>
        <v>63103856.513689339</v>
      </c>
      <c r="BB252" s="83">
        <f t="shared" si="123"/>
        <v>63103856.513689339</v>
      </c>
      <c r="BC252" s="83">
        <f t="shared" si="123"/>
        <v>63103856.513689339</v>
      </c>
      <c r="BD252" s="83">
        <f t="shared" si="123"/>
        <v>63103856.513689339</v>
      </c>
      <c r="BE252" s="83">
        <f t="shared" si="123"/>
        <v>63103856.513689339</v>
      </c>
      <c r="BF252" s="83">
        <f t="shared" si="123"/>
        <v>63103856.513689339</v>
      </c>
      <c r="BG252" s="83">
        <f t="shared" si="123"/>
        <v>63103856.513689339</v>
      </c>
      <c r="BH252" s="83">
        <f t="shared" si="123"/>
        <v>63103856.513689339</v>
      </c>
      <c r="BI252" s="83">
        <f t="shared" si="123"/>
        <v>63103856.513689339</v>
      </c>
      <c r="BJ252" s="83">
        <f t="shared" si="123"/>
        <v>63103856.513689339</v>
      </c>
      <c r="BK252" s="650">
        <f t="shared" si="4"/>
        <v>3885510194.2734013</v>
      </c>
    </row>
    <row r="253" spans="1:63" ht="15.75" x14ac:dyDescent="0.25">
      <c r="A253" s="169" t="s">
        <v>863</v>
      </c>
      <c r="C253" s="83">
        <f>C254+C255+C256</f>
        <v>6107142.8571428573</v>
      </c>
      <c r="D253" s="83">
        <f t="shared" ref="D253:BJ253" si="124">D254+D255+D256</f>
        <v>6107142.8571428573</v>
      </c>
      <c r="E253" s="83">
        <f t="shared" si="124"/>
        <v>6107142.8571428573</v>
      </c>
      <c r="F253" s="83">
        <f t="shared" si="124"/>
        <v>49332142.857142858</v>
      </c>
      <c r="G253" s="83">
        <f t="shared" si="124"/>
        <v>67857142.857142851</v>
      </c>
      <c r="H253" s="83">
        <f t="shared" si="124"/>
        <v>67857142.857142851</v>
      </c>
      <c r="I253" s="83">
        <f t="shared" si="124"/>
        <v>67857142.857142851</v>
      </c>
      <c r="J253" s="83">
        <f t="shared" si="124"/>
        <v>67857142.857142851</v>
      </c>
      <c r="K253" s="83">
        <f t="shared" si="124"/>
        <v>67857142.857142851</v>
      </c>
      <c r="L253" s="83">
        <f t="shared" si="124"/>
        <v>67857142.857142851</v>
      </c>
      <c r="M253" s="83">
        <f t="shared" si="124"/>
        <v>67857142.857142851</v>
      </c>
      <c r="N253" s="83">
        <f t="shared" si="124"/>
        <v>67857142.857142851</v>
      </c>
      <c r="O253" s="83">
        <f t="shared" si="124"/>
        <v>67857142.857142851</v>
      </c>
      <c r="P253" s="83">
        <f t="shared" si="124"/>
        <v>67857142.857142851</v>
      </c>
      <c r="Q253" s="83">
        <f t="shared" si="124"/>
        <v>67857142.857142851</v>
      </c>
      <c r="R253" s="83">
        <f t="shared" si="124"/>
        <v>53448809.52380953</v>
      </c>
      <c r="S253" s="83">
        <f t="shared" si="124"/>
        <v>47273809.523809522</v>
      </c>
      <c r="T253" s="83">
        <f t="shared" si="124"/>
        <v>47273809.523809522</v>
      </c>
      <c r="U253" s="83">
        <f t="shared" si="124"/>
        <v>47273809.523809522</v>
      </c>
      <c r="V253" s="83">
        <f t="shared" si="124"/>
        <v>47273809.523809522</v>
      </c>
      <c r="W253" s="83">
        <f t="shared" si="124"/>
        <v>47273809.523809522</v>
      </c>
      <c r="X253" s="83">
        <f t="shared" si="124"/>
        <v>47273809.523809522</v>
      </c>
      <c r="Y253" s="83">
        <f t="shared" si="124"/>
        <v>47273809.523809522</v>
      </c>
      <c r="Z253" s="83">
        <f t="shared" si="124"/>
        <v>47273809.523809522</v>
      </c>
      <c r="AA253" s="83">
        <f t="shared" si="124"/>
        <v>47273809.523809522</v>
      </c>
      <c r="AB253" s="83">
        <f t="shared" si="124"/>
        <v>47273809.523809522</v>
      </c>
      <c r="AC253" s="83">
        <f t="shared" si="124"/>
        <v>47273809.523809522</v>
      </c>
      <c r="AD253" s="83">
        <f t="shared" si="124"/>
        <v>47273809.52380953</v>
      </c>
      <c r="AE253" s="83">
        <f t="shared" si="124"/>
        <v>47273809.523809522</v>
      </c>
      <c r="AF253" s="83">
        <f t="shared" si="124"/>
        <v>47273809.523809522</v>
      </c>
      <c r="AG253" s="83">
        <f t="shared" si="124"/>
        <v>47273809.523809522</v>
      </c>
      <c r="AH253" s="83">
        <f t="shared" si="124"/>
        <v>47273809.523809522</v>
      </c>
      <c r="AI253" s="83">
        <f t="shared" si="124"/>
        <v>47273809.523809522</v>
      </c>
      <c r="AJ253" s="83">
        <f t="shared" si="124"/>
        <v>47273809.523809522</v>
      </c>
      <c r="AK253" s="83">
        <f t="shared" si="124"/>
        <v>47273809.523809522</v>
      </c>
      <c r="AL253" s="83">
        <f t="shared" si="124"/>
        <v>47273809.523809522</v>
      </c>
      <c r="AM253" s="83">
        <f t="shared" si="124"/>
        <v>47273809.523809522</v>
      </c>
      <c r="AN253" s="83">
        <f t="shared" si="124"/>
        <v>47273809.523809522</v>
      </c>
      <c r="AO253" s="83">
        <f t="shared" si="124"/>
        <v>47273809.523809522</v>
      </c>
      <c r="AP253" s="83">
        <f t="shared" si="124"/>
        <v>40069642.857142858</v>
      </c>
      <c r="AQ253" s="83">
        <f t="shared" si="124"/>
        <v>36982142.857142858</v>
      </c>
      <c r="AR253" s="83">
        <f t="shared" si="124"/>
        <v>36982142.857142858</v>
      </c>
      <c r="AS253" s="83">
        <f t="shared" si="124"/>
        <v>36982142.857142858</v>
      </c>
      <c r="AT253" s="83">
        <f t="shared" si="124"/>
        <v>36982142.857142858</v>
      </c>
      <c r="AU253" s="83">
        <f t="shared" si="124"/>
        <v>36982142.857142858</v>
      </c>
      <c r="AV253" s="83">
        <f t="shared" si="124"/>
        <v>36982142.857142858</v>
      </c>
      <c r="AW253" s="83">
        <f t="shared" si="124"/>
        <v>36982142.857142858</v>
      </c>
      <c r="AX253" s="83">
        <f t="shared" si="124"/>
        <v>36982142.857142858</v>
      </c>
      <c r="AY253" s="83">
        <f t="shared" si="124"/>
        <v>36982142.857142858</v>
      </c>
      <c r="AZ253" s="83">
        <f t="shared" si="124"/>
        <v>36982142.857142858</v>
      </c>
      <c r="BA253" s="83">
        <f t="shared" si="124"/>
        <v>36982142.857142858</v>
      </c>
      <c r="BB253" s="83">
        <f t="shared" si="124"/>
        <v>36982142.857142858</v>
      </c>
      <c r="BC253" s="83">
        <f t="shared" si="124"/>
        <v>36982142.857142858</v>
      </c>
      <c r="BD253" s="83">
        <f t="shared" si="124"/>
        <v>36982142.857142858</v>
      </c>
      <c r="BE253" s="83">
        <f t="shared" si="124"/>
        <v>36982142.857142858</v>
      </c>
      <c r="BF253" s="83">
        <f t="shared" si="124"/>
        <v>36982142.857142858</v>
      </c>
      <c r="BG253" s="83">
        <f t="shared" si="124"/>
        <v>36982142.857142858</v>
      </c>
      <c r="BH253" s="83">
        <f t="shared" si="124"/>
        <v>36982142.857142858</v>
      </c>
      <c r="BI253" s="83">
        <f t="shared" si="124"/>
        <v>36982142.857142858</v>
      </c>
      <c r="BJ253" s="83">
        <f t="shared" si="124"/>
        <v>36982142.857142858</v>
      </c>
      <c r="BK253" s="650">
        <f t="shared" si="4"/>
        <v>2734541071.4285712</v>
      </c>
    </row>
    <row r="254" spans="1:63" ht="15.75" x14ac:dyDescent="0.25">
      <c r="A254" s="634" t="s">
        <v>864</v>
      </c>
      <c r="C254" s="83">
        <f>ASSETS!HZ19</f>
        <v>6107142.8571428573</v>
      </c>
      <c r="D254" s="83">
        <f>ASSETS!IA19</f>
        <v>6107142.8571428573</v>
      </c>
      <c r="E254" s="83">
        <f>ASSETS!IB19</f>
        <v>6107142.8571428573</v>
      </c>
      <c r="F254" s="83">
        <f>ASSETS!IC19</f>
        <v>6107142.8571428573</v>
      </c>
      <c r="G254" s="83">
        <f>ASSETS!ID19</f>
        <v>6107142.8571428573</v>
      </c>
      <c r="H254" s="83">
        <f>ASSETS!IE19</f>
        <v>6107142.8571428573</v>
      </c>
      <c r="I254" s="83">
        <f>ASSETS!IF19</f>
        <v>6107142.8571428573</v>
      </c>
      <c r="J254" s="83">
        <f>ASSETS!IG19</f>
        <v>6107142.8571428573</v>
      </c>
      <c r="K254" s="83">
        <f>ASSETS!IH19</f>
        <v>6107142.8571428573</v>
      </c>
      <c r="L254" s="83">
        <f>ASSETS!II19</f>
        <v>6107142.8571428573</v>
      </c>
      <c r="M254" s="83">
        <f>ASSETS!IJ19</f>
        <v>6107142.8571428573</v>
      </c>
      <c r="N254" s="83">
        <f>ASSETS!IK19</f>
        <v>6107142.8571428573</v>
      </c>
      <c r="O254" s="83">
        <f>ASSETS!IL19</f>
        <v>6107142.8571428573</v>
      </c>
      <c r="P254" s="83">
        <f>ASSETS!IM19</f>
        <v>6107142.8571428573</v>
      </c>
      <c r="Q254" s="83">
        <f>ASSETS!IN19</f>
        <v>6107142.8571428573</v>
      </c>
      <c r="R254" s="83">
        <f>ASSETS!IO19</f>
        <v>6107142.8571428573</v>
      </c>
      <c r="S254" s="83">
        <f>ASSETS!IP19</f>
        <v>6107142.8571428573</v>
      </c>
      <c r="T254" s="83">
        <f>ASSETS!IQ19</f>
        <v>6107142.8571428573</v>
      </c>
      <c r="U254" s="83">
        <f>ASSETS!IR19</f>
        <v>6107142.8571428573</v>
      </c>
      <c r="V254" s="83">
        <f>ASSETS!IS19</f>
        <v>6107142.8571428573</v>
      </c>
      <c r="W254" s="83">
        <f>ASSETS!IT19</f>
        <v>6107142.8571428573</v>
      </c>
      <c r="X254" s="83">
        <f>ASSETS!IU19</f>
        <v>6107142.8571428573</v>
      </c>
      <c r="Y254" s="83">
        <f>ASSETS!IV19</f>
        <v>6107142.8571428573</v>
      </c>
      <c r="Z254" s="83">
        <f>ASSETS!IW19</f>
        <v>6107142.8571428573</v>
      </c>
      <c r="AA254" s="83">
        <f>ASSETS!IX19</f>
        <v>6107142.8571428573</v>
      </c>
      <c r="AB254" s="83">
        <f>ASSETS!IY19</f>
        <v>6107142.8571428573</v>
      </c>
      <c r="AC254" s="83">
        <f>ASSETS!IZ19</f>
        <v>6107142.8571428573</v>
      </c>
      <c r="AD254" s="83">
        <f>ASSETS!JA19</f>
        <v>6107142.8571428573</v>
      </c>
      <c r="AE254" s="83">
        <f>ASSETS!JB19</f>
        <v>6107142.8571428573</v>
      </c>
      <c r="AF254" s="83">
        <f>ASSETS!JC19</f>
        <v>6107142.8571428573</v>
      </c>
      <c r="AG254" s="83">
        <f>ASSETS!JD19</f>
        <v>6107142.8571428573</v>
      </c>
      <c r="AH254" s="83">
        <f>ASSETS!JE19</f>
        <v>6107142.8571428573</v>
      </c>
      <c r="AI254" s="83">
        <f>ASSETS!JF19</f>
        <v>6107142.8571428573</v>
      </c>
      <c r="AJ254" s="83">
        <f>ASSETS!JG19</f>
        <v>6107142.8571428573</v>
      </c>
      <c r="AK254" s="83">
        <f>ASSETS!JH19</f>
        <v>6107142.8571428573</v>
      </c>
      <c r="AL254" s="83">
        <f>ASSETS!JI19</f>
        <v>6107142.8571428573</v>
      </c>
      <c r="AM254" s="83">
        <f>ASSETS!JJ19</f>
        <v>6107142.8571428573</v>
      </c>
      <c r="AN254" s="83">
        <f>ASSETS!JK19</f>
        <v>6107142.8571428573</v>
      </c>
      <c r="AO254" s="83">
        <f>ASSETS!JL19</f>
        <v>6107142.8571428573</v>
      </c>
      <c r="AP254" s="83">
        <f>ASSETS!JM19</f>
        <v>6107142.8571428573</v>
      </c>
      <c r="AQ254" s="83">
        <f>ASSETS!JN19</f>
        <v>6107142.8571428573</v>
      </c>
      <c r="AR254" s="83">
        <f>ASSETS!JO19</f>
        <v>6107142.8571428573</v>
      </c>
      <c r="AS254" s="83">
        <f>ASSETS!JP19</f>
        <v>6107142.8571428573</v>
      </c>
      <c r="AT254" s="83">
        <f>ASSETS!JQ19</f>
        <v>6107142.8571428573</v>
      </c>
      <c r="AU254" s="83">
        <f>ASSETS!JR19</f>
        <v>6107142.8571428573</v>
      </c>
      <c r="AV254" s="83">
        <f>ASSETS!JS19</f>
        <v>6107142.8571428573</v>
      </c>
      <c r="AW254" s="83">
        <f>ASSETS!JT19</f>
        <v>6107142.8571428573</v>
      </c>
      <c r="AX254" s="83">
        <f>ASSETS!JU19</f>
        <v>6107142.8571428573</v>
      </c>
      <c r="AY254" s="83">
        <f>ASSETS!JV19</f>
        <v>6107142.8571428573</v>
      </c>
      <c r="AZ254" s="83">
        <f>ASSETS!JW19</f>
        <v>6107142.8571428573</v>
      </c>
      <c r="BA254" s="83">
        <f>ASSETS!JX19</f>
        <v>6107142.8571428573</v>
      </c>
      <c r="BB254" s="83">
        <f>ASSETS!JY19</f>
        <v>6107142.8571428573</v>
      </c>
      <c r="BC254" s="83">
        <f>ASSETS!JZ19</f>
        <v>6107142.8571428573</v>
      </c>
      <c r="BD254" s="83">
        <f>ASSETS!KA19</f>
        <v>6107142.8571428573</v>
      </c>
      <c r="BE254" s="83">
        <f>ASSETS!KB19</f>
        <v>6107142.8571428573</v>
      </c>
      <c r="BF254" s="83">
        <f>ASSETS!KC19</f>
        <v>6107142.8571428573</v>
      </c>
      <c r="BG254" s="83">
        <f>ASSETS!KD19</f>
        <v>6107142.8571428573</v>
      </c>
      <c r="BH254" s="83">
        <f>ASSETS!KE19</f>
        <v>6107142.8571428573</v>
      </c>
      <c r="BI254" s="83">
        <f>ASSETS!KF19</f>
        <v>6107142.8571428573</v>
      </c>
      <c r="BJ254" s="83">
        <f>ASSETS!KG19</f>
        <v>6107142.8571428573</v>
      </c>
      <c r="BK254" s="650">
        <f t="shared" si="4"/>
        <v>366428571.4285717</v>
      </c>
    </row>
    <row r="255" spans="1:63" ht="15.75" x14ac:dyDescent="0.25">
      <c r="A255" s="634" t="s">
        <v>828</v>
      </c>
      <c r="C255" s="83">
        <f>ASSETS!HZ150</f>
        <v>0</v>
      </c>
      <c r="D255" s="83">
        <f>ASSETS!IA150</f>
        <v>0</v>
      </c>
      <c r="E255" s="83">
        <f>ASSETS!IB150</f>
        <v>0</v>
      </c>
      <c r="F255" s="83">
        <f>ASSETS!IC150</f>
        <v>0</v>
      </c>
      <c r="G255" s="83">
        <f>ASSETS!ID150</f>
        <v>0</v>
      </c>
      <c r="H255" s="83">
        <f>ASSETS!IE150</f>
        <v>0</v>
      </c>
      <c r="I255" s="83">
        <f>ASSETS!IF150</f>
        <v>0</v>
      </c>
      <c r="J255" s="83">
        <f>ASSETS!IG150</f>
        <v>0</v>
      </c>
      <c r="K255" s="83">
        <f>ASSETS!IH150</f>
        <v>0</v>
      </c>
      <c r="L255" s="83">
        <f>ASSETS!II150</f>
        <v>0</v>
      </c>
      <c r="M255" s="83">
        <f>ASSETS!IJ150</f>
        <v>0</v>
      </c>
      <c r="N255" s="83">
        <f>ASSETS!IK150</f>
        <v>0</v>
      </c>
      <c r="O255" s="83">
        <f>ASSETS!IL150</f>
        <v>0</v>
      </c>
      <c r="P255" s="83">
        <f>ASSETS!IM150</f>
        <v>0</v>
      </c>
      <c r="Q255" s="83">
        <f>ASSETS!IN150</f>
        <v>0</v>
      </c>
      <c r="R255" s="83">
        <f>ASSETS!IO150</f>
        <v>0</v>
      </c>
      <c r="S255" s="83">
        <f>ASSETS!IP150</f>
        <v>0</v>
      </c>
      <c r="T255" s="83">
        <f>ASSETS!IQ150</f>
        <v>0</v>
      </c>
      <c r="U255" s="83">
        <f>ASSETS!IR150</f>
        <v>0</v>
      </c>
      <c r="V255" s="83">
        <f>ASSETS!IS150</f>
        <v>0</v>
      </c>
      <c r="W255" s="83">
        <f>ASSETS!IT150</f>
        <v>0</v>
      </c>
      <c r="X255" s="83">
        <f>ASSETS!IU150</f>
        <v>0</v>
      </c>
      <c r="Y255" s="83">
        <f>ASSETS!IV150</f>
        <v>0</v>
      </c>
      <c r="Z255" s="83">
        <f>ASSETS!IW150</f>
        <v>0</v>
      </c>
      <c r="AA255" s="83">
        <f>ASSETS!IX150</f>
        <v>0</v>
      </c>
      <c r="AB255" s="83">
        <f>ASSETS!IY150</f>
        <v>0</v>
      </c>
      <c r="AC255" s="83">
        <f>ASSETS!IZ150</f>
        <v>0</v>
      </c>
      <c r="AD255" s="83">
        <f>ASSETS!JA150</f>
        <v>0</v>
      </c>
      <c r="AE255" s="83">
        <f>ASSETS!JB150</f>
        <v>0</v>
      </c>
      <c r="AF255" s="83">
        <f>ASSETS!JC150</f>
        <v>0</v>
      </c>
      <c r="AG255" s="83">
        <f>ASSETS!JD150</f>
        <v>0</v>
      </c>
      <c r="AH255" s="83">
        <f>ASSETS!JE150</f>
        <v>0</v>
      </c>
      <c r="AI255" s="83">
        <f>ASSETS!JF150</f>
        <v>0</v>
      </c>
      <c r="AJ255" s="83">
        <f>ASSETS!JG150</f>
        <v>0</v>
      </c>
      <c r="AK255" s="83">
        <f>ASSETS!JH150</f>
        <v>0</v>
      </c>
      <c r="AL255" s="83">
        <f>ASSETS!JI150</f>
        <v>0</v>
      </c>
      <c r="AM255" s="83">
        <f>ASSETS!JJ150</f>
        <v>0</v>
      </c>
      <c r="AN255" s="83">
        <f>ASSETS!JK150</f>
        <v>0</v>
      </c>
      <c r="AO255" s="83">
        <f>ASSETS!JL150</f>
        <v>0</v>
      </c>
      <c r="AP255" s="83">
        <f>ASSETS!JM150</f>
        <v>0</v>
      </c>
      <c r="AQ255" s="83">
        <f>ASSETS!JN150</f>
        <v>0</v>
      </c>
      <c r="AR255" s="83">
        <f>ASSETS!JO150</f>
        <v>0</v>
      </c>
      <c r="AS255" s="83">
        <f>ASSETS!JP150</f>
        <v>0</v>
      </c>
      <c r="AT255" s="83">
        <f>ASSETS!JQ150</f>
        <v>0</v>
      </c>
      <c r="AU255" s="83">
        <f>ASSETS!JR150</f>
        <v>0</v>
      </c>
      <c r="AV255" s="83">
        <f>ASSETS!JS150</f>
        <v>0</v>
      </c>
      <c r="AW255" s="83">
        <f>ASSETS!JT150</f>
        <v>0</v>
      </c>
      <c r="AX255" s="83">
        <f>ASSETS!JU150</f>
        <v>0</v>
      </c>
      <c r="AY255" s="83">
        <f>ASSETS!JV150</f>
        <v>0</v>
      </c>
      <c r="AZ255" s="83">
        <f>ASSETS!JW150</f>
        <v>0</v>
      </c>
      <c r="BA255" s="83">
        <f>ASSETS!JX150</f>
        <v>0</v>
      </c>
      <c r="BB255" s="83">
        <f>ASSETS!JY150</f>
        <v>0</v>
      </c>
      <c r="BC255" s="83">
        <f>ASSETS!JZ150</f>
        <v>0</v>
      </c>
      <c r="BD255" s="83">
        <f>ASSETS!KA150</f>
        <v>0</v>
      </c>
      <c r="BE255" s="83">
        <f>ASSETS!KB150</f>
        <v>0</v>
      </c>
      <c r="BF255" s="83">
        <f>ASSETS!KC150</f>
        <v>0</v>
      </c>
      <c r="BG255" s="83">
        <f>ASSETS!KD150</f>
        <v>0</v>
      </c>
      <c r="BH255" s="83">
        <f>ASSETS!KE150</f>
        <v>0</v>
      </c>
      <c r="BI255" s="83">
        <f>ASSETS!KF150</f>
        <v>0</v>
      </c>
      <c r="BJ255" s="83">
        <f>ASSETS!KG150</f>
        <v>0</v>
      </c>
      <c r="BK255" s="650">
        <f t="shared" si="4"/>
        <v>0</v>
      </c>
    </row>
    <row r="256" spans="1:63" ht="15.75" x14ac:dyDescent="0.25">
      <c r="A256" s="634" t="s">
        <v>1055</v>
      </c>
      <c r="C256" s="83">
        <f>ASSETS!HZ171</f>
        <v>0</v>
      </c>
      <c r="D256" s="83">
        <f>ASSETS!IA171</f>
        <v>0</v>
      </c>
      <c r="E256" s="83">
        <f>ASSETS!IB171</f>
        <v>0</v>
      </c>
      <c r="F256" s="83">
        <f>ASSETS!IC171</f>
        <v>43225000</v>
      </c>
      <c r="G256" s="83">
        <f>ASSETS!ID171</f>
        <v>61750000</v>
      </c>
      <c r="H256" s="83">
        <f>ASSETS!IE171</f>
        <v>61750000</v>
      </c>
      <c r="I256" s="83">
        <f>ASSETS!IF171</f>
        <v>61750000</v>
      </c>
      <c r="J256" s="83">
        <f>ASSETS!IG171</f>
        <v>61750000</v>
      </c>
      <c r="K256" s="83">
        <f>ASSETS!IH171</f>
        <v>61750000</v>
      </c>
      <c r="L256" s="83">
        <f>ASSETS!II171</f>
        <v>61750000</v>
      </c>
      <c r="M256" s="83">
        <f>ASSETS!IJ171</f>
        <v>61750000</v>
      </c>
      <c r="N256" s="83">
        <f>ASSETS!IK171</f>
        <v>61750000</v>
      </c>
      <c r="O256" s="83">
        <f>ASSETS!IL171</f>
        <v>61750000</v>
      </c>
      <c r="P256" s="83">
        <f>ASSETS!IM171</f>
        <v>61750000</v>
      </c>
      <c r="Q256" s="83">
        <f>ASSETS!IN171</f>
        <v>61750000</v>
      </c>
      <c r="R256" s="83">
        <f>ASSETS!IO171</f>
        <v>47341666.666666672</v>
      </c>
      <c r="S256" s="83">
        <f>ASSETS!IP171</f>
        <v>41166666.666666664</v>
      </c>
      <c r="T256" s="83">
        <f>ASSETS!IQ171</f>
        <v>41166666.666666664</v>
      </c>
      <c r="U256" s="83">
        <f>ASSETS!IR171</f>
        <v>41166666.666666664</v>
      </c>
      <c r="V256" s="83">
        <f>ASSETS!IS171</f>
        <v>41166666.666666664</v>
      </c>
      <c r="W256" s="83">
        <f>ASSETS!IT171</f>
        <v>41166666.666666664</v>
      </c>
      <c r="X256" s="83">
        <f>ASSETS!IU171</f>
        <v>41166666.666666664</v>
      </c>
      <c r="Y256" s="83">
        <f>ASSETS!IV171</f>
        <v>41166666.666666664</v>
      </c>
      <c r="Z256" s="83">
        <f>ASSETS!IW171</f>
        <v>41166666.666666664</v>
      </c>
      <c r="AA256" s="83">
        <f>ASSETS!IX171</f>
        <v>41166666.666666664</v>
      </c>
      <c r="AB256" s="83">
        <f>ASSETS!IY171</f>
        <v>41166666.666666664</v>
      </c>
      <c r="AC256" s="83">
        <f>ASSETS!IZ171</f>
        <v>41166666.666666664</v>
      </c>
      <c r="AD256" s="83">
        <f>ASSETS!JA171</f>
        <v>41166666.666666672</v>
      </c>
      <c r="AE256" s="83">
        <f>ASSETS!JB171</f>
        <v>41166666.666666664</v>
      </c>
      <c r="AF256" s="83">
        <f>ASSETS!JC171</f>
        <v>41166666.666666664</v>
      </c>
      <c r="AG256" s="83">
        <f>ASSETS!JD171</f>
        <v>41166666.666666664</v>
      </c>
      <c r="AH256" s="83">
        <f>ASSETS!JE171</f>
        <v>41166666.666666664</v>
      </c>
      <c r="AI256" s="83">
        <f>ASSETS!JF171</f>
        <v>41166666.666666664</v>
      </c>
      <c r="AJ256" s="83">
        <f>ASSETS!JG171</f>
        <v>41166666.666666664</v>
      </c>
      <c r="AK256" s="83">
        <f>ASSETS!JH171</f>
        <v>41166666.666666664</v>
      </c>
      <c r="AL256" s="83">
        <f>ASSETS!JI171</f>
        <v>41166666.666666664</v>
      </c>
      <c r="AM256" s="83">
        <f>ASSETS!JJ171</f>
        <v>41166666.666666664</v>
      </c>
      <c r="AN256" s="83">
        <f>ASSETS!JK171</f>
        <v>41166666.666666664</v>
      </c>
      <c r="AO256" s="83">
        <f>ASSETS!JL171</f>
        <v>41166666.666666664</v>
      </c>
      <c r="AP256" s="83">
        <f>ASSETS!JM171</f>
        <v>33962500</v>
      </c>
      <c r="AQ256" s="83">
        <f>ASSETS!JN171</f>
        <v>30875000</v>
      </c>
      <c r="AR256" s="83">
        <f>ASSETS!JO171</f>
        <v>30875000</v>
      </c>
      <c r="AS256" s="83">
        <f>ASSETS!JP171</f>
        <v>30875000</v>
      </c>
      <c r="AT256" s="83">
        <f>ASSETS!JQ171</f>
        <v>30875000</v>
      </c>
      <c r="AU256" s="83">
        <f>ASSETS!JR171</f>
        <v>30875000</v>
      </c>
      <c r="AV256" s="83">
        <f>ASSETS!JS171</f>
        <v>30875000</v>
      </c>
      <c r="AW256" s="83">
        <f>ASSETS!JT171</f>
        <v>30875000</v>
      </c>
      <c r="AX256" s="83">
        <f>ASSETS!JU171</f>
        <v>30875000</v>
      </c>
      <c r="AY256" s="83">
        <f>ASSETS!JV171</f>
        <v>30875000</v>
      </c>
      <c r="AZ256" s="83">
        <f>ASSETS!JW171</f>
        <v>30875000</v>
      </c>
      <c r="BA256" s="83">
        <f>ASSETS!JX171</f>
        <v>30875000</v>
      </c>
      <c r="BB256" s="83">
        <f>ASSETS!JY171</f>
        <v>30875000</v>
      </c>
      <c r="BC256" s="83">
        <f>ASSETS!JZ171</f>
        <v>30875000</v>
      </c>
      <c r="BD256" s="83">
        <f>ASSETS!KA171</f>
        <v>30875000</v>
      </c>
      <c r="BE256" s="83">
        <f>ASSETS!KB171</f>
        <v>30875000</v>
      </c>
      <c r="BF256" s="83">
        <f>ASSETS!KC171</f>
        <v>30875000</v>
      </c>
      <c r="BG256" s="83">
        <f>ASSETS!KD171</f>
        <v>30875000</v>
      </c>
      <c r="BH256" s="83">
        <f>ASSETS!KE171</f>
        <v>30875000</v>
      </c>
      <c r="BI256" s="83">
        <f>ASSETS!KF171</f>
        <v>30875000</v>
      </c>
      <c r="BJ256" s="83">
        <f>ASSETS!KG171</f>
        <v>30875000</v>
      </c>
      <c r="BK256" s="650">
        <f t="shared" si="4"/>
        <v>2368112500.000001</v>
      </c>
    </row>
    <row r="257" spans="1:63" ht="15.75" x14ac:dyDescent="0.25">
      <c r="A257" s="169" t="s">
        <v>865</v>
      </c>
      <c r="C257" s="83">
        <f>' MOD'!C212</f>
        <v>23892587.060580242</v>
      </c>
      <c r="D257" s="83">
        <f>' MOD'!D212</f>
        <v>23892587.060580242</v>
      </c>
      <c r="E257" s="83">
        <f>' MOD'!E212</f>
        <v>23892587.060580242</v>
      </c>
      <c r="F257" s="83">
        <f>' MOD'!F212</f>
        <v>23892587.060580242</v>
      </c>
      <c r="G257" s="83">
        <f>' MOD'!G212</f>
        <v>23892587.060580242</v>
      </c>
      <c r="H257" s="83">
        <f>' MOD'!H212</f>
        <v>23892587.060580242</v>
      </c>
      <c r="I257" s="83">
        <f>' MOD'!I212</f>
        <v>23892587.060580242</v>
      </c>
      <c r="J257" s="83">
        <f>' MOD'!J212</f>
        <v>23892587.060580242</v>
      </c>
      <c r="K257" s="83">
        <f>' MOD'!K212</f>
        <v>23892587.060580242</v>
      </c>
      <c r="L257" s="83">
        <f>' MOD'!L212</f>
        <v>23892587.060580242</v>
      </c>
      <c r="M257" s="83">
        <f>' MOD'!M212</f>
        <v>23892587.060580242</v>
      </c>
      <c r="N257" s="83">
        <f>' MOD'!N212</f>
        <v>23892587.060580242</v>
      </c>
      <c r="O257" s="83">
        <f>' MOD'!O212</f>
        <v>18976805.423021648</v>
      </c>
      <c r="P257" s="83">
        <f>' MOD'!P212</f>
        <v>18976805.423021648</v>
      </c>
      <c r="Q257" s="83">
        <f>' MOD'!Q212</f>
        <v>18976805.423021648</v>
      </c>
      <c r="R257" s="83">
        <f>' MOD'!R212</f>
        <v>18976805.423021648</v>
      </c>
      <c r="S257" s="83">
        <f>' MOD'!S212</f>
        <v>18976805.423021648</v>
      </c>
      <c r="T257" s="83">
        <f>' MOD'!T212</f>
        <v>18976805.423021648</v>
      </c>
      <c r="U257" s="83">
        <f>' MOD'!U212</f>
        <v>18976805.423021648</v>
      </c>
      <c r="V257" s="83">
        <f>' MOD'!V212</f>
        <v>18976805.423021648</v>
      </c>
      <c r="W257" s="83">
        <f>' MOD'!W212</f>
        <v>18976805.423021648</v>
      </c>
      <c r="X257" s="83">
        <f>' MOD'!X212</f>
        <v>18976805.423021648</v>
      </c>
      <c r="Y257" s="83">
        <f>' MOD'!Y212</f>
        <v>18976805.423021648</v>
      </c>
      <c r="Z257" s="83">
        <f>' MOD'!Z212</f>
        <v>18976805.423021648</v>
      </c>
      <c r="AA257" s="83">
        <f>' MOD'!AA212</f>
        <v>11213550.604037564</v>
      </c>
      <c r="AB257" s="83">
        <f>' MOD'!AB212</f>
        <v>11213550.604037564</v>
      </c>
      <c r="AC257" s="83">
        <f>' MOD'!AC212</f>
        <v>11213550.604037564</v>
      </c>
      <c r="AD257" s="83">
        <f>' MOD'!AD212</f>
        <v>11213550.604037564</v>
      </c>
      <c r="AE257" s="83">
        <f>' MOD'!AE212</f>
        <v>11213550.604037564</v>
      </c>
      <c r="AF257" s="83">
        <f>' MOD'!AF212</f>
        <v>11213550.604037564</v>
      </c>
      <c r="AG257" s="83">
        <f>' MOD'!AG212</f>
        <v>11213550.604037564</v>
      </c>
      <c r="AH257" s="83">
        <f>' MOD'!AH212</f>
        <v>11213550.604037564</v>
      </c>
      <c r="AI257" s="83">
        <f>' MOD'!AI212</f>
        <v>11213550.604037564</v>
      </c>
      <c r="AJ257" s="83">
        <f>' MOD'!AJ212</f>
        <v>11213550.604037564</v>
      </c>
      <c r="AK257" s="83">
        <f>' MOD'!AK212</f>
        <v>11213550.604037564</v>
      </c>
      <c r="AL257" s="83">
        <f>' MOD'!AL212</f>
        <v>11213550.604037564</v>
      </c>
      <c r="AM257" s="83">
        <f>' MOD'!AM212</f>
        <v>15709436.826216359</v>
      </c>
      <c r="AN257" s="83">
        <f>' MOD'!AN212</f>
        <v>15709436.826216359</v>
      </c>
      <c r="AO257" s="83">
        <f>' MOD'!AO212</f>
        <v>15709436.826216359</v>
      </c>
      <c r="AP257" s="83">
        <f>' MOD'!AP212</f>
        <v>15709436.826216359</v>
      </c>
      <c r="AQ257" s="83">
        <f>' MOD'!AQ212</f>
        <v>15709436.826216359</v>
      </c>
      <c r="AR257" s="83">
        <f>' MOD'!AR212</f>
        <v>15709436.826216359</v>
      </c>
      <c r="AS257" s="83">
        <f>' MOD'!AS212</f>
        <v>15709436.826216359</v>
      </c>
      <c r="AT257" s="83">
        <f>' MOD'!AT212</f>
        <v>15709436.826216359</v>
      </c>
      <c r="AU257" s="83">
        <f>' MOD'!AU212</f>
        <v>15709436.826216359</v>
      </c>
      <c r="AV257" s="83">
        <f>' MOD'!AV212</f>
        <v>15709436.826216359</v>
      </c>
      <c r="AW257" s="83">
        <f>' MOD'!AW212</f>
        <v>15709436.826216359</v>
      </c>
      <c r="AX257" s="83">
        <f>' MOD'!AX212</f>
        <v>15709436.826216359</v>
      </c>
      <c r="AY257" s="83">
        <f>' MOD'!AY212</f>
        <v>26121713.656546477</v>
      </c>
      <c r="AZ257" s="83">
        <f>' MOD'!AZ212</f>
        <v>26121713.656546477</v>
      </c>
      <c r="BA257" s="83">
        <f>' MOD'!BA212</f>
        <v>26121713.656546477</v>
      </c>
      <c r="BB257" s="83">
        <f>' MOD'!BB212</f>
        <v>26121713.656546477</v>
      </c>
      <c r="BC257" s="83">
        <f>' MOD'!BC212</f>
        <v>26121713.656546477</v>
      </c>
      <c r="BD257" s="83">
        <f>' MOD'!BD212</f>
        <v>26121713.656546477</v>
      </c>
      <c r="BE257" s="83">
        <f>' MOD'!BE212</f>
        <v>26121713.656546477</v>
      </c>
      <c r="BF257" s="83">
        <f>' MOD'!BF212</f>
        <v>26121713.656546477</v>
      </c>
      <c r="BG257" s="83">
        <f>' MOD'!BG212</f>
        <v>26121713.656546477</v>
      </c>
      <c r="BH257" s="83">
        <f>' MOD'!BH212</f>
        <v>26121713.656546477</v>
      </c>
      <c r="BI257" s="83">
        <f>' MOD'!BI212</f>
        <v>26121713.656546477</v>
      </c>
      <c r="BJ257" s="83">
        <f>' MOD'!BJ212</f>
        <v>26121713.656546477</v>
      </c>
      <c r="BK257" s="650">
        <f t="shared" si="4"/>
        <v>1150969122.8448277</v>
      </c>
    </row>
    <row r="258" spans="1:63" ht="15.75" x14ac:dyDescent="0.25">
      <c r="A258" s="168"/>
      <c r="C258" s="83"/>
      <c r="BK258" s="650">
        <f t="shared" si="4"/>
        <v>0</v>
      </c>
    </row>
    <row r="259" spans="1:63" ht="15.75" x14ac:dyDescent="0.25">
      <c r="A259" s="172" t="s">
        <v>1273</v>
      </c>
      <c r="C259" s="83">
        <f>C260+C273+C277+C278+C261</f>
        <v>643454095.34484076</v>
      </c>
      <c r="D259" s="83">
        <f t="shared" ref="D259:BJ259" si="125">D260+D273+D277+D278+D261</f>
        <v>437674110.2520377</v>
      </c>
      <c r="E259" s="83">
        <f t="shared" si="125"/>
        <v>441985837.83307379</v>
      </c>
      <c r="F259" s="83">
        <f t="shared" si="125"/>
        <v>330511158.2881639</v>
      </c>
      <c r="G259" s="83">
        <f t="shared" si="125"/>
        <v>547095533.42547989</v>
      </c>
      <c r="H259" s="83">
        <f t="shared" si="125"/>
        <v>730788967.5413568</v>
      </c>
      <c r="I259" s="83">
        <f t="shared" si="125"/>
        <v>673483073.29673707</v>
      </c>
      <c r="J259" s="83">
        <f t="shared" si="125"/>
        <v>406385076.7157492</v>
      </c>
      <c r="K259" s="83">
        <f t="shared" si="125"/>
        <v>461694630.65387529</v>
      </c>
      <c r="L259" s="83">
        <f t="shared" si="125"/>
        <v>488245566.57205456</v>
      </c>
      <c r="M259" s="83">
        <f t="shared" si="125"/>
        <v>606157023.34755623</v>
      </c>
      <c r="N259" s="83">
        <f t="shared" si="125"/>
        <v>968670340.50728071</v>
      </c>
      <c r="O259" s="83">
        <f t="shared" si="125"/>
        <v>965739018.36590052</v>
      </c>
      <c r="P259" s="83">
        <f t="shared" si="125"/>
        <v>607935025.11808598</v>
      </c>
      <c r="Q259" s="83">
        <f t="shared" si="125"/>
        <v>623047935.63859582</v>
      </c>
      <c r="R259" s="83">
        <f t="shared" si="125"/>
        <v>489785878.55484587</v>
      </c>
      <c r="S259" s="83">
        <f t="shared" si="125"/>
        <v>748176120.51561904</v>
      </c>
      <c r="T259" s="83">
        <f t="shared" si="125"/>
        <v>930626871.20490301</v>
      </c>
      <c r="U259" s="83">
        <f t="shared" si="125"/>
        <v>897212569.55638528</v>
      </c>
      <c r="V259" s="83">
        <f t="shared" si="125"/>
        <v>564552117.78821015</v>
      </c>
      <c r="W259" s="83">
        <f t="shared" si="125"/>
        <v>650730139.97007048</v>
      </c>
      <c r="X259" s="83">
        <f t="shared" si="125"/>
        <v>647547543.65673351</v>
      </c>
      <c r="Y259" s="83">
        <f t="shared" si="125"/>
        <v>817766149.75413442</v>
      </c>
      <c r="Z259" s="83">
        <f t="shared" si="125"/>
        <v>1224560273.8976569</v>
      </c>
      <c r="AA259" s="83">
        <f t="shared" si="125"/>
        <v>990406432.19813931</v>
      </c>
      <c r="AB259" s="83">
        <f t="shared" si="125"/>
        <v>804943881.38680792</v>
      </c>
      <c r="AC259" s="83">
        <f t="shared" si="125"/>
        <v>771856461.94222212</v>
      </c>
      <c r="AD259" s="83">
        <f t="shared" si="125"/>
        <v>665615976.96540666</v>
      </c>
      <c r="AE259" s="83">
        <f t="shared" si="125"/>
        <v>940378432.82171404</v>
      </c>
      <c r="AF259" s="83">
        <f t="shared" si="125"/>
        <v>1219580083.4865551</v>
      </c>
      <c r="AG259" s="83">
        <f t="shared" si="125"/>
        <v>1021730754.8306904</v>
      </c>
      <c r="AH259" s="83">
        <f t="shared" si="125"/>
        <v>761139911.93756795</v>
      </c>
      <c r="AI259" s="83">
        <f t="shared" si="125"/>
        <v>825625099.83500862</v>
      </c>
      <c r="AJ259" s="83">
        <f t="shared" si="125"/>
        <v>880683383.30086589</v>
      </c>
      <c r="AK259" s="83">
        <f t="shared" si="125"/>
        <v>982562568.135885</v>
      </c>
      <c r="AL259" s="83">
        <f t="shared" si="125"/>
        <v>1398938034.0217233</v>
      </c>
      <c r="AM259" s="83">
        <f t="shared" si="125"/>
        <v>1304871348.0844982</v>
      </c>
      <c r="AN259" s="83">
        <f t="shared" si="125"/>
        <v>888129032.11953807</v>
      </c>
      <c r="AO259" s="83">
        <f t="shared" si="125"/>
        <v>919122868.71017122</v>
      </c>
      <c r="AP259" s="83">
        <f t="shared" si="125"/>
        <v>751220207.08424544</v>
      </c>
      <c r="AQ259" s="83">
        <f t="shared" si="125"/>
        <v>957615764.37539792</v>
      </c>
      <c r="AR259" s="83">
        <f t="shared" si="125"/>
        <v>1239931587.1825337</v>
      </c>
      <c r="AS259" s="83">
        <f t="shared" si="125"/>
        <v>1123469735.060657</v>
      </c>
      <c r="AT259" s="83">
        <f t="shared" si="125"/>
        <v>762378753.95069706</v>
      </c>
      <c r="AU259" s="83">
        <f t="shared" si="125"/>
        <v>815584675.23432112</v>
      </c>
      <c r="AV259" s="83">
        <f t="shared" si="125"/>
        <v>861467504.47408223</v>
      </c>
      <c r="AW259" s="83">
        <f t="shared" si="125"/>
        <v>1035137083.1390059</v>
      </c>
      <c r="AX259" s="83">
        <f t="shared" si="125"/>
        <v>1530393868.7644367</v>
      </c>
      <c r="AY259" s="83">
        <f t="shared" si="125"/>
        <v>990914741.31036448</v>
      </c>
      <c r="AZ259" s="83">
        <f t="shared" si="125"/>
        <v>824620151.36385846</v>
      </c>
      <c r="BA259" s="83">
        <f t="shared" si="125"/>
        <v>760265303.66861546</v>
      </c>
      <c r="BB259" s="83">
        <f t="shared" si="125"/>
        <v>696192540.23416328</v>
      </c>
      <c r="BC259" s="83">
        <f t="shared" si="125"/>
        <v>932623725.75889289</v>
      </c>
      <c r="BD259" s="83">
        <f t="shared" si="125"/>
        <v>1200091718.8072667</v>
      </c>
      <c r="BE259" s="83">
        <f t="shared" si="125"/>
        <v>1087194801.0148323</v>
      </c>
      <c r="BF259" s="83">
        <f t="shared" si="125"/>
        <v>783484788.82399011</v>
      </c>
      <c r="BG259" s="83">
        <f t="shared" si="125"/>
        <v>823284158.44300508</v>
      </c>
      <c r="BH259" s="83">
        <f t="shared" si="125"/>
        <v>871020295.12885106</v>
      </c>
      <c r="BI259" s="83">
        <f t="shared" si="125"/>
        <v>998279777.75340295</v>
      </c>
      <c r="BJ259" s="83">
        <f t="shared" si="125"/>
        <v>1469391926.8768294</v>
      </c>
      <c r="BK259" s="650">
        <f t="shared" si="4"/>
        <v>50793972436.025589</v>
      </c>
    </row>
    <row r="260" spans="1:63" ht="15.75" x14ac:dyDescent="0.25">
      <c r="A260" s="974" t="s">
        <v>866</v>
      </c>
      <c r="C260" s="83">
        <f>C262+C266</f>
        <v>115348013.42908657</v>
      </c>
      <c r="D260" s="83">
        <f t="shared" ref="D260:BJ260" si="126">D262+D266</f>
        <v>18198237.928086266</v>
      </c>
      <c r="E260" s="83">
        <f t="shared" si="126"/>
        <v>29108904.529645756</v>
      </c>
      <c r="F260" s="83">
        <f t="shared" si="126"/>
        <v>0</v>
      </c>
      <c r="G260" s="83">
        <f t="shared" si="126"/>
        <v>57855676.410773449</v>
      </c>
      <c r="H260" s="83">
        <f t="shared" si="126"/>
        <v>110520988.85653053</v>
      </c>
      <c r="I260" s="83">
        <f t="shared" si="126"/>
        <v>88936573.615850359</v>
      </c>
      <c r="J260" s="83">
        <f t="shared" si="126"/>
        <v>0</v>
      </c>
      <c r="K260" s="83">
        <f t="shared" si="126"/>
        <v>432469.14731490612</v>
      </c>
      <c r="L260" s="83">
        <f t="shared" si="126"/>
        <v>7763231.6360295415</v>
      </c>
      <c r="M260" s="83">
        <f t="shared" si="126"/>
        <v>59096910.593793087</v>
      </c>
      <c r="N260" s="83">
        <f t="shared" si="126"/>
        <v>163710241.63404393</v>
      </c>
      <c r="O260" s="83">
        <f t="shared" si="126"/>
        <v>252948160.70920926</v>
      </c>
      <c r="P260" s="83">
        <f t="shared" si="126"/>
        <v>35619476.400000006</v>
      </c>
      <c r="Q260" s="83">
        <f t="shared" si="126"/>
        <v>45131941.261556067</v>
      </c>
      <c r="R260" s="83">
        <f t="shared" si="126"/>
        <v>21213064.351199999</v>
      </c>
      <c r="S260" s="83">
        <f t="shared" si="126"/>
        <v>77057768.053612322</v>
      </c>
      <c r="T260" s="83">
        <f t="shared" si="126"/>
        <v>125288179.16491047</v>
      </c>
      <c r="U260" s="83">
        <f t="shared" si="126"/>
        <v>116900610.08500798</v>
      </c>
      <c r="V260" s="83">
        <f t="shared" si="126"/>
        <v>5666132.804399997</v>
      </c>
      <c r="W260" s="83">
        <f t="shared" si="126"/>
        <v>14965979.327999979</v>
      </c>
      <c r="X260" s="83">
        <f t="shared" si="126"/>
        <v>2191709.1077999771</v>
      </c>
      <c r="Y260" s="83">
        <f t="shared" si="126"/>
        <v>80412407.452705055</v>
      </c>
      <c r="Z260" s="83">
        <f t="shared" si="126"/>
        <v>208085386.14588255</v>
      </c>
      <c r="AA260" s="83">
        <f t="shared" si="126"/>
        <v>73064838.031200007</v>
      </c>
      <c r="AB260" s="83">
        <f t="shared" si="126"/>
        <v>21128164.318800006</v>
      </c>
      <c r="AC260" s="83">
        <f t="shared" si="126"/>
        <v>12288479.021849982</v>
      </c>
      <c r="AD260" s="83">
        <f t="shared" si="126"/>
        <v>427037.96519999206</v>
      </c>
      <c r="AE260" s="83">
        <f t="shared" si="126"/>
        <v>79754533.536883652</v>
      </c>
      <c r="AF260" s="83">
        <f t="shared" si="126"/>
        <v>169666527.2224336</v>
      </c>
      <c r="AG260" s="83">
        <f t="shared" si="126"/>
        <v>34369398.582400814</v>
      </c>
      <c r="AH260" s="83">
        <f t="shared" si="126"/>
        <v>0</v>
      </c>
      <c r="AI260" s="83">
        <f t="shared" si="126"/>
        <v>4661796.3516155332</v>
      </c>
      <c r="AJ260" s="83">
        <f t="shared" si="126"/>
        <v>15349272.224244054</v>
      </c>
      <c r="AK260" s="83">
        <f t="shared" si="126"/>
        <v>45098626.156800762</v>
      </c>
      <c r="AL260" s="83">
        <f t="shared" si="126"/>
        <v>106806465.15931234</v>
      </c>
      <c r="AM260" s="83">
        <f t="shared" si="126"/>
        <v>385298067.74193352</v>
      </c>
      <c r="AN260" s="83">
        <f t="shared" si="126"/>
        <v>102849483.92103621</v>
      </c>
      <c r="AO260" s="83">
        <f t="shared" si="126"/>
        <v>158886796.34172332</v>
      </c>
      <c r="AP260" s="83">
        <f t="shared" si="126"/>
        <v>85321116.838069931</v>
      </c>
      <c r="AQ260" s="83">
        <f t="shared" si="126"/>
        <v>102509562.8684603</v>
      </c>
      <c r="AR260" s="83">
        <f t="shared" si="126"/>
        <v>195539713.22100931</v>
      </c>
      <c r="AS260" s="83">
        <f t="shared" si="126"/>
        <v>141318830.47208211</v>
      </c>
      <c r="AT260" s="83">
        <f t="shared" si="126"/>
        <v>5814945.0800891817</v>
      </c>
      <c r="AU260" s="83">
        <f t="shared" si="126"/>
        <v>0</v>
      </c>
      <c r="AV260" s="83">
        <f t="shared" si="126"/>
        <v>1294756.2596585006</v>
      </c>
      <c r="AW260" s="83">
        <f t="shared" si="126"/>
        <v>103170688.19841576</v>
      </c>
      <c r="AX260" s="83">
        <f t="shared" si="126"/>
        <v>243359690.76904821</v>
      </c>
      <c r="AY260" s="83">
        <f t="shared" si="126"/>
        <v>78828334.981936678</v>
      </c>
      <c r="AZ260" s="83">
        <f t="shared" si="126"/>
        <v>46011270.310914457</v>
      </c>
      <c r="BA260" s="83">
        <f t="shared" si="126"/>
        <v>6417762.1661488712</v>
      </c>
      <c r="BB260" s="83">
        <f t="shared" si="126"/>
        <v>35940530.657923728</v>
      </c>
      <c r="BC260" s="83">
        <f t="shared" si="126"/>
        <v>82572383.656740338</v>
      </c>
      <c r="BD260" s="83">
        <f t="shared" si="126"/>
        <v>161877003.58198151</v>
      </c>
      <c r="BE260" s="83">
        <f t="shared" si="126"/>
        <v>110551930.52345526</v>
      </c>
      <c r="BF260" s="83">
        <f t="shared" si="126"/>
        <v>30738029.195669204</v>
      </c>
      <c r="BG260" s="83">
        <f t="shared" si="126"/>
        <v>12433725.839064255</v>
      </c>
      <c r="BH260" s="83">
        <f t="shared" si="126"/>
        <v>16244669.906494454</v>
      </c>
      <c r="BI260" s="83">
        <f t="shared" si="126"/>
        <v>71642386.143697292</v>
      </c>
      <c r="BJ260" s="83">
        <f t="shared" si="126"/>
        <v>189776183.051328</v>
      </c>
      <c r="BK260" s="650">
        <f t="shared" si="4"/>
        <v>4567465062.943058</v>
      </c>
    </row>
    <row r="261" spans="1:63" ht="15.75" x14ac:dyDescent="0.25">
      <c r="A261" s="169" t="s">
        <v>1265</v>
      </c>
      <c r="C261" s="83">
        <f>' CALCULATIONS'!O1631</f>
        <v>100729260</v>
      </c>
      <c r="D261" s="83">
        <f>' CALCULATIONS'!P1631</f>
        <v>90656220</v>
      </c>
      <c r="E261" s="83">
        <f>' CALCULATIONS'!Q1631</f>
        <v>81590560</v>
      </c>
      <c r="F261" s="83">
        <f>' CALCULATIONS'!R1631</f>
        <v>73431580</v>
      </c>
      <c r="G261" s="83">
        <f>' CALCULATIONS'!S1631</f>
        <v>80408380</v>
      </c>
      <c r="H261" s="83">
        <f>' CALCULATIONS'!T1631</f>
        <v>102572260</v>
      </c>
      <c r="I261" s="83">
        <f>' CALCULATIONS'!U1631</f>
        <v>96686060</v>
      </c>
      <c r="J261" s="83">
        <f>' CALCULATIONS'!V1631</f>
        <v>87017720</v>
      </c>
      <c r="K261" s="83">
        <f>' CALCULATIONS'!W1631</f>
        <v>78315720</v>
      </c>
      <c r="L261" s="83">
        <f>' CALCULATIONS'!X1631</f>
        <v>78856460</v>
      </c>
      <c r="M261" s="83">
        <f>' CALCULATIONS'!Y1631</f>
        <v>90264060</v>
      </c>
      <c r="N261" s="83">
        <f>' CALCULATIONS'!Z1631</f>
        <v>133894520</v>
      </c>
      <c r="O261" s="83">
        <f>' CALCULATIONS'!AA1631</f>
        <v>120504840</v>
      </c>
      <c r="P261" s="83">
        <f>' CALCULATIONS'!AB1631</f>
        <v>108454660</v>
      </c>
      <c r="Q261" s="83">
        <f>' CALCULATIONS'!AC1631</f>
        <v>97609080</v>
      </c>
      <c r="R261" s="83">
        <f>' CALCULATIONS'!AD1631</f>
        <v>87848020</v>
      </c>
      <c r="S261" s="83">
        <f>' CALCULATIONS'!AE1631</f>
        <v>100457940</v>
      </c>
      <c r="T261" s="83">
        <f>' CALCULATIONS'!AF1631</f>
        <v>121077500</v>
      </c>
      <c r="U261" s="83">
        <f>' CALCULATIONS'!AG1631</f>
        <v>117412020</v>
      </c>
      <c r="V261" s="83">
        <f>' CALCULATIONS'!AH1631</f>
        <v>105670780</v>
      </c>
      <c r="W261" s="83">
        <f>' CALCULATIONS'!AI1631</f>
        <v>95103740</v>
      </c>
      <c r="X261" s="83">
        <f>' CALCULATIONS'!AJ1631</f>
        <v>96391180</v>
      </c>
      <c r="Y261" s="83">
        <f>' CALCULATIONS'!AK1631</f>
        <v>110722880</v>
      </c>
      <c r="Z261" s="83">
        <f>' CALCULATIONS'!AL1631</f>
        <v>153645020</v>
      </c>
      <c r="AA261" s="83">
        <f>' CALCULATIONS'!AM1631</f>
        <v>138280480</v>
      </c>
      <c r="AB261" s="83">
        <f>' CALCULATIONS'!AN1631</f>
        <v>124452280</v>
      </c>
      <c r="AC261" s="83">
        <f>' CALCULATIONS'!AO1631</f>
        <v>112007280</v>
      </c>
      <c r="AD261" s="83">
        <f>' CALCULATIONS'!AP1631</f>
        <v>100806400</v>
      </c>
      <c r="AE261" s="83">
        <f>' CALCULATIONS'!AQ1631</f>
        <v>107054740</v>
      </c>
      <c r="AF261" s="83">
        <f>' CALCULATIONS'!AR1631</f>
        <v>130056520</v>
      </c>
      <c r="AG261" s="83">
        <f>' CALCULATIONS'!AS1631</f>
        <v>124653680</v>
      </c>
      <c r="AH261" s="83">
        <f>' CALCULATIONS'!AT1631</f>
        <v>112188540</v>
      </c>
      <c r="AI261" s="83">
        <f>' CALCULATIONS'!AU1631</f>
        <v>101654180</v>
      </c>
      <c r="AJ261" s="83">
        <f>' CALCULATIONS'!AV1631</f>
        <v>104562320</v>
      </c>
      <c r="AK261" s="83">
        <f>' CALCULATIONS'!AW1631</f>
        <v>117708040</v>
      </c>
      <c r="AL261" s="83">
        <f>' CALCULATIONS'!AX1631</f>
        <v>163499180</v>
      </c>
      <c r="AM261" s="83">
        <f>' CALCULATIONS'!AY1631</f>
        <v>147149300</v>
      </c>
      <c r="AN261" s="83">
        <f>' CALCULATIONS'!AZ1631</f>
        <v>132434180</v>
      </c>
      <c r="AO261" s="83">
        <f>' CALCULATIONS'!BA1631</f>
        <v>119190800</v>
      </c>
      <c r="AP261" s="83">
        <f>' CALCULATIONS'!BB1631</f>
        <v>107271720</v>
      </c>
      <c r="AQ261" s="83">
        <f>' CALCULATIONS'!BC1631</f>
        <v>108116840</v>
      </c>
      <c r="AR261" s="83">
        <f>' CALCULATIONS'!BD1631</f>
        <v>131427560</v>
      </c>
      <c r="AS261" s="83">
        <f>' CALCULATIONS'!BE1631</f>
        <v>126008000</v>
      </c>
      <c r="AT261" s="83">
        <f>' CALCULATIONS'!BF1631</f>
        <v>113407200</v>
      </c>
      <c r="AU261" s="83">
        <f>' CALCULATIONS'!BG1631</f>
        <v>102661940</v>
      </c>
      <c r="AV261" s="83">
        <f>' CALCULATIONS'!BH1631</f>
        <v>105627080</v>
      </c>
      <c r="AW261" s="83">
        <f>' CALCULATIONS'!BI1631</f>
        <v>118923280</v>
      </c>
      <c r="AX261" s="83">
        <f>' CALCULATIONS'!BJ1631</f>
        <v>165398800</v>
      </c>
      <c r="AY261" s="83">
        <f>' CALCULATIONS'!BK1631</f>
        <v>148858920</v>
      </c>
      <c r="AZ261" s="83">
        <f>' CALCULATIONS'!BL1631</f>
        <v>133973180</v>
      </c>
      <c r="BA261" s="83">
        <f>' CALCULATIONS'!BM1631</f>
        <v>120575900</v>
      </c>
      <c r="BB261" s="83">
        <f>' CALCULATIONS'!BN1631</f>
        <v>108518120</v>
      </c>
      <c r="BC261" s="83">
        <f>' CALCULATIONS'!BO1631</f>
        <v>111999300</v>
      </c>
      <c r="BD261" s="83">
        <f>' CALCULATIONS'!BP1631</f>
        <v>136075340</v>
      </c>
      <c r="BE261" s="83">
        <f>' CALCULATIONS'!BQ1631</f>
        <v>130526960</v>
      </c>
      <c r="BF261" s="83">
        <f>' CALCULATIONS'!BR1631</f>
        <v>117474340</v>
      </c>
      <c r="BG261" s="83">
        <f>' CALCULATIONS'!BS1631</f>
        <v>106383280</v>
      </c>
      <c r="BH261" s="83">
        <f>' CALCULATIONS'!BT1631</f>
        <v>109383380</v>
      </c>
      <c r="BI261" s="83">
        <f>' CALCULATIONS'!BU1631</f>
        <v>123189160</v>
      </c>
      <c r="BJ261" s="83">
        <f>' CALCULATIONS'!BV1631</f>
        <v>171188100</v>
      </c>
      <c r="BK261" s="650">
        <f t="shared" ref="BK261" si="127">SUM(C261:BJ261)</f>
        <v>6842006780</v>
      </c>
    </row>
    <row r="262" spans="1:63" ht="15.75" x14ac:dyDescent="0.25">
      <c r="A262" s="970" t="s">
        <v>845</v>
      </c>
      <c r="C262" s="83">
        <f>C263+C264+C265</f>
        <v>115348013.42908657</v>
      </c>
      <c r="D262" s="83">
        <f t="shared" ref="D262:BJ262" si="128">D263+D264+D265</f>
        <v>18198237.928086266</v>
      </c>
      <c r="E262" s="83">
        <f t="shared" si="128"/>
        <v>29108904.529645756</v>
      </c>
      <c r="F262" s="83">
        <f t="shared" si="128"/>
        <v>0</v>
      </c>
      <c r="G262" s="83">
        <f t="shared" si="128"/>
        <v>55111031.704421446</v>
      </c>
      <c r="H262" s="83">
        <f t="shared" si="128"/>
        <v>97569731.961106524</v>
      </c>
      <c r="I262" s="83">
        <f t="shared" si="128"/>
        <v>82200242.807498351</v>
      </c>
      <c r="J262" s="83">
        <f t="shared" si="128"/>
        <v>0</v>
      </c>
      <c r="K262" s="83">
        <f t="shared" si="128"/>
        <v>432469.14731490612</v>
      </c>
      <c r="L262" s="83">
        <f t="shared" si="128"/>
        <v>7191285.3767175376</v>
      </c>
      <c r="M262" s="83">
        <f t="shared" si="128"/>
        <v>57287232.436449096</v>
      </c>
      <c r="N262" s="83">
        <f t="shared" si="128"/>
        <v>131977995.20354792</v>
      </c>
      <c r="O262" s="83">
        <f t="shared" si="128"/>
        <v>142506774.91288924</v>
      </c>
      <c r="P262" s="83">
        <f t="shared" si="128"/>
        <v>0</v>
      </c>
      <c r="Q262" s="83">
        <f t="shared" si="128"/>
        <v>15978994.207556054</v>
      </c>
      <c r="R262" s="83">
        <f t="shared" si="128"/>
        <v>0</v>
      </c>
      <c r="S262" s="83">
        <f t="shared" si="128"/>
        <v>61380332.183970705</v>
      </c>
      <c r="T262" s="83">
        <f t="shared" si="128"/>
        <v>112687880.67447208</v>
      </c>
      <c r="U262" s="83">
        <f t="shared" si="128"/>
        <v>92941366.674854383</v>
      </c>
      <c r="V262" s="83">
        <f t="shared" si="128"/>
        <v>0</v>
      </c>
      <c r="W262" s="83">
        <f t="shared" si="128"/>
        <v>0</v>
      </c>
      <c r="X262" s="83">
        <f t="shared" si="128"/>
        <v>0</v>
      </c>
      <c r="Y262" s="83">
        <f t="shared" si="128"/>
        <v>65605194.294939443</v>
      </c>
      <c r="Z262" s="83">
        <f t="shared" si="128"/>
        <v>153539337.7612969</v>
      </c>
      <c r="AA262" s="83">
        <f t="shared" si="128"/>
        <v>0</v>
      </c>
      <c r="AB262" s="83">
        <f t="shared" si="128"/>
        <v>0</v>
      </c>
      <c r="AC262" s="83">
        <f t="shared" si="128"/>
        <v>0</v>
      </c>
      <c r="AD262" s="83">
        <f t="shared" si="128"/>
        <v>0</v>
      </c>
      <c r="AE262" s="83">
        <f t="shared" si="128"/>
        <v>28144522.496827088</v>
      </c>
      <c r="AF262" s="83">
        <f t="shared" si="128"/>
        <v>66642924.162315547</v>
      </c>
      <c r="AG262" s="83">
        <f t="shared" si="128"/>
        <v>28150405.682476092</v>
      </c>
      <c r="AH262" s="83">
        <f t="shared" si="128"/>
        <v>0</v>
      </c>
      <c r="AI262" s="83">
        <f t="shared" si="128"/>
        <v>197889.20356552303</v>
      </c>
      <c r="AJ262" s="83">
        <f t="shared" si="128"/>
        <v>15278215.326967325</v>
      </c>
      <c r="AK262" s="83">
        <f t="shared" si="128"/>
        <v>23417266.830282908</v>
      </c>
      <c r="AL262" s="83">
        <f t="shared" si="128"/>
        <v>77321212.650568247</v>
      </c>
      <c r="AM262" s="83">
        <f t="shared" si="128"/>
        <v>329652239.09768289</v>
      </c>
      <c r="AN262" s="83">
        <f t="shared" si="128"/>
        <v>61265534.977608249</v>
      </c>
      <c r="AO262" s="83">
        <f t="shared" si="128"/>
        <v>136596679.38664365</v>
      </c>
      <c r="AP262" s="83">
        <f t="shared" si="128"/>
        <v>0</v>
      </c>
      <c r="AQ262" s="83">
        <f t="shared" si="128"/>
        <v>76444042.475830674</v>
      </c>
      <c r="AR262" s="83">
        <f t="shared" si="128"/>
        <v>144789910.54751977</v>
      </c>
      <c r="AS262" s="83">
        <f t="shared" si="128"/>
        <v>141318830.47208211</v>
      </c>
      <c r="AT262" s="83">
        <f t="shared" si="128"/>
        <v>0</v>
      </c>
      <c r="AU262" s="83">
        <f t="shared" si="128"/>
        <v>0</v>
      </c>
      <c r="AV262" s="83">
        <f t="shared" si="128"/>
        <v>0</v>
      </c>
      <c r="AW262" s="83">
        <f t="shared" si="128"/>
        <v>90535533.734919101</v>
      </c>
      <c r="AX262" s="83">
        <f t="shared" si="128"/>
        <v>202773667.72005913</v>
      </c>
      <c r="AY262" s="83">
        <f t="shared" si="128"/>
        <v>0</v>
      </c>
      <c r="AZ262" s="83">
        <f t="shared" si="128"/>
        <v>10850686.242304295</v>
      </c>
      <c r="BA262" s="83">
        <f t="shared" si="128"/>
        <v>3354079.2353536785</v>
      </c>
      <c r="BB262" s="83">
        <f t="shared" si="128"/>
        <v>0</v>
      </c>
      <c r="BC262" s="83">
        <f t="shared" si="128"/>
        <v>53757121.337193072</v>
      </c>
      <c r="BD262" s="83">
        <f t="shared" si="128"/>
        <v>99396521.255516902</v>
      </c>
      <c r="BE262" s="83">
        <f t="shared" si="128"/>
        <v>103437894.96760416</v>
      </c>
      <c r="BF262" s="83">
        <f t="shared" si="128"/>
        <v>0</v>
      </c>
      <c r="BG262" s="83">
        <f t="shared" si="128"/>
        <v>0</v>
      </c>
      <c r="BH262" s="83">
        <f t="shared" si="128"/>
        <v>0</v>
      </c>
      <c r="BI262" s="83">
        <f t="shared" si="128"/>
        <v>65998861.318464205</v>
      </c>
      <c r="BJ262" s="83">
        <f t="shared" si="128"/>
        <v>140699840.30414662</v>
      </c>
      <c r="BK262" s="650">
        <f t="shared" si="4"/>
        <v>3139088904.6597843</v>
      </c>
    </row>
    <row r="263" spans="1:63" ht="15.75" x14ac:dyDescent="0.25">
      <c r="A263" s="969" t="s">
        <v>802</v>
      </c>
      <c r="C263" s="83">
        <f>' CALCULATIONS'!O282</f>
        <v>67861325.606677175</v>
      </c>
      <c r="D263" s="83">
        <f>' CALCULATIONS'!P282</f>
        <v>0</v>
      </c>
      <c r="E263" s="83">
        <f>' CALCULATIONS'!Q282</f>
        <v>0</v>
      </c>
      <c r="F263" s="83">
        <f>' CALCULATIONS'!R282</f>
        <v>0</v>
      </c>
      <c r="G263" s="83">
        <f>' CALCULATIONS'!S282</f>
        <v>21206644.131556481</v>
      </c>
      <c r="H263" s="83">
        <f>' CALCULATIONS'!T282</f>
        <v>46879340.447446048</v>
      </c>
      <c r="I263" s="83">
        <f>' CALCULATIONS'!U282</f>
        <v>44707643.295488536</v>
      </c>
      <c r="J263" s="83">
        <f>' CALCULATIONS'!V282</f>
        <v>0</v>
      </c>
      <c r="K263" s="83">
        <f>' CALCULATIONS'!W282</f>
        <v>0</v>
      </c>
      <c r="L263" s="83">
        <f>' CALCULATIONS'!X282</f>
        <v>0</v>
      </c>
      <c r="M263" s="83">
        <f>' CALCULATIONS'!Y282</f>
        <v>28192383.111041963</v>
      </c>
      <c r="N263" s="83">
        <f>' CALCULATIONS'!Z282</f>
        <v>61455960.650289655</v>
      </c>
      <c r="O263" s="83">
        <f>' CALCULATIONS'!AA282</f>
        <v>121315786.43900412</v>
      </c>
      <c r="P263" s="83">
        <f>' CALCULATIONS'!AB282</f>
        <v>0</v>
      </c>
      <c r="Q263" s="83">
        <f>' CALCULATIONS'!AC282</f>
        <v>0</v>
      </c>
      <c r="R263" s="83">
        <f>' CALCULATIONS'!AD282</f>
        <v>0</v>
      </c>
      <c r="S263" s="83">
        <f>' CALCULATIONS'!AE282</f>
        <v>29835502.013843983</v>
      </c>
      <c r="T263" s="83">
        <f>' CALCULATIONS'!AF282</f>
        <v>71395820.896242678</v>
      </c>
      <c r="U263" s="83">
        <f>' CALCULATIONS'!AG282</f>
        <v>57948794.652592361</v>
      </c>
      <c r="V263" s="83">
        <f>' CALCULATIONS'!AH282</f>
        <v>0</v>
      </c>
      <c r="W263" s="83">
        <f>' CALCULATIONS'!AI282</f>
        <v>0</v>
      </c>
      <c r="X263" s="83">
        <f>' CALCULATIONS'!AJ282</f>
        <v>0</v>
      </c>
      <c r="Y263" s="83">
        <f>' CALCULATIONS'!AK282</f>
        <v>37471407.416772485</v>
      </c>
      <c r="Z263" s="83">
        <f>' CALCULATIONS'!AL282</f>
        <v>89037833.246346891</v>
      </c>
      <c r="AA263" s="83">
        <f>' CALCULATIONS'!AM282</f>
        <v>0</v>
      </c>
      <c r="AB263" s="83">
        <f>' CALCULATIONS'!AN282</f>
        <v>0</v>
      </c>
      <c r="AC263" s="83">
        <f>' CALCULATIONS'!AO282</f>
        <v>0</v>
      </c>
      <c r="AD263" s="83">
        <f>' CALCULATIONS'!AP282</f>
        <v>0</v>
      </c>
      <c r="AE263" s="83">
        <f>' CALCULATIONS'!AQ282</f>
        <v>13767463.287842005</v>
      </c>
      <c r="AF263" s="83">
        <f>' CALCULATIONS'!AR282</f>
        <v>45723939.339874893</v>
      </c>
      <c r="AG263" s="83">
        <f>' CALCULATIONS'!AS282</f>
        <v>15833389.752391607</v>
      </c>
      <c r="AH263" s="83">
        <f>' CALCULATIONS'!AT282</f>
        <v>0</v>
      </c>
      <c r="AI263" s="83">
        <f>' CALCULATIONS'!AU282</f>
        <v>0</v>
      </c>
      <c r="AJ263" s="83">
        <f>' CALCULATIONS'!AV282</f>
        <v>13847717.206938773</v>
      </c>
      <c r="AK263" s="83">
        <f>' CALCULATIONS'!AW282</f>
        <v>12480351.844834149</v>
      </c>
      <c r="AL263" s="83">
        <f>' CALCULATIONS'!AX282</f>
        <v>47521103.211267501</v>
      </c>
      <c r="AM263" s="83">
        <f>' CALCULATIONS'!AY282</f>
        <v>143275226.49861935</v>
      </c>
      <c r="AN263" s="83">
        <f>' CALCULATIONS'!AZ282</f>
        <v>0</v>
      </c>
      <c r="AO263" s="83">
        <f>' CALCULATIONS'!BA282</f>
        <v>43739958.977793723</v>
      </c>
      <c r="AP263" s="83">
        <f>' CALCULATIONS'!BB282</f>
        <v>0</v>
      </c>
      <c r="AQ263" s="83">
        <f>' CALCULATIONS'!BC282</f>
        <v>28072827.055340588</v>
      </c>
      <c r="AR263" s="83">
        <f>' CALCULATIONS'!BD282</f>
        <v>71600896.480170488</v>
      </c>
      <c r="AS263" s="83">
        <f>' CALCULATIONS'!BE282</f>
        <v>53571996.425400078</v>
      </c>
      <c r="AT263" s="83">
        <f>' CALCULATIONS'!BF282</f>
        <v>0</v>
      </c>
      <c r="AU263" s="83">
        <f>' CALCULATIONS'!BG282</f>
        <v>0</v>
      </c>
      <c r="AV263" s="83">
        <f>' CALCULATIONS'!BH282</f>
        <v>0</v>
      </c>
      <c r="AW263" s="83">
        <f>' CALCULATIONS'!BI282</f>
        <v>34760463.802051306</v>
      </c>
      <c r="AX263" s="83">
        <f>' CALCULATIONS'!BJ282</f>
        <v>87603200.997970641</v>
      </c>
      <c r="AY263" s="83">
        <f>' CALCULATIONS'!BK282</f>
        <v>0</v>
      </c>
      <c r="AZ263" s="83">
        <f>' CALCULATIONS'!BL282</f>
        <v>0</v>
      </c>
      <c r="BA263" s="83">
        <f>' CALCULATIONS'!BM282</f>
        <v>0</v>
      </c>
      <c r="BB263" s="83">
        <f>' CALCULATIONS'!BN282</f>
        <v>0</v>
      </c>
      <c r="BC263" s="83">
        <f>' CALCULATIONS'!BO282</f>
        <v>26906897.490688473</v>
      </c>
      <c r="BD263" s="83">
        <f>' CALCULATIONS'!BP282</f>
        <v>58897049.812207222</v>
      </c>
      <c r="BE263" s="83">
        <f>' CALCULATIONS'!BQ282</f>
        <v>60499250.905291796</v>
      </c>
      <c r="BF263" s="83">
        <f>' CALCULATIONS'!BR282</f>
        <v>0</v>
      </c>
      <c r="BG263" s="83">
        <f>' CALCULATIONS'!BS282</f>
        <v>0</v>
      </c>
      <c r="BH263" s="83">
        <f>' CALCULATIONS'!BT282</f>
        <v>0</v>
      </c>
      <c r="BI263" s="83">
        <f>' CALCULATIONS'!BU282</f>
        <v>37368134.603009343</v>
      </c>
      <c r="BJ263" s="83">
        <f>' CALCULATIONS'!BV282</f>
        <v>79539924.457285345</v>
      </c>
      <c r="BK263" s="650">
        <f t="shared" si="4"/>
        <v>1552318234.0562797</v>
      </c>
    </row>
    <row r="264" spans="1:63" ht="15.75" x14ac:dyDescent="0.25">
      <c r="A264" s="969" t="s">
        <v>805</v>
      </c>
      <c r="C264" s="83">
        <f>' CALCULATIONS'!O286</f>
        <v>344356.07875715196</v>
      </c>
      <c r="D264" s="83">
        <f>' CALCULATIONS'!P286</f>
        <v>15040389.974465594</v>
      </c>
      <c r="E264" s="83">
        <f>' CALCULATIONS'!Q286</f>
        <v>0</v>
      </c>
      <c r="F264" s="83">
        <f>' CALCULATIONS'!R286</f>
        <v>0</v>
      </c>
      <c r="G264" s="83">
        <f>' CALCULATIONS'!S286</f>
        <v>11794781.798464656</v>
      </c>
      <c r="H264" s="83">
        <f>' CALCULATIONS'!T286</f>
        <v>36042706.906754687</v>
      </c>
      <c r="I264" s="83">
        <f>' CALCULATIONS'!U286</f>
        <v>16448996.402161404</v>
      </c>
      <c r="J264" s="83">
        <f>' CALCULATIONS'!V286</f>
        <v>0</v>
      </c>
      <c r="K264" s="83">
        <f>' CALCULATIONS'!W286</f>
        <v>0</v>
      </c>
      <c r="L264" s="83">
        <f>' CALCULATIONS'!X286</f>
        <v>7191285.3767175376</v>
      </c>
      <c r="M264" s="83">
        <f>' CALCULATIONS'!Y286</f>
        <v>11887633.851184413</v>
      </c>
      <c r="N264" s="83">
        <f>' CALCULATIONS'!Z286</f>
        <v>39448937.648311228</v>
      </c>
      <c r="O264" s="83">
        <f>' CALCULATIONS'!AA286</f>
        <v>21190988.473885119</v>
      </c>
      <c r="P264" s="83">
        <f>' CALCULATIONS'!AB286</f>
        <v>0</v>
      </c>
      <c r="Q264" s="83">
        <f>' CALCULATIONS'!AC286</f>
        <v>15978994.207556054</v>
      </c>
      <c r="R264" s="83">
        <f>' CALCULATIONS'!AD286</f>
        <v>0</v>
      </c>
      <c r="S264" s="83">
        <f>' CALCULATIONS'!AE286</f>
        <v>17979529.615391046</v>
      </c>
      <c r="T264" s="83">
        <f>' CALCULATIONS'!AF286</f>
        <v>28135525.399706081</v>
      </c>
      <c r="U264" s="83">
        <f>' CALCULATIONS'!AG286</f>
        <v>24676038.108763099</v>
      </c>
      <c r="V264" s="83">
        <f>' CALCULATIONS'!AH286</f>
        <v>0</v>
      </c>
      <c r="W264" s="83">
        <f>' CALCULATIONS'!AI286</f>
        <v>0</v>
      </c>
      <c r="X264" s="83">
        <f>' CALCULATIONS'!AJ286</f>
        <v>0</v>
      </c>
      <c r="Y264" s="83">
        <f>' CALCULATIONS'!AK286</f>
        <v>18588519.891689003</v>
      </c>
      <c r="Z264" s="83">
        <f>' CALCULATIONS'!AL286</f>
        <v>42548345.768443942</v>
      </c>
      <c r="AA264" s="83">
        <f>' CALCULATIONS'!AM286</f>
        <v>0</v>
      </c>
      <c r="AB264" s="83">
        <f>' CALCULATIONS'!AN286</f>
        <v>0</v>
      </c>
      <c r="AC264" s="83">
        <f>' CALCULATIONS'!AO286</f>
        <v>0</v>
      </c>
      <c r="AD264" s="83">
        <f>' CALCULATIONS'!AP286</f>
        <v>0</v>
      </c>
      <c r="AE264" s="83">
        <f>' CALCULATIONS'!AQ286</f>
        <v>4433273.7248654012</v>
      </c>
      <c r="AF264" s="83">
        <f>' CALCULATIONS'!AR286</f>
        <v>6384881.6246446781</v>
      </c>
      <c r="AG264" s="83">
        <f>' CALCULATIONS'!AS286</f>
        <v>301844.71953621879</v>
      </c>
      <c r="AH264" s="83">
        <f>' CALCULATIONS'!AT286</f>
        <v>0</v>
      </c>
      <c r="AI264" s="83">
        <f>' CALCULATIONS'!AU286</f>
        <v>197889.20356552303</v>
      </c>
      <c r="AJ264" s="83">
        <f>' CALCULATIONS'!AV286</f>
        <v>1430498.1200285517</v>
      </c>
      <c r="AK264" s="83">
        <f>' CALCULATIONS'!AW286</f>
        <v>2250039.3901295774</v>
      </c>
      <c r="AL264" s="83">
        <f>' CALCULATIONS'!AX286</f>
        <v>8902790.328238219</v>
      </c>
      <c r="AM264" s="83">
        <f>' CALCULATIONS'!AY286</f>
        <v>92403666.12476255</v>
      </c>
      <c r="AN264" s="83">
        <f>' CALCULATIONS'!AZ286</f>
        <v>61265534.977608249</v>
      </c>
      <c r="AO264" s="83">
        <f>' CALCULATIONS'!BA286</f>
        <v>80552082.32978484</v>
      </c>
      <c r="AP264" s="83">
        <f>' CALCULATIONS'!BB286</f>
        <v>0</v>
      </c>
      <c r="AQ264" s="83">
        <f>' CALCULATIONS'!BC286</f>
        <v>23128989.302772105</v>
      </c>
      <c r="AR264" s="83">
        <f>' CALCULATIONS'!BD286</f>
        <v>53104963.324560672</v>
      </c>
      <c r="AS264" s="83">
        <f>' CALCULATIONS'!BE286</f>
        <v>58748941.973421872</v>
      </c>
      <c r="AT264" s="83">
        <f>' CALCULATIONS'!BF286</f>
        <v>0</v>
      </c>
      <c r="AU264" s="83">
        <f>' CALCULATIONS'!BG286</f>
        <v>0</v>
      </c>
      <c r="AV264" s="83">
        <f>' CALCULATIONS'!BH286</f>
        <v>0</v>
      </c>
      <c r="AW264" s="83">
        <f>' CALCULATIONS'!BI286</f>
        <v>34336938.121244013</v>
      </c>
      <c r="AX264" s="83">
        <f>' CALCULATIONS'!BJ286</f>
        <v>75390466.931661069</v>
      </c>
      <c r="AY264" s="83">
        <f>' CALCULATIONS'!BK286</f>
        <v>0</v>
      </c>
      <c r="AZ264" s="83">
        <f>' CALCULATIONS'!BL286</f>
        <v>0</v>
      </c>
      <c r="BA264" s="83">
        <f>' CALCULATIONS'!BM286</f>
        <v>0</v>
      </c>
      <c r="BB264" s="83">
        <f>' CALCULATIONS'!BN286</f>
        <v>0</v>
      </c>
      <c r="BC264" s="83">
        <f>' CALCULATIONS'!BO286</f>
        <v>12532125.919798225</v>
      </c>
      <c r="BD264" s="83">
        <f>' CALCULATIONS'!BP286</f>
        <v>23594773.178281382</v>
      </c>
      <c r="BE264" s="83">
        <f>' CALCULATIONS'!BQ286</f>
        <v>12919321.365114957</v>
      </c>
      <c r="BF264" s="83">
        <f>' CALCULATIONS'!BR286</f>
        <v>0</v>
      </c>
      <c r="BG264" s="83">
        <f>' CALCULATIONS'!BS286</f>
        <v>0</v>
      </c>
      <c r="BH264" s="83">
        <f>' CALCULATIONS'!BT286</f>
        <v>0</v>
      </c>
      <c r="BI264" s="83">
        <f>' CALCULATIONS'!BU286</f>
        <v>11146997.789485738</v>
      </c>
      <c r="BJ264" s="83">
        <f>' CALCULATIONS'!BV286</f>
        <v>32114023.908979684</v>
      </c>
      <c r="BK264" s="650">
        <f t="shared" si="4"/>
        <v>902437071.86073446</v>
      </c>
    </row>
    <row r="265" spans="1:63" ht="15.75" x14ac:dyDescent="0.25">
      <c r="A265" s="969" t="s">
        <v>980</v>
      </c>
      <c r="C265" s="83">
        <f>' CALCULATIONS'!O290</f>
        <v>47142331.743652232</v>
      </c>
      <c r="D265" s="83">
        <f>' CALCULATIONS'!P290</f>
        <v>3157847.9536206722</v>
      </c>
      <c r="E265" s="83">
        <f>' CALCULATIONS'!Q290</f>
        <v>29108904.529645756</v>
      </c>
      <c r="F265" s="83">
        <f>' CALCULATIONS'!R290</f>
        <v>0</v>
      </c>
      <c r="G265" s="83">
        <f>' CALCULATIONS'!S290</f>
        <v>22109605.774400309</v>
      </c>
      <c r="H265" s="83">
        <f>' CALCULATIONS'!T290</f>
        <v>14647684.606905788</v>
      </c>
      <c r="I265" s="83">
        <f>' CALCULATIONS'!U290</f>
        <v>21043603.10984841</v>
      </c>
      <c r="J265" s="83">
        <f>' CALCULATIONS'!V290</f>
        <v>0</v>
      </c>
      <c r="K265" s="83">
        <f>' CALCULATIONS'!W290</f>
        <v>432469.14731490612</v>
      </c>
      <c r="L265" s="83">
        <f>' CALCULATIONS'!X290</f>
        <v>0</v>
      </c>
      <c r="M265" s="83">
        <f>' CALCULATIONS'!Y290</f>
        <v>17207215.47422272</v>
      </c>
      <c r="N265" s="83">
        <f>' CALCULATIONS'!Z290</f>
        <v>31073096.904947042</v>
      </c>
      <c r="O265" s="83">
        <f>' CALCULATIONS'!AA290</f>
        <v>0</v>
      </c>
      <c r="P265" s="83">
        <f>' CALCULATIONS'!AB290</f>
        <v>0</v>
      </c>
      <c r="Q265" s="83">
        <f>' CALCULATIONS'!AC290</f>
        <v>0</v>
      </c>
      <c r="R265" s="83">
        <f>' CALCULATIONS'!AD290</f>
        <v>0</v>
      </c>
      <c r="S265" s="83">
        <f>' CALCULATIONS'!AE290</f>
        <v>13565300.554735675</v>
      </c>
      <c r="T265" s="83">
        <f>' CALCULATIONS'!AF290</f>
        <v>13156534.37852332</v>
      </c>
      <c r="U265" s="83">
        <f>' CALCULATIONS'!AG290</f>
        <v>10316533.913498923</v>
      </c>
      <c r="V265" s="83">
        <f>' CALCULATIONS'!AH290</f>
        <v>0</v>
      </c>
      <c r="W265" s="83">
        <f>' CALCULATIONS'!AI290</f>
        <v>0</v>
      </c>
      <c r="X265" s="83">
        <f>' CALCULATIONS'!AJ290</f>
        <v>0</v>
      </c>
      <c r="Y265" s="83">
        <f>' CALCULATIONS'!AK290</f>
        <v>9545266.9864779562</v>
      </c>
      <c r="Z265" s="83">
        <f>' CALCULATIONS'!AL290</f>
        <v>21953158.746506065</v>
      </c>
      <c r="AA265" s="83">
        <f>' CALCULATIONS'!AM290</f>
        <v>0</v>
      </c>
      <c r="AB265" s="83">
        <f>' CALCULATIONS'!AN290</f>
        <v>0</v>
      </c>
      <c r="AC265" s="83">
        <f>' CALCULATIONS'!AO290</f>
        <v>0</v>
      </c>
      <c r="AD265" s="83">
        <f>' CALCULATIONS'!AP290</f>
        <v>0</v>
      </c>
      <c r="AE265" s="83">
        <f>' CALCULATIONS'!AQ290</f>
        <v>9943785.4841196835</v>
      </c>
      <c r="AF265" s="83">
        <f>' CALCULATIONS'!AR290</f>
        <v>14534103.197795972</v>
      </c>
      <c r="AG265" s="83">
        <f>' CALCULATIONS'!AS290</f>
        <v>12015171.210548267</v>
      </c>
      <c r="AH265" s="83">
        <f>' CALCULATIONS'!AT290</f>
        <v>0</v>
      </c>
      <c r="AI265" s="83">
        <f>' CALCULATIONS'!AU290</f>
        <v>0</v>
      </c>
      <c r="AJ265" s="83">
        <f>' CALCULATIONS'!AV290</f>
        <v>0</v>
      </c>
      <c r="AK265" s="83">
        <f>' CALCULATIONS'!AW290</f>
        <v>8686875.5953191817</v>
      </c>
      <c r="AL265" s="83">
        <f>' CALCULATIONS'!AX290</f>
        <v>20897319.111062527</v>
      </c>
      <c r="AM265" s="83">
        <f>' CALCULATIONS'!AY290</f>
        <v>93973346.474300966</v>
      </c>
      <c r="AN265" s="83">
        <f>' CALCULATIONS'!AZ290</f>
        <v>0</v>
      </c>
      <c r="AO265" s="83">
        <f>' CALCULATIONS'!BA290</f>
        <v>12304638.079065084</v>
      </c>
      <c r="AP265" s="83">
        <f>' CALCULATIONS'!BB290</f>
        <v>0</v>
      </c>
      <c r="AQ265" s="83">
        <f>' CALCULATIONS'!BC290</f>
        <v>25242226.117717981</v>
      </c>
      <c r="AR265" s="83">
        <f>' CALCULATIONS'!BD290</f>
        <v>20084050.742788613</v>
      </c>
      <c r="AS265" s="83">
        <f>' CALCULATIONS'!BE290</f>
        <v>28997892.073260158</v>
      </c>
      <c r="AT265" s="83">
        <f>' CALCULATIONS'!BF290</f>
        <v>0</v>
      </c>
      <c r="AU265" s="83">
        <f>' CALCULATIONS'!BG290</f>
        <v>0</v>
      </c>
      <c r="AV265" s="83">
        <f>' CALCULATIONS'!BH290</f>
        <v>0</v>
      </c>
      <c r="AW265" s="83">
        <f>' CALCULATIONS'!BI290</f>
        <v>21438131.811623782</v>
      </c>
      <c r="AX265" s="83">
        <f>' CALCULATIONS'!BJ290</f>
        <v>39779999.790427417</v>
      </c>
      <c r="AY265" s="83">
        <f>' CALCULATIONS'!BK290</f>
        <v>0</v>
      </c>
      <c r="AZ265" s="83">
        <f>' CALCULATIONS'!BL290</f>
        <v>10850686.242304295</v>
      </c>
      <c r="BA265" s="83">
        <f>' CALCULATIONS'!BM290</f>
        <v>3354079.2353536785</v>
      </c>
      <c r="BB265" s="83">
        <f>' CALCULATIONS'!BN290</f>
        <v>0</v>
      </c>
      <c r="BC265" s="83">
        <f>' CALCULATIONS'!BO290</f>
        <v>14318097.926706374</v>
      </c>
      <c r="BD265" s="83">
        <f>' CALCULATIONS'!BP290</f>
        <v>16904698.265028298</v>
      </c>
      <c r="BE265" s="83">
        <f>' CALCULATIONS'!BQ290</f>
        <v>30019322.697197407</v>
      </c>
      <c r="BF265" s="83">
        <f>' CALCULATIONS'!BR290</f>
        <v>0</v>
      </c>
      <c r="BG265" s="83">
        <f>' CALCULATIONS'!BS290</f>
        <v>0</v>
      </c>
      <c r="BH265" s="83">
        <f>' CALCULATIONS'!BT290</f>
        <v>0</v>
      </c>
      <c r="BI265" s="83">
        <f>' CALCULATIONS'!BU290</f>
        <v>17483728.925969124</v>
      </c>
      <c r="BJ265" s="83">
        <f>' CALCULATIONS'!BV290</f>
        <v>29045891.937881589</v>
      </c>
      <c r="BK265" s="650">
        <f t="shared" si="4"/>
        <v>684333598.74277031</v>
      </c>
    </row>
    <row r="266" spans="1:63" ht="15.75" x14ac:dyDescent="0.25">
      <c r="A266" s="970" t="s">
        <v>846</v>
      </c>
      <c r="C266" s="83">
        <f>C267+C270</f>
        <v>0</v>
      </c>
      <c r="D266" s="83">
        <f t="shared" ref="D266:BJ266" si="129">D267+D270</f>
        <v>0</v>
      </c>
      <c r="E266" s="83">
        <f t="shared" si="129"/>
        <v>0</v>
      </c>
      <c r="F266" s="83">
        <f t="shared" si="129"/>
        <v>0</v>
      </c>
      <c r="G266" s="83">
        <f t="shared" si="129"/>
        <v>2744644.7063520029</v>
      </c>
      <c r="H266" s="83">
        <f t="shared" si="129"/>
        <v>12951256.895424008</v>
      </c>
      <c r="I266" s="83">
        <f t="shared" si="129"/>
        <v>6736330.808352001</v>
      </c>
      <c r="J266" s="83">
        <f t="shared" si="129"/>
        <v>0</v>
      </c>
      <c r="K266" s="83">
        <f t="shared" si="129"/>
        <v>0</v>
      </c>
      <c r="L266" s="83">
        <f t="shared" si="129"/>
        <v>571946.25931200385</v>
      </c>
      <c r="M266" s="83">
        <f t="shared" si="129"/>
        <v>1809678.1573439911</v>
      </c>
      <c r="N266" s="83">
        <f t="shared" si="129"/>
        <v>31732246.430496</v>
      </c>
      <c r="O266" s="83">
        <f t="shared" si="129"/>
        <v>110441385.79632002</v>
      </c>
      <c r="P266" s="83">
        <f t="shared" si="129"/>
        <v>35619476.400000006</v>
      </c>
      <c r="Q266" s="83">
        <f t="shared" si="129"/>
        <v>29152947.054000013</v>
      </c>
      <c r="R266" s="83">
        <f t="shared" si="129"/>
        <v>21213064.351199999</v>
      </c>
      <c r="S266" s="83">
        <f t="shared" si="129"/>
        <v>15677435.869641617</v>
      </c>
      <c r="T266" s="83">
        <f t="shared" si="129"/>
        <v>12600298.490438387</v>
      </c>
      <c r="U266" s="83">
        <f t="shared" si="129"/>
        <v>23959243.410153598</v>
      </c>
      <c r="V266" s="83">
        <f t="shared" si="129"/>
        <v>5666132.804399997</v>
      </c>
      <c r="W266" s="83">
        <f t="shared" si="129"/>
        <v>14965979.327999979</v>
      </c>
      <c r="X266" s="83">
        <f t="shared" si="129"/>
        <v>2191709.1077999771</v>
      </c>
      <c r="Y266" s="83">
        <f t="shared" si="129"/>
        <v>14807213.157765612</v>
      </c>
      <c r="Z266" s="83">
        <f t="shared" si="129"/>
        <v>54546048.384585634</v>
      </c>
      <c r="AA266" s="83">
        <f t="shared" si="129"/>
        <v>73064838.031200007</v>
      </c>
      <c r="AB266" s="83">
        <f t="shared" si="129"/>
        <v>21128164.318800006</v>
      </c>
      <c r="AC266" s="83">
        <f t="shared" si="129"/>
        <v>12288479.021849982</v>
      </c>
      <c r="AD266" s="83">
        <f t="shared" si="129"/>
        <v>427037.96519999206</v>
      </c>
      <c r="AE266" s="83">
        <f t="shared" si="129"/>
        <v>51610011.040056556</v>
      </c>
      <c r="AF266" s="83">
        <f t="shared" si="129"/>
        <v>103023603.06011805</v>
      </c>
      <c r="AG266" s="83">
        <f t="shared" si="129"/>
        <v>6218992.8999247253</v>
      </c>
      <c r="AH266" s="83">
        <f t="shared" si="129"/>
        <v>0</v>
      </c>
      <c r="AI266" s="83">
        <f t="shared" si="129"/>
        <v>4463907.1480500102</v>
      </c>
      <c r="AJ266" s="83">
        <f t="shared" si="129"/>
        <v>71056.897276729345</v>
      </c>
      <c r="AK266" s="83">
        <f t="shared" si="129"/>
        <v>21681359.326517858</v>
      </c>
      <c r="AL266" s="83">
        <f t="shared" si="129"/>
        <v>29485252.508744098</v>
      </c>
      <c r="AM266" s="83">
        <f t="shared" si="129"/>
        <v>55645828.644250609</v>
      </c>
      <c r="AN266" s="83">
        <f t="shared" si="129"/>
        <v>41583948.943427972</v>
      </c>
      <c r="AO266" s="83">
        <f t="shared" si="129"/>
        <v>22290116.95507966</v>
      </c>
      <c r="AP266" s="83">
        <f t="shared" si="129"/>
        <v>85321116.838069931</v>
      </c>
      <c r="AQ266" s="83">
        <f t="shared" si="129"/>
        <v>26065520.392629631</v>
      </c>
      <c r="AR266" s="83">
        <f t="shared" si="129"/>
        <v>50749802.673489556</v>
      </c>
      <c r="AS266" s="83">
        <f t="shared" si="129"/>
        <v>0</v>
      </c>
      <c r="AT266" s="83">
        <f t="shared" si="129"/>
        <v>5814945.0800891817</v>
      </c>
      <c r="AU266" s="83">
        <f t="shared" si="129"/>
        <v>0</v>
      </c>
      <c r="AV266" s="83">
        <f t="shared" si="129"/>
        <v>1294756.2596585006</v>
      </c>
      <c r="AW266" s="83">
        <f t="shared" si="129"/>
        <v>12635154.463496655</v>
      </c>
      <c r="AX266" s="83">
        <f t="shared" si="129"/>
        <v>40586023.048989102</v>
      </c>
      <c r="AY266" s="83">
        <f t="shared" si="129"/>
        <v>78828334.981936678</v>
      </c>
      <c r="AZ266" s="83">
        <f t="shared" si="129"/>
        <v>35160584.068610162</v>
      </c>
      <c r="BA266" s="83">
        <f t="shared" si="129"/>
        <v>3063682.9307951927</v>
      </c>
      <c r="BB266" s="83">
        <f t="shared" si="129"/>
        <v>35940530.657923728</v>
      </c>
      <c r="BC266" s="83">
        <f t="shared" si="129"/>
        <v>28815262.319547266</v>
      </c>
      <c r="BD266" s="83">
        <f t="shared" si="129"/>
        <v>62480482.326464608</v>
      </c>
      <c r="BE266" s="83">
        <f t="shared" si="129"/>
        <v>7114035.5558511019</v>
      </c>
      <c r="BF266" s="83">
        <f t="shared" si="129"/>
        <v>30738029.195669204</v>
      </c>
      <c r="BG266" s="83">
        <f t="shared" si="129"/>
        <v>12433725.839064255</v>
      </c>
      <c r="BH266" s="83">
        <f t="shared" si="129"/>
        <v>16244669.906494454</v>
      </c>
      <c r="BI266" s="83">
        <f t="shared" si="129"/>
        <v>5643524.8252330869</v>
      </c>
      <c r="BJ266" s="83">
        <f t="shared" si="129"/>
        <v>49076342.747181386</v>
      </c>
      <c r="BK266" s="650">
        <f t="shared" si="4"/>
        <v>1428376158.2832747</v>
      </c>
    </row>
    <row r="267" spans="1:63" ht="15.75" x14ac:dyDescent="0.25">
      <c r="A267" s="971" t="s">
        <v>1252</v>
      </c>
      <c r="C267" s="83">
        <f>C268+C269</f>
        <v>0</v>
      </c>
      <c r="D267" s="83">
        <f t="shared" ref="D267:BJ267" si="130">D268+D269</f>
        <v>0</v>
      </c>
      <c r="E267" s="83">
        <f t="shared" si="130"/>
        <v>0</v>
      </c>
      <c r="F267" s="83">
        <f t="shared" si="130"/>
        <v>0</v>
      </c>
      <c r="G267" s="83">
        <f t="shared" si="130"/>
        <v>2744644.7063520029</v>
      </c>
      <c r="H267" s="83">
        <f t="shared" si="130"/>
        <v>12951256.895424008</v>
      </c>
      <c r="I267" s="83">
        <f t="shared" si="130"/>
        <v>6736330.808352001</v>
      </c>
      <c r="J267" s="83">
        <f t="shared" si="130"/>
        <v>0</v>
      </c>
      <c r="K267" s="83">
        <f t="shared" si="130"/>
        <v>0</v>
      </c>
      <c r="L267" s="83">
        <f t="shared" si="130"/>
        <v>571946.25931200385</v>
      </c>
      <c r="M267" s="83">
        <f t="shared" si="130"/>
        <v>1809678.1573439911</v>
      </c>
      <c r="N267" s="83">
        <f t="shared" si="130"/>
        <v>31732246.430496</v>
      </c>
      <c r="O267" s="83">
        <f t="shared" si="130"/>
        <v>88755903.796320021</v>
      </c>
      <c r="P267" s="83">
        <f t="shared" si="130"/>
        <v>13046720.400000006</v>
      </c>
      <c r="Q267" s="83">
        <f t="shared" si="130"/>
        <v>16010988.92400001</v>
      </c>
      <c r="R267" s="83">
        <f t="shared" si="130"/>
        <v>5040092.2151999995</v>
      </c>
      <c r="S267" s="83">
        <f t="shared" si="130"/>
        <v>13969577.38364163</v>
      </c>
      <c r="T267" s="83">
        <f t="shared" si="130"/>
        <v>12600298.490438387</v>
      </c>
      <c r="U267" s="83">
        <f t="shared" si="130"/>
        <v>8994519.3157535791</v>
      </c>
      <c r="V267" s="83">
        <f t="shared" si="130"/>
        <v>0</v>
      </c>
      <c r="W267" s="83">
        <f t="shared" si="130"/>
        <v>8851321.5839999765</v>
      </c>
      <c r="X267" s="83">
        <f t="shared" si="130"/>
        <v>0</v>
      </c>
      <c r="Y267" s="83">
        <f t="shared" si="130"/>
        <v>14369131.508565605</v>
      </c>
      <c r="Z267" s="83">
        <f t="shared" si="130"/>
        <v>46986480.544785634</v>
      </c>
      <c r="AA267" s="83">
        <f t="shared" si="130"/>
        <v>0</v>
      </c>
      <c r="AB267" s="83">
        <f t="shared" si="130"/>
        <v>0</v>
      </c>
      <c r="AC267" s="83">
        <f t="shared" si="130"/>
        <v>2910914.8918499947</v>
      </c>
      <c r="AD267" s="83">
        <f t="shared" si="130"/>
        <v>0</v>
      </c>
      <c r="AE267" s="83">
        <f t="shared" si="130"/>
        <v>20394979.670856543</v>
      </c>
      <c r="AF267" s="83">
        <f t="shared" si="130"/>
        <v>25460995.626718052</v>
      </c>
      <c r="AG267" s="83">
        <f t="shared" si="130"/>
        <v>6218992.8999247253</v>
      </c>
      <c r="AH267" s="83">
        <f t="shared" si="130"/>
        <v>0</v>
      </c>
      <c r="AI267" s="83">
        <f t="shared" si="130"/>
        <v>4463907.1480500102</v>
      </c>
      <c r="AJ267" s="83">
        <f t="shared" si="130"/>
        <v>71056.897276729345</v>
      </c>
      <c r="AK267" s="83">
        <f t="shared" si="130"/>
        <v>19468079.863367893</v>
      </c>
      <c r="AL267" s="83">
        <f t="shared" si="130"/>
        <v>22740151.530944116</v>
      </c>
      <c r="AM267" s="83">
        <f t="shared" si="130"/>
        <v>32550924.26800064</v>
      </c>
      <c r="AN267" s="83">
        <f t="shared" si="130"/>
        <v>0</v>
      </c>
      <c r="AO267" s="83">
        <f t="shared" si="130"/>
        <v>7438944.4957396835</v>
      </c>
      <c r="AP267" s="83">
        <f t="shared" si="130"/>
        <v>11393241.355656713</v>
      </c>
      <c r="AQ267" s="83">
        <f t="shared" si="130"/>
        <v>18932802.193659611</v>
      </c>
      <c r="AR267" s="83">
        <f t="shared" si="130"/>
        <v>21690761.206664339</v>
      </c>
      <c r="AS267" s="83">
        <f t="shared" si="130"/>
        <v>0</v>
      </c>
      <c r="AT267" s="83">
        <f t="shared" si="130"/>
        <v>0</v>
      </c>
      <c r="AU267" s="83">
        <f t="shared" si="130"/>
        <v>0</v>
      </c>
      <c r="AV267" s="83">
        <f t="shared" si="130"/>
        <v>1294756.2596585006</v>
      </c>
      <c r="AW267" s="83">
        <f t="shared" si="130"/>
        <v>12635154.463496655</v>
      </c>
      <c r="AX267" s="83">
        <f t="shared" si="130"/>
        <v>34950613.320490003</v>
      </c>
      <c r="AY267" s="83">
        <f t="shared" si="130"/>
        <v>43382292.076855153</v>
      </c>
      <c r="AZ267" s="83">
        <f t="shared" si="130"/>
        <v>14505793.205247626</v>
      </c>
      <c r="BA267" s="83">
        <f t="shared" si="130"/>
        <v>0</v>
      </c>
      <c r="BB267" s="83">
        <f t="shared" si="130"/>
        <v>0</v>
      </c>
      <c r="BC267" s="83">
        <f t="shared" si="130"/>
        <v>15932079.004614398</v>
      </c>
      <c r="BD267" s="83">
        <f t="shared" si="130"/>
        <v>29536366.91055195</v>
      </c>
      <c r="BE267" s="83">
        <f t="shared" si="130"/>
        <v>7114035.5558511019</v>
      </c>
      <c r="BF267" s="83">
        <f t="shared" si="130"/>
        <v>0</v>
      </c>
      <c r="BG267" s="83">
        <f t="shared" si="130"/>
        <v>11688805.223515734</v>
      </c>
      <c r="BH267" s="83">
        <f t="shared" si="130"/>
        <v>7666361.7682177871</v>
      </c>
      <c r="BI267" s="83">
        <f t="shared" si="130"/>
        <v>5643524.8252330869</v>
      </c>
      <c r="BJ267" s="83">
        <f t="shared" si="130"/>
        <v>49076342.747181386</v>
      </c>
      <c r="BK267" s="650">
        <f t="shared" si="4"/>
        <v>712333014.82960725</v>
      </c>
    </row>
    <row r="268" spans="1:63" ht="15.75" x14ac:dyDescent="0.25">
      <c r="A268" s="969" t="s">
        <v>807</v>
      </c>
      <c r="C268" s="83">
        <f>' CALCULATIONS'!O397</f>
        <v>0</v>
      </c>
      <c r="D268" s="83">
        <f>' CALCULATIONS'!P397</f>
        <v>0</v>
      </c>
      <c r="E268" s="83">
        <f>' CALCULATIONS'!Q397</f>
        <v>0</v>
      </c>
      <c r="F268" s="83">
        <f>' CALCULATIONS'!R397</f>
        <v>0</v>
      </c>
      <c r="G268" s="83">
        <f>' CALCULATIONS'!S397</f>
        <v>2744644.7063520029</v>
      </c>
      <c r="H268" s="83">
        <f>' CALCULATIONS'!T397</f>
        <v>12951256.895424008</v>
      </c>
      <c r="I268" s="83">
        <f>' CALCULATIONS'!U397</f>
        <v>6736330.808352001</v>
      </c>
      <c r="J268" s="83">
        <f>' CALCULATIONS'!V397</f>
        <v>0</v>
      </c>
      <c r="K268" s="83">
        <f>' CALCULATIONS'!W397</f>
        <v>0</v>
      </c>
      <c r="L268" s="83">
        <f>' CALCULATIONS'!X397</f>
        <v>571946.25931200385</v>
      </c>
      <c r="M268" s="83">
        <f>' CALCULATIONS'!Y397</f>
        <v>1809678.1573439911</v>
      </c>
      <c r="N268" s="83">
        <f>' CALCULATIONS'!Z397</f>
        <v>31732246.430496</v>
      </c>
      <c r="O268" s="83">
        <f>' CALCULATIONS'!AA397</f>
        <v>50729355.796320036</v>
      </c>
      <c r="P268" s="83">
        <f>' CALCULATIONS'!AB397</f>
        <v>0</v>
      </c>
      <c r="Q268" s="83">
        <f>' CALCULATIONS'!AC397</f>
        <v>0</v>
      </c>
      <c r="R268" s="83">
        <f>' CALCULATIONS'!AD397</f>
        <v>0</v>
      </c>
      <c r="S268" s="83">
        <f>' CALCULATIONS'!AE397</f>
        <v>5767056.8812416196</v>
      </c>
      <c r="T268" s="83">
        <f>' CALCULATIONS'!AF397</f>
        <v>12600298.490438387</v>
      </c>
      <c r="U268" s="83">
        <f>' CALCULATIONS'!AG397</f>
        <v>6232756.5805535913</v>
      </c>
      <c r="V268" s="83">
        <f>' CALCULATIONS'!AH397</f>
        <v>0</v>
      </c>
      <c r="W268" s="83">
        <f>' CALCULATIONS'!AI397</f>
        <v>0</v>
      </c>
      <c r="X268" s="83">
        <f>' CALCULATIONS'!AJ397</f>
        <v>0</v>
      </c>
      <c r="Y268" s="83">
        <f>' CALCULATIONS'!AK397</f>
        <v>5734070.0917656124</v>
      </c>
      <c r="Z268" s="83">
        <f>' CALCULATIONS'!AL397</f>
        <v>46818982.747185633</v>
      </c>
      <c r="AA268" s="83">
        <f>' CALCULATIONS'!AM397</f>
        <v>0</v>
      </c>
      <c r="AB268" s="83">
        <f>' CALCULATIONS'!AN397</f>
        <v>0</v>
      </c>
      <c r="AC268" s="83">
        <f>' CALCULATIONS'!AO397</f>
        <v>0</v>
      </c>
      <c r="AD268" s="83">
        <f>' CALCULATIONS'!AP397</f>
        <v>0</v>
      </c>
      <c r="AE268" s="83">
        <f>' CALCULATIONS'!AQ397</f>
        <v>7275058.0596965402</v>
      </c>
      <c r="AF268" s="83">
        <f>' CALCULATIONS'!AR397</f>
        <v>24266875.354618065</v>
      </c>
      <c r="AG268" s="83">
        <f>' CALCULATIONS'!AS397</f>
        <v>3371371.6470847279</v>
      </c>
      <c r="AH268" s="83">
        <f>' CALCULATIONS'!AT397</f>
        <v>0</v>
      </c>
      <c r="AI268" s="83">
        <f>' CALCULATIONS'!AU397</f>
        <v>0</v>
      </c>
      <c r="AJ268" s="83">
        <f>' CALCULATIONS'!AV397</f>
        <v>71056.897276729345</v>
      </c>
      <c r="AK268" s="83">
        <f>' CALCULATIONS'!AW397</f>
        <v>9761457.9502679035</v>
      </c>
      <c r="AL268" s="83">
        <f>' CALCULATIONS'!AX397</f>
        <v>22740151.530944116</v>
      </c>
      <c r="AM268" s="83">
        <f>' CALCULATIONS'!AY397</f>
        <v>22981751.984325454</v>
      </c>
      <c r="AN268" s="83">
        <f>' CALCULATIONS'!AZ397</f>
        <v>0</v>
      </c>
      <c r="AO268" s="83">
        <f>' CALCULATIONS'!BA397</f>
        <v>0</v>
      </c>
      <c r="AP268" s="83">
        <f>' CALCULATIONS'!BB397</f>
        <v>0</v>
      </c>
      <c r="AQ268" s="83">
        <f>' CALCULATIONS'!BC397</f>
        <v>8797466.9031019285</v>
      </c>
      <c r="AR268" s="83">
        <f>' CALCULATIONS'!BD397</f>
        <v>21690761.206664339</v>
      </c>
      <c r="AS268" s="83">
        <f>' CALCULATIONS'!BE397</f>
        <v>0</v>
      </c>
      <c r="AT268" s="83">
        <f>' CALCULATIONS'!BF397</f>
        <v>0</v>
      </c>
      <c r="AU268" s="83">
        <f>' CALCULATIONS'!BG397</f>
        <v>0</v>
      </c>
      <c r="AV268" s="83">
        <f>' CALCULATIONS'!BH397</f>
        <v>1294756.2596585006</v>
      </c>
      <c r="AW268" s="83">
        <f>' CALCULATIONS'!BI397</f>
        <v>7977318.8209173903</v>
      </c>
      <c r="AX268" s="83">
        <f>' CALCULATIONS'!BJ397</f>
        <v>34008056.956163913</v>
      </c>
      <c r="AY268" s="83">
        <f>' CALCULATIONS'!BK397</f>
        <v>24597702.483529523</v>
      </c>
      <c r="AZ268" s="83">
        <f>' CALCULATIONS'!BL397</f>
        <v>7067148.1310456097</v>
      </c>
      <c r="BA268" s="83">
        <f>' CALCULATIONS'!BM397</f>
        <v>0</v>
      </c>
      <c r="BB268" s="83">
        <f>' CALCULATIONS'!BN397</f>
        <v>0</v>
      </c>
      <c r="BC268" s="83">
        <f>' CALCULATIONS'!BO397</f>
        <v>10470965.465324402</v>
      </c>
      <c r="BD268" s="83">
        <f>' CALCULATIONS'!BP397</f>
        <v>29536366.91055195</v>
      </c>
      <c r="BE268" s="83">
        <f>' CALCULATIONS'!BQ397</f>
        <v>3206783.8084710836</v>
      </c>
      <c r="BF268" s="83">
        <f>' CALCULATIONS'!BR397</f>
        <v>0</v>
      </c>
      <c r="BG268" s="83">
        <f>' CALCULATIONS'!BS397</f>
        <v>0</v>
      </c>
      <c r="BH268" s="83">
        <f>' CALCULATIONS'!BT397</f>
        <v>7666361.7682177871</v>
      </c>
      <c r="BI268" s="83">
        <f>' CALCULATIONS'!BU397</f>
        <v>4076649.4835442603</v>
      </c>
      <c r="BJ268" s="83">
        <f>' CALCULATIONS'!BV397</f>
        <v>49076342.747181386</v>
      </c>
      <c r="BK268" s="650">
        <f>SUM(C268:BJ268)</f>
        <v>484363028.21337056</v>
      </c>
    </row>
    <row r="269" spans="1:63" ht="15.75" x14ac:dyDescent="0.25">
      <c r="A269" s="969" t="s">
        <v>968</v>
      </c>
      <c r="C269" s="83">
        <f>' CALCULATIONS'!O401</f>
        <v>0</v>
      </c>
      <c r="D269" s="83">
        <f>' CALCULATIONS'!P401</f>
        <v>0</v>
      </c>
      <c r="E269" s="83">
        <f>' CALCULATIONS'!Q401</f>
        <v>0</v>
      </c>
      <c r="F269" s="83">
        <f>' CALCULATIONS'!R401</f>
        <v>0</v>
      </c>
      <c r="G269" s="83">
        <f>' CALCULATIONS'!S401</f>
        <v>0</v>
      </c>
      <c r="H269" s="83">
        <f>' CALCULATIONS'!T401</f>
        <v>0</v>
      </c>
      <c r="I269" s="83">
        <f>' CALCULATIONS'!U401</f>
        <v>0</v>
      </c>
      <c r="J269" s="83">
        <f>' CALCULATIONS'!V401</f>
        <v>0</v>
      </c>
      <c r="K269" s="83">
        <f>' CALCULATIONS'!W401</f>
        <v>0</v>
      </c>
      <c r="L269" s="83">
        <f>' CALCULATIONS'!X401</f>
        <v>0</v>
      </c>
      <c r="M269" s="83">
        <f>' CALCULATIONS'!Y401</f>
        <v>0</v>
      </c>
      <c r="N269" s="83">
        <f>' CALCULATIONS'!Z401</f>
        <v>0</v>
      </c>
      <c r="O269" s="83">
        <f>' CALCULATIONS'!AA401</f>
        <v>38026547.999999993</v>
      </c>
      <c r="P269" s="83">
        <f>' CALCULATIONS'!AB401</f>
        <v>13046720.400000006</v>
      </c>
      <c r="Q269" s="83">
        <f>' CALCULATIONS'!AC401</f>
        <v>16010988.92400001</v>
      </c>
      <c r="R269" s="83">
        <f>' CALCULATIONS'!AD401</f>
        <v>5040092.2151999995</v>
      </c>
      <c r="S269" s="83">
        <f>' CALCULATIONS'!AE401</f>
        <v>8202520.5024000108</v>
      </c>
      <c r="T269" s="83">
        <f>' CALCULATIONS'!AF401</f>
        <v>0</v>
      </c>
      <c r="U269" s="83">
        <f>' CALCULATIONS'!AG401</f>
        <v>2761762.7351999879</v>
      </c>
      <c r="V269" s="83">
        <f>' CALCULATIONS'!AH401</f>
        <v>0</v>
      </c>
      <c r="W269" s="83">
        <f>' CALCULATIONS'!AI401</f>
        <v>8851321.5839999765</v>
      </c>
      <c r="X269" s="83">
        <f>' CALCULATIONS'!AJ401</f>
        <v>0</v>
      </c>
      <c r="Y269" s="83">
        <f>' CALCULATIONS'!AK401</f>
        <v>8635061.4167999923</v>
      </c>
      <c r="Z269" s="83">
        <f>' CALCULATIONS'!AL401</f>
        <v>167497.7976000011</v>
      </c>
      <c r="AA269" s="83">
        <f>' CALCULATIONS'!AM401</f>
        <v>0</v>
      </c>
      <c r="AB269" s="83">
        <f>' CALCULATIONS'!AN401</f>
        <v>0</v>
      </c>
      <c r="AC269" s="83">
        <f>' CALCULATIONS'!AO401</f>
        <v>2910914.8918499947</v>
      </c>
      <c r="AD269" s="83">
        <f>' CALCULATIONS'!AP401</f>
        <v>0</v>
      </c>
      <c r="AE269" s="83">
        <f>' CALCULATIONS'!AQ401</f>
        <v>13119921.611160003</v>
      </c>
      <c r="AF269" s="83">
        <f>' CALCULATIONS'!AR401</f>
        <v>1194120.2720999867</v>
      </c>
      <c r="AG269" s="83">
        <f>' CALCULATIONS'!AS401</f>
        <v>2847621.2528399974</v>
      </c>
      <c r="AH269" s="83">
        <f>' CALCULATIONS'!AT401</f>
        <v>0</v>
      </c>
      <c r="AI269" s="83">
        <f>' CALCULATIONS'!AU401</f>
        <v>4463907.1480500102</v>
      </c>
      <c r="AJ269" s="83">
        <f>' CALCULATIONS'!AV401</f>
        <v>0</v>
      </c>
      <c r="AK269" s="83">
        <f>' CALCULATIONS'!AW401</f>
        <v>9706621.9130999893</v>
      </c>
      <c r="AL269" s="83">
        <f>' CALCULATIONS'!AX401</f>
        <v>0</v>
      </c>
      <c r="AM269" s="83">
        <f>' CALCULATIONS'!AY401</f>
        <v>9569172.2836751863</v>
      </c>
      <c r="AN269" s="83">
        <f>' CALCULATIONS'!AZ401</f>
        <v>0</v>
      </c>
      <c r="AO269" s="83">
        <f>' CALCULATIONS'!BA401</f>
        <v>7438944.4957396835</v>
      </c>
      <c r="AP269" s="83">
        <f>' CALCULATIONS'!BB401</f>
        <v>11393241.355656713</v>
      </c>
      <c r="AQ269" s="83">
        <f>' CALCULATIONS'!BC401</f>
        <v>10135335.290557683</v>
      </c>
      <c r="AR269" s="83">
        <f>' CALCULATIONS'!BD401</f>
        <v>0</v>
      </c>
      <c r="AS269" s="83">
        <f>' CALCULATIONS'!BE401</f>
        <v>0</v>
      </c>
      <c r="AT269" s="83">
        <f>' CALCULATIONS'!BF401</f>
        <v>0</v>
      </c>
      <c r="AU269" s="83">
        <f>' CALCULATIONS'!BG401</f>
        <v>0</v>
      </c>
      <c r="AV269" s="83">
        <f>' CALCULATIONS'!BH401</f>
        <v>0</v>
      </c>
      <c r="AW269" s="83">
        <f>' CALCULATIONS'!BI401</f>
        <v>4657835.6425792649</v>
      </c>
      <c r="AX269" s="83">
        <f>' CALCULATIONS'!BJ401</f>
        <v>942556.36432608962</v>
      </c>
      <c r="AY269" s="83">
        <f>' CALCULATIONS'!BK401</f>
        <v>18784589.59332563</v>
      </c>
      <c r="AZ269" s="83">
        <f>' CALCULATIONS'!BL401</f>
        <v>7438645.074202016</v>
      </c>
      <c r="BA269" s="83">
        <f>' CALCULATIONS'!BM401</f>
        <v>0</v>
      </c>
      <c r="BB269" s="83">
        <f>' CALCULATIONS'!BN401</f>
        <v>0</v>
      </c>
      <c r="BC269" s="83">
        <f>' CALCULATIONS'!BO401</f>
        <v>5461113.539289996</v>
      </c>
      <c r="BD269" s="83">
        <f>' CALCULATIONS'!BP401</f>
        <v>0</v>
      </c>
      <c r="BE269" s="83">
        <f>' CALCULATIONS'!BQ401</f>
        <v>3907251.7473800182</v>
      </c>
      <c r="BF269" s="83">
        <f>' CALCULATIONS'!BR401</f>
        <v>0</v>
      </c>
      <c r="BG269" s="83">
        <f>' CALCULATIONS'!BS401</f>
        <v>11688805.223515734</v>
      </c>
      <c r="BH269" s="83">
        <f>' CALCULATIONS'!BT401</f>
        <v>0</v>
      </c>
      <c r="BI269" s="83">
        <f>' CALCULATIONS'!BU401</f>
        <v>1566875.3416888267</v>
      </c>
      <c r="BJ269" s="83">
        <f>' CALCULATIONS'!BV401</f>
        <v>0</v>
      </c>
      <c r="BK269" s="650">
        <f t="shared" si="4"/>
        <v>227969986.61623681</v>
      </c>
    </row>
    <row r="270" spans="1:63" ht="15.75" x14ac:dyDescent="0.25">
      <c r="A270" s="971" t="s">
        <v>1253</v>
      </c>
      <c r="C270" s="83">
        <f>C271+C272</f>
        <v>0</v>
      </c>
      <c r="D270" s="83">
        <f t="shared" ref="D270:BJ270" si="131">D271+D272</f>
        <v>0</v>
      </c>
      <c r="E270" s="83">
        <f t="shared" si="131"/>
        <v>0</v>
      </c>
      <c r="F270" s="83">
        <f t="shared" si="131"/>
        <v>0</v>
      </c>
      <c r="G270" s="83">
        <f t="shared" si="131"/>
        <v>0</v>
      </c>
      <c r="H270" s="83">
        <f t="shared" si="131"/>
        <v>0</v>
      </c>
      <c r="I270" s="83">
        <f t="shared" si="131"/>
        <v>0</v>
      </c>
      <c r="J270" s="83">
        <f t="shared" si="131"/>
        <v>0</v>
      </c>
      <c r="K270" s="83">
        <f t="shared" si="131"/>
        <v>0</v>
      </c>
      <c r="L270" s="83">
        <f t="shared" si="131"/>
        <v>0</v>
      </c>
      <c r="M270" s="83">
        <f t="shared" si="131"/>
        <v>0</v>
      </c>
      <c r="N270" s="83">
        <f t="shared" si="131"/>
        <v>0</v>
      </c>
      <c r="O270" s="83">
        <f t="shared" si="131"/>
        <v>21685482</v>
      </c>
      <c r="P270" s="83">
        <f t="shared" si="131"/>
        <v>22572756</v>
      </c>
      <c r="Q270" s="83">
        <f t="shared" si="131"/>
        <v>13141958.130000003</v>
      </c>
      <c r="R270" s="83">
        <f t="shared" si="131"/>
        <v>16172972.136</v>
      </c>
      <c r="S270" s="83">
        <f t="shared" si="131"/>
        <v>1707858.4859999865</v>
      </c>
      <c r="T270" s="83">
        <f t="shared" si="131"/>
        <v>0</v>
      </c>
      <c r="U270" s="83">
        <f t="shared" si="131"/>
        <v>14964724.094400018</v>
      </c>
      <c r="V270" s="83">
        <f t="shared" si="131"/>
        <v>5666132.804399997</v>
      </c>
      <c r="W270" s="83">
        <f t="shared" si="131"/>
        <v>6114657.7440000027</v>
      </c>
      <c r="X270" s="83">
        <f t="shared" si="131"/>
        <v>2191709.1077999771</v>
      </c>
      <c r="Y270" s="83">
        <f t="shared" si="131"/>
        <v>438081.64920000732</v>
      </c>
      <c r="Z270" s="83">
        <f t="shared" si="131"/>
        <v>7559567.8398000002</v>
      </c>
      <c r="AA270" s="83">
        <f t="shared" si="131"/>
        <v>73064838.031200007</v>
      </c>
      <c r="AB270" s="83">
        <f t="shared" si="131"/>
        <v>21128164.318800006</v>
      </c>
      <c r="AC270" s="83">
        <f t="shared" si="131"/>
        <v>9377564.1299999878</v>
      </c>
      <c r="AD270" s="83">
        <f t="shared" si="131"/>
        <v>427037.96519999206</v>
      </c>
      <c r="AE270" s="83">
        <f t="shared" si="131"/>
        <v>31215031.369200014</v>
      </c>
      <c r="AF270" s="83">
        <f t="shared" si="131"/>
        <v>77562607.433400005</v>
      </c>
      <c r="AG270" s="83">
        <f t="shared" si="131"/>
        <v>0</v>
      </c>
      <c r="AH270" s="83">
        <f t="shared" si="131"/>
        <v>0</v>
      </c>
      <c r="AI270" s="83">
        <f t="shared" si="131"/>
        <v>0</v>
      </c>
      <c r="AJ270" s="83">
        <f t="shared" si="131"/>
        <v>0</v>
      </c>
      <c r="AK270" s="83">
        <f t="shared" si="131"/>
        <v>2213279.4631499648</v>
      </c>
      <c r="AL270" s="83">
        <f t="shared" si="131"/>
        <v>6745100.9777999818</v>
      </c>
      <c r="AM270" s="83">
        <f t="shared" si="131"/>
        <v>23094904.376249969</v>
      </c>
      <c r="AN270" s="83">
        <f t="shared" si="131"/>
        <v>41583948.943427972</v>
      </c>
      <c r="AO270" s="83">
        <f t="shared" si="131"/>
        <v>14851172.459339976</v>
      </c>
      <c r="AP270" s="83">
        <f t="shared" si="131"/>
        <v>73927875.482413217</v>
      </c>
      <c r="AQ270" s="83">
        <f t="shared" si="131"/>
        <v>7132718.1989700198</v>
      </c>
      <c r="AR270" s="83">
        <f t="shared" si="131"/>
        <v>29059041.466825217</v>
      </c>
      <c r="AS270" s="83">
        <f t="shared" si="131"/>
        <v>0</v>
      </c>
      <c r="AT270" s="83">
        <f t="shared" si="131"/>
        <v>5814945.0800891817</v>
      </c>
      <c r="AU270" s="83">
        <f t="shared" si="131"/>
        <v>0</v>
      </c>
      <c r="AV270" s="83">
        <f t="shared" si="131"/>
        <v>0</v>
      </c>
      <c r="AW270" s="83">
        <f t="shared" si="131"/>
        <v>0</v>
      </c>
      <c r="AX270" s="83">
        <f t="shared" si="131"/>
        <v>5635409.7284990996</v>
      </c>
      <c r="AY270" s="83">
        <f t="shared" si="131"/>
        <v>35446042.905081525</v>
      </c>
      <c r="AZ270" s="83">
        <f t="shared" si="131"/>
        <v>20654790.863362536</v>
      </c>
      <c r="BA270" s="83">
        <f t="shared" si="131"/>
        <v>3063682.9307951927</v>
      </c>
      <c r="BB270" s="83">
        <f t="shared" si="131"/>
        <v>35940530.657923728</v>
      </c>
      <c r="BC270" s="83">
        <f t="shared" si="131"/>
        <v>12883183.314932868</v>
      </c>
      <c r="BD270" s="83">
        <f t="shared" si="131"/>
        <v>32944115.415912658</v>
      </c>
      <c r="BE270" s="83">
        <f t="shared" si="131"/>
        <v>0</v>
      </c>
      <c r="BF270" s="83">
        <f t="shared" si="131"/>
        <v>30738029.195669204</v>
      </c>
      <c r="BG270" s="83">
        <f t="shared" si="131"/>
        <v>744920.61554852128</v>
      </c>
      <c r="BH270" s="83">
        <f t="shared" si="131"/>
        <v>8578308.1382766664</v>
      </c>
      <c r="BI270" s="83">
        <f t="shared" si="131"/>
        <v>0</v>
      </c>
      <c r="BJ270" s="83">
        <f t="shared" si="131"/>
        <v>0</v>
      </c>
      <c r="BK270" s="650">
        <f t="shared" si="4"/>
        <v>716043143.45366752</v>
      </c>
    </row>
    <row r="271" spans="1:63" ht="15.75" x14ac:dyDescent="0.25">
      <c r="A271" s="969" t="s">
        <v>972</v>
      </c>
      <c r="C271" s="83">
        <f>' CALCULATIONS'!O510</f>
        <v>0</v>
      </c>
      <c r="D271" s="83">
        <f>' CALCULATIONS'!P510</f>
        <v>0</v>
      </c>
      <c r="E271" s="83">
        <f>' CALCULATIONS'!Q510</f>
        <v>0</v>
      </c>
      <c r="F271" s="83">
        <f>' CALCULATIONS'!R510</f>
        <v>0</v>
      </c>
      <c r="G271" s="83">
        <f>' CALCULATIONS'!S510</f>
        <v>0</v>
      </c>
      <c r="H271" s="83">
        <f>' CALCULATIONS'!T510</f>
        <v>0</v>
      </c>
      <c r="I271" s="83">
        <f>' CALCULATIONS'!U510</f>
        <v>0</v>
      </c>
      <c r="J271" s="83">
        <f>' CALCULATIONS'!V510</f>
        <v>0</v>
      </c>
      <c r="K271" s="83">
        <f>' CALCULATIONS'!W510</f>
        <v>0</v>
      </c>
      <c r="L271" s="83">
        <f>' CALCULATIONS'!X510</f>
        <v>0</v>
      </c>
      <c r="M271" s="83">
        <f>' CALCULATIONS'!Y510</f>
        <v>0</v>
      </c>
      <c r="N271" s="83">
        <f>' CALCULATIONS'!Z510</f>
        <v>0</v>
      </c>
      <c r="O271" s="83">
        <f>' CALCULATIONS'!AA510</f>
        <v>21685482</v>
      </c>
      <c r="P271" s="83">
        <f>' CALCULATIONS'!AB510</f>
        <v>22572756</v>
      </c>
      <c r="Q271" s="83">
        <f>' CALCULATIONS'!AC510</f>
        <v>13141958.130000003</v>
      </c>
      <c r="R271" s="83">
        <f>' CALCULATIONS'!AD510</f>
        <v>16172972.136</v>
      </c>
      <c r="S271" s="83">
        <f>' CALCULATIONS'!AE510</f>
        <v>1707858.4859999865</v>
      </c>
      <c r="T271" s="83">
        <f>' CALCULATIONS'!AF510</f>
        <v>0</v>
      </c>
      <c r="U271" s="83">
        <f>' CALCULATIONS'!AG510</f>
        <v>14964724.094400018</v>
      </c>
      <c r="V271" s="83">
        <f>' CALCULATIONS'!AH510</f>
        <v>5666132.804399997</v>
      </c>
      <c r="W271" s="83">
        <f>' CALCULATIONS'!AI510</f>
        <v>6114657.7440000027</v>
      </c>
      <c r="X271" s="83">
        <f>' CALCULATIONS'!AJ510</f>
        <v>2191709.1077999771</v>
      </c>
      <c r="Y271" s="83">
        <f>' CALCULATIONS'!AK510</f>
        <v>438081.64920000732</v>
      </c>
      <c r="Z271" s="83">
        <f>' CALCULATIONS'!AL510</f>
        <v>7559567.8398000002</v>
      </c>
      <c r="AA271" s="83">
        <f>' CALCULATIONS'!AM510</f>
        <v>45306935.881200001</v>
      </c>
      <c r="AB271" s="83">
        <f>' CALCULATIONS'!AN510</f>
        <v>0</v>
      </c>
      <c r="AC271" s="83">
        <f>' CALCULATIONS'!AO510</f>
        <v>0</v>
      </c>
      <c r="AD271" s="83">
        <f>' CALCULATIONS'!AP510</f>
        <v>0</v>
      </c>
      <c r="AE271" s="83">
        <f>' CALCULATIONS'!AQ510</f>
        <v>24284773.296000004</v>
      </c>
      <c r="AF271" s="83">
        <f>' CALCULATIONS'!AR510</f>
        <v>45436168.398599997</v>
      </c>
      <c r="AG271" s="83">
        <f>' CALCULATIONS'!AS510</f>
        <v>0</v>
      </c>
      <c r="AH271" s="83">
        <f>' CALCULATIONS'!AT510</f>
        <v>0</v>
      </c>
      <c r="AI271" s="83">
        <f>' CALCULATIONS'!AU510</f>
        <v>0</v>
      </c>
      <c r="AJ271" s="83">
        <f>' CALCULATIONS'!AV510</f>
        <v>0</v>
      </c>
      <c r="AK271" s="83">
        <f>' CALCULATIONS'!AW510</f>
        <v>2213279.4631499648</v>
      </c>
      <c r="AL271" s="83">
        <f>' CALCULATIONS'!AX510</f>
        <v>2092150.2797999978</v>
      </c>
      <c r="AM271" s="83">
        <f>' CALCULATIONS'!AY510</f>
        <v>23094904.376249969</v>
      </c>
      <c r="AN271" s="83">
        <f>' CALCULATIONS'!AZ510</f>
        <v>35793600.170075983</v>
      </c>
      <c r="AO271" s="83">
        <f>' CALCULATIONS'!BA510</f>
        <v>14851172.459339976</v>
      </c>
      <c r="AP271" s="83">
        <f>' CALCULATIONS'!BB510</f>
        <v>52778630.095178425</v>
      </c>
      <c r="AQ271" s="83">
        <f>' CALCULATIONS'!BC510</f>
        <v>7132718.1989700198</v>
      </c>
      <c r="AR271" s="83">
        <f>' CALCULATIONS'!BD510</f>
        <v>13111693.690636814</v>
      </c>
      <c r="AS271" s="83">
        <f>' CALCULATIONS'!BE510</f>
        <v>0</v>
      </c>
      <c r="AT271" s="83">
        <f>' CALCULATIONS'!BF510</f>
        <v>0</v>
      </c>
      <c r="AU271" s="83">
        <f>' CALCULATIONS'!BG510</f>
        <v>0</v>
      </c>
      <c r="AV271" s="83">
        <f>' CALCULATIONS'!BH510</f>
        <v>0</v>
      </c>
      <c r="AW271" s="83">
        <f>' CALCULATIONS'!BI510</f>
        <v>0</v>
      </c>
      <c r="AX271" s="83">
        <f>' CALCULATIONS'!BJ510</f>
        <v>0</v>
      </c>
      <c r="AY271" s="83">
        <f>' CALCULATIONS'!BK510</f>
        <v>0</v>
      </c>
      <c r="AZ271" s="83">
        <f>' CALCULATIONS'!BL510</f>
        <v>493144.98420095444</v>
      </c>
      <c r="BA271" s="83">
        <f>' CALCULATIONS'!BM510</f>
        <v>3063682.9307951927</v>
      </c>
      <c r="BB271" s="83">
        <f>' CALCULATIONS'!BN510</f>
        <v>10712296.550170124</v>
      </c>
      <c r="BC271" s="83">
        <f>' CALCULATIONS'!BO510</f>
        <v>8405485.3631095141</v>
      </c>
      <c r="BD271" s="83">
        <f>' CALCULATIONS'!BP510</f>
        <v>14023368.998545155</v>
      </c>
      <c r="BE271" s="83">
        <f>' CALCULATIONS'!BQ510</f>
        <v>0</v>
      </c>
      <c r="BF271" s="83">
        <f>' CALCULATIONS'!BR510</f>
        <v>12183801.127235264</v>
      </c>
      <c r="BG271" s="83">
        <f>' CALCULATIONS'!BS510</f>
        <v>744920.61554852128</v>
      </c>
      <c r="BH271" s="83">
        <f>' CALCULATIONS'!BT510</f>
        <v>4738789.6243449152</v>
      </c>
      <c r="BI271" s="83">
        <f>' CALCULATIONS'!BU510</f>
        <v>0</v>
      </c>
      <c r="BJ271" s="83">
        <f>' CALCULATIONS'!BV510</f>
        <v>0</v>
      </c>
      <c r="BK271" s="650">
        <f t="shared" si="4"/>
        <v>432677416.49475074</v>
      </c>
    </row>
    <row r="272" spans="1:63" ht="15.75" x14ac:dyDescent="0.25">
      <c r="A272" s="969" t="s">
        <v>975</v>
      </c>
      <c r="C272" s="83">
        <f>' CALCULATIONS'!O514</f>
        <v>0</v>
      </c>
      <c r="D272" s="83">
        <f>' CALCULATIONS'!P514</f>
        <v>0</v>
      </c>
      <c r="E272" s="83">
        <f>' CALCULATIONS'!Q514</f>
        <v>0</v>
      </c>
      <c r="F272" s="83">
        <f>' CALCULATIONS'!R514</f>
        <v>0</v>
      </c>
      <c r="G272" s="83">
        <f>' CALCULATIONS'!S514</f>
        <v>0</v>
      </c>
      <c r="H272" s="83">
        <f>' CALCULATIONS'!T514</f>
        <v>0</v>
      </c>
      <c r="I272" s="83">
        <f>' CALCULATIONS'!U514</f>
        <v>0</v>
      </c>
      <c r="J272" s="83">
        <f>' CALCULATIONS'!V514</f>
        <v>0</v>
      </c>
      <c r="K272" s="83">
        <f>' CALCULATIONS'!W514</f>
        <v>0</v>
      </c>
      <c r="L272" s="83">
        <f>' CALCULATIONS'!X514</f>
        <v>0</v>
      </c>
      <c r="M272" s="83">
        <f>' CALCULATIONS'!Y514</f>
        <v>0</v>
      </c>
      <c r="N272" s="83">
        <f>' CALCULATIONS'!Z514</f>
        <v>0</v>
      </c>
      <c r="O272" s="83">
        <f>' CALCULATIONS'!AA514</f>
        <v>0</v>
      </c>
      <c r="P272" s="83">
        <f>' CALCULATIONS'!AB514</f>
        <v>0</v>
      </c>
      <c r="Q272" s="83">
        <f>' CALCULATIONS'!AC514</f>
        <v>0</v>
      </c>
      <c r="R272" s="83">
        <f>' CALCULATIONS'!AD514</f>
        <v>0</v>
      </c>
      <c r="S272" s="83">
        <f>' CALCULATIONS'!AE514</f>
        <v>0</v>
      </c>
      <c r="T272" s="83">
        <f>' CALCULATIONS'!AF514</f>
        <v>0</v>
      </c>
      <c r="U272" s="83">
        <f>' CALCULATIONS'!AG514</f>
        <v>0</v>
      </c>
      <c r="V272" s="83">
        <f>' CALCULATIONS'!AH514</f>
        <v>0</v>
      </c>
      <c r="W272" s="83">
        <f>' CALCULATIONS'!AI514</f>
        <v>0</v>
      </c>
      <c r="X272" s="83">
        <f>' CALCULATIONS'!AJ514</f>
        <v>0</v>
      </c>
      <c r="Y272" s="83">
        <f>' CALCULATIONS'!AK514</f>
        <v>0</v>
      </c>
      <c r="Z272" s="83">
        <f>' CALCULATIONS'!AL514</f>
        <v>0</v>
      </c>
      <c r="AA272" s="83">
        <f>' CALCULATIONS'!AM514</f>
        <v>27757902.150000002</v>
      </c>
      <c r="AB272" s="83">
        <f>' CALCULATIONS'!AN514</f>
        <v>21128164.318800006</v>
      </c>
      <c r="AC272" s="83">
        <f>' CALCULATIONS'!AO514</f>
        <v>9377564.1299999878</v>
      </c>
      <c r="AD272" s="83">
        <f>' CALCULATIONS'!AP514</f>
        <v>427037.96519999206</v>
      </c>
      <c r="AE272" s="83">
        <f>' CALCULATIONS'!AQ514</f>
        <v>6930258.0732000098</v>
      </c>
      <c r="AF272" s="83">
        <f>' CALCULATIONS'!AR514</f>
        <v>32126439.034800008</v>
      </c>
      <c r="AG272" s="83">
        <f>' CALCULATIONS'!AS514</f>
        <v>0</v>
      </c>
      <c r="AH272" s="83">
        <f>' CALCULATIONS'!AT514</f>
        <v>0</v>
      </c>
      <c r="AI272" s="83">
        <f>' CALCULATIONS'!AU514</f>
        <v>0</v>
      </c>
      <c r="AJ272" s="83">
        <f>' CALCULATIONS'!AV514</f>
        <v>0</v>
      </c>
      <c r="AK272" s="83">
        <f>' CALCULATIONS'!AW514</f>
        <v>0</v>
      </c>
      <c r="AL272" s="83">
        <f>' CALCULATIONS'!AX514</f>
        <v>4652950.697999984</v>
      </c>
      <c r="AM272" s="83">
        <f>' CALCULATIONS'!AY514</f>
        <v>0</v>
      </c>
      <c r="AN272" s="83">
        <f>' CALCULATIONS'!AZ514</f>
        <v>5790348.7733519897</v>
      </c>
      <c r="AO272" s="83">
        <f>' CALCULATIONS'!BA514</f>
        <v>0</v>
      </c>
      <c r="AP272" s="83">
        <f>' CALCULATIONS'!BB514</f>
        <v>21149245.387234792</v>
      </c>
      <c r="AQ272" s="83">
        <f>' CALCULATIONS'!BC514</f>
        <v>0</v>
      </c>
      <c r="AR272" s="83">
        <f>' CALCULATIONS'!BD514</f>
        <v>15947347.776188403</v>
      </c>
      <c r="AS272" s="83">
        <f>' CALCULATIONS'!BE514</f>
        <v>0</v>
      </c>
      <c r="AT272" s="83">
        <f>' CALCULATIONS'!BF514</f>
        <v>5814945.0800891817</v>
      </c>
      <c r="AU272" s="83">
        <f>' CALCULATIONS'!BG514</f>
        <v>0</v>
      </c>
      <c r="AV272" s="83">
        <f>' CALCULATIONS'!BH514</f>
        <v>0</v>
      </c>
      <c r="AW272" s="83">
        <f>' CALCULATIONS'!BI514</f>
        <v>0</v>
      </c>
      <c r="AX272" s="83">
        <f>' CALCULATIONS'!BJ514</f>
        <v>5635409.7284990996</v>
      </c>
      <c r="AY272" s="83">
        <f>' CALCULATIONS'!BK514</f>
        <v>35446042.905081525</v>
      </c>
      <c r="AZ272" s="83">
        <f>' CALCULATIONS'!BL514</f>
        <v>20161645.879161581</v>
      </c>
      <c r="BA272" s="83">
        <f>' CALCULATIONS'!BM514</f>
        <v>0</v>
      </c>
      <c r="BB272" s="83">
        <f>' CALCULATIONS'!BN514</f>
        <v>25228234.107753605</v>
      </c>
      <c r="BC272" s="83">
        <f>' CALCULATIONS'!BO514</f>
        <v>4477697.9518233538</v>
      </c>
      <c r="BD272" s="83">
        <f>' CALCULATIONS'!BP514</f>
        <v>18920746.417367503</v>
      </c>
      <c r="BE272" s="83">
        <f>' CALCULATIONS'!BQ514</f>
        <v>0</v>
      </c>
      <c r="BF272" s="83">
        <f>' CALCULATIONS'!BR514</f>
        <v>18554228.06843394</v>
      </c>
      <c r="BG272" s="83">
        <f>' CALCULATIONS'!BS514</f>
        <v>0</v>
      </c>
      <c r="BH272" s="83">
        <f>' CALCULATIONS'!BT514</f>
        <v>3839518.5139317513</v>
      </c>
      <c r="BI272" s="83">
        <f>' CALCULATIONS'!BU514</f>
        <v>0</v>
      </c>
      <c r="BJ272" s="83">
        <f>' CALCULATIONS'!BV514</f>
        <v>0</v>
      </c>
      <c r="BK272" s="650">
        <f t="shared" si="4"/>
        <v>283365726.95891666</v>
      </c>
    </row>
    <row r="273" spans="1:63" ht="15.75" x14ac:dyDescent="0.25">
      <c r="A273" s="169" t="s">
        <v>863</v>
      </c>
      <c r="C273" s="83">
        <f>C274+C275+C276</f>
        <v>179333366.57142857</v>
      </c>
      <c r="D273" s="83">
        <f t="shared" ref="D273:BJ273" si="132">D274+D275+D276</f>
        <v>137908700.57142857</v>
      </c>
      <c r="E273" s="83">
        <f t="shared" si="132"/>
        <v>138188156.5714286</v>
      </c>
      <c r="F273" s="83">
        <f t="shared" si="132"/>
        <v>106204289.57142857</v>
      </c>
      <c r="G273" s="83">
        <f t="shared" si="132"/>
        <v>171405080.57142857</v>
      </c>
      <c r="H273" s="83">
        <f t="shared" si="132"/>
        <v>218371261.07142857</v>
      </c>
      <c r="I273" s="83">
        <f t="shared" si="132"/>
        <v>204974519.5714286</v>
      </c>
      <c r="J273" s="83">
        <f t="shared" si="132"/>
        <v>133016197.07142857</v>
      </c>
      <c r="K273" s="83">
        <f t="shared" si="132"/>
        <v>159993925.07142857</v>
      </c>
      <c r="L273" s="83">
        <f t="shared" si="132"/>
        <v>168533734.07142857</v>
      </c>
      <c r="M273" s="83">
        <f t="shared" si="132"/>
        <v>191845412.57142857</v>
      </c>
      <c r="N273" s="83">
        <f t="shared" si="132"/>
        <v>284265899.5714286</v>
      </c>
      <c r="O273" s="83">
        <f t="shared" si="132"/>
        <v>227853928.84242854</v>
      </c>
      <c r="P273" s="83">
        <f t="shared" si="132"/>
        <v>178069436.07342854</v>
      </c>
      <c r="Q273" s="83">
        <f t="shared" si="132"/>
        <v>183600813.90342858</v>
      </c>
      <c r="R273" s="83">
        <f t="shared" si="132"/>
        <v>144102173.13942859</v>
      </c>
      <c r="S273" s="83">
        <f t="shared" si="132"/>
        <v>219322084.12542856</v>
      </c>
      <c r="T273" s="83">
        <f t="shared" si="132"/>
        <v>264703278.58842853</v>
      </c>
      <c r="U273" s="83">
        <f t="shared" si="132"/>
        <v>255469412.49642858</v>
      </c>
      <c r="V273" s="83">
        <f t="shared" si="132"/>
        <v>172908835.65042859</v>
      </c>
      <c r="W273" s="83">
        <f t="shared" si="132"/>
        <v>207096781.06842855</v>
      </c>
      <c r="X273" s="83">
        <f t="shared" si="132"/>
        <v>211080958.84842858</v>
      </c>
      <c r="Y273" s="83">
        <f t="shared" si="132"/>
        <v>241330646.94342858</v>
      </c>
      <c r="Z273" s="83">
        <f t="shared" si="132"/>
        <v>335523855.62442857</v>
      </c>
      <c r="AA273" s="83">
        <f t="shared" si="132"/>
        <v>269956909.46798056</v>
      </c>
      <c r="AB273" s="83">
        <f t="shared" si="132"/>
        <v>228003454.79658857</v>
      </c>
      <c r="AC273" s="83">
        <f t="shared" si="132"/>
        <v>222960777.32546058</v>
      </c>
      <c r="AD273" s="83">
        <f t="shared" si="132"/>
        <v>192873324.67420456</v>
      </c>
      <c r="AE273" s="83">
        <f t="shared" si="132"/>
        <v>260862137.65156457</v>
      </c>
      <c r="AF273" s="83">
        <f t="shared" si="132"/>
        <v>320599137.24962062</v>
      </c>
      <c r="AG273" s="83">
        <f t="shared" si="132"/>
        <v>299541056.19189256</v>
      </c>
      <c r="AH273" s="83">
        <f t="shared" si="132"/>
        <v>223267418.40086058</v>
      </c>
      <c r="AI273" s="83">
        <f t="shared" si="132"/>
        <v>248223918.72618857</v>
      </c>
      <c r="AJ273" s="83">
        <f t="shared" si="132"/>
        <v>263583732.25696459</v>
      </c>
      <c r="AK273" s="83">
        <f t="shared" si="132"/>
        <v>284397308.77353263</v>
      </c>
      <c r="AL273" s="83">
        <f t="shared" si="132"/>
        <v>395482357.24247652</v>
      </c>
      <c r="AM273" s="83">
        <f t="shared" si="132"/>
        <v>281503345.83352357</v>
      </c>
      <c r="AN273" s="83">
        <f t="shared" si="132"/>
        <v>237507409.93659976</v>
      </c>
      <c r="AO273" s="83">
        <f t="shared" si="132"/>
        <v>232264779.6112797</v>
      </c>
      <c r="AP273" s="83">
        <f t="shared" si="132"/>
        <v>201012607.75759229</v>
      </c>
      <c r="AQ273" s="83">
        <f t="shared" si="132"/>
        <v>271986268.53630686</v>
      </c>
      <c r="AR273" s="83">
        <f t="shared" si="132"/>
        <v>334498687.1039921</v>
      </c>
      <c r="AS273" s="83">
        <f t="shared" si="132"/>
        <v>312570780.88098466</v>
      </c>
      <c r="AT273" s="83">
        <f t="shared" si="132"/>
        <v>232862220.11509985</v>
      </c>
      <c r="AU273" s="83">
        <f t="shared" si="132"/>
        <v>258825484.06704208</v>
      </c>
      <c r="AV273" s="83">
        <f t="shared" si="132"/>
        <v>274962743.68777055</v>
      </c>
      <c r="AW273" s="83">
        <f t="shared" si="132"/>
        <v>296624267.11111802</v>
      </c>
      <c r="AX273" s="83">
        <f t="shared" si="132"/>
        <v>412973506.39041102</v>
      </c>
      <c r="AY273" s="83">
        <f t="shared" si="132"/>
        <v>300326590.84159613</v>
      </c>
      <c r="AZ273" s="83">
        <f t="shared" si="132"/>
        <v>253255453.20691082</v>
      </c>
      <c r="BA273" s="83">
        <f t="shared" si="132"/>
        <v>247841121.21824652</v>
      </c>
      <c r="BB273" s="83">
        <f t="shared" si="132"/>
        <v>214545978.37503091</v>
      </c>
      <c r="BC273" s="83">
        <f t="shared" si="132"/>
        <v>290174438.1009922</v>
      </c>
      <c r="BD273" s="83">
        <f t="shared" si="132"/>
        <v>356753896.6499787</v>
      </c>
      <c r="BE273" s="83">
        <f t="shared" si="132"/>
        <v>333492281.66949785</v>
      </c>
      <c r="BF273" s="83">
        <f t="shared" si="132"/>
        <v>248455235.43187556</v>
      </c>
      <c r="BG273" s="83">
        <f t="shared" si="132"/>
        <v>276215303.68521476</v>
      </c>
      <c r="BH273" s="83">
        <f t="shared" si="132"/>
        <v>293284767.16747075</v>
      </c>
      <c r="BI273" s="83">
        <f t="shared" si="132"/>
        <v>316467554.45396441</v>
      </c>
      <c r="BJ273" s="83">
        <f t="shared" si="132"/>
        <v>440337901.85697985</v>
      </c>
      <c r="BK273" s="650">
        <f t="shared" si="4"/>
        <v>14863596904.608103</v>
      </c>
    </row>
    <row r="274" spans="1:63" ht="15.75" x14ac:dyDescent="0.25">
      <c r="A274" s="634" t="s">
        <v>864</v>
      </c>
      <c r="C274" s="83">
        <f>ASSETS!HZ20</f>
        <v>4071428.5714285718</v>
      </c>
      <c r="D274" s="83">
        <f>ASSETS!IA20</f>
        <v>4071428.5714285718</v>
      </c>
      <c r="E274" s="83">
        <f>ASSETS!IB20</f>
        <v>4071428.5714285718</v>
      </c>
      <c r="F274" s="83">
        <f>ASSETS!IC20</f>
        <v>4071428.5714285718</v>
      </c>
      <c r="G274" s="83">
        <f>ASSETS!ID20</f>
        <v>4071428.5714285718</v>
      </c>
      <c r="H274" s="83">
        <f>ASSETS!IE20</f>
        <v>4071428.5714285718</v>
      </c>
      <c r="I274" s="83">
        <f>ASSETS!IF20</f>
        <v>4071428.5714285718</v>
      </c>
      <c r="J274" s="83">
        <f>ASSETS!IG20</f>
        <v>4071428.5714285718</v>
      </c>
      <c r="K274" s="83">
        <f>ASSETS!IH20</f>
        <v>4071428.5714285718</v>
      </c>
      <c r="L274" s="83">
        <f>ASSETS!II20</f>
        <v>4071428.5714285718</v>
      </c>
      <c r="M274" s="83">
        <f>ASSETS!IJ20</f>
        <v>4071428.5714285718</v>
      </c>
      <c r="N274" s="83">
        <f>ASSETS!IK20</f>
        <v>4071428.5714285718</v>
      </c>
      <c r="O274" s="83">
        <f>ASSETS!IL20</f>
        <v>4071428.5714285718</v>
      </c>
      <c r="P274" s="83">
        <f>ASSETS!IM20</f>
        <v>4071428.5714285718</v>
      </c>
      <c r="Q274" s="83">
        <f>ASSETS!IN20</f>
        <v>4071428.5714285718</v>
      </c>
      <c r="R274" s="83">
        <f>ASSETS!IO20</f>
        <v>4071428.5714285718</v>
      </c>
      <c r="S274" s="83">
        <f>ASSETS!IP20</f>
        <v>4071428.5714285718</v>
      </c>
      <c r="T274" s="83">
        <f>ASSETS!IQ20</f>
        <v>4071428.5714285718</v>
      </c>
      <c r="U274" s="83">
        <f>ASSETS!IR20</f>
        <v>4071428.5714285718</v>
      </c>
      <c r="V274" s="83">
        <f>ASSETS!IS20</f>
        <v>4071428.5714285718</v>
      </c>
      <c r="W274" s="83">
        <f>ASSETS!IT20</f>
        <v>4071428.5714285718</v>
      </c>
      <c r="X274" s="83">
        <f>ASSETS!IU20</f>
        <v>4071428.5714285718</v>
      </c>
      <c r="Y274" s="83">
        <f>ASSETS!IV20</f>
        <v>4071428.5714285718</v>
      </c>
      <c r="Z274" s="83">
        <f>ASSETS!IW20</f>
        <v>4071428.5714285718</v>
      </c>
      <c r="AA274" s="83">
        <f>ASSETS!IX20</f>
        <v>4071428.5714285718</v>
      </c>
      <c r="AB274" s="83">
        <f>ASSETS!IY20</f>
        <v>4071428.5714285718</v>
      </c>
      <c r="AC274" s="83">
        <f>ASSETS!IZ20</f>
        <v>4071428.5714285718</v>
      </c>
      <c r="AD274" s="83">
        <f>ASSETS!JA20</f>
        <v>4071428.5714285718</v>
      </c>
      <c r="AE274" s="83">
        <f>ASSETS!JB20</f>
        <v>4071428.5714285718</v>
      </c>
      <c r="AF274" s="83">
        <f>ASSETS!JC20</f>
        <v>4071428.5714285718</v>
      </c>
      <c r="AG274" s="83">
        <f>ASSETS!JD20</f>
        <v>4071428.5714285718</v>
      </c>
      <c r="AH274" s="83">
        <f>ASSETS!JE20</f>
        <v>4071428.5714285718</v>
      </c>
      <c r="AI274" s="83">
        <f>ASSETS!JF20</f>
        <v>4071428.5714285718</v>
      </c>
      <c r="AJ274" s="83">
        <f>ASSETS!JG20</f>
        <v>4071428.5714285718</v>
      </c>
      <c r="AK274" s="83">
        <f>ASSETS!JH20</f>
        <v>4071428.5714285718</v>
      </c>
      <c r="AL274" s="83">
        <f>ASSETS!JI20</f>
        <v>4071428.5714285718</v>
      </c>
      <c r="AM274" s="83">
        <f>ASSETS!JJ20</f>
        <v>4071428.5714285718</v>
      </c>
      <c r="AN274" s="83">
        <f>ASSETS!JK20</f>
        <v>4071428.5714285718</v>
      </c>
      <c r="AO274" s="83">
        <f>ASSETS!JL20</f>
        <v>4071428.5714285718</v>
      </c>
      <c r="AP274" s="83">
        <f>ASSETS!JM20</f>
        <v>4071428.5714285718</v>
      </c>
      <c r="AQ274" s="83">
        <f>ASSETS!JN20</f>
        <v>4071428.5714285718</v>
      </c>
      <c r="AR274" s="83">
        <f>ASSETS!JO20</f>
        <v>4071428.5714285718</v>
      </c>
      <c r="AS274" s="83">
        <f>ASSETS!JP20</f>
        <v>4071428.5714285718</v>
      </c>
      <c r="AT274" s="83">
        <f>ASSETS!JQ20</f>
        <v>4071428.5714285718</v>
      </c>
      <c r="AU274" s="83">
        <f>ASSETS!JR20</f>
        <v>4071428.5714285718</v>
      </c>
      <c r="AV274" s="83">
        <f>ASSETS!JS20</f>
        <v>4071428.5714285718</v>
      </c>
      <c r="AW274" s="83">
        <f>ASSETS!JT20</f>
        <v>4071428.5714285718</v>
      </c>
      <c r="AX274" s="83">
        <f>ASSETS!JU20</f>
        <v>4071428.5714285718</v>
      </c>
      <c r="AY274" s="83">
        <f>ASSETS!JV20</f>
        <v>4071428.5714285718</v>
      </c>
      <c r="AZ274" s="83">
        <f>ASSETS!JW20</f>
        <v>4071428.5714285718</v>
      </c>
      <c r="BA274" s="83">
        <f>ASSETS!JX20</f>
        <v>4071428.5714285718</v>
      </c>
      <c r="BB274" s="83">
        <f>ASSETS!JY20</f>
        <v>4071428.5714285718</v>
      </c>
      <c r="BC274" s="83">
        <f>ASSETS!JZ20</f>
        <v>4071428.5714285718</v>
      </c>
      <c r="BD274" s="83">
        <f>ASSETS!KA20</f>
        <v>4071428.5714285718</v>
      </c>
      <c r="BE274" s="83">
        <f>ASSETS!KB20</f>
        <v>4071428.5714285718</v>
      </c>
      <c r="BF274" s="83">
        <f>ASSETS!KC20</f>
        <v>4071428.5714285718</v>
      </c>
      <c r="BG274" s="83">
        <f>ASSETS!KD20</f>
        <v>4071428.5714285718</v>
      </c>
      <c r="BH274" s="83">
        <f>ASSETS!KE20</f>
        <v>4071428.5714285718</v>
      </c>
      <c r="BI274" s="83">
        <f>ASSETS!KF20</f>
        <v>4071428.5714285718</v>
      </c>
      <c r="BJ274" s="83">
        <f>ASSETS!KG20</f>
        <v>4071428.5714285718</v>
      </c>
      <c r="BK274" s="650">
        <f t="shared" si="4"/>
        <v>244285714.28571412</v>
      </c>
    </row>
    <row r="275" spans="1:63" ht="15.75" x14ac:dyDescent="0.25">
      <c r="A275" s="634" t="s">
        <v>828</v>
      </c>
      <c r="C275" s="83">
        <f>ASSETS!HZ151</f>
        <v>0</v>
      </c>
      <c r="D275" s="83">
        <f>ASSETS!IA151</f>
        <v>0</v>
      </c>
      <c r="E275" s="83">
        <f>ASSETS!IB151</f>
        <v>0</v>
      </c>
      <c r="F275" s="83">
        <f>ASSETS!IC151</f>
        <v>0</v>
      </c>
      <c r="G275" s="83">
        <f>ASSETS!ID151</f>
        <v>0</v>
      </c>
      <c r="H275" s="83">
        <f>ASSETS!IE151</f>
        <v>0</v>
      </c>
      <c r="I275" s="83">
        <f>ASSETS!IF151</f>
        <v>0</v>
      </c>
      <c r="J275" s="83">
        <f>ASSETS!IG151</f>
        <v>0</v>
      </c>
      <c r="K275" s="83">
        <f>ASSETS!IH151</f>
        <v>0</v>
      </c>
      <c r="L275" s="83">
        <f>ASSETS!II151</f>
        <v>0</v>
      </c>
      <c r="M275" s="83">
        <f>ASSETS!IJ151</f>
        <v>0</v>
      </c>
      <c r="N275" s="83">
        <f>ASSETS!IK151</f>
        <v>0</v>
      </c>
      <c r="O275" s="83">
        <f>ASSETS!IL151</f>
        <v>0</v>
      </c>
      <c r="P275" s="83">
        <f>ASSETS!IM151</f>
        <v>0</v>
      </c>
      <c r="Q275" s="83">
        <f>ASSETS!IN151</f>
        <v>0</v>
      </c>
      <c r="R275" s="83">
        <f>ASSETS!IO151</f>
        <v>0</v>
      </c>
      <c r="S275" s="83">
        <f>ASSETS!IP151</f>
        <v>0</v>
      </c>
      <c r="T275" s="83">
        <f>ASSETS!IQ151</f>
        <v>0</v>
      </c>
      <c r="U275" s="83">
        <f>ASSETS!IR151</f>
        <v>0</v>
      </c>
      <c r="V275" s="83">
        <f>ASSETS!IS151</f>
        <v>0</v>
      </c>
      <c r="W275" s="83">
        <f>ASSETS!IT151</f>
        <v>0</v>
      </c>
      <c r="X275" s="83">
        <f>ASSETS!IU151</f>
        <v>0</v>
      </c>
      <c r="Y275" s="83">
        <f>ASSETS!IV151</f>
        <v>0</v>
      </c>
      <c r="Z275" s="83">
        <f>ASSETS!IW151</f>
        <v>0</v>
      </c>
      <c r="AA275" s="83">
        <f>ASSETS!IX151</f>
        <v>0</v>
      </c>
      <c r="AB275" s="83">
        <f>ASSETS!IY151</f>
        <v>0</v>
      </c>
      <c r="AC275" s="83">
        <f>ASSETS!IZ151</f>
        <v>0</v>
      </c>
      <c r="AD275" s="83">
        <f>ASSETS!JA151</f>
        <v>0</v>
      </c>
      <c r="AE275" s="83">
        <f>ASSETS!JB151</f>
        <v>0</v>
      </c>
      <c r="AF275" s="83">
        <f>ASSETS!JC151</f>
        <v>0</v>
      </c>
      <c r="AG275" s="83">
        <f>ASSETS!JD151</f>
        <v>0</v>
      </c>
      <c r="AH275" s="83">
        <f>ASSETS!JE151</f>
        <v>0</v>
      </c>
      <c r="AI275" s="83">
        <f>ASSETS!JF151</f>
        <v>0</v>
      </c>
      <c r="AJ275" s="83">
        <f>ASSETS!JG151</f>
        <v>0</v>
      </c>
      <c r="AK275" s="83">
        <f>ASSETS!JH151</f>
        <v>0</v>
      </c>
      <c r="AL275" s="83">
        <f>ASSETS!JI151</f>
        <v>0</v>
      </c>
      <c r="AM275" s="83">
        <f>ASSETS!JJ151</f>
        <v>0</v>
      </c>
      <c r="AN275" s="83">
        <f>ASSETS!JK151</f>
        <v>0</v>
      </c>
      <c r="AO275" s="83">
        <f>ASSETS!JL151</f>
        <v>0</v>
      </c>
      <c r="AP275" s="83">
        <f>ASSETS!JM151</f>
        <v>0</v>
      </c>
      <c r="AQ275" s="83">
        <f>ASSETS!JN151</f>
        <v>0</v>
      </c>
      <c r="AR275" s="83">
        <f>ASSETS!JO151</f>
        <v>0</v>
      </c>
      <c r="AS275" s="83">
        <f>ASSETS!JP151</f>
        <v>0</v>
      </c>
      <c r="AT275" s="83">
        <f>ASSETS!JQ151</f>
        <v>0</v>
      </c>
      <c r="AU275" s="83">
        <f>ASSETS!JR151</f>
        <v>0</v>
      </c>
      <c r="AV275" s="83">
        <f>ASSETS!JS151</f>
        <v>0</v>
      </c>
      <c r="AW275" s="83">
        <f>ASSETS!JT151</f>
        <v>0</v>
      </c>
      <c r="AX275" s="83">
        <f>ASSETS!JU151</f>
        <v>0</v>
      </c>
      <c r="AY275" s="83">
        <f>ASSETS!JV151</f>
        <v>0</v>
      </c>
      <c r="AZ275" s="83">
        <f>ASSETS!JW151</f>
        <v>0</v>
      </c>
      <c r="BA275" s="83">
        <f>ASSETS!JX151</f>
        <v>0</v>
      </c>
      <c r="BB275" s="83">
        <f>ASSETS!JY151</f>
        <v>0</v>
      </c>
      <c r="BC275" s="83">
        <f>ASSETS!JZ151</f>
        <v>0</v>
      </c>
      <c r="BD275" s="83">
        <f>ASSETS!KA151</f>
        <v>0</v>
      </c>
      <c r="BE275" s="83">
        <f>ASSETS!KB151</f>
        <v>0</v>
      </c>
      <c r="BF275" s="83">
        <f>ASSETS!KC151</f>
        <v>0</v>
      </c>
      <c r="BG275" s="83">
        <f>ASSETS!KD151</f>
        <v>0</v>
      </c>
      <c r="BH275" s="83">
        <f>ASSETS!KE151</f>
        <v>0</v>
      </c>
      <c r="BI275" s="83">
        <f>ASSETS!KF151</f>
        <v>0</v>
      </c>
      <c r="BJ275" s="83">
        <f>ASSETS!KG151</f>
        <v>0</v>
      </c>
      <c r="BK275" s="650">
        <f t="shared" si="4"/>
        <v>0</v>
      </c>
    </row>
    <row r="276" spans="1:63" ht="15.75" x14ac:dyDescent="0.25">
      <c r="A276" s="634" t="s">
        <v>867</v>
      </c>
      <c r="C276" s="83">
        <f>' CALCULATIONS'!O1744</f>
        <v>175261938</v>
      </c>
      <c r="D276" s="83">
        <f>' CALCULATIONS'!P1744</f>
        <v>133837272</v>
      </c>
      <c r="E276" s="83">
        <f>' CALCULATIONS'!Q1744</f>
        <v>134116728.00000003</v>
      </c>
      <c r="F276" s="83">
        <f>' CALCULATIONS'!R1744</f>
        <v>102132861</v>
      </c>
      <c r="G276" s="83">
        <f>' CALCULATIONS'!S1744</f>
        <v>167333652</v>
      </c>
      <c r="H276" s="83">
        <f>' CALCULATIONS'!T1744</f>
        <v>214299832.5</v>
      </c>
      <c r="I276" s="83">
        <f>' CALCULATIONS'!U1744</f>
        <v>200903091.00000003</v>
      </c>
      <c r="J276" s="83">
        <f>' CALCULATIONS'!V1744</f>
        <v>128944768.5</v>
      </c>
      <c r="K276" s="83">
        <f>' CALCULATIONS'!W1744</f>
        <v>155922496.5</v>
      </c>
      <c r="L276" s="83">
        <f>' CALCULATIONS'!X1744</f>
        <v>164462305.5</v>
      </c>
      <c r="M276" s="83">
        <f>' CALCULATIONS'!Y1744</f>
        <v>187773984</v>
      </c>
      <c r="N276" s="83">
        <f>' CALCULATIONS'!Z1744</f>
        <v>280194471</v>
      </c>
      <c r="O276" s="83">
        <f>' CALCULATIONS'!AA1744</f>
        <v>223782500.27099997</v>
      </c>
      <c r="P276" s="83">
        <f>' CALCULATIONS'!AB1744</f>
        <v>173998007.50199997</v>
      </c>
      <c r="Q276" s="83">
        <f>' CALCULATIONS'!AC1744</f>
        <v>179529385.33200002</v>
      </c>
      <c r="R276" s="83">
        <f>' CALCULATIONS'!AD1744</f>
        <v>140030744.56800002</v>
      </c>
      <c r="S276" s="83">
        <f>' CALCULATIONS'!AE1744</f>
        <v>215250655.55399999</v>
      </c>
      <c r="T276" s="83">
        <f>' CALCULATIONS'!AF1744</f>
        <v>260631850.01699996</v>
      </c>
      <c r="U276" s="83">
        <f>' CALCULATIONS'!AG1744</f>
        <v>251397983.92500001</v>
      </c>
      <c r="V276" s="83">
        <f>' CALCULATIONS'!AH1744</f>
        <v>168837407.07900003</v>
      </c>
      <c r="W276" s="83">
        <f>' CALCULATIONS'!AI1744</f>
        <v>203025352.49699998</v>
      </c>
      <c r="X276" s="83">
        <f>' CALCULATIONS'!AJ1744</f>
        <v>207009530.27700001</v>
      </c>
      <c r="Y276" s="83">
        <f>' CALCULATIONS'!AK1744</f>
        <v>237259218.37200001</v>
      </c>
      <c r="Z276" s="83">
        <f>' CALCULATIONS'!AL1744</f>
        <v>331452427.05299997</v>
      </c>
      <c r="AA276" s="83">
        <f>' CALCULATIONS'!AM1744</f>
        <v>265885480.89655197</v>
      </c>
      <c r="AB276" s="83">
        <f>' CALCULATIONS'!AN1744</f>
        <v>223932026.22516</v>
      </c>
      <c r="AC276" s="83">
        <f>' CALCULATIONS'!AO1744</f>
        <v>218889348.75403202</v>
      </c>
      <c r="AD276" s="83">
        <f>' CALCULATIONS'!AP1744</f>
        <v>188801896.10277599</v>
      </c>
      <c r="AE276" s="83">
        <f>' CALCULATIONS'!AQ1744</f>
        <v>256790709.080136</v>
      </c>
      <c r="AF276" s="83">
        <f>' CALCULATIONS'!AR1744</f>
        <v>316527708.67819202</v>
      </c>
      <c r="AG276" s="83">
        <f>' CALCULATIONS'!AS1744</f>
        <v>295469627.62046397</v>
      </c>
      <c r="AH276" s="83">
        <f>' CALCULATIONS'!AT1744</f>
        <v>219195989.82943201</v>
      </c>
      <c r="AI276" s="83">
        <f>' CALCULATIONS'!AU1744</f>
        <v>244152490.15476</v>
      </c>
      <c r="AJ276" s="83">
        <f>' CALCULATIONS'!AV1744</f>
        <v>259512303.68553603</v>
      </c>
      <c r="AK276" s="83">
        <f>' CALCULATIONS'!AW1744</f>
        <v>280325880.20210403</v>
      </c>
      <c r="AL276" s="83">
        <f>' CALCULATIONS'!AX1744</f>
        <v>391410928.67104793</v>
      </c>
      <c r="AM276" s="83">
        <f>' CALCULATIONS'!AY1744</f>
        <v>277431917.26209497</v>
      </c>
      <c r="AN276" s="83">
        <f>' CALCULATIONS'!AZ1744</f>
        <v>233435981.36517119</v>
      </c>
      <c r="AO276" s="83">
        <f>' CALCULATIONS'!BA1744</f>
        <v>228193351.03985113</v>
      </c>
      <c r="AP276" s="83">
        <f>' CALCULATIONS'!BB1744</f>
        <v>196941179.18616372</v>
      </c>
      <c r="AQ276" s="83">
        <f>' CALCULATIONS'!BC1744</f>
        <v>267914839.96487826</v>
      </c>
      <c r="AR276" s="83">
        <f>' CALCULATIONS'!BD1744</f>
        <v>330427258.53256351</v>
      </c>
      <c r="AS276" s="83">
        <f>' CALCULATIONS'!BE1744</f>
        <v>308499352.30955607</v>
      </c>
      <c r="AT276" s="83">
        <f>' CALCULATIONS'!BF1744</f>
        <v>228790791.54367128</v>
      </c>
      <c r="AU276" s="83">
        <f>' CALCULATIONS'!BG1744</f>
        <v>254754055.49561352</v>
      </c>
      <c r="AV276" s="83">
        <f>' CALCULATIONS'!BH1744</f>
        <v>270891315.11634195</v>
      </c>
      <c r="AW276" s="83">
        <f>' CALCULATIONS'!BI1744</f>
        <v>292552838.53968942</v>
      </c>
      <c r="AX276" s="83">
        <f>' CALCULATIONS'!BJ1744</f>
        <v>408902077.81898242</v>
      </c>
      <c r="AY276" s="83">
        <f>' CALCULATIONS'!BK1744</f>
        <v>296255162.27016753</v>
      </c>
      <c r="AZ276" s="83">
        <f>' CALCULATIONS'!BL1744</f>
        <v>249184024.63548225</v>
      </c>
      <c r="BA276" s="83">
        <f>' CALCULATIONS'!BM1744</f>
        <v>243769692.64681795</v>
      </c>
      <c r="BB276" s="83">
        <f>' CALCULATIONS'!BN1744</f>
        <v>210474549.80360234</v>
      </c>
      <c r="BC276" s="83">
        <f>' CALCULATIONS'!BO1744</f>
        <v>286103009.52956361</v>
      </c>
      <c r="BD276" s="83">
        <f>' CALCULATIONS'!BP1744</f>
        <v>352682468.0785501</v>
      </c>
      <c r="BE276" s="83">
        <f>' CALCULATIONS'!BQ1744</f>
        <v>329420853.09806925</v>
      </c>
      <c r="BF276" s="83">
        <f>' CALCULATIONS'!BR1744</f>
        <v>244383806.86044699</v>
      </c>
      <c r="BG276" s="83">
        <f>' CALCULATIONS'!BS1744</f>
        <v>272143875.11378616</v>
      </c>
      <c r="BH276" s="83">
        <f>' CALCULATIONS'!BT1744</f>
        <v>289213338.59604216</v>
      </c>
      <c r="BI276" s="83">
        <f>' CALCULATIONS'!BU1744</f>
        <v>312396125.88253582</v>
      </c>
      <c r="BJ276" s="83">
        <f>' CALCULATIONS'!BV1744</f>
        <v>436266473.28555125</v>
      </c>
      <c r="BK276" s="650">
        <f t="shared" si="4"/>
        <v>14619311190.322393</v>
      </c>
    </row>
    <row r="277" spans="1:63" ht="15.75" x14ac:dyDescent="0.25">
      <c r="A277" s="169" t="s">
        <v>868</v>
      </c>
      <c r="C277" s="83">
        <f>ASSETS!HZ201</f>
        <v>235178216.15785939</v>
      </c>
      <c r="D277" s="83">
        <f>ASSETS!IA201</f>
        <v>178045712.56605664</v>
      </c>
      <c r="E277" s="83">
        <f>ASSETS!IB201</f>
        <v>180232977.54553315</v>
      </c>
      <c r="F277" s="83">
        <f>ASSETS!IC201</f>
        <v>138010049.53026903</v>
      </c>
      <c r="G277" s="83">
        <f>ASSETS!ID201</f>
        <v>224561157.25681162</v>
      </c>
      <c r="H277" s="83">
        <f>ASSETS!IE201</f>
        <v>286459218.42693138</v>
      </c>
      <c r="I277" s="83">
        <f>ASSETS!IF201</f>
        <v>270020680.92299169</v>
      </c>
      <c r="J277" s="83">
        <f>ASSETS!IG201</f>
        <v>173485920.45785439</v>
      </c>
      <c r="K277" s="83">
        <f>ASSETS!IH201</f>
        <v>210087277.24866554</v>
      </c>
      <c r="L277" s="83">
        <f>ASSETS!II201</f>
        <v>220226901.67813021</v>
      </c>
      <c r="M277" s="83">
        <f>ASSETS!IJ201</f>
        <v>252085400.9958683</v>
      </c>
      <c r="N277" s="83">
        <f>ASSETS!IK201</f>
        <v>373934440.11534184</v>
      </c>
      <c r="O277" s="83">
        <f>ASSETS!IL201</f>
        <v>345455283.39124107</v>
      </c>
      <c r="P277" s="83">
        <f>ASSETS!IM201</f>
        <v>266814647.22163579</v>
      </c>
      <c r="Q277" s="83">
        <f>ASSETS!IN201</f>
        <v>277729295.05058956</v>
      </c>
      <c r="R277" s="83">
        <f>ASSETS!IO201</f>
        <v>217645815.6411956</v>
      </c>
      <c r="S277" s="83">
        <f>ASSETS!IP201</f>
        <v>332361522.91355646</v>
      </c>
      <c r="T277" s="83">
        <f>ASSETS!IQ201</f>
        <v>400581108.02854234</v>
      </c>
      <c r="U277" s="83">
        <f>ASSETS!IR201</f>
        <v>388453721.55192703</v>
      </c>
      <c r="V277" s="83">
        <f>ASSETS!IS201</f>
        <v>261329563.91035983</v>
      </c>
      <c r="W277" s="83">
        <f>ASSETS!IT201</f>
        <v>314586834.15062034</v>
      </c>
      <c r="X277" s="83">
        <f>ASSETS!IU201</f>
        <v>318906890.27748328</v>
      </c>
      <c r="Y277" s="83">
        <f>ASSETS!IV201</f>
        <v>366323409.93497908</v>
      </c>
      <c r="Z277" s="83">
        <f>ASSETS!IW201</f>
        <v>508329206.70432431</v>
      </c>
      <c r="AA277" s="83">
        <f>ASSETS!IX201</f>
        <v>482939253.28953779</v>
      </c>
      <c r="AB277" s="83">
        <f>ASSETS!IY201</f>
        <v>405195030.86199844</v>
      </c>
      <c r="AC277" s="83">
        <f>ASSETS!IZ201</f>
        <v>398434974.18549055</v>
      </c>
      <c r="AD277" s="83">
        <f>ASSETS!JA201</f>
        <v>345344262.91658121</v>
      </c>
      <c r="AE277" s="83">
        <f>ASSETS!JB201</f>
        <v>466542070.22384489</v>
      </c>
      <c r="AF277" s="83">
        <f>ASSETS!JC201</f>
        <v>573092947.60507977</v>
      </c>
      <c r="AG277" s="83">
        <f>ASSETS!JD201</f>
        <v>537001668.64697611</v>
      </c>
      <c r="AH277" s="83">
        <f>ASSETS!JE201</f>
        <v>399519002.12728643</v>
      </c>
      <c r="AI277" s="83">
        <f>ASSETS!JF201</f>
        <v>444920253.34778351</v>
      </c>
      <c r="AJ277" s="83">
        <f>ASSETS!JG201</f>
        <v>471023107.41023624</v>
      </c>
      <c r="AK277" s="83">
        <f>ASSETS!JH201</f>
        <v>509193641.79613066</v>
      </c>
      <c r="AL277" s="83">
        <f>ASSETS!JI201</f>
        <v>706985080.21051335</v>
      </c>
      <c r="AM277" s="83">
        <f>ASSETS!JJ201</f>
        <v>467356479.26971656</v>
      </c>
      <c r="AN277" s="83">
        <f>ASSETS!JK201</f>
        <v>391773803.02257752</v>
      </c>
      <c r="AO277" s="83">
        <f>ASSETS!JL201</f>
        <v>385216337.5178436</v>
      </c>
      <c r="AP277" s="83">
        <f>ASSETS!JM201</f>
        <v>334050607.24925864</v>
      </c>
      <c r="AQ277" s="83">
        <f>ASSETS!JN201</f>
        <v>451438937.73130614</v>
      </c>
      <c r="AR277" s="83">
        <f>ASSETS!JO201</f>
        <v>554901471.61820769</v>
      </c>
      <c r="AS277" s="83">
        <f>ASSETS!JP201</f>
        <v>520007968.46826559</v>
      </c>
      <c r="AT277" s="83">
        <f>ASSETS!JQ201</f>
        <v>386730233.5161835</v>
      </c>
      <c r="AU277" s="83">
        <f>ASSETS!JR201</f>
        <v>430533095.92795444</v>
      </c>
      <c r="AV277" s="83">
        <f>ASSETS!JS201</f>
        <v>456018769.28732854</v>
      </c>
      <c r="AW277" s="83">
        <f>ASSETS!JT201</f>
        <v>492854692.59014761</v>
      </c>
      <c r="AX277" s="83">
        <f>ASSETS!JU201</f>
        <v>685097716.36565292</v>
      </c>
      <c r="AY277" s="83">
        <f>ASSETS!JV201</f>
        <v>441528584.3132937</v>
      </c>
      <c r="AZ277" s="83">
        <f>ASSETS!JW201</f>
        <v>370007936.67249525</v>
      </c>
      <c r="BA277" s="83">
        <f>ASSETS!JX201</f>
        <v>364058209.11068213</v>
      </c>
      <c r="BB277" s="83">
        <f>ASSETS!JY201</f>
        <v>315815600.02767074</v>
      </c>
      <c r="BC277" s="83">
        <f>ASSETS!JZ201</f>
        <v>426505292.82762241</v>
      </c>
      <c r="BD277" s="83">
        <f>ASSETS!KA201</f>
        <v>524013167.40176868</v>
      </c>
      <c r="BE277" s="83">
        <f>ASSETS!KB201</f>
        <v>491251317.64834112</v>
      </c>
      <c r="BF277" s="83">
        <f>ASSETS!KC201</f>
        <v>365444873.02290732</v>
      </c>
      <c r="BG277" s="83">
        <f>ASSETS!KD201</f>
        <v>406879537.74518818</v>
      </c>
      <c r="BH277" s="83">
        <f>ASSETS!KE201</f>
        <v>430735166.88134789</v>
      </c>
      <c r="BI277" s="83">
        <f>ASSETS!KF201</f>
        <v>465608365.98220325</v>
      </c>
      <c r="BJ277" s="83">
        <f>ASSETS!KG201</f>
        <v>646717430.79498363</v>
      </c>
      <c r="BK277" s="650">
        <f t="shared" si="4"/>
        <v>23285582139.293182</v>
      </c>
    </row>
    <row r="278" spans="1:63" ht="15.75" x14ac:dyDescent="0.25">
      <c r="A278" s="169" t="s">
        <v>865</v>
      </c>
      <c r="C278" s="83">
        <f>' MOD'!C213</f>
        <v>12865239.186466282</v>
      </c>
      <c r="D278" s="83">
        <f>' MOD'!D213</f>
        <v>12865239.186466282</v>
      </c>
      <c r="E278" s="83">
        <f>' MOD'!E213</f>
        <v>12865239.186466282</v>
      </c>
      <c r="F278" s="83">
        <f>' MOD'!F213</f>
        <v>12865239.186466282</v>
      </c>
      <c r="G278" s="83">
        <f>' MOD'!G213</f>
        <v>12865239.186466282</v>
      </c>
      <c r="H278" s="83">
        <f>' MOD'!H213</f>
        <v>12865239.186466282</v>
      </c>
      <c r="I278" s="83">
        <f>' MOD'!I213</f>
        <v>12865239.186466282</v>
      </c>
      <c r="J278" s="83">
        <f>' MOD'!J213</f>
        <v>12865239.186466282</v>
      </c>
      <c r="K278" s="83">
        <f>' MOD'!K213</f>
        <v>12865239.186466282</v>
      </c>
      <c r="L278" s="83">
        <f>' MOD'!L213</f>
        <v>12865239.186466282</v>
      </c>
      <c r="M278" s="83">
        <f>' MOD'!M213</f>
        <v>12865239.186466282</v>
      </c>
      <c r="N278" s="83">
        <f>' MOD'!N213</f>
        <v>12865239.186466282</v>
      </c>
      <c r="O278" s="83">
        <f>' MOD'!O213</f>
        <v>18976805.423021648</v>
      </c>
      <c r="P278" s="83">
        <f>' MOD'!P213</f>
        <v>18976805.423021648</v>
      </c>
      <c r="Q278" s="83">
        <f>' MOD'!Q213</f>
        <v>18976805.423021648</v>
      </c>
      <c r="R278" s="83">
        <f>' MOD'!R213</f>
        <v>18976805.423021648</v>
      </c>
      <c r="S278" s="83">
        <f>' MOD'!S213</f>
        <v>18976805.423021648</v>
      </c>
      <c r="T278" s="83">
        <f>' MOD'!T213</f>
        <v>18976805.423021648</v>
      </c>
      <c r="U278" s="83">
        <f>' MOD'!U213</f>
        <v>18976805.423021648</v>
      </c>
      <c r="V278" s="83">
        <f>' MOD'!V213</f>
        <v>18976805.423021648</v>
      </c>
      <c r="W278" s="83">
        <f>' MOD'!W213</f>
        <v>18976805.423021648</v>
      </c>
      <c r="X278" s="83">
        <f>' MOD'!X213</f>
        <v>18976805.423021648</v>
      </c>
      <c r="Y278" s="83">
        <f>' MOD'!Y213</f>
        <v>18976805.423021648</v>
      </c>
      <c r="Z278" s="83">
        <f>' MOD'!Z213</f>
        <v>18976805.423021648</v>
      </c>
      <c r="AA278" s="83">
        <f>' MOD'!AA213</f>
        <v>26164951.409420982</v>
      </c>
      <c r="AB278" s="83">
        <f>' MOD'!AB213</f>
        <v>26164951.409420982</v>
      </c>
      <c r="AC278" s="83">
        <f>' MOD'!AC213</f>
        <v>26164951.409420982</v>
      </c>
      <c r="AD278" s="83">
        <f>' MOD'!AD213</f>
        <v>26164951.409420982</v>
      </c>
      <c r="AE278" s="83">
        <f>' MOD'!AE213</f>
        <v>26164951.409420982</v>
      </c>
      <c r="AF278" s="83">
        <f>' MOD'!AF213</f>
        <v>26164951.409420982</v>
      </c>
      <c r="AG278" s="83">
        <f>' MOD'!AG213</f>
        <v>26164951.409420982</v>
      </c>
      <c r="AH278" s="83">
        <f>' MOD'!AH213</f>
        <v>26164951.409420982</v>
      </c>
      <c r="AI278" s="83">
        <f>' MOD'!AI213</f>
        <v>26164951.409420982</v>
      </c>
      <c r="AJ278" s="83">
        <f>' MOD'!AJ213</f>
        <v>26164951.409420982</v>
      </c>
      <c r="AK278" s="83">
        <f>' MOD'!AK213</f>
        <v>26164951.409420982</v>
      </c>
      <c r="AL278" s="83">
        <f>' MOD'!AL213</f>
        <v>26164951.409420982</v>
      </c>
      <c r="AM278" s="83">
        <f>' MOD'!AM213</f>
        <v>23564155.239324536</v>
      </c>
      <c r="AN278" s="83">
        <f>' MOD'!AN213</f>
        <v>23564155.239324536</v>
      </c>
      <c r="AO278" s="83">
        <f>' MOD'!AO213</f>
        <v>23564155.239324536</v>
      </c>
      <c r="AP278" s="83">
        <f>' MOD'!AP213</f>
        <v>23564155.239324536</v>
      </c>
      <c r="AQ278" s="83">
        <f>' MOD'!AQ213</f>
        <v>23564155.239324536</v>
      </c>
      <c r="AR278" s="83">
        <f>' MOD'!AR213</f>
        <v>23564155.239324536</v>
      </c>
      <c r="AS278" s="83">
        <f>' MOD'!AS213</f>
        <v>23564155.239324536</v>
      </c>
      <c r="AT278" s="83">
        <f>' MOD'!AT213</f>
        <v>23564155.239324536</v>
      </c>
      <c r="AU278" s="83">
        <f>' MOD'!AU213</f>
        <v>23564155.239324536</v>
      </c>
      <c r="AV278" s="83">
        <f>' MOD'!AV213</f>
        <v>23564155.239324536</v>
      </c>
      <c r="AW278" s="83">
        <f>' MOD'!AW213</f>
        <v>23564155.239324536</v>
      </c>
      <c r="AX278" s="83">
        <f>' MOD'!AX213</f>
        <v>23564155.239324536</v>
      </c>
      <c r="AY278" s="83">
        <f>' MOD'!AY213</f>
        <v>21372311.173538025</v>
      </c>
      <c r="AZ278" s="83">
        <f>' MOD'!AZ213</f>
        <v>21372311.173538025</v>
      </c>
      <c r="BA278" s="83">
        <f>' MOD'!BA213</f>
        <v>21372311.173538025</v>
      </c>
      <c r="BB278" s="83">
        <f>' MOD'!BB213</f>
        <v>21372311.173538025</v>
      </c>
      <c r="BC278" s="83">
        <f>' MOD'!BC213</f>
        <v>21372311.173538025</v>
      </c>
      <c r="BD278" s="83">
        <f>' MOD'!BD213</f>
        <v>21372311.173538025</v>
      </c>
      <c r="BE278" s="83">
        <f>' MOD'!BE213</f>
        <v>21372311.173538025</v>
      </c>
      <c r="BF278" s="83">
        <f>' MOD'!BF213</f>
        <v>21372311.173538025</v>
      </c>
      <c r="BG278" s="83">
        <f>' MOD'!BG213</f>
        <v>21372311.173538025</v>
      </c>
      <c r="BH278" s="83">
        <f>' MOD'!BH213</f>
        <v>21372311.173538025</v>
      </c>
      <c r="BI278" s="83">
        <f>' MOD'!BI213</f>
        <v>21372311.173538025</v>
      </c>
      <c r="BJ278" s="83">
        <f>' MOD'!BJ213</f>
        <v>21372311.173538025</v>
      </c>
      <c r="BK278" s="650">
        <f t="shared" si="4"/>
        <v>1235321549.1812575</v>
      </c>
    </row>
    <row r="279" spans="1:63" ht="15.75" x14ac:dyDescent="0.25">
      <c r="A279" s="169"/>
      <c r="C279" s="83"/>
      <c r="BK279" s="650">
        <f t="shared" si="4"/>
        <v>0</v>
      </c>
    </row>
    <row r="280" spans="1:63" ht="15.75" x14ac:dyDescent="0.25">
      <c r="A280" s="633" t="s">
        <v>869</v>
      </c>
      <c r="C280" s="993">
        <f t="shared" ref="C280:AH280" si="133">C248-C250</f>
        <v>1173407919.2310715</v>
      </c>
      <c r="D280" s="993">
        <f t="shared" si="133"/>
        <v>910663161.29538858</v>
      </c>
      <c r="E280" s="993">
        <f t="shared" si="133"/>
        <v>966743501.68460095</v>
      </c>
      <c r="F280" s="993">
        <f t="shared" si="133"/>
        <v>546225929.64329815</v>
      </c>
      <c r="G280" s="993">
        <f t="shared" si="133"/>
        <v>1207381593.3463798</v>
      </c>
      <c r="H280" s="993">
        <f t="shared" si="133"/>
        <v>1651212435.3503761</v>
      </c>
      <c r="I280" s="993">
        <f t="shared" si="133"/>
        <v>1505339587.1321852</v>
      </c>
      <c r="J280" s="993">
        <f t="shared" si="133"/>
        <v>696943965.90896666</v>
      </c>
      <c r="K280" s="993">
        <f t="shared" si="133"/>
        <v>1066632725.6177267</v>
      </c>
      <c r="L280" s="993">
        <f t="shared" si="133"/>
        <v>1189309590.8480949</v>
      </c>
      <c r="M280" s="993">
        <f t="shared" si="133"/>
        <v>1354559986.3537767</v>
      </c>
      <c r="N280" s="993">
        <f t="shared" si="133"/>
        <v>2621793216.3100195</v>
      </c>
      <c r="O280" s="993">
        <f t="shared" si="133"/>
        <v>2048398080.2910688</v>
      </c>
      <c r="P280" s="993">
        <f t="shared" si="133"/>
        <v>1485369668.2256002</v>
      </c>
      <c r="Q280" s="993">
        <f t="shared" si="133"/>
        <v>1770870759.6968417</v>
      </c>
      <c r="R280" s="993">
        <f t="shared" si="133"/>
        <v>1659725814.2869439</v>
      </c>
      <c r="S280" s="993">
        <f t="shared" si="133"/>
        <v>2318276744.3121719</v>
      </c>
      <c r="T280" s="993">
        <f t="shared" si="133"/>
        <v>2547176338.4249077</v>
      </c>
      <c r="U280" s="993">
        <f t="shared" si="133"/>
        <v>3008438766.562542</v>
      </c>
      <c r="V280" s="993">
        <f t="shared" si="133"/>
        <v>1753384241.5801728</v>
      </c>
      <c r="W280" s="993">
        <f t="shared" si="133"/>
        <v>2660981805.6638498</v>
      </c>
      <c r="X280" s="993">
        <f t="shared" si="133"/>
        <v>2509812284.7737751</v>
      </c>
      <c r="Y280" s="993">
        <f t="shared" si="133"/>
        <v>2965303965.6423006</v>
      </c>
      <c r="Z280" s="993">
        <f t="shared" si="133"/>
        <v>4009887287.3318834</v>
      </c>
      <c r="AA280" s="993">
        <f t="shared" si="133"/>
        <v>3585964391.3349738</v>
      </c>
      <c r="AB280" s="993">
        <f t="shared" si="133"/>
        <v>1805309325.5223427</v>
      </c>
      <c r="AC280" s="993">
        <f t="shared" si="133"/>
        <v>2399076947.1157365</v>
      </c>
      <c r="AD280" s="993">
        <f t="shared" si="133"/>
        <v>1675061337.4793983</v>
      </c>
      <c r="AE280" s="993">
        <f t="shared" si="133"/>
        <v>3565237104.4723196</v>
      </c>
      <c r="AF280" s="993">
        <f t="shared" si="133"/>
        <v>5074330723.6445179</v>
      </c>
      <c r="AG280" s="993">
        <f t="shared" si="133"/>
        <v>2666915398.0249376</v>
      </c>
      <c r="AH280" s="993">
        <f t="shared" si="133"/>
        <v>2675752762.7983875</v>
      </c>
      <c r="AI280" s="993">
        <f t="shared" ref="AI280:BJ280" si="134">AI248-AI250</f>
        <v>2984411512.601604</v>
      </c>
      <c r="AJ280" s="993">
        <f t="shared" si="134"/>
        <v>2612553008.1400023</v>
      </c>
      <c r="AK280" s="993">
        <f t="shared" si="134"/>
        <v>3497413524.5007372</v>
      </c>
      <c r="AL280" s="993">
        <f t="shared" si="134"/>
        <v>4206001806.4744434</v>
      </c>
      <c r="AM280" s="993">
        <f t="shared" si="134"/>
        <v>2197826142.189734</v>
      </c>
      <c r="AN280" s="993">
        <f t="shared" si="134"/>
        <v>3225590557.4056959</v>
      </c>
      <c r="AO280" s="993">
        <f t="shared" si="134"/>
        <v>2394920882.2527685</v>
      </c>
      <c r="AP280" s="993">
        <f t="shared" si="134"/>
        <v>3299679816.0045438</v>
      </c>
      <c r="AQ280" s="993">
        <f t="shared" si="134"/>
        <v>3467211600.0819316</v>
      </c>
      <c r="AR280" s="993">
        <f t="shared" si="134"/>
        <v>4390347160.2023087</v>
      </c>
      <c r="AS280" s="993">
        <f t="shared" si="134"/>
        <v>3437999114.7255425</v>
      </c>
      <c r="AT280" s="993">
        <f t="shared" si="134"/>
        <v>2770490408.0502577</v>
      </c>
      <c r="AU280" s="993">
        <f t="shared" si="134"/>
        <v>2126570735.6723304</v>
      </c>
      <c r="AV280" s="993">
        <f t="shared" si="134"/>
        <v>2597225367.2771773</v>
      </c>
      <c r="AW280" s="993">
        <f t="shared" si="134"/>
        <v>2977180441.0235128</v>
      </c>
      <c r="AX280" s="993">
        <f t="shared" si="134"/>
        <v>3973011611.8518</v>
      </c>
      <c r="AY280" s="993">
        <f t="shared" si="134"/>
        <v>2273210690.3952012</v>
      </c>
      <c r="AZ280" s="993">
        <f t="shared" si="134"/>
        <v>2722307444.5069795</v>
      </c>
      <c r="BA280" s="993">
        <f t="shared" si="134"/>
        <v>2505725037.7900319</v>
      </c>
      <c r="BB280" s="993">
        <f t="shared" si="134"/>
        <v>2633848821.8874922</v>
      </c>
      <c r="BC280" s="993">
        <f t="shared" si="134"/>
        <v>3226615074.9249077</v>
      </c>
      <c r="BD280" s="993">
        <f t="shared" si="134"/>
        <v>4290834996.6813631</v>
      </c>
      <c r="BE280" s="993">
        <f t="shared" si="134"/>
        <v>3316275670.8585663</v>
      </c>
      <c r="BF280" s="993">
        <f t="shared" si="134"/>
        <v>3639298922.827599</v>
      </c>
      <c r="BG280" s="993">
        <f t="shared" si="134"/>
        <v>3412950404.6012049</v>
      </c>
      <c r="BH280" s="993">
        <f t="shared" si="134"/>
        <v>3964484398.0029368</v>
      </c>
      <c r="BI280" s="993">
        <f t="shared" si="134"/>
        <v>3483928015.3456035</v>
      </c>
      <c r="BJ280" s="993">
        <f t="shared" si="134"/>
        <v>4577999986.6612759</v>
      </c>
      <c r="BK280" s="650">
        <f t="shared" si="4"/>
        <v>157281400512.84415</v>
      </c>
    </row>
    <row r="281" spans="1:63" ht="15.75" x14ac:dyDescent="0.25">
      <c r="A281" s="172"/>
      <c r="C281" s="83"/>
      <c r="BK281" s="650">
        <f t="shared" si="4"/>
        <v>0</v>
      </c>
    </row>
    <row r="282" spans="1:63" ht="15.75" x14ac:dyDescent="0.25">
      <c r="A282" s="635" t="s">
        <v>870</v>
      </c>
      <c r="C282" s="83">
        <f>C283+C286+C287+C288</f>
        <v>77837057.442549735</v>
      </c>
      <c r="D282" s="124">
        <f t="shared" ref="D282:BJ282" si="135">D283+D286+D287+D288</f>
        <v>25748880.72739853</v>
      </c>
      <c r="E282" s="124">
        <f t="shared" si="135"/>
        <v>79295494.662229121</v>
      </c>
      <c r="F282" s="124">
        <f t="shared" si="135"/>
        <v>196131121.63459235</v>
      </c>
      <c r="G282" s="124">
        <f t="shared" si="135"/>
        <v>34119402.527087957</v>
      </c>
      <c r="H282" s="124">
        <f t="shared" si="135"/>
        <v>41222027.418797076</v>
      </c>
      <c r="I282" s="124">
        <f t="shared" si="135"/>
        <v>80632397.809897527</v>
      </c>
      <c r="J282" s="124">
        <f t="shared" si="135"/>
        <v>94575949.533634067</v>
      </c>
      <c r="K282" s="124">
        <f t="shared" si="135"/>
        <v>73868140.061394185</v>
      </c>
      <c r="L282" s="124">
        <f t="shared" si="135"/>
        <v>55619636.114251278</v>
      </c>
      <c r="M282" s="124">
        <f t="shared" si="135"/>
        <v>33981122.035657644</v>
      </c>
      <c r="N282" s="124">
        <f t="shared" si="135"/>
        <v>219842855.81648946</v>
      </c>
      <c r="O282" s="124">
        <f t="shared" si="135"/>
        <v>169048038.0266372</v>
      </c>
      <c r="P282" s="124">
        <f t="shared" si="135"/>
        <v>333458993.19301122</v>
      </c>
      <c r="Q282" s="124">
        <f t="shared" si="135"/>
        <v>193114317.60151902</v>
      </c>
      <c r="R282" s="124">
        <f t="shared" si="135"/>
        <v>315883582.32692581</v>
      </c>
      <c r="S282" s="124">
        <f t="shared" si="135"/>
        <v>171461297.3305445</v>
      </c>
      <c r="T282" s="124">
        <f t="shared" si="135"/>
        <v>49671925.153415009</v>
      </c>
      <c r="U282" s="124">
        <f t="shared" si="135"/>
        <v>466003026.54407072</v>
      </c>
      <c r="V282" s="124">
        <f t="shared" si="135"/>
        <v>233732995.47821748</v>
      </c>
      <c r="W282" s="124">
        <f t="shared" si="135"/>
        <v>389425443.460931</v>
      </c>
      <c r="X282" s="124">
        <f t="shared" si="135"/>
        <v>185520776.01606312</v>
      </c>
      <c r="Y282" s="124">
        <f t="shared" si="135"/>
        <v>251030052.45395219</v>
      </c>
      <c r="Z282" s="124">
        <f t="shared" si="135"/>
        <v>403072511.17001379</v>
      </c>
      <c r="AA282" s="124">
        <f t="shared" si="135"/>
        <v>782685373.75650144</v>
      </c>
      <c r="AB282" s="124">
        <f t="shared" si="135"/>
        <v>225410173.93808535</v>
      </c>
      <c r="AC282" s="124">
        <f t="shared" si="135"/>
        <v>219219090.70026529</v>
      </c>
      <c r="AD282" s="124">
        <f t="shared" si="135"/>
        <v>186860490.10084319</v>
      </c>
      <c r="AE282" s="124">
        <f t="shared" si="135"/>
        <v>1162764334.3025219</v>
      </c>
      <c r="AF282" s="124">
        <f t="shared" si="135"/>
        <v>1632015742.4430084</v>
      </c>
      <c r="AG282" s="124">
        <f t="shared" si="135"/>
        <v>132960668.22184539</v>
      </c>
      <c r="AH282" s="124">
        <f t="shared" si="135"/>
        <v>153260629.61976135</v>
      </c>
      <c r="AI282" s="124">
        <f t="shared" si="135"/>
        <v>132701804.27398784</v>
      </c>
      <c r="AJ282" s="124">
        <f t="shared" si="135"/>
        <v>117736736.09534666</v>
      </c>
      <c r="AK282" s="124">
        <f t="shared" si="135"/>
        <v>399993891.54129082</v>
      </c>
      <c r="AL282" s="124">
        <f t="shared" si="135"/>
        <v>139491611.44145823</v>
      </c>
      <c r="AM282" s="124">
        <f t="shared" si="135"/>
        <v>213764449.81104982</v>
      </c>
      <c r="AN282" s="124">
        <f t="shared" si="135"/>
        <v>967752192.77717125</v>
      </c>
      <c r="AO282" s="124">
        <f t="shared" si="135"/>
        <v>264566194.45288292</v>
      </c>
      <c r="AP282" s="124">
        <f t="shared" si="135"/>
        <v>837401571.83556342</v>
      </c>
      <c r="AQ282" s="124">
        <f t="shared" si="135"/>
        <v>449767590.03556502</v>
      </c>
      <c r="AR282" s="124">
        <f t="shared" si="135"/>
        <v>364169123.74121505</v>
      </c>
      <c r="AS282" s="124">
        <f t="shared" si="135"/>
        <v>143819918.27293116</v>
      </c>
      <c r="AT282" s="124">
        <f t="shared" si="135"/>
        <v>238316635.52358693</v>
      </c>
      <c r="AU282" s="124">
        <f t="shared" si="135"/>
        <v>287912469.03629273</v>
      </c>
      <c r="AV282" s="124">
        <f t="shared" si="135"/>
        <v>172671207.83578193</v>
      </c>
      <c r="AW282" s="124">
        <f t="shared" si="135"/>
        <v>190000152.88988328</v>
      </c>
      <c r="AX282" s="124">
        <f t="shared" si="135"/>
        <v>263016739.99828428</v>
      </c>
      <c r="AY282" s="124">
        <f t="shared" si="135"/>
        <v>604255988.36888635</v>
      </c>
      <c r="AZ282" s="124">
        <f t="shared" si="135"/>
        <v>362143175.02946794</v>
      </c>
      <c r="BA282" s="124">
        <f t="shared" si="135"/>
        <v>569957094.34045136</v>
      </c>
      <c r="BB282" s="124">
        <f t="shared" si="135"/>
        <v>641217638.32010901</v>
      </c>
      <c r="BC282" s="124">
        <f t="shared" si="135"/>
        <v>495444595.02155322</v>
      </c>
      <c r="BD282" s="124">
        <f t="shared" si="135"/>
        <v>607271837.46801949</v>
      </c>
      <c r="BE282" s="124">
        <f t="shared" si="135"/>
        <v>138534160.52211189</v>
      </c>
      <c r="BF282" s="124">
        <f t="shared" si="135"/>
        <v>686325750.12897098</v>
      </c>
      <c r="BG282" s="124">
        <f t="shared" si="135"/>
        <v>440994330.40133363</v>
      </c>
      <c r="BH282" s="124">
        <f t="shared" si="135"/>
        <v>290629553.02490211</v>
      </c>
      <c r="BI282" s="124">
        <f t="shared" si="135"/>
        <v>168371807.92993075</v>
      </c>
      <c r="BJ282" s="124">
        <f t="shared" si="135"/>
        <v>214427455.81634998</v>
      </c>
      <c r="BK282" s="650">
        <f t="shared" si="4"/>
        <v>19072129223.556492</v>
      </c>
    </row>
    <row r="283" spans="1:63" ht="15.75" x14ac:dyDescent="0.25">
      <c r="A283" s="170" t="s">
        <v>871</v>
      </c>
      <c r="C283" s="83">
        <f>C284+C285</f>
        <v>63056850.143040061</v>
      </c>
      <c r="D283" s="124">
        <f t="shared" ref="D283:BJ283" si="136">D284+D285</f>
        <v>21775574.650887534</v>
      </c>
      <c r="E283" s="124">
        <f t="shared" si="136"/>
        <v>60649188.529063106</v>
      </c>
      <c r="F283" s="124">
        <f t="shared" si="136"/>
        <v>78327080.260489553</v>
      </c>
      <c r="G283" s="124">
        <f t="shared" si="136"/>
        <v>0</v>
      </c>
      <c r="H283" s="124">
        <f t="shared" si="136"/>
        <v>0</v>
      </c>
      <c r="I283" s="124">
        <f t="shared" si="136"/>
        <v>0</v>
      </c>
      <c r="J283" s="124">
        <f t="shared" si="136"/>
        <v>80593293.293472499</v>
      </c>
      <c r="K283" s="124">
        <f t="shared" si="136"/>
        <v>49570918.533075526</v>
      </c>
      <c r="L283" s="124">
        <f t="shared" si="136"/>
        <v>22481605.010673732</v>
      </c>
      <c r="M283" s="124">
        <f t="shared" si="136"/>
        <v>0</v>
      </c>
      <c r="N283" s="124">
        <f t="shared" si="136"/>
        <v>0</v>
      </c>
      <c r="O283" s="124">
        <f t="shared" si="136"/>
        <v>74202825.42314443</v>
      </c>
      <c r="P283" s="124">
        <f t="shared" si="136"/>
        <v>172294246.34757966</v>
      </c>
      <c r="Q283" s="124">
        <f t="shared" si="136"/>
        <v>128930129.85822149</v>
      </c>
      <c r="R283" s="124">
        <f t="shared" si="136"/>
        <v>98104398.585725576</v>
      </c>
      <c r="S283" s="124">
        <f t="shared" si="136"/>
        <v>0</v>
      </c>
      <c r="T283" s="124">
        <f t="shared" si="136"/>
        <v>7185787.3416000009</v>
      </c>
      <c r="U283" s="124">
        <f t="shared" si="136"/>
        <v>0</v>
      </c>
      <c r="V283" s="124">
        <f t="shared" si="136"/>
        <v>92809076.626174286</v>
      </c>
      <c r="W283" s="124">
        <f t="shared" si="136"/>
        <v>54695450.199981883</v>
      </c>
      <c r="X283" s="124">
        <f t="shared" si="136"/>
        <v>24203817.463862628</v>
      </c>
      <c r="Y283" s="124">
        <f t="shared" si="136"/>
        <v>0</v>
      </c>
      <c r="Z283" s="124">
        <f t="shared" si="136"/>
        <v>0</v>
      </c>
      <c r="AA283" s="124">
        <f t="shared" si="136"/>
        <v>378010922.51020736</v>
      </c>
      <c r="AB283" s="124">
        <f t="shared" si="136"/>
        <v>103644782.59828711</v>
      </c>
      <c r="AC283" s="124">
        <f t="shared" si="136"/>
        <v>164543676.96430281</v>
      </c>
      <c r="AD283" s="124">
        <f t="shared" si="136"/>
        <v>104246277.89337543</v>
      </c>
      <c r="AE283" s="124">
        <f t="shared" si="136"/>
        <v>0</v>
      </c>
      <c r="AF283" s="124">
        <f t="shared" si="136"/>
        <v>0</v>
      </c>
      <c r="AG283" s="124">
        <f t="shared" si="136"/>
        <v>36364924.284299985</v>
      </c>
      <c r="AH283" s="124">
        <f t="shared" si="136"/>
        <v>95616582.337008134</v>
      </c>
      <c r="AI283" s="124">
        <f t="shared" si="136"/>
        <v>50040190.328139551</v>
      </c>
      <c r="AJ283" s="124">
        <f t="shared" si="136"/>
        <v>15819828.263001114</v>
      </c>
      <c r="AK283" s="124">
        <f t="shared" si="136"/>
        <v>2959524.1994999945</v>
      </c>
      <c r="AL283" s="124">
        <f t="shared" si="136"/>
        <v>6995608.0399800017</v>
      </c>
      <c r="AM283" s="124">
        <f t="shared" si="136"/>
        <v>13025090.957340002</v>
      </c>
      <c r="AN283" s="124">
        <f t="shared" si="136"/>
        <v>179799192.32027283</v>
      </c>
      <c r="AO283" s="124">
        <f t="shared" si="136"/>
        <v>27838282.835137852</v>
      </c>
      <c r="AP283" s="124">
        <f t="shared" si="136"/>
        <v>117395445.9250291</v>
      </c>
      <c r="AQ283" s="124">
        <f t="shared" si="136"/>
        <v>8732728.3324248195</v>
      </c>
      <c r="AR283" s="124">
        <f t="shared" si="136"/>
        <v>2795598.4400139749</v>
      </c>
      <c r="AS283" s="124">
        <f t="shared" si="136"/>
        <v>17966082.708109736</v>
      </c>
      <c r="AT283" s="124">
        <f t="shared" si="136"/>
        <v>123032874.23874816</v>
      </c>
      <c r="AU283" s="124">
        <f t="shared" si="136"/>
        <v>159946320.8234694</v>
      </c>
      <c r="AV283" s="124">
        <f t="shared" si="136"/>
        <v>74560324.002976835</v>
      </c>
      <c r="AW283" s="124">
        <f t="shared" si="136"/>
        <v>16504223.139516592</v>
      </c>
      <c r="AX283" s="124">
        <f t="shared" si="136"/>
        <v>1457767.6532495618</v>
      </c>
      <c r="AY283" s="124">
        <f t="shared" si="136"/>
        <v>353225812.85893708</v>
      </c>
      <c r="AZ283" s="124">
        <f t="shared" si="136"/>
        <v>128515424.97433996</v>
      </c>
      <c r="BA283" s="124">
        <f t="shared" si="136"/>
        <v>188587262.81710401</v>
      </c>
      <c r="BB283" s="124">
        <f t="shared" si="136"/>
        <v>114949153.48275386</v>
      </c>
      <c r="BC283" s="124">
        <f t="shared" si="136"/>
        <v>0</v>
      </c>
      <c r="BD283" s="124">
        <f t="shared" si="136"/>
        <v>3868079.5397719592</v>
      </c>
      <c r="BE283" s="124">
        <f t="shared" si="136"/>
        <v>9617321.1110520363</v>
      </c>
      <c r="BF283" s="124">
        <f t="shared" si="136"/>
        <v>72257420.970640451</v>
      </c>
      <c r="BG283" s="124">
        <f t="shared" si="136"/>
        <v>63685747.561567947</v>
      </c>
      <c r="BH283" s="124">
        <f t="shared" si="136"/>
        <v>38742043.741495341</v>
      </c>
      <c r="BI283" s="124">
        <f t="shared" si="136"/>
        <v>12953608.98227331</v>
      </c>
      <c r="BJ283" s="124">
        <f t="shared" si="136"/>
        <v>27935580.842393354</v>
      </c>
      <c r="BK283" s="650">
        <f t="shared" si="4"/>
        <v>3744513947.9437113</v>
      </c>
    </row>
    <row r="284" spans="1:63" ht="15.75" x14ac:dyDescent="0.25">
      <c r="A284" s="169" t="s">
        <v>845</v>
      </c>
      <c r="C284" s="83">
        <f>' CALCULATIONS'!O283+' CALCULATIONS'!O287+' CALCULATIONS'!O291</f>
        <v>0</v>
      </c>
      <c r="D284" s="83">
        <f>' CALCULATIONS'!P283+' CALCULATIONS'!P287+' CALCULATIONS'!P291</f>
        <v>18718720.12007153</v>
      </c>
      <c r="E284" s="83">
        <f>' CALCULATIONS'!Q283+' CALCULATIONS'!Q287+' CALCULATIONS'!Q291</f>
        <v>51936625.262263104</v>
      </c>
      <c r="F284" s="83">
        <f>' CALCULATIONS'!R283+' CALCULATIONS'!R287+' CALCULATIONS'!R291</f>
        <v>60985942.294249564</v>
      </c>
      <c r="G284" s="83">
        <f>' CALCULATIONS'!S283+' CALCULATIONS'!S287+' CALCULATIONS'!S291</f>
        <v>0</v>
      </c>
      <c r="H284" s="83">
        <f>' CALCULATIONS'!T283+' CALCULATIONS'!T287+' CALCULATIONS'!T291</f>
        <v>0</v>
      </c>
      <c r="I284" s="83">
        <f>' CALCULATIONS'!U283+' CALCULATIONS'!U287+' CALCULATIONS'!U291</f>
        <v>0</v>
      </c>
      <c r="J284" s="83">
        <f>' CALCULATIONS'!V283+' CALCULATIONS'!V287+' CALCULATIONS'!V291</f>
        <v>74752385.231280506</v>
      </c>
      <c r="K284" s="83">
        <f>' CALCULATIONS'!W283+' CALCULATIONS'!W287+' CALCULATIONS'!W291</f>
        <v>43890583.705203518</v>
      </c>
      <c r="L284" s="83">
        <f>' CALCULATIONS'!X283+' CALCULATIONS'!X287+' CALCULATIONS'!X291</f>
        <v>22481605.010673732</v>
      </c>
      <c r="M284" s="83">
        <f>' CALCULATIONS'!Y283+' CALCULATIONS'!Y287+' CALCULATIONS'!Y291</f>
        <v>0</v>
      </c>
      <c r="N284" s="83">
        <f>' CALCULATIONS'!Z283+' CALCULATIONS'!Z287+' CALCULATIONS'!Z291</f>
        <v>0</v>
      </c>
      <c r="O284" s="83">
        <f>' CALCULATIONS'!AA283+' CALCULATIONS'!AA287+' CALCULATIONS'!AA291</f>
        <v>74202825.42314443</v>
      </c>
      <c r="P284" s="83">
        <f>' CALCULATIONS'!AB283+' CALCULATIONS'!AB287+' CALCULATIONS'!AB291</f>
        <v>139673570.65173966</v>
      </c>
      <c r="Q284" s="83">
        <f>' CALCULATIONS'!AC283+' CALCULATIONS'!AC287+' CALCULATIONS'!AC291</f>
        <v>121845465.38679749</v>
      </c>
      <c r="R284" s="83">
        <f>' CALCULATIONS'!AD283+' CALCULATIONS'!AD287+' CALCULATIONS'!AD291</f>
        <v>70552879.195824772</v>
      </c>
      <c r="S284" s="83">
        <f>' CALCULATIONS'!AE283+' CALCULATIONS'!AE287+' CALCULATIONS'!AE291</f>
        <v>0</v>
      </c>
      <c r="T284" s="83">
        <f>' CALCULATIONS'!AF283+' CALCULATIONS'!AF287+' CALCULATIONS'!AF291</f>
        <v>0</v>
      </c>
      <c r="U284" s="83">
        <f>' CALCULATIONS'!AG283+' CALCULATIONS'!AG287+' CALCULATIONS'!AG291</f>
        <v>0</v>
      </c>
      <c r="V284" s="83">
        <f>' CALCULATIONS'!AH283+' CALCULATIONS'!AH287+' CALCULATIONS'!AH291</f>
        <v>78694231.276097491</v>
      </c>
      <c r="W284" s="83">
        <f>' CALCULATIONS'!AI283+' CALCULATIONS'!AI287+' CALCULATIONS'!AI291</f>
        <v>52117800.119738668</v>
      </c>
      <c r="X284" s="83">
        <f>' CALCULATIONS'!AJ283+' CALCULATIONS'!AJ287+' CALCULATIONS'!AJ291</f>
        <v>21157116.533453017</v>
      </c>
      <c r="Y284" s="83">
        <f>' CALCULATIONS'!AK283+' CALCULATIONS'!AK287+' CALCULATIONS'!AK291</f>
        <v>0</v>
      </c>
      <c r="Z284" s="83">
        <f>' CALCULATIONS'!AL283+' CALCULATIONS'!AL287+' CALCULATIONS'!AL291</f>
        <v>0</v>
      </c>
      <c r="AA284" s="83">
        <f>' CALCULATIONS'!AM283+' CALCULATIONS'!AM287+' CALCULATIONS'!AM291</f>
        <v>337001026.07294768</v>
      </c>
      <c r="AB284" s="83">
        <f>' CALCULATIONS'!AN283+' CALCULATIONS'!AN287+' CALCULATIONS'!AN291</f>
        <v>68055020.516061842</v>
      </c>
      <c r="AC284" s="83">
        <f>' CALCULATIONS'!AO283+' CALCULATIONS'!AO287+' CALCULATIONS'!AO291</f>
        <v>130793944.61151229</v>
      </c>
      <c r="AD284" s="83">
        <f>' CALCULATIONS'!AP283+' CALCULATIONS'!AP287+' CALCULATIONS'!AP291</f>
        <v>19647763.312667891</v>
      </c>
      <c r="AE284" s="83">
        <f>' CALCULATIONS'!AQ283+' CALCULATIONS'!AQ287+' CALCULATIONS'!AQ291</f>
        <v>0</v>
      </c>
      <c r="AF284" s="83">
        <f>' CALCULATIONS'!AR283+' CALCULATIONS'!AR287+' CALCULATIONS'!AR291</f>
        <v>0</v>
      </c>
      <c r="AG284" s="83">
        <f>' CALCULATIONS'!AS283+' CALCULATIONS'!AS287+' CALCULATIONS'!AS291</f>
        <v>0</v>
      </c>
      <c r="AH284" s="83">
        <f>' CALCULATIONS'!AT283+' CALCULATIONS'!AT287+' CALCULATIONS'!AT291</f>
        <v>55261171.826749019</v>
      </c>
      <c r="AI284" s="83">
        <f>' CALCULATIONS'!AU283+' CALCULATIONS'!AU287+' CALCULATIONS'!AU291</f>
        <v>24060275.081698433</v>
      </c>
      <c r="AJ284" s="83">
        <f>' CALCULATIONS'!AV283+' CALCULATIONS'!AV287+' CALCULATIONS'!AV291</f>
        <v>1364889.1728511006</v>
      </c>
      <c r="AK284" s="83">
        <f>' CALCULATIONS'!AW283+' CALCULATIONS'!AW287+' CALCULATIONS'!AW291</f>
        <v>0</v>
      </c>
      <c r="AL284" s="83">
        <f>' CALCULATIONS'!AX283+' CALCULATIONS'!AX287+' CALCULATIONS'!AX291</f>
        <v>0</v>
      </c>
      <c r="AM284" s="83">
        <f>' CALCULATIONS'!AY283+' CALCULATIONS'!AY287+' CALCULATIONS'!AY291</f>
        <v>0</v>
      </c>
      <c r="AN284" s="83">
        <f>' CALCULATIONS'!AZ283+' CALCULATIONS'!AZ287+' CALCULATIONS'!AZ291</f>
        <v>151760207.35607508</v>
      </c>
      <c r="AO284" s="83">
        <f>' CALCULATIONS'!BA283+' CALCULATIONS'!BA287+' CALCULATIONS'!BA291</f>
        <v>0</v>
      </c>
      <c r="AP284" s="83">
        <f>' CALCULATIONS'!BB283+' CALCULATIONS'!BB287+' CALCULATIONS'!BB291</f>
        <v>102052767.37968373</v>
      </c>
      <c r="AQ284" s="83">
        <f>' CALCULATIONS'!BC283+' CALCULATIONS'!BC287+' CALCULATIONS'!BC291</f>
        <v>0</v>
      </c>
      <c r="AR284" s="83">
        <f>' CALCULATIONS'!BD283+' CALCULATIONS'!BD287+' CALCULATIONS'!BD291</f>
        <v>0</v>
      </c>
      <c r="AS284" s="83">
        <f>' CALCULATIONS'!BE283+' CALCULATIONS'!BE287+' CALCULATIONS'!BE291</f>
        <v>0</v>
      </c>
      <c r="AT284" s="83">
        <f>' CALCULATIONS'!BF283+' CALCULATIONS'!BF287+' CALCULATIONS'!BF291</f>
        <v>88753710.970226645</v>
      </c>
      <c r="AU284" s="83">
        <f>' CALCULATIONS'!BG283+' CALCULATIONS'!BG287+' CALCULATIONS'!BG291</f>
        <v>78683066.424593806</v>
      </c>
      <c r="AV284" s="83">
        <f>' CALCULATIONS'!BH283+' CALCULATIONS'!BH287+' CALCULATIONS'!BH291</f>
        <v>42055037.44240284</v>
      </c>
      <c r="AW284" s="83">
        <f>' CALCULATIONS'!BI283+' CALCULATIONS'!BI287+' CALCULATIONS'!BI291</f>
        <v>0</v>
      </c>
      <c r="AX284" s="83">
        <f>' CALCULATIONS'!BJ283+' CALCULATIONS'!BJ287+' CALCULATIONS'!BJ291</f>
        <v>0</v>
      </c>
      <c r="AY284" s="83">
        <f>' CALCULATIONS'!BK283+' CALCULATIONS'!BK287+' CALCULATIONS'!BK291</f>
        <v>278140832.78598809</v>
      </c>
      <c r="AZ284" s="83">
        <f>' CALCULATIONS'!BL283+' CALCULATIONS'!BL287+' CALCULATIONS'!BL291</f>
        <v>128515424.97433996</v>
      </c>
      <c r="BA284" s="83">
        <f>' CALCULATIONS'!BM283+' CALCULATIONS'!BM287+' CALCULATIONS'!BM291</f>
        <v>139976283.94524881</v>
      </c>
      <c r="BB284" s="83">
        <f>' CALCULATIONS'!BN283+' CALCULATIONS'!BN287+' CALCULATIONS'!BN291</f>
        <v>75436919.423934713</v>
      </c>
      <c r="BC284" s="83">
        <f>' CALCULATIONS'!BO283+' CALCULATIONS'!BO287+' CALCULATIONS'!BO291</f>
        <v>0</v>
      </c>
      <c r="BD284" s="83">
        <f>' CALCULATIONS'!BP283+' CALCULATIONS'!BP287+' CALCULATIONS'!BP291</f>
        <v>0</v>
      </c>
      <c r="BE284" s="83">
        <f>' CALCULATIONS'!BQ283+' CALCULATIONS'!BQ287+' CALCULATIONS'!BQ291</f>
        <v>0</v>
      </c>
      <c r="BF284" s="83">
        <f>' CALCULATIONS'!BR283+' CALCULATIONS'!BR287+' CALCULATIONS'!BR291</f>
        <v>58920744.819608957</v>
      </c>
      <c r="BG284" s="83">
        <f>' CALCULATIONS'!BS283+' CALCULATIONS'!BS287+' CALCULATIONS'!BS291</f>
        <v>55003315.932855248</v>
      </c>
      <c r="BH284" s="83">
        <f>' CALCULATIONS'!BT283+' CALCULATIONS'!BT287+' CALCULATIONS'!BT291</f>
        <v>35437516.960493013</v>
      </c>
      <c r="BI284" s="83">
        <f>' CALCULATIONS'!BU283+' CALCULATIONS'!BU287+' CALCULATIONS'!BU291</f>
        <v>0</v>
      </c>
      <c r="BJ284" s="83">
        <f>' CALCULATIONS'!BV283+' CALCULATIONS'!BV287+' CALCULATIONS'!BV291</f>
        <v>0</v>
      </c>
      <c r="BK284" s="650">
        <f t="shared" si="4"/>
        <v>2701929669.2204766</v>
      </c>
    </row>
    <row r="285" spans="1:63" ht="15.75" x14ac:dyDescent="0.25">
      <c r="A285" s="169" t="s">
        <v>846</v>
      </c>
      <c r="C285" s="83">
        <f>' CALCULATIONS'!O398+' CALCULATIONS'!O402+' CALCULATIONS'!O511+' CALCULATIONS'!O515</f>
        <v>63056850.143040061</v>
      </c>
      <c r="D285" s="83">
        <f>' CALCULATIONS'!P398+' CALCULATIONS'!P402+' CALCULATIONS'!P511+' CALCULATIONS'!P515</f>
        <v>3056854.5308160037</v>
      </c>
      <c r="E285" s="83">
        <f>' CALCULATIONS'!Q398+' CALCULATIONS'!Q402+' CALCULATIONS'!Q511+' CALCULATIONS'!Q515</f>
        <v>8712563.2668000013</v>
      </c>
      <c r="F285" s="83">
        <f>' CALCULATIONS'!R398+' CALCULATIONS'!R402+' CALCULATIONS'!R511+' CALCULATIONS'!R515</f>
        <v>17341137.966239996</v>
      </c>
      <c r="G285" s="83">
        <f>' CALCULATIONS'!S398+' CALCULATIONS'!S402+' CALCULATIONS'!S511+' CALCULATIONS'!S515</f>
        <v>0</v>
      </c>
      <c r="H285" s="83">
        <f>' CALCULATIONS'!T398+' CALCULATIONS'!T402+' CALCULATIONS'!T511+' CALCULATIONS'!T515</f>
        <v>0</v>
      </c>
      <c r="I285" s="83">
        <f>' CALCULATIONS'!U398+' CALCULATIONS'!U402+' CALCULATIONS'!U511+' CALCULATIONS'!U515</f>
        <v>0</v>
      </c>
      <c r="J285" s="83">
        <f>' CALCULATIONS'!V398+' CALCULATIONS'!V402+' CALCULATIONS'!V511+' CALCULATIONS'!V515</f>
        <v>5840908.0621920004</v>
      </c>
      <c r="K285" s="83">
        <f>' CALCULATIONS'!W398+' CALCULATIONS'!W402+' CALCULATIONS'!W511+' CALCULATIONS'!W515</f>
        <v>5680334.8278720081</v>
      </c>
      <c r="L285" s="83">
        <f>' CALCULATIONS'!X398+' CALCULATIONS'!X402+' CALCULATIONS'!X511+' CALCULATIONS'!X515</f>
        <v>0</v>
      </c>
      <c r="M285" s="83">
        <f>' CALCULATIONS'!Y398+' CALCULATIONS'!Y402+' CALCULATIONS'!Y511+' CALCULATIONS'!Y515</f>
        <v>0</v>
      </c>
      <c r="N285" s="83">
        <f>' CALCULATIONS'!Z398+' CALCULATIONS'!Z402+' CALCULATIONS'!Z511+' CALCULATIONS'!Z515</f>
        <v>0</v>
      </c>
      <c r="O285" s="83">
        <f>' CALCULATIONS'!AA398+' CALCULATIONS'!AA402+' CALCULATIONS'!AA511+' CALCULATIONS'!AA515</f>
        <v>0</v>
      </c>
      <c r="P285" s="83">
        <f>' CALCULATIONS'!AB398+' CALCULATIONS'!AB402+' CALCULATIONS'!AB511+' CALCULATIONS'!AB515</f>
        <v>32620675.695839986</v>
      </c>
      <c r="Q285" s="83">
        <f>' CALCULATIONS'!AC398+' CALCULATIONS'!AC402+' CALCULATIONS'!AC511+' CALCULATIONS'!AC515</f>
        <v>7084664.4714239985</v>
      </c>
      <c r="R285" s="83">
        <f>' CALCULATIONS'!AD398+' CALCULATIONS'!AD402+' CALCULATIONS'!AD511+' CALCULATIONS'!AD515</f>
        <v>27551519.389900804</v>
      </c>
      <c r="S285" s="83">
        <f>' CALCULATIONS'!AE398+' CALCULATIONS'!AE402+' CALCULATIONS'!AE511+' CALCULATIONS'!AE515</f>
        <v>0</v>
      </c>
      <c r="T285" s="83">
        <f>' CALCULATIONS'!AF398+' CALCULATIONS'!AF402+' CALCULATIONS'!AF511+' CALCULATIONS'!AF515</f>
        <v>7185787.3416000009</v>
      </c>
      <c r="U285" s="83">
        <f>' CALCULATIONS'!AG398+' CALCULATIONS'!AG402+' CALCULATIONS'!AG511+' CALCULATIONS'!AG515</f>
        <v>0</v>
      </c>
      <c r="V285" s="83">
        <f>' CALCULATIONS'!AH398+' CALCULATIONS'!AH402+' CALCULATIONS'!AH511+' CALCULATIONS'!AH515</f>
        <v>14114845.350076795</v>
      </c>
      <c r="W285" s="83">
        <f>' CALCULATIONS'!AI398+' CALCULATIONS'!AI402+' CALCULATIONS'!AI511+' CALCULATIONS'!AI515</f>
        <v>2577650.080243215</v>
      </c>
      <c r="X285" s="83">
        <f>' CALCULATIONS'!AJ398+' CALCULATIONS'!AJ402+' CALCULATIONS'!AJ511+' CALCULATIONS'!AJ515</f>
        <v>3046700.9304096103</v>
      </c>
      <c r="Y285" s="83">
        <f>' CALCULATIONS'!AK398+' CALCULATIONS'!AK402+' CALCULATIONS'!AK511+' CALCULATIONS'!AK515</f>
        <v>0</v>
      </c>
      <c r="Z285" s="83">
        <f>' CALCULATIONS'!AL398+' CALCULATIONS'!AL402+' CALCULATIONS'!AL511+' CALCULATIONS'!AL515</f>
        <v>0</v>
      </c>
      <c r="AA285" s="83">
        <f>' CALCULATIONS'!AM398+' CALCULATIONS'!AM402+' CALCULATIONS'!AM511+' CALCULATIONS'!AM515</f>
        <v>41009896.437259674</v>
      </c>
      <c r="AB285" s="83">
        <f>' CALCULATIONS'!AN398+' CALCULATIONS'!AN402+' CALCULATIONS'!AN511+' CALCULATIONS'!AN515</f>
        <v>35589762.082225263</v>
      </c>
      <c r="AC285" s="83">
        <f>' CALCULATIONS'!AO398+' CALCULATIONS'!AO402+' CALCULATIONS'!AO511+' CALCULATIONS'!AO515</f>
        <v>33749732.35279052</v>
      </c>
      <c r="AD285" s="83">
        <f>' CALCULATIONS'!AP398+' CALCULATIONS'!AP402+' CALCULATIONS'!AP511+' CALCULATIONS'!AP515</f>
        <v>84598514.580707535</v>
      </c>
      <c r="AE285" s="83">
        <f>' CALCULATIONS'!AQ398+' CALCULATIONS'!AQ402+' CALCULATIONS'!AQ511+' CALCULATIONS'!AQ515</f>
        <v>0</v>
      </c>
      <c r="AF285" s="83">
        <f>' CALCULATIONS'!AR398+' CALCULATIONS'!AR402+' CALCULATIONS'!AR511+' CALCULATIONS'!AR515</f>
        <v>0</v>
      </c>
      <c r="AG285" s="83">
        <f>' CALCULATIONS'!AS398+' CALCULATIONS'!AS402+' CALCULATIONS'!AS511+' CALCULATIONS'!AS515</f>
        <v>36364924.284299985</v>
      </c>
      <c r="AH285" s="83">
        <f>' CALCULATIONS'!AT398+' CALCULATIONS'!AT402+' CALCULATIONS'!AT511+' CALCULATIONS'!AT515</f>
        <v>40355410.510259114</v>
      </c>
      <c r="AI285" s="83">
        <f>' CALCULATIONS'!AU398+' CALCULATIONS'!AU402+' CALCULATIONS'!AU511+' CALCULATIONS'!AU515</f>
        <v>25979915.246441118</v>
      </c>
      <c r="AJ285" s="83">
        <f>' CALCULATIONS'!AV398+' CALCULATIONS'!AV402+' CALCULATIONS'!AV511+' CALCULATIONS'!AV515</f>
        <v>14454939.090150014</v>
      </c>
      <c r="AK285" s="83">
        <f>' CALCULATIONS'!AW398+' CALCULATIONS'!AW402+' CALCULATIONS'!AW511+' CALCULATIONS'!AW515</f>
        <v>2959524.1994999945</v>
      </c>
      <c r="AL285" s="83">
        <f>' CALCULATIONS'!AX398+' CALCULATIONS'!AX402+' CALCULATIONS'!AX511+' CALCULATIONS'!AX515</f>
        <v>6995608.0399800017</v>
      </c>
      <c r="AM285" s="83">
        <f>' CALCULATIONS'!AY398+' CALCULATIONS'!AY402+' CALCULATIONS'!AY511+' CALCULATIONS'!AY515</f>
        <v>13025090.957340002</v>
      </c>
      <c r="AN285" s="83">
        <f>' CALCULATIONS'!AZ398+' CALCULATIONS'!AZ402+' CALCULATIONS'!AZ511+' CALCULATIONS'!AZ515</f>
        <v>28038984.964197755</v>
      </c>
      <c r="AO285" s="83">
        <f>' CALCULATIONS'!BA398+' CALCULATIONS'!BA402+' CALCULATIONS'!BA511+' CALCULATIONS'!BA515</f>
        <v>27838282.835137852</v>
      </c>
      <c r="AP285" s="83">
        <f>' CALCULATIONS'!BB398+' CALCULATIONS'!BB402+' CALCULATIONS'!BB511+' CALCULATIONS'!BB515</f>
        <v>15342678.545345373</v>
      </c>
      <c r="AQ285" s="83">
        <f>' CALCULATIONS'!BC398+' CALCULATIONS'!BC402+' CALCULATIONS'!BC511+' CALCULATIONS'!BC515</f>
        <v>8732728.3324248195</v>
      </c>
      <c r="AR285" s="83">
        <f>' CALCULATIONS'!BD398+' CALCULATIONS'!BD402+' CALCULATIONS'!BD511+' CALCULATIONS'!BD515</f>
        <v>2795598.4400139749</v>
      </c>
      <c r="AS285" s="83">
        <f>' CALCULATIONS'!BE398+' CALCULATIONS'!BE402+' CALCULATIONS'!BE511+' CALCULATIONS'!BE515</f>
        <v>17966082.708109736</v>
      </c>
      <c r="AT285" s="83">
        <f>' CALCULATIONS'!BF398+' CALCULATIONS'!BF402+' CALCULATIONS'!BF511+' CALCULATIONS'!BF515</f>
        <v>34279163.26852151</v>
      </c>
      <c r="AU285" s="83">
        <f>' CALCULATIONS'!BG398+' CALCULATIONS'!BG402+' CALCULATIONS'!BG511+' CALCULATIONS'!BG515</f>
        <v>81263254.398875594</v>
      </c>
      <c r="AV285" s="83">
        <f>' CALCULATIONS'!BH398+' CALCULATIONS'!BH402+' CALCULATIONS'!BH511+' CALCULATIONS'!BH515</f>
        <v>32505286.560573995</v>
      </c>
      <c r="AW285" s="83">
        <f>' CALCULATIONS'!BI398+' CALCULATIONS'!BI402+' CALCULATIONS'!BI511+' CALCULATIONS'!BI515</f>
        <v>16504223.139516592</v>
      </c>
      <c r="AX285" s="83">
        <f>' CALCULATIONS'!BJ398+' CALCULATIONS'!BJ402+' CALCULATIONS'!BJ511+' CALCULATIONS'!BJ515</f>
        <v>1457767.6532495618</v>
      </c>
      <c r="AY285" s="83">
        <f>' CALCULATIONS'!BK398+' CALCULATIONS'!BK402+' CALCULATIONS'!BK511+' CALCULATIONS'!BK515</f>
        <v>75084980.072948992</v>
      </c>
      <c r="AZ285" s="83">
        <f>' CALCULATIONS'!BL398+' CALCULATIONS'!BL402+' CALCULATIONS'!BL511+' CALCULATIONS'!BL515</f>
        <v>0</v>
      </c>
      <c r="BA285" s="83">
        <f>' CALCULATIONS'!BM398+' CALCULATIONS'!BM402+' CALCULATIONS'!BM511+' CALCULATIONS'!BM515</f>
        <v>48610978.871855199</v>
      </c>
      <c r="BB285" s="83">
        <f>' CALCULATIONS'!BN398+' CALCULATIONS'!BN402+' CALCULATIONS'!BN511+' CALCULATIONS'!BN515</f>
        <v>39512234.058819145</v>
      </c>
      <c r="BC285" s="83">
        <f>' CALCULATIONS'!BO398+' CALCULATIONS'!BO402+' CALCULATIONS'!BO511+' CALCULATIONS'!BO515</f>
        <v>0</v>
      </c>
      <c r="BD285" s="83">
        <f>' CALCULATIONS'!BP398+' CALCULATIONS'!BP402+' CALCULATIONS'!BP511+' CALCULATIONS'!BP515</f>
        <v>3868079.5397719592</v>
      </c>
      <c r="BE285" s="83">
        <f>' CALCULATIONS'!BQ398+' CALCULATIONS'!BQ402+' CALCULATIONS'!BQ511+' CALCULATIONS'!BQ515</f>
        <v>9617321.1110520363</v>
      </c>
      <c r="BF285" s="83">
        <f>' CALCULATIONS'!BR398+' CALCULATIONS'!BR402+' CALCULATIONS'!BR511+' CALCULATIONS'!BR515</f>
        <v>13336676.151031494</v>
      </c>
      <c r="BG285" s="83">
        <f>' CALCULATIONS'!BS398+' CALCULATIONS'!BS402+' CALCULATIONS'!BS511+' CALCULATIONS'!BS515</f>
        <v>8682431.6287126988</v>
      </c>
      <c r="BH285" s="83">
        <f>' CALCULATIONS'!BT398+' CALCULATIONS'!BT402+' CALCULATIONS'!BT511+' CALCULATIONS'!BT515</f>
        <v>3304526.7810023278</v>
      </c>
      <c r="BI285" s="83">
        <f>' CALCULATIONS'!BU398+' CALCULATIONS'!BU402+' CALCULATIONS'!BU511+' CALCULATIONS'!BU515</f>
        <v>12953608.98227331</v>
      </c>
      <c r="BJ285" s="83">
        <f>' CALCULATIONS'!BV398+' CALCULATIONS'!BV402+' CALCULATIONS'!BV511+' CALCULATIONS'!BV515</f>
        <v>27935580.842393354</v>
      </c>
      <c r="BK285" s="650">
        <f t="shared" si="4"/>
        <v>1042584278.7232349</v>
      </c>
    </row>
    <row r="286" spans="1:63" ht="15.75" x14ac:dyDescent="0.25">
      <c r="A286" s="170" t="s">
        <v>872</v>
      </c>
      <c r="C286" s="83">
        <f>' CALCULATIONS'!O342+' CALCULATIONS'!O392+' CALCULATIONS'!O450+' CALCULATIONS'!O489+' CALCULATIONS'!O1045+' CALCULATIONS'!O1084+' CALCULATIONS'!O1122</f>
        <v>0</v>
      </c>
      <c r="D286" s="83">
        <f>' CALCULATIONS'!P342+' CALCULATIONS'!P392+' CALCULATIONS'!P450+' CALCULATIONS'!P489+' CALCULATIONS'!P1045+' CALCULATIONS'!P1084+' CALCULATIONS'!P1122</f>
        <v>0</v>
      </c>
      <c r="E286" s="83">
        <f>' CALCULATIONS'!Q342+' CALCULATIONS'!Q392+' CALCULATIONS'!Q450+' CALCULATIONS'!Q489+' CALCULATIONS'!Q1045+' CALCULATIONS'!Q1084+' CALCULATIONS'!Q1122</f>
        <v>17505277.389931336</v>
      </c>
      <c r="F286" s="83">
        <f>' CALCULATIONS'!R342+' CALCULATIONS'!R392+' CALCULATIONS'!R450+' CALCULATIONS'!R489+' CALCULATIONS'!R1045+' CALCULATIONS'!R1084+' CALCULATIONS'!R1122</f>
        <v>117534665.68563855</v>
      </c>
      <c r="G286" s="83">
        <f>' CALCULATIONS'!S342+' CALCULATIONS'!S392+' CALCULATIONS'!S450+' CALCULATIONS'!S489+' CALCULATIONS'!S1045+' CALCULATIONS'!S1084+' CALCULATIONS'!S1122</f>
        <v>23186362.302373715</v>
      </c>
      <c r="H286" s="83">
        <f>' CALCULATIONS'!T342+' CALCULATIONS'!T392+' CALCULATIONS'!T450+' CALCULATIONS'!T489+' CALCULATIONS'!T1045+' CALCULATIONS'!T1084+' CALCULATIONS'!T1122</f>
        <v>29189533.85618946</v>
      </c>
      <c r="I286" s="83">
        <f>' CALCULATIONS'!U342+' CALCULATIONS'!U392+' CALCULATIONS'!U450+' CALCULATIONS'!U489+' CALCULATIONS'!U1045+' CALCULATIONS'!U1084+' CALCULATIONS'!U1122</f>
        <v>73342176.37439996</v>
      </c>
      <c r="J286" s="83">
        <f>' CALCULATIONS'!V342+' CALCULATIONS'!V392+' CALCULATIONS'!V450+' CALCULATIONS'!V489+' CALCULATIONS'!V1045+' CALCULATIONS'!V1084+' CALCULATIONS'!V1122</f>
        <v>11949458.913901091</v>
      </c>
      <c r="K286" s="83">
        <f>' CALCULATIONS'!W342+' CALCULATIONS'!W392+' CALCULATIONS'!W450+' CALCULATIONS'!W489+' CALCULATIONS'!W1045+' CALCULATIONS'!W1084+' CALCULATIONS'!W1122</f>
        <v>14599606.903446741</v>
      </c>
      <c r="L286" s="83">
        <f>' CALCULATIONS'!X342+' CALCULATIONS'!X392+' CALCULATIONS'!X450+' CALCULATIONS'!X489+' CALCULATIONS'!X1045+' CALCULATIONS'!X1084+' CALCULATIONS'!X1122</f>
        <v>18365596.371503145</v>
      </c>
      <c r="M286" s="83">
        <f>' CALCULATIONS'!Y342+' CALCULATIONS'!Y392+' CALCULATIONS'!Y450+' CALCULATIONS'!Y489+' CALCULATIONS'!Y1045+' CALCULATIONS'!Y1084+' CALCULATIONS'!Y1122</f>
        <v>11392796.405882992</v>
      </c>
      <c r="N286" s="83">
        <f>' CALCULATIONS'!Z342+' CALCULATIONS'!Z392+' CALCULATIONS'!Z450+' CALCULATIONS'!Z489+' CALCULATIONS'!Z1045+' CALCULATIONS'!Z1084+' CALCULATIONS'!Z1122</f>
        <v>172476384.98880005</v>
      </c>
      <c r="O286" s="83">
        <f>' CALCULATIONS'!AA342+' CALCULATIONS'!AA392+' CALCULATIONS'!AA450+' CALCULATIONS'!AA489+' CALCULATIONS'!AA1045+' CALCULATIONS'!AA1084+' CALCULATIONS'!AA1122</f>
        <v>55952332.054605067</v>
      </c>
      <c r="P286" s="83">
        <f>' CALCULATIONS'!AB342+' CALCULATIONS'!AB392+' CALCULATIONS'!AB450+' CALCULATIONS'!AB489+' CALCULATIONS'!AB1045+' CALCULATIONS'!AB1084+' CALCULATIONS'!AB1122</f>
        <v>158813485.61581248</v>
      </c>
      <c r="Q286" s="83">
        <f>' CALCULATIONS'!AC342+' CALCULATIONS'!AC392+' CALCULATIONS'!AC450+' CALCULATIONS'!AC489+' CALCULATIONS'!AC1045+' CALCULATIONS'!AC1084+' CALCULATIONS'!AC1122</f>
        <v>58619738.21739129</v>
      </c>
      <c r="R286" s="83">
        <f>' CALCULATIONS'!AD342+' CALCULATIONS'!AD392+' CALCULATIONS'!AD450+' CALCULATIONS'!AD489+' CALCULATIONS'!AD1045+' CALCULATIONS'!AD1084+' CALCULATIONS'!AD1122</f>
        <v>216324907.91625664</v>
      </c>
      <c r="S286" s="83">
        <f>' CALCULATIONS'!AE342+' CALCULATIONS'!AE392+' CALCULATIONS'!AE450+' CALCULATIONS'!AE489+' CALCULATIONS'!AE1045+' CALCULATIONS'!AE1084+' CALCULATIONS'!AE1122</f>
        <v>155951187.52287644</v>
      </c>
      <c r="T286" s="83">
        <f>' CALCULATIONS'!AF342+' CALCULATIONS'!AF392+' CALCULATIONS'!AF450+' CALCULATIONS'!AF489+' CALCULATIONS'!AF1045+' CALCULATIONS'!AF1084+' CALCULATIONS'!AF1122</f>
        <v>19549689.09836182</v>
      </c>
      <c r="U286" s="83">
        <f>' CALCULATIONS'!AG342+' CALCULATIONS'!AG392+' CALCULATIONS'!AG450+' CALCULATIONS'!AG489+' CALCULATIONS'!AG1045+' CALCULATIONS'!AG1084+' CALCULATIONS'!AG1122</f>
        <v>442762115.29554093</v>
      </c>
      <c r="V286" s="83">
        <f>' CALCULATIONS'!AH342+' CALCULATIONS'!AH392+' CALCULATIONS'!AH450+' CALCULATIONS'!AH489+' CALCULATIONS'!AH1045+' CALCULATIONS'!AH1084+' CALCULATIONS'!AH1122</f>
        <v>126763213.21194005</v>
      </c>
      <c r="W286" s="83">
        <f>' CALCULATIONS'!AI342+' CALCULATIONS'!AI392+' CALCULATIONS'!AI450+' CALCULATIONS'!AI489+' CALCULATIONS'!AI1045+' CALCULATIONS'!AI1084+' CALCULATIONS'!AI1122</f>
        <v>306374913.81992352</v>
      </c>
      <c r="X286" s="83">
        <f>' CALCULATIONS'!AJ342+' CALCULATIONS'!AJ392+' CALCULATIONS'!AJ450+' CALCULATIONS'!AJ489+' CALCULATIONS'!AJ1045+' CALCULATIONS'!AJ1084+' CALCULATIONS'!AJ1122</f>
        <v>130775073.26464802</v>
      </c>
      <c r="Y286" s="83">
        <f>' CALCULATIONS'!AK342+' CALCULATIONS'!AK392+' CALCULATIONS'!AK450+' CALCULATIONS'!AK489+' CALCULATIONS'!AK1045+' CALCULATIONS'!AK1084+' CALCULATIONS'!AK1122</f>
        <v>193653984.17439687</v>
      </c>
      <c r="Z286" s="83">
        <f>' CALCULATIONS'!AL342+' CALCULATIONS'!AL392+' CALCULATIONS'!AL450+' CALCULATIONS'!AL489+' CALCULATIONS'!AL1045+' CALCULATIONS'!AL1084+' CALCULATIONS'!AL1122</f>
        <v>337247949.25240767</v>
      </c>
      <c r="AA286" s="83">
        <f>' CALCULATIONS'!AM342+' CALCULATIONS'!AM392+' CALCULATIONS'!AM450+' CALCULATIONS'!AM489+' CALCULATIONS'!AM1045+' CALCULATIONS'!AM1084+' CALCULATIONS'!AM1122</f>
        <v>339340014.24758399</v>
      </c>
      <c r="AB286" s="83">
        <f>' CALCULATIONS'!AN342+' CALCULATIONS'!AN392+' CALCULATIONS'!AN450+' CALCULATIONS'!AN489+' CALCULATIONS'!AN1045+' CALCULATIONS'!AN1084+' CALCULATIONS'!AN1122</f>
        <v>89123318.995991275</v>
      </c>
      <c r="AC286" s="83">
        <f>' CALCULATIONS'!AO342+' CALCULATIONS'!AO392+' CALCULATIONS'!AO450+' CALCULATIONS'!AO489+' CALCULATIONS'!AO1045+' CALCULATIONS'!AO1084+' CALCULATIONS'!AO1122</f>
        <v>19076221.704883128</v>
      </c>
      <c r="AD286" s="83">
        <f>' CALCULATIONS'!AP342+' CALCULATIONS'!AP392+' CALCULATIONS'!AP450+' CALCULATIONS'!AP489+' CALCULATIONS'!AP1045+' CALCULATIONS'!AP1084+' CALCULATIONS'!AP1122</f>
        <v>43284156.495231152</v>
      </c>
      <c r="AE286" s="83">
        <f>' CALCULATIONS'!AQ342+' CALCULATIONS'!AQ392+' CALCULATIONS'!AQ450+' CALCULATIONS'!AQ489+' CALCULATIONS'!AQ1045+' CALCULATIONS'!AQ1084+' CALCULATIONS'!AQ1122</f>
        <v>1088745657.9597392</v>
      </c>
      <c r="AF286" s="83">
        <f>' CALCULATIONS'!AR342+' CALCULATIONS'!AR392+' CALCULATIONS'!AR450+' CALCULATIONS'!AR489+' CALCULATIONS'!AR1045+' CALCULATIONS'!AR1084+' CALCULATIONS'!AR1122</f>
        <v>1549248121.8545687</v>
      </c>
      <c r="AG286" s="83">
        <f>' CALCULATIONS'!AS342+' CALCULATIONS'!AS392+' CALCULATIONS'!AS450+' CALCULATIONS'!AS489+' CALCULATIONS'!AS1045+' CALCULATIONS'!AS1084+' CALCULATIONS'!AS1122</f>
        <v>25305731.557322755</v>
      </c>
      <c r="AH286" s="83">
        <f>' CALCULATIONS'!AT342+' CALCULATIONS'!AT392+' CALCULATIONS'!AT450+' CALCULATIONS'!AT489+' CALCULATIONS'!AT1045+' CALCULATIONS'!AT1084+' CALCULATIONS'!AT1122</f>
        <v>1153027.6954506487</v>
      </c>
      <c r="AI286" s="83">
        <f>' CALCULATIONS'!AU342+' CALCULATIONS'!AU392+' CALCULATIONS'!AU450+' CALCULATIONS'!AU489+' CALCULATIONS'!AU1045+' CALCULATIONS'!AU1084+' CALCULATIONS'!AU1122</f>
        <v>1389362.0818782151</v>
      </c>
      <c r="AJ286" s="83">
        <f>' CALCULATIONS'!AV342+' CALCULATIONS'!AV392+' CALCULATIONS'!AV450+' CALCULATIONS'!AV489+' CALCULATIONS'!AV1045+' CALCULATIONS'!AV1084+' CALCULATIONS'!AV1122</f>
        <v>22613019.002923086</v>
      </c>
      <c r="AK286" s="83">
        <f>' CALCULATIONS'!AW342+' CALCULATIONS'!AW392+' CALCULATIONS'!AW450+' CALCULATIONS'!AW489+' CALCULATIONS'!AW1045+' CALCULATIONS'!AW1084+' CALCULATIONS'!AW1122</f>
        <v>302358460.8003273</v>
      </c>
      <c r="AL286" s="83">
        <f>' CALCULATIONS'!AX342+' CALCULATIONS'!AX392+' CALCULATIONS'!AX450+' CALCULATIONS'!AX489+' CALCULATIONS'!AX1045+' CALCULATIONS'!AX1084+' CALCULATIONS'!AX1122</f>
        <v>20310791.172954112</v>
      </c>
      <c r="AM286" s="83">
        <f>' CALCULATIONS'!AY342+' CALCULATIONS'!AY392+' CALCULATIONS'!AY450+' CALCULATIONS'!AY489+' CALCULATIONS'!AY1045+' CALCULATIONS'!AY1084+' CALCULATIONS'!AY1122</f>
        <v>109379520.18996857</v>
      </c>
      <c r="AN286" s="83">
        <f>' CALCULATIONS'!AZ342+' CALCULATIONS'!AZ392+' CALCULATIONS'!AZ450+' CALCULATIONS'!AZ489+' CALCULATIONS'!AZ1045+' CALCULATIONS'!AZ1084+' CALCULATIONS'!AZ1122</f>
        <v>714641142.59486008</v>
      </c>
      <c r="AO286" s="83">
        <f>' CALCULATIONS'!BA342+' CALCULATIONS'!BA392+' CALCULATIONS'!BA450+' CALCULATIONS'!BA489+' CALCULATIONS'!BA1045+' CALCULATIONS'!BA1084+' CALCULATIONS'!BA1122</f>
        <v>168256445.3857657</v>
      </c>
      <c r="AP286" s="83">
        <f>' CALCULATIONS'!BB342+' CALCULATIONS'!BB392+' CALCULATIONS'!BB450+' CALCULATIONS'!BB489+' CALCULATIONS'!BB1045+' CALCULATIONS'!BB1084+' CALCULATIONS'!BB1122</f>
        <v>661668731.49545169</v>
      </c>
      <c r="AQ286" s="83">
        <f>' CALCULATIONS'!BC342+' CALCULATIONS'!BC392+' CALCULATIONS'!BC450+' CALCULATIONS'!BC489+' CALCULATIONS'!BC1045+' CALCULATIONS'!BC1084+' CALCULATIONS'!BC1122</f>
        <v>366027677.64338523</v>
      </c>
      <c r="AR286" s="83">
        <f>' CALCULATIONS'!BD342+' CALCULATIONS'!BD392+' CALCULATIONS'!BD450+' CALCULATIONS'!BD489+' CALCULATIONS'!BD1045+' CALCULATIONS'!BD1084+' CALCULATIONS'!BD1122</f>
        <v>283871763.01843607</v>
      </c>
      <c r="AS286" s="83">
        <f>' CALCULATIONS'!BE342+' CALCULATIONS'!BE392+' CALCULATIONS'!BE450+' CALCULATIONS'!BE489+' CALCULATIONS'!BE1045+' CALCULATIONS'!BE1084+' CALCULATIONS'!BE1122</f>
        <v>39004871.23402825</v>
      </c>
      <c r="AT286" s="83">
        <f>' CALCULATIONS'!BF342+' CALCULATIONS'!BF392+' CALCULATIONS'!BF450+' CALCULATIONS'!BF489+' CALCULATIONS'!BF1045+' CALCULATIONS'!BF1084+' CALCULATIONS'!BF1122</f>
        <v>44160337.986651182</v>
      </c>
      <c r="AU286" s="83">
        <f>' CALCULATIONS'!BG342+' CALCULATIONS'!BG392+' CALCULATIONS'!BG450+' CALCULATIONS'!BG489+' CALCULATIONS'!BG1045+' CALCULATIONS'!BG1084+' CALCULATIONS'!BG1122</f>
        <v>52977685.115863837</v>
      </c>
      <c r="AV286" s="83">
        <f>' CALCULATIONS'!BH342+' CALCULATIONS'!BH392+' CALCULATIONS'!BH450+' CALCULATIONS'!BH489+' CALCULATIONS'!BH1045+' CALCULATIONS'!BH1084+' CALCULATIONS'!BH1122</f>
        <v>16654287.207030818</v>
      </c>
      <c r="AW286" s="83">
        <f>' CALCULATIONS'!BI342+' CALCULATIONS'!BI392+' CALCULATIONS'!BI450+' CALCULATIONS'!BI489+' CALCULATIONS'!BI1045+' CALCULATIONS'!BI1084+' CALCULATIONS'!BI1122</f>
        <v>74891972.619785905</v>
      </c>
      <c r="AX286" s="83">
        <f>' CALCULATIONS'!BJ342+' CALCULATIONS'!BJ392+' CALCULATIONS'!BJ450+' CALCULATIONS'!BJ489+' CALCULATIONS'!BJ1045+' CALCULATIONS'!BJ1084+' CALCULATIONS'!BJ1122</f>
        <v>148948213.1110633</v>
      </c>
      <c r="AY286" s="83">
        <f>' CALCULATIONS'!BK342+' CALCULATIONS'!BK392+' CALCULATIONS'!BK450+' CALCULATIONS'!BK489+' CALCULATIONS'!BK1045+' CALCULATIONS'!BK1084+' CALCULATIONS'!BK1122</f>
        <v>144097220.23867583</v>
      </c>
      <c r="AZ286" s="83">
        <f>' CALCULATIONS'!BL342+' CALCULATIONS'!BL392+' CALCULATIONS'!BL450+' CALCULATIONS'!BL489+' CALCULATIONS'!BL1045+' CALCULATIONS'!BL1084+' CALCULATIONS'!BL1122</f>
        <v>146883884.31084788</v>
      </c>
      <c r="BA286" s="83">
        <f>' CALCULATIONS'!BM342+' CALCULATIONS'!BM392+' CALCULATIONS'!BM450+' CALCULATIONS'!BM489+' CALCULATIONS'!BM1045+' CALCULATIONS'!BM1084+' CALCULATIONS'!BM1122</f>
        <v>293727121.5334599</v>
      </c>
      <c r="BB286" s="83">
        <f>' CALCULATIONS'!BN342+' CALCULATIONS'!BN392+' CALCULATIONS'!BN450+' CALCULATIONS'!BN489+' CALCULATIONS'!BN1045+' CALCULATIONS'!BN1084+' CALCULATIONS'!BN1122</f>
        <v>452828362.74787736</v>
      </c>
      <c r="BC286" s="83">
        <f>' CALCULATIONS'!BO342+' CALCULATIONS'!BO392+' CALCULATIONS'!BO450+' CALCULATIONS'!BO489+' CALCULATIONS'!BO1045+' CALCULATIONS'!BO1084+' CALCULATIONS'!BO1122</f>
        <v>404236452.63428754</v>
      </c>
      <c r="BD286" s="83">
        <f>' CALCULATIONS'!BP342+' CALCULATIONS'!BP392+' CALCULATIONS'!BP450+' CALCULATIONS'!BP489+' CALCULATIONS'!BP1045+' CALCULATIONS'!BP1084+' CALCULATIONS'!BP1122</f>
        <v>478652470.24539995</v>
      </c>
      <c r="BE286" s="83">
        <f>' CALCULATIONS'!BQ342+' CALCULATIONS'!BQ392+' CALCULATIONS'!BQ450+' CALCULATIONS'!BQ489+' CALCULATIONS'!BQ1045+' CALCULATIONS'!BQ1084+' CALCULATIONS'!BQ1122</f>
        <v>19986480.040971853</v>
      </c>
      <c r="BF286" s="83">
        <f>' CALCULATIONS'!BR342+' CALCULATIONS'!BR392+' CALCULATIONS'!BR450+' CALCULATIONS'!BR489+' CALCULATIONS'!BR1045+' CALCULATIONS'!BR1084+' CALCULATIONS'!BR1122</f>
        <v>522943165.61183566</v>
      </c>
      <c r="BG286" s="83">
        <f>' CALCULATIONS'!BS342+' CALCULATIONS'!BS392+' CALCULATIONS'!BS450+' CALCULATIONS'!BS489+' CALCULATIONS'!BS1045+' CALCULATIONS'!BS1084+' CALCULATIONS'!BS1122</f>
        <v>266206000.71973836</v>
      </c>
      <c r="BH286" s="83">
        <f>' CALCULATIONS'!BT342+' CALCULATIONS'!BT392+' CALCULATIONS'!BT450+' CALCULATIONS'!BT489+' CALCULATIONS'!BT1045+' CALCULATIONS'!BT1084+' CALCULATIONS'!BT1122</f>
        <v>139436241.83536685</v>
      </c>
      <c r="BI286" s="83">
        <f>' CALCULATIONS'!BU342+' CALCULATIONS'!BU392+' CALCULATIONS'!BU450+' CALCULATIONS'!BU489+' CALCULATIONS'!BU1045+' CALCULATIONS'!BU1084+' CALCULATIONS'!BU1122</f>
        <v>8278391.3693757951</v>
      </c>
      <c r="BJ286" s="83">
        <f>' CALCULATIONS'!BV342+' CALCULATIONS'!BV392+' CALCULATIONS'!BV450+' CALCULATIONS'!BV489+' CALCULATIONS'!BV1045+' CALCULATIONS'!BV1084+' CALCULATIONS'!BV1122</f>
        <v>20333762.982966095</v>
      </c>
      <c r="BK286" s="650">
        <f t="shared" si="4"/>
        <v>11772370534.078175</v>
      </c>
    </row>
    <row r="287" spans="1:63" ht="15.75" x14ac:dyDescent="0.25">
      <c r="A287" s="170" t="s">
        <v>873</v>
      </c>
      <c r="C287" s="83">
        <f>' CALCULATIONS'!O1049+' CALCULATIONS'!O1087+' CALCULATIONS'!O1125+' CALCULATIONS'!O1142+' CALCULATIONS'!O1159</f>
        <v>14780207.299509676</v>
      </c>
      <c r="D287" s="83">
        <f>' CALCULATIONS'!P1049+' CALCULATIONS'!P1087+' CALCULATIONS'!P1125+' CALCULATIONS'!P1142+' CALCULATIONS'!P1159</f>
        <v>3973306.0765109938</v>
      </c>
      <c r="E287" s="83">
        <f>' CALCULATIONS'!Q1049+' CALCULATIONS'!Q1087+' CALCULATIONS'!Q1125+' CALCULATIONS'!Q1142+' CALCULATIONS'!Q1159</f>
        <v>1141028.7432346805</v>
      </c>
      <c r="F287" s="83">
        <f>' CALCULATIONS'!R1049+' CALCULATIONS'!R1087+' CALCULATIONS'!R1125+' CALCULATIONS'!R1142+' CALCULATIONS'!R1159</f>
        <v>269375.68846425542</v>
      </c>
      <c r="G287" s="83">
        <f>' CALCULATIONS'!S1049+' CALCULATIONS'!S1087+' CALCULATIONS'!S1125+' CALCULATIONS'!S1142+' CALCULATIONS'!S1159</f>
        <v>10933040.224714244</v>
      </c>
      <c r="H287" s="83">
        <f>' CALCULATIONS'!T1049+' CALCULATIONS'!T1087+' CALCULATIONS'!T1125+' CALCULATIONS'!T1142+' CALCULATIONS'!T1159</f>
        <v>12032493.562607614</v>
      </c>
      <c r="I287" s="83">
        <f>' CALCULATIONS'!U1049+' CALCULATIONS'!U1087+' CALCULATIONS'!U1125+' CALCULATIONS'!U1142+' CALCULATIONS'!U1159</f>
        <v>7290221.4354975652</v>
      </c>
      <c r="J287" s="83">
        <f>' CALCULATIONS'!V1049+' CALCULATIONS'!V1087+' CALCULATIONS'!V1125+' CALCULATIONS'!V1142+' CALCULATIONS'!V1159</f>
        <v>2033197.3262604773</v>
      </c>
      <c r="K287" s="83">
        <f>' CALCULATIONS'!W1049+' CALCULATIONS'!W1087+' CALCULATIONS'!W1125+' CALCULATIONS'!W1142+' CALCULATIONS'!W1159</f>
        <v>6404287.9907601941</v>
      </c>
      <c r="L287" s="83">
        <f>' CALCULATIONS'!X1049+' CALCULATIONS'!X1087+' CALCULATIONS'!X1125+' CALCULATIONS'!X1142+' CALCULATIONS'!X1159</f>
        <v>7190417.7120672036</v>
      </c>
      <c r="M287" s="83">
        <f>' CALCULATIONS'!Y1049+' CALCULATIONS'!Y1087+' CALCULATIONS'!Y1125+' CALCULATIONS'!Y1142+' CALCULATIONS'!Y1159</f>
        <v>9524127.6555586252</v>
      </c>
      <c r="N287" s="83">
        <f>' CALCULATIONS'!Z1049+' CALCULATIONS'!Z1087+' CALCULATIONS'!Z1125+' CALCULATIONS'!Z1142+' CALCULATIONS'!Z1159</f>
        <v>20301803.713399168</v>
      </c>
      <c r="O287" s="83">
        <f>' CALCULATIONS'!AA1049+' CALCULATIONS'!AA1087+' CALCULATIONS'!AA1125+' CALCULATIONS'!AA1142+' CALCULATIONS'!AA1159</f>
        <v>14174925.162052196</v>
      </c>
      <c r="P287" s="83">
        <f>' CALCULATIONS'!AB1049+' CALCULATIONS'!AB1087+' CALCULATIONS'!AB1125+' CALCULATIONS'!AB1142+' CALCULATIONS'!AB1159</f>
        <v>2351261.2296190853</v>
      </c>
      <c r="Q287" s="83">
        <f>' CALCULATIONS'!AC1049+' CALCULATIONS'!AC1087+' CALCULATIONS'!AC1125+' CALCULATIONS'!AC1142+' CALCULATIONS'!AC1159</f>
        <v>5564449.5259062313</v>
      </c>
      <c r="R287" s="83">
        <f>' CALCULATIONS'!AD1049+' CALCULATIONS'!AD1087+' CALCULATIONS'!AD1125+' CALCULATIONS'!AD1142+' CALCULATIONS'!AD1159</f>
        <v>1454275.8249436179</v>
      </c>
      <c r="S287" s="83">
        <f>' CALCULATIONS'!AE1049+' CALCULATIONS'!AE1087+' CALCULATIONS'!AE1125+' CALCULATIONS'!AE1142+' CALCULATIONS'!AE1159</f>
        <v>15510109.807668073</v>
      </c>
      <c r="T287" s="83">
        <f>' CALCULATIONS'!AF1049+' CALCULATIONS'!AF1087+' CALCULATIONS'!AF1125+' CALCULATIONS'!AF1142+' CALCULATIONS'!AF1159</f>
        <v>15356515.595101228</v>
      </c>
      <c r="U287" s="83">
        <f>' CALCULATIONS'!AG1049+' CALCULATIONS'!AG1087+' CALCULATIONS'!AG1125+' CALCULATIONS'!AG1142+' CALCULATIONS'!AG1159</f>
        <v>13156810.222104419</v>
      </c>
      <c r="V287" s="83">
        <f>' CALCULATIONS'!AH1049+' CALCULATIONS'!AH1087+' CALCULATIONS'!AH1125+' CALCULATIONS'!AH1142+' CALCULATIONS'!AH1159</f>
        <v>2231252.8289825227</v>
      </c>
      <c r="W287" s="83">
        <f>' CALCULATIONS'!AI1049+' CALCULATIONS'!AI1087+' CALCULATIONS'!AI1125+' CALCULATIONS'!AI1142+' CALCULATIONS'!AI1159</f>
        <v>13242222.278737264</v>
      </c>
      <c r="X287" s="83">
        <f>' CALCULATIONS'!AJ1049+' CALCULATIONS'!AJ1087+' CALCULATIONS'!AJ1125+' CALCULATIONS'!AJ1142+' CALCULATIONS'!AJ1159</f>
        <v>8942112.1037284769</v>
      </c>
      <c r="Y287" s="83">
        <f>' CALCULATIONS'!AK1049+' CALCULATIONS'!AK1087+' CALCULATIONS'!AK1125+' CALCULATIONS'!AK1142+' CALCULATIONS'!AK1159</f>
        <v>21152299.783144858</v>
      </c>
      <c r="Z287" s="83">
        <f>' CALCULATIONS'!AL1049+' CALCULATIONS'!AL1087+' CALCULATIONS'!AL1125+' CALCULATIONS'!AL1142+' CALCULATIONS'!AL1159</f>
        <v>34776395.906678706</v>
      </c>
      <c r="AA287" s="83">
        <f>' CALCULATIONS'!AM1049+' CALCULATIONS'!AM1087+' CALCULATIONS'!AM1125+' CALCULATIONS'!AM1142+' CALCULATIONS'!AM1159</f>
        <v>17455506.673308715</v>
      </c>
      <c r="AB287" s="83">
        <f>' CALCULATIONS'!AN1049+' CALCULATIONS'!AN1087+' CALCULATIONS'!AN1125+' CALCULATIONS'!AN1142+' CALCULATIONS'!AN1159</f>
        <v>3013721.2656812477</v>
      </c>
      <c r="AC287" s="83">
        <f>' CALCULATIONS'!AO1049+' CALCULATIONS'!AO1087+' CALCULATIONS'!AO1125+' CALCULATIONS'!AO1142+' CALCULATIONS'!AO1159</f>
        <v>10687095.360282626</v>
      </c>
      <c r="AD287" s="83">
        <f>' CALCULATIONS'!AP1049+' CALCULATIONS'!AP1087+' CALCULATIONS'!AP1125+' CALCULATIONS'!AP1142+' CALCULATIONS'!AP1159</f>
        <v>2824962.4886965998</v>
      </c>
      <c r="AE287" s="83">
        <f>' CALCULATIONS'!AQ1049+' CALCULATIONS'!AQ1087+' CALCULATIONS'!AQ1125+' CALCULATIONS'!AQ1142+' CALCULATIONS'!AQ1159</f>
        <v>35183012.95722799</v>
      </c>
      <c r="AF287" s="83">
        <f>' CALCULATIONS'!AR1049+' CALCULATIONS'!AR1087+' CALCULATIONS'!AR1125+' CALCULATIONS'!AR1142+' CALCULATIONS'!AR1159</f>
        <v>32304400.680993889</v>
      </c>
      <c r="AG287" s="83">
        <f>' CALCULATIONS'!AS1049+' CALCULATIONS'!AS1087+' CALCULATIONS'!AS1125+' CALCULATIONS'!AS1142+' CALCULATIONS'!AS1159</f>
        <v>12188574.727106094</v>
      </c>
      <c r="AH287" s="83">
        <f>' CALCULATIONS'!AT1049+' CALCULATIONS'!AT1087+' CALCULATIONS'!AT1125+' CALCULATIONS'!AT1142+' CALCULATIONS'!AT1159</f>
        <v>2832950.7097125086</v>
      </c>
      <c r="AI287" s="83">
        <f>' CALCULATIONS'!AU1049+' CALCULATIONS'!AU1087+' CALCULATIONS'!AU1125+' CALCULATIONS'!AU1142+' CALCULATIONS'!AU1159</f>
        <v>21760300.846774392</v>
      </c>
      <c r="AJ287" s="83">
        <f>' CALCULATIONS'!AV1049+' CALCULATIONS'!AV1087+' CALCULATIONS'!AV1125+' CALCULATIONS'!AV1142+' CALCULATIONS'!AV1159</f>
        <v>13094648.865648784</v>
      </c>
      <c r="AK287" s="83">
        <f>' CALCULATIONS'!AW1049+' CALCULATIONS'!AW1087+' CALCULATIONS'!AW1125+' CALCULATIONS'!AW1142+' CALCULATIONS'!AW1159</f>
        <v>26656729.109643303</v>
      </c>
      <c r="AL287" s="83">
        <f>' CALCULATIONS'!AX1049+' CALCULATIONS'!AX1087+' CALCULATIONS'!AX1125+' CALCULATIONS'!AX1142+' CALCULATIONS'!AX1159</f>
        <v>42917363.975285091</v>
      </c>
      <c r="AM287" s="83">
        <f>' CALCULATIONS'!AY1049+' CALCULATIONS'!AY1087+' CALCULATIONS'!AY1125+' CALCULATIONS'!AY1142+' CALCULATIONS'!AY1159</f>
        <v>4495397.9841686813</v>
      </c>
      <c r="AN287" s="83">
        <f>' CALCULATIONS'!AZ1049+' CALCULATIONS'!AZ1087+' CALCULATIONS'!AZ1125+' CALCULATIONS'!AZ1142+' CALCULATIONS'!AZ1159</f>
        <v>2651265.4274562248</v>
      </c>
      <c r="AO287" s="83">
        <f>' CALCULATIONS'!BA1049+' CALCULATIONS'!BA1087+' CALCULATIONS'!BA1125+' CALCULATIONS'!BA1142+' CALCULATIONS'!BA1159</f>
        <v>5487262.2356758378</v>
      </c>
      <c r="AP287" s="83">
        <f>' CALCULATIONS'!BB1049+' CALCULATIONS'!BB1087+' CALCULATIONS'!BB1125+' CALCULATIONS'!BB1142+' CALCULATIONS'!BB1159</f>
        <v>3107108.2003268925</v>
      </c>
      <c r="AQ287" s="83">
        <f>' CALCULATIONS'!BC1049+' CALCULATIONS'!BC1087+' CALCULATIONS'!BC1125+' CALCULATIONS'!BC1142+' CALCULATIONS'!BC1159</f>
        <v>12253405.134211205</v>
      </c>
      <c r="AR287" s="83">
        <f>' CALCULATIONS'!BD1049+' CALCULATIONS'!BD1087+' CALCULATIONS'!BD1125+' CALCULATIONS'!BD1142+' CALCULATIONS'!BD1159</f>
        <v>14084733.743156379</v>
      </c>
      <c r="AS287" s="83">
        <f>' CALCULATIONS'!BE1049+' CALCULATIONS'!BE1087+' CALCULATIONS'!BE1125+' CALCULATIONS'!BE1142+' CALCULATIONS'!BE1159</f>
        <v>11106087.485506842</v>
      </c>
      <c r="AT287" s="83">
        <f>' CALCULATIONS'!BF1049+' CALCULATIONS'!BF1087+' CALCULATIONS'!BF1125+' CALCULATIONS'!BF1142+' CALCULATIONS'!BF1159</f>
        <v>4660462.095443896</v>
      </c>
      <c r="AU287" s="83">
        <f>' CALCULATIONS'!BG1049+' CALCULATIONS'!BG1087+' CALCULATIONS'!BG1125+' CALCULATIONS'!BG1142+' CALCULATIONS'!BG1159</f>
        <v>7270567.2124086618</v>
      </c>
      <c r="AV287" s="83">
        <f>' CALCULATIONS'!BH1049+' CALCULATIONS'!BH1087+' CALCULATIONS'!BH1125+' CALCULATIONS'!BH1142+' CALCULATIONS'!BH1159</f>
        <v>6182609.8590555601</v>
      </c>
      <c r="AW287" s="83">
        <f>' CALCULATIONS'!BI1049+' CALCULATIONS'!BI1087+' CALCULATIONS'!BI1125+' CALCULATIONS'!BI1142+' CALCULATIONS'!BI1159</f>
        <v>12564757.364476297</v>
      </c>
      <c r="AX287" s="83">
        <f>' CALCULATIONS'!BJ1049+' CALCULATIONS'!BJ1087+' CALCULATIONS'!BJ1125+' CALCULATIONS'!BJ1142+' CALCULATIONS'!BJ1159</f>
        <v>19851880.694545083</v>
      </c>
      <c r="AY287" s="83">
        <f>' CALCULATIONS'!BK1049+' CALCULATIONS'!BK1087+' CALCULATIONS'!BK1125+' CALCULATIONS'!BK1142+' CALCULATIONS'!BK1159</f>
        <v>13588922.078069195</v>
      </c>
      <c r="AZ287" s="83">
        <f>' CALCULATIONS'!BL1049+' CALCULATIONS'!BL1087+' CALCULATIONS'!BL1125+' CALCULATIONS'!BL1142+' CALCULATIONS'!BL1159</f>
        <v>5861463.8444041302</v>
      </c>
      <c r="BA287" s="83">
        <f>' CALCULATIONS'!BM1049+' CALCULATIONS'!BM1087+' CALCULATIONS'!BM1125+' CALCULATIONS'!BM1142+' CALCULATIONS'!BM1159</f>
        <v>13109178.326865779</v>
      </c>
      <c r="BB287" s="83">
        <f>' CALCULATIONS'!BN1049+' CALCULATIONS'!BN1087+' CALCULATIONS'!BN1125+' CALCULATIONS'!BN1142+' CALCULATIONS'!BN1159</f>
        <v>4515446.9214792373</v>
      </c>
      <c r="BC287" s="83">
        <f>' CALCULATIONS'!BO1049+' CALCULATIONS'!BO1087+' CALCULATIONS'!BO1125+' CALCULATIONS'!BO1142+' CALCULATIONS'!BO1159</f>
        <v>34326034.622176036</v>
      </c>
      <c r="BD287" s="83">
        <f>' CALCULATIONS'!BP1049+' CALCULATIONS'!BP1087+' CALCULATIONS'!BP1125+' CALCULATIONS'!BP1142+' CALCULATIONS'!BP1159</f>
        <v>34291586.516593479</v>
      </c>
      <c r="BE287" s="83">
        <f>' CALCULATIONS'!BQ1049+' CALCULATIONS'!BQ1087+' CALCULATIONS'!BQ1125+' CALCULATIONS'!BQ1142+' CALCULATIONS'!BQ1159</f>
        <v>15676382.842505021</v>
      </c>
      <c r="BF287" s="83">
        <f>' CALCULATIONS'!BR1049+' CALCULATIONS'!BR1087+' CALCULATIONS'!BR1125+' CALCULATIONS'!BR1142+' CALCULATIONS'!BR1159</f>
        <v>4404300.6109408895</v>
      </c>
      <c r="BG287" s="83">
        <f>' CALCULATIONS'!BS1049+' CALCULATIONS'!BS1087+' CALCULATIONS'!BS1125+' CALCULATIONS'!BS1142+' CALCULATIONS'!BS1159</f>
        <v>26686525.279900156</v>
      </c>
      <c r="BH287" s="83">
        <f>' CALCULATIONS'!BT1049+' CALCULATIONS'!BT1087+' CALCULATIONS'!BT1125+' CALCULATIONS'!BT1142+' CALCULATIONS'!BT1159</f>
        <v>19780547.231328543</v>
      </c>
      <c r="BI287" s="83">
        <f>' CALCULATIONS'!BU1049+' CALCULATIONS'!BU1087+' CALCULATIONS'!BU1125+' CALCULATIONS'!BU1142+' CALCULATIONS'!BU1159</f>
        <v>30104077.550196271</v>
      </c>
      <c r="BJ287" s="83">
        <f>' CALCULATIONS'!BV1049+' CALCULATIONS'!BV1087+' CALCULATIONS'!BV1125+' CALCULATIONS'!BV1142+' CALCULATIONS'!BV1159</f>
        <v>58511625.812056586</v>
      </c>
      <c r="BK287" s="650">
        <f t="shared" si="4"/>
        <v>829277034.4305594</v>
      </c>
    </row>
    <row r="288" spans="1:63" ht="15.75" x14ac:dyDescent="0.25">
      <c r="A288" s="170" t="s">
        <v>874</v>
      </c>
      <c r="C288" s="83">
        <f>TCF!B128*'MONTHLY DATA'!AL441</f>
        <v>0</v>
      </c>
      <c r="D288" s="83">
        <f>TCF!C128*'MONTHLY DATA'!AM441</f>
        <v>0</v>
      </c>
      <c r="E288" s="83">
        <f>TCF!D128*'MONTHLY DATA'!AN441</f>
        <v>0</v>
      </c>
      <c r="F288" s="83">
        <f>TCF!E128*'MONTHLY DATA'!AO441</f>
        <v>0</v>
      </c>
      <c r="G288" s="83">
        <f>TCF!F128*'MONTHLY DATA'!AP441</f>
        <v>0</v>
      </c>
      <c r="H288" s="83">
        <f>TCF!G128*'MONTHLY DATA'!AQ441</f>
        <v>0</v>
      </c>
      <c r="I288" s="83">
        <f>TCF!H128*'MONTHLY DATA'!AR441</f>
        <v>0</v>
      </c>
      <c r="J288" s="83">
        <f>TCF!I128*'MONTHLY DATA'!AS441</f>
        <v>0</v>
      </c>
      <c r="K288" s="83">
        <f>TCF!J128*'MONTHLY DATA'!AT441</f>
        <v>3293326.6341117206</v>
      </c>
      <c r="L288" s="83">
        <f>TCF!K128*'MONTHLY DATA'!AU441</f>
        <v>7582017.0200072005</v>
      </c>
      <c r="M288" s="83">
        <f>TCF!L128*'MONTHLY DATA'!AV441</f>
        <v>13064197.974216033</v>
      </c>
      <c r="N288" s="83">
        <f>TCF!M128*'MONTHLY DATA'!AW441</f>
        <v>27064667.114290234</v>
      </c>
      <c r="O288" s="83">
        <f>TCF!N128*'MONTHLY DATA'!AX441</f>
        <v>24717955.386835508</v>
      </c>
      <c r="P288" s="83">
        <f>TCF!O128*'MONTHLY DATA'!AY441</f>
        <v>0</v>
      </c>
      <c r="Q288" s="83">
        <f>TCF!P128*'MONTHLY DATA'!AZ441</f>
        <v>0</v>
      </c>
      <c r="R288" s="83">
        <f>TCF!Q128*'MONTHLY DATA'!BA441</f>
        <v>0</v>
      </c>
      <c r="S288" s="83">
        <f>TCF!R128*'MONTHLY DATA'!BB441</f>
        <v>0</v>
      </c>
      <c r="T288" s="83">
        <f>TCF!S128*'MONTHLY DATA'!BC441</f>
        <v>7579933.1183519568</v>
      </c>
      <c r="U288" s="83">
        <f>TCF!T128*'MONTHLY DATA'!BD441</f>
        <v>10084101.026425386</v>
      </c>
      <c r="V288" s="83">
        <f>TCF!U128*'MONTHLY DATA'!BE441</f>
        <v>11929452.811120626</v>
      </c>
      <c r="W288" s="83">
        <f>TCF!V128*'MONTHLY DATA'!BF441</f>
        <v>15112857.162288396</v>
      </c>
      <c r="X288" s="83">
        <f>TCF!W128*'MONTHLY DATA'!BG441</f>
        <v>21599773.183824014</v>
      </c>
      <c r="Y288" s="83">
        <f>TCF!X128*'MONTHLY DATA'!BH441</f>
        <v>36223768.496410474</v>
      </c>
      <c r="Z288" s="83">
        <f>TCF!Y128*'MONTHLY DATA'!BI441</f>
        <v>31048166.010927409</v>
      </c>
      <c r="AA288" s="83">
        <f>TCF!Z128*'MONTHLY DATA'!BJ441</f>
        <v>47878930.325401425</v>
      </c>
      <c r="AB288" s="83">
        <f>TCF!AA128*'MONTHLY DATA'!BK441</f>
        <v>29628351.078125708</v>
      </c>
      <c r="AC288" s="83">
        <f>TCF!AB128*'MONTHLY DATA'!BL441</f>
        <v>24912096.670796722</v>
      </c>
      <c r="AD288" s="83">
        <f>TCF!AC128*'MONTHLY DATA'!BM441</f>
        <v>36505093.223540016</v>
      </c>
      <c r="AE288" s="83">
        <f>TCF!AD128*'MONTHLY DATA'!BN441</f>
        <v>38835663.385554783</v>
      </c>
      <c r="AF288" s="83">
        <f>TCF!AE128*'MONTHLY DATA'!BO441</f>
        <v>50463219.907446027</v>
      </c>
      <c r="AG288" s="83">
        <f>TCF!AF128*'MONTHLY DATA'!BP441</f>
        <v>59101437.653116547</v>
      </c>
      <c r="AH288" s="83">
        <f>TCF!AG128*'MONTHLY DATA'!BQ441</f>
        <v>53658068.87759006</v>
      </c>
      <c r="AI288" s="83">
        <f>TCF!AH128*'MONTHLY DATA'!BR441</f>
        <v>59511951.017195687</v>
      </c>
      <c r="AJ288" s="83">
        <f>TCF!AI128*'MONTHLY DATA'!BS441</f>
        <v>66209239.963773675</v>
      </c>
      <c r="AK288" s="83">
        <f>TCF!AJ128*'MONTHLY DATA'!BT441</f>
        <v>68019177.431820258</v>
      </c>
      <c r="AL288" s="83">
        <f>TCF!AK128*'MONTHLY DATA'!BU441</f>
        <v>69267848.253239021</v>
      </c>
      <c r="AM288" s="83">
        <f>TCF!AL128*'MONTHLY DATA'!BV441</f>
        <v>86864440.679572582</v>
      </c>
      <c r="AN288" s="83">
        <f>TCF!AM128*'MONTHLY DATA'!BW441</f>
        <v>70660592.434582129</v>
      </c>
      <c r="AO288" s="83">
        <f>TCF!AN128*'MONTHLY DATA'!BX441</f>
        <v>62984203.996303521</v>
      </c>
      <c r="AP288" s="83">
        <f>TCF!AO128*'MONTHLY DATA'!BY441</f>
        <v>55230286.214755803</v>
      </c>
      <c r="AQ288" s="83">
        <f>TCF!AP128*'MONTHLY DATA'!BZ441</f>
        <v>62753778.925543778</v>
      </c>
      <c r="AR288" s="83">
        <f>TCF!AQ128*'MONTHLY DATA'!CA441</f>
        <v>63417028.539608583</v>
      </c>
      <c r="AS288" s="83">
        <f>TCF!AR128*'MONTHLY DATA'!CB441</f>
        <v>75742876.845286325</v>
      </c>
      <c r="AT288" s="83">
        <f>TCF!AS128*'MONTHLY DATA'!CC441</f>
        <v>66462961.202743664</v>
      </c>
      <c r="AU288" s="83">
        <f>TCF!AT128*'MONTHLY DATA'!CD441</f>
        <v>67717895.884550825</v>
      </c>
      <c r="AV288" s="83">
        <f>TCF!AU128*'MONTHLY DATA'!CE441</f>
        <v>75273986.766718715</v>
      </c>
      <c r="AW288" s="83">
        <f>TCF!AV128*'MONTHLY DATA'!CF441</f>
        <v>86039199.76610449</v>
      </c>
      <c r="AX288" s="83">
        <f>TCF!AW128*'MONTHLY DATA'!CG441</f>
        <v>92758878.539426342</v>
      </c>
      <c r="AY288" s="83">
        <f>TCF!AX128*'MONTHLY DATA'!CH441</f>
        <v>93344033.193204254</v>
      </c>
      <c r="AZ288" s="83">
        <f>TCF!AY128*'MONTHLY DATA'!CI441</f>
        <v>80882401.899876013</v>
      </c>
      <c r="BA288" s="83">
        <f>TCF!AZ128*'MONTHLY DATA'!CJ441</f>
        <v>74533531.663021639</v>
      </c>
      <c r="BB288" s="83">
        <f>TCF!BA128*'MONTHLY DATA'!CK441</f>
        <v>68924675.167998523</v>
      </c>
      <c r="BC288" s="83">
        <f>TCF!BB128*'MONTHLY DATA'!CL441</f>
        <v>56882107.765089639</v>
      </c>
      <c r="BD288" s="83">
        <f>TCF!BC128*'MONTHLY DATA'!CM441</f>
        <v>90459701.166254073</v>
      </c>
      <c r="BE288" s="83">
        <f>TCF!BD128*'MONTHLY DATA'!CN441</f>
        <v>93253976.527582988</v>
      </c>
      <c r="BF288" s="83">
        <f>TCF!BE128*'MONTHLY DATA'!CO441</f>
        <v>86720862.935553893</v>
      </c>
      <c r="BG288" s="83">
        <f>TCF!BF128*'MONTHLY DATA'!CP441</f>
        <v>84416056.84012717</v>
      </c>
      <c r="BH288" s="83">
        <f>TCF!BG128*'MONTHLY DATA'!CQ441</f>
        <v>92670720.216711387</v>
      </c>
      <c r="BI288" s="83">
        <f>TCF!BH128*'MONTHLY DATA'!CR441</f>
        <v>117035730.02808537</v>
      </c>
      <c r="BJ288" s="83">
        <f>TCF!BI128*'MONTHLY DATA'!CS441</f>
        <v>107646486.17893396</v>
      </c>
      <c r="BK288" s="650">
        <f t="shared" si="4"/>
        <v>2725967707.1040449</v>
      </c>
    </row>
    <row r="289" spans="1:63" ht="15.75" x14ac:dyDescent="0.25">
      <c r="A289" s="170"/>
      <c r="BK289" s="650">
        <f t="shared" si="4"/>
        <v>0</v>
      </c>
    </row>
    <row r="290" spans="1:63" ht="15.75" x14ac:dyDescent="0.25">
      <c r="A290" s="635" t="s">
        <v>875</v>
      </c>
      <c r="C290" s="83">
        <f>C291+C294+C295+C305</f>
        <v>430680258.05393404</v>
      </c>
      <c r="D290" s="83">
        <f t="shared" ref="D290:BJ290" si="137">D291+D294+D295+D305</f>
        <v>355844778.46352589</v>
      </c>
      <c r="E290" s="83">
        <f t="shared" si="137"/>
        <v>340141066.66286314</v>
      </c>
      <c r="F290" s="83">
        <f t="shared" si="137"/>
        <v>307317345.40661675</v>
      </c>
      <c r="G290" s="83">
        <f t="shared" si="137"/>
        <v>293772911.121297</v>
      </c>
      <c r="H290" s="83">
        <f t="shared" si="137"/>
        <v>290768681.04043734</v>
      </c>
      <c r="I290" s="83">
        <f t="shared" si="137"/>
        <v>373760437.58053696</v>
      </c>
      <c r="J290" s="83">
        <f t="shared" si="137"/>
        <v>365581899.60989726</v>
      </c>
      <c r="K290" s="83">
        <f t="shared" si="137"/>
        <v>332286025.14307886</v>
      </c>
      <c r="L290" s="83">
        <f t="shared" si="137"/>
        <v>286750381.03839159</v>
      </c>
      <c r="M290" s="83">
        <f t="shared" si="137"/>
        <v>343932756.54804391</v>
      </c>
      <c r="N290" s="83">
        <f t="shared" si="137"/>
        <v>362880517.59680152</v>
      </c>
      <c r="O290" s="83">
        <f t="shared" si="137"/>
        <v>442951892.7604506</v>
      </c>
      <c r="P290" s="83">
        <f t="shared" si="137"/>
        <v>842490993.65272188</v>
      </c>
      <c r="Q290" s="83">
        <f t="shared" si="137"/>
        <v>385761966.82279724</v>
      </c>
      <c r="R290" s="83">
        <f t="shared" si="137"/>
        <v>491759428.17986125</v>
      </c>
      <c r="S290" s="83">
        <f t="shared" si="137"/>
        <v>346556052.83966714</v>
      </c>
      <c r="T290" s="83">
        <f t="shared" si="137"/>
        <v>424705191.20861208</v>
      </c>
      <c r="U290" s="83">
        <f t="shared" si="137"/>
        <v>423591128.26001227</v>
      </c>
      <c r="V290" s="83">
        <f t="shared" si="137"/>
        <v>544722447.21998858</v>
      </c>
      <c r="W290" s="83">
        <f t="shared" si="137"/>
        <v>373993729.50099254</v>
      </c>
      <c r="X290" s="83">
        <f t="shared" si="137"/>
        <v>364768272.11401367</v>
      </c>
      <c r="Y290" s="83">
        <f t="shared" si="137"/>
        <v>359637676.79485905</v>
      </c>
      <c r="Z290" s="83">
        <f t="shared" si="137"/>
        <v>377152790.16448653</v>
      </c>
      <c r="AA290" s="83">
        <f t="shared" si="137"/>
        <v>422673058.68837553</v>
      </c>
      <c r="AB290" s="83">
        <f t="shared" si="137"/>
        <v>1173826319.5550268</v>
      </c>
      <c r="AC290" s="83">
        <f t="shared" si="137"/>
        <v>888073046.59684515</v>
      </c>
      <c r="AD290" s="83">
        <f t="shared" si="137"/>
        <v>1187763991.2952125</v>
      </c>
      <c r="AE290" s="83">
        <f t="shared" si="137"/>
        <v>415567820.04823196</v>
      </c>
      <c r="AF290" s="83">
        <f t="shared" si="137"/>
        <v>454591185.82632172</v>
      </c>
      <c r="AG290" s="83">
        <f t="shared" si="137"/>
        <v>1151266719.3699663</v>
      </c>
      <c r="AH290" s="83">
        <f t="shared" si="137"/>
        <v>1122310891.7147143</v>
      </c>
      <c r="AI290" s="83">
        <f t="shared" si="137"/>
        <v>622390541.36180472</v>
      </c>
      <c r="AJ290" s="83">
        <f t="shared" si="137"/>
        <v>758684154.6707499</v>
      </c>
      <c r="AK290" s="83">
        <f t="shared" si="137"/>
        <v>440577684.00024611</v>
      </c>
      <c r="AL290" s="83">
        <f t="shared" si="137"/>
        <v>522513281.65140688</v>
      </c>
      <c r="AM290" s="83">
        <f t="shared" si="137"/>
        <v>566549295.3369807</v>
      </c>
      <c r="AN290" s="83">
        <f t="shared" si="137"/>
        <v>498595361.03222442</v>
      </c>
      <c r="AO290" s="83">
        <f t="shared" si="137"/>
        <v>305519931.94056064</v>
      </c>
      <c r="AP290" s="83">
        <f t="shared" si="137"/>
        <v>369128600.10095501</v>
      </c>
      <c r="AQ290" s="83">
        <f t="shared" si="137"/>
        <v>334947077.11141062</v>
      </c>
      <c r="AR290" s="83">
        <f t="shared" si="137"/>
        <v>334089975.26847565</v>
      </c>
      <c r="AS290" s="83">
        <f t="shared" si="137"/>
        <v>531542861.55736727</v>
      </c>
      <c r="AT290" s="83">
        <f t="shared" si="137"/>
        <v>834399600.25060594</v>
      </c>
      <c r="AU290" s="83">
        <f t="shared" si="137"/>
        <v>1520269741.21575</v>
      </c>
      <c r="AV290" s="83">
        <f t="shared" si="137"/>
        <v>1027618972.0629079</v>
      </c>
      <c r="AW290" s="83">
        <f t="shared" si="137"/>
        <v>431214244.64753854</v>
      </c>
      <c r="AX290" s="83">
        <f t="shared" si="137"/>
        <v>416766694.69690794</v>
      </c>
      <c r="AY290" s="83">
        <f t="shared" si="137"/>
        <v>750551738.42487574</v>
      </c>
      <c r="AZ290" s="83">
        <f t="shared" si="137"/>
        <v>324188029.35122639</v>
      </c>
      <c r="BA290" s="83">
        <f t="shared" si="137"/>
        <v>395473822.21152592</v>
      </c>
      <c r="BB290" s="83">
        <f t="shared" si="137"/>
        <v>311341573.8507666</v>
      </c>
      <c r="BC290" s="83">
        <f t="shared" si="137"/>
        <v>284642025.69974595</v>
      </c>
      <c r="BD290" s="83">
        <f t="shared" si="137"/>
        <v>310066353.30871046</v>
      </c>
      <c r="BE290" s="83">
        <f t="shared" si="137"/>
        <v>355743788.10069132</v>
      </c>
      <c r="BF290" s="83">
        <f t="shared" si="137"/>
        <v>331401746.92160493</v>
      </c>
      <c r="BG290" s="83">
        <f t="shared" si="137"/>
        <v>298422054.19854468</v>
      </c>
      <c r="BH290" s="83">
        <f t="shared" si="137"/>
        <v>323243488.12123227</v>
      </c>
      <c r="BI290" s="83">
        <f t="shared" si="137"/>
        <v>483526933.89653087</v>
      </c>
      <c r="BJ290" s="83">
        <f t="shared" si="137"/>
        <v>808114951.40548635</v>
      </c>
      <c r="BK290" s="650">
        <f t="shared" si="4"/>
        <v>30769406183.27541</v>
      </c>
    </row>
    <row r="291" spans="1:63" ht="15.75" x14ac:dyDescent="0.25">
      <c r="A291" s="170" t="s">
        <v>876</v>
      </c>
      <c r="C291" s="83">
        <f>C292+C293</f>
        <v>30543506.82084433</v>
      </c>
      <c r="D291" s="83">
        <f t="shared" ref="D291:BJ291" si="138">D292+D293</f>
        <v>36860530.384945288</v>
      </c>
      <c r="E291" s="83">
        <f t="shared" si="138"/>
        <v>56871236.293290153</v>
      </c>
      <c r="F291" s="83">
        <f t="shared" si="138"/>
        <v>46917878.784735002</v>
      </c>
      <c r="G291" s="83">
        <f t="shared" si="138"/>
        <v>43595607.612260573</v>
      </c>
      <c r="H291" s="83">
        <f t="shared" si="138"/>
        <v>42505816.364296243</v>
      </c>
      <c r="I291" s="83">
        <f t="shared" si="138"/>
        <v>59090952.669179328</v>
      </c>
      <c r="J291" s="83">
        <f t="shared" si="138"/>
        <v>71512738.767685115</v>
      </c>
      <c r="K291" s="83">
        <f t="shared" si="138"/>
        <v>64036200.311642461</v>
      </c>
      <c r="L291" s="83">
        <f t="shared" si="138"/>
        <v>49212352.746684648</v>
      </c>
      <c r="M291" s="83">
        <f t="shared" si="138"/>
        <v>53770984.763724945</v>
      </c>
      <c r="N291" s="83">
        <f t="shared" si="138"/>
        <v>61103436.971340418</v>
      </c>
      <c r="O291" s="83">
        <f t="shared" si="138"/>
        <v>75530856.32102564</v>
      </c>
      <c r="P291" s="83">
        <f t="shared" si="138"/>
        <v>93818578.099503666</v>
      </c>
      <c r="Q291" s="83">
        <f t="shared" si="138"/>
        <v>57168044.739830501</v>
      </c>
      <c r="R291" s="83">
        <f t="shared" si="138"/>
        <v>72118496.482483357</v>
      </c>
      <c r="S291" s="83">
        <f t="shared" si="138"/>
        <v>61490679.739494421</v>
      </c>
      <c r="T291" s="83">
        <f t="shared" si="138"/>
        <v>66167326.893294208</v>
      </c>
      <c r="U291" s="83">
        <f t="shared" si="138"/>
        <v>81711138.46683979</v>
      </c>
      <c r="V291" s="83">
        <f t="shared" si="138"/>
        <v>80858475.167148352</v>
      </c>
      <c r="W291" s="83">
        <f t="shared" si="138"/>
        <v>88538482.861121297</v>
      </c>
      <c r="X291" s="83">
        <f t="shared" si="138"/>
        <v>80259595.958244011</v>
      </c>
      <c r="Y291" s="83">
        <f t="shared" si="138"/>
        <v>79617544.956057772</v>
      </c>
      <c r="Z291" s="83">
        <f t="shared" si="138"/>
        <v>89390047.348987371</v>
      </c>
      <c r="AA291" s="83">
        <f t="shared" si="138"/>
        <v>144898334.8246274</v>
      </c>
      <c r="AB291" s="83">
        <f t="shared" si="138"/>
        <v>106851203.51200716</v>
      </c>
      <c r="AC291" s="83">
        <f t="shared" si="138"/>
        <v>182198953.77437457</v>
      </c>
      <c r="AD291" s="83">
        <f t="shared" si="138"/>
        <v>126941481.69935654</v>
      </c>
      <c r="AE291" s="83">
        <f t="shared" si="138"/>
        <v>155264298.62404609</v>
      </c>
      <c r="AF291" s="83">
        <f t="shared" si="138"/>
        <v>175488531.53808051</v>
      </c>
      <c r="AG291" s="83">
        <f t="shared" si="138"/>
        <v>173042361.90624794</v>
      </c>
      <c r="AH291" s="83">
        <f t="shared" si="138"/>
        <v>185439256.61077428</v>
      </c>
      <c r="AI291" s="83">
        <f t="shared" si="138"/>
        <v>180325973.37093633</v>
      </c>
      <c r="AJ291" s="83">
        <f t="shared" si="138"/>
        <v>148465667.7661632</v>
      </c>
      <c r="AK291" s="83">
        <f t="shared" si="138"/>
        <v>172809572.80391288</v>
      </c>
      <c r="AL291" s="83">
        <f t="shared" si="138"/>
        <v>200553228.51502204</v>
      </c>
      <c r="AM291" s="83">
        <f t="shared" si="138"/>
        <v>141272617.72043297</v>
      </c>
      <c r="AN291" s="83">
        <f t="shared" si="138"/>
        <v>206110477.39874896</v>
      </c>
      <c r="AO291" s="83">
        <f t="shared" si="138"/>
        <v>76001432.369743586</v>
      </c>
      <c r="AP291" s="83">
        <f t="shared" si="138"/>
        <v>111086572.01016486</v>
      </c>
      <c r="AQ291" s="83">
        <f t="shared" si="138"/>
        <v>96021900.333627135</v>
      </c>
      <c r="AR291" s="83">
        <f t="shared" si="138"/>
        <v>103347893.77691184</v>
      </c>
      <c r="AS291" s="83">
        <f t="shared" si="138"/>
        <v>106463677.27575573</v>
      </c>
      <c r="AT291" s="83">
        <f t="shared" si="138"/>
        <v>115867304.32864165</v>
      </c>
      <c r="AU291" s="83">
        <f t="shared" si="138"/>
        <v>101870118.29386854</v>
      </c>
      <c r="AV291" s="83">
        <f t="shared" si="138"/>
        <v>95099412.981959552</v>
      </c>
      <c r="AW291" s="83">
        <f t="shared" si="138"/>
        <v>95974116.698229462</v>
      </c>
      <c r="AX291" s="83">
        <f t="shared" si="138"/>
        <v>100837439.10038333</v>
      </c>
      <c r="AY291" s="83">
        <f t="shared" si="138"/>
        <v>121513511.17235093</v>
      </c>
      <c r="AZ291" s="83">
        <f t="shared" si="138"/>
        <v>119032479.05693582</v>
      </c>
      <c r="BA291" s="83">
        <f t="shared" si="138"/>
        <v>107461972.35511371</v>
      </c>
      <c r="BB291" s="83">
        <f t="shared" si="138"/>
        <v>98360281.796739012</v>
      </c>
      <c r="BC291" s="83">
        <f t="shared" si="138"/>
        <v>88761816.659055889</v>
      </c>
      <c r="BD291" s="83">
        <f t="shared" si="138"/>
        <v>109636547.8681168</v>
      </c>
      <c r="BE291" s="83">
        <f t="shared" si="138"/>
        <v>97799233.229682326</v>
      </c>
      <c r="BF291" s="83">
        <f t="shared" si="138"/>
        <v>116966615.40879759</v>
      </c>
      <c r="BG291" s="83">
        <f t="shared" si="138"/>
        <v>114168066.85105759</v>
      </c>
      <c r="BH291" s="83">
        <f t="shared" si="138"/>
        <v>118823978.25958636</v>
      </c>
      <c r="BI291" s="83">
        <f t="shared" si="138"/>
        <v>99552553.976683587</v>
      </c>
      <c r="BJ291" s="83">
        <f t="shared" si="138"/>
        <v>121490190.74636607</v>
      </c>
      <c r="BK291" s="650">
        <f t="shared" si="4"/>
        <v>6158489584.1391621</v>
      </c>
    </row>
    <row r="292" spans="1:63" ht="15.75" x14ac:dyDescent="0.25">
      <c r="A292" s="169" t="s">
        <v>845</v>
      </c>
      <c r="C292" s="83">
        <f>' CALCULATIONS'!O44+' CALCULATIONS'!O60+' CALCULATIONS'!O76+' CALCULATIONS'!O111+' CALCULATIONS'!O127+' CALCULATIONS'!O143+' CALCULATIONS'!O178+' CALCULATIONS'!O194+' CALCULATIONS'!O210+' CALCULATIONS'!O245+' CALCULATIONS'!O261+' CALCULATIONS'!O277</f>
        <v>27643372.39524433</v>
      </c>
      <c r="D292" s="83">
        <f>' CALCULATIONS'!P44+' CALCULATIONS'!P60+' CALCULATIONS'!P76+' CALCULATIONS'!P111+' CALCULATIONS'!P127+' CALCULATIONS'!P143+' CALCULATIONS'!P178+' CALCULATIONS'!P194+' CALCULATIONS'!P210+' CALCULATIONS'!P245+' CALCULATIONS'!P261+' CALCULATIONS'!P277</f>
        <v>29515571.035681289</v>
      </c>
      <c r="E292" s="83">
        <f>' CALCULATIONS'!Q44+' CALCULATIONS'!Q60+' CALCULATIONS'!Q76+' CALCULATIONS'!Q111+' CALCULATIONS'!Q127+' CALCULATIONS'!Q143+' CALCULATIONS'!Q178+' CALCULATIONS'!Q194+' CALCULATIONS'!Q210+' CALCULATIONS'!Q245+' CALCULATIONS'!Q261+' CALCULATIONS'!Q277</f>
        <v>50003225.843130149</v>
      </c>
      <c r="F292" s="83">
        <f>' CALCULATIONS'!R44+' CALCULATIONS'!R60+' CALCULATIONS'!R76+' CALCULATIONS'!R111+' CALCULATIONS'!R127+' CALCULATIONS'!R143+' CALCULATIONS'!R178+' CALCULATIONS'!R194+' CALCULATIONS'!R210+' CALCULATIONS'!R245+' CALCULATIONS'!R261+' CALCULATIONS'!R277</f>
        <v>41322534.738111004</v>
      </c>
      <c r="G292" s="83">
        <f>' CALCULATIONS'!S44+' CALCULATIONS'!S60+' CALCULATIONS'!S76+' CALCULATIONS'!S111+' CALCULATIONS'!S127+' CALCULATIONS'!S143+' CALCULATIONS'!S178+' CALCULATIONS'!S194+' CALCULATIONS'!S210+' CALCULATIONS'!S245+' CALCULATIONS'!S261+' CALCULATIONS'!S277</f>
        <v>39762838.85066057</v>
      </c>
      <c r="H292" s="83">
        <f>' CALCULATIONS'!T44+' CALCULATIONS'!T60+' CALCULATIONS'!T76+' CALCULATIONS'!T111+' CALCULATIONS'!T127+' CALCULATIONS'!T143+' CALCULATIONS'!T178+' CALCULATIONS'!T194+' CALCULATIONS'!T210+' CALCULATIONS'!T245+' CALCULATIONS'!T261+' CALCULATIONS'!T277</f>
        <v>38831354.977096245</v>
      </c>
      <c r="I292" s="83">
        <f>' CALCULATIONS'!U44+' CALCULATIONS'!U60+' CALCULATIONS'!U76+' CALCULATIONS'!U111+' CALCULATIONS'!U127+' CALCULATIONS'!U143+' CALCULATIONS'!U178+' CALCULATIONS'!U194+' CALCULATIONS'!U210+' CALCULATIONS'!U245+' CALCULATIONS'!U261+' CALCULATIONS'!U277</f>
        <v>51983781.507899329</v>
      </c>
      <c r="J292" s="83">
        <f>' CALCULATIONS'!V44+' CALCULATIONS'!V60+' CALCULATIONS'!V76+' CALCULATIONS'!V111+' CALCULATIONS'!V127+' CALCULATIONS'!V143+' CALCULATIONS'!V178+' CALCULATIONS'!V194+' CALCULATIONS'!V210+' CALCULATIONS'!V245+' CALCULATIONS'!V261+' CALCULATIONS'!V277</f>
        <v>64288609.672645122</v>
      </c>
      <c r="K292" s="83">
        <f>' CALCULATIONS'!W44+' CALCULATIONS'!W60+' CALCULATIONS'!W76+' CALCULATIONS'!W111+' CALCULATIONS'!W127+' CALCULATIONS'!W143+' CALCULATIONS'!W178+' CALCULATIONS'!W194+' CALCULATIONS'!W210+' CALCULATIONS'!W245+' CALCULATIONS'!W261+' CALCULATIONS'!W277</f>
        <v>58106033.387162462</v>
      </c>
      <c r="L292" s="83">
        <f>' CALCULATIONS'!X44+' CALCULATIONS'!X60+' CALCULATIONS'!X76+' CALCULATIONS'!X111+' CALCULATIONS'!X127+' CALCULATIONS'!X143+' CALCULATIONS'!X178+' CALCULATIONS'!X194+' CALCULATIONS'!X210+' CALCULATIONS'!X245+' CALCULATIONS'!X261+' CALCULATIONS'!X277</f>
        <v>44735684.761980645</v>
      </c>
      <c r="M292" s="83">
        <f>' CALCULATIONS'!Y44+' CALCULATIONS'!Y60+' CALCULATIONS'!Y76+' CALCULATIONS'!Y111+' CALCULATIONS'!Y127+' CALCULATIONS'!Y143+' CALCULATIONS'!Y178+' CALCULATIONS'!Y194+' CALCULATIONS'!Y210+' CALCULATIONS'!Y245+' CALCULATIONS'!Y261+' CALCULATIONS'!Y277</f>
        <v>48846582.211164944</v>
      </c>
      <c r="N292" s="83">
        <f>' CALCULATIONS'!Z44+' CALCULATIONS'!Z60+' CALCULATIONS'!Z76+' CALCULATIONS'!Z111+' CALCULATIONS'!Z127+' CALCULATIONS'!Z143+' CALCULATIONS'!Z178+' CALCULATIONS'!Z194+' CALCULATIONS'!Z210+' CALCULATIONS'!Z245+' CALCULATIONS'!Z261+' CALCULATIONS'!Z277</f>
        <v>53064656.103564419</v>
      </c>
      <c r="O292" s="83">
        <f>' CALCULATIONS'!AA44+' CALCULATIONS'!AA60+' CALCULATIONS'!AA76+' CALCULATIONS'!AA111+' CALCULATIONS'!AA127+' CALCULATIONS'!AA143+' CALCULATIONS'!AA178+' CALCULATIONS'!AA194+' CALCULATIONS'!AA210+' CALCULATIONS'!AA245+' CALCULATIONS'!AA261+' CALCULATIONS'!AA277</f>
        <v>64135964.601025634</v>
      </c>
      <c r="P292" s="83">
        <f>' CALCULATIONS'!AB44+' CALCULATIONS'!AB60+' CALCULATIONS'!AB76+' CALCULATIONS'!AB111+' CALCULATIONS'!AB127+' CALCULATIONS'!AB143+' CALCULATIONS'!AB178+' CALCULATIONS'!AB194+' CALCULATIONS'!AB210+' CALCULATIONS'!AB245+' CALCULATIONS'!AB261+' CALCULATIONS'!AB277</f>
        <v>77125608.809283659</v>
      </c>
      <c r="Q292" s="83">
        <f>' CALCULATIONS'!AC44+' CALCULATIONS'!AC60+' CALCULATIONS'!AC76+' CALCULATIONS'!AC111+' CALCULATIONS'!AC127+' CALCULATIONS'!AC143+' CALCULATIONS'!AC178+' CALCULATIONS'!AC194+' CALCULATIONS'!AC210+' CALCULATIONS'!AC245+' CALCULATIONS'!AC261+' CALCULATIONS'!AC277</f>
        <v>32021406.321849938</v>
      </c>
      <c r="R292" s="83">
        <f>' CALCULATIONS'!AD44+' CALCULATIONS'!AD60+' CALCULATIONS'!AD76+' CALCULATIONS'!AD111+' CALCULATIONS'!AD127+' CALCULATIONS'!AD143+' CALCULATIONS'!AD178+' CALCULATIONS'!AD194+' CALCULATIONS'!AD210+' CALCULATIONS'!AD245+' CALCULATIONS'!AD261+' CALCULATIONS'!AD277</f>
        <v>42033678.905365594</v>
      </c>
      <c r="S292" s="83">
        <f>' CALCULATIONS'!AE44+' CALCULATIONS'!AE60+' CALCULATIONS'!AE76+' CALCULATIONS'!AE111+' CALCULATIONS'!AE127+' CALCULATIONS'!AE143+' CALCULATIONS'!AE178+' CALCULATIONS'!AE194+' CALCULATIONS'!AE210+' CALCULATIONS'!AE245+' CALCULATIONS'!AE261+' CALCULATIONS'!AE277</f>
        <v>36229723.41311682</v>
      </c>
      <c r="T292" s="83">
        <f>' CALCULATIONS'!AF44+' CALCULATIONS'!AF60+' CALCULATIONS'!AF76+' CALCULATIONS'!AF111+' CALCULATIONS'!AF127+' CALCULATIONS'!AF143+' CALCULATIONS'!AF178+' CALCULATIONS'!AF194+' CALCULATIONS'!AF210+' CALCULATIONS'!AF245+' CALCULATIONS'!AF261+' CALCULATIONS'!AF277</f>
        <v>40054766.448779002</v>
      </c>
      <c r="U292" s="83">
        <f>' CALCULATIONS'!AG44+' CALCULATIONS'!AG60+' CALCULATIONS'!AG76+' CALCULATIONS'!AG111+' CALCULATIONS'!AG127+' CALCULATIONS'!AG143+' CALCULATIONS'!AG178+' CALCULATIONS'!AG194+' CALCULATIONS'!AG210+' CALCULATIONS'!AG245+' CALCULATIONS'!AG261+' CALCULATIONS'!AG277</f>
        <v>43186235.651751794</v>
      </c>
      <c r="V292" s="83">
        <f>' CALCULATIONS'!AH44+' CALCULATIONS'!AH60+' CALCULATIONS'!AH76+' CALCULATIONS'!AH111+' CALCULATIONS'!AH127+' CALCULATIONS'!AH143+' CALCULATIONS'!AH178+' CALCULATIONS'!AH194+' CALCULATIONS'!AH210+' CALCULATIONS'!AH245+' CALCULATIONS'!AH261+' CALCULATIONS'!AH277</f>
        <v>52009321.657685392</v>
      </c>
      <c r="W292" s="83">
        <f>' CALCULATIONS'!AI44+' CALCULATIONS'!AI60+' CALCULATIONS'!AI76+' CALCULATIONS'!AI111+' CALCULATIONS'!AI127+' CALCULATIONS'!AI143+' CALCULATIONS'!AI178+' CALCULATIONS'!AI194+' CALCULATIONS'!AI210+' CALCULATIONS'!AI245+' CALCULATIONS'!AI261+' CALCULATIONS'!AI277</f>
        <v>53215509.50930018</v>
      </c>
      <c r="X292" s="83">
        <f>' CALCULATIONS'!AJ44+' CALCULATIONS'!AJ60+' CALCULATIONS'!AJ76+' CALCULATIONS'!AJ111+' CALCULATIONS'!AJ127+' CALCULATIONS'!AJ143+' CALCULATIONS'!AJ178+' CALCULATIONS'!AJ194+' CALCULATIONS'!AJ210+' CALCULATIONS'!AJ245+' CALCULATIONS'!AJ261+' CALCULATIONS'!AJ277</f>
        <v>48521266.931176208</v>
      </c>
      <c r="Y292" s="83">
        <f>' CALCULATIONS'!AK44+' CALCULATIONS'!AK60+' CALCULATIONS'!AK76+' CALCULATIONS'!AK111+' CALCULATIONS'!AK127+' CALCULATIONS'!AK143+' CALCULATIONS'!AK178+' CALCULATIONS'!AK194+' CALCULATIONS'!AK210+' CALCULATIONS'!AK245+' CALCULATIONS'!AK261+' CALCULATIONS'!AK277</f>
        <v>42505841.528905123</v>
      </c>
      <c r="Z292" s="83">
        <f>' CALCULATIONS'!AL44+' CALCULATIONS'!AL60+' CALCULATIONS'!AL76+' CALCULATIONS'!AL111+' CALCULATIONS'!AL127+' CALCULATIONS'!AL143+' CALCULATIONS'!AL178+' CALCULATIONS'!AL194+' CALCULATIONS'!AL210+' CALCULATIONS'!AL245+' CALCULATIONS'!AL261+' CALCULATIONS'!AL277</f>
        <v>49746095.382643357</v>
      </c>
      <c r="AA292" s="83">
        <f>' CALCULATIONS'!AM44+' CALCULATIONS'!AM60+' CALCULATIONS'!AM76+' CALCULATIONS'!AM111+' CALCULATIONS'!AM127+' CALCULATIONS'!AM143+' CALCULATIONS'!AM178+' CALCULATIONS'!AM194+' CALCULATIONS'!AM210+' CALCULATIONS'!AM245+' CALCULATIONS'!AM261+' CALCULATIONS'!AM277</f>
        <v>101617407.51076338</v>
      </c>
      <c r="AB292" s="83">
        <f>' CALCULATIONS'!AN44+' CALCULATIONS'!AN60+' CALCULATIONS'!AN76+' CALCULATIONS'!AN111+' CALCULATIONS'!AN127+' CALCULATIONS'!AN143+' CALCULATIONS'!AN178+' CALCULATIONS'!AN194+' CALCULATIONS'!AN210+' CALCULATIONS'!AN245+' CALCULATIONS'!AN261+' CALCULATIONS'!AN277</f>
        <v>89807349.850797057</v>
      </c>
      <c r="AC292" s="83">
        <f>' CALCULATIONS'!AO44+' CALCULATIONS'!AO60+' CALCULATIONS'!AO76+' CALCULATIONS'!AO111+' CALCULATIONS'!AO127+' CALCULATIONS'!AO143+' CALCULATIONS'!AO178+' CALCULATIONS'!AO194+' CALCULATIONS'!AO210+' CALCULATIONS'!AO245+' CALCULATIONS'!AO261+' CALCULATIONS'!AO277</f>
        <v>156988079.32126901</v>
      </c>
      <c r="AD292" s="83">
        <f>' CALCULATIONS'!AP44+' CALCULATIONS'!AP60+' CALCULATIONS'!AP76+' CALCULATIONS'!AP111+' CALCULATIONS'!AP127+' CALCULATIONS'!AP143+' CALCULATIONS'!AP178+' CALCULATIONS'!AP194+' CALCULATIONS'!AP210+' CALCULATIONS'!AP245+' CALCULATIONS'!AP261+' CALCULATIONS'!AP277</f>
        <v>96762413.245700538</v>
      </c>
      <c r="AE292" s="83">
        <f>' CALCULATIONS'!AQ44+' CALCULATIONS'!AQ60+' CALCULATIONS'!AQ76+' CALCULATIONS'!AQ111+' CALCULATIONS'!AQ127+' CALCULATIONS'!AQ143+' CALCULATIONS'!AQ178+' CALCULATIONS'!AQ194+' CALCULATIONS'!AQ210+' CALCULATIONS'!AQ245+' CALCULATIONS'!AQ261+' CALCULATIONS'!AQ277</f>
        <v>115704691.85719746</v>
      </c>
      <c r="AF292" s="83">
        <f>' CALCULATIONS'!AR44+' CALCULATIONS'!AR60+' CALCULATIONS'!AR76+' CALCULATIONS'!AR111+' CALCULATIONS'!AR127+' CALCULATIONS'!AR143+' CALCULATIONS'!AR178+' CALCULATIONS'!AR194+' CALCULATIONS'!AR210+' CALCULATIONS'!AR245+' CALCULATIONS'!AR261+' CALCULATIONS'!AR277</f>
        <v>121038405.35168689</v>
      </c>
      <c r="AG292" s="83">
        <f>' CALCULATIONS'!AS44+' CALCULATIONS'!AS60+' CALCULATIONS'!AS76+' CALCULATIONS'!AS111+' CALCULATIONS'!AS127+' CALCULATIONS'!AS143+' CALCULATIONS'!AS178+' CALCULATIONS'!AS194+' CALCULATIONS'!AS210+' CALCULATIONS'!AS245+' CALCULATIONS'!AS261+' CALCULATIONS'!AS277</f>
        <v>145925207.70615724</v>
      </c>
      <c r="AH292" s="83">
        <f>' CALCULATIONS'!AT44+' CALCULATIONS'!AT60+' CALCULATIONS'!AT76+' CALCULATIONS'!AT111+' CALCULATIONS'!AT127+' CALCULATIONS'!AT143+' CALCULATIONS'!AT178+' CALCULATIONS'!AT194+' CALCULATIONS'!AT210+' CALCULATIONS'!AT245+' CALCULATIONS'!AT261+' CALCULATIONS'!AT277</f>
        <v>144640768.49492869</v>
      </c>
      <c r="AI292" s="83">
        <f>' CALCULATIONS'!AU44+' CALCULATIONS'!AU60+' CALCULATIONS'!AU76+' CALCULATIONS'!AU111+' CALCULATIONS'!AU127+' CALCULATIONS'!AU143+' CALCULATIONS'!AU178+' CALCULATIONS'!AU194+' CALCULATIONS'!AU210+' CALCULATIONS'!AU245+' CALCULATIONS'!AU261+' CALCULATIONS'!AU277</f>
        <v>144617760.11583751</v>
      </c>
      <c r="AJ292" s="83">
        <f>' CALCULATIONS'!AV44+' CALCULATIONS'!AV60+' CALCULATIONS'!AV76+' CALCULATIONS'!AV111+' CALCULATIONS'!AV127+' CALCULATIONS'!AV143+' CALCULATIONS'!AV178+' CALCULATIONS'!AV194+' CALCULATIONS'!AV210+' CALCULATIONS'!AV245+' CALCULATIONS'!AV261+' CALCULATIONS'!AV277</f>
        <v>116576480.84663638</v>
      </c>
      <c r="AK292" s="83">
        <f>' CALCULATIONS'!AW44+' CALCULATIONS'!AW60+' CALCULATIONS'!AW76+' CALCULATIONS'!AW111+' CALCULATIONS'!AW127+' CALCULATIONS'!AW143+' CALCULATIONS'!AW178+' CALCULATIONS'!AW194+' CALCULATIONS'!AW210+' CALCULATIONS'!AW245+' CALCULATIONS'!AW261+' CALCULATIONS'!AW277</f>
        <v>136062119.98199844</v>
      </c>
      <c r="AL292" s="83">
        <f>' CALCULATIONS'!AX44+' CALCULATIONS'!AX60+' CALCULATIONS'!AX76+' CALCULATIONS'!AX111+' CALCULATIONS'!AX127+' CALCULATIONS'!AX143+' CALCULATIONS'!AX178+' CALCULATIONS'!AX194+' CALCULATIONS'!AX210+' CALCULATIONS'!AX245+' CALCULATIONS'!AX261+' CALCULATIONS'!AX277</f>
        <v>164026566.05187818</v>
      </c>
      <c r="AM292" s="83">
        <f>' CALCULATIONS'!AY44+' CALCULATIONS'!AY60+' CALCULATIONS'!AY76+' CALCULATIONS'!AY111+' CALCULATIONS'!AY127+' CALCULATIONS'!AY143+' CALCULATIONS'!AY178+' CALCULATIONS'!AY194+' CALCULATIONS'!AY210+' CALCULATIONS'!AY245+' CALCULATIONS'!AY261+' CALCULATIONS'!AY277</f>
        <v>100031657.23325464</v>
      </c>
      <c r="AN292" s="83">
        <f>' CALCULATIONS'!AZ44+' CALCULATIONS'!AZ60+' CALCULATIONS'!AZ76+' CALCULATIONS'!AZ111+' CALCULATIONS'!AZ127+' CALCULATIONS'!AZ143+' CALCULATIONS'!AZ178+' CALCULATIONS'!AZ194+' CALCULATIONS'!AZ210+' CALCULATIONS'!AZ245+' CALCULATIONS'!AZ261+' CALCULATIONS'!AZ277</f>
        <v>136290749.87600446</v>
      </c>
      <c r="AO292" s="83">
        <f>' CALCULATIONS'!BA44+' CALCULATIONS'!BA60+' CALCULATIONS'!BA76+' CALCULATIONS'!BA111+' CALCULATIONS'!BA127+' CALCULATIONS'!BA143+' CALCULATIONS'!BA178+' CALCULATIONS'!BA194+' CALCULATIONS'!BA210+' CALCULATIONS'!BA245+' CALCULATIONS'!BA261+' CALCULATIONS'!BA277</f>
        <v>33473418.441084027</v>
      </c>
      <c r="AP292" s="83">
        <f>' CALCULATIONS'!BB44+' CALCULATIONS'!BB60+' CALCULATIONS'!BB76+' CALCULATIONS'!BB111+' CALCULATIONS'!BB127+' CALCULATIONS'!BB143+' CALCULATIONS'!BB178+' CALCULATIONS'!BB194+' CALCULATIONS'!BB210+' CALCULATIONS'!BB245+' CALCULATIONS'!BB261+' CALCULATIONS'!BB277</f>
        <v>56097794.34978158</v>
      </c>
      <c r="AQ292" s="83">
        <f>' CALCULATIONS'!BC44+' CALCULATIONS'!BC60+' CALCULATIONS'!BC76+' CALCULATIONS'!BC111+' CALCULATIONS'!BC127+' CALCULATIONS'!BC143+' CALCULATIONS'!BC178+' CALCULATIONS'!BC194+' CALCULATIONS'!BC210+' CALCULATIONS'!BC245+' CALCULATIONS'!BC261+' CALCULATIONS'!BC277</f>
        <v>47482747.415878177</v>
      </c>
      <c r="AR292" s="83">
        <f>' CALCULATIONS'!BD44+' CALCULATIONS'!BD60+' CALCULATIONS'!BD76+' CALCULATIONS'!BD111+' CALCULATIONS'!BD127+' CALCULATIONS'!BD143+' CALCULATIONS'!BD178+' CALCULATIONS'!BD194+' CALCULATIONS'!BD210+' CALCULATIONS'!BD245+' CALCULATIONS'!BD261+' CALCULATIONS'!BD277</f>
        <v>50260389.043966733</v>
      </c>
      <c r="AS292" s="83">
        <f>' CALCULATIONS'!BE44+' CALCULATIONS'!BE60+' CALCULATIONS'!BE76+' CALCULATIONS'!BE111+' CALCULATIONS'!BE127+' CALCULATIONS'!BE143+' CALCULATIONS'!BE178+' CALCULATIONS'!BE194+' CALCULATIONS'!BE210+' CALCULATIONS'!BE245+' CALCULATIONS'!BE261+' CALCULATIONS'!BE277</f>
        <v>55040654.380220741</v>
      </c>
      <c r="AT292" s="83">
        <f>' CALCULATIONS'!BF44+' CALCULATIONS'!BF60+' CALCULATIONS'!BF76+' CALCULATIONS'!BF111+' CALCULATIONS'!BF127+' CALCULATIONS'!BF143+' CALCULATIONS'!BF178+' CALCULATIONS'!BF194+' CALCULATIONS'!BF210+' CALCULATIONS'!BF245+' CALCULATIONS'!BF261+' CALCULATIONS'!BF277</f>
        <v>70433053.310610488</v>
      </c>
      <c r="AU292" s="83">
        <f>' CALCULATIONS'!BG44+' CALCULATIONS'!BG60+' CALCULATIONS'!BG76+' CALCULATIONS'!BG111+' CALCULATIONS'!BG127+' CALCULATIONS'!BG143+' CALCULATIONS'!BG178+' CALCULATIONS'!BG194+' CALCULATIONS'!BG210+' CALCULATIONS'!BG245+' CALCULATIONS'!BG261+' CALCULATIONS'!BG277</f>
        <v>69645584.151052624</v>
      </c>
      <c r="AV292" s="83">
        <f>' CALCULATIONS'!BH44+' CALCULATIONS'!BH60+' CALCULATIONS'!BH76+' CALCULATIONS'!BH111+' CALCULATIONS'!BH127+' CALCULATIONS'!BH143+' CALCULATIONS'!BH178+' CALCULATIONS'!BH194+' CALCULATIONS'!BH210+' CALCULATIONS'!BH245+' CALCULATIONS'!BH261+' CALCULATIONS'!BH277</f>
        <v>62257781.349918224</v>
      </c>
      <c r="AW292" s="83">
        <f>' CALCULATIONS'!BI44+' CALCULATIONS'!BI60+' CALCULATIONS'!BI76+' CALCULATIONS'!BI111+' CALCULATIONS'!BI127+' CALCULATIONS'!BI143+' CALCULATIONS'!BI178+' CALCULATIONS'!BI194+' CALCULATIONS'!BI210+' CALCULATIONS'!BI245+' CALCULATIONS'!BI261+' CALCULATIONS'!BI277</f>
        <v>55154784.252729952</v>
      </c>
      <c r="AX292" s="83">
        <f>' CALCULATIONS'!BJ44+' CALCULATIONS'!BJ60+' CALCULATIONS'!BJ76+' CALCULATIONS'!BJ111+' CALCULATIONS'!BJ127+' CALCULATIONS'!BJ143+' CALCULATIONS'!BJ178+' CALCULATIONS'!BJ194+' CALCULATIONS'!BJ210+' CALCULATIONS'!BJ245+' CALCULATIONS'!BJ261+' CALCULATIONS'!BJ277</f>
        <v>61954571.948146008</v>
      </c>
      <c r="AY292" s="83">
        <f>' CALCULATIONS'!BK44+' CALCULATIONS'!BK60+' CALCULATIONS'!BK76+' CALCULATIONS'!BK111+' CALCULATIONS'!BK127+' CALCULATIONS'!BK143+' CALCULATIONS'!BK178+' CALCULATIONS'!BK194+' CALCULATIONS'!BK210+' CALCULATIONS'!BK245+' CALCULATIONS'!BK261+' CALCULATIONS'!BK277</f>
        <v>92553639.403412551</v>
      </c>
      <c r="AZ292" s="83">
        <f>' CALCULATIONS'!BL44+' CALCULATIONS'!BL60+' CALCULATIONS'!BL76+' CALCULATIONS'!BL111+' CALCULATIONS'!BL127+' CALCULATIONS'!BL143+' CALCULATIONS'!BL178+' CALCULATIONS'!BL194+' CALCULATIONS'!BL210+' CALCULATIONS'!BL245+' CALCULATIONS'!BL261+' CALCULATIONS'!BL277</f>
        <v>85811608.943076536</v>
      </c>
      <c r="BA292" s="83">
        <f>' CALCULATIONS'!BM44+' CALCULATIONS'!BM60+' CALCULATIONS'!BM76+' CALCULATIONS'!BM111+' CALCULATIONS'!BM127+' CALCULATIONS'!BM143+' CALCULATIONS'!BM178+' CALCULATIONS'!BM194+' CALCULATIONS'!BM210+' CALCULATIONS'!BM245+' CALCULATIONS'!BM261+' CALCULATIONS'!BM277</f>
        <v>64088962.532240383</v>
      </c>
      <c r="BB292" s="83">
        <f>' CALCULATIONS'!BN44+' CALCULATIONS'!BN60+' CALCULATIONS'!BN76+' CALCULATIONS'!BN111+' CALCULATIONS'!BN127+' CALCULATIONS'!BN143+' CALCULATIONS'!BN178+' CALCULATIONS'!BN194+' CALCULATIONS'!BN210+' CALCULATIONS'!BN245+' CALCULATIONS'!BN261+' CALCULATIONS'!BN277</f>
        <v>54657253.194822893</v>
      </c>
      <c r="BC292" s="83">
        <f>' CALCULATIONS'!BO44+' CALCULATIONS'!BO60+' CALCULATIONS'!BO76+' CALCULATIONS'!BO111+' CALCULATIONS'!BO127+' CALCULATIONS'!BO143+' CALCULATIONS'!BO178+' CALCULATIONS'!BO194+' CALCULATIONS'!BO210+' CALCULATIONS'!BO245+' CALCULATIONS'!BO261+' CALCULATIONS'!BO277</f>
        <v>51834393.086989947</v>
      </c>
      <c r="BD292" s="83">
        <f>' CALCULATIONS'!BP44+' CALCULATIONS'!BP60+' CALCULATIONS'!BP76+' CALCULATIONS'!BP111+' CALCULATIONS'!BP127+' CALCULATIONS'!BP143+' CALCULATIONS'!BP178+' CALCULATIONS'!BP194+' CALCULATIONS'!BP210+' CALCULATIONS'!BP245+' CALCULATIONS'!BP261+' CALCULATIONS'!BP277</f>
        <v>61755757.669660389</v>
      </c>
      <c r="BE292" s="83">
        <f>' CALCULATIONS'!BQ44+' CALCULATIONS'!BQ60+' CALCULATIONS'!BQ76+' CALCULATIONS'!BQ111+' CALCULATIONS'!BQ127+' CALCULATIONS'!BQ143+' CALCULATIONS'!BQ178+' CALCULATIONS'!BQ194+' CALCULATIONS'!BQ210+' CALCULATIONS'!BQ245+' CALCULATIONS'!BQ261+' CALCULATIONS'!BQ277</f>
        <v>57020559.595469557</v>
      </c>
      <c r="BF292" s="83">
        <f>' CALCULATIONS'!BR44+' CALCULATIONS'!BR60+' CALCULATIONS'!BR76+' CALCULATIONS'!BR111+' CALCULATIONS'!BR127+' CALCULATIONS'!BR143+' CALCULATIONS'!BR178+' CALCULATIONS'!BR194+' CALCULATIONS'!BR210+' CALCULATIONS'!BR245+' CALCULATIONS'!BR261+' CALCULATIONS'!BR277</f>
        <v>59586817.093236834</v>
      </c>
      <c r="BG292" s="83">
        <f>' CALCULATIONS'!BS44+' CALCULATIONS'!BS60+' CALCULATIONS'!BS76+' CALCULATIONS'!BS111+' CALCULATIONS'!BS127+' CALCULATIONS'!BS143+' CALCULATIONS'!BS178+' CALCULATIONS'!BS194+' CALCULATIONS'!BS210+' CALCULATIONS'!BS245+' CALCULATIONS'!BS261+' CALCULATIONS'!BS277</f>
        <v>70020139.654743537</v>
      </c>
      <c r="BH292" s="83">
        <f>' CALCULATIONS'!BT44+' CALCULATIONS'!BT60+' CALCULATIONS'!BT76+' CALCULATIONS'!BT111+' CALCULATIONS'!BT127+' CALCULATIONS'!BT143+' CALCULATIONS'!BT178+' CALCULATIONS'!BT194+' CALCULATIONS'!BT210+' CALCULATIONS'!BT245+' CALCULATIONS'!BT261+' CALCULATIONS'!BT277</f>
        <v>68710949.98207283</v>
      </c>
      <c r="BI292" s="83">
        <f>' CALCULATIONS'!BU44+' CALCULATIONS'!BU60+' CALCULATIONS'!BU76+' CALCULATIONS'!BU111+' CALCULATIONS'!BU127+' CALCULATIONS'!BU143+' CALCULATIONS'!BU178+' CALCULATIONS'!BU194+' CALCULATIONS'!BU210+' CALCULATIONS'!BU245+' CALCULATIONS'!BU261+' CALCULATIONS'!BU277</f>
        <v>57908984.498903573</v>
      </c>
      <c r="BJ292" s="83">
        <f>' CALCULATIONS'!BV44+' CALCULATIONS'!BV60+' CALCULATIONS'!BV76+' CALCULATIONS'!BV111+' CALCULATIONS'!BV127+' CALCULATIONS'!BV143+' CALCULATIONS'!BV178+' CALCULATIONS'!BV194+' CALCULATIONS'!BV210+' CALCULATIONS'!BV245+' CALCULATIONS'!BV261+' CALCULATIONS'!BV277</f>
        <v>76329077.266208127</v>
      </c>
      <c r="BK292" s="650">
        <f t="shared" si="4"/>
        <v>4261058243.6535583</v>
      </c>
    </row>
    <row r="293" spans="1:63" ht="15.75" x14ac:dyDescent="0.25">
      <c r="A293" s="169" t="s">
        <v>846</v>
      </c>
      <c r="C293" s="72">
        <f>' CALCULATIONS'!O321+' CALCULATIONS'!O357+' CALCULATIONS'!O453+' CALCULATIONS'!O464</f>
        <v>2900134.4256000007</v>
      </c>
      <c r="D293" s="72">
        <f>' CALCULATIONS'!P321+' CALCULATIONS'!P357+' CALCULATIONS'!P453+' CALCULATIONS'!P464</f>
        <v>7344959.3492640005</v>
      </c>
      <c r="E293" s="72">
        <f>' CALCULATIONS'!Q321+' CALCULATIONS'!Q357+' CALCULATIONS'!Q453+' CALCULATIONS'!Q464</f>
        <v>6868010.4501600005</v>
      </c>
      <c r="F293" s="72">
        <f>' CALCULATIONS'!R321+' CALCULATIONS'!R357+' CALCULATIONS'!R453+' CALCULATIONS'!R464</f>
        <v>5595344.0466240002</v>
      </c>
      <c r="G293" s="72">
        <f>' CALCULATIONS'!S321+' CALCULATIONS'!S357+' CALCULATIONS'!S453+' CALCULATIONS'!S464</f>
        <v>3832768.7616000003</v>
      </c>
      <c r="H293" s="72">
        <f>' CALCULATIONS'!T321+' CALCULATIONS'!T357+' CALCULATIONS'!T453+' CALCULATIONS'!T464</f>
        <v>3674461.3872000012</v>
      </c>
      <c r="I293" s="72">
        <f>' CALCULATIONS'!U321+' CALCULATIONS'!U357+' CALCULATIONS'!U453+' CALCULATIONS'!U464</f>
        <v>7107171.1612800015</v>
      </c>
      <c r="J293" s="72">
        <f>' CALCULATIONS'!V321+' CALCULATIONS'!V357+' CALCULATIONS'!V453+' CALCULATIONS'!V464</f>
        <v>7224129.0950399991</v>
      </c>
      <c r="K293" s="72">
        <f>' CALCULATIONS'!W321+' CALCULATIONS'!W357+' CALCULATIONS'!W453+' CALCULATIONS'!W464</f>
        <v>5930166.9244800005</v>
      </c>
      <c r="L293" s="72">
        <f>' CALCULATIONS'!X321+' CALCULATIONS'!X357+' CALCULATIONS'!X453+' CALCULATIONS'!X464</f>
        <v>4476667.9847039999</v>
      </c>
      <c r="M293" s="72">
        <f>' CALCULATIONS'!Y321+' CALCULATIONS'!Y357+' CALCULATIONS'!Y453+' CALCULATIONS'!Y464</f>
        <v>4924402.5525600007</v>
      </c>
      <c r="N293" s="72">
        <f>' CALCULATIONS'!Z321+' CALCULATIONS'!Z357+' CALCULATIONS'!Z453+' CALCULATIONS'!Z464</f>
        <v>8038780.8677759999</v>
      </c>
      <c r="O293" s="72">
        <f>' CALCULATIONS'!AA321+' CALCULATIONS'!AA357+' CALCULATIONS'!AA453+' CALCULATIONS'!AA464</f>
        <v>11394891.720000001</v>
      </c>
      <c r="P293" s="72">
        <f>' CALCULATIONS'!AB321+' CALCULATIONS'!AB357+' CALCULATIONS'!AB453+' CALCULATIONS'!AB464</f>
        <v>16692969.29022</v>
      </c>
      <c r="Q293" s="72">
        <f>' CALCULATIONS'!AC321+' CALCULATIONS'!AC357+' CALCULATIONS'!AC453+' CALCULATIONS'!AC464</f>
        <v>25146638.417980563</v>
      </c>
      <c r="R293" s="72">
        <f>' CALCULATIONS'!AD321+' CALCULATIONS'!AD357+' CALCULATIONS'!AD453+' CALCULATIONS'!AD464</f>
        <v>30084817.577117756</v>
      </c>
      <c r="S293" s="72">
        <f>' CALCULATIONS'!AE321+' CALCULATIONS'!AE357+' CALCULATIONS'!AE453+' CALCULATIONS'!AE464</f>
        <v>25260956.3263776</v>
      </c>
      <c r="T293" s="72">
        <f>' CALCULATIONS'!AF321+' CALCULATIONS'!AF357+' CALCULATIONS'!AF453+' CALCULATIONS'!AF464</f>
        <v>26112560.444515206</v>
      </c>
      <c r="U293" s="72">
        <f>' CALCULATIONS'!AG321+' CALCULATIONS'!AG357+' CALCULATIONS'!AG453+' CALCULATIONS'!AG464</f>
        <v>38524902.815088004</v>
      </c>
      <c r="V293" s="72">
        <f>' CALCULATIONS'!AH321+' CALCULATIONS'!AH357+' CALCULATIONS'!AH453+' CALCULATIONS'!AH464</f>
        <v>28849153.50946296</v>
      </c>
      <c r="W293" s="72">
        <f>' CALCULATIONS'!AI321+' CALCULATIONS'!AI357+' CALCULATIONS'!AI453+' CALCULATIONS'!AI464</f>
        <v>35322973.351821125</v>
      </c>
      <c r="X293" s="72">
        <f>' CALCULATIONS'!AJ321+' CALCULATIONS'!AJ357+' CALCULATIONS'!AJ453+' CALCULATIONS'!AJ464</f>
        <v>31738329.027067799</v>
      </c>
      <c r="Y293" s="72">
        <f>' CALCULATIONS'!AK321+' CALCULATIONS'!AK357+' CALCULATIONS'!AK453+' CALCULATIONS'!AK464</f>
        <v>37111703.427152649</v>
      </c>
      <c r="Z293" s="72">
        <f>' CALCULATIONS'!AL321+' CALCULATIONS'!AL357+' CALCULATIONS'!AL453+' CALCULATIONS'!AL464</f>
        <v>39643951.966344006</v>
      </c>
      <c r="AA293" s="72">
        <f>' CALCULATIONS'!AM321+' CALCULATIONS'!AM357+' CALCULATIONS'!AM453+' CALCULATIONS'!AM464</f>
        <v>43280927.313864008</v>
      </c>
      <c r="AB293" s="72">
        <f>' CALCULATIONS'!AN321+' CALCULATIONS'!AN357+' CALCULATIONS'!AN453+' CALCULATIONS'!AN464</f>
        <v>17043853.661210105</v>
      </c>
      <c r="AC293" s="72">
        <f>' CALCULATIONS'!AO321+' CALCULATIONS'!AO357+' CALCULATIONS'!AO453+' CALCULATIONS'!AO464</f>
        <v>25210874.453105565</v>
      </c>
      <c r="AD293" s="72">
        <f>' CALCULATIONS'!AP321+' CALCULATIONS'!AP357+' CALCULATIONS'!AP453+' CALCULATIONS'!AP464</f>
        <v>30179068.453656007</v>
      </c>
      <c r="AE293" s="72">
        <f>' CALCULATIONS'!AQ321+' CALCULATIONS'!AQ357+' CALCULATIONS'!AQ453+' CALCULATIONS'!AQ464</f>
        <v>39559606.766848631</v>
      </c>
      <c r="AF293" s="72">
        <f>' CALCULATIONS'!AR321+' CALCULATIONS'!AR357+' CALCULATIONS'!AR453+' CALCULATIONS'!AR464</f>
        <v>54450126.186393619</v>
      </c>
      <c r="AG293" s="72">
        <f>' CALCULATIONS'!AS321+' CALCULATIONS'!AS357+' CALCULATIONS'!AS453+' CALCULATIONS'!AS464</f>
        <v>27117154.200090699</v>
      </c>
      <c r="AH293" s="72">
        <f>' CALCULATIONS'!AT321+' CALCULATIONS'!AT357+' CALCULATIONS'!AT453+' CALCULATIONS'!AT464</f>
        <v>40798488.115845606</v>
      </c>
      <c r="AI293" s="72">
        <f>' CALCULATIONS'!AU321+' CALCULATIONS'!AU357+' CALCULATIONS'!AU453+' CALCULATIONS'!AU464</f>
        <v>35708213.255098805</v>
      </c>
      <c r="AJ293" s="72">
        <f>' CALCULATIONS'!AV321+' CALCULATIONS'!AV357+' CALCULATIONS'!AV453+' CALCULATIONS'!AV464</f>
        <v>31889186.919526815</v>
      </c>
      <c r="AK293" s="72">
        <f>' CALCULATIONS'!AW321+' CALCULATIONS'!AW357+' CALCULATIONS'!AW453+' CALCULATIONS'!AW464</f>
        <v>36747452.821914449</v>
      </c>
      <c r="AL293" s="72">
        <f>' CALCULATIONS'!AX321+' CALCULATIONS'!AX357+' CALCULATIONS'!AX453+' CALCULATIONS'!AX464</f>
        <v>36526662.46314384</v>
      </c>
      <c r="AM293" s="72">
        <f>' CALCULATIONS'!AY321+' CALCULATIONS'!AY357+' CALCULATIONS'!AY453+' CALCULATIONS'!AY464</f>
        <v>41240960.487178333</v>
      </c>
      <c r="AN293" s="72">
        <f>' CALCULATIONS'!AZ321+' CALCULATIONS'!AZ357+' CALCULATIONS'!AZ453+' CALCULATIONS'!AZ464</f>
        <v>69819727.522744507</v>
      </c>
      <c r="AO293" s="72">
        <f>' CALCULATIONS'!BA321+' CALCULATIONS'!BA357+' CALCULATIONS'!BA453+' CALCULATIONS'!BA464</f>
        <v>42528013.928659566</v>
      </c>
      <c r="AP293" s="72">
        <f>' CALCULATIONS'!BB321+' CALCULATIONS'!BB357+' CALCULATIONS'!BB453+' CALCULATIONS'!BB464</f>
        <v>54988777.660383269</v>
      </c>
      <c r="AQ293" s="72">
        <f>' CALCULATIONS'!BC321+' CALCULATIONS'!BC357+' CALCULATIONS'!BC453+' CALCULATIONS'!BC464</f>
        <v>48539152.91774895</v>
      </c>
      <c r="AR293" s="72">
        <f>' CALCULATIONS'!BD321+' CALCULATIONS'!BD357+' CALCULATIONS'!BD453+' CALCULATIONS'!BD464</f>
        <v>53087504.732945107</v>
      </c>
      <c r="AS293" s="72">
        <f>' CALCULATIONS'!BE321+' CALCULATIONS'!BE357+' CALCULATIONS'!BE453+' CALCULATIONS'!BE464</f>
        <v>51423022.895534992</v>
      </c>
      <c r="AT293" s="72">
        <f>' CALCULATIONS'!BF321+' CALCULATIONS'!BF357+' CALCULATIONS'!BF453+' CALCULATIONS'!BF464</f>
        <v>45434251.018031165</v>
      </c>
      <c r="AU293" s="72">
        <f>' CALCULATIONS'!BG321+' CALCULATIONS'!BG357+' CALCULATIONS'!BG453+' CALCULATIONS'!BG464</f>
        <v>32224534.142815914</v>
      </c>
      <c r="AV293" s="72">
        <f>' CALCULATIONS'!BH321+' CALCULATIONS'!BH357+' CALCULATIONS'!BH453+' CALCULATIONS'!BH464</f>
        <v>32841631.63204132</v>
      </c>
      <c r="AW293" s="72">
        <f>' CALCULATIONS'!BI321+' CALCULATIONS'!BI357+' CALCULATIONS'!BI453+' CALCULATIONS'!BI464</f>
        <v>40819332.44549951</v>
      </c>
      <c r="AX293" s="72">
        <f>' CALCULATIONS'!BJ321+' CALCULATIONS'!BJ357+' CALCULATIONS'!BJ453+' CALCULATIONS'!BJ464</f>
        <v>38882867.152237318</v>
      </c>
      <c r="AY293" s="72">
        <f>' CALCULATIONS'!BK321+' CALCULATIONS'!BK357+' CALCULATIONS'!BK453+' CALCULATIONS'!BK464</f>
        <v>28959871.768938377</v>
      </c>
      <c r="AZ293" s="72">
        <f>' CALCULATIONS'!BL321+' CALCULATIONS'!BL357+' CALCULATIONS'!BL453+' CALCULATIONS'!BL464</f>
        <v>33220870.113859285</v>
      </c>
      <c r="BA293" s="72">
        <f>' CALCULATIONS'!BM321+' CALCULATIONS'!BM357+' CALCULATIONS'!BM453+' CALCULATIONS'!BM464</f>
        <v>43373009.822873339</v>
      </c>
      <c r="BB293" s="72">
        <f>' CALCULATIONS'!BN321+' CALCULATIONS'!BN357+' CALCULATIONS'!BN453+' CALCULATIONS'!BN464</f>
        <v>43703028.601916112</v>
      </c>
      <c r="BC293" s="72">
        <f>' CALCULATIONS'!BO321+' CALCULATIONS'!BO357+' CALCULATIONS'!BO453+' CALCULATIONS'!BO464</f>
        <v>36927423.572065949</v>
      </c>
      <c r="BD293" s="72">
        <f>' CALCULATIONS'!BP321+' CALCULATIONS'!BP357+' CALCULATIONS'!BP453+' CALCULATIONS'!BP464</f>
        <v>47880790.198456407</v>
      </c>
      <c r="BE293" s="72">
        <f>' CALCULATIONS'!BQ321+' CALCULATIONS'!BQ357+' CALCULATIONS'!BQ453+' CALCULATIONS'!BQ464</f>
        <v>40778673.63421277</v>
      </c>
      <c r="BF293" s="72">
        <f>' CALCULATIONS'!BR321+' CALCULATIONS'!BR357+' CALCULATIONS'!BR453+' CALCULATIONS'!BR464</f>
        <v>57379798.315560758</v>
      </c>
      <c r="BG293" s="72">
        <f>' CALCULATIONS'!BS321+' CALCULATIONS'!BS357+' CALCULATIONS'!BS453+' CALCULATIONS'!BS464</f>
        <v>44147927.196314052</v>
      </c>
      <c r="BH293" s="72">
        <f>' CALCULATIONS'!BT321+' CALCULATIONS'!BT357+' CALCULATIONS'!BT453+' CALCULATIONS'!BT464</f>
        <v>50113028.277513534</v>
      </c>
      <c r="BI293" s="72">
        <f>' CALCULATIONS'!BU321+' CALCULATIONS'!BU357+' CALCULATIONS'!BU453+' CALCULATIONS'!BU464</f>
        <v>41643569.477780022</v>
      </c>
      <c r="BJ293" s="72">
        <f>' CALCULATIONS'!BV321+' CALCULATIONS'!BV357+' CALCULATIONS'!BV453+' CALCULATIONS'!BV464</f>
        <v>45161113.480157942</v>
      </c>
      <c r="BK293" s="650">
        <f t="shared" si="4"/>
        <v>1897431340.4856017</v>
      </c>
    </row>
    <row r="294" spans="1:63" ht="15.75" x14ac:dyDescent="0.25">
      <c r="A294" s="170" t="s">
        <v>877</v>
      </c>
      <c r="C294" s="83">
        <f>' CALCULATIONS'!O343+' CALCULATIONS'!O393+' CALCULATIONS'!O451+' CALCULATIONS'!O490+' CALCULATIONS'!O1046+' CALCULATIONS'!O1085+' CALCULATIONS'!O1123</f>
        <v>141003715.68000001</v>
      </c>
      <c r="D294" s="83">
        <f>' CALCULATIONS'!P343+' CALCULATIONS'!P393+' CALCULATIONS'!P451+' CALCULATIONS'!P490+' CALCULATIONS'!P1046+' CALCULATIONS'!P1085+' CALCULATIONS'!P1123</f>
        <v>70779732.134510279</v>
      </c>
      <c r="E294" s="83">
        <f>' CALCULATIONS'!Q343+' CALCULATIONS'!Q393+' CALCULATIONS'!Q451+' CALCULATIONS'!Q490+' CALCULATIONS'!Q1046+' CALCULATIONS'!Q1085+' CALCULATIONS'!Q1123</f>
        <v>28464250.244015142</v>
      </c>
      <c r="F294" s="83">
        <f>' CALCULATIONS'!R343+' CALCULATIONS'!R393+' CALCULATIONS'!R451+' CALCULATIONS'!R490+' CALCULATIONS'!R1046+' CALCULATIONS'!R1085+' CALCULATIONS'!R1123</f>
        <v>3347955.4335005479</v>
      </c>
      <c r="G294" s="83">
        <f>' CALCULATIONS'!S343+' CALCULATIONS'!S393+' CALCULATIONS'!S451+' CALCULATIONS'!S490+' CALCULATIONS'!S1046+' CALCULATIONS'!S1085+' CALCULATIONS'!S1123</f>
        <v>0</v>
      </c>
      <c r="H294" s="83">
        <f>' CALCULATIONS'!T343+' CALCULATIONS'!T393+' CALCULATIONS'!T451+' CALCULATIONS'!T490+' CALCULATIONS'!T1046+' CALCULATIONS'!T1085+' CALCULATIONS'!T1123</f>
        <v>1340670.1893282607</v>
      </c>
      <c r="I294" s="83">
        <f>' CALCULATIONS'!U343+' CALCULATIONS'!U393+' CALCULATIONS'!U451+' CALCULATIONS'!U490+' CALCULATIONS'!U1046+' CALCULATIONS'!U1085+' CALCULATIONS'!U1123</f>
        <v>62873307.198374137</v>
      </c>
      <c r="J294" s="83">
        <f>' CALCULATIONS'!V343+' CALCULATIONS'!V393+' CALCULATIONS'!V451+' CALCULATIONS'!V490+' CALCULATIONS'!V1046+' CALCULATIONS'!V1085+' CALCULATIONS'!V1123</f>
        <v>40916023.613178223</v>
      </c>
      <c r="K294" s="83">
        <f>' CALCULATIONS'!W343+' CALCULATIONS'!W393+' CALCULATIONS'!W451+' CALCULATIONS'!W490+' CALCULATIONS'!W1046+' CALCULATIONS'!W1085+' CALCULATIONS'!W1123</f>
        <v>29976137.281112686</v>
      </c>
      <c r="L294" s="83">
        <f>' CALCULATIONS'!X343+' CALCULATIONS'!X393+' CALCULATIONS'!X451+' CALCULATIONS'!X490+' CALCULATIONS'!X1046+' CALCULATIONS'!X1085+' CALCULATIONS'!X1123</f>
        <v>0</v>
      </c>
      <c r="M294" s="83">
        <f>' CALCULATIONS'!Y343+' CALCULATIONS'!Y393+' CALCULATIONS'!Y451+' CALCULATIONS'!Y490+' CALCULATIONS'!Y1046+' CALCULATIONS'!Y1085+' CALCULATIONS'!Y1123</f>
        <v>49449055.47139141</v>
      </c>
      <c r="N294" s="83">
        <f>' CALCULATIONS'!Z343+' CALCULATIONS'!Z393+' CALCULATIONS'!Z451+' CALCULATIONS'!Z490+' CALCULATIONS'!Z1046+' CALCULATIONS'!Z1085+' CALCULATIONS'!Z1123</f>
        <v>26537250.780114621</v>
      </c>
      <c r="O294" s="83">
        <f>' CALCULATIONS'!AA343+' CALCULATIONS'!AA393+' CALCULATIONS'!AA451+' CALCULATIONS'!AA490+' CALCULATIONS'!AA1046+' CALCULATIONS'!AA1085+' CALCULATIONS'!AA1123</f>
        <v>53908949.827199936</v>
      </c>
      <c r="P294" s="83">
        <f>' CALCULATIONS'!AB343+' CALCULATIONS'!AB393+' CALCULATIONS'!AB451+' CALCULATIONS'!AB490+' CALCULATIONS'!AB1046+' CALCULATIONS'!AB1085+' CALCULATIONS'!AB1123</f>
        <v>443096747.70480013</v>
      </c>
      <c r="Q294" s="83">
        <f>' CALCULATIONS'!AC343+' CALCULATIONS'!AC393+' CALCULATIONS'!AC451+' CALCULATIONS'!AC490+' CALCULATIONS'!AC1046+' CALCULATIONS'!AC1085+' CALCULATIONS'!AC1123</f>
        <v>39640765.185984075</v>
      </c>
      <c r="R294" s="83">
        <f>' CALCULATIONS'!AD343+' CALCULATIONS'!AD393+' CALCULATIONS'!AD451+' CALCULATIONS'!AD490+' CALCULATIONS'!AD1046+' CALCULATIONS'!AD1085+' CALCULATIONS'!AD1123</f>
        <v>149054445.94604823</v>
      </c>
      <c r="S294" s="83">
        <f>' CALCULATIONS'!AE343+' CALCULATIONS'!AE393+' CALCULATIONS'!AE451+' CALCULATIONS'!AE490+' CALCULATIONS'!AE1046+' CALCULATIONS'!AE1085+' CALCULATIONS'!AE1123</f>
        <v>6935604.2056385577</v>
      </c>
      <c r="T294" s="83">
        <f>' CALCULATIONS'!AF343+' CALCULATIONS'!AF393+' CALCULATIONS'!AF451+' CALCULATIONS'!AF490+' CALCULATIONS'!AF1046+' CALCULATIONS'!AF1085+' CALCULATIONS'!AF1123</f>
        <v>80722473.359999895</v>
      </c>
      <c r="U294" s="83">
        <f>' CALCULATIONS'!AG343+' CALCULATIONS'!AG393+' CALCULATIONS'!AG451+' CALCULATIONS'!AG490+' CALCULATIONS'!AG1046+' CALCULATIONS'!AG1085+' CALCULATIONS'!AG1123</f>
        <v>65532231.706360757</v>
      </c>
      <c r="V294" s="83">
        <f>' CALCULATIONS'!AH343+' CALCULATIONS'!AH393+' CALCULATIONS'!AH451+' CALCULATIONS'!AH490+' CALCULATIONS'!AH1046+' CALCULATIONS'!AH1085+' CALCULATIONS'!AH1123</f>
        <v>190776152.52085486</v>
      </c>
      <c r="W294" s="83">
        <f>' CALCULATIONS'!AI343+' CALCULATIONS'!AI393+' CALCULATIONS'!AI451+' CALCULATIONS'!AI490+' CALCULATIONS'!AI1046+' CALCULATIONS'!AI1085+' CALCULATIONS'!AI1123</f>
        <v>14540377.981535703</v>
      </c>
      <c r="X294" s="83">
        <f>' CALCULATIONS'!AJ343+' CALCULATIONS'!AJ393+' CALCULATIONS'!AJ451+' CALCULATIONS'!AJ490+' CALCULATIONS'!AJ1046+' CALCULATIONS'!AJ1085+' CALCULATIONS'!AJ1123</f>
        <v>12165840.375745468</v>
      </c>
      <c r="Y294" s="83">
        <f>' CALCULATIONS'!AK343+' CALCULATIONS'!AK393+' CALCULATIONS'!AK451+' CALCULATIONS'!AK490+' CALCULATIONS'!AK1046+' CALCULATIONS'!AK1085+' CALCULATIONS'!AK1123</f>
        <v>11246821.543683767</v>
      </c>
      <c r="Z294" s="83">
        <f>' CALCULATIONS'!AL343+' CALCULATIONS'!AL393+' CALCULATIONS'!AL451+' CALCULATIONS'!AL490+' CALCULATIONS'!AL1046+' CALCULATIONS'!AL1085+' CALCULATIONS'!AL1123</f>
        <v>20586384.143138289</v>
      </c>
      <c r="AA294" s="83">
        <f>' CALCULATIONS'!AM343+' CALCULATIONS'!AM393+' CALCULATIONS'!AM451+' CALCULATIONS'!AM490+' CALCULATIONS'!AM1046+' CALCULATIONS'!AM1085+' CALCULATIONS'!AM1123</f>
        <v>14453024.651165485</v>
      </c>
      <c r="AB294" s="83">
        <f>' CALCULATIONS'!AN343+' CALCULATIONS'!AN393+' CALCULATIONS'!AN451+' CALCULATIONS'!AN490+' CALCULATIONS'!AN1046+' CALCULATIONS'!AN1085+' CALCULATIONS'!AN1123</f>
        <v>809439264.63828313</v>
      </c>
      <c r="AC294" s="83">
        <f>' CALCULATIONS'!AO343+' CALCULATIONS'!AO393+' CALCULATIONS'!AO451+' CALCULATIONS'!AO490+' CALCULATIONS'!AO1046+' CALCULATIONS'!AO1085+' CALCULATIONS'!AO1123</f>
        <v>449853936.45662212</v>
      </c>
      <c r="AD294" s="83">
        <f>' CALCULATIONS'!AP343+' CALCULATIONS'!AP393+' CALCULATIONS'!AP451+' CALCULATIONS'!AP490+' CALCULATIONS'!AP1046+' CALCULATIONS'!AP1085+' CALCULATIONS'!AP1123</f>
        <v>804821931.17632329</v>
      </c>
      <c r="AE294" s="83">
        <f>' CALCULATIONS'!AQ343+' CALCULATIONS'!AQ393+' CALCULATIONS'!AQ451+' CALCULATIONS'!AQ490+' CALCULATIONS'!AQ1046+' CALCULATIONS'!AQ1085+' CALCULATIONS'!AQ1123</f>
        <v>4242274.6891759932</v>
      </c>
      <c r="AF294" s="83">
        <f>' CALCULATIONS'!AR343+' CALCULATIONS'!AR393+' CALCULATIONS'!AR451+' CALCULATIONS'!AR490+' CALCULATIONS'!AR1046+' CALCULATIONS'!AR1085+' CALCULATIONS'!AR1123</f>
        <v>22503359.267147079</v>
      </c>
      <c r="AG294" s="83">
        <f>' CALCULATIONS'!AS343+' CALCULATIONS'!AS393+' CALCULATIONS'!AS451+' CALCULATIONS'!AS490+' CALCULATIONS'!AS1046+' CALCULATIONS'!AS1085+' CALCULATIONS'!AS1123</f>
        <v>724203321.14750695</v>
      </c>
      <c r="AH294" s="83">
        <f>' CALCULATIONS'!AT343+' CALCULATIONS'!AT393+' CALCULATIONS'!AT451+' CALCULATIONS'!AT490+' CALCULATIONS'!AT1046+' CALCULATIONS'!AT1085+' CALCULATIONS'!AT1123</f>
        <v>681602601.50762224</v>
      </c>
      <c r="AI294" s="83">
        <f>' CALCULATIONS'!AU343+' CALCULATIONS'!AU393+' CALCULATIONS'!AU451+' CALCULATIONS'!AU490+' CALCULATIONS'!AU1046+' CALCULATIONS'!AU1085+' CALCULATIONS'!AU1123</f>
        <v>190504286.6592916</v>
      </c>
      <c r="AJ294" s="83">
        <f>' CALCULATIONS'!AV343+' CALCULATIONS'!AV393+' CALCULATIONS'!AV451+' CALCULATIONS'!AV490+' CALCULATIONS'!AV1046+' CALCULATIONS'!AV1085+' CALCULATIONS'!AV1123</f>
        <v>360975268.16020697</v>
      </c>
      <c r="AK294" s="83">
        <f>' CALCULATIONS'!AW343+' CALCULATIONS'!AW393+' CALCULATIONS'!AW451+' CALCULATIONS'!AW490+' CALCULATIONS'!AW1046+' CALCULATIONS'!AW1085+' CALCULATIONS'!AW1123</f>
        <v>21920480.313353121</v>
      </c>
      <c r="AL294" s="83">
        <f>' CALCULATIONS'!AX343+' CALCULATIONS'!AX393+' CALCULATIONS'!AX451+' CALCULATIONS'!AX490+' CALCULATIONS'!AX1046+' CALCULATIONS'!AX1085+' CALCULATIONS'!AX1123</f>
        <v>80276527.822704494</v>
      </c>
      <c r="AM294" s="83">
        <f>' CALCULATIONS'!AY343+' CALCULATIONS'!AY393+' CALCULATIONS'!AY451+' CALCULATIONS'!AY490+' CALCULATIONS'!AY1046+' CALCULATIONS'!AY1085+' CALCULATIONS'!AY1123</f>
        <v>187440858.76326573</v>
      </c>
      <c r="AN294" s="83">
        <f>' CALCULATIONS'!AZ343+' CALCULATIONS'!AZ393+' CALCULATIONS'!AZ451+' CALCULATIONS'!AZ490+' CALCULATIONS'!AZ1046+' CALCULATIONS'!AZ1085+' CALCULATIONS'!AZ1123</f>
        <v>59608373.421096407</v>
      </c>
      <c r="AO294" s="83">
        <f>' CALCULATIONS'!BA343+' CALCULATIONS'!BA393+' CALCULATIONS'!BA451+' CALCULATIONS'!BA490+' CALCULATIONS'!BA1046+' CALCULATIONS'!BA1085+' CALCULATIONS'!BA1123</f>
        <v>348130.37686952949</v>
      </c>
      <c r="AP294" s="83">
        <f>' CALCULATIONS'!BB343+' CALCULATIONS'!BB393+' CALCULATIONS'!BB451+' CALCULATIONS'!BB490+' CALCULATIONS'!BB1046+' CALCULATIONS'!BB1085+' CALCULATIONS'!BB1123</f>
        <v>28966907.555771463</v>
      </c>
      <c r="AQ294" s="83">
        <f>' CALCULATIONS'!BC343+' CALCULATIONS'!BC393+' CALCULATIONS'!BC451+' CALCULATIONS'!BC490+' CALCULATIONS'!BC1046+' CALCULATIONS'!BC1085+' CALCULATIONS'!BC1123</f>
        <v>12933807.016016483</v>
      </c>
      <c r="AR294" s="83">
        <f>' CALCULATIONS'!BD343+' CALCULATIONS'!BD393+' CALCULATIONS'!BD451+' CALCULATIONS'!BD490+' CALCULATIONS'!BD1046+' CALCULATIONS'!BD1085+' CALCULATIONS'!BD1123</f>
        <v>8594602.0260586739</v>
      </c>
      <c r="AS294" s="83">
        <f>' CALCULATIONS'!BE343+' CALCULATIONS'!BE393+' CALCULATIONS'!BE451+' CALCULATIONS'!BE490+' CALCULATIONS'!BE1046+' CALCULATIONS'!BE1085+' CALCULATIONS'!BE1123</f>
        <v>210483281.96274632</v>
      </c>
      <c r="AT294" s="83">
        <f>' CALCULATIONS'!BF343+' CALCULATIONS'!BF393+' CALCULATIONS'!BF451+' CALCULATIONS'!BF490+' CALCULATIONS'!BF1046+' CALCULATIONS'!BF1085+' CALCULATIONS'!BF1123</f>
        <v>506894280.00909519</v>
      </c>
      <c r="AU294" s="83">
        <f>' CALCULATIONS'!BG343+' CALCULATIONS'!BG393+' CALCULATIONS'!BG451+' CALCULATIONS'!BG490+' CALCULATIONS'!BG1046+' CALCULATIONS'!BG1085+' CALCULATIONS'!BG1123</f>
        <v>1210434572.0785823</v>
      </c>
      <c r="AV294" s="83">
        <f>' CALCULATIONS'!BH343+' CALCULATIONS'!BH393+' CALCULATIONS'!BH451+' CALCULATIONS'!BH490+' CALCULATIONS'!BH1046+' CALCULATIONS'!BH1085+' CALCULATIONS'!BH1123</f>
        <v>725591798.08147502</v>
      </c>
      <c r="AW294" s="83">
        <f>' CALCULATIONS'!BI343+' CALCULATIONS'!BI393+' CALCULATIONS'!BI451+' CALCULATIONS'!BI490+' CALCULATIONS'!BI1046+' CALCULATIONS'!BI1085+' CALCULATIONS'!BI1123</f>
        <v>130051031.81897582</v>
      </c>
      <c r="AX294" s="83">
        <f>' CALCULATIONS'!BJ343+' CALCULATIONS'!BJ393+' CALCULATIONS'!BJ451+' CALCULATIONS'!BJ490+' CALCULATIONS'!BJ1046+' CALCULATIONS'!BJ1085+' CALCULATIONS'!BJ1123</f>
        <v>118346209.79867461</v>
      </c>
      <c r="AY294" s="83">
        <f>' CALCULATIONS'!BK343+' CALCULATIONS'!BK393+' CALCULATIONS'!BK451+' CALCULATIONS'!BK490+' CALCULATIONS'!BK1046+' CALCULATIONS'!BK1085+' CALCULATIONS'!BK1123</f>
        <v>437387688.57584822</v>
      </c>
      <c r="AZ294" s="83">
        <f>' CALCULATIONS'!BL343+' CALCULATIONS'!BL393+' CALCULATIONS'!BL451+' CALCULATIONS'!BL490+' CALCULATIONS'!BL1046+' CALCULATIONS'!BL1085+' CALCULATIONS'!BL1123</f>
        <v>15019728.083462158</v>
      </c>
      <c r="BA294" s="83">
        <f>' CALCULATIONS'!BM343+' CALCULATIONS'!BM393+' CALCULATIONS'!BM451+' CALCULATIONS'!BM490+' CALCULATIONS'!BM1046+' CALCULATIONS'!BM1085+' CALCULATIONS'!BM1123</f>
        <v>102623811.74442801</v>
      </c>
      <c r="BB294" s="83">
        <f>' CALCULATIONS'!BN343+' CALCULATIONS'!BN393+' CALCULATIONS'!BN451+' CALCULATIONS'!BN490+' CALCULATIONS'!BN1046+' CALCULATIONS'!BN1085+' CALCULATIONS'!BN1123</f>
        <v>31398639.914649352</v>
      </c>
      <c r="BC294" s="83">
        <f>' CALCULATIONS'!BO343+' CALCULATIONS'!BO393+' CALCULATIONS'!BO451+' CALCULATIONS'!BO490+' CALCULATIONS'!BO1046+' CALCULATIONS'!BO1085+' CALCULATIONS'!BO1123</f>
        <v>11540490.864413992</v>
      </c>
      <c r="BD294" s="83">
        <f>' CALCULATIONS'!BP343+' CALCULATIONS'!BP393+' CALCULATIONS'!BP451+' CALCULATIONS'!BP490+' CALCULATIONS'!BP1046+' CALCULATIONS'!BP1085+' CALCULATIONS'!BP1123</f>
        <v>18444899.779034257</v>
      </c>
      <c r="BE294" s="83">
        <f>' CALCULATIONS'!BQ343+' CALCULATIONS'!BQ393+' CALCULATIONS'!BQ451+' CALCULATIONS'!BQ490+' CALCULATIONS'!BQ1046+' CALCULATIONS'!BQ1085+' CALCULATIONS'!BQ1123</f>
        <v>80981667.232211694</v>
      </c>
      <c r="BF294" s="83">
        <f>' CALCULATIONS'!BR343+' CALCULATIONS'!BR393+' CALCULATIONS'!BR451+' CALCULATIONS'!BR490+' CALCULATIONS'!BR1046+' CALCULATIONS'!BR1085+' CALCULATIONS'!BR1123</f>
        <v>41138698.510195121</v>
      </c>
      <c r="BG294" s="83">
        <f>' CALCULATIONS'!BS343+' CALCULATIONS'!BS393+' CALCULATIONS'!BS451+' CALCULATIONS'!BS490+' CALCULATIONS'!BS1046+' CALCULATIONS'!BS1085+' CALCULATIONS'!BS1123</f>
        <v>15236676.392427847</v>
      </c>
      <c r="BH294" s="83">
        <f>' CALCULATIONS'!BT343+' CALCULATIONS'!BT393+' CALCULATIONS'!BT451+' CALCULATIONS'!BT490+' CALCULATIONS'!BT1046+' CALCULATIONS'!BT1085+' CALCULATIONS'!BT1123</f>
        <v>34684816.897850052</v>
      </c>
      <c r="BI294" s="83">
        <f>' CALCULATIONS'!BU343+' CALCULATIONS'!BU393+' CALCULATIONS'!BU451+' CALCULATIONS'!BU490+' CALCULATIONS'!BU1046+' CALCULATIONS'!BU1085+' CALCULATIONS'!BU1123</f>
        <v>215960908.68153942</v>
      </c>
      <c r="BJ294" s="83">
        <f>' CALCULATIONS'!BV343+' CALCULATIONS'!BV393+' CALCULATIONS'!BV451+' CALCULATIONS'!BV490+' CALCULATIONS'!BV1046+' CALCULATIONS'!BV1085+' CALCULATIONS'!BV1123</f>
        <v>520610043.83892369</v>
      </c>
      <c r="BK294" s="650">
        <f t="shared" si="4"/>
        <v>10432413092.439529</v>
      </c>
    </row>
    <row r="295" spans="1:63" ht="15.75" x14ac:dyDescent="0.25">
      <c r="A295" s="170" t="s">
        <v>878</v>
      </c>
      <c r="C295" s="72">
        <f>C296+C297+C298+C299+C300+C301+C302+C303+C304</f>
        <v>259133035.55308971</v>
      </c>
      <c r="D295" s="72">
        <f t="shared" ref="D295:BJ295" si="139">D296+D297+D298+D299+D300+D301+D302+D303+D304</f>
        <v>248204515.94407031</v>
      </c>
      <c r="E295" s="72">
        <f t="shared" si="139"/>
        <v>254805580.12555784</v>
      </c>
      <c r="F295" s="72">
        <f t="shared" si="139"/>
        <v>257051511.1883812</v>
      </c>
      <c r="G295" s="72">
        <f t="shared" si="139"/>
        <v>250177303.50903642</v>
      </c>
      <c r="H295" s="72">
        <f t="shared" si="139"/>
        <v>246922194.48681283</v>
      </c>
      <c r="I295" s="72">
        <f t="shared" si="139"/>
        <v>251796177.71298349</v>
      </c>
      <c r="J295" s="72">
        <f t="shared" si="139"/>
        <v>233129302.33572486</v>
      </c>
      <c r="K295" s="72">
        <f t="shared" si="139"/>
        <v>238273687.55032372</v>
      </c>
      <c r="L295" s="72">
        <f t="shared" si="139"/>
        <v>237538028.29170695</v>
      </c>
      <c r="M295" s="72">
        <f t="shared" si="139"/>
        <v>240712716.31292754</v>
      </c>
      <c r="N295" s="72">
        <f t="shared" si="139"/>
        <v>275239829.84534645</v>
      </c>
      <c r="O295" s="72">
        <f t="shared" si="139"/>
        <v>313512086.61222506</v>
      </c>
      <c r="P295" s="72">
        <f t="shared" si="139"/>
        <v>305575667.84841812</v>
      </c>
      <c r="Q295" s="72">
        <f t="shared" si="139"/>
        <v>288953156.89698267</v>
      </c>
      <c r="R295" s="72">
        <f t="shared" si="139"/>
        <v>270586485.75132966</v>
      </c>
      <c r="S295" s="72">
        <f t="shared" si="139"/>
        <v>278129768.89453417</v>
      </c>
      <c r="T295" s="72">
        <f t="shared" si="139"/>
        <v>277815390.95531797</v>
      </c>
      <c r="U295" s="72">
        <f t="shared" si="139"/>
        <v>276347758.08681172</v>
      </c>
      <c r="V295" s="72">
        <f t="shared" si="139"/>
        <v>273087819.5319854</v>
      </c>
      <c r="W295" s="72">
        <f t="shared" si="139"/>
        <v>270914868.65833551</v>
      </c>
      <c r="X295" s="72">
        <f t="shared" si="139"/>
        <v>272342835.78002417</v>
      </c>
      <c r="Y295" s="72">
        <f t="shared" si="139"/>
        <v>268773310.2951175</v>
      </c>
      <c r="Z295" s="72">
        <f t="shared" si="139"/>
        <v>267176358.67236087</v>
      </c>
      <c r="AA295" s="72">
        <f t="shared" si="139"/>
        <v>263321699.21258265</v>
      </c>
      <c r="AB295" s="72">
        <f t="shared" si="139"/>
        <v>257535851.40473655</v>
      </c>
      <c r="AC295" s="72">
        <f t="shared" si="139"/>
        <v>256020156.36584848</v>
      </c>
      <c r="AD295" s="72">
        <f t="shared" si="139"/>
        <v>256000578.41953275</v>
      </c>
      <c r="AE295" s="72">
        <f t="shared" si="139"/>
        <v>256061246.73500985</v>
      </c>
      <c r="AF295" s="72">
        <f t="shared" si="139"/>
        <v>256599295.02109414</v>
      </c>
      <c r="AG295" s="72">
        <f t="shared" si="139"/>
        <v>254021036.3162114</v>
      </c>
      <c r="AH295" s="72">
        <f t="shared" si="139"/>
        <v>255269033.59631783</v>
      </c>
      <c r="AI295" s="72">
        <f t="shared" si="139"/>
        <v>251560281.33157685</v>
      </c>
      <c r="AJ295" s="72">
        <f t="shared" si="139"/>
        <v>249243218.7443797</v>
      </c>
      <c r="AK295" s="72">
        <f t="shared" si="139"/>
        <v>245847630.88298011</v>
      </c>
      <c r="AL295" s="72">
        <f t="shared" si="139"/>
        <v>241683525.31368038</v>
      </c>
      <c r="AM295" s="72">
        <f t="shared" si="139"/>
        <v>237835818.85328197</v>
      </c>
      <c r="AN295" s="72">
        <f t="shared" si="139"/>
        <v>232876510.21237904</v>
      </c>
      <c r="AO295" s="72">
        <f t="shared" si="139"/>
        <v>229170369.19394752</v>
      </c>
      <c r="AP295" s="72">
        <f t="shared" si="139"/>
        <v>229075120.53501865</v>
      </c>
      <c r="AQ295" s="72">
        <f t="shared" si="139"/>
        <v>225991369.76176703</v>
      </c>
      <c r="AR295" s="72">
        <f t="shared" si="139"/>
        <v>222147479.46550515</v>
      </c>
      <c r="AS295" s="72">
        <f t="shared" si="139"/>
        <v>214595902.31886524</v>
      </c>
      <c r="AT295" s="72">
        <f t="shared" si="139"/>
        <v>211638015.9128691</v>
      </c>
      <c r="AU295" s="72">
        <f t="shared" si="139"/>
        <v>207965050.84329909</v>
      </c>
      <c r="AV295" s="72">
        <f t="shared" si="139"/>
        <v>206927760.99947339</v>
      </c>
      <c r="AW295" s="72">
        <f t="shared" si="139"/>
        <v>205189096.13033327</v>
      </c>
      <c r="AX295" s="72">
        <f t="shared" si="139"/>
        <v>197583045.79785001</v>
      </c>
      <c r="AY295" s="72">
        <f t="shared" si="139"/>
        <v>191650538.6766766</v>
      </c>
      <c r="AZ295" s="72">
        <f t="shared" si="139"/>
        <v>190135822.21082839</v>
      </c>
      <c r="BA295" s="72">
        <f t="shared" si="139"/>
        <v>185388038.11198416</v>
      </c>
      <c r="BB295" s="72">
        <f t="shared" si="139"/>
        <v>181582652.13937822</v>
      </c>
      <c r="BC295" s="72">
        <f t="shared" si="139"/>
        <v>184339718.17627606</v>
      </c>
      <c r="BD295" s="72">
        <f t="shared" si="139"/>
        <v>181984905.66155937</v>
      </c>
      <c r="BE295" s="72">
        <f t="shared" si="139"/>
        <v>176962887.63879725</v>
      </c>
      <c r="BF295" s="72">
        <f t="shared" si="139"/>
        <v>173296433.00261223</v>
      </c>
      <c r="BG295" s="72">
        <f t="shared" si="139"/>
        <v>169017310.95505926</v>
      </c>
      <c r="BH295" s="72">
        <f t="shared" si="139"/>
        <v>169734692.96379581</v>
      </c>
      <c r="BI295" s="72">
        <f t="shared" si="139"/>
        <v>168013471.23830786</v>
      </c>
      <c r="BJ295" s="72">
        <f t="shared" si="139"/>
        <v>166014716.8201966</v>
      </c>
      <c r="BK295" s="650">
        <f t="shared" si="4"/>
        <v>14158479671.803419</v>
      </c>
    </row>
    <row r="296" spans="1:63" ht="15.75" x14ac:dyDescent="0.25">
      <c r="A296" s="169" t="s">
        <v>879</v>
      </c>
      <c r="C296" s="83">
        <f>TCF!C127*'MONTHLY DATA'!AM435</f>
        <v>58906009.251622975</v>
      </c>
      <c r="D296" s="83">
        <f>TCF!D127*'MONTHLY DATA'!AN435</f>
        <v>42124472.191602819</v>
      </c>
      <c r="E296" s="83">
        <f>TCF!E127*'MONTHLY DATA'!AO435</f>
        <v>38708136.575239837</v>
      </c>
      <c r="F296" s="83">
        <f>TCF!F127*'MONTHLY DATA'!AP435</f>
        <v>41621084.228681251</v>
      </c>
      <c r="G296" s="83">
        <f>TCF!G127*'MONTHLY DATA'!AQ435</f>
        <v>35724585.425393872</v>
      </c>
      <c r="H296" s="83">
        <f>TCF!H127*'MONTHLY DATA'!AR435</f>
        <v>33852725.377963021</v>
      </c>
      <c r="I296" s="83">
        <f>TCF!I127*'MONTHLY DATA'!AS435</f>
        <v>43943747.604487561</v>
      </c>
      <c r="J296" s="83">
        <f>TCF!J127*'MONTHLY DATA'!AT435</f>
        <v>0</v>
      </c>
      <c r="K296" s="83">
        <f>TCF!K127*'MONTHLY DATA'!AU435</f>
        <v>0</v>
      </c>
      <c r="L296" s="83">
        <f>TCF!L127*'MONTHLY DATA'!AV435</f>
        <v>0</v>
      </c>
      <c r="M296" s="83">
        <f>TCF!M127*'MONTHLY DATA'!AW435</f>
        <v>0</v>
      </c>
      <c r="N296" s="83">
        <f>TCF!N127*'MONTHLY DATA'!AX435</f>
        <v>0</v>
      </c>
      <c r="O296" s="83">
        <f>TCF!O127*'MONTHLY DATA'!AY435</f>
        <v>43353319.208398983</v>
      </c>
      <c r="P296" s="83">
        <f>TCF!P127*'MONTHLY DATA'!AZ435</f>
        <v>38691066.258825779</v>
      </c>
      <c r="Q296" s="83">
        <f>TCF!Q127*'MONTHLY DATA'!BA435</f>
        <v>27151353.144166835</v>
      </c>
      <c r="R296" s="83">
        <f>TCF!R127*'MONTHLY DATA'!BB435</f>
        <v>9596540.8606680334</v>
      </c>
      <c r="S296" s="83">
        <f>TCF!S127*'MONTHLY DATA'!BC435</f>
        <v>0</v>
      </c>
      <c r="T296" s="83">
        <f>TCF!T127*'MONTHLY DATA'!BD435</f>
        <v>0</v>
      </c>
      <c r="U296" s="83">
        <f>TCF!U127*'MONTHLY DATA'!BE435</f>
        <v>0</v>
      </c>
      <c r="V296" s="83">
        <f>TCF!V127*'MONTHLY DATA'!BF435</f>
        <v>0</v>
      </c>
      <c r="W296" s="83">
        <f>TCF!W127*'MONTHLY DATA'!BG435</f>
        <v>0</v>
      </c>
      <c r="X296" s="83">
        <f>TCF!X127*'MONTHLY DATA'!BH435</f>
        <v>0</v>
      </c>
      <c r="Y296" s="83">
        <f>TCF!Y127*'MONTHLY DATA'!BI435</f>
        <v>0</v>
      </c>
      <c r="Z296" s="83">
        <f>TCF!Z127*'MONTHLY DATA'!BJ435</f>
        <v>0</v>
      </c>
      <c r="AA296" s="83">
        <f>TCF!AA127*'MONTHLY DATA'!BK435</f>
        <v>0</v>
      </c>
      <c r="AB296" s="83">
        <f>TCF!AB127*'MONTHLY DATA'!BL435</f>
        <v>0</v>
      </c>
      <c r="AC296" s="83">
        <f>TCF!AC127*'MONTHLY DATA'!BM435</f>
        <v>0</v>
      </c>
      <c r="AD296" s="83">
        <f>TCF!AD127*'MONTHLY DATA'!BN435</f>
        <v>0</v>
      </c>
      <c r="AE296" s="83">
        <f>TCF!AE127*'MONTHLY DATA'!BO435</f>
        <v>0</v>
      </c>
      <c r="AF296" s="83">
        <f>TCF!AF127*'MONTHLY DATA'!BP435</f>
        <v>0</v>
      </c>
      <c r="AG296" s="83">
        <f>TCF!AG127*'MONTHLY DATA'!BQ435</f>
        <v>0</v>
      </c>
      <c r="AH296" s="83">
        <f>TCF!AH127*'MONTHLY DATA'!BR435</f>
        <v>0</v>
      </c>
      <c r="AI296" s="83">
        <f>TCF!AI127*'MONTHLY DATA'!BS435</f>
        <v>0</v>
      </c>
      <c r="AJ296" s="83">
        <f>TCF!AJ127*'MONTHLY DATA'!BT435</f>
        <v>0</v>
      </c>
      <c r="AK296" s="83">
        <f>TCF!AK127*'MONTHLY DATA'!BU435</f>
        <v>0</v>
      </c>
      <c r="AL296" s="83">
        <f>TCF!AL127*'MONTHLY DATA'!BV435</f>
        <v>0</v>
      </c>
      <c r="AM296" s="83">
        <f>TCF!AM127*'MONTHLY DATA'!BW435</f>
        <v>0</v>
      </c>
      <c r="AN296" s="83">
        <f>TCF!AN127*'MONTHLY DATA'!BX435</f>
        <v>0</v>
      </c>
      <c r="AO296" s="83">
        <f>TCF!AO127*'MONTHLY DATA'!BY435</f>
        <v>0</v>
      </c>
      <c r="AP296" s="83">
        <f>TCF!AP127*'MONTHLY DATA'!BZ435</f>
        <v>0</v>
      </c>
      <c r="AQ296" s="83">
        <f>TCF!AQ127*'MONTHLY DATA'!CA435</f>
        <v>0</v>
      </c>
      <c r="AR296" s="83">
        <f>TCF!AR127*'MONTHLY DATA'!CB435</f>
        <v>0</v>
      </c>
      <c r="AS296" s="83">
        <f>TCF!AS127*'MONTHLY DATA'!CC435</f>
        <v>0</v>
      </c>
      <c r="AT296" s="83">
        <f>TCF!AT127*'MONTHLY DATA'!CD435</f>
        <v>0</v>
      </c>
      <c r="AU296" s="83">
        <f>TCF!AU127*'MONTHLY DATA'!CE435</f>
        <v>0</v>
      </c>
      <c r="AV296" s="83">
        <f>TCF!AV127*'MONTHLY DATA'!CF435</f>
        <v>0</v>
      </c>
      <c r="AW296" s="83">
        <f>TCF!AW127*'MONTHLY DATA'!CG435</f>
        <v>0</v>
      </c>
      <c r="AX296" s="83">
        <f>TCF!AX127*'MONTHLY DATA'!CH435</f>
        <v>0</v>
      </c>
      <c r="AY296" s="83">
        <f>TCF!AY127*'MONTHLY DATA'!CI435</f>
        <v>0</v>
      </c>
      <c r="AZ296" s="83">
        <f>TCF!AZ127*'MONTHLY DATA'!CJ435</f>
        <v>0</v>
      </c>
      <c r="BA296" s="83">
        <f>TCF!BA127*'MONTHLY DATA'!CK435</f>
        <v>0</v>
      </c>
      <c r="BB296" s="83">
        <f>TCF!BB127*'MONTHLY DATA'!CL435</f>
        <v>0</v>
      </c>
      <c r="BC296" s="83">
        <f>TCF!BC127*'MONTHLY DATA'!CM435</f>
        <v>0</v>
      </c>
      <c r="BD296" s="83">
        <f>TCF!BD127*'MONTHLY DATA'!CN435</f>
        <v>0</v>
      </c>
      <c r="BE296" s="83">
        <f>TCF!BE127*'MONTHLY DATA'!CO435</f>
        <v>0</v>
      </c>
      <c r="BF296" s="83">
        <f>TCF!BF127*'MONTHLY DATA'!CP435</f>
        <v>0</v>
      </c>
      <c r="BG296" s="83">
        <f>TCF!BG127*'MONTHLY DATA'!CQ435</f>
        <v>0</v>
      </c>
      <c r="BH296" s="83">
        <f>TCF!BH127*'MONTHLY DATA'!CR435</f>
        <v>0</v>
      </c>
      <c r="BI296" s="83">
        <f>TCF!BI127*'MONTHLY DATA'!CS435</f>
        <v>0</v>
      </c>
      <c r="BJ296" s="83">
        <f>TCF!BJ127*'MONTHLY DATA'!CT435</f>
        <v>0</v>
      </c>
      <c r="BK296" s="650">
        <f t="shared" si="4"/>
        <v>413673040.127051</v>
      </c>
    </row>
    <row r="297" spans="1:63" ht="15.75" x14ac:dyDescent="0.25">
      <c r="A297" s="697" t="s">
        <v>996</v>
      </c>
      <c r="C297" s="111">
        <f>LOANS!DG25</f>
        <v>41709276.31585779</v>
      </c>
      <c r="D297" s="111">
        <f>LOANS!DH25</f>
        <v>41709276.31585779</v>
      </c>
      <c r="E297" s="111">
        <f>LOANS!DI25</f>
        <v>41180439.570753768</v>
      </c>
      <c r="F297" s="111">
        <f>LOANS!DJ25</f>
        <v>40827881.74068442</v>
      </c>
      <c r="G297" s="111">
        <f>LOANS!DK25</f>
        <v>40827881.74068442</v>
      </c>
      <c r="H297" s="111">
        <f>LOANS!DL25</f>
        <v>40279002.082940958</v>
      </c>
      <c r="I297" s="111">
        <f>LOANS!DM25</f>
        <v>39913082.311111987</v>
      </c>
      <c r="J297" s="111">
        <f>LOANS!DN25</f>
        <v>39913082.311111987</v>
      </c>
      <c r="K297" s="111">
        <f>LOANS!DO25</f>
        <v>39343400.114340052</v>
      </c>
      <c r="L297" s="111">
        <f>LOANS!DP25</f>
        <v>38963611.98315876</v>
      </c>
      <c r="M297" s="111">
        <f>LOANS!DQ25</f>
        <v>38963611.98315876</v>
      </c>
      <c r="N297" s="111">
        <f>LOANS!DR25</f>
        <v>38372338.831129164</v>
      </c>
      <c r="O297" s="111">
        <f>LOANS!DS25</f>
        <v>37978156.729776099</v>
      </c>
      <c r="P297" s="111">
        <f>LOANS!DT25</f>
        <v>37978156.729776099</v>
      </c>
      <c r="Q297" s="111">
        <f>LOANS!DU25</f>
        <v>37364474.325284593</v>
      </c>
      <c r="R297" s="111">
        <f>LOANS!DV25</f>
        <v>36955352.722290248</v>
      </c>
      <c r="S297" s="111">
        <f>LOANS!DW25</f>
        <v>36955352.722290248</v>
      </c>
      <c r="T297" s="111">
        <f>LOANS!DX25</f>
        <v>36318411.754668504</v>
      </c>
      <c r="U297" s="111">
        <f>LOANS!DY25</f>
        <v>35893784.44292067</v>
      </c>
      <c r="V297" s="111">
        <f>LOANS!DZ25</f>
        <v>35893784.44292067</v>
      </c>
      <c r="W297" s="111">
        <f>LOANS!EA25</f>
        <v>35232703.412626058</v>
      </c>
      <c r="X297" s="111">
        <f>LOANS!EB25</f>
        <v>34791982.725762986</v>
      </c>
      <c r="Y297" s="111">
        <f>LOANS!EC25</f>
        <v>34791982.725762986</v>
      </c>
      <c r="Z297" s="111">
        <f>LOANS!ED25</f>
        <v>34105846.724420212</v>
      </c>
      <c r="AA297" s="111">
        <f>LOANS!EE25</f>
        <v>33648422.723525032</v>
      </c>
      <c r="AB297" s="111">
        <f>LOANS!EF25</f>
        <v>33648422.723525032</v>
      </c>
      <c r="AC297" s="111">
        <f>LOANS!EG25</f>
        <v>32936282.167731356</v>
      </c>
      <c r="AD297" s="111">
        <f>LOANS!EH25</f>
        <v>32461521.797202244</v>
      </c>
      <c r="AE297" s="111">
        <f>LOANS!EI25</f>
        <v>32461521.797202244</v>
      </c>
      <c r="AF297" s="111">
        <f>LOANS!EJ25</f>
        <v>31722391.114344001</v>
      </c>
      <c r="AG297" s="111">
        <f>LOANS!EK25</f>
        <v>31229637.325771838</v>
      </c>
      <c r="AH297" s="111">
        <f>LOANS!EL25</f>
        <v>31229637.325771838</v>
      </c>
      <c r="AI297" s="111">
        <f>LOANS!EM25</f>
        <v>30462493.59003327</v>
      </c>
      <c r="AJ297" s="111">
        <f>LOANS!EN25</f>
        <v>29951064.432874221</v>
      </c>
      <c r="AK297" s="111">
        <f>LOANS!EO25</f>
        <v>29951064.432874221</v>
      </c>
      <c r="AL297" s="111">
        <f>LOANS!EP25</f>
        <v>29154845.94955115</v>
      </c>
      <c r="AM297" s="111">
        <f>LOANS!EQ25</f>
        <v>28624033.627335772</v>
      </c>
      <c r="AN297" s="111">
        <f>LOANS!ER25</f>
        <v>28624033.627335772</v>
      </c>
      <c r="AO297" s="111">
        <f>LOANS!ES25</f>
        <v>27797638.46349477</v>
      </c>
      <c r="AP297" s="111">
        <f>LOANS!ET25</f>
        <v>27246708.35426743</v>
      </c>
      <c r="AQ297" s="111">
        <f>LOANS!EU25</f>
        <v>27246708.35426743</v>
      </c>
      <c r="AR297" s="111">
        <f>LOANS!EV25</f>
        <v>26388992.813716844</v>
      </c>
      <c r="AS297" s="111">
        <f>LOANS!EW25</f>
        <v>25817182.453349788</v>
      </c>
      <c r="AT297" s="111">
        <f>LOANS!EX25</f>
        <v>25817182.453349788</v>
      </c>
      <c r="AU297" s="111">
        <f>LOANS!EY25</f>
        <v>24926959.493812338</v>
      </c>
      <c r="AV297" s="111">
        <f>LOANS!EZ25</f>
        <v>24333477.520787373</v>
      </c>
      <c r="AW297" s="111">
        <f>LOANS!FA25</f>
        <v>24333477.520787373</v>
      </c>
      <c r="AX297" s="111">
        <f>LOANS!FB25</f>
        <v>23409515.111083448</v>
      </c>
      <c r="AY297" s="111">
        <f>LOANS!FC25</f>
        <v>22793540.171280835</v>
      </c>
      <c r="AZ297" s="111">
        <f>LOANS!FD25</f>
        <v>22793540.171280835</v>
      </c>
      <c r="BA297" s="111">
        <f>LOANS!FE25</f>
        <v>21834559.586249135</v>
      </c>
      <c r="BB297" s="111">
        <f>LOANS!FF25</f>
        <v>21195239.196228005</v>
      </c>
      <c r="BC297" s="111">
        <f>LOANS!FG25</f>
        <v>21195239.196228005</v>
      </c>
      <c r="BD297" s="111">
        <f>LOANS!FH25</f>
        <v>20199913.247023601</v>
      </c>
      <c r="BE297" s="111">
        <f>LOANS!FI25</f>
        <v>19536362.614220668</v>
      </c>
      <c r="BF297" s="111">
        <f>LOANS!FJ25</f>
        <v>19536362.614220668</v>
      </c>
      <c r="BG297" s="111">
        <f>LOANS!FK25</f>
        <v>18503313.811541423</v>
      </c>
      <c r="BH297" s="111">
        <f>LOANS!FL25</f>
        <v>17814614.609755259</v>
      </c>
      <c r="BI297" s="111">
        <f>LOANS!FM25</f>
        <v>17814614.609755259</v>
      </c>
      <c r="BJ297" s="111">
        <f>LOANS!FN25</f>
        <v>16742413.257454468</v>
      </c>
      <c r="BK297" s="650">
        <f t="shared" si="4"/>
        <v>1849645803.0185218</v>
      </c>
    </row>
    <row r="298" spans="1:63" ht="15.75" x14ac:dyDescent="0.25">
      <c r="A298" s="702" t="s">
        <v>997</v>
      </c>
      <c r="C298" s="111">
        <f>LOANS!DG52</f>
        <v>124241371.94804253</v>
      </c>
      <c r="D298" s="111">
        <f>LOANS!DH52</f>
        <v>124112088.52249826</v>
      </c>
      <c r="E298" s="111">
        <f>LOANS!DI52</f>
        <v>124112088.52249826</v>
      </c>
      <c r="F298" s="111">
        <f>LOANS!DJ52</f>
        <v>124112088.52249826</v>
      </c>
      <c r="G298" s="111">
        <f>LOANS!DK52</f>
        <v>124112088.52249826</v>
      </c>
      <c r="H298" s="111">
        <f>LOANS!DL52</f>
        <v>124112088.52249826</v>
      </c>
      <c r="I298" s="111">
        <f>LOANS!DM52</f>
        <v>119595494.02198078</v>
      </c>
      <c r="J298" s="111">
        <f>LOANS!DN52</f>
        <v>119439749.38403191</v>
      </c>
      <c r="K298" s="111">
        <f>LOANS!DO52</f>
        <v>119439749.38403191</v>
      </c>
      <c r="L298" s="111">
        <f>LOANS!DP52</f>
        <v>119439749.38403191</v>
      </c>
      <c r="M298" s="111">
        <f>LOANS!DQ52</f>
        <v>119439749.38403191</v>
      </c>
      <c r="N298" s="111">
        <f>LOANS!DR52</f>
        <v>119439749.38403191</v>
      </c>
      <c r="O298" s="111">
        <f>LOANS!DS52</f>
        <v>115131448.70850277</v>
      </c>
      <c r="P298" s="111">
        <f>LOANS!DT52</f>
        <v>114982886.61624314</v>
      </c>
      <c r="Q298" s="111">
        <f>LOANS!DU52</f>
        <v>114982886.61624314</v>
      </c>
      <c r="R298" s="111">
        <f>LOANS!DV52</f>
        <v>114982886.61624314</v>
      </c>
      <c r="S298" s="111">
        <f>LOANS!DW52</f>
        <v>114982886.61624314</v>
      </c>
      <c r="T298" s="111">
        <f>LOANS!DX52</f>
        <v>114982886.61624314</v>
      </c>
      <c r="U298" s="111">
        <f>LOANS!DY52</f>
        <v>112713890.24399361</v>
      </c>
      <c r="V298" s="111">
        <f>LOANS!DZ52</f>
        <v>112635648.98977812</v>
      </c>
      <c r="W298" s="111">
        <f>LOANS!EA52</f>
        <v>112635648.98977812</v>
      </c>
      <c r="X298" s="111">
        <f>LOANS!EB52</f>
        <v>112635648.98977812</v>
      </c>
      <c r="Y298" s="111">
        <f>LOANS!EC52</f>
        <v>112635648.98977812</v>
      </c>
      <c r="Z298" s="111">
        <f>LOANS!ED52</f>
        <v>112635648.98977812</v>
      </c>
      <c r="AA298" s="111">
        <f>LOANS!EE52</f>
        <v>110710447.65040883</v>
      </c>
      <c r="AB298" s="111">
        <f>LOANS!EF52</f>
        <v>110644061.39732714</v>
      </c>
      <c r="AC298" s="111">
        <f>LOANS!EG52</f>
        <v>110644061.39732714</v>
      </c>
      <c r="AD298" s="111">
        <f>LOANS!EH52</f>
        <v>110644061.39732714</v>
      </c>
      <c r="AE298" s="111">
        <f>LOANS!EI52</f>
        <v>110644061.39732714</v>
      </c>
      <c r="AF298" s="111">
        <f>LOANS!EJ52</f>
        <v>110644061.39732714</v>
      </c>
      <c r="AG298" s="111">
        <f>LOANS!EK52</f>
        <v>110105565.68248838</v>
      </c>
      <c r="AH298" s="111">
        <f>LOANS!EL52</f>
        <v>110086996.86473532</v>
      </c>
      <c r="AI298" s="111">
        <f>LOANS!EM52</f>
        <v>110086996.86473532</v>
      </c>
      <c r="AJ298" s="111">
        <f>LOANS!EN52</f>
        <v>110086996.86473532</v>
      </c>
      <c r="AK298" s="111">
        <f>LOANS!EO52</f>
        <v>110086996.86473532</v>
      </c>
      <c r="AL298" s="111">
        <f>LOANS!EP52</f>
        <v>110086996.86473532</v>
      </c>
      <c r="AM298" s="111">
        <f>LOANS!EQ52</f>
        <v>106785481.46245769</v>
      </c>
      <c r="AN298" s="111">
        <f>LOANS!ER52</f>
        <v>106671636.10375847</v>
      </c>
      <c r="AO298" s="111">
        <f>LOANS!ES52</f>
        <v>106671636.10375847</v>
      </c>
      <c r="AP298" s="111">
        <f>LOANS!ET52</f>
        <v>106671636.10375847</v>
      </c>
      <c r="AQ298" s="111">
        <f>LOANS!EU52</f>
        <v>106671636.10375847</v>
      </c>
      <c r="AR298" s="111">
        <f>LOANS!EV52</f>
        <v>106671636.10375847</v>
      </c>
      <c r="AS298" s="111">
        <f>LOANS!EW52</f>
        <v>100858640.55664709</v>
      </c>
      <c r="AT298" s="111">
        <f>LOANS!EX52</f>
        <v>100658192.43433291</v>
      </c>
      <c r="AU298" s="111">
        <f>LOANS!EY52</f>
        <v>100658192.43433291</v>
      </c>
      <c r="AV298" s="111">
        <f>LOANS!EZ52</f>
        <v>100658192.43433291</v>
      </c>
      <c r="AW298" s="111">
        <f>LOANS!FA52</f>
        <v>100658192.43433291</v>
      </c>
      <c r="AX298" s="111">
        <f>LOANS!FB52</f>
        <v>100658192.43433291</v>
      </c>
      <c r="AY298" s="111">
        <f>LOANS!FC52</f>
        <v>97821925.967458948</v>
      </c>
      <c r="AZ298" s="111">
        <f>LOANS!FD52</f>
        <v>97724123.67549777</v>
      </c>
      <c r="BA298" s="111">
        <f>LOANS!FE52</f>
        <v>97724123.67549777</v>
      </c>
      <c r="BB298" s="111">
        <f>LOANS!FF52</f>
        <v>97724123.67549777</v>
      </c>
      <c r="BC298" s="111">
        <f>LOANS!FG52</f>
        <v>97724123.67549777</v>
      </c>
      <c r="BD298" s="111">
        <f>LOANS!FH52</f>
        <v>97724123.67549777</v>
      </c>
      <c r="BE298" s="111">
        <f>LOANS!FI52</f>
        <v>93788013.138567984</v>
      </c>
      <c r="BF298" s="111">
        <f>LOANS!FJ52</f>
        <v>93652285.189018682</v>
      </c>
      <c r="BG298" s="111">
        <f>LOANS!FK52</f>
        <v>93652285.189018682</v>
      </c>
      <c r="BH298" s="111">
        <f>LOANS!FL52</f>
        <v>93652285.189018682</v>
      </c>
      <c r="BI298" s="111">
        <f>LOANS!FM52</f>
        <v>93652285.189018682</v>
      </c>
      <c r="BJ298" s="111">
        <f>LOANS!FN52</f>
        <v>93652285.189018682</v>
      </c>
      <c r="BK298" s="650">
        <f t="shared" si="4"/>
        <v>6544790625.2666559</v>
      </c>
    </row>
    <row r="299" spans="1:63" ht="15.75" x14ac:dyDescent="0.25">
      <c r="A299" s="708" t="s">
        <v>998</v>
      </c>
      <c r="C299" s="111">
        <f>LOANS!DG79</f>
        <v>5090000.5648162849</v>
      </c>
      <c r="D299" s="111">
        <f>LOANS!DH79</f>
        <v>5090000.5648162849</v>
      </c>
      <c r="E299" s="111">
        <f>LOANS!DI79</f>
        <v>5090000.5648162849</v>
      </c>
      <c r="F299" s="111">
        <f>LOANS!DJ79</f>
        <v>5090000.5648162849</v>
      </c>
      <c r="G299" s="111">
        <f>LOANS!DK79</f>
        <v>4691109.0808930937</v>
      </c>
      <c r="H299" s="111">
        <f>LOANS!DL79</f>
        <v>4629741.160289526</v>
      </c>
      <c r="I299" s="111">
        <f>LOANS!DM79</f>
        <v>4629741.160289526</v>
      </c>
      <c r="J299" s="111">
        <f>LOANS!DN79</f>
        <v>4629741.160289526</v>
      </c>
      <c r="K299" s="111">
        <f>LOANS!DO79</f>
        <v>4629741.160289526</v>
      </c>
      <c r="L299" s="111">
        <f>LOANS!DP79</f>
        <v>4629741.160289526</v>
      </c>
      <c r="M299" s="111">
        <f>LOANS!DQ79</f>
        <v>4429369.4363690214</v>
      </c>
      <c r="N299" s="111">
        <f>LOANS!DR79</f>
        <v>4398543.0173043283</v>
      </c>
      <c r="O299" s="111">
        <f>LOANS!DS79</f>
        <v>4398543.0173043283</v>
      </c>
      <c r="P299" s="111">
        <f>LOANS!DT79</f>
        <v>4398543.0173043283</v>
      </c>
      <c r="Q299" s="111">
        <f>LOANS!DU79</f>
        <v>4398543.0173043283</v>
      </c>
      <c r="R299" s="111">
        <f>LOANS!DV79</f>
        <v>4398543.0173043283</v>
      </c>
      <c r="S299" s="111">
        <f>LOANS!DW79</f>
        <v>3700474.1785407104</v>
      </c>
      <c r="T299" s="111">
        <f>LOANS!DX79</f>
        <v>3593078.9725770764</v>
      </c>
      <c r="U299" s="111">
        <f>LOANS!DY79</f>
        <v>3593078.9725770764</v>
      </c>
      <c r="V299" s="111">
        <f>LOANS!DZ79</f>
        <v>3593078.9725770764</v>
      </c>
      <c r="W299" s="111">
        <f>LOANS!EA79</f>
        <v>3593078.9725770764</v>
      </c>
      <c r="X299" s="111">
        <f>LOANS!EB79</f>
        <v>3593078.9725770764</v>
      </c>
      <c r="Y299" s="111">
        <f>LOANS!EC79</f>
        <v>3139441.1025207476</v>
      </c>
      <c r="Z299" s="111">
        <f>LOANS!ED79</f>
        <v>3069650.6609736201</v>
      </c>
      <c r="AA299" s="111">
        <f>LOANS!EE79</f>
        <v>3069650.6609736201</v>
      </c>
      <c r="AB299" s="111">
        <f>LOANS!EF79</f>
        <v>3069650.6609736201</v>
      </c>
      <c r="AC299" s="111">
        <f>LOANS!EG79</f>
        <v>3069650.6609736201</v>
      </c>
      <c r="AD299" s="111">
        <f>LOANS!EH79</f>
        <v>3069650.6609736201</v>
      </c>
      <c r="AE299" s="111">
        <f>LOANS!EI79</f>
        <v>2681813.758789442</v>
      </c>
      <c r="AF299" s="111">
        <f>LOANS!EJ79</f>
        <v>2622146.5430687992</v>
      </c>
      <c r="AG299" s="111">
        <f>LOANS!EK79</f>
        <v>2622146.5430687992</v>
      </c>
      <c r="AH299" s="111">
        <f>LOANS!EL79</f>
        <v>2622146.5430687992</v>
      </c>
      <c r="AI299" s="111">
        <f>LOANS!EM79</f>
        <v>2622146.5430687992</v>
      </c>
      <c r="AJ299" s="111">
        <f>LOANS!EN79</f>
        <v>2622146.5430687992</v>
      </c>
      <c r="AK299" s="111">
        <f>LOANS!EO79</f>
        <v>1885641.4450992951</v>
      </c>
      <c r="AL299" s="111">
        <f>LOANS!EP79</f>
        <v>1772332.9684886022</v>
      </c>
      <c r="AM299" s="111">
        <f>LOANS!EQ79</f>
        <v>1772332.9684886022</v>
      </c>
      <c r="AN299" s="111">
        <f>LOANS!ER79</f>
        <v>1772332.9684886022</v>
      </c>
      <c r="AO299" s="111">
        <f>LOANS!ES79</f>
        <v>1772332.9684886022</v>
      </c>
      <c r="AP299" s="111">
        <f>LOANS!ET79</f>
        <v>1772332.9684886022</v>
      </c>
      <c r="AQ299" s="111">
        <f>LOANS!EU79</f>
        <v>1075736.3228398077</v>
      </c>
      <c r="AR299" s="111">
        <f>LOANS!EV79</f>
        <v>968567.60812460852</v>
      </c>
      <c r="AS299" s="111">
        <f>LOANS!EW79</f>
        <v>968567.60812460852</v>
      </c>
      <c r="AT299" s="111">
        <f>LOANS!EX79</f>
        <v>968567.60812460852</v>
      </c>
      <c r="AU299" s="111">
        <f>LOANS!EY79</f>
        <v>968567.60812460852</v>
      </c>
      <c r="AV299" s="111">
        <f>LOANS!EZ79</f>
        <v>968567.60812460852</v>
      </c>
      <c r="AW299" s="111">
        <f>LOANS!FA79</f>
        <v>129142.3477499478</v>
      </c>
      <c r="AX299" s="111">
        <f>LOANS!FB79</f>
        <v>0</v>
      </c>
      <c r="AY299" s="111">
        <f>LOANS!FC79</f>
        <v>0</v>
      </c>
      <c r="AZ299" s="111">
        <f>LOANS!FD79</f>
        <v>0</v>
      </c>
      <c r="BA299" s="111">
        <f>LOANS!FE79</f>
        <v>0</v>
      </c>
      <c r="BB299" s="111">
        <f>LOANS!FF79</f>
        <v>0</v>
      </c>
      <c r="BC299" s="111">
        <f>LOANS!FG79</f>
        <v>0</v>
      </c>
      <c r="BD299" s="111">
        <f>LOANS!FH79</f>
        <v>0</v>
      </c>
      <c r="BE299" s="111">
        <f>LOANS!FI79</f>
        <v>0</v>
      </c>
      <c r="BF299" s="111">
        <f>LOANS!FJ79</f>
        <v>0</v>
      </c>
      <c r="BG299" s="111">
        <f>LOANS!FK79</f>
        <v>0</v>
      </c>
      <c r="BH299" s="111">
        <f>LOANS!FL79</f>
        <v>0</v>
      </c>
      <c r="BI299" s="111">
        <f>LOANS!FM79</f>
        <v>0</v>
      </c>
      <c r="BJ299" s="111">
        <f>LOANS!FN79</f>
        <v>0</v>
      </c>
      <c r="BK299" s="650">
        <f t="shared" ref="BK299:BK301" si="140">SUM(C299:BJ299)</f>
        <v>147363034.58620006</v>
      </c>
    </row>
    <row r="300" spans="1:63" ht="15.75" x14ac:dyDescent="0.25">
      <c r="A300" s="718" t="s">
        <v>999</v>
      </c>
      <c r="C300" s="111">
        <f>LOANS!DG133</f>
        <v>29186377.472750105</v>
      </c>
      <c r="D300" s="111">
        <f>LOANS!DH133</f>
        <v>28884622.793739583</v>
      </c>
      <c r="E300" s="111">
        <f>LOANS!DI133</f>
        <v>28576581.558916338</v>
      </c>
      <c r="F300" s="111">
        <f>LOANS!DJ133</f>
        <v>28262122.798367612</v>
      </c>
      <c r="G300" s="111">
        <f>LOANS!DK133</f>
        <v>27941112.813640792</v>
      </c>
      <c r="H300" s="111">
        <f>LOANS!DL133</f>
        <v>27613415.12089882</v>
      </c>
      <c r="I300" s="111">
        <f>LOANS!DM133</f>
        <v>27278890.3928914</v>
      </c>
      <c r="J300" s="111">
        <f>LOANS!DN133</f>
        <v>26937396.399717156</v>
      </c>
      <c r="K300" s="111">
        <f>LOANS!DO133</f>
        <v>26588787.948351778</v>
      </c>
      <c r="L300" s="111">
        <f>LOANS!DP133</f>
        <v>26232916.820916291</v>
      </c>
      <c r="M300" s="111">
        <f>LOANS!DQ133</f>
        <v>25869631.711659234</v>
      </c>
      <c r="N300" s="111">
        <f>LOANS!DR133</f>
        <v>25498778.162625983</v>
      </c>
      <c r="O300" s="111">
        <f>LOANS!DS133</f>
        <v>25120198.497987874</v>
      </c>
      <c r="P300" s="111">
        <f>LOANS!DT133</f>
        <v>24733731.757003136</v>
      </c>
      <c r="Q300" s="111">
        <f>LOANS!DU133</f>
        <v>24339213.625581216</v>
      </c>
      <c r="R300" s="111">
        <f>LOANS!DV133</f>
        <v>23936476.366421346</v>
      </c>
      <c r="S300" s="111">
        <f>LOANS!DW133</f>
        <v>23525348.74769564</v>
      </c>
      <c r="T300" s="111">
        <f>LOANS!DX133</f>
        <v>23105655.970246483</v>
      </c>
      <c r="U300" s="111">
        <f>LOANS!DY133</f>
        <v>22677219.593267139</v>
      </c>
      <c r="V300" s="111">
        <f>LOANS!DZ133</f>
        <v>22239857.458434053</v>
      </c>
      <c r="W300" s="111">
        <f>LOANS!EA133</f>
        <v>21793383.612458613</v>
      </c>
      <c r="X300" s="111">
        <f>LOANS!EB133</f>
        <v>21337608.228025347</v>
      </c>
      <c r="Y300" s="111">
        <f>LOANS!EC133</f>
        <v>20872337.523083061</v>
      </c>
      <c r="Z300" s="111">
        <f>LOANS!ED133</f>
        <v>20397373.678454477</v>
      </c>
      <c r="AA300" s="111">
        <f>LOANS!EE133</f>
        <v>19912514.753729459</v>
      </c>
      <c r="AB300" s="111">
        <f>LOANS!EF133</f>
        <v>19417554.601406008</v>
      </c>
      <c r="AC300" s="111">
        <f>LOANS!EG133</f>
        <v>18912282.779242486</v>
      </c>
      <c r="AD300" s="111">
        <f>LOANS!EH133</f>
        <v>18396484.460783891</v>
      </c>
      <c r="AE300" s="111">
        <f>LOANS!EI133</f>
        <v>17869940.34402407</v>
      </c>
      <c r="AF300" s="111">
        <f>LOANS!EJ133</f>
        <v>17332426.558165092</v>
      </c>
      <c r="AG300" s="111">
        <f>LOANS!EK133</f>
        <v>16783714.568434048</v>
      </c>
      <c r="AH300" s="111">
        <f>LOANS!EL133</f>
        <v>16223571.078916937</v>
      </c>
      <c r="AI300" s="111">
        <f>LOANS!EM133</f>
        <v>15651757.933368227</v>
      </c>
      <c r="AJ300" s="111">
        <f>LOANS!EN133</f>
        <v>15068032.013953915</v>
      </c>
      <c r="AK300" s="111">
        <f>LOANS!EO133</f>
        <v>14472145.137885138</v>
      </c>
      <c r="AL300" s="111">
        <f>LOANS!EP133</f>
        <v>13863843.951898262</v>
      </c>
      <c r="AM300" s="111">
        <f>LOANS!EQ133</f>
        <v>13242869.824536659</v>
      </c>
      <c r="AN300" s="111">
        <f>LOANS!ER133</f>
        <v>12608958.73618836</v>
      </c>
      <c r="AO300" s="111">
        <f>LOANS!ES133</f>
        <v>11961841.166832801</v>
      </c>
      <c r="AP300" s="111">
        <f>LOANS!ET133</f>
        <v>11301241.981449001</v>
      </c>
      <c r="AQ300" s="111">
        <f>LOANS!EU133</f>
        <v>10626880.313036373</v>
      </c>
      <c r="AR300" s="111">
        <f>LOANS!EV133</f>
        <v>9938469.4431984797</v>
      </c>
      <c r="AS300" s="111">
        <f>LOANS!EW133</f>
        <v>9235716.6802389659</v>
      </c>
      <c r="AT300" s="111">
        <f>LOANS!EX133</f>
        <v>8518323.2347177956</v>
      </c>
      <c r="AU300" s="111">
        <f>LOANS!EY133</f>
        <v>7785984.0924149342</v>
      </c>
      <c r="AV300" s="111">
        <f>LOANS!EZ133</f>
        <v>7038387.884647429</v>
      </c>
      <c r="AW300" s="111">
        <f>LOANS!FA133</f>
        <v>6275216.7558847666</v>
      </c>
      <c r="AX300" s="111">
        <f>LOANS!FB133</f>
        <v>2197535.1174951061</v>
      </c>
      <c r="AY300" s="111">
        <f>LOANS!FC133</f>
        <v>0</v>
      </c>
      <c r="AZ300" s="111">
        <f>LOANS!FD133</f>
        <v>0</v>
      </c>
      <c r="BA300" s="111">
        <f>LOANS!FE133</f>
        <v>0</v>
      </c>
      <c r="BB300" s="111">
        <f>LOANS!FF133</f>
        <v>0</v>
      </c>
      <c r="BC300" s="111">
        <f>LOANS!FG133</f>
        <v>0</v>
      </c>
      <c r="BD300" s="111">
        <f>LOANS!FH133</f>
        <v>0</v>
      </c>
      <c r="BE300" s="111">
        <f>LOANS!FI133</f>
        <v>0</v>
      </c>
      <c r="BF300" s="111">
        <f>LOANS!FJ133</f>
        <v>0</v>
      </c>
      <c r="BG300" s="111">
        <f>LOANS!FK133</f>
        <v>0</v>
      </c>
      <c r="BH300" s="111">
        <f>LOANS!FL133</f>
        <v>0</v>
      </c>
      <c r="BI300" s="111">
        <f>LOANS!FM133</f>
        <v>0</v>
      </c>
      <c r="BJ300" s="111">
        <f>LOANS!FN133</f>
        <v>0</v>
      </c>
      <c r="BK300" s="650">
        <f t="shared" si="140"/>
        <v>917584732.46558154</v>
      </c>
    </row>
    <row r="301" spans="1:63" ht="15.75" x14ac:dyDescent="0.25">
      <c r="A301" s="713" t="s">
        <v>1000</v>
      </c>
      <c r="C301" s="111">
        <f>LOANS!DG106</f>
        <v>0</v>
      </c>
      <c r="D301" s="111">
        <f>LOANS!DH106</f>
        <v>6284055.555555555</v>
      </c>
      <c r="E301" s="111">
        <f>LOANS!DI106</f>
        <v>17138333.333333332</v>
      </c>
      <c r="F301" s="111">
        <f>LOANS!DJ106</f>
        <v>17138333.333333332</v>
      </c>
      <c r="G301" s="111">
        <f>LOANS!DK106</f>
        <v>16880525.925925925</v>
      </c>
      <c r="H301" s="111">
        <f>LOANS!DL106</f>
        <v>16435222.222222224</v>
      </c>
      <c r="I301" s="111">
        <f>LOANS!DM106</f>
        <v>16435222.222222224</v>
      </c>
      <c r="J301" s="111">
        <f>LOANS!DN106</f>
        <v>16177414.814814817</v>
      </c>
      <c r="K301" s="111">
        <f>LOANS!DO106</f>
        <v>15732111.111111116</v>
      </c>
      <c r="L301" s="111">
        <f>LOANS!DP106</f>
        <v>15732111.111111116</v>
      </c>
      <c r="M301" s="111">
        <f>LOANS!DQ106</f>
        <v>15474303.703703709</v>
      </c>
      <c r="N301" s="111">
        <f>LOANS!DR106</f>
        <v>15029000.000000004</v>
      </c>
      <c r="O301" s="111">
        <f>LOANS!DS106</f>
        <v>15029000.000000004</v>
      </c>
      <c r="P301" s="111">
        <f>LOANS!DT106</f>
        <v>14771192.592592597</v>
      </c>
      <c r="Q301" s="111">
        <f>LOANS!DU106</f>
        <v>14325888.888888894</v>
      </c>
      <c r="R301" s="111">
        <f>LOANS!DV106</f>
        <v>14325888.888888894</v>
      </c>
      <c r="S301" s="111">
        <f>LOANS!DW106</f>
        <v>14068081.481481485</v>
      </c>
      <c r="T301" s="111">
        <f>LOANS!DX106</f>
        <v>13622777.77777778</v>
      </c>
      <c r="U301" s="111">
        <f>LOANS!DY106</f>
        <v>13622777.77777778</v>
      </c>
      <c r="V301" s="111">
        <f>LOANS!DZ106</f>
        <v>13364970.370370373</v>
      </c>
      <c r="W301" s="111">
        <f>LOANS!EA106</f>
        <v>12919666.666666672</v>
      </c>
      <c r="X301" s="111">
        <f>LOANS!EB106</f>
        <v>12919666.666666672</v>
      </c>
      <c r="Y301" s="111">
        <f>LOANS!EC106</f>
        <v>12661859.259259261</v>
      </c>
      <c r="Z301" s="111">
        <f>LOANS!ED106</f>
        <v>12216555.555555558</v>
      </c>
      <c r="AA301" s="111">
        <f>LOANS!EE106</f>
        <v>12216555.555555558</v>
      </c>
      <c r="AB301" s="111">
        <f>LOANS!EF106</f>
        <v>11958748.148148149</v>
      </c>
      <c r="AC301" s="111">
        <f>LOANS!EG106</f>
        <v>11513444.444444446</v>
      </c>
      <c r="AD301" s="111">
        <f>LOANS!EH106</f>
        <v>11513444.444444446</v>
      </c>
      <c r="AE301" s="111">
        <f>LOANS!EI106</f>
        <v>11255637.037037039</v>
      </c>
      <c r="AF301" s="111">
        <f>LOANS!EJ106</f>
        <v>10810333.333333336</v>
      </c>
      <c r="AG301" s="111">
        <f>LOANS!EK106</f>
        <v>10810333.333333336</v>
      </c>
      <c r="AH301" s="111">
        <f>LOANS!EL106</f>
        <v>10552525.925925929</v>
      </c>
      <c r="AI301" s="111">
        <f>LOANS!EM106</f>
        <v>10107222.222222224</v>
      </c>
      <c r="AJ301" s="111">
        <f>LOANS!EN106</f>
        <v>10107222.222222224</v>
      </c>
      <c r="AK301" s="111">
        <f>LOANS!EO106</f>
        <v>9849414.8148148153</v>
      </c>
      <c r="AL301" s="111">
        <f>LOANS!EP106</f>
        <v>9404111.1111111119</v>
      </c>
      <c r="AM301" s="111">
        <f>LOANS!EQ106</f>
        <v>9404111.1111111119</v>
      </c>
      <c r="AN301" s="111">
        <f>LOANS!ER106</f>
        <v>9146303.7037037034</v>
      </c>
      <c r="AO301" s="111">
        <f>LOANS!ES106</f>
        <v>8701000</v>
      </c>
      <c r="AP301" s="111">
        <f>LOANS!ET106</f>
        <v>8701000</v>
      </c>
      <c r="AQ301" s="111">
        <f>LOANS!EU106</f>
        <v>8443192.5925925933</v>
      </c>
      <c r="AR301" s="111">
        <f>LOANS!EV106</f>
        <v>7997888.888888889</v>
      </c>
      <c r="AS301" s="111">
        <f>LOANS!EW106</f>
        <v>7997888.888888889</v>
      </c>
      <c r="AT301" s="111">
        <f>LOANS!EX106</f>
        <v>7740081.4814814813</v>
      </c>
      <c r="AU301" s="111">
        <f>LOANS!EY106</f>
        <v>7294777.7777777771</v>
      </c>
      <c r="AV301" s="111">
        <f>LOANS!EZ106</f>
        <v>7294777.7777777771</v>
      </c>
      <c r="AW301" s="111">
        <f>LOANS!FA106</f>
        <v>7036970.3703703694</v>
      </c>
      <c r="AX301" s="111">
        <f>LOANS!FB106</f>
        <v>6591666.666666666</v>
      </c>
      <c r="AY301" s="111">
        <f>LOANS!FC106</f>
        <v>6591666.666666666</v>
      </c>
      <c r="AZ301" s="111">
        <f>LOANS!FD106</f>
        <v>6333859.2592592584</v>
      </c>
      <c r="BA301" s="111">
        <f>LOANS!FE106</f>
        <v>5888555.555555555</v>
      </c>
      <c r="BB301" s="111">
        <f>LOANS!FF106</f>
        <v>5888555.555555555</v>
      </c>
      <c r="BC301" s="111">
        <f>LOANS!FG106</f>
        <v>5630748.1481481474</v>
      </c>
      <c r="BD301" s="111">
        <f>LOANS!FH106</f>
        <v>5185444.444444444</v>
      </c>
      <c r="BE301" s="111">
        <f>LOANS!FI106</f>
        <v>5185444.444444444</v>
      </c>
      <c r="BF301" s="111">
        <f>LOANS!FJ106</f>
        <v>4927637.0370370373</v>
      </c>
      <c r="BG301" s="111">
        <f>LOANS!FK106</f>
        <v>4482333.333333333</v>
      </c>
      <c r="BH301" s="111">
        <f>LOANS!FL106</f>
        <v>4482333.333333333</v>
      </c>
      <c r="BI301" s="111">
        <f>LOANS!FM106</f>
        <v>4224525.9259259263</v>
      </c>
      <c r="BJ301" s="111">
        <f>LOANS!FN106</f>
        <v>3779222.2222222229</v>
      </c>
      <c r="BK301" s="650">
        <f t="shared" si="140"/>
        <v>621353937.03703701</v>
      </c>
    </row>
    <row r="302" spans="1:63" ht="15.75" x14ac:dyDescent="0.25">
      <c r="A302" s="677" t="s">
        <v>880</v>
      </c>
      <c r="C302" s="111">
        <f>LOANS!DG164</f>
        <v>0</v>
      </c>
      <c r="D302" s="111">
        <f>LOANS!DH164</f>
        <v>0</v>
      </c>
      <c r="E302" s="111">
        <f>LOANS!DI164</f>
        <v>0</v>
      </c>
      <c r="F302" s="111">
        <f>LOANS!DJ164</f>
        <v>0</v>
      </c>
      <c r="G302" s="111">
        <f>LOANS!DK164</f>
        <v>0</v>
      </c>
      <c r="H302" s="111">
        <f>LOANS!DL164</f>
        <v>0</v>
      </c>
      <c r="I302" s="111">
        <f>LOANS!DM164</f>
        <v>0</v>
      </c>
      <c r="J302" s="111">
        <f>LOANS!DN164</f>
        <v>26031918.265759498</v>
      </c>
      <c r="K302" s="111">
        <f>LOANS!DO164</f>
        <v>32539897.832199376</v>
      </c>
      <c r="L302" s="111">
        <f>LOANS!DP164</f>
        <v>32539897.832199376</v>
      </c>
      <c r="M302" s="111">
        <f>LOANS!DQ164</f>
        <v>32539897.832199376</v>
      </c>
      <c r="N302" s="111">
        <f>LOANS!DR164</f>
        <v>32539897.832199376</v>
      </c>
      <c r="O302" s="111">
        <f>LOANS!DS164</f>
        <v>32539897.832199376</v>
      </c>
      <c r="P302" s="111">
        <f>LOANS!DT164</f>
        <v>30402449.539047498</v>
      </c>
      <c r="Q302" s="111">
        <f>LOANS!DU164</f>
        <v>29868087.465759531</v>
      </c>
      <c r="R302" s="111">
        <f>LOANS!DV164</f>
        <v>29868087.465759531</v>
      </c>
      <c r="S302" s="111">
        <f>LOANS!DW164</f>
        <v>29868087.465759531</v>
      </c>
      <c r="T302" s="111">
        <f>LOANS!DX164</f>
        <v>29868087.465759531</v>
      </c>
      <c r="U302" s="111">
        <f>LOANS!DY164</f>
        <v>29868087.465759531</v>
      </c>
      <c r="V302" s="111">
        <f>LOANS!DZ164</f>
        <v>26625260.456382699</v>
      </c>
      <c r="W302" s="111">
        <f>LOANS!EA164</f>
        <v>25814553.70403849</v>
      </c>
      <c r="X302" s="111">
        <f>LOANS!EB164</f>
        <v>25814553.70403849</v>
      </c>
      <c r="Y302" s="111">
        <f>LOANS!EC164</f>
        <v>25814553.70403849</v>
      </c>
      <c r="Z302" s="111">
        <f>LOANS!ED164</f>
        <v>25814553.70403849</v>
      </c>
      <c r="AA302" s="111">
        <f>LOANS!EE164</f>
        <v>25814553.70403849</v>
      </c>
      <c r="AB302" s="111">
        <f>LOANS!EF164</f>
        <v>23826584.532813713</v>
      </c>
      <c r="AC302" s="111">
        <f>LOANS!EG164</f>
        <v>23329592.24000752</v>
      </c>
      <c r="AD302" s="111">
        <f>LOANS!EH164</f>
        <v>23329592.24000752</v>
      </c>
      <c r="AE302" s="111">
        <f>LOANS!EI164</f>
        <v>23329592.24000752</v>
      </c>
      <c r="AF302" s="111">
        <f>LOANS!EJ164</f>
        <v>23329592.24000752</v>
      </c>
      <c r="AG302" s="111">
        <f>LOANS!EK164</f>
        <v>23329592.24000752</v>
      </c>
      <c r="AH302" s="111">
        <f>LOANS!EL164</f>
        <v>25677584.70766703</v>
      </c>
      <c r="AI302" s="111">
        <f>LOANS!EM164</f>
        <v>26264582.82458191</v>
      </c>
      <c r="AJ302" s="111">
        <f>LOANS!EN164</f>
        <v>26264582.82458191</v>
      </c>
      <c r="AK302" s="111">
        <f>LOANS!EO164</f>
        <v>26264582.82458191</v>
      </c>
      <c r="AL302" s="111">
        <f>LOANS!EP164</f>
        <v>26264582.82458191</v>
      </c>
      <c r="AM302" s="111">
        <f>LOANS!EQ164</f>
        <v>26264582.82458191</v>
      </c>
      <c r="AN302" s="111">
        <f>LOANS!ER164</f>
        <v>23728310.725976788</v>
      </c>
      <c r="AO302" s="111">
        <f>LOANS!ES164</f>
        <v>23094242.701325506</v>
      </c>
      <c r="AP302" s="111">
        <f>LOANS!ET164</f>
        <v>23094242.701325506</v>
      </c>
      <c r="AQ302" s="111">
        <f>LOANS!EU164</f>
        <v>23094242.701325506</v>
      </c>
      <c r="AR302" s="111">
        <f>LOANS!EV164</f>
        <v>23094242.701325506</v>
      </c>
      <c r="AS302" s="111">
        <f>LOANS!EW164</f>
        <v>23094242.701325506</v>
      </c>
      <c r="AT302" s="111">
        <f>LOANS!EX164</f>
        <v>22025829.794438083</v>
      </c>
      <c r="AU302" s="111">
        <f>LOANS!EY164</f>
        <v>21758726.56771623</v>
      </c>
      <c r="AV302" s="111">
        <f>LOANS!EZ164</f>
        <v>21758726.56771623</v>
      </c>
      <c r="AW302" s="111">
        <f>LOANS!FA164</f>
        <v>21758726.56771623</v>
      </c>
      <c r="AX302" s="111">
        <f>LOANS!FB164</f>
        <v>21758726.56771623</v>
      </c>
      <c r="AY302" s="111">
        <f>LOANS!FC164</f>
        <v>21758726.56771623</v>
      </c>
      <c r="AZ302" s="111">
        <f>LOANS!FD164</f>
        <v>20969836.183035001</v>
      </c>
      <c r="BA302" s="111">
        <f>LOANS!FE164</f>
        <v>20772613.586864691</v>
      </c>
      <c r="BB302" s="111">
        <f>LOANS!FF164</f>
        <v>20772613.586864691</v>
      </c>
      <c r="BC302" s="111">
        <f>LOANS!FG164</f>
        <v>20772613.586864691</v>
      </c>
      <c r="BD302" s="111">
        <f>LOANS!FH164</f>
        <v>20772613.586864691</v>
      </c>
      <c r="BE302" s="111">
        <f>LOANS!FI164</f>
        <v>20772613.586864691</v>
      </c>
      <c r="BF302" s="111">
        <f>LOANS!FJ164</f>
        <v>18794824.200337149</v>
      </c>
      <c r="BG302" s="111">
        <f>LOANS!FK164</f>
        <v>18300376.853705265</v>
      </c>
      <c r="BH302" s="111">
        <f>LOANS!FL164</f>
        <v>18300376.853705265</v>
      </c>
      <c r="BI302" s="111">
        <f>LOANS!FM164</f>
        <v>18300376.853705265</v>
      </c>
      <c r="BJ302" s="111">
        <f>LOANS!FN164</f>
        <v>18300376.853705265</v>
      </c>
      <c r="BK302" s="650">
        <f t="shared" ref="BK302:BK313" si="141">SUM(C302:BJ302)</f>
        <v>1308495590.4327443</v>
      </c>
    </row>
    <row r="303" spans="1:63" ht="15.75" x14ac:dyDescent="0.25">
      <c r="A303" s="834" t="s">
        <v>1122</v>
      </c>
      <c r="C303" s="111">
        <f>LOANS!DG193</f>
        <v>0</v>
      </c>
      <c r="D303" s="111">
        <f>LOANS!DH193</f>
        <v>0</v>
      </c>
      <c r="E303" s="111">
        <f>LOANS!DI193</f>
        <v>0</v>
      </c>
      <c r="F303" s="111">
        <f>LOANS!DJ193</f>
        <v>0</v>
      </c>
      <c r="G303" s="111">
        <f>LOANS!DK193</f>
        <v>0</v>
      </c>
      <c r="H303" s="111">
        <f>LOANS!DL193</f>
        <v>0</v>
      </c>
      <c r="I303" s="111">
        <f>LOANS!DM193</f>
        <v>0</v>
      </c>
      <c r="J303" s="111">
        <f>LOANS!DN193</f>
        <v>0</v>
      </c>
      <c r="K303" s="111">
        <f>LOANS!DO193</f>
        <v>0</v>
      </c>
      <c r="L303" s="111">
        <f>LOANS!DP193</f>
        <v>0</v>
      </c>
      <c r="M303" s="111">
        <f>LOANS!DQ193</f>
        <v>3996152.261805566</v>
      </c>
      <c r="N303" s="111">
        <f>LOANS!DR193</f>
        <v>39961522.618055664</v>
      </c>
      <c r="O303" s="111">
        <f>LOANS!DS193</f>
        <v>39961522.618055664</v>
      </c>
      <c r="P303" s="111">
        <f>LOANS!DT193</f>
        <v>39617641.337625518</v>
      </c>
      <c r="Q303" s="111">
        <f>LOANS!DU193</f>
        <v>36522709.813754164</v>
      </c>
      <c r="R303" s="111">
        <f>LOANS!DV193</f>
        <v>36522709.813754164</v>
      </c>
      <c r="S303" s="111">
        <f>LOANS!DW193</f>
        <v>35799281.335392006</v>
      </c>
      <c r="T303" s="111">
        <f>LOANS!DX193</f>
        <v>29288425.030132622</v>
      </c>
      <c r="U303" s="111">
        <f>LOANS!DY193</f>
        <v>29288425.030132622</v>
      </c>
      <c r="V303" s="111">
        <f>LOANS!DZ193</f>
        <v>29276260.309476227</v>
      </c>
      <c r="W303" s="111">
        <f>LOANS!EA193</f>
        <v>29166777.823568661</v>
      </c>
      <c r="X303" s="111">
        <f>LOANS!EB193</f>
        <v>29166777.823568661</v>
      </c>
      <c r="Y303" s="111">
        <f>LOANS!EC193</f>
        <v>28871940.575370133</v>
      </c>
      <c r="Z303" s="111">
        <f>LOANS!ED193</f>
        <v>26218405.341583367</v>
      </c>
      <c r="AA303" s="111">
        <f>LOANS!EE193</f>
        <v>26218405.341583367</v>
      </c>
      <c r="AB303" s="111">
        <f>LOANS!EF193</f>
        <v>25970060.75363287</v>
      </c>
      <c r="AC303" s="111">
        <f>LOANS!EG193</f>
        <v>23734959.462078389</v>
      </c>
      <c r="AD303" s="111">
        <f>LOANS!EH193</f>
        <v>23734959.462078389</v>
      </c>
      <c r="AE303" s="111">
        <f>LOANS!EI193</f>
        <v>23981953.364604075</v>
      </c>
      <c r="AF303" s="111">
        <f>LOANS!EJ193</f>
        <v>26204898.487335261</v>
      </c>
      <c r="AG303" s="111">
        <f>LOANS!EK193</f>
        <v>26204898.487335261</v>
      </c>
      <c r="AH303" s="111">
        <f>LOANS!EL193</f>
        <v>25862451.830161355</v>
      </c>
      <c r="AI303" s="111">
        <f>LOANS!EM193</f>
        <v>22780431.915596221</v>
      </c>
      <c r="AJ303" s="111">
        <f>LOANS!EN193</f>
        <v>22780431.915596221</v>
      </c>
      <c r="AK303" s="111">
        <f>LOANS!EO193</f>
        <v>22369382.070864424</v>
      </c>
      <c r="AL303" s="111">
        <f>LOANS!EP193</f>
        <v>18669933.468278289</v>
      </c>
      <c r="AM303" s="111">
        <f>LOANS!EQ193</f>
        <v>18669933.468278289</v>
      </c>
      <c r="AN303" s="111">
        <f>LOANS!ER193</f>
        <v>18475906.028942466</v>
      </c>
      <c r="AO303" s="111">
        <f>LOANS!ES193</f>
        <v>16729659.074920056</v>
      </c>
      <c r="AP303" s="111">
        <f>LOANS!ET193</f>
        <v>16729659.074920056</v>
      </c>
      <c r="AQ303" s="111">
        <f>LOANS!EU193</f>
        <v>16505484.353926126</v>
      </c>
      <c r="AR303" s="111">
        <f>LOANS!EV193</f>
        <v>14487911.864980742</v>
      </c>
      <c r="AS303" s="111">
        <f>LOANS!EW193</f>
        <v>14487911.864980742</v>
      </c>
      <c r="AT303" s="111">
        <f>LOANS!EX193</f>
        <v>14244201.866439397</v>
      </c>
      <c r="AU303" s="111">
        <f>LOANS!EY193</f>
        <v>12050811.879567275</v>
      </c>
      <c r="AV303" s="111">
        <f>LOANS!EZ193</f>
        <v>12050811.879567275</v>
      </c>
      <c r="AW303" s="111">
        <f>LOANS!FA193</f>
        <v>11860877.744499009</v>
      </c>
      <c r="AX303" s="111">
        <f>LOANS!FB193</f>
        <v>10151470.528884633</v>
      </c>
      <c r="AY303" s="111">
        <f>LOANS!FC193</f>
        <v>10151470.528884633</v>
      </c>
      <c r="AZ303" s="111">
        <f>LOANS!FD193</f>
        <v>9877539.0044800006</v>
      </c>
      <c r="BA303" s="111">
        <f>LOANS!FE193</f>
        <v>7412155.2848383142</v>
      </c>
      <c r="BB303" s="111">
        <f>LOANS!FF193</f>
        <v>7412155.2848383142</v>
      </c>
      <c r="BC303" s="111">
        <f>LOANS!FG193</f>
        <v>7185664.2643574988</v>
      </c>
      <c r="BD303" s="111">
        <f>LOANS!FH193</f>
        <v>5147245.080030161</v>
      </c>
      <c r="BE303" s="111">
        <f>LOANS!FI193</f>
        <v>5147245.080030161</v>
      </c>
      <c r="BF303" s="111">
        <f>LOANS!FJ193</f>
        <v>4869493.3040922247</v>
      </c>
      <c r="BG303" s="111">
        <f>LOANS!FK193</f>
        <v>2369727.3206507941</v>
      </c>
      <c r="BH303" s="111">
        <f>LOANS!FL193</f>
        <v>2369727.3206507941</v>
      </c>
      <c r="BI303" s="111">
        <f>LOANS!FM193</f>
        <v>2132754.5885857148</v>
      </c>
      <c r="BJ303" s="111">
        <f>LOANS!FN193</f>
        <v>0</v>
      </c>
      <c r="BK303" s="650">
        <f t="shared" si="141"/>
        <v>962691134.98276377</v>
      </c>
    </row>
    <row r="304" spans="1:63" ht="15.75" x14ac:dyDescent="0.25">
      <c r="A304" s="835" t="s">
        <v>1123</v>
      </c>
      <c r="C304" s="111">
        <f>LOANS!DG222</f>
        <v>0</v>
      </c>
      <c r="D304" s="111">
        <f>LOANS!DH222</f>
        <v>0</v>
      </c>
      <c r="E304" s="111">
        <f>LOANS!DI222</f>
        <v>0</v>
      </c>
      <c r="F304" s="111">
        <f>LOANS!DJ222</f>
        <v>0</v>
      </c>
      <c r="G304" s="111">
        <f>LOANS!DK222</f>
        <v>0</v>
      </c>
      <c r="H304" s="111">
        <f>LOANS!DL222</f>
        <v>0</v>
      </c>
      <c r="I304" s="111">
        <f>LOANS!DM222</f>
        <v>0</v>
      </c>
      <c r="J304" s="111">
        <f>LOANS!DN222</f>
        <v>0</v>
      </c>
      <c r="K304" s="111">
        <f>LOANS!DO222</f>
        <v>0</v>
      </c>
      <c r="L304" s="111">
        <f>LOANS!DP222</f>
        <v>0</v>
      </c>
      <c r="M304" s="111">
        <f>LOANS!DQ222</f>
        <v>0</v>
      </c>
      <c r="N304" s="111">
        <f>LOANS!DR222</f>
        <v>0</v>
      </c>
      <c r="O304" s="111">
        <f>LOANS!DS222</f>
        <v>0</v>
      </c>
      <c r="P304" s="111">
        <f>LOANS!DT222</f>
        <v>0</v>
      </c>
      <c r="Q304" s="111">
        <f>LOANS!DU222</f>
        <v>0</v>
      </c>
      <c r="R304" s="111">
        <f>LOANS!DV222</f>
        <v>0</v>
      </c>
      <c r="S304" s="111">
        <f>LOANS!DW222</f>
        <v>19230256.347131442</v>
      </c>
      <c r="T304" s="111">
        <f>LOANS!DX222</f>
        <v>27036067.367912821</v>
      </c>
      <c r="U304" s="111">
        <f>LOANS!DY222</f>
        <v>28690494.560383294</v>
      </c>
      <c r="V304" s="111">
        <f>LOANS!DZ222</f>
        <v>29458958.53204624</v>
      </c>
      <c r="W304" s="111">
        <f>LOANS!EA222</f>
        <v>29759055.476621788</v>
      </c>
      <c r="X304" s="111">
        <f>LOANS!EB222</f>
        <v>32083518.66960682</v>
      </c>
      <c r="Y304" s="111">
        <f>LOANS!EC222</f>
        <v>29985546.415304706</v>
      </c>
      <c r="Z304" s="111">
        <f>LOANS!ED222</f>
        <v>32718324.017557032</v>
      </c>
      <c r="AA304" s="111">
        <f>LOANS!EE222</f>
        <v>31731148.822768293</v>
      </c>
      <c r="AB304" s="111">
        <f>LOANS!EF222</f>
        <v>29000768.586910002</v>
      </c>
      <c r="AC304" s="111">
        <f>LOANS!EG222</f>
        <v>31879883.21404352</v>
      </c>
      <c r="AD304" s="111">
        <f>LOANS!EH222</f>
        <v>32850863.956715502</v>
      </c>
      <c r="AE304" s="111">
        <f>LOANS!EI222</f>
        <v>33836726.796018295</v>
      </c>
      <c r="AF304" s="111">
        <f>LOANS!EJ222</f>
        <v>33933445.34751299</v>
      </c>
      <c r="AG304" s="111">
        <f>LOANS!EK222</f>
        <v>32935148.135772213</v>
      </c>
      <c r="AH304" s="111">
        <f>LOANS!EL222</f>
        <v>33014119.32007058</v>
      </c>
      <c r="AI304" s="111">
        <f>LOANS!EM222</f>
        <v>33584649.437970877</v>
      </c>
      <c r="AJ304" s="111">
        <f>LOANS!EN222</f>
        <v>32362741.927347101</v>
      </c>
      <c r="AK304" s="111">
        <f>LOANS!EO222</f>
        <v>30968403.292124972</v>
      </c>
      <c r="AL304" s="111">
        <f>LOANS!EP222</f>
        <v>32466878.175035737</v>
      </c>
      <c r="AM304" s="111">
        <f>LOANS!EQ222</f>
        <v>33072473.566491969</v>
      </c>
      <c r="AN304" s="111">
        <f>LOANS!ER222</f>
        <v>31849028.31798489</v>
      </c>
      <c r="AO304" s="111">
        <f>LOANS!ES222</f>
        <v>32442018.715127315</v>
      </c>
      <c r="AP304" s="111">
        <f>LOANS!ET222</f>
        <v>33558299.350809574</v>
      </c>
      <c r="AQ304" s="111">
        <f>LOANS!EU222</f>
        <v>32327489.020020731</v>
      </c>
      <c r="AR304" s="111">
        <f>LOANS!EV222</f>
        <v>32599770.041511629</v>
      </c>
      <c r="AS304" s="111">
        <f>LOANS!EW222</f>
        <v>32135751.565309629</v>
      </c>
      <c r="AT304" s="111">
        <f>LOANS!EX222</f>
        <v>31665637.039984997</v>
      </c>
      <c r="AU304" s="111">
        <f>LOANS!EY222</f>
        <v>32521030.98955299</v>
      </c>
      <c r="AV304" s="111">
        <f>LOANS!EZ222</f>
        <v>32824819.326519772</v>
      </c>
      <c r="AW304" s="111">
        <f>LOANS!FA222</f>
        <v>33136492.388992675</v>
      </c>
      <c r="AX304" s="111">
        <f>LOANS!FB222</f>
        <v>32815939.371671006</v>
      </c>
      <c r="AY304" s="111">
        <f>LOANS!FC222</f>
        <v>32533208.774669297</v>
      </c>
      <c r="AZ304" s="111">
        <f>LOANS!FD222</f>
        <v>32436923.917275526</v>
      </c>
      <c r="BA304" s="111">
        <f>LOANS!FE222</f>
        <v>31756030.422978707</v>
      </c>
      <c r="BB304" s="111">
        <f>LOANS!FF222</f>
        <v>28589964.840393893</v>
      </c>
      <c r="BC304" s="111">
        <f>LOANS!FG222</f>
        <v>31831329.305179957</v>
      </c>
      <c r="BD304" s="111">
        <f>LOANS!FH222</f>
        <v>32955565.627698686</v>
      </c>
      <c r="BE304" s="111">
        <f>LOANS!FI222</f>
        <v>32533208.774669297</v>
      </c>
      <c r="BF304" s="111">
        <f>LOANS!FJ222</f>
        <v>31515830.657906488</v>
      </c>
      <c r="BG304" s="111">
        <f>LOANS!FK222</f>
        <v>31709274.446809761</v>
      </c>
      <c r="BH304" s="111">
        <f>LOANS!FL222</f>
        <v>33115355.657332473</v>
      </c>
      <c r="BI304" s="111">
        <f>LOANS!FM222</f>
        <v>31888914.071317013</v>
      </c>
      <c r="BJ304" s="111">
        <f>LOANS!FN222</f>
        <v>33540419.297795951</v>
      </c>
      <c r="BK304" s="650">
        <f t="shared" si="141"/>
        <v>1392881773.8868585</v>
      </c>
    </row>
    <row r="305" spans="1:63" ht="15.75" x14ac:dyDescent="0.25">
      <c r="A305" s="180" t="s">
        <v>881</v>
      </c>
      <c r="C305" s="83">
        <f>' CALCULATIONS'!O1705</f>
        <v>0</v>
      </c>
      <c r="D305" s="83">
        <f>' CALCULATIONS'!P1705</f>
        <v>0</v>
      </c>
      <c r="E305" s="83">
        <f>' CALCULATIONS'!Q1705</f>
        <v>0</v>
      </c>
      <c r="F305" s="83">
        <f>' CALCULATIONS'!R1705</f>
        <v>0</v>
      </c>
      <c r="G305" s="83">
        <f>' CALCULATIONS'!S1705</f>
        <v>0</v>
      </c>
      <c r="H305" s="83">
        <f>' CALCULATIONS'!T1705</f>
        <v>0</v>
      </c>
      <c r="I305" s="83">
        <f>' CALCULATIONS'!U1705</f>
        <v>0</v>
      </c>
      <c r="J305" s="83">
        <f>' CALCULATIONS'!V1705</f>
        <v>20023834.893309083</v>
      </c>
      <c r="K305" s="83">
        <f>' CALCULATIONS'!W1705</f>
        <v>0</v>
      </c>
      <c r="L305" s="83">
        <f>' CALCULATIONS'!X1705</f>
        <v>0</v>
      </c>
      <c r="M305" s="83">
        <f>' CALCULATIONS'!Y1705</f>
        <v>0</v>
      </c>
      <c r="N305" s="83">
        <f>' CALCULATIONS'!Z1705</f>
        <v>0</v>
      </c>
      <c r="O305" s="83">
        <f>' CALCULATIONS'!AA1705</f>
        <v>0</v>
      </c>
      <c r="P305" s="83">
        <f>' CALCULATIONS'!AB1705</f>
        <v>0</v>
      </c>
      <c r="Q305" s="83">
        <f>' CALCULATIONS'!AC1705</f>
        <v>0</v>
      </c>
      <c r="R305" s="83">
        <f>' CALCULATIONS'!AD1705</f>
        <v>0</v>
      </c>
      <c r="S305" s="83">
        <f>' CALCULATIONS'!AE1705</f>
        <v>0</v>
      </c>
      <c r="T305" s="83">
        <f>' CALCULATIONS'!AF1705</f>
        <v>0</v>
      </c>
      <c r="U305" s="83">
        <f>' CALCULATIONS'!AG1705</f>
        <v>0</v>
      </c>
      <c r="V305" s="83">
        <f>' CALCULATIONS'!AH1705</f>
        <v>0</v>
      </c>
      <c r="W305" s="83">
        <f>' CALCULATIONS'!AI1705</f>
        <v>0</v>
      </c>
      <c r="X305" s="83">
        <f>' CALCULATIONS'!AJ1705</f>
        <v>0</v>
      </c>
      <c r="Y305" s="83">
        <f>' CALCULATIONS'!AK1705</f>
        <v>0</v>
      </c>
      <c r="Z305" s="83">
        <f>' CALCULATIONS'!AL1705</f>
        <v>0</v>
      </c>
      <c r="AA305" s="83">
        <f>' CALCULATIONS'!AM1705</f>
        <v>0</v>
      </c>
      <c r="AB305" s="83">
        <f>' CALCULATIONS'!AN1705</f>
        <v>0</v>
      </c>
      <c r="AC305" s="83">
        <f>' CALCULATIONS'!AO1705</f>
        <v>0</v>
      </c>
      <c r="AD305" s="83">
        <f>' CALCULATIONS'!AP1705</f>
        <v>0</v>
      </c>
      <c r="AE305" s="83">
        <f>' CALCULATIONS'!AQ1705</f>
        <v>0</v>
      </c>
      <c r="AF305" s="83">
        <f>' CALCULATIONS'!AR1705</f>
        <v>0</v>
      </c>
      <c r="AG305" s="83">
        <f>' CALCULATIONS'!AS1705</f>
        <v>0</v>
      </c>
      <c r="AH305" s="83">
        <f>' CALCULATIONS'!AT1705</f>
        <v>0</v>
      </c>
      <c r="AI305" s="83">
        <f>' CALCULATIONS'!AU1705</f>
        <v>0</v>
      </c>
      <c r="AJ305" s="83">
        <f>' CALCULATIONS'!AV1705</f>
        <v>0</v>
      </c>
      <c r="AK305" s="83">
        <f>' CALCULATIONS'!AW1705</f>
        <v>0</v>
      </c>
      <c r="AL305" s="83">
        <f>' CALCULATIONS'!AX1705</f>
        <v>0</v>
      </c>
      <c r="AM305" s="83">
        <f>' CALCULATIONS'!AY1705</f>
        <v>0</v>
      </c>
      <c r="AN305" s="83">
        <f>' CALCULATIONS'!AZ1705</f>
        <v>0</v>
      </c>
      <c r="AO305" s="83">
        <f>' CALCULATIONS'!BA1705</f>
        <v>0</v>
      </c>
      <c r="AP305" s="83">
        <f>' CALCULATIONS'!BB1705</f>
        <v>0</v>
      </c>
      <c r="AQ305" s="83">
        <f>' CALCULATIONS'!BC1705</f>
        <v>0</v>
      </c>
      <c r="AR305" s="83">
        <f>' CALCULATIONS'!BD1705</f>
        <v>0</v>
      </c>
      <c r="AS305" s="83">
        <f>' CALCULATIONS'!BE1705</f>
        <v>0</v>
      </c>
      <c r="AT305" s="83">
        <f>' CALCULATIONS'!BF1705</f>
        <v>0</v>
      </c>
      <c r="AU305" s="83">
        <f>' CALCULATIONS'!BG1705</f>
        <v>0</v>
      </c>
      <c r="AV305" s="83">
        <f>' CALCULATIONS'!BH1705</f>
        <v>0</v>
      </c>
      <c r="AW305" s="83">
        <f>' CALCULATIONS'!BI1705</f>
        <v>0</v>
      </c>
      <c r="AX305" s="83">
        <f>' CALCULATIONS'!BJ1705</f>
        <v>0</v>
      </c>
      <c r="AY305" s="83">
        <f>' CALCULATIONS'!BK1705</f>
        <v>0</v>
      </c>
      <c r="AZ305" s="83">
        <f>' CALCULATIONS'!BL1705</f>
        <v>0</v>
      </c>
      <c r="BA305" s="83">
        <f>' CALCULATIONS'!BM1705</f>
        <v>0</v>
      </c>
      <c r="BB305" s="83">
        <f>' CALCULATIONS'!BN1705</f>
        <v>0</v>
      </c>
      <c r="BC305" s="83">
        <f>' CALCULATIONS'!BO1705</f>
        <v>0</v>
      </c>
      <c r="BD305" s="83">
        <f>' CALCULATIONS'!BP1705</f>
        <v>0</v>
      </c>
      <c r="BE305" s="83">
        <f>' CALCULATIONS'!BQ1705</f>
        <v>0</v>
      </c>
      <c r="BF305" s="83">
        <f>' CALCULATIONS'!BR1705</f>
        <v>0</v>
      </c>
      <c r="BG305" s="83">
        <f>' CALCULATIONS'!BS1705</f>
        <v>0</v>
      </c>
      <c r="BH305" s="83">
        <f>' CALCULATIONS'!BT1705</f>
        <v>0</v>
      </c>
      <c r="BI305" s="83">
        <f>' CALCULATIONS'!BU1705</f>
        <v>0</v>
      </c>
      <c r="BJ305" s="83">
        <f>' CALCULATIONS'!BV1705</f>
        <v>0</v>
      </c>
      <c r="BK305" s="650">
        <f t="shared" si="141"/>
        <v>20023834.893309083</v>
      </c>
    </row>
    <row r="306" spans="1:63" ht="15.75" x14ac:dyDescent="0.25">
      <c r="A306" s="167"/>
      <c r="BK306" s="650">
        <f t="shared" si="141"/>
        <v>0</v>
      </c>
    </row>
    <row r="307" spans="1:63" ht="15.75" x14ac:dyDescent="0.25">
      <c r="A307" s="633" t="s">
        <v>882</v>
      </c>
      <c r="C307" s="993">
        <f>C280+C282-C290</f>
        <v>820564718.61968708</v>
      </c>
      <c r="D307" s="993">
        <f t="shared" ref="D307:BJ307" si="142">D280+D282-D290</f>
        <v>580567263.5592612</v>
      </c>
      <c r="E307" s="993">
        <f t="shared" si="142"/>
        <v>705897929.68396699</v>
      </c>
      <c r="F307" s="993">
        <f t="shared" si="142"/>
        <v>435039705.8712737</v>
      </c>
      <c r="G307" s="993">
        <f t="shared" si="142"/>
        <v>947728084.75217068</v>
      </c>
      <c r="H307" s="993">
        <f t="shared" si="142"/>
        <v>1401665781.7287359</v>
      </c>
      <c r="I307" s="993">
        <f t="shared" si="142"/>
        <v>1212211547.3615456</v>
      </c>
      <c r="J307" s="993">
        <f t="shared" si="142"/>
        <v>425938015.83270347</v>
      </c>
      <c r="K307" s="993">
        <f t="shared" si="142"/>
        <v>808214840.53604198</v>
      </c>
      <c r="L307" s="993">
        <f t="shared" si="142"/>
        <v>958178845.92395473</v>
      </c>
      <c r="M307" s="993">
        <f t="shared" si="142"/>
        <v>1044608351.8413904</v>
      </c>
      <c r="N307" s="993">
        <f t="shared" si="142"/>
        <v>2478755554.529707</v>
      </c>
      <c r="O307" s="993">
        <f t="shared" si="142"/>
        <v>1774494225.5572555</v>
      </c>
      <c r="P307" s="993">
        <f t="shared" si="142"/>
        <v>976337667.76588964</v>
      </c>
      <c r="Q307" s="993">
        <f t="shared" si="142"/>
        <v>1578223110.4755635</v>
      </c>
      <c r="R307" s="993">
        <f t="shared" si="142"/>
        <v>1483849968.4340084</v>
      </c>
      <c r="S307" s="993">
        <f t="shared" si="142"/>
        <v>2143181988.8030493</v>
      </c>
      <c r="T307" s="993">
        <f t="shared" si="142"/>
        <v>2172143072.3697109</v>
      </c>
      <c r="U307" s="993">
        <f t="shared" si="142"/>
        <v>3050850664.8466005</v>
      </c>
      <c r="V307" s="993">
        <f t="shared" si="142"/>
        <v>1442394789.8384016</v>
      </c>
      <c r="W307" s="993">
        <f t="shared" si="142"/>
        <v>2676413519.6237879</v>
      </c>
      <c r="X307" s="993">
        <f t="shared" si="142"/>
        <v>2330564788.6758246</v>
      </c>
      <c r="Y307" s="993">
        <f t="shared" si="142"/>
        <v>2856696341.301394</v>
      </c>
      <c r="Z307" s="993">
        <f t="shared" si="142"/>
        <v>4035807008.3374104</v>
      </c>
      <c r="AA307" s="993">
        <f t="shared" si="142"/>
        <v>3945976706.4031</v>
      </c>
      <c r="AB307" s="993">
        <f t="shared" si="142"/>
        <v>856893179.90540123</v>
      </c>
      <c r="AC307" s="993">
        <f t="shared" si="142"/>
        <v>1730222991.2191567</v>
      </c>
      <c r="AD307" s="993">
        <f t="shared" si="142"/>
        <v>674157836.28502893</v>
      </c>
      <c r="AE307" s="993">
        <f t="shared" si="142"/>
        <v>4312433618.7266092</v>
      </c>
      <c r="AF307" s="993">
        <f t="shared" si="142"/>
        <v>6251755280.2612047</v>
      </c>
      <c r="AG307" s="993">
        <f t="shared" si="142"/>
        <v>1648609346.876817</v>
      </c>
      <c r="AH307" s="993">
        <f t="shared" si="142"/>
        <v>1706702500.7034347</v>
      </c>
      <c r="AI307" s="993">
        <f t="shared" si="142"/>
        <v>2494722775.5137873</v>
      </c>
      <c r="AJ307" s="993">
        <f t="shared" si="142"/>
        <v>1971605589.5645988</v>
      </c>
      <c r="AK307" s="993">
        <f t="shared" si="142"/>
        <v>3456829732.0417819</v>
      </c>
      <c r="AL307" s="993">
        <f t="shared" si="142"/>
        <v>3822980136.2644944</v>
      </c>
      <c r="AM307" s="993">
        <f t="shared" si="142"/>
        <v>1845041296.6638031</v>
      </c>
      <c r="AN307" s="993">
        <f t="shared" si="142"/>
        <v>3694747389.1506424</v>
      </c>
      <c r="AO307" s="993">
        <f t="shared" si="142"/>
        <v>2353967144.7650905</v>
      </c>
      <c r="AP307" s="993">
        <f t="shared" si="142"/>
        <v>3767952787.739152</v>
      </c>
      <c r="AQ307" s="993">
        <f t="shared" si="142"/>
        <v>3582032113.0060859</v>
      </c>
      <c r="AR307" s="993">
        <f t="shared" si="142"/>
        <v>4420426308.6750479</v>
      </c>
      <c r="AS307" s="993">
        <f t="shared" si="142"/>
        <v>3050276171.4411063</v>
      </c>
      <c r="AT307" s="993">
        <f t="shared" si="142"/>
        <v>2174407443.3232384</v>
      </c>
      <c r="AU307" s="993">
        <f t="shared" si="142"/>
        <v>894213463.49287295</v>
      </c>
      <c r="AV307" s="993">
        <f t="shared" si="142"/>
        <v>1742277603.0500515</v>
      </c>
      <c r="AW307" s="993">
        <f t="shared" si="142"/>
        <v>2735966349.2658572</v>
      </c>
      <c r="AX307" s="993">
        <f t="shared" si="142"/>
        <v>3819261657.1531763</v>
      </c>
      <c r="AY307" s="993">
        <f t="shared" si="142"/>
        <v>2126914940.3392119</v>
      </c>
      <c r="AZ307" s="993">
        <f t="shared" si="142"/>
        <v>2760262590.1852212</v>
      </c>
      <c r="BA307" s="993">
        <f t="shared" si="142"/>
        <v>2680208309.9189572</v>
      </c>
      <c r="BB307" s="993">
        <f t="shared" si="142"/>
        <v>2963724886.3568344</v>
      </c>
      <c r="BC307" s="993">
        <f t="shared" si="142"/>
        <v>3437417644.2467146</v>
      </c>
      <c r="BD307" s="993">
        <f t="shared" si="142"/>
        <v>4588040480.8406725</v>
      </c>
      <c r="BE307" s="993">
        <f t="shared" si="142"/>
        <v>3099066043.2799869</v>
      </c>
      <c r="BF307" s="993">
        <f t="shared" si="142"/>
        <v>3994222926.0349646</v>
      </c>
      <c r="BG307" s="993">
        <f t="shared" si="142"/>
        <v>3555522680.8039942</v>
      </c>
      <c r="BH307" s="993">
        <f t="shared" si="142"/>
        <v>3931870462.9066067</v>
      </c>
      <c r="BI307" s="993">
        <f t="shared" si="142"/>
        <v>3168772889.3790035</v>
      </c>
      <c r="BJ307" s="993">
        <f t="shared" si="142"/>
        <v>3984312491.0721397</v>
      </c>
      <c r="BK307" s="650">
        <f t="shared" si="141"/>
        <v>145584123553.12518</v>
      </c>
    </row>
    <row r="308" spans="1:63" ht="15.75" x14ac:dyDescent="0.25">
      <c r="A308" s="172"/>
      <c r="BK308" s="650">
        <f t="shared" si="141"/>
        <v>0</v>
      </c>
    </row>
    <row r="309" spans="1:63" ht="15.75" x14ac:dyDescent="0.25">
      <c r="A309" s="172" t="s">
        <v>883</v>
      </c>
      <c r="C309" s="111">
        <f>IF(C307&gt;0,C307*'MONTHLY DATA'!AM411,-SCI!C307*'MONTHLY DATA'!AM412)</f>
        <v>303608945.88928419</v>
      </c>
      <c r="D309" s="111">
        <f>IF(D307&gt;0,D307*'MONTHLY DATA'!AN411,-SCI!D307*'MONTHLY DATA'!AN412)</f>
        <v>214809887.51692665</v>
      </c>
      <c r="E309" s="111">
        <f>IF(E307&gt;0,E307*'MONTHLY DATA'!AO411,-SCI!E307*'MONTHLY DATA'!AO412)</f>
        <v>261182233.98306778</v>
      </c>
      <c r="F309" s="111">
        <f>IF(F307&gt;0,F307*'MONTHLY DATA'!AP411,-SCI!F307*'MONTHLY DATA'!AP412)</f>
        <v>160964691.17237127</v>
      </c>
      <c r="G309" s="111">
        <f>IF(G307&gt;0,G307*'MONTHLY DATA'!AQ411,-SCI!G307*'MONTHLY DATA'!AQ412)</f>
        <v>350659391.35830313</v>
      </c>
      <c r="H309" s="111">
        <f>IF(H307&gt;0,H307*'MONTHLY DATA'!AR411,-SCI!H307*'MONTHLY DATA'!AR412)</f>
        <v>518616339.23963231</v>
      </c>
      <c r="I309" s="111">
        <f>IF(I307&gt;0,I307*'MONTHLY DATA'!AS411,-SCI!I307*'MONTHLY DATA'!AS412)</f>
        <v>448518272.52377188</v>
      </c>
      <c r="J309" s="111">
        <f>IF(J307&gt;0,J307*'MONTHLY DATA'!AT411,-SCI!J307*'MONTHLY DATA'!AT412)</f>
        <v>157597065.8581003</v>
      </c>
      <c r="K309" s="111">
        <f>IF(K307&gt;0,K307*'MONTHLY DATA'!AU411,-SCI!K307*'MONTHLY DATA'!AU412)</f>
        <v>299039490.99833554</v>
      </c>
      <c r="L309" s="111">
        <f>IF(L307&gt;0,L307*'MONTHLY DATA'!AV411,-SCI!L307*'MONTHLY DATA'!AV412)</f>
        <v>354526172.99186325</v>
      </c>
      <c r="M309" s="111">
        <f>IF(M307&gt;0,M307*'MONTHLY DATA'!AW411,-SCI!M307*'MONTHLY DATA'!AW412)</f>
        <v>386505090.18131441</v>
      </c>
      <c r="N309" s="111">
        <f>IF(N307&gt;0,N307*'MONTHLY DATA'!AX411,-SCI!N307*'MONTHLY DATA'!AX412)</f>
        <v>917139555.17599154</v>
      </c>
      <c r="O309" s="111">
        <f>IF(O307&gt;0,O307*'MONTHLY DATA'!AY411,-SCI!O307*'MONTHLY DATA'!AY412)</f>
        <v>638817921.20061195</v>
      </c>
      <c r="P309" s="111">
        <f>IF(P307&gt;0,P307*'MONTHLY DATA'!AZ411,-SCI!P307*'MONTHLY DATA'!AZ412)</f>
        <v>351481560.39572024</v>
      </c>
      <c r="Q309" s="111">
        <f>IF(Q307&gt;0,Q307*'MONTHLY DATA'!BA411,-SCI!Q307*'MONTHLY DATA'!BA412)</f>
        <v>568160319.7712028</v>
      </c>
      <c r="R309" s="111">
        <f>IF(R307&gt;0,R307*'MONTHLY DATA'!BB411,-SCI!R307*'MONTHLY DATA'!BB412)</f>
        <v>534185988.63624299</v>
      </c>
      <c r="S309" s="111">
        <f>IF(S307&gt;0,S307*'MONTHLY DATA'!BC411,-SCI!S307*'MONTHLY DATA'!BC412)</f>
        <v>771545515.96909773</v>
      </c>
      <c r="T309" s="111">
        <f>IF(T307&gt;0,T307*'MONTHLY DATA'!BD411,-SCI!T307*'MONTHLY DATA'!BD412)</f>
        <v>781971506.05309594</v>
      </c>
      <c r="U309" s="111">
        <f>IF(U307&gt;0,U307*'MONTHLY DATA'!BE411,-SCI!U307*'MONTHLY DATA'!BE412)</f>
        <v>1098306239.3447762</v>
      </c>
      <c r="V309" s="111">
        <f>IF(V307&gt;0,V307*'MONTHLY DATA'!BF411,-SCI!V307*'MONTHLY DATA'!BF412)</f>
        <v>519262124.34182453</v>
      </c>
      <c r="W309" s="111">
        <f>IF(W307&gt;0,W307*'MONTHLY DATA'!BG411,-SCI!W307*'MONTHLY DATA'!BG412)</f>
        <v>963508867.06456363</v>
      </c>
      <c r="X309" s="111">
        <f>IF(X307&gt;0,X307*'MONTHLY DATA'!BH411,-SCI!X307*'MONTHLY DATA'!BH412)</f>
        <v>839003323.92329681</v>
      </c>
      <c r="Y309" s="111">
        <f>IF(Y307&gt;0,Y307*'MONTHLY DATA'!BI411,-SCI!Y307*'MONTHLY DATA'!BI412)</f>
        <v>1028410682.8685018</v>
      </c>
      <c r="Z309" s="111">
        <f>IF(Z307&gt;0,Z307*'MONTHLY DATA'!BJ411,-SCI!Z307*'MONTHLY DATA'!BJ412)</f>
        <v>1452890523.0014677</v>
      </c>
      <c r="AA309" s="111">
        <f>IF(AA307&gt;0,AA307*'MONTHLY DATA'!BK411,-SCI!AA307*'MONTHLY DATA'!BK412)</f>
        <v>1499471148.4331779</v>
      </c>
      <c r="AB309" s="111">
        <f>IF(AB307&gt;0,AB307*'MONTHLY DATA'!BL411,-SCI!AB307*'MONTHLY DATA'!BL412)</f>
        <v>325619408.36405247</v>
      </c>
      <c r="AC309" s="111">
        <f>IF(AC307&gt;0,AC307*'MONTHLY DATA'!BM411,-SCI!AC307*'MONTHLY DATA'!BM412)</f>
        <v>657484736.66327953</v>
      </c>
      <c r="AD309" s="111">
        <f>IF(AD307&gt;0,AD307*'MONTHLY DATA'!BN411,-SCI!AD307*'MONTHLY DATA'!BN412)</f>
        <v>256179977.788311</v>
      </c>
      <c r="AE309" s="111">
        <f>IF(AE307&gt;0,AE307*'MONTHLY DATA'!BO411,-SCI!AE307*'MONTHLY DATA'!BO412)</f>
        <v>1638724775.1161115</v>
      </c>
      <c r="AF309" s="111">
        <f>IF(AF307&gt;0,AF307*'MONTHLY DATA'!BP411,-SCI!AF307*'MONTHLY DATA'!BP412)</f>
        <v>2375667006.499258</v>
      </c>
      <c r="AG309" s="111">
        <f>IF(AG307&gt;0,AG307*'MONTHLY DATA'!BQ411,-SCI!AG307*'MONTHLY DATA'!BQ412)</f>
        <v>626471551.81319046</v>
      </c>
      <c r="AH309" s="111">
        <f>IF(AH307&gt;0,AH307*'MONTHLY DATA'!BR411,-SCI!AH307*'MONTHLY DATA'!BR412)</f>
        <v>648546950.26730525</v>
      </c>
      <c r="AI309" s="111">
        <f>IF(AI307&gt;0,AI307*'MONTHLY DATA'!BS411,-SCI!AI307*'MONTHLY DATA'!BS412)</f>
        <v>947994654.69523919</v>
      </c>
      <c r="AJ309" s="111">
        <f>IF(AJ307&gt;0,AJ307*'MONTHLY DATA'!BT411,-SCI!AJ307*'MONTHLY DATA'!BT412)</f>
        <v>749210124.03454757</v>
      </c>
      <c r="AK309" s="111">
        <f>IF(AK307&gt;0,AK307*'MONTHLY DATA'!BU411,-SCI!AK307*'MONTHLY DATA'!BU412)</f>
        <v>1313595298.1758771</v>
      </c>
      <c r="AL309" s="111">
        <f>IF(AL307&gt;0,AL307*'MONTHLY DATA'!BV411,-SCI!AL307*'MONTHLY DATA'!BV412)</f>
        <v>1452732451.7805078</v>
      </c>
      <c r="AM309" s="111">
        <f>IF(AM307&gt;0,AM307*'MONTHLY DATA'!BW411,-SCI!AM307*'MONTHLY DATA'!BW412)</f>
        <v>738016518.66552126</v>
      </c>
      <c r="AN309" s="111">
        <f>IF(AN307&gt;0,AN307*'MONTHLY DATA'!BX411,-SCI!AN307*'MONTHLY DATA'!BX412)</f>
        <v>1477898955.6602571</v>
      </c>
      <c r="AO309" s="111">
        <f>IF(AO307&gt;0,AO307*'MONTHLY DATA'!BY411,-SCI!AO307*'MONTHLY DATA'!BY412)</f>
        <v>941586857.90603626</v>
      </c>
      <c r="AP309" s="111">
        <f>IF(AP307&gt;0,AP307*'MONTHLY DATA'!BZ411,-SCI!AP307*'MONTHLY DATA'!BZ412)</f>
        <v>1507181115.0956609</v>
      </c>
      <c r="AQ309" s="111">
        <f>IF(AQ307&gt;0,AQ307*'MONTHLY DATA'!CA411,-SCI!AQ307*'MONTHLY DATA'!CA412)</f>
        <v>1432812845.2024345</v>
      </c>
      <c r="AR309" s="111">
        <f>IF(AR307&gt;0,AR307*'MONTHLY DATA'!CB411,-SCI!AR307*'MONTHLY DATA'!CB412)</f>
        <v>1768170523.4700193</v>
      </c>
      <c r="AS309" s="111">
        <f>IF(AS307&gt;0,AS307*'MONTHLY DATA'!CC411,-SCI!AS307*'MONTHLY DATA'!CC412)</f>
        <v>1220110468.5764425</v>
      </c>
      <c r="AT309" s="111">
        <f>IF(AT307&gt;0,AT307*'MONTHLY DATA'!CD411,-SCI!AT307*'MONTHLY DATA'!CD412)</f>
        <v>869762977.3292954</v>
      </c>
      <c r="AU309" s="111">
        <f>IF(AU307&gt;0,AU307*'MONTHLY DATA'!CE411,-SCI!AU307*'MONTHLY DATA'!CE412)</f>
        <v>357685385.39714921</v>
      </c>
      <c r="AV309" s="111">
        <f>IF(AV307&gt;0,AV307*'MONTHLY DATA'!CF411,-SCI!AV307*'MONTHLY DATA'!CF412)</f>
        <v>696911041.22002065</v>
      </c>
      <c r="AW309" s="111">
        <f>IF(AW307&gt;0,AW307*'MONTHLY DATA'!CG411,-SCI!AW307*'MONTHLY DATA'!CG412)</f>
        <v>1094386539.7063429</v>
      </c>
      <c r="AX309" s="111">
        <f>IF(AX307&gt;0,AX307*'MONTHLY DATA'!CH411,-SCI!AX307*'MONTHLY DATA'!CH412)</f>
        <v>1527704662.8612707</v>
      </c>
      <c r="AY309" s="111">
        <f>IF(AY307&gt;0,AY307*'MONTHLY DATA'!CI411,-SCI!AY307*'MONTHLY DATA'!CI412)</f>
        <v>744420229.11872411</v>
      </c>
      <c r="AZ309" s="111">
        <f>IF(AZ307&gt;0,AZ307*'MONTHLY DATA'!CJ411,-SCI!AZ307*'MONTHLY DATA'!CJ412)</f>
        <v>966091906.56482732</v>
      </c>
      <c r="BA309" s="111">
        <f>IF(BA307&gt;0,BA307*'MONTHLY DATA'!CK411,-SCI!BA307*'MONTHLY DATA'!CK412)</f>
        <v>938072908.47163498</v>
      </c>
      <c r="BB309" s="111">
        <f>IF(BB307&gt;0,BB307*'MONTHLY DATA'!CL411,-SCI!BB307*'MONTHLY DATA'!CL412)</f>
        <v>1037303710.224892</v>
      </c>
      <c r="BC309" s="111">
        <f>IF(BC307&gt;0,BC307*'MONTHLY DATA'!CM411,-SCI!BC307*'MONTHLY DATA'!CM412)</f>
        <v>1203096175.4863501</v>
      </c>
      <c r="BD309" s="111">
        <f>IF(BD307&gt;0,BD307*'MONTHLY DATA'!CN411,-SCI!BD307*'MONTHLY DATA'!CN412)</f>
        <v>1605814168.2942352</v>
      </c>
      <c r="BE309" s="111">
        <f>IF(BE307&gt;0,BE307*'MONTHLY DATA'!CO411,-SCI!BE307*'MONTHLY DATA'!CO412)</f>
        <v>1084673115.1479952</v>
      </c>
      <c r="BF309" s="111">
        <f>IF(BF307&gt;0,BF307*'MONTHLY DATA'!CP411,-SCI!BF307*'MONTHLY DATA'!CP412)</f>
        <v>1397978024.1122375</v>
      </c>
      <c r="BG309" s="111">
        <f>IF(BG307&gt;0,BG307*'MONTHLY DATA'!CQ411,-SCI!BG307*'MONTHLY DATA'!CQ412)</f>
        <v>1244432938.2813978</v>
      </c>
      <c r="BH309" s="111">
        <f>IF(BH307&gt;0,BH307*'MONTHLY DATA'!CR411,-SCI!BH307*'MONTHLY DATA'!CR412)</f>
        <v>1376154662.0173123</v>
      </c>
      <c r="BI309" s="111">
        <f>IF(BI307&gt;0,BI307*'MONTHLY DATA'!CS411,-SCI!BI307*'MONTHLY DATA'!CS412)</f>
        <v>1109070511.2826512</v>
      </c>
      <c r="BJ309" s="111">
        <f>IF(BJ307&gt;0,BJ307*'MONTHLY DATA'!CT411,-SCI!BJ307*'MONTHLY DATA'!CT412)</f>
        <v>1394509371.8752489</v>
      </c>
      <c r="BK309" s="650">
        <f t="shared" si="141"/>
        <v>54146255405.058167</v>
      </c>
    </row>
    <row r="310" spans="1:63" ht="15.75" x14ac:dyDescent="0.25">
      <c r="A310" s="172"/>
      <c r="BK310" s="650">
        <f t="shared" si="141"/>
        <v>0</v>
      </c>
    </row>
    <row r="311" spans="1:63" ht="15.75" x14ac:dyDescent="0.25">
      <c r="A311" s="633" t="s">
        <v>795</v>
      </c>
      <c r="C311" s="993">
        <f>C307-C309</f>
        <v>516955772.73040289</v>
      </c>
      <c r="D311" s="993">
        <f t="shared" ref="D311:BJ311" si="143">D307-D309</f>
        <v>365757376.04233456</v>
      </c>
      <c r="E311" s="993">
        <f t="shared" si="143"/>
        <v>444715695.70089924</v>
      </c>
      <c r="F311" s="993">
        <f t="shared" si="143"/>
        <v>274075014.69890243</v>
      </c>
      <c r="G311" s="993">
        <f t="shared" si="143"/>
        <v>597068693.39386749</v>
      </c>
      <c r="H311" s="993">
        <f t="shared" si="143"/>
        <v>883049442.48910356</v>
      </c>
      <c r="I311" s="993">
        <f t="shared" si="143"/>
        <v>763693274.83777368</v>
      </c>
      <c r="J311" s="993">
        <f t="shared" si="143"/>
        <v>268340949.97460318</v>
      </c>
      <c r="K311" s="993">
        <f t="shared" si="143"/>
        <v>509175349.53770643</v>
      </c>
      <c r="L311" s="993">
        <f t="shared" si="143"/>
        <v>603652672.93209147</v>
      </c>
      <c r="M311" s="993">
        <f t="shared" si="143"/>
        <v>658103261.6600759</v>
      </c>
      <c r="N311" s="993">
        <f t="shared" si="143"/>
        <v>1561615999.3537154</v>
      </c>
      <c r="O311" s="993">
        <f t="shared" si="143"/>
        <v>1135676304.3566437</v>
      </c>
      <c r="P311" s="993">
        <f t="shared" si="143"/>
        <v>624856107.3701694</v>
      </c>
      <c r="Q311" s="993">
        <f t="shared" si="143"/>
        <v>1010062790.7043607</v>
      </c>
      <c r="R311" s="993">
        <f t="shared" si="143"/>
        <v>949663979.79776537</v>
      </c>
      <c r="S311" s="993">
        <f t="shared" si="143"/>
        <v>1371636472.8339515</v>
      </c>
      <c r="T311" s="993">
        <f t="shared" si="143"/>
        <v>1390171566.3166151</v>
      </c>
      <c r="U311" s="993">
        <f t="shared" si="143"/>
        <v>1952544425.5018244</v>
      </c>
      <c r="V311" s="993">
        <f t="shared" si="143"/>
        <v>923132665.49657702</v>
      </c>
      <c r="W311" s="993">
        <f t="shared" si="143"/>
        <v>1712904652.5592241</v>
      </c>
      <c r="X311" s="993">
        <f t="shared" si="143"/>
        <v>1491561464.7525277</v>
      </c>
      <c r="Y311" s="993">
        <f t="shared" si="143"/>
        <v>1828285658.4328923</v>
      </c>
      <c r="Z311" s="993">
        <f t="shared" si="143"/>
        <v>2582916485.3359427</v>
      </c>
      <c r="AA311" s="993">
        <f t="shared" si="143"/>
        <v>2446505557.9699221</v>
      </c>
      <c r="AB311" s="993">
        <f t="shared" si="143"/>
        <v>531273771.54134876</v>
      </c>
      <c r="AC311" s="993">
        <f t="shared" si="143"/>
        <v>1072738254.5558772</v>
      </c>
      <c r="AD311" s="993">
        <f t="shared" si="143"/>
        <v>417977858.49671793</v>
      </c>
      <c r="AE311" s="993">
        <f t="shared" si="143"/>
        <v>2673708843.6104975</v>
      </c>
      <c r="AF311" s="993">
        <f t="shared" si="143"/>
        <v>3876088273.7619467</v>
      </c>
      <c r="AG311" s="993">
        <f t="shared" si="143"/>
        <v>1022137795.0636265</v>
      </c>
      <c r="AH311" s="993">
        <f t="shared" si="143"/>
        <v>1058155550.4361295</v>
      </c>
      <c r="AI311" s="993">
        <f t="shared" si="143"/>
        <v>1546728120.8185482</v>
      </c>
      <c r="AJ311" s="993">
        <f t="shared" si="143"/>
        <v>1222395465.5300512</v>
      </c>
      <c r="AK311" s="993">
        <f t="shared" si="143"/>
        <v>2143234433.8659048</v>
      </c>
      <c r="AL311" s="993">
        <f t="shared" si="143"/>
        <v>2370247684.4839869</v>
      </c>
      <c r="AM311" s="993">
        <f t="shared" si="143"/>
        <v>1107024777.998282</v>
      </c>
      <c r="AN311" s="993">
        <f t="shared" si="143"/>
        <v>2216848433.4903851</v>
      </c>
      <c r="AO311" s="993">
        <f t="shared" si="143"/>
        <v>1412380286.8590541</v>
      </c>
      <c r="AP311" s="993">
        <f t="shared" si="143"/>
        <v>2260771672.6434908</v>
      </c>
      <c r="AQ311" s="993">
        <f t="shared" si="143"/>
        <v>2149219267.8036513</v>
      </c>
      <c r="AR311" s="993">
        <f t="shared" si="143"/>
        <v>2652255785.2050285</v>
      </c>
      <c r="AS311" s="993">
        <f t="shared" si="143"/>
        <v>1830165702.8646638</v>
      </c>
      <c r="AT311" s="993">
        <f t="shared" si="143"/>
        <v>1304644465.993943</v>
      </c>
      <c r="AU311" s="993">
        <f t="shared" si="143"/>
        <v>536528078.09572375</v>
      </c>
      <c r="AV311" s="993">
        <f t="shared" si="143"/>
        <v>1045366561.8300308</v>
      </c>
      <c r="AW311" s="993">
        <f t="shared" si="143"/>
        <v>1641579809.5595143</v>
      </c>
      <c r="AX311" s="993">
        <f t="shared" si="143"/>
        <v>2291556994.2919054</v>
      </c>
      <c r="AY311" s="993">
        <f t="shared" si="143"/>
        <v>1382494711.2204878</v>
      </c>
      <c r="AZ311" s="993">
        <f t="shared" si="143"/>
        <v>1794170683.6203938</v>
      </c>
      <c r="BA311" s="993">
        <f t="shared" si="143"/>
        <v>1742135401.4473224</v>
      </c>
      <c r="BB311" s="993">
        <f t="shared" si="143"/>
        <v>1926421176.1319423</v>
      </c>
      <c r="BC311" s="993">
        <f t="shared" si="143"/>
        <v>2234321468.7603645</v>
      </c>
      <c r="BD311" s="993">
        <f t="shared" si="143"/>
        <v>2982226312.5464373</v>
      </c>
      <c r="BE311" s="993">
        <f t="shared" si="143"/>
        <v>2014392928.1319916</v>
      </c>
      <c r="BF311" s="993">
        <f t="shared" si="143"/>
        <v>2596244901.9227271</v>
      </c>
      <c r="BG311" s="993">
        <f t="shared" si="143"/>
        <v>2311089742.5225964</v>
      </c>
      <c r="BH311" s="993">
        <f t="shared" si="143"/>
        <v>2555715800.8892946</v>
      </c>
      <c r="BI311" s="993">
        <f t="shared" si="143"/>
        <v>2059702378.0963523</v>
      </c>
      <c r="BJ311" s="993">
        <f t="shared" si="143"/>
        <v>2589803119.1968908</v>
      </c>
      <c r="BK311" s="650">
        <f t="shared" si="141"/>
        <v>91437868148.067017</v>
      </c>
    </row>
    <row r="312" spans="1:63" x14ac:dyDescent="0.25">
      <c r="BK312" s="650">
        <f t="shared" si="141"/>
        <v>0</v>
      </c>
    </row>
    <row r="313" spans="1:63" ht="15.75" x14ac:dyDescent="0.25">
      <c r="A313" s="172" t="s">
        <v>1305</v>
      </c>
      <c r="N313" s="111">
        <f>SUM(C309:N309)</f>
        <v>4373167136.8889618</v>
      </c>
      <c r="Z313" s="111">
        <f>SUM(O309:Z309)</f>
        <v>9547544572.5704021</v>
      </c>
      <c r="AL313" s="111">
        <f>SUM(AA309:AL309)</f>
        <v>12491698083.630859</v>
      </c>
      <c r="AX313" s="111">
        <f>SUM(AM309:AX309)</f>
        <v>13632227891.090452</v>
      </c>
      <c r="BJ313" s="111">
        <f>SUM(AY309:BJ309)</f>
        <v>14101617720.877506</v>
      </c>
      <c r="BK313" s="650">
        <f t="shared" si="141"/>
        <v>54146255405.058182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A1:BL186"/>
  <sheetViews>
    <sheetView tabSelected="1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5.75" x14ac:dyDescent="0.25"/>
  <cols>
    <col min="1" max="1" width="57.7109375" style="180" bestFit="1" customWidth="1"/>
    <col min="2" max="2" width="13" style="180" bestFit="1" customWidth="1"/>
    <col min="3" max="3" width="20.28515625" style="180" bestFit="1" customWidth="1"/>
    <col min="4" max="4" width="23.5703125" style="180" bestFit="1" customWidth="1"/>
    <col min="5" max="6" width="20.5703125" style="180" bestFit="1" customWidth="1"/>
    <col min="7" max="21" width="21.7109375" style="180" bestFit="1" customWidth="1"/>
    <col min="22" max="63" width="23.42578125" style="180" bestFit="1" customWidth="1"/>
    <col min="64" max="64" width="25.85546875" style="180" bestFit="1" customWidth="1"/>
    <col min="65" max="16384" width="11.42578125" style="180"/>
  </cols>
  <sheetData>
    <row r="1" spans="1:64" x14ac:dyDescent="0.25">
      <c r="A1" s="995" t="s">
        <v>750</v>
      </c>
      <c r="B1" s="622" t="e">
        <v>#NAME?</v>
      </c>
      <c r="C1" s="1013">
        <v>43435</v>
      </c>
      <c r="D1" s="1014">
        <v>43466</v>
      </c>
      <c r="E1" s="1014">
        <v>43497</v>
      </c>
      <c r="F1" s="1014">
        <v>43525</v>
      </c>
      <c r="G1" s="1014">
        <v>43556</v>
      </c>
      <c r="H1" s="1014">
        <v>43586</v>
      </c>
      <c r="I1" s="1014">
        <v>43617</v>
      </c>
      <c r="J1" s="1014">
        <v>43647</v>
      </c>
      <c r="K1" s="1014">
        <v>43678</v>
      </c>
      <c r="L1" s="1014">
        <v>43709</v>
      </c>
      <c r="M1" s="1014">
        <v>43739</v>
      </c>
      <c r="N1" s="1014">
        <v>43770</v>
      </c>
      <c r="O1" s="1014">
        <v>43800</v>
      </c>
      <c r="P1" s="1015">
        <v>43831</v>
      </c>
      <c r="Q1" s="1015">
        <v>43862</v>
      </c>
      <c r="R1" s="1015">
        <v>43891</v>
      </c>
      <c r="S1" s="1015">
        <v>43922</v>
      </c>
      <c r="T1" s="1015">
        <v>43952</v>
      </c>
      <c r="U1" s="1015">
        <v>43983</v>
      </c>
      <c r="V1" s="1015">
        <v>44013</v>
      </c>
      <c r="W1" s="1015">
        <v>44044</v>
      </c>
      <c r="X1" s="1015">
        <v>44075</v>
      </c>
      <c r="Y1" s="1015">
        <v>44105</v>
      </c>
      <c r="Z1" s="1015">
        <v>44136</v>
      </c>
      <c r="AA1" s="1015">
        <v>44166</v>
      </c>
      <c r="AB1" s="1016">
        <v>44197</v>
      </c>
      <c r="AC1" s="1016">
        <v>44228</v>
      </c>
      <c r="AD1" s="1016">
        <v>44256</v>
      </c>
      <c r="AE1" s="1016">
        <v>44287</v>
      </c>
      <c r="AF1" s="1016">
        <v>44317</v>
      </c>
      <c r="AG1" s="1016">
        <v>44348</v>
      </c>
      <c r="AH1" s="1016">
        <v>44378</v>
      </c>
      <c r="AI1" s="1016">
        <v>44409</v>
      </c>
      <c r="AJ1" s="1016">
        <v>44440</v>
      </c>
      <c r="AK1" s="1016">
        <v>44470</v>
      </c>
      <c r="AL1" s="1016">
        <v>44501</v>
      </c>
      <c r="AM1" s="1016">
        <v>44531</v>
      </c>
      <c r="AN1" s="1017">
        <v>44562</v>
      </c>
      <c r="AO1" s="1017">
        <v>44593</v>
      </c>
      <c r="AP1" s="1017">
        <v>44621</v>
      </c>
      <c r="AQ1" s="1017">
        <v>44652</v>
      </c>
      <c r="AR1" s="1017">
        <v>44682</v>
      </c>
      <c r="AS1" s="1017">
        <v>44713</v>
      </c>
      <c r="AT1" s="1017">
        <v>44743</v>
      </c>
      <c r="AU1" s="1017">
        <v>44774</v>
      </c>
      <c r="AV1" s="1017">
        <v>44805</v>
      </c>
      <c r="AW1" s="1017">
        <v>44835</v>
      </c>
      <c r="AX1" s="1017">
        <v>44866</v>
      </c>
      <c r="AY1" s="1017">
        <v>44896</v>
      </c>
      <c r="AZ1" s="1018">
        <v>44927</v>
      </c>
      <c r="BA1" s="1018">
        <v>44958</v>
      </c>
      <c r="BB1" s="1018">
        <v>44986</v>
      </c>
      <c r="BC1" s="1018">
        <v>45017</v>
      </c>
      <c r="BD1" s="1018">
        <v>45047</v>
      </c>
      <c r="BE1" s="1018">
        <v>45078</v>
      </c>
      <c r="BF1" s="1018">
        <v>45108</v>
      </c>
      <c r="BG1" s="1018">
        <v>45139</v>
      </c>
      <c r="BH1" s="1018">
        <v>45170</v>
      </c>
      <c r="BI1" s="1018">
        <v>45200</v>
      </c>
      <c r="BJ1" s="1018">
        <v>45231</v>
      </c>
      <c r="BK1" s="1018">
        <v>45261</v>
      </c>
      <c r="BL1" s="661" t="s">
        <v>236</v>
      </c>
    </row>
    <row r="2" spans="1:64" ht="16.5" thickBot="1" x14ac:dyDescent="0.3">
      <c r="B2" s="996">
        <f>COUNTIF(C2:BK2,"INCORRECTO")</f>
        <v>0</v>
      </c>
      <c r="C2" s="172" t="str">
        <f>IF(C186=0,"CORRECTO","INCORRECTO")</f>
        <v>CORRECTO</v>
      </c>
      <c r="D2" s="172" t="str">
        <f t="shared" ref="D2:BK2" si="0">IF(D186=0,"CORRECTO","INCORRECTO")</f>
        <v>CORRECTO</v>
      </c>
      <c r="E2" s="172" t="str">
        <f t="shared" si="0"/>
        <v>CORRECTO</v>
      </c>
      <c r="F2" s="172" t="str">
        <f t="shared" si="0"/>
        <v>CORRECTO</v>
      </c>
      <c r="G2" s="172" t="str">
        <f t="shared" si="0"/>
        <v>CORRECTO</v>
      </c>
      <c r="H2" s="172" t="str">
        <f t="shared" si="0"/>
        <v>CORRECTO</v>
      </c>
      <c r="I2" s="172" t="str">
        <f t="shared" si="0"/>
        <v>CORRECTO</v>
      </c>
      <c r="J2" s="172" t="str">
        <f t="shared" si="0"/>
        <v>CORRECTO</v>
      </c>
      <c r="K2" s="172" t="str">
        <f t="shared" si="0"/>
        <v>CORRECTO</v>
      </c>
      <c r="L2" s="172" t="str">
        <f t="shared" si="0"/>
        <v>CORRECTO</v>
      </c>
      <c r="M2" s="172" t="str">
        <f t="shared" si="0"/>
        <v>CORRECTO</v>
      </c>
      <c r="N2" s="172" t="str">
        <f t="shared" si="0"/>
        <v>CORRECTO</v>
      </c>
      <c r="O2" s="172" t="str">
        <f t="shared" si="0"/>
        <v>CORRECTO</v>
      </c>
      <c r="P2" s="172" t="str">
        <f t="shared" si="0"/>
        <v>CORRECTO</v>
      </c>
      <c r="Q2" s="172" t="str">
        <f t="shared" si="0"/>
        <v>CORRECTO</v>
      </c>
      <c r="R2" s="172" t="str">
        <f t="shared" si="0"/>
        <v>CORRECTO</v>
      </c>
      <c r="S2" s="172" t="str">
        <f t="shared" si="0"/>
        <v>CORRECTO</v>
      </c>
      <c r="T2" s="172" t="str">
        <f t="shared" si="0"/>
        <v>CORRECTO</v>
      </c>
      <c r="U2" s="172" t="str">
        <f t="shared" si="0"/>
        <v>CORRECTO</v>
      </c>
      <c r="V2" s="172" t="str">
        <f t="shared" si="0"/>
        <v>CORRECTO</v>
      </c>
      <c r="W2" s="172" t="str">
        <f t="shared" si="0"/>
        <v>CORRECTO</v>
      </c>
      <c r="X2" s="172" t="str">
        <f t="shared" si="0"/>
        <v>CORRECTO</v>
      </c>
      <c r="Y2" s="172" t="str">
        <f t="shared" si="0"/>
        <v>CORRECTO</v>
      </c>
      <c r="Z2" s="172" t="str">
        <f t="shared" si="0"/>
        <v>CORRECTO</v>
      </c>
      <c r="AA2" s="172" t="str">
        <f t="shared" si="0"/>
        <v>CORRECTO</v>
      </c>
      <c r="AB2" s="172" t="str">
        <f t="shared" si="0"/>
        <v>CORRECTO</v>
      </c>
      <c r="AC2" s="172" t="str">
        <f t="shared" si="0"/>
        <v>CORRECTO</v>
      </c>
      <c r="AD2" s="172" t="str">
        <f t="shared" si="0"/>
        <v>CORRECTO</v>
      </c>
      <c r="AE2" s="172" t="str">
        <f t="shared" si="0"/>
        <v>CORRECTO</v>
      </c>
      <c r="AF2" s="172" t="str">
        <f t="shared" si="0"/>
        <v>CORRECTO</v>
      </c>
      <c r="AG2" s="172" t="str">
        <f t="shared" si="0"/>
        <v>CORRECTO</v>
      </c>
      <c r="AH2" s="172" t="str">
        <f t="shared" si="0"/>
        <v>CORRECTO</v>
      </c>
      <c r="AI2" s="172" t="str">
        <f t="shared" si="0"/>
        <v>CORRECTO</v>
      </c>
      <c r="AJ2" s="172" t="str">
        <f t="shared" si="0"/>
        <v>CORRECTO</v>
      </c>
      <c r="AK2" s="172" t="str">
        <f t="shared" si="0"/>
        <v>CORRECTO</v>
      </c>
      <c r="AL2" s="172" t="str">
        <f t="shared" si="0"/>
        <v>CORRECTO</v>
      </c>
      <c r="AM2" s="172" t="str">
        <f t="shared" si="0"/>
        <v>CORRECTO</v>
      </c>
      <c r="AN2" s="172" t="str">
        <f t="shared" si="0"/>
        <v>CORRECTO</v>
      </c>
      <c r="AO2" s="172" t="str">
        <f t="shared" si="0"/>
        <v>CORRECTO</v>
      </c>
      <c r="AP2" s="172" t="str">
        <f t="shared" si="0"/>
        <v>CORRECTO</v>
      </c>
      <c r="AQ2" s="172" t="str">
        <f t="shared" si="0"/>
        <v>CORRECTO</v>
      </c>
      <c r="AR2" s="172" t="str">
        <f t="shared" si="0"/>
        <v>CORRECTO</v>
      </c>
      <c r="AS2" s="172" t="str">
        <f t="shared" si="0"/>
        <v>CORRECTO</v>
      </c>
      <c r="AT2" s="172" t="str">
        <f t="shared" si="0"/>
        <v>CORRECTO</v>
      </c>
      <c r="AU2" s="172" t="str">
        <f t="shared" si="0"/>
        <v>CORRECTO</v>
      </c>
      <c r="AV2" s="172" t="str">
        <f t="shared" si="0"/>
        <v>CORRECTO</v>
      </c>
      <c r="AW2" s="172" t="str">
        <f t="shared" si="0"/>
        <v>CORRECTO</v>
      </c>
      <c r="AX2" s="172" t="str">
        <f t="shared" si="0"/>
        <v>CORRECTO</v>
      </c>
      <c r="AY2" s="172" t="str">
        <f t="shared" si="0"/>
        <v>CORRECTO</v>
      </c>
      <c r="AZ2" s="172" t="str">
        <f t="shared" si="0"/>
        <v>CORRECTO</v>
      </c>
      <c r="BA2" s="172" t="str">
        <f t="shared" si="0"/>
        <v>CORRECTO</v>
      </c>
      <c r="BB2" s="172" t="str">
        <f t="shared" si="0"/>
        <v>CORRECTO</v>
      </c>
      <c r="BC2" s="172" t="str">
        <f t="shared" si="0"/>
        <v>CORRECTO</v>
      </c>
      <c r="BD2" s="172" t="str">
        <f t="shared" si="0"/>
        <v>CORRECTO</v>
      </c>
      <c r="BE2" s="172" t="str">
        <f t="shared" si="0"/>
        <v>CORRECTO</v>
      </c>
      <c r="BF2" s="172" t="str">
        <f>IF(BF186=0,"CORRECTO","INCORRECTO")</f>
        <v>CORRECTO</v>
      </c>
      <c r="BG2" s="172" t="str">
        <f>IF(BG186=0,"CORRECTO","INCORRECTO")</f>
        <v>CORRECTO</v>
      </c>
      <c r="BH2" s="172" t="str">
        <f t="shared" si="0"/>
        <v>CORRECTO</v>
      </c>
      <c r="BI2" s="172" t="str">
        <f t="shared" si="0"/>
        <v>CORRECTO</v>
      </c>
      <c r="BJ2" s="172" t="str">
        <f t="shared" si="0"/>
        <v>CORRECTO</v>
      </c>
      <c r="BK2" s="172" t="str">
        <f t="shared" si="0"/>
        <v>CORRECTO</v>
      </c>
    </row>
    <row r="3" spans="1:64" ht="16.5" thickBot="1" x14ac:dyDescent="0.3">
      <c r="A3" s="210" t="s">
        <v>373</v>
      </c>
      <c r="B3" s="624"/>
      <c r="C3" s="211">
        <f t="shared" ref="C3:AH3" si="1">C4+C58</f>
        <v>26975588935.885868</v>
      </c>
      <c r="D3" s="211">
        <f t="shared" si="1"/>
        <v>31373928116.73513</v>
      </c>
      <c r="E3" s="211">
        <f t="shared" si="1"/>
        <v>30658851794.885529</v>
      </c>
      <c r="F3" s="211">
        <f t="shared" si="1"/>
        <v>29483859350.696342</v>
      </c>
      <c r="G3" s="211">
        <f t="shared" si="1"/>
        <v>30144989405.034527</v>
      </c>
      <c r="H3" s="211">
        <f t="shared" si="1"/>
        <v>31477039071.522064</v>
      </c>
      <c r="I3" s="211">
        <f t="shared" si="1"/>
        <v>33647733874.184292</v>
      </c>
      <c r="J3" s="211">
        <f t="shared" si="1"/>
        <v>34682312398.408928</v>
      </c>
      <c r="K3" s="211">
        <f t="shared" si="1"/>
        <v>32814950919.024811</v>
      </c>
      <c r="L3" s="211">
        <f t="shared" si="1"/>
        <v>33577124809.397579</v>
      </c>
      <c r="M3" s="211">
        <f t="shared" si="1"/>
        <v>35236252899.52066</v>
      </c>
      <c r="N3" s="211">
        <f t="shared" si="1"/>
        <v>40924859973.628174</v>
      </c>
      <c r="O3" s="211">
        <f t="shared" si="1"/>
        <v>43257499588.325066</v>
      </c>
      <c r="P3" s="211">
        <f t="shared" si="1"/>
        <v>48447833004.090904</v>
      </c>
      <c r="Q3" s="211">
        <f t="shared" si="1"/>
        <v>45864953939.627945</v>
      </c>
      <c r="R3" s="211">
        <f t="shared" si="1"/>
        <v>44370595574.901817</v>
      </c>
      <c r="S3" s="211">
        <f t="shared" si="1"/>
        <v>42706329385.810898</v>
      </c>
      <c r="T3" s="211">
        <f t="shared" si="1"/>
        <v>47794776197.980011</v>
      </c>
      <c r="U3" s="211">
        <f t="shared" si="1"/>
        <v>50885526012.765862</v>
      </c>
      <c r="V3" s="211">
        <f t="shared" si="1"/>
        <v>52117119034.503052</v>
      </c>
      <c r="W3" s="211">
        <f t="shared" si="1"/>
        <v>51434423173.789963</v>
      </c>
      <c r="X3" s="211">
        <f t="shared" si="1"/>
        <v>53442789013.574326</v>
      </c>
      <c r="Y3" s="211">
        <f t="shared" si="1"/>
        <v>56448926529.928925</v>
      </c>
      <c r="Z3" s="211">
        <f t="shared" si="1"/>
        <v>59177077666.317245</v>
      </c>
      <c r="AA3" s="211">
        <f t="shared" si="1"/>
        <v>62933701628.533287</v>
      </c>
      <c r="AB3" s="211">
        <f t="shared" si="1"/>
        <v>64644552496.891808</v>
      </c>
      <c r="AC3" s="211">
        <f t="shared" si="1"/>
        <v>61271867587.181458</v>
      </c>
      <c r="AD3" s="211">
        <f t="shared" si="1"/>
        <v>58013302720.544724</v>
      </c>
      <c r="AE3" s="211">
        <f t="shared" si="1"/>
        <v>56279192527.843735</v>
      </c>
      <c r="AF3" s="211">
        <f t="shared" si="1"/>
        <v>60927937898.41436</v>
      </c>
      <c r="AG3" s="211">
        <f t="shared" si="1"/>
        <v>68145950793.432732</v>
      </c>
      <c r="AH3" s="211">
        <f t="shared" si="1"/>
        <v>66544984191.454117</v>
      </c>
      <c r="AI3" s="211">
        <f t="shared" ref="AI3:BK3" si="2">AI4+AI58</f>
        <v>64876427971.794571</v>
      </c>
      <c r="AJ3" s="211">
        <f t="shared" si="2"/>
        <v>65254285059.270439</v>
      </c>
      <c r="AK3" s="211">
        <f t="shared" si="2"/>
        <v>67949268670.933441</v>
      </c>
      <c r="AL3" s="211">
        <f t="shared" si="2"/>
        <v>71166553314.605789</v>
      </c>
      <c r="AM3" s="211">
        <f t="shared" si="2"/>
        <v>74383014464.488876</v>
      </c>
      <c r="AN3" s="211">
        <f t="shared" si="2"/>
        <v>73817907027.170486</v>
      </c>
      <c r="AO3" s="211">
        <f t="shared" si="2"/>
        <v>71343870577.94165</v>
      </c>
      <c r="AP3" s="211">
        <f t="shared" si="2"/>
        <v>67569265991.469788</v>
      </c>
      <c r="AQ3" s="211">
        <f t="shared" si="2"/>
        <v>68492019788.546494</v>
      </c>
      <c r="AR3" s="211">
        <f t="shared" si="2"/>
        <v>72689493823.5168</v>
      </c>
      <c r="AS3" s="211">
        <f t="shared" si="2"/>
        <v>78202826281.538239</v>
      </c>
      <c r="AT3" s="211">
        <f t="shared" si="2"/>
        <v>77097039453.547409</v>
      </c>
      <c r="AU3" s="211">
        <f t="shared" si="2"/>
        <v>75160562393.593353</v>
      </c>
      <c r="AV3" s="211">
        <f t="shared" si="2"/>
        <v>73244698861.999268</v>
      </c>
      <c r="AW3" s="211">
        <f t="shared" si="2"/>
        <v>75783008270.622955</v>
      </c>
      <c r="AX3" s="211">
        <f t="shared" si="2"/>
        <v>78327065612.201431</v>
      </c>
      <c r="AY3" s="211">
        <f t="shared" si="2"/>
        <v>81868786945.319458</v>
      </c>
      <c r="AZ3" s="211">
        <f t="shared" si="2"/>
        <v>81109539946.127777</v>
      </c>
      <c r="BA3" s="211">
        <f t="shared" si="2"/>
        <v>76667588900.104309</v>
      </c>
      <c r="BB3" s="211">
        <f t="shared" si="2"/>
        <v>72841916515.692795</v>
      </c>
      <c r="BC3" s="211">
        <f t="shared" si="2"/>
        <v>72986614167.084839</v>
      </c>
      <c r="BD3" s="211">
        <f t="shared" si="2"/>
        <v>76920324905.6427</v>
      </c>
      <c r="BE3" s="211">
        <f t="shared" si="2"/>
        <v>82523673326.463943</v>
      </c>
      <c r="BF3" s="211">
        <f t="shared" si="2"/>
        <v>81282779105.205475</v>
      </c>
      <c r="BG3" s="211">
        <f t="shared" si="2"/>
        <v>81373062812.43338</v>
      </c>
      <c r="BH3" s="211">
        <f t="shared" si="2"/>
        <v>81858127202.917542</v>
      </c>
      <c r="BI3" s="211">
        <f t="shared" si="2"/>
        <v>86601291521.931976</v>
      </c>
      <c r="BJ3" s="211">
        <f t="shared" si="2"/>
        <v>89551098936.503494</v>
      </c>
      <c r="BK3" s="211">
        <f t="shared" si="2"/>
        <v>92946178509.394653</v>
      </c>
      <c r="BL3" s="417">
        <f>SUM(C3:BK3)</f>
        <v>3699595120872.8994</v>
      </c>
    </row>
    <row r="4" spans="1:64" ht="16.5" thickBot="1" x14ac:dyDescent="0.3">
      <c r="A4" s="171" t="s">
        <v>751</v>
      </c>
      <c r="B4" s="624"/>
      <c r="C4" s="209">
        <f t="shared" ref="C4:AH4" si="3">C5+C6+C9+C34+C53</f>
        <v>9970421126.47789</v>
      </c>
      <c r="D4" s="209">
        <f t="shared" si="3"/>
        <v>14543811143.367481</v>
      </c>
      <c r="E4" s="209">
        <f t="shared" si="3"/>
        <v>13989285534.224873</v>
      </c>
      <c r="F4" s="209">
        <f t="shared" si="3"/>
        <v>12962826753.853792</v>
      </c>
      <c r="G4" s="209">
        <f t="shared" si="3"/>
        <v>11207556492.010078</v>
      </c>
      <c r="H4" s="209">
        <f t="shared" si="3"/>
        <v>12605507302.31572</v>
      </c>
      <c r="I4" s="209">
        <f t="shared" si="3"/>
        <v>14705421428.796051</v>
      </c>
      <c r="J4" s="209">
        <f t="shared" si="3"/>
        <v>15921668096.838791</v>
      </c>
      <c r="K4" s="209">
        <f t="shared" si="3"/>
        <v>14270017441.272779</v>
      </c>
      <c r="L4" s="209">
        <f t="shared" si="3"/>
        <v>15239200155.46365</v>
      </c>
      <c r="M4" s="209">
        <f t="shared" si="3"/>
        <v>17022154309.404839</v>
      </c>
      <c r="N4" s="209">
        <f t="shared" si="3"/>
        <v>22736786847.330452</v>
      </c>
      <c r="O4" s="209">
        <f t="shared" si="3"/>
        <v>24805446565.845451</v>
      </c>
      <c r="P4" s="209">
        <f t="shared" si="3"/>
        <v>19924665425.429394</v>
      </c>
      <c r="Q4" s="209">
        <f t="shared" si="3"/>
        <v>17607132041.45121</v>
      </c>
      <c r="R4" s="209">
        <f t="shared" si="3"/>
        <v>16364322388.320955</v>
      </c>
      <c r="S4" s="209">
        <f t="shared" si="3"/>
        <v>14927435517.492588</v>
      </c>
      <c r="T4" s="209">
        <f t="shared" si="3"/>
        <v>20035750867.924248</v>
      </c>
      <c r="U4" s="209">
        <f t="shared" si="3"/>
        <v>23074279800.972645</v>
      </c>
      <c r="V4" s="209">
        <f t="shared" si="3"/>
        <v>24472219200.972385</v>
      </c>
      <c r="W4" s="209">
        <f t="shared" si="3"/>
        <v>24028550418.521835</v>
      </c>
      <c r="X4" s="209">
        <f t="shared" si="3"/>
        <v>26265376296.568756</v>
      </c>
      <c r="Y4" s="209">
        <f t="shared" si="3"/>
        <v>29393283151.185902</v>
      </c>
      <c r="Z4" s="209">
        <f t="shared" si="3"/>
        <v>32125803765.836761</v>
      </c>
      <c r="AA4" s="209">
        <f t="shared" si="3"/>
        <v>35629487426.315353</v>
      </c>
      <c r="AB4" s="209">
        <f t="shared" si="3"/>
        <v>37611975072.936424</v>
      </c>
      <c r="AC4" s="209">
        <f t="shared" si="3"/>
        <v>34492671658.155289</v>
      </c>
      <c r="AD4" s="209">
        <f t="shared" si="3"/>
        <v>31472091897.558887</v>
      </c>
      <c r="AE4" s="209">
        <f t="shared" si="3"/>
        <v>29964765930.898224</v>
      </c>
      <c r="AF4" s="209">
        <f t="shared" si="3"/>
        <v>34683252927.509171</v>
      </c>
      <c r="AG4" s="209">
        <f t="shared" si="3"/>
        <v>41820228008.567871</v>
      </c>
      <c r="AH4" s="209">
        <f t="shared" si="3"/>
        <v>40393865172.629585</v>
      </c>
      <c r="AI4" s="209">
        <f t="shared" ref="AI4:BK4" si="4">AI5+AI6+AI9+AI34+AI53</f>
        <v>38963475319.010361</v>
      </c>
      <c r="AJ4" s="209">
        <f t="shared" si="4"/>
        <v>39562116052.526558</v>
      </c>
      <c r="AK4" s="209">
        <f t="shared" si="4"/>
        <v>42356904990.229881</v>
      </c>
      <c r="AL4" s="209">
        <f t="shared" si="4"/>
        <v>45581856739.942558</v>
      </c>
      <c r="AM4" s="209">
        <f t="shared" si="4"/>
        <v>48512175455.865974</v>
      </c>
      <c r="AN4" s="209">
        <f t="shared" si="4"/>
        <v>48220195144.587906</v>
      </c>
      <c r="AO4" s="209">
        <f t="shared" si="4"/>
        <v>46000143618.066063</v>
      </c>
      <c r="AP4" s="209">
        <f t="shared" si="4"/>
        <v>42463329185.412308</v>
      </c>
      <c r="AQ4" s="209">
        <f t="shared" si="4"/>
        <v>43604749889.640442</v>
      </c>
      <c r="AR4" s="209">
        <f t="shared" si="4"/>
        <v>47902927431.762184</v>
      </c>
      <c r="AS4" s="209">
        <f t="shared" si="4"/>
        <v>53314769196.935059</v>
      </c>
      <c r="AT4" s="209">
        <f t="shared" si="4"/>
        <v>52366067236.095673</v>
      </c>
      <c r="AU4" s="209">
        <f t="shared" si="4"/>
        <v>50651305063.293053</v>
      </c>
      <c r="AV4" s="209">
        <f t="shared" si="4"/>
        <v>48940456558.850403</v>
      </c>
      <c r="AW4" s="209">
        <f t="shared" si="4"/>
        <v>51560388914.625526</v>
      </c>
      <c r="AX4" s="209">
        <f t="shared" si="4"/>
        <v>54093088523.355438</v>
      </c>
      <c r="AY4" s="209">
        <f t="shared" si="4"/>
        <v>57324835963.624908</v>
      </c>
      <c r="AZ4" s="209">
        <f t="shared" si="4"/>
        <v>56822755571.584656</v>
      </c>
      <c r="BA4" s="209">
        <f t="shared" si="4"/>
        <v>52618658309.379303</v>
      </c>
      <c r="BB4" s="209">
        <f t="shared" si="4"/>
        <v>49014491039.896996</v>
      </c>
      <c r="BC4" s="209">
        <f t="shared" si="4"/>
        <v>49368636026.218262</v>
      </c>
      <c r="BD4" s="209">
        <f t="shared" si="4"/>
        <v>53371944219.70533</v>
      </c>
      <c r="BE4" s="209">
        <f t="shared" si="4"/>
        <v>58859537875.455788</v>
      </c>
      <c r="BF4" s="209">
        <f t="shared" si="4"/>
        <v>57769508669.126541</v>
      </c>
      <c r="BG4" s="209">
        <f t="shared" si="4"/>
        <v>58078195931.283653</v>
      </c>
      <c r="BH4" s="209">
        <f t="shared" si="4"/>
        <v>58764007936.697037</v>
      </c>
      <c r="BI4" s="209">
        <f t="shared" si="4"/>
        <v>63581103230.640678</v>
      </c>
      <c r="BJ4" s="209">
        <f t="shared" si="4"/>
        <v>66507586700.141411</v>
      </c>
      <c r="BK4" s="209">
        <f t="shared" si="4"/>
        <v>69571603507.961792</v>
      </c>
      <c r="BL4" s="417">
        <f t="shared" ref="BL4:BL92" si="5">SUM(C4:BK4)</f>
        <v>2240014074468.3652</v>
      </c>
    </row>
    <row r="5" spans="1:64" x14ac:dyDescent="0.25">
      <c r="A5" s="177" t="s">
        <v>752</v>
      </c>
      <c r="B5" s="165"/>
      <c r="C5" s="662">
        <f>(' CALCULATIONS'!N19+' CALCULATIONS'!N89+' CALCULATIONS'!N320)*TABLES!D729</f>
        <v>220230255.07380483</v>
      </c>
      <c r="D5" s="662">
        <f>TCF!C129</f>
        <v>137060048.1940279</v>
      </c>
      <c r="E5" s="662">
        <f>TCF!D129</f>
        <v>107954862.89212418</v>
      </c>
      <c r="F5" s="662">
        <f>TCF!E129</f>
        <v>109461819.30724669</v>
      </c>
      <c r="G5" s="662">
        <f>TCF!F129</f>
        <v>81580963.622829437</v>
      </c>
      <c r="H5" s="662">
        <f>TCF!G129</f>
        <v>134488482.10145855</v>
      </c>
      <c r="I5" s="662">
        <f>TCF!H129</f>
        <v>174780740.10166502</v>
      </c>
      <c r="J5" s="662">
        <f>TCF!I129</f>
        <v>165767520.75436306</v>
      </c>
      <c r="K5" s="662">
        <f>TCF!J129</f>
        <v>102675497.72803426</v>
      </c>
      <c r="L5" s="662">
        <f>TCF!K129</f>
        <v>125099862.09841728</v>
      </c>
      <c r="M5" s="662">
        <f>TCF!L129</f>
        <v>134332584.76162243</v>
      </c>
      <c r="N5" s="662">
        <f>TCF!M129</f>
        <v>151722222.52736664</v>
      </c>
      <c r="O5" s="662">
        <f>TCF!N129</f>
        <v>247226586.70493698</v>
      </c>
      <c r="P5" s="662">
        <f>TCF!O129</f>
        <v>256774904.72022915</v>
      </c>
      <c r="Q5" s="662">
        <f>TCF!P129</f>
        <v>195214587.74444675</v>
      </c>
      <c r="R5" s="662">
        <f>TCF!Q129</f>
        <v>213602136.79364157</v>
      </c>
      <c r="S5" s="662">
        <f>TCF!R129</f>
        <v>193449747.5321126</v>
      </c>
      <c r="T5" s="662">
        <f>TCF!S129</f>
        <v>256796905.24763536</v>
      </c>
      <c r="U5" s="662">
        <f>TCF!T129</f>
        <v>290182962.33340549</v>
      </c>
      <c r="V5" s="662">
        <f>TCF!U129</f>
        <v>317616575.45950413</v>
      </c>
      <c r="W5" s="662">
        <f>TCF!V129</f>
        <v>211419182.4108305</v>
      </c>
      <c r="X5" s="662">
        <f>TCF!W129</f>
        <v>273312626.77729988</v>
      </c>
      <c r="Y5" s="662">
        <f>TCF!X129</f>
        <v>265182182.78251076</v>
      </c>
      <c r="Z5" s="662">
        <f>TCF!Y129</f>
        <v>309454284.4421978</v>
      </c>
      <c r="AA5" s="662">
        <f>TCF!Z129</f>
        <v>415807742.77734756</v>
      </c>
      <c r="AB5" s="662">
        <f>TCF!AA129</f>
        <v>309923820.63477898</v>
      </c>
      <c r="AC5" s="662">
        <f>TCF!AB129</f>
        <v>205464545.76675606</v>
      </c>
      <c r="AD5" s="662">
        <f>TCF!AC129</f>
        <v>230003610.38005257</v>
      </c>
      <c r="AE5" s="662">
        <f>TCF!AD129</f>
        <v>183986784.850214</v>
      </c>
      <c r="AF5" s="662">
        <f>TCF!AE129</f>
        <v>299965641.78324699</v>
      </c>
      <c r="AG5" s="662">
        <f>TCF!AF129</f>
        <v>400722966.90127945</v>
      </c>
      <c r="AH5" s="662">
        <f>TCF!AG129</f>
        <v>269254480.14373398</v>
      </c>
      <c r="AI5" s="662">
        <f>TCF!AH129</f>
        <v>246600939.5410347</v>
      </c>
      <c r="AJ5" s="662">
        <f>TCF!AI129</f>
        <v>265137264.51496506</v>
      </c>
      <c r="AK5" s="662">
        <f>TCF!AJ129</f>
        <v>250665981.4345932</v>
      </c>
      <c r="AL5" s="662">
        <f>TCF!AK129</f>
        <v>302871752.65750504</v>
      </c>
      <c r="AM5" s="662">
        <f>TCF!AL129</f>
        <v>372722730.35779953</v>
      </c>
      <c r="AN5" s="662">
        <f>TCF!AM129</f>
        <v>414586702.59761047</v>
      </c>
      <c r="AO5" s="662">
        <f>TCF!AN129</f>
        <v>450903562.61138916</v>
      </c>
      <c r="AP5" s="662">
        <f>TCF!AO129</f>
        <v>382433482.75605392</v>
      </c>
      <c r="AQ5" s="662">
        <f>TCF!AP129</f>
        <v>436103889.60557556</v>
      </c>
      <c r="AR5" s="662">
        <f>TCF!AQ129</f>
        <v>478416870.39165497</v>
      </c>
      <c r="AS5" s="662">
        <f>TCF!AR129</f>
        <v>593713270.04330063</v>
      </c>
      <c r="AT5" s="662">
        <f>TCF!AS129</f>
        <v>508431321.48962402</v>
      </c>
      <c r="AU5" s="662">
        <f>TCF!AT129</f>
        <v>410456832.52386475</v>
      </c>
      <c r="AV5" s="662">
        <f>TCF!AU129</f>
        <v>361480022.08298492</v>
      </c>
      <c r="AW5" s="662">
        <f>TCF!AV129</f>
        <v>404393167.80964279</v>
      </c>
      <c r="AX5" s="662">
        <f>TCF!AW129</f>
        <v>452435539.56317139</v>
      </c>
      <c r="AY5" s="662">
        <f>TCF!AX129</f>
        <v>594033104.02087784</v>
      </c>
      <c r="AZ5" s="662">
        <f>TCF!AY129</f>
        <v>351855629.9182663</v>
      </c>
      <c r="BA5" s="662">
        <f>TCF!AZ129</f>
        <v>362385595.56401825</v>
      </c>
      <c r="BB5" s="662">
        <f>TCF!BA129</f>
        <v>339526554.83851242</v>
      </c>
      <c r="BC5" s="662">
        <f>TCF!BB129</f>
        <v>340101381.37088013</v>
      </c>
      <c r="BD5" s="662">
        <f>TCF!BC129</f>
        <v>409294258.5004158</v>
      </c>
      <c r="BE5" s="662">
        <f>TCF!BD129</f>
        <v>520160505.28941727</v>
      </c>
      <c r="BF5" s="662">
        <f>TCF!BE129</f>
        <v>442926773.3235321</v>
      </c>
      <c r="BG5" s="662">
        <f>TCF!BF129</f>
        <v>430184365.59868622</v>
      </c>
      <c r="BH5" s="662">
        <f>TCF!BG129</f>
        <v>418630935.68843842</v>
      </c>
      <c r="BI5" s="662">
        <f>TCF!BH129</f>
        <v>465586055.81801605</v>
      </c>
      <c r="BJ5" s="662">
        <f>TCF!BI129</f>
        <v>445041978.09189606</v>
      </c>
      <c r="BK5" s="662">
        <f>TCF!BJ129</f>
        <v>577077962.80340576</v>
      </c>
      <c r="BL5" s="417">
        <f t="shared" si="5"/>
        <v>19018675566.156254</v>
      </c>
    </row>
    <row r="6" spans="1:64" x14ac:dyDescent="0.25">
      <c r="A6" s="173" t="s">
        <v>753</v>
      </c>
      <c r="B6" s="165"/>
      <c r="C6" s="662">
        <f>C7+C8</f>
        <v>0</v>
      </c>
      <c r="D6" s="662">
        <f>D7+D8</f>
        <v>0</v>
      </c>
      <c r="E6" s="662">
        <f t="shared" ref="E6:BK6" si="6">E7+E8</f>
        <v>0</v>
      </c>
      <c r="F6" s="662">
        <f t="shared" si="6"/>
        <v>0</v>
      </c>
      <c r="G6" s="662">
        <f t="shared" si="6"/>
        <v>0</v>
      </c>
      <c r="H6" s="662">
        <f t="shared" si="6"/>
        <v>0</v>
      </c>
      <c r="I6" s="662">
        <f t="shared" si="6"/>
        <v>0</v>
      </c>
      <c r="J6" s="662">
        <f t="shared" si="6"/>
        <v>0</v>
      </c>
      <c r="K6" s="662">
        <f t="shared" si="6"/>
        <v>1162352797.8871186</v>
      </c>
      <c r="L6" s="662">
        <f t="shared" si="6"/>
        <v>2893196495.7098675</v>
      </c>
      <c r="M6" s="662">
        <f t="shared" si="6"/>
        <v>4919817330.5564756</v>
      </c>
      <c r="N6" s="662">
        <f t="shared" si="6"/>
        <v>9640706226.649929</v>
      </c>
      <c r="O6" s="662">
        <f t="shared" si="6"/>
        <v>9789874459.2097168</v>
      </c>
      <c r="P6" s="662">
        <f t="shared" si="6"/>
        <v>0</v>
      </c>
      <c r="Q6" s="662">
        <f t="shared" si="6"/>
        <v>0</v>
      </c>
      <c r="R6" s="662">
        <f t="shared" si="6"/>
        <v>0</v>
      </c>
      <c r="S6" s="662">
        <f t="shared" si="6"/>
        <v>0</v>
      </c>
      <c r="T6" s="662">
        <f t="shared" si="6"/>
        <v>3750316023.7869835</v>
      </c>
      <c r="U6" s="662">
        <f t="shared" si="6"/>
        <v>5228671788.867569</v>
      </c>
      <c r="V6" s="662">
        <f t="shared" si="6"/>
        <v>5142897325.03687</v>
      </c>
      <c r="W6" s="662">
        <f t="shared" si="6"/>
        <v>6527607406.8987846</v>
      </c>
      <c r="X6" s="662">
        <f t="shared" si="6"/>
        <v>9072393241.5620232</v>
      </c>
      <c r="Y6" s="662">
        <f t="shared" si="6"/>
        <v>12726524243.511839</v>
      </c>
      <c r="Z6" s="662">
        <f t="shared" si="6"/>
        <v>14104424660.304361</v>
      </c>
      <c r="AA6" s="662">
        <f t="shared" si="6"/>
        <v>15656630903.03754</v>
      </c>
      <c r="AB6" s="662">
        <f t="shared" si="6"/>
        <v>11940903130.955805</v>
      </c>
      <c r="AC6" s="662">
        <f t="shared" si="6"/>
        <v>11594337060.417311</v>
      </c>
      <c r="AD6" s="662">
        <f t="shared" si="6"/>
        <v>12576758612.1366</v>
      </c>
      <c r="AE6" s="662">
        <f t="shared" si="6"/>
        <v>13941282937.13448</v>
      </c>
      <c r="AF6" s="662">
        <f t="shared" si="6"/>
        <v>16571817804.498285</v>
      </c>
      <c r="AG6" s="662">
        <f t="shared" si="6"/>
        <v>20004123128.557789</v>
      </c>
      <c r="AH6" s="662">
        <f t="shared" si="6"/>
        <v>19292279240.285564</v>
      </c>
      <c r="AI6" s="662">
        <f t="shared" si="6"/>
        <v>20719296154.486057</v>
      </c>
      <c r="AJ6" s="662">
        <f t="shared" si="6"/>
        <v>22409908135.520897</v>
      </c>
      <c r="AK6" s="662">
        <f t="shared" si="6"/>
        <v>25573330374.683739</v>
      </c>
      <c r="AL6" s="662">
        <f t="shared" si="6"/>
        <v>27818727461.110142</v>
      </c>
      <c r="AM6" s="662">
        <f t="shared" si="6"/>
        <v>30151303249.098652</v>
      </c>
      <c r="AN6" s="662">
        <f t="shared" si="6"/>
        <v>24863067768.351585</v>
      </c>
      <c r="AO6" s="662">
        <f t="shared" si="6"/>
        <v>24235107078.12661</v>
      </c>
      <c r="AP6" s="662">
        <f t="shared" si="6"/>
        <v>19522926494.359974</v>
      </c>
      <c r="AQ6" s="662">
        <f t="shared" si="6"/>
        <v>21147558902.494484</v>
      </c>
      <c r="AR6" s="662">
        <f t="shared" si="6"/>
        <v>23960529794.487228</v>
      </c>
      <c r="AS6" s="662">
        <f t="shared" si="6"/>
        <v>26651351412.284519</v>
      </c>
      <c r="AT6" s="662">
        <f t="shared" si="6"/>
        <v>24988236092.99366</v>
      </c>
      <c r="AU6" s="662">
        <f t="shared" si="6"/>
        <v>25669843439.476513</v>
      </c>
      <c r="AV6" s="662">
        <f t="shared" si="6"/>
        <v>26608019101.509777</v>
      </c>
      <c r="AW6" s="662">
        <f t="shared" si="6"/>
        <v>30600790337.258705</v>
      </c>
      <c r="AX6" s="662">
        <f t="shared" si="6"/>
        <v>32149019470.289021</v>
      </c>
      <c r="AY6" s="662">
        <f t="shared" si="6"/>
        <v>33508776825.060608</v>
      </c>
      <c r="AZ6" s="662">
        <f t="shared" si="6"/>
        <v>29217207233.810402</v>
      </c>
      <c r="BA6" s="662">
        <f t="shared" si="6"/>
        <v>27050957642.282848</v>
      </c>
      <c r="BB6" s="662">
        <f t="shared" si="6"/>
        <v>26344465568.513432</v>
      </c>
      <c r="BC6" s="662">
        <f t="shared" si="6"/>
        <v>28390890723.035954</v>
      </c>
      <c r="BD6" s="662">
        <f t="shared" si="6"/>
        <v>30617986163.435841</v>
      </c>
      <c r="BE6" s="662">
        <f t="shared" si="6"/>
        <v>33476448152.228714</v>
      </c>
      <c r="BF6" s="662">
        <f t="shared" si="6"/>
        <v>31326238642.361954</v>
      </c>
      <c r="BG6" s="662">
        <f t="shared" si="6"/>
        <v>32978860079.049706</v>
      </c>
      <c r="BH6" s="662">
        <f t="shared" si="6"/>
        <v>34447700505.476288</v>
      </c>
      <c r="BI6" s="662">
        <f t="shared" si="6"/>
        <v>39905079167.178368</v>
      </c>
      <c r="BJ6" s="662">
        <f t="shared" si="6"/>
        <v>41911696651.180916</v>
      </c>
      <c r="BK6" s="662">
        <f t="shared" si="6"/>
        <v>43994575214.071922</v>
      </c>
      <c r="BL6" s="417">
        <f t="shared" si="5"/>
        <v>1046776812651.2235</v>
      </c>
    </row>
    <row r="7" spans="1:64" x14ac:dyDescent="0.25">
      <c r="A7" s="174" t="s">
        <v>754</v>
      </c>
      <c r="B7" s="166"/>
      <c r="C7" s="662">
        <v>0</v>
      </c>
      <c r="D7" s="662">
        <f>C7+TCF!C128-TCF!C116</f>
        <v>0</v>
      </c>
      <c r="E7" s="662">
        <f>D7+TCF!D128-TCF!D116</f>
        <v>0</v>
      </c>
      <c r="F7" s="662">
        <f>E7+TCF!E128-TCF!E116</f>
        <v>0</v>
      </c>
      <c r="G7" s="662">
        <f>F7+TCF!F128-TCF!F116</f>
        <v>0</v>
      </c>
      <c r="H7" s="662">
        <f>G7+TCF!G128-TCF!G116</f>
        <v>0</v>
      </c>
      <c r="I7" s="662">
        <f>H7+TCF!H128-TCF!H116</f>
        <v>0</v>
      </c>
      <c r="J7" s="662">
        <f>I7+TCF!I128-TCF!I116</f>
        <v>0</v>
      </c>
      <c r="K7" s="662">
        <f>J7+TCF!J128-TCF!J116</f>
        <v>1162352797.8871186</v>
      </c>
      <c r="L7" s="662">
        <f>K7+TCF!K128-TCF!K116</f>
        <v>2893196495.7098675</v>
      </c>
      <c r="M7" s="662">
        <f>L7+TCF!L128-TCF!L116</f>
        <v>4919817330.5564756</v>
      </c>
      <c r="N7" s="662">
        <f>M7+TCF!M128-TCF!M116</f>
        <v>9640706226.649929</v>
      </c>
      <c r="O7" s="662">
        <f>N7+TCF!N128-TCF!N116</f>
        <v>9789874459.2097168</v>
      </c>
      <c r="P7" s="662">
        <f>O7+TCF!O128-TCF!O116</f>
        <v>0</v>
      </c>
      <c r="Q7" s="662">
        <f>P7+TCF!P128-TCF!P116</f>
        <v>0</v>
      </c>
      <c r="R7" s="662">
        <f>Q7+TCF!Q128-TCF!Q116</f>
        <v>0</v>
      </c>
      <c r="S7" s="662">
        <f>R7+TCF!R128-TCF!R116</f>
        <v>0</v>
      </c>
      <c r="T7" s="662">
        <f>S7+TCF!S128-TCF!S116</f>
        <v>3750316023.7869835</v>
      </c>
      <c r="U7" s="662">
        <f>T7+TCF!T128-TCF!T116</f>
        <v>5228671788.867569</v>
      </c>
      <c r="V7" s="662">
        <f>U7+TCF!U128-TCF!U116</f>
        <v>5142897325.03687</v>
      </c>
      <c r="W7" s="662">
        <f>V7+TCF!V128-TCF!V116</f>
        <v>6527607406.8987846</v>
      </c>
      <c r="X7" s="662">
        <f>W7+TCF!W128-TCF!W116</f>
        <v>9072393241.5620232</v>
      </c>
      <c r="Y7" s="662">
        <f>X7+TCF!X128-TCF!X116</f>
        <v>12726524243.511839</v>
      </c>
      <c r="Z7" s="662">
        <f>Y7+TCF!Y128-TCF!Y116</f>
        <v>14104424660.304361</v>
      </c>
      <c r="AA7" s="662">
        <f>Z7+TCF!Z128-TCF!Z116</f>
        <v>15656630903.03754</v>
      </c>
      <c r="AB7" s="662">
        <f>AA7+TCF!AA128-TCF!AA116</f>
        <v>11940903130.955805</v>
      </c>
      <c r="AC7" s="662">
        <f>AB7+TCF!AB128-TCF!AB116</f>
        <v>11594337060.417311</v>
      </c>
      <c r="AD7" s="662">
        <f>AC7+TCF!AC128-TCF!AC116</f>
        <v>12576758612.1366</v>
      </c>
      <c r="AE7" s="662">
        <f>AD7+TCF!AD128-TCF!AD116</f>
        <v>13941282937.13448</v>
      </c>
      <c r="AF7" s="662">
        <f>AE7+TCF!AE128-TCF!AE116</f>
        <v>16571817804.498285</v>
      </c>
      <c r="AG7" s="662">
        <f>AF7+TCF!AF128-TCF!AF116</f>
        <v>20004123128.557789</v>
      </c>
      <c r="AH7" s="662">
        <f>AG7+TCF!AG128-TCF!AG116</f>
        <v>19292279240.285564</v>
      </c>
      <c r="AI7" s="662">
        <f>AH7+TCF!AH128-TCF!AH116</f>
        <v>20719296154.486057</v>
      </c>
      <c r="AJ7" s="662">
        <f>AI7+TCF!AI128-TCF!AI116</f>
        <v>22409908135.520897</v>
      </c>
      <c r="AK7" s="662">
        <f>AJ7+TCF!AJ128-TCF!AJ116</f>
        <v>25573330374.683739</v>
      </c>
      <c r="AL7" s="662">
        <f>AK7+TCF!AK128-TCF!AK116</f>
        <v>27818727461.110142</v>
      </c>
      <c r="AM7" s="662">
        <f>AL7+TCF!AL128-TCF!AL116</f>
        <v>30151303249.098652</v>
      </c>
      <c r="AN7" s="662">
        <f>AM7+TCF!AM128-TCF!AM116</f>
        <v>24863067768.351585</v>
      </c>
      <c r="AO7" s="662">
        <f>AN7+TCF!AN128-TCF!AN116</f>
        <v>24235107078.12661</v>
      </c>
      <c r="AP7" s="662">
        <f>AO7+TCF!AO128-TCF!AO116</f>
        <v>19522926494.359974</v>
      </c>
      <c r="AQ7" s="662">
        <f>AP7+TCF!AP128-TCF!AP116</f>
        <v>21147558902.494484</v>
      </c>
      <c r="AR7" s="662">
        <f>AQ7+TCF!AQ128-TCF!AQ116</f>
        <v>23960529794.487228</v>
      </c>
      <c r="AS7" s="662">
        <f>AR7+TCF!AR128-TCF!AR116</f>
        <v>26651351412.284519</v>
      </c>
      <c r="AT7" s="662">
        <f>AS7+TCF!AS128-TCF!AS116</f>
        <v>24988236092.99366</v>
      </c>
      <c r="AU7" s="662">
        <f>AT7+TCF!AT128-TCF!AT116</f>
        <v>25669843439.476513</v>
      </c>
      <c r="AV7" s="662">
        <f>AU7+TCF!AU128-TCF!AU116</f>
        <v>26608019101.509777</v>
      </c>
      <c r="AW7" s="662">
        <f>AV7+TCF!AV128-TCF!AV116</f>
        <v>30600790337.258705</v>
      </c>
      <c r="AX7" s="662">
        <f>AW7+TCF!AW128-TCF!AW116</f>
        <v>32149019470.289021</v>
      </c>
      <c r="AY7" s="662">
        <f>AX7+TCF!AX128-TCF!AX116</f>
        <v>33508776825.060608</v>
      </c>
      <c r="AZ7" s="662">
        <f>AY7+TCF!AY128-TCF!AY116</f>
        <v>29217207233.810402</v>
      </c>
      <c r="BA7" s="662">
        <f>AZ7+TCF!AZ128-TCF!AZ116</f>
        <v>27050957642.282848</v>
      </c>
      <c r="BB7" s="662">
        <f>BA7+TCF!BA128-TCF!BA116</f>
        <v>26344465568.513432</v>
      </c>
      <c r="BC7" s="662">
        <f>BB7+TCF!BB128-TCF!BB116</f>
        <v>28390890723.035954</v>
      </c>
      <c r="BD7" s="662">
        <f>BC7+TCF!BC128-TCF!BC116</f>
        <v>30617986163.435841</v>
      </c>
      <c r="BE7" s="662">
        <f>BD7+TCF!BD128-TCF!BD116</f>
        <v>33476448152.228714</v>
      </c>
      <c r="BF7" s="662">
        <f>BE7+TCF!BE128-TCF!BE116</f>
        <v>31326238642.361954</v>
      </c>
      <c r="BG7" s="662">
        <f>BF7+TCF!BF128-TCF!BF116</f>
        <v>32978860079.049706</v>
      </c>
      <c r="BH7" s="662">
        <f>BG7+TCF!BG128-TCF!BG116</f>
        <v>34447700505.476288</v>
      </c>
      <c r="BI7" s="662">
        <f>BH7+TCF!BH128-TCF!BH116</f>
        <v>39905079167.178368</v>
      </c>
      <c r="BJ7" s="662">
        <f>BI7+TCF!BI128-TCF!BI116</f>
        <v>41911696651.180916</v>
      </c>
      <c r="BK7" s="662">
        <f>BJ7+TCF!BJ128-TCF!BJ116</f>
        <v>43994575214.071922</v>
      </c>
      <c r="BL7" s="417">
        <f t="shared" si="5"/>
        <v>1046776812651.2235</v>
      </c>
    </row>
    <row r="8" spans="1:64" x14ac:dyDescent="0.25">
      <c r="A8" s="174" t="s">
        <v>755</v>
      </c>
      <c r="B8" s="166"/>
      <c r="C8" s="662">
        <v>0</v>
      </c>
      <c r="D8" s="662">
        <f>C8+SCI!C288-TCF!C117</f>
        <v>0</v>
      </c>
      <c r="E8" s="662">
        <f>D8+SCI!D288-TCF!D117</f>
        <v>0</v>
      </c>
      <c r="F8" s="662">
        <f>E8+SCI!E288-TCF!E117</f>
        <v>0</v>
      </c>
      <c r="G8" s="662">
        <f>F8+SCI!F288-TCF!F117</f>
        <v>0</v>
      </c>
      <c r="H8" s="662">
        <f>G8+SCI!G288-TCF!G117</f>
        <v>0</v>
      </c>
      <c r="I8" s="662">
        <f>H8+SCI!H288-TCF!H117</f>
        <v>0</v>
      </c>
      <c r="J8" s="662">
        <f>I8+SCI!I288-TCF!I117</f>
        <v>0</v>
      </c>
      <c r="K8" s="662">
        <f>J8+SCI!J288-TCF!J117</f>
        <v>0</v>
      </c>
      <c r="L8" s="662">
        <f>K8+SCI!K288-TCF!K117</f>
        <v>0</v>
      </c>
      <c r="M8" s="662">
        <f>L8+SCI!L288-TCF!L117</f>
        <v>0</v>
      </c>
      <c r="N8" s="662">
        <f>M8+SCI!M288-TCF!M117</f>
        <v>0</v>
      </c>
      <c r="O8" s="662">
        <f>N8+SCI!N288-TCF!N117</f>
        <v>0</v>
      </c>
      <c r="P8" s="662">
        <f>O8+SCI!O288-TCF!O117</f>
        <v>0</v>
      </c>
      <c r="Q8" s="662">
        <f>P8+SCI!P288-TCF!P117</f>
        <v>0</v>
      </c>
      <c r="R8" s="662">
        <f>Q8+SCI!Q288-TCF!Q117</f>
        <v>0</v>
      </c>
      <c r="S8" s="662">
        <f>R8+SCI!R288-TCF!R117</f>
        <v>0</v>
      </c>
      <c r="T8" s="662">
        <f>S8+SCI!S288-TCF!S117</f>
        <v>0</v>
      </c>
      <c r="U8" s="662">
        <f>T8+SCI!T288-TCF!T117</f>
        <v>0</v>
      </c>
      <c r="V8" s="662">
        <f>U8+SCI!U288-TCF!U117</f>
        <v>0</v>
      </c>
      <c r="W8" s="662">
        <f>V8+SCI!V288-TCF!V117</f>
        <v>0</v>
      </c>
      <c r="X8" s="662">
        <f>W8+SCI!W288-TCF!W117</f>
        <v>0</v>
      </c>
      <c r="Y8" s="662">
        <f>X8+SCI!X288-TCF!X117</f>
        <v>0</v>
      </c>
      <c r="Z8" s="662">
        <f>Y8+SCI!Y288-TCF!Y117</f>
        <v>0</v>
      </c>
      <c r="AA8" s="662">
        <f>Z8+SCI!Z288-TCF!Z117</f>
        <v>0</v>
      </c>
      <c r="AB8" s="662">
        <f>AA8+SCI!AA288-TCF!AA117</f>
        <v>0</v>
      </c>
      <c r="AC8" s="662">
        <f>AB8+SCI!AB288-TCF!AB117</f>
        <v>0</v>
      </c>
      <c r="AD8" s="662">
        <f>AC8+SCI!AC288-TCF!AC117</f>
        <v>0</v>
      </c>
      <c r="AE8" s="662">
        <f>AD8+SCI!AD288-TCF!AD117</f>
        <v>0</v>
      </c>
      <c r="AF8" s="662">
        <f>AE8+SCI!AE288-TCF!AE117</f>
        <v>0</v>
      </c>
      <c r="AG8" s="662">
        <f>AF8+SCI!AF288-TCF!AF117</f>
        <v>0</v>
      </c>
      <c r="AH8" s="662">
        <f>AG8+SCI!AG288-TCF!AG117</f>
        <v>0</v>
      </c>
      <c r="AI8" s="662">
        <f>AH8+SCI!AH288-TCF!AH117</f>
        <v>0</v>
      </c>
      <c r="AJ8" s="662">
        <f>AI8+SCI!AI288-TCF!AI117</f>
        <v>0</v>
      </c>
      <c r="AK8" s="662">
        <f>AJ8+SCI!AJ288-TCF!AJ117</f>
        <v>0</v>
      </c>
      <c r="AL8" s="662">
        <f>AK8+SCI!AK288-TCF!AK117</f>
        <v>0</v>
      </c>
      <c r="AM8" s="662">
        <f>AL8+SCI!AL288-TCF!AL117</f>
        <v>0</v>
      </c>
      <c r="AN8" s="662">
        <f>AM8+SCI!AM288-TCF!AM117</f>
        <v>0</v>
      </c>
      <c r="AO8" s="662">
        <f>AN8+SCI!AN288-TCF!AN117</f>
        <v>0</v>
      </c>
      <c r="AP8" s="662">
        <f>AO8+SCI!AO288-TCF!AO117</f>
        <v>0</v>
      </c>
      <c r="AQ8" s="662">
        <f>AP8+SCI!AP288-TCF!AP117</f>
        <v>0</v>
      </c>
      <c r="AR8" s="662">
        <f>AQ8+SCI!AQ288-TCF!AQ117</f>
        <v>0</v>
      </c>
      <c r="AS8" s="662">
        <f>AR8+SCI!AR288-TCF!AR117</f>
        <v>0</v>
      </c>
      <c r="AT8" s="662">
        <f>AS8+SCI!AS288-TCF!AS117</f>
        <v>0</v>
      </c>
      <c r="AU8" s="662">
        <f>AT8+SCI!AT288-TCF!AT117</f>
        <v>0</v>
      </c>
      <c r="AV8" s="662">
        <f>AU8+SCI!AU288-TCF!AU117</f>
        <v>0</v>
      </c>
      <c r="AW8" s="662">
        <f>AV8+SCI!AV288-TCF!AV117</f>
        <v>0</v>
      </c>
      <c r="AX8" s="662">
        <f>AW8+SCI!AW288-TCF!AW117</f>
        <v>0</v>
      </c>
      <c r="AY8" s="662">
        <f>AX8+SCI!AX288-TCF!AX117</f>
        <v>0</v>
      </c>
      <c r="AZ8" s="662">
        <f>AY8+SCI!AY288-TCF!AY117</f>
        <v>0</v>
      </c>
      <c r="BA8" s="662">
        <f>AZ8+SCI!AZ288-TCF!AZ117</f>
        <v>0</v>
      </c>
      <c r="BB8" s="662">
        <f>BA8+SCI!BA288-TCF!BA117</f>
        <v>0</v>
      </c>
      <c r="BC8" s="662">
        <f>BB8+SCI!BB288-TCF!BB117</f>
        <v>0</v>
      </c>
      <c r="BD8" s="662">
        <f>BC8+SCI!BC288-TCF!BC117</f>
        <v>0</v>
      </c>
      <c r="BE8" s="662">
        <f>BD8+SCI!BD288-TCF!BD117</f>
        <v>0</v>
      </c>
      <c r="BF8" s="662">
        <f>BE8+SCI!BE288-TCF!BE117</f>
        <v>0</v>
      </c>
      <c r="BG8" s="662">
        <f>BF8+SCI!BF288-TCF!BF117</f>
        <v>0</v>
      </c>
      <c r="BH8" s="662">
        <f>BG8+SCI!BG288-TCF!BG117</f>
        <v>0</v>
      </c>
      <c r="BI8" s="662">
        <f>BH8+SCI!BH288-TCF!BH117</f>
        <v>0</v>
      </c>
      <c r="BJ8" s="662">
        <f>BI8+SCI!BI288-TCF!BI117</f>
        <v>0</v>
      </c>
      <c r="BK8" s="662">
        <f>BJ8+SCI!BJ288-TCF!BJ117</f>
        <v>0</v>
      </c>
      <c r="BL8" s="417">
        <f t="shared" si="5"/>
        <v>0</v>
      </c>
    </row>
    <row r="9" spans="1:64" x14ac:dyDescent="0.25">
      <c r="A9" s="175" t="s">
        <v>756</v>
      </c>
      <c r="B9" s="625"/>
      <c r="C9" s="663">
        <f>C10+C20+C27</f>
        <v>7725386222.5348864</v>
      </c>
      <c r="D9" s="663">
        <f t="shared" ref="D9:BK9" si="7">D10+D20+D27</f>
        <v>8866255711.8101025</v>
      </c>
      <c r="E9" s="663">
        <f t="shared" si="7"/>
        <v>8746105494.499197</v>
      </c>
      <c r="F9" s="663">
        <f t="shared" si="7"/>
        <v>7985477888.5214672</v>
      </c>
      <c r="G9" s="663">
        <f t="shared" si="7"/>
        <v>6556752151.6349306</v>
      </c>
      <c r="H9" s="663">
        <f t="shared" si="7"/>
        <v>7416778469.7829142</v>
      </c>
      <c r="I9" s="663">
        <f t="shared" si="7"/>
        <v>9303096224.2635193</v>
      </c>
      <c r="J9" s="663">
        <f t="shared" si="7"/>
        <v>10721026378.093338</v>
      </c>
      <c r="K9" s="663">
        <f t="shared" si="7"/>
        <v>9453063965.5984612</v>
      </c>
      <c r="L9" s="663">
        <f t="shared" si="7"/>
        <v>8586754056.643198</v>
      </c>
      <c r="M9" s="663">
        <f t="shared" si="7"/>
        <v>8407513215.875946</v>
      </c>
      <c r="N9" s="663">
        <f t="shared" si="7"/>
        <v>9291829386.6585102</v>
      </c>
      <c r="O9" s="663">
        <f t="shared" si="7"/>
        <v>12256022708.996187</v>
      </c>
      <c r="P9" s="663">
        <f t="shared" si="7"/>
        <v>13204832603.51491</v>
      </c>
      <c r="Q9" s="663">
        <f t="shared" si="7"/>
        <v>11480051772.187702</v>
      </c>
      <c r="R9" s="663">
        <f t="shared" si="7"/>
        <v>10500890063.736668</v>
      </c>
      <c r="S9" s="663">
        <f t="shared" si="7"/>
        <v>9503768024.4557877</v>
      </c>
      <c r="T9" s="663">
        <f t="shared" si="7"/>
        <v>10603026929.841787</v>
      </c>
      <c r="U9" s="663">
        <f t="shared" si="7"/>
        <v>12181083208.379402</v>
      </c>
      <c r="V9" s="663">
        <f t="shared" si="7"/>
        <v>13885615027.178036</v>
      </c>
      <c r="W9" s="663">
        <f t="shared" si="7"/>
        <v>12745653870.265623</v>
      </c>
      <c r="X9" s="663">
        <f t="shared" si="7"/>
        <v>12331156224.80175</v>
      </c>
      <c r="Y9" s="663">
        <f t="shared" si="7"/>
        <v>12058351310.655796</v>
      </c>
      <c r="Z9" s="663">
        <f t="shared" si="7"/>
        <v>13151778583.114607</v>
      </c>
      <c r="AA9" s="663">
        <f t="shared" si="7"/>
        <v>16231324475.074665</v>
      </c>
      <c r="AB9" s="663">
        <f t="shared" si="7"/>
        <v>16848131320.595129</v>
      </c>
      <c r="AC9" s="663">
        <f t="shared" si="7"/>
        <v>14970750045.64571</v>
      </c>
      <c r="AD9" s="663">
        <f t="shared" si="7"/>
        <v>11357388318.245731</v>
      </c>
      <c r="AE9" s="663">
        <f t="shared" si="7"/>
        <v>9110934302.5527267</v>
      </c>
      <c r="AF9" s="663">
        <f t="shared" si="7"/>
        <v>10753649415.115538</v>
      </c>
      <c r="AG9" s="663">
        <f t="shared" si="7"/>
        <v>14359191913.937464</v>
      </c>
      <c r="AH9" s="663">
        <f t="shared" si="7"/>
        <v>14418809956.19644</v>
      </c>
      <c r="AI9" s="663">
        <f t="shared" si="7"/>
        <v>12333737490.090744</v>
      </c>
      <c r="AJ9" s="663">
        <f t="shared" si="7"/>
        <v>11323521002.320843</v>
      </c>
      <c r="AK9" s="663">
        <f t="shared" si="7"/>
        <v>11391326798.705679</v>
      </c>
      <c r="AL9" s="663">
        <f t="shared" si="7"/>
        <v>12314428981.820551</v>
      </c>
      <c r="AM9" s="663">
        <f t="shared" si="7"/>
        <v>14606655492.440117</v>
      </c>
      <c r="AN9" s="663">
        <f t="shared" si="7"/>
        <v>14661863260.252203</v>
      </c>
      <c r="AO9" s="663">
        <f t="shared" si="7"/>
        <v>13671427135.676468</v>
      </c>
      <c r="AP9" s="663">
        <f t="shared" si="7"/>
        <v>15226539769.730577</v>
      </c>
      <c r="AQ9" s="663">
        <f t="shared" si="7"/>
        <v>15204190570.563671</v>
      </c>
      <c r="AR9" s="663">
        <f t="shared" si="7"/>
        <v>16356459025.556347</v>
      </c>
      <c r="AS9" s="663">
        <f t="shared" si="7"/>
        <v>18989280650.092911</v>
      </c>
      <c r="AT9" s="663">
        <f t="shared" si="7"/>
        <v>20357360184.22094</v>
      </c>
      <c r="AU9" s="663">
        <f t="shared" si="7"/>
        <v>18844330071.813793</v>
      </c>
      <c r="AV9" s="663">
        <f t="shared" si="7"/>
        <v>16494111628.073174</v>
      </c>
      <c r="AW9" s="663">
        <f t="shared" si="7"/>
        <v>15502022712.829185</v>
      </c>
      <c r="AX9" s="663">
        <f t="shared" si="7"/>
        <v>16486846111.671408</v>
      </c>
      <c r="AY9" s="663">
        <f t="shared" si="7"/>
        <v>19619494744.306713</v>
      </c>
      <c r="AZ9" s="663">
        <f t="shared" si="7"/>
        <v>19034849127.229198</v>
      </c>
      <c r="BA9" s="663">
        <f t="shared" si="7"/>
        <v>17651398165.101875</v>
      </c>
      <c r="BB9" s="663">
        <f t="shared" si="7"/>
        <v>15030485674.032131</v>
      </c>
      <c r="BC9" s="663">
        <f t="shared" si="7"/>
        <v>13834693727.526926</v>
      </c>
      <c r="BD9" s="663">
        <f t="shared" si="7"/>
        <v>15170811693.741987</v>
      </c>
      <c r="BE9" s="663">
        <f t="shared" si="7"/>
        <v>17626800313.931511</v>
      </c>
      <c r="BF9" s="663">
        <f t="shared" si="7"/>
        <v>19295204156.55072</v>
      </c>
      <c r="BG9" s="663">
        <f t="shared" si="7"/>
        <v>18679793096.787659</v>
      </c>
      <c r="BH9" s="663">
        <f t="shared" si="7"/>
        <v>17858584467.654793</v>
      </c>
      <c r="BI9" s="663">
        <f t="shared" si="7"/>
        <v>17459462213.996983</v>
      </c>
      <c r="BJ9" s="663">
        <f t="shared" si="7"/>
        <v>18391391434.751823</v>
      </c>
      <c r="BK9" s="663">
        <f t="shared" si="7"/>
        <v>20810349566.171936</v>
      </c>
      <c r="BL9" s="417">
        <f t="shared" si="5"/>
        <v>829239868508.05103</v>
      </c>
    </row>
    <row r="10" spans="1:64" x14ac:dyDescent="0.25">
      <c r="A10" s="178" t="s">
        <v>757</v>
      </c>
      <c r="B10" s="626"/>
      <c r="C10" s="662">
        <f>C11+C14+C17</f>
        <v>5749517445.0820847</v>
      </c>
      <c r="D10" s="662">
        <f t="shared" ref="D10:BK10" si="8">D11+D14+D17</f>
        <v>6827237027.8622618</v>
      </c>
      <c r="E10" s="662">
        <f t="shared" si="8"/>
        <v>6805925107.047739</v>
      </c>
      <c r="F10" s="662">
        <f t="shared" si="8"/>
        <v>6327003713.3632097</v>
      </c>
      <c r="G10" s="662">
        <f t="shared" si="8"/>
        <v>5458974770.7184334</v>
      </c>
      <c r="H10" s="662">
        <f t="shared" si="8"/>
        <v>6230257576.6943684</v>
      </c>
      <c r="I10" s="662">
        <f t="shared" si="8"/>
        <v>7697818024.8895969</v>
      </c>
      <c r="J10" s="662">
        <f t="shared" si="8"/>
        <v>8897940149.2493687</v>
      </c>
      <c r="K10" s="662">
        <f t="shared" si="8"/>
        <v>7818833764.0986986</v>
      </c>
      <c r="L10" s="662">
        <f t="shared" si="8"/>
        <v>7136188014.5779648</v>
      </c>
      <c r="M10" s="662">
        <f t="shared" si="8"/>
        <v>6938454244.7596245</v>
      </c>
      <c r="N10" s="662">
        <f t="shared" si="8"/>
        <v>7764257488.4547329</v>
      </c>
      <c r="O10" s="662">
        <f t="shared" si="8"/>
        <v>9702441509.5397053</v>
      </c>
      <c r="P10" s="662">
        <f t="shared" si="8"/>
        <v>9714755398.9619484</v>
      </c>
      <c r="Q10" s="662">
        <f t="shared" si="8"/>
        <v>7894686262.2557011</v>
      </c>
      <c r="R10" s="662">
        <f t="shared" si="8"/>
        <v>6522008759.3657227</v>
      </c>
      <c r="S10" s="662">
        <f t="shared" si="8"/>
        <v>5593253032.0841579</v>
      </c>
      <c r="T10" s="662">
        <f t="shared" si="8"/>
        <v>6432972909.2449656</v>
      </c>
      <c r="U10" s="662">
        <f t="shared" si="8"/>
        <v>7877799554.4826517</v>
      </c>
      <c r="V10" s="662">
        <f t="shared" si="8"/>
        <v>9068063629.3603668</v>
      </c>
      <c r="W10" s="662">
        <f t="shared" si="8"/>
        <v>8007048174.3138142</v>
      </c>
      <c r="X10" s="662">
        <f t="shared" si="8"/>
        <v>7377177964.9025612</v>
      </c>
      <c r="Y10" s="662">
        <f t="shared" si="8"/>
        <v>7103622299.4151917</v>
      </c>
      <c r="Z10" s="662">
        <f t="shared" si="8"/>
        <v>7962865321.7264538</v>
      </c>
      <c r="AA10" s="662">
        <f t="shared" si="8"/>
        <v>9969195585.4523849</v>
      </c>
      <c r="AB10" s="662">
        <f t="shared" si="8"/>
        <v>9542804647.414629</v>
      </c>
      <c r="AC10" s="662">
        <f t="shared" si="8"/>
        <v>7956515674.9259167</v>
      </c>
      <c r="AD10" s="662">
        <f t="shared" si="8"/>
        <v>4851515454.6567602</v>
      </c>
      <c r="AE10" s="662">
        <f t="shared" si="8"/>
        <v>4427616816.7992878</v>
      </c>
      <c r="AF10" s="662">
        <f t="shared" si="8"/>
        <v>5053366429.3025398</v>
      </c>
      <c r="AG10" s="662">
        <f t="shared" si="8"/>
        <v>6580126093.2091331</v>
      </c>
      <c r="AH10" s="662">
        <f t="shared" si="8"/>
        <v>7195659973.5358171</v>
      </c>
      <c r="AI10" s="662">
        <f t="shared" si="8"/>
        <v>5933506227.7972403</v>
      </c>
      <c r="AJ10" s="662">
        <f t="shared" si="8"/>
        <v>5387800685.6414738</v>
      </c>
      <c r="AK10" s="662">
        <f t="shared" si="8"/>
        <v>5728544959.2045193</v>
      </c>
      <c r="AL10" s="662">
        <f t="shared" si="8"/>
        <v>6247124985.1547127</v>
      </c>
      <c r="AM10" s="662">
        <f t="shared" si="8"/>
        <v>7998347493.2130384</v>
      </c>
      <c r="AN10" s="662">
        <f t="shared" si="8"/>
        <v>8545448810.5541382</v>
      </c>
      <c r="AO10" s="662">
        <f t="shared" si="8"/>
        <v>7310639646.0073948</v>
      </c>
      <c r="AP10" s="662">
        <f t="shared" si="8"/>
        <v>8959608528.5569992</v>
      </c>
      <c r="AQ10" s="662">
        <f t="shared" si="8"/>
        <v>7723434655.0972157</v>
      </c>
      <c r="AR10" s="662">
        <f t="shared" si="8"/>
        <v>8652671191.8823776</v>
      </c>
      <c r="AS10" s="662">
        <f t="shared" si="8"/>
        <v>10445613906.893444</v>
      </c>
      <c r="AT10" s="662">
        <f t="shared" si="8"/>
        <v>12166444736.65346</v>
      </c>
      <c r="AU10" s="662">
        <f t="shared" si="8"/>
        <v>11067048792.086813</v>
      </c>
      <c r="AV10" s="662">
        <f t="shared" si="8"/>
        <v>10093239748.502518</v>
      </c>
      <c r="AW10" s="662">
        <f t="shared" si="8"/>
        <v>9599553666.6223221</v>
      </c>
      <c r="AX10" s="662">
        <f t="shared" si="8"/>
        <v>10702784561.36327</v>
      </c>
      <c r="AY10" s="662">
        <f t="shared" si="8"/>
        <v>13191116027.640327</v>
      </c>
      <c r="AZ10" s="662">
        <f t="shared" si="8"/>
        <v>13094365229.844559</v>
      </c>
      <c r="BA10" s="662">
        <f t="shared" si="8"/>
        <v>11287119943.850348</v>
      </c>
      <c r="BB10" s="662">
        <f t="shared" si="8"/>
        <v>9157885667.5131683</v>
      </c>
      <c r="BC10" s="662">
        <f t="shared" si="8"/>
        <v>7902374072.9159374</v>
      </c>
      <c r="BD10" s="662">
        <f t="shared" si="8"/>
        <v>8792295966.954319</v>
      </c>
      <c r="BE10" s="662">
        <f t="shared" si="8"/>
        <v>10405857127.507511</v>
      </c>
      <c r="BF10" s="662">
        <f t="shared" si="8"/>
        <v>12126448557.657299</v>
      </c>
      <c r="BG10" s="662">
        <f t="shared" si="8"/>
        <v>11162663139.754589</v>
      </c>
      <c r="BH10" s="662">
        <f t="shared" si="8"/>
        <v>10268130253.037758</v>
      </c>
      <c r="BI10" s="662">
        <f t="shared" si="8"/>
        <v>9666862423.8128395</v>
      </c>
      <c r="BJ10" s="662">
        <f t="shared" si="8"/>
        <v>10759123680.888678</v>
      </c>
      <c r="BK10" s="662">
        <f t="shared" si="8"/>
        <v>13060240818.779913</v>
      </c>
      <c r="BL10" s="417">
        <f t="shared" si="5"/>
        <v>509922198323.13605</v>
      </c>
    </row>
    <row r="11" spans="1:64" x14ac:dyDescent="0.25">
      <c r="A11" s="664" t="s">
        <v>796</v>
      </c>
      <c r="B11" s="665"/>
      <c r="C11" s="662">
        <f>C12-C13</f>
        <v>3703685541.9792037</v>
      </c>
      <c r="D11" s="662">
        <f t="shared" ref="D11:BK11" si="9">D12-D13</f>
        <v>4117076916.4874616</v>
      </c>
      <c r="E11" s="662">
        <f t="shared" si="9"/>
        <v>3823816967.9396744</v>
      </c>
      <c r="F11" s="662">
        <f t="shared" si="9"/>
        <v>3287479228.9487162</v>
      </c>
      <c r="G11" s="662">
        <f t="shared" si="9"/>
        <v>2809365885.0702486</v>
      </c>
      <c r="H11" s="662">
        <f t="shared" si="9"/>
        <v>3141603309.7979665</v>
      </c>
      <c r="I11" s="662">
        <f t="shared" si="9"/>
        <v>3876046310.1412883</v>
      </c>
      <c r="J11" s="662">
        <f t="shared" si="9"/>
        <v>4576466055.1039419</v>
      </c>
      <c r="K11" s="662">
        <f t="shared" si="9"/>
        <v>4163521649.4785271</v>
      </c>
      <c r="L11" s="662">
        <f t="shared" si="9"/>
        <v>3728044605.3292842</v>
      </c>
      <c r="M11" s="662">
        <f t="shared" si="9"/>
        <v>3533055580.8826842</v>
      </c>
      <c r="N11" s="662">
        <f t="shared" si="9"/>
        <v>3974736249.6223416</v>
      </c>
      <c r="O11" s="662">
        <f t="shared" si="9"/>
        <v>4937546299.8102131</v>
      </c>
      <c r="P11" s="662">
        <f t="shared" si="9"/>
        <v>5019500636.4624271</v>
      </c>
      <c r="Q11" s="662">
        <f t="shared" si="9"/>
        <v>4409747983.758502</v>
      </c>
      <c r="R11" s="662">
        <f t="shared" si="9"/>
        <v>3290270535.7302666</v>
      </c>
      <c r="S11" s="662">
        <f t="shared" si="9"/>
        <v>2846730407.6570253</v>
      </c>
      <c r="T11" s="662">
        <f t="shared" si="9"/>
        <v>3189838680.8162313</v>
      </c>
      <c r="U11" s="662">
        <f t="shared" si="9"/>
        <v>4010890621.1230221</v>
      </c>
      <c r="V11" s="662">
        <f t="shared" si="9"/>
        <v>4677301759.6278334</v>
      </c>
      <c r="W11" s="662">
        <f t="shared" si="9"/>
        <v>4171904198.4451404</v>
      </c>
      <c r="X11" s="662">
        <f t="shared" si="9"/>
        <v>3721555517.2348561</v>
      </c>
      <c r="Y11" s="662">
        <f t="shared" si="9"/>
        <v>3613311639.2346249</v>
      </c>
      <c r="Z11" s="662">
        <f t="shared" si="9"/>
        <v>4044232824.5275083</v>
      </c>
      <c r="AA11" s="662">
        <f t="shared" si="9"/>
        <v>5068167906.8604975</v>
      </c>
      <c r="AB11" s="662">
        <f t="shared" si="9"/>
        <v>5486440880.3631525</v>
      </c>
      <c r="AC11" s="662">
        <f t="shared" si="9"/>
        <v>4713301680.6272564</v>
      </c>
      <c r="AD11" s="662">
        <f t="shared" si="9"/>
        <v>2746296369.142096</v>
      </c>
      <c r="AE11" s="662">
        <f t="shared" si="9"/>
        <v>2552153750.0614638</v>
      </c>
      <c r="AF11" s="662">
        <f t="shared" si="9"/>
        <v>2882572868.9696717</v>
      </c>
      <c r="AG11" s="662">
        <f t="shared" si="9"/>
        <v>3979947413.1266694</v>
      </c>
      <c r="AH11" s="662">
        <f t="shared" si="9"/>
        <v>4359948767.1840677</v>
      </c>
      <c r="AI11" s="662">
        <f t="shared" si="9"/>
        <v>3504080225.2132902</v>
      </c>
      <c r="AJ11" s="662">
        <f t="shared" si="9"/>
        <v>3056193874.0657644</v>
      </c>
      <c r="AK11" s="662">
        <f t="shared" si="9"/>
        <v>3388539087.0322952</v>
      </c>
      <c r="AL11" s="662">
        <f t="shared" si="9"/>
        <v>3688067531.3083148</v>
      </c>
      <c r="AM11" s="662">
        <f t="shared" si="9"/>
        <v>4828574008.3787346</v>
      </c>
      <c r="AN11" s="662">
        <f t="shared" si="9"/>
        <v>4576474335.262742</v>
      </c>
      <c r="AO11" s="662">
        <f t="shared" si="9"/>
        <v>3132218319.7366033</v>
      </c>
      <c r="AP11" s="662">
        <f t="shared" si="9"/>
        <v>3713334917.584434</v>
      </c>
      <c r="AQ11" s="662">
        <f t="shared" si="9"/>
        <v>3247836076.0493793</v>
      </c>
      <c r="AR11" s="662">
        <f t="shared" si="9"/>
        <v>3620803635.4989042</v>
      </c>
      <c r="AS11" s="662">
        <f t="shared" si="9"/>
        <v>4572072688.7354546</v>
      </c>
      <c r="AT11" s="662">
        <f t="shared" si="9"/>
        <v>5283814926.9586267</v>
      </c>
      <c r="AU11" s="662">
        <f t="shared" si="9"/>
        <v>4698076609.9953613</v>
      </c>
      <c r="AV11" s="662">
        <f t="shared" si="9"/>
        <v>4185060489.0164557</v>
      </c>
      <c r="AW11" s="662">
        <f t="shared" si="9"/>
        <v>4110265043.3997841</v>
      </c>
      <c r="AX11" s="662">
        <f t="shared" si="9"/>
        <v>4572082633.9127512</v>
      </c>
      <c r="AY11" s="662">
        <f t="shared" si="9"/>
        <v>5735953732.8857899</v>
      </c>
      <c r="AZ11" s="662">
        <f t="shared" si="9"/>
        <v>5894647837.5856104</v>
      </c>
      <c r="BA11" s="662">
        <f t="shared" si="9"/>
        <v>4920431210.4570951</v>
      </c>
      <c r="BB11" s="662">
        <f t="shared" si="9"/>
        <v>4542737081.1948147</v>
      </c>
      <c r="BC11" s="662">
        <f t="shared" si="9"/>
        <v>3890653909.5177479</v>
      </c>
      <c r="BD11" s="662">
        <f t="shared" si="9"/>
        <v>4312195303.5385342</v>
      </c>
      <c r="BE11" s="662">
        <f t="shared" si="9"/>
        <v>5234915750.596447</v>
      </c>
      <c r="BF11" s="662">
        <f t="shared" si="9"/>
        <v>6182737348.1126852</v>
      </c>
      <c r="BG11" s="662">
        <f t="shared" si="9"/>
        <v>5718305659.7735844</v>
      </c>
      <c r="BH11" s="662">
        <f t="shared" si="9"/>
        <v>5136718100.6265745</v>
      </c>
      <c r="BI11" s="662">
        <f t="shared" si="9"/>
        <v>4819898037.3377895</v>
      </c>
      <c r="BJ11" s="662">
        <f t="shared" si="9"/>
        <v>5405332146.1182699</v>
      </c>
      <c r="BK11" s="662">
        <f t="shared" si="9"/>
        <v>6651457629.2824068</v>
      </c>
      <c r="BL11" s="417">
        <f t="shared" si="5"/>
        <v>257080037190.72012</v>
      </c>
    </row>
    <row r="12" spans="1:64" x14ac:dyDescent="0.25">
      <c r="A12" s="666" t="s">
        <v>801</v>
      </c>
      <c r="B12" s="667"/>
      <c r="C12" s="662">
        <f>SUM(' CALCULATIONS'!C30:N30)+SUM(' CALCULATIONS'!C98:N98)-SUM(' CALCULATIONS'!C43:N43)-SUM(' CALCULATIONS'!C110:N110)</f>
        <v>3898616359.9781094</v>
      </c>
      <c r="D12" s="662">
        <f>C12+' CALCULATIONS'!O30+' CALCULATIONS'!O98+' CALCULATIONS'!O165+' CALCULATIONS'!O232-(' CALCULATIONS'!O43+' CALCULATIONS'!O110+' CALCULATIONS'!O177+' CALCULATIONS'!O244)</f>
        <v>4379869060.0930443</v>
      </c>
      <c r="E12" s="662">
        <f>D12+' CALCULATIONS'!P30+' CALCULATIONS'!P98+' CALCULATIONS'!P165+' CALCULATIONS'!P232-(' CALCULATIONS'!P43+' CALCULATIONS'!P110+' CALCULATIONS'!P177+' CALCULATIONS'!P244)</f>
        <v>4067890391.4251857</v>
      </c>
      <c r="F12" s="662">
        <f>E12+' CALCULATIONS'!Q30+' CALCULATIONS'!Q98+' CALCULATIONS'!Q165+' CALCULATIONS'!Q232-(' CALCULATIONS'!Q43+' CALCULATIONS'!Q110+' CALCULATIONS'!Q177+' CALCULATIONS'!Q244)</f>
        <v>3497318328.6688471</v>
      </c>
      <c r="G12" s="662">
        <f>F12+' CALCULATIONS'!R30+' CALCULATIONS'!R98+' CALCULATIONS'!R165+' CALCULATIONS'!R232-(' CALCULATIONS'!R43+' CALCULATIONS'!R110+' CALCULATIONS'!R177+' CALCULATIONS'!R244)</f>
        <v>2988687111.7768602</v>
      </c>
      <c r="H12" s="662">
        <f>G12+' CALCULATIONS'!S30+' CALCULATIONS'!S98+' CALCULATIONS'!S165+' CALCULATIONS'!S232-(' CALCULATIONS'!S43+' CALCULATIONS'!S110+' CALCULATIONS'!S177+' CALCULATIONS'!S244)</f>
        <v>3342131180.6361346</v>
      </c>
      <c r="I12" s="662">
        <f>H12+' CALCULATIONS'!T30+' CALCULATIONS'!T98+' CALCULATIONS'!T165+' CALCULATIONS'!T232-(' CALCULATIONS'!T43+' CALCULATIONS'!T110+' CALCULATIONS'!T177+' CALCULATIONS'!T244)</f>
        <v>4123453521.4269023</v>
      </c>
      <c r="J12" s="662">
        <f>I12+' CALCULATIONS'!U30+' CALCULATIONS'!U98+' CALCULATIONS'!U165+' CALCULATIONS'!U232-(' CALCULATIONS'!U43+' CALCULATIONS'!U110+' CALCULATIONS'!U177+' CALCULATIONS'!U244)</f>
        <v>4868580909.6850443</v>
      </c>
      <c r="K12" s="662">
        <f>J12+' CALCULATIONS'!V30+' CALCULATIONS'!V98+' CALCULATIONS'!V165+' CALCULATIONS'!V232-(' CALCULATIONS'!V43+' CALCULATIONS'!V110+' CALCULATIONS'!V177+' CALCULATIONS'!V244)</f>
        <v>4429278350.5090714</v>
      </c>
      <c r="L12" s="662">
        <f>K12+' CALCULATIONS'!W30+' CALCULATIONS'!W98+' CALCULATIONS'!W165+' CALCULATIONS'!W232-(' CALCULATIONS'!W43+' CALCULATIONS'!W110+' CALCULATIONS'!W177+' CALCULATIONS'!W244)</f>
        <v>3966004899.2864723</v>
      </c>
      <c r="M12" s="662">
        <f>L12+' CALCULATIONS'!X30+' CALCULATIONS'!X98+' CALCULATIONS'!X165+' CALCULATIONS'!X232-(' CALCULATIONS'!X43+' CALCULATIONS'!X110+' CALCULATIONS'!X177+' CALCULATIONS'!X244)</f>
        <v>3758569766.8964725</v>
      </c>
      <c r="N12" s="662">
        <f>M12+' CALCULATIONS'!Y30+' CALCULATIONS'!Y98+' CALCULATIONS'!Y165+' CALCULATIONS'!Y232-(' CALCULATIONS'!Y43+' CALCULATIONS'!Y110+' CALCULATIONS'!Y177+' CALCULATIONS'!Y244)</f>
        <v>4228442818.7471719</v>
      </c>
      <c r="O12" s="662">
        <f>N12+' CALCULATIONS'!Z30+' CALCULATIONS'!Z98+' CALCULATIONS'!Z165+' CALCULATIONS'!Z232-(' CALCULATIONS'!Z43+' CALCULATIONS'!Z110+' CALCULATIONS'!Z177+' CALCULATIONS'!Z244)</f>
        <v>5252708829.5853329</v>
      </c>
      <c r="P12" s="662">
        <f>O12+' CALCULATIONS'!AA30+' CALCULATIONS'!AA98+' CALCULATIONS'!AA165+' CALCULATIONS'!AA232-(' CALCULATIONS'!AA43+' CALCULATIONS'!AA110+' CALCULATIONS'!AA177+' CALCULATIONS'!AA244)</f>
        <v>5455978952.6765509</v>
      </c>
      <c r="Q12" s="662">
        <f>P12+' CALCULATIONS'!AB30+' CALCULATIONS'!AB98+' CALCULATIONS'!AB165+' CALCULATIONS'!AB232-(' CALCULATIONS'!AB43+' CALCULATIONS'!AB110+' CALCULATIONS'!AB177+' CALCULATIONS'!AB244)</f>
        <v>4793204330.1722851</v>
      </c>
      <c r="R12" s="662">
        <f>Q12+' CALCULATIONS'!AC30+' CALCULATIONS'!AC98+' CALCULATIONS'!AC165+' CALCULATIONS'!AC232-(' CALCULATIONS'!AC43+' CALCULATIONS'!AC110+' CALCULATIONS'!AC177+' CALCULATIONS'!AC244)</f>
        <v>3576381017.0981159</v>
      </c>
      <c r="S12" s="662">
        <f>R12+' CALCULATIONS'!AD30+' CALCULATIONS'!AD98+' CALCULATIONS'!AD165+' CALCULATIONS'!AD232-(' CALCULATIONS'!AD43+' CALCULATIONS'!AD110+' CALCULATIONS'!AD177+' CALCULATIONS'!AD244)</f>
        <v>3094272182.2358971</v>
      </c>
      <c r="T12" s="662">
        <f>S12+' CALCULATIONS'!AE30+' CALCULATIONS'!AE98+' CALCULATIONS'!AE165+' CALCULATIONS'!AE232-(' CALCULATIONS'!AE43+' CALCULATIONS'!AE110+' CALCULATIONS'!AE177+' CALCULATIONS'!AE244)</f>
        <v>3467215957.408947</v>
      </c>
      <c r="U12" s="662">
        <f>T12+' CALCULATIONS'!AF30+' CALCULATIONS'!AF98+' CALCULATIONS'!AF165+' CALCULATIONS'!AF232-(' CALCULATIONS'!AF43+' CALCULATIONS'!AF110+' CALCULATIONS'!AF177+' CALCULATIONS'!AF244)</f>
        <v>4359663718.6119804</v>
      </c>
      <c r="V12" s="662">
        <f>U12+' CALCULATIONS'!AG30+' CALCULATIONS'!AG98+' CALCULATIONS'!AG165+' CALCULATIONS'!AG232-(' CALCULATIONS'!AG43+' CALCULATIONS'!AG110+' CALCULATIONS'!AG177+' CALCULATIONS'!AG244)</f>
        <v>5084023651.7693844</v>
      </c>
      <c r="W12" s="662">
        <f>V12+' CALCULATIONS'!AH30+' CALCULATIONS'!AH98+' CALCULATIONS'!AH165+' CALCULATIONS'!AH232-(' CALCULATIONS'!AH43+' CALCULATIONS'!AH110+' CALCULATIONS'!AH177+' CALCULATIONS'!AH244)</f>
        <v>4534678476.5708046</v>
      </c>
      <c r="X12" s="662">
        <f>W12+' CALCULATIONS'!AI30+' CALCULATIONS'!AI98+' CALCULATIONS'!AI165+' CALCULATIONS'!AI232-(' CALCULATIONS'!AI43+' CALCULATIONS'!AI110+' CALCULATIONS'!AI177+' CALCULATIONS'!AI244)</f>
        <v>4045169040.4726696</v>
      </c>
      <c r="Y12" s="662">
        <f>X12+' CALCULATIONS'!AJ30+' CALCULATIONS'!AJ98+' CALCULATIONS'!AJ165+' CALCULATIONS'!AJ232-(' CALCULATIONS'!AJ43+' CALCULATIONS'!AJ110+' CALCULATIONS'!AJ177+' CALCULATIONS'!AJ244)</f>
        <v>3927512651.3419833</v>
      </c>
      <c r="Z12" s="662">
        <f>Y12+' CALCULATIONS'!AK30+' CALCULATIONS'!AK98+' CALCULATIONS'!AK165+' CALCULATIONS'!AK232-(' CALCULATIONS'!AK43+' CALCULATIONS'!AK110+' CALCULATIONS'!AK177+' CALCULATIONS'!AK244)</f>
        <v>4395905244.0516396</v>
      </c>
      <c r="AA12" s="662">
        <f>Z12+' CALCULATIONS'!AL30+' CALCULATIONS'!AL98+' CALCULATIONS'!AL165+' CALCULATIONS'!AL232-(' CALCULATIONS'!AL43+' CALCULATIONS'!AL110+' CALCULATIONS'!AL177+' CALCULATIONS'!AL244)</f>
        <v>5508878159.6309757</v>
      </c>
      <c r="AB12" s="662">
        <f>AA12+' CALCULATIONS'!AM30+' CALCULATIONS'!AM98+' CALCULATIONS'!AM165+' CALCULATIONS'!AM232-(' CALCULATIONS'!AM43+' CALCULATIONS'!AM110+' CALCULATIONS'!AM177+' CALCULATIONS'!AM244)</f>
        <v>5715042583.7116175</v>
      </c>
      <c r="AC12" s="662">
        <f>AB12+' CALCULATIONS'!AN30+' CALCULATIONS'!AN98+' CALCULATIONS'!AN165+' CALCULATIONS'!AN232-(' CALCULATIONS'!AN43+' CALCULATIONS'!AN110+' CALCULATIONS'!AN177+' CALCULATIONS'!AN244)</f>
        <v>4909689250.6533918</v>
      </c>
      <c r="AD12" s="662">
        <f>AC12+' CALCULATIONS'!AO30+' CALCULATIONS'!AO98+' CALCULATIONS'!AO165+' CALCULATIONS'!AO232-(' CALCULATIONS'!AO43+' CALCULATIONS'!AO110+' CALCULATIONS'!AO177+' CALCULATIONS'!AO244)</f>
        <v>2860725384.5230169</v>
      </c>
      <c r="AE12" s="662">
        <f>AD12+' CALCULATIONS'!AP30+' CALCULATIONS'!AP98+' CALCULATIONS'!AP165+' CALCULATIONS'!AP232-(' CALCULATIONS'!AP43+' CALCULATIONS'!AP110+' CALCULATIONS'!AP177+' CALCULATIONS'!AP244)</f>
        <v>2658493489.6473579</v>
      </c>
      <c r="AF12" s="662">
        <f>AE12+' CALCULATIONS'!AQ30+' CALCULATIONS'!AQ98+' CALCULATIONS'!AQ165+' CALCULATIONS'!AQ232-(' CALCULATIONS'!AQ43+' CALCULATIONS'!AQ110+' CALCULATIONS'!AQ177+' CALCULATIONS'!AQ244)</f>
        <v>3002680071.8434081</v>
      </c>
      <c r="AG12" s="662">
        <f>AF12+' CALCULATIONS'!AR30+' CALCULATIONS'!AR98+' CALCULATIONS'!AR165+' CALCULATIONS'!AR232-(' CALCULATIONS'!AR43+' CALCULATIONS'!AR110+' CALCULATIONS'!AR177+' CALCULATIONS'!AR244)</f>
        <v>4145778555.3402805</v>
      </c>
      <c r="AH12" s="662">
        <f>AG12+' CALCULATIONS'!AS30+' CALCULATIONS'!AS98+' CALCULATIONS'!AS165+' CALCULATIONS'!AS232-(' CALCULATIONS'!AS43+' CALCULATIONS'!AS110+' CALCULATIONS'!AS177+' CALCULATIONS'!AS244)</f>
        <v>4541613299.1500702</v>
      </c>
      <c r="AI12" s="662">
        <f>AH12+' CALCULATIONS'!AT30+' CALCULATIONS'!AT98+' CALCULATIONS'!AT165+' CALCULATIONS'!AT232-(' CALCULATIONS'!AT43+' CALCULATIONS'!AT110+' CALCULATIONS'!AT177+' CALCULATIONS'!AT244)</f>
        <v>3650083567.9305105</v>
      </c>
      <c r="AJ12" s="662">
        <f>AI12+' CALCULATIONS'!AU30+' CALCULATIONS'!AU98+' CALCULATIONS'!AU165+' CALCULATIONS'!AU232-(' CALCULATIONS'!AU43+' CALCULATIONS'!AU110+' CALCULATIONS'!AU177+' CALCULATIONS'!AU244)</f>
        <v>3183535285.4851713</v>
      </c>
      <c r="AK12" s="662">
        <f>AJ12+' CALCULATIONS'!AV30+' CALCULATIONS'!AV98+' CALCULATIONS'!AV165+' CALCULATIONS'!AV232-(' CALCULATIONS'!AV43+' CALCULATIONS'!AV110+' CALCULATIONS'!AV177+' CALCULATIONS'!AV244)</f>
        <v>3529728215.6586409</v>
      </c>
      <c r="AL12" s="662">
        <f>AK12+' CALCULATIONS'!AW30+' CALCULATIONS'!AW98+' CALCULATIONS'!AW165+' CALCULATIONS'!AW232-(' CALCULATIONS'!AW43+' CALCULATIONS'!AW110+' CALCULATIONS'!AW177+' CALCULATIONS'!AW244)</f>
        <v>3841737011.7794948</v>
      </c>
      <c r="AM12" s="662">
        <f>AL12+' CALCULATIONS'!AX30+' CALCULATIONS'!AX98+' CALCULATIONS'!AX165+' CALCULATIONS'!AX232-(' CALCULATIONS'!AX43+' CALCULATIONS'!AX110+' CALCULATIONS'!AX177+' CALCULATIONS'!AX244)</f>
        <v>5029764592.061182</v>
      </c>
      <c r="AN12" s="662">
        <f>AM12+' CALCULATIONS'!AY30+' CALCULATIONS'!AY98+' CALCULATIONS'!AY165+' CALCULATIONS'!AY232-(' CALCULATIONS'!AY43+' CALCULATIONS'!AY110+' CALCULATIONS'!AY177+' CALCULATIONS'!AY244)</f>
        <v>4920940145.4438086</v>
      </c>
      <c r="AO12" s="662">
        <f>AN12+' CALCULATIONS'!AZ30+' CALCULATIONS'!AZ98+' CALCULATIONS'!AZ165+' CALCULATIONS'!AZ232-(' CALCULATIONS'!AZ43+' CALCULATIONS'!AZ110+' CALCULATIONS'!AZ177+' CALCULATIONS'!AZ244)</f>
        <v>3367976687.8888206</v>
      </c>
      <c r="AP12" s="662">
        <f>AO12+' CALCULATIONS'!BA30+' CALCULATIONS'!BA98+' CALCULATIONS'!BA165+' CALCULATIONS'!BA232-(' CALCULATIONS'!BA43+' CALCULATIONS'!BA110+' CALCULATIONS'!BA177+' CALCULATIONS'!BA244)</f>
        <v>3992833244.7144451</v>
      </c>
      <c r="AQ12" s="662">
        <f>AP12+' CALCULATIONS'!BB30+' CALCULATIONS'!BB98+' CALCULATIONS'!BB165+' CALCULATIONS'!BB232-(' CALCULATIONS'!BB43+' CALCULATIONS'!BB110+' CALCULATIONS'!BB177+' CALCULATIONS'!BB244)</f>
        <v>3492296855.9670744</v>
      </c>
      <c r="AR12" s="662">
        <f>AQ12+' CALCULATIONS'!BC30+' CALCULATIONS'!BC98+' CALCULATIONS'!BC165+' CALCULATIONS'!BC232-(' CALCULATIONS'!BC43+' CALCULATIONS'!BC110+' CALCULATIONS'!BC177+' CALCULATIONS'!BC244)</f>
        <v>3893337242.47194</v>
      </c>
      <c r="AS12" s="662">
        <f>AR12+' CALCULATIONS'!BD30+' CALCULATIONS'!BD98+' CALCULATIONS'!BD165+' CALCULATIONS'!BD232-(' CALCULATIONS'!BD43+' CALCULATIONS'!BD110+' CALCULATIONS'!BD177+' CALCULATIONS'!BD244)</f>
        <v>4916207192.1886606</v>
      </c>
      <c r="AT12" s="662">
        <f>AS12+' CALCULATIONS'!BE30+' CALCULATIONS'!BE98+' CALCULATIONS'!BE165+' CALCULATIONS'!BE232-(' CALCULATIONS'!BE43+' CALCULATIONS'!BE110+' CALCULATIONS'!BE177+' CALCULATIONS'!BE244)</f>
        <v>5681521426.8372335</v>
      </c>
      <c r="AU12" s="662">
        <f>AT12+' CALCULATIONS'!BF30+' CALCULATIONS'!BF98+' CALCULATIONS'!BF165+' CALCULATIONS'!BF232-(' CALCULATIONS'!BF43+' CALCULATIONS'!BF110+' CALCULATIONS'!BF177+' CALCULATIONS'!BF244)</f>
        <v>5051695279.5649042</v>
      </c>
      <c r="AV12" s="662">
        <f>AU12+' CALCULATIONS'!BG30+' CALCULATIONS'!BG98+' CALCULATIONS'!BG165+' CALCULATIONS'!BG232-(' CALCULATIONS'!BG43+' CALCULATIONS'!BG110+' CALCULATIONS'!BG177+' CALCULATIONS'!BG244)</f>
        <v>4500065041.9531784</v>
      </c>
      <c r="AW12" s="662">
        <f>AV12+' CALCULATIONS'!BH30+' CALCULATIONS'!BH98+' CALCULATIONS'!BH165+' CALCULATIONS'!BH232-(' CALCULATIONS'!BH43+' CALCULATIONS'!BH110+' CALCULATIONS'!BH177+' CALCULATIONS'!BH244)</f>
        <v>4419639831.6126709</v>
      </c>
      <c r="AX12" s="662">
        <f>AW12+' CALCULATIONS'!BI30+' CALCULATIONS'!BI98+' CALCULATIONS'!BI165+' CALCULATIONS'!BI232-(' CALCULATIONS'!BI43+' CALCULATIONS'!BI110+' CALCULATIONS'!BI177+' CALCULATIONS'!BI244)</f>
        <v>4916217885.9276896</v>
      </c>
      <c r="AY12" s="662">
        <f>AX12+' CALCULATIONS'!BJ30+' CALCULATIONS'!BJ98+' CALCULATIONS'!BJ165+' CALCULATIONS'!BJ232-(' CALCULATIONS'!BJ43+' CALCULATIONS'!BJ110+' CALCULATIONS'!BJ177+' CALCULATIONS'!BJ244)</f>
        <v>6167692185.8986988</v>
      </c>
      <c r="AZ12" s="662">
        <f>AY12+' CALCULATIONS'!BK30+' CALCULATIONS'!BK98+' CALCULATIONS'!BK165+' CALCULATIONS'!BK232-(' CALCULATIONS'!BK43+' CALCULATIONS'!BK110+' CALCULATIONS'!BK177+' CALCULATIONS'!BK244)</f>
        <v>6270901954.8783092</v>
      </c>
      <c r="BA12" s="662">
        <f>AZ12+' CALCULATIONS'!BL30+' CALCULATIONS'!BL98+' CALCULATIONS'!BL165+' CALCULATIONS'!BL232-(' CALCULATIONS'!BL43+' CALCULATIONS'!BL110+' CALCULATIONS'!BL177+' CALCULATIONS'!BL244)</f>
        <v>5234501287.720314</v>
      </c>
      <c r="BB12" s="662">
        <f>BA12+' CALCULATIONS'!BM30+' CALCULATIONS'!BM98+' CALCULATIONS'!BM165+' CALCULATIONS'!BM232-(' CALCULATIONS'!BM43+' CALCULATIONS'!BM110+' CALCULATIONS'!BM177+' CALCULATIONS'!BM244)</f>
        <v>4832699022.5476751</v>
      </c>
      <c r="BC12" s="662">
        <f>BB12+' CALCULATIONS'!BN30+' CALCULATIONS'!BN98+' CALCULATIONS'!BN165+' CALCULATIONS'!BN232-(' CALCULATIONS'!BN43+' CALCULATIONS'!BN110+' CALCULATIONS'!BN177+' CALCULATIONS'!BN244)</f>
        <v>4138993520.7635617</v>
      </c>
      <c r="BD12" s="662">
        <f>BC12+' CALCULATIONS'!BO30+' CALCULATIONS'!BO98+' CALCULATIONS'!BO165+' CALCULATIONS'!BO232-(' CALCULATIONS'!BO43+' CALCULATIONS'!BO110+' CALCULATIONS'!BO177+' CALCULATIONS'!BO244)</f>
        <v>4587441812.2750359</v>
      </c>
      <c r="BE12" s="662">
        <f>BD12+' CALCULATIONS'!BP30+' CALCULATIONS'!BP98+' CALCULATIONS'!BP165+' CALCULATIONS'!BP232-(' CALCULATIONS'!BP43+' CALCULATIONS'!BP110+' CALCULATIONS'!BP177+' CALCULATIONS'!BP244)</f>
        <v>5569059309.1451569</v>
      </c>
      <c r="BF12" s="662">
        <f>BE12+' CALCULATIONS'!BQ30+' CALCULATIONS'!BQ98+' CALCULATIONS'!BQ165+' CALCULATIONS'!BQ232-(' CALCULATIONS'!BQ43+' CALCULATIONS'!BQ110+' CALCULATIONS'!BQ177+' CALCULATIONS'!BQ244)</f>
        <v>6577380157.5666866</v>
      </c>
      <c r="BG12" s="662">
        <f>BF12+' CALCULATIONS'!BR30+' CALCULATIONS'!BR98+' CALCULATIONS'!BR165+' CALCULATIONS'!BR232-(' CALCULATIONS'!BR43+' CALCULATIONS'!BR110+' CALCULATIONS'!BR177+' CALCULATIONS'!BR244)</f>
        <v>6083303893.3761539</v>
      </c>
      <c r="BH12" s="662">
        <f>BG12+' CALCULATIONS'!BS30+' CALCULATIONS'!BS98+' CALCULATIONS'!BS165+' CALCULATIONS'!BS232-(' CALCULATIONS'!BS43+' CALCULATIONS'!BS110+' CALCULATIONS'!BS177+' CALCULATIONS'!BS244)</f>
        <v>5464593724.0708237</v>
      </c>
      <c r="BI12" s="662">
        <f>BH12+' CALCULATIONS'!BT30+' CALCULATIONS'!BT98+' CALCULATIONS'!BT165+' CALCULATIONS'!BT232-(' CALCULATIONS'!BT43+' CALCULATIONS'!BT110+' CALCULATIONS'!BT177+' CALCULATIONS'!BT244)</f>
        <v>5127551103.5508404</v>
      </c>
      <c r="BJ12" s="662">
        <f>BI12+' CALCULATIONS'!BU30+' CALCULATIONS'!BU98+' CALCULATIONS'!BU165+' CALCULATIONS'!BU232-(' CALCULATIONS'!BU43+' CALCULATIONS'!BU110+' CALCULATIONS'!BU177+' CALCULATIONS'!BU244)</f>
        <v>5750353346.93433</v>
      </c>
      <c r="BK12" s="662">
        <f>BJ12+' CALCULATIONS'!BV30+' CALCULATIONS'!BV98+' CALCULATIONS'!BV165+' CALCULATIONS'!BV232-(' CALCULATIONS'!BV43+' CALCULATIONS'!BV110+' CALCULATIONS'!BV177+' CALCULATIONS'!BV244)</f>
        <v>7076018754.5557518</v>
      </c>
      <c r="BL12" s="417">
        <f t="shared" si="5"/>
        <v>274146527126.39377</v>
      </c>
    </row>
    <row r="13" spans="1:64" x14ac:dyDescent="0.25">
      <c r="A13" s="666" t="s">
        <v>802</v>
      </c>
      <c r="B13" s="667"/>
      <c r="C13" s="662">
        <f>C12*'MONTHLY DATA'!AL36</f>
        <v>194930817.99890548</v>
      </c>
      <c r="D13" s="662">
        <f>' CALCULATIONS'!O281</f>
        <v>262792143.60558265</v>
      </c>
      <c r="E13" s="662">
        <f>' CALCULATIONS'!P281</f>
        <v>244073423.48551112</v>
      </c>
      <c r="F13" s="662">
        <f>' CALCULATIONS'!Q281</f>
        <v>209839099.72013083</v>
      </c>
      <c r="G13" s="662">
        <f>' CALCULATIONS'!R281</f>
        <v>179321226.7066116</v>
      </c>
      <c r="H13" s="662">
        <f>' CALCULATIONS'!S281</f>
        <v>200527870.83816808</v>
      </c>
      <c r="I13" s="662">
        <f>' CALCULATIONS'!T281</f>
        <v>247407211.28561413</v>
      </c>
      <c r="J13" s="662">
        <f>' CALCULATIONS'!U281</f>
        <v>292114854.58110267</v>
      </c>
      <c r="K13" s="662">
        <f>' CALCULATIONS'!V281</f>
        <v>265756701.03054428</v>
      </c>
      <c r="L13" s="662">
        <f>' CALCULATIONS'!W281</f>
        <v>237960293.95718834</v>
      </c>
      <c r="M13" s="662">
        <f>' CALCULATIONS'!X281</f>
        <v>225514186.01378834</v>
      </c>
      <c r="N13" s="662">
        <f>' CALCULATIONS'!Y281</f>
        <v>253706569.12483031</v>
      </c>
      <c r="O13" s="662">
        <f>' CALCULATIONS'!Z281</f>
        <v>315162529.77511996</v>
      </c>
      <c r="P13" s="662">
        <f>' CALCULATIONS'!AA281</f>
        <v>436478316.21412408</v>
      </c>
      <c r="Q13" s="662">
        <f>' CALCULATIONS'!AB281</f>
        <v>383456346.41378284</v>
      </c>
      <c r="R13" s="662">
        <f>' CALCULATIONS'!AC281</f>
        <v>286110481.36784929</v>
      </c>
      <c r="S13" s="662">
        <f>' CALCULATIONS'!AD281</f>
        <v>247541774.57887176</v>
      </c>
      <c r="T13" s="662">
        <f>' CALCULATIONS'!AE281</f>
        <v>277377276.59271574</v>
      </c>
      <c r="U13" s="662">
        <f>' CALCULATIONS'!AF281</f>
        <v>348773097.48895842</v>
      </c>
      <c r="V13" s="662">
        <f>' CALCULATIONS'!AG281</f>
        <v>406721892.14155078</v>
      </c>
      <c r="W13" s="662">
        <f>' CALCULATIONS'!AH281</f>
        <v>362774278.12566435</v>
      </c>
      <c r="X13" s="662">
        <f>' CALCULATIONS'!AI281</f>
        <v>323613523.23781359</v>
      </c>
      <c r="Y13" s="662">
        <f>' CALCULATIONS'!AJ281</f>
        <v>314201012.10735869</v>
      </c>
      <c r="Z13" s="662">
        <f>' CALCULATIONS'!AK281</f>
        <v>351672419.52413118</v>
      </c>
      <c r="AA13" s="662">
        <f>' CALCULATIONS'!AL281</f>
        <v>440710252.77047807</v>
      </c>
      <c r="AB13" s="662">
        <f>' CALCULATIONS'!AM281</f>
        <v>228601703.3484647</v>
      </c>
      <c r="AC13" s="662">
        <f>' CALCULATIONS'!AN281</f>
        <v>196387570.02613568</v>
      </c>
      <c r="AD13" s="662">
        <f>' CALCULATIONS'!AO281</f>
        <v>114429015.38092068</v>
      </c>
      <c r="AE13" s="662">
        <f>' CALCULATIONS'!AP281</f>
        <v>106339739.58589432</v>
      </c>
      <c r="AF13" s="662">
        <f>' CALCULATIONS'!AQ281</f>
        <v>120107202.87373632</v>
      </c>
      <c r="AG13" s="662">
        <f>' CALCULATIONS'!AR281</f>
        <v>165831142.21361122</v>
      </c>
      <c r="AH13" s="662">
        <f>' CALCULATIONS'!AS281</f>
        <v>181664531.96600282</v>
      </c>
      <c r="AI13" s="662">
        <f>' CALCULATIONS'!AT281</f>
        <v>146003342.71722043</v>
      </c>
      <c r="AJ13" s="662">
        <f>' CALCULATIONS'!AU281</f>
        <v>127341411.41940686</v>
      </c>
      <c r="AK13" s="662">
        <f>' CALCULATIONS'!AV281</f>
        <v>141189128.62634563</v>
      </c>
      <c r="AL13" s="662">
        <f>' CALCULATIONS'!AW281</f>
        <v>153669480.47117978</v>
      </c>
      <c r="AM13" s="662">
        <f>' CALCULATIONS'!AX281</f>
        <v>201190583.68244728</v>
      </c>
      <c r="AN13" s="662">
        <f>' CALCULATIONS'!AY281</f>
        <v>344465810.18106663</v>
      </c>
      <c r="AO13" s="662">
        <f>' CALCULATIONS'!AZ281</f>
        <v>235758368.15221748</v>
      </c>
      <c r="AP13" s="662">
        <f>' CALCULATIONS'!BA281</f>
        <v>279498327.1300112</v>
      </c>
      <c r="AQ13" s="662">
        <f>' CALCULATIONS'!BB281</f>
        <v>244460779.91769522</v>
      </c>
      <c r="AR13" s="662">
        <f>' CALCULATIONS'!BC281</f>
        <v>272533606.97303581</v>
      </c>
      <c r="AS13" s="662">
        <f>' CALCULATIONS'!BD281</f>
        <v>344134503.4532063</v>
      </c>
      <c r="AT13" s="662">
        <f>' CALCULATIONS'!BE281</f>
        <v>397706499.87860638</v>
      </c>
      <c r="AU13" s="662">
        <f>' CALCULATIONS'!BF281</f>
        <v>353618669.5695433</v>
      </c>
      <c r="AV13" s="662">
        <f>' CALCULATIONS'!BG281</f>
        <v>315004552.93672252</v>
      </c>
      <c r="AW13" s="662">
        <f>' CALCULATIONS'!BH281</f>
        <v>309374788.21288699</v>
      </c>
      <c r="AX13" s="662">
        <f>' CALCULATIONS'!BI281</f>
        <v>344135252.01493829</v>
      </c>
      <c r="AY13" s="662">
        <f>' CALCULATIONS'!BJ281</f>
        <v>431738453.01290894</v>
      </c>
      <c r="AZ13" s="662">
        <f>' CALCULATIONS'!BK281</f>
        <v>376254117.29269856</v>
      </c>
      <c r="BA13" s="662">
        <f>' CALCULATIONS'!BL281</f>
        <v>314070077.26321882</v>
      </c>
      <c r="BB13" s="662">
        <f>' CALCULATIONS'!BM281</f>
        <v>289961941.35286051</v>
      </c>
      <c r="BC13" s="662">
        <f>' CALCULATIONS'!BN281</f>
        <v>248339611.2458137</v>
      </c>
      <c r="BD13" s="662">
        <f>' CALCULATIONS'!BO281</f>
        <v>275246508.73650217</v>
      </c>
      <c r="BE13" s="662">
        <f>' CALCULATIONS'!BP281</f>
        <v>334143558.54870939</v>
      </c>
      <c r="BF13" s="662">
        <f>' CALCULATIONS'!BQ281</f>
        <v>394642809.45400119</v>
      </c>
      <c r="BG13" s="662">
        <f>' CALCULATIONS'!BR281</f>
        <v>364998233.60256922</v>
      </c>
      <c r="BH13" s="662">
        <f>' CALCULATIONS'!BS281</f>
        <v>327875623.44424939</v>
      </c>
      <c r="BI13" s="662">
        <f>' CALCULATIONS'!BT281</f>
        <v>307653066.21305043</v>
      </c>
      <c r="BJ13" s="662">
        <f>' CALCULATIONS'!BU281</f>
        <v>345021200.81605977</v>
      </c>
      <c r="BK13" s="662">
        <f>' CALCULATIONS'!BV281</f>
        <v>424561125.27334511</v>
      </c>
      <c r="BL13" s="417">
        <f t="shared" si="5"/>
        <v>17066489935.673681</v>
      </c>
    </row>
    <row r="14" spans="1:64" x14ac:dyDescent="0.25">
      <c r="A14" s="204" t="s">
        <v>803</v>
      </c>
      <c r="B14" s="170"/>
      <c r="C14" s="662">
        <f>C15-C16</f>
        <v>1249199024.6224864</v>
      </c>
      <c r="D14" s="662">
        <f t="shared" ref="D14:BK14" si="10">D15-D16</f>
        <v>1478464729.4661131</v>
      </c>
      <c r="E14" s="662">
        <f t="shared" si="10"/>
        <v>1714097505.7327409</v>
      </c>
      <c r="F14" s="662">
        <f t="shared" si="10"/>
        <v>1436761448.9482434</v>
      </c>
      <c r="G14" s="662">
        <f t="shared" si="10"/>
        <v>1288118113.2857025</v>
      </c>
      <c r="H14" s="662">
        <f t="shared" si="10"/>
        <v>1472903028.1283154</v>
      </c>
      <c r="I14" s="662">
        <f t="shared" si="10"/>
        <v>2037572103.0008056</v>
      </c>
      <c r="J14" s="662">
        <f t="shared" si="10"/>
        <v>2295273046.6346679</v>
      </c>
      <c r="K14" s="662">
        <f t="shared" si="10"/>
        <v>1883070581.4941301</v>
      </c>
      <c r="L14" s="662">
        <f t="shared" si="10"/>
        <v>1630928480.9285181</v>
      </c>
      <c r="M14" s="662">
        <f t="shared" si="10"/>
        <v>1743591951.8304262</v>
      </c>
      <c r="N14" s="662">
        <f t="shared" si="10"/>
        <v>1929831548.8323154</v>
      </c>
      <c r="O14" s="662">
        <f t="shared" si="10"/>
        <v>2547864905.3225245</v>
      </c>
      <c r="P14" s="662">
        <f t="shared" si="10"/>
        <v>2442188812.1712341</v>
      </c>
      <c r="Q14" s="662">
        <f t="shared" si="10"/>
        <v>1428340169.8661125</v>
      </c>
      <c r="R14" s="662">
        <f t="shared" si="10"/>
        <v>1640632521.4807854</v>
      </c>
      <c r="S14" s="662">
        <f t="shared" si="10"/>
        <v>1355857973.567662</v>
      </c>
      <c r="T14" s="662">
        <f t="shared" si="10"/>
        <v>1594728867.0292859</v>
      </c>
      <c r="U14" s="662">
        <f t="shared" si="10"/>
        <v>1968529418.7682378</v>
      </c>
      <c r="V14" s="662">
        <f t="shared" si="10"/>
        <v>2296368210.7846622</v>
      </c>
      <c r="W14" s="662">
        <f t="shared" si="10"/>
        <v>2053247996.5483103</v>
      </c>
      <c r="X14" s="662">
        <f t="shared" si="10"/>
        <v>1898258076.4969158</v>
      </c>
      <c r="Y14" s="662">
        <f t="shared" si="10"/>
        <v>1763790038.7270689</v>
      </c>
      <c r="Z14" s="662">
        <f t="shared" si="10"/>
        <v>2010751803.0023656</v>
      </c>
      <c r="AA14" s="662">
        <f t="shared" si="10"/>
        <v>2576036968.2116923</v>
      </c>
      <c r="AB14" s="662">
        <f t="shared" si="10"/>
        <v>2017537225.3148365</v>
      </c>
      <c r="AC14" s="662">
        <f t="shared" si="10"/>
        <v>1383107228.1697569</v>
      </c>
      <c r="AD14" s="662">
        <f t="shared" si="10"/>
        <v>374519230.93288785</v>
      </c>
      <c r="AE14" s="662">
        <f t="shared" si="10"/>
        <v>325824402.4129644</v>
      </c>
      <c r="AF14" s="662">
        <f t="shared" si="10"/>
        <v>432222971.80973399</v>
      </c>
      <c r="AG14" s="662">
        <f t="shared" si="10"/>
        <v>585460130.80120623</v>
      </c>
      <c r="AH14" s="662">
        <f t="shared" si="10"/>
        <v>592704404.07007551</v>
      </c>
      <c r="AI14" s="662">
        <f t="shared" si="10"/>
        <v>430053837.09518987</v>
      </c>
      <c r="AJ14" s="662">
        <f t="shared" si="10"/>
        <v>434803177.98076242</v>
      </c>
      <c r="AK14" s="662">
        <f t="shared" si="10"/>
        <v>469135132.86144769</v>
      </c>
      <c r="AL14" s="662">
        <f t="shared" si="10"/>
        <v>523136078.22455752</v>
      </c>
      <c r="AM14" s="662">
        <f t="shared" si="10"/>
        <v>736803046.10227478</v>
      </c>
      <c r="AN14" s="662">
        <f t="shared" si="10"/>
        <v>1415693620.0254426</v>
      </c>
      <c r="AO14" s="662">
        <f t="shared" si="10"/>
        <v>2120247272.2679374</v>
      </c>
      <c r="AP14" s="662">
        <f t="shared" si="10"/>
        <v>3046596219.0604634</v>
      </c>
      <c r="AQ14" s="662">
        <f t="shared" si="10"/>
        <v>2580924846.6726446</v>
      </c>
      <c r="AR14" s="662">
        <f t="shared" si="10"/>
        <v>2846908223.6545238</v>
      </c>
      <c r="AS14" s="662">
        <f t="shared" si="10"/>
        <v>3457615301.886972</v>
      </c>
      <c r="AT14" s="662">
        <f t="shared" si="10"/>
        <v>4133228134.5813227</v>
      </c>
      <c r="AU14" s="662">
        <f t="shared" si="10"/>
        <v>3902167592.0245824</v>
      </c>
      <c r="AV14" s="662">
        <f t="shared" si="10"/>
        <v>3478599631.5681324</v>
      </c>
      <c r="AW14" s="662">
        <f t="shared" si="10"/>
        <v>3213106832.4189014</v>
      </c>
      <c r="AX14" s="662">
        <f t="shared" si="10"/>
        <v>3607981620.8132076</v>
      </c>
      <c r="AY14" s="662">
        <f t="shared" si="10"/>
        <v>4474971990.5273104</v>
      </c>
      <c r="AZ14" s="662">
        <f t="shared" si="10"/>
        <v>4169058974.6333432</v>
      </c>
      <c r="BA14" s="662">
        <f t="shared" si="10"/>
        <v>3129867277.1638665</v>
      </c>
      <c r="BB14" s="662">
        <f t="shared" si="10"/>
        <v>1314599624.6172485</v>
      </c>
      <c r="BC14" s="662">
        <f t="shared" si="10"/>
        <v>1131070386.3439274</v>
      </c>
      <c r="BD14" s="662">
        <f t="shared" si="10"/>
        <v>1327407025.7540996</v>
      </c>
      <c r="BE14" s="662">
        <f t="shared" si="10"/>
        <v>1697058472.2138414</v>
      </c>
      <c r="BF14" s="662">
        <f t="shared" si="10"/>
        <v>1899461173.6006422</v>
      </c>
      <c r="BG14" s="662">
        <f t="shared" si="10"/>
        <v>1632061813.6914012</v>
      </c>
      <c r="BH14" s="662">
        <f t="shared" si="10"/>
        <v>1506157827.6035519</v>
      </c>
      <c r="BI14" s="662">
        <f t="shared" si="10"/>
        <v>1484366423.6774175</v>
      </c>
      <c r="BJ14" s="662">
        <f t="shared" si="10"/>
        <v>1659002722.3793607</v>
      </c>
      <c r="BK14" s="662">
        <f t="shared" si="10"/>
        <v>2162122430.2867093</v>
      </c>
      <c r="BL14" s="417">
        <f t="shared" si="5"/>
        <v>115431989628.12387</v>
      </c>
    </row>
    <row r="15" spans="1:64" x14ac:dyDescent="0.25">
      <c r="A15" s="666" t="s">
        <v>804</v>
      </c>
      <c r="B15" s="667"/>
      <c r="C15" s="662">
        <f>SUM(' CALCULATIONS'!C47:N47)+SUM(' CALCULATIONS'!C114:N114)-SUM(' CALCULATIONS'!C59:N59)-SUM(' CALCULATIONS'!C126:N126)</f>
        <v>1343224757.6585875</v>
      </c>
      <c r="D15" s="662">
        <f>C15+' CALCULATIONS'!O47+' CALCULATIONS'!O114+' CALCULATIONS'!O181+' CALCULATIONS'!O248-(' CALCULATIONS'!O59+' CALCULATIONS'!O126+' CALCULATIONS'!O193+' CALCULATIONS'!O260)</f>
        <v>1572834818.5809715</v>
      </c>
      <c r="E15" s="662">
        <f>D15+' CALCULATIONS'!P47+' CALCULATIONS'!P114+' CALCULATIONS'!P181+' CALCULATIONS'!P248-(' CALCULATIONS'!P59+' CALCULATIONS'!P126+' CALCULATIONS'!P193+' CALCULATIONS'!P260)</f>
        <v>1823507984.8220646</v>
      </c>
      <c r="F15" s="662">
        <f>E15+' CALCULATIONS'!Q47+' CALCULATIONS'!Q114+' CALCULATIONS'!Q181+' CALCULATIONS'!Q248-(' CALCULATIONS'!Q59+' CALCULATIONS'!Q126+' CALCULATIONS'!Q193+' CALCULATIONS'!Q260)</f>
        <v>1528469626.5406845</v>
      </c>
      <c r="G15" s="662">
        <f>F15+' CALCULATIONS'!R47+' CALCULATIONS'!R114+' CALCULATIONS'!R181+' CALCULATIONS'!R248-(' CALCULATIONS'!R59+' CALCULATIONS'!R126+' CALCULATIONS'!R193+' CALCULATIONS'!R260)</f>
        <v>1370338418.3890452</v>
      </c>
      <c r="H15" s="662">
        <f>G15+' CALCULATIONS'!S47+' CALCULATIONS'!S114+' CALCULATIONS'!S181+' CALCULATIONS'!S248-(' CALCULATIONS'!S59+' CALCULATIONS'!S126+' CALCULATIONS'!S193+' CALCULATIONS'!S260)</f>
        <v>1566918115.0301228</v>
      </c>
      <c r="I15" s="662">
        <f>H15+' CALCULATIONS'!T47+' CALCULATIONS'!T114+' CALCULATIONS'!T181+' CALCULATIONS'!T248-(' CALCULATIONS'!T59+' CALCULATIONS'!T126+' CALCULATIONS'!T193+' CALCULATIONS'!T260)</f>
        <v>2167629896.8093677</v>
      </c>
      <c r="J15" s="662">
        <f>I15+' CALCULATIONS'!U47+' CALCULATIONS'!U114+' CALCULATIONS'!U181+' CALCULATIONS'!U248-(' CALCULATIONS'!U59+' CALCULATIONS'!U126+' CALCULATIONS'!U193+' CALCULATIONS'!U260)</f>
        <v>2441779836.8453913</v>
      </c>
      <c r="K15" s="662">
        <f>J15+' CALCULATIONS'!V47+' CALCULATIONS'!V114+' CALCULATIONS'!V181+' CALCULATIONS'!V248-(' CALCULATIONS'!V59+' CALCULATIONS'!V126+' CALCULATIONS'!V193+' CALCULATIONS'!V260)</f>
        <v>2003266576.0575852</v>
      </c>
      <c r="L15" s="662">
        <f>K15+' CALCULATIONS'!W47+' CALCULATIONS'!W114+' CALCULATIONS'!W181+' CALCULATIONS'!W248-(' CALCULATIONS'!W59+' CALCULATIONS'!W126+' CALCULATIONS'!W193+' CALCULATIONS'!W260)</f>
        <v>1735030298.8601255</v>
      </c>
      <c r="M15" s="662">
        <f>L15+' CALCULATIONS'!X47+' CALCULATIONS'!X114+' CALCULATIONS'!X181+' CALCULATIONS'!X248-(' CALCULATIONS'!X59+' CALCULATIONS'!X126+' CALCULATIONS'!X193+' CALCULATIONS'!X260)</f>
        <v>1854885055.1387513</v>
      </c>
      <c r="N15" s="662">
        <f>M15+' CALCULATIONS'!Y47+' CALCULATIONS'!Y114+' CALCULATIONS'!Y181+' CALCULATIONS'!Y248-(' CALCULATIONS'!Y59+' CALCULATIONS'!Y126+' CALCULATIONS'!Y193+' CALCULATIONS'!Y260)</f>
        <v>2053012285.9918249</v>
      </c>
      <c r="O15" s="662">
        <f>N15+' CALCULATIONS'!Z47+' CALCULATIONS'!Z114+' CALCULATIONS'!Z181+' CALCULATIONS'!Z248-(' CALCULATIONS'!Z59+' CALCULATIONS'!Z126+' CALCULATIONS'!Z193+' CALCULATIONS'!Z260)</f>
        <v>2710494580.1303453</v>
      </c>
      <c r="P15" s="662">
        <f>O15+' CALCULATIONS'!AA47+' CALCULATIONS'!AA114+' CALCULATIONS'!AA181+' CALCULATIONS'!AA248-(' CALCULATIONS'!AA59+' CALCULATIONS'!AA126+' CALCULATIONS'!AA193+' CALCULATIONS'!AA260)</f>
        <v>2626009475.45294</v>
      </c>
      <c r="Q15" s="662">
        <f>P15+' CALCULATIONS'!AB47+' CALCULATIONS'!AB114+' CALCULATIONS'!AB181+' CALCULATIONS'!AB248-(' CALCULATIONS'!AB59+' CALCULATIONS'!AB126+' CALCULATIONS'!AB193+' CALCULATIONS'!AB260)</f>
        <v>1535849645.0173252</v>
      </c>
      <c r="R15" s="662">
        <f>Q15+' CALCULATIONS'!AC47+' CALCULATIONS'!AC114+' CALCULATIONS'!AC181+' CALCULATIONS'!AC248-(' CALCULATIONS'!AC59+' CALCULATIONS'!AC126+' CALCULATIONS'!AC193+' CALCULATIONS'!AC260)</f>
        <v>1764120990.8395543</v>
      </c>
      <c r="S15" s="662">
        <f>R15+' CALCULATIONS'!AD47+' CALCULATIONS'!AD114+' CALCULATIONS'!AD181+' CALCULATIONS'!AD248-(' CALCULATIONS'!AD59+' CALCULATIONS'!AD126+' CALCULATIONS'!AD193+' CALCULATIONS'!AD260)</f>
        <v>1457911799.5351205</v>
      </c>
      <c r="T15" s="662">
        <f>S15+' CALCULATIONS'!AE47+' CALCULATIONS'!AE114+' CALCULATIONS'!AE181+' CALCULATIONS'!AE248-(' CALCULATIONS'!AE59+' CALCULATIONS'!AE126+' CALCULATIONS'!AE193+' CALCULATIONS'!AE260)</f>
        <v>1714762222.6121354</v>
      </c>
      <c r="U15" s="662">
        <f>T15+' CALCULATIONS'!AF47+' CALCULATIONS'!AF114+' CALCULATIONS'!AF181+' CALCULATIONS'!AF248-(' CALCULATIONS'!AF59+' CALCULATIONS'!AF126+' CALCULATIONS'!AF193+' CALCULATIONS'!AF260)</f>
        <v>2116698299.7507935</v>
      </c>
      <c r="V15" s="662">
        <f>U15+' CALCULATIONS'!AG47+' CALCULATIONS'!AG114+' CALCULATIONS'!AG181+' CALCULATIONS'!AG248-(' CALCULATIONS'!AG59+' CALCULATIONS'!AG126+' CALCULATIONS'!AG193+' CALCULATIONS'!AG260)</f>
        <v>2469213129.8759809</v>
      </c>
      <c r="W15" s="662">
        <f>V15+' CALCULATIONS'!AH47+' CALCULATIONS'!AH114+' CALCULATIONS'!AH181+' CALCULATIONS'!AH248-(' CALCULATIONS'!AH59+' CALCULATIONS'!AH126+' CALCULATIONS'!AH193+' CALCULATIONS'!AH260)</f>
        <v>2207793544.6756024</v>
      </c>
      <c r="X15" s="662">
        <f>W15+' CALCULATIONS'!AI47+' CALCULATIONS'!AI114+' CALCULATIONS'!AI181+' CALCULATIONS'!AI248-(' CALCULATIONS'!AI59+' CALCULATIONS'!AI126+' CALCULATIONS'!AI193+' CALCULATIONS'!AI260)</f>
        <v>2041137716.6633503</v>
      </c>
      <c r="Y15" s="662">
        <f>X15+' CALCULATIONS'!AJ47+' CALCULATIONS'!AJ114+' CALCULATIONS'!AJ181+' CALCULATIONS'!AJ248-(' CALCULATIONS'!AJ59+' CALCULATIONS'!AJ126+' CALCULATIONS'!AJ193+' CALCULATIONS'!AJ260)</f>
        <v>1896548428.7387838</v>
      </c>
      <c r="Z15" s="662">
        <f>Y15+' CALCULATIONS'!AK47+' CALCULATIONS'!AK114+' CALCULATIONS'!AK181+' CALCULATIONS'!AK248-(' CALCULATIONS'!AK59+' CALCULATIONS'!AK126+' CALCULATIONS'!AK193+' CALCULATIONS'!AK260)</f>
        <v>2162098712.9057693</v>
      </c>
      <c r="AA15" s="662">
        <f>Z15+' CALCULATIONS'!AL47+' CALCULATIONS'!AL114+' CALCULATIONS'!AL181+' CALCULATIONS'!AL248-(' CALCULATIONS'!AL59+' CALCULATIONS'!AL126+' CALCULATIONS'!AL193+' CALCULATIONS'!AL260)</f>
        <v>2769932223.8835402</v>
      </c>
      <c r="AB15" s="662">
        <f>AA15+' CALCULATIONS'!AM47+' CALCULATIONS'!AM114+' CALCULATIONS'!AM181+' CALCULATIONS'!AM248-(' CALCULATIONS'!AM59+' CALCULATIONS'!AM126+' CALCULATIONS'!AM193+' CALCULATIONS'!AM260)</f>
        <v>2101601276.3696213</v>
      </c>
      <c r="AC15" s="662">
        <f>AB15+' CALCULATIONS'!AN47+' CALCULATIONS'!AN114+' CALCULATIONS'!AN181+' CALCULATIONS'!AN248-(' CALCULATIONS'!AN59+' CALCULATIONS'!AN126+' CALCULATIONS'!AN193+' CALCULATIONS'!AN260)</f>
        <v>1440736696.0101633</v>
      </c>
      <c r="AD15" s="662">
        <f>AC15+' CALCULATIONS'!AO47+' CALCULATIONS'!AO114+' CALCULATIONS'!AO181+' CALCULATIONS'!AO248-(' CALCULATIONS'!AO59+' CALCULATIONS'!AO126+' CALCULATIONS'!AO193+' CALCULATIONS'!AO260)</f>
        <v>390124198.88842487</v>
      </c>
      <c r="AE15" s="662">
        <f>AD15+' CALCULATIONS'!AP47+' CALCULATIONS'!AP114+' CALCULATIONS'!AP181+' CALCULATIONS'!AP248-(' CALCULATIONS'!AP59+' CALCULATIONS'!AP126+' CALCULATIONS'!AP193+' CALCULATIONS'!AP260)</f>
        <v>339400419.18017125</v>
      </c>
      <c r="AF15" s="662">
        <f>AE15+' CALCULATIONS'!AQ47+' CALCULATIONS'!AQ114+' CALCULATIONS'!AQ181+' CALCULATIONS'!AQ248-(' CALCULATIONS'!AQ59+' CALCULATIONS'!AQ126+' CALCULATIONS'!AQ193+' CALCULATIONS'!AQ260)</f>
        <v>450232262.30180621</v>
      </c>
      <c r="AG15" s="662">
        <f>AF15+' CALCULATIONS'!AR47+' CALCULATIONS'!AR114+' CALCULATIONS'!AR181+' CALCULATIONS'!AR248-(' CALCULATIONS'!AR59+' CALCULATIONS'!AR126+' CALCULATIONS'!AR193+' CALCULATIONS'!AR260)</f>
        <v>609854302.91792321</v>
      </c>
      <c r="AH15" s="662">
        <f>AG15+' CALCULATIONS'!AS47+' CALCULATIONS'!AS114+' CALCULATIONS'!AS181+' CALCULATIONS'!AS248-(' CALCULATIONS'!AS59+' CALCULATIONS'!AS126+' CALCULATIONS'!AS193+' CALCULATIONS'!AS260)</f>
        <v>617400420.90632868</v>
      </c>
      <c r="AI15" s="662">
        <f>AH15+' CALCULATIONS'!AT47+' CALCULATIONS'!AT114+' CALCULATIONS'!AT181+' CALCULATIONS'!AT248-(' CALCULATIONS'!AT59+' CALCULATIONS'!AT126+' CALCULATIONS'!AT193+' CALCULATIONS'!AT260)</f>
        <v>447972746.97415614</v>
      </c>
      <c r="AJ15" s="662">
        <f>AI15+' CALCULATIONS'!AU47+' CALCULATIONS'!AU114+' CALCULATIONS'!AU181+' CALCULATIONS'!AU248-(' CALCULATIONS'!AU59+' CALCULATIONS'!AU126+' CALCULATIONS'!AU193+' CALCULATIONS'!AU260)</f>
        <v>452919977.06329417</v>
      </c>
      <c r="AK15" s="662">
        <f>AJ15+' CALCULATIONS'!AV47+' CALCULATIONS'!AV114+' CALCULATIONS'!AV181+' CALCULATIONS'!AV248-(' CALCULATIONS'!AV59+' CALCULATIONS'!AV126+' CALCULATIONS'!AV193+' CALCULATIONS'!AV260)</f>
        <v>488682430.064008</v>
      </c>
      <c r="AL15" s="662">
        <f>AK15+' CALCULATIONS'!AW47+' CALCULATIONS'!AW114+' CALCULATIONS'!AW181+' CALCULATIONS'!AW248-(' CALCULATIONS'!AW59+' CALCULATIONS'!AW126+' CALCULATIONS'!AW193+' CALCULATIONS'!AW260)</f>
        <v>544933414.81724739</v>
      </c>
      <c r="AM15" s="662">
        <f>AL15+' CALCULATIONS'!AX47+' CALCULATIONS'!AX114+' CALCULATIONS'!AX181+' CALCULATIONS'!AX248-(' CALCULATIONS'!AX59+' CALCULATIONS'!AX126+' CALCULATIONS'!AX193+' CALCULATIONS'!AX260)</f>
        <v>767503173.0232029</v>
      </c>
      <c r="AN15" s="662">
        <f>AM15+' CALCULATIONS'!AY47+' CALCULATIONS'!AY114+' CALCULATIONS'!AY181+' CALCULATIONS'!AY248-(' CALCULATIONS'!AY59+' CALCULATIONS'!AY126+' CALCULATIONS'!AY193+' CALCULATIONS'!AY260)</f>
        <v>1538797413.0711334</v>
      </c>
      <c r="AO15" s="662">
        <f>AN15+' CALCULATIONS'!AZ47+' CALCULATIONS'!AZ114+' CALCULATIONS'!AZ181+' CALCULATIONS'!AZ248-(' CALCULATIONS'!AZ59+' CALCULATIONS'!AZ126+' CALCULATIONS'!AZ193+' CALCULATIONS'!AZ260)</f>
        <v>2304616600.2912364</v>
      </c>
      <c r="AP15" s="662">
        <f>AO15+' CALCULATIONS'!BA47+' CALCULATIONS'!BA114+' CALCULATIONS'!BA181+' CALCULATIONS'!BA248-(' CALCULATIONS'!BA59+' CALCULATIONS'!BA126+' CALCULATIONS'!BA193+' CALCULATIONS'!BA260)</f>
        <v>3311517629.413547</v>
      </c>
      <c r="AQ15" s="662">
        <f>AP15+' CALCULATIONS'!BB47+' CALCULATIONS'!BB114+' CALCULATIONS'!BB181+' CALCULATIONS'!BB248-(' CALCULATIONS'!BB59+' CALCULATIONS'!BB126+' CALCULATIONS'!BB193+' CALCULATIONS'!BB260)</f>
        <v>2805353094.2093964</v>
      </c>
      <c r="AR15" s="662">
        <f>AQ15+' CALCULATIONS'!BC47+' CALCULATIONS'!BC114+' CALCULATIONS'!BC181+' CALCULATIONS'!BC248-(' CALCULATIONS'!BC59+' CALCULATIONS'!BC126+' CALCULATIONS'!BC193+' CALCULATIONS'!BC260)</f>
        <v>3094465460.4940476</v>
      </c>
      <c r="AS15" s="662">
        <f>AR15+' CALCULATIONS'!BD47+' CALCULATIONS'!BD114+' CALCULATIONS'!BD181+' CALCULATIONS'!BD248-(' CALCULATIONS'!BD59+' CALCULATIONS'!BD126+' CALCULATIONS'!BD193+' CALCULATIONS'!BD260)</f>
        <v>3758277502.0510564</v>
      </c>
      <c r="AT15" s="662">
        <f>AS15+' CALCULATIONS'!BE47+' CALCULATIONS'!BE114+' CALCULATIONS'!BE181+' CALCULATIONS'!BE248-(' CALCULATIONS'!BE59+' CALCULATIONS'!BE126+' CALCULATIONS'!BE193+' CALCULATIONS'!BE260)</f>
        <v>4492639276.7188292</v>
      </c>
      <c r="AU15" s="662">
        <f>AT15+' CALCULATIONS'!BF47+' CALCULATIONS'!BF114+' CALCULATIONS'!BF181+' CALCULATIONS'!BF248-(' CALCULATIONS'!BF59+' CALCULATIONS'!BF126+' CALCULATIONS'!BF193+' CALCULATIONS'!BF260)</f>
        <v>4241486513.0701981</v>
      </c>
      <c r="AV15" s="662">
        <f>AU15+' CALCULATIONS'!BG47+' CALCULATIONS'!BG114+' CALCULATIONS'!BG181+' CALCULATIONS'!BG248-(' CALCULATIONS'!BG59+' CALCULATIONS'!BG126+' CALCULATIONS'!BG193+' CALCULATIONS'!BG260)</f>
        <v>3781086556.0523176</v>
      </c>
      <c r="AW15" s="662">
        <f>AV15+' CALCULATIONS'!BH47+' CALCULATIONS'!BH114+' CALCULATIONS'!BH181+' CALCULATIONS'!BH248-(' CALCULATIONS'!BH59+' CALCULATIONS'!BH126+' CALCULATIONS'!BH193+' CALCULATIONS'!BH260)</f>
        <v>3492507426.542284</v>
      </c>
      <c r="AX15" s="662">
        <f>AW15+' CALCULATIONS'!BI47+' CALCULATIONS'!BI114+' CALCULATIONS'!BI181+' CALCULATIONS'!BI248-(' CALCULATIONS'!BI59+' CALCULATIONS'!BI126+' CALCULATIONS'!BI193+' CALCULATIONS'!BI260)</f>
        <v>3921719153.0578341</v>
      </c>
      <c r="AY15" s="662">
        <f>AX15+' CALCULATIONS'!BJ47+' CALCULATIONS'!BJ114+' CALCULATIONS'!BJ181+' CALCULATIONS'!BJ248-(' CALCULATIONS'!BJ59+' CALCULATIONS'!BJ126+' CALCULATIONS'!BJ193+' CALCULATIONS'!BJ260)</f>
        <v>4864099989.703598</v>
      </c>
      <c r="AZ15" s="662">
        <f>AY15+' CALCULATIONS'!BK47+' CALCULATIONS'!BK114+' CALCULATIONS'!BK181+' CALCULATIONS'!BK248-(' CALCULATIONS'!BK59+' CALCULATIONS'!BK126+' CALCULATIONS'!BK193+' CALCULATIONS'!BK260)</f>
        <v>4435169121.9503651</v>
      </c>
      <c r="BA15" s="662">
        <f>AZ15+' CALCULATIONS'!BL47+' CALCULATIONS'!BL114+' CALCULATIONS'!BL181+' CALCULATIONS'!BL248-(' CALCULATIONS'!BL59+' CALCULATIONS'!BL126+' CALCULATIONS'!BL193+' CALCULATIONS'!BL260)</f>
        <v>3329646039.5360284</v>
      </c>
      <c r="BB15" s="662">
        <f>BA15+' CALCULATIONS'!BM47+' CALCULATIONS'!BM114+' CALCULATIONS'!BM181+' CALCULATIONS'!BM248-(' CALCULATIONS'!BM59+' CALCULATIONS'!BM126+' CALCULATIONS'!BM193+' CALCULATIONS'!BM260)</f>
        <v>1398510238.9545197</v>
      </c>
      <c r="BC15" s="662">
        <f>BB15+' CALCULATIONS'!BN47+' CALCULATIONS'!BN114+' CALCULATIONS'!BN181+' CALCULATIONS'!BN248-(' CALCULATIONS'!BN59+' CALCULATIONS'!BN126+' CALCULATIONS'!BN193+' CALCULATIONS'!BN260)</f>
        <v>1203266368.4509866</v>
      </c>
      <c r="BD15" s="662">
        <f>BC15+' CALCULATIONS'!BO47+' CALCULATIONS'!BO114+' CALCULATIONS'!BO181+' CALCULATIONS'!BO248-(' CALCULATIONS'!BO59+' CALCULATIONS'!BO126+' CALCULATIONS'!BO193+' CALCULATIONS'!BO260)</f>
        <v>1412135133.780957</v>
      </c>
      <c r="BE15" s="662">
        <f>BD15+' CALCULATIONS'!BP47+' CALCULATIONS'!BP114+' CALCULATIONS'!BP181+' CALCULATIONS'!BP248-(' CALCULATIONS'!BP59+' CALCULATIONS'!BP126+' CALCULATIONS'!BP193+' CALCULATIONS'!BP260)</f>
        <v>1805381353.4189801</v>
      </c>
      <c r="BF15" s="662">
        <f>BE15+' CALCULATIONS'!BQ47+' CALCULATIONS'!BQ114+' CALCULATIONS'!BQ181+' CALCULATIONS'!BQ248-(' CALCULATIONS'!BQ59+' CALCULATIONS'!BQ126+' CALCULATIONS'!BQ193+' CALCULATIONS'!BQ260)</f>
        <v>2020703376.1708961</v>
      </c>
      <c r="BG15" s="662">
        <f>BF15+' CALCULATIONS'!BR47+' CALCULATIONS'!BR114+' CALCULATIONS'!BR181+' CALCULATIONS'!BR248-(' CALCULATIONS'!BR59+' CALCULATIONS'!BR126+' CALCULATIONS'!BR193+' CALCULATIONS'!BR260)</f>
        <v>1736235972.0121291</v>
      </c>
      <c r="BH15" s="662">
        <f>BG15+' CALCULATIONS'!BS47+' CALCULATIONS'!BS114+' CALCULATIONS'!BS181+' CALCULATIONS'!BS248-(' CALCULATIONS'!BS59+' CALCULATIONS'!BS126+' CALCULATIONS'!BS193+' CALCULATIONS'!BS260)</f>
        <v>1602295561.2803743</v>
      </c>
      <c r="BI15" s="662">
        <f>BH15+' CALCULATIONS'!BT47+' CALCULATIONS'!BT114+' CALCULATIONS'!BT181+' CALCULATIONS'!BT248-(' CALCULATIONS'!BT59+' CALCULATIONS'!BT126+' CALCULATIONS'!BT193+' CALCULATIONS'!BT260)</f>
        <v>1579113216.6781037</v>
      </c>
      <c r="BJ15" s="662">
        <f>BI15+' CALCULATIONS'!BU47+' CALCULATIONS'!BU114+' CALCULATIONS'!BU181+' CALCULATIONS'!BU248-(' CALCULATIONS'!BU59+' CALCULATIONS'!BU126+' CALCULATIONS'!BU193+' CALCULATIONS'!BU260)</f>
        <v>1764896513.1695325</v>
      </c>
      <c r="BK15" s="662">
        <f>BJ15+' CALCULATIONS'!BV47+' CALCULATIONS'!BV114+' CALCULATIONS'!BV181+' CALCULATIONS'!BV248-(' CALCULATIONS'!BV59+' CALCULATIONS'!BV126+' CALCULATIONS'!BV193+' CALCULATIONS'!BV260)</f>
        <v>2300130244.9858608</v>
      </c>
      <c r="BL15" s="417">
        <f t="shared" si="5"/>
        <v>123778879514.38632</v>
      </c>
    </row>
    <row r="16" spans="1:64" x14ac:dyDescent="0.25">
      <c r="A16" s="666" t="s">
        <v>805</v>
      </c>
      <c r="B16" s="667"/>
      <c r="C16" s="668">
        <f>C15*'MONTHLY DATA'!AL47</f>
        <v>94025733.036101133</v>
      </c>
      <c r="D16" s="668">
        <f>' CALCULATIONS'!O285</f>
        <v>94370089.114858285</v>
      </c>
      <c r="E16" s="668">
        <f>' CALCULATIONS'!P285</f>
        <v>109410479.08932388</v>
      </c>
      <c r="F16" s="668">
        <f>' CALCULATIONS'!Q285</f>
        <v>91708177.592441067</v>
      </c>
      <c r="G16" s="668">
        <f>' CALCULATIONS'!R285</f>
        <v>82220305.103342712</v>
      </c>
      <c r="H16" s="668">
        <f>' CALCULATIONS'!S285</f>
        <v>94015086.901807368</v>
      </c>
      <c r="I16" s="668">
        <f>' CALCULATIONS'!T285</f>
        <v>130057793.80856206</v>
      </c>
      <c r="J16" s="668">
        <f>' CALCULATIONS'!U285</f>
        <v>146506790.21072346</v>
      </c>
      <c r="K16" s="668">
        <f>' CALCULATIONS'!V285</f>
        <v>120195994.5634551</v>
      </c>
      <c r="L16" s="668">
        <f>' CALCULATIONS'!W285</f>
        <v>104101817.93160753</v>
      </c>
      <c r="M16" s="668">
        <f>' CALCULATIONS'!X285</f>
        <v>111293103.30832507</v>
      </c>
      <c r="N16" s="668">
        <f>' CALCULATIONS'!Y285</f>
        <v>123180737.15950948</v>
      </c>
      <c r="O16" s="668">
        <f>' CALCULATIONS'!Z285</f>
        <v>162629674.80782071</v>
      </c>
      <c r="P16" s="668">
        <f>' CALCULATIONS'!AA285</f>
        <v>183820663.28170583</v>
      </c>
      <c r="Q16" s="668">
        <f>' CALCULATIONS'!AB285</f>
        <v>107509475.15121277</v>
      </c>
      <c r="R16" s="668">
        <f>' CALCULATIONS'!AC285</f>
        <v>123488469.35876882</v>
      </c>
      <c r="S16" s="668">
        <f>' CALCULATIONS'!AD285</f>
        <v>102053825.96745844</v>
      </c>
      <c r="T16" s="668">
        <f>' CALCULATIONS'!AE285</f>
        <v>120033355.58284949</v>
      </c>
      <c r="U16" s="668">
        <f>' CALCULATIONS'!AF285</f>
        <v>148168880.98255557</v>
      </c>
      <c r="V16" s="668">
        <f>' CALCULATIONS'!AG285</f>
        <v>172844919.09131867</v>
      </c>
      <c r="W16" s="668">
        <f>' CALCULATIONS'!AH285</f>
        <v>154545548.12729219</v>
      </c>
      <c r="X16" s="668">
        <f>' CALCULATIONS'!AI285</f>
        <v>142879640.16643453</v>
      </c>
      <c r="Y16" s="668">
        <f>' CALCULATIONS'!AJ285</f>
        <v>132758390.01171488</v>
      </c>
      <c r="Z16" s="668">
        <f>' CALCULATIONS'!AK285</f>
        <v>151346909.90340388</v>
      </c>
      <c r="AA16" s="668">
        <f>' CALCULATIONS'!AL285</f>
        <v>193895255.67184782</v>
      </c>
      <c r="AB16" s="668">
        <f>' CALCULATIONS'!AM285</f>
        <v>84064051.054784849</v>
      </c>
      <c r="AC16" s="668">
        <f>' CALCULATIONS'!AN285</f>
        <v>57629467.840406537</v>
      </c>
      <c r="AD16" s="668">
        <f>' CALCULATIONS'!AO285</f>
        <v>15604967.955536995</v>
      </c>
      <c r="AE16" s="668">
        <f>' CALCULATIONS'!AP285</f>
        <v>13576016.76720685</v>
      </c>
      <c r="AF16" s="668">
        <f>' CALCULATIONS'!AQ285</f>
        <v>18009290.492072251</v>
      </c>
      <c r="AG16" s="668">
        <f>' CALCULATIONS'!AR285</f>
        <v>24394172.116716929</v>
      </c>
      <c r="AH16" s="668">
        <f>' CALCULATIONS'!AS285</f>
        <v>24696016.836253148</v>
      </c>
      <c r="AI16" s="668">
        <f>' CALCULATIONS'!AT285</f>
        <v>17918909.878966246</v>
      </c>
      <c r="AJ16" s="668">
        <f>' CALCULATIONS'!AU285</f>
        <v>18116799.082531769</v>
      </c>
      <c r="AK16" s="668">
        <f>' CALCULATIONS'!AV285</f>
        <v>19547297.20256032</v>
      </c>
      <c r="AL16" s="668">
        <f>' CALCULATIONS'!AW285</f>
        <v>21797336.592689898</v>
      </c>
      <c r="AM16" s="668">
        <f>' CALCULATIONS'!AX285</f>
        <v>30700126.920928117</v>
      </c>
      <c r="AN16" s="668">
        <f>' CALCULATIONS'!AY285</f>
        <v>123103793.04569067</v>
      </c>
      <c r="AO16" s="668">
        <f>' CALCULATIONS'!AZ285</f>
        <v>184369328.02329892</v>
      </c>
      <c r="AP16" s="668">
        <f>' CALCULATIONS'!BA285</f>
        <v>264921410.35308376</v>
      </c>
      <c r="AQ16" s="668">
        <f>' CALCULATIONS'!BB285</f>
        <v>224428247.53675172</v>
      </c>
      <c r="AR16" s="668">
        <f>' CALCULATIONS'!BC285</f>
        <v>247557236.83952382</v>
      </c>
      <c r="AS16" s="668">
        <f>' CALCULATIONS'!BD285</f>
        <v>300662200.16408449</v>
      </c>
      <c r="AT16" s="668">
        <f>' CALCULATIONS'!BE285</f>
        <v>359411142.13750637</v>
      </c>
      <c r="AU16" s="668">
        <f>' CALCULATIONS'!BF285</f>
        <v>339318921.04561585</v>
      </c>
      <c r="AV16" s="668">
        <f>' CALCULATIONS'!BG285</f>
        <v>302486924.4841854</v>
      </c>
      <c r="AW16" s="668">
        <f>' CALCULATIONS'!BH285</f>
        <v>279400594.12338275</v>
      </c>
      <c r="AX16" s="668">
        <f>' CALCULATIONS'!BI285</f>
        <v>313737532.24462676</v>
      </c>
      <c r="AY16" s="668">
        <f>' CALCULATIONS'!BJ285</f>
        <v>389127999.17628783</v>
      </c>
      <c r="AZ16" s="668">
        <f>' CALCULATIONS'!BK285</f>
        <v>266110147.31702191</v>
      </c>
      <c r="BA16" s="668">
        <f>' CALCULATIONS'!BL285</f>
        <v>199778762.37216169</v>
      </c>
      <c r="BB16" s="668">
        <f>' CALCULATIONS'!BM285</f>
        <v>83910614.337271184</v>
      </c>
      <c r="BC16" s="668">
        <f>' CALCULATIONS'!BN285</f>
        <v>72195982.107059196</v>
      </c>
      <c r="BD16" s="668">
        <f>' CALCULATIONS'!BO285</f>
        <v>84728108.026857421</v>
      </c>
      <c r="BE16" s="668">
        <f>' CALCULATIONS'!BP285</f>
        <v>108322881.2051388</v>
      </c>
      <c r="BF16" s="668">
        <f>' CALCULATIONS'!BQ285</f>
        <v>121242202.57025376</v>
      </c>
      <c r="BG16" s="668">
        <f>' CALCULATIONS'!BR285</f>
        <v>104174158.32072774</v>
      </c>
      <c r="BH16" s="668">
        <f>' CALCULATIONS'!BS285</f>
        <v>96137733.676822454</v>
      </c>
      <c r="BI16" s="668">
        <f>' CALCULATIONS'!BT285</f>
        <v>94746793.000686213</v>
      </c>
      <c r="BJ16" s="668">
        <f>' CALCULATIONS'!BU285</f>
        <v>105893790.79017195</v>
      </c>
      <c r="BK16" s="668">
        <f>' CALCULATIONS'!BV285</f>
        <v>138007814.69915164</v>
      </c>
      <c r="BL16" s="417">
        <f t="shared" si="5"/>
        <v>8346889886.2624569</v>
      </c>
    </row>
    <row r="17" spans="1:64" x14ac:dyDescent="0.25">
      <c r="A17" s="204" t="s">
        <v>978</v>
      </c>
      <c r="B17" s="170"/>
      <c r="C17" s="662">
        <f>C18-C19</f>
        <v>796632878.48039472</v>
      </c>
      <c r="D17" s="662">
        <f t="shared" ref="D17:BK17" si="11">D18-D19</f>
        <v>1231695381.9086864</v>
      </c>
      <c r="E17" s="662">
        <f t="shared" si="11"/>
        <v>1268010633.3753242</v>
      </c>
      <c r="F17" s="662">
        <f t="shared" si="11"/>
        <v>1602763035.4662504</v>
      </c>
      <c r="G17" s="662">
        <f t="shared" si="11"/>
        <v>1361490772.3624825</v>
      </c>
      <c r="H17" s="662">
        <f t="shared" si="11"/>
        <v>1615751238.768086</v>
      </c>
      <c r="I17" s="662">
        <f t="shared" si="11"/>
        <v>1784199611.7475028</v>
      </c>
      <c r="J17" s="662">
        <f t="shared" si="11"/>
        <v>2026201047.5107591</v>
      </c>
      <c r="K17" s="662">
        <f t="shared" si="11"/>
        <v>1772241533.1260412</v>
      </c>
      <c r="L17" s="662">
        <f t="shared" si="11"/>
        <v>1777214928.3201625</v>
      </c>
      <c r="M17" s="662">
        <f t="shared" si="11"/>
        <v>1661806712.0465145</v>
      </c>
      <c r="N17" s="662">
        <f t="shared" si="11"/>
        <v>1859689690.0000758</v>
      </c>
      <c r="O17" s="662">
        <f t="shared" si="11"/>
        <v>2217030304.4069667</v>
      </c>
      <c r="P17" s="662">
        <f t="shared" si="11"/>
        <v>2253065950.3282876</v>
      </c>
      <c r="Q17" s="662">
        <f t="shared" si="11"/>
        <v>2056598108.6310861</v>
      </c>
      <c r="R17" s="662">
        <f t="shared" si="11"/>
        <v>1591105702.1546712</v>
      </c>
      <c r="S17" s="662">
        <f t="shared" si="11"/>
        <v>1390664650.8594706</v>
      </c>
      <c r="T17" s="662">
        <f t="shared" si="11"/>
        <v>1648405361.3994484</v>
      </c>
      <c r="U17" s="662">
        <f t="shared" si="11"/>
        <v>1898379514.5913916</v>
      </c>
      <c r="V17" s="662">
        <f t="shared" si="11"/>
        <v>2094393658.9478712</v>
      </c>
      <c r="W17" s="662">
        <f t="shared" si="11"/>
        <v>1781895979.320364</v>
      </c>
      <c r="X17" s="662">
        <f t="shared" si="11"/>
        <v>1757364371.1707895</v>
      </c>
      <c r="Y17" s="662">
        <f t="shared" si="11"/>
        <v>1726520621.4534984</v>
      </c>
      <c r="Z17" s="662">
        <f t="shared" si="11"/>
        <v>1907880694.1965797</v>
      </c>
      <c r="AA17" s="662">
        <f t="shared" si="11"/>
        <v>2324990710.3801951</v>
      </c>
      <c r="AB17" s="662">
        <f t="shared" si="11"/>
        <v>2038826541.7366393</v>
      </c>
      <c r="AC17" s="662">
        <f t="shared" si="11"/>
        <v>1860106766.1289034</v>
      </c>
      <c r="AD17" s="662">
        <f t="shared" si="11"/>
        <v>1730699854.5817764</v>
      </c>
      <c r="AE17" s="662">
        <f t="shared" si="11"/>
        <v>1549638664.3248599</v>
      </c>
      <c r="AF17" s="662">
        <f t="shared" si="11"/>
        <v>1738570588.523134</v>
      </c>
      <c r="AG17" s="662">
        <f t="shared" si="11"/>
        <v>2014718549.2812576</v>
      </c>
      <c r="AH17" s="662">
        <f t="shared" si="11"/>
        <v>2243006802.2816744</v>
      </c>
      <c r="AI17" s="662">
        <f t="shared" si="11"/>
        <v>1999372165.48876</v>
      </c>
      <c r="AJ17" s="662">
        <f t="shared" si="11"/>
        <v>1896803633.5949473</v>
      </c>
      <c r="AK17" s="662">
        <f t="shared" si="11"/>
        <v>1870870739.3107765</v>
      </c>
      <c r="AL17" s="662">
        <f t="shared" si="11"/>
        <v>2035921375.621841</v>
      </c>
      <c r="AM17" s="662">
        <f t="shared" si="11"/>
        <v>2432970438.732029</v>
      </c>
      <c r="AN17" s="662">
        <f t="shared" si="11"/>
        <v>2553280855.2659526</v>
      </c>
      <c r="AO17" s="662">
        <f t="shared" si="11"/>
        <v>2058174054.0028543</v>
      </c>
      <c r="AP17" s="662">
        <f t="shared" si="11"/>
        <v>2199677391.9121027</v>
      </c>
      <c r="AQ17" s="662">
        <f t="shared" si="11"/>
        <v>1894673732.3751919</v>
      </c>
      <c r="AR17" s="662">
        <f t="shared" si="11"/>
        <v>2184959332.7289486</v>
      </c>
      <c r="AS17" s="662">
        <f t="shared" si="11"/>
        <v>2415925916.271018</v>
      </c>
      <c r="AT17" s="662">
        <f t="shared" si="11"/>
        <v>2749401675.1135097</v>
      </c>
      <c r="AU17" s="662">
        <f t="shared" si="11"/>
        <v>2466804590.0668693</v>
      </c>
      <c r="AV17" s="662">
        <f t="shared" si="11"/>
        <v>2429579627.9179296</v>
      </c>
      <c r="AW17" s="662">
        <f t="shared" si="11"/>
        <v>2276181790.8036361</v>
      </c>
      <c r="AX17" s="662">
        <f t="shared" si="11"/>
        <v>2522720306.63731</v>
      </c>
      <c r="AY17" s="662">
        <f t="shared" si="11"/>
        <v>2980190304.2272253</v>
      </c>
      <c r="AZ17" s="662">
        <f t="shared" si="11"/>
        <v>3030658417.6256037</v>
      </c>
      <c r="BA17" s="662">
        <f t="shared" si="11"/>
        <v>3236821456.2293849</v>
      </c>
      <c r="BB17" s="662">
        <f t="shared" si="11"/>
        <v>3300548961.7011051</v>
      </c>
      <c r="BC17" s="662">
        <f t="shared" si="11"/>
        <v>2880649777.0542626</v>
      </c>
      <c r="BD17" s="662">
        <f t="shared" si="11"/>
        <v>3152693637.661684</v>
      </c>
      <c r="BE17" s="662">
        <f t="shared" si="11"/>
        <v>3473882904.6972218</v>
      </c>
      <c r="BF17" s="662">
        <f t="shared" si="11"/>
        <v>4044250035.9439726</v>
      </c>
      <c r="BG17" s="662">
        <f t="shared" si="11"/>
        <v>3812295666.2896042</v>
      </c>
      <c r="BH17" s="662">
        <f t="shared" si="11"/>
        <v>3625254324.807631</v>
      </c>
      <c r="BI17" s="662">
        <f t="shared" si="11"/>
        <v>3362597962.7976327</v>
      </c>
      <c r="BJ17" s="662">
        <f t="shared" si="11"/>
        <v>3694788812.391046</v>
      </c>
      <c r="BK17" s="662">
        <f t="shared" si="11"/>
        <v>4246660759.2107968</v>
      </c>
      <c r="BL17" s="417">
        <f t="shared" si="5"/>
        <v>137410171504.29199</v>
      </c>
    </row>
    <row r="18" spans="1:64" x14ac:dyDescent="0.25">
      <c r="A18" s="666" t="s">
        <v>979</v>
      </c>
      <c r="B18" s="667"/>
      <c r="C18" s="662">
        <f>SUM(' CALCULATIONS'!C63:N63)+SUM(' CALCULATIONS'!C130:N130)-SUM(' CALCULATIONS'!C75:N75)-SUM(' CALCULATIONS'!C142:N142)</f>
        <v>856594492.98967171</v>
      </c>
      <c r="D18" s="662">
        <f>C18+' CALCULATIONS'!O63+' CALCULATIONS'!O130+' CALCULATIONS'!O197+' CALCULATIONS'!O264-(' CALCULATIONS'!O75+' CALCULATIONS'!O142+' CALCULATIONS'!O209+' CALCULATIONS'!O276)</f>
        <v>1338799328.1616156</v>
      </c>
      <c r="E18" s="662">
        <f>D18+' CALCULATIONS'!P63+' CALCULATIONS'!P130+' CALCULATIONS'!P197+' CALCULATIONS'!P264-(' CALCULATIONS'!P75+' CALCULATIONS'!P142+' CALCULATIONS'!P209+' CALCULATIONS'!P276)</f>
        <v>1378272427.5818741</v>
      </c>
      <c r="F18" s="662">
        <f>E18+' CALCULATIONS'!Q63+' CALCULATIONS'!Q130+' CALCULATIONS'!Q197+' CALCULATIONS'!Q264-(' CALCULATIONS'!Q75+' CALCULATIONS'!Q142+' CALCULATIONS'!Q209+' CALCULATIONS'!Q276)</f>
        <v>1742133734.202446</v>
      </c>
      <c r="G18" s="662">
        <f>F18+' CALCULATIONS'!R63+' CALCULATIONS'!R130+' CALCULATIONS'!R197+' CALCULATIONS'!R264-(' CALCULATIONS'!R75+' CALCULATIONS'!R142+' CALCULATIONS'!R209+' CALCULATIONS'!R276)</f>
        <v>1479881274.3070462</v>
      </c>
      <c r="H18" s="662">
        <f>G18+' CALCULATIONS'!S63+' CALCULATIONS'!S130+' CALCULATIONS'!S197+' CALCULATIONS'!S264-(' CALCULATIONS'!S75+' CALCULATIONS'!S142+' CALCULATIONS'!S209+' CALCULATIONS'!S276)</f>
        <v>1756251346.4870501</v>
      </c>
      <c r="I18" s="662">
        <f>H18+' CALCULATIONS'!T63+' CALCULATIONS'!T130+' CALCULATIONS'!T197+' CALCULATIONS'!T264-(' CALCULATIONS'!T75+' CALCULATIONS'!T142+' CALCULATIONS'!T209+' CALCULATIONS'!T276)</f>
        <v>1939347404.0733726</v>
      </c>
      <c r="J18" s="662">
        <f>I18+' CALCULATIONS'!U63+' CALCULATIONS'!U130+' CALCULATIONS'!U197+' CALCULATIONS'!U264-(' CALCULATIONS'!U75+' CALCULATIONS'!U142+' CALCULATIONS'!U209+' CALCULATIONS'!U276)</f>
        <v>2202392442.9464774</v>
      </c>
      <c r="K18" s="662">
        <f>J18+' CALCULATIONS'!V63+' CALCULATIONS'!V130+' CALCULATIONS'!V197+' CALCULATIONS'!V264-(' CALCULATIONS'!V75+' CALCULATIONS'!V142+' CALCULATIONS'!V209+' CALCULATIONS'!V276)</f>
        <v>1926349492.5283055</v>
      </c>
      <c r="L18" s="662">
        <f>K18+' CALCULATIONS'!W63+' CALCULATIONS'!W130+' CALCULATIONS'!W197+' CALCULATIONS'!W264-(' CALCULATIONS'!W75+' CALCULATIONS'!W142+' CALCULATIONS'!W209+' CALCULATIONS'!W276)</f>
        <v>1931755356.8697419</v>
      </c>
      <c r="M18" s="662">
        <f>L18+' CALCULATIONS'!X63+' CALCULATIONS'!X130+' CALCULATIONS'!X197+' CALCULATIONS'!X264-(' CALCULATIONS'!X75+' CALCULATIONS'!X142+' CALCULATIONS'!X209+' CALCULATIONS'!X276)</f>
        <v>1806311643.52882</v>
      </c>
      <c r="N18" s="662">
        <f>M18+' CALCULATIONS'!Y63+' CALCULATIONS'!Y130+' CALCULATIONS'!Y197+' CALCULATIONS'!Y264-(' CALCULATIONS'!Y75+' CALCULATIONS'!Y142+' CALCULATIONS'!Y209+' CALCULATIONS'!Y276)</f>
        <v>2021401836.9566042</v>
      </c>
      <c r="O18" s="662">
        <f>N18+' CALCULATIONS'!Z63+' CALCULATIONS'!Z130+' CALCULATIONS'!Z197+' CALCULATIONS'!Z264-(' CALCULATIONS'!Z75+' CALCULATIONS'!Z142+' CALCULATIONS'!Z209+' CALCULATIONS'!Z276)</f>
        <v>2409815548.2684422</v>
      </c>
      <c r="P18" s="662">
        <f>O18+' CALCULATIONS'!AA63+' CALCULATIONS'!AA130+' CALCULATIONS'!AA197+' CALCULATIONS'!AA264-(' CALCULATIONS'!AA75+' CALCULATIONS'!AA142+' CALCULATIONS'!AA209+' CALCULATIONS'!AA276)</f>
        <v>2371648368.7666187</v>
      </c>
      <c r="Q18" s="662">
        <f>P18+' CALCULATIONS'!AB63+' CALCULATIONS'!AB130+' CALCULATIONS'!AB197+' CALCULATIONS'!AB264-(' CALCULATIONS'!AB75+' CALCULATIONS'!AB142+' CALCULATIONS'!AB209+' CALCULATIONS'!AB276)</f>
        <v>2164840114.3485117</v>
      </c>
      <c r="R18" s="662">
        <f>Q18+' CALCULATIONS'!AC63+' CALCULATIONS'!AC130+' CALCULATIONS'!AC197+' CALCULATIONS'!AC264-(' CALCULATIONS'!AC75+' CALCULATIONS'!AC142+' CALCULATIONS'!AC209+' CALCULATIONS'!AC276)</f>
        <v>1674848107.5312328</v>
      </c>
      <c r="S18" s="662">
        <f>R18+' CALCULATIONS'!AD63+' CALCULATIONS'!AD130+' CALCULATIONS'!AD197+' CALCULATIONS'!AD264-(' CALCULATIONS'!AD75+' CALCULATIONS'!AD142+' CALCULATIONS'!AD209+' CALCULATIONS'!AD276)</f>
        <v>1463857527.2204955</v>
      </c>
      <c r="T18" s="662">
        <f>S18+' CALCULATIONS'!AE63+' CALCULATIONS'!AE130+' CALCULATIONS'!AE197+' CALCULATIONS'!AE264-(' CALCULATIONS'!AE75+' CALCULATIONS'!AE142+' CALCULATIONS'!AE209+' CALCULATIONS'!AE276)</f>
        <v>1735163538.3152089</v>
      </c>
      <c r="U18" s="662">
        <f>T18+' CALCULATIONS'!AF63+' CALCULATIONS'!AF130+' CALCULATIONS'!AF197+' CALCULATIONS'!AF264-(' CALCULATIONS'!AF75+' CALCULATIONS'!AF142+' CALCULATIONS'!AF209+' CALCULATIONS'!AF276)</f>
        <v>1998294225.8856754</v>
      </c>
      <c r="V18" s="662">
        <f>U18+' CALCULATIONS'!AG63+' CALCULATIONS'!AG130+' CALCULATIONS'!AG197+' CALCULATIONS'!AG264-(' CALCULATIONS'!AG75+' CALCULATIONS'!AG142+' CALCULATIONS'!AG209+' CALCULATIONS'!AG276)</f>
        <v>2204624904.155654</v>
      </c>
      <c r="W18" s="662">
        <f>V18+' CALCULATIONS'!AH63+' CALCULATIONS'!AH130+' CALCULATIONS'!AH197+' CALCULATIONS'!AH264-(' CALCULATIONS'!AH75+' CALCULATIONS'!AH142+' CALCULATIONS'!AH209+' CALCULATIONS'!AH276)</f>
        <v>1875679978.2319622</v>
      </c>
      <c r="X18" s="662">
        <f>W18+' CALCULATIONS'!AI63+' CALCULATIONS'!AI130+' CALCULATIONS'!AI197+' CALCULATIONS'!AI264-(' CALCULATIONS'!AI75+' CALCULATIONS'!AI142+' CALCULATIONS'!AI209+' CALCULATIONS'!AI276)</f>
        <v>1849857232.8113573</v>
      </c>
      <c r="Y18" s="662">
        <f>X18+' CALCULATIONS'!AJ63+' CALCULATIONS'!AJ130+' CALCULATIONS'!AJ197+' CALCULATIONS'!AJ264-(' CALCULATIONS'!AJ75+' CALCULATIONS'!AJ142+' CALCULATIONS'!AJ209+' CALCULATIONS'!AJ276)</f>
        <v>1817390127.8457878</v>
      </c>
      <c r="Z18" s="662">
        <f>Y18+' CALCULATIONS'!AK63+' CALCULATIONS'!AK130+' CALCULATIONS'!AK197+' CALCULATIONS'!AK264-(' CALCULATIONS'!AK75+' CALCULATIONS'!AK142+' CALCULATIONS'!AK209+' CALCULATIONS'!AK276)</f>
        <v>2008295467.5753469</v>
      </c>
      <c r="AA18" s="662">
        <f>Z18+' CALCULATIONS'!AL63+' CALCULATIONS'!AL130+' CALCULATIONS'!AL197+' CALCULATIONS'!AL264-(' CALCULATIONS'!AL75+' CALCULATIONS'!AL142+' CALCULATIONS'!AL209+' CALCULATIONS'!AL276)</f>
        <v>2447358642.5054684</v>
      </c>
      <c r="AB18" s="662">
        <f>AA18+' CALCULATIONS'!AM63+' CALCULATIONS'!AM130+' CALCULATIONS'!AM197+' CALCULATIONS'!AM264-(' CALCULATIONS'!AM75+' CALCULATIONS'!AM142+' CALCULATIONS'!AM209+' CALCULATIONS'!AM276)</f>
        <v>2146133201.8280413</v>
      </c>
      <c r="AC18" s="662">
        <f>AB18+' CALCULATIONS'!AN63+' CALCULATIONS'!AN130+' CALCULATIONS'!AN197+' CALCULATIONS'!AN264-(' CALCULATIONS'!AN75+' CALCULATIONS'!AN142+' CALCULATIONS'!AN209+' CALCULATIONS'!AN276)</f>
        <v>1958007122.2409511</v>
      </c>
      <c r="AD18" s="662">
        <f>AC18+' CALCULATIONS'!AO63+' CALCULATIONS'!AO130+' CALCULATIONS'!AO197+' CALCULATIONS'!AO264-(' CALCULATIONS'!AO75+' CALCULATIONS'!AO142+' CALCULATIONS'!AO209+' CALCULATIONS'!AO276)</f>
        <v>1821789320.6123962</v>
      </c>
      <c r="AE18" s="662">
        <f>AD18+' CALCULATIONS'!AP63+' CALCULATIONS'!AP130+' CALCULATIONS'!AP197+' CALCULATIONS'!AP264-(' CALCULATIONS'!AP75+' CALCULATIONS'!AP142+' CALCULATIONS'!AP209+' CALCULATIONS'!AP276)</f>
        <v>1631198594.0261683</v>
      </c>
      <c r="AF18" s="662">
        <f>AE18+' CALCULATIONS'!AQ63+' CALCULATIONS'!AQ130+' CALCULATIONS'!AQ197+' CALCULATIONS'!AQ264-(' CALCULATIONS'!AQ75+' CALCULATIONS'!AQ142+' CALCULATIONS'!AQ209+' CALCULATIONS'!AQ276)</f>
        <v>1830074303.7085621</v>
      </c>
      <c r="AG18" s="662">
        <f>AF18+' CALCULATIONS'!AR63+' CALCULATIONS'!AR130+' CALCULATIONS'!AR197+' CALCULATIONS'!AR264-(' CALCULATIONS'!AR75+' CALCULATIONS'!AR142+' CALCULATIONS'!AR209+' CALCULATIONS'!AR276)</f>
        <v>2120756367.6644816</v>
      </c>
      <c r="AH18" s="662">
        <f>AG18+' CALCULATIONS'!AS63+' CALCULATIONS'!AS130+' CALCULATIONS'!AS197+' CALCULATIONS'!AS264-(' CALCULATIONS'!AS75+' CALCULATIONS'!AS142+' CALCULATIONS'!AS209+' CALCULATIONS'!AS276)</f>
        <v>2361059791.8754468</v>
      </c>
      <c r="AI18" s="662">
        <f>AH18+' CALCULATIONS'!AT63+' CALCULATIONS'!AT130+' CALCULATIONS'!AT197+' CALCULATIONS'!AT264-(' CALCULATIONS'!AT75+' CALCULATIONS'!AT142+' CALCULATIONS'!AT209+' CALCULATIONS'!AT276)</f>
        <v>2104602279.4618526</v>
      </c>
      <c r="AJ18" s="662">
        <f>AI18+' CALCULATIONS'!AU63+' CALCULATIONS'!AU130+' CALCULATIONS'!AU197+' CALCULATIONS'!AU264-(' CALCULATIONS'!AU75+' CALCULATIONS'!AU142+' CALCULATIONS'!AU209+' CALCULATIONS'!AU276)</f>
        <v>1996635403.7841551</v>
      </c>
      <c r="AK18" s="662">
        <f>AJ18+' CALCULATIONS'!AV63+' CALCULATIONS'!AV130+' CALCULATIONS'!AV197+' CALCULATIONS'!AV264-(' CALCULATIONS'!AV75+' CALCULATIONS'!AV142+' CALCULATIONS'!AV209+' CALCULATIONS'!AV276)</f>
        <v>1969337620.3271332</v>
      </c>
      <c r="AL18" s="662">
        <f>AK18+' CALCULATIONS'!AW63+' CALCULATIONS'!AW130+' CALCULATIONS'!AW197+' CALCULATIONS'!AW264-(' CALCULATIONS'!AW75+' CALCULATIONS'!AW142+' CALCULATIONS'!AW209+' CALCULATIONS'!AW276)</f>
        <v>2143075132.2335167</v>
      </c>
      <c r="AM18" s="662">
        <f>AL18+' CALCULATIONS'!AX63+' CALCULATIONS'!AX130+' CALCULATIONS'!AX197+' CALCULATIONS'!AX264-(' CALCULATIONS'!AX75+' CALCULATIONS'!AX142+' CALCULATIONS'!AX209+' CALCULATIONS'!AX276)</f>
        <v>2561021514.4547672</v>
      </c>
      <c r="AN18" s="662">
        <f>AM18+' CALCULATIONS'!AY63+' CALCULATIONS'!AY130+' CALCULATIONS'!AY197+' CALCULATIONS'!AY264-(' CALCULATIONS'!AY75+' CALCULATIONS'!AY142+' CALCULATIONS'!AY209+' CALCULATIONS'!AY276)</f>
        <v>2775305277.4629917</v>
      </c>
      <c r="AO18" s="662">
        <f>AN18+' CALCULATIONS'!AZ63+' CALCULATIONS'!AZ130+' CALCULATIONS'!AZ197+' CALCULATIONS'!AZ264-(' CALCULATIONS'!AZ75+' CALCULATIONS'!AZ142+' CALCULATIONS'!AZ209+' CALCULATIONS'!AZ276)</f>
        <v>2237145710.8726678</v>
      </c>
      <c r="AP18" s="662">
        <f>AO18+' CALCULATIONS'!BA63+' CALCULATIONS'!BA130+' CALCULATIONS'!BA197+' CALCULATIONS'!BA264-(' CALCULATIONS'!BA75+' CALCULATIONS'!BA142+' CALCULATIONS'!BA209+' CALCULATIONS'!BA276)</f>
        <v>2390953686.860981</v>
      </c>
      <c r="AQ18" s="662">
        <f>AP18+' CALCULATIONS'!BB63+' CALCULATIONS'!BB130+' CALCULATIONS'!BB197+' CALCULATIONS'!BB264-(' CALCULATIONS'!BB75+' CALCULATIONS'!BB142+' CALCULATIONS'!BB209+' CALCULATIONS'!BB276)</f>
        <v>2059427969.9730346</v>
      </c>
      <c r="AR18" s="662">
        <f>AQ18+' CALCULATIONS'!BC63+' CALCULATIONS'!BC130+' CALCULATIONS'!BC197+' CALCULATIONS'!BC264-(' CALCULATIONS'!BC75+' CALCULATIONS'!BC142+' CALCULATIONS'!BC209+' CALCULATIONS'!BC276)</f>
        <v>2374955796.4445095</v>
      </c>
      <c r="AS18" s="662">
        <f>AR18+' CALCULATIONS'!BD63+' CALCULATIONS'!BD130+' CALCULATIONS'!BD197+' CALCULATIONS'!BD264-(' CALCULATIONS'!BD75+' CALCULATIONS'!BD142+' CALCULATIONS'!BD209+' CALCULATIONS'!BD276)</f>
        <v>2626006430.7293673</v>
      </c>
      <c r="AT18" s="662">
        <f>AS18+' CALCULATIONS'!BE63+' CALCULATIONS'!BE130+' CALCULATIONS'!BE197+' CALCULATIONS'!BE264-(' CALCULATIONS'!BE75+' CALCULATIONS'!BE142+' CALCULATIONS'!BE209+' CALCULATIONS'!BE276)</f>
        <v>2988480081.6451192</v>
      </c>
      <c r="AU18" s="662">
        <f>AT18+' CALCULATIONS'!BF63+' CALCULATIONS'!BF130+' CALCULATIONS'!BF197+' CALCULATIONS'!BF264-(' CALCULATIONS'!BF75+' CALCULATIONS'!BF142+' CALCULATIONS'!BF209+' CALCULATIONS'!BF276)</f>
        <v>2681309337.0292058</v>
      </c>
      <c r="AV18" s="662">
        <f>AU18+' CALCULATIONS'!BG63+' CALCULATIONS'!BG130+' CALCULATIONS'!BG197+' CALCULATIONS'!BG264-(' CALCULATIONS'!BG75+' CALCULATIONS'!BG142+' CALCULATIONS'!BG209+' CALCULATIONS'!BG276)</f>
        <v>2640847421.6499238</v>
      </c>
      <c r="AW18" s="662">
        <f>AV18+' CALCULATIONS'!BH63+' CALCULATIONS'!BH130+' CALCULATIONS'!BH197+' CALCULATIONS'!BH264-(' CALCULATIONS'!BH75+' CALCULATIONS'!BH142+' CALCULATIONS'!BH209+' CALCULATIONS'!BH276)</f>
        <v>2474110642.1778655</v>
      </c>
      <c r="AX18" s="662">
        <f>AW18+' CALCULATIONS'!BI63+' CALCULATIONS'!BI130+' CALCULATIONS'!BI197+' CALCULATIONS'!BI264-(' CALCULATIONS'!BI75+' CALCULATIONS'!BI142+' CALCULATIONS'!BI209+' CALCULATIONS'!BI276)</f>
        <v>2742087289.823163</v>
      </c>
      <c r="AY18" s="662">
        <f>AX18+' CALCULATIONS'!BJ63+' CALCULATIONS'!BJ130+' CALCULATIONS'!BJ197+' CALCULATIONS'!BJ264-(' CALCULATIONS'!BJ75+' CALCULATIONS'!BJ142+' CALCULATIONS'!BJ209+' CALCULATIONS'!BJ276)</f>
        <v>3239337287.2035055</v>
      </c>
      <c r="AZ18" s="662">
        <f>AY18+' CALCULATIONS'!BK63+' CALCULATIONS'!BK130+' CALCULATIONS'!BK197+' CALCULATIONS'!BK264-(' CALCULATIONS'!BK75+' CALCULATIONS'!BK142+' CALCULATIONS'!BK209+' CALCULATIONS'!BK276)</f>
        <v>3190166755.3953724</v>
      </c>
      <c r="BA18" s="662">
        <f>AZ18+' CALCULATIONS'!BL63+' CALCULATIONS'!BL130+' CALCULATIONS'!BL197+' CALCULATIONS'!BL264-(' CALCULATIONS'!BL75+' CALCULATIONS'!BL142+' CALCULATIONS'!BL209+' CALCULATIONS'!BL276)</f>
        <v>3407180480.2414579</v>
      </c>
      <c r="BB18" s="662">
        <f>BA18+' CALCULATIONS'!BM63+' CALCULATIONS'!BM130+' CALCULATIONS'!BM197+' CALCULATIONS'!BM264-(' CALCULATIONS'!BM75+' CALCULATIONS'!BM142+' CALCULATIONS'!BM209+' CALCULATIONS'!BM276)</f>
        <v>3474262064.9485316</v>
      </c>
      <c r="BC18" s="662">
        <f>BB18+' CALCULATIONS'!BN63+' CALCULATIONS'!BN130+' CALCULATIONS'!BN197+' CALCULATIONS'!BN264-(' CALCULATIONS'!BN75+' CALCULATIONS'!BN142+' CALCULATIONS'!BN209+' CALCULATIONS'!BN276)</f>
        <v>3032262923.2150135</v>
      </c>
      <c r="BD18" s="662">
        <f>BC18+' CALCULATIONS'!BO63+' CALCULATIONS'!BO130+' CALCULATIONS'!BO197+' CALCULATIONS'!BO264-(' CALCULATIONS'!BO75+' CALCULATIONS'!BO142+' CALCULATIONS'!BO209+' CALCULATIONS'!BO276)</f>
        <v>3318624881.7491412</v>
      </c>
      <c r="BE18" s="662">
        <f>BD18+' CALCULATIONS'!BP63+' CALCULATIONS'!BP130+' CALCULATIONS'!BP197+' CALCULATIONS'!BP264-(' CALCULATIONS'!BP75+' CALCULATIONS'!BP142+' CALCULATIONS'!BP209+' CALCULATIONS'!BP276)</f>
        <v>3656718847.0497069</v>
      </c>
      <c r="BF18" s="662">
        <f>BE18+' CALCULATIONS'!BQ63+' CALCULATIONS'!BQ130+' CALCULATIONS'!BQ197+' CALCULATIONS'!BQ264-(' CALCULATIONS'!BQ75+' CALCULATIONS'!BQ142+' CALCULATIONS'!BQ209+' CALCULATIONS'!BQ276)</f>
        <v>4257105300.9936552</v>
      </c>
      <c r="BG18" s="662">
        <f>BF18+' CALCULATIONS'!BR63+' CALCULATIONS'!BR130+' CALCULATIONS'!BR197+' CALCULATIONS'!BR264-(' CALCULATIONS'!BR75+' CALCULATIONS'!BR142+' CALCULATIONS'!BR209+' CALCULATIONS'!BR276)</f>
        <v>4012942806.620636</v>
      </c>
      <c r="BH18" s="662">
        <f>BG18+' CALCULATIONS'!BS63+' CALCULATIONS'!BS130+' CALCULATIONS'!BS197+' CALCULATIONS'!BS264-(' CALCULATIONS'!BS75+' CALCULATIONS'!BS142+' CALCULATIONS'!BS209+' CALCULATIONS'!BS276)</f>
        <v>3816057184.0080328</v>
      </c>
      <c r="BI18" s="662">
        <f>BH18+' CALCULATIONS'!BT63+' CALCULATIONS'!BT130+' CALCULATIONS'!BT197+' CALCULATIONS'!BT264-(' CALCULATIONS'!BT75+' CALCULATIONS'!BT142+' CALCULATIONS'!BT209+' CALCULATIONS'!BT276)</f>
        <v>3539576802.9448767</v>
      </c>
      <c r="BJ18" s="662">
        <f>BI18+' CALCULATIONS'!BU63+' CALCULATIONS'!BU130+' CALCULATIONS'!BU197+' CALCULATIONS'!BU264-(' CALCULATIONS'!BU75+' CALCULATIONS'!BU142+' CALCULATIONS'!BU209+' CALCULATIONS'!BU276)</f>
        <v>3889251381.4642591</v>
      </c>
      <c r="BK18" s="662">
        <f>BJ18+' CALCULATIONS'!BV63+' CALCULATIONS'!BV130+' CALCULATIONS'!BV197+' CALCULATIONS'!BV264-(' CALCULATIONS'!BV75+' CALCULATIONS'!BV142+' CALCULATIONS'!BV209+' CALCULATIONS'!BV276)</f>
        <v>4470169220.2218914</v>
      </c>
      <c r="BL18" s="417">
        <f t="shared" si="5"/>
        <v>146339140797.0372</v>
      </c>
    </row>
    <row r="19" spans="1:64" x14ac:dyDescent="0.25">
      <c r="A19" s="666" t="s">
        <v>980</v>
      </c>
      <c r="B19" s="667"/>
      <c r="C19" s="662">
        <f>C18*'MONTHLY DATA'!AL58</f>
        <v>59961614.509277023</v>
      </c>
      <c r="D19" s="662">
        <f>' CALCULATIONS'!O289</f>
        <v>107103946.25292926</v>
      </c>
      <c r="E19" s="662">
        <f>' CALCULATIONS'!P289</f>
        <v>110261794.20654993</v>
      </c>
      <c r="F19" s="662">
        <f>' CALCULATIONS'!Q289</f>
        <v>139370698.73619568</v>
      </c>
      <c r="G19" s="662">
        <f>' CALCULATIONS'!R289</f>
        <v>118390501.9445637</v>
      </c>
      <c r="H19" s="662">
        <f>' CALCULATIONS'!S289</f>
        <v>140500107.71896401</v>
      </c>
      <c r="I19" s="662">
        <f>' CALCULATIONS'!T289</f>
        <v>155147792.3258698</v>
      </c>
      <c r="J19" s="662">
        <f>' CALCULATIONS'!U289</f>
        <v>176191395.43571821</v>
      </c>
      <c r="K19" s="662">
        <f>' CALCULATIONS'!V289</f>
        <v>154107959.40226445</v>
      </c>
      <c r="L19" s="662">
        <f>' CALCULATIONS'!W289</f>
        <v>154540428.54957935</v>
      </c>
      <c r="M19" s="662">
        <f>' CALCULATIONS'!X289</f>
        <v>144504931.48230562</v>
      </c>
      <c r="N19" s="662">
        <f>' CALCULATIONS'!Y289</f>
        <v>161712146.95652834</v>
      </c>
      <c r="O19" s="662">
        <f>' CALCULATIONS'!Z289</f>
        <v>192785243.86147538</v>
      </c>
      <c r="P19" s="662">
        <f>' CALCULATIONS'!AA289</f>
        <v>118582418.43833095</v>
      </c>
      <c r="Q19" s="662">
        <f>' CALCULATIONS'!AB289</f>
        <v>108242005.71742558</v>
      </c>
      <c r="R19" s="662">
        <f>' CALCULATIONS'!AC289</f>
        <v>83742405.376561642</v>
      </c>
      <c r="S19" s="662">
        <f>' CALCULATIONS'!AD289</f>
        <v>73192876.361024782</v>
      </c>
      <c r="T19" s="662">
        <f>' CALCULATIONS'!AE289</f>
        <v>86758176.915760458</v>
      </c>
      <c r="U19" s="662">
        <f>' CALCULATIONS'!AF289</f>
        <v>99914711.294283777</v>
      </c>
      <c r="V19" s="662">
        <f>' CALCULATIONS'!AG289</f>
        <v>110231245.2077827</v>
      </c>
      <c r="W19" s="662">
        <f>' CALCULATIONS'!AH289</f>
        <v>93783998.911598116</v>
      </c>
      <c r="X19" s="662">
        <f>' CALCULATIONS'!AI289</f>
        <v>92492861.640567869</v>
      </c>
      <c r="Y19" s="662">
        <f>' CALCULATIONS'!AJ289</f>
        <v>90869506.3922894</v>
      </c>
      <c r="Z19" s="662">
        <f>' CALCULATIONS'!AK289</f>
        <v>100414773.37876736</v>
      </c>
      <c r="AA19" s="662">
        <f>' CALCULATIONS'!AL289</f>
        <v>122367932.12527342</v>
      </c>
      <c r="AB19" s="662">
        <f>' CALCULATIONS'!AM289</f>
        <v>107306660.09140207</v>
      </c>
      <c r="AC19" s="662">
        <f>' CALCULATIONS'!AN289</f>
        <v>97900356.112047553</v>
      </c>
      <c r="AD19" s="662">
        <f>' CALCULATIONS'!AO289</f>
        <v>91089466.030619815</v>
      </c>
      <c r="AE19" s="662">
        <f>' CALCULATIONS'!AP289</f>
        <v>81559929.701308429</v>
      </c>
      <c r="AF19" s="662">
        <f>' CALCULATIONS'!AQ289</f>
        <v>91503715.185428113</v>
      </c>
      <c r="AG19" s="662">
        <f>' CALCULATIONS'!AR289</f>
        <v>106037818.38322408</v>
      </c>
      <c r="AH19" s="662">
        <f>' CALCULATIONS'!AS289</f>
        <v>118052989.59377235</v>
      </c>
      <c r="AI19" s="662">
        <f>' CALCULATIONS'!AT289</f>
        <v>105230113.97309263</v>
      </c>
      <c r="AJ19" s="662">
        <f>' CALCULATIONS'!AU289</f>
        <v>99831770.189207762</v>
      </c>
      <c r="AK19" s="662">
        <f>' CALCULATIONS'!AV289</f>
        <v>98466881.016356662</v>
      </c>
      <c r="AL19" s="662">
        <f>' CALCULATIONS'!AW289</f>
        <v>107153756.61167584</v>
      </c>
      <c r="AM19" s="662">
        <f>' CALCULATIONS'!AX289</f>
        <v>128051075.72273837</v>
      </c>
      <c r="AN19" s="662">
        <f>' CALCULATIONS'!AY289</f>
        <v>222024422.19703934</v>
      </c>
      <c r="AO19" s="662">
        <f>' CALCULATIONS'!AZ289</f>
        <v>178971656.86981341</v>
      </c>
      <c r="AP19" s="662">
        <f>' CALCULATIONS'!BA289</f>
        <v>191276294.9488785</v>
      </c>
      <c r="AQ19" s="662">
        <f>' CALCULATIONS'!BB289</f>
        <v>164754237.59784278</v>
      </c>
      <c r="AR19" s="662">
        <f>' CALCULATIONS'!BC289</f>
        <v>189996463.71556076</v>
      </c>
      <c r="AS19" s="662">
        <f>' CALCULATIONS'!BD289</f>
        <v>210080514.45834938</v>
      </c>
      <c r="AT19" s="662">
        <f>' CALCULATIONS'!BE289</f>
        <v>239078406.53160954</v>
      </c>
      <c r="AU19" s="662">
        <f>' CALCULATIONS'!BF289</f>
        <v>214504746.96233648</v>
      </c>
      <c r="AV19" s="662">
        <f>' CALCULATIONS'!BG289</f>
        <v>211267793.73199391</v>
      </c>
      <c r="AW19" s="662">
        <f>' CALCULATIONS'!BH289</f>
        <v>197928851.37422925</v>
      </c>
      <c r="AX19" s="662">
        <f>' CALCULATIONS'!BI289</f>
        <v>219366983.18585303</v>
      </c>
      <c r="AY19" s="662">
        <f>' CALCULATIONS'!BJ289</f>
        <v>259146982.97628045</v>
      </c>
      <c r="AZ19" s="662">
        <f>' CALCULATIONS'!BK289</f>
        <v>159508337.76976863</v>
      </c>
      <c r="BA19" s="662">
        <f>' CALCULATIONS'!BL289</f>
        <v>170359024.01207292</v>
      </c>
      <c r="BB19" s="662">
        <f>' CALCULATIONS'!BM289</f>
        <v>173713103.2474266</v>
      </c>
      <c r="BC19" s="662">
        <f>' CALCULATIONS'!BN289</f>
        <v>151613146.16075069</v>
      </c>
      <c r="BD19" s="662">
        <f>' CALCULATIONS'!BO289</f>
        <v>165931244.08745706</v>
      </c>
      <c r="BE19" s="662">
        <f>' CALCULATIONS'!BP289</f>
        <v>182835942.35248536</v>
      </c>
      <c r="BF19" s="662">
        <f>' CALCULATIONS'!BQ289</f>
        <v>212855265.04968277</v>
      </c>
      <c r="BG19" s="662">
        <f>' CALCULATIONS'!BR289</f>
        <v>200647140.3310318</v>
      </c>
      <c r="BH19" s="662">
        <f>' CALCULATIONS'!BS289</f>
        <v>190802859.20040166</v>
      </c>
      <c r="BI19" s="662">
        <f>' CALCULATIONS'!BT289</f>
        <v>176978840.14724386</v>
      </c>
      <c r="BJ19" s="662">
        <f>' CALCULATIONS'!BU289</f>
        <v>194462569.07321298</v>
      </c>
      <c r="BK19" s="662">
        <f>' CALCULATIONS'!BV289</f>
        <v>223508461.01109457</v>
      </c>
      <c r="BL19" s="417">
        <f t="shared" si="5"/>
        <v>8928969292.7451744</v>
      </c>
    </row>
    <row r="20" spans="1:64" x14ac:dyDescent="0.25">
      <c r="A20" s="175" t="s">
        <v>758</v>
      </c>
      <c r="B20" s="625"/>
      <c r="C20" s="662">
        <f>C21+C24</f>
        <v>1975868777.4528017</v>
      </c>
      <c r="D20" s="662">
        <f t="shared" ref="D20:BK20" si="12">D21+D24</f>
        <v>2039018683.9478414</v>
      </c>
      <c r="E20" s="662">
        <f>E21+E24</f>
        <v>1940180387.4514573</v>
      </c>
      <c r="F20" s="662">
        <f t="shared" si="12"/>
        <v>1658474175.1582572</v>
      </c>
      <c r="G20" s="662">
        <f t="shared" si="12"/>
        <v>1097777380.9164975</v>
      </c>
      <c r="H20" s="662">
        <f t="shared" si="12"/>
        <v>1186520893.0885456</v>
      </c>
      <c r="I20" s="662">
        <f t="shared" si="12"/>
        <v>1605278199.3739216</v>
      </c>
      <c r="J20" s="662">
        <f t="shared" si="12"/>
        <v>1823086228.8439698</v>
      </c>
      <c r="K20" s="662">
        <f t="shared" si="12"/>
        <v>1634230201.4997616</v>
      </c>
      <c r="L20" s="662">
        <f t="shared" si="12"/>
        <v>1450566042.0652335</v>
      </c>
      <c r="M20" s="662">
        <f t="shared" si="12"/>
        <v>1469058971.1163216</v>
      </c>
      <c r="N20" s="662">
        <f t="shared" si="12"/>
        <v>1527571898.2037773</v>
      </c>
      <c r="O20" s="662">
        <f t="shared" si="12"/>
        <v>2553581199.4564815</v>
      </c>
      <c r="P20" s="662">
        <f t="shared" si="12"/>
        <v>2969625636.5529613</v>
      </c>
      <c r="Q20" s="662">
        <f t="shared" si="12"/>
        <v>2523167797.9320011</v>
      </c>
      <c r="R20" s="662">
        <f t="shared" si="12"/>
        <v>2601276597.2509456</v>
      </c>
      <c r="S20" s="662">
        <f t="shared" si="12"/>
        <v>2144758953.9876304</v>
      </c>
      <c r="T20" s="662">
        <f t="shared" si="12"/>
        <v>2363309378.5488214</v>
      </c>
      <c r="U20" s="662">
        <f t="shared" si="12"/>
        <v>2520524305.7239504</v>
      </c>
      <c r="V20" s="662">
        <f t="shared" si="12"/>
        <v>2675638671.3792686</v>
      </c>
      <c r="W20" s="662">
        <f t="shared" si="12"/>
        <v>2460705782.2078094</v>
      </c>
      <c r="X20" s="662">
        <f t="shared" si="12"/>
        <v>2529326560.2991886</v>
      </c>
      <c r="Y20" s="662">
        <f t="shared" si="12"/>
        <v>2477476293.0534058</v>
      </c>
      <c r="Z20" s="662">
        <f t="shared" si="12"/>
        <v>2701146583.6201525</v>
      </c>
      <c r="AA20" s="662">
        <f t="shared" si="12"/>
        <v>3592932583.6990795</v>
      </c>
      <c r="AB20" s="662">
        <f t="shared" si="12"/>
        <v>3803981008.3984995</v>
      </c>
      <c r="AC20" s="662">
        <f t="shared" si="12"/>
        <v>3631233234.7999935</v>
      </c>
      <c r="AD20" s="662">
        <f t="shared" si="12"/>
        <v>3203671687.2989702</v>
      </c>
      <c r="AE20" s="662">
        <f t="shared" si="12"/>
        <v>1846670897.7212396</v>
      </c>
      <c r="AF20" s="662">
        <f t="shared" si="12"/>
        <v>2270550801.7659965</v>
      </c>
      <c r="AG20" s="662">
        <f t="shared" si="12"/>
        <v>2875644095.4467297</v>
      </c>
      <c r="AH20" s="662">
        <f t="shared" si="12"/>
        <v>3010661818.7807231</v>
      </c>
      <c r="AI20" s="662">
        <f t="shared" si="12"/>
        <v>2588651382.8430042</v>
      </c>
      <c r="AJ20" s="662">
        <f t="shared" si="12"/>
        <v>2406073018.2813678</v>
      </c>
      <c r="AK20" s="662">
        <f t="shared" si="12"/>
        <v>2284589651.6456594</v>
      </c>
      <c r="AL20" s="662">
        <f t="shared" si="12"/>
        <v>2703290458.8009892</v>
      </c>
      <c r="AM20" s="662">
        <f t="shared" si="12"/>
        <v>3116137542.7840281</v>
      </c>
      <c r="AN20" s="662">
        <f t="shared" si="12"/>
        <v>2754086943.1999269</v>
      </c>
      <c r="AO20" s="662">
        <f t="shared" si="12"/>
        <v>2314809512.094162</v>
      </c>
      <c r="AP20" s="662">
        <f t="shared" si="12"/>
        <v>2014776530.286582</v>
      </c>
      <c r="AQ20" s="662">
        <f t="shared" si="12"/>
        <v>1952902014.3147931</v>
      </c>
      <c r="AR20" s="662">
        <f t="shared" si="12"/>
        <v>2249515915.3487935</v>
      </c>
      <c r="AS20" s="662">
        <f t="shared" si="12"/>
        <v>2545540132.0263162</v>
      </c>
      <c r="AT20" s="662">
        <f t="shared" si="12"/>
        <v>2525323873.5469246</v>
      </c>
      <c r="AU20" s="662">
        <f t="shared" si="12"/>
        <v>2162845077.5534492</v>
      </c>
      <c r="AV20" s="662">
        <f t="shared" si="12"/>
        <v>1719308675.0562403</v>
      </c>
      <c r="AW20" s="662">
        <f t="shared" si="12"/>
        <v>1661291333.0695481</v>
      </c>
      <c r="AX20" s="662">
        <f t="shared" si="12"/>
        <v>1859242086.3309956</v>
      </c>
      <c r="AY20" s="662">
        <f t="shared" si="12"/>
        <v>2406801695.018672</v>
      </c>
      <c r="AZ20" s="662">
        <f t="shared" si="12"/>
        <v>2421017628.0026302</v>
      </c>
      <c r="BA20" s="662">
        <f t="shared" si="12"/>
        <v>2601117544.6383381</v>
      </c>
      <c r="BB20" s="662">
        <f t="shared" si="12"/>
        <v>2270705813.6524143</v>
      </c>
      <c r="BC20" s="662">
        <f t="shared" si="12"/>
        <v>1783205652.3011906</v>
      </c>
      <c r="BD20" s="662">
        <f t="shared" si="12"/>
        <v>1976176549.3172741</v>
      </c>
      <c r="BE20" s="662">
        <f t="shared" si="12"/>
        <v>2264454569.1887941</v>
      </c>
      <c r="BF20" s="662">
        <f t="shared" si="12"/>
        <v>2353243213.3442602</v>
      </c>
      <c r="BG20" s="662">
        <f t="shared" si="12"/>
        <v>2195832721.6432734</v>
      </c>
      <c r="BH20" s="662">
        <f t="shared" si="12"/>
        <v>2283894912.2427969</v>
      </c>
      <c r="BI20" s="662">
        <f t="shared" si="12"/>
        <v>2328155073.9154139</v>
      </c>
      <c r="BJ20" s="662">
        <f t="shared" si="12"/>
        <v>2395853601.0871811</v>
      </c>
      <c r="BK20" s="662">
        <f t="shared" si="12"/>
        <v>2845672559.3113642</v>
      </c>
      <c r="BL20" s="417">
        <f t="shared" si="5"/>
        <v>141148031407.88864</v>
      </c>
    </row>
    <row r="21" spans="1:64" x14ac:dyDescent="0.25">
      <c r="A21" s="204" t="s">
        <v>797</v>
      </c>
      <c r="B21" s="170"/>
      <c r="C21" s="662">
        <f>C22-C23</f>
        <v>1975868777.4528017</v>
      </c>
      <c r="D21" s="662">
        <f>D22-D23</f>
        <v>2039018683.9478414</v>
      </c>
      <c r="E21" s="662">
        <f>E22-E23</f>
        <v>1940180387.4514573</v>
      </c>
      <c r="F21" s="662">
        <f t="shared" ref="F21:BK21" si="13">F22-F23</f>
        <v>1658474175.1582572</v>
      </c>
      <c r="G21" s="662">
        <f t="shared" si="13"/>
        <v>1097777380.9164975</v>
      </c>
      <c r="H21" s="662">
        <f t="shared" si="13"/>
        <v>1186520893.0885456</v>
      </c>
      <c r="I21" s="662">
        <f t="shared" si="13"/>
        <v>1605278199.3739216</v>
      </c>
      <c r="J21" s="662">
        <f t="shared" si="13"/>
        <v>1823086228.8439698</v>
      </c>
      <c r="K21" s="662">
        <f t="shared" si="13"/>
        <v>1634230201.4997616</v>
      </c>
      <c r="L21" s="662">
        <f t="shared" si="13"/>
        <v>1450566042.0652335</v>
      </c>
      <c r="M21" s="662">
        <f t="shared" si="13"/>
        <v>1469058971.1163216</v>
      </c>
      <c r="N21" s="662">
        <f t="shared" si="13"/>
        <v>1527571898.2037773</v>
      </c>
      <c r="O21" s="662">
        <f t="shared" si="13"/>
        <v>2553581199.4564815</v>
      </c>
      <c r="P21" s="662">
        <f t="shared" si="13"/>
        <v>2464415784.5529613</v>
      </c>
      <c r="Q21" s="662">
        <f t="shared" si="13"/>
        <v>1844622946.3320014</v>
      </c>
      <c r="R21" s="662">
        <f t="shared" si="13"/>
        <v>1710014321.3749456</v>
      </c>
      <c r="S21" s="662">
        <f t="shared" si="13"/>
        <v>1186535452.9668303</v>
      </c>
      <c r="T21" s="662">
        <f t="shared" si="13"/>
        <v>1296109533.7104211</v>
      </c>
      <c r="U21" s="662">
        <f t="shared" si="13"/>
        <v>1535515205.0287504</v>
      </c>
      <c r="V21" s="662">
        <f t="shared" si="13"/>
        <v>1653937580.0592687</v>
      </c>
      <c r="W21" s="662">
        <f t="shared" si="13"/>
        <v>1562809016.9038095</v>
      </c>
      <c r="X21" s="662">
        <f t="shared" si="13"/>
        <v>1513833665.3791885</v>
      </c>
      <c r="Y21" s="662">
        <f t="shared" si="13"/>
        <v>1476019540.3878062</v>
      </c>
      <c r="Z21" s="662">
        <f t="shared" si="13"/>
        <v>1584966872.1313527</v>
      </c>
      <c r="AA21" s="662">
        <f t="shared" si="13"/>
        <v>2474527544.3278799</v>
      </c>
      <c r="AB21" s="662">
        <f t="shared" si="13"/>
        <v>2444169751.0624995</v>
      </c>
      <c r="AC21" s="662">
        <f t="shared" si="13"/>
        <v>2365824415.2754936</v>
      </c>
      <c r="AD21" s="662">
        <f t="shared" si="13"/>
        <v>1882955484.8293207</v>
      </c>
      <c r="AE21" s="662">
        <f t="shared" si="13"/>
        <v>811128338.55306017</v>
      </c>
      <c r="AF21" s="662">
        <f t="shared" si="13"/>
        <v>985729731.98577714</v>
      </c>
      <c r="AG21" s="662">
        <f t="shared" si="13"/>
        <v>1568134740.4966106</v>
      </c>
      <c r="AH21" s="662">
        <f t="shared" si="13"/>
        <v>1649047660.0266442</v>
      </c>
      <c r="AI21" s="662">
        <f t="shared" si="13"/>
        <v>1379451240.8001051</v>
      </c>
      <c r="AJ21" s="662">
        <f t="shared" si="13"/>
        <v>1112058640.4255188</v>
      </c>
      <c r="AK21" s="662">
        <f t="shared" si="13"/>
        <v>1113764005.96016</v>
      </c>
      <c r="AL21" s="662">
        <f t="shared" si="13"/>
        <v>1348038996.7665899</v>
      </c>
      <c r="AM21" s="662">
        <f t="shared" si="13"/>
        <v>1893802633.5092487</v>
      </c>
      <c r="AN21" s="662">
        <f t="shared" si="13"/>
        <v>1596279722.4063029</v>
      </c>
      <c r="AO21" s="662">
        <f t="shared" si="13"/>
        <v>1349513364.7026296</v>
      </c>
      <c r="AP21" s="662">
        <f t="shared" si="13"/>
        <v>932936919.12846124</v>
      </c>
      <c r="AQ21" s="662">
        <f t="shared" si="13"/>
        <v>692568288.58471715</v>
      </c>
      <c r="AR21" s="662">
        <f t="shared" si="13"/>
        <v>830395270.06664741</v>
      </c>
      <c r="AS21" s="662">
        <f t="shared" si="13"/>
        <v>1170217195.637722</v>
      </c>
      <c r="AT21" s="662">
        <f t="shared" si="13"/>
        <v>1167260380.4394846</v>
      </c>
      <c r="AU21" s="662">
        <f t="shared" si="13"/>
        <v>927821231.41680539</v>
      </c>
      <c r="AV21" s="662">
        <f t="shared" si="13"/>
        <v>659430511.58986425</v>
      </c>
      <c r="AW21" s="662">
        <f t="shared" si="13"/>
        <v>679715026.32451415</v>
      </c>
      <c r="AX21" s="662">
        <f t="shared" si="13"/>
        <v>804693021.18555331</v>
      </c>
      <c r="AY21" s="662">
        <f t="shared" si="13"/>
        <v>1337485913.4987879</v>
      </c>
      <c r="AZ21" s="662">
        <f t="shared" si="13"/>
        <v>1264645153.3628912</v>
      </c>
      <c r="BA21" s="662">
        <f t="shared" si="13"/>
        <v>1345917356.8699157</v>
      </c>
      <c r="BB21" s="662">
        <f t="shared" si="13"/>
        <v>1061487415.3411522</v>
      </c>
      <c r="BC21" s="662">
        <f t="shared" si="13"/>
        <v>820321708.37046933</v>
      </c>
      <c r="BD21" s="662">
        <f t="shared" si="13"/>
        <v>940737811.22169995</v>
      </c>
      <c r="BE21" s="662">
        <f t="shared" si="13"/>
        <v>1280406030.6930473</v>
      </c>
      <c r="BF21" s="662">
        <f t="shared" si="13"/>
        <v>1317284044.4904647</v>
      </c>
      <c r="BG21" s="662">
        <f t="shared" si="13"/>
        <v>1189921599.5625641</v>
      </c>
      <c r="BH21" s="662">
        <f t="shared" si="13"/>
        <v>1122689663.621093</v>
      </c>
      <c r="BI21" s="662">
        <f t="shared" si="13"/>
        <v>1210852823.9555976</v>
      </c>
      <c r="BJ21" s="662">
        <f t="shared" si="13"/>
        <v>1257734293.0163565</v>
      </c>
      <c r="BK21" s="662">
        <f t="shared" si="13"/>
        <v>1822112234.6089423</v>
      </c>
      <c r="BL21" s="417">
        <f t="shared" si="5"/>
        <v>87601053121.5168</v>
      </c>
    </row>
    <row r="22" spans="1:64" x14ac:dyDescent="0.25">
      <c r="A22" s="666" t="s">
        <v>806</v>
      </c>
      <c r="B22" s="667"/>
      <c r="C22" s="662">
        <f>SUM(' CALCULATIONS'!C320:N320,' CALCULATIONS'!C322:N322)-SUM(' CALCULATIONS'!C340:N340)</f>
        <v>2101988061.1200018</v>
      </c>
      <c r="D22" s="662">
        <f>C22+' CALCULATIONS'!O320+' CALCULATIONS'!O322-' CALCULATIONS'!O340</f>
        <v>2102081117.4720016</v>
      </c>
      <c r="E22" s="662">
        <f>D22+' CALCULATIONS'!P320+' CALCULATIONS'!P322-' CALCULATIONS'!P340</f>
        <v>2000185966.4448013</v>
      </c>
      <c r="F22" s="662">
        <f>E22+' CALCULATIONS'!Q320+' CALCULATIONS'!Q322-' CALCULATIONS'!Q340</f>
        <v>1709767190.8848014</v>
      </c>
      <c r="G22" s="662">
        <f>F22+' CALCULATIONS'!R320+' CALCULATIONS'!R322-' CALCULATIONS'!R340</f>
        <v>1131729258.6768014</v>
      </c>
      <c r="H22" s="662">
        <f>G22+' CALCULATIONS'!S320+' CALCULATIONS'!S322-' CALCULATIONS'!S340</f>
        <v>1223217415.5552015</v>
      </c>
      <c r="I22" s="662">
        <f>H22+' CALCULATIONS'!T320+' CALCULATIONS'!T322-' CALCULATIONS'!T340</f>
        <v>1654925978.7360017</v>
      </c>
      <c r="J22" s="662">
        <f>I22+' CALCULATIONS'!U320+' CALCULATIONS'!U322-' CALCULATIONS'!U340</f>
        <v>1879470339.0144019</v>
      </c>
      <c r="K22" s="662">
        <f>J22+' CALCULATIONS'!V320+' CALCULATIONS'!V322-' CALCULATIONS'!V340</f>
        <v>1684773403.6080017</v>
      </c>
      <c r="L22" s="662">
        <f>K22+' CALCULATIONS'!W320+' CALCULATIONS'!W322-' CALCULATIONS'!W340</f>
        <v>1495428909.3456016</v>
      </c>
      <c r="M22" s="662">
        <f>L22+' CALCULATIONS'!X320+' CALCULATIONS'!X322-' CALCULATIONS'!X340</f>
        <v>1514493784.6560016</v>
      </c>
      <c r="N22" s="662">
        <f>M22+' CALCULATIONS'!Y320+' CALCULATIONS'!Y322-' CALCULATIONS'!Y340</f>
        <v>1574816389.9008014</v>
      </c>
      <c r="O22" s="662">
        <f>N22+' CALCULATIONS'!Z320+' CALCULATIONS'!Z322-' CALCULATIONS'!Z340</f>
        <v>2632557937.5840015</v>
      </c>
      <c r="P22" s="662">
        <f>O22+' CALCULATIONS'!AA320+' CALCULATIONS'!AA322-' CALCULATIONS'!AA340</f>
        <v>2594121878.4768014</v>
      </c>
      <c r="Q22" s="662">
        <f>P22+' CALCULATIONS'!AB320+' CALCULATIONS'!AB322-' CALCULATIONS'!AB340</f>
        <v>1941708364.5600016</v>
      </c>
      <c r="R22" s="662">
        <f>Q22+' CALCULATIONS'!AC320+' CALCULATIONS'!AC322-' CALCULATIONS'!AC340</f>
        <v>1800015075.1315217</v>
      </c>
      <c r="S22" s="662">
        <f>R22+' CALCULATIONS'!AD320+' CALCULATIONS'!AD322-' CALCULATIONS'!AD340</f>
        <v>1248984687.3335056</v>
      </c>
      <c r="T22" s="662">
        <f>S22+' CALCULATIONS'!AE320+' CALCULATIONS'!AE322-' CALCULATIONS'!AE340</f>
        <v>1364325824.958338</v>
      </c>
      <c r="U22" s="662">
        <f>T22+' CALCULATIONS'!AF320+' CALCULATIONS'!AF322-' CALCULATIONS'!AF340</f>
        <v>1616331794.7671058</v>
      </c>
      <c r="V22" s="662">
        <f>U22+' CALCULATIONS'!AG320+' CALCULATIONS'!AG322-' CALCULATIONS'!AG340</f>
        <v>1740986926.3781776</v>
      </c>
      <c r="W22" s="662">
        <f>V22+' CALCULATIONS'!AH320+' CALCULATIONS'!AH322-' CALCULATIONS'!AH340</f>
        <v>1645062123.0566416</v>
      </c>
      <c r="X22" s="662">
        <f>W22+' CALCULATIONS'!AI320+' CALCULATIONS'!AI322-' CALCULATIONS'!AI340</f>
        <v>1593509121.4517775</v>
      </c>
      <c r="Y22" s="662">
        <f>X22+' CALCULATIONS'!AJ320+' CALCULATIONS'!AJ322-' CALCULATIONS'!AJ340</f>
        <v>1553704779.3555853</v>
      </c>
      <c r="Z22" s="662">
        <f>Y22+' CALCULATIONS'!AK320+' CALCULATIONS'!AK322-' CALCULATIONS'!AK340</f>
        <v>1668386181.1908975</v>
      </c>
      <c r="AA22" s="662">
        <f>Z22+' CALCULATIONS'!AL320+' CALCULATIONS'!AL322-' CALCULATIONS'!AL340</f>
        <v>2604765836.1346102</v>
      </c>
      <c r="AB22" s="662">
        <f>AA22+' CALCULATIONS'!AM320+' CALCULATIONS'!AM322-' CALCULATIONS'!AM340</f>
        <v>2546010157.3567705</v>
      </c>
      <c r="AC22" s="662">
        <f>AB22+' CALCULATIONS'!AN320+' CALCULATIONS'!AN322-' CALCULATIONS'!AN340</f>
        <v>2464400432.578639</v>
      </c>
      <c r="AD22" s="662">
        <f>AC22+' CALCULATIONS'!AO320+' CALCULATIONS'!AO322-' CALCULATIONS'!AO340</f>
        <v>1961411963.3638756</v>
      </c>
      <c r="AE22" s="662">
        <f>AD22+' CALCULATIONS'!AP320+' CALCULATIONS'!AP322-' CALCULATIONS'!AP340</f>
        <v>844925352.65943766</v>
      </c>
      <c r="AF22" s="662">
        <f>AE22+' CALCULATIONS'!AQ320+' CALCULATIONS'!AQ322-' CALCULATIONS'!AQ340</f>
        <v>1026801804.1518512</v>
      </c>
      <c r="AG22" s="662">
        <f>AF22+' CALCULATIONS'!AR320+' CALCULATIONS'!AR322-' CALCULATIONS'!AR340</f>
        <v>1633473688.0173028</v>
      </c>
      <c r="AH22" s="662">
        <f>AG22+' CALCULATIONS'!AS320+' CALCULATIONS'!AS322-' CALCULATIONS'!AS340</f>
        <v>1717757979.1944211</v>
      </c>
      <c r="AI22" s="662">
        <f>AH22+' CALCULATIONS'!AT320+' CALCULATIONS'!AT322-' CALCULATIONS'!AT340</f>
        <v>1436928375.8334429</v>
      </c>
      <c r="AJ22" s="662">
        <f>AI22+' CALCULATIONS'!AU320+' CALCULATIONS'!AU322-' CALCULATIONS'!AU340</f>
        <v>1158394417.1099153</v>
      </c>
      <c r="AK22" s="662">
        <f>AJ22+' CALCULATIONS'!AV320+' CALCULATIONS'!AV322-' CALCULATIONS'!AV340</f>
        <v>1160170839.5418334</v>
      </c>
      <c r="AL22" s="662">
        <f>AK22+' CALCULATIONS'!AW320+' CALCULATIONS'!AW322-' CALCULATIONS'!AW340</f>
        <v>1404207288.2985311</v>
      </c>
      <c r="AM22" s="662">
        <f>AL22+' CALCULATIONS'!AX320+' CALCULATIONS'!AX322-' CALCULATIONS'!AX340</f>
        <v>1972711076.572134</v>
      </c>
      <c r="AN22" s="662">
        <f>AM22+' CALCULATIONS'!AY320+' CALCULATIONS'!AY322-' CALCULATIONS'!AY340</f>
        <v>1698169917.4535136</v>
      </c>
      <c r="AO22" s="662">
        <f>AN22+' CALCULATIONS'!AZ320+' CALCULATIONS'!AZ322-' CALCULATIONS'!AZ340</f>
        <v>1435652515.6410952</v>
      </c>
      <c r="AP22" s="662">
        <f>AO22+' CALCULATIONS'!BA320+' CALCULATIONS'!BA322-' CALCULATIONS'!BA340</f>
        <v>992486084.17921412</v>
      </c>
      <c r="AQ22" s="662">
        <f>AP22+' CALCULATIONS'!BB320+' CALCULATIONS'!BB322-' CALCULATIONS'!BB340</f>
        <v>736774775.09012461</v>
      </c>
      <c r="AR22" s="662">
        <f>AQ22+' CALCULATIONS'!BC320+' CALCULATIONS'!BC322-' CALCULATIONS'!BC340</f>
        <v>883399223.47515678</v>
      </c>
      <c r="AS22" s="662">
        <f>AR22+' CALCULATIONS'!BD320+' CALCULATIONS'!BD322-' CALCULATIONS'!BD340</f>
        <v>1244911910.2528958</v>
      </c>
      <c r="AT22" s="662">
        <f>AS22+' CALCULATIONS'!BE320+' CALCULATIONS'!BE322-' CALCULATIONS'!BE340</f>
        <v>1241766362.1696644</v>
      </c>
      <c r="AU22" s="662">
        <f>AT22+' CALCULATIONS'!BF320+' CALCULATIONS'!BF322-' CALCULATIONS'!BF340</f>
        <v>987043863.20936739</v>
      </c>
      <c r="AV22" s="662">
        <f>AU22+' CALCULATIONS'!BG320+' CALCULATIONS'!BG322-' CALCULATIONS'!BG340</f>
        <v>701521820.84028113</v>
      </c>
      <c r="AW22" s="662">
        <f>AV22+' CALCULATIONS'!BH320+' CALCULATIONS'!BH322-' CALCULATIONS'!BH340</f>
        <v>723101091.83458948</v>
      </c>
      <c r="AX22" s="662">
        <f>AW22+' CALCULATIONS'!BI320+' CALCULATIONS'!BI322-' CALCULATIONS'!BI340</f>
        <v>856056405.51654601</v>
      </c>
      <c r="AY22" s="662">
        <f>AX22+' CALCULATIONS'!BJ320+' CALCULATIONS'!BJ322-' CALCULATIONS'!BJ340</f>
        <v>1422857354.7859445</v>
      </c>
      <c r="AZ22" s="662">
        <f>AY22+' CALCULATIONS'!BK320+' CALCULATIONS'!BK322-' CALCULATIONS'!BK340</f>
        <v>1374614297.1335773</v>
      </c>
      <c r="BA22" s="662">
        <f>AZ22+' CALCULATIONS'!BL320+' CALCULATIONS'!BL322-' CALCULATIONS'!BL340</f>
        <v>1462953648.7716475</v>
      </c>
      <c r="BB22" s="662">
        <f>BA22+' CALCULATIONS'!BM320+' CALCULATIONS'!BM322-' CALCULATIONS'!BM340</f>
        <v>1153790668.8490784</v>
      </c>
      <c r="BC22" s="662">
        <f>BB22+' CALCULATIONS'!BN320+' CALCULATIONS'!BN322-' CALCULATIONS'!BN340</f>
        <v>891654030.8374666</v>
      </c>
      <c r="BD22" s="662">
        <f>BC22+' CALCULATIONS'!BO320+' CALCULATIONS'!BO322-' CALCULATIONS'!BO340</f>
        <v>1022541099.1540216</v>
      </c>
      <c r="BE22" s="662">
        <f>BD22+' CALCULATIONS'!BP320+' CALCULATIONS'!BP322-' CALCULATIONS'!BP340</f>
        <v>1391745685.5359209</v>
      </c>
      <c r="BF22" s="662">
        <f>BE22+' CALCULATIONS'!BQ320+' CALCULATIONS'!BQ322-' CALCULATIONS'!BQ340</f>
        <v>1431830483.1418095</v>
      </c>
      <c r="BG22" s="662">
        <f>BF22+' CALCULATIONS'!BR320+' CALCULATIONS'!BR322-' CALCULATIONS'!BR340</f>
        <v>1293393043.0027871</v>
      </c>
      <c r="BH22" s="662">
        <f>BG22+' CALCULATIONS'!BS320+' CALCULATIONS'!BS322-' CALCULATIONS'!BS340</f>
        <v>1220314851.7620575</v>
      </c>
      <c r="BI22" s="662">
        <f>BH22+' CALCULATIONS'!BT320+' CALCULATIONS'!BT322-' CALCULATIONS'!BT340</f>
        <v>1316144373.8647799</v>
      </c>
      <c r="BJ22" s="662">
        <f>BI22+' CALCULATIONS'!BU320+' CALCULATIONS'!BU322-' CALCULATIONS'!BU340</f>
        <v>1367102492.4090831</v>
      </c>
      <c r="BK22" s="662">
        <f>BJ22+' CALCULATIONS'!BV320+' CALCULATIONS'!BV322-' CALCULATIONS'!BV340</f>
        <v>1980556776.7488503</v>
      </c>
      <c r="BL22" s="417">
        <f t="shared" si="5"/>
        <v>92234914496.131027</v>
      </c>
    </row>
    <row r="23" spans="1:64" x14ac:dyDescent="0.25">
      <c r="A23" s="666" t="s">
        <v>807</v>
      </c>
      <c r="B23" s="667"/>
      <c r="C23" s="662">
        <f>C22*'MONTHLY DATA'!AL125</f>
        <v>126119283.6672001</v>
      </c>
      <c r="D23" s="662">
        <f>' CALCULATIONS'!O396</f>
        <v>63062433.524160042</v>
      </c>
      <c r="E23" s="662">
        <f>' CALCULATIONS'!P396</f>
        <v>60005578.993344039</v>
      </c>
      <c r="F23" s="662">
        <f>' CALCULATIONS'!Q396</f>
        <v>51293015.726544037</v>
      </c>
      <c r="G23" s="662">
        <f>' CALCULATIONS'!R396</f>
        <v>33951877.760304041</v>
      </c>
      <c r="H23" s="662">
        <f>' CALCULATIONS'!S396</f>
        <v>36696522.466656044</v>
      </c>
      <c r="I23" s="662">
        <f>' CALCULATIONS'!T396</f>
        <v>49647779.362080052</v>
      </c>
      <c r="J23" s="662">
        <f>' CALCULATIONS'!U396</f>
        <v>56384110.170432054</v>
      </c>
      <c r="K23" s="662">
        <f>' CALCULATIONS'!V396</f>
        <v>50543202.108240053</v>
      </c>
      <c r="L23" s="662">
        <f>' CALCULATIONS'!W396</f>
        <v>44862867.280368045</v>
      </c>
      <c r="M23" s="662">
        <f>' CALCULATIONS'!X396</f>
        <v>45434813.539680049</v>
      </c>
      <c r="N23" s="662">
        <f>' CALCULATIONS'!Y396</f>
        <v>47244491.69702404</v>
      </c>
      <c r="O23" s="662">
        <f>' CALCULATIONS'!Z396</f>
        <v>78976738.12752004</v>
      </c>
      <c r="P23" s="662">
        <f>' CALCULATIONS'!AA396</f>
        <v>129706093.92384008</v>
      </c>
      <c r="Q23" s="662">
        <f>' CALCULATIONS'!AB396</f>
        <v>97085418.22800009</v>
      </c>
      <c r="R23" s="662">
        <f>' CALCULATIONS'!AC396</f>
        <v>90000753.756576091</v>
      </c>
      <c r="S23" s="662">
        <f>' CALCULATIONS'!AD396</f>
        <v>62449234.366675287</v>
      </c>
      <c r="T23" s="662">
        <f>' CALCULATIONS'!AE396</f>
        <v>68216291.247916907</v>
      </c>
      <c r="U23" s="662">
        <f>' CALCULATIONS'!AF396</f>
        <v>80816589.738355294</v>
      </c>
      <c r="V23" s="662">
        <f>' CALCULATIONS'!AG396</f>
        <v>87049346.318908885</v>
      </c>
      <c r="W23" s="662">
        <f>' CALCULATIONS'!AH396</f>
        <v>82253106.152832091</v>
      </c>
      <c r="X23" s="662">
        <f>' CALCULATIONS'!AI396</f>
        <v>79675456.072588876</v>
      </c>
      <c r="Y23" s="662">
        <f>' CALCULATIONS'!AJ396</f>
        <v>77685238.967779264</v>
      </c>
      <c r="Z23" s="662">
        <f>' CALCULATIONS'!AK396</f>
        <v>83419309.059544876</v>
      </c>
      <c r="AA23" s="662">
        <f>' CALCULATIONS'!AL396</f>
        <v>130238291.80673051</v>
      </c>
      <c r="AB23" s="662">
        <f>' CALCULATIONS'!AM396</f>
        <v>101840406.29427083</v>
      </c>
      <c r="AC23" s="662">
        <f>' CALCULATIONS'!AN396</f>
        <v>98576017.303145558</v>
      </c>
      <c r="AD23" s="662">
        <f>' CALCULATIONS'!AO396</f>
        <v>78456478.534555033</v>
      </c>
      <c r="AE23" s="662">
        <f>' CALCULATIONS'!AP396</f>
        <v>33797014.106377505</v>
      </c>
      <c r="AF23" s="662">
        <f>' CALCULATIONS'!AQ396</f>
        <v>41072072.166074045</v>
      </c>
      <c r="AG23" s="662">
        <f>' CALCULATIONS'!AR396</f>
        <v>65338947.52069211</v>
      </c>
      <c r="AH23" s="662">
        <f>' CALCULATIONS'!AS396</f>
        <v>68710319.167776838</v>
      </c>
      <c r="AI23" s="662">
        <f>' CALCULATIONS'!AT396</f>
        <v>57477135.03333772</v>
      </c>
      <c r="AJ23" s="662">
        <f>' CALCULATIONS'!AU396</f>
        <v>46335776.68439661</v>
      </c>
      <c r="AK23" s="662">
        <f>' CALCULATIONS'!AV396</f>
        <v>46406833.581673339</v>
      </c>
      <c r="AL23" s="662">
        <f>' CALCULATIONS'!AW396</f>
        <v>56168291.531941243</v>
      </c>
      <c r="AM23" s="662">
        <f>' CALCULATIONS'!AX396</f>
        <v>78908443.062885359</v>
      </c>
      <c r="AN23" s="662">
        <f>' CALCULATIONS'!AY396</f>
        <v>101890195.04721081</v>
      </c>
      <c r="AO23" s="662">
        <f>' CALCULATIONS'!AZ396</f>
        <v>86139150.9384657</v>
      </c>
      <c r="AP23" s="662">
        <f>' CALCULATIONS'!BA396</f>
        <v>59549165.050752848</v>
      </c>
      <c r="AQ23" s="662">
        <f>' CALCULATIONS'!BB396</f>
        <v>44206486.505407475</v>
      </c>
      <c r="AR23" s="662">
        <f>' CALCULATIONS'!BC396</f>
        <v>53003953.408509403</v>
      </c>
      <c r="AS23" s="662">
        <f>' CALCULATIONS'!BD396</f>
        <v>74694714.615173742</v>
      </c>
      <c r="AT23" s="662">
        <f>' CALCULATIONS'!BE396</f>
        <v>74505981.730179861</v>
      </c>
      <c r="AU23" s="662">
        <f>' CALCULATIONS'!BF396</f>
        <v>59222631.792562045</v>
      </c>
      <c r="AV23" s="662">
        <f>' CALCULATIONS'!BG396</f>
        <v>42091309.250416867</v>
      </c>
      <c r="AW23" s="662">
        <f>' CALCULATIONS'!BH396</f>
        <v>43386065.510075368</v>
      </c>
      <c r="AX23" s="662">
        <f>' CALCULATIONS'!BI396</f>
        <v>51363384.330992758</v>
      </c>
      <c r="AY23" s="662">
        <f>' CALCULATIONS'!BJ396</f>
        <v>85371441.287156671</v>
      </c>
      <c r="AZ23" s="662">
        <f>' CALCULATIONS'!BK396</f>
        <v>109969143.77068619</v>
      </c>
      <c r="BA23" s="662">
        <f>' CALCULATIONS'!BL396</f>
        <v>117036291.9017318</v>
      </c>
      <c r="BB23" s="662">
        <f>' CALCULATIONS'!BM396</f>
        <v>92303253.50792627</v>
      </c>
      <c r="BC23" s="662">
        <f>' CALCULATIONS'!BN396</f>
        <v>71332322.466997325</v>
      </c>
      <c r="BD23" s="662">
        <f>' CALCULATIONS'!BO396</f>
        <v>81803287.932321727</v>
      </c>
      <c r="BE23" s="662">
        <f>' CALCULATIONS'!BP396</f>
        <v>111339654.84287368</v>
      </c>
      <c r="BF23" s="662">
        <f>' CALCULATIONS'!BQ396</f>
        <v>114546438.65134476</v>
      </c>
      <c r="BG23" s="662">
        <f>' CALCULATIONS'!BR396</f>
        <v>103471443.44022298</v>
      </c>
      <c r="BH23" s="662">
        <f>' CALCULATIONS'!BS396</f>
        <v>97625188.140964612</v>
      </c>
      <c r="BI23" s="662">
        <f>' CALCULATIONS'!BT396</f>
        <v>105291549.9091824</v>
      </c>
      <c r="BJ23" s="662">
        <f>' CALCULATIONS'!BU396</f>
        <v>109368199.39272666</v>
      </c>
      <c r="BK23" s="662">
        <f>' CALCULATIONS'!BV396</f>
        <v>158444542.13990805</v>
      </c>
      <c r="BL23" s="417">
        <f t="shared" si="5"/>
        <v>4633861374.6142159</v>
      </c>
    </row>
    <row r="24" spans="1:64" x14ac:dyDescent="0.25">
      <c r="A24" s="204" t="s">
        <v>966</v>
      </c>
      <c r="B24" s="667"/>
      <c r="C24" s="662">
        <f>C25-C26</f>
        <v>0</v>
      </c>
      <c r="D24" s="662">
        <f t="shared" ref="D24:BK24" si="14">D25-D26</f>
        <v>0</v>
      </c>
      <c r="E24" s="662">
        <f t="shared" si="14"/>
        <v>0</v>
      </c>
      <c r="F24" s="662">
        <f t="shared" si="14"/>
        <v>0</v>
      </c>
      <c r="G24" s="662">
        <f t="shared" si="14"/>
        <v>0</v>
      </c>
      <c r="H24" s="662">
        <f t="shared" si="14"/>
        <v>0</v>
      </c>
      <c r="I24" s="662">
        <f t="shared" si="14"/>
        <v>0</v>
      </c>
      <c r="J24" s="662">
        <f t="shared" si="14"/>
        <v>0</v>
      </c>
      <c r="K24" s="662">
        <f t="shared" si="14"/>
        <v>0</v>
      </c>
      <c r="L24" s="662">
        <f t="shared" si="14"/>
        <v>0</v>
      </c>
      <c r="M24" s="662">
        <f t="shared" si="14"/>
        <v>0</v>
      </c>
      <c r="N24" s="662">
        <f t="shared" si="14"/>
        <v>0</v>
      </c>
      <c r="O24" s="662">
        <f t="shared" si="14"/>
        <v>0</v>
      </c>
      <c r="P24" s="662">
        <f t="shared" si="14"/>
        <v>505209851.99999988</v>
      </c>
      <c r="Q24" s="662">
        <f t="shared" si="14"/>
        <v>678544851.5999999</v>
      </c>
      <c r="R24" s="662">
        <f t="shared" si="14"/>
        <v>891262275.87600005</v>
      </c>
      <c r="S24" s="662">
        <f t="shared" si="14"/>
        <v>958223501.02080011</v>
      </c>
      <c r="T24" s="662">
        <f t="shared" si="14"/>
        <v>1067199844.8384001</v>
      </c>
      <c r="U24" s="662">
        <f t="shared" si="14"/>
        <v>985009100.69520009</v>
      </c>
      <c r="V24" s="662">
        <f t="shared" si="14"/>
        <v>1021701091.3199999</v>
      </c>
      <c r="W24" s="662">
        <f t="shared" si="14"/>
        <v>897896765.3039999</v>
      </c>
      <c r="X24" s="662">
        <f t="shared" si="14"/>
        <v>1015492894.9199998</v>
      </c>
      <c r="Y24" s="662">
        <f t="shared" si="14"/>
        <v>1001456752.6655996</v>
      </c>
      <c r="Z24" s="662">
        <f t="shared" si="14"/>
        <v>1116179711.4887996</v>
      </c>
      <c r="AA24" s="662">
        <f t="shared" si="14"/>
        <v>1118405039.3711996</v>
      </c>
      <c r="AB24" s="662">
        <f t="shared" si="14"/>
        <v>1359811257.3359997</v>
      </c>
      <c r="AC24" s="662">
        <f t="shared" si="14"/>
        <v>1265408819.5244997</v>
      </c>
      <c r="AD24" s="662">
        <f t="shared" si="14"/>
        <v>1320716202.4696496</v>
      </c>
      <c r="AE24" s="662">
        <f t="shared" si="14"/>
        <v>1035542559.1681793</v>
      </c>
      <c r="AF24" s="662">
        <f t="shared" si="14"/>
        <v>1284821069.7802193</v>
      </c>
      <c r="AG24" s="662">
        <f t="shared" si="14"/>
        <v>1307509354.950119</v>
      </c>
      <c r="AH24" s="662">
        <f t="shared" si="14"/>
        <v>1361614158.7540789</v>
      </c>
      <c r="AI24" s="662">
        <f t="shared" si="14"/>
        <v>1209200142.0428989</v>
      </c>
      <c r="AJ24" s="662">
        <f t="shared" si="14"/>
        <v>1294014377.855849</v>
      </c>
      <c r="AK24" s="662">
        <f t="shared" si="14"/>
        <v>1170825645.6854992</v>
      </c>
      <c r="AL24" s="662">
        <f t="shared" si="14"/>
        <v>1355251462.034399</v>
      </c>
      <c r="AM24" s="662">
        <f t="shared" si="14"/>
        <v>1222334909.2747791</v>
      </c>
      <c r="AN24" s="662">
        <f t="shared" si="14"/>
        <v>1157807220.7936239</v>
      </c>
      <c r="AO24" s="662">
        <f t="shared" si="14"/>
        <v>965296147.39153242</v>
      </c>
      <c r="AP24" s="662">
        <f t="shared" si="14"/>
        <v>1081839611.1581209</v>
      </c>
      <c r="AQ24" s="662">
        <f t="shared" si="14"/>
        <v>1260333725.7300761</v>
      </c>
      <c r="AR24" s="662">
        <f t="shared" si="14"/>
        <v>1419120645.2821462</v>
      </c>
      <c r="AS24" s="662">
        <f t="shared" si="14"/>
        <v>1375322936.3885942</v>
      </c>
      <c r="AT24" s="662">
        <f t="shared" si="14"/>
        <v>1358063493.1074402</v>
      </c>
      <c r="AU24" s="662">
        <f t="shared" si="14"/>
        <v>1235023846.1366439</v>
      </c>
      <c r="AV24" s="662">
        <f t="shared" si="14"/>
        <v>1059878163.4663761</v>
      </c>
      <c r="AW24" s="662">
        <f t="shared" si="14"/>
        <v>981576306.74503386</v>
      </c>
      <c r="AX24" s="662">
        <f t="shared" si="14"/>
        <v>1054549065.1454422</v>
      </c>
      <c r="AY24" s="662">
        <f t="shared" si="14"/>
        <v>1069315781.5198843</v>
      </c>
      <c r="AZ24" s="662">
        <f t="shared" si="14"/>
        <v>1156372474.6397388</v>
      </c>
      <c r="BA24" s="662">
        <f t="shared" si="14"/>
        <v>1255200187.7684226</v>
      </c>
      <c r="BB24" s="662">
        <f t="shared" si="14"/>
        <v>1209218398.3112624</v>
      </c>
      <c r="BC24" s="662">
        <f t="shared" si="14"/>
        <v>962883943.93072128</v>
      </c>
      <c r="BD24" s="662">
        <f t="shared" si="14"/>
        <v>1035438738.0955741</v>
      </c>
      <c r="BE24" s="662">
        <f t="shared" si="14"/>
        <v>984048538.49574673</v>
      </c>
      <c r="BF24" s="662">
        <f t="shared" si="14"/>
        <v>1035959168.8537954</v>
      </c>
      <c r="BG24" s="662">
        <f t="shared" si="14"/>
        <v>1005911122.0807093</v>
      </c>
      <c r="BH24" s="662">
        <f t="shared" si="14"/>
        <v>1161205248.6217041</v>
      </c>
      <c r="BI24" s="662">
        <f t="shared" si="14"/>
        <v>1117302249.959816</v>
      </c>
      <c r="BJ24" s="662">
        <f t="shared" si="14"/>
        <v>1138119308.0708246</v>
      </c>
      <c r="BK24" s="662">
        <f t="shared" si="14"/>
        <v>1023560324.702422</v>
      </c>
      <c r="BL24" s="417">
        <f t="shared" si="5"/>
        <v>53546978286.371826</v>
      </c>
    </row>
    <row r="25" spans="1:64" x14ac:dyDescent="0.25">
      <c r="A25" s="666" t="s">
        <v>967</v>
      </c>
      <c r="B25" s="667"/>
      <c r="C25" s="662">
        <v>0</v>
      </c>
      <c r="D25" s="662">
        <f>C25+' CALCULATIONS'!O356+' CALCULATIONS'!O358-' CALCULATIONS'!O390</f>
        <v>0</v>
      </c>
      <c r="E25" s="662">
        <f>D25+' CALCULATIONS'!P356+' CALCULATIONS'!P358-' CALCULATIONS'!P390</f>
        <v>0</v>
      </c>
      <c r="F25" s="662">
        <f>E25+' CALCULATIONS'!Q356+' CALCULATIONS'!Q358-' CALCULATIONS'!Q390</f>
        <v>0</v>
      </c>
      <c r="G25" s="662">
        <f>F25+' CALCULATIONS'!R356+' CALCULATIONS'!R358-' CALCULATIONS'!R390</f>
        <v>0</v>
      </c>
      <c r="H25" s="662">
        <f>G25+' CALCULATIONS'!S356+' CALCULATIONS'!S358-' CALCULATIONS'!S390</f>
        <v>0</v>
      </c>
      <c r="I25" s="662">
        <f>H25+' CALCULATIONS'!T356+' CALCULATIONS'!T358-' CALCULATIONS'!T390</f>
        <v>0</v>
      </c>
      <c r="J25" s="662">
        <f>I25+' CALCULATIONS'!U356+' CALCULATIONS'!U358-' CALCULATIONS'!U390</f>
        <v>0</v>
      </c>
      <c r="K25" s="662">
        <f>J25+' CALCULATIONS'!V356+' CALCULATIONS'!V358-' CALCULATIONS'!V390</f>
        <v>0</v>
      </c>
      <c r="L25" s="662">
        <f>K25+' CALCULATIONS'!W356+' CALCULATIONS'!W358-' CALCULATIONS'!W390</f>
        <v>0</v>
      </c>
      <c r="M25" s="662">
        <f>L25+' CALCULATIONS'!X356+' CALCULATIONS'!X358-' CALCULATIONS'!X390</f>
        <v>0</v>
      </c>
      <c r="N25" s="662">
        <f>M25+' CALCULATIONS'!Y356+' CALCULATIONS'!Y358-' CALCULATIONS'!Y390</f>
        <v>0</v>
      </c>
      <c r="O25" s="662">
        <f>N25+' CALCULATIONS'!Z356+' CALCULATIONS'!Z358-' CALCULATIONS'!Z390</f>
        <v>0</v>
      </c>
      <c r="P25" s="662">
        <f>O25+' CALCULATIONS'!AA356+' CALCULATIONS'!AA358-' CALCULATIONS'!AA390</f>
        <v>543236399.99999988</v>
      </c>
      <c r="Q25" s="662">
        <f>P25+' CALCULATIONS'!AB356+' CALCULATIONS'!AB358-' CALCULATIONS'!AB390</f>
        <v>729618119.99999988</v>
      </c>
      <c r="R25" s="662">
        <f>Q25+' CALCULATIONS'!AC356+' CALCULATIONS'!AC358-' CALCULATIONS'!AC390</f>
        <v>958346533.20000005</v>
      </c>
      <c r="S25" s="662">
        <f>R25+' CALCULATIONS'!AD356+' CALCULATIONS'!AD358-' CALCULATIONS'!AD390</f>
        <v>1030347850.5600001</v>
      </c>
      <c r="T25" s="662">
        <f>S25+' CALCULATIONS'!AE356+' CALCULATIONS'!AE358-' CALCULATIONS'!AE390</f>
        <v>1147526714.8800001</v>
      </c>
      <c r="U25" s="662">
        <f>T25+' CALCULATIONS'!AF356+' CALCULATIONS'!AF358-' CALCULATIONS'!AF390</f>
        <v>1059149570.6400001</v>
      </c>
      <c r="V25" s="662">
        <f>U25+' CALCULATIONS'!AG356+' CALCULATIONS'!AG358-' CALCULATIONS'!AG390</f>
        <v>1098603324</v>
      </c>
      <c r="W25" s="662">
        <f>V25+' CALCULATIONS'!AH356+' CALCULATIONS'!AH358-' CALCULATIONS'!AH390</f>
        <v>965480392.79999995</v>
      </c>
      <c r="X25" s="662">
        <f>W25+' CALCULATIONS'!AI356+' CALCULATIONS'!AI358-' CALCULATIONS'!AI390</f>
        <v>1091927843.9999998</v>
      </c>
      <c r="Y25" s="662">
        <f>X25+' CALCULATIONS'!AJ356+' CALCULATIONS'!AJ358-' CALCULATIONS'!AJ390</f>
        <v>1076835217.9199996</v>
      </c>
      <c r="Z25" s="662">
        <f>Y25+' CALCULATIONS'!AK356+' CALCULATIONS'!AK358-' CALCULATIONS'!AK390</f>
        <v>1200193238.1599996</v>
      </c>
      <c r="AA25" s="662">
        <f>Z25+' CALCULATIONS'!AL356+' CALCULATIONS'!AL358-' CALCULATIONS'!AL390</f>
        <v>1202586063.8399997</v>
      </c>
      <c r="AB25" s="662">
        <f>AA25+' CALCULATIONS'!AM356+' CALCULATIONS'!AM358-' CALCULATIONS'!AM390</f>
        <v>1431380270.8799996</v>
      </c>
      <c r="AC25" s="662">
        <f>AB25+' CALCULATIONS'!AN356+' CALCULATIONS'!AN358-' CALCULATIONS'!AN390</f>
        <v>1332009283.7099996</v>
      </c>
      <c r="AD25" s="662">
        <f>AC25+' CALCULATIONS'!AO356+' CALCULATIONS'!AO358-' CALCULATIONS'!AO390</f>
        <v>1390227581.5469995</v>
      </c>
      <c r="AE25" s="662">
        <f>AD25+' CALCULATIONS'!AP356+' CALCULATIONS'!AP358-' CALCULATIONS'!AP390</f>
        <v>1090044799.1243992</v>
      </c>
      <c r="AF25" s="662">
        <f>AE25+' CALCULATIONS'!AQ356+' CALCULATIONS'!AQ358-' CALCULATIONS'!AQ390</f>
        <v>1352443231.3475993</v>
      </c>
      <c r="AG25" s="662">
        <f>AF25+' CALCULATIONS'!AR356+' CALCULATIONS'!AR358-' CALCULATIONS'!AR390</f>
        <v>1376325636.7895989</v>
      </c>
      <c r="AH25" s="662">
        <f>AG25+' CALCULATIONS'!AS356+' CALCULATIONS'!AS358-' CALCULATIONS'!AS390</f>
        <v>1433278061.8463988</v>
      </c>
      <c r="AI25" s="662">
        <f>AH25+' CALCULATIONS'!AT356+' CALCULATIONS'!AT358-' CALCULATIONS'!AT390</f>
        <v>1272842254.7819989</v>
      </c>
      <c r="AJ25" s="662">
        <f>AI25+' CALCULATIONS'!AU356+' CALCULATIONS'!AU358-' CALCULATIONS'!AU390</f>
        <v>1362120397.7429991</v>
      </c>
      <c r="AK25" s="662">
        <f>AJ25+' CALCULATIONS'!AV356+' CALCULATIONS'!AV358-' CALCULATIONS'!AV390</f>
        <v>1232448048.0899992</v>
      </c>
      <c r="AL25" s="662">
        <f>AK25+' CALCULATIONS'!AW356+' CALCULATIONS'!AW358-' CALCULATIONS'!AW390</f>
        <v>1426580486.351999</v>
      </c>
      <c r="AM25" s="662">
        <f>AL25+' CALCULATIONS'!AX356+' CALCULATIONS'!AX358-' CALCULATIONS'!AX390</f>
        <v>1286668325.5523989</v>
      </c>
      <c r="AN25" s="662">
        <f>AM25+' CALCULATIONS'!AY356+' CALCULATIONS'!AY358-' CALCULATIONS'!AY390</f>
        <v>1231709809.354919</v>
      </c>
      <c r="AO25" s="662">
        <f>AN25+' CALCULATIONS'!AZ356+' CALCULATIONS'!AZ358-' CALCULATIONS'!AZ390</f>
        <v>1026910795.0973749</v>
      </c>
      <c r="AP25" s="662">
        <f>AO25+' CALCULATIONS'!BA356+' CALCULATIONS'!BA358-' CALCULATIONS'!BA390</f>
        <v>1150893203.3597031</v>
      </c>
      <c r="AQ25" s="662">
        <f>AP25+' CALCULATIONS'!BB356+' CALCULATIONS'!BB358-' CALCULATIONS'!BB390</f>
        <v>1340780559.2873149</v>
      </c>
      <c r="AR25" s="662">
        <f>AQ25+' CALCULATIONS'!BC356+' CALCULATIONS'!BC358-' CALCULATIONS'!BC390</f>
        <v>1509702814.1299429</v>
      </c>
      <c r="AS25" s="662">
        <f>AR25+' CALCULATIONS'!BD356+' CALCULATIONS'!BD358-' CALCULATIONS'!BD390</f>
        <v>1463109506.7963767</v>
      </c>
      <c r="AT25" s="662">
        <f>AS25+' CALCULATIONS'!BE356+' CALCULATIONS'!BE358-' CALCULATIONS'!BE390</f>
        <v>1444748396.9228086</v>
      </c>
      <c r="AU25" s="662">
        <f>AT25+' CALCULATIONS'!BF356+' CALCULATIONS'!BF358-' CALCULATIONS'!BF390</f>
        <v>1313855155.4645147</v>
      </c>
      <c r="AV25" s="662">
        <f>AU25+' CALCULATIONS'!BG356+' CALCULATIONS'!BG358-' CALCULATIONS'!BG390</f>
        <v>1127529961.1344426</v>
      </c>
      <c r="AW25" s="662">
        <f>AV25+' CALCULATIONS'!BH356+' CALCULATIONS'!BH358-' CALCULATIONS'!BH390</f>
        <v>1044230113.5585467</v>
      </c>
      <c r="AX25" s="662">
        <f>AW25+' CALCULATIONS'!BI356+' CALCULATIONS'!BI358-' CALCULATIONS'!BI390</f>
        <v>1121860707.6015344</v>
      </c>
      <c r="AY25" s="662">
        <f>AX25+' CALCULATIONS'!BJ356+' CALCULATIONS'!BJ358-' CALCULATIONS'!BJ390</f>
        <v>1137569980.3403025</v>
      </c>
      <c r="AZ25" s="662">
        <f>AY25+' CALCULATIONS'!BK356+' CALCULATIONS'!BK358-' CALCULATIONS'!BK390</f>
        <v>1243411263.0534825</v>
      </c>
      <c r="BA25" s="662">
        <f>AZ25+' CALCULATIONS'!BL356+' CALCULATIONS'!BL358-' CALCULATIONS'!BL390</f>
        <v>1349677621.2563684</v>
      </c>
      <c r="BB25" s="662">
        <f>BA25+' CALCULATIONS'!BM356+' CALCULATIONS'!BM358-' CALCULATIONS'!BM390</f>
        <v>1300234836.8938305</v>
      </c>
      <c r="BC25" s="662">
        <f>BB25+' CALCULATIONS'!BN356+' CALCULATIONS'!BN358-' CALCULATIONS'!BN390</f>
        <v>1035359079.4953992</v>
      </c>
      <c r="BD25" s="662">
        <f>BC25+' CALCULATIONS'!BO356+' CALCULATIONS'!BO358-' CALCULATIONS'!BO390</f>
        <v>1113374987.199542</v>
      </c>
      <c r="BE25" s="662">
        <f>BD25+' CALCULATIONS'!BP356+' CALCULATIONS'!BP358-' CALCULATIONS'!BP390</f>
        <v>1058116708.0599427</v>
      </c>
      <c r="BF25" s="662">
        <f>BE25+' CALCULATIONS'!BQ356+' CALCULATIONS'!BQ358-' CALCULATIONS'!BQ390</f>
        <v>1113934590.1653714</v>
      </c>
      <c r="BG25" s="662">
        <f>BF25+' CALCULATIONS'!BR356+' CALCULATIONS'!BR358-' CALCULATIONS'!BR390</f>
        <v>1081624862.4523757</v>
      </c>
      <c r="BH25" s="662">
        <f>BG25+' CALCULATIONS'!BS356+' CALCULATIONS'!BS358-' CALCULATIONS'!BS390</f>
        <v>1248607794.216886</v>
      </c>
      <c r="BI25" s="662">
        <f>BH25+' CALCULATIONS'!BT356+' CALCULATIONS'!BT358-' CALCULATIONS'!BT390</f>
        <v>1201400268.7739956</v>
      </c>
      <c r="BJ25" s="662">
        <f>BI25+' CALCULATIONS'!BU356+' CALCULATIONS'!BU358-' CALCULATIONS'!BU390</f>
        <v>1223784202.2266932</v>
      </c>
      <c r="BK25" s="662">
        <f>BJ25+' CALCULATIONS'!BV356+' CALCULATIONS'!BV358-' CALCULATIONS'!BV390</f>
        <v>1100602499.6800237</v>
      </c>
      <c r="BL25" s="417">
        <f t="shared" si="5"/>
        <v>57073249364.286087</v>
      </c>
    </row>
    <row r="26" spans="1:64" x14ac:dyDescent="0.25">
      <c r="A26" s="666" t="s">
        <v>968</v>
      </c>
      <c r="B26" s="667"/>
      <c r="C26" s="662">
        <v>0</v>
      </c>
      <c r="D26" s="662">
        <f>' CALCULATIONS'!O400</f>
        <v>0</v>
      </c>
      <c r="E26" s="662">
        <f>' CALCULATIONS'!P400</f>
        <v>0</v>
      </c>
      <c r="F26" s="662">
        <f>' CALCULATIONS'!Q400</f>
        <v>0</v>
      </c>
      <c r="G26" s="662">
        <f>' CALCULATIONS'!R400</f>
        <v>0</v>
      </c>
      <c r="H26" s="662">
        <f>' CALCULATIONS'!S400</f>
        <v>0</v>
      </c>
      <c r="I26" s="662">
        <f>' CALCULATIONS'!T400</f>
        <v>0</v>
      </c>
      <c r="J26" s="662">
        <f>' CALCULATIONS'!U400</f>
        <v>0</v>
      </c>
      <c r="K26" s="662">
        <f>' CALCULATIONS'!V400</f>
        <v>0</v>
      </c>
      <c r="L26" s="662">
        <f>' CALCULATIONS'!W400</f>
        <v>0</v>
      </c>
      <c r="M26" s="662">
        <f>' CALCULATIONS'!X400</f>
        <v>0</v>
      </c>
      <c r="N26" s="662">
        <f>' CALCULATIONS'!Y400</f>
        <v>0</v>
      </c>
      <c r="O26" s="662">
        <f>' CALCULATIONS'!Z400</f>
        <v>0</v>
      </c>
      <c r="P26" s="662">
        <f>' CALCULATIONS'!AA400</f>
        <v>38026547.999999993</v>
      </c>
      <c r="Q26" s="662">
        <f>' CALCULATIONS'!AB400</f>
        <v>51073268.399999999</v>
      </c>
      <c r="R26" s="662">
        <f>' CALCULATIONS'!AC400</f>
        <v>67084257.324000008</v>
      </c>
      <c r="S26" s="662">
        <f>' CALCULATIONS'!AD400</f>
        <v>72124349.539200008</v>
      </c>
      <c r="T26" s="662">
        <f>' CALCULATIONS'!AE400</f>
        <v>80326870.041600019</v>
      </c>
      <c r="U26" s="662">
        <f>' CALCULATIONS'!AF400</f>
        <v>74140469.944800019</v>
      </c>
      <c r="V26" s="662">
        <f>' CALCULATIONS'!AG400</f>
        <v>76902232.680000007</v>
      </c>
      <c r="W26" s="662">
        <f>' CALCULATIONS'!AH400</f>
        <v>67583627.496000007</v>
      </c>
      <c r="X26" s="662">
        <f>' CALCULATIONS'!AI400</f>
        <v>76434949.079999983</v>
      </c>
      <c r="Y26" s="662">
        <f>' CALCULATIONS'!AJ400</f>
        <v>75378465.254399985</v>
      </c>
      <c r="Z26" s="662">
        <f>' CALCULATIONS'!AK400</f>
        <v>84013526.671199977</v>
      </c>
      <c r="AA26" s="662">
        <f>' CALCULATIONS'!AL400</f>
        <v>84181024.468799978</v>
      </c>
      <c r="AB26" s="662">
        <f>' CALCULATIONS'!AM400</f>
        <v>71569013.543999985</v>
      </c>
      <c r="AC26" s="662">
        <f>' CALCULATIONS'!AN400</f>
        <v>66600464.185499981</v>
      </c>
      <c r="AD26" s="662">
        <f>' CALCULATIONS'!AO400</f>
        <v>69511379.077349976</v>
      </c>
      <c r="AE26" s="662">
        <f>' CALCULATIONS'!AP400</f>
        <v>54502239.956219964</v>
      </c>
      <c r="AF26" s="662">
        <f>' CALCULATIONS'!AQ400</f>
        <v>67622161.567379966</v>
      </c>
      <c r="AG26" s="662">
        <f>' CALCULATIONS'!AR400</f>
        <v>68816281.839479953</v>
      </c>
      <c r="AH26" s="662">
        <f>' CALCULATIONS'!AS400</f>
        <v>71663903.09231995</v>
      </c>
      <c r="AI26" s="662">
        <f>' CALCULATIONS'!AT400</f>
        <v>63642112.73909995</v>
      </c>
      <c r="AJ26" s="662">
        <f>' CALCULATIONS'!AU400</f>
        <v>68106019.88714996</v>
      </c>
      <c r="AK26" s="662">
        <f>' CALCULATIONS'!AV400</f>
        <v>61622402.404499963</v>
      </c>
      <c r="AL26" s="662">
        <f>' CALCULATIONS'!AW400</f>
        <v>71329024.317599952</v>
      </c>
      <c r="AM26" s="662">
        <f>' CALCULATIONS'!AX400</f>
        <v>64333416.27761995</v>
      </c>
      <c r="AN26" s="662">
        <f>' CALCULATIONS'!AY400</f>
        <v>73902588.561295137</v>
      </c>
      <c r="AO26" s="662">
        <f>' CALCULATIONS'!AZ400</f>
        <v>61614647.705842495</v>
      </c>
      <c r="AP26" s="662">
        <f>' CALCULATIONS'!BA400</f>
        <v>69053592.201582178</v>
      </c>
      <c r="AQ26" s="662">
        <f>' CALCULATIONS'!BB400</f>
        <v>80446833.557238892</v>
      </c>
      <c r="AR26" s="662">
        <f>' CALCULATIONS'!BC400</f>
        <v>90582168.847796574</v>
      </c>
      <c r="AS26" s="662">
        <f>' CALCULATIONS'!BD400</f>
        <v>87786570.407782599</v>
      </c>
      <c r="AT26" s="662">
        <f>' CALCULATIONS'!BE400</f>
        <v>86684903.815368518</v>
      </c>
      <c r="AU26" s="662">
        <f>' CALCULATIONS'!BF400</f>
        <v>78831309.327870876</v>
      </c>
      <c r="AV26" s="662">
        <f>' CALCULATIONS'!BG400</f>
        <v>67651797.668066546</v>
      </c>
      <c r="AW26" s="662">
        <f>' CALCULATIONS'!BH400</f>
        <v>62653806.813512795</v>
      </c>
      <c r="AX26" s="662">
        <f>' CALCULATIONS'!BI400</f>
        <v>67311642.45609206</v>
      </c>
      <c r="AY26" s="662">
        <f>' CALCULATIONS'!BJ400</f>
        <v>68254198.820418149</v>
      </c>
      <c r="AZ26" s="662">
        <f>' CALCULATIONS'!BK400</f>
        <v>87038788.413743779</v>
      </c>
      <c r="BA26" s="662">
        <f>' CALCULATIONS'!BL400</f>
        <v>94477433.487945795</v>
      </c>
      <c r="BB26" s="662">
        <f>' CALCULATIONS'!BM400</f>
        <v>91016438.582568154</v>
      </c>
      <c r="BC26" s="662">
        <f>' CALCULATIONS'!BN400</f>
        <v>72475135.564677954</v>
      </c>
      <c r="BD26" s="662">
        <f>' CALCULATIONS'!BO400</f>
        <v>77936249.10396795</v>
      </c>
      <c r="BE26" s="662">
        <f>' CALCULATIONS'!BP400</f>
        <v>74068169.564195991</v>
      </c>
      <c r="BF26" s="662">
        <f>' CALCULATIONS'!BQ400</f>
        <v>77975421.311576009</v>
      </c>
      <c r="BG26" s="662">
        <f>' CALCULATIONS'!BR400</f>
        <v>75713740.371666297</v>
      </c>
      <c r="BH26" s="662">
        <f>' CALCULATIONS'!BS400</f>
        <v>87402545.595182031</v>
      </c>
      <c r="BI26" s="662">
        <f>' CALCULATIONS'!BT400</f>
        <v>84098018.814179704</v>
      </c>
      <c r="BJ26" s="662">
        <f>' CALCULATIONS'!BU400</f>
        <v>85664894.15586853</v>
      </c>
      <c r="BK26" s="662">
        <f>' CALCULATIONS'!BV400</f>
        <v>77042174.977601662</v>
      </c>
      <c r="BL26" s="417">
        <f t="shared" si="5"/>
        <v>3526271077.9142609</v>
      </c>
    </row>
    <row r="27" spans="1:64" x14ac:dyDescent="0.25">
      <c r="A27" s="175" t="s">
        <v>969</v>
      </c>
      <c r="B27" s="667"/>
      <c r="C27" s="662">
        <f>C28+C31</f>
        <v>0</v>
      </c>
      <c r="D27" s="662">
        <f t="shared" ref="D27:BK27" si="15">D28+D31</f>
        <v>0</v>
      </c>
      <c r="E27" s="662">
        <f t="shared" si="15"/>
        <v>0</v>
      </c>
      <c r="F27" s="662">
        <f t="shared" si="15"/>
        <v>0</v>
      </c>
      <c r="G27" s="662">
        <f t="shared" si="15"/>
        <v>0</v>
      </c>
      <c r="H27" s="662">
        <f t="shared" si="15"/>
        <v>0</v>
      </c>
      <c r="I27" s="662">
        <f t="shared" si="15"/>
        <v>0</v>
      </c>
      <c r="J27" s="662">
        <f t="shared" si="15"/>
        <v>0</v>
      </c>
      <c r="K27" s="662">
        <f t="shared" si="15"/>
        <v>0</v>
      </c>
      <c r="L27" s="662">
        <f t="shared" si="15"/>
        <v>0</v>
      </c>
      <c r="M27" s="662">
        <f t="shared" si="15"/>
        <v>0</v>
      </c>
      <c r="N27" s="662">
        <f t="shared" si="15"/>
        <v>0</v>
      </c>
      <c r="O27" s="662">
        <f t="shared" si="15"/>
        <v>0</v>
      </c>
      <c r="P27" s="662">
        <f t="shared" si="15"/>
        <v>520451568</v>
      </c>
      <c r="Q27" s="662">
        <f t="shared" si="15"/>
        <v>1062197712</v>
      </c>
      <c r="R27" s="662">
        <f t="shared" si="15"/>
        <v>1377604707.1199999</v>
      </c>
      <c r="S27" s="662">
        <f t="shared" si="15"/>
        <v>1765756038.3839998</v>
      </c>
      <c r="T27" s="662">
        <f t="shared" si="15"/>
        <v>1806744642.0479996</v>
      </c>
      <c r="U27" s="662">
        <f t="shared" si="15"/>
        <v>1782759348.1727998</v>
      </c>
      <c r="V27" s="662">
        <f t="shared" si="15"/>
        <v>2141912726.4384</v>
      </c>
      <c r="W27" s="662">
        <f t="shared" si="15"/>
        <v>2277899913.744</v>
      </c>
      <c r="X27" s="662">
        <f t="shared" si="15"/>
        <v>2424651699.5999999</v>
      </c>
      <c r="Y27" s="662">
        <f t="shared" si="15"/>
        <v>2477252718.1871996</v>
      </c>
      <c r="Z27" s="662">
        <f t="shared" si="15"/>
        <v>2487766677.7679996</v>
      </c>
      <c r="AA27" s="662">
        <f t="shared" si="15"/>
        <v>2669196305.9231997</v>
      </c>
      <c r="AB27" s="662">
        <f t="shared" si="15"/>
        <v>3501345664.7820001</v>
      </c>
      <c r="AC27" s="662">
        <f t="shared" si="15"/>
        <v>3383001135.9197998</v>
      </c>
      <c r="AD27" s="662">
        <f t="shared" si="15"/>
        <v>3302201176.29</v>
      </c>
      <c r="AE27" s="662">
        <f t="shared" si="15"/>
        <v>2836646588.0321999</v>
      </c>
      <c r="AF27" s="662">
        <f t="shared" si="15"/>
        <v>3429732184.0470004</v>
      </c>
      <c r="AG27" s="662">
        <f t="shared" si="15"/>
        <v>4903421725.281601</v>
      </c>
      <c r="AH27" s="662">
        <f t="shared" si="15"/>
        <v>4212488163.8799005</v>
      </c>
      <c r="AI27" s="662">
        <f t="shared" si="15"/>
        <v>3811579879.4505005</v>
      </c>
      <c r="AJ27" s="662">
        <f t="shared" si="15"/>
        <v>3529647298.3980007</v>
      </c>
      <c r="AK27" s="662">
        <f t="shared" si="15"/>
        <v>3378192187.8555002</v>
      </c>
      <c r="AL27" s="662">
        <f t="shared" si="15"/>
        <v>3364013537.8648496</v>
      </c>
      <c r="AM27" s="662">
        <f t="shared" si="15"/>
        <v>3492170456.4430494</v>
      </c>
      <c r="AN27" s="662">
        <f t="shared" si="15"/>
        <v>3362327506.4981384</v>
      </c>
      <c r="AO27" s="662">
        <f t="shared" si="15"/>
        <v>4045977977.5749102</v>
      </c>
      <c r="AP27" s="662">
        <f t="shared" si="15"/>
        <v>4252154710.8869953</v>
      </c>
      <c r="AQ27" s="662">
        <f t="shared" si="15"/>
        <v>5527853901.1516619</v>
      </c>
      <c r="AR27" s="662">
        <f t="shared" si="15"/>
        <v>5454271918.3251772</v>
      </c>
      <c r="AS27" s="662">
        <f t="shared" si="15"/>
        <v>5998126611.173152</v>
      </c>
      <c r="AT27" s="662">
        <f t="shared" si="15"/>
        <v>5665591574.0205536</v>
      </c>
      <c r="AU27" s="662">
        <f t="shared" si="15"/>
        <v>5614436202.1735306</v>
      </c>
      <c r="AV27" s="662">
        <f t="shared" si="15"/>
        <v>4681563204.5144157</v>
      </c>
      <c r="AW27" s="662">
        <f t="shared" si="15"/>
        <v>4241177713.1373158</v>
      </c>
      <c r="AX27" s="662">
        <f t="shared" si="15"/>
        <v>3924819463.9771423</v>
      </c>
      <c r="AY27" s="662">
        <f t="shared" si="15"/>
        <v>4021577021.6477127</v>
      </c>
      <c r="AZ27" s="662">
        <f t="shared" si="15"/>
        <v>3519466269.3820105</v>
      </c>
      <c r="BA27" s="662">
        <f t="shared" si="15"/>
        <v>3763160676.6131916</v>
      </c>
      <c r="BB27" s="662">
        <f t="shared" si="15"/>
        <v>3601894192.8665485</v>
      </c>
      <c r="BC27" s="662">
        <f t="shared" si="15"/>
        <v>4149114002.3097973</v>
      </c>
      <c r="BD27" s="662">
        <f t="shared" si="15"/>
        <v>4402339177.4703941</v>
      </c>
      <c r="BE27" s="662">
        <f t="shared" si="15"/>
        <v>4956488617.2352047</v>
      </c>
      <c r="BF27" s="662">
        <f t="shared" si="15"/>
        <v>4815512385.5491619</v>
      </c>
      <c r="BG27" s="662">
        <f t="shared" si="15"/>
        <v>5321297235.3897972</v>
      </c>
      <c r="BH27" s="662">
        <f t="shared" si="15"/>
        <v>5306559302.3742371</v>
      </c>
      <c r="BI27" s="662">
        <f t="shared" si="15"/>
        <v>5464444716.2687302</v>
      </c>
      <c r="BJ27" s="662">
        <f t="shared" si="15"/>
        <v>5236414152.7759638</v>
      </c>
      <c r="BK27" s="662">
        <f t="shared" si="15"/>
        <v>4904436188.0806561</v>
      </c>
      <c r="BL27" s="417">
        <f t="shared" si="5"/>
        <v>178169638777.0264</v>
      </c>
    </row>
    <row r="28" spans="1:64" x14ac:dyDescent="0.25">
      <c r="A28" s="204" t="s">
        <v>970</v>
      </c>
      <c r="B28" s="667"/>
      <c r="C28" s="662">
        <f>C29-C30</f>
        <v>0</v>
      </c>
      <c r="D28" s="662">
        <f t="shared" ref="D28:BK28" si="16">D29-D30</f>
        <v>0</v>
      </c>
      <c r="E28" s="662">
        <f t="shared" si="16"/>
        <v>0</v>
      </c>
      <c r="F28" s="662">
        <f t="shared" si="16"/>
        <v>0</v>
      </c>
      <c r="G28" s="662">
        <f t="shared" si="16"/>
        <v>0</v>
      </c>
      <c r="H28" s="662">
        <f t="shared" si="16"/>
        <v>0</v>
      </c>
      <c r="I28" s="662">
        <f t="shared" si="16"/>
        <v>0</v>
      </c>
      <c r="J28" s="662">
        <f t="shared" si="16"/>
        <v>0</v>
      </c>
      <c r="K28" s="662">
        <f t="shared" si="16"/>
        <v>0</v>
      </c>
      <c r="L28" s="662">
        <f t="shared" si="16"/>
        <v>0</v>
      </c>
      <c r="M28" s="662">
        <f t="shared" si="16"/>
        <v>0</v>
      </c>
      <c r="N28" s="662">
        <f t="shared" si="16"/>
        <v>0</v>
      </c>
      <c r="O28" s="662">
        <f t="shared" si="16"/>
        <v>0</v>
      </c>
      <c r="P28" s="662">
        <f t="shared" si="16"/>
        <v>520451568</v>
      </c>
      <c r="Q28" s="662">
        <f t="shared" si="16"/>
        <v>1062197712</v>
      </c>
      <c r="R28" s="662">
        <f t="shared" si="16"/>
        <v>1377604707.1199999</v>
      </c>
      <c r="S28" s="662">
        <f t="shared" si="16"/>
        <v>1765756038.3839998</v>
      </c>
      <c r="T28" s="662">
        <f t="shared" si="16"/>
        <v>1806744642.0479996</v>
      </c>
      <c r="U28" s="662">
        <f t="shared" si="16"/>
        <v>1782759348.1727998</v>
      </c>
      <c r="V28" s="662">
        <f t="shared" si="16"/>
        <v>2141912726.4384</v>
      </c>
      <c r="W28" s="662">
        <f t="shared" si="16"/>
        <v>2277899913.744</v>
      </c>
      <c r="X28" s="662">
        <f t="shared" si="16"/>
        <v>2424651699.5999999</v>
      </c>
      <c r="Y28" s="662">
        <f t="shared" si="16"/>
        <v>2477252718.1871996</v>
      </c>
      <c r="Z28" s="662">
        <f t="shared" si="16"/>
        <v>2487766677.7679996</v>
      </c>
      <c r="AA28" s="662">
        <f t="shared" si="16"/>
        <v>2669196305.9231997</v>
      </c>
      <c r="AB28" s="662">
        <f t="shared" si="16"/>
        <v>2973945523.9320002</v>
      </c>
      <c r="AC28" s="662">
        <f t="shared" si="16"/>
        <v>2454165873.0125999</v>
      </c>
      <c r="AD28" s="662">
        <f t="shared" si="16"/>
        <v>2195192194.9127998</v>
      </c>
      <c r="AE28" s="662">
        <f t="shared" si="16"/>
        <v>1721523885.3162003</v>
      </c>
      <c r="AF28" s="662">
        <f t="shared" si="16"/>
        <v>2182934577.9402003</v>
      </c>
      <c r="AG28" s="662">
        <f t="shared" si="16"/>
        <v>3046221777.5136003</v>
      </c>
      <c r="AH28" s="662">
        <f t="shared" si="16"/>
        <v>2531889175.9329004</v>
      </c>
      <c r="AI28" s="662">
        <f t="shared" si="16"/>
        <v>2249919645.8445005</v>
      </c>
      <c r="AJ28" s="662">
        <f t="shared" si="16"/>
        <v>2161118228.7870007</v>
      </c>
      <c r="AK28" s="662">
        <f t="shared" si="16"/>
        <v>2051191781.0685005</v>
      </c>
      <c r="AL28" s="662">
        <f t="shared" si="16"/>
        <v>2093244090.86835</v>
      </c>
      <c r="AM28" s="662">
        <f t="shared" si="16"/>
        <v>2132994946.1845498</v>
      </c>
      <c r="AN28" s="662">
        <f t="shared" si="16"/>
        <v>2120605475.0642993</v>
      </c>
      <c r="AO28" s="662">
        <f t="shared" si="16"/>
        <v>2681371877.7288232</v>
      </c>
      <c r="AP28" s="662">
        <f t="shared" si="16"/>
        <v>2914040246.2584834</v>
      </c>
      <c r="AQ28" s="662">
        <f t="shared" si="16"/>
        <v>3740905451.0829449</v>
      </c>
      <c r="AR28" s="662">
        <f t="shared" si="16"/>
        <v>3852651369.5334754</v>
      </c>
      <c r="AS28" s="662">
        <f t="shared" si="16"/>
        <v>4058067904.0201187</v>
      </c>
      <c r="AT28" s="662">
        <f t="shared" si="16"/>
        <v>3997832653.0437121</v>
      </c>
      <c r="AU28" s="662">
        <f t="shared" si="16"/>
        <v>3823271224.4970179</v>
      </c>
      <c r="AV28" s="662">
        <f t="shared" si="16"/>
        <v>3284947237.1770148</v>
      </c>
      <c r="AW28" s="662">
        <f t="shared" si="16"/>
        <v>2880614365.8408136</v>
      </c>
      <c r="AX28" s="662">
        <f t="shared" si="16"/>
        <v>2785021887.6495662</v>
      </c>
      <c r="AY28" s="662">
        <f t="shared" si="16"/>
        <v>2762183527.7486558</v>
      </c>
      <c r="AZ28" s="662">
        <f t="shared" si="16"/>
        <v>2429390563.3109951</v>
      </c>
      <c r="BA28" s="662">
        <f t="shared" si="16"/>
        <v>2441226042.931818</v>
      </c>
      <c r="BB28" s="662">
        <f t="shared" si="16"/>
        <v>2514754433.2709026</v>
      </c>
      <c r="BC28" s="662">
        <f t="shared" si="16"/>
        <v>2771849550.4749856</v>
      </c>
      <c r="BD28" s="662">
        <f t="shared" si="16"/>
        <v>2973581199.1896138</v>
      </c>
      <c r="BE28" s="662">
        <f t="shared" si="16"/>
        <v>3310142055.1546974</v>
      </c>
      <c r="BF28" s="662">
        <f t="shared" si="16"/>
        <v>3251818140.4495234</v>
      </c>
      <c r="BG28" s="662">
        <f t="shared" si="16"/>
        <v>3544229367.5031691</v>
      </c>
      <c r="BH28" s="662">
        <f t="shared" si="16"/>
        <v>3562107462.2763338</v>
      </c>
      <c r="BI28" s="662">
        <f t="shared" si="16"/>
        <v>3675838413.260612</v>
      </c>
      <c r="BJ28" s="662">
        <f t="shared" si="16"/>
        <v>3524035417.6830935</v>
      </c>
      <c r="BK28" s="662">
        <f t="shared" si="16"/>
        <v>3313065711.0120182</v>
      </c>
      <c r="BL28" s="417">
        <f t="shared" si="5"/>
        <v>126802087334.86151</v>
      </c>
    </row>
    <row r="29" spans="1:64" x14ac:dyDescent="0.25">
      <c r="A29" s="666" t="s">
        <v>971</v>
      </c>
      <c r="B29" s="667"/>
      <c r="C29" s="662">
        <f>B29</f>
        <v>0</v>
      </c>
      <c r="D29" s="662">
        <f>C29+' CALCULATIONS'!O414-' CALCULATIONS'!O448</f>
        <v>0</v>
      </c>
      <c r="E29" s="662">
        <f>D29+' CALCULATIONS'!P414-' CALCULATIONS'!P448</f>
        <v>0</v>
      </c>
      <c r="F29" s="662">
        <f>E29+' CALCULATIONS'!Q414-' CALCULATIONS'!Q448</f>
        <v>0</v>
      </c>
      <c r="G29" s="662">
        <f>F29+' CALCULATIONS'!R414-' CALCULATIONS'!R448</f>
        <v>0</v>
      </c>
      <c r="H29" s="662">
        <f>G29+' CALCULATIONS'!S414-' CALCULATIONS'!S448</f>
        <v>0</v>
      </c>
      <c r="I29" s="662">
        <f>H29+' CALCULATIONS'!T414-' CALCULATIONS'!T448</f>
        <v>0</v>
      </c>
      <c r="J29" s="662">
        <f>I29+' CALCULATIONS'!U414-' CALCULATIONS'!U448</f>
        <v>0</v>
      </c>
      <c r="K29" s="662">
        <f>J29+' CALCULATIONS'!V414-' CALCULATIONS'!V448</f>
        <v>0</v>
      </c>
      <c r="L29" s="662">
        <f>K29+' CALCULATIONS'!W414-' CALCULATIONS'!W448</f>
        <v>0</v>
      </c>
      <c r="M29" s="662">
        <f>L29+' CALCULATIONS'!X414-' CALCULATIONS'!X448</f>
        <v>0</v>
      </c>
      <c r="N29" s="662">
        <f>M29+' CALCULATIONS'!Y414-' CALCULATIONS'!Y448</f>
        <v>0</v>
      </c>
      <c r="O29" s="662">
        <f>N29+' CALCULATIONS'!Z414-' CALCULATIONS'!Z448</f>
        <v>0</v>
      </c>
      <c r="P29" s="662">
        <f>O29+' CALCULATIONS'!AA414-' CALCULATIONS'!AA448</f>
        <v>542137050</v>
      </c>
      <c r="Q29" s="662">
        <f>P29+' CALCULATIONS'!AB414-' CALCULATIONS'!AB448</f>
        <v>1106455950</v>
      </c>
      <c r="R29" s="662">
        <f>Q29+' CALCULATIONS'!AC414-' CALCULATIONS'!AC448</f>
        <v>1435004903.25</v>
      </c>
      <c r="S29" s="662">
        <f>R29+' CALCULATIONS'!AD414-' CALCULATIONS'!AD448</f>
        <v>1839329206.6499999</v>
      </c>
      <c r="T29" s="662">
        <f>S29+' CALCULATIONS'!AE414-' CALCULATIONS'!AE448</f>
        <v>1882025668.7999997</v>
      </c>
      <c r="U29" s="662">
        <f>T29+' CALCULATIONS'!AF414-' CALCULATIONS'!AF448</f>
        <v>1857040987.6799998</v>
      </c>
      <c r="V29" s="662">
        <f>U29+' CALCULATIONS'!AG414-' CALCULATIONS'!AG448</f>
        <v>2231159090.04</v>
      </c>
      <c r="W29" s="662">
        <f>V29+' CALCULATIONS'!AH414-' CALCULATIONS'!AH448</f>
        <v>2372812410.1500001</v>
      </c>
      <c r="X29" s="662">
        <f>W29+' CALCULATIONS'!AI414-' CALCULATIONS'!AI448</f>
        <v>2525678853.75</v>
      </c>
      <c r="Y29" s="662">
        <f>X29+' CALCULATIONS'!AJ414-' CALCULATIONS'!AJ448</f>
        <v>2580471581.4449997</v>
      </c>
      <c r="Z29" s="662">
        <f>Y29+' CALCULATIONS'!AK414-' CALCULATIONS'!AK448</f>
        <v>2591423622.6749997</v>
      </c>
      <c r="AA29" s="662">
        <f>Z29+' CALCULATIONS'!AL414-' CALCULATIONS'!AL448</f>
        <v>2780412818.6699996</v>
      </c>
      <c r="AB29" s="662">
        <f>AA29+' CALCULATIONS'!AM414-' CALCULATIONS'!AM448</f>
        <v>3130468972.5599999</v>
      </c>
      <c r="AC29" s="662">
        <f>AB29+' CALCULATIONS'!AN414-' CALCULATIONS'!AN448</f>
        <v>2583332497.908</v>
      </c>
      <c r="AD29" s="662">
        <f>AC29+' CALCULATIONS'!AO414-' CALCULATIONS'!AO448</f>
        <v>2310728626.224</v>
      </c>
      <c r="AE29" s="662">
        <f>AD29+' CALCULATIONS'!AP414-' CALCULATIONS'!AP448</f>
        <v>1812130405.5960002</v>
      </c>
      <c r="AF29" s="662">
        <f>AE29+' CALCULATIONS'!AQ414-' CALCULATIONS'!AQ448</f>
        <v>2297825871.5160003</v>
      </c>
      <c r="AG29" s="662">
        <f>AF29+' CALCULATIONS'!AR414-' CALCULATIONS'!AR448</f>
        <v>3206549239.4880004</v>
      </c>
      <c r="AH29" s="662">
        <f>AG29+' CALCULATIONS'!AS414-' CALCULATIONS'!AS448</f>
        <v>2665146500.9820004</v>
      </c>
      <c r="AI29" s="662">
        <f>AH29+' CALCULATIONS'!AT414-' CALCULATIONS'!AT448</f>
        <v>2368336469.3100004</v>
      </c>
      <c r="AJ29" s="662">
        <f>AI29+' CALCULATIONS'!AU414-' CALCULATIONS'!AU448</f>
        <v>2274861293.4600005</v>
      </c>
      <c r="AK29" s="662">
        <f>AJ29+' CALCULATIONS'!AV414-' CALCULATIONS'!AV448</f>
        <v>2159149243.2300005</v>
      </c>
      <c r="AL29" s="662">
        <f>AK29+' CALCULATIONS'!AW414-' CALCULATIONS'!AW448</f>
        <v>2203414832.493</v>
      </c>
      <c r="AM29" s="662">
        <f>AL29+' CALCULATIONS'!AX414-' CALCULATIONS'!AX448</f>
        <v>2245257838.0889997</v>
      </c>
      <c r="AN29" s="662">
        <f>AM29+' CALCULATIONS'!AY414-' CALCULATIONS'!AY448</f>
        <v>2255963271.3449993</v>
      </c>
      <c r="AO29" s="662">
        <f>AN29+' CALCULATIONS'!AZ414-' CALCULATIONS'!AZ448</f>
        <v>2852523274.1795993</v>
      </c>
      <c r="AP29" s="662">
        <f>AO29+' CALCULATIONS'!BA414-' CALCULATIONS'!BA448</f>
        <v>3100042815.1685991</v>
      </c>
      <c r="AQ29" s="662">
        <f>AP29+' CALCULATIONS'!BB414-' CALCULATIONS'!BB448</f>
        <v>3979686650.0882392</v>
      </c>
      <c r="AR29" s="662">
        <f>AQ29+' CALCULATIONS'!BC414-' CALCULATIONS'!BC448</f>
        <v>4098565286.7377396</v>
      </c>
      <c r="AS29" s="662">
        <f>AR29+' CALCULATIONS'!BD414-' CALCULATIONS'!BD448</f>
        <v>4317093514.91502</v>
      </c>
      <c r="AT29" s="662">
        <f>AS29+' CALCULATIONS'!BE414-' CALCULATIONS'!BE448</f>
        <v>4253013460.6848001</v>
      </c>
      <c r="AU29" s="662">
        <f>AT29+' CALCULATIONS'!BF414-' CALCULATIONS'!BF448</f>
        <v>4067309813.2946997</v>
      </c>
      <c r="AV29" s="662">
        <f>AU29+' CALCULATIONS'!BG414-' CALCULATIONS'!BG448</f>
        <v>3494624720.4010797</v>
      </c>
      <c r="AW29" s="662">
        <f>AV29+' CALCULATIONS'!BH414-' CALCULATIONS'!BH448</f>
        <v>3064483367.9157591</v>
      </c>
      <c r="AX29" s="662">
        <f>AW29+' CALCULATIONS'!BI414-' CALCULATIONS'!BI448</f>
        <v>2962789242.1803894</v>
      </c>
      <c r="AY29" s="662">
        <f>AX29+' CALCULATIONS'!BJ414-' CALCULATIONS'!BJ448</f>
        <v>2938493114.6262298</v>
      </c>
      <c r="AZ29" s="662">
        <f>AY29+' CALCULATIONS'!BK414-' CALCULATIONS'!BK448</f>
        <v>2530615170.1156197</v>
      </c>
      <c r="BA29" s="662">
        <f>AZ29+' CALCULATIONS'!BL414-' CALCULATIONS'!BL448</f>
        <v>2542943794.7206435</v>
      </c>
      <c r="BB29" s="662">
        <f>BA29+' CALCULATIONS'!BM414-' CALCULATIONS'!BM448</f>
        <v>2619535867.9905233</v>
      </c>
      <c r="BC29" s="662">
        <f>BB29+' CALCULATIONS'!BN414-' CALCULATIONS'!BN448</f>
        <v>2887343281.7447767</v>
      </c>
      <c r="BD29" s="662">
        <f>BC29+' CALCULATIONS'!BO414-' CALCULATIONS'!BO448</f>
        <v>3097480415.8225145</v>
      </c>
      <c r="BE29" s="662">
        <f>BD29+' CALCULATIONS'!BP414-' CALCULATIONS'!BP448</f>
        <v>3448064640.7861433</v>
      </c>
      <c r="BF29" s="662">
        <f>BE29+' CALCULATIONS'!BQ414-' CALCULATIONS'!BQ448</f>
        <v>3387310562.9682536</v>
      </c>
      <c r="BG29" s="662">
        <f>BF29+' CALCULATIONS'!BR414-' CALCULATIONS'!BR448</f>
        <v>3691905591.1491346</v>
      </c>
      <c r="BH29" s="662">
        <f>BG29+' CALCULATIONS'!BS414-' CALCULATIONS'!BS448</f>
        <v>3710528606.5378475</v>
      </c>
      <c r="BI29" s="662">
        <f>BH29+' CALCULATIONS'!BT414-' CALCULATIONS'!BT448</f>
        <v>3828998347.146471</v>
      </c>
      <c r="BJ29" s="662">
        <f>BI29+' CALCULATIONS'!BU414-' CALCULATIONS'!BU448</f>
        <v>3670870226.7532225</v>
      </c>
      <c r="BK29" s="662">
        <f>BJ29+' CALCULATIONS'!BV414-' CALCULATIONS'!BV448</f>
        <v>3451110115.6375189</v>
      </c>
      <c r="BL29" s="417">
        <f t="shared" si="5"/>
        <v>133252449086.87579</v>
      </c>
    </row>
    <row r="30" spans="1:64" x14ac:dyDescent="0.25">
      <c r="A30" s="666" t="s">
        <v>972</v>
      </c>
      <c r="B30" s="667"/>
      <c r="C30" s="662">
        <f>B30</f>
        <v>0</v>
      </c>
      <c r="D30" s="662">
        <f>' CALCULATIONS'!O509</f>
        <v>0</v>
      </c>
      <c r="E30" s="662">
        <f>' CALCULATIONS'!P509</f>
        <v>0</v>
      </c>
      <c r="F30" s="662">
        <f>' CALCULATIONS'!Q509</f>
        <v>0</v>
      </c>
      <c r="G30" s="662">
        <f>' CALCULATIONS'!R509</f>
        <v>0</v>
      </c>
      <c r="H30" s="662">
        <f>' CALCULATIONS'!S509</f>
        <v>0</v>
      </c>
      <c r="I30" s="662">
        <f>' CALCULATIONS'!T509</f>
        <v>0</v>
      </c>
      <c r="J30" s="662">
        <f>' CALCULATIONS'!U509</f>
        <v>0</v>
      </c>
      <c r="K30" s="662">
        <f>' CALCULATIONS'!V509</f>
        <v>0</v>
      </c>
      <c r="L30" s="662">
        <f>' CALCULATIONS'!W509</f>
        <v>0</v>
      </c>
      <c r="M30" s="662">
        <f>' CALCULATIONS'!X509</f>
        <v>0</v>
      </c>
      <c r="N30" s="662">
        <f>' CALCULATIONS'!Y509</f>
        <v>0</v>
      </c>
      <c r="O30" s="662">
        <f>' CALCULATIONS'!Z509</f>
        <v>0</v>
      </c>
      <c r="P30" s="662">
        <f>' CALCULATIONS'!AA509</f>
        <v>21685482</v>
      </c>
      <c r="Q30" s="662">
        <f>' CALCULATIONS'!AB509</f>
        <v>44258238</v>
      </c>
      <c r="R30" s="662">
        <f>' CALCULATIONS'!AC509</f>
        <v>57400196.130000003</v>
      </c>
      <c r="S30" s="662">
        <f>' CALCULATIONS'!AD509</f>
        <v>73573168.266000003</v>
      </c>
      <c r="T30" s="662">
        <f>' CALCULATIONS'!AE509</f>
        <v>75281026.751999989</v>
      </c>
      <c r="U30" s="662">
        <f>' CALCULATIONS'!AF509</f>
        <v>74281639.507199988</v>
      </c>
      <c r="V30" s="662">
        <f>' CALCULATIONS'!AG509</f>
        <v>89246363.601600006</v>
      </c>
      <c r="W30" s="662">
        <f>' CALCULATIONS'!AH509</f>
        <v>94912496.406000003</v>
      </c>
      <c r="X30" s="662">
        <f>' CALCULATIONS'!AI509</f>
        <v>101027154.15000001</v>
      </c>
      <c r="Y30" s="662">
        <f>' CALCULATIONS'!AJ509</f>
        <v>103218863.25779998</v>
      </c>
      <c r="Z30" s="662">
        <f>' CALCULATIONS'!AK509</f>
        <v>103656944.90699999</v>
      </c>
      <c r="AA30" s="662">
        <f>' CALCULATIONS'!AL509</f>
        <v>111216512.74679999</v>
      </c>
      <c r="AB30" s="662">
        <f>' CALCULATIONS'!AM509</f>
        <v>156523448.62799999</v>
      </c>
      <c r="AC30" s="662">
        <f>' CALCULATIONS'!AN509</f>
        <v>129166624.8954</v>
      </c>
      <c r="AD30" s="662">
        <f>' CALCULATIONS'!AO509</f>
        <v>115536431.31120001</v>
      </c>
      <c r="AE30" s="662">
        <f>' CALCULATIONS'!AP509</f>
        <v>90606520.279800013</v>
      </c>
      <c r="AF30" s="662">
        <f>' CALCULATIONS'!AQ509</f>
        <v>114891293.57580002</v>
      </c>
      <c r="AG30" s="662">
        <f>' CALCULATIONS'!AR509</f>
        <v>160327461.97440001</v>
      </c>
      <c r="AH30" s="662">
        <f>' CALCULATIONS'!AS509</f>
        <v>133257325.04910003</v>
      </c>
      <c r="AI30" s="662">
        <f>' CALCULATIONS'!AT509</f>
        <v>118416823.46550003</v>
      </c>
      <c r="AJ30" s="662">
        <f>' CALCULATIONS'!AU509</f>
        <v>113743064.67300004</v>
      </c>
      <c r="AK30" s="662">
        <f>' CALCULATIONS'!AV509</f>
        <v>107957462.16150004</v>
      </c>
      <c r="AL30" s="662">
        <f>' CALCULATIONS'!AW509</f>
        <v>110170741.62465</v>
      </c>
      <c r="AM30" s="662">
        <f>' CALCULATIONS'!AX509</f>
        <v>112262891.90445</v>
      </c>
      <c r="AN30" s="662">
        <f>' CALCULATIONS'!AY509</f>
        <v>135357796.28069997</v>
      </c>
      <c r="AO30" s="662">
        <f>' CALCULATIONS'!AZ509</f>
        <v>171151396.45077595</v>
      </c>
      <c r="AP30" s="662">
        <f>' CALCULATIONS'!BA509</f>
        <v>186002568.91011593</v>
      </c>
      <c r="AQ30" s="662">
        <f>' CALCULATIONS'!BB509</f>
        <v>238781199.00529435</v>
      </c>
      <c r="AR30" s="662">
        <f>' CALCULATIONS'!BC509</f>
        <v>245913917.20426437</v>
      </c>
      <c r="AS30" s="662">
        <f>' CALCULATIONS'!BD509</f>
        <v>259025610.89490119</v>
      </c>
      <c r="AT30" s="662">
        <f>' CALCULATIONS'!BE509</f>
        <v>255180807.64108801</v>
      </c>
      <c r="AU30" s="662">
        <f>' CALCULATIONS'!BF509</f>
        <v>244038588.79768196</v>
      </c>
      <c r="AV30" s="662">
        <f>' CALCULATIONS'!BG509</f>
        <v>209677483.22406477</v>
      </c>
      <c r="AW30" s="662">
        <f>' CALCULATIONS'!BH509</f>
        <v>183869002.07494554</v>
      </c>
      <c r="AX30" s="662">
        <f>' CALCULATIONS'!BI509</f>
        <v>177767354.53082335</v>
      </c>
      <c r="AY30" s="662">
        <f>' CALCULATIONS'!BJ509</f>
        <v>176309586.87757379</v>
      </c>
      <c r="AZ30" s="662">
        <f>' CALCULATIONS'!BK509</f>
        <v>101224606.8046248</v>
      </c>
      <c r="BA30" s="662">
        <f>' CALCULATIONS'!BL509</f>
        <v>101717751.78882575</v>
      </c>
      <c r="BB30" s="662">
        <f>' CALCULATIONS'!BM509</f>
        <v>104781434.71962094</v>
      </c>
      <c r="BC30" s="662">
        <f>' CALCULATIONS'!BN509</f>
        <v>115493731.26979107</v>
      </c>
      <c r="BD30" s="662">
        <f>' CALCULATIONS'!BO509</f>
        <v>123899216.63290058</v>
      </c>
      <c r="BE30" s="662">
        <f>' CALCULATIONS'!BP509</f>
        <v>137922585.63144574</v>
      </c>
      <c r="BF30" s="662">
        <f>' CALCULATIONS'!BQ509</f>
        <v>135492422.51873013</v>
      </c>
      <c r="BG30" s="662">
        <f>' CALCULATIONS'!BR509</f>
        <v>147676223.6459654</v>
      </c>
      <c r="BH30" s="662">
        <f>' CALCULATIONS'!BS509</f>
        <v>148421144.26151392</v>
      </c>
      <c r="BI30" s="662">
        <f>' CALCULATIONS'!BT509</f>
        <v>153159933.88585883</v>
      </c>
      <c r="BJ30" s="662">
        <f>' CALCULATIONS'!BU509</f>
        <v>146834809.07012889</v>
      </c>
      <c r="BK30" s="662">
        <f>' CALCULATIONS'!BV509</f>
        <v>138044404.62550077</v>
      </c>
      <c r="BL30" s="417">
        <f t="shared" si="5"/>
        <v>6450361752.0143347</v>
      </c>
    </row>
    <row r="31" spans="1:64" x14ac:dyDescent="0.25">
      <c r="A31" s="204" t="s">
        <v>973</v>
      </c>
      <c r="B31" s="667"/>
      <c r="C31" s="662">
        <f>C32-C33</f>
        <v>0</v>
      </c>
      <c r="D31" s="662">
        <f>D32-D33</f>
        <v>0</v>
      </c>
      <c r="E31" s="662">
        <f t="shared" ref="E31:BK31" si="17">E32-E33</f>
        <v>0</v>
      </c>
      <c r="F31" s="662">
        <f t="shared" si="17"/>
        <v>0</v>
      </c>
      <c r="G31" s="662">
        <f t="shared" si="17"/>
        <v>0</v>
      </c>
      <c r="H31" s="662">
        <f t="shared" si="17"/>
        <v>0</v>
      </c>
      <c r="I31" s="662">
        <f t="shared" si="17"/>
        <v>0</v>
      </c>
      <c r="J31" s="662">
        <f t="shared" si="17"/>
        <v>0</v>
      </c>
      <c r="K31" s="662">
        <f t="shared" si="17"/>
        <v>0</v>
      </c>
      <c r="L31" s="662">
        <f t="shared" si="17"/>
        <v>0</v>
      </c>
      <c r="M31" s="662">
        <f t="shared" si="17"/>
        <v>0</v>
      </c>
      <c r="N31" s="662">
        <f t="shared" si="17"/>
        <v>0</v>
      </c>
      <c r="O31" s="662">
        <f t="shared" si="17"/>
        <v>0</v>
      </c>
      <c r="P31" s="662">
        <f t="shared" si="17"/>
        <v>0</v>
      </c>
      <c r="Q31" s="662">
        <f t="shared" si="17"/>
        <v>0</v>
      </c>
      <c r="R31" s="662">
        <f t="shared" si="17"/>
        <v>0</v>
      </c>
      <c r="S31" s="662">
        <f t="shared" si="17"/>
        <v>0</v>
      </c>
      <c r="T31" s="662">
        <f t="shared" si="17"/>
        <v>0</v>
      </c>
      <c r="U31" s="662">
        <f t="shared" si="17"/>
        <v>0</v>
      </c>
      <c r="V31" s="662">
        <f t="shared" si="17"/>
        <v>0</v>
      </c>
      <c r="W31" s="662">
        <f t="shared" si="17"/>
        <v>0</v>
      </c>
      <c r="X31" s="662">
        <f t="shared" si="17"/>
        <v>0</v>
      </c>
      <c r="Y31" s="662">
        <f t="shared" si="17"/>
        <v>0</v>
      </c>
      <c r="Z31" s="662">
        <f t="shared" si="17"/>
        <v>0</v>
      </c>
      <c r="AA31" s="662">
        <f t="shared" si="17"/>
        <v>0</v>
      </c>
      <c r="AB31" s="662">
        <f t="shared" si="17"/>
        <v>527400140.85000002</v>
      </c>
      <c r="AC31" s="662">
        <f t="shared" si="17"/>
        <v>928835262.9072001</v>
      </c>
      <c r="AD31" s="662">
        <f t="shared" si="17"/>
        <v>1107008981.3771999</v>
      </c>
      <c r="AE31" s="662">
        <f t="shared" si="17"/>
        <v>1115122702.7159998</v>
      </c>
      <c r="AF31" s="662">
        <f t="shared" si="17"/>
        <v>1246797606.1068001</v>
      </c>
      <c r="AG31" s="662">
        <f t="shared" si="17"/>
        <v>1857199947.7680001</v>
      </c>
      <c r="AH31" s="662">
        <f t="shared" si="17"/>
        <v>1680598987.947</v>
      </c>
      <c r="AI31" s="662">
        <f t="shared" si="17"/>
        <v>1561660233.6059999</v>
      </c>
      <c r="AJ31" s="662">
        <f t="shared" si="17"/>
        <v>1368529069.6109998</v>
      </c>
      <c r="AK31" s="662">
        <f t="shared" si="17"/>
        <v>1327000406.7869997</v>
      </c>
      <c r="AL31" s="662">
        <f t="shared" si="17"/>
        <v>1270769446.9964995</v>
      </c>
      <c r="AM31" s="662">
        <f t="shared" si="17"/>
        <v>1359175510.2584994</v>
      </c>
      <c r="AN31" s="662">
        <f t="shared" si="17"/>
        <v>1241722031.4338393</v>
      </c>
      <c r="AO31" s="662">
        <f t="shared" si="17"/>
        <v>1364606099.8460872</v>
      </c>
      <c r="AP31" s="662">
        <f t="shared" si="17"/>
        <v>1338114464.6285121</v>
      </c>
      <c r="AQ31" s="662">
        <f t="shared" si="17"/>
        <v>1786948450.0687172</v>
      </c>
      <c r="AR31" s="662">
        <f t="shared" si="17"/>
        <v>1601620548.7917016</v>
      </c>
      <c r="AS31" s="662">
        <f t="shared" si="17"/>
        <v>1940058707.153033</v>
      </c>
      <c r="AT31" s="662">
        <f t="shared" si="17"/>
        <v>1667758920.9768417</v>
      </c>
      <c r="AU31" s="662">
        <f t="shared" si="17"/>
        <v>1791164977.6765125</v>
      </c>
      <c r="AV31" s="662">
        <f t="shared" si="17"/>
        <v>1396615967.3374014</v>
      </c>
      <c r="AW31" s="662">
        <f t="shared" si="17"/>
        <v>1360563347.2965021</v>
      </c>
      <c r="AX31" s="662">
        <f t="shared" si="17"/>
        <v>1139797576.3275764</v>
      </c>
      <c r="AY31" s="662">
        <f t="shared" si="17"/>
        <v>1259393493.8990571</v>
      </c>
      <c r="AZ31" s="662">
        <f t="shared" si="17"/>
        <v>1090075706.0710156</v>
      </c>
      <c r="BA31" s="662">
        <f t="shared" si="17"/>
        <v>1321934633.6813738</v>
      </c>
      <c r="BB31" s="662">
        <f t="shared" si="17"/>
        <v>1087139759.5956457</v>
      </c>
      <c r="BC31" s="662">
        <f t="shared" si="17"/>
        <v>1377264451.8348119</v>
      </c>
      <c r="BD31" s="662">
        <f t="shared" si="17"/>
        <v>1428757978.2807806</v>
      </c>
      <c r="BE31" s="662">
        <f t="shared" si="17"/>
        <v>1646346562.080507</v>
      </c>
      <c r="BF31" s="662">
        <f t="shared" si="17"/>
        <v>1563694245.099638</v>
      </c>
      <c r="BG31" s="662">
        <f t="shared" si="17"/>
        <v>1777067867.8866282</v>
      </c>
      <c r="BH31" s="662">
        <f t="shared" si="17"/>
        <v>1744451840.0979033</v>
      </c>
      <c r="BI31" s="662">
        <f t="shared" si="17"/>
        <v>1788606303.0081186</v>
      </c>
      <c r="BJ31" s="662">
        <f t="shared" si="17"/>
        <v>1712378735.09287</v>
      </c>
      <c r="BK31" s="662">
        <f t="shared" si="17"/>
        <v>1591370477.0686383</v>
      </c>
      <c r="BL31" s="417">
        <f t="shared" si="5"/>
        <v>51367551442.164909</v>
      </c>
    </row>
    <row r="32" spans="1:64" x14ac:dyDescent="0.25">
      <c r="A32" s="666" t="s">
        <v>974</v>
      </c>
      <c r="B32" s="667"/>
      <c r="C32" s="662">
        <f>B32</f>
        <v>0</v>
      </c>
      <c r="D32" s="662">
        <f>C32+' CALCULATIONS'!O463-' CALCULATIONS'!O501</f>
        <v>0</v>
      </c>
      <c r="E32" s="662">
        <f>D32+' CALCULATIONS'!P463-' CALCULATIONS'!P501</f>
        <v>0</v>
      </c>
      <c r="F32" s="662">
        <f>E32+' CALCULATIONS'!Q463-' CALCULATIONS'!Q501</f>
        <v>0</v>
      </c>
      <c r="G32" s="662">
        <f>F32+' CALCULATIONS'!R463-' CALCULATIONS'!R501</f>
        <v>0</v>
      </c>
      <c r="H32" s="662">
        <f>G32+' CALCULATIONS'!S463-' CALCULATIONS'!S501</f>
        <v>0</v>
      </c>
      <c r="I32" s="662">
        <f>H32+' CALCULATIONS'!T463-' CALCULATIONS'!T501</f>
        <v>0</v>
      </c>
      <c r="J32" s="662">
        <f>I32+' CALCULATIONS'!U463-' CALCULATIONS'!U501</f>
        <v>0</v>
      </c>
      <c r="K32" s="662">
        <f>J32+' CALCULATIONS'!V463-' CALCULATIONS'!V501</f>
        <v>0</v>
      </c>
      <c r="L32" s="662">
        <f>K32+' CALCULATIONS'!W463-' CALCULATIONS'!W501</f>
        <v>0</v>
      </c>
      <c r="M32" s="662">
        <f>L32+' CALCULATIONS'!X463-' CALCULATIONS'!X501</f>
        <v>0</v>
      </c>
      <c r="N32" s="662">
        <f>M32+' CALCULATIONS'!Y463-' CALCULATIONS'!Y501</f>
        <v>0</v>
      </c>
      <c r="O32" s="662">
        <f>N32+' CALCULATIONS'!Z463-' CALCULATIONS'!Z501</f>
        <v>0</v>
      </c>
      <c r="P32" s="662">
        <f>O32+' CALCULATIONS'!AA463-' CALCULATIONS'!AA501</f>
        <v>0</v>
      </c>
      <c r="Q32" s="662">
        <f>P32+' CALCULATIONS'!AB463-' CALCULATIONS'!AB501</f>
        <v>0</v>
      </c>
      <c r="R32" s="662">
        <f>Q32+' CALCULATIONS'!AC463-' CALCULATIONS'!AC501</f>
        <v>0</v>
      </c>
      <c r="S32" s="662">
        <f>R32+' CALCULATIONS'!AD463-' CALCULATIONS'!AD501</f>
        <v>0</v>
      </c>
      <c r="T32" s="662">
        <f>S32+' CALCULATIONS'!AE463-' CALCULATIONS'!AE501</f>
        <v>0</v>
      </c>
      <c r="U32" s="662">
        <f>T32+' CALCULATIONS'!AF463-' CALCULATIONS'!AF501</f>
        <v>0</v>
      </c>
      <c r="V32" s="662">
        <f>U32+' CALCULATIONS'!AG463-' CALCULATIONS'!AG501</f>
        <v>0</v>
      </c>
      <c r="W32" s="662">
        <f>V32+' CALCULATIONS'!AH463-' CALCULATIONS'!AH501</f>
        <v>0</v>
      </c>
      <c r="X32" s="662">
        <f>W32+' CALCULATIONS'!AI463-' CALCULATIONS'!AI501</f>
        <v>0</v>
      </c>
      <c r="Y32" s="662">
        <f>X32+' CALCULATIONS'!AJ463-' CALCULATIONS'!AJ501</f>
        <v>0</v>
      </c>
      <c r="Z32" s="662">
        <f>Y32+' CALCULATIONS'!AK463-' CALCULATIONS'!AK501</f>
        <v>0</v>
      </c>
      <c r="AA32" s="662">
        <f>Z32+' CALCULATIONS'!AL463-' CALCULATIONS'!AL501</f>
        <v>0</v>
      </c>
      <c r="AB32" s="662">
        <f>AA32+' CALCULATIONS'!AM463-' CALCULATIONS'!AM501</f>
        <v>555158043</v>
      </c>
      <c r="AC32" s="662">
        <f>AB32+' CALCULATIONS'!AN463-' CALCULATIONS'!AN501</f>
        <v>977721329.37600005</v>
      </c>
      <c r="AD32" s="662">
        <f>AC32+' CALCULATIONS'!AO463-' CALCULATIONS'!AO501</f>
        <v>1165272611.9759998</v>
      </c>
      <c r="AE32" s="662">
        <f>AD32+' CALCULATIONS'!AP463-' CALCULATIONS'!AP501</f>
        <v>1173813371.2799997</v>
      </c>
      <c r="AF32" s="662">
        <f>AE32+' CALCULATIONS'!AQ463-' CALCULATIONS'!AQ501</f>
        <v>1312418532.744</v>
      </c>
      <c r="AG32" s="662">
        <f>AF32+' CALCULATIONS'!AR463-' CALCULATIONS'!AR501</f>
        <v>1954947313.4400001</v>
      </c>
      <c r="AH32" s="662">
        <f>AG32+' CALCULATIONS'!AS463-' CALCULATIONS'!AS501</f>
        <v>1769051566.26</v>
      </c>
      <c r="AI32" s="662">
        <f>AH32+' CALCULATIONS'!AT463-' CALCULATIONS'!AT501</f>
        <v>1643852877.48</v>
      </c>
      <c r="AJ32" s="662">
        <f>AI32+' CALCULATIONS'!AU463-' CALCULATIONS'!AU501</f>
        <v>1440556915.3799999</v>
      </c>
      <c r="AK32" s="662">
        <f>AJ32+' CALCULATIONS'!AV463-' CALCULATIONS'!AV501</f>
        <v>1396842533.4599996</v>
      </c>
      <c r="AL32" s="662">
        <f>AK32+' CALCULATIONS'!AW463-' CALCULATIONS'!AW501</f>
        <v>1337652049.4699996</v>
      </c>
      <c r="AM32" s="662">
        <f>AL32+' CALCULATIONS'!AX463-' CALCULATIONS'!AX501</f>
        <v>1430711063.4299994</v>
      </c>
      <c r="AN32" s="662">
        <f>AM32+' CALCULATIONS'!AY463-' CALCULATIONS'!AY501</f>
        <v>1300232493.6479993</v>
      </c>
      <c r="AO32" s="662">
        <f>AN32+' CALCULATIONS'!AZ463-' CALCULATIONS'!AZ501</f>
        <v>1428906910.8335991</v>
      </c>
      <c r="AP32" s="662">
        <f>AO32+' CALCULATIONS'!BA463-' CALCULATIONS'!BA501</f>
        <v>1401166978.6685991</v>
      </c>
      <c r="AQ32" s="662">
        <f>AP32+' CALCULATIONS'!BB463-' CALCULATIONS'!BB501</f>
        <v>1871150209.4960389</v>
      </c>
      <c r="AR32" s="662">
        <f>AQ32+' CALCULATIONS'!BC463-' CALCULATIONS'!BC501</f>
        <v>1677089579.8865986</v>
      </c>
      <c r="AS32" s="662">
        <f>AR32+' CALCULATIONS'!BD463-' CALCULATIONS'!BD501</f>
        <v>2031475086.0241184</v>
      </c>
      <c r="AT32" s="662">
        <f>AS32+' CALCULATIONS'!BE463-' CALCULATIONS'!BE501</f>
        <v>1746344419.8710384</v>
      </c>
      <c r="AU32" s="662">
        <f>AT32+' CALCULATIONS'!BF463-' CALCULATIONS'!BF501</f>
        <v>1875565421.6507983</v>
      </c>
      <c r="AV32" s="662">
        <f>AU32+' CALCULATIONS'!BG463-' CALCULATIONS'!BG501</f>
        <v>1462425096.6883783</v>
      </c>
      <c r="AW32" s="662">
        <f>AV32+' CALCULATIONS'!BH463-' CALCULATIONS'!BH501</f>
        <v>1424673662.0905781</v>
      </c>
      <c r="AX32" s="662">
        <f>AW32+' CALCULATIONS'!BI463-' CALCULATIONS'!BI501</f>
        <v>1193505315.526258</v>
      </c>
      <c r="AY32" s="662">
        <f>AX32+' CALCULATIONS'!BJ463-' CALCULATIONS'!BJ501</f>
        <v>1318736642.8262379</v>
      </c>
      <c r="AZ32" s="662">
        <f>AY32+' CALCULATIONS'!BK463-' CALCULATIONS'!BK501</f>
        <v>1184864897.9032779</v>
      </c>
      <c r="BA32" s="662">
        <f>AZ32+' CALCULATIONS'!BL463-' CALCULATIONS'!BL501</f>
        <v>1436885471.3927977</v>
      </c>
      <c r="BB32" s="662">
        <f>BA32+' CALCULATIONS'!BM463-' CALCULATIONS'!BM501</f>
        <v>1181673651.7343974</v>
      </c>
      <c r="BC32" s="662">
        <f>BB32+' CALCULATIONS'!BN463-' CALCULATIONS'!BN501</f>
        <v>1497026578.0813174</v>
      </c>
      <c r="BD32" s="662">
        <f>BC32+' CALCULATIONS'!BO463-' CALCULATIONS'!BO501</f>
        <v>1552997802.4791093</v>
      </c>
      <c r="BE32" s="662">
        <f>BD32+' CALCULATIONS'!BP463-' CALCULATIONS'!BP501</f>
        <v>1789507132.6962032</v>
      </c>
      <c r="BF32" s="662">
        <f>BE32+' CALCULATIONS'!BQ463-' CALCULATIONS'!BQ501</f>
        <v>1699667657.7169979</v>
      </c>
      <c r="BG32" s="662">
        <f>BF32+' CALCULATIONS'!BR463-' CALCULATIONS'!BR501</f>
        <v>1931595508.5724218</v>
      </c>
      <c r="BH32" s="662">
        <f>BG32+' CALCULATIONS'!BS463-' CALCULATIONS'!BS501</f>
        <v>1896143304.4542427</v>
      </c>
      <c r="BI32" s="662">
        <f>BH32+' CALCULATIONS'!BT463-' CALCULATIONS'!BT501</f>
        <v>1944137285.8783898</v>
      </c>
      <c r="BJ32" s="662">
        <f>BI32+' CALCULATIONS'!BU463-' CALCULATIONS'!BU501</f>
        <v>1861281233.7965977</v>
      </c>
      <c r="BK32" s="662">
        <f>BJ32+' CALCULATIONS'!BV463-' CALCULATIONS'!BV501</f>
        <v>1729750518.5528679</v>
      </c>
      <c r="BL32" s="417">
        <f t="shared" si="5"/>
        <v>54594801067.764862</v>
      </c>
    </row>
    <row r="33" spans="1:64" x14ac:dyDescent="0.25">
      <c r="A33" s="666" t="s">
        <v>975</v>
      </c>
      <c r="B33" s="667"/>
      <c r="C33" s="662">
        <f>B33</f>
        <v>0</v>
      </c>
      <c r="D33" s="662">
        <f>' CALCULATIONS'!O513</f>
        <v>0</v>
      </c>
      <c r="E33" s="662">
        <f>' CALCULATIONS'!P513</f>
        <v>0</v>
      </c>
      <c r="F33" s="662">
        <f>' CALCULATIONS'!Q513</f>
        <v>0</v>
      </c>
      <c r="G33" s="662">
        <f>' CALCULATIONS'!R513</f>
        <v>0</v>
      </c>
      <c r="H33" s="662">
        <f>' CALCULATIONS'!S513</f>
        <v>0</v>
      </c>
      <c r="I33" s="662">
        <f>' CALCULATIONS'!T513</f>
        <v>0</v>
      </c>
      <c r="J33" s="662">
        <f>' CALCULATIONS'!U513</f>
        <v>0</v>
      </c>
      <c r="K33" s="662">
        <f>' CALCULATIONS'!V513</f>
        <v>0</v>
      </c>
      <c r="L33" s="662">
        <f>' CALCULATIONS'!W513</f>
        <v>0</v>
      </c>
      <c r="M33" s="662">
        <f>' CALCULATIONS'!X513</f>
        <v>0</v>
      </c>
      <c r="N33" s="662">
        <f>' CALCULATIONS'!Y513</f>
        <v>0</v>
      </c>
      <c r="O33" s="662">
        <f>' CALCULATIONS'!Z513</f>
        <v>0</v>
      </c>
      <c r="P33" s="662">
        <f>' CALCULATIONS'!AA513</f>
        <v>0</v>
      </c>
      <c r="Q33" s="662">
        <f>' CALCULATIONS'!AB513</f>
        <v>0</v>
      </c>
      <c r="R33" s="662">
        <f>' CALCULATIONS'!AC513</f>
        <v>0</v>
      </c>
      <c r="S33" s="662">
        <f>' CALCULATIONS'!AD513</f>
        <v>0</v>
      </c>
      <c r="T33" s="662">
        <f>' CALCULATIONS'!AE513</f>
        <v>0</v>
      </c>
      <c r="U33" s="662">
        <f>' CALCULATIONS'!AF513</f>
        <v>0</v>
      </c>
      <c r="V33" s="662">
        <f>' CALCULATIONS'!AG513</f>
        <v>0</v>
      </c>
      <c r="W33" s="662">
        <f>' CALCULATIONS'!AH513</f>
        <v>0</v>
      </c>
      <c r="X33" s="662">
        <f>' CALCULATIONS'!AI513</f>
        <v>0</v>
      </c>
      <c r="Y33" s="662">
        <f>' CALCULATIONS'!AJ513</f>
        <v>0</v>
      </c>
      <c r="Z33" s="662">
        <f>' CALCULATIONS'!AK513</f>
        <v>0</v>
      </c>
      <c r="AA33" s="662">
        <f>' CALCULATIONS'!AL513</f>
        <v>0</v>
      </c>
      <c r="AB33" s="662">
        <f>' CALCULATIONS'!AM513</f>
        <v>27757902.150000002</v>
      </c>
      <c r="AC33" s="662">
        <f>' CALCULATIONS'!AN513</f>
        <v>48886066.468800008</v>
      </c>
      <c r="AD33" s="662">
        <f>' CALCULATIONS'!AO513</f>
        <v>58263630.598799996</v>
      </c>
      <c r="AE33" s="662">
        <f>' CALCULATIONS'!AP513</f>
        <v>58690668.563999988</v>
      </c>
      <c r="AF33" s="662">
        <f>' CALCULATIONS'!AQ513</f>
        <v>65620926.637199998</v>
      </c>
      <c r="AG33" s="662">
        <f>' CALCULATIONS'!AR513</f>
        <v>97747365.672000006</v>
      </c>
      <c r="AH33" s="662">
        <f>' CALCULATIONS'!AS513</f>
        <v>88452578.313000008</v>
      </c>
      <c r="AI33" s="662">
        <f>' CALCULATIONS'!AT513</f>
        <v>82192643.874000013</v>
      </c>
      <c r="AJ33" s="662">
        <f>' CALCULATIONS'!AU513</f>
        <v>72027845.768999994</v>
      </c>
      <c r="AK33" s="662">
        <f>' CALCULATIONS'!AV513</f>
        <v>69842126.672999978</v>
      </c>
      <c r="AL33" s="662">
        <f>' CALCULATIONS'!AW513</f>
        <v>66882602.473499984</v>
      </c>
      <c r="AM33" s="662">
        <f>' CALCULATIONS'!AX513</f>
        <v>71535553.171499968</v>
      </c>
      <c r="AN33" s="662">
        <f>' CALCULATIONS'!AY513</f>
        <v>58510462.214159966</v>
      </c>
      <c r="AO33" s="662">
        <f>' CALCULATIONS'!AZ513</f>
        <v>64300810.987511955</v>
      </c>
      <c r="AP33" s="662">
        <f>' CALCULATIONS'!BA513</f>
        <v>63052514.040086955</v>
      </c>
      <c r="AQ33" s="662">
        <f>' CALCULATIONS'!BB513</f>
        <v>84201759.427321747</v>
      </c>
      <c r="AR33" s="662">
        <f>' CALCULATIONS'!BC513</f>
        <v>75469031.094896927</v>
      </c>
      <c r="AS33" s="662">
        <f>' CALCULATIONS'!BD513</f>
        <v>91416378.871085331</v>
      </c>
      <c r="AT33" s="662">
        <f>' CALCULATIONS'!BE513</f>
        <v>78585498.894196734</v>
      </c>
      <c r="AU33" s="662">
        <f>' CALCULATIONS'!BF513</f>
        <v>84400443.974285915</v>
      </c>
      <c r="AV33" s="662">
        <f>' CALCULATIONS'!BG513</f>
        <v>65809129.350977026</v>
      </c>
      <c r="AW33" s="662">
        <f>' CALCULATIONS'!BH513</f>
        <v>64110314.794076011</v>
      </c>
      <c r="AX33" s="662">
        <f>' CALCULATIONS'!BI513</f>
        <v>53707739.198681608</v>
      </c>
      <c r="AY33" s="662">
        <f>' CALCULATIONS'!BJ513</f>
        <v>59343148.927180707</v>
      </c>
      <c r="AZ33" s="662">
        <f>' CALCULATIONS'!BK513</f>
        <v>94789191.832262233</v>
      </c>
      <c r="BA33" s="662">
        <f>' CALCULATIONS'!BL513</f>
        <v>114950837.71142381</v>
      </c>
      <c r="BB33" s="662">
        <f>' CALCULATIONS'!BM513</f>
        <v>94533892.13875179</v>
      </c>
      <c r="BC33" s="662">
        <f>' CALCULATIONS'!BN513</f>
        <v>119762126.24650539</v>
      </c>
      <c r="BD33" s="662">
        <f>' CALCULATIONS'!BO513</f>
        <v>124239824.19832875</v>
      </c>
      <c r="BE33" s="662">
        <f>' CALCULATIONS'!BP513</f>
        <v>143160570.61569625</v>
      </c>
      <c r="BF33" s="662">
        <f>' CALCULATIONS'!BQ513</f>
        <v>135973412.61735982</v>
      </c>
      <c r="BG33" s="662">
        <f>' CALCULATIONS'!BR513</f>
        <v>154527640.68579376</v>
      </c>
      <c r="BH33" s="662">
        <f>' CALCULATIONS'!BS513</f>
        <v>151691464.35633942</v>
      </c>
      <c r="BI33" s="662">
        <f>' CALCULATIONS'!BT513</f>
        <v>155530982.87027118</v>
      </c>
      <c r="BJ33" s="662">
        <f>' CALCULATIONS'!BU513</f>
        <v>148902498.70372781</v>
      </c>
      <c r="BK33" s="662">
        <f>' CALCULATIONS'!BV513</f>
        <v>138380041.48422945</v>
      </c>
      <c r="BL33" s="417">
        <f t="shared" si="5"/>
        <v>3227249625.5999513</v>
      </c>
    </row>
    <row r="34" spans="1:64" x14ac:dyDescent="0.25">
      <c r="A34" s="175" t="s">
        <v>759</v>
      </c>
      <c r="B34" s="625"/>
      <c r="C34" s="663">
        <f t="shared" ref="C34:AH34" si="18">C35+C41+C47</f>
        <v>1023612904.2037444</v>
      </c>
      <c r="D34" s="663">
        <f t="shared" si="18"/>
        <v>1879233282.7797081</v>
      </c>
      <c r="E34" s="663">
        <f t="shared" si="18"/>
        <v>1540550342.5859032</v>
      </c>
      <c r="F34" s="663">
        <f t="shared" si="18"/>
        <v>1331734096.6241646</v>
      </c>
      <c r="G34" s="663">
        <f t="shared" si="18"/>
        <v>1074481626.7707844</v>
      </c>
      <c r="H34" s="663">
        <f t="shared" si="18"/>
        <v>1637239824.0669153</v>
      </c>
      <c r="I34" s="663">
        <f t="shared" si="18"/>
        <v>1920979133.3351474</v>
      </c>
      <c r="J34" s="663">
        <f t="shared" si="18"/>
        <v>1823579805.8133311</v>
      </c>
      <c r="K34" s="663">
        <f t="shared" si="18"/>
        <v>1399586925.4112847</v>
      </c>
      <c r="L34" s="663">
        <f t="shared" si="18"/>
        <v>1550729745.132199</v>
      </c>
      <c r="M34" s="663">
        <f t="shared" si="18"/>
        <v>1557480323.4872887</v>
      </c>
      <c r="N34" s="663">
        <f t="shared" si="18"/>
        <v>1738474294.3276191</v>
      </c>
      <c r="O34" s="663">
        <f t="shared" si="18"/>
        <v>2512322810.934607</v>
      </c>
      <c r="P34" s="663">
        <f t="shared" si="18"/>
        <v>2650961941.2814665</v>
      </c>
      <c r="Q34" s="663">
        <f t="shared" si="18"/>
        <v>2272608265.8243537</v>
      </c>
      <c r="R34" s="663">
        <f t="shared" si="18"/>
        <v>2145725704.2280922</v>
      </c>
      <c r="S34" s="663">
        <f t="shared" si="18"/>
        <v>1846958288.4821706</v>
      </c>
      <c r="T34" s="663">
        <f t="shared" si="18"/>
        <v>2223002185.5368118</v>
      </c>
      <c r="U34" s="663">
        <f t="shared" si="18"/>
        <v>2380891685.8992696</v>
      </c>
      <c r="V34" s="663">
        <f t="shared" si="18"/>
        <v>2336388293.0148597</v>
      </c>
      <c r="W34" s="663">
        <f t="shared" si="18"/>
        <v>1896987666.2976727</v>
      </c>
      <c r="X34" s="663">
        <f t="shared" si="18"/>
        <v>2110759792.0022006</v>
      </c>
      <c r="Y34" s="663">
        <f t="shared" si="18"/>
        <v>2037189348.2733002</v>
      </c>
      <c r="Z34" s="663">
        <f t="shared" si="18"/>
        <v>2448996817.9462838</v>
      </c>
      <c r="AA34" s="663">
        <f t="shared" si="18"/>
        <v>3325724305.4258041</v>
      </c>
      <c r="AB34" s="663">
        <f t="shared" si="18"/>
        <v>3078754520.9918327</v>
      </c>
      <c r="AC34" s="663">
        <f t="shared" si="18"/>
        <v>2562930318.6007838</v>
      </c>
      <c r="AD34" s="663">
        <f t="shared" si="18"/>
        <v>2407982172.486618</v>
      </c>
      <c r="AE34" s="663">
        <f t="shared" si="18"/>
        <v>2062088310.2857726</v>
      </c>
      <c r="AF34" s="663">
        <f t="shared" si="18"/>
        <v>2687980591.1065836</v>
      </c>
      <c r="AG34" s="663">
        <f t="shared" si="18"/>
        <v>3054071149.013083</v>
      </c>
      <c r="AH34" s="663">
        <f t="shared" si="18"/>
        <v>2745204717.1955228</v>
      </c>
      <c r="AI34" s="663">
        <f t="shared" ref="AI34:BK34" si="19">AI35+AI41+AI47</f>
        <v>2259102370.7359567</v>
      </c>
      <c r="AJ34" s="663">
        <f t="shared" si="19"/>
        <v>2441180651.7372122</v>
      </c>
      <c r="AK34" s="663">
        <f t="shared" si="19"/>
        <v>2325883830.9156008</v>
      </c>
      <c r="AL34" s="663">
        <f t="shared" si="19"/>
        <v>2650649341.9592552</v>
      </c>
      <c r="AM34" s="663">
        <f t="shared" si="19"/>
        <v>3381493983.9694042</v>
      </c>
      <c r="AN34" s="663">
        <f t="shared" si="19"/>
        <v>3039793565.2329798</v>
      </c>
      <c r="AO34" s="663">
        <f t="shared" si="19"/>
        <v>2679830163.229691</v>
      </c>
      <c r="AP34" s="663">
        <f t="shared" si="19"/>
        <v>2630739492.3129625</v>
      </c>
      <c r="AQ34" s="663">
        <f t="shared" si="19"/>
        <v>2350520059.6268883</v>
      </c>
      <c r="AR34" s="663">
        <f t="shared" si="19"/>
        <v>2945915970.4120774</v>
      </c>
      <c r="AS34" s="663">
        <f t="shared" si="19"/>
        <v>3300740716.5432353</v>
      </c>
      <c r="AT34" s="663">
        <f t="shared" si="19"/>
        <v>3079768338.4133444</v>
      </c>
      <c r="AU34" s="663">
        <f t="shared" si="19"/>
        <v>2563097243.2072682</v>
      </c>
      <c r="AV34" s="663">
        <f t="shared" si="19"/>
        <v>2602642630.112565</v>
      </c>
      <c r="AW34" s="663">
        <f t="shared" si="19"/>
        <v>2494724219.0985451</v>
      </c>
      <c r="AX34" s="663">
        <f t="shared" si="19"/>
        <v>2777659568.648694</v>
      </c>
      <c r="AY34" s="663">
        <f t="shared" si="19"/>
        <v>3602531290.2367105</v>
      </c>
      <c r="AZ34" s="663">
        <f t="shared" si="19"/>
        <v>3227468379.8413849</v>
      </c>
      <c r="BA34" s="663">
        <f t="shared" si="19"/>
        <v>2795566257.665102</v>
      </c>
      <c r="BB34" s="663">
        <f t="shared" si="19"/>
        <v>2758758813.0653176</v>
      </c>
      <c r="BC34" s="663">
        <f t="shared" si="19"/>
        <v>2458621562.886766</v>
      </c>
      <c r="BD34" s="663">
        <f t="shared" si="19"/>
        <v>3078674654.9887295</v>
      </c>
      <c r="BE34" s="663">
        <f t="shared" si="19"/>
        <v>3453985021.7595754</v>
      </c>
      <c r="BF34" s="663">
        <f t="shared" si="19"/>
        <v>3204052386.4441919</v>
      </c>
      <c r="BG34" s="663">
        <f t="shared" si="19"/>
        <v>2710895309.3181496</v>
      </c>
      <c r="BH34" s="663">
        <f t="shared" si="19"/>
        <v>2997496132.0479803</v>
      </c>
      <c r="BI34" s="663">
        <f t="shared" si="19"/>
        <v>2969309129.0301485</v>
      </c>
      <c r="BJ34" s="663">
        <f t="shared" si="19"/>
        <v>3247622344.1708546</v>
      </c>
      <c r="BK34" s="663">
        <f t="shared" si="19"/>
        <v>4189600764.9145336</v>
      </c>
      <c r="BL34" s="417">
        <f t="shared" si="5"/>
        <v>151483535381.89035</v>
      </c>
    </row>
    <row r="35" spans="1:64" x14ac:dyDescent="0.25">
      <c r="A35" s="175" t="s">
        <v>760</v>
      </c>
      <c r="B35" s="166"/>
      <c r="C35" s="662">
        <f>C36+C37+C38+C39+C40</f>
        <v>243891600.22510821</v>
      </c>
      <c r="D35" s="662">
        <f t="shared" ref="D35:BK35" si="20">D36+D37+D38+D39+D40</f>
        <v>859016513.50363815</v>
      </c>
      <c r="E35" s="662">
        <f t="shared" si="20"/>
        <v>685498006.21140528</v>
      </c>
      <c r="F35" s="662">
        <f t="shared" si="20"/>
        <v>471589552.11284149</v>
      </c>
      <c r="G35" s="662">
        <f t="shared" si="20"/>
        <v>309790161.28669798</v>
      </c>
      <c r="H35" s="662">
        <f t="shared" si="20"/>
        <v>628450809.63338614</v>
      </c>
      <c r="I35" s="662">
        <f t="shared" si="20"/>
        <v>745573128.35767734</v>
      </c>
      <c r="J35" s="662">
        <f t="shared" si="20"/>
        <v>641824359.48208225</v>
      </c>
      <c r="K35" s="662">
        <f t="shared" si="20"/>
        <v>476260755.09918547</v>
      </c>
      <c r="L35" s="662">
        <f t="shared" si="20"/>
        <v>536068224.22644937</v>
      </c>
      <c r="M35" s="662">
        <f t="shared" si="20"/>
        <v>522249349.66553074</v>
      </c>
      <c r="N35" s="662">
        <f t="shared" si="20"/>
        <v>615533009.13380873</v>
      </c>
      <c r="O35" s="662">
        <f t="shared" si="20"/>
        <v>1064717950.0340403</v>
      </c>
      <c r="P35" s="662">
        <f t="shared" si="20"/>
        <v>1197085162.758709</v>
      </c>
      <c r="Q35" s="662">
        <f t="shared" si="20"/>
        <v>961983131.85079181</v>
      </c>
      <c r="R35" s="662">
        <f t="shared" si="20"/>
        <v>781709131.75024283</v>
      </c>
      <c r="S35" s="662">
        <f t="shared" si="20"/>
        <v>596537887.04917228</v>
      </c>
      <c r="T35" s="662">
        <f t="shared" si="20"/>
        <v>737713490.73279023</v>
      </c>
      <c r="U35" s="662">
        <f t="shared" si="20"/>
        <v>749470630.94884622</v>
      </c>
      <c r="V35" s="662">
        <f t="shared" si="20"/>
        <v>691389960.20351374</v>
      </c>
      <c r="W35" s="662">
        <f t="shared" si="20"/>
        <v>517853386.39964873</v>
      </c>
      <c r="X35" s="662">
        <f t="shared" si="20"/>
        <v>615687025.19936574</v>
      </c>
      <c r="Y35" s="662">
        <f t="shared" si="20"/>
        <v>540205732.44159341</v>
      </c>
      <c r="Z35" s="662">
        <f t="shared" si="20"/>
        <v>782254677.53707349</v>
      </c>
      <c r="AA35" s="662">
        <f t="shared" si="20"/>
        <v>1254051421.2735708</v>
      </c>
      <c r="AB35" s="662">
        <f t="shared" si="20"/>
        <v>1257590214.147074</v>
      </c>
      <c r="AC35" s="662">
        <f t="shared" si="20"/>
        <v>952884897.29084003</v>
      </c>
      <c r="AD35" s="662">
        <f t="shared" si="20"/>
        <v>824519581.09156466</v>
      </c>
      <c r="AE35" s="662">
        <f t="shared" si="20"/>
        <v>628848478.14936316</v>
      </c>
      <c r="AF35" s="662">
        <f t="shared" si="20"/>
        <v>966147980.0443871</v>
      </c>
      <c r="AG35" s="662">
        <f t="shared" si="20"/>
        <v>1099963150.9167025</v>
      </c>
      <c r="AH35" s="662">
        <f t="shared" si="20"/>
        <v>855236739.85418487</v>
      </c>
      <c r="AI35" s="662">
        <f t="shared" si="20"/>
        <v>686001602.20785403</v>
      </c>
      <c r="AJ35" s="662">
        <f t="shared" si="20"/>
        <v>769069122.28220522</v>
      </c>
      <c r="AK35" s="662">
        <f t="shared" si="20"/>
        <v>658657426.2521559</v>
      </c>
      <c r="AL35" s="662">
        <f t="shared" si="20"/>
        <v>867922217.97382212</v>
      </c>
      <c r="AM35" s="662">
        <f t="shared" si="20"/>
        <v>1274540457.2426302</v>
      </c>
      <c r="AN35" s="662">
        <f t="shared" si="20"/>
        <v>1167918727.3387718</v>
      </c>
      <c r="AO35" s="662">
        <f t="shared" si="20"/>
        <v>1000209512.1979198</v>
      </c>
      <c r="AP35" s="662">
        <f t="shared" si="20"/>
        <v>940692430.10139942</v>
      </c>
      <c r="AQ35" s="662">
        <f t="shared" si="20"/>
        <v>771396535.07085204</v>
      </c>
      <c r="AR35" s="662">
        <f t="shared" si="20"/>
        <v>1065088405.0357474</v>
      </c>
      <c r="AS35" s="662">
        <f t="shared" si="20"/>
        <v>1177821895.2093151</v>
      </c>
      <c r="AT35" s="662">
        <f t="shared" si="20"/>
        <v>979212166.65488219</v>
      </c>
      <c r="AU35" s="662">
        <f t="shared" si="20"/>
        <v>784037360.17084575</v>
      </c>
      <c r="AV35" s="662">
        <f t="shared" si="20"/>
        <v>759852071.34730816</v>
      </c>
      <c r="AW35" s="662">
        <f t="shared" si="20"/>
        <v>664580887.69755268</v>
      </c>
      <c r="AX35" s="662">
        <f t="shared" si="20"/>
        <v>845205269.88126755</v>
      </c>
      <c r="AY35" s="662">
        <f t="shared" si="20"/>
        <v>1319187507.2139626</v>
      </c>
      <c r="AZ35" s="662">
        <f t="shared" si="20"/>
        <v>1215191908.7538366</v>
      </c>
      <c r="BA35" s="662">
        <f t="shared" si="20"/>
        <v>957102721.96011615</v>
      </c>
      <c r="BB35" s="662">
        <f t="shared" si="20"/>
        <v>893826695.53519857</v>
      </c>
      <c r="BC35" s="662">
        <f t="shared" si="20"/>
        <v>716062481.78961527</v>
      </c>
      <c r="BD35" s="662">
        <f t="shared" si="20"/>
        <v>1031633094.1768371</v>
      </c>
      <c r="BE35" s="662">
        <f t="shared" si="20"/>
        <v>1175469290.4157188</v>
      </c>
      <c r="BF35" s="662">
        <f t="shared" si="20"/>
        <v>956568788.19147611</v>
      </c>
      <c r="BG35" s="662">
        <f t="shared" si="20"/>
        <v>775532121.58686566</v>
      </c>
      <c r="BH35" s="662">
        <f t="shared" si="20"/>
        <v>921759208.6865871</v>
      </c>
      <c r="BI35" s="662">
        <f t="shared" si="20"/>
        <v>860453929.06329119</v>
      </c>
      <c r="BJ35" s="662">
        <f t="shared" si="20"/>
        <v>1023792028.3359233</v>
      </c>
      <c r="BK35" s="662">
        <f t="shared" si="20"/>
        <v>1592455683.3475366</v>
      </c>
      <c r="BL35" s="417">
        <f t="shared" si="5"/>
        <v>51662837644.332771</v>
      </c>
    </row>
    <row r="36" spans="1:64" x14ac:dyDescent="0.25">
      <c r="A36" s="213" t="s">
        <v>161</v>
      </c>
      <c r="B36" s="169"/>
      <c r="C36" s="662">
        <f>((' CALCULATIONS'!N742*' CALCULATIONS'!N890)/' CALCULATIONS'!N5)*' CALCULATIONS'!N2</f>
        <v>33077097.952380951</v>
      </c>
      <c r="D36" s="662">
        <f>C36+' CALCULATIONS'!O892+' CALCULATIONS'!O923+' CALCULATIONS'!O977+' CALCULATIONS'!O1009-' CALCULATIONS'!O1184-' CALCULATIONS'!O1260-' CALCULATIONS'!O1321-' CALCULATIONS'!O1397</f>
        <v>233552120.91641322</v>
      </c>
      <c r="E36" s="662">
        <f>D36+' CALCULATIONS'!P892+' CALCULATIONS'!P923+' CALCULATIONS'!P977+' CALCULATIONS'!P1009-' CALCULATIONS'!P1184-' CALCULATIONS'!P1260-' CALCULATIONS'!P1321-' CALCULATIONS'!P1397</f>
        <v>189838783.65996531</v>
      </c>
      <c r="F36" s="662">
        <f>E36+' CALCULATIONS'!Q892+' CALCULATIONS'!Q923+' CALCULATIONS'!Q977+' CALCULATIONS'!Q1009-' CALCULATIONS'!Q1184-' CALCULATIONS'!Q1260-' CALCULATIONS'!Q1321-' CALCULATIONS'!Q1397</f>
        <v>137316808.63982368</v>
      </c>
      <c r="G36" s="662">
        <f>F36+' CALCULATIONS'!R892+' CALCULATIONS'!R923+' CALCULATIONS'!R977+' CALCULATIONS'!R1009-' CALCULATIONS'!R1184-' CALCULATIONS'!R1260-' CALCULATIONS'!R1321-' CALCULATIONS'!R1397</f>
        <v>102302078.11223559</v>
      </c>
      <c r="H36" s="662">
        <f>G36+' CALCULATIONS'!S892+' CALCULATIONS'!S923+' CALCULATIONS'!S977+' CALCULATIONS'!S1009-' CALCULATIONS'!S1184-' CALCULATIONS'!S1260-' CALCULATIONS'!S1321-' CALCULATIONS'!S1397</f>
        <v>143977143.65194094</v>
      </c>
      <c r="I36" s="662">
        <f>H36+' CALCULATIONS'!T892+' CALCULATIONS'!T923+' CALCULATIONS'!T977+' CALCULATIONS'!T1009-' CALCULATIONS'!T1184-' CALCULATIONS'!T1260-' CALCULATIONS'!T1321-' CALCULATIONS'!T1397</f>
        <v>131350514.48670606</v>
      </c>
      <c r="J36" s="662">
        <f>I36+' CALCULATIONS'!U892+' CALCULATIONS'!U923+' CALCULATIONS'!U977+' CALCULATIONS'!U1009-' CALCULATIONS'!U1184-' CALCULATIONS'!U1260-' CALCULATIONS'!U1321-' CALCULATIONS'!U1397</f>
        <v>135075887.80458698</v>
      </c>
      <c r="K36" s="662">
        <f>J36+' CALCULATIONS'!V892+' CALCULATIONS'!V923+' CALCULATIONS'!V977+' CALCULATIONS'!V1009-' CALCULATIONS'!V1184-' CALCULATIONS'!V1260-' CALCULATIONS'!V1321-' CALCULATIONS'!V1397</f>
        <v>95594739.762552157</v>
      </c>
      <c r="L36" s="662">
        <f>K36+' CALCULATIONS'!W892+' CALCULATIONS'!W923+' CALCULATIONS'!W977+' CALCULATIONS'!W1009-' CALCULATIONS'!W1184-' CALCULATIONS'!W1260-' CALCULATIONS'!W1321-' CALCULATIONS'!W1397</f>
        <v>132706098.53087744</v>
      </c>
      <c r="M36" s="662">
        <f>L36+' CALCULATIONS'!X892+' CALCULATIONS'!X923+' CALCULATIONS'!X977+' CALCULATIONS'!X1009-' CALCULATIONS'!X1184-' CALCULATIONS'!X1260-' CALCULATIONS'!X1321-' CALCULATIONS'!X1397</f>
        <v>128750565.90358743</v>
      </c>
      <c r="N36" s="662">
        <f>M36+' CALCULATIONS'!Y892+' CALCULATIONS'!Y923+' CALCULATIONS'!Y977+' CALCULATIONS'!Y1009-' CALCULATIONS'!Y1184-' CALCULATIONS'!Y1260-' CALCULATIONS'!Y1321-' CALCULATIONS'!Y1397</f>
        <v>139499937.54712304</v>
      </c>
      <c r="O36" s="662">
        <f>N36+' CALCULATIONS'!Z892+' CALCULATIONS'!Z923+' CALCULATIONS'!Z977+' CALCULATIONS'!Z1009-' CALCULATIONS'!Z1184-' CALCULATIONS'!Z1260-' CALCULATIONS'!Z1321-' CALCULATIONS'!Z1397</f>
        <v>241024613.60494035</v>
      </c>
      <c r="P36" s="662">
        <f>O36+' CALCULATIONS'!AA892+' CALCULATIONS'!AA923+' CALCULATIONS'!AA977+' CALCULATIONS'!AA1009-' CALCULATIONS'!AA1184-' CALCULATIONS'!AA1260-' CALCULATIONS'!AA1321-' CALCULATIONS'!AA1397</f>
        <v>251614817.5004147</v>
      </c>
      <c r="Q36" s="662">
        <f>P36+' CALCULATIONS'!AB892+' CALCULATIONS'!AB923+' CALCULATIONS'!AB977+' CALCULATIONS'!AB1009-' CALCULATIONS'!AB1184-' CALCULATIONS'!AB1260-' CALCULATIONS'!AB1321-' CALCULATIONS'!AB1397</f>
        <v>183447648.22212499</v>
      </c>
      <c r="R36" s="662">
        <f>Q36+' CALCULATIONS'!AC892+' CALCULATIONS'!AC923+' CALCULATIONS'!AC977+' CALCULATIONS'!AC1009-' CALCULATIONS'!AC1184-' CALCULATIONS'!AC1260-' CALCULATIONS'!AC1321-' CALCULATIONS'!AC1397</f>
        <v>145105068.68003666</v>
      </c>
      <c r="S36" s="662">
        <f>R36+' CALCULATIONS'!AD892+' CALCULATIONS'!AD923+' CALCULATIONS'!AD977+' CALCULATIONS'!AD1009-' CALCULATIONS'!AD1184-' CALCULATIONS'!AD1260-' CALCULATIONS'!AD1321-' CALCULATIONS'!AD1397</f>
        <v>108132805.72056349</v>
      </c>
      <c r="T36" s="662">
        <f>S36+' CALCULATIONS'!AE892+' CALCULATIONS'!AE923+' CALCULATIONS'!AE977+' CALCULATIONS'!AE1009-' CALCULATIONS'!AE1184-' CALCULATIONS'!AE1260-' CALCULATIONS'!AE1321-' CALCULATIONS'!AE1397</f>
        <v>183627422.79268813</v>
      </c>
      <c r="U36" s="662">
        <f>T36+' CALCULATIONS'!AF892+' CALCULATIONS'!AF923+' CALCULATIONS'!AF977+' CALCULATIONS'!AF1009-' CALCULATIONS'!AF1184-' CALCULATIONS'!AF1260-' CALCULATIONS'!AF1321-' CALCULATIONS'!AF1397</f>
        <v>152067278.90229845</v>
      </c>
      <c r="V36" s="662">
        <f>U36+' CALCULATIONS'!AG892+' CALCULATIONS'!AG923+' CALCULATIONS'!AG977+' CALCULATIONS'!AG1009-' CALCULATIONS'!AG1184-' CALCULATIONS'!AG1260-' CALCULATIONS'!AG1321-' CALCULATIONS'!AG1397</f>
        <v>143059412.58897635</v>
      </c>
      <c r="W36" s="662">
        <f>V36+' CALCULATIONS'!AH892+' CALCULATIONS'!AH923+' CALCULATIONS'!AH977+' CALCULATIONS'!AH1009-' CALCULATIONS'!AH1184-' CALCULATIONS'!AH1260-' CALCULATIONS'!AH1321-' CALCULATIONS'!AH1397</f>
        <v>105184288.56004304</v>
      </c>
      <c r="X36" s="662">
        <f>W36+' CALCULATIONS'!AI892+' CALCULATIONS'!AI923+' CALCULATIONS'!AI977+' CALCULATIONS'!AI1009-' CALCULATIONS'!AI1184-' CALCULATIONS'!AI1260-' CALCULATIONS'!AI1321-' CALCULATIONS'!AI1397</f>
        <v>127864070.0249825</v>
      </c>
      <c r="Y36" s="662">
        <f>X36+' CALCULATIONS'!AJ892+' CALCULATIONS'!AJ923+' CALCULATIONS'!AJ977+' CALCULATIONS'!AJ1009-' CALCULATIONS'!AJ1184-' CALCULATIONS'!AJ1260-' CALCULATIONS'!AJ1321-' CALCULATIONS'!AJ1397</f>
        <v>123831267.91180643</v>
      </c>
      <c r="Z36" s="662">
        <f>Y36+' CALCULATIONS'!AK892+' CALCULATIONS'!AK923+' CALCULATIONS'!AK977+' CALCULATIONS'!AK1009-' CALCULATIONS'!AK1184-' CALCULATIONS'!AK1260-' CALCULATIONS'!AK1321-' CALCULATIONS'!AK1397</f>
        <v>156249680.60633028</v>
      </c>
      <c r="AA36" s="662">
        <f>Z36+' CALCULATIONS'!AL892+' CALCULATIONS'!AL923+' CALCULATIONS'!AL977+' CALCULATIONS'!AL1009-' CALCULATIONS'!AL1184-' CALCULATIONS'!AL1260-' CALCULATIONS'!AL1321-' CALCULATIONS'!AL1397</f>
        <v>250690205.30131993</v>
      </c>
      <c r="AB36" s="662">
        <f>AA36+' CALCULATIONS'!AM892+' CALCULATIONS'!AM923+' CALCULATIONS'!AM977+' CALCULATIONS'!AM1009-' CALCULATIONS'!AM1184-' CALCULATIONS'!AM1260-' CALCULATIONS'!AM1321-' CALCULATIONS'!AM1397</f>
        <v>268521360.28471953</v>
      </c>
      <c r="AC36" s="662">
        <f>AB36+' CALCULATIONS'!AN892+' CALCULATIONS'!AN923+' CALCULATIONS'!AN977+' CALCULATIONS'!AN1009-' CALCULATIONS'!AN1184-' CALCULATIONS'!AN1260-' CALCULATIONS'!AN1321-' CALCULATIONS'!AN1397</f>
        <v>205259440.41747504</v>
      </c>
      <c r="AD36" s="662">
        <f>AC36+' CALCULATIONS'!AO892+' CALCULATIONS'!AO923+' CALCULATIONS'!AO977+' CALCULATIONS'!AO1009-' CALCULATIONS'!AO1184-' CALCULATIONS'!AO1260-' CALCULATIONS'!AO1321-' CALCULATIONS'!AO1397</f>
        <v>170407338.50381967</v>
      </c>
      <c r="AE36" s="662">
        <f>AD36+' CALCULATIONS'!AP892+' CALCULATIONS'!AP923+' CALCULATIONS'!AP977+' CALCULATIONS'!AP1009-' CALCULATIONS'!AP1184-' CALCULATIONS'!AP1260-' CALCULATIONS'!AP1321-' CALCULATIONS'!AP1397</f>
        <v>138002557.00697678</v>
      </c>
      <c r="AF36" s="662">
        <f>AE36+' CALCULATIONS'!AQ892+' CALCULATIONS'!AQ923+' CALCULATIONS'!AQ977+' CALCULATIONS'!AQ1009-' CALCULATIONS'!AQ1184-' CALCULATIONS'!AQ1260-' CALCULATIONS'!AQ1321-' CALCULATIONS'!AQ1397</f>
        <v>220698387.16802618</v>
      </c>
      <c r="AG36" s="662">
        <f>AF36+' CALCULATIONS'!AR892+' CALCULATIONS'!AR923+' CALCULATIONS'!AR977+' CALCULATIONS'!AR1009-' CALCULATIONS'!AR1184-' CALCULATIONS'!AR1260-' CALCULATIONS'!AR1321-' CALCULATIONS'!AR1397</f>
        <v>231594763.70377821</v>
      </c>
      <c r="AH36" s="662">
        <f>AG36+' CALCULATIONS'!AS892+' CALCULATIONS'!AS923+' CALCULATIONS'!AS977+' CALCULATIONS'!AS1009-' CALCULATIONS'!AS1184-' CALCULATIONS'!AS1260-' CALCULATIONS'!AS1321-' CALCULATIONS'!AS1397</f>
        <v>207595388.24329779</v>
      </c>
      <c r="AI36" s="662">
        <f>AH36+' CALCULATIONS'!AT892+' CALCULATIONS'!AT923+' CALCULATIONS'!AT977+' CALCULATIONS'!AT1009-' CALCULATIONS'!AT1184-' CALCULATIONS'!AT1260-' CALCULATIONS'!AT1321-' CALCULATIONS'!AT1397</f>
        <v>171318360.05174696</v>
      </c>
      <c r="AJ36" s="662">
        <f>AI36+' CALCULATIONS'!AU892+' CALCULATIONS'!AU923+' CALCULATIONS'!AU977+' CALCULATIONS'!AU1009-' CALCULATIONS'!AU1184-' CALCULATIONS'!AU1260-' CALCULATIONS'!AU1321-' CALCULATIONS'!AU1397</f>
        <v>190240750.98774904</v>
      </c>
      <c r="AK36" s="662">
        <f>AJ36+' CALCULATIONS'!AV892+' CALCULATIONS'!AV923+' CALCULATIONS'!AV977+' CALCULATIONS'!AV1009-' CALCULATIONS'!AV1184-' CALCULATIONS'!AV1260-' CALCULATIONS'!AV1321-' CALCULATIONS'!AV1397</f>
        <v>171855393.87023249</v>
      </c>
      <c r="AL36" s="662">
        <f>AK36+' CALCULATIONS'!AW892+' CALCULATIONS'!AW923+' CALCULATIONS'!AW977+' CALCULATIONS'!AW1009-' CALCULATIONS'!AW1184-' CALCULATIONS'!AW1260-' CALCULATIONS'!AW1321-' CALCULATIONS'!AW1397</f>
        <v>230649069.81683728</v>
      </c>
      <c r="AM36" s="662">
        <f>AL36+' CALCULATIONS'!AX892+' CALCULATIONS'!AX923+' CALCULATIONS'!AX977+' CALCULATIONS'!AX1009-' CALCULATIONS'!AX1184-' CALCULATIONS'!AX1260-' CALCULATIONS'!AX1321-' CALCULATIONS'!AX1397</f>
        <v>326468465.20591164</v>
      </c>
      <c r="AN36" s="662">
        <f>AM36+' CALCULATIONS'!AY892+' CALCULATIONS'!AY923+' CALCULATIONS'!AY977+' CALCULATIONS'!AY1009-' CALCULATIONS'!AY1184-' CALCULATIONS'!AY1260-' CALCULATIONS'!AY1321-' CALCULATIONS'!AY1397</f>
        <v>291200536.21797967</v>
      </c>
      <c r="AO36" s="662">
        <f>AN36+' CALCULATIONS'!AZ892+' CALCULATIONS'!AZ923+' CALCULATIONS'!AZ977+' CALCULATIONS'!AZ1009-' CALCULATIONS'!AZ1184-' CALCULATIONS'!AZ1260-' CALCULATIONS'!AZ1321-' CALCULATIONS'!AZ1397</f>
        <v>261194873.86361283</v>
      </c>
      <c r="AP36" s="662">
        <f>AO36+' CALCULATIONS'!BA892+' CALCULATIONS'!BA923+' CALCULATIONS'!BA977+' CALCULATIONS'!BA1009-' CALCULATIONS'!BA1184-' CALCULATIONS'!BA1260-' CALCULATIONS'!BA1321-' CALCULATIONS'!BA1397</f>
        <v>227769178.66935968</v>
      </c>
      <c r="AQ36" s="662">
        <f>AP36+' CALCULATIONS'!BB892+' CALCULATIONS'!BB923+' CALCULATIONS'!BB977+' CALCULATIONS'!BB1009-' CALCULATIONS'!BB1184-' CALCULATIONS'!BB1260-' CALCULATIONS'!BB1321-' CALCULATIONS'!BB1397</f>
        <v>193499949.77814364</v>
      </c>
      <c r="AR36" s="662">
        <f>AQ36+' CALCULATIONS'!BC892+' CALCULATIONS'!BC923+' CALCULATIONS'!BC977+' CALCULATIONS'!BC1009-' CALCULATIONS'!BC1184-' CALCULATIONS'!BC1260-' CALCULATIONS'!BC1321-' CALCULATIONS'!BC1397</f>
        <v>298293572.53743064</v>
      </c>
      <c r="AS36" s="662">
        <f>AR36+' CALCULATIONS'!BD892+' CALCULATIONS'!BD923+' CALCULATIONS'!BD977+' CALCULATIONS'!BD1009-' CALCULATIONS'!BD1184-' CALCULATIONS'!BD1260-' CALCULATIONS'!BD1321-' CALCULATIONS'!BD1397</f>
        <v>280911884.56856239</v>
      </c>
      <c r="AT36" s="662">
        <f>AS36+' CALCULATIONS'!BE892+' CALCULATIONS'!BE923+' CALCULATIONS'!BE977+' CALCULATIONS'!BE1009-' CALCULATIONS'!BE1184-' CALCULATIONS'!BE1260-' CALCULATIONS'!BE1321-' CALCULATIONS'!BE1397</f>
        <v>241692505.59207308</v>
      </c>
      <c r="AU36" s="662">
        <f>AT36+' CALCULATIONS'!BF892+' CALCULATIONS'!BF923+' CALCULATIONS'!BF977+' CALCULATIONS'!BF1009-' CALCULATIONS'!BF1184-' CALCULATIONS'!BF1260-' CALCULATIONS'!BF1321-' CALCULATIONS'!BF1397</f>
        <v>199344423.02797502</v>
      </c>
      <c r="AV36" s="662">
        <f>AU36+' CALCULATIONS'!BG892+' CALCULATIONS'!BG923+' CALCULATIONS'!BG977+' CALCULATIONS'!BG1009-' CALCULATIONS'!BG1184-' CALCULATIONS'!BG1260-' CALCULATIONS'!BG1321-' CALCULATIONS'!BG1397</f>
        <v>190854135.68678725</v>
      </c>
      <c r="AW36" s="662">
        <f>AV36+' CALCULATIONS'!BH892+' CALCULATIONS'!BH923+' CALCULATIONS'!BH977+' CALCULATIONS'!BH1009-' CALCULATIONS'!BH1184-' CALCULATIONS'!BH1260-' CALCULATIONS'!BH1321-' CALCULATIONS'!BH1397</f>
        <v>182263473.94990277</v>
      </c>
      <c r="AX36" s="662">
        <f>AW36+' CALCULATIONS'!BI892+' CALCULATIONS'!BI923+' CALCULATIONS'!BI977+' CALCULATIONS'!BI1009-' CALCULATIONS'!BI1184-' CALCULATIONS'!BI1260-' CALCULATIONS'!BI1321-' CALCULATIONS'!BI1397</f>
        <v>188661744.85485673</v>
      </c>
      <c r="AY36" s="662">
        <f>AX36+' CALCULATIONS'!BJ892+' CALCULATIONS'!BJ923+' CALCULATIONS'!BJ977+' CALCULATIONS'!BJ1009-' CALCULATIONS'!BJ1184-' CALCULATIONS'!BJ1260-' CALCULATIONS'!BJ1321-' CALCULATIONS'!BJ1397</f>
        <v>339664308.61587375</v>
      </c>
      <c r="AZ36" s="662">
        <f>AY36+' CALCULATIONS'!BK892+' CALCULATIONS'!BK923+' CALCULATIONS'!BK977+' CALCULATIONS'!BK1009-' CALCULATIONS'!BK1184-' CALCULATIONS'!BK1260-' CALCULATIONS'!BK1321-' CALCULATIONS'!BK1397</f>
        <v>334041754.18190652</v>
      </c>
      <c r="BA36" s="662">
        <f>AZ36+' CALCULATIONS'!BL892+' CALCULATIONS'!BL923+' CALCULATIONS'!BL977+' CALCULATIONS'!BL1009-' CALCULATIONS'!BL1184-' CALCULATIONS'!BL1260-' CALCULATIONS'!BL1321-' CALCULATIONS'!BL1397</f>
        <v>266707695.41096961</v>
      </c>
      <c r="BB36" s="662">
        <f>BA36+' CALCULATIONS'!BM892+' CALCULATIONS'!BM923+' CALCULATIONS'!BM977+' CALCULATIONS'!BM1009-' CALCULATIONS'!BM1184-' CALCULATIONS'!BM1260-' CALCULATIONS'!BM1321-' CALCULATIONS'!BM1397</f>
        <v>234449656.12278807</v>
      </c>
      <c r="BC36" s="662">
        <f>BB36+' CALCULATIONS'!BN892+' CALCULATIONS'!BN923+' CALCULATIONS'!BN977+' CALCULATIONS'!BN1009-' CALCULATIONS'!BN1184-' CALCULATIONS'!BN1260-' CALCULATIONS'!BN1321-' CALCULATIONS'!BN1397</f>
        <v>209578978.07927245</v>
      </c>
      <c r="BD36" s="662">
        <f>BC36+' CALCULATIONS'!BO892+' CALCULATIONS'!BO923+' CALCULATIONS'!BO977+' CALCULATIONS'!BO1009-' CALCULATIONS'!BO1184-' CALCULATIONS'!BO1260-' CALCULATIONS'!BO1321-' CALCULATIONS'!BO1397</f>
        <v>241112248.27982563</v>
      </c>
      <c r="BE36" s="662">
        <f>BD36+' CALCULATIONS'!BP892+' CALCULATIONS'!BP923+' CALCULATIONS'!BP977+' CALCULATIONS'!BP1009-' CALCULATIONS'!BP1184-' CALCULATIONS'!BP1260-' CALCULATIONS'!BP1321-' CALCULATIONS'!BP1397</f>
        <v>237850817.97040668</v>
      </c>
      <c r="BF36" s="662">
        <f>BE36+' CALCULATIONS'!BQ892+' CALCULATIONS'!BQ923+' CALCULATIONS'!BQ977+' CALCULATIONS'!BQ1009-' CALCULATIONS'!BQ1184-' CALCULATIONS'!BQ1260-' CALCULATIONS'!BQ1321-' CALCULATIONS'!BQ1397</f>
        <v>218615214.86907125</v>
      </c>
      <c r="BG36" s="662">
        <f>BF36+' CALCULATIONS'!BR892+' CALCULATIONS'!BR923+' CALCULATIONS'!BR977+' CALCULATIONS'!BR1009-' CALCULATIONS'!BR1184-' CALCULATIONS'!BR1260-' CALCULATIONS'!BR1321-' CALCULATIONS'!BR1397</f>
        <v>194047851.85615432</v>
      </c>
      <c r="BH36" s="662">
        <f>BG36+' CALCULATIONS'!BS892+' CALCULATIONS'!BS923+' CALCULATIONS'!BS977+' CALCULATIONS'!BS1009-' CALCULATIONS'!BS1184-' CALCULATIONS'!BS1260-' CALCULATIONS'!BS1321-' CALCULATIONS'!BS1397</f>
        <v>214636152.45218176</v>
      </c>
      <c r="BI36" s="662">
        <f>BH36+' CALCULATIONS'!BT892+' CALCULATIONS'!BT923+' CALCULATIONS'!BT977+' CALCULATIONS'!BT1009-' CALCULATIONS'!BT1184-' CALCULATIONS'!BT1260-' CALCULATIONS'!BT1321-' CALCULATIONS'!BT1397</f>
        <v>237996258.75528547</v>
      </c>
      <c r="BJ36" s="662">
        <f>BI36+' CALCULATIONS'!BU892+' CALCULATIONS'!BU923+' CALCULATIONS'!BU977+' CALCULATIONS'!BU1009-' CALCULATIONS'!BU1184-' CALCULATIONS'!BU1260-' CALCULATIONS'!BU1321-' CALCULATIONS'!BU1397</f>
        <v>258646752.30875438</v>
      </c>
      <c r="BK36" s="662">
        <f>BJ36+' CALCULATIONS'!BV892+' CALCULATIONS'!BV923+' CALCULATIONS'!BV977+' CALCULATIONS'!BV1009-' CALCULATIONS'!BV1184-' CALCULATIONS'!BV1260-' CALCULATIONS'!BV1321-' CALCULATIONS'!BV1397</f>
        <v>439207189.06695282</v>
      </c>
      <c r="BL36" s="417">
        <f>SUM(C36:BK36)</f>
        <v>12289792789.361414</v>
      </c>
    </row>
    <row r="37" spans="1:64" x14ac:dyDescent="0.25">
      <c r="A37" s="198" t="s">
        <v>168</v>
      </c>
      <c r="B37" s="169"/>
      <c r="C37" s="662">
        <f>((' CALCULATIONS'!N750*' CALCULATIONS'!N915)/' CALCULATIONS'!N4)*' CALCULATIONS'!N2</f>
        <v>46778227.272727273</v>
      </c>
      <c r="D37" s="662">
        <f>C37+' CALCULATIONS'!O1242+' CALCULATIONS'!O1379+' CALCULATIONS'!O1455-' CALCULATIONS'!O1481-' CALCULATIONS'!O1522-' CALCULATIONS'!O1550</f>
        <v>69774007.598563045</v>
      </c>
      <c r="E37" s="662">
        <f>D37+' CALCULATIONS'!P1242+' CALCULATIONS'!P1379+' CALCULATIONS'!P1455-' CALCULATIONS'!P1481-' CALCULATIONS'!P1522-' CALCULATIONS'!P1550</f>
        <v>62919353.00615681</v>
      </c>
      <c r="F37" s="662">
        <f>E37+' CALCULATIONS'!Q1242+' CALCULATIONS'!Q1379+' CALCULATIONS'!Q1455-' CALCULATIONS'!Q1481-' CALCULATIONS'!Q1522-' CALCULATIONS'!Q1550</f>
        <v>41633107.941102862</v>
      </c>
      <c r="G37" s="662">
        <f>F37+' CALCULATIONS'!R1242+' CALCULATIONS'!R1379+' CALCULATIONS'!R1455-' CALCULATIONS'!R1481-' CALCULATIONS'!R1522-' CALCULATIONS'!R1550</f>
        <v>29700256.389242988</v>
      </c>
      <c r="H37" s="662">
        <f>G37+' CALCULATIONS'!S1242+' CALCULATIONS'!S1379+' CALCULATIONS'!S1455-' CALCULATIONS'!S1481-' CALCULATIONS'!S1522-' CALCULATIONS'!S1550</f>
        <v>73399483.2151227</v>
      </c>
      <c r="I37" s="662">
        <f>H37+' CALCULATIONS'!T1242+' CALCULATIONS'!T1379+' CALCULATIONS'!T1455-' CALCULATIONS'!T1481-' CALCULATIONS'!T1522-' CALCULATIONS'!T1550</f>
        <v>173290762.94582984</v>
      </c>
      <c r="J37" s="662">
        <f>I37+' CALCULATIONS'!U1242+' CALCULATIONS'!U1379+' CALCULATIONS'!U1455-' CALCULATIONS'!U1481-' CALCULATIONS'!U1522-' CALCULATIONS'!U1550</f>
        <v>128672529.66336051</v>
      </c>
      <c r="K37" s="662">
        <f>J37+' CALCULATIONS'!V1242+' CALCULATIONS'!V1379+' CALCULATIONS'!V1455-' CALCULATIONS'!V1481-' CALCULATIONS'!V1522-' CALCULATIONS'!V1550</f>
        <v>126508489.85045445</v>
      </c>
      <c r="L37" s="662">
        <f>K37+' CALCULATIONS'!W1242+' CALCULATIONS'!W1379+' CALCULATIONS'!W1455-' CALCULATIONS'!W1481-' CALCULATIONS'!W1522-' CALCULATIONS'!W1550</f>
        <v>81699917.395567834</v>
      </c>
      <c r="M37" s="662">
        <f>L37+' CALCULATIONS'!X1242+' CALCULATIONS'!X1379+' CALCULATIONS'!X1455-' CALCULATIONS'!X1481-' CALCULATIONS'!X1522-' CALCULATIONS'!X1550</f>
        <v>81542232.330976531</v>
      </c>
      <c r="N37" s="662">
        <f>M37+' CALCULATIONS'!Y1242+' CALCULATIONS'!Y1379+' CALCULATIONS'!Y1455-' CALCULATIONS'!Y1481-' CALCULATIONS'!Y1522-' CALCULATIONS'!Y1550</f>
        <v>104939299.30150938</v>
      </c>
      <c r="O37" s="662">
        <f>N37+' CALCULATIONS'!Z1242+' CALCULATIONS'!Z1379+' CALCULATIONS'!Z1455-' CALCULATIONS'!Z1481-' CALCULATIONS'!Z1522-' CALCULATIONS'!Z1550</f>
        <v>235444603.78274488</v>
      </c>
      <c r="P37" s="662">
        <f>O37+' CALCULATIONS'!AA1242+' CALCULATIONS'!AA1379+' CALCULATIONS'!AA1455-' CALCULATIONS'!AA1481-' CALCULATIONS'!AA1522-' CALCULATIONS'!AA1550</f>
        <v>322875112.61197019</v>
      </c>
      <c r="Q37" s="662">
        <f>P37+' CALCULATIONS'!AB1242+' CALCULATIONS'!AB1379+' CALCULATIONS'!AB1455-' CALCULATIONS'!AB1481-' CALCULATIONS'!AB1522-' CALCULATIONS'!AB1550</f>
        <v>303149795.04986441</v>
      </c>
      <c r="R37" s="662">
        <f>Q37+' CALCULATIONS'!AC1242+' CALCULATIONS'!AC1379+' CALCULATIONS'!AC1455-' CALCULATIONS'!AC1481-' CALCULATIONS'!AC1522-' CALCULATIONS'!AC1550</f>
        <v>247873009.60901308</v>
      </c>
      <c r="S37" s="662">
        <f>R37+' CALCULATIONS'!AD1242+' CALCULATIONS'!AD1379+' CALCULATIONS'!AD1455-' CALCULATIONS'!AD1481-' CALCULATIONS'!AD1522-' CALCULATIONS'!AD1550</f>
        <v>217476468.48780283</v>
      </c>
      <c r="T37" s="662">
        <f>S37+' CALCULATIONS'!AE1242+' CALCULATIONS'!AE1379+' CALCULATIONS'!AE1455-' CALCULATIONS'!AE1481-' CALCULATIONS'!AE1522-' CALCULATIONS'!AE1550</f>
        <v>194338334.61811128</v>
      </c>
      <c r="U37" s="662">
        <f>T37+' CALCULATIONS'!AF1242+' CALCULATIONS'!AF1379+' CALCULATIONS'!AF1455-' CALCULATIONS'!AF1481-' CALCULATIONS'!AF1522-' CALCULATIONS'!AF1550</f>
        <v>205451926.39875418</v>
      </c>
      <c r="V37" s="662">
        <f>U37+' CALCULATIONS'!AG1242+' CALCULATIONS'!AG1379+' CALCULATIONS'!AG1455-' CALCULATIONS'!AG1481-' CALCULATIONS'!AG1522-' CALCULATIONS'!AG1550</f>
        <v>179916487.39716637</v>
      </c>
      <c r="W37" s="662">
        <f>V37+' CALCULATIONS'!AH1242+' CALCULATIONS'!AH1379+' CALCULATIONS'!AH1455-' CALCULATIONS'!AH1481-' CALCULATIONS'!AH1522-' CALCULATIONS'!AH1550</f>
        <v>168926367.40247464</v>
      </c>
      <c r="X37" s="662">
        <f>W37+' CALCULATIONS'!AI1242+' CALCULATIONS'!AI1379+' CALCULATIONS'!AI1455-' CALCULATIONS'!AI1481-' CALCULATIONS'!AI1522-' CALCULATIONS'!AI1550</f>
        <v>134106978.45133387</v>
      </c>
      <c r="Y37" s="662">
        <f>X37+' CALCULATIONS'!AJ1242+' CALCULATIONS'!AJ1379+' CALCULATIONS'!AJ1455-' CALCULATIONS'!AJ1481-' CALCULATIONS'!AJ1522-' CALCULATIONS'!AJ1550</f>
        <v>113988454.0225514</v>
      </c>
      <c r="Z37" s="662">
        <f>Y37+' CALCULATIONS'!AK1242+' CALCULATIONS'!AK1379+' CALCULATIONS'!AK1455-' CALCULATIONS'!AK1481-' CALCULATIONS'!AK1522-' CALCULATIONS'!AK1550</f>
        <v>162418313.99784333</v>
      </c>
      <c r="AA37" s="662">
        <f>Z37+' CALCULATIONS'!AL1242+' CALCULATIONS'!AL1379+' CALCULATIONS'!AL1455-' CALCULATIONS'!AL1481-' CALCULATIONS'!AL1522-' CALCULATIONS'!AL1550</f>
        <v>286429834.85357285</v>
      </c>
      <c r="AB37" s="662">
        <f>AA37+' CALCULATIONS'!AM1242+' CALCULATIONS'!AM1379+' CALCULATIONS'!AM1455-' CALCULATIONS'!AM1481-' CALCULATIONS'!AM1522-' CALCULATIONS'!AM1550</f>
        <v>313675016.54039866</v>
      </c>
      <c r="AC37" s="662">
        <f>AB37+' CALCULATIONS'!AN1242+' CALCULATIONS'!AN1379+' CALCULATIONS'!AN1455-' CALCULATIONS'!AN1481-' CALCULATIONS'!AN1522-' CALCULATIONS'!AN1550</f>
        <v>285723034.77208054</v>
      </c>
      <c r="AD37" s="662">
        <f>AC37+' CALCULATIONS'!AO1242+' CALCULATIONS'!AO1379+' CALCULATIONS'!AO1455-' CALCULATIONS'!AO1481-' CALCULATIONS'!AO1522-' CALCULATIONS'!AO1550</f>
        <v>262492090.62111935</v>
      </c>
      <c r="AE37" s="662">
        <f>AD37+' CALCULATIONS'!AP1242+' CALCULATIONS'!AP1379+' CALCULATIONS'!AP1455-' CALCULATIONS'!AP1481-' CALCULATIONS'!AP1522-' CALCULATIONS'!AP1550</f>
        <v>228455859.35152644</v>
      </c>
      <c r="AF37" s="662">
        <f>AE37+' CALCULATIONS'!AQ1242+' CALCULATIONS'!AQ1379+' CALCULATIONS'!AQ1455-' CALCULATIONS'!AQ1481-' CALCULATIONS'!AQ1522-' CALCULATIONS'!AQ1550</f>
        <v>193322730.46076417</v>
      </c>
      <c r="AG37" s="662">
        <f>AF37+' CALCULATIONS'!AR1242+' CALCULATIONS'!AR1379+' CALCULATIONS'!AR1455-' CALCULATIONS'!AR1481-' CALCULATIONS'!AR1522-' CALCULATIONS'!AR1550</f>
        <v>262044813.41284001</v>
      </c>
      <c r="AH37" s="662">
        <f>AG37+' CALCULATIONS'!AS1242+' CALCULATIONS'!AS1379+' CALCULATIONS'!AS1455-' CALCULATIONS'!AS1481-' CALCULATIONS'!AS1522-' CALCULATIONS'!AS1550</f>
        <v>229847806.48046404</v>
      </c>
      <c r="AI37" s="662">
        <f>AH37+' CALCULATIONS'!AT1242+' CALCULATIONS'!AT1379+' CALCULATIONS'!AT1455-' CALCULATIONS'!AT1481-' CALCULATIONS'!AT1522-' CALCULATIONS'!AT1550</f>
        <v>215692826.47955367</v>
      </c>
      <c r="AJ37" s="662">
        <f>AI37+' CALCULATIONS'!AU1242+' CALCULATIONS'!AU1379+' CALCULATIONS'!AU1455-' CALCULATIONS'!AU1481-' CALCULATIONS'!AU1522-' CALCULATIONS'!AU1550</f>
        <v>177901342.98814142</v>
      </c>
      <c r="AK37" s="662">
        <f>AJ37+' CALCULATIONS'!AV1242+' CALCULATIONS'!AV1379+' CALCULATIONS'!AV1455-' CALCULATIONS'!AV1481-' CALCULATIONS'!AV1522-' CALCULATIONS'!AV1550</f>
        <v>143040859.33885947</v>
      </c>
      <c r="AL37" s="662">
        <f>AK37+' CALCULATIONS'!AW1242+' CALCULATIONS'!AW1379+' CALCULATIONS'!AW1455-' CALCULATIONS'!AW1481-' CALCULATIONS'!AW1522-' CALCULATIONS'!AW1550</f>
        <v>223046018.79270464</v>
      </c>
      <c r="AM37" s="662">
        <f>AL37+' CALCULATIONS'!AX1242+' CALCULATIONS'!AX1379+' CALCULATIONS'!AX1455-' CALCULATIONS'!AX1481-' CALCULATIONS'!AX1522-' CALCULATIONS'!AX1550</f>
        <v>302949214.24723226</v>
      </c>
      <c r="AN37" s="662">
        <f>AM37+' CALCULATIONS'!AY1242+' CALCULATIONS'!AY1379+' CALCULATIONS'!AY1455-' CALCULATIONS'!AY1481-' CALCULATIONS'!AY1522-' CALCULATIONS'!AY1550</f>
        <v>302035235.28057271</v>
      </c>
      <c r="AO37" s="662">
        <f>AN37+' CALCULATIONS'!AZ1242+' CALCULATIONS'!AZ1379+' CALCULATIONS'!AZ1455-' CALCULATIONS'!AZ1481-' CALCULATIONS'!AZ1522-' CALCULATIONS'!AZ1550</f>
        <v>277099940.76354593</v>
      </c>
      <c r="AP37" s="662">
        <f>AO37+' CALCULATIONS'!BA1242+' CALCULATIONS'!BA1379+' CALCULATIONS'!BA1455-' CALCULATIONS'!BA1481-' CALCULATIONS'!BA1522-' CALCULATIONS'!BA1550</f>
        <v>269428397.0014357</v>
      </c>
      <c r="AQ37" s="662">
        <f>AP37+' CALCULATIONS'!BB1242+' CALCULATIONS'!BB1379+' CALCULATIONS'!BB1455-' CALCULATIONS'!BB1481-' CALCULATIONS'!BB1522-' CALCULATIONS'!BB1550</f>
        <v>236020613.40702057</v>
      </c>
      <c r="AR37" s="662">
        <f>AQ37+' CALCULATIONS'!BC1242+' CALCULATIONS'!BC1379+' CALCULATIONS'!BC1455-' CALCULATIONS'!BC1481-' CALCULATIONS'!BC1522-' CALCULATIONS'!BC1550</f>
        <v>220886587.06007332</v>
      </c>
      <c r="AS37" s="662">
        <f>AR37+' CALCULATIONS'!BD1242+' CALCULATIONS'!BD1379+' CALCULATIONS'!BD1455-' CALCULATIONS'!BD1481-' CALCULATIONS'!BD1522-' CALCULATIONS'!BD1550</f>
        <v>271790471.95491207</v>
      </c>
      <c r="AT37" s="662">
        <f>AS37+' CALCULATIONS'!BE1242+' CALCULATIONS'!BE1379+' CALCULATIONS'!BE1455-' CALCULATIONS'!BE1481-' CALCULATIONS'!BE1522-' CALCULATIONS'!BE1550</f>
        <v>225249818.21450239</v>
      </c>
      <c r="AU37" s="662">
        <f>AT37+' CALCULATIONS'!BF1242+' CALCULATIONS'!BF1379+' CALCULATIONS'!BF1455-' CALCULATIONS'!BF1481-' CALCULATIONS'!BF1522-' CALCULATIONS'!BF1550</f>
        <v>209603877.09656119</v>
      </c>
      <c r="AV37" s="662">
        <f>AU37+' CALCULATIONS'!BG1242+' CALCULATIONS'!BG1379+' CALCULATIONS'!BG1455-' CALCULATIONS'!BG1481-' CALCULATIONS'!BG1522-' CALCULATIONS'!BG1550</f>
        <v>153237933.42243055</v>
      </c>
      <c r="AW37" s="662">
        <f>AV37+' CALCULATIONS'!BH1242+' CALCULATIONS'!BH1379+' CALCULATIONS'!BH1455-' CALCULATIONS'!BH1481-' CALCULATIONS'!BH1522-' CALCULATIONS'!BH1550</f>
        <v>121458135.37321535</v>
      </c>
      <c r="AX37" s="662">
        <f>AW37+' CALCULATIONS'!BI1242+' CALCULATIONS'!BI1379+' CALCULATIONS'!BI1455-' CALCULATIONS'!BI1481-' CALCULATIONS'!BI1522-' CALCULATIONS'!BI1550</f>
        <v>177089855.78327852</v>
      </c>
      <c r="AY37" s="662">
        <f>AX37+' CALCULATIONS'!BJ1242+' CALCULATIONS'!BJ1379+' CALCULATIONS'!BJ1455-' CALCULATIONS'!BJ1481-' CALCULATIONS'!BJ1522-' CALCULATIONS'!BJ1550</f>
        <v>288918823.80151659</v>
      </c>
      <c r="AZ37" s="662">
        <f>AY37+' CALCULATIONS'!BK1242+' CALCULATIONS'!BK1379+' CALCULATIONS'!BK1455-' CALCULATIONS'!BK1481-' CALCULATIONS'!BK1522-' CALCULATIONS'!BK1550</f>
        <v>254024465.48672903</v>
      </c>
      <c r="BA37" s="662">
        <f>AZ37+' CALCULATIONS'!BL1242+' CALCULATIONS'!BL1379+' CALCULATIONS'!BL1455-' CALCULATIONS'!BL1481-' CALCULATIONS'!BL1522-' CALCULATIONS'!BL1550</f>
        <v>225338639.38987714</v>
      </c>
      <c r="BB37" s="662">
        <f>BA37+' CALCULATIONS'!BM1242+' CALCULATIONS'!BM1379+' CALCULATIONS'!BM1455-' CALCULATIONS'!BM1481-' CALCULATIONS'!BM1522-' CALCULATIONS'!BM1550</f>
        <v>229404096.84011114</v>
      </c>
      <c r="BC37" s="662">
        <f>BB37+' CALCULATIONS'!BN1242+' CALCULATIONS'!BN1379+' CALCULATIONS'!BN1455-' CALCULATIONS'!BN1481-' CALCULATIONS'!BN1522-' CALCULATIONS'!BN1550</f>
        <v>196493753.39575121</v>
      </c>
      <c r="BD37" s="662">
        <f>BC37+' CALCULATIONS'!BO1242+' CALCULATIONS'!BO1379+' CALCULATIONS'!BO1455-' CALCULATIONS'!BO1481-' CALCULATIONS'!BO1522-' CALCULATIONS'!BO1550</f>
        <v>191913317.18055654</v>
      </c>
      <c r="BE37" s="662">
        <f>BD37+' CALCULATIONS'!BP1242+' CALCULATIONS'!BP1379+' CALCULATIONS'!BP1455-' CALCULATIONS'!BP1481-' CALCULATIONS'!BP1522-' CALCULATIONS'!BP1550</f>
        <v>259883452.33231172</v>
      </c>
      <c r="BF37" s="662">
        <f>BE37+' CALCULATIONS'!BQ1242+' CALCULATIONS'!BQ1379+' CALCULATIONS'!BQ1455-' CALCULATIONS'!BQ1481-' CALCULATIONS'!BQ1522-' CALCULATIONS'!BQ1550</f>
        <v>216271994.05853331</v>
      </c>
      <c r="BG37" s="662">
        <f>BF37+' CALCULATIONS'!BR1242+' CALCULATIONS'!BR1379+' CALCULATIONS'!BR1455-' CALCULATIONS'!BR1481-' CALCULATIONS'!BR1522-' CALCULATIONS'!BR1550</f>
        <v>199150354.47575781</v>
      </c>
      <c r="BH37" s="662">
        <f>BG37+' CALCULATIONS'!BS1242+' CALCULATIONS'!BS1379+' CALCULATIONS'!BS1455-' CALCULATIONS'!BS1481-' CALCULATIONS'!BS1522-' CALCULATIONS'!BS1550</f>
        <v>174903878.45824707</v>
      </c>
      <c r="BI37" s="662">
        <f>BH37+' CALCULATIONS'!BT1242+' CALCULATIONS'!BT1379+' CALCULATIONS'!BT1455-' CALCULATIONS'!BT1481-' CALCULATIONS'!BT1522-' CALCULATIONS'!BT1550</f>
        <v>145148580.32948333</v>
      </c>
      <c r="BJ37" s="662">
        <f>BI37+' CALCULATIONS'!BU1242+' CALCULATIONS'!BU1379+' CALCULATIONS'!BU1455-' CALCULATIONS'!BU1481-' CALCULATIONS'!BU1522-' CALCULATIONS'!BU1550</f>
        <v>201184592.20570222</v>
      </c>
      <c r="BK37" s="662">
        <f>BJ37+' CALCULATIONS'!BV1242+' CALCULATIONS'!BV1379+' CALCULATIONS'!BV1455-' CALCULATIONS'!BV1481-' CALCULATIONS'!BV1522-' CALCULATIONS'!BV1550</f>
        <v>337479253.76752162</v>
      </c>
      <c r="BL37" s="417">
        <f t="shared" si="5"/>
        <v>12015461034.159145</v>
      </c>
    </row>
    <row r="38" spans="1:64" x14ac:dyDescent="0.25">
      <c r="A38" s="199" t="s">
        <v>461</v>
      </c>
      <c r="B38" s="169"/>
      <c r="C38" s="662">
        <f>' CALCULATIONS'!N758*' CALCULATIONS'!N927*' CALCULATIONS'!N3*' CALCULATIONS'!N2</f>
        <v>78796274.999999985</v>
      </c>
      <c r="D38" s="662">
        <f>C38+' CALCULATIONS'!O1197+' CALCULATIONS'!O1273+' CALCULATIONS'!O1334+' CALCULATIONS'!O1410-' CALCULATIONS'!O1466-' CALCULATIONS'!O1467-' CALCULATIONS'!O1490-' CALCULATIONS'!O1508-' CALCULATIONS'!O1507-' CALCULATIONS'!O1533-' CALCULATIONS'!O1532-' CALCULATIONS'!O1534</f>
        <v>286682254.44264865</v>
      </c>
      <c r="E38" s="662">
        <f>D38+' CALCULATIONS'!P1197+' CALCULATIONS'!P1273+' CALCULATIONS'!P1334+' CALCULATIONS'!P1410-' CALCULATIONS'!P1466-' CALCULATIONS'!P1467-' CALCULATIONS'!P1490-' CALCULATIONS'!P1508-' CALCULATIONS'!P1507-' CALCULATIONS'!P1533-' CALCULATIONS'!P1532-' CALCULATIONS'!P1534</f>
        <v>223369204.70123112</v>
      </c>
      <c r="F38" s="662">
        <f>E38+' CALCULATIONS'!Q1197+' CALCULATIONS'!Q1273+' CALCULATIONS'!Q1334+' CALCULATIONS'!Q1410-' CALCULATIONS'!Q1466-' CALCULATIONS'!Q1467-' CALCULATIONS'!Q1490-' CALCULATIONS'!Q1508-' CALCULATIONS'!Q1507-' CALCULATIONS'!Q1533-' CALCULATIONS'!Q1532-' CALCULATIONS'!Q1534</f>
        <v>139513420.02419931</v>
      </c>
      <c r="G38" s="662">
        <f>F38+' CALCULATIONS'!R1197+' CALCULATIONS'!R1273+' CALCULATIONS'!R1334+' CALCULATIONS'!R1410-' CALCULATIONS'!R1466-' CALCULATIONS'!R1467-' CALCULATIONS'!R1490-' CALCULATIONS'!R1508-' CALCULATIONS'!R1507-' CALCULATIONS'!R1533-' CALCULATIONS'!R1532-' CALCULATIONS'!R1534</f>
        <v>83675781.648786634</v>
      </c>
      <c r="H38" s="662">
        <f>G38+' CALCULATIONS'!S1197+' CALCULATIONS'!S1273+' CALCULATIONS'!S1334+' CALCULATIONS'!S1410-' CALCULATIONS'!S1466-' CALCULATIONS'!S1467-' CALCULATIONS'!S1490-' CALCULATIONS'!S1508-' CALCULATIONS'!S1507-' CALCULATIONS'!S1533-' CALCULATIONS'!S1532-' CALCULATIONS'!S1534</f>
        <v>171949493.09142303</v>
      </c>
      <c r="I38" s="662">
        <f>H38+' CALCULATIONS'!T1197+' CALCULATIONS'!T1273+' CALCULATIONS'!T1334+' CALCULATIONS'!T1410-' CALCULATIONS'!T1466-' CALCULATIONS'!T1467-' CALCULATIONS'!T1490-' CALCULATIONS'!T1508-' CALCULATIONS'!T1507-' CALCULATIONS'!T1533-' CALCULATIONS'!T1532-' CALCULATIONS'!T1534</f>
        <v>188097469.78466567</v>
      </c>
      <c r="J38" s="662">
        <f>I38+' CALCULATIONS'!U1197+' CALCULATIONS'!U1273+' CALCULATIONS'!U1334+' CALCULATIONS'!U1410-' CALCULATIONS'!U1466-' CALCULATIONS'!U1467-' CALCULATIONS'!U1490-' CALCULATIONS'!U1508-' CALCULATIONS'!U1507-' CALCULATIONS'!U1533-' CALCULATIONS'!U1532-' CALCULATIONS'!U1534</f>
        <v>166220517.98362839</v>
      </c>
      <c r="K38" s="662">
        <f>J38+' CALCULATIONS'!V1197+' CALCULATIONS'!V1273+' CALCULATIONS'!V1334+' CALCULATIONS'!V1410-' CALCULATIONS'!V1466-' CALCULATIONS'!V1467-' CALCULATIONS'!V1490-' CALCULATIONS'!V1508-' CALCULATIONS'!V1507-' CALCULATIONS'!V1533-' CALCULATIONS'!V1532-' CALCULATIONS'!V1534</f>
        <v>115551348.19846988</v>
      </c>
      <c r="L38" s="662">
        <f>K38+' CALCULATIONS'!W1197+' CALCULATIONS'!W1273+' CALCULATIONS'!W1334+' CALCULATIONS'!W1410-' CALCULATIONS'!W1466-' CALCULATIONS'!W1467-' CALCULATIONS'!W1490-' CALCULATIONS'!W1508-' CALCULATIONS'!W1507-' CALCULATIONS'!W1533-' CALCULATIONS'!W1532-' CALCULATIONS'!W1534</f>
        <v>138710211.96280417</v>
      </c>
      <c r="M38" s="662">
        <f>L38+' CALCULATIONS'!X1197+' CALCULATIONS'!X1273+' CALCULATIONS'!X1334+' CALCULATIONS'!X1410-' CALCULATIONS'!X1466-' CALCULATIONS'!X1467-' CALCULATIONS'!X1490-' CALCULATIONS'!X1508-' CALCULATIONS'!X1507-' CALCULATIONS'!X1533-' CALCULATIONS'!X1532-' CALCULATIONS'!X1534</f>
        <v>142254179.45969513</v>
      </c>
      <c r="N38" s="662">
        <f>M38+' CALCULATIONS'!Y1197+' CALCULATIONS'!Y1273+' CALCULATIONS'!Y1334+' CALCULATIONS'!Y1410-' CALCULATIONS'!Y1466-' CALCULATIONS'!Y1467-' CALCULATIONS'!Y1490-' CALCULATIONS'!Y1508-' CALCULATIONS'!Y1507-' CALCULATIONS'!Y1533-' CALCULATIONS'!Y1532-' CALCULATIONS'!Y1534</f>
        <v>192699801.69867331</v>
      </c>
      <c r="O38" s="662">
        <f>N38+' CALCULATIONS'!Z1197+' CALCULATIONS'!Z1273+' CALCULATIONS'!Z1334+' CALCULATIONS'!Z1410-' CALCULATIONS'!Z1466-' CALCULATIONS'!Z1467-' CALCULATIONS'!Z1490-' CALCULATIONS'!Z1508-' CALCULATIONS'!Z1507-' CALCULATIONS'!Z1533-' CALCULATIONS'!Z1532-' CALCULATIONS'!Z1534</f>
        <v>360020225.45810276</v>
      </c>
      <c r="P38" s="662">
        <f>O38+' CALCULATIONS'!AA1197+' CALCULATIONS'!AA1273+' CALCULATIONS'!AA1334+' CALCULATIONS'!AA1410-' CALCULATIONS'!AA1466-' CALCULATIONS'!AA1467-' CALCULATIONS'!AA1490-' CALCULATIONS'!AA1508-' CALCULATIONS'!AA1507-' CALCULATIONS'!AA1533-' CALCULATIONS'!AA1532-' CALCULATIONS'!AA1534</f>
        <v>364845357.74953669</v>
      </c>
      <c r="Q38" s="662">
        <f>P38+' CALCULATIONS'!AB1197+' CALCULATIONS'!AB1273+' CALCULATIONS'!AB1334+' CALCULATIONS'!AB1410-' CALCULATIONS'!AB1466-' CALCULATIONS'!AB1467-' CALCULATIONS'!AB1490-' CALCULATIONS'!AB1508-' CALCULATIONS'!AB1507-' CALCULATIONS'!AB1533-' CALCULATIONS'!AB1532-' CALCULATIONS'!AB1534</f>
        <v>289211437.96753538</v>
      </c>
      <c r="R38" s="662">
        <f>Q38+' CALCULATIONS'!AC1197+' CALCULATIONS'!AC1273+' CALCULATIONS'!AC1334+' CALCULATIONS'!AC1410-' CALCULATIONS'!AC1466-' CALCULATIONS'!AC1467-' CALCULATIONS'!AC1490-' CALCULATIONS'!AC1508-' CALCULATIONS'!AC1507-' CALCULATIONS'!AC1533-' CALCULATIONS'!AC1532-' CALCULATIONS'!AC1534</f>
        <v>226426110.57518888</v>
      </c>
      <c r="S38" s="662">
        <f>R38+' CALCULATIONS'!AD1197+' CALCULATIONS'!AD1273+' CALCULATIONS'!AD1334+' CALCULATIONS'!AD1410-' CALCULATIONS'!AD1466-' CALCULATIONS'!AD1467-' CALCULATIONS'!AD1490-' CALCULATIONS'!AD1508-' CALCULATIONS'!AD1507-' CALCULATIONS'!AD1533-' CALCULATIONS'!AD1532-' CALCULATIONS'!AD1534</f>
        <v>166709263.39054552</v>
      </c>
      <c r="T38" s="662">
        <f>S38+' CALCULATIONS'!AE1197+' CALCULATIONS'!AE1273+' CALCULATIONS'!AE1334+' CALCULATIONS'!AE1410-' CALCULATIONS'!AE1466-' CALCULATIONS'!AE1467-' CALCULATIONS'!AE1490-' CALCULATIONS'!AE1508-' CALCULATIONS'!AE1507-' CALCULATIONS'!AE1533-' CALCULATIONS'!AE1532-' CALCULATIONS'!AE1534</f>
        <v>184955307.19411236</v>
      </c>
      <c r="U38" s="662">
        <f>T38+' CALCULATIONS'!AF1197+' CALCULATIONS'!AF1273+' CALCULATIONS'!AF1334+' CALCULATIONS'!AF1410-' CALCULATIONS'!AF1466-' CALCULATIONS'!AF1467-' CALCULATIONS'!AF1490-' CALCULATIONS'!AF1508-' CALCULATIONS'!AF1507-' CALCULATIONS'!AF1533-' CALCULATIONS'!AF1532-' CALCULATIONS'!AF1534</f>
        <v>176653271.71602362</v>
      </c>
      <c r="V38" s="662">
        <f>U38+' CALCULATIONS'!AG1197+' CALCULATIONS'!AG1273+' CALCULATIONS'!AG1334+' CALCULATIONS'!AG1410-' CALCULATIONS'!AG1466-' CALCULATIONS'!AG1467-' CALCULATIONS'!AG1490-' CALCULATIONS'!AG1508-' CALCULATIONS'!AG1507-' CALCULATIONS'!AG1533-' CALCULATIONS'!AG1532-' CALCULATIONS'!AG1534</f>
        <v>182131381.63162217</v>
      </c>
      <c r="W38" s="662">
        <f>V38+' CALCULATIONS'!AH1197+' CALCULATIONS'!AH1273+' CALCULATIONS'!AH1334+' CALCULATIONS'!AH1410-' CALCULATIONS'!AH1466-' CALCULATIONS'!AH1467-' CALCULATIONS'!AH1490-' CALCULATIONS'!AH1508-' CALCULATIONS'!AH1507-' CALCULATIONS'!AH1533-' CALCULATIONS'!AH1532-' CALCULATIONS'!AH1534</f>
        <v>121389455.0813027</v>
      </c>
      <c r="X38" s="662">
        <f>W38+' CALCULATIONS'!AI1197+' CALCULATIONS'!AI1273+' CALCULATIONS'!AI1334+' CALCULATIONS'!AI1410-' CALCULATIONS'!AI1466-' CALCULATIONS'!AI1467-' CALCULATIONS'!AI1490-' CALCULATIONS'!AI1508-' CALCULATIONS'!AI1507-' CALCULATIONS'!AI1533-' CALCULATIONS'!AI1532-' CALCULATIONS'!AI1534</f>
        <v>203800189.34461129</v>
      </c>
      <c r="Y38" s="662">
        <f>X38+' CALCULATIONS'!AJ1197+' CALCULATIONS'!AJ1273+' CALCULATIONS'!AJ1334+' CALCULATIONS'!AJ1410-' CALCULATIONS'!AJ1466-' CALCULATIONS'!AJ1467-' CALCULATIONS'!AJ1490-' CALCULATIONS'!AJ1508-' CALCULATIONS'!AJ1507-' CALCULATIONS'!AJ1533-' CALCULATIONS'!AJ1532-' CALCULATIONS'!AJ1534</f>
        <v>163126334.15156421</v>
      </c>
      <c r="Z38" s="662">
        <f>Y38+' CALCULATIONS'!AK1197+' CALCULATIONS'!AK1273+' CALCULATIONS'!AK1334+' CALCULATIONS'!AK1410-' CALCULATIONS'!AK1466-' CALCULATIONS'!AK1467-' CALCULATIONS'!AK1490-' CALCULATIONS'!AK1508-' CALCULATIONS'!AK1507-' CALCULATIONS'!AK1533-' CALCULATIONS'!AK1532-' CALCULATIONS'!AK1534</f>
        <v>232963290.38139141</v>
      </c>
      <c r="AA38" s="662">
        <f>Z38+' CALCULATIONS'!AL1197+' CALCULATIONS'!AL1273+' CALCULATIONS'!AL1334+' CALCULATIONS'!AL1410-' CALCULATIONS'!AL1466-' CALCULATIONS'!AL1467-' CALCULATIONS'!AL1490-' CALCULATIONS'!AL1508-' CALCULATIONS'!AL1507-' CALCULATIONS'!AL1533-' CALCULATIONS'!AL1532-' CALCULATIONS'!AL1534</f>
        <v>359577375.20630401</v>
      </c>
      <c r="AB38" s="662">
        <f>AA38+' CALCULATIONS'!AM1197+' CALCULATIONS'!AM1273+' CALCULATIONS'!AM1334+' CALCULATIONS'!AM1410-' CALCULATIONS'!AM1466-' CALCULATIONS'!AM1467-' CALCULATIONS'!AM1490-' CALCULATIONS'!AM1508-' CALCULATIONS'!AM1507-' CALCULATIONS'!AM1533-' CALCULATIONS'!AM1532-' CALCULATIONS'!AM1534</f>
        <v>337836509.52237391</v>
      </c>
      <c r="AC38" s="662">
        <f>AB38+' CALCULATIONS'!AN1197+' CALCULATIONS'!AN1273+' CALCULATIONS'!AN1334+' CALCULATIONS'!AN1410-' CALCULATIONS'!AN1466-' CALCULATIONS'!AN1467-' CALCULATIONS'!AN1490-' CALCULATIONS'!AN1508-' CALCULATIONS'!AN1507-' CALCULATIONS'!AN1533-' CALCULATIONS'!AN1532-' CALCULATIONS'!AN1534</f>
        <v>234728286.33651766</v>
      </c>
      <c r="AD38" s="662">
        <f>AC38+' CALCULATIONS'!AO1197+' CALCULATIONS'!AO1273+' CALCULATIONS'!AO1334+' CALCULATIONS'!AO1410-' CALCULATIONS'!AO1466-' CALCULATIONS'!AO1467-' CALCULATIONS'!AO1490-' CALCULATIONS'!AO1508-' CALCULATIONS'!AO1507-' CALCULATIONS'!AO1533-' CALCULATIONS'!AO1532-' CALCULATIONS'!AO1534</f>
        <v>206421657.70086905</v>
      </c>
      <c r="AE38" s="662">
        <f>AD38+' CALCULATIONS'!AP1197+' CALCULATIONS'!AP1273+' CALCULATIONS'!AP1334+' CALCULATIONS'!AP1410-' CALCULATIONS'!AP1466-' CALCULATIONS'!AP1467-' CALCULATIONS'!AP1490-' CALCULATIONS'!AP1508-' CALCULATIONS'!AP1507-' CALCULATIONS'!AP1533-' CALCULATIONS'!AP1532-' CALCULATIONS'!AP1534</f>
        <v>138211751.40077955</v>
      </c>
      <c r="AF38" s="662">
        <f>AE38+' CALCULATIONS'!AQ1197+' CALCULATIONS'!AQ1273+' CALCULATIONS'!AQ1334+' CALCULATIONS'!AQ1410-' CALCULATIONS'!AQ1466-' CALCULATIONS'!AQ1467-' CALCULATIONS'!AQ1490-' CALCULATIONS'!AQ1508-' CALCULATIONS'!AQ1507-' CALCULATIONS'!AQ1533-' CALCULATIONS'!AQ1532-' CALCULATIONS'!AQ1534</f>
        <v>289504177.1775772</v>
      </c>
      <c r="AG38" s="662">
        <f>AF38+' CALCULATIONS'!AR1197+' CALCULATIONS'!AR1273+' CALCULATIONS'!AR1334+' CALCULATIONS'!AR1410-' CALCULATIONS'!AR1466-' CALCULATIONS'!AR1467-' CALCULATIONS'!AR1490-' CALCULATIONS'!AR1508-' CALCULATIONS'!AR1507-' CALCULATIONS'!AR1533-' CALCULATIONS'!AR1532-' CALCULATIONS'!AR1534</f>
        <v>357202478.68697721</v>
      </c>
      <c r="AH38" s="662">
        <f>AG38+' CALCULATIONS'!AS1197+' CALCULATIONS'!AS1273+' CALCULATIONS'!AS1334+' CALCULATIONS'!AS1410-' CALCULATIONS'!AS1466-' CALCULATIONS'!AS1467-' CALCULATIONS'!AS1490-' CALCULATIONS'!AS1508-' CALCULATIONS'!AS1507-' CALCULATIONS'!AS1533-' CALCULATIONS'!AS1532-' CALCULATIONS'!AS1534</f>
        <v>238379768.00814402</v>
      </c>
      <c r="AI38" s="662">
        <f>AH38+' CALCULATIONS'!AT1197+' CALCULATIONS'!AT1273+' CALCULATIONS'!AT1334+' CALCULATIONS'!AT1410-' CALCULATIONS'!AT1466-' CALCULATIONS'!AT1467-' CALCULATIONS'!AT1490-' CALCULATIONS'!AT1508-' CALCULATIONS'!AT1507-' CALCULATIONS'!AT1533-' CALCULATIONS'!AT1532-' CALCULATIONS'!AT1534</f>
        <v>173120177.93671548</v>
      </c>
      <c r="AJ38" s="662">
        <f>AI38+' CALCULATIONS'!AU1197+' CALCULATIONS'!AU1273+' CALCULATIONS'!AU1334+' CALCULATIONS'!AU1410-' CALCULATIONS'!AU1466-' CALCULATIONS'!AU1467-' CALCULATIONS'!AU1490-' CALCULATIONS'!AU1508-' CALCULATIONS'!AU1507-' CALCULATIONS'!AU1533-' CALCULATIONS'!AU1532-' CALCULATIONS'!AU1534</f>
        <v>217475541.23583224</v>
      </c>
      <c r="AK38" s="662">
        <f>AJ38+' CALCULATIONS'!AV1197+' CALCULATIONS'!AV1273+' CALCULATIONS'!AV1334+' CALCULATIONS'!AV1410-' CALCULATIONS'!AV1466-' CALCULATIONS'!AV1467-' CALCULATIONS'!AV1490-' CALCULATIONS'!AV1508-' CALCULATIONS'!AV1507-' CALCULATIONS'!AV1533-' CALCULATIONS'!AV1532-' CALCULATIONS'!AV1534</f>
        <v>174136673.1723274</v>
      </c>
      <c r="AL38" s="662">
        <f>AK38+' CALCULATIONS'!AW1197+' CALCULATIONS'!AW1273+' CALCULATIONS'!AW1334+' CALCULATIONS'!AW1410-' CALCULATIONS'!AW1466-' CALCULATIONS'!AW1467-' CALCULATIONS'!AW1490-' CALCULATIONS'!AW1508-' CALCULATIONS'!AW1507-' CALCULATIONS'!AW1533-' CALCULATIONS'!AW1532-' CALCULATIONS'!AW1534</f>
        <v>226275536.78480592</v>
      </c>
      <c r="AM38" s="662">
        <f>AL38+' CALCULATIONS'!AX1197+' CALCULATIONS'!AX1273+' CALCULATIONS'!AX1334+' CALCULATIONS'!AX1410-' CALCULATIONS'!AX1466-' CALCULATIONS'!AX1467-' CALCULATIONS'!AX1490-' CALCULATIONS'!AX1508-' CALCULATIONS'!AX1507-' CALCULATIONS'!AX1533-' CALCULATIONS'!AX1532-' CALCULATIONS'!AX1534</f>
        <v>330497571.09870321</v>
      </c>
      <c r="AN38" s="662">
        <f>AM38+' CALCULATIONS'!AY1197+' CALCULATIONS'!AY1273+' CALCULATIONS'!AY1334+' CALCULATIONS'!AY1410-' CALCULATIONS'!AY1466-' CALCULATIONS'!AY1467-' CALCULATIONS'!AY1490-' CALCULATIONS'!AY1508-' CALCULATIONS'!AY1507-' CALCULATIONS'!AY1533-' CALCULATIONS'!AY1532-' CALCULATIONS'!AY1534</f>
        <v>303101587.67192674</v>
      </c>
      <c r="AO38" s="662">
        <f>AN38+' CALCULATIONS'!AZ1197+' CALCULATIONS'!AZ1273+' CALCULATIONS'!AZ1334+' CALCULATIONS'!AZ1410-' CALCULATIONS'!AZ1466-' CALCULATIONS'!AZ1467-' CALCULATIONS'!AZ1490-' CALCULATIONS'!AZ1508-' CALCULATIONS'!AZ1507-' CALCULATIONS'!AZ1533-' CALCULATIONS'!AZ1532-' CALCULATIONS'!AZ1534</f>
        <v>252608008.83646506</v>
      </c>
      <c r="AP38" s="662">
        <f>AO38+' CALCULATIONS'!BA1197+' CALCULATIONS'!BA1273+' CALCULATIONS'!BA1334+' CALCULATIONS'!BA1410-' CALCULATIONS'!BA1466-' CALCULATIONS'!BA1467-' CALCULATIONS'!BA1490-' CALCULATIONS'!BA1508-' CALCULATIONS'!BA1507-' CALCULATIONS'!BA1533-' CALCULATIONS'!BA1532-' CALCULATIONS'!BA1534</f>
        <v>237150409.44049102</v>
      </c>
      <c r="AQ38" s="662">
        <f>AP38+' CALCULATIONS'!BB1197+' CALCULATIONS'!BB1273+' CALCULATIONS'!BB1334+' CALCULATIONS'!BB1410-' CALCULATIONS'!BB1466-' CALCULATIONS'!BB1467-' CALCULATIONS'!BB1490-' CALCULATIONS'!BB1508-' CALCULATIONS'!BB1507-' CALCULATIONS'!BB1533-' CALCULATIONS'!BB1532-' CALCULATIONS'!BB1534</f>
        <v>186896138.39501634</v>
      </c>
      <c r="AR38" s="662">
        <f>AQ38+' CALCULATIONS'!BC1197+' CALCULATIONS'!BC1273+' CALCULATIONS'!BC1334+' CALCULATIONS'!BC1410-' CALCULATIONS'!BC1466-' CALCULATIONS'!BC1467-' CALCULATIONS'!BC1490-' CALCULATIONS'!BC1508-' CALCULATIONS'!BC1507-' CALCULATIONS'!BC1533-' CALCULATIONS'!BC1532-' CALCULATIONS'!BC1534</f>
        <v>315913510.89624715</v>
      </c>
      <c r="AS38" s="662">
        <f>AR38+' CALCULATIONS'!BD1197+' CALCULATIONS'!BD1273+' CALCULATIONS'!BD1334+' CALCULATIONS'!BD1410-' CALCULATIONS'!BD1466-' CALCULATIONS'!BD1467-' CALCULATIONS'!BD1490-' CALCULATIONS'!BD1508-' CALCULATIONS'!BD1507-' CALCULATIONS'!BD1533-' CALCULATIONS'!BD1532-' CALCULATIONS'!BD1534</f>
        <v>372634054.82742625</v>
      </c>
      <c r="AT38" s="662">
        <f>AS38+' CALCULATIONS'!BE1197+' CALCULATIONS'!BE1273+' CALCULATIONS'!BE1334+' CALCULATIONS'!BE1410-' CALCULATIONS'!BE1466-' CALCULATIONS'!BE1467-' CALCULATIONS'!BE1490-' CALCULATIONS'!BE1508-' CALCULATIONS'!BE1507-' CALCULATIONS'!BE1533-' CALCULATIONS'!BE1532-' CALCULATIONS'!BE1534</f>
        <v>314616570.98931831</v>
      </c>
      <c r="AU38" s="662">
        <f>AT38+' CALCULATIONS'!BF1197+' CALCULATIONS'!BF1273+' CALCULATIONS'!BF1334+' CALCULATIONS'!BF1410-' CALCULATIONS'!BF1466-' CALCULATIONS'!BF1467-' CALCULATIONS'!BF1490-' CALCULATIONS'!BF1508-' CALCULATIONS'!BF1507-' CALCULATIONS'!BF1533-' CALCULATIONS'!BF1532-' CALCULATIONS'!BF1534</f>
        <v>233129175.51133853</v>
      </c>
      <c r="AV38" s="662">
        <f>AU38+' CALCULATIONS'!BG1197+' CALCULATIONS'!BG1273+' CALCULATIONS'!BG1334+' CALCULATIONS'!BG1410-' CALCULATIONS'!BG1466-' CALCULATIONS'!BG1467-' CALCULATIONS'!BG1490-' CALCULATIONS'!BG1508-' CALCULATIONS'!BG1507-' CALCULATIONS'!BG1533-' CALCULATIONS'!BG1532-' CALCULATIONS'!BG1534</f>
        <v>238823296.51348701</v>
      </c>
      <c r="AW38" s="662">
        <f>AV38+' CALCULATIONS'!BH1197+' CALCULATIONS'!BH1273+' CALCULATIONS'!BH1334+' CALCULATIONS'!BH1410-' CALCULATIONS'!BH1466-' CALCULATIONS'!BH1467-' CALCULATIONS'!BH1490-' CALCULATIONS'!BH1508-' CALCULATIONS'!BH1507-' CALCULATIONS'!BH1533-' CALCULATIONS'!BH1532-' CALCULATIONS'!BH1534</f>
        <v>195916373.62043756</v>
      </c>
      <c r="AX38" s="662">
        <f>AW38+' CALCULATIONS'!BI1197+' CALCULATIONS'!BI1273+' CALCULATIONS'!BI1334+' CALCULATIONS'!BI1410-' CALCULATIONS'!BI1466-' CALCULATIONS'!BI1467-' CALCULATIONS'!BI1490-' CALCULATIONS'!BI1508-' CALCULATIONS'!BI1507-' CALCULATIONS'!BI1533-' CALCULATIONS'!BI1532-' CALCULATIONS'!BI1534</f>
        <v>255821343.01396355</v>
      </c>
      <c r="AY38" s="662">
        <f>AX38+' CALCULATIONS'!BJ1197+' CALCULATIONS'!BJ1273+' CALCULATIONS'!BJ1334+' CALCULATIONS'!BJ1410-' CALCULATIONS'!BJ1466-' CALCULATIONS'!BJ1467-' CALCULATIONS'!BJ1490-' CALCULATIONS'!BJ1508-' CALCULATIONS'!BJ1507-' CALCULATIONS'!BJ1533-' CALCULATIONS'!BJ1532-' CALCULATIONS'!BJ1534</f>
        <v>362918649.53119987</v>
      </c>
      <c r="AZ38" s="662">
        <f>AY38+' CALCULATIONS'!BK1197+' CALCULATIONS'!BK1273+' CALCULATIONS'!BK1334+' CALCULATIONS'!BK1410-' CALCULATIONS'!BK1466-' CALCULATIONS'!BK1467-' CALCULATIONS'!BK1490-' CALCULATIONS'!BK1508-' CALCULATIONS'!BK1507-' CALCULATIONS'!BK1533-' CALCULATIONS'!BK1532-' CALCULATIONS'!BK1534</f>
        <v>323206626.83799338</v>
      </c>
      <c r="BA38" s="662">
        <f>AZ38+' CALCULATIONS'!BL1197+' CALCULATIONS'!BL1273+' CALCULATIONS'!BL1334+' CALCULATIONS'!BL1410-' CALCULATIONS'!BL1466-' CALCULATIONS'!BL1467-' CALCULATIONS'!BL1490-' CALCULATIONS'!BL1508-' CALCULATIONS'!BL1507-' CALCULATIONS'!BL1533-' CALCULATIONS'!BL1532-' CALCULATIONS'!BL1534</f>
        <v>245301849.44431168</v>
      </c>
      <c r="BB38" s="662">
        <f>BA38+' CALCULATIONS'!BM1197+' CALCULATIONS'!BM1273+' CALCULATIONS'!BM1334+' CALCULATIONS'!BM1410-' CALCULATIONS'!BM1466-' CALCULATIONS'!BM1467-' CALCULATIONS'!BM1490-' CALCULATIONS'!BM1508-' CALCULATIONS'!BM1507-' CALCULATIONS'!BM1533-' CALCULATIONS'!BM1532-' CALCULATIONS'!BM1534</f>
        <v>238492194.35046396</v>
      </c>
      <c r="BC38" s="662">
        <f>BB38+' CALCULATIONS'!BN1197+' CALCULATIONS'!BN1273+' CALCULATIONS'!BN1334+' CALCULATIONS'!BN1410-' CALCULATIONS'!BN1466-' CALCULATIONS'!BN1467-' CALCULATIONS'!BN1490-' CALCULATIONS'!BN1508-' CALCULATIONS'!BN1507-' CALCULATIONS'!BN1533-' CALCULATIONS'!BN1532-' CALCULATIONS'!BN1534</f>
        <v>173556885.54071558</v>
      </c>
      <c r="BD38" s="662">
        <f>BC38+' CALCULATIONS'!BO1197+' CALCULATIONS'!BO1273+' CALCULATIONS'!BO1334+' CALCULATIONS'!BO1410-' CALCULATIONS'!BO1466-' CALCULATIONS'!BO1467-' CALCULATIONS'!BO1490-' CALCULATIONS'!BO1508-' CALCULATIONS'!BO1507-' CALCULATIONS'!BO1533-' CALCULATIONS'!BO1532-' CALCULATIONS'!BO1534</f>
        <v>348290140.53917646</v>
      </c>
      <c r="BE38" s="662">
        <f>BD38+' CALCULATIONS'!BP1197+' CALCULATIONS'!BP1273+' CALCULATIONS'!BP1334+' CALCULATIONS'!BP1410-' CALCULATIONS'!BP1466-' CALCULATIONS'!BP1467-' CALCULATIONS'!BP1490-' CALCULATIONS'!BP1508-' CALCULATIONS'!BP1507-' CALCULATIONS'!BP1533-' CALCULATIONS'!BP1532-' CALCULATIONS'!BP1534</f>
        <v>408013294.6114589</v>
      </c>
      <c r="BF38" s="662">
        <f>BE38+' CALCULATIONS'!BQ1197+' CALCULATIONS'!BQ1273+' CALCULATIONS'!BQ1334+' CALCULATIONS'!BQ1410-' CALCULATIONS'!BQ1466-' CALCULATIONS'!BQ1467-' CALCULATIONS'!BQ1490-' CALCULATIONS'!BQ1508-' CALCULATIONS'!BQ1507-' CALCULATIONS'!BQ1533-' CALCULATIONS'!BQ1532-' CALCULATIONS'!BQ1534</f>
        <v>330238963.97437531</v>
      </c>
      <c r="BG38" s="662">
        <f>BF38+' CALCULATIONS'!BR1197+' CALCULATIONS'!BR1273+' CALCULATIONS'!BR1334+' CALCULATIONS'!BR1410-' CALCULATIONS'!BR1466-' CALCULATIONS'!BR1467-' CALCULATIONS'!BR1490-' CALCULATIONS'!BR1508-' CALCULATIONS'!BR1507-' CALCULATIONS'!BR1533-' CALCULATIONS'!BR1532-' CALCULATIONS'!BR1534</f>
        <v>247511829.75085667</v>
      </c>
      <c r="BH38" s="662">
        <f>BG38+' CALCULATIONS'!BS1197+' CALCULATIONS'!BS1273+' CALCULATIONS'!BS1334+' CALCULATIONS'!BS1410-' CALCULATIONS'!BS1466-' CALCULATIONS'!BS1467-' CALCULATIONS'!BS1490-' CALCULATIONS'!BS1508-' CALCULATIONS'!BS1507-' CALCULATIONS'!BS1533-' CALCULATIONS'!BS1532-' CALCULATIONS'!BS1534</f>
        <v>337184102.85427296</v>
      </c>
      <c r="BI38" s="662">
        <f>BH38+' CALCULATIONS'!BT1197+' CALCULATIONS'!BT1273+' CALCULATIONS'!BT1334+' CALCULATIONS'!BT1410-' CALCULATIONS'!BT1466-' CALCULATIONS'!BT1467-' CALCULATIONS'!BT1490-' CALCULATIONS'!BT1508-' CALCULATIONS'!BT1507-' CALCULATIONS'!BT1533-' CALCULATIONS'!BT1532-' CALCULATIONS'!BT1534</f>
        <v>307466331.77308464</v>
      </c>
      <c r="BJ38" s="662">
        <f>BI38+' CALCULATIONS'!BU1197+' CALCULATIONS'!BU1273+' CALCULATIONS'!BU1334+' CALCULATIONS'!BU1410-' CALCULATIONS'!BU1466-' CALCULATIONS'!BU1467-' CALCULATIONS'!BU1490-' CALCULATIONS'!BU1508-' CALCULATIONS'!BU1507-' CALCULATIONS'!BU1533-' CALCULATIONS'!BU1532-' CALCULATIONS'!BU1534</f>
        <v>379564681.05534345</v>
      </c>
      <c r="BK38" s="662">
        <f>BJ38+' CALCULATIONS'!BV1197+' CALCULATIONS'!BV1273+' CALCULATIONS'!BV1334+' CALCULATIONS'!BV1410-' CALCULATIONS'!BV1466-' CALCULATIONS'!BV1467-' CALCULATIONS'!BV1490-' CALCULATIONS'!BV1508-' CALCULATIONS'!BV1507-' CALCULATIONS'!BV1533-' CALCULATIONS'!BV1532-' CALCULATIONS'!BV1534</f>
        <v>523924531.72128278</v>
      </c>
      <c r="BL38" s="417">
        <f t="shared" si="5"/>
        <v>15015399638.606344</v>
      </c>
    </row>
    <row r="39" spans="1:64" x14ac:dyDescent="0.25">
      <c r="A39" s="200" t="s">
        <v>164</v>
      </c>
      <c r="B39" s="169" t="s">
        <v>158</v>
      </c>
      <c r="C39" s="662">
        <f>' CALCULATIONS'!N765*' CALCULATIONS'!N898</f>
        <v>29055000</v>
      </c>
      <c r="D39" s="662">
        <f>C39+' CALCULATIONS'!O1212+' CALCULATIONS'!O1288+' CALCULATIONS'!O1349+' CALCULATIONS'!O1425-' CALCULATIONS'!O1471-' CALCULATIONS'!O1472-' CALCULATIONS'!O1494-' CALCULATIONS'!O1513-' CALCULATIONS'!O1512-' CALCULATIONS'!O1539-' CALCULATIONS'!O1538-' CALCULATIONS'!O1540</f>
        <v>127657979.64835005</v>
      </c>
      <c r="E39" s="662">
        <f>D39+' CALCULATIONS'!P1212+' CALCULATIONS'!P1288+' CALCULATIONS'!P1349+' CALCULATIONS'!P1425-' CALCULATIONS'!P1471-' CALCULATIONS'!P1472-' CALCULATIONS'!P1494-' CALCULATIONS'!P1513-' CALCULATIONS'!P1512-' CALCULATIONS'!P1539-' CALCULATIONS'!P1538-' CALCULATIONS'!P1540</f>
        <v>99438168.929976866</v>
      </c>
      <c r="F39" s="662">
        <f>E39+' CALCULATIONS'!Q1212+' CALCULATIONS'!Q1288+' CALCULATIONS'!Q1349+' CALCULATIONS'!Q1425-' CALCULATIONS'!Q1471-' CALCULATIONS'!Q1472-' CALCULATIONS'!Q1494-' CALCULATIONS'!Q1513-' CALCULATIONS'!Q1512-' CALCULATIONS'!Q1539-' CALCULATIONS'!Q1538-' CALCULATIONS'!Q1540</f>
        <v>63745325.779808313</v>
      </c>
      <c r="G39" s="662">
        <f>F39+' CALCULATIONS'!R1212+' CALCULATIONS'!R1288+' CALCULATIONS'!R1349+' CALCULATIONS'!R1425-' CALCULATIONS'!R1471-' CALCULATIONS'!R1472-' CALCULATIONS'!R1494-' CALCULATIONS'!R1513-' CALCULATIONS'!R1512-' CALCULATIONS'!R1539-' CALCULATIONS'!R1538-' CALCULATIONS'!R1540</f>
        <v>36011653.253852427</v>
      </c>
      <c r="H39" s="662">
        <f>G39+' CALCULATIONS'!S1212+' CALCULATIONS'!S1288+' CALCULATIONS'!S1349+' CALCULATIONS'!S1425-' CALCULATIONS'!S1471-' CALCULATIONS'!S1472-' CALCULATIONS'!S1494-' CALCULATIONS'!S1513-' CALCULATIONS'!S1512-' CALCULATIONS'!S1539-' CALCULATIONS'!S1538-' CALCULATIONS'!S1540</f>
        <v>132505033.17303704</v>
      </c>
      <c r="I39" s="662">
        <f>H39+' CALCULATIONS'!T1212+' CALCULATIONS'!T1288+' CALCULATIONS'!T1349+' CALCULATIONS'!T1425-' CALCULATIONS'!T1471-' CALCULATIONS'!T1472-' CALCULATIONS'!T1494-' CALCULATIONS'!T1513-' CALCULATIONS'!T1512-' CALCULATIONS'!T1539-' CALCULATIONS'!T1538-' CALCULATIONS'!T1540</f>
        <v>140887976.26055154</v>
      </c>
      <c r="J39" s="662">
        <f>I39+' CALCULATIONS'!U1212+' CALCULATIONS'!U1288+' CALCULATIONS'!U1349+' CALCULATIONS'!U1425-' CALCULATIONS'!U1471-' CALCULATIONS'!U1472-' CALCULATIONS'!U1494-' CALCULATIONS'!U1513-' CALCULATIONS'!U1512-' CALCULATIONS'!U1539-' CALCULATIONS'!U1538-' CALCULATIONS'!U1540</f>
        <v>114720524.29671989</v>
      </c>
      <c r="K39" s="662">
        <f>J39+' CALCULATIONS'!V1212+' CALCULATIONS'!V1288+' CALCULATIONS'!V1349+' CALCULATIONS'!V1425-' CALCULATIONS'!V1471-' CALCULATIONS'!V1472-' CALCULATIONS'!V1494-' CALCULATIONS'!V1513-' CALCULATIONS'!V1512-' CALCULATIONS'!V1539-' CALCULATIONS'!V1538-' CALCULATIONS'!V1540</f>
        <v>80583200.995484948</v>
      </c>
      <c r="L39" s="662">
        <f>K39+' CALCULATIONS'!W1212+' CALCULATIONS'!W1288+' CALCULATIONS'!W1349+' CALCULATIONS'!W1425-' CALCULATIONS'!W1471-' CALCULATIONS'!W1472-' CALCULATIONS'!W1494-' CALCULATIONS'!W1513-' CALCULATIONS'!W1512-' CALCULATIONS'!W1539-' CALCULATIONS'!W1538-' CALCULATIONS'!W1540</f>
        <v>100696616.86242358</v>
      </c>
      <c r="M39" s="662">
        <f>L39+' CALCULATIONS'!X1212+' CALCULATIONS'!X1288+' CALCULATIONS'!X1349+' CALCULATIONS'!X1425-' CALCULATIONS'!X1471-' CALCULATIONS'!X1472-' CALCULATIONS'!X1494-' CALCULATIONS'!X1513-' CALCULATIONS'!X1512-' CALCULATIONS'!X1539-' CALCULATIONS'!X1538-' CALCULATIONS'!X1540</f>
        <v>94391405.525472373</v>
      </c>
      <c r="N39" s="662">
        <f>M39+' CALCULATIONS'!Y1212+' CALCULATIONS'!Y1288+' CALCULATIONS'!Y1349+' CALCULATIONS'!Y1425-' CALCULATIONS'!Y1471-' CALCULATIONS'!Y1472-' CALCULATIONS'!Y1494-' CALCULATIONS'!Y1513-' CALCULATIONS'!Y1512-' CALCULATIONS'!Y1539-' CALCULATIONS'!Y1538-' CALCULATIONS'!Y1540</f>
        <v>100444779.36710072</v>
      </c>
      <c r="O39" s="662">
        <f>N39+' CALCULATIONS'!Z1212+' CALCULATIONS'!Z1288+' CALCULATIONS'!Z1349+' CALCULATIONS'!Z1425-' CALCULATIONS'!Z1471-' CALCULATIONS'!Z1472-' CALCULATIONS'!Z1494-' CALCULATIONS'!Z1513-' CALCULATIONS'!Z1512-' CALCULATIONS'!Z1539-' CALCULATIONS'!Z1538-' CALCULATIONS'!Z1540</f>
        <v>132850063.31043883</v>
      </c>
      <c r="P39" s="662">
        <f>O39+' CALCULATIONS'!AA1212+' CALCULATIONS'!AA1288+' CALCULATIONS'!AA1349+' CALCULATIONS'!AA1425-' CALCULATIONS'!AA1471-' CALCULATIONS'!AA1472-' CALCULATIONS'!AA1494-' CALCULATIONS'!AA1513-' CALCULATIONS'!AA1512-' CALCULATIONS'!AA1539-' CALCULATIONS'!AA1538-' CALCULATIONS'!AA1540</f>
        <v>150404316.3043558</v>
      </c>
      <c r="Q39" s="662">
        <f>P39+' CALCULATIONS'!AB1212+' CALCULATIONS'!AB1288+' CALCULATIONS'!AB1349+' CALCULATIONS'!AB1425-' CALCULATIONS'!AB1471-' CALCULATIONS'!AB1472-' CALCULATIONS'!AB1494-' CALCULATIONS'!AB1513-' CALCULATIONS'!AB1512-' CALCULATIONS'!AB1539-' CALCULATIONS'!AB1538-' CALCULATIONS'!AB1540</f>
        <v>115480504.96036372</v>
      </c>
      <c r="R39" s="662">
        <f>Q39+' CALCULATIONS'!AC1212+' CALCULATIONS'!AC1288+' CALCULATIONS'!AC1349+' CALCULATIONS'!AC1425-' CALCULATIONS'!AC1471-' CALCULATIONS'!AC1472-' CALCULATIONS'!AC1494-' CALCULATIONS'!AC1513-' CALCULATIONS'!AC1512-' CALCULATIONS'!AC1539-' CALCULATIONS'!AC1538-' CALCULATIONS'!AC1540</f>
        <v>95234204.13029483</v>
      </c>
      <c r="S39" s="662">
        <f>R39+' CALCULATIONS'!AD1212+' CALCULATIONS'!AD1288+' CALCULATIONS'!AD1349+' CALCULATIONS'!AD1425-' CALCULATIONS'!AD1471-' CALCULATIONS'!AD1472-' CALCULATIONS'!AD1494-' CALCULATIONS'!AD1513-' CALCULATIONS'!AD1512-' CALCULATIONS'!AD1539-' CALCULATIONS'!AD1538-' CALCULATIONS'!AD1540</f>
        <v>64675859.3361146</v>
      </c>
      <c r="T39" s="662">
        <f>S39+' CALCULATIONS'!AE1212+' CALCULATIONS'!AE1288+' CALCULATIONS'!AE1349+' CALCULATIONS'!AE1425-' CALCULATIONS'!AE1471-' CALCULATIONS'!AE1472-' CALCULATIONS'!AE1494-' CALCULATIONS'!AE1513-' CALCULATIONS'!AE1512-' CALCULATIONS'!AE1539-' CALCULATIONS'!AE1538-' CALCULATIONS'!AE1540</f>
        <v>96994925.353907719</v>
      </c>
      <c r="U39" s="662">
        <f>T39+' CALCULATIONS'!AF1212+' CALCULATIONS'!AF1288+' CALCULATIONS'!AF1349+' CALCULATIONS'!AF1425-' CALCULATIONS'!AF1471-' CALCULATIONS'!AF1472-' CALCULATIONS'!AF1494-' CALCULATIONS'!AF1513-' CALCULATIONS'!AF1512-' CALCULATIONS'!AF1539-' CALCULATIONS'!AF1538-' CALCULATIONS'!AF1540</f>
        <v>121123403.27470085</v>
      </c>
      <c r="V39" s="662">
        <f>U39+' CALCULATIONS'!AG1212+' CALCULATIONS'!AG1288+' CALCULATIONS'!AG1349+' CALCULATIONS'!AG1425-' CALCULATIONS'!AG1471-' CALCULATIONS'!AG1472-' CALCULATIONS'!AG1494-' CALCULATIONS'!AG1513-' CALCULATIONS'!AG1512-' CALCULATIONS'!AG1539-' CALCULATIONS'!AG1538-' CALCULATIONS'!AG1540</f>
        <v>102799905.79685219</v>
      </c>
      <c r="W39" s="662">
        <f>V39+' CALCULATIONS'!AH1212+' CALCULATIONS'!AH1288+' CALCULATIONS'!AH1349+' CALCULATIONS'!AH1425-' CALCULATIONS'!AH1471-' CALCULATIONS'!AH1472-' CALCULATIONS'!AH1494-' CALCULATIONS'!AH1513-' CALCULATIONS'!AH1512-' CALCULATIONS'!AH1539-' CALCULATIONS'!AH1538-' CALCULATIONS'!AH1540</f>
        <v>70620460.042060688</v>
      </c>
      <c r="X39" s="662">
        <f>W39+' CALCULATIONS'!AI1212+' CALCULATIONS'!AI1288+' CALCULATIONS'!AI1349+' CALCULATIONS'!AI1425-' CALCULATIONS'!AI1471-' CALCULATIONS'!AI1472-' CALCULATIONS'!AI1494-' CALCULATIONS'!AI1513-' CALCULATIONS'!AI1512-' CALCULATIONS'!AI1539-' CALCULATIONS'!AI1538-' CALCULATIONS'!AI1540</f>
        <v>83379956.50229238</v>
      </c>
      <c r="Y39" s="662">
        <f>X39+' CALCULATIONS'!AJ1212+' CALCULATIONS'!AJ1288+' CALCULATIONS'!AJ1349+' CALCULATIONS'!AJ1425-' CALCULATIONS'!AJ1471-' CALCULATIONS'!AJ1472-' CALCULATIONS'!AJ1494-' CALCULATIONS'!AJ1513-' CALCULATIONS'!AJ1512-' CALCULATIONS'!AJ1539-' CALCULATIONS'!AJ1538-' CALCULATIONS'!AJ1540</f>
        <v>76989832.766514376</v>
      </c>
      <c r="Z39" s="662">
        <f>Y39+' CALCULATIONS'!AK1212+' CALCULATIONS'!AK1288+' CALCULATIONS'!AK1349+' CALCULATIONS'!AK1425-' CALCULATIONS'!AK1471-' CALCULATIONS'!AK1472-' CALCULATIONS'!AK1494-' CALCULATIONS'!AK1513-' CALCULATIONS'!AK1512-' CALCULATIONS'!AK1539-' CALCULATIONS'!AK1538-' CALCULATIONS'!AK1540</f>
        <v>127755508.70563827</v>
      </c>
      <c r="AA39" s="662">
        <f>Z39+' CALCULATIONS'!AL1212+' CALCULATIONS'!AL1288+' CALCULATIONS'!AL1349+' CALCULATIONS'!AL1425-' CALCULATIONS'!AL1471-' CALCULATIONS'!AL1472-' CALCULATIONS'!AL1494-' CALCULATIONS'!AL1513-' CALCULATIONS'!AL1512-' CALCULATIONS'!AL1539-' CALCULATIONS'!AL1538-' CALCULATIONS'!AL1540</f>
        <v>202069783.41349491</v>
      </c>
      <c r="AB39" s="662">
        <f>AA39+' CALCULATIONS'!AM1212+' CALCULATIONS'!AM1288+' CALCULATIONS'!AM1349+' CALCULATIONS'!AM1425-' CALCULATIONS'!AM1471-' CALCULATIONS'!AM1472-' CALCULATIONS'!AM1494-' CALCULATIONS'!AM1513-' CALCULATIONS'!AM1512-' CALCULATIONS'!AM1539-' CALCULATIONS'!AM1538-' CALCULATIONS'!AM1540</f>
        <v>190287143.52591234</v>
      </c>
      <c r="AC39" s="662">
        <f>AB39+' CALCULATIONS'!AN1212+' CALCULATIONS'!AN1288+' CALCULATIONS'!AN1349+' CALCULATIONS'!AN1425-' CALCULATIONS'!AN1471-' CALCULATIONS'!AN1472-' CALCULATIONS'!AN1494-' CALCULATIONS'!AN1513-' CALCULATIONS'!AN1512-' CALCULATIONS'!AN1539-' CALCULATIONS'!AN1538-' CALCULATIONS'!AN1540</f>
        <v>134123507.66486898</v>
      </c>
      <c r="AD39" s="662">
        <f>AC39+' CALCULATIONS'!AO1212+' CALCULATIONS'!AO1288+' CALCULATIONS'!AO1349+' CALCULATIONS'!AO1425-' CALCULATIONS'!AO1471-' CALCULATIONS'!AO1472-' CALCULATIONS'!AO1494-' CALCULATIONS'!AO1513-' CALCULATIONS'!AO1512-' CALCULATIONS'!AO1539-' CALCULATIONS'!AO1538-' CALCULATIONS'!AO1540</f>
        <v>110671203.75461717</v>
      </c>
      <c r="AE39" s="662">
        <f>AD39+' CALCULATIONS'!AP1212+' CALCULATIONS'!AP1288+' CALCULATIONS'!AP1349+' CALCULATIONS'!AP1425-' CALCULATIONS'!AP1471-' CALCULATIONS'!AP1472-' CALCULATIONS'!AP1494-' CALCULATIONS'!AP1513-' CALCULATIONS'!AP1512-' CALCULATIONS'!AP1539-' CALCULATIONS'!AP1538-' CALCULATIONS'!AP1540</f>
        <v>78002288.012050599</v>
      </c>
      <c r="AF39" s="662">
        <f>AE39+' CALCULATIONS'!AQ1212+' CALCULATIONS'!AQ1288+' CALCULATIONS'!AQ1349+' CALCULATIONS'!AQ1425-' CALCULATIONS'!AQ1471-' CALCULATIONS'!AQ1472-' CALCULATIONS'!AQ1494-' CALCULATIONS'!AQ1513-' CALCULATIONS'!AQ1512-' CALCULATIONS'!AQ1539-' CALCULATIONS'!AQ1538-' CALCULATIONS'!AQ1540</f>
        <v>146068063.53829643</v>
      </c>
      <c r="AG39" s="662">
        <f>AF39+' CALCULATIONS'!AR1212+' CALCULATIONS'!AR1288+' CALCULATIONS'!AR1349+' CALCULATIONS'!AR1425-' CALCULATIONS'!AR1471-' CALCULATIONS'!AR1472-' CALCULATIONS'!AR1494-' CALCULATIONS'!AR1513-' CALCULATIONS'!AR1512-' CALCULATIONS'!AR1539-' CALCULATIONS'!AR1538-' CALCULATIONS'!AR1540</f>
        <v>141922005.45036682</v>
      </c>
      <c r="AH39" s="662">
        <f>AG39+' CALCULATIONS'!AS1212+' CALCULATIONS'!AS1288+' CALCULATIONS'!AS1349+' CALCULATIONS'!AS1425-' CALCULATIONS'!AS1471-' CALCULATIONS'!AS1472-' CALCULATIONS'!AS1494-' CALCULATIONS'!AS1513-' CALCULATIONS'!AS1512-' CALCULATIONS'!AS1539-' CALCULATIONS'!AS1538-' CALCULATIONS'!AS1540</f>
        <v>103504344.11539236</v>
      </c>
      <c r="AI39" s="662">
        <f>AH39+' CALCULATIONS'!AT1212+' CALCULATIONS'!AT1288+' CALCULATIONS'!AT1349+' CALCULATIONS'!AT1425-' CALCULATIONS'!AT1471-' CALCULATIONS'!AT1472-' CALCULATIONS'!AT1494-' CALCULATIONS'!AT1513-' CALCULATIONS'!AT1512-' CALCULATIONS'!AT1539-' CALCULATIONS'!AT1538-' CALCULATIONS'!AT1540</f>
        <v>74997013.393474668</v>
      </c>
      <c r="AJ39" s="662">
        <f>AI39+' CALCULATIONS'!AU1212+' CALCULATIONS'!AU1288+' CALCULATIONS'!AU1349+' CALCULATIONS'!AU1425-' CALCULATIONS'!AU1471-' CALCULATIONS'!AU1472-' CALCULATIONS'!AU1494-' CALCULATIONS'!AU1513-' CALCULATIONS'!AU1512-' CALCULATIONS'!AU1539-' CALCULATIONS'!AU1538-' CALCULATIONS'!AU1540</f>
        <v>104140048.65153794</v>
      </c>
      <c r="AK39" s="662">
        <f>AJ39+' CALCULATIONS'!AV1212+' CALCULATIONS'!AV1288+' CALCULATIONS'!AV1349+' CALCULATIONS'!AV1425-' CALCULATIONS'!AV1471-' CALCULATIONS'!AV1472-' CALCULATIONS'!AV1494-' CALCULATIONS'!AV1513-' CALCULATIONS'!AV1512-' CALCULATIONS'!AV1539-' CALCULATIONS'!AV1538-' CALCULATIONS'!AV1540</f>
        <v>97071826.470201761</v>
      </c>
      <c r="AL39" s="662">
        <f>AK39+' CALCULATIONS'!AW1212+' CALCULATIONS'!AW1288+' CALCULATIONS'!AW1349+' CALCULATIONS'!AW1425-' CALCULATIONS'!AW1471-' CALCULATIONS'!AW1472-' CALCULATIONS'!AW1494-' CALCULATIONS'!AW1513-' CALCULATIONS'!AW1512-' CALCULATIONS'!AW1539-' CALCULATIONS'!AW1538-' CALCULATIONS'!AW1540</f>
        <v>108475577.11299473</v>
      </c>
      <c r="AM39" s="662">
        <f>AL39+' CALCULATIONS'!AX1212+' CALCULATIONS'!AX1288+' CALCULATIONS'!AX1349+' CALCULATIONS'!AX1425-' CALCULATIONS'!AX1471-' CALCULATIONS'!AX1472-' CALCULATIONS'!AX1494-' CALCULATIONS'!AX1513-' CALCULATIONS'!AX1512-' CALCULATIONS'!AX1539-' CALCULATIONS'!AX1538-' CALCULATIONS'!AX1540</f>
        <v>183046794.75689235</v>
      </c>
      <c r="AN39" s="662">
        <f>AM39+' CALCULATIONS'!AY1212+' CALCULATIONS'!AY1288+' CALCULATIONS'!AY1349+' CALCULATIONS'!AY1425-' CALCULATIONS'!AY1471-' CALCULATIONS'!AY1472-' CALCULATIONS'!AY1494-' CALCULATIONS'!AY1513-' CALCULATIONS'!AY1512-' CALCULATIONS'!AY1539-' CALCULATIONS'!AY1538-' CALCULATIONS'!AY1540</f>
        <v>154734740.68822968</v>
      </c>
      <c r="AO39" s="662">
        <f>AN39+' CALCULATIONS'!AZ1212+' CALCULATIONS'!AZ1288+' CALCULATIONS'!AZ1349+' CALCULATIONS'!AZ1425-' CALCULATIONS'!AZ1471-' CALCULATIONS'!AZ1472-' CALCULATIONS'!AZ1494-' CALCULATIONS'!AZ1513-' CALCULATIONS'!AZ1512-' CALCULATIONS'!AZ1539-' CALCULATIONS'!AZ1538-' CALCULATIONS'!AZ1540</f>
        <v>120893459.73347007</v>
      </c>
      <c r="AP39" s="662">
        <f>AO39+' CALCULATIONS'!BA1212+' CALCULATIONS'!BA1288+' CALCULATIONS'!BA1349+' CALCULATIONS'!BA1425-' CALCULATIONS'!BA1471-' CALCULATIONS'!BA1472-' CALCULATIONS'!BA1494-' CALCULATIONS'!BA1513-' CALCULATIONS'!BA1512-' CALCULATIONS'!BA1539-' CALCULATIONS'!BA1538-' CALCULATIONS'!BA1540</f>
        <v>120898316.11743248</v>
      </c>
      <c r="AQ39" s="662">
        <f>AP39+' CALCULATIONS'!BB1212+' CALCULATIONS'!BB1288+' CALCULATIONS'!BB1349+' CALCULATIONS'!BB1425-' CALCULATIONS'!BB1471-' CALCULATIONS'!BB1472-' CALCULATIONS'!BB1494-' CALCULATIONS'!BB1513-' CALCULATIONS'!BB1512-' CALCULATIONS'!BB1539-' CALCULATIONS'!BB1538-' CALCULATIONS'!BB1540</f>
        <v>93544028.26130861</v>
      </c>
      <c r="AR39" s="662">
        <f>AQ39+' CALCULATIONS'!BC1212+' CALCULATIONS'!BC1288+' CALCULATIONS'!BC1349+' CALCULATIONS'!BC1425-' CALCULATIONS'!BC1471-' CALCULATIONS'!BC1472-' CALCULATIONS'!BC1494-' CALCULATIONS'!BC1513-' CALCULATIONS'!BC1512-' CALCULATIONS'!BC1539-' CALCULATIONS'!BC1538-' CALCULATIONS'!BC1540</f>
        <v>137073414.49037877</v>
      </c>
      <c r="AS39" s="662">
        <f>AR39+' CALCULATIONS'!BD1212+' CALCULATIONS'!BD1288+' CALCULATIONS'!BD1349+' CALCULATIONS'!BD1425-' CALCULATIONS'!BD1471-' CALCULATIONS'!BD1472-' CALCULATIONS'!BD1494-' CALCULATIONS'!BD1513-' CALCULATIONS'!BD1512-' CALCULATIONS'!BD1539-' CALCULATIONS'!BD1538-' CALCULATIONS'!BD1540</f>
        <v>149902436.55576506</v>
      </c>
      <c r="AT39" s="662">
        <f>AS39+' CALCULATIONS'!BE1212+' CALCULATIONS'!BE1288+' CALCULATIONS'!BE1349+' CALCULATIONS'!BE1425-' CALCULATIONS'!BE1471-' CALCULATIONS'!BE1472-' CALCULATIONS'!BE1494-' CALCULATIONS'!BE1513-' CALCULATIONS'!BE1512-' CALCULATIONS'!BE1539-' CALCULATIONS'!BE1538-' CALCULATIONS'!BE1540</f>
        <v>117865581.84812462</v>
      </c>
      <c r="AU39" s="662">
        <f>AT39+' CALCULATIONS'!BF1212+' CALCULATIONS'!BF1288+' CALCULATIONS'!BF1349+' CALCULATIONS'!BF1425-' CALCULATIONS'!BF1471-' CALCULATIONS'!BF1472-' CALCULATIONS'!BF1494-' CALCULATIONS'!BF1513-' CALCULATIONS'!BF1512-' CALCULATIONS'!BF1539-' CALCULATIONS'!BF1538-' CALCULATIONS'!BF1540</f>
        <v>88034052.089267164</v>
      </c>
      <c r="AV39" s="662">
        <f>AU39+' CALCULATIONS'!BG1212+' CALCULATIONS'!BG1288+' CALCULATIONS'!BG1349+' CALCULATIONS'!BG1425-' CALCULATIONS'!BG1471-' CALCULATIONS'!BG1472-' CALCULATIONS'!BG1494-' CALCULATIONS'!BG1513-' CALCULATIONS'!BG1512-' CALCULATIONS'!BG1539-' CALCULATIONS'!BG1538-' CALCULATIONS'!BG1540</f>
        <v>103556384.30646391</v>
      </c>
      <c r="AW39" s="662">
        <f>AV39+' CALCULATIONS'!BH1212+' CALCULATIONS'!BH1288+' CALCULATIONS'!BH1349+' CALCULATIONS'!BH1425-' CALCULATIONS'!BH1471-' CALCULATIONS'!BH1472-' CALCULATIONS'!BH1494-' CALCULATIONS'!BH1513-' CALCULATIONS'!BH1512-' CALCULATIONS'!BH1539-' CALCULATIONS'!BH1538-' CALCULATIONS'!BH1540</f>
        <v>98932641.087785408</v>
      </c>
      <c r="AX39" s="662">
        <f>AW39+' CALCULATIONS'!BI1212+' CALCULATIONS'!BI1288+' CALCULATIONS'!BI1349+' CALCULATIONS'!BI1425-' CALCULATIONS'!BI1471-' CALCULATIONS'!BI1472-' CALCULATIONS'!BI1494-' CALCULATIONS'!BI1513-' CALCULATIONS'!BI1512-' CALCULATIONS'!BI1539-' CALCULATIONS'!BI1538-' CALCULATIONS'!BI1540</f>
        <v>130451290.98232844</v>
      </c>
      <c r="AY39" s="662">
        <f>AX39+' CALCULATIONS'!BJ1212+' CALCULATIONS'!BJ1288+' CALCULATIONS'!BJ1349+' CALCULATIONS'!BJ1425-' CALCULATIONS'!BJ1471-' CALCULATIONS'!BJ1472-' CALCULATIONS'!BJ1494-' CALCULATIONS'!BJ1513-' CALCULATIONS'!BJ1512-' CALCULATIONS'!BJ1539-' CALCULATIONS'!BJ1538-' CALCULATIONS'!BJ1540</f>
        <v>198808713.71548355</v>
      </c>
      <c r="AZ39" s="662">
        <f>AY39+' CALCULATIONS'!BK1212+' CALCULATIONS'!BK1288+' CALCULATIONS'!BK1349+' CALCULATIONS'!BK1425-' CALCULATIONS'!BK1471-' CALCULATIONS'!BK1472-' CALCULATIONS'!BK1494-' CALCULATIONS'!BK1513-' CALCULATIONS'!BK1512-' CALCULATIONS'!BK1539-' CALCULATIONS'!BK1538-' CALCULATIONS'!BK1540</f>
        <v>182719107.55206159</v>
      </c>
      <c r="BA39" s="662">
        <f>AZ39+' CALCULATIONS'!BL1212+' CALCULATIONS'!BL1288+' CALCULATIONS'!BL1349+' CALCULATIONS'!BL1425-' CALCULATIONS'!BL1471-' CALCULATIONS'!BL1472-' CALCULATIONS'!BL1494-' CALCULATIONS'!BL1513-' CALCULATIONS'!BL1512-' CALCULATIONS'!BL1539-' CALCULATIONS'!BL1538-' CALCULATIONS'!BL1540</f>
        <v>138605050.34260473</v>
      </c>
      <c r="BB39" s="662">
        <f>BA39+' CALCULATIONS'!BM1212+' CALCULATIONS'!BM1288+' CALCULATIONS'!BM1349+' CALCULATIONS'!BM1425-' CALCULATIONS'!BM1471-' CALCULATIONS'!BM1472-' CALCULATIONS'!BM1494-' CALCULATIONS'!BM1513-' CALCULATIONS'!BM1512-' CALCULATIONS'!BM1539-' CALCULATIONS'!BM1538-' CALCULATIONS'!BM1540</f>
        <v>118652928.12151158</v>
      </c>
      <c r="BC39" s="662">
        <f>BB39+' CALCULATIONS'!BN1212+' CALCULATIONS'!BN1288+' CALCULATIONS'!BN1349+' CALCULATIONS'!BN1425-' CALCULATIONS'!BN1471-' CALCULATIONS'!BN1472-' CALCULATIONS'!BN1494-' CALCULATIONS'!BN1513-' CALCULATIONS'!BN1512-' CALCULATIONS'!BN1539-' CALCULATIONS'!BN1538-' CALCULATIONS'!BN1540</f>
        <v>89813459.236025482</v>
      </c>
      <c r="BD39" s="662">
        <f>BC39+' CALCULATIONS'!BO1212+' CALCULATIONS'!BO1288+' CALCULATIONS'!BO1349+' CALCULATIONS'!BO1425-' CALCULATIONS'!BO1471-' CALCULATIONS'!BO1472-' CALCULATIONS'!BO1494-' CALCULATIONS'!BO1513-' CALCULATIONS'!BO1512-' CALCULATIONS'!BO1539-' CALCULATIONS'!BO1538-' CALCULATIONS'!BO1540</f>
        <v>139874639.03063047</v>
      </c>
      <c r="BE39" s="662">
        <f>BD39+' CALCULATIONS'!BP1212+' CALCULATIONS'!BP1288+' CALCULATIONS'!BP1349+' CALCULATIONS'!BP1425-' CALCULATIONS'!BP1471-' CALCULATIONS'!BP1472-' CALCULATIONS'!BP1494-' CALCULATIONS'!BP1513-' CALCULATIONS'!BP1512-' CALCULATIONS'!BP1539-' CALCULATIONS'!BP1538-' CALCULATIONS'!BP1540</f>
        <v>151977392.8971535</v>
      </c>
      <c r="BF39" s="662">
        <f>BE39+' CALCULATIONS'!BQ1212+' CALCULATIONS'!BQ1288+' CALCULATIONS'!BQ1349+' CALCULATIONS'!BQ1425-' CALCULATIONS'!BQ1471-' CALCULATIONS'!BQ1472-' CALCULATIONS'!BQ1494-' CALCULATIONS'!BQ1513-' CALCULATIONS'!BQ1512-' CALCULATIONS'!BQ1539-' CALCULATIONS'!BQ1538-' CALCULATIONS'!BQ1540</f>
        <v>107609859.04042739</v>
      </c>
      <c r="BG39" s="662">
        <f>BF39+' CALCULATIONS'!BR1212+' CALCULATIONS'!BR1288+' CALCULATIONS'!BR1349+' CALCULATIONS'!BR1425-' CALCULATIONS'!BR1471-' CALCULATIONS'!BR1472-' CALCULATIONS'!BR1494-' CALCULATIONS'!BR1513-' CALCULATIONS'!BR1512-' CALCULATIONS'!BR1539-' CALCULATIONS'!BR1538-' CALCULATIONS'!BR1540</f>
        <v>77908284.940355092</v>
      </c>
      <c r="BH39" s="662">
        <f>BG39+' CALCULATIONS'!BS1212+' CALCULATIONS'!BS1288+' CALCULATIONS'!BS1349+' CALCULATIONS'!BS1425-' CALCULATIONS'!BS1471-' CALCULATIONS'!BS1472-' CALCULATIONS'!BS1494-' CALCULATIONS'!BS1513-' CALCULATIONS'!BS1512-' CALCULATIONS'!BS1539-' CALCULATIONS'!BS1538-' CALCULATIONS'!BS1540</f>
        <v>107239894.15154037</v>
      </c>
      <c r="BI39" s="662">
        <f>BH39+' CALCULATIONS'!BT1212+' CALCULATIONS'!BT1288+' CALCULATIONS'!BT1349+' CALCULATIONS'!BT1425-' CALCULATIONS'!BT1471-' CALCULATIONS'!BT1472-' CALCULATIONS'!BT1494-' CALCULATIONS'!BT1513-' CALCULATIONS'!BT1512-' CALCULATIONS'!BT1539-' CALCULATIONS'!BT1538-' CALCULATIONS'!BT1540</f>
        <v>95444731.765361667</v>
      </c>
      <c r="BJ39" s="662">
        <f>BI39+' CALCULATIONS'!BU1212+' CALCULATIONS'!BU1288+' CALCULATIONS'!BU1349+' CALCULATIONS'!BU1425-' CALCULATIONS'!BU1471-' CALCULATIONS'!BU1472-' CALCULATIONS'!BU1494-' CALCULATIONS'!BU1513-' CALCULATIONS'!BU1512-' CALCULATIONS'!BU1539-' CALCULATIONS'!BU1538-' CALCULATIONS'!BU1540</f>
        <v>101521551.47324523</v>
      </c>
      <c r="BK39" s="662">
        <f>BJ39+' CALCULATIONS'!BV1212+' CALCULATIONS'!BV1288+' CALCULATIONS'!BV1349+' CALCULATIONS'!BV1425-' CALCULATIONS'!BV1471-' CALCULATIONS'!BV1472-' CALCULATIONS'!BV1494-' CALCULATIONS'!BV1513-' CALCULATIONS'!BV1512-' CALCULATIONS'!BV1539-' CALCULATIONS'!BV1538-' CALCULATIONS'!BV1540</f>
        <v>164348365.00008297</v>
      </c>
      <c r="BL39" s="417">
        <f t="shared" si="5"/>
        <v>7023236527.863452</v>
      </c>
    </row>
    <row r="40" spans="1:64" x14ac:dyDescent="0.25">
      <c r="A40" s="201" t="s">
        <v>165</v>
      </c>
      <c r="B40" s="169"/>
      <c r="C40" s="662">
        <f>' CALCULATIONS'!N772*' CALCULATIONS'!N906</f>
        <v>56185000</v>
      </c>
      <c r="D40" s="662">
        <f>C40+' CALCULATIONS'!O1227+' CALCULATIONS'!O1303+' CALCULATIONS'!O1364+' CALCULATIONS'!O1440-' CALCULATIONS'!O1476-' CALCULATIONS'!O1477-' CALCULATIONS'!O1498-' CALCULATIONS'!O1518-' CALCULATIONS'!O1517-' CALCULATIONS'!O1545-' CALCULATIONS'!O1544-' CALCULATIONS'!O1546</f>
        <v>141350150.89766321</v>
      </c>
      <c r="E40" s="662">
        <f>D40+' CALCULATIONS'!P1227+' CALCULATIONS'!P1303+' CALCULATIONS'!P1364+' CALCULATIONS'!P1440-' CALCULATIONS'!P1476-' CALCULATIONS'!P1477-' CALCULATIONS'!P1498-' CALCULATIONS'!P1518-' CALCULATIONS'!P1517-' CALCULATIONS'!P1545-' CALCULATIONS'!P1544-' CALCULATIONS'!P1546</f>
        <v>109932495.91407529</v>
      </c>
      <c r="F40" s="662">
        <f>E40+' CALCULATIONS'!Q1227+' CALCULATIONS'!Q1303+' CALCULATIONS'!Q1364+' CALCULATIONS'!Q1440-' CALCULATIONS'!Q1476-' CALCULATIONS'!Q1477-' CALCULATIONS'!Q1498-' CALCULATIONS'!Q1518-' CALCULATIONS'!Q1517-' CALCULATIONS'!Q1545-' CALCULATIONS'!Q1544-' CALCULATIONS'!Q1546</f>
        <v>89380889.727907315</v>
      </c>
      <c r="G40" s="662">
        <f>F40+' CALCULATIONS'!R1227+' CALCULATIONS'!R1303+' CALCULATIONS'!R1364+' CALCULATIONS'!R1440-' CALCULATIONS'!R1476-' CALCULATIONS'!R1477-' CALCULATIONS'!R1498-' CALCULATIONS'!R1518-' CALCULATIONS'!R1517-' CALCULATIONS'!R1545-' CALCULATIONS'!R1544-' CALCULATIONS'!R1546</f>
        <v>58100391.882580355</v>
      </c>
      <c r="H40" s="662">
        <f>G40+' CALCULATIONS'!S1227+' CALCULATIONS'!S1303+' CALCULATIONS'!S1364+' CALCULATIONS'!S1440-' CALCULATIONS'!S1476-' CALCULATIONS'!S1477-' CALCULATIONS'!S1498-' CALCULATIONS'!S1518-' CALCULATIONS'!S1517-' CALCULATIONS'!S1545-' CALCULATIONS'!S1544-' CALCULATIONS'!S1546</f>
        <v>106619656.50186239</v>
      </c>
      <c r="I40" s="662">
        <f>H40+' CALCULATIONS'!T1227+' CALCULATIONS'!T1303+' CALCULATIONS'!T1364+' CALCULATIONS'!T1440-' CALCULATIONS'!T1476-' CALCULATIONS'!T1477-' CALCULATIONS'!T1498-' CALCULATIONS'!T1518-' CALCULATIONS'!T1517-' CALCULATIONS'!T1545-' CALCULATIONS'!T1544-' CALCULATIONS'!T1546</f>
        <v>111946404.87992421</v>
      </c>
      <c r="J40" s="662">
        <f>I40+' CALCULATIONS'!U1227+' CALCULATIONS'!U1303+' CALCULATIONS'!U1364+' CALCULATIONS'!U1440-' CALCULATIONS'!U1476-' CALCULATIONS'!U1477-' CALCULATIONS'!U1498-' CALCULATIONS'!U1518-' CALCULATIONS'!U1517-' CALCULATIONS'!U1545-' CALCULATIONS'!U1544-' CALCULATIONS'!U1546</f>
        <v>97134899.733786479</v>
      </c>
      <c r="K40" s="662">
        <f>J40+' CALCULATIONS'!V1227+' CALCULATIONS'!V1303+' CALCULATIONS'!V1364+' CALCULATIONS'!V1440-' CALCULATIONS'!V1476-' CALCULATIONS'!V1477-' CALCULATIONS'!V1498-' CALCULATIONS'!V1518-' CALCULATIONS'!V1517-' CALCULATIONS'!V1545-' CALCULATIONS'!V1544-' CALCULATIONS'!V1546</f>
        <v>58022976.292224035</v>
      </c>
      <c r="L40" s="662">
        <f>K40+' CALCULATIONS'!W1227+' CALCULATIONS'!W1303+' CALCULATIONS'!W1364+' CALCULATIONS'!W1440-' CALCULATIONS'!W1476-' CALCULATIONS'!W1477-' CALCULATIONS'!W1498-' CALCULATIONS'!W1518-' CALCULATIONS'!W1517-' CALCULATIONS'!W1545-' CALCULATIONS'!W1544-' CALCULATIONS'!W1546</f>
        <v>82255379.474776298</v>
      </c>
      <c r="M40" s="662">
        <f>L40+' CALCULATIONS'!X1227+' CALCULATIONS'!X1303+' CALCULATIONS'!X1364+' CALCULATIONS'!X1440-' CALCULATIONS'!X1476-' CALCULATIONS'!X1477-' CALCULATIONS'!X1498-' CALCULATIONS'!X1518-' CALCULATIONS'!X1517-' CALCULATIONS'!X1545-' CALCULATIONS'!X1544-' CALCULATIONS'!X1546</f>
        <v>75310966.445799276</v>
      </c>
      <c r="N40" s="662">
        <f>M40+' CALCULATIONS'!Y1227+' CALCULATIONS'!Y1303+' CALCULATIONS'!Y1364+' CALCULATIONS'!Y1440-' CALCULATIONS'!Y1476-' CALCULATIONS'!Y1477-' CALCULATIONS'!Y1498-' CALCULATIONS'!Y1518-' CALCULATIONS'!Y1517-' CALCULATIONS'!Y1545-' CALCULATIONS'!Y1544-' CALCULATIONS'!Y1546</f>
        <v>77949191.219402343</v>
      </c>
      <c r="O40" s="662">
        <f>N40+' CALCULATIONS'!Z1227+' CALCULATIONS'!Z1303+' CALCULATIONS'!Z1364+' CALCULATIONS'!Z1440-' CALCULATIONS'!Z1476-' CALCULATIONS'!Z1477-' CALCULATIONS'!Z1498-' CALCULATIONS'!Z1518-' CALCULATIONS'!Z1517-' CALCULATIONS'!Z1545-' CALCULATIONS'!Z1544-' CALCULATIONS'!Z1546</f>
        <v>95378443.877813414</v>
      </c>
      <c r="P40" s="662">
        <f>O40+' CALCULATIONS'!AA1227+' CALCULATIONS'!AA1303+' CALCULATIONS'!AA1364+' CALCULATIONS'!AA1440-' CALCULATIONS'!AA1476-' CALCULATIONS'!AA1477-' CALCULATIONS'!AA1498-' CALCULATIONS'!AA1518-' CALCULATIONS'!AA1517-' CALCULATIONS'!AA1545-' CALCULATIONS'!AA1544-' CALCULATIONS'!AA1546</f>
        <v>107345558.5924316</v>
      </c>
      <c r="Q40" s="662">
        <f>P40+' CALCULATIONS'!AB1227+' CALCULATIONS'!AB1303+' CALCULATIONS'!AB1364+' CALCULATIONS'!AB1440-' CALCULATIONS'!AB1476-' CALCULATIONS'!AB1477-' CALCULATIONS'!AB1498-' CALCULATIONS'!AB1518-' CALCULATIONS'!AB1517-' CALCULATIONS'!AB1545-' CALCULATIONS'!AB1544-' CALCULATIONS'!AB1546</f>
        <v>70693745.650903225</v>
      </c>
      <c r="R40" s="662">
        <f>Q40+' CALCULATIONS'!AC1227+' CALCULATIONS'!AC1303+' CALCULATIONS'!AC1364+' CALCULATIONS'!AC1440-' CALCULATIONS'!AC1476-' CALCULATIONS'!AC1477-' CALCULATIONS'!AC1498-' CALCULATIONS'!AC1518-' CALCULATIONS'!AC1517-' CALCULATIONS'!AC1545-' CALCULATIONS'!AC1544-' CALCULATIONS'!AC1546</f>
        <v>67070738.755709358</v>
      </c>
      <c r="S40" s="662">
        <f>R40+' CALCULATIONS'!AD1227+' CALCULATIONS'!AD1303+' CALCULATIONS'!AD1364+' CALCULATIONS'!AD1440-' CALCULATIONS'!AD1476-' CALCULATIONS'!AD1477-' CALCULATIONS'!AD1498-' CALCULATIONS'!AD1518-' CALCULATIONS'!AD1517-' CALCULATIONS'!AD1545-' CALCULATIONS'!AD1544-' CALCULATIONS'!AD1546</f>
        <v>39543490.114145741</v>
      </c>
      <c r="T40" s="662">
        <f>S40+' CALCULATIONS'!AE1227+' CALCULATIONS'!AE1303+' CALCULATIONS'!AE1364+' CALCULATIONS'!AE1440-' CALCULATIONS'!AE1476-' CALCULATIONS'!AE1477-' CALCULATIONS'!AE1498-' CALCULATIONS'!AE1518-' CALCULATIONS'!AE1517-' CALCULATIONS'!AE1545-' CALCULATIONS'!AE1544-' CALCULATIONS'!AE1546</f>
        <v>77797500.773970693</v>
      </c>
      <c r="U40" s="662">
        <f>T40+' CALCULATIONS'!AF1227+' CALCULATIONS'!AF1303+' CALCULATIONS'!AF1364+' CALCULATIONS'!AF1440-' CALCULATIONS'!AF1476-' CALCULATIONS'!AF1477-' CALCULATIONS'!AF1498-' CALCULATIONS'!AF1518-' CALCULATIONS'!AF1517-' CALCULATIONS'!AF1545-' CALCULATIONS'!AF1544-' CALCULATIONS'!AF1546</f>
        <v>94174750.657069132</v>
      </c>
      <c r="V40" s="662">
        <f>U40+' CALCULATIONS'!AG1227+' CALCULATIONS'!AG1303+' CALCULATIONS'!AG1364+' CALCULATIONS'!AG1440-' CALCULATIONS'!AG1476-' CALCULATIONS'!AG1477-' CALCULATIONS'!AG1498-' CALCULATIONS'!AG1518-' CALCULATIONS'!AG1517-' CALCULATIONS'!AG1545-' CALCULATIONS'!AG1544-' CALCULATIONS'!AG1546</f>
        <v>83482772.788896546</v>
      </c>
      <c r="W40" s="662">
        <f>V40+' CALCULATIONS'!AH1227+' CALCULATIONS'!AH1303+' CALCULATIONS'!AH1364+' CALCULATIONS'!AH1440-' CALCULATIONS'!AH1476-' CALCULATIONS'!AH1477-' CALCULATIONS'!AH1498-' CALCULATIONS'!AH1518-' CALCULATIONS'!AH1517-' CALCULATIONS'!AH1545-' CALCULATIONS'!AH1544-' CALCULATIONS'!AH1546</f>
        <v>51732815.313767686</v>
      </c>
      <c r="X40" s="662">
        <f>W40+' CALCULATIONS'!AI1227+' CALCULATIONS'!AI1303+' CALCULATIONS'!AI1364+' CALCULATIONS'!AI1440-' CALCULATIONS'!AI1476-' CALCULATIONS'!AI1477-' CALCULATIONS'!AI1498-' CALCULATIONS'!AI1518-' CALCULATIONS'!AI1517-' CALCULATIONS'!AI1545-' CALCULATIONS'!AI1544-' CALCULATIONS'!AI1546</f>
        <v>66535830.876145765</v>
      </c>
      <c r="Y40" s="662">
        <f>X40+' CALCULATIONS'!AJ1227+' CALCULATIONS'!AJ1303+' CALCULATIONS'!AJ1364+' CALCULATIONS'!AJ1440-' CALCULATIONS'!AJ1476-' CALCULATIONS'!AJ1477-' CALCULATIONS'!AJ1498-' CALCULATIONS'!AJ1518-' CALCULATIONS'!AJ1517-' CALCULATIONS'!AJ1545-' CALCULATIONS'!AJ1544-' CALCULATIONS'!AJ1546</f>
        <v>62269843.58915703</v>
      </c>
      <c r="Z40" s="662">
        <f>Y40+' CALCULATIONS'!AK1227+' CALCULATIONS'!AK1303+' CALCULATIONS'!AK1364+' CALCULATIONS'!AK1440-' CALCULATIONS'!AK1476-' CALCULATIONS'!AK1477-' CALCULATIONS'!AK1498-' CALCULATIONS'!AK1518-' CALCULATIONS'!AK1517-' CALCULATIONS'!AK1545-' CALCULATIONS'!AK1544-' CALCULATIONS'!AK1546</f>
        <v>102867883.84587026</v>
      </c>
      <c r="AA40" s="662">
        <f>Z40+' CALCULATIONS'!AL1227+' CALCULATIONS'!AL1303+' CALCULATIONS'!AL1364+' CALCULATIONS'!AL1440-' CALCULATIONS'!AL1476-' CALCULATIONS'!AL1477-' CALCULATIONS'!AL1498-' CALCULATIONS'!AL1518-' CALCULATIONS'!AL1517-' CALCULATIONS'!AL1545-' CALCULATIONS'!AL1544-' CALCULATIONS'!AL1546</f>
        <v>155284222.49887913</v>
      </c>
      <c r="AB40" s="662">
        <f>AA40+' CALCULATIONS'!AM1227+' CALCULATIONS'!AM1303+' CALCULATIONS'!AM1364+' CALCULATIONS'!AM1440-' CALCULATIONS'!AM1476-' CALCULATIONS'!AM1477-' CALCULATIONS'!AM1498-' CALCULATIONS'!AM1518-' CALCULATIONS'!AM1517-' CALCULATIONS'!AM1545-' CALCULATIONS'!AM1544-' CALCULATIONS'!AM1546</f>
        <v>147270184.27366939</v>
      </c>
      <c r="AC40" s="662">
        <f>AB40+' CALCULATIONS'!AN1227+' CALCULATIONS'!AN1303+' CALCULATIONS'!AN1364+' CALCULATIONS'!AN1440-' CALCULATIONS'!AN1476-' CALCULATIONS'!AN1477-' CALCULATIONS'!AN1498-' CALCULATIONS'!AN1518-' CALCULATIONS'!AN1517-' CALCULATIONS'!AN1545-' CALCULATIONS'!AN1544-' CALCULATIONS'!AN1546</f>
        <v>93050628.099897847</v>
      </c>
      <c r="AD40" s="662">
        <f>AC40+' CALCULATIONS'!AO1227+' CALCULATIONS'!AO1303+' CALCULATIONS'!AO1364+' CALCULATIONS'!AO1440-' CALCULATIONS'!AO1476-' CALCULATIONS'!AO1477-' CALCULATIONS'!AO1498-' CALCULATIONS'!AO1518-' CALCULATIONS'!AO1517-' CALCULATIONS'!AO1545-' CALCULATIONS'!AO1544-' CALCULATIONS'!AO1546</f>
        <v>74527290.511139423</v>
      </c>
      <c r="AE40" s="662">
        <f>AD40+' CALCULATIONS'!AP1227+' CALCULATIONS'!AP1303+' CALCULATIONS'!AP1364+' CALCULATIONS'!AP1440-' CALCULATIONS'!AP1476-' CALCULATIONS'!AP1477-' CALCULATIONS'!AP1498-' CALCULATIONS'!AP1518-' CALCULATIONS'!AP1517-' CALCULATIONS'!AP1545-' CALCULATIONS'!AP1544-' CALCULATIONS'!AP1546</f>
        <v>46176022.378029823</v>
      </c>
      <c r="AF40" s="662">
        <f>AE40+' CALCULATIONS'!AQ1227+' CALCULATIONS'!AQ1303+' CALCULATIONS'!AQ1364+' CALCULATIONS'!AQ1440-' CALCULATIONS'!AQ1476-' CALCULATIONS'!AQ1477-' CALCULATIONS'!AQ1498-' CALCULATIONS'!AQ1518-' CALCULATIONS'!AQ1517-' CALCULATIONS'!AQ1545-' CALCULATIONS'!AQ1544-' CALCULATIONS'!AQ1546</f>
        <v>116554621.69972304</v>
      </c>
      <c r="AG40" s="662">
        <f>AF40+' CALCULATIONS'!AR1227+' CALCULATIONS'!AR1303+' CALCULATIONS'!AR1364+' CALCULATIONS'!AR1440-' CALCULATIONS'!AR1476-' CALCULATIONS'!AR1477-' CALCULATIONS'!AR1498-' CALCULATIONS'!AR1518-' CALCULATIONS'!AR1517-' CALCULATIONS'!AR1545-' CALCULATIONS'!AR1544-' CALCULATIONS'!AR1546</f>
        <v>107199089.66274032</v>
      </c>
      <c r="AH40" s="662">
        <f>AG40+' CALCULATIONS'!AS1227+' CALCULATIONS'!AS1303+' CALCULATIONS'!AS1364+' CALCULATIONS'!AS1440-' CALCULATIONS'!AS1476-' CALCULATIONS'!AS1477-' CALCULATIONS'!AS1498-' CALCULATIONS'!AS1518-' CALCULATIONS'!AS1517-' CALCULATIONS'!AS1545-' CALCULATIONS'!AS1544-' CALCULATIONS'!AS1546</f>
        <v>75909433.006886721</v>
      </c>
      <c r="AI40" s="662">
        <f>AH40+' CALCULATIONS'!AT1227+' CALCULATIONS'!AT1303+' CALCULATIONS'!AT1364+' CALCULATIONS'!AT1440-' CALCULATIONS'!AT1476-' CALCULATIONS'!AT1477-' CALCULATIONS'!AT1498-' CALCULATIONS'!AT1518-' CALCULATIONS'!AT1517-' CALCULATIONS'!AT1545-' CALCULATIONS'!AT1544-' CALCULATIONS'!AT1546</f>
        <v>50873224.346363209</v>
      </c>
      <c r="AJ40" s="662">
        <f>AI40+' CALCULATIONS'!AU1227+' CALCULATIONS'!AU1303+' CALCULATIONS'!AU1364+' CALCULATIONS'!AU1440-' CALCULATIONS'!AU1476-' CALCULATIONS'!AU1477-' CALCULATIONS'!AU1498-' CALCULATIONS'!AU1518-' CALCULATIONS'!AU1517-' CALCULATIONS'!AU1545-' CALCULATIONS'!AU1544-' CALCULATIONS'!AU1546</f>
        <v>79311438.418944642</v>
      </c>
      <c r="AK40" s="662">
        <f>AJ40+' CALCULATIONS'!AV1227+' CALCULATIONS'!AV1303+' CALCULATIONS'!AV1364+' CALCULATIONS'!AV1440-' CALCULATIONS'!AV1476-' CALCULATIONS'!AV1477-' CALCULATIONS'!AV1498-' CALCULATIONS'!AV1518-' CALCULATIONS'!AV1517-' CALCULATIONS'!AV1545-' CALCULATIONS'!AV1544-' CALCULATIONS'!AV1546</f>
        <v>72552673.400534719</v>
      </c>
      <c r="AL40" s="662">
        <f>AK40+' CALCULATIONS'!AW1227+' CALCULATIONS'!AW1303+' CALCULATIONS'!AW1364+' CALCULATIONS'!AW1440-' CALCULATIONS'!AW1476-' CALCULATIONS'!AW1477-' CALCULATIONS'!AW1498-' CALCULATIONS'!AW1518-' CALCULATIONS'!AW1517-' CALCULATIONS'!AW1545-' CALCULATIONS'!AW1544-' CALCULATIONS'!AW1546</f>
        <v>79476015.46647954</v>
      </c>
      <c r="AM40" s="662">
        <f>AL40+' CALCULATIONS'!AX1227+' CALCULATIONS'!AX1303+' CALCULATIONS'!AX1364+' CALCULATIONS'!AX1440-' CALCULATIONS'!AX1476-' CALCULATIONS'!AX1477-' CALCULATIONS'!AX1498-' CALCULATIONS'!AX1518-' CALCULATIONS'!AX1517-' CALCULATIONS'!AX1545-' CALCULATIONS'!AX1544-' CALCULATIONS'!AX1546</f>
        <v>131578411.93389089</v>
      </c>
      <c r="AN40" s="662">
        <f>AM40+' CALCULATIONS'!AY1227+' CALCULATIONS'!AY1303+' CALCULATIONS'!AY1364+' CALCULATIONS'!AY1440-' CALCULATIONS'!AY1476-' CALCULATIONS'!AY1477-' CALCULATIONS'!AY1498-' CALCULATIONS'!AY1518-' CALCULATIONS'!AY1517-' CALCULATIONS'!AY1545-' CALCULATIONS'!AY1544-' CALCULATIONS'!AY1546</f>
        <v>116846627.48006313</v>
      </c>
      <c r="AO40" s="662">
        <f>AN40+' CALCULATIONS'!AZ1227+' CALCULATIONS'!AZ1303+' CALCULATIONS'!AZ1364+' CALCULATIONS'!AZ1440-' CALCULATIONS'!AZ1476-' CALCULATIONS'!AZ1477-' CALCULATIONS'!AZ1498-' CALCULATIONS'!AZ1518-' CALCULATIONS'!AZ1517-' CALCULATIONS'!AZ1545-' CALCULATIONS'!AZ1544-' CALCULATIONS'!AZ1546</f>
        <v>88413229.000825942</v>
      </c>
      <c r="AP40" s="662">
        <f>AO40+' CALCULATIONS'!BA1227+' CALCULATIONS'!BA1303+' CALCULATIONS'!BA1364+' CALCULATIONS'!BA1440-' CALCULATIONS'!BA1476-' CALCULATIONS'!BA1477-' CALCULATIONS'!BA1498-' CALCULATIONS'!BA1518-' CALCULATIONS'!BA1517-' CALCULATIONS'!BA1545-' CALCULATIONS'!BA1544-' CALCULATIONS'!BA1546</f>
        <v>85446128.872680545</v>
      </c>
      <c r="AQ40" s="662">
        <f>AP40+' CALCULATIONS'!BB1227+' CALCULATIONS'!BB1303+' CALCULATIONS'!BB1364+' CALCULATIONS'!BB1440-' CALCULATIONS'!BB1476-' CALCULATIONS'!BB1477-' CALCULATIONS'!BB1498-' CALCULATIONS'!BB1518-' CALCULATIONS'!BB1517-' CALCULATIONS'!BB1545-' CALCULATIONS'!BB1544-' CALCULATIONS'!BB1546</f>
        <v>61435805.229363024</v>
      </c>
      <c r="AR40" s="662">
        <f>AQ40+' CALCULATIONS'!BC1227+' CALCULATIONS'!BC1303+' CALCULATIONS'!BC1364+' CALCULATIONS'!BC1440-' CALCULATIONS'!BC1476-' CALCULATIONS'!BC1477-' CALCULATIONS'!BC1498-' CALCULATIONS'!BC1518-' CALCULATIONS'!BC1517-' CALCULATIONS'!BC1545-' CALCULATIONS'!BC1544-' CALCULATIONS'!BC1546</f>
        <v>92921320.051617593</v>
      </c>
      <c r="AS40" s="662">
        <f>AR40+' CALCULATIONS'!BD1227+' CALCULATIONS'!BD1303+' CALCULATIONS'!BD1364+' CALCULATIONS'!BD1440-' CALCULATIONS'!BD1476-' CALCULATIONS'!BD1477-' CALCULATIONS'!BD1498-' CALCULATIONS'!BD1518-' CALCULATIONS'!BD1517-' CALCULATIONS'!BD1545-' CALCULATIONS'!BD1544-' CALCULATIONS'!BD1546</f>
        <v>102583047.30264924</v>
      </c>
      <c r="AT40" s="662">
        <f>AS40+' CALCULATIONS'!BE1227+' CALCULATIONS'!BE1303+' CALCULATIONS'!BE1364+' CALCULATIONS'!BE1440-' CALCULATIONS'!BE1476-' CALCULATIONS'!BE1477-' CALCULATIONS'!BE1498-' CALCULATIONS'!BE1518-' CALCULATIONS'!BE1517-' CALCULATIONS'!BE1545-' CALCULATIONS'!BE1544-' CALCULATIONS'!BE1546</f>
        <v>79787690.010863721</v>
      </c>
      <c r="AU40" s="662">
        <f>AT40+' CALCULATIONS'!BF1227+' CALCULATIONS'!BF1303+' CALCULATIONS'!BF1364+' CALCULATIONS'!BF1440-' CALCULATIONS'!BF1476-' CALCULATIONS'!BF1477-' CALCULATIONS'!BF1498-' CALCULATIONS'!BF1518-' CALCULATIONS'!BF1517-' CALCULATIONS'!BF1545-' CALCULATIONS'!BF1544-' CALCULATIONS'!BF1546</f>
        <v>53925832.445703842</v>
      </c>
      <c r="AV40" s="662">
        <f>AU40+' CALCULATIONS'!BG1227+' CALCULATIONS'!BG1303+' CALCULATIONS'!BG1364+' CALCULATIONS'!BG1440-' CALCULATIONS'!BG1476-' CALCULATIONS'!BG1477-' CALCULATIONS'!BG1498-' CALCULATIONS'!BG1518-' CALCULATIONS'!BG1517-' CALCULATIONS'!BG1545-' CALCULATIONS'!BG1544-' CALCULATIONS'!BG1546</f>
        <v>73380321.418139443</v>
      </c>
      <c r="AW40" s="662">
        <f>AV40+' CALCULATIONS'!BH1227+' CALCULATIONS'!BH1303+' CALCULATIONS'!BH1364+' CALCULATIONS'!BH1440-' CALCULATIONS'!BH1476-' CALCULATIONS'!BH1477-' CALCULATIONS'!BH1498-' CALCULATIONS'!BH1518-' CALCULATIONS'!BH1517-' CALCULATIONS'!BH1545-' CALCULATIONS'!BH1544-' CALCULATIONS'!BH1546</f>
        <v>66010263.66621165</v>
      </c>
      <c r="AX40" s="662">
        <f>AW40+' CALCULATIONS'!BI1227+' CALCULATIONS'!BI1303+' CALCULATIONS'!BI1364+' CALCULATIONS'!BI1440-' CALCULATIONS'!BI1476-' CALCULATIONS'!BI1477-' CALCULATIONS'!BI1498-' CALCULATIONS'!BI1518-' CALCULATIONS'!BI1517-' CALCULATIONS'!BI1545-' CALCULATIONS'!BI1544-' CALCULATIONS'!BI1546</f>
        <v>93181035.246840373</v>
      </c>
      <c r="AY40" s="662">
        <f>AX40+' CALCULATIONS'!BJ1227+' CALCULATIONS'!BJ1303+' CALCULATIONS'!BJ1364+' CALCULATIONS'!BJ1440-' CALCULATIONS'!BJ1476-' CALCULATIONS'!BJ1477-' CALCULATIONS'!BJ1498-' CALCULATIONS'!BJ1518-' CALCULATIONS'!BJ1517-' CALCULATIONS'!BJ1545-' CALCULATIONS'!BJ1544-' CALCULATIONS'!BJ1546</f>
        <v>128877011.54988863</v>
      </c>
      <c r="AZ40" s="662">
        <f>AY40+' CALCULATIONS'!BK1227+' CALCULATIONS'!BK1303+' CALCULATIONS'!BK1364+' CALCULATIONS'!BK1440-' CALCULATIONS'!BK1476-' CALCULATIONS'!BK1477-' CALCULATIONS'!BK1498-' CALCULATIONS'!BK1518-' CALCULATIONS'!BK1517-' CALCULATIONS'!BK1545-' CALCULATIONS'!BK1544-' CALCULATIONS'!BK1546</f>
        <v>121199954.69514601</v>
      </c>
      <c r="BA40" s="662">
        <f>AZ40+' CALCULATIONS'!BL1227+' CALCULATIONS'!BL1303+' CALCULATIONS'!BL1364+' CALCULATIONS'!BL1440-' CALCULATIONS'!BL1476-' CALCULATIONS'!BL1477-' CALCULATIONS'!BL1498-' CALCULATIONS'!BL1518-' CALCULATIONS'!BL1517-' CALCULATIONS'!BL1545-' CALCULATIONS'!BL1544-' CALCULATIONS'!BL1546</f>
        <v>81149487.372352958</v>
      </c>
      <c r="BB40" s="662">
        <f>BA40+' CALCULATIONS'!BM1227+' CALCULATIONS'!BM1303+' CALCULATIONS'!BM1364+' CALCULATIONS'!BM1440-' CALCULATIONS'!BM1476-' CALCULATIONS'!BM1477-' CALCULATIONS'!BM1498-' CALCULATIONS'!BM1518-' CALCULATIONS'!BM1517-' CALCULATIONS'!BM1545-' CALCULATIONS'!BM1544-' CALCULATIONS'!BM1546</f>
        <v>72827820.100323766</v>
      </c>
      <c r="BC40" s="662">
        <f>BB40+' CALCULATIONS'!BN1227+' CALCULATIONS'!BN1303+' CALCULATIONS'!BN1364+' CALCULATIONS'!BN1440-' CALCULATIONS'!BN1476-' CALCULATIONS'!BN1477-' CALCULATIONS'!BN1498-' CALCULATIONS'!BN1518-' CALCULATIONS'!BN1517-' CALCULATIONS'!BN1545-' CALCULATIONS'!BN1544-' CALCULATIONS'!BN1546</f>
        <v>46619405.537850671</v>
      </c>
      <c r="BD40" s="662">
        <f>BC40+' CALCULATIONS'!BO1227+' CALCULATIONS'!BO1303+' CALCULATIONS'!BO1364+' CALCULATIONS'!BO1440-' CALCULATIONS'!BO1476-' CALCULATIONS'!BO1477-' CALCULATIONS'!BO1498-' CALCULATIONS'!BO1518-' CALCULATIONS'!BO1517-' CALCULATIONS'!BO1545-' CALCULATIONS'!BO1544-' CALCULATIONS'!BO1546</f>
        <v>110442749.14664792</v>
      </c>
      <c r="BE40" s="662">
        <f>BD40+' CALCULATIONS'!BP1227+' CALCULATIONS'!BP1303+' CALCULATIONS'!BP1364+' CALCULATIONS'!BP1440-' CALCULATIONS'!BP1476-' CALCULATIONS'!BP1477-' CALCULATIONS'!BP1498-' CALCULATIONS'!BP1518-' CALCULATIONS'!BP1517-' CALCULATIONS'!BP1545-' CALCULATIONS'!BP1544-' CALCULATIONS'!BP1546</f>
        <v>117744332.604388</v>
      </c>
      <c r="BF40" s="662">
        <f>BE40+' CALCULATIONS'!BQ1227+' CALCULATIONS'!BQ1303+' CALCULATIONS'!BQ1364+' CALCULATIONS'!BQ1440-' CALCULATIONS'!BQ1476-' CALCULATIONS'!BQ1477-' CALCULATIONS'!BQ1498-' CALCULATIONS'!BQ1518-' CALCULATIONS'!BQ1517-' CALCULATIONS'!BQ1545-' CALCULATIONS'!BQ1544-' CALCULATIONS'!BQ1546</f>
        <v>83832756.249068767</v>
      </c>
      <c r="BG40" s="662">
        <f>BF40+' CALCULATIONS'!BR1227+' CALCULATIONS'!BR1303+' CALCULATIONS'!BR1364+' CALCULATIONS'!BR1440-' CALCULATIONS'!BR1476-' CALCULATIONS'!BR1477-' CALCULATIONS'!BR1498-' CALCULATIONS'!BR1518-' CALCULATIONS'!BR1517-' CALCULATIONS'!BR1545-' CALCULATIONS'!BR1544-' CALCULATIONS'!BR1546</f>
        <v>56913800.563741751</v>
      </c>
      <c r="BH40" s="662">
        <f>BG40+' CALCULATIONS'!BS1227+' CALCULATIONS'!BS1303+' CALCULATIONS'!BS1364+' CALCULATIONS'!BS1440-' CALCULATIONS'!BS1476-' CALCULATIONS'!BS1477-' CALCULATIONS'!BS1498-' CALCULATIONS'!BS1518-' CALCULATIONS'!BS1517-' CALCULATIONS'!BS1545-' CALCULATIONS'!BS1544-' CALCULATIONS'!BS1546</f>
        <v>87795180.770344824</v>
      </c>
      <c r="BI40" s="662">
        <f>BH40+' CALCULATIONS'!BT1227+' CALCULATIONS'!BT1303+' CALCULATIONS'!BT1364+' CALCULATIONS'!BT1440-' CALCULATIONS'!BT1476-' CALCULATIONS'!BT1477-' CALCULATIONS'!BT1498-' CALCULATIONS'!BT1518-' CALCULATIONS'!BT1517-' CALCULATIONS'!BT1545-' CALCULATIONS'!BT1544-' CALCULATIONS'!BT1546</f>
        <v>74398026.440076157</v>
      </c>
      <c r="BJ40" s="662">
        <f>BI40+' CALCULATIONS'!BU1227+' CALCULATIONS'!BU1303+' CALCULATIONS'!BU1364+' CALCULATIONS'!BU1440-' CALCULATIONS'!BU1476-' CALCULATIONS'!BU1477-' CALCULATIONS'!BU1498-' CALCULATIONS'!BU1518-' CALCULATIONS'!BU1517-' CALCULATIONS'!BU1545-' CALCULATIONS'!BU1544-' CALCULATIONS'!BU1546</f>
        <v>82874451.292877883</v>
      </c>
      <c r="BK40" s="662">
        <f>BJ40+' CALCULATIONS'!BV1227+' CALCULATIONS'!BV1303+' CALCULATIONS'!BV1364+' CALCULATIONS'!BV1440-' CALCULATIONS'!BV1476-' CALCULATIONS'!BV1477-' CALCULATIONS'!BV1498-' CALCULATIONS'!BV1518-' CALCULATIONS'!BV1517-' CALCULATIONS'!BV1545-' CALCULATIONS'!BV1544-' CALCULATIONS'!BV1546</f>
        <v>127496343.79169637</v>
      </c>
      <c r="BL40" s="417">
        <f t="shared" si="5"/>
        <v>5318947654.3424225</v>
      </c>
    </row>
    <row r="41" spans="1:64" x14ac:dyDescent="0.25">
      <c r="A41" s="175" t="s">
        <v>820</v>
      </c>
      <c r="B41" s="627"/>
      <c r="C41" s="662">
        <f>C42+C43+C44+C45+C46</f>
        <v>274055157.82523984</v>
      </c>
      <c r="D41" s="662">
        <f t="shared" ref="D41:BK41" si="21">D42+D43+D44+D45+D46</f>
        <v>491021181.71842885</v>
      </c>
      <c r="E41" s="662">
        <f t="shared" si="21"/>
        <v>383354893.76445973</v>
      </c>
      <c r="F41" s="662">
        <f t="shared" si="21"/>
        <v>394641178.15857315</v>
      </c>
      <c r="G41" s="662">
        <f t="shared" si="21"/>
        <v>341333302.25590467</v>
      </c>
      <c r="H41" s="662">
        <f t="shared" si="21"/>
        <v>492559476.96185875</v>
      </c>
      <c r="I41" s="662">
        <f t="shared" si="21"/>
        <v>558968548.27455044</v>
      </c>
      <c r="J41" s="662">
        <f t="shared" si="21"/>
        <v>550676323.31888294</v>
      </c>
      <c r="K41" s="662">
        <f t="shared" si="21"/>
        <v>405281160.10017937</v>
      </c>
      <c r="L41" s="662">
        <f t="shared" si="21"/>
        <v>477213321.60490191</v>
      </c>
      <c r="M41" s="662">
        <f t="shared" si="21"/>
        <v>482208964.28768122</v>
      </c>
      <c r="N41" s="662">
        <f t="shared" si="21"/>
        <v>529020522.81962234</v>
      </c>
      <c r="O41" s="662">
        <f t="shared" si="21"/>
        <v>701276005.59984481</v>
      </c>
      <c r="P41" s="662">
        <f t="shared" si="21"/>
        <v>684567973.07978964</v>
      </c>
      <c r="Q41" s="662">
        <f t="shared" si="21"/>
        <v>594958845.7324295</v>
      </c>
      <c r="R41" s="662">
        <f t="shared" si="21"/>
        <v>630752699.28195822</v>
      </c>
      <c r="S41" s="662">
        <f t="shared" si="21"/>
        <v>558150631.78390265</v>
      </c>
      <c r="T41" s="662">
        <f t="shared" si="21"/>
        <v>701403676.00647151</v>
      </c>
      <c r="U41" s="662">
        <f t="shared" si="21"/>
        <v>760448027.50318778</v>
      </c>
      <c r="V41" s="662">
        <f t="shared" si="21"/>
        <v>753418757.16148472</v>
      </c>
      <c r="W41" s="662">
        <f t="shared" si="21"/>
        <v>600818545.41841972</v>
      </c>
      <c r="X41" s="662">
        <f t="shared" si="21"/>
        <v>687261402.13814962</v>
      </c>
      <c r="Y41" s="662">
        <f t="shared" si="21"/>
        <v>681446975.79435503</v>
      </c>
      <c r="Z41" s="662">
        <f t="shared" si="21"/>
        <v>776377152.08473873</v>
      </c>
      <c r="AA41" s="662">
        <f t="shared" si="21"/>
        <v>993899773.78840089</v>
      </c>
      <c r="AB41" s="662">
        <f t="shared" si="21"/>
        <v>751788260.38555729</v>
      </c>
      <c r="AC41" s="662">
        <f t="shared" si="21"/>
        <v>632905520.49930704</v>
      </c>
      <c r="AD41" s="662">
        <f t="shared" si="21"/>
        <v>648234802.53963041</v>
      </c>
      <c r="AE41" s="662">
        <f t="shared" si="21"/>
        <v>563134542.35673141</v>
      </c>
      <c r="AF41" s="662">
        <f t="shared" si="21"/>
        <v>746849849.74692059</v>
      </c>
      <c r="AG41" s="662">
        <f t="shared" si="21"/>
        <v>834648511.94819653</v>
      </c>
      <c r="AH41" s="662">
        <f t="shared" si="21"/>
        <v>783280210.00906312</v>
      </c>
      <c r="AI41" s="662">
        <f t="shared" si="21"/>
        <v>607533694.51459754</v>
      </c>
      <c r="AJ41" s="662">
        <f t="shared" si="21"/>
        <v>699601932.74193907</v>
      </c>
      <c r="AK41" s="662">
        <f t="shared" si="21"/>
        <v>682375466.02826643</v>
      </c>
      <c r="AL41" s="662">
        <f t="shared" si="21"/>
        <v>752964542.38039327</v>
      </c>
      <c r="AM41" s="662">
        <f t="shared" si="21"/>
        <v>907522596.23198009</v>
      </c>
      <c r="AN41" s="662">
        <f t="shared" si="21"/>
        <v>812618967.74281347</v>
      </c>
      <c r="AO41" s="662">
        <f t="shared" si="21"/>
        <v>719852750.60389066</v>
      </c>
      <c r="AP41" s="662">
        <f t="shared" si="21"/>
        <v>756482643.41740632</v>
      </c>
      <c r="AQ41" s="662">
        <f t="shared" si="21"/>
        <v>687599833.70554292</v>
      </c>
      <c r="AR41" s="662">
        <f t="shared" si="21"/>
        <v>883659802.2171948</v>
      </c>
      <c r="AS41" s="662">
        <f t="shared" si="21"/>
        <v>990410071.53750682</v>
      </c>
      <c r="AT41" s="662">
        <f t="shared" si="21"/>
        <v>958043014.81294847</v>
      </c>
      <c r="AU41" s="662">
        <f t="shared" si="21"/>
        <v>760037711.15311563</v>
      </c>
      <c r="AV41" s="662">
        <f t="shared" si="21"/>
        <v>832267347.4388597</v>
      </c>
      <c r="AW41" s="662">
        <f t="shared" si="21"/>
        <v>816821971.87997234</v>
      </c>
      <c r="AX41" s="662">
        <f t="shared" si="21"/>
        <v>885429676.18700969</v>
      </c>
      <c r="AY41" s="662">
        <f t="shared" si="21"/>
        <v>1073941806.9689369</v>
      </c>
      <c r="AZ41" s="662">
        <f t="shared" si="21"/>
        <v>906054707.32496905</v>
      </c>
      <c r="BA41" s="662">
        <f t="shared" si="21"/>
        <v>811079195.69018376</v>
      </c>
      <c r="BB41" s="662">
        <f t="shared" si="21"/>
        <v>849722694.55916941</v>
      </c>
      <c r="BC41" s="662">
        <f t="shared" si="21"/>
        <v>769160186.03934741</v>
      </c>
      <c r="BD41" s="662">
        <f t="shared" si="21"/>
        <v>968020543.0054971</v>
      </c>
      <c r="BE41" s="662">
        <f t="shared" si="21"/>
        <v>1068700047.7423043</v>
      </c>
      <c r="BF41" s="662">
        <f t="shared" si="21"/>
        <v>1034562376.907083</v>
      </c>
      <c r="BG41" s="662">
        <f t="shared" si="21"/>
        <v>844143200.32836998</v>
      </c>
      <c r="BH41" s="662">
        <f t="shared" si="21"/>
        <v>958532288.14568925</v>
      </c>
      <c r="BI41" s="662">
        <f t="shared" si="21"/>
        <v>962840193.05466628</v>
      </c>
      <c r="BJ41" s="662">
        <f t="shared" si="21"/>
        <v>1032732851.1019043</v>
      </c>
      <c r="BK41" s="662">
        <f t="shared" si="21"/>
        <v>1235360489.4304581</v>
      </c>
      <c r="BL41" s="417">
        <f t="shared" si="5"/>
        <v>44734028796.840828</v>
      </c>
    </row>
    <row r="42" spans="1:64" x14ac:dyDescent="0.25">
      <c r="A42" s="797" t="s">
        <v>1</v>
      </c>
      <c r="B42" s="634"/>
      <c r="C42" s="662">
        <f>'MONTHLY DATA'!AN321</f>
        <v>151885222.32438424</v>
      </c>
      <c r="D42" s="662">
        <f>SCI!C49+SCI!C98</f>
        <v>257578216.34510568</v>
      </c>
      <c r="E42" s="662">
        <f>SCI!D49+SCI!D98</f>
        <v>192616021.51711014</v>
      </c>
      <c r="F42" s="662">
        <f>SCI!E49+SCI!E98</f>
        <v>169135207.81649855</v>
      </c>
      <c r="G42" s="662">
        <f>SCI!F49+SCI!F98</f>
        <v>165194644.74891293</v>
      </c>
      <c r="H42" s="662">
        <f>SCI!G49+SCI!G98</f>
        <v>251618542.33408523</v>
      </c>
      <c r="I42" s="662">
        <f>SCI!H49+SCI!H98</f>
        <v>276728983.54559737</v>
      </c>
      <c r="J42" s="662">
        <f>SCI!I49+SCI!I98</f>
        <v>284144589.90596414</v>
      </c>
      <c r="K42" s="662">
        <f>SCI!J49+SCI!J98</f>
        <v>237585807.55855948</v>
      </c>
      <c r="L42" s="662">
        <f>SCI!K49+SCI!K98</f>
        <v>240846285.03286549</v>
      </c>
      <c r="M42" s="662">
        <f>SCI!L49+SCI!L98</f>
        <v>261675472.20385727</v>
      </c>
      <c r="N42" s="662">
        <f>SCI!M49+SCI!M98</f>
        <v>268002008.09698936</v>
      </c>
      <c r="O42" s="662">
        <f>SCI!N49+SCI!N98</f>
        <v>385944826.69226474</v>
      </c>
      <c r="P42" s="662">
        <f>SCI!O49+SCI!O98</f>
        <v>312488053.32917857</v>
      </c>
      <c r="Q42" s="662">
        <f>SCI!P49+SCI!P98</f>
        <v>281924117.9742642</v>
      </c>
      <c r="R42" s="662">
        <f>SCI!Q49+SCI!Q98</f>
        <v>255878870.87119535</v>
      </c>
      <c r="S42" s="662">
        <f>SCI!R49+SCI!R98</f>
        <v>216701854.0184797</v>
      </c>
      <c r="T42" s="662">
        <f>SCI!S49+SCI!S98</f>
        <v>282908482.53510946</v>
      </c>
      <c r="U42" s="662">
        <f>SCI!T49+SCI!T98</f>
        <v>299612266.75479376</v>
      </c>
      <c r="V42" s="662">
        <f>SCI!U49+SCI!U98</f>
        <v>303869408.65882403</v>
      </c>
      <c r="W42" s="662">
        <f>SCI!V49+SCI!V98</f>
        <v>263470599.62913293</v>
      </c>
      <c r="X42" s="662">
        <f>SCI!W49+SCI!W98</f>
        <v>264393547.30976468</v>
      </c>
      <c r="Y42" s="662">
        <f>SCI!X49+SCI!X98</f>
        <v>280125671.05236936</v>
      </c>
      <c r="Z42" s="662">
        <f>SCI!Y49+SCI!Y98</f>
        <v>297653593.3195855</v>
      </c>
      <c r="AA42" s="662">
        <f>SCI!Z49+SCI!Z98</f>
        <v>437755889.90996379</v>
      </c>
      <c r="AB42" s="662">
        <f>SCI!AA49+SCI!AA98</f>
        <v>297684079.11783463</v>
      </c>
      <c r="AC42" s="662">
        <f>SCI!AB49+SCI!AB98</f>
        <v>259080793.14334834</v>
      </c>
      <c r="AD42" s="662">
        <f>SCI!AC49+SCI!AC98</f>
        <v>246019641.41339087</v>
      </c>
      <c r="AE42" s="662">
        <f>SCI!AD49+SCI!AD98</f>
        <v>211145779.03020352</v>
      </c>
      <c r="AF42" s="662">
        <f>SCI!AE49+SCI!AE98</f>
        <v>301962967.40848494</v>
      </c>
      <c r="AG42" s="662">
        <f>SCI!AF49+SCI!AF98</f>
        <v>329438423.53251278</v>
      </c>
      <c r="AH42" s="662">
        <f>SCI!AG49+SCI!AG98</f>
        <v>321748766.50485313</v>
      </c>
      <c r="AI42" s="662">
        <f>SCI!AH49+SCI!AH98</f>
        <v>274718806.84417713</v>
      </c>
      <c r="AJ42" s="662">
        <f>SCI!AI49+SCI!AI98</f>
        <v>272940530.32556176</v>
      </c>
      <c r="AK42" s="662">
        <f>SCI!AJ49+SCI!AJ98</f>
        <v>278667143.74815542</v>
      </c>
      <c r="AL42" s="662">
        <f>SCI!AK49+SCI!AK98</f>
        <v>289605269.09941286</v>
      </c>
      <c r="AM42" s="662">
        <f>SCI!AL49+SCI!AL98</f>
        <v>394983240.02019918</v>
      </c>
      <c r="AN42" s="662">
        <f>SCI!AM49+SCI!AM98</f>
        <v>325987349.59990501</v>
      </c>
      <c r="AO42" s="662">
        <f>SCI!AN49+SCI!AN98</f>
        <v>250948641.01660496</v>
      </c>
      <c r="AP42" s="662">
        <f>SCI!AO49+SCI!AO98</f>
        <v>228606771.61199248</v>
      </c>
      <c r="AQ42" s="662">
        <f>SCI!AP49+SCI!AP98</f>
        <v>209371687.47215432</v>
      </c>
      <c r="AR42" s="662">
        <f>SCI!AQ49+SCI!AQ98</f>
        <v>316855763.38856322</v>
      </c>
      <c r="AS42" s="662">
        <f>SCI!AR49+SCI!AR98</f>
        <v>351872366.19506335</v>
      </c>
      <c r="AT42" s="662">
        <f>SCI!AS49+SCI!AS98</f>
        <v>353502798.60265398</v>
      </c>
      <c r="AU42" s="662">
        <f>SCI!AT49+SCI!AT98</f>
        <v>313538544.34890425</v>
      </c>
      <c r="AV42" s="662">
        <f>SCI!AU49+SCI!AU98</f>
        <v>301866904.78149915</v>
      </c>
      <c r="AW42" s="662">
        <f>SCI!AV49+SCI!AV98</f>
        <v>307340961.0877248</v>
      </c>
      <c r="AX42" s="662">
        <f>SCI!AW49+SCI!AW98</f>
        <v>314837279.96085095</v>
      </c>
      <c r="AY42" s="662">
        <f>SCI!AX49+SCI!AX98</f>
        <v>437765121.93642628</v>
      </c>
      <c r="AZ42" s="662">
        <f>SCI!AY49+SCI!AY98</f>
        <v>385519526.38679057</v>
      </c>
      <c r="BA42" s="662">
        <f>SCI!AZ49+SCI!AZ98</f>
        <v>340431758.74021167</v>
      </c>
      <c r="BB42" s="662">
        <f>SCI!BA49+SCI!BA98</f>
        <v>323384592.90974313</v>
      </c>
      <c r="BC42" s="662">
        <f>SCI!BB49+SCI!BB98</f>
        <v>281927518.49295413</v>
      </c>
      <c r="BD42" s="662">
        <f>SCI!BC49+SCI!BC98</f>
        <v>378982368.52620822</v>
      </c>
      <c r="BE42" s="662">
        <f>SCI!BD49+SCI!BD98</f>
        <v>408947410.56252468</v>
      </c>
      <c r="BF42" s="662">
        <f>SCI!BE49+SCI!BE98</f>
        <v>410948847.68263334</v>
      </c>
      <c r="BG42" s="662">
        <f>SCI!BF49+SCI!BF98</f>
        <v>359739161.74968654</v>
      </c>
      <c r="BH42" s="662">
        <f>SCI!BG49+SCI!BG98</f>
        <v>362788496.58053088</v>
      </c>
      <c r="BI42" s="662">
        <f>SCI!BH49+SCI!BH98</f>
        <v>385920151.90670657</v>
      </c>
      <c r="BJ42" s="662">
        <f>SCI!BI49+SCI!BI98</f>
        <v>395728598.56761426</v>
      </c>
      <c r="BK42" s="662">
        <f>SCI!BJ49+SCI!BJ98</f>
        <v>535374106.82865798</v>
      </c>
      <c r="BL42" s="417">
        <f t="shared" si="5"/>
        <v>18399920352.609596</v>
      </c>
    </row>
    <row r="43" spans="1:64" x14ac:dyDescent="0.25">
      <c r="A43" s="669" t="s">
        <v>2</v>
      </c>
      <c r="B43" s="634"/>
      <c r="C43" s="662">
        <f>'MONTHLY DATA'!AN325</f>
        <v>122169935.50085559</v>
      </c>
      <c r="D43" s="662">
        <f>SCI!C73+SCI!C123+SCI!C172</f>
        <v>84745057.084103286</v>
      </c>
      <c r="E43" s="662">
        <f>SCI!D73+SCI!D123+SCI!D172</f>
        <v>75998762.714125201</v>
      </c>
      <c r="F43" s="662">
        <f>SCI!E73+SCI!E123+SCI!E172</f>
        <v>88925770.283204913</v>
      </c>
      <c r="G43" s="662">
        <f>SCI!F73+SCI!F123+SCI!F172</f>
        <v>65564306.318139866</v>
      </c>
      <c r="H43" s="662">
        <f>SCI!G73+SCI!G123+SCI!G172</f>
        <v>103217990.76500969</v>
      </c>
      <c r="I43" s="662">
        <f>SCI!H73+SCI!H123+SCI!H172</f>
        <v>179845397.21366572</v>
      </c>
      <c r="J43" s="662">
        <f>SCI!I73+SCI!I123+SCI!I172</f>
        <v>126850984.85699525</v>
      </c>
      <c r="K43" s="662">
        <f>SCI!J73+SCI!J123+SCI!J172</f>
        <v>48380651.233069472</v>
      </c>
      <c r="L43" s="662">
        <f>SCI!K73+SCI!K123+SCI!K172</f>
        <v>95186005.5732674</v>
      </c>
      <c r="M43" s="662">
        <f>SCI!L73+SCI!L123+SCI!L172</f>
        <v>111478869.61984432</v>
      </c>
      <c r="N43" s="662">
        <f>SCI!M73+SCI!M123+SCI!M172</f>
        <v>128844926.50258857</v>
      </c>
      <c r="O43" s="662">
        <f>SCI!N73+SCI!N123+SCI!N172</f>
        <v>218083221.88088915</v>
      </c>
      <c r="P43" s="662">
        <f>SCI!O73+SCI!O123+SCI!O172</f>
        <v>166037760.23292029</v>
      </c>
      <c r="Q43" s="662">
        <f>SCI!P73+SCI!P123+SCI!P172</f>
        <v>105125560.38524869</v>
      </c>
      <c r="R43" s="662">
        <f>SCI!Q73+SCI!Q123+SCI!Q172</f>
        <v>153713791.53688076</v>
      </c>
      <c r="S43" s="662">
        <f>SCI!R73+SCI!R123+SCI!R172</f>
        <v>127444859.91105443</v>
      </c>
      <c r="T43" s="662">
        <f>SCI!S73+SCI!S123+SCI!S172</f>
        <v>198463510.67597538</v>
      </c>
      <c r="U43" s="662">
        <f>SCI!T73+SCI!T123+SCI!T172</f>
        <v>269293582.59074587</v>
      </c>
      <c r="V43" s="662">
        <f>SCI!U73+SCI!U123+SCI!U172</f>
        <v>229404980.27646154</v>
      </c>
      <c r="W43" s="662">
        <f>SCI!V73+SCI!V123+SCI!V172</f>
        <v>111059859.20486358</v>
      </c>
      <c r="X43" s="662">
        <f>SCI!W73+SCI!W123+SCI!W172</f>
        <v>190497625.12178004</v>
      </c>
      <c r="Y43" s="662">
        <f>SCI!X73+SCI!X123+SCI!X172</f>
        <v>190627232.92889741</v>
      </c>
      <c r="Z43" s="662">
        <f>SCI!Y73+SCI!Y123+SCI!Y172</f>
        <v>243484052.06064132</v>
      </c>
      <c r="AA43" s="662">
        <f>SCI!Z73+SCI!Z123+SCI!Z172</f>
        <v>349772269.71384436</v>
      </c>
      <c r="AB43" s="662">
        <f>SCI!AA73+SCI!AA123+SCI!AA172</f>
        <v>193186367.54939458</v>
      </c>
      <c r="AC43" s="662">
        <f>SCI!AB73+SCI!AB123+SCI!AB172</f>
        <v>121309842.12419102</v>
      </c>
      <c r="AD43" s="662">
        <f>SCI!AC73+SCI!AC123+SCI!AC172</f>
        <v>156823451.03661296</v>
      </c>
      <c r="AE43" s="662">
        <f>SCI!AD73+SCI!AD123+SCI!AD172</f>
        <v>121092932.42873685</v>
      </c>
      <c r="AF43" s="662">
        <f>SCI!AE73+SCI!AE123+SCI!AE172</f>
        <v>203202485.34975031</v>
      </c>
      <c r="AG43" s="662">
        <f>SCI!AF73+SCI!AF123+SCI!AF172</f>
        <v>283691340.13756615</v>
      </c>
      <c r="AH43" s="662">
        <f>SCI!AG73+SCI!AG123+SCI!AG172</f>
        <v>228165786.70120046</v>
      </c>
      <c r="AI43" s="662">
        <f>SCI!AH73+SCI!AH123+SCI!AH172</f>
        <v>95164465.902175874</v>
      </c>
      <c r="AJ43" s="662">
        <f>SCI!AI73+SCI!AI123+SCI!AI172</f>
        <v>185542691.7134445</v>
      </c>
      <c r="AK43" s="662">
        <f>SCI!AJ73+SCI!AJ123+SCI!AJ172</f>
        <v>181666526.98702669</v>
      </c>
      <c r="AL43" s="662">
        <f>SCI!AK73+SCI!AK123+SCI!AK172</f>
        <v>229491016.85925338</v>
      </c>
      <c r="AM43" s="662">
        <f>SCI!AL73+SCI!AL123+SCI!AL172</f>
        <v>302884624.05117899</v>
      </c>
      <c r="AN43" s="662">
        <f>SCI!AM73+SCI!AM123+SCI!AM172</f>
        <v>215626579.05261844</v>
      </c>
      <c r="AO43" s="662">
        <f>SCI!AN73+SCI!AN123+SCI!AN172</f>
        <v>181689993.22754973</v>
      </c>
      <c r="AP43" s="662">
        <f>SCI!AO73+SCI!AO123+SCI!AO172</f>
        <v>230969172.44315338</v>
      </c>
      <c r="AQ43" s="662">
        <f>SCI!AP73+SCI!AP123+SCI!AP172</f>
        <v>185316544.27122492</v>
      </c>
      <c r="AR43" s="662">
        <f>SCI!AQ73+SCI!AQ123+SCI!AQ172</f>
        <v>269003911.74201906</v>
      </c>
      <c r="AS43" s="662">
        <f>SCI!AR73+SCI!AR123+SCI!AR172</f>
        <v>363554443.67607421</v>
      </c>
      <c r="AT43" s="662">
        <f>SCI!AS73+SCI!AS123+SCI!AS172</f>
        <v>311224016.69184053</v>
      </c>
      <c r="AU43" s="662">
        <f>SCI!AT73+SCI!AT123+SCI!AT172</f>
        <v>147699966.92779154</v>
      </c>
      <c r="AV43" s="662">
        <f>SCI!AU73+SCI!AU123+SCI!AU172</f>
        <v>241178855.00654751</v>
      </c>
      <c r="AW43" s="662">
        <f>SCI!AV73+SCI!AV123+SCI!AV172</f>
        <v>239313229.77073371</v>
      </c>
      <c r="AX43" s="662">
        <f>SCI!AW73+SCI!AW123+SCI!AW172</f>
        <v>293463688.72951448</v>
      </c>
      <c r="AY43" s="662">
        <f>SCI!AX73+SCI!AX123+SCI!AX172</f>
        <v>384507165.37831825</v>
      </c>
      <c r="AZ43" s="662">
        <f>SCI!AY73+SCI!AY123+SCI!AY172</f>
        <v>194899653.91032743</v>
      </c>
      <c r="BA43" s="662">
        <f>SCI!AZ73+SCI!AZ123+SCI!AZ172</f>
        <v>155041128.14421758</v>
      </c>
      <c r="BB43" s="662">
        <f>SCI!BA73+SCI!BA123+SCI!BA172</f>
        <v>201246851.77508694</v>
      </c>
      <c r="BC43" s="662">
        <f>SCI!BB73+SCI!BB123+SCI!BB172</f>
        <v>167995833.70403418</v>
      </c>
      <c r="BD43" s="662">
        <f>SCI!BC73+SCI!BC123+SCI!BC172</f>
        <v>259230602.64949536</v>
      </c>
      <c r="BE43" s="662">
        <f>SCI!BD73+SCI!BD123+SCI!BD172</f>
        <v>358672401.02394789</v>
      </c>
      <c r="BF43" s="662">
        <f>SCI!BE73+SCI!BE123+SCI!BE172</f>
        <v>301115181.42413723</v>
      </c>
      <c r="BG43" s="662">
        <f>SCI!BF73+SCI!BF123+SCI!BF172</f>
        <v>150385165.0033533</v>
      </c>
      <c r="BH43" s="662">
        <f>SCI!BG73+SCI!BG123+SCI!BG172</f>
        <v>251932425.25179988</v>
      </c>
      <c r="BI43" s="662">
        <f>SCI!BH73+SCI!BH123+SCI!BH172</f>
        <v>253579912.13280982</v>
      </c>
      <c r="BJ43" s="662">
        <f>SCI!BI73+SCI!BI123+SCI!BI172</f>
        <v>303221857.4035061</v>
      </c>
      <c r="BK43" s="662">
        <f>SCI!BJ73+SCI!BJ123+SCI!BJ172</f>
        <v>401185765.84112686</v>
      </c>
      <c r="BL43" s="417">
        <f t="shared" si="5"/>
        <v>12148492840.206837</v>
      </c>
    </row>
    <row r="44" spans="1:64" x14ac:dyDescent="0.25">
      <c r="A44" s="798" t="s">
        <v>3</v>
      </c>
      <c r="B44" s="634"/>
      <c r="C44" s="662">
        <v>0</v>
      </c>
      <c r="D44" s="662">
        <f>SCI!C147+SCI!C196</f>
        <v>148697908.28921986</v>
      </c>
      <c r="E44" s="662">
        <f>SCI!D147+SCI!D196</f>
        <v>114740109.53322437</v>
      </c>
      <c r="F44" s="662">
        <f>SCI!E147+SCI!E196</f>
        <v>136580200.05886966</v>
      </c>
      <c r="G44" s="662">
        <f>SCI!F147+SCI!F196</f>
        <v>110574351.18885188</v>
      </c>
      <c r="H44" s="662">
        <f>SCI!G147+SCI!G196</f>
        <v>137722943.86276379</v>
      </c>
      <c r="I44" s="662">
        <f>SCI!H147+SCI!H196</f>
        <v>102394167.51528731</v>
      </c>
      <c r="J44" s="662">
        <f>SCI!I147+SCI!I196</f>
        <v>139680748.55592355</v>
      </c>
      <c r="K44" s="662">
        <f>SCI!J147+SCI!J196</f>
        <v>119314701.3085504</v>
      </c>
      <c r="L44" s="662">
        <f>SCI!K147+SCI!K196</f>
        <v>141181030.99876904</v>
      </c>
      <c r="M44" s="662">
        <f>SCI!L147+SCI!L196</f>
        <v>109054622.46397957</v>
      </c>
      <c r="N44" s="662">
        <f>SCI!M147+SCI!M196</f>
        <v>132173588.22004443</v>
      </c>
      <c r="O44" s="662">
        <f>SCI!N147+SCI!N196</f>
        <v>97247957.026691005</v>
      </c>
      <c r="P44" s="662">
        <f>SCI!O147+SCI!O196</f>
        <v>206042159.51769072</v>
      </c>
      <c r="Q44" s="662">
        <f>SCI!P147+SCI!P196</f>
        <v>207909167.37291655</v>
      </c>
      <c r="R44" s="662">
        <f>SCI!Q147+SCI!Q196</f>
        <v>221160036.87388211</v>
      </c>
      <c r="S44" s="662">
        <f>SCI!R147+SCI!R196</f>
        <v>214003917.85436851</v>
      </c>
      <c r="T44" s="662">
        <f>SCI!S147+SCI!S196</f>
        <v>220031682.79538667</v>
      </c>
      <c r="U44" s="662">
        <f>SCI!T147+SCI!T196</f>
        <v>191542178.15764818</v>
      </c>
      <c r="V44" s="662">
        <f>SCI!U147+SCI!U196</f>
        <v>220144368.22619921</v>
      </c>
      <c r="W44" s="662">
        <f>SCI!V147+SCI!V196</f>
        <v>226288086.58442318</v>
      </c>
      <c r="X44" s="662">
        <f>SCI!W147+SCI!W196</f>
        <v>232370229.7066049</v>
      </c>
      <c r="Y44" s="662">
        <f>SCI!X147+SCI!X196</f>
        <v>210694071.8130883</v>
      </c>
      <c r="Z44" s="662">
        <f>SCI!Y147+SCI!Y196</f>
        <v>235239506.70451194</v>
      </c>
      <c r="AA44" s="662">
        <f>SCI!Z147+SCI!Z196</f>
        <v>206371614.1645928</v>
      </c>
      <c r="AB44" s="662">
        <f>SCI!AA147+SCI!AA196</f>
        <v>232327962.39488047</v>
      </c>
      <c r="AC44" s="662">
        <f>SCI!AB147+SCI!AB196</f>
        <v>211669524.62775201</v>
      </c>
      <c r="AD44" s="662">
        <f>SCI!AC147+SCI!AC196</f>
        <v>222802081.43210721</v>
      </c>
      <c r="AE44" s="662">
        <f>SCI!AD147+SCI!AD196</f>
        <v>193326022.5433408</v>
      </c>
      <c r="AF44" s="662">
        <f>SCI!AE147+SCI!AE196</f>
        <v>219922582.44486421</v>
      </c>
      <c r="AG44" s="662">
        <f>SCI!AF147+SCI!AF196</f>
        <v>183587781.87164274</v>
      </c>
      <c r="AH44" s="662">
        <f>SCI!AG147+SCI!AG196</f>
        <v>211456837.37329906</v>
      </c>
      <c r="AI44" s="662">
        <f>SCI!AH147+SCI!AH196</f>
        <v>199002651.36438596</v>
      </c>
      <c r="AJ44" s="662">
        <f>SCI!AI147+SCI!AI196</f>
        <v>219109019.9603461</v>
      </c>
      <c r="AK44" s="662">
        <f>SCI!AJ147+SCI!AJ196</f>
        <v>184978304.81576079</v>
      </c>
      <c r="AL44" s="662">
        <f>SCI!AK147+SCI!AK196</f>
        <v>212370367.9438183</v>
      </c>
      <c r="AM44" s="662">
        <f>SCI!AL147+SCI!AL196</f>
        <v>173858377.13208571</v>
      </c>
      <c r="AN44" s="662">
        <f>SCI!AM147+SCI!AM196</f>
        <v>238530379.98146066</v>
      </c>
      <c r="AO44" s="662">
        <f>SCI!AN147+SCI!AN196</f>
        <v>227744894.29777193</v>
      </c>
      <c r="AP44" s="662">
        <f>SCI!AO147+SCI!AO196</f>
        <v>260355733.73005307</v>
      </c>
      <c r="AQ44" s="662">
        <f>SCI!AP147+SCI!AP196</f>
        <v>231896638.18246895</v>
      </c>
      <c r="AR44" s="662">
        <f>SCI!AQ147+SCI!AQ196</f>
        <v>260952391.50056297</v>
      </c>
      <c r="AS44" s="662">
        <f>SCI!AR147+SCI!AR196</f>
        <v>217019023.20830834</v>
      </c>
      <c r="AT44" s="662">
        <f>SCI!AS147+SCI!AS196</f>
        <v>256940334.43424982</v>
      </c>
      <c r="AU44" s="662">
        <f>SCI!AT147+SCI!AT196</f>
        <v>237479073.28501993</v>
      </c>
      <c r="AV44" s="662">
        <f>SCI!AU147+SCI!AU196</f>
        <v>252854441.00284538</v>
      </c>
      <c r="AW44" s="662">
        <f>SCI!AV147+SCI!AV196</f>
        <v>213542417.60754967</v>
      </c>
      <c r="AX44" s="662">
        <f>SCI!AW147+SCI!AW196</f>
        <v>242423235.36543491</v>
      </c>
      <c r="AY44" s="662">
        <f>SCI!AX147+SCI!AX196</f>
        <v>198153791.90582728</v>
      </c>
      <c r="AZ44" s="662">
        <f>SCI!AY147+SCI!AY196</f>
        <v>290002698.85320616</v>
      </c>
      <c r="BA44" s="662">
        <f>SCI!AZ147+SCI!AZ196</f>
        <v>253613610.38063523</v>
      </c>
      <c r="BB44" s="662">
        <f>SCI!BA147+SCI!BA196</f>
        <v>286967366.10710907</v>
      </c>
      <c r="BC44" s="662">
        <f>SCI!BB147+SCI!BB196</f>
        <v>254506382.93108109</v>
      </c>
      <c r="BD44" s="662">
        <f>SCI!BC147+SCI!BC196</f>
        <v>290391973.95625532</v>
      </c>
      <c r="BE44" s="662">
        <f>SCI!BD147+SCI!BD196</f>
        <v>238136831.14403832</v>
      </c>
      <c r="BF44" s="662">
        <f>SCI!BE147+SCI!BE196</f>
        <v>283427985.02476889</v>
      </c>
      <c r="BG44" s="662">
        <f>SCI!BF147+SCI!BF196</f>
        <v>266322266.7098659</v>
      </c>
      <c r="BH44" s="662">
        <f>SCI!BG147+SCI!BG196</f>
        <v>302812152.9744224</v>
      </c>
      <c r="BI44" s="662">
        <f>SCI!BH147+SCI!BH196</f>
        <v>256354610.35940933</v>
      </c>
      <c r="BJ44" s="662">
        <f>SCI!BI147+SCI!BI196</f>
        <v>293147544.43430078</v>
      </c>
      <c r="BK44" s="662">
        <f>SCI!BJ147+SCI!BJ196</f>
        <v>235989641.11081648</v>
      </c>
      <c r="BL44" s="417">
        <f t="shared" si="5"/>
        <v>12635136281.185232</v>
      </c>
    </row>
    <row r="45" spans="1:64" x14ac:dyDescent="0.25">
      <c r="A45" s="799" t="s">
        <v>149</v>
      </c>
      <c r="B45" s="634"/>
      <c r="C45" s="662">
        <v>0</v>
      </c>
      <c r="D45" s="662">
        <f>SCI!C220</f>
        <v>0</v>
      </c>
      <c r="E45" s="662">
        <f>SCI!D220</f>
        <v>0</v>
      </c>
      <c r="F45" s="662">
        <f>SCI!E220</f>
        <v>0</v>
      </c>
      <c r="G45" s="662">
        <f>SCI!F220</f>
        <v>0</v>
      </c>
      <c r="H45" s="662">
        <f>SCI!G220</f>
        <v>0</v>
      </c>
      <c r="I45" s="662">
        <f>SCI!H220</f>
        <v>0</v>
      </c>
      <c r="J45" s="662">
        <f>SCI!I220</f>
        <v>0</v>
      </c>
      <c r="K45" s="662">
        <f>SCI!J220</f>
        <v>0</v>
      </c>
      <c r="L45" s="662">
        <f>SCI!K220</f>
        <v>0</v>
      </c>
      <c r="M45" s="662">
        <f>SCI!L220</f>
        <v>0</v>
      </c>
      <c r="N45" s="662">
        <f>SCI!M220</f>
        <v>0</v>
      </c>
      <c r="O45" s="662">
        <f>SCI!N220</f>
        <v>0</v>
      </c>
      <c r="P45" s="662">
        <f>SCI!O220</f>
        <v>0</v>
      </c>
      <c r="Q45" s="662">
        <f>SCI!P220</f>
        <v>0</v>
      </c>
      <c r="R45" s="662">
        <f>SCI!Q220</f>
        <v>0</v>
      </c>
      <c r="S45" s="662">
        <f>SCI!R220</f>
        <v>0</v>
      </c>
      <c r="T45" s="662">
        <f>SCI!S220</f>
        <v>0</v>
      </c>
      <c r="U45" s="662">
        <f>SCI!T220</f>
        <v>0</v>
      </c>
      <c r="V45" s="662">
        <f>SCI!U220</f>
        <v>0</v>
      </c>
      <c r="W45" s="662">
        <f>SCI!V220</f>
        <v>0</v>
      </c>
      <c r="X45" s="662">
        <f>SCI!W220</f>
        <v>0</v>
      </c>
      <c r="Y45" s="662">
        <f>SCI!X220</f>
        <v>0</v>
      </c>
      <c r="Z45" s="662">
        <f>SCI!Y220</f>
        <v>0</v>
      </c>
      <c r="AA45" s="662">
        <f>SCI!Z220</f>
        <v>0</v>
      </c>
      <c r="AB45" s="662">
        <f>SCI!AA220</f>
        <v>21064112.0715589</v>
      </c>
      <c r="AC45" s="662">
        <f>SCI!AB220</f>
        <v>30398229.532507997</v>
      </c>
      <c r="AD45" s="662">
        <f>SCI!AC220</f>
        <v>15859822.400050756</v>
      </c>
      <c r="AE45" s="662">
        <f>SCI!AD220</f>
        <v>27185953.801439136</v>
      </c>
      <c r="AF45" s="662">
        <f>SCI!AE220</f>
        <v>15126274.336679284</v>
      </c>
      <c r="AG45" s="662">
        <f>SCI!AF220</f>
        <v>28108595.5011511</v>
      </c>
      <c r="AH45" s="662">
        <f>SCI!AG220</f>
        <v>15253371.223116914</v>
      </c>
      <c r="AI45" s="662">
        <f>SCI!AH220</f>
        <v>28140031.206620615</v>
      </c>
      <c r="AJ45" s="662">
        <f>SCI!AI220</f>
        <v>15336124.296931963</v>
      </c>
      <c r="AK45" s="662">
        <f>SCI!AJ220</f>
        <v>26883786.378215127</v>
      </c>
      <c r="AL45" s="662">
        <f>SCI!AK220</f>
        <v>14875666.257461736</v>
      </c>
      <c r="AM45" s="662">
        <f>SCI!AL220</f>
        <v>26077450.622856963</v>
      </c>
      <c r="AN45" s="662">
        <f>SCI!AM220</f>
        <v>21864702.645112041</v>
      </c>
      <c r="AO45" s="662">
        <f>SCI!AN220</f>
        <v>42667600.874830991</v>
      </c>
      <c r="AP45" s="662">
        <f>SCI!AO220</f>
        <v>25343867.908991236</v>
      </c>
      <c r="AQ45" s="662">
        <f>SCI!AP220</f>
        <v>44188594.687424861</v>
      </c>
      <c r="AR45" s="662">
        <f>SCI!AQ220</f>
        <v>25882569.337921426</v>
      </c>
      <c r="AS45" s="662">
        <f>SCI!AR220</f>
        <v>42481907.498885028</v>
      </c>
      <c r="AT45" s="662">
        <f>SCI!AS220</f>
        <v>25399559.066069931</v>
      </c>
      <c r="AU45" s="662">
        <f>SCI!AT220</f>
        <v>44209827.634280227</v>
      </c>
      <c r="AV45" s="662">
        <f>SCI!AU220</f>
        <v>25303609.2748494</v>
      </c>
      <c r="AW45" s="662">
        <f>SCI!AV220</f>
        <v>40327935.141612045</v>
      </c>
      <c r="AX45" s="662">
        <f>SCI!AW220</f>
        <v>23801946.995860998</v>
      </c>
      <c r="AY45" s="662">
        <f>SCI!AX220</f>
        <v>38275975.612751342</v>
      </c>
      <c r="AZ45" s="662">
        <f>SCI!AY220</f>
        <v>27913479.526402202</v>
      </c>
      <c r="BA45" s="662">
        <f>SCI!AZ220</f>
        <v>49795547.247158527</v>
      </c>
      <c r="BB45" s="662">
        <f>SCI!BA220</f>
        <v>30168211.27025447</v>
      </c>
      <c r="BC45" s="662">
        <f>SCI!BB220</f>
        <v>52530108.502896272</v>
      </c>
      <c r="BD45" s="662">
        <f>SCI!BC220</f>
        <v>31614610.087876212</v>
      </c>
      <c r="BE45" s="662">
        <f>SCI!BD220</f>
        <v>51651749.052202076</v>
      </c>
      <c r="BF45" s="662">
        <f>SCI!BE220</f>
        <v>31248084.346465621</v>
      </c>
      <c r="BG45" s="662">
        <f>SCI!BF220</f>
        <v>55314298.67980846</v>
      </c>
      <c r="BH45" s="662">
        <f>SCI!BG220</f>
        <v>33138896.158281025</v>
      </c>
      <c r="BI45" s="662">
        <f>SCI!BH220</f>
        <v>55134292.36020045</v>
      </c>
      <c r="BJ45" s="662">
        <f>SCI!BI220</f>
        <v>32865522.789750639</v>
      </c>
      <c r="BK45" s="662">
        <f>SCI!BJ220</f>
        <v>51688067.967375785</v>
      </c>
      <c r="BL45" s="417">
        <f t="shared" si="5"/>
        <v>1167120382.2958517</v>
      </c>
    </row>
    <row r="46" spans="1:64" x14ac:dyDescent="0.25">
      <c r="A46" s="816" t="s">
        <v>4</v>
      </c>
      <c r="B46" s="634"/>
      <c r="C46" s="662">
        <v>0</v>
      </c>
      <c r="D46" s="662">
        <f>SCI!C241</f>
        <v>0</v>
      </c>
      <c r="E46" s="662">
        <f>SCI!D241</f>
        <v>0</v>
      </c>
      <c r="F46" s="662">
        <f>SCI!E241</f>
        <v>0</v>
      </c>
      <c r="G46" s="662">
        <f>SCI!F241</f>
        <v>0</v>
      </c>
      <c r="H46" s="662">
        <f>SCI!G241</f>
        <v>0</v>
      </c>
      <c r="I46" s="662">
        <f>SCI!H241</f>
        <v>0</v>
      </c>
      <c r="J46" s="662">
        <f>SCI!I241</f>
        <v>0</v>
      </c>
      <c r="K46" s="662">
        <f>SCI!J241</f>
        <v>0</v>
      </c>
      <c r="L46" s="662">
        <f>SCI!K241</f>
        <v>0</v>
      </c>
      <c r="M46" s="662">
        <f>SCI!L241</f>
        <v>0</v>
      </c>
      <c r="N46" s="662">
        <f>SCI!M241</f>
        <v>0</v>
      </c>
      <c r="O46" s="662">
        <f>SCI!N241</f>
        <v>0</v>
      </c>
      <c r="P46" s="662">
        <f>SCI!O241</f>
        <v>0</v>
      </c>
      <c r="Q46" s="662">
        <f>SCI!P241</f>
        <v>0</v>
      </c>
      <c r="R46" s="662">
        <f>SCI!Q241</f>
        <v>0</v>
      </c>
      <c r="S46" s="662">
        <f>SCI!R241</f>
        <v>0</v>
      </c>
      <c r="T46" s="662">
        <f>SCI!S241</f>
        <v>0</v>
      </c>
      <c r="U46" s="662">
        <f>SCI!T241</f>
        <v>0</v>
      </c>
      <c r="V46" s="662">
        <f>SCI!U241</f>
        <v>0</v>
      </c>
      <c r="W46" s="662">
        <f>SCI!V241</f>
        <v>0</v>
      </c>
      <c r="X46" s="662">
        <f>SCI!W241</f>
        <v>0</v>
      </c>
      <c r="Y46" s="662">
        <f>SCI!X241</f>
        <v>0</v>
      </c>
      <c r="Z46" s="662">
        <f>SCI!Y241</f>
        <v>0</v>
      </c>
      <c r="AA46" s="662">
        <f>SCI!Z241</f>
        <v>0</v>
      </c>
      <c r="AB46" s="662">
        <f>SCI!AA241</f>
        <v>7525739.2518886104</v>
      </c>
      <c r="AC46" s="662">
        <f>SCI!AB241</f>
        <v>10447131.071507744</v>
      </c>
      <c r="AD46" s="662">
        <f>SCI!AC241</f>
        <v>6729806.2574685849</v>
      </c>
      <c r="AE46" s="662">
        <f>SCI!AD241</f>
        <v>10383854.553011078</v>
      </c>
      <c r="AF46" s="662">
        <f>SCI!AE241</f>
        <v>6635540.2071417468</v>
      </c>
      <c r="AG46" s="662">
        <f>SCI!AF241</f>
        <v>9822370.9053237289</v>
      </c>
      <c r="AH46" s="662">
        <f>SCI!AG241</f>
        <v>6655448.2065936597</v>
      </c>
      <c r="AI46" s="662">
        <f>SCI!AH241</f>
        <v>10507739.197238015</v>
      </c>
      <c r="AJ46" s="662">
        <f>SCI!AI241</f>
        <v>6673566.4456547257</v>
      </c>
      <c r="AK46" s="662">
        <f>SCI!AJ241</f>
        <v>10179704.099108452</v>
      </c>
      <c r="AL46" s="662">
        <f>SCI!AK241</f>
        <v>6622222.2204469359</v>
      </c>
      <c r="AM46" s="662">
        <f>SCI!AL241</f>
        <v>9718904.4056591522</v>
      </c>
      <c r="AN46" s="662">
        <f>SCI!AM241</f>
        <v>10609956.463717192</v>
      </c>
      <c r="AO46" s="662">
        <f>SCI!AN241</f>
        <v>16801621.187133051</v>
      </c>
      <c r="AP46" s="662">
        <f>SCI!AO241</f>
        <v>11207097.72321617</v>
      </c>
      <c r="AQ46" s="662">
        <f>SCI!AP241</f>
        <v>16826369.092269756</v>
      </c>
      <c r="AR46" s="662">
        <f>SCI!AQ241</f>
        <v>10965166.248128224</v>
      </c>
      <c r="AS46" s="662">
        <f>SCI!AR241</f>
        <v>15482330.959175799</v>
      </c>
      <c r="AT46" s="662">
        <f>SCI!AS241</f>
        <v>10976306.018134281</v>
      </c>
      <c r="AU46" s="662">
        <f>SCI!AT241</f>
        <v>17110298.957119659</v>
      </c>
      <c r="AV46" s="662">
        <f>SCI!AU241</f>
        <v>11063537.373118309</v>
      </c>
      <c r="AW46" s="662">
        <f>SCI!AV241</f>
        <v>16297428.272352101</v>
      </c>
      <c r="AX46" s="662">
        <f>SCI!AW241</f>
        <v>10903525.135348301</v>
      </c>
      <c r="AY46" s="662">
        <f>SCI!AX241</f>
        <v>15239752.135613821</v>
      </c>
      <c r="AZ46" s="662">
        <f>SCI!AY241</f>
        <v>7719348.6482427474</v>
      </c>
      <c r="BA46" s="662">
        <f>SCI!AZ241</f>
        <v>12197151.177960711</v>
      </c>
      <c r="BB46" s="662">
        <f>SCI!BA241</f>
        <v>7955672.4969757451</v>
      </c>
      <c r="BC46" s="662">
        <f>SCI!BB241</f>
        <v>12200342.40838171</v>
      </c>
      <c r="BD46" s="662">
        <f>SCI!BC241</f>
        <v>7800987.7856620047</v>
      </c>
      <c r="BE46" s="662">
        <f>SCI!BD241</f>
        <v>11291655.959591404</v>
      </c>
      <c r="BF46" s="662">
        <f>SCI!BE241</f>
        <v>7822278.4290780844</v>
      </c>
      <c r="BG46" s="662">
        <f>SCI!BF241</f>
        <v>12382308.185655659</v>
      </c>
      <c r="BH46" s="662">
        <f>SCI!BG241</f>
        <v>7860317.1806551302</v>
      </c>
      <c r="BI46" s="662">
        <f>SCI!BH241</f>
        <v>11851226.295540063</v>
      </c>
      <c r="BJ46" s="662">
        <f>SCI!BI241</f>
        <v>7769327.9067324558</v>
      </c>
      <c r="BK46" s="662">
        <f>SCI!BJ241</f>
        <v>11122907.682480931</v>
      </c>
      <c r="BL46" s="417">
        <f t="shared" si="5"/>
        <v>383358940.5433256</v>
      </c>
    </row>
    <row r="47" spans="1:64" x14ac:dyDescent="0.25">
      <c r="A47" s="175" t="s">
        <v>761</v>
      </c>
      <c r="B47" s="166"/>
      <c r="C47" s="662">
        <f>C48+C49+C50+C51+C52</f>
        <v>505666146.15339637</v>
      </c>
      <c r="D47" s="662">
        <f t="shared" ref="D47:BK47" si="22">D48+D49+D50+D51+D52</f>
        <v>529195587.55764127</v>
      </c>
      <c r="E47" s="662">
        <f t="shared" si="22"/>
        <v>471697442.6100381</v>
      </c>
      <c r="F47" s="662">
        <f t="shared" si="22"/>
        <v>465503366.35275</v>
      </c>
      <c r="G47" s="662">
        <f t="shared" si="22"/>
        <v>423358163.2281816</v>
      </c>
      <c r="H47" s="662">
        <f t="shared" si="22"/>
        <v>516229537.47167039</v>
      </c>
      <c r="I47" s="662">
        <f t="shared" si="22"/>
        <v>616437456.70291936</v>
      </c>
      <c r="J47" s="662">
        <f t="shared" si="22"/>
        <v>631079123.01236582</v>
      </c>
      <c r="K47" s="662">
        <f t="shared" si="22"/>
        <v>518045010.21191978</v>
      </c>
      <c r="L47" s="662">
        <f t="shared" si="22"/>
        <v>537448199.30084777</v>
      </c>
      <c r="M47" s="662">
        <f t="shared" si="22"/>
        <v>553022009.53407669</v>
      </c>
      <c r="N47" s="662">
        <f t="shared" si="22"/>
        <v>593920762.37418795</v>
      </c>
      <c r="O47" s="662">
        <f t="shared" si="22"/>
        <v>746328855.30072188</v>
      </c>
      <c r="P47" s="662">
        <f t="shared" si="22"/>
        <v>769308805.44296777</v>
      </c>
      <c r="Q47" s="662">
        <f t="shared" si="22"/>
        <v>715666288.24113238</v>
      </c>
      <c r="R47" s="662">
        <f t="shared" si="22"/>
        <v>733263873.19589114</v>
      </c>
      <c r="S47" s="662">
        <f t="shared" si="22"/>
        <v>692269769.64909554</v>
      </c>
      <c r="T47" s="662">
        <f t="shared" si="22"/>
        <v>783885018.7975502</v>
      </c>
      <c r="U47" s="662">
        <f t="shared" si="22"/>
        <v>870973027.44723558</v>
      </c>
      <c r="V47" s="662">
        <f t="shared" si="22"/>
        <v>891579575.64986145</v>
      </c>
      <c r="W47" s="662">
        <f t="shared" si="22"/>
        <v>778315734.47960413</v>
      </c>
      <c r="X47" s="662">
        <f t="shared" si="22"/>
        <v>807811364.66468525</v>
      </c>
      <c r="Y47" s="662">
        <f t="shared" si="22"/>
        <v>815536640.03735161</v>
      </c>
      <c r="Z47" s="662">
        <f t="shared" si="22"/>
        <v>890364988.32447147</v>
      </c>
      <c r="AA47" s="662">
        <f t="shared" si="22"/>
        <v>1077773110.3638325</v>
      </c>
      <c r="AB47" s="662">
        <f t="shared" si="22"/>
        <v>1069376046.4592015</v>
      </c>
      <c r="AC47" s="662">
        <f t="shared" si="22"/>
        <v>977139900.81063676</v>
      </c>
      <c r="AD47" s="662">
        <f t="shared" si="22"/>
        <v>935227788.85542297</v>
      </c>
      <c r="AE47" s="662">
        <f t="shared" si="22"/>
        <v>870105289.77967811</v>
      </c>
      <c r="AF47" s="662">
        <f t="shared" si="22"/>
        <v>974982761.31527591</v>
      </c>
      <c r="AG47" s="662">
        <f t="shared" si="22"/>
        <v>1119459486.1481838</v>
      </c>
      <c r="AH47" s="662">
        <f t="shared" si="22"/>
        <v>1106687767.3322749</v>
      </c>
      <c r="AI47" s="662">
        <f t="shared" si="22"/>
        <v>965567074.0135051</v>
      </c>
      <c r="AJ47" s="662">
        <f t="shared" si="22"/>
        <v>972509596.71306777</v>
      </c>
      <c r="AK47" s="662">
        <f t="shared" si="22"/>
        <v>984850938.63517845</v>
      </c>
      <c r="AL47" s="662">
        <f t="shared" si="22"/>
        <v>1029762581.6050397</v>
      </c>
      <c r="AM47" s="662">
        <f t="shared" si="22"/>
        <v>1199430930.4947941</v>
      </c>
      <c r="AN47" s="662">
        <f t="shared" si="22"/>
        <v>1059255870.1513945</v>
      </c>
      <c r="AO47" s="662">
        <f t="shared" si="22"/>
        <v>959767900.42788053</v>
      </c>
      <c r="AP47" s="662">
        <f t="shared" si="22"/>
        <v>933564418.79415703</v>
      </c>
      <c r="AQ47" s="662">
        <f t="shared" si="22"/>
        <v>891523690.85049319</v>
      </c>
      <c r="AR47" s="662">
        <f t="shared" si="22"/>
        <v>997167763.15913534</v>
      </c>
      <c r="AS47" s="662">
        <f t="shared" si="22"/>
        <v>1132508749.7964134</v>
      </c>
      <c r="AT47" s="662">
        <f t="shared" si="22"/>
        <v>1142513156.9455137</v>
      </c>
      <c r="AU47" s="662">
        <f t="shared" si="22"/>
        <v>1019022171.883307</v>
      </c>
      <c r="AV47" s="662">
        <f t="shared" si="22"/>
        <v>1010523211.3263974</v>
      </c>
      <c r="AW47" s="662">
        <f t="shared" si="22"/>
        <v>1013321359.5210198</v>
      </c>
      <c r="AX47" s="662">
        <f t="shared" si="22"/>
        <v>1047024622.5804164</v>
      </c>
      <c r="AY47" s="662">
        <f t="shared" si="22"/>
        <v>1209401976.0538113</v>
      </c>
      <c r="AZ47" s="662">
        <f t="shared" si="22"/>
        <v>1106221763.762579</v>
      </c>
      <c r="BA47" s="662">
        <f t="shared" si="22"/>
        <v>1027384340.0148022</v>
      </c>
      <c r="BB47" s="662">
        <f t="shared" si="22"/>
        <v>1015209422.9709498</v>
      </c>
      <c r="BC47" s="662">
        <f t="shared" si="22"/>
        <v>973398895.05780303</v>
      </c>
      <c r="BD47" s="662">
        <f t="shared" si="22"/>
        <v>1079021017.8063955</v>
      </c>
      <c r="BE47" s="662">
        <f t="shared" si="22"/>
        <v>1209815683.6015525</v>
      </c>
      <c r="BF47" s="662">
        <f t="shared" si="22"/>
        <v>1212921221.3456326</v>
      </c>
      <c r="BG47" s="662">
        <f t="shared" si="22"/>
        <v>1091219987.4029143</v>
      </c>
      <c r="BH47" s="662">
        <f t="shared" si="22"/>
        <v>1117204635.2157042</v>
      </c>
      <c r="BI47" s="662">
        <f t="shared" si="22"/>
        <v>1146015006.9121912</v>
      </c>
      <c r="BJ47" s="662">
        <f t="shared" si="22"/>
        <v>1191097464.7330267</v>
      </c>
      <c r="BK47" s="662">
        <f t="shared" si="22"/>
        <v>1361784592.1365392</v>
      </c>
      <c r="BL47" s="417">
        <f t="shared" si="5"/>
        <v>55086668940.716675</v>
      </c>
    </row>
    <row r="48" spans="1:64" x14ac:dyDescent="0.25">
      <c r="A48" s="797" t="s">
        <v>1</v>
      </c>
      <c r="B48" s="634"/>
      <c r="C48" s="662">
        <f>'MONTHLY DATA'!AN322</f>
        <v>209496753.63003185</v>
      </c>
      <c r="D48" s="662">
        <f>SCI!C53+SCI!C102</f>
        <v>230818636.42570168</v>
      </c>
      <c r="E48" s="662">
        <f>SCI!D53+SCI!D102</f>
        <v>197324558.92342776</v>
      </c>
      <c r="F48" s="662">
        <f>SCI!E53+SCI!E102</f>
        <v>171484357.85978749</v>
      </c>
      <c r="G48" s="662">
        <f>SCI!F53+SCI!F102</f>
        <v>160408105.58799976</v>
      </c>
      <c r="H48" s="662">
        <f>SCI!G53+SCI!G102</f>
        <v>210730957.48813653</v>
      </c>
      <c r="I48" s="662">
        <f>SCI!H53+SCI!H102</f>
        <v>243199267.21204388</v>
      </c>
      <c r="J48" s="662">
        <f>SCI!I53+SCI!I102</f>
        <v>258656791.0952422</v>
      </c>
      <c r="K48" s="662">
        <f>SCI!J53+SCI!J102</f>
        <v>234710060.08918041</v>
      </c>
      <c r="L48" s="662">
        <f>SCI!K53+SCI!K102</f>
        <v>228765614.84193441</v>
      </c>
      <c r="M48" s="662">
        <f>SCI!L53+SCI!L102</f>
        <v>239802375.07472229</v>
      </c>
      <c r="N48" s="662">
        <f>SCI!M53+SCI!M102</f>
        <v>247435380.08552581</v>
      </c>
      <c r="O48" s="662">
        <f>SCI!N53+SCI!N102</f>
        <v>323693976.71117401</v>
      </c>
      <c r="P48" s="662">
        <f>SCI!O53+SCI!O102</f>
        <v>304397733.07345915</v>
      </c>
      <c r="Q48" s="662">
        <f>SCI!P53+SCI!P102</f>
        <v>278925524.32688963</v>
      </c>
      <c r="R48" s="662">
        <f>SCI!Q53+SCI!Q102</f>
        <v>254078773.19064933</v>
      </c>
      <c r="S48" s="662">
        <f>SCI!R53+SCI!R102</f>
        <v>221389151.19786048</v>
      </c>
      <c r="T48" s="662">
        <f>SCI!S53+SCI!S102</f>
        <v>250657187.65047389</v>
      </c>
      <c r="U48" s="662">
        <f>SCI!T53+SCI!T102</f>
        <v>271090336.42356771</v>
      </c>
      <c r="V48" s="662">
        <f>SCI!U53+SCI!U102</f>
        <v>280810598.03509712</v>
      </c>
      <c r="W48" s="662">
        <f>SCI!V53+SCI!V102</f>
        <v>259394335.66180333</v>
      </c>
      <c r="X48" s="662">
        <f>SCI!W53+SCI!W102</f>
        <v>252511716.12365419</v>
      </c>
      <c r="Y48" s="662">
        <f>SCI!X53+SCI!X102</f>
        <v>259774308.04446447</v>
      </c>
      <c r="Z48" s="662">
        <f>SCI!Y53+SCI!Y102</f>
        <v>273059253.94053113</v>
      </c>
      <c r="AA48" s="662">
        <f>SCI!Z53+SCI!Z102</f>
        <v>363676399.26931858</v>
      </c>
      <c r="AB48" s="662">
        <f>SCI!AA53+SCI!AA102</f>
        <v>359641709.06437039</v>
      </c>
      <c r="AC48" s="662">
        <f>SCI!AB53+SCI!AB102</f>
        <v>329176235.75665021</v>
      </c>
      <c r="AD48" s="662">
        <f>SCI!AC53+SCI!AC102</f>
        <v>307955819.46878695</v>
      </c>
      <c r="AE48" s="662">
        <f>SCI!AD53+SCI!AD102</f>
        <v>273842766.57344776</v>
      </c>
      <c r="AF48" s="662">
        <f>SCI!AE53+SCI!AE102</f>
        <v>329163263.02140665</v>
      </c>
      <c r="AG48" s="662">
        <f>SCI!AF53+SCI!AF102</f>
        <v>370515041.28241205</v>
      </c>
      <c r="AH48" s="662">
        <f>SCI!AG53+SCI!AG102</f>
        <v>380254715.3595444</v>
      </c>
      <c r="AI48" s="662">
        <f>SCI!AH53+SCI!AH102</f>
        <v>348634623.39296204</v>
      </c>
      <c r="AJ48" s="662">
        <f>SCI!AI53+SCI!AI102</f>
        <v>335443381.51653206</v>
      </c>
      <c r="AK48" s="662">
        <f>SCI!AJ53+SCI!AJ102</f>
        <v>334791625.87981611</v>
      </c>
      <c r="AL48" s="662">
        <f>SCI!AK53+SCI!AK102</f>
        <v>342750811.52949071</v>
      </c>
      <c r="AM48" s="662">
        <f>SCI!AL53+SCI!AL102</f>
        <v>424768984.33870834</v>
      </c>
      <c r="AN48" s="662">
        <f>SCI!AM53+SCI!AM102</f>
        <v>387770913.82154703</v>
      </c>
      <c r="AO48" s="662">
        <f>SCI!AN53+SCI!AN102</f>
        <v>322077707.73568368</v>
      </c>
      <c r="AP48" s="662">
        <f>SCI!AO53+SCI!AO102</f>
        <v>281316878.05217469</v>
      </c>
      <c r="AQ48" s="662">
        <f>SCI!AP53+SCI!AP102</f>
        <v>252349596.00237742</v>
      </c>
      <c r="AR48" s="662">
        <f>SCI!AQ53+SCI!AQ102</f>
        <v>314665911.93307197</v>
      </c>
      <c r="AS48" s="662">
        <f>SCI!AR53+SCI!AR102</f>
        <v>362790322.07151067</v>
      </c>
      <c r="AT48" s="662">
        <f>SCI!AS53+SCI!AS102</f>
        <v>382566469.66699958</v>
      </c>
      <c r="AU48" s="662">
        <f>SCI!AT53+SCI!AT102</f>
        <v>362888283.29089588</v>
      </c>
      <c r="AV48" s="662">
        <f>SCI!AU53+SCI!AU102</f>
        <v>347271370.02210552</v>
      </c>
      <c r="AW48" s="662">
        <f>SCI!AV53+SCI!AV102</f>
        <v>344961585.03858739</v>
      </c>
      <c r="AX48" s="662">
        <f>SCI!AW53+SCI!AW102</f>
        <v>349195488.04939824</v>
      </c>
      <c r="AY48" s="662">
        <f>SCI!AX53+SCI!AX102</f>
        <v>434953495.97085065</v>
      </c>
      <c r="AZ48" s="662">
        <f>SCI!AY53+SCI!AY102</f>
        <v>404057264.98081315</v>
      </c>
      <c r="BA48" s="662">
        <f>SCI!AZ53+SCI!AZ102</f>
        <v>364291323.58043718</v>
      </c>
      <c r="BB48" s="662">
        <f>SCI!BA53+SCI!BA102</f>
        <v>338724616.91125345</v>
      </c>
      <c r="BC48" s="662">
        <f>SCI!BB53+SCI!BB102</f>
        <v>303226430.39981639</v>
      </c>
      <c r="BD48" s="662">
        <f>SCI!BC53+SCI!BC102</f>
        <v>350573891.72881126</v>
      </c>
      <c r="BE48" s="662">
        <f>SCI!BD53+SCI!BD102</f>
        <v>387057340.99988222</v>
      </c>
      <c r="BF48" s="662">
        <f>SCI!BE53+SCI!BE102</f>
        <v>401989532.67660165</v>
      </c>
      <c r="BG48" s="662">
        <f>SCI!BF53+SCI!BF102</f>
        <v>375583050.84727973</v>
      </c>
      <c r="BH48" s="662">
        <f>SCI!BG53+SCI!BG102</f>
        <v>367586454.43056172</v>
      </c>
      <c r="BI48" s="662">
        <f>SCI!BH53+SCI!BH102</f>
        <v>379045015.35315222</v>
      </c>
      <c r="BJ48" s="662">
        <f>SCI!BI53+SCI!BI102</f>
        <v>389472254.86219096</v>
      </c>
      <c r="BK48" s="662">
        <f>SCI!BJ53+SCI!BJ102</f>
        <v>480660912.34123284</v>
      </c>
      <c r="BL48" s="417">
        <f t="shared" si="5"/>
        <v>19048307239.91404</v>
      </c>
    </row>
    <row r="49" spans="1:64" x14ac:dyDescent="0.25">
      <c r="A49" s="669" t="s">
        <v>2</v>
      </c>
      <c r="B49" s="634"/>
      <c r="C49" s="662">
        <f>'MONTHLY DATA'!AN326</f>
        <v>296169392.52336448</v>
      </c>
      <c r="D49" s="662">
        <f>SCI!C77+SCI!C127+SCI!C176</f>
        <v>196992013.66201699</v>
      </c>
      <c r="E49" s="662">
        <f>SCI!D77+SCI!D127+SCI!D176</f>
        <v>150056928.33671981</v>
      </c>
      <c r="F49" s="662">
        <f>SCI!E77+SCI!E127+SCI!E176</f>
        <v>144388892.38469204</v>
      </c>
      <c r="G49" s="662">
        <f>SCI!F77+SCI!F127+SCI!F176</f>
        <v>119544765.41675088</v>
      </c>
      <c r="H49" s="662">
        <f>SCI!G77+SCI!G127+SCI!G176</f>
        <v>146412349.06645361</v>
      </c>
      <c r="I49" s="662">
        <f>SCI!H77+SCI!H127+SCI!H176</f>
        <v>231112061.22268856</v>
      </c>
      <c r="J49" s="662">
        <f>SCI!I77+SCI!I127+SCI!I176</f>
        <v>212582672.32527262</v>
      </c>
      <c r="K49" s="662">
        <f>SCI!J77+SCI!J127+SCI!J176</f>
        <v>129329626.68879551</v>
      </c>
      <c r="L49" s="662">
        <f>SCI!K77+SCI!K127+SCI!K176</f>
        <v>142420370.8534146</v>
      </c>
      <c r="M49" s="662">
        <f>SCI!L77+SCI!L127+SCI!L176</f>
        <v>163290476.59505069</v>
      </c>
      <c r="N49" s="662">
        <f>SCI!M77+SCI!M127+SCI!M176</f>
        <v>188217409.47303921</v>
      </c>
      <c r="O49" s="662">
        <f>SCI!N77+SCI!N127+SCI!N176</f>
        <v>284389465.70061183</v>
      </c>
      <c r="P49" s="662">
        <f>SCI!O77+SCI!O127+SCI!O176</f>
        <v>256073866.47989067</v>
      </c>
      <c r="Q49" s="662">
        <f>SCI!P77+SCI!P127+SCI!P176</f>
        <v>192537169.77931231</v>
      </c>
      <c r="R49" s="662">
        <f>SCI!Q77+SCI!Q127+SCI!Q176</f>
        <v>208769546.37190843</v>
      </c>
      <c r="S49" s="662">
        <f>SCI!R77+SCI!R127+SCI!R176</f>
        <v>192746269.90109575</v>
      </c>
      <c r="T49" s="662">
        <f>SCI!S77+SCI!S127+SCI!S176</f>
        <v>247210088.53984576</v>
      </c>
      <c r="U49" s="662">
        <f>SCI!T77+SCI!T127+SCI!T176</f>
        <v>329707106.2080062</v>
      </c>
      <c r="V49" s="662">
        <f>SCI!U77+SCI!U127+SCI!U176</f>
        <v>328515682.72016954</v>
      </c>
      <c r="W49" s="662">
        <f>SCI!V77+SCI!V127+SCI!V176</f>
        <v>226600438.12080801</v>
      </c>
      <c r="X49" s="662">
        <f>SCI!W77+SCI!W127+SCI!W176</f>
        <v>253923853.92413467</v>
      </c>
      <c r="Y49" s="662">
        <f>SCI!X77+SCI!X127+SCI!X176</f>
        <v>264964312.65156591</v>
      </c>
      <c r="Z49" s="662">
        <f>SCI!Y77+SCI!Y127+SCI!Y176</f>
        <v>314686341.11260462</v>
      </c>
      <c r="AA49" s="662">
        <f>SCI!Z77+SCI!Z127+SCI!Z176</f>
        <v>425679339.05690849</v>
      </c>
      <c r="AB49" s="662">
        <f>SCI!AA77+SCI!AA127+SCI!AA176</f>
        <v>358850484.34186208</v>
      </c>
      <c r="AC49" s="662">
        <f>SCI!AB77+SCI!AB127+SCI!AB176</f>
        <v>263033759.82438719</v>
      </c>
      <c r="AD49" s="662">
        <f>SCI!AC77+SCI!AC127+SCI!AC176</f>
        <v>257325777.65478712</v>
      </c>
      <c r="AE49" s="662">
        <f>SCI!AD77+SCI!AD127+SCI!AD176</f>
        <v>221023355.55031842</v>
      </c>
      <c r="AF49" s="662">
        <f>SCI!AE77+SCI!AE127+SCI!AE176</f>
        <v>284097951.48654538</v>
      </c>
      <c r="AG49" s="662">
        <f>SCI!AF77+SCI!AF127+SCI!AF176</f>
        <v>386552466.12744135</v>
      </c>
      <c r="AH49" s="662">
        <f>SCI!AG77+SCI!AG127+SCI!AG176</f>
        <v>375977781.10791522</v>
      </c>
      <c r="AI49" s="662">
        <f>SCI!AH77+SCI!AH127+SCI!AH176</f>
        <v>245242153.48541725</v>
      </c>
      <c r="AJ49" s="662">
        <f>SCI!AI77+SCI!AI127+SCI!AI176</f>
        <v>277289598.31220055</v>
      </c>
      <c r="AK49" s="662">
        <f>SCI!AJ77+SCI!AJ127+SCI!AJ176</f>
        <v>286802371.55513966</v>
      </c>
      <c r="AL49" s="662">
        <f>SCI!AK77+SCI!AK127+SCI!AK176</f>
        <v>336163481.23059237</v>
      </c>
      <c r="AM49" s="662">
        <f>SCI!AL77+SCI!AL127+SCI!AL176</f>
        <v>426229175.75896597</v>
      </c>
      <c r="AN49" s="662">
        <f>SCI!AM77+SCI!AM127+SCI!AM176</f>
        <v>321555875.19907612</v>
      </c>
      <c r="AO49" s="662">
        <f>SCI!AN77+SCI!AN127+SCI!AN176</f>
        <v>256850948.12031585</v>
      </c>
      <c r="AP49" s="662">
        <f>SCI!AO77+SCI!AO127+SCI!AO176</f>
        <v>269545984.87748349</v>
      </c>
      <c r="AQ49" s="662">
        <f>SCI!AP77+SCI!AP127+SCI!AP176</f>
        <v>240067152.53247499</v>
      </c>
      <c r="AR49" s="662">
        <f>SCI!AQ77+SCI!AQ127+SCI!AQ176</f>
        <v>291778116.00619239</v>
      </c>
      <c r="AS49" s="662">
        <f>SCI!AR77+SCI!AR127+SCI!AR176</f>
        <v>382082626.25937772</v>
      </c>
      <c r="AT49" s="662">
        <f>SCI!AS77+SCI!AS127+SCI!AS176</f>
        <v>376698997.36614704</v>
      </c>
      <c r="AU49" s="662">
        <f>SCI!AT77+SCI!AT127+SCI!AT176</f>
        <v>252037099.20814878</v>
      </c>
      <c r="AV49" s="662">
        <f>SCI!AU77+SCI!AU127+SCI!AU176</f>
        <v>275398053.45796645</v>
      </c>
      <c r="AW49" s="662">
        <f>SCI!AV77+SCI!AV127+SCI!AV176</f>
        <v>282759192.37478775</v>
      </c>
      <c r="AX49" s="662">
        <f>SCI!AW77+SCI!AW127+SCI!AW176</f>
        <v>326132463.68768132</v>
      </c>
      <c r="AY49" s="662">
        <f>SCI!AX77+SCI!AX127+SCI!AX176</f>
        <v>410680047.91661918</v>
      </c>
      <c r="AZ49" s="662">
        <f>SCI!AY77+SCI!AY127+SCI!AY176</f>
        <v>299605888.90337747</v>
      </c>
      <c r="BA49" s="662">
        <f>SCI!AZ77+SCI!AZ127+SCI!AZ176</f>
        <v>228536743.02819881</v>
      </c>
      <c r="BB49" s="662">
        <f>SCI!BA77+SCI!BA127+SCI!BA176</f>
        <v>238643828.64134598</v>
      </c>
      <c r="BC49" s="662">
        <f>SCI!BB77+SCI!BB127+SCI!BB176</f>
        <v>216527517.33388716</v>
      </c>
      <c r="BD49" s="662">
        <f>SCI!BC77+SCI!BC127+SCI!BC176</f>
        <v>279241879.14393282</v>
      </c>
      <c r="BE49" s="662">
        <f>SCI!BD77+SCI!BD127+SCI!BD176</f>
        <v>379000747.35329705</v>
      </c>
      <c r="BF49" s="662">
        <f>SCI!BE77+SCI!BE127+SCI!BE176</f>
        <v>370472523.39877611</v>
      </c>
      <c r="BG49" s="662">
        <f>SCI!BF77+SCI!BF127+SCI!BF176</f>
        <v>250560630.27449679</v>
      </c>
      <c r="BH49" s="662">
        <f>SCI!BG77+SCI!BG127+SCI!BG176</f>
        <v>285895086.44946527</v>
      </c>
      <c r="BI49" s="662">
        <f>SCI!BH77+SCI!BH127+SCI!BH176</f>
        <v>299952561.94940084</v>
      </c>
      <c r="BJ49" s="662">
        <f>SCI!BI77+SCI!BI127+SCI!BI176</f>
        <v>343513460.5163306</v>
      </c>
      <c r="BK49" s="662">
        <f>SCI!BJ77+SCI!BJ127+SCI!BJ176</f>
        <v>435199003.31589878</v>
      </c>
      <c r="BL49" s="417">
        <f t="shared" si="5"/>
        <v>16677645222.86537</v>
      </c>
    </row>
    <row r="50" spans="1:64" x14ac:dyDescent="0.25">
      <c r="A50" s="798" t="s">
        <v>3</v>
      </c>
      <c r="B50" s="634"/>
      <c r="C50" s="662">
        <v>0</v>
      </c>
      <c r="D50" s="662">
        <f>SCI!C151+SCI!C200</f>
        <v>101384937.46992263</v>
      </c>
      <c r="E50" s="662">
        <f>SCI!D151+SCI!D200</f>
        <v>124315955.34989055</v>
      </c>
      <c r="F50" s="662">
        <f>SCI!E151+SCI!E200</f>
        <v>149630116.10827047</v>
      </c>
      <c r="G50" s="662">
        <f>SCI!F151+SCI!F200</f>
        <v>143405292.22343102</v>
      </c>
      <c r="H50" s="662">
        <f>SCI!G151+SCI!G200</f>
        <v>159086230.91708031</v>
      </c>
      <c r="I50" s="662">
        <f>SCI!H151+SCI!H200</f>
        <v>142126128.26818693</v>
      </c>
      <c r="J50" s="662">
        <f>SCI!I151+SCI!I200</f>
        <v>159839659.591851</v>
      </c>
      <c r="K50" s="662">
        <f>SCI!J151+SCI!J200</f>
        <v>154005323.4339439</v>
      </c>
      <c r="L50" s="662">
        <f>SCI!K151+SCI!K200</f>
        <v>166262213.60549882</v>
      </c>
      <c r="M50" s="662">
        <f>SCI!L151+SCI!L200</f>
        <v>149929157.86430374</v>
      </c>
      <c r="N50" s="662">
        <f>SCI!M151+SCI!M200</f>
        <v>158267972.8156229</v>
      </c>
      <c r="O50" s="662">
        <f>SCI!N151+SCI!N200</f>
        <v>138245412.88893607</v>
      </c>
      <c r="P50" s="662">
        <f>SCI!O151+SCI!O200</f>
        <v>208837205.88961792</v>
      </c>
      <c r="Q50" s="662">
        <f>SCI!P151+SCI!P200</f>
        <v>244203594.13493043</v>
      </c>
      <c r="R50" s="662">
        <f>SCI!Q151+SCI!Q200</f>
        <v>270415553.63333344</v>
      </c>
      <c r="S50" s="662">
        <f>SCI!R151+SCI!R200</f>
        <v>278134348.55013925</v>
      </c>
      <c r="T50" s="662">
        <f>SCI!S151+SCI!S200</f>
        <v>286017742.60723048</v>
      </c>
      <c r="U50" s="662">
        <f>SCI!T151+SCI!T200</f>
        <v>270175584.81566173</v>
      </c>
      <c r="V50" s="662">
        <f>SCI!U151+SCI!U200</f>
        <v>282253294.89459479</v>
      </c>
      <c r="W50" s="662">
        <f>SCI!V151+SCI!V200</f>
        <v>292320960.69699275</v>
      </c>
      <c r="X50" s="662">
        <f>SCI!W151+SCI!W200</f>
        <v>301375794.61689645</v>
      </c>
      <c r="Y50" s="662">
        <f>SCI!X151+SCI!X200</f>
        <v>290798019.34132123</v>
      </c>
      <c r="Z50" s="662">
        <f>SCI!Y151+SCI!Y200</f>
        <v>302619393.27133572</v>
      </c>
      <c r="AA50" s="662">
        <f>SCI!Z151+SCI!Z200</f>
        <v>288417372.0376054</v>
      </c>
      <c r="AB50" s="662">
        <f>SCI!AA151+SCI!AA200</f>
        <v>289504234.37723911</v>
      </c>
      <c r="AC50" s="662">
        <f>SCI!AB151+SCI!AB200</f>
        <v>275912964.23584872</v>
      </c>
      <c r="AD50" s="662">
        <f>SCI!AC151+SCI!AC200</f>
        <v>277325493.81091338</v>
      </c>
      <c r="AE50" s="662">
        <f>SCI!AD151+SCI!AD200</f>
        <v>257870239.82996577</v>
      </c>
      <c r="AF50" s="662">
        <f>SCI!AE151+SCI!AE200</f>
        <v>267160960.6805737</v>
      </c>
      <c r="AG50" s="662">
        <f>SCI!AF151+SCI!AF200</f>
        <v>246610287.94910809</v>
      </c>
      <c r="AH50" s="662">
        <f>SCI!AG151+SCI!AG200</f>
        <v>256270701.82229847</v>
      </c>
      <c r="AI50" s="662">
        <f>SCI!AH151+SCI!AH200</f>
        <v>252170308.5767625</v>
      </c>
      <c r="AJ50" s="662">
        <f>SCI!AI151+SCI!AI200</f>
        <v>264015381.14421892</v>
      </c>
      <c r="AK50" s="662">
        <f>SCI!AJ151+SCI!AJ200</f>
        <v>246128562.89448184</v>
      </c>
      <c r="AL50" s="662">
        <f>SCI!AK151+SCI!AK200</f>
        <v>256674597.64100423</v>
      </c>
      <c r="AM50" s="662">
        <f>SCI!AL151+SCI!AL200</f>
        <v>235210074.24506038</v>
      </c>
      <c r="AN50" s="662">
        <f>SCI!AM151+SCI!AM200</f>
        <v>260222288.03061187</v>
      </c>
      <c r="AO50" s="662">
        <f>SCI!AN151+SCI!AN200</f>
        <v>265006628.49494493</v>
      </c>
      <c r="AP50" s="662">
        <f>SCI!AO151+SCI!AO200</f>
        <v>287874402.44200474</v>
      </c>
      <c r="AQ50" s="662">
        <f>SCI!AP151+SCI!AP200</f>
        <v>280473649.33372766</v>
      </c>
      <c r="AR50" s="662">
        <f>SCI!AQ151+SCI!AQ200</f>
        <v>295433273.36796379</v>
      </c>
      <c r="AS50" s="662">
        <f>SCI!AR151+SCI!AR200</f>
        <v>274563855.90012646</v>
      </c>
      <c r="AT50" s="662">
        <f>SCI!AS151+SCI!AS200</f>
        <v>290149339.63765192</v>
      </c>
      <c r="AU50" s="662">
        <f>SCI!AT151+SCI!AT200</f>
        <v>285064204.08689326</v>
      </c>
      <c r="AV50" s="662">
        <f>SCI!AU151+SCI!AU200</f>
        <v>292437653.18175519</v>
      </c>
      <c r="AW50" s="662">
        <f>SCI!AV151+SCI!AV200</f>
        <v>270971934.54046488</v>
      </c>
      <c r="AX50" s="662">
        <f>SCI!AW151+SCI!AW200</f>
        <v>279290641.34917629</v>
      </c>
      <c r="AY50" s="662">
        <f>SCI!AX151+SCI!AX200</f>
        <v>255125166.02132639</v>
      </c>
      <c r="AZ50" s="662">
        <f>SCI!AY151+SCI!AY200</f>
        <v>316694777.91492808</v>
      </c>
      <c r="BA50" s="662">
        <f>SCI!AZ151+SCI!AZ200</f>
        <v>323747569.64048696</v>
      </c>
      <c r="BB50" s="662">
        <f>SCI!BA151+SCI!BA200</f>
        <v>349026414.89009726</v>
      </c>
      <c r="BC50" s="662">
        <f>SCI!BB151+SCI!BB200</f>
        <v>340495631.09575373</v>
      </c>
      <c r="BD50" s="662">
        <f>SCI!BC151+SCI!BC200</f>
        <v>359633885.51934767</v>
      </c>
      <c r="BE50" s="662">
        <f>SCI!BD151+SCI!BD200</f>
        <v>335123571.76665533</v>
      </c>
      <c r="BF50" s="662">
        <f>SCI!BE151+SCI!BE200</f>
        <v>352406123.94295955</v>
      </c>
      <c r="BG50" s="662">
        <f>SCI!BF151+SCI!BF200</f>
        <v>349891496.78226185</v>
      </c>
      <c r="BH50" s="662">
        <f>SCI!BG151+SCI!BG200</f>
        <v>372431935.11358035</v>
      </c>
      <c r="BI50" s="662">
        <f>SCI!BH151+SCI!BH200</f>
        <v>353403756.92162234</v>
      </c>
      <c r="BJ50" s="662">
        <f>SCI!BI151+SCI!BI200</f>
        <v>367885059.61361605</v>
      </c>
      <c r="BK50" s="662">
        <f>SCI!BJ151+SCI!BJ200</f>
        <v>337848817.48777533</v>
      </c>
      <c r="BL50" s="417">
        <f t="shared" si="5"/>
        <v>15682123149.309807</v>
      </c>
    </row>
    <row r="51" spans="1:64" x14ac:dyDescent="0.25">
      <c r="A51" s="799" t="s">
        <v>149</v>
      </c>
      <c r="B51" s="634"/>
      <c r="C51" s="662">
        <v>0</v>
      </c>
      <c r="D51" s="662">
        <f>SCI!C224</f>
        <v>0</v>
      </c>
      <c r="E51" s="662">
        <f>SCI!D224</f>
        <v>0</v>
      </c>
      <c r="F51" s="662">
        <f>SCI!E224</f>
        <v>0</v>
      </c>
      <c r="G51" s="662">
        <f>SCI!F224</f>
        <v>0</v>
      </c>
      <c r="H51" s="662">
        <f>SCI!G224</f>
        <v>0</v>
      </c>
      <c r="I51" s="662">
        <f>SCI!H224</f>
        <v>0</v>
      </c>
      <c r="J51" s="662">
        <f>SCI!I224</f>
        <v>0</v>
      </c>
      <c r="K51" s="662">
        <f>SCI!J224</f>
        <v>0</v>
      </c>
      <c r="L51" s="662">
        <f>SCI!K224</f>
        <v>0</v>
      </c>
      <c r="M51" s="662">
        <f>SCI!L224</f>
        <v>0</v>
      </c>
      <c r="N51" s="662">
        <f>SCI!M224</f>
        <v>0</v>
      </c>
      <c r="O51" s="662">
        <f>SCI!N224</f>
        <v>0</v>
      </c>
      <c r="P51" s="662">
        <f>SCI!O224</f>
        <v>0</v>
      </c>
      <c r="Q51" s="662">
        <f>SCI!P224</f>
        <v>0</v>
      </c>
      <c r="R51" s="662">
        <f>SCI!Q224</f>
        <v>0</v>
      </c>
      <c r="S51" s="662">
        <f>SCI!R224</f>
        <v>0</v>
      </c>
      <c r="T51" s="662">
        <f>SCI!S224</f>
        <v>0</v>
      </c>
      <c r="U51" s="662">
        <f>SCI!T224</f>
        <v>0</v>
      </c>
      <c r="V51" s="662">
        <f>SCI!U224</f>
        <v>0</v>
      </c>
      <c r="W51" s="662">
        <f>SCI!V224</f>
        <v>0</v>
      </c>
      <c r="X51" s="662">
        <f>SCI!W224</f>
        <v>0</v>
      </c>
      <c r="Y51" s="662">
        <f>SCI!X224</f>
        <v>0</v>
      </c>
      <c r="Z51" s="662">
        <f>SCI!Y224</f>
        <v>0</v>
      </c>
      <c r="AA51" s="662">
        <f>SCI!Z224</f>
        <v>0</v>
      </c>
      <c r="AB51" s="662">
        <f>SCI!AA224</f>
        <v>19047335.383856453</v>
      </c>
      <c r="AC51" s="662">
        <f>SCI!AB224</f>
        <v>34377222.482067019</v>
      </c>
      <c r="AD51" s="662">
        <f>SCI!AC224</f>
        <v>26775643.280793536</v>
      </c>
      <c r="AE51" s="662">
        <f>SCI!AD224</f>
        <v>34267850.475205392</v>
      </c>
      <c r="AF51" s="662">
        <f>SCI!AE224</f>
        <v>26072768.455050241</v>
      </c>
      <c r="AG51" s="662">
        <f>SCI!AF224</f>
        <v>34847922.819888845</v>
      </c>
      <c r="AH51" s="662">
        <f>SCI!AG224</f>
        <v>26397509.891927216</v>
      </c>
      <c r="AI51" s="662">
        <f>SCI!AH224</f>
        <v>34993808.39242848</v>
      </c>
      <c r="AJ51" s="662">
        <f>SCI!AI224</f>
        <v>26525106.921082821</v>
      </c>
      <c r="AK51" s="662">
        <f>SCI!AJ224</f>
        <v>33903994.441118099</v>
      </c>
      <c r="AL51" s="662">
        <f>SCI!AK224</f>
        <v>25714547.264704924</v>
      </c>
      <c r="AM51" s="662">
        <f>SCI!AL224</f>
        <v>32881679.893008608</v>
      </c>
      <c r="AN51" s="662">
        <f>SCI!AM224</f>
        <v>24857895.397125479</v>
      </c>
      <c r="AO51" s="662">
        <f>SCI!AN224</f>
        <v>34836056.224983379</v>
      </c>
      <c r="AP51" s="662">
        <f>SCI!AO224</f>
        <v>27673227.480193444</v>
      </c>
      <c r="AQ51" s="662">
        <f>SCI!AP224</f>
        <v>36748904.50713113</v>
      </c>
      <c r="AR51" s="662">
        <f>SCI!AQ224</f>
        <v>28669226.736754414</v>
      </c>
      <c r="AS51" s="662">
        <f>SCI!AR224</f>
        <v>36047756.102125332</v>
      </c>
      <c r="AT51" s="662">
        <f>SCI!AS224</f>
        <v>28128872.13745736</v>
      </c>
      <c r="AU51" s="662">
        <f>SCI!AT224</f>
        <v>36920422.616167396</v>
      </c>
      <c r="AV51" s="662">
        <f>SCI!AU224</f>
        <v>28373513.303740717</v>
      </c>
      <c r="AW51" s="662">
        <f>SCI!AV224</f>
        <v>34622767.885666564</v>
      </c>
      <c r="AX51" s="662">
        <f>SCI!AW224</f>
        <v>26652592.612422742</v>
      </c>
      <c r="AY51" s="662">
        <f>SCI!AX224</f>
        <v>32764671.975319218</v>
      </c>
      <c r="AZ51" s="662">
        <f>SCI!AY224</f>
        <v>24878297.088307507</v>
      </c>
      <c r="BA51" s="662">
        <f>SCI!AZ224</f>
        <v>33190539.319681764</v>
      </c>
      <c r="BB51" s="662">
        <f>SCI!BA224</f>
        <v>26147618.741687823</v>
      </c>
      <c r="BC51" s="662">
        <f>SCI!BB224</f>
        <v>34980927.165344074</v>
      </c>
      <c r="BD51" s="662">
        <f>SCI!BC224</f>
        <v>27467614.099052798</v>
      </c>
      <c r="BE51" s="662">
        <f>SCI!BD224</f>
        <v>34981745.892451972</v>
      </c>
      <c r="BF51" s="662">
        <f>SCI!BE224</f>
        <v>27284624.137383472</v>
      </c>
      <c r="BG51" s="662">
        <f>SCI!BF224</f>
        <v>36752024.052365385</v>
      </c>
      <c r="BH51" s="662">
        <f>SCI!BG224</f>
        <v>28820122.763262302</v>
      </c>
      <c r="BI51" s="662">
        <f>SCI!BH224</f>
        <v>37173853.767854325</v>
      </c>
      <c r="BJ51" s="662">
        <f>SCI!BI224</f>
        <v>28824045.984160095</v>
      </c>
      <c r="BK51" s="662">
        <f>SCI!BJ224</f>
        <v>35452049.311741255</v>
      </c>
      <c r="BL51" s="417">
        <f t="shared" si="5"/>
        <v>1108054759.0035117</v>
      </c>
    </row>
    <row r="52" spans="1:64" x14ac:dyDescent="0.25">
      <c r="A52" s="816" t="s">
        <v>4</v>
      </c>
      <c r="B52" s="634"/>
      <c r="C52" s="662">
        <v>0</v>
      </c>
      <c r="D52" s="662">
        <f>SCI!C245</f>
        <v>0</v>
      </c>
      <c r="E52" s="662">
        <f>SCI!D245</f>
        <v>0</v>
      </c>
      <c r="F52" s="662">
        <f>SCI!E245</f>
        <v>0</v>
      </c>
      <c r="G52" s="662">
        <f>SCI!F245</f>
        <v>0</v>
      </c>
      <c r="H52" s="662">
        <f>SCI!G245</f>
        <v>0</v>
      </c>
      <c r="I52" s="662">
        <f>SCI!H245</f>
        <v>0</v>
      </c>
      <c r="J52" s="662">
        <f>SCI!I245</f>
        <v>0</v>
      </c>
      <c r="K52" s="662">
        <f>SCI!J245</f>
        <v>0</v>
      </c>
      <c r="L52" s="662">
        <f>SCI!K245</f>
        <v>0</v>
      </c>
      <c r="M52" s="662">
        <f>SCI!L245</f>
        <v>0</v>
      </c>
      <c r="N52" s="662">
        <f>SCI!M245</f>
        <v>0</v>
      </c>
      <c r="O52" s="662">
        <f>SCI!N245</f>
        <v>0</v>
      </c>
      <c r="P52" s="662">
        <f>SCI!O245</f>
        <v>0</v>
      </c>
      <c r="Q52" s="662">
        <f>SCI!P245</f>
        <v>0</v>
      </c>
      <c r="R52" s="662">
        <f>SCI!Q245</f>
        <v>0</v>
      </c>
      <c r="S52" s="662">
        <f>SCI!R245</f>
        <v>0</v>
      </c>
      <c r="T52" s="662">
        <f>SCI!S245</f>
        <v>0</v>
      </c>
      <c r="U52" s="662">
        <f>SCI!T245</f>
        <v>0</v>
      </c>
      <c r="V52" s="662">
        <f>SCI!U245</f>
        <v>0</v>
      </c>
      <c r="W52" s="662">
        <f>SCI!V245</f>
        <v>0</v>
      </c>
      <c r="X52" s="662">
        <f>SCI!W245</f>
        <v>0</v>
      </c>
      <c r="Y52" s="662">
        <f>SCI!X245</f>
        <v>0</v>
      </c>
      <c r="Z52" s="662">
        <f>SCI!Y245</f>
        <v>0</v>
      </c>
      <c r="AA52" s="662">
        <f>SCI!Z245</f>
        <v>0</v>
      </c>
      <c r="AB52" s="662">
        <f>SCI!AA245</f>
        <v>42332283.291873433</v>
      </c>
      <c r="AC52" s="662">
        <f>SCI!AB245</f>
        <v>74639718.511683598</v>
      </c>
      <c r="AD52" s="662">
        <f>SCI!AC245</f>
        <v>65845054.640142135</v>
      </c>
      <c r="AE52" s="662">
        <f>SCI!AD245</f>
        <v>83101077.350740626</v>
      </c>
      <c r="AF52" s="662">
        <f>SCI!AE245</f>
        <v>68487817.67170006</v>
      </c>
      <c r="AG52" s="662">
        <f>SCI!AF245</f>
        <v>80933767.9693335</v>
      </c>
      <c r="AH52" s="662">
        <f>SCI!AG245</f>
        <v>67787059.150589392</v>
      </c>
      <c r="AI52" s="662">
        <f>SCI!AH245</f>
        <v>84526180.165934846</v>
      </c>
      <c r="AJ52" s="662">
        <f>SCI!AI245</f>
        <v>69236128.819033414</v>
      </c>
      <c r="AK52" s="662">
        <f>SCI!AJ245</f>
        <v>83224383.864622578</v>
      </c>
      <c r="AL52" s="662">
        <f>SCI!AK245</f>
        <v>68459143.939247489</v>
      </c>
      <c r="AM52" s="662">
        <f>SCI!AL245</f>
        <v>80341016.259050548</v>
      </c>
      <c r="AN52" s="662">
        <f>SCI!AM245</f>
        <v>64848897.703033902</v>
      </c>
      <c r="AO52" s="662">
        <f>SCI!AN245</f>
        <v>80996559.851952836</v>
      </c>
      <c r="AP52" s="662">
        <f>SCI!AO245</f>
        <v>67153925.942300707</v>
      </c>
      <c r="AQ52" s="662">
        <f>SCI!AP245</f>
        <v>81884388.474782005</v>
      </c>
      <c r="AR52" s="662">
        <f>SCI!AQ245</f>
        <v>66621235.115152784</v>
      </c>
      <c r="AS52" s="662">
        <f>SCI!AR245</f>
        <v>77024189.463273302</v>
      </c>
      <c r="AT52" s="662">
        <f>SCI!AS245</f>
        <v>64969478.137257785</v>
      </c>
      <c r="AU52" s="662">
        <f>SCI!AT245</f>
        <v>82112162.681201532</v>
      </c>
      <c r="AV52" s="662">
        <f>SCI!AU245</f>
        <v>67042621.360829435</v>
      </c>
      <c r="AW52" s="662">
        <f>SCI!AV245</f>
        <v>80005879.681513205</v>
      </c>
      <c r="AX52" s="662">
        <f>SCI!AW245</f>
        <v>65753436.881737813</v>
      </c>
      <c r="AY52" s="662">
        <f>SCI!AX245</f>
        <v>75878594.169696018</v>
      </c>
      <c r="AZ52" s="662">
        <f>SCI!AY245</f>
        <v>60985534.875152767</v>
      </c>
      <c r="BA52" s="662">
        <f>SCI!AZ245</f>
        <v>77618164.445997447</v>
      </c>
      <c r="BB52" s="662">
        <f>SCI!BA245</f>
        <v>62666943.786565252</v>
      </c>
      <c r="BC52" s="662">
        <f>SCI!BB245</f>
        <v>78168389.063001662</v>
      </c>
      <c r="BD52" s="662">
        <f>SCI!BC245</f>
        <v>62103747.315251008</v>
      </c>
      <c r="BE52" s="662">
        <f>SCI!BD245</f>
        <v>73652277.589266106</v>
      </c>
      <c r="BF52" s="662">
        <f>SCI!BE245</f>
        <v>60768417.189911887</v>
      </c>
      <c r="BG52" s="662">
        <f>SCI!BF245</f>
        <v>78432785.44651033</v>
      </c>
      <c r="BH52" s="662">
        <f>SCI!BG245</f>
        <v>62471036.458834589</v>
      </c>
      <c r="BI52" s="662">
        <f>SCI!BH245</f>
        <v>76439818.920161307</v>
      </c>
      <c r="BJ52" s="662">
        <f>SCI!BI245</f>
        <v>61402643.756728955</v>
      </c>
      <c r="BK52" s="662">
        <f>SCI!BJ245</f>
        <v>72623809.679890931</v>
      </c>
      <c r="BL52" s="417">
        <f t="shared" si="5"/>
        <v>2570538569.6239557</v>
      </c>
    </row>
    <row r="53" spans="1:64" x14ac:dyDescent="0.25">
      <c r="A53" s="175" t="s">
        <v>762</v>
      </c>
      <c r="B53" s="625"/>
      <c r="C53" s="662">
        <f>C54+C55</f>
        <v>1001191744.6654541</v>
      </c>
      <c r="D53" s="662">
        <f t="shared" ref="D53:BK53" si="23">D54+D55</f>
        <v>3661262100.583642</v>
      </c>
      <c r="E53" s="662">
        <f t="shared" si="23"/>
        <v>3594674834.2476473</v>
      </c>
      <c r="F53" s="662">
        <f t="shared" si="23"/>
        <v>3536152949.4009128</v>
      </c>
      <c r="G53" s="662">
        <f t="shared" si="23"/>
        <v>3494741749.981535</v>
      </c>
      <c r="H53" s="662">
        <f t="shared" si="23"/>
        <v>3417000526.3644319</v>
      </c>
      <c r="I53" s="662">
        <f t="shared" si="23"/>
        <v>3306565331.0957184</v>
      </c>
      <c r="J53" s="662">
        <f t="shared" si="23"/>
        <v>3211294392.1777582</v>
      </c>
      <c r="K53" s="662">
        <f t="shared" si="23"/>
        <v>2152338254.6478806</v>
      </c>
      <c r="L53" s="662">
        <f t="shared" si="23"/>
        <v>2083419995.8799694</v>
      </c>
      <c r="M53" s="662">
        <f t="shared" si="23"/>
        <v>2003010854.7235045</v>
      </c>
      <c r="N53" s="662">
        <f t="shared" si="23"/>
        <v>1914054717.167027</v>
      </c>
      <c r="O53" s="662">
        <f t="shared" si="23"/>
        <v>0</v>
      </c>
      <c r="P53" s="662">
        <f t="shared" si="23"/>
        <v>3812095975.912787</v>
      </c>
      <c r="Q53" s="662">
        <f t="shared" si="23"/>
        <v>3659257415.6947083</v>
      </c>
      <c r="R53" s="662">
        <f t="shared" si="23"/>
        <v>3504104483.5625534</v>
      </c>
      <c r="S53" s="662">
        <f t="shared" si="23"/>
        <v>3383259457.0225172</v>
      </c>
      <c r="T53" s="662">
        <f t="shared" si="23"/>
        <v>3202608823.5110283</v>
      </c>
      <c r="U53" s="662">
        <f t="shared" si="23"/>
        <v>2993450155.4929991</v>
      </c>
      <c r="V53" s="662">
        <f t="shared" si="23"/>
        <v>2789701980.2831202</v>
      </c>
      <c r="W53" s="662">
        <f t="shared" si="23"/>
        <v>2646882292.6489267</v>
      </c>
      <c r="X53" s="662">
        <f t="shared" si="23"/>
        <v>2477754411.4254799</v>
      </c>
      <c r="Y53" s="662">
        <f t="shared" si="23"/>
        <v>2306036065.9624572</v>
      </c>
      <c r="Z53" s="662">
        <f t="shared" si="23"/>
        <v>2111149420.0293097</v>
      </c>
      <c r="AA53" s="662">
        <f t="shared" si="23"/>
        <v>0</v>
      </c>
      <c r="AB53" s="662">
        <f t="shared" si="23"/>
        <v>5434262279.7588758</v>
      </c>
      <c r="AC53" s="662">
        <f t="shared" si="23"/>
        <v>5159189687.7247248</v>
      </c>
      <c r="AD53" s="662">
        <f t="shared" si="23"/>
        <v>4899959184.309886</v>
      </c>
      <c r="AE53" s="662">
        <f t="shared" si="23"/>
        <v>4666473596.0750294</v>
      </c>
      <c r="AF53" s="662">
        <f t="shared" si="23"/>
        <v>4369839475.0055199</v>
      </c>
      <c r="AG53" s="662">
        <f t="shared" si="23"/>
        <v>4002118850.1582537</v>
      </c>
      <c r="AH53" s="662">
        <f t="shared" si="23"/>
        <v>3668316778.8083191</v>
      </c>
      <c r="AI53" s="662">
        <f t="shared" si="23"/>
        <v>3404738364.1565695</v>
      </c>
      <c r="AJ53" s="662">
        <f t="shared" si="23"/>
        <v>3122368998.4326429</v>
      </c>
      <c r="AK53" s="662">
        <f t="shared" si="23"/>
        <v>2815698004.4902639</v>
      </c>
      <c r="AL53" s="662">
        <f t="shared" si="23"/>
        <v>2495179202.3951015</v>
      </c>
      <c r="AM53" s="662">
        <f t="shared" si="23"/>
        <v>0</v>
      </c>
      <c r="AN53" s="662">
        <f t="shared" si="23"/>
        <v>5240883848.1535254</v>
      </c>
      <c r="AO53" s="662">
        <f t="shared" si="23"/>
        <v>4962875678.4219046</v>
      </c>
      <c r="AP53" s="662">
        <f t="shared" si="23"/>
        <v>4700689946.252738</v>
      </c>
      <c r="AQ53" s="662">
        <f t="shared" si="23"/>
        <v>4466376467.3498211</v>
      </c>
      <c r="AR53" s="662">
        <f t="shared" si="23"/>
        <v>4161605770.9148774</v>
      </c>
      <c r="AS53" s="662">
        <f t="shared" si="23"/>
        <v>3779683147.9710941</v>
      </c>
      <c r="AT53" s="662">
        <f t="shared" si="23"/>
        <v>3432271298.9780998</v>
      </c>
      <c r="AU53" s="662">
        <f t="shared" si="23"/>
        <v>3163577476.2716122</v>
      </c>
      <c r="AV53" s="662">
        <f t="shared" si="23"/>
        <v>2874203177.0719023</v>
      </c>
      <c r="AW53" s="662">
        <f t="shared" si="23"/>
        <v>2558458477.6294489</v>
      </c>
      <c r="AX53" s="662">
        <f t="shared" si="23"/>
        <v>2227127833.183146</v>
      </c>
      <c r="AY53" s="662">
        <f t="shared" si="23"/>
        <v>0</v>
      </c>
      <c r="AZ53" s="662">
        <f t="shared" si="23"/>
        <v>4991375200.7853994</v>
      </c>
      <c r="BA53" s="662">
        <f t="shared" si="23"/>
        <v>4758350648.7654552</v>
      </c>
      <c r="BB53" s="662">
        <f t="shared" si="23"/>
        <v>4541254429.4476032</v>
      </c>
      <c r="BC53" s="662">
        <f t="shared" si="23"/>
        <v>4344328631.3977385</v>
      </c>
      <c r="BD53" s="662">
        <f t="shared" si="23"/>
        <v>4095177449.0383558</v>
      </c>
      <c r="BE53" s="662">
        <f t="shared" si="23"/>
        <v>3782143882.2465672</v>
      </c>
      <c r="BF53" s="662">
        <f t="shared" si="23"/>
        <v>3501086710.4461422</v>
      </c>
      <c r="BG53" s="662">
        <f t="shared" si="23"/>
        <v>3278463080.5294557</v>
      </c>
      <c r="BH53" s="662">
        <f t="shared" si="23"/>
        <v>3041595895.8295393</v>
      </c>
      <c r="BI53" s="662">
        <f t="shared" si="23"/>
        <v>2781666664.6171627</v>
      </c>
      <c r="BJ53" s="662">
        <f t="shared" si="23"/>
        <v>2511834291.9459257</v>
      </c>
      <c r="BK53" s="662">
        <f t="shared" si="23"/>
        <v>0</v>
      </c>
      <c r="BL53" s="417">
        <f t="shared" si="5"/>
        <v>193495182361.04401</v>
      </c>
    </row>
    <row r="54" spans="1:64" x14ac:dyDescent="0.25">
      <c r="A54" s="174" t="s">
        <v>763</v>
      </c>
      <c r="B54" s="166"/>
      <c r="C54" s="662">
        <f>SUM((' CALCULATIONS'!C94:N94),(' CALCULATIONS'!C24:N24))-((C178/(1-TABLES!D692)))*TABLES!D692</f>
        <v>1001191744.6654541</v>
      </c>
      <c r="D54" s="662">
        <f>C54+' CALCULATIONS'!O24+' CALCULATIONS'!O94+' CALCULATIONS'!O161+' CALCULATIONS'!O228-TCF!C54</f>
        <v>1154112363.8391886</v>
      </c>
      <c r="E54" s="662">
        <f>D54+' CALCULATIONS'!P24+' CALCULATIONS'!P94+' CALCULATIONS'!P161+' CALCULATIONS'!P228-TCF!D54</f>
        <v>1265570810.0692508</v>
      </c>
      <c r="F54" s="662">
        <f>E54+' CALCULATIONS'!Q24+' CALCULATIONS'!Q94+' CALCULATIONS'!Q161+' CALCULATIONS'!Q228-TCF!E54</f>
        <v>1387281902.7680492</v>
      </c>
      <c r="G54" s="662">
        <f>F54+' CALCULATIONS'!R24+' CALCULATIONS'!R94+' CALCULATIONS'!R161+' CALCULATIONS'!R228-TCF!F54</f>
        <v>1483880752.8789408</v>
      </c>
      <c r="H54" s="662">
        <f>G54+' CALCULATIONS'!S24+' CALCULATIONS'!S94+' CALCULATIONS'!S161+' CALCULATIONS'!S228-TCF!G54</f>
        <v>1630700686.5186491</v>
      </c>
      <c r="I54" s="662">
        <f>H54+' CALCULATIONS'!T24+' CALCULATIONS'!T94+' CALCULATIONS'!T161+' CALCULATIONS'!T228-TCF!H54</f>
        <v>1806724709.6768672</v>
      </c>
      <c r="J54" s="662">
        <f>I54+' CALCULATIONS'!U24+' CALCULATIONS'!U94+' CALCULATIONS'!U161+' CALCULATIONS'!U228-TCF!I54</f>
        <v>1981474451.6818986</v>
      </c>
      <c r="K54" s="662">
        <f>J54+' CALCULATIONS'!V24+' CALCULATIONS'!V94+' CALCULATIONS'!V161+' CALCULATIONS'!V228-TCF!J54</f>
        <v>1096004234.6098754</v>
      </c>
      <c r="L54" s="662">
        <f>K54+' CALCULATIONS'!W24+' CALCULATIONS'!W94+' CALCULATIONS'!W161+' CALCULATIONS'!W228-TCF!K54</f>
        <v>1237173253.0906296</v>
      </c>
      <c r="M54" s="662">
        <f>L54+' CALCULATIONS'!X24+' CALCULATIONS'!X94+' CALCULATIONS'!X161+' CALCULATIONS'!X228-TCF!L54</f>
        <v>1376991013.6122949</v>
      </c>
      <c r="N54" s="662">
        <f>M54+' CALCULATIONS'!Y24+' CALCULATIONS'!Y94+' CALCULATIONS'!Y161+' CALCULATIONS'!Y228-TCF!M54</f>
        <v>1540120277.0516858</v>
      </c>
      <c r="O54" s="1024">
        <f>N54+' CALCULATIONS'!Z24+' CALCULATIONS'!Z94+' CALCULATIONS'!Z161+' CALCULATIONS'!Z228-TCF!N54-IF(SCI!N313&gt;' CALCULATIONS'!Z1695,' CALCULATIONS'!Z1695,SCI!N313)</f>
        <v>0</v>
      </c>
      <c r="P54" s="662">
        <f>O54+' CALCULATIONS'!AA24+' CALCULATIONS'!AA94+' CALCULATIONS'!AA161+' CALCULATIONS'!AA228-TCF!O54</f>
        <v>159033960.52757305</v>
      </c>
      <c r="Q54" s="662">
        <f>P54+' CALCULATIONS'!AB24+' CALCULATIONS'!AB94+' CALCULATIONS'!AB161+' CALCULATIONS'!AB228-TCF!P54</f>
        <v>273010047.53113014</v>
      </c>
      <c r="R54" s="662">
        <f>Q54+' CALCULATIONS'!AC24+' CALCULATIONS'!AC94+' CALCULATIONS'!AC161+' CALCULATIONS'!AC228-TCF!Q54</f>
        <v>395586410.44956481</v>
      </c>
      <c r="S54" s="662">
        <f>R54+' CALCULATIONS'!AD24+' CALCULATIONS'!AD94+' CALCULATIONS'!AD161+' CALCULATIONS'!AD228-TCF!R54</f>
        <v>492387199.55072451</v>
      </c>
      <c r="T54" s="662">
        <f>S54+' CALCULATIONS'!AE24+' CALCULATIONS'!AE94+' CALCULATIONS'!AE161+' CALCULATIONS'!AE228-TCF!S54</f>
        <v>644098088.95279193</v>
      </c>
      <c r="U54" s="662">
        <f>T54+' CALCULATIONS'!AF24+' CALCULATIONS'!AF94+' CALCULATIONS'!AF161+' CALCULATIONS'!AF228-TCF!T54</f>
        <v>835520528.96330559</v>
      </c>
      <c r="V54" s="662">
        <f>U54+' CALCULATIONS'!AG24+' CALCULATIONS'!AG94+' CALCULATIONS'!AG161+' CALCULATIONS'!AG228-TCF!U54</f>
        <v>1020226075.3053534</v>
      </c>
      <c r="W54" s="662">
        <f>V54+' CALCULATIONS'!AH24+' CALCULATIONS'!AH94+' CALCULATIONS'!AH161+' CALCULATIONS'!AH228-TCF!V54</f>
        <v>1138735951.5815189</v>
      </c>
      <c r="X54" s="662">
        <f>W54+' CALCULATIONS'!AI24+' CALCULATIONS'!AI94+' CALCULATIONS'!AI161+' CALCULATIONS'!AI228-TCF!W54</f>
        <v>1284194904.5086927</v>
      </c>
      <c r="Y54" s="662">
        <f>X54+' CALCULATIONS'!AJ24+' CALCULATIONS'!AJ94+' CALCULATIONS'!AJ161+' CALCULATIONS'!AJ228-TCF!X54</f>
        <v>1431383449.323153</v>
      </c>
      <c r="Z54" s="662">
        <f>Y54+' CALCULATIONS'!AK24+' CALCULATIONS'!AK94+' CALCULATIONS'!AK161+' CALCULATIONS'!AK228-TCF!Y54</f>
        <v>1602820213.324985</v>
      </c>
      <c r="AA54" s="1024">
        <f>Z54+' CALCULATIONS'!AL24+' CALCULATIONS'!AL94+' CALCULATIONS'!AL161+' CALCULATIONS'!AL228-TCF!Z54-IF(SCI!Z313&gt;' CALCULATIONS'!AL1695,' CALCULATIONS'!AL1695,SCI!Z313)</f>
        <v>0</v>
      </c>
      <c r="AB54" s="662">
        <f>AA54+' CALCULATIONS'!AM24+' CALCULATIONS'!AM94+' CALCULATIONS'!AM161+' CALCULATIONS'!AM228-TCF!AA54</f>
        <v>177010240.42695367</v>
      </c>
      <c r="AC54" s="662">
        <f>AB54+' CALCULATIONS'!AN24+' CALCULATIONS'!AN94+' CALCULATIONS'!AN161+' CALCULATIONS'!AN228-TCF!AB54</f>
        <v>307132679.25480103</v>
      </c>
      <c r="AD54" s="662">
        <f>AC54+' CALCULATIONS'!AO24+' CALCULATIONS'!AO94+' CALCULATIONS'!AO161+' CALCULATIONS'!AO228-TCF!AC54</f>
        <v>446337150.02545267</v>
      </c>
      <c r="AE54" s="662">
        <f>AD54+' CALCULATIONS'!AP24+' CALCULATIONS'!AP94+' CALCULATIONS'!AP161+' CALCULATIONS'!AP228-TCF!AD54</f>
        <v>558195824.70717716</v>
      </c>
      <c r="AF54" s="662">
        <f>AE54+' CALCULATIONS'!AQ24+' CALCULATIONS'!AQ94+' CALCULATIONS'!AQ161+' CALCULATIONS'!AQ228-TCF!AE54</f>
        <v>728103773.86151278</v>
      </c>
      <c r="AG54" s="662">
        <f>AF54+' CALCULATIONS'!AR24+' CALCULATIONS'!AR94+' CALCULATIONS'!AR161+' CALCULATIONS'!AR228-TCF!AF54</f>
        <v>933476096.61932635</v>
      </c>
      <c r="AH54" s="662">
        <f>AG54+' CALCULATIONS'!AS24+' CALCULATIONS'!AS94+' CALCULATIONS'!AS161+' CALCULATIONS'!AS228-TCF!AG54</f>
        <v>1136675693.9163682</v>
      </c>
      <c r="AI54" s="662">
        <f>AH54+' CALCULATIONS'!AT24+' CALCULATIONS'!AT94+' CALCULATIONS'!AT161+' CALCULATIONS'!AT228-TCF!AH54</f>
        <v>1272616281.3919055</v>
      </c>
      <c r="AJ54" s="662">
        <f>AI54+' CALCULATIONS'!AU24+' CALCULATIONS'!AU94+' CALCULATIONS'!AU161+' CALCULATIONS'!AU228-TCF!AI54</f>
        <v>1435167169.015763</v>
      </c>
      <c r="AK54" s="662">
        <f>AJ54+' CALCULATIONS'!AV24+' CALCULATIONS'!AV94+' CALCULATIONS'!AV161+' CALCULATIONS'!AV228-TCF!AJ54</f>
        <v>1599519282.4836209</v>
      </c>
      <c r="AL54" s="662">
        <f>AK54+' CALCULATIONS'!AW24+' CALCULATIONS'!AW94+' CALCULATIONS'!AW161+' CALCULATIONS'!AW228-TCF!AK54</f>
        <v>1788194122.1845891</v>
      </c>
      <c r="AM54" s="1024">
        <f>AL54+' CALCULATIONS'!AX24+' CALCULATIONS'!AX94+' CALCULATIONS'!AX161+' CALCULATIONS'!AX228-TCF!AL54-IF(SCI!AL313&gt;' CALCULATIONS'!AX1695,' CALCULATIONS'!AX1695,SCI!AL313)</f>
        <v>0</v>
      </c>
      <c r="AN54" s="662">
        <f>AM54+' CALCULATIONS'!AY24+' CALCULATIONS'!AY94+' CALCULATIONS'!AY161+' CALCULATIONS'!AY228-TCF!AM54</f>
        <v>152260214.85880169</v>
      </c>
      <c r="AO54" s="662">
        <f>AN54+' CALCULATIONS'!AZ24+' CALCULATIONS'!AZ94+' CALCULATIONS'!AZ161+' CALCULATIONS'!AZ228-TCF!AN54</f>
        <v>266025848.14975798</v>
      </c>
      <c r="AP54" s="662">
        <f>AO54+' CALCULATIONS'!BA24+' CALCULATIONS'!BA94+' CALCULATIONS'!BA161+' CALCULATIONS'!BA228-TCF!AO54</f>
        <v>389056453.49843514</v>
      </c>
      <c r="AQ54" s="662">
        <f>AP54+' CALCULATIONS'!BB24+' CALCULATIONS'!BB94+' CALCULATIONS'!BB161+' CALCULATIONS'!BB228-TCF!AP54</f>
        <v>488793581.8447758</v>
      </c>
      <c r="AR54" s="662">
        <f>AQ54+' CALCULATIONS'!BC24+' CALCULATIONS'!BC94+' CALCULATIONS'!BC161+' CALCULATIONS'!BC228-TCF!AQ54</f>
        <v>635461823.14113867</v>
      </c>
      <c r="AS54" s="662">
        <f>AR54+' CALCULATIONS'!BD24+' CALCULATIONS'!BD94+' CALCULATIONS'!BD161+' CALCULATIONS'!BD228-TCF!AR54</f>
        <v>808440671.81556296</v>
      </c>
      <c r="AT54" s="662">
        <f>AS54+' CALCULATIONS'!BE24+' CALCULATIONS'!BE94+' CALCULATIONS'!BE161+' CALCULATIONS'!BE228-TCF!AS54</f>
        <v>981036791.29083431</v>
      </c>
      <c r="AU54" s="662">
        <f>AT54+' CALCULATIONS'!BF24+' CALCULATIONS'!BF94+' CALCULATIONS'!BF161+' CALCULATIONS'!BF228-TCF!AT54</f>
        <v>1099073202.1005306</v>
      </c>
      <c r="AV54" s="662">
        <f>AU54+' CALCULATIONS'!BG24+' CALCULATIONS'!BG94+' CALCULATIONS'!BG161+' CALCULATIONS'!BG228-TCF!AU54</f>
        <v>1240231998.8287745</v>
      </c>
      <c r="AW54" s="662">
        <f>AV54+' CALCULATIONS'!BH24+' CALCULATIONS'!BH94+' CALCULATIONS'!BH161+' CALCULATIONS'!BH228-TCF!AV54</f>
        <v>1380506068.6736498</v>
      </c>
      <c r="AX54" s="662">
        <f>AW54+' CALCULATIONS'!BI24+' CALCULATIONS'!BI94+' CALCULATIONS'!BI161+' CALCULATIONS'!BI228-TCF!AW54</f>
        <v>1542030116.8174958</v>
      </c>
      <c r="AY54" s="1024">
        <f>AX54+' CALCULATIONS'!BJ24+' CALCULATIONS'!BJ94+' CALCULATIONS'!BJ161+' CALCULATIONS'!BJ228-TCF!AX54-IF(SCI!AX313&gt;' CALCULATIONS'!BJ1695,' CALCULATIONS'!BJ1695,SCI!AX313)</f>
        <v>0</v>
      </c>
      <c r="AZ54" s="662">
        <f>AY54+' CALCULATIONS'!BK24+' CALCULATIONS'!BK94+' CALCULATIONS'!BK161+' CALCULATIONS'!BK228-TCF!AY54</f>
        <v>184338302.67019141</v>
      </c>
      <c r="BA54" s="662">
        <f>AZ54+' CALCULATIONS'!BL24+' CALCULATIONS'!BL94+' CALCULATIONS'!BL161+' CALCULATIONS'!BL228-TCF!AZ54</f>
        <v>321321687.32274413</v>
      </c>
      <c r="BB54" s="662">
        <f>BA54+' CALCULATIONS'!BM24+' CALCULATIONS'!BM94+' CALCULATIONS'!BM161+' CALCULATIONS'!BM228-TCF!BA54</f>
        <v>468283677.11557561</v>
      </c>
      <c r="BC54" s="662">
        <f>BB54+' CALCULATIONS'!BN24+' CALCULATIONS'!BN94+' CALCULATIONS'!BN161+' CALCULATIONS'!BN228-TCF!BB54</f>
        <v>587173479.09338307</v>
      </c>
      <c r="BD54" s="662">
        <f>BC54+' CALCULATIONS'!BO24+' CALCULATIONS'!BO94+' CALCULATIONS'!BO161+' CALCULATIONS'!BO228-TCF!BC54</f>
        <v>764527589.56162155</v>
      </c>
      <c r="BE54" s="662">
        <f>BD54+' CALCULATIONS'!BP24+' CALCULATIONS'!BP94+' CALCULATIONS'!BP161+' CALCULATIONS'!BP228-TCF!BD54</f>
        <v>975507190.17160094</v>
      </c>
      <c r="BF54" s="662">
        <f>BE54+' CALCULATIONS'!BQ24+' CALCULATIONS'!BQ94+' CALCULATIONS'!BQ161+' CALCULATIONS'!BQ228-TCF!BE54</f>
        <v>1185701336.0195179</v>
      </c>
      <c r="BG54" s="662">
        <f>BF54+' CALCULATIONS'!BR24+' CALCULATIONS'!BR94+' CALCULATIONS'!BR161+' CALCULATIONS'!BR228-TCF!BF54</f>
        <v>1328522579.1257386</v>
      </c>
      <c r="BH54" s="662">
        <f>BG54+' CALCULATIONS'!BS24+' CALCULATIONS'!BS94+' CALCULATIONS'!BS161+' CALCULATIONS'!BS228-TCF!BG54</f>
        <v>1498534932.1710119</v>
      </c>
      <c r="BI54" s="662">
        <f>BH54+' CALCULATIONS'!BT24+' CALCULATIONS'!BT94+' CALCULATIONS'!BT161+' CALCULATIONS'!BT228-TCF!BH54</f>
        <v>1669340867.8399827</v>
      </c>
      <c r="BJ54" s="662">
        <f>BI54+' CALCULATIONS'!BU24+' CALCULATIONS'!BU94+' CALCULATIONS'!BU161+' CALCULATIONS'!BU228-TCF!BI54</f>
        <v>1865116861.1509507</v>
      </c>
      <c r="BK54" s="1024">
        <f>BJ54+' CALCULATIONS'!BV24+' CALCULATIONS'!BV94+' CALCULATIONS'!BV161+' CALCULATIONS'!BV228-TCF!BJ54-IF(SCI!BJ313&gt;' CALCULATIONS'!BV1695,' CALCULATIONS'!BV1695,SCI!BJ313)</f>
        <v>0</v>
      </c>
      <c r="BL54" s="417">
        <f t="shared" si="5"/>
        <v>56451936617.631119</v>
      </c>
    </row>
    <row r="55" spans="1:64" x14ac:dyDescent="0.25">
      <c r="A55" s="948" t="s">
        <v>764</v>
      </c>
      <c r="B55" s="166"/>
      <c r="C55" s="662">
        <f>C56-C57</f>
        <v>0</v>
      </c>
      <c r="D55" s="662">
        <f t="shared" ref="D55:BK55" si="24">D56-D57</f>
        <v>2507149736.7444534</v>
      </c>
      <c r="E55" s="662">
        <f t="shared" si="24"/>
        <v>2329104024.1783967</v>
      </c>
      <c r="F55" s="662">
        <f t="shared" si="24"/>
        <v>2148871046.6328635</v>
      </c>
      <c r="G55" s="662">
        <f t="shared" si="24"/>
        <v>2010860997.1025944</v>
      </c>
      <c r="H55" s="662">
        <f t="shared" si="24"/>
        <v>1786299839.8457828</v>
      </c>
      <c r="I55" s="662">
        <f t="shared" si="24"/>
        <v>1499840621.4188514</v>
      </c>
      <c r="J55" s="662">
        <f t="shared" si="24"/>
        <v>1229819940.4958596</v>
      </c>
      <c r="K55" s="662">
        <f t="shared" si="24"/>
        <v>1056334020.0380054</v>
      </c>
      <c r="L55" s="662">
        <f t="shared" si="24"/>
        <v>846246742.78933978</v>
      </c>
      <c r="M55" s="662">
        <f t="shared" si="24"/>
        <v>626019841.11120963</v>
      </c>
      <c r="N55" s="662">
        <f t="shared" si="24"/>
        <v>373934440.11534119</v>
      </c>
      <c r="O55" s="662">
        <f t="shared" si="24"/>
        <v>0</v>
      </c>
      <c r="P55" s="662">
        <f t="shared" si="24"/>
        <v>3653062015.3852139</v>
      </c>
      <c r="Q55" s="662">
        <f t="shared" si="24"/>
        <v>3386247368.163578</v>
      </c>
      <c r="R55" s="662">
        <f t="shared" si="24"/>
        <v>3108518073.1129885</v>
      </c>
      <c r="S55" s="662">
        <f t="shared" si="24"/>
        <v>2890872257.4717927</v>
      </c>
      <c r="T55" s="662">
        <f t="shared" si="24"/>
        <v>2558510734.5582361</v>
      </c>
      <c r="U55" s="662">
        <f t="shared" si="24"/>
        <v>2157929626.5296936</v>
      </c>
      <c r="V55" s="662">
        <f t="shared" si="24"/>
        <v>1769475904.977767</v>
      </c>
      <c r="W55" s="662">
        <f t="shared" si="24"/>
        <v>1508146341.0674076</v>
      </c>
      <c r="X55" s="662">
        <f t="shared" si="24"/>
        <v>1193559506.9167871</v>
      </c>
      <c r="Y55" s="662">
        <f t="shared" si="24"/>
        <v>874652616.63930416</v>
      </c>
      <c r="Z55" s="662">
        <f t="shared" si="24"/>
        <v>508329206.70432472</v>
      </c>
      <c r="AA55" s="662">
        <f t="shared" si="24"/>
        <v>0</v>
      </c>
      <c r="AB55" s="662">
        <f t="shared" si="24"/>
        <v>5257252039.3319225</v>
      </c>
      <c r="AC55" s="662">
        <f t="shared" si="24"/>
        <v>4852057008.469924</v>
      </c>
      <c r="AD55" s="662">
        <f t="shared" si="24"/>
        <v>4453622034.2844334</v>
      </c>
      <c r="AE55" s="662">
        <f t="shared" si="24"/>
        <v>4108277771.3678522</v>
      </c>
      <c r="AF55" s="662">
        <f t="shared" si="24"/>
        <v>3641735701.1440067</v>
      </c>
      <c r="AG55" s="662">
        <f t="shared" si="24"/>
        <v>3068642753.5389271</v>
      </c>
      <c r="AH55" s="662">
        <f t="shared" si="24"/>
        <v>2531641084.8919506</v>
      </c>
      <c r="AI55" s="662">
        <f t="shared" si="24"/>
        <v>2132122082.7646637</v>
      </c>
      <c r="AJ55" s="662">
        <f t="shared" si="24"/>
        <v>1687201829.4168797</v>
      </c>
      <c r="AK55" s="662">
        <f t="shared" si="24"/>
        <v>1216178722.0066433</v>
      </c>
      <c r="AL55" s="662">
        <f t="shared" si="24"/>
        <v>706985080.21051216</v>
      </c>
      <c r="AM55" s="662">
        <f t="shared" si="24"/>
        <v>0</v>
      </c>
      <c r="AN55" s="662">
        <f t="shared" si="24"/>
        <v>5088623633.2947235</v>
      </c>
      <c r="AO55" s="662">
        <f t="shared" si="24"/>
        <v>4696849830.2721462</v>
      </c>
      <c r="AP55" s="662">
        <f t="shared" si="24"/>
        <v>4311633492.754303</v>
      </c>
      <c r="AQ55" s="662">
        <f t="shared" si="24"/>
        <v>3977582885.5050449</v>
      </c>
      <c r="AR55" s="662">
        <f t="shared" si="24"/>
        <v>3526143947.7737389</v>
      </c>
      <c r="AS55" s="662">
        <f t="shared" si="24"/>
        <v>2971242476.1555309</v>
      </c>
      <c r="AT55" s="662">
        <f t="shared" si="24"/>
        <v>2451234507.6872654</v>
      </c>
      <c r="AU55" s="662">
        <f t="shared" si="24"/>
        <v>2064504274.1710815</v>
      </c>
      <c r="AV55" s="662">
        <f t="shared" si="24"/>
        <v>1633971178.2431278</v>
      </c>
      <c r="AW55" s="662">
        <f t="shared" si="24"/>
        <v>1177952408.9557991</v>
      </c>
      <c r="AX55" s="662">
        <f t="shared" si="24"/>
        <v>685097716.36565018</v>
      </c>
      <c r="AY55" s="662">
        <f t="shared" si="24"/>
        <v>0</v>
      </c>
      <c r="AZ55" s="662">
        <f t="shared" si="24"/>
        <v>4807036898.1152077</v>
      </c>
      <c r="BA55" s="662">
        <f t="shared" si="24"/>
        <v>4437028961.4427109</v>
      </c>
      <c r="BB55" s="662">
        <f t="shared" si="24"/>
        <v>4072970752.3320274</v>
      </c>
      <c r="BC55" s="662">
        <f t="shared" si="24"/>
        <v>3757155152.3043556</v>
      </c>
      <c r="BD55" s="662">
        <f t="shared" si="24"/>
        <v>3330649859.4767342</v>
      </c>
      <c r="BE55" s="662">
        <f t="shared" si="24"/>
        <v>2806636692.0749664</v>
      </c>
      <c r="BF55" s="662">
        <f t="shared" si="24"/>
        <v>2315385374.4266243</v>
      </c>
      <c r="BG55" s="662">
        <f t="shared" si="24"/>
        <v>1949940501.403717</v>
      </c>
      <c r="BH55" s="662">
        <f t="shared" si="24"/>
        <v>1543060963.6585274</v>
      </c>
      <c r="BI55" s="662">
        <f t="shared" si="24"/>
        <v>1112325796.7771797</v>
      </c>
      <c r="BJ55" s="662">
        <f t="shared" si="24"/>
        <v>646717430.79497528</v>
      </c>
      <c r="BK55" s="662">
        <f t="shared" si="24"/>
        <v>0</v>
      </c>
      <c r="BL55" s="417">
        <f t="shared" si="5"/>
        <v>137043245743.4129</v>
      </c>
    </row>
    <row r="56" spans="1:64" x14ac:dyDescent="0.25">
      <c r="A56" s="174" t="s">
        <v>765</v>
      </c>
      <c r="B56" s="628"/>
      <c r="C56" s="662">
        <v>0</v>
      </c>
      <c r="D56" s="662">
        <f>C56+ASSETS!HZ190</f>
        <v>2742327952.9023128</v>
      </c>
      <c r="E56" s="662">
        <f>D56+ASSETS!IA190</f>
        <v>2742327952.9023128</v>
      </c>
      <c r="F56" s="662">
        <f>E56+ASSETS!IB190</f>
        <v>2742327952.9023128</v>
      </c>
      <c r="G56" s="662">
        <f>F56+ASSETS!IC190</f>
        <v>2742327952.9023128</v>
      </c>
      <c r="H56" s="662">
        <f>G56+ASSETS!ID190</f>
        <v>2742327952.9023128</v>
      </c>
      <c r="I56" s="662">
        <f>H56+ASSETS!IE190</f>
        <v>2742327952.9023128</v>
      </c>
      <c r="J56" s="662">
        <f>I56+ASSETS!IF190</f>
        <v>2742327952.9023128</v>
      </c>
      <c r="K56" s="662">
        <f>J56+ASSETS!IG190</f>
        <v>2742327952.9023128</v>
      </c>
      <c r="L56" s="662">
        <f>K56+ASSETS!IH190</f>
        <v>2742327952.9023128</v>
      </c>
      <c r="M56" s="662">
        <f>L56+ASSETS!II190</f>
        <v>2742327952.9023128</v>
      </c>
      <c r="N56" s="662">
        <f>M56+ASSETS!IJ190</f>
        <v>2742327952.9023128</v>
      </c>
      <c r="O56" s="662">
        <f>N56+ASSETS!IK190</f>
        <v>2742327952.9023128</v>
      </c>
      <c r="P56" s="662">
        <f>O56+ASSETS!IL190</f>
        <v>6740845251.6787682</v>
      </c>
      <c r="Q56" s="662">
        <f>P56+ASSETS!IM190</f>
        <v>6740845251.6787682</v>
      </c>
      <c r="R56" s="662">
        <f>Q56+ASSETS!IN190</f>
        <v>6740845251.6787682</v>
      </c>
      <c r="S56" s="662">
        <f>R56+ASSETS!IO190</f>
        <v>6740845251.6787682</v>
      </c>
      <c r="T56" s="662">
        <f>S56+ASSETS!IP190</f>
        <v>6740845251.6787682</v>
      </c>
      <c r="U56" s="662">
        <f>T56+ASSETS!IQ190</f>
        <v>6740845251.6787682</v>
      </c>
      <c r="V56" s="662">
        <f>U56+ASSETS!IR190</f>
        <v>6740845251.6787682</v>
      </c>
      <c r="W56" s="662">
        <f>V56+ASSETS!IS190</f>
        <v>6740845251.6787682</v>
      </c>
      <c r="X56" s="662">
        <f>W56+ASSETS!IT190</f>
        <v>6740845251.6787682</v>
      </c>
      <c r="Y56" s="662">
        <f>X56+ASSETS!IU190</f>
        <v>6740845251.6787682</v>
      </c>
      <c r="Z56" s="662">
        <f>Y56+ASSETS!IV190</f>
        <v>6740845251.6787682</v>
      </c>
      <c r="AA56" s="662">
        <f>Z56+ASSETS!IW190</f>
        <v>6740845251.6787682</v>
      </c>
      <c r="AB56" s="662">
        <f>AA56+ASSETS!IX190</f>
        <v>12481036544.300228</v>
      </c>
      <c r="AC56" s="662">
        <f>AB56+ASSETS!IY190</f>
        <v>12481036544.300228</v>
      </c>
      <c r="AD56" s="662">
        <f>AC56+ASSETS!IZ190</f>
        <v>12481036544.300228</v>
      </c>
      <c r="AE56" s="662">
        <f>AD56+ASSETS!JA190</f>
        <v>12481036544.300228</v>
      </c>
      <c r="AF56" s="662">
        <f>AE56+ASSETS!JB190</f>
        <v>12481036544.300228</v>
      </c>
      <c r="AG56" s="662">
        <f>AF56+ASSETS!JC190</f>
        <v>12481036544.300228</v>
      </c>
      <c r="AH56" s="662">
        <f>AG56+ASSETS!JD190</f>
        <v>12481036544.300228</v>
      </c>
      <c r="AI56" s="662">
        <f>AH56+ASSETS!JE190</f>
        <v>12481036544.300228</v>
      </c>
      <c r="AJ56" s="662">
        <f>AI56+ASSETS!JF190</f>
        <v>12481036544.300228</v>
      </c>
      <c r="AK56" s="662">
        <f>AJ56+ASSETS!JG190</f>
        <v>12481036544.300228</v>
      </c>
      <c r="AL56" s="662">
        <f>AK56+ASSETS!JH190</f>
        <v>12481036544.300228</v>
      </c>
      <c r="AM56" s="662">
        <f>AL56+ASSETS!JI190</f>
        <v>12481036544.300228</v>
      </c>
      <c r="AN56" s="662">
        <f>AM56+ASSETS!JJ190</f>
        <v>18037016656.86467</v>
      </c>
      <c r="AO56" s="662">
        <f>AN56+ASSETS!JK190</f>
        <v>18037016656.86467</v>
      </c>
      <c r="AP56" s="662">
        <f>AO56+ASSETS!JL190</f>
        <v>18037016656.86467</v>
      </c>
      <c r="AQ56" s="662">
        <f>AP56+ASSETS!JM190</f>
        <v>18037016656.86467</v>
      </c>
      <c r="AR56" s="662">
        <f>AQ56+ASSETS!JN190</f>
        <v>18037016656.86467</v>
      </c>
      <c r="AS56" s="662">
        <f>AR56+ASSETS!JO190</f>
        <v>18037016656.86467</v>
      </c>
      <c r="AT56" s="662">
        <f>AS56+ASSETS!JP190</f>
        <v>18037016656.86467</v>
      </c>
      <c r="AU56" s="662">
        <f>AT56+ASSETS!JQ190</f>
        <v>18037016656.86467</v>
      </c>
      <c r="AV56" s="662">
        <f>AU56+ASSETS!JR190</f>
        <v>18037016656.86467</v>
      </c>
      <c r="AW56" s="662">
        <f>AV56+ASSETS!JS190</f>
        <v>18037016656.86467</v>
      </c>
      <c r="AX56" s="662">
        <f>AW56+ASSETS!JT190</f>
        <v>18037016656.86467</v>
      </c>
      <c r="AY56" s="662">
        <f>AX56+ASSETS!JU190</f>
        <v>18037016656.86467</v>
      </c>
      <c r="AZ56" s="662">
        <f>AY56+ASSETS!JV190</f>
        <v>23285582139.293175</v>
      </c>
      <c r="BA56" s="662">
        <f>AZ56+ASSETS!JW190</f>
        <v>23285582139.293175</v>
      </c>
      <c r="BB56" s="662">
        <f>BA56+ASSETS!JX190</f>
        <v>23285582139.293175</v>
      </c>
      <c r="BC56" s="662">
        <f>BB56+ASSETS!JY190</f>
        <v>23285582139.293175</v>
      </c>
      <c r="BD56" s="662">
        <f>BC56+ASSETS!JZ190</f>
        <v>23285582139.293175</v>
      </c>
      <c r="BE56" s="662">
        <f>BD56+ASSETS!KA190</f>
        <v>23285582139.293175</v>
      </c>
      <c r="BF56" s="662">
        <f>BE56+ASSETS!KB190</f>
        <v>23285582139.293175</v>
      </c>
      <c r="BG56" s="662">
        <f>BF56+ASSETS!KC190</f>
        <v>23285582139.293175</v>
      </c>
      <c r="BH56" s="662">
        <f>BG56+ASSETS!KD190</f>
        <v>23285582139.293175</v>
      </c>
      <c r="BI56" s="662">
        <f>BH56+ASSETS!KE190</f>
        <v>23285582139.293175</v>
      </c>
      <c r="BJ56" s="662">
        <f>BI56+ASSETS!KF190</f>
        <v>23285582139.293175</v>
      </c>
      <c r="BK56" s="662">
        <f>BJ56+ASSETS!KG190</f>
        <v>23285582139.293175</v>
      </c>
      <c r="BL56" s="417">
        <f t="shared" si="5"/>
        <v>759441702540.47034</v>
      </c>
    </row>
    <row r="57" spans="1:64" ht="16.5" thickBot="1" x14ac:dyDescent="0.3">
      <c r="A57" s="174" t="s">
        <v>769</v>
      </c>
      <c r="B57" s="628"/>
      <c r="C57" s="662">
        <v>0</v>
      </c>
      <c r="D57" s="662">
        <f>C57+ASSETS!HZ201</f>
        <v>235178216.15785939</v>
      </c>
      <c r="E57" s="662">
        <f>D57+ASSETS!IA201</f>
        <v>413223928.72391605</v>
      </c>
      <c r="F57" s="662">
        <f>E57+ASSETS!IB201</f>
        <v>593456906.26944923</v>
      </c>
      <c r="G57" s="662">
        <f>F57+ASSETS!IC201</f>
        <v>731466955.79971826</v>
      </c>
      <c r="H57" s="662">
        <f>G57+ASSETS!ID201</f>
        <v>956028113.05652988</v>
      </c>
      <c r="I57" s="662">
        <f>H57+ASSETS!IE201</f>
        <v>1242487331.4834614</v>
      </c>
      <c r="J57" s="662">
        <f>I57+ASSETS!IF201</f>
        <v>1512508012.4064531</v>
      </c>
      <c r="K57" s="662">
        <f>J57+ASSETS!IG201</f>
        <v>1685993932.8643074</v>
      </c>
      <c r="L57" s="662">
        <f>K57+ASSETS!IH201</f>
        <v>1896081210.112973</v>
      </c>
      <c r="M57" s="662">
        <f>L57+ASSETS!II201</f>
        <v>2116308111.7911031</v>
      </c>
      <c r="N57" s="662">
        <f>M57+ASSETS!IJ201</f>
        <v>2368393512.7869716</v>
      </c>
      <c r="O57" s="662">
        <f>N57+ASSETS!IK201</f>
        <v>2742327952.9023132</v>
      </c>
      <c r="P57" s="662">
        <f>O57+ASSETS!IL201</f>
        <v>3087783236.2935543</v>
      </c>
      <c r="Q57" s="662">
        <f>P57+ASSETS!IM201</f>
        <v>3354597883.5151901</v>
      </c>
      <c r="R57" s="662">
        <f>Q57+ASSETS!IN201</f>
        <v>3632327178.5657797</v>
      </c>
      <c r="S57" s="662">
        <f>R57+ASSETS!IO201</f>
        <v>3849972994.2069755</v>
      </c>
      <c r="T57" s="662">
        <f>S57+ASSETS!IP201</f>
        <v>4182334517.120532</v>
      </c>
      <c r="U57" s="662">
        <f>T57+ASSETS!IQ201</f>
        <v>4582915625.1490746</v>
      </c>
      <c r="V57" s="662">
        <f>U57+ASSETS!IR201</f>
        <v>4971369346.7010012</v>
      </c>
      <c r="W57" s="662">
        <f>V57+ASSETS!IS201</f>
        <v>5232698910.6113605</v>
      </c>
      <c r="X57" s="662">
        <f>W57+ASSETS!IT201</f>
        <v>5547285744.761981</v>
      </c>
      <c r="Y57" s="662">
        <f>X57+ASSETS!IU201</f>
        <v>5866192635.039464</v>
      </c>
      <c r="Z57" s="662">
        <f>Y57+ASSETS!IV201</f>
        <v>6232516044.9744434</v>
      </c>
      <c r="AA57" s="662">
        <f>Z57+ASSETS!IW201</f>
        <v>6740845251.6787682</v>
      </c>
      <c r="AB57" s="662">
        <f>AA57+ASSETS!IX201</f>
        <v>7223784504.9683056</v>
      </c>
      <c r="AC57" s="662">
        <f>AB57+ASSETS!IY201</f>
        <v>7628979535.8303041</v>
      </c>
      <c r="AD57" s="662">
        <f>AC57+ASSETS!IZ201</f>
        <v>8027414510.0157948</v>
      </c>
      <c r="AE57" s="662">
        <f>AD57+ASSETS!JA201</f>
        <v>8372758772.9323759</v>
      </c>
      <c r="AF57" s="662">
        <f>AE57+ASSETS!JB201</f>
        <v>8839300843.1562214</v>
      </c>
      <c r="AG57" s="662">
        <f>AF57+ASSETS!JC201</f>
        <v>9412393790.761301</v>
      </c>
      <c r="AH57" s="662">
        <f>AG57+ASSETS!JD201</f>
        <v>9949395459.4082775</v>
      </c>
      <c r="AI57" s="662">
        <f>AH57+ASSETS!JE201</f>
        <v>10348914461.535564</v>
      </c>
      <c r="AJ57" s="662">
        <f>AI57+ASSETS!JF201</f>
        <v>10793834714.883348</v>
      </c>
      <c r="AK57" s="662">
        <f>AJ57+ASSETS!JG201</f>
        <v>11264857822.293585</v>
      </c>
      <c r="AL57" s="662">
        <f>AK57+ASSETS!JH201</f>
        <v>11774051464.089716</v>
      </c>
      <c r="AM57" s="662">
        <f>AL57+ASSETS!JI201</f>
        <v>12481036544.30023</v>
      </c>
      <c r="AN57" s="662">
        <f>AM57+ASSETS!JJ201</f>
        <v>12948393023.569946</v>
      </c>
      <c r="AO57" s="662">
        <f>AN57+ASSETS!JK201</f>
        <v>13340166826.592524</v>
      </c>
      <c r="AP57" s="662">
        <f>AO57+ASSETS!JL201</f>
        <v>13725383164.110367</v>
      </c>
      <c r="AQ57" s="662">
        <f>AP57+ASSETS!JM201</f>
        <v>14059433771.359625</v>
      </c>
      <c r="AR57" s="662">
        <f>AQ57+ASSETS!JN201</f>
        <v>14510872709.090931</v>
      </c>
      <c r="AS57" s="662">
        <f>AR57+ASSETS!JO201</f>
        <v>15065774180.709139</v>
      </c>
      <c r="AT57" s="662">
        <f>AS57+ASSETS!JP201</f>
        <v>15585782149.177404</v>
      </c>
      <c r="AU57" s="662">
        <f>AT57+ASSETS!JQ201</f>
        <v>15972512382.693588</v>
      </c>
      <c r="AV57" s="662">
        <f>AU57+ASSETS!JR201</f>
        <v>16403045478.621542</v>
      </c>
      <c r="AW57" s="662">
        <f>AV57+ASSETS!JS201</f>
        <v>16859064247.908871</v>
      </c>
      <c r="AX57" s="662">
        <f>AW57+ASSETS!JT201</f>
        <v>17351918940.49902</v>
      </c>
      <c r="AY57" s="662">
        <f>AX57+ASSETS!JU201</f>
        <v>18037016656.864674</v>
      </c>
      <c r="AZ57" s="662">
        <f>AY57+ASSETS!JV201</f>
        <v>18478545241.177967</v>
      </c>
      <c r="BA57" s="662">
        <f>AZ57+ASSETS!JW201</f>
        <v>18848553177.850464</v>
      </c>
      <c r="BB57" s="662">
        <f>BA57+ASSETS!JX201</f>
        <v>19212611386.961147</v>
      </c>
      <c r="BC57" s="662">
        <f>BB57+ASSETS!JY201</f>
        <v>19528426986.988819</v>
      </c>
      <c r="BD57" s="662">
        <f>BC57+ASSETS!JZ201</f>
        <v>19954932279.816441</v>
      </c>
      <c r="BE57" s="662">
        <f>BD57+ASSETS!KA201</f>
        <v>20478945447.218208</v>
      </c>
      <c r="BF57" s="662">
        <f>BE57+ASSETS!KB201</f>
        <v>20970196764.86655</v>
      </c>
      <c r="BG57" s="662">
        <f>BF57+ASSETS!KC201</f>
        <v>21335641637.889458</v>
      </c>
      <c r="BH57" s="662">
        <f>BG57+ASSETS!KD201</f>
        <v>21742521175.634647</v>
      </c>
      <c r="BI57" s="662">
        <f>BH57+ASSETS!KE201</f>
        <v>22173256342.515995</v>
      </c>
      <c r="BJ57" s="662">
        <f>BI57+ASSETS!KF201</f>
        <v>22638864708.498199</v>
      </c>
      <c r="BK57" s="662">
        <f>BJ57+ASSETS!KG201</f>
        <v>23285582139.293182</v>
      </c>
      <c r="BL57" s="417">
        <f t="shared" si="5"/>
        <v>622398456797.05701</v>
      </c>
    </row>
    <row r="58" spans="1:64" ht="16.5" thickBot="1" x14ac:dyDescent="0.3">
      <c r="A58" s="171" t="s">
        <v>766</v>
      </c>
      <c r="B58" s="624"/>
      <c r="C58" s="209">
        <f>C59+C60+C61+C64+C67+C76+C70+C79+C73+C82+C85</f>
        <v>17005167809.407978</v>
      </c>
      <c r="D58" s="209">
        <f t="shared" ref="D58:BK58" si="25">D59+D60+D61+D64+D67+D76+D70+D79+D73+D82+D85</f>
        <v>16830116973.367651</v>
      </c>
      <c r="E58" s="209">
        <f t="shared" si="25"/>
        <v>16669566260.660658</v>
      </c>
      <c r="F58" s="209">
        <f t="shared" si="25"/>
        <v>16521032596.842552</v>
      </c>
      <c r="G58" s="209">
        <f t="shared" si="25"/>
        <v>18937432913.024448</v>
      </c>
      <c r="H58" s="209">
        <f t="shared" si="25"/>
        <v>18871531769.206345</v>
      </c>
      <c r="I58" s="209">
        <f t="shared" si="25"/>
        <v>18942312445.388241</v>
      </c>
      <c r="J58" s="209">
        <f t="shared" si="25"/>
        <v>18760644301.570137</v>
      </c>
      <c r="K58" s="209">
        <f t="shared" si="25"/>
        <v>18544933477.752033</v>
      </c>
      <c r="L58" s="209">
        <f t="shared" si="25"/>
        <v>18337924653.933929</v>
      </c>
      <c r="M58" s="209">
        <f t="shared" si="25"/>
        <v>18214098590.115822</v>
      </c>
      <c r="N58" s="209">
        <f t="shared" si="25"/>
        <v>18188073126.297718</v>
      </c>
      <c r="O58" s="209">
        <f t="shared" si="25"/>
        <v>18452053022.479614</v>
      </c>
      <c r="P58" s="209">
        <f t="shared" si="25"/>
        <v>28523167578.66151</v>
      </c>
      <c r="Q58" s="209">
        <f t="shared" si="25"/>
        <v>28257821898.176739</v>
      </c>
      <c r="R58" s="209">
        <f t="shared" si="25"/>
        <v>28006273186.58086</v>
      </c>
      <c r="S58" s="209">
        <f t="shared" si="25"/>
        <v>27778893868.31831</v>
      </c>
      <c r="T58" s="209">
        <f t="shared" si="25"/>
        <v>27759025330.055767</v>
      </c>
      <c r="U58" s="209">
        <f t="shared" si="25"/>
        <v>27811246211.793217</v>
      </c>
      <c r="V58" s="209">
        <f t="shared" si="25"/>
        <v>27644899833.530666</v>
      </c>
      <c r="W58" s="209">
        <f t="shared" si="25"/>
        <v>27405872755.268124</v>
      </c>
      <c r="X58" s="209">
        <f t="shared" si="25"/>
        <v>27177412717.005573</v>
      </c>
      <c r="Y58" s="209">
        <f t="shared" si="25"/>
        <v>27055643378.743023</v>
      </c>
      <c r="Z58" s="209">
        <f t="shared" si="25"/>
        <v>27051273900.48048</v>
      </c>
      <c r="AA58" s="209">
        <f t="shared" si="25"/>
        <v>27304214202.217934</v>
      </c>
      <c r="AB58" s="209">
        <f t="shared" si="25"/>
        <v>27032577423.955383</v>
      </c>
      <c r="AC58" s="209">
        <f t="shared" si="25"/>
        <v>26779195929.026169</v>
      </c>
      <c r="AD58" s="209">
        <f t="shared" si="25"/>
        <v>26541210822.98584</v>
      </c>
      <c r="AE58" s="209">
        <f t="shared" si="25"/>
        <v>26314426596.945515</v>
      </c>
      <c r="AF58" s="209">
        <f t="shared" si="25"/>
        <v>26244684970.90519</v>
      </c>
      <c r="AG58" s="209">
        <f t="shared" si="25"/>
        <v>26325722784.864861</v>
      </c>
      <c r="AH58" s="209">
        <f t="shared" si="25"/>
        <v>26151119018.824535</v>
      </c>
      <c r="AI58" s="209">
        <f t="shared" si="25"/>
        <v>25912952652.784214</v>
      </c>
      <c r="AJ58" s="209">
        <f t="shared" si="25"/>
        <v>25692169006.743881</v>
      </c>
      <c r="AK58" s="209">
        <f t="shared" si="25"/>
        <v>25592363680.703556</v>
      </c>
      <c r="AL58" s="209">
        <f t="shared" si="25"/>
        <v>25584696574.663231</v>
      </c>
      <c r="AM58" s="209">
        <f t="shared" si="25"/>
        <v>25870839008.622906</v>
      </c>
      <c r="AN58" s="209">
        <f t="shared" si="25"/>
        <v>25597711882.582577</v>
      </c>
      <c r="AO58" s="209">
        <f t="shared" si="25"/>
        <v>25343726959.875584</v>
      </c>
      <c r="AP58" s="209">
        <f t="shared" si="25"/>
        <v>25105936806.057484</v>
      </c>
      <c r="AQ58" s="209">
        <f t="shared" si="25"/>
        <v>24887269898.906048</v>
      </c>
      <c r="AR58" s="209">
        <f t="shared" si="25"/>
        <v>24786566391.754612</v>
      </c>
      <c r="AS58" s="209">
        <f t="shared" si="25"/>
        <v>24888057084.603172</v>
      </c>
      <c r="AT58" s="209">
        <f t="shared" si="25"/>
        <v>24730972217.451736</v>
      </c>
      <c r="AU58" s="209">
        <f t="shared" si="25"/>
        <v>24509257330.300301</v>
      </c>
      <c r="AV58" s="209">
        <f t="shared" si="25"/>
        <v>24304242303.148865</v>
      </c>
      <c r="AW58" s="209">
        <f t="shared" si="25"/>
        <v>24222619355.997429</v>
      </c>
      <c r="AX58" s="209">
        <f t="shared" si="25"/>
        <v>24233977088.845993</v>
      </c>
      <c r="AY58" s="209">
        <f t="shared" si="25"/>
        <v>24543950981.694557</v>
      </c>
      <c r="AZ58" s="209">
        <f t="shared" si="25"/>
        <v>24286784374.543121</v>
      </c>
      <c r="BA58" s="209">
        <f t="shared" si="25"/>
        <v>24048930590.725014</v>
      </c>
      <c r="BB58" s="209">
        <f t="shared" si="25"/>
        <v>23827425475.795799</v>
      </c>
      <c r="BC58" s="209">
        <f t="shared" si="25"/>
        <v>23617978140.866585</v>
      </c>
      <c r="BD58" s="209">
        <f t="shared" si="25"/>
        <v>23548380685.93737</v>
      </c>
      <c r="BE58" s="209">
        <f t="shared" si="25"/>
        <v>23664135451.008156</v>
      </c>
      <c r="BF58" s="209">
        <f t="shared" si="25"/>
        <v>23513270436.078941</v>
      </c>
      <c r="BG58" s="209">
        <f t="shared" si="25"/>
        <v>23294866881.149727</v>
      </c>
      <c r="BH58" s="209">
        <f t="shared" si="25"/>
        <v>23094119266.220512</v>
      </c>
      <c r="BI58" s="209">
        <f t="shared" si="25"/>
        <v>23020188291.291298</v>
      </c>
      <c r="BJ58" s="209">
        <f t="shared" si="25"/>
        <v>23043512236.36208</v>
      </c>
      <c r="BK58" s="209">
        <f t="shared" si="25"/>
        <v>23374575001.432865</v>
      </c>
      <c r="BL58" s="417">
        <f t="shared" si="5"/>
        <v>1459581046404.5342</v>
      </c>
    </row>
    <row r="59" spans="1:64" x14ac:dyDescent="0.25">
      <c r="A59" s="818" t="s">
        <v>819</v>
      </c>
      <c r="B59" s="625"/>
      <c r="C59" s="819">
        <f>2650766*380</f>
        <v>1007291080</v>
      </c>
      <c r="D59" s="819">
        <f>C59+' CALCULATIONS'!O1629-' CALCULATIONS'!O1631</f>
        <v>906561820</v>
      </c>
      <c r="E59" s="819">
        <f>D59+' CALCULATIONS'!P1629-' CALCULATIONS'!P1631</f>
        <v>815905600</v>
      </c>
      <c r="F59" s="819">
        <f>E59+' CALCULATIONS'!Q1629-' CALCULATIONS'!Q1631</f>
        <v>734315040</v>
      </c>
      <c r="G59" s="819">
        <f>F59+' CALCULATIONS'!R1629-' CALCULATIONS'!R1631</f>
        <v>660883460</v>
      </c>
      <c r="H59" s="819">
        <f>G59+' CALCULATIONS'!S1629-' CALCULATIONS'!S1631</f>
        <v>723675420</v>
      </c>
      <c r="I59" s="819">
        <f>H59+' CALCULATIONS'!T1629-' CALCULATIONS'!T1631</f>
        <v>923149200</v>
      </c>
      <c r="J59" s="819">
        <f>I59+' CALCULATIONS'!U1629-' CALCULATIONS'!U1631</f>
        <v>870174160</v>
      </c>
      <c r="K59" s="819">
        <f>J59+' CALCULATIONS'!V1629-' CALCULATIONS'!V1631</f>
        <v>783156440</v>
      </c>
      <c r="L59" s="819">
        <f>K59+' CALCULATIONS'!W1629-' CALCULATIONS'!W1631</f>
        <v>704840720</v>
      </c>
      <c r="M59" s="819">
        <f>L59+' CALCULATIONS'!X1629-' CALCULATIONS'!X1631</f>
        <v>709707760</v>
      </c>
      <c r="N59" s="819">
        <f>M59+' CALCULATIONS'!Y1629-' CALCULATIONS'!Y1631</f>
        <v>812375400</v>
      </c>
      <c r="O59" s="819">
        <f>N59+' CALCULATIONS'!Z1629-' CALCULATIONS'!Z1631</f>
        <v>1205048400</v>
      </c>
      <c r="P59" s="819">
        <f>O59+' CALCULATIONS'!AA1629-' CALCULATIONS'!AA1631</f>
        <v>1084543560</v>
      </c>
      <c r="Q59" s="819">
        <f>P59+' CALCULATIONS'!AB1629-' CALCULATIONS'!AB1631</f>
        <v>976088900</v>
      </c>
      <c r="R59" s="819">
        <f>Q59+' CALCULATIONS'!AC1629-' CALCULATIONS'!AC1631</f>
        <v>878479820</v>
      </c>
      <c r="S59" s="819">
        <f>R59+' CALCULATIONS'!AD1629-' CALCULATIONS'!AD1631</f>
        <v>790631800</v>
      </c>
      <c r="T59" s="819">
        <f>S59+' CALCULATIONS'!AE1629-' CALCULATIONS'!AE1631</f>
        <v>904119560</v>
      </c>
      <c r="U59" s="819">
        <f>T59+' CALCULATIONS'!AF1629-' CALCULATIONS'!AF1631</f>
        <v>1089696740</v>
      </c>
      <c r="V59" s="819">
        <f>U59+' CALCULATIONS'!AG1629-' CALCULATIONS'!AG1631</f>
        <v>1056706660</v>
      </c>
      <c r="W59" s="819">
        <f>V59+' CALCULATIONS'!AH1629-' CALCULATIONS'!AH1631</f>
        <v>951035880</v>
      </c>
      <c r="X59" s="819">
        <f>W59+' CALCULATIONS'!AI1629-' CALCULATIONS'!AI1631</f>
        <v>855932140</v>
      </c>
      <c r="Y59" s="819">
        <f>X59+' CALCULATIONS'!AJ1629-' CALCULATIONS'!AJ1631</f>
        <v>867519100</v>
      </c>
      <c r="Z59" s="819">
        <f>Y59+' CALCULATIONS'!AK1629-' CALCULATIONS'!AK1631</f>
        <v>996505920</v>
      </c>
      <c r="AA59" s="819">
        <f>Z59+' CALCULATIONS'!AL1629-' CALCULATIONS'!AL1631</f>
        <v>1382802520</v>
      </c>
      <c r="AB59" s="819">
        <f>AA59+' CALCULATIONS'!AM1629-' CALCULATIONS'!AM1631</f>
        <v>1244522040</v>
      </c>
      <c r="AC59" s="819">
        <f>AB59+' CALCULATIONS'!AN1629-' CALCULATIONS'!AN1631</f>
        <v>1120069760</v>
      </c>
      <c r="AD59" s="819">
        <f>AC59+' CALCULATIONS'!AO1629-' CALCULATIONS'!AO1631</f>
        <v>1008062480</v>
      </c>
      <c r="AE59" s="819">
        <f>AD59+' CALCULATIONS'!AP1629-' CALCULATIONS'!AP1631</f>
        <v>907256080</v>
      </c>
      <c r="AF59" s="819">
        <f>AE59+' CALCULATIONS'!AQ1629-' CALCULATIONS'!AQ1631</f>
        <v>963492280</v>
      </c>
      <c r="AG59" s="819">
        <f>AF59+' CALCULATIONS'!AR1629-' CALCULATIONS'!AR1631</f>
        <v>1170507920</v>
      </c>
      <c r="AH59" s="819">
        <f>AG59+' CALCULATIONS'!AS1629-' CALCULATIONS'!AS1631</f>
        <v>1121881980</v>
      </c>
      <c r="AI59" s="819">
        <f>AH59+' CALCULATIONS'!AT1629-' CALCULATIONS'!AT1631</f>
        <v>1009693440</v>
      </c>
      <c r="AJ59" s="819">
        <f>AI59+' CALCULATIONS'!AU1629-' CALCULATIONS'!AU1631</f>
        <v>914887620</v>
      </c>
      <c r="AK59" s="819">
        <f>AJ59+' CALCULATIONS'!AV1629-' CALCULATIONS'!AV1631</f>
        <v>941060120</v>
      </c>
      <c r="AL59" s="819">
        <f>AK59+' CALCULATIONS'!AW1629-' CALCULATIONS'!AW1631</f>
        <v>1059370840</v>
      </c>
      <c r="AM59" s="819">
        <f>AL59+' CALCULATIONS'!AX1629-' CALCULATIONS'!AX1631</f>
        <v>1471491100</v>
      </c>
      <c r="AN59" s="819">
        <f>AM59+' CALCULATIONS'!AY1629-' CALCULATIONS'!AY1631</f>
        <v>1324341800</v>
      </c>
      <c r="AO59" s="819">
        <f>AN59+' CALCULATIONS'!AZ1629-' CALCULATIONS'!AZ1631</f>
        <v>1191907620</v>
      </c>
      <c r="AP59" s="819">
        <f>AO59+' CALCULATIONS'!BA1629-' CALCULATIONS'!BA1631</f>
        <v>1072716820</v>
      </c>
      <c r="AQ59" s="819">
        <f>AP59+' CALCULATIONS'!BB1629-' CALCULATIONS'!BB1631</f>
        <v>965445100</v>
      </c>
      <c r="AR59" s="819">
        <f>AQ59+' CALCULATIONS'!BC1629-' CALCULATIONS'!BC1631</f>
        <v>973049280</v>
      </c>
      <c r="AS59" s="819">
        <f>AR59+' CALCULATIONS'!BD1629-' CALCULATIONS'!BD1631</f>
        <v>1182847660</v>
      </c>
      <c r="AT59" s="819">
        <f>AS59+' CALCULATIONS'!BE1629-' CALCULATIONS'!BE1631</f>
        <v>1134070480</v>
      </c>
      <c r="AU59" s="819">
        <f>AT59+' CALCULATIONS'!BF1629-' CALCULATIONS'!BF1631</f>
        <v>1020663280</v>
      </c>
      <c r="AV59" s="819">
        <f>AU59+' CALCULATIONS'!BG1629-' CALCULATIONS'!BG1631</f>
        <v>923955940</v>
      </c>
      <c r="AW59" s="819">
        <f>AV59+' CALCULATIONS'!BH1629-' CALCULATIONS'!BH1631</f>
        <v>950640680</v>
      </c>
      <c r="AX59" s="819">
        <f>AW59+' CALCULATIONS'!BI1629-' CALCULATIONS'!BI1631</f>
        <v>1070306100</v>
      </c>
      <c r="AY59" s="819">
        <f>AX59+' CALCULATIONS'!BJ1629-' CALCULATIONS'!BJ1631</f>
        <v>1488587680</v>
      </c>
      <c r="AZ59" s="819">
        <f>AY59+' CALCULATIONS'!BK1629-' CALCULATIONS'!BK1631</f>
        <v>1339728760</v>
      </c>
      <c r="BA59" s="819">
        <f>AZ59+' CALCULATIONS'!BL1629-' CALCULATIONS'!BL1631</f>
        <v>1205755580</v>
      </c>
      <c r="BB59" s="819">
        <f>BA59+' CALCULATIONS'!BM1629-' CALCULATIONS'!BM1631</f>
        <v>1085179680</v>
      </c>
      <c r="BC59" s="819">
        <f>BB59+' CALCULATIONS'!BN1629-' CALCULATIONS'!BN1631</f>
        <v>976661560</v>
      </c>
      <c r="BD59" s="819">
        <f>BC59+' CALCULATIONS'!BO1629-' CALCULATIONS'!BO1631</f>
        <v>1007993320</v>
      </c>
      <c r="BE59" s="819">
        <f>BD59+' CALCULATIONS'!BP1629-' CALCULATIONS'!BP1631</f>
        <v>1224677300</v>
      </c>
      <c r="BF59" s="819">
        <f>BE59+' CALCULATIONS'!BQ1629-' CALCULATIONS'!BQ1631</f>
        <v>1174741500</v>
      </c>
      <c r="BG59" s="819">
        <f>BF59+' CALCULATIONS'!BR1629-' CALCULATIONS'!BR1631</f>
        <v>1057267160</v>
      </c>
      <c r="BH59" s="819">
        <f>BG59+' CALCULATIONS'!BS1629-' CALCULATIONS'!BS1631</f>
        <v>957448760</v>
      </c>
      <c r="BI59" s="819">
        <f>BH59+' CALCULATIONS'!BT1629-' CALCULATIONS'!BT1631</f>
        <v>984447000</v>
      </c>
      <c r="BJ59" s="819">
        <f>BI59+' CALCULATIONS'!BU1629-' CALCULATIONS'!BU1631</f>
        <v>1108700160</v>
      </c>
      <c r="BK59" s="819">
        <f>BJ59+' CALCULATIONS'!BV1629-' CALCULATIONS'!BV1631</f>
        <v>1540692140</v>
      </c>
      <c r="BL59" s="417">
        <f t="shared" si="5"/>
        <v>62585268120</v>
      </c>
    </row>
    <row r="60" spans="1:64" x14ac:dyDescent="0.25">
      <c r="A60" s="175" t="s">
        <v>767</v>
      </c>
      <c r="B60" s="625"/>
      <c r="C60" s="662">
        <f>ASSETS!FY6</f>
        <v>2400000000</v>
      </c>
      <c r="D60" s="662">
        <f>C60</f>
        <v>2400000000</v>
      </c>
      <c r="E60" s="662">
        <f t="shared" ref="E60:BK60" si="26">D60</f>
        <v>2400000000</v>
      </c>
      <c r="F60" s="662">
        <f t="shared" si="26"/>
        <v>2400000000</v>
      </c>
      <c r="G60" s="662">
        <f t="shared" si="26"/>
        <v>2400000000</v>
      </c>
      <c r="H60" s="662">
        <f t="shared" si="26"/>
        <v>2400000000</v>
      </c>
      <c r="I60" s="662">
        <f t="shared" si="26"/>
        <v>2400000000</v>
      </c>
      <c r="J60" s="662">
        <f t="shared" si="26"/>
        <v>2400000000</v>
      </c>
      <c r="K60" s="662">
        <f t="shared" si="26"/>
        <v>2400000000</v>
      </c>
      <c r="L60" s="662">
        <f t="shared" si="26"/>
        <v>2400000000</v>
      </c>
      <c r="M60" s="662">
        <f t="shared" si="26"/>
        <v>2400000000</v>
      </c>
      <c r="N60" s="662">
        <f t="shared" si="26"/>
        <v>2400000000</v>
      </c>
      <c r="O60" s="662">
        <f t="shared" si="26"/>
        <v>2400000000</v>
      </c>
      <c r="P60" s="662">
        <f t="shared" si="26"/>
        <v>2400000000</v>
      </c>
      <c r="Q60" s="662">
        <f t="shared" si="26"/>
        <v>2400000000</v>
      </c>
      <c r="R60" s="662">
        <f t="shared" si="26"/>
        <v>2400000000</v>
      </c>
      <c r="S60" s="662">
        <f t="shared" si="26"/>
        <v>2400000000</v>
      </c>
      <c r="T60" s="662">
        <f t="shared" si="26"/>
        <v>2400000000</v>
      </c>
      <c r="U60" s="662">
        <f t="shared" si="26"/>
        <v>2400000000</v>
      </c>
      <c r="V60" s="662">
        <f t="shared" si="26"/>
        <v>2400000000</v>
      </c>
      <c r="W60" s="662">
        <f t="shared" si="26"/>
        <v>2400000000</v>
      </c>
      <c r="X60" s="662">
        <f t="shared" si="26"/>
        <v>2400000000</v>
      </c>
      <c r="Y60" s="662">
        <f t="shared" si="26"/>
        <v>2400000000</v>
      </c>
      <c r="Z60" s="662">
        <f t="shared" si="26"/>
        <v>2400000000</v>
      </c>
      <c r="AA60" s="662">
        <f t="shared" si="26"/>
        <v>2400000000</v>
      </c>
      <c r="AB60" s="662">
        <f t="shared" si="26"/>
        <v>2400000000</v>
      </c>
      <c r="AC60" s="662">
        <f t="shared" si="26"/>
        <v>2400000000</v>
      </c>
      <c r="AD60" s="662">
        <f t="shared" si="26"/>
        <v>2400000000</v>
      </c>
      <c r="AE60" s="662">
        <f t="shared" si="26"/>
        <v>2400000000</v>
      </c>
      <c r="AF60" s="662">
        <f t="shared" si="26"/>
        <v>2400000000</v>
      </c>
      <c r="AG60" s="662">
        <f t="shared" si="26"/>
        <v>2400000000</v>
      </c>
      <c r="AH60" s="662">
        <f t="shared" si="26"/>
        <v>2400000000</v>
      </c>
      <c r="AI60" s="662">
        <f t="shared" si="26"/>
        <v>2400000000</v>
      </c>
      <c r="AJ60" s="662">
        <f t="shared" si="26"/>
        <v>2400000000</v>
      </c>
      <c r="AK60" s="662">
        <f t="shared" si="26"/>
        <v>2400000000</v>
      </c>
      <c r="AL60" s="662">
        <f t="shared" si="26"/>
        <v>2400000000</v>
      </c>
      <c r="AM60" s="662">
        <f t="shared" si="26"/>
        <v>2400000000</v>
      </c>
      <c r="AN60" s="662">
        <f t="shared" si="26"/>
        <v>2400000000</v>
      </c>
      <c r="AO60" s="662">
        <f t="shared" si="26"/>
        <v>2400000000</v>
      </c>
      <c r="AP60" s="662">
        <f t="shared" si="26"/>
        <v>2400000000</v>
      </c>
      <c r="AQ60" s="662">
        <f t="shared" si="26"/>
        <v>2400000000</v>
      </c>
      <c r="AR60" s="662">
        <f t="shared" si="26"/>
        <v>2400000000</v>
      </c>
      <c r="AS60" s="662">
        <f t="shared" si="26"/>
        <v>2400000000</v>
      </c>
      <c r="AT60" s="662">
        <f t="shared" si="26"/>
        <v>2400000000</v>
      </c>
      <c r="AU60" s="662">
        <f t="shared" si="26"/>
        <v>2400000000</v>
      </c>
      <c r="AV60" s="662">
        <f t="shared" si="26"/>
        <v>2400000000</v>
      </c>
      <c r="AW60" s="662">
        <f t="shared" si="26"/>
        <v>2400000000</v>
      </c>
      <c r="AX60" s="662">
        <f t="shared" si="26"/>
        <v>2400000000</v>
      </c>
      <c r="AY60" s="662">
        <f t="shared" si="26"/>
        <v>2400000000</v>
      </c>
      <c r="AZ60" s="662">
        <f t="shared" si="26"/>
        <v>2400000000</v>
      </c>
      <c r="BA60" s="662">
        <f t="shared" si="26"/>
        <v>2400000000</v>
      </c>
      <c r="BB60" s="662">
        <f t="shared" si="26"/>
        <v>2400000000</v>
      </c>
      <c r="BC60" s="662">
        <f t="shared" si="26"/>
        <v>2400000000</v>
      </c>
      <c r="BD60" s="662">
        <f t="shared" si="26"/>
        <v>2400000000</v>
      </c>
      <c r="BE60" s="662">
        <f t="shared" si="26"/>
        <v>2400000000</v>
      </c>
      <c r="BF60" s="662">
        <f t="shared" si="26"/>
        <v>2400000000</v>
      </c>
      <c r="BG60" s="662">
        <f t="shared" si="26"/>
        <v>2400000000</v>
      </c>
      <c r="BH60" s="662">
        <f t="shared" si="26"/>
        <v>2400000000</v>
      </c>
      <c r="BI60" s="662">
        <f t="shared" si="26"/>
        <v>2400000000</v>
      </c>
      <c r="BJ60" s="662">
        <f t="shared" si="26"/>
        <v>2400000000</v>
      </c>
      <c r="BK60" s="662">
        <f t="shared" si="26"/>
        <v>2400000000</v>
      </c>
      <c r="BL60" s="417">
        <f t="shared" si="5"/>
        <v>146400000000</v>
      </c>
    </row>
    <row r="61" spans="1:64" x14ac:dyDescent="0.25">
      <c r="A61" s="821" t="s">
        <v>768</v>
      </c>
      <c r="B61" s="625"/>
      <c r="C61" s="662">
        <f>C62-C63</f>
        <v>3065964285.7142863</v>
      </c>
      <c r="D61" s="662">
        <f t="shared" ref="D61:BK61" si="27">D62-D63</f>
        <v>3055785714.2857151</v>
      </c>
      <c r="E61" s="662">
        <f t="shared" si="27"/>
        <v>3045607142.8571434</v>
      </c>
      <c r="F61" s="662">
        <f t="shared" si="27"/>
        <v>3035428571.4285717</v>
      </c>
      <c r="G61" s="662">
        <f t="shared" si="27"/>
        <v>3025250000.0000005</v>
      </c>
      <c r="H61" s="662">
        <f t="shared" si="27"/>
        <v>3015071428.5714293</v>
      </c>
      <c r="I61" s="662">
        <f t="shared" si="27"/>
        <v>3004892857.1428576</v>
      </c>
      <c r="J61" s="662">
        <f t="shared" si="27"/>
        <v>2994714285.7142859</v>
      </c>
      <c r="K61" s="662">
        <f t="shared" si="27"/>
        <v>2984535714.2857146</v>
      </c>
      <c r="L61" s="662">
        <f t="shared" si="27"/>
        <v>2974357142.8571434</v>
      </c>
      <c r="M61" s="662">
        <f t="shared" si="27"/>
        <v>2964178571.4285717</v>
      </c>
      <c r="N61" s="662">
        <f t="shared" si="27"/>
        <v>2954000000</v>
      </c>
      <c r="O61" s="662">
        <f t="shared" si="27"/>
        <v>2943821428.5714288</v>
      </c>
      <c r="P61" s="662">
        <f t="shared" si="27"/>
        <v>2933642857.1428576</v>
      </c>
      <c r="Q61" s="662">
        <f t="shared" si="27"/>
        <v>2923464285.7142859</v>
      </c>
      <c r="R61" s="662">
        <f t="shared" si="27"/>
        <v>2913285714.2857141</v>
      </c>
      <c r="S61" s="662">
        <f t="shared" si="27"/>
        <v>2903107142.8571429</v>
      </c>
      <c r="T61" s="662">
        <f t="shared" si="27"/>
        <v>2892928571.4285717</v>
      </c>
      <c r="U61" s="662">
        <f t="shared" si="27"/>
        <v>2882750000</v>
      </c>
      <c r="V61" s="662">
        <f t="shared" si="27"/>
        <v>2872571428.5714283</v>
      </c>
      <c r="W61" s="662">
        <f t="shared" si="27"/>
        <v>2862392857.1428571</v>
      </c>
      <c r="X61" s="662">
        <f t="shared" si="27"/>
        <v>2852214285.7142859</v>
      </c>
      <c r="Y61" s="662">
        <f t="shared" si="27"/>
        <v>2842035714.2857141</v>
      </c>
      <c r="Z61" s="662">
        <f t="shared" si="27"/>
        <v>2831857142.8571424</v>
      </c>
      <c r="AA61" s="662">
        <f t="shared" si="27"/>
        <v>2821678571.4285712</v>
      </c>
      <c r="AB61" s="662">
        <f t="shared" si="27"/>
        <v>2811500000</v>
      </c>
      <c r="AC61" s="662">
        <f t="shared" si="27"/>
        <v>2801321428.5714283</v>
      </c>
      <c r="AD61" s="662">
        <f t="shared" si="27"/>
        <v>2791142857.1428566</v>
      </c>
      <c r="AE61" s="662">
        <f t="shared" si="27"/>
        <v>2780964285.7142854</v>
      </c>
      <c r="AF61" s="662">
        <f t="shared" si="27"/>
        <v>2770785714.2857141</v>
      </c>
      <c r="AG61" s="662">
        <f t="shared" si="27"/>
        <v>2760607142.8571424</v>
      </c>
      <c r="AH61" s="662">
        <f t="shared" si="27"/>
        <v>2750428571.4285707</v>
      </c>
      <c r="AI61" s="662">
        <f t="shared" si="27"/>
        <v>2740249999.9999995</v>
      </c>
      <c r="AJ61" s="662">
        <f t="shared" si="27"/>
        <v>2730071428.5714283</v>
      </c>
      <c r="AK61" s="662">
        <f t="shared" si="27"/>
        <v>2719892857.1428566</v>
      </c>
      <c r="AL61" s="662">
        <f t="shared" si="27"/>
        <v>2709714285.7142849</v>
      </c>
      <c r="AM61" s="662">
        <f t="shared" si="27"/>
        <v>2699535714.2857137</v>
      </c>
      <c r="AN61" s="662">
        <f t="shared" si="27"/>
        <v>2689357142.8571424</v>
      </c>
      <c r="AO61" s="662">
        <f t="shared" si="27"/>
        <v>2679178571.4285707</v>
      </c>
      <c r="AP61" s="662">
        <f t="shared" si="27"/>
        <v>2668999999.999999</v>
      </c>
      <c r="AQ61" s="662">
        <f t="shared" si="27"/>
        <v>2658821428.5714278</v>
      </c>
      <c r="AR61" s="662">
        <f t="shared" si="27"/>
        <v>2648642857.1428566</v>
      </c>
      <c r="AS61" s="662">
        <f t="shared" si="27"/>
        <v>2638464285.7142849</v>
      </c>
      <c r="AT61" s="662">
        <f t="shared" si="27"/>
        <v>2628285714.2857132</v>
      </c>
      <c r="AU61" s="662">
        <f t="shared" si="27"/>
        <v>2618107142.857142</v>
      </c>
      <c r="AV61" s="662">
        <f t="shared" si="27"/>
        <v>2607928571.4285707</v>
      </c>
      <c r="AW61" s="662">
        <f t="shared" si="27"/>
        <v>2597749999.999999</v>
      </c>
      <c r="AX61" s="662">
        <f t="shared" si="27"/>
        <v>2587571428.5714273</v>
      </c>
      <c r="AY61" s="662">
        <f t="shared" si="27"/>
        <v>2577392857.1428561</v>
      </c>
      <c r="AZ61" s="662">
        <f t="shared" si="27"/>
        <v>2567214285.7142849</v>
      </c>
      <c r="BA61" s="662">
        <f t="shared" si="27"/>
        <v>2557035714.2857132</v>
      </c>
      <c r="BB61" s="662">
        <f t="shared" si="27"/>
        <v>2546857142.8571415</v>
      </c>
      <c r="BC61" s="662">
        <f t="shared" si="27"/>
        <v>2536678571.4285703</v>
      </c>
      <c r="BD61" s="662">
        <f t="shared" si="27"/>
        <v>2526499999.999999</v>
      </c>
      <c r="BE61" s="662">
        <f t="shared" si="27"/>
        <v>2516321428.5714273</v>
      </c>
      <c r="BF61" s="662">
        <f t="shared" si="27"/>
        <v>2506142857.1428556</v>
      </c>
      <c r="BG61" s="662">
        <f t="shared" si="27"/>
        <v>2495964285.7142844</v>
      </c>
      <c r="BH61" s="662">
        <f t="shared" si="27"/>
        <v>2485785714.2857132</v>
      </c>
      <c r="BI61" s="662">
        <f t="shared" si="27"/>
        <v>2475607142.8571415</v>
      </c>
      <c r="BJ61" s="662">
        <f t="shared" si="27"/>
        <v>2465428571.4285698</v>
      </c>
      <c r="BK61" s="662">
        <f t="shared" si="27"/>
        <v>2455249999.9999986</v>
      </c>
      <c r="BL61" s="417">
        <f t="shared" si="5"/>
        <v>168397035714.28571</v>
      </c>
    </row>
    <row r="62" spans="1:64" x14ac:dyDescent="0.25">
      <c r="A62" s="174" t="s">
        <v>765</v>
      </c>
      <c r="B62" s="166"/>
      <c r="C62" s="662">
        <f>ASSETS!FY7</f>
        <v>3600000000</v>
      </c>
      <c r="D62" s="662">
        <f>C62+ASSETS!HZ5</f>
        <v>3600000000</v>
      </c>
      <c r="E62" s="662">
        <f>D62+ASSETS!IA5</f>
        <v>3600000000</v>
      </c>
      <c r="F62" s="662">
        <f>E62+ASSETS!IB5</f>
        <v>3600000000</v>
      </c>
      <c r="G62" s="662">
        <f>F62+ASSETS!IC5</f>
        <v>3600000000</v>
      </c>
      <c r="H62" s="662">
        <f>G62+ASSETS!ID5</f>
        <v>3600000000</v>
      </c>
      <c r="I62" s="662">
        <f>H62+ASSETS!IE5</f>
        <v>3600000000</v>
      </c>
      <c r="J62" s="662">
        <f>I62+ASSETS!IF5</f>
        <v>3600000000</v>
      </c>
      <c r="K62" s="662">
        <f>J62+ASSETS!IG5</f>
        <v>3600000000</v>
      </c>
      <c r="L62" s="662">
        <f>K62+ASSETS!IH5</f>
        <v>3600000000</v>
      </c>
      <c r="M62" s="662">
        <f>L62+ASSETS!II5</f>
        <v>3600000000</v>
      </c>
      <c r="N62" s="662">
        <f>M62+ASSETS!IJ5</f>
        <v>3600000000</v>
      </c>
      <c r="O62" s="662">
        <f>N62+ASSETS!IK5</f>
        <v>3600000000</v>
      </c>
      <c r="P62" s="662">
        <f>O62+ASSETS!IL5</f>
        <v>3600000000</v>
      </c>
      <c r="Q62" s="662">
        <f>P62+ASSETS!IM5</f>
        <v>3600000000</v>
      </c>
      <c r="R62" s="662">
        <f>Q62+ASSETS!IN5</f>
        <v>3600000000</v>
      </c>
      <c r="S62" s="662">
        <f>R62+ASSETS!IO5</f>
        <v>3600000000</v>
      </c>
      <c r="T62" s="662">
        <f>S62+ASSETS!IP5</f>
        <v>3600000000</v>
      </c>
      <c r="U62" s="662">
        <f>T62+ASSETS!IQ5</f>
        <v>3600000000</v>
      </c>
      <c r="V62" s="662">
        <f>U62+ASSETS!IR5</f>
        <v>3600000000</v>
      </c>
      <c r="W62" s="662">
        <f>V62+ASSETS!IS5</f>
        <v>3600000000</v>
      </c>
      <c r="X62" s="662">
        <f>W62+ASSETS!IT5</f>
        <v>3600000000</v>
      </c>
      <c r="Y62" s="662">
        <f>X62+ASSETS!IU5</f>
        <v>3600000000</v>
      </c>
      <c r="Z62" s="662">
        <f>Y62+ASSETS!IV5</f>
        <v>3600000000</v>
      </c>
      <c r="AA62" s="662">
        <f>Z62+ASSETS!IW5</f>
        <v>3600000000</v>
      </c>
      <c r="AB62" s="662">
        <f>AA62+ASSETS!IX5</f>
        <v>3600000000</v>
      </c>
      <c r="AC62" s="662">
        <f>AB62+ASSETS!IY5</f>
        <v>3600000000</v>
      </c>
      <c r="AD62" s="662">
        <f>AC62+ASSETS!IZ5</f>
        <v>3600000000</v>
      </c>
      <c r="AE62" s="662">
        <f>AD62+ASSETS!JA5</f>
        <v>3600000000</v>
      </c>
      <c r="AF62" s="662">
        <f>AE62+ASSETS!JB5</f>
        <v>3600000000</v>
      </c>
      <c r="AG62" s="662">
        <f>AF62+ASSETS!JC5</f>
        <v>3600000000</v>
      </c>
      <c r="AH62" s="662">
        <f>AG62+ASSETS!JD5</f>
        <v>3600000000</v>
      </c>
      <c r="AI62" s="662">
        <f>AH62+ASSETS!JE5</f>
        <v>3600000000</v>
      </c>
      <c r="AJ62" s="662">
        <f>AI62+ASSETS!JF5</f>
        <v>3600000000</v>
      </c>
      <c r="AK62" s="662">
        <f>AJ62+ASSETS!JG5</f>
        <v>3600000000</v>
      </c>
      <c r="AL62" s="662">
        <f>AK62+ASSETS!JH5</f>
        <v>3600000000</v>
      </c>
      <c r="AM62" s="662">
        <f>AL62+ASSETS!JI5</f>
        <v>3600000000</v>
      </c>
      <c r="AN62" s="662">
        <f>AM62+ASSETS!JJ5</f>
        <v>3600000000</v>
      </c>
      <c r="AO62" s="662">
        <f>AN62+ASSETS!JK5</f>
        <v>3600000000</v>
      </c>
      <c r="AP62" s="662">
        <f>AO62+ASSETS!JL5</f>
        <v>3600000000</v>
      </c>
      <c r="AQ62" s="662">
        <f>AP62+ASSETS!JM5</f>
        <v>3600000000</v>
      </c>
      <c r="AR62" s="662">
        <f>AQ62+ASSETS!JN5</f>
        <v>3600000000</v>
      </c>
      <c r="AS62" s="662">
        <f>AR62+ASSETS!JO5</f>
        <v>3600000000</v>
      </c>
      <c r="AT62" s="662">
        <f>AS62+ASSETS!JP5</f>
        <v>3600000000</v>
      </c>
      <c r="AU62" s="662">
        <f>AT62+ASSETS!JQ5</f>
        <v>3600000000</v>
      </c>
      <c r="AV62" s="662">
        <f>AU62+ASSETS!JR5</f>
        <v>3600000000</v>
      </c>
      <c r="AW62" s="662">
        <f>AV62+ASSETS!JS5</f>
        <v>3600000000</v>
      </c>
      <c r="AX62" s="662">
        <f>AW62+ASSETS!JT5</f>
        <v>3600000000</v>
      </c>
      <c r="AY62" s="662">
        <f>AX62+ASSETS!JU5</f>
        <v>3600000000</v>
      </c>
      <c r="AZ62" s="662">
        <f>AY62+ASSETS!JV5</f>
        <v>3600000000</v>
      </c>
      <c r="BA62" s="662">
        <f>AZ62+ASSETS!JW5</f>
        <v>3600000000</v>
      </c>
      <c r="BB62" s="662">
        <f>BA62+ASSETS!JX5</f>
        <v>3600000000</v>
      </c>
      <c r="BC62" s="662">
        <f>BB62+ASSETS!JY5</f>
        <v>3600000000</v>
      </c>
      <c r="BD62" s="662">
        <f>BC62+ASSETS!JZ5</f>
        <v>3600000000</v>
      </c>
      <c r="BE62" s="662">
        <f>BD62+ASSETS!KA5</f>
        <v>3600000000</v>
      </c>
      <c r="BF62" s="662">
        <f>BE62+ASSETS!KB5</f>
        <v>3600000000</v>
      </c>
      <c r="BG62" s="662">
        <f>BF62+ASSETS!KC5</f>
        <v>3600000000</v>
      </c>
      <c r="BH62" s="662">
        <f>BG62+ASSETS!KD5</f>
        <v>3600000000</v>
      </c>
      <c r="BI62" s="662">
        <f>BH62+ASSETS!KE5</f>
        <v>3600000000</v>
      </c>
      <c r="BJ62" s="662">
        <f>BI62+ASSETS!KF5</f>
        <v>3600000000</v>
      </c>
      <c r="BK62" s="662">
        <f>BJ62+ASSETS!KG5</f>
        <v>3600000000</v>
      </c>
      <c r="BL62" s="417">
        <f t="shared" si="5"/>
        <v>219600000000</v>
      </c>
    </row>
    <row r="63" spans="1:64" x14ac:dyDescent="0.25">
      <c r="A63" s="174" t="s">
        <v>769</v>
      </c>
      <c r="B63" s="166"/>
      <c r="C63" s="662">
        <f>SUM(ASSETS!FY18:HY18)</f>
        <v>534035714.28571367</v>
      </c>
      <c r="D63" s="662">
        <f>C63+ASSETS!HZ18</f>
        <v>544214285.71428514</v>
      </c>
      <c r="E63" s="662">
        <f>D63+ASSETS!IA18</f>
        <v>554392857.1428566</v>
      </c>
      <c r="F63" s="662">
        <f>E63+ASSETS!IB18</f>
        <v>564571428.57142806</v>
      </c>
      <c r="G63" s="662">
        <f>F63+ASSETS!IC18</f>
        <v>574749999.99999952</v>
      </c>
      <c r="H63" s="662">
        <f>G63+ASSETS!ID18</f>
        <v>584928571.42857099</v>
      </c>
      <c r="I63" s="662">
        <f>H63+ASSETS!IE18</f>
        <v>595107142.85714245</v>
      </c>
      <c r="J63" s="662">
        <f>I63+ASSETS!IF18</f>
        <v>605285714.28571391</v>
      </c>
      <c r="K63" s="662">
        <f>J63+ASSETS!IG18</f>
        <v>615464285.71428537</v>
      </c>
      <c r="L63" s="662">
        <f>K63+ASSETS!IH18</f>
        <v>625642857.14285684</v>
      </c>
      <c r="M63" s="662">
        <f>L63+ASSETS!II18</f>
        <v>635821428.5714283</v>
      </c>
      <c r="N63" s="662">
        <f>M63+ASSETS!IJ18</f>
        <v>645999999.99999976</v>
      </c>
      <c r="O63" s="662">
        <f>N63+ASSETS!IK18</f>
        <v>656178571.42857122</v>
      </c>
      <c r="P63" s="662">
        <f>O63+ASSETS!IL18</f>
        <v>666357142.85714269</v>
      </c>
      <c r="Q63" s="662">
        <f>P63+ASSETS!IM18</f>
        <v>676535714.28571415</v>
      </c>
      <c r="R63" s="662">
        <f>Q63+ASSETS!IN18</f>
        <v>686714285.71428561</v>
      </c>
      <c r="S63" s="662">
        <f>R63+ASSETS!IO18</f>
        <v>696892857.14285707</v>
      </c>
      <c r="T63" s="662">
        <f>S63+ASSETS!IP18</f>
        <v>707071428.57142854</v>
      </c>
      <c r="U63" s="662">
        <f>T63+ASSETS!IQ18</f>
        <v>717250000</v>
      </c>
      <c r="V63" s="662">
        <f>U63+ASSETS!IR18</f>
        <v>727428571.42857146</v>
      </c>
      <c r="W63" s="662">
        <f>V63+ASSETS!IS18</f>
        <v>737607142.85714293</v>
      </c>
      <c r="X63" s="662">
        <f>W63+ASSETS!IT18</f>
        <v>747785714.28571439</v>
      </c>
      <c r="Y63" s="662">
        <f>X63+ASSETS!IU18</f>
        <v>757964285.71428585</v>
      </c>
      <c r="Z63" s="662">
        <f>Y63+ASSETS!IV18</f>
        <v>768142857.14285731</v>
      </c>
      <c r="AA63" s="662">
        <f>Z63+ASSETS!IW18</f>
        <v>778321428.57142878</v>
      </c>
      <c r="AB63" s="662">
        <f>AA63+ASSETS!IX18</f>
        <v>788500000.00000024</v>
      </c>
      <c r="AC63" s="662">
        <f>AB63+ASSETS!IY18</f>
        <v>798678571.4285717</v>
      </c>
      <c r="AD63" s="662">
        <f>AC63+ASSETS!IZ18</f>
        <v>808857142.85714316</v>
      </c>
      <c r="AE63" s="662">
        <f>AD63+ASSETS!JA18</f>
        <v>819035714.28571463</v>
      </c>
      <c r="AF63" s="662">
        <f>AE63+ASSETS!JB18</f>
        <v>829214285.71428609</v>
      </c>
      <c r="AG63" s="662">
        <f>AF63+ASSETS!JC18</f>
        <v>839392857.14285755</v>
      </c>
      <c r="AH63" s="662">
        <f>AG63+ASSETS!JD18</f>
        <v>849571428.57142901</v>
      </c>
      <c r="AI63" s="662">
        <f>AH63+ASSETS!JE18</f>
        <v>859750000.00000048</v>
      </c>
      <c r="AJ63" s="662">
        <f>AI63+ASSETS!JF18</f>
        <v>869928571.42857194</v>
      </c>
      <c r="AK63" s="662">
        <f>AJ63+ASSETS!JG18</f>
        <v>880107142.8571434</v>
      </c>
      <c r="AL63" s="662">
        <f>AK63+ASSETS!JH18</f>
        <v>890285714.28571486</v>
      </c>
      <c r="AM63" s="662">
        <f>AL63+ASSETS!JI18</f>
        <v>900464285.71428633</v>
      </c>
      <c r="AN63" s="662">
        <f>AM63+ASSETS!JJ18</f>
        <v>910642857.14285779</v>
      </c>
      <c r="AO63" s="662">
        <f>AN63+ASSETS!JK18</f>
        <v>920821428.57142925</v>
      </c>
      <c r="AP63" s="662">
        <f>AO63+ASSETS!JL18</f>
        <v>931000000.00000072</v>
      </c>
      <c r="AQ63" s="662">
        <f>AP63+ASSETS!JM18</f>
        <v>941178571.42857218</v>
      </c>
      <c r="AR63" s="662">
        <f>AQ63+ASSETS!JN18</f>
        <v>951357142.85714364</v>
      </c>
      <c r="AS63" s="662">
        <f>AR63+ASSETS!JO18</f>
        <v>961535714.2857151</v>
      </c>
      <c r="AT63" s="662">
        <f>AS63+ASSETS!JP18</f>
        <v>971714285.71428657</v>
      </c>
      <c r="AU63" s="662">
        <f>AT63+ASSETS!JQ18</f>
        <v>981892857.14285803</v>
      </c>
      <c r="AV63" s="662">
        <f>AU63+ASSETS!JR18</f>
        <v>992071428.57142949</v>
      </c>
      <c r="AW63" s="662">
        <f>AV63+ASSETS!JS18</f>
        <v>1002250000.000001</v>
      </c>
      <c r="AX63" s="662">
        <f>AW63+ASSETS!JT18</f>
        <v>1012428571.4285724</v>
      </c>
      <c r="AY63" s="662">
        <f>AX63+ASSETS!JU18</f>
        <v>1022607142.8571439</v>
      </c>
      <c r="AZ63" s="662">
        <f>AY63+ASSETS!JV18</f>
        <v>1032785714.2857153</v>
      </c>
      <c r="BA63" s="662">
        <f>AZ63+ASSETS!JW18</f>
        <v>1042964285.7142868</v>
      </c>
      <c r="BB63" s="662">
        <f>BA63+ASSETS!JX18</f>
        <v>1053142857.1428583</v>
      </c>
      <c r="BC63" s="662">
        <f>BB63+ASSETS!JY18</f>
        <v>1063321428.5714297</v>
      </c>
      <c r="BD63" s="662">
        <f>BC63+ASSETS!JZ18</f>
        <v>1073500000.0000012</v>
      </c>
      <c r="BE63" s="662">
        <f>BD63+ASSETS!KA18</f>
        <v>1083678571.4285727</v>
      </c>
      <c r="BF63" s="662">
        <f>BE63+ASSETS!KB18</f>
        <v>1093857142.8571441</v>
      </c>
      <c r="BG63" s="662">
        <f>BF63+ASSETS!KC18</f>
        <v>1104035714.2857156</v>
      </c>
      <c r="BH63" s="662">
        <f>BG63+ASSETS!KD18</f>
        <v>1114214285.714287</v>
      </c>
      <c r="BI63" s="662">
        <f>BH63+ASSETS!KE18</f>
        <v>1124392857.1428585</v>
      </c>
      <c r="BJ63" s="662">
        <f>BI63+ASSETS!KF18</f>
        <v>1134571428.57143</v>
      </c>
      <c r="BK63" s="662">
        <f>BJ63+ASSETS!KG18</f>
        <v>1144750000.0000014</v>
      </c>
      <c r="BL63" s="417">
        <f t="shared" si="5"/>
        <v>51202964285.71431</v>
      </c>
    </row>
    <row r="64" spans="1:64" x14ac:dyDescent="0.25">
      <c r="A64" s="811" t="s">
        <v>175</v>
      </c>
      <c r="B64" s="167"/>
      <c r="C64" s="662">
        <f>C65-C66</f>
        <v>2279892857.1428623</v>
      </c>
      <c r="D64" s="662">
        <f t="shared" ref="D64:BK64" si="28">D65-D66</f>
        <v>2270250000.0000052</v>
      </c>
      <c r="E64" s="662">
        <f t="shared" si="28"/>
        <v>2260607142.8571482</v>
      </c>
      <c r="F64" s="662">
        <f t="shared" si="28"/>
        <v>2250964285.7142911</v>
      </c>
      <c r="G64" s="662">
        <f t="shared" si="28"/>
        <v>2241321428.571434</v>
      </c>
      <c r="H64" s="662">
        <f t="shared" si="28"/>
        <v>2231678571.4285769</v>
      </c>
      <c r="I64" s="662">
        <f t="shared" si="28"/>
        <v>2222035714.2857199</v>
      </c>
      <c r="J64" s="662">
        <f t="shared" si="28"/>
        <v>2212392857.1428628</v>
      </c>
      <c r="K64" s="662">
        <f t="shared" si="28"/>
        <v>2202750000.0000057</v>
      </c>
      <c r="L64" s="662">
        <f t="shared" si="28"/>
        <v>2193107142.8571486</v>
      </c>
      <c r="M64" s="662">
        <f t="shared" si="28"/>
        <v>2183464285.7142916</v>
      </c>
      <c r="N64" s="662">
        <f t="shared" si="28"/>
        <v>2173821428.5714345</v>
      </c>
      <c r="O64" s="662">
        <f t="shared" si="28"/>
        <v>2164178571.4285774</v>
      </c>
      <c r="P64" s="662">
        <f t="shared" si="28"/>
        <v>2154535714.2857203</v>
      </c>
      <c r="Q64" s="662">
        <f t="shared" si="28"/>
        <v>2144892857.1428633</v>
      </c>
      <c r="R64" s="662">
        <f t="shared" si="28"/>
        <v>2135250000.0000062</v>
      </c>
      <c r="S64" s="662">
        <f t="shared" si="28"/>
        <v>2125607142.8571491</v>
      </c>
      <c r="T64" s="662">
        <f t="shared" si="28"/>
        <v>2115964285.714292</v>
      </c>
      <c r="U64" s="662">
        <f t="shared" si="28"/>
        <v>2106321428.571435</v>
      </c>
      <c r="V64" s="662">
        <f t="shared" si="28"/>
        <v>2096678571.4285779</v>
      </c>
      <c r="W64" s="662">
        <f t="shared" si="28"/>
        <v>2087035714.2857208</v>
      </c>
      <c r="X64" s="662">
        <f t="shared" si="28"/>
        <v>2077392857.1428638</v>
      </c>
      <c r="Y64" s="662">
        <f t="shared" si="28"/>
        <v>2067750000.0000067</v>
      </c>
      <c r="Z64" s="662">
        <f t="shared" si="28"/>
        <v>2058107142.8571496</v>
      </c>
      <c r="AA64" s="662">
        <f t="shared" si="28"/>
        <v>2048464285.7142925</v>
      </c>
      <c r="AB64" s="662">
        <f t="shared" si="28"/>
        <v>2038821428.5714355</v>
      </c>
      <c r="AC64" s="662">
        <f t="shared" si="28"/>
        <v>2029178571.4285784</v>
      </c>
      <c r="AD64" s="662">
        <f t="shared" si="28"/>
        <v>2019535714.2857213</v>
      </c>
      <c r="AE64" s="662">
        <f t="shared" si="28"/>
        <v>2009892857.1428642</v>
      </c>
      <c r="AF64" s="662">
        <f t="shared" si="28"/>
        <v>2000250000.0000072</v>
      </c>
      <c r="AG64" s="662">
        <f t="shared" si="28"/>
        <v>1990607142.8571501</v>
      </c>
      <c r="AH64" s="662">
        <f t="shared" si="28"/>
        <v>1980964285.714293</v>
      </c>
      <c r="AI64" s="662">
        <f t="shared" si="28"/>
        <v>1971321428.5714359</v>
      </c>
      <c r="AJ64" s="662">
        <f t="shared" si="28"/>
        <v>1961678571.4285789</v>
      </c>
      <c r="AK64" s="662">
        <f t="shared" si="28"/>
        <v>1952035714.2857218</v>
      </c>
      <c r="AL64" s="662">
        <f t="shared" si="28"/>
        <v>1942392857.1428647</v>
      </c>
      <c r="AM64" s="662">
        <f t="shared" si="28"/>
        <v>1932750000.0000076</v>
      </c>
      <c r="AN64" s="662">
        <f t="shared" si="28"/>
        <v>1923107142.8571506</v>
      </c>
      <c r="AO64" s="662">
        <f t="shared" si="28"/>
        <v>1913464285.7142935</v>
      </c>
      <c r="AP64" s="662">
        <f t="shared" si="28"/>
        <v>1903821428.5714364</v>
      </c>
      <c r="AQ64" s="662">
        <f t="shared" si="28"/>
        <v>1894178571.4285793</v>
      </c>
      <c r="AR64" s="662">
        <f t="shared" si="28"/>
        <v>1884535714.2857223</v>
      </c>
      <c r="AS64" s="662">
        <f t="shared" si="28"/>
        <v>1874892857.1428652</v>
      </c>
      <c r="AT64" s="662">
        <f t="shared" si="28"/>
        <v>1865250000.0000081</v>
      </c>
      <c r="AU64" s="662">
        <f t="shared" si="28"/>
        <v>1855607142.857151</v>
      </c>
      <c r="AV64" s="662">
        <f t="shared" si="28"/>
        <v>1845964285.714294</v>
      </c>
      <c r="AW64" s="662">
        <f t="shared" si="28"/>
        <v>1836321428.5714369</v>
      </c>
      <c r="AX64" s="662">
        <f t="shared" si="28"/>
        <v>1826678571.4285798</v>
      </c>
      <c r="AY64" s="662">
        <f t="shared" si="28"/>
        <v>1817035714.2857227</v>
      </c>
      <c r="AZ64" s="662">
        <f t="shared" si="28"/>
        <v>1807392857.1428657</v>
      </c>
      <c r="BA64" s="662">
        <f t="shared" si="28"/>
        <v>1797750000.0000086</v>
      </c>
      <c r="BB64" s="662">
        <f t="shared" si="28"/>
        <v>1788107142.8571515</v>
      </c>
      <c r="BC64" s="662">
        <f t="shared" si="28"/>
        <v>1778464285.7142944</v>
      </c>
      <c r="BD64" s="662">
        <f t="shared" si="28"/>
        <v>1768821428.5714374</v>
      </c>
      <c r="BE64" s="662">
        <f t="shared" si="28"/>
        <v>1759178571.4285803</v>
      </c>
      <c r="BF64" s="662">
        <f t="shared" si="28"/>
        <v>1749535714.2857232</v>
      </c>
      <c r="BG64" s="662">
        <f t="shared" si="28"/>
        <v>1739892857.1428661</v>
      </c>
      <c r="BH64" s="662">
        <f t="shared" si="28"/>
        <v>1730250000.0000091</v>
      </c>
      <c r="BI64" s="662">
        <f t="shared" si="28"/>
        <v>1720607142.857152</v>
      </c>
      <c r="BJ64" s="662">
        <f t="shared" si="28"/>
        <v>1710964285.7142949</v>
      </c>
      <c r="BK64" s="662">
        <f t="shared" si="28"/>
        <v>1701321428.5714378</v>
      </c>
      <c r="BL64" s="417">
        <f t="shared" si="5"/>
        <v>121427035714.28616</v>
      </c>
    </row>
    <row r="65" spans="1:64" x14ac:dyDescent="0.25">
      <c r="A65" s="174" t="s">
        <v>765</v>
      </c>
      <c r="B65" s="166"/>
      <c r="C65" s="662">
        <f>ASSETS!C25</f>
        <v>4500000000</v>
      </c>
      <c r="D65" s="662">
        <f>C65+ASSETS!HZ25</f>
        <v>4500000000</v>
      </c>
      <c r="E65" s="662">
        <f>D65+ASSETS!IA25</f>
        <v>4500000000</v>
      </c>
      <c r="F65" s="662">
        <f>E65+ASSETS!IB25</f>
        <v>4500000000</v>
      </c>
      <c r="G65" s="662">
        <f>F65+ASSETS!IC25</f>
        <v>4500000000</v>
      </c>
      <c r="H65" s="662">
        <f>G65+ASSETS!ID25</f>
        <v>4500000000</v>
      </c>
      <c r="I65" s="662">
        <f>H65+ASSETS!IE25</f>
        <v>4500000000</v>
      </c>
      <c r="J65" s="662">
        <f>I65+ASSETS!IF25</f>
        <v>4500000000</v>
      </c>
      <c r="K65" s="662">
        <f>J65+ASSETS!IG25</f>
        <v>4500000000</v>
      </c>
      <c r="L65" s="662">
        <f>K65+ASSETS!IH25</f>
        <v>4500000000</v>
      </c>
      <c r="M65" s="662">
        <f>L65+ASSETS!II25</f>
        <v>4500000000</v>
      </c>
      <c r="N65" s="662">
        <f>M65+ASSETS!IJ25</f>
        <v>4500000000</v>
      </c>
      <c r="O65" s="662">
        <f>N65+ASSETS!IK25</f>
        <v>4500000000</v>
      </c>
      <c r="P65" s="662">
        <f>O65+ASSETS!IL25</f>
        <v>4500000000</v>
      </c>
      <c r="Q65" s="662">
        <f>P65+ASSETS!IM25</f>
        <v>4500000000</v>
      </c>
      <c r="R65" s="662">
        <f>Q65+ASSETS!IN25</f>
        <v>4500000000</v>
      </c>
      <c r="S65" s="662">
        <f>R65+ASSETS!IO25</f>
        <v>4500000000</v>
      </c>
      <c r="T65" s="662">
        <f>S65+ASSETS!IP25</f>
        <v>4500000000</v>
      </c>
      <c r="U65" s="662">
        <f>T65+ASSETS!IQ25</f>
        <v>4500000000</v>
      </c>
      <c r="V65" s="662">
        <f>U65+ASSETS!IR25</f>
        <v>4500000000</v>
      </c>
      <c r="W65" s="662">
        <f>V65+ASSETS!IS25</f>
        <v>4500000000</v>
      </c>
      <c r="X65" s="662">
        <f>W65+ASSETS!IT25</f>
        <v>4500000000</v>
      </c>
      <c r="Y65" s="662">
        <f>X65+ASSETS!IU25</f>
        <v>4500000000</v>
      </c>
      <c r="Z65" s="662">
        <f>Y65+ASSETS!IV25</f>
        <v>4500000000</v>
      </c>
      <c r="AA65" s="662">
        <f>Z65+ASSETS!IW25</f>
        <v>4500000000</v>
      </c>
      <c r="AB65" s="662">
        <f>AA65+ASSETS!IX25</f>
        <v>4500000000</v>
      </c>
      <c r="AC65" s="662">
        <f>AB65+ASSETS!IY25</f>
        <v>4500000000</v>
      </c>
      <c r="AD65" s="662">
        <f>AC65+ASSETS!IZ25</f>
        <v>4500000000</v>
      </c>
      <c r="AE65" s="662">
        <f>AD65+ASSETS!JA25</f>
        <v>4500000000</v>
      </c>
      <c r="AF65" s="662">
        <f>AE65+ASSETS!JB25</f>
        <v>4500000000</v>
      </c>
      <c r="AG65" s="662">
        <f>AF65+ASSETS!JC25</f>
        <v>4500000000</v>
      </c>
      <c r="AH65" s="662">
        <f>AG65+ASSETS!JD25</f>
        <v>4500000000</v>
      </c>
      <c r="AI65" s="662">
        <f>AH65+ASSETS!JE25</f>
        <v>4500000000</v>
      </c>
      <c r="AJ65" s="662">
        <f>AI65+ASSETS!JF25</f>
        <v>4500000000</v>
      </c>
      <c r="AK65" s="662">
        <f>AJ65+ASSETS!JG25</f>
        <v>4500000000</v>
      </c>
      <c r="AL65" s="662">
        <f>AK65+ASSETS!JH25</f>
        <v>4500000000</v>
      </c>
      <c r="AM65" s="662">
        <f>AL65+ASSETS!JI25</f>
        <v>4500000000</v>
      </c>
      <c r="AN65" s="662">
        <f>AM65+ASSETS!JJ25</f>
        <v>4500000000</v>
      </c>
      <c r="AO65" s="662">
        <f>AN65+ASSETS!JK25</f>
        <v>4500000000</v>
      </c>
      <c r="AP65" s="662">
        <f>AO65+ASSETS!JL25</f>
        <v>4500000000</v>
      </c>
      <c r="AQ65" s="662">
        <f>AP65+ASSETS!JM25</f>
        <v>4500000000</v>
      </c>
      <c r="AR65" s="662">
        <f>AQ65+ASSETS!JN25</f>
        <v>4500000000</v>
      </c>
      <c r="AS65" s="662">
        <f>AR65+ASSETS!JO25</f>
        <v>4500000000</v>
      </c>
      <c r="AT65" s="662">
        <f>AS65+ASSETS!JP25</f>
        <v>4500000000</v>
      </c>
      <c r="AU65" s="662">
        <f>AT65+ASSETS!JQ25</f>
        <v>4500000000</v>
      </c>
      <c r="AV65" s="662">
        <f>AU65+ASSETS!JR25</f>
        <v>4500000000</v>
      </c>
      <c r="AW65" s="662">
        <f>AV65+ASSETS!JS25</f>
        <v>4500000000</v>
      </c>
      <c r="AX65" s="662">
        <f>AW65+ASSETS!JT25</f>
        <v>4500000000</v>
      </c>
      <c r="AY65" s="662">
        <f>AX65+ASSETS!JU25</f>
        <v>4500000000</v>
      </c>
      <c r="AZ65" s="662">
        <f>AY65+ASSETS!JV25</f>
        <v>4500000000</v>
      </c>
      <c r="BA65" s="662">
        <f>AZ65+ASSETS!JW25</f>
        <v>4500000000</v>
      </c>
      <c r="BB65" s="662">
        <f>BA65+ASSETS!JX25</f>
        <v>4500000000</v>
      </c>
      <c r="BC65" s="662">
        <f>BB65+ASSETS!JY25</f>
        <v>4500000000</v>
      </c>
      <c r="BD65" s="662">
        <f>BC65+ASSETS!JZ25</f>
        <v>4500000000</v>
      </c>
      <c r="BE65" s="662">
        <f>BD65+ASSETS!KA25</f>
        <v>4500000000</v>
      </c>
      <c r="BF65" s="662">
        <f>BE65+ASSETS!KB25</f>
        <v>4500000000</v>
      </c>
      <c r="BG65" s="662">
        <f>BF65+ASSETS!KC25</f>
        <v>4500000000</v>
      </c>
      <c r="BH65" s="662">
        <f>BG65+ASSETS!KD25</f>
        <v>4500000000</v>
      </c>
      <c r="BI65" s="662">
        <f>BH65+ASSETS!KE25</f>
        <v>4500000000</v>
      </c>
      <c r="BJ65" s="662">
        <f>BI65+ASSETS!KF25</f>
        <v>4500000000</v>
      </c>
      <c r="BK65" s="662">
        <f>BJ65+ASSETS!KG25</f>
        <v>4500000000</v>
      </c>
      <c r="BL65" s="417">
        <f t="shared" si="5"/>
        <v>274500000000</v>
      </c>
    </row>
    <row r="66" spans="1:64" x14ac:dyDescent="0.25">
      <c r="A66" s="174" t="s">
        <v>769</v>
      </c>
      <c r="B66" s="166"/>
      <c r="C66" s="662">
        <f>SUM(ASSETS!C35:HY35)</f>
        <v>2220107142.8571377</v>
      </c>
      <c r="D66" s="662">
        <f>C66+ASSETS!HZ35</f>
        <v>2229749999.9999948</v>
      </c>
      <c r="E66" s="662">
        <f>D66+ASSETS!IA35</f>
        <v>2239392857.1428518</v>
      </c>
      <c r="F66" s="662">
        <f>E66+ASSETS!IB35</f>
        <v>2249035714.2857089</v>
      </c>
      <c r="G66" s="662">
        <f>F66+ASSETS!IC35</f>
        <v>2258678571.428566</v>
      </c>
      <c r="H66" s="662">
        <f>G66+ASSETS!ID35</f>
        <v>2268321428.5714231</v>
      </c>
      <c r="I66" s="662">
        <f>H66+ASSETS!IE35</f>
        <v>2277964285.7142801</v>
      </c>
      <c r="J66" s="662">
        <f>I66+ASSETS!IF35</f>
        <v>2287607142.8571372</v>
      </c>
      <c r="K66" s="662">
        <f>J66+ASSETS!IG35</f>
        <v>2297249999.9999943</v>
      </c>
      <c r="L66" s="662">
        <f>K66+ASSETS!IH35</f>
        <v>2306892857.1428514</v>
      </c>
      <c r="M66" s="662">
        <f>L66+ASSETS!II35</f>
        <v>2316535714.2857084</v>
      </c>
      <c r="N66" s="662">
        <f>M66+ASSETS!IJ35</f>
        <v>2326178571.4285655</v>
      </c>
      <c r="O66" s="662">
        <f>N66+ASSETS!IK35</f>
        <v>2335821428.5714226</v>
      </c>
      <c r="P66" s="662">
        <f>O66+ASSETS!IL35</f>
        <v>2345464285.7142797</v>
      </c>
      <c r="Q66" s="662">
        <f>P66+ASSETS!IM35</f>
        <v>2355107142.8571367</v>
      </c>
      <c r="R66" s="662">
        <f>Q66+ASSETS!IN35</f>
        <v>2364749999.9999938</v>
      </c>
      <c r="S66" s="662">
        <f>R66+ASSETS!IO35</f>
        <v>2374392857.1428509</v>
      </c>
      <c r="T66" s="662">
        <f>S66+ASSETS!IP35</f>
        <v>2384035714.285708</v>
      </c>
      <c r="U66" s="662">
        <f>T66+ASSETS!IQ35</f>
        <v>2393678571.428565</v>
      </c>
      <c r="V66" s="662">
        <f>U66+ASSETS!IR35</f>
        <v>2403321428.5714221</v>
      </c>
      <c r="W66" s="662">
        <f>V66+ASSETS!IS35</f>
        <v>2412964285.7142792</v>
      </c>
      <c r="X66" s="662">
        <f>W66+ASSETS!IT35</f>
        <v>2422607142.8571362</v>
      </c>
      <c r="Y66" s="662">
        <f>X66+ASSETS!IU35</f>
        <v>2432249999.9999933</v>
      </c>
      <c r="Z66" s="662">
        <f>Y66+ASSETS!IV35</f>
        <v>2441892857.1428504</v>
      </c>
      <c r="AA66" s="662">
        <f>Z66+ASSETS!IW35</f>
        <v>2451535714.2857075</v>
      </c>
      <c r="AB66" s="662">
        <f>AA66+ASSETS!IX35</f>
        <v>2461178571.4285645</v>
      </c>
      <c r="AC66" s="662">
        <f>AB66+ASSETS!IY35</f>
        <v>2470821428.5714216</v>
      </c>
      <c r="AD66" s="662">
        <f>AC66+ASSETS!IZ35</f>
        <v>2480464285.7142787</v>
      </c>
      <c r="AE66" s="662">
        <f>AD66+ASSETS!JA35</f>
        <v>2490107142.8571358</v>
      </c>
      <c r="AF66" s="662">
        <f>AE66+ASSETS!JB35</f>
        <v>2499749999.9999928</v>
      </c>
      <c r="AG66" s="662">
        <f>AF66+ASSETS!JC35</f>
        <v>2509392857.1428499</v>
      </c>
      <c r="AH66" s="662">
        <f>AG66+ASSETS!JD35</f>
        <v>2519035714.285707</v>
      </c>
      <c r="AI66" s="662">
        <f>AH66+ASSETS!JE35</f>
        <v>2528678571.4285641</v>
      </c>
      <c r="AJ66" s="662">
        <f>AI66+ASSETS!JF35</f>
        <v>2538321428.5714211</v>
      </c>
      <c r="AK66" s="662">
        <f>AJ66+ASSETS!JG35</f>
        <v>2547964285.7142782</v>
      </c>
      <c r="AL66" s="662">
        <f>AK66+ASSETS!JH35</f>
        <v>2557607142.8571353</v>
      </c>
      <c r="AM66" s="662">
        <f>AL66+ASSETS!JI35</f>
        <v>2567249999.9999924</v>
      </c>
      <c r="AN66" s="662">
        <f>AM66+ASSETS!JJ35</f>
        <v>2576892857.1428494</v>
      </c>
      <c r="AO66" s="662">
        <f>AN66+ASSETS!JK35</f>
        <v>2586535714.2857065</v>
      </c>
      <c r="AP66" s="662">
        <f>AO66+ASSETS!JL35</f>
        <v>2596178571.4285636</v>
      </c>
      <c r="AQ66" s="662">
        <f>AP66+ASSETS!JM35</f>
        <v>2605821428.5714207</v>
      </c>
      <c r="AR66" s="662">
        <f>AQ66+ASSETS!JN35</f>
        <v>2615464285.7142777</v>
      </c>
      <c r="AS66" s="662">
        <f>AR66+ASSETS!JO35</f>
        <v>2625107142.8571348</v>
      </c>
      <c r="AT66" s="662">
        <f>AS66+ASSETS!JP35</f>
        <v>2634749999.9999919</v>
      </c>
      <c r="AU66" s="662">
        <f>AT66+ASSETS!JQ35</f>
        <v>2644392857.142849</v>
      </c>
      <c r="AV66" s="662">
        <f>AU66+ASSETS!JR35</f>
        <v>2654035714.285706</v>
      </c>
      <c r="AW66" s="662">
        <f>AV66+ASSETS!JS35</f>
        <v>2663678571.4285631</v>
      </c>
      <c r="AX66" s="662">
        <f>AW66+ASSETS!JT35</f>
        <v>2673321428.5714202</v>
      </c>
      <c r="AY66" s="662">
        <f>AX66+ASSETS!JU35</f>
        <v>2682964285.7142773</v>
      </c>
      <c r="AZ66" s="662">
        <f>AY66+ASSETS!JV35</f>
        <v>2692607142.8571343</v>
      </c>
      <c r="BA66" s="662">
        <f>AZ66+ASSETS!JW35</f>
        <v>2702249999.9999914</v>
      </c>
      <c r="BB66" s="662">
        <f>BA66+ASSETS!JX35</f>
        <v>2711892857.1428485</v>
      </c>
      <c r="BC66" s="662">
        <f>BB66+ASSETS!JY35</f>
        <v>2721535714.2857056</v>
      </c>
      <c r="BD66" s="662">
        <f>BC66+ASSETS!JZ35</f>
        <v>2731178571.4285626</v>
      </c>
      <c r="BE66" s="662">
        <f>BD66+ASSETS!KA35</f>
        <v>2740821428.5714197</v>
      </c>
      <c r="BF66" s="662">
        <f>BE66+ASSETS!KB35</f>
        <v>2750464285.7142768</v>
      </c>
      <c r="BG66" s="662">
        <f>BF66+ASSETS!KC35</f>
        <v>2760107142.8571339</v>
      </c>
      <c r="BH66" s="662">
        <f>BG66+ASSETS!KD35</f>
        <v>2769749999.9999909</v>
      </c>
      <c r="BI66" s="662">
        <f>BH66+ASSETS!KE35</f>
        <v>2779392857.142848</v>
      </c>
      <c r="BJ66" s="662">
        <f>BI66+ASSETS!KF35</f>
        <v>2789035714.2857051</v>
      </c>
      <c r="BK66" s="662">
        <f>BJ66+ASSETS!KG35</f>
        <v>2798678571.4285622</v>
      </c>
      <c r="BL66" s="417">
        <f t="shared" si="5"/>
        <v>153072964285.71387</v>
      </c>
    </row>
    <row r="67" spans="1:64" x14ac:dyDescent="0.25">
      <c r="A67" s="812" t="s">
        <v>176</v>
      </c>
      <c r="B67" s="625"/>
      <c r="C67" s="662">
        <f>C68-C69</f>
        <v>2926607142.8571391</v>
      </c>
      <c r="D67" s="662">
        <f t="shared" ref="D67:BK67" si="29">D68-D69</f>
        <v>2916488095.2380915</v>
      </c>
      <c r="E67" s="662">
        <f t="shared" si="29"/>
        <v>2906369047.6190438</v>
      </c>
      <c r="F67" s="662">
        <f t="shared" si="29"/>
        <v>2896249999.9999962</v>
      </c>
      <c r="G67" s="662">
        <f t="shared" si="29"/>
        <v>2886130952.3809485</v>
      </c>
      <c r="H67" s="662">
        <f t="shared" si="29"/>
        <v>2876011904.7619009</v>
      </c>
      <c r="I67" s="662">
        <f t="shared" si="29"/>
        <v>2865892857.1428533</v>
      </c>
      <c r="J67" s="662">
        <f t="shared" si="29"/>
        <v>2855773809.5238056</v>
      </c>
      <c r="K67" s="662">
        <f t="shared" si="29"/>
        <v>2845654761.904758</v>
      </c>
      <c r="L67" s="662">
        <f t="shared" si="29"/>
        <v>2835535714.2857103</v>
      </c>
      <c r="M67" s="662">
        <f t="shared" si="29"/>
        <v>2825416666.6666627</v>
      </c>
      <c r="N67" s="662">
        <f t="shared" si="29"/>
        <v>2815297619.0476151</v>
      </c>
      <c r="O67" s="662">
        <f t="shared" si="29"/>
        <v>2805178571.4285674</v>
      </c>
      <c r="P67" s="662">
        <f t="shared" si="29"/>
        <v>2795059523.8095198</v>
      </c>
      <c r="Q67" s="662">
        <f t="shared" si="29"/>
        <v>2784940476.1904721</v>
      </c>
      <c r="R67" s="662">
        <f t="shared" si="29"/>
        <v>2774821428.5714245</v>
      </c>
      <c r="S67" s="662">
        <f t="shared" si="29"/>
        <v>2764702380.9523768</v>
      </c>
      <c r="T67" s="662">
        <f t="shared" si="29"/>
        <v>2754583333.3333292</v>
      </c>
      <c r="U67" s="662">
        <f t="shared" si="29"/>
        <v>2744464285.7142816</v>
      </c>
      <c r="V67" s="662">
        <f t="shared" si="29"/>
        <v>2734345238.0952339</v>
      </c>
      <c r="W67" s="662">
        <f t="shared" si="29"/>
        <v>2724226190.4761863</v>
      </c>
      <c r="X67" s="662">
        <f t="shared" si="29"/>
        <v>2714107142.8571386</v>
      </c>
      <c r="Y67" s="662">
        <f t="shared" si="29"/>
        <v>2703988095.238091</v>
      </c>
      <c r="Z67" s="662">
        <f t="shared" si="29"/>
        <v>2693869047.6190434</v>
      </c>
      <c r="AA67" s="662">
        <f t="shared" si="29"/>
        <v>2683749999.9999957</v>
      </c>
      <c r="AB67" s="662">
        <f t="shared" si="29"/>
        <v>2673630952.3809481</v>
      </c>
      <c r="AC67" s="662">
        <f t="shared" si="29"/>
        <v>2663511904.7619004</v>
      </c>
      <c r="AD67" s="662">
        <f t="shared" si="29"/>
        <v>2653392857.1428528</v>
      </c>
      <c r="AE67" s="662">
        <f t="shared" si="29"/>
        <v>2643273809.5238051</v>
      </c>
      <c r="AF67" s="662">
        <f t="shared" si="29"/>
        <v>2633154761.9047575</v>
      </c>
      <c r="AG67" s="662">
        <f t="shared" si="29"/>
        <v>2623035714.2857099</v>
      </c>
      <c r="AH67" s="662">
        <f t="shared" si="29"/>
        <v>2612916666.6666622</v>
      </c>
      <c r="AI67" s="662">
        <f t="shared" si="29"/>
        <v>2602797619.0476146</v>
      </c>
      <c r="AJ67" s="662">
        <f t="shared" si="29"/>
        <v>2592678571.4285669</v>
      </c>
      <c r="AK67" s="662">
        <f t="shared" si="29"/>
        <v>2582559523.8095193</v>
      </c>
      <c r="AL67" s="662">
        <f t="shared" si="29"/>
        <v>2572440476.1904716</v>
      </c>
      <c r="AM67" s="662">
        <f t="shared" si="29"/>
        <v>2562321428.571424</v>
      </c>
      <c r="AN67" s="662">
        <f t="shared" si="29"/>
        <v>2552202380.9523764</v>
      </c>
      <c r="AO67" s="662">
        <f t="shared" si="29"/>
        <v>2542083333.3333287</v>
      </c>
      <c r="AP67" s="662">
        <f t="shared" si="29"/>
        <v>2531964285.7142811</v>
      </c>
      <c r="AQ67" s="662">
        <f t="shared" si="29"/>
        <v>2521845238.0952334</v>
      </c>
      <c r="AR67" s="662">
        <f t="shared" si="29"/>
        <v>2511726190.4761858</v>
      </c>
      <c r="AS67" s="662">
        <f t="shared" si="29"/>
        <v>2501607142.8571382</v>
      </c>
      <c r="AT67" s="662">
        <f t="shared" si="29"/>
        <v>2491488095.2380905</v>
      </c>
      <c r="AU67" s="662">
        <f t="shared" si="29"/>
        <v>2481369047.6190429</v>
      </c>
      <c r="AV67" s="662">
        <f t="shared" si="29"/>
        <v>2471249999.9999952</v>
      </c>
      <c r="AW67" s="662">
        <f t="shared" si="29"/>
        <v>2461130952.3809476</v>
      </c>
      <c r="AX67" s="662">
        <f t="shared" si="29"/>
        <v>2451011904.7618999</v>
      </c>
      <c r="AY67" s="662">
        <f t="shared" si="29"/>
        <v>2440892857.1428523</v>
      </c>
      <c r="AZ67" s="662">
        <f t="shared" si="29"/>
        <v>2430773809.5238047</v>
      </c>
      <c r="BA67" s="662">
        <f t="shared" si="29"/>
        <v>2420654761.904757</v>
      </c>
      <c r="BB67" s="662">
        <f t="shared" si="29"/>
        <v>2410535714.2857094</v>
      </c>
      <c r="BC67" s="662">
        <f t="shared" si="29"/>
        <v>2400416666.6666617</v>
      </c>
      <c r="BD67" s="662">
        <f t="shared" si="29"/>
        <v>2390297619.0476141</v>
      </c>
      <c r="BE67" s="662">
        <f t="shared" si="29"/>
        <v>2380178571.4285665</v>
      </c>
      <c r="BF67" s="662">
        <f t="shared" si="29"/>
        <v>2370059523.8095188</v>
      </c>
      <c r="BG67" s="662">
        <f t="shared" si="29"/>
        <v>2359940476.1904712</v>
      </c>
      <c r="BH67" s="662">
        <f t="shared" si="29"/>
        <v>2349821428.5714235</v>
      </c>
      <c r="BI67" s="662">
        <f t="shared" si="29"/>
        <v>2339702380.9523759</v>
      </c>
      <c r="BJ67" s="662">
        <f t="shared" si="29"/>
        <v>2329583333.3333282</v>
      </c>
      <c r="BK67" s="662">
        <f t="shared" si="29"/>
        <v>2319464285.7142806</v>
      </c>
      <c r="BL67" s="417">
        <f t="shared" si="5"/>
        <v>160005178571.42822</v>
      </c>
    </row>
    <row r="68" spans="1:64" x14ac:dyDescent="0.25">
      <c r="A68" s="174" t="s">
        <v>765</v>
      </c>
      <c r="B68" s="166"/>
      <c r="C68" s="662">
        <f>ASSETS!AC41</f>
        <v>5000000000</v>
      </c>
      <c r="D68" s="662">
        <f>C68+ASSETS!HZ41</f>
        <v>5000000000</v>
      </c>
      <c r="E68" s="662">
        <f>D68+ASSETS!IA41</f>
        <v>5000000000</v>
      </c>
      <c r="F68" s="662">
        <f>E68+ASSETS!IB41</f>
        <v>5000000000</v>
      </c>
      <c r="G68" s="662">
        <f>F68+ASSETS!IC41</f>
        <v>5000000000</v>
      </c>
      <c r="H68" s="662">
        <f>G68+ASSETS!ID41</f>
        <v>5000000000</v>
      </c>
      <c r="I68" s="662">
        <f>H68+ASSETS!IE41</f>
        <v>5000000000</v>
      </c>
      <c r="J68" s="662">
        <f>I68+ASSETS!IF41</f>
        <v>5000000000</v>
      </c>
      <c r="K68" s="662">
        <f>J68+ASSETS!IG41</f>
        <v>5000000000</v>
      </c>
      <c r="L68" s="662">
        <f>K68+ASSETS!IH41</f>
        <v>5000000000</v>
      </c>
      <c r="M68" s="662">
        <f>L68+ASSETS!II41</f>
        <v>5000000000</v>
      </c>
      <c r="N68" s="662">
        <f>M68+ASSETS!IJ41</f>
        <v>5000000000</v>
      </c>
      <c r="O68" s="662">
        <f>N68+ASSETS!IK41</f>
        <v>5000000000</v>
      </c>
      <c r="P68" s="662">
        <f>O68+ASSETS!IL41</f>
        <v>5000000000</v>
      </c>
      <c r="Q68" s="662">
        <f>P68+ASSETS!IM41</f>
        <v>5000000000</v>
      </c>
      <c r="R68" s="662">
        <f>Q68+ASSETS!IN41</f>
        <v>5000000000</v>
      </c>
      <c r="S68" s="662">
        <f>R68+ASSETS!IO41</f>
        <v>5000000000</v>
      </c>
      <c r="T68" s="662">
        <f>S68+ASSETS!IP41</f>
        <v>5000000000</v>
      </c>
      <c r="U68" s="662">
        <f>T68+ASSETS!IQ41</f>
        <v>5000000000</v>
      </c>
      <c r="V68" s="662">
        <f>U68+ASSETS!IR41</f>
        <v>5000000000</v>
      </c>
      <c r="W68" s="662">
        <f>V68+ASSETS!IS41</f>
        <v>5000000000</v>
      </c>
      <c r="X68" s="662">
        <f>W68+ASSETS!IT41</f>
        <v>5000000000</v>
      </c>
      <c r="Y68" s="662">
        <f>X68+ASSETS!IU41</f>
        <v>5000000000</v>
      </c>
      <c r="Z68" s="662">
        <f>Y68+ASSETS!IV41</f>
        <v>5000000000</v>
      </c>
      <c r="AA68" s="662">
        <f>Z68+ASSETS!IW41</f>
        <v>5000000000</v>
      </c>
      <c r="AB68" s="662">
        <f>AA68+ASSETS!IX41</f>
        <v>5000000000</v>
      </c>
      <c r="AC68" s="662">
        <f>AB68+ASSETS!IY41</f>
        <v>5000000000</v>
      </c>
      <c r="AD68" s="662">
        <f>AC68+ASSETS!IZ41</f>
        <v>5000000000</v>
      </c>
      <c r="AE68" s="662">
        <f>AD68+ASSETS!JA41</f>
        <v>5000000000</v>
      </c>
      <c r="AF68" s="662">
        <f>AE68+ASSETS!JB41</f>
        <v>5000000000</v>
      </c>
      <c r="AG68" s="662">
        <f>AF68+ASSETS!JC41</f>
        <v>5000000000</v>
      </c>
      <c r="AH68" s="662">
        <f>AG68+ASSETS!JD41</f>
        <v>5000000000</v>
      </c>
      <c r="AI68" s="662">
        <f>AH68+ASSETS!JE41</f>
        <v>5000000000</v>
      </c>
      <c r="AJ68" s="662">
        <f>AI68+ASSETS!JF41</f>
        <v>5000000000</v>
      </c>
      <c r="AK68" s="662">
        <f>AJ68+ASSETS!JG41</f>
        <v>5000000000</v>
      </c>
      <c r="AL68" s="662">
        <f>AK68+ASSETS!JH41</f>
        <v>5000000000</v>
      </c>
      <c r="AM68" s="662">
        <f>AL68+ASSETS!JI41</f>
        <v>5000000000</v>
      </c>
      <c r="AN68" s="662">
        <f>AM68+ASSETS!JJ41</f>
        <v>5000000000</v>
      </c>
      <c r="AO68" s="662">
        <f>AN68+ASSETS!JK41</f>
        <v>5000000000</v>
      </c>
      <c r="AP68" s="662">
        <f>AO68+ASSETS!JL41</f>
        <v>5000000000</v>
      </c>
      <c r="AQ68" s="662">
        <f>AP68+ASSETS!JM41</f>
        <v>5000000000</v>
      </c>
      <c r="AR68" s="662">
        <f>AQ68+ASSETS!JN41</f>
        <v>5000000000</v>
      </c>
      <c r="AS68" s="662">
        <f>AR68+ASSETS!JO41</f>
        <v>5000000000</v>
      </c>
      <c r="AT68" s="662">
        <f>AS68+ASSETS!JP41</f>
        <v>5000000000</v>
      </c>
      <c r="AU68" s="662">
        <f>AT68+ASSETS!JQ41</f>
        <v>5000000000</v>
      </c>
      <c r="AV68" s="662">
        <f>AU68+ASSETS!JR41</f>
        <v>5000000000</v>
      </c>
      <c r="AW68" s="662">
        <f>AV68+ASSETS!JS41</f>
        <v>5000000000</v>
      </c>
      <c r="AX68" s="662">
        <f>AW68+ASSETS!JT41</f>
        <v>5000000000</v>
      </c>
      <c r="AY68" s="662">
        <f>AX68+ASSETS!JU41</f>
        <v>5000000000</v>
      </c>
      <c r="AZ68" s="662">
        <f>AY68+ASSETS!JV41</f>
        <v>5000000000</v>
      </c>
      <c r="BA68" s="662">
        <f>AZ68+ASSETS!JW41</f>
        <v>5000000000</v>
      </c>
      <c r="BB68" s="662">
        <f>BA68+ASSETS!JX41</f>
        <v>5000000000</v>
      </c>
      <c r="BC68" s="662">
        <f>BB68+ASSETS!JY41</f>
        <v>5000000000</v>
      </c>
      <c r="BD68" s="662">
        <f>BC68+ASSETS!JZ41</f>
        <v>5000000000</v>
      </c>
      <c r="BE68" s="662">
        <f>BD68+ASSETS!KA41</f>
        <v>5000000000</v>
      </c>
      <c r="BF68" s="662">
        <f>BE68+ASSETS!KB41</f>
        <v>5000000000</v>
      </c>
      <c r="BG68" s="662">
        <f>BF68+ASSETS!KC41</f>
        <v>5000000000</v>
      </c>
      <c r="BH68" s="662">
        <f>BG68+ASSETS!KD41</f>
        <v>5000000000</v>
      </c>
      <c r="BI68" s="662">
        <f>BH68+ASSETS!KE41</f>
        <v>5000000000</v>
      </c>
      <c r="BJ68" s="662">
        <f>BI68+ASSETS!KF41</f>
        <v>5000000000</v>
      </c>
      <c r="BK68" s="662">
        <f>BJ68+ASSETS!KG41</f>
        <v>5000000000</v>
      </c>
      <c r="BL68" s="417">
        <f t="shared" si="5"/>
        <v>305000000000</v>
      </c>
    </row>
    <row r="69" spans="1:64" x14ac:dyDescent="0.25">
      <c r="A69" s="174" t="s">
        <v>769</v>
      </c>
      <c r="B69" s="166"/>
      <c r="C69" s="662">
        <f>SUM(ASSETS!AC49:HY49)</f>
        <v>2073392857.1428609</v>
      </c>
      <c r="D69" s="662">
        <f>C69+ASSETS!HZ49</f>
        <v>2083511904.7619085</v>
      </c>
      <c r="E69" s="662">
        <f>D69+ASSETS!IA49</f>
        <v>2093630952.3809562</v>
      </c>
      <c r="F69" s="662">
        <f>E69+ASSETS!IB49</f>
        <v>2103750000.0000038</v>
      </c>
      <c r="G69" s="662">
        <f>F69+ASSETS!IC49</f>
        <v>2113869047.6190515</v>
      </c>
      <c r="H69" s="662">
        <f>G69+ASSETS!ID49</f>
        <v>2123988095.2380991</v>
      </c>
      <c r="I69" s="662">
        <f>H69+ASSETS!IE49</f>
        <v>2134107142.8571467</v>
      </c>
      <c r="J69" s="662">
        <f>I69+ASSETS!IF49</f>
        <v>2144226190.4761944</v>
      </c>
      <c r="K69" s="662">
        <f>J69+ASSETS!IG49</f>
        <v>2154345238.095242</v>
      </c>
      <c r="L69" s="662">
        <f>K69+ASSETS!IH49</f>
        <v>2164464285.7142897</v>
      </c>
      <c r="M69" s="662">
        <f>L69+ASSETS!II49</f>
        <v>2174583333.3333373</v>
      </c>
      <c r="N69" s="662">
        <f>M69+ASSETS!IJ49</f>
        <v>2184702380.9523849</v>
      </c>
      <c r="O69" s="662">
        <f>N69+ASSETS!IK49</f>
        <v>2194821428.5714326</v>
      </c>
      <c r="P69" s="662">
        <f>O69+ASSETS!IL49</f>
        <v>2204940476.1904802</v>
      </c>
      <c r="Q69" s="662">
        <f>P69+ASSETS!IM49</f>
        <v>2215059523.8095279</v>
      </c>
      <c r="R69" s="662">
        <f>Q69+ASSETS!IN49</f>
        <v>2225178571.4285755</v>
      </c>
      <c r="S69" s="662">
        <f>R69+ASSETS!IO49</f>
        <v>2235297619.0476232</v>
      </c>
      <c r="T69" s="662">
        <f>S69+ASSETS!IP49</f>
        <v>2245416666.6666708</v>
      </c>
      <c r="U69" s="662">
        <f>T69+ASSETS!IQ49</f>
        <v>2255535714.2857184</v>
      </c>
      <c r="V69" s="662">
        <f>U69+ASSETS!IR49</f>
        <v>2265654761.9047661</v>
      </c>
      <c r="W69" s="662">
        <f>V69+ASSETS!IS49</f>
        <v>2275773809.5238137</v>
      </c>
      <c r="X69" s="662">
        <f>W69+ASSETS!IT49</f>
        <v>2285892857.1428614</v>
      </c>
      <c r="Y69" s="662">
        <f>X69+ASSETS!IU49</f>
        <v>2296011904.761909</v>
      </c>
      <c r="Z69" s="662">
        <f>Y69+ASSETS!IV49</f>
        <v>2306130952.3809566</v>
      </c>
      <c r="AA69" s="662">
        <f>Z69+ASSETS!IW49</f>
        <v>2316250000.0000043</v>
      </c>
      <c r="AB69" s="662">
        <f>AA69+ASSETS!IX49</f>
        <v>2326369047.6190519</v>
      </c>
      <c r="AC69" s="662">
        <f>AB69+ASSETS!IY49</f>
        <v>2336488095.2380996</v>
      </c>
      <c r="AD69" s="662">
        <f>AC69+ASSETS!IZ49</f>
        <v>2346607142.8571472</v>
      </c>
      <c r="AE69" s="662">
        <f>AD69+ASSETS!JA49</f>
        <v>2356726190.4761949</v>
      </c>
      <c r="AF69" s="662">
        <f>AE69+ASSETS!JB49</f>
        <v>2366845238.0952425</v>
      </c>
      <c r="AG69" s="662">
        <f>AF69+ASSETS!JC49</f>
        <v>2376964285.7142901</v>
      </c>
      <c r="AH69" s="662">
        <f>AG69+ASSETS!JD49</f>
        <v>2387083333.3333378</v>
      </c>
      <c r="AI69" s="662">
        <f>AH69+ASSETS!JE49</f>
        <v>2397202380.9523854</v>
      </c>
      <c r="AJ69" s="662">
        <f>AI69+ASSETS!JF49</f>
        <v>2407321428.5714331</v>
      </c>
      <c r="AK69" s="662">
        <f>AJ69+ASSETS!JG49</f>
        <v>2417440476.1904807</v>
      </c>
      <c r="AL69" s="662">
        <f>AK69+ASSETS!JH49</f>
        <v>2427559523.8095284</v>
      </c>
      <c r="AM69" s="662">
        <f>AL69+ASSETS!JI49</f>
        <v>2437678571.428576</v>
      </c>
      <c r="AN69" s="662">
        <f>AM69+ASSETS!JJ49</f>
        <v>2447797619.0476236</v>
      </c>
      <c r="AO69" s="662">
        <f>AN69+ASSETS!JK49</f>
        <v>2457916666.6666713</v>
      </c>
      <c r="AP69" s="662">
        <f>AO69+ASSETS!JL49</f>
        <v>2468035714.2857189</v>
      </c>
      <c r="AQ69" s="662">
        <f>AP69+ASSETS!JM49</f>
        <v>2478154761.9047666</v>
      </c>
      <c r="AR69" s="662">
        <f>AQ69+ASSETS!JN49</f>
        <v>2488273809.5238142</v>
      </c>
      <c r="AS69" s="662">
        <f>AR69+ASSETS!JO49</f>
        <v>2498392857.1428618</v>
      </c>
      <c r="AT69" s="662">
        <f>AS69+ASSETS!JP49</f>
        <v>2508511904.7619095</v>
      </c>
      <c r="AU69" s="662">
        <f>AT69+ASSETS!JQ49</f>
        <v>2518630952.3809571</v>
      </c>
      <c r="AV69" s="662">
        <f>AU69+ASSETS!JR49</f>
        <v>2528750000.0000048</v>
      </c>
      <c r="AW69" s="662">
        <f>AV69+ASSETS!JS49</f>
        <v>2538869047.6190524</v>
      </c>
      <c r="AX69" s="662">
        <f>AW69+ASSETS!JT49</f>
        <v>2548988095.2381001</v>
      </c>
      <c r="AY69" s="662">
        <f>AX69+ASSETS!JU49</f>
        <v>2559107142.8571477</v>
      </c>
      <c r="AZ69" s="662">
        <f>AY69+ASSETS!JV49</f>
        <v>2569226190.4761953</v>
      </c>
      <c r="BA69" s="662">
        <f>AZ69+ASSETS!JW49</f>
        <v>2579345238.095243</v>
      </c>
      <c r="BB69" s="662">
        <f>BA69+ASSETS!JX49</f>
        <v>2589464285.7142906</v>
      </c>
      <c r="BC69" s="662">
        <f>BB69+ASSETS!JY49</f>
        <v>2599583333.3333383</v>
      </c>
      <c r="BD69" s="662">
        <f>BC69+ASSETS!JZ49</f>
        <v>2609702380.9523859</v>
      </c>
      <c r="BE69" s="662">
        <f>BD69+ASSETS!KA49</f>
        <v>2619821428.5714335</v>
      </c>
      <c r="BF69" s="662">
        <f>BE69+ASSETS!KB49</f>
        <v>2629940476.1904812</v>
      </c>
      <c r="BG69" s="662">
        <f>BF69+ASSETS!KC49</f>
        <v>2640059523.8095288</v>
      </c>
      <c r="BH69" s="662">
        <f>BG69+ASSETS!KD49</f>
        <v>2650178571.4285765</v>
      </c>
      <c r="BI69" s="662">
        <f>BH69+ASSETS!KE49</f>
        <v>2660297619.0476241</v>
      </c>
      <c r="BJ69" s="662">
        <f>BI69+ASSETS!KF49</f>
        <v>2670416666.6666718</v>
      </c>
      <c r="BK69" s="662">
        <f>BJ69+ASSETS!KG49</f>
        <v>2680535714.2857194</v>
      </c>
      <c r="BL69" s="417">
        <f t="shared" si="5"/>
        <v>144994821428.57172</v>
      </c>
    </row>
    <row r="70" spans="1:64" x14ac:dyDescent="0.25">
      <c r="A70" s="813" t="s">
        <v>188</v>
      </c>
      <c r="B70" s="625"/>
      <c r="C70" s="662">
        <f>C71-C72</f>
        <v>2438346471.4714694</v>
      </c>
      <c r="D70" s="662">
        <f t="shared" ref="D70:BK70" si="30">D71-D72</f>
        <v>2430857732.7327309</v>
      </c>
      <c r="E70" s="662">
        <f t="shared" si="30"/>
        <v>2423368993.9939919</v>
      </c>
      <c r="F70" s="662">
        <f t="shared" si="30"/>
        <v>2415880255.2552533</v>
      </c>
      <c r="G70" s="662">
        <f t="shared" si="30"/>
        <v>2408391516.5165148</v>
      </c>
      <c r="H70" s="662">
        <f t="shared" si="30"/>
        <v>2400902777.7777758</v>
      </c>
      <c r="I70" s="662">
        <f t="shared" si="30"/>
        <v>2393414039.0390368</v>
      </c>
      <c r="J70" s="662">
        <f t="shared" si="30"/>
        <v>2385925300.3002982</v>
      </c>
      <c r="K70" s="662">
        <f t="shared" si="30"/>
        <v>2378436561.5615597</v>
      </c>
      <c r="L70" s="662">
        <f t="shared" si="30"/>
        <v>2370947822.8228207</v>
      </c>
      <c r="M70" s="662">
        <f t="shared" si="30"/>
        <v>2363459084.0840816</v>
      </c>
      <c r="N70" s="662">
        <f t="shared" si="30"/>
        <v>2355970345.3453431</v>
      </c>
      <c r="O70" s="662">
        <f t="shared" si="30"/>
        <v>2348481606.6066046</v>
      </c>
      <c r="P70" s="662">
        <f t="shared" si="30"/>
        <v>2340992867.8678656</v>
      </c>
      <c r="Q70" s="662">
        <f t="shared" si="30"/>
        <v>2333504129.1291265</v>
      </c>
      <c r="R70" s="662">
        <f t="shared" si="30"/>
        <v>2326015390.390388</v>
      </c>
      <c r="S70" s="662">
        <f t="shared" si="30"/>
        <v>2318526651.6516495</v>
      </c>
      <c r="T70" s="662">
        <f t="shared" si="30"/>
        <v>2311037912.9129105</v>
      </c>
      <c r="U70" s="662">
        <f t="shared" si="30"/>
        <v>2303549174.1741714</v>
      </c>
      <c r="V70" s="662">
        <f t="shared" si="30"/>
        <v>2296060435.4354329</v>
      </c>
      <c r="W70" s="662">
        <f t="shared" si="30"/>
        <v>2288571696.6966944</v>
      </c>
      <c r="X70" s="662">
        <f t="shared" si="30"/>
        <v>2281082957.9579554</v>
      </c>
      <c r="Y70" s="662">
        <f t="shared" si="30"/>
        <v>2273594219.2192163</v>
      </c>
      <c r="Z70" s="662">
        <f t="shared" si="30"/>
        <v>2266105480.4804778</v>
      </c>
      <c r="AA70" s="662">
        <f t="shared" si="30"/>
        <v>2258616741.7417393</v>
      </c>
      <c r="AB70" s="662">
        <f t="shared" si="30"/>
        <v>2251128003.0030003</v>
      </c>
      <c r="AC70" s="662">
        <f t="shared" si="30"/>
        <v>2243639264.2642612</v>
      </c>
      <c r="AD70" s="662">
        <f t="shared" si="30"/>
        <v>2236150525.5255227</v>
      </c>
      <c r="AE70" s="662">
        <f t="shared" si="30"/>
        <v>2228661786.7867842</v>
      </c>
      <c r="AF70" s="662">
        <f t="shared" si="30"/>
        <v>2221173048.0480452</v>
      </c>
      <c r="AG70" s="662">
        <f t="shared" si="30"/>
        <v>2213684309.3093061</v>
      </c>
      <c r="AH70" s="662">
        <f t="shared" si="30"/>
        <v>2206195570.5705676</v>
      </c>
      <c r="AI70" s="662">
        <f t="shared" si="30"/>
        <v>2198706831.8318291</v>
      </c>
      <c r="AJ70" s="662">
        <f t="shared" si="30"/>
        <v>2191218093.0930901</v>
      </c>
      <c r="AK70" s="662">
        <f t="shared" si="30"/>
        <v>2183729354.354351</v>
      </c>
      <c r="AL70" s="662">
        <f t="shared" si="30"/>
        <v>2176240615.6156125</v>
      </c>
      <c r="AM70" s="662">
        <f t="shared" si="30"/>
        <v>2168751876.876874</v>
      </c>
      <c r="AN70" s="662">
        <f t="shared" si="30"/>
        <v>2161263138.138135</v>
      </c>
      <c r="AO70" s="662">
        <f t="shared" si="30"/>
        <v>2153774399.3993959</v>
      </c>
      <c r="AP70" s="662">
        <f t="shared" si="30"/>
        <v>2146285660.6606574</v>
      </c>
      <c r="AQ70" s="662">
        <f t="shared" si="30"/>
        <v>2138796921.9219186</v>
      </c>
      <c r="AR70" s="662">
        <f t="shared" si="30"/>
        <v>2131308183.1831799</v>
      </c>
      <c r="AS70" s="662">
        <f t="shared" si="30"/>
        <v>2123819444.4444411</v>
      </c>
      <c r="AT70" s="662">
        <f t="shared" si="30"/>
        <v>2116330705.7057023</v>
      </c>
      <c r="AU70" s="662">
        <f t="shared" si="30"/>
        <v>2108841966.9669635</v>
      </c>
      <c r="AV70" s="662">
        <f t="shared" si="30"/>
        <v>2101353228.2282248</v>
      </c>
      <c r="AW70" s="662">
        <f t="shared" si="30"/>
        <v>2093864489.489486</v>
      </c>
      <c r="AX70" s="662">
        <f t="shared" si="30"/>
        <v>2086375750.7507472</v>
      </c>
      <c r="AY70" s="662">
        <f t="shared" si="30"/>
        <v>2078887012.0120084</v>
      </c>
      <c r="AZ70" s="662">
        <f t="shared" si="30"/>
        <v>2071398273.2732697</v>
      </c>
      <c r="BA70" s="662">
        <f t="shared" si="30"/>
        <v>2063909534.5345309</v>
      </c>
      <c r="BB70" s="662">
        <f t="shared" si="30"/>
        <v>2056420795.7957921</v>
      </c>
      <c r="BC70" s="662">
        <f t="shared" si="30"/>
        <v>2048932057.0570533</v>
      </c>
      <c r="BD70" s="662">
        <f t="shared" si="30"/>
        <v>2041443318.3183146</v>
      </c>
      <c r="BE70" s="662">
        <f t="shared" si="30"/>
        <v>2033954579.5795758</v>
      </c>
      <c r="BF70" s="662">
        <f t="shared" si="30"/>
        <v>2026465840.840837</v>
      </c>
      <c r="BG70" s="662">
        <f t="shared" si="30"/>
        <v>2018977102.1020982</v>
      </c>
      <c r="BH70" s="662">
        <f t="shared" si="30"/>
        <v>2011488363.3633595</v>
      </c>
      <c r="BI70" s="662">
        <f t="shared" si="30"/>
        <v>2003999624.6246207</v>
      </c>
      <c r="BJ70" s="662">
        <f t="shared" si="30"/>
        <v>1996510885.8858819</v>
      </c>
      <c r="BK70" s="662">
        <f t="shared" si="30"/>
        <v>1989022147.1471431</v>
      </c>
      <c r="BL70" s="417">
        <f t="shared" si="5"/>
        <v>135034742867.86771</v>
      </c>
    </row>
    <row r="71" spans="1:64" x14ac:dyDescent="0.25">
      <c r="A71" s="174" t="s">
        <v>765</v>
      </c>
      <c r="B71" s="166"/>
      <c r="C71" s="662">
        <f>ASSETS!CN53</f>
        <v>3500000000</v>
      </c>
      <c r="D71" s="662">
        <f>C71+ASSETS!HZ53</f>
        <v>3500000000</v>
      </c>
      <c r="E71" s="662">
        <f>D71+ASSETS!IA53</f>
        <v>3500000000</v>
      </c>
      <c r="F71" s="662">
        <f>E71+ASSETS!IB53</f>
        <v>3500000000</v>
      </c>
      <c r="G71" s="662">
        <f>F71+ASSETS!IC53</f>
        <v>3500000000</v>
      </c>
      <c r="H71" s="662">
        <f>G71+ASSETS!ID53</f>
        <v>3500000000</v>
      </c>
      <c r="I71" s="662">
        <f>H71+ASSETS!IE53</f>
        <v>3500000000</v>
      </c>
      <c r="J71" s="662">
        <f>I71+ASSETS!IF53</f>
        <v>3500000000</v>
      </c>
      <c r="K71" s="662">
        <f>J71+ASSETS!IG53</f>
        <v>3500000000</v>
      </c>
      <c r="L71" s="662">
        <f>K71+ASSETS!IH53</f>
        <v>3500000000</v>
      </c>
      <c r="M71" s="662">
        <f>L71+ASSETS!II53</f>
        <v>3500000000</v>
      </c>
      <c r="N71" s="662">
        <f>M71+ASSETS!IJ53</f>
        <v>3500000000</v>
      </c>
      <c r="O71" s="662">
        <f>N71+ASSETS!IK53</f>
        <v>3500000000</v>
      </c>
      <c r="P71" s="662">
        <f>O71+ASSETS!IL53</f>
        <v>3500000000</v>
      </c>
      <c r="Q71" s="662">
        <f>P71+ASSETS!IM53</f>
        <v>3500000000</v>
      </c>
      <c r="R71" s="662">
        <f>Q71+ASSETS!IN53</f>
        <v>3500000000</v>
      </c>
      <c r="S71" s="662">
        <f>R71+ASSETS!IO53</f>
        <v>3500000000</v>
      </c>
      <c r="T71" s="662">
        <f>S71+ASSETS!IP53</f>
        <v>3500000000</v>
      </c>
      <c r="U71" s="662">
        <f>T71+ASSETS!IQ53</f>
        <v>3500000000</v>
      </c>
      <c r="V71" s="662">
        <f>U71+ASSETS!IR53</f>
        <v>3500000000</v>
      </c>
      <c r="W71" s="662">
        <f>V71+ASSETS!IS53</f>
        <v>3500000000</v>
      </c>
      <c r="X71" s="662">
        <f>W71+ASSETS!IT53</f>
        <v>3500000000</v>
      </c>
      <c r="Y71" s="662">
        <f>X71+ASSETS!IU53</f>
        <v>3500000000</v>
      </c>
      <c r="Z71" s="662">
        <f>Y71+ASSETS!IV53</f>
        <v>3500000000</v>
      </c>
      <c r="AA71" s="662">
        <f>Z71+ASSETS!IW53</f>
        <v>3500000000</v>
      </c>
      <c r="AB71" s="662">
        <f>AA71+ASSETS!IX53</f>
        <v>3500000000</v>
      </c>
      <c r="AC71" s="662">
        <f>AB71+ASSETS!IY53</f>
        <v>3500000000</v>
      </c>
      <c r="AD71" s="662">
        <f>AC71+ASSETS!IZ53</f>
        <v>3500000000</v>
      </c>
      <c r="AE71" s="662">
        <f>AD71+ASSETS!JA53</f>
        <v>3500000000</v>
      </c>
      <c r="AF71" s="662">
        <f>AE71+ASSETS!JB53</f>
        <v>3500000000</v>
      </c>
      <c r="AG71" s="662">
        <f>AF71+ASSETS!JC53</f>
        <v>3500000000</v>
      </c>
      <c r="AH71" s="662">
        <f>AG71+ASSETS!JD53</f>
        <v>3500000000</v>
      </c>
      <c r="AI71" s="662">
        <f>AH71+ASSETS!JE53</f>
        <v>3500000000</v>
      </c>
      <c r="AJ71" s="662">
        <f>AI71+ASSETS!JF53</f>
        <v>3500000000</v>
      </c>
      <c r="AK71" s="662">
        <f>AJ71+ASSETS!JG53</f>
        <v>3500000000</v>
      </c>
      <c r="AL71" s="662">
        <f>AK71+ASSETS!JH53</f>
        <v>3500000000</v>
      </c>
      <c r="AM71" s="662">
        <f>AL71+ASSETS!JI53</f>
        <v>3500000000</v>
      </c>
      <c r="AN71" s="662">
        <f>AM71+ASSETS!JJ53</f>
        <v>3500000000</v>
      </c>
      <c r="AO71" s="662">
        <f>AN71+ASSETS!JK53</f>
        <v>3500000000</v>
      </c>
      <c r="AP71" s="662">
        <f>AO71+ASSETS!JL53</f>
        <v>3500000000</v>
      </c>
      <c r="AQ71" s="662">
        <f>AP71+ASSETS!JM53</f>
        <v>3500000000</v>
      </c>
      <c r="AR71" s="662">
        <f>AQ71+ASSETS!JN53</f>
        <v>3500000000</v>
      </c>
      <c r="AS71" s="662">
        <f>AR71+ASSETS!JO53</f>
        <v>3500000000</v>
      </c>
      <c r="AT71" s="662">
        <f>AS71+ASSETS!JP53</f>
        <v>3500000000</v>
      </c>
      <c r="AU71" s="662">
        <f>AT71+ASSETS!JQ53</f>
        <v>3500000000</v>
      </c>
      <c r="AV71" s="662">
        <f>AU71+ASSETS!JR53</f>
        <v>3500000000</v>
      </c>
      <c r="AW71" s="662">
        <f>AV71+ASSETS!JS53</f>
        <v>3500000000</v>
      </c>
      <c r="AX71" s="662">
        <f>AW71+ASSETS!JT53</f>
        <v>3500000000</v>
      </c>
      <c r="AY71" s="662">
        <f>AX71+ASSETS!JU53</f>
        <v>3500000000</v>
      </c>
      <c r="AZ71" s="662">
        <f>AY71+ASSETS!JV53</f>
        <v>3500000000</v>
      </c>
      <c r="BA71" s="662">
        <f>AZ71+ASSETS!JW53</f>
        <v>3500000000</v>
      </c>
      <c r="BB71" s="662">
        <f>BA71+ASSETS!JX53</f>
        <v>3500000000</v>
      </c>
      <c r="BC71" s="662">
        <f>BB71+ASSETS!JY53</f>
        <v>3500000000</v>
      </c>
      <c r="BD71" s="662">
        <f>BC71+ASSETS!JZ53</f>
        <v>3500000000</v>
      </c>
      <c r="BE71" s="662">
        <f>BD71+ASSETS!KA53</f>
        <v>3500000000</v>
      </c>
      <c r="BF71" s="662">
        <f>BE71+ASSETS!KB53</f>
        <v>3500000000</v>
      </c>
      <c r="BG71" s="662">
        <f>BF71+ASSETS!KC53</f>
        <v>3500000000</v>
      </c>
      <c r="BH71" s="662">
        <f>BG71+ASSETS!KD53</f>
        <v>3500000000</v>
      </c>
      <c r="BI71" s="662">
        <f>BH71+ASSETS!KE53</f>
        <v>3500000000</v>
      </c>
      <c r="BJ71" s="662">
        <f>BI71+ASSETS!KF53</f>
        <v>3500000000</v>
      </c>
      <c r="BK71" s="662">
        <f>BJ71+ASSETS!KG53</f>
        <v>3500000000</v>
      </c>
      <c r="BL71" s="417">
        <f t="shared" si="5"/>
        <v>213500000000</v>
      </c>
    </row>
    <row r="72" spans="1:64" x14ac:dyDescent="0.25">
      <c r="A72" s="174" t="s">
        <v>769</v>
      </c>
      <c r="B72" s="166"/>
      <c r="C72" s="662">
        <f>SUM(ASSETS!CN63:HY63)</f>
        <v>1061653528.5285305</v>
      </c>
      <c r="D72" s="662">
        <f>C72+ASSETS!HZ63</f>
        <v>1069142267.2672693</v>
      </c>
      <c r="E72" s="662">
        <f>D72+ASSETS!IA63</f>
        <v>1076631006.0060079</v>
      </c>
      <c r="F72" s="662">
        <f>E72+ASSETS!IB63</f>
        <v>1084119744.7447467</v>
      </c>
      <c r="G72" s="662">
        <f>F72+ASSETS!IC63</f>
        <v>1091608483.4834855</v>
      </c>
      <c r="H72" s="662">
        <f>G72+ASSETS!ID63</f>
        <v>1099097222.2222242</v>
      </c>
      <c r="I72" s="662">
        <f>H72+ASSETS!IE63</f>
        <v>1106585960.960963</v>
      </c>
      <c r="J72" s="662">
        <f>I72+ASSETS!IF63</f>
        <v>1114074699.6997018</v>
      </c>
      <c r="K72" s="662">
        <f>J72+ASSETS!IG63</f>
        <v>1121563438.4384406</v>
      </c>
      <c r="L72" s="662">
        <f>K72+ASSETS!IH63</f>
        <v>1129052177.1771793</v>
      </c>
      <c r="M72" s="662">
        <f>L72+ASSETS!II63</f>
        <v>1136540915.9159181</v>
      </c>
      <c r="N72" s="662">
        <f>M72+ASSETS!IJ63</f>
        <v>1144029654.6546569</v>
      </c>
      <c r="O72" s="662">
        <f>N72+ASSETS!IK63</f>
        <v>1151518393.3933957</v>
      </c>
      <c r="P72" s="662">
        <f>O72+ASSETS!IL63</f>
        <v>1159007132.1321344</v>
      </c>
      <c r="Q72" s="662">
        <f>P72+ASSETS!IM63</f>
        <v>1166495870.8708732</v>
      </c>
      <c r="R72" s="662">
        <f>Q72+ASSETS!IN63</f>
        <v>1173984609.609612</v>
      </c>
      <c r="S72" s="662">
        <f>R72+ASSETS!IO63</f>
        <v>1181473348.3483508</v>
      </c>
      <c r="T72" s="662">
        <f>S72+ASSETS!IP63</f>
        <v>1188962087.0870895</v>
      </c>
      <c r="U72" s="662">
        <f>T72+ASSETS!IQ63</f>
        <v>1196450825.8258283</v>
      </c>
      <c r="V72" s="662">
        <f>U72+ASSETS!IR63</f>
        <v>1203939564.5645671</v>
      </c>
      <c r="W72" s="662">
        <f>V72+ASSETS!IS63</f>
        <v>1211428303.3033059</v>
      </c>
      <c r="X72" s="662">
        <f>W72+ASSETS!IT63</f>
        <v>1218917042.0420446</v>
      </c>
      <c r="Y72" s="662">
        <f>X72+ASSETS!IU63</f>
        <v>1226405780.7807834</v>
      </c>
      <c r="Z72" s="662">
        <f>Y72+ASSETS!IV63</f>
        <v>1233894519.5195222</v>
      </c>
      <c r="AA72" s="662">
        <f>Z72+ASSETS!IW63</f>
        <v>1241383258.258261</v>
      </c>
      <c r="AB72" s="662">
        <f>AA72+ASSETS!IX63</f>
        <v>1248871996.9969997</v>
      </c>
      <c r="AC72" s="662">
        <f>AB72+ASSETS!IY63</f>
        <v>1256360735.7357385</v>
      </c>
      <c r="AD72" s="662">
        <f>AC72+ASSETS!IZ63</f>
        <v>1263849474.4744773</v>
      </c>
      <c r="AE72" s="662">
        <f>AD72+ASSETS!JA63</f>
        <v>1271338213.2132161</v>
      </c>
      <c r="AF72" s="662">
        <f>AE72+ASSETS!JB63</f>
        <v>1278826951.9519548</v>
      </c>
      <c r="AG72" s="662">
        <f>AF72+ASSETS!JC63</f>
        <v>1286315690.6906936</v>
      </c>
      <c r="AH72" s="662">
        <f>AG72+ASSETS!JD63</f>
        <v>1293804429.4294324</v>
      </c>
      <c r="AI72" s="662">
        <f>AH72+ASSETS!JE63</f>
        <v>1301293168.1681712</v>
      </c>
      <c r="AJ72" s="662">
        <f>AI72+ASSETS!JF63</f>
        <v>1308781906.9069099</v>
      </c>
      <c r="AK72" s="662">
        <f>AJ72+ASSETS!JG63</f>
        <v>1316270645.6456487</v>
      </c>
      <c r="AL72" s="662">
        <f>AK72+ASSETS!JH63</f>
        <v>1323759384.3843875</v>
      </c>
      <c r="AM72" s="662">
        <f>AL72+ASSETS!JI63</f>
        <v>1331248123.1231263</v>
      </c>
      <c r="AN72" s="662">
        <f>AM72+ASSETS!JJ63</f>
        <v>1338736861.861865</v>
      </c>
      <c r="AO72" s="662">
        <f>AN72+ASSETS!JK63</f>
        <v>1346225600.6006038</v>
      </c>
      <c r="AP72" s="662">
        <f>AO72+ASSETS!JL63</f>
        <v>1353714339.3393426</v>
      </c>
      <c r="AQ72" s="662">
        <f>AP72+ASSETS!JM63</f>
        <v>1361203078.0780814</v>
      </c>
      <c r="AR72" s="662">
        <f>AQ72+ASSETS!JN63</f>
        <v>1368691816.8168201</v>
      </c>
      <c r="AS72" s="662">
        <f>AR72+ASSETS!JO63</f>
        <v>1376180555.5555589</v>
      </c>
      <c r="AT72" s="662">
        <f>AS72+ASSETS!JP63</f>
        <v>1383669294.2942977</v>
      </c>
      <c r="AU72" s="662">
        <f>AT72+ASSETS!JQ63</f>
        <v>1391158033.0330365</v>
      </c>
      <c r="AV72" s="662">
        <f>AU72+ASSETS!JR63</f>
        <v>1398646771.7717752</v>
      </c>
      <c r="AW72" s="662">
        <f>AV72+ASSETS!JS63</f>
        <v>1406135510.510514</v>
      </c>
      <c r="AX72" s="662">
        <f>AW72+ASSETS!JT63</f>
        <v>1413624249.2492528</v>
      </c>
      <c r="AY72" s="662">
        <f>AX72+ASSETS!JU63</f>
        <v>1421112987.9879916</v>
      </c>
      <c r="AZ72" s="662">
        <f>AY72+ASSETS!JV63</f>
        <v>1428601726.7267303</v>
      </c>
      <c r="BA72" s="662">
        <f>AZ72+ASSETS!JW63</f>
        <v>1436090465.4654691</v>
      </c>
      <c r="BB72" s="662">
        <f>BA72+ASSETS!JX63</f>
        <v>1443579204.2042079</v>
      </c>
      <c r="BC72" s="662">
        <f>BB72+ASSETS!JY63</f>
        <v>1451067942.9429467</v>
      </c>
      <c r="BD72" s="662">
        <f>BC72+ASSETS!JZ63</f>
        <v>1458556681.6816854</v>
      </c>
      <c r="BE72" s="662">
        <f>BD72+ASSETS!KA63</f>
        <v>1466045420.4204242</v>
      </c>
      <c r="BF72" s="662">
        <f>BE72+ASSETS!KB63</f>
        <v>1473534159.159163</v>
      </c>
      <c r="BG72" s="662">
        <f>BF72+ASSETS!KC63</f>
        <v>1481022897.8979018</v>
      </c>
      <c r="BH72" s="662">
        <f>BG72+ASSETS!KD63</f>
        <v>1488511636.6366405</v>
      </c>
      <c r="BI72" s="662">
        <f>BH72+ASSETS!KE63</f>
        <v>1496000375.3753793</v>
      </c>
      <c r="BJ72" s="662">
        <f>BI72+ASSETS!KF63</f>
        <v>1503489114.1141181</v>
      </c>
      <c r="BK72" s="662">
        <f>BJ72+ASSETS!KG63</f>
        <v>1510977852.8528569</v>
      </c>
      <c r="BL72" s="417">
        <f t="shared" si="5"/>
        <v>78465257132.132309</v>
      </c>
    </row>
    <row r="73" spans="1:64" x14ac:dyDescent="0.25">
      <c r="A73" s="814" t="s">
        <v>178</v>
      </c>
      <c r="B73" s="166"/>
      <c r="C73" s="662">
        <f>C74-C75</f>
        <v>0</v>
      </c>
      <c r="D73" s="662">
        <f t="shared" ref="D73:BK73" si="31">D74-D75</f>
        <v>0</v>
      </c>
      <c r="E73" s="662">
        <f t="shared" si="31"/>
        <v>0</v>
      </c>
      <c r="F73" s="662">
        <f t="shared" si="31"/>
        <v>0</v>
      </c>
      <c r="G73" s="662">
        <f t="shared" si="31"/>
        <v>0</v>
      </c>
      <c r="H73" s="662">
        <f t="shared" si="31"/>
        <v>0</v>
      </c>
      <c r="I73" s="662">
        <f t="shared" si="31"/>
        <v>0</v>
      </c>
      <c r="J73" s="662">
        <f t="shared" si="31"/>
        <v>0</v>
      </c>
      <c r="K73" s="662">
        <f t="shared" si="31"/>
        <v>0</v>
      </c>
      <c r="L73" s="662">
        <f t="shared" si="31"/>
        <v>0</v>
      </c>
      <c r="M73" s="662">
        <f t="shared" si="31"/>
        <v>0</v>
      </c>
      <c r="N73" s="662">
        <f t="shared" si="31"/>
        <v>0</v>
      </c>
      <c r="O73" s="662">
        <f t="shared" si="31"/>
        <v>0</v>
      </c>
      <c r="P73" s="662">
        <f t="shared" si="31"/>
        <v>7985000000</v>
      </c>
      <c r="Q73" s="662">
        <f t="shared" si="31"/>
        <v>7970000000</v>
      </c>
      <c r="R73" s="662">
        <f t="shared" si="31"/>
        <v>7955000000</v>
      </c>
      <c r="S73" s="662">
        <f t="shared" si="31"/>
        <v>7940000000</v>
      </c>
      <c r="T73" s="662">
        <f t="shared" si="31"/>
        <v>7925000000</v>
      </c>
      <c r="U73" s="662">
        <f t="shared" si="31"/>
        <v>7910000000</v>
      </c>
      <c r="V73" s="662">
        <f t="shared" si="31"/>
        <v>7895000000</v>
      </c>
      <c r="W73" s="662">
        <f t="shared" si="31"/>
        <v>7880000000</v>
      </c>
      <c r="X73" s="662">
        <f t="shared" si="31"/>
        <v>7865000000</v>
      </c>
      <c r="Y73" s="662">
        <f t="shared" si="31"/>
        <v>7850000000</v>
      </c>
      <c r="Z73" s="662">
        <f t="shared" si="31"/>
        <v>7835000000</v>
      </c>
      <c r="AA73" s="662">
        <f t="shared" si="31"/>
        <v>7820000000</v>
      </c>
      <c r="AB73" s="662">
        <f t="shared" si="31"/>
        <v>7805000000</v>
      </c>
      <c r="AC73" s="662">
        <f t="shared" si="31"/>
        <v>7790000000</v>
      </c>
      <c r="AD73" s="662">
        <f t="shared" si="31"/>
        <v>7775000000</v>
      </c>
      <c r="AE73" s="662">
        <f t="shared" si="31"/>
        <v>7760000000</v>
      </c>
      <c r="AF73" s="662">
        <f t="shared" si="31"/>
        <v>7745000000</v>
      </c>
      <c r="AG73" s="662">
        <f t="shared" si="31"/>
        <v>7730000000</v>
      </c>
      <c r="AH73" s="662">
        <f t="shared" si="31"/>
        <v>7715000000</v>
      </c>
      <c r="AI73" s="662">
        <f t="shared" si="31"/>
        <v>7700000000</v>
      </c>
      <c r="AJ73" s="662">
        <f t="shared" si="31"/>
        <v>7685000000</v>
      </c>
      <c r="AK73" s="662">
        <f t="shared" si="31"/>
        <v>7670000000</v>
      </c>
      <c r="AL73" s="662">
        <f t="shared" si="31"/>
        <v>7655000000</v>
      </c>
      <c r="AM73" s="662">
        <f t="shared" si="31"/>
        <v>7640000000</v>
      </c>
      <c r="AN73" s="662">
        <f t="shared" si="31"/>
        <v>7625000000</v>
      </c>
      <c r="AO73" s="662">
        <f t="shared" si="31"/>
        <v>7610000000</v>
      </c>
      <c r="AP73" s="662">
        <f t="shared" si="31"/>
        <v>7595000000</v>
      </c>
      <c r="AQ73" s="662">
        <f t="shared" si="31"/>
        <v>7580000000</v>
      </c>
      <c r="AR73" s="662">
        <f t="shared" si="31"/>
        <v>7565000000</v>
      </c>
      <c r="AS73" s="662">
        <f t="shared" si="31"/>
        <v>7550000000</v>
      </c>
      <c r="AT73" s="662">
        <f t="shared" si="31"/>
        <v>7535000000</v>
      </c>
      <c r="AU73" s="662">
        <f t="shared" si="31"/>
        <v>7520000000</v>
      </c>
      <c r="AV73" s="662">
        <f t="shared" si="31"/>
        <v>7505000000</v>
      </c>
      <c r="AW73" s="662">
        <f t="shared" si="31"/>
        <v>7490000000</v>
      </c>
      <c r="AX73" s="662">
        <f t="shared" si="31"/>
        <v>7475000000</v>
      </c>
      <c r="AY73" s="662">
        <f t="shared" si="31"/>
        <v>7460000000</v>
      </c>
      <c r="AZ73" s="662">
        <f t="shared" si="31"/>
        <v>7445000000</v>
      </c>
      <c r="BA73" s="662">
        <f t="shared" si="31"/>
        <v>7430000000</v>
      </c>
      <c r="BB73" s="662">
        <f t="shared" si="31"/>
        <v>7415000000</v>
      </c>
      <c r="BC73" s="662">
        <f t="shared" si="31"/>
        <v>7400000000</v>
      </c>
      <c r="BD73" s="662">
        <f t="shared" si="31"/>
        <v>7385000000</v>
      </c>
      <c r="BE73" s="662">
        <f t="shared" si="31"/>
        <v>7370000000</v>
      </c>
      <c r="BF73" s="662">
        <f t="shared" si="31"/>
        <v>7355000000</v>
      </c>
      <c r="BG73" s="662">
        <f t="shared" si="31"/>
        <v>7340000000</v>
      </c>
      <c r="BH73" s="662">
        <f t="shared" si="31"/>
        <v>7325000000</v>
      </c>
      <c r="BI73" s="662">
        <f t="shared" si="31"/>
        <v>7310000000</v>
      </c>
      <c r="BJ73" s="662">
        <f t="shared" si="31"/>
        <v>7295000000</v>
      </c>
      <c r="BK73" s="662">
        <f t="shared" si="31"/>
        <v>7280000000</v>
      </c>
      <c r="BL73" s="417">
        <f t="shared" si="5"/>
        <v>366360000000</v>
      </c>
    </row>
    <row r="74" spans="1:64" x14ac:dyDescent="0.25">
      <c r="A74" s="174" t="s">
        <v>765</v>
      </c>
      <c r="B74" s="166"/>
      <c r="C74" s="662">
        <f>B74</f>
        <v>0</v>
      </c>
      <c r="D74" s="662">
        <f>C74+ASSETS!HZ69</f>
        <v>0</v>
      </c>
      <c r="E74" s="662">
        <f>D74+ASSETS!IA69</f>
        <v>0</v>
      </c>
      <c r="F74" s="662">
        <f>E74+ASSETS!IB69</f>
        <v>0</v>
      </c>
      <c r="G74" s="662">
        <f>F74+ASSETS!IC69</f>
        <v>0</v>
      </c>
      <c r="H74" s="662">
        <f>G74+ASSETS!ID69</f>
        <v>0</v>
      </c>
      <c r="I74" s="662">
        <f>H74+ASSETS!IE69</f>
        <v>0</v>
      </c>
      <c r="J74" s="662">
        <f>I74+ASSETS!IF69</f>
        <v>0</v>
      </c>
      <c r="K74" s="662">
        <f>J74+ASSETS!IG69</f>
        <v>0</v>
      </c>
      <c r="L74" s="662">
        <f>K74+ASSETS!IH69</f>
        <v>0</v>
      </c>
      <c r="M74" s="662">
        <f>L74+ASSETS!II69</f>
        <v>0</v>
      </c>
      <c r="N74" s="662">
        <f>M74+ASSETS!IJ69</f>
        <v>0</v>
      </c>
      <c r="O74" s="662">
        <f>N74+ASSETS!IK69</f>
        <v>0</v>
      </c>
      <c r="P74" s="662">
        <f>O74+ASSETS!IL69</f>
        <v>8000000000</v>
      </c>
      <c r="Q74" s="662">
        <f>P74+ASSETS!IM69</f>
        <v>8000000000</v>
      </c>
      <c r="R74" s="662">
        <f>Q74+ASSETS!IN69</f>
        <v>8000000000</v>
      </c>
      <c r="S74" s="662">
        <f>R74+ASSETS!IO69</f>
        <v>8000000000</v>
      </c>
      <c r="T74" s="662">
        <f>S74+ASSETS!IP69</f>
        <v>8000000000</v>
      </c>
      <c r="U74" s="662">
        <f>T74+ASSETS!IQ69</f>
        <v>8000000000</v>
      </c>
      <c r="V74" s="662">
        <f>U74+ASSETS!IR69</f>
        <v>8000000000</v>
      </c>
      <c r="W74" s="662">
        <f>V74+ASSETS!IS69</f>
        <v>8000000000</v>
      </c>
      <c r="X74" s="662">
        <f>W74+ASSETS!IT69</f>
        <v>8000000000</v>
      </c>
      <c r="Y74" s="662">
        <f>X74+ASSETS!IU69</f>
        <v>8000000000</v>
      </c>
      <c r="Z74" s="662">
        <f>Y74+ASSETS!IV69</f>
        <v>8000000000</v>
      </c>
      <c r="AA74" s="662">
        <f>Z74+ASSETS!IW69</f>
        <v>8000000000</v>
      </c>
      <c r="AB74" s="662">
        <f>AA74+ASSETS!IX69</f>
        <v>8000000000</v>
      </c>
      <c r="AC74" s="662">
        <f>AB74+ASSETS!IY69</f>
        <v>8000000000</v>
      </c>
      <c r="AD74" s="662">
        <f>AC74+ASSETS!IZ69</f>
        <v>8000000000</v>
      </c>
      <c r="AE74" s="662">
        <f>AD74+ASSETS!JA69</f>
        <v>8000000000</v>
      </c>
      <c r="AF74" s="662">
        <f>AE74+ASSETS!JB69</f>
        <v>8000000000</v>
      </c>
      <c r="AG74" s="662">
        <f>AF74+ASSETS!JC69</f>
        <v>8000000000</v>
      </c>
      <c r="AH74" s="662">
        <f>AG74+ASSETS!JD69</f>
        <v>8000000000</v>
      </c>
      <c r="AI74" s="662">
        <f>AH74+ASSETS!JE69</f>
        <v>8000000000</v>
      </c>
      <c r="AJ74" s="662">
        <f>AI74+ASSETS!JF69</f>
        <v>8000000000</v>
      </c>
      <c r="AK74" s="662">
        <f>AJ74+ASSETS!JG69</f>
        <v>8000000000</v>
      </c>
      <c r="AL74" s="662">
        <f>AK74+ASSETS!JH69</f>
        <v>8000000000</v>
      </c>
      <c r="AM74" s="662">
        <f>AL74+ASSETS!JI69</f>
        <v>8000000000</v>
      </c>
      <c r="AN74" s="662">
        <f>AM74+ASSETS!JJ69</f>
        <v>8000000000</v>
      </c>
      <c r="AO74" s="662">
        <f>AN74+ASSETS!JK69</f>
        <v>8000000000</v>
      </c>
      <c r="AP74" s="662">
        <f>AO74+ASSETS!JL69</f>
        <v>8000000000</v>
      </c>
      <c r="AQ74" s="662">
        <f>AP74+ASSETS!JM69</f>
        <v>8000000000</v>
      </c>
      <c r="AR74" s="662">
        <f>AQ74+ASSETS!JN69</f>
        <v>8000000000</v>
      </c>
      <c r="AS74" s="662">
        <f>AR74+ASSETS!JO69</f>
        <v>8000000000</v>
      </c>
      <c r="AT74" s="662">
        <f>AS74+ASSETS!JP69</f>
        <v>8000000000</v>
      </c>
      <c r="AU74" s="662">
        <f>AT74+ASSETS!JQ69</f>
        <v>8000000000</v>
      </c>
      <c r="AV74" s="662">
        <f>AU74+ASSETS!JR69</f>
        <v>8000000000</v>
      </c>
      <c r="AW74" s="662">
        <f>AV74+ASSETS!JS69</f>
        <v>8000000000</v>
      </c>
      <c r="AX74" s="662">
        <f>AW74+ASSETS!JT69</f>
        <v>8000000000</v>
      </c>
      <c r="AY74" s="662">
        <f>AX74+ASSETS!JU69</f>
        <v>8000000000</v>
      </c>
      <c r="AZ74" s="662">
        <f>AY74+ASSETS!JV69</f>
        <v>8000000000</v>
      </c>
      <c r="BA74" s="662">
        <f>AZ74+ASSETS!JW69</f>
        <v>8000000000</v>
      </c>
      <c r="BB74" s="662">
        <f>BA74+ASSETS!JX69</f>
        <v>8000000000</v>
      </c>
      <c r="BC74" s="662">
        <f>BB74+ASSETS!JY69</f>
        <v>8000000000</v>
      </c>
      <c r="BD74" s="662">
        <f>BC74+ASSETS!JZ69</f>
        <v>8000000000</v>
      </c>
      <c r="BE74" s="662">
        <f>BD74+ASSETS!KA69</f>
        <v>8000000000</v>
      </c>
      <c r="BF74" s="662">
        <f>BE74+ASSETS!KB69</f>
        <v>8000000000</v>
      </c>
      <c r="BG74" s="662">
        <f>BF74+ASSETS!KC69</f>
        <v>8000000000</v>
      </c>
      <c r="BH74" s="662">
        <f>BG74+ASSETS!KD69</f>
        <v>8000000000</v>
      </c>
      <c r="BI74" s="662">
        <f>BH74+ASSETS!KE69</f>
        <v>8000000000</v>
      </c>
      <c r="BJ74" s="662">
        <f>BI74+ASSETS!KF69</f>
        <v>8000000000</v>
      </c>
      <c r="BK74" s="662">
        <f>BJ74+ASSETS!KG69</f>
        <v>8000000000</v>
      </c>
      <c r="BL74" s="417">
        <f t="shared" si="5"/>
        <v>384000000000</v>
      </c>
    </row>
    <row r="75" spans="1:64" x14ac:dyDescent="0.25">
      <c r="A75" s="174" t="s">
        <v>769</v>
      </c>
      <c r="B75" s="166"/>
      <c r="C75" s="662">
        <f>B75</f>
        <v>0</v>
      </c>
      <c r="D75" s="662">
        <f>C75+ASSETS!HZ81</f>
        <v>0</v>
      </c>
      <c r="E75" s="662">
        <f>D75+ASSETS!IA81</f>
        <v>0</v>
      </c>
      <c r="F75" s="662">
        <f>E75+ASSETS!IB81</f>
        <v>0</v>
      </c>
      <c r="G75" s="662">
        <f>F75+ASSETS!IC81</f>
        <v>0</v>
      </c>
      <c r="H75" s="662">
        <f>G75+ASSETS!ID81</f>
        <v>0</v>
      </c>
      <c r="I75" s="662">
        <f>H75+ASSETS!IE81</f>
        <v>0</v>
      </c>
      <c r="J75" s="662">
        <f>I75+ASSETS!IF81</f>
        <v>0</v>
      </c>
      <c r="K75" s="662">
        <f>J75+ASSETS!IG81</f>
        <v>0</v>
      </c>
      <c r="L75" s="662">
        <f>K75+ASSETS!IH81</f>
        <v>0</v>
      </c>
      <c r="M75" s="662">
        <f>L75+ASSETS!II81</f>
        <v>0</v>
      </c>
      <c r="N75" s="662">
        <f>M75+ASSETS!IJ81</f>
        <v>0</v>
      </c>
      <c r="O75" s="662">
        <f>N75+ASSETS!IK81</f>
        <v>0</v>
      </c>
      <c r="P75" s="662">
        <f>O75+ASSETS!IL81</f>
        <v>15000000</v>
      </c>
      <c r="Q75" s="662">
        <f>P75+ASSETS!IM81</f>
        <v>30000000</v>
      </c>
      <c r="R75" s="662">
        <f>Q75+ASSETS!IN81</f>
        <v>45000000</v>
      </c>
      <c r="S75" s="662">
        <f>R75+ASSETS!IO81</f>
        <v>60000000</v>
      </c>
      <c r="T75" s="662">
        <f>S75+ASSETS!IP81</f>
        <v>75000000</v>
      </c>
      <c r="U75" s="662">
        <f>T75+ASSETS!IQ81</f>
        <v>90000000</v>
      </c>
      <c r="V75" s="662">
        <f>U75+ASSETS!IR81</f>
        <v>105000000</v>
      </c>
      <c r="W75" s="662">
        <f>V75+ASSETS!IS81</f>
        <v>120000000</v>
      </c>
      <c r="X75" s="662">
        <f>W75+ASSETS!IT81</f>
        <v>135000000</v>
      </c>
      <c r="Y75" s="662">
        <f>X75+ASSETS!IU81</f>
        <v>150000000</v>
      </c>
      <c r="Z75" s="662">
        <f>Y75+ASSETS!IV81</f>
        <v>165000000</v>
      </c>
      <c r="AA75" s="662">
        <f>Z75+ASSETS!IW81</f>
        <v>180000000</v>
      </c>
      <c r="AB75" s="662">
        <f>AA75+ASSETS!IX81</f>
        <v>195000000</v>
      </c>
      <c r="AC75" s="662">
        <f>AB75+ASSETS!IY81</f>
        <v>210000000</v>
      </c>
      <c r="AD75" s="662">
        <f>AC75+ASSETS!IZ81</f>
        <v>225000000</v>
      </c>
      <c r="AE75" s="662">
        <f>AD75+ASSETS!JA81</f>
        <v>240000000</v>
      </c>
      <c r="AF75" s="662">
        <f>AE75+ASSETS!JB81</f>
        <v>255000000</v>
      </c>
      <c r="AG75" s="662">
        <f>AF75+ASSETS!JC81</f>
        <v>270000000</v>
      </c>
      <c r="AH75" s="662">
        <f>AG75+ASSETS!JD81</f>
        <v>285000000</v>
      </c>
      <c r="AI75" s="662">
        <f>AH75+ASSETS!JE81</f>
        <v>300000000</v>
      </c>
      <c r="AJ75" s="662">
        <f>AI75+ASSETS!JF81</f>
        <v>315000000</v>
      </c>
      <c r="AK75" s="662">
        <f>AJ75+ASSETS!JG81</f>
        <v>330000000</v>
      </c>
      <c r="AL75" s="662">
        <f>AK75+ASSETS!JH81</f>
        <v>345000000</v>
      </c>
      <c r="AM75" s="662">
        <f>AL75+ASSETS!JI81</f>
        <v>360000000</v>
      </c>
      <c r="AN75" s="662">
        <f>AM75+ASSETS!JJ81</f>
        <v>375000000</v>
      </c>
      <c r="AO75" s="662">
        <f>AN75+ASSETS!JK81</f>
        <v>390000000</v>
      </c>
      <c r="AP75" s="662">
        <f>AO75+ASSETS!JL81</f>
        <v>405000000</v>
      </c>
      <c r="AQ75" s="662">
        <f>AP75+ASSETS!JM81</f>
        <v>420000000</v>
      </c>
      <c r="AR75" s="662">
        <f>AQ75+ASSETS!JN81</f>
        <v>435000000</v>
      </c>
      <c r="AS75" s="662">
        <f>AR75+ASSETS!JO81</f>
        <v>450000000</v>
      </c>
      <c r="AT75" s="662">
        <f>AS75+ASSETS!JP81</f>
        <v>465000000</v>
      </c>
      <c r="AU75" s="662">
        <f>AT75+ASSETS!JQ81</f>
        <v>480000000</v>
      </c>
      <c r="AV75" s="662">
        <f>AU75+ASSETS!JR81</f>
        <v>495000000</v>
      </c>
      <c r="AW75" s="662">
        <f>AV75+ASSETS!JS81</f>
        <v>510000000</v>
      </c>
      <c r="AX75" s="662">
        <f>AW75+ASSETS!JT81</f>
        <v>525000000</v>
      </c>
      <c r="AY75" s="662">
        <f>AX75+ASSETS!JU81</f>
        <v>540000000</v>
      </c>
      <c r="AZ75" s="662">
        <f>AY75+ASSETS!JV81</f>
        <v>555000000</v>
      </c>
      <c r="BA75" s="662">
        <f>AZ75+ASSETS!JW81</f>
        <v>570000000</v>
      </c>
      <c r="BB75" s="662">
        <f>BA75+ASSETS!JX81</f>
        <v>585000000</v>
      </c>
      <c r="BC75" s="662">
        <f>BB75+ASSETS!JY81</f>
        <v>600000000</v>
      </c>
      <c r="BD75" s="662">
        <f>BC75+ASSETS!JZ81</f>
        <v>615000000</v>
      </c>
      <c r="BE75" s="662">
        <f>BD75+ASSETS!KA81</f>
        <v>630000000</v>
      </c>
      <c r="BF75" s="662">
        <f>BE75+ASSETS!KB81</f>
        <v>645000000</v>
      </c>
      <c r="BG75" s="662">
        <f>BF75+ASSETS!KC81</f>
        <v>660000000</v>
      </c>
      <c r="BH75" s="662">
        <f>BG75+ASSETS!KD81</f>
        <v>675000000</v>
      </c>
      <c r="BI75" s="662">
        <f>BH75+ASSETS!KE81</f>
        <v>690000000</v>
      </c>
      <c r="BJ75" s="662">
        <f>BI75+ASSETS!KF81</f>
        <v>705000000</v>
      </c>
      <c r="BK75" s="662">
        <f>BJ75+ASSETS!KG81</f>
        <v>720000000</v>
      </c>
      <c r="BL75" s="417">
        <f t="shared" si="5"/>
        <v>17640000000</v>
      </c>
    </row>
    <row r="76" spans="1:64" x14ac:dyDescent="0.25">
      <c r="A76" s="820" t="s">
        <v>770</v>
      </c>
      <c r="B76" s="625"/>
      <c r="C76" s="662">
        <f>C77-C78</f>
        <v>2812065972.2222195</v>
      </c>
      <c r="D76" s="662">
        <f t="shared" ref="D76:BK76" si="32">D77-D78</f>
        <v>2775173611.1111088</v>
      </c>
      <c r="E76" s="662">
        <f t="shared" si="32"/>
        <v>2742708333.3333302</v>
      </c>
      <c r="F76" s="662">
        <f t="shared" si="32"/>
        <v>2713194444.4444408</v>
      </c>
      <c r="G76" s="662">
        <f t="shared" si="32"/>
        <v>2683680555.5555515</v>
      </c>
      <c r="H76" s="662">
        <f t="shared" si="32"/>
        <v>2654166666.6666622</v>
      </c>
      <c r="I76" s="662">
        <f t="shared" si="32"/>
        <v>2624652777.7777729</v>
      </c>
      <c r="J76" s="662">
        <f t="shared" si="32"/>
        <v>2595138888.8888836</v>
      </c>
      <c r="K76" s="662">
        <f t="shared" si="32"/>
        <v>2565624999.9999943</v>
      </c>
      <c r="L76" s="662">
        <f t="shared" si="32"/>
        <v>2536111111.111105</v>
      </c>
      <c r="M76" s="662">
        <f t="shared" si="32"/>
        <v>2506597222.2222157</v>
      </c>
      <c r="N76" s="662">
        <f t="shared" si="32"/>
        <v>2477083333.3333263</v>
      </c>
      <c r="O76" s="662">
        <f t="shared" si="32"/>
        <v>2447569444.444437</v>
      </c>
      <c r="P76" s="662">
        <f t="shared" si="32"/>
        <v>2418055555.5555477</v>
      </c>
      <c r="Q76" s="662">
        <f t="shared" si="32"/>
        <v>2392968749.9999924</v>
      </c>
      <c r="R76" s="662">
        <f t="shared" si="32"/>
        <v>2370833333.3333263</v>
      </c>
      <c r="S76" s="662">
        <f t="shared" si="32"/>
        <v>2348697916.6666603</v>
      </c>
      <c r="T76" s="662">
        <f t="shared" si="32"/>
        <v>2326562499.9999943</v>
      </c>
      <c r="U76" s="662">
        <f t="shared" si="32"/>
        <v>2304427083.3333282</v>
      </c>
      <c r="V76" s="662">
        <f t="shared" si="32"/>
        <v>2282291666.6666622</v>
      </c>
      <c r="W76" s="662">
        <f t="shared" si="32"/>
        <v>2260156249.9999962</v>
      </c>
      <c r="X76" s="662">
        <f t="shared" si="32"/>
        <v>2238020833.3333302</v>
      </c>
      <c r="Y76" s="662">
        <f t="shared" si="32"/>
        <v>2215885416.6666641</v>
      </c>
      <c r="Z76" s="662">
        <f t="shared" si="32"/>
        <v>2193749999.9999981</v>
      </c>
      <c r="AA76" s="662">
        <f t="shared" si="32"/>
        <v>2171614583.3333321</v>
      </c>
      <c r="AB76" s="662">
        <f t="shared" si="32"/>
        <v>2149479166.666666</v>
      </c>
      <c r="AC76" s="662">
        <f t="shared" si="32"/>
        <v>2131770833.3333321</v>
      </c>
      <c r="AD76" s="662">
        <f t="shared" si="32"/>
        <v>2117013888.8888874</v>
      </c>
      <c r="AE76" s="662">
        <f t="shared" si="32"/>
        <v>2102256944.4444427</v>
      </c>
      <c r="AF76" s="662">
        <f t="shared" si="32"/>
        <v>2087499999.9999981</v>
      </c>
      <c r="AG76" s="662">
        <f t="shared" si="32"/>
        <v>2072743055.5555534</v>
      </c>
      <c r="AH76" s="662">
        <f t="shared" si="32"/>
        <v>2057986111.1111088</v>
      </c>
      <c r="AI76" s="662">
        <f t="shared" si="32"/>
        <v>2043229166.6666641</v>
      </c>
      <c r="AJ76" s="662">
        <f t="shared" si="32"/>
        <v>2028472222.2222195</v>
      </c>
      <c r="AK76" s="662">
        <f t="shared" si="32"/>
        <v>2013715277.7777748</v>
      </c>
      <c r="AL76" s="662">
        <f t="shared" si="32"/>
        <v>1998958333.3333302</v>
      </c>
      <c r="AM76" s="662">
        <f t="shared" si="32"/>
        <v>1984201388.8888855</v>
      </c>
      <c r="AN76" s="662">
        <f t="shared" si="32"/>
        <v>1969444444.4444408</v>
      </c>
      <c r="AO76" s="662">
        <f t="shared" si="32"/>
        <v>1959114583.3333302</v>
      </c>
      <c r="AP76" s="662">
        <f t="shared" si="32"/>
        <v>1951736111.1111088</v>
      </c>
      <c r="AQ76" s="662">
        <f t="shared" si="32"/>
        <v>1944357638.8888874</v>
      </c>
      <c r="AR76" s="662">
        <f t="shared" si="32"/>
        <v>1936979166.666666</v>
      </c>
      <c r="AS76" s="662">
        <f t="shared" si="32"/>
        <v>1929600694.4444447</v>
      </c>
      <c r="AT76" s="662">
        <f t="shared" si="32"/>
        <v>1922222222.2222233</v>
      </c>
      <c r="AU76" s="662">
        <f t="shared" si="32"/>
        <v>1914843750.0000019</v>
      </c>
      <c r="AV76" s="662">
        <f t="shared" si="32"/>
        <v>1907465277.7777805</v>
      </c>
      <c r="AW76" s="662">
        <f t="shared" si="32"/>
        <v>1900086805.5555592</v>
      </c>
      <c r="AX76" s="662">
        <f t="shared" si="32"/>
        <v>1892708333.3333378</v>
      </c>
      <c r="AY76" s="662">
        <f t="shared" si="32"/>
        <v>1885329861.1111164</v>
      </c>
      <c r="AZ76" s="662">
        <f t="shared" si="32"/>
        <v>1877951388.888895</v>
      </c>
      <c r="BA76" s="662">
        <f t="shared" si="32"/>
        <v>1875000000.0000057</v>
      </c>
      <c r="BB76" s="662">
        <f t="shared" si="32"/>
        <v>1875000000.0000057</v>
      </c>
      <c r="BC76" s="662">
        <f t="shared" si="32"/>
        <v>1875000000.0000057</v>
      </c>
      <c r="BD76" s="662">
        <f t="shared" si="32"/>
        <v>1875000000.0000057</v>
      </c>
      <c r="BE76" s="662">
        <f t="shared" si="32"/>
        <v>1875000000.0000057</v>
      </c>
      <c r="BF76" s="662">
        <f t="shared" si="32"/>
        <v>1875000000.0000057</v>
      </c>
      <c r="BG76" s="662">
        <f t="shared" si="32"/>
        <v>1875000000.0000057</v>
      </c>
      <c r="BH76" s="662">
        <f t="shared" si="32"/>
        <v>1875000000.0000057</v>
      </c>
      <c r="BI76" s="662">
        <f t="shared" si="32"/>
        <v>1875000000.0000057</v>
      </c>
      <c r="BJ76" s="662">
        <f t="shared" si="32"/>
        <v>1875000000.0000057</v>
      </c>
      <c r="BK76" s="662">
        <f t="shared" si="32"/>
        <v>1875000000.0000057</v>
      </c>
      <c r="BL76" s="417">
        <f t="shared" si="5"/>
        <v>132061197916.66658</v>
      </c>
    </row>
    <row r="77" spans="1:64" x14ac:dyDescent="0.25">
      <c r="A77" s="174" t="s">
        <v>765</v>
      </c>
      <c r="B77" s="166"/>
      <c r="C77" s="662">
        <f>ASSETS!CY91</f>
        <v>12500000000</v>
      </c>
      <c r="D77" s="662">
        <f>C77+ASSETS!HZ91</f>
        <v>12500000000</v>
      </c>
      <c r="E77" s="662">
        <f>D77+ASSETS!IA91</f>
        <v>12500000000</v>
      </c>
      <c r="F77" s="662">
        <f>E77+ASSETS!IB91</f>
        <v>12500000000</v>
      </c>
      <c r="G77" s="662">
        <f>F77+ASSETS!IC91</f>
        <v>12500000000</v>
      </c>
      <c r="H77" s="662">
        <f>G77+ASSETS!ID91</f>
        <v>12500000000</v>
      </c>
      <c r="I77" s="662">
        <f>H77+ASSETS!IE91</f>
        <v>12500000000</v>
      </c>
      <c r="J77" s="662">
        <f>I77+ASSETS!IF91</f>
        <v>12500000000</v>
      </c>
      <c r="K77" s="662">
        <f>J77+ASSETS!IG91</f>
        <v>12500000000</v>
      </c>
      <c r="L77" s="662">
        <f>K77+ASSETS!IH91</f>
        <v>12500000000</v>
      </c>
      <c r="M77" s="662">
        <f>L77+ASSETS!II91</f>
        <v>12500000000</v>
      </c>
      <c r="N77" s="662">
        <f>M77+ASSETS!IJ91</f>
        <v>12500000000</v>
      </c>
      <c r="O77" s="662">
        <f>N77+ASSETS!IK91</f>
        <v>12500000000</v>
      </c>
      <c r="P77" s="662">
        <f>O77+ASSETS!IL91</f>
        <v>12500000000</v>
      </c>
      <c r="Q77" s="662">
        <f>P77+ASSETS!IM91</f>
        <v>12500000000</v>
      </c>
      <c r="R77" s="662">
        <f>Q77+ASSETS!IN91</f>
        <v>12500000000</v>
      </c>
      <c r="S77" s="662">
        <f>R77+ASSETS!IO91</f>
        <v>12500000000</v>
      </c>
      <c r="T77" s="662">
        <f>S77+ASSETS!IP91</f>
        <v>12500000000</v>
      </c>
      <c r="U77" s="662">
        <f>T77+ASSETS!IQ91</f>
        <v>12500000000</v>
      </c>
      <c r="V77" s="662">
        <f>U77+ASSETS!IR91</f>
        <v>12500000000</v>
      </c>
      <c r="W77" s="662">
        <f>V77+ASSETS!IS91</f>
        <v>12500000000</v>
      </c>
      <c r="X77" s="662">
        <f>W77+ASSETS!IT91</f>
        <v>12500000000</v>
      </c>
      <c r="Y77" s="662">
        <f>X77+ASSETS!IU91</f>
        <v>12500000000</v>
      </c>
      <c r="Z77" s="662">
        <f>Y77+ASSETS!IV91</f>
        <v>12500000000</v>
      </c>
      <c r="AA77" s="662">
        <f>Z77+ASSETS!IW91</f>
        <v>12500000000</v>
      </c>
      <c r="AB77" s="662">
        <f>AA77+ASSETS!IX91</f>
        <v>12500000000</v>
      </c>
      <c r="AC77" s="662">
        <f>AB77+ASSETS!IY91</f>
        <v>12500000000</v>
      </c>
      <c r="AD77" s="662">
        <f>AC77+ASSETS!IZ91</f>
        <v>12500000000</v>
      </c>
      <c r="AE77" s="662">
        <f>AD77+ASSETS!JA91</f>
        <v>12500000000</v>
      </c>
      <c r="AF77" s="662">
        <f>AE77+ASSETS!JB91</f>
        <v>12500000000</v>
      </c>
      <c r="AG77" s="662">
        <f>AF77+ASSETS!JC91</f>
        <v>12500000000</v>
      </c>
      <c r="AH77" s="662">
        <f>AG77+ASSETS!JD91</f>
        <v>12500000000</v>
      </c>
      <c r="AI77" s="662">
        <f>AH77+ASSETS!JE91</f>
        <v>12500000000</v>
      </c>
      <c r="AJ77" s="662">
        <f>AI77+ASSETS!JF91</f>
        <v>12500000000</v>
      </c>
      <c r="AK77" s="662">
        <f>AJ77+ASSETS!JG91</f>
        <v>12500000000</v>
      </c>
      <c r="AL77" s="662">
        <f>AK77+ASSETS!JH91</f>
        <v>12500000000</v>
      </c>
      <c r="AM77" s="662">
        <f>AL77+ASSETS!JI91</f>
        <v>12500000000</v>
      </c>
      <c r="AN77" s="662">
        <f>AM77+ASSETS!JJ91</f>
        <v>12500000000</v>
      </c>
      <c r="AO77" s="662">
        <f>AN77+ASSETS!JK91</f>
        <v>12500000000</v>
      </c>
      <c r="AP77" s="662">
        <f>AO77+ASSETS!JL91</f>
        <v>12500000000</v>
      </c>
      <c r="AQ77" s="662">
        <f>AP77+ASSETS!JM91</f>
        <v>12500000000</v>
      </c>
      <c r="AR77" s="662">
        <f>AQ77+ASSETS!JN91</f>
        <v>12500000000</v>
      </c>
      <c r="AS77" s="662">
        <f>AR77+ASSETS!JO91</f>
        <v>12500000000</v>
      </c>
      <c r="AT77" s="662">
        <f>AS77+ASSETS!JP91</f>
        <v>12500000000</v>
      </c>
      <c r="AU77" s="662">
        <f>AT77+ASSETS!JQ91</f>
        <v>12500000000</v>
      </c>
      <c r="AV77" s="662">
        <f>AU77+ASSETS!JR91</f>
        <v>12500000000</v>
      </c>
      <c r="AW77" s="662">
        <f>AV77+ASSETS!JS91</f>
        <v>12500000000</v>
      </c>
      <c r="AX77" s="662">
        <f>AW77+ASSETS!JT91</f>
        <v>12500000000</v>
      </c>
      <c r="AY77" s="662">
        <f>AX77+ASSETS!JU91</f>
        <v>12500000000</v>
      </c>
      <c r="AZ77" s="662">
        <f>AY77+ASSETS!JV91</f>
        <v>12500000000</v>
      </c>
      <c r="BA77" s="662">
        <f>AZ77+ASSETS!JW91</f>
        <v>12500000000</v>
      </c>
      <c r="BB77" s="662">
        <f>BA77+ASSETS!JX91</f>
        <v>12500000000</v>
      </c>
      <c r="BC77" s="662">
        <f>BB77+ASSETS!JY91</f>
        <v>12500000000</v>
      </c>
      <c r="BD77" s="662">
        <f>BC77+ASSETS!JZ91</f>
        <v>12500000000</v>
      </c>
      <c r="BE77" s="662">
        <f>BD77+ASSETS!KA91</f>
        <v>12500000000</v>
      </c>
      <c r="BF77" s="662">
        <f>BE77+ASSETS!KB91</f>
        <v>12500000000</v>
      </c>
      <c r="BG77" s="662">
        <f>BF77+ASSETS!KC91</f>
        <v>12500000000</v>
      </c>
      <c r="BH77" s="662">
        <f>BG77+ASSETS!KD91</f>
        <v>12500000000</v>
      </c>
      <c r="BI77" s="662">
        <f>BH77+ASSETS!KE91</f>
        <v>12500000000</v>
      </c>
      <c r="BJ77" s="662">
        <f>BI77+ASSETS!KF91</f>
        <v>12500000000</v>
      </c>
      <c r="BK77" s="662">
        <f>BJ77+ASSETS!KG91</f>
        <v>12500000000</v>
      </c>
      <c r="BL77" s="417">
        <f t="shared" si="5"/>
        <v>762500000000</v>
      </c>
    </row>
    <row r="78" spans="1:64" x14ac:dyDescent="0.25">
      <c r="A78" s="174" t="s">
        <v>769</v>
      </c>
      <c r="B78" s="166"/>
      <c r="C78" s="662">
        <f>SUM(ASSETS!CY122:HY122)</f>
        <v>9687934027.7777805</v>
      </c>
      <c r="D78" s="662">
        <f>C78+ASSETS!HZ122</f>
        <v>9724826388.8888912</v>
      </c>
      <c r="E78" s="662">
        <f>D78+ASSETS!IA122</f>
        <v>9757291666.6666698</v>
      </c>
      <c r="F78" s="662">
        <f>E78+ASSETS!IB122</f>
        <v>9786805555.5555592</v>
      </c>
      <c r="G78" s="662">
        <f>F78+ASSETS!IC122</f>
        <v>9816319444.4444485</v>
      </c>
      <c r="H78" s="662">
        <f>G78+ASSETS!ID122</f>
        <v>9845833333.3333378</v>
      </c>
      <c r="I78" s="662">
        <f>H78+ASSETS!IE122</f>
        <v>9875347222.2222271</v>
      </c>
      <c r="J78" s="662">
        <f>I78+ASSETS!IF122</f>
        <v>9904861111.1111164</v>
      </c>
      <c r="K78" s="662">
        <f>J78+ASSETS!IG122</f>
        <v>9934375000.0000057</v>
      </c>
      <c r="L78" s="662">
        <f>K78+ASSETS!IH122</f>
        <v>9963888888.888895</v>
      </c>
      <c r="M78" s="662">
        <f>L78+ASSETS!II122</f>
        <v>9993402777.7777843</v>
      </c>
      <c r="N78" s="662">
        <f>M78+ASSETS!IJ122</f>
        <v>10022916666.666674</v>
      </c>
      <c r="O78" s="662">
        <f>N78+ASSETS!IK122</f>
        <v>10052430555.555563</v>
      </c>
      <c r="P78" s="662">
        <f>O78+ASSETS!IL122</f>
        <v>10081944444.444452</v>
      </c>
      <c r="Q78" s="662">
        <f>P78+ASSETS!IM122</f>
        <v>10107031250.000008</v>
      </c>
      <c r="R78" s="662">
        <f>Q78+ASSETS!IN122</f>
        <v>10129166666.666674</v>
      </c>
      <c r="S78" s="662">
        <f>R78+ASSETS!IO122</f>
        <v>10151302083.33334</v>
      </c>
      <c r="T78" s="662">
        <f>S78+ASSETS!IP122</f>
        <v>10173437500.000006</v>
      </c>
      <c r="U78" s="662">
        <f>T78+ASSETS!IQ122</f>
        <v>10195572916.666672</v>
      </c>
      <c r="V78" s="662">
        <f>U78+ASSETS!IR122</f>
        <v>10217708333.333338</v>
      </c>
      <c r="W78" s="662">
        <f>V78+ASSETS!IS122</f>
        <v>10239843750.000004</v>
      </c>
      <c r="X78" s="662">
        <f>W78+ASSETS!IT122</f>
        <v>10261979166.66667</v>
      </c>
      <c r="Y78" s="662">
        <f>X78+ASSETS!IU122</f>
        <v>10284114583.333336</v>
      </c>
      <c r="Z78" s="662">
        <f>Y78+ASSETS!IV122</f>
        <v>10306250000.000002</v>
      </c>
      <c r="AA78" s="662">
        <f>Z78+ASSETS!IW122</f>
        <v>10328385416.666668</v>
      </c>
      <c r="AB78" s="662">
        <f>AA78+ASSETS!IX122</f>
        <v>10350520833.333334</v>
      </c>
      <c r="AC78" s="662">
        <f>AB78+ASSETS!IY122</f>
        <v>10368229166.666668</v>
      </c>
      <c r="AD78" s="662">
        <f>AC78+ASSETS!IZ122</f>
        <v>10382986111.111113</v>
      </c>
      <c r="AE78" s="662">
        <f>AD78+ASSETS!JA122</f>
        <v>10397743055.555557</v>
      </c>
      <c r="AF78" s="662">
        <f>AE78+ASSETS!JB122</f>
        <v>10412500000.000002</v>
      </c>
      <c r="AG78" s="662">
        <f>AF78+ASSETS!JC122</f>
        <v>10427256944.444447</v>
      </c>
      <c r="AH78" s="662">
        <f>AG78+ASSETS!JD122</f>
        <v>10442013888.888891</v>
      </c>
      <c r="AI78" s="662">
        <f>AH78+ASSETS!JE122</f>
        <v>10456770833.333336</v>
      </c>
      <c r="AJ78" s="662">
        <f>AI78+ASSETS!JF122</f>
        <v>10471527777.777781</v>
      </c>
      <c r="AK78" s="662">
        <f>AJ78+ASSETS!JG122</f>
        <v>10486284722.222225</v>
      </c>
      <c r="AL78" s="662">
        <f>AK78+ASSETS!JH122</f>
        <v>10501041666.66667</v>
      </c>
      <c r="AM78" s="662">
        <f>AL78+ASSETS!JI122</f>
        <v>10515798611.111115</v>
      </c>
      <c r="AN78" s="662">
        <f>AM78+ASSETS!JJ122</f>
        <v>10530555555.555559</v>
      </c>
      <c r="AO78" s="662">
        <f>AN78+ASSETS!JK122</f>
        <v>10540885416.66667</v>
      </c>
      <c r="AP78" s="662">
        <f>AO78+ASSETS!JL122</f>
        <v>10548263888.888891</v>
      </c>
      <c r="AQ78" s="662">
        <f>AP78+ASSETS!JM122</f>
        <v>10555642361.111113</v>
      </c>
      <c r="AR78" s="662">
        <f>AQ78+ASSETS!JN122</f>
        <v>10563020833.333334</v>
      </c>
      <c r="AS78" s="662">
        <f>AR78+ASSETS!JO122</f>
        <v>10570399305.555555</v>
      </c>
      <c r="AT78" s="662">
        <f>AS78+ASSETS!JP122</f>
        <v>10577777777.777777</v>
      </c>
      <c r="AU78" s="662">
        <f>AT78+ASSETS!JQ122</f>
        <v>10585156249.999998</v>
      </c>
      <c r="AV78" s="662">
        <f>AU78+ASSETS!JR122</f>
        <v>10592534722.222219</v>
      </c>
      <c r="AW78" s="662">
        <f>AV78+ASSETS!JS122</f>
        <v>10599913194.444441</v>
      </c>
      <c r="AX78" s="662">
        <f>AW78+ASSETS!JT122</f>
        <v>10607291666.666662</v>
      </c>
      <c r="AY78" s="662">
        <f>AX78+ASSETS!JU122</f>
        <v>10614670138.888884</v>
      </c>
      <c r="AZ78" s="662">
        <f>AY78+ASSETS!JV122</f>
        <v>10622048611.111105</v>
      </c>
      <c r="BA78" s="662">
        <f>AZ78+ASSETS!JW122</f>
        <v>10624999999.999994</v>
      </c>
      <c r="BB78" s="662">
        <f>BA78+ASSETS!JX122</f>
        <v>10624999999.999994</v>
      </c>
      <c r="BC78" s="662">
        <f>BB78+ASSETS!JY122</f>
        <v>10624999999.999994</v>
      </c>
      <c r="BD78" s="662">
        <f>BC78+ASSETS!JZ122</f>
        <v>10624999999.999994</v>
      </c>
      <c r="BE78" s="662">
        <f>BD78+ASSETS!KA122</f>
        <v>10624999999.999994</v>
      </c>
      <c r="BF78" s="662">
        <f>BE78+ASSETS!KB122</f>
        <v>10624999999.999994</v>
      </c>
      <c r="BG78" s="662">
        <f>BF78+ASSETS!KC122</f>
        <v>10624999999.999994</v>
      </c>
      <c r="BH78" s="662">
        <f>BG78+ASSETS!KD122</f>
        <v>10624999999.999994</v>
      </c>
      <c r="BI78" s="662">
        <f>BH78+ASSETS!KE122</f>
        <v>10624999999.999994</v>
      </c>
      <c r="BJ78" s="662">
        <f>BI78+ASSETS!KF122</f>
        <v>10624999999.999994</v>
      </c>
      <c r="BK78" s="662">
        <f>BJ78+ASSETS!KG122</f>
        <v>10624999999.999994</v>
      </c>
      <c r="BL78" s="417">
        <f t="shared" si="5"/>
        <v>630438802083.33337</v>
      </c>
    </row>
    <row r="79" spans="1:64" s="167" customFormat="1" x14ac:dyDescent="0.25">
      <c r="A79" s="822" t="s">
        <v>828</v>
      </c>
      <c r="B79" s="629"/>
      <c r="C79" s="662">
        <f>C80-C81</f>
        <v>75000000.000000238</v>
      </c>
      <c r="D79" s="662">
        <f>D80-D81</f>
        <v>75000000.000000238</v>
      </c>
      <c r="E79" s="662">
        <f t="shared" ref="E79:BK79" si="33">E80-E81</f>
        <v>75000000.000000238</v>
      </c>
      <c r="F79" s="662">
        <f t="shared" si="33"/>
        <v>75000000.000000238</v>
      </c>
      <c r="G79" s="662">
        <f t="shared" si="33"/>
        <v>75000000.000000238</v>
      </c>
      <c r="H79" s="662">
        <f t="shared" si="33"/>
        <v>75000000.000000238</v>
      </c>
      <c r="I79" s="662">
        <f t="shared" si="33"/>
        <v>75000000.000000238</v>
      </c>
      <c r="J79" s="662">
        <f t="shared" si="33"/>
        <v>75000000.000000238</v>
      </c>
      <c r="K79" s="662">
        <f t="shared" si="33"/>
        <v>75000000.000000238</v>
      </c>
      <c r="L79" s="662">
        <f t="shared" si="33"/>
        <v>75000000.000000238</v>
      </c>
      <c r="M79" s="662">
        <f t="shared" si="33"/>
        <v>75000000.000000238</v>
      </c>
      <c r="N79" s="662">
        <f t="shared" si="33"/>
        <v>75000000.000000238</v>
      </c>
      <c r="O79" s="662">
        <f t="shared" si="33"/>
        <v>75000000.000000238</v>
      </c>
      <c r="P79" s="662">
        <f t="shared" si="33"/>
        <v>75000000.000000238</v>
      </c>
      <c r="Q79" s="662">
        <f t="shared" si="33"/>
        <v>75000000.000000238</v>
      </c>
      <c r="R79" s="662">
        <f t="shared" si="33"/>
        <v>75000000.000000238</v>
      </c>
      <c r="S79" s="662">
        <f t="shared" si="33"/>
        <v>75000000.000000238</v>
      </c>
      <c r="T79" s="662">
        <f t="shared" si="33"/>
        <v>75000000.000000238</v>
      </c>
      <c r="U79" s="662">
        <f t="shared" si="33"/>
        <v>75000000.000000238</v>
      </c>
      <c r="V79" s="662">
        <f t="shared" si="33"/>
        <v>75000000.000000238</v>
      </c>
      <c r="W79" s="662">
        <f t="shared" si="33"/>
        <v>75000000.000000238</v>
      </c>
      <c r="X79" s="662">
        <f t="shared" si="33"/>
        <v>75000000.000000238</v>
      </c>
      <c r="Y79" s="662">
        <f t="shared" si="33"/>
        <v>75000000.000000238</v>
      </c>
      <c r="Z79" s="662">
        <f t="shared" si="33"/>
        <v>75000000.000000238</v>
      </c>
      <c r="AA79" s="662">
        <f t="shared" si="33"/>
        <v>75000000.000000238</v>
      </c>
      <c r="AB79" s="662">
        <f t="shared" si="33"/>
        <v>75000000.000000238</v>
      </c>
      <c r="AC79" s="662">
        <f t="shared" si="33"/>
        <v>75000000.000000238</v>
      </c>
      <c r="AD79" s="662">
        <f t="shared" si="33"/>
        <v>75000000.000000238</v>
      </c>
      <c r="AE79" s="662">
        <f t="shared" si="33"/>
        <v>75000000.000000238</v>
      </c>
      <c r="AF79" s="662">
        <f t="shared" si="33"/>
        <v>75000000.000000238</v>
      </c>
      <c r="AG79" s="662">
        <f t="shared" si="33"/>
        <v>75000000.000000238</v>
      </c>
      <c r="AH79" s="662">
        <f t="shared" si="33"/>
        <v>75000000.000000238</v>
      </c>
      <c r="AI79" s="662">
        <f t="shared" si="33"/>
        <v>75000000.000000238</v>
      </c>
      <c r="AJ79" s="662">
        <f t="shared" si="33"/>
        <v>75000000.000000238</v>
      </c>
      <c r="AK79" s="662">
        <f t="shared" si="33"/>
        <v>75000000.000000238</v>
      </c>
      <c r="AL79" s="662">
        <f t="shared" si="33"/>
        <v>75000000.000000238</v>
      </c>
      <c r="AM79" s="662">
        <f t="shared" si="33"/>
        <v>75000000.000000238</v>
      </c>
      <c r="AN79" s="662">
        <f t="shared" si="33"/>
        <v>75000000.000000238</v>
      </c>
      <c r="AO79" s="662">
        <f t="shared" si="33"/>
        <v>75000000.000000238</v>
      </c>
      <c r="AP79" s="662">
        <f t="shared" si="33"/>
        <v>75000000.000000238</v>
      </c>
      <c r="AQ79" s="662">
        <f t="shared" si="33"/>
        <v>75000000.000000238</v>
      </c>
      <c r="AR79" s="662">
        <f t="shared" si="33"/>
        <v>75000000.000000238</v>
      </c>
      <c r="AS79" s="662">
        <f t="shared" si="33"/>
        <v>75000000.000000238</v>
      </c>
      <c r="AT79" s="662">
        <f t="shared" si="33"/>
        <v>75000000.000000238</v>
      </c>
      <c r="AU79" s="662">
        <f t="shared" si="33"/>
        <v>75000000.000000238</v>
      </c>
      <c r="AV79" s="662">
        <f t="shared" si="33"/>
        <v>75000000.000000238</v>
      </c>
      <c r="AW79" s="662">
        <f t="shared" si="33"/>
        <v>75000000.000000238</v>
      </c>
      <c r="AX79" s="662">
        <f t="shared" si="33"/>
        <v>75000000.000000238</v>
      </c>
      <c r="AY79" s="662">
        <f t="shared" si="33"/>
        <v>75000000.000000238</v>
      </c>
      <c r="AZ79" s="662">
        <f t="shared" si="33"/>
        <v>75000000.000000238</v>
      </c>
      <c r="BA79" s="662">
        <f t="shared" si="33"/>
        <v>75000000.000000238</v>
      </c>
      <c r="BB79" s="662">
        <f t="shared" si="33"/>
        <v>75000000.000000238</v>
      </c>
      <c r="BC79" s="662">
        <f t="shared" si="33"/>
        <v>75000000.000000238</v>
      </c>
      <c r="BD79" s="662">
        <f t="shared" si="33"/>
        <v>75000000.000000238</v>
      </c>
      <c r="BE79" s="662">
        <f t="shared" si="33"/>
        <v>75000000.000000238</v>
      </c>
      <c r="BF79" s="662">
        <f t="shared" si="33"/>
        <v>75000000.000000238</v>
      </c>
      <c r="BG79" s="662">
        <f t="shared" si="33"/>
        <v>75000000.000000238</v>
      </c>
      <c r="BH79" s="662">
        <f t="shared" si="33"/>
        <v>75000000.000000238</v>
      </c>
      <c r="BI79" s="662">
        <f t="shared" si="33"/>
        <v>75000000.000000238</v>
      </c>
      <c r="BJ79" s="662">
        <f t="shared" si="33"/>
        <v>75000000.000000238</v>
      </c>
      <c r="BK79" s="662">
        <f t="shared" si="33"/>
        <v>75000000.000000238</v>
      </c>
      <c r="BL79" s="417">
        <f t="shared" si="5"/>
        <v>4575000000.0000067</v>
      </c>
    </row>
    <row r="80" spans="1:64" x14ac:dyDescent="0.25">
      <c r="A80" s="174" t="s">
        <v>765</v>
      </c>
      <c r="B80" s="166"/>
      <c r="C80" s="662">
        <f>ASSETS!FB139</f>
        <v>500000000</v>
      </c>
      <c r="D80" s="662">
        <f>C80+ASSETS!HZ139</f>
        <v>500000000</v>
      </c>
      <c r="E80" s="662">
        <f>D80+ASSETS!IA139</f>
        <v>500000000</v>
      </c>
      <c r="F80" s="662">
        <f>E80+ASSETS!IB139</f>
        <v>500000000</v>
      </c>
      <c r="G80" s="662">
        <f>F80+ASSETS!IC139</f>
        <v>500000000</v>
      </c>
      <c r="H80" s="662">
        <f>G80+ASSETS!ID139</f>
        <v>500000000</v>
      </c>
      <c r="I80" s="662">
        <f>H80+ASSETS!IE139</f>
        <v>500000000</v>
      </c>
      <c r="J80" s="662">
        <f>I80+ASSETS!IF139</f>
        <v>500000000</v>
      </c>
      <c r="K80" s="662">
        <f>J80+ASSETS!IG139</f>
        <v>500000000</v>
      </c>
      <c r="L80" s="662">
        <f>K80+ASSETS!IH139</f>
        <v>500000000</v>
      </c>
      <c r="M80" s="662">
        <f>L80+ASSETS!II139</f>
        <v>500000000</v>
      </c>
      <c r="N80" s="662">
        <f>M80+ASSETS!IJ139</f>
        <v>500000000</v>
      </c>
      <c r="O80" s="662">
        <f>N80+ASSETS!IK139</f>
        <v>500000000</v>
      </c>
      <c r="P80" s="662">
        <f>O80+ASSETS!IL139</f>
        <v>500000000</v>
      </c>
      <c r="Q80" s="662">
        <f>P80+ASSETS!IM139</f>
        <v>500000000</v>
      </c>
      <c r="R80" s="662">
        <f>Q80+ASSETS!IN139</f>
        <v>500000000</v>
      </c>
      <c r="S80" s="662">
        <f>R80+ASSETS!IO139</f>
        <v>500000000</v>
      </c>
      <c r="T80" s="662">
        <f>S80+ASSETS!IP139</f>
        <v>500000000</v>
      </c>
      <c r="U80" s="662">
        <f>T80+ASSETS!IQ139</f>
        <v>500000000</v>
      </c>
      <c r="V80" s="662">
        <f>U80+ASSETS!IR139</f>
        <v>500000000</v>
      </c>
      <c r="W80" s="662">
        <f>V80+ASSETS!IS139</f>
        <v>500000000</v>
      </c>
      <c r="X80" s="662">
        <f>W80+ASSETS!IT139</f>
        <v>500000000</v>
      </c>
      <c r="Y80" s="662">
        <f>X80+ASSETS!IU139</f>
        <v>500000000</v>
      </c>
      <c r="Z80" s="662">
        <f>Y80+ASSETS!IV139</f>
        <v>500000000</v>
      </c>
      <c r="AA80" s="662">
        <f>Z80+ASSETS!IW139</f>
        <v>500000000</v>
      </c>
      <c r="AB80" s="662">
        <f>AA80+ASSETS!IX139</f>
        <v>500000000</v>
      </c>
      <c r="AC80" s="662">
        <f>AB80+ASSETS!IY139</f>
        <v>500000000</v>
      </c>
      <c r="AD80" s="662">
        <f>AC80+ASSETS!IZ139</f>
        <v>500000000</v>
      </c>
      <c r="AE80" s="662">
        <f>AD80+ASSETS!JA139</f>
        <v>500000000</v>
      </c>
      <c r="AF80" s="662">
        <f>AE80+ASSETS!JB139</f>
        <v>500000000</v>
      </c>
      <c r="AG80" s="662">
        <f>AF80+ASSETS!JC139</f>
        <v>500000000</v>
      </c>
      <c r="AH80" s="662">
        <f>AG80+ASSETS!JD139</f>
        <v>500000000</v>
      </c>
      <c r="AI80" s="662">
        <f>AH80+ASSETS!JE139</f>
        <v>500000000</v>
      </c>
      <c r="AJ80" s="662">
        <f>AI80+ASSETS!JF139</f>
        <v>500000000</v>
      </c>
      <c r="AK80" s="662">
        <f>AJ80+ASSETS!JG139</f>
        <v>500000000</v>
      </c>
      <c r="AL80" s="662">
        <f>AK80+ASSETS!JH139</f>
        <v>500000000</v>
      </c>
      <c r="AM80" s="662">
        <f>AL80+ASSETS!JI139</f>
        <v>500000000</v>
      </c>
      <c r="AN80" s="662">
        <f>AM80+ASSETS!JJ139</f>
        <v>500000000</v>
      </c>
      <c r="AO80" s="662">
        <f>AN80+ASSETS!JK139</f>
        <v>500000000</v>
      </c>
      <c r="AP80" s="662">
        <f>AO80+ASSETS!JL139</f>
        <v>500000000</v>
      </c>
      <c r="AQ80" s="662">
        <f>AP80+ASSETS!JM139</f>
        <v>500000000</v>
      </c>
      <c r="AR80" s="662">
        <f>AQ80+ASSETS!JN139</f>
        <v>500000000</v>
      </c>
      <c r="AS80" s="662">
        <f>AR80+ASSETS!JO139</f>
        <v>500000000</v>
      </c>
      <c r="AT80" s="662">
        <f>AS80+ASSETS!JP139</f>
        <v>500000000</v>
      </c>
      <c r="AU80" s="662">
        <f>AT80+ASSETS!JQ139</f>
        <v>500000000</v>
      </c>
      <c r="AV80" s="662">
        <f>AU80+ASSETS!JR139</f>
        <v>500000000</v>
      </c>
      <c r="AW80" s="662">
        <f>AV80+ASSETS!JS139</f>
        <v>500000000</v>
      </c>
      <c r="AX80" s="662">
        <f>AW80+ASSETS!JT139</f>
        <v>500000000</v>
      </c>
      <c r="AY80" s="662">
        <f>AX80+ASSETS!JU139</f>
        <v>500000000</v>
      </c>
      <c r="AZ80" s="662">
        <f>AY80+ASSETS!JV139</f>
        <v>500000000</v>
      </c>
      <c r="BA80" s="662">
        <f>AZ80+ASSETS!JW139</f>
        <v>500000000</v>
      </c>
      <c r="BB80" s="662">
        <f>BA80+ASSETS!JX139</f>
        <v>500000000</v>
      </c>
      <c r="BC80" s="662">
        <f>BB80+ASSETS!JY139</f>
        <v>500000000</v>
      </c>
      <c r="BD80" s="662">
        <f>BC80+ASSETS!JZ139</f>
        <v>500000000</v>
      </c>
      <c r="BE80" s="662">
        <f>BD80+ASSETS!KA139</f>
        <v>500000000</v>
      </c>
      <c r="BF80" s="662">
        <f>BE80+ASSETS!KB139</f>
        <v>500000000</v>
      </c>
      <c r="BG80" s="662">
        <f>BF80+ASSETS!KC139</f>
        <v>500000000</v>
      </c>
      <c r="BH80" s="662">
        <f>BG80+ASSETS!KD139</f>
        <v>500000000</v>
      </c>
      <c r="BI80" s="662">
        <f>BH80+ASSETS!KE139</f>
        <v>500000000</v>
      </c>
      <c r="BJ80" s="662">
        <f>BI80+ASSETS!KF139</f>
        <v>500000000</v>
      </c>
      <c r="BK80" s="662">
        <f>BJ80+ASSETS!KG139</f>
        <v>500000000</v>
      </c>
      <c r="BL80" s="417">
        <f t="shared" si="5"/>
        <v>30500000000</v>
      </c>
    </row>
    <row r="81" spans="1:64" x14ac:dyDescent="0.25">
      <c r="A81" s="174" t="s">
        <v>769</v>
      </c>
      <c r="B81" s="166"/>
      <c r="C81" s="662">
        <f>SUM(ASSETS!FB149:HJ149)</f>
        <v>424999999.99999976</v>
      </c>
      <c r="D81" s="662">
        <f>C81+ASSETS!HZ149</f>
        <v>424999999.99999976</v>
      </c>
      <c r="E81" s="662">
        <f>D81+ASSETS!IA149</f>
        <v>424999999.99999976</v>
      </c>
      <c r="F81" s="662">
        <f>E81+ASSETS!IB149</f>
        <v>424999999.99999976</v>
      </c>
      <c r="G81" s="662">
        <f>F81+ASSETS!IC149</f>
        <v>424999999.99999976</v>
      </c>
      <c r="H81" s="662">
        <f>G81+ASSETS!ID149</f>
        <v>424999999.99999976</v>
      </c>
      <c r="I81" s="662">
        <f>H81+ASSETS!IE149</f>
        <v>424999999.99999976</v>
      </c>
      <c r="J81" s="662">
        <f>I81+ASSETS!IF149</f>
        <v>424999999.99999976</v>
      </c>
      <c r="K81" s="662">
        <f>J81+ASSETS!IG149</f>
        <v>424999999.99999976</v>
      </c>
      <c r="L81" s="662">
        <f>K81+ASSETS!IH149</f>
        <v>424999999.99999976</v>
      </c>
      <c r="M81" s="662">
        <f>L81+ASSETS!II149</f>
        <v>424999999.99999976</v>
      </c>
      <c r="N81" s="662">
        <f>M81+ASSETS!IJ149</f>
        <v>424999999.99999976</v>
      </c>
      <c r="O81" s="662">
        <f>N81+ASSETS!IK149</f>
        <v>424999999.99999976</v>
      </c>
      <c r="P81" s="662">
        <f>O81+ASSETS!IL149</f>
        <v>424999999.99999976</v>
      </c>
      <c r="Q81" s="662">
        <f>P81+ASSETS!IM149</f>
        <v>424999999.99999976</v>
      </c>
      <c r="R81" s="662">
        <f>Q81+ASSETS!IN149</f>
        <v>424999999.99999976</v>
      </c>
      <c r="S81" s="662">
        <f>R81+ASSETS!IO149</f>
        <v>424999999.99999976</v>
      </c>
      <c r="T81" s="662">
        <f>S81+ASSETS!IP149</f>
        <v>424999999.99999976</v>
      </c>
      <c r="U81" s="662">
        <f>T81+ASSETS!IQ149</f>
        <v>424999999.99999976</v>
      </c>
      <c r="V81" s="662">
        <f>U81+ASSETS!IR149</f>
        <v>424999999.99999976</v>
      </c>
      <c r="W81" s="662">
        <f>V81+ASSETS!IS149</f>
        <v>424999999.99999976</v>
      </c>
      <c r="X81" s="662">
        <f>W81+ASSETS!IT149</f>
        <v>424999999.99999976</v>
      </c>
      <c r="Y81" s="662">
        <f>X81+ASSETS!IU149</f>
        <v>424999999.99999976</v>
      </c>
      <c r="Z81" s="662">
        <f>Y81+ASSETS!IV149</f>
        <v>424999999.99999976</v>
      </c>
      <c r="AA81" s="662">
        <f>Z81+ASSETS!IW149</f>
        <v>424999999.99999976</v>
      </c>
      <c r="AB81" s="662">
        <f>AA81+ASSETS!IX149</f>
        <v>424999999.99999976</v>
      </c>
      <c r="AC81" s="662">
        <f>AB81+ASSETS!IY149</f>
        <v>424999999.99999976</v>
      </c>
      <c r="AD81" s="662">
        <f>AC81+ASSETS!IZ149</f>
        <v>424999999.99999976</v>
      </c>
      <c r="AE81" s="662">
        <f>AD81+ASSETS!JA149</f>
        <v>424999999.99999976</v>
      </c>
      <c r="AF81" s="662">
        <f>AE81+ASSETS!JB149</f>
        <v>424999999.99999976</v>
      </c>
      <c r="AG81" s="662">
        <f>AF81+ASSETS!JC149</f>
        <v>424999999.99999976</v>
      </c>
      <c r="AH81" s="662">
        <f>AG81+ASSETS!JD149</f>
        <v>424999999.99999976</v>
      </c>
      <c r="AI81" s="662">
        <f>AH81+ASSETS!JE149</f>
        <v>424999999.99999976</v>
      </c>
      <c r="AJ81" s="662">
        <f>AI81+ASSETS!JF149</f>
        <v>424999999.99999976</v>
      </c>
      <c r="AK81" s="662">
        <f>AJ81+ASSETS!JG149</f>
        <v>424999999.99999976</v>
      </c>
      <c r="AL81" s="662">
        <f>AK81+ASSETS!JH149</f>
        <v>424999999.99999976</v>
      </c>
      <c r="AM81" s="662">
        <f>AL81+ASSETS!JI149</f>
        <v>424999999.99999976</v>
      </c>
      <c r="AN81" s="662">
        <f>AM81+ASSETS!JJ149</f>
        <v>424999999.99999976</v>
      </c>
      <c r="AO81" s="662">
        <f>AN81+ASSETS!JK149</f>
        <v>424999999.99999976</v>
      </c>
      <c r="AP81" s="662">
        <f>AO81+ASSETS!JL149</f>
        <v>424999999.99999976</v>
      </c>
      <c r="AQ81" s="662">
        <f>AP81+ASSETS!JM149</f>
        <v>424999999.99999976</v>
      </c>
      <c r="AR81" s="662">
        <f>AQ81+ASSETS!JN149</f>
        <v>424999999.99999976</v>
      </c>
      <c r="AS81" s="662">
        <f>AR81+ASSETS!JO149</f>
        <v>424999999.99999976</v>
      </c>
      <c r="AT81" s="662">
        <f>AS81+ASSETS!JP149</f>
        <v>424999999.99999976</v>
      </c>
      <c r="AU81" s="662">
        <f>AT81+ASSETS!JQ149</f>
        <v>424999999.99999976</v>
      </c>
      <c r="AV81" s="662">
        <f>AU81+ASSETS!JR149</f>
        <v>424999999.99999976</v>
      </c>
      <c r="AW81" s="662">
        <f>AV81+ASSETS!JS149</f>
        <v>424999999.99999976</v>
      </c>
      <c r="AX81" s="662">
        <f>AW81+ASSETS!JT149</f>
        <v>424999999.99999976</v>
      </c>
      <c r="AY81" s="662">
        <f>AX81+ASSETS!JU149</f>
        <v>424999999.99999976</v>
      </c>
      <c r="AZ81" s="662">
        <f>AY81+ASSETS!JV149</f>
        <v>424999999.99999976</v>
      </c>
      <c r="BA81" s="662">
        <f>AZ81+ASSETS!JW149</f>
        <v>424999999.99999976</v>
      </c>
      <c r="BB81" s="662">
        <f>BA81+ASSETS!JX149</f>
        <v>424999999.99999976</v>
      </c>
      <c r="BC81" s="662">
        <f>BB81+ASSETS!JY149</f>
        <v>424999999.99999976</v>
      </c>
      <c r="BD81" s="662">
        <f>BC81+ASSETS!JZ149</f>
        <v>424999999.99999976</v>
      </c>
      <c r="BE81" s="662">
        <f>BD81+ASSETS!KA149</f>
        <v>424999999.99999976</v>
      </c>
      <c r="BF81" s="662">
        <f>BE81+ASSETS!KB149</f>
        <v>424999999.99999976</v>
      </c>
      <c r="BG81" s="662">
        <f>BF81+ASSETS!KC149</f>
        <v>424999999.99999976</v>
      </c>
      <c r="BH81" s="662">
        <f>BG81+ASSETS!KD149</f>
        <v>424999999.99999976</v>
      </c>
      <c r="BI81" s="662">
        <f>BH81+ASSETS!KE149</f>
        <v>424999999.99999976</v>
      </c>
      <c r="BJ81" s="662">
        <f>BI81+ASSETS!KF149</f>
        <v>424999999.99999976</v>
      </c>
      <c r="BK81" s="662">
        <f>BJ81+ASSETS!KG149</f>
        <v>424999999.99999976</v>
      </c>
      <c r="BL81" s="417">
        <f t="shared" si="5"/>
        <v>25924999999.999996</v>
      </c>
    </row>
    <row r="82" spans="1:64" x14ac:dyDescent="0.25">
      <c r="A82" s="823" t="s">
        <v>1055</v>
      </c>
      <c r="B82" s="166"/>
      <c r="C82" s="662">
        <f>C83-C84</f>
        <v>0</v>
      </c>
      <c r="D82" s="662">
        <f t="shared" ref="D82:BK82" si="34">D83-D84</f>
        <v>0</v>
      </c>
      <c r="E82" s="662">
        <f t="shared" si="34"/>
        <v>0</v>
      </c>
      <c r="F82" s="662">
        <f t="shared" si="34"/>
        <v>0</v>
      </c>
      <c r="G82" s="662">
        <f t="shared" si="34"/>
        <v>2556775000</v>
      </c>
      <c r="H82" s="662">
        <f t="shared" si="34"/>
        <v>2495025000</v>
      </c>
      <c r="I82" s="662">
        <f t="shared" si="34"/>
        <v>2433275000</v>
      </c>
      <c r="J82" s="662">
        <f t="shared" si="34"/>
        <v>2371525000</v>
      </c>
      <c r="K82" s="662">
        <f t="shared" si="34"/>
        <v>2309775000</v>
      </c>
      <c r="L82" s="662">
        <f t="shared" si="34"/>
        <v>2248025000</v>
      </c>
      <c r="M82" s="662">
        <f t="shared" si="34"/>
        <v>2186275000</v>
      </c>
      <c r="N82" s="662">
        <f t="shared" si="34"/>
        <v>2124525000</v>
      </c>
      <c r="O82" s="662">
        <f t="shared" si="34"/>
        <v>2062775000</v>
      </c>
      <c r="P82" s="662">
        <f t="shared" si="34"/>
        <v>2001025000</v>
      </c>
      <c r="Q82" s="662">
        <f t="shared" si="34"/>
        <v>1939275000</v>
      </c>
      <c r="R82" s="662">
        <f t="shared" si="34"/>
        <v>1877525000</v>
      </c>
      <c r="S82" s="662">
        <f t="shared" si="34"/>
        <v>1830183333.3333335</v>
      </c>
      <c r="T82" s="662">
        <f t="shared" si="34"/>
        <v>1789016666.6666667</v>
      </c>
      <c r="U82" s="662">
        <f t="shared" si="34"/>
        <v>1747850000</v>
      </c>
      <c r="V82" s="662">
        <f t="shared" si="34"/>
        <v>1706683333.3333335</v>
      </c>
      <c r="W82" s="662">
        <f t="shared" si="34"/>
        <v>1665516666.666667</v>
      </c>
      <c r="X82" s="662">
        <f t="shared" si="34"/>
        <v>1624350000.0000002</v>
      </c>
      <c r="Y82" s="662">
        <f t="shared" si="34"/>
        <v>1583183333.3333335</v>
      </c>
      <c r="Z82" s="662">
        <f t="shared" si="34"/>
        <v>1542016666.666667</v>
      </c>
      <c r="AA82" s="662">
        <f t="shared" si="34"/>
        <v>1500850000.0000002</v>
      </c>
      <c r="AB82" s="662">
        <f t="shared" si="34"/>
        <v>1459683333.3333335</v>
      </c>
      <c r="AC82" s="662">
        <f t="shared" si="34"/>
        <v>1418516666.6666667</v>
      </c>
      <c r="AD82" s="662">
        <f t="shared" si="34"/>
        <v>1377350000</v>
      </c>
      <c r="AE82" s="662">
        <f t="shared" si="34"/>
        <v>1336183333.3333333</v>
      </c>
      <c r="AF82" s="662">
        <f t="shared" si="34"/>
        <v>1295016666.6666665</v>
      </c>
      <c r="AG82" s="662">
        <f t="shared" si="34"/>
        <v>1253849999.9999998</v>
      </c>
      <c r="AH82" s="662">
        <f t="shared" si="34"/>
        <v>1212683333.333333</v>
      </c>
      <c r="AI82" s="662">
        <f t="shared" si="34"/>
        <v>1171516666.6666663</v>
      </c>
      <c r="AJ82" s="662">
        <f t="shared" si="34"/>
        <v>1130349999.9999995</v>
      </c>
      <c r="AK82" s="662">
        <f t="shared" si="34"/>
        <v>1089183333.3333328</v>
      </c>
      <c r="AL82" s="662">
        <f t="shared" si="34"/>
        <v>1048016666.666666</v>
      </c>
      <c r="AM82" s="662">
        <f t="shared" si="34"/>
        <v>1006849999.9999993</v>
      </c>
      <c r="AN82" s="662">
        <f t="shared" si="34"/>
        <v>965683333.33333254</v>
      </c>
      <c r="AO82" s="662">
        <f t="shared" si="34"/>
        <v>924516666.66666579</v>
      </c>
      <c r="AP82" s="662">
        <f t="shared" si="34"/>
        <v>883349999.99999905</v>
      </c>
      <c r="AQ82" s="662">
        <f t="shared" si="34"/>
        <v>849387499.99999905</v>
      </c>
      <c r="AR82" s="662">
        <f t="shared" si="34"/>
        <v>818512499.99999905</v>
      </c>
      <c r="AS82" s="662">
        <f t="shared" si="34"/>
        <v>787637499.99999905</v>
      </c>
      <c r="AT82" s="662">
        <f t="shared" si="34"/>
        <v>756762499.99999905</v>
      </c>
      <c r="AU82" s="662">
        <f t="shared" si="34"/>
        <v>725887499.99999905</v>
      </c>
      <c r="AV82" s="662">
        <f t="shared" si="34"/>
        <v>695012499.99999905</v>
      </c>
      <c r="AW82" s="662">
        <f t="shared" si="34"/>
        <v>664137499.99999905</v>
      </c>
      <c r="AX82" s="662">
        <f t="shared" si="34"/>
        <v>633262499.99999905</v>
      </c>
      <c r="AY82" s="662">
        <f t="shared" si="34"/>
        <v>602387499.99999905</v>
      </c>
      <c r="AZ82" s="662">
        <f t="shared" si="34"/>
        <v>571512499.99999905</v>
      </c>
      <c r="BA82" s="662">
        <f t="shared" si="34"/>
        <v>540637499.99999905</v>
      </c>
      <c r="BB82" s="662">
        <f t="shared" si="34"/>
        <v>509762499.99999905</v>
      </c>
      <c r="BC82" s="662">
        <f t="shared" si="34"/>
        <v>478887499.99999905</v>
      </c>
      <c r="BD82" s="662">
        <f t="shared" si="34"/>
        <v>448012499.99999905</v>
      </c>
      <c r="BE82" s="662">
        <f t="shared" si="34"/>
        <v>417137499.99999905</v>
      </c>
      <c r="BF82" s="662">
        <f t="shared" si="34"/>
        <v>386262499.99999905</v>
      </c>
      <c r="BG82" s="662">
        <f t="shared" si="34"/>
        <v>355387499.99999905</v>
      </c>
      <c r="BH82" s="662">
        <f t="shared" si="34"/>
        <v>324512499.99999905</v>
      </c>
      <c r="BI82" s="662">
        <f t="shared" si="34"/>
        <v>293637499.99999905</v>
      </c>
      <c r="BJ82" s="662">
        <f t="shared" si="34"/>
        <v>262762499.99999905</v>
      </c>
      <c r="BK82" s="662">
        <f t="shared" si="34"/>
        <v>231887499.99999905</v>
      </c>
      <c r="BL82" s="417">
        <f t="shared" si="5"/>
        <v>70521587500</v>
      </c>
    </row>
    <row r="83" spans="1:64" x14ac:dyDescent="0.25">
      <c r="A83" s="174" t="s">
        <v>765</v>
      </c>
      <c r="B83" s="166"/>
      <c r="C83" s="662">
        <v>0</v>
      </c>
      <c r="D83" s="662">
        <f>C83+ASSETS!HZ155</f>
        <v>0</v>
      </c>
      <c r="E83" s="662">
        <f>D83+ASSETS!IA155</f>
        <v>0</v>
      </c>
      <c r="F83" s="662">
        <f>E83+ASSETS!IB155</f>
        <v>0</v>
      </c>
      <c r="G83" s="662">
        <f>F83+ASSETS!IC155</f>
        <v>2600000000</v>
      </c>
      <c r="H83" s="662">
        <f>G83+ASSETS!ID155</f>
        <v>2600000000</v>
      </c>
      <c r="I83" s="662">
        <f>H83+ASSETS!IE155</f>
        <v>2600000000</v>
      </c>
      <c r="J83" s="662">
        <f>I83+ASSETS!IF155</f>
        <v>2600000000</v>
      </c>
      <c r="K83" s="662">
        <f>J83+ASSETS!IG155</f>
        <v>2600000000</v>
      </c>
      <c r="L83" s="662">
        <f>K83+ASSETS!IH155</f>
        <v>2600000000</v>
      </c>
      <c r="M83" s="662">
        <f>L83+ASSETS!II155</f>
        <v>2600000000</v>
      </c>
      <c r="N83" s="662">
        <f>M83+ASSETS!IJ155</f>
        <v>2600000000</v>
      </c>
      <c r="O83" s="662">
        <f>N83+ASSETS!IK155</f>
        <v>2600000000</v>
      </c>
      <c r="P83" s="662">
        <f>O83+ASSETS!IL155</f>
        <v>2600000000</v>
      </c>
      <c r="Q83" s="662">
        <f>P83+ASSETS!IM155</f>
        <v>2600000000</v>
      </c>
      <c r="R83" s="662">
        <f>Q83+ASSETS!IN155</f>
        <v>2600000000</v>
      </c>
      <c r="S83" s="662">
        <f>R83+ASSETS!IO155</f>
        <v>2600000000</v>
      </c>
      <c r="T83" s="662">
        <f>S83+ASSETS!IP155</f>
        <v>2600000000</v>
      </c>
      <c r="U83" s="662">
        <f>T83+ASSETS!IQ155</f>
        <v>2600000000</v>
      </c>
      <c r="V83" s="662">
        <f>U83+ASSETS!IR155</f>
        <v>2600000000</v>
      </c>
      <c r="W83" s="662">
        <f>V83+ASSETS!IS155</f>
        <v>2600000000</v>
      </c>
      <c r="X83" s="662">
        <f>W83+ASSETS!IT155</f>
        <v>2600000000</v>
      </c>
      <c r="Y83" s="662">
        <f>X83+ASSETS!IU155</f>
        <v>2600000000</v>
      </c>
      <c r="Z83" s="662">
        <f>Y83+ASSETS!IV155</f>
        <v>2600000000</v>
      </c>
      <c r="AA83" s="662">
        <f>Z83+ASSETS!IW155</f>
        <v>2600000000</v>
      </c>
      <c r="AB83" s="662">
        <f>AA83+ASSETS!IX155</f>
        <v>2600000000</v>
      </c>
      <c r="AC83" s="662">
        <f>AB83+ASSETS!IY155</f>
        <v>2600000000</v>
      </c>
      <c r="AD83" s="662">
        <f>AC83+ASSETS!IZ155</f>
        <v>2600000000</v>
      </c>
      <c r="AE83" s="662">
        <f>AD83+ASSETS!JA155</f>
        <v>2600000000</v>
      </c>
      <c r="AF83" s="662">
        <f>AE83+ASSETS!JB155</f>
        <v>2600000000</v>
      </c>
      <c r="AG83" s="662">
        <f>AF83+ASSETS!JC155</f>
        <v>2600000000</v>
      </c>
      <c r="AH83" s="662">
        <f>AG83+ASSETS!JD155</f>
        <v>2600000000</v>
      </c>
      <c r="AI83" s="662">
        <f>AH83+ASSETS!JE155</f>
        <v>2600000000</v>
      </c>
      <c r="AJ83" s="662">
        <f>AI83+ASSETS!JF155</f>
        <v>2600000000</v>
      </c>
      <c r="AK83" s="662">
        <f>AJ83+ASSETS!JG155</f>
        <v>2600000000</v>
      </c>
      <c r="AL83" s="662">
        <f>AK83+ASSETS!JH155</f>
        <v>2600000000</v>
      </c>
      <c r="AM83" s="662">
        <f>AL83+ASSETS!JI155</f>
        <v>2600000000</v>
      </c>
      <c r="AN83" s="662">
        <f>AM83+ASSETS!JJ155</f>
        <v>2600000000</v>
      </c>
      <c r="AO83" s="662">
        <f>AN83+ASSETS!JK155</f>
        <v>2600000000</v>
      </c>
      <c r="AP83" s="662">
        <f>AO83+ASSETS!JL155</f>
        <v>2600000000</v>
      </c>
      <c r="AQ83" s="662">
        <f>AP83+ASSETS!JM155</f>
        <v>2600000000</v>
      </c>
      <c r="AR83" s="662">
        <f>AQ83+ASSETS!JN155</f>
        <v>2600000000</v>
      </c>
      <c r="AS83" s="662">
        <f>AR83+ASSETS!JO155</f>
        <v>2600000000</v>
      </c>
      <c r="AT83" s="662">
        <f>AS83+ASSETS!JP155</f>
        <v>2600000000</v>
      </c>
      <c r="AU83" s="662">
        <f>AT83+ASSETS!JQ155</f>
        <v>2600000000</v>
      </c>
      <c r="AV83" s="662">
        <f>AU83+ASSETS!JR155</f>
        <v>2600000000</v>
      </c>
      <c r="AW83" s="662">
        <f>AV83+ASSETS!JS155</f>
        <v>2600000000</v>
      </c>
      <c r="AX83" s="662">
        <f>AW83+ASSETS!JT155</f>
        <v>2600000000</v>
      </c>
      <c r="AY83" s="662">
        <f>AX83+ASSETS!JU155</f>
        <v>2600000000</v>
      </c>
      <c r="AZ83" s="662">
        <f>AY83+ASSETS!JV155</f>
        <v>2600000000</v>
      </c>
      <c r="BA83" s="662">
        <f>AZ83+ASSETS!JW155</f>
        <v>2600000000</v>
      </c>
      <c r="BB83" s="662">
        <f>BA83+ASSETS!JX155</f>
        <v>2600000000</v>
      </c>
      <c r="BC83" s="662">
        <f>BB83+ASSETS!JY155</f>
        <v>2600000000</v>
      </c>
      <c r="BD83" s="662">
        <f>BC83+ASSETS!JZ155</f>
        <v>2600000000</v>
      </c>
      <c r="BE83" s="662">
        <f>BD83+ASSETS!KA155</f>
        <v>2600000000</v>
      </c>
      <c r="BF83" s="662">
        <f>BE83+ASSETS!KB155</f>
        <v>2600000000</v>
      </c>
      <c r="BG83" s="662">
        <f>BF83+ASSETS!KC155</f>
        <v>2600000000</v>
      </c>
      <c r="BH83" s="662">
        <f>BG83+ASSETS!KD155</f>
        <v>2600000000</v>
      </c>
      <c r="BI83" s="662">
        <f>BH83+ASSETS!KE155</f>
        <v>2600000000</v>
      </c>
      <c r="BJ83" s="662">
        <f>BI83+ASSETS!KF155</f>
        <v>2600000000</v>
      </c>
      <c r="BK83" s="662">
        <f>BJ83+ASSETS!KG155</f>
        <v>2600000000</v>
      </c>
      <c r="BL83" s="417">
        <f t="shared" si="5"/>
        <v>148200000000</v>
      </c>
    </row>
    <row r="84" spans="1:64" x14ac:dyDescent="0.25">
      <c r="A84" s="174" t="s">
        <v>769</v>
      </c>
      <c r="B84" s="166"/>
      <c r="C84" s="662">
        <v>0</v>
      </c>
      <c r="D84" s="662">
        <f>C84+ASSETS!HZ170</f>
        <v>0</v>
      </c>
      <c r="E84" s="662">
        <f>D84+ASSETS!IA170</f>
        <v>0</v>
      </c>
      <c r="F84" s="662">
        <f>E84+ASSETS!IB170</f>
        <v>0</v>
      </c>
      <c r="G84" s="662">
        <f>F84+ASSETS!IC170</f>
        <v>43225000</v>
      </c>
      <c r="H84" s="662">
        <f>G84+ASSETS!ID170</f>
        <v>104975000</v>
      </c>
      <c r="I84" s="662">
        <f>H84+ASSETS!IE170</f>
        <v>166725000</v>
      </c>
      <c r="J84" s="662">
        <f>I84+ASSETS!IF170</f>
        <v>228475000</v>
      </c>
      <c r="K84" s="662">
        <f>J84+ASSETS!IG170</f>
        <v>290225000</v>
      </c>
      <c r="L84" s="662">
        <f>K84+ASSETS!IH170</f>
        <v>351975000</v>
      </c>
      <c r="M84" s="662">
        <f>L84+ASSETS!II170</f>
        <v>413725000</v>
      </c>
      <c r="N84" s="662">
        <f>M84+ASSETS!IJ170</f>
        <v>475475000</v>
      </c>
      <c r="O84" s="662">
        <f>N84+ASSETS!IK170</f>
        <v>537225000</v>
      </c>
      <c r="P84" s="662">
        <f>O84+ASSETS!IL170</f>
        <v>598975000</v>
      </c>
      <c r="Q84" s="662">
        <f>P84+ASSETS!IM170</f>
        <v>660725000</v>
      </c>
      <c r="R84" s="662">
        <f>Q84+ASSETS!IN170</f>
        <v>722475000</v>
      </c>
      <c r="S84" s="662">
        <f>R84+ASSETS!IO170</f>
        <v>769816666.66666663</v>
      </c>
      <c r="T84" s="662">
        <f>S84+ASSETS!IP170</f>
        <v>810983333.33333325</v>
      </c>
      <c r="U84" s="662">
        <f>T84+ASSETS!IQ170</f>
        <v>852149999.99999988</v>
      </c>
      <c r="V84" s="662">
        <f>U84+ASSETS!IR170</f>
        <v>893316666.66666651</v>
      </c>
      <c r="W84" s="662">
        <f>V84+ASSETS!IS170</f>
        <v>934483333.33333313</v>
      </c>
      <c r="X84" s="662">
        <f>W84+ASSETS!IT170</f>
        <v>975649999.99999976</v>
      </c>
      <c r="Y84" s="662">
        <f>X84+ASSETS!IU170</f>
        <v>1016816666.6666664</v>
      </c>
      <c r="Z84" s="662">
        <f>Y84+ASSETS!IV170</f>
        <v>1057983333.333333</v>
      </c>
      <c r="AA84" s="662">
        <f>Z84+ASSETS!IW170</f>
        <v>1099149999.9999998</v>
      </c>
      <c r="AB84" s="662">
        <f>AA84+ASSETS!IX170</f>
        <v>1140316666.6666665</v>
      </c>
      <c r="AC84" s="662">
        <f>AB84+ASSETS!IY170</f>
        <v>1181483333.3333333</v>
      </c>
      <c r="AD84" s="662">
        <f>AC84+ASSETS!IZ170</f>
        <v>1222650000</v>
      </c>
      <c r="AE84" s="662">
        <f>AD84+ASSETS!JA170</f>
        <v>1263816666.6666667</v>
      </c>
      <c r="AF84" s="662">
        <f>AE84+ASSETS!JB170</f>
        <v>1304983333.3333335</v>
      </c>
      <c r="AG84" s="662">
        <f>AF84+ASSETS!JC170</f>
        <v>1346150000.0000002</v>
      </c>
      <c r="AH84" s="662">
        <f>AG84+ASSETS!JD170</f>
        <v>1387316666.666667</v>
      </c>
      <c r="AI84" s="662">
        <f>AH84+ASSETS!JE170</f>
        <v>1428483333.3333337</v>
      </c>
      <c r="AJ84" s="662">
        <f>AI84+ASSETS!JF170</f>
        <v>1469650000.0000005</v>
      </c>
      <c r="AK84" s="662">
        <f>AJ84+ASSETS!JG170</f>
        <v>1510816666.6666672</v>
      </c>
      <c r="AL84" s="662">
        <f>AK84+ASSETS!JH170</f>
        <v>1551983333.333334</v>
      </c>
      <c r="AM84" s="662">
        <f>AL84+ASSETS!JI170</f>
        <v>1593150000.0000007</v>
      </c>
      <c r="AN84" s="662">
        <f>AM84+ASSETS!JJ170</f>
        <v>1634316666.6666675</v>
      </c>
      <c r="AO84" s="662">
        <f>AN84+ASSETS!JK170</f>
        <v>1675483333.3333342</v>
      </c>
      <c r="AP84" s="662">
        <f>AO84+ASSETS!JL170</f>
        <v>1716650000.000001</v>
      </c>
      <c r="AQ84" s="662">
        <f>AP84+ASSETS!JM170</f>
        <v>1750612500.000001</v>
      </c>
      <c r="AR84" s="662">
        <f>AQ84+ASSETS!JN170</f>
        <v>1781487500.000001</v>
      </c>
      <c r="AS84" s="662">
        <f>AR84+ASSETS!JO170</f>
        <v>1812362500.000001</v>
      </c>
      <c r="AT84" s="662">
        <f>AS84+ASSETS!JP170</f>
        <v>1843237500.000001</v>
      </c>
      <c r="AU84" s="662">
        <f>AT84+ASSETS!JQ170</f>
        <v>1874112500.000001</v>
      </c>
      <c r="AV84" s="662">
        <f>AU84+ASSETS!JR170</f>
        <v>1904987500.000001</v>
      </c>
      <c r="AW84" s="662">
        <f>AV84+ASSETS!JS170</f>
        <v>1935862500.000001</v>
      </c>
      <c r="AX84" s="662">
        <f>AW84+ASSETS!JT170</f>
        <v>1966737500.000001</v>
      </c>
      <c r="AY84" s="662">
        <f>AX84+ASSETS!JU170</f>
        <v>1997612500.000001</v>
      </c>
      <c r="AZ84" s="662">
        <f>AY84+ASSETS!JV170</f>
        <v>2028487500.000001</v>
      </c>
      <c r="BA84" s="662">
        <f>AZ84+ASSETS!JW170</f>
        <v>2059362500.000001</v>
      </c>
      <c r="BB84" s="662">
        <f>BA84+ASSETS!JX170</f>
        <v>2090237500.000001</v>
      </c>
      <c r="BC84" s="662">
        <f>BB84+ASSETS!JY170</f>
        <v>2121112500.000001</v>
      </c>
      <c r="BD84" s="662">
        <f>BC84+ASSETS!JZ170</f>
        <v>2151987500.000001</v>
      </c>
      <c r="BE84" s="662">
        <f>BD84+ASSETS!KA170</f>
        <v>2182862500.000001</v>
      </c>
      <c r="BF84" s="662">
        <f>BE84+ASSETS!KB170</f>
        <v>2213737500.000001</v>
      </c>
      <c r="BG84" s="662">
        <f>BF84+ASSETS!KC170</f>
        <v>2244612500.000001</v>
      </c>
      <c r="BH84" s="662">
        <f>BG84+ASSETS!KD170</f>
        <v>2275487500.000001</v>
      </c>
      <c r="BI84" s="662">
        <f>BH84+ASSETS!KE170</f>
        <v>2306362500.000001</v>
      </c>
      <c r="BJ84" s="662">
        <f>BI84+ASSETS!KF170</f>
        <v>2337237500.000001</v>
      </c>
      <c r="BK84" s="662">
        <f>BJ84+ASSETS!KG170</f>
        <v>2368112500.000001</v>
      </c>
      <c r="BL84" s="417">
        <f t="shared" si="5"/>
        <v>77678412500.000015</v>
      </c>
    </row>
    <row r="85" spans="1:64" x14ac:dyDescent="0.25">
      <c r="A85" s="824" t="s">
        <v>1114</v>
      </c>
      <c r="B85" s="166"/>
      <c r="C85" s="662">
        <f>C86-C87</f>
        <v>0</v>
      </c>
      <c r="D85" s="662">
        <f t="shared" ref="D85:BK85" si="35">D86-D87</f>
        <v>0</v>
      </c>
      <c r="E85" s="662">
        <f t="shared" si="35"/>
        <v>0</v>
      </c>
      <c r="F85" s="662">
        <f t="shared" si="35"/>
        <v>0</v>
      </c>
      <c r="G85" s="662">
        <f t="shared" si="35"/>
        <v>0</v>
      </c>
      <c r="H85" s="662">
        <f t="shared" si="35"/>
        <v>0</v>
      </c>
      <c r="I85" s="662">
        <f t="shared" si="35"/>
        <v>0</v>
      </c>
      <c r="J85" s="662">
        <f t="shared" si="35"/>
        <v>0</v>
      </c>
      <c r="K85" s="662">
        <f t="shared" si="35"/>
        <v>0</v>
      </c>
      <c r="L85" s="662">
        <f t="shared" si="35"/>
        <v>0</v>
      </c>
      <c r="M85" s="662">
        <f t="shared" si="35"/>
        <v>0</v>
      </c>
      <c r="N85" s="662">
        <f t="shared" si="35"/>
        <v>0</v>
      </c>
      <c r="O85" s="662">
        <f t="shared" si="35"/>
        <v>0</v>
      </c>
      <c r="P85" s="662">
        <f t="shared" si="35"/>
        <v>2335312500</v>
      </c>
      <c r="Q85" s="662">
        <f t="shared" si="35"/>
        <v>2317687500</v>
      </c>
      <c r="R85" s="662">
        <f t="shared" si="35"/>
        <v>2300062500</v>
      </c>
      <c r="S85" s="662">
        <f t="shared" si="35"/>
        <v>2282437500</v>
      </c>
      <c r="T85" s="662">
        <f t="shared" si="35"/>
        <v>2264812500</v>
      </c>
      <c r="U85" s="662">
        <f t="shared" si="35"/>
        <v>2247187500</v>
      </c>
      <c r="V85" s="662">
        <f t="shared" si="35"/>
        <v>2229562500</v>
      </c>
      <c r="W85" s="662">
        <f t="shared" si="35"/>
        <v>2211937500</v>
      </c>
      <c r="X85" s="662">
        <f t="shared" si="35"/>
        <v>2194312500</v>
      </c>
      <c r="Y85" s="662">
        <f t="shared" si="35"/>
        <v>2176687500</v>
      </c>
      <c r="Z85" s="662">
        <f t="shared" si="35"/>
        <v>2159062500</v>
      </c>
      <c r="AA85" s="662">
        <f t="shared" si="35"/>
        <v>2141437500</v>
      </c>
      <c r="AB85" s="662">
        <f t="shared" si="35"/>
        <v>2123812500</v>
      </c>
      <c r="AC85" s="662">
        <f t="shared" si="35"/>
        <v>2106187500</v>
      </c>
      <c r="AD85" s="662">
        <f t="shared" si="35"/>
        <v>2088562500</v>
      </c>
      <c r="AE85" s="662">
        <f t="shared" si="35"/>
        <v>2070937500</v>
      </c>
      <c r="AF85" s="662">
        <f t="shared" si="35"/>
        <v>2053312500</v>
      </c>
      <c r="AG85" s="662">
        <f t="shared" si="35"/>
        <v>2035687500</v>
      </c>
      <c r="AH85" s="662">
        <f t="shared" si="35"/>
        <v>2018062500</v>
      </c>
      <c r="AI85" s="662">
        <f t="shared" si="35"/>
        <v>2000437500</v>
      </c>
      <c r="AJ85" s="662">
        <f t="shared" si="35"/>
        <v>1982812500</v>
      </c>
      <c r="AK85" s="662">
        <f t="shared" si="35"/>
        <v>1965187500</v>
      </c>
      <c r="AL85" s="662">
        <f t="shared" si="35"/>
        <v>1947562500</v>
      </c>
      <c r="AM85" s="662">
        <f t="shared" si="35"/>
        <v>1929937500</v>
      </c>
      <c r="AN85" s="662">
        <f t="shared" si="35"/>
        <v>1912312500</v>
      </c>
      <c r="AO85" s="662">
        <f t="shared" si="35"/>
        <v>1894687500</v>
      </c>
      <c r="AP85" s="662">
        <f t="shared" si="35"/>
        <v>1877062500</v>
      </c>
      <c r="AQ85" s="662">
        <f t="shared" si="35"/>
        <v>1859437500</v>
      </c>
      <c r="AR85" s="662">
        <f t="shared" si="35"/>
        <v>1841812500</v>
      </c>
      <c r="AS85" s="662">
        <f t="shared" si="35"/>
        <v>1824187500</v>
      </c>
      <c r="AT85" s="662">
        <f t="shared" si="35"/>
        <v>1806562500</v>
      </c>
      <c r="AU85" s="662">
        <f t="shared" si="35"/>
        <v>1788937500</v>
      </c>
      <c r="AV85" s="662">
        <f t="shared" si="35"/>
        <v>1771312500</v>
      </c>
      <c r="AW85" s="662">
        <f t="shared" si="35"/>
        <v>1753687500</v>
      </c>
      <c r="AX85" s="662">
        <f t="shared" si="35"/>
        <v>1736062500</v>
      </c>
      <c r="AY85" s="662">
        <f t="shared" si="35"/>
        <v>1718437500</v>
      </c>
      <c r="AZ85" s="662">
        <f t="shared" si="35"/>
        <v>1700812500</v>
      </c>
      <c r="BA85" s="662">
        <f t="shared" si="35"/>
        <v>1683187500</v>
      </c>
      <c r="BB85" s="662">
        <f t="shared" si="35"/>
        <v>1665562500</v>
      </c>
      <c r="BC85" s="662">
        <f t="shared" si="35"/>
        <v>1647937500</v>
      </c>
      <c r="BD85" s="662">
        <f t="shared" si="35"/>
        <v>1630312500</v>
      </c>
      <c r="BE85" s="662">
        <f t="shared" si="35"/>
        <v>1612687500</v>
      </c>
      <c r="BF85" s="662">
        <f t="shared" si="35"/>
        <v>1595062500</v>
      </c>
      <c r="BG85" s="662">
        <f t="shared" si="35"/>
        <v>1577437500</v>
      </c>
      <c r="BH85" s="662">
        <f t="shared" si="35"/>
        <v>1559812500</v>
      </c>
      <c r="BI85" s="662">
        <f t="shared" si="35"/>
        <v>1542187500</v>
      </c>
      <c r="BJ85" s="662">
        <f t="shared" si="35"/>
        <v>1524562500</v>
      </c>
      <c r="BK85" s="662">
        <f t="shared" si="35"/>
        <v>1506937500</v>
      </c>
      <c r="BL85" s="417">
        <f t="shared" si="5"/>
        <v>92214000000</v>
      </c>
    </row>
    <row r="86" spans="1:64" x14ac:dyDescent="0.25">
      <c r="A86" s="174" t="s">
        <v>765</v>
      </c>
      <c r="B86" s="166"/>
      <c r="C86" s="662">
        <v>0</v>
      </c>
      <c r="D86" s="662">
        <f>C86+ASSETS!HZ176</f>
        <v>0</v>
      </c>
      <c r="E86" s="662">
        <f>D86+ASSETS!IA176</f>
        <v>0</v>
      </c>
      <c r="F86" s="662">
        <f>E86+ASSETS!IB176</f>
        <v>0</v>
      </c>
      <c r="G86" s="662">
        <f>F86+ASSETS!IC176</f>
        <v>0</v>
      </c>
      <c r="H86" s="662">
        <f>G86+ASSETS!ID176</f>
        <v>0</v>
      </c>
      <c r="I86" s="662">
        <f>H86+ASSETS!IE176</f>
        <v>0</v>
      </c>
      <c r="J86" s="662">
        <f>I86+ASSETS!IF176</f>
        <v>0</v>
      </c>
      <c r="K86" s="662">
        <f>J86+ASSETS!IG176</f>
        <v>0</v>
      </c>
      <c r="L86" s="662">
        <f>K86+ASSETS!IH176</f>
        <v>0</v>
      </c>
      <c r="M86" s="662">
        <f>L86+ASSETS!II176</f>
        <v>0</v>
      </c>
      <c r="N86" s="662">
        <f>M86+ASSETS!IJ176</f>
        <v>0</v>
      </c>
      <c r="O86" s="662">
        <f>N86+ASSETS!IK176</f>
        <v>0</v>
      </c>
      <c r="P86" s="662">
        <f>O86+ASSETS!IL176</f>
        <v>2350000000</v>
      </c>
      <c r="Q86" s="662">
        <f>P86+ASSETS!IM176</f>
        <v>2350000000</v>
      </c>
      <c r="R86" s="662">
        <f>Q86+ASSETS!IN176</f>
        <v>2350000000</v>
      </c>
      <c r="S86" s="662">
        <f>R86+ASSETS!IO176</f>
        <v>2350000000</v>
      </c>
      <c r="T86" s="662">
        <f>S86+ASSETS!IP176</f>
        <v>2350000000</v>
      </c>
      <c r="U86" s="662">
        <f>T86+ASSETS!IQ176</f>
        <v>2350000000</v>
      </c>
      <c r="V86" s="662">
        <f>U86+ASSETS!IR176</f>
        <v>2350000000</v>
      </c>
      <c r="W86" s="662">
        <f>V86+ASSETS!IS176</f>
        <v>2350000000</v>
      </c>
      <c r="X86" s="662">
        <f>W86+ASSETS!IT176</f>
        <v>2350000000</v>
      </c>
      <c r="Y86" s="662">
        <f>X86+ASSETS!IU176</f>
        <v>2350000000</v>
      </c>
      <c r="Z86" s="662">
        <f>Y86+ASSETS!IV176</f>
        <v>2350000000</v>
      </c>
      <c r="AA86" s="662">
        <f>Z86+ASSETS!IW176</f>
        <v>2350000000</v>
      </c>
      <c r="AB86" s="662">
        <f>AA86+ASSETS!IX176</f>
        <v>2350000000</v>
      </c>
      <c r="AC86" s="662">
        <f>AB86+ASSETS!IY176</f>
        <v>2350000000</v>
      </c>
      <c r="AD86" s="662">
        <f>AC86+ASSETS!IZ176</f>
        <v>2350000000</v>
      </c>
      <c r="AE86" s="662">
        <f>AD86+ASSETS!JA176</f>
        <v>2350000000</v>
      </c>
      <c r="AF86" s="662">
        <f>AE86+ASSETS!JB176</f>
        <v>2350000000</v>
      </c>
      <c r="AG86" s="662">
        <f>AF86+ASSETS!JC176</f>
        <v>2350000000</v>
      </c>
      <c r="AH86" s="662">
        <f>AG86+ASSETS!JD176</f>
        <v>2350000000</v>
      </c>
      <c r="AI86" s="662">
        <f>AH86+ASSETS!JE176</f>
        <v>2350000000</v>
      </c>
      <c r="AJ86" s="662">
        <f>AI86+ASSETS!JF176</f>
        <v>2350000000</v>
      </c>
      <c r="AK86" s="662">
        <f>AJ86+ASSETS!JG176</f>
        <v>2350000000</v>
      </c>
      <c r="AL86" s="662">
        <f>AK86+ASSETS!JH176</f>
        <v>2350000000</v>
      </c>
      <c r="AM86" s="662">
        <f>AL86+ASSETS!JI176</f>
        <v>2350000000</v>
      </c>
      <c r="AN86" s="662">
        <f>AM86+ASSETS!JJ176</f>
        <v>2350000000</v>
      </c>
      <c r="AO86" s="662">
        <f>AN86+ASSETS!JK176</f>
        <v>2350000000</v>
      </c>
      <c r="AP86" s="662">
        <f>AO86+ASSETS!JL176</f>
        <v>2350000000</v>
      </c>
      <c r="AQ86" s="662">
        <f>AP86+ASSETS!JM176</f>
        <v>2350000000</v>
      </c>
      <c r="AR86" s="662">
        <f>AQ86+ASSETS!JN176</f>
        <v>2350000000</v>
      </c>
      <c r="AS86" s="662">
        <f>AR86+ASSETS!JO176</f>
        <v>2350000000</v>
      </c>
      <c r="AT86" s="662">
        <f>AS86+ASSETS!JP176</f>
        <v>2350000000</v>
      </c>
      <c r="AU86" s="662">
        <f>AT86+ASSETS!JQ176</f>
        <v>2350000000</v>
      </c>
      <c r="AV86" s="662">
        <f>AU86+ASSETS!JR176</f>
        <v>2350000000</v>
      </c>
      <c r="AW86" s="662">
        <f>AV86+ASSETS!JS176</f>
        <v>2350000000</v>
      </c>
      <c r="AX86" s="662">
        <f>AW86+ASSETS!JT176</f>
        <v>2350000000</v>
      </c>
      <c r="AY86" s="662">
        <f>AX86+ASSETS!JU176</f>
        <v>2350000000</v>
      </c>
      <c r="AZ86" s="662">
        <f>AY86+ASSETS!JV176</f>
        <v>2350000000</v>
      </c>
      <c r="BA86" s="662">
        <f>AZ86+ASSETS!JW176</f>
        <v>2350000000</v>
      </c>
      <c r="BB86" s="662">
        <f>BA86+ASSETS!JX176</f>
        <v>2350000000</v>
      </c>
      <c r="BC86" s="662">
        <f>BB86+ASSETS!JY176</f>
        <v>2350000000</v>
      </c>
      <c r="BD86" s="662">
        <f>BC86+ASSETS!JZ176</f>
        <v>2350000000</v>
      </c>
      <c r="BE86" s="662">
        <f>BD86+ASSETS!KA176</f>
        <v>2350000000</v>
      </c>
      <c r="BF86" s="662">
        <f>BE86+ASSETS!KB176</f>
        <v>2350000000</v>
      </c>
      <c r="BG86" s="662">
        <f>BF86+ASSETS!KC176</f>
        <v>2350000000</v>
      </c>
      <c r="BH86" s="662">
        <f>BG86+ASSETS!KD176</f>
        <v>2350000000</v>
      </c>
      <c r="BI86" s="662">
        <f>BH86+ASSETS!KE176</f>
        <v>2350000000</v>
      </c>
      <c r="BJ86" s="662">
        <f>BI86+ASSETS!KF176</f>
        <v>2350000000</v>
      </c>
      <c r="BK86" s="662">
        <f>BJ86+ASSETS!KG176</f>
        <v>2350000000</v>
      </c>
      <c r="BL86" s="417">
        <f t="shared" si="5"/>
        <v>112800000000</v>
      </c>
    </row>
    <row r="87" spans="1:64" ht="16.5" thickBot="1" x14ac:dyDescent="0.3">
      <c r="A87" s="174" t="s">
        <v>769</v>
      </c>
      <c r="B87" s="166"/>
      <c r="C87" s="662">
        <v>0</v>
      </c>
      <c r="D87" s="662">
        <f>C87+ASSETS!HZ184</f>
        <v>0</v>
      </c>
      <c r="E87" s="662">
        <f>D87+ASSETS!IA184</f>
        <v>0</v>
      </c>
      <c r="F87" s="662">
        <f>E87+ASSETS!IB184</f>
        <v>0</v>
      </c>
      <c r="G87" s="662">
        <f>F87+ASSETS!IC184</f>
        <v>0</v>
      </c>
      <c r="H87" s="662">
        <f>G87+ASSETS!ID184</f>
        <v>0</v>
      </c>
      <c r="I87" s="662">
        <f>H87+ASSETS!IE184</f>
        <v>0</v>
      </c>
      <c r="J87" s="662">
        <f>I87+ASSETS!IF184</f>
        <v>0</v>
      </c>
      <c r="K87" s="662">
        <f>J87+ASSETS!IG184</f>
        <v>0</v>
      </c>
      <c r="L87" s="662">
        <f>K87+ASSETS!IH184</f>
        <v>0</v>
      </c>
      <c r="M87" s="662">
        <f>L87+ASSETS!II184</f>
        <v>0</v>
      </c>
      <c r="N87" s="662">
        <f>M87+ASSETS!IJ184</f>
        <v>0</v>
      </c>
      <c r="O87" s="662">
        <f>N87+ASSETS!IK184</f>
        <v>0</v>
      </c>
      <c r="P87" s="662">
        <f>O87+ASSETS!IL184</f>
        <v>14687500</v>
      </c>
      <c r="Q87" s="662">
        <f>P87+ASSETS!IM184</f>
        <v>32312500</v>
      </c>
      <c r="R87" s="662">
        <f>Q87+ASSETS!IN184</f>
        <v>49937500</v>
      </c>
      <c r="S87" s="662">
        <f>R87+ASSETS!IO184</f>
        <v>67562500</v>
      </c>
      <c r="T87" s="662">
        <f>S87+ASSETS!IP184</f>
        <v>85187500</v>
      </c>
      <c r="U87" s="662">
        <f>T87+ASSETS!IQ184</f>
        <v>102812500</v>
      </c>
      <c r="V87" s="662">
        <f>U87+ASSETS!IR184</f>
        <v>120437500</v>
      </c>
      <c r="W87" s="662">
        <f>V87+ASSETS!IS184</f>
        <v>138062500</v>
      </c>
      <c r="X87" s="662">
        <f>W87+ASSETS!IT184</f>
        <v>155687500</v>
      </c>
      <c r="Y87" s="662">
        <f>X87+ASSETS!IU184</f>
        <v>173312500</v>
      </c>
      <c r="Z87" s="662">
        <f>Y87+ASSETS!IV184</f>
        <v>190937500</v>
      </c>
      <c r="AA87" s="662">
        <f>Z87+ASSETS!IW184</f>
        <v>208562500</v>
      </c>
      <c r="AB87" s="662">
        <f>AA87+ASSETS!IX184</f>
        <v>226187500</v>
      </c>
      <c r="AC87" s="662">
        <f>AB87+ASSETS!IY184</f>
        <v>243812500</v>
      </c>
      <c r="AD87" s="662">
        <f>AC87+ASSETS!IZ184</f>
        <v>261437500</v>
      </c>
      <c r="AE87" s="662">
        <f>AD87+ASSETS!JA184</f>
        <v>279062500</v>
      </c>
      <c r="AF87" s="662">
        <f>AE87+ASSETS!JB184</f>
        <v>296687500</v>
      </c>
      <c r="AG87" s="662">
        <f>AF87+ASSETS!JC184</f>
        <v>314312500</v>
      </c>
      <c r="AH87" s="662">
        <f>AG87+ASSETS!JD184</f>
        <v>331937500</v>
      </c>
      <c r="AI87" s="662">
        <f>AH87+ASSETS!JE184</f>
        <v>349562500</v>
      </c>
      <c r="AJ87" s="662">
        <f>AI87+ASSETS!JF184</f>
        <v>367187500</v>
      </c>
      <c r="AK87" s="662">
        <f>AJ87+ASSETS!JG184</f>
        <v>384812500</v>
      </c>
      <c r="AL87" s="662">
        <f>AK87+ASSETS!JH184</f>
        <v>402437500</v>
      </c>
      <c r="AM87" s="662">
        <f>AL87+ASSETS!JI184</f>
        <v>420062500</v>
      </c>
      <c r="AN87" s="662">
        <f>AM87+ASSETS!JJ184</f>
        <v>437687500</v>
      </c>
      <c r="AO87" s="662">
        <f>AN87+ASSETS!JK184</f>
        <v>455312500</v>
      </c>
      <c r="AP87" s="662">
        <f>AO87+ASSETS!JL184</f>
        <v>472937500</v>
      </c>
      <c r="AQ87" s="662">
        <f>AP87+ASSETS!JM184</f>
        <v>490562500</v>
      </c>
      <c r="AR87" s="662">
        <f>AQ87+ASSETS!JN184</f>
        <v>508187500</v>
      </c>
      <c r="AS87" s="662">
        <f>AR87+ASSETS!JO184</f>
        <v>525812500</v>
      </c>
      <c r="AT87" s="662">
        <f>AS87+ASSETS!JP184</f>
        <v>543437500</v>
      </c>
      <c r="AU87" s="662">
        <f>AT87+ASSETS!JQ184</f>
        <v>561062500</v>
      </c>
      <c r="AV87" s="662">
        <f>AU87+ASSETS!JR184</f>
        <v>578687500</v>
      </c>
      <c r="AW87" s="662">
        <f>AV87+ASSETS!JS184</f>
        <v>596312500</v>
      </c>
      <c r="AX87" s="662">
        <f>AW87+ASSETS!JT184</f>
        <v>613937500</v>
      </c>
      <c r="AY87" s="662">
        <f>AX87+ASSETS!JU184</f>
        <v>631562500</v>
      </c>
      <c r="AZ87" s="662">
        <f>AY87+ASSETS!JV184</f>
        <v>649187500</v>
      </c>
      <c r="BA87" s="662">
        <f>AZ87+ASSETS!JW184</f>
        <v>666812500</v>
      </c>
      <c r="BB87" s="662">
        <f>BA87+ASSETS!JX184</f>
        <v>684437500</v>
      </c>
      <c r="BC87" s="662">
        <f>BB87+ASSETS!JY184</f>
        <v>702062500</v>
      </c>
      <c r="BD87" s="662">
        <f>BC87+ASSETS!JZ184</f>
        <v>719687500</v>
      </c>
      <c r="BE87" s="662">
        <f>BD87+ASSETS!KA184</f>
        <v>737312500</v>
      </c>
      <c r="BF87" s="662">
        <f>BE87+ASSETS!KB184</f>
        <v>754937500</v>
      </c>
      <c r="BG87" s="662">
        <f>BF87+ASSETS!KC184</f>
        <v>772562500</v>
      </c>
      <c r="BH87" s="662">
        <f>BG87+ASSETS!KD184</f>
        <v>790187500</v>
      </c>
      <c r="BI87" s="662">
        <f>BH87+ASSETS!KE184</f>
        <v>807812500</v>
      </c>
      <c r="BJ87" s="662">
        <f>BI87+ASSETS!KF184</f>
        <v>825437500</v>
      </c>
      <c r="BK87" s="662">
        <f>BJ87+ASSETS!KG184</f>
        <v>843062500</v>
      </c>
      <c r="BL87" s="417">
        <f t="shared" si="5"/>
        <v>20586000000</v>
      </c>
    </row>
    <row r="88" spans="1:64" ht="16.5" thickBot="1" x14ac:dyDescent="0.3">
      <c r="A88" s="817" t="s">
        <v>771</v>
      </c>
      <c r="B88" s="172"/>
      <c r="C88" s="947">
        <f t="shared" ref="C88:AH88" si="36">C89+C163</f>
        <v>19000588935.885868</v>
      </c>
      <c r="D88" s="947">
        <f t="shared" si="36"/>
        <v>22881972344.00473</v>
      </c>
      <c r="E88" s="947">
        <f t="shared" si="36"/>
        <v>23541138646.112797</v>
      </c>
      <c r="F88" s="947">
        <f t="shared" si="36"/>
        <v>21921430506.22271</v>
      </c>
      <c r="G88" s="947">
        <f t="shared" si="36"/>
        <v>22308485545.861992</v>
      </c>
      <c r="H88" s="947">
        <f t="shared" si="36"/>
        <v>23043466518.955658</v>
      </c>
      <c r="I88" s="947">
        <f t="shared" si="36"/>
        <v>24331111879.128784</v>
      </c>
      <c r="J88" s="947">
        <f t="shared" si="36"/>
        <v>24601997128.515648</v>
      </c>
      <c r="K88" s="947">
        <f t="shared" si="36"/>
        <v>22466294699.156925</v>
      </c>
      <c r="L88" s="947">
        <f t="shared" si="36"/>
        <v>22719293239.991989</v>
      </c>
      <c r="M88" s="947">
        <f t="shared" si="36"/>
        <v>23774768657.182976</v>
      </c>
      <c r="N88" s="947">
        <f t="shared" si="36"/>
        <v>28805272469.630409</v>
      </c>
      <c r="O88" s="947">
        <f t="shared" si="36"/>
        <v>29576296084.973579</v>
      </c>
      <c r="P88" s="947">
        <f t="shared" si="36"/>
        <v>33630953196.382782</v>
      </c>
      <c r="Q88" s="947">
        <f t="shared" si="36"/>
        <v>34890940126.560547</v>
      </c>
      <c r="R88" s="947">
        <f t="shared" si="36"/>
        <v>32386518971.130051</v>
      </c>
      <c r="S88" s="947">
        <f t="shared" si="36"/>
        <v>29772588802.241364</v>
      </c>
      <c r="T88" s="947">
        <f t="shared" si="36"/>
        <v>33489399141.576519</v>
      </c>
      <c r="U88" s="947">
        <f t="shared" si="36"/>
        <v>35189977390.045761</v>
      </c>
      <c r="V88" s="947">
        <f t="shared" si="36"/>
        <v>34469025986.281128</v>
      </c>
      <c r="W88" s="947">
        <f t="shared" si="36"/>
        <v>32863197460.071449</v>
      </c>
      <c r="X88" s="947">
        <f t="shared" si="36"/>
        <v>33158658647.296589</v>
      </c>
      <c r="Y88" s="947">
        <f t="shared" si="36"/>
        <v>34673234698.898666</v>
      </c>
      <c r="Z88" s="947">
        <f t="shared" si="36"/>
        <v>35573100176.854088</v>
      </c>
      <c r="AA88" s="947">
        <f t="shared" si="36"/>
        <v>36746807653.734192</v>
      </c>
      <c r="AB88" s="947">
        <f t="shared" si="36"/>
        <v>36011152964.122787</v>
      </c>
      <c r="AC88" s="947">
        <f t="shared" si="36"/>
        <v>42291241826.946182</v>
      </c>
      <c r="AD88" s="947">
        <f t="shared" si="36"/>
        <v>37959938705.753578</v>
      </c>
      <c r="AE88" s="947">
        <f t="shared" si="36"/>
        <v>35807850654.555878</v>
      </c>
      <c r="AF88" s="947">
        <f t="shared" si="36"/>
        <v>37782887181.516006</v>
      </c>
      <c r="AG88" s="947">
        <f t="shared" si="36"/>
        <v>41124811802.772415</v>
      </c>
      <c r="AH88" s="947">
        <f t="shared" si="36"/>
        <v>38501707405.730186</v>
      </c>
      <c r="AI88" s="947">
        <f t="shared" ref="AI88:BK88" si="37">AI89+AI163</f>
        <v>35774995635.634506</v>
      </c>
      <c r="AJ88" s="947">
        <f t="shared" si="37"/>
        <v>34606124602.29184</v>
      </c>
      <c r="AK88" s="947">
        <f t="shared" si="37"/>
        <v>36078712748.424774</v>
      </c>
      <c r="AL88" s="947">
        <f t="shared" si="37"/>
        <v>37152762958.231232</v>
      </c>
      <c r="AM88" s="947">
        <f t="shared" si="37"/>
        <v>37998976423.630333</v>
      </c>
      <c r="AN88" s="947">
        <f t="shared" si="37"/>
        <v>36326844208.31366</v>
      </c>
      <c r="AO88" s="947">
        <f t="shared" si="37"/>
        <v>43864674291.675179</v>
      </c>
      <c r="AP88" s="947">
        <f t="shared" si="37"/>
        <v>38677689418.344269</v>
      </c>
      <c r="AQ88" s="947">
        <f t="shared" si="37"/>
        <v>37339671542.777466</v>
      </c>
      <c r="AR88" s="947">
        <f t="shared" si="37"/>
        <v>39387926309.94413</v>
      </c>
      <c r="AS88" s="947">
        <f t="shared" si="37"/>
        <v>42249002982.760544</v>
      </c>
      <c r="AT88" s="947">
        <f t="shared" si="37"/>
        <v>39313050451.905052</v>
      </c>
      <c r="AU88" s="947">
        <f t="shared" si="37"/>
        <v>36071928925.957047</v>
      </c>
      <c r="AV88" s="947">
        <f t="shared" si="37"/>
        <v>33619537316.26725</v>
      </c>
      <c r="AW88" s="947">
        <f t="shared" si="37"/>
        <v>35112480163.060898</v>
      </c>
      <c r="AX88" s="947">
        <f t="shared" si="37"/>
        <v>36014957695.079865</v>
      </c>
      <c r="AY88" s="947">
        <f t="shared" si="37"/>
        <v>37265122033.905975</v>
      </c>
      <c r="AZ88" s="947">
        <f t="shared" si="37"/>
        <v>35123380323.493805</v>
      </c>
      <c r="BA88" s="947">
        <f t="shared" si="37"/>
        <v>41156263695.831345</v>
      </c>
      <c r="BB88" s="947">
        <f t="shared" si="37"/>
        <v>35588455909.972511</v>
      </c>
      <c r="BC88" s="947">
        <f t="shared" si="37"/>
        <v>33806732385.232628</v>
      </c>
      <c r="BD88" s="947">
        <f t="shared" si="37"/>
        <v>35506121655.030106</v>
      </c>
      <c r="BE88" s="947">
        <f t="shared" si="37"/>
        <v>38127243763.304901</v>
      </c>
      <c r="BF88" s="947">
        <f t="shared" si="37"/>
        <v>34871956613.914459</v>
      </c>
      <c r="BG88" s="947">
        <f t="shared" si="37"/>
        <v>32365995419.219627</v>
      </c>
      <c r="BH88" s="947">
        <f t="shared" si="37"/>
        <v>30539970067.181198</v>
      </c>
      <c r="BI88" s="947">
        <f t="shared" si="37"/>
        <v>32727418585.306339</v>
      </c>
      <c r="BJ88" s="947">
        <f t="shared" si="37"/>
        <v>33617523621.781506</v>
      </c>
      <c r="BK88" s="947">
        <f t="shared" si="37"/>
        <v>34422800075.475784</v>
      </c>
      <c r="BL88" s="417">
        <f t="shared" si="5"/>
        <v>2040004429272.043</v>
      </c>
    </row>
    <row r="89" spans="1:64" ht="16.5" thickBot="1" x14ac:dyDescent="0.3">
      <c r="A89" s="194" t="s">
        <v>772</v>
      </c>
      <c r="B89" s="172"/>
      <c r="C89" s="623">
        <f t="shared" ref="C89:AH89" si="38">C90+C132+C135</f>
        <v>7583961784.1732206</v>
      </c>
      <c r="D89" s="623">
        <f t="shared" si="38"/>
        <v>11708654021.035654</v>
      </c>
      <c r="E89" s="623">
        <f t="shared" si="38"/>
        <v>11299843919.152777</v>
      </c>
      <c r="F89" s="623">
        <f t="shared" si="38"/>
        <v>9780176161.7896576</v>
      </c>
      <c r="G89" s="623">
        <f t="shared" si="38"/>
        <v>10186708337.142658</v>
      </c>
      <c r="H89" s="623">
        <f t="shared" si="38"/>
        <v>11020927495.271225</v>
      </c>
      <c r="I89" s="623">
        <f t="shared" si="38"/>
        <v>12412899143.498692</v>
      </c>
      <c r="J89" s="623">
        <f t="shared" si="38"/>
        <v>12929504386.552219</v>
      </c>
      <c r="K89" s="623">
        <f t="shared" si="38"/>
        <v>7268286950.7282181</v>
      </c>
      <c r="L89" s="623">
        <f t="shared" si="38"/>
        <v>7630091667.591589</v>
      </c>
      <c r="M89" s="623">
        <f t="shared" si="38"/>
        <v>8707609244.5670967</v>
      </c>
      <c r="N89" s="623">
        <f t="shared" si="38"/>
        <v>10469802488.390059</v>
      </c>
      <c r="O89" s="623">
        <f t="shared" si="38"/>
        <v>11354315515.142597</v>
      </c>
      <c r="P89" s="623">
        <f t="shared" si="38"/>
        <v>15657421321.362354</v>
      </c>
      <c r="Q89" s="623">
        <f t="shared" si="38"/>
        <v>17475928794.159225</v>
      </c>
      <c r="R89" s="623">
        <f t="shared" si="38"/>
        <v>15089893481.272202</v>
      </c>
      <c r="S89" s="623">
        <f t="shared" si="38"/>
        <v>12500908294.803286</v>
      </c>
      <c r="T89" s="623">
        <f t="shared" si="38"/>
        <v>12911761933.490406</v>
      </c>
      <c r="U89" s="623">
        <f t="shared" si="38"/>
        <v>14735846009.638737</v>
      </c>
      <c r="V89" s="623">
        <f t="shared" si="38"/>
        <v>14266431355.699619</v>
      </c>
      <c r="W89" s="623">
        <f t="shared" si="38"/>
        <v>13222275761.603483</v>
      </c>
      <c r="X89" s="623">
        <f t="shared" si="38"/>
        <v>13646597211.840931</v>
      </c>
      <c r="Y89" s="623">
        <f t="shared" si="38"/>
        <v>15189403353.144087</v>
      </c>
      <c r="Z89" s="623">
        <f t="shared" si="38"/>
        <v>16489350702.17524</v>
      </c>
      <c r="AA89" s="623">
        <f t="shared" si="38"/>
        <v>17797518791.406601</v>
      </c>
      <c r="AB89" s="623">
        <f t="shared" si="38"/>
        <v>17316895585.295284</v>
      </c>
      <c r="AC89" s="623">
        <f t="shared" si="38"/>
        <v>24162224920.85836</v>
      </c>
      <c r="AD89" s="623">
        <f t="shared" si="38"/>
        <v>19971240738.162552</v>
      </c>
      <c r="AE89" s="623">
        <f t="shared" si="38"/>
        <v>17851100513.229877</v>
      </c>
      <c r="AF89" s="623">
        <f t="shared" si="38"/>
        <v>20235112982.122257</v>
      </c>
      <c r="AG89" s="623">
        <f t="shared" si="38"/>
        <v>23723485539.820808</v>
      </c>
      <c r="AH89" s="623">
        <f t="shared" si="38"/>
        <v>21359367595.797371</v>
      </c>
      <c r="AI89" s="623">
        <f t="shared" ref="AI89:BK89" si="39">AI90+AI132+AI135</f>
        <v>19201933663.158382</v>
      </c>
      <c r="AJ89" s="623">
        <f t="shared" si="39"/>
        <v>18185923598.316406</v>
      </c>
      <c r="AK89" s="623">
        <f t="shared" si="39"/>
        <v>19694666911.289703</v>
      </c>
      <c r="AL89" s="623">
        <f t="shared" si="39"/>
        <v>21188952848.472546</v>
      </c>
      <c r="AM89" s="623">
        <f t="shared" si="39"/>
        <v>22444738415.349529</v>
      </c>
      <c r="AN89" s="623">
        <f t="shared" si="39"/>
        <v>20997606200.032856</v>
      </c>
      <c r="AO89" s="623">
        <f t="shared" si="39"/>
        <v>29070019616.727707</v>
      </c>
      <c r="AP89" s="623">
        <f t="shared" si="39"/>
        <v>24009549332.451107</v>
      </c>
      <c r="AQ89" s="623">
        <f t="shared" si="39"/>
        <v>22671531456.884312</v>
      </c>
      <c r="AR89" s="623">
        <f t="shared" si="39"/>
        <v>25054369557.384308</v>
      </c>
      <c r="AS89" s="623">
        <f t="shared" si="39"/>
        <v>28046755722.180191</v>
      </c>
      <c r="AT89" s="623">
        <f t="shared" si="39"/>
        <v>25335803191.324699</v>
      </c>
      <c r="AU89" s="623">
        <f t="shared" si="39"/>
        <v>22629264998.71003</v>
      </c>
      <c r="AV89" s="623">
        <f t="shared" si="39"/>
        <v>20313159510.745724</v>
      </c>
      <c r="AW89" s="623">
        <f t="shared" si="39"/>
        <v>21806102357.539375</v>
      </c>
      <c r="AX89" s="623">
        <f t="shared" si="39"/>
        <v>23043163222.89167</v>
      </c>
      <c r="AY89" s="623">
        <f t="shared" si="39"/>
        <v>24434778927.45668</v>
      </c>
      <c r="AZ89" s="623">
        <f t="shared" si="39"/>
        <v>22518037217.044502</v>
      </c>
      <c r="BA89" s="623">
        <f t="shared" si="39"/>
        <v>28804253922.715382</v>
      </c>
      <c r="BB89" s="623">
        <f t="shared" si="39"/>
        <v>23383258509.356937</v>
      </c>
      <c r="BC89" s="623">
        <f t="shared" si="39"/>
        <v>21601534984.617054</v>
      </c>
      <c r="BD89" s="623">
        <f t="shared" si="39"/>
        <v>23354257587.747871</v>
      </c>
      <c r="BE89" s="623">
        <f t="shared" si="39"/>
        <v>26127756257.440826</v>
      </c>
      <c r="BF89" s="623">
        <f t="shared" si="39"/>
        <v>23097469108.050377</v>
      </c>
      <c r="BG89" s="623">
        <f t="shared" si="39"/>
        <v>20844841246.688881</v>
      </c>
      <c r="BH89" s="623">
        <f t="shared" si="39"/>
        <v>19176967527.746361</v>
      </c>
      <c r="BI89" s="623">
        <f t="shared" si="39"/>
        <v>21364416045.871502</v>
      </c>
      <c r="BJ89" s="623">
        <f t="shared" si="39"/>
        <v>22307854415.68</v>
      </c>
      <c r="BK89" s="623">
        <f t="shared" si="39"/>
        <v>23277276449.364521</v>
      </c>
      <c r="BL89" s="417">
        <f t="shared" si="5"/>
        <v>1119941788804.1577</v>
      </c>
    </row>
    <row r="90" spans="1:64" x14ac:dyDescent="0.25">
      <c r="A90" s="195" t="s">
        <v>773</v>
      </c>
      <c r="B90" s="630"/>
      <c r="C90" s="662">
        <f>C91+C98+C99+C106+C107</f>
        <v>2594887530.0866547</v>
      </c>
      <c r="D90" s="662">
        <f>D91+D98+D99+D106+D107</f>
        <v>3395568975.239501</v>
      </c>
      <c r="E90" s="662">
        <f t="shared" ref="E90:BK90" si="40">E91+E98+E99+E106+E107</f>
        <v>3117883026.335155</v>
      </c>
      <c r="F90" s="662">
        <f t="shared" si="40"/>
        <v>2657586619.3195267</v>
      </c>
      <c r="G90" s="662">
        <f t="shared" si="40"/>
        <v>2744597513.4871459</v>
      </c>
      <c r="H90" s="662">
        <f t="shared" si="40"/>
        <v>3774731349.3622227</v>
      </c>
      <c r="I90" s="662">
        <f t="shared" si="40"/>
        <v>5285681389.6557245</v>
      </c>
      <c r="J90" s="662">
        <f t="shared" si="40"/>
        <v>5217742733.8352776</v>
      </c>
      <c r="K90" s="662">
        <f t="shared" si="40"/>
        <v>4768610161.7099113</v>
      </c>
      <c r="L90" s="662">
        <f t="shared" si="40"/>
        <v>5037632937.739172</v>
      </c>
      <c r="M90" s="662">
        <f t="shared" si="40"/>
        <v>5914973039.8148212</v>
      </c>
      <c r="N90" s="662">
        <f t="shared" si="40"/>
        <v>6369913382.8899899</v>
      </c>
      <c r="O90" s="662">
        <f t="shared" si="40"/>
        <v>7119291980.0212259</v>
      </c>
      <c r="P90" s="662">
        <f t="shared" si="40"/>
        <v>6548563105.7644033</v>
      </c>
      <c r="Q90" s="662">
        <f t="shared" si="40"/>
        <v>5458975935.3601685</v>
      </c>
      <c r="R90" s="662">
        <f t="shared" si="40"/>
        <v>4986255076.891881</v>
      </c>
      <c r="S90" s="662">
        <f t="shared" si="40"/>
        <v>5545701512.7104864</v>
      </c>
      <c r="T90" s="662">
        <f t="shared" si="40"/>
        <v>6969763433.3388424</v>
      </c>
      <c r="U90" s="662">
        <f t="shared" si="40"/>
        <v>8672186675.0455685</v>
      </c>
      <c r="V90" s="662">
        <f t="shared" si="40"/>
        <v>8673927539.7823715</v>
      </c>
      <c r="W90" s="662">
        <f t="shared" si="40"/>
        <v>8800371798.9562588</v>
      </c>
      <c r="X90" s="662">
        <f t="shared" si="40"/>
        <v>9105853722.4325619</v>
      </c>
      <c r="Y90" s="662">
        <f t="shared" si="40"/>
        <v>10434568660.549103</v>
      </c>
      <c r="Z90" s="662">
        <f t="shared" si="40"/>
        <v>11629770939.320381</v>
      </c>
      <c r="AA90" s="662">
        <f t="shared" si="40"/>
        <v>12815768215.962933</v>
      </c>
      <c r="AB90" s="662">
        <f t="shared" si="40"/>
        <v>12807940288.189571</v>
      </c>
      <c r="AC90" s="662">
        <f t="shared" si="40"/>
        <v>10617956347.346731</v>
      </c>
      <c r="AD90" s="662">
        <f t="shared" si="40"/>
        <v>8855053722.5343208</v>
      </c>
      <c r="AE90" s="662">
        <f t="shared" si="40"/>
        <v>9081562496.9015846</v>
      </c>
      <c r="AF90" s="662">
        <f t="shared" si="40"/>
        <v>11346538125.101088</v>
      </c>
      <c r="AG90" s="662">
        <f t="shared" si="40"/>
        <v>14715599967.734261</v>
      </c>
      <c r="AH90" s="662">
        <f t="shared" si="40"/>
        <v>12815570315.184338</v>
      </c>
      <c r="AI90" s="662">
        <f t="shared" si="40"/>
        <v>13219843636.613638</v>
      </c>
      <c r="AJ90" s="662">
        <f t="shared" si="40"/>
        <v>12081283074.194315</v>
      </c>
      <c r="AK90" s="662">
        <f t="shared" si="40"/>
        <v>13392156302.896334</v>
      </c>
      <c r="AL90" s="662">
        <f t="shared" si="40"/>
        <v>14761242533.932018</v>
      </c>
      <c r="AM90" s="662">
        <f t="shared" si="40"/>
        <v>15644368116.473433</v>
      </c>
      <c r="AN90" s="662">
        <f t="shared" si="40"/>
        <v>14706252722.756247</v>
      </c>
      <c r="AO90" s="662">
        <f t="shared" si="40"/>
        <v>13162752402.191298</v>
      </c>
      <c r="AP90" s="662">
        <f t="shared" si="40"/>
        <v>11082401106.494648</v>
      </c>
      <c r="AQ90" s="662">
        <f t="shared" si="40"/>
        <v>12657764883.425047</v>
      </c>
      <c r="AR90" s="662">
        <f t="shared" si="40"/>
        <v>15003423066.051083</v>
      </c>
      <c r="AS90" s="662">
        <f t="shared" si="40"/>
        <v>17920596227.59568</v>
      </c>
      <c r="AT90" s="662">
        <f t="shared" si="40"/>
        <v>15719739944.483864</v>
      </c>
      <c r="AU90" s="662">
        <f t="shared" si="40"/>
        <v>16124208158.547201</v>
      </c>
      <c r="AV90" s="662">
        <f t="shared" si="40"/>
        <v>13741333855.347988</v>
      </c>
      <c r="AW90" s="662">
        <f t="shared" si="40"/>
        <v>15111220750.431976</v>
      </c>
      <c r="AX90" s="662">
        <f t="shared" si="40"/>
        <v>16317555578.905313</v>
      </c>
      <c r="AY90" s="662">
        <f t="shared" si="40"/>
        <v>17898579406.406208</v>
      </c>
      <c r="AZ90" s="662">
        <f t="shared" si="40"/>
        <v>16433342867.904171</v>
      </c>
      <c r="BA90" s="662">
        <f t="shared" si="40"/>
        <v>13798944031.3918</v>
      </c>
      <c r="BB90" s="662">
        <f t="shared" si="40"/>
        <v>11346193909.5665</v>
      </c>
      <c r="BC90" s="662">
        <f t="shared" si="40"/>
        <v>12487503037.973911</v>
      </c>
      <c r="BD90" s="662">
        <f t="shared" si="40"/>
        <v>14392614262.295185</v>
      </c>
      <c r="BE90" s="662">
        <f t="shared" si="40"/>
        <v>17065582595.946999</v>
      </c>
      <c r="BF90" s="662">
        <f t="shared" si="40"/>
        <v>14482477634.729334</v>
      </c>
      <c r="BG90" s="662">
        <f t="shared" si="40"/>
        <v>15582815679.895477</v>
      </c>
      <c r="BH90" s="662">
        <f t="shared" si="40"/>
        <v>13818245373.816555</v>
      </c>
      <c r="BI90" s="662">
        <f t="shared" si="40"/>
        <v>15872414146.943932</v>
      </c>
      <c r="BJ90" s="662">
        <f t="shared" si="40"/>
        <v>16974285662.620155</v>
      </c>
      <c r="BK90" s="662">
        <f t="shared" si="40"/>
        <v>17843375236.324749</v>
      </c>
      <c r="BL90" s="417">
        <f t="shared" si="5"/>
        <v>666523544724.75818</v>
      </c>
    </row>
    <row r="91" spans="1:64" x14ac:dyDescent="0.25">
      <c r="A91" s="196" t="s">
        <v>774</v>
      </c>
      <c r="B91" s="168"/>
      <c r="C91" s="662">
        <f>C92+C93+C94+C95+C96+C97</f>
        <v>1756168452.0866547</v>
      </c>
      <c r="D91" s="662">
        <f t="shared" ref="D91:BK91" si="41">D92+D93+D94+D95+D96+D97</f>
        <v>1854817322.0951431</v>
      </c>
      <c r="E91" s="662">
        <f t="shared" si="41"/>
        <v>2045777538.1010816</v>
      </c>
      <c r="F91" s="662">
        <f t="shared" si="41"/>
        <v>1989860442.6915383</v>
      </c>
      <c r="G91" s="662">
        <f t="shared" si="41"/>
        <v>2220713718.3960075</v>
      </c>
      <c r="H91" s="662">
        <f t="shared" si="41"/>
        <v>2774837716.3751707</v>
      </c>
      <c r="I91" s="662">
        <f t="shared" si="41"/>
        <v>4048958967.7797337</v>
      </c>
      <c r="J91" s="662">
        <f t="shared" si="41"/>
        <v>4066320304.8509083</v>
      </c>
      <c r="K91" s="662">
        <f t="shared" si="41"/>
        <v>4061440741.2973785</v>
      </c>
      <c r="L91" s="662">
        <f t="shared" si="41"/>
        <v>4137644878.3534884</v>
      </c>
      <c r="M91" s="662">
        <f t="shared" si="41"/>
        <v>4885669811.3563776</v>
      </c>
      <c r="N91" s="662">
        <f t="shared" si="41"/>
        <v>5132357729.2327757</v>
      </c>
      <c r="O91" s="662">
        <f t="shared" si="41"/>
        <v>5467838878.6488533</v>
      </c>
      <c r="P91" s="662">
        <f t="shared" si="41"/>
        <v>5000481946.6177473</v>
      </c>
      <c r="Q91" s="662">
        <f t="shared" si="41"/>
        <v>4657275308.3008423</v>
      </c>
      <c r="R91" s="662">
        <f t="shared" si="41"/>
        <v>4221739993.1942596</v>
      </c>
      <c r="S91" s="662">
        <f t="shared" si="41"/>
        <v>4817290638.4150963</v>
      </c>
      <c r="T91" s="662">
        <f t="shared" si="41"/>
        <v>5843942247.1474304</v>
      </c>
      <c r="U91" s="662">
        <f t="shared" si="41"/>
        <v>7449993478.8862381</v>
      </c>
      <c r="V91" s="662">
        <f t="shared" si="41"/>
        <v>7419908107.805294</v>
      </c>
      <c r="W91" s="662">
        <f t="shared" si="41"/>
        <v>7745980118.4878492</v>
      </c>
      <c r="X91" s="662">
        <f t="shared" si="41"/>
        <v>7831440036.6390238</v>
      </c>
      <c r="Y91" s="662">
        <f t="shared" si="41"/>
        <v>9092699951.8771248</v>
      </c>
      <c r="Z91" s="662">
        <f t="shared" si="41"/>
        <v>9978630718.8836861</v>
      </c>
      <c r="AA91" s="662">
        <f t="shared" si="41"/>
        <v>10859325459.046925</v>
      </c>
      <c r="AB91" s="662">
        <f t="shared" si="41"/>
        <v>11179756775.857773</v>
      </c>
      <c r="AC91" s="662">
        <f t="shared" si="41"/>
        <v>9586663359.8057518</v>
      </c>
      <c r="AD91" s="662">
        <f t="shared" si="41"/>
        <v>7875216295.3377218</v>
      </c>
      <c r="AE91" s="662">
        <f t="shared" si="41"/>
        <v>8248140012.640254</v>
      </c>
      <c r="AF91" s="662">
        <f t="shared" si="41"/>
        <v>10108851095.388084</v>
      </c>
      <c r="AG91" s="662">
        <f t="shared" si="41"/>
        <v>13420467892.905033</v>
      </c>
      <c r="AH91" s="662">
        <f t="shared" si="41"/>
        <v>11564455897.279612</v>
      </c>
      <c r="AI91" s="662">
        <f t="shared" si="41"/>
        <v>12085150503.622435</v>
      </c>
      <c r="AJ91" s="662">
        <f t="shared" si="41"/>
        <v>10780343782.412622</v>
      </c>
      <c r="AK91" s="662">
        <f t="shared" si="41"/>
        <v>12033366705.225748</v>
      </c>
      <c r="AL91" s="662">
        <f t="shared" si="41"/>
        <v>13150849606.804142</v>
      </c>
      <c r="AM91" s="662">
        <f t="shared" si="41"/>
        <v>13970985595.667923</v>
      </c>
      <c r="AN91" s="662">
        <f t="shared" si="41"/>
        <v>13192794146.157532</v>
      </c>
      <c r="AO91" s="662">
        <f t="shared" si="41"/>
        <v>12113070676.212257</v>
      </c>
      <c r="AP91" s="662">
        <f t="shared" si="41"/>
        <v>9957570115.7973862</v>
      </c>
      <c r="AQ91" s="662">
        <f t="shared" si="41"/>
        <v>11596536344.553493</v>
      </c>
      <c r="AR91" s="662">
        <f t="shared" si="41"/>
        <v>13251718116.869528</v>
      </c>
      <c r="AS91" s="662">
        <f t="shared" si="41"/>
        <v>16023025761.202312</v>
      </c>
      <c r="AT91" s="662">
        <f t="shared" si="41"/>
        <v>14023015714.452528</v>
      </c>
      <c r="AU91" s="662">
        <f t="shared" si="41"/>
        <v>14758984207.185101</v>
      </c>
      <c r="AV91" s="662">
        <f t="shared" si="41"/>
        <v>12149178477.736801</v>
      </c>
      <c r="AW91" s="662">
        <f t="shared" si="41"/>
        <v>13398577639.323027</v>
      </c>
      <c r="AX91" s="662">
        <f t="shared" si="41"/>
        <v>14264772964.243099</v>
      </c>
      <c r="AY91" s="662">
        <f t="shared" si="41"/>
        <v>15542001797.455433</v>
      </c>
      <c r="AZ91" s="662">
        <f t="shared" si="41"/>
        <v>14738558945.746624</v>
      </c>
      <c r="BA91" s="662">
        <f t="shared" si="41"/>
        <v>12780490530.947044</v>
      </c>
      <c r="BB91" s="662">
        <f t="shared" si="41"/>
        <v>10249273810.96822</v>
      </c>
      <c r="BC91" s="662">
        <f t="shared" si="41"/>
        <v>11421044174.076765</v>
      </c>
      <c r="BD91" s="662">
        <f t="shared" si="41"/>
        <v>12847435137.165358</v>
      </c>
      <c r="BE91" s="662">
        <f t="shared" si="41"/>
        <v>15482456670.400377</v>
      </c>
      <c r="BF91" s="662">
        <f t="shared" si="41"/>
        <v>12992210323.943419</v>
      </c>
      <c r="BG91" s="662">
        <f t="shared" si="41"/>
        <v>14253704923.461861</v>
      </c>
      <c r="BH91" s="662">
        <f t="shared" si="41"/>
        <v>12172125706.840628</v>
      </c>
      <c r="BI91" s="662">
        <f t="shared" si="41"/>
        <v>14104261349.108377</v>
      </c>
      <c r="BJ91" s="662">
        <f t="shared" si="41"/>
        <v>14982850225.357933</v>
      </c>
      <c r="BK91" s="662">
        <f t="shared" si="41"/>
        <v>15806399028.301933</v>
      </c>
      <c r="BL91" s="417">
        <f t="shared" si="5"/>
        <v>585467418817.02063</v>
      </c>
    </row>
    <row r="92" spans="1:64" x14ac:dyDescent="0.25">
      <c r="A92" s="197" t="s">
        <v>775</v>
      </c>
      <c r="B92" s="169"/>
      <c r="C92" s="662">
        <v>200000000</v>
      </c>
      <c r="D92" s="662">
        <f>C92+' CALCULATIONS'!O20+' CALCULATIONS'!O90+' CALCULATIONS'!O157+' CALCULATIONS'!O224-' CALCULATIONS'!O900-' CALCULATIONS'!O908-' CALCULATIONS'!O934-' CALCULATIONS'!O942-' CALCULATIONS'!O960-' CALCULATIONS'!O968-' CALCULATIONS'!O992-' CALCULATIONS'!O1000-' CALCULATIONS'!O1717</f>
        <v>366966237.08455312</v>
      </c>
      <c r="E92" s="662">
        <f>D92+' CALCULATIONS'!P20+' CALCULATIONS'!P90+' CALCULATIONS'!P157+' CALCULATIONS'!P224-' CALCULATIONS'!P900-' CALCULATIONS'!P908-' CALCULATIONS'!P934-' CALCULATIONS'!P942-' CALCULATIONS'!P960-' CALCULATIONS'!P968-' CALCULATIONS'!P992-' CALCULATIONS'!P1000-' CALCULATIONS'!P1717</f>
        <v>650414959.10450578</v>
      </c>
      <c r="F92" s="662">
        <f>E92+' CALCULATIONS'!Q20+' CALCULATIONS'!Q90+' CALCULATIONS'!Q157+' CALCULATIONS'!Q224-' CALCULATIONS'!Q900-' CALCULATIONS'!Q908-' CALCULATIONS'!Q934-' CALCULATIONS'!Q942-' CALCULATIONS'!Q960-' CALCULATIONS'!Q968-' CALCULATIONS'!Q992-' CALCULATIONS'!Q1000-' CALCULATIONS'!Q1717</f>
        <v>302257634.82525551</v>
      </c>
      <c r="G92" s="662">
        <f>F92+' CALCULATIONS'!R20+' CALCULATIONS'!R90+' CALCULATIONS'!R157+' CALCULATIONS'!R224-' CALCULATIONS'!R900-' CALCULATIONS'!R908-' CALCULATIONS'!R934-' CALCULATIONS'!R942-' CALCULATIONS'!R960-' CALCULATIONS'!R968-' CALCULATIONS'!R992-' CALCULATIONS'!R1000-' CALCULATIONS'!R1717</f>
        <v>543985243.36789382</v>
      </c>
      <c r="H92" s="662">
        <f>G92+' CALCULATIONS'!S20+' CALCULATIONS'!S90+' CALCULATIONS'!S157+' CALCULATIONS'!S224-' CALCULATIONS'!S900-' CALCULATIONS'!S908-' CALCULATIONS'!S934-' CALCULATIONS'!S942-' CALCULATIONS'!S960-' CALCULATIONS'!S968-' CALCULATIONS'!S992-' CALCULATIONS'!S1000-' CALCULATIONS'!S1717</f>
        <v>348169295.5227617</v>
      </c>
      <c r="I92" s="662">
        <f>H92+' CALCULATIONS'!T20+' CALCULATIONS'!T90+' CALCULATIONS'!T157+' CALCULATIONS'!T224-' CALCULATIONS'!T900-' CALCULATIONS'!T908-' CALCULATIONS'!T934-' CALCULATIONS'!T942-' CALCULATIONS'!T960-' CALCULATIONS'!T968-' CALCULATIONS'!T992-' CALCULATIONS'!T1000-' CALCULATIONS'!T1717</f>
        <v>793847945.77787888</v>
      </c>
      <c r="J92" s="662">
        <f>I92+' CALCULATIONS'!U20+' CALCULATIONS'!U90+' CALCULATIONS'!U157+' CALCULATIONS'!U224-' CALCULATIONS'!U900-' CALCULATIONS'!U908-' CALCULATIONS'!U934-' CALCULATIONS'!U942-' CALCULATIONS'!U960-' CALCULATIONS'!U968-' CALCULATIONS'!U992-' CALCULATIONS'!U1000-' CALCULATIONS'!U1717</f>
        <v>442104540.89216459</v>
      </c>
      <c r="K92" s="662">
        <f>J92+' CALCULATIONS'!V20+' CALCULATIONS'!V90+' CALCULATIONS'!V157+' CALCULATIONS'!V224-' CALCULATIONS'!V900-' CALCULATIONS'!V908-' CALCULATIONS'!V934-' CALCULATIONS'!V942-' CALCULATIONS'!V960-' CALCULATIONS'!V968-' CALCULATIONS'!V992-' CALCULATIONS'!V1000-' CALCULATIONS'!V1717</f>
        <v>737334216.66938007</v>
      </c>
      <c r="L92" s="662">
        <f>K92+' CALCULATIONS'!W20+' CALCULATIONS'!W90+' CALCULATIONS'!W157+' CALCULATIONS'!W224-' CALCULATIONS'!W900-' CALCULATIONS'!W908-' CALCULATIONS'!W934-' CALCULATIONS'!W942-' CALCULATIONS'!W960-' CALCULATIONS'!W968-' CALCULATIONS'!W992-' CALCULATIONS'!W1000-' CALCULATIONS'!W1717</f>
        <v>344102952.30311358</v>
      </c>
      <c r="M92" s="662">
        <f>L92+' CALCULATIONS'!X20+' CALCULATIONS'!X90+' CALCULATIONS'!X157+' CALCULATIONS'!X224-' CALCULATIONS'!X900-' CALCULATIONS'!X908-' CALCULATIONS'!X934-' CALCULATIONS'!X942-' CALCULATIONS'!X960-' CALCULATIONS'!X968-' CALCULATIONS'!X992-' CALCULATIONS'!X1000-' CALCULATIONS'!X1717</f>
        <v>695634064.18683696</v>
      </c>
      <c r="N92" s="662">
        <f>M92+' CALCULATIONS'!Y20+' CALCULATIONS'!Y90+' CALCULATIONS'!Y157+' CALCULATIONS'!Y224-' CALCULATIONS'!Y900-' CALCULATIONS'!Y908-' CALCULATIONS'!Y934-' CALCULATIONS'!Y942-' CALCULATIONS'!Y960-' CALCULATIONS'!Y968-' CALCULATIONS'!Y992-' CALCULATIONS'!Y1000-' CALCULATIONS'!Y1717</f>
        <v>408465214.1629523</v>
      </c>
      <c r="O92" s="662">
        <f>N92+' CALCULATIONS'!Z20+' CALCULATIONS'!Z90+' CALCULATIONS'!Z157+' CALCULATIONS'!Z224-' CALCULATIONS'!Z900-' CALCULATIONS'!Z908-' CALCULATIONS'!Z934-' CALCULATIONS'!Z942-' CALCULATIONS'!Z960-' CALCULATIONS'!Z968-' CALCULATIONS'!Z992-' CALCULATIONS'!Z1000-' CALCULATIONS'!Z1717</f>
        <v>987522472.1499244</v>
      </c>
      <c r="P92" s="662">
        <f>O92+' CALCULATIONS'!AA20+' CALCULATIONS'!AA90+' CALCULATIONS'!AA157+' CALCULATIONS'!AA224-' CALCULATIONS'!AA900-' CALCULATIONS'!AA908-' CALCULATIONS'!AA934-' CALCULATIONS'!AA942-' CALCULATIONS'!AA960-' CALCULATIONS'!AA968-' CALCULATIONS'!AA992-' CALCULATIONS'!AA1000-' CALCULATIONS'!AA1717</f>
        <v>414671252.73967505</v>
      </c>
      <c r="Q92" s="662">
        <f>P92+' CALCULATIONS'!AB20+' CALCULATIONS'!AB90+' CALCULATIONS'!AB157+' CALCULATIONS'!AB224-' CALCULATIONS'!AB900-' CALCULATIONS'!AB908-' CALCULATIONS'!AB934-' CALCULATIONS'!AB942-' CALCULATIONS'!AB960-' CALCULATIONS'!AB968-' CALCULATIONS'!AB992-' CALCULATIONS'!AB1000-' CALCULATIONS'!AB1717</f>
        <v>721684757.39229858</v>
      </c>
      <c r="R92" s="662">
        <f>Q92+' CALCULATIONS'!AC20+' CALCULATIONS'!AC90+' CALCULATIONS'!AC157+' CALCULATIONS'!AC224-' CALCULATIONS'!AC900-' CALCULATIONS'!AC908-' CALCULATIONS'!AC934-' CALCULATIONS'!AC942-' CALCULATIONS'!AC960-' CALCULATIONS'!AC968-' CALCULATIONS'!AC992-' CALCULATIONS'!AC1000-' CALCULATIONS'!AC1717</f>
        <v>319789520.54588544</v>
      </c>
      <c r="S92" s="662">
        <f>R92+' CALCULATIONS'!AD20+' CALCULATIONS'!AD90+' CALCULATIONS'!AD157+' CALCULATIONS'!AD224-' CALCULATIONS'!AD900-' CALCULATIONS'!AD908-' CALCULATIONS'!AD934-' CALCULATIONS'!AD942-' CALCULATIONS'!AD960-' CALCULATIONS'!AD968-' CALCULATIONS'!AD992-' CALCULATIONS'!AD1000-' CALCULATIONS'!AD1717</f>
        <v>578210095.31836712</v>
      </c>
      <c r="T92" s="662">
        <f>S92+' CALCULATIONS'!AE20+' CALCULATIONS'!AE90+' CALCULATIONS'!AE157+' CALCULATIONS'!AE224-' CALCULATIONS'!AE900-' CALCULATIONS'!AE908-' CALCULATIONS'!AE934-' CALCULATIONS'!AE942-' CALCULATIONS'!AE960-' CALCULATIONS'!AE968-' CALCULATIONS'!AE992-' CALCULATIONS'!AE1000-' CALCULATIONS'!AE1717</f>
        <v>387751210.61316741</v>
      </c>
      <c r="U92" s="662">
        <f>T92+' CALCULATIONS'!AF20+' CALCULATIONS'!AF90+' CALCULATIONS'!AF157+' CALCULATIONS'!AF224-' CALCULATIONS'!AF900-' CALCULATIONS'!AF908-' CALCULATIONS'!AF934-' CALCULATIONS'!AF942-' CALCULATIONS'!AF960-' CALCULATIONS'!AF968-' CALCULATIONS'!AF992-' CALCULATIONS'!AF1000-' CALCULATIONS'!AF1717</f>
        <v>879587703.34929526</v>
      </c>
      <c r="V92" s="662">
        <f>U92+' CALCULATIONS'!AG20+' CALCULATIONS'!AG90+' CALCULATIONS'!AG157+' CALCULATIONS'!AG224-' CALCULATIONS'!AG900-' CALCULATIONS'!AG908-' CALCULATIONS'!AG934-' CALCULATIONS'!AG942-' CALCULATIONS'!AG960-' CALCULATIONS'!AG968-' CALCULATIONS'!AG992-' CALCULATIONS'!AG1000-' CALCULATIONS'!AG1717</f>
        <v>484678257.44354594</v>
      </c>
      <c r="W92" s="662">
        <f>V92+' CALCULATIONS'!AH20+' CALCULATIONS'!AH90+' CALCULATIONS'!AH157+' CALCULATIONS'!AH224-' CALCULATIONS'!AH900-' CALCULATIONS'!AH908-' CALCULATIONS'!AH934-' CALCULATIONS'!AH942-' CALCULATIONS'!AH960-' CALCULATIONS'!AH968-' CALCULATIONS'!AH992-' CALCULATIONS'!AH1000-' CALCULATIONS'!AH1717</f>
        <v>804761191.21438503</v>
      </c>
      <c r="X92" s="662">
        <f>W92+' CALCULATIONS'!AI20+' CALCULATIONS'!AI90+' CALCULATIONS'!AI157+' CALCULATIONS'!AI224-' CALCULATIONS'!AI900-' CALCULATIONS'!AI908-' CALCULATIONS'!AI934-' CALCULATIONS'!AI942-' CALCULATIONS'!AI960-' CALCULATIONS'!AI968-' CALCULATIONS'!AI992-' CALCULATIONS'!AI1000-' CALCULATIONS'!AI1717</f>
        <v>375753222.15761566</v>
      </c>
      <c r="Y92" s="662">
        <f>X92+' CALCULATIONS'!AJ20+' CALCULATIONS'!AJ90+' CALCULATIONS'!AJ157+' CALCULATIONS'!AJ224-' CALCULATIONS'!AJ900-' CALCULATIONS'!AJ908-' CALCULATIONS'!AJ934-' CALCULATIONS'!AJ942-' CALCULATIONS'!AJ960-' CALCULATIONS'!AJ968-' CALCULATIONS'!AJ992-' CALCULATIONS'!AJ1000-' CALCULATIONS'!AJ1717</f>
        <v>762159369.11711097</v>
      </c>
      <c r="Z92" s="662">
        <f>Y92+' CALCULATIONS'!AK20+' CALCULATIONS'!AK90+' CALCULATIONS'!AK157+' CALCULATIONS'!AK224-' CALCULATIONS'!AK900-' CALCULATIONS'!AK908-' CALCULATIONS'!AK934-' CALCULATIONS'!AK942-' CALCULATIONS'!AK960-' CALCULATIONS'!AK968-' CALCULATIONS'!AK992-' CALCULATIONS'!AK1000-' CALCULATIONS'!AK1717</f>
        <v>433288399.50423169</v>
      </c>
      <c r="AA92" s="662">
        <f>Z92+' CALCULATIONS'!AL20+' CALCULATIONS'!AL90+' CALCULATIONS'!AL157+' CALCULATIONS'!AL224-' CALCULATIONS'!AL900-' CALCULATIONS'!AL908-' CALCULATIONS'!AL934-' CALCULATIONS'!AL942-' CALCULATIONS'!AL960-' CALCULATIONS'!AL968-' CALCULATIONS'!AL992-' CALCULATIONS'!AL1000-' CALCULATIONS'!AL1717</f>
        <v>1058031174.1840872</v>
      </c>
      <c r="AB92" s="662">
        <f>AA92+' CALCULATIONS'!AM20+' CALCULATIONS'!AM90+' CALCULATIONS'!AM157+' CALCULATIONS'!AM224-' CALCULATIONS'!AM900-' CALCULATIONS'!AM908-' CALCULATIONS'!AM934-' CALCULATIONS'!AM942-' CALCULATIONS'!AM960-' CALCULATIONS'!AM968-' CALCULATIONS'!AM992-' CALCULATIONS'!AM1000-' CALCULATIONS'!AM1717</f>
        <v>494388371.18846405</v>
      </c>
      <c r="AC92" s="662">
        <f>AB92+' CALCULATIONS'!AN20+' CALCULATIONS'!AN90+' CALCULATIONS'!AN157+' CALCULATIONS'!AN224-' CALCULATIONS'!AN900-' CALCULATIONS'!AN908-' CALCULATIONS'!AN934-' CALCULATIONS'!AN942-' CALCULATIONS'!AN960-' CALCULATIONS'!AN968-' CALCULATIONS'!AN992-' CALCULATIONS'!AN1000-' CALCULATIONS'!AN1717</f>
        <v>863556133.89165807</v>
      </c>
      <c r="AD92" s="662">
        <f>AC92+' CALCULATIONS'!AO20+' CALCULATIONS'!AO90+' CALCULATIONS'!AO157+' CALCULATIONS'!AO224-' CALCULATIONS'!AO900-' CALCULATIONS'!AO908-' CALCULATIONS'!AO934-' CALCULATIONS'!AO942-' CALCULATIONS'!AO960-' CALCULATIONS'!AO968-' CALCULATIONS'!AO992-' CALCULATIONS'!AO1000-' CALCULATIONS'!AO1717</f>
        <v>382709189.61480033</v>
      </c>
      <c r="AE92" s="662">
        <f>AD92+' CALCULATIONS'!AP20+' CALCULATIONS'!AP90+' CALCULATIONS'!AP157+' CALCULATIONS'!AP224-' CALCULATIONS'!AP900-' CALCULATIONS'!AP908-' CALCULATIONS'!AP934-' CALCULATIONS'!AP942-' CALCULATIONS'!AP960-' CALCULATIONS'!AP968-' CALCULATIONS'!AP992-' CALCULATIONS'!AP1000-' CALCULATIONS'!AP1717</f>
        <v>696439772.45627594</v>
      </c>
      <c r="AF92" s="662">
        <f>AE92+' CALCULATIONS'!AQ20+' CALCULATIONS'!AQ90+' CALCULATIONS'!AQ157+' CALCULATIONS'!AQ224-' CALCULATIONS'!AQ900-' CALCULATIONS'!AQ908-' CALCULATIONS'!AQ934-' CALCULATIONS'!AQ942-' CALCULATIONS'!AQ960-' CALCULATIONS'!AQ968-' CALCULATIONS'!AQ992-' CALCULATIONS'!AQ1000-' CALCULATIONS'!AQ1717</f>
        <v>446131475.78526926</v>
      </c>
      <c r="AG92" s="662">
        <f>AF92+' CALCULATIONS'!AR20+' CALCULATIONS'!AR90+' CALCULATIONS'!AR157+' CALCULATIONS'!AR224-' CALCULATIONS'!AR900-' CALCULATIONS'!AR908-' CALCULATIONS'!AR934-' CALCULATIONS'!AR942-' CALCULATIONS'!AR960-' CALCULATIONS'!AR968-' CALCULATIONS'!AR992-' CALCULATIONS'!AR1000-' CALCULATIONS'!AR1717</f>
        <v>1030630279.7748277</v>
      </c>
      <c r="AH92" s="662">
        <f>AG92+' CALCULATIONS'!AS20+' CALCULATIONS'!AS90+' CALCULATIONS'!AS157+' CALCULATIONS'!AS224-' CALCULATIONS'!AS900-' CALCULATIONS'!AS908-' CALCULATIONS'!AS934-' CALCULATIONS'!AS942-' CALCULATIONS'!AS960-' CALCULATIONS'!AS968-' CALCULATIONS'!AS992-' CALCULATIONS'!AS1000-' CALCULATIONS'!AS1717</f>
        <v>575972401.00826252</v>
      </c>
      <c r="AI92" s="662">
        <f>AH92+' CALCULATIONS'!AT20+' CALCULATIONS'!AT90+' CALCULATIONS'!AT157+' CALCULATIONS'!AT224-' CALCULATIONS'!AT900-' CALCULATIONS'!AT908-' CALCULATIONS'!AT934-' CALCULATIONS'!AT942-' CALCULATIONS'!AT960-' CALCULATIONS'!AT968-' CALCULATIONS'!AT992-' CALCULATIONS'!AT1000-' CALCULATIONS'!AT1717</f>
        <v>959900207.348804</v>
      </c>
      <c r="AJ92" s="662">
        <f>AI92+' CALCULATIONS'!AU20+' CALCULATIONS'!AU90+' CALCULATIONS'!AU157+' CALCULATIONS'!AU224-' CALCULATIONS'!AU900-' CALCULATIONS'!AU908-' CALCULATIONS'!AU934-' CALCULATIONS'!AU942-' CALCULATIONS'!AU960-' CALCULATIONS'!AU968-' CALCULATIONS'!AU992-' CALCULATIONS'!AU1000-' CALCULATIONS'!AU1717</f>
        <v>441003743.68171871</v>
      </c>
      <c r="AK92" s="662">
        <f>AJ92+' CALCULATIONS'!AV20+' CALCULATIONS'!AV90+' CALCULATIONS'!AV157+' CALCULATIONS'!AV224-' CALCULATIONS'!AV900-' CALCULATIONS'!AV908-' CALCULATIONS'!AV934-' CALCULATIONS'!AV942-' CALCULATIONS'!AV960-' CALCULATIONS'!AV968-' CALCULATIONS'!AV992-' CALCULATIONS'!AV1000-' CALCULATIONS'!AV1717</f>
        <v>899998199.98114121</v>
      </c>
      <c r="AL92" s="662">
        <f>AK92+' CALCULATIONS'!AW20+' CALCULATIONS'!AW90+' CALCULATIONS'!AW157+' CALCULATIONS'!AW224-' CALCULATIONS'!AW900-' CALCULATIONS'!AW908-' CALCULATIONS'!AW934-' CALCULATIONS'!AW942-' CALCULATIONS'!AW960-' CALCULATIONS'!AW968-' CALCULATIONS'!AW992-' CALCULATIONS'!AW1000-' CALCULATIONS'!AW1717</f>
        <v>524393083.3001734</v>
      </c>
      <c r="AM92" s="662">
        <f>AL92+' CALCULATIONS'!AX20+' CALCULATIONS'!AX90+' CALCULATIONS'!AX157+' CALCULATIONS'!AX224-' CALCULATIONS'!AX900-' CALCULATIONS'!AX908-' CALCULATIONS'!AX934-' CALCULATIONS'!AX942-' CALCULATIONS'!AX960-' CALCULATIONS'!AX968-' CALCULATIONS'!AX992-' CALCULATIONS'!AX1000-' CALCULATIONS'!AX1717</f>
        <v>1262964254.2126293</v>
      </c>
      <c r="AN92" s="662">
        <f>AM92+' CALCULATIONS'!AY20+' CALCULATIONS'!AY90+' CALCULATIONS'!AY157+' CALCULATIONS'!AY224-' CALCULATIONS'!AY900-' CALCULATIONS'!AY908-' CALCULATIONS'!AY934-' CALCULATIONS'!AY942-' CALCULATIONS'!AY960-' CALCULATIONS'!AY968-' CALCULATIONS'!AY992-' CALCULATIONS'!AY1000-' CALCULATIONS'!AY1717</f>
        <v>530115906.21600342</v>
      </c>
      <c r="AO92" s="662">
        <f>AN92+' CALCULATIONS'!AZ20+' CALCULATIONS'!AZ90+' CALCULATIONS'!AZ157+' CALCULATIONS'!AZ224-' CALCULATIONS'!AZ900-' CALCULATIONS'!AZ908-' CALCULATIONS'!AZ934-' CALCULATIONS'!AZ942-' CALCULATIONS'!AZ960-' CALCULATIONS'!AZ968-' CALCULATIONS'!AZ992-' CALCULATIONS'!AZ1000-' CALCULATIONS'!AZ1717</f>
        <v>921462172.22907877</v>
      </c>
      <c r="AP92" s="662">
        <f>AO92+' CALCULATIONS'!BA20+' CALCULATIONS'!BA90+' CALCULATIONS'!BA157+' CALCULATIONS'!BA224-' CALCULATIONS'!BA900-' CALCULATIONS'!BA908-' CALCULATIONS'!BA934-' CALCULATIONS'!BA942-' CALCULATIONS'!BA960-' CALCULATIONS'!BA968-' CALCULATIONS'!BA992-' CALCULATIONS'!BA1000-' CALCULATIONS'!BA1717</f>
        <v>405092293.95170832</v>
      </c>
      <c r="AQ92" s="662">
        <f>AP92+' CALCULATIONS'!BB20+' CALCULATIONS'!BB90+' CALCULATIONS'!BB157+' CALCULATIONS'!BB224-' CALCULATIONS'!BB900-' CALCULATIONS'!BB908-' CALCULATIONS'!BB934-' CALCULATIONS'!BB942-' CALCULATIONS'!BB960-' CALCULATIONS'!BB968-' CALCULATIONS'!BB992-' CALCULATIONS'!BB1000-' CALCULATIONS'!BB1717</f>
        <v>738860682.10262513</v>
      </c>
      <c r="AR92" s="662">
        <f>AQ92+' CALCULATIONS'!BC20+' CALCULATIONS'!BC90+' CALCULATIONS'!BC157+' CALCULATIONS'!BC224-' CALCULATIONS'!BC900-' CALCULATIONS'!BC908-' CALCULATIONS'!BC934-' CALCULATIONS'!BC942-' CALCULATIONS'!BC960-' CALCULATIONS'!BC968-' CALCULATIONS'!BC992-' CALCULATIONS'!BC1000-' CALCULATIONS'!BC1717</f>
        <v>485554834.28184915</v>
      </c>
      <c r="AS92" s="662">
        <f>AR92+' CALCULATIONS'!BD20+' CALCULATIONS'!BD90+' CALCULATIONS'!BD157+' CALCULATIONS'!BD224-' CALCULATIONS'!BD900-' CALCULATIONS'!BD908-' CALCULATIONS'!BD934-' CALCULATIONS'!BD942-' CALCULATIONS'!BD960-' CALCULATIONS'!BD968-' CALCULATIONS'!BD992-' CALCULATIONS'!BD1000-' CALCULATIONS'!BD1717</f>
        <v>1103525257.0307236</v>
      </c>
      <c r="AT92" s="662">
        <f>AS92+' CALCULATIONS'!BE20+' CALCULATIONS'!BE90+' CALCULATIONS'!BE157+' CALCULATIONS'!BE224-' CALCULATIONS'!BE900-' CALCULATIONS'!BE908-' CALCULATIONS'!BE934-' CALCULATIONS'!BE942-' CALCULATIONS'!BE960-' CALCULATIONS'!BE968-' CALCULATIONS'!BE992-' CALCULATIONS'!BE1000-' CALCULATIONS'!BE1717</f>
        <v>609483815.57907343</v>
      </c>
      <c r="AU92" s="662">
        <f>AT92+' CALCULATIONS'!BF20+' CALCULATIONS'!BF90+' CALCULATIONS'!BF157+' CALCULATIONS'!BF224-' CALCULATIONS'!BF900-' CALCULATIONS'!BF908-' CALCULATIONS'!BF934-' CALCULATIONS'!BF942-' CALCULATIONS'!BF960-' CALCULATIONS'!BF968-' CALCULATIONS'!BF992-' CALCULATIONS'!BF1000-' CALCULATIONS'!BF1717</f>
        <v>1017824524.6403893</v>
      </c>
      <c r="AV92" s="662">
        <f>AU92+' CALCULATIONS'!BG20+' CALCULATIONS'!BG90+' CALCULATIONS'!BG157+' CALCULATIONS'!BG224-' CALCULATIONS'!BG900-' CALCULATIONS'!BG908-' CALCULATIONS'!BG934-' CALCULATIONS'!BG942-' CALCULATIONS'!BG960-' CALCULATIONS'!BG968-' CALCULATIONS'!BG992-' CALCULATIONS'!BG1000-' CALCULATIONS'!BG1717</f>
        <v>473129730.48587966</v>
      </c>
      <c r="AW92" s="662">
        <f>AV92+' CALCULATIONS'!BH20+' CALCULATIONS'!BH90+' CALCULATIONS'!BH157+' CALCULATIONS'!BH224-' CALCULATIONS'!BH900-' CALCULATIONS'!BH908-' CALCULATIONS'!BH934-' CALCULATIONS'!BH942-' CALCULATIONS'!BH960-' CALCULATIONS'!BH968-' CALCULATIONS'!BH992-' CALCULATIONS'!BH1000-' CALCULATIONS'!BH1717</f>
        <v>961898967.27961314</v>
      </c>
      <c r="AX92" s="662">
        <f>AW92+' CALCULATIONS'!BI20+' CALCULATIONS'!BI90+' CALCULATIONS'!BI157+' CALCULATIONS'!BI224-' CALCULATIONS'!BI900-' CALCULATIONS'!BI908-' CALCULATIONS'!BI934-' CALCULATIONS'!BI942-' CALCULATIONS'!BI960-' CALCULATIONS'!BI968-' CALCULATIONS'!BI992-' CALCULATIONS'!BI1000-' CALCULATIONS'!BI1717</f>
        <v>550983998.77283478</v>
      </c>
      <c r="AY92" s="662">
        <f>AX92+' CALCULATIONS'!BJ20+' CALCULATIONS'!BJ90+' CALCULATIONS'!BJ157+' CALCULATIONS'!BJ224-' CALCULATIONS'!BJ900-' CALCULATIONS'!BJ908-' CALCULATIONS'!BJ934-' CALCULATIONS'!BJ942-' CALCULATIONS'!BJ960-' CALCULATIONS'!BJ968-' CALCULATIONS'!BJ992-' CALCULATIONS'!BJ1000-' CALCULATIONS'!BJ1717</f>
        <v>1337193438.2578909</v>
      </c>
      <c r="AZ92" s="662">
        <f>AY92+' CALCULATIONS'!BK20+' CALCULATIONS'!BK90+' CALCULATIONS'!BK157+' CALCULATIONS'!BK224-' CALCULATIONS'!BK900-' CALCULATIONS'!BK908-' CALCULATIONS'!BK934-' CALCULATIONS'!BK942-' CALCULATIONS'!BK960-' CALCULATIONS'!BK968-' CALCULATIONS'!BK992-' CALCULATIONS'!BK1000-' CALCULATIONS'!BK1717</f>
        <v>543140819.29240918</v>
      </c>
      <c r="BA92" s="662">
        <f>AZ92+' CALCULATIONS'!BL20+' CALCULATIONS'!BL90+' CALCULATIONS'!BL157+' CALCULATIONS'!BL224-' CALCULATIONS'!BL900-' CALCULATIONS'!BL908-' CALCULATIONS'!BL934-' CALCULATIONS'!BL942-' CALCULATIONS'!BL960-' CALCULATIONS'!BL968-' CALCULATIONS'!BL992-' CALCULATIONS'!BL1000-' CALCULATIONS'!BL1717</f>
        <v>947497138.98384309</v>
      </c>
      <c r="BB92" s="662">
        <f>BA92+' CALCULATIONS'!BM20+' CALCULATIONS'!BM90+' CALCULATIONS'!BM157+' CALCULATIONS'!BM224-' CALCULATIONS'!BM900-' CALCULATIONS'!BM908-' CALCULATIONS'!BM934-' CALCULATIONS'!BM942-' CALCULATIONS'!BM960-' CALCULATIONS'!BM968-' CALCULATIONS'!BM992-' CALCULATIONS'!BM1000-' CALCULATIONS'!BM1717</f>
        <v>419225400.63893259</v>
      </c>
      <c r="BC92" s="662">
        <f>BB92+' CALCULATIONS'!BN20+' CALCULATIONS'!BN90+' CALCULATIONS'!BN157+' CALCULATIONS'!BN224-' CALCULATIONS'!BN900-' CALCULATIONS'!BN908-' CALCULATIONS'!BN934-' CALCULATIONS'!BN942-' CALCULATIONS'!BN960-' CALCULATIONS'!BN968-' CALCULATIONS'!BN992-' CALCULATIONS'!BN1000-' CALCULATIONS'!BN1717</f>
        <v>764887175.14806831</v>
      </c>
      <c r="BD92" s="662">
        <f>BC92+' CALCULATIONS'!BO20+' CALCULATIONS'!BO90+' CALCULATIONS'!BO157+' CALCULATIONS'!BO224-' CALCULATIONS'!BO900-' CALCULATIONS'!BO908-' CALCULATIONS'!BO934-' CALCULATIONS'!BO942-' CALCULATIONS'!BO960-' CALCULATIONS'!BO968-' CALCULATIONS'!BO992-' CALCULATIONS'!BO1000-' CALCULATIONS'!BO1717</f>
        <v>488804102.213866</v>
      </c>
      <c r="BE92" s="662">
        <f>BD92+' CALCULATIONS'!BP20+' CALCULATIONS'!BP90+' CALCULATIONS'!BP157+' CALCULATIONS'!BP224-' CALCULATIONS'!BP900-' CALCULATIONS'!BP908-' CALCULATIONS'!BP934-' CALCULATIONS'!BP942-' CALCULATIONS'!BP960-' CALCULATIONS'!BP968-' CALCULATIONS'!BP992-' CALCULATIONS'!BP1000-' CALCULATIONS'!BP1717</f>
        <v>1125564944.3609567</v>
      </c>
      <c r="BF92" s="662">
        <f>BE92+' CALCULATIONS'!BQ20+' CALCULATIONS'!BQ90+' CALCULATIONS'!BQ157+' CALCULATIONS'!BQ224-' CALCULATIONS'!BQ900-' CALCULATIONS'!BQ908-' CALCULATIONS'!BQ934-' CALCULATIONS'!BQ942-' CALCULATIONS'!BQ960-' CALCULATIONS'!BQ968-' CALCULATIONS'!BQ992-' CALCULATIONS'!BQ1000-' CALCULATIONS'!BQ1717</f>
        <v>628378233.93347168</v>
      </c>
      <c r="BG92" s="662">
        <f>BF92+' CALCULATIONS'!BR20+' CALCULATIONS'!BR90+' CALCULATIONS'!BR157+' CALCULATIONS'!BR224-' CALCULATIONS'!BR900-' CALCULATIONS'!BR908-' CALCULATIONS'!BR934-' CALCULATIONS'!BR942-' CALCULATIONS'!BR960-' CALCULATIONS'!BR968-' CALCULATIONS'!BR992-' CALCULATIONS'!BR1000-' CALCULATIONS'!BR1717</f>
        <v>1047432632.9675527</v>
      </c>
      <c r="BH92" s="662">
        <f>BG92+' CALCULATIONS'!BS20+' CALCULATIONS'!BS90+' CALCULATIONS'!BS157+' CALCULATIONS'!BS224-' CALCULATIONS'!BS900-' CALCULATIONS'!BS908-' CALCULATIONS'!BS934-' CALCULATIONS'!BS942-' CALCULATIONS'!BS960-' CALCULATIONS'!BS968-' CALCULATIONS'!BS992-' CALCULATIONS'!BS1000-' CALCULATIONS'!BS1717</f>
        <v>480529622.13659954</v>
      </c>
      <c r="BI92" s="662">
        <f>BH92+' CALCULATIONS'!BT20+' CALCULATIONS'!BT90+' CALCULATIONS'!BT157+' CALCULATIONS'!BT224-' CALCULATIONS'!BT900-' CALCULATIONS'!BT908-' CALCULATIONS'!BT934-' CALCULATIONS'!BT942-' CALCULATIONS'!BT960-' CALCULATIONS'!BT968-' CALCULATIONS'!BT992-' CALCULATIONS'!BT1000-' CALCULATIONS'!BT1717</f>
        <v>982269164.40985787</v>
      </c>
      <c r="BJ92" s="662">
        <f>BI92+' CALCULATIONS'!BU20+' CALCULATIONS'!BU90+' CALCULATIONS'!BU157+' CALCULATIONS'!BU224-' CALCULATIONS'!BU900-' CALCULATIONS'!BU908-' CALCULATIONS'!BU934-' CALCULATIONS'!BU942-' CALCULATIONS'!BU960-' CALCULATIONS'!BU968-' CALCULATIONS'!BU992-' CALCULATIONS'!BU1000-' CALCULATIONS'!BU1717</f>
        <v>574480098.48264337</v>
      </c>
      <c r="BK92" s="662">
        <f>BJ92+' CALCULATIONS'!BV20+' CALCULATIONS'!BV90+' CALCULATIONS'!BV157+' CALCULATIONS'!BV224-' CALCULATIONS'!BV900-' CALCULATIONS'!BV908-' CALCULATIONS'!BV934-' CALCULATIONS'!BV942-' CALCULATIONS'!BV960-' CALCULATIONS'!BV968-' CALCULATIONS'!BV992-' CALCULATIONS'!BV1000-' CALCULATIONS'!BV1717</f>
        <v>1380297080.8826203</v>
      </c>
      <c r="BL92" s="417">
        <f t="shared" si="5"/>
        <v>41136890076.149406</v>
      </c>
    </row>
    <row r="93" spans="1:64" x14ac:dyDescent="0.25">
      <c r="A93" s="197" t="s">
        <v>776</v>
      </c>
      <c r="B93" s="169"/>
      <c r="C93" s="662">
        <f>SUM(' CALCULATIONS'!M21:N21)+SUM(' CALCULATIONS'!M91:N91)</f>
        <v>57057522.927481011</v>
      </c>
      <c r="D93" s="662">
        <f>C93+' CALCULATIONS'!O21+' CALCULATIONS'!O91+' CALCULATIONS'!O158+' CALCULATIONS'!O225-' CALCULATIONS'!O1720</f>
        <v>31032593.242906585</v>
      </c>
      <c r="E93" s="662">
        <f>D93+' CALCULATIONS'!P21+' CALCULATIONS'!P91+' CALCULATIONS'!P158+' CALCULATIONS'!P225-' CALCULATIONS'!P1720</f>
        <v>53398767.631724693</v>
      </c>
      <c r="F93" s="662">
        <f>E93+' CALCULATIONS'!Q21+' CALCULATIONS'!Q91+' CALCULATIONS'!Q158+' CALCULATIONS'!Q225-' CALCULATIONS'!Q1720</f>
        <v>24277214.58399792</v>
      </c>
      <c r="G93" s="662">
        <f>F93+' CALCULATIONS'!R21+' CALCULATIONS'!R91+' CALCULATIONS'!R158+' CALCULATIONS'!R225-' CALCULATIONS'!R1720</f>
        <v>43492457.732422516</v>
      </c>
      <c r="H93" s="662">
        <f>G93+' CALCULATIONS'!S21+' CALCULATIONS'!S91+' CALCULATIONS'!S158+' CALCULATIONS'!S225-' CALCULATIONS'!S1720</f>
        <v>29641185.943701848</v>
      </c>
      <c r="I93" s="662">
        <f>H93+' CALCULATIONS'!T21+' CALCULATIONS'!T91+' CALCULATIONS'!T158+' CALCULATIONS'!T225-' CALCULATIONS'!T1720</f>
        <v>66711479.41208104</v>
      </c>
      <c r="J93" s="662">
        <f>I93+' CALCULATIONS'!U21+' CALCULATIONS'!U91+' CALCULATIONS'!U158+' CALCULATIONS'!U225-' CALCULATIONS'!U1720</f>
        <v>35819627.403777778</v>
      </c>
      <c r="K93" s="662">
        <f>J93+' CALCULATIONS'!V21+' CALCULATIONS'!V91+' CALCULATIONS'!V158+' CALCULATIONS'!V225-' CALCULATIONS'!V1720</f>
        <v>58947839.82571052</v>
      </c>
      <c r="L93" s="662">
        <f>K93+' CALCULATIONS'!W21+' CALCULATIONS'!W91+' CALCULATIONS'!W158+' CALCULATIONS'!W225-' CALCULATIONS'!W1720</f>
        <v>28544052.232433379</v>
      </c>
      <c r="M93" s="662">
        <f>L93+' CALCULATIONS'!X21+' CALCULATIONS'!X91+' CALCULATIONS'!X158+' CALCULATIONS'!X225-' CALCULATIONS'!X1720</f>
        <v>57079134.688393734</v>
      </c>
      <c r="N93" s="662">
        <f>M93+' CALCULATIONS'!Y21+' CALCULATIONS'!Y91+' CALCULATIONS'!Y158+' CALCULATIONS'!Y225-' CALCULATIONS'!Y1720</f>
        <v>33414721.262011044</v>
      </c>
      <c r="O93" s="662">
        <f>N93+' CALCULATIONS'!Z21+' CALCULATIONS'!Z91+' CALCULATIONS'!Z158+' CALCULATIONS'!Z225-' CALCULATIONS'!Z1720</f>
        <v>80489309.648720175</v>
      </c>
      <c r="P93" s="662">
        <f>O93+' CALCULATIONS'!AA21+' CALCULATIONS'!AA91+' CALCULATIONS'!AA158+' CALCULATIONS'!AA225-' CALCULATIONS'!AA1720</f>
        <v>35674155.026988909</v>
      </c>
      <c r="Q93" s="662">
        <f>P93+' CALCULATIONS'!AB21+' CALCULATIONS'!AB91+' CALCULATIONS'!AB158+' CALCULATIONS'!AB225-' CALCULATIONS'!AB1720</f>
        <v>61257376.87567202</v>
      </c>
      <c r="R93" s="662">
        <f>Q93+' CALCULATIONS'!AC21+' CALCULATIONS'!AC91+' CALCULATIONS'!AC158+' CALCULATIONS'!AC225-' CALCULATIONS'!AC1720</f>
        <v>27568978.539688602</v>
      </c>
      <c r="S93" s="662">
        <f>R93+' CALCULATIONS'!AD21+' CALCULATIONS'!AD91+' CALCULATIONS'!AD158+' CALCULATIONS'!AD225-' CALCULATIONS'!AD1720</f>
        <v>49349221.312739916</v>
      </c>
      <c r="T93" s="662">
        <f>S93+' CALCULATIONS'!AE21+' CALCULATIONS'!AE91+' CALCULATIONS'!AE158+' CALCULATIONS'!AE225-' CALCULATIONS'!AE1720</f>
        <v>34029422.494714707</v>
      </c>
      <c r="U93" s="662">
        <f>T93+' CALCULATIONS'!AF21+' CALCULATIONS'!AF91+' CALCULATIONS'!AF158+' CALCULATIONS'!AF225-' CALCULATIONS'!AF1720</f>
        <v>77001681.880708694</v>
      </c>
      <c r="V93" s="662">
        <f>U93+' CALCULATIONS'!AG21+' CALCULATIONS'!AG91+' CALCULATIONS'!AG158+' CALCULATIONS'!AG225-' CALCULATIONS'!AG1720</f>
        <v>41395991.27046214</v>
      </c>
      <c r="W93" s="662">
        <f>V93+' CALCULATIONS'!AH21+' CALCULATIONS'!AH91+' CALCULATIONS'!AH158+' CALCULATIONS'!AH225-' CALCULATIONS'!AH1720</f>
        <v>67949362.611049652</v>
      </c>
      <c r="X93" s="662">
        <f>W93+' CALCULATIONS'!AI21+' CALCULATIONS'!AI91+' CALCULATIONS'!AI158+' CALCULATIONS'!AI225-' CALCULATIONS'!AI1720</f>
        <v>32669144.11450541</v>
      </c>
      <c r="Y93" s="662">
        <f>X93+' CALCULATIONS'!AJ21+' CALCULATIONS'!AJ91+' CALCULATIONS'!AJ158+' CALCULATIONS'!AJ225-' CALCULATIONS'!AJ1720</f>
        <v>65643240.297447667</v>
      </c>
      <c r="Z93" s="662">
        <f>Y93+' CALCULATIONS'!AK21+' CALCULATIONS'!AK91+' CALCULATIONS'!AK158+' CALCULATIONS'!AK225-' CALCULATIONS'!AK1720</f>
        <v>38472055.414167061</v>
      </c>
      <c r="AA93" s="662">
        <f>Z93+' CALCULATIONS'!AL21+' CALCULATIONS'!AL91+' CALCULATIONS'!AL158+' CALCULATIONS'!AL225-' CALCULATIONS'!AL1720</f>
        <v>93586979.058263004</v>
      </c>
      <c r="AB93" s="662">
        <f>AA93+' CALCULATIONS'!AM21+' CALCULATIONS'!AM91+' CALCULATIONS'!AM158+' CALCULATIONS'!AM225-' CALCULATIONS'!AM1720</f>
        <v>39029997.059721589</v>
      </c>
      <c r="AC93" s="662">
        <f>AB93+' CALCULATIONS'!AN21+' CALCULATIONS'!AN91+' CALCULATIONS'!AN158+' CALCULATIONS'!AN225-' CALCULATIONS'!AN1720</f>
        <v>67570059.847171366</v>
      </c>
      <c r="AD93" s="662">
        <f>AC93+' CALCULATIONS'!AO21+' CALCULATIONS'!AO91+' CALCULATIONS'!AO158+' CALCULATIONS'!AO225-' CALCULATIONS'!AO1720</f>
        <v>30531736.014095128</v>
      </c>
      <c r="AE93" s="662">
        <f>AD93+' CALCULATIONS'!AP21+' CALCULATIONS'!AP91+' CALCULATIONS'!AP158+' CALCULATIONS'!AP225-' CALCULATIONS'!AP1720</f>
        <v>55089757.364571705</v>
      </c>
      <c r="AF93" s="662">
        <f>AE93+' CALCULATIONS'!AQ21+' CALCULATIONS'!AQ91+' CALCULATIONS'!AQ158+' CALCULATIONS'!AQ225-' CALCULATIONS'!AQ1720</f>
        <v>37299670.83170221</v>
      </c>
      <c r="AG93" s="662">
        <f>AF93+' CALCULATIONS'!AR21+' CALCULATIONS'!AR91+' CALCULATIONS'!AR158+' CALCULATIONS'!AR225-' CALCULATIONS'!AR1720</f>
        <v>84129147.708926365</v>
      </c>
      <c r="AH93" s="662">
        <f>AG93+' CALCULATIONS'!AS21+' CALCULATIONS'!AS91+' CALCULATIONS'!AS158+' CALCULATIONS'!AS225-' CALCULATIONS'!AS1720</f>
        <v>45034027.563556775</v>
      </c>
      <c r="AI93" s="662">
        <f>AH93+' CALCULATIONS'!AT21+' CALCULATIONS'!AT91+' CALCULATIONS'!AT158+' CALCULATIONS'!AT225-' CALCULATIONS'!AT1720</f>
        <v>74578732.031043112</v>
      </c>
      <c r="AJ93" s="662">
        <f>AI93+' CALCULATIONS'!AU21+' CALCULATIONS'!AU91+' CALCULATIONS'!AU158+' CALCULATIONS'!AU225-' CALCULATIONS'!AU1720</f>
        <v>35883648.301308006</v>
      </c>
      <c r="AK93" s="662">
        <f>AJ93+' CALCULATIONS'!AV21+' CALCULATIONS'!AV91+' CALCULATIONS'!AV158+' CALCULATIONS'!AV225-' CALCULATIONS'!AV1720</f>
        <v>72175574.015595689</v>
      </c>
      <c r="AL93" s="662">
        <f>AK93+' CALCULATIONS'!AW21+' CALCULATIONS'!AW91+' CALCULATIONS'!AW158+' CALCULATIONS'!AW225-' CALCULATIONS'!AW1720</f>
        <v>41977238.263144895</v>
      </c>
      <c r="AM93" s="662">
        <f>AL93+' CALCULATIONS'!AX21+' CALCULATIONS'!AX91+' CALCULATIONS'!AX158+' CALCULATIONS'!AX225-' CALCULATIONS'!AX1720</f>
        <v>101506189.24014443</v>
      </c>
      <c r="AN93" s="662">
        <f>AM93+' CALCULATIONS'!AY21+' CALCULATIONS'!AY91+' CALCULATIONS'!AY158+' CALCULATIONS'!AY225-' CALCULATIONS'!AY1720</f>
        <v>36338937.521478564</v>
      </c>
      <c r="AO93" s="662">
        <f>AN93+' CALCULATIONS'!AZ21+' CALCULATIONS'!AZ91+' CALCULATIONS'!AZ158+' CALCULATIONS'!AZ225-' CALCULATIONS'!AZ1720</f>
        <v>62725702.197419927</v>
      </c>
      <c r="AP93" s="662">
        <f>AO93+' CALCULATIONS'!BA21+' CALCULATIONS'!BA91+' CALCULATIONS'!BA158+' CALCULATIONS'!BA225-' CALCULATIONS'!BA1720</f>
        <v>27746134.472351946</v>
      </c>
      <c r="AQ93" s="662">
        <f>AP93+' CALCULATIONS'!BB21+' CALCULATIONS'!BB91+' CALCULATIONS'!BB158+' CALCULATIONS'!BB225-' CALCULATIONS'!BB1720</f>
        <v>50141092.929443777</v>
      </c>
      <c r="AR93" s="662">
        <f>AQ93+' CALCULATIONS'!BC21+' CALCULATIONS'!BC91+' CALCULATIONS'!BC158+' CALCULATIONS'!BC225-' CALCULATIONS'!BC1720</f>
        <v>34551673.640239306</v>
      </c>
      <c r="AS93" s="662">
        <f>AR93+' CALCULATIONS'!BD21+' CALCULATIONS'!BD91+' CALCULATIONS'!BD158+' CALCULATIONS'!BD225-' CALCULATIONS'!BD1720</f>
        <v>79818113.129982039</v>
      </c>
      <c r="AT93" s="662">
        <f>AS93+' CALCULATIONS'!BE21+' CALCULATIONS'!BE91+' CALCULATIONS'!BE158+' CALCULATIONS'!BE225-' CALCULATIONS'!BE1720</f>
        <v>42442571.609068185</v>
      </c>
      <c r="AU93" s="662">
        <f>AT93+' CALCULATIONS'!BF21+' CALCULATIONS'!BF91+' CALCULATIONS'!BF158+' CALCULATIONS'!BF225-' CALCULATIONS'!BF1720</f>
        <v>69760045.730663478</v>
      </c>
      <c r="AV93" s="662">
        <f>AU93+' CALCULATIONS'!BG21+' CALCULATIONS'!BG91+' CALCULATIONS'!BG158+' CALCULATIONS'!BG225-' CALCULATIONS'!BG1720</f>
        <v>33186737.504432485</v>
      </c>
      <c r="AW93" s="662">
        <f>AV93+' CALCULATIONS'!BH21+' CALCULATIONS'!BH91+' CALCULATIONS'!BH158+' CALCULATIONS'!BH225-' CALCULATIONS'!BH1720</f>
        <v>67427877.523009479</v>
      </c>
      <c r="AX93" s="662">
        <f>AW93+' CALCULATIONS'!BI21+' CALCULATIONS'!BI91+' CALCULATIONS'!BI158+' CALCULATIONS'!BI225-' CALCULATIONS'!BI1720</f>
        <v>39410668.248509213</v>
      </c>
      <c r="AY93" s="662">
        <f>AX93+' CALCULATIONS'!BJ21+' CALCULATIONS'!BJ91+' CALCULATIONS'!BJ158+' CALCULATIONS'!BJ225-' CALCULATIONS'!BJ1720</f>
        <v>97304785.882196501</v>
      </c>
      <c r="AZ93" s="662">
        <f>AY93+' CALCULATIONS'!BK21+' CALCULATIONS'!BK91+' CALCULATIONS'!BK158+' CALCULATIONS'!BK225-' CALCULATIONS'!BK1720</f>
        <v>40658165.537688583</v>
      </c>
      <c r="BA93" s="662">
        <f>AZ93+' CALCULATIONS'!BL21+' CALCULATIONS'!BL91+' CALCULATIONS'!BL158+' CALCULATIONS'!BL225-' CALCULATIONS'!BL1720</f>
        <v>70320018.584879085</v>
      </c>
      <c r="BB93" s="662">
        <f>BA93+' CALCULATIONS'!BM21+' CALCULATIONS'!BM91+' CALCULATIONS'!BM158+' CALCULATIONS'!BM225-' CALCULATIONS'!BM1720</f>
        <v>31021907.683335438</v>
      </c>
      <c r="BC93" s="662">
        <f>BB93+' CALCULATIONS'!BN21+' CALCULATIONS'!BN91+' CALCULATIONS'!BN158+' CALCULATIONS'!BN225-' CALCULATIONS'!BN1720</f>
        <v>56186478.603300378</v>
      </c>
      <c r="BD93" s="662">
        <f>BC93+' CALCULATIONS'!BO21+' CALCULATIONS'!BO91+' CALCULATIONS'!BO158+' CALCULATIONS'!BO225-' CALCULATIONS'!BO1720</f>
        <v>38676020.79325904</v>
      </c>
      <c r="BE93" s="662">
        <f>BD93+' CALCULATIONS'!BP21+' CALCULATIONS'!BP91+' CALCULATIONS'!BP158+' CALCULATIONS'!BP225-' CALCULATIONS'!BP1720</f>
        <v>89280038.970164835</v>
      </c>
      <c r="BF93" s="662">
        <f>BE93+' CALCULATIONS'!BQ21+' CALCULATIONS'!BQ91+' CALCULATIONS'!BQ158+' CALCULATIONS'!BQ225-' CALCULATIONS'!BQ1720</f>
        <v>47483008.911642104</v>
      </c>
      <c r="BG93" s="662">
        <f>BF93+' CALCULATIONS'!BR21+' CALCULATIONS'!BR91+' CALCULATIONS'!BR158+' CALCULATIONS'!BR225-' CALCULATIONS'!BR1720</f>
        <v>78238631.639518201</v>
      </c>
      <c r="BH93" s="662">
        <f>BG93+' CALCULATIONS'!BS21+' CALCULATIONS'!BS91+' CALCULATIONS'!BS158+' CALCULATIONS'!BS225-' CALCULATIONS'!BS1720</f>
        <v>37105751.675035655</v>
      </c>
      <c r="BI93" s="662">
        <f>BH93+' CALCULATIONS'!BT21+' CALCULATIONS'!BT91+' CALCULATIONS'!BT158+' CALCULATIONS'!BT225-' CALCULATIONS'!BT1720</f>
        <v>75565622.436288506</v>
      </c>
      <c r="BJ93" s="662">
        <f>BI93+' CALCULATIONS'!BU21+' CALCULATIONS'!BU91+' CALCULATIONS'!BU158+' CALCULATIONS'!BU225-' CALCULATIONS'!BU1720</f>
        <v>44048192.531323239</v>
      </c>
      <c r="BK93" s="662">
        <f>BJ93+' CALCULATIONS'!BV21+' CALCULATIONS'!BV91+' CALCULATIONS'!BV158+' CALCULATIONS'!BV225-' CALCULATIONS'!BV1720</f>
        <v>108939405.54030594</v>
      </c>
      <c r="BL93" s="417">
        <f t="shared" ref="BL93:BL186" si="42">SUM(C93:BK93)</f>
        <v>3267686876.9682879</v>
      </c>
    </row>
    <row r="94" spans="1:64" x14ac:dyDescent="0.25">
      <c r="A94" s="197" t="s">
        <v>777</v>
      </c>
      <c r="B94" s="169"/>
      <c r="C94" s="662">
        <v>105000000</v>
      </c>
      <c r="D94" s="662">
        <f>C94+' CALCULATIONS'!O902+' CALCULATIONS'!O910+' CALCULATIONS'!O936+' CALCULATIONS'!O944+' CALCULATIONS'!O962+' CALCULATIONS'!O970+' CALCULATIONS'!O994+' CALCULATIONS'!O1002+' MOD'!C335-' CALCULATIONS'!O1726</f>
        <v>17318502.943889812</v>
      </c>
      <c r="E94" s="662">
        <f>D94+' CALCULATIONS'!P902+' CALCULATIONS'!P910+' CALCULATIONS'!P936+' CALCULATIONS'!P944+' CALCULATIONS'!P962+' CALCULATIONS'!P970+' CALCULATIONS'!P994+' CALCULATIONS'!P1002+' MOD'!D335-' CALCULATIONS'!P1726</f>
        <v>0</v>
      </c>
      <c r="F94" s="662">
        <f>E94+' CALCULATIONS'!Q902+' CALCULATIONS'!Q910+' CALCULATIONS'!Q936+' CALCULATIONS'!Q944+' CALCULATIONS'!Q962+' CALCULATIONS'!Q970+' CALCULATIONS'!Q994+' CALCULATIONS'!Q1002+' MOD'!E335-' CALCULATIONS'!Q1726</f>
        <v>2274302.9392926726</v>
      </c>
      <c r="G94" s="662">
        <f>F94+' CALCULATIONS'!R902+' CALCULATIONS'!R910+' CALCULATIONS'!R936+' CALCULATIONS'!R944+' CALCULATIONS'!R962+' CALCULATIONS'!R970+' CALCULATIONS'!R994+' CALCULATIONS'!R1002+' MOD'!F335-' CALCULATIONS'!R1726</f>
        <v>100236.54109467566</v>
      </c>
      <c r="H94" s="662">
        <f>G94+' CALCULATIONS'!S902+' CALCULATIONS'!S910+' CALCULATIONS'!S936+' CALCULATIONS'!S944+' CALCULATIONS'!S962+' CALCULATIONS'!S970+' CALCULATIONS'!S994+' CALCULATIONS'!S1002+' MOD'!G335-' CALCULATIONS'!S1726</f>
        <v>18209531.420560755</v>
      </c>
      <c r="I94" s="662">
        <f>H94+' CALCULATIONS'!T902+' CALCULATIONS'!T910+' CALCULATIONS'!T936+' CALCULATIONS'!T944+' CALCULATIONS'!T962+' CALCULATIONS'!T970+' CALCULATIONS'!T994+' CALCULATIONS'!T1002+' MOD'!H335-' CALCULATIONS'!T1726</f>
        <v>12415988.5502625</v>
      </c>
      <c r="J94" s="662">
        <f>I94+' CALCULATIONS'!U902+' CALCULATIONS'!U910+' CALCULATIONS'!U936+' CALCULATIONS'!U944+' CALCULATIONS'!U962+' CALCULATIONS'!U970+' CALCULATIONS'!U994+' CALCULATIONS'!U1002+' MOD'!I335-' CALCULATIONS'!U1726</f>
        <v>7938390.9790082052</v>
      </c>
      <c r="K94" s="662">
        <f>J94+' CALCULATIONS'!V902+' CALCULATIONS'!V910+' CALCULATIONS'!V936+' CALCULATIONS'!V944+' CALCULATIONS'!V962+' CALCULATIONS'!V970+' CALCULATIONS'!V994+' CALCULATIONS'!V1002+' MOD'!J335-' CALCULATIONS'!V1726</f>
        <v>0</v>
      </c>
      <c r="L94" s="662">
        <f>K94+' CALCULATIONS'!W902+' CALCULATIONS'!W910+' CALCULATIONS'!W936+' CALCULATIONS'!W944+' CALCULATIONS'!W962+' CALCULATIONS'!W970+' CALCULATIONS'!W994+' CALCULATIONS'!W1002+' MOD'!K335-' CALCULATIONS'!W1726</f>
        <v>10534397.902678823</v>
      </c>
      <c r="M94" s="662">
        <f>L94+' CALCULATIONS'!X902+' CALCULATIONS'!X910+' CALCULATIONS'!X936+' CALCULATIONS'!X944+' CALCULATIONS'!X962+' CALCULATIONS'!X970+' CALCULATIONS'!X994+' CALCULATIONS'!X1002+' MOD'!L335-' CALCULATIONS'!X1726</f>
        <v>7292789.7874506693</v>
      </c>
      <c r="N94" s="662">
        <f>M94+' CALCULATIONS'!Y902+' CALCULATIONS'!Y910+' CALCULATIONS'!Y936+' CALCULATIONS'!Y944+' CALCULATIONS'!Y962+' CALCULATIONS'!Y970+' CALCULATIONS'!Y994+' CALCULATIONS'!Y1002+' MOD'!M335-' CALCULATIONS'!Y1726</f>
        <v>8828765.2580313217</v>
      </c>
      <c r="O94" s="662">
        <f>N94+' CALCULATIONS'!Z902+' CALCULATIONS'!Z910+' CALCULATIONS'!Z936+' CALCULATIONS'!Z944+' CALCULATIONS'!Z962+' CALCULATIONS'!Z970+' CALCULATIONS'!Z994+' CALCULATIONS'!Z1002+' MOD'!N335-' CALCULATIONS'!Z1726</f>
        <v>13479937.451802125</v>
      </c>
      <c r="P94" s="662">
        <f>O94+' CALCULATIONS'!AA902+' CALCULATIONS'!AA910+' CALCULATIONS'!AA936+' CALCULATIONS'!AA944+' CALCULATIONS'!AA962+' CALCULATIONS'!AA970+' CALCULATIONS'!AA994+' CALCULATIONS'!AA1002+' MOD'!O335-' CALCULATIONS'!AA1726</f>
        <v>11193315.977675004</v>
      </c>
      <c r="Q94" s="662">
        <f>P94+' CALCULATIONS'!AB902+' CALCULATIONS'!AB910+' CALCULATIONS'!AB936+' CALCULATIONS'!AB944+' CALCULATIONS'!AB962+' CALCULATIONS'!AB970+' CALCULATIONS'!AB994+' CALCULATIONS'!AB1002+' MOD'!P335-' CALCULATIONS'!AB1726</f>
        <v>362006.54706091806</v>
      </c>
      <c r="R94" s="662">
        <f>Q94+' CALCULATIONS'!AC902+' CALCULATIONS'!AC910+' CALCULATIONS'!AC936+' CALCULATIONS'!AC944+' CALCULATIONS'!AC962+' CALCULATIONS'!AC970+' CALCULATIONS'!AC994+' CALCULATIONS'!AC1002+' MOD'!Q335-' CALCULATIONS'!AC1726</f>
        <v>7606384.7702068547</v>
      </c>
      <c r="S94" s="662">
        <f>R94+' CALCULATIONS'!AD902+' CALCULATIONS'!AD910+' CALCULATIONS'!AD936+' CALCULATIONS'!AD944+' CALCULATIONS'!AD962+' CALCULATIONS'!AD970+' CALCULATIONS'!AD994+' CALCULATIONS'!AD1002+' MOD'!R335-' CALCULATIONS'!AD1726</f>
        <v>1301768.3339152681</v>
      </c>
      <c r="T94" s="662">
        <f>S94+' CALCULATIONS'!AE902+' CALCULATIONS'!AE910+' CALCULATIONS'!AE936+' CALCULATIONS'!AE944+' CALCULATIONS'!AE962+' CALCULATIONS'!AE970+' CALCULATIONS'!AE994+' CALCULATIONS'!AE1002+' MOD'!S335-' CALCULATIONS'!AE1726</f>
        <v>16915693.977036327</v>
      </c>
      <c r="U94" s="662">
        <f>T94+' CALCULATIONS'!AF902+' CALCULATIONS'!AF910+' CALCULATIONS'!AF936+' CALCULATIONS'!AF944+' CALCULATIONS'!AF962+' CALCULATIONS'!AF970+' CALCULATIONS'!AF994+' CALCULATIONS'!AF1002+' MOD'!T335-' CALCULATIONS'!AF1726</f>
        <v>17647598.283759937</v>
      </c>
      <c r="V94" s="662">
        <f>U94+' CALCULATIONS'!AG902+' CALCULATIONS'!AG910+' CALCULATIONS'!AG936+' CALCULATIONS'!AG944+' CALCULATIONS'!AG962+' CALCULATIONS'!AG970+' CALCULATIONS'!AG994+' CALCULATIONS'!AG1002+' MOD'!U335-' CALCULATIONS'!AG1726</f>
        <v>11239389.020658359</v>
      </c>
      <c r="W94" s="662">
        <f>V94+' CALCULATIONS'!AH902+' CALCULATIONS'!AH910+' CALCULATIONS'!AH936+' CALCULATIONS'!AH944+' CALCULATIONS'!AH962+' CALCULATIONS'!AH970+' CALCULATIONS'!AH994+' CALCULATIONS'!AH1002+' MOD'!V335-' CALCULATIONS'!AH1726</f>
        <v>662791.62641252019</v>
      </c>
      <c r="X94" s="662">
        <f>W94+' CALCULATIONS'!AI902+' CALCULATIONS'!AI910+' CALCULATIONS'!AI936+' CALCULATIONS'!AI944+' CALCULATIONS'!AI962+' CALCULATIONS'!AI970+' CALCULATIONS'!AI994+' CALCULATIONS'!AI1002+' MOD'!W335-' CALCULATIONS'!AI1726</f>
        <v>12349312.032798309</v>
      </c>
      <c r="Y94" s="662">
        <f>X94+' CALCULATIONS'!AJ902+' CALCULATIONS'!AJ910+' CALCULATIONS'!AJ936+' CALCULATIONS'!AJ944+' CALCULATIONS'!AJ962+' CALCULATIONS'!AJ970+' CALCULATIONS'!AJ994+' CALCULATIONS'!AJ1002+' MOD'!X335-' CALCULATIONS'!AJ1726</f>
        <v>9097262.8729317598</v>
      </c>
      <c r="Z94" s="662">
        <f>Y94+' CALCULATIONS'!AK902+' CALCULATIONS'!AK910+' CALCULATIONS'!AK936+' CALCULATIONS'!AK944+' CALCULATIONS'!AK962+' CALCULATIONS'!AK970+' CALCULATIONS'!AK994+' CALCULATIONS'!AK1002+' MOD'!Y335-' CALCULATIONS'!AK1726</f>
        <v>22110513.9764244</v>
      </c>
      <c r="AA94" s="662">
        <f>Z94+' CALCULATIONS'!AL902+' CALCULATIONS'!AL910+' CALCULATIONS'!AL936+' CALCULATIONS'!AL944+' CALCULATIONS'!AL962+' CALCULATIONS'!AL970+' CALCULATIONS'!AL994+' CALCULATIONS'!AL1002+' MOD'!Z335-' CALCULATIONS'!AL1726</f>
        <v>33401505.581954356</v>
      </c>
      <c r="AB94" s="662">
        <f>AA94+' CALCULATIONS'!AM902+' CALCULATIONS'!AM910+' CALCULATIONS'!AM936+' CALCULATIONS'!AM944+' CALCULATIONS'!AM962+' CALCULATIONS'!AM970+' CALCULATIONS'!AM994+' CALCULATIONS'!AM1002+' MOD'!AA335-' CALCULATIONS'!AM1726</f>
        <v>7524898.9202070981</v>
      </c>
      <c r="AC94" s="662">
        <f>AB94+' CALCULATIONS'!AN902+' CALCULATIONS'!AN910+' CALCULATIONS'!AN936+' CALCULATIONS'!AN944+' CALCULATIONS'!AN962+' CALCULATIONS'!AN970+' CALCULATIONS'!AN994+' CALCULATIONS'!AN1002+' MOD'!AB335-' CALCULATIONS'!AN1726</f>
        <v>1013839.0982084088</v>
      </c>
      <c r="AD94" s="662">
        <f>AC94+' CALCULATIONS'!AO902+' CALCULATIONS'!AO910+' CALCULATIONS'!AO936+' CALCULATIONS'!AO944+' CALCULATIONS'!AO962+' CALCULATIONS'!AO970+' CALCULATIONS'!AO994+' CALCULATIONS'!AO1002+' MOD'!AC335-' CALCULATIONS'!AO1726</f>
        <v>6178304.5075758444</v>
      </c>
      <c r="AE94" s="662">
        <f>AD94+' CALCULATIONS'!AP902+' CALCULATIONS'!AP910+' CALCULATIONS'!AP936+' CALCULATIONS'!AP944+' CALCULATIONS'!AP962+' CALCULATIONS'!AP970+' CALCULATIONS'!AP994+' CALCULATIONS'!AP1002+' MOD'!AD335-' CALCULATIONS'!AP1726</f>
        <v>1833287.6542966738</v>
      </c>
      <c r="AF94" s="662">
        <f>AE94+' CALCULATIONS'!AQ902+' CALCULATIONS'!AQ910+' CALCULATIONS'!AQ936+' CALCULATIONS'!AQ944+' CALCULATIONS'!AQ962+' CALCULATIONS'!AQ970+' CALCULATIONS'!AQ994+' CALCULATIONS'!AQ1002+' MOD'!AE335-' CALCULATIONS'!AQ1726</f>
        <v>22334628.28684593</v>
      </c>
      <c r="AG94" s="662">
        <f>AF94+' CALCULATIONS'!AR902+' CALCULATIONS'!AR910+' CALCULATIONS'!AR936+' CALCULATIONS'!AR944+' CALCULATIONS'!AR962+' CALCULATIONS'!AR970+' CALCULATIONS'!AR994+' CALCULATIONS'!AR1002+' MOD'!AF335-' CALCULATIONS'!AR1726</f>
        <v>13103840.859318212</v>
      </c>
      <c r="AH94" s="662">
        <f>AG94+' CALCULATIONS'!AS902+' CALCULATIONS'!AS910+' CALCULATIONS'!AS936+' CALCULATIONS'!AS944+' CALCULATIONS'!AS962+' CALCULATIONS'!AS970+' CALCULATIONS'!AS994+' CALCULATIONS'!AS1002+' MOD'!AG335-' CALCULATIONS'!AS1726</f>
        <v>6161748.8871743828</v>
      </c>
      <c r="AI94" s="662">
        <f>AH94+' CALCULATIONS'!AT902+' CALCULATIONS'!AT910+' CALCULATIONS'!AT936+' CALCULATIONS'!AT944+' CALCULATIONS'!AT962+' CALCULATIONS'!AT970+' CALCULATIONS'!AT994+' CALCULATIONS'!AT1002+' MOD'!AH335-' CALCULATIONS'!AT1726</f>
        <v>1195011.2585379491</v>
      </c>
      <c r="AJ94" s="662">
        <f>AI94+' CALCULATIONS'!AU902+' CALCULATIONS'!AU910+' CALCULATIONS'!AU936+' CALCULATIONS'!AU944+' CALCULATIONS'!AU962+' CALCULATIONS'!AU970+' CALCULATIONS'!AU994+' CALCULATIONS'!AU1002+' MOD'!AI335-' CALCULATIONS'!AU1726</f>
        <v>13387875.072870271</v>
      </c>
      <c r="AK94" s="662">
        <f>AJ94+' CALCULATIONS'!AV902+' CALCULATIONS'!AV910+' CALCULATIONS'!AV936+' CALCULATIONS'!AV944+' CALCULATIONS'!AV962+' CALCULATIONS'!AV970+' CALCULATIONS'!AV994+' CALCULATIONS'!AV1002+' MOD'!AJ335-' CALCULATIONS'!AV1726</f>
        <v>8676296.1277419105</v>
      </c>
      <c r="AL94" s="662">
        <f>AK94+' CALCULATIONS'!AW902+' CALCULATIONS'!AW910+' CALCULATIONS'!AW936+' CALCULATIONS'!AW944+' CALCULATIONS'!AW962+' CALCULATIONS'!AW970+' CALCULATIONS'!AW994+' CALCULATIONS'!AW1002+' MOD'!AK335-' CALCULATIONS'!AW1726</f>
        <v>11418481.792827893</v>
      </c>
      <c r="AM94" s="662">
        <f>AL94+' CALCULATIONS'!AX902+' CALCULATIONS'!AX910+' CALCULATIONS'!AX936+' CALCULATIONS'!AX944+' CALCULATIONS'!AX962+' CALCULATIONS'!AX970+' CALCULATIONS'!AX994+' CALCULATIONS'!AX1002+' MOD'!AL335-' CALCULATIONS'!AX1726</f>
        <v>24289260.473447703</v>
      </c>
      <c r="AN94" s="662">
        <f>AM94+' CALCULATIONS'!AY902+' CALCULATIONS'!AY910+' CALCULATIONS'!AY936+' CALCULATIONS'!AY944+' CALCULATIONS'!AY962+' CALCULATIONS'!AY970+' CALCULATIONS'!AY994+' CALCULATIONS'!AY1002+' MOD'!AM335-' CALCULATIONS'!AY1726</f>
        <v>4867247.6969159134</v>
      </c>
      <c r="AO94" s="662">
        <f>AN94+' CALCULATIONS'!AZ902+' CALCULATIONS'!AZ910+' CALCULATIONS'!AZ936+' CALCULATIONS'!AZ944+' CALCULATIONS'!AZ962+' CALCULATIONS'!AZ970+' CALCULATIONS'!AZ994+' CALCULATIONS'!AZ1002+' MOD'!AN335-' CALCULATIONS'!AZ1726</f>
        <v>1517303.9887924949</v>
      </c>
      <c r="AP94" s="662">
        <f>AO94+' CALCULATIONS'!BA902+' CALCULATIONS'!BA910+' CALCULATIONS'!BA936+' CALCULATIONS'!BA944+' CALCULATIONS'!BA962+' CALCULATIONS'!BA970+' CALCULATIONS'!BA994+' CALCULATIONS'!BA1002+' MOD'!AO335-' CALCULATIONS'!BA1726</f>
        <v>7411587.080286935</v>
      </c>
      <c r="AQ94" s="662">
        <f>AP94+' CALCULATIONS'!BB902+' CALCULATIONS'!BB910+' CALCULATIONS'!BB936+' CALCULATIONS'!BB944+' CALCULATIONS'!BB962+' CALCULATIONS'!BB970+' CALCULATIONS'!BB994+' CALCULATIONS'!BB1002+' MOD'!AP335-' CALCULATIONS'!BB1726</f>
        <v>1921520.2848278135</v>
      </c>
      <c r="AR94" s="662">
        <f>AQ94+' CALCULATIONS'!BC902+' CALCULATIONS'!BC910+' CALCULATIONS'!BC936+' CALCULATIONS'!BC944+' CALCULATIONS'!BC962+' CALCULATIONS'!BC970+' CALCULATIONS'!BC994+' CALCULATIONS'!BC1002+' MOD'!AQ335-' CALCULATIONS'!BC1726</f>
        <v>16449838.379238164</v>
      </c>
      <c r="AS94" s="662">
        <f>AR94+' CALCULATIONS'!BD902+' CALCULATIONS'!BD910+' CALCULATIONS'!BD936+' CALCULATIONS'!BD944+' CALCULATIONS'!BD962+' CALCULATIONS'!BD970+' CALCULATIONS'!BD994+' CALCULATIONS'!BD1002+' MOD'!AR335-' CALCULATIONS'!BD1726</f>
        <v>14853649.728228491</v>
      </c>
      <c r="AT94" s="662">
        <f>AS94+' CALCULATIONS'!BE902+' CALCULATIONS'!BE910+' CALCULATIONS'!BE936+' CALCULATIONS'!BE944+' CALCULATIONS'!BE962+' CALCULATIONS'!BE970+' CALCULATIONS'!BE994+' CALCULATIONS'!BE1002+' MOD'!AS335-' CALCULATIONS'!BE1726</f>
        <v>7342600.206167642</v>
      </c>
      <c r="AU94" s="662">
        <f>AT94+' CALCULATIONS'!BF902+' CALCULATIONS'!BF910+' CALCULATIONS'!BF936+' CALCULATIONS'!BF944+' CALCULATIONS'!BF962+' CALCULATIONS'!BF970+' CALCULATIONS'!BF994+' CALCULATIONS'!BF1002+' MOD'!AT335-' CALCULATIONS'!BF1726</f>
        <v>987157.00289466418</v>
      </c>
      <c r="AV94" s="662">
        <f>AU94+' CALCULATIONS'!BG902+' CALCULATIONS'!BG910+' CALCULATIONS'!BG936+' CALCULATIONS'!BG944+' CALCULATIONS'!BG962+' CALCULATIONS'!BG970+' CALCULATIONS'!BG994+' CALCULATIONS'!BG1002+' MOD'!AU335-' CALCULATIONS'!BG1726</f>
        <v>11651041.92185868</v>
      </c>
      <c r="AW94" s="662">
        <f>AV94+' CALCULATIONS'!BH902+' CALCULATIONS'!BH910+' CALCULATIONS'!BH936+' CALCULATIONS'!BH944+' CALCULATIONS'!BH962+' CALCULATIONS'!BH970+' CALCULATIONS'!BH994+' CALCULATIONS'!BH1002+' MOD'!AV335-' CALCULATIONS'!BH1726</f>
        <v>8120133.1717995889</v>
      </c>
      <c r="AX94" s="662">
        <f>AW94+' CALCULATIONS'!BI902+' CALCULATIONS'!BI910+' CALCULATIONS'!BI936+' CALCULATIONS'!BI944+' CALCULATIONS'!BI962+' CALCULATIONS'!BI970+' CALCULATIONS'!BI994+' CALCULATIONS'!BI1002+' MOD'!AW335-' CALCULATIONS'!BI1726</f>
        <v>15459630.520267788</v>
      </c>
      <c r="AY94" s="662">
        <f>AX94+' CALCULATIONS'!BJ902+' CALCULATIONS'!BJ910+' CALCULATIONS'!BJ936+' CALCULATIONS'!BJ944+' CALCULATIONS'!BJ962+' CALCULATIONS'!BJ970+' CALCULATIONS'!BJ994+' CALCULATIONS'!BJ1002+' MOD'!AX335-' CALCULATIONS'!BJ1726</f>
        <v>23238820.999802411</v>
      </c>
      <c r="AZ94" s="662">
        <f>AY94+' CALCULATIONS'!BK902+' CALCULATIONS'!BK910+' CALCULATIONS'!BK936+' CALCULATIONS'!BK944+' CALCULATIONS'!BK962+' CALCULATIONS'!BK970+' CALCULATIONS'!BK994+' CALCULATIONS'!BK1002+' MOD'!AY335-' CALCULATIONS'!BK1726</f>
        <v>6057058.525655698</v>
      </c>
      <c r="BA94" s="662">
        <f>AZ94+' CALCULATIONS'!BL902+' CALCULATIONS'!BL910+' CALCULATIONS'!BL936+' CALCULATIONS'!BL944+' CALCULATIONS'!BL962+' CALCULATIONS'!BL970+' CALCULATIONS'!BL994+' CALCULATIONS'!BL1002+' MOD'!AZ335-' CALCULATIONS'!BL1726</f>
        <v>1218374.2960811798</v>
      </c>
      <c r="BB94" s="662">
        <f>BA94+' CALCULATIONS'!BM902+' CALCULATIONS'!BM910+' CALCULATIONS'!BM936+' CALCULATIONS'!BM944+' CALCULATIONS'!BM962+' CALCULATIONS'!BM970+' CALCULATIONS'!BM994+' CALCULATIONS'!BM1002+' MOD'!BA335-' CALCULATIONS'!BM1726</f>
        <v>7050016.5297391647</v>
      </c>
      <c r="BC94" s="662">
        <f>BB94+' CALCULATIONS'!BN902+' CALCULATIONS'!BN910+' CALCULATIONS'!BN936+' CALCULATIONS'!BN944+' CALCULATIONS'!BN962+' CALCULATIONS'!BN970+' CALCULATIONS'!BN994+' CALCULATIONS'!BN1002+' MOD'!BB335-' CALCULATIONS'!BN1726</f>
        <v>2042440.3036977034</v>
      </c>
      <c r="BD94" s="662">
        <f>BC94+' CALCULATIONS'!BO902+' CALCULATIONS'!BO910+' CALCULATIONS'!BO936+' CALCULATIONS'!BO944+' CALCULATIONS'!BO962+' CALCULATIONS'!BO970+' CALCULATIONS'!BO994+' CALCULATIONS'!BO1002+' MOD'!BC335-' CALCULATIONS'!BO1726</f>
        <v>21381464.77751657</v>
      </c>
      <c r="BE94" s="662">
        <f>BD94+' CALCULATIONS'!BP902+' CALCULATIONS'!BP910+' CALCULATIONS'!BP936+' CALCULATIONS'!BP944+' CALCULATIONS'!BP962+' CALCULATIONS'!BP970+' CALCULATIONS'!BP994+' CALCULATIONS'!BP1002+' MOD'!BD335-' CALCULATIONS'!BP1726</f>
        <v>16715679.601192772</v>
      </c>
      <c r="BF94" s="662">
        <f>BE94+' CALCULATIONS'!BQ902+' CALCULATIONS'!BQ910+' CALCULATIONS'!BQ936+' CALCULATIONS'!BQ944+' CALCULATIONS'!BQ962+' CALCULATIONS'!BQ970+' CALCULATIONS'!BQ994+' CALCULATIONS'!BQ1002+' MOD'!BE335-' CALCULATIONS'!BQ1726</f>
        <v>6416129.0014450382</v>
      </c>
      <c r="BG94" s="662">
        <f>BF94+' CALCULATIONS'!BR902+' CALCULATIONS'!BR910+' CALCULATIONS'!BR936+' CALCULATIONS'!BR944+' CALCULATIONS'!BR962+' CALCULATIONS'!BR970+' CALCULATIONS'!BR994+' CALCULATIONS'!BR1002+' MOD'!BF335-' CALCULATIONS'!BR1726</f>
        <v>1043533.1643025381</v>
      </c>
      <c r="BH94" s="662">
        <f>BG94+' CALCULATIONS'!BS902+' CALCULATIONS'!BS910+' CALCULATIONS'!BS936+' CALCULATIONS'!BS944+' CALCULATIONS'!BS962+' CALCULATIONS'!BS970+' CALCULATIONS'!BS994+' CALCULATIONS'!BS1002+' MOD'!BG335-' CALCULATIONS'!BS1726</f>
        <v>14939124.43314841</v>
      </c>
      <c r="BI94" s="662">
        <f>BH94+' CALCULATIONS'!BT902+' CALCULATIONS'!BT910+' CALCULATIONS'!BT936+' CALCULATIONS'!BT944+' CALCULATIONS'!BT962+' CALCULATIONS'!BT970+' CALCULATIONS'!BT994+' CALCULATIONS'!BT1002+' MOD'!BH335-' CALCULATIONS'!BT1726</f>
        <v>8293618.8529825825</v>
      </c>
      <c r="BJ94" s="662">
        <f>BI94+' CALCULATIONS'!BU902+' CALCULATIONS'!BU910+' CALCULATIONS'!BU936+' CALCULATIONS'!BU944+' CALCULATIONS'!BU962+' CALCULATIONS'!BU970+' CALCULATIONS'!BU994+' CALCULATIONS'!BU1002+' MOD'!BI335-' CALCULATIONS'!BU1726</f>
        <v>11583587.445985183</v>
      </c>
      <c r="BK94" s="662">
        <f>BJ94+' CALCULATIONS'!BV902+' CALCULATIONS'!BV910+' CALCULATIONS'!BV936+' CALCULATIONS'!BV944+' CALCULATIONS'!BV962+' CALCULATIONS'!BV970+' CALCULATIONS'!BV994+' CALCULATIONS'!BV1002+' MOD'!BJ335-' CALCULATIONS'!BV1726</f>
        <v>23210836.891266201</v>
      </c>
      <c r="BL94" s="417">
        <f t="shared" si="42"/>
        <v>698170254.51805174</v>
      </c>
    </row>
    <row r="95" spans="1:64" x14ac:dyDescent="0.25">
      <c r="A95" s="197" t="s">
        <v>821</v>
      </c>
      <c r="B95" s="169"/>
      <c r="C95" s="662">
        <f>' CALCULATIONS'!N22+' CALCULATIONS'!N92</f>
        <v>1354705784.789943</v>
      </c>
      <c r="D95" s="662">
        <f>C95+' CALCULATIONS'!O22+' CALCULATIONS'!O92+' CALCULATIONS'!O159+' CALCULATIONS'!O226-' CALCULATIONS'!O1723</f>
        <v>1116553800.4963558</v>
      </c>
      <c r="E95" s="662">
        <f>D95+' CALCULATIONS'!P22+' CALCULATIONS'!P92+' CALCULATIONS'!P159+' CALCULATIONS'!P226-' CALCULATIONS'!P1723</f>
        <v>802272476.12664008</v>
      </c>
      <c r="F95" s="662">
        <f>E95+' CALCULATIONS'!Q22+' CALCULATIONS'!Q92+' CALCULATIONS'!Q159+' CALCULATIONS'!Q226-' CALCULATIONS'!Q1723</f>
        <v>864206391.43371367</v>
      </c>
      <c r="G95" s="662">
        <f>F95+' CALCULATIONS'!R22+' CALCULATIONS'!R92+' CALCULATIONS'!R159+' CALCULATIONS'!R226-' CALCULATIONS'!R1723</f>
        <v>682932570.04156208</v>
      </c>
      <c r="H95" s="662">
        <f>G95+' CALCULATIONS'!S22+' CALCULATIONS'!S92+' CALCULATIONS'!S159+' CALCULATIONS'!S226-' CALCULATIONS'!S1723</f>
        <v>1066350353.3220395</v>
      </c>
      <c r="I95" s="662">
        <f>H95+' CALCULATIONS'!T22+' CALCULATIONS'!T92+' CALCULATIONS'!T159+' CALCULATIONS'!T226-' CALCULATIONS'!T1723</f>
        <v>1333325304.6030025</v>
      </c>
      <c r="J95" s="662">
        <f>I95+' CALCULATIONS'!U22+' CALCULATIONS'!U92+' CALCULATIONS'!U159+' CALCULATIONS'!U226-' CALCULATIONS'!U1723</f>
        <v>1293821828.3941388</v>
      </c>
      <c r="K95" s="662">
        <f>J95+' CALCULATIONS'!V22+' CALCULATIONS'!V92+' CALCULATIONS'!V159+' CALCULATIONS'!V226-' CALCULATIONS'!V1723</f>
        <v>834756680.3845222</v>
      </c>
      <c r="L95" s="662">
        <f>K95+' CALCULATIONS'!W22+' CALCULATIONS'!W92+' CALCULATIONS'!W159+' CALCULATIONS'!W226-' CALCULATIONS'!W1723</f>
        <v>1022216101.9108543</v>
      </c>
      <c r="M95" s="662">
        <f>L95+' CALCULATIONS'!X22+' CALCULATIONS'!X92+' CALCULATIONS'!X159+' CALCULATIONS'!X226-' CALCULATIONS'!X1723</f>
        <v>1031950570.7694244</v>
      </c>
      <c r="N95" s="662">
        <f>M95+' CALCULATIONS'!Y22+' CALCULATIONS'!Y92+' CALCULATIONS'!Y159+' CALCULATIONS'!Y226-' CALCULATIONS'!Y1723</f>
        <v>1201226868.5229645</v>
      </c>
      <c r="O95" s="662">
        <f>N95+' CALCULATIONS'!Z22+' CALCULATIONS'!Z92+' CALCULATIONS'!Z159+' CALCULATIONS'!Z226-' CALCULATIONS'!Z1723</f>
        <v>1717102472.9694908</v>
      </c>
      <c r="P95" s="662">
        <f>O95+' CALCULATIONS'!AA22+' CALCULATIONS'!AA92+' CALCULATIONS'!AA159+' CALCULATIONS'!AA226-' CALCULATIONS'!AA1723</f>
        <v>1246659062.920188</v>
      </c>
      <c r="Q95" s="662">
        <f>P95+' CALCULATIONS'!AB22+' CALCULATIONS'!AB92+' CALCULATIONS'!AB159+' CALCULATIONS'!AB226-' CALCULATIONS'!AB1723</f>
        <v>897384679.19271421</v>
      </c>
      <c r="R95" s="662">
        <f>Q95+' CALCULATIONS'!AC22+' CALCULATIONS'!AC92+' CALCULATIONS'!AC159+' CALCULATIONS'!AC226-' CALCULATIONS'!AC1723</f>
        <v>968611553.41733456</v>
      </c>
      <c r="S95" s="662">
        <f>R95+' CALCULATIONS'!AD22+' CALCULATIONS'!AD92+' CALCULATIONS'!AD159+' CALCULATIONS'!AD226-' CALCULATIONS'!AD1723</f>
        <v>765907980.6858933</v>
      </c>
      <c r="T95" s="662">
        <f>S95+' CALCULATIONS'!AE22+' CALCULATIONS'!AE92+' CALCULATIONS'!AE159+' CALCULATIONS'!AE226-' CALCULATIONS'!AE1723</f>
        <v>1191337216.6014555</v>
      </c>
      <c r="U95" s="662">
        <f>T95+' CALCULATIONS'!AF22+' CALCULATIONS'!AF92+' CALCULATIONS'!AF159+' CALCULATIONS'!AF226-' CALCULATIONS'!AF1723</f>
        <v>1482611667.9465671</v>
      </c>
      <c r="V95" s="662">
        <f>U95+' CALCULATIONS'!AG22+' CALCULATIONS'!AG92+' CALCULATIONS'!AG159+' CALCULATIONS'!AG226-' CALCULATIONS'!AG1723</f>
        <v>1441984173.8224967</v>
      </c>
      <c r="W95" s="662">
        <f>V95+' CALCULATIONS'!AH22+' CALCULATIONS'!AH92+' CALCULATIONS'!AH159+' CALCULATIONS'!AH226-' CALCULATIONS'!AH1723</f>
        <v>933158854.61399746</v>
      </c>
      <c r="X95" s="662">
        <f>W95+' CALCULATIONS'!AI22+' CALCULATIONS'!AI92+' CALCULATIONS'!AI159+' CALCULATIONS'!AI226-' CALCULATIONS'!AI1723</f>
        <v>1142717630.3429742</v>
      </c>
      <c r="Y95" s="662">
        <f>X95+' CALCULATIONS'!AJ22+' CALCULATIONS'!AJ92+' CALCULATIONS'!AJ159+' CALCULATIONS'!AJ226-' CALCULATIONS'!AJ1723</f>
        <v>1150456373.1677547</v>
      </c>
      <c r="Z95" s="662">
        <f>Y95+' CALCULATIONS'!AK22+' CALCULATIONS'!AK92+' CALCULATIONS'!AK159+' CALCULATIONS'!AK226-' CALCULATIONS'!AK1723</f>
        <v>1339966668.2820077</v>
      </c>
      <c r="AA95" s="662">
        <f>Z95+' CALCULATIONS'!AL22+' CALCULATIONS'!AL92+' CALCULATIONS'!AL159+' CALCULATIONS'!AL226-' CALCULATIONS'!AL1723</f>
        <v>1905411566.2533286</v>
      </c>
      <c r="AB95" s="662">
        <f>AA95+' CALCULATIONS'!AM22+' CALCULATIONS'!AM92+' CALCULATIONS'!AM159+' CALCULATIONS'!AM226-' CALCULATIONS'!AM1723</f>
        <v>1383510073.5535946</v>
      </c>
      <c r="AC95" s="662">
        <f>AB95+' CALCULATIONS'!AN22+' CALCULATIONS'!AN92+' CALCULATIONS'!AN159+' CALCULATIONS'!AN226-' CALCULATIONS'!AN1723</f>
        <v>1022840209.2540178</v>
      </c>
      <c r="AD95" s="662">
        <f>AC95+' CALCULATIONS'!AO22+' CALCULATIONS'!AO92+' CALCULATIONS'!AO159+' CALCULATIONS'!AO226-' CALCULATIONS'!AO1723</f>
        <v>1089218133.6518185</v>
      </c>
      <c r="AE95" s="662">
        <f>AD95+' CALCULATIONS'!AP22+' CALCULATIONS'!AP92+' CALCULATIONS'!AP159+' CALCULATIONS'!AP226-' CALCULATIONS'!AP1723</f>
        <v>882647006.59545827</v>
      </c>
      <c r="AF95" s="662">
        <f>AE95+' CALCULATIONS'!AQ22+' CALCULATIONS'!AQ92+' CALCULATIONS'!AQ159+' CALCULATIONS'!AQ226-' CALCULATIONS'!AQ1723</f>
        <v>1326079356.6942403</v>
      </c>
      <c r="AG95" s="662">
        <f>AF95+' CALCULATIONS'!AR22+' CALCULATIONS'!AR92+' CALCULATIONS'!AR159+' CALCULATIONS'!AR226-' CALCULATIONS'!AR1723</f>
        <v>1630627996.3457935</v>
      </c>
      <c r="AH95" s="662">
        <f>AG95+' CALCULATIONS'!AS22+' CALCULATIONS'!AS92+' CALCULATIONS'!AS159+' CALCULATIONS'!AS226-' CALCULATIONS'!AS1723</f>
        <v>1589250843.2260818</v>
      </c>
      <c r="AI95" s="662">
        <f>AH95+' CALCULATIONS'!AT22+' CALCULATIONS'!AT92+' CALCULATIONS'!AT159+' CALCULATIONS'!AT226-' CALCULATIONS'!AT1723</f>
        <v>1063272128.0617838</v>
      </c>
      <c r="AJ95" s="662">
        <f>AI95+' CALCULATIONS'!AU22+' CALCULATIONS'!AU92+' CALCULATIONS'!AU159+' CALCULATIONS'!AU226-' CALCULATIONS'!AU1723</f>
        <v>1272619285.7007999</v>
      </c>
      <c r="AK95" s="662">
        <f>AJ95+' CALCULATIONS'!AV22+' CALCULATIONS'!AV92+' CALCULATIONS'!AV159+' CALCULATIONS'!AV226-' CALCULATIONS'!AV1723</f>
        <v>1290215459.0906937</v>
      </c>
      <c r="AL95" s="662">
        <f>AK95+' CALCULATIONS'!AW22+' CALCULATIONS'!AW92+' CALCULATIONS'!AW159+' CALCULATIONS'!AW226-' CALCULATIONS'!AW1723</f>
        <v>1479521548.9814014</v>
      </c>
      <c r="AM95" s="662">
        <f>AL95+' CALCULATIONS'!AX22+' CALCULATIONS'!AX92+' CALCULATIONS'!AX159+' CALCULATIONS'!AX226-' CALCULATIONS'!AX1723</f>
        <v>2084534019.9302547</v>
      </c>
      <c r="AN95" s="662">
        <f>AM95+' CALCULATIONS'!AY22+' CALCULATIONS'!AY92+' CALCULATIONS'!AY159+' CALCULATIONS'!AY226-' CALCULATIONS'!AY1723</f>
        <v>1408260034.6571209</v>
      </c>
      <c r="AO95" s="662">
        <f>AN95+' CALCULATIONS'!AZ22+' CALCULATIONS'!AZ92+' CALCULATIONS'!AZ159+' CALCULATIONS'!AZ226-' CALCULATIONS'!AZ1723</f>
        <v>1038229402.1820321</v>
      </c>
      <c r="AP95" s="662">
        <f>AO95+' CALCULATIONS'!BA22+' CALCULATIONS'!BA92+' CALCULATIONS'!BA159+' CALCULATIONS'!BA226-' CALCULATIONS'!BA1723</f>
        <v>1100882469.3376675</v>
      </c>
      <c r="AQ95" s="662">
        <f>AP95+' CALCULATIONS'!BB22+' CALCULATIONS'!BB92+' CALCULATIONS'!BB159+' CALCULATIONS'!BB226-' CALCULATIONS'!BB1723</f>
        <v>892869326.28648806</v>
      </c>
      <c r="AR95" s="662">
        <f>AQ95+' CALCULATIONS'!BC22+' CALCULATIONS'!BC92+' CALCULATIONS'!BC159+' CALCULATIONS'!BC226-' CALCULATIONS'!BC1723</f>
        <v>1347109917.2079663</v>
      </c>
      <c r="AS95" s="662">
        <f>AR95+' CALCULATIONS'!BD22+' CALCULATIONS'!BD92+' CALCULATIONS'!BD159+' CALCULATIONS'!BD226-' CALCULATIONS'!BD1723</f>
        <v>1684999929.1766114</v>
      </c>
      <c r="AT95" s="662">
        <f>AS95+' CALCULATIONS'!BE22+' CALCULATIONS'!BE92+' CALCULATIONS'!BE159+' CALCULATIONS'!BE226-' CALCULATIONS'!BE1723</f>
        <v>1624162511.6536465</v>
      </c>
      <c r="AU95" s="662">
        <f>AT95+' CALCULATIONS'!BF22+' CALCULATIONS'!BF92+' CALCULATIONS'!BF159+' CALCULATIONS'!BF226-' CALCULATIONS'!BF1723</f>
        <v>1077827578.6119108</v>
      </c>
      <c r="AV95" s="662">
        <f>AU95+' CALCULATIONS'!BG22+' CALCULATIONS'!BG92+' CALCULATIONS'!BG159+' CALCULATIONS'!BG226-' CALCULATIONS'!BG1723</f>
        <v>1293339423.3686016</v>
      </c>
      <c r="AW95" s="662">
        <f>AV95+' CALCULATIONS'!BH22+' CALCULATIONS'!BH92+' CALCULATIONS'!BH159+' CALCULATIONS'!BH226-' CALCULATIONS'!BH1723</f>
        <v>1317997771.8756776</v>
      </c>
      <c r="AX95" s="662">
        <f>AW95+' CALCULATIONS'!BI22+' CALCULATIONS'!BI92+' CALCULATIONS'!BI159+' CALCULATIONS'!BI226-' CALCULATIONS'!BI1723</f>
        <v>1511377250.1627393</v>
      </c>
      <c r="AY95" s="662">
        <f>AX95+' CALCULATIONS'!BJ22+' CALCULATIONS'!BJ92+' CALCULATIONS'!BJ159+' CALCULATIONS'!BJ226-' CALCULATIONS'!BJ1723</f>
        <v>2152505729.7666545</v>
      </c>
      <c r="AZ95" s="662">
        <f>AY95+' CALCULATIONS'!BK22+' CALCULATIONS'!BK92+' CALCULATIONS'!BK159+' CALCULATIONS'!BK226-' CALCULATIONS'!BK1723</f>
        <v>1493123826.1397953</v>
      </c>
      <c r="BA95" s="662">
        <f>AZ95+' CALCULATIONS'!BL22+' CALCULATIONS'!BL92+' CALCULATIONS'!BL159+' CALCULATIONS'!BL226-' CALCULATIONS'!BL1723</f>
        <v>1103172725.4688532</v>
      </c>
      <c r="BB95" s="662">
        <f>BA95+' CALCULATIONS'!BM22+' CALCULATIONS'!BM92+' CALCULATIONS'!BM159+' CALCULATIONS'!BM226-' CALCULATIONS'!BM1723</f>
        <v>1171579402.2733331</v>
      </c>
      <c r="BC95" s="662">
        <f>BB95+' CALCULATIONS'!BN22+' CALCULATIONS'!BN92+' CALCULATIONS'!BN159+' CALCULATIONS'!BN226-' CALCULATIONS'!BN1723</f>
        <v>950364010.41859341</v>
      </c>
      <c r="BD95" s="662">
        <f>BC95+' CALCULATIONS'!BO22+' CALCULATIONS'!BO92+' CALCULATIONS'!BO159+' CALCULATIONS'!BO226-' CALCULATIONS'!BO1723</f>
        <v>1429954074.392252</v>
      </c>
      <c r="BE95" s="662">
        <f>BD95+' CALCULATIONS'!BP22+' CALCULATIONS'!BP92+' CALCULATIONS'!BP159+' CALCULATIONS'!BP226-' CALCULATIONS'!BP1723</f>
        <v>1771453564.0143535</v>
      </c>
      <c r="BF95" s="662">
        <f>BE95+' CALCULATIONS'!BQ22+' CALCULATIONS'!BQ92+' CALCULATIONS'!BQ159+' CALCULATIONS'!BQ226-' CALCULATIONS'!BQ1723</f>
        <v>1718257821.7070076</v>
      </c>
      <c r="BG95" s="662">
        <f>BF95+' CALCULATIONS'!BR22+' CALCULATIONS'!BR92+' CALCULATIONS'!BR159+' CALCULATIONS'!BR226-' CALCULATIONS'!BR1723</f>
        <v>1146402572.7149878</v>
      </c>
      <c r="BH95" s="662">
        <f>BG95+' CALCULATIONS'!BS22+' CALCULATIONS'!BS92+' CALCULATIONS'!BS159+' CALCULATIONS'!BS226-' CALCULATIONS'!BS1723</f>
        <v>1372277283.0575418</v>
      </c>
      <c r="BI95" s="662">
        <f>BH95+' CALCULATIONS'!BT22+' CALCULATIONS'!BT92+' CALCULATIONS'!BT159+' CALCULATIONS'!BT226-' CALCULATIONS'!BT1723</f>
        <v>1395470191.8971977</v>
      </c>
      <c r="BJ95" s="662">
        <f>BI95+' CALCULATIONS'!BU22+' CALCULATIONS'!BU92+' CALCULATIONS'!BU159+' CALCULATIONS'!BU226-' CALCULATIONS'!BU1723</f>
        <v>1599021339.5356624</v>
      </c>
      <c r="BK95" s="662">
        <f>BJ95+' CALCULATIONS'!BV22+' CALCULATIONS'!BV92+' CALCULATIONS'!BV159+' CALCULATIONS'!BV226-' CALCULATIONS'!BV1723</f>
        <v>2265055637.009582</v>
      </c>
      <c r="BL95" s="417">
        <f t="shared" si="42"/>
        <v>78767658485.013565</v>
      </c>
    </row>
    <row r="96" spans="1:64" x14ac:dyDescent="0.25">
      <c r="A96" s="197" t="s">
        <v>829</v>
      </c>
      <c r="B96" s="169"/>
      <c r="C96" s="662">
        <f>' CALCULATIONS'!N322</f>
        <v>39405144.36923077</v>
      </c>
      <c r="D96" s="662">
        <f>C96+' CALCULATIONS'!O322+' CALCULATIONS'!O358-' CALCULATIONS'!O1729</f>
        <v>19337242.438153848</v>
      </c>
      <c r="E96" s="662">
        <f>D96+' CALCULATIONS'!P322+' CALCULATIONS'!P358-' CALCULATIONS'!P1729</f>
        <v>21272501.832000002</v>
      </c>
      <c r="F96" s="662">
        <f>E96+' CALCULATIONS'!Q322+' CALCULATIONS'!Q358-' CALCULATIONS'!Q1729</f>
        <v>17243831.520000003</v>
      </c>
      <c r="G96" s="662">
        <f>F96+' CALCULATIONS'!R322+' CALCULATIONS'!R358-' CALCULATIONS'!R1729</f>
        <v>9637452.1513846144</v>
      </c>
      <c r="H96" s="662">
        <f>G96+' CALCULATIONS'!S322+' CALCULATIONS'!S358-' CALCULATIONS'!S1729</f>
        <v>21242200.246153846</v>
      </c>
      <c r="I96" s="662">
        <f>H96+' CALCULATIONS'!T322+' CALCULATIONS'!T358-' CALCULATIONS'!T1729</f>
        <v>32816760.276923072</v>
      </c>
      <c r="J96" s="662">
        <f>I96+' CALCULATIONS'!U322+' CALCULATIONS'!U358-' CALCULATIONS'!U1729</f>
        <v>28276155.498461533</v>
      </c>
      <c r="K96" s="662">
        <f>J96+' CALCULATIONS'!V322+' CALCULATIONS'!V358-' CALCULATIONS'!V1729</f>
        <v>14445176.876307685</v>
      </c>
      <c r="L96" s="662">
        <f>K96+' CALCULATIONS'!W322+' CALCULATIONS'!W358-' CALCULATIONS'!W1729</f>
        <v>17251055.464615371</v>
      </c>
      <c r="M96" s="662">
        <f>L96+' CALCULATIONS'!X322+' CALCULATIONS'!X358-' CALCULATIONS'!X1729</f>
        <v>24190760.392615378</v>
      </c>
      <c r="N96" s="662">
        <f>M96+' CALCULATIONS'!Y322+' CALCULATIONS'!Y358-' CALCULATIONS'!Y1729</f>
        <v>24394578.313846145</v>
      </c>
      <c r="O96" s="662">
        <f>N96+' CALCULATIONS'!Z322+' CALCULATIONS'!Z358-' CALCULATIONS'!Z1729</f>
        <v>60301305.503999993</v>
      </c>
      <c r="P96" s="662">
        <f>O96+' CALCULATIONS'!AA322+' CALCULATIONS'!AA358-' CALCULATIONS'!AA1729</f>
        <v>44522857.8276923</v>
      </c>
      <c r="Q96" s="662">
        <f>P96+' CALCULATIONS'!AB322+' CALCULATIONS'!AB358-' CALCULATIONS'!AB1729</f>
        <v>29579471.003076926</v>
      </c>
      <c r="R96" s="662">
        <f>Q96+' CALCULATIONS'!AC322+' CALCULATIONS'!AC358-' CALCULATIONS'!AC1729</f>
        <v>35232064.091150761</v>
      </c>
      <c r="S96" s="662">
        <f>R96+' CALCULATIONS'!AD322+' CALCULATIONS'!AD358-' CALCULATIONS'!AD1729</f>
        <v>25404092.297944605</v>
      </c>
      <c r="T96" s="662">
        <f>S96+' CALCULATIONS'!AE322+' CALCULATIONS'!AE358-' CALCULATIONS'!AE1729</f>
        <v>45245707.025723062</v>
      </c>
      <c r="U96" s="662">
        <f>T96+' CALCULATIONS'!AF322+' CALCULATIONS'!AF358-' CALCULATIONS'!AF1729</f>
        <v>42510324.937476911</v>
      </c>
      <c r="V96" s="662">
        <f>U96+' CALCULATIONS'!AG322+' CALCULATIONS'!AG358-' CALCULATIONS'!AG1729</f>
        <v>43905399.64615383</v>
      </c>
      <c r="W96" s="662">
        <f>V96+' CALCULATIONS'!AH322+' CALCULATIONS'!AH358-' CALCULATIONS'!AH1729</f>
        <v>23480897.478203073</v>
      </c>
      <c r="X96" s="662">
        <f>W96+' CALCULATIONS'!AI322+' CALCULATIONS'!AI358-' CALCULATIONS'!AI1729</f>
        <v>40710685.21399384</v>
      </c>
      <c r="Y96" s="662">
        <f>X96+' CALCULATIONS'!AJ322+' CALCULATIONS'!AJ358-' CALCULATIONS'!AJ1729</f>
        <v>39100339.721446164</v>
      </c>
      <c r="Z96" s="662">
        <f>Y96+' CALCULATIONS'!AK322+' CALCULATIONS'!AK358-' CALCULATIONS'!AK1729</f>
        <v>50139032.137919992</v>
      </c>
      <c r="AA96" s="662">
        <f>Z96+' CALCULATIONS'!AL322+' CALCULATIONS'!AL358-' CALCULATIONS'!AL1729</f>
        <v>70636696.539840013</v>
      </c>
      <c r="AB96" s="662">
        <f>AA96+' CALCULATIONS'!AM322+' CALCULATIONS'!AM358-' CALCULATIONS'!AM1729</f>
        <v>57574749.273156941</v>
      </c>
      <c r="AC96" s="662">
        <f>AB96+' CALCULATIONS'!AN322+' CALCULATIONS'!AN358-' CALCULATIONS'!AN1729</f>
        <v>32899407.845377862</v>
      </c>
      <c r="AD96" s="662">
        <f>AC96+' CALCULATIONS'!AO322+' CALCULATIONS'!AO358-' CALCULATIONS'!AO1729</f>
        <v>34874869.374197185</v>
      </c>
      <c r="AE96" s="662">
        <f>AD96+' CALCULATIONS'!AP322+' CALCULATIONS'!AP358-' CALCULATIONS'!AP1729</f>
        <v>24246148.606105864</v>
      </c>
      <c r="AF96" s="662">
        <f>AE96+' CALCULATIONS'!AQ322+' CALCULATIONS'!AQ358-' CALCULATIONS'!AQ1729</f>
        <v>50397148.710368514</v>
      </c>
      <c r="AG96" s="662">
        <f>AF96+' CALCULATIONS'!AR322+' CALCULATIONS'!AR358-' CALCULATIONS'!AR1729</f>
        <v>59700806.637252942</v>
      </c>
      <c r="AH96" s="662">
        <f>AG96+' CALCULATIONS'!AS322+' CALCULATIONS'!AS358-' CALCULATIONS'!AS1729</f>
        <v>43853887.559793249</v>
      </c>
      <c r="AI96" s="662">
        <f>AH96+' CALCULATIONS'!AT322+' CALCULATIONS'!AT358-' CALCULATIONS'!AT1729</f>
        <v>33474485.620218471</v>
      </c>
      <c r="AJ96" s="662">
        <f>AI96+' CALCULATIONS'!AU322+' CALCULATIONS'!AU358-' CALCULATIONS'!AU1729</f>
        <v>41289020.016000018</v>
      </c>
      <c r="AK96" s="662">
        <f>AJ96+' CALCULATIONS'!AV322+' CALCULATIONS'!AV358-' CALCULATIONS'!AV1729</f>
        <v>36930842.336102411</v>
      </c>
      <c r="AL96" s="662">
        <f>AK96+' CALCULATIONS'!AW322+' CALCULATIONS'!AW358-' CALCULATIONS'!AW1729</f>
        <v>54573622.616244189</v>
      </c>
      <c r="AM96" s="662">
        <f>AL96+' CALCULATIONS'!AX322+' CALCULATIONS'!AX358-' CALCULATIONS'!AX1729</f>
        <v>59433514.721928008</v>
      </c>
      <c r="AN96" s="662">
        <f>AM96+' CALCULATIONS'!AY322+' CALCULATIONS'!AY358-' CALCULATIONS'!AY1729</f>
        <v>36937144.310971573</v>
      </c>
      <c r="AO96" s="662">
        <f>AN96+' CALCULATIONS'!AZ322+' CALCULATIONS'!AZ358-' CALCULATIONS'!AZ1729</f>
        <v>44526853.472015992</v>
      </c>
      <c r="AP96" s="662">
        <f>AO96+' CALCULATIONS'!BA322+' CALCULATIONS'!BA358-' CALCULATIONS'!BA1729</f>
        <v>39806120.178797767</v>
      </c>
      <c r="AQ96" s="662">
        <f>AP96+' CALCULATIONS'!BB322+' CALCULATIONS'!BB358-' CALCULATIONS'!BB1729</f>
        <v>28931097.077874579</v>
      </c>
      <c r="AR96" s="662">
        <f>AQ96+' CALCULATIONS'!BC322+' CALCULATIONS'!BC358-' CALCULATIONS'!BC1729</f>
        <v>51426382.285565838</v>
      </c>
      <c r="AS96" s="662">
        <f>AR96+' CALCULATIONS'!BD322+' CALCULATIONS'!BD358-' CALCULATIONS'!BD1729</f>
        <v>55032817.592076927</v>
      </c>
      <c r="AT96" s="662">
        <f>AS96+' CALCULATIONS'!BE322+' CALCULATIONS'!BE358-' CALCULATIONS'!BE1729</f>
        <v>44242341.555821538</v>
      </c>
      <c r="AU96" s="662">
        <f>AT96+' CALCULATIONS'!BF322+' CALCULATIONS'!BF358-' CALCULATIONS'!BF1729</f>
        <v>27480050.021194562</v>
      </c>
      <c r="AV96" s="662">
        <f>AU96+' CALCULATIONS'!BG322+' CALCULATIONS'!BG358-' CALCULATIONS'!BG1729</f>
        <v>24645897.153210465</v>
      </c>
      <c r="AW96" s="662">
        <f>AV96+' CALCULATIONS'!BH322+' CALCULATIONS'!BH358-' CALCULATIONS'!BH1729</f>
        <v>32996200.950088836</v>
      </c>
      <c r="AX96" s="662">
        <f>AW96+' CALCULATIONS'!BI322+' CALCULATIONS'!BI358-' CALCULATIONS'!BI1729</f>
        <v>43018188.309567355</v>
      </c>
      <c r="AY96" s="662">
        <f>AX96+' CALCULATIONS'!BJ322+' CALCULATIONS'!BJ358-' CALCULATIONS'!BJ1729</f>
        <v>60262499.532470077</v>
      </c>
      <c r="AZ96" s="662">
        <f>AY96+' CALCULATIONS'!BK322+' CALCULATIONS'!BK358-' CALCULATIONS'!BK1729</f>
        <v>39662324.115932889</v>
      </c>
      <c r="BA96" s="662">
        <f>AZ96+' CALCULATIONS'!BL322+' CALCULATIONS'!BL358-' CALCULATIONS'!BL1729</f>
        <v>44147745.667523295</v>
      </c>
      <c r="BB96" s="662">
        <f>BA96+' CALCULATIONS'!BM322+' CALCULATIONS'!BM358-' CALCULATIONS'!BM1729</f>
        <v>36063778.179483458</v>
      </c>
      <c r="BC96" s="662">
        <f>BB96+' CALCULATIONS'!BN322+' CALCULATIONS'!BN358-' CALCULATIONS'!BN1729</f>
        <v>25927053.714816898</v>
      </c>
      <c r="BD96" s="662">
        <f>BC96+' CALCULATIONS'!BO322+' CALCULATIONS'!BO358-' CALCULATIONS'!BO1729</f>
        <v>43886283.613826215</v>
      </c>
      <c r="BE96" s="662">
        <f>BD96+' CALCULATIONS'!BP322+' CALCULATIONS'!BP358-' CALCULATIONS'!BP1729</f>
        <v>48895083.784836672</v>
      </c>
      <c r="BF96" s="662">
        <f>BE96+' CALCULATIONS'!BQ322+' CALCULATIONS'!BQ358-' CALCULATIONS'!BQ1729</f>
        <v>44328786.327088825</v>
      </c>
      <c r="BG96" s="662">
        <f>BF96+' CALCULATIONS'!BR322+' CALCULATIONS'!BR358-' CALCULATIONS'!BR1729</f>
        <v>35263184.800497785</v>
      </c>
      <c r="BH96" s="662">
        <f>BG96+' CALCULATIONS'!BS322+' CALCULATIONS'!BS358-' CALCULATIONS'!BS1729</f>
        <v>45390749.836008854</v>
      </c>
      <c r="BI96" s="662">
        <f>BH96+' CALCULATIONS'!BT322+' CALCULATIONS'!BT358-' CALCULATIONS'!BT1729</f>
        <v>44624913.792444572</v>
      </c>
      <c r="BJ96" s="662">
        <f>BI96+' CALCULATIONS'!BU322+' CALCULATIONS'!BU358-' CALCULATIONS'!BU1729</f>
        <v>46608658.360061623</v>
      </c>
      <c r="BK96" s="662">
        <f>BJ96+' CALCULATIONS'!BV322+' CALCULATIONS'!BV358-' CALCULATIONS'!BV1729</f>
        <v>62787074.465829179</v>
      </c>
      <c r="BL96" s="417">
        <f t="shared" si="42"/>
        <v>2356421465.2190661</v>
      </c>
    </row>
    <row r="97" spans="1:64" x14ac:dyDescent="0.25">
      <c r="A97" s="197" t="s">
        <v>1297</v>
      </c>
      <c r="B97" s="169"/>
      <c r="C97" s="662">
        <v>0</v>
      </c>
      <c r="D97" s="662">
        <f>C97+SCI!C309-TCF!C48</f>
        <v>303608945.88928419</v>
      </c>
      <c r="E97" s="662">
        <f>D97+SCI!D309-TCF!D48</f>
        <v>518418833.40621084</v>
      </c>
      <c r="F97" s="662">
        <f>E97+SCI!E309-TCF!E48</f>
        <v>779601067.38927865</v>
      </c>
      <c r="G97" s="662">
        <f>F97+SCI!F309-TCF!F48</f>
        <v>940565758.56164992</v>
      </c>
      <c r="H97" s="662">
        <f>G97+SCI!G309-TCF!G48</f>
        <v>1291225149.9199531</v>
      </c>
      <c r="I97" s="662">
        <f>H97+SCI!H309-TCF!H48</f>
        <v>1809841489.1595855</v>
      </c>
      <c r="J97" s="662">
        <f>I97+SCI!I309-TCF!I48</f>
        <v>2258359761.6833572</v>
      </c>
      <c r="K97" s="662">
        <f>J97+SCI!J309-TCF!J48</f>
        <v>2415956827.5414577</v>
      </c>
      <c r="L97" s="662">
        <f>K97+SCI!K309-TCF!K48</f>
        <v>2714996318.539793</v>
      </c>
      <c r="M97" s="662">
        <f>L97+SCI!L309-TCF!L48</f>
        <v>3069522491.5316563</v>
      </c>
      <c r="N97" s="662">
        <f>M97+SCI!M309-TCF!M48</f>
        <v>3456027581.7129707</v>
      </c>
      <c r="O97" s="1024">
        <f>N97+SCI!N309-TCF!N48-IF(SCI!N313&gt;' CALCULATIONS'!Z1695,' CALCULATIONS'!Z1695,SCI!N313)</f>
        <v>2608943380.9249158</v>
      </c>
      <c r="P97" s="662">
        <f>O97+SCI!O309-TCF!O48</f>
        <v>3247761302.1255279</v>
      </c>
      <c r="Q97" s="662">
        <f>P97+SCI!P309-TCF!P48</f>
        <v>2947007017.290019</v>
      </c>
      <c r="R97" s="662">
        <f>Q97+SCI!Q309-TCF!Q48</f>
        <v>2862931491.8299932</v>
      </c>
      <c r="S97" s="662">
        <f>R97+SCI!R309-TCF!R48</f>
        <v>3397117480.4662361</v>
      </c>
      <c r="T97" s="662">
        <f>S97+SCI!S309-TCF!S48</f>
        <v>4168662996.4353337</v>
      </c>
      <c r="U97" s="662">
        <f>T97+SCI!T309-TCF!T48</f>
        <v>4950634502.48843</v>
      </c>
      <c r="V97" s="662">
        <f>U97+SCI!U309-TCF!U48</f>
        <v>5396704896.6019773</v>
      </c>
      <c r="W97" s="662">
        <f>V97+SCI!V309-TCF!V48</f>
        <v>5915967020.9438019</v>
      </c>
      <c r="X97" s="662">
        <f>W97+SCI!W309-TCF!W48</f>
        <v>6227240042.7771368</v>
      </c>
      <c r="Y97" s="662">
        <f>X97+SCI!X309-TCF!X48</f>
        <v>7066243366.7004337</v>
      </c>
      <c r="Z97" s="662">
        <f>Y97+SCI!Y309-TCF!Y48</f>
        <v>8094654049.5689354</v>
      </c>
      <c r="AA97" s="1024">
        <f>Z97+SCI!Z309-TCF!Z48-IF(SCI!Z313&gt;' CALCULATIONS'!AL1695,' CALCULATIONS'!AL1695,SCI!Z313)</f>
        <v>7698257537.4294519</v>
      </c>
      <c r="AB97" s="662">
        <f>AA97+SCI!AA309-TCF!AA48</f>
        <v>9197728685.8626289</v>
      </c>
      <c r="AC97" s="662">
        <f>AB97+SCI!AB309-TCF!AB48</f>
        <v>7598783709.869318</v>
      </c>
      <c r="AD97" s="662">
        <f>AC97+SCI!AC309-TCF!AC48</f>
        <v>6331704062.1752348</v>
      </c>
      <c r="AE97" s="662">
        <f>AD97+SCI!AD309-TCF!AD48</f>
        <v>6587884039.9635458</v>
      </c>
      <c r="AF97" s="662">
        <f>AE97+SCI!AE309-TCF!AE48</f>
        <v>8226608815.0796576</v>
      </c>
      <c r="AG97" s="662">
        <f>AF97+SCI!AF309-TCF!AF48</f>
        <v>10602275821.578915</v>
      </c>
      <c r="AH97" s="662">
        <f>AG97+SCI!AG309-TCF!AG48</f>
        <v>9304182989.0347424</v>
      </c>
      <c r="AI97" s="662">
        <f>AH97+SCI!AH309-TCF!AH48</f>
        <v>9952729939.3020477</v>
      </c>
      <c r="AJ97" s="662">
        <f>AI97+SCI!AI309-TCF!AI48</f>
        <v>8976160209.639925</v>
      </c>
      <c r="AK97" s="662">
        <f>AJ97+SCI!AJ309-TCF!AJ48</f>
        <v>9725370333.6744728</v>
      </c>
      <c r="AL97" s="662">
        <f>AK97+SCI!AK309-TCF!AK48</f>
        <v>11038965631.850349</v>
      </c>
      <c r="AM97" s="1024">
        <f>AL97+SCI!AL309-TCF!AL48-IF(SCI!AL313&gt;' CALCULATIONS'!AX1695,' CALCULATIONS'!AX1695,SCI!AL313)</f>
        <v>10438258357.08952</v>
      </c>
      <c r="AN97" s="662">
        <f>AM97+SCI!AM309-TCF!AM48</f>
        <v>11176274875.755041</v>
      </c>
      <c r="AO97" s="662">
        <f>AN97+SCI!AN309-TCF!AN48</f>
        <v>10044609242.142918</v>
      </c>
      <c r="AP97" s="662">
        <f>AO97+SCI!AO309-TCF!AO48</f>
        <v>8376631510.7765741</v>
      </c>
      <c r="AQ97" s="662">
        <f>AP97+SCI!AP309-TCF!AP48</f>
        <v>9883812625.8722343</v>
      </c>
      <c r="AR97" s="662">
        <f>AQ97+SCI!AQ309-TCF!AQ48</f>
        <v>11316625471.074669</v>
      </c>
      <c r="AS97" s="662">
        <f>AR97+SCI!AR309-TCF!AR48</f>
        <v>13084795994.544689</v>
      </c>
      <c r="AT97" s="662">
        <f>AS97+SCI!AS309-TCF!AS48</f>
        <v>11695341873.848751</v>
      </c>
      <c r="AU97" s="662">
        <f>AT97+SCI!AT309-TCF!AT48</f>
        <v>12565104851.178047</v>
      </c>
      <c r="AV97" s="662">
        <f>AU97+SCI!AU309-TCF!AU48</f>
        <v>10313225647.302818</v>
      </c>
      <c r="AW97" s="662">
        <f>AV97+SCI!AV309-TCF!AV48</f>
        <v>11010136688.522839</v>
      </c>
      <c r="AX97" s="662">
        <f>AW97+SCI!AW309-TCF!AW48</f>
        <v>12104523228.229181</v>
      </c>
      <c r="AY97" s="1024">
        <f>AX97+SCI!AX309-TCF!AX48-IF(SCI!AX313&gt;' CALCULATIONS'!BJ1695,' CALCULATIONS'!BJ1695,SCI!AX313)</f>
        <v>11871496523.016418</v>
      </c>
      <c r="AZ97" s="662">
        <f>AY97+SCI!AY309-TCF!AY48</f>
        <v>12615916752.135143</v>
      </c>
      <c r="BA97" s="662">
        <f>AZ97+SCI!AZ309-TCF!AZ48</f>
        <v>10614134527.945866</v>
      </c>
      <c r="BB97" s="662">
        <f>BA97+SCI!BA309-TCF!BA48</f>
        <v>8584333305.6633968</v>
      </c>
      <c r="BC97" s="662">
        <f>BB97+SCI!BB309-TCF!BB48</f>
        <v>9621637015.8882885</v>
      </c>
      <c r="BD97" s="662">
        <f>BC97+SCI!BC309-TCF!BC48</f>
        <v>10824733191.374638</v>
      </c>
      <c r="BE97" s="662">
        <f>BD97+SCI!BD309-TCF!BD48</f>
        <v>12430547359.668873</v>
      </c>
      <c r="BF97" s="662">
        <f>BE97+SCI!BE309-TCF!BE48</f>
        <v>10547346344.062763</v>
      </c>
      <c r="BG97" s="662">
        <f>BF97+SCI!BF309-TCF!BF48</f>
        <v>11945324368.175001</v>
      </c>
      <c r="BH97" s="662">
        <f>BG97+SCI!BG309-TCF!BG48</f>
        <v>10221883175.702293</v>
      </c>
      <c r="BI97" s="662">
        <f>BH97+SCI!BH309-TCF!BH48</f>
        <v>11598037837.719606</v>
      </c>
      <c r="BJ97" s="662">
        <f>BI97+SCI!BI309-TCF!BI48</f>
        <v>12707108349.002258</v>
      </c>
      <c r="BK97" s="1024">
        <f>BJ97+SCI!BJ309-TCF!BJ48-IF(SCI!BJ313&gt;' CALCULATIONS'!BV1695,' CALCULATIONS'!BV1695,SCI!BJ313)</f>
        <v>11966108993.512329</v>
      </c>
      <c r="BL97" s="417">
        <f t="shared" si="42"/>
        <v>459240591659.15228</v>
      </c>
    </row>
    <row r="98" spans="1:64" x14ac:dyDescent="0.25">
      <c r="A98" s="196" t="s">
        <v>827</v>
      </c>
      <c r="B98" s="168"/>
      <c r="C98" s="662">
        <f>(((' CALCULATIONS'!N298+' CALCULATIONS'!N86+' CALCULATIONS'!N16)/100000)*355)*7500</f>
        <v>68789308.5</v>
      </c>
      <c r="D98" s="662">
        <f>C98+' CALCULATIONS'!O1672-' CALCULATIONS'!O1688</f>
        <v>51306428.25</v>
      </c>
      <c r="E98" s="662">
        <f>D98+' CALCULATIONS'!P1672-' CALCULATIONS'!P1688</f>
        <v>38842413.75</v>
      </c>
      <c r="F98" s="662">
        <f>E98+' CALCULATIONS'!Q1672-' CALCULATIONS'!Q1688</f>
        <v>39319587</v>
      </c>
      <c r="G98" s="662">
        <f>F98+' CALCULATIONS'!R1672-' CALCULATIONS'!R1688</f>
        <v>30108242.25</v>
      </c>
      <c r="H98" s="662">
        <f>G98+' CALCULATIONS'!S1672-' CALCULATIONS'!S1688</f>
        <v>48990213</v>
      </c>
      <c r="I98" s="662">
        <f>H98+' CALCULATIONS'!T1672-' CALCULATIONS'!T1688</f>
        <v>62493880.5</v>
      </c>
      <c r="J98" s="662">
        <f>I98+' CALCULATIONS'!U1672-' CALCULATIONS'!U1688</f>
        <v>58907652.75</v>
      </c>
      <c r="K98" s="662">
        <f>J98+' CALCULATIONS'!V1672-' CALCULATIONS'!V1688</f>
        <v>37847650.5</v>
      </c>
      <c r="L98" s="662">
        <f>K98+' CALCULATIONS'!W1672-' CALCULATIONS'!W1688</f>
        <v>45832594.5</v>
      </c>
      <c r="M98" s="662">
        <f>L98+' CALCULATIONS'!X1672-' CALCULATIONS'!X1688</f>
        <v>48044652.75</v>
      </c>
      <c r="N98" s="662">
        <f>M98+' CALCULATIONS'!Y1672-' CALCULATIONS'!Y1688</f>
        <v>54994896</v>
      </c>
      <c r="O98" s="662">
        <f>N98+' CALCULATIONS'!Z1672-' CALCULATIONS'!Z1688</f>
        <v>81577455.75</v>
      </c>
      <c r="P98" s="662">
        <f>O98+' CALCULATIONS'!AA1672-' CALCULATIONS'!AA1688</f>
        <v>63616923.000000015</v>
      </c>
      <c r="Q98" s="662">
        <f>P98+' CALCULATIONS'!AB1672-' CALCULATIONS'!AB1688</f>
        <v>49134946.5</v>
      </c>
      <c r="R98" s="662">
        <f>Q98+' CALCULATIONS'!AC1672-' CALCULATIONS'!AC1688</f>
        <v>51144921.000000007</v>
      </c>
      <c r="S98" s="662">
        <f>R98+' CALCULATIONS'!AD1672-' CALCULATIONS'!AD1688</f>
        <v>40080316.5</v>
      </c>
      <c r="T98" s="662">
        <f>S98+' CALCULATIONS'!AE1672-' CALCULATIONS'!AE1688</f>
        <v>61205656.5</v>
      </c>
      <c r="U98" s="662">
        <f>T98+' CALCULATIONS'!AF1672-' CALCULATIONS'!AF1688</f>
        <v>73768556.25</v>
      </c>
      <c r="V98" s="662">
        <f>U98+' CALCULATIONS'!AG1672-' CALCULATIONS'!AG1688</f>
        <v>71535251.25</v>
      </c>
      <c r="W98" s="662">
        <f>V98+' CALCULATIONS'!AH1672-' CALCULATIONS'!AH1688</f>
        <v>48124847.25</v>
      </c>
      <c r="X98" s="662">
        <f>W98+' CALCULATIONS'!AI1672-' CALCULATIONS'!AI1688</f>
        <v>57932378.999999985</v>
      </c>
      <c r="Y98" s="662">
        <f>X98+' CALCULATIONS'!AJ1672-' CALCULATIONS'!AJ1688</f>
        <v>58727934</v>
      </c>
      <c r="Z98" s="662">
        <f>Y98+' CALCULATIONS'!AK1672-' CALCULATIONS'!AK1688</f>
        <v>67459869</v>
      </c>
      <c r="AA98" s="662">
        <f>Z98+' CALCULATIONS'!AL1672-' CALCULATIONS'!AL1688</f>
        <v>93610784.25</v>
      </c>
      <c r="AB98" s="662">
        <f>AA98+' CALCULATIONS'!AM1672-' CALCULATIONS'!AM1688</f>
        <v>73492861.5</v>
      </c>
      <c r="AC98" s="662">
        <f>AB98+' CALCULATIONS'!AN1672-' CALCULATIONS'!AN1688</f>
        <v>61661880</v>
      </c>
      <c r="AD98" s="662">
        <f>AC98+' CALCULATIONS'!AO1672-' CALCULATIONS'!AO1688</f>
        <v>60633146.25</v>
      </c>
      <c r="AE98" s="662">
        <f>AD98+' CALCULATIONS'!AP1672-' CALCULATIONS'!AP1688</f>
        <v>52553893.5</v>
      </c>
      <c r="AF98" s="662">
        <f>AE98+' CALCULATIONS'!AQ1672-' CALCULATIONS'!AQ1688</f>
        <v>70997566.5</v>
      </c>
      <c r="AG98" s="662">
        <f>AF98+' CALCULATIONS'!AR1672-' CALCULATIONS'!AR1688</f>
        <v>87212295</v>
      </c>
      <c r="AH98" s="662">
        <f>AG98+' CALCULATIONS'!AS1672-' CALCULATIONS'!AS1688</f>
        <v>81719986.5</v>
      </c>
      <c r="AI98" s="662">
        <f>AH98+' CALCULATIONS'!AT1672-' CALCULATIONS'!AT1688</f>
        <v>60798111.75</v>
      </c>
      <c r="AJ98" s="662">
        <f>AI98+' CALCULATIONS'!AU1672-' CALCULATIONS'!AU1688</f>
        <v>67707195.75</v>
      </c>
      <c r="AK98" s="662">
        <f>AJ98+' CALCULATIONS'!AV1672-' CALCULATIONS'!AV1688</f>
        <v>71679483</v>
      </c>
      <c r="AL98" s="662">
        <f>AK98+' CALCULATIONS'!AW1672-' CALCULATIONS'!AW1688</f>
        <v>77488209</v>
      </c>
      <c r="AM98" s="662">
        <f>AL98+' CALCULATIONS'!AX1672-' CALCULATIONS'!AX1688</f>
        <v>107587768.5</v>
      </c>
      <c r="AN98" s="662">
        <f>AM98+' CALCULATIONS'!AY1672-' CALCULATIONS'!AY1688</f>
        <v>74296494</v>
      </c>
      <c r="AO98" s="662">
        <f>AN98+' CALCULATIONS'!AZ1672-' CALCULATIONS'!AZ1688</f>
        <v>62280981.000000015</v>
      </c>
      <c r="AP98" s="662">
        <f>AO98+' CALCULATIONS'!BA1672-' CALCULATIONS'!BA1688</f>
        <v>61238529.000000015</v>
      </c>
      <c r="AQ98" s="662">
        <f>AP98+' CALCULATIONS'!BB1672-' CALCULATIONS'!BB1688</f>
        <v>53104621.500000015</v>
      </c>
      <c r="AR98" s="662">
        <f>AQ98+' CALCULATIONS'!BC1672-' CALCULATIONS'!BC1688</f>
        <v>71766054.000000015</v>
      </c>
      <c r="AS98" s="662">
        <f>AR98+' CALCULATIONS'!BD1672-' CALCULATIONS'!BD1688</f>
        <v>88213677.75</v>
      </c>
      <c r="AT98" s="662">
        <f>AS98+' CALCULATIONS'!BE1672-' CALCULATIONS'!BE1688</f>
        <v>82666595.25</v>
      </c>
      <c r="AU98" s="662">
        <f>AT98+' CALCULATIONS'!BF1672-' CALCULATIONS'!BF1688</f>
        <v>61479195.75</v>
      </c>
      <c r="AV98" s="662">
        <f>AU98+' CALCULATIONS'!BG1672-' CALCULATIONS'!BG1688</f>
        <v>68442615</v>
      </c>
      <c r="AW98" s="662">
        <f>AV98+' CALCULATIONS'!BH1672-' CALCULATIONS'!BH1688</f>
        <v>72494118</v>
      </c>
      <c r="AX98" s="662">
        <f>AW98+' CALCULATIONS'!BI1672-' CALCULATIONS'!BI1688</f>
        <v>78349990.5</v>
      </c>
      <c r="AY98" s="662">
        <f>AX98+' CALCULATIONS'!BJ1672-' CALCULATIONS'!BJ1688</f>
        <v>108911207.25</v>
      </c>
      <c r="AZ98" s="662">
        <f>AY98+' CALCULATIONS'!BK1672-' CALCULATIONS'!BK1688</f>
        <v>76979043</v>
      </c>
      <c r="BA98" s="662">
        <f>AZ98+' CALCULATIONS'!BL1672-' CALCULATIONS'!BL1688</f>
        <v>64509655.5</v>
      </c>
      <c r="BB98" s="662">
        <f>BA98+' CALCULATIONS'!BM1672-' CALCULATIONS'!BM1688</f>
        <v>63472340.25</v>
      </c>
      <c r="BC98" s="662">
        <f>BB98+' CALCULATIONS'!BN1672-' CALCULATIONS'!BN1688</f>
        <v>55061401.5</v>
      </c>
      <c r="BD98" s="662">
        <f>BC98+' CALCULATIONS'!BO1672-' CALCULATIONS'!BO1688</f>
        <v>74359782</v>
      </c>
      <c r="BE98" s="662">
        <f>BD98+' CALCULATIONS'!BP1672-' CALCULATIONS'!BP1688</f>
        <v>91359956.25</v>
      </c>
      <c r="BF98" s="662">
        <f>BE98+' CALCULATIONS'!BQ1672-' CALCULATIONS'!BQ1688</f>
        <v>85648036.5</v>
      </c>
      <c r="BG98" s="662">
        <f>BF98+' CALCULATIONS'!BR1672-' CALCULATIONS'!BR1688</f>
        <v>63714100.5</v>
      </c>
      <c r="BH98" s="662">
        <f>BG98+' CALCULATIONS'!BS1672-' CALCULATIONS'!BS1688</f>
        <v>70938096.749999985</v>
      </c>
      <c r="BI98" s="662">
        <f>BH98+' CALCULATIONS'!BT1672-' CALCULATIONS'!BT1688</f>
        <v>75097246.5</v>
      </c>
      <c r="BJ98" s="662">
        <f>BI98+' CALCULATIONS'!BU1672-' CALCULATIONS'!BU1688</f>
        <v>81177273</v>
      </c>
      <c r="BK98" s="662">
        <f>BJ98+' CALCULATIONS'!BV1672-' CALCULATIONS'!BV1688</f>
        <v>112753037.25</v>
      </c>
      <c r="BL98" s="417">
        <f t="shared" si="42"/>
        <v>4075243805.25</v>
      </c>
    </row>
    <row r="99" spans="1:64" x14ac:dyDescent="0.25">
      <c r="A99" s="196" t="s">
        <v>778</v>
      </c>
      <c r="B99" s="168"/>
      <c r="C99" s="662">
        <f>C100+C101+C102+C103+C104+C105</f>
        <v>722929769.5</v>
      </c>
      <c r="D99" s="662">
        <f>D100+D101+D102+D103+D104+D105</f>
        <v>1197795753.0847414</v>
      </c>
      <c r="E99" s="662">
        <f t="shared" ref="E99:BK99" si="43">E100+E101+E102+E103+E104+E105</f>
        <v>772294811.22069633</v>
      </c>
      <c r="F99" s="662">
        <f t="shared" si="43"/>
        <v>318089447.88183331</v>
      </c>
      <c r="G99" s="662">
        <f t="shared" si="43"/>
        <v>160647960.76343501</v>
      </c>
      <c r="H99" s="662">
        <f t="shared" si="43"/>
        <v>516688329.4041698</v>
      </c>
      <c r="I99" s="662">
        <f t="shared" si="43"/>
        <v>785330630.63840294</v>
      </c>
      <c r="J99" s="662">
        <f t="shared" si="43"/>
        <v>680504674.36341155</v>
      </c>
      <c r="K99" s="662">
        <f t="shared" si="43"/>
        <v>263400015.74874908</v>
      </c>
      <c r="L99" s="662">
        <f t="shared" si="43"/>
        <v>360010208.56827563</v>
      </c>
      <c r="M99" s="662">
        <f t="shared" si="43"/>
        <v>451667978.73152924</v>
      </c>
      <c r="N99" s="662">
        <f t="shared" si="43"/>
        <v>590057684.10827899</v>
      </c>
      <c r="O99" s="662">
        <f t="shared" si="43"/>
        <v>1055408553.9092219</v>
      </c>
      <c r="P99" s="662">
        <f t="shared" si="43"/>
        <v>921056615.57817209</v>
      </c>
      <c r="Q99" s="662">
        <f t="shared" si="43"/>
        <v>352122237.62516785</v>
      </c>
      <c r="R99" s="662">
        <f t="shared" si="43"/>
        <v>220152983.34461099</v>
      </c>
      <c r="S99" s="662">
        <f t="shared" si="43"/>
        <v>156982795.99522084</v>
      </c>
      <c r="T99" s="662">
        <f t="shared" si="43"/>
        <v>396585615.76419872</v>
      </c>
      <c r="U99" s="662">
        <f t="shared" si="43"/>
        <v>564535315.34327292</v>
      </c>
      <c r="V99" s="662">
        <f t="shared" si="43"/>
        <v>548859608.92554963</v>
      </c>
      <c r="W99" s="662">
        <f t="shared" si="43"/>
        <v>357570836.72993296</v>
      </c>
      <c r="X99" s="662">
        <f t="shared" si="43"/>
        <v>442679345.81590319</v>
      </c>
      <c r="Y99" s="662">
        <f t="shared" si="43"/>
        <v>449385256.37829173</v>
      </c>
      <c r="Z99" s="662">
        <f t="shared" si="43"/>
        <v>656199467.96922278</v>
      </c>
      <c r="AA99" s="662">
        <f t="shared" si="43"/>
        <v>1115465286.410336</v>
      </c>
      <c r="AB99" s="662">
        <f t="shared" si="43"/>
        <v>825326248.27733457</v>
      </c>
      <c r="AC99" s="662">
        <f t="shared" si="43"/>
        <v>491769811.99791098</v>
      </c>
      <c r="AD99" s="662">
        <f t="shared" si="43"/>
        <v>347912825.61937273</v>
      </c>
      <c r="AE99" s="662">
        <f t="shared" si="43"/>
        <v>151811184.7878046</v>
      </c>
      <c r="AF99" s="662">
        <f t="shared" si="43"/>
        <v>399132563.79962796</v>
      </c>
      <c r="AG99" s="662">
        <f t="shared" si="43"/>
        <v>526347423.32020664</v>
      </c>
      <c r="AH99" s="662">
        <f t="shared" si="43"/>
        <v>437699657.15710002</v>
      </c>
      <c r="AI99" s="662">
        <f t="shared" si="43"/>
        <v>308962006.54414511</v>
      </c>
      <c r="AJ99" s="662">
        <f t="shared" si="43"/>
        <v>341335461.31060433</v>
      </c>
      <c r="AK99" s="662">
        <f t="shared" si="43"/>
        <v>312853649.90594202</v>
      </c>
      <c r="AL99" s="662">
        <f t="shared" si="43"/>
        <v>463567725.90326458</v>
      </c>
      <c r="AM99" s="662">
        <f t="shared" si="43"/>
        <v>723329164.9623996</v>
      </c>
      <c r="AN99" s="662">
        <f t="shared" si="43"/>
        <v>615577977.98678493</v>
      </c>
      <c r="AO99" s="662">
        <f t="shared" si="43"/>
        <v>444636525.46336967</v>
      </c>
      <c r="AP99" s="662">
        <f t="shared" si="43"/>
        <v>414587506.99026394</v>
      </c>
      <c r="AQ99" s="662">
        <f t="shared" si="43"/>
        <v>286511751.94391894</v>
      </c>
      <c r="AR99" s="662">
        <f t="shared" si="43"/>
        <v>801675293.72285724</v>
      </c>
      <c r="AS99" s="662">
        <f t="shared" si="43"/>
        <v>1033703995.9713339</v>
      </c>
      <c r="AT99" s="662">
        <f t="shared" si="43"/>
        <v>777087804.11184883</v>
      </c>
      <c r="AU99" s="662">
        <f t="shared" si="43"/>
        <v>423911531.33446366</v>
      </c>
      <c r="AV99" s="662">
        <f t="shared" si="43"/>
        <v>500254873.53454322</v>
      </c>
      <c r="AW99" s="662">
        <f t="shared" si="43"/>
        <v>520475072.01802278</v>
      </c>
      <c r="AX99" s="662">
        <f t="shared" si="43"/>
        <v>746018408.60861707</v>
      </c>
      <c r="AY99" s="662">
        <f t="shared" si="43"/>
        <v>1265626809.2309365</v>
      </c>
      <c r="AZ99" s="662">
        <f t="shared" si="43"/>
        <v>678547940.86910391</v>
      </c>
      <c r="BA99" s="662">
        <f t="shared" si="43"/>
        <v>327665214.73696977</v>
      </c>
      <c r="BB99" s="662">
        <f t="shared" si="43"/>
        <v>284355303.4878878</v>
      </c>
      <c r="BC99" s="662">
        <f t="shared" si="43"/>
        <v>181358905.38134566</v>
      </c>
      <c r="BD99" s="662">
        <f t="shared" si="43"/>
        <v>466264533.29077911</v>
      </c>
      <c r="BE99" s="662">
        <f t="shared" si="43"/>
        <v>608351166.54973757</v>
      </c>
      <c r="BF99" s="662">
        <f t="shared" si="43"/>
        <v>444347851.59025538</v>
      </c>
      <c r="BG99" s="662">
        <f t="shared" si="43"/>
        <v>251886793.03893161</v>
      </c>
      <c r="BH99" s="662">
        <f t="shared" si="43"/>
        <v>400513862.07055569</v>
      </c>
      <c r="BI99" s="662">
        <f t="shared" si="43"/>
        <v>408629031.3338111</v>
      </c>
      <c r="BJ99" s="662">
        <f t="shared" si="43"/>
        <v>500065394.17439342</v>
      </c>
      <c r="BK99" s="662">
        <f t="shared" si="43"/>
        <v>833857710.32227921</v>
      </c>
      <c r="BL99" s="417">
        <f t="shared" si="42"/>
        <v>32602380165.151348</v>
      </c>
    </row>
    <row r="100" spans="1:64" x14ac:dyDescent="0.25">
      <c r="A100" s="213" t="s">
        <v>161</v>
      </c>
      <c r="B100" s="169"/>
      <c r="C100" s="662">
        <v>240000000</v>
      </c>
      <c r="D100" s="662">
        <f>C100+' CALCULATIONS'!O1395+' CALCULATIONS'!O1319+' CALCULATIONS'!O1258+' CALCULATIONS'!O1182-' CALCULATIONS'!O1043-' CALCULATIONS'!O1163</f>
        <v>403386454.15992177</v>
      </c>
      <c r="E100" s="662">
        <f>D100+' CALCULATIONS'!P1395+' CALCULATIONS'!P1319+' CALCULATIONS'!P1258+' CALCULATIONS'!P1182-' CALCULATIONS'!P1043-' CALCULATIONS'!P1163</f>
        <v>209468587.17533648</v>
      </c>
      <c r="F100" s="662">
        <f>E100+' CALCULATIONS'!Q1395+' CALCULATIONS'!Q1319+' CALCULATIONS'!Q1258+' CALCULATIONS'!Q1182-' CALCULATIONS'!Q1043-' CALCULATIONS'!Q1163</f>
        <v>64767382.939571753</v>
      </c>
      <c r="G100" s="662">
        <f>F100+' CALCULATIONS'!R1395+' CALCULATIONS'!R1319+' CALCULATIONS'!R1258+' CALCULATIONS'!R1182-' CALCULATIONS'!R1043-' CALCULATIONS'!R1163</f>
        <v>27938606.858915485</v>
      </c>
      <c r="H100" s="662">
        <f>G100+' CALCULATIONS'!S1395+' CALCULATIONS'!S1319+' CALCULATIONS'!S1258+' CALCULATIONS'!S1182-' CALCULATIONS'!S1043-' CALCULATIONS'!S1163</f>
        <v>94919975.296795666</v>
      </c>
      <c r="I100" s="662">
        <f>H100+' CALCULATIONS'!T1395+' CALCULATIONS'!T1319+' CALCULATIONS'!T1258+' CALCULATIONS'!T1182-' CALCULATIONS'!T1043-' CALCULATIONS'!T1163</f>
        <v>106167029.60971548</v>
      </c>
      <c r="J100" s="662">
        <f>I100+' CALCULATIONS'!U1395+' CALCULATIONS'!U1319+' CALCULATIONS'!U1258+' CALCULATIONS'!U1182-' CALCULATIONS'!U1043-' CALCULATIONS'!U1163</f>
        <v>109347302.34361547</v>
      </c>
      <c r="K100" s="662">
        <f>J100+' CALCULATIONS'!V1395+' CALCULATIONS'!V1319+' CALCULATIONS'!V1258+' CALCULATIONS'!V1182-' CALCULATIONS'!V1043-' CALCULATIONS'!V1163</f>
        <v>47523364.226330064</v>
      </c>
      <c r="L100" s="662">
        <f>K100+' CALCULATIONS'!W1395+' CALCULATIONS'!W1319+' CALCULATIONS'!W1258+' CALCULATIONS'!W1182-' CALCULATIONS'!W1043-' CALCULATIONS'!W1163</f>
        <v>95756743.97800608</v>
      </c>
      <c r="M100" s="662">
        <f>L100+' CALCULATIONS'!X1395+' CALCULATIONS'!X1319+' CALCULATIONS'!X1258+' CALCULATIONS'!X1182-' CALCULATIONS'!X1043-' CALCULATIONS'!X1163</f>
        <v>104919702.88383073</v>
      </c>
      <c r="N100" s="662">
        <f>M100+' CALCULATIONS'!Y1395+' CALCULATIONS'!Y1319+' CALCULATIONS'!Y1258+' CALCULATIONS'!Y1182-' CALCULATIONS'!Y1043-' CALCULATIONS'!Y1163</f>
        <v>117042989.53751147</v>
      </c>
      <c r="O100" s="662">
        <f>N100+' CALCULATIONS'!Z1395+' CALCULATIONS'!Z1319+' CALCULATIONS'!Z1258+' CALCULATIONS'!Z1182-' CALCULATIONS'!Z1043-' CALCULATIONS'!Z1163</f>
        <v>225496628.79919058</v>
      </c>
      <c r="P100" s="662">
        <f>O100+' CALCULATIONS'!AA1395+' CALCULATIONS'!AA1319+' CALCULATIONS'!AA1258+' CALCULATIONS'!AA1182-' CALCULATIONS'!AA1043-' CALCULATIONS'!AA1163</f>
        <v>160992881.88464415</v>
      </c>
      <c r="Q100" s="662">
        <f>P100+' CALCULATIONS'!AB1395+' CALCULATIONS'!AB1319+' CALCULATIONS'!AB1258+' CALCULATIONS'!AB1182-' CALCULATIONS'!AB1043-' CALCULATIONS'!AB1163</f>
        <v>69961998.820116818</v>
      </c>
      <c r="R100" s="662">
        <f>Q100+' CALCULATIONS'!AC1395+' CALCULATIONS'!AC1319+' CALCULATIONS'!AC1258+' CALCULATIONS'!AC1182-' CALCULATIONS'!AC1043-' CALCULATIONS'!AC1163</f>
        <v>41730967.365079701</v>
      </c>
      <c r="S100" s="662">
        <f>R100+' CALCULATIONS'!AD1395+' CALCULATIONS'!AD1319+' CALCULATIONS'!AD1258+' CALCULATIONS'!AD1182-' CALCULATIONS'!AD1043-' CALCULATIONS'!AD1163</f>
        <v>36610374.666398369</v>
      </c>
      <c r="T100" s="662">
        <f>S100+' CALCULATIONS'!AE1395+' CALCULATIONS'!AE1319+' CALCULATIONS'!AE1258+' CALCULATIONS'!AE1182-' CALCULATIONS'!AE1043-' CALCULATIONS'!AE1163</f>
        <v>101030964.65051493</v>
      </c>
      <c r="U100" s="662">
        <f>T100+' CALCULATIONS'!AF1395+' CALCULATIONS'!AF1319+' CALCULATIONS'!AF1258+' CALCULATIONS'!AF1182-' CALCULATIONS'!AF1043-' CALCULATIONS'!AF1163</f>
        <v>123574265.87289181</v>
      </c>
      <c r="V100" s="662">
        <f>U100+' CALCULATIONS'!AG1395+' CALCULATIONS'!AG1319+' CALCULATIONS'!AG1258+' CALCULATIONS'!AG1182-' CALCULATIONS'!AG1043-' CALCULATIONS'!AG1163</f>
        <v>113799444.5371103</v>
      </c>
      <c r="W100" s="662">
        <f>V100+' CALCULATIONS'!AH1395+' CALCULATIONS'!AH1319+' CALCULATIONS'!AH1258+' CALCULATIONS'!AH1182-' CALCULATIONS'!AH1043-' CALCULATIONS'!AH1163</f>
        <v>79905565.140162081</v>
      </c>
      <c r="X100" s="662">
        <f>W100+' CALCULATIONS'!AI1395+' CALCULATIONS'!AI1319+' CALCULATIONS'!AI1258+' CALCULATIONS'!AI1182-' CALCULATIONS'!AI1043-' CALCULATIONS'!AI1163</f>
        <v>78753905.012710005</v>
      </c>
      <c r="Y100" s="662">
        <f>X100+' CALCULATIONS'!AJ1395+' CALCULATIONS'!AJ1319+' CALCULATIONS'!AJ1258+' CALCULATIONS'!AJ1182-' CALCULATIONS'!AJ1043-' CALCULATIONS'!AJ1163</f>
        <v>92452391.69792074</v>
      </c>
      <c r="Z100" s="662">
        <f>Y100+' CALCULATIONS'!AK1395+' CALCULATIONS'!AK1319+' CALCULATIONS'!AK1258+' CALCULATIONS'!AK1182-' CALCULATIONS'!AK1043-' CALCULATIONS'!AK1163</f>
        <v>117735050.81930792</v>
      </c>
      <c r="AA100" s="662">
        <f>Z100+' CALCULATIONS'!AL1395+' CALCULATIONS'!AL1319+' CALCULATIONS'!AL1258+' CALCULATIONS'!AL1182-' CALCULATIONS'!AL1043-' CALCULATIONS'!AL1163</f>
        <v>198584370.53559443</v>
      </c>
      <c r="AB100" s="662">
        <f>AA100+' CALCULATIONS'!AM1395+' CALCULATIONS'!AM1319+' CALCULATIONS'!AM1258+' CALCULATIONS'!AM1182-' CALCULATIONS'!AM1043-' CALCULATIONS'!AM1163</f>
        <v>185753373.43758464</v>
      </c>
      <c r="AC100" s="662">
        <f>AB100+' CALCULATIONS'!AN1395+' CALCULATIONS'!AN1319+' CALCULATIONS'!AN1258+' CALCULATIONS'!AN1182-' CALCULATIONS'!AN1043-' CALCULATIONS'!AN1163</f>
        <v>115031633.68280962</v>
      </c>
      <c r="AD100" s="662">
        <f>AC100+' CALCULATIONS'!AO1395+' CALCULATIONS'!AO1319+' CALCULATIONS'!AO1258+' CALCULATIONS'!AO1182-' CALCULATIONS'!AO1043-' CALCULATIONS'!AO1163</f>
        <v>78964909.603713527</v>
      </c>
      <c r="AE100" s="662">
        <f>AD100+' CALCULATIONS'!AP1395+' CALCULATIONS'!AP1319+' CALCULATIONS'!AP1258+' CALCULATIONS'!AP1182-' CALCULATIONS'!AP1043-' CALCULATIONS'!AP1163</f>
        <v>44050214.754200324</v>
      </c>
      <c r="AF100" s="662">
        <f>AE100+' CALCULATIONS'!AQ1395+' CALCULATIONS'!AQ1319+' CALCULATIONS'!AQ1258+' CALCULATIONS'!AQ1182-' CALCULATIONS'!AQ1043-' CALCULATIONS'!AQ1163</f>
        <v>108661173.79810289</v>
      </c>
      <c r="AG100" s="662">
        <f>AF100+' CALCULATIONS'!AR1395+' CALCULATIONS'!AR1319+' CALCULATIONS'!AR1258+' CALCULATIONS'!AR1182-' CALCULATIONS'!AR1043-' CALCULATIONS'!AR1163</f>
        <v>151115617.2005676</v>
      </c>
      <c r="AH100" s="662">
        <f>AG100+' CALCULATIONS'!AS1395+' CALCULATIONS'!AS1319+' CALCULATIONS'!AS1258+' CALCULATIONS'!AS1182-' CALCULATIONS'!AS1043-' CALCULATIONS'!AS1163</f>
        <v>149597596.26065487</v>
      </c>
      <c r="AI100" s="662">
        <f>AH100+' CALCULATIONS'!AT1395+' CALCULATIONS'!AT1319+' CALCULATIONS'!AT1258+' CALCULATIONS'!AT1182-' CALCULATIONS'!AT1043-' CALCULATIONS'!AT1163</f>
        <v>102634964.7418374</v>
      </c>
      <c r="AJ100" s="662">
        <f>AI100+' CALCULATIONS'!AU1395+' CALCULATIONS'!AU1319+' CALCULATIONS'!AU1258+' CALCULATIONS'!AU1182-' CALCULATIONS'!AU1043-' CALCULATIONS'!AU1163</f>
        <v>100780559.88154975</v>
      </c>
      <c r="AK100" s="662">
        <f>AJ100+' CALCULATIONS'!AV1395+' CALCULATIONS'!AV1319+' CALCULATIONS'!AV1258+' CALCULATIONS'!AV1182-' CALCULATIONS'!AV1043-' CALCULATIONS'!AV1163</f>
        <v>101145934.7134067</v>
      </c>
      <c r="AL100" s="662">
        <f>AK100+' CALCULATIONS'!AW1395+' CALCULATIONS'!AW1319+' CALCULATIONS'!AW1258+' CALCULATIONS'!AW1182-' CALCULATIONS'!AW1043-' CALCULATIONS'!AW1163</f>
        <v>142736375.51205966</v>
      </c>
      <c r="AM100" s="662">
        <f>AL100+' CALCULATIONS'!AX1395+' CALCULATIONS'!AX1319+' CALCULATIONS'!AX1258+' CALCULATIONS'!AX1182-' CALCULATIONS'!AX1043-' CALCULATIONS'!AX1163</f>
        <v>214038254.16097027</v>
      </c>
      <c r="AN100" s="662">
        <f>AM100+' CALCULATIONS'!AY1395+' CALCULATIONS'!AY1319+' CALCULATIONS'!AY1258+' CALCULATIONS'!AY1182-' CALCULATIONS'!AY1043-' CALCULATIONS'!AY1163</f>
        <v>207141061.77408352</v>
      </c>
      <c r="AO100" s="662">
        <f>AN100+' CALCULATIONS'!AZ1395+' CALCULATIONS'!AZ1319+' CALCULATIONS'!AZ1258+' CALCULATIONS'!AZ1182-' CALCULATIONS'!AZ1043-' CALCULATIONS'!AZ1163</f>
        <v>139667495.24849615</v>
      </c>
      <c r="AP100" s="662">
        <f>AO100+' CALCULATIONS'!BA1395+' CALCULATIONS'!BA1319+' CALCULATIONS'!BA1258+' CALCULATIONS'!BA1182-' CALCULATIONS'!BA1043-' CALCULATIONS'!BA1163</f>
        <v>99296476.316831544</v>
      </c>
      <c r="AQ100" s="662">
        <f>AP100+' CALCULATIONS'!BB1395+' CALCULATIONS'!BB1319+' CALCULATIONS'!BB1258+' CALCULATIONS'!BB1182-' CALCULATIONS'!BB1043-' CALCULATIONS'!BB1163</f>
        <v>76291914.502216905</v>
      </c>
      <c r="AR100" s="662">
        <f>AQ100+' CALCULATIONS'!BC1395+' CALCULATIONS'!BC1319+' CALCULATIONS'!BC1258+' CALCULATIONS'!BC1182-' CALCULATIONS'!BC1043-' CALCULATIONS'!BC1163</f>
        <v>210500754.31662452</v>
      </c>
      <c r="AS100" s="662">
        <f>AR100+' CALCULATIONS'!BD1395+' CALCULATIONS'!BD1319+' CALCULATIONS'!BD1258+' CALCULATIONS'!BD1182-' CALCULATIONS'!BD1043-' CALCULATIONS'!BD1163</f>
        <v>196587001.04358158</v>
      </c>
      <c r="AT100" s="662">
        <f>AS100+' CALCULATIONS'!BE1395+' CALCULATIONS'!BE1319+' CALCULATIONS'!BE1258+' CALCULATIONS'!BE1182-' CALCULATIONS'!BE1043-' CALCULATIONS'!BE1163</f>
        <v>166574292.31264251</v>
      </c>
      <c r="AU100" s="662">
        <f>AT100+' CALCULATIONS'!BF1395+' CALCULATIONS'!BF1319+' CALCULATIONS'!BF1258+' CALCULATIONS'!BF1182-' CALCULATIONS'!BF1043-' CALCULATIONS'!BF1163</f>
        <v>122705609.63144012</v>
      </c>
      <c r="AV100" s="662">
        <f>AU100+' CALCULATIONS'!BG1395+' CALCULATIONS'!BG1319+' CALCULATIONS'!BG1258+' CALCULATIONS'!BG1182-' CALCULATIONS'!BG1043-' CALCULATIONS'!BG1163</f>
        <v>122230352.78352742</v>
      </c>
      <c r="AW100" s="662">
        <f>AV100+' CALCULATIONS'!BH1395+' CALCULATIONS'!BH1319+' CALCULATIONS'!BH1258+' CALCULATIONS'!BH1182-' CALCULATIONS'!BH1043-' CALCULATIONS'!BH1163</f>
        <v>121805012.51184964</v>
      </c>
      <c r="AX100" s="662">
        <f>AW100+' CALCULATIONS'!BI1395+' CALCULATIONS'!BI1319+' CALCULATIONS'!BI1258+' CALCULATIONS'!BI1182-' CALCULATIONS'!BI1043-' CALCULATIONS'!BI1163</f>
        <v>133992129.51995739</v>
      </c>
      <c r="AY100" s="662">
        <f>AX100+' CALCULATIONS'!BJ1395+' CALCULATIONS'!BJ1319+' CALCULATIONS'!BJ1258+' CALCULATIONS'!BJ1182-' CALCULATIONS'!BJ1043-' CALCULATIONS'!BJ1163</f>
        <v>295293719.26428473</v>
      </c>
      <c r="AZ100" s="662">
        <f>AY100+' CALCULATIONS'!BK1395+' CALCULATIONS'!BK1319+' CALCULATIONS'!BK1258+' CALCULATIONS'!BK1182-' CALCULATIONS'!BK1043-' CALCULATIONS'!BK1163</f>
        <v>159077328.85085249</v>
      </c>
      <c r="BA100" s="662">
        <f>AZ100+' CALCULATIONS'!BL1395+' CALCULATIONS'!BL1319+' CALCULATIONS'!BL1258+' CALCULATIONS'!BL1182-' CALCULATIONS'!BL1043-' CALCULATIONS'!BL1163</f>
        <v>91101100.805769265</v>
      </c>
      <c r="BB100" s="662">
        <f>BA100+' CALCULATIONS'!BM1395+' CALCULATIONS'!BM1319+' CALCULATIONS'!BM1258+' CALCULATIONS'!BM1182-' CALCULATIONS'!BM1043-' CALCULATIONS'!BM1163</f>
        <v>83038059.507129878</v>
      </c>
      <c r="BC100" s="662">
        <f>BB100+' CALCULATIONS'!BN1395+' CALCULATIONS'!BN1319+' CALCULATIONS'!BN1258+' CALCULATIONS'!BN1182-' CALCULATIONS'!BN1043-' CALCULATIONS'!BN1163</f>
        <v>35678370.356547296</v>
      </c>
      <c r="BD100" s="662">
        <f>BC100+' CALCULATIONS'!BO1395+' CALCULATIONS'!BO1319+' CALCULATIONS'!BO1258+' CALCULATIONS'!BO1182-' CALCULATIONS'!BO1043-' CALCULATIONS'!BO1163</f>
        <v>52616373.596865326</v>
      </c>
      <c r="BE100" s="662">
        <f>BD100+' CALCULATIONS'!BP1395+' CALCULATIONS'!BP1319+' CALCULATIONS'!BP1258+' CALCULATIONS'!BP1182-' CALCULATIONS'!BP1043-' CALCULATIONS'!BP1163</f>
        <v>72026811.044797689</v>
      </c>
      <c r="BF100" s="662">
        <f>BE100+' CALCULATIONS'!BQ1395+' CALCULATIONS'!BQ1319+' CALCULATIONS'!BQ1258+' CALCULATIONS'!BQ1182-' CALCULATIONS'!BQ1043-' CALCULATIONS'!BQ1163</f>
        <v>79736971.004981205</v>
      </c>
      <c r="BG100" s="662">
        <f>BF100+' CALCULATIONS'!BR1395+' CALCULATIONS'!BR1319+' CALCULATIONS'!BR1258+' CALCULATIONS'!BR1182-' CALCULATIONS'!BR1043-' CALCULATIONS'!BR1163</f>
        <v>80811019.245790005</v>
      </c>
      <c r="BH100" s="662">
        <f>BG100+' CALCULATIONS'!BS1395+' CALCULATIONS'!BS1319+' CALCULATIONS'!BS1258+' CALCULATIONS'!BS1182-' CALCULATIONS'!BS1043-' CALCULATIONS'!BS1163</f>
        <v>76461491.277283937</v>
      </c>
      <c r="BI100" s="662">
        <f>BH100+' CALCULATIONS'!BT1395+' CALCULATIONS'!BT1319+' CALCULATIONS'!BT1258+' CALCULATIONS'!BT1182-' CALCULATIONS'!BT1043-' CALCULATIONS'!BT1163</f>
        <v>80319772.585906178</v>
      </c>
      <c r="BJ100" s="662">
        <f>BI100+' CALCULATIONS'!BU1395+' CALCULATIONS'!BU1319+' CALCULATIONS'!BU1258+' CALCULATIONS'!BU1182-' CALCULATIONS'!BU1043-' CALCULATIONS'!BU1163</f>
        <v>90396821.595003545</v>
      </c>
      <c r="BK100" s="662">
        <f>BJ100+' CALCULATIONS'!BV1395+' CALCULATIONS'!BV1319+' CALCULATIONS'!BV1258+' CALCULATIONS'!BV1182-' CALCULATIONS'!BV1043-' CALCULATIONS'!BV1163</f>
        <v>151780114.86900377</v>
      </c>
      <c r="BL100" s="417">
        <f t="shared" si="42"/>
        <v>7501507610.5241165</v>
      </c>
    </row>
    <row r="101" spans="1:64" x14ac:dyDescent="0.25">
      <c r="A101" s="198" t="s">
        <v>168</v>
      </c>
      <c r="B101" s="169"/>
      <c r="C101" s="662">
        <v>285000000</v>
      </c>
      <c r="D101" s="662">
        <f>C101+' CALCULATIONS'!O1455+' CALCULATIONS'!O1379+' CALCULATIONS'!O1242-' CALCULATIONS'!O1082-' CALCULATIONS'!O1164</f>
        <v>264854362.78837472</v>
      </c>
      <c r="E101" s="662">
        <f>D101+' CALCULATIONS'!P1455+' CALCULATIONS'!P1379+' CALCULATIONS'!P1242-' CALCULATIONS'!P1082-' CALCULATIONS'!P1164</f>
        <v>179354362.78837472</v>
      </c>
      <c r="F101" s="662">
        <f>E101+' CALCULATIONS'!Q1455+' CALCULATIONS'!Q1379+' CALCULATIONS'!Q1242-' CALCULATIONS'!Q1082-' CALCULATIONS'!Q1164</f>
        <v>62779084.386570454</v>
      </c>
      <c r="G101" s="662">
        <f>F101+' CALCULATIONS'!R1455+' CALCULATIONS'!R1379+' CALCULATIONS'!R1242-' CALCULATIONS'!R1082-' CALCULATIONS'!R1164</f>
        <v>57127993.689476773</v>
      </c>
      <c r="H101" s="662">
        <f>G101+' CALCULATIONS'!S1455+' CALCULATIONS'!S1379+' CALCULATIONS'!S1242-' CALCULATIONS'!S1082-' CALCULATIONS'!S1164</f>
        <v>54361974.898156732</v>
      </c>
      <c r="I101" s="662">
        <f>H101+' CALCULATIONS'!T1455+' CALCULATIONS'!T1379+' CALCULATIONS'!T1242-' CALCULATIONS'!T1082-' CALCULATIONS'!T1164</f>
        <v>180631419.48495513</v>
      </c>
      <c r="J101" s="662">
        <f>I101+' CALCULATIONS'!U1455+' CALCULATIONS'!U1379+' CALCULATIONS'!U1242-' CALCULATIONS'!U1082-' CALCULATIONS'!U1164</f>
        <v>139883937.12811446</v>
      </c>
      <c r="K101" s="662">
        <f>J101+' CALCULATIONS'!V1455+' CALCULATIONS'!V1379+' CALCULATIONS'!V1242-' CALCULATIONS'!V1082-' CALCULATIONS'!V1164</f>
        <v>31575360.752291858</v>
      </c>
      <c r="L101" s="662">
        <f>K101+' CALCULATIONS'!W1455+' CALCULATIONS'!W1379+' CALCULATIONS'!W1242-' CALCULATIONS'!W1082-' CALCULATIONS'!W1164</f>
        <v>4404186.5934556425</v>
      </c>
      <c r="M101" s="662">
        <f>L101+' CALCULATIONS'!X1455+' CALCULATIONS'!X1379+' CALCULATIONS'!X1242-' CALCULATIONS'!X1082-' CALCULATIONS'!X1164</f>
        <v>35538515.596351415</v>
      </c>
      <c r="N101" s="662">
        <f>M101+' CALCULATIONS'!Y1455+' CALCULATIONS'!Y1379+' CALCULATIONS'!Y1242-' CALCULATIONS'!Y1082-' CALCULATIONS'!Y1164</f>
        <v>86463134.715008438</v>
      </c>
      <c r="O101" s="662">
        <f>N101+' CALCULATIONS'!Z1455+' CALCULATIONS'!Z1379+' CALCULATIONS'!Z1242-' CALCULATIONS'!Z1082-' CALCULATIONS'!Z1164</f>
        <v>230484797.79235026</v>
      </c>
      <c r="P101" s="662">
        <f>O101+' CALCULATIONS'!AA1455+' CALCULATIONS'!AA1379+' CALCULATIONS'!AA1242-' CALCULATIONS'!AA1082-' CALCULATIONS'!AA1164</f>
        <v>251848141.99275404</v>
      </c>
      <c r="Q101" s="662">
        <f>P101+' CALCULATIONS'!AB1455+' CALCULATIONS'!AB1379+' CALCULATIONS'!AB1242-' CALCULATIONS'!AB1082-' CALCULATIONS'!AB1164</f>
        <v>65390946.035782456</v>
      </c>
      <c r="R101" s="662">
        <f>Q101+' CALCULATIONS'!AC1455+' CALCULATIONS'!AC1379+' CALCULATIONS'!AC1242-' CALCULATIONS'!AC1082-' CALCULATIONS'!AC1164</f>
        <v>28201464.366850615</v>
      </c>
      <c r="S101" s="662">
        <f>R101+' CALCULATIONS'!AD1455+' CALCULATIONS'!AD1379+' CALCULATIONS'!AD1242-' CALCULATIONS'!AD1082-' CALCULATIONS'!AD1164</f>
        <v>24915542.733158905</v>
      </c>
      <c r="T101" s="662">
        <f>S101+' CALCULATIONS'!AE1455+' CALCULATIONS'!AE1379+' CALCULATIONS'!AE1242-' CALCULATIONS'!AE1082-' CALCULATIONS'!AE1164</f>
        <v>36256537.058715031</v>
      </c>
      <c r="U101" s="662">
        <f>T101+' CALCULATIONS'!AF1455+' CALCULATIONS'!AF1379+' CALCULATIONS'!AF1242-' CALCULATIONS'!AF1082-' CALCULATIONS'!AF1164</f>
        <v>75965290.165074438</v>
      </c>
      <c r="V101" s="662">
        <f>U101+' CALCULATIONS'!AG1455+' CALCULATIONS'!AG1379+' CALCULATIONS'!AG1242-' CALCULATIONS'!AG1082-' CALCULATIONS'!AG1164</f>
        <v>53977806.027516946</v>
      </c>
      <c r="W101" s="662">
        <f>V101+' CALCULATIONS'!AH1455+' CALCULATIONS'!AH1379+' CALCULATIONS'!AH1242-' CALCULATIONS'!AH1082-' CALCULATIONS'!AH1164</f>
        <v>39636612.418685198</v>
      </c>
      <c r="X101" s="662">
        <f>W101+' CALCULATIONS'!AI1455+' CALCULATIONS'!AI1379+' CALCULATIONS'!AI1242-' CALCULATIONS'!AI1082-' CALCULATIONS'!AI1164</f>
        <v>50147616.33281973</v>
      </c>
      <c r="Y101" s="662">
        <f>X101+' CALCULATIONS'!AJ1455+' CALCULATIONS'!AJ1379+' CALCULATIONS'!AJ1242-' CALCULATIONS'!AJ1082-' CALCULATIONS'!AJ1164</f>
        <v>33660243.817846745</v>
      </c>
      <c r="Z101" s="662">
        <f>Y101+' CALCULATIONS'!AK1455+' CALCULATIONS'!AK1379+' CALCULATIONS'!AK1242-' CALCULATIONS'!AK1082-' CALCULATIONS'!AK1164</f>
        <v>81203217.396679327</v>
      </c>
      <c r="AA101" s="662">
        <f>Z101+' CALCULATIONS'!AL1455+' CALCULATIONS'!AL1379+' CALCULATIONS'!AL1242-' CALCULATIONS'!AL1082-' CALCULATIONS'!AL1164</f>
        <v>172584400.96714178</v>
      </c>
      <c r="AB101" s="662">
        <f>AA101+' CALCULATIONS'!AM1455+' CALCULATIONS'!AM1379+' CALCULATIONS'!AM1242-' CALCULATIONS'!AM1082-' CALCULATIONS'!AM1164</f>
        <v>105668766.65332091</v>
      </c>
      <c r="AC101" s="662">
        <f>AB101+' CALCULATIONS'!AN1455+' CALCULATIONS'!AN1379+' CALCULATIONS'!AN1242-' CALCULATIONS'!AN1082-' CALCULATIONS'!AN1164</f>
        <v>87535119.120151132</v>
      </c>
      <c r="AD101" s="662">
        <f>AC101+' CALCULATIONS'!AO1455+' CALCULATIONS'!AO1379+' CALCULATIONS'!AO1242-' CALCULATIONS'!AO1082-' CALCULATIONS'!AO1164</f>
        <v>85617669.315197095</v>
      </c>
      <c r="AE101" s="662">
        <f>AD101+' CALCULATIONS'!AP1455+' CALCULATIONS'!AP1379+' CALCULATIONS'!AP1242-' CALCULATIONS'!AP1082-' CALCULATIONS'!AP1164</f>
        <v>16776470.938534006</v>
      </c>
      <c r="AF101" s="662">
        <f>AE101+' CALCULATIONS'!AQ1455+' CALCULATIONS'!AQ1379+' CALCULATIONS'!AQ1242-' CALCULATIONS'!AQ1082-' CALCULATIONS'!AQ1164</f>
        <v>44192405.213814057</v>
      </c>
      <c r="AG101" s="662">
        <f>AF101+' CALCULATIONS'!AR1455+' CALCULATIONS'!AR1379+' CALCULATIONS'!AR1242-' CALCULATIONS'!AR1082-' CALCULATIONS'!AR1164</f>
        <v>116549243.86774868</v>
      </c>
      <c r="AH101" s="662">
        <f>AG101+' CALCULATIONS'!AS1455+' CALCULATIONS'!AS1379+' CALCULATIONS'!AS1242-' CALCULATIONS'!AS1082-' CALCULATIONS'!AS1164</f>
        <v>104659185.66217169</v>
      </c>
      <c r="AI101" s="662">
        <f>AH101+' CALCULATIONS'!AT1455+' CALCULATIONS'!AT1379+' CALCULATIONS'!AT1242-' CALCULATIONS'!AT1082-' CALCULATIONS'!AT1164</f>
        <v>79212515.145887762</v>
      </c>
      <c r="AJ101" s="662">
        <f>AI101+' CALCULATIONS'!AU1455+' CALCULATIONS'!AU1379+' CALCULATIONS'!AU1242-' CALCULATIONS'!AU1082-' CALCULATIONS'!AU1164</f>
        <v>58403868.537962794</v>
      </c>
      <c r="AK101" s="662">
        <f>AJ101+' CALCULATIONS'!AV1455+' CALCULATIONS'!AV1379+' CALCULATIONS'!AV1242-' CALCULATIONS'!AV1082-' CALCULATIONS'!AV1164</f>
        <v>41000818.360553697</v>
      </c>
      <c r="AL101" s="662">
        <f>AK101+' CALCULATIONS'!AW1455+' CALCULATIONS'!AW1379+' CALCULATIONS'!AW1242-' CALCULATIONS'!AW1082-' CALCULATIONS'!AW1164</f>
        <v>119640784.69372478</v>
      </c>
      <c r="AM101" s="662">
        <f>AL101+' CALCULATIONS'!AX1455+' CALCULATIONS'!AX1379+' CALCULATIONS'!AX1242-' CALCULATIONS'!AX1082-' CALCULATIONS'!AX1164</f>
        <v>180442041.58065149</v>
      </c>
      <c r="AN101" s="662">
        <f>AM101+' CALCULATIONS'!AY1455+' CALCULATIONS'!AY1379+' CALCULATIONS'!AY1242-' CALCULATIONS'!AY1082-' CALCULATIONS'!AY1164</f>
        <v>148117683.24927112</v>
      </c>
      <c r="AO101" s="662">
        <f>AN101+' CALCULATIONS'!AZ1455+' CALCULATIONS'!AZ1379+' CALCULATIONS'!AZ1242-' CALCULATIONS'!AZ1082-' CALCULATIONS'!AZ1164</f>
        <v>83808537.120429158</v>
      </c>
      <c r="AP101" s="662">
        <f>AO101+' CALCULATIONS'!BA1455+' CALCULATIONS'!BA1379+' CALCULATIONS'!BA1242-' CALCULATIONS'!BA1082-' CALCULATIONS'!BA1164</f>
        <v>48670212.785567909</v>
      </c>
      <c r="AQ101" s="662">
        <f>AP101+' CALCULATIONS'!BB1455+' CALCULATIONS'!BB1379+' CALCULATIONS'!BB1242-' CALCULATIONS'!BB1082-' CALCULATIONS'!BB1164</f>
        <v>6127086.0932896733</v>
      </c>
      <c r="AR101" s="662">
        <f>AQ101+' CALCULATIONS'!BC1455+' CALCULATIONS'!BC1379+' CALCULATIONS'!BC1242-' CALCULATIONS'!BC1082-' CALCULATIONS'!BC1164</f>
        <v>56437187.933133647</v>
      </c>
      <c r="AS101" s="662">
        <f>AR101+' CALCULATIONS'!BD1455+' CALCULATIONS'!BD1379+' CALCULATIONS'!BD1242-' CALCULATIONS'!BD1082-' CALCULATIONS'!BD1164</f>
        <v>118715127.69954494</v>
      </c>
      <c r="AT101" s="662">
        <f>AS101+' CALCULATIONS'!BE1455+' CALCULATIONS'!BE1379+' CALCULATIONS'!BE1242-' CALCULATIONS'!BE1082-' CALCULATIONS'!BE1164</f>
        <v>56398243.596250951</v>
      </c>
      <c r="AU101" s="662">
        <f>AT101+' CALCULATIONS'!BF1455+' CALCULATIONS'!BF1379+' CALCULATIONS'!BF1242-' CALCULATIONS'!BF1082-' CALCULATIONS'!BF1164</f>
        <v>26651741.818708621</v>
      </c>
      <c r="AV101" s="662">
        <f>AU101+' CALCULATIONS'!BG1455+' CALCULATIONS'!BG1379+' CALCULATIONS'!BG1242-' CALCULATIONS'!BG1082-' CALCULATIONS'!BG1164</f>
        <v>23647719.971174181</v>
      </c>
      <c r="AW101" s="662">
        <f>AV101+' CALCULATIONS'!BH1455+' CALCULATIONS'!BH1379+' CALCULATIONS'!BH1242-' CALCULATIONS'!BH1082-' CALCULATIONS'!BH1164</f>
        <v>23016022.579599656</v>
      </c>
      <c r="AX101" s="662">
        <f>AW101+' CALCULATIONS'!BI1455+' CALCULATIONS'!BI1379+' CALCULATIONS'!BI1242-' CALCULATIONS'!BI1082-' CALCULATIONS'!BI1164</f>
        <v>89626501.001776457</v>
      </c>
      <c r="AY101" s="662">
        <f>AX101+' CALCULATIONS'!BJ1455+' CALCULATIONS'!BJ1379+' CALCULATIONS'!BJ1242-' CALCULATIONS'!BJ1082-' CALCULATIONS'!BJ1164</f>
        <v>164618570.54808158</v>
      </c>
      <c r="AZ101" s="662">
        <f>AY101+' CALCULATIONS'!BK1455+' CALCULATIONS'!BK1379+' CALCULATIONS'!BK1242-' CALCULATIONS'!BK1082-' CALCULATIONS'!BK1164</f>
        <v>45564127.244030803</v>
      </c>
      <c r="BA101" s="662">
        <f>AZ101+' CALCULATIONS'!BL1455+' CALCULATIONS'!BL1379+' CALCULATIONS'!BL1242-' CALCULATIONS'!BL1082-' CALCULATIONS'!BL1164</f>
        <v>29158719.134660482</v>
      </c>
      <c r="BB101" s="662">
        <f>BA101+' CALCULATIONS'!BM1455+' CALCULATIONS'!BM1379+' CALCULATIONS'!BM1242-' CALCULATIONS'!BM1082-' CALCULATIONS'!BM1164</f>
        <v>21755504.11236234</v>
      </c>
      <c r="BC101" s="662">
        <f>BB101+' CALCULATIONS'!BN1455+' CALCULATIONS'!BN1379+' CALCULATIONS'!BN1242-' CALCULATIONS'!BN1082-' CALCULATIONS'!BN1164</f>
        <v>21612046.735786371</v>
      </c>
      <c r="BD101" s="662">
        <f>BC101+' CALCULATIONS'!BO1455+' CALCULATIONS'!BO1379+' CALCULATIONS'!BO1242-' CALCULATIONS'!BO1082-' CALCULATIONS'!BO1164</f>
        <v>41572215.59988232</v>
      </c>
      <c r="BE101" s="662">
        <f>BD101+' CALCULATIONS'!BP1455+' CALCULATIONS'!BP1379+' CALCULATIONS'!BP1242-' CALCULATIONS'!BP1082-' CALCULATIONS'!BP1164</f>
        <v>97936254.197331846</v>
      </c>
      <c r="BF101" s="662">
        <f>BE101+' CALCULATIONS'!BQ1455+' CALCULATIONS'!BQ1379+' CALCULATIONS'!BQ1242-' CALCULATIONS'!BQ1082-' CALCULATIONS'!BQ1164</f>
        <v>96787432.732458487</v>
      </c>
      <c r="BG101" s="662">
        <f>BF101+' CALCULATIONS'!BR1455+' CALCULATIONS'!BR1379+' CALCULATIONS'!BR1242-' CALCULATIONS'!BR1082-' CALCULATIONS'!BR1164</f>
        <v>47819305.633792594</v>
      </c>
      <c r="BH101" s="662">
        <f>BG101+' CALCULATIONS'!BS1455+' CALCULATIONS'!BS1379+' CALCULATIONS'!BS1242-' CALCULATIONS'!BS1082-' CALCULATIONS'!BS1164</f>
        <v>31325892.642791927</v>
      </c>
      <c r="BI101" s="662">
        <f>BH101+' CALCULATIONS'!BT1455+' CALCULATIONS'!BT1379+' CALCULATIONS'!BT1242-' CALCULATIONS'!BT1082-' CALCULATIONS'!BT1164</f>
        <v>39790298.122383878</v>
      </c>
      <c r="BJ101" s="662">
        <f>BI101+' CALCULATIONS'!BU1455+' CALCULATIONS'!BU1379+' CALCULATIONS'!BU1242-' CALCULATIONS'!BU1082-' CALCULATIONS'!BU1164</f>
        <v>80709950.623660356</v>
      </c>
      <c r="BK101" s="662">
        <f>BJ101+' CALCULATIONS'!BV1455+' CALCULATIONS'!BV1379+' CALCULATIONS'!BV1242-' CALCULATIONS'!BV1082-' CALCULATIONS'!BV1164</f>
        <v>162449465.70916826</v>
      </c>
      <c r="BL101" s="417">
        <f t="shared" si="42"/>
        <v>5128261685.9013596</v>
      </c>
    </row>
    <row r="102" spans="1:64" x14ac:dyDescent="0.25">
      <c r="A102" s="199" t="s">
        <v>461</v>
      </c>
      <c r="B102" s="169"/>
      <c r="C102" s="662">
        <v>32000000</v>
      </c>
      <c r="D102" s="662">
        <f>C102+' CALCULATIONS'!O1410+' CALCULATIONS'!O1334+' CALCULATIONS'!O1273+' CALCULATIONS'!O1197-' CALCULATIONS'!O1120-' CALCULATIONS'!O1165</f>
        <v>183511634.06805268</v>
      </c>
      <c r="E102" s="662">
        <f>D102+' CALCULATIONS'!P1410+' CALCULATIONS'!P1334+' CALCULATIONS'!P1273+' CALCULATIONS'!P1197-' CALCULATIONS'!P1120-' CALCULATIONS'!P1165</f>
        <v>180311634.06805268</v>
      </c>
      <c r="F102" s="662">
        <f>E102+' CALCULATIONS'!Q1410+' CALCULATIONS'!Q1334+' CALCULATIONS'!Q1273+' CALCULATIONS'!Q1197-' CALCULATIONS'!Q1120-' CALCULATIONS'!Q1165</f>
        <v>65070514.825751275</v>
      </c>
      <c r="G102" s="662">
        <f>F102+' CALCULATIONS'!R1410+' CALCULATIONS'!R1334+' CALCULATIONS'!R1273+' CALCULATIONS'!R1197-' CALCULATIONS'!R1120-' CALCULATIONS'!R1165</f>
        <v>4980533.5641240701</v>
      </c>
      <c r="H102" s="662">
        <f>G102+' CALCULATIONS'!S1410+' CALCULATIONS'!S1334+' CALCULATIONS'!S1273+' CALCULATIONS'!S1197-' CALCULATIONS'!S1120-' CALCULATIONS'!S1165</f>
        <v>101862545.51906753</v>
      </c>
      <c r="I102" s="662">
        <f>H102+' CALCULATIONS'!T1410+' CALCULATIONS'!T1334+' CALCULATIONS'!T1273+' CALCULATIONS'!T1197-' CALCULATIONS'!T1120-' CALCULATIONS'!T1165</f>
        <v>176908866.90059453</v>
      </c>
      <c r="J102" s="662">
        <f>I102+' CALCULATIONS'!U1410+' CALCULATIONS'!U1334+' CALCULATIONS'!U1273+' CALCULATIONS'!U1197-' CALCULATIONS'!U1120-' CALCULATIONS'!U1165</f>
        <v>167999109.55236921</v>
      </c>
      <c r="K102" s="662">
        <f>J102+' CALCULATIONS'!V1410+' CALCULATIONS'!V1334+' CALCULATIONS'!V1273+' CALCULATIONS'!V1197-' CALCULATIONS'!V1120-' CALCULATIONS'!V1165</f>
        <v>82455316.715900719</v>
      </c>
      <c r="L102" s="662">
        <f>K102+' CALCULATIONS'!W1410+' CALCULATIONS'!W1334+' CALCULATIONS'!W1273+' CALCULATIONS'!W1197-' CALCULATIONS'!W1120-' CALCULATIONS'!W1165</f>
        <v>81373092.56307736</v>
      </c>
      <c r="M102" s="662">
        <f>L102+' CALCULATIONS'!X1410+' CALCULATIONS'!X1334+' CALCULATIONS'!X1273+' CALCULATIONS'!X1197-' CALCULATIONS'!X1120-' CALCULATIONS'!X1165</f>
        <v>116042779.28792724</v>
      </c>
      <c r="N102" s="662">
        <f>M102+' CALCULATIONS'!Y1410+' CALCULATIONS'!Y1334+' CALCULATIONS'!Y1273+' CALCULATIONS'!Y1197-' CALCULATIONS'!Y1120-' CALCULATIONS'!Y1165</f>
        <v>170183531.95065522</v>
      </c>
      <c r="O102" s="662">
        <f>N102+' CALCULATIONS'!Z1410+' CALCULATIONS'!Z1334+' CALCULATIONS'!Z1273+' CALCULATIONS'!Z1197-' CALCULATIONS'!Z1120-' CALCULATIONS'!Z1165</f>
        <v>314912517.69420725</v>
      </c>
      <c r="P102" s="662">
        <f>O102+' CALCULATIONS'!AA1410+' CALCULATIONS'!AA1334+' CALCULATIONS'!AA1273+' CALCULATIONS'!AA1197-' CALCULATIONS'!AA1120-' CALCULATIONS'!AA1165</f>
        <v>296756788.74533802</v>
      </c>
      <c r="Q102" s="662">
        <f>P102+' CALCULATIONS'!AB1410+' CALCULATIONS'!AB1334+' CALCULATIONS'!AB1273+' CALCULATIONS'!AB1197-' CALCULATIONS'!AB1120-' CALCULATIONS'!AB1165</f>
        <v>136861744.26874414</v>
      </c>
      <c r="R102" s="662">
        <f>Q102+' CALCULATIONS'!AC1410+' CALCULATIONS'!AC1334+' CALCULATIONS'!AC1273+' CALCULATIONS'!AC1197-' CALCULATIONS'!AC1120-' CALCULATIONS'!AC1165</f>
        <v>48844862.167757869</v>
      </c>
      <c r="S102" s="662">
        <f>R102+' CALCULATIONS'!AD1410+' CALCULATIONS'!AD1334+' CALCULATIONS'!AD1273+' CALCULATIONS'!AD1197-' CALCULATIONS'!AD1120-' CALCULATIONS'!AD1165</f>
        <v>51342399.304516792</v>
      </c>
      <c r="T102" s="662">
        <f>S102+' CALCULATIONS'!AE1410+' CALCULATIONS'!AE1334+' CALCULATIONS'!AE1273+' CALCULATIONS'!AE1197-' CALCULATIONS'!AE1120-' CALCULATIONS'!AE1165</f>
        <v>101504324.79090518</v>
      </c>
      <c r="U102" s="662">
        <f>T102+' CALCULATIONS'!AF1410+' CALCULATIONS'!AF1334+' CALCULATIONS'!AF1273+' CALCULATIONS'!AF1197-' CALCULATIONS'!AF1120-' CALCULATIONS'!AF1165</f>
        <v>172270769.8447026</v>
      </c>
      <c r="V102" s="662">
        <f>U102+' CALCULATIONS'!AG1410+' CALCULATIONS'!AG1334+' CALCULATIONS'!AG1273+' CALCULATIONS'!AG1197-' CALCULATIONS'!AG1120-' CALCULATIONS'!AG1165</f>
        <v>185609723.11978817</v>
      </c>
      <c r="W102" s="662">
        <f>V102+' CALCULATIONS'!AH1410+' CALCULATIONS'!AH1334+' CALCULATIONS'!AH1273+' CALCULATIONS'!AH1197-' CALCULATIONS'!AH1120-' CALCULATIONS'!AH1165</f>
        <v>137332294.52386516</v>
      </c>
      <c r="X102" s="662">
        <f>W102+' CALCULATIONS'!AI1410+' CALCULATIONS'!AI1334+' CALCULATIONS'!AI1273+' CALCULATIONS'!AI1197-' CALCULATIONS'!AI1120-' CALCULATIONS'!AI1165</f>
        <v>179063276.98082164</v>
      </c>
      <c r="Y102" s="662">
        <f>X102+' CALCULATIONS'!AJ1410+' CALCULATIONS'!AJ1334+' CALCULATIONS'!AJ1273+' CALCULATIONS'!AJ1197-' CALCULATIONS'!AJ1120-' CALCULATIONS'!AJ1165</f>
        <v>206355220.18404609</v>
      </c>
      <c r="Z102" s="662">
        <f>Y102+' CALCULATIONS'!AK1410+' CALCULATIONS'!AK1334+' CALCULATIONS'!AK1273+' CALCULATIONS'!AK1197-' CALCULATIONS'!AK1120-' CALCULATIONS'!AK1165</f>
        <v>228082445.93742579</v>
      </c>
      <c r="AA102" s="662">
        <f>Z102+' CALCULATIONS'!AL1410+' CALCULATIONS'!AL1334+' CALCULATIONS'!AL1273+' CALCULATIONS'!AL1197-' CALCULATIONS'!AL1120-' CALCULATIONS'!AL1165</f>
        <v>405968930.69538754</v>
      </c>
      <c r="AB102" s="662">
        <f>AA102+' CALCULATIONS'!AM1410+' CALCULATIONS'!AM1334+' CALCULATIONS'!AM1273+' CALCULATIONS'!AM1197-' CALCULATIONS'!AM1120-' CALCULATIONS'!AM1165</f>
        <v>286171661.22066236</v>
      </c>
      <c r="AC102" s="662">
        <f>AB102+' CALCULATIONS'!AN1410+' CALCULATIONS'!AN1334+' CALCULATIONS'!AN1273+' CALCULATIONS'!AN1197-' CALCULATIONS'!AN1120-' CALCULATIONS'!AN1165</f>
        <v>116390151.31880435</v>
      </c>
      <c r="AD102" s="662">
        <f>AC102+' CALCULATIONS'!AO1410+' CALCULATIONS'!AO1334+' CALCULATIONS'!AO1273+' CALCULATIONS'!AO1197-' CALCULATIONS'!AO1120-' CALCULATIONS'!AO1165</f>
        <v>83352474.16355738</v>
      </c>
      <c r="AE102" s="662">
        <f>AD102+' CALCULATIONS'!AP1410+' CALCULATIONS'!AP1334+' CALCULATIONS'!AP1273+' CALCULATIONS'!AP1197-' CALCULATIONS'!AP1120-' CALCULATIONS'!AP1165</f>
        <v>1820176.7056276649</v>
      </c>
      <c r="AF102" s="662">
        <f>AE102+' CALCULATIONS'!AQ1410+' CALCULATIONS'!AQ1334+' CALCULATIONS'!AQ1273+' CALCULATIONS'!AQ1197-' CALCULATIONS'!AQ1120-' CALCULATIONS'!AQ1165</f>
        <v>41447804.139277518</v>
      </c>
      <c r="AG102" s="662">
        <f>AF102+' CALCULATIONS'!AR1410+' CALCULATIONS'!AR1334+' CALCULATIONS'!AR1273+' CALCULATIONS'!AR1197-' CALCULATIONS'!AR1120-' CALCULATIONS'!AR1165</f>
        <v>39242782.758846819</v>
      </c>
      <c r="AH102" s="662">
        <f>AG102+' CALCULATIONS'!AS1410+' CALCULATIONS'!AS1334+' CALCULATIONS'!AS1273+' CALCULATIONS'!AS1197-' CALCULATIONS'!AS1120-' CALCULATIONS'!AS1165</f>
        <v>9788616.932856828</v>
      </c>
      <c r="AI102" s="662">
        <f>AH102+' CALCULATIONS'!AT1410+' CALCULATIONS'!AT1334+' CALCULATIONS'!AT1273+' CALCULATIONS'!AT1197-' CALCULATIONS'!AT1120-' CALCULATIONS'!AT1165</f>
        <v>2191083.348239474</v>
      </c>
      <c r="AJ102" s="662">
        <f>AI102+' CALCULATIONS'!AU1410+' CALCULATIONS'!AU1334+' CALCULATIONS'!AU1273+' CALCULATIONS'!AU1197-' CALCULATIONS'!AU1120-' CALCULATIONS'!AU1165</f>
        <v>24206040.078623533</v>
      </c>
      <c r="AK102" s="662">
        <f>AJ102+' CALCULATIONS'!AV1410+' CALCULATIONS'!AV1334+' CALCULATIONS'!AV1273+' CALCULATIONS'!AV1197-' CALCULATIONS'!AV1120-' CALCULATIONS'!AV1165</f>
        <v>11496719.845679075</v>
      </c>
      <c r="AL102" s="662">
        <f>AK102+' CALCULATIONS'!AW1410+' CALCULATIONS'!AW1334+' CALCULATIONS'!AW1273+' CALCULATIONS'!AW1197-' CALCULATIONS'!AW1120-' CALCULATIONS'!AW1165</f>
        <v>25784389.705320895</v>
      </c>
      <c r="AM102" s="662">
        <f>AL102+' CALCULATIONS'!AX1410+' CALCULATIONS'!AX1334+' CALCULATIONS'!AX1273+' CALCULATIONS'!AX1197-' CALCULATIONS'!AX1120-' CALCULATIONS'!AX1165</f>
        <v>40467437.167635202</v>
      </c>
      <c r="AN102" s="662">
        <f>AM102+' CALCULATIONS'!AY1410+' CALCULATIONS'!AY1334+' CALCULATIONS'!AY1273+' CALCULATIONS'!AY1197-' CALCULATIONS'!AY1120-' CALCULATIONS'!AY1165</f>
        <v>65537491.367573202</v>
      </c>
      <c r="AO102" s="662">
        <f>AN102+' CALCULATIONS'!AZ1410+' CALCULATIONS'!AZ1334+' CALCULATIONS'!AZ1273+' CALCULATIONS'!AZ1197-' CALCULATIONS'!AZ1120-' CALCULATIONS'!AZ1165</f>
        <v>67830059.854361653</v>
      </c>
      <c r="AP102" s="662">
        <f>AO102+' CALCULATIONS'!BA1410+' CALCULATIONS'!BA1334+' CALCULATIONS'!BA1273+' CALCULATIONS'!BA1197-' CALCULATIONS'!BA1120-' CALCULATIONS'!BA1165</f>
        <v>106728720.46130666</v>
      </c>
      <c r="AQ102" s="662">
        <f>AP102+' CALCULATIONS'!BB1410+' CALCULATIONS'!BB1334+' CALCULATIONS'!BB1273+' CALCULATIONS'!BB1197-' CALCULATIONS'!BB1120-' CALCULATIONS'!BB1165</f>
        <v>84238625.707941264</v>
      </c>
      <c r="AR102" s="662">
        <f>AQ102+' CALCULATIONS'!BC1410+' CALCULATIONS'!BC1334+' CALCULATIONS'!BC1273+' CALCULATIONS'!BC1197-' CALCULATIONS'!BC1120-' CALCULATIONS'!BC1165</f>
        <v>298815013.91680074</v>
      </c>
      <c r="AS102" s="662">
        <f>AR102+' CALCULATIONS'!BD1410+' CALCULATIONS'!BD1334+' CALCULATIONS'!BD1273+' CALCULATIONS'!BD1197-' CALCULATIONS'!BD1120-' CALCULATIONS'!BD1165</f>
        <v>423204966.38462955</v>
      </c>
      <c r="AT102" s="662">
        <f>AS102+' CALCULATIONS'!BE1410+' CALCULATIONS'!BE1334+' CALCULATIONS'!BE1273+' CALCULATIONS'!BE1197-' CALCULATIONS'!BE1120-' CALCULATIONS'!BE1165</f>
        <v>290959161.68025172</v>
      </c>
      <c r="AU102" s="662">
        <f>AT102+' CALCULATIONS'!BF1410+' CALCULATIONS'!BF1334+' CALCULATIONS'!BF1273+' CALCULATIONS'!BF1197-' CALCULATIONS'!BF1120-' CALCULATIONS'!BF1165</f>
        <v>97629771.420185417</v>
      </c>
      <c r="AV102" s="662">
        <f>AU102+' CALCULATIONS'!BG1410+' CALCULATIONS'!BG1334+' CALCULATIONS'!BG1273+' CALCULATIONS'!BG1197-' CALCULATIONS'!BG1120-' CALCULATIONS'!BG1165</f>
        <v>157187259.5881913</v>
      </c>
      <c r="AW102" s="662">
        <f>AV102+' CALCULATIONS'!BH1410+' CALCULATIONS'!BH1334+' CALCULATIONS'!BH1273+' CALCULATIONS'!BH1197-' CALCULATIONS'!BH1120-' CALCULATIONS'!BH1165</f>
        <v>171674899.63832572</v>
      </c>
      <c r="AX102" s="662">
        <f>AW102+' CALCULATIONS'!BI1410+' CALCULATIONS'!BI1334+' CALCULATIONS'!BI1273+' CALCULATIONS'!BI1197-' CALCULATIONS'!BI1120-' CALCULATIONS'!BI1165</f>
        <v>245434843.32506216</v>
      </c>
      <c r="AY102" s="662">
        <f>AX102+' CALCULATIONS'!BJ1410+' CALCULATIONS'!BJ1334+' CALCULATIONS'!BJ1273+' CALCULATIONS'!BJ1197-' CALCULATIONS'!BJ1120-' CALCULATIONS'!BJ1165</f>
        <v>404391466.78584021</v>
      </c>
      <c r="AZ102" s="662">
        <f>AY102+' CALCULATIONS'!BK1410+' CALCULATIONS'!BK1334+' CALCULATIONS'!BK1273+' CALCULATIONS'!BK1197-' CALCULATIONS'!BK1120-' CALCULATIONS'!BK1165</f>
        <v>195693246.46129328</v>
      </c>
      <c r="BA102" s="662">
        <f>AZ102+' CALCULATIONS'!BL1410+' CALCULATIONS'!BL1334+' CALCULATIONS'!BL1273+' CALCULATIONS'!BL1197-' CALCULATIONS'!BL1120-' CALCULATIONS'!BL1165</f>
        <v>20672468.173181146</v>
      </c>
      <c r="BB102" s="662">
        <f>BA102+' CALCULATIONS'!BM1410+' CALCULATIONS'!BM1334+' CALCULATIONS'!BM1273+' CALCULATIONS'!BM1197-' CALCULATIONS'!BM1120-' CALCULATIONS'!BM1165</f>
        <v>66883730.049508423</v>
      </c>
      <c r="BC102" s="662">
        <f>BB102+' CALCULATIONS'!BN1410+' CALCULATIONS'!BN1334+' CALCULATIONS'!BN1273+' CALCULATIONS'!BN1197-' CALCULATIONS'!BN1120-' CALCULATIONS'!BN1165</f>
        <v>38556864.398359694</v>
      </c>
      <c r="BD102" s="662">
        <f>BC102+' CALCULATIONS'!BO1410+' CALCULATIONS'!BO1334+' CALCULATIONS'!BO1273+' CALCULATIONS'!BO1197-' CALCULATIONS'!BO1120-' CALCULATIONS'!BO1165</f>
        <v>191571347.89849263</v>
      </c>
      <c r="BE102" s="662">
        <f>BD102+' CALCULATIONS'!BP1410+' CALCULATIONS'!BP1334+' CALCULATIONS'!BP1273+' CALCULATIONS'!BP1197-' CALCULATIONS'!BP1120-' CALCULATIONS'!BP1165</f>
        <v>229639948.98323178</v>
      </c>
      <c r="BF102" s="662">
        <f>BE102+' CALCULATIONS'!BQ1410+' CALCULATIONS'!BQ1334+' CALCULATIONS'!BQ1273+' CALCULATIONS'!BQ1197-' CALCULATIONS'!BQ1120-' CALCULATIONS'!BQ1165</f>
        <v>137443127.63342702</v>
      </c>
      <c r="BG102" s="662">
        <f>BF102+' CALCULATIONS'!BR1410+' CALCULATIONS'!BR1334+' CALCULATIONS'!BR1273+' CALCULATIONS'!BR1197-' CALCULATIONS'!BR1120-' CALCULATIONS'!BR1165</f>
        <v>41861233.377353907</v>
      </c>
      <c r="BH102" s="662">
        <f>BG102+' CALCULATIONS'!BS1410+' CALCULATIONS'!BS1334+' CALCULATIONS'!BS1273+' CALCULATIONS'!BS1197-' CALCULATIONS'!BS1120-' CALCULATIONS'!BS1165</f>
        <v>153065526.86140189</v>
      </c>
      <c r="BI102" s="662">
        <f>BH102+' CALCULATIONS'!BT1410+' CALCULATIONS'!BT1334+' CALCULATIONS'!BT1273+' CALCULATIONS'!BT1197-' CALCULATIONS'!BT1120-' CALCULATIONS'!BT1165</f>
        <v>146200522.64751571</v>
      </c>
      <c r="BJ102" s="662">
        <f>BI102+' CALCULATIONS'!BU1410+' CALCULATIONS'!BU1334+' CALCULATIONS'!BU1273+' CALCULATIONS'!BU1197-' CALCULATIONS'!BU1120-' CALCULATIONS'!BU1165</f>
        <v>189336525.87414151</v>
      </c>
      <c r="BK102" s="662">
        <f>BJ102+' CALCULATIONS'!BV1410+' CALCULATIONS'!BV1334+' CALCULATIONS'!BV1273+' CALCULATIONS'!BV1197-' CALCULATIONS'!BV1120-' CALCULATIONS'!BV1165</f>
        <v>290645788.36439288</v>
      </c>
      <c r="BL102" s="417">
        <f t="shared" si="42"/>
        <v>8625166805.5109768</v>
      </c>
    </row>
    <row r="103" spans="1:64" x14ac:dyDescent="0.25">
      <c r="A103" s="200" t="s">
        <v>164</v>
      </c>
      <c r="B103" s="169"/>
      <c r="C103" s="662">
        <v>75000000</v>
      </c>
      <c r="D103" s="662">
        <f>C103+' CALCULATIONS'!O1425+' CALCULATIONS'!O1349+' CALCULATIONS'!O1288+' CALCULATIONS'!O1212+' CALCULATIONS'!O900+' CALCULATIONS'!O934+' CALCULATIONS'!O960+' CALCULATIONS'!O992-' CALCULATIONS'!O902-' CALCULATIONS'!O936-' CALCULATIONS'!O962-' CALCULATIONS'!O994-' CALCULATIONS'!O1141-' CALCULATIONS'!O1166</f>
        <v>175768862.0144037</v>
      </c>
      <c r="E103" s="662">
        <f>D103+' CALCULATIONS'!P1425+' CALCULATIONS'!P1349+' CALCULATIONS'!P1288+' CALCULATIONS'!P1212+' CALCULATIONS'!P900+' CALCULATIONS'!P934+' CALCULATIONS'!P960+' CALCULATIONS'!P992-' CALCULATIONS'!P902-' CALCULATIONS'!P936-' CALCULATIONS'!P962-' CALCULATIONS'!P994-' CALCULATIONS'!P1141-' CALCULATIONS'!P1166</f>
        <v>95384431.007201821</v>
      </c>
      <c r="F103" s="662">
        <f>E103+' CALCULATIONS'!Q1425+' CALCULATIONS'!Q1349+' CALCULATIONS'!Q1288+' CALCULATIONS'!Q1212+' CALCULATIONS'!Q900+' CALCULATIONS'!Q934+' CALCULATIONS'!Q960+' CALCULATIONS'!Q992-' CALCULATIONS'!Q902-' CALCULATIONS'!Q936-' CALCULATIONS'!Q962-' CALCULATIONS'!Q994-' CALCULATIONS'!Q1141-' CALCULATIONS'!Q1166</f>
        <v>46130399.316094927</v>
      </c>
      <c r="G103" s="662">
        <f>F103+' CALCULATIONS'!R1425+' CALCULATIONS'!R1349+' CALCULATIONS'!R1288+' CALCULATIONS'!R1212+' CALCULATIONS'!R900+' CALCULATIONS'!R934+' CALCULATIONS'!R960+' CALCULATIONS'!R992-' CALCULATIONS'!R902-' CALCULATIONS'!R936-' CALCULATIONS'!R962-' CALCULATIONS'!R994-' CALCULATIONS'!R1141-' CALCULATIONS'!R1166</f>
        <v>22792794.490180444</v>
      </c>
      <c r="H103" s="662">
        <f>G103+' CALCULATIONS'!S1425+' CALCULATIONS'!S1349+' CALCULATIONS'!S1288+' CALCULATIONS'!S1212+' CALCULATIONS'!S900+' CALCULATIONS'!S934+' CALCULATIONS'!S960+' CALCULATIONS'!S992-' CALCULATIONS'!S902-' CALCULATIONS'!S936-' CALCULATIONS'!S962-' CALCULATIONS'!S994-' CALCULATIONS'!S1141-' CALCULATIONS'!S1166</f>
        <v>134773386.2695263</v>
      </c>
      <c r="I103" s="662">
        <f>H103+' CALCULATIONS'!T1425+' CALCULATIONS'!T1349+' CALCULATIONS'!T1288+' CALCULATIONS'!T1212+' CALCULATIONS'!T900+' CALCULATIONS'!T934+' CALCULATIONS'!T960+' CALCULATIONS'!T992-' CALCULATIONS'!T902-' CALCULATIONS'!T936-' CALCULATIONS'!T962-' CALCULATIONS'!T994-' CALCULATIONS'!T1141-' CALCULATIONS'!T1166</f>
        <v>150637590.779378</v>
      </c>
      <c r="J103" s="662">
        <f>I103+' CALCULATIONS'!U1425+' CALCULATIONS'!U1349+' CALCULATIONS'!U1288+' CALCULATIONS'!U1212+' CALCULATIONS'!U900+' CALCULATIONS'!U934+' CALCULATIONS'!U960+' CALCULATIONS'!U992-' CALCULATIONS'!U902-' CALCULATIONS'!U936-' CALCULATIONS'!U962-' CALCULATIONS'!U994-' CALCULATIONS'!U1141-' CALCULATIONS'!U1166</f>
        <v>112246198.97686028</v>
      </c>
      <c r="K103" s="662">
        <f>J103+' CALCULATIONS'!V1425+' CALCULATIONS'!V1349+' CALCULATIONS'!V1288+' CALCULATIONS'!V1212+' CALCULATIONS'!V900+' CALCULATIONS'!V934+' CALCULATIONS'!V960+' CALCULATIONS'!V992-' CALCULATIONS'!V902-' CALCULATIONS'!V936-' CALCULATIONS'!V962-' CALCULATIONS'!V994-' CALCULATIONS'!V1141-' CALCULATIONS'!V1166</f>
        <v>38010559.085726365</v>
      </c>
      <c r="L103" s="662">
        <f>K103+' CALCULATIONS'!W1425+' CALCULATIONS'!W1349+' CALCULATIONS'!W1288+' CALCULATIONS'!W1212+' CALCULATIONS'!W900+' CALCULATIONS'!W934+' CALCULATIONS'!W960+' CALCULATIONS'!W992-' CALCULATIONS'!W902-' CALCULATIONS'!W936-' CALCULATIONS'!W962-' CALCULATIONS'!W994-' CALCULATIONS'!W1141-' CALCULATIONS'!W1166</f>
        <v>76676017.032605529</v>
      </c>
      <c r="M103" s="662">
        <f>L103+' CALCULATIONS'!X1425+' CALCULATIONS'!X1349+' CALCULATIONS'!X1288+' CALCULATIONS'!X1212+' CALCULATIONS'!X900+' CALCULATIONS'!X934+' CALCULATIONS'!X960+' CALCULATIONS'!X992-' CALCULATIONS'!X902-' CALCULATIONS'!X936-' CALCULATIONS'!X962-' CALCULATIONS'!X994-' CALCULATIONS'!X1141-' CALCULATIONS'!X1166</f>
        <v>83229828.664459139</v>
      </c>
      <c r="N103" s="662">
        <f>M103+' CALCULATIONS'!Y1425+' CALCULATIONS'!Y1349+' CALCULATIONS'!Y1288+' CALCULATIONS'!Y1212+' CALCULATIONS'!Y900+' CALCULATIONS'!Y934+' CALCULATIONS'!Y960+' CALCULATIONS'!Y992-' CALCULATIONS'!Y902-' CALCULATIONS'!Y936-' CALCULATIONS'!Y962-' CALCULATIONS'!Y994-' CALCULATIONS'!Y1141-' CALCULATIONS'!Y1166</f>
        <v>95773142.769439116</v>
      </c>
      <c r="O103" s="662">
        <f>N103+' CALCULATIONS'!Z1425+' CALCULATIONS'!Z1349+' CALCULATIONS'!Z1288+' CALCULATIONS'!Z1212+' CALCULATIONS'!Z900+' CALCULATIONS'!Z934+' CALCULATIONS'!Z960+' CALCULATIONS'!Z992-' CALCULATIONS'!Z902-' CALCULATIONS'!Z936-' CALCULATIONS'!Z962-' CALCULATIONS'!Z994-' CALCULATIONS'!Z1141-' CALCULATIONS'!Z1166</f>
        <v>132294084.88092893</v>
      </c>
      <c r="P103" s="662">
        <f>O103+' CALCULATIONS'!AA1425+' CALCULATIONS'!AA1349+' CALCULATIONS'!AA1288+' CALCULATIONS'!AA1212+' CALCULATIONS'!AA900+' CALCULATIONS'!AA934+' CALCULATIONS'!AA960+' CALCULATIONS'!AA992-' CALCULATIONS'!AA902-' CALCULATIONS'!AA936-' CALCULATIONS'!AA962-' CALCULATIONS'!AA994-' CALCULATIONS'!AA1141-' CALCULATIONS'!AA1166</f>
        <v>87825526.816619292</v>
      </c>
      <c r="Q103" s="662">
        <f>P103+' CALCULATIONS'!AB1425+' CALCULATIONS'!AB1349+' CALCULATIONS'!AB1288+' CALCULATIONS'!AB1212+' CALCULATIONS'!AB900+' CALCULATIONS'!AB934+' CALCULATIONS'!AB960+' CALCULATIONS'!AB992-' CALCULATIONS'!AB902-' CALCULATIONS'!AB936-' CALCULATIONS'!AB962-' CALCULATIONS'!AB994-' CALCULATIONS'!AB1141-' CALCULATIONS'!AB1166</f>
        <v>33843858.309266567</v>
      </c>
      <c r="R103" s="662">
        <f>Q103+' CALCULATIONS'!AC1425+' CALCULATIONS'!AC1349+' CALCULATIONS'!AC1288+' CALCULATIONS'!AC1212+' CALCULATIONS'!AC900+' CALCULATIONS'!AC934+' CALCULATIONS'!AC960+' CALCULATIONS'!AC992-' CALCULATIONS'!AC902-' CALCULATIONS'!AC936-' CALCULATIONS'!AC962-' CALCULATIONS'!AC994-' CALCULATIONS'!AC1141-' CALCULATIONS'!AC1166</f>
        <v>34394879.785255976</v>
      </c>
      <c r="S103" s="662">
        <f>R103+' CALCULATIONS'!AD1425+' CALCULATIONS'!AD1349+' CALCULATIONS'!AD1288+' CALCULATIONS'!AD1212+' CALCULATIONS'!AD900+' CALCULATIONS'!AD934+' CALCULATIONS'!AD960+' CALCULATIONS'!AD992-' CALCULATIONS'!AD902-' CALCULATIONS'!AD936-' CALCULATIONS'!AD962-' CALCULATIONS'!AD994-' CALCULATIONS'!AD1141-' CALCULATIONS'!AD1166</f>
        <v>11663060.031902093</v>
      </c>
      <c r="T103" s="662">
        <f>S103+' CALCULATIONS'!AE1425+' CALCULATIONS'!AE1349+' CALCULATIONS'!AE1288+' CALCULATIONS'!AE1212+' CALCULATIONS'!AE900+' CALCULATIONS'!AE934+' CALCULATIONS'!AE960+' CALCULATIONS'!AE992-' CALCULATIONS'!AE902-' CALCULATIONS'!AE936-' CALCULATIONS'!AE962-' CALCULATIONS'!AE994-' CALCULATIONS'!AE1141-' CALCULATIONS'!AE1166</f>
        <v>54949375.337261319</v>
      </c>
      <c r="U103" s="662">
        <f>T103+' CALCULATIONS'!AF1425+' CALCULATIONS'!AF1349+' CALCULATIONS'!AF1288+' CALCULATIONS'!AF1212+' CALCULATIONS'!AF900+' CALCULATIONS'!AF934+' CALCULATIONS'!AF960+' CALCULATIONS'!AF992-' CALCULATIONS'!AF902-' CALCULATIONS'!AF936-' CALCULATIONS'!AF962-' CALCULATIONS'!AF994-' CALCULATIONS'!AF1141-' CALCULATIONS'!AF1166</f>
        <v>76113526.554982722</v>
      </c>
      <c r="V103" s="662">
        <f>U103+' CALCULATIONS'!AG1425+' CALCULATIONS'!AG1349+' CALCULATIONS'!AG1288+' CALCULATIONS'!AG1212+' CALCULATIONS'!AG900+' CALCULATIONS'!AG934+' CALCULATIONS'!AG960+' CALCULATIONS'!AG992-' CALCULATIONS'!AG902-' CALCULATIONS'!AG936-' CALCULATIONS'!AG962-' CALCULATIONS'!AG994-' CALCULATIONS'!AG1141-' CALCULATIONS'!AG1166</f>
        <v>81889831.089264065</v>
      </c>
      <c r="W103" s="662">
        <f>V103+' CALCULATIONS'!AH1425+' CALCULATIONS'!AH1349+' CALCULATIONS'!AH1288+' CALCULATIONS'!AH1212+' CALCULATIONS'!AH900+' CALCULATIONS'!AH934+' CALCULATIONS'!AH960+' CALCULATIONS'!AH992-' CALCULATIONS'!AH902-' CALCULATIONS'!AH936-' CALCULATIONS'!AH962-' CALCULATIONS'!AH994-' CALCULATIONS'!AH1141-' CALCULATIONS'!AH1166</f>
        <v>45168067.145347156</v>
      </c>
      <c r="X103" s="662">
        <f>W103+' CALCULATIONS'!AI1425+' CALCULATIONS'!AI1349+' CALCULATIONS'!AI1288+' CALCULATIONS'!AI1212+' CALCULATIONS'!AI900+' CALCULATIONS'!AI934+' CALCULATIONS'!AI960+' CALCULATIONS'!AI992-' CALCULATIONS'!AI902-' CALCULATIONS'!AI936-' CALCULATIONS'!AI962-' CALCULATIONS'!AI994-' CALCULATIONS'!AI1141-' CALCULATIONS'!AI1166</f>
        <v>49273667.823003188</v>
      </c>
      <c r="Y103" s="662">
        <f>X103+' CALCULATIONS'!AJ1425+' CALCULATIONS'!AJ1349+' CALCULATIONS'!AJ1288+' CALCULATIONS'!AJ1212+' CALCULATIONS'!AJ900+' CALCULATIONS'!AJ934+' CALCULATIONS'!AJ960+' CALCULATIONS'!AJ992-' CALCULATIONS'!AJ902-' CALCULATIONS'!AJ936-' CALCULATIONS'!AJ962-' CALCULATIONS'!AJ994-' CALCULATIONS'!AJ1141-' CALCULATIONS'!AJ1166</f>
        <v>42863186.654748142</v>
      </c>
      <c r="Z103" s="662">
        <f>Y103+' CALCULATIONS'!AK1425+' CALCULATIONS'!AK1349+' CALCULATIONS'!AK1288+' CALCULATIONS'!AK1212+' CALCULATIONS'!AK900+' CALCULATIONS'!AK934+' CALCULATIONS'!AK960+' CALCULATIONS'!AK992-' CALCULATIONS'!AK902-' CALCULATIONS'!AK936-' CALCULATIONS'!AK962-' CALCULATIONS'!AK994-' CALCULATIONS'!AK1141-' CALCULATIONS'!AK1166</f>
        <v>93761902.092688367</v>
      </c>
      <c r="AA103" s="662">
        <f>Z103+' CALCULATIONS'!AL1425+' CALCULATIONS'!AL1349+' CALCULATIONS'!AL1288+' CALCULATIONS'!AL1212+' CALCULATIONS'!AL900+' CALCULATIONS'!AL934+' CALCULATIONS'!AL960+' CALCULATIONS'!AL992-' CALCULATIONS'!AL902-' CALCULATIONS'!AL936-' CALCULATIONS'!AL962-' CALCULATIONS'!AL994-' CALCULATIONS'!AL1141-' CALCULATIONS'!AL1166</f>
        <v>143766375.97091034</v>
      </c>
      <c r="AB103" s="662">
        <f>AA103+' CALCULATIONS'!AM1425+' CALCULATIONS'!AM1349+' CALCULATIONS'!AM1288+' CALCULATIONS'!AM1212+' CALCULATIONS'!AM900+' CALCULATIONS'!AM934+' CALCULATIONS'!AM960+' CALCULATIONS'!AM992-' CALCULATIONS'!AM902-' CALCULATIONS'!AM936-' CALCULATIONS'!AM962-' CALCULATIONS'!AM994-' CALCULATIONS'!AM1141-' CALCULATIONS'!AM1166</f>
        <v>115714639.11234495</v>
      </c>
      <c r="AC103" s="662">
        <f>AB103+' CALCULATIONS'!AN1425+' CALCULATIONS'!AN1349+' CALCULATIONS'!AN1288+' CALCULATIONS'!AN1212+' CALCULATIONS'!AN900+' CALCULATIONS'!AN934+' CALCULATIONS'!AN960+' CALCULATIONS'!AN992-' CALCULATIONS'!AN902-' CALCULATIONS'!AN936-' CALCULATIONS'!AN962-' CALCULATIONS'!AN994-' CALCULATIONS'!AN1141-' CALCULATIONS'!AN1166</f>
        <v>70245023.880321503</v>
      </c>
      <c r="AD103" s="662">
        <f>AC103+' CALCULATIONS'!AO1425+' CALCULATIONS'!AO1349+' CALCULATIONS'!AO1288+' CALCULATIONS'!AO1212+' CALCULATIONS'!AO900+' CALCULATIONS'!AO934+' CALCULATIONS'!AO960+' CALCULATIONS'!AO992-' CALCULATIONS'!AO902-' CALCULATIONS'!AO936-' CALCULATIONS'!AO962-' CALCULATIONS'!AO994-' CALCULATIONS'!AO1141-' CALCULATIONS'!AO1166</f>
        <v>31169054.905447885</v>
      </c>
      <c r="AE103" s="662">
        <f>AD103+' CALCULATIONS'!AP1425+' CALCULATIONS'!AP1349+' CALCULATIONS'!AP1288+' CALCULATIONS'!AP1212+' CALCULATIONS'!AP900+' CALCULATIONS'!AP934+' CALCULATIONS'!AP960+' CALCULATIONS'!AP992-' CALCULATIONS'!AP902-' CALCULATIONS'!AP936-' CALCULATIONS'!AP962-' CALCULATIONS'!AP994-' CALCULATIONS'!AP1141-' CALCULATIONS'!AP1166</f>
        <v>18542168.347807385</v>
      </c>
      <c r="AF103" s="662">
        <f>AE103+' CALCULATIONS'!AQ1425+' CALCULATIONS'!AQ1349+' CALCULATIONS'!AQ1288+' CALCULATIONS'!AQ1212+' CALCULATIONS'!AQ900+' CALCULATIONS'!AQ934+' CALCULATIONS'!AQ960+' CALCULATIONS'!AQ992-' CALCULATIONS'!AQ902-' CALCULATIONS'!AQ936-' CALCULATIONS'!AQ962-' CALCULATIONS'!AQ994-' CALCULATIONS'!AQ1141-' CALCULATIONS'!AQ1166</f>
        <v>94888713.417964607</v>
      </c>
      <c r="AG103" s="662">
        <f>AF103+' CALCULATIONS'!AR1425+' CALCULATIONS'!AR1349+' CALCULATIONS'!AR1288+' CALCULATIONS'!AR1212+' CALCULATIONS'!AR900+' CALCULATIONS'!AR934+' CALCULATIONS'!AR960+' CALCULATIONS'!AR992-' CALCULATIONS'!AR902-' CALCULATIONS'!AR936-' CALCULATIONS'!AR962-' CALCULATIONS'!AR994-' CALCULATIONS'!AR1141-' CALCULATIONS'!AR1166</f>
        <v>97988746.37790373</v>
      </c>
      <c r="AH103" s="662">
        <f>AG103+' CALCULATIONS'!AS1425+' CALCULATIONS'!AS1349+' CALCULATIONS'!AS1288+' CALCULATIONS'!AS1212+' CALCULATIONS'!AS900+' CALCULATIONS'!AS934+' CALCULATIONS'!AS960+' CALCULATIONS'!AS992-' CALCULATIONS'!AS902-' CALCULATIONS'!AS936-' CALCULATIONS'!AS962-' CALCULATIONS'!AS994-' CALCULATIONS'!AS1141-' CALCULATIONS'!AS1166</f>
        <v>72044341.813998491</v>
      </c>
      <c r="AI103" s="662">
        <f>AH103+' CALCULATIONS'!AT1425+' CALCULATIONS'!AT1349+' CALCULATIONS'!AT1288+' CALCULATIONS'!AT1212+' CALCULATIONS'!AT900+' CALCULATIONS'!AT934+' CALCULATIONS'!AT960+' CALCULATIONS'!AT992-' CALCULATIONS'!AT902-' CALCULATIONS'!AT936-' CALCULATIONS'!AT962-' CALCULATIONS'!AT994-' CALCULATIONS'!AT1141-' CALCULATIONS'!AT1166</f>
        <v>29586812.861328512</v>
      </c>
      <c r="AJ103" s="662">
        <f>AI103+' CALCULATIONS'!AU1425+' CALCULATIONS'!AU1349+' CALCULATIONS'!AU1288+' CALCULATIONS'!AU1212+' CALCULATIONS'!AU900+' CALCULATIONS'!AU934+' CALCULATIONS'!AU960+' CALCULATIONS'!AU992-' CALCULATIONS'!AU902-' CALCULATIONS'!AU936-' CALCULATIONS'!AU962-' CALCULATIONS'!AU994-' CALCULATIONS'!AU1141-' CALCULATIONS'!AU1166</f>
        <v>61105815.566331834</v>
      </c>
      <c r="AK103" s="662">
        <f>AJ103+' CALCULATIONS'!AV1425+' CALCULATIONS'!AV1349+' CALCULATIONS'!AV1288+' CALCULATIONS'!AV1212+' CALCULATIONS'!AV900+' CALCULATIONS'!AV934+' CALCULATIONS'!AV960+' CALCULATIONS'!AV992-' CALCULATIONS'!AV902-' CALCULATIONS'!AV936-' CALCULATIONS'!AV962-' CALCULATIONS'!AV994-' CALCULATIONS'!AV1141-' CALCULATIONS'!AV1166</f>
        <v>62318743.861041293</v>
      </c>
      <c r="AL103" s="662">
        <f>AK103+' CALCULATIONS'!AW1425+' CALCULATIONS'!AW1349+' CALCULATIONS'!AW1288+' CALCULATIONS'!AW1212+' CALCULATIONS'!AW900+' CALCULATIONS'!AW934+' CALCULATIONS'!AW960+' CALCULATIONS'!AW992-' CALCULATIONS'!AW902-' CALCULATIONS'!AW936-' CALCULATIONS'!AW962-' CALCULATIONS'!AW994-' CALCULATIONS'!AW1141-' CALCULATIONS'!AW1166</f>
        <v>77708240.568830654</v>
      </c>
      <c r="AM103" s="662">
        <f>AL103+' CALCULATIONS'!AX1425+' CALCULATIONS'!AX1349+' CALCULATIONS'!AX1288+' CALCULATIONS'!AX1212+' CALCULATIONS'!AX900+' CALCULATIONS'!AX934+' CALCULATIONS'!AX960+' CALCULATIONS'!AX992-' CALCULATIONS'!AX902-' CALCULATIONS'!AX936-' CALCULATIONS'!AX962-' CALCULATIONS'!AX994-' CALCULATIONS'!AX1141-' CALCULATIONS'!AX1166</f>
        <v>135368299.55250847</v>
      </c>
      <c r="AN103" s="662">
        <f>AM103+' CALCULATIONS'!AY1425+' CALCULATIONS'!AY1349+' CALCULATIONS'!AY1288+' CALCULATIONS'!AY1212+' CALCULATIONS'!AY900+' CALCULATIONS'!AY934+' CALCULATIONS'!AY960+' CALCULATIONS'!AY992-' CALCULATIONS'!AY902-' CALCULATIONS'!AY936-' CALCULATIONS'!AY962-' CALCULATIONS'!AY994-' CALCULATIONS'!AY1141-' CALCULATIONS'!AY1166</f>
        <v>80484693.585779056</v>
      </c>
      <c r="AO103" s="662">
        <f>AN103+' CALCULATIONS'!AZ1425+' CALCULATIONS'!AZ1349+' CALCULATIONS'!AZ1288+' CALCULATIONS'!AZ1212+' CALCULATIONS'!AZ900+' CALCULATIONS'!AZ934+' CALCULATIONS'!AZ960+' CALCULATIONS'!AZ992-' CALCULATIONS'!AZ902-' CALCULATIONS'!AZ936-' CALCULATIONS'!AZ962-' CALCULATIONS'!AZ994-' CALCULATIONS'!AZ1141-' CALCULATIONS'!AZ1166</f>
        <v>37520292.62689101</v>
      </c>
      <c r="AP103" s="662">
        <f>AO103+' CALCULATIONS'!BA1425+' CALCULATIONS'!BA1349+' CALCULATIONS'!BA1288+' CALCULATIONS'!BA1212+' CALCULATIONS'!BA900+' CALCULATIONS'!BA934+' CALCULATIONS'!BA960+' CALCULATIONS'!BA992-' CALCULATIONS'!BA902-' CALCULATIONS'!BA936-' CALCULATIONS'!BA962-' CALCULATIONS'!BA994-' CALCULATIONS'!BA1141-' CALCULATIONS'!BA1166</f>
        <v>40221343.710192546</v>
      </c>
      <c r="AQ103" s="662">
        <f>AP103+' CALCULATIONS'!BB1425+' CALCULATIONS'!BB1349+' CALCULATIONS'!BB1288+' CALCULATIONS'!BB1212+' CALCULATIONS'!BB900+' CALCULATIONS'!BB934+' CALCULATIONS'!BB960+' CALCULATIONS'!BB992-' CALCULATIONS'!BB902-' CALCULATIONS'!BB936-' CALCULATIONS'!BB962-' CALCULATIONS'!BB994-' CALCULATIONS'!BB1141-' CALCULATIONS'!BB1166</f>
        <v>20128634.309863769</v>
      </c>
      <c r="AR103" s="662">
        <f>AQ103+' CALCULATIONS'!BC1425+' CALCULATIONS'!BC1349+' CALCULATIONS'!BC1288+' CALCULATIONS'!BC1212+' CALCULATIONS'!BC900+' CALCULATIONS'!BC934+' CALCULATIONS'!BC960+' CALCULATIONS'!BC992-' CALCULATIONS'!BC902-' CALCULATIONS'!BC936-' CALCULATIONS'!BC962-' CALCULATIONS'!BC994-' CALCULATIONS'!BC1141-' CALCULATIONS'!BC1166</f>
        <v>89414920.074277341</v>
      </c>
      <c r="AS103" s="662">
        <f>AR103+' CALCULATIONS'!BD1425+' CALCULATIONS'!BD1349+' CALCULATIONS'!BD1288+' CALCULATIONS'!BD1212+' CALCULATIONS'!BD900+' CALCULATIONS'!BD934+' CALCULATIONS'!BD960+' CALCULATIONS'!BD992-' CALCULATIONS'!BD902-' CALCULATIONS'!BD936-' CALCULATIONS'!BD962-' CALCULATIONS'!BD994-' CALCULATIONS'!BD1141-' CALCULATIONS'!BD1166</f>
        <v>95068842.459969461</v>
      </c>
      <c r="AT103" s="662">
        <f>AS103+' CALCULATIONS'!BE1425+' CALCULATIONS'!BE1349+' CALCULATIONS'!BE1288+' CALCULATIONS'!BE1212+' CALCULATIONS'!BE900+' CALCULATIONS'!BE934+' CALCULATIONS'!BE960+' CALCULATIONS'!BE992-' CALCULATIONS'!BE902-' CALCULATIONS'!BE936-' CALCULATIONS'!BE962-' CALCULATIONS'!BE994-' CALCULATIONS'!BE1141-' CALCULATIONS'!BE1166</f>
        <v>78445791.789390251</v>
      </c>
      <c r="AU103" s="662">
        <f>AT103+' CALCULATIONS'!BF1425+' CALCULATIONS'!BF1349+' CALCULATIONS'!BF1288+' CALCULATIONS'!BF1212+' CALCULATIONS'!BF900+' CALCULATIONS'!BF934+' CALCULATIONS'!BF960+' CALCULATIONS'!BF992-' CALCULATIONS'!BF902-' CALCULATIONS'!BF936-' CALCULATIONS'!BF962-' CALCULATIONS'!BF994-' CALCULATIONS'!BF1141-' CALCULATIONS'!BF1166</f>
        <v>36284525.394533448</v>
      </c>
      <c r="AV103" s="662">
        <f>AU103+' CALCULATIONS'!BG1425+' CALCULATIONS'!BG1349+' CALCULATIONS'!BG1288+' CALCULATIONS'!BG1212+' CALCULATIONS'!BG900+' CALCULATIONS'!BG934+' CALCULATIONS'!BG960+' CALCULATIONS'!BG992-' CALCULATIONS'!BG902-' CALCULATIONS'!BG936-' CALCULATIONS'!BG962-' CALCULATIONS'!BG994-' CALCULATIONS'!BG1141-' CALCULATIONS'!BG1166</f>
        <v>61144927.127231911</v>
      </c>
      <c r="AW103" s="662">
        <f>AV103+' CALCULATIONS'!BH1425+' CALCULATIONS'!BH1349+' CALCULATIONS'!BH1288+' CALCULATIONS'!BH1212+' CALCULATIONS'!BH900+' CALCULATIONS'!BH934+' CALCULATIONS'!BH960+' CALCULATIONS'!BH992-' CALCULATIONS'!BH902-' CALCULATIONS'!BH936-' CALCULATIONS'!BH962-' CALCULATIONS'!BH994-' CALCULATIONS'!BH1141-' CALCULATIONS'!BH1166</f>
        <v>55783989.674997121</v>
      </c>
      <c r="AX103" s="662">
        <f>AW103+' CALCULATIONS'!BI1425+' CALCULATIONS'!BI1349+' CALCULATIONS'!BI1288+' CALCULATIONS'!BI1212+' CALCULATIONS'!BI900+' CALCULATIONS'!BI934+' CALCULATIONS'!BI960+' CALCULATIONS'!BI992-' CALCULATIONS'!BI902-' CALCULATIONS'!BI936-' CALCULATIONS'!BI962-' CALCULATIONS'!BI994-' CALCULATIONS'!BI1141-' CALCULATIONS'!BI1166</f>
        <v>97702669.25804919</v>
      </c>
      <c r="AY103" s="662">
        <f>AX103+' CALCULATIONS'!BJ1425+' CALCULATIONS'!BJ1349+' CALCULATIONS'!BJ1288+' CALCULATIONS'!BJ1212+' CALCULATIONS'!BJ900+' CALCULATIONS'!BJ934+' CALCULATIONS'!BJ960+' CALCULATIONS'!BJ992-' CALCULATIONS'!BJ902-' CALCULATIONS'!BJ936-' CALCULATIONS'!BJ962-' CALCULATIONS'!BJ994-' CALCULATIONS'!BJ1141-' CALCULATIONS'!BJ1166</f>
        <v>149753148.89095628</v>
      </c>
      <c r="AZ103" s="662">
        <f>AY103+' CALCULATIONS'!BK1425+' CALCULATIONS'!BK1349+' CALCULATIONS'!BK1288+' CALCULATIONS'!BK1212+' CALCULATIONS'!BK900+' CALCULATIONS'!BK934+' CALCULATIONS'!BK960+' CALCULATIONS'!BK992-' CALCULATIONS'!BK902-' CALCULATIONS'!BK936-' CALCULATIONS'!BK962-' CALCULATIONS'!BK994-' CALCULATIONS'!BK1141-' CALCULATIONS'!BK1166</f>
        <v>65782755.073871925</v>
      </c>
      <c r="BA103" s="662">
        <f>AZ103+' CALCULATIONS'!BL1425+' CALCULATIONS'!BL1349+' CALCULATIONS'!BL1288+' CALCULATIONS'!BL1212+' CALCULATIONS'!BL900+' CALCULATIONS'!BL934+' CALCULATIONS'!BL960+' CALCULATIONS'!BL992-' CALCULATIONS'!BL902-' CALCULATIONS'!BL936-' CALCULATIONS'!BL962-' CALCULATIONS'!BL994-' CALCULATIONS'!BL1141-' CALCULATIONS'!BL1166</f>
        <v>39147705.606610298</v>
      </c>
      <c r="BB103" s="662">
        <f>BA103+' CALCULATIONS'!BM1425+' CALCULATIONS'!BM1349+' CALCULATIONS'!BM1288+' CALCULATIONS'!BM1212+' CALCULATIONS'!BM900+' CALCULATIONS'!BM934+' CALCULATIONS'!BM960+' CALCULATIONS'!BM992-' CALCULATIONS'!BM902-' CALCULATIONS'!BM936-' CALCULATIONS'!BM962-' CALCULATIONS'!BM994-' CALCULATIONS'!BM1141-' CALCULATIONS'!BM1166</f>
        <v>5843277.6380632967</v>
      </c>
      <c r="BC103" s="662">
        <f>BB103+' CALCULATIONS'!BN1425+' CALCULATIONS'!BN1349+' CALCULATIONS'!BN1288+' CALCULATIONS'!BN1212+' CALCULATIONS'!BN900+' CALCULATIONS'!BN934+' CALCULATIONS'!BN960+' CALCULATIONS'!BN992-' CALCULATIONS'!BN902-' CALCULATIONS'!BN936-' CALCULATIONS'!BN962-' CALCULATIONS'!BN994-' CALCULATIONS'!BN1141-' CALCULATIONS'!BN1166</f>
        <v>1789442.6511864662</v>
      </c>
      <c r="BD103" s="662">
        <f>BC103+' CALCULATIONS'!BO1425+' CALCULATIONS'!BO1349+' CALCULATIONS'!BO1288+' CALCULATIONS'!BO1212+' CALCULATIONS'!BO900+' CALCULATIONS'!BO934+' CALCULATIONS'!BO960+' CALCULATIONS'!BO992-' CALCULATIONS'!BO902-' CALCULATIONS'!BO936-' CALCULATIONS'!BO962-' CALCULATIONS'!BO994-' CALCULATIONS'!BO1141-' CALCULATIONS'!BO1166</f>
        <v>18996057.693850815</v>
      </c>
      <c r="BE103" s="662">
        <f>BD103+' CALCULATIONS'!BP1425+' CALCULATIONS'!BP1349+' CALCULATIONS'!BP1288+' CALCULATIONS'!BP1212+' CALCULATIONS'!BP900+' CALCULATIONS'!BP934+' CALCULATIONS'!BP960+' CALCULATIONS'!BP992-' CALCULATIONS'!BP902-' CALCULATIONS'!BP936-' CALCULATIONS'!BP962-' CALCULATIONS'!BP994-' CALCULATIONS'!BP1141-' CALCULATIONS'!BP1166</f>
        <v>16008949.656241387</v>
      </c>
      <c r="BF103" s="662">
        <f>BE103+' CALCULATIONS'!BQ1425+' CALCULATIONS'!BQ1349+' CALCULATIONS'!BQ1288+' CALCULATIONS'!BQ1212+' CALCULATIONS'!BQ900+' CALCULATIONS'!BQ934+' CALCULATIONS'!BQ960+' CALCULATIONS'!BQ992-' CALCULATIONS'!BQ902-' CALCULATIONS'!BQ936-' CALCULATIONS'!BQ962-' CALCULATIONS'!BQ994-' CALCULATIONS'!BQ1141-' CALCULATIONS'!BQ1166</f>
        <v>5538766.4235060364</v>
      </c>
      <c r="BG103" s="662">
        <f>BF103+' CALCULATIONS'!BR1425+' CALCULATIONS'!BR1349+' CALCULATIONS'!BR1288+' CALCULATIONS'!BR1212+' CALCULATIONS'!BR900+' CALCULATIONS'!BR934+' CALCULATIONS'!BR960+' CALCULATIONS'!BR992-' CALCULATIONS'!BR902-' CALCULATIONS'!BR936-' CALCULATIONS'!BR962-' CALCULATIONS'!BR994-' CALCULATIONS'!BR1141-' CALCULATIONS'!BR1166</f>
        <v>896199.30460918881</v>
      </c>
      <c r="BH103" s="662">
        <f>BG103+' CALCULATIONS'!BS1425+' CALCULATIONS'!BS1349+' CALCULATIONS'!BS1288+' CALCULATIONS'!BS1212+' CALCULATIONS'!BS900+' CALCULATIONS'!BS934+' CALCULATIONS'!BS960+' CALCULATIONS'!BS992-' CALCULATIONS'!BS902-' CALCULATIONS'!BS936-' CALCULATIONS'!BS962-' CALCULATIONS'!BS994-' CALCULATIONS'!BS1141-' CALCULATIONS'!BS1166</f>
        <v>13573077.452383667</v>
      </c>
      <c r="BI103" s="662">
        <f>BH103+' CALCULATIONS'!BT1425+' CALCULATIONS'!BT1349+' CALCULATIONS'!BT1288+' CALCULATIONS'!BT1212+' CALCULATIONS'!BT900+' CALCULATIONS'!BT934+' CALCULATIONS'!BT960+' CALCULATIONS'!BT992-' CALCULATIONS'!BT902-' CALCULATIONS'!BT936-' CALCULATIONS'!BT962-' CALCULATIONS'!BT994-' CALCULATIONS'!BT1141-' CALCULATIONS'!BT1166</f>
        <v>7930075.126042977</v>
      </c>
      <c r="BJ103" s="662">
        <f>BI103+' CALCULATIONS'!BU1425+' CALCULATIONS'!BU1349+' CALCULATIONS'!BU1288+' CALCULATIONS'!BU1212+' CALCULATIONS'!BU900+' CALCULATIONS'!BU934+' CALCULATIONS'!BU960+' CALCULATIONS'!BU992-' CALCULATIONS'!BU902-' CALCULATIONS'!BU936-' CALCULATIONS'!BU962-' CALCULATIONS'!BU994-' CALCULATIONS'!BU1141-' CALCULATIONS'!BU1166</f>
        <v>10474185.187119186</v>
      </c>
      <c r="BK103" s="662">
        <f>BJ103+' CALCULATIONS'!BV1425+' CALCULATIONS'!BV1349+' CALCULATIONS'!BV1288+' CALCULATIONS'!BV1212+' CALCULATIONS'!BV900+' CALCULATIONS'!BV934+' CALCULATIONS'!BV960+' CALCULATIONS'!BV992-' CALCULATIONS'!BV902-' CALCULATIONS'!BV936-' CALCULATIONS'!BV962-' CALCULATIONS'!BV994-' CALCULATIONS'!BV1141-' CALCULATIONS'!BV1166</f>
        <v>22758488.405461192</v>
      </c>
      <c r="BL103" s="417">
        <f t="shared" si="42"/>
        <v>3911603912.2849622</v>
      </c>
    </row>
    <row r="104" spans="1:64" x14ac:dyDescent="0.25">
      <c r="A104" s="201" t="s">
        <v>165</v>
      </c>
      <c r="B104" s="169"/>
      <c r="C104" s="662">
        <v>68000000</v>
      </c>
      <c r="D104" s="662">
        <f>C104+' CALCULATIONS'!O1440+' CALCULATIONS'!O1364+' CALCULATIONS'!O1303+' CALCULATIONS'!O1227+' CALCULATIONS'!O908+' CALCULATIONS'!O942+' CALCULATIONS'!O968+' CALCULATIONS'!O1000-' CALCULATIONS'!O1002-' CALCULATIONS'!O970-' CALCULATIONS'!O944-' CALCULATIONS'!O910-' CALCULATIONS'!O1158-' CALCULATIONS'!O1167</f>
        <v>152628449.16453832</v>
      </c>
      <c r="E104" s="662">
        <f>D104+' CALCULATIONS'!P1440+' CALCULATIONS'!P1364+' CALCULATIONS'!P1303+' CALCULATIONS'!P1227+' CALCULATIONS'!P908+' CALCULATIONS'!P942+' CALCULATIONS'!P968+' CALCULATIONS'!P1000-' CALCULATIONS'!P1002-' CALCULATIONS'!P970-' CALCULATIONS'!P944-' CALCULATIONS'!P910-' CALCULATIONS'!P1158-' CALCULATIONS'!P1167</f>
        <v>94416595.345980674</v>
      </c>
      <c r="F104" s="662">
        <f>E104+' CALCULATIONS'!Q1440+' CALCULATIONS'!Q1364+' CALCULATIONS'!Q1303+' CALCULATIONS'!Q1227+' CALCULATIONS'!Q908+' CALCULATIONS'!Q942+' CALCULATIONS'!Q968+' CALCULATIONS'!Q1000-' CALCULATIONS'!Q1002-' CALCULATIONS'!Q970-' CALCULATIONS'!Q944-' CALCULATIONS'!Q910-' CALCULATIONS'!Q1158-' CALCULATIONS'!Q1167</f>
        <v>65818749.791644901</v>
      </c>
      <c r="G104" s="662">
        <f>F104+' CALCULATIONS'!R1440+' CALCULATIONS'!R1364+' CALCULATIONS'!R1303+' CALCULATIONS'!R1227+' CALCULATIONS'!R908+' CALCULATIONS'!R942+' CALCULATIONS'!R968+' CALCULATIONS'!R1000-' CALCULATIONS'!R1002-' CALCULATIONS'!R970-' CALCULATIONS'!R944-' CALCULATIONS'!R910-' CALCULATIONS'!R1158-' CALCULATIONS'!R1167</f>
        <v>37452804.042888209</v>
      </c>
      <c r="H104" s="662">
        <f>G104+' CALCULATIONS'!S1440+' CALCULATIONS'!S1364+' CALCULATIONS'!S1303+' CALCULATIONS'!S1227+' CALCULATIONS'!S908+' CALCULATIONS'!S942+' CALCULATIONS'!S968+' CALCULATIONS'!S1000-' CALCULATIONS'!S1002-' CALCULATIONS'!S970-' CALCULATIONS'!S944-' CALCULATIONS'!S910-' CALCULATIONS'!S1158-' CALCULATIONS'!S1167</f>
        <v>113921080.16282356</v>
      </c>
      <c r="I104" s="662">
        <f>H104+' CALCULATIONS'!T1440+' CALCULATIONS'!T1364+' CALCULATIONS'!T1303+' CALCULATIONS'!T1227+' CALCULATIONS'!T908+' CALCULATIONS'!T942+' CALCULATIONS'!T968+' CALCULATIONS'!T1000-' CALCULATIONS'!T1002-' CALCULATIONS'!T970-' CALCULATIONS'!T944-' CALCULATIONS'!T910-' CALCULATIONS'!T1158-' CALCULATIONS'!T1167</f>
        <v>149491995.23045981</v>
      </c>
      <c r="J104" s="662">
        <f>I104+' CALCULATIONS'!U1440+' CALCULATIONS'!U1364+' CALCULATIONS'!U1303+' CALCULATIONS'!U1227+' CALCULATIONS'!U908+' CALCULATIONS'!U942+' CALCULATIONS'!U968+' CALCULATIONS'!U1000-' CALCULATIONS'!U1002-' CALCULATIONS'!U970-' CALCULATIONS'!U944-' CALCULATIONS'!U910-' CALCULATIONS'!U1158-' CALCULATIONS'!U1167</f>
        <v>130767820.99330209</v>
      </c>
      <c r="K104" s="662">
        <f>J104+' CALCULATIONS'!V1440+' CALCULATIONS'!V1364+' CALCULATIONS'!V1303+' CALCULATIONS'!V1227+' CALCULATIONS'!V908+' CALCULATIONS'!V942+' CALCULATIONS'!V968+' CALCULATIONS'!V1000-' CALCULATIONS'!V1002-' CALCULATIONS'!V970-' CALCULATIONS'!V944-' CALCULATIONS'!V910-' CALCULATIONS'!V1158-' CALCULATIONS'!V1167</f>
        <v>50818346.373200089</v>
      </c>
      <c r="L104" s="662">
        <f>K104+' CALCULATIONS'!W1440+' CALCULATIONS'!W1364+' CALCULATIONS'!W1303+' CALCULATIONS'!W1227+' CALCULATIONS'!W908+' CALCULATIONS'!W942+' CALCULATIONS'!W968+' CALCULATIONS'!W1000-' CALCULATIONS'!W1002-' CALCULATIONS'!W970-' CALCULATIONS'!W944-' CALCULATIONS'!W910-' CALCULATIONS'!W1158-' CALCULATIONS'!W1167</f>
        <v>86036811.39943108</v>
      </c>
      <c r="M104" s="662">
        <f>L104+' CALCULATIONS'!X1440+' CALCULATIONS'!X1364+' CALCULATIONS'!X1303+' CALCULATIONS'!X1227+' CALCULATIONS'!X908+' CALCULATIONS'!X942+' CALCULATIONS'!X968+' CALCULATIONS'!X1000-' CALCULATIONS'!X1002-' CALCULATIONS'!X970-' CALCULATIONS'!X944-' CALCULATIONS'!X910-' CALCULATIONS'!X1158-' CALCULATIONS'!X1167</f>
        <v>95412994.729810715</v>
      </c>
      <c r="N104" s="662">
        <f>M104+' CALCULATIONS'!Y1440+' CALCULATIONS'!Y1364+' CALCULATIONS'!Y1303+' CALCULATIONS'!Y1227+' CALCULATIONS'!Y908+' CALCULATIONS'!Y942+' CALCULATIONS'!Y968+' CALCULATIONS'!Y1000-' CALCULATIONS'!Y1002-' CALCULATIONS'!Y970-' CALCULATIONS'!Y944-' CALCULATIONS'!Y910-' CALCULATIONS'!Y1158-' CALCULATIONS'!Y1167</f>
        <v>101680307.23806486</v>
      </c>
      <c r="O104" s="662">
        <f>N104+' CALCULATIONS'!Z1440+' CALCULATIONS'!Z1364+' CALCULATIONS'!Z1303+' CALCULATIONS'!Z1227+' CALCULATIONS'!Z908+' CALCULATIONS'!Z942+' CALCULATIONS'!Z968+' CALCULATIONS'!Z1000-' CALCULATIONS'!Z1002-' CALCULATIONS'!Z970-' CALCULATIONS'!Z944-' CALCULATIONS'!Z910-' CALCULATIONS'!Z1158-' CALCULATIONS'!Z1167</f>
        <v>124163318.46159489</v>
      </c>
      <c r="P104" s="662">
        <f>O104+' CALCULATIONS'!AA1440+' CALCULATIONS'!AA1364+' CALCULATIONS'!AA1303+' CALCULATIONS'!AA1227+' CALCULATIONS'!AA908+' CALCULATIONS'!AA942+' CALCULATIONS'!AA968+' CALCULATIONS'!AA1000-' CALCULATIONS'!AA1002-' CALCULATIONS'!AA970-' CALCULATIONS'!AA944-' CALCULATIONS'!AA910-' CALCULATIONS'!AA1158-' CALCULATIONS'!AA1167</f>
        <v>101009376.42196739</v>
      </c>
      <c r="Q104" s="662">
        <f>P104+' CALCULATIONS'!AB1440+' CALCULATIONS'!AB1364+' CALCULATIONS'!AB1303+' CALCULATIONS'!AB1227+' CALCULATIONS'!AB908+' CALCULATIONS'!AB942+' CALCULATIONS'!AB968+' CALCULATIONS'!AB1000-' CALCULATIONS'!AB1002-' CALCULATIONS'!AB970-' CALCULATIONS'!AB944-' CALCULATIONS'!AB910-' CALCULATIONS'!AB1158-' CALCULATIONS'!AB1167</f>
        <v>28589973.296639264</v>
      </c>
      <c r="R104" s="662">
        <f>Q104+' CALCULATIONS'!AC1440+' CALCULATIONS'!AC1364+' CALCULATIONS'!AC1303+' CALCULATIONS'!AC1227+' CALCULATIONS'!AC908+' CALCULATIONS'!AC942+' CALCULATIONS'!AC968+' CALCULATIONS'!AC1000-' CALCULATIONS'!AC1002-' CALCULATIONS'!AC970-' CALCULATIONS'!AC944-' CALCULATIONS'!AC910-' CALCULATIONS'!AC1158-' CALCULATIONS'!AC1167</f>
        <v>48792291.429538466</v>
      </c>
      <c r="S104" s="662">
        <f>R104+' CALCULATIONS'!AD1440+' CALCULATIONS'!AD1364+' CALCULATIONS'!AD1303+' CALCULATIONS'!AD1227+' CALCULATIONS'!AD908+' CALCULATIONS'!AD942+' CALCULATIONS'!AD968+' CALCULATIONS'!AD1000-' CALCULATIONS'!AD1002-' CALCULATIONS'!AD970-' CALCULATIONS'!AD944-' CALCULATIONS'!AD910-' CALCULATIONS'!AD1158-' CALCULATIONS'!AD1167</f>
        <v>18197773.87127807</v>
      </c>
      <c r="T104" s="662">
        <f>S104+' CALCULATIONS'!AE1440+' CALCULATIONS'!AE1364+' CALCULATIONS'!AE1303+' CALCULATIONS'!AE1227+' CALCULATIONS'!AE908+' CALCULATIONS'!AE942+' CALCULATIONS'!AE968+' CALCULATIONS'!AE1000-' CALCULATIONS'!AE1002-' CALCULATIONS'!AE970-' CALCULATIONS'!AE944-' CALCULATIONS'!AE910-' CALCULATIONS'!AE1158-' CALCULATIONS'!AE1167</f>
        <v>81078025.842299685</v>
      </c>
      <c r="U104" s="662">
        <f>T104+' CALCULATIONS'!AF1440+' CALCULATIONS'!AF1364+' CALCULATIONS'!AF1303+' CALCULATIONS'!AF1227+' CALCULATIONS'!AF908+' CALCULATIONS'!AF942+' CALCULATIONS'!AF968+' CALCULATIONS'!AF1000-' CALCULATIONS'!AF1002-' CALCULATIONS'!AF970-' CALCULATIONS'!AF944-' CALCULATIONS'!AF910-' CALCULATIONS'!AF1158-' CALCULATIONS'!AF1167</f>
        <v>90377367.634198844</v>
      </c>
      <c r="V104" s="662">
        <f>U104+' CALCULATIONS'!AG1440+' CALCULATIONS'!AG1364+' CALCULATIONS'!AG1303+' CALCULATIONS'!AG1227+' CALCULATIONS'!AG908+' CALCULATIONS'!AG942+' CALCULATIONS'!AG968+' CALCULATIONS'!AG1000-' CALCULATIONS'!AG1002-' CALCULATIONS'!AG970-' CALCULATIONS'!AG944-' CALCULATIONS'!AG910-' CALCULATIONS'!AG1158-' CALCULATIONS'!AG1167</f>
        <v>88142932.586569652</v>
      </c>
      <c r="W104" s="662">
        <f>V104+' CALCULATIONS'!AH1440+' CALCULATIONS'!AH1364+' CALCULATIONS'!AH1303+' CALCULATIONS'!AH1227+' CALCULATIONS'!AH908+' CALCULATIONS'!AH942+' CALCULATIONS'!AH968+' CALCULATIONS'!AH1000-' CALCULATIONS'!AH1002-' CALCULATIONS'!AH970-' CALCULATIONS'!AH944-' CALCULATIONS'!AH910-' CALCULATIONS'!AH1158-' CALCULATIONS'!AH1167</f>
        <v>38413799.240574472</v>
      </c>
      <c r="X104" s="662">
        <f>W104+' CALCULATIONS'!AI1440+' CALCULATIONS'!AI1364+' CALCULATIONS'!AI1303+' CALCULATIONS'!AI1227+' CALCULATIONS'!AI908+' CALCULATIONS'!AI942+' CALCULATIONS'!AI968+' CALCULATIONS'!AI1000-' CALCULATIONS'!AI1002-' CALCULATIONS'!AI970-' CALCULATIONS'!AI944-' CALCULATIONS'!AI910-' CALCULATIONS'!AI1158-' CALCULATIONS'!AI1167</f>
        <v>64838557.657756984</v>
      </c>
      <c r="Y104" s="662">
        <f>X104+' CALCULATIONS'!AJ1440+' CALCULATIONS'!AJ1364+' CALCULATIONS'!AJ1303+' CALCULATIONS'!AJ1227+' CALCULATIONS'!AJ908+' CALCULATIONS'!AJ942+' CALCULATIONS'!AJ968+' CALCULATIONS'!AJ1000-' CALCULATIONS'!AJ1002-' CALCULATIONS'!AJ970-' CALCULATIONS'!AJ944-' CALCULATIONS'!AJ910-' CALCULATIONS'!AJ1158-' CALCULATIONS'!AJ1167</f>
        <v>53168971.123916373</v>
      </c>
      <c r="Z104" s="662">
        <f>Y104+' CALCULATIONS'!AK1440+' CALCULATIONS'!AK1364+' CALCULATIONS'!AK1303+' CALCULATIONS'!AK1227+' CALCULATIONS'!AK908+' CALCULATIONS'!AK942+' CALCULATIONS'!AK968+' CALCULATIONS'!AK1000-' CALCULATIONS'!AK1002-' CALCULATIONS'!AK970-' CALCULATIONS'!AK944-' CALCULATIONS'!AK910-' CALCULATIONS'!AK1158-' CALCULATIONS'!AK1167</f>
        <v>111426296.3929338</v>
      </c>
      <c r="AA104" s="662">
        <f>Z104+' CALCULATIONS'!AL1440+' CALCULATIONS'!AL1364+' CALCULATIONS'!AL1303+' CALCULATIONS'!AL1227+' CALCULATIONS'!AL908+' CALCULATIONS'!AL942+' CALCULATIONS'!AL968+' CALCULATIONS'!AL1000-' CALCULATIONS'!AL1002-' CALCULATIONS'!AL970-' CALCULATIONS'!AL944-' CALCULATIONS'!AL910-' CALCULATIONS'!AL1158-' CALCULATIONS'!AL1167</f>
        <v>161270679.63010827</v>
      </c>
      <c r="AB104" s="662">
        <f>AA104+' CALCULATIONS'!AM1440+' CALCULATIONS'!AM1364+' CALCULATIONS'!AM1303+' CALCULATIONS'!AM1227+' CALCULATIONS'!AM908+' CALCULATIONS'!AM942+' CALCULATIONS'!AM968+' CALCULATIONS'!AM1000-' CALCULATIONS'!AM1002-' CALCULATIONS'!AM970-' CALCULATIONS'!AM944-' CALCULATIONS'!AM910-' CALCULATIONS'!AM1158-' CALCULATIONS'!AM1167</f>
        <v>81740964.350225151</v>
      </c>
      <c r="AC104" s="662">
        <f>AB104+' CALCULATIONS'!AN1440+' CALCULATIONS'!AN1364+' CALCULATIONS'!AN1303+' CALCULATIONS'!AN1227+' CALCULATIONS'!AN908+' CALCULATIONS'!AN942+' CALCULATIONS'!AN968+' CALCULATIONS'!AN1000-' CALCULATIONS'!AN1002-' CALCULATIONS'!AN970-' CALCULATIONS'!AN944-' CALCULATIONS'!AN910-' CALCULATIONS'!AN1158-' CALCULATIONS'!AN1167</f>
        <v>47749503.938162155</v>
      </c>
      <c r="AD104" s="662">
        <f>AC104+' CALCULATIONS'!AO1440+' CALCULATIONS'!AO1364+' CALCULATIONS'!AO1303+' CALCULATIONS'!AO1227+' CALCULATIONS'!AO908+' CALCULATIONS'!AO942+' CALCULATIONS'!AO968+' CALCULATIONS'!AO1000-' CALCULATIONS'!AO1002-' CALCULATIONS'!AO970-' CALCULATIONS'!AO944-' CALCULATIONS'!AO910-' CALCULATIONS'!AO1158-' CALCULATIONS'!AO1167</f>
        <v>23251481.350787148</v>
      </c>
      <c r="AE104" s="662">
        <f>AD104+' CALCULATIONS'!AP1440+' CALCULATIONS'!AP1364+' CALCULATIONS'!AP1303+' CALCULATIONS'!AP1227+' CALCULATIONS'!AP908+' CALCULATIONS'!AP942+' CALCULATIONS'!AP968+' CALCULATIONS'!AP1000-' CALCULATIONS'!AP1002-' CALCULATIONS'!AP970-' CALCULATIONS'!AP944-' CALCULATIONS'!AP910-' CALCULATIONS'!AP1158-' CALCULATIONS'!AP1167</f>
        <v>19146469.994919144</v>
      </c>
      <c r="AF104" s="662">
        <f>AE104+' CALCULATIONS'!AQ1440+' CALCULATIONS'!AQ1364+' CALCULATIONS'!AQ1303+' CALCULATIONS'!AQ1227+' CALCULATIONS'!AQ908+' CALCULATIONS'!AQ942+' CALCULATIONS'!AQ968+' CALCULATIONS'!AQ1000-' CALCULATIONS'!AQ1002-' CALCULATIONS'!AQ970-' CALCULATIONS'!AQ944-' CALCULATIONS'!AQ910-' CALCULATIONS'!AQ1158-' CALCULATIONS'!AQ1167</f>
        <v>60581414.790712535</v>
      </c>
      <c r="AG104" s="662">
        <f>AF104+' CALCULATIONS'!AR1440+' CALCULATIONS'!AR1364+' CALCULATIONS'!AR1303+' CALCULATIONS'!AR1227+' CALCULATIONS'!AR908+' CALCULATIONS'!AR942+' CALCULATIONS'!AR968+' CALCULATIONS'!AR1000-' CALCULATIONS'!AR1002-' CALCULATIONS'!AR970-' CALCULATIONS'!AR944-' CALCULATIONS'!AR910-' CALCULATIONS'!AR1158-' CALCULATIONS'!AR1167</f>
        <v>57255468.506477594</v>
      </c>
      <c r="AH104" s="662">
        <f>AG104+' CALCULATIONS'!AS1440+' CALCULATIONS'!AS1364+' CALCULATIONS'!AS1303+' CALCULATIONS'!AS1227+' CALCULATIONS'!AS908+' CALCULATIONS'!AS942+' CALCULATIONS'!AS968+' CALCULATIONS'!AS1000-' CALCULATIONS'!AS1002-' CALCULATIONS'!AS970-' CALCULATIONS'!AS944-' CALCULATIONS'!AS910-' CALCULATIONS'!AS1158-' CALCULATIONS'!AS1167</f>
        <v>48313659.426784314</v>
      </c>
      <c r="AI104" s="662">
        <f>AH104+' CALCULATIONS'!AT1440+' CALCULATIONS'!AT1364+' CALCULATIONS'!AT1303+' CALCULATIONS'!AT1227+' CALCULATIONS'!AT908+' CALCULATIONS'!AT942+' CALCULATIONS'!AT968+' CALCULATIONS'!AT1000-' CALCULATIONS'!AT1002-' CALCULATIONS'!AT970-' CALCULATIONS'!AT944-' CALCULATIONS'!AT910-' CALCULATIONS'!AT1158-' CALCULATIONS'!AT1167</f>
        <v>40835259.498025917</v>
      </c>
      <c r="AJ104" s="662">
        <f>AI104+' CALCULATIONS'!AU1440+' CALCULATIONS'!AU1364+' CALCULATIONS'!AU1303+' CALCULATIONS'!AU1227+' CALCULATIONS'!AU908+' CALCULATIONS'!AU942+' CALCULATIONS'!AU968+' CALCULATIONS'!AU1000-' CALCULATIONS'!AU1002-' CALCULATIONS'!AU970-' CALCULATIONS'!AU944-' CALCULATIONS'!AU910-' CALCULATIONS'!AU1158-' CALCULATIONS'!AU1167</f>
        <v>48685714.341186494</v>
      </c>
      <c r="AK104" s="662">
        <f>AJ104+' CALCULATIONS'!AV1440+' CALCULATIONS'!AV1364+' CALCULATIONS'!AV1303+' CALCULATIONS'!AV1227+' CALCULATIONS'!AV908+' CALCULATIONS'!AV942+' CALCULATIONS'!AV968+' CALCULATIONS'!AV1000-' CALCULATIONS'!AV1002-' CALCULATIONS'!AV970-' CALCULATIONS'!AV944-' CALCULATIONS'!AV910-' CALCULATIONS'!AV1158-' CALCULATIONS'!AV1167</f>
        <v>38396521.313040391</v>
      </c>
      <c r="AL104" s="662">
        <f>AK104+' CALCULATIONS'!AW1440+' CALCULATIONS'!AW1364+' CALCULATIONS'!AW1303+' CALCULATIONS'!AW1227+' CALCULATIONS'!AW908+' CALCULATIONS'!AW942+' CALCULATIONS'!AW968+' CALCULATIONS'!AW1000-' CALCULATIONS'!AW1002-' CALCULATIONS'!AW970-' CALCULATIONS'!AW944-' CALCULATIONS'!AW910-' CALCULATIONS'!AW1158-' CALCULATIONS'!AW1167</f>
        <v>45954770.889617354</v>
      </c>
      <c r="AM104" s="662">
        <f>AL104+' CALCULATIONS'!AX1440+' CALCULATIONS'!AX1364+' CALCULATIONS'!AX1303+' CALCULATIONS'!AX1227+' CALCULATIONS'!AX908+' CALCULATIONS'!AX942+' CALCULATIONS'!AX968+' CALCULATIONS'!AX1000-' CALCULATIONS'!AX1002-' CALCULATIONS'!AX970-' CALCULATIONS'!AX944-' CALCULATIONS'!AX910-' CALCULATIONS'!AX1158-' CALCULATIONS'!AX1167</f>
        <v>81339623.783294499</v>
      </c>
      <c r="AN104" s="662">
        <f>AM104+' CALCULATIONS'!AY1440+' CALCULATIONS'!AY1364+' CALCULATIONS'!AY1303+' CALCULATIONS'!AY1227+' CALCULATIONS'!AY908+' CALCULATIONS'!AY942+' CALCULATIONS'!AY968+' CALCULATIONS'!AY1000-' CALCULATIONS'!AY1002-' CALCULATIONS'!AY970-' CALCULATIONS'!AY944-' CALCULATIONS'!AY910-' CALCULATIONS'!AY1158-' CALCULATIONS'!AY1167</f>
        <v>61575236.273879744</v>
      </c>
      <c r="AO104" s="662">
        <f>AN104+' CALCULATIONS'!AZ1440+' CALCULATIONS'!AZ1364+' CALCULATIONS'!AZ1303+' CALCULATIONS'!AZ1227+' CALCULATIONS'!AZ908+' CALCULATIONS'!AZ942+' CALCULATIONS'!AZ968+' CALCULATIONS'!AZ1000-' CALCULATIONS'!AZ1002-' CALCULATIONS'!AZ970-' CALCULATIONS'!AZ944-' CALCULATIONS'!AZ910-' CALCULATIONS'!AZ1158-' CALCULATIONS'!AZ1167</f>
        <v>58283420.773072511</v>
      </c>
      <c r="AP104" s="662">
        <f>AO104+' CALCULATIONS'!BA1440+' CALCULATIONS'!BA1364+' CALCULATIONS'!BA1303+' CALCULATIONS'!BA1227+' CALCULATIONS'!BA908+' CALCULATIONS'!BA942+' CALCULATIONS'!BA968+' CALCULATIONS'!BA1000-' CALCULATIONS'!BA1002-' CALCULATIONS'!BA970-' CALCULATIONS'!BA944-' CALCULATIONS'!BA910-' CALCULATIONS'!BA1158-' CALCULATIONS'!BA1167</f>
        <v>71897060.179602474</v>
      </c>
      <c r="AQ104" s="662">
        <f>AP104+' CALCULATIONS'!BB1440+' CALCULATIONS'!BB1364+' CALCULATIONS'!BB1303+' CALCULATIONS'!BB1227+' CALCULATIONS'!BB908+' CALCULATIONS'!BB942+' CALCULATIONS'!BB968+' CALCULATIONS'!BB1000-' CALCULATIONS'!BB1002-' CALCULATIONS'!BB970-' CALCULATIONS'!BB944-' CALCULATIONS'!BB910-' CALCULATIONS'!BB1158-' CALCULATIONS'!BB1167</f>
        <v>45676014.035288416</v>
      </c>
      <c r="AR104" s="662">
        <f>AQ104+' CALCULATIONS'!BC1440+' CALCULATIONS'!BC1364+' CALCULATIONS'!BC1303+' CALCULATIONS'!BC1227+' CALCULATIONS'!BC908+' CALCULATIONS'!BC942+' CALCULATIONS'!BC968+' CALCULATIONS'!BC1000-' CALCULATIONS'!BC1002-' CALCULATIONS'!BC970-' CALCULATIONS'!BC944-' CALCULATIONS'!BC910-' CALCULATIONS'!BC1158-' CALCULATIONS'!BC1167</f>
        <v>94744477.68464151</v>
      </c>
      <c r="AS104" s="662">
        <f>AR104+' CALCULATIONS'!BD1440+' CALCULATIONS'!BD1364+' CALCULATIONS'!BD1303+' CALCULATIONS'!BD1227+' CALCULATIONS'!BD908+' CALCULATIONS'!BD942+' CALCULATIONS'!BD968+' CALCULATIONS'!BD1000-' CALCULATIONS'!BD1002-' CALCULATIONS'!BD970-' CALCULATIONS'!BD944-' CALCULATIONS'!BD910-' CALCULATIONS'!BD1158-' CALCULATIONS'!BD1167</f>
        <v>132774535.61140004</v>
      </c>
      <c r="AT104" s="662">
        <f>AS104+' CALCULATIONS'!BE1440+' CALCULATIONS'!BE1364+' CALCULATIONS'!BE1303+' CALCULATIONS'!BE1227+' CALCULATIONS'!BE908+' CALCULATIONS'!BE942+' CALCULATIONS'!BE968+' CALCULATIONS'!BE1000-' CALCULATIONS'!BE1002-' CALCULATIONS'!BE970-' CALCULATIONS'!BE944-' CALCULATIONS'!BE910-' CALCULATIONS'!BE1158-' CALCULATIONS'!BE1167</f>
        <v>128816779.81312422</v>
      </c>
      <c r="AU104" s="662">
        <f>AT104+' CALCULATIONS'!BF1440+' CALCULATIONS'!BF1364+' CALCULATIONS'!BF1303+' CALCULATIONS'!BF1227+' CALCULATIONS'!BF908+' CALCULATIONS'!BF942+' CALCULATIONS'!BF968+' CALCULATIONS'!BF1000-' CALCULATIONS'!BF1002-' CALCULATIONS'!BF970-' CALCULATIONS'!BF944-' CALCULATIONS'!BF910-' CALCULATIONS'!BF1158-' CALCULATIONS'!BF1167</f>
        <v>83416987.614636749</v>
      </c>
      <c r="AV104" s="662">
        <f>AU104+' CALCULATIONS'!BG1440+' CALCULATIONS'!BG1364+' CALCULATIONS'!BG1303+' CALCULATIONS'!BG1227+' CALCULATIONS'!BG908+' CALCULATIONS'!BG942+' CALCULATIONS'!BG968+' CALCULATIONS'!BG1000-' CALCULATIONS'!BG1002-' CALCULATIONS'!BG970-' CALCULATIONS'!BG944-' CALCULATIONS'!BG910-' CALCULATIONS'!BG1158-' CALCULATIONS'!BG1167</f>
        <v>85541041.174563587</v>
      </c>
      <c r="AW104" s="662">
        <f>AV104+' CALCULATIONS'!BH1440+' CALCULATIONS'!BH1364+' CALCULATIONS'!BH1303+' CALCULATIONS'!BH1227+' CALCULATIONS'!BH908+' CALCULATIONS'!BH942+' CALCULATIONS'!BH968+' CALCULATIONS'!BH1000-' CALCULATIONS'!BH1002-' CALCULATIONS'!BH970-' CALCULATIONS'!BH944-' CALCULATIONS'!BH910-' CALCULATIONS'!BH1158-' CALCULATIONS'!BH1167</f>
        <v>86798314.086731806</v>
      </c>
      <c r="AX104" s="662">
        <f>AW104+' CALCULATIONS'!BI1440+' CALCULATIONS'!BI1364+' CALCULATIONS'!BI1303+' CALCULATIONS'!BI1227+' CALCULATIONS'!BI908+' CALCULATIONS'!BI942+' CALCULATIONS'!BI968+' CALCULATIONS'!BI1000-' CALCULATIONS'!BI1002-' CALCULATIONS'!BI970-' CALCULATIONS'!BI944-' CALCULATIONS'!BI910-' CALCULATIONS'!BI1158-' CALCULATIONS'!BI1167</f>
        <v>125004442.62012462</v>
      </c>
      <c r="AY104" s="662">
        <f>AX104+' CALCULATIONS'!BJ1440+' CALCULATIONS'!BJ1364+' CALCULATIONS'!BJ1303+' CALCULATIONS'!BJ1227+' CALCULATIONS'!BJ908+' CALCULATIONS'!BJ942+' CALCULATIONS'!BJ968+' CALCULATIONS'!BJ1000-' CALCULATIONS'!BJ1002-' CALCULATIONS'!BJ970-' CALCULATIONS'!BJ944-' CALCULATIONS'!BJ910-' CALCULATIONS'!BJ1158-' CALCULATIONS'!BJ1167</f>
        <v>176373365.43059742</v>
      </c>
      <c r="AZ104" s="662">
        <f>AY104+' CALCULATIONS'!BK1440+' CALCULATIONS'!BK1364+' CALCULATIONS'!BK1303+' CALCULATIONS'!BK1227+' CALCULATIONS'!BK908+' CALCULATIONS'!BK942+' CALCULATIONS'!BK968+' CALCULATIONS'!BK1000-' CALCULATIONS'!BK1002-' CALCULATIONS'!BK970-' CALCULATIONS'!BK944-' CALCULATIONS'!BK910-' CALCULATIONS'!BK1158-' CALCULATIONS'!BK1167</f>
        <v>156051266.38362789</v>
      </c>
      <c r="BA104" s="662">
        <f>AZ104+' CALCULATIONS'!BL1440+' CALCULATIONS'!BL1364+' CALCULATIONS'!BL1303+' CALCULATIONS'!BL1227+' CALCULATIONS'!BL908+' CALCULATIONS'!BL942+' CALCULATIONS'!BL968+' CALCULATIONS'!BL1000-' CALCULATIONS'!BL1002-' CALCULATIONS'!BL970-' CALCULATIONS'!BL944-' CALCULATIONS'!BL910-' CALCULATIONS'!BL1158-' CALCULATIONS'!BL1167</f>
        <v>86058659.713433713</v>
      </c>
      <c r="BB104" s="662">
        <f>BA104+' CALCULATIONS'!BM1440+' CALCULATIONS'!BM1364+' CALCULATIONS'!BM1303+' CALCULATIONS'!BM1227+' CALCULATIONS'!BM908+' CALCULATIONS'!BM942+' CALCULATIONS'!BM968+' CALCULATIONS'!BM1000-' CALCULATIONS'!BM1002-' CALCULATIONS'!BM970-' CALCULATIONS'!BM944-' CALCULATIONS'!BM910-' CALCULATIONS'!BM1158-' CALCULATIONS'!BM1167</f>
        <v>55731827.065235719</v>
      </c>
      <c r="BC104" s="662">
        <f>BB104+' CALCULATIONS'!BN1440+' CALCULATIONS'!BN1364+' CALCULATIONS'!BN1303+' CALCULATIONS'!BN1227+' CALCULATIONS'!BN908+' CALCULATIONS'!BN942+' CALCULATIONS'!BN968+' CALCULATIONS'!BN1000-' CALCULATIONS'!BN1002-' CALCULATIONS'!BN970-' CALCULATIONS'!BN944-' CALCULATIONS'!BN910-' CALCULATIONS'!BN1158-' CALCULATIONS'!BN1167</f>
        <v>25886523.217574283</v>
      </c>
      <c r="BD104" s="662">
        <f>BC104+' CALCULATIONS'!BO1440+' CALCULATIONS'!BO1364+' CALCULATIONS'!BO1303+' CALCULATIONS'!BO1227+' CALCULATIONS'!BO908+' CALCULATIONS'!BO942+' CALCULATIONS'!BO968+' CALCULATIONS'!BO1000-' CALCULATIONS'!BO1002-' CALCULATIONS'!BO970-' CALCULATIONS'!BO944-' CALCULATIONS'!BO910-' CALCULATIONS'!BO1158-' CALCULATIONS'!BO1167</f>
        <v>106152520.11444356</v>
      </c>
      <c r="BE104" s="662">
        <f>BD104+' CALCULATIONS'!BP1440+' CALCULATIONS'!BP1364+' CALCULATIONS'!BP1303+' CALCULATIONS'!BP1227+' CALCULATIONS'!BP908+' CALCULATIONS'!BP942+' CALCULATIONS'!BP968+' CALCULATIONS'!BP1000-' CALCULATIONS'!BP1002-' CALCULATIONS'!BP970-' CALCULATIONS'!BP944-' CALCULATIONS'!BP910-' CALCULATIONS'!BP1158-' CALCULATIONS'!BP1167</f>
        <v>120723733.76926014</v>
      </c>
      <c r="BF104" s="662">
        <f>BE104+' CALCULATIONS'!BQ1440+' CALCULATIONS'!BQ1364+' CALCULATIONS'!BQ1303+' CALCULATIONS'!BQ1227+' CALCULATIONS'!BQ908+' CALCULATIONS'!BQ942+' CALCULATIONS'!BQ968+' CALCULATIONS'!BQ1000-' CALCULATIONS'!BQ1002-' CALCULATIONS'!BQ970-' CALCULATIONS'!BQ944-' CALCULATIONS'!BQ910-' CALCULATIONS'!BQ1158-' CALCULATIONS'!BQ1167</f>
        <v>65075847.060336813</v>
      </c>
      <c r="BG104" s="662">
        <f>BF104+' CALCULATIONS'!BR1440+' CALCULATIONS'!BR1364+' CALCULATIONS'!BR1303+' CALCULATIONS'!BR1227+' CALCULATIONS'!BR908+' CALCULATIONS'!BR942+' CALCULATIONS'!BR968+' CALCULATIONS'!BR1000-' CALCULATIONS'!BR1002-' CALCULATIONS'!BR970-' CALCULATIONS'!BR944-' CALCULATIONS'!BR910-' CALCULATIONS'!BR1158-' CALCULATIONS'!BR1167</f>
        <v>19283252.923250817</v>
      </c>
      <c r="BH104" s="662">
        <f>BG104+' CALCULATIONS'!BS1440+' CALCULATIONS'!BS1364+' CALCULATIONS'!BS1303+' CALCULATIONS'!BS1227+' CALCULATIONS'!BS908+' CALCULATIONS'!BS942+' CALCULATIONS'!BS968+' CALCULATIONS'!BS1000-' CALCULATIONS'!BS1002-' CALCULATIONS'!BS970-' CALCULATIONS'!BS944-' CALCULATIONS'!BS910-' CALCULATIONS'!BS1158-' CALCULATIONS'!BS1167</f>
        <v>72068516.097779363</v>
      </c>
      <c r="BI104" s="662">
        <f>BH104+' CALCULATIONS'!BT1440+' CALCULATIONS'!BT1364+' CALCULATIONS'!BT1303+' CALCULATIONS'!BT1227+' CALCULATIONS'!BT908+' CALCULATIONS'!BT942+' CALCULATIONS'!BT968+' CALCULATIONS'!BT1000-' CALCULATIONS'!BT1002-' CALCULATIONS'!BT970-' CALCULATIONS'!BT944-' CALCULATIONS'!BT910-' CALCULATIONS'!BT1158-' CALCULATIONS'!BT1167</f>
        <v>68725823.158961117</v>
      </c>
      <c r="BJ104" s="662">
        <f>BI104+' CALCULATIONS'!BU1440+' CALCULATIONS'!BU1364+' CALCULATIONS'!BU1303+' CALCULATIONS'!BU1227+' CALCULATIONS'!BU908+' CALCULATIONS'!BU942+' CALCULATIONS'!BU968+' CALCULATIONS'!BU1000-' CALCULATIONS'!BU1002-' CALCULATIONS'!BU970-' CALCULATIONS'!BU944-' CALCULATIONS'!BU910-' CALCULATIONS'!BU1158-' CALCULATIONS'!BU1167</f>
        <v>71128680.8807192</v>
      </c>
      <c r="BK104" s="662">
        <f>BJ104+' CALCULATIONS'!BV1440+' CALCULATIONS'!BV1364+' CALCULATIONS'!BV1303+' CALCULATIONS'!BV1227+' CALCULATIONS'!BV908+' CALCULATIONS'!BV942+' CALCULATIONS'!BV968+' CALCULATIONS'!BV1000-' CALCULATIONS'!BV1002-' CALCULATIONS'!BV970-' CALCULATIONS'!BV944-' CALCULATIONS'!BV910-' CALCULATIONS'!BV1158-' CALCULATIONS'!BV1167</f>
        <v>125851306.36952347</v>
      </c>
      <c r="BL104" s="417">
        <f t="shared" si="42"/>
        <v>4872805802.2965631</v>
      </c>
    </row>
    <row r="105" spans="1:64" x14ac:dyDescent="0.25">
      <c r="A105" s="202" t="s">
        <v>826</v>
      </c>
      <c r="B105" s="169"/>
      <c r="C105" s="662">
        <f>' CALCULATIONS'!N628+' CALCULATIONS'!N629</f>
        <v>22929769.5</v>
      </c>
      <c r="D105" s="662">
        <f>C105+' CALCULATIONS'!O634-' CALCULATIONS'!O636</f>
        <v>17645990.889449999</v>
      </c>
      <c r="E105" s="662">
        <f>D105+' CALCULATIONS'!P634-' CALCULATIONS'!P636</f>
        <v>13359200.835749999</v>
      </c>
      <c r="F105" s="662">
        <f>E105+' CALCULATIONS'!Q634-' CALCULATIONS'!Q636</f>
        <v>13523316.622199994</v>
      </c>
      <c r="G105" s="662">
        <f>F105+' CALCULATIONS'!R634-' CALCULATIONS'!R636</f>
        <v>10355228.117849996</v>
      </c>
      <c r="H105" s="662">
        <f>G105+' CALCULATIONS'!S634-' CALCULATIONS'!S636</f>
        <v>16849367.257799994</v>
      </c>
      <c r="I105" s="662">
        <f>H105+' CALCULATIONS'!T634-' CALCULATIONS'!T636</f>
        <v>21493728.633299988</v>
      </c>
      <c r="J105" s="662">
        <f>I105+' CALCULATIONS'!U634-' CALCULATIONS'!U636</f>
        <v>20260305.36914999</v>
      </c>
      <c r="K105" s="662">
        <f>J105+' CALCULATIONS'!V634-' CALCULATIONS'!V636</f>
        <v>13017068.595299989</v>
      </c>
      <c r="L105" s="662">
        <f>K105+' CALCULATIONS'!W634-' CALCULATIONS'!W636</f>
        <v>15763357.001699988</v>
      </c>
      <c r="M105" s="662">
        <f>L105+' CALCULATIONS'!X634-' CALCULATIONS'!X636</f>
        <v>16524157.569149988</v>
      </c>
      <c r="N105" s="662">
        <f>M105+' CALCULATIONS'!Y634-' CALCULATIONS'!Y636</f>
        <v>18914577.897599988</v>
      </c>
      <c r="O105" s="662">
        <f>N105+' CALCULATIONS'!Z634-' CALCULATIONS'!Z636</f>
        <v>28057206.280949987</v>
      </c>
      <c r="P105" s="662">
        <f>O105+' CALCULATIONS'!AA634-' CALCULATIONS'!AA636</f>
        <v>22623899.716849189</v>
      </c>
      <c r="Q105" s="662">
        <f>P105+' CALCULATIONS'!AB634-' CALCULATIONS'!AB636</f>
        <v>17473716.894618593</v>
      </c>
      <c r="R105" s="662">
        <f>Q105+' CALCULATIONS'!AC634-' CALCULATIONS'!AC636</f>
        <v>18188518.230128393</v>
      </c>
      <c r="S105" s="662">
        <f>R105+' CALCULATIONS'!AD634-' CALCULATIONS'!AD636</f>
        <v>14253645.387966592</v>
      </c>
      <c r="T105" s="662">
        <f>S105+' CALCULATIONS'!AE634-' CALCULATIONS'!AE636</f>
        <v>21766388.084502596</v>
      </c>
      <c r="U105" s="662">
        <f>T105+' CALCULATIONS'!AF634-' CALCULATIONS'!AF636</f>
        <v>26234095.271422498</v>
      </c>
      <c r="V105" s="662">
        <f>U105+' CALCULATIONS'!AG634-' CALCULATIONS'!AG636</f>
        <v>25439871.565300498</v>
      </c>
      <c r="W105" s="662">
        <f>V105+' CALCULATIONS'!AH634-' CALCULATIONS'!AH636</f>
        <v>17114498.261298899</v>
      </c>
      <c r="X105" s="662">
        <f>W105+' CALCULATIONS'!AI634-' CALCULATIONS'!AI636</f>
        <v>20602322.008791599</v>
      </c>
      <c r="Y105" s="662">
        <f>X105+' CALCULATIONS'!AJ634-' CALCULATIONS'!AJ636</f>
        <v>20885242.899813604</v>
      </c>
      <c r="Z105" s="662">
        <f>Y105+' CALCULATIONS'!AK634-' CALCULATIONS'!AK636</f>
        <v>23990555.330187604</v>
      </c>
      <c r="AA105" s="662">
        <f>Z105+' CALCULATIONS'!AL634-' CALCULATIONS'!AL636</f>
        <v>33290528.611193705</v>
      </c>
      <c r="AB105" s="662">
        <f>AA105+' CALCULATIONS'!AM634-' CALCULATIONS'!AM636</f>
        <v>50276843.503196597</v>
      </c>
      <c r="AC105" s="662">
        <f>AB105+' CALCULATIONS'!AN634-' CALCULATIONS'!AN636</f>
        <v>54818380.057662167</v>
      </c>
      <c r="AD105" s="662">
        <f>AC105+' CALCULATIONS'!AO634-' CALCULATIONS'!AO636</f>
        <v>45557236.280669659</v>
      </c>
      <c r="AE105" s="662">
        <f>AD105+' CALCULATIONS'!AP634-' CALCULATIONS'!AP636</f>
        <v>51475684.046716049</v>
      </c>
      <c r="AF105" s="662">
        <f>AE105+' CALCULATIONS'!AQ634-' CALCULATIONS'!AQ636</f>
        <v>49361052.439756408</v>
      </c>
      <c r="AG105" s="662">
        <f>AF105+' CALCULATIONS'!AR634-' CALCULATIONS'!AR636</f>
        <v>64195564.608662255</v>
      </c>
      <c r="AH105" s="662">
        <f>AG105+' CALCULATIONS'!AS634-' CALCULATIONS'!AS636</f>
        <v>53296257.060633793</v>
      </c>
      <c r="AI105" s="662">
        <f>AH105+' CALCULATIONS'!AT634-' CALCULATIONS'!AT636</f>
        <v>54501370.948825985</v>
      </c>
      <c r="AJ105" s="662">
        <f>AI105+' CALCULATIONS'!AU634-' CALCULATIONS'!AU636</f>
        <v>48153462.904949933</v>
      </c>
      <c r="AK105" s="662">
        <f>AJ105+' CALCULATIONS'!AV634-' CALCULATIONS'!AV636</f>
        <v>58494911.812220849</v>
      </c>
      <c r="AL105" s="662">
        <f>AK105+' CALCULATIONS'!AW634-' CALCULATIONS'!AW636</f>
        <v>51743164.533711262</v>
      </c>
      <c r="AM105" s="662">
        <f>AL105+' CALCULATIONS'!AX634-' CALCULATIONS'!AX636</f>
        <v>71673508.717339665</v>
      </c>
      <c r="AN105" s="662">
        <f>AM105+' CALCULATIONS'!AY634-' CALCULATIONS'!AY636</f>
        <v>52721811.736198291</v>
      </c>
      <c r="AO105" s="662">
        <f>AN105+' CALCULATIONS'!AZ634-' CALCULATIONS'!AZ636</f>
        <v>57526719.840119176</v>
      </c>
      <c r="AP105" s="662">
        <f>AO105+' CALCULATIONS'!BA634-' CALCULATIONS'!BA636</f>
        <v>47773693.536762826</v>
      </c>
      <c r="AQ105" s="662">
        <f>AP105+' CALCULATIONS'!BB634-' CALCULATIONS'!BB636</f>
        <v>54049477.295318924</v>
      </c>
      <c r="AR105" s="662">
        <f>AQ105+' CALCULATIONS'!BC634-' CALCULATIONS'!BC636</f>
        <v>51762939.797379397</v>
      </c>
      <c r="AS105" s="662">
        <f>AR105+' CALCULATIONS'!BD634-' CALCULATIONS'!BD636</f>
        <v>67353522.772208214</v>
      </c>
      <c r="AT105" s="662">
        <f>AS105+' CALCULATIONS'!BE634-' CALCULATIONS'!BE636</f>
        <v>55893534.920189261</v>
      </c>
      <c r="AU105" s="662">
        <f>AT105+' CALCULATIONS'!BF634-' CALCULATIONS'!BF636</f>
        <v>57222895.454959318</v>
      </c>
      <c r="AV105" s="662">
        <f>AU105+' CALCULATIONS'!BG634-' CALCULATIONS'!BG636</f>
        <v>50503572.889854856</v>
      </c>
      <c r="AW105" s="662">
        <f>AV105+' CALCULATIONS'!BH634-' CALCULATIONS'!BH636</f>
        <v>61396833.526518829</v>
      </c>
      <c r="AX105" s="662">
        <f>AW105+' CALCULATIONS'!BI634-' CALCULATIONS'!BI636</f>
        <v>54257822.883647226</v>
      </c>
      <c r="AY105" s="662">
        <f>AX105+' CALCULATIONS'!BJ634-' CALCULATIONS'!BJ636</f>
        <v>75196538.311176389</v>
      </c>
      <c r="AZ105" s="662">
        <f>AY105+' CALCULATIONS'!BK634-' CALCULATIONS'!BK636</f>
        <v>56379216.855427518</v>
      </c>
      <c r="BA105" s="662">
        <f>AZ105+' CALCULATIONS'!BL634-' CALCULATIONS'!BL636</f>
        <v>61526561.30331488</v>
      </c>
      <c r="BB105" s="662">
        <f>BA105+' CALCULATIONS'!BM634-' CALCULATIONS'!BM636</f>
        <v>51102905.115588143</v>
      </c>
      <c r="BC105" s="662">
        <f>BB105+' CALCULATIONS'!BN634-' CALCULATIONS'!BN636</f>
        <v>57835658.021891549</v>
      </c>
      <c r="BD105" s="662">
        <f>BC105+' CALCULATIONS'!BO634-' CALCULATIONS'!BO636</f>
        <v>55356018.387244485</v>
      </c>
      <c r="BE105" s="662">
        <f>BD105+' CALCULATIONS'!BP634-' CALCULATIONS'!BP636</f>
        <v>72015468.89887464</v>
      </c>
      <c r="BF105" s="662">
        <f>BE105+' CALCULATIONS'!BQ634-' CALCULATIONS'!BQ636</f>
        <v>59765706.735545829</v>
      </c>
      <c r="BG105" s="662">
        <f>BF105+' CALCULATIONS'!BR634-' CALCULATIONS'!BR636</f>
        <v>61215782.554135107</v>
      </c>
      <c r="BH105" s="662">
        <f>BG105+' CALCULATIONS'!BS634-' CALCULATIONS'!BS636</f>
        <v>54019357.738914877</v>
      </c>
      <c r="BI105" s="662">
        <f>BH105+' CALCULATIONS'!BT634-' CALCULATIONS'!BT636</f>
        <v>65662539.693001255</v>
      </c>
      <c r="BJ105" s="662">
        <f>BI105+' CALCULATIONS'!BU634-' CALCULATIONS'!BU636</f>
        <v>58019230.013749644</v>
      </c>
      <c r="BK105" s="662">
        <f>BJ105+' CALCULATIONS'!BV634-' CALCULATIONS'!BV636</f>
        <v>80372546.604729593</v>
      </c>
      <c r="BL105" s="417">
        <f t="shared" si="42"/>
        <v>2563034348.6333685</v>
      </c>
    </row>
    <row r="106" spans="1:64" x14ac:dyDescent="0.25">
      <c r="A106" s="176" t="s">
        <v>779</v>
      </c>
      <c r="B106" s="167"/>
      <c r="C106" s="662">
        <v>47000000</v>
      </c>
      <c r="D106" s="662">
        <f>C106+' CALCULATIONS'!O1568-' CALCULATIONS'!O1571</f>
        <v>76531030.305809528</v>
      </c>
      <c r="E106" s="662">
        <f>D106+' CALCULATIONS'!P1568-' CALCULATIONS'!P1571</f>
        <v>25346454.016127095</v>
      </c>
      <c r="F106" s="662">
        <f>E106+' CALCULATIONS'!Q1568-' CALCULATIONS'!Q1571</f>
        <v>39244459.178108692</v>
      </c>
      <c r="G106" s="662">
        <f>F106+' CALCULATIONS'!R1568-' CALCULATIONS'!R1571</f>
        <v>23522787.344267696</v>
      </c>
      <c r="H106" s="662">
        <f>G106+' CALCULATIONS'!S1568-' CALCULATIONS'!S1571</f>
        <v>76712547.952913582</v>
      </c>
      <c r="I106" s="662">
        <f>H106+' CALCULATIONS'!T1568-' CALCULATIONS'!T1571</f>
        <v>86714615.183552325</v>
      </c>
      <c r="J106" s="662">
        <f>I106+' CALCULATIONS'!U1568-' CALCULATIONS'!U1571</f>
        <v>65005390.919088155</v>
      </c>
      <c r="K106" s="662">
        <f>J106+' CALCULATIONS'!V1568-' CALCULATIONS'!V1571</f>
        <v>20736933.657291092</v>
      </c>
      <c r="L106" s="662">
        <f>K106+' CALCULATIONS'!W1568-' CALCULATIONS'!W1571</f>
        <v>61117737.386129119</v>
      </c>
      <c r="M106" s="662">
        <f>L106+' CALCULATIONS'!X1568-' CALCULATIONS'!X1571</f>
        <v>57705133.300613724</v>
      </c>
      <c r="N106" s="662">
        <f>M106+' CALCULATIONS'!Y1568-' CALCULATIONS'!Y1571</f>
        <v>71133136.583077565</v>
      </c>
      <c r="O106" s="662">
        <f>N106+' CALCULATIONS'!Z1568-' CALCULATIONS'!Z1571</f>
        <v>124115014.50650071</v>
      </c>
      <c r="P106" s="662">
        <f>O106+' CALCULATIONS'!AA1568-' CALCULATIONS'!AA1571</f>
        <v>70571714.923929095</v>
      </c>
      <c r="Q106" s="662">
        <f>P106+' CALCULATIONS'!AB1568-' CALCULATIONS'!AB1571</f>
        <v>39657842.676190451</v>
      </c>
      <c r="R106" s="662">
        <f>Q106+' CALCULATIONS'!AC1568-' CALCULATIONS'!AC1571</f>
        <v>64834786.598160528</v>
      </c>
      <c r="S106" s="662">
        <f>R106+' CALCULATIONS'!AD1568-' CALCULATIONS'!AD1571</f>
        <v>34848151.415892556</v>
      </c>
      <c r="T106" s="662">
        <f>S106+' CALCULATIONS'!AE1568-' CALCULATIONS'!AE1571</f>
        <v>100318924.60159391</v>
      </c>
      <c r="U106" s="662">
        <f>T106+' CALCULATIONS'!AF1568-' CALCULATIONS'!AF1571</f>
        <v>104434675.19916417</v>
      </c>
      <c r="V106" s="662">
        <f>U106+' CALCULATIONS'!AG1568-' CALCULATIONS'!AG1571</f>
        <v>85778297.49725908</v>
      </c>
      <c r="W106" s="662">
        <f>V106+' CALCULATIONS'!AH1568-' CALCULATIONS'!AH1571</f>
        <v>30650804.024600774</v>
      </c>
      <c r="X106" s="662">
        <f>W106+' CALCULATIONS'!AI1568-' CALCULATIONS'!AI1571</f>
        <v>82463689.042233706</v>
      </c>
      <c r="Y106" s="662">
        <f>X106+' CALCULATIONS'!AJ1568-' CALCULATIONS'!AJ1571</f>
        <v>72464346.023271129</v>
      </c>
      <c r="Z106" s="662">
        <f>Y106+' CALCULATIONS'!AK1568-' CALCULATIONS'!AK1571</f>
        <v>93142649.550128385</v>
      </c>
      <c r="AA106" s="662">
        <f>Z106+' CALCULATIONS'!AL1568-' CALCULATIONS'!AL1571</f>
        <v>146037212.81942827</v>
      </c>
      <c r="AB106" s="662">
        <f>AA106+' CALCULATIONS'!AM1568-' CALCULATIONS'!AM1571</f>
        <v>67293843.079189509</v>
      </c>
      <c r="AC106" s="662">
        <f>AB106+' CALCULATIONS'!AN1568-' CALCULATIONS'!AN1571</f>
        <v>61755774.702363729</v>
      </c>
      <c r="AD106" s="662">
        <f>AC106+' CALCULATIONS'!AO1568-' CALCULATIONS'!AO1571</f>
        <v>76708166.996551886</v>
      </c>
      <c r="AE106" s="662">
        <f>AD106+' CALCULATIONS'!AP1568-' CALCULATIONS'!AP1571</f>
        <v>55390436.362628505</v>
      </c>
      <c r="AF106" s="662">
        <f>AE106+' CALCULATIONS'!AQ1568-' CALCULATIONS'!AQ1571</f>
        <v>114200334.73200431</v>
      </c>
      <c r="AG106" s="662">
        <f>AF106+' CALCULATIONS'!AR1568-' CALCULATIONS'!AR1571</f>
        <v>129694420.04210153</v>
      </c>
      <c r="AH106" s="662">
        <f>AG106+' CALCULATIONS'!AS1568-' CALCULATIONS'!AS1571</f>
        <v>98915415.129730046</v>
      </c>
      <c r="AI106" s="662">
        <f>AH106+' CALCULATIONS'!AT1568-' CALCULATIONS'!AT1571</f>
        <v>50646319.137938023</v>
      </c>
      <c r="AJ106" s="662">
        <f>AI106+' CALCULATIONS'!AU1568-' CALCULATIONS'!AU1571</f>
        <v>95496688.930492908</v>
      </c>
      <c r="AK106" s="662">
        <f>AJ106+' CALCULATIONS'!AV1568-' CALCULATIONS'!AV1571</f>
        <v>95137354.952321544</v>
      </c>
      <c r="AL106" s="662">
        <f>AK106+' CALCULATIONS'!AW1568-' CALCULATIONS'!AW1571</f>
        <v>106892804.60031354</v>
      </c>
      <c r="AM106" s="662">
        <f>AL106+' CALCULATIONS'!AX1568-' CALCULATIONS'!AX1571</f>
        <v>173655794.3831169</v>
      </c>
      <c r="AN106" s="662">
        <f>AM106+' CALCULATIONS'!AY1568-' CALCULATIONS'!AY1571</f>
        <v>68297705.59864372</v>
      </c>
      <c r="AO106" s="662">
        <f>AN106+' CALCULATIONS'!AZ1568-' CALCULATIONS'!AZ1571</f>
        <v>60884162.496068642</v>
      </c>
      <c r="AP106" s="662">
        <f>AO106+' CALCULATIONS'!BA1568-' CALCULATIONS'!BA1571</f>
        <v>75918010.535119697</v>
      </c>
      <c r="AQ106" s="662">
        <f>AP106+' CALCULATIONS'!BB1568-' CALCULATIONS'!BB1571</f>
        <v>56613070.704849914</v>
      </c>
      <c r="AR106" s="662">
        <f>AQ106+' CALCULATIONS'!BC1568-' CALCULATIONS'!BC1571</f>
        <v>120647092.78636399</v>
      </c>
      <c r="AS106" s="662">
        <f>AR106+' CALCULATIONS'!BD1568-' CALCULATIONS'!BD1571</f>
        <v>136292626.24242598</v>
      </c>
      <c r="AT106" s="662">
        <f>AS106+' CALCULATIONS'!BE1568-' CALCULATIONS'!BE1571</f>
        <v>103581723.49306044</v>
      </c>
      <c r="AU106" s="662">
        <f>AT106+' CALCULATIONS'!BF1568-' CALCULATIONS'!BF1571</f>
        <v>51711912.955755487</v>
      </c>
      <c r="AV106" s="662">
        <f>AU106+' CALCULATIONS'!BG1568-' CALCULATIONS'!BG1571</f>
        <v>99898110.210667759</v>
      </c>
      <c r="AW106" s="662">
        <f>AV106+' CALCULATIONS'!BH1568-' CALCULATIONS'!BH1571</f>
        <v>99970411.282222196</v>
      </c>
      <c r="AX106" s="662">
        <f>AW106+' CALCULATIONS'!BI1568-' CALCULATIONS'!BI1571</f>
        <v>111861711.40352857</v>
      </c>
      <c r="AY106" s="662">
        <f>AX106+' CALCULATIONS'!BJ1568-' CALCULATIONS'!BJ1571</f>
        <v>184145127.8618004</v>
      </c>
      <c r="AZ106" s="662">
        <f>AY106+' CALCULATIONS'!BK1568-' CALCULATIONS'!BK1571</f>
        <v>63743138.060952216</v>
      </c>
      <c r="BA106" s="662">
        <f>AZ106+' CALCULATIONS'!BL1568-' CALCULATIONS'!BL1571</f>
        <v>69510617.794881478</v>
      </c>
      <c r="BB106" s="662">
        <f>BA106+' CALCULATIONS'!BM1568-' CALCULATIONS'!BM1571</f>
        <v>87099167.809249431</v>
      </c>
      <c r="BC106" s="662">
        <f>BB106+' CALCULATIONS'!BN1568-' CALCULATIONS'!BN1571</f>
        <v>62006972.055421159</v>
      </c>
      <c r="BD106" s="662">
        <f>BC106+' CALCULATIONS'!BO1568-' CALCULATIONS'!BO1571</f>
        <v>129671903.69843131</v>
      </c>
      <c r="BE106" s="662">
        <f>BD106+' CALCULATIONS'!BP1568-' CALCULATIONS'!BP1571</f>
        <v>144774533.45517424</v>
      </c>
      <c r="BF106" s="662">
        <f>BE106+' CALCULATIONS'!BQ1568-' CALCULATIONS'!BQ1571</f>
        <v>113153785.68171066</v>
      </c>
      <c r="BG106" s="662">
        <f>BF106+' CALCULATIONS'!BR1568-' CALCULATIONS'!BR1571</f>
        <v>57101834.887496397</v>
      </c>
      <c r="BH106" s="662">
        <f>BG106+' CALCULATIONS'!BS1568-' CALCULATIONS'!BS1571</f>
        <v>108156265.88394397</v>
      </c>
      <c r="BI106" s="662">
        <f>BH106+' CALCULATIONS'!BT1568-' CALCULATIONS'!BT1571</f>
        <v>106998640.19507416</v>
      </c>
      <c r="BJ106" s="662">
        <f>BI106+' CALCULATIONS'!BU1568-' CALCULATIONS'!BU1571</f>
        <v>121035429.47492115</v>
      </c>
      <c r="BK106" s="662">
        <f>BJ106+' CALCULATIONS'!BV1568-' CALCULATIONS'!BV1571</f>
        <v>195257289.38877708</v>
      </c>
      <c r="BL106" s="417">
        <f t="shared" si="42"/>
        <v>5254206931.7106228</v>
      </c>
    </row>
    <row r="107" spans="1:64" x14ac:dyDescent="0.25">
      <c r="A107" s="176" t="s">
        <v>1202</v>
      </c>
      <c r="B107" s="169"/>
      <c r="C107" s="662">
        <f t="shared" ref="C107:AH107" si="44">C108+C121+C122</f>
        <v>0</v>
      </c>
      <c r="D107" s="662">
        <f t="shared" si="44"/>
        <v>215118441.50380716</v>
      </c>
      <c r="E107" s="662">
        <f t="shared" si="44"/>
        <v>235621809.24725002</v>
      </c>
      <c r="F107" s="662">
        <f t="shared" si="44"/>
        <v>271072682.56804603</v>
      </c>
      <c r="G107" s="662">
        <f t="shared" si="44"/>
        <v>309604804.73343557</v>
      </c>
      <c r="H107" s="662">
        <f t="shared" si="44"/>
        <v>357502542.62996817</v>
      </c>
      <c r="I107" s="662">
        <f t="shared" si="44"/>
        <v>302183295.55403554</v>
      </c>
      <c r="J107" s="662">
        <f t="shared" si="44"/>
        <v>347004710.95186925</v>
      </c>
      <c r="K107" s="662">
        <f t="shared" si="44"/>
        <v>385184820.50649214</v>
      </c>
      <c r="L107" s="662">
        <f t="shared" si="44"/>
        <v>433027518.93127853</v>
      </c>
      <c r="M107" s="662">
        <f t="shared" si="44"/>
        <v>471885463.67630124</v>
      </c>
      <c r="N107" s="662">
        <f t="shared" si="44"/>
        <v>521369936.96585768</v>
      </c>
      <c r="O107" s="662">
        <f t="shared" si="44"/>
        <v>390352077.20665056</v>
      </c>
      <c r="P107" s="662">
        <f t="shared" si="44"/>
        <v>492835905.64455491</v>
      </c>
      <c r="Q107" s="662">
        <f t="shared" si="44"/>
        <v>360785600.25796747</v>
      </c>
      <c r="R107" s="662">
        <f t="shared" si="44"/>
        <v>428382392.75484914</v>
      </c>
      <c r="S107" s="662">
        <f t="shared" si="44"/>
        <v>496499610.38427603</v>
      </c>
      <c r="T107" s="662">
        <f t="shared" si="44"/>
        <v>567710989.32562017</v>
      </c>
      <c r="U107" s="662">
        <f t="shared" si="44"/>
        <v>479454649.36689252</v>
      </c>
      <c r="V107" s="662">
        <f t="shared" si="44"/>
        <v>547846274.30426896</v>
      </c>
      <c r="W107" s="662">
        <f t="shared" si="44"/>
        <v>618045192.46387661</v>
      </c>
      <c r="X107" s="662">
        <f t="shared" si="44"/>
        <v>691338271.93540168</v>
      </c>
      <c r="Y107" s="662">
        <f t="shared" si="44"/>
        <v>761291172.27041376</v>
      </c>
      <c r="Z107" s="662">
        <f t="shared" si="44"/>
        <v>834338233.91734302</v>
      </c>
      <c r="AA107" s="662">
        <f t="shared" si="44"/>
        <v>601329473.43624544</v>
      </c>
      <c r="AB107" s="662">
        <f t="shared" si="44"/>
        <v>662070559.47527432</v>
      </c>
      <c r="AC107" s="662">
        <f t="shared" si="44"/>
        <v>416105520.84070379</v>
      </c>
      <c r="AD107" s="662">
        <f t="shared" si="44"/>
        <v>494583288.3306756</v>
      </c>
      <c r="AE107" s="662">
        <f t="shared" si="44"/>
        <v>573666969.61089802</v>
      </c>
      <c r="AF107" s="662">
        <f t="shared" si="44"/>
        <v>653356564.68137109</v>
      </c>
      <c r="AG107" s="662">
        <f t="shared" si="44"/>
        <v>551877936.46692133</v>
      </c>
      <c r="AH107" s="662">
        <f t="shared" si="44"/>
        <v>632779359.11789536</v>
      </c>
      <c r="AI107" s="662">
        <f t="shared" ref="AI107:BK107" si="45">AI108+AI121+AI122</f>
        <v>714286695.5591203</v>
      </c>
      <c r="AJ107" s="662">
        <f t="shared" si="45"/>
        <v>796399945.79059565</v>
      </c>
      <c r="AK107" s="662">
        <f t="shared" si="45"/>
        <v>879119109.81232154</v>
      </c>
      <c r="AL107" s="662">
        <f t="shared" si="45"/>
        <v>962444187.62429798</v>
      </c>
      <c r="AM107" s="662">
        <f t="shared" si="45"/>
        <v>668809792.95999229</v>
      </c>
      <c r="AN107" s="662">
        <f t="shared" si="45"/>
        <v>755286399.01328385</v>
      </c>
      <c r="AO107" s="662">
        <f t="shared" si="45"/>
        <v>481880057.01960224</v>
      </c>
      <c r="AP107" s="662">
        <f t="shared" si="45"/>
        <v>573086944.17187619</v>
      </c>
      <c r="AQ107" s="662">
        <f t="shared" si="45"/>
        <v>664999094.72278678</v>
      </c>
      <c r="AR107" s="662">
        <f t="shared" si="45"/>
        <v>757616508.67233372</v>
      </c>
      <c r="AS107" s="662">
        <f t="shared" si="45"/>
        <v>639360166.42960703</v>
      </c>
      <c r="AT107" s="662">
        <f t="shared" si="45"/>
        <v>733388107.17642665</v>
      </c>
      <c r="AU107" s="662">
        <f t="shared" si="45"/>
        <v>828121311.32188261</v>
      </c>
      <c r="AV107" s="662">
        <f t="shared" si="45"/>
        <v>923559778.8659749</v>
      </c>
      <c r="AW107" s="662">
        <f t="shared" si="45"/>
        <v>1019703509.8087038</v>
      </c>
      <c r="AX107" s="662">
        <f t="shared" si="45"/>
        <v>1116552504.1500688</v>
      </c>
      <c r="AY107" s="662">
        <f t="shared" si="45"/>
        <v>797894464.60803735</v>
      </c>
      <c r="AZ107" s="662">
        <f t="shared" si="45"/>
        <v>875513800.22748864</v>
      </c>
      <c r="BA107" s="662">
        <f t="shared" si="45"/>
        <v>556768012.41290522</v>
      </c>
      <c r="BB107" s="662">
        <f t="shared" si="45"/>
        <v>661993287.05114222</v>
      </c>
      <c r="BC107" s="662">
        <f t="shared" si="45"/>
        <v>768031584.96037948</v>
      </c>
      <c r="BD107" s="662">
        <f t="shared" si="45"/>
        <v>874882906.14061737</v>
      </c>
      <c r="BE107" s="662">
        <f t="shared" si="45"/>
        <v>738640269.29171026</v>
      </c>
      <c r="BF107" s="662">
        <f t="shared" si="45"/>
        <v>847117637.01394916</v>
      </c>
      <c r="BG107" s="662">
        <f t="shared" si="45"/>
        <v>956408028.00718844</v>
      </c>
      <c r="BH107" s="662">
        <f t="shared" si="45"/>
        <v>1066511442.2714283</v>
      </c>
      <c r="BI107" s="662">
        <f t="shared" si="45"/>
        <v>1177427879.8066688</v>
      </c>
      <c r="BJ107" s="662">
        <f t="shared" si="45"/>
        <v>1289157340.6129098</v>
      </c>
      <c r="BK107" s="662">
        <f t="shared" si="45"/>
        <v>895108171.06175876</v>
      </c>
      <c r="BL107" s="417">
        <f t="shared" si="42"/>
        <v>39124295005.625511</v>
      </c>
    </row>
    <row r="108" spans="1:64" x14ac:dyDescent="0.25">
      <c r="A108" s="965" t="s">
        <v>1232</v>
      </c>
      <c r="B108" s="169"/>
      <c r="C108" s="662">
        <f>C109</f>
        <v>0</v>
      </c>
      <c r="D108" s="662">
        <f>D109</f>
        <v>164473599.10122374</v>
      </c>
      <c r="E108" s="662">
        <f t="shared" ref="E108:BK108" si="46">E109</f>
        <v>204141683.5365046</v>
      </c>
      <c r="F108" s="662">
        <f t="shared" si="46"/>
        <v>244123349.666926</v>
      </c>
      <c r="G108" s="662">
        <f t="shared" si="46"/>
        <v>284418597.49248797</v>
      </c>
      <c r="H108" s="662">
        <f t="shared" si="46"/>
        <v>325027427.01319045</v>
      </c>
      <c r="I108" s="662">
        <f t="shared" si="46"/>
        <v>271875329.68686551</v>
      </c>
      <c r="J108" s="662">
        <f t="shared" si="46"/>
        <v>313111322.59784919</v>
      </c>
      <c r="K108" s="662">
        <f t="shared" si="46"/>
        <v>354660897.20397335</v>
      </c>
      <c r="L108" s="662">
        <f t="shared" si="46"/>
        <v>396524053.50523812</v>
      </c>
      <c r="M108" s="662">
        <f t="shared" si="46"/>
        <v>438700791.50164348</v>
      </c>
      <c r="N108" s="662">
        <f t="shared" si="46"/>
        <v>481191111.19318938</v>
      </c>
      <c r="O108" s="662">
        <f t="shared" si="46"/>
        <v>335845995.49553978</v>
      </c>
      <c r="P108" s="662">
        <f t="shared" si="46"/>
        <v>461111999.10429168</v>
      </c>
      <c r="Q108" s="662">
        <f t="shared" si="46"/>
        <v>338796761.28692299</v>
      </c>
      <c r="R108" s="662">
        <f t="shared" si="46"/>
        <v>405150965.68643552</v>
      </c>
      <c r="S108" s="662">
        <f t="shared" si="46"/>
        <v>472025595.21849328</v>
      </c>
      <c r="T108" s="662">
        <f t="shared" si="46"/>
        <v>539420649.88309634</v>
      </c>
      <c r="U108" s="662">
        <f t="shared" si="46"/>
        <v>451208589.91668546</v>
      </c>
      <c r="V108" s="662">
        <f t="shared" si="46"/>
        <v>519644494.8463788</v>
      </c>
      <c r="W108" s="662">
        <f t="shared" si="46"/>
        <v>588600824.90861726</v>
      </c>
      <c r="X108" s="662">
        <f t="shared" si="46"/>
        <v>658077580.10340118</v>
      </c>
      <c r="Y108" s="662">
        <f t="shared" si="46"/>
        <v>728074760.4307301</v>
      </c>
      <c r="Z108" s="662">
        <f t="shared" si="46"/>
        <v>798592365.89060426</v>
      </c>
      <c r="AA108" s="662">
        <f t="shared" si="46"/>
        <v>557375316.95590556</v>
      </c>
      <c r="AB108" s="662">
        <f t="shared" si="46"/>
        <v>630056862.51354623</v>
      </c>
      <c r="AC108" s="662">
        <f t="shared" si="46"/>
        <v>394449877.45312643</v>
      </c>
      <c r="AD108" s="662">
        <f t="shared" si="46"/>
        <v>471703885.71007514</v>
      </c>
      <c r="AE108" s="662">
        <f t="shared" si="46"/>
        <v>549563807.75727439</v>
      </c>
      <c r="AF108" s="662">
        <f t="shared" si="46"/>
        <v>628029643.5947243</v>
      </c>
      <c r="AG108" s="662">
        <f t="shared" si="46"/>
        <v>525327256.14725137</v>
      </c>
      <c r="AH108" s="662">
        <f t="shared" si="46"/>
        <v>605004919.56520236</v>
      </c>
      <c r="AI108" s="662">
        <f t="shared" si="46"/>
        <v>685288496.77340412</v>
      </c>
      <c r="AJ108" s="662">
        <f t="shared" si="46"/>
        <v>766177987.77185631</v>
      </c>
      <c r="AK108" s="662">
        <f t="shared" si="46"/>
        <v>847673392.56055903</v>
      </c>
      <c r="AL108" s="662">
        <f t="shared" si="46"/>
        <v>929774711.13951242</v>
      </c>
      <c r="AM108" s="662">
        <f t="shared" si="46"/>
        <v>648933669.35836935</v>
      </c>
      <c r="AN108" s="662">
        <f t="shared" si="46"/>
        <v>733458926.73512113</v>
      </c>
      <c r="AO108" s="662">
        <f t="shared" si="46"/>
        <v>459126472.51227462</v>
      </c>
      <c r="AP108" s="662">
        <f t="shared" si="46"/>
        <v>549047555.83841121</v>
      </c>
      <c r="AQ108" s="662">
        <f t="shared" si="46"/>
        <v>639673902.56318438</v>
      </c>
      <c r="AR108" s="662">
        <f t="shared" si="46"/>
        <v>731005512.68659389</v>
      </c>
      <c r="AS108" s="662">
        <f t="shared" si="46"/>
        <v>611463366.61772978</v>
      </c>
      <c r="AT108" s="662">
        <f t="shared" si="46"/>
        <v>704205503.53841197</v>
      </c>
      <c r="AU108" s="662">
        <f t="shared" si="46"/>
        <v>797652903.85773051</v>
      </c>
      <c r="AV108" s="662">
        <f t="shared" si="46"/>
        <v>891805567.57568538</v>
      </c>
      <c r="AW108" s="662">
        <f t="shared" si="46"/>
        <v>986663494.69227684</v>
      </c>
      <c r="AX108" s="662">
        <f t="shared" si="46"/>
        <v>1082226685.2075045</v>
      </c>
      <c r="AY108" s="662">
        <f t="shared" si="46"/>
        <v>755337099.93954837</v>
      </c>
      <c r="AZ108" s="662">
        <f t="shared" si="46"/>
        <v>849588744.82157409</v>
      </c>
      <c r="BA108" s="662">
        <f t="shared" si="46"/>
        <v>529278149.42131567</v>
      </c>
      <c r="BB108" s="662">
        <f t="shared" si="46"/>
        <v>632938616.47387755</v>
      </c>
      <c r="BC108" s="662">
        <f t="shared" si="46"/>
        <v>737412106.79743969</v>
      </c>
      <c r="BD108" s="662">
        <f t="shared" si="46"/>
        <v>842698620.39200246</v>
      </c>
      <c r="BE108" s="662">
        <f t="shared" si="46"/>
        <v>704891175.95742035</v>
      </c>
      <c r="BF108" s="662">
        <f t="shared" si="46"/>
        <v>811803736.09398413</v>
      </c>
      <c r="BG108" s="662">
        <f t="shared" si="46"/>
        <v>919529319.50154829</v>
      </c>
      <c r="BH108" s="662">
        <f t="shared" si="46"/>
        <v>1028067926.1801131</v>
      </c>
      <c r="BI108" s="662">
        <f t="shared" si="46"/>
        <v>1137419556.1296785</v>
      </c>
      <c r="BJ108" s="662">
        <f t="shared" si="46"/>
        <v>1247584209.3502443</v>
      </c>
      <c r="BK108" s="662">
        <f t="shared" si="46"/>
        <v>870747923.24151933</v>
      </c>
      <c r="BL108" s="417">
        <f t="shared" si="42"/>
        <v>37267785648.696274</v>
      </c>
    </row>
    <row r="109" spans="1:64" x14ac:dyDescent="0.25">
      <c r="A109" s="933" t="s">
        <v>1203</v>
      </c>
      <c r="B109" s="169"/>
      <c r="C109" s="662">
        <f>C110+C111+C112+C113+C114+C115+C116+C117+C118+C119</f>
        <v>0</v>
      </c>
      <c r="D109" s="662">
        <f t="shared" ref="D109:BK109" si="47">D110+D111+D112+D113+D114+D115+D116+D117+D118+D119</f>
        <v>164473599.10122374</v>
      </c>
      <c r="E109" s="662">
        <f t="shared" si="47"/>
        <v>204141683.5365046</v>
      </c>
      <c r="F109" s="662">
        <f t="shared" si="47"/>
        <v>244123349.666926</v>
      </c>
      <c r="G109" s="662">
        <f t="shared" si="47"/>
        <v>284418597.49248797</v>
      </c>
      <c r="H109" s="662">
        <f t="shared" si="47"/>
        <v>325027427.01319045</v>
      </c>
      <c r="I109" s="662">
        <f t="shared" si="47"/>
        <v>271875329.68686551</v>
      </c>
      <c r="J109" s="662">
        <f t="shared" si="47"/>
        <v>313111322.59784919</v>
      </c>
      <c r="K109" s="662">
        <f t="shared" si="47"/>
        <v>354660897.20397335</v>
      </c>
      <c r="L109" s="662">
        <f t="shared" si="47"/>
        <v>396524053.50523812</v>
      </c>
      <c r="M109" s="662">
        <f t="shared" si="47"/>
        <v>438700791.50164348</v>
      </c>
      <c r="N109" s="662">
        <f t="shared" si="47"/>
        <v>481191111.19318938</v>
      </c>
      <c r="O109" s="662">
        <f t="shared" si="47"/>
        <v>335845995.49553978</v>
      </c>
      <c r="P109" s="662">
        <f t="shared" si="47"/>
        <v>461111999.10429168</v>
      </c>
      <c r="Q109" s="662">
        <f t="shared" si="47"/>
        <v>338796761.28692299</v>
      </c>
      <c r="R109" s="662">
        <f t="shared" si="47"/>
        <v>405150965.68643552</v>
      </c>
      <c r="S109" s="662">
        <f t="shared" si="47"/>
        <v>472025595.21849328</v>
      </c>
      <c r="T109" s="662">
        <f t="shared" si="47"/>
        <v>539420649.88309634</v>
      </c>
      <c r="U109" s="662">
        <f t="shared" si="47"/>
        <v>451208589.91668546</v>
      </c>
      <c r="V109" s="662">
        <f t="shared" si="47"/>
        <v>519644494.8463788</v>
      </c>
      <c r="W109" s="662">
        <f t="shared" si="47"/>
        <v>588600824.90861726</v>
      </c>
      <c r="X109" s="662">
        <f t="shared" si="47"/>
        <v>658077580.10340118</v>
      </c>
      <c r="Y109" s="662">
        <f t="shared" si="47"/>
        <v>728074760.4307301</v>
      </c>
      <c r="Z109" s="662">
        <f t="shared" si="47"/>
        <v>798592365.89060426</v>
      </c>
      <c r="AA109" s="662">
        <f t="shared" si="47"/>
        <v>557375316.95590556</v>
      </c>
      <c r="AB109" s="662">
        <f t="shared" si="47"/>
        <v>630056862.51354623</v>
      </c>
      <c r="AC109" s="662">
        <f t="shared" si="47"/>
        <v>394449877.45312643</v>
      </c>
      <c r="AD109" s="662">
        <f t="shared" si="47"/>
        <v>471703885.71007514</v>
      </c>
      <c r="AE109" s="662">
        <f t="shared" si="47"/>
        <v>549563807.75727439</v>
      </c>
      <c r="AF109" s="662">
        <f t="shared" si="47"/>
        <v>628029643.5947243</v>
      </c>
      <c r="AG109" s="662">
        <f t="shared" si="47"/>
        <v>525327256.14725137</v>
      </c>
      <c r="AH109" s="662">
        <f t="shared" si="47"/>
        <v>605004919.56520236</v>
      </c>
      <c r="AI109" s="662">
        <f t="shared" si="47"/>
        <v>685288496.77340412</v>
      </c>
      <c r="AJ109" s="662">
        <f t="shared" si="47"/>
        <v>766177987.77185631</v>
      </c>
      <c r="AK109" s="662">
        <f t="shared" si="47"/>
        <v>847673392.56055903</v>
      </c>
      <c r="AL109" s="662">
        <f t="shared" si="47"/>
        <v>929774711.13951242</v>
      </c>
      <c r="AM109" s="662">
        <f t="shared" si="47"/>
        <v>648933669.35836935</v>
      </c>
      <c r="AN109" s="662">
        <f t="shared" si="47"/>
        <v>733458926.73512113</v>
      </c>
      <c r="AO109" s="662">
        <f t="shared" si="47"/>
        <v>459126472.51227462</v>
      </c>
      <c r="AP109" s="662">
        <f t="shared" si="47"/>
        <v>549047555.83841121</v>
      </c>
      <c r="AQ109" s="662">
        <f t="shared" si="47"/>
        <v>639673902.56318438</v>
      </c>
      <c r="AR109" s="662">
        <f t="shared" si="47"/>
        <v>731005512.68659389</v>
      </c>
      <c r="AS109" s="662">
        <f t="shared" si="47"/>
        <v>611463366.61772978</v>
      </c>
      <c r="AT109" s="662">
        <f t="shared" si="47"/>
        <v>704205503.53841197</v>
      </c>
      <c r="AU109" s="662">
        <f t="shared" si="47"/>
        <v>797652903.85773051</v>
      </c>
      <c r="AV109" s="662">
        <f t="shared" si="47"/>
        <v>891805567.57568538</v>
      </c>
      <c r="AW109" s="662">
        <f t="shared" si="47"/>
        <v>986663494.69227684</v>
      </c>
      <c r="AX109" s="662">
        <f t="shared" si="47"/>
        <v>1082226685.2075045</v>
      </c>
      <c r="AY109" s="662">
        <f t="shared" si="47"/>
        <v>755337099.93954837</v>
      </c>
      <c r="AZ109" s="662">
        <f t="shared" si="47"/>
        <v>849588744.82157409</v>
      </c>
      <c r="BA109" s="662">
        <f t="shared" si="47"/>
        <v>529278149.42131567</v>
      </c>
      <c r="BB109" s="662">
        <f t="shared" si="47"/>
        <v>632938616.47387755</v>
      </c>
      <c r="BC109" s="662">
        <f t="shared" si="47"/>
        <v>737412106.79743969</v>
      </c>
      <c r="BD109" s="662">
        <f t="shared" si="47"/>
        <v>842698620.39200246</v>
      </c>
      <c r="BE109" s="662">
        <f t="shared" si="47"/>
        <v>704891175.95742035</v>
      </c>
      <c r="BF109" s="662">
        <f t="shared" si="47"/>
        <v>811803736.09398413</v>
      </c>
      <c r="BG109" s="662">
        <f t="shared" si="47"/>
        <v>919529319.50154829</v>
      </c>
      <c r="BH109" s="662">
        <f t="shared" si="47"/>
        <v>1028067926.1801131</v>
      </c>
      <c r="BI109" s="662">
        <f t="shared" si="47"/>
        <v>1137419556.1296785</v>
      </c>
      <c r="BJ109" s="662">
        <f t="shared" si="47"/>
        <v>1247584209.3502443</v>
      </c>
      <c r="BK109" s="662">
        <f t="shared" si="47"/>
        <v>870747923.24151933</v>
      </c>
      <c r="BL109" s="417">
        <f t="shared" si="42"/>
        <v>37267785648.696274</v>
      </c>
    </row>
    <row r="110" spans="1:64" x14ac:dyDescent="0.25">
      <c r="A110" s="959" t="s">
        <v>1148</v>
      </c>
      <c r="B110" s="169"/>
      <c r="C110" s="662">
        <v>0</v>
      </c>
      <c r="D110" s="662">
        <f>C110+' MOD'!C100-' MOD'!C115-' MOD'!C118-' MOD'!C122-' MOD'!C316</f>
        <v>85607802.773372874</v>
      </c>
      <c r="E110" s="662">
        <f>D110+' MOD'!D100-' MOD'!D115-' MOD'!D118-' MOD'!D122-' MOD'!D316</f>
        <v>85607802.773372859</v>
      </c>
      <c r="F110" s="662">
        <f>E110+' MOD'!E100-' MOD'!E115-' MOD'!E118-' MOD'!E122-' MOD'!E316</f>
        <v>85607802.773372859</v>
      </c>
      <c r="G110" s="662">
        <f>F110+' MOD'!F100-' MOD'!F115-' MOD'!F118-' MOD'!F122-' MOD'!F316</f>
        <v>85607802.773372859</v>
      </c>
      <c r="H110" s="662">
        <f>G110+' MOD'!G100-' MOD'!G115-' MOD'!G118-' MOD'!G122-' MOD'!G316</f>
        <v>85607802.773372859</v>
      </c>
      <c r="I110" s="662">
        <f>H110+' MOD'!H100-' MOD'!H115-' MOD'!H118-' MOD'!H122-' MOD'!H316</f>
        <v>85607802.773372859</v>
      </c>
      <c r="J110" s="662">
        <f>I110+' MOD'!I100-' MOD'!I115-' MOD'!I118-' MOD'!I122-' MOD'!I316</f>
        <v>85607802.773372859</v>
      </c>
      <c r="K110" s="662">
        <f>J110+' MOD'!J100-' MOD'!J115-' MOD'!J118-' MOD'!J122-' MOD'!J316</f>
        <v>85607802.773372859</v>
      </c>
      <c r="L110" s="662">
        <f>K110+' MOD'!K100-' MOD'!K115-' MOD'!K118-' MOD'!K122-' MOD'!K316</f>
        <v>85607802.773372859</v>
      </c>
      <c r="M110" s="662">
        <f>L110+' MOD'!L100-' MOD'!L115-' MOD'!L118-' MOD'!L122-' MOD'!L316</f>
        <v>85607802.773372859</v>
      </c>
      <c r="N110" s="662">
        <f>M110+' MOD'!M100-' MOD'!M115-' MOD'!M118-' MOD'!M122-' MOD'!M316</f>
        <v>85607802.773372859</v>
      </c>
      <c r="O110" s="662">
        <f>N110+' MOD'!N100-' MOD'!N115-' MOD'!N118-' MOD'!N122-' MOD'!N316</f>
        <v>85607802.773372859</v>
      </c>
      <c r="P110" s="662">
        <f>O110+' MOD'!O100-' MOD'!O115-' MOD'!O118-' MOD'!O122-' MOD'!O316</f>
        <v>142076061.18483871</v>
      </c>
      <c r="Q110" s="662">
        <f>P110+' MOD'!P100-' MOD'!P115-' MOD'!P118-' MOD'!P122-' MOD'!P316</f>
        <v>142076061.18483871</v>
      </c>
      <c r="R110" s="662">
        <f>Q110+' MOD'!Q100-' MOD'!Q115-' MOD'!Q118-' MOD'!Q122-' MOD'!Q316</f>
        <v>142076061.18483871</v>
      </c>
      <c r="S110" s="662">
        <f>R110+' MOD'!R100-' MOD'!R115-' MOD'!R118-' MOD'!R122-' MOD'!R316</f>
        <v>142076061.18483871</v>
      </c>
      <c r="T110" s="662">
        <f>S110+' MOD'!S100-' MOD'!S115-' MOD'!S118-' MOD'!S122-' MOD'!S316</f>
        <v>142076061.18483871</v>
      </c>
      <c r="U110" s="662">
        <f>T110+' MOD'!T100-' MOD'!T115-' MOD'!T118-' MOD'!T122-' MOD'!T316</f>
        <v>142076061.18483871</v>
      </c>
      <c r="V110" s="662">
        <f>U110+' MOD'!U100-' MOD'!U115-' MOD'!U118-' MOD'!U122-' MOD'!U316</f>
        <v>142076061.18483871</v>
      </c>
      <c r="W110" s="662">
        <f>V110+' MOD'!V100-' MOD'!V115-' MOD'!V118-' MOD'!V122-' MOD'!V316</f>
        <v>142076061.18483871</v>
      </c>
      <c r="X110" s="662">
        <f>W110+' MOD'!W100-' MOD'!W115-' MOD'!W118-' MOD'!W122-' MOD'!W316</f>
        <v>142076061.18483871</v>
      </c>
      <c r="Y110" s="662">
        <f>X110+' MOD'!X100-' MOD'!X115-' MOD'!X118-' MOD'!X122-' MOD'!X316</f>
        <v>142076061.18483871</v>
      </c>
      <c r="Z110" s="662">
        <f>Y110+' MOD'!Y100-' MOD'!Y115-' MOD'!Y118-' MOD'!Y122-' MOD'!Y316</f>
        <v>142076061.18483871</v>
      </c>
      <c r="AA110" s="662">
        <f>Z110+' MOD'!Z100-' MOD'!Z115-' MOD'!Z118-' MOD'!Z122-' MOD'!Z316</f>
        <v>142076061.18483871</v>
      </c>
      <c r="AB110" s="662">
        <f>AA110+' MOD'!AA100-' MOD'!AA115-' MOD'!AA118-' MOD'!AA122-' MOD'!AA316</f>
        <v>165414464.73840785</v>
      </c>
      <c r="AC110" s="662">
        <f>AB110+' MOD'!AB100-' MOD'!AB115-' MOD'!AB118-' MOD'!AB122-' MOD'!AB316</f>
        <v>165414464.73840785</v>
      </c>
      <c r="AD110" s="662">
        <f>AC110+' MOD'!AC100-' MOD'!AC115-' MOD'!AC118-' MOD'!AC122-' MOD'!AC316</f>
        <v>165414464.73840785</v>
      </c>
      <c r="AE110" s="662">
        <f>AD110+' MOD'!AD100-' MOD'!AD115-' MOD'!AD118-' MOD'!AD122-' MOD'!AD316</f>
        <v>165414464.73840785</v>
      </c>
      <c r="AF110" s="662">
        <f>AE110+' MOD'!AE100-' MOD'!AE115-' MOD'!AE118-' MOD'!AE122-' MOD'!AE316</f>
        <v>165414464.73840785</v>
      </c>
      <c r="AG110" s="662">
        <f>AF110+' MOD'!AF100-' MOD'!AF115-' MOD'!AF118-' MOD'!AF122-' MOD'!AF316</f>
        <v>165414464.73840785</v>
      </c>
      <c r="AH110" s="662">
        <f>AG110+' MOD'!AG100-' MOD'!AG115-' MOD'!AG118-' MOD'!AG122-' MOD'!AG316</f>
        <v>165414464.73840785</v>
      </c>
      <c r="AI110" s="662">
        <f>AH110+' MOD'!AH100-' MOD'!AH115-' MOD'!AH118-' MOD'!AH122-' MOD'!AH316</f>
        <v>165414464.73840785</v>
      </c>
      <c r="AJ110" s="662">
        <f>AI110+' MOD'!AI100-' MOD'!AI115-' MOD'!AI118-' MOD'!AI122-' MOD'!AI316</f>
        <v>165414464.73840785</v>
      </c>
      <c r="AK110" s="662">
        <f>AJ110+' MOD'!AJ100-' MOD'!AJ115-' MOD'!AJ118-' MOD'!AJ122-' MOD'!AJ316</f>
        <v>165414464.73840785</v>
      </c>
      <c r="AL110" s="662">
        <f>AK110+' MOD'!AK100-' MOD'!AK115-' MOD'!AK118-' MOD'!AK122-' MOD'!AK316</f>
        <v>165414464.73840785</v>
      </c>
      <c r="AM110" s="662">
        <f>AL110+' MOD'!AL100-' MOD'!AL115-' MOD'!AL118-' MOD'!AL122-' MOD'!AL316</f>
        <v>165414464.73840785</v>
      </c>
      <c r="AN110" s="662">
        <f>AM110+' MOD'!AM100-' MOD'!AM115-' MOD'!AM118-' MOD'!AM122-' MOD'!AM316</f>
        <v>192536907.82772809</v>
      </c>
      <c r="AO110" s="662">
        <f>AN110+' MOD'!AN100-' MOD'!AN115-' MOD'!AN118-' MOD'!AN122-' MOD'!AN316</f>
        <v>192536907.82772809</v>
      </c>
      <c r="AP110" s="662">
        <f>AO110+' MOD'!AO100-' MOD'!AO115-' MOD'!AO118-' MOD'!AO122-' MOD'!AO316</f>
        <v>192536907.82772809</v>
      </c>
      <c r="AQ110" s="662">
        <f>AP110+' MOD'!AP100-' MOD'!AP115-' MOD'!AP118-' MOD'!AP122-' MOD'!AP316</f>
        <v>192536907.82772809</v>
      </c>
      <c r="AR110" s="662">
        <f>AQ110+' MOD'!AQ100-' MOD'!AQ115-' MOD'!AQ118-' MOD'!AQ122-' MOD'!AQ316</f>
        <v>192536907.82772809</v>
      </c>
      <c r="AS110" s="662">
        <f>AR110+' MOD'!AR100-' MOD'!AR115-' MOD'!AR118-' MOD'!AR122-' MOD'!AR316</f>
        <v>192536907.82772809</v>
      </c>
      <c r="AT110" s="662">
        <f>AS110+' MOD'!AS100-' MOD'!AS115-' MOD'!AS118-' MOD'!AS122-' MOD'!AS316</f>
        <v>192536907.82772809</v>
      </c>
      <c r="AU110" s="662">
        <f>AT110+' MOD'!AT100-' MOD'!AT115-' MOD'!AT118-' MOD'!AT122-' MOD'!AT316</f>
        <v>192536907.82772809</v>
      </c>
      <c r="AV110" s="662">
        <f>AU110+' MOD'!AU100-' MOD'!AU115-' MOD'!AU118-' MOD'!AU122-' MOD'!AU316</f>
        <v>192536907.82772809</v>
      </c>
      <c r="AW110" s="662">
        <f>AV110+' MOD'!AV100-' MOD'!AV115-' MOD'!AV118-' MOD'!AV122-' MOD'!AV316</f>
        <v>192536907.82772809</v>
      </c>
      <c r="AX110" s="662">
        <f>AW110+' MOD'!AW100-' MOD'!AW115-' MOD'!AW118-' MOD'!AW122-' MOD'!AW316</f>
        <v>192536907.82772809</v>
      </c>
      <c r="AY110" s="662">
        <f>AX110+' MOD'!AX100-' MOD'!AX115-' MOD'!AX118-' MOD'!AX122-' MOD'!AX316</f>
        <v>192536907.82772809</v>
      </c>
      <c r="AZ110" s="662">
        <f>AY110+' MOD'!AY100-' MOD'!AY115-' MOD'!AY118-' MOD'!AY122-' MOD'!AY316</f>
        <v>221955352.98313236</v>
      </c>
      <c r="BA110" s="662">
        <f>AZ110+' MOD'!AZ100-' MOD'!AZ115-' MOD'!AZ118-' MOD'!AZ122-' MOD'!AZ316</f>
        <v>221955352.98313242</v>
      </c>
      <c r="BB110" s="662">
        <f>BA110+' MOD'!BA100-' MOD'!BA115-' MOD'!BA118-' MOD'!BA122-' MOD'!BA316</f>
        <v>221955352.98313242</v>
      </c>
      <c r="BC110" s="662">
        <f>BB110+' MOD'!BB100-' MOD'!BB115-' MOD'!BB118-' MOD'!BB122-' MOD'!BB316</f>
        <v>221955352.98313242</v>
      </c>
      <c r="BD110" s="662">
        <f>BC110+' MOD'!BC100-' MOD'!BC115-' MOD'!BC118-' MOD'!BC122-' MOD'!BC316</f>
        <v>221955352.98313242</v>
      </c>
      <c r="BE110" s="662">
        <f>BD110+' MOD'!BD100-' MOD'!BD115-' MOD'!BD118-' MOD'!BD122-' MOD'!BD316</f>
        <v>221955352.98313242</v>
      </c>
      <c r="BF110" s="662">
        <f>BE110+' MOD'!BE100-' MOD'!BE115-' MOD'!BE118-' MOD'!BE122-' MOD'!BE316</f>
        <v>221955352.98313242</v>
      </c>
      <c r="BG110" s="662">
        <f>BF110+' MOD'!BF100-' MOD'!BF115-' MOD'!BF118-' MOD'!BF122-' MOD'!BF316</f>
        <v>221955352.98313242</v>
      </c>
      <c r="BH110" s="662">
        <f>BG110+' MOD'!BG100-' MOD'!BG115-' MOD'!BG118-' MOD'!BG122-' MOD'!BG316</f>
        <v>221955352.98313242</v>
      </c>
      <c r="BI110" s="662">
        <f>BH110+' MOD'!BH100-' MOD'!BH115-' MOD'!BH118-' MOD'!BH122-' MOD'!BH316</f>
        <v>221955352.98313242</v>
      </c>
      <c r="BJ110" s="662">
        <f>BI110+' MOD'!BI100-' MOD'!BI115-' MOD'!BI118-' MOD'!BI122-' MOD'!BI316</f>
        <v>221955352.98313242</v>
      </c>
      <c r="BK110" s="662">
        <f>BJ110+' MOD'!BJ100-' MOD'!BJ115-' MOD'!BJ118-' MOD'!BJ122-' MOD'!BJ316</f>
        <v>221955352.98313242</v>
      </c>
      <c r="BL110" s="417">
        <f t="shared" si="42"/>
        <v>9691087074.0897675</v>
      </c>
    </row>
    <row r="111" spans="1:64" x14ac:dyDescent="0.25">
      <c r="A111" s="959" t="s">
        <v>210</v>
      </c>
      <c r="B111" s="169"/>
      <c r="C111" s="662">
        <v>0</v>
      </c>
      <c r="D111" s="662">
        <f>C111+' MOD'!C101-' MOD'!C360</f>
        <v>15679084.757028002</v>
      </c>
      <c r="E111" s="662">
        <f>D111+' MOD'!D101-' MOD'!D360</f>
        <v>31358169.514056005</v>
      </c>
      <c r="F111" s="662">
        <f>E111+' MOD'!E101-' MOD'!E360</f>
        <v>47037254.271084011</v>
      </c>
      <c r="G111" s="662">
        <f>F111+' MOD'!F101-' MOD'!F360</f>
        <v>62716339.028112009</v>
      </c>
      <c r="H111" s="662">
        <f>G111+' MOD'!G101-' MOD'!G360</f>
        <v>78395423.785140008</v>
      </c>
      <c r="I111" s="662">
        <f>H111+' MOD'!H101-' MOD'!H360</f>
        <v>94074508.542168006</v>
      </c>
      <c r="J111" s="662">
        <f>I111+' MOD'!I101-' MOD'!I360</f>
        <v>109753593.299196</v>
      </c>
      <c r="K111" s="662">
        <f>J111+' MOD'!J101-' MOD'!J360</f>
        <v>125432678.056224</v>
      </c>
      <c r="L111" s="662">
        <f>K111+' MOD'!K101-' MOD'!K360</f>
        <v>141111762.813252</v>
      </c>
      <c r="M111" s="662">
        <f>L111+' MOD'!L101-' MOD'!L360</f>
        <v>156790847.57028002</v>
      </c>
      <c r="N111" s="662">
        <f>M111+' MOD'!M101-' MOD'!M360</f>
        <v>172469932.32730803</v>
      </c>
      <c r="O111" s="662">
        <f>N111+' MOD'!N101-' MOD'!N360</f>
        <v>188149017.08433604</v>
      </c>
      <c r="P111" s="662">
        <f>O111+' MOD'!O101-' MOD'!O360</f>
        <v>214170273.71159586</v>
      </c>
      <c r="Q111" s="662">
        <f>P111+' MOD'!P101-' MOD'!P360</f>
        <v>52042513.254519641</v>
      </c>
      <c r="R111" s="662">
        <f>Q111+' MOD'!Q101-' MOD'!Q360</f>
        <v>78063769.881779477</v>
      </c>
      <c r="S111" s="662">
        <f>R111+' MOD'!R101-' MOD'!R360</f>
        <v>104085026.50903931</v>
      </c>
      <c r="T111" s="662">
        <f>S111+' MOD'!S101-' MOD'!S360</f>
        <v>130106283.13629915</v>
      </c>
      <c r="U111" s="662">
        <f>T111+' MOD'!T101-' MOD'!T360</f>
        <v>156127539.76355898</v>
      </c>
      <c r="V111" s="662">
        <f>U111+' MOD'!U101-' MOD'!U360</f>
        <v>182148796.3908188</v>
      </c>
      <c r="W111" s="662">
        <f>V111+' MOD'!V101-' MOD'!V360</f>
        <v>208170053.01807863</v>
      </c>
      <c r="X111" s="662">
        <f>W111+' MOD'!W101-' MOD'!W360</f>
        <v>234191309.64533845</v>
      </c>
      <c r="Y111" s="662">
        <f>X111+' MOD'!X101-' MOD'!X360</f>
        <v>260212566.27259827</v>
      </c>
      <c r="Z111" s="662">
        <f>Y111+' MOD'!Y101-' MOD'!Y360</f>
        <v>286233822.89985812</v>
      </c>
      <c r="AA111" s="662">
        <f>Z111+' MOD'!Z101-' MOD'!Z360</f>
        <v>312255079.52711797</v>
      </c>
      <c r="AB111" s="662">
        <f>AA111+' MOD'!AA101-' MOD'!AA360</f>
        <v>342550769.03964686</v>
      </c>
      <c r="AC111" s="662">
        <f>AB111+' MOD'!AB101-' MOD'!AB360</f>
        <v>60591379.025057793</v>
      </c>
      <c r="AD111" s="662">
        <f>AC111+' MOD'!AC101-' MOD'!AC360</f>
        <v>90887068.537586704</v>
      </c>
      <c r="AE111" s="662">
        <f>AD111+' MOD'!AD101-' MOD'!AD360</f>
        <v>121182758.05011562</v>
      </c>
      <c r="AF111" s="662">
        <f>AE111+' MOD'!AE101-' MOD'!AE360</f>
        <v>151478447.56264454</v>
      </c>
      <c r="AG111" s="662">
        <f>AF111+' MOD'!AF101-' MOD'!AF360</f>
        <v>181774137.07517347</v>
      </c>
      <c r="AH111" s="662">
        <f>AG111+' MOD'!AG101-' MOD'!AG360</f>
        <v>212069826.58770239</v>
      </c>
      <c r="AI111" s="662">
        <f>AH111+' MOD'!AH101-' MOD'!AH360</f>
        <v>242365516.10023132</v>
      </c>
      <c r="AJ111" s="662">
        <f>AI111+' MOD'!AI101-' MOD'!AI360</f>
        <v>272661205.61276025</v>
      </c>
      <c r="AK111" s="662">
        <f>AJ111+' MOD'!AJ101-' MOD'!AJ360</f>
        <v>302956895.12528914</v>
      </c>
      <c r="AL111" s="662">
        <f>AK111+' MOD'!AK101-' MOD'!AK360</f>
        <v>333252584.63781804</v>
      </c>
      <c r="AM111" s="662">
        <f>AL111+' MOD'!AL101-' MOD'!AL360</f>
        <v>363548274.15034693</v>
      </c>
      <c r="AN111" s="662">
        <f>AM111+' MOD'!AM101-' MOD'!AM360</f>
        <v>398811444.08216524</v>
      </c>
      <c r="AO111" s="662">
        <f>AN111+' MOD'!AN101-' MOD'!AN360</f>
        <v>70526339.863636613</v>
      </c>
      <c r="AP111" s="662">
        <f>AO111+' MOD'!AO101-' MOD'!AO360</f>
        <v>105789509.79545495</v>
      </c>
      <c r="AQ111" s="662">
        <f>AP111+' MOD'!AP101-' MOD'!AP360</f>
        <v>141052679.72727329</v>
      </c>
      <c r="AR111" s="662">
        <f>AQ111+' MOD'!AQ101-' MOD'!AQ360</f>
        <v>176315849.65909162</v>
      </c>
      <c r="AS111" s="662">
        <f>AR111+' MOD'!AR101-' MOD'!AR360</f>
        <v>211579019.59090996</v>
      </c>
      <c r="AT111" s="662">
        <f>AS111+' MOD'!AS101-' MOD'!AS360</f>
        <v>246842189.52272829</v>
      </c>
      <c r="AU111" s="662">
        <f>AT111+' MOD'!AT101-' MOD'!AT360</f>
        <v>282105359.45454663</v>
      </c>
      <c r="AV111" s="662">
        <f>AU111+' MOD'!AU101-' MOD'!AU360</f>
        <v>317368529.38636494</v>
      </c>
      <c r="AW111" s="662">
        <f>AV111+' MOD'!AV101-' MOD'!AV360</f>
        <v>352631699.31818324</v>
      </c>
      <c r="AX111" s="662">
        <f>AW111+' MOD'!AW101-' MOD'!AW360</f>
        <v>387894869.25000155</v>
      </c>
      <c r="AY111" s="662">
        <f>AX111+' MOD'!AX101-' MOD'!AX360</f>
        <v>423158039.18181986</v>
      </c>
      <c r="AZ111" s="662">
        <f>AY111+' MOD'!AY101-' MOD'!AY360</f>
        <v>463809202.73184407</v>
      </c>
      <c r="BA111" s="662">
        <f>AZ111+' MOD'!AZ101-' MOD'!AZ360</f>
        <v>81302327.100048482</v>
      </c>
      <c r="BB111" s="662">
        <f>BA111+' MOD'!BA101-' MOD'!BA360</f>
        <v>121953490.65007272</v>
      </c>
      <c r="BC111" s="662">
        <f>BB111+' MOD'!BB101-' MOD'!BB360</f>
        <v>162604654.20009696</v>
      </c>
      <c r="BD111" s="662">
        <f>BC111+' MOD'!BC101-' MOD'!BC360</f>
        <v>203255817.75012121</v>
      </c>
      <c r="BE111" s="662">
        <f>BD111+' MOD'!BD101-' MOD'!BD360</f>
        <v>243906981.30014545</v>
      </c>
      <c r="BF111" s="662">
        <f>BE111+' MOD'!BE101-' MOD'!BE360</f>
        <v>284558144.85016966</v>
      </c>
      <c r="BG111" s="662">
        <f>BF111+' MOD'!BF101-' MOD'!BF360</f>
        <v>325209308.40019393</v>
      </c>
      <c r="BH111" s="662">
        <f>BG111+' MOD'!BG101-' MOD'!BG360</f>
        <v>365860471.9502182</v>
      </c>
      <c r="BI111" s="662">
        <f>BH111+' MOD'!BH101-' MOD'!BH360</f>
        <v>406511635.50024247</v>
      </c>
      <c r="BJ111" s="662">
        <f>BI111+' MOD'!BI101-' MOD'!BI360</f>
        <v>447162799.05026674</v>
      </c>
      <c r="BK111" s="662">
        <f>BJ111+' MOD'!BJ101-' MOD'!BJ360</f>
        <v>487813962.60029101</v>
      </c>
      <c r="BL111" s="417">
        <f t="shared" si="42"/>
        <v>12824118831.479046</v>
      </c>
    </row>
    <row r="112" spans="1:64" x14ac:dyDescent="0.25">
      <c r="A112" s="959" t="s">
        <v>1223</v>
      </c>
      <c r="B112" s="169"/>
      <c r="C112" s="662">
        <v>0</v>
      </c>
      <c r="D112" s="662">
        <f>C112+' MOD'!C103-' MOD'!C362</f>
        <v>156790.84757028002</v>
      </c>
      <c r="E112" s="662">
        <f>D112+' MOD'!D103-' MOD'!D362</f>
        <v>627163.39028112008</v>
      </c>
      <c r="F112" s="662">
        <f>E112+' MOD'!E103-' MOD'!E362</f>
        <v>1411117.6281325202</v>
      </c>
      <c r="G112" s="662">
        <f>F112+' MOD'!F103-' MOD'!F362</f>
        <v>2508653.5611244803</v>
      </c>
      <c r="H112" s="662">
        <f>G112+' MOD'!G103-' MOD'!G362</f>
        <v>3919771.1892570006</v>
      </c>
      <c r="I112" s="662">
        <f>H112+' MOD'!H103-' MOD'!H362</f>
        <v>5644470.512530081</v>
      </c>
      <c r="J112" s="662">
        <f>I112+' MOD'!I103-' MOD'!I362</f>
        <v>7682751.5309437215</v>
      </c>
      <c r="K112" s="662">
        <f>J112+' MOD'!J103-' MOD'!J362</f>
        <v>10034614.244497921</v>
      </c>
      <c r="L112" s="662">
        <f>K112+' MOD'!K103-' MOD'!K362</f>
        <v>12700058.65319268</v>
      </c>
      <c r="M112" s="662">
        <f>L112+' MOD'!L103-' MOD'!L362</f>
        <v>15679084.757027999</v>
      </c>
      <c r="N112" s="662">
        <f>M112+' MOD'!M103-' MOD'!M362</f>
        <v>18971692.556003876</v>
      </c>
      <c r="O112" s="662">
        <f>N112+' MOD'!N103-' MOD'!N362</f>
        <v>22577882.050120316</v>
      </c>
      <c r="P112" s="662">
        <f>O112+' MOD'!O103-' MOD'!O362</f>
        <v>260212.56627259776</v>
      </c>
      <c r="Q112" s="662">
        <f>P112+' MOD'!P103-' MOD'!P362</f>
        <v>1040850.2650903928</v>
      </c>
      <c r="R112" s="662">
        <f>Q112+' MOD'!Q103-' MOD'!Q362</f>
        <v>2341913.096453384</v>
      </c>
      <c r="S112" s="662">
        <f>R112+' MOD'!R103-' MOD'!R362</f>
        <v>4163401.0603615725</v>
      </c>
      <c r="T112" s="662">
        <f>S112+' MOD'!S103-' MOD'!S362</f>
        <v>6505314.156814957</v>
      </c>
      <c r="U112" s="662">
        <f>T112+' MOD'!T103-' MOD'!T362</f>
        <v>9367652.3858135398</v>
      </c>
      <c r="V112" s="662">
        <f>U112+' MOD'!U103-' MOD'!U362</f>
        <v>12750415.74735732</v>
      </c>
      <c r="W112" s="662">
        <f>V112+' MOD'!V103-' MOD'!V362</f>
        <v>16653604.241446294</v>
      </c>
      <c r="X112" s="662">
        <f>W112+' MOD'!W103-' MOD'!W362</f>
        <v>21077217.868080467</v>
      </c>
      <c r="Y112" s="662">
        <f>X112+' MOD'!X103-' MOD'!X362</f>
        <v>26021256.627259836</v>
      </c>
      <c r="Z112" s="662">
        <f>Y112+' MOD'!Y103-' MOD'!Y362</f>
        <v>31485720.5189844</v>
      </c>
      <c r="AA112" s="662">
        <f>Z112+' MOD'!Z103-' MOD'!Z362</f>
        <v>37470609.543254159</v>
      </c>
      <c r="AB112" s="662">
        <f>AA112+' MOD'!AA103-' MOD'!AA362</f>
        <v>302956.89512529224</v>
      </c>
      <c r="AC112" s="662">
        <f>AB112+' MOD'!AB103-' MOD'!AB362</f>
        <v>1211827.5805011597</v>
      </c>
      <c r="AD112" s="662">
        <f>AC112+' MOD'!AC103-' MOD'!AC362</f>
        <v>2726612.056127605</v>
      </c>
      <c r="AE112" s="662">
        <f>AD112+' MOD'!AD103-' MOD'!AD362</f>
        <v>4847310.3220046293</v>
      </c>
      <c r="AF112" s="662">
        <f>AE112+' MOD'!AE103-' MOD'!AE362</f>
        <v>7573922.3781322315</v>
      </c>
      <c r="AG112" s="662">
        <f>AF112+' MOD'!AF103-' MOD'!AF362</f>
        <v>10906448.224510415</v>
      </c>
      <c r="AH112" s="662">
        <f>AG112+' MOD'!AG103-' MOD'!AG362</f>
        <v>14844887.861139175</v>
      </c>
      <c r="AI112" s="662">
        <f>AH112+' MOD'!AH103-' MOD'!AH362</f>
        <v>19389241.28801851</v>
      </c>
      <c r="AJ112" s="662">
        <f>AI112+' MOD'!AI103-' MOD'!AI362</f>
        <v>24539508.505148426</v>
      </c>
      <c r="AK112" s="662">
        <f>AJ112+' MOD'!AJ103-' MOD'!AJ362</f>
        <v>30295689.512528915</v>
      </c>
      <c r="AL112" s="662">
        <f>AK112+' MOD'!AK103-' MOD'!AK362</f>
        <v>36657784.310159989</v>
      </c>
      <c r="AM112" s="662">
        <f>AL112+' MOD'!AL103-' MOD'!AL362</f>
        <v>43625792.898041643</v>
      </c>
      <c r="AN112" s="662">
        <f>AM112+' MOD'!AM103-' MOD'!AM362</f>
        <v>352631.69931818545</v>
      </c>
      <c r="AO112" s="662">
        <f>AN112+' MOD'!AN103-' MOD'!AN362</f>
        <v>1410526.7972727353</v>
      </c>
      <c r="AP112" s="662">
        <f>AO112+' MOD'!AO103-' MOD'!AO362</f>
        <v>3173685.2938636513</v>
      </c>
      <c r="AQ112" s="662">
        <f>AP112+' MOD'!AP103-' MOD'!AP362</f>
        <v>5642107.1890909337</v>
      </c>
      <c r="AR112" s="662">
        <f>AQ112+' MOD'!AQ103-' MOD'!AQ362</f>
        <v>8815792.4829545841</v>
      </c>
      <c r="AS112" s="662">
        <f>AR112+' MOD'!AR103-' MOD'!AR362</f>
        <v>12694741.1754546</v>
      </c>
      <c r="AT112" s="662">
        <f>AS112+' MOD'!AS103-' MOD'!AS362</f>
        <v>17278953.266590983</v>
      </c>
      <c r="AU112" s="662">
        <f>AT112+' MOD'!AT103-' MOD'!AT362</f>
        <v>22568428.756363727</v>
      </c>
      <c r="AV112" s="662">
        <f>AU112+' MOD'!AU103-' MOD'!AU362</f>
        <v>28563167.644772839</v>
      </c>
      <c r="AW112" s="662">
        <f>AV112+' MOD'!AV103-' MOD'!AV362</f>
        <v>35263169.931818314</v>
      </c>
      <c r="AX112" s="662">
        <f>AW112+' MOD'!AW103-' MOD'!AW362</f>
        <v>42668435.617500164</v>
      </c>
      <c r="AY112" s="662">
        <f>AX112+' MOD'!AX103-' MOD'!AX362</f>
        <v>50778964.701818377</v>
      </c>
      <c r="AZ112" s="662">
        <f>AY112+' MOD'!AY103-' MOD'!AY362</f>
        <v>406511.6355002448</v>
      </c>
      <c r="BA112" s="662">
        <f>AZ112+' MOD'!AZ103-' MOD'!AZ362</f>
        <v>1626046.5420009722</v>
      </c>
      <c r="BB112" s="662">
        <f>BA112+' MOD'!BA103-' MOD'!BA362</f>
        <v>3658604.7195021845</v>
      </c>
      <c r="BC112" s="662">
        <f>BB112+' MOD'!BB103-' MOD'!BB362</f>
        <v>6504186.1680038814</v>
      </c>
      <c r="BD112" s="662">
        <f>BC112+' MOD'!BC103-' MOD'!BC362</f>
        <v>10162790.887506064</v>
      </c>
      <c r="BE112" s="662">
        <f>BD112+' MOD'!BD103-' MOD'!BD362</f>
        <v>14634418.878008731</v>
      </c>
      <c r="BF112" s="662">
        <f>BE112+' MOD'!BE103-' MOD'!BE362</f>
        <v>19919070.13951188</v>
      </c>
      <c r="BG112" s="662">
        <f>BF112+' MOD'!BF103-' MOD'!BF362</f>
        <v>26016744.672015518</v>
      </c>
      <c r="BH112" s="662">
        <f>BG112+' MOD'!BG103-' MOD'!BG362</f>
        <v>32927442.475519635</v>
      </c>
      <c r="BI112" s="662">
        <f>BH112+' MOD'!BH103-' MOD'!BH362</f>
        <v>40651163.550024234</v>
      </c>
      <c r="BJ112" s="662">
        <f>BI112+' MOD'!BI103-' MOD'!BI362</f>
        <v>49187907.895529315</v>
      </c>
      <c r="BK112" s="662">
        <f>BJ112+' MOD'!BJ103-' MOD'!BJ362</f>
        <v>58537675.512034878</v>
      </c>
      <c r="BL112" s="417">
        <f t="shared" si="42"/>
        <v>961417368.46128559</v>
      </c>
    </row>
    <row r="113" spans="1:64" x14ac:dyDescent="0.25">
      <c r="A113" s="959" t="s">
        <v>213</v>
      </c>
      <c r="B113" s="169"/>
      <c r="C113" s="662">
        <v>0</v>
      </c>
      <c r="D113" s="662">
        <f>C113+' MOD'!C106-' MOD'!C364</f>
        <v>15679084.757028002</v>
      </c>
      <c r="E113" s="662">
        <f>D113+' MOD'!D106-' MOD'!D364</f>
        <v>31358169.514056005</v>
      </c>
      <c r="F113" s="662">
        <f>E113+' MOD'!E106-' MOD'!E364</f>
        <v>47037254.271084011</v>
      </c>
      <c r="G113" s="662">
        <f>F113+' MOD'!F106-' MOD'!F364</f>
        <v>62716339.028112009</v>
      </c>
      <c r="H113" s="662">
        <f>G113+' MOD'!G106-' MOD'!G364</f>
        <v>78395423.785140008</v>
      </c>
      <c r="I113" s="662">
        <f>H113+' MOD'!H106-' MOD'!H364</f>
        <v>0</v>
      </c>
      <c r="J113" s="662">
        <f>I113+' MOD'!I106-' MOD'!I364</f>
        <v>15679084.757028002</v>
      </c>
      <c r="K113" s="662">
        <f>J113+' MOD'!J106-' MOD'!J364</f>
        <v>31358169.514056005</v>
      </c>
      <c r="L113" s="662">
        <f>K113+' MOD'!K106-' MOD'!K364</f>
        <v>47037254.271084011</v>
      </c>
      <c r="M113" s="662">
        <f>L113+' MOD'!L106-' MOD'!L364</f>
        <v>62716339.028112009</v>
      </c>
      <c r="N113" s="662">
        <f>M113+' MOD'!M106-' MOD'!M364</f>
        <v>78395423.785140008</v>
      </c>
      <c r="O113" s="662">
        <f>N113+' MOD'!N106-' MOD'!N364</f>
        <v>0</v>
      </c>
      <c r="P113" s="662">
        <f>O113+' MOD'!O106-' MOD'!O364</f>
        <v>26021256.627259832</v>
      </c>
      <c r="Q113" s="662">
        <f>P113+' MOD'!P106-' MOD'!P364</f>
        <v>52042513.254519664</v>
      </c>
      <c r="R113" s="662">
        <f>Q113+' MOD'!Q106-' MOD'!Q364</f>
        <v>78063769.881779492</v>
      </c>
      <c r="S113" s="662">
        <f>R113+' MOD'!R106-' MOD'!R364</f>
        <v>104085026.50903933</v>
      </c>
      <c r="T113" s="662">
        <f>S113+' MOD'!S106-' MOD'!S364</f>
        <v>130106283.13629916</v>
      </c>
      <c r="U113" s="662">
        <f>T113+' MOD'!T106-' MOD'!T364</f>
        <v>0</v>
      </c>
      <c r="V113" s="662">
        <f>U113+' MOD'!U106-' MOD'!U364</f>
        <v>26021256.627259832</v>
      </c>
      <c r="W113" s="662">
        <f>V113+' MOD'!V106-' MOD'!V364</f>
        <v>52042513.254519664</v>
      </c>
      <c r="X113" s="662">
        <f>W113+' MOD'!W106-' MOD'!W364</f>
        <v>78063769.881779492</v>
      </c>
      <c r="Y113" s="662">
        <f>X113+' MOD'!X106-' MOD'!X364</f>
        <v>104085026.50903933</v>
      </c>
      <c r="Z113" s="662">
        <f>Y113+' MOD'!Y106-' MOD'!Y364</f>
        <v>130106283.13629916</v>
      </c>
      <c r="AA113" s="662">
        <f>Z113+' MOD'!Z106-' MOD'!Z364</f>
        <v>0</v>
      </c>
      <c r="AB113" s="662">
        <f>AA113+' MOD'!AA106-' MOD'!AA364</f>
        <v>30295689.512528915</v>
      </c>
      <c r="AC113" s="662">
        <f>AB113+' MOD'!AB106-' MOD'!AB364</f>
        <v>60591379.02505783</v>
      </c>
      <c r="AD113" s="662">
        <f>AC113+' MOD'!AC106-' MOD'!AC364</f>
        <v>90887068.537586749</v>
      </c>
      <c r="AE113" s="662">
        <f>AD113+' MOD'!AD106-' MOD'!AD364</f>
        <v>121182758.05011566</v>
      </c>
      <c r="AF113" s="662">
        <f>AE113+' MOD'!AE106-' MOD'!AE364</f>
        <v>151478447.56264457</v>
      </c>
      <c r="AG113" s="662">
        <f>AF113+' MOD'!AF106-' MOD'!AF364</f>
        <v>0</v>
      </c>
      <c r="AH113" s="662">
        <f>AG113+' MOD'!AG106-' MOD'!AG364</f>
        <v>30295689.512528915</v>
      </c>
      <c r="AI113" s="662">
        <f>AH113+' MOD'!AH106-' MOD'!AH364</f>
        <v>60591379.02505783</v>
      </c>
      <c r="AJ113" s="662">
        <f>AI113+' MOD'!AI106-' MOD'!AI364</f>
        <v>90887068.537586749</v>
      </c>
      <c r="AK113" s="662">
        <f>AJ113+' MOD'!AJ106-' MOD'!AJ364</f>
        <v>121182758.05011566</v>
      </c>
      <c r="AL113" s="662">
        <f>AK113+' MOD'!AK106-' MOD'!AK364</f>
        <v>151478447.56264457</v>
      </c>
      <c r="AM113" s="662">
        <f>AL113+' MOD'!AL106-' MOD'!AL364</f>
        <v>0</v>
      </c>
      <c r="AN113" s="662">
        <f>AM113+' MOD'!AM106-' MOD'!AM364</f>
        <v>35263169.931818329</v>
      </c>
      <c r="AO113" s="662">
        <f>AN113+' MOD'!AN106-' MOD'!AN364</f>
        <v>70526339.863636658</v>
      </c>
      <c r="AP113" s="662">
        <f>AO113+' MOD'!AO106-' MOD'!AO364</f>
        <v>105789509.79545498</v>
      </c>
      <c r="AQ113" s="662">
        <f>AP113+' MOD'!AP106-' MOD'!AP364</f>
        <v>141052679.72727332</v>
      </c>
      <c r="AR113" s="662">
        <f>AQ113+' MOD'!AQ106-' MOD'!AQ364</f>
        <v>176315849.65909165</v>
      </c>
      <c r="AS113" s="662">
        <f>AR113+' MOD'!AR106-' MOD'!AR364</f>
        <v>0</v>
      </c>
      <c r="AT113" s="662">
        <f>AS113+' MOD'!AS106-' MOD'!AS364</f>
        <v>35263169.931818329</v>
      </c>
      <c r="AU113" s="662">
        <f>AT113+' MOD'!AT106-' MOD'!AT364</f>
        <v>70526339.863636658</v>
      </c>
      <c r="AV113" s="662">
        <f>AU113+' MOD'!AU106-' MOD'!AU364</f>
        <v>105789509.79545498</v>
      </c>
      <c r="AW113" s="662">
        <f>AV113+' MOD'!AV106-' MOD'!AV364</f>
        <v>141052679.72727332</v>
      </c>
      <c r="AX113" s="662">
        <f>AW113+' MOD'!AW106-' MOD'!AW364</f>
        <v>176315849.65909165</v>
      </c>
      <c r="AY113" s="662">
        <f>AX113+' MOD'!AX106-' MOD'!AX364</f>
        <v>0</v>
      </c>
      <c r="AZ113" s="662">
        <f>AY113+' MOD'!AY106-' MOD'!AY364</f>
        <v>40651163.550024241</v>
      </c>
      <c r="BA113" s="662">
        <f>AZ113+' MOD'!AZ106-' MOD'!AZ364</f>
        <v>81302327.100048482</v>
      </c>
      <c r="BB113" s="662">
        <f>BA113+' MOD'!BA106-' MOD'!BA364</f>
        <v>121953490.65007272</v>
      </c>
      <c r="BC113" s="662">
        <f>BB113+' MOD'!BB106-' MOD'!BB364</f>
        <v>162604654.20009696</v>
      </c>
      <c r="BD113" s="662">
        <f>BC113+' MOD'!BC106-' MOD'!BC364</f>
        <v>203255817.75012121</v>
      </c>
      <c r="BE113" s="662">
        <f>BD113+' MOD'!BD106-' MOD'!BD364</f>
        <v>0</v>
      </c>
      <c r="BF113" s="662">
        <f>BE113+' MOD'!BE106-' MOD'!BE364</f>
        <v>40651163.550024241</v>
      </c>
      <c r="BG113" s="662">
        <f>BF113+' MOD'!BF106-' MOD'!BF364</f>
        <v>81302327.100048482</v>
      </c>
      <c r="BH113" s="662">
        <f>BG113+' MOD'!BG106-' MOD'!BG364</f>
        <v>121953490.65007272</v>
      </c>
      <c r="BI113" s="662">
        <f>BH113+' MOD'!BH106-' MOD'!BH364</f>
        <v>162604654.20009696</v>
      </c>
      <c r="BJ113" s="662">
        <f>BI113+' MOD'!BI106-' MOD'!BI364</f>
        <v>203255817.75012121</v>
      </c>
      <c r="BK113" s="662">
        <f>BJ113+' MOD'!BJ106-' MOD'!BJ364</f>
        <v>0</v>
      </c>
      <c r="BL113" s="417">
        <f t="shared" si="42"/>
        <v>4437310931.3597784</v>
      </c>
    </row>
    <row r="114" spans="1:64" x14ac:dyDescent="0.25">
      <c r="A114" s="959" t="s">
        <v>212</v>
      </c>
      <c r="B114" s="169"/>
      <c r="C114" s="662">
        <v>0</v>
      </c>
      <c r="D114" s="662">
        <f>C114+' MOD'!C108-' MOD'!C366</f>
        <v>7839542.3785140011</v>
      </c>
      <c r="E114" s="662">
        <f>D114+' MOD'!D108-' MOD'!D366</f>
        <v>15679084.757028002</v>
      </c>
      <c r="F114" s="662">
        <f>E114+' MOD'!E108-' MOD'!E366</f>
        <v>23518627.135542005</v>
      </c>
      <c r="G114" s="662">
        <f>F114+' MOD'!F108-' MOD'!F366</f>
        <v>31358169.514056005</v>
      </c>
      <c r="H114" s="662">
        <f>G114+' MOD'!G108-' MOD'!G366</f>
        <v>39197711.892570004</v>
      </c>
      <c r="I114" s="662">
        <f>H114+' MOD'!H108-' MOD'!H366</f>
        <v>47037254.271084003</v>
      </c>
      <c r="J114" s="662">
        <f>I114+' MOD'!I108-' MOD'!I366</f>
        <v>54876796.649598002</v>
      </c>
      <c r="K114" s="662">
        <f>J114+' MOD'!J108-' MOD'!J366</f>
        <v>62716339.028112002</v>
      </c>
      <c r="L114" s="662">
        <f>K114+' MOD'!K108-' MOD'!K366</f>
        <v>70555881.406626001</v>
      </c>
      <c r="M114" s="662">
        <f>L114+' MOD'!L108-' MOD'!L366</f>
        <v>78395423.785140008</v>
      </c>
      <c r="N114" s="662">
        <f>M114+' MOD'!M108-' MOD'!M366</f>
        <v>86234966.163654014</v>
      </c>
      <c r="O114" s="662">
        <f>N114+' MOD'!N108-' MOD'!N366</f>
        <v>0</v>
      </c>
      <c r="P114" s="662">
        <f>O114+' MOD'!O108-' MOD'!O366</f>
        <v>13010628.313629916</v>
      </c>
      <c r="Q114" s="662">
        <f>P114+' MOD'!P108-' MOD'!P366</f>
        <v>26021256.627259832</v>
      </c>
      <c r="R114" s="662">
        <f>Q114+' MOD'!Q108-' MOD'!Q366</f>
        <v>39031884.940889746</v>
      </c>
      <c r="S114" s="662">
        <f>R114+' MOD'!R108-' MOD'!R366</f>
        <v>52042513.254519664</v>
      </c>
      <c r="T114" s="662">
        <f>S114+' MOD'!S108-' MOD'!S366</f>
        <v>65053141.568149582</v>
      </c>
      <c r="U114" s="662">
        <f>T114+' MOD'!T108-' MOD'!T366</f>
        <v>78063769.881779492</v>
      </c>
      <c r="V114" s="662">
        <f>U114+' MOD'!U108-' MOD'!U366</f>
        <v>91074398.195409402</v>
      </c>
      <c r="W114" s="662">
        <f>V114+' MOD'!V108-' MOD'!V366</f>
        <v>104085026.50903931</v>
      </c>
      <c r="X114" s="662">
        <f>W114+' MOD'!W108-' MOD'!W366</f>
        <v>117095654.82266922</v>
      </c>
      <c r="Y114" s="662">
        <f>X114+' MOD'!X108-' MOD'!X366</f>
        <v>130106283.13629913</v>
      </c>
      <c r="Z114" s="662">
        <f>Y114+' MOD'!Y108-' MOD'!Y366</f>
        <v>143116911.44992906</v>
      </c>
      <c r="AA114" s="662">
        <f>Z114+' MOD'!Z108-' MOD'!Z366</f>
        <v>0</v>
      </c>
      <c r="AB114" s="662">
        <f>AA114+' MOD'!AA108-' MOD'!AA366</f>
        <v>15147844.756264457</v>
      </c>
      <c r="AC114" s="662">
        <f>AB114+' MOD'!AB108-' MOD'!AB366</f>
        <v>30295689.512528915</v>
      </c>
      <c r="AD114" s="662">
        <f>AC114+' MOD'!AC108-' MOD'!AC366</f>
        <v>45443534.268793374</v>
      </c>
      <c r="AE114" s="662">
        <f>AD114+' MOD'!AD108-' MOD'!AD366</f>
        <v>60591379.02505783</v>
      </c>
      <c r="AF114" s="662">
        <f>AE114+' MOD'!AE108-' MOD'!AE366</f>
        <v>75739223.781322286</v>
      </c>
      <c r="AG114" s="662">
        <f>AF114+' MOD'!AF108-' MOD'!AF366</f>
        <v>90887068.537586749</v>
      </c>
      <c r="AH114" s="662">
        <f>AG114+' MOD'!AG108-' MOD'!AG366</f>
        <v>106034913.29385121</v>
      </c>
      <c r="AI114" s="662">
        <f>AH114+' MOD'!AH108-' MOD'!AH366</f>
        <v>121182758.05011567</v>
      </c>
      <c r="AJ114" s="662">
        <f>AI114+' MOD'!AI108-' MOD'!AI366</f>
        <v>136330602.80638012</v>
      </c>
      <c r="AK114" s="662">
        <f>AJ114+' MOD'!AJ108-' MOD'!AJ366</f>
        <v>151478447.56264457</v>
      </c>
      <c r="AL114" s="662">
        <f>AK114+' MOD'!AK108-' MOD'!AK366</f>
        <v>166626292.31890902</v>
      </c>
      <c r="AM114" s="662">
        <f>AL114+' MOD'!AL108-' MOD'!AL366</f>
        <v>0</v>
      </c>
      <c r="AN114" s="662">
        <f>AM114+' MOD'!AM108-' MOD'!AM366</f>
        <v>17631584.965909164</v>
      </c>
      <c r="AO114" s="662">
        <f>AN114+' MOD'!AN108-' MOD'!AN366</f>
        <v>35263169.931818329</v>
      </c>
      <c r="AP114" s="662">
        <f>AO114+' MOD'!AO108-' MOD'!AO366</f>
        <v>52894754.897727489</v>
      </c>
      <c r="AQ114" s="662">
        <f>AP114+' MOD'!AP108-' MOD'!AP366</f>
        <v>70526339.863636658</v>
      </c>
      <c r="AR114" s="662">
        <f>AQ114+' MOD'!AQ108-' MOD'!AQ366</f>
        <v>88157924.829545826</v>
      </c>
      <c r="AS114" s="662">
        <f>AR114+' MOD'!AR108-' MOD'!AR366</f>
        <v>105789509.79545499</v>
      </c>
      <c r="AT114" s="662">
        <f>AS114+' MOD'!AS108-' MOD'!AS366</f>
        <v>123421094.76136416</v>
      </c>
      <c r="AU114" s="662">
        <f>AT114+' MOD'!AT108-' MOD'!AT366</f>
        <v>141052679.72727332</v>
      </c>
      <c r="AV114" s="662">
        <f>AU114+' MOD'!AU108-' MOD'!AU366</f>
        <v>158684264.69318247</v>
      </c>
      <c r="AW114" s="662">
        <f>AV114+' MOD'!AV108-' MOD'!AV366</f>
        <v>176315849.65909162</v>
      </c>
      <c r="AX114" s="662">
        <f>AW114+' MOD'!AW108-' MOD'!AW366</f>
        <v>193947434.62500077</v>
      </c>
      <c r="AY114" s="662">
        <f>AX114+' MOD'!AX108-' MOD'!AX366</f>
        <v>0</v>
      </c>
      <c r="AZ114" s="662">
        <f>AY114+' MOD'!AY108-' MOD'!AY366</f>
        <v>20325581.775012121</v>
      </c>
      <c r="BA114" s="662">
        <f>AZ114+' MOD'!AZ108-' MOD'!AZ366</f>
        <v>40651163.550024241</v>
      </c>
      <c r="BB114" s="662">
        <f>BA114+' MOD'!BA108-' MOD'!BA366</f>
        <v>60976745.325036362</v>
      </c>
      <c r="BC114" s="662">
        <f>BB114+' MOD'!BB108-' MOD'!BB366</f>
        <v>81302327.100048482</v>
      </c>
      <c r="BD114" s="662">
        <f>BC114+' MOD'!BC108-' MOD'!BC366</f>
        <v>101627908.8750606</v>
      </c>
      <c r="BE114" s="662">
        <f>BD114+' MOD'!BD108-' MOD'!BD366</f>
        <v>121953490.65007272</v>
      </c>
      <c r="BF114" s="662">
        <f>BE114+' MOD'!BE108-' MOD'!BE366</f>
        <v>142279072.42508483</v>
      </c>
      <c r="BG114" s="662">
        <f>BF114+' MOD'!BF108-' MOD'!BF366</f>
        <v>162604654.20009696</v>
      </c>
      <c r="BH114" s="662">
        <f>BG114+' MOD'!BG108-' MOD'!BG366</f>
        <v>182930235.9751091</v>
      </c>
      <c r="BI114" s="662">
        <f>BH114+' MOD'!BH108-' MOD'!BH366</f>
        <v>203255817.75012124</v>
      </c>
      <c r="BJ114" s="662">
        <f>BI114+' MOD'!BI108-' MOD'!BI366</f>
        <v>223581399.52513337</v>
      </c>
      <c r="BK114" s="662">
        <f>BJ114+' MOD'!BJ108-' MOD'!BJ366</f>
        <v>0</v>
      </c>
      <c r="BL114" s="417">
        <f t="shared" si="42"/>
        <v>4881042024.4957561</v>
      </c>
    </row>
    <row r="115" spans="1:64" x14ac:dyDescent="0.25">
      <c r="A115" s="959" t="s">
        <v>1224</v>
      </c>
      <c r="B115" s="169"/>
      <c r="C115" s="662">
        <v>0</v>
      </c>
      <c r="D115" s="662">
        <f>C115+' MOD'!C110-' MOD'!C368</f>
        <v>7525960.6833734419</v>
      </c>
      <c r="E115" s="662">
        <f>D115+' MOD'!D110-' MOD'!D368</f>
        <v>7525960.6833734419</v>
      </c>
      <c r="F115" s="662">
        <f>E115+' MOD'!E110-' MOD'!E368</f>
        <v>7525960.6833734419</v>
      </c>
      <c r="G115" s="662">
        <f>F115+' MOD'!F110-' MOD'!F368</f>
        <v>7525960.6833734419</v>
      </c>
      <c r="H115" s="662">
        <f>G115+' MOD'!G110-' MOD'!G368</f>
        <v>7525960.6833734419</v>
      </c>
      <c r="I115" s="662">
        <f>H115+' MOD'!H110-' MOD'!H368</f>
        <v>7525960.6833734419</v>
      </c>
      <c r="J115" s="662">
        <f>I115+' MOD'!I110-' MOD'!I368</f>
        <v>7525960.6833734419</v>
      </c>
      <c r="K115" s="662">
        <f>J115+' MOD'!J110-' MOD'!J368</f>
        <v>7525960.6833734419</v>
      </c>
      <c r="L115" s="662">
        <f>K115+' MOD'!K110-' MOD'!K368</f>
        <v>7525960.6833734419</v>
      </c>
      <c r="M115" s="662">
        <f>L115+' MOD'!L110-' MOD'!L368</f>
        <v>7525960.6833734419</v>
      </c>
      <c r="N115" s="662">
        <f>M115+' MOD'!M110-' MOD'!M368</f>
        <v>7525960.6833734419</v>
      </c>
      <c r="O115" s="662">
        <f>N115+' MOD'!N110-' MOD'!N368</f>
        <v>7525960.6833734419</v>
      </c>
      <c r="P115" s="662">
        <f>O115+' MOD'!O110-' MOD'!O368</f>
        <v>12490203.18108472</v>
      </c>
      <c r="Q115" s="662">
        <f>P115+' MOD'!P110-' MOD'!P368</f>
        <v>12490203.18108472</v>
      </c>
      <c r="R115" s="662">
        <f>Q115+' MOD'!Q110-' MOD'!Q368</f>
        <v>12490203.18108472</v>
      </c>
      <c r="S115" s="662">
        <f>R115+' MOD'!R110-' MOD'!R368</f>
        <v>12490203.18108472</v>
      </c>
      <c r="T115" s="662">
        <f>S115+' MOD'!S110-' MOD'!S368</f>
        <v>12490203.18108472</v>
      </c>
      <c r="U115" s="662">
        <f>T115+' MOD'!T110-' MOD'!T368</f>
        <v>12490203.18108472</v>
      </c>
      <c r="V115" s="662">
        <f>U115+' MOD'!U110-' MOD'!U368</f>
        <v>12490203.18108472</v>
      </c>
      <c r="W115" s="662">
        <f>V115+' MOD'!V110-' MOD'!V368</f>
        <v>12490203.18108472</v>
      </c>
      <c r="X115" s="662">
        <f>W115+' MOD'!W110-' MOD'!W368</f>
        <v>12490203.18108472</v>
      </c>
      <c r="Y115" s="662">
        <f>X115+' MOD'!X110-' MOD'!X368</f>
        <v>12490203.18108472</v>
      </c>
      <c r="Z115" s="662">
        <f>Y115+' MOD'!Y110-' MOD'!Y368</f>
        <v>12490203.18108472</v>
      </c>
      <c r="AA115" s="662">
        <f>Z115+' MOD'!Z110-' MOD'!Z368</f>
        <v>12490203.18108472</v>
      </c>
      <c r="AB115" s="662">
        <f>AA115+' MOD'!AA110-' MOD'!AA368</f>
        <v>14541930.96601388</v>
      </c>
      <c r="AC115" s="662">
        <f>AB115+' MOD'!AB110-' MOD'!AB368</f>
        <v>14541930.966013879</v>
      </c>
      <c r="AD115" s="662">
        <f>AC115+' MOD'!AC110-' MOD'!AC368</f>
        <v>14541930.966013879</v>
      </c>
      <c r="AE115" s="662">
        <f>AD115+' MOD'!AD110-' MOD'!AD368</f>
        <v>14541930.966013879</v>
      </c>
      <c r="AF115" s="662">
        <f>AE115+' MOD'!AE110-' MOD'!AE368</f>
        <v>14541930.966013879</v>
      </c>
      <c r="AG115" s="662">
        <f>AF115+' MOD'!AF110-' MOD'!AF368</f>
        <v>14541930.966013879</v>
      </c>
      <c r="AH115" s="662">
        <f>AG115+' MOD'!AG110-' MOD'!AG368</f>
        <v>14541930.966013879</v>
      </c>
      <c r="AI115" s="662">
        <f>AH115+' MOD'!AH110-' MOD'!AH368</f>
        <v>14541930.966013879</v>
      </c>
      <c r="AJ115" s="662">
        <f>AI115+' MOD'!AI110-' MOD'!AI368</f>
        <v>14541930.966013879</v>
      </c>
      <c r="AK115" s="662">
        <f>AJ115+' MOD'!AJ110-' MOD'!AJ368</f>
        <v>14541930.966013879</v>
      </c>
      <c r="AL115" s="662">
        <f>AK115+' MOD'!AK110-' MOD'!AK368</f>
        <v>14541930.966013879</v>
      </c>
      <c r="AM115" s="662">
        <f>AL115+' MOD'!AL110-' MOD'!AL368</f>
        <v>14541930.966013879</v>
      </c>
      <c r="AN115" s="662">
        <f>AM115+' MOD'!AM110-' MOD'!AM368</f>
        <v>16926321.567272797</v>
      </c>
      <c r="AO115" s="662">
        <f>AN115+' MOD'!AN110-' MOD'!AN368</f>
        <v>16926321.567272797</v>
      </c>
      <c r="AP115" s="662">
        <f>AO115+' MOD'!AO110-' MOD'!AO368</f>
        <v>16926321.567272797</v>
      </c>
      <c r="AQ115" s="662">
        <f>AP115+' MOD'!AP110-' MOD'!AP368</f>
        <v>16926321.567272797</v>
      </c>
      <c r="AR115" s="662">
        <f>AQ115+' MOD'!AQ110-' MOD'!AQ368</f>
        <v>16926321.567272797</v>
      </c>
      <c r="AS115" s="662">
        <f>AR115+' MOD'!AR110-' MOD'!AR368</f>
        <v>16926321.567272797</v>
      </c>
      <c r="AT115" s="662">
        <f>AS115+' MOD'!AS110-' MOD'!AS368</f>
        <v>16926321.567272797</v>
      </c>
      <c r="AU115" s="662">
        <f>AT115+' MOD'!AT110-' MOD'!AT368</f>
        <v>16926321.567272797</v>
      </c>
      <c r="AV115" s="662">
        <f>AU115+' MOD'!AU110-' MOD'!AU368</f>
        <v>16926321.567272797</v>
      </c>
      <c r="AW115" s="662">
        <f>AV115+' MOD'!AV110-' MOD'!AV368</f>
        <v>16926321.567272797</v>
      </c>
      <c r="AX115" s="662">
        <f>AW115+' MOD'!AW110-' MOD'!AW368</f>
        <v>16926321.567272797</v>
      </c>
      <c r="AY115" s="662">
        <f>AX115+' MOD'!AX110-' MOD'!AX368</f>
        <v>16926321.567272797</v>
      </c>
      <c r="AZ115" s="662">
        <f>AY115+' MOD'!AY110-' MOD'!AY368</f>
        <v>19512558.504011638</v>
      </c>
      <c r="BA115" s="662">
        <f>AZ115+' MOD'!AZ110-' MOD'!AZ368</f>
        <v>19512558.504011638</v>
      </c>
      <c r="BB115" s="662">
        <f>BA115+' MOD'!BA110-' MOD'!BA368</f>
        <v>19512558.504011638</v>
      </c>
      <c r="BC115" s="662">
        <f>BB115+' MOD'!BB110-' MOD'!BB368</f>
        <v>19512558.504011638</v>
      </c>
      <c r="BD115" s="662">
        <f>BC115+' MOD'!BC110-' MOD'!BC368</f>
        <v>19512558.504011638</v>
      </c>
      <c r="BE115" s="662">
        <f>BD115+' MOD'!BD110-' MOD'!BD368</f>
        <v>19512558.504011638</v>
      </c>
      <c r="BF115" s="662">
        <f>BE115+' MOD'!BE110-' MOD'!BE368</f>
        <v>19512558.504011638</v>
      </c>
      <c r="BG115" s="662">
        <f>BF115+' MOD'!BF110-' MOD'!BF368</f>
        <v>19512558.504011638</v>
      </c>
      <c r="BH115" s="662">
        <f>BG115+' MOD'!BG110-' MOD'!BG368</f>
        <v>19512558.504011638</v>
      </c>
      <c r="BI115" s="662">
        <f>BH115+' MOD'!BH110-' MOD'!BH368</f>
        <v>19512558.504011638</v>
      </c>
      <c r="BJ115" s="662">
        <f>BI115+' MOD'!BI110-' MOD'!BI368</f>
        <v>19512558.504011638</v>
      </c>
      <c r="BK115" s="662">
        <f>BJ115+' MOD'!BJ110-' MOD'!BJ368</f>
        <v>19512558.504011638</v>
      </c>
      <c r="BL115" s="417">
        <f t="shared" si="42"/>
        <v>851963698.8210777</v>
      </c>
    </row>
    <row r="116" spans="1:64" x14ac:dyDescent="0.25">
      <c r="A116" s="959" t="s">
        <v>215</v>
      </c>
      <c r="B116" s="169"/>
      <c r="C116" s="662">
        <v>0</v>
      </c>
      <c r="D116" s="662">
        <f>C116+' MOD'!C113-' MOD'!B370</f>
        <v>0</v>
      </c>
      <c r="E116" s="662">
        <f>D116+' MOD'!D113-' MOD'!C370</f>
        <v>0</v>
      </c>
      <c r="F116" s="662">
        <f>E116+' MOD'!E113-' MOD'!D370</f>
        <v>0</v>
      </c>
      <c r="G116" s="662">
        <f>F116+' MOD'!F113-' MOD'!E370</f>
        <v>0</v>
      </c>
      <c r="H116" s="662">
        <f>G116+' MOD'!G113-' MOD'!F370</f>
        <v>0</v>
      </c>
      <c r="I116" s="662">
        <f>H116+' MOD'!H113-' MOD'!G370</f>
        <v>0</v>
      </c>
      <c r="J116" s="662">
        <f>I116+' MOD'!I113-' MOD'!H370</f>
        <v>0</v>
      </c>
      <c r="K116" s="662">
        <f>J116+' MOD'!J113-' MOD'!I370</f>
        <v>0</v>
      </c>
      <c r="L116" s="662">
        <f>K116+' MOD'!K113-' MOD'!J370</f>
        <v>0</v>
      </c>
      <c r="M116" s="662">
        <f>L116+' MOD'!L113-' MOD'!K370</f>
        <v>0</v>
      </c>
      <c r="N116" s="662">
        <f>M116+' MOD'!M113-' MOD'!L370</f>
        <v>0</v>
      </c>
      <c r="O116" s="662">
        <f>N116+' MOD'!N113-' MOD'!M370</f>
        <v>0</v>
      </c>
      <c r="P116" s="662">
        <f>O116+' MOD'!O113-' MOD'!N370</f>
        <v>0</v>
      </c>
      <c r="Q116" s="662">
        <f>P116+' MOD'!P113-' MOD'!O370</f>
        <v>0</v>
      </c>
      <c r="R116" s="662">
        <f>Q116+' MOD'!Q113-' MOD'!P370</f>
        <v>0</v>
      </c>
      <c r="S116" s="662">
        <f>R116+' MOD'!R113-' MOD'!Q370</f>
        <v>0</v>
      </c>
      <c r="T116" s="662">
        <f>S116+' MOD'!S113-' MOD'!R370</f>
        <v>0</v>
      </c>
      <c r="U116" s="662">
        <f>T116+' MOD'!T113-' MOD'!S370</f>
        <v>0</v>
      </c>
      <c r="V116" s="662">
        <f>U116+' MOD'!U113-' MOD'!T370</f>
        <v>0</v>
      </c>
      <c r="W116" s="662">
        <f>V116+' MOD'!V113-' MOD'!U370</f>
        <v>0</v>
      </c>
      <c r="X116" s="662">
        <f>W116+' MOD'!W113-' MOD'!V370</f>
        <v>0</v>
      </c>
      <c r="Y116" s="662">
        <f>X116+' MOD'!X113-' MOD'!W370</f>
        <v>0</v>
      </c>
      <c r="Z116" s="662">
        <f>Y116+' MOD'!Y113-' MOD'!X370</f>
        <v>0</v>
      </c>
      <c r="AA116" s="662">
        <f>Z116+' MOD'!Z113-' MOD'!Y370</f>
        <v>0</v>
      </c>
      <c r="AB116" s="662">
        <f>AA116+' MOD'!AA113-' MOD'!Z370</f>
        <v>0</v>
      </c>
      <c r="AC116" s="662">
        <f>AB116+' MOD'!AB113-' MOD'!AA370</f>
        <v>0</v>
      </c>
      <c r="AD116" s="662">
        <f>AC116+' MOD'!AC113-' MOD'!AB370</f>
        <v>0</v>
      </c>
      <c r="AE116" s="662">
        <f>AD116+' MOD'!AD113-' MOD'!AC370</f>
        <v>0</v>
      </c>
      <c r="AF116" s="662">
        <f>AE116+' MOD'!AE113-' MOD'!AD370</f>
        <v>0</v>
      </c>
      <c r="AG116" s="662">
        <f>AF116+' MOD'!AF113-' MOD'!AE370</f>
        <v>0</v>
      </c>
      <c r="AH116" s="662">
        <f>AG116+' MOD'!AG113-' MOD'!AF370</f>
        <v>0</v>
      </c>
      <c r="AI116" s="662">
        <f>AH116+' MOD'!AH113-' MOD'!AG370</f>
        <v>0</v>
      </c>
      <c r="AJ116" s="662">
        <f>AI116+' MOD'!AI113-' MOD'!AH370</f>
        <v>0</v>
      </c>
      <c r="AK116" s="662">
        <f>AJ116+' MOD'!AJ113-' MOD'!AI370</f>
        <v>0</v>
      </c>
      <c r="AL116" s="662">
        <f>AK116+' MOD'!AK113-' MOD'!AJ370</f>
        <v>0</v>
      </c>
      <c r="AM116" s="662">
        <f>AL116+' MOD'!AL113-' MOD'!AK370</f>
        <v>0</v>
      </c>
      <c r="AN116" s="662">
        <f>AM116+' MOD'!AM113-' MOD'!AL370</f>
        <v>0</v>
      </c>
      <c r="AO116" s="662">
        <f>AN116+' MOD'!AN113-' MOD'!AM370</f>
        <v>0</v>
      </c>
      <c r="AP116" s="662">
        <f>AO116+' MOD'!AO113-' MOD'!AN370</f>
        <v>0</v>
      </c>
      <c r="AQ116" s="662">
        <f>AP116+' MOD'!AP113-' MOD'!AO370</f>
        <v>0</v>
      </c>
      <c r="AR116" s="662">
        <f>AQ116+' MOD'!AQ113-' MOD'!AP370</f>
        <v>0</v>
      </c>
      <c r="AS116" s="662">
        <f>AR116+' MOD'!AR113-' MOD'!AQ370</f>
        <v>0</v>
      </c>
      <c r="AT116" s="662">
        <f>AS116+' MOD'!AS113-' MOD'!AR370</f>
        <v>0</v>
      </c>
      <c r="AU116" s="662">
        <f>AT116+' MOD'!AT113-' MOD'!AS370</f>
        <v>0</v>
      </c>
      <c r="AV116" s="662">
        <f>AU116+' MOD'!AU113-' MOD'!AT370</f>
        <v>0</v>
      </c>
      <c r="AW116" s="662">
        <f>AV116+' MOD'!AV113-' MOD'!AU370</f>
        <v>0</v>
      </c>
      <c r="AX116" s="662">
        <f>AW116+' MOD'!AW113-' MOD'!AV370</f>
        <v>0</v>
      </c>
      <c r="AY116" s="662">
        <f>AX116+' MOD'!AX113-' MOD'!AW370</f>
        <v>0</v>
      </c>
      <c r="AZ116" s="662">
        <f>AY116+' MOD'!AY113-' MOD'!AX370</f>
        <v>0</v>
      </c>
      <c r="BA116" s="662">
        <f>AZ116+' MOD'!AZ113-' MOD'!AY370</f>
        <v>0</v>
      </c>
      <c r="BB116" s="662">
        <f>BA116+' MOD'!BA113-' MOD'!AZ370</f>
        <v>0</v>
      </c>
      <c r="BC116" s="662">
        <f>BB116+' MOD'!BB113-' MOD'!BA370</f>
        <v>0</v>
      </c>
      <c r="BD116" s="662">
        <f>BC116+' MOD'!BC113-' MOD'!BB370</f>
        <v>0</v>
      </c>
      <c r="BE116" s="662">
        <f>BD116+' MOD'!BD113-' MOD'!BC370</f>
        <v>0</v>
      </c>
      <c r="BF116" s="662">
        <f>BE116+' MOD'!BE113-' MOD'!BD370</f>
        <v>0</v>
      </c>
      <c r="BG116" s="662">
        <f>BF116+' MOD'!BF113-' MOD'!BE370</f>
        <v>0</v>
      </c>
      <c r="BH116" s="662">
        <f>BG116+' MOD'!BG113-' MOD'!BF370</f>
        <v>0</v>
      </c>
      <c r="BI116" s="662">
        <f>BH116+' MOD'!BH113-' MOD'!BG370</f>
        <v>0</v>
      </c>
      <c r="BJ116" s="662">
        <f>BI116+' MOD'!BI113-' MOD'!BH370</f>
        <v>0</v>
      </c>
      <c r="BK116" s="662">
        <f>BJ116+' MOD'!BJ113-' MOD'!BI370</f>
        <v>0</v>
      </c>
      <c r="BL116" s="417">
        <f t="shared" si="42"/>
        <v>0</v>
      </c>
    </row>
    <row r="117" spans="1:64" x14ac:dyDescent="0.25">
      <c r="A117" s="959" t="s">
        <v>1163</v>
      </c>
      <c r="B117" s="169"/>
      <c r="C117" s="662">
        <v>0</v>
      </c>
      <c r="D117" s="662">
        <f>C117+' MOD'!C116-' MOD'!C372</f>
        <v>30103842.733493768</v>
      </c>
      <c r="E117" s="662">
        <f>D117+' MOD'!D116-' MOD'!D372</f>
        <v>30103842.733493768</v>
      </c>
      <c r="F117" s="662">
        <f>E117+' MOD'!E116-' MOD'!E372</f>
        <v>30103842.733493768</v>
      </c>
      <c r="G117" s="662">
        <f>F117+' MOD'!F116-' MOD'!F372</f>
        <v>30103842.733493768</v>
      </c>
      <c r="H117" s="662">
        <f>G117+' MOD'!G116-' MOD'!G372</f>
        <v>30103842.733493768</v>
      </c>
      <c r="I117" s="662">
        <f>H117+' MOD'!H116-' MOD'!H372</f>
        <v>30103842.733493768</v>
      </c>
      <c r="J117" s="662">
        <f>I117+' MOD'!I116-' MOD'!I372</f>
        <v>30103842.733493768</v>
      </c>
      <c r="K117" s="662">
        <f>J117+' MOD'!J116-' MOD'!J372</f>
        <v>30103842.733493768</v>
      </c>
      <c r="L117" s="662">
        <f>K117+' MOD'!K116-' MOD'!K372</f>
        <v>30103842.733493768</v>
      </c>
      <c r="M117" s="662">
        <f>L117+' MOD'!L116-' MOD'!L372</f>
        <v>30103842.733493768</v>
      </c>
      <c r="N117" s="662">
        <f>M117+' MOD'!M116-' MOD'!M372</f>
        <v>30103842.733493768</v>
      </c>
      <c r="O117" s="662">
        <f>N117+' MOD'!N116-' MOD'!N372</f>
        <v>30103842.733493768</v>
      </c>
      <c r="P117" s="662">
        <f>O117+' MOD'!O116-' MOD'!O372</f>
        <v>49960812.724338882</v>
      </c>
      <c r="Q117" s="662">
        <f>P117+' MOD'!P116-' MOD'!P372</f>
        <v>49960812.724338882</v>
      </c>
      <c r="R117" s="662">
        <f>Q117+' MOD'!Q116-' MOD'!Q372</f>
        <v>49960812.724338882</v>
      </c>
      <c r="S117" s="662">
        <f>R117+' MOD'!R116-' MOD'!R372</f>
        <v>49960812.724338882</v>
      </c>
      <c r="T117" s="662">
        <f>S117+' MOD'!S116-' MOD'!S372</f>
        <v>49960812.724338882</v>
      </c>
      <c r="U117" s="662">
        <f>T117+' MOD'!T116-' MOD'!T372</f>
        <v>49960812.724338882</v>
      </c>
      <c r="V117" s="662">
        <f>U117+' MOD'!U116-' MOD'!U372</f>
        <v>49960812.724338882</v>
      </c>
      <c r="W117" s="662">
        <f>V117+' MOD'!V116-' MOD'!V372</f>
        <v>49960812.724338882</v>
      </c>
      <c r="X117" s="662">
        <f>W117+' MOD'!W116-' MOD'!W372</f>
        <v>49960812.724338882</v>
      </c>
      <c r="Y117" s="662">
        <f>X117+' MOD'!X116-' MOD'!X372</f>
        <v>49960812.724338882</v>
      </c>
      <c r="Z117" s="662">
        <f>Y117+' MOD'!Y116-' MOD'!Y372</f>
        <v>49960812.724338882</v>
      </c>
      <c r="AA117" s="662">
        <f>Z117+' MOD'!Z116-' MOD'!Z372</f>
        <v>49960812.724338882</v>
      </c>
      <c r="AB117" s="662">
        <f>AA117+' MOD'!AA116-' MOD'!AA372</f>
        <v>58167723.864055522</v>
      </c>
      <c r="AC117" s="662">
        <f>AB117+' MOD'!AB116-' MOD'!AB372</f>
        <v>58167723.864055514</v>
      </c>
      <c r="AD117" s="662">
        <f>AC117+' MOD'!AC116-' MOD'!AC372</f>
        <v>58167723.864055514</v>
      </c>
      <c r="AE117" s="662">
        <f>AD117+' MOD'!AD116-' MOD'!AD372</f>
        <v>58167723.864055514</v>
      </c>
      <c r="AF117" s="662">
        <f>AE117+' MOD'!AE116-' MOD'!AE372</f>
        <v>58167723.864055514</v>
      </c>
      <c r="AG117" s="662">
        <f>AF117+' MOD'!AF116-' MOD'!AF372</f>
        <v>58167723.864055514</v>
      </c>
      <c r="AH117" s="662">
        <f>AG117+' MOD'!AG116-' MOD'!AG372</f>
        <v>58167723.864055514</v>
      </c>
      <c r="AI117" s="662">
        <f>AH117+' MOD'!AH116-' MOD'!AH372</f>
        <v>58167723.864055514</v>
      </c>
      <c r="AJ117" s="662">
        <f>AI117+' MOD'!AI116-' MOD'!AI372</f>
        <v>58167723.864055514</v>
      </c>
      <c r="AK117" s="662">
        <f>AJ117+' MOD'!AJ116-' MOD'!AJ372</f>
        <v>58167723.864055514</v>
      </c>
      <c r="AL117" s="662">
        <f>AK117+' MOD'!AK116-' MOD'!AK372</f>
        <v>58167723.864055514</v>
      </c>
      <c r="AM117" s="662">
        <f>AL117+' MOD'!AL116-' MOD'!AL372</f>
        <v>58167723.864055514</v>
      </c>
      <c r="AN117" s="662">
        <f>AM117+' MOD'!AM116-' MOD'!AM372</f>
        <v>67705286.269091189</v>
      </c>
      <c r="AO117" s="662">
        <f>AN117+' MOD'!AN116-' MOD'!AN372</f>
        <v>67705286.269091189</v>
      </c>
      <c r="AP117" s="662">
        <f>AO117+' MOD'!AO116-' MOD'!AO372</f>
        <v>67705286.269091189</v>
      </c>
      <c r="AQ117" s="662">
        <f>AP117+' MOD'!AP116-' MOD'!AP372</f>
        <v>67705286.269091189</v>
      </c>
      <c r="AR117" s="662">
        <f>AQ117+' MOD'!AQ116-' MOD'!AQ372</f>
        <v>67705286.269091189</v>
      </c>
      <c r="AS117" s="662">
        <f>AR117+' MOD'!AR116-' MOD'!AR372</f>
        <v>67705286.269091189</v>
      </c>
      <c r="AT117" s="662">
        <f>AS117+' MOD'!AS116-' MOD'!AS372</f>
        <v>67705286.269091189</v>
      </c>
      <c r="AU117" s="662">
        <f>AT117+' MOD'!AT116-' MOD'!AT372</f>
        <v>67705286.269091189</v>
      </c>
      <c r="AV117" s="662">
        <f>AU117+' MOD'!AU116-' MOD'!AU372</f>
        <v>67705286.269091189</v>
      </c>
      <c r="AW117" s="662">
        <f>AV117+' MOD'!AV116-' MOD'!AV372</f>
        <v>67705286.269091189</v>
      </c>
      <c r="AX117" s="662">
        <f>AW117+' MOD'!AW116-' MOD'!AW372</f>
        <v>67705286.269091189</v>
      </c>
      <c r="AY117" s="662">
        <f>AX117+' MOD'!AX116-' MOD'!AX372</f>
        <v>67705286.269091189</v>
      </c>
      <c r="AZ117" s="662">
        <f>AY117+' MOD'!AY116-' MOD'!AY372</f>
        <v>78050234.016046554</v>
      </c>
      <c r="BA117" s="662">
        <f>AZ117+' MOD'!AZ116-' MOD'!AZ372</f>
        <v>78050234.016046554</v>
      </c>
      <c r="BB117" s="662">
        <f>BA117+' MOD'!BA116-' MOD'!BA372</f>
        <v>78050234.016046554</v>
      </c>
      <c r="BC117" s="662">
        <f>BB117+' MOD'!BB116-' MOD'!BB372</f>
        <v>78050234.016046554</v>
      </c>
      <c r="BD117" s="662">
        <f>BC117+' MOD'!BC116-' MOD'!BC372</f>
        <v>78050234.016046554</v>
      </c>
      <c r="BE117" s="662">
        <f>BD117+' MOD'!BD116-' MOD'!BD372</f>
        <v>78050234.016046554</v>
      </c>
      <c r="BF117" s="662">
        <f>BE117+' MOD'!BE116-' MOD'!BE372</f>
        <v>78050234.016046554</v>
      </c>
      <c r="BG117" s="662">
        <f>BF117+' MOD'!BF116-' MOD'!BF372</f>
        <v>78050234.016046554</v>
      </c>
      <c r="BH117" s="662">
        <f>BG117+' MOD'!BG116-' MOD'!BG372</f>
        <v>78050234.016046554</v>
      </c>
      <c r="BI117" s="662">
        <f>BH117+' MOD'!BH116-' MOD'!BH372</f>
        <v>78050234.016046554</v>
      </c>
      <c r="BJ117" s="662">
        <f>BI117+' MOD'!BI116-' MOD'!BI372</f>
        <v>78050234.016046554</v>
      </c>
      <c r="BK117" s="662">
        <f>BJ117+' MOD'!BJ116-' MOD'!BJ372</f>
        <v>78050234.016046554</v>
      </c>
      <c r="BL117" s="417">
        <f t="shared" si="42"/>
        <v>3407854795.2843108</v>
      </c>
    </row>
    <row r="118" spans="1:64" x14ac:dyDescent="0.25">
      <c r="A118" s="959" t="s">
        <v>1166</v>
      </c>
      <c r="B118" s="169"/>
      <c r="C118" s="662">
        <v>0</v>
      </c>
      <c r="D118" s="662">
        <f>C118+' MOD'!C120-' MOD'!B374</f>
        <v>0</v>
      </c>
      <c r="E118" s="662">
        <f>D118+' MOD'!D120-' MOD'!C374</f>
        <v>0</v>
      </c>
      <c r="F118" s="662">
        <f>E118+' MOD'!E120-' MOD'!D374</f>
        <v>0</v>
      </c>
      <c r="G118" s="662">
        <f>F118+' MOD'!F120-' MOD'!E374</f>
        <v>0</v>
      </c>
      <c r="H118" s="662">
        <f>G118+' MOD'!G120-' MOD'!F374</f>
        <v>0</v>
      </c>
      <c r="I118" s="662">
        <f>H118+' MOD'!H120-' MOD'!G374</f>
        <v>0</v>
      </c>
      <c r="J118" s="662">
        <f>I118+' MOD'!I120-' MOD'!H374</f>
        <v>0</v>
      </c>
      <c r="K118" s="662">
        <f>J118+' MOD'!J120-' MOD'!I374</f>
        <v>0</v>
      </c>
      <c r="L118" s="662">
        <f>K118+' MOD'!K120-' MOD'!J374</f>
        <v>0</v>
      </c>
      <c r="M118" s="662">
        <f>L118+' MOD'!L120-' MOD'!K374</f>
        <v>0</v>
      </c>
      <c r="N118" s="662">
        <f>M118+' MOD'!M120-' MOD'!L374</f>
        <v>0</v>
      </c>
      <c r="O118" s="662">
        <f>N118+' MOD'!N120-' MOD'!M374</f>
        <v>0</v>
      </c>
      <c r="P118" s="662">
        <f>O118+' MOD'!O120-' MOD'!N374</f>
        <v>0</v>
      </c>
      <c r="Q118" s="662">
        <f>P118+' MOD'!P120-' MOD'!O374</f>
        <v>0</v>
      </c>
      <c r="R118" s="662">
        <f>Q118+' MOD'!Q120-' MOD'!P374</f>
        <v>0</v>
      </c>
      <c r="S118" s="662">
        <f>R118+' MOD'!R120-' MOD'!Q374</f>
        <v>0</v>
      </c>
      <c r="T118" s="662">
        <f>S118+' MOD'!S120-' MOD'!R374</f>
        <v>0</v>
      </c>
      <c r="U118" s="662">
        <f>T118+' MOD'!T120-' MOD'!S374</f>
        <v>0</v>
      </c>
      <c r="V118" s="662">
        <f>U118+' MOD'!U120-' MOD'!T374</f>
        <v>0</v>
      </c>
      <c r="W118" s="662">
        <f>V118+' MOD'!V120-' MOD'!U374</f>
        <v>0</v>
      </c>
      <c r="X118" s="662">
        <f>W118+' MOD'!W120-' MOD'!V374</f>
        <v>0</v>
      </c>
      <c r="Y118" s="662">
        <f>X118+' MOD'!X120-' MOD'!W374</f>
        <v>0</v>
      </c>
      <c r="Z118" s="662">
        <f>Y118+' MOD'!Y120-' MOD'!X374</f>
        <v>0</v>
      </c>
      <c r="AA118" s="662">
        <f>Z118+' MOD'!Z120-' MOD'!Y374</f>
        <v>0</v>
      </c>
      <c r="AB118" s="662">
        <f>AA118+' MOD'!AA120-' MOD'!Z374</f>
        <v>0</v>
      </c>
      <c r="AC118" s="662">
        <f>AB118+' MOD'!AB120-' MOD'!AA374</f>
        <v>0</v>
      </c>
      <c r="AD118" s="662">
        <f>AC118+' MOD'!AC120-' MOD'!AB374</f>
        <v>0</v>
      </c>
      <c r="AE118" s="662">
        <f>AD118+' MOD'!AD120-' MOD'!AC374</f>
        <v>0</v>
      </c>
      <c r="AF118" s="662">
        <f>AE118+' MOD'!AE120-' MOD'!AD374</f>
        <v>0</v>
      </c>
      <c r="AG118" s="662">
        <f>AF118+' MOD'!AF120-' MOD'!AE374</f>
        <v>0</v>
      </c>
      <c r="AH118" s="662">
        <f>AG118+' MOD'!AG120-' MOD'!AF374</f>
        <v>0</v>
      </c>
      <c r="AI118" s="662">
        <f>AH118+' MOD'!AH120-' MOD'!AG374</f>
        <v>0</v>
      </c>
      <c r="AJ118" s="662">
        <f>AI118+' MOD'!AI120-' MOD'!AH374</f>
        <v>0</v>
      </c>
      <c r="AK118" s="662">
        <f>AJ118+' MOD'!AJ120-' MOD'!AI374</f>
        <v>0</v>
      </c>
      <c r="AL118" s="662">
        <f>AK118+' MOD'!AK120-' MOD'!AJ374</f>
        <v>0</v>
      </c>
      <c r="AM118" s="662">
        <f>AL118+' MOD'!AL120-' MOD'!AK374</f>
        <v>0</v>
      </c>
      <c r="AN118" s="662">
        <f>AM118+' MOD'!AM120-' MOD'!AL374</f>
        <v>0</v>
      </c>
      <c r="AO118" s="662">
        <f>AN118+' MOD'!AN120-' MOD'!AM374</f>
        <v>0</v>
      </c>
      <c r="AP118" s="662">
        <f>AO118+' MOD'!AO120-' MOD'!AN374</f>
        <v>0</v>
      </c>
      <c r="AQ118" s="662">
        <f>AP118+' MOD'!AP120-' MOD'!AO374</f>
        <v>0</v>
      </c>
      <c r="AR118" s="662">
        <f>AQ118+' MOD'!AQ120-' MOD'!AP374</f>
        <v>0</v>
      </c>
      <c r="AS118" s="662">
        <f>AR118+' MOD'!AR120-' MOD'!AQ374</f>
        <v>0</v>
      </c>
      <c r="AT118" s="662">
        <f>AS118+' MOD'!AS120-' MOD'!AR374</f>
        <v>0</v>
      </c>
      <c r="AU118" s="662">
        <f>AT118+' MOD'!AT120-' MOD'!AS374</f>
        <v>0</v>
      </c>
      <c r="AV118" s="662">
        <f>AU118+' MOD'!AU120-' MOD'!AT374</f>
        <v>0</v>
      </c>
      <c r="AW118" s="662">
        <f>AV118+' MOD'!AV120-' MOD'!AU374</f>
        <v>0</v>
      </c>
      <c r="AX118" s="662">
        <f>AW118+' MOD'!AW120-' MOD'!AV374</f>
        <v>0</v>
      </c>
      <c r="AY118" s="662">
        <f>AX118+' MOD'!AX120-' MOD'!AW374</f>
        <v>0</v>
      </c>
      <c r="AZ118" s="662">
        <f>AY118+' MOD'!AY120-' MOD'!AX374</f>
        <v>0</v>
      </c>
      <c r="BA118" s="662">
        <f>AZ118+' MOD'!AZ120-' MOD'!AY374</f>
        <v>0</v>
      </c>
      <c r="BB118" s="662">
        <f>BA118+' MOD'!BA120-' MOD'!AZ374</f>
        <v>0</v>
      </c>
      <c r="BC118" s="662">
        <f>BB118+' MOD'!BB120-' MOD'!BA374</f>
        <v>0</v>
      </c>
      <c r="BD118" s="662">
        <f>BC118+' MOD'!BC120-' MOD'!BB374</f>
        <v>0</v>
      </c>
      <c r="BE118" s="662">
        <f>BD118+' MOD'!BD120-' MOD'!BC374</f>
        <v>0</v>
      </c>
      <c r="BF118" s="662">
        <f>BE118+' MOD'!BE120-' MOD'!BD374</f>
        <v>0</v>
      </c>
      <c r="BG118" s="662">
        <f>BF118+' MOD'!BF120-' MOD'!BE374</f>
        <v>0</v>
      </c>
      <c r="BH118" s="662">
        <f>BG118+' MOD'!BG120-' MOD'!BF374</f>
        <v>0</v>
      </c>
      <c r="BI118" s="662">
        <f>BH118+' MOD'!BH120-' MOD'!BG374</f>
        <v>0</v>
      </c>
      <c r="BJ118" s="662">
        <f>BI118+' MOD'!BI120-' MOD'!BH374</f>
        <v>0</v>
      </c>
      <c r="BK118" s="662">
        <f>BJ118+' MOD'!BJ120-' MOD'!BI374</f>
        <v>0</v>
      </c>
      <c r="BL118" s="417">
        <f t="shared" si="42"/>
        <v>0</v>
      </c>
    </row>
    <row r="119" spans="1:64" x14ac:dyDescent="0.25">
      <c r="A119" s="959" t="s">
        <v>1226</v>
      </c>
      <c r="B119" s="169"/>
      <c r="C119" s="662">
        <v>0</v>
      </c>
      <c r="D119" s="662">
        <f>C119+' MOD'!C122-' MOD'!C376</f>
        <v>1881490.1708433605</v>
      </c>
      <c r="E119" s="662">
        <f>D119+' MOD'!D122-' MOD'!D376</f>
        <v>1881490.1708433605</v>
      </c>
      <c r="F119" s="662">
        <f>E119+' MOD'!E122-' MOD'!E376</f>
        <v>1881490.1708433605</v>
      </c>
      <c r="G119" s="662">
        <f>F119+' MOD'!F122-' MOD'!F376</f>
        <v>1881490.1708433605</v>
      </c>
      <c r="H119" s="662">
        <f>G119+' MOD'!G122-' MOD'!G376</f>
        <v>1881490.1708433605</v>
      </c>
      <c r="I119" s="662">
        <f>H119+' MOD'!H122-' MOD'!H376</f>
        <v>1881490.1708433605</v>
      </c>
      <c r="J119" s="662">
        <f>I119+' MOD'!I122-' MOD'!I376</f>
        <v>1881490.1708433605</v>
      </c>
      <c r="K119" s="662">
        <f>J119+' MOD'!J122-' MOD'!J376</f>
        <v>1881490.1708433605</v>
      </c>
      <c r="L119" s="662">
        <f>K119+' MOD'!K122-' MOD'!K376</f>
        <v>1881490.1708433605</v>
      </c>
      <c r="M119" s="662">
        <f>L119+' MOD'!L122-' MOD'!L376</f>
        <v>1881490.1708433605</v>
      </c>
      <c r="N119" s="662">
        <f>M119+' MOD'!M122-' MOD'!M376</f>
        <v>1881490.1708433605</v>
      </c>
      <c r="O119" s="662">
        <f>N119+' MOD'!N122-' MOD'!N376</f>
        <v>1881490.1708433605</v>
      </c>
      <c r="P119" s="662">
        <f>O119+' MOD'!O122-' MOD'!O376</f>
        <v>3122550.7952711801</v>
      </c>
      <c r="Q119" s="662">
        <f>P119+' MOD'!P122-' MOD'!P376</f>
        <v>3122550.7952711801</v>
      </c>
      <c r="R119" s="662">
        <f>Q119+' MOD'!Q122-' MOD'!Q376</f>
        <v>3122550.7952711801</v>
      </c>
      <c r="S119" s="662">
        <f>R119+' MOD'!R122-' MOD'!R376</f>
        <v>3122550.7952711801</v>
      </c>
      <c r="T119" s="662">
        <f>S119+' MOD'!S122-' MOD'!S376</f>
        <v>3122550.7952711801</v>
      </c>
      <c r="U119" s="662">
        <f>T119+' MOD'!T122-' MOD'!T376</f>
        <v>3122550.7952711801</v>
      </c>
      <c r="V119" s="662">
        <f>U119+' MOD'!U122-' MOD'!U376</f>
        <v>3122550.7952711801</v>
      </c>
      <c r="W119" s="662">
        <f>V119+' MOD'!V122-' MOD'!V376</f>
        <v>3122550.7952711801</v>
      </c>
      <c r="X119" s="662">
        <f>W119+' MOD'!W122-' MOD'!W376</f>
        <v>3122550.7952711801</v>
      </c>
      <c r="Y119" s="662">
        <f>X119+' MOD'!X122-' MOD'!X376</f>
        <v>3122550.7952711801</v>
      </c>
      <c r="Z119" s="662">
        <f>Y119+' MOD'!Y122-' MOD'!Y376</f>
        <v>3122550.7952711801</v>
      </c>
      <c r="AA119" s="662">
        <f>Z119+' MOD'!Z122-' MOD'!Z376</f>
        <v>3122550.7952711801</v>
      </c>
      <c r="AB119" s="662">
        <f>AA119+' MOD'!AA122-' MOD'!AA376</f>
        <v>3635482.7415034701</v>
      </c>
      <c r="AC119" s="662">
        <f>AB119+' MOD'!AB122-' MOD'!AB376</f>
        <v>3635482.7415034696</v>
      </c>
      <c r="AD119" s="662">
        <f>AC119+' MOD'!AC122-' MOD'!AC376</f>
        <v>3635482.7415034696</v>
      </c>
      <c r="AE119" s="662">
        <f>AD119+' MOD'!AD122-' MOD'!AD376</f>
        <v>3635482.7415034696</v>
      </c>
      <c r="AF119" s="662">
        <f>AE119+' MOD'!AE122-' MOD'!AE376</f>
        <v>3635482.7415034696</v>
      </c>
      <c r="AG119" s="662">
        <f>AF119+' MOD'!AF122-' MOD'!AF376</f>
        <v>3635482.7415034696</v>
      </c>
      <c r="AH119" s="662">
        <f>AG119+' MOD'!AG122-' MOD'!AG376</f>
        <v>3635482.7415034696</v>
      </c>
      <c r="AI119" s="662">
        <f>AH119+' MOD'!AH122-' MOD'!AH376</f>
        <v>3635482.7415034696</v>
      </c>
      <c r="AJ119" s="662">
        <f>AI119+' MOD'!AI122-' MOD'!AI376</f>
        <v>3635482.7415034696</v>
      </c>
      <c r="AK119" s="662">
        <f>AJ119+' MOD'!AJ122-' MOD'!AJ376</f>
        <v>3635482.7415034696</v>
      </c>
      <c r="AL119" s="662">
        <f>AK119+' MOD'!AK122-' MOD'!AK376</f>
        <v>3635482.7415034696</v>
      </c>
      <c r="AM119" s="662">
        <f>AL119+' MOD'!AL122-' MOD'!AL376</f>
        <v>3635482.7415034696</v>
      </c>
      <c r="AN119" s="662">
        <f>AM119+' MOD'!AM122-' MOD'!AM376</f>
        <v>4231580.3918181993</v>
      </c>
      <c r="AO119" s="662">
        <f>AN119+' MOD'!AN122-' MOD'!AN376</f>
        <v>4231580.3918181993</v>
      </c>
      <c r="AP119" s="662">
        <f>AO119+' MOD'!AO122-' MOD'!AO376</f>
        <v>4231580.3918181993</v>
      </c>
      <c r="AQ119" s="662">
        <f>AP119+' MOD'!AP122-' MOD'!AP376</f>
        <v>4231580.3918181993</v>
      </c>
      <c r="AR119" s="662">
        <f>AQ119+' MOD'!AQ122-' MOD'!AQ376</f>
        <v>4231580.3918181993</v>
      </c>
      <c r="AS119" s="662">
        <f>AR119+' MOD'!AR122-' MOD'!AR376</f>
        <v>4231580.3918181993</v>
      </c>
      <c r="AT119" s="662">
        <f>AS119+' MOD'!AS122-' MOD'!AS376</f>
        <v>4231580.3918181993</v>
      </c>
      <c r="AU119" s="662">
        <f>AT119+' MOD'!AT122-' MOD'!AT376</f>
        <v>4231580.3918181993</v>
      </c>
      <c r="AV119" s="662">
        <f>AU119+' MOD'!AU122-' MOD'!AU376</f>
        <v>4231580.3918181993</v>
      </c>
      <c r="AW119" s="662">
        <f>AV119+' MOD'!AV122-' MOD'!AV376</f>
        <v>4231580.3918181993</v>
      </c>
      <c r="AX119" s="662">
        <f>AW119+' MOD'!AW122-' MOD'!AW376</f>
        <v>4231580.3918181993</v>
      </c>
      <c r="AY119" s="662">
        <f>AX119+' MOD'!AX122-' MOD'!AX376</f>
        <v>4231580.3918181993</v>
      </c>
      <c r="AZ119" s="662">
        <f>AY119+' MOD'!AY122-' MOD'!AY376</f>
        <v>4878139.6260029096</v>
      </c>
      <c r="BA119" s="662">
        <f>AZ119+' MOD'!AZ122-' MOD'!AZ376</f>
        <v>4878139.6260029096</v>
      </c>
      <c r="BB119" s="662">
        <f>BA119+' MOD'!BA122-' MOD'!BA376</f>
        <v>4878139.6260029096</v>
      </c>
      <c r="BC119" s="662">
        <f>BB119+' MOD'!BB122-' MOD'!BB376</f>
        <v>4878139.6260029096</v>
      </c>
      <c r="BD119" s="662">
        <f>BC119+' MOD'!BC122-' MOD'!BC376</f>
        <v>4878139.6260029096</v>
      </c>
      <c r="BE119" s="662">
        <f>BD119+' MOD'!BD122-' MOD'!BD376</f>
        <v>4878139.6260029096</v>
      </c>
      <c r="BF119" s="662">
        <f>BE119+' MOD'!BE122-' MOD'!BE376</f>
        <v>4878139.6260029096</v>
      </c>
      <c r="BG119" s="662">
        <f>BF119+' MOD'!BF122-' MOD'!BF376</f>
        <v>4878139.6260029096</v>
      </c>
      <c r="BH119" s="662">
        <f>BG119+' MOD'!BG122-' MOD'!BG376</f>
        <v>4878139.6260029096</v>
      </c>
      <c r="BI119" s="662">
        <f>BH119+' MOD'!BH122-' MOD'!BH376</f>
        <v>4878139.6260029096</v>
      </c>
      <c r="BJ119" s="662">
        <f>BI119+' MOD'!BI122-' MOD'!BI376</f>
        <v>4878139.6260029096</v>
      </c>
      <c r="BK119" s="662">
        <f>BJ119+' MOD'!BJ122-' MOD'!BJ376</f>
        <v>4878139.6260029096</v>
      </c>
      <c r="BL119" s="417">
        <f t="shared" si="42"/>
        <v>212990924.70526943</v>
      </c>
    </row>
    <row r="120" spans="1:64" x14ac:dyDescent="0.25">
      <c r="A120" s="959"/>
      <c r="B120" s="169"/>
      <c r="C120" s="662">
        <v>0</v>
      </c>
      <c r="D120" s="662"/>
      <c r="E120" s="662"/>
      <c r="F120" s="662"/>
      <c r="G120" s="662"/>
      <c r="H120" s="662"/>
      <c r="I120" s="662"/>
      <c r="J120" s="662"/>
      <c r="K120" s="662"/>
      <c r="L120" s="662"/>
      <c r="M120" s="662"/>
      <c r="N120" s="662"/>
      <c r="O120" s="662"/>
      <c r="P120" s="662"/>
      <c r="Q120" s="662"/>
      <c r="R120" s="662"/>
      <c r="S120" s="662"/>
      <c r="T120" s="662"/>
      <c r="U120" s="662"/>
      <c r="V120" s="662"/>
      <c r="W120" s="662"/>
      <c r="X120" s="662"/>
      <c r="Y120" s="662"/>
      <c r="Z120" s="662"/>
      <c r="AA120" s="662"/>
      <c r="AB120" s="662"/>
      <c r="AC120" s="662"/>
      <c r="AD120" s="662"/>
      <c r="AE120" s="662"/>
      <c r="AF120" s="662"/>
      <c r="AG120" s="662"/>
      <c r="AH120" s="662"/>
      <c r="AI120" s="662"/>
      <c r="AJ120" s="662"/>
      <c r="AK120" s="662"/>
      <c r="AL120" s="662"/>
      <c r="AM120" s="662"/>
      <c r="AN120" s="662"/>
      <c r="AO120" s="662"/>
      <c r="AP120" s="662"/>
      <c r="AQ120" s="662"/>
      <c r="AR120" s="662"/>
      <c r="AS120" s="662"/>
      <c r="AT120" s="662"/>
      <c r="AU120" s="662"/>
      <c r="AV120" s="662"/>
      <c r="AW120" s="662"/>
      <c r="AX120" s="662"/>
      <c r="AY120" s="662"/>
      <c r="AZ120" s="662"/>
      <c r="BA120" s="662"/>
      <c r="BB120" s="662"/>
      <c r="BC120" s="662"/>
      <c r="BD120" s="662"/>
      <c r="BE120" s="662"/>
      <c r="BF120" s="662"/>
      <c r="BG120" s="662"/>
      <c r="BH120" s="662"/>
      <c r="BI120" s="662"/>
      <c r="BJ120" s="662"/>
      <c r="BK120" s="662"/>
      <c r="BL120" s="417">
        <f t="shared" si="42"/>
        <v>0</v>
      </c>
    </row>
    <row r="121" spans="1:64" x14ac:dyDescent="0.25">
      <c r="A121" s="966" t="s">
        <v>1070</v>
      </c>
      <c r="B121" s="169"/>
      <c r="C121" s="662">
        <v>0</v>
      </c>
      <c r="D121" s="662">
        <f>C121+' MOD'!C336-' MOD'!C342</f>
        <v>30552232.822283231</v>
      </c>
      <c r="E121" s="662">
        <f>D121+' MOD'!D336-' MOD'!D342</f>
        <v>10184077.607427742</v>
      </c>
      <c r="F121" s="662">
        <f>E121+' MOD'!E336-' MOD'!E342</f>
        <v>4449846.2747848611</v>
      </c>
      <c r="G121" s="662">
        <f>F121+' MOD'!F336-' MOD'!F342</f>
        <v>1483282.0915949512</v>
      </c>
      <c r="H121" s="662">
        <f>G121+' MOD'!G336-' MOD'!G342</f>
        <v>7568751.9444075003</v>
      </c>
      <c r="I121" s="662">
        <f>H121+' MOD'!H336-' MOD'!H342</f>
        <v>4198163.6717823865</v>
      </c>
      <c r="J121" s="662">
        <f>I121+' MOD'!I336-' MOD'!I342</f>
        <v>6580147.6356148459</v>
      </c>
      <c r="K121" s="662">
        <f>J121+' MOD'!J336-' MOD'!J342</f>
        <v>2007244.0610960703</v>
      </c>
      <c r="L121" s="662">
        <f>K121+' MOD'!K336-' MOD'!K342</f>
        <v>6783347.6616002582</v>
      </c>
      <c r="M121" s="662">
        <f>L121+' MOD'!L336-' MOD'!L342</f>
        <v>2261115.8872000845</v>
      </c>
      <c r="N121" s="662">
        <f>M121+' MOD'!M336-' MOD'!M342</f>
        <v>8051830.9621931575</v>
      </c>
      <c r="O121" s="662">
        <f>N121+' MOD'!N336-' MOD'!N342</f>
        <v>35616910.65382807</v>
      </c>
      <c r="P121" s="662">
        <f>O121+' MOD'!O336-' MOD'!O342</f>
        <v>10977655.666587893</v>
      </c>
      <c r="Q121" s="662">
        <f>P121+' MOD'!P336-' MOD'!P342</f>
        <v>0</v>
      </c>
      <c r="R121" s="662">
        <f>Q121+' MOD'!Q336-' MOD'!Q342</f>
        <v>0</v>
      </c>
      <c r="S121" s="662">
        <f>R121+' MOD'!R336-' MOD'!R342</f>
        <v>0</v>
      </c>
      <c r="T121" s="662">
        <f>S121+' MOD'!S336-' MOD'!S342</f>
        <v>2573736.179371973</v>
      </c>
      <c r="U121" s="662">
        <f>T121+' MOD'!T336-' MOD'!T342</f>
        <v>1286868.0896859865</v>
      </c>
      <c r="V121" s="662">
        <f>U121+' MOD'!U336-' MOD'!U342</f>
        <v>0</v>
      </c>
      <c r="W121" s="662">
        <f>V121+' MOD'!V336-' MOD'!V342</f>
        <v>0</v>
      </c>
      <c r="X121" s="662">
        <f>W121+' MOD'!W336-' MOD'!W342</f>
        <v>2573736.179371973</v>
      </c>
      <c r="Y121" s="662">
        <f>X121+' MOD'!X336-' MOD'!X342</f>
        <v>1286868.0896859865</v>
      </c>
      <c r="Z121" s="662">
        <f>Y121+' MOD'!Y336-' MOD'!Y342</f>
        <v>2573736.1793719735</v>
      </c>
      <c r="AA121" s="662">
        <f>Z121+' MOD'!Z336-' MOD'!Z342</f>
        <v>24450493.704033755</v>
      </c>
      <c r="AB121" s="662">
        <f>AA121+' MOD'!AA336-' MOD'!AA342</f>
        <v>11581812.807173889</v>
      </c>
      <c r="AC121" s="662">
        <f>AB121+' MOD'!AB336-' MOD'!AB342</f>
        <v>0</v>
      </c>
      <c r="AD121" s="662">
        <f>AC121+' MOD'!AC336-' MOD'!AC342</f>
        <v>0</v>
      </c>
      <c r="AE121" s="662">
        <f>AD121+' MOD'!AD336-' MOD'!AD342</f>
        <v>0</v>
      </c>
      <c r="AF121" s="662">
        <f>AE121+' MOD'!AE336-' MOD'!AE342</f>
        <v>0</v>
      </c>
      <c r="AG121" s="662">
        <f>AF121+' MOD'!AF336-' MOD'!AF342</f>
        <v>0</v>
      </c>
      <c r="AH121" s="662">
        <f>AG121+' MOD'!AG336-' MOD'!AG342</f>
        <v>0</v>
      </c>
      <c r="AI121" s="662">
        <f>AH121+' MOD'!AH336-' MOD'!AH342</f>
        <v>0</v>
      </c>
      <c r="AJ121" s="662">
        <f>AI121+' MOD'!AI336-' MOD'!AI342</f>
        <v>0</v>
      </c>
      <c r="AK121" s="662">
        <f>AJ121+' MOD'!AJ336-' MOD'!AJ342</f>
        <v>0</v>
      </c>
      <c r="AL121" s="662">
        <f>AK121+' MOD'!AK336-' MOD'!AK342</f>
        <v>0</v>
      </c>
      <c r="AM121" s="662">
        <f>AL121+' MOD'!AL336-' MOD'!AL342</f>
        <v>667998.6800917103</v>
      </c>
      <c r="AN121" s="662">
        <f>AM121+' MOD'!AM336-' MOD'!AM342</f>
        <v>359691.5969724594</v>
      </c>
      <c r="AO121" s="662">
        <f>AN121+' MOD'!AN336-' MOD'!AN342</f>
        <v>0</v>
      </c>
      <c r="AP121" s="662">
        <f>AO121+' MOD'!AO336-' MOD'!AO342</f>
        <v>0</v>
      </c>
      <c r="AQ121" s="662">
        <f>AP121+' MOD'!AP336-' MOD'!AP342</f>
        <v>0</v>
      </c>
      <c r="AR121" s="662">
        <f>AQ121+' MOD'!AQ336-' MOD'!AQ342</f>
        <v>0</v>
      </c>
      <c r="AS121" s="662">
        <f>AR121+' MOD'!AR336-' MOD'!AR342</f>
        <v>0</v>
      </c>
      <c r="AT121" s="662">
        <f>AS121+' MOD'!AS336-' MOD'!AS342</f>
        <v>0</v>
      </c>
      <c r="AU121" s="662">
        <f>AT121+' MOD'!AT336-' MOD'!AT342</f>
        <v>0</v>
      </c>
      <c r="AV121" s="662">
        <f>AU121+' MOD'!AU336-' MOD'!AU342</f>
        <v>0</v>
      </c>
      <c r="AW121" s="662">
        <f>AV121+' MOD'!AV336-' MOD'!AV342</f>
        <v>0</v>
      </c>
      <c r="AX121" s="662">
        <f>AW121+' MOD'!AW336-' MOD'!AW342</f>
        <v>0</v>
      </c>
      <c r="AY121" s="662">
        <f>AX121+' MOD'!AX336-' MOD'!AX342</f>
        <v>22375387.813436154</v>
      </c>
      <c r="AZ121" s="662">
        <f>AY121+' MOD'!AY336-' MOD'!AY342</f>
        <v>0</v>
      </c>
      <c r="BA121" s="662">
        <f>AZ121+' MOD'!AZ336-' MOD'!AZ342</f>
        <v>0</v>
      </c>
      <c r="BB121" s="662">
        <f>BA121+' MOD'!BA336-' MOD'!BA342</f>
        <v>0</v>
      </c>
      <c r="BC121" s="662">
        <f>BB121+' MOD'!BB336-' MOD'!BB342</f>
        <v>0</v>
      </c>
      <c r="BD121" s="662">
        <f>BC121+' MOD'!BC336-' MOD'!BC342</f>
        <v>0</v>
      </c>
      <c r="BE121" s="662">
        <f>BD121+' MOD'!BD336-' MOD'!BD342</f>
        <v>0</v>
      </c>
      <c r="BF121" s="662">
        <f>BE121+' MOD'!BE336-' MOD'!BE342</f>
        <v>0</v>
      </c>
      <c r="BG121" s="662">
        <f>BF121+' MOD'!BF336-' MOD'!BF342</f>
        <v>0</v>
      </c>
      <c r="BH121" s="662">
        <f>BG121+' MOD'!BG336-' MOD'!BG342</f>
        <v>0</v>
      </c>
      <c r="BI121" s="662">
        <f>BH121+' MOD'!BH336-' MOD'!BH342</f>
        <v>0</v>
      </c>
      <c r="BJ121" s="662">
        <f>BI121+' MOD'!BI336-' MOD'!BI342</f>
        <v>0</v>
      </c>
      <c r="BK121" s="662">
        <f>BJ121+' MOD'!BJ336-' MOD'!BJ342</f>
        <v>0</v>
      </c>
      <c r="BL121" s="417">
        <f t="shared" si="42"/>
        <v>200444936.25959691</v>
      </c>
    </row>
    <row r="122" spans="1:64" x14ac:dyDescent="0.25">
      <c r="A122" s="966" t="s">
        <v>1233</v>
      </c>
      <c r="B122" s="169"/>
      <c r="C122" s="662">
        <f>C123+C124+C125+C126+C127+C128+C129</f>
        <v>0</v>
      </c>
      <c r="D122" s="662">
        <f t="shared" ref="D122:BK122" si="48">D123+D124+D125+D126+D127+D128+D129</f>
        <v>20092609.580300178</v>
      </c>
      <c r="E122" s="662">
        <f t="shared" si="48"/>
        <v>21296048.103317685</v>
      </c>
      <c r="F122" s="662">
        <f t="shared" si="48"/>
        <v>22499486.626335192</v>
      </c>
      <c r="G122" s="662">
        <f t="shared" si="48"/>
        <v>23702925.149352692</v>
      </c>
      <c r="H122" s="662">
        <f t="shared" si="48"/>
        <v>24906363.672370195</v>
      </c>
      <c r="I122" s="662">
        <f t="shared" si="48"/>
        <v>26109802.195387691</v>
      </c>
      <c r="J122" s="662">
        <f t="shared" si="48"/>
        <v>27313240.718405195</v>
      </c>
      <c r="K122" s="662">
        <f t="shared" si="48"/>
        <v>28516679.24142269</v>
      </c>
      <c r="L122" s="662">
        <f t="shared" si="48"/>
        <v>29720117.764440194</v>
      </c>
      <c r="M122" s="662">
        <f t="shared" si="48"/>
        <v>30923556.28745769</v>
      </c>
      <c r="N122" s="662">
        <f t="shared" si="48"/>
        <v>32126994.810475193</v>
      </c>
      <c r="O122" s="662">
        <f t="shared" si="48"/>
        <v>18889171.05728269</v>
      </c>
      <c r="P122" s="662">
        <f t="shared" si="48"/>
        <v>20746250.87367532</v>
      </c>
      <c r="Q122" s="662">
        <f t="shared" si="48"/>
        <v>21988838.971044462</v>
      </c>
      <c r="R122" s="662">
        <f t="shared" si="48"/>
        <v>23231427.068413604</v>
      </c>
      <c r="S122" s="662">
        <f t="shared" si="48"/>
        <v>24474015.165782753</v>
      </c>
      <c r="T122" s="662">
        <f t="shared" si="48"/>
        <v>25716603.263151903</v>
      </c>
      <c r="U122" s="662">
        <f t="shared" si="48"/>
        <v>26959191.360521052</v>
      </c>
      <c r="V122" s="662">
        <f t="shared" si="48"/>
        <v>28201779.457890201</v>
      </c>
      <c r="W122" s="662">
        <f t="shared" si="48"/>
        <v>29444367.555259351</v>
      </c>
      <c r="X122" s="662">
        <f t="shared" si="48"/>
        <v>30686955.6526285</v>
      </c>
      <c r="Y122" s="662">
        <f t="shared" si="48"/>
        <v>31929543.749997649</v>
      </c>
      <c r="Z122" s="662">
        <f t="shared" si="48"/>
        <v>33172131.847366799</v>
      </c>
      <c r="AA122" s="662">
        <f t="shared" si="48"/>
        <v>19503662.77630616</v>
      </c>
      <c r="AB122" s="662">
        <f t="shared" si="48"/>
        <v>20431884.154554211</v>
      </c>
      <c r="AC122" s="662">
        <f t="shared" si="48"/>
        <v>21655643.387577351</v>
      </c>
      <c r="AD122" s="662">
        <f t="shared" si="48"/>
        <v>22879402.620600488</v>
      </c>
      <c r="AE122" s="662">
        <f t="shared" si="48"/>
        <v>24103161.853623629</v>
      </c>
      <c r="AF122" s="662">
        <f t="shared" si="48"/>
        <v>25326921.086646765</v>
      </c>
      <c r="AG122" s="662">
        <f t="shared" si="48"/>
        <v>26550680.319669906</v>
      </c>
      <c r="AH122" s="662">
        <f t="shared" si="48"/>
        <v>27774439.552693047</v>
      </c>
      <c r="AI122" s="662">
        <f t="shared" si="48"/>
        <v>28998198.785716183</v>
      </c>
      <c r="AJ122" s="662">
        <f t="shared" si="48"/>
        <v>30221958.018739324</v>
      </c>
      <c r="AK122" s="662">
        <f t="shared" si="48"/>
        <v>31445717.251762465</v>
      </c>
      <c r="AL122" s="662">
        <f t="shared" si="48"/>
        <v>32669476.484785601</v>
      </c>
      <c r="AM122" s="662">
        <f t="shared" si="48"/>
        <v>19208124.921531159</v>
      </c>
      <c r="AN122" s="662">
        <f t="shared" si="48"/>
        <v>21467780.681190196</v>
      </c>
      <c r="AO122" s="662">
        <f t="shared" si="48"/>
        <v>22753584.507327605</v>
      </c>
      <c r="AP122" s="662">
        <f t="shared" si="48"/>
        <v>24039388.333465017</v>
      </c>
      <c r="AQ122" s="662">
        <f t="shared" si="48"/>
        <v>25325192.15960243</v>
      </c>
      <c r="AR122" s="662">
        <f t="shared" si="48"/>
        <v>26610995.985739842</v>
      </c>
      <c r="AS122" s="662">
        <f t="shared" si="48"/>
        <v>27896799.811877254</v>
      </c>
      <c r="AT122" s="662">
        <f t="shared" si="48"/>
        <v>29182603.638014667</v>
      </c>
      <c r="AU122" s="662">
        <f t="shared" si="48"/>
        <v>30468407.464152075</v>
      </c>
      <c r="AV122" s="662">
        <f t="shared" si="48"/>
        <v>31754211.290289491</v>
      </c>
      <c r="AW122" s="662">
        <f t="shared" si="48"/>
        <v>33040015.1164269</v>
      </c>
      <c r="AX122" s="662">
        <f t="shared" si="48"/>
        <v>34325818.942564316</v>
      </c>
      <c r="AY122" s="662">
        <f t="shared" si="48"/>
        <v>20181976.85505287</v>
      </c>
      <c r="AZ122" s="662">
        <f t="shared" si="48"/>
        <v>25925055.4059145</v>
      </c>
      <c r="BA122" s="662">
        <f t="shared" si="48"/>
        <v>27489862.991589591</v>
      </c>
      <c r="BB122" s="662">
        <f t="shared" si="48"/>
        <v>29054670.577264681</v>
      </c>
      <c r="BC122" s="662">
        <f t="shared" si="48"/>
        <v>30619478.162939772</v>
      </c>
      <c r="BD122" s="662">
        <f t="shared" si="48"/>
        <v>32184285.748614863</v>
      </c>
      <c r="BE122" s="662">
        <f t="shared" si="48"/>
        <v>33749093.334289953</v>
      </c>
      <c r="BF122" s="662">
        <f t="shared" si="48"/>
        <v>35313900.919965044</v>
      </c>
      <c r="BG122" s="662">
        <f t="shared" si="48"/>
        <v>36878708.505640134</v>
      </c>
      <c r="BH122" s="662">
        <f t="shared" si="48"/>
        <v>38443516.091315225</v>
      </c>
      <c r="BI122" s="662">
        <f t="shared" si="48"/>
        <v>40008323.676990315</v>
      </c>
      <c r="BJ122" s="662">
        <f t="shared" si="48"/>
        <v>41573131.262665406</v>
      </c>
      <c r="BK122" s="662">
        <f t="shared" si="48"/>
        <v>24360247.82023941</v>
      </c>
      <c r="BL122" s="417">
        <f t="shared" si="42"/>
        <v>1656064420.6696167</v>
      </c>
    </row>
    <row r="123" spans="1:64" x14ac:dyDescent="0.25">
      <c r="A123" s="959" t="s">
        <v>1148</v>
      </c>
      <c r="B123" s="169"/>
      <c r="C123" s="662">
        <v>0</v>
      </c>
      <c r="D123" s="662">
        <f>C123+' MOD'!C189-' MOD'!C200-' MOD'!C203-' MOD'!C207-' MOD'!C237</f>
        <v>13430373.916875299</v>
      </c>
      <c r="E123" s="662">
        <f>D123+' MOD'!D189-' MOD'!D200-' MOD'!D203-' MOD'!D207-' MOD'!D237</f>
        <v>13430373.916875303</v>
      </c>
      <c r="F123" s="662">
        <f>E123+' MOD'!E189-' MOD'!E200-' MOD'!E203-' MOD'!E207-' MOD'!E237</f>
        <v>13430373.91687531</v>
      </c>
      <c r="G123" s="662">
        <f>F123+' MOD'!F189-' MOD'!F200-' MOD'!F203-' MOD'!F207-' MOD'!F237</f>
        <v>13430373.91687531</v>
      </c>
      <c r="H123" s="662">
        <f>G123+' MOD'!G189-' MOD'!G200-' MOD'!G203-' MOD'!G207-' MOD'!G237</f>
        <v>13430373.91687531</v>
      </c>
      <c r="I123" s="662">
        <f>H123+' MOD'!H189-' MOD'!H200-' MOD'!H203-' MOD'!H207-' MOD'!H237</f>
        <v>13430373.91687531</v>
      </c>
      <c r="J123" s="662">
        <f>I123+' MOD'!I189-' MOD'!I200-' MOD'!I203-' MOD'!I207-' MOD'!I237</f>
        <v>13430373.91687531</v>
      </c>
      <c r="K123" s="662">
        <f>J123+' MOD'!J189-' MOD'!J200-' MOD'!J203-' MOD'!J207-' MOD'!J237</f>
        <v>13430373.91687531</v>
      </c>
      <c r="L123" s="662">
        <f>K123+' MOD'!K189-' MOD'!K200-' MOD'!K203-' MOD'!K207-' MOD'!K237</f>
        <v>13430373.91687531</v>
      </c>
      <c r="M123" s="662">
        <f>L123+' MOD'!L189-' MOD'!L200-' MOD'!L203-' MOD'!L207-' MOD'!L237</f>
        <v>13430373.91687531</v>
      </c>
      <c r="N123" s="662">
        <f>M123+' MOD'!M189-' MOD'!M200-' MOD'!M203-' MOD'!M207-' MOD'!M237</f>
        <v>13430373.91687531</v>
      </c>
      <c r="O123" s="662">
        <f>N123+' MOD'!N189-' MOD'!N200-' MOD'!N203-' MOD'!N207-' MOD'!N237</f>
        <v>13430373.91687531</v>
      </c>
      <c r="P123" s="662">
        <f>O123+' MOD'!O189-' MOD'!O200-' MOD'!O203-' MOD'!O207-' MOD'!O237</f>
        <v>13867283.166639708</v>
      </c>
      <c r="Q123" s="662">
        <f>P123+' MOD'!P189-' MOD'!P200-' MOD'!P203-' MOD'!P207-' MOD'!P237</f>
        <v>13867283.166639704</v>
      </c>
      <c r="R123" s="662">
        <f>Q123+' MOD'!Q189-' MOD'!Q200-' MOD'!Q203-' MOD'!Q207-' MOD'!Q237</f>
        <v>13867283.166639697</v>
      </c>
      <c r="S123" s="662">
        <f>R123+' MOD'!R189-' MOD'!R200-' MOD'!R203-' MOD'!R207-' MOD'!R237</f>
        <v>13867283.166639697</v>
      </c>
      <c r="T123" s="662">
        <f>S123+' MOD'!S189-' MOD'!S200-' MOD'!S203-' MOD'!S207-' MOD'!S237</f>
        <v>13867283.166639697</v>
      </c>
      <c r="U123" s="662">
        <f>T123+' MOD'!T189-' MOD'!T200-' MOD'!T203-' MOD'!T207-' MOD'!T237</f>
        <v>13867283.166639697</v>
      </c>
      <c r="V123" s="662">
        <f>U123+' MOD'!U189-' MOD'!U200-' MOD'!U203-' MOD'!U207-' MOD'!U237</f>
        <v>13867283.166639697</v>
      </c>
      <c r="W123" s="662">
        <f>V123+' MOD'!V189-' MOD'!V200-' MOD'!V203-' MOD'!V207-' MOD'!V237</f>
        <v>13867283.166639697</v>
      </c>
      <c r="X123" s="662">
        <f>W123+' MOD'!W189-' MOD'!W200-' MOD'!W203-' MOD'!W207-' MOD'!W237</f>
        <v>13867283.166639697</v>
      </c>
      <c r="Y123" s="662">
        <f>X123+' MOD'!X189-' MOD'!X200-' MOD'!X203-' MOD'!X207-' MOD'!X237</f>
        <v>13867283.166639697</v>
      </c>
      <c r="Z123" s="662">
        <f>Y123+' MOD'!Y189-' MOD'!Y200-' MOD'!Y203-' MOD'!Y207-' MOD'!Y237</f>
        <v>13867283.166639697</v>
      </c>
      <c r="AA123" s="662">
        <f>Z123+' MOD'!Z189-' MOD'!Z200-' MOD'!Z203-' MOD'!Z207-' MOD'!Z237</f>
        <v>13867283.166639697</v>
      </c>
      <c r="AB123" s="662">
        <f>AA123+' MOD'!AA189-' MOD'!AA200-' MOD'!AA203-' MOD'!AA207-' MOD'!AA237</f>
        <v>13657153.040538151</v>
      </c>
      <c r="AC123" s="662">
        <f>AB123+' MOD'!AB189-' MOD'!AB200-' MOD'!AB203-' MOD'!AB207-' MOD'!AB237</f>
        <v>13657153.040538158</v>
      </c>
      <c r="AD123" s="662">
        <f>AC123+' MOD'!AC189-' MOD'!AC200-' MOD'!AC203-' MOD'!AC207-' MOD'!AC237</f>
        <v>13657153.040538166</v>
      </c>
      <c r="AE123" s="662">
        <f>AD123+' MOD'!AD189-' MOD'!AD200-' MOD'!AD203-' MOD'!AD207-' MOD'!AD237</f>
        <v>13657153.040538173</v>
      </c>
      <c r="AF123" s="662">
        <f>AE123+' MOD'!AE189-' MOD'!AE200-' MOD'!AE203-' MOD'!AE207-' MOD'!AE237</f>
        <v>13657153.040538181</v>
      </c>
      <c r="AG123" s="662">
        <f>AF123+' MOD'!AF189-' MOD'!AF200-' MOD'!AF203-' MOD'!AF207-' MOD'!AF237</f>
        <v>13657153.040538188</v>
      </c>
      <c r="AH123" s="662">
        <f>AG123+' MOD'!AG189-' MOD'!AG200-' MOD'!AG203-' MOD'!AG207-' MOD'!AG237</f>
        <v>13657153.040538196</v>
      </c>
      <c r="AI123" s="662">
        <f>AH123+' MOD'!AH189-' MOD'!AH200-' MOD'!AH203-' MOD'!AH207-' MOD'!AH237</f>
        <v>13657153.040538203</v>
      </c>
      <c r="AJ123" s="662">
        <f>AI123+' MOD'!AI189-' MOD'!AI200-' MOD'!AI203-' MOD'!AI207-' MOD'!AI237</f>
        <v>13657153.04053821</v>
      </c>
      <c r="AK123" s="662">
        <f>AJ123+' MOD'!AJ189-' MOD'!AJ200-' MOD'!AJ203-' MOD'!AJ207-' MOD'!AJ237</f>
        <v>13657153.040538218</v>
      </c>
      <c r="AL123" s="662">
        <f>AK123+' MOD'!AK189-' MOD'!AK200-' MOD'!AK203-' MOD'!AK207-' MOD'!AK237</f>
        <v>13657153.040538225</v>
      </c>
      <c r="AM123" s="662">
        <f>AL123+' MOD'!AL189-' MOD'!AL200-' MOD'!AL203-' MOD'!AL207-' MOD'!AL237</f>
        <v>13657153.040538233</v>
      </c>
      <c r="AN123" s="662">
        <f>AM123+' MOD'!AM189-' MOD'!AM200-' MOD'!AM203-' MOD'!AM207-' MOD'!AM237</f>
        <v>14349570.699693523</v>
      </c>
      <c r="AO123" s="662">
        <f>AN123+' MOD'!AN189-' MOD'!AN200-' MOD'!AN203-' MOD'!AN207-' MOD'!AN237</f>
        <v>14349570.699693527</v>
      </c>
      <c r="AP123" s="662">
        <f>AO123+' MOD'!AO189-' MOD'!AO200-' MOD'!AO203-' MOD'!AO207-' MOD'!AO237</f>
        <v>14349570.699693535</v>
      </c>
      <c r="AQ123" s="662">
        <f>AP123+' MOD'!AP189-' MOD'!AP200-' MOD'!AP203-' MOD'!AP207-' MOD'!AP237</f>
        <v>14349570.699693542</v>
      </c>
      <c r="AR123" s="662">
        <f>AQ123+' MOD'!AQ189-' MOD'!AQ200-' MOD'!AQ203-' MOD'!AQ207-' MOD'!AQ237</f>
        <v>14349570.699693549</v>
      </c>
      <c r="AS123" s="662">
        <f>AR123+' MOD'!AR189-' MOD'!AR200-' MOD'!AR203-' MOD'!AR207-' MOD'!AR237</f>
        <v>14349570.699693557</v>
      </c>
      <c r="AT123" s="662">
        <f>AS123+' MOD'!AS189-' MOD'!AS200-' MOD'!AS203-' MOD'!AS207-' MOD'!AS237</f>
        <v>14349570.699693564</v>
      </c>
      <c r="AU123" s="662">
        <f>AT123+' MOD'!AT189-' MOD'!AT200-' MOD'!AT203-' MOD'!AT207-' MOD'!AT237</f>
        <v>14349570.699693572</v>
      </c>
      <c r="AV123" s="662">
        <f>AU123+' MOD'!AU189-' MOD'!AU200-' MOD'!AU203-' MOD'!AU207-' MOD'!AU237</f>
        <v>14349570.699693579</v>
      </c>
      <c r="AW123" s="662">
        <f>AV123+' MOD'!AV189-' MOD'!AV200-' MOD'!AV203-' MOD'!AV207-' MOD'!AV237</f>
        <v>14349570.699693587</v>
      </c>
      <c r="AX123" s="662">
        <f>AW123+' MOD'!AW189-' MOD'!AW200-' MOD'!AW203-' MOD'!AW207-' MOD'!AW237</f>
        <v>14349570.699693594</v>
      </c>
      <c r="AY123" s="662">
        <f>AX123+' MOD'!AX189-' MOD'!AX200-' MOD'!AX203-' MOD'!AX207-' MOD'!AX237</f>
        <v>14349570.699693602</v>
      </c>
      <c r="AZ123" s="662">
        <f>AY123+' MOD'!AY189-' MOD'!AY200-' MOD'!AY203-' MOD'!AY207-' MOD'!AY237</f>
        <v>17508928.12079712</v>
      </c>
      <c r="BA123" s="662">
        <f>AZ123+' MOD'!AZ189-' MOD'!AZ200-' MOD'!AZ203-' MOD'!AZ207-' MOD'!AZ237</f>
        <v>17508928.12079712</v>
      </c>
      <c r="BB123" s="662">
        <f>BA123+' MOD'!BA189-' MOD'!BA200-' MOD'!BA203-' MOD'!BA207-' MOD'!BA237</f>
        <v>17508928.12079712</v>
      </c>
      <c r="BC123" s="662">
        <f>BB123+' MOD'!BB189-' MOD'!BB200-' MOD'!BB203-' MOD'!BB207-' MOD'!BB237</f>
        <v>17508928.12079712</v>
      </c>
      <c r="BD123" s="662">
        <f>BC123+' MOD'!BC189-' MOD'!BC200-' MOD'!BC203-' MOD'!BC207-' MOD'!BC237</f>
        <v>17508928.12079712</v>
      </c>
      <c r="BE123" s="662">
        <f>BD123+' MOD'!BD189-' MOD'!BD200-' MOD'!BD203-' MOD'!BD207-' MOD'!BD237</f>
        <v>17508928.12079712</v>
      </c>
      <c r="BF123" s="662">
        <f>BE123+' MOD'!BE189-' MOD'!BE200-' MOD'!BE203-' MOD'!BE207-' MOD'!BE237</f>
        <v>17508928.12079712</v>
      </c>
      <c r="BG123" s="662">
        <f>BF123+' MOD'!BF189-' MOD'!BF200-' MOD'!BF203-' MOD'!BF207-' MOD'!BF237</f>
        <v>17508928.12079712</v>
      </c>
      <c r="BH123" s="662">
        <f>BG123+' MOD'!BG189-' MOD'!BG200-' MOD'!BG203-' MOD'!BG207-' MOD'!BG237</f>
        <v>17508928.12079712</v>
      </c>
      <c r="BI123" s="662">
        <f>BH123+' MOD'!BH189-' MOD'!BH200-' MOD'!BH203-' MOD'!BH207-' MOD'!BH237</f>
        <v>17508928.12079712</v>
      </c>
      <c r="BJ123" s="662">
        <f>BI123+' MOD'!BI189-' MOD'!BI200-' MOD'!BI203-' MOD'!BI207-' MOD'!BI237</f>
        <v>17508928.12079712</v>
      </c>
      <c r="BK123" s="662">
        <f>BJ123+' MOD'!BJ189-' MOD'!BJ200-' MOD'!BJ203-' MOD'!BJ207-' MOD'!BJ237</f>
        <v>17508928.12079712</v>
      </c>
      <c r="BL123" s="417">
        <f t="shared" si="42"/>
        <v>873759707.33452678</v>
      </c>
    </row>
    <row r="124" spans="1:64" x14ac:dyDescent="0.25">
      <c r="A124" s="959" t="s">
        <v>1278</v>
      </c>
      <c r="B124" s="169"/>
      <c r="C124" s="662">
        <v>0</v>
      </c>
      <c r="D124" s="662">
        <f>C124+' MOD'!C192-' MOD'!C241</f>
        <v>1203438.5230175001</v>
      </c>
      <c r="E124" s="662">
        <f>D124+' MOD'!D192-' MOD'!D241</f>
        <v>2406877.0460350001</v>
      </c>
      <c r="F124" s="662">
        <f>E124+' MOD'!E192-' MOD'!E241</f>
        <v>3610315.5690525002</v>
      </c>
      <c r="G124" s="662">
        <f>F124+' MOD'!F192-' MOD'!F241</f>
        <v>4813754.0920700002</v>
      </c>
      <c r="H124" s="662">
        <f>G124+' MOD'!G192-' MOD'!G241</f>
        <v>6017192.6150874998</v>
      </c>
      <c r="I124" s="662">
        <f>H124+' MOD'!H192-' MOD'!H241</f>
        <v>7220631.1381049994</v>
      </c>
      <c r="J124" s="662">
        <f>I124+' MOD'!I192-' MOD'!I241</f>
        <v>8424069.661122499</v>
      </c>
      <c r="K124" s="662">
        <f>J124+' MOD'!J192-' MOD'!J241</f>
        <v>9627508.1841399986</v>
      </c>
      <c r="L124" s="662">
        <f>K124+' MOD'!K192-' MOD'!K241</f>
        <v>10830946.707157498</v>
      </c>
      <c r="M124" s="662">
        <f>L124+' MOD'!L192-' MOD'!L241</f>
        <v>12034385.230174998</v>
      </c>
      <c r="N124" s="662">
        <f>M124+' MOD'!M192-' MOD'!M241</f>
        <v>13237823.753192497</v>
      </c>
      <c r="O124" s="662">
        <f>N124+' MOD'!N192-' MOD'!N241</f>
        <v>0</v>
      </c>
      <c r="P124" s="662">
        <f>O124+' MOD'!O192-' MOD'!O241</f>
        <v>1242588.0973691493</v>
      </c>
      <c r="Q124" s="662">
        <f>P124+' MOD'!P192-' MOD'!P241</f>
        <v>2485176.1947382987</v>
      </c>
      <c r="R124" s="662">
        <f>Q124+' MOD'!Q192-' MOD'!Q241</f>
        <v>3727764.292107448</v>
      </c>
      <c r="S124" s="662">
        <f>R124+' MOD'!R192-' MOD'!R241</f>
        <v>4970352.3894765973</v>
      </c>
      <c r="T124" s="662">
        <f>S124+' MOD'!S192-' MOD'!S241</f>
        <v>6212940.4868457466</v>
      </c>
      <c r="U124" s="662">
        <f>T124+' MOD'!T192-' MOD'!T241</f>
        <v>7455528.584214896</v>
      </c>
      <c r="V124" s="662">
        <f>U124+' MOD'!U192-' MOD'!U241</f>
        <v>8698116.6815840453</v>
      </c>
      <c r="W124" s="662">
        <f>V124+' MOD'!V192-' MOD'!V241</f>
        <v>9940704.7789531946</v>
      </c>
      <c r="X124" s="662">
        <f>W124+' MOD'!W192-' MOD'!W241</f>
        <v>11183292.876322344</v>
      </c>
      <c r="Y124" s="662">
        <f>X124+' MOD'!X192-' MOD'!X241</f>
        <v>12425880.973691493</v>
      </c>
      <c r="Z124" s="662">
        <f>Y124+' MOD'!Y192-' MOD'!Y241</f>
        <v>13668469.071060643</v>
      </c>
      <c r="AA124" s="662">
        <f>Z124+' MOD'!Z192-' MOD'!Z241</f>
        <v>0</v>
      </c>
      <c r="AB124" s="662">
        <f>AA124+' MOD'!AA192-' MOD'!AA241</f>
        <v>1223759.233023132</v>
      </c>
      <c r="AC124" s="662">
        <f>AB124+' MOD'!AB192-' MOD'!AB241</f>
        <v>2447518.4660462639</v>
      </c>
      <c r="AD124" s="662">
        <f>AC124+' MOD'!AC192-' MOD'!AC241</f>
        <v>3671277.6990693957</v>
      </c>
      <c r="AE124" s="662">
        <f>AD124+' MOD'!AD192-' MOD'!AD241</f>
        <v>4895036.9320925279</v>
      </c>
      <c r="AF124" s="662">
        <f>AE124+' MOD'!AE192-' MOD'!AE241</f>
        <v>6118796.1651156601</v>
      </c>
      <c r="AG124" s="662">
        <f>AF124+' MOD'!AF192-' MOD'!AF241</f>
        <v>7342555.3981387923</v>
      </c>
      <c r="AH124" s="662">
        <f>AG124+' MOD'!AG192-' MOD'!AG241</f>
        <v>8566314.6311619245</v>
      </c>
      <c r="AI124" s="662">
        <f>AH124+' MOD'!AH192-' MOD'!AH241</f>
        <v>9790073.8641850557</v>
      </c>
      <c r="AJ124" s="662">
        <f>AI124+' MOD'!AI192-' MOD'!AI241</f>
        <v>11013833.097208187</v>
      </c>
      <c r="AK124" s="662">
        <f>AJ124+' MOD'!AJ192-' MOD'!AJ241</f>
        <v>12237592.330231318</v>
      </c>
      <c r="AL124" s="662">
        <f>AK124+' MOD'!AK192-' MOD'!AK241</f>
        <v>13461351.56325445</v>
      </c>
      <c r="AM124" s="662">
        <f>AL124+' MOD'!AL192-' MOD'!AL241</f>
        <v>0</v>
      </c>
      <c r="AN124" s="662">
        <f>AM124+' MOD'!AM192-' MOD'!AM241</f>
        <v>1285803.8261374047</v>
      </c>
      <c r="AO124" s="662">
        <f>AN124+' MOD'!AN192-' MOD'!AN241</f>
        <v>2571607.6522748093</v>
      </c>
      <c r="AP124" s="662">
        <f>AO124+' MOD'!AO192-' MOD'!AO241</f>
        <v>3857411.4784122137</v>
      </c>
      <c r="AQ124" s="662">
        <f>AP124+' MOD'!AP192-' MOD'!AP241</f>
        <v>5143215.3045496186</v>
      </c>
      <c r="AR124" s="662">
        <f>AQ124+' MOD'!AQ192-' MOD'!AQ241</f>
        <v>6429019.1306870235</v>
      </c>
      <c r="AS124" s="662">
        <f>AR124+' MOD'!AR192-' MOD'!AR241</f>
        <v>7714822.9568244284</v>
      </c>
      <c r="AT124" s="662">
        <f>AS124+' MOD'!AS192-' MOD'!AS241</f>
        <v>9000626.7829618324</v>
      </c>
      <c r="AU124" s="662">
        <f>AT124+' MOD'!AT192-' MOD'!AT241</f>
        <v>10286430.609099237</v>
      </c>
      <c r="AV124" s="662">
        <f>AU124+' MOD'!AU192-' MOD'!AU241</f>
        <v>11572234.435236642</v>
      </c>
      <c r="AW124" s="662">
        <f>AV124+' MOD'!AV192-' MOD'!AV241</f>
        <v>12858038.261374047</v>
      </c>
      <c r="AX124" s="662">
        <f>AW124+' MOD'!AW192-' MOD'!AW241</f>
        <v>14143842.087511452</v>
      </c>
      <c r="AY124" s="662">
        <f>AX124+' MOD'!AX192-' MOD'!AX241</f>
        <v>0</v>
      </c>
      <c r="AZ124" s="662">
        <f>AY124+' MOD'!AY192-' MOD'!AY241</f>
        <v>1564807.5856750906</v>
      </c>
      <c r="BA124" s="662">
        <f>AZ124+' MOD'!AZ192-' MOD'!AZ241</f>
        <v>3129615.1713501811</v>
      </c>
      <c r="BB124" s="662">
        <f>BA124+' MOD'!BA192-' MOD'!BA241</f>
        <v>4694422.7570252717</v>
      </c>
      <c r="BC124" s="662">
        <f>BB124+' MOD'!BB192-' MOD'!BB241</f>
        <v>6259230.3427003622</v>
      </c>
      <c r="BD124" s="662">
        <f>BC124+' MOD'!BC192-' MOD'!BC241</f>
        <v>7824037.9283754528</v>
      </c>
      <c r="BE124" s="662">
        <f>BD124+' MOD'!BD192-' MOD'!BD241</f>
        <v>9388845.5140505433</v>
      </c>
      <c r="BF124" s="662">
        <f>BE124+' MOD'!BE192-' MOD'!BE241</f>
        <v>10953653.099725634</v>
      </c>
      <c r="BG124" s="662">
        <f>BF124+' MOD'!BF192-' MOD'!BF241</f>
        <v>12518460.685400724</v>
      </c>
      <c r="BH124" s="662">
        <f>BG124+' MOD'!BG192-' MOD'!BG241</f>
        <v>14083268.271075815</v>
      </c>
      <c r="BI124" s="662">
        <f>BH124+' MOD'!BH192-' MOD'!BH241</f>
        <v>15648075.856750906</v>
      </c>
      <c r="BJ124" s="662">
        <f>BI124+' MOD'!BI192-' MOD'!BI241</f>
        <v>17212883.442425996</v>
      </c>
      <c r="BK124" s="662">
        <f>BJ124+' MOD'!BJ192-' MOD'!BJ241</f>
        <v>0</v>
      </c>
      <c r="BL124" s="417">
        <f t="shared" si="42"/>
        <v>430346219.50467038</v>
      </c>
    </row>
    <row r="125" spans="1:64" x14ac:dyDescent="0.25">
      <c r="A125" s="959" t="s">
        <v>214</v>
      </c>
      <c r="B125" s="169"/>
      <c r="C125" s="662">
        <v>0</v>
      </c>
      <c r="D125" s="662">
        <f>C125+' MOD'!C194-' MOD'!C242</f>
        <v>1819599.04680246</v>
      </c>
      <c r="E125" s="662">
        <f>D125+' MOD'!D194-' MOD'!D242</f>
        <v>1819599.04680246</v>
      </c>
      <c r="F125" s="662">
        <f>E125+' MOD'!E194-' MOD'!E242</f>
        <v>1819599.04680246</v>
      </c>
      <c r="G125" s="662">
        <f>F125+' MOD'!F194-' MOD'!F242</f>
        <v>1819599.04680246</v>
      </c>
      <c r="H125" s="662">
        <f>G125+' MOD'!G194-' MOD'!G242</f>
        <v>1819599.04680246</v>
      </c>
      <c r="I125" s="662">
        <f>H125+' MOD'!H194-' MOD'!H242</f>
        <v>1819599.04680246</v>
      </c>
      <c r="J125" s="662">
        <f>I125+' MOD'!I194-' MOD'!I242</f>
        <v>1819599.04680246</v>
      </c>
      <c r="K125" s="662">
        <f>J125+' MOD'!J194-' MOD'!J242</f>
        <v>1819599.04680246</v>
      </c>
      <c r="L125" s="662">
        <f>K125+' MOD'!K194-' MOD'!K242</f>
        <v>1819599.04680246</v>
      </c>
      <c r="M125" s="662">
        <f>L125+' MOD'!L194-' MOD'!L242</f>
        <v>1819599.04680246</v>
      </c>
      <c r="N125" s="662">
        <f>M125+' MOD'!M194-' MOD'!M242</f>
        <v>1819599.04680246</v>
      </c>
      <c r="O125" s="662">
        <f>N125+' MOD'!N194-' MOD'!N242</f>
        <v>1819599.04680246</v>
      </c>
      <c r="P125" s="662">
        <f>O125+' MOD'!O194-' MOD'!O242</f>
        <v>1878793.2032221539</v>
      </c>
      <c r="Q125" s="662">
        <f>P125+' MOD'!P194-' MOD'!P242</f>
        <v>1878793.2032221537</v>
      </c>
      <c r="R125" s="662">
        <f>Q125+' MOD'!Q194-' MOD'!Q242</f>
        <v>1878793.2032221537</v>
      </c>
      <c r="S125" s="662">
        <f>R125+' MOD'!R194-' MOD'!R242</f>
        <v>1878793.2032221537</v>
      </c>
      <c r="T125" s="662">
        <f>S125+' MOD'!S194-' MOD'!S242</f>
        <v>1878793.2032221537</v>
      </c>
      <c r="U125" s="662">
        <f>T125+' MOD'!T194-' MOD'!T242</f>
        <v>1878793.2032221537</v>
      </c>
      <c r="V125" s="662">
        <f>U125+' MOD'!U194-' MOD'!U242</f>
        <v>1878793.2032221537</v>
      </c>
      <c r="W125" s="662">
        <f>V125+' MOD'!V194-' MOD'!V242</f>
        <v>1878793.2032221537</v>
      </c>
      <c r="X125" s="662">
        <f>W125+' MOD'!W194-' MOD'!W242</f>
        <v>1878793.2032221537</v>
      </c>
      <c r="Y125" s="662">
        <f>X125+' MOD'!X194-' MOD'!X242</f>
        <v>1878793.2032221537</v>
      </c>
      <c r="Z125" s="662">
        <f>Y125+' MOD'!Y194-' MOD'!Y242</f>
        <v>1878793.2032221537</v>
      </c>
      <c r="AA125" s="662">
        <f>Z125+' MOD'!Z194-' MOD'!Z242</f>
        <v>1878793.2032221537</v>
      </c>
      <c r="AB125" s="662">
        <f>AA125+' MOD'!AA194-' MOD'!AA242</f>
        <v>1850323.9603309752</v>
      </c>
      <c r="AC125" s="662">
        <f>AB125+' MOD'!AB194-' MOD'!AB242</f>
        <v>1850323.960330975</v>
      </c>
      <c r="AD125" s="662">
        <f>AC125+' MOD'!AC194-' MOD'!AC242</f>
        <v>1850323.960330975</v>
      </c>
      <c r="AE125" s="662">
        <f>AD125+' MOD'!AD194-' MOD'!AD242</f>
        <v>1850323.960330975</v>
      </c>
      <c r="AF125" s="662">
        <f>AE125+' MOD'!AE194-' MOD'!AE242</f>
        <v>1850323.960330975</v>
      </c>
      <c r="AG125" s="662">
        <f>AF125+' MOD'!AF194-' MOD'!AF242</f>
        <v>1850323.960330975</v>
      </c>
      <c r="AH125" s="662">
        <f>AG125+' MOD'!AG194-' MOD'!AG242</f>
        <v>1850323.960330975</v>
      </c>
      <c r="AI125" s="662">
        <f>AH125+' MOD'!AH194-' MOD'!AH242</f>
        <v>1850323.960330975</v>
      </c>
      <c r="AJ125" s="662">
        <f>AI125+' MOD'!AI194-' MOD'!AI242</f>
        <v>1850323.960330975</v>
      </c>
      <c r="AK125" s="662">
        <f>AJ125+' MOD'!AJ194-' MOD'!AJ242</f>
        <v>1850323.960330975</v>
      </c>
      <c r="AL125" s="662">
        <f>AK125+' MOD'!AK194-' MOD'!AK242</f>
        <v>1850323.960330975</v>
      </c>
      <c r="AM125" s="662">
        <f>AL125+' MOD'!AL194-' MOD'!AL242</f>
        <v>1850323.960330975</v>
      </c>
      <c r="AN125" s="662">
        <f>AM125+' MOD'!AM194-' MOD'!AM242</f>
        <v>1944135.3851197555</v>
      </c>
      <c r="AO125" s="662">
        <f>AN125+' MOD'!AN194-' MOD'!AN242</f>
        <v>1944135.3851197558</v>
      </c>
      <c r="AP125" s="662">
        <f>AO125+' MOD'!AO194-' MOD'!AO242</f>
        <v>1944135.3851197558</v>
      </c>
      <c r="AQ125" s="662">
        <f>AP125+' MOD'!AP194-' MOD'!AP242</f>
        <v>1944135.3851197558</v>
      </c>
      <c r="AR125" s="662">
        <f>AQ125+' MOD'!AQ194-' MOD'!AQ242</f>
        <v>1944135.3851197558</v>
      </c>
      <c r="AS125" s="662">
        <f>AR125+' MOD'!AR194-' MOD'!AR242</f>
        <v>1944135.3851197558</v>
      </c>
      <c r="AT125" s="662">
        <f>AS125+' MOD'!AS194-' MOD'!AS242</f>
        <v>1944135.3851197558</v>
      </c>
      <c r="AU125" s="662">
        <f>AT125+' MOD'!AT194-' MOD'!AT242</f>
        <v>1944135.3851197558</v>
      </c>
      <c r="AV125" s="662">
        <f>AU125+' MOD'!AU194-' MOD'!AU242</f>
        <v>1944135.3851197558</v>
      </c>
      <c r="AW125" s="662">
        <f>AV125+' MOD'!AV194-' MOD'!AV242</f>
        <v>1944135.3851197558</v>
      </c>
      <c r="AX125" s="662">
        <f>AW125+' MOD'!AW194-' MOD'!AW242</f>
        <v>1944135.3851197558</v>
      </c>
      <c r="AY125" s="662">
        <f>AX125+' MOD'!AX194-' MOD'!AX242</f>
        <v>1944135.3851197558</v>
      </c>
      <c r="AZ125" s="662">
        <f>AY125+' MOD'!AY194-' MOD'!AY242</f>
        <v>2283773.2331474293</v>
      </c>
      <c r="BA125" s="662">
        <f>AZ125+' MOD'!AZ194-' MOD'!AZ242</f>
        <v>2283773.2331474293</v>
      </c>
      <c r="BB125" s="662">
        <f>BA125+' MOD'!BA194-' MOD'!BA242</f>
        <v>2283773.2331474293</v>
      </c>
      <c r="BC125" s="662">
        <f>BB125+' MOD'!BB194-' MOD'!BB242</f>
        <v>2283773.2331474293</v>
      </c>
      <c r="BD125" s="662">
        <f>BC125+' MOD'!BC194-' MOD'!BC242</f>
        <v>2283773.2331474293</v>
      </c>
      <c r="BE125" s="662">
        <f>BD125+' MOD'!BD194-' MOD'!BD242</f>
        <v>2283773.2331474293</v>
      </c>
      <c r="BF125" s="662">
        <f>BE125+' MOD'!BE194-' MOD'!BE242</f>
        <v>2283773.2331474293</v>
      </c>
      <c r="BG125" s="662">
        <f>BF125+' MOD'!BF194-' MOD'!BF242</f>
        <v>2283773.2331474293</v>
      </c>
      <c r="BH125" s="662">
        <f>BG125+' MOD'!BG194-' MOD'!BG242</f>
        <v>2283773.2331474293</v>
      </c>
      <c r="BI125" s="662">
        <f>BH125+' MOD'!BH194-' MOD'!BH242</f>
        <v>2283773.2331474293</v>
      </c>
      <c r="BJ125" s="662">
        <f>BI125+' MOD'!BI194-' MOD'!BI242</f>
        <v>2283773.2331474293</v>
      </c>
      <c r="BK125" s="662">
        <f>BJ125+' MOD'!BJ194-' MOD'!BJ242</f>
        <v>2283773.2331474293</v>
      </c>
      <c r="BL125" s="417">
        <f t="shared" si="42"/>
        <v>117319497.94347326</v>
      </c>
    </row>
    <row r="126" spans="1:64" x14ac:dyDescent="0.25">
      <c r="A126" s="959" t="s">
        <v>215</v>
      </c>
      <c r="B126" s="169"/>
      <c r="C126" s="662">
        <v>0</v>
      </c>
      <c r="D126" s="662">
        <f>C126+' MOD'!C198-' MOD'!B243</f>
        <v>0</v>
      </c>
      <c r="E126" s="662">
        <f>D126+' MOD'!D198-' MOD'!C243</f>
        <v>0</v>
      </c>
      <c r="F126" s="662">
        <f>E126+' MOD'!E198-' MOD'!D243</f>
        <v>0</v>
      </c>
      <c r="G126" s="662">
        <f>F126+' MOD'!F198-' MOD'!E243</f>
        <v>0</v>
      </c>
      <c r="H126" s="662">
        <f>G126+' MOD'!G198-' MOD'!F243</f>
        <v>0</v>
      </c>
      <c r="I126" s="662">
        <f>H126+' MOD'!H198-' MOD'!G243</f>
        <v>0</v>
      </c>
      <c r="J126" s="662">
        <f>I126+' MOD'!I198-' MOD'!H243</f>
        <v>0</v>
      </c>
      <c r="K126" s="662">
        <f>J126+' MOD'!J198-' MOD'!I243</f>
        <v>0</v>
      </c>
      <c r="L126" s="662">
        <f>K126+' MOD'!K198-' MOD'!J243</f>
        <v>0</v>
      </c>
      <c r="M126" s="662">
        <f>L126+' MOD'!L198-' MOD'!K243</f>
        <v>0</v>
      </c>
      <c r="N126" s="662">
        <f>M126+' MOD'!M198-' MOD'!L243</f>
        <v>0</v>
      </c>
      <c r="O126" s="662">
        <f>N126+' MOD'!N198-' MOD'!M243</f>
        <v>0</v>
      </c>
      <c r="P126" s="662">
        <f>O126+' MOD'!O198-' MOD'!N243</f>
        <v>0</v>
      </c>
      <c r="Q126" s="662">
        <f>P126+' MOD'!P198-' MOD'!O243</f>
        <v>0</v>
      </c>
      <c r="R126" s="662">
        <f>Q126+' MOD'!Q198-' MOD'!P243</f>
        <v>0</v>
      </c>
      <c r="S126" s="662">
        <f>R126+' MOD'!R198-' MOD'!Q243</f>
        <v>0</v>
      </c>
      <c r="T126" s="662">
        <f>S126+' MOD'!S198-' MOD'!R243</f>
        <v>0</v>
      </c>
      <c r="U126" s="662">
        <f>T126+' MOD'!T198-' MOD'!S243</f>
        <v>0</v>
      </c>
      <c r="V126" s="662">
        <f>U126+' MOD'!U198-' MOD'!T243</f>
        <v>0</v>
      </c>
      <c r="W126" s="662">
        <f>V126+' MOD'!V198-' MOD'!U243</f>
        <v>0</v>
      </c>
      <c r="X126" s="662">
        <f>W126+' MOD'!W198-' MOD'!V243</f>
        <v>0</v>
      </c>
      <c r="Y126" s="662">
        <f>X126+' MOD'!X198-' MOD'!W243</f>
        <v>0</v>
      </c>
      <c r="Z126" s="662">
        <f>Y126+' MOD'!Y198-' MOD'!X243</f>
        <v>0</v>
      </c>
      <c r="AA126" s="662">
        <f>Z126+' MOD'!Z198-' MOD'!Y243</f>
        <v>0</v>
      </c>
      <c r="AB126" s="662">
        <f>AA126+' MOD'!AA198-' MOD'!Z243</f>
        <v>0</v>
      </c>
      <c r="AC126" s="662">
        <f>AB126+' MOD'!AB198-' MOD'!AA243</f>
        <v>0</v>
      </c>
      <c r="AD126" s="662">
        <f>AC126+' MOD'!AC198-' MOD'!AB243</f>
        <v>0</v>
      </c>
      <c r="AE126" s="662">
        <f>AD126+' MOD'!AD198-' MOD'!AC243</f>
        <v>0</v>
      </c>
      <c r="AF126" s="662">
        <f>AE126+' MOD'!AE198-' MOD'!AD243</f>
        <v>0</v>
      </c>
      <c r="AG126" s="662">
        <f>AF126+' MOD'!AF198-' MOD'!AE243</f>
        <v>0</v>
      </c>
      <c r="AH126" s="662">
        <f>AG126+' MOD'!AG198-' MOD'!AF243</f>
        <v>0</v>
      </c>
      <c r="AI126" s="662">
        <f>AH126+' MOD'!AH198-' MOD'!AG243</f>
        <v>0</v>
      </c>
      <c r="AJ126" s="662">
        <f>AI126+' MOD'!AI198-' MOD'!AH243</f>
        <v>0</v>
      </c>
      <c r="AK126" s="662">
        <f>AJ126+' MOD'!AJ198-' MOD'!AI243</f>
        <v>0</v>
      </c>
      <c r="AL126" s="662">
        <f>AK126+' MOD'!AK198-' MOD'!AJ243</f>
        <v>0</v>
      </c>
      <c r="AM126" s="662">
        <f>AL126+' MOD'!AL198-' MOD'!AK243</f>
        <v>0</v>
      </c>
      <c r="AN126" s="662">
        <f>AM126+' MOD'!AM198-' MOD'!AL243</f>
        <v>0</v>
      </c>
      <c r="AO126" s="662">
        <f>AN126+' MOD'!AN198-' MOD'!AM243</f>
        <v>0</v>
      </c>
      <c r="AP126" s="662">
        <f>AO126+' MOD'!AO198-' MOD'!AN243</f>
        <v>0</v>
      </c>
      <c r="AQ126" s="662">
        <f>AP126+' MOD'!AP198-' MOD'!AO243</f>
        <v>0</v>
      </c>
      <c r="AR126" s="662">
        <f>AQ126+' MOD'!AQ198-' MOD'!AP243</f>
        <v>0</v>
      </c>
      <c r="AS126" s="662">
        <f>AR126+' MOD'!AR198-' MOD'!AQ243</f>
        <v>0</v>
      </c>
      <c r="AT126" s="662">
        <f>AS126+' MOD'!AS198-' MOD'!AR243</f>
        <v>0</v>
      </c>
      <c r="AU126" s="662">
        <f>AT126+' MOD'!AT198-' MOD'!AS243</f>
        <v>0</v>
      </c>
      <c r="AV126" s="662">
        <f>AU126+' MOD'!AU198-' MOD'!AT243</f>
        <v>0</v>
      </c>
      <c r="AW126" s="662">
        <f>AV126+' MOD'!AV198-' MOD'!AU243</f>
        <v>0</v>
      </c>
      <c r="AX126" s="662">
        <f>AW126+' MOD'!AW198-' MOD'!AV243</f>
        <v>0</v>
      </c>
      <c r="AY126" s="662">
        <f>AX126+' MOD'!AX198-' MOD'!AW243</f>
        <v>0</v>
      </c>
      <c r="AZ126" s="662">
        <f>AY126+' MOD'!AY198-' MOD'!AX243</f>
        <v>0</v>
      </c>
      <c r="BA126" s="662">
        <f>AZ126+' MOD'!AZ198-' MOD'!AY243</f>
        <v>0</v>
      </c>
      <c r="BB126" s="662">
        <f>BA126+' MOD'!BA198-' MOD'!AZ243</f>
        <v>0</v>
      </c>
      <c r="BC126" s="662">
        <f>BB126+' MOD'!BB198-' MOD'!BA243</f>
        <v>0</v>
      </c>
      <c r="BD126" s="662">
        <f>BC126+' MOD'!BC198-' MOD'!BB243</f>
        <v>0</v>
      </c>
      <c r="BE126" s="662">
        <f>BD126+' MOD'!BD198-' MOD'!BC243</f>
        <v>0</v>
      </c>
      <c r="BF126" s="662">
        <f>BE126+' MOD'!BE198-' MOD'!BD243</f>
        <v>0</v>
      </c>
      <c r="BG126" s="662">
        <f>BF126+' MOD'!BF198-' MOD'!BE243</f>
        <v>0</v>
      </c>
      <c r="BH126" s="662">
        <f>BG126+' MOD'!BG198-' MOD'!BF243</f>
        <v>0</v>
      </c>
      <c r="BI126" s="662">
        <f>BH126+' MOD'!BH198-' MOD'!BG243</f>
        <v>0</v>
      </c>
      <c r="BJ126" s="662">
        <f>BI126+' MOD'!BI198-' MOD'!BH243</f>
        <v>0</v>
      </c>
      <c r="BK126" s="662">
        <f>BJ126+' MOD'!BJ198-' MOD'!BI243</f>
        <v>0</v>
      </c>
      <c r="BL126" s="417">
        <f t="shared" si="42"/>
        <v>0</v>
      </c>
    </row>
    <row r="127" spans="1:64" x14ac:dyDescent="0.25">
      <c r="A127" s="959" t="s">
        <v>216</v>
      </c>
      <c r="B127" s="169"/>
      <c r="C127" s="662">
        <v>0</v>
      </c>
      <c r="D127" s="662">
        <f>C127+' MOD'!C201-' MOD'!C244</f>
        <v>3234842.7498710402</v>
      </c>
      <c r="E127" s="662">
        <f>D127+' MOD'!D201-' MOD'!D244</f>
        <v>3234842.7498710402</v>
      </c>
      <c r="F127" s="662">
        <f>E127+' MOD'!E201-' MOD'!E244</f>
        <v>3234842.7498710402</v>
      </c>
      <c r="G127" s="662">
        <f>F127+' MOD'!F201-' MOD'!F244</f>
        <v>3234842.7498710402</v>
      </c>
      <c r="H127" s="662">
        <f>G127+' MOD'!G201-' MOD'!G244</f>
        <v>3234842.7498710402</v>
      </c>
      <c r="I127" s="662">
        <f>H127+' MOD'!H201-' MOD'!H244</f>
        <v>3234842.7498710402</v>
      </c>
      <c r="J127" s="662">
        <f>I127+' MOD'!I201-' MOD'!I244</f>
        <v>3234842.7498710402</v>
      </c>
      <c r="K127" s="662">
        <f>J127+' MOD'!J201-' MOD'!J244</f>
        <v>3234842.7498710402</v>
      </c>
      <c r="L127" s="662">
        <f>K127+' MOD'!K201-' MOD'!K244</f>
        <v>3234842.7498710402</v>
      </c>
      <c r="M127" s="662">
        <f>L127+' MOD'!L201-' MOD'!L244</f>
        <v>3234842.7498710402</v>
      </c>
      <c r="N127" s="662">
        <f>M127+' MOD'!M201-' MOD'!M244</f>
        <v>3234842.7498710402</v>
      </c>
      <c r="O127" s="662">
        <f>N127+' MOD'!N201-' MOD'!N244</f>
        <v>3234842.7498710402</v>
      </c>
      <c r="P127" s="662">
        <f>O127+' MOD'!O201-' MOD'!O244</f>
        <v>3340076.805728273</v>
      </c>
      <c r="Q127" s="662">
        <f>P127+' MOD'!P201-' MOD'!P244</f>
        <v>3340076.8057282735</v>
      </c>
      <c r="R127" s="662">
        <f>Q127+' MOD'!Q201-' MOD'!Q244</f>
        <v>3340076.8057282735</v>
      </c>
      <c r="S127" s="662">
        <f>R127+' MOD'!R201-' MOD'!R244</f>
        <v>3340076.8057282735</v>
      </c>
      <c r="T127" s="662">
        <f>S127+' MOD'!S201-' MOD'!S244</f>
        <v>3340076.8057282735</v>
      </c>
      <c r="U127" s="662">
        <f>T127+' MOD'!T201-' MOD'!T244</f>
        <v>3340076.8057282735</v>
      </c>
      <c r="V127" s="662">
        <f>U127+' MOD'!U201-' MOD'!U244</f>
        <v>3340076.8057282735</v>
      </c>
      <c r="W127" s="662">
        <f>V127+' MOD'!V201-' MOD'!V244</f>
        <v>3340076.8057282735</v>
      </c>
      <c r="X127" s="662">
        <f>W127+' MOD'!W201-' MOD'!W244</f>
        <v>3340076.8057282735</v>
      </c>
      <c r="Y127" s="662">
        <f>X127+' MOD'!X201-' MOD'!X244</f>
        <v>3340076.8057282735</v>
      </c>
      <c r="Z127" s="662">
        <f>Y127+' MOD'!Y201-' MOD'!Y244</f>
        <v>3340076.8057282735</v>
      </c>
      <c r="AA127" s="662">
        <f>Z127+' MOD'!Z201-' MOD'!Z244</f>
        <v>3340076.8057282735</v>
      </c>
      <c r="AB127" s="662">
        <f>AA127+' MOD'!AA201-' MOD'!AA244</f>
        <v>3289464.8183661792</v>
      </c>
      <c r="AC127" s="662">
        <f>AB127+' MOD'!AB201-' MOD'!AB244</f>
        <v>3289464.8183661797</v>
      </c>
      <c r="AD127" s="662">
        <f>AC127+' MOD'!AC201-' MOD'!AC244</f>
        <v>3289464.8183661797</v>
      </c>
      <c r="AE127" s="662">
        <f>AD127+' MOD'!AD201-' MOD'!AD244</f>
        <v>3289464.8183661797</v>
      </c>
      <c r="AF127" s="662">
        <f>AE127+' MOD'!AE201-' MOD'!AE244</f>
        <v>3289464.8183661797</v>
      </c>
      <c r="AG127" s="662">
        <f>AF127+' MOD'!AF201-' MOD'!AF244</f>
        <v>3289464.8183661797</v>
      </c>
      <c r="AH127" s="662">
        <f>AG127+' MOD'!AG201-' MOD'!AG244</f>
        <v>3289464.8183661797</v>
      </c>
      <c r="AI127" s="662">
        <f>AH127+' MOD'!AH201-' MOD'!AH244</f>
        <v>3289464.8183661797</v>
      </c>
      <c r="AJ127" s="662">
        <f>AI127+' MOD'!AI201-' MOD'!AI244</f>
        <v>3289464.8183661797</v>
      </c>
      <c r="AK127" s="662">
        <f>AJ127+' MOD'!AJ201-' MOD'!AJ244</f>
        <v>3289464.8183661797</v>
      </c>
      <c r="AL127" s="662">
        <f>AK127+' MOD'!AK201-' MOD'!AK244</f>
        <v>3289464.8183661797</v>
      </c>
      <c r="AM127" s="662">
        <f>AL127+' MOD'!AL201-' MOD'!AL244</f>
        <v>3289464.8183661797</v>
      </c>
      <c r="AN127" s="662">
        <f>AM127+' MOD'!AM201-' MOD'!AM244</f>
        <v>3456240.6846573451</v>
      </c>
      <c r="AO127" s="662">
        <f>AN127+' MOD'!AN201-' MOD'!AN244</f>
        <v>3456240.6846573455</v>
      </c>
      <c r="AP127" s="662">
        <f>AO127+' MOD'!AO201-' MOD'!AO244</f>
        <v>3456240.6846573455</v>
      </c>
      <c r="AQ127" s="662">
        <f>AP127+' MOD'!AP201-' MOD'!AP244</f>
        <v>3456240.6846573455</v>
      </c>
      <c r="AR127" s="662">
        <f>AQ127+' MOD'!AQ201-' MOD'!AQ244</f>
        <v>3456240.6846573455</v>
      </c>
      <c r="AS127" s="662">
        <f>AR127+' MOD'!AR201-' MOD'!AR244</f>
        <v>3456240.6846573455</v>
      </c>
      <c r="AT127" s="662">
        <f>AS127+' MOD'!AS201-' MOD'!AS244</f>
        <v>3456240.6846573455</v>
      </c>
      <c r="AU127" s="662">
        <f>AT127+' MOD'!AT201-' MOD'!AT244</f>
        <v>3456240.6846573455</v>
      </c>
      <c r="AV127" s="662">
        <f>AU127+' MOD'!AU201-' MOD'!AU244</f>
        <v>3456240.6846573455</v>
      </c>
      <c r="AW127" s="662">
        <f>AV127+' MOD'!AV201-' MOD'!AV244</f>
        <v>3456240.6846573455</v>
      </c>
      <c r="AX127" s="662">
        <f>AW127+' MOD'!AW201-' MOD'!AW244</f>
        <v>3456240.6846573455</v>
      </c>
      <c r="AY127" s="662">
        <f>AX127+' MOD'!AX201-' MOD'!AX244</f>
        <v>3456240.6846573455</v>
      </c>
      <c r="AZ127" s="662">
        <f>AY127+' MOD'!AY201-' MOD'!AY244</f>
        <v>4060041.3033732101</v>
      </c>
      <c r="BA127" s="662">
        <f>AZ127+' MOD'!AZ201-' MOD'!AZ244</f>
        <v>4060041.3033732101</v>
      </c>
      <c r="BB127" s="662">
        <f>BA127+' MOD'!BA201-' MOD'!BA244</f>
        <v>4060041.3033732101</v>
      </c>
      <c r="BC127" s="662">
        <f>BB127+' MOD'!BB201-' MOD'!BB244</f>
        <v>4060041.3033732101</v>
      </c>
      <c r="BD127" s="662">
        <f>BC127+' MOD'!BC201-' MOD'!BC244</f>
        <v>4060041.3033732101</v>
      </c>
      <c r="BE127" s="662">
        <f>BD127+' MOD'!BD201-' MOD'!BD244</f>
        <v>4060041.3033732101</v>
      </c>
      <c r="BF127" s="662">
        <f>BE127+' MOD'!BE201-' MOD'!BE244</f>
        <v>4060041.3033732101</v>
      </c>
      <c r="BG127" s="662">
        <f>BF127+' MOD'!BF201-' MOD'!BF244</f>
        <v>4060041.3033732101</v>
      </c>
      <c r="BH127" s="662">
        <f>BG127+' MOD'!BG201-' MOD'!BG244</f>
        <v>4060041.3033732101</v>
      </c>
      <c r="BI127" s="662">
        <f>BH127+' MOD'!BH201-' MOD'!BH244</f>
        <v>4060041.3033732101</v>
      </c>
      <c r="BJ127" s="662">
        <f>BI127+' MOD'!BI201-' MOD'!BI244</f>
        <v>4060041.3033732101</v>
      </c>
      <c r="BK127" s="662">
        <f>BJ127+' MOD'!BJ201-' MOD'!BJ244</f>
        <v>4060041.3033732101</v>
      </c>
      <c r="BL127" s="417">
        <f t="shared" si="42"/>
        <v>208567996.34395266</v>
      </c>
    </row>
    <row r="128" spans="1:64" x14ac:dyDescent="0.25">
      <c r="A128" s="959" t="s">
        <v>217</v>
      </c>
      <c r="B128" s="169"/>
      <c r="C128" s="662">
        <v>0</v>
      </c>
      <c r="D128" s="662">
        <f>C128+' MOD'!C205-' MOD'!B246</f>
        <v>0</v>
      </c>
      <c r="E128" s="662">
        <f>D128+' MOD'!D205-' MOD'!C246</f>
        <v>0</v>
      </c>
      <c r="F128" s="662">
        <f>E128+' MOD'!E205-' MOD'!D246</f>
        <v>0</v>
      </c>
      <c r="G128" s="662">
        <f>F128+' MOD'!F205-' MOD'!E246</f>
        <v>0</v>
      </c>
      <c r="H128" s="662">
        <f>G128+' MOD'!G205-' MOD'!F246</f>
        <v>0</v>
      </c>
      <c r="I128" s="662">
        <f>H128+' MOD'!H205-' MOD'!G246</f>
        <v>0</v>
      </c>
      <c r="J128" s="662">
        <f>I128+' MOD'!I205-' MOD'!H246</f>
        <v>0</v>
      </c>
      <c r="K128" s="662">
        <f>J128+' MOD'!J205-' MOD'!I246</f>
        <v>0</v>
      </c>
      <c r="L128" s="662">
        <f>K128+' MOD'!K205-' MOD'!J246</f>
        <v>0</v>
      </c>
      <c r="M128" s="662">
        <f>L128+' MOD'!L205-' MOD'!K246</f>
        <v>0</v>
      </c>
      <c r="N128" s="662">
        <f>M128+' MOD'!M205-' MOD'!L246</f>
        <v>0</v>
      </c>
      <c r="O128" s="662">
        <f>N128+' MOD'!N205-' MOD'!M246</f>
        <v>0</v>
      </c>
      <c r="P128" s="662">
        <f>O128+' MOD'!O205-' MOD'!N246</f>
        <v>0</v>
      </c>
      <c r="Q128" s="662">
        <f>P128+' MOD'!P205-' MOD'!O246</f>
        <v>0</v>
      </c>
      <c r="R128" s="662">
        <f>Q128+' MOD'!Q205-' MOD'!P246</f>
        <v>0</v>
      </c>
      <c r="S128" s="662">
        <f>R128+' MOD'!R205-' MOD'!Q246</f>
        <v>0</v>
      </c>
      <c r="T128" s="662">
        <f>S128+' MOD'!S205-' MOD'!R246</f>
        <v>0</v>
      </c>
      <c r="U128" s="662">
        <f>T128+' MOD'!T205-' MOD'!S246</f>
        <v>0</v>
      </c>
      <c r="V128" s="662">
        <f>U128+' MOD'!U205-' MOD'!T246</f>
        <v>0</v>
      </c>
      <c r="W128" s="662">
        <f>V128+' MOD'!V205-' MOD'!U246</f>
        <v>0</v>
      </c>
      <c r="X128" s="662">
        <f>W128+' MOD'!W205-' MOD'!V246</f>
        <v>0</v>
      </c>
      <c r="Y128" s="662">
        <f>X128+' MOD'!X205-' MOD'!W246</f>
        <v>0</v>
      </c>
      <c r="Z128" s="662">
        <f>Y128+' MOD'!Y205-' MOD'!X246</f>
        <v>0</v>
      </c>
      <c r="AA128" s="662">
        <f>Z128+' MOD'!Z205-' MOD'!Y246</f>
        <v>0</v>
      </c>
      <c r="AB128" s="662">
        <f>AA128+' MOD'!AA205-' MOD'!Z246</f>
        <v>0</v>
      </c>
      <c r="AC128" s="662">
        <f>AB128+' MOD'!AB205-' MOD'!AA246</f>
        <v>0</v>
      </c>
      <c r="AD128" s="662">
        <f>AC128+' MOD'!AC205-' MOD'!AB246</f>
        <v>0</v>
      </c>
      <c r="AE128" s="662">
        <f>AD128+' MOD'!AD205-' MOD'!AC246</f>
        <v>0</v>
      </c>
      <c r="AF128" s="662">
        <f>AE128+' MOD'!AE205-' MOD'!AD246</f>
        <v>0</v>
      </c>
      <c r="AG128" s="662">
        <f>AF128+' MOD'!AF205-' MOD'!AE246</f>
        <v>0</v>
      </c>
      <c r="AH128" s="662">
        <f>AG128+' MOD'!AG205-' MOD'!AF246</f>
        <v>0</v>
      </c>
      <c r="AI128" s="662">
        <f>AH128+' MOD'!AH205-' MOD'!AG246</f>
        <v>0</v>
      </c>
      <c r="AJ128" s="662">
        <f>AI128+' MOD'!AI205-' MOD'!AH246</f>
        <v>0</v>
      </c>
      <c r="AK128" s="662">
        <f>AJ128+' MOD'!AJ205-' MOD'!AI246</f>
        <v>0</v>
      </c>
      <c r="AL128" s="662">
        <f>AK128+' MOD'!AK205-' MOD'!AJ246</f>
        <v>0</v>
      </c>
      <c r="AM128" s="662">
        <f>AL128+' MOD'!AL205-' MOD'!AK246</f>
        <v>0</v>
      </c>
      <c r="AN128" s="662">
        <f>AM128+' MOD'!AM205-' MOD'!AL246</f>
        <v>0</v>
      </c>
      <c r="AO128" s="662">
        <f>AN128+' MOD'!AN205-' MOD'!AM246</f>
        <v>0</v>
      </c>
      <c r="AP128" s="662">
        <f>AO128+' MOD'!AO205-' MOD'!AN246</f>
        <v>0</v>
      </c>
      <c r="AQ128" s="662">
        <f>AP128+' MOD'!AP205-' MOD'!AO246</f>
        <v>0</v>
      </c>
      <c r="AR128" s="662">
        <f>AQ128+' MOD'!AQ205-' MOD'!AP246</f>
        <v>0</v>
      </c>
      <c r="AS128" s="662">
        <f>AR128+' MOD'!AR205-' MOD'!AQ246</f>
        <v>0</v>
      </c>
      <c r="AT128" s="662">
        <f>AS128+' MOD'!AS205-' MOD'!AR246</f>
        <v>0</v>
      </c>
      <c r="AU128" s="662">
        <f>AT128+' MOD'!AT205-' MOD'!AS246</f>
        <v>0</v>
      </c>
      <c r="AV128" s="662">
        <f>AU128+' MOD'!AU205-' MOD'!AT246</f>
        <v>0</v>
      </c>
      <c r="AW128" s="662">
        <f>AV128+' MOD'!AV205-' MOD'!AU246</f>
        <v>0</v>
      </c>
      <c r="AX128" s="662">
        <f>AW128+' MOD'!AW205-' MOD'!AV246</f>
        <v>0</v>
      </c>
      <c r="AY128" s="662">
        <f>AX128+' MOD'!AX205-' MOD'!AW246</f>
        <v>0</v>
      </c>
      <c r="AZ128" s="662">
        <f>AY128+' MOD'!AY205-' MOD'!AX246</f>
        <v>0</v>
      </c>
      <c r="BA128" s="662">
        <f>AZ128+' MOD'!AZ205-' MOD'!AY246</f>
        <v>0</v>
      </c>
      <c r="BB128" s="662">
        <f>BA128+' MOD'!BA205-' MOD'!AZ246</f>
        <v>0</v>
      </c>
      <c r="BC128" s="662">
        <f>BB128+' MOD'!BB205-' MOD'!BA246</f>
        <v>0</v>
      </c>
      <c r="BD128" s="662">
        <f>BC128+' MOD'!BC205-' MOD'!BB246</f>
        <v>0</v>
      </c>
      <c r="BE128" s="662">
        <f>BD128+' MOD'!BD205-' MOD'!BC246</f>
        <v>0</v>
      </c>
      <c r="BF128" s="662">
        <f>BE128+' MOD'!BE205-' MOD'!BD246</f>
        <v>0</v>
      </c>
      <c r="BG128" s="662">
        <f>BF128+' MOD'!BF205-' MOD'!BE246</f>
        <v>0</v>
      </c>
      <c r="BH128" s="662">
        <f>BG128+' MOD'!BG205-' MOD'!BF246</f>
        <v>0</v>
      </c>
      <c r="BI128" s="662">
        <f>BH128+' MOD'!BH205-' MOD'!BG246</f>
        <v>0</v>
      </c>
      <c r="BJ128" s="662">
        <f>BI128+' MOD'!BI205-' MOD'!BH246</f>
        <v>0</v>
      </c>
      <c r="BK128" s="662">
        <f>BJ128+' MOD'!BJ205-' MOD'!BI246</f>
        <v>0</v>
      </c>
      <c r="BL128" s="417">
        <f t="shared" si="42"/>
        <v>0</v>
      </c>
    </row>
    <row r="129" spans="1:64" x14ac:dyDescent="0.25">
      <c r="A129" s="959" t="s">
        <v>711</v>
      </c>
      <c r="B129" s="169"/>
      <c r="C129" s="662">
        <v>0</v>
      </c>
      <c r="D129" s="662">
        <f>C129+' MOD'!C207-' MOD'!C245</f>
        <v>404355.34373388003</v>
      </c>
      <c r="E129" s="662">
        <f>D129+' MOD'!D207-' MOD'!D245</f>
        <v>404355.34373388003</v>
      </c>
      <c r="F129" s="662">
        <f>E129+' MOD'!E207-' MOD'!E245</f>
        <v>404355.34373388003</v>
      </c>
      <c r="G129" s="662">
        <f>F129+' MOD'!F207-' MOD'!F245</f>
        <v>404355.34373388003</v>
      </c>
      <c r="H129" s="662">
        <f>G129+' MOD'!G207-' MOD'!G245</f>
        <v>404355.34373388003</v>
      </c>
      <c r="I129" s="662">
        <f>H129+' MOD'!H207-' MOD'!H245</f>
        <v>404355.34373388003</v>
      </c>
      <c r="J129" s="662">
        <f>I129+' MOD'!I207-' MOD'!I245</f>
        <v>404355.34373388003</v>
      </c>
      <c r="K129" s="662">
        <f>J129+' MOD'!J207-' MOD'!J245</f>
        <v>404355.34373388003</v>
      </c>
      <c r="L129" s="662">
        <f>K129+' MOD'!K207-' MOD'!K245</f>
        <v>404355.34373388003</v>
      </c>
      <c r="M129" s="662">
        <f>L129+' MOD'!L207-' MOD'!L245</f>
        <v>404355.34373388003</v>
      </c>
      <c r="N129" s="662">
        <f>M129+' MOD'!M207-' MOD'!M245</f>
        <v>404355.34373388003</v>
      </c>
      <c r="O129" s="662">
        <f>N129+' MOD'!N207-' MOD'!N245</f>
        <v>404355.34373388003</v>
      </c>
      <c r="P129" s="662">
        <f>O129+' MOD'!O207-' MOD'!O245</f>
        <v>417509.60071603413</v>
      </c>
      <c r="Q129" s="662">
        <f>P129+' MOD'!P207-' MOD'!P245</f>
        <v>417509.60071603418</v>
      </c>
      <c r="R129" s="662">
        <f>Q129+' MOD'!Q207-' MOD'!Q245</f>
        <v>417509.60071603418</v>
      </c>
      <c r="S129" s="662">
        <f>R129+' MOD'!R207-' MOD'!R245</f>
        <v>417509.60071603418</v>
      </c>
      <c r="T129" s="662">
        <f>S129+' MOD'!S207-' MOD'!S245</f>
        <v>417509.60071603418</v>
      </c>
      <c r="U129" s="662">
        <f>T129+' MOD'!T207-' MOD'!T245</f>
        <v>417509.60071603418</v>
      </c>
      <c r="V129" s="662">
        <f>U129+' MOD'!U207-' MOD'!U245</f>
        <v>417509.60071603418</v>
      </c>
      <c r="W129" s="662">
        <f>V129+' MOD'!V207-' MOD'!V245</f>
        <v>417509.60071603418</v>
      </c>
      <c r="X129" s="662">
        <f>W129+' MOD'!W207-' MOD'!W245</f>
        <v>417509.60071603418</v>
      </c>
      <c r="Y129" s="662">
        <f>X129+' MOD'!X207-' MOD'!X245</f>
        <v>417509.60071603418</v>
      </c>
      <c r="Z129" s="662">
        <f>Y129+' MOD'!Y207-' MOD'!Y245</f>
        <v>417509.60071603418</v>
      </c>
      <c r="AA129" s="662">
        <f>Z129+' MOD'!Z207-' MOD'!Z245</f>
        <v>417509.60071603418</v>
      </c>
      <c r="AB129" s="662">
        <f>AA129+' MOD'!AA207-' MOD'!AA245</f>
        <v>411183.10229577241</v>
      </c>
      <c r="AC129" s="662">
        <f>AB129+' MOD'!AB207-' MOD'!AB245</f>
        <v>411183.10229577246</v>
      </c>
      <c r="AD129" s="662">
        <f>AC129+' MOD'!AC207-' MOD'!AC245</f>
        <v>411183.10229577246</v>
      </c>
      <c r="AE129" s="662">
        <f>AD129+' MOD'!AD207-' MOD'!AD245</f>
        <v>411183.10229577246</v>
      </c>
      <c r="AF129" s="662">
        <f>AE129+' MOD'!AE207-' MOD'!AE245</f>
        <v>411183.10229577246</v>
      </c>
      <c r="AG129" s="662">
        <f>AF129+' MOD'!AF207-' MOD'!AF245</f>
        <v>411183.10229577246</v>
      </c>
      <c r="AH129" s="662">
        <f>AG129+' MOD'!AG207-' MOD'!AG245</f>
        <v>411183.10229577246</v>
      </c>
      <c r="AI129" s="662">
        <f>AH129+' MOD'!AH207-' MOD'!AH245</f>
        <v>411183.10229577246</v>
      </c>
      <c r="AJ129" s="662">
        <f>AI129+' MOD'!AI207-' MOD'!AI245</f>
        <v>411183.10229577246</v>
      </c>
      <c r="AK129" s="662">
        <f>AJ129+' MOD'!AJ207-' MOD'!AJ245</f>
        <v>411183.10229577246</v>
      </c>
      <c r="AL129" s="662">
        <f>AK129+' MOD'!AK207-' MOD'!AK245</f>
        <v>411183.10229577246</v>
      </c>
      <c r="AM129" s="662">
        <f>AL129+' MOD'!AL207-' MOD'!AL245</f>
        <v>411183.10229577246</v>
      </c>
      <c r="AN129" s="662">
        <f>AM129+' MOD'!AM207-' MOD'!AM245</f>
        <v>432030.08558216813</v>
      </c>
      <c r="AO129" s="662">
        <f>AN129+' MOD'!AN207-' MOD'!AN245</f>
        <v>432030.08558216819</v>
      </c>
      <c r="AP129" s="662">
        <f>AO129+' MOD'!AO207-' MOD'!AO245</f>
        <v>432030.08558216819</v>
      </c>
      <c r="AQ129" s="662">
        <f>AP129+' MOD'!AP207-' MOD'!AP245</f>
        <v>432030.08558216819</v>
      </c>
      <c r="AR129" s="662">
        <f>AQ129+' MOD'!AQ207-' MOD'!AQ245</f>
        <v>432030.08558216819</v>
      </c>
      <c r="AS129" s="662">
        <f>AR129+' MOD'!AR207-' MOD'!AR245</f>
        <v>432030.08558216819</v>
      </c>
      <c r="AT129" s="662">
        <f>AS129+' MOD'!AS207-' MOD'!AS245</f>
        <v>432030.08558216819</v>
      </c>
      <c r="AU129" s="662">
        <f>AT129+' MOD'!AT207-' MOD'!AT245</f>
        <v>432030.08558216819</v>
      </c>
      <c r="AV129" s="662">
        <f>AU129+' MOD'!AU207-' MOD'!AU245</f>
        <v>432030.08558216819</v>
      </c>
      <c r="AW129" s="662">
        <f>AV129+' MOD'!AV207-' MOD'!AV245</f>
        <v>432030.08558216819</v>
      </c>
      <c r="AX129" s="662">
        <f>AW129+' MOD'!AW207-' MOD'!AW245</f>
        <v>432030.08558216819</v>
      </c>
      <c r="AY129" s="662">
        <f>AX129+' MOD'!AX207-' MOD'!AX245</f>
        <v>432030.08558216819</v>
      </c>
      <c r="AZ129" s="662">
        <f>AY129+' MOD'!AY207-' MOD'!AY245</f>
        <v>507505.16292165127</v>
      </c>
      <c r="BA129" s="662">
        <f>AZ129+' MOD'!AZ207-' MOD'!AZ245</f>
        <v>507505.16292165127</v>
      </c>
      <c r="BB129" s="662">
        <f>BA129+' MOD'!BA207-' MOD'!BA245</f>
        <v>507505.16292165127</v>
      </c>
      <c r="BC129" s="662">
        <f>BB129+' MOD'!BB207-' MOD'!BB245</f>
        <v>507505.16292165127</v>
      </c>
      <c r="BD129" s="662">
        <f>BC129+' MOD'!BC207-' MOD'!BC245</f>
        <v>507505.16292165127</v>
      </c>
      <c r="BE129" s="662">
        <f>BD129+' MOD'!BD207-' MOD'!BD245</f>
        <v>507505.16292165127</v>
      </c>
      <c r="BF129" s="662">
        <f>BE129+' MOD'!BE207-' MOD'!BE245</f>
        <v>507505.16292165127</v>
      </c>
      <c r="BG129" s="662">
        <f>BF129+' MOD'!BF207-' MOD'!BF245</f>
        <v>507505.16292165127</v>
      </c>
      <c r="BH129" s="662">
        <f>BG129+' MOD'!BG207-' MOD'!BG245</f>
        <v>507505.16292165127</v>
      </c>
      <c r="BI129" s="662">
        <f>BH129+' MOD'!BH207-' MOD'!BH245</f>
        <v>507505.16292165127</v>
      </c>
      <c r="BJ129" s="662">
        <f>BI129+' MOD'!BI207-' MOD'!BI245</f>
        <v>507505.16292165127</v>
      </c>
      <c r="BK129" s="662">
        <f>BJ129+' MOD'!BJ207-' MOD'!BJ245</f>
        <v>507505.16292165127</v>
      </c>
      <c r="BL129" s="417">
        <f t="shared" si="42"/>
        <v>26070999.542994082</v>
      </c>
    </row>
    <row r="130" spans="1:64" x14ac:dyDescent="0.25">
      <c r="A130" s="966"/>
      <c r="B130" s="169"/>
      <c r="C130" s="662"/>
      <c r="D130" s="662"/>
      <c r="E130" s="662"/>
      <c r="F130" s="662"/>
      <c r="G130" s="662"/>
      <c r="H130" s="662"/>
      <c r="I130" s="662"/>
      <c r="J130" s="662"/>
      <c r="K130" s="662"/>
      <c r="L130" s="662"/>
      <c r="M130" s="662"/>
      <c r="N130" s="662"/>
      <c r="O130" s="662"/>
      <c r="P130" s="662"/>
      <c r="Q130" s="662"/>
      <c r="R130" s="662"/>
      <c r="S130" s="662"/>
      <c r="T130" s="662"/>
      <c r="U130" s="662"/>
      <c r="V130" s="662"/>
      <c r="W130" s="662"/>
      <c r="X130" s="662"/>
      <c r="Y130" s="662"/>
      <c r="Z130" s="662"/>
      <c r="AA130" s="662"/>
      <c r="AB130" s="662"/>
      <c r="AC130" s="662"/>
      <c r="AD130" s="662"/>
      <c r="AE130" s="662"/>
      <c r="AF130" s="662"/>
      <c r="AG130" s="662"/>
      <c r="AH130" s="662"/>
      <c r="AI130" s="662"/>
      <c r="AJ130" s="662"/>
      <c r="AK130" s="662"/>
      <c r="AL130" s="662"/>
      <c r="AM130" s="662"/>
      <c r="AN130" s="662"/>
      <c r="AO130" s="662"/>
      <c r="AP130" s="662"/>
      <c r="AQ130" s="662"/>
      <c r="AR130" s="662"/>
      <c r="AS130" s="662"/>
      <c r="AT130" s="662"/>
      <c r="AU130" s="662"/>
      <c r="AV130" s="662"/>
      <c r="AW130" s="662"/>
      <c r="AX130" s="662"/>
      <c r="AY130" s="662"/>
      <c r="AZ130" s="662"/>
      <c r="BA130" s="662"/>
      <c r="BB130" s="662"/>
      <c r="BC130" s="662"/>
      <c r="BD130" s="662"/>
      <c r="BE130" s="662"/>
      <c r="BF130" s="662"/>
      <c r="BG130" s="662"/>
      <c r="BH130" s="662"/>
      <c r="BI130" s="662"/>
      <c r="BJ130" s="662"/>
      <c r="BK130" s="662"/>
      <c r="BL130" s="417">
        <f t="shared" si="42"/>
        <v>0</v>
      </c>
    </row>
    <row r="131" spans="1:64" x14ac:dyDescent="0.25">
      <c r="A131" s="966"/>
      <c r="B131" s="169"/>
      <c r="C131" s="662"/>
      <c r="D131" s="662"/>
      <c r="E131" s="662"/>
      <c r="F131" s="662"/>
      <c r="G131" s="662"/>
      <c r="H131" s="662"/>
      <c r="I131" s="662"/>
      <c r="J131" s="662"/>
      <c r="K131" s="662"/>
      <c r="L131" s="662"/>
      <c r="M131" s="662"/>
      <c r="N131" s="662"/>
      <c r="O131" s="662"/>
      <c r="P131" s="662"/>
      <c r="Q131" s="662"/>
      <c r="R131" s="662"/>
      <c r="S131" s="662"/>
      <c r="T131" s="662"/>
      <c r="U131" s="662"/>
      <c r="V131" s="662"/>
      <c r="W131" s="662"/>
      <c r="X131" s="662"/>
      <c r="Y131" s="662"/>
      <c r="Z131" s="662"/>
      <c r="AA131" s="662"/>
      <c r="AB131" s="662"/>
      <c r="AC131" s="662"/>
      <c r="AD131" s="662"/>
      <c r="AE131" s="662"/>
      <c r="AF131" s="662"/>
      <c r="AG131" s="662"/>
      <c r="AH131" s="662"/>
      <c r="AI131" s="662"/>
      <c r="AJ131" s="662"/>
      <c r="AK131" s="662"/>
      <c r="AL131" s="662"/>
      <c r="AM131" s="662"/>
      <c r="AN131" s="662"/>
      <c r="AO131" s="662"/>
      <c r="AP131" s="662"/>
      <c r="AQ131" s="662"/>
      <c r="AR131" s="662"/>
      <c r="AS131" s="662"/>
      <c r="AT131" s="662"/>
      <c r="AU131" s="662"/>
      <c r="AV131" s="662"/>
      <c r="AW131" s="662"/>
      <c r="AX131" s="662"/>
      <c r="AY131" s="662"/>
      <c r="AZ131" s="662"/>
      <c r="BA131" s="662"/>
      <c r="BB131" s="662"/>
      <c r="BC131" s="662"/>
      <c r="BD131" s="662"/>
      <c r="BE131" s="662"/>
      <c r="BF131" s="662"/>
      <c r="BG131" s="662"/>
      <c r="BH131" s="662"/>
      <c r="BI131" s="662"/>
      <c r="BJ131" s="662"/>
      <c r="BK131" s="662"/>
      <c r="BL131" s="417">
        <f t="shared" si="42"/>
        <v>0</v>
      </c>
    </row>
    <row r="132" spans="1:64" x14ac:dyDescent="0.25">
      <c r="A132" s="195" t="s">
        <v>780</v>
      </c>
      <c r="B132" s="630"/>
      <c r="C132" s="662">
        <f>C133</f>
        <v>0</v>
      </c>
      <c r="D132" s="662">
        <f t="shared" ref="D132:BK132" si="49">D133</f>
        <v>0</v>
      </c>
      <c r="E132" s="662">
        <f t="shared" si="49"/>
        <v>1740000000</v>
      </c>
      <c r="F132" s="662">
        <f t="shared" si="49"/>
        <v>1305000000</v>
      </c>
      <c r="G132" s="662">
        <f t="shared" si="49"/>
        <v>870000000</v>
      </c>
      <c r="H132" s="662">
        <f t="shared" si="49"/>
        <v>870000000</v>
      </c>
      <c r="I132" s="662">
        <f t="shared" si="49"/>
        <v>870000000</v>
      </c>
      <c r="J132" s="662">
        <f t="shared" si="49"/>
        <v>870000000</v>
      </c>
      <c r="K132" s="662">
        <f t="shared" si="49"/>
        <v>435000000</v>
      </c>
      <c r="L132" s="662">
        <f t="shared" si="49"/>
        <v>435000000</v>
      </c>
      <c r="M132" s="662">
        <f t="shared" si="49"/>
        <v>435000000</v>
      </c>
      <c r="N132" s="662">
        <f t="shared" si="49"/>
        <v>435000000</v>
      </c>
      <c r="O132" s="662">
        <f t="shared" si="49"/>
        <v>435000000</v>
      </c>
      <c r="P132" s="662">
        <f t="shared" si="49"/>
        <v>435000000</v>
      </c>
      <c r="Q132" s="662">
        <f t="shared" si="49"/>
        <v>4467722102.0108862</v>
      </c>
      <c r="R132" s="662">
        <f t="shared" si="49"/>
        <v>3350791576.5081644</v>
      </c>
      <c r="S132" s="662">
        <f t="shared" si="49"/>
        <v>2233861051.0054426</v>
      </c>
      <c r="T132" s="662">
        <f t="shared" si="49"/>
        <v>2233861051.0054426</v>
      </c>
      <c r="U132" s="662">
        <f t="shared" si="49"/>
        <v>2233861051.0054426</v>
      </c>
      <c r="V132" s="662">
        <f t="shared" si="49"/>
        <v>2233861051.0054426</v>
      </c>
      <c r="W132" s="662">
        <f t="shared" si="49"/>
        <v>1116930525.5027211</v>
      </c>
      <c r="X132" s="662">
        <f t="shared" si="49"/>
        <v>1116930525.5027211</v>
      </c>
      <c r="Y132" s="662">
        <f t="shared" si="49"/>
        <v>1116930525.5027211</v>
      </c>
      <c r="Z132" s="662">
        <f t="shared" si="49"/>
        <v>1116930525.5027211</v>
      </c>
      <c r="AA132" s="662">
        <f t="shared" si="49"/>
        <v>1116930525.5027211</v>
      </c>
      <c r="AB132" s="662">
        <f t="shared" si="49"/>
        <v>1116930525.5027211</v>
      </c>
      <c r="AC132" s="662">
        <f t="shared" si="49"/>
        <v>10184047544.075094</v>
      </c>
      <c r="AD132" s="662">
        <f t="shared" si="49"/>
        <v>7638035658.0563202</v>
      </c>
      <c r="AE132" s="662">
        <f t="shared" si="49"/>
        <v>5092023772.0375462</v>
      </c>
      <c r="AF132" s="662">
        <f t="shared" si="49"/>
        <v>5092023772.0375462</v>
      </c>
      <c r="AG132" s="662">
        <f t="shared" si="49"/>
        <v>5092023772.0375462</v>
      </c>
      <c r="AH132" s="662">
        <f t="shared" si="49"/>
        <v>5092023772.0375462</v>
      </c>
      <c r="AI132" s="662">
        <f t="shared" si="49"/>
        <v>2546011886.0187726</v>
      </c>
      <c r="AJ132" s="662">
        <f t="shared" si="49"/>
        <v>2546011886.0187726</v>
      </c>
      <c r="AK132" s="662">
        <f t="shared" si="49"/>
        <v>2546011886.0187726</v>
      </c>
      <c r="AL132" s="662">
        <f t="shared" si="49"/>
        <v>2546011886.0187726</v>
      </c>
      <c r="AM132" s="662">
        <f t="shared" si="49"/>
        <v>2546011886.0187726</v>
      </c>
      <c r="AN132" s="662">
        <f t="shared" si="49"/>
        <v>2546011886.0187726</v>
      </c>
      <c r="AO132" s="662">
        <f t="shared" si="49"/>
        <v>12228714966.080734</v>
      </c>
      <c r="AP132" s="662">
        <f t="shared" si="49"/>
        <v>9171536224.5605507</v>
      </c>
      <c r="AQ132" s="662">
        <f t="shared" si="49"/>
        <v>6114357483.0403671</v>
      </c>
      <c r="AR132" s="662">
        <f t="shared" si="49"/>
        <v>6114357483.0403671</v>
      </c>
      <c r="AS132" s="662">
        <f t="shared" si="49"/>
        <v>6114357483.0403671</v>
      </c>
      <c r="AT132" s="662">
        <f t="shared" si="49"/>
        <v>6114357483.0403671</v>
      </c>
      <c r="AU132" s="662">
        <f t="shared" si="49"/>
        <v>3057178741.5201831</v>
      </c>
      <c r="AV132" s="662">
        <f t="shared" si="49"/>
        <v>3057178741.5201831</v>
      </c>
      <c r="AW132" s="662">
        <f t="shared" si="49"/>
        <v>3057178741.5201831</v>
      </c>
      <c r="AX132" s="662">
        <f t="shared" si="49"/>
        <v>3057178741.5201831</v>
      </c>
      <c r="AY132" s="662">
        <f t="shared" si="49"/>
        <v>3057178741.5201831</v>
      </c>
      <c r="AZ132" s="662">
        <f t="shared" si="49"/>
        <v>3057178741.5201831</v>
      </c>
      <c r="BA132" s="662">
        <f t="shared" si="49"/>
        <v>12269005101.981401</v>
      </c>
      <c r="BB132" s="662">
        <f t="shared" si="49"/>
        <v>9201753826.4860516</v>
      </c>
      <c r="BC132" s="662">
        <f t="shared" si="49"/>
        <v>6134502550.9907017</v>
      </c>
      <c r="BD132" s="662">
        <f t="shared" si="49"/>
        <v>6134502550.9907017</v>
      </c>
      <c r="BE132" s="662">
        <f t="shared" si="49"/>
        <v>6134502550.9907017</v>
      </c>
      <c r="BF132" s="662">
        <f t="shared" si="49"/>
        <v>6134502550.9907017</v>
      </c>
      <c r="BG132" s="662">
        <f t="shared" si="49"/>
        <v>3067251275.4953513</v>
      </c>
      <c r="BH132" s="662">
        <f t="shared" si="49"/>
        <v>3067251275.4953513</v>
      </c>
      <c r="BI132" s="662">
        <f t="shared" si="49"/>
        <v>3067251275.4953513</v>
      </c>
      <c r="BJ132" s="662">
        <f t="shared" si="49"/>
        <v>3067251275.4953513</v>
      </c>
      <c r="BK132" s="662">
        <f t="shared" si="49"/>
        <v>3067251275.4953513</v>
      </c>
      <c r="BL132" s="417">
        <f t="shared" si="42"/>
        <v>211602569723.78223</v>
      </c>
    </row>
    <row r="133" spans="1:64" x14ac:dyDescent="0.25">
      <c r="A133" s="196" t="s">
        <v>781</v>
      </c>
      <c r="B133" s="168"/>
      <c r="C133" s="662">
        <v>0</v>
      </c>
      <c r="D133" s="662">
        <f>C133+' CALCULATIONS'!O1711-' CALCULATIONS'!O1713</f>
        <v>0</v>
      </c>
      <c r="E133" s="662">
        <f>D133+' CALCULATIONS'!P1711-' CALCULATIONS'!P1713</f>
        <v>1740000000</v>
      </c>
      <c r="F133" s="662">
        <f>E133+' CALCULATIONS'!Q1711-' CALCULATIONS'!Q1713</f>
        <v>1305000000</v>
      </c>
      <c r="G133" s="662">
        <f>F133+' CALCULATIONS'!R1711-' CALCULATIONS'!R1713</f>
        <v>870000000</v>
      </c>
      <c r="H133" s="662">
        <f>G133+' CALCULATIONS'!S1711-' CALCULATIONS'!S1713</f>
        <v>870000000</v>
      </c>
      <c r="I133" s="662">
        <f>H133+' CALCULATIONS'!T1711-' CALCULATIONS'!T1713</f>
        <v>870000000</v>
      </c>
      <c r="J133" s="662">
        <f>I133+' CALCULATIONS'!U1711-' CALCULATIONS'!U1713</f>
        <v>870000000</v>
      </c>
      <c r="K133" s="662">
        <f>J133+' CALCULATIONS'!V1711-' CALCULATIONS'!V1713</f>
        <v>435000000</v>
      </c>
      <c r="L133" s="662">
        <f>K133+' CALCULATIONS'!W1711-' CALCULATIONS'!W1713</f>
        <v>435000000</v>
      </c>
      <c r="M133" s="662">
        <f>L133+' CALCULATIONS'!X1711-' CALCULATIONS'!X1713</f>
        <v>435000000</v>
      </c>
      <c r="N133" s="662">
        <f>M133+' CALCULATIONS'!Y1711-' CALCULATIONS'!Y1713</f>
        <v>435000000</v>
      </c>
      <c r="O133" s="662">
        <f>N133+' CALCULATIONS'!Z1711-' CALCULATIONS'!Z1713</f>
        <v>435000000</v>
      </c>
      <c r="P133" s="662">
        <f>O133+' CALCULATIONS'!AA1711-' CALCULATIONS'!AA1713</f>
        <v>435000000</v>
      </c>
      <c r="Q133" s="662">
        <f>P133+' CALCULATIONS'!AB1711-' CALCULATIONS'!AB1713</f>
        <v>4467722102.0108862</v>
      </c>
      <c r="R133" s="662">
        <f>Q133+' CALCULATIONS'!AC1711-' CALCULATIONS'!AC1713</f>
        <v>3350791576.5081644</v>
      </c>
      <c r="S133" s="662">
        <f>R133+' CALCULATIONS'!AD1711-' CALCULATIONS'!AD1713</f>
        <v>2233861051.0054426</v>
      </c>
      <c r="T133" s="662">
        <f>S133+' CALCULATIONS'!AE1711-' CALCULATIONS'!AE1713</f>
        <v>2233861051.0054426</v>
      </c>
      <c r="U133" s="662">
        <f>T133+' CALCULATIONS'!AF1711-' CALCULATIONS'!AF1713</f>
        <v>2233861051.0054426</v>
      </c>
      <c r="V133" s="662">
        <f>U133+' CALCULATIONS'!AG1711-' CALCULATIONS'!AG1713</f>
        <v>2233861051.0054426</v>
      </c>
      <c r="W133" s="662">
        <f>V133+' CALCULATIONS'!AH1711-' CALCULATIONS'!AH1713</f>
        <v>1116930525.5027211</v>
      </c>
      <c r="X133" s="662">
        <f>W133+' CALCULATIONS'!AI1711-' CALCULATIONS'!AI1713</f>
        <v>1116930525.5027211</v>
      </c>
      <c r="Y133" s="662">
        <f>X133+' CALCULATIONS'!AJ1711-' CALCULATIONS'!AJ1713</f>
        <v>1116930525.5027211</v>
      </c>
      <c r="Z133" s="662">
        <f>Y133+' CALCULATIONS'!AK1711-' CALCULATIONS'!AK1713</f>
        <v>1116930525.5027211</v>
      </c>
      <c r="AA133" s="662">
        <f>Z133+' CALCULATIONS'!AL1711-' CALCULATIONS'!AL1713</f>
        <v>1116930525.5027211</v>
      </c>
      <c r="AB133" s="662">
        <f>AA133+' CALCULATIONS'!AM1711-' CALCULATIONS'!AM1713</f>
        <v>1116930525.5027211</v>
      </c>
      <c r="AC133" s="662">
        <f>AB133+' CALCULATIONS'!AN1711-' CALCULATIONS'!AN1713</f>
        <v>10184047544.075094</v>
      </c>
      <c r="AD133" s="662">
        <f>AC133+' CALCULATIONS'!AO1711-' CALCULATIONS'!AO1713</f>
        <v>7638035658.0563202</v>
      </c>
      <c r="AE133" s="662">
        <f>AD133+' CALCULATIONS'!AP1711-' CALCULATIONS'!AP1713</f>
        <v>5092023772.0375462</v>
      </c>
      <c r="AF133" s="662">
        <f>AE133+' CALCULATIONS'!AQ1711-' CALCULATIONS'!AQ1713</f>
        <v>5092023772.0375462</v>
      </c>
      <c r="AG133" s="662">
        <f>AF133+' CALCULATIONS'!AR1711-' CALCULATIONS'!AR1713</f>
        <v>5092023772.0375462</v>
      </c>
      <c r="AH133" s="662">
        <f>AG133+' CALCULATIONS'!AS1711-' CALCULATIONS'!AS1713</f>
        <v>5092023772.0375462</v>
      </c>
      <c r="AI133" s="662">
        <f>AH133+' CALCULATIONS'!AT1711-' CALCULATIONS'!AT1713</f>
        <v>2546011886.0187726</v>
      </c>
      <c r="AJ133" s="662">
        <f>AI133+' CALCULATIONS'!AU1711-' CALCULATIONS'!AU1713</f>
        <v>2546011886.0187726</v>
      </c>
      <c r="AK133" s="662">
        <f>AJ133+' CALCULATIONS'!AV1711-' CALCULATIONS'!AV1713</f>
        <v>2546011886.0187726</v>
      </c>
      <c r="AL133" s="662">
        <f>AK133+' CALCULATIONS'!AW1711-' CALCULATIONS'!AW1713</f>
        <v>2546011886.0187726</v>
      </c>
      <c r="AM133" s="662">
        <f>AL133+' CALCULATIONS'!AX1711-' CALCULATIONS'!AX1713</f>
        <v>2546011886.0187726</v>
      </c>
      <c r="AN133" s="662">
        <f>AM133+' CALCULATIONS'!AY1711-' CALCULATIONS'!AY1713</f>
        <v>2546011886.0187726</v>
      </c>
      <c r="AO133" s="662">
        <f>AN133+' CALCULATIONS'!AZ1711-' CALCULATIONS'!AZ1713</f>
        <v>12228714966.080734</v>
      </c>
      <c r="AP133" s="662">
        <f>AO133+' CALCULATIONS'!BA1711-' CALCULATIONS'!BA1713</f>
        <v>9171536224.5605507</v>
      </c>
      <c r="AQ133" s="662">
        <f>AP133+' CALCULATIONS'!BB1711-' CALCULATIONS'!BB1713</f>
        <v>6114357483.0403671</v>
      </c>
      <c r="AR133" s="662">
        <f>AQ133+' CALCULATIONS'!BC1711-' CALCULATIONS'!BC1713</f>
        <v>6114357483.0403671</v>
      </c>
      <c r="AS133" s="662">
        <f>AR133+' CALCULATIONS'!BD1711-' CALCULATIONS'!BD1713</f>
        <v>6114357483.0403671</v>
      </c>
      <c r="AT133" s="662">
        <f>AS133+' CALCULATIONS'!BE1711-' CALCULATIONS'!BE1713</f>
        <v>6114357483.0403671</v>
      </c>
      <c r="AU133" s="662">
        <f>AT133+' CALCULATIONS'!BF1711-' CALCULATIONS'!BF1713</f>
        <v>3057178741.5201831</v>
      </c>
      <c r="AV133" s="662">
        <f>AU133+' CALCULATIONS'!BG1711-' CALCULATIONS'!BG1713</f>
        <v>3057178741.5201831</v>
      </c>
      <c r="AW133" s="662">
        <f>AV133+' CALCULATIONS'!BH1711-' CALCULATIONS'!BH1713</f>
        <v>3057178741.5201831</v>
      </c>
      <c r="AX133" s="662">
        <f>AW133+' CALCULATIONS'!BI1711-' CALCULATIONS'!BI1713</f>
        <v>3057178741.5201831</v>
      </c>
      <c r="AY133" s="662">
        <f>AX133+' CALCULATIONS'!BJ1711-' CALCULATIONS'!BJ1713</f>
        <v>3057178741.5201831</v>
      </c>
      <c r="AZ133" s="662">
        <f>AY133+' CALCULATIONS'!BK1711-' CALCULATIONS'!BK1713</f>
        <v>3057178741.5201831</v>
      </c>
      <c r="BA133" s="662">
        <f>AZ133+' CALCULATIONS'!BL1711-' CALCULATIONS'!BL1713</f>
        <v>12269005101.981401</v>
      </c>
      <c r="BB133" s="662">
        <f>BA133+' CALCULATIONS'!BM1711-' CALCULATIONS'!BM1713</f>
        <v>9201753826.4860516</v>
      </c>
      <c r="BC133" s="662">
        <f>BB133+' CALCULATIONS'!BN1711-' CALCULATIONS'!BN1713</f>
        <v>6134502550.9907017</v>
      </c>
      <c r="BD133" s="662">
        <f>BC133+' CALCULATIONS'!BO1711-' CALCULATIONS'!BO1713</f>
        <v>6134502550.9907017</v>
      </c>
      <c r="BE133" s="662">
        <f>BD133+' CALCULATIONS'!BP1711-' CALCULATIONS'!BP1713</f>
        <v>6134502550.9907017</v>
      </c>
      <c r="BF133" s="662">
        <f>BE133+' CALCULATIONS'!BQ1711-' CALCULATIONS'!BQ1713</f>
        <v>6134502550.9907017</v>
      </c>
      <c r="BG133" s="662">
        <f>BF133+' CALCULATIONS'!BR1711-' CALCULATIONS'!BR1713</f>
        <v>3067251275.4953513</v>
      </c>
      <c r="BH133" s="662">
        <f>BG133+' CALCULATIONS'!BS1711-' CALCULATIONS'!BS1713</f>
        <v>3067251275.4953513</v>
      </c>
      <c r="BI133" s="662">
        <f>BH133+' CALCULATIONS'!BT1711-' CALCULATIONS'!BT1713</f>
        <v>3067251275.4953513</v>
      </c>
      <c r="BJ133" s="662">
        <f>BI133+' CALCULATIONS'!BU1711-' CALCULATIONS'!BU1713</f>
        <v>3067251275.4953513</v>
      </c>
      <c r="BK133" s="662">
        <f>BJ133+' CALCULATIONS'!BV1711-' CALCULATIONS'!BV1713</f>
        <v>3067251275.4953513</v>
      </c>
      <c r="BL133" s="417">
        <f t="shared" si="42"/>
        <v>211602569723.78223</v>
      </c>
    </row>
    <row r="134" spans="1:64" x14ac:dyDescent="0.25">
      <c r="A134" s="197"/>
      <c r="B134" s="169"/>
      <c r="C134" s="662"/>
      <c r="D134" s="662"/>
      <c r="E134" s="662"/>
      <c r="F134" s="662"/>
      <c r="G134" s="662"/>
      <c r="H134" s="662"/>
      <c r="I134" s="662"/>
      <c r="J134" s="662"/>
      <c r="K134" s="662"/>
      <c r="L134" s="662"/>
      <c r="M134" s="662"/>
      <c r="N134" s="662"/>
      <c r="O134" s="662"/>
      <c r="P134" s="662"/>
      <c r="Q134" s="662"/>
      <c r="R134" s="662"/>
      <c r="S134" s="662"/>
      <c r="T134" s="662"/>
      <c r="U134" s="662"/>
      <c r="V134" s="662"/>
      <c r="W134" s="662"/>
      <c r="X134" s="662"/>
      <c r="Y134" s="662"/>
      <c r="Z134" s="662"/>
      <c r="AA134" s="662"/>
      <c r="AB134" s="662"/>
      <c r="AC134" s="662"/>
      <c r="AD134" s="662"/>
      <c r="AE134" s="662"/>
      <c r="AF134" s="662"/>
      <c r="AG134" s="662"/>
      <c r="AH134" s="662"/>
      <c r="AI134" s="662"/>
      <c r="AJ134" s="662"/>
      <c r="AK134" s="662"/>
      <c r="AL134" s="662"/>
      <c r="AM134" s="662"/>
      <c r="AN134" s="662"/>
      <c r="AO134" s="662"/>
      <c r="AP134" s="662"/>
      <c r="AQ134" s="662"/>
      <c r="AR134" s="662"/>
      <c r="AS134" s="662"/>
      <c r="AT134" s="662"/>
      <c r="AU134" s="662"/>
      <c r="AV134" s="662"/>
      <c r="AW134" s="662"/>
      <c r="AX134" s="662"/>
      <c r="AY134" s="662"/>
      <c r="AZ134" s="662"/>
      <c r="BA134" s="662"/>
      <c r="BB134" s="662"/>
      <c r="BC134" s="662"/>
      <c r="BD134" s="662"/>
      <c r="BE134" s="662"/>
      <c r="BF134" s="662"/>
      <c r="BG134" s="662"/>
      <c r="BH134" s="662"/>
      <c r="BI134" s="662"/>
      <c r="BJ134" s="662"/>
      <c r="BK134" s="662"/>
      <c r="BL134" s="417">
        <f t="shared" si="42"/>
        <v>0</v>
      </c>
    </row>
    <row r="135" spans="1:64" x14ac:dyDescent="0.25">
      <c r="A135" s="195" t="s">
        <v>782</v>
      </c>
      <c r="B135" s="630"/>
      <c r="C135" s="662">
        <f>C136+C139+C142+C145+C148+C151+C154+C157+C160</f>
        <v>4989074254.086566</v>
      </c>
      <c r="D135" s="662">
        <f t="shared" ref="D135:BK135" si="50">D136+D139+D142+D145+D148+D151+D154+D157+D160</f>
        <v>8313085045.7961531</v>
      </c>
      <c r="E135" s="662">
        <f t="shared" si="50"/>
        <v>6441960892.8176212</v>
      </c>
      <c r="F135" s="662">
        <f t="shared" si="50"/>
        <v>5817589542.47013</v>
      </c>
      <c r="G135" s="662">
        <f t="shared" si="50"/>
        <v>6572110823.6555128</v>
      </c>
      <c r="H135" s="662">
        <f t="shared" si="50"/>
        <v>6376196145.9090014</v>
      </c>
      <c r="I135" s="662">
        <f t="shared" si="50"/>
        <v>6257217753.8429661</v>
      </c>
      <c r="J135" s="662">
        <f t="shared" si="50"/>
        <v>6841761652.7169409</v>
      </c>
      <c r="K135" s="662">
        <f t="shared" si="50"/>
        <v>2064676789.0183067</v>
      </c>
      <c r="L135" s="662">
        <f t="shared" si="50"/>
        <v>2157458729.8524175</v>
      </c>
      <c r="M135" s="662">
        <f t="shared" si="50"/>
        <v>2357636204.7522755</v>
      </c>
      <c r="N135" s="662">
        <f t="shared" si="50"/>
        <v>3664889105.5000691</v>
      </c>
      <c r="O135" s="662">
        <f t="shared" si="50"/>
        <v>3800023535.1213722</v>
      </c>
      <c r="P135" s="662">
        <f t="shared" si="50"/>
        <v>8673858215.59795</v>
      </c>
      <c r="Q135" s="662">
        <f t="shared" si="50"/>
        <v>7549230756.7881689</v>
      </c>
      <c r="R135" s="662">
        <f t="shared" si="50"/>
        <v>6752846827.8721561</v>
      </c>
      <c r="S135" s="662">
        <f t="shared" si="50"/>
        <v>4721345731.0873566</v>
      </c>
      <c r="T135" s="662">
        <f t="shared" si="50"/>
        <v>3708137449.1461225</v>
      </c>
      <c r="U135" s="662">
        <f t="shared" si="50"/>
        <v>3829798283.5877271</v>
      </c>
      <c r="V135" s="662">
        <f t="shared" si="50"/>
        <v>3358642764.9118052</v>
      </c>
      <c r="W135" s="662">
        <f t="shared" si="50"/>
        <v>3304973437.1445031</v>
      </c>
      <c r="X135" s="662">
        <f t="shared" si="50"/>
        <v>3423812963.9056478</v>
      </c>
      <c r="Y135" s="662">
        <f t="shared" si="50"/>
        <v>3637904167.0922623</v>
      </c>
      <c r="Z135" s="662">
        <f t="shared" si="50"/>
        <v>3742649237.3521376</v>
      </c>
      <c r="AA135" s="662">
        <f t="shared" si="50"/>
        <v>3864820049.9409466</v>
      </c>
      <c r="AB135" s="662">
        <f t="shared" si="50"/>
        <v>3392024771.6029925</v>
      </c>
      <c r="AC135" s="662">
        <f t="shared" si="50"/>
        <v>3360221029.4365339</v>
      </c>
      <c r="AD135" s="662">
        <f t="shared" si="50"/>
        <v>3478151357.5719104</v>
      </c>
      <c r="AE135" s="662">
        <f t="shared" si="50"/>
        <v>3677514244.2907453</v>
      </c>
      <c r="AF135" s="662">
        <f t="shared" si="50"/>
        <v>3796551084.9836226</v>
      </c>
      <c r="AG135" s="662">
        <f t="shared" si="50"/>
        <v>3915861800.0490022</v>
      </c>
      <c r="AH135" s="662">
        <f t="shared" si="50"/>
        <v>3451773508.5754833</v>
      </c>
      <c r="AI135" s="662">
        <f t="shared" si="50"/>
        <v>3436078140.5259733</v>
      </c>
      <c r="AJ135" s="662">
        <f t="shared" si="50"/>
        <v>3558628638.1033177</v>
      </c>
      <c r="AK135" s="662">
        <f t="shared" si="50"/>
        <v>3756498722.3745985</v>
      </c>
      <c r="AL135" s="662">
        <f t="shared" si="50"/>
        <v>3881698428.5217566</v>
      </c>
      <c r="AM135" s="662">
        <f t="shared" si="50"/>
        <v>4254358412.8573232</v>
      </c>
      <c r="AN135" s="662">
        <f t="shared" si="50"/>
        <v>3745341591.2578354</v>
      </c>
      <c r="AO135" s="662">
        <f t="shared" si="50"/>
        <v>3678552248.4556732</v>
      </c>
      <c r="AP135" s="662">
        <f t="shared" si="50"/>
        <v>3755612001.3959079</v>
      </c>
      <c r="AQ135" s="662">
        <f t="shared" si="50"/>
        <v>3899409090.4188967</v>
      </c>
      <c r="AR135" s="662">
        <f t="shared" si="50"/>
        <v>3936589008.2928596</v>
      </c>
      <c r="AS135" s="662">
        <f t="shared" si="50"/>
        <v>4011802011.5441456</v>
      </c>
      <c r="AT135" s="662">
        <f t="shared" si="50"/>
        <v>3501705763.8004665</v>
      </c>
      <c r="AU135" s="662">
        <f t="shared" si="50"/>
        <v>3447878098.6426463</v>
      </c>
      <c r="AV135" s="662">
        <f t="shared" si="50"/>
        <v>3514646913.8775506</v>
      </c>
      <c r="AW135" s="662">
        <f t="shared" si="50"/>
        <v>3637702865.5872154</v>
      </c>
      <c r="AX135" s="662">
        <f t="shared" si="50"/>
        <v>3668428902.4661732</v>
      </c>
      <c r="AY135" s="662">
        <f t="shared" si="50"/>
        <v>3479020779.5302873</v>
      </c>
      <c r="AZ135" s="662">
        <f t="shared" si="50"/>
        <v>3027515607.6201472</v>
      </c>
      <c r="BA135" s="662">
        <f t="shared" si="50"/>
        <v>2736304789.3421812</v>
      </c>
      <c r="BB135" s="662">
        <f t="shared" si="50"/>
        <v>2835310773.3043876</v>
      </c>
      <c r="BC135" s="662">
        <f t="shared" si="50"/>
        <v>2979529395.6524377</v>
      </c>
      <c r="BD135" s="662">
        <f t="shared" si="50"/>
        <v>2827140774.4619832</v>
      </c>
      <c r="BE135" s="662">
        <f t="shared" si="50"/>
        <v>2927671110.5031271</v>
      </c>
      <c r="BF135" s="662">
        <f t="shared" si="50"/>
        <v>2480488922.3303409</v>
      </c>
      <c r="BG135" s="662">
        <f t="shared" si="50"/>
        <v>2194774291.2980537</v>
      </c>
      <c r="BH135" s="662">
        <f t="shared" si="50"/>
        <v>2291470878.4344549</v>
      </c>
      <c r="BI135" s="662">
        <f t="shared" si="50"/>
        <v>2424750623.4322214</v>
      </c>
      <c r="BJ135" s="662">
        <f t="shared" si="50"/>
        <v>2266317477.5644951</v>
      </c>
      <c r="BK135" s="662">
        <f t="shared" si="50"/>
        <v>2366649937.5444236</v>
      </c>
      <c r="BL135" s="417">
        <f t="shared" si="42"/>
        <v>241815674355.61734</v>
      </c>
    </row>
    <row r="136" spans="1:64" x14ac:dyDescent="0.25">
      <c r="A136" s="196" t="s">
        <v>783</v>
      </c>
      <c r="B136" s="168"/>
      <c r="C136" s="662">
        <f>C137+C138</f>
        <v>3187783880.2622623</v>
      </c>
      <c r="D136" s="662">
        <f t="shared" ref="D136:BK136" si="51">D137+D138</f>
        <v>7104872966.7250271</v>
      </c>
      <c r="E136" s="662">
        <f t="shared" si="51"/>
        <v>4839315776.0502234</v>
      </c>
      <c r="F136" s="662">
        <f t="shared" si="51"/>
        <v>4154510744.592195</v>
      </c>
      <c r="G136" s="662">
        <f t="shared" si="51"/>
        <v>4734933398.5027456</v>
      </c>
      <c r="H136" s="662">
        <f t="shared" si="51"/>
        <v>4391883286.800581</v>
      </c>
      <c r="I136" s="662">
        <f t="shared" si="51"/>
        <v>4210510171.4269857</v>
      </c>
      <c r="J136" s="662">
        <f t="shared" si="51"/>
        <v>5371260001.948267</v>
      </c>
      <c r="K136" s="662">
        <f t="shared" si="51"/>
        <v>0</v>
      </c>
      <c r="L136" s="662">
        <f t="shared" si="51"/>
        <v>0</v>
      </c>
      <c r="M136" s="662">
        <f t="shared" si="51"/>
        <v>0</v>
      </c>
      <c r="N136" s="662">
        <f t="shared" si="51"/>
        <v>0</v>
      </c>
      <c r="O136" s="662">
        <f t="shared" si="51"/>
        <v>0</v>
      </c>
      <c r="P136" s="662">
        <f t="shared" si="51"/>
        <v>5355565316.6316442</v>
      </c>
      <c r="Q136" s="662">
        <f t="shared" si="51"/>
        <v>4313939603.8591175</v>
      </c>
      <c r="R136" s="662">
        <f t="shared" si="51"/>
        <v>3390259729.1691141</v>
      </c>
      <c r="S136" s="662">
        <f t="shared" si="51"/>
        <v>1130820196.0280306</v>
      </c>
      <c r="T136" s="662">
        <f t="shared" si="51"/>
        <v>0</v>
      </c>
      <c r="U136" s="662">
        <f t="shared" si="51"/>
        <v>0</v>
      </c>
      <c r="V136" s="662">
        <f t="shared" si="51"/>
        <v>0</v>
      </c>
      <c r="W136" s="662">
        <f t="shared" si="51"/>
        <v>0</v>
      </c>
      <c r="X136" s="662">
        <f t="shared" si="51"/>
        <v>0</v>
      </c>
      <c r="Y136" s="662">
        <f t="shared" si="51"/>
        <v>0</v>
      </c>
      <c r="Z136" s="662">
        <f t="shared" si="51"/>
        <v>0</v>
      </c>
      <c r="AA136" s="662">
        <f t="shared" si="51"/>
        <v>0</v>
      </c>
      <c r="AB136" s="662">
        <f t="shared" si="51"/>
        <v>0</v>
      </c>
      <c r="AC136" s="662">
        <f t="shared" si="51"/>
        <v>0</v>
      </c>
      <c r="AD136" s="662">
        <f t="shared" si="51"/>
        <v>0</v>
      </c>
      <c r="AE136" s="662">
        <f t="shared" si="51"/>
        <v>0</v>
      </c>
      <c r="AF136" s="662">
        <f t="shared" si="51"/>
        <v>0</v>
      </c>
      <c r="AG136" s="662">
        <f t="shared" si="51"/>
        <v>0</v>
      </c>
      <c r="AH136" s="662">
        <f t="shared" si="51"/>
        <v>0</v>
      </c>
      <c r="AI136" s="662">
        <f t="shared" si="51"/>
        <v>0</v>
      </c>
      <c r="AJ136" s="662">
        <f t="shared" si="51"/>
        <v>0</v>
      </c>
      <c r="AK136" s="662">
        <f t="shared" si="51"/>
        <v>0</v>
      </c>
      <c r="AL136" s="662">
        <f t="shared" si="51"/>
        <v>0</v>
      </c>
      <c r="AM136" s="662">
        <f t="shared" si="51"/>
        <v>0</v>
      </c>
      <c r="AN136" s="662">
        <f t="shared" si="51"/>
        <v>0</v>
      </c>
      <c r="AO136" s="662">
        <f t="shared" si="51"/>
        <v>0</v>
      </c>
      <c r="AP136" s="662">
        <f t="shared" si="51"/>
        <v>0</v>
      </c>
      <c r="AQ136" s="662">
        <f t="shared" si="51"/>
        <v>0</v>
      </c>
      <c r="AR136" s="662">
        <f t="shared" si="51"/>
        <v>0</v>
      </c>
      <c r="AS136" s="662">
        <f t="shared" si="51"/>
        <v>0</v>
      </c>
      <c r="AT136" s="662">
        <f t="shared" si="51"/>
        <v>0</v>
      </c>
      <c r="AU136" s="662">
        <f t="shared" si="51"/>
        <v>0</v>
      </c>
      <c r="AV136" s="662">
        <f t="shared" si="51"/>
        <v>0</v>
      </c>
      <c r="AW136" s="662">
        <f t="shared" si="51"/>
        <v>0</v>
      </c>
      <c r="AX136" s="662">
        <f t="shared" si="51"/>
        <v>0</v>
      </c>
      <c r="AY136" s="662">
        <f t="shared" si="51"/>
        <v>0</v>
      </c>
      <c r="AZ136" s="662">
        <f t="shared" si="51"/>
        <v>0</v>
      </c>
      <c r="BA136" s="662">
        <f t="shared" si="51"/>
        <v>0</v>
      </c>
      <c r="BB136" s="662">
        <f t="shared" si="51"/>
        <v>0</v>
      </c>
      <c r="BC136" s="662">
        <f t="shared" si="51"/>
        <v>0</v>
      </c>
      <c r="BD136" s="662">
        <f t="shared" si="51"/>
        <v>0</v>
      </c>
      <c r="BE136" s="662">
        <f t="shared" si="51"/>
        <v>0</v>
      </c>
      <c r="BF136" s="662">
        <f t="shared" si="51"/>
        <v>0</v>
      </c>
      <c r="BG136" s="662">
        <f t="shared" si="51"/>
        <v>0</v>
      </c>
      <c r="BH136" s="662">
        <f t="shared" si="51"/>
        <v>0</v>
      </c>
      <c r="BI136" s="662">
        <f t="shared" si="51"/>
        <v>0</v>
      </c>
      <c r="BJ136" s="662">
        <f t="shared" si="51"/>
        <v>0</v>
      </c>
      <c r="BK136" s="662">
        <f t="shared" si="51"/>
        <v>0</v>
      </c>
      <c r="BL136" s="417">
        <f t="shared" si="42"/>
        <v>52185655071.996193</v>
      </c>
    </row>
    <row r="137" spans="1:64" x14ac:dyDescent="0.25">
      <c r="A137" s="197" t="s">
        <v>784</v>
      </c>
      <c r="B137" s="169"/>
      <c r="C137" s="662">
        <f>'MONTHLY DATA'!AL438</f>
        <v>3161354185.090744</v>
      </c>
      <c r="D137" s="662">
        <f>C137+TCF!C127-TCF!C114</f>
        <v>7045966957.4734039</v>
      </c>
      <c r="E137" s="662">
        <f>D137+TCF!D127-TCF!D114</f>
        <v>4797191303.8586206</v>
      </c>
      <c r="F137" s="662">
        <f>E137+TCF!E127-TCF!E114</f>
        <v>4115802608.0169554</v>
      </c>
      <c r="G137" s="662">
        <f>F137+TCF!F127-TCF!F114</f>
        <v>4693312314.2740641</v>
      </c>
      <c r="H137" s="662">
        <f>G137+TCF!G127-TCF!G114</f>
        <v>4356158701.3751869</v>
      </c>
      <c r="I137" s="662">
        <f>H137+TCF!H127-TCF!H114</f>
        <v>4176657446.0490227</v>
      </c>
      <c r="J137" s="662">
        <f>I137+TCF!I127-TCF!I114</f>
        <v>5327316254.3437796</v>
      </c>
      <c r="K137" s="662">
        <f>J137+TCF!J127-TCF!J114</f>
        <v>0</v>
      </c>
      <c r="L137" s="662">
        <f>K137+TCF!K127-TCF!K114</f>
        <v>0</v>
      </c>
      <c r="M137" s="662">
        <f>L137+TCF!L127-TCF!L114</f>
        <v>0</v>
      </c>
      <c r="N137" s="662">
        <f>M137+TCF!M127-TCF!M114</f>
        <v>0</v>
      </c>
      <c r="O137" s="662">
        <f>N137+TCF!N127-TCF!N114</f>
        <v>0</v>
      </c>
      <c r="P137" s="662">
        <f>O137+TCF!O127-TCF!O114</f>
        <v>5312211997.4232454</v>
      </c>
      <c r="Q137" s="662">
        <f>P137+TCF!P127-TCF!P114</f>
        <v>4275248537.6002913</v>
      </c>
      <c r="R137" s="662">
        <f>Q137+TCF!Q127-TCF!Q114</f>
        <v>3363108376.0249472</v>
      </c>
      <c r="S137" s="662">
        <f>R137+TCF!R127-TCF!R114</f>
        <v>1121223655.1673627</v>
      </c>
      <c r="T137" s="662">
        <f>S137+TCF!S127-TCF!S114</f>
        <v>0</v>
      </c>
      <c r="U137" s="662">
        <f>T137+TCF!T127-TCF!T114</f>
        <v>0</v>
      </c>
      <c r="V137" s="662">
        <f>U137+TCF!U127-TCF!U114</f>
        <v>0</v>
      </c>
      <c r="W137" s="662">
        <f>V137+TCF!V127-TCF!V114</f>
        <v>0</v>
      </c>
      <c r="X137" s="662">
        <f>W137+TCF!W127-TCF!W114</f>
        <v>0</v>
      </c>
      <c r="Y137" s="662">
        <f>X137+TCF!X127-TCF!X114</f>
        <v>0</v>
      </c>
      <c r="Z137" s="662">
        <f>Y137+TCF!Y127-TCF!Y114</f>
        <v>0</v>
      </c>
      <c r="AA137" s="662">
        <f>Z137+TCF!Z127-TCF!Z114</f>
        <v>0</v>
      </c>
      <c r="AB137" s="662">
        <f>AA137+TCF!AA127-TCF!AA114</f>
        <v>0</v>
      </c>
      <c r="AC137" s="662">
        <f>AB137+TCF!AB127-TCF!AB114</f>
        <v>0</v>
      </c>
      <c r="AD137" s="662">
        <f>AC137+TCF!AC127-TCF!AC114</f>
        <v>0</v>
      </c>
      <c r="AE137" s="662">
        <f>AD137+TCF!AD127-TCF!AD114</f>
        <v>0</v>
      </c>
      <c r="AF137" s="662">
        <f>AE137+TCF!AE127-TCF!AE114</f>
        <v>0</v>
      </c>
      <c r="AG137" s="662">
        <f>AF137+TCF!AF127-TCF!AF114</f>
        <v>0</v>
      </c>
      <c r="AH137" s="662">
        <f>AG137+TCF!AG127-TCF!AG114</f>
        <v>0</v>
      </c>
      <c r="AI137" s="662">
        <f>AH137+TCF!AH127-TCF!AH114</f>
        <v>0</v>
      </c>
      <c r="AJ137" s="662">
        <f>AI137+TCF!AI127-TCF!AI114</f>
        <v>0</v>
      </c>
      <c r="AK137" s="662">
        <f>AJ137+TCF!AJ127-TCF!AJ114</f>
        <v>0</v>
      </c>
      <c r="AL137" s="662">
        <f>AK137+TCF!AK127-TCF!AK114</f>
        <v>0</v>
      </c>
      <c r="AM137" s="662">
        <f>AL137+TCF!AL127-TCF!AL114</f>
        <v>0</v>
      </c>
      <c r="AN137" s="662">
        <f>AM137+TCF!AM127-TCF!AM114</f>
        <v>0</v>
      </c>
      <c r="AO137" s="662">
        <f>AN137+TCF!AN127-TCF!AN114</f>
        <v>0</v>
      </c>
      <c r="AP137" s="662">
        <f>AO137+TCF!AO127-TCF!AO114</f>
        <v>0</v>
      </c>
      <c r="AQ137" s="662">
        <f>AP137+TCF!AP127-TCF!AP114</f>
        <v>0</v>
      </c>
      <c r="AR137" s="662">
        <f>AQ137+TCF!AQ127-TCF!AQ114</f>
        <v>0</v>
      </c>
      <c r="AS137" s="662">
        <f>AR137+TCF!AR127-TCF!AR114</f>
        <v>0</v>
      </c>
      <c r="AT137" s="662">
        <f>AS137+TCF!AS127-TCF!AS114</f>
        <v>0</v>
      </c>
      <c r="AU137" s="662">
        <f>AT137+TCF!AT127-TCF!AT114</f>
        <v>0</v>
      </c>
      <c r="AV137" s="662">
        <f>AU137+TCF!AU127-TCF!AU114</f>
        <v>0</v>
      </c>
      <c r="AW137" s="662">
        <f>AV137+TCF!AV127-TCF!AV114</f>
        <v>0</v>
      </c>
      <c r="AX137" s="662">
        <f>AW137+TCF!AW127-TCF!AW114</f>
        <v>0</v>
      </c>
      <c r="AY137" s="662">
        <f>AX137+TCF!AX127-TCF!AX114</f>
        <v>0</v>
      </c>
      <c r="AZ137" s="662">
        <f>AY137+TCF!AY127-TCF!AY114</f>
        <v>0</v>
      </c>
      <c r="BA137" s="662">
        <f>AZ137+TCF!AZ127-TCF!AZ114</f>
        <v>0</v>
      </c>
      <c r="BB137" s="662">
        <f>BA137+TCF!BA127-TCF!BA114</f>
        <v>0</v>
      </c>
      <c r="BC137" s="662">
        <f>BB137+TCF!BB127-TCF!BB114</f>
        <v>0</v>
      </c>
      <c r="BD137" s="662">
        <f>BC137+TCF!BC127-TCF!BC114</f>
        <v>0</v>
      </c>
      <c r="BE137" s="662">
        <f>BD137+TCF!BD127-TCF!BD114</f>
        <v>0</v>
      </c>
      <c r="BF137" s="662">
        <f>BE137+TCF!BE127-TCF!BE114</f>
        <v>0</v>
      </c>
      <c r="BG137" s="662">
        <f>BF137+TCF!BF127-TCF!BF114</f>
        <v>0</v>
      </c>
      <c r="BH137" s="662">
        <f>BG137+TCF!BG127-TCF!BG114</f>
        <v>0</v>
      </c>
      <c r="BI137" s="662">
        <f>BH137+TCF!BH127-TCF!BH114</f>
        <v>0</v>
      </c>
      <c r="BJ137" s="662">
        <f>BI137+TCF!BI127-TCF!BI114</f>
        <v>0</v>
      </c>
      <c r="BK137" s="662">
        <f>BJ137+TCF!BJ127-TCF!BJ114</f>
        <v>0</v>
      </c>
      <c r="BL137" s="417">
        <f t="shared" si="42"/>
        <v>51745552336.697624</v>
      </c>
    </row>
    <row r="138" spans="1:64" x14ac:dyDescent="0.25">
      <c r="A138" s="197" t="s">
        <v>785</v>
      </c>
      <c r="B138" s="169"/>
      <c r="C138" s="662">
        <f>'MONTHLY DATA'!AL437</f>
        <v>26429695.171518326</v>
      </c>
      <c r="D138" s="662">
        <f>C138+SCI!C296-TCF!C115</f>
        <v>58906009.251622975</v>
      </c>
      <c r="E138" s="662">
        <f>D138+SCI!D296-TCF!D115</f>
        <v>42124472.191602826</v>
      </c>
      <c r="F138" s="662">
        <f>E138+SCI!E296-TCF!E115</f>
        <v>38708136.575239845</v>
      </c>
      <c r="G138" s="662">
        <f>F138+SCI!F296-TCF!F115</f>
        <v>41621084.228681266</v>
      </c>
      <c r="H138" s="662">
        <f>G138+SCI!G296-TCF!G115</f>
        <v>35724585.425393894</v>
      </c>
      <c r="I138" s="662">
        <f>H138+SCI!H296-TCF!H115</f>
        <v>33852725.377963044</v>
      </c>
      <c r="J138" s="662">
        <f>I138+SCI!I296-TCF!I115</f>
        <v>43943747.604487583</v>
      </c>
      <c r="K138" s="662">
        <f>J138+SCI!J296-TCF!J115</f>
        <v>0</v>
      </c>
      <c r="L138" s="662">
        <f>K138+SCI!K296-TCF!K115</f>
        <v>0</v>
      </c>
      <c r="M138" s="662">
        <f>L138+SCI!L296-TCF!L115</f>
        <v>0</v>
      </c>
      <c r="N138" s="662">
        <f>M138+SCI!M296-TCF!M115</f>
        <v>0</v>
      </c>
      <c r="O138" s="662">
        <f>N138+SCI!N296-TCF!N115</f>
        <v>0</v>
      </c>
      <c r="P138" s="662">
        <f>O138+SCI!O296-TCF!O115</f>
        <v>43353319.208398983</v>
      </c>
      <c r="Q138" s="662">
        <f>P138+SCI!P296-TCF!P115</f>
        <v>38691066.258825779</v>
      </c>
      <c r="R138" s="662">
        <f>Q138+SCI!Q296-TCF!Q115</f>
        <v>27151353.144166835</v>
      </c>
      <c r="S138" s="662">
        <f>R138+SCI!R296-TCF!R115</f>
        <v>9596540.8606680334</v>
      </c>
      <c r="T138" s="662">
        <f>S138+SCI!S296-TCF!S115</f>
        <v>0</v>
      </c>
      <c r="U138" s="662">
        <f>T138+SCI!T296-TCF!T115</f>
        <v>0</v>
      </c>
      <c r="V138" s="662">
        <f>U138+SCI!U296-TCF!U115</f>
        <v>0</v>
      </c>
      <c r="W138" s="662">
        <f>V138+SCI!V296-TCF!V115</f>
        <v>0</v>
      </c>
      <c r="X138" s="662">
        <f>W138+SCI!W296-TCF!W115</f>
        <v>0</v>
      </c>
      <c r="Y138" s="662">
        <f>X138+SCI!X296-TCF!X115</f>
        <v>0</v>
      </c>
      <c r="Z138" s="662">
        <f>Y138+SCI!Y296-TCF!Y115</f>
        <v>0</v>
      </c>
      <c r="AA138" s="662">
        <f>Z138+SCI!Z296-TCF!Z115</f>
        <v>0</v>
      </c>
      <c r="AB138" s="662">
        <f>AA138+SCI!AA296-TCF!AA115</f>
        <v>0</v>
      </c>
      <c r="AC138" s="662">
        <f>AB138+SCI!AB296-TCF!AB115</f>
        <v>0</v>
      </c>
      <c r="AD138" s="662">
        <f>AC138+SCI!AC296-TCF!AC115</f>
        <v>0</v>
      </c>
      <c r="AE138" s="662">
        <f>AD138+SCI!AD296-TCF!AD115</f>
        <v>0</v>
      </c>
      <c r="AF138" s="662">
        <f>AE138+SCI!AE296-TCF!AE115</f>
        <v>0</v>
      </c>
      <c r="AG138" s="662">
        <f>AF138+SCI!AF296-TCF!AF115</f>
        <v>0</v>
      </c>
      <c r="AH138" s="662">
        <f>AG138+SCI!AG296-TCF!AG115</f>
        <v>0</v>
      </c>
      <c r="AI138" s="662">
        <f>AH138+SCI!AH296-TCF!AH115</f>
        <v>0</v>
      </c>
      <c r="AJ138" s="662">
        <f>AI138+SCI!AI296-TCF!AI115</f>
        <v>0</v>
      </c>
      <c r="AK138" s="662">
        <f>AJ138+SCI!AJ296-TCF!AJ115</f>
        <v>0</v>
      </c>
      <c r="AL138" s="662">
        <f>AK138+SCI!AK296-TCF!AK115</f>
        <v>0</v>
      </c>
      <c r="AM138" s="662">
        <f>AL138+SCI!AL296-TCF!AL115</f>
        <v>0</v>
      </c>
      <c r="AN138" s="662">
        <f>AM138+SCI!AM296-TCF!AM115</f>
        <v>0</v>
      </c>
      <c r="AO138" s="662">
        <f>AN138+SCI!AN296-TCF!AN115</f>
        <v>0</v>
      </c>
      <c r="AP138" s="662">
        <f>AO138+SCI!AO296-TCF!AO115</f>
        <v>0</v>
      </c>
      <c r="AQ138" s="662">
        <f>AP138+SCI!AP296-TCF!AP115</f>
        <v>0</v>
      </c>
      <c r="AR138" s="662">
        <f>AQ138+SCI!AQ296-TCF!AQ115</f>
        <v>0</v>
      </c>
      <c r="AS138" s="662">
        <f>AR138+SCI!AR296-TCF!AR115</f>
        <v>0</v>
      </c>
      <c r="AT138" s="662">
        <f>AS138+SCI!AS296-TCF!AS115</f>
        <v>0</v>
      </c>
      <c r="AU138" s="662">
        <f>AT138+SCI!AT296-TCF!AT115</f>
        <v>0</v>
      </c>
      <c r="AV138" s="662">
        <f>AU138+SCI!AU296-TCF!AU115</f>
        <v>0</v>
      </c>
      <c r="AW138" s="662">
        <f>AV138+SCI!AV296-TCF!AV115</f>
        <v>0</v>
      </c>
      <c r="AX138" s="662">
        <f>AW138+SCI!AW296-TCF!AW115</f>
        <v>0</v>
      </c>
      <c r="AY138" s="662">
        <f>AX138+SCI!AX296-TCF!AX115</f>
        <v>0</v>
      </c>
      <c r="AZ138" s="662">
        <f>AY138+SCI!AY296-TCF!AY115</f>
        <v>0</v>
      </c>
      <c r="BA138" s="662">
        <f>AZ138+SCI!AZ296-TCF!AZ115</f>
        <v>0</v>
      </c>
      <c r="BB138" s="662">
        <f>BA138+SCI!BA296-TCF!BA115</f>
        <v>0</v>
      </c>
      <c r="BC138" s="662">
        <f>BB138+SCI!BB296-TCF!BB115</f>
        <v>0</v>
      </c>
      <c r="BD138" s="662">
        <f>BC138+SCI!BC296-TCF!BC115</f>
        <v>0</v>
      </c>
      <c r="BE138" s="662">
        <f>BD138+SCI!BD296-TCF!BD115</f>
        <v>0</v>
      </c>
      <c r="BF138" s="662">
        <f>BE138+SCI!BE296-TCF!BE115</f>
        <v>0</v>
      </c>
      <c r="BG138" s="662">
        <f>BF138+SCI!BF296-TCF!BF115</f>
        <v>0</v>
      </c>
      <c r="BH138" s="662">
        <f>BG138+SCI!BG296-TCF!BG115</f>
        <v>0</v>
      </c>
      <c r="BI138" s="662">
        <f>BH138+SCI!BH296-TCF!BH115</f>
        <v>0</v>
      </c>
      <c r="BJ138" s="662">
        <f>BI138+SCI!BI296-TCF!BI115</f>
        <v>0</v>
      </c>
      <c r="BK138" s="662">
        <f>BJ138+SCI!BJ296-TCF!BJ115</f>
        <v>0</v>
      </c>
      <c r="BL138" s="417">
        <f t="shared" si="42"/>
        <v>440102735.29856944</v>
      </c>
    </row>
    <row r="139" spans="1:64" x14ac:dyDescent="0.25">
      <c r="A139" s="696" t="s">
        <v>815</v>
      </c>
      <c r="B139" s="168"/>
      <c r="C139" s="662">
        <f>C140+C141</f>
        <v>320364847.00970143</v>
      </c>
      <c r="D139" s="662">
        <f t="shared" ref="D139:BK139" si="52">D140+D141</f>
        <v>362074123.3255592</v>
      </c>
      <c r="E139" s="662">
        <f t="shared" si="52"/>
        <v>403783399.64141703</v>
      </c>
      <c r="F139" s="662">
        <f t="shared" si="52"/>
        <v>331029369.02284247</v>
      </c>
      <c r="G139" s="662">
        <f t="shared" si="52"/>
        <v>371857250.76352686</v>
      </c>
      <c r="H139" s="662">
        <f t="shared" si="52"/>
        <v>412685132.50421131</v>
      </c>
      <c r="I139" s="662">
        <f t="shared" si="52"/>
        <v>342098076.42028153</v>
      </c>
      <c r="J139" s="662">
        <f t="shared" si="52"/>
        <v>382011158.73139358</v>
      </c>
      <c r="K139" s="662">
        <f t="shared" si="52"/>
        <v>421924241.0425055</v>
      </c>
      <c r="L139" s="662">
        <f t="shared" si="52"/>
        <v>353586287.82808352</v>
      </c>
      <c r="M139" s="662">
        <f t="shared" si="52"/>
        <v>392549899.81124228</v>
      </c>
      <c r="N139" s="662">
        <f t="shared" si="52"/>
        <v>431513511.79440105</v>
      </c>
      <c r="O139" s="662">
        <f t="shared" si="52"/>
        <v>365509902.44824123</v>
      </c>
      <c r="P139" s="662">
        <f t="shared" si="52"/>
        <v>403488059.17801738</v>
      </c>
      <c r="Q139" s="662">
        <f t="shared" si="52"/>
        <v>441466215.90779346</v>
      </c>
      <c r="R139" s="662">
        <f t="shared" si="52"/>
        <v>377885422.06250298</v>
      </c>
      <c r="S139" s="662">
        <f t="shared" si="52"/>
        <v>414840774.78479326</v>
      </c>
      <c r="T139" s="662">
        <f t="shared" si="52"/>
        <v>451796127.50708348</v>
      </c>
      <c r="U139" s="662">
        <f t="shared" si="52"/>
        <v>390729973.87014526</v>
      </c>
      <c r="V139" s="662">
        <f t="shared" si="52"/>
        <v>426623758.31306595</v>
      </c>
      <c r="W139" s="662">
        <f t="shared" si="52"/>
        <v>462517542.75598663</v>
      </c>
      <c r="X139" s="662">
        <f t="shared" si="52"/>
        <v>404061334.19129711</v>
      </c>
      <c r="Y139" s="662">
        <f t="shared" si="52"/>
        <v>438853316.91706008</v>
      </c>
      <c r="Z139" s="662">
        <f t="shared" si="52"/>
        <v>473645299.6428231</v>
      </c>
      <c r="AA139" s="662">
        <f t="shared" si="52"/>
        <v>417897953.06862068</v>
      </c>
      <c r="AB139" s="662">
        <f t="shared" si="52"/>
        <v>451546375.79214573</v>
      </c>
      <c r="AC139" s="662">
        <f t="shared" si="52"/>
        <v>485194798.51567072</v>
      </c>
      <c r="AD139" s="662">
        <f t="shared" si="52"/>
        <v>432258979.80139464</v>
      </c>
      <c r="AE139" s="662">
        <f t="shared" si="52"/>
        <v>464720501.59859693</v>
      </c>
      <c r="AF139" s="662">
        <f t="shared" si="52"/>
        <v>497182023.39579916</v>
      </c>
      <c r="AG139" s="662">
        <f t="shared" si="52"/>
        <v>447164289.44734091</v>
      </c>
      <c r="AH139" s="662">
        <f t="shared" si="52"/>
        <v>478393926.77311277</v>
      </c>
      <c r="AI139" s="662">
        <f t="shared" si="52"/>
        <v>509623564.09888458</v>
      </c>
      <c r="AJ139" s="662">
        <f t="shared" si="52"/>
        <v>462634510.32886851</v>
      </c>
      <c r="AK139" s="662">
        <f t="shared" si="52"/>
        <v>492585574.76174271</v>
      </c>
      <c r="AL139" s="662">
        <f t="shared" si="52"/>
        <v>522536639.19461691</v>
      </c>
      <c r="AM139" s="662">
        <f t="shared" si="52"/>
        <v>478691052.581806</v>
      </c>
      <c r="AN139" s="662">
        <f t="shared" si="52"/>
        <v>507315086.20914179</v>
      </c>
      <c r="AO139" s="662">
        <f t="shared" si="52"/>
        <v>535939119.83647758</v>
      </c>
      <c r="AP139" s="662">
        <f t="shared" si="52"/>
        <v>495356137.78612983</v>
      </c>
      <c r="AQ139" s="662">
        <f t="shared" si="52"/>
        <v>522602846.14039731</v>
      </c>
      <c r="AR139" s="662">
        <f t="shared" si="52"/>
        <v>549849554.49466467</v>
      </c>
      <c r="AS139" s="662">
        <f t="shared" si="52"/>
        <v>512652829.71969748</v>
      </c>
      <c r="AT139" s="662">
        <f t="shared" si="52"/>
        <v>538470012.1730473</v>
      </c>
      <c r="AU139" s="662">
        <f t="shared" si="52"/>
        <v>564287194.62639713</v>
      </c>
      <c r="AV139" s="662">
        <f t="shared" si="52"/>
        <v>530605066.27754736</v>
      </c>
      <c r="AW139" s="662">
        <f t="shared" si="52"/>
        <v>554938543.79833472</v>
      </c>
      <c r="AX139" s="662">
        <f t="shared" si="52"/>
        <v>579272021.31912208</v>
      </c>
      <c r="AY139" s="662">
        <f t="shared" si="52"/>
        <v>549237692.60093975</v>
      </c>
      <c r="AZ139" s="662">
        <f t="shared" si="52"/>
        <v>572031232.77222061</v>
      </c>
      <c r="BA139" s="662">
        <f t="shared" si="52"/>
        <v>594824772.94350147</v>
      </c>
      <c r="BB139" s="662">
        <f t="shared" si="52"/>
        <v>568576495.46198869</v>
      </c>
      <c r="BC139" s="662">
        <f t="shared" si="52"/>
        <v>589771734.65821671</v>
      </c>
      <c r="BD139" s="662">
        <f t="shared" si="52"/>
        <v>610966973.85444474</v>
      </c>
      <c r="BE139" s="662">
        <f t="shared" si="52"/>
        <v>588648238.95147157</v>
      </c>
      <c r="BF139" s="662">
        <f t="shared" si="52"/>
        <v>608184601.56569219</v>
      </c>
      <c r="BG139" s="662">
        <f t="shared" si="52"/>
        <v>627720964.17991281</v>
      </c>
      <c r="BH139" s="662">
        <f t="shared" si="52"/>
        <v>609480701.51920557</v>
      </c>
      <c r="BI139" s="662">
        <f t="shared" si="52"/>
        <v>627295316.12896085</v>
      </c>
      <c r="BJ139" s="662">
        <f t="shared" si="52"/>
        <v>645109930.73871613</v>
      </c>
      <c r="BK139" s="662">
        <f t="shared" si="52"/>
        <v>631102714.41825688</v>
      </c>
      <c r="BL139" s="417">
        <f t="shared" si="42"/>
        <v>29431564997.007065</v>
      </c>
    </row>
    <row r="140" spans="1:64" x14ac:dyDescent="0.25">
      <c r="A140" s="197" t="s">
        <v>784</v>
      </c>
      <c r="B140" s="169"/>
      <c r="C140" s="662">
        <f>LOANS!DF22</f>
        <v>295339281.22018641</v>
      </c>
      <c r="D140" s="662">
        <f>LOANS!DG22</f>
        <v>295339281.22018641</v>
      </c>
      <c r="E140" s="662">
        <f>LOANS!DH22</f>
        <v>295339281.22018641</v>
      </c>
      <c r="F140" s="662">
        <f>LOANS!DI22</f>
        <v>306532639.97843146</v>
      </c>
      <c r="G140" s="662">
        <f>LOANS!DJ22</f>
        <v>306532639.97843146</v>
      </c>
      <c r="H140" s="662">
        <f>LOANS!DK22</f>
        <v>306532639.97843146</v>
      </c>
      <c r="I140" s="662">
        <f>LOANS!DL22</f>
        <v>318150227.03361404</v>
      </c>
      <c r="J140" s="662">
        <f>LOANS!DM22</f>
        <v>318150227.03361404</v>
      </c>
      <c r="K140" s="662">
        <f>LOANS!DN22</f>
        <v>318150227.03361404</v>
      </c>
      <c r="L140" s="662">
        <f>LOANS!DO22</f>
        <v>330208120.63818794</v>
      </c>
      <c r="M140" s="662">
        <f>LOANS!DP22</f>
        <v>330208120.63818794</v>
      </c>
      <c r="N140" s="662">
        <f>LOANS!DQ22</f>
        <v>330208120.63818794</v>
      </c>
      <c r="O140" s="662">
        <f>LOANS!DR22</f>
        <v>342723008.4103753</v>
      </c>
      <c r="P140" s="662">
        <f>LOANS!DS22</f>
        <v>342723008.4103753</v>
      </c>
      <c r="Q140" s="662">
        <f>LOANS!DT22</f>
        <v>342723008.4103753</v>
      </c>
      <c r="R140" s="662">
        <f>LOANS!DU22</f>
        <v>355712210.42912853</v>
      </c>
      <c r="S140" s="662">
        <f>LOANS!DV22</f>
        <v>355712210.42912853</v>
      </c>
      <c r="T140" s="662">
        <f>LOANS!DW22</f>
        <v>355712210.42912853</v>
      </c>
      <c r="U140" s="662">
        <f>LOANS!DX22</f>
        <v>369193703.20439255</v>
      </c>
      <c r="V140" s="662">
        <f>LOANS!DY22</f>
        <v>369193703.20439255</v>
      </c>
      <c r="W140" s="662">
        <f>LOANS!DZ22</f>
        <v>369193703.20439255</v>
      </c>
      <c r="X140" s="662">
        <f>LOANS!EA22</f>
        <v>383186144.555839</v>
      </c>
      <c r="Y140" s="662">
        <f>LOANS!EB22</f>
        <v>383186144.555839</v>
      </c>
      <c r="Z140" s="662">
        <f>LOANS!EC22</f>
        <v>383186144.555839</v>
      </c>
      <c r="AA140" s="662">
        <f>LOANS!ED22</f>
        <v>397708899.43450534</v>
      </c>
      <c r="AB140" s="662">
        <f>LOANS!EE22</f>
        <v>397708899.43450534</v>
      </c>
      <c r="AC140" s="662">
        <f>LOANS!EF22</f>
        <v>397708899.43450534</v>
      </c>
      <c r="AD140" s="662">
        <f>LOANS!EG22</f>
        <v>412782066.72307301</v>
      </c>
      <c r="AE140" s="662">
        <f>LOANS!EH22</f>
        <v>412782066.72307301</v>
      </c>
      <c r="AF140" s="662">
        <f>LOANS!EI22</f>
        <v>412782066.72307301</v>
      </c>
      <c r="AG140" s="662">
        <f>LOANS!EJ22</f>
        <v>428426507.0518775</v>
      </c>
      <c r="AH140" s="662">
        <f>LOANS!EK22</f>
        <v>428426507.0518775</v>
      </c>
      <c r="AI140" s="662">
        <f>LOANS!EL22</f>
        <v>428426507.0518775</v>
      </c>
      <c r="AJ140" s="662">
        <f>LOANS!EM22</f>
        <v>444663871.66914368</v>
      </c>
      <c r="AK140" s="662">
        <f>LOANS!EN22</f>
        <v>444663871.66914368</v>
      </c>
      <c r="AL140" s="662">
        <f>LOANS!EO22</f>
        <v>444663871.66914368</v>
      </c>
      <c r="AM140" s="662">
        <f>LOANS!EP22</f>
        <v>461516632.40540427</v>
      </c>
      <c r="AN140" s="662">
        <f>LOANS!EQ22</f>
        <v>461516632.40540427</v>
      </c>
      <c r="AO140" s="662">
        <f>LOANS!ER22</f>
        <v>461516632.40540427</v>
      </c>
      <c r="AP140" s="662">
        <f>LOANS!ES22</f>
        <v>479008112.77356911</v>
      </c>
      <c r="AQ140" s="662">
        <f>LOANS!ET22</f>
        <v>479008112.77356911</v>
      </c>
      <c r="AR140" s="662">
        <f>LOANS!EU22</f>
        <v>479008112.77356911</v>
      </c>
      <c r="AS140" s="662">
        <f>LOANS!EV22</f>
        <v>497162520.24768734</v>
      </c>
      <c r="AT140" s="662">
        <f>LOANS!EW22</f>
        <v>497162520.24768734</v>
      </c>
      <c r="AU140" s="662">
        <f>LOANS!EX22</f>
        <v>497162520.24768734</v>
      </c>
      <c r="AV140" s="662">
        <f>LOANS!EY22</f>
        <v>516004979.76507467</v>
      </c>
      <c r="AW140" s="662">
        <f>LOANS!EZ22</f>
        <v>516004979.76507467</v>
      </c>
      <c r="AX140" s="662">
        <f>LOANS!FA22</f>
        <v>516004979.76507467</v>
      </c>
      <c r="AY140" s="662">
        <f>LOANS!FB22</f>
        <v>535561568.49817097</v>
      </c>
      <c r="AZ140" s="662">
        <f>LOANS!FC22</f>
        <v>535561568.49817097</v>
      </c>
      <c r="BA140" s="662">
        <f>LOANS!FD22</f>
        <v>535561568.49817097</v>
      </c>
      <c r="BB140" s="662">
        <f>LOANS!FE22</f>
        <v>555859351.94425166</v>
      </c>
      <c r="BC140" s="662">
        <f>LOANS!FF22</f>
        <v>555859351.94425166</v>
      </c>
      <c r="BD140" s="662">
        <f>LOANS!FG22</f>
        <v>555859351.94425166</v>
      </c>
      <c r="BE140" s="662">
        <f>LOANS!FH22</f>
        <v>576926421.38293886</v>
      </c>
      <c r="BF140" s="662">
        <f>LOANS!FI22</f>
        <v>576926421.38293886</v>
      </c>
      <c r="BG140" s="662">
        <f>LOANS!FJ22</f>
        <v>576926421.38293886</v>
      </c>
      <c r="BH140" s="662">
        <f>LOANS!FK22</f>
        <v>598791932.75335217</v>
      </c>
      <c r="BI140" s="662">
        <f>LOANS!FL22</f>
        <v>598791932.75335217</v>
      </c>
      <c r="BJ140" s="662">
        <f>LOANS!FM22</f>
        <v>598791932.75335217</v>
      </c>
      <c r="BK140" s="662">
        <f>LOANS!FN22</f>
        <v>621486147.00470424</v>
      </c>
      <c r="BL140" s="417">
        <f t="shared" si="42"/>
        <v>26437860747.362328</v>
      </c>
    </row>
    <row r="141" spans="1:64" x14ac:dyDescent="0.25">
      <c r="A141" s="197" t="s">
        <v>785</v>
      </c>
      <c r="B141" s="169"/>
      <c r="C141" s="662">
        <f>SUM(LOANS!BD25:DF25)-SUM(LOANS!BD18:DF18)</f>
        <v>25025565.789515018</v>
      </c>
      <c r="D141" s="662">
        <f>C141+LOANS!DG25-LOANS!DG18</f>
        <v>66734842.105372809</v>
      </c>
      <c r="E141" s="662">
        <f>D141+LOANS!DH25-LOANS!DH18</f>
        <v>108444118.4212306</v>
      </c>
      <c r="F141" s="662">
        <f>E141+LOANS!DI25-LOANS!DI18</f>
        <v>24496729.044410989</v>
      </c>
      <c r="G141" s="662">
        <f>F141+LOANS!DJ25-LOANS!DJ18</f>
        <v>65324610.785095409</v>
      </c>
      <c r="H141" s="662">
        <f>G141+LOANS!DK25-LOANS!DK18</f>
        <v>106152492.52577983</v>
      </c>
      <c r="I141" s="662">
        <f>H141+LOANS!DL25-LOANS!DL18</f>
        <v>23947849.38666752</v>
      </c>
      <c r="J141" s="662">
        <f>I141+LOANS!DM25-LOANS!DM18</f>
        <v>63860931.697779506</v>
      </c>
      <c r="K141" s="662">
        <f>J141+LOANS!DN25-LOANS!DN18</f>
        <v>103774014.00889149</v>
      </c>
      <c r="L141" s="662">
        <f>K141+LOANS!DO25-LOANS!DO18</f>
        <v>23378167.18989557</v>
      </c>
      <c r="M141" s="662">
        <f>L141+LOANS!DP25-LOANS!DP18</f>
        <v>62341779.17305433</v>
      </c>
      <c r="N141" s="662">
        <f>M141+LOANS!DQ25-LOANS!DQ18</f>
        <v>101305391.15621309</v>
      </c>
      <c r="O141" s="662">
        <f>N141+LOANS!DR25-LOANS!DR18</f>
        <v>22786894.037865967</v>
      </c>
      <c r="P141" s="662">
        <f>O141+LOANS!DS25-LOANS!DS18</f>
        <v>60765050.767642066</v>
      </c>
      <c r="Q141" s="662">
        <f>P141+LOANS!DT25-LOANS!DT18</f>
        <v>98743207.497418165</v>
      </c>
      <c r="R141" s="662">
        <f>Q141+LOANS!DU25-LOANS!DU18</f>
        <v>22173211.633374467</v>
      </c>
      <c r="S141" s="662">
        <f>R141+LOANS!DV25-LOANS!DV18</f>
        <v>59128564.355664715</v>
      </c>
      <c r="T141" s="662">
        <f>S141+LOANS!DW25-LOANS!DW18</f>
        <v>96083917.077954963</v>
      </c>
      <c r="U141" s="662">
        <f>T141+LOANS!DX25-LOANS!DX18</f>
        <v>21536270.665752724</v>
      </c>
      <c r="V141" s="662">
        <f>U141+LOANS!DY25-LOANS!DY18</f>
        <v>57430055.108673394</v>
      </c>
      <c r="W141" s="662">
        <f>V141+LOANS!DZ25-LOANS!DZ18</f>
        <v>93323839.551594064</v>
      </c>
      <c r="X141" s="662">
        <f>W141+LOANS!EA25-LOANS!EA18</f>
        <v>20875189.635458112</v>
      </c>
      <c r="Y141" s="662">
        <f>X141+LOANS!EB25-LOANS!EB18</f>
        <v>55667172.361221097</v>
      </c>
      <c r="Z141" s="662">
        <f>Y141+LOANS!EC25-LOANS!EC18</f>
        <v>90459155.086984083</v>
      </c>
      <c r="AA141" s="662">
        <f>Z141+LOANS!ED25-LOANS!ED18</f>
        <v>20189053.634115323</v>
      </c>
      <c r="AB141" s="662">
        <f>AA141+LOANS!EE25-LOANS!EE18</f>
        <v>53837476.357640356</v>
      </c>
      <c r="AC141" s="662">
        <f>AB141+LOANS!EF25-LOANS!EF18</f>
        <v>87485899.081165388</v>
      </c>
      <c r="AD141" s="662">
        <f>AC141+LOANS!EG25-LOANS!EG18</f>
        <v>19476913.078321651</v>
      </c>
      <c r="AE141" s="662">
        <f>AD141+LOANS!EH25-LOANS!EH18</f>
        <v>51938434.875523895</v>
      </c>
      <c r="AF141" s="662">
        <f>AE141+LOANS!EI25-LOANS!EI18</f>
        <v>84399956.672726139</v>
      </c>
      <c r="AG141" s="662">
        <f>AF141+LOANS!EJ25-LOANS!EJ18</f>
        <v>18737782.395463407</v>
      </c>
      <c r="AH141" s="662">
        <f>AG141+LOANS!EK25-LOANS!EK18</f>
        <v>49967419.721235245</v>
      </c>
      <c r="AI141" s="662">
        <f>AH141+LOANS!EL25-LOANS!EL18</f>
        <v>81197057.047007084</v>
      </c>
      <c r="AJ141" s="662">
        <f>AI141+LOANS!EM25-LOANS!EM18</f>
        <v>17970638.659724832</v>
      </c>
      <c r="AK141" s="662">
        <f>AJ141+LOANS!EN25-LOANS!EN18</f>
        <v>47921703.092599049</v>
      </c>
      <c r="AL141" s="662">
        <f>AK141+LOANS!EO25-LOANS!EO18</f>
        <v>77872767.525473267</v>
      </c>
      <c r="AM141" s="662">
        <f>AL141+LOANS!EP25-LOANS!EP18</f>
        <v>17174420.176401749</v>
      </c>
      <c r="AN141" s="662">
        <f>AM141+LOANS!EQ25-LOANS!EQ18</f>
        <v>45798453.803737521</v>
      </c>
      <c r="AO141" s="662">
        <f>AN141+LOANS!ER25-LOANS!ER18</f>
        <v>74422487.431073293</v>
      </c>
      <c r="AP141" s="662">
        <f>AO141+LOANS!ES25-LOANS!ES18</f>
        <v>16348025.01256074</v>
      </c>
      <c r="AQ141" s="662">
        <f>AP141+LOANS!ET25-LOANS!ET18</f>
        <v>43594733.366828173</v>
      </c>
      <c r="AR141" s="662">
        <f>AQ141+LOANS!EU25-LOANS!EU18</f>
        <v>70841441.721095607</v>
      </c>
      <c r="AS141" s="662">
        <f>AR141+LOANS!EV25-LOANS!EV18</f>
        <v>15490309.472010165</v>
      </c>
      <c r="AT141" s="662">
        <f>AS141+LOANS!EW25-LOANS!EW18</f>
        <v>41307491.925359949</v>
      </c>
      <c r="AU141" s="662">
        <f>AT141+LOANS!EX25-LOANS!EX18</f>
        <v>67124674.378709733</v>
      </c>
      <c r="AV141" s="662">
        <f>AU141+LOANS!EY25-LOANS!EY18</f>
        <v>14600086.512472704</v>
      </c>
      <c r="AW141" s="662">
        <f>AV141+LOANS!EZ25-LOANS!EZ18</f>
        <v>38933564.033260077</v>
      </c>
      <c r="AX141" s="662">
        <f>AW141+LOANS!FA25-LOANS!FA18</f>
        <v>63267041.55404745</v>
      </c>
      <c r="AY141" s="662">
        <f>AX141+LOANS!FB25-LOANS!FB18</f>
        <v>13676124.102768779</v>
      </c>
      <c r="AZ141" s="662">
        <f>AY141+LOANS!FC25-LOANS!FC18</f>
        <v>36469664.27404961</v>
      </c>
      <c r="BA141" s="662">
        <f>AZ141+LOANS!FD25-LOANS!FD18</f>
        <v>59263204.445330441</v>
      </c>
      <c r="BB141" s="662">
        <f>BA141+LOANS!FE25-LOANS!FE18</f>
        <v>12717143.517737076</v>
      </c>
      <c r="BC141" s="662">
        <f>BB141+LOANS!FF25-LOANS!FF18</f>
        <v>33912382.713965081</v>
      </c>
      <c r="BD141" s="662">
        <f>BC141+LOANS!FG25-LOANS!FG18</f>
        <v>55107621.910193086</v>
      </c>
      <c r="BE141" s="662">
        <f>BD141+LOANS!FH25-LOANS!FH18</f>
        <v>11721817.568532668</v>
      </c>
      <c r="BF141" s="662">
        <f>BE141+LOANS!FI25-LOANS!FI18</f>
        <v>31258180.182753336</v>
      </c>
      <c r="BG141" s="662">
        <f>BF141+LOANS!FJ25-LOANS!FJ18</f>
        <v>50794542.796974003</v>
      </c>
      <c r="BH141" s="662">
        <f>BG141+LOANS!FK25-LOANS!FK18</f>
        <v>10688768.76585342</v>
      </c>
      <c r="BI141" s="662">
        <f>BH141+LOANS!FL25-LOANS!FL18</f>
        <v>28503383.375608679</v>
      </c>
      <c r="BJ141" s="662">
        <f>BI141+LOANS!FM25-LOANS!FM18</f>
        <v>46317997.985363938</v>
      </c>
      <c r="BK141" s="662">
        <f>BJ141+LOANS!FN25-LOANS!FN18</f>
        <v>9616567.413552627</v>
      </c>
      <c r="BL141" s="417">
        <f t="shared" si="42"/>
        <v>2993704249.6447449</v>
      </c>
    </row>
    <row r="142" spans="1:64" x14ac:dyDescent="0.25">
      <c r="A142" s="703" t="s">
        <v>816</v>
      </c>
      <c r="B142" s="168"/>
      <c r="C142" s="662">
        <f>C143+C144</f>
        <v>1213677194.6899967</v>
      </c>
      <c r="D142" s="662">
        <f t="shared" ref="D142:BK142" si="53">D143+D144</f>
        <v>569975018.90508127</v>
      </c>
      <c r="E142" s="662">
        <f t="shared" si="53"/>
        <v>694087107.42757952</v>
      </c>
      <c r="F142" s="662">
        <f t="shared" si="53"/>
        <v>818199195.95007777</v>
      </c>
      <c r="G142" s="662">
        <f t="shared" si="53"/>
        <v>942311284.47257602</v>
      </c>
      <c r="H142" s="662">
        <f t="shared" si="53"/>
        <v>1066423372.9950743</v>
      </c>
      <c r="I142" s="662">
        <f t="shared" si="53"/>
        <v>1190535461.5175724</v>
      </c>
      <c r="J142" s="662">
        <f t="shared" si="53"/>
        <v>565458424.40456367</v>
      </c>
      <c r="K142" s="662">
        <f t="shared" si="53"/>
        <v>684898173.78859556</v>
      </c>
      <c r="L142" s="662">
        <f t="shared" si="53"/>
        <v>804337923.17262745</v>
      </c>
      <c r="M142" s="662">
        <f t="shared" si="53"/>
        <v>923777672.55665934</v>
      </c>
      <c r="N142" s="662">
        <f t="shared" si="53"/>
        <v>1043217421.9406912</v>
      </c>
      <c r="O142" s="662">
        <f t="shared" si="53"/>
        <v>1162657171.3247232</v>
      </c>
      <c r="P142" s="662">
        <f t="shared" si="53"/>
        <v>561150123.72903442</v>
      </c>
      <c r="Q142" s="662">
        <f t="shared" si="53"/>
        <v>676133010.34527755</v>
      </c>
      <c r="R142" s="662">
        <f t="shared" si="53"/>
        <v>791115896.96152067</v>
      </c>
      <c r="S142" s="662">
        <f t="shared" si="53"/>
        <v>906098783.5777638</v>
      </c>
      <c r="T142" s="662">
        <f t="shared" si="53"/>
        <v>1021081670.1940069</v>
      </c>
      <c r="U142" s="662">
        <f t="shared" si="53"/>
        <v>1136064556.81025</v>
      </c>
      <c r="V142" s="662">
        <f t="shared" si="53"/>
        <v>558881127.35678482</v>
      </c>
      <c r="W142" s="662">
        <f t="shared" si="53"/>
        <v>671516776.34656286</v>
      </c>
      <c r="X142" s="662">
        <f t="shared" si="53"/>
        <v>784152425.33634102</v>
      </c>
      <c r="Y142" s="662">
        <f t="shared" si="53"/>
        <v>896788074.32611918</v>
      </c>
      <c r="Z142" s="662">
        <f t="shared" si="53"/>
        <v>1009423723.3158972</v>
      </c>
      <c r="AA142" s="662">
        <f t="shared" si="53"/>
        <v>1122059372.3056755</v>
      </c>
      <c r="AB142" s="662">
        <f t="shared" si="53"/>
        <v>556955926.01741552</v>
      </c>
      <c r="AC142" s="662">
        <f t="shared" si="53"/>
        <v>667599987.41474271</v>
      </c>
      <c r="AD142" s="662">
        <f t="shared" si="53"/>
        <v>778244048.81206977</v>
      </c>
      <c r="AE142" s="662">
        <f t="shared" si="53"/>
        <v>888888110.20939684</v>
      </c>
      <c r="AF142" s="662">
        <f t="shared" si="53"/>
        <v>999532171.60672402</v>
      </c>
      <c r="AG142" s="662">
        <f t="shared" si="53"/>
        <v>1110176233.0040512</v>
      </c>
      <c r="AH142" s="662">
        <f t="shared" si="53"/>
        <v>556417430.30257678</v>
      </c>
      <c r="AI142" s="662">
        <f t="shared" si="53"/>
        <v>666504427.16731215</v>
      </c>
      <c r="AJ142" s="662">
        <f t="shared" si="53"/>
        <v>776591424.03204739</v>
      </c>
      <c r="AK142" s="662">
        <f t="shared" si="53"/>
        <v>886678420.89678264</v>
      </c>
      <c r="AL142" s="662">
        <f t="shared" si="53"/>
        <v>996765417.761518</v>
      </c>
      <c r="AM142" s="662">
        <f t="shared" si="53"/>
        <v>1106852414.6262534</v>
      </c>
      <c r="AN142" s="662">
        <f t="shared" si="53"/>
        <v>553115914.90029907</v>
      </c>
      <c r="AO142" s="662">
        <f t="shared" si="53"/>
        <v>659787551.00405753</v>
      </c>
      <c r="AP142" s="662">
        <f t="shared" si="53"/>
        <v>766459187.10781598</v>
      </c>
      <c r="AQ142" s="662">
        <f t="shared" si="53"/>
        <v>873130823.21157444</v>
      </c>
      <c r="AR142" s="662">
        <f t="shared" si="53"/>
        <v>979802459.31533289</v>
      </c>
      <c r="AS142" s="662">
        <f t="shared" si="53"/>
        <v>1086474095.4190912</v>
      </c>
      <c r="AT142" s="662">
        <f t="shared" si="53"/>
        <v>547302919.35318756</v>
      </c>
      <c r="AU142" s="662">
        <f t="shared" si="53"/>
        <v>647961111.78752041</v>
      </c>
      <c r="AV142" s="662">
        <f t="shared" si="53"/>
        <v>748619304.22185338</v>
      </c>
      <c r="AW142" s="662">
        <f t="shared" si="53"/>
        <v>849277496.65618634</v>
      </c>
      <c r="AX142" s="662">
        <f t="shared" si="53"/>
        <v>949935689.09051919</v>
      </c>
      <c r="AY142" s="662">
        <f t="shared" si="53"/>
        <v>1050593881.524852</v>
      </c>
      <c r="AZ142" s="662">
        <f t="shared" si="53"/>
        <v>544466652.88631356</v>
      </c>
      <c r="BA142" s="662">
        <f t="shared" si="53"/>
        <v>642190776.56181133</v>
      </c>
      <c r="BB142" s="662">
        <f t="shared" si="53"/>
        <v>739914900.2373091</v>
      </c>
      <c r="BC142" s="662">
        <f t="shared" si="53"/>
        <v>837639023.91280687</v>
      </c>
      <c r="BD142" s="662">
        <f t="shared" si="53"/>
        <v>935363147.58830464</v>
      </c>
      <c r="BE142" s="662">
        <f t="shared" si="53"/>
        <v>1033087271.2638024</v>
      </c>
      <c r="BF142" s="662">
        <f t="shared" si="53"/>
        <v>540530542.34938383</v>
      </c>
      <c r="BG142" s="662">
        <f t="shared" si="53"/>
        <v>634182827.53840256</v>
      </c>
      <c r="BH142" s="662">
        <f t="shared" si="53"/>
        <v>727835112.72742116</v>
      </c>
      <c r="BI142" s="662">
        <f t="shared" si="53"/>
        <v>821487397.91643977</v>
      </c>
      <c r="BJ142" s="662">
        <f t="shared" si="53"/>
        <v>915139683.1054585</v>
      </c>
      <c r="BK142" s="662">
        <f t="shared" si="53"/>
        <v>1008791968.2944772</v>
      </c>
      <c r="BL142" s="417">
        <f t="shared" si="42"/>
        <v>50898316713.576172</v>
      </c>
    </row>
    <row r="143" spans="1:64" x14ac:dyDescent="0.25">
      <c r="A143" s="197" t="s">
        <v>784</v>
      </c>
      <c r="B143" s="169"/>
      <c r="C143" s="662">
        <f>LOANS!DF49</f>
        <v>450000000</v>
      </c>
      <c r="D143" s="662">
        <f>LOANS!DG49</f>
        <v>450000000</v>
      </c>
      <c r="E143" s="662">
        <f>LOANS!DH49</f>
        <v>450000000</v>
      </c>
      <c r="F143" s="662">
        <f>LOANS!DI49</f>
        <v>450000000</v>
      </c>
      <c r="G143" s="662">
        <f>LOANS!DJ49</f>
        <v>450000000</v>
      </c>
      <c r="H143" s="662">
        <f>LOANS!DK49</f>
        <v>450000000</v>
      </c>
      <c r="I143" s="662">
        <f>LOANS!DL49</f>
        <v>450000000</v>
      </c>
      <c r="J143" s="662">
        <f>LOANS!DM49</f>
        <v>450000000</v>
      </c>
      <c r="K143" s="662">
        <f>LOANS!DN49</f>
        <v>450000000</v>
      </c>
      <c r="L143" s="662">
        <f>LOANS!DO49</f>
        <v>450000000</v>
      </c>
      <c r="M143" s="662">
        <f>LOANS!DP49</f>
        <v>450000000</v>
      </c>
      <c r="N143" s="662">
        <f>LOANS!DQ49</f>
        <v>450000000</v>
      </c>
      <c r="O143" s="662">
        <f>LOANS!DR49</f>
        <v>450000000</v>
      </c>
      <c r="P143" s="662">
        <f>LOANS!DS49</f>
        <v>450000000</v>
      </c>
      <c r="Q143" s="662">
        <f>LOANS!DT49</f>
        <v>450000000</v>
      </c>
      <c r="R143" s="662">
        <f>LOANS!DU49</f>
        <v>450000000</v>
      </c>
      <c r="S143" s="662">
        <f>LOANS!DV49</f>
        <v>450000000</v>
      </c>
      <c r="T143" s="662">
        <f>LOANS!DW49</f>
        <v>450000000</v>
      </c>
      <c r="U143" s="662">
        <f>LOANS!DX49</f>
        <v>450000000</v>
      </c>
      <c r="V143" s="662">
        <f>LOANS!DY49</f>
        <v>450000000</v>
      </c>
      <c r="W143" s="662">
        <f>LOANS!DZ49</f>
        <v>450000000</v>
      </c>
      <c r="X143" s="662">
        <f>LOANS!EA49</f>
        <v>450000000</v>
      </c>
      <c r="Y143" s="662">
        <f>LOANS!EB49</f>
        <v>450000000</v>
      </c>
      <c r="Z143" s="662">
        <f>LOANS!EC49</f>
        <v>450000000</v>
      </c>
      <c r="AA143" s="662">
        <f>LOANS!ED49</f>
        <v>450000000</v>
      </c>
      <c r="AB143" s="662">
        <f>LOANS!EE49</f>
        <v>450000000</v>
      </c>
      <c r="AC143" s="662">
        <f>LOANS!EF49</f>
        <v>450000000</v>
      </c>
      <c r="AD143" s="662">
        <f>LOANS!EG49</f>
        <v>450000000</v>
      </c>
      <c r="AE143" s="662">
        <f>LOANS!EH49</f>
        <v>450000000</v>
      </c>
      <c r="AF143" s="662">
        <f>LOANS!EI49</f>
        <v>450000000</v>
      </c>
      <c r="AG143" s="662">
        <f>LOANS!EJ49</f>
        <v>450000000</v>
      </c>
      <c r="AH143" s="662">
        <f>LOANS!EK49</f>
        <v>450000000</v>
      </c>
      <c r="AI143" s="662">
        <f>LOANS!EL49</f>
        <v>450000000</v>
      </c>
      <c r="AJ143" s="662">
        <f>LOANS!EM49</f>
        <v>450000000</v>
      </c>
      <c r="AK143" s="662">
        <f>LOANS!EN49</f>
        <v>450000000</v>
      </c>
      <c r="AL143" s="662">
        <f>LOANS!EO49</f>
        <v>450000000</v>
      </c>
      <c r="AM143" s="662">
        <f>LOANS!EP49</f>
        <v>450000000</v>
      </c>
      <c r="AN143" s="662">
        <f>LOANS!EQ49</f>
        <v>450000000</v>
      </c>
      <c r="AO143" s="662">
        <f>LOANS!ER49</f>
        <v>450000000</v>
      </c>
      <c r="AP143" s="662">
        <f>LOANS!ES49</f>
        <v>450000000</v>
      </c>
      <c r="AQ143" s="662">
        <f>LOANS!ET49</f>
        <v>450000000</v>
      </c>
      <c r="AR143" s="662">
        <f>LOANS!EU49</f>
        <v>450000000</v>
      </c>
      <c r="AS143" s="662">
        <f>LOANS!EV49</f>
        <v>450000000</v>
      </c>
      <c r="AT143" s="662">
        <f>LOANS!EW49</f>
        <v>450000000</v>
      </c>
      <c r="AU143" s="662">
        <f>LOANS!EX49</f>
        <v>450000000</v>
      </c>
      <c r="AV143" s="662">
        <f>LOANS!EY49</f>
        <v>450000000</v>
      </c>
      <c r="AW143" s="662">
        <f>LOANS!EZ49</f>
        <v>450000000</v>
      </c>
      <c r="AX143" s="662">
        <f>LOANS!FA49</f>
        <v>450000000</v>
      </c>
      <c r="AY143" s="662">
        <f>LOANS!FB49</f>
        <v>450000000</v>
      </c>
      <c r="AZ143" s="662">
        <f>LOANS!FC49</f>
        <v>450000000</v>
      </c>
      <c r="BA143" s="662">
        <f>LOANS!FD49</f>
        <v>450000000</v>
      </c>
      <c r="BB143" s="662">
        <f>LOANS!FE49</f>
        <v>450000000</v>
      </c>
      <c r="BC143" s="662">
        <f>LOANS!FF49</f>
        <v>450000000</v>
      </c>
      <c r="BD143" s="662">
        <f>LOANS!FG49</f>
        <v>450000000</v>
      </c>
      <c r="BE143" s="662">
        <f>LOANS!FH49</f>
        <v>450000000</v>
      </c>
      <c r="BF143" s="662">
        <f>LOANS!FI49</f>
        <v>450000000</v>
      </c>
      <c r="BG143" s="662">
        <f>LOANS!FJ49</f>
        <v>450000000</v>
      </c>
      <c r="BH143" s="662">
        <f>LOANS!FK49</f>
        <v>450000000</v>
      </c>
      <c r="BI143" s="662">
        <f>LOANS!FL49</f>
        <v>450000000</v>
      </c>
      <c r="BJ143" s="662">
        <f>LOANS!FM49</f>
        <v>450000000</v>
      </c>
      <c r="BK143" s="662">
        <f>LOANS!FN49</f>
        <v>450000000</v>
      </c>
      <c r="BL143" s="417">
        <f t="shared" si="42"/>
        <v>27450000000</v>
      </c>
    </row>
    <row r="144" spans="1:64" x14ac:dyDescent="0.25">
      <c r="A144" s="197" t="s">
        <v>785</v>
      </c>
      <c r="B144" s="169"/>
      <c r="C144" s="662">
        <f>SUM(LOANS!C52:DF52)-SUM(LOANS!C45:DF45)</f>
        <v>763677194.68999672</v>
      </c>
      <c r="D144" s="662">
        <f>C144+LOANS!DG52-LOANS!DG45</f>
        <v>119975018.90508127</v>
      </c>
      <c r="E144" s="662">
        <f>D144+LOANS!DH52-LOANS!DH45</f>
        <v>244087107.42757952</v>
      </c>
      <c r="F144" s="662">
        <f>E144+LOANS!DI52-LOANS!DI45</f>
        <v>368199195.95007777</v>
      </c>
      <c r="G144" s="662">
        <f>F144+LOANS!DJ52-LOANS!DJ45</f>
        <v>492311284.47257602</v>
      </c>
      <c r="H144" s="662">
        <f>G144+LOANS!DK52-LOANS!DK45</f>
        <v>616423372.99507427</v>
      </c>
      <c r="I144" s="662">
        <f>H144+LOANS!DL52-LOANS!DL45</f>
        <v>740535461.51757252</v>
      </c>
      <c r="J144" s="662">
        <f>I144+LOANS!DM52-LOANS!DM45</f>
        <v>115458424.40456367</v>
      </c>
      <c r="K144" s="662">
        <f>J144+LOANS!DN52-LOANS!DN45</f>
        <v>234898173.78859556</v>
      </c>
      <c r="L144" s="662">
        <f>K144+LOANS!DO52-LOANS!DO45</f>
        <v>354337923.17262745</v>
      </c>
      <c r="M144" s="662">
        <f>L144+LOANS!DP52-LOANS!DP45</f>
        <v>473777672.55665934</v>
      </c>
      <c r="N144" s="662">
        <f>M144+LOANS!DQ52-LOANS!DQ45</f>
        <v>593217421.94069123</v>
      </c>
      <c r="O144" s="662">
        <f>N144+LOANS!DR52-LOANS!DR45</f>
        <v>712657171.32472312</v>
      </c>
      <c r="P144" s="662">
        <f>O144+LOANS!DS52-LOANS!DS45</f>
        <v>111150123.72903442</v>
      </c>
      <c r="Q144" s="662">
        <f>P144+LOANS!DT52-LOANS!DT45</f>
        <v>226133010.34527755</v>
      </c>
      <c r="R144" s="662">
        <f>Q144+LOANS!DU52-LOANS!DU45</f>
        <v>341115896.96152067</v>
      </c>
      <c r="S144" s="662">
        <f>R144+LOANS!DV52-LOANS!DV45</f>
        <v>456098783.5777638</v>
      </c>
      <c r="T144" s="662">
        <f>S144+LOANS!DW52-LOANS!DW45</f>
        <v>571081670.19400692</v>
      </c>
      <c r="U144" s="662">
        <f>T144+LOANS!DX52-LOANS!DX45</f>
        <v>686064556.81025004</v>
      </c>
      <c r="V144" s="662">
        <f>U144+LOANS!DY52-LOANS!DY45</f>
        <v>108881127.35678482</v>
      </c>
      <c r="W144" s="662">
        <f>V144+LOANS!DZ52-LOANS!DZ45</f>
        <v>221516776.34656292</v>
      </c>
      <c r="X144" s="662">
        <f>W144+LOANS!EA52-LOANS!EA45</f>
        <v>334152425.33634102</v>
      </c>
      <c r="Y144" s="662">
        <f>X144+LOANS!EB52-LOANS!EB45</f>
        <v>446788074.32611912</v>
      </c>
      <c r="Z144" s="662">
        <f>Y144+LOANS!EC52-LOANS!EC45</f>
        <v>559423723.31589723</v>
      </c>
      <c r="AA144" s="662">
        <f>Z144+LOANS!ED52-LOANS!ED45</f>
        <v>672059372.30567539</v>
      </c>
      <c r="AB144" s="662">
        <f>AA144+LOANS!EE52-LOANS!EE45</f>
        <v>106955926.01741552</v>
      </c>
      <c r="AC144" s="662">
        <f>AB144+LOANS!EF52-LOANS!EF45</f>
        <v>217599987.41474265</v>
      </c>
      <c r="AD144" s="662">
        <f>AC144+LOANS!EG52-LOANS!EG45</f>
        <v>328244048.81206977</v>
      </c>
      <c r="AE144" s="662">
        <f>AD144+LOANS!EH52-LOANS!EH45</f>
        <v>438888110.2093969</v>
      </c>
      <c r="AF144" s="662">
        <f>AE144+LOANS!EI52-LOANS!EI45</f>
        <v>549532171.60672402</v>
      </c>
      <c r="AG144" s="662">
        <f>AF144+LOANS!EJ52-LOANS!EJ45</f>
        <v>660176233.00405121</v>
      </c>
      <c r="AH144" s="662">
        <f>AG144+LOANS!EK52-LOANS!EK45</f>
        <v>106417430.30257678</v>
      </c>
      <c r="AI144" s="662">
        <f>AH144+LOANS!EL52-LOANS!EL45</f>
        <v>216504427.16731209</v>
      </c>
      <c r="AJ144" s="662">
        <f>AI144+LOANS!EM52-LOANS!EM45</f>
        <v>326591424.03204739</v>
      </c>
      <c r="AK144" s="662">
        <f>AJ144+LOANS!EN52-LOANS!EN45</f>
        <v>436678420.8967827</v>
      </c>
      <c r="AL144" s="662">
        <f>AK144+LOANS!EO52-LOANS!EO45</f>
        <v>546765417.761518</v>
      </c>
      <c r="AM144" s="662">
        <f>AL144+LOANS!EP52-LOANS!EP45</f>
        <v>656852414.62625337</v>
      </c>
      <c r="AN144" s="662">
        <f>AM144+LOANS!EQ52-LOANS!EQ45</f>
        <v>103115914.90029907</v>
      </c>
      <c r="AO144" s="662">
        <f>AN144+LOANS!ER52-LOANS!ER45</f>
        <v>209787551.00405753</v>
      </c>
      <c r="AP144" s="662">
        <f>AO144+LOANS!ES52-LOANS!ES45</f>
        <v>316459187.10781598</v>
      </c>
      <c r="AQ144" s="662">
        <f>AP144+LOANS!ET52-LOANS!ET45</f>
        <v>423130823.21157444</v>
      </c>
      <c r="AR144" s="662">
        <f>AQ144+LOANS!EU52-LOANS!EU45</f>
        <v>529802459.31533289</v>
      </c>
      <c r="AS144" s="662">
        <f>AR144+LOANS!EV52-LOANS!EV45</f>
        <v>636474095.41909134</v>
      </c>
      <c r="AT144" s="662">
        <f>AS144+LOANS!EW52-LOANS!EW45</f>
        <v>97302919.353187561</v>
      </c>
      <c r="AU144" s="662">
        <f>AT144+LOANS!EX52-LOANS!EX45</f>
        <v>197961111.78752047</v>
      </c>
      <c r="AV144" s="662">
        <f>AU144+LOANS!EY52-LOANS!EY45</f>
        <v>298619304.22185338</v>
      </c>
      <c r="AW144" s="662">
        <f>AV144+LOANS!EZ52-LOANS!EZ45</f>
        <v>399277496.65618628</v>
      </c>
      <c r="AX144" s="662">
        <f>AW144+LOANS!FA52-LOANS!FA45</f>
        <v>499935689.09051919</v>
      </c>
      <c r="AY144" s="662">
        <f>AX144+LOANS!FB52-LOANS!FB45</f>
        <v>600593881.52485204</v>
      </c>
      <c r="AZ144" s="662">
        <f>AY144+LOANS!FC52-LOANS!FC45</f>
        <v>94466652.886313558</v>
      </c>
      <c r="BA144" s="662">
        <f>AZ144+LOANS!FD52-LOANS!FD45</f>
        <v>192190776.56181133</v>
      </c>
      <c r="BB144" s="662">
        <f>BA144+LOANS!FE52-LOANS!FE45</f>
        <v>289914900.2373091</v>
      </c>
      <c r="BC144" s="662">
        <f>BB144+LOANS!FF52-LOANS!FF45</f>
        <v>387639023.91280687</v>
      </c>
      <c r="BD144" s="662">
        <f>BC144+LOANS!FG52-LOANS!FG45</f>
        <v>485363147.58830464</v>
      </c>
      <c r="BE144" s="662">
        <f>BD144+LOANS!FH52-LOANS!FH45</f>
        <v>583087271.26380241</v>
      </c>
      <c r="BF144" s="662">
        <f>BE144+LOANS!FI52-LOANS!FI45</f>
        <v>90530542.349383831</v>
      </c>
      <c r="BG144" s="662">
        <f>BF144+LOANS!FJ52-LOANS!FJ45</f>
        <v>184182827.5384025</v>
      </c>
      <c r="BH144" s="662">
        <f>BG144+LOANS!FK52-LOANS!FK45</f>
        <v>277835112.72742116</v>
      </c>
      <c r="BI144" s="662">
        <f>BH144+LOANS!FL52-LOANS!FL45</f>
        <v>371487397.91643983</v>
      </c>
      <c r="BJ144" s="662">
        <f>BI144+LOANS!FM52-LOANS!FM45</f>
        <v>465139683.1054585</v>
      </c>
      <c r="BK144" s="662">
        <f>BJ144+LOANS!FN52-LOANS!FN45</f>
        <v>558791968.29447722</v>
      </c>
      <c r="BL144" s="417">
        <f t="shared" si="42"/>
        <v>23448316713.57616</v>
      </c>
    </row>
    <row r="145" spans="1:64" x14ac:dyDescent="0.25">
      <c r="A145" s="707" t="s">
        <v>817</v>
      </c>
      <c r="B145" s="168"/>
      <c r="C145" s="662">
        <f>C146+C147</f>
        <v>56009284.898950808</v>
      </c>
      <c r="D145" s="662">
        <f t="shared" ref="D145:BK145" si="54">D146+D147</f>
        <v>61099285.463767096</v>
      </c>
      <c r="E145" s="662">
        <f t="shared" si="54"/>
        <v>66189286.028583378</v>
      </c>
      <c r="F145" s="662">
        <f t="shared" si="54"/>
        <v>71279286.593399659</v>
      </c>
      <c r="G145" s="662">
        <f t="shared" si="54"/>
        <v>76369287.15821594</v>
      </c>
      <c r="H145" s="662">
        <f t="shared" si="54"/>
        <v>54669138.135283068</v>
      </c>
      <c r="I145" s="662">
        <f t="shared" si="54"/>
        <v>59298879.295572594</v>
      </c>
      <c r="J145" s="662">
        <f t="shared" si="54"/>
        <v>63928620.45586212</v>
      </c>
      <c r="K145" s="662">
        <f t="shared" si="54"/>
        <v>68558361.616151646</v>
      </c>
      <c r="L145" s="662">
        <f t="shared" si="54"/>
        <v>73188102.776441172</v>
      </c>
      <c r="M145" s="662">
        <f t="shared" si="54"/>
        <v>77817843.936730698</v>
      </c>
      <c r="N145" s="662">
        <f t="shared" si="54"/>
        <v>60688739.537637264</v>
      </c>
      <c r="O145" s="662">
        <f t="shared" si="54"/>
        <v>65087282.554941587</v>
      </c>
      <c r="P145" s="662">
        <f t="shared" si="54"/>
        <v>69485825.572245911</v>
      </c>
      <c r="Q145" s="662">
        <f t="shared" si="54"/>
        <v>73884368.589550242</v>
      </c>
      <c r="R145" s="662">
        <f t="shared" si="54"/>
        <v>78282911.606854573</v>
      </c>
      <c r="S145" s="662">
        <f t="shared" si="54"/>
        <v>82681454.624158904</v>
      </c>
      <c r="T145" s="662">
        <f t="shared" si="54"/>
        <v>67964024.836857885</v>
      </c>
      <c r="U145" s="662">
        <f t="shared" si="54"/>
        <v>71557103.809434965</v>
      </c>
      <c r="V145" s="662">
        <f t="shared" si="54"/>
        <v>75150182.782012045</v>
      </c>
      <c r="W145" s="662">
        <f t="shared" si="54"/>
        <v>78743261.754589126</v>
      </c>
      <c r="X145" s="662">
        <f t="shared" si="54"/>
        <v>82336340.727166206</v>
      </c>
      <c r="Y145" s="662">
        <f t="shared" si="54"/>
        <v>85929419.699743271</v>
      </c>
      <c r="Z145" s="662">
        <f t="shared" si="54"/>
        <v>73335981.543851241</v>
      </c>
      <c r="AA145" s="662">
        <f t="shared" si="54"/>
        <v>76405632.204824865</v>
      </c>
      <c r="AB145" s="662">
        <f t="shared" si="54"/>
        <v>79475282.865798473</v>
      </c>
      <c r="AC145" s="662">
        <f t="shared" si="54"/>
        <v>82544933.526772097</v>
      </c>
      <c r="AD145" s="662">
        <f t="shared" si="54"/>
        <v>85614584.18774572</v>
      </c>
      <c r="AE145" s="662">
        <f t="shared" si="54"/>
        <v>88684234.848719329</v>
      </c>
      <c r="AF145" s="662">
        <f t="shared" si="54"/>
        <v>80732050.796577141</v>
      </c>
      <c r="AG145" s="662">
        <f t="shared" si="54"/>
        <v>83354197.339645937</v>
      </c>
      <c r="AH145" s="662">
        <f t="shared" si="54"/>
        <v>85976343.882714748</v>
      </c>
      <c r="AI145" s="662">
        <f t="shared" si="54"/>
        <v>88598490.425783545</v>
      </c>
      <c r="AJ145" s="662">
        <f t="shared" si="54"/>
        <v>91220636.968852341</v>
      </c>
      <c r="AK145" s="662">
        <f t="shared" si="54"/>
        <v>93842783.511921138</v>
      </c>
      <c r="AL145" s="662">
        <f t="shared" si="54"/>
        <v>92059219.086253539</v>
      </c>
      <c r="AM145" s="662">
        <f t="shared" si="54"/>
        <v>93831552.054742143</v>
      </c>
      <c r="AN145" s="662">
        <f t="shared" si="54"/>
        <v>95603885.023230746</v>
      </c>
      <c r="AO145" s="662">
        <f t="shared" si="54"/>
        <v>97376217.99171935</v>
      </c>
      <c r="AP145" s="662">
        <f t="shared" si="54"/>
        <v>99148550.960207954</v>
      </c>
      <c r="AQ145" s="662">
        <f t="shared" si="54"/>
        <v>100920883.92869654</v>
      </c>
      <c r="AR145" s="662">
        <f t="shared" si="54"/>
        <v>49583419.820572019</v>
      </c>
      <c r="AS145" s="662">
        <f t="shared" si="54"/>
        <v>50551987.428696625</v>
      </c>
      <c r="AT145" s="662">
        <f t="shared" si="54"/>
        <v>51520555.036821231</v>
      </c>
      <c r="AU145" s="662">
        <f t="shared" si="54"/>
        <v>52489122.644945845</v>
      </c>
      <c r="AV145" s="662">
        <f t="shared" si="54"/>
        <v>53457690.253070451</v>
      </c>
      <c r="AW145" s="662">
        <f t="shared" si="54"/>
        <v>54426257.861195058</v>
      </c>
      <c r="AX145" s="662">
        <f t="shared" si="54"/>
        <v>-8.6612999439239502E-8</v>
      </c>
      <c r="AY145" s="662">
        <f t="shared" si="54"/>
        <v>-8.6612999439239502E-8</v>
      </c>
      <c r="AZ145" s="662">
        <f t="shared" si="54"/>
        <v>-8.6612999439239502E-8</v>
      </c>
      <c r="BA145" s="662">
        <f t="shared" si="54"/>
        <v>-8.6612999439239502E-8</v>
      </c>
      <c r="BB145" s="662">
        <f t="shared" si="54"/>
        <v>-8.6612999439239502E-8</v>
      </c>
      <c r="BC145" s="662">
        <f t="shared" si="54"/>
        <v>-8.6612999439239502E-8</v>
      </c>
      <c r="BD145" s="662">
        <f t="shared" si="54"/>
        <v>-8.6612999439239502E-8</v>
      </c>
      <c r="BE145" s="662">
        <f t="shared" si="54"/>
        <v>-8.6612999439239502E-8</v>
      </c>
      <c r="BF145" s="662">
        <f t="shared" si="54"/>
        <v>-8.6612999439239502E-8</v>
      </c>
      <c r="BG145" s="662">
        <f>BG146+BG147</f>
        <v>-8.6612999439239502E-8</v>
      </c>
      <c r="BH145" s="662">
        <f t="shared" si="54"/>
        <v>-8.6612999439239502E-8</v>
      </c>
      <c r="BI145" s="662">
        <f t="shared" si="54"/>
        <v>-8.6612999439239502E-8</v>
      </c>
      <c r="BJ145" s="662">
        <f t="shared" si="54"/>
        <v>-8.6612999439239502E-8</v>
      </c>
      <c r="BK145" s="662">
        <f t="shared" si="54"/>
        <v>-8.6612999439239502E-8</v>
      </c>
      <c r="BL145" s="417">
        <f t="shared" si="42"/>
        <v>3520952786.6475077</v>
      </c>
    </row>
    <row r="146" spans="1:64" x14ac:dyDescent="0.25">
      <c r="A146" s="197" t="s">
        <v>784</v>
      </c>
      <c r="B146" s="169"/>
      <c r="C146" s="662">
        <f>LOANS!DF76</f>
        <v>46507950.511293821</v>
      </c>
      <c r="D146" s="662">
        <f>LOANS!DG76</f>
        <v>46507950.511293821</v>
      </c>
      <c r="E146" s="662">
        <f>LOANS!DH76</f>
        <v>46507950.511293821</v>
      </c>
      <c r="F146" s="662">
        <f>LOANS!DI76</f>
        <v>46507950.511293821</v>
      </c>
      <c r="G146" s="662">
        <f>LOANS!DJ76</f>
        <v>46507950.511293821</v>
      </c>
      <c r="H146" s="662">
        <f>LOANS!DK76</f>
        <v>50656695.796365559</v>
      </c>
      <c r="I146" s="662">
        <f>LOANS!DL76</f>
        <v>50656695.796365559</v>
      </c>
      <c r="J146" s="662">
        <f>LOANS!DM76</f>
        <v>50656695.796365559</v>
      </c>
      <c r="K146" s="662">
        <f>LOANS!DN76</f>
        <v>50656695.796365559</v>
      </c>
      <c r="L146" s="662">
        <f>LOANS!DO76</f>
        <v>50656695.796365559</v>
      </c>
      <c r="M146" s="662">
        <f>LOANS!DP76</f>
        <v>50656695.796365559</v>
      </c>
      <c r="N146" s="662">
        <f>LOANS!DQ76</f>
        <v>56876668.922640257</v>
      </c>
      <c r="O146" s="662">
        <f>LOANS!DR76</f>
        <v>56876668.922640257</v>
      </c>
      <c r="P146" s="662">
        <f>LOANS!DS76</f>
        <v>56876668.922640257</v>
      </c>
      <c r="Q146" s="662">
        <f>LOANS!DT76</f>
        <v>56876668.922640257</v>
      </c>
      <c r="R146" s="662">
        <f>LOANS!DU76</f>
        <v>56876668.922640257</v>
      </c>
      <c r="S146" s="662">
        <f>LOANS!DV76</f>
        <v>56876668.922640257</v>
      </c>
      <c r="T146" s="662">
        <f>LOANS!DW76</f>
        <v>64850023.06062451</v>
      </c>
      <c r="U146" s="662">
        <f>LOANS!DX76</f>
        <v>64850023.06062451</v>
      </c>
      <c r="V146" s="662">
        <f>LOANS!DY76</f>
        <v>64850023.06062451</v>
      </c>
      <c r="W146" s="662">
        <f>LOANS!DZ76</f>
        <v>64850023.06062451</v>
      </c>
      <c r="X146" s="662">
        <f>LOANS!EA76</f>
        <v>64850023.06062451</v>
      </c>
      <c r="Y146" s="662">
        <f>LOANS!EB76</f>
        <v>64850023.06062451</v>
      </c>
      <c r="Z146" s="662">
        <f>LOANS!EC76</f>
        <v>70675617.637674183</v>
      </c>
      <c r="AA146" s="662">
        <f>LOANS!ED76</f>
        <v>70675617.637674183</v>
      </c>
      <c r="AB146" s="662">
        <f>LOANS!EE76</f>
        <v>70675617.637674183</v>
      </c>
      <c r="AC146" s="662">
        <f>LOANS!EF76</f>
        <v>70675617.637674183</v>
      </c>
      <c r="AD146" s="662">
        <f>LOANS!EG76</f>
        <v>70675617.637674183</v>
      </c>
      <c r="AE146" s="662">
        <f>LOANS!EH76</f>
        <v>70675617.637674183</v>
      </c>
      <c r="AF146" s="662">
        <f>LOANS!EI76</f>
        <v>78459523.79258427</v>
      </c>
      <c r="AG146" s="662">
        <f>LOANS!EJ76</f>
        <v>78459523.79258427</v>
      </c>
      <c r="AH146" s="662">
        <f>LOANS!EK76</f>
        <v>78459523.79258427</v>
      </c>
      <c r="AI146" s="662">
        <f>LOANS!EL76</f>
        <v>78459523.79258427</v>
      </c>
      <c r="AJ146" s="662">
        <f>LOANS!EM76</f>
        <v>78459523.79258427</v>
      </c>
      <c r="AK146" s="662">
        <f>LOANS!EN76</f>
        <v>78459523.79258427</v>
      </c>
      <c r="AL146" s="662">
        <f>LOANS!EO76</f>
        <v>90523197.18023017</v>
      </c>
      <c r="AM146" s="662">
        <f>LOANS!EP76</f>
        <v>90523197.18023017</v>
      </c>
      <c r="AN146" s="662">
        <f>LOANS!EQ76</f>
        <v>90523197.18023017</v>
      </c>
      <c r="AO146" s="662">
        <f>LOANS!ER76</f>
        <v>90523197.18023017</v>
      </c>
      <c r="AP146" s="662">
        <f>LOANS!ES76</f>
        <v>90523197.18023017</v>
      </c>
      <c r="AQ146" s="662">
        <f>LOANS!ET76</f>
        <v>90523197.18023017</v>
      </c>
      <c r="AR146" s="662">
        <f>LOANS!EU76</f>
        <v>48743994.560197443</v>
      </c>
      <c r="AS146" s="662">
        <f>LOANS!EV76</f>
        <v>48743994.560197443</v>
      </c>
      <c r="AT146" s="662">
        <f>LOANS!EW76</f>
        <v>48743994.560197443</v>
      </c>
      <c r="AU146" s="662">
        <f>LOANS!EX76</f>
        <v>48743994.560197443</v>
      </c>
      <c r="AV146" s="662">
        <f>LOANS!EY76</f>
        <v>48743994.560197443</v>
      </c>
      <c r="AW146" s="662">
        <f>LOANS!EZ76</f>
        <v>48743994.560197443</v>
      </c>
      <c r="AX146" s="662">
        <f>LOANS!FA76</f>
        <v>0</v>
      </c>
      <c r="AY146" s="662">
        <f>LOANS!FB76</f>
        <v>0</v>
      </c>
      <c r="AZ146" s="662">
        <f>LOANS!FC76</f>
        <v>0</v>
      </c>
      <c r="BA146" s="662">
        <f>LOANS!FD76</f>
        <v>0</v>
      </c>
      <c r="BB146" s="662">
        <f>LOANS!FE76</f>
        <v>0</v>
      </c>
      <c r="BC146" s="662">
        <f>LOANS!FF76</f>
        <v>0</v>
      </c>
      <c r="BD146" s="662">
        <f>LOANS!FG76</f>
        <v>0</v>
      </c>
      <c r="BE146" s="662">
        <f>LOANS!FH76</f>
        <v>0</v>
      </c>
      <c r="BF146" s="662">
        <f>LOANS!FI76</f>
        <v>0</v>
      </c>
      <c r="BG146" s="662">
        <f>LOANS!FJ76</f>
        <v>0</v>
      </c>
      <c r="BH146" s="662">
        <f>LOANS!FK76</f>
        <v>0</v>
      </c>
      <c r="BI146" s="662">
        <f>LOANS!FL76</f>
        <v>0</v>
      </c>
      <c r="BJ146" s="662">
        <f>LOANS!FM76</f>
        <v>0</v>
      </c>
      <c r="BK146" s="662">
        <f>LOANS!FN76</f>
        <v>0</v>
      </c>
      <c r="BL146" s="417">
        <f t="shared" si="42"/>
        <v>2997254078.2583656</v>
      </c>
    </row>
    <row r="147" spans="1:64" x14ac:dyDescent="0.25">
      <c r="A147" s="197" t="s">
        <v>785</v>
      </c>
      <c r="B147" s="169"/>
      <c r="C147" s="662">
        <f>SUM(LOANS!BI79:DF79)-SUM(LOANS!BI72:DF72)</f>
        <v>9501334.3876569867</v>
      </c>
      <c r="D147" s="662">
        <f>C147+LOANS!DG79-LOANS!DG72</f>
        <v>14591334.952473272</v>
      </c>
      <c r="E147" s="662">
        <f>D147+LOANS!DH79-LOANS!DH72</f>
        <v>19681335.517289557</v>
      </c>
      <c r="F147" s="662">
        <f>E147+LOANS!DI79-LOANS!DI72</f>
        <v>24771336.082105841</v>
      </c>
      <c r="G147" s="662">
        <f>F147+LOANS!DJ79-LOANS!DJ72</f>
        <v>29861336.646922126</v>
      </c>
      <c r="H147" s="662">
        <f>G147+LOANS!DK79-LOANS!DK72</f>
        <v>4012442.3389175087</v>
      </c>
      <c r="I147" s="662">
        <f>H147+LOANS!DL79-LOANS!DL72</f>
        <v>8642183.4992070347</v>
      </c>
      <c r="J147" s="662">
        <f>I147+LOANS!DM79-LOANS!DM72</f>
        <v>13271924.659496561</v>
      </c>
      <c r="K147" s="662">
        <f>J147+LOANS!DN79-LOANS!DN72</f>
        <v>17901665.819786087</v>
      </c>
      <c r="L147" s="662">
        <f>K147+LOANS!DO79-LOANS!DO72</f>
        <v>22531406.980075613</v>
      </c>
      <c r="M147" s="662">
        <f>L147+LOANS!DP79-LOANS!DP72</f>
        <v>27161148.140365139</v>
      </c>
      <c r="N147" s="662">
        <f>M147+LOANS!DQ79-LOANS!DQ72</f>
        <v>3812070.6149970032</v>
      </c>
      <c r="O147" s="662">
        <f>N147+LOANS!DR79-LOANS!DR72</f>
        <v>8210613.6323013315</v>
      </c>
      <c r="P147" s="662">
        <f>O147+LOANS!DS79-LOANS!DS72</f>
        <v>12609156.64960566</v>
      </c>
      <c r="Q147" s="662">
        <f>P147+LOANS!DT79-LOANS!DT72</f>
        <v>17007699.666909989</v>
      </c>
      <c r="R147" s="662">
        <f>Q147+LOANS!DU79-LOANS!DU72</f>
        <v>21406242.684214316</v>
      </c>
      <c r="S147" s="662">
        <f>R147+LOANS!DV79-LOANS!DV72</f>
        <v>25804785.701518644</v>
      </c>
      <c r="T147" s="662">
        <f>S147+LOANS!DW79-LOANS!DW72</f>
        <v>3114001.7762333825</v>
      </c>
      <c r="U147" s="662">
        <f>T147+LOANS!DX79-LOANS!DX72</f>
        <v>6707080.7488104589</v>
      </c>
      <c r="V147" s="662">
        <f>U147+LOANS!DY79-LOANS!DY72</f>
        <v>10300159.721387535</v>
      </c>
      <c r="W147" s="662">
        <f>V147+LOANS!DZ79-LOANS!DZ72</f>
        <v>13893238.693964612</v>
      </c>
      <c r="X147" s="662">
        <f>W147+LOANS!EA79-LOANS!EA72</f>
        <v>17486317.666541688</v>
      </c>
      <c r="Y147" s="662">
        <f>X147+LOANS!EB79-LOANS!EB72</f>
        <v>21079396.639118765</v>
      </c>
      <c r="Z147" s="662">
        <f>Y147+LOANS!EC79-LOANS!EC72</f>
        <v>2660363.9061770551</v>
      </c>
      <c r="AA147" s="662">
        <f>Z147+LOANS!ED79-LOANS!ED72</f>
        <v>5730014.5671506748</v>
      </c>
      <c r="AB147" s="662">
        <f>AA147+LOANS!EE79-LOANS!EE72</f>
        <v>8799665.2281242944</v>
      </c>
      <c r="AC147" s="662">
        <f>AB147+LOANS!EF79-LOANS!EF72</f>
        <v>11869315.889097914</v>
      </c>
      <c r="AD147" s="662">
        <f>AC147+LOANS!EG79-LOANS!EG72</f>
        <v>14938966.550071534</v>
      </c>
      <c r="AE147" s="662">
        <f>AD147+LOANS!EH79-LOANS!EH72</f>
        <v>18008617.211045153</v>
      </c>
      <c r="AF147" s="662">
        <f>AE147+LOANS!EI79-LOANS!EI72</f>
        <v>2272527.0039928742</v>
      </c>
      <c r="AG147" s="662">
        <f>AF147+LOANS!EJ79-LOANS!EJ72</f>
        <v>4894673.5470616734</v>
      </c>
      <c r="AH147" s="662">
        <f>AG147+LOANS!EK79-LOANS!EK72</f>
        <v>7516820.0901304726</v>
      </c>
      <c r="AI147" s="662">
        <f>AH147+LOANS!EL79-LOANS!EL72</f>
        <v>10138966.633199271</v>
      </c>
      <c r="AJ147" s="662">
        <f>AI147+LOANS!EM79-LOANS!EM72</f>
        <v>12761113.176268071</v>
      </c>
      <c r="AK147" s="662">
        <f>AJ147+LOANS!EN79-LOANS!EN72</f>
        <v>15383259.719336871</v>
      </c>
      <c r="AL147" s="662">
        <f>AK147+LOANS!EO79-LOANS!EO72</f>
        <v>1536021.9060233701</v>
      </c>
      <c r="AM147" s="662">
        <f>AL147+LOANS!EP79-LOANS!EP72</f>
        <v>3308354.8745119721</v>
      </c>
      <c r="AN147" s="662">
        <f>AM147+LOANS!EQ79-LOANS!EQ72</f>
        <v>5080687.843000574</v>
      </c>
      <c r="AO147" s="662">
        <f>AN147+LOANS!ER79-LOANS!ER72</f>
        <v>6853020.811489176</v>
      </c>
      <c r="AP147" s="662">
        <f>AO147+LOANS!ES79-LOANS!ES72</f>
        <v>8625353.779977778</v>
      </c>
      <c r="AQ147" s="662">
        <f>AP147+LOANS!ET79-LOANS!ET72</f>
        <v>10397686.74846638</v>
      </c>
      <c r="AR147" s="662">
        <f>AQ147+LOANS!EU79-LOANS!EU72</f>
        <v>839425.26037457399</v>
      </c>
      <c r="AS147" s="662">
        <f>AR147+LOANS!EV79-LOANS!EV72</f>
        <v>1807992.8684991826</v>
      </c>
      <c r="AT147" s="662">
        <f>AS147+LOANS!EW79-LOANS!EW72</f>
        <v>2776560.4766237913</v>
      </c>
      <c r="AU147" s="662">
        <f>AT147+LOANS!EX79-LOANS!EX72</f>
        <v>3745128.0847483999</v>
      </c>
      <c r="AV147" s="662">
        <f>AU147+LOANS!EY79-LOANS!EY72</f>
        <v>4713695.6928730085</v>
      </c>
      <c r="AW147" s="662">
        <f>AV147+LOANS!EZ79-LOANS!EZ72</f>
        <v>5682263.3009976167</v>
      </c>
      <c r="AX147" s="662">
        <f>AW147+LOANS!FA79-LOANS!FA72</f>
        <v>-8.6612999439239502E-8</v>
      </c>
      <c r="AY147" s="662">
        <f>AX147+LOANS!FB79-LOANS!FB72</f>
        <v>-8.6612999439239502E-8</v>
      </c>
      <c r="AZ147" s="662">
        <f>AY147+LOANS!FC79-LOANS!FC72</f>
        <v>-8.6612999439239502E-8</v>
      </c>
      <c r="BA147" s="662">
        <f>AZ147+LOANS!FD79-LOANS!FD72</f>
        <v>-8.6612999439239502E-8</v>
      </c>
      <c r="BB147" s="662">
        <f>BA147+LOANS!FE79-LOANS!FE72</f>
        <v>-8.6612999439239502E-8</v>
      </c>
      <c r="BC147" s="662">
        <f>BB147+LOANS!FF79-LOANS!FF72</f>
        <v>-8.6612999439239502E-8</v>
      </c>
      <c r="BD147" s="662">
        <f>BC147+LOANS!FG79-LOANS!FG72</f>
        <v>-8.6612999439239502E-8</v>
      </c>
      <c r="BE147" s="662">
        <f>BD147+LOANS!FH79-LOANS!FH72</f>
        <v>-8.6612999439239502E-8</v>
      </c>
      <c r="BF147" s="662">
        <f>BE147+LOANS!FI79-LOANS!FI72</f>
        <v>-8.6612999439239502E-8</v>
      </c>
      <c r="BG147" s="662">
        <f>BF147+LOANS!FJ79-LOANS!FJ72</f>
        <v>-8.6612999439239502E-8</v>
      </c>
      <c r="BH147" s="662">
        <f>BG147+LOANS!FK79-LOANS!FK72</f>
        <v>-8.6612999439239502E-8</v>
      </c>
      <c r="BI147" s="662">
        <f>BH147+LOANS!FL79-LOANS!FL72</f>
        <v>-8.6612999439239502E-8</v>
      </c>
      <c r="BJ147" s="662">
        <f>BI147+LOANS!FM79-LOANS!FM72</f>
        <v>-8.6612999439239502E-8</v>
      </c>
      <c r="BK147" s="662">
        <f>BJ147+LOANS!FN79-LOANS!FN72</f>
        <v>-8.6612999439239502E-8</v>
      </c>
      <c r="BL147" s="417">
        <f t="shared" si="42"/>
        <v>523698708.38913977</v>
      </c>
    </row>
    <row r="148" spans="1:64" x14ac:dyDescent="0.25">
      <c r="A148" s="716" t="s">
        <v>818</v>
      </c>
      <c r="B148" s="168"/>
      <c r="C148" s="662">
        <f>C149+C150</f>
        <v>211239047.22565588</v>
      </c>
      <c r="D148" s="662">
        <f t="shared" ref="D148:BK148" si="55">D149+D150</f>
        <v>215063651.37671828</v>
      </c>
      <c r="E148" s="662">
        <f t="shared" si="55"/>
        <v>218967934.78092778</v>
      </c>
      <c r="F148" s="662">
        <f t="shared" si="55"/>
        <v>222953557.42272496</v>
      </c>
      <c r="G148" s="662">
        <f t="shared" si="55"/>
        <v>227022213.86955968</v>
      </c>
      <c r="H148" s="662">
        <f t="shared" si="55"/>
        <v>231175633.99237004</v>
      </c>
      <c r="I148" s="662">
        <f t="shared" si="55"/>
        <v>235415583.70107228</v>
      </c>
      <c r="J148" s="662">
        <f t="shared" si="55"/>
        <v>239743865.69537252</v>
      </c>
      <c r="K148" s="662">
        <f t="shared" si="55"/>
        <v>244162320.23122066</v>
      </c>
      <c r="L148" s="662">
        <f t="shared" si="55"/>
        <v>248672825.90323231</v>
      </c>
      <c r="M148" s="662">
        <f t="shared" si="55"/>
        <v>253277300.44341084</v>
      </c>
      <c r="N148" s="662">
        <f t="shared" si="55"/>
        <v>257977701.53650978</v>
      </c>
      <c r="O148" s="662">
        <f t="shared" si="55"/>
        <v>262776027.6523816</v>
      </c>
      <c r="P148" s="662">
        <f t="shared" si="55"/>
        <v>267674318.89566743</v>
      </c>
      <c r="Q148" s="662">
        <f t="shared" si="55"/>
        <v>272674657.87318844</v>
      </c>
      <c r="R148" s="662">
        <f t="shared" si="55"/>
        <v>277779170.57940775</v>
      </c>
      <c r="S148" s="662">
        <f t="shared" si="55"/>
        <v>282990027.30033994</v>
      </c>
      <c r="T148" s="662">
        <f t="shared" si="55"/>
        <v>288309443.5362916</v>
      </c>
      <c r="U148" s="662">
        <f t="shared" si="55"/>
        <v>293739680.9438256</v>
      </c>
      <c r="V148" s="662">
        <f t="shared" si="55"/>
        <v>299283048.29734981</v>
      </c>
      <c r="W148" s="662">
        <f t="shared" si="55"/>
        <v>304941902.47073919</v>
      </c>
      <c r="X148" s="662">
        <f t="shared" si="55"/>
        <v>310718649.43940747</v>
      </c>
      <c r="Y148" s="662">
        <f t="shared" si="55"/>
        <v>316615745.30325633</v>
      </c>
      <c r="Z148" s="662">
        <f t="shared" si="55"/>
        <v>322635697.33093536</v>
      </c>
      <c r="AA148" s="662">
        <f t="shared" si="55"/>
        <v>328781065.02585775</v>
      </c>
      <c r="AB148" s="662">
        <f t="shared" si="55"/>
        <v>335054461.21442437</v>
      </c>
      <c r="AC148" s="662">
        <f t="shared" si="55"/>
        <v>341458553.15691936</v>
      </c>
      <c r="AD148" s="662">
        <f t="shared" si="55"/>
        <v>347996063.68154973</v>
      </c>
      <c r="AE148" s="662">
        <f t="shared" si="55"/>
        <v>354669772.34210992</v>
      </c>
      <c r="AF148" s="662">
        <f t="shared" si="55"/>
        <v>361482516.59976506</v>
      </c>
      <c r="AG148" s="662">
        <f t="shared" si="55"/>
        <v>368437193.02945465</v>
      </c>
      <c r="AH148" s="662">
        <f t="shared" si="55"/>
        <v>375536758.55142951</v>
      </c>
      <c r="AI148" s="662">
        <f t="shared" si="55"/>
        <v>382784231.68844551</v>
      </c>
      <c r="AJ148" s="662">
        <f t="shared" si="55"/>
        <v>390182693.84914941</v>
      </c>
      <c r="AK148" s="662">
        <f t="shared" si="55"/>
        <v>397735290.63820124</v>
      </c>
      <c r="AL148" s="662">
        <f t="shared" si="55"/>
        <v>405445233.19369167</v>
      </c>
      <c r="AM148" s="662">
        <f t="shared" si="55"/>
        <v>663315799.55242145</v>
      </c>
      <c r="AN148" s="662">
        <f t="shared" si="55"/>
        <v>632888067.31170285</v>
      </c>
      <c r="AO148" s="662">
        <f t="shared" si="55"/>
        <v>601826423.98263597</v>
      </c>
      <c r="AP148" s="662">
        <f t="shared" si="55"/>
        <v>570117663.08421373</v>
      </c>
      <c r="AQ148" s="662">
        <f t="shared" si="55"/>
        <v>537748303.00040758</v>
      </c>
      <c r="AR148" s="662">
        <f t="shared" si="55"/>
        <v>504704581.24818879</v>
      </c>
      <c r="AS148" s="662">
        <f t="shared" si="55"/>
        <v>470972448.62613207</v>
      </c>
      <c r="AT148" s="662">
        <f t="shared" si="55"/>
        <v>436537563.24111581</v>
      </c>
      <c r="AU148" s="662">
        <f t="shared" si="55"/>
        <v>401385284.41057843</v>
      </c>
      <c r="AV148" s="662">
        <f t="shared" si="55"/>
        <v>365500666.43773824</v>
      </c>
      <c r="AW148" s="662">
        <f t="shared" si="55"/>
        <v>328868452.25713044</v>
      </c>
      <c r="AX148" s="662">
        <f t="shared" si="55"/>
        <v>291473066.94776005</v>
      </c>
      <c r="AY148" s="662">
        <f t="shared" si="55"/>
        <v>1.2107193470001221E-8</v>
      </c>
      <c r="AZ148" s="662">
        <f t="shared" si="55"/>
        <v>1.2107193470001221E-8</v>
      </c>
      <c r="BA148" s="662">
        <f t="shared" si="55"/>
        <v>1.2107193470001221E-8</v>
      </c>
      <c r="BB148" s="662">
        <f t="shared" si="55"/>
        <v>1.2107193470001221E-8</v>
      </c>
      <c r="BC148" s="662">
        <f t="shared" si="55"/>
        <v>1.2107193470001221E-8</v>
      </c>
      <c r="BD148" s="662">
        <f t="shared" si="55"/>
        <v>1.2107193470001221E-8</v>
      </c>
      <c r="BE148" s="662">
        <f t="shared" si="55"/>
        <v>1.2107193470001221E-8</v>
      </c>
      <c r="BF148" s="662">
        <f t="shared" si="55"/>
        <v>1.2107193470001221E-8</v>
      </c>
      <c r="BG148" s="662">
        <f t="shared" si="55"/>
        <v>1.2107193470001221E-8</v>
      </c>
      <c r="BH148" s="662">
        <f t="shared" si="55"/>
        <v>1.2107193470001221E-8</v>
      </c>
      <c r="BI148" s="662">
        <f t="shared" si="55"/>
        <v>1.2107193470001221E-8</v>
      </c>
      <c r="BJ148" s="662">
        <f t="shared" si="55"/>
        <v>1.2107193470001221E-8</v>
      </c>
      <c r="BK148" s="662">
        <f t="shared" si="55"/>
        <v>1.2107193470001221E-8</v>
      </c>
      <c r="BL148" s="417">
        <f t="shared" si="42"/>
        <v>16500712158.872587</v>
      </c>
    </row>
    <row r="149" spans="1:64" x14ac:dyDescent="0.25">
      <c r="A149" s="197" t="s">
        <v>784</v>
      </c>
      <c r="B149" s="169"/>
      <c r="C149" s="662">
        <f>LOANS!DF130</f>
        <v>192634880.55898923</v>
      </c>
      <c r="D149" s="662">
        <f>LOANS!DG130</f>
        <v>196648107.23730153</v>
      </c>
      <c r="E149" s="662">
        <f>LOANS!DH130</f>
        <v>200744942.80474526</v>
      </c>
      <c r="F149" s="662">
        <f>LOANS!DI130</f>
        <v>204927129.11317745</v>
      </c>
      <c r="G149" s="662">
        <f>LOANS!DJ130</f>
        <v>209196444.30303538</v>
      </c>
      <c r="H149" s="662">
        <f>LOANS!DK130</f>
        <v>213554703.55934858</v>
      </c>
      <c r="I149" s="662">
        <f>LOANS!DL130</f>
        <v>218003759.88350168</v>
      </c>
      <c r="J149" s="662">
        <f>LOANS!DM130</f>
        <v>222545504.88107464</v>
      </c>
      <c r="K149" s="662">
        <f>LOANS!DN130</f>
        <v>227181869.56609702</v>
      </c>
      <c r="L149" s="662">
        <f>LOANS!DO130</f>
        <v>231914825.18205738</v>
      </c>
      <c r="M149" s="662">
        <f>LOANS!DP130</f>
        <v>236746384.04001689</v>
      </c>
      <c r="N149" s="662">
        <f>LOANS!DQ130</f>
        <v>241678600.37418389</v>
      </c>
      <c r="O149" s="662">
        <f>LOANS!DR130</f>
        <v>246713571.21531272</v>
      </c>
      <c r="P149" s="662">
        <f>LOANS!DS130</f>
        <v>251853437.28229839</v>
      </c>
      <c r="Q149" s="662">
        <f>LOANS!DT130</f>
        <v>257100383.89234632</v>
      </c>
      <c r="R149" s="662">
        <f>LOANS!DU130</f>
        <v>262456641.89010352</v>
      </c>
      <c r="S149" s="662">
        <f>LOANS!DV130</f>
        <v>267924488.59614733</v>
      </c>
      <c r="T149" s="662">
        <f>LOANS!DW130</f>
        <v>273506248.77523375</v>
      </c>
      <c r="U149" s="662">
        <f>LOANS!DX130</f>
        <v>279204295.62471783</v>
      </c>
      <c r="V149" s="662">
        <f>LOANS!DY130</f>
        <v>285021051.78356606</v>
      </c>
      <c r="W149" s="662">
        <f>LOANS!DZ130</f>
        <v>290958990.3623904</v>
      </c>
      <c r="X149" s="662">
        <f>LOANS!EA130</f>
        <v>297020635.99494022</v>
      </c>
      <c r="Y149" s="662">
        <f>LOANS!EB130</f>
        <v>303208565.91150147</v>
      </c>
      <c r="Z149" s="662">
        <f>LOANS!EC130</f>
        <v>309525411.03465772</v>
      </c>
      <c r="AA149" s="662">
        <f>LOANS!ED130</f>
        <v>315973857.09787977</v>
      </c>
      <c r="AB149" s="662">
        <f>LOANS!EE130</f>
        <v>322556645.78741896</v>
      </c>
      <c r="AC149" s="662">
        <f>LOANS!EF130</f>
        <v>329276575.90799016</v>
      </c>
      <c r="AD149" s="662">
        <f>LOANS!EG130</f>
        <v>336136504.57273996</v>
      </c>
      <c r="AE149" s="662">
        <f>LOANS!EH130</f>
        <v>343139348.41800535</v>
      </c>
      <c r="AF149" s="662">
        <f>LOANS!EI130</f>
        <v>350288084.84338045</v>
      </c>
      <c r="AG149" s="662">
        <f>LOANS!EJ130</f>
        <v>357585753.27761745</v>
      </c>
      <c r="AH149" s="662">
        <f>LOANS!EK130</f>
        <v>365035456.47090119</v>
      </c>
      <c r="AI149" s="662">
        <f>LOANS!EL130</f>
        <v>372640361.81404495</v>
      </c>
      <c r="AJ149" s="662">
        <f>LOANS!EM130</f>
        <v>380403702.68517095</v>
      </c>
      <c r="AK149" s="662">
        <f>LOANS!EN130</f>
        <v>388328779.82444537</v>
      </c>
      <c r="AL149" s="662">
        <f>LOANS!EO130</f>
        <v>396418962.73745465</v>
      </c>
      <c r="AM149" s="662">
        <f>LOANS!EP130</f>
        <v>654677691.12781823</v>
      </c>
      <c r="AN149" s="662">
        <f>LOANS!EQ130</f>
        <v>624646207.62772596</v>
      </c>
      <c r="AO149" s="662">
        <f>LOANS!ER130</f>
        <v>593989068.22138166</v>
      </c>
      <c r="AP149" s="662">
        <f>LOANS!ES130</f>
        <v>562693238.41073871</v>
      </c>
      <c r="AQ149" s="662">
        <f>LOANS!ET130</f>
        <v>530745412.14570725</v>
      </c>
      <c r="AR149" s="662">
        <f>LOANS!EU130</f>
        <v>498132006.166821</v>
      </c>
      <c r="AS149" s="662">
        <f>LOANS!EV130</f>
        <v>464839154.23004127</v>
      </c>
      <c r="AT149" s="662">
        <f>LOANS!EW130</f>
        <v>430852701.21124518</v>
      </c>
      <c r="AU149" s="662">
        <f>LOANS!EX130</f>
        <v>396158197.08789098</v>
      </c>
      <c r="AV149" s="662">
        <f>LOANS!EY130</f>
        <v>360740890.79530025</v>
      </c>
      <c r="AW149" s="662">
        <f>LOANS!EZ130</f>
        <v>324585723.95494711</v>
      </c>
      <c r="AX149" s="662">
        <f>LOANS!FA130</f>
        <v>287677324.47208667</v>
      </c>
      <c r="AY149" s="662">
        <f>LOANS!FB130</f>
        <v>0</v>
      </c>
      <c r="AZ149" s="662">
        <f>LOANS!FC130</f>
        <v>0</v>
      </c>
      <c r="BA149" s="662">
        <f>LOANS!FD130</f>
        <v>0</v>
      </c>
      <c r="BB149" s="662">
        <f>LOANS!FE130</f>
        <v>0</v>
      </c>
      <c r="BC149" s="662">
        <f>LOANS!FF130</f>
        <v>0</v>
      </c>
      <c r="BD149" s="662">
        <f>LOANS!FG130</f>
        <v>0</v>
      </c>
      <c r="BE149" s="662">
        <f>LOANS!FH130</f>
        <v>0</v>
      </c>
      <c r="BF149" s="662">
        <f>LOANS!FI130</f>
        <v>0</v>
      </c>
      <c r="BG149" s="662">
        <f>LOANS!FJ130</f>
        <v>0</v>
      </c>
      <c r="BH149" s="662">
        <f>LOANS!FK130</f>
        <v>0</v>
      </c>
      <c r="BI149" s="662">
        <f>LOANS!FL130</f>
        <v>0</v>
      </c>
      <c r="BJ149" s="662">
        <f>LOANS!FM130</f>
        <v>0</v>
      </c>
      <c r="BK149" s="662">
        <f>LOANS!FN130</f>
        <v>0</v>
      </c>
      <c r="BL149" s="417">
        <f t="shared" si="42"/>
        <v>15907792522.755497</v>
      </c>
    </row>
    <row r="150" spans="1:64" x14ac:dyDescent="0.25">
      <c r="A150" s="197" t="s">
        <v>785</v>
      </c>
      <c r="B150" s="169"/>
      <c r="C150" s="662">
        <f>LOANS!DF133-LOANS!DF126</f>
        <v>18604166.666666664</v>
      </c>
      <c r="D150" s="662">
        <f>C150+LOANS!DG133-LOANS!DG126</f>
        <v>18415544.139416769</v>
      </c>
      <c r="E150" s="662">
        <f>D150+LOANS!DH133-LOANS!DH126</f>
        <v>18222991.976182505</v>
      </c>
      <c r="F150" s="662">
        <f>E150+LOANS!DI133-LOANS!DI126</f>
        <v>18026428.309547521</v>
      </c>
      <c r="G150" s="662">
        <f>F150+LOANS!DJ133-LOANS!DJ126</f>
        <v>17825769.566524308</v>
      </c>
      <c r="H150" s="662">
        <f>G150+LOANS!DK133-LOANS!DK126</f>
        <v>17620930.433021449</v>
      </c>
      <c r="I150" s="662">
        <f>H150+LOANS!DL133-LOANS!DL126</f>
        <v>17411823.817570608</v>
      </c>
      <c r="J150" s="662">
        <f>I150+LOANS!DM133-LOANS!DM126</f>
        <v>17198360.814297881</v>
      </c>
      <c r="K150" s="662">
        <f>J150+LOANS!DN133-LOANS!DN126</f>
        <v>16980450.665123634</v>
      </c>
      <c r="L150" s="662">
        <f>K150+LOANS!DO133-LOANS!DO126</f>
        <v>16758000.721174926</v>
      </c>
      <c r="M150" s="662">
        <f>L150+LOANS!DP133-LOANS!DP126</f>
        <v>16530916.403393954</v>
      </c>
      <c r="N150" s="662">
        <f>M150+LOANS!DQ133-LOANS!DQ126</f>
        <v>16299101.162325885</v>
      </c>
      <c r="O150" s="662">
        <f>N150+LOANS!DR133-LOANS!DR126</f>
        <v>16062456.437068895</v>
      </c>
      <c r="P150" s="662">
        <f>O150+LOANS!DS133-LOANS!DS126</f>
        <v>15820881.613369048</v>
      </c>
      <c r="Q150" s="662">
        <f>P150+LOANS!DT133-LOANS!DT126</f>
        <v>15574273.980842117</v>
      </c>
      <c r="R150" s="662">
        <f>Q150+LOANS!DU133-LOANS!DU126</f>
        <v>15322528.68930421</v>
      </c>
      <c r="S150" s="662">
        <f>R150+LOANS!DV133-LOANS!DV126</f>
        <v>15065538.704192605</v>
      </c>
      <c r="T150" s="662">
        <f>S150+LOANS!DW133-LOANS!DW126</f>
        <v>14803194.761057835</v>
      </c>
      <c r="U150" s="662">
        <f>T150+LOANS!DX133-LOANS!DX126</f>
        <v>14535385.319107756</v>
      </c>
      <c r="V150" s="662">
        <f>U150+LOANS!DY133-LOANS!DY126</f>
        <v>14261996.513783723</v>
      </c>
      <c r="W150" s="662">
        <f>V150+LOANS!DZ133-LOANS!DZ126</f>
        <v>13982912.108348764</v>
      </c>
      <c r="X150" s="662">
        <f>W150+LOANS!EA133-LOANS!EA126</f>
        <v>13698013.444467247</v>
      </c>
      <c r="Y150" s="662">
        <f>X150+LOANS!EB133-LOANS!EB126</f>
        <v>13407179.391754858</v>
      </c>
      <c r="Z150" s="662">
        <f>Y150+LOANS!EC133-LOANS!EC126</f>
        <v>13110286.296277635</v>
      </c>
      <c r="AA150" s="662">
        <f>Z150+LOANS!ED133-LOANS!ED126</f>
        <v>12807207.927977968</v>
      </c>
      <c r="AB150" s="662">
        <f>AA150+LOANS!EE133-LOANS!EE126</f>
        <v>12497815.427005388</v>
      </c>
      <c r="AC150" s="662">
        <f>AB150+LOANS!EF133-LOANS!EF126</f>
        <v>12181977.248929217</v>
      </c>
      <c r="AD150" s="662">
        <f>AC150+LOANS!EG133-LOANS!EG126</f>
        <v>11859559.108809792</v>
      </c>
      <c r="AE150" s="662">
        <f>AD150+LOANS!EH133-LOANS!EH126</f>
        <v>11530423.924104549</v>
      </c>
      <c r="AF150" s="662">
        <f>AE150+LOANS!EI133-LOANS!EI126</f>
        <v>11194431.756384611</v>
      </c>
      <c r="AG150" s="662">
        <f>AF150+LOANS!EJ133-LOANS!EJ126</f>
        <v>10851439.751837175</v>
      </c>
      <c r="AH150" s="662">
        <f>AG150+LOANS!EK133-LOANS!EK126</f>
        <v>10501302.080528334</v>
      </c>
      <c r="AI150" s="662">
        <f>AH150+LOANS!EL133-LOANS!EL126</f>
        <v>10143869.874400554</v>
      </c>
      <c r="AJ150" s="662">
        <f>AI150+LOANS!EM133-LOANS!EM126</f>
        <v>9778991.1639784519</v>
      </c>
      <c r="AK150" s="662">
        <f>AJ150+LOANS!EN133-LOANS!EN126</f>
        <v>9406510.8137558848</v>
      </c>
      <c r="AL150" s="662">
        <f>AK150+LOANS!EO133-LOANS!EO126</f>
        <v>9026270.4562370144</v>
      </c>
      <c r="AM150" s="662">
        <f>AL150+LOANS!EP133-LOANS!EP126</f>
        <v>8638108.4246031661</v>
      </c>
      <c r="AN150" s="662">
        <f>AM150+LOANS!EQ133-LOANS!EQ126</f>
        <v>8241859.6839769464</v>
      </c>
      <c r="AO150" s="662">
        <f>AN150+LOANS!ER133-LOANS!ER126</f>
        <v>7837355.7612543534</v>
      </c>
      <c r="AP150" s="662">
        <f>AO150+LOANS!ES133-LOANS!ES126</f>
        <v>7424424.6734750327</v>
      </c>
      <c r="AQ150" s="662">
        <f>AP150+LOANS!ET133-LOANS!ET126</f>
        <v>7002890.854700312</v>
      </c>
      <c r="AR150" s="662">
        <f>AQ150+LOANS!EU133-LOANS!EU126</f>
        <v>6572575.081367787</v>
      </c>
      <c r="AS150" s="662">
        <f>AR150+LOANS!EV133-LOANS!EV126</f>
        <v>6133294.3960908316</v>
      </c>
      <c r="AT150" s="662">
        <f>AS150+LOANS!EW133-LOANS!EW126</f>
        <v>5684862.029870607</v>
      </c>
      <c r="AU150" s="662">
        <f>AT150+LOANS!EX133-LOANS!EX126</f>
        <v>5227087.322687462</v>
      </c>
      <c r="AV150" s="662">
        <f>AU150+LOANS!EY133-LOANS!EY126</f>
        <v>4759775.642438001</v>
      </c>
      <c r="AW150" s="662">
        <f>AV150+LOANS!EZ133-LOANS!EZ126</f>
        <v>4282728.3021833431</v>
      </c>
      <c r="AX150" s="662">
        <f>AW150+LOANS!FA133-LOANS!FA126</f>
        <v>3795742.4756733784</v>
      </c>
      <c r="AY150" s="662">
        <f>AX150+LOANS!FB133-LOANS!FB126</f>
        <v>1.2107193470001221E-8</v>
      </c>
      <c r="AZ150" s="662">
        <f>AY150+LOANS!FC133-LOANS!FC126</f>
        <v>1.2107193470001221E-8</v>
      </c>
      <c r="BA150" s="662">
        <f>AZ150+LOANS!FD133-LOANS!FD126</f>
        <v>1.2107193470001221E-8</v>
      </c>
      <c r="BB150" s="662">
        <f>BA150+LOANS!FE133-LOANS!FE126</f>
        <v>1.2107193470001221E-8</v>
      </c>
      <c r="BC150" s="662">
        <f>BB150+LOANS!FF133-LOANS!FF126</f>
        <v>1.2107193470001221E-8</v>
      </c>
      <c r="BD150" s="662">
        <f>BC150+LOANS!FG133-LOANS!FG126</f>
        <v>1.2107193470001221E-8</v>
      </c>
      <c r="BE150" s="662">
        <f>BD150+LOANS!FH133-LOANS!FH126</f>
        <v>1.2107193470001221E-8</v>
      </c>
      <c r="BF150" s="662">
        <f>BE150+LOANS!FI133-LOANS!FI126</f>
        <v>1.2107193470001221E-8</v>
      </c>
      <c r="BG150" s="662">
        <f>BF150+LOANS!FJ133-LOANS!FJ126</f>
        <v>1.2107193470001221E-8</v>
      </c>
      <c r="BH150" s="662">
        <f>BG150+LOANS!FK133-LOANS!FK126</f>
        <v>1.2107193470001221E-8</v>
      </c>
      <c r="BI150" s="662">
        <f>BH150+LOANS!FL133-LOANS!FL126</f>
        <v>1.2107193470001221E-8</v>
      </c>
      <c r="BJ150" s="662">
        <f>BI150+LOANS!FM133-LOANS!FM126</f>
        <v>1.2107193470001221E-8</v>
      </c>
      <c r="BK150" s="662">
        <f>BJ150+LOANS!FN133-LOANS!FN126</f>
        <v>1.2107193470001221E-8</v>
      </c>
      <c r="BL150" s="417">
        <f t="shared" si="42"/>
        <v>592919636.1170913</v>
      </c>
    </row>
    <row r="151" spans="1:64" x14ac:dyDescent="0.25">
      <c r="A151" s="712" t="s">
        <v>993</v>
      </c>
      <c r="B151" s="169"/>
      <c r="C151" s="662">
        <f>C152+C153</f>
        <v>0</v>
      </c>
      <c r="D151" s="662">
        <f t="shared" ref="D151:BK151" si="56">D152+D153</f>
        <v>0</v>
      </c>
      <c r="E151" s="662">
        <f t="shared" si="56"/>
        <v>219617388.8888889</v>
      </c>
      <c r="F151" s="662">
        <f t="shared" si="56"/>
        <v>219617388.8888889</v>
      </c>
      <c r="G151" s="662">
        <f t="shared" si="56"/>
        <v>219617388.8888889</v>
      </c>
      <c r="H151" s="662">
        <f t="shared" si="56"/>
        <v>219359581.48148149</v>
      </c>
      <c r="I151" s="662">
        <f t="shared" si="56"/>
        <v>219359581.48148149</v>
      </c>
      <c r="J151" s="662">
        <f t="shared" si="56"/>
        <v>219359581.48148149</v>
      </c>
      <c r="K151" s="662">
        <f t="shared" si="56"/>
        <v>219101774.07407409</v>
      </c>
      <c r="L151" s="662">
        <f t="shared" si="56"/>
        <v>219101774.07407409</v>
      </c>
      <c r="M151" s="662">
        <f t="shared" si="56"/>
        <v>219101774.07407409</v>
      </c>
      <c r="N151" s="662">
        <f t="shared" si="56"/>
        <v>218843966.66666669</v>
      </c>
      <c r="O151" s="662">
        <f t="shared" si="56"/>
        <v>218843966.66666669</v>
      </c>
      <c r="P151" s="662">
        <f t="shared" si="56"/>
        <v>218843966.66666669</v>
      </c>
      <c r="Q151" s="662">
        <f t="shared" si="56"/>
        <v>218586159.25925928</v>
      </c>
      <c r="R151" s="662">
        <f t="shared" si="56"/>
        <v>218586159.25925928</v>
      </c>
      <c r="S151" s="662">
        <f t="shared" si="56"/>
        <v>218586159.25925928</v>
      </c>
      <c r="T151" s="662">
        <f t="shared" si="56"/>
        <v>218328351.85185188</v>
      </c>
      <c r="U151" s="662">
        <f t="shared" si="56"/>
        <v>218328351.85185188</v>
      </c>
      <c r="V151" s="662">
        <f t="shared" si="56"/>
        <v>218328351.85185188</v>
      </c>
      <c r="W151" s="662">
        <f t="shared" si="56"/>
        <v>218070544.44444445</v>
      </c>
      <c r="X151" s="662">
        <f t="shared" si="56"/>
        <v>218070544.44444445</v>
      </c>
      <c r="Y151" s="662">
        <f t="shared" si="56"/>
        <v>218070544.44444445</v>
      </c>
      <c r="Z151" s="662">
        <f t="shared" si="56"/>
        <v>217812737.03703704</v>
      </c>
      <c r="AA151" s="662">
        <f t="shared" si="56"/>
        <v>217812737.03703704</v>
      </c>
      <c r="AB151" s="662">
        <f t="shared" si="56"/>
        <v>217812737.03703704</v>
      </c>
      <c r="AC151" s="662">
        <f t="shared" si="56"/>
        <v>217554929.62962964</v>
      </c>
      <c r="AD151" s="662">
        <f t="shared" si="56"/>
        <v>217554929.62962964</v>
      </c>
      <c r="AE151" s="662">
        <f t="shared" si="56"/>
        <v>217554929.62962964</v>
      </c>
      <c r="AF151" s="662">
        <f t="shared" si="56"/>
        <v>217297122.22222224</v>
      </c>
      <c r="AG151" s="662">
        <f t="shared" si="56"/>
        <v>217297122.22222224</v>
      </c>
      <c r="AH151" s="662">
        <f t="shared" si="56"/>
        <v>217297122.22222224</v>
      </c>
      <c r="AI151" s="662">
        <f t="shared" si="56"/>
        <v>217039314.81481484</v>
      </c>
      <c r="AJ151" s="662">
        <f t="shared" si="56"/>
        <v>217039314.81481484</v>
      </c>
      <c r="AK151" s="662">
        <f t="shared" si="56"/>
        <v>217039314.81481484</v>
      </c>
      <c r="AL151" s="662">
        <f t="shared" si="56"/>
        <v>216781507.4074074</v>
      </c>
      <c r="AM151" s="662">
        <f t="shared" si="56"/>
        <v>216781507.4074074</v>
      </c>
      <c r="AN151" s="662">
        <f t="shared" si="56"/>
        <v>216781507.4074074</v>
      </c>
      <c r="AO151" s="662">
        <f t="shared" si="56"/>
        <v>216523700</v>
      </c>
      <c r="AP151" s="662">
        <f t="shared" si="56"/>
        <v>216523700</v>
      </c>
      <c r="AQ151" s="662">
        <f t="shared" si="56"/>
        <v>216523700</v>
      </c>
      <c r="AR151" s="662">
        <f t="shared" si="56"/>
        <v>216265892.5925926</v>
      </c>
      <c r="AS151" s="662">
        <f t="shared" si="56"/>
        <v>216265892.5925926</v>
      </c>
      <c r="AT151" s="662">
        <f t="shared" si="56"/>
        <v>216265892.5925926</v>
      </c>
      <c r="AU151" s="662">
        <f t="shared" si="56"/>
        <v>216008085.18518519</v>
      </c>
      <c r="AV151" s="662">
        <f t="shared" si="56"/>
        <v>216008085.18518519</v>
      </c>
      <c r="AW151" s="662">
        <f t="shared" si="56"/>
        <v>216008085.18518519</v>
      </c>
      <c r="AX151" s="662">
        <f t="shared" si="56"/>
        <v>215750277.77777779</v>
      </c>
      <c r="AY151" s="662">
        <f t="shared" si="56"/>
        <v>215750277.77777779</v>
      </c>
      <c r="AZ151" s="662">
        <f t="shared" si="56"/>
        <v>215750277.77777779</v>
      </c>
      <c r="BA151" s="662">
        <f t="shared" si="56"/>
        <v>215492470.37037039</v>
      </c>
      <c r="BB151" s="662">
        <f t="shared" si="56"/>
        <v>215492470.37037039</v>
      </c>
      <c r="BC151" s="662">
        <f t="shared" si="56"/>
        <v>215492470.37037039</v>
      </c>
      <c r="BD151" s="662">
        <f t="shared" si="56"/>
        <v>215234662.96296299</v>
      </c>
      <c r="BE151" s="662">
        <f t="shared" si="56"/>
        <v>215234662.96296299</v>
      </c>
      <c r="BF151" s="662">
        <f t="shared" si="56"/>
        <v>215234662.96296299</v>
      </c>
      <c r="BG151" s="662">
        <f t="shared" si="56"/>
        <v>214976855.55555555</v>
      </c>
      <c r="BH151" s="662">
        <f t="shared" si="56"/>
        <v>214976855.55555555</v>
      </c>
      <c r="BI151" s="662">
        <f t="shared" si="56"/>
        <v>214976855.55555555</v>
      </c>
      <c r="BJ151" s="662">
        <f t="shared" si="56"/>
        <v>214719048.14814815</v>
      </c>
      <c r="BK151" s="662">
        <f t="shared" si="56"/>
        <v>214719048.14814815</v>
      </c>
      <c r="BL151" s="417">
        <f t="shared" si="42"/>
        <v>12815374062.962965</v>
      </c>
    </row>
    <row r="152" spans="1:64" x14ac:dyDescent="0.25">
      <c r="A152" s="197" t="s">
        <v>784</v>
      </c>
      <c r="B152" s="169"/>
      <c r="C152" s="662">
        <v>0</v>
      </c>
      <c r="D152" s="662">
        <f>LOANS!DG103</f>
        <v>0</v>
      </c>
      <c r="E152" s="662">
        <f>LOANS!DH103</f>
        <v>213333333.33333334</v>
      </c>
      <c r="F152" s="662">
        <f>LOANS!DI103</f>
        <v>213333333.33333334</v>
      </c>
      <c r="G152" s="662">
        <f>LOANS!DJ103</f>
        <v>213333333.33333334</v>
      </c>
      <c r="H152" s="662">
        <f>LOANS!DK103</f>
        <v>213333333.33333334</v>
      </c>
      <c r="I152" s="662">
        <f>LOANS!DL103</f>
        <v>213333333.33333334</v>
      </c>
      <c r="J152" s="662">
        <f>LOANS!DM103</f>
        <v>213333333.33333334</v>
      </c>
      <c r="K152" s="662">
        <f>LOANS!DN103</f>
        <v>213333333.33333334</v>
      </c>
      <c r="L152" s="662">
        <f>LOANS!DO103</f>
        <v>213333333.33333334</v>
      </c>
      <c r="M152" s="662">
        <f>LOANS!DP103</f>
        <v>213333333.33333334</v>
      </c>
      <c r="N152" s="662">
        <f>LOANS!DQ103</f>
        <v>213333333.33333334</v>
      </c>
      <c r="O152" s="662">
        <f>LOANS!DR103</f>
        <v>213333333.33333334</v>
      </c>
      <c r="P152" s="662">
        <f>LOANS!DS103</f>
        <v>213333333.33333334</v>
      </c>
      <c r="Q152" s="662">
        <f>LOANS!DT103</f>
        <v>213333333.33333334</v>
      </c>
      <c r="R152" s="662">
        <f>LOANS!DU103</f>
        <v>213333333.33333334</v>
      </c>
      <c r="S152" s="662">
        <f>LOANS!DV103</f>
        <v>213333333.33333334</v>
      </c>
      <c r="T152" s="662">
        <f>LOANS!DW103</f>
        <v>213333333.33333334</v>
      </c>
      <c r="U152" s="662">
        <f>LOANS!DX103</f>
        <v>213333333.33333334</v>
      </c>
      <c r="V152" s="662">
        <f>LOANS!DY103</f>
        <v>213333333.33333334</v>
      </c>
      <c r="W152" s="662">
        <f>LOANS!DZ103</f>
        <v>213333333.33333334</v>
      </c>
      <c r="X152" s="662">
        <f>LOANS!EA103</f>
        <v>213333333.33333334</v>
      </c>
      <c r="Y152" s="662">
        <f>LOANS!EB103</f>
        <v>213333333.33333334</v>
      </c>
      <c r="Z152" s="662">
        <f>LOANS!EC103</f>
        <v>213333333.33333334</v>
      </c>
      <c r="AA152" s="662">
        <f>LOANS!ED103</f>
        <v>213333333.33333334</v>
      </c>
      <c r="AB152" s="662">
        <f>LOANS!EE103</f>
        <v>213333333.33333334</v>
      </c>
      <c r="AC152" s="662">
        <f>LOANS!EF103</f>
        <v>213333333.33333334</v>
      </c>
      <c r="AD152" s="662">
        <f>LOANS!EG103</f>
        <v>213333333.33333334</v>
      </c>
      <c r="AE152" s="662">
        <f>LOANS!EH103</f>
        <v>213333333.33333334</v>
      </c>
      <c r="AF152" s="662">
        <f>LOANS!EI103</f>
        <v>213333333.33333334</v>
      </c>
      <c r="AG152" s="662">
        <f>LOANS!EJ103</f>
        <v>213333333.33333334</v>
      </c>
      <c r="AH152" s="662">
        <f>LOANS!EK103</f>
        <v>213333333.33333334</v>
      </c>
      <c r="AI152" s="662">
        <f>LOANS!EL103</f>
        <v>213333333.33333334</v>
      </c>
      <c r="AJ152" s="662">
        <f>LOANS!EM103</f>
        <v>213333333.33333334</v>
      </c>
      <c r="AK152" s="662">
        <f>LOANS!EN103</f>
        <v>213333333.33333334</v>
      </c>
      <c r="AL152" s="662">
        <f>LOANS!EO103</f>
        <v>213333333.33333334</v>
      </c>
      <c r="AM152" s="662">
        <f>LOANS!EP103</f>
        <v>213333333.33333334</v>
      </c>
      <c r="AN152" s="662">
        <f>LOANS!EQ103</f>
        <v>213333333.33333334</v>
      </c>
      <c r="AO152" s="662">
        <f>LOANS!ER103</f>
        <v>213333333.33333334</v>
      </c>
      <c r="AP152" s="662">
        <f>LOANS!ES103</f>
        <v>213333333.33333334</v>
      </c>
      <c r="AQ152" s="662">
        <f>LOANS!ET103</f>
        <v>213333333.33333334</v>
      </c>
      <c r="AR152" s="662">
        <f>LOANS!EU103</f>
        <v>213333333.33333334</v>
      </c>
      <c r="AS152" s="662">
        <f>LOANS!EV103</f>
        <v>213333333.33333334</v>
      </c>
      <c r="AT152" s="662">
        <f>LOANS!EW103</f>
        <v>213333333.33333334</v>
      </c>
      <c r="AU152" s="662">
        <f>LOANS!EX103</f>
        <v>213333333.33333334</v>
      </c>
      <c r="AV152" s="662">
        <f>LOANS!EY103</f>
        <v>213333333.33333334</v>
      </c>
      <c r="AW152" s="662">
        <f>LOANS!EZ103</f>
        <v>213333333.33333334</v>
      </c>
      <c r="AX152" s="662">
        <f>LOANS!FA103</f>
        <v>213333333.33333334</v>
      </c>
      <c r="AY152" s="662">
        <f>LOANS!FB103</f>
        <v>213333333.33333334</v>
      </c>
      <c r="AZ152" s="662">
        <f>LOANS!FC103</f>
        <v>213333333.33333334</v>
      </c>
      <c r="BA152" s="662">
        <f>LOANS!FD103</f>
        <v>213333333.33333334</v>
      </c>
      <c r="BB152" s="662">
        <f>LOANS!FE103</f>
        <v>213333333.33333334</v>
      </c>
      <c r="BC152" s="662">
        <f>LOANS!FF103</f>
        <v>213333333.33333334</v>
      </c>
      <c r="BD152" s="662">
        <f>LOANS!FG103</f>
        <v>213333333.33333334</v>
      </c>
      <c r="BE152" s="662">
        <f>LOANS!FH103</f>
        <v>213333333.33333334</v>
      </c>
      <c r="BF152" s="662">
        <f>LOANS!FI103</f>
        <v>213333333.33333334</v>
      </c>
      <c r="BG152" s="662">
        <f>LOANS!FJ103</f>
        <v>213333333.33333334</v>
      </c>
      <c r="BH152" s="662">
        <f>LOANS!FK103</f>
        <v>213333333.33333334</v>
      </c>
      <c r="BI152" s="662">
        <f>LOANS!FL103</f>
        <v>213333333.33333334</v>
      </c>
      <c r="BJ152" s="662">
        <f>LOANS!FM103</f>
        <v>213333333.33333334</v>
      </c>
      <c r="BK152" s="662">
        <f>LOANS!FN103</f>
        <v>213333333.33333334</v>
      </c>
      <c r="BL152" s="417">
        <f t="shared" si="42"/>
        <v>12586666666.666674</v>
      </c>
    </row>
    <row r="153" spans="1:64" x14ac:dyDescent="0.25">
      <c r="A153" s="197" t="s">
        <v>785</v>
      </c>
      <c r="B153" s="169"/>
      <c r="C153" s="662">
        <v>0</v>
      </c>
      <c r="D153" s="662">
        <f>C153+LOANS!DG106-LOANS!DG99</f>
        <v>0</v>
      </c>
      <c r="E153" s="662">
        <f>D153+LOANS!DH106-LOANS!DH99</f>
        <v>6284055.555555555</v>
      </c>
      <c r="F153" s="662">
        <f>E153+LOANS!DI106-LOANS!DI99</f>
        <v>6284055.555555556</v>
      </c>
      <c r="G153" s="662">
        <f>F153+LOANS!DJ106-LOANS!DJ99</f>
        <v>6284055.555555556</v>
      </c>
      <c r="H153" s="662">
        <f>G153+LOANS!DK106-LOANS!DK99</f>
        <v>6026248.1481481493</v>
      </c>
      <c r="I153" s="662">
        <f>H153+LOANS!DL106-LOANS!DL99</f>
        <v>6026248.1481481493</v>
      </c>
      <c r="J153" s="662">
        <f>I153+LOANS!DM106-LOANS!DM99</f>
        <v>6026248.1481481493</v>
      </c>
      <c r="K153" s="662">
        <f>J153+LOANS!DN106-LOANS!DN99</f>
        <v>5768440.7407407425</v>
      </c>
      <c r="L153" s="662">
        <f>K153+LOANS!DO106-LOANS!DO99</f>
        <v>5768440.7407407444</v>
      </c>
      <c r="M153" s="662">
        <f>L153+LOANS!DP106-LOANS!DP99</f>
        <v>5768440.7407407444</v>
      </c>
      <c r="N153" s="662">
        <f>M153+LOANS!DQ106-LOANS!DQ99</f>
        <v>5510633.3333333414</v>
      </c>
      <c r="O153" s="662">
        <f>N153+LOANS!DR106-LOANS!DR99</f>
        <v>5510633.3333333395</v>
      </c>
      <c r="P153" s="662">
        <f>O153+LOANS!DS106-LOANS!DS99</f>
        <v>5510633.3333333395</v>
      </c>
      <c r="Q153" s="662">
        <f>P153+LOANS!DT106-LOANS!DT99</f>
        <v>5252825.9259259328</v>
      </c>
      <c r="R153" s="662">
        <f>Q153+LOANS!DU106-LOANS!DU99</f>
        <v>5252825.9259259347</v>
      </c>
      <c r="S153" s="662">
        <f>R153+LOANS!DV106-LOANS!DV99</f>
        <v>5252825.9259259347</v>
      </c>
      <c r="T153" s="662">
        <f>S153+LOANS!DW106-LOANS!DW99</f>
        <v>4995018.5185185242</v>
      </c>
      <c r="U153" s="662">
        <f>T153+LOANS!DX106-LOANS!DX99</f>
        <v>4995018.5185185242</v>
      </c>
      <c r="V153" s="662">
        <f>U153+LOANS!DY106-LOANS!DY99</f>
        <v>4995018.5185185242</v>
      </c>
      <c r="W153" s="662">
        <f>V153+LOANS!DZ106-LOANS!DZ99</f>
        <v>4737211.1111111138</v>
      </c>
      <c r="X153" s="662">
        <f>W153+LOANS!EA106-LOANS!EA99</f>
        <v>4737211.1111111138</v>
      </c>
      <c r="Y153" s="662">
        <f>X153+LOANS!EB106-LOANS!EB99</f>
        <v>4737211.1111111138</v>
      </c>
      <c r="Z153" s="662">
        <f>Y153+LOANS!EC106-LOANS!EC99</f>
        <v>4479403.7037037034</v>
      </c>
      <c r="AA153" s="662">
        <f>Z153+LOANS!ED106-LOANS!ED99</f>
        <v>4479403.7037037034</v>
      </c>
      <c r="AB153" s="662">
        <f>AA153+LOANS!EE106-LOANS!EE99</f>
        <v>4479403.7037037034</v>
      </c>
      <c r="AC153" s="662">
        <f>AB153+LOANS!EF106-LOANS!EF99</f>
        <v>4221596.2962962948</v>
      </c>
      <c r="AD153" s="662">
        <f>AC153+LOANS!EG106-LOANS!EG99</f>
        <v>4221596.2962962948</v>
      </c>
      <c r="AE153" s="662">
        <f>AD153+LOANS!EH106-LOANS!EH99</f>
        <v>4221596.2962962948</v>
      </c>
      <c r="AF153" s="662">
        <f>AE153+LOANS!EI106-LOANS!EI99</f>
        <v>3963788.8888888881</v>
      </c>
      <c r="AG153" s="662">
        <f>AF153+LOANS!EJ106-LOANS!EJ99</f>
        <v>3963788.8888888881</v>
      </c>
      <c r="AH153" s="662">
        <f>AG153+LOANS!EK106-LOANS!EK99</f>
        <v>3963788.8888888881</v>
      </c>
      <c r="AI153" s="662">
        <f>AH153+LOANS!EL106-LOANS!EL99</f>
        <v>3705981.4814814813</v>
      </c>
      <c r="AJ153" s="662">
        <f>AI153+LOANS!EM106-LOANS!EM99</f>
        <v>3705981.4814814813</v>
      </c>
      <c r="AK153" s="662">
        <f>AJ153+LOANS!EN106-LOANS!EN99</f>
        <v>3705981.4814814813</v>
      </c>
      <c r="AL153" s="662">
        <f>AK153+LOANS!EO106-LOANS!EO99</f>
        <v>3448174.0740740728</v>
      </c>
      <c r="AM153" s="662">
        <f>AL153+LOANS!EP106-LOANS!EP99</f>
        <v>3448174.0740740728</v>
      </c>
      <c r="AN153" s="662">
        <f>AM153+LOANS!EQ106-LOANS!EQ99</f>
        <v>3448174.0740740728</v>
      </c>
      <c r="AO153" s="662">
        <f>AN153+LOANS!ER106-LOANS!ER99</f>
        <v>3190366.6666666642</v>
      </c>
      <c r="AP153" s="662">
        <f>AO153+LOANS!ES106-LOANS!ES99</f>
        <v>3190366.6666666642</v>
      </c>
      <c r="AQ153" s="662">
        <f>AP153+LOANS!ET106-LOANS!ET99</f>
        <v>3190366.6666666642</v>
      </c>
      <c r="AR153" s="662">
        <f>AQ153+LOANS!EU106-LOANS!EU99</f>
        <v>2932559.2592592575</v>
      </c>
      <c r="AS153" s="662">
        <f>AR153+LOANS!EV106-LOANS!EV99</f>
        <v>2932559.2592592575</v>
      </c>
      <c r="AT153" s="662">
        <f>AS153+LOANS!EW106-LOANS!EW99</f>
        <v>2932559.2592592575</v>
      </c>
      <c r="AU153" s="662">
        <f>AT153+LOANS!EX106-LOANS!EX99</f>
        <v>2674751.8518518507</v>
      </c>
      <c r="AV153" s="662">
        <f>AU153+LOANS!EY106-LOANS!EY99</f>
        <v>2674751.8518518498</v>
      </c>
      <c r="AW153" s="662">
        <f>AV153+LOANS!EZ106-LOANS!EZ99</f>
        <v>2674751.8518518498</v>
      </c>
      <c r="AX153" s="662">
        <f>AW153+LOANS!FA106-LOANS!FA99</f>
        <v>2416944.4444444431</v>
      </c>
      <c r="AY153" s="662">
        <f>AX153+LOANS!FB106-LOANS!FB99</f>
        <v>2416944.4444444422</v>
      </c>
      <c r="AZ153" s="662">
        <f>AY153+LOANS!FC106-LOANS!FC99</f>
        <v>2416944.4444444422</v>
      </c>
      <c r="BA153" s="662">
        <f>AZ153+LOANS!FD106-LOANS!FD99</f>
        <v>2159137.0370370355</v>
      </c>
      <c r="BB153" s="662">
        <f>BA153+LOANS!FE106-LOANS!FE99</f>
        <v>2159137.0370370355</v>
      </c>
      <c r="BC153" s="662">
        <f>BB153+LOANS!FF106-LOANS!FF99</f>
        <v>2159137.0370370355</v>
      </c>
      <c r="BD153" s="662">
        <f>BC153+LOANS!FG106-LOANS!FG99</f>
        <v>1901329.6296296278</v>
      </c>
      <c r="BE153" s="662">
        <f>BD153+LOANS!FH106-LOANS!FH99</f>
        <v>1901329.6296296278</v>
      </c>
      <c r="BF153" s="662">
        <f>BE153+LOANS!FI106-LOANS!FI99</f>
        <v>1901329.6296296278</v>
      </c>
      <c r="BG153" s="662">
        <f>BF153+LOANS!FJ106-LOANS!FJ99</f>
        <v>1643522.2222222211</v>
      </c>
      <c r="BH153" s="662">
        <f>BG153+LOANS!FK106-LOANS!FK99</f>
        <v>1643522.2222222211</v>
      </c>
      <c r="BI153" s="662">
        <f>BH153+LOANS!FL106-LOANS!FL99</f>
        <v>1643522.2222222211</v>
      </c>
      <c r="BJ153" s="662">
        <f>BI153+LOANS!FM106-LOANS!FM99</f>
        <v>1385714.8148148144</v>
      </c>
      <c r="BK153" s="662">
        <f>BJ153+LOANS!FN106-LOANS!FN99</f>
        <v>1385714.8148148148</v>
      </c>
      <c r="BL153" s="417">
        <f t="shared" si="42"/>
        <v>228707396.29629639</v>
      </c>
    </row>
    <row r="154" spans="1:64" x14ac:dyDescent="0.25">
      <c r="A154" s="826" t="s">
        <v>1124</v>
      </c>
      <c r="B154" s="168"/>
      <c r="C154" s="662">
        <f>C155+C156</f>
        <v>0</v>
      </c>
      <c r="D154" s="662">
        <f t="shared" ref="D154:BK154" si="57">D155+D156</f>
        <v>0</v>
      </c>
      <c r="E154" s="662">
        <f t="shared" si="57"/>
        <v>0</v>
      </c>
      <c r="F154" s="662">
        <f t="shared" si="57"/>
        <v>0</v>
      </c>
      <c r="G154" s="662">
        <f t="shared" si="57"/>
        <v>0</v>
      </c>
      <c r="H154" s="662">
        <f t="shared" si="57"/>
        <v>0</v>
      </c>
      <c r="I154" s="662">
        <f t="shared" si="57"/>
        <v>0</v>
      </c>
      <c r="J154" s="662">
        <f t="shared" si="57"/>
        <v>0</v>
      </c>
      <c r="K154" s="662">
        <f t="shared" si="57"/>
        <v>0</v>
      </c>
      <c r="L154" s="662">
        <f t="shared" si="57"/>
        <v>0</v>
      </c>
      <c r="M154" s="662">
        <f t="shared" si="57"/>
        <v>0</v>
      </c>
      <c r="N154" s="662">
        <f t="shared" si="57"/>
        <v>1128996152.2618055</v>
      </c>
      <c r="O154" s="662">
        <f t="shared" si="57"/>
        <v>1168957674.8798611</v>
      </c>
      <c r="P154" s="662">
        <f t="shared" si="57"/>
        <v>1208919197.4979169</v>
      </c>
      <c r="Q154" s="662">
        <f t="shared" si="57"/>
        <v>1128652270.9813755</v>
      </c>
      <c r="R154" s="662">
        <f t="shared" si="57"/>
        <v>1165174980.7951295</v>
      </c>
      <c r="S154" s="662">
        <f t="shared" si="57"/>
        <v>1201697690.6088839</v>
      </c>
      <c r="T154" s="662">
        <f t="shared" si="57"/>
        <v>1127928842.5030134</v>
      </c>
      <c r="U154" s="662">
        <f t="shared" si="57"/>
        <v>1157217267.5331459</v>
      </c>
      <c r="V154" s="662">
        <f t="shared" si="57"/>
        <v>1186505692.5632784</v>
      </c>
      <c r="W154" s="662">
        <f t="shared" si="57"/>
        <v>1127916677.782357</v>
      </c>
      <c r="X154" s="662">
        <f t="shared" si="57"/>
        <v>1157083455.6059256</v>
      </c>
      <c r="Y154" s="662">
        <f t="shared" si="57"/>
        <v>1186250233.4294941</v>
      </c>
      <c r="Z154" s="662">
        <f t="shared" si="57"/>
        <v>1127621840.5341582</v>
      </c>
      <c r="AA154" s="662">
        <f t="shared" si="57"/>
        <v>1153840245.8757417</v>
      </c>
      <c r="AB154" s="662">
        <f t="shared" si="57"/>
        <v>1180058651.217325</v>
      </c>
      <c r="AC154" s="662">
        <f t="shared" si="57"/>
        <v>1127373495.9462078</v>
      </c>
      <c r="AD154" s="662">
        <f t="shared" si="57"/>
        <v>1151108455.4082863</v>
      </c>
      <c r="AE154" s="662">
        <f t="shared" si="57"/>
        <v>1174843414.8703647</v>
      </c>
      <c r="AF154" s="662">
        <f t="shared" si="57"/>
        <v>1127620489.8487334</v>
      </c>
      <c r="AG154" s="662">
        <f t="shared" si="57"/>
        <v>1153825388.3360689</v>
      </c>
      <c r="AH154" s="662">
        <f t="shared" si="57"/>
        <v>1180030286.8234041</v>
      </c>
      <c r="AI154" s="662">
        <f t="shared" si="57"/>
        <v>1127278043.1915596</v>
      </c>
      <c r="AJ154" s="662">
        <f t="shared" si="57"/>
        <v>1150058475.1071558</v>
      </c>
      <c r="AK154" s="662">
        <f t="shared" si="57"/>
        <v>1172838907.022752</v>
      </c>
      <c r="AL154" s="662">
        <f t="shared" si="57"/>
        <v>1126866993.3468277</v>
      </c>
      <c r="AM154" s="662">
        <f t="shared" si="57"/>
        <v>1145536926.8151062</v>
      </c>
      <c r="AN154" s="662">
        <f t="shared" si="57"/>
        <v>1164206860.2833843</v>
      </c>
      <c r="AO154" s="662">
        <f t="shared" si="57"/>
        <v>1126672965.9074919</v>
      </c>
      <c r="AP154" s="662">
        <f t="shared" si="57"/>
        <v>1143402624.9824121</v>
      </c>
      <c r="AQ154" s="662">
        <f t="shared" si="57"/>
        <v>1160132284.057332</v>
      </c>
      <c r="AR154" s="662">
        <f t="shared" si="57"/>
        <v>1126448791.1864982</v>
      </c>
      <c r="AS154" s="662">
        <f t="shared" si="57"/>
        <v>1140936703.0514789</v>
      </c>
      <c r="AT154" s="662">
        <f t="shared" si="57"/>
        <v>1155424614.9164596</v>
      </c>
      <c r="AU154" s="662">
        <f t="shared" si="57"/>
        <v>1126205081.1879568</v>
      </c>
      <c r="AV154" s="662">
        <f t="shared" si="57"/>
        <v>1138255893.067524</v>
      </c>
      <c r="AW154" s="662">
        <f t="shared" si="57"/>
        <v>1150306704.9470913</v>
      </c>
      <c r="AX154" s="662">
        <f t="shared" si="57"/>
        <v>1126015147.0528884</v>
      </c>
      <c r="AY154" s="662">
        <f t="shared" si="57"/>
        <v>1136166617.581773</v>
      </c>
      <c r="AZ154" s="662">
        <f t="shared" si="57"/>
        <v>1146318088.1106577</v>
      </c>
      <c r="BA154" s="662">
        <f t="shared" si="57"/>
        <v>844491215.52848387</v>
      </c>
      <c r="BB154" s="662">
        <f t="shared" si="57"/>
        <v>851903370.81332219</v>
      </c>
      <c r="BC154" s="662">
        <f t="shared" si="57"/>
        <v>859315526.09816051</v>
      </c>
      <c r="BD154" s="662">
        <f t="shared" si="57"/>
        <v>563014724.508003</v>
      </c>
      <c r="BE154" s="662">
        <f t="shared" si="57"/>
        <v>568161969.5880332</v>
      </c>
      <c r="BF154" s="662">
        <f t="shared" si="57"/>
        <v>573309214.6680634</v>
      </c>
      <c r="BG154" s="662">
        <f t="shared" si="57"/>
        <v>281486972.73206508</v>
      </c>
      <c r="BH154" s="662">
        <f t="shared" si="57"/>
        <v>283856700.0527159</v>
      </c>
      <c r="BI154" s="662">
        <f t="shared" si="57"/>
        <v>286226427.37336671</v>
      </c>
      <c r="BJ154" s="662">
        <f t="shared" si="57"/>
        <v>1.6763806343078613E-8</v>
      </c>
      <c r="BK154" s="662">
        <f t="shared" si="57"/>
        <v>1.6763806343078613E-8</v>
      </c>
      <c r="BL154" s="417">
        <f t="shared" si="42"/>
        <v>49996460248.481026</v>
      </c>
    </row>
    <row r="155" spans="1:64" x14ac:dyDescent="0.25">
      <c r="A155" s="197" t="s">
        <v>784</v>
      </c>
      <c r="B155" s="169"/>
      <c r="C155" s="662">
        <v>0</v>
      </c>
      <c r="D155" s="662">
        <f>LOANS!DG190</f>
        <v>0</v>
      </c>
      <c r="E155" s="662">
        <f>LOANS!DH190</f>
        <v>0</v>
      </c>
      <c r="F155" s="662">
        <f>LOANS!DI190</f>
        <v>0</v>
      </c>
      <c r="G155" s="662">
        <f>LOANS!DJ190</f>
        <v>0</v>
      </c>
      <c r="H155" s="662">
        <f>LOANS!DK190</f>
        <v>0</v>
      </c>
      <c r="I155" s="662">
        <f>LOANS!DL190</f>
        <v>0</v>
      </c>
      <c r="J155" s="662">
        <f>LOANS!DM190</f>
        <v>0</v>
      </c>
      <c r="K155" s="662">
        <f>LOANS!DN190</f>
        <v>0</v>
      </c>
      <c r="L155" s="662">
        <f>LOANS!DO190</f>
        <v>0</v>
      </c>
      <c r="M155" s="662">
        <f>LOANS!DP190</f>
        <v>0</v>
      </c>
      <c r="N155" s="662">
        <f>LOANS!DQ190</f>
        <v>1125000000</v>
      </c>
      <c r="O155" s="662">
        <f>LOANS!DR190</f>
        <v>1125000000</v>
      </c>
      <c r="P155" s="662">
        <f>LOANS!DS190</f>
        <v>1125000000</v>
      </c>
      <c r="Q155" s="662">
        <f>LOANS!DT190</f>
        <v>1125000000</v>
      </c>
      <c r="R155" s="662">
        <f>LOANS!DU190</f>
        <v>1125000000</v>
      </c>
      <c r="S155" s="662">
        <f>LOANS!DV190</f>
        <v>1125000000</v>
      </c>
      <c r="T155" s="662">
        <f>LOANS!DW190</f>
        <v>1125000000</v>
      </c>
      <c r="U155" s="662">
        <f>LOANS!DX190</f>
        <v>1125000000</v>
      </c>
      <c r="V155" s="662">
        <f>LOANS!DY190</f>
        <v>1125000000</v>
      </c>
      <c r="W155" s="662">
        <f>LOANS!DZ190</f>
        <v>1125000000</v>
      </c>
      <c r="X155" s="662">
        <f>LOANS!EA190</f>
        <v>1125000000</v>
      </c>
      <c r="Y155" s="662">
        <f>LOANS!EB190</f>
        <v>1125000000</v>
      </c>
      <c r="Z155" s="662">
        <f>LOANS!EC190</f>
        <v>1125000000</v>
      </c>
      <c r="AA155" s="662">
        <f>LOANS!ED190</f>
        <v>1125000000</v>
      </c>
      <c r="AB155" s="662">
        <f>LOANS!EE190</f>
        <v>1125000000</v>
      </c>
      <c r="AC155" s="662">
        <f>LOANS!EF190</f>
        <v>1125000000</v>
      </c>
      <c r="AD155" s="662">
        <f>LOANS!EG190</f>
        <v>1125000000</v>
      </c>
      <c r="AE155" s="662">
        <f>LOANS!EH190</f>
        <v>1125000000</v>
      </c>
      <c r="AF155" s="662">
        <f>LOANS!EI190</f>
        <v>1125000000</v>
      </c>
      <c r="AG155" s="662">
        <f>LOANS!EJ190</f>
        <v>1125000000</v>
      </c>
      <c r="AH155" s="662">
        <f>LOANS!EK190</f>
        <v>1125000000</v>
      </c>
      <c r="AI155" s="662">
        <f>LOANS!EL190</f>
        <v>1125000000</v>
      </c>
      <c r="AJ155" s="662">
        <f>LOANS!EM190</f>
        <v>1125000000</v>
      </c>
      <c r="AK155" s="662">
        <f>LOANS!EN190</f>
        <v>1125000000</v>
      </c>
      <c r="AL155" s="662">
        <f>LOANS!EO190</f>
        <v>1125000000</v>
      </c>
      <c r="AM155" s="662">
        <f>LOANS!EP190</f>
        <v>1125000000</v>
      </c>
      <c r="AN155" s="662">
        <f>LOANS!EQ190</f>
        <v>1125000000</v>
      </c>
      <c r="AO155" s="662">
        <f>LOANS!ER190</f>
        <v>1125000000</v>
      </c>
      <c r="AP155" s="662">
        <f>LOANS!ES190</f>
        <v>1125000000</v>
      </c>
      <c r="AQ155" s="662">
        <f>LOANS!ET190</f>
        <v>1125000000</v>
      </c>
      <c r="AR155" s="662">
        <f>LOANS!EU190</f>
        <v>1125000000</v>
      </c>
      <c r="AS155" s="662">
        <f>LOANS!EV190</f>
        <v>1125000000</v>
      </c>
      <c r="AT155" s="662">
        <f>LOANS!EW190</f>
        <v>1125000000</v>
      </c>
      <c r="AU155" s="662">
        <f>LOANS!EX190</f>
        <v>1125000000</v>
      </c>
      <c r="AV155" s="662">
        <f>LOANS!EY190</f>
        <v>1125000000</v>
      </c>
      <c r="AW155" s="662">
        <f>LOANS!EZ190</f>
        <v>1125000000</v>
      </c>
      <c r="AX155" s="662">
        <f>LOANS!FA190</f>
        <v>1125000000</v>
      </c>
      <c r="AY155" s="662">
        <f>LOANS!FB190</f>
        <v>1125000000</v>
      </c>
      <c r="AZ155" s="662">
        <f>LOANS!FC190</f>
        <v>1125000000</v>
      </c>
      <c r="BA155" s="662">
        <f>LOANS!FD190</f>
        <v>843750000</v>
      </c>
      <c r="BB155" s="662">
        <f>LOANS!FE190</f>
        <v>843750000</v>
      </c>
      <c r="BC155" s="662">
        <f>LOANS!FF190</f>
        <v>843750000</v>
      </c>
      <c r="BD155" s="662">
        <f>LOANS!FG190</f>
        <v>562500000</v>
      </c>
      <c r="BE155" s="662">
        <f>LOANS!FH190</f>
        <v>562500000</v>
      </c>
      <c r="BF155" s="662">
        <f>LOANS!FI190</f>
        <v>562500000</v>
      </c>
      <c r="BG155" s="662">
        <f>LOANS!FJ190</f>
        <v>281250000</v>
      </c>
      <c r="BH155" s="662">
        <f>LOANS!FK190</f>
        <v>281250000</v>
      </c>
      <c r="BI155" s="662">
        <f>LOANS!FL190</f>
        <v>281250000</v>
      </c>
      <c r="BJ155" s="662">
        <f>LOANS!FM190</f>
        <v>0</v>
      </c>
      <c r="BK155" s="662">
        <f>LOANS!FN190</f>
        <v>0</v>
      </c>
      <c r="BL155" s="417">
        <f t="shared" si="42"/>
        <v>48937500000</v>
      </c>
    </row>
    <row r="156" spans="1:64" x14ac:dyDescent="0.25">
      <c r="A156" s="197" t="s">
        <v>785</v>
      </c>
      <c r="B156" s="169"/>
      <c r="C156" s="662">
        <v>0</v>
      </c>
      <c r="D156" s="662">
        <f>C156+LOANS!DG193-LOANS!DG186</f>
        <v>0</v>
      </c>
      <c r="E156" s="662">
        <f>D156+LOANS!DH193-LOANS!DH186</f>
        <v>0</v>
      </c>
      <c r="F156" s="662">
        <f>E156+LOANS!DI193-LOANS!DI186</f>
        <v>0</v>
      </c>
      <c r="G156" s="662">
        <f>F156+LOANS!DJ193-LOANS!DJ186</f>
        <v>0</v>
      </c>
      <c r="H156" s="662">
        <f>G156+LOANS!DK193-LOANS!DK186</f>
        <v>0</v>
      </c>
      <c r="I156" s="662">
        <f>H156+LOANS!DL193-LOANS!DL186</f>
        <v>0</v>
      </c>
      <c r="J156" s="662">
        <f>I156+LOANS!DM193-LOANS!DM186</f>
        <v>0</v>
      </c>
      <c r="K156" s="662">
        <f>J156+LOANS!DN193-LOANS!DN186</f>
        <v>0</v>
      </c>
      <c r="L156" s="662">
        <f>K156+LOANS!DO193-LOANS!DO186</f>
        <v>0</v>
      </c>
      <c r="M156" s="662">
        <f>L156+LOANS!DP193-LOANS!DP186</f>
        <v>0</v>
      </c>
      <c r="N156" s="662">
        <f>M156+LOANS!DQ193-LOANS!DQ186</f>
        <v>3996152.261805566</v>
      </c>
      <c r="O156" s="662">
        <f>N156+LOANS!DR193-LOANS!DR186</f>
        <v>43957674.879861228</v>
      </c>
      <c r="P156" s="662">
        <f>O156+LOANS!DS193-LOANS!DS186</f>
        <v>83919197.497916892</v>
      </c>
      <c r="Q156" s="662">
        <f>P156+LOANS!DT193-LOANS!DT186</f>
        <v>3652270.9813754261</v>
      </c>
      <c r="R156" s="662">
        <f>Q156+LOANS!DU193-LOANS!DU186</f>
        <v>40174980.79512959</v>
      </c>
      <c r="S156" s="662">
        <f>R156+LOANS!DV193-LOANS!DV186</f>
        <v>76697690.608883753</v>
      </c>
      <c r="T156" s="662">
        <f>S156+LOANS!DW193-LOANS!DW186</f>
        <v>2928842.5030132681</v>
      </c>
      <c r="U156" s="662">
        <f>T156+LOANS!DX193-LOANS!DX186</f>
        <v>32217267.53314589</v>
      </c>
      <c r="V156" s="662">
        <f>U156+LOANS!DY193-LOANS!DY186</f>
        <v>61505692.563278511</v>
      </c>
      <c r="W156" s="662">
        <f>V156+LOANS!DZ193-LOANS!DZ186</f>
        <v>2916677.7823568732</v>
      </c>
      <c r="X156" s="662">
        <f>W156+LOANS!EA193-LOANS!EA186</f>
        <v>32083455.605925534</v>
      </c>
      <c r="Y156" s="662">
        <f>X156+LOANS!EB193-LOANS!EB186</f>
        <v>61250233.429494195</v>
      </c>
      <c r="Z156" s="662">
        <f>Y156+LOANS!EC193-LOANS!EC186</f>
        <v>2621840.534158349</v>
      </c>
      <c r="AA156" s="662">
        <f>Z156+LOANS!ED193-LOANS!ED186</f>
        <v>28840245.875741716</v>
      </c>
      <c r="AB156" s="662">
        <f>AA156+LOANS!EE193-LOANS!EE186</f>
        <v>55058651.217325084</v>
      </c>
      <c r="AC156" s="662">
        <f>AB156+LOANS!EF193-LOANS!EF186</f>
        <v>2373495.9462078512</v>
      </c>
      <c r="AD156" s="662">
        <f>AC156+LOANS!EG193-LOANS!EG186</f>
        <v>26108455.40828624</v>
      </c>
      <c r="AE156" s="662">
        <f>AD156+LOANS!EH193-LOANS!EH186</f>
        <v>49843414.870364629</v>
      </c>
      <c r="AF156" s="662">
        <f>AE156+LOANS!EI193-LOANS!EI186</f>
        <v>2620489.8487335443</v>
      </c>
      <c r="AG156" s="662">
        <f>AF156+LOANS!EJ193-LOANS!EJ186</f>
        <v>28825388.336068805</v>
      </c>
      <c r="AH156" s="662">
        <f>AG156+LOANS!EK193-LOANS!EK186</f>
        <v>55030286.823404066</v>
      </c>
      <c r="AI156" s="662">
        <f>AH156+LOANS!EL193-LOANS!EL186</f>
        <v>2278043.1915596426</v>
      </c>
      <c r="AJ156" s="662">
        <f>AI156+LOANS!EM193-LOANS!EM186</f>
        <v>25058475.107155863</v>
      </c>
      <c r="AK156" s="662">
        <f>AJ156+LOANS!EN193-LOANS!EN186</f>
        <v>47838907.022752084</v>
      </c>
      <c r="AL156" s="662">
        <f>AK156+LOANS!EO193-LOANS!EO186</f>
        <v>1866993.3468278497</v>
      </c>
      <c r="AM156" s="662">
        <f>AL156+LOANS!EP193-LOANS!EP186</f>
        <v>20536926.815106139</v>
      </c>
      <c r="AN156" s="662">
        <f>AM156+LOANS!EQ193-LOANS!EQ186</f>
        <v>39206860.283384427</v>
      </c>
      <c r="AO156" s="662">
        <f>AN156+LOANS!ER193-LOANS!ER186</f>
        <v>1672965.9074920267</v>
      </c>
      <c r="AP156" s="662">
        <f>AO156+LOANS!ES193-LOANS!ES186</f>
        <v>18402624.982412085</v>
      </c>
      <c r="AQ156" s="662">
        <f>AP156+LOANS!ET193-LOANS!ET186</f>
        <v>35132284.057332143</v>
      </c>
      <c r="AR156" s="662">
        <f>AQ156+LOANS!EU193-LOANS!EU186</f>
        <v>1448791.1864980981</v>
      </c>
      <c r="AS156" s="662">
        <f>AR156+LOANS!EV193-LOANS!EV186</f>
        <v>15936703.05147884</v>
      </c>
      <c r="AT156" s="662">
        <f>AS156+LOANS!EW193-LOANS!EW186</f>
        <v>30424614.916459583</v>
      </c>
      <c r="AU156" s="662">
        <f>AT156+LOANS!EX193-LOANS!EX186</f>
        <v>1205081.1879567504</v>
      </c>
      <c r="AV156" s="662">
        <f>AU156+LOANS!EY193-LOANS!EY186</f>
        <v>13255893.067524025</v>
      </c>
      <c r="AW156" s="662">
        <f>AV156+LOANS!EZ193-LOANS!EZ186</f>
        <v>25306704.9470913</v>
      </c>
      <c r="AX156" s="662">
        <f>AW156+LOANS!FA193-LOANS!FA186</f>
        <v>1015147.0528884828</v>
      </c>
      <c r="AY156" s="662">
        <f>AX156+LOANS!FB193-LOANS!FB186</f>
        <v>11166617.581773115</v>
      </c>
      <c r="AZ156" s="662">
        <f>AY156+LOANS!FC193-LOANS!FC186</f>
        <v>21318088.110657748</v>
      </c>
      <c r="BA156" s="662">
        <f>AZ156+LOANS!FD193-LOANS!FD186</f>
        <v>741215.52848384902</v>
      </c>
      <c r="BB156" s="662">
        <f>BA156+LOANS!FE193-LOANS!FE186</f>
        <v>8153370.8133221632</v>
      </c>
      <c r="BC156" s="662">
        <f>BB156+LOANS!FF193-LOANS!FF186</f>
        <v>15565526.098160477</v>
      </c>
      <c r="BD156" s="662">
        <f>BC156+LOANS!FG193-LOANS!FG186</f>
        <v>514724.5080030337</v>
      </c>
      <c r="BE156" s="662">
        <f>BD156+LOANS!FH193-LOANS!FH186</f>
        <v>5661969.5880331947</v>
      </c>
      <c r="BF156" s="662">
        <f>BE156+LOANS!FI193-LOANS!FI186</f>
        <v>10809214.668063356</v>
      </c>
      <c r="BG156" s="662">
        <f>BF156+LOANS!FJ193-LOANS!FJ186</f>
        <v>236972.7320650965</v>
      </c>
      <c r="BH156" s="662">
        <f>BG156+LOANS!FK193-LOANS!FK186</f>
        <v>2606700.0527158906</v>
      </c>
      <c r="BI156" s="662">
        <f>BH156+LOANS!FL193-LOANS!FL186</f>
        <v>4976427.3733666847</v>
      </c>
      <c r="BJ156" s="662">
        <f>BI156+LOANS!FM193-LOANS!FM186</f>
        <v>1.6763806343078613E-8</v>
      </c>
      <c r="BK156" s="662">
        <f>BJ156+LOANS!FN193-LOANS!FN186</f>
        <v>1.6763806343078613E-8</v>
      </c>
      <c r="BL156" s="417">
        <f t="shared" si="42"/>
        <v>1058960248.4810413</v>
      </c>
    </row>
    <row r="157" spans="1:64" x14ac:dyDescent="0.25">
      <c r="A157" s="825" t="s">
        <v>786</v>
      </c>
      <c r="B157" s="169"/>
      <c r="C157" s="662">
        <f>C158+C159</f>
        <v>0</v>
      </c>
      <c r="D157" s="662">
        <f t="shared" ref="D157:BK157" si="58">D158+D159</f>
        <v>0</v>
      </c>
      <c r="E157" s="662">
        <f t="shared" si="58"/>
        <v>0</v>
      </c>
      <c r="F157" s="662">
        <f t="shared" si="58"/>
        <v>0</v>
      </c>
      <c r="G157" s="662">
        <f t="shared" si="58"/>
        <v>0</v>
      </c>
      <c r="H157" s="662">
        <f t="shared" si="58"/>
        <v>0</v>
      </c>
      <c r="I157" s="662">
        <f t="shared" si="58"/>
        <v>0</v>
      </c>
      <c r="J157" s="662">
        <f t="shared" si="58"/>
        <v>0</v>
      </c>
      <c r="K157" s="662">
        <f t="shared" si="58"/>
        <v>426031918.26575947</v>
      </c>
      <c r="L157" s="662">
        <f t="shared" si="58"/>
        <v>458571816.09795886</v>
      </c>
      <c r="M157" s="662">
        <f t="shared" si="58"/>
        <v>491111713.93015826</v>
      </c>
      <c r="N157" s="662">
        <f t="shared" si="58"/>
        <v>523651611.76235765</v>
      </c>
      <c r="O157" s="662">
        <f t="shared" si="58"/>
        <v>556191509.59455705</v>
      </c>
      <c r="P157" s="662">
        <f t="shared" si="58"/>
        <v>588731407.42675638</v>
      </c>
      <c r="Q157" s="662">
        <f t="shared" si="58"/>
        <v>423894469.97260761</v>
      </c>
      <c r="R157" s="662">
        <f t="shared" si="58"/>
        <v>453762557.43836719</v>
      </c>
      <c r="S157" s="662">
        <f t="shared" si="58"/>
        <v>483630644.9041267</v>
      </c>
      <c r="T157" s="662">
        <f t="shared" si="58"/>
        <v>513498732.36988622</v>
      </c>
      <c r="U157" s="662">
        <f t="shared" si="58"/>
        <v>543366819.83564579</v>
      </c>
      <c r="V157" s="662">
        <f t="shared" si="58"/>
        <v>573234907.30140531</v>
      </c>
      <c r="W157" s="662">
        <f t="shared" si="58"/>
        <v>420651642.96323085</v>
      </c>
      <c r="X157" s="662">
        <f t="shared" si="58"/>
        <v>446466196.66726929</v>
      </c>
      <c r="Y157" s="662">
        <f t="shared" si="58"/>
        <v>472280750.37130779</v>
      </c>
      <c r="Z157" s="662">
        <f t="shared" si="58"/>
        <v>498095304.07534629</v>
      </c>
      <c r="AA157" s="662">
        <f t="shared" si="58"/>
        <v>523909857.77938473</v>
      </c>
      <c r="AB157" s="662">
        <f t="shared" si="58"/>
        <v>549724411.48342323</v>
      </c>
      <c r="AC157" s="662">
        <f t="shared" si="58"/>
        <v>418663673.79200602</v>
      </c>
      <c r="AD157" s="662">
        <f t="shared" si="58"/>
        <v>441993266.03201354</v>
      </c>
      <c r="AE157" s="662">
        <f t="shared" si="58"/>
        <v>465322858.27202106</v>
      </c>
      <c r="AF157" s="662">
        <f t="shared" si="58"/>
        <v>488652450.51202857</v>
      </c>
      <c r="AG157" s="662">
        <f t="shared" si="58"/>
        <v>511982042.75203609</v>
      </c>
      <c r="AH157" s="662">
        <f t="shared" si="58"/>
        <v>535311634.99204361</v>
      </c>
      <c r="AI157" s="662">
        <f t="shared" si="58"/>
        <v>421011666.25966549</v>
      </c>
      <c r="AJ157" s="662">
        <f t="shared" si="58"/>
        <v>447276249.08424741</v>
      </c>
      <c r="AK157" s="662">
        <f t="shared" si="58"/>
        <v>473540831.90882933</v>
      </c>
      <c r="AL157" s="662">
        <f t="shared" si="58"/>
        <v>499805414.73341125</v>
      </c>
      <c r="AM157" s="662">
        <f t="shared" si="58"/>
        <v>526069997.55799317</v>
      </c>
      <c r="AN157" s="662">
        <f t="shared" si="58"/>
        <v>552334580.38257504</v>
      </c>
      <c r="AO157" s="662">
        <f t="shared" si="58"/>
        <v>418475394.16106039</v>
      </c>
      <c r="AP157" s="662">
        <f t="shared" si="58"/>
        <v>441569636.86238587</v>
      </c>
      <c r="AQ157" s="662">
        <f t="shared" si="58"/>
        <v>464663879.5637114</v>
      </c>
      <c r="AR157" s="662">
        <f t="shared" si="58"/>
        <v>487758122.26503694</v>
      </c>
      <c r="AS157" s="662">
        <f t="shared" si="58"/>
        <v>510852364.96636242</v>
      </c>
      <c r="AT157" s="662">
        <f t="shared" si="58"/>
        <v>533946607.66768789</v>
      </c>
      <c r="AU157" s="662">
        <f t="shared" si="58"/>
        <v>417406981.25417298</v>
      </c>
      <c r="AV157" s="662">
        <f t="shared" si="58"/>
        <v>439165707.82188922</v>
      </c>
      <c r="AW157" s="662">
        <f t="shared" si="58"/>
        <v>460924434.3896054</v>
      </c>
      <c r="AX157" s="662">
        <f t="shared" si="58"/>
        <v>482683160.95732164</v>
      </c>
      <c r="AY157" s="662">
        <f t="shared" si="58"/>
        <v>504441887.52503788</v>
      </c>
      <c r="AZ157" s="662">
        <f t="shared" si="58"/>
        <v>526200614.09275413</v>
      </c>
      <c r="BA157" s="662">
        <f t="shared" si="58"/>
        <v>416618090.86949176</v>
      </c>
      <c r="BB157" s="662">
        <f t="shared" si="58"/>
        <v>437390704.45635641</v>
      </c>
      <c r="BC157" s="662">
        <f t="shared" si="58"/>
        <v>458163318.04322112</v>
      </c>
      <c r="BD157" s="662">
        <f t="shared" si="58"/>
        <v>478935931.63008583</v>
      </c>
      <c r="BE157" s="662">
        <f t="shared" si="58"/>
        <v>499708545.21695054</v>
      </c>
      <c r="BF157" s="662">
        <f t="shared" si="58"/>
        <v>520481158.80381525</v>
      </c>
      <c r="BG157" s="662">
        <f t="shared" si="58"/>
        <v>414640301.48296422</v>
      </c>
      <c r="BH157" s="662">
        <f t="shared" si="58"/>
        <v>432940678.33666945</v>
      </c>
      <c r="BI157" s="662">
        <f t="shared" si="58"/>
        <v>451241055.19037473</v>
      </c>
      <c r="BJ157" s="662">
        <f t="shared" si="58"/>
        <v>469541432.04408002</v>
      </c>
      <c r="BK157" s="662">
        <f t="shared" si="58"/>
        <v>487841808.89778525</v>
      </c>
      <c r="BL157" s="417">
        <f t="shared" si="42"/>
        <v>25484362755.017235</v>
      </c>
    </row>
    <row r="158" spans="1:64" x14ac:dyDescent="0.25">
      <c r="A158" s="197" t="s">
        <v>784</v>
      </c>
      <c r="B158" s="169"/>
      <c r="C158" s="662">
        <v>0</v>
      </c>
      <c r="D158" s="662">
        <f>LOANS!DG161</f>
        <v>0</v>
      </c>
      <c r="E158" s="662">
        <f>LOANS!DH161</f>
        <v>0</v>
      </c>
      <c r="F158" s="662">
        <f>LOANS!DI161</f>
        <v>0</v>
      </c>
      <c r="G158" s="662">
        <f>LOANS!DJ161</f>
        <v>0</v>
      </c>
      <c r="H158" s="662">
        <f>LOANS!DK161</f>
        <v>0</v>
      </c>
      <c r="I158" s="662">
        <f>LOANS!DL161</f>
        <v>0</v>
      </c>
      <c r="J158" s="662">
        <f>LOANS!DM161</f>
        <v>0</v>
      </c>
      <c r="K158" s="662">
        <f>LOANS!DN161</f>
        <v>400000000</v>
      </c>
      <c r="L158" s="662">
        <f>LOANS!DO161</f>
        <v>400000000</v>
      </c>
      <c r="M158" s="662">
        <f>LOANS!DP161</f>
        <v>400000000</v>
      </c>
      <c r="N158" s="662">
        <f>LOANS!DQ161</f>
        <v>400000000</v>
      </c>
      <c r="O158" s="662">
        <f>LOANS!DR161</f>
        <v>400000000</v>
      </c>
      <c r="P158" s="662">
        <f>LOANS!DS161</f>
        <v>400000000</v>
      </c>
      <c r="Q158" s="662">
        <f>LOANS!DT161</f>
        <v>400000000</v>
      </c>
      <c r="R158" s="662">
        <f>LOANS!DU161</f>
        <v>400000000</v>
      </c>
      <c r="S158" s="662">
        <f>LOANS!DV161</f>
        <v>400000000</v>
      </c>
      <c r="T158" s="662">
        <f>LOANS!DW161</f>
        <v>400000000</v>
      </c>
      <c r="U158" s="662">
        <f>LOANS!DX161</f>
        <v>400000000</v>
      </c>
      <c r="V158" s="662">
        <f>LOANS!DY161</f>
        <v>400000000</v>
      </c>
      <c r="W158" s="662">
        <f>LOANS!DZ161</f>
        <v>400000000</v>
      </c>
      <c r="X158" s="662">
        <f>LOANS!EA161</f>
        <v>400000000</v>
      </c>
      <c r="Y158" s="662">
        <f>LOANS!EB161</f>
        <v>400000000</v>
      </c>
      <c r="Z158" s="662">
        <f>LOANS!EC161</f>
        <v>400000000</v>
      </c>
      <c r="AA158" s="662">
        <f>LOANS!ED161</f>
        <v>400000000</v>
      </c>
      <c r="AB158" s="662">
        <f>LOANS!EE161</f>
        <v>400000000</v>
      </c>
      <c r="AC158" s="662">
        <f>LOANS!EF161</f>
        <v>400000000</v>
      </c>
      <c r="AD158" s="662">
        <f>LOANS!EG161</f>
        <v>400000000</v>
      </c>
      <c r="AE158" s="662">
        <f>LOANS!EH161</f>
        <v>400000000</v>
      </c>
      <c r="AF158" s="662">
        <f>LOANS!EI161</f>
        <v>400000000</v>
      </c>
      <c r="AG158" s="662">
        <f>LOANS!EJ161</f>
        <v>400000000</v>
      </c>
      <c r="AH158" s="662">
        <f>LOANS!EK161</f>
        <v>400000000</v>
      </c>
      <c r="AI158" s="662">
        <f>LOANS!EL161</f>
        <v>400000000</v>
      </c>
      <c r="AJ158" s="662">
        <f>LOANS!EM161</f>
        <v>400000000</v>
      </c>
      <c r="AK158" s="662">
        <f>LOANS!EN161</f>
        <v>400000000</v>
      </c>
      <c r="AL158" s="662">
        <f>LOANS!EO161</f>
        <v>400000000</v>
      </c>
      <c r="AM158" s="662">
        <f>LOANS!EP161</f>
        <v>400000000</v>
      </c>
      <c r="AN158" s="662">
        <f>LOANS!EQ161</f>
        <v>400000000</v>
      </c>
      <c r="AO158" s="662">
        <f>LOANS!ER161</f>
        <v>400000000</v>
      </c>
      <c r="AP158" s="662">
        <f>LOANS!ES161</f>
        <v>400000000</v>
      </c>
      <c r="AQ158" s="662">
        <f>LOANS!ET161</f>
        <v>400000000</v>
      </c>
      <c r="AR158" s="662">
        <f>LOANS!EU161</f>
        <v>400000000</v>
      </c>
      <c r="AS158" s="662">
        <f>LOANS!EV161</f>
        <v>400000000</v>
      </c>
      <c r="AT158" s="662">
        <f>LOANS!EW161</f>
        <v>400000000</v>
      </c>
      <c r="AU158" s="662">
        <f>LOANS!EX161</f>
        <v>400000000</v>
      </c>
      <c r="AV158" s="662">
        <f>LOANS!EY161</f>
        <v>400000000</v>
      </c>
      <c r="AW158" s="662">
        <f>LOANS!EZ161</f>
        <v>400000000</v>
      </c>
      <c r="AX158" s="662">
        <f>LOANS!FA161</f>
        <v>400000000</v>
      </c>
      <c r="AY158" s="662">
        <f>LOANS!FB161</f>
        <v>400000000</v>
      </c>
      <c r="AZ158" s="662">
        <f>LOANS!FC161</f>
        <v>400000000</v>
      </c>
      <c r="BA158" s="662">
        <f>LOANS!FD161</f>
        <v>400000000</v>
      </c>
      <c r="BB158" s="662">
        <f>LOANS!FE161</f>
        <v>400000000</v>
      </c>
      <c r="BC158" s="662">
        <f>LOANS!FF161</f>
        <v>400000000</v>
      </c>
      <c r="BD158" s="662">
        <f>LOANS!FG161</f>
        <v>400000000</v>
      </c>
      <c r="BE158" s="662">
        <f>LOANS!FH161</f>
        <v>400000000</v>
      </c>
      <c r="BF158" s="662">
        <f>LOANS!FI161</f>
        <v>400000000</v>
      </c>
      <c r="BG158" s="662">
        <f>LOANS!FJ161</f>
        <v>400000000</v>
      </c>
      <c r="BH158" s="662">
        <f>LOANS!FK161</f>
        <v>400000000</v>
      </c>
      <c r="BI158" s="662">
        <f>LOANS!FL161</f>
        <v>400000000</v>
      </c>
      <c r="BJ158" s="662">
        <f>LOANS!FM161</f>
        <v>400000000</v>
      </c>
      <c r="BK158" s="662">
        <f>LOANS!FN161</f>
        <v>400000000</v>
      </c>
      <c r="BL158" s="417">
        <f t="shared" si="42"/>
        <v>21200000000</v>
      </c>
    </row>
    <row r="159" spans="1:64" x14ac:dyDescent="0.25">
      <c r="A159" s="197" t="s">
        <v>785</v>
      </c>
      <c r="B159" s="169"/>
      <c r="C159" s="662">
        <v>0</v>
      </c>
      <c r="D159" s="662">
        <f>C159+LOANS!DG164-LOANS!DG157</f>
        <v>0</v>
      </c>
      <c r="E159" s="662">
        <f>D159+LOANS!DH164-LOANS!DH157</f>
        <v>0</v>
      </c>
      <c r="F159" s="662">
        <f>E159+LOANS!DI164-LOANS!DI157</f>
        <v>0</v>
      </c>
      <c r="G159" s="662">
        <f>F159+LOANS!DJ164-LOANS!DJ157</f>
        <v>0</v>
      </c>
      <c r="H159" s="662">
        <f>G159+LOANS!DK164-LOANS!DK157</f>
        <v>0</v>
      </c>
      <c r="I159" s="662">
        <f>H159+LOANS!DL164-LOANS!DL157</f>
        <v>0</v>
      </c>
      <c r="J159" s="662">
        <f>I159+LOANS!DM164-LOANS!DM157</f>
        <v>0</v>
      </c>
      <c r="K159" s="662">
        <f>J159+LOANS!DN164-LOANS!DN157</f>
        <v>26031918.265759498</v>
      </c>
      <c r="L159" s="662">
        <f>K159+LOANS!DO164-LOANS!DO157</f>
        <v>58571816.097958878</v>
      </c>
      <c r="M159" s="662">
        <f>L159+LOANS!DP164-LOANS!DP157</f>
        <v>91111713.930158257</v>
      </c>
      <c r="N159" s="662">
        <f>M159+LOANS!DQ164-LOANS!DQ157</f>
        <v>123651611.76235764</v>
      </c>
      <c r="O159" s="662">
        <f>N159+LOANS!DR164-LOANS!DR157</f>
        <v>156191509.59455702</v>
      </c>
      <c r="P159" s="662">
        <f>O159+LOANS!DS164-LOANS!DS157</f>
        <v>188731407.42675638</v>
      </c>
      <c r="Q159" s="662">
        <f>P159+LOANS!DT164-LOANS!DT157</f>
        <v>23894469.972607642</v>
      </c>
      <c r="R159" s="662">
        <f>Q159+LOANS!DU164-LOANS!DU157</f>
        <v>53762557.438367173</v>
      </c>
      <c r="S159" s="662">
        <f>R159+LOANS!DV164-LOANS!DV157</f>
        <v>83630644.904126704</v>
      </c>
      <c r="T159" s="662">
        <f>S159+LOANS!DW164-LOANS!DW157</f>
        <v>113498732.36988623</v>
      </c>
      <c r="U159" s="662">
        <f>T159+LOANS!DX164-LOANS!DX157</f>
        <v>143366819.83564577</v>
      </c>
      <c r="V159" s="662">
        <f>U159+LOANS!DY164-LOANS!DY157</f>
        <v>173234907.30140531</v>
      </c>
      <c r="W159" s="662">
        <f>V159+LOANS!DZ164-LOANS!DZ157</f>
        <v>20651642.963230819</v>
      </c>
      <c r="X159" s="662">
        <f>W159+LOANS!EA164-LOANS!EA157</f>
        <v>46466196.667269304</v>
      </c>
      <c r="Y159" s="662">
        <f>X159+LOANS!EB164-LOANS!EB157</f>
        <v>72280750.37130779</v>
      </c>
      <c r="Z159" s="662">
        <f>Y159+LOANS!EC164-LOANS!EC157</f>
        <v>98095304.075346276</v>
      </c>
      <c r="AA159" s="662">
        <f>Z159+LOANS!ED164-LOANS!ED157</f>
        <v>123909857.77938476</v>
      </c>
      <c r="AB159" s="662">
        <f>AA159+LOANS!EE164-LOANS!EE157</f>
        <v>149724411.48342326</v>
      </c>
      <c r="AC159" s="662">
        <f>AB159+LOANS!EF164-LOANS!EF157</f>
        <v>18663673.792006016</v>
      </c>
      <c r="AD159" s="662">
        <f>AC159+LOANS!EG164-LOANS!EG157</f>
        <v>41993266.032013535</v>
      </c>
      <c r="AE159" s="662">
        <f>AD159+LOANS!EH164-LOANS!EH157</f>
        <v>65322858.272021055</v>
      </c>
      <c r="AF159" s="662">
        <f>AE159+LOANS!EI164-LOANS!EI157</f>
        <v>88652450.512028575</v>
      </c>
      <c r="AG159" s="662">
        <f>AF159+LOANS!EJ164-LOANS!EJ157</f>
        <v>111982042.75203609</v>
      </c>
      <c r="AH159" s="662">
        <f>AG159+LOANS!EK164-LOANS!EK157</f>
        <v>135311634.99204361</v>
      </c>
      <c r="AI159" s="662">
        <f>AH159+LOANS!EL164-LOANS!EL157</f>
        <v>21011666.259665519</v>
      </c>
      <c r="AJ159" s="662">
        <f>AI159+LOANS!EM164-LOANS!EM157</f>
        <v>47276249.084247425</v>
      </c>
      <c r="AK159" s="662">
        <f>AJ159+LOANS!EN164-LOANS!EN157</f>
        <v>73540831.908829331</v>
      </c>
      <c r="AL159" s="662">
        <f>AK159+LOANS!EO164-LOANS!EO157</f>
        <v>99805414.733411238</v>
      </c>
      <c r="AM159" s="662">
        <f>AL159+LOANS!EP164-LOANS!EP157</f>
        <v>126069997.55799314</v>
      </c>
      <c r="AN159" s="662">
        <f>AM159+LOANS!EQ164-LOANS!EQ157</f>
        <v>152334580.38257506</v>
      </c>
      <c r="AO159" s="662">
        <f>AN159+LOANS!ER164-LOANS!ER157</f>
        <v>18475394.161060393</v>
      </c>
      <c r="AP159" s="662">
        <f>AO159+LOANS!ES164-LOANS!ES157</f>
        <v>41569636.862385899</v>
      </c>
      <c r="AQ159" s="662">
        <f>AP159+LOANS!ET164-LOANS!ET157</f>
        <v>64663879.563711405</v>
      </c>
      <c r="AR159" s="662">
        <f>AQ159+LOANS!EU164-LOANS!EU157</f>
        <v>87758122.265036911</v>
      </c>
      <c r="AS159" s="662">
        <f>AR159+LOANS!EV164-LOANS!EV157</f>
        <v>110852364.96636242</v>
      </c>
      <c r="AT159" s="662">
        <f>AS159+LOANS!EW164-LOANS!EW157</f>
        <v>133946607.66768792</v>
      </c>
      <c r="AU159" s="662">
        <f>AT159+LOANS!EX164-LOANS!EX157</f>
        <v>17406981.254172981</v>
      </c>
      <c r="AV159" s="662">
        <f>AU159+LOANS!EY164-LOANS!EY157</f>
        <v>39165707.821889207</v>
      </c>
      <c r="AW159" s="662">
        <f>AV159+LOANS!EZ164-LOANS!EZ157</f>
        <v>60924434.389605433</v>
      </c>
      <c r="AX159" s="662">
        <f>AW159+LOANS!FA164-LOANS!FA157</f>
        <v>82683160.957321659</v>
      </c>
      <c r="AY159" s="662">
        <f>AX159+LOANS!FB164-LOANS!FB157</f>
        <v>104441887.52503788</v>
      </c>
      <c r="AZ159" s="662">
        <f>AY159+LOANS!FC164-LOANS!FC157</f>
        <v>126200614.09275411</v>
      </c>
      <c r="BA159" s="662">
        <f>AZ159+LOANS!FD164-LOANS!FD157</f>
        <v>16618090.869491741</v>
      </c>
      <c r="BB159" s="662">
        <f>BA159+LOANS!FE164-LOANS!FE157</f>
        <v>37390704.456356436</v>
      </c>
      <c r="BC159" s="662">
        <f>BB159+LOANS!FF164-LOANS!FF157</f>
        <v>58163318.043221131</v>
      </c>
      <c r="BD159" s="662">
        <f>BC159+LOANS!FG164-LOANS!FG157</f>
        <v>78935931.630085826</v>
      </c>
      <c r="BE159" s="662">
        <f>BD159+LOANS!FH164-LOANS!FH157</f>
        <v>99708545.216950521</v>
      </c>
      <c r="BF159" s="662">
        <f>BE159+LOANS!FI164-LOANS!FI157</f>
        <v>120481158.80381522</v>
      </c>
      <c r="BG159" s="662">
        <f>BF159+LOANS!FJ164-LOANS!FJ157</f>
        <v>14640301.482964203</v>
      </c>
      <c r="BH159" s="662">
        <f>BG159+LOANS!FK164-LOANS!FK157</f>
        <v>32940678.336669467</v>
      </c>
      <c r="BI159" s="662">
        <f>BH159+LOANS!FL164-LOANS!FL157</f>
        <v>51241055.190374732</v>
      </c>
      <c r="BJ159" s="662">
        <f>BI159+LOANS!FM164-LOANS!FM157</f>
        <v>69541432.044079989</v>
      </c>
      <c r="BK159" s="662">
        <f>BJ159+LOANS!FN164-LOANS!FN157</f>
        <v>87841808.897785246</v>
      </c>
      <c r="BL159" s="417">
        <f t="shared" si="42"/>
        <v>4284362755.0172391</v>
      </c>
    </row>
    <row r="160" spans="1:64" x14ac:dyDescent="0.25">
      <c r="A160" s="827" t="s">
        <v>1214</v>
      </c>
      <c r="B160" s="169"/>
      <c r="C160" s="662">
        <f>C161+C162</f>
        <v>0</v>
      </c>
      <c r="D160" s="662">
        <f t="shared" ref="D160:BK160" si="59">D161+D162</f>
        <v>0</v>
      </c>
      <c r="E160" s="662">
        <f t="shared" si="59"/>
        <v>0</v>
      </c>
      <c r="F160" s="662">
        <f t="shared" si="59"/>
        <v>0</v>
      </c>
      <c r="G160" s="662">
        <f t="shared" si="59"/>
        <v>0</v>
      </c>
      <c r="H160" s="662">
        <f t="shared" si="59"/>
        <v>0</v>
      </c>
      <c r="I160" s="662">
        <f t="shared" si="59"/>
        <v>0</v>
      </c>
      <c r="J160" s="662">
        <f t="shared" si="59"/>
        <v>0</v>
      </c>
      <c r="K160" s="662">
        <f t="shared" si="59"/>
        <v>0</v>
      </c>
      <c r="L160" s="662">
        <f t="shared" si="59"/>
        <v>0</v>
      </c>
      <c r="M160" s="662">
        <f t="shared" si="59"/>
        <v>0</v>
      </c>
      <c r="N160" s="662">
        <f t="shared" si="59"/>
        <v>0</v>
      </c>
      <c r="O160" s="662">
        <f t="shared" si="59"/>
        <v>0</v>
      </c>
      <c r="P160" s="662">
        <f t="shared" si="59"/>
        <v>0</v>
      </c>
      <c r="Q160" s="662">
        <f t="shared" si="59"/>
        <v>0</v>
      </c>
      <c r="R160" s="662">
        <f t="shared" si="59"/>
        <v>0</v>
      </c>
      <c r="S160" s="662">
        <f t="shared" si="59"/>
        <v>0</v>
      </c>
      <c r="T160" s="662">
        <f t="shared" si="59"/>
        <v>19230256.347131442</v>
      </c>
      <c r="U160" s="662">
        <f t="shared" si="59"/>
        <v>18794528.933427911</v>
      </c>
      <c r="V160" s="662">
        <f t="shared" si="59"/>
        <v>20635696.44605704</v>
      </c>
      <c r="W160" s="662">
        <f t="shared" si="59"/>
        <v>20615088.626593217</v>
      </c>
      <c r="X160" s="662">
        <f t="shared" si="59"/>
        <v>20924017.493796121</v>
      </c>
      <c r="Y160" s="662">
        <f t="shared" si="59"/>
        <v>23116082.600837056</v>
      </c>
      <c r="Z160" s="662">
        <f t="shared" si="59"/>
        <v>20078653.872088827</v>
      </c>
      <c r="AA160" s="662">
        <f t="shared" si="59"/>
        <v>24113186.643804681</v>
      </c>
      <c r="AB160" s="662">
        <f t="shared" si="59"/>
        <v>21396925.975423433</v>
      </c>
      <c r="AC160" s="662">
        <f t="shared" si="59"/>
        <v>19830657.454585675</v>
      </c>
      <c r="AD160" s="662">
        <f t="shared" si="59"/>
        <v>23381030.019221097</v>
      </c>
      <c r="AE160" s="662">
        <f t="shared" si="59"/>
        <v>22830422.519906472</v>
      </c>
      <c r="AF160" s="662">
        <f t="shared" si="59"/>
        <v>24052260.001772672</v>
      </c>
      <c r="AG160" s="662">
        <f t="shared" si="59"/>
        <v>23625333.918181859</v>
      </c>
      <c r="AH160" s="662">
        <f t="shared" si="59"/>
        <v>22810005.02798</v>
      </c>
      <c r="AI160" s="662">
        <f t="shared" si="59"/>
        <v>23238402.879507735</v>
      </c>
      <c r="AJ160" s="662">
        <f t="shared" si="59"/>
        <v>23625333.918181855</v>
      </c>
      <c r="AK160" s="662">
        <f t="shared" si="59"/>
        <v>22237598.819554888</v>
      </c>
      <c r="AL160" s="662">
        <f t="shared" si="59"/>
        <v>21438003.798030026</v>
      </c>
      <c r="AM160" s="662">
        <f t="shared" si="59"/>
        <v>23279162.261594303</v>
      </c>
      <c r="AN160" s="662">
        <f t="shared" si="59"/>
        <v>23095689.740094416</v>
      </c>
      <c r="AO160" s="662">
        <f t="shared" si="59"/>
        <v>21950875.572230138</v>
      </c>
      <c r="AP160" s="662">
        <f t="shared" si="59"/>
        <v>23034500.61274296</v>
      </c>
      <c r="AQ160" s="662">
        <f t="shared" si="59"/>
        <v>23686370.516776863</v>
      </c>
      <c r="AR160" s="662">
        <f t="shared" si="59"/>
        <v>22176187.369973496</v>
      </c>
      <c r="AS160" s="662">
        <f t="shared" si="59"/>
        <v>23095689.740094397</v>
      </c>
      <c r="AT160" s="662">
        <f t="shared" si="59"/>
        <v>22237598.819554858</v>
      </c>
      <c r="AU160" s="662">
        <f t="shared" si="59"/>
        <v>22135237.545890018</v>
      </c>
      <c r="AV160" s="662">
        <f t="shared" si="59"/>
        <v>23034500.612742938</v>
      </c>
      <c r="AW160" s="662">
        <f t="shared" si="59"/>
        <v>22952890.492487039</v>
      </c>
      <c r="AX160" s="662">
        <f t="shared" si="59"/>
        <v>23299539.320783895</v>
      </c>
      <c r="AY160" s="662">
        <f t="shared" si="59"/>
        <v>22830422.519906431</v>
      </c>
      <c r="AZ160" s="662">
        <f t="shared" si="59"/>
        <v>22748741.980423637</v>
      </c>
      <c r="BA160" s="662">
        <f t="shared" si="59"/>
        <v>22687463.068522498</v>
      </c>
      <c r="BB160" s="662">
        <f t="shared" si="59"/>
        <v>22032831.965040449</v>
      </c>
      <c r="BC160" s="662">
        <f t="shared" si="59"/>
        <v>19147322.569662236</v>
      </c>
      <c r="BD160" s="662">
        <f t="shared" si="59"/>
        <v>23625333.918181829</v>
      </c>
      <c r="BE160" s="662">
        <f t="shared" si="59"/>
        <v>22830422.519906439</v>
      </c>
      <c r="BF160" s="662">
        <f t="shared" si="59"/>
        <v>22748741.980423644</v>
      </c>
      <c r="BG160" s="662">
        <f t="shared" si="59"/>
        <v>21766369.809153467</v>
      </c>
      <c r="BH160" s="662">
        <f t="shared" si="59"/>
        <v>22380830.242886811</v>
      </c>
      <c r="BI160" s="662">
        <f t="shared" si="59"/>
        <v>23523571.267523803</v>
      </c>
      <c r="BJ160" s="662">
        <f t="shared" si="59"/>
        <v>21807383.528092489</v>
      </c>
      <c r="BK160" s="662">
        <f t="shared" si="59"/>
        <v>24194397.785756279</v>
      </c>
      <c r="BL160" s="417">
        <f t="shared" si="42"/>
        <v>982275561.05652702</v>
      </c>
    </row>
    <row r="161" spans="1:64" x14ac:dyDescent="0.25">
      <c r="A161" s="197" t="s">
        <v>784</v>
      </c>
      <c r="B161" s="169"/>
      <c r="C161" s="662">
        <v>0</v>
      </c>
      <c r="D161" s="662">
        <f>LOANS!DG219</f>
        <v>0</v>
      </c>
      <c r="E161" s="662">
        <f>LOANS!DH219</f>
        <v>0</v>
      </c>
      <c r="F161" s="662">
        <f>LOANS!DI219</f>
        <v>0</v>
      </c>
      <c r="G161" s="662">
        <f>LOANS!DJ219</f>
        <v>0</v>
      </c>
      <c r="H161" s="662">
        <f>LOANS!DK219</f>
        <v>0</v>
      </c>
      <c r="I161" s="662">
        <f>LOANS!DL219</f>
        <v>0</v>
      </c>
      <c r="J161" s="662">
        <f>LOANS!DM219</f>
        <v>0</v>
      </c>
      <c r="K161" s="662">
        <f>LOANS!DN219</f>
        <v>0</v>
      </c>
      <c r="L161" s="662">
        <f>LOANS!DO219</f>
        <v>0</v>
      </c>
      <c r="M161" s="662">
        <f>LOANS!DP219</f>
        <v>0</v>
      </c>
      <c r="N161" s="662">
        <f>LOANS!DQ219</f>
        <v>0</v>
      </c>
      <c r="O161" s="662">
        <f>LOANS!DR219</f>
        <v>0</v>
      </c>
      <c r="P161" s="662">
        <f>LOANS!DS219</f>
        <v>0</v>
      </c>
      <c r="Q161" s="662">
        <f>LOANS!DT219</f>
        <v>0</v>
      </c>
      <c r="R161" s="662">
        <f>LOANS!DU219</f>
        <v>0</v>
      </c>
      <c r="S161" s="662">
        <f>LOANS!DV219</f>
        <v>0</v>
      </c>
      <c r="T161" s="662">
        <f>LOANS!DW219</f>
        <v>0</v>
      </c>
      <c r="U161" s="662">
        <f>LOANS!DX219</f>
        <v>0</v>
      </c>
      <c r="V161" s="662">
        <f>LOANS!DY219</f>
        <v>0</v>
      </c>
      <c r="W161" s="662">
        <f>LOANS!DZ219</f>
        <v>0</v>
      </c>
      <c r="X161" s="662">
        <f>LOANS!EA219</f>
        <v>0</v>
      </c>
      <c r="Y161" s="662">
        <f>LOANS!EB219</f>
        <v>0</v>
      </c>
      <c r="Z161" s="662">
        <f>LOANS!EC219</f>
        <v>0</v>
      </c>
      <c r="AA161" s="662">
        <f>LOANS!ED219</f>
        <v>0</v>
      </c>
      <c r="AB161" s="662">
        <f>LOANS!EE219</f>
        <v>0</v>
      </c>
      <c r="AC161" s="662">
        <f>LOANS!EF219</f>
        <v>0</v>
      </c>
      <c r="AD161" s="662">
        <f>LOANS!EG219</f>
        <v>0</v>
      </c>
      <c r="AE161" s="662">
        <f>LOANS!EH219</f>
        <v>0</v>
      </c>
      <c r="AF161" s="662">
        <f>LOANS!EI219</f>
        <v>0</v>
      </c>
      <c r="AG161" s="662">
        <f>LOANS!EJ219</f>
        <v>0</v>
      </c>
      <c r="AH161" s="662">
        <f>LOANS!EK219</f>
        <v>0</v>
      </c>
      <c r="AI161" s="662">
        <f>LOANS!EL219</f>
        <v>0</v>
      </c>
      <c r="AJ161" s="662">
        <f>LOANS!EM219</f>
        <v>0</v>
      </c>
      <c r="AK161" s="662">
        <f>LOANS!EN219</f>
        <v>0</v>
      </c>
      <c r="AL161" s="662">
        <f>LOANS!EO219</f>
        <v>0</v>
      </c>
      <c r="AM161" s="662">
        <f>LOANS!EP219</f>
        <v>0</v>
      </c>
      <c r="AN161" s="662">
        <f>LOANS!EQ219</f>
        <v>0</v>
      </c>
      <c r="AO161" s="662">
        <f>LOANS!ER219</f>
        <v>0</v>
      </c>
      <c r="AP161" s="662">
        <f>LOANS!ES219</f>
        <v>0</v>
      </c>
      <c r="AQ161" s="662">
        <f>LOANS!ET219</f>
        <v>0</v>
      </c>
      <c r="AR161" s="662">
        <f>LOANS!EU219</f>
        <v>0</v>
      </c>
      <c r="AS161" s="662">
        <f>LOANS!EV219</f>
        <v>0</v>
      </c>
      <c r="AT161" s="662">
        <f>LOANS!EW219</f>
        <v>0</v>
      </c>
      <c r="AU161" s="662">
        <f>LOANS!EX219</f>
        <v>0</v>
      </c>
      <c r="AV161" s="662">
        <f>LOANS!EY219</f>
        <v>0</v>
      </c>
      <c r="AW161" s="662">
        <f>LOANS!EZ219</f>
        <v>0</v>
      </c>
      <c r="AX161" s="662">
        <f>LOANS!FA219</f>
        <v>0</v>
      </c>
      <c r="AY161" s="662">
        <f>LOANS!FB219</f>
        <v>0</v>
      </c>
      <c r="AZ161" s="662">
        <f>LOANS!FC219</f>
        <v>0</v>
      </c>
      <c r="BA161" s="662">
        <f>LOANS!FD219</f>
        <v>0</v>
      </c>
      <c r="BB161" s="662">
        <f>LOANS!FE219</f>
        <v>0</v>
      </c>
      <c r="BC161" s="662">
        <f>LOANS!FF219</f>
        <v>0</v>
      </c>
      <c r="BD161" s="662">
        <f>LOANS!FG219</f>
        <v>0</v>
      </c>
      <c r="BE161" s="662">
        <f>LOANS!FH219</f>
        <v>0</v>
      </c>
      <c r="BF161" s="662">
        <f>LOANS!FI219</f>
        <v>0</v>
      </c>
      <c r="BG161" s="662">
        <f>LOANS!FJ219</f>
        <v>0</v>
      </c>
      <c r="BH161" s="662">
        <f>LOANS!FK219</f>
        <v>0</v>
      </c>
      <c r="BI161" s="662">
        <f>LOANS!FL219</f>
        <v>0</v>
      </c>
      <c r="BJ161" s="662">
        <f>LOANS!FM219</f>
        <v>0</v>
      </c>
      <c r="BK161" s="662">
        <f>LOANS!FN219</f>
        <v>0</v>
      </c>
      <c r="BL161" s="417">
        <f t="shared" si="42"/>
        <v>0</v>
      </c>
    </row>
    <row r="162" spans="1:64" ht="16.5" thickBot="1" x14ac:dyDescent="0.3">
      <c r="A162" s="197" t="s">
        <v>785</v>
      </c>
      <c r="B162" s="169"/>
      <c r="C162" s="662">
        <v>0</v>
      </c>
      <c r="D162" s="662">
        <f>C162+LOANS!DG222-LOANS!DG215</f>
        <v>0</v>
      </c>
      <c r="E162" s="662">
        <f>D162+LOANS!DH222-LOANS!DH215</f>
        <v>0</v>
      </c>
      <c r="F162" s="662">
        <f>E162+LOANS!DI222-LOANS!DI215</f>
        <v>0</v>
      </c>
      <c r="G162" s="662">
        <f>F162+LOANS!DJ222-LOANS!DJ215</f>
        <v>0</v>
      </c>
      <c r="H162" s="662">
        <f>G162+LOANS!DK222-LOANS!DK215</f>
        <v>0</v>
      </c>
      <c r="I162" s="662">
        <f>H162+LOANS!DL222-LOANS!DL215</f>
        <v>0</v>
      </c>
      <c r="J162" s="662">
        <f>I162+LOANS!DM222-LOANS!DM215</f>
        <v>0</v>
      </c>
      <c r="K162" s="662">
        <f>J162+LOANS!DN222-LOANS!DN215</f>
        <v>0</v>
      </c>
      <c r="L162" s="662">
        <f>K162+LOANS!DO222-LOANS!DO215</f>
        <v>0</v>
      </c>
      <c r="M162" s="662">
        <f>L162+LOANS!DP222-LOANS!DP215</f>
        <v>0</v>
      </c>
      <c r="N162" s="662">
        <f>M162+LOANS!DQ222-LOANS!DQ215</f>
        <v>0</v>
      </c>
      <c r="O162" s="662">
        <f>N162+LOANS!DR222-LOANS!DR215</f>
        <v>0</v>
      </c>
      <c r="P162" s="662">
        <f>O162+LOANS!DS222-LOANS!DS215</f>
        <v>0</v>
      </c>
      <c r="Q162" s="662">
        <f>P162+LOANS!DT222-LOANS!DT215</f>
        <v>0</v>
      </c>
      <c r="R162" s="662">
        <f>Q162+LOANS!DU222-LOANS!DU215</f>
        <v>0</v>
      </c>
      <c r="S162" s="662">
        <f>R162+LOANS!DV222-LOANS!DV215</f>
        <v>0</v>
      </c>
      <c r="T162" s="662">
        <f>S162+LOANS!DW222-LOANS!DW215</f>
        <v>19230256.347131442</v>
      </c>
      <c r="U162" s="662">
        <f>T162+LOANS!DX222-LOANS!DX215</f>
        <v>18794528.933427911</v>
      </c>
      <c r="V162" s="662">
        <f>U162+LOANS!DY222-LOANS!DY215</f>
        <v>20635696.44605704</v>
      </c>
      <c r="W162" s="662">
        <f>V162+LOANS!DZ222-LOANS!DZ215</f>
        <v>20615088.626593217</v>
      </c>
      <c r="X162" s="662">
        <f>W162+LOANS!EA222-LOANS!EA215</f>
        <v>20924017.493796121</v>
      </c>
      <c r="Y162" s="662">
        <f>X162+LOANS!EB222-LOANS!EB215</f>
        <v>23116082.600837056</v>
      </c>
      <c r="Z162" s="662">
        <f>Y162+LOANS!EC222-LOANS!EC215</f>
        <v>20078653.872088827</v>
      </c>
      <c r="AA162" s="662">
        <f>Z162+LOANS!ED222-LOANS!ED215</f>
        <v>24113186.643804681</v>
      </c>
      <c r="AB162" s="662">
        <f>AA162+LOANS!EE222-LOANS!EE215</f>
        <v>21396925.975423433</v>
      </c>
      <c r="AC162" s="662">
        <f>AB162+LOANS!EF222-LOANS!EF215</f>
        <v>19830657.454585675</v>
      </c>
      <c r="AD162" s="662">
        <f>AC162+LOANS!EG222-LOANS!EG215</f>
        <v>23381030.019221097</v>
      </c>
      <c r="AE162" s="662">
        <f>AD162+LOANS!EH222-LOANS!EH215</f>
        <v>22830422.519906472</v>
      </c>
      <c r="AF162" s="662">
        <f>AE162+LOANS!EI222-LOANS!EI215</f>
        <v>24052260.001772672</v>
      </c>
      <c r="AG162" s="662">
        <f>AF162+LOANS!EJ222-LOANS!EJ215</f>
        <v>23625333.918181859</v>
      </c>
      <c r="AH162" s="662">
        <f>AG162+LOANS!EK222-LOANS!EK215</f>
        <v>22810005.02798</v>
      </c>
      <c r="AI162" s="662">
        <f>AH162+LOANS!EL222-LOANS!EL215</f>
        <v>23238402.879507735</v>
      </c>
      <c r="AJ162" s="662">
        <f>AI162+LOANS!EM222-LOANS!EM215</f>
        <v>23625333.918181855</v>
      </c>
      <c r="AK162" s="662">
        <f>AJ162+LOANS!EN222-LOANS!EN215</f>
        <v>22237598.819554888</v>
      </c>
      <c r="AL162" s="662">
        <f>AK162+LOANS!EO222-LOANS!EO215</f>
        <v>21438003.798030026</v>
      </c>
      <c r="AM162" s="662">
        <f>AL162+LOANS!EP222-LOANS!EP215</f>
        <v>23279162.261594303</v>
      </c>
      <c r="AN162" s="662">
        <f>AM162+LOANS!EQ222-LOANS!EQ215</f>
        <v>23095689.740094416</v>
      </c>
      <c r="AO162" s="662">
        <f>AN162+LOANS!ER222-LOANS!ER215</f>
        <v>21950875.572230138</v>
      </c>
      <c r="AP162" s="662">
        <f>AO162+LOANS!ES222-LOANS!ES215</f>
        <v>23034500.61274296</v>
      </c>
      <c r="AQ162" s="662">
        <f>AP162+LOANS!ET222-LOANS!ET215</f>
        <v>23686370.516776863</v>
      </c>
      <c r="AR162" s="662">
        <f>AQ162+LOANS!EU222-LOANS!EU215</f>
        <v>22176187.369973496</v>
      </c>
      <c r="AS162" s="662">
        <f>AR162+LOANS!EV222-LOANS!EV215</f>
        <v>23095689.740094397</v>
      </c>
      <c r="AT162" s="662">
        <f>AS162+LOANS!EW222-LOANS!EW215</f>
        <v>22237598.819554858</v>
      </c>
      <c r="AU162" s="662">
        <f>AT162+LOANS!EX222-LOANS!EX215</f>
        <v>22135237.545890018</v>
      </c>
      <c r="AV162" s="662">
        <f>AU162+LOANS!EY222-LOANS!EY215</f>
        <v>23034500.612742938</v>
      </c>
      <c r="AW162" s="662">
        <f>AV162+LOANS!EZ222-LOANS!EZ215</f>
        <v>22952890.492487039</v>
      </c>
      <c r="AX162" s="662">
        <f>AW162+LOANS!FA222-LOANS!FA215</f>
        <v>23299539.320783895</v>
      </c>
      <c r="AY162" s="662">
        <f>AX162+LOANS!FB222-LOANS!FB215</f>
        <v>22830422.519906431</v>
      </c>
      <c r="AZ162" s="662">
        <f>AY162+LOANS!FC222-LOANS!FC215</f>
        <v>22748741.980423637</v>
      </c>
      <c r="BA162" s="662">
        <f>AZ162+LOANS!FD222-LOANS!FD215</f>
        <v>22687463.068522498</v>
      </c>
      <c r="BB162" s="662">
        <f>BA162+LOANS!FE222-LOANS!FE215</f>
        <v>22032831.965040449</v>
      </c>
      <c r="BC162" s="662">
        <f>BB162+LOANS!FF222-LOANS!FF215</f>
        <v>19147322.569662236</v>
      </c>
      <c r="BD162" s="662">
        <f>BC162+LOANS!FG222-LOANS!FG215</f>
        <v>23625333.918181829</v>
      </c>
      <c r="BE162" s="662">
        <f>BD162+LOANS!FH222-LOANS!FH215</f>
        <v>22830422.519906439</v>
      </c>
      <c r="BF162" s="662">
        <f>BE162+LOANS!FI222-LOANS!FI215</f>
        <v>22748741.980423644</v>
      </c>
      <c r="BG162" s="662">
        <f>BF162+LOANS!FJ222-LOANS!FJ215</f>
        <v>21766369.809153467</v>
      </c>
      <c r="BH162" s="662">
        <f>BG162+LOANS!FK222-LOANS!FK215</f>
        <v>22380830.242886811</v>
      </c>
      <c r="BI162" s="662">
        <f>BH162+LOANS!FL222-LOANS!FL215</f>
        <v>23523571.267523803</v>
      </c>
      <c r="BJ162" s="662">
        <f>BI162+LOANS!FM222-LOANS!FM215</f>
        <v>21807383.528092489</v>
      </c>
      <c r="BK162" s="662">
        <f>BJ162+LOANS!FN222-LOANS!FN215</f>
        <v>24194397.785756279</v>
      </c>
      <c r="BL162" s="417">
        <f t="shared" si="42"/>
        <v>982275561.05652702</v>
      </c>
    </row>
    <row r="163" spans="1:64" ht="16.5" thickBot="1" x14ac:dyDescent="0.3">
      <c r="A163" s="203" t="s">
        <v>787</v>
      </c>
      <c r="B163" s="624"/>
      <c r="C163" s="208">
        <f>C164+C165+C166+C167+C168+C169+C170+C171</f>
        <v>11416627151.712646</v>
      </c>
      <c r="D163" s="208">
        <f t="shared" ref="D163:BK163" si="60">D164+D165+D166+D167+D168+D169+D170+D171</f>
        <v>11173318322.969078</v>
      </c>
      <c r="E163" s="208">
        <f t="shared" si="60"/>
        <v>12241294726.96002</v>
      </c>
      <c r="F163" s="208">
        <f t="shared" si="60"/>
        <v>12141254344.433054</v>
      </c>
      <c r="G163" s="208">
        <f t="shared" si="60"/>
        <v>12121777208.719332</v>
      </c>
      <c r="H163" s="208">
        <f t="shared" si="60"/>
        <v>12022539023.684435</v>
      </c>
      <c r="I163" s="208">
        <f t="shared" si="60"/>
        <v>11918212735.630091</v>
      </c>
      <c r="J163" s="208">
        <f t="shared" si="60"/>
        <v>11672492741.963427</v>
      </c>
      <c r="K163" s="208">
        <f t="shared" si="60"/>
        <v>15198007748.428707</v>
      </c>
      <c r="L163" s="208">
        <f t="shared" si="60"/>
        <v>15089201572.400398</v>
      </c>
      <c r="M163" s="208">
        <f t="shared" si="60"/>
        <v>15067159412.615881</v>
      </c>
      <c r="N163" s="208">
        <f t="shared" si="60"/>
        <v>18335469981.240349</v>
      </c>
      <c r="O163" s="208">
        <f t="shared" si="60"/>
        <v>18221980569.830982</v>
      </c>
      <c r="P163" s="208">
        <f t="shared" si="60"/>
        <v>17973531875.020428</v>
      </c>
      <c r="Q163" s="208">
        <f t="shared" si="60"/>
        <v>17415011332.401321</v>
      </c>
      <c r="R163" s="208">
        <f t="shared" si="60"/>
        <v>17296625489.857849</v>
      </c>
      <c r="S163" s="208">
        <f t="shared" si="60"/>
        <v>17271680507.43808</v>
      </c>
      <c r="T163" s="208">
        <f t="shared" si="60"/>
        <v>20577637208.086113</v>
      </c>
      <c r="U163" s="208">
        <f t="shared" si="60"/>
        <v>20454131380.407021</v>
      </c>
      <c r="V163" s="208">
        <f t="shared" si="60"/>
        <v>20202594630.581512</v>
      </c>
      <c r="W163" s="208">
        <f t="shared" si="60"/>
        <v>19640921698.467964</v>
      </c>
      <c r="X163" s="208">
        <f t="shared" si="60"/>
        <v>19512061435.455658</v>
      </c>
      <c r="Y163" s="208">
        <f t="shared" si="60"/>
        <v>19483831345.754581</v>
      </c>
      <c r="Z163" s="208">
        <f t="shared" si="60"/>
        <v>19083749474.678848</v>
      </c>
      <c r="AA163" s="208">
        <f t="shared" si="60"/>
        <v>18949288862.327591</v>
      </c>
      <c r="AB163" s="208">
        <f t="shared" si="60"/>
        <v>18694257378.827499</v>
      </c>
      <c r="AC163" s="208">
        <f t="shared" si="60"/>
        <v>18129016906.087822</v>
      </c>
      <c r="AD163" s="208">
        <f t="shared" si="60"/>
        <v>17988697967.591026</v>
      </c>
      <c r="AE163" s="208">
        <f t="shared" si="60"/>
        <v>17956750141.325996</v>
      </c>
      <c r="AF163" s="208">
        <f t="shared" si="60"/>
        <v>17547774199.393745</v>
      </c>
      <c r="AG163" s="208">
        <f t="shared" si="60"/>
        <v>17401326262.951611</v>
      </c>
      <c r="AH163" s="208">
        <f t="shared" si="60"/>
        <v>17142339809.932816</v>
      </c>
      <c r="AI163" s="208">
        <f t="shared" si="60"/>
        <v>16573061972.476128</v>
      </c>
      <c r="AJ163" s="208">
        <f t="shared" si="60"/>
        <v>16420201003.97543</v>
      </c>
      <c r="AK163" s="208">
        <f t="shared" si="60"/>
        <v>16384045837.135075</v>
      </c>
      <c r="AL163" s="208">
        <f t="shared" si="60"/>
        <v>15963810109.758686</v>
      </c>
      <c r="AM163" s="208">
        <f t="shared" si="60"/>
        <v>15554238008.280804</v>
      </c>
      <c r="AN163" s="208">
        <f t="shared" si="60"/>
        <v>15329238008.280804</v>
      </c>
      <c r="AO163" s="208">
        <f t="shared" si="60"/>
        <v>14794654674.947472</v>
      </c>
      <c r="AP163" s="208">
        <f t="shared" si="60"/>
        <v>14668140085.893158</v>
      </c>
      <c r="AQ163" s="208">
        <f t="shared" si="60"/>
        <v>14668140085.893158</v>
      </c>
      <c r="AR163" s="208">
        <f t="shared" si="60"/>
        <v>14333556752.559822</v>
      </c>
      <c r="AS163" s="208">
        <f t="shared" si="60"/>
        <v>14202247260.580353</v>
      </c>
      <c r="AT163" s="208">
        <f t="shared" si="60"/>
        <v>13977247260.580353</v>
      </c>
      <c r="AU163" s="208">
        <f t="shared" si="60"/>
        <v>13442663927.247019</v>
      </c>
      <c r="AV163" s="208">
        <f t="shared" si="60"/>
        <v>13306377805.521524</v>
      </c>
      <c r="AW163" s="208">
        <f t="shared" si="60"/>
        <v>13306377805.521524</v>
      </c>
      <c r="AX163" s="208">
        <f t="shared" si="60"/>
        <v>12971794472.18819</v>
      </c>
      <c r="AY163" s="208">
        <f t="shared" si="60"/>
        <v>12830343106.449299</v>
      </c>
      <c r="AZ163" s="208">
        <f t="shared" si="60"/>
        <v>12605343106.449299</v>
      </c>
      <c r="BA163" s="208">
        <f t="shared" si="60"/>
        <v>12352009773.115967</v>
      </c>
      <c r="BB163" s="208">
        <f t="shared" si="60"/>
        <v>12205197400.615572</v>
      </c>
      <c r="BC163" s="208">
        <f t="shared" si="60"/>
        <v>12205197400.615572</v>
      </c>
      <c r="BD163" s="208">
        <f t="shared" si="60"/>
        <v>12151864067.282238</v>
      </c>
      <c r="BE163" s="208">
        <f t="shared" si="60"/>
        <v>11999487505.864079</v>
      </c>
      <c r="BF163" s="208">
        <f t="shared" si="60"/>
        <v>11774487505.864079</v>
      </c>
      <c r="BG163" s="208">
        <f t="shared" si="60"/>
        <v>11521154172.530746</v>
      </c>
      <c r="BH163" s="208">
        <f t="shared" si="60"/>
        <v>11363002539.434837</v>
      </c>
      <c r="BI163" s="208">
        <f t="shared" si="60"/>
        <v>11363002539.434837</v>
      </c>
      <c r="BJ163" s="208">
        <f t="shared" si="60"/>
        <v>11309669206.101505</v>
      </c>
      <c r="BK163" s="208">
        <f t="shared" si="60"/>
        <v>11145523626.111263</v>
      </c>
      <c r="BL163" s="417">
        <f t="shared" si="42"/>
        <v>920062640467.88477</v>
      </c>
    </row>
    <row r="164" spans="1:64" x14ac:dyDescent="0.25">
      <c r="A164" s="704" t="s">
        <v>822</v>
      </c>
      <c r="B164" s="170"/>
      <c r="C164" s="662">
        <f>LOANS!DF23</f>
        <v>3006186548.5310893</v>
      </c>
      <c r="D164" s="662">
        <f>LOANS!DG23</f>
        <v>3006186548.5310893</v>
      </c>
      <c r="E164" s="662">
        <f>LOANS!DH23</f>
        <v>3006186548.5310893</v>
      </c>
      <c r="F164" s="662">
        <f>LOANS!DI23</f>
        <v>2925225809.1522608</v>
      </c>
      <c r="G164" s="662">
        <f>LOANS!DJ23</f>
        <v>2925225809.1522608</v>
      </c>
      <c r="H164" s="662">
        <f>LOANS!DK23</f>
        <v>2925225809.1522608</v>
      </c>
      <c r="I164" s="662">
        <f>LOANS!DL23</f>
        <v>2841196657.7509751</v>
      </c>
      <c r="J164" s="662">
        <f>LOANS!DM23</f>
        <v>2841196657.7509751</v>
      </c>
      <c r="K164" s="662">
        <f>LOANS!DN23</f>
        <v>2841196657.7509751</v>
      </c>
      <c r="L164" s="662">
        <f>LOANS!DO23</f>
        <v>2753982801.5115809</v>
      </c>
      <c r="M164" s="662">
        <f>LOANS!DP23</f>
        <v>2753982801.5115809</v>
      </c>
      <c r="N164" s="662">
        <f>LOANS!DQ23</f>
        <v>2753982801.5115809</v>
      </c>
      <c r="O164" s="662">
        <f>LOANS!DR23</f>
        <v>2663463540.1207137</v>
      </c>
      <c r="P164" s="662">
        <f>LOANS!DS23</f>
        <v>2663463540.1207137</v>
      </c>
      <c r="Q164" s="662">
        <f>LOANS!DT23</f>
        <v>2663463540.1207137</v>
      </c>
      <c r="R164" s="662">
        <f>LOANS!DU23</f>
        <v>2569513598.7231321</v>
      </c>
      <c r="S164" s="662">
        <f>LOANS!DV23</f>
        <v>2569513598.7231321</v>
      </c>
      <c r="T164" s="662">
        <f>LOANS!DW23</f>
        <v>2569513598.7231321</v>
      </c>
      <c r="U164" s="662">
        <f>LOANS!DX23</f>
        <v>2472002954.5465827</v>
      </c>
      <c r="V164" s="662">
        <f>LOANS!DY23</f>
        <v>2472002954.5465827</v>
      </c>
      <c r="W164" s="662">
        <f>LOANS!DZ23</f>
        <v>2472002954.5465827</v>
      </c>
      <c r="X164" s="662">
        <f>LOANS!EA23</f>
        <v>2370796656.9557419</v>
      </c>
      <c r="Y164" s="662">
        <f>LOANS!EB23</f>
        <v>2370796656.9557419</v>
      </c>
      <c r="Z164" s="662">
        <f>LOANS!EC23</f>
        <v>2370796656.9557419</v>
      </c>
      <c r="AA164" s="662">
        <f>LOANS!ED23</f>
        <v>2265754640.6862082</v>
      </c>
      <c r="AB164" s="662">
        <f>LOANS!EE23</f>
        <v>2265754640.6862082</v>
      </c>
      <c r="AC164" s="662">
        <f>LOANS!EF23</f>
        <v>2265754640.6862082</v>
      </c>
      <c r="AD164" s="662">
        <f>LOANS!EG23</f>
        <v>2156731532.0000596</v>
      </c>
      <c r="AE164" s="662">
        <f>LOANS!EH23</f>
        <v>2156731532.0000596</v>
      </c>
      <c r="AF164" s="662">
        <f>LOANS!EI23</f>
        <v>2156731532.0000596</v>
      </c>
      <c r="AG164" s="662">
        <f>LOANS!EJ23</f>
        <v>2043576447.4947057</v>
      </c>
      <c r="AH164" s="662">
        <f>LOANS!EK23</f>
        <v>2043576447.4947057</v>
      </c>
      <c r="AI164" s="662">
        <f>LOANS!EL23</f>
        <v>2043576447.4947057</v>
      </c>
      <c r="AJ164" s="662">
        <f>LOANS!EM23</f>
        <v>1926132785.2865987</v>
      </c>
      <c r="AK164" s="662">
        <f>LOANS!EN23</f>
        <v>1926132785.2865987</v>
      </c>
      <c r="AL164" s="662">
        <f>LOANS!EO23</f>
        <v>1926132785.2865987</v>
      </c>
      <c r="AM164" s="662">
        <f>LOANS!EP23</f>
        <v>1804238008.2808044</v>
      </c>
      <c r="AN164" s="662">
        <f>LOANS!EQ23</f>
        <v>1804238008.2808044</v>
      </c>
      <c r="AO164" s="662">
        <f>LOANS!ER23</f>
        <v>1804238008.2808044</v>
      </c>
      <c r="AP164" s="662">
        <f>LOANS!ES23</f>
        <v>1677723419.2264905</v>
      </c>
      <c r="AQ164" s="662">
        <f>LOANS!ET23</f>
        <v>1677723419.2264905</v>
      </c>
      <c r="AR164" s="662">
        <f>LOANS!EU23</f>
        <v>1677723419.2264905</v>
      </c>
      <c r="AS164" s="662">
        <f>LOANS!EV23</f>
        <v>1546413927.2470183</v>
      </c>
      <c r="AT164" s="662">
        <f>LOANS!EW23</f>
        <v>1546413927.2470183</v>
      </c>
      <c r="AU164" s="662">
        <f>LOANS!EX23</f>
        <v>1546413927.2470183</v>
      </c>
      <c r="AV164" s="662">
        <f>LOANS!EY23</f>
        <v>1410127805.521524</v>
      </c>
      <c r="AW164" s="662">
        <f>LOANS!EZ23</f>
        <v>1410127805.521524</v>
      </c>
      <c r="AX164" s="662">
        <f>LOANS!FA23</f>
        <v>1410127805.521524</v>
      </c>
      <c r="AY164" s="662">
        <f>LOANS!FB23</f>
        <v>1268676439.7826333</v>
      </c>
      <c r="AZ164" s="662">
        <f>LOANS!FC23</f>
        <v>1268676439.7826333</v>
      </c>
      <c r="BA164" s="662">
        <f>LOANS!FD23</f>
        <v>1268676439.7826333</v>
      </c>
      <c r="BB164" s="662">
        <f>LOANS!FE23</f>
        <v>1121864067.282239</v>
      </c>
      <c r="BC164" s="662">
        <f>LOANS!FF23</f>
        <v>1121864067.282239</v>
      </c>
      <c r="BD164" s="662">
        <f>LOANS!FG23</f>
        <v>1121864067.282239</v>
      </c>
      <c r="BE164" s="662">
        <f>LOANS!FH23</f>
        <v>969487505.86407924</v>
      </c>
      <c r="BF164" s="662">
        <f>LOANS!FI23</f>
        <v>969487505.86407924</v>
      </c>
      <c r="BG164" s="662">
        <f>LOANS!FJ23</f>
        <v>969487505.86407924</v>
      </c>
      <c r="BH164" s="662">
        <f>LOANS!FK23</f>
        <v>811335872.76817155</v>
      </c>
      <c r="BI164" s="662">
        <f>LOANS!FL23</f>
        <v>811335872.76817155</v>
      </c>
      <c r="BJ164" s="662">
        <f>LOANS!FM23</f>
        <v>811335872.76817155</v>
      </c>
      <c r="BK164" s="662">
        <f>LOANS!FN23</f>
        <v>647190292.77792883</v>
      </c>
      <c r="BL164" s="417">
        <f t="shared" si="42"/>
        <v>122460483348.97581</v>
      </c>
    </row>
    <row r="165" spans="1:64" x14ac:dyDescent="0.25">
      <c r="A165" s="705" t="s">
        <v>823</v>
      </c>
      <c r="B165" s="170"/>
      <c r="C165" s="662">
        <f>LOANS!DF50</f>
        <v>6975000000</v>
      </c>
      <c r="D165" s="662">
        <f>LOANS!DG50</f>
        <v>6750000000</v>
      </c>
      <c r="E165" s="662">
        <f>LOANS!DH50</f>
        <v>6750000000</v>
      </c>
      <c r="F165" s="662">
        <f>LOANS!DI50</f>
        <v>6750000000</v>
      </c>
      <c r="G165" s="662">
        <f>LOANS!DJ50</f>
        <v>6750000000</v>
      </c>
      <c r="H165" s="662">
        <f>LOANS!DK50</f>
        <v>6750000000</v>
      </c>
      <c r="I165" s="662">
        <f>LOANS!DL50</f>
        <v>6750000000</v>
      </c>
      <c r="J165" s="662">
        <f>LOANS!DM50</f>
        <v>6525000000</v>
      </c>
      <c r="K165" s="662">
        <f>LOANS!DN50</f>
        <v>6525000000</v>
      </c>
      <c r="L165" s="662">
        <f>LOANS!DO50</f>
        <v>6525000000</v>
      </c>
      <c r="M165" s="662">
        <f>LOANS!DP50</f>
        <v>6525000000</v>
      </c>
      <c r="N165" s="662">
        <f>LOANS!DQ50</f>
        <v>6525000000</v>
      </c>
      <c r="O165" s="662">
        <f>LOANS!DR50</f>
        <v>6525000000</v>
      </c>
      <c r="P165" s="662">
        <f>LOANS!DS50</f>
        <v>6300000000</v>
      </c>
      <c r="Q165" s="662">
        <f>LOANS!DT50</f>
        <v>6300000000</v>
      </c>
      <c r="R165" s="662">
        <f>LOANS!DU50</f>
        <v>6300000000</v>
      </c>
      <c r="S165" s="662">
        <f>LOANS!DV50</f>
        <v>6300000000</v>
      </c>
      <c r="T165" s="662">
        <f>LOANS!DW50</f>
        <v>6300000000</v>
      </c>
      <c r="U165" s="662">
        <f>LOANS!DX50</f>
        <v>6300000000</v>
      </c>
      <c r="V165" s="662">
        <f>LOANS!DY50</f>
        <v>6075000000</v>
      </c>
      <c r="W165" s="662">
        <f>LOANS!DZ50</f>
        <v>6075000000</v>
      </c>
      <c r="X165" s="662">
        <f>LOANS!EA50</f>
        <v>6075000000</v>
      </c>
      <c r="Y165" s="662">
        <f>LOANS!EB50</f>
        <v>6075000000</v>
      </c>
      <c r="Z165" s="662">
        <f>LOANS!EC50</f>
        <v>6075000000</v>
      </c>
      <c r="AA165" s="662">
        <f>LOANS!ED50</f>
        <v>6075000000</v>
      </c>
      <c r="AB165" s="662">
        <f>LOANS!EE50</f>
        <v>5850000000</v>
      </c>
      <c r="AC165" s="662">
        <f>LOANS!EF50</f>
        <v>5850000000</v>
      </c>
      <c r="AD165" s="662">
        <f>LOANS!EG50</f>
        <v>5850000000</v>
      </c>
      <c r="AE165" s="662">
        <f>LOANS!EH50</f>
        <v>5850000000</v>
      </c>
      <c r="AF165" s="662">
        <f>LOANS!EI50</f>
        <v>5850000000</v>
      </c>
      <c r="AG165" s="662">
        <f>LOANS!EJ50</f>
        <v>5850000000</v>
      </c>
      <c r="AH165" s="662">
        <f>LOANS!EK50</f>
        <v>5625000000</v>
      </c>
      <c r="AI165" s="662">
        <f>LOANS!EL50</f>
        <v>5625000000</v>
      </c>
      <c r="AJ165" s="662">
        <f>LOANS!EM50</f>
        <v>5625000000</v>
      </c>
      <c r="AK165" s="662">
        <f>LOANS!EN50</f>
        <v>5625000000</v>
      </c>
      <c r="AL165" s="662">
        <f>LOANS!EO50</f>
        <v>5625000000</v>
      </c>
      <c r="AM165" s="662">
        <f>LOANS!EP50</f>
        <v>5625000000</v>
      </c>
      <c r="AN165" s="662">
        <f>LOANS!EQ50</f>
        <v>5400000000</v>
      </c>
      <c r="AO165" s="662">
        <f>LOANS!ER50</f>
        <v>5400000000</v>
      </c>
      <c r="AP165" s="662">
        <f>LOANS!ES50</f>
        <v>5400000000</v>
      </c>
      <c r="AQ165" s="662">
        <f>LOANS!ET50</f>
        <v>5400000000</v>
      </c>
      <c r="AR165" s="662">
        <f>LOANS!EU50</f>
        <v>5400000000</v>
      </c>
      <c r="AS165" s="662">
        <f>LOANS!EV50</f>
        <v>5400000000</v>
      </c>
      <c r="AT165" s="662">
        <f>LOANS!EW50</f>
        <v>5175000000</v>
      </c>
      <c r="AU165" s="662">
        <f>LOANS!EX50</f>
        <v>5175000000</v>
      </c>
      <c r="AV165" s="662">
        <f>LOANS!EY50</f>
        <v>5175000000</v>
      </c>
      <c r="AW165" s="662">
        <f>LOANS!EZ50</f>
        <v>5175000000</v>
      </c>
      <c r="AX165" s="662">
        <f>LOANS!FA50</f>
        <v>5175000000</v>
      </c>
      <c r="AY165" s="662">
        <f>LOANS!FB50</f>
        <v>5175000000</v>
      </c>
      <c r="AZ165" s="662">
        <f>LOANS!FC50</f>
        <v>4950000000</v>
      </c>
      <c r="BA165" s="662">
        <f>LOANS!FD50</f>
        <v>4950000000</v>
      </c>
      <c r="BB165" s="662">
        <f>LOANS!FE50</f>
        <v>4950000000</v>
      </c>
      <c r="BC165" s="662">
        <f>LOANS!FF50</f>
        <v>4950000000</v>
      </c>
      <c r="BD165" s="662">
        <f>LOANS!FG50</f>
        <v>4950000000</v>
      </c>
      <c r="BE165" s="662">
        <f>LOANS!FH50</f>
        <v>4950000000</v>
      </c>
      <c r="BF165" s="662">
        <f>LOANS!FI50</f>
        <v>4725000000</v>
      </c>
      <c r="BG165" s="662">
        <f>LOANS!FJ50</f>
        <v>4725000000</v>
      </c>
      <c r="BH165" s="662">
        <f>LOANS!FK50</f>
        <v>4725000000</v>
      </c>
      <c r="BI165" s="662">
        <f>LOANS!FL50</f>
        <v>4725000000</v>
      </c>
      <c r="BJ165" s="662">
        <f>LOANS!FM50</f>
        <v>4725000000</v>
      </c>
      <c r="BK165" s="662">
        <f>LOANS!FN50</f>
        <v>4725000000</v>
      </c>
      <c r="BL165" s="417">
        <f t="shared" si="42"/>
        <v>351225000000</v>
      </c>
    </row>
    <row r="166" spans="1:64" x14ac:dyDescent="0.25">
      <c r="A166" s="706" t="s">
        <v>824</v>
      </c>
      <c r="B166" s="170"/>
      <c r="C166" s="662">
        <f>LOANS!DF77</f>
        <v>218075483.74054462</v>
      </c>
      <c r="D166" s="662">
        <f>LOANS!DG77</f>
        <v>218075483.74054462</v>
      </c>
      <c r="E166" s="662">
        <f>LOANS!DH77</f>
        <v>218075483.74054462</v>
      </c>
      <c r="F166" s="662">
        <f>LOANS!DI77</f>
        <v>218075483.74054462</v>
      </c>
      <c r="G166" s="662">
        <f>LOANS!DJ77</f>
        <v>218075483.74054462</v>
      </c>
      <c r="H166" s="662">
        <f>LOANS!DK77</f>
        <v>192053541.41340625</v>
      </c>
      <c r="I166" s="662">
        <f>LOANS!DL77</f>
        <v>192053541.41340625</v>
      </c>
      <c r="J166" s="662">
        <f>LOANS!DM77</f>
        <v>192053541.41340625</v>
      </c>
      <c r="K166" s="662">
        <f>LOANS!DN77</f>
        <v>192053541.41340625</v>
      </c>
      <c r="L166" s="662">
        <f>LOANS!DO77</f>
        <v>192053541.41340625</v>
      </c>
      <c r="M166" s="662">
        <f>LOANS!DP77</f>
        <v>192053541.41340625</v>
      </c>
      <c r="N166" s="662">
        <f>LOANS!DQ77</f>
        <v>161198814.81790435</v>
      </c>
      <c r="O166" s="662">
        <f>LOANS!DR77</f>
        <v>161198814.81790435</v>
      </c>
      <c r="P166" s="662">
        <f>LOANS!DS77</f>
        <v>161198814.81790435</v>
      </c>
      <c r="Q166" s="662">
        <f>LOANS!DT77</f>
        <v>161198814.81790435</v>
      </c>
      <c r="R166" s="662">
        <f>LOANS!DU77</f>
        <v>161198814.81790435</v>
      </c>
      <c r="S166" s="662">
        <f>LOANS!DV77</f>
        <v>161198814.81790435</v>
      </c>
      <c r="T166" s="662">
        <f>LOANS!DW77</f>
        <v>127203518.35278174</v>
      </c>
      <c r="U166" s="662">
        <f>LOANS!DX77</f>
        <v>127203518.35278174</v>
      </c>
      <c r="V166" s="662">
        <f>LOANS!DY77</f>
        <v>127203518.35278174</v>
      </c>
      <c r="W166" s="662">
        <f>LOANS!DZ77</f>
        <v>127203518.35278174</v>
      </c>
      <c r="X166" s="662">
        <f>LOANS!EA77</f>
        <v>127203518.35278174</v>
      </c>
      <c r="Y166" s="662">
        <f>LOANS!EB77</f>
        <v>127203518.35278174</v>
      </c>
      <c r="Z166" s="662">
        <f>LOANS!EC77</f>
        <v>90523197.18023017</v>
      </c>
      <c r="AA166" s="662">
        <f>LOANS!ED77</f>
        <v>90523197.18023017</v>
      </c>
      <c r="AB166" s="662">
        <f>LOANS!EE77</f>
        <v>90523197.18023017</v>
      </c>
      <c r="AC166" s="662">
        <f>LOANS!EF77</f>
        <v>90523197.18023017</v>
      </c>
      <c r="AD166" s="662">
        <f>LOANS!EG77</f>
        <v>90523197.18023017</v>
      </c>
      <c r="AE166" s="662">
        <f>LOANS!EH77</f>
        <v>90523197.18023017</v>
      </c>
      <c r="AF166" s="662">
        <f>LOANS!EI77</f>
        <v>48743994.560197458</v>
      </c>
      <c r="AG166" s="662">
        <f>LOANS!EJ77</f>
        <v>48743994.560197458</v>
      </c>
      <c r="AH166" s="662">
        <f>LOANS!EK77</f>
        <v>48743994.560197458</v>
      </c>
      <c r="AI166" s="662">
        <f>LOANS!EL77</f>
        <v>48743994.560197458</v>
      </c>
      <c r="AJ166" s="662">
        <f>LOANS!EM77</f>
        <v>48743994.560197458</v>
      </c>
      <c r="AK166" s="662">
        <f>LOANS!EN77</f>
        <v>48743994.560197458</v>
      </c>
      <c r="AL166" s="662">
        <f>LOANS!EO77</f>
        <v>0</v>
      </c>
      <c r="AM166" s="662">
        <f>LOANS!EP77</f>
        <v>0</v>
      </c>
      <c r="AN166" s="662">
        <f>LOANS!EQ77</f>
        <v>0</v>
      </c>
      <c r="AO166" s="662">
        <f>LOANS!ER77</f>
        <v>0</v>
      </c>
      <c r="AP166" s="662">
        <f>LOANS!ES77</f>
        <v>0</v>
      </c>
      <c r="AQ166" s="662">
        <f>LOANS!ET77</f>
        <v>0</v>
      </c>
      <c r="AR166" s="662">
        <f>LOANS!EU77</f>
        <v>0</v>
      </c>
      <c r="AS166" s="662">
        <f>LOANS!EV77</f>
        <v>0</v>
      </c>
      <c r="AT166" s="662">
        <f>LOANS!EW77</f>
        <v>0</v>
      </c>
      <c r="AU166" s="662">
        <f>LOANS!EX77</f>
        <v>0</v>
      </c>
      <c r="AV166" s="662">
        <f>LOANS!EY77</f>
        <v>0</v>
      </c>
      <c r="AW166" s="662">
        <f>LOANS!EZ77</f>
        <v>0</v>
      </c>
      <c r="AX166" s="662">
        <f>LOANS!FA77</f>
        <v>0</v>
      </c>
      <c r="AY166" s="662">
        <f>LOANS!FB77</f>
        <v>0</v>
      </c>
      <c r="AZ166" s="662">
        <f>LOANS!FC77</f>
        <v>0</v>
      </c>
      <c r="BA166" s="662">
        <f>LOANS!FD77</f>
        <v>0</v>
      </c>
      <c r="BB166" s="662">
        <f>LOANS!FE77</f>
        <v>0</v>
      </c>
      <c r="BC166" s="662">
        <f>LOANS!FF77</f>
        <v>0</v>
      </c>
      <c r="BD166" s="662">
        <f>LOANS!FG77</f>
        <v>0</v>
      </c>
      <c r="BE166" s="662">
        <f>LOANS!FH77</f>
        <v>0</v>
      </c>
      <c r="BF166" s="662">
        <f>LOANS!FI77</f>
        <v>0</v>
      </c>
      <c r="BG166" s="662">
        <f>LOANS!FJ77</f>
        <v>0</v>
      </c>
      <c r="BH166" s="662">
        <f>LOANS!FK77</f>
        <v>0</v>
      </c>
      <c r="BI166" s="662">
        <f>LOANS!FL77</f>
        <v>0</v>
      </c>
      <c r="BJ166" s="662">
        <f>LOANS!FM77</f>
        <v>0</v>
      </c>
      <c r="BK166" s="662">
        <f>LOANS!FN77</f>
        <v>0</v>
      </c>
      <c r="BL166" s="417">
        <f t="shared" si="42"/>
        <v>4808715816.649847</v>
      </c>
    </row>
    <row r="167" spans="1:64" x14ac:dyDescent="0.25">
      <c r="A167" s="717" t="s">
        <v>825</v>
      </c>
      <c r="B167" s="170"/>
      <c r="C167" s="662">
        <f>LOANS!DF131</f>
        <v>1217365119.4410107</v>
      </c>
      <c r="D167" s="662">
        <f>LOANS!DG131</f>
        <v>1199056290.6974432</v>
      </c>
      <c r="E167" s="662">
        <f>LOANS!DH131</f>
        <v>1180366028.0217183</v>
      </c>
      <c r="F167" s="662">
        <f>LOANS!DI131</f>
        <v>1161286384.8735821</v>
      </c>
      <c r="G167" s="662">
        <f>LOANS!DJ131</f>
        <v>1141809249.1598601</v>
      </c>
      <c r="H167" s="662">
        <f>LOANS!DK131</f>
        <v>1121926339.7854352</v>
      </c>
      <c r="I167" s="662">
        <f>LOANS!DL131</f>
        <v>1101629203.1323764</v>
      </c>
      <c r="J167" s="662">
        <f>LOANS!DM131</f>
        <v>1080909209.4657125</v>
      </c>
      <c r="K167" s="662">
        <f>LOANS!DN131</f>
        <v>1059757549.2643263</v>
      </c>
      <c r="L167" s="662">
        <f>LOANS!DO131</f>
        <v>1038165229.4754112</v>
      </c>
      <c r="M167" s="662">
        <f>LOANS!DP131</f>
        <v>1016123069.6908937</v>
      </c>
      <c r="N167" s="662">
        <f>LOANS!DQ131</f>
        <v>993621698.2441988</v>
      </c>
      <c r="O167" s="662">
        <f>LOANS!DR131</f>
        <v>970651548.22569776</v>
      </c>
      <c r="P167" s="662">
        <f>LOANS!DS131</f>
        <v>947202853.41514468</v>
      </c>
      <c r="Q167" s="662">
        <f>LOANS!DT131</f>
        <v>923265644.1293714</v>
      </c>
      <c r="R167" s="662">
        <f>LOANS!DU131</f>
        <v>898829742.98347807</v>
      </c>
      <c r="S167" s="662">
        <f>LOANS!DV131</f>
        <v>873884760.56371212</v>
      </c>
      <c r="T167" s="662">
        <f>LOANS!DW131</f>
        <v>848420091.01020098</v>
      </c>
      <c r="U167" s="662">
        <f>LOANS!DX131</f>
        <v>822424907.50765836</v>
      </c>
      <c r="V167" s="662">
        <f>LOANS!DY131</f>
        <v>795888157.68214631</v>
      </c>
      <c r="W167" s="662">
        <f>LOANS!DZ131</f>
        <v>768798558.9019357</v>
      </c>
      <c r="X167" s="662">
        <f>LOANS!EA131</f>
        <v>741144593.4804709</v>
      </c>
      <c r="Y167" s="662">
        <f>LOANS!EB131</f>
        <v>712914503.77939224</v>
      </c>
      <c r="Z167" s="662">
        <f>LOANS!EC131</f>
        <v>684096287.20954108</v>
      </c>
      <c r="AA167" s="662">
        <f>LOANS!ED131</f>
        <v>654677691.12781799</v>
      </c>
      <c r="AB167" s="662">
        <f>LOANS!EE131</f>
        <v>624646207.62772572</v>
      </c>
      <c r="AC167" s="662">
        <f>LOANS!EF131</f>
        <v>593989068.22138143</v>
      </c>
      <c r="AD167" s="662">
        <f>LOANS!EG131</f>
        <v>562693238.41073847</v>
      </c>
      <c r="AE167" s="662">
        <f>LOANS!EH131</f>
        <v>530745412.14570701</v>
      </c>
      <c r="AF167" s="662">
        <f>LOANS!EI131</f>
        <v>498132006.16682076</v>
      </c>
      <c r="AG167" s="662">
        <f>LOANS!EJ131</f>
        <v>464839154.23004115</v>
      </c>
      <c r="AH167" s="662">
        <f>LOANS!EK131</f>
        <v>430852701.21124512</v>
      </c>
      <c r="AI167" s="662">
        <f>LOANS!EL131</f>
        <v>396158197.08789086</v>
      </c>
      <c r="AJ167" s="662">
        <f>LOANS!EM131</f>
        <v>360740890.79530007</v>
      </c>
      <c r="AK167" s="662">
        <f>LOANS!EN131</f>
        <v>324585723.95494699</v>
      </c>
      <c r="AL167" s="662">
        <f>LOANS!EO131</f>
        <v>287677324.47208655</v>
      </c>
      <c r="AM167" s="662">
        <f>LOANS!EP131</f>
        <v>0</v>
      </c>
      <c r="AN167" s="662">
        <f>LOANS!EQ131</f>
        <v>0</v>
      </c>
      <c r="AO167" s="662">
        <f>LOANS!ER131</f>
        <v>0</v>
      </c>
      <c r="AP167" s="662">
        <f>LOANS!ES131</f>
        <v>0</v>
      </c>
      <c r="AQ167" s="662">
        <f>LOANS!ET131</f>
        <v>0</v>
      </c>
      <c r="AR167" s="662">
        <f>LOANS!EU131</f>
        <v>0</v>
      </c>
      <c r="AS167" s="662">
        <f>LOANS!EV131</f>
        <v>0</v>
      </c>
      <c r="AT167" s="662">
        <f>LOANS!EW131</f>
        <v>0</v>
      </c>
      <c r="AU167" s="662">
        <f>LOANS!EX131</f>
        <v>0</v>
      </c>
      <c r="AV167" s="662">
        <f>LOANS!EY131</f>
        <v>0</v>
      </c>
      <c r="AW167" s="662">
        <f>LOANS!EZ131</f>
        <v>0</v>
      </c>
      <c r="AX167" s="662">
        <f>LOANS!FA131</f>
        <v>0</v>
      </c>
      <c r="AY167" s="662">
        <f>LOANS!FB131</f>
        <v>0</v>
      </c>
      <c r="AZ167" s="662">
        <f>LOANS!FC131</f>
        <v>0</v>
      </c>
      <c r="BA167" s="662">
        <f>LOANS!FD131</f>
        <v>0</v>
      </c>
      <c r="BB167" s="662">
        <f>LOANS!FE131</f>
        <v>0</v>
      </c>
      <c r="BC167" s="662">
        <f>LOANS!FF131</f>
        <v>0</v>
      </c>
      <c r="BD167" s="662">
        <f>LOANS!FG131</f>
        <v>0</v>
      </c>
      <c r="BE167" s="662">
        <f>LOANS!FH131</f>
        <v>0</v>
      </c>
      <c r="BF167" s="662">
        <f>LOANS!FI131</f>
        <v>0</v>
      </c>
      <c r="BG167" s="662">
        <f>LOANS!FJ131</f>
        <v>0</v>
      </c>
      <c r="BH167" s="662">
        <f>LOANS!FK131</f>
        <v>0</v>
      </c>
      <c r="BI167" s="662">
        <f>LOANS!FL131</f>
        <v>0</v>
      </c>
      <c r="BJ167" s="662">
        <f>LOANS!FM131</f>
        <v>0</v>
      </c>
      <c r="BK167" s="662">
        <f>LOANS!FN131</f>
        <v>0</v>
      </c>
      <c r="BL167" s="417">
        <f t="shared" si="42"/>
        <v>29029274635.592434</v>
      </c>
    </row>
    <row r="168" spans="1:64" x14ac:dyDescent="0.25">
      <c r="A168" s="715" t="s">
        <v>1001</v>
      </c>
      <c r="B168" s="170"/>
      <c r="C168" s="662">
        <v>0</v>
      </c>
      <c r="D168" s="662">
        <f>LOANS!DG104</f>
        <v>0</v>
      </c>
      <c r="E168" s="662">
        <f>LOANS!DH104</f>
        <v>1086666666.6666667</v>
      </c>
      <c r="F168" s="662">
        <f>LOANS!DI104</f>
        <v>1086666666.6666667</v>
      </c>
      <c r="G168" s="662">
        <f>LOANS!DJ104</f>
        <v>1086666666.6666667</v>
      </c>
      <c r="H168" s="662">
        <f>LOANS!DK104</f>
        <v>1033333333.3333334</v>
      </c>
      <c r="I168" s="662">
        <f>LOANS!DL104</f>
        <v>1033333333.3333334</v>
      </c>
      <c r="J168" s="662">
        <f>LOANS!DM104</f>
        <v>1033333333.3333334</v>
      </c>
      <c r="K168" s="662">
        <f>LOANS!DN104</f>
        <v>980000000.00000012</v>
      </c>
      <c r="L168" s="662">
        <f>LOANS!DO104</f>
        <v>980000000.00000012</v>
      </c>
      <c r="M168" s="662">
        <f>LOANS!DP104</f>
        <v>980000000.00000012</v>
      </c>
      <c r="N168" s="662">
        <f>LOANS!DQ104</f>
        <v>926666666.66666687</v>
      </c>
      <c r="O168" s="662">
        <f>LOANS!DR104</f>
        <v>926666666.66666687</v>
      </c>
      <c r="P168" s="662">
        <f>LOANS!DS104</f>
        <v>926666666.66666687</v>
      </c>
      <c r="Q168" s="662">
        <f>LOANS!DT104</f>
        <v>873333333.33333361</v>
      </c>
      <c r="R168" s="662">
        <f>LOANS!DU104</f>
        <v>873333333.33333361</v>
      </c>
      <c r="S168" s="662">
        <f>LOANS!DV104</f>
        <v>873333333.33333361</v>
      </c>
      <c r="T168" s="662">
        <f>LOANS!DW104</f>
        <v>820000000.00000024</v>
      </c>
      <c r="U168" s="662">
        <f>LOANS!DX104</f>
        <v>820000000.00000024</v>
      </c>
      <c r="V168" s="662">
        <f>LOANS!DY104</f>
        <v>820000000.00000024</v>
      </c>
      <c r="W168" s="662">
        <f>LOANS!DZ104</f>
        <v>766666666.66666687</v>
      </c>
      <c r="X168" s="662">
        <f>LOANS!EA104</f>
        <v>766666666.66666687</v>
      </c>
      <c r="Y168" s="662">
        <f>LOANS!EB104</f>
        <v>766666666.66666687</v>
      </c>
      <c r="Z168" s="662">
        <f>LOANS!EC104</f>
        <v>713333333.33333349</v>
      </c>
      <c r="AA168" s="662">
        <f>LOANS!ED104</f>
        <v>713333333.33333349</v>
      </c>
      <c r="AB168" s="662">
        <f>LOANS!EE104</f>
        <v>713333333.33333349</v>
      </c>
      <c r="AC168" s="662">
        <f>LOANS!EF104</f>
        <v>660000000.00000012</v>
      </c>
      <c r="AD168" s="662">
        <f>LOANS!EG104</f>
        <v>660000000.00000012</v>
      </c>
      <c r="AE168" s="662">
        <f>LOANS!EH104</f>
        <v>660000000.00000012</v>
      </c>
      <c r="AF168" s="662">
        <f>LOANS!EI104</f>
        <v>606666666.66666675</v>
      </c>
      <c r="AG168" s="662">
        <f>LOANS!EJ104</f>
        <v>606666666.66666675</v>
      </c>
      <c r="AH168" s="662">
        <f>LOANS!EK104</f>
        <v>606666666.66666675</v>
      </c>
      <c r="AI168" s="662">
        <f>LOANS!EL104</f>
        <v>553333333.33333337</v>
      </c>
      <c r="AJ168" s="662">
        <f>LOANS!EM104</f>
        <v>553333333.33333337</v>
      </c>
      <c r="AK168" s="662">
        <f>LOANS!EN104</f>
        <v>553333333.33333337</v>
      </c>
      <c r="AL168" s="662">
        <f>LOANS!EO104</f>
        <v>500000000</v>
      </c>
      <c r="AM168" s="662">
        <f>LOANS!EP104</f>
        <v>500000000</v>
      </c>
      <c r="AN168" s="662">
        <f>LOANS!EQ104</f>
        <v>500000000</v>
      </c>
      <c r="AO168" s="662">
        <f>LOANS!ER104</f>
        <v>446666666.66666663</v>
      </c>
      <c r="AP168" s="662">
        <f>LOANS!ES104</f>
        <v>446666666.66666663</v>
      </c>
      <c r="AQ168" s="662">
        <f>LOANS!ET104</f>
        <v>446666666.66666663</v>
      </c>
      <c r="AR168" s="662">
        <f>LOANS!EU104</f>
        <v>393333333.33333325</v>
      </c>
      <c r="AS168" s="662">
        <f>LOANS!EV104</f>
        <v>393333333.33333325</v>
      </c>
      <c r="AT168" s="662">
        <f>LOANS!EW104</f>
        <v>393333333.33333325</v>
      </c>
      <c r="AU168" s="662">
        <f>LOANS!EX104</f>
        <v>339999999.99999988</v>
      </c>
      <c r="AV168" s="662">
        <f>LOANS!EY104</f>
        <v>339999999.99999988</v>
      </c>
      <c r="AW168" s="662">
        <f>LOANS!EZ104</f>
        <v>339999999.99999988</v>
      </c>
      <c r="AX168" s="662">
        <f>LOANS!FA104</f>
        <v>286666666.66666663</v>
      </c>
      <c r="AY168" s="662">
        <f>LOANS!FB104</f>
        <v>286666666.66666663</v>
      </c>
      <c r="AZ168" s="662">
        <f>LOANS!FC104</f>
        <v>286666666.66666663</v>
      </c>
      <c r="BA168" s="662">
        <f>LOANS!FD104</f>
        <v>233333333.33333328</v>
      </c>
      <c r="BB168" s="662">
        <f>LOANS!FE104</f>
        <v>233333333.33333328</v>
      </c>
      <c r="BC168" s="662">
        <f>LOANS!FF104</f>
        <v>233333333.33333328</v>
      </c>
      <c r="BD168" s="662">
        <f>LOANS!FG104</f>
        <v>179999999.99999997</v>
      </c>
      <c r="BE168" s="662">
        <f>LOANS!FH104</f>
        <v>179999999.99999997</v>
      </c>
      <c r="BF168" s="662">
        <f>LOANS!FI104</f>
        <v>179999999.99999997</v>
      </c>
      <c r="BG168" s="662">
        <f>LOANS!FJ104</f>
        <v>126666666.66666666</v>
      </c>
      <c r="BH168" s="662">
        <f>LOANS!FK104</f>
        <v>126666666.66666666</v>
      </c>
      <c r="BI168" s="662">
        <f>LOANS!FL104</f>
        <v>126666666.66666666</v>
      </c>
      <c r="BJ168" s="662">
        <f>LOANS!FM104</f>
        <v>73333333.333333343</v>
      </c>
      <c r="BK168" s="662">
        <f>LOANS!FN104</f>
        <v>73333333.333333343</v>
      </c>
      <c r="BL168" s="417">
        <f t="shared" si="42"/>
        <v>34726666666.666672</v>
      </c>
    </row>
    <row r="169" spans="1:64" x14ac:dyDescent="0.25">
      <c r="A169" s="828" t="s">
        <v>788</v>
      </c>
      <c r="B169" s="170"/>
      <c r="C169" s="662">
        <v>0</v>
      </c>
      <c r="D169" s="662">
        <f>LOANS!DG162</f>
        <v>0</v>
      </c>
      <c r="E169" s="662">
        <f>LOANS!DH162</f>
        <v>0</v>
      </c>
      <c r="F169" s="662">
        <f>LOANS!DI162</f>
        <v>0</v>
      </c>
      <c r="G169" s="662">
        <f>LOANS!DJ162</f>
        <v>0</v>
      </c>
      <c r="H169" s="662">
        <f>LOANS!DK162</f>
        <v>0</v>
      </c>
      <c r="I169" s="662">
        <f>LOANS!DL162</f>
        <v>0</v>
      </c>
      <c r="J169" s="662">
        <f>LOANS!DM162</f>
        <v>0</v>
      </c>
      <c r="K169" s="662">
        <f>LOANS!DN162</f>
        <v>3600000000</v>
      </c>
      <c r="L169" s="662">
        <f>LOANS!DO162</f>
        <v>3600000000</v>
      </c>
      <c r="M169" s="662">
        <f>LOANS!DP162</f>
        <v>3600000000</v>
      </c>
      <c r="N169" s="662">
        <f>LOANS!DQ162</f>
        <v>3600000000</v>
      </c>
      <c r="O169" s="662">
        <f>LOANS!DR162</f>
        <v>3600000000</v>
      </c>
      <c r="P169" s="662">
        <f>LOANS!DS162</f>
        <v>3600000000</v>
      </c>
      <c r="Q169" s="662">
        <f>LOANS!DT162</f>
        <v>3400000000</v>
      </c>
      <c r="R169" s="662">
        <f>LOANS!DU162</f>
        <v>3400000000</v>
      </c>
      <c r="S169" s="662">
        <f>LOANS!DV162</f>
        <v>3400000000</v>
      </c>
      <c r="T169" s="662">
        <f>LOANS!DW162</f>
        <v>3400000000</v>
      </c>
      <c r="U169" s="662">
        <f>LOANS!DX162</f>
        <v>3400000000</v>
      </c>
      <c r="V169" s="662">
        <f>LOANS!DY162</f>
        <v>3400000000</v>
      </c>
      <c r="W169" s="662">
        <f>LOANS!DZ162</f>
        <v>3200000000</v>
      </c>
      <c r="X169" s="662">
        <f>LOANS!EA162</f>
        <v>3200000000</v>
      </c>
      <c r="Y169" s="662">
        <f>LOANS!EB162</f>
        <v>3200000000</v>
      </c>
      <c r="Z169" s="662">
        <f>LOANS!EC162</f>
        <v>3200000000</v>
      </c>
      <c r="AA169" s="662">
        <f>LOANS!ED162</f>
        <v>3200000000</v>
      </c>
      <c r="AB169" s="662">
        <f>LOANS!EE162</f>
        <v>3200000000</v>
      </c>
      <c r="AC169" s="662">
        <f>LOANS!EF162</f>
        <v>3000000000</v>
      </c>
      <c r="AD169" s="662">
        <f>LOANS!EG162</f>
        <v>3000000000</v>
      </c>
      <c r="AE169" s="662">
        <f>LOANS!EH162</f>
        <v>3000000000</v>
      </c>
      <c r="AF169" s="662">
        <f>LOANS!EI162</f>
        <v>3000000000</v>
      </c>
      <c r="AG169" s="662">
        <f>LOANS!EJ162</f>
        <v>3000000000</v>
      </c>
      <c r="AH169" s="662">
        <f>LOANS!EK162</f>
        <v>3000000000</v>
      </c>
      <c r="AI169" s="662">
        <f>LOANS!EL162</f>
        <v>2800000000</v>
      </c>
      <c r="AJ169" s="662">
        <f>LOANS!EM162</f>
        <v>2800000000</v>
      </c>
      <c r="AK169" s="662">
        <f>LOANS!EN162</f>
        <v>2800000000</v>
      </c>
      <c r="AL169" s="662">
        <f>LOANS!EO162</f>
        <v>2800000000</v>
      </c>
      <c r="AM169" s="662">
        <f>LOANS!EP162</f>
        <v>2800000000</v>
      </c>
      <c r="AN169" s="662">
        <f>LOANS!EQ162</f>
        <v>2800000000</v>
      </c>
      <c r="AO169" s="662">
        <f>LOANS!ER162</f>
        <v>2600000000</v>
      </c>
      <c r="AP169" s="662">
        <f>LOANS!ES162</f>
        <v>2600000000</v>
      </c>
      <c r="AQ169" s="662">
        <f>LOANS!ET162</f>
        <v>2600000000</v>
      </c>
      <c r="AR169" s="662">
        <f>LOANS!EU162</f>
        <v>2600000000</v>
      </c>
      <c r="AS169" s="662">
        <f>LOANS!EV162</f>
        <v>2600000000</v>
      </c>
      <c r="AT169" s="662">
        <f>LOANS!EW162</f>
        <v>2600000000</v>
      </c>
      <c r="AU169" s="662">
        <f>LOANS!EX162</f>
        <v>2400000000</v>
      </c>
      <c r="AV169" s="662">
        <f>LOANS!EY162</f>
        <v>2400000000</v>
      </c>
      <c r="AW169" s="662">
        <f>LOANS!EZ162</f>
        <v>2400000000</v>
      </c>
      <c r="AX169" s="662">
        <f>LOANS!FA162</f>
        <v>2400000000</v>
      </c>
      <c r="AY169" s="662">
        <f>LOANS!FB162</f>
        <v>2400000000</v>
      </c>
      <c r="AZ169" s="662">
        <f>LOANS!FC162</f>
        <v>2400000000</v>
      </c>
      <c r="BA169" s="662">
        <f>LOANS!FD162</f>
        <v>2200000000</v>
      </c>
      <c r="BB169" s="662">
        <f>LOANS!FE162</f>
        <v>2200000000</v>
      </c>
      <c r="BC169" s="662">
        <f>LOANS!FF162</f>
        <v>2200000000</v>
      </c>
      <c r="BD169" s="662">
        <f>LOANS!FG162</f>
        <v>2200000000</v>
      </c>
      <c r="BE169" s="662">
        <f>LOANS!FH162</f>
        <v>2200000000</v>
      </c>
      <c r="BF169" s="662">
        <f>LOANS!FI162</f>
        <v>2200000000</v>
      </c>
      <c r="BG169" s="662">
        <f>LOANS!FJ162</f>
        <v>2000000000</v>
      </c>
      <c r="BH169" s="662">
        <f>LOANS!FK162</f>
        <v>2000000000</v>
      </c>
      <c r="BI169" s="662">
        <f>LOANS!FL162</f>
        <v>2000000000</v>
      </c>
      <c r="BJ169" s="662">
        <f>LOANS!FM162</f>
        <v>2000000000</v>
      </c>
      <c r="BK169" s="662">
        <f>LOANS!FN162</f>
        <v>2000000000</v>
      </c>
      <c r="BL169" s="417">
        <f t="shared" si="42"/>
        <v>149200000000</v>
      </c>
    </row>
    <row r="170" spans="1:64" x14ac:dyDescent="0.25">
      <c r="A170" s="830" t="s">
        <v>1118</v>
      </c>
      <c r="B170" s="170"/>
      <c r="C170" s="662">
        <v>0</v>
      </c>
      <c r="D170" s="662">
        <f>LOANS!DG191</f>
        <v>0</v>
      </c>
      <c r="E170" s="662">
        <f>LOANS!DH191</f>
        <v>0</v>
      </c>
      <c r="F170" s="662">
        <f>LOANS!DI191</f>
        <v>0</v>
      </c>
      <c r="G170" s="662">
        <f>LOANS!DJ191</f>
        <v>0</v>
      </c>
      <c r="H170" s="662">
        <f>LOANS!DK191</f>
        <v>0</v>
      </c>
      <c r="I170" s="662">
        <f>LOANS!DL191</f>
        <v>0</v>
      </c>
      <c r="J170" s="662">
        <f>LOANS!DM191</f>
        <v>0</v>
      </c>
      <c r="K170" s="662">
        <f>LOANS!DN191</f>
        <v>0</v>
      </c>
      <c r="L170" s="662">
        <f>LOANS!DO191</f>
        <v>0</v>
      </c>
      <c r="M170" s="662">
        <f>LOANS!DP191</f>
        <v>0</v>
      </c>
      <c r="N170" s="662">
        <f>LOANS!DQ191</f>
        <v>3375000000</v>
      </c>
      <c r="O170" s="662">
        <f>LOANS!DR191</f>
        <v>3375000000</v>
      </c>
      <c r="P170" s="662">
        <f>LOANS!DS191</f>
        <v>3375000000</v>
      </c>
      <c r="Q170" s="662">
        <f>LOANS!DT191</f>
        <v>3093750000</v>
      </c>
      <c r="R170" s="662">
        <f>LOANS!DU191</f>
        <v>3093750000</v>
      </c>
      <c r="S170" s="662">
        <f>LOANS!DV191</f>
        <v>3093750000</v>
      </c>
      <c r="T170" s="662">
        <f>LOANS!DW191</f>
        <v>2812500000</v>
      </c>
      <c r="U170" s="662">
        <f>LOANS!DX191</f>
        <v>2812500000</v>
      </c>
      <c r="V170" s="662">
        <f>LOANS!DY191</f>
        <v>2812500000</v>
      </c>
      <c r="W170" s="662">
        <f>LOANS!DZ191</f>
        <v>2531250000</v>
      </c>
      <c r="X170" s="662">
        <f>LOANS!EA191</f>
        <v>2531250000</v>
      </c>
      <c r="Y170" s="662">
        <f>LOANS!EB191</f>
        <v>2531250000</v>
      </c>
      <c r="Z170" s="662">
        <f>LOANS!EC191</f>
        <v>2250000000</v>
      </c>
      <c r="AA170" s="662">
        <f>LOANS!ED191</f>
        <v>2250000000</v>
      </c>
      <c r="AB170" s="662">
        <f>LOANS!EE191</f>
        <v>2250000000</v>
      </c>
      <c r="AC170" s="662">
        <f>LOANS!EF191</f>
        <v>1968750000</v>
      </c>
      <c r="AD170" s="662">
        <f>LOANS!EG191</f>
        <v>1968750000</v>
      </c>
      <c r="AE170" s="662">
        <f>LOANS!EH191</f>
        <v>1968750000</v>
      </c>
      <c r="AF170" s="662">
        <f>LOANS!EI191</f>
        <v>1687500000</v>
      </c>
      <c r="AG170" s="662">
        <f>LOANS!EJ191</f>
        <v>1687500000</v>
      </c>
      <c r="AH170" s="662">
        <f>LOANS!EK191</f>
        <v>1687500000</v>
      </c>
      <c r="AI170" s="662">
        <f>LOANS!EL191</f>
        <v>1406250000</v>
      </c>
      <c r="AJ170" s="662">
        <f>LOANS!EM191</f>
        <v>1406250000</v>
      </c>
      <c r="AK170" s="662">
        <f>LOANS!EN191</f>
        <v>1406250000</v>
      </c>
      <c r="AL170" s="662">
        <f>LOANS!EO191</f>
        <v>1125000000</v>
      </c>
      <c r="AM170" s="662">
        <f>LOANS!EP191</f>
        <v>1125000000</v>
      </c>
      <c r="AN170" s="662">
        <f>LOANS!EQ191</f>
        <v>1125000000</v>
      </c>
      <c r="AO170" s="662">
        <f>LOANS!ER191</f>
        <v>843750000</v>
      </c>
      <c r="AP170" s="662">
        <f>LOANS!ES191</f>
        <v>843750000</v>
      </c>
      <c r="AQ170" s="662">
        <f>LOANS!ET191</f>
        <v>843750000</v>
      </c>
      <c r="AR170" s="662">
        <f>LOANS!EU191</f>
        <v>562500000</v>
      </c>
      <c r="AS170" s="662">
        <f>LOANS!EV191</f>
        <v>562500000</v>
      </c>
      <c r="AT170" s="662">
        <f>LOANS!EW191</f>
        <v>562500000</v>
      </c>
      <c r="AU170" s="662">
        <f>LOANS!EX191</f>
        <v>281250000</v>
      </c>
      <c r="AV170" s="662">
        <f>LOANS!EY191</f>
        <v>281250000</v>
      </c>
      <c r="AW170" s="662">
        <f>LOANS!EZ191</f>
        <v>281250000</v>
      </c>
      <c r="AX170" s="662">
        <f>LOANS!FA191</f>
        <v>0</v>
      </c>
      <c r="AY170" s="662">
        <f>LOANS!FB191</f>
        <v>0</v>
      </c>
      <c r="AZ170" s="662">
        <f>LOANS!FC191</f>
        <v>0</v>
      </c>
      <c r="BA170" s="662">
        <f>LOANS!FD191</f>
        <v>0</v>
      </c>
      <c r="BB170" s="662">
        <f>LOANS!FE191</f>
        <v>0</v>
      </c>
      <c r="BC170" s="662">
        <f>LOANS!FF191</f>
        <v>0</v>
      </c>
      <c r="BD170" s="662">
        <f>LOANS!FG191</f>
        <v>0</v>
      </c>
      <c r="BE170" s="662">
        <f>LOANS!FH191</f>
        <v>0</v>
      </c>
      <c r="BF170" s="662">
        <f>LOANS!FI191</f>
        <v>0</v>
      </c>
      <c r="BG170" s="662">
        <f>LOANS!FJ191</f>
        <v>0</v>
      </c>
      <c r="BH170" s="662">
        <f>LOANS!FK191</f>
        <v>0</v>
      </c>
      <c r="BI170" s="662">
        <f>LOANS!FL191</f>
        <v>0</v>
      </c>
      <c r="BJ170" s="662">
        <f>LOANS!FM191</f>
        <v>0</v>
      </c>
      <c r="BK170" s="662">
        <f>LOANS!FN191</f>
        <v>0</v>
      </c>
      <c r="BL170" s="417">
        <f t="shared" si="42"/>
        <v>65812500000</v>
      </c>
    </row>
    <row r="171" spans="1:64" ht="16.5" thickBot="1" x14ac:dyDescent="0.3">
      <c r="A171" s="829" t="s">
        <v>1119</v>
      </c>
      <c r="B171" s="170"/>
      <c r="C171" s="662">
        <v>0</v>
      </c>
      <c r="D171" s="662">
        <f>LOANS!DG220</f>
        <v>0</v>
      </c>
      <c r="E171" s="662">
        <f>LOANS!DH220</f>
        <v>0</v>
      </c>
      <c r="F171" s="662">
        <f>LOANS!DI220</f>
        <v>0</v>
      </c>
      <c r="G171" s="662">
        <f>LOANS!DJ220</f>
        <v>0</v>
      </c>
      <c r="H171" s="662">
        <f>LOANS!DK220</f>
        <v>0</v>
      </c>
      <c r="I171" s="662">
        <f>LOANS!DL220</f>
        <v>0</v>
      </c>
      <c r="J171" s="662">
        <f>LOANS!DM220</f>
        <v>0</v>
      </c>
      <c r="K171" s="662">
        <f>LOANS!DN220</f>
        <v>0</v>
      </c>
      <c r="L171" s="662">
        <f>LOANS!DO220</f>
        <v>0</v>
      </c>
      <c r="M171" s="662">
        <f>LOANS!DP220</f>
        <v>0</v>
      </c>
      <c r="N171" s="662">
        <f>LOANS!DQ220</f>
        <v>0</v>
      </c>
      <c r="O171" s="662">
        <f>LOANS!DR220</f>
        <v>0</v>
      </c>
      <c r="P171" s="662">
        <f>LOANS!DS220</f>
        <v>0</v>
      </c>
      <c r="Q171" s="662">
        <f>LOANS!DT220</f>
        <v>0</v>
      </c>
      <c r="R171" s="662">
        <f>LOANS!DU220</f>
        <v>0</v>
      </c>
      <c r="S171" s="662">
        <f>LOANS!DV220</f>
        <v>0</v>
      </c>
      <c r="T171" s="662">
        <f>LOANS!DW220</f>
        <v>3700000000</v>
      </c>
      <c r="U171" s="662">
        <f>LOANS!DX220</f>
        <v>3700000000</v>
      </c>
      <c r="V171" s="662">
        <f>LOANS!DY220</f>
        <v>3700000000</v>
      </c>
      <c r="W171" s="662">
        <f>LOANS!DZ220</f>
        <v>3700000000</v>
      </c>
      <c r="X171" s="662">
        <f>LOANS!EA220</f>
        <v>3700000000</v>
      </c>
      <c r="Y171" s="662">
        <f>LOANS!EB220</f>
        <v>3700000000</v>
      </c>
      <c r="Z171" s="662">
        <f>LOANS!EC220</f>
        <v>3700000000</v>
      </c>
      <c r="AA171" s="662">
        <f>LOANS!ED220</f>
        <v>3700000000</v>
      </c>
      <c r="AB171" s="662">
        <f>LOANS!EE220</f>
        <v>3700000000</v>
      </c>
      <c r="AC171" s="662">
        <f>LOANS!EF220</f>
        <v>3700000000</v>
      </c>
      <c r="AD171" s="662">
        <f>LOANS!EG220</f>
        <v>3700000000</v>
      </c>
      <c r="AE171" s="662">
        <f>LOANS!EH220</f>
        <v>3700000000</v>
      </c>
      <c r="AF171" s="662">
        <f>LOANS!EI220</f>
        <v>3700000000</v>
      </c>
      <c r="AG171" s="662">
        <f>LOANS!EJ220</f>
        <v>3700000000</v>
      </c>
      <c r="AH171" s="662">
        <f>LOANS!EK220</f>
        <v>3700000000</v>
      </c>
      <c r="AI171" s="662">
        <f>LOANS!EL220</f>
        <v>3700000000</v>
      </c>
      <c r="AJ171" s="662">
        <f>LOANS!EM220</f>
        <v>3700000000</v>
      </c>
      <c r="AK171" s="662">
        <f>LOANS!EN220</f>
        <v>3700000000</v>
      </c>
      <c r="AL171" s="662">
        <f>LOANS!EO220</f>
        <v>3700000000</v>
      </c>
      <c r="AM171" s="662">
        <f>LOANS!EP220</f>
        <v>3700000000</v>
      </c>
      <c r="AN171" s="662">
        <f>LOANS!EQ220</f>
        <v>3700000000</v>
      </c>
      <c r="AO171" s="662">
        <f>LOANS!ER220</f>
        <v>3700000000</v>
      </c>
      <c r="AP171" s="662">
        <f>LOANS!ES220</f>
        <v>3700000000</v>
      </c>
      <c r="AQ171" s="662">
        <f>LOANS!ET220</f>
        <v>3700000000</v>
      </c>
      <c r="AR171" s="662">
        <f>LOANS!EU220</f>
        <v>3700000000</v>
      </c>
      <c r="AS171" s="662">
        <f>LOANS!EV220</f>
        <v>3700000000</v>
      </c>
      <c r="AT171" s="662">
        <f>LOANS!EW220</f>
        <v>3700000000</v>
      </c>
      <c r="AU171" s="662">
        <f>LOANS!EX220</f>
        <v>3700000000</v>
      </c>
      <c r="AV171" s="662">
        <f>LOANS!EY220</f>
        <v>3700000000</v>
      </c>
      <c r="AW171" s="662">
        <f>LOANS!EZ220</f>
        <v>3700000000</v>
      </c>
      <c r="AX171" s="662">
        <f>LOANS!FA220</f>
        <v>3700000000</v>
      </c>
      <c r="AY171" s="662">
        <f>LOANS!FB220</f>
        <v>3700000000</v>
      </c>
      <c r="AZ171" s="662">
        <f>LOANS!FC220</f>
        <v>3700000000</v>
      </c>
      <c r="BA171" s="662">
        <f>LOANS!FD220</f>
        <v>3700000000</v>
      </c>
      <c r="BB171" s="662">
        <f>LOANS!FE220</f>
        <v>3700000000</v>
      </c>
      <c r="BC171" s="662">
        <f>LOANS!FF220</f>
        <v>3700000000</v>
      </c>
      <c r="BD171" s="662">
        <f>LOANS!FG220</f>
        <v>3700000000</v>
      </c>
      <c r="BE171" s="662">
        <f>LOANS!FH220</f>
        <v>3700000000</v>
      </c>
      <c r="BF171" s="662">
        <f>LOANS!FI220</f>
        <v>3700000000</v>
      </c>
      <c r="BG171" s="662">
        <f>LOANS!FJ220</f>
        <v>3700000000</v>
      </c>
      <c r="BH171" s="662">
        <f>LOANS!FK220</f>
        <v>3700000000</v>
      </c>
      <c r="BI171" s="662">
        <f>LOANS!FL220</f>
        <v>3700000000</v>
      </c>
      <c r="BJ171" s="662">
        <f>LOANS!FM220</f>
        <v>3700000000</v>
      </c>
      <c r="BK171" s="662">
        <f>LOANS!FN220</f>
        <v>3700000000</v>
      </c>
      <c r="BL171" s="417">
        <f t="shared" si="42"/>
        <v>162800000000</v>
      </c>
    </row>
    <row r="172" spans="1:64" ht="16.5" thickBot="1" x14ac:dyDescent="0.3">
      <c r="A172" s="205" t="s">
        <v>789</v>
      </c>
      <c r="B172" s="624"/>
      <c r="C172" s="212">
        <f>C173+C174+C177+C178</f>
        <v>7975000000</v>
      </c>
      <c r="D172" s="212">
        <f t="shared" ref="D172:BK172" si="61">D173+D174+D177+D178</f>
        <v>8491955772.7304029</v>
      </c>
      <c r="E172" s="212">
        <f t="shared" si="61"/>
        <v>7117713148.7727375</v>
      </c>
      <c r="F172" s="212">
        <f t="shared" si="61"/>
        <v>7562428844.4736366</v>
      </c>
      <c r="G172" s="212">
        <f t="shared" si="61"/>
        <v>7836503859.1725388</v>
      </c>
      <c r="H172" s="212">
        <f t="shared" si="61"/>
        <v>8433572552.5664063</v>
      </c>
      <c r="I172" s="212">
        <f t="shared" si="61"/>
        <v>9316621995.0555096</v>
      </c>
      <c r="J172" s="212">
        <f t="shared" si="61"/>
        <v>10080315269.893284</v>
      </c>
      <c r="K172" s="212">
        <f t="shared" si="61"/>
        <v>10348656219.867887</v>
      </c>
      <c r="L172" s="212">
        <f t="shared" si="61"/>
        <v>10857831569.405592</v>
      </c>
      <c r="M172" s="212">
        <f t="shared" si="61"/>
        <v>11461484242.337685</v>
      </c>
      <c r="N172" s="212">
        <f t="shared" si="61"/>
        <v>12119587503.997761</v>
      </c>
      <c r="O172" s="212">
        <f t="shared" si="61"/>
        <v>13681203503.351477</v>
      </c>
      <c r="P172" s="212">
        <f t="shared" si="61"/>
        <v>14816879807.70812</v>
      </c>
      <c r="Q172" s="212">
        <f t="shared" si="61"/>
        <v>10974013813.067404</v>
      </c>
      <c r="R172" s="212">
        <f t="shared" si="61"/>
        <v>11984076603.771765</v>
      </c>
      <c r="S172" s="212">
        <f t="shared" si="61"/>
        <v>12933740583.56953</v>
      </c>
      <c r="T172" s="212">
        <f t="shared" si="61"/>
        <v>14305377056.403482</v>
      </c>
      <c r="U172" s="212">
        <f t="shared" si="61"/>
        <v>15695548622.720097</v>
      </c>
      <c r="V172" s="212">
        <f t="shared" si="61"/>
        <v>17648093048.22192</v>
      </c>
      <c r="W172" s="212">
        <f t="shared" si="61"/>
        <v>18571225713.718498</v>
      </c>
      <c r="X172" s="212">
        <f t="shared" si="61"/>
        <v>20284130366.277721</v>
      </c>
      <c r="Y172" s="212">
        <f t="shared" si="61"/>
        <v>21775691831.030251</v>
      </c>
      <c r="Z172" s="212">
        <f t="shared" si="61"/>
        <v>23603977489.463142</v>
      </c>
      <c r="AA172" s="212">
        <f t="shared" si="61"/>
        <v>26186893974.799084</v>
      </c>
      <c r="AB172" s="212">
        <f t="shared" si="61"/>
        <v>28633399532.769005</v>
      </c>
      <c r="AC172" s="212">
        <f t="shared" si="61"/>
        <v>18980625760.235256</v>
      </c>
      <c r="AD172" s="212">
        <f t="shared" si="61"/>
        <v>20053364014.791138</v>
      </c>
      <c r="AE172" s="212">
        <f t="shared" si="61"/>
        <v>20471341873.287857</v>
      </c>
      <c r="AF172" s="212">
        <f t="shared" si="61"/>
        <v>23145050716.898354</v>
      </c>
      <c r="AG172" s="212">
        <f t="shared" si="61"/>
        <v>27021138990.660301</v>
      </c>
      <c r="AH172" s="212">
        <f t="shared" si="61"/>
        <v>28043276785.723927</v>
      </c>
      <c r="AI172" s="212">
        <f t="shared" si="61"/>
        <v>29101432336.160057</v>
      </c>
      <c r="AJ172" s="212">
        <f t="shared" si="61"/>
        <v>30648160456.978607</v>
      </c>
      <c r="AK172" s="212">
        <f t="shared" si="61"/>
        <v>31870555922.508656</v>
      </c>
      <c r="AL172" s="212">
        <f t="shared" si="61"/>
        <v>34013790356.374561</v>
      </c>
      <c r="AM172" s="212">
        <f t="shared" si="61"/>
        <v>36384038040.858551</v>
      </c>
      <c r="AN172" s="212">
        <f t="shared" si="61"/>
        <v>37491062818.856834</v>
      </c>
      <c r="AO172" s="212">
        <f t="shared" si="61"/>
        <v>27479196286.266479</v>
      </c>
      <c r="AP172" s="212">
        <f t="shared" si="61"/>
        <v>28891576573.125534</v>
      </c>
      <c r="AQ172" s="212">
        <f t="shared" si="61"/>
        <v>31152348245.769024</v>
      </c>
      <c r="AR172" s="212">
        <f t="shared" si="61"/>
        <v>33301567513.572674</v>
      </c>
      <c r="AS172" s="212">
        <f t="shared" si="61"/>
        <v>35953823298.77771</v>
      </c>
      <c r="AT172" s="212">
        <f t="shared" si="61"/>
        <v>37783989001.642365</v>
      </c>
      <c r="AU172" s="212">
        <f t="shared" si="61"/>
        <v>39088633467.636307</v>
      </c>
      <c r="AV172" s="212">
        <f t="shared" si="61"/>
        <v>39625161545.732033</v>
      </c>
      <c r="AW172" s="212">
        <f t="shared" si="61"/>
        <v>40670528107.562065</v>
      </c>
      <c r="AX172" s="212">
        <f t="shared" si="61"/>
        <v>42312107917.121582</v>
      </c>
      <c r="AY172" s="212">
        <f t="shared" si="61"/>
        <v>44603664911.41349</v>
      </c>
      <c r="AZ172" s="212">
        <f t="shared" si="61"/>
        <v>45986159622.633972</v>
      </c>
      <c r="BA172" s="212">
        <f t="shared" si="61"/>
        <v>35511325204.272964</v>
      </c>
      <c r="BB172" s="212">
        <f t="shared" si="61"/>
        <v>37253460605.720284</v>
      </c>
      <c r="BC172" s="212">
        <f t="shared" si="61"/>
        <v>39179881781.852226</v>
      </c>
      <c r="BD172" s="212">
        <f t="shared" si="61"/>
        <v>41414203250.612595</v>
      </c>
      <c r="BE172" s="212">
        <f t="shared" si="61"/>
        <v>44396429563.159035</v>
      </c>
      <c r="BF172" s="212">
        <f t="shared" si="61"/>
        <v>46410822491.291016</v>
      </c>
      <c r="BG172" s="212">
        <f t="shared" si="61"/>
        <v>49007067393.213753</v>
      </c>
      <c r="BH172" s="212">
        <f t="shared" si="61"/>
        <v>51318157135.736351</v>
      </c>
      <c r="BI172" s="212">
        <f t="shared" si="61"/>
        <v>53873872936.625641</v>
      </c>
      <c r="BJ172" s="212">
        <f t="shared" si="61"/>
        <v>55933575314.721992</v>
      </c>
      <c r="BK172" s="212">
        <f t="shared" si="61"/>
        <v>58523378433.918884</v>
      </c>
      <c r="BL172" s="417">
        <f t="shared" si="42"/>
        <v>1659590691600.8569</v>
      </c>
    </row>
    <row r="173" spans="1:64" x14ac:dyDescent="0.25">
      <c r="A173" s="173" t="s">
        <v>790</v>
      </c>
      <c r="B173" s="165"/>
      <c r="C173" s="662">
        <v>3500000000</v>
      </c>
      <c r="D173" s="662">
        <f>C173</f>
        <v>3500000000</v>
      </c>
      <c r="E173" s="662">
        <f t="shared" ref="E173:BK173" si="62">D173</f>
        <v>3500000000</v>
      </c>
      <c r="F173" s="662">
        <f t="shared" si="62"/>
        <v>3500000000</v>
      </c>
      <c r="G173" s="662">
        <f t="shared" si="62"/>
        <v>3500000000</v>
      </c>
      <c r="H173" s="662">
        <f t="shared" si="62"/>
        <v>3500000000</v>
      </c>
      <c r="I173" s="662">
        <f t="shared" si="62"/>
        <v>3500000000</v>
      </c>
      <c r="J173" s="662">
        <f t="shared" si="62"/>
        <v>3500000000</v>
      </c>
      <c r="K173" s="662">
        <f t="shared" si="62"/>
        <v>3500000000</v>
      </c>
      <c r="L173" s="662">
        <f t="shared" si="62"/>
        <v>3500000000</v>
      </c>
      <c r="M173" s="662">
        <f t="shared" si="62"/>
        <v>3500000000</v>
      </c>
      <c r="N173" s="662">
        <f t="shared" si="62"/>
        <v>3500000000</v>
      </c>
      <c r="O173" s="662">
        <f t="shared" si="62"/>
        <v>3500000000</v>
      </c>
      <c r="P173" s="662">
        <f t="shared" si="62"/>
        <v>3500000000</v>
      </c>
      <c r="Q173" s="662">
        <f t="shared" si="62"/>
        <v>3500000000</v>
      </c>
      <c r="R173" s="662">
        <f t="shared" si="62"/>
        <v>3500000000</v>
      </c>
      <c r="S173" s="662">
        <f t="shared" si="62"/>
        <v>3500000000</v>
      </c>
      <c r="T173" s="662">
        <f t="shared" si="62"/>
        <v>3500000000</v>
      </c>
      <c r="U173" s="662">
        <f t="shared" si="62"/>
        <v>3500000000</v>
      </c>
      <c r="V173" s="662">
        <f t="shared" si="62"/>
        <v>3500000000</v>
      </c>
      <c r="W173" s="662">
        <f t="shared" si="62"/>
        <v>3500000000</v>
      </c>
      <c r="X173" s="662">
        <f t="shared" si="62"/>
        <v>3500000000</v>
      </c>
      <c r="Y173" s="662">
        <f t="shared" si="62"/>
        <v>3500000000</v>
      </c>
      <c r="Z173" s="662">
        <f t="shared" si="62"/>
        <v>3500000000</v>
      </c>
      <c r="AA173" s="662">
        <f t="shared" si="62"/>
        <v>3500000000</v>
      </c>
      <c r="AB173" s="662">
        <f t="shared" si="62"/>
        <v>3500000000</v>
      </c>
      <c r="AC173" s="662">
        <f t="shared" si="62"/>
        <v>3500000000</v>
      </c>
      <c r="AD173" s="662">
        <f t="shared" si="62"/>
        <v>3500000000</v>
      </c>
      <c r="AE173" s="662">
        <f t="shared" si="62"/>
        <v>3500000000</v>
      </c>
      <c r="AF173" s="662">
        <f t="shared" si="62"/>
        <v>3500000000</v>
      </c>
      <c r="AG173" s="662">
        <f t="shared" si="62"/>
        <v>3500000000</v>
      </c>
      <c r="AH173" s="662">
        <f t="shared" si="62"/>
        <v>3500000000</v>
      </c>
      <c r="AI173" s="662">
        <f t="shared" si="62"/>
        <v>3500000000</v>
      </c>
      <c r="AJ173" s="662">
        <f t="shared" si="62"/>
        <v>3500000000</v>
      </c>
      <c r="AK173" s="662">
        <f t="shared" si="62"/>
        <v>3500000000</v>
      </c>
      <c r="AL173" s="662">
        <f t="shared" si="62"/>
        <v>3500000000</v>
      </c>
      <c r="AM173" s="662">
        <f t="shared" si="62"/>
        <v>3500000000</v>
      </c>
      <c r="AN173" s="662">
        <f t="shared" si="62"/>
        <v>3500000000</v>
      </c>
      <c r="AO173" s="662">
        <f t="shared" si="62"/>
        <v>3500000000</v>
      </c>
      <c r="AP173" s="662">
        <f t="shared" si="62"/>
        <v>3500000000</v>
      </c>
      <c r="AQ173" s="662">
        <f t="shared" si="62"/>
        <v>3500000000</v>
      </c>
      <c r="AR173" s="662">
        <f t="shared" si="62"/>
        <v>3500000000</v>
      </c>
      <c r="AS173" s="662">
        <f t="shared" si="62"/>
        <v>3500000000</v>
      </c>
      <c r="AT173" s="662">
        <f t="shared" si="62"/>
        <v>3500000000</v>
      </c>
      <c r="AU173" s="662">
        <f t="shared" si="62"/>
        <v>3500000000</v>
      </c>
      <c r="AV173" s="662">
        <f t="shared" si="62"/>
        <v>3500000000</v>
      </c>
      <c r="AW173" s="662">
        <f t="shared" si="62"/>
        <v>3500000000</v>
      </c>
      <c r="AX173" s="662">
        <f t="shared" si="62"/>
        <v>3500000000</v>
      </c>
      <c r="AY173" s="662">
        <f t="shared" si="62"/>
        <v>3500000000</v>
      </c>
      <c r="AZ173" s="662">
        <f t="shared" si="62"/>
        <v>3500000000</v>
      </c>
      <c r="BA173" s="662">
        <f t="shared" si="62"/>
        <v>3500000000</v>
      </c>
      <c r="BB173" s="662">
        <f t="shared" si="62"/>
        <v>3500000000</v>
      </c>
      <c r="BC173" s="662">
        <f t="shared" si="62"/>
        <v>3500000000</v>
      </c>
      <c r="BD173" s="662">
        <f t="shared" si="62"/>
        <v>3500000000</v>
      </c>
      <c r="BE173" s="662">
        <f t="shared" si="62"/>
        <v>3500000000</v>
      </c>
      <c r="BF173" s="662">
        <f t="shared" si="62"/>
        <v>3500000000</v>
      </c>
      <c r="BG173" s="662">
        <f t="shared" si="62"/>
        <v>3500000000</v>
      </c>
      <c r="BH173" s="662">
        <f t="shared" si="62"/>
        <v>3500000000</v>
      </c>
      <c r="BI173" s="662">
        <f t="shared" si="62"/>
        <v>3500000000</v>
      </c>
      <c r="BJ173" s="662">
        <f t="shared" si="62"/>
        <v>3500000000</v>
      </c>
      <c r="BK173" s="662">
        <f t="shared" si="62"/>
        <v>3500000000</v>
      </c>
      <c r="BL173" s="417">
        <f t="shared" si="42"/>
        <v>213500000000</v>
      </c>
    </row>
    <row r="174" spans="1:64" x14ac:dyDescent="0.25">
      <c r="A174" s="173" t="s">
        <v>791</v>
      </c>
      <c r="B174" s="165"/>
      <c r="C174" s="662">
        <f>C175+C176</f>
        <v>1575000000</v>
      </c>
      <c r="D174" s="662">
        <f t="shared" ref="D174:BK174" si="63">D175+D176</f>
        <v>1575000000</v>
      </c>
      <c r="E174" s="662">
        <f t="shared" si="63"/>
        <v>2735000000</v>
      </c>
      <c r="F174" s="662">
        <f t="shared" si="63"/>
        <v>2735000000</v>
      </c>
      <c r="G174" s="662">
        <f t="shared" si="63"/>
        <v>2735000000</v>
      </c>
      <c r="H174" s="662">
        <f t="shared" si="63"/>
        <v>2735000000</v>
      </c>
      <c r="I174" s="662">
        <f t="shared" si="63"/>
        <v>2735000000</v>
      </c>
      <c r="J174" s="662">
        <f t="shared" si="63"/>
        <v>2735000000</v>
      </c>
      <c r="K174" s="662">
        <f t="shared" si="63"/>
        <v>2735000000</v>
      </c>
      <c r="L174" s="662">
        <f t="shared" si="63"/>
        <v>2735000000</v>
      </c>
      <c r="M174" s="662">
        <f t="shared" si="63"/>
        <v>2735000000</v>
      </c>
      <c r="N174" s="662">
        <f t="shared" si="63"/>
        <v>2735000000</v>
      </c>
      <c r="O174" s="662">
        <f t="shared" si="63"/>
        <v>2735000000</v>
      </c>
      <c r="P174" s="662">
        <f t="shared" si="63"/>
        <v>2735000000</v>
      </c>
      <c r="Q174" s="662">
        <f t="shared" si="63"/>
        <v>5713481401.3405914</v>
      </c>
      <c r="R174" s="662">
        <f t="shared" si="63"/>
        <v>5713481401.3405914</v>
      </c>
      <c r="S174" s="662">
        <f t="shared" si="63"/>
        <v>5713481401.3405914</v>
      </c>
      <c r="T174" s="662">
        <f t="shared" si="63"/>
        <v>5713481401.3405914</v>
      </c>
      <c r="U174" s="662">
        <f t="shared" si="63"/>
        <v>5713481401.3405914</v>
      </c>
      <c r="V174" s="662">
        <f t="shared" si="63"/>
        <v>5713481401.3405914</v>
      </c>
      <c r="W174" s="662">
        <f t="shared" si="63"/>
        <v>5713481401.3405914</v>
      </c>
      <c r="X174" s="662">
        <f t="shared" si="63"/>
        <v>5713481401.3405914</v>
      </c>
      <c r="Y174" s="662">
        <f t="shared" si="63"/>
        <v>5713481401.3405914</v>
      </c>
      <c r="Z174" s="662">
        <f t="shared" si="63"/>
        <v>5713481401.3405914</v>
      </c>
      <c r="AA174" s="662">
        <f t="shared" si="63"/>
        <v>5713481401.3405914</v>
      </c>
      <c r="AB174" s="662">
        <f t="shared" si="63"/>
        <v>5713481401.3405914</v>
      </c>
      <c r="AC174" s="662">
        <f t="shared" si="63"/>
        <v>12502846430.723988</v>
      </c>
      <c r="AD174" s="662">
        <f t="shared" si="63"/>
        <v>12502846430.723988</v>
      </c>
      <c r="AE174" s="662">
        <f t="shared" si="63"/>
        <v>12502846430.723988</v>
      </c>
      <c r="AF174" s="662">
        <f t="shared" si="63"/>
        <v>12502846430.723988</v>
      </c>
      <c r="AG174" s="662">
        <f t="shared" si="63"/>
        <v>12502846430.723988</v>
      </c>
      <c r="AH174" s="662">
        <f t="shared" si="63"/>
        <v>12502846430.723988</v>
      </c>
      <c r="AI174" s="662">
        <f t="shared" si="63"/>
        <v>12502846430.723988</v>
      </c>
      <c r="AJ174" s="662">
        <f t="shared" si="63"/>
        <v>12502846430.723988</v>
      </c>
      <c r="AK174" s="662">
        <f t="shared" si="63"/>
        <v>12502846430.723988</v>
      </c>
      <c r="AL174" s="662">
        <f t="shared" si="63"/>
        <v>12502846430.723988</v>
      </c>
      <c r="AM174" s="662">
        <f t="shared" si="63"/>
        <v>12502846430.723988</v>
      </c>
      <c r="AN174" s="662">
        <f t="shared" si="63"/>
        <v>12502846430.723988</v>
      </c>
      <c r="AO174" s="662">
        <f t="shared" si="63"/>
        <v>20655323074.777813</v>
      </c>
      <c r="AP174" s="662">
        <f t="shared" si="63"/>
        <v>20655323074.777813</v>
      </c>
      <c r="AQ174" s="662">
        <f t="shared" si="63"/>
        <v>20655323074.777813</v>
      </c>
      <c r="AR174" s="662">
        <f t="shared" si="63"/>
        <v>20655323074.777813</v>
      </c>
      <c r="AS174" s="662">
        <f t="shared" si="63"/>
        <v>20655323074.777813</v>
      </c>
      <c r="AT174" s="662">
        <f t="shared" si="63"/>
        <v>20655323074.777813</v>
      </c>
      <c r="AU174" s="662">
        <f t="shared" si="63"/>
        <v>20655323074.777813</v>
      </c>
      <c r="AV174" s="662">
        <f t="shared" si="63"/>
        <v>20655323074.777813</v>
      </c>
      <c r="AW174" s="662">
        <f t="shared" si="63"/>
        <v>20655323074.777813</v>
      </c>
      <c r="AX174" s="662">
        <f t="shared" si="63"/>
        <v>20655323074.777813</v>
      </c>
      <c r="AY174" s="662">
        <f t="shared" si="63"/>
        <v>20655323074.777813</v>
      </c>
      <c r="AZ174" s="662">
        <f t="shared" si="63"/>
        <v>20655323074.777813</v>
      </c>
      <c r="BA174" s="662">
        <f t="shared" si="63"/>
        <v>28834659809.432079</v>
      </c>
      <c r="BB174" s="662">
        <f t="shared" si="63"/>
        <v>28834659809.432079</v>
      </c>
      <c r="BC174" s="662">
        <f t="shared" si="63"/>
        <v>28834659809.432079</v>
      </c>
      <c r="BD174" s="662">
        <f t="shared" si="63"/>
        <v>28834659809.432079</v>
      </c>
      <c r="BE174" s="662">
        <f t="shared" si="63"/>
        <v>28834659809.432079</v>
      </c>
      <c r="BF174" s="662">
        <f t="shared" si="63"/>
        <v>28834659809.432079</v>
      </c>
      <c r="BG174" s="662">
        <f t="shared" si="63"/>
        <v>28834659809.432079</v>
      </c>
      <c r="BH174" s="662">
        <f t="shared" si="63"/>
        <v>28834659809.432079</v>
      </c>
      <c r="BI174" s="662">
        <f t="shared" si="63"/>
        <v>28834659809.432079</v>
      </c>
      <c r="BJ174" s="662">
        <f t="shared" si="63"/>
        <v>28834659809.432079</v>
      </c>
      <c r="BK174" s="662">
        <f t="shared" si="63"/>
        <v>28834659809.432079</v>
      </c>
      <c r="BL174" s="417">
        <f t="shared" si="42"/>
        <v>819611068785.8623</v>
      </c>
    </row>
    <row r="175" spans="1:64" x14ac:dyDescent="0.25">
      <c r="A175" s="174" t="s">
        <v>792</v>
      </c>
      <c r="B175" s="166"/>
      <c r="C175" s="662">
        <f>C173*10%</f>
        <v>350000000</v>
      </c>
      <c r="D175" s="662">
        <f>C175+' CALCULATIONS'!O1709</f>
        <v>350000000</v>
      </c>
      <c r="E175" s="662">
        <f>D175+' CALCULATIONS'!P1709</f>
        <v>640000000</v>
      </c>
      <c r="F175" s="662">
        <f>E175+' CALCULATIONS'!Q1709</f>
        <v>640000000</v>
      </c>
      <c r="G175" s="662">
        <f>F175+' CALCULATIONS'!R1709</f>
        <v>640000000</v>
      </c>
      <c r="H175" s="662">
        <f>G175+' CALCULATIONS'!S1709</f>
        <v>640000000</v>
      </c>
      <c r="I175" s="662">
        <f>H175+' CALCULATIONS'!T1709</f>
        <v>640000000</v>
      </c>
      <c r="J175" s="662">
        <f>I175+' CALCULATIONS'!U1709</f>
        <v>640000000</v>
      </c>
      <c r="K175" s="662">
        <f>J175+' CALCULATIONS'!V1709</f>
        <v>640000000</v>
      </c>
      <c r="L175" s="662">
        <f>K175+' CALCULATIONS'!W1709</f>
        <v>640000000</v>
      </c>
      <c r="M175" s="662">
        <f>L175+' CALCULATIONS'!X1709</f>
        <v>640000000</v>
      </c>
      <c r="N175" s="662">
        <f>M175+' CALCULATIONS'!Y1709</f>
        <v>640000000</v>
      </c>
      <c r="O175" s="662">
        <f>N175+' CALCULATIONS'!Z1709</f>
        <v>640000000</v>
      </c>
      <c r="P175" s="662">
        <f>O175+' CALCULATIONS'!AA1709</f>
        <v>640000000</v>
      </c>
      <c r="Q175" s="662">
        <f>P175+' CALCULATIONS'!AB1709</f>
        <v>1384620350.3351479</v>
      </c>
      <c r="R175" s="662">
        <f>Q175+' CALCULATIONS'!AC1709</f>
        <v>1384620350.3351479</v>
      </c>
      <c r="S175" s="662">
        <f>R175+' CALCULATIONS'!AD1709</f>
        <v>1384620350.3351479</v>
      </c>
      <c r="T175" s="662">
        <f>S175+' CALCULATIONS'!AE1709</f>
        <v>1384620350.3351479</v>
      </c>
      <c r="U175" s="662">
        <f>T175+' CALCULATIONS'!AF1709</f>
        <v>1384620350.3351479</v>
      </c>
      <c r="V175" s="662">
        <f>U175+' CALCULATIONS'!AG1709</f>
        <v>1384620350.3351479</v>
      </c>
      <c r="W175" s="662">
        <f>V175+' CALCULATIONS'!AH1709</f>
        <v>1384620350.3351479</v>
      </c>
      <c r="X175" s="662">
        <f>W175+' CALCULATIONS'!AI1709</f>
        <v>1384620350.3351479</v>
      </c>
      <c r="Y175" s="662">
        <f>X175+' CALCULATIONS'!AJ1709</f>
        <v>1384620350.3351479</v>
      </c>
      <c r="Z175" s="662">
        <f>Y175+' CALCULATIONS'!AK1709</f>
        <v>1384620350.3351479</v>
      </c>
      <c r="AA175" s="662">
        <f>Z175+' CALCULATIONS'!AL1709</f>
        <v>1384620350.3351479</v>
      </c>
      <c r="AB175" s="662">
        <f>AA175+' CALCULATIONS'!AM1709</f>
        <v>1384620350.3351479</v>
      </c>
      <c r="AC175" s="662">
        <f>AB175+' CALCULATIONS'!AN1709</f>
        <v>3081961607.6809969</v>
      </c>
      <c r="AD175" s="662">
        <f>AC175+' CALCULATIONS'!AO1709</f>
        <v>3081961607.6809969</v>
      </c>
      <c r="AE175" s="662">
        <f>AD175+' CALCULATIONS'!AP1709</f>
        <v>3081961607.6809969</v>
      </c>
      <c r="AF175" s="662">
        <f>AE175+' CALCULATIONS'!AQ1709</f>
        <v>3081961607.6809969</v>
      </c>
      <c r="AG175" s="662">
        <f>AF175+' CALCULATIONS'!AR1709</f>
        <v>3081961607.6809969</v>
      </c>
      <c r="AH175" s="662">
        <f>AG175+' CALCULATIONS'!AS1709</f>
        <v>3081961607.6809969</v>
      </c>
      <c r="AI175" s="662">
        <f>AH175+' CALCULATIONS'!AT1709</f>
        <v>3081961607.6809969</v>
      </c>
      <c r="AJ175" s="662">
        <f>AI175+' CALCULATIONS'!AU1709</f>
        <v>3081961607.6809969</v>
      </c>
      <c r="AK175" s="662">
        <f>AJ175+' CALCULATIONS'!AV1709</f>
        <v>3081961607.6809969</v>
      </c>
      <c r="AL175" s="662">
        <f>AK175+' CALCULATIONS'!AW1709</f>
        <v>3081961607.6809969</v>
      </c>
      <c r="AM175" s="662">
        <f>AL175+' CALCULATIONS'!AX1709</f>
        <v>3081961607.6809969</v>
      </c>
      <c r="AN175" s="662">
        <f>AM175+' CALCULATIONS'!AY1709</f>
        <v>3081961607.6809969</v>
      </c>
      <c r="AO175" s="662">
        <f>AN175+' CALCULATIONS'!AZ1709</f>
        <v>5120080768.6944532</v>
      </c>
      <c r="AP175" s="662">
        <f>AO175+' CALCULATIONS'!BA1709</f>
        <v>5120080768.6944532</v>
      </c>
      <c r="AQ175" s="662">
        <f>AP175+' CALCULATIONS'!BB1709</f>
        <v>5120080768.6944532</v>
      </c>
      <c r="AR175" s="662">
        <f>AQ175+' CALCULATIONS'!BC1709</f>
        <v>5120080768.6944532</v>
      </c>
      <c r="AS175" s="662">
        <f>AR175+' CALCULATIONS'!BD1709</f>
        <v>5120080768.6944532</v>
      </c>
      <c r="AT175" s="662">
        <f>AS175+' CALCULATIONS'!BE1709</f>
        <v>5120080768.6944532</v>
      </c>
      <c r="AU175" s="662">
        <f>AT175+' CALCULATIONS'!BF1709</f>
        <v>5120080768.6944532</v>
      </c>
      <c r="AV175" s="662">
        <f>AU175+' CALCULATIONS'!BG1709</f>
        <v>5120080768.6944532</v>
      </c>
      <c r="AW175" s="662">
        <f>AV175+' CALCULATIONS'!BH1709</f>
        <v>5120080768.6944532</v>
      </c>
      <c r="AX175" s="662">
        <f>AW175+' CALCULATIONS'!BI1709</f>
        <v>5120080768.6944532</v>
      </c>
      <c r="AY175" s="662">
        <f>AX175+' CALCULATIONS'!BJ1709</f>
        <v>5120080768.6944532</v>
      </c>
      <c r="AZ175" s="662">
        <f>AY175+' CALCULATIONS'!BK1709</f>
        <v>5120080768.6944532</v>
      </c>
      <c r="BA175" s="662">
        <f>AZ175+' CALCULATIONS'!BL1709</f>
        <v>7164914952.3580208</v>
      </c>
      <c r="BB175" s="662">
        <f>BA175+' CALCULATIONS'!BM1709</f>
        <v>7164914952.3580208</v>
      </c>
      <c r="BC175" s="662">
        <f>BB175+' CALCULATIONS'!BN1709</f>
        <v>7164914952.3580208</v>
      </c>
      <c r="BD175" s="662">
        <f>BC175+' CALCULATIONS'!BO1709</f>
        <v>7164914952.3580208</v>
      </c>
      <c r="BE175" s="662">
        <f>BD175+' CALCULATIONS'!BP1709</f>
        <v>7164914952.3580208</v>
      </c>
      <c r="BF175" s="662">
        <f>BE175+' CALCULATIONS'!BQ1709</f>
        <v>7164914952.3580208</v>
      </c>
      <c r="BG175" s="662">
        <f>BF175+' CALCULATIONS'!BR1709</f>
        <v>7164914952.3580208</v>
      </c>
      <c r="BH175" s="662">
        <f>BG175+' CALCULATIONS'!BS1709</f>
        <v>7164914952.3580208</v>
      </c>
      <c r="BI175" s="662">
        <f>BH175+' CALCULATIONS'!BT1709</f>
        <v>7164914952.3580208</v>
      </c>
      <c r="BJ175" s="662">
        <f>BI175+' CALCULATIONS'!BU1709</f>
        <v>7164914952.3580208</v>
      </c>
      <c r="BK175" s="662">
        <f>BJ175+' CALCULATIONS'!BV1709</f>
        <v>7164914952.3580208</v>
      </c>
      <c r="BL175" s="417">
        <f t="shared" si="42"/>
        <v>202234017196.46558</v>
      </c>
    </row>
    <row r="176" spans="1:64" x14ac:dyDescent="0.25">
      <c r="A176" s="174" t="s">
        <v>793</v>
      </c>
      <c r="B176" s="166"/>
      <c r="C176" s="662">
        <f>C173*35%</f>
        <v>1225000000</v>
      </c>
      <c r="D176" s="662">
        <f>C176+' CALCULATIONS'!O1710</f>
        <v>1225000000</v>
      </c>
      <c r="E176" s="662">
        <f>D176+' CALCULATIONS'!P1710</f>
        <v>2095000000</v>
      </c>
      <c r="F176" s="662">
        <f>E176+' CALCULATIONS'!Q1710</f>
        <v>2095000000</v>
      </c>
      <c r="G176" s="662">
        <f>F176+' CALCULATIONS'!R1710</f>
        <v>2095000000</v>
      </c>
      <c r="H176" s="662">
        <f>G176+' CALCULATIONS'!S1710</f>
        <v>2095000000</v>
      </c>
      <c r="I176" s="662">
        <f>H176+' CALCULATIONS'!T1710</f>
        <v>2095000000</v>
      </c>
      <c r="J176" s="662">
        <f>I176+' CALCULATIONS'!U1710</f>
        <v>2095000000</v>
      </c>
      <c r="K176" s="662">
        <f>J176+' CALCULATIONS'!V1710</f>
        <v>2095000000</v>
      </c>
      <c r="L176" s="662">
        <f>K176+' CALCULATIONS'!W1710</f>
        <v>2095000000</v>
      </c>
      <c r="M176" s="662">
        <f>L176+' CALCULATIONS'!X1710</f>
        <v>2095000000</v>
      </c>
      <c r="N176" s="662">
        <f>M176+' CALCULATIONS'!Y1710</f>
        <v>2095000000</v>
      </c>
      <c r="O176" s="662">
        <f>N176+' CALCULATIONS'!Z1710</f>
        <v>2095000000</v>
      </c>
      <c r="P176" s="662">
        <f>O176+' CALCULATIONS'!AA1710</f>
        <v>2095000000</v>
      </c>
      <c r="Q176" s="662">
        <f>P176+' CALCULATIONS'!AB1710</f>
        <v>4328861051.0054436</v>
      </c>
      <c r="R176" s="662">
        <f>Q176+' CALCULATIONS'!AC1710</f>
        <v>4328861051.0054436</v>
      </c>
      <c r="S176" s="662">
        <f>R176+' CALCULATIONS'!AD1710</f>
        <v>4328861051.0054436</v>
      </c>
      <c r="T176" s="662">
        <f>S176+' CALCULATIONS'!AE1710</f>
        <v>4328861051.0054436</v>
      </c>
      <c r="U176" s="662">
        <f>T176+' CALCULATIONS'!AF1710</f>
        <v>4328861051.0054436</v>
      </c>
      <c r="V176" s="662">
        <f>U176+' CALCULATIONS'!AG1710</f>
        <v>4328861051.0054436</v>
      </c>
      <c r="W176" s="662">
        <f>V176+' CALCULATIONS'!AH1710</f>
        <v>4328861051.0054436</v>
      </c>
      <c r="X176" s="662">
        <f>W176+' CALCULATIONS'!AI1710</f>
        <v>4328861051.0054436</v>
      </c>
      <c r="Y176" s="662">
        <f>X176+' CALCULATIONS'!AJ1710</f>
        <v>4328861051.0054436</v>
      </c>
      <c r="Z176" s="662">
        <f>Y176+' CALCULATIONS'!AK1710</f>
        <v>4328861051.0054436</v>
      </c>
      <c r="AA176" s="662">
        <f>Z176+' CALCULATIONS'!AL1710</f>
        <v>4328861051.0054436</v>
      </c>
      <c r="AB176" s="662">
        <f>AA176+' CALCULATIONS'!AM1710</f>
        <v>4328861051.0054436</v>
      </c>
      <c r="AC176" s="662">
        <f>AB176+' CALCULATIONS'!AN1710</f>
        <v>9420884823.0429916</v>
      </c>
      <c r="AD176" s="662">
        <f>AC176+' CALCULATIONS'!AO1710</f>
        <v>9420884823.0429916</v>
      </c>
      <c r="AE176" s="662">
        <f>AD176+' CALCULATIONS'!AP1710</f>
        <v>9420884823.0429916</v>
      </c>
      <c r="AF176" s="662">
        <f>AE176+' CALCULATIONS'!AQ1710</f>
        <v>9420884823.0429916</v>
      </c>
      <c r="AG176" s="662">
        <f>AF176+' CALCULATIONS'!AR1710</f>
        <v>9420884823.0429916</v>
      </c>
      <c r="AH176" s="662">
        <f>AG176+' CALCULATIONS'!AS1710</f>
        <v>9420884823.0429916</v>
      </c>
      <c r="AI176" s="662">
        <f>AH176+' CALCULATIONS'!AT1710</f>
        <v>9420884823.0429916</v>
      </c>
      <c r="AJ176" s="662">
        <f>AI176+' CALCULATIONS'!AU1710</f>
        <v>9420884823.0429916</v>
      </c>
      <c r="AK176" s="662">
        <f>AJ176+' CALCULATIONS'!AV1710</f>
        <v>9420884823.0429916</v>
      </c>
      <c r="AL176" s="662">
        <f>AK176+' CALCULATIONS'!AW1710</f>
        <v>9420884823.0429916</v>
      </c>
      <c r="AM176" s="662">
        <f>AL176+' CALCULATIONS'!AX1710</f>
        <v>9420884823.0429916</v>
      </c>
      <c r="AN176" s="662">
        <f>AM176+' CALCULATIONS'!AY1710</f>
        <v>9420884823.0429916</v>
      </c>
      <c r="AO176" s="662">
        <f>AN176+' CALCULATIONS'!AZ1710</f>
        <v>15535242306.083359</v>
      </c>
      <c r="AP176" s="662">
        <f>AO176+' CALCULATIONS'!BA1710</f>
        <v>15535242306.083359</v>
      </c>
      <c r="AQ176" s="662">
        <f>AP176+' CALCULATIONS'!BB1710</f>
        <v>15535242306.083359</v>
      </c>
      <c r="AR176" s="662">
        <f>AQ176+' CALCULATIONS'!BC1710</f>
        <v>15535242306.083359</v>
      </c>
      <c r="AS176" s="662">
        <f>AR176+' CALCULATIONS'!BD1710</f>
        <v>15535242306.083359</v>
      </c>
      <c r="AT176" s="662">
        <f>AS176+' CALCULATIONS'!BE1710</f>
        <v>15535242306.083359</v>
      </c>
      <c r="AU176" s="662">
        <f>AT176+' CALCULATIONS'!BF1710</f>
        <v>15535242306.083359</v>
      </c>
      <c r="AV176" s="662">
        <f>AU176+' CALCULATIONS'!BG1710</f>
        <v>15535242306.083359</v>
      </c>
      <c r="AW176" s="662">
        <f>AV176+' CALCULATIONS'!BH1710</f>
        <v>15535242306.083359</v>
      </c>
      <c r="AX176" s="662">
        <f>AW176+' CALCULATIONS'!BI1710</f>
        <v>15535242306.083359</v>
      </c>
      <c r="AY176" s="662">
        <f>AX176+' CALCULATIONS'!BJ1710</f>
        <v>15535242306.083359</v>
      </c>
      <c r="AZ176" s="662">
        <f>AY176+' CALCULATIONS'!BK1710</f>
        <v>15535242306.083359</v>
      </c>
      <c r="BA176" s="662">
        <f>AZ176+' CALCULATIONS'!BL1710</f>
        <v>21669744857.074059</v>
      </c>
      <c r="BB176" s="662">
        <f>BA176+' CALCULATIONS'!BM1710</f>
        <v>21669744857.074059</v>
      </c>
      <c r="BC176" s="662">
        <f>BB176+' CALCULATIONS'!BN1710</f>
        <v>21669744857.074059</v>
      </c>
      <c r="BD176" s="662">
        <f>BC176+' CALCULATIONS'!BO1710</f>
        <v>21669744857.074059</v>
      </c>
      <c r="BE176" s="662">
        <f>BD176+' CALCULATIONS'!BP1710</f>
        <v>21669744857.074059</v>
      </c>
      <c r="BF176" s="662">
        <f>BE176+' CALCULATIONS'!BQ1710</f>
        <v>21669744857.074059</v>
      </c>
      <c r="BG176" s="662">
        <f>BF176+' CALCULATIONS'!BR1710</f>
        <v>21669744857.074059</v>
      </c>
      <c r="BH176" s="662">
        <f>BG176+' CALCULATIONS'!BS1710</f>
        <v>21669744857.074059</v>
      </c>
      <c r="BI176" s="662">
        <f>BH176+' CALCULATIONS'!BT1710</f>
        <v>21669744857.074059</v>
      </c>
      <c r="BJ176" s="662">
        <f>BI176+' CALCULATIONS'!BU1710</f>
        <v>21669744857.074059</v>
      </c>
      <c r="BK176" s="662">
        <f>BJ176+' CALCULATIONS'!BV1710</f>
        <v>21669744857.074059</v>
      </c>
      <c r="BL176" s="417">
        <f t="shared" si="42"/>
        <v>617377051589.39636</v>
      </c>
    </row>
    <row r="177" spans="1:64" x14ac:dyDescent="0.25">
      <c r="A177" s="173" t="s">
        <v>794</v>
      </c>
      <c r="B177" s="165"/>
      <c r="C177" s="662">
        <v>2500000000</v>
      </c>
      <c r="D177" s="662">
        <f>C177+C178-' CALCULATIONS'!O1711-' CALCULATIONS'!O1709-' CALCULATIONS'!O1710</f>
        <v>2900000000</v>
      </c>
      <c r="E177" s="662">
        <f>D177+D178-' CALCULATIONS'!P1711-' CALCULATIONS'!P1709-' CALCULATIONS'!P1710</f>
        <v>516955772.73040295</v>
      </c>
      <c r="F177" s="662">
        <f>E177+E178-' CALCULATIONS'!Q1711-' CALCULATIONS'!Q1709-' CALCULATIONS'!Q1710</f>
        <v>882713148.7727375</v>
      </c>
      <c r="G177" s="662">
        <f>F177+F178-' CALCULATIONS'!R1711-' CALCULATIONS'!R1709-' CALCULATIONS'!R1710</f>
        <v>1327428844.4736366</v>
      </c>
      <c r="H177" s="662">
        <f>G177+G178-' CALCULATIONS'!S1711-' CALCULATIONS'!S1709-' CALCULATIONS'!S1710</f>
        <v>1601503859.172539</v>
      </c>
      <c r="I177" s="662">
        <f>H177+H178-' CALCULATIONS'!T1711-' CALCULATIONS'!T1709-' CALCULATIONS'!T1710</f>
        <v>2198572552.5664063</v>
      </c>
      <c r="J177" s="662">
        <f>I177+I178-' CALCULATIONS'!U1711-' CALCULATIONS'!U1709-' CALCULATIONS'!U1710</f>
        <v>3081621995.0555096</v>
      </c>
      <c r="K177" s="662">
        <f>J177+J178-' CALCULATIONS'!V1711-' CALCULATIONS'!V1709-' CALCULATIONS'!V1710</f>
        <v>3845315269.8932834</v>
      </c>
      <c r="L177" s="662">
        <f>K177+K178-' CALCULATIONS'!W1711-' CALCULATIONS'!W1709-' CALCULATIONS'!W1710</f>
        <v>4113656219.8678865</v>
      </c>
      <c r="M177" s="662">
        <f>L177+L178-' CALCULATIONS'!X1711-' CALCULATIONS'!X1709-' CALCULATIONS'!X1710</f>
        <v>4622831569.4055929</v>
      </c>
      <c r="N177" s="662">
        <f>M177+M178-' CALCULATIONS'!Y1711-' CALCULATIONS'!Y1709-' CALCULATIONS'!Y1710</f>
        <v>5226484242.3376846</v>
      </c>
      <c r="O177" s="662">
        <f>N177+N178-' CALCULATIONS'!Z1711-' CALCULATIONS'!Z1709-' CALCULATIONS'!Z1710</f>
        <v>5884587503.9977608</v>
      </c>
      <c r="P177" s="662">
        <f>O177+O178-' CALCULATIONS'!AA1711-' CALCULATIONS'!AA1709-' CALCULATIONS'!AA1710</f>
        <v>7446203503.3514767</v>
      </c>
      <c r="Q177" s="662">
        <f>P177+P178-' CALCULATIONS'!AB1711-' CALCULATIONS'!AB1709-' CALCULATIONS'!AB1710</f>
        <v>1135676304.3566432</v>
      </c>
      <c r="R177" s="662">
        <f>Q177+Q178-' CALCULATIONS'!AC1711-' CALCULATIONS'!AC1709-' CALCULATIONS'!AC1710</f>
        <v>1760532411.7268126</v>
      </c>
      <c r="S177" s="662">
        <f>R177+R178-' CALCULATIONS'!AD1711-' CALCULATIONS'!AD1709-' CALCULATIONS'!AD1710</f>
        <v>2770595202.4311733</v>
      </c>
      <c r="T177" s="662">
        <f>S177+S178-' CALCULATIONS'!AE1711-' CALCULATIONS'!AE1709-' CALCULATIONS'!AE1710</f>
        <v>3720259182.2289386</v>
      </c>
      <c r="U177" s="662">
        <f>T177+T178-' CALCULATIONS'!AF1711-' CALCULATIONS'!AF1709-' CALCULATIONS'!AF1710</f>
        <v>5091895655.0628901</v>
      </c>
      <c r="V177" s="662">
        <f>U177+U178-' CALCULATIONS'!AG1711-' CALCULATIONS'!AG1709-' CALCULATIONS'!AG1710</f>
        <v>6482067221.3795052</v>
      </c>
      <c r="W177" s="662">
        <f>V177+V178-' CALCULATIONS'!AH1711-' CALCULATIONS'!AH1709-' CALCULATIONS'!AH1710</f>
        <v>8434611646.8813295</v>
      </c>
      <c r="X177" s="662">
        <f>W177+W178-' CALCULATIONS'!AI1711-' CALCULATIONS'!AI1709-' CALCULATIONS'!AI1710</f>
        <v>9357744312.3779068</v>
      </c>
      <c r="Y177" s="662">
        <f>X177+X178-' CALCULATIONS'!AJ1711-' CALCULATIONS'!AJ1709-' CALCULATIONS'!AJ1710</f>
        <v>11070648964.93713</v>
      </c>
      <c r="Z177" s="662">
        <f>Y177+Y178-' CALCULATIONS'!AK1711-' CALCULATIONS'!AK1709-' CALCULATIONS'!AK1710</f>
        <v>12562210429.689657</v>
      </c>
      <c r="AA177" s="662">
        <f>Z177+Z178-' CALCULATIONS'!AL1711-' CALCULATIONS'!AL1709-' CALCULATIONS'!AL1710</f>
        <v>14390496088.122549</v>
      </c>
      <c r="AB177" s="662">
        <f>AA177+AA178-' CALCULATIONS'!AM1711-' CALCULATIONS'!AM1709-' CALCULATIONS'!AM1710</f>
        <v>16973412573.458492</v>
      </c>
      <c r="AC177" s="662">
        <f>AB177+AB178-' CALCULATIONS'!AN1711-' CALCULATIONS'!AN1709-' CALCULATIONS'!AN1710</f>
        <v>2446505557.969923</v>
      </c>
      <c r="AD177" s="662">
        <f>AC177+AC178-' CALCULATIONS'!AO1711-' CALCULATIONS'!AO1709-' CALCULATIONS'!AO1710</f>
        <v>2977779329.511272</v>
      </c>
      <c r="AE177" s="662">
        <f>AD177+AD178-' CALCULATIONS'!AP1711-' CALCULATIONS'!AP1709-' CALCULATIONS'!AP1710</f>
        <v>4050517584.0671492</v>
      </c>
      <c r="AF177" s="662">
        <f>AE177+AE178-' CALCULATIONS'!AQ1711-' CALCULATIONS'!AQ1709-' CALCULATIONS'!AQ1710</f>
        <v>4468495442.5638676</v>
      </c>
      <c r="AG177" s="662">
        <f>AF177+AF178-' CALCULATIONS'!AR1711-' CALCULATIONS'!AR1709-' CALCULATIONS'!AR1710</f>
        <v>7142204286.174365</v>
      </c>
      <c r="AH177" s="662">
        <f>AG177+AG178-' CALCULATIONS'!AS1711-' CALCULATIONS'!AS1709-' CALCULATIONS'!AS1710</f>
        <v>11018292559.936312</v>
      </c>
      <c r="AI177" s="662">
        <f>AH177+AH178-' CALCULATIONS'!AT1711-' CALCULATIONS'!AT1709-' CALCULATIONS'!AT1710</f>
        <v>12040430354.999939</v>
      </c>
      <c r="AJ177" s="662">
        <f>AI177+AI178-' CALCULATIONS'!AU1711-' CALCULATIONS'!AU1709-' CALCULATIONS'!AU1710</f>
        <v>13098585905.436068</v>
      </c>
      <c r="AK177" s="662">
        <f>AJ177+AJ178-' CALCULATIONS'!AV1711-' CALCULATIONS'!AV1709-' CALCULATIONS'!AV1710</f>
        <v>14645314026.254616</v>
      </c>
      <c r="AL177" s="662">
        <f>AK177+AK178-' CALCULATIONS'!AW1711-' CALCULATIONS'!AW1709-' CALCULATIONS'!AW1710</f>
        <v>15867709491.784668</v>
      </c>
      <c r="AM177" s="662">
        <f>AL177+AL178-' CALCULATIONS'!AX1711-' CALCULATIONS'!AX1709-' CALCULATIONS'!AX1710</f>
        <v>18010943925.650574</v>
      </c>
      <c r="AN177" s="662">
        <f>AM177+AM178-' CALCULATIONS'!AY1711-' CALCULATIONS'!AY1709-' CALCULATIONS'!AY1710</f>
        <v>20381191610.13456</v>
      </c>
      <c r="AO177" s="662">
        <f>AN177+AN178-' CALCULATIONS'!AZ1711-' CALCULATIONS'!AZ1709-' CALCULATIONS'!AZ1710</f>
        <v>1107024777.9982824</v>
      </c>
      <c r="AP177" s="662">
        <f>AO177+AO178-' CALCULATIONS'!BA1711-' CALCULATIONS'!BA1709-' CALCULATIONS'!BA1710</f>
        <v>3323873211.4886675</v>
      </c>
      <c r="AQ177" s="662">
        <f>AP177+AP178-' CALCULATIONS'!BB1711-' CALCULATIONS'!BB1709-' CALCULATIONS'!BB1710</f>
        <v>4736253498.3477211</v>
      </c>
      <c r="AR177" s="662">
        <f>AQ177+AQ178-' CALCULATIONS'!BC1711-' CALCULATIONS'!BC1709-' CALCULATIONS'!BC1710</f>
        <v>6997025170.9912119</v>
      </c>
      <c r="AS177" s="662">
        <f>AR177+AR178-' CALCULATIONS'!BD1711-' CALCULATIONS'!BD1709-' CALCULATIONS'!BD1710</f>
        <v>9146244438.7948627</v>
      </c>
      <c r="AT177" s="662">
        <f>AS177+AS178-' CALCULATIONS'!BE1711-' CALCULATIONS'!BE1709-' CALCULATIONS'!BE1710</f>
        <v>11798500223.999891</v>
      </c>
      <c r="AU177" s="662">
        <f>AT177+AT178-' CALCULATIONS'!BF1711-' CALCULATIONS'!BF1709-' CALCULATIONS'!BF1710</f>
        <v>13628665926.864555</v>
      </c>
      <c r="AV177" s="662">
        <f>AU177+AU178-' CALCULATIONS'!BG1711-' CALCULATIONS'!BG1709-' CALCULATIONS'!BG1710</f>
        <v>14933310392.858498</v>
      </c>
      <c r="AW177" s="662">
        <f>AV177+AV178-' CALCULATIONS'!BH1711-' CALCULATIONS'!BH1709-' CALCULATIONS'!BH1710</f>
        <v>15469838470.954222</v>
      </c>
      <c r="AX177" s="662">
        <f>AW177+AW178-' CALCULATIONS'!BI1711-' CALCULATIONS'!BI1709-' CALCULATIONS'!BI1710</f>
        <v>16515205032.784252</v>
      </c>
      <c r="AY177" s="662">
        <f>AX177+AX178-' CALCULATIONS'!BJ1711-' CALCULATIONS'!BJ1709-' CALCULATIONS'!BJ1710</f>
        <v>18156784842.343765</v>
      </c>
      <c r="AZ177" s="662">
        <f>AY177+AY178-' CALCULATIONS'!BK1711-' CALCULATIONS'!BK1709-' CALCULATIONS'!BK1710</f>
        <v>20448341836.63567</v>
      </c>
      <c r="BA177" s="662">
        <f>AZ177+AZ178-' CALCULATIONS'!BL1711-' CALCULATIONS'!BL1709-' CALCULATIONS'!BL1710</f>
        <v>1382494711.2204905</v>
      </c>
      <c r="BB177" s="662">
        <f>BA177+BA178-' CALCULATIONS'!BM1711-' CALCULATIONS'!BM1709-' CALCULATIONS'!BM1710</f>
        <v>3176665394.8408842</v>
      </c>
      <c r="BC177" s="662">
        <f>BB177+BB178-' CALCULATIONS'!BN1711-' CALCULATIONS'!BN1709-' CALCULATIONS'!BN1710</f>
        <v>4918800796.2882061</v>
      </c>
      <c r="BD177" s="662">
        <f>BC177+BC178-' CALCULATIONS'!BO1711-' CALCULATIONS'!BO1709-' CALCULATIONS'!BO1710</f>
        <v>6845221972.4201488</v>
      </c>
      <c r="BE177" s="662">
        <f>BD177+BD178-' CALCULATIONS'!BP1711-' CALCULATIONS'!BP1709-' CALCULATIONS'!BP1710</f>
        <v>9079543441.1805134</v>
      </c>
      <c r="BF177" s="662">
        <f>BE177+BE178-' CALCULATIONS'!BQ1711-' CALCULATIONS'!BQ1709-' CALCULATIONS'!BQ1710</f>
        <v>12061769753.726952</v>
      </c>
      <c r="BG177" s="662">
        <f>BF177+BF178-' CALCULATIONS'!BR1711-' CALCULATIONS'!BR1709-' CALCULATIONS'!BR1710</f>
        <v>14076162681.858944</v>
      </c>
      <c r="BH177" s="662">
        <f>BG177+BG178-' CALCULATIONS'!BS1711-' CALCULATIONS'!BS1709-' CALCULATIONS'!BS1710</f>
        <v>16672407583.781672</v>
      </c>
      <c r="BI177" s="662">
        <f>BH177+BH178-' CALCULATIONS'!BT1711-' CALCULATIONS'!BT1709-' CALCULATIONS'!BT1710</f>
        <v>18983497326.304268</v>
      </c>
      <c r="BJ177" s="662">
        <f>BI177+BI178-' CALCULATIONS'!BU1711-' CALCULATIONS'!BU1709-' CALCULATIONS'!BU1710</f>
        <v>21539213127.193562</v>
      </c>
      <c r="BK177" s="662">
        <f>BJ177+BJ178-' CALCULATIONS'!BV1711-' CALCULATIONS'!BV1709-' CALCULATIONS'!BV1710</f>
        <v>23598915505.289913</v>
      </c>
      <c r="BL177" s="417">
        <f t="shared" si="42"/>
        <v>534641754666.92847</v>
      </c>
    </row>
    <row r="178" spans="1:64" x14ac:dyDescent="0.25">
      <c r="A178" s="173" t="s">
        <v>795</v>
      </c>
      <c r="B178" s="165"/>
      <c r="C178" s="662">
        <v>400000000</v>
      </c>
      <c r="D178" s="662">
        <f>SCI!C311</f>
        <v>516955772.73040289</v>
      </c>
      <c r="E178" s="662">
        <f>SCI!D311</f>
        <v>365757376.04233456</v>
      </c>
      <c r="F178" s="662">
        <f>SCI!E311</f>
        <v>444715695.70089924</v>
      </c>
      <c r="G178" s="662">
        <f>SCI!F311</f>
        <v>274075014.69890243</v>
      </c>
      <c r="H178" s="662">
        <f>SCI!G311</f>
        <v>597068693.39386749</v>
      </c>
      <c r="I178" s="662">
        <f>SCI!H311</f>
        <v>883049442.48910356</v>
      </c>
      <c r="J178" s="662">
        <f>SCI!I311</f>
        <v>763693274.83777368</v>
      </c>
      <c r="K178" s="662">
        <f>SCI!J311</f>
        <v>268340949.97460318</v>
      </c>
      <c r="L178" s="662">
        <f>SCI!K311</f>
        <v>509175349.53770643</v>
      </c>
      <c r="M178" s="662">
        <f>SCI!L311</f>
        <v>603652672.93209147</v>
      </c>
      <c r="N178" s="662">
        <f>SCI!M311</f>
        <v>658103261.6600759</v>
      </c>
      <c r="O178" s="662">
        <f>SCI!N311</f>
        <v>1561615999.3537154</v>
      </c>
      <c r="P178" s="662">
        <f>SCI!O311</f>
        <v>1135676304.3566437</v>
      </c>
      <c r="Q178" s="662">
        <f>SCI!P311</f>
        <v>624856107.3701694</v>
      </c>
      <c r="R178" s="662">
        <f>SCI!Q311</f>
        <v>1010062790.7043607</v>
      </c>
      <c r="S178" s="662">
        <f>SCI!R311</f>
        <v>949663979.79776537</v>
      </c>
      <c r="T178" s="662">
        <f>SCI!S311</f>
        <v>1371636472.8339515</v>
      </c>
      <c r="U178" s="662">
        <f>SCI!T311</f>
        <v>1390171566.3166151</v>
      </c>
      <c r="V178" s="662">
        <f>SCI!U311</f>
        <v>1952544425.5018244</v>
      </c>
      <c r="W178" s="662">
        <f>SCI!V311</f>
        <v>923132665.49657702</v>
      </c>
      <c r="X178" s="662">
        <f>SCI!W311</f>
        <v>1712904652.5592241</v>
      </c>
      <c r="Y178" s="662">
        <f>SCI!X311</f>
        <v>1491561464.7525277</v>
      </c>
      <c r="Z178" s="662">
        <f>SCI!Y311</f>
        <v>1828285658.4328923</v>
      </c>
      <c r="AA178" s="662">
        <f>SCI!Z311</f>
        <v>2582916485.3359427</v>
      </c>
      <c r="AB178" s="662">
        <f>SCI!AA311</f>
        <v>2446505557.9699221</v>
      </c>
      <c r="AC178" s="662">
        <f>SCI!AB311</f>
        <v>531273771.54134876</v>
      </c>
      <c r="AD178" s="662">
        <f>SCI!AC311</f>
        <v>1072738254.5558772</v>
      </c>
      <c r="AE178" s="662">
        <f>SCI!AD311</f>
        <v>417977858.49671793</v>
      </c>
      <c r="AF178" s="662">
        <f>SCI!AE311</f>
        <v>2673708843.6104975</v>
      </c>
      <c r="AG178" s="662">
        <f>SCI!AF311</f>
        <v>3876088273.7619467</v>
      </c>
      <c r="AH178" s="662">
        <f>SCI!AG311</f>
        <v>1022137795.0636265</v>
      </c>
      <c r="AI178" s="662">
        <f>SCI!AH311</f>
        <v>1058155550.4361295</v>
      </c>
      <c r="AJ178" s="662">
        <f>SCI!AI311</f>
        <v>1546728120.8185482</v>
      </c>
      <c r="AK178" s="662">
        <f>SCI!AJ311</f>
        <v>1222395465.5300512</v>
      </c>
      <c r="AL178" s="662">
        <f>SCI!AK311</f>
        <v>2143234433.8659048</v>
      </c>
      <c r="AM178" s="662">
        <f>SCI!AL311</f>
        <v>2370247684.4839869</v>
      </c>
      <c r="AN178" s="662">
        <f>SCI!AM311</f>
        <v>1107024777.998282</v>
      </c>
      <c r="AO178" s="662">
        <f>SCI!AN311</f>
        <v>2216848433.4903851</v>
      </c>
      <c r="AP178" s="662">
        <f>SCI!AO311</f>
        <v>1412380286.8590541</v>
      </c>
      <c r="AQ178" s="662">
        <f>SCI!AP311</f>
        <v>2260771672.6434908</v>
      </c>
      <c r="AR178" s="662">
        <f>SCI!AQ311</f>
        <v>2149219267.8036513</v>
      </c>
      <c r="AS178" s="662">
        <f>SCI!AR311</f>
        <v>2652255785.2050285</v>
      </c>
      <c r="AT178" s="662">
        <f>SCI!AS311</f>
        <v>1830165702.8646638</v>
      </c>
      <c r="AU178" s="662">
        <f>SCI!AT311</f>
        <v>1304644465.993943</v>
      </c>
      <c r="AV178" s="662">
        <f>SCI!AU311</f>
        <v>536528078.09572375</v>
      </c>
      <c r="AW178" s="662">
        <f>SCI!AV311</f>
        <v>1045366561.8300308</v>
      </c>
      <c r="AX178" s="662">
        <f>SCI!AW311</f>
        <v>1641579809.5595143</v>
      </c>
      <c r="AY178" s="662">
        <f>SCI!AX311</f>
        <v>2291556994.2919054</v>
      </c>
      <c r="AZ178" s="662">
        <f>SCI!AY311</f>
        <v>1382494711.2204878</v>
      </c>
      <c r="BA178" s="662">
        <f>SCI!AZ311</f>
        <v>1794170683.6203938</v>
      </c>
      <c r="BB178" s="662">
        <f>SCI!BA311</f>
        <v>1742135401.4473224</v>
      </c>
      <c r="BC178" s="662">
        <f>SCI!BB311</f>
        <v>1926421176.1319423</v>
      </c>
      <c r="BD178" s="662">
        <f>SCI!BC311</f>
        <v>2234321468.7603645</v>
      </c>
      <c r="BE178" s="662">
        <f>SCI!BD311</f>
        <v>2982226312.5464373</v>
      </c>
      <c r="BF178" s="662">
        <f>SCI!BE311</f>
        <v>2014392928.1319916</v>
      </c>
      <c r="BG178" s="662">
        <f>SCI!BF311</f>
        <v>2596244901.9227271</v>
      </c>
      <c r="BH178" s="662">
        <f>SCI!BG311</f>
        <v>2311089742.5225964</v>
      </c>
      <c r="BI178" s="662">
        <f>SCI!BH311</f>
        <v>2555715800.8892946</v>
      </c>
      <c r="BJ178" s="662">
        <f>SCI!BI311</f>
        <v>2059702378.0963523</v>
      </c>
      <c r="BK178" s="662">
        <f>SCI!BJ311</f>
        <v>2589803119.1968908</v>
      </c>
      <c r="BL178" s="417">
        <f t="shared" si="42"/>
        <v>91837868148.067017</v>
      </c>
    </row>
    <row r="179" spans="1:64" x14ac:dyDescent="0.25">
      <c r="A179" s="204"/>
      <c r="B179" s="170"/>
      <c r="C179" s="662"/>
      <c r="D179" s="662"/>
      <c r="E179" s="662"/>
      <c r="F179" s="662"/>
      <c r="G179" s="662"/>
      <c r="H179" s="662"/>
      <c r="I179" s="662"/>
      <c r="J179" s="662"/>
      <c r="K179" s="662"/>
      <c r="L179" s="662"/>
      <c r="M179" s="662"/>
      <c r="N179" s="662"/>
      <c r="O179" s="662"/>
      <c r="P179" s="662"/>
      <c r="Q179" s="662"/>
      <c r="R179" s="662"/>
      <c r="S179" s="662"/>
      <c r="T179" s="662"/>
      <c r="U179" s="662"/>
      <c r="V179" s="662"/>
      <c r="W179" s="662"/>
      <c r="X179" s="662"/>
      <c r="Y179" s="662"/>
      <c r="Z179" s="662"/>
      <c r="AA179" s="662"/>
      <c r="AB179" s="662"/>
      <c r="AC179" s="662"/>
      <c r="AD179" s="662"/>
      <c r="AE179" s="662"/>
      <c r="AF179" s="662"/>
      <c r="AG179" s="662"/>
      <c r="AH179" s="662"/>
      <c r="AI179" s="662"/>
      <c r="AJ179" s="662"/>
      <c r="AK179" s="662"/>
      <c r="AL179" s="662"/>
      <c r="AM179" s="662"/>
      <c r="AN179" s="662"/>
      <c r="AO179" s="662"/>
      <c r="AP179" s="662"/>
      <c r="AQ179" s="662"/>
      <c r="AR179" s="662"/>
      <c r="AS179" s="662"/>
      <c r="AT179" s="662"/>
      <c r="AU179" s="662"/>
      <c r="AV179" s="662"/>
      <c r="AW179" s="662"/>
      <c r="AX179" s="662"/>
      <c r="AY179" s="662"/>
      <c r="AZ179" s="662"/>
      <c r="BA179" s="662"/>
      <c r="BB179" s="662"/>
      <c r="BC179" s="662"/>
      <c r="BD179" s="662"/>
      <c r="BE179" s="662"/>
      <c r="BF179" s="662"/>
      <c r="BG179" s="662"/>
      <c r="BH179" s="662"/>
      <c r="BI179" s="662"/>
      <c r="BJ179" s="662"/>
      <c r="BK179" s="662"/>
      <c r="BL179" s="417">
        <f t="shared" si="42"/>
        <v>0</v>
      </c>
    </row>
    <row r="180" spans="1:64" x14ac:dyDescent="0.25">
      <c r="A180" s="204"/>
      <c r="B180" s="170"/>
      <c r="C180" s="662"/>
      <c r="D180" s="662"/>
      <c r="E180" s="662"/>
      <c r="F180" s="662"/>
      <c r="G180" s="662"/>
      <c r="H180" s="662"/>
      <c r="I180" s="662"/>
      <c r="J180" s="662"/>
      <c r="K180" s="662"/>
      <c r="L180" s="662"/>
      <c r="M180" s="662"/>
      <c r="N180" s="662"/>
      <c r="O180" s="662"/>
      <c r="P180" s="662"/>
      <c r="Q180" s="662"/>
      <c r="R180" s="662"/>
      <c r="S180" s="662"/>
      <c r="T180" s="662"/>
      <c r="U180" s="662"/>
      <c r="V180" s="662"/>
      <c r="W180" s="662"/>
      <c r="X180" s="662"/>
      <c r="Y180" s="662"/>
      <c r="Z180" s="662"/>
      <c r="AA180" s="662"/>
      <c r="AB180" s="662"/>
      <c r="AC180" s="662"/>
      <c r="AD180" s="662"/>
      <c r="AE180" s="662"/>
      <c r="AF180" s="662"/>
      <c r="AG180" s="662"/>
      <c r="AH180" s="662"/>
      <c r="AI180" s="662"/>
      <c r="AJ180" s="662"/>
      <c r="AK180" s="662"/>
      <c r="AL180" s="662"/>
      <c r="AM180" s="662"/>
      <c r="AN180" s="662"/>
      <c r="AO180" s="662"/>
      <c r="AP180" s="662"/>
      <c r="AQ180" s="662"/>
      <c r="AR180" s="662"/>
      <c r="AS180" s="662"/>
      <c r="AT180" s="662"/>
      <c r="AU180" s="662"/>
      <c r="AV180" s="662"/>
      <c r="AW180" s="662"/>
      <c r="AX180" s="662"/>
      <c r="AY180" s="662"/>
      <c r="AZ180" s="662"/>
      <c r="BA180" s="662"/>
      <c r="BB180" s="662"/>
      <c r="BC180" s="662"/>
      <c r="BD180" s="662"/>
      <c r="BE180" s="662"/>
      <c r="BF180" s="662"/>
      <c r="BG180" s="662"/>
      <c r="BH180" s="662"/>
      <c r="BI180" s="662"/>
      <c r="BJ180" s="662"/>
      <c r="BK180" s="662"/>
      <c r="BL180" s="417">
        <f t="shared" si="42"/>
        <v>0</v>
      </c>
    </row>
    <row r="181" spans="1:64" x14ac:dyDescent="0.25">
      <c r="A181" s="206"/>
      <c r="B181" s="624"/>
      <c r="C181" s="662"/>
      <c r="D181" s="662"/>
      <c r="E181" s="662"/>
      <c r="F181" s="662"/>
      <c r="G181" s="662"/>
      <c r="H181" s="662"/>
      <c r="I181" s="662"/>
      <c r="J181" s="662"/>
      <c r="K181" s="662"/>
      <c r="L181" s="662"/>
      <c r="M181" s="662"/>
      <c r="N181" s="662"/>
      <c r="O181" s="662"/>
      <c r="P181" s="662"/>
      <c r="Q181" s="662"/>
      <c r="R181" s="662"/>
      <c r="S181" s="662"/>
      <c r="T181" s="662"/>
      <c r="U181" s="662"/>
      <c r="V181" s="662"/>
      <c r="W181" s="662"/>
      <c r="X181" s="662"/>
      <c r="Y181" s="662"/>
      <c r="Z181" s="662"/>
      <c r="AA181" s="662"/>
      <c r="AB181" s="662"/>
      <c r="AC181" s="662"/>
      <c r="AD181" s="662"/>
      <c r="AE181" s="662"/>
      <c r="AF181" s="662"/>
      <c r="AG181" s="662"/>
      <c r="AH181" s="662"/>
      <c r="AI181" s="662"/>
      <c r="AJ181" s="662"/>
      <c r="AK181" s="662"/>
      <c r="AL181" s="662"/>
      <c r="AM181" s="662"/>
      <c r="AN181" s="662"/>
      <c r="AO181" s="662"/>
      <c r="AP181" s="662"/>
      <c r="AQ181" s="662"/>
      <c r="AR181" s="662"/>
      <c r="AS181" s="662"/>
      <c r="AT181" s="662"/>
      <c r="AU181" s="662"/>
      <c r="AV181" s="662"/>
      <c r="AW181" s="662"/>
      <c r="AX181" s="662"/>
      <c r="AY181" s="662"/>
      <c r="AZ181" s="662"/>
      <c r="BA181" s="662"/>
      <c r="BB181" s="662"/>
      <c r="BC181" s="662"/>
      <c r="BD181" s="662"/>
      <c r="BE181" s="662"/>
      <c r="BF181" s="662"/>
      <c r="BG181" s="662"/>
      <c r="BH181" s="662"/>
      <c r="BI181" s="662"/>
      <c r="BJ181" s="662"/>
      <c r="BK181" s="662"/>
      <c r="BL181" s="417">
        <f t="shared" si="42"/>
        <v>0</v>
      </c>
    </row>
    <row r="182" spans="1:64" x14ac:dyDescent="0.25">
      <c r="A182" s="206"/>
      <c r="B182" s="624"/>
      <c r="C182" s="663"/>
      <c r="D182" s="663"/>
      <c r="E182" s="663"/>
      <c r="F182" s="663"/>
      <c r="G182" s="663"/>
      <c r="H182" s="663"/>
      <c r="I182" s="663"/>
      <c r="J182" s="663"/>
      <c r="K182" s="663"/>
      <c r="L182" s="663"/>
      <c r="M182" s="663"/>
      <c r="N182" s="663"/>
      <c r="O182" s="663"/>
      <c r="P182" s="663"/>
      <c r="Q182" s="663"/>
      <c r="R182" s="663"/>
      <c r="S182" s="663"/>
      <c r="T182" s="663"/>
      <c r="U182" s="663"/>
      <c r="V182" s="663"/>
      <c r="W182" s="663"/>
      <c r="X182" s="663"/>
      <c r="Y182" s="663"/>
      <c r="Z182" s="663"/>
      <c r="AA182" s="663"/>
      <c r="AB182" s="663"/>
      <c r="AC182" s="663"/>
      <c r="AD182" s="663"/>
      <c r="AE182" s="663"/>
      <c r="AF182" s="663"/>
      <c r="AG182" s="663"/>
      <c r="AH182" s="663"/>
      <c r="AI182" s="663"/>
      <c r="AJ182" s="663"/>
      <c r="AK182" s="663"/>
      <c r="AL182" s="663"/>
      <c r="AM182" s="663"/>
      <c r="AN182" s="663"/>
      <c r="AO182" s="663"/>
      <c r="AP182" s="663"/>
      <c r="AQ182" s="663"/>
      <c r="AR182" s="663"/>
      <c r="AS182" s="663"/>
      <c r="AT182" s="663"/>
      <c r="AU182" s="663"/>
      <c r="AV182" s="663"/>
      <c r="AW182" s="663"/>
      <c r="AX182" s="663"/>
      <c r="AY182" s="663"/>
      <c r="AZ182" s="663"/>
      <c r="BA182" s="663"/>
      <c r="BB182" s="663"/>
      <c r="BC182" s="663"/>
      <c r="BD182" s="663"/>
      <c r="BE182" s="663"/>
      <c r="BF182" s="663"/>
      <c r="BG182" s="663"/>
      <c r="BH182" s="663"/>
      <c r="BI182" s="663"/>
      <c r="BJ182" s="663"/>
      <c r="BK182" s="663"/>
      <c r="BL182" s="417">
        <f t="shared" si="42"/>
        <v>0</v>
      </c>
    </row>
    <row r="183" spans="1:64" x14ac:dyDescent="0.25">
      <c r="A183" s="206"/>
      <c r="B183" s="624"/>
      <c r="C183" s="662"/>
      <c r="D183" s="662"/>
      <c r="E183" s="662"/>
      <c r="F183" s="662"/>
      <c r="G183" s="662"/>
      <c r="H183" s="662"/>
      <c r="I183" s="662"/>
      <c r="J183" s="662"/>
      <c r="K183" s="662"/>
      <c r="L183" s="662"/>
      <c r="M183" s="662"/>
      <c r="N183" s="662"/>
      <c r="O183" s="662"/>
      <c r="P183" s="662"/>
      <c r="Q183" s="662"/>
      <c r="R183" s="662"/>
      <c r="S183" s="662"/>
      <c r="T183" s="662"/>
      <c r="U183" s="662"/>
      <c r="V183" s="662"/>
      <c r="W183" s="662"/>
      <c r="X183" s="662"/>
      <c r="Y183" s="662"/>
      <c r="Z183" s="662"/>
      <c r="AA183" s="662"/>
      <c r="AB183" s="662"/>
      <c r="AC183" s="662"/>
      <c r="AD183" s="662"/>
      <c r="AE183" s="662"/>
      <c r="AF183" s="662"/>
      <c r="AG183" s="662"/>
      <c r="AH183" s="662"/>
      <c r="AI183" s="662"/>
      <c r="AJ183" s="662"/>
      <c r="AK183" s="662"/>
      <c r="AL183" s="662"/>
      <c r="AM183" s="662"/>
      <c r="AN183" s="662"/>
      <c r="AO183" s="662"/>
      <c r="AP183" s="662"/>
      <c r="AQ183" s="662"/>
      <c r="AR183" s="662"/>
      <c r="AS183" s="662"/>
      <c r="AT183" s="662"/>
      <c r="AU183" s="662"/>
      <c r="AV183" s="662"/>
      <c r="AW183" s="662"/>
      <c r="AX183" s="662"/>
      <c r="AY183" s="662"/>
      <c r="AZ183" s="662"/>
      <c r="BA183" s="662"/>
      <c r="BB183" s="662"/>
      <c r="BC183" s="662"/>
      <c r="BD183" s="662"/>
      <c r="BE183" s="662"/>
      <c r="BF183" s="662"/>
      <c r="BG183" s="662"/>
      <c r="BH183" s="662"/>
      <c r="BI183" s="662"/>
      <c r="BJ183" s="662"/>
      <c r="BK183" s="662"/>
      <c r="BL183" s="417">
        <f t="shared" si="42"/>
        <v>0</v>
      </c>
    </row>
    <row r="184" spans="1:64" ht="16.5" thickBot="1" x14ac:dyDescent="0.3">
      <c r="A184" s="207"/>
      <c r="B184" s="165"/>
      <c r="C184" s="670"/>
      <c r="D184" s="670"/>
      <c r="E184" s="670"/>
      <c r="F184" s="670"/>
      <c r="G184" s="670"/>
      <c r="H184" s="670"/>
      <c r="I184" s="670"/>
      <c r="J184" s="670"/>
      <c r="K184" s="670"/>
      <c r="L184" s="670"/>
      <c r="M184" s="670"/>
      <c r="N184" s="670"/>
      <c r="O184" s="670"/>
      <c r="P184" s="670"/>
      <c r="Q184" s="670"/>
      <c r="R184" s="670"/>
      <c r="S184" s="670"/>
      <c r="T184" s="670"/>
      <c r="U184" s="670"/>
      <c r="V184" s="670"/>
      <c r="W184" s="670"/>
      <c r="X184" s="670"/>
      <c r="Y184" s="670"/>
      <c r="Z184" s="670"/>
      <c r="AA184" s="670"/>
      <c r="AB184" s="670"/>
      <c r="AC184" s="670"/>
      <c r="AD184" s="670"/>
      <c r="AE184" s="670"/>
      <c r="AF184" s="670"/>
      <c r="AG184" s="670"/>
      <c r="AH184" s="670"/>
      <c r="AI184" s="670"/>
      <c r="AJ184" s="670"/>
      <c r="AK184" s="670"/>
      <c r="AL184" s="670"/>
      <c r="AM184" s="670"/>
      <c r="AN184" s="670"/>
      <c r="AO184" s="670"/>
      <c r="AP184" s="670"/>
      <c r="AQ184" s="670"/>
      <c r="AR184" s="670"/>
      <c r="AS184" s="670"/>
      <c r="AT184" s="670"/>
      <c r="AU184" s="670"/>
      <c r="AV184" s="670"/>
      <c r="AW184" s="670"/>
      <c r="AX184" s="670"/>
      <c r="AY184" s="670"/>
      <c r="AZ184" s="670"/>
      <c r="BA184" s="670"/>
      <c r="BB184" s="670"/>
      <c r="BC184" s="670"/>
      <c r="BD184" s="670"/>
      <c r="BE184" s="670"/>
      <c r="BF184" s="670"/>
      <c r="BG184" s="670"/>
      <c r="BH184" s="670"/>
      <c r="BI184" s="670"/>
      <c r="BJ184" s="670"/>
      <c r="BK184" s="670"/>
      <c r="BL184" s="417">
        <f t="shared" si="42"/>
        <v>0</v>
      </c>
    </row>
    <row r="185" spans="1:64" x14ac:dyDescent="0.25">
      <c r="BL185" s="417">
        <f t="shared" si="42"/>
        <v>0</v>
      </c>
    </row>
    <row r="186" spans="1:64" x14ac:dyDescent="0.25">
      <c r="A186" s="671" t="s">
        <v>335</v>
      </c>
      <c r="B186" s="347"/>
      <c r="C186" s="672">
        <f>(C3-C88-C172)</f>
        <v>0</v>
      </c>
      <c r="D186" s="672">
        <f t="shared" ref="D186:AI186" si="64">ROUND(D3-D88-D172,2)</f>
        <v>0</v>
      </c>
      <c r="E186" s="672">
        <f t="shared" si="64"/>
        <v>0</v>
      </c>
      <c r="F186" s="672">
        <f t="shared" si="64"/>
        <v>0</v>
      </c>
      <c r="G186" s="672">
        <f t="shared" si="64"/>
        <v>0</v>
      </c>
      <c r="H186" s="672">
        <f t="shared" si="64"/>
        <v>0</v>
      </c>
      <c r="I186" s="672">
        <f t="shared" si="64"/>
        <v>0</v>
      </c>
      <c r="J186" s="672">
        <f t="shared" si="64"/>
        <v>0</v>
      </c>
      <c r="K186" s="672">
        <f t="shared" si="64"/>
        <v>0</v>
      </c>
      <c r="L186" s="672">
        <f t="shared" si="64"/>
        <v>0</v>
      </c>
      <c r="M186" s="672">
        <f t="shared" si="64"/>
        <v>0</v>
      </c>
      <c r="N186" s="672">
        <f t="shared" si="64"/>
        <v>0</v>
      </c>
      <c r="O186" s="672">
        <f t="shared" si="64"/>
        <v>0</v>
      </c>
      <c r="P186" s="672">
        <f t="shared" si="64"/>
        <v>0</v>
      </c>
      <c r="Q186" s="672">
        <f t="shared" si="64"/>
        <v>0</v>
      </c>
      <c r="R186" s="672">
        <f t="shared" si="64"/>
        <v>0</v>
      </c>
      <c r="S186" s="672">
        <f t="shared" si="64"/>
        <v>0</v>
      </c>
      <c r="T186" s="672">
        <f t="shared" si="64"/>
        <v>0</v>
      </c>
      <c r="U186" s="672">
        <f t="shared" si="64"/>
        <v>0</v>
      </c>
      <c r="V186" s="672">
        <f t="shared" si="64"/>
        <v>0</v>
      </c>
      <c r="W186" s="672">
        <f t="shared" si="64"/>
        <v>0</v>
      </c>
      <c r="X186" s="672">
        <f t="shared" si="64"/>
        <v>0</v>
      </c>
      <c r="Y186" s="672">
        <f t="shared" si="64"/>
        <v>0</v>
      </c>
      <c r="Z186" s="672">
        <f t="shared" si="64"/>
        <v>0</v>
      </c>
      <c r="AA186" s="672">
        <f t="shared" si="64"/>
        <v>0</v>
      </c>
      <c r="AB186" s="672">
        <f t="shared" si="64"/>
        <v>0</v>
      </c>
      <c r="AC186" s="672">
        <f t="shared" si="64"/>
        <v>0</v>
      </c>
      <c r="AD186" s="672">
        <f t="shared" si="64"/>
        <v>0</v>
      </c>
      <c r="AE186" s="672">
        <f t="shared" si="64"/>
        <v>0</v>
      </c>
      <c r="AF186" s="672">
        <f t="shared" si="64"/>
        <v>0</v>
      </c>
      <c r="AG186" s="672">
        <f t="shared" si="64"/>
        <v>0</v>
      </c>
      <c r="AH186" s="672">
        <f t="shared" si="64"/>
        <v>0</v>
      </c>
      <c r="AI186" s="672">
        <f t="shared" si="64"/>
        <v>0</v>
      </c>
      <c r="AJ186" s="672">
        <f t="shared" ref="AJ186:BK186" si="65">ROUND(AJ3-AJ88-AJ172,2)</f>
        <v>0</v>
      </c>
      <c r="AK186" s="672">
        <f t="shared" si="65"/>
        <v>0</v>
      </c>
      <c r="AL186" s="672">
        <f t="shared" si="65"/>
        <v>0</v>
      </c>
      <c r="AM186" s="672">
        <f t="shared" si="65"/>
        <v>0</v>
      </c>
      <c r="AN186" s="672">
        <f t="shared" si="65"/>
        <v>0</v>
      </c>
      <c r="AO186" s="672">
        <f t="shared" si="65"/>
        <v>0</v>
      </c>
      <c r="AP186" s="672">
        <f t="shared" si="65"/>
        <v>0</v>
      </c>
      <c r="AQ186" s="672">
        <f t="shared" si="65"/>
        <v>0</v>
      </c>
      <c r="AR186" s="672">
        <f t="shared" si="65"/>
        <v>0</v>
      </c>
      <c r="AS186" s="672">
        <f t="shared" si="65"/>
        <v>0</v>
      </c>
      <c r="AT186" s="672">
        <f t="shared" si="65"/>
        <v>0</v>
      </c>
      <c r="AU186" s="672">
        <f t="shared" si="65"/>
        <v>0</v>
      </c>
      <c r="AV186" s="672">
        <f t="shared" si="65"/>
        <v>0</v>
      </c>
      <c r="AW186" s="672">
        <f t="shared" si="65"/>
        <v>0</v>
      </c>
      <c r="AX186" s="672">
        <f t="shared" si="65"/>
        <v>0</v>
      </c>
      <c r="AY186" s="672">
        <f t="shared" si="65"/>
        <v>0</v>
      </c>
      <c r="AZ186" s="672">
        <f t="shared" si="65"/>
        <v>0</v>
      </c>
      <c r="BA186" s="672">
        <f t="shared" si="65"/>
        <v>0</v>
      </c>
      <c r="BB186" s="672">
        <f t="shared" si="65"/>
        <v>0</v>
      </c>
      <c r="BC186" s="672">
        <f t="shared" si="65"/>
        <v>0</v>
      </c>
      <c r="BD186" s="672">
        <f t="shared" si="65"/>
        <v>0</v>
      </c>
      <c r="BE186" s="672">
        <f t="shared" si="65"/>
        <v>0</v>
      </c>
      <c r="BF186" s="672">
        <f t="shared" si="65"/>
        <v>0</v>
      </c>
      <c r="BG186" s="672">
        <f t="shared" si="65"/>
        <v>0</v>
      </c>
      <c r="BH186" s="672">
        <f t="shared" si="65"/>
        <v>0</v>
      </c>
      <c r="BI186" s="672">
        <f t="shared" si="65"/>
        <v>0</v>
      </c>
      <c r="BJ186" s="672">
        <f t="shared" si="65"/>
        <v>0</v>
      </c>
      <c r="BK186" s="672">
        <f t="shared" si="65"/>
        <v>0</v>
      </c>
      <c r="BL186" s="417">
        <f t="shared" si="42"/>
        <v>0</v>
      </c>
    </row>
  </sheetData>
  <conditionalFormatting sqref="C2:BK2">
    <cfRule type="cellIs" dxfId="2" priority="1" operator="equal">
      <formula>"INCORRECTO"</formula>
    </cfRule>
    <cfRule type="cellIs" dxfId="1" priority="2" operator="equal">
      <formula>"INCORRECTO"</formula>
    </cfRule>
    <cfRule type="cellIs" dxfId="0" priority="3" operator="equal">
      <formula>"CORRECTO"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538022"/>
  </sheetPr>
  <dimension ref="A1:BK13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RowHeight="15" x14ac:dyDescent="0.25"/>
  <cols>
    <col min="1" max="1" width="60.5703125" bestFit="1" customWidth="1"/>
    <col min="2" max="2" width="16.42578125" bestFit="1" customWidth="1"/>
    <col min="3" max="4" width="18.140625" bestFit="1" customWidth="1"/>
    <col min="5" max="11" width="17.140625" bestFit="1" customWidth="1"/>
    <col min="12" max="14" width="16.42578125" bestFit="1" customWidth="1"/>
    <col min="15" max="15" width="18.140625" bestFit="1" customWidth="1"/>
    <col min="16" max="19" width="17.140625" bestFit="1" customWidth="1"/>
    <col min="20" max="21" width="16.42578125" bestFit="1" customWidth="1"/>
    <col min="22" max="22" width="17.140625" bestFit="1" customWidth="1"/>
    <col min="23" max="23" width="16.42578125" bestFit="1" customWidth="1"/>
    <col min="24" max="62" width="17.42578125" bestFit="1" customWidth="1"/>
    <col min="63" max="63" width="20" bestFit="1" customWidth="1"/>
  </cols>
  <sheetData>
    <row r="1" spans="1:63" ht="15.75" x14ac:dyDescent="0.25">
      <c r="A1" s="637" t="s">
        <v>884</v>
      </c>
      <c r="C1" s="55">
        <v>43466</v>
      </c>
      <c r="D1" s="55">
        <v>43497</v>
      </c>
      <c r="E1" s="55">
        <v>43525</v>
      </c>
      <c r="F1" s="55">
        <v>43556</v>
      </c>
      <c r="G1" s="55">
        <v>43586</v>
      </c>
      <c r="H1" s="55">
        <v>43617</v>
      </c>
      <c r="I1" s="55">
        <v>43647</v>
      </c>
      <c r="J1" s="55">
        <v>43678</v>
      </c>
      <c r="K1" s="55">
        <v>43709</v>
      </c>
      <c r="L1" s="55">
        <v>43739</v>
      </c>
      <c r="M1" s="55">
        <v>43770</v>
      </c>
      <c r="N1" s="55">
        <v>43800</v>
      </c>
      <c r="O1" s="56">
        <v>43831</v>
      </c>
      <c r="P1" s="56">
        <v>43862</v>
      </c>
      <c r="Q1" s="56">
        <v>43891</v>
      </c>
      <c r="R1" s="56">
        <v>43922</v>
      </c>
      <c r="S1" s="56">
        <v>43952</v>
      </c>
      <c r="T1" s="56">
        <v>43983</v>
      </c>
      <c r="U1" s="56">
        <v>44013</v>
      </c>
      <c r="V1" s="56">
        <v>44044</v>
      </c>
      <c r="W1" s="56">
        <v>44075</v>
      </c>
      <c r="X1" s="56">
        <v>44105</v>
      </c>
      <c r="Y1" s="56">
        <v>44136</v>
      </c>
      <c r="Z1" s="56">
        <v>44166</v>
      </c>
      <c r="AA1" s="57">
        <v>44197</v>
      </c>
      <c r="AB1" s="57">
        <v>44228</v>
      </c>
      <c r="AC1" s="57">
        <v>44256</v>
      </c>
      <c r="AD1" s="57">
        <v>44287</v>
      </c>
      <c r="AE1" s="57">
        <v>44317</v>
      </c>
      <c r="AF1" s="57">
        <v>44348</v>
      </c>
      <c r="AG1" s="57">
        <v>44378</v>
      </c>
      <c r="AH1" s="57">
        <v>44409</v>
      </c>
      <c r="AI1" s="57">
        <v>44440</v>
      </c>
      <c r="AJ1" s="57">
        <v>44470</v>
      </c>
      <c r="AK1" s="57">
        <v>44501</v>
      </c>
      <c r="AL1" s="57">
        <v>44531</v>
      </c>
      <c r="AM1" s="69">
        <v>44562</v>
      </c>
      <c r="AN1" s="69">
        <v>44593</v>
      </c>
      <c r="AO1" s="69">
        <v>44621</v>
      </c>
      <c r="AP1" s="69">
        <v>44652</v>
      </c>
      <c r="AQ1" s="69">
        <v>44682</v>
      </c>
      <c r="AR1" s="69">
        <v>44713</v>
      </c>
      <c r="AS1" s="69">
        <v>44743</v>
      </c>
      <c r="AT1" s="69">
        <v>44774</v>
      </c>
      <c r="AU1" s="69">
        <v>44805</v>
      </c>
      <c r="AV1" s="69">
        <v>44835</v>
      </c>
      <c r="AW1" s="69">
        <v>44866</v>
      </c>
      <c r="AX1" s="69">
        <v>44896</v>
      </c>
      <c r="AY1" s="58">
        <v>44927</v>
      </c>
      <c r="AZ1" s="58">
        <v>44958</v>
      </c>
      <c r="BA1" s="58">
        <v>44986</v>
      </c>
      <c r="BB1" s="58">
        <v>45017</v>
      </c>
      <c r="BC1" s="58">
        <v>45047</v>
      </c>
      <c r="BD1" s="58">
        <v>45078</v>
      </c>
      <c r="BE1" s="58">
        <v>45108</v>
      </c>
      <c r="BF1" s="58">
        <v>45139</v>
      </c>
      <c r="BG1" s="58">
        <v>45170</v>
      </c>
      <c r="BH1" s="58">
        <v>45200</v>
      </c>
      <c r="BI1" s="58">
        <v>45231</v>
      </c>
      <c r="BJ1" s="58">
        <v>45261</v>
      </c>
      <c r="BK1" s="59" t="s">
        <v>236</v>
      </c>
    </row>
    <row r="2" spans="1:63" ht="15.75" x14ac:dyDescent="0.25">
      <c r="A2" s="622"/>
    </row>
    <row r="3" spans="1:63" ht="15.75" x14ac:dyDescent="0.25">
      <c r="A3" s="638" t="s">
        <v>773</v>
      </c>
      <c r="C3" s="83">
        <f>C4-C16-C23-C24-C46-C55-C56-C57+C54-C48-C47-C58</f>
        <v>-5644166.1890566349</v>
      </c>
      <c r="D3" s="83">
        <f t="shared" ref="D3:BJ3" si="0">D4-D16-D23-D24-D46-D55-D56-D57+D54-D48-D47-D58</f>
        <v>1125914036.0727017</v>
      </c>
      <c r="E3" s="83">
        <f t="shared" si="0"/>
        <v>1482413449.8192744</v>
      </c>
      <c r="F3" s="83">
        <f t="shared" si="0"/>
        <v>2461588302.8764329</v>
      </c>
      <c r="G3" s="83">
        <f t="shared" si="0"/>
        <v>750914229.85424757</v>
      </c>
      <c r="H3" s="83">
        <f t="shared" si="0"/>
        <v>815189631.74222612</v>
      </c>
      <c r="I3" s="83">
        <f t="shared" si="0"/>
        <v>-10998064.783972293</v>
      </c>
      <c r="J3" s="83">
        <f t="shared" si="0"/>
        <v>3137429875.4638782</v>
      </c>
      <c r="K3" s="83">
        <f t="shared" si="0"/>
        <v>2077281101.0020914</v>
      </c>
      <c r="L3" s="83">
        <f t="shared" si="0"/>
        <v>2195054092.3292871</v>
      </c>
      <c r="M3" s="83">
        <f t="shared" si="0"/>
        <v>665598398.99931836</v>
      </c>
      <c r="N3" s="83">
        <f t="shared" si="0"/>
        <v>892632760.30573487</v>
      </c>
      <c r="O3" s="83">
        <f t="shared" si="0"/>
        <v>290911852.07296556</v>
      </c>
      <c r="P3" s="83">
        <f t="shared" si="0"/>
        <v>2737913931.2603941</v>
      </c>
      <c r="Q3" s="83">
        <f t="shared" si="0"/>
        <v>2371665625.0909042</v>
      </c>
      <c r="R3" s="83">
        <f t="shared" si="0"/>
        <v>3427204459.884419</v>
      </c>
      <c r="S3" s="83">
        <f t="shared" si="0"/>
        <v>1909955218.3048301</v>
      </c>
      <c r="T3" s="83">
        <f t="shared" si="0"/>
        <v>2202460548.8006392</v>
      </c>
      <c r="U3" s="83">
        <f t="shared" si="0"/>
        <v>706361459.51277566</v>
      </c>
      <c r="V3" s="83">
        <f t="shared" si="0"/>
        <v>3414584002.564754</v>
      </c>
      <c r="W3" s="83">
        <f t="shared" si="0"/>
        <v>2655963751.5209103</v>
      </c>
      <c r="X3" s="83">
        <f t="shared" si="0"/>
        <v>3771568898.0313048</v>
      </c>
      <c r="Y3" s="83">
        <f t="shared" si="0"/>
        <v>2065826643.6089795</v>
      </c>
      <c r="Z3" s="83">
        <f t="shared" si="0"/>
        <v>2184871399.8252492</v>
      </c>
      <c r="AA3" s="83">
        <f t="shared" si="0"/>
        <v>2664404967.6772809</v>
      </c>
      <c r="AB3" s="83">
        <f t="shared" si="0"/>
        <v>2315010323.2175694</v>
      </c>
      <c r="AC3" s="83">
        <f t="shared" si="0"/>
        <v>4408758745.5736599</v>
      </c>
      <c r="AD3" s="83">
        <f t="shared" si="0"/>
        <v>4802254104.120759</v>
      </c>
      <c r="AE3" s="83">
        <f t="shared" si="0"/>
        <v>2452547251.2819228</v>
      </c>
      <c r="AF3" s="83">
        <f t="shared" si="0"/>
        <v>2719847473.9376025</v>
      </c>
      <c r="AG3" s="83">
        <f t="shared" si="0"/>
        <v>1010461084.8949612</v>
      </c>
      <c r="AH3" s="83">
        <f t="shared" si="0"/>
        <v>5600015309.5547295</v>
      </c>
      <c r="AI3" s="83">
        <f t="shared" si="0"/>
        <v>2286036064.3480773</v>
      </c>
      <c r="AJ3" s="83">
        <f t="shared" si="0"/>
        <v>3774738105.4899526</v>
      </c>
      <c r="AK3" s="83">
        <f t="shared" si="0"/>
        <v>2872200955.5370054</v>
      </c>
      <c r="AL3" s="83">
        <f t="shared" si="0"/>
        <v>3404975601.0810452</v>
      </c>
      <c r="AM3" s="83">
        <f t="shared" si="0"/>
        <v>1409435362.1399436</v>
      </c>
      <c r="AN3" s="83">
        <f t="shared" si="0"/>
        <v>2266383092.518404</v>
      </c>
      <c r="AO3" s="83">
        <f t="shared" si="0"/>
        <v>-1605225065.6648922</v>
      </c>
      <c r="AP3" s="83">
        <f t="shared" si="0"/>
        <v>4240806941.6716509</v>
      </c>
      <c r="AQ3" s="83">
        <f t="shared" si="0"/>
        <v>3162320523.6464691</v>
      </c>
      <c r="AR3" s="83">
        <f t="shared" si="0"/>
        <v>3176156896.1443992</v>
      </c>
      <c r="AS3" s="83">
        <f t="shared" si="0"/>
        <v>-530381174.10830885</v>
      </c>
      <c r="AT3" s="83">
        <f t="shared" si="0"/>
        <v>4948338436.4941931</v>
      </c>
      <c r="AU3" s="83">
        <f t="shared" si="0"/>
        <v>2356974351.0859022</v>
      </c>
      <c r="AV3" s="83">
        <f t="shared" si="0"/>
        <v>4974448337.9960222</v>
      </c>
      <c r="AW3" s="83">
        <f t="shared" si="0"/>
        <v>2396435816.1353917</v>
      </c>
      <c r="AX3" s="83">
        <f t="shared" si="0"/>
        <v>2571102510.255939</v>
      </c>
      <c r="AY3" s="83">
        <f t="shared" si="0"/>
        <v>1890845151.9007542</v>
      </c>
      <c r="AZ3" s="83">
        <f t="shared" si="0"/>
        <v>1536563546.5457757</v>
      </c>
      <c r="BA3" s="83">
        <f t="shared" si="0"/>
        <v>2399810540.2267952</v>
      </c>
      <c r="BB3" s="83">
        <f t="shared" si="0"/>
        <v>4755105723.2156</v>
      </c>
      <c r="BC3" s="83">
        <f t="shared" si="0"/>
        <v>2434538762.7314086</v>
      </c>
      <c r="BD3" s="83">
        <f t="shared" si="0"/>
        <v>3080596376.3393469</v>
      </c>
      <c r="BE3" s="83">
        <f t="shared" si="0"/>
        <v>-1247842944.9702311</v>
      </c>
      <c r="BF3" s="83">
        <f t="shared" si="0"/>
        <v>4963511686.5871468</v>
      </c>
      <c r="BG3" s="83">
        <f t="shared" si="0"/>
        <v>1446420393.8346238</v>
      </c>
      <c r="BH3" s="83">
        <f t="shared" si="0"/>
        <v>5578791635.6717243</v>
      </c>
      <c r="BI3" s="83">
        <f t="shared" si="0"/>
        <v>2773390940.4263597</v>
      </c>
      <c r="BJ3" s="83">
        <f t="shared" si="0"/>
        <v>3503530824.044364</v>
      </c>
      <c r="BK3" s="631">
        <f>SUM(C3:BJ3)</f>
        <v>144119970089.55362</v>
      </c>
    </row>
    <row r="4" spans="1:63" ht="15.75" x14ac:dyDescent="0.25">
      <c r="A4" s="165" t="s">
        <v>885</v>
      </c>
      <c r="C4" s="83">
        <f>C5+C9</f>
        <v>2955310729.490489</v>
      </c>
      <c r="D4" s="83">
        <f t="shared" ref="D4:BJ4" si="1">D5+D9</f>
        <v>3300726240.0135398</v>
      </c>
      <c r="E4" s="83">
        <f t="shared" si="1"/>
        <v>4071287503.9395571</v>
      </c>
      <c r="F4" s="83">
        <f t="shared" si="1"/>
        <v>3995757947.4471836</v>
      </c>
      <c r="G4" s="83">
        <f t="shared" si="1"/>
        <v>3118414720.0895047</v>
      </c>
      <c r="H4" s="83">
        <f t="shared" si="1"/>
        <v>3190939823.9159002</v>
      </c>
      <c r="I4" s="83">
        <f t="shared" si="1"/>
        <v>3446111034.9979978</v>
      </c>
      <c r="J4" s="83">
        <f t="shared" si="1"/>
        <v>4453903878.2155809</v>
      </c>
      <c r="K4" s="83">
        <f t="shared" si="1"/>
        <v>4704699538.839386</v>
      </c>
      <c r="L4" s="83">
        <f t="shared" si="1"/>
        <v>4188366811.7425756</v>
      </c>
      <c r="M4" s="83">
        <f t="shared" si="1"/>
        <v>3608963468.0179701</v>
      </c>
      <c r="N4" s="83">
        <f t="shared" si="1"/>
        <v>4016227564.6822271</v>
      </c>
      <c r="O4" s="83">
        <f t="shared" si="1"/>
        <v>4749139657.3184166</v>
      </c>
      <c r="P4" s="83">
        <f t="shared" si="1"/>
        <v>6261064788.2811422</v>
      </c>
      <c r="Q4" s="83">
        <f t="shared" si="1"/>
        <v>5861294963.6590309</v>
      </c>
      <c r="R4" s="83">
        <f t="shared" si="1"/>
        <v>5274488992.1270742</v>
      </c>
      <c r="S4" s="83">
        <f t="shared" si="1"/>
        <v>4632217148.3858223</v>
      </c>
      <c r="T4" s="83">
        <f t="shared" si="1"/>
        <v>5031851345.4120197</v>
      </c>
      <c r="U4" s="83">
        <f t="shared" si="1"/>
        <v>5313952984.2767515</v>
      </c>
      <c r="V4" s="83">
        <f t="shared" si="1"/>
        <v>5936324014.8744678</v>
      </c>
      <c r="W4" s="83">
        <f t="shared" si="1"/>
        <v>6471850654.3700132</v>
      </c>
      <c r="X4" s="83">
        <f t="shared" si="1"/>
        <v>6188075091.473793</v>
      </c>
      <c r="Y4" s="83">
        <f t="shared" si="1"/>
        <v>5703044032.28162</v>
      </c>
      <c r="Z4" s="83">
        <f t="shared" si="1"/>
        <v>6095396559.5257015</v>
      </c>
      <c r="AA4" s="83">
        <f t="shared" si="1"/>
        <v>7696669872.266346</v>
      </c>
      <c r="AB4" s="83">
        <f t="shared" si="1"/>
        <v>7394098066.8990707</v>
      </c>
      <c r="AC4" s="83">
        <f t="shared" si="1"/>
        <v>9774371204.8041973</v>
      </c>
      <c r="AD4" s="83">
        <f t="shared" si="1"/>
        <v>7166369790.4355221</v>
      </c>
      <c r="AE4" s="83">
        <f t="shared" si="1"/>
        <v>6005286012.4259958</v>
      </c>
      <c r="AF4" s="83">
        <f t="shared" si="1"/>
        <v>6378523447.4659405</v>
      </c>
      <c r="AG4" s="83">
        <f t="shared" si="1"/>
        <v>7389000782.5586262</v>
      </c>
      <c r="AH4" s="83">
        <f t="shared" si="1"/>
        <v>8489001599.984374</v>
      </c>
      <c r="AI4" s="83">
        <f t="shared" si="1"/>
        <v>8009839477.7902412</v>
      </c>
      <c r="AJ4" s="83">
        <f t="shared" si="1"/>
        <v>6619193335.5229416</v>
      </c>
      <c r="AK4" s="83">
        <f t="shared" si="1"/>
        <v>7024090421.514924</v>
      </c>
      <c r="AL4" s="83">
        <f t="shared" si="1"/>
        <v>7782431233.8359194</v>
      </c>
      <c r="AM4" s="83">
        <f t="shared" si="1"/>
        <v>6621627046.1314068</v>
      </c>
      <c r="AN4" s="83">
        <f t="shared" si="1"/>
        <v>8092832075.9835062</v>
      </c>
      <c r="AO4" s="83">
        <f t="shared" si="1"/>
        <v>4557192416.3887749</v>
      </c>
      <c r="AP4" s="83">
        <f t="shared" si="1"/>
        <v>6686960602.7373285</v>
      </c>
      <c r="AQ4" s="83">
        <f t="shared" si="1"/>
        <v>6534500108.9964485</v>
      </c>
      <c r="AR4" s="83">
        <f t="shared" si="1"/>
        <v>6851466673.5071917</v>
      </c>
      <c r="AS4" s="83">
        <f t="shared" si="1"/>
        <v>7023726204.0109291</v>
      </c>
      <c r="AT4" s="83">
        <f t="shared" si="1"/>
        <v>8185417785.0129251</v>
      </c>
      <c r="AU4" s="83">
        <f t="shared" si="1"/>
        <v>8731103834.6395893</v>
      </c>
      <c r="AV4" s="83">
        <f t="shared" si="1"/>
        <v>7868074457.3464165</v>
      </c>
      <c r="AW4" s="83">
        <f t="shared" si="1"/>
        <v>6593292400.9756584</v>
      </c>
      <c r="AX4" s="83">
        <f t="shared" si="1"/>
        <v>6930191414.6272049</v>
      </c>
      <c r="AY4" s="83">
        <f t="shared" si="1"/>
        <v>7828915923.1689329</v>
      </c>
      <c r="AZ4" s="83">
        <f t="shared" si="1"/>
        <v>8089543087.5708361</v>
      </c>
      <c r="BA4" s="83">
        <f t="shared" si="1"/>
        <v>9177458996.2468624</v>
      </c>
      <c r="BB4" s="83">
        <f t="shared" si="1"/>
        <v>7365478179.5728626</v>
      </c>
      <c r="BC4" s="83">
        <f t="shared" si="1"/>
        <v>6292931242.0784187</v>
      </c>
      <c r="BD4" s="83">
        <f t="shared" si="1"/>
        <v>7146207290.6238289</v>
      </c>
      <c r="BE4" s="83">
        <f t="shared" si="1"/>
        <v>6798500676.1709795</v>
      </c>
      <c r="BF4" s="83">
        <f t="shared" si="1"/>
        <v>8293033918.0611715</v>
      </c>
      <c r="BG4" s="83">
        <f t="shared" si="1"/>
        <v>8646782711.3310738</v>
      </c>
      <c r="BH4" s="83">
        <f t="shared" si="1"/>
        <v>8898505897.3362293</v>
      </c>
      <c r="BI4" s="83">
        <f t="shared" si="1"/>
        <v>7457636679.1236362</v>
      </c>
      <c r="BJ4" s="83">
        <f t="shared" si="1"/>
        <v>8637005225.1861496</v>
      </c>
      <c r="BK4" s="631">
        <f t="shared" ref="BK4:BK131" si="2">SUM(C4:BJ4)</f>
        <v>381606669585.71033</v>
      </c>
    </row>
    <row r="5" spans="1:63" ht="15.75" x14ac:dyDescent="0.25">
      <c r="A5" s="652" t="s">
        <v>845</v>
      </c>
      <c r="C5" s="83">
        <f>C6+C7+C8</f>
        <v>2452635482.450489</v>
      </c>
      <c r="D5" s="83">
        <f t="shared" ref="D5:BJ5" si="3">D6+D7+D8</f>
        <v>2645746041.3543396</v>
      </c>
      <c r="E5" s="83">
        <f t="shared" si="3"/>
        <v>3332529108.8595572</v>
      </c>
      <c r="F5" s="83">
        <f t="shared" si="3"/>
        <v>3167146259.3031836</v>
      </c>
      <c r="G5" s="83">
        <f t="shared" si="3"/>
        <v>2657605670.5679045</v>
      </c>
      <c r="H5" s="83">
        <f t="shared" si="3"/>
        <v>2769412619.8966999</v>
      </c>
      <c r="I5" s="83">
        <f t="shared" si="3"/>
        <v>2935475352.3163977</v>
      </c>
      <c r="J5" s="83">
        <f t="shared" si="3"/>
        <v>3883632344.0251808</v>
      </c>
      <c r="K5" s="83">
        <f t="shared" si="3"/>
        <v>4066827602.4969864</v>
      </c>
      <c r="L5" s="83">
        <f t="shared" si="3"/>
        <v>3578471916.8449755</v>
      </c>
      <c r="M5" s="83">
        <f t="shared" si="3"/>
        <v>3035027037.1027699</v>
      </c>
      <c r="N5" s="83">
        <f t="shared" si="3"/>
        <v>3506135169.2614269</v>
      </c>
      <c r="O5" s="83">
        <f t="shared" si="3"/>
        <v>3915633344.6912165</v>
      </c>
      <c r="P5" s="83">
        <f t="shared" si="3"/>
        <v>4837860448.2843418</v>
      </c>
      <c r="Q5" s="83">
        <f t="shared" si="3"/>
        <v>4585450383.3106308</v>
      </c>
      <c r="R5" s="83">
        <f t="shared" si="3"/>
        <v>3456287154.142498</v>
      </c>
      <c r="S5" s="83">
        <f t="shared" si="3"/>
        <v>2918859057.8118539</v>
      </c>
      <c r="T5" s="83">
        <f t="shared" si="3"/>
        <v>3185725585.4863877</v>
      </c>
      <c r="U5" s="83">
        <f t="shared" si="3"/>
        <v>3337225720.8078237</v>
      </c>
      <c r="V5" s="83">
        <f t="shared" si="3"/>
        <v>4133740668.2296515</v>
      </c>
      <c r="W5" s="83">
        <f t="shared" si="3"/>
        <v>4345268638.401309</v>
      </c>
      <c r="X5" s="83">
        <f t="shared" si="3"/>
        <v>3982007684.7350016</v>
      </c>
      <c r="Y5" s="83">
        <f t="shared" si="3"/>
        <v>3368254372.6010122</v>
      </c>
      <c r="Z5" s="83">
        <f t="shared" si="3"/>
        <v>3939439658.1085739</v>
      </c>
      <c r="AA5" s="83">
        <f t="shared" si="3"/>
        <v>5219072135.3164253</v>
      </c>
      <c r="AB5" s="83">
        <f t="shared" si="3"/>
        <v>4940213516.1351147</v>
      </c>
      <c r="AC5" s="83">
        <f t="shared" si="3"/>
        <v>6729510050.4133072</v>
      </c>
      <c r="AD5" s="83">
        <f t="shared" si="3"/>
        <v>3273509690.6257315</v>
      </c>
      <c r="AE5" s="83">
        <f t="shared" si="3"/>
        <v>3611512856.0160284</v>
      </c>
      <c r="AF5" s="83">
        <f t="shared" si="3"/>
        <v>3705323069.6728158</v>
      </c>
      <c r="AG5" s="83">
        <f t="shared" si="3"/>
        <v>4486736010.8519211</v>
      </c>
      <c r="AH5" s="83">
        <f t="shared" si="3"/>
        <v>4729675024.9813156</v>
      </c>
      <c r="AI5" s="83">
        <f t="shared" si="3"/>
        <v>4664752911.1617136</v>
      </c>
      <c r="AJ5" s="83">
        <f t="shared" si="3"/>
        <v>3806286201.8131971</v>
      </c>
      <c r="AK5" s="83">
        <f t="shared" si="3"/>
        <v>4233708853.2142725</v>
      </c>
      <c r="AL5" s="83">
        <f t="shared" si="3"/>
        <v>4939431896.8957939</v>
      </c>
      <c r="AM5" s="83">
        <f t="shared" si="3"/>
        <v>3674821897.6560454</v>
      </c>
      <c r="AN5" s="83">
        <f t="shared" si="3"/>
        <v>4680493033.4773273</v>
      </c>
      <c r="AO5" s="83">
        <f t="shared" si="3"/>
        <v>1773898155.2192807</v>
      </c>
      <c r="AP5" s="83">
        <f t="shared" si="3"/>
        <v>4223900805.9373922</v>
      </c>
      <c r="AQ5" s="83">
        <f t="shared" si="3"/>
        <v>3348892945.4714575</v>
      </c>
      <c r="AR5" s="83">
        <f t="shared" si="3"/>
        <v>3501213246.6221647</v>
      </c>
      <c r="AS5" s="83">
        <f t="shared" si="3"/>
        <v>3385962914.96947</v>
      </c>
      <c r="AT5" s="83">
        <f t="shared" si="3"/>
        <v>4671987115.026535</v>
      </c>
      <c r="AU5" s="83">
        <f t="shared" si="3"/>
        <v>5232854850.2259197</v>
      </c>
      <c r="AV5" s="83">
        <f t="shared" si="3"/>
        <v>4793769949.9821987</v>
      </c>
      <c r="AW5" s="83">
        <f t="shared" si="3"/>
        <v>3689737295.9441614</v>
      </c>
      <c r="AX5" s="83">
        <f t="shared" si="3"/>
        <v>4258893477.202569</v>
      </c>
      <c r="AY5" s="83">
        <f t="shared" si="3"/>
        <v>5176726065.2179203</v>
      </c>
      <c r="AZ5" s="83">
        <f t="shared" si="3"/>
        <v>5467654150.60009</v>
      </c>
      <c r="BA5" s="83">
        <f t="shared" si="3"/>
        <v>6027264565.338665</v>
      </c>
      <c r="BB5" s="83">
        <f t="shared" si="3"/>
        <v>4381658674.1478853</v>
      </c>
      <c r="BC5" s="83">
        <f t="shared" si="3"/>
        <v>3651143766.7409649</v>
      </c>
      <c r="BD5" s="83">
        <f t="shared" si="3"/>
        <v>4018991075.5480227</v>
      </c>
      <c r="BE5" s="83">
        <f t="shared" si="3"/>
        <v>3708559744.2304516</v>
      </c>
      <c r="BF5" s="83">
        <f t="shared" si="3"/>
        <v>4699409568.8990164</v>
      </c>
      <c r="BG5" s="83">
        <f t="shared" si="3"/>
        <v>5362375872.1475563</v>
      </c>
      <c r="BH5" s="83">
        <f t="shared" si="3"/>
        <v>5126363348.7224379</v>
      </c>
      <c r="BI5" s="83">
        <f t="shared" si="3"/>
        <v>3992578585.3319941</v>
      </c>
      <c r="BJ5" s="83">
        <f t="shared" si="3"/>
        <v>4872458669.676115</v>
      </c>
      <c r="BK5" s="631">
        <f t="shared" si="2"/>
        <v>242097739312.5235</v>
      </c>
    </row>
    <row r="6" spans="1:63" ht="15.75" x14ac:dyDescent="0.25">
      <c r="A6" s="169" t="s">
        <v>51</v>
      </c>
      <c r="C6" s="83">
        <f>' CALCULATIONS'!O43+' CALCULATIONS'!O110+' CALCULATIONS'!O177+' CALCULATIONS'!O244</f>
        <v>1087646063.1896243</v>
      </c>
      <c r="D6" s="83">
        <f>' CALCULATIONS'!P43+' CALCULATIONS'!P110+' CALCULATIONS'!P177+' CALCULATIONS'!P244</f>
        <v>1431103966.8239093</v>
      </c>
      <c r="E6" s="83">
        <f>' CALCULATIONS'!Q43+' CALCULATIONS'!Q110+' CALCULATIONS'!Q177+' CALCULATIONS'!Q244</f>
        <v>1772091020.7907152</v>
      </c>
      <c r="F6" s="83">
        <f>' CALCULATIONS'!R43+' CALCULATIONS'!R110+' CALCULATIONS'!R177+' CALCULATIONS'!R244</f>
        <v>1456455397.0174322</v>
      </c>
      <c r="G6" s="83">
        <f>' CALCULATIONS'!S43+' CALCULATIONS'!S110+' CALCULATIONS'!S177+' CALCULATIONS'!S244</f>
        <v>1139723713.1256318</v>
      </c>
      <c r="H6" s="83">
        <f>' CALCULATIONS'!T43+' CALCULATIONS'!T110+' CALCULATIONS'!T177+' CALCULATIONS'!T244</f>
        <v>1138095263.5571437</v>
      </c>
      <c r="I6" s="83">
        <f>' CALCULATIONS'!U43+' CALCULATIONS'!U110+' CALCULATIONS'!U177+' CALCULATIONS'!U244</f>
        <v>1084160080.5903108</v>
      </c>
      <c r="J6" s="83">
        <f>' CALCULATIONS'!V43+' CALCULATIONS'!V110+' CALCULATIONS'!V177+' CALCULATIONS'!V244</f>
        <v>1599730237.5756574</v>
      </c>
      <c r="K6" s="83">
        <f>' CALCULATIONS'!W43+' CALCULATIONS'!W110+' CALCULATIONS'!W177+' CALCULATIONS'!W244</f>
        <v>1896885070.4730465</v>
      </c>
      <c r="L6" s="83">
        <f>' CALCULATIONS'!X43+' CALCULATIONS'!X110+' CALCULATIONS'!X177+' CALCULATIONS'!X244</f>
        <v>1662072521.2362609</v>
      </c>
      <c r="M6" s="83">
        <f>' CALCULATIONS'!Y43+' CALCULATIONS'!Y110+' CALCULATIONS'!Y177+' CALCULATIONS'!Y244</f>
        <v>1228723663.6123757</v>
      </c>
      <c r="N6" s="83">
        <f>' CALCULATIONS'!Z43+' CALCULATIONS'!Z110+' CALCULATIONS'!Z177+' CALCULATIONS'!Z244</f>
        <v>1438868061.6494005</v>
      </c>
      <c r="O6" s="83">
        <f>' CALCULATIONS'!AA43+' CALCULATIONS'!AA110+' CALCULATIONS'!AA177+' CALCULATIONS'!AA244</f>
        <v>1515627220.5004644</v>
      </c>
      <c r="P6" s="83">
        <f>' CALCULATIONS'!AB43+' CALCULATIONS'!AB110+' CALCULATIONS'!AB177+' CALCULATIONS'!AB244</f>
        <v>1889731054.7191963</v>
      </c>
      <c r="Q6" s="83">
        <f>' CALCULATIONS'!AC43+' CALCULATIONS'!AC110+' CALCULATIONS'!AC177+' CALCULATIONS'!AC244</f>
        <v>2534909491.8023443</v>
      </c>
      <c r="R6" s="83">
        <f>' CALCULATIONS'!AD43+' CALCULATIONS'!AD110+' CALCULATIONS'!AD177+' CALCULATIONS'!AD244</f>
        <v>1522120979.0409822</v>
      </c>
      <c r="S6" s="83">
        <f>' CALCULATIONS'!AE43+' CALCULATIONS'!AE110+' CALCULATIONS'!AE177+' CALCULATIONS'!AE244</f>
        <v>1263408330.8202286</v>
      </c>
      <c r="T6" s="83">
        <f>' CALCULATIONS'!AF43+' CALCULATIONS'!AF110+' CALCULATIONS'!AF177+' CALCULATIONS'!AF244</f>
        <v>1206856564.9084103</v>
      </c>
      <c r="U6" s="83">
        <f>' CALCULATIONS'!AG43+' CALCULATIONS'!AG110+' CALCULATIONS'!AG177+' CALCULATIONS'!AG244</f>
        <v>1278548128.9045691</v>
      </c>
      <c r="V6" s="83">
        <f>' CALCULATIONS'!AH43+' CALCULATIONS'!AH110+' CALCULATIONS'!AH177+' CALCULATIONS'!AH244</f>
        <v>1821532994.040544</v>
      </c>
      <c r="W6" s="83">
        <f>' CALCULATIONS'!AI43+' CALCULATIONS'!AI110+' CALCULATIONS'!AI177+' CALCULATIONS'!AI244</f>
        <v>2060745820.4916544</v>
      </c>
      <c r="X6" s="83">
        <f>' CALCULATIONS'!AJ43+' CALCULATIONS'!AJ110+' CALCULATIONS'!AJ177+' CALCULATIONS'!AJ244</f>
        <v>1710619964.7739692</v>
      </c>
      <c r="Y6" s="83">
        <f>' CALCULATIONS'!AK43+' CALCULATIONS'!AK110+' CALCULATIONS'!AK177+' CALCULATIONS'!AK244</f>
        <v>1391807245.0625863</v>
      </c>
      <c r="Z6" s="83">
        <f>' CALCULATIONS'!AL43+' CALCULATIONS'!AL110+' CALCULATIONS'!AL177+' CALCULATIONS'!AL244</f>
        <v>1579927260.893425</v>
      </c>
      <c r="AA6" s="83">
        <f>' CALCULATIONS'!AM43+' CALCULATIONS'!AM110+' CALCULATIONS'!AM177+' CALCULATIONS'!AM244</f>
        <v>1699858080.4948664</v>
      </c>
      <c r="AB6" s="83">
        <f>' CALCULATIONS'!AN43+' CALCULATIONS'!AN110+' CALCULATIONS'!AN177+' CALCULATIONS'!AN244</f>
        <v>2193279973.25245</v>
      </c>
      <c r="AC6" s="83">
        <f>' CALCULATIONS'!AO43+' CALCULATIONS'!AO110+' CALCULATIONS'!AO177+' CALCULATIONS'!AO244</f>
        <v>3521762610.4591656</v>
      </c>
      <c r="AD6" s="83">
        <f>' CALCULATIONS'!AP43+' CALCULATIONS'!AP110+' CALCULATIONS'!AP177+' CALCULATIONS'!AP244</f>
        <v>1387926640.1942246</v>
      </c>
      <c r="AE6" s="83">
        <f>' CALCULATIONS'!AQ43+' CALCULATIONS'!AQ110+' CALCULATIONS'!AQ177+' CALCULATIONS'!AQ244</f>
        <v>1472798744.3287911</v>
      </c>
      <c r="AF6" s="83">
        <f>' CALCULATIONS'!AR43+' CALCULATIONS'!AR110+' CALCULATIONS'!AR177+' CALCULATIONS'!AR244</f>
        <v>1185694745.3185654</v>
      </c>
      <c r="AG6" s="83">
        <f>' CALCULATIONS'!AS43+' CALCULATIONS'!AS110+' CALCULATIONS'!AS177+' CALCULATIONS'!AS244</f>
        <v>1816985326.5248418</v>
      </c>
      <c r="AH6" s="83">
        <f>' CALCULATIONS'!AT43+' CALCULATIONS'!AT110+' CALCULATIONS'!AT177+' CALCULATIONS'!AT244</f>
        <v>2328793228.8154373</v>
      </c>
      <c r="AI6" s="83">
        <f>' CALCULATIONS'!AU43+' CALCULATIONS'!AU110+' CALCULATIONS'!AU177+' CALCULATIONS'!AU244</f>
        <v>2212820070.3346319</v>
      </c>
      <c r="AJ6" s="83">
        <f>' CALCULATIONS'!AV43+' CALCULATIONS'!AV110+' CALCULATIONS'!AV177+' CALCULATIONS'!AV244</f>
        <v>1437263497.5958776</v>
      </c>
      <c r="AK6" s="83">
        <f>' CALCULATIONS'!AW43+' CALCULATIONS'!AW110+' CALCULATIONS'!AW177+' CALCULATIONS'!AW244</f>
        <v>1746271787.8892932</v>
      </c>
      <c r="AL6" s="83">
        <f>' CALCULATIONS'!AX43+' CALCULATIONS'!AX110+' CALCULATIONS'!AX177+' CALCULATIONS'!AX244</f>
        <v>1783456427.7693477</v>
      </c>
      <c r="AM6" s="83">
        <f>' CALCULATIONS'!AY43+' CALCULATIONS'!AY110+' CALCULATIONS'!AY177+' CALCULATIONS'!AY244</f>
        <v>2058280584.0101473</v>
      </c>
      <c r="AN6" s="83">
        <f>' CALCULATIONS'!AZ43+' CALCULATIONS'!AZ110+' CALCULATIONS'!AZ177+' CALCULATIONS'!AZ244</f>
        <v>2971484008.0510349</v>
      </c>
      <c r="AO6" s="83">
        <f>' CALCULATIONS'!BA43+' CALCULATIONS'!BA110+' CALCULATIONS'!BA177+' CALCULATIONS'!BA244</f>
        <v>877255261.82674801</v>
      </c>
      <c r="AP6" s="83">
        <f>' CALCULATIONS'!BB43+' CALCULATIONS'!BB110+' CALCULATIONS'!BB177+' CALCULATIONS'!BB244</f>
        <v>1710535123.2892463</v>
      </c>
      <c r="AQ6" s="83">
        <f>' CALCULATIONS'!BC43+' CALCULATIONS'!BC110+' CALCULATIONS'!BC177+' CALCULATIONS'!BC244</f>
        <v>1456136621.1663935</v>
      </c>
      <c r="AR6" s="83">
        <f>' CALCULATIONS'!BD43+' CALCULATIONS'!BD110+' CALCULATIONS'!BD177+' CALCULATIONS'!BD244</f>
        <v>1370660930.8026493</v>
      </c>
      <c r="AS6" s="83">
        <f>' CALCULATIONS'!BE43+' CALCULATIONS'!BE110+' CALCULATIONS'!BE177+' CALCULATIONS'!BE244</f>
        <v>1501228957.450099</v>
      </c>
      <c r="AT6" s="83">
        <f>' CALCULATIONS'!BF43+' CALCULATIONS'!BF110+' CALCULATIONS'!BF177+' CALCULATIONS'!BF244</f>
        <v>2098536250.4529088</v>
      </c>
      <c r="AU6" s="83">
        <f>' CALCULATIONS'!BG43+' CALCULATIONS'!BG110+' CALCULATIONS'!BG177+' CALCULATIONS'!BG244</f>
        <v>2336386420.7300553</v>
      </c>
      <c r="AV6" s="83">
        <f>' CALCULATIONS'!BH43+' CALCULATIONS'!BH110+' CALCULATIONS'!BH177+' CALCULATIONS'!BH244</f>
        <v>1907518302.0855305</v>
      </c>
      <c r="AW6" s="83">
        <f>' CALCULATIONS'!BI43+' CALCULATIONS'!BI110+' CALCULATIONS'!BI177+' CALCULATIONS'!BI244</f>
        <v>1610930839.1525676</v>
      </c>
      <c r="AX6" s="83">
        <f>' CALCULATIONS'!BJ43+' CALCULATIONS'!BJ110+' CALCULATIONS'!BJ177+' CALCULATIONS'!BJ244</f>
        <v>1803807792.0003419</v>
      </c>
      <c r="AY6" s="83">
        <f>' CALCULATIONS'!BK43+' CALCULATIONS'!BK110+' CALCULATIONS'!BK177+' CALCULATIONS'!BK244</f>
        <v>1953280202.5201764</v>
      </c>
      <c r="AZ6" s="83">
        <f>' CALCULATIONS'!BL43+' CALCULATIONS'!BL110+' CALCULATIONS'!BL177+' CALCULATIONS'!BL244</f>
        <v>2534006832.7942801</v>
      </c>
      <c r="BA6" s="83">
        <f>' CALCULATIONS'!BM43+' CALCULATIONS'!BM110+' CALCULATIONS'!BM177+' CALCULATIONS'!BM244</f>
        <v>1988878646.309211</v>
      </c>
      <c r="BB6" s="83">
        <f>' CALCULATIONS'!BN43+' CALCULATIONS'!BN110+' CALCULATIONS'!BN177+' CALCULATIONS'!BN244</f>
        <v>1972657400.6202607</v>
      </c>
      <c r="BC6" s="83">
        <f>' CALCULATIONS'!BO43+' CALCULATIONS'!BO110+' CALCULATIONS'!BO177+' CALCULATIONS'!BO244</f>
        <v>1511026697.9613278</v>
      </c>
      <c r="BD6" s="83">
        <f>' CALCULATIONS'!BP43+' CALCULATIONS'!BP110+' CALCULATIONS'!BP177+' CALCULATIONS'!BP244</f>
        <v>1540857708.7915077</v>
      </c>
      <c r="BE6" s="83">
        <f>' CALCULATIONS'!BQ43+' CALCULATIONS'!BQ110+' CALCULATIONS'!BQ177+' CALCULATIONS'!BQ244</f>
        <v>1381030362.4316449</v>
      </c>
      <c r="BF6" s="83">
        <f>' CALCULATIONS'!BR43+' CALCULATIONS'!BR110+' CALCULATIONS'!BR177+' CALCULATIONS'!BR244</f>
        <v>2043925021.9011254</v>
      </c>
      <c r="BG6" s="83">
        <f>' CALCULATIONS'!BS43+' CALCULATIONS'!BS110+' CALCULATIONS'!BS177+' CALCULATIONS'!BS244</f>
        <v>2502506606.4403605</v>
      </c>
      <c r="BH6" s="83">
        <f>' CALCULATIONS'!BT43+' CALCULATIONS'!BT110+' CALCULATIONS'!BT177+' CALCULATIONS'!BT244</f>
        <v>2263425842.8817868</v>
      </c>
      <c r="BI6" s="83">
        <f>' CALCULATIONS'!BU43+' CALCULATIONS'!BU110+' CALCULATIONS'!BU177+' CALCULATIONS'!BU244</f>
        <v>1599940909.6242576</v>
      </c>
      <c r="BJ6" s="83">
        <f>' CALCULATIONS'!BV43+' CALCULATIONS'!BV110+' CALCULATIONS'!BV177+' CALCULATIONS'!BV244</f>
        <v>1890184454.9190459</v>
      </c>
      <c r="BK6" s="631">
        <f t="shared" si="2"/>
        <v>104382783026.79005</v>
      </c>
    </row>
    <row r="7" spans="1:63" ht="15.75" x14ac:dyDescent="0.25">
      <c r="A7" s="169" t="s">
        <v>52</v>
      </c>
      <c r="C7" s="83">
        <f>' CALCULATIONS'!O59+' CALCULATIONS'!O126+' CALCULATIONS'!O193+' CALCULATIONS'!O260</f>
        <v>819151695.0611279</v>
      </c>
      <c r="D7" s="83">
        <f>' CALCULATIONS'!P59+' CALCULATIONS'!P126+' CALCULATIONS'!P193+' CALCULATIONS'!P260</f>
        <v>489253247.8801744</v>
      </c>
      <c r="E7" s="83">
        <f>' CALCULATIONS'!Q59+' CALCULATIONS'!Q126+' CALCULATIONS'!Q193+' CALCULATIONS'!Q260</f>
        <v>1078617903.2080662</v>
      </c>
      <c r="F7" s="83">
        <f>' CALCULATIONS'!R59+' CALCULATIONS'!R126+' CALCULATIONS'!R193+' CALCULATIONS'!R260</f>
        <v>773828836.85923731</v>
      </c>
      <c r="G7" s="83">
        <f>' CALCULATIONS'!S59+' CALCULATIONS'!S126+' CALCULATIONS'!S193+' CALCULATIONS'!S260</f>
        <v>798146211.64145803</v>
      </c>
      <c r="H7" s="83">
        <f>' CALCULATIONS'!T59+' CALCULATIONS'!T126+' CALCULATIONS'!T193+' CALCULATIONS'!T260</f>
        <v>710423701.6084733</v>
      </c>
      <c r="I7" s="83">
        <f>' CALCULATIONS'!U59+' CALCULATIONS'!U126+' CALCULATIONS'!U193+' CALCULATIONS'!U260</f>
        <v>962015632.80182624</v>
      </c>
      <c r="J7" s="83">
        <f>' CALCULATIONS'!V59+' CALCULATIONS'!V126+' CALCULATIONS'!V193+' CALCULATIONS'!V260</f>
        <v>1209676858.5604315</v>
      </c>
      <c r="K7" s="83">
        <f>' CALCULATIONS'!W59+' CALCULATIONS'!W126+' CALCULATIONS'!W193+' CALCULATIONS'!W260</f>
        <v>1218856527.1297765</v>
      </c>
      <c r="L7" s="83">
        <f>' CALCULATIONS'!X59+' CALCULATIONS'!X126+' CALCULATIONS'!X193+' CALCULATIONS'!X260</f>
        <v>861981122.09223199</v>
      </c>
      <c r="M7" s="83">
        <f>' CALCULATIONS'!Y59+' CALCULATIONS'!Y126+' CALCULATIONS'!Y193+' CALCULATIONS'!Y260</f>
        <v>942724944.6671536</v>
      </c>
      <c r="N7" s="83">
        <f>' CALCULATIONS'!Z59+' CALCULATIONS'!Z126+' CALCULATIONS'!Z193+' CALCULATIONS'!Z260</f>
        <v>1049686861.8687142</v>
      </c>
      <c r="O7" s="83">
        <f>' CALCULATIONS'!AA59+' CALCULATIONS'!AA126+' CALCULATIONS'!AA193+' CALCULATIONS'!AA260</f>
        <v>1232521865.575397</v>
      </c>
      <c r="P7" s="83">
        <f>' CALCULATIONS'!AB59+' CALCULATIONS'!AB126+' CALCULATIONS'!AB193+' CALCULATIONS'!AB260</f>
        <v>1900602396.8385437</v>
      </c>
      <c r="Q7" s="83">
        <f>' CALCULATIONS'!AC59+' CALCULATIONS'!AC126+' CALCULATIONS'!AC193+' CALCULATIONS'!AC260</f>
        <v>630425355.207829</v>
      </c>
      <c r="R7" s="83">
        <f>' CALCULATIONS'!AD59+' CALCULATIONS'!AD126+' CALCULATIONS'!AD193+' CALCULATIONS'!AD260</f>
        <v>981065694.36315405</v>
      </c>
      <c r="S7" s="83">
        <f>' CALCULATIONS'!AE59+' CALCULATIONS'!AE126+' CALCULATIONS'!AE193+' CALCULATIONS'!AE260</f>
        <v>832284527.37711716</v>
      </c>
      <c r="T7" s="83">
        <f>' CALCULATIONS'!AF59+' CALCULATIONS'!AF126+' CALCULATIONS'!AF193+' CALCULATIONS'!AF260</f>
        <v>1031192673.2597457</v>
      </c>
      <c r="U7" s="83">
        <f>' CALCULATIONS'!AG59+' CALCULATIONS'!AG126+' CALCULATIONS'!AG193+' CALCULATIONS'!AG260</f>
        <v>999945287.88366795</v>
      </c>
      <c r="V7" s="83">
        <f>' CALCULATIONS'!AH59+' CALCULATIONS'!AH126+' CALCULATIONS'!AH193+' CALCULATIONS'!AH260</f>
        <v>1106069169.0148883</v>
      </c>
      <c r="W7" s="83">
        <f>' CALCULATIONS'!AI59+' CALCULATIONS'!AI126+' CALCULATIONS'!AI193+' CALCULATIONS'!AI260</f>
        <v>1207565053.8378737</v>
      </c>
      <c r="X7" s="83">
        <f>' CALCULATIONS'!AJ59+' CALCULATIONS'!AJ126+' CALCULATIONS'!AJ193+' CALCULATIONS'!AJ260</f>
        <v>1218953142.2204533</v>
      </c>
      <c r="Y7" s="83">
        <f>' CALCULATIONS'!AK59+' CALCULATIONS'!AK126+' CALCULATIONS'!AK193+' CALCULATIONS'!AK260</f>
        <v>982822864.38168669</v>
      </c>
      <c r="Z7" s="83">
        <f>' CALCULATIONS'!AL59+' CALCULATIONS'!AL126+' CALCULATIONS'!AL193+' CALCULATIONS'!AL260</f>
        <v>1257700079.4210174</v>
      </c>
      <c r="AA7" s="83">
        <f>' CALCULATIONS'!AM59+' CALCULATIONS'!AM126+' CALCULATIONS'!AM193+' CALCULATIONS'!AM260</f>
        <v>1964839514.0089712</v>
      </c>
      <c r="AB7" s="83">
        <f>' CALCULATIONS'!AN59+' CALCULATIONS'!AN126+' CALCULATIONS'!AN193+' CALCULATIONS'!AN260</f>
        <v>1611005795.8305321</v>
      </c>
      <c r="AC7" s="83">
        <f>' CALCULATIONS'!AO59+' CALCULATIONS'!AO126+' CALCULATIONS'!AO193+' CALCULATIONS'!AO260</f>
        <v>2034312754.9261236</v>
      </c>
      <c r="AD7" s="83">
        <f>' CALCULATIONS'!AP59+' CALCULATIONS'!AP126+' CALCULATIONS'!AP193+' CALCULATIONS'!AP260</f>
        <v>854158424.37402296</v>
      </c>
      <c r="AE7" s="83">
        <f>' CALCULATIONS'!AQ59+' CALCULATIONS'!AQ126+' CALCULATIONS'!AQ193+' CALCULATIONS'!AQ260</f>
        <v>1122130816.3291225</v>
      </c>
      <c r="AF7" s="83">
        <f>' CALCULATIONS'!AR59+' CALCULATIONS'!AR126+' CALCULATIONS'!AR193+' CALCULATIONS'!AR260</f>
        <v>1462238082.6267018</v>
      </c>
      <c r="AG7" s="83">
        <f>' CALCULATIONS'!AS59+' CALCULATIONS'!AS126+' CALCULATIONS'!AS193+' CALCULATIONS'!AS260</f>
        <v>1509835243.9517446</v>
      </c>
      <c r="AH7" s="83">
        <f>' CALCULATIONS'!AT59+' CALCULATIONS'!AT126+' CALCULATIONS'!AT193+' CALCULATIONS'!AT260</f>
        <v>1156876376.5326378</v>
      </c>
      <c r="AI7" s="83">
        <f>' CALCULATIONS'!AU59+' CALCULATIONS'!AU126+' CALCULATIONS'!AU193+' CALCULATIONS'!AU260</f>
        <v>1175636459.2550159</v>
      </c>
      <c r="AJ7" s="83">
        <f>' CALCULATIONS'!AV59+' CALCULATIONS'!AV126+' CALCULATIONS'!AV193+' CALCULATIONS'!AV260</f>
        <v>1199651084.0979235</v>
      </c>
      <c r="AK7" s="83">
        <f>' CALCULATIONS'!AW59+' CALCULATIONS'!AW126+' CALCULATIONS'!AW193+' CALCULATIONS'!AW260</f>
        <v>1348389218.938035</v>
      </c>
      <c r="AL7" s="83">
        <f>' CALCULATIONS'!AX59+' CALCULATIONS'!AX126+' CALCULATIONS'!AX193+' CALCULATIONS'!AX260</f>
        <v>1867560750.6409583</v>
      </c>
      <c r="AM7" s="83">
        <f>' CALCULATIONS'!AY59+' CALCULATIONS'!AY126+' CALCULATIONS'!AY193+' CALCULATIONS'!AY260</f>
        <v>558490122.13851023</v>
      </c>
      <c r="AN7" s="83">
        <f>' CALCULATIONS'!AZ59+' CALCULATIONS'!AZ126+' CALCULATIONS'!AZ193+' CALCULATIONS'!AZ260</f>
        <v>209013050.88469145</v>
      </c>
      <c r="AO7" s="83">
        <f>' CALCULATIONS'!BA59+' CALCULATIONS'!BA126+' CALCULATIONS'!BA193+' CALCULATIONS'!BA260</f>
        <v>0</v>
      </c>
      <c r="AP7" s="83">
        <f>' CALCULATIONS'!BB59+' CALCULATIONS'!BB126+' CALCULATIONS'!BB193+' CALCULATIONS'!BB260</f>
        <v>1329784362.1864407</v>
      </c>
      <c r="AQ7" s="83">
        <f>' CALCULATIONS'!BC59+' CALCULATIONS'!BC126+' CALCULATIONS'!BC193+' CALCULATIONS'!BC260</f>
        <v>974832238.1047945</v>
      </c>
      <c r="AR7" s="83">
        <f>' CALCULATIONS'!BD59+' CALCULATIONS'!BD126+' CALCULATIONS'!BD193+' CALCULATIONS'!BD260</f>
        <v>1006901029.1223102</v>
      </c>
      <c r="AS7" s="83">
        <f>' CALCULATIONS'!BE59+' CALCULATIONS'!BE126+' CALCULATIONS'!BE193+' CALCULATIONS'!BE260</f>
        <v>823619826.98229003</v>
      </c>
      <c r="AT7" s="83">
        <f>' CALCULATIONS'!BF59+' CALCULATIONS'!BF126+' CALCULATIONS'!BF193+' CALCULATIONS'!BF260</f>
        <v>1263944604.389446</v>
      </c>
      <c r="AU7" s="83">
        <f>' CALCULATIONS'!BG59+' CALCULATIONS'!BG126+' CALCULATIONS'!BG193+' CALCULATIONS'!BG260</f>
        <v>1670713070.6793194</v>
      </c>
      <c r="AV7" s="83">
        <f>' CALCULATIONS'!BH59+' CALCULATIONS'!BH126+' CALCULATIONS'!BH193+' CALCULATIONS'!BH260</f>
        <v>1557981601.6500642</v>
      </c>
      <c r="AW7" s="83">
        <f>' CALCULATIONS'!BI59+' CALCULATIONS'!BI126+' CALCULATIONS'!BI193+' CALCULATIONS'!BI260</f>
        <v>1012791840.7408156</v>
      </c>
      <c r="AX7" s="83">
        <f>' CALCULATIONS'!BJ59+' CALCULATIONS'!BJ126+' CALCULATIONS'!BJ193+' CALCULATIONS'!BJ260</f>
        <v>1210313113.6614394</v>
      </c>
      <c r="AY7" s="83">
        <f>' CALCULATIONS'!BK59+' CALCULATIONS'!BK126+' CALCULATIONS'!BK193+' CALCULATIONS'!BK260</f>
        <v>1829716875.0645638</v>
      </c>
      <c r="AZ7" s="83">
        <f>' CALCULATIONS'!BL59+' CALCULATIONS'!BL126+' CALCULATIONS'!BL193+' CALCULATIONS'!BL260</f>
        <v>2133252559.5881639</v>
      </c>
      <c r="BA7" s="83">
        <f>' CALCULATIONS'!BM59+' CALCULATIONS'!BM126+' CALCULATIONS'!BM193+' CALCULATIONS'!BM260</f>
        <v>2993172377.6767755</v>
      </c>
      <c r="BB7" s="83">
        <f>' CALCULATIONS'!BN59+' CALCULATIONS'!BN126+' CALCULATIONS'!BN193+' CALCULATIONS'!BN260</f>
        <v>1064442817.7025783</v>
      </c>
      <c r="BC7" s="83">
        <f>' CALCULATIONS'!BO59+' CALCULATIONS'!BO126+' CALCULATIONS'!BO193+' CALCULATIONS'!BO260</f>
        <v>1122708585.7159064</v>
      </c>
      <c r="BD7" s="83">
        <f>' CALCULATIONS'!BP59+' CALCULATIONS'!BP126+' CALCULATIONS'!BP193+' CALCULATIONS'!BP260</f>
        <v>1365838240.696764</v>
      </c>
      <c r="BE7" s="83">
        <f>' CALCULATIONS'!BQ59+' CALCULATIONS'!BQ126+' CALCULATIONS'!BQ193+' CALCULATIONS'!BQ260</f>
        <v>1424970067.7072778</v>
      </c>
      <c r="BF7" s="83">
        <f>' CALCULATIONS'!BR59+' CALCULATIONS'!BR126+' CALCULATIONS'!BR193+' CALCULATIONS'!BR260</f>
        <v>1351714105.4000323</v>
      </c>
      <c r="BG7" s="83">
        <f>' CALCULATIONS'!BS59+' CALCULATIONS'!BS126+' CALCULATIONS'!BS193+' CALCULATIONS'!BS260</f>
        <v>1409480174.3468788</v>
      </c>
      <c r="BH7" s="83">
        <f>' CALCULATIONS'!BT59+' CALCULATIONS'!BT126+' CALCULATIONS'!BT193+' CALCULATIONS'!BT260</f>
        <v>1359991737.8051751</v>
      </c>
      <c r="BI7" s="83">
        <f>' CALCULATIONS'!BU59+' CALCULATIONS'!BU126+' CALCULATIONS'!BU193+' CALCULATIONS'!BU260</f>
        <v>1333029728.4828961</v>
      </c>
      <c r="BJ7" s="83">
        <f>' CALCULATIONS'!BV59+' CALCULATIONS'!BV126+' CALCULATIONS'!BV193+' CALCULATIONS'!BV260</f>
        <v>1728770746.0093555</v>
      </c>
      <c r="BK7" s="631">
        <f t="shared" si="2"/>
        <v>72337619051.008301</v>
      </c>
    </row>
    <row r="8" spans="1:63" ht="15.75" x14ac:dyDescent="0.25">
      <c r="A8" s="169" t="s">
        <v>53</v>
      </c>
      <c r="C8" s="83">
        <f>' CALCULATIONS'!O75+' CALCULATIONS'!O142+' CALCULATIONS'!O209+' CALCULATIONS'!O276</f>
        <v>545837724.19973683</v>
      </c>
      <c r="D8" s="83">
        <f>' CALCULATIONS'!P75+' CALCULATIONS'!P142+' CALCULATIONS'!P209+' CALCULATIONS'!P276</f>
        <v>725388826.65025616</v>
      </c>
      <c r="E8" s="83">
        <f>' CALCULATIONS'!Q75+' CALCULATIONS'!Q142+' CALCULATIONS'!Q209+' CALCULATIONS'!Q276</f>
        <v>481820184.86077583</v>
      </c>
      <c r="F8" s="83">
        <f>' CALCULATIONS'!R75+' CALCULATIONS'!R142+' CALCULATIONS'!R209+' CALCULATIONS'!R276</f>
        <v>936862025.42651439</v>
      </c>
      <c r="G8" s="83">
        <f>' CALCULATIONS'!S75+' CALCULATIONS'!S142+' CALCULATIONS'!S209+' CALCULATIONS'!S276</f>
        <v>719735745.80081463</v>
      </c>
      <c r="H8" s="83">
        <f>' CALCULATIONS'!T75+' CALCULATIONS'!T142+' CALCULATIONS'!T209+' CALCULATIONS'!T276</f>
        <v>920893654.73108315</v>
      </c>
      <c r="I8" s="83">
        <f>' CALCULATIONS'!U75+' CALCULATIONS'!U142+' CALCULATIONS'!U209+' CALCULATIONS'!U276</f>
        <v>889299638.9242605</v>
      </c>
      <c r="J8" s="83">
        <f>' CALCULATIONS'!V75+' CALCULATIONS'!V142+' CALCULATIONS'!V209+' CALCULATIONS'!V276</f>
        <v>1074225247.889092</v>
      </c>
      <c r="K8" s="83">
        <f>' CALCULATIONS'!W75+' CALCULATIONS'!W142+' CALCULATIONS'!W209+' CALCULATIONS'!W276</f>
        <v>951086004.89416301</v>
      </c>
      <c r="L8" s="83">
        <f>' CALCULATIONS'!X75+' CALCULATIONS'!X142+' CALCULATIONS'!X209+' CALCULATIONS'!X276</f>
        <v>1054418273.5164824</v>
      </c>
      <c r="M8" s="83">
        <f>' CALCULATIONS'!Y75+' CALCULATIONS'!Y142+' CALCULATIONS'!Y209+' CALCULATIONS'!Y276</f>
        <v>863578428.82324004</v>
      </c>
      <c r="N8" s="83">
        <f>' CALCULATIONS'!Z75+' CALCULATIONS'!Z142+' CALCULATIONS'!Z209+' CALCULATIONS'!Z276</f>
        <v>1017580245.7433121</v>
      </c>
      <c r="O8" s="83">
        <f>' CALCULATIONS'!AA75+' CALCULATIONS'!AA142+' CALCULATIONS'!AA209+' CALCULATIONS'!AA276</f>
        <v>1167484258.615355</v>
      </c>
      <c r="P8" s="83">
        <f>' CALCULATIONS'!AB75+' CALCULATIONS'!AB142+' CALCULATIONS'!AB209+' CALCULATIONS'!AB276</f>
        <v>1047526996.7266014</v>
      </c>
      <c r="Q8" s="83">
        <f>' CALCULATIONS'!AC75+' CALCULATIONS'!AC142+' CALCULATIONS'!AC209+' CALCULATIONS'!AC276</f>
        <v>1420115536.300457</v>
      </c>
      <c r="R8" s="83">
        <f>' CALCULATIONS'!AD75+' CALCULATIONS'!AD142+' CALCULATIONS'!AD209+' CALCULATIONS'!AD276</f>
        <v>953100480.7383616</v>
      </c>
      <c r="S8" s="83">
        <f>' CALCULATIONS'!AE75+' CALCULATIONS'!AE142+' CALCULATIONS'!AE209+' CALCULATIONS'!AE276</f>
        <v>823166199.61450815</v>
      </c>
      <c r="T8" s="83">
        <f>' CALCULATIONS'!AF75+' CALCULATIONS'!AF142+' CALCULATIONS'!AF209+' CALCULATIONS'!AF276</f>
        <v>947676347.31823158</v>
      </c>
      <c r="U8" s="83">
        <f>' CALCULATIONS'!AG75+' CALCULATIONS'!AG142+' CALCULATIONS'!AG209+' CALCULATIONS'!AG276</f>
        <v>1058732304.0195867</v>
      </c>
      <c r="V8" s="83">
        <f>' CALCULATIONS'!AH75+' CALCULATIONS'!AH142+' CALCULATIONS'!AH209+' CALCULATIONS'!AH276</f>
        <v>1206138505.1742191</v>
      </c>
      <c r="W8" s="83">
        <f>' CALCULATIONS'!AI75+' CALCULATIONS'!AI142+' CALCULATIONS'!AI209+' CALCULATIONS'!AI276</f>
        <v>1076957764.0717814</v>
      </c>
      <c r="X8" s="83">
        <f>' CALCULATIONS'!AJ75+' CALCULATIONS'!AJ142+' CALCULATIONS'!AJ209+' CALCULATIONS'!AJ276</f>
        <v>1052434577.7405789</v>
      </c>
      <c r="Y8" s="83">
        <f>' CALCULATIONS'!AK75+' CALCULATIONS'!AK142+' CALCULATIONS'!AK209+' CALCULATIONS'!AK276</f>
        <v>993624263.15673923</v>
      </c>
      <c r="Z8" s="83">
        <f>' CALCULATIONS'!AL75+' CALCULATIONS'!AL142+' CALCULATIONS'!AL209+' CALCULATIONS'!AL276</f>
        <v>1101812317.7941313</v>
      </c>
      <c r="AA8" s="83">
        <f>' CALCULATIONS'!AM75+' CALCULATIONS'!AM142+' CALCULATIONS'!AM209+' CALCULATIONS'!AM276</f>
        <v>1554374540.812588</v>
      </c>
      <c r="AB8" s="83">
        <f>' CALCULATIONS'!AN75+' CALCULATIONS'!AN142+' CALCULATIONS'!AN209+' CALCULATIONS'!AN276</f>
        <v>1135927747.0521331</v>
      </c>
      <c r="AC8" s="83">
        <f>' CALCULATIONS'!AO75+' CALCULATIONS'!AO142+' CALCULATIONS'!AO209+' CALCULATIONS'!AO276</f>
        <v>1173434685.0280185</v>
      </c>
      <c r="AD8" s="83">
        <f>' CALCULATIONS'!AP75+' CALCULATIONS'!AP142+' CALCULATIONS'!AP209+' CALCULATIONS'!AP276</f>
        <v>1031424626.0574838</v>
      </c>
      <c r="AE8" s="83">
        <f>' CALCULATIONS'!AQ75+' CALCULATIONS'!AQ142+' CALCULATIONS'!AQ209+' CALCULATIONS'!AQ276</f>
        <v>1016583295.358115</v>
      </c>
      <c r="AF8" s="83">
        <f>' CALCULATIONS'!AR75+' CALCULATIONS'!AR142+' CALCULATIONS'!AR209+' CALCULATIONS'!AR276</f>
        <v>1057390241.7275485</v>
      </c>
      <c r="AG8" s="83">
        <f>' CALCULATIONS'!AS75+' CALCULATIONS'!AS142+' CALCULATIONS'!AS209+' CALCULATIONS'!AS276</f>
        <v>1159915440.3753352</v>
      </c>
      <c r="AH8" s="83">
        <f>' CALCULATIONS'!AT75+' CALCULATIONS'!AT142+' CALCULATIONS'!AT209+' CALCULATIONS'!AT276</f>
        <v>1244005419.6332407</v>
      </c>
      <c r="AI8" s="83">
        <f>' CALCULATIONS'!AU75+' CALCULATIONS'!AU142+' CALCULATIONS'!AU209+' CALCULATIONS'!AU276</f>
        <v>1276296381.5720661</v>
      </c>
      <c r="AJ8" s="83">
        <f>' CALCULATIONS'!AV75+' CALCULATIONS'!AV142+' CALCULATIONS'!AV209+' CALCULATIONS'!AV276</f>
        <v>1169371620.1193962</v>
      </c>
      <c r="AK8" s="83">
        <f>' CALCULATIONS'!AW75+' CALCULATIONS'!AW142+' CALCULATIONS'!AW209+' CALCULATIONS'!AW276</f>
        <v>1139047846.3869443</v>
      </c>
      <c r="AL8" s="83">
        <f>' CALCULATIONS'!AX75+' CALCULATIONS'!AX142+' CALCULATIONS'!AX209+' CALCULATIONS'!AX276</f>
        <v>1288414718.4854882</v>
      </c>
      <c r="AM8" s="83">
        <f>' CALCULATIONS'!AY75+' CALCULATIONS'!AY142+' CALCULATIONS'!AY209+' CALCULATIONS'!AY276</f>
        <v>1058051191.5073876</v>
      </c>
      <c r="AN8" s="83">
        <f>' CALCULATIONS'!AZ75+' CALCULATIONS'!AZ142+' CALCULATIONS'!AZ209+' CALCULATIONS'!AZ276</f>
        <v>1499995974.5416017</v>
      </c>
      <c r="AO8" s="83">
        <f>' CALCULATIONS'!BA75+' CALCULATIONS'!BA142+' CALCULATIONS'!BA209+' CALCULATIONS'!BA276</f>
        <v>896642893.39253259</v>
      </c>
      <c r="AP8" s="83">
        <f>' CALCULATIONS'!BB75+' CALCULATIONS'!BB142+' CALCULATIONS'!BB209+' CALCULATIONS'!BB276</f>
        <v>1183581320.4617054</v>
      </c>
      <c r="AQ8" s="83">
        <f>' CALCULATIONS'!BC75+' CALCULATIONS'!BC142+' CALCULATIONS'!BC209+' CALCULATIONS'!BC276</f>
        <v>917924086.20026994</v>
      </c>
      <c r="AR8" s="83">
        <f>' CALCULATIONS'!BD75+' CALCULATIONS'!BD142+' CALCULATIONS'!BD209+' CALCULATIONS'!BD276</f>
        <v>1123651286.6972053</v>
      </c>
      <c r="AS8" s="83">
        <f>' CALCULATIONS'!BE75+' CALCULATIONS'!BE142+' CALCULATIONS'!BE209+' CALCULATIONS'!BE276</f>
        <v>1061114130.5370808</v>
      </c>
      <c r="AT8" s="83">
        <f>' CALCULATIONS'!BF75+' CALCULATIONS'!BF142+' CALCULATIONS'!BF209+' CALCULATIONS'!BF276</f>
        <v>1309506260.1841798</v>
      </c>
      <c r="AU8" s="83">
        <f>' CALCULATIONS'!BG75+' CALCULATIONS'!BG142+' CALCULATIONS'!BG209+' CALCULATIONS'!BG276</f>
        <v>1225755358.8165445</v>
      </c>
      <c r="AV8" s="83">
        <f>' CALCULATIONS'!BH75+' CALCULATIONS'!BH142+' CALCULATIONS'!BH209+' CALCULATIONS'!BH276</f>
        <v>1328270046.2466044</v>
      </c>
      <c r="AW8" s="83">
        <f>' CALCULATIONS'!BI75+' CALCULATIONS'!BI142+' CALCULATIONS'!BI209+' CALCULATIONS'!BI276</f>
        <v>1066014616.0507782</v>
      </c>
      <c r="AX8" s="83">
        <f>' CALCULATIONS'!BJ75+' CALCULATIONS'!BJ142+' CALCULATIONS'!BJ209+' CALCULATIONS'!BJ276</f>
        <v>1244772571.5407877</v>
      </c>
      <c r="AY8" s="83">
        <f>' CALCULATIONS'!BK75+' CALCULATIONS'!BK142+' CALCULATIONS'!BK209+' CALCULATIONS'!BK276</f>
        <v>1393728987.6331797</v>
      </c>
      <c r="AZ8" s="83">
        <f>' CALCULATIONS'!BL75+' CALCULATIONS'!BL142+' CALCULATIONS'!BL209+' CALCULATIONS'!BL276</f>
        <v>800394758.21764529</v>
      </c>
      <c r="BA8" s="83">
        <f>' CALCULATIONS'!BM75+' CALCULATIONS'!BM142+' CALCULATIONS'!BM209+' CALCULATIONS'!BM276</f>
        <v>1045213541.3526778</v>
      </c>
      <c r="BB8" s="83">
        <f>' CALCULATIONS'!BN75+' CALCULATIONS'!BN142+' CALCULATIONS'!BN209+' CALCULATIONS'!BN276</f>
        <v>1344558455.8250463</v>
      </c>
      <c r="BC8" s="83">
        <f>' CALCULATIONS'!BO75+' CALCULATIONS'!BO142+' CALCULATIONS'!BO209+' CALCULATIONS'!BO276</f>
        <v>1017408483.0637308</v>
      </c>
      <c r="BD8" s="83">
        <f>' CALCULATIONS'!BP75+' CALCULATIONS'!BP142+' CALCULATIONS'!BP209+' CALCULATIONS'!BP276</f>
        <v>1112295126.059751</v>
      </c>
      <c r="BE8" s="83">
        <f>' CALCULATIONS'!BQ75+' CALCULATIONS'!BQ142+' CALCULATIONS'!BQ209+' CALCULATIONS'!BQ276</f>
        <v>902559314.09152901</v>
      </c>
      <c r="BF8" s="83">
        <f>' CALCULATIONS'!BR75+' CALCULATIONS'!BR142+' CALCULATIONS'!BR209+' CALCULATIONS'!BR276</f>
        <v>1303770441.5978582</v>
      </c>
      <c r="BG8" s="83">
        <f>' CALCULATIONS'!BS75+' CALCULATIONS'!BS142+' CALCULATIONS'!BS209+' CALCULATIONS'!BS276</f>
        <v>1450389091.360317</v>
      </c>
      <c r="BH8" s="83">
        <f>' CALCULATIONS'!BT75+' CALCULATIONS'!BT142+' CALCULATIONS'!BT209+' CALCULATIONS'!BT276</f>
        <v>1502945768.035476</v>
      </c>
      <c r="BI8" s="83">
        <f>' CALCULATIONS'!BU75+' CALCULATIONS'!BU142+' CALCULATIONS'!BU209+' CALCULATIONS'!BU276</f>
        <v>1059607947.22484</v>
      </c>
      <c r="BJ8" s="83">
        <f>' CALCULATIONS'!BV75+' CALCULATIONS'!BV142+' CALCULATIONS'!BV209+' CALCULATIONS'!BV276</f>
        <v>1253503468.7477138</v>
      </c>
      <c r="BK8" s="631">
        <f t="shared" si="2"/>
        <v>65377337234.725067</v>
      </c>
    </row>
    <row r="9" spans="1:63" ht="15.75" x14ac:dyDescent="0.25">
      <c r="A9" s="653" t="s">
        <v>846</v>
      </c>
      <c r="C9" s="83">
        <f>C10+C13</f>
        <v>502675247.04000008</v>
      </c>
      <c r="D9" s="83">
        <f>D10+D13</f>
        <v>654980198.65920007</v>
      </c>
      <c r="E9" s="83">
        <f t="shared" ref="E9:BJ9" si="4">E10+E13</f>
        <v>738758395.08000004</v>
      </c>
      <c r="F9" s="83">
        <f t="shared" si="4"/>
        <v>828611688.14400005</v>
      </c>
      <c r="G9" s="83">
        <f t="shared" si="4"/>
        <v>460809049.52160007</v>
      </c>
      <c r="H9" s="83">
        <f t="shared" si="4"/>
        <v>421527204.01920009</v>
      </c>
      <c r="I9" s="83">
        <f t="shared" si="4"/>
        <v>510635682.68160015</v>
      </c>
      <c r="J9" s="83">
        <f t="shared" si="4"/>
        <v>570271534.19040012</v>
      </c>
      <c r="K9" s="83">
        <f t="shared" si="4"/>
        <v>637871936.34240007</v>
      </c>
      <c r="L9" s="83">
        <f t="shared" si="4"/>
        <v>609894894.89760017</v>
      </c>
      <c r="M9" s="83">
        <f t="shared" si="4"/>
        <v>573936430.9152</v>
      </c>
      <c r="N9" s="83">
        <f t="shared" si="4"/>
        <v>510092395.42080009</v>
      </c>
      <c r="O9" s="83">
        <f t="shared" si="4"/>
        <v>833506312.62720001</v>
      </c>
      <c r="P9" s="83">
        <f t="shared" si="4"/>
        <v>1423204339.9968002</v>
      </c>
      <c r="Q9" s="83">
        <f t="shared" si="4"/>
        <v>1275844580.3484001</v>
      </c>
      <c r="R9" s="83">
        <f t="shared" si="4"/>
        <v>1818201837.984576</v>
      </c>
      <c r="S9" s="83">
        <f t="shared" si="4"/>
        <v>1713358090.5739679</v>
      </c>
      <c r="T9" s="83">
        <f t="shared" si="4"/>
        <v>1846125759.925632</v>
      </c>
      <c r="U9" s="83">
        <f t="shared" si="4"/>
        <v>1976727263.4689281</v>
      </c>
      <c r="V9" s="83">
        <f t="shared" si="4"/>
        <v>1802583346.6448159</v>
      </c>
      <c r="W9" s="83">
        <f t="shared" si="4"/>
        <v>2126582015.9687042</v>
      </c>
      <c r="X9" s="83">
        <f t="shared" si="4"/>
        <v>2206067406.7387919</v>
      </c>
      <c r="Y9" s="83">
        <f t="shared" si="4"/>
        <v>2334789659.6806083</v>
      </c>
      <c r="Z9" s="83">
        <f t="shared" si="4"/>
        <v>2155956901.4171281</v>
      </c>
      <c r="AA9" s="83">
        <f t="shared" si="4"/>
        <v>2477597736.9499202</v>
      </c>
      <c r="AB9" s="83">
        <f t="shared" si="4"/>
        <v>2453884550.7639556</v>
      </c>
      <c r="AC9" s="83">
        <f t="shared" si="4"/>
        <v>3044861154.3908901</v>
      </c>
      <c r="AD9" s="83">
        <f t="shared" si="4"/>
        <v>3892860099.8097901</v>
      </c>
      <c r="AE9" s="83">
        <f t="shared" si="4"/>
        <v>2393773156.4099674</v>
      </c>
      <c r="AF9" s="83">
        <f t="shared" si="4"/>
        <v>2673200377.7931242</v>
      </c>
      <c r="AG9" s="83">
        <f t="shared" si="4"/>
        <v>2902264771.7067056</v>
      </c>
      <c r="AH9" s="83">
        <f t="shared" si="4"/>
        <v>3759326575.0030584</v>
      </c>
      <c r="AI9" s="83">
        <f t="shared" si="4"/>
        <v>3345086566.6285276</v>
      </c>
      <c r="AJ9" s="83">
        <f t="shared" si="4"/>
        <v>2812907133.7097445</v>
      </c>
      <c r="AK9" s="83">
        <f t="shared" si="4"/>
        <v>2790381568.3006516</v>
      </c>
      <c r="AL9" s="83">
        <f t="shared" si="4"/>
        <v>2842999336.9401255</v>
      </c>
      <c r="AM9" s="83">
        <f t="shared" si="4"/>
        <v>2946805148.4753613</v>
      </c>
      <c r="AN9" s="83">
        <f t="shared" si="4"/>
        <v>3412339042.5061789</v>
      </c>
      <c r="AO9" s="83">
        <f t="shared" si="4"/>
        <v>2783294261.1694946</v>
      </c>
      <c r="AP9" s="83">
        <f t="shared" si="4"/>
        <v>2463059796.7999363</v>
      </c>
      <c r="AQ9" s="83">
        <f t="shared" si="4"/>
        <v>3185607163.5249915</v>
      </c>
      <c r="AR9" s="83">
        <f t="shared" si="4"/>
        <v>3350253426.8850269</v>
      </c>
      <c r="AS9" s="83">
        <f t="shared" si="4"/>
        <v>3637763289.0414591</v>
      </c>
      <c r="AT9" s="83">
        <f t="shared" si="4"/>
        <v>3513430669.9863901</v>
      </c>
      <c r="AU9" s="83">
        <f t="shared" si="4"/>
        <v>3498248984.4136701</v>
      </c>
      <c r="AV9" s="83">
        <f t="shared" si="4"/>
        <v>3074304507.3642178</v>
      </c>
      <c r="AW9" s="83">
        <f t="shared" si="4"/>
        <v>2903555105.0314965</v>
      </c>
      <c r="AX9" s="83">
        <f t="shared" si="4"/>
        <v>2671297937.4246364</v>
      </c>
      <c r="AY9" s="83">
        <f t="shared" si="4"/>
        <v>2652189857.9510126</v>
      </c>
      <c r="AZ9" s="83">
        <f t="shared" si="4"/>
        <v>2621888936.970746</v>
      </c>
      <c r="BA9" s="83">
        <f t="shared" si="4"/>
        <v>3150194430.9081974</v>
      </c>
      <c r="BB9" s="83">
        <f t="shared" si="4"/>
        <v>2983819505.4249773</v>
      </c>
      <c r="BC9" s="83">
        <f t="shared" si="4"/>
        <v>2641787475.3374543</v>
      </c>
      <c r="BD9" s="83">
        <f t="shared" si="4"/>
        <v>3127216215.0758066</v>
      </c>
      <c r="BE9" s="83">
        <f t="shared" si="4"/>
        <v>3089940931.9405279</v>
      </c>
      <c r="BF9" s="83">
        <f t="shared" si="4"/>
        <v>3593624349.1621552</v>
      </c>
      <c r="BG9" s="83">
        <f t="shared" si="4"/>
        <v>3284406839.1835165</v>
      </c>
      <c r="BH9" s="83">
        <f t="shared" si="4"/>
        <v>3772142548.613791</v>
      </c>
      <c r="BI9" s="83">
        <f t="shared" si="4"/>
        <v>3465058093.7916427</v>
      </c>
      <c r="BJ9" s="83">
        <f t="shared" si="4"/>
        <v>3764546555.5100346</v>
      </c>
      <c r="BK9" s="631">
        <f t="shared" si="2"/>
        <v>139508930273.18671</v>
      </c>
    </row>
    <row r="10" spans="1:63" ht="15.75" x14ac:dyDescent="0.25">
      <c r="A10" s="654" t="s">
        <v>962</v>
      </c>
      <c r="C10" s="83">
        <f>C11+C12</f>
        <v>502675247.04000008</v>
      </c>
      <c r="D10" s="83">
        <f t="shared" ref="D10:BJ10" si="5">D11+D12</f>
        <v>654980198.65920007</v>
      </c>
      <c r="E10" s="83">
        <f t="shared" si="5"/>
        <v>738758395.08000004</v>
      </c>
      <c r="F10" s="83">
        <f t="shared" si="5"/>
        <v>828611688.14400005</v>
      </c>
      <c r="G10" s="83">
        <f t="shared" si="5"/>
        <v>460809049.52160007</v>
      </c>
      <c r="H10" s="83">
        <f t="shared" si="5"/>
        <v>421527204.01920009</v>
      </c>
      <c r="I10" s="83">
        <f t="shared" si="5"/>
        <v>510635682.68160015</v>
      </c>
      <c r="J10" s="83">
        <f t="shared" si="5"/>
        <v>570271534.19040012</v>
      </c>
      <c r="K10" s="83">
        <f t="shared" si="5"/>
        <v>637871936.34240007</v>
      </c>
      <c r="L10" s="83">
        <f t="shared" si="5"/>
        <v>609894894.89760017</v>
      </c>
      <c r="M10" s="83">
        <f t="shared" si="5"/>
        <v>573936430.9152</v>
      </c>
      <c r="N10" s="83">
        <f t="shared" si="5"/>
        <v>510092395.42080009</v>
      </c>
      <c r="O10" s="83">
        <f t="shared" si="5"/>
        <v>652793962.62720001</v>
      </c>
      <c r="P10" s="83">
        <f t="shared" si="5"/>
        <v>1235098039.9968002</v>
      </c>
      <c r="Q10" s="83">
        <f t="shared" si="5"/>
        <v>828998542.59840012</v>
      </c>
      <c r="R10" s="83">
        <f t="shared" si="5"/>
        <v>1139535470.184576</v>
      </c>
      <c r="S10" s="83">
        <f t="shared" si="5"/>
        <v>943868380.72396803</v>
      </c>
      <c r="T10" s="83">
        <f t="shared" si="5"/>
        <v>941639622.80563211</v>
      </c>
      <c r="U10" s="83">
        <f t="shared" si="5"/>
        <v>977431505.82892799</v>
      </c>
      <c r="V10" s="83">
        <f t="shared" si="5"/>
        <v>839551068.9548161</v>
      </c>
      <c r="W10" s="83">
        <f t="shared" si="5"/>
        <v>983583365.9687041</v>
      </c>
      <c r="X10" s="83">
        <f t="shared" si="5"/>
        <v>1071505800.933792</v>
      </c>
      <c r="Y10" s="83">
        <f t="shared" si="5"/>
        <v>1065575413.5106081</v>
      </c>
      <c r="Z10" s="83">
        <f t="shared" si="5"/>
        <v>897781629.41212809</v>
      </c>
      <c r="AA10" s="83">
        <f t="shared" si="5"/>
        <v>1326904952.83992</v>
      </c>
      <c r="AB10" s="83">
        <f t="shared" si="5"/>
        <v>1036365315.9279553</v>
      </c>
      <c r="AC10" s="83">
        <f t="shared" si="5"/>
        <v>1351516775.10689</v>
      </c>
      <c r="AD10" s="83">
        <f t="shared" si="5"/>
        <v>2047069256.8857899</v>
      </c>
      <c r="AE10" s="83">
        <f t="shared" si="5"/>
        <v>866050982.75396729</v>
      </c>
      <c r="AF10" s="83">
        <f t="shared" si="5"/>
        <v>921666683.26112437</v>
      </c>
      <c r="AG10" s="83">
        <f t="shared" si="5"/>
        <v>998964360.32070529</v>
      </c>
      <c r="AH10" s="83">
        <f t="shared" si="5"/>
        <v>1311602036.5510581</v>
      </c>
      <c r="AI10" s="83">
        <f t="shared" si="5"/>
        <v>1262770336.1785278</v>
      </c>
      <c r="AJ10" s="83">
        <f t="shared" si="5"/>
        <v>1088097827.9597445</v>
      </c>
      <c r="AK10" s="83">
        <f t="shared" si="5"/>
        <v>980745301.00365114</v>
      </c>
      <c r="AL10" s="83">
        <f t="shared" si="5"/>
        <v>1116679755.2961254</v>
      </c>
      <c r="AM10" s="83">
        <f t="shared" si="5"/>
        <v>1289865427.401361</v>
      </c>
      <c r="AN10" s="83">
        <f t="shared" si="5"/>
        <v>1625014606.3423786</v>
      </c>
      <c r="AO10" s="83">
        <f t="shared" si="5"/>
        <v>1354143147.8482947</v>
      </c>
      <c r="AP10" s="83">
        <f t="shared" si="5"/>
        <v>818032477.18621635</v>
      </c>
      <c r="AQ10" s="83">
        <f t="shared" si="5"/>
        <v>1021539236.1970515</v>
      </c>
      <c r="AR10" s="83">
        <f t="shared" si="5"/>
        <v>1115933877.9498267</v>
      </c>
      <c r="AS10" s="83">
        <f t="shared" si="5"/>
        <v>1171807538.4081593</v>
      </c>
      <c r="AT10" s="83">
        <f t="shared" si="5"/>
        <v>1100097040.9696496</v>
      </c>
      <c r="AU10" s="83">
        <f t="shared" si="5"/>
        <v>1112640562.6826301</v>
      </c>
      <c r="AV10" s="83">
        <f t="shared" si="5"/>
        <v>919621801.28389764</v>
      </c>
      <c r="AW10" s="83">
        <f t="shared" si="5"/>
        <v>907886988.32380676</v>
      </c>
      <c r="AX10" s="83">
        <f t="shared" si="5"/>
        <v>984314765.83605623</v>
      </c>
      <c r="AY10" s="83">
        <f t="shared" si="5"/>
        <v>973622201.95344257</v>
      </c>
      <c r="AZ10" s="83">
        <f t="shared" si="5"/>
        <v>953235677.51464999</v>
      </c>
      <c r="BA10" s="83">
        <f t="shared" si="5"/>
        <v>1296263996.9516773</v>
      </c>
      <c r="BB10" s="83">
        <f t="shared" si="5"/>
        <v>1201115791.9952826</v>
      </c>
      <c r="BC10" s="83">
        <f t="shared" si="5"/>
        <v>932140397.93878448</v>
      </c>
      <c r="BD10" s="83">
        <f t="shared" si="5"/>
        <v>957325871.16345429</v>
      </c>
      <c r="BE10" s="83">
        <f t="shared" si="5"/>
        <v>1056645764.7929926</v>
      </c>
      <c r="BF10" s="83">
        <f t="shared" si="5"/>
        <v>1087589972.6649609</v>
      </c>
      <c r="BG10" s="83">
        <f t="shared" si="5"/>
        <v>1086254755.2124496</v>
      </c>
      <c r="BH10" s="83">
        <f t="shared" si="5"/>
        <v>1111625761.9437275</v>
      </c>
      <c r="BI10" s="83">
        <f t="shared" si="5"/>
        <v>1138483065.3646021</v>
      </c>
      <c r="BJ10" s="83">
        <f t="shared" si="5"/>
        <v>1142191354.3184609</v>
      </c>
      <c r="BK10" s="631">
        <f t="shared" si="2"/>
        <v>59263253126.786827</v>
      </c>
    </row>
    <row r="11" spans="1:63" ht="15.75" x14ac:dyDescent="0.25">
      <c r="A11" s="651" t="s">
        <v>65</v>
      </c>
      <c r="C11" s="83">
        <f>' CALCULATIONS'!O340</f>
        <v>502675247.04000008</v>
      </c>
      <c r="D11" s="83">
        <f>' CALCULATIONS'!P340</f>
        <v>654980198.65920007</v>
      </c>
      <c r="E11" s="83">
        <f>' CALCULATIONS'!Q340</f>
        <v>738758395.08000004</v>
      </c>
      <c r="F11" s="83">
        <f>' CALCULATIONS'!R340</f>
        <v>828611688.14400005</v>
      </c>
      <c r="G11" s="83">
        <f>' CALCULATIONS'!S340</f>
        <v>460809049.52160007</v>
      </c>
      <c r="H11" s="83">
        <f>' CALCULATIONS'!T340</f>
        <v>421527204.01920009</v>
      </c>
      <c r="I11" s="83">
        <f>' CALCULATIONS'!U340</f>
        <v>510635682.68160015</v>
      </c>
      <c r="J11" s="83">
        <f>' CALCULATIONS'!V340</f>
        <v>570271534.19040012</v>
      </c>
      <c r="K11" s="83">
        <f>' CALCULATIONS'!W340</f>
        <v>637871936.34240007</v>
      </c>
      <c r="L11" s="83">
        <f>' CALCULATIONS'!X340</f>
        <v>609894894.89760017</v>
      </c>
      <c r="M11" s="83">
        <f>' CALCULATIONS'!Y340</f>
        <v>573936430.9152</v>
      </c>
      <c r="N11" s="83">
        <f>' CALCULATIONS'!Z340</f>
        <v>510092395.42080009</v>
      </c>
      <c r="O11" s="83">
        <f>' CALCULATIONS'!AA340</f>
        <v>652793962.62720001</v>
      </c>
      <c r="P11" s="83">
        <f>' CALCULATIONS'!AB340</f>
        <v>1126450759.9968002</v>
      </c>
      <c r="Q11" s="83">
        <f>' CALCULATIONS'!AC340</f>
        <v>552698182.59840012</v>
      </c>
      <c r="R11" s="83">
        <f>' CALCULATIONS'!AD340</f>
        <v>811870835.54457605</v>
      </c>
      <c r="S11" s="83">
        <f>' CALCULATIONS'!AE340</f>
        <v>494270601.04396796</v>
      </c>
      <c r="T11" s="83">
        <f>' CALCULATIONS'!AF340</f>
        <v>508406358.56563205</v>
      </c>
      <c r="U11" s="83">
        <f>' CALCULATIONS'!AG340</f>
        <v>500810679.18892801</v>
      </c>
      <c r="V11" s="83">
        <f>' CALCULATIONS'!AH340</f>
        <v>405105185.75481606</v>
      </c>
      <c r="W11" s="83">
        <f>' CALCULATIONS'!AI340</f>
        <v>534562390.76870406</v>
      </c>
      <c r="X11" s="83">
        <f>' CALCULATIONS'!AJ340</f>
        <v>663696794.85379195</v>
      </c>
      <c r="Y11" s="83">
        <f>' CALCULATIONS'!AK340</f>
        <v>593365260.55060804</v>
      </c>
      <c r="Z11" s="83">
        <f>' CALCULATIONS'!AL340</f>
        <v>446223167.09212804</v>
      </c>
      <c r="AA11" s="83">
        <f>' CALCULATIONS'!AM340</f>
        <v>804250464.67991996</v>
      </c>
      <c r="AB11" s="83">
        <f>' CALCULATIONS'!AN340</f>
        <v>581983020.56795526</v>
      </c>
      <c r="AC11" s="83">
        <f>' CALCULATIONS'!AO340</f>
        <v>880677143.48789001</v>
      </c>
      <c r="AD11" s="83">
        <f>' CALCULATIONS'!AP340</f>
        <v>1346000596.7631898</v>
      </c>
      <c r="AE11" s="83">
        <f>' CALCULATIONS'!AQ340</f>
        <v>454238231.23316735</v>
      </c>
      <c r="AF11" s="83">
        <f>' CALCULATIONS'!AR340</f>
        <v>416545043.90312451</v>
      </c>
      <c r="AG11" s="83">
        <f>' CALCULATIONS'!AS340</f>
        <v>503269074.09750533</v>
      </c>
      <c r="AH11" s="83">
        <f>' CALCULATIONS'!AT340</f>
        <v>693109341.7366581</v>
      </c>
      <c r="AI11" s="83">
        <f>' CALCULATIONS'!AU340</f>
        <v>733767907.1395278</v>
      </c>
      <c r="AJ11" s="83">
        <f>' CALCULATIONS'!AV340</f>
        <v>557264077.66674435</v>
      </c>
      <c r="AK11" s="83">
        <f>' CALCULATIONS'!AW340</f>
        <v>480310856.68965125</v>
      </c>
      <c r="AL11" s="83">
        <f>' CALCULATIONS'!AX340</f>
        <v>555906303.6465255</v>
      </c>
      <c r="AM11" s="83">
        <f>' CALCULATIONS'!AY340</f>
        <v>750246335.59908104</v>
      </c>
      <c r="AN11" s="83">
        <f>' CALCULATIONS'!AZ340</f>
        <v>936736016.90259457</v>
      </c>
      <c r="AO11" s="83">
        <f>' CALCULATIONS'!BA340</f>
        <v>871576462.61118281</v>
      </c>
      <c r="AP11" s="83">
        <f>' CALCULATIONS'!BB340</f>
        <v>527714090.37458843</v>
      </c>
      <c r="AQ11" s="83">
        <f>' CALCULATIONS'!BC340</f>
        <v>498915953.31103951</v>
      </c>
      <c r="AR11" s="83">
        <f>' CALCULATIONS'!BD340</f>
        <v>578265704.16626072</v>
      </c>
      <c r="AS11" s="83">
        <f>' CALCULATIONS'!BE340</f>
        <v>592831583.61859119</v>
      </c>
      <c r="AT11" s="83">
        <f>' CALCULATIONS'!BF340</f>
        <v>591272582.2914356</v>
      </c>
      <c r="AU11" s="83">
        <f>' CALCULATIONS'!BG340</f>
        <v>555586196.71455824</v>
      </c>
      <c r="AV11" s="83">
        <f>' CALCULATIONS'!BH340</f>
        <v>475676571.78712159</v>
      </c>
      <c r="AW11" s="83">
        <f>' CALCULATIONS'!BI340</f>
        <v>435029973.35895473</v>
      </c>
      <c r="AX11" s="83">
        <f>' CALCULATIONS'!BJ340</f>
        <v>569973408.86234426</v>
      </c>
      <c r="AY11" s="83">
        <f>' CALCULATIONS'!BK340</f>
        <v>549111023.07102263</v>
      </c>
      <c r="AZ11" s="83">
        <f>' CALCULATIONS'!BL340</f>
        <v>569337167.29031599</v>
      </c>
      <c r="BA11" s="83">
        <f>' CALCULATIONS'!BM340</f>
        <v>688555463.54113936</v>
      </c>
      <c r="BB11" s="83">
        <f>' CALCULATIONS'!BN340</f>
        <v>499928331.39005959</v>
      </c>
      <c r="BC11" s="83">
        <f>' CALCULATIONS'!BO340</f>
        <v>409023722.29302728</v>
      </c>
      <c r="BD11" s="83">
        <f>' CALCULATIONS'!BP340</f>
        <v>454638747.47129107</v>
      </c>
      <c r="BE11" s="83">
        <f>' CALCULATIONS'!BQ340</f>
        <v>539643112.2502414</v>
      </c>
      <c r="BF11" s="83">
        <f>' CALCULATIONS'!BR340</f>
        <v>561505915.04884529</v>
      </c>
      <c r="BG11" s="83">
        <f>' CALCULATIONS'!BS340</f>
        <v>559393113.16016006</v>
      </c>
      <c r="BH11" s="83">
        <f>' CALCULATIONS'!BT340</f>
        <v>565735038.99049306</v>
      </c>
      <c r="BI11" s="83">
        <f>' CALCULATIONS'!BU340</f>
        <v>552756093.60429978</v>
      </c>
      <c r="BJ11" s="83">
        <f>' CALCULATIONS'!BV340</f>
        <v>558297988.98791587</v>
      </c>
      <c r="BK11" s="631">
        <f t="shared" si="2"/>
        <v>36209391493.805977</v>
      </c>
    </row>
    <row r="12" spans="1:63" ht="15.75" x14ac:dyDescent="0.25">
      <c r="A12" s="651" t="s">
        <v>70</v>
      </c>
      <c r="C12" s="83">
        <f>' CALCULATIONS'!O390</f>
        <v>0</v>
      </c>
      <c r="D12" s="83">
        <f>' CALCULATIONS'!P390</f>
        <v>0</v>
      </c>
      <c r="E12" s="83">
        <f>' CALCULATIONS'!Q390</f>
        <v>0</v>
      </c>
      <c r="F12" s="83">
        <f>' CALCULATIONS'!R390</f>
        <v>0</v>
      </c>
      <c r="G12" s="83">
        <f>' CALCULATIONS'!S390</f>
        <v>0</v>
      </c>
      <c r="H12" s="83">
        <f>' CALCULATIONS'!T390</f>
        <v>0</v>
      </c>
      <c r="I12" s="83">
        <f>' CALCULATIONS'!U390</f>
        <v>0</v>
      </c>
      <c r="J12" s="83">
        <f>' CALCULATIONS'!V390</f>
        <v>0</v>
      </c>
      <c r="K12" s="83">
        <f>' CALCULATIONS'!W390</f>
        <v>0</v>
      </c>
      <c r="L12" s="83">
        <f>' CALCULATIONS'!X390</f>
        <v>0</v>
      </c>
      <c r="M12" s="83">
        <f>' CALCULATIONS'!Y390</f>
        <v>0</v>
      </c>
      <c r="N12" s="83">
        <f>' CALCULATIONS'!Z390</f>
        <v>0</v>
      </c>
      <c r="O12" s="83">
        <f>' CALCULATIONS'!AA390</f>
        <v>0</v>
      </c>
      <c r="P12" s="83">
        <f>' CALCULATIONS'!AB390</f>
        <v>108647280</v>
      </c>
      <c r="Q12" s="83">
        <f>' CALCULATIONS'!AC390</f>
        <v>276300360</v>
      </c>
      <c r="R12" s="83">
        <f>' CALCULATIONS'!AD390</f>
        <v>327664634.63999999</v>
      </c>
      <c r="S12" s="83">
        <f>' CALCULATIONS'!AE390</f>
        <v>449597779.68000001</v>
      </c>
      <c r="T12" s="83">
        <f>' CALCULATIONS'!AF390</f>
        <v>433233264.24000001</v>
      </c>
      <c r="U12" s="83">
        <f>' CALCULATIONS'!AG390</f>
        <v>476620826.63999999</v>
      </c>
      <c r="V12" s="83">
        <f>' CALCULATIONS'!AH390</f>
        <v>434445883.20000005</v>
      </c>
      <c r="W12" s="83">
        <f>' CALCULATIONS'!AI390</f>
        <v>449020975.20000005</v>
      </c>
      <c r="X12" s="83">
        <f>' CALCULATIONS'!AJ390</f>
        <v>407809006.08000004</v>
      </c>
      <c r="Y12" s="83">
        <f>' CALCULATIONS'!AK390</f>
        <v>472210152.96000004</v>
      </c>
      <c r="Z12" s="83">
        <f>' CALCULATIONS'!AL390</f>
        <v>451558462.32000005</v>
      </c>
      <c r="AA12" s="83">
        <f>' CALCULATIONS'!AM390</f>
        <v>522654488.15999997</v>
      </c>
      <c r="AB12" s="83">
        <f>' CALCULATIONS'!AN390</f>
        <v>454382295.36000001</v>
      </c>
      <c r="AC12" s="83">
        <f>' CALCULATIONS'!AO390</f>
        <v>470839631.61900002</v>
      </c>
      <c r="AD12" s="83">
        <f>' CALCULATIONS'!AP390</f>
        <v>701068660.12259996</v>
      </c>
      <c r="AE12" s="83">
        <f>' CALCULATIONS'!AQ390</f>
        <v>411812751.52079988</v>
      </c>
      <c r="AF12" s="83">
        <f>' CALCULATIONS'!AR390</f>
        <v>505121639.35799992</v>
      </c>
      <c r="AG12" s="83">
        <f>' CALCULATIONS'!AS390</f>
        <v>495695286.22319996</v>
      </c>
      <c r="AH12" s="83">
        <f>' CALCULATIONS'!AT390</f>
        <v>618492694.81439996</v>
      </c>
      <c r="AI12" s="83">
        <f>' CALCULATIONS'!AU390</f>
        <v>529002429.03899992</v>
      </c>
      <c r="AJ12" s="83">
        <f>' CALCULATIONS'!AV390</f>
        <v>530833750.29299998</v>
      </c>
      <c r="AK12" s="83">
        <f>' CALCULATIONS'!AW390</f>
        <v>500434444.31399989</v>
      </c>
      <c r="AL12" s="83">
        <f>' CALCULATIONS'!AX390</f>
        <v>560773451.64960003</v>
      </c>
      <c r="AM12" s="83">
        <f>' CALCULATIONS'!AY390</f>
        <v>539619091.80227995</v>
      </c>
      <c r="AN12" s="83">
        <f>' CALCULATIONS'!AZ390</f>
        <v>688278589.43978405</v>
      </c>
      <c r="AO12" s="83">
        <f>' CALCULATIONS'!BA390</f>
        <v>482566685.23711193</v>
      </c>
      <c r="AP12" s="83">
        <f>' CALCULATIONS'!BB390</f>
        <v>290318386.81162798</v>
      </c>
      <c r="AQ12" s="83">
        <f>' CALCULATIONS'!BC390</f>
        <v>522623282.88601196</v>
      </c>
      <c r="AR12" s="83">
        <f>' CALCULATIONS'!BD390</f>
        <v>537668173.783566</v>
      </c>
      <c r="AS12" s="83">
        <f>' CALCULATIONS'!BE390</f>
        <v>578975954.78956795</v>
      </c>
      <c r="AT12" s="83">
        <f>' CALCULATIONS'!BF390</f>
        <v>508824458.67821395</v>
      </c>
      <c r="AU12" s="83">
        <f>' CALCULATIONS'!BG390</f>
        <v>557054365.96807194</v>
      </c>
      <c r="AV12" s="83">
        <f>' CALCULATIONS'!BH390</f>
        <v>443945229.49677598</v>
      </c>
      <c r="AW12" s="83">
        <f>' CALCULATIONS'!BI390</f>
        <v>472857014.96485198</v>
      </c>
      <c r="AX12" s="83">
        <f>' CALCULATIONS'!BJ390</f>
        <v>414341356.97371197</v>
      </c>
      <c r="AY12" s="83">
        <f>' CALCULATIONS'!BK390</f>
        <v>424511178.88242</v>
      </c>
      <c r="AZ12" s="83">
        <f>' CALCULATIONS'!BL390</f>
        <v>383898510.224334</v>
      </c>
      <c r="BA12" s="83">
        <f>' CALCULATIONS'!BM390</f>
        <v>607708533.41053796</v>
      </c>
      <c r="BB12" s="83">
        <f>' CALCULATIONS'!BN390</f>
        <v>701187460.60522318</v>
      </c>
      <c r="BC12" s="83">
        <f>' CALCULATIONS'!BO390</f>
        <v>523116675.6457572</v>
      </c>
      <c r="BD12" s="83">
        <f>' CALCULATIONS'!BP390</f>
        <v>502687123.69216323</v>
      </c>
      <c r="BE12" s="83">
        <f>' CALCULATIONS'!BQ390</f>
        <v>517002652.54275119</v>
      </c>
      <c r="BF12" s="83">
        <f>' CALCULATIONS'!BR390</f>
        <v>526084057.61611563</v>
      </c>
      <c r="BG12" s="83">
        <f>' CALCULATIONS'!BS390</f>
        <v>526861642.05228961</v>
      </c>
      <c r="BH12" s="83">
        <f>' CALCULATIONS'!BT390</f>
        <v>545890722.95323443</v>
      </c>
      <c r="BI12" s="83">
        <f>' CALCULATIONS'!BU390</f>
        <v>585726971.76030242</v>
      </c>
      <c r="BJ12" s="83">
        <f>' CALCULATIONS'!BV390</f>
        <v>583893365.33054519</v>
      </c>
      <c r="BK12" s="631">
        <f t="shared" si="2"/>
        <v>23053861632.980846</v>
      </c>
    </row>
    <row r="13" spans="1:63" ht="15.75" x14ac:dyDescent="0.25">
      <c r="A13" s="655" t="s">
        <v>963</v>
      </c>
      <c r="C13" s="83">
        <f>C14+C15</f>
        <v>0</v>
      </c>
      <c r="D13" s="83">
        <f>D14+D15</f>
        <v>0</v>
      </c>
      <c r="E13" s="83">
        <f t="shared" ref="E13:BJ13" si="6">E14+E15</f>
        <v>0</v>
      </c>
      <c r="F13" s="83">
        <f t="shared" si="6"/>
        <v>0</v>
      </c>
      <c r="G13" s="83">
        <f t="shared" si="6"/>
        <v>0</v>
      </c>
      <c r="H13" s="83">
        <f t="shared" si="6"/>
        <v>0</v>
      </c>
      <c r="I13" s="83">
        <f t="shared" si="6"/>
        <v>0</v>
      </c>
      <c r="J13" s="83">
        <f t="shared" si="6"/>
        <v>0</v>
      </c>
      <c r="K13" s="83">
        <f t="shared" si="6"/>
        <v>0</v>
      </c>
      <c r="L13" s="83">
        <f t="shared" si="6"/>
        <v>0</v>
      </c>
      <c r="M13" s="83">
        <f t="shared" si="6"/>
        <v>0</v>
      </c>
      <c r="N13" s="83">
        <f t="shared" si="6"/>
        <v>0</v>
      </c>
      <c r="O13" s="83">
        <f t="shared" si="6"/>
        <v>180712350</v>
      </c>
      <c r="P13" s="83">
        <f t="shared" si="6"/>
        <v>188106300</v>
      </c>
      <c r="Q13" s="83">
        <f t="shared" si="6"/>
        <v>446846037.75</v>
      </c>
      <c r="R13" s="83">
        <f t="shared" si="6"/>
        <v>678666367.79999995</v>
      </c>
      <c r="S13" s="83">
        <f t="shared" si="6"/>
        <v>769489709.8499999</v>
      </c>
      <c r="T13" s="83">
        <f t="shared" si="6"/>
        <v>904486137.12</v>
      </c>
      <c r="U13" s="83">
        <f t="shared" si="6"/>
        <v>999295757.6400001</v>
      </c>
      <c r="V13" s="83">
        <f t="shared" si="6"/>
        <v>963032277.68999994</v>
      </c>
      <c r="W13" s="83">
        <f t="shared" si="6"/>
        <v>1142998650.0000002</v>
      </c>
      <c r="X13" s="83">
        <f t="shared" si="6"/>
        <v>1134561605.8050001</v>
      </c>
      <c r="Y13" s="83">
        <f t="shared" si="6"/>
        <v>1269214246.1700001</v>
      </c>
      <c r="Z13" s="83">
        <f t="shared" si="6"/>
        <v>1258175272.0050001</v>
      </c>
      <c r="AA13" s="83">
        <f t="shared" si="6"/>
        <v>1150692784.1100001</v>
      </c>
      <c r="AB13" s="83">
        <f t="shared" si="6"/>
        <v>1417519234.8360002</v>
      </c>
      <c r="AC13" s="83">
        <f t="shared" si="6"/>
        <v>1693344379.2840004</v>
      </c>
      <c r="AD13" s="83">
        <f t="shared" si="6"/>
        <v>1845790842.9240003</v>
      </c>
      <c r="AE13" s="83">
        <f t="shared" si="6"/>
        <v>1527722173.6560001</v>
      </c>
      <c r="AF13" s="83">
        <f t="shared" si="6"/>
        <v>1751533694.5320001</v>
      </c>
      <c r="AG13" s="83">
        <f t="shared" si="6"/>
        <v>1903300411.3860002</v>
      </c>
      <c r="AH13" s="83">
        <f t="shared" si="6"/>
        <v>2447724538.4520001</v>
      </c>
      <c r="AI13" s="83">
        <f t="shared" si="6"/>
        <v>2082316230.45</v>
      </c>
      <c r="AJ13" s="83">
        <f t="shared" si="6"/>
        <v>1724809305.7500002</v>
      </c>
      <c r="AK13" s="83">
        <f t="shared" si="6"/>
        <v>1809636267.2970004</v>
      </c>
      <c r="AL13" s="83">
        <f t="shared" si="6"/>
        <v>1726319581.6440003</v>
      </c>
      <c r="AM13" s="83">
        <f t="shared" si="6"/>
        <v>1656939721.0740004</v>
      </c>
      <c r="AN13" s="83">
        <f t="shared" si="6"/>
        <v>1787324436.1638002</v>
      </c>
      <c r="AO13" s="83">
        <f t="shared" si="6"/>
        <v>1429151113.3212001</v>
      </c>
      <c r="AP13" s="83">
        <f t="shared" si="6"/>
        <v>1645027319.6137199</v>
      </c>
      <c r="AQ13" s="83">
        <f t="shared" si="6"/>
        <v>2164067927.32794</v>
      </c>
      <c r="AR13" s="83">
        <f t="shared" si="6"/>
        <v>2234319548.9352002</v>
      </c>
      <c r="AS13" s="83">
        <f t="shared" si="6"/>
        <v>2465955750.6332998</v>
      </c>
      <c r="AT13" s="83">
        <f t="shared" si="6"/>
        <v>2413333629.0167403</v>
      </c>
      <c r="AU13" s="83">
        <f t="shared" si="6"/>
        <v>2385608421.73104</v>
      </c>
      <c r="AV13" s="83">
        <f t="shared" si="6"/>
        <v>2154682706.0803199</v>
      </c>
      <c r="AW13" s="83">
        <f t="shared" si="6"/>
        <v>1995668116.7076898</v>
      </c>
      <c r="AX13" s="83">
        <f t="shared" si="6"/>
        <v>1686983171.5885801</v>
      </c>
      <c r="AY13" s="83">
        <f t="shared" si="6"/>
        <v>1678567655.99757</v>
      </c>
      <c r="AZ13" s="83">
        <f t="shared" si="6"/>
        <v>1668653259.4560959</v>
      </c>
      <c r="BA13" s="83">
        <f t="shared" si="6"/>
        <v>1853930433.9565203</v>
      </c>
      <c r="BB13" s="83">
        <f t="shared" si="6"/>
        <v>1782703713.4296944</v>
      </c>
      <c r="BC13" s="83">
        <f t="shared" si="6"/>
        <v>1709647077.39867</v>
      </c>
      <c r="BD13" s="83">
        <f t="shared" si="6"/>
        <v>2169890343.9123526</v>
      </c>
      <c r="BE13" s="83">
        <f t="shared" si="6"/>
        <v>2033295167.1475351</v>
      </c>
      <c r="BF13" s="83">
        <f t="shared" si="6"/>
        <v>2506034376.4971943</v>
      </c>
      <c r="BG13" s="83">
        <f t="shared" si="6"/>
        <v>2198152083.971067</v>
      </c>
      <c r="BH13" s="83">
        <f t="shared" si="6"/>
        <v>2660516786.6700635</v>
      </c>
      <c r="BI13" s="83">
        <f t="shared" si="6"/>
        <v>2326575028.4270406</v>
      </c>
      <c r="BJ13" s="83">
        <f t="shared" si="6"/>
        <v>2622355201.1915736</v>
      </c>
      <c r="BK13" s="631">
        <f t="shared" si="2"/>
        <v>80245677146.399933</v>
      </c>
    </row>
    <row r="14" spans="1:63" ht="15.75" x14ac:dyDescent="0.25">
      <c r="A14" s="651" t="s">
        <v>964</v>
      </c>
      <c r="C14" s="83">
        <f>' CALCULATIONS'!O448</f>
        <v>0</v>
      </c>
      <c r="D14" s="83">
        <f>' CALCULATIONS'!P448</f>
        <v>0</v>
      </c>
      <c r="E14" s="83">
        <f>' CALCULATIONS'!Q448</f>
        <v>0</v>
      </c>
      <c r="F14" s="83">
        <f>' CALCULATIONS'!R448</f>
        <v>0</v>
      </c>
      <c r="G14" s="83">
        <f>' CALCULATIONS'!S448</f>
        <v>0</v>
      </c>
      <c r="H14" s="83">
        <f>' CALCULATIONS'!T448</f>
        <v>0</v>
      </c>
      <c r="I14" s="83">
        <f>' CALCULATIONS'!U448</f>
        <v>0</v>
      </c>
      <c r="J14" s="83">
        <f>' CALCULATIONS'!V448</f>
        <v>0</v>
      </c>
      <c r="K14" s="83">
        <f>' CALCULATIONS'!W448</f>
        <v>0</v>
      </c>
      <c r="L14" s="83">
        <f>' CALCULATIONS'!X448</f>
        <v>0</v>
      </c>
      <c r="M14" s="83">
        <f>' CALCULATIONS'!Y448</f>
        <v>0</v>
      </c>
      <c r="N14" s="83">
        <f>' CALCULATIONS'!Z448</f>
        <v>0</v>
      </c>
      <c r="O14" s="83">
        <f>' CALCULATIONS'!AA448</f>
        <v>180712350</v>
      </c>
      <c r="P14" s="83">
        <f>' CALCULATIONS'!AB448</f>
        <v>188106300</v>
      </c>
      <c r="Q14" s="83">
        <f>' CALCULATIONS'!AC448</f>
        <v>446846037.75</v>
      </c>
      <c r="R14" s="83">
        <f>' CALCULATIONS'!AD448</f>
        <v>678666367.79999995</v>
      </c>
      <c r="S14" s="83">
        <f>' CALCULATIONS'!AE448</f>
        <v>769489709.8499999</v>
      </c>
      <c r="T14" s="83">
        <f>' CALCULATIONS'!AF448</f>
        <v>904486137.12</v>
      </c>
      <c r="U14" s="83">
        <f>' CALCULATIONS'!AG448</f>
        <v>999295757.6400001</v>
      </c>
      <c r="V14" s="83">
        <f>' CALCULATIONS'!AH448</f>
        <v>963032277.68999994</v>
      </c>
      <c r="W14" s="83">
        <f>' CALCULATIONS'!AI448</f>
        <v>1142998650.0000002</v>
      </c>
      <c r="X14" s="83">
        <f>' CALCULATIONS'!AJ448</f>
        <v>1134561605.8050001</v>
      </c>
      <c r="Y14" s="83">
        <f>' CALCULATIONS'!AK448</f>
        <v>1269214246.1700001</v>
      </c>
      <c r="Z14" s="83">
        <f>' CALCULATIONS'!AL448</f>
        <v>1258175272.0050001</v>
      </c>
      <c r="AA14" s="83">
        <f>' CALCULATIONS'!AM448</f>
        <v>1089008557.1100001</v>
      </c>
      <c r="AB14" s="83">
        <f>' CALCULATIONS'!AN448</f>
        <v>1370567758.5720003</v>
      </c>
      <c r="AC14" s="83">
        <f>' CALCULATIONS'!AO448</f>
        <v>1398353227.8840003</v>
      </c>
      <c r="AD14" s="83">
        <f>' CALCULATIONS'!AP448</f>
        <v>1362016521.8280001</v>
      </c>
      <c r="AE14" s="83">
        <f>' CALCULATIONS'!AQ448</f>
        <v>1020647038.3200002</v>
      </c>
      <c r="AF14" s="83">
        <f>' CALCULATIONS'!AR448</f>
        <v>1194703294.428</v>
      </c>
      <c r="AG14" s="83">
        <f>' CALCULATIONS'!AS448</f>
        <v>1364563945.2060001</v>
      </c>
      <c r="AH14" s="83">
        <f>' CALCULATIONS'!AT448</f>
        <v>1586916282.6720002</v>
      </c>
      <c r="AI14" s="83">
        <f>' CALCULATIONS'!AU448</f>
        <v>1343295793.3499999</v>
      </c>
      <c r="AJ14" s="83">
        <f>' CALCULATIONS'!AV448</f>
        <v>1112648645.4300001</v>
      </c>
      <c r="AK14" s="83">
        <f>' CALCULATIONS'!AW448</f>
        <v>1211971111.4070003</v>
      </c>
      <c r="AL14" s="83">
        <f>' CALCULATIONS'!AX448</f>
        <v>1143502737.8040001</v>
      </c>
      <c r="AM14" s="83">
        <f>' CALCULATIONS'!AY448</f>
        <v>1038644807.5080001</v>
      </c>
      <c r="AN14" s="83">
        <f>' CALCULATIONS'!AZ448</f>
        <v>955944331.63740015</v>
      </c>
      <c r="AO14" s="83">
        <f>' CALCULATIONS'!BA448</f>
        <v>878126740.73460007</v>
      </c>
      <c r="AP14" s="83">
        <f>' CALCULATIONS'!BB448</f>
        <v>970746217.46676016</v>
      </c>
      <c r="AQ14" s="83">
        <f>' CALCULATIONS'!BC448</f>
        <v>1307104064.3745</v>
      </c>
      <c r="AR14" s="83">
        <f>' CALCULATIONS'!BD448</f>
        <v>1516054756.5727201</v>
      </c>
      <c r="AS14" s="83">
        <f>' CALCULATIONS'!BE448</f>
        <v>1509080829.9802201</v>
      </c>
      <c r="AT14" s="83">
        <f>' CALCULATIONS'!BF448</f>
        <v>1641996445.6413002</v>
      </c>
      <c r="AU14" s="83">
        <f>' CALCULATIONS'!BG448</f>
        <v>1528250122.01862</v>
      </c>
      <c r="AV14" s="83">
        <f>' CALCULATIONS'!BH448</f>
        <v>1472404961.21292</v>
      </c>
      <c r="AW14" s="83">
        <f>' CALCULATIONS'!BI448</f>
        <v>1236812154.4793699</v>
      </c>
      <c r="AX14" s="83">
        <f>' CALCULATIONS'!BJ448</f>
        <v>1129046774.2293601</v>
      </c>
      <c r="AY14" s="83">
        <f>' CALCULATIONS'!BK448</f>
        <v>1174300027.0010099</v>
      </c>
      <c r="AZ14" s="83">
        <f>' CALCULATIONS'!BL448</f>
        <v>1164250977.449616</v>
      </c>
      <c r="BA14" s="83">
        <f>' CALCULATIONS'!BM448</f>
        <v>1052872048.2949202</v>
      </c>
      <c r="BB14" s="83">
        <f>' CALCULATIONS'!BN448</f>
        <v>1172246309.7914145</v>
      </c>
      <c r="BC14" s="83">
        <f>' CALCULATIONS'!BO448</f>
        <v>1121881395.002382</v>
      </c>
      <c r="BD14" s="83">
        <f>' CALCULATIONS'!BP448</f>
        <v>1327536258.6369464</v>
      </c>
      <c r="BE14" s="83">
        <f>' CALCULATIONS'!BQ448</f>
        <v>1330037405.8600736</v>
      </c>
      <c r="BF14" s="83">
        <f>' CALCULATIONS'!BR448</f>
        <v>1547348196.7026186</v>
      </c>
      <c r="BG14" s="83">
        <f>' CALCULATIONS'!BS448</f>
        <v>1451985371.4650478</v>
      </c>
      <c r="BH14" s="83">
        <f>' CALCULATIONS'!BT448</f>
        <v>1602256267.2416108</v>
      </c>
      <c r="BI14" s="83">
        <f>' CALCULATIONS'!BU448</f>
        <v>1564195700.3004487</v>
      </c>
      <c r="BJ14" s="83">
        <f>' CALCULATIONS'!BV448</f>
        <v>1602111182.6018438</v>
      </c>
      <c r="BK14" s="631">
        <f t="shared" si="2"/>
        <v>56429012972.044716</v>
      </c>
    </row>
    <row r="15" spans="1:63" ht="15.75" x14ac:dyDescent="0.25">
      <c r="A15" s="651" t="s">
        <v>965</v>
      </c>
      <c r="C15" s="83">
        <f>' CALCULATIONS'!O501</f>
        <v>0</v>
      </c>
      <c r="D15" s="83">
        <f>' CALCULATIONS'!P501</f>
        <v>0</v>
      </c>
      <c r="E15" s="83">
        <f>' CALCULATIONS'!Q501</f>
        <v>0</v>
      </c>
      <c r="F15" s="83">
        <f>' CALCULATIONS'!R501</f>
        <v>0</v>
      </c>
      <c r="G15" s="83">
        <f>' CALCULATIONS'!S501</f>
        <v>0</v>
      </c>
      <c r="H15" s="83">
        <f>' CALCULATIONS'!T501</f>
        <v>0</v>
      </c>
      <c r="I15" s="83">
        <f>' CALCULATIONS'!U501</f>
        <v>0</v>
      </c>
      <c r="J15" s="83">
        <f>' CALCULATIONS'!V501</f>
        <v>0</v>
      </c>
      <c r="K15" s="83">
        <f>' CALCULATIONS'!W501</f>
        <v>0</v>
      </c>
      <c r="L15" s="83">
        <f>' CALCULATIONS'!X501</f>
        <v>0</v>
      </c>
      <c r="M15" s="83">
        <f>' CALCULATIONS'!Y501</f>
        <v>0</v>
      </c>
      <c r="N15" s="83">
        <f>' CALCULATIONS'!Z501</f>
        <v>0</v>
      </c>
      <c r="O15" s="83">
        <f>' CALCULATIONS'!AA501</f>
        <v>0</v>
      </c>
      <c r="P15" s="83">
        <f>' CALCULATIONS'!AB501</f>
        <v>0</v>
      </c>
      <c r="Q15" s="83">
        <f>' CALCULATIONS'!AC501</f>
        <v>0</v>
      </c>
      <c r="R15" s="83">
        <f>' CALCULATIONS'!AD501</f>
        <v>0</v>
      </c>
      <c r="S15" s="83">
        <f>' CALCULATIONS'!AE501</f>
        <v>0</v>
      </c>
      <c r="T15" s="83">
        <f>' CALCULATIONS'!AF501</f>
        <v>0</v>
      </c>
      <c r="U15" s="83">
        <f>' CALCULATIONS'!AG501</f>
        <v>0</v>
      </c>
      <c r="V15" s="83">
        <f>' CALCULATIONS'!AH501</f>
        <v>0</v>
      </c>
      <c r="W15" s="83">
        <f>' CALCULATIONS'!AI501</f>
        <v>0</v>
      </c>
      <c r="X15" s="83">
        <f>' CALCULATIONS'!AJ501</f>
        <v>0</v>
      </c>
      <c r="Y15" s="83">
        <f>' CALCULATIONS'!AK501</f>
        <v>0</v>
      </c>
      <c r="Z15" s="83">
        <f>' CALCULATIONS'!AL501</f>
        <v>0</v>
      </c>
      <c r="AA15" s="83">
        <f>' CALCULATIONS'!AM501</f>
        <v>61684227.000000007</v>
      </c>
      <c r="AB15" s="83">
        <f>' CALCULATIONS'!AN501</f>
        <v>46951476.264000013</v>
      </c>
      <c r="AC15" s="83">
        <f>' CALCULATIONS'!AO501</f>
        <v>294991151.40000004</v>
      </c>
      <c r="AD15" s="83">
        <f>' CALCULATIONS'!AP501</f>
        <v>483774321.09600008</v>
      </c>
      <c r="AE15" s="83">
        <f>' CALCULATIONS'!AQ501</f>
        <v>507075135.33600008</v>
      </c>
      <c r="AF15" s="83">
        <f>' CALCULATIONS'!AR501</f>
        <v>556830400.10400009</v>
      </c>
      <c r="AG15" s="83">
        <f>' CALCULATIONS'!AS501</f>
        <v>538736466.18000007</v>
      </c>
      <c r="AH15" s="83">
        <f>' CALCULATIONS'!AT501</f>
        <v>860808255.78000009</v>
      </c>
      <c r="AI15" s="83">
        <f>' CALCULATIONS'!AU501</f>
        <v>739020437.10000014</v>
      </c>
      <c r="AJ15" s="83">
        <f>' CALCULATIONS'!AV501</f>
        <v>612160660.32000017</v>
      </c>
      <c r="AK15" s="83">
        <f>' CALCULATIONS'!AW501</f>
        <v>597665155.8900001</v>
      </c>
      <c r="AL15" s="83">
        <f>' CALCULATIONS'!AX501</f>
        <v>582816843.84000015</v>
      </c>
      <c r="AM15" s="83">
        <f>' CALCULATIONS'!AY501</f>
        <v>618294913.5660001</v>
      </c>
      <c r="AN15" s="83">
        <f>' CALCULATIONS'!AZ501</f>
        <v>831380104.52640009</v>
      </c>
      <c r="AO15" s="83">
        <f>' CALCULATIONS'!BA501</f>
        <v>551024372.58660007</v>
      </c>
      <c r="AP15" s="83">
        <f>' CALCULATIONS'!BB501</f>
        <v>674281102.1469599</v>
      </c>
      <c r="AQ15" s="83">
        <f>' CALCULATIONS'!BC501</f>
        <v>856963862.95344007</v>
      </c>
      <c r="AR15" s="83">
        <f>' CALCULATIONS'!BD501</f>
        <v>718264792.36248004</v>
      </c>
      <c r="AS15" s="83">
        <f>' CALCULATIONS'!BE501</f>
        <v>956874920.65307999</v>
      </c>
      <c r="AT15" s="83">
        <f>' CALCULATIONS'!BF501</f>
        <v>771337183.37544012</v>
      </c>
      <c r="AU15" s="83">
        <f>' CALCULATIONS'!BG501</f>
        <v>857358299.71242011</v>
      </c>
      <c r="AV15" s="83">
        <f>' CALCULATIONS'!BH501</f>
        <v>682277744.86740005</v>
      </c>
      <c r="AW15" s="83">
        <f>' CALCULATIONS'!BI501</f>
        <v>758855962.22832</v>
      </c>
      <c r="AX15" s="83">
        <f>' CALCULATIONS'!BJ501</f>
        <v>557936397.35922003</v>
      </c>
      <c r="AY15" s="83">
        <f>' CALCULATIONS'!BK501</f>
        <v>504267628.99656004</v>
      </c>
      <c r="AZ15" s="83">
        <f>' CALCULATIONS'!BL501</f>
        <v>504402282.00648004</v>
      </c>
      <c r="BA15" s="83">
        <f>' CALCULATIONS'!BM501</f>
        <v>801058385.66160011</v>
      </c>
      <c r="BB15" s="83">
        <f>' CALCULATIONS'!BN501</f>
        <v>610457403.63827991</v>
      </c>
      <c r="BC15" s="83">
        <f>' CALCULATIONS'!BO501</f>
        <v>587765682.39628792</v>
      </c>
      <c r="BD15" s="83">
        <f>' CALCULATIONS'!BP501</f>
        <v>842354085.27540588</v>
      </c>
      <c r="BE15" s="83">
        <f>' CALCULATIONS'!BQ501</f>
        <v>703257761.28746152</v>
      </c>
      <c r="BF15" s="83">
        <f>' CALCULATIONS'!BR501</f>
        <v>958686179.79457593</v>
      </c>
      <c r="BG15" s="83">
        <f>' CALCULATIONS'!BS501</f>
        <v>746166712.50601912</v>
      </c>
      <c r="BH15" s="83">
        <f>' CALCULATIONS'!BT501</f>
        <v>1058260519.4284528</v>
      </c>
      <c r="BI15" s="83">
        <f>' CALCULATIONS'!BU501</f>
        <v>762379328.12659192</v>
      </c>
      <c r="BJ15" s="83">
        <f>' CALCULATIONS'!BV501</f>
        <v>1020244018.5897298</v>
      </c>
      <c r="BK15" s="631">
        <f t="shared" si="2"/>
        <v>23816664174.355202</v>
      </c>
    </row>
    <row r="16" spans="1:63" ht="15.75" x14ac:dyDescent="0.25">
      <c r="A16" s="625" t="s">
        <v>886</v>
      </c>
      <c r="C16" s="83">
        <f>C17+C18+C19+C20+C21+C22</f>
        <v>711900017.02537632</v>
      </c>
      <c r="D16" s="83">
        <f t="shared" ref="D16:BJ16" si="7">D17+D18+D19+D20+D21+D22</f>
        <v>438860142.69979483</v>
      </c>
      <c r="E16" s="83">
        <f t="shared" si="7"/>
        <v>546588645.45736337</v>
      </c>
      <c r="F16" s="83">
        <f t="shared" si="7"/>
        <v>171549417.72446671</v>
      </c>
      <c r="G16" s="83">
        <f t="shared" si="7"/>
        <v>548601940.30211484</v>
      </c>
      <c r="H16" s="83">
        <f t="shared" si="7"/>
        <v>513272717.64305627</v>
      </c>
      <c r="I16" s="83">
        <f t="shared" si="7"/>
        <v>543620361.77614975</v>
      </c>
      <c r="J16" s="83">
        <f t="shared" si="7"/>
        <v>430121727.20996237</v>
      </c>
      <c r="K16" s="83">
        <f t="shared" si="7"/>
        <v>452054111.51794142</v>
      </c>
      <c r="L16" s="83">
        <f t="shared" si="7"/>
        <v>360916265.38263178</v>
      </c>
      <c r="M16" s="83">
        <f t="shared" si="7"/>
        <v>510781006.93256795</v>
      </c>
      <c r="N16" s="83">
        <f t="shared" si="7"/>
        <v>907161688.3270967</v>
      </c>
      <c r="O16" s="83">
        <f t="shared" si="7"/>
        <v>729564898.65674174</v>
      </c>
      <c r="P16" s="83">
        <f t="shared" si="7"/>
        <v>594071532.34372604</v>
      </c>
      <c r="Q16" s="83">
        <f t="shared" si="7"/>
        <v>390389903.27450037</v>
      </c>
      <c r="R16" s="83">
        <f t="shared" si="7"/>
        <v>118337153.25441712</v>
      </c>
      <c r="S16" s="83">
        <f t="shared" si="7"/>
        <v>533338119.84979665</v>
      </c>
      <c r="T16" s="83">
        <f t="shared" si="7"/>
        <v>513746315.49194109</v>
      </c>
      <c r="U16" s="83">
        <f t="shared" si="7"/>
        <v>543931595.12770462</v>
      </c>
      <c r="V16" s="83">
        <f t="shared" si="7"/>
        <v>231937469.45076129</v>
      </c>
      <c r="W16" s="83">
        <f t="shared" si="7"/>
        <v>575314427.48978317</v>
      </c>
      <c r="X16" s="83">
        <f t="shared" si="7"/>
        <v>398876174.90041864</v>
      </c>
      <c r="Y16" s="83">
        <f t="shared" si="7"/>
        <v>758535908.19854915</v>
      </c>
      <c r="Z16" s="83">
        <f t="shared" si="7"/>
        <v>1148059731.9508328</v>
      </c>
      <c r="AA16" s="83">
        <f t="shared" si="7"/>
        <v>773180717.44229031</v>
      </c>
      <c r="AB16" s="83">
        <f t="shared" si="7"/>
        <v>437958480.74565983</v>
      </c>
      <c r="AC16" s="83">
        <f t="shared" si="7"/>
        <v>542953387.78746557</v>
      </c>
      <c r="AD16" s="83">
        <f t="shared" si="7"/>
        <v>334003035.73896539</v>
      </c>
      <c r="AE16" s="83">
        <f t="shared" si="7"/>
        <v>953351815.83172047</v>
      </c>
      <c r="AF16" s="83">
        <f t="shared" si="7"/>
        <v>980971559.15863395</v>
      </c>
      <c r="AG16" s="83">
        <f t="shared" si="7"/>
        <v>542298965.62473869</v>
      </c>
      <c r="AH16" s="83">
        <f t="shared" si="7"/>
        <v>271029585.604554</v>
      </c>
      <c r="AI16" s="83">
        <f t="shared" si="7"/>
        <v>738885310.02883601</v>
      </c>
      <c r="AJ16" s="83">
        <f t="shared" si="7"/>
        <v>508772527.18440974</v>
      </c>
      <c r="AK16" s="83">
        <f t="shared" si="7"/>
        <v>818291442.5793395</v>
      </c>
      <c r="AL16" s="83">
        <f t="shared" si="7"/>
        <v>1269408826.8565638</v>
      </c>
      <c r="AM16" s="83">
        <f t="shared" si="7"/>
        <v>462275732.57400542</v>
      </c>
      <c r="AN16" s="83">
        <f t="shared" si="7"/>
        <v>368142642.42444706</v>
      </c>
      <c r="AO16" s="83">
        <f t="shared" si="7"/>
        <v>486013485.78389651</v>
      </c>
      <c r="AP16" s="83">
        <f t="shared" si="7"/>
        <v>310960787.35550922</v>
      </c>
      <c r="AQ16" s="83">
        <f t="shared" si="7"/>
        <v>628213856.10686052</v>
      </c>
      <c r="AR16" s="83">
        <f t="shared" si="7"/>
        <v>850931736.18805242</v>
      </c>
      <c r="AS16" s="83">
        <f t="shared" si="7"/>
        <v>812874387.49512088</v>
      </c>
      <c r="AT16" s="83">
        <f t="shared" si="7"/>
        <v>488055506.42423129</v>
      </c>
      <c r="AU16" s="83">
        <f t="shared" si="7"/>
        <v>551211295.68075264</v>
      </c>
      <c r="AV16" s="83">
        <f t="shared" si="7"/>
        <v>459625338.18757999</v>
      </c>
      <c r="AW16" s="83">
        <f t="shared" si="7"/>
        <v>685667387.82603359</v>
      </c>
      <c r="AX16" s="83">
        <f t="shared" si="7"/>
        <v>1063603692.1685784</v>
      </c>
      <c r="AY16" s="83">
        <f t="shared" si="7"/>
        <v>903575717.59762931</v>
      </c>
      <c r="AZ16" s="83">
        <f t="shared" si="7"/>
        <v>480812067.23853397</v>
      </c>
      <c r="BA16" s="83">
        <f t="shared" si="7"/>
        <v>525384866.95030046</v>
      </c>
      <c r="BB16" s="83">
        <f t="shared" si="7"/>
        <v>288161712.1390714</v>
      </c>
      <c r="BC16" s="83">
        <f t="shared" si="7"/>
        <v>908755148.70076632</v>
      </c>
      <c r="BD16" s="83">
        <f t="shared" si="7"/>
        <v>1000574367.0509764</v>
      </c>
      <c r="BE16" s="83">
        <f t="shared" si="7"/>
        <v>706879847.47957528</v>
      </c>
      <c r="BF16" s="83">
        <f t="shared" si="7"/>
        <v>365445976.02354121</v>
      </c>
      <c r="BG16" s="83">
        <f t="shared" si="7"/>
        <v>786230931.58142102</v>
      </c>
      <c r="BH16" s="83">
        <f t="shared" si="7"/>
        <v>659785913.73503602</v>
      </c>
      <c r="BI16" s="83">
        <f t="shared" si="7"/>
        <v>932203825.35811365</v>
      </c>
      <c r="BJ16" s="83">
        <f t="shared" si="7"/>
        <v>1548604797.0384283</v>
      </c>
      <c r="BK16" s="631">
        <f t="shared" si="2"/>
        <v>37116627945.679344</v>
      </c>
    </row>
    <row r="17" spans="1:63" ht="15.75" x14ac:dyDescent="0.25">
      <c r="A17" s="805" t="s">
        <v>161</v>
      </c>
      <c r="C17" s="83">
        <f>' CALCULATIONS'!O1043+' CALCULATIONS'!O1163</f>
        <v>180285013.77841938</v>
      </c>
      <c r="D17" s="83">
        <f>' CALCULATIONS'!P1043+' CALCULATIONS'!P1163</f>
        <v>193917866.98458529</v>
      </c>
      <c r="E17" s="83">
        <f>' CALCULATIONS'!Q1043+' CALCULATIONS'!Q1163</f>
        <v>154547721.38305336</v>
      </c>
      <c r="F17" s="83">
        <f>' CALCULATIONS'!R1043+' CALCULATIONS'!R1163</f>
        <v>36828776.080656268</v>
      </c>
      <c r="G17" s="83">
        <f>' CALCULATIONS'!S1043+' CALCULATIONS'!S1163</f>
        <v>77534513.996068686</v>
      </c>
      <c r="H17" s="83">
        <f>' CALCULATIONS'!T1043+' CALCULATIONS'!T1163</f>
        <v>63153986.665750787</v>
      </c>
      <c r="I17" s="83">
        <f>' CALCULATIONS'!U1043+' CALCULATIONS'!U1163</f>
        <v>97027877.587257385</v>
      </c>
      <c r="J17" s="83">
        <f>' CALCULATIONS'!V1043+' CALCULATIONS'!V1163</f>
        <v>61823938.117285408</v>
      </c>
      <c r="K17" s="83">
        <f>' CALCULATIONS'!W1043+' CALCULATIONS'!W1163</f>
        <v>83668049.395847514</v>
      </c>
      <c r="L17" s="83">
        <f>' CALCULATIONS'!X1043+' CALCULATIONS'!X1163</f>
        <v>71081858.363131166</v>
      </c>
      <c r="M17" s="83">
        <f>' CALCULATIONS'!Y1043+' CALCULATIONS'!Y1163</f>
        <v>98268897.523514271</v>
      </c>
      <c r="N17" s="83">
        <f>' CALCULATIONS'!Z1043+' CALCULATIONS'!Z1163</f>
        <v>158185242.89434701</v>
      </c>
      <c r="O17" s="83">
        <f>' CALCULATIONS'!AA1043+' CALCULATIONS'!AA1163</f>
        <v>172749023.42583185</v>
      </c>
      <c r="P17" s="83">
        <f>' CALCULATIONS'!AB1043+' CALCULATIONS'!AB1163</f>
        <v>91030883.064527333</v>
      </c>
      <c r="Q17" s="83">
        <f>' CALCULATIONS'!AC1043+' CALCULATIONS'!AC1163</f>
        <v>78435811.612093553</v>
      </c>
      <c r="R17" s="83">
        <f>' CALCULATIONS'!AD1043+' CALCULATIONS'!AD1163</f>
        <v>19380430.079799347</v>
      </c>
      <c r="S17" s="83">
        <f>' CALCULATIONS'!AE1043+' CALCULATIONS'!AE1163</f>
        <v>148794594.18252435</v>
      </c>
      <c r="T17" s="83">
        <f>' CALCULATIONS'!AF1043+' CALCULATIONS'!AF1163</f>
        <v>53496065.563388459</v>
      </c>
      <c r="U17" s="83">
        <f>' CALCULATIONS'!AG1043+' CALCULATIONS'!AG1163</f>
        <v>108061514.46419176</v>
      </c>
      <c r="V17" s="83">
        <f>' CALCULATIONS'!AH1043+' CALCULATIONS'!AH1163</f>
        <v>44047619.684400044</v>
      </c>
      <c r="W17" s="83">
        <f>' CALCULATIONS'!AI1043+' CALCULATIONS'!AI1163</f>
        <v>119729494.11112851</v>
      </c>
      <c r="X17" s="83">
        <f>' CALCULATIONS'!AJ1043+' CALCULATIONS'!AJ1163</f>
        <v>69206115.150085956</v>
      </c>
      <c r="Y17" s="83">
        <f>' CALCULATIONS'!AK1043+' CALCULATIONS'!AK1163</f>
        <v>124323014.02788448</v>
      </c>
      <c r="Z17" s="83">
        <f>' CALCULATIONS'!AL1043+' CALCULATIONS'!AL1163</f>
        <v>194909174.05986026</v>
      </c>
      <c r="AA17" s="83">
        <f>' CALCULATIONS'!AM1043+' CALCULATIONS'!AM1163</f>
        <v>119226371.70870078</v>
      </c>
      <c r="AB17" s="83">
        <f>' CALCULATIONS'!AN1043+' CALCULATIONS'!AN1163</f>
        <v>92667415.465949863</v>
      </c>
      <c r="AC17" s="83">
        <f>' CALCULATIONS'!AO1043+' CALCULATIONS'!AO1163</f>
        <v>100149577.80780862</v>
      </c>
      <c r="AD17" s="83">
        <f>' CALCULATIONS'!AP1043+' CALCULATIONS'!AP1163</f>
        <v>68949872.210602805</v>
      </c>
      <c r="AE17" s="83">
        <f>' CALCULATIONS'!AQ1043+' CALCULATIONS'!AQ1163</f>
        <v>172060490.07158378</v>
      </c>
      <c r="AF17" s="83">
        <f>' CALCULATIONS'!AR1043+' CALCULATIONS'!AR1163</f>
        <v>124029647.60180324</v>
      </c>
      <c r="AG17" s="83">
        <f>' CALCULATIONS'!AS1043+' CALCULATIONS'!AS1163</f>
        <v>122352637.27708207</v>
      </c>
      <c r="AH17" s="83">
        <f>' CALCULATIONS'!AT1043+' CALCULATIONS'!AT1163</f>
        <v>90426798.282246515</v>
      </c>
      <c r="AI17" s="83">
        <f>' CALCULATIONS'!AU1043+' CALCULATIONS'!AU1163</f>
        <v>153502901.13657978</v>
      </c>
      <c r="AJ17" s="83">
        <f>' CALCULATIONS'!AV1043+' CALCULATIONS'!AV1163</f>
        <v>94875759.017171934</v>
      </c>
      <c r="AK17" s="83">
        <f>' CALCULATIONS'!AW1043+' CALCULATIONS'!AW1163</f>
        <v>178121190.8341175</v>
      </c>
      <c r="AL17" s="83">
        <f>' CALCULATIONS'!AX1043+' CALCULATIONS'!AX1163</f>
        <v>244436782.79646158</v>
      </c>
      <c r="AM17" s="83">
        <f>' CALCULATIONS'!AY1043+' CALCULATIONS'!AY1163</f>
        <v>86777437.802216381</v>
      </c>
      <c r="AN17" s="83">
        <f>' CALCULATIONS'!AZ1043+' CALCULATIONS'!AZ1163</f>
        <v>136757079.44756129</v>
      </c>
      <c r="AO17" s="83">
        <f>' CALCULATIONS'!BA1043+' CALCULATIONS'!BA1163</f>
        <v>124941773.19111691</v>
      </c>
      <c r="AP17" s="83">
        <f>' CALCULATIONS'!BB1043+' CALCULATIONS'!BB1163</f>
        <v>70581435.937590927</v>
      </c>
      <c r="AQ17" s="83">
        <f>' CALCULATIONS'!BC1043+' CALCULATIONS'!BC1163</f>
        <v>154373746.85645539</v>
      </c>
      <c r="AR17" s="83">
        <f>' CALCULATIONS'!BD1043+' CALCULATIONS'!BD1163</f>
        <v>164230554.58130708</v>
      </c>
      <c r="AS17" s="83">
        <f>' CALCULATIONS'!BE1043+' CALCULATIONS'!BE1163</f>
        <v>148438263.39941818</v>
      </c>
      <c r="AT17" s="83">
        <f>' CALCULATIONS'!BF1043+' CALCULATIONS'!BF1163</f>
        <v>79440407.737914726</v>
      </c>
      <c r="AU17" s="83">
        <f>' CALCULATIONS'!BG1043+' CALCULATIONS'!BG1163</f>
        <v>119221059.96458326</v>
      </c>
      <c r="AV17" s="83">
        <f>' CALCULATIONS'!BH1043+' CALCULATIONS'!BH1163</f>
        <v>105561472.96846092</v>
      </c>
      <c r="AW17" s="83">
        <f>' CALCULATIONS'!BI1043+' CALCULATIONS'!BI1163</f>
        <v>119985650.46675083</v>
      </c>
      <c r="AX17" s="83">
        <f>' CALCULATIONS'!BJ1043+' CALCULATIONS'!BJ1163</f>
        <v>208797741.33868796</v>
      </c>
      <c r="AY17" s="83">
        <f>' CALCULATIONS'!BK1043+' CALCULATIONS'!BK1163</f>
        <v>219224353.74811047</v>
      </c>
      <c r="AZ17" s="83">
        <f>' CALCULATIONS'!BL1043+' CALCULATIONS'!BL1163</f>
        <v>90036838.190993339</v>
      </c>
      <c r="BA17" s="83">
        <f>' CALCULATIONS'!BM1043+' CALCULATIONS'!BM1163</f>
        <v>86482200.115901887</v>
      </c>
      <c r="BB17" s="83">
        <f>' CALCULATIONS'!BN1043+' CALCULATIONS'!BN1163</f>
        <v>101727759.22971383</v>
      </c>
      <c r="BC17" s="83">
        <f>' CALCULATIONS'!BO1043+' CALCULATIONS'!BO1163</f>
        <v>178989981.69648013</v>
      </c>
      <c r="BD17" s="83">
        <f>' CALCULATIONS'!BP1043+' CALCULATIONS'!BP1163</f>
        <v>132053089.01752684</v>
      </c>
      <c r="BE17" s="83">
        <f>' CALCULATIONS'!BQ1043+' CALCULATIONS'!BQ1163</f>
        <v>122110065.25830258</v>
      </c>
      <c r="BF17" s="83">
        <f>' CALCULATIONS'!BR1043+' CALCULATIONS'!BR1163</f>
        <v>60454343.443714328</v>
      </c>
      <c r="BG17" s="83">
        <f>' CALCULATIONS'!BS1043+' CALCULATIONS'!BS1163</f>
        <v>171280659.78193051</v>
      </c>
      <c r="BH17" s="83">
        <f>' CALCULATIONS'!BT1043+' CALCULATIONS'!BT1163</f>
        <v>173327120.54765192</v>
      </c>
      <c r="BI17" s="83">
        <f>' CALCULATIONS'!BU1043+' CALCULATIONS'!BU1163</f>
        <v>186923502.93670434</v>
      </c>
      <c r="BJ17" s="83">
        <f>' CALCULATIONS'!BV1043+' CALCULATIONS'!BV1163</f>
        <v>409367053.57052457</v>
      </c>
      <c r="BK17" s="631">
        <f t="shared" si="2"/>
        <v>7512370517.6353598</v>
      </c>
    </row>
    <row r="18" spans="1:63" ht="15.75" x14ac:dyDescent="0.25">
      <c r="A18" s="806" t="s">
        <v>168</v>
      </c>
      <c r="C18" s="83">
        <f>' CALCULATIONS'!O1082+' CALCULATIONS'!O1164</f>
        <v>57819575.19224982</v>
      </c>
      <c r="D18" s="83">
        <f>' CALCULATIONS'!P1082+' CALCULATIONS'!P1164</f>
        <v>85500000</v>
      </c>
      <c r="E18" s="83">
        <f>' CALCULATIONS'!Q1082+' CALCULATIONS'!Q1164</f>
        <v>116788601.2175989</v>
      </c>
      <c r="F18" s="83">
        <f>' CALCULATIONS'!R1082+' CALCULATIONS'!R1164</f>
        <v>5651090.6970936814</v>
      </c>
      <c r="G18" s="83">
        <f>' CALCULATIONS'!S1082+' CALCULATIONS'!S1164</f>
        <v>93315979.584299296</v>
      </c>
      <c r="H18" s="83">
        <f>' CALCULATIONS'!T1082+' CALCULATIONS'!T1164</f>
        <v>84232960.428480938</v>
      </c>
      <c r="I18" s="83">
        <f>' CALCULATIONS'!U1082+' CALCULATIONS'!U1164</f>
        <v>40747482.356840678</v>
      </c>
      <c r="J18" s="83">
        <f>' CALCULATIONS'!V1082+' CALCULATIONS'!V1164</f>
        <v>108308576.3758226</v>
      </c>
      <c r="K18" s="83">
        <f>' CALCULATIONS'!W1082+' CALCULATIONS'!W1164</f>
        <v>34511485.14792902</v>
      </c>
      <c r="L18" s="83">
        <f>' CALCULATIONS'!X1082+' CALCULATIONS'!X1164</f>
        <v>20756219.335263852</v>
      </c>
      <c r="M18" s="83">
        <f>' CALCULATIONS'!Y1082+' CALCULATIONS'!Y1164</f>
        <v>39454979.32092429</v>
      </c>
      <c r="N18" s="83">
        <f>' CALCULATIONS'!Z1082+' CALCULATIONS'!Z1164</f>
        <v>136767431.05245414</v>
      </c>
      <c r="O18" s="83">
        <f>' CALCULATIONS'!AA1082+' CALCULATIONS'!AA1164</f>
        <v>133787201.90835027</v>
      </c>
      <c r="P18" s="83">
        <f>' CALCULATIONS'!AB1082+' CALCULATIONS'!AB1164</f>
        <v>186457195.95697159</v>
      </c>
      <c r="Q18" s="83">
        <f>' CALCULATIONS'!AC1082+' CALCULATIONS'!AC1164</f>
        <v>48142553.781237543</v>
      </c>
      <c r="R18" s="83">
        <f>' CALCULATIONS'!AD1082+' CALCULATIONS'!AD1164</f>
        <v>3285921.63369171</v>
      </c>
      <c r="S18" s="83">
        <f>' CALCULATIONS'!AE1082+' CALCULATIONS'!AE1164</f>
        <v>65578063.989708826</v>
      </c>
      <c r="T18" s="83">
        <f>' CALCULATIONS'!AF1082+' CALCULATIONS'!AF1164</f>
        <v>99812292.6735048</v>
      </c>
      <c r="U18" s="83">
        <f>' CALCULATIONS'!AG1082+' CALCULATIONS'!AG1164</f>
        <v>69791462.833663329</v>
      </c>
      <c r="V18" s="83">
        <f>' CALCULATIONS'!AH1082+' CALCULATIONS'!AH1164</f>
        <v>14341193.60883175</v>
      </c>
      <c r="W18" s="83">
        <f>' CALCULATIONS'!AI1082+' CALCULATIONS'!AI1164</f>
        <v>38486468.666808307</v>
      </c>
      <c r="X18" s="83">
        <f>' CALCULATIONS'!AJ1082+' CALCULATIONS'!AJ1164</f>
        <v>59020763.906727433</v>
      </c>
      <c r="Y18" s="83">
        <f>' CALCULATIONS'!AK1082+' CALCULATIONS'!AK1164</f>
        <v>102398332.6451114</v>
      </c>
      <c r="Z18" s="83">
        <f>' CALCULATIONS'!AL1082+' CALCULATIONS'!AL1164</f>
        <v>211648984.06874999</v>
      </c>
      <c r="AA18" s="83">
        <f>' CALCULATIONS'!AM1082+' CALCULATIONS'!AM1164</f>
        <v>145273226.47653159</v>
      </c>
      <c r="AB18" s="83">
        <f>' CALCULATIONS'!AN1082+' CALCULATIONS'!AN1164</f>
        <v>18133647.533169776</v>
      </c>
      <c r="AC18" s="83">
        <f>' CALCULATIONS'!AO1082+' CALCULATIONS'!AO1164</f>
        <v>53351815.126547948</v>
      </c>
      <c r="AD18" s="83">
        <f>' CALCULATIONS'!AP1082+' CALCULATIONS'!AP1164</f>
        <v>68841198.376663089</v>
      </c>
      <c r="AE18" s="83">
        <f>' CALCULATIONS'!AQ1082+' CALCULATIONS'!AQ1164</f>
        <v>50918600.433258899</v>
      </c>
      <c r="AF18" s="83">
        <f>' CALCULATIONS'!AR1082+' CALCULATIONS'!AR1164</f>
        <v>163627891.15740085</v>
      </c>
      <c r="AG18" s="83">
        <f>' CALCULATIONS'!AS1082+' CALCULATIONS'!AS1164</f>
        <v>77088482.036084563</v>
      </c>
      <c r="AH18" s="83">
        <f>' CALCULATIONS'!AT1082+' CALCULATIONS'!AT1164</f>
        <v>25446670.516283929</v>
      </c>
      <c r="AI18" s="83">
        <f>' CALCULATIONS'!AU1082+' CALCULATIONS'!AU1164</f>
        <v>96571211.832347631</v>
      </c>
      <c r="AJ18" s="83">
        <f>' CALCULATIONS'!AV1082+' CALCULATIONS'!AV1164</f>
        <v>64403689.834715575</v>
      </c>
      <c r="AK18" s="83">
        <f>' CALCULATIONS'!AW1082+' CALCULATIONS'!AW1164</f>
        <v>143734992.35005996</v>
      </c>
      <c r="AL18" s="83">
        <f>' CALCULATIONS'!AX1082+' CALCULATIONS'!AX1164</f>
        <v>212473777.44881311</v>
      </c>
      <c r="AM18" s="83">
        <f>' CALCULATIONS'!AY1082+' CALCULATIONS'!AY1164</f>
        <v>76034664.354706466</v>
      </c>
      <c r="AN18" s="83">
        <f>' CALCULATIONS'!AZ1082+' CALCULATIONS'!AZ1164</f>
        <v>64309146.128841974</v>
      </c>
      <c r="AO18" s="83">
        <f>' CALCULATIONS'!BA1082+' CALCULATIONS'!BA1164</f>
        <v>96409185.267757803</v>
      </c>
      <c r="AP18" s="83">
        <f>' CALCULATIONS'!BB1082+' CALCULATIONS'!BB1164</f>
        <v>42543126.692278236</v>
      </c>
      <c r="AQ18" s="83">
        <f>' CALCULATIONS'!BC1082+' CALCULATIONS'!BC1164</f>
        <v>50310101.839843974</v>
      </c>
      <c r="AR18" s="83">
        <f>' CALCULATIONS'!BD1082+' CALCULATIONS'!BD1164</f>
        <v>155028274.89674094</v>
      </c>
      <c r="AS18" s="83">
        <f>' CALCULATIONS'!BE1082+' CALCULATIONS'!BE1164</f>
        <v>111528087.62722781</v>
      </c>
      <c r="AT18" s="83">
        <f>' CALCULATIONS'!BF1082+' CALCULATIONS'!BF1164</f>
        <v>29746501.77754233</v>
      </c>
      <c r="AU18" s="83">
        <f>' CALCULATIONS'!BG1082+' CALCULATIONS'!BG1164</f>
        <v>40457221.085096009</v>
      </c>
      <c r="AV18" s="83">
        <f>' CALCULATIONS'!BH1082+' CALCULATIONS'!BH1164</f>
        <v>39173102.703261487</v>
      </c>
      <c r="AW18" s="83">
        <f>' CALCULATIONS'!BI1082+' CALCULATIONS'!BI1164</f>
        <v>97443602.671526372</v>
      </c>
      <c r="AX18" s="83">
        <f>' CALCULATIONS'!BJ1082+' CALCULATIONS'!BJ1164</f>
        <v>213725974.26877993</v>
      </c>
      <c r="AY18" s="83">
        <f>' CALCULATIONS'!BK1082+' CALCULATIONS'!BK1164</f>
        <v>120010825.81455722</v>
      </c>
      <c r="AZ18" s="83">
        <f>' CALCULATIONS'!BL1082+' CALCULATIONS'!BL1164</f>
        <v>16405408.109370319</v>
      </c>
      <c r="BA18" s="83">
        <f>' CALCULATIONS'!BM1082+' CALCULATIONS'!BM1164</f>
        <v>79443370.808252573</v>
      </c>
      <c r="BB18" s="83">
        <f>' CALCULATIONS'!BN1082+' CALCULATIONS'!BN1164</f>
        <v>143457.37657596904</v>
      </c>
      <c r="BC18" s="83">
        <f>' CALCULATIONS'!BO1082+' CALCULATIONS'!BO1164</f>
        <v>82593805.242534414</v>
      </c>
      <c r="BD18" s="83">
        <f>' CALCULATIONS'!BP1082+' CALCULATIONS'!BP1164</f>
        <v>167536167.95369273</v>
      </c>
      <c r="BE18" s="83">
        <f>' CALCULATIONS'!BQ1082+' CALCULATIONS'!BQ1164</f>
        <v>48596403.635277316</v>
      </c>
      <c r="BF18" s="83">
        <f>' CALCULATIONS'!BR1082+' CALCULATIONS'!BR1164</f>
        <v>48968127.098665893</v>
      </c>
      <c r="BG18" s="83">
        <f>' CALCULATIONS'!BS1082+' CALCULATIONS'!BS1164</f>
        <v>97189264.048438177</v>
      </c>
      <c r="BH18" s="83">
        <f>' CALCULATIONS'!BT1082+' CALCULATIONS'!BT1164</f>
        <v>43474070.537583187</v>
      </c>
      <c r="BI18" s="83">
        <f>' CALCULATIONS'!BU1082+' CALCULATIONS'!BU1164</f>
        <v>135827114.69836381</v>
      </c>
      <c r="BJ18" s="83">
        <f>' CALCULATIONS'!BV1082+' CALCULATIONS'!BV1164</f>
        <v>257042698.73682457</v>
      </c>
      <c r="BK18" s="631">
        <f t="shared" si="2"/>
        <v>5090409722.8779316</v>
      </c>
    </row>
    <row r="19" spans="1:63" ht="15.75" x14ac:dyDescent="0.25">
      <c r="A19" s="807" t="s">
        <v>461</v>
      </c>
      <c r="C19" s="83">
        <f>' CALCULATIONS'!O1120+' CALCULATIONS'!O1165</f>
        <v>251267451.10207912</v>
      </c>
      <c r="D19" s="83">
        <f>' CALCULATIONS'!P1120+' CALCULATIONS'!P1165</f>
        <v>3200000</v>
      </c>
      <c r="E19" s="83">
        <f>' CALCULATIONS'!Q1120+' CALCULATIONS'!Q1165</f>
        <v>126875249.36788025</v>
      </c>
      <c r="F19" s="83">
        <f>' CALCULATIONS'!R1120+' CALCULATIONS'!R1165</f>
        <v>60907185.046358652</v>
      </c>
      <c r="G19" s="83">
        <f>' CALCULATIONS'!S1120+' CALCULATIONS'!S1165</f>
        <v>152594349.26090193</v>
      </c>
      <c r="H19" s="83">
        <f>' CALCULATIONS'!T1120+' CALCULATIONS'!T1165</f>
        <v>117443033.23483974</v>
      </c>
      <c r="I19" s="83">
        <f>' CALCULATIONS'!U1120+' CALCULATIONS'!U1165</f>
        <v>142864541.15683958</v>
      </c>
      <c r="J19" s="83">
        <f>' CALCULATIONS'!V1120+' CALCULATIONS'!V1165</f>
        <v>85543792.836468488</v>
      </c>
      <c r="K19" s="83">
        <f>' CALCULATIONS'!W1120+' CALCULATIONS'!W1165</f>
        <v>154281911.63228646</v>
      </c>
      <c r="L19" s="83">
        <f>' CALCULATIONS'!X1120+' CALCULATIONS'!X1165</f>
        <v>102237574.01550516</v>
      </c>
      <c r="M19" s="83">
        <f>' CALCULATIONS'!Y1120+' CALCULATIONS'!Y1165</f>
        <v>176960933.66875643</v>
      </c>
      <c r="N19" s="83">
        <f>' CALCULATIONS'!Z1120+' CALCULATIONS'!Z1165</f>
        <v>360110399.3828488</v>
      </c>
      <c r="O19" s="83">
        <f>' CALCULATIONS'!AA1120+' CALCULATIONS'!AA1165</f>
        <v>151835243.93788064</v>
      </c>
      <c r="P19" s="83">
        <f>' CALCULATIONS'!AB1120+' CALCULATIONS'!AB1165</f>
        <v>162072943.93154725</v>
      </c>
      <c r="Q19" s="83">
        <f>' CALCULATIONS'!AC1120+' CALCULATIONS'!AC1165</f>
        <v>149823282.46693581</v>
      </c>
      <c r="R19" s="83">
        <f>' CALCULATIONS'!AD1120+' CALCULATIONS'!AD1165</f>
        <v>4504478.3593409332</v>
      </c>
      <c r="S19" s="83">
        <f>' CALCULATIONS'!AE1120+' CALCULATIONS'!AE1165</f>
        <v>147073125.2792227</v>
      </c>
      <c r="T19" s="83">
        <f>' CALCULATIONS'!AF1120+' CALCULATIONS'!AF1165</f>
        <v>91886298.548136786</v>
      </c>
      <c r="U19" s="83">
        <f>' CALCULATIONS'!AG1120+' CALCULATIONS'!AG1165</f>
        <v>168395332.41305065</v>
      </c>
      <c r="V19" s="83">
        <f>' CALCULATIONS'!AH1120+' CALCULATIONS'!AH1165</f>
        <v>51763421.504972421</v>
      </c>
      <c r="W19" s="83">
        <f>' CALCULATIONS'!AI1120+' CALCULATIONS'!AI1165</f>
        <v>237905741.49468568</v>
      </c>
      <c r="X19" s="83">
        <f>' CALCULATIONS'!AJ1120+' CALCULATIONS'!AJ1165</f>
        <v>89898395.943952024</v>
      </c>
      <c r="Y19" s="83">
        <f>' CALCULATIONS'!AK1120+' CALCULATIONS'!AK1165</f>
        <v>273558076.0068264</v>
      </c>
      <c r="Z19" s="83">
        <f>' CALCULATIONS'!AL1120+' CALCULATIONS'!AL1165</f>
        <v>296705705.10530967</v>
      </c>
      <c r="AA19" s="83">
        <f>' CALCULATIONS'!AM1120+' CALCULATIONS'!AM1165</f>
        <v>227135565.93555465</v>
      </c>
      <c r="AB19" s="83">
        <f>' CALCULATIONS'!AN1120+' CALCULATIONS'!AN1165</f>
        <v>178866785.65468648</v>
      </c>
      <c r="AC19" s="83">
        <f>' CALCULATIONS'!AO1120+' CALCULATIONS'!AO1165</f>
        <v>154674133.99591497</v>
      </c>
      <c r="AD19" s="83">
        <f>' CALCULATIONS'!AP1120+' CALCULATIONS'!AP1165</f>
        <v>99734064.514207661</v>
      </c>
      <c r="AE19" s="83">
        <f>' CALCULATIONS'!AQ1120+' CALCULATIONS'!AQ1165</f>
        <v>374850413.95912725</v>
      </c>
      <c r="AF19" s="83">
        <f>' CALCULATIONS'!AR1120+' CALCULATIONS'!AR1165</f>
        <v>394632848.9689011</v>
      </c>
      <c r="AG19" s="83">
        <f>' CALCULATIONS'!AS1120+' CALCULATIONS'!AS1165</f>
        <v>127340335.15456066</v>
      </c>
      <c r="AH19" s="83">
        <f>' CALCULATIONS'!AT1120+' CALCULATIONS'!AT1165</f>
        <v>29508367.067014515</v>
      </c>
      <c r="AI19" s="83">
        <f>' CALCULATIONS'!AU1120+' CALCULATIONS'!AU1165</f>
        <v>220045444.05585331</v>
      </c>
      <c r="AJ19" s="83">
        <f>' CALCULATIONS'!AV1120+' CALCULATIONS'!AV1165</f>
        <v>127676518.68973741</v>
      </c>
      <c r="AK19" s="83">
        <f>' CALCULATIONS'!AW1120+' CALCULATIONS'!AW1165</f>
        <v>243556227.19356954</v>
      </c>
      <c r="AL19" s="83">
        <f>' CALCULATIONS'!AX1120+' CALCULATIONS'!AX1165</f>
        <v>389991324.21404064</v>
      </c>
      <c r="AM19" s="83">
        <f>' CALCULATIONS'!AY1120+' CALCULATIONS'!AY1165</f>
        <v>68554933.468024135</v>
      </c>
      <c r="AN19" s="83">
        <f>' CALCULATIONS'!AZ1120+' CALCULATIONS'!AZ1165</f>
        <v>41107524.066321671</v>
      </c>
      <c r="AO19" s="83">
        <f>' CALCULATIONS'!BA1120+' CALCULATIONS'!BA1165</f>
        <v>88770887.164573431</v>
      </c>
      <c r="AP19" s="83">
        <f>' CALCULATIONS'!BB1120+' CALCULATIONS'!BB1165</f>
        <v>69876961.323842824</v>
      </c>
      <c r="AQ19" s="83">
        <f>' CALCULATIONS'!BC1120+' CALCULATIONS'!BC1165</f>
        <v>185223993.63201207</v>
      </c>
      <c r="AR19" s="83">
        <f>' CALCULATIONS'!BD1120+' CALCULATIONS'!BD1165</f>
        <v>251731209.88685864</v>
      </c>
      <c r="AS19" s="83">
        <f>' CALCULATIONS'!BE1120+' CALCULATIONS'!BE1165</f>
        <v>332975371.47348785</v>
      </c>
      <c r="AT19" s="83">
        <f>' CALCULATIONS'!BF1120+' CALCULATIONS'!BF1165</f>
        <v>218097882.70655432</v>
      </c>
      <c r="AU19" s="83">
        <f>' CALCULATIONS'!BG1120+' CALCULATIONS'!BG1165</f>
        <v>150842315.55998877</v>
      </c>
      <c r="AV19" s="83">
        <f>' CALCULATIONS'!BH1120+' CALCULATIONS'!BH1165</f>
        <v>110533757.30290565</v>
      </c>
      <c r="AW19" s="83">
        <f>' CALCULATIONS'!BI1120+' CALCULATIONS'!BI1165</f>
        <v>205420462.57590115</v>
      </c>
      <c r="AX19" s="83">
        <f>' CALCULATIONS'!BJ1120+' CALCULATIONS'!BJ1165</f>
        <v>259213811.22605819</v>
      </c>
      <c r="AY19" s="83">
        <f>' CALCULATIONS'!BK1120+' CALCULATIONS'!BK1165</f>
        <v>279760901.79094434</v>
      </c>
      <c r="AZ19" s="83">
        <f>' CALCULATIONS'!BL1120+' CALCULATIONS'!BL1165</f>
        <v>200053443.17116654</v>
      </c>
      <c r="BA19" s="83">
        <f>' CALCULATIONS'!BM1120+' CALCULATIONS'!BM1165</f>
        <v>111610813.91629902</v>
      </c>
      <c r="BB19" s="83">
        <f>' CALCULATIONS'!BN1120+' CALCULATIONS'!BN1165</f>
        <v>65535748.224813737</v>
      </c>
      <c r="BC19" s="83">
        <f>' CALCULATIONS'!BO1120+' CALCULATIONS'!BO1165</f>
        <v>311960555.28097481</v>
      </c>
      <c r="BD19" s="83">
        <f>' CALCULATIONS'!BP1120+' CALCULATIONS'!BP1165</f>
        <v>361665631.8304255</v>
      </c>
      <c r="BE19" s="83">
        <f>' CALCULATIONS'!BQ1120+' CALCULATIONS'!BQ1165</f>
        <v>285904303.09018624</v>
      </c>
      <c r="BF19" s="83">
        <f>' CALCULATIONS'!BR1120+' CALCULATIONS'!BR1165</f>
        <v>127594672.04681551</v>
      </c>
      <c r="BG19" s="83">
        <f>' CALCULATIONS'!BS1120+' CALCULATIONS'!BS1165</f>
        <v>259454731.99792901</v>
      </c>
      <c r="BH19" s="83">
        <f>' CALCULATIONS'!BT1120+' CALCULATIONS'!BT1165</f>
        <v>233369176.2769348</v>
      </c>
      <c r="BI19" s="83">
        <f>' CALCULATIONS'!BU1120+' CALCULATIONS'!BU1165</f>
        <v>345266246.93508559</v>
      </c>
      <c r="BJ19" s="83">
        <f>' CALCULATIONS'!BV1120+' CALCULATIONS'!BV1165</f>
        <v>479654364.61009014</v>
      </c>
      <c r="BK19" s="631">
        <f t="shared" si="2"/>
        <v>11171900194.65799</v>
      </c>
    </row>
    <row r="20" spans="1:63" ht="15.75" x14ac:dyDescent="0.25">
      <c r="A20" s="808" t="s">
        <v>164</v>
      </c>
      <c r="C20" s="83">
        <f>' CALCULATIONS'!O1141+' CALCULATIONS'!O1166</f>
        <v>92179241.342935845</v>
      </c>
      <c r="D20" s="83">
        <f>' CALCULATIONS'!P1141+' CALCULATIONS'!P1166</f>
        <v>80384431.00720188</v>
      </c>
      <c r="E20" s="83">
        <f>' CALCULATIONS'!Q1141+' CALCULATIONS'!Q1166</f>
        <v>62730013.325041957</v>
      </c>
      <c r="F20" s="83">
        <f>' CALCULATIONS'!R1141+' CALCULATIONS'!R1166</f>
        <v>23337604.825914484</v>
      </c>
      <c r="G20" s="83">
        <f>' CALCULATIONS'!S1141+' CALCULATIONS'!S1166</f>
        <v>110395721.73087561</v>
      </c>
      <c r="H20" s="83">
        <f>' CALCULATIONS'!T1141+' CALCULATIONS'!T1166</f>
        <v>124010290.03400105</v>
      </c>
      <c r="I20" s="83">
        <f>' CALCULATIONS'!U1141+' CALCULATIONS'!U1166</f>
        <v>118468423.90698841</v>
      </c>
      <c r="J20" s="83">
        <f>' CALCULATIONS'!V1141+' CALCULATIONS'!V1166</f>
        <v>74235639.891133919</v>
      </c>
      <c r="K20" s="83">
        <f>' CALCULATIONS'!W1141+' CALCULATIONS'!W1166</f>
        <v>75781731.756718516</v>
      </c>
      <c r="L20" s="83">
        <f>' CALCULATIONS'!X1141+' CALCULATIONS'!X1166</f>
        <v>74938974.623779714</v>
      </c>
      <c r="M20" s="83">
        <f>' CALCULATIONS'!Y1141+' CALCULATIONS'!Y1166</f>
        <v>87257665.765669242</v>
      </c>
      <c r="N20" s="83">
        <f>' CALCULATIONS'!Z1141+' CALCULATIONS'!Z1166</f>
        <v>120486578.37879521</v>
      </c>
      <c r="O20" s="83">
        <f>' CALCULATIONS'!AA1141+' CALCULATIONS'!AA1166</f>
        <v>132306194.29993547</v>
      </c>
      <c r="P20" s="83">
        <f>' CALCULATIONS'!AB1141+' CALCULATIONS'!AB1166</f>
        <v>55626179.973390087</v>
      </c>
      <c r="Q20" s="83">
        <f>' CALCULATIONS'!AC1141+' CALCULATIONS'!AC1166</f>
        <v>46587407.795220621</v>
      </c>
      <c r="R20" s="83">
        <f>' CALCULATIONS'!AD1141+' CALCULATIONS'!AD1166</f>
        <v>28178882.280361857</v>
      </c>
      <c r="S20" s="83">
        <f>' CALCULATIONS'!AE1141+' CALCULATIONS'!AE1166</f>
        <v>83663047.487834781</v>
      </c>
      <c r="T20" s="83">
        <f>' CALCULATIONS'!AF1141+' CALCULATIONS'!AF1166</f>
        <v>120647967.32782856</v>
      </c>
      <c r="U20" s="83">
        <f>' CALCULATIONS'!AG1141+' CALCULATIONS'!AG1166</f>
        <v>74616652.098619848</v>
      </c>
      <c r="V20" s="83">
        <f>' CALCULATIONS'!AH1141+' CALCULATIONS'!AH1166</f>
        <v>38799055.685794286</v>
      </c>
      <c r="W20" s="83">
        <f>' CALCULATIONS'!AI1141+' CALCULATIONS'!AI1166</f>
        <v>89550451.173908636</v>
      </c>
      <c r="X20" s="83">
        <f>' CALCULATIONS'!AJ1141+' CALCULATIONS'!AJ1166</f>
        <v>74171960.98556903</v>
      </c>
      <c r="Y20" s="83">
        <f>' CALCULATIONS'!AK1141+' CALCULATIONS'!AK1166</f>
        <v>124753843.87323926</v>
      </c>
      <c r="Z20" s="83">
        <f>' CALCULATIONS'!AL1141+' CALCULATIONS'!AL1166</f>
        <v>221662863.67952624</v>
      </c>
      <c r="AA20" s="83">
        <f>' CALCULATIONS'!AM1141+' CALCULATIONS'!AM1166</f>
        <v>93678386.204964489</v>
      </c>
      <c r="AB20" s="83">
        <f>' CALCULATIONS'!AN1141+' CALCULATIONS'!AN1166</f>
        <v>52435181.480754137</v>
      </c>
      <c r="AC20" s="83">
        <f>' CALCULATIONS'!AO1141+' CALCULATIONS'!AO1166</f>
        <v>97109160.777528763</v>
      </c>
      <c r="AD20" s="83">
        <f>' CALCULATIONS'!AP1141+' CALCULATIONS'!AP1166</f>
        <v>28224319.963649258</v>
      </c>
      <c r="AE20" s="83">
        <f>' CALCULATIONS'!AQ1141+' CALCULATIONS'!AQ1166</f>
        <v>138568223.82108665</v>
      </c>
      <c r="AF20" s="83">
        <f>' CALCULATIONS'!AR1141+' CALCULATIONS'!AR1166</f>
        <v>130515090.18769655</v>
      </c>
      <c r="AG20" s="83">
        <f>' CALCULATIONS'!AS1141+' CALCULATIONS'!AS1166</f>
        <v>85519005.302273124</v>
      </c>
      <c r="AH20" s="83">
        <f>' CALCULATIONS'!AT1141+' CALCULATIONS'!AT1166</f>
        <v>53233479.949898854</v>
      </c>
      <c r="AI20" s="83">
        <f>' CALCULATIONS'!AU1141+' CALCULATIONS'!AU1166</f>
        <v>100963910.52762029</v>
      </c>
      <c r="AJ20" s="83">
        <f>' CALCULATIONS'!AV1141+' CALCULATIONS'!AV1166</f>
        <v>85648486.992275164</v>
      </c>
      <c r="AK20" s="83">
        <f>' CALCULATIONS'!AW1141+' CALCULATIONS'!AW1166</f>
        <v>102329668.76263939</v>
      </c>
      <c r="AL20" s="83">
        <f>' CALCULATIONS'!AX1141+' CALCULATIONS'!AX1166</f>
        <v>200185753.34063321</v>
      </c>
      <c r="AM20" s="83">
        <f>' CALCULATIONS'!AY1141+' CALCULATIONS'!AY1166</f>
        <v>92980527.242005274</v>
      </c>
      <c r="AN20" s="83">
        <f>' CALCULATIONS'!AZ1141+' CALCULATIONS'!AZ1166</f>
        <v>56344785.854818456</v>
      </c>
      <c r="AO20" s="83">
        <f>' CALCULATIONS'!BA1141+' CALCULATIONS'!BA1166</f>
        <v>69520610.660057947</v>
      </c>
      <c r="AP20" s="83">
        <f>' CALCULATIONS'!BB1141+' CALCULATIONS'!BB1166</f>
        <v>36288992.320263103</v>
      </c>
      <c r="AQ20" s="83">
        <f>' CALCULATIONS'!BC1141+' CALCULATIONS'!BC1166</f>
        <v>99940888.401771873</v>
      </c>
      <c r="AR20" s="83">
        <f>' CALCULATIONS'!BD1141+' CALCULATIONS'!BD1166</f>
        <v>143802352.94108939</v>
      </c>
      <c r="AS20" s="83">
        <f>' CALCULATIONS'!BE1141+' CALCULATIONS'!BE1166</f>
        <v>84719215.927124485</v>
      </c>
      <c r="AT20" s="83">
        <f>' CALCULATIONS'!BF1141+' CALCULATIONS'!BF1166</f>
        <v>50276064.854933687</v>
      </c>
      <c r="AU20" s="83">
        <f>' CALCULATIONS'!BG1141+' CALCULATIONS'!BG1166</f>
        <v>85613559.533387676</v>
      </c>
      <c r="AV20" s="83">
        <f>' CALCULATIONS'!BH1141+' CALCULATIONS'!BH1166</f>
        <v>89795772.376841128</v>
      </c>
      <c r="AW20" s="83">
        <f>' CALCULATIONS'!BI1141+' CALCULATIONS'!BI1166</f>
        <v>110228764.48238236</v>
      </c>
      <c r="AX20" s="83">
        <f>' CALCULATIONS'!BJ1141+' CALCULATIONS'!BJ1166</f>
        <v>201873536.01698256</v>
      </c>
      <c r="AY20" s="83">
        <f>' CALCULATIONS'!BK1141+' CALCULATIONS'!BK1166</f>
        <v>132690754.98281948</v>
      </c>
      <c r="AZ20" s="83">
        <f>' CALCULATIONS'!BL1141+' CALCULATIONS'!BL1166</f>
        <v>37226082.058532089</v>
      </c>
      <c r="BA20" s="83">
        <f>' CALCULATIONS'!BM1141+' CALCULATIONS'!BM1166</f>
        <v>91737204.349181741</v>
      </c>
      <c r="BB20" s="83">
        <f>' CALCULATIONS'!BN1141+' CALCULATIONS'!BN1166</f>
        <v>21948261.498743266</v>
      </c>
      <c r="BC20" s="83">
        <f>' CALCULATIONS'!BO1141+' CALCULATIONS'!BO1166</f>
        <v>172753961.89584598</v>
      </c>
      <c r="BD20" s="83">
        <f>' CALCULATIONS'!BP1141+' CALCULATIONS'!BP1166</f>
        <v>163076604.60002533</v>
      </c>
      <c r="BE20" s="83">
        <f>' CALCULATIONS'!BQ1141+' CALCULATIONS'!BQ1166</f>
        <v>65857847.467797846</v>
      </c>
      <c r="BF20" s="83">
        <f>' CALCULATIONS'!BR1141+' CALCULATIONS'!BR1166</f>
        <v>13604560.164990885</v>
      </c>
      <c r="BG20" s="83">
        <f>' CALCULATIONS'!BS1141+' CALCULATIONS'!BS1166</f>
        <v>123053896.37606451</v>
      </c>
      <c r="BH20" s="83">
        <f>' CALCULATIONS'!BT1141+' CALCULATIONS'!BT1166</f>
        <v>84943753.586772889</v>
      </c>
      <c r="BI20" s="83">
        <f>' CALCULATIONS'!BU1141+' CALCULATIONS'!BU1166</f>
        <v>102197741.81011814</v>
      </c>
      <c r="BJ20" s="83">
        <f>' CALCULATIONS'!BV1141+' CALCULATIONS'!BV1166</f>
        <v>215300580.8362726</v>
      </c>
      <c r="BK20" s="631">
        <f t="shared" si="2"/>
        <v>5648957810.8001261</v>
      </c>
    </row>
    <row r="21" spans="1:63" ht="15.75" x14ac:dyDescent="0.25">
      <c r="A21" s="809" t="s">
        <v>165</v>
      </c>
      <c r="C21" s="83">
        <f>' CALCULATIONS'!O1158+' CALCULATIONS'!O1167</f>
        <v>107418966.10969225</v>
      </c>
      <c r="D21" s="83">
        <f>' CALCULATIONS'!P1158+' CALCULATIONS'!P1167</f>
        <v>58211853.81855765</v>
      </c>
      <c r="E21" s="83">
        <f>' CALCULATIONS'!Q1158+' CALCULATIONS'!Q1167</f>
        <v>72287859.328038901</v>
      </c>
      <c r="F21" s="83">
        <f>' CALCULATIONS'!R1158+' CALCULATIONS'!R1167</f>
        <v>31301444.452243607</v>
      </c>
      <c r="G21" s="83">
        <f>' CALCULATIONS'!S1158+' CALCULATIONS'!S1167</f>
        <v>104406147.61211944</v>
      </c>
      <c r="H21" s="83">
        <f>' CALCULATIONS'!T1158+' CALCULATIONS'!T1167</f>
        <v>107583080.02218376</v>
      </c>
      <c r="I21" s="83">
        <f>' CALCULATIONS'!U1158+' CALCULATIONS'!U1167</f>
        <v>123018308.13492383</v>
      </c>
      <c r="J21" s="83">
        <f>' CALCULATIONS'!V1158+' CALCULATIONS'!V1167</f>
        <v>79949474.620102003</v>
      </c>
      <c r="K21" s="83">
        <f>' CALCULATIONS'!W1158+' CALCULATIONS'!W1167</f>
        <v>90793864.989859849</v>
      </c>
      <c r="L21" s="83">
        <f>' CALCULATIONS'!X1158+' CALCULATIONS'!X1167</f>
        <v>76138282.043251932</v>
      </c>
      <c r="M21" s="83">
        <f>' CALCULATIONS'!Y1158+' CALCULATIONS'!Y1167</f>
        <v>92314373.084553748</v>
      </c>
      <c r="N21" s="83">
        <f>' CALCULATIONS'!Z1158+' CALCULATIONS'!Z1167</f>
        <v>112697458.72105162</v>
      </c>
      <c r="O21" s="83">
        <f>' CALCULATIONS'!AA1158+' CALCULATIONS'!AA1167</f>
        <v>110830028.80379361</v>
      </c>
      <c r="P21" s="83">
        <f>' CALCULATIONS'!AB1158+' CALCULATIONS'!AB1167</f>
        <v>76260429.700440556</v>
      </c>
      <c r="Q21" s="83">
        <f>' CALCULATIONS'!AC1158+' CALCULATIONS'!AC1167</f>
        <v>49927130.724394254</v>
      </c>
      <c r="R21" s="83">
        <f>' CALCULATIONS'!AD1158+' CALCULATIONS'!AD1167</f>
        <v>44798922.671094865</v>
      </c>
      <c r="S21" s="83">
        <f>' CALCULATIONS'!AE1158+' CALCULATIONS'!AE1167</f>
        <v>73975643.522539452</v>
      </c>
      <c r="T21" s="83">
        <f>' CALCULATIONS'!AF1158+' CALCULATIONS'!AF1167</f>
        <v>126137303.29457989</v>
      </c>
      <c r="U21" s="83">
        <f>' CALCULATIONS'!AG1158+' CALCULATIONS'!AG1167</f>
        <v>96832538.046756521</v>
      </c>
      <c r="V21" s="83">
        <f>' CALCULATIONS'!AH1158+' CALCULATIONS'!AH1167</f>
        <v>57546307.401462294</v>
      </c>
      <c r="W21" s="83">
        <f>' CALCULATIONS'!AI1158+' CALCULATIONS'!AI1167</f>
        <v>72527773.781953186</v>
      </c>
      <c r="X21" s="83">
        <f>' CALCULATIONS'!AJ1158+' CALCULATIONS'!AJ1167</f>
        <v>85976616.905292585</v>
      </c>
      <c r="Y21" s="83">
        <f>' CALCULATIONS'!AK1158+' CALCULATIONS'!AK1167</f>
        <v>112617398.74567397</v>
      </c>
      <c r="Z21" s="83">
        <f>' CALCULATIONS'!AL1158+' CALCULATIONS'!AL1167</f>
        <v>199142449.70719919</v>
      </c>
      <c r="AA21" s="83">
        <f>' CALCULATIONS'!AM1158+' CALCULATIONS'!AM1167</f>
        <v>154576638.50534508</v>
      </c>
      <c r="AB21" s="83">
        <f>' CALCULATIONS'!AN1158+' CALCULATIONS'!AN1167</f>
        <v>45578607.107902996</v>
      </c>
      <c r="AC21" s="83">
        <f>' CALCULATIONS'!AO1158+' CALCULATIONS'!AO1167</f>
        <v>82850320.022003204</v>
      </c>
      <c r="AD21" s="83">
        <f>' CALCULATIONS'!AP1158+' CALCULATIONS'!AP1167</f>
        <v>22696344.393172882</v>
      </c>
      <c r="AE21" s="83">
        <f>' CALCULATIONS'!AQ1158+' CALCULATIONS'!AQ1167</f>
        <v>165478403.49994773</v>
      </c>
      <c r="AF21" s="83">
        <f>' CALCULATIONS'!AR1158+' CALCULATIONS'!AR1167</f>
        <v>118805028.80307585</v>
      </c>
      <c r="AG21" s="83">
        <f>' CALCULATIONS'!AS1158+' CALCULATIONS'!AS1167</f>
        <v>65802941.246075995</v>
      </c>
      <c r="AH21" s="83">
        <f>' CALCULATIONS'!AT1158+' CALCULATIONS'!AT1167</f>
        <v>19118012.72847639</v>
      </c>
      <c r="AI21" s="83">
        <f>' CALCULATIONS'!AU1158+' CALCULATIONS'!AU1167</f>
        <v>113300471.52760896</v>
      </c>
      <c r="AJ21" s="83">
        <f>' CALCULATIONS'!AV1158+' CALCULATIONS'!AV1167</f>
        <v>88014609.745559752</v>
      </c>
      <c r="AK21" s="83">
        <f>' CALCULATIONS'!AW1158+' CALCULATIONS'!AW1167</f>
        <v>92054451.6267322</v>
      </c>
      <c r="AL21" s="83">
        <f>' CALCULATIONS'!AX1158+' CALCULATIONS'!AX1167</f>
        <v>170578024.52290416</v>
      </c>
      <c r="AM21" s="83">
        <f>' CALCULATIONS'!AY1158+' CALCULATIONS'!AY1167</f>
        <v>66254660.989713557</v>
      </c>
      <c r="AN21" s="83">
        <f>' CALCULATIONS'!AZ1158+' CALCULATIONS'!AZ1167</f>
        <v>16902295.190705385</v>
      </c>
      <c r="AO21" s="83">
        <f>' CALCULATIONS'!BA1158+' CALCULATIONS'!BA1167</f>
        <v>48844309.660271257</v>
      </c>
      <c r="AP21" s="83">
        <f>' CALCULATIONS'!BB1158+' CALCULATIONS'!BB1167</f>
        <v>43896577.544771306</v>
      </c>
      <c r="AQ21" s="83">
        <f>' CALCULATIONS'!BC1158+' CALCULATIONS'!BC1167</f>
        <v>84315648.081458211</v>
      </c>
      <c r="AR21" s="83">
        <f>' CALCULATIONS'!BD1158+' CALCULATIONS'!BD1167</f>
        <v>84376404.084676951</v>
      </c>
      <c r="AS21" s="83">
        <f>' CALCULATIONS'!BE1158+' CALCULATIONS'!BE1167</f>
        <v>67859926.295654252</v>
      </c>
      <c r="AT21" s="83">
        <f>' CALCULATIONS'!BF1158+' CALCULATIONS'!BF1167</f>
        <v>54601114.427096955</v>
      </c>
      <c r="AU21" s="83">
        <f>' CALCULATIONS'!BG1158+' CALCULATIONS'!BG1167</f>
        <v>97854244.082737714</v>
      </c>
      <c r="AV21" s="83">
        <f>' CALCULATIONS'!BH1158+' CALCULATIONS'!BH1167</f>
        <v>64057659.946255997</v>
      </c>
      <c r="AW21" s="83">
        <f>' CALCULATIONS'!BI1158+' CALCULATIONS'!BI1167</f>
        <v>91192074.102954075</v>
      </c>
      <c r="AX21" s="83">
        <f>' CALCULATIONS'!BJ1158+' CALCULATIONS'!BJ1167</f>
        <v>125734806.43442249</v>
      </c>
      <c r="AY21" s="83">
        <f>' CALCULATIONS'!BK1158+' CALCULATIONS'!BK1167</f>
        <v>76692342.950021461</v>
      </c>
      <c r="AZ21" s="83">
        <f>' CALCULATIONS'!BL1158+' CALCULATIONS'!BL1167</f>
        <v>80711078.853044182</v>
      </c>
      <c r="BA21" s="83">
        <f>' CALCULATIONS'!BM1158+' CALCULATIONS'!BM1167</f>
        <v>94584716.457350299</v>
      </c>
      <c r="BB21" s="83">
        <f>' CALCULATIONS'!BN1158+' CALCULATIONS'!BN1167</f>
        <v>47703580.693636507</v>
      </c>
      <c r="BC21" s="83">
        <f>' CALCULATIONS'!BO1158+' CALCULATIONS'!BO1167</f>
        <v>104621186.56303959</v>
      </c>
      <c r="BD21" s="83">
        <f>' CALCULATIONS'!BP1158+' CALCULATIONS'!BP1167</f>
        <v>120886855.2620616</v>
      </c>
      <c r="BE21" s="83">
        <f>' CALCULATIONS'!BQ1158+' CALCULATIONS'!BQ1167</f>
        <v>112395759.12913667</v>
      </c>
      <c r="BF21" s="83">
        <f>' CALCULATIONS'!BR1158+' CALCULATIONS'!BR1167</f>
        <v>55058566.53380882</v>
      </c>
      <c r="BG21" s="83">
        <f>' CALCULATIONS'!BS1158+' CALCULATIONS'!BS1167</f>
        <v>74036596.82292366</v>
      </c>
      <c r="BH21" s="83">
        <f>' CALCULATIONS'!BT1158+' CALCULATIONS'!BT1167</f>
        <v>70652435.047178447</v>
      </c>
      <c r="BI21" s="83">
        <f>' CALCULATIONS'!BU1158+' CALCULATIONS'!BU1167</f>
        <v>96326679.284840479</v>
      </c>
      <c r="BJ21" s="83">
        <f>' CALCULATIONS'!BV1158+' CALCULATIONS'!BV1167</f>
        <v>129220869.27096641</v>
      </c>
      <c r="BK21" s="631">
        <f t="shared" si="2"/>
        <v>5210327897.6792917</v>
      </c>
    </row>
    <row r="22" spans="1:63" ht="15.75" x14ac:dyDescent="0.25">
      <c r="A22" s="810" t="s">
        <v>826</v>
      </c>
      <c r="C22" s="83">
        <f>' CALCULATIONS'!O636</f>
        <v>22929769.5</v>
      </c>
      <c r="D22" s="83">
        <f>' CALCULATIONS'!P636</f>
        <v>17645990.889450002</v>
      </c>
      <c r="E22" s="83">
        <f>' CALCULATIONS'!Q636</f>
        <v>13359200.835750002</v>
      </c>
      <c r="F22" s="83">
        <f>' CALCULATIONS'!R636</f>
        <v>13523316.622199999</v>
      </c>
      <c r="G22" s="83">
        <f>' CALCULATIONS'!S636</f>
        <v>10355228.117850002</v>
      </c>
      <c r="H22" s="83">
        <f>' CALCULATIONS'!T636</f>
        <v>16849367.257800002</v>
      </c>
      <c r="I22" s="83">
        <f>' CALCULATIONS'!U636</f>
        <v>21493728.633299999</v>
      </c>
      <c r="J22" s="83">
        <f>' CALCULATIONS'!V636</f>
        <v>20260305.369150002</v>
      </c>
      <c r="K22" s="83">
        <f>' CALCULATIONS'!W636</f>
        <v>13017068.5953</v>
      </c>
      <c r="L22" s="83">
        <f>' CALCULATIONS'!X636</f>
        <v>15763357.001700001</v>
      </c>
      <c r="M22" s="83">
        <f>' CALCULATIONS'!Y636</f>
        <v>16524157.569150001</v>
      </c>
      <c r="N22" s="83">
        <f>' CALCULATIONS'!Z636</f>
        <v>18914577.897600003</v>
      </c>
      <c r="O22" s="83">
        <f>' CALCULATIONS'!AA636</f>
        <v>28057206.280949999</v>
      </c>
      <c r="P22" s="83">
        <f>' CALCULATIONS'!AB636</f>
        <v>22623899.7168492</v>
      </c>
      <c r="Q22" s="83">
        <f>' CALCULATIONS'!AC636</f>
        <v>17473716.894618601</v>
      </c>
      <c r="R22" s="83">
        <f>' CALCULATIONS'!AD636</f>
        <v>18188518.2301284</v>
      </c>
      <c r="S22" s="83">
        <f>' CALCULATIONS'!AE636</f>
        <v>14253645.387966599</v>
      </c>
      <c r="T22" s="83">
        <f>' CALCULATIONS'!AF636</f>
        <v>21766388.0845026</v>
      </c>
      <c r="U22" s="83">
        <f>' CALCULATIONS'!AG636</f>
        <v>26234095.271422502</v>
      </c>
      <c r="V22" s="83">
        <f>' CALCULATIONS'!AH636</f>
        <v>25439871.565300498</v>
      </c>
      <c r="W22" s="83">
        <f>' CALCULATIONS'!AI636</f>
        <v>17114498.261298899</v>
      </c>
      <c r="X22" s="83">
        <f>' CALCULATIONS'!AJ636</f>
        <v>20602322.008791599</v>
      </c>
      <c r="Y22" s="83">
        <f>' CALCULATIONS'!AK636</f>
        <v>20885242.8998136</v>
      </c>
      <c r="Z22" s="83">
        <f>' CALCULATIONS'!AL636</f>
        <v>23990555.3301876</v>
      </c>
      <c r="AA22" s="83">
        <f>' CALCULATIONS'!AM636</f>
        <v>33290528.611193698</v>
      </c>
      <c r="AB22" s="83">
        <f>' CALCULATIONS'!AN636</f>
        <v>50276843.50319659</v>
      </c>
      <c r="AC22" s="83">
        <f>' CALCULATIONS'!AO636</f>
        <v>54818380.057662159</v>
      </c>
      <c r="AD22" s="83">
        <f>' CALCULATIONS'!AP636</f>
        <v>45557236.280669659</v>
      </c>
      <c r="AE22" s="83">
        <f>' CALCULATIONS'!AQ636</f>
        <v>51475684.046716049</v>
      </c>
      <c r="AF22" s="83">
        <f>' CALCULATIONS'!AR636</f>
        <v>49361052.439756416</v>
      </c>
      <c r="AG22" s="83">
        <f>' CALCULATIONS'!AS636</f>
        <v>64195564.608662263</v>
      </c>
      <c r="AH22" s="83">
        <f>' CALCULATIONS'!AT636</f>
        <v>53296257.060633793</v>
      </c>
      <c r="AI22" s="83">
        <f>' CALCULATIONS'!AU636</f>
        <v>54501370.948825985</v>
      </c>
      <c r="AJ22" s="83">
        <f>' CALCULATIONS'!AV636</f>
        <v>48153462.904949926</v>
      </c>
      <c r="AK22" s="83">
        <f>' CALCULATIONS'!AW636</f>
        <v>58494911.812220834</v>
      </c>
      <c r="AL22" s="83">
        <f>' CALCULATIONS'!AX636</f>
        <v>51743164.533711247</v>
      </c>
      <c r="AM22" s="83">
        <f>' CALCULATIONS'!AY636</f>
        <v>71673508.71733965</v>
      </c>
      <c r="AN22" s="83">
        <f>' CALCULATIONS'!AZ636</f>
        <v>52721811.736198284</v>
      </c>
      <c r="AO22" s="83">
        <f>' CALCULATIONS'!BA636</f>
        <v>57526719.840119161</v>
      </c>
      <c r="AP22" s="83">
        <f>' CALCULATIONS'!BB636</f>
        <v>47773693.536762811</v>
      </c>
      <c r="AQ22" s="83">
        <f>' CALCULATIONS'!BC636</f>
        <v>54049477.295318909</v>
      </c>
      <c r="AR22" s="83">
        <f>' CALCULATIONS'!BD636</f>
        <v>51762939.797379375</v>
      </c>
      <c r="AS22" s="83">
        <f>' CALCULATIONS'!BE636</f>
        <v>67353522.772208199</v>
      </c>
      <c r="AT22" s="83">
        <f>' CALCULATIONS'!BF636</f>
        <v>55893534.920189247</v>
      </c>
      <c r="AU22" s="83">
        <f>' CALCULATIONS'!BG636</f>
        <v>57222895.454959296</v>
      </c>
      <c r="AV22" s="83">
        <f>' CALCULATIONS'!BH636</f>
        <v>50503572.889854841</v>
      </c>
      <c r="AW22" s="83">
        <f>' CALCULATIONS'!BI636</f>
        <v>61396833.526518814</v>
      </c>
      <c r="AX22" s="83">
        <f>' CALCULATIONS'!BJ636</f>
        <v>54257822.883647211</v>
      </c>
      <c r="AY22" s="83">
        <f>' CALCULATIONS'!BK636</f>
        <v>75196538.31117636</v>
      </c>
      <c r="AZ22" s="83">
        <f>' CALCULATIONS'!BL636</f>
        <v>56379216.855427489</v>
      </c>
      <c r="BA22" s="83">
        <f>' CALCULATIONS'!BM636</f>
        <v>61526561.30331485</v>
      </c>
      <c r="BB22" s="83">
        <f>' CALCULATIONS'!BN636</f>
        <v>51102905.115588114</v>
      </c>
      <c r="BC22" s="83">
        <f>' CALCULATIONS'!BO636</f>
        <v>57835658.021891527</v>
      </c>
      <c r="BD22" s="83">
        <f>' CALCULATIONS'!BP636</f>
        <v>55356018.387244463</v>
      </c>
      <c r="BE22" s="83">
        <f>' CALCULATIONS'!BQ636</f>
        <v>72015468.898874626</v>
      </c>
      <c r="BF22" s="83">
        <f>' CALCULATIONS'!BR636</f>
        <v>59765706.735545807</v>
      </c>
      <c r="BG22" s="83">
        <f>' CALCULATIONS'!BS636</f>
        <v>61215782.554135084</v>
      </c>
      <c r="BH22" s="83">
        <f>' CALCULATIONS'!BT636</f>
        <v>54019357.738914862</v>
      </c>
      <c r="BI22" s="83">
        <f>' CALCULATIONS'!BU636</f>
        <v>65662539.69300124</v>
      </c>
      <c r="BJ22" s="83">
        <f>' CALCULATIONS'!BV636</f>
        <v>58019230.013749629</v>
      </c>
      <c r="BK22" s="631">
        <f t="shared" si="2"/>
        <v>2482661802.0286384</v>
      </c>
    </row>
    <row r="23" spans="1:63" ht="15.75" x14ac:dyDescent="0.25">
      <c r="A23" s="165" t="s">
        <v>887</v>
      </c>
      <c r="C23" s="83">
        <f>' CALCULATIONS'!O1571</f>
        <v>47000000</v>
      </c>
      <c r="D23" s="83">
        <f>' CALCULATIONS'!P1571</f>
        <v>76531030.305809528</v>
      </c>
      <c r="E23" s="83">
        <f>' CALCULATIONS'!Q1571</f>
        <v>25346454.016127091</v>
      </c>
      <c r="F23" s="83">
        <f>' CALCULATIONS'!R1571</f>
        <v>39244459.178108692</v>
      </c>
      <c r="G23" s="83">
        <f>' CALCULATIONS'!S1571</f>
        <v>23522787.344267696</v>
      </c>
      <c r="H23" s="83">
        <f>' CALCULATIONS'!T1571</f>
        <v>76712547.952913582</v>
      </c>
      <c r="I23" s="83">
        <f>' CALCULATIONS'!U1571</f>
        <v>86714615.183552325</v>
      </c>
      <c r="J23" s="83">
        <f>' CALCULATIONS'!V1571</f>
        <v>65005390.919088148</v>
      </c>
      <c r="K23" s="83">
        <f>' CALCULATIONS'!W1571</f>
        <v>20736933.657291092</v>
      </c>
      <c r="L23" s="83">
        <f>' CALCULATIONS'!X1571</f>
        <v>61117737.386129119</v>
      </c>
      <c r="M23" s="83">
        <f>' CALCULATIONS'!Y1571</f>
        <v>57705133.300613716</v>
      </c>
      <c r="N23" s="83">
        <f>' CALCULATIONS'!Z1571</f>
        <v>71133136.583077565</v>
      </c>
      <c r="O23" s="83">
        <f>' CALCULATIONS'!AA1571</f>
        <v>124115014.50650072</v>
      </c>
      <c r="P23" s="83">
        <f>' CALCULATIONS'!AB1571</f>
        <v>70571714.92392911</v>
      </c>
      <c r="Q23" s="83">
        <f>' CALCULATIONS'!AC1571</f>
        <v>39657842.676190473</v>
      </c>
      <c r="R23" s="83">
        <f>' CALCULATIONS'!AD1571</f>
        <v>64834786.59816055</v>
      </c>
      <c r="S23" s="83">
        <f>' CALCULATIONS'!AE1571</f>
        <v>34848151.415892571</v>
      </c>
      <c r="T23" s="83">
        <f>' CALCULATIONS'!AF1571</f>
        <v>100318924.60159393</v>
      </c>
      <c r="U23" s="83">
        <f>' CALCULATIONS'!AG1571</f>
        <v>104434675.19916418</v>
      </c>
      <c r="V23" s="83">
        <f>' CALCULATIONS'!AH1571</f>
        <v>85778297.497259095</v>
      </c>
      <c r="W23" s="83">
        <f>' CALCULATIONS'!AI1571</f>
        <v>30650804.024600793</v>
      </c>
      <c r="X23" s="83">
        <f>' CALCULATIONS'!AJ1571</f>
        <v>82463689.04223372</v>
      </c>
      <c r="Y23" s="83">
        <f>' CALCULATIONS'!AK1571</f>
        <v>72464346.023271158</v>
      </c>
      <c r="Z23" s="83">
        <f>' CALCULATIONS'!AL1571</f>
        <v>93142649.550128415</v>
      </c>
      <c r="AA23" s="83">
        <f>' CALCULATIONS'!AM1571</f>
        <v>146037212.81942829</v>
      </c>
      <c r="AB23" s="83">
        <f>' CALCULATIONS'!AN1571</f>
        <v>67293843.079189554</v>
      </c>
      <c r="AC23" s="83">
        <f>' CALCULATIONS'!AO1571</f>
        <v>61755774.702363774</v>
      </c>
      <c r="AD23" s="83">
        <f>' CALCULATIONS'!AP1571</f>
        <v>76708166.996551931</v>
      </c>
      <c r="AE23" s="83">
        <f>' CALCULATIONS'!AQ1571</f>
        <v>55390436.362628549</v>
      </c>
      <c r="AF23" s="83">
        <f>' CALCULATIONS'!AR1571</f>
        <v>114200334.73200434</v>
      </c>
      <c r="AG23" s="83">
        <f>' CALCULATIONS'!AS1571</f>
        <v>129694420.04210156</v>
      </c>
      <c r="AH23" s="83">
        <f>' CALCULATIONS'!AT1571</f>
        <v>98915415.129730076</v>
      </c>
      <c r="AI23" s="83">
        <f>' CALCULATIONS'!AU1571</f>
        <v>50646319.13793806</v>
      </c>
      <c r="AJ23" s="83">
        <f>' CALCULATIONS'!AV1571</f>
        <v>95496688.930492952</v>
      </c>
      <c r="AK23" s="83">
        <f>' CALCULATIONS'!AW1571</f>
        <v>95137354.952321589</v>
      </c>
      <c r="AL23" s="83">
        <f>' CALCULATIONS'!AX1571</f>
        <v>106892804.60031359</v>
      </c>
      <c r="AM23" s="83">
        <f>' CALCULATIONS'!AY1571</f>
        <v>173655794.38311693</v>
      </c>
      <c r="AN23" s="83">
        <f>' CALCULATIONS'!AZ1571</f>
        <v>68297705.59864375</v>
      </c>
      <c r="AO23" s="83">
        <f>' CALCULATIONS'!BA1571</f>
        <v>60884162.496068671</v>
      </c>
      <c r="AP23" s="83">
        <f>' CALCULATIONS'!BB1571</f>
        <v>75918010.535119712</v>
      </c>
      <c r="AQ23" s="83">
        <f>' CALCULATIONS'!BC1571</f>
        <v>56613070.704849929</v>
      </c>
      <c r="AR23" s="83">
        <f>' CALCULATIONS'!BD1571</f>
        <v>120647092.78636402</v>
      </c>
      <c r="AS23" s="83">
        <f>' CALCULATIONS'!BE1571</f>
        <v>136292626.24242601</v>
      </c>
      <c r="AT23" s="83">
        <f>' CALCULATIONS'!BF1571</f>
        <v>103581723.49306045</v>
      </c>
      <c r="AU23" s="83">
        <f>' CALCULATIONS'!BG1571</f>
        <v>51711912.955755502</v>
      </c>
      <c r="AV23" s="83">
        <f>' CALCULATIONS'!BH1571</f>
        <v>99898110.210667774</v>
      </c>
      <c r="AW23" s="83">
        <f>' CALCULATIONS'!BI1571</f>
        <v>99970411.282222211</v>
      </c>
      <c r="AX23" s="83">
        <f>' CALCULATIONS'!BJ1571</f>
        <v>111861711.4035286</v>
      </c>
      <c r="AY23" s="83">
        <f>' CALCULATIONS'!BK1571</f>
        <v>184145127.86180046</v>
      </c>
      <c r="AZ23" s="83">
        <f>' CALCULATIONS'!BL1571</f>
        <v>63743138.060952291</v>
      </c>
      <c r="BA23" s="83">
        <f>' CALCULATIONS'!BM1571</f>
        <v>69510617.794881552</v>
      </c>
      <c r="BB23" s="83">
        <f>' CALCULATIONS'!BN1571</f>
        <v>87099167.809249505</v>
      </c>
      <c r="BC23" s="83">
        <f>' CALCULATIONS'!BO1571</f>
        <v>62006972.055421226</v>
      </c>
      <c r="BD23" s="83">
        <f>' CALCULATIONS'!BP1571</f>
        <v>129671903.6984314</v>
      </c>
      <c r="BE23" s="83">
        <f>' CALCULATIONS'!BQ1571</f>
        <v>144774533.45517433</v>
      </c>
      <c r="BF23" s="83">
        <f>' CALCULATIONS'!BR1571</f>
        <v>113153785.68171076</v>
      </c>
      <c r="BG23" s="83">
        <f>' CALCULATIONS'!BS1571</f>
        <v>57101834.887496509</v>
      </c>
      <c r="BH23" s="83">
        <f>' CALCULATIONS'!BT1571</f>
        <v>108156265.88394408</v>
      </c>
      <c r="BI23" s="83">
        <f>' CALCULATIONS'!BU1571</f>
        <v>106998640.19507428</v>
      </c>
      <c r="BJ23" s="83">
        <f>' CALCULATIONS'!BV1571</f>
        <v>121035429.47492129</v>
      </c>
      <c r="BK23" s="631">
        <f t="shared" si="2"/>
        <v>5058949642.3218489</v>
      </c>
    </row>
    <row r="24" spans="1:63" ht="15.75" x14ac:dyDescent="0.25">
      <c r="A24" s="165" t="s">
        <v>888</v>
      </c>
      <c r="C24" s="83">
        <f>C25+C36+C37</f>
        <v>169718480.06751472</v>
      </c>
      <c r="D24" s="83">
        <f t="shared" ref="D24:BJ24" si="8">D25+D36+D37</f>
        <v>296753284.80683464</v>
      </c>
      <c r="E24" s="83">
        <f t="shared" si="8"/>
        <v>292007908.2019217</v>
      </c>
      <c r="F24" s="83">
        <f t="shared" si="8"/>
        <v>279351693.77516901</v>
      </c>
      <c r="G24" s="83">
        <f t="shared" si="8"/>
        <v>287119108.5045166</v>
      </c>
      <c r="H24" s="83">
        <f t="shared" si="8"/>
        <v>377552996.08894968</v>
      </c>
      <c r="I24" s="83">
        <f t="shared" si="8"/>
        <v>287384772.70212048</v>
      </c>
      <c r="J24" s="83">
        <f t="shared" si="8"/>
        <v>280958033.16649789</v>
      </c>
      <c r="K24" s="83">
        <f t="shared" si="8"/>
        <v>286683131.90614218</v>
      </c>
      <c r="L24" s="83">
        <f t="shared" si="8"/>
        <v>280907361.36637932</v>
      </c>
      <c r="M24" s="83">
        <f t="shared" si="8"/>
        <v>288487372.21074861</v>
      </c>
      <c r="N24" s="83">
        <f t="shared" si="8"/>
        <v>524594700.37147617</v>
      </c>
      <c r="O24" s="83">
        <f t="shared" si="8"/>
        <v>400469638.33727223</v>
      </c>
      <c r="P24" s="83">
        <f t="shared" si="8"/>
        <v>635524197.29430926</v>
      </c>
      <c r="Q24" s="83">
        <f t="shared" si="8"/>
        <v>436397524.54338521</v>
      </c>
      <c r="R24" s="83">
        <f t="shared" si="8"/>
        <v>436397524.54338521</v>
      </c>
      <c r="S24" s="83">
        <f t="shared" si="8"/>
        <v>440258128.81244314</v>
      </c>
      <c r="T24" s="83">
        <f t="shared" si="8"/>
        <v>593811932.39663029</v>
      </c>
      <c r="U24" s="83">
        <f t="shared" si="8"/>
        <v>437684392.63307118</v>
      </c>
      <c r="V24" s="83">
        <f t="shared" si="8"/>
        <v>436397524.54338521</v>
      </c>
      <c r="W24" s="83">
        <f t="shared" si="8"/>
        <v>440258128.81244314</v>
      </c>
      <c r="X24" s="83">
        <f t="shared" si="8"/>
        <v>437684392.63307118</v>
      </c>
      <c r="Y24" s="83">
        <f t="shared" si="8"/>
        <v>441544996.90212917</v>
      </c>
      <c r="Z24" s="83">
        <f t="shared" si="8"/>
        <v>799595967.75014055</v>
      </c>
      <c r="AA24" s="83">
        <f t="shared" si="8"/>
        <v>518021387.56332147</v>
      </c>
      <c r="AB24" s="83">
        <f t="shared" si="8"/>
        <v>825333426.02717137</v>
      </c>
      <c r="AC24" s="83">
        <f t="shared" si="8"/>
        <v>501496533.69287956</v>
      </c>
      <c r="AD24" s="83">
        <f t="shared" si="8"/>
        <v>501496533.69287956</v>
      </c>
      <c r="AE24" s="83">
        <f t="shared" si="8"/>
        <v>501496533.69287956</v>
      </c>
      <c r="AF24" s="83">
        <f t="shared" si="8"/>
        <v>683270670.76805305</v>
      </c>
      <c r="AG24" s="83">
        <f t="shared" si="8"/>
        <v>501496533.69287956</v>
      </c>
      <c r="AH24" s="83">
        <f t="shared" si="8"/>
        <v>501496533.69287956</v>
      </c>
      <c r="AI24" s="83">
        <f t="shared" si="8"/>
        <v>501496533.69287956</v>
      </c>
      <c r="AJ24" s="83">
        <f t="shared" si="8"/>
        <v>501496533.69287956</v>
      </c>
      <c r="AK24" s="83">
        <f t="shared" si="8"/>
        <v>501496533.69287956</v>
      </c>
      <c r="AL24" s="83">
        <f t="shared" si="8"/>
        <v>880089610.23647654</v>
      </c>
      <c r="AM24" s="83">
        <f t="shared" si="8"/>
        <v>582949832.69384289</v>
      </c>
      <c r="AN24" s="83">
        <f t="shared" si="8"/>
        <v>943538044.13945234</v>
      </c>
      <c r="AO24" s="83">
        <f t="shared" si="8"/>
        <v>579630078.39213288</v>
      </c>
      <c r="AP24" s="83">
        <f t="shared" si="8"/>
        <v>579630078.39213288</v>
      </c>
      <c r="AQ24" s="83">
        <f t="shared" si="8"/>
        <v>579630078.39213288</v>
      </c>
      <c r="AR24" s="83">
        <f t="shared" si="8"/>
        <v>791209097.98304284</v>
      </c>
      <c r="AS24" s="83">
        <f t="shared" si="8"/>
        <v>579630078.39213288</v>
      </c>
      <c r="AT24" s="83">
        <f t="shared" si="8"/>
        <v>579630078.39213288</v>
      </c>
      <c r="AU24" s="83">
        <f t="shared" si="8"/>
        <v>579630078.39213288</v>
      </c>
      <c r="AV24" s="83">
        <f t="shared" si="8"/>
        <v>579630078.39213288</v>
      </c>
      <c r="AW24" s="83">
        <f t="shared" si="8"/>
        <v>579630078.39213288</v>
      </c>
      <c r="AX24" s="83">
        <f t="shared" si="8"/>
        <v>1018217763.4876016</v>
      </c>
      <c r="AY24" s="83">
        <f t="shared" si="8"/>
        <v>696310981.84956658</v>
      </c>
      <c r="AZ24" s="83">
        <f t="shared" si="8"/>
        <v>1093489128.5546017</v>
      </c>
      <c r="BA24" s="83">
        <f t="shared" si="8"/>
        <v>670331089.37278187</v>
      </c>
      <c r="BB24" s="83">
        <f t="shared" si="8"/>
        <v>670331089.37278187</v>
      </c>
      <c r="BC24" s="83">
        <f t="shared" si="8"/>
        <v>670331089.37278187</v>
      </c>
      <c r="BD24" s="83">
        <f t="shared" si="8"/>
        <v>914238070.67292738</v>
      </c>
      <c r="BE24" s="83">
        <f t="shared" si="8"/>
        <v>670331089.37278187</v>
      </c>
      <c r="BF24" s="83">
        <f t="shared" si="8"/>
        <v>670331089.37278187</v>
      </c>
      <c r="BG24" s="83">
        <f t="shared" si="8"/>
        <v>670331089.37278187</v>
      </c>
      <c r="BH24" s="83">
        <f t="shared" si="8"/>
        <v>670331089.37278187</v>
      </c>
      <c r="BI24" s="83">
        <f t="shared" si="8"/>
        <v>670331089.37278187</v>
      </c>
      <c r="BJ24" s="83">
        <f t="shared" si="8"/>
        <v>1176922743.0011742</v>
      </c>
      <c r="BK24" s="631">
        <f t="shared" si="2"/>
        <v>33722795561.009529</v>
      </c>
    </row>
    <row r="25" spans="1:63" ht="15.75" x14ac:dyDescent="0.25">
      <c r="A25" s="169" t="s">
        <v>889</v>
      </c>
      <c r="C25" s="83">
        <f>C26+C27+C28+C29+C30+C31+C32+C33+C34+C35</f>
        <v>115711645.50686663</v>
      </c>
      <c r="D25" s="83">
        <f t="shared" ref="D25:BJ25" si="9">D26+D27+D28+D29+D30+D31+D32+D33+D34+D35</f>
        <v>240830741.86795011</v>
      </c>
      <c r="E25" s="83">
        <f t="shared" si="9"/>
        <v>240830741.86795011</v>
      </c>
      <c r="F25" s="83">
        <f t="shared" si="9"/>
        <v>240830741.86795011</v>
      </c>
      <c r="G25" s="83">
        <f t="shared" si="9"/>
        <v>240830741.86795011</v>
      </c>
      <c r="H25" s="83">
        <f t="shared" si="9"/>
        <v>334905250.41011804</v>
      </c>
      <c r="I25" s="83">
        <f t="shared" si="9"/>
        <v>240830741.86795011</v>
      </c>
      <c r="J25" s="83">
        <f t="shared" si="9"/>
        <v>240830741.86795011</v>
      </c>
      <c r="K25" s="83">
        <f t="shared" si="9"/>
        <v>240830741.86795011</v>
      </c>
      <c r="L25" s="83">
        <f t="shared" si="9"/>
        <v>240830741.86795011</v>
      </c>
      <c r="M25" s="83">
        <f t="shared" si="9"/>
        <v>240830741.86795011</v>
      </c>
      <c r="N25" s="83">
        <f t="shared" si="9"/>
        <v>428979758.95228606</v>
      </c>
      <c r="O25" s="83">
        <f t="shared" si="9"/>
        <v>339733852.32038134</v>
      </c>
      <c r="P25" s="83">
        <f t="shared" si="9"/>
        <v>587835518.87904716</v>
      </c>
      <c r="Q25" s="83">
        <f t="shared" si="9"/>
        <v>399686501.79471105</v>
      </c>
      <c r="R25" s="83">
        <f t="shared" si="9"/>
        <v>399686501.79471105</v>
      </c>
      <c r="S25" s="83">
        <f t="shared" si="9"/>
        <v>399686501.79471105</v>
      </c>
      <c r="T25" s="83">
        <f t="shared" si="9"/>
        <v>555814041.5582701</v>
      </c>
      <c r="U25" s="83">
        <f t="shared" si="9"/>
        <v>399686501.79471105</v>
      </c>
      <c r="V25" s="83">
        <f t="shared" si="9"/>
        <v>399686501.79471105</v>
      </c>
      <c r="W25" s="83">
        <f t="shared" si="9"/>
        <v>399686501.79471105</v>
      </c>
      <c r="X25" s="83">
        <f t="shared" si="9"/>
        <v>399686501.79471105</v>
      </c>
      <c r="Y25" s="83">
        <f t="shared" si="9"/>
        <v>399686501.79471105</v>
      </c>
      <c r="Z25" s="83">
        <f t="shared" si="9"/>
        <v>711941581.32182908</v>
      </c>
      <c r="AA25" s="83">
        <f t="shared" si="9"/>
        <v>468702426.03125107</v>
      </c>
      <c r="AB25" s="83">
        <f t="shared" si="9"/>
        <v>777596870.43956208</v>
      </c>
      <c r="AC25" s="83">
        <f t="shared" si="9"/>
        <v>465341790.91244411</v>
      </c>
      <c r="AD25" s="83">
        <f t="shared" si="9"/>
        <v>465341790.91244411</v>
      </c>
      <c r="AE25" s="83">
        <f t="shared" si="9"/>
        <v>465341790.91244411</v>
      </c>
      <c r="AF25" s="83">
        <f t="shared" si="9"/>
        <v>647115927.98761761</v>
      </c>
      <c r="AG25" s="83">
        <f t="shared" si="9"/>
        <v>465341790.91244411</v>
      </c>
      <c r="AH25" s="83">
        <f t="shared" si="9"/>
        <v>465341790.91244411</v>
      </c>
      <c r="AI25" s="83">
        <f t="shared" si="9"/>
        <v>465341790.91244411</v>
      </c>
      <c r="AJ25" s="83">
        <f t="shared" si="9"/>
        <v>465341790.91244411</v>
      </c>
      <c r="AK25" s="83">
        <f t="shared" si="9"/>
        <v>465341790.91244411</v>
      </c>
      <c r="AL25" s="83">
        <f t="shared" si="9"/>
        <v>828890065.06279111</v>
      </c>
      <c r="AM25" s="83">
        <f t="shared" si="9"/>
        <v>545627589.30484176</v>
      </c>
      <c r="AN25" s="83">
        <f t="shared" si="9"/>
        <v>905190564.30307639</v>
      </c>
      <c r="AO25" s="83">
        <f t="shared" si="9"/>
        <v>541642290.15272939</v>
      </c>
      <c r="AP25" s="83">
        <f t="shared" si="9"/>
        <v>541642290.15272939</v>
      </c>
      <c r="AQ25" s="83">
        <f t="shared" si="9"/>
        <v>541642290.15272939</v>
      </c>
      <c r="AR25" s="83">
        <f t="shared" si="9"/>
        <v>753221309.74363935</v>
      </c>
      <c r="AS25" s="83">
        <f t="shared" si="9"/>
        <v>541642290.15272939</v>
      </c>
      <c r="AT25" s="83">
        <f t="shared" si="9"/>
        <v>541642290.15272939</v>
      </c>
      <c r="AU25" s="83">
        <f t="shared" si="9"/>
        <v>541642290.15272939</v>
      </c>
      <c r="AV25" s="83">
        <f t="shared" si="9"/>
        <v>541642290.15272939</v>
      </c>
      <c r="AW25" s="83">
        <f t="shared" si="9"/>
        <v>541642290.15272939</v>
      </c>
      <c r="AX25" s="83">
        <f t="shared" si="9"/>
        <v>964800329.33454931</v>
      </c>
      <c r="AY25" s="83">
        <f t="shared" si="9"/>
        <v>632184647.75690758</v>
      </c>
      <c r="AZ25" s="83">
        <f t="shared" si="9"/>
        <v>1047559911.3101923</v>
      </c>
      <c r="BA25" s="83">
        <f t="shared" si="9"/>
        <v>624401872.12837243</v>
      </c>
      <c r="BB25" s="83">
        <f t="shared" si="9"/>
        <v>624401872.12837243</v>
      </c>
      <c r="BC25" s="83">
        <f t="shared" si="9"/>
        <v>624401872.12837243</v>
      </c>
      <c r="BD25" s="83">
        <f t="shared" si="9"/>
        <v>868308853.42851794</v>
      </c>
      <c r="BE25" s="83">
        <f t="shared" si="9"/>
        <v>624401872.12837243</v>
      </c>
      <c r="BF25" s="83">
        <f t="shared" si="9"/>
        <v>624401872.12837243</v>
      </c>
      <c r="BG25" s="83">
        <f t="shared" si="9"/>
        <v>624401872.12837243</v>
      </c>
      <c r="BH25" s="83">
        <f t="shared" si="9"/>
        <v>624401872.12837243</v>
      </c>
      <c r="BI25" s="83">
        <f t="shared" si="9"/>
        <v>624401872.12837243</v>
      </c>
      <c r="BJ25" s="83">
        <f t="shared" si="9"/>
        <v>1112215834.7286637</v>
      </c>
      <c r="BK25" s="631">
        <f t="shared" si="2"/>
        <v>31042392295.098022</v>
      </c>
    </row>
    <row r="26" spans="1:63" ht="15.75" x14ac:dyDescent="0.25">
      <c r="A26" s="651" t="s">
        <v>1222</v>
      </c>
      <c r="C26" s="83">
        <f>' MOD'!C316</f>
        <v>85607802.773372874</v>
      </c>
      <c r="D26" s="83">
        <f>' MOD'!D316</f>
        <v>171215605.54674575</v>
      </c>
      <c r="E26" s="83">
        <f>' MOD'!E316</f>
        <v>171215605.54674575</v>
      </c>
      <c r="F26" s="83">
        <f>' MOD'!F316</f>
        <v>171215605.54674575</v>
      </c>
      <c r="G26" s="83">
        <f>' MOD'!G316</f>
        <v>171215605.54674575</v>
      </c>
      <c r="H26" s="83">
        <f>' MOD'!H316</f>
        <v>171215605.54674575</v>
      </c>
      <c r="I26" s="83">
        <f>' MOD'!I316</f>
        <v>171215605.54674575</v>
      </c>
      <c r="J26" s="83">
        <f>' MOD'!J316</f>
        <v>171215605.54674575</v>
      </c>
      <c r="K26" s="83">
        <f>' MOD'!K316</f>
        <v>171215605.54674575</v>
      </c>
      <c r="L26" s="83">
        <f>' MOD'!L316</f>
        <v>171215605.54674575</v>
      </c>
      <c r="M26" s="83">
        <f>' MOD'!M316</f>
        <v>171215605.54674575</v>
      </c>
      <c r="N26" s="83">
        <f>' MOD'!N316</f>
        <v>171215605.54674575</v>
      </c>
      <c r="O26" s="83">
        <f>' MOD'!O316</f>
        <v>227683863.9582116</v>
      </c>
      <c r="P26" s="83">
        <f>' MOD'!P316</f>
        <v>284152122.36967742</v>
      </c>
      <c r="Q26" s="83">
        <f>' MOD'!Q316</f>
        <v>284152122.36967742</v>
      </c>
      <c r="R26" s="83">
        <f>' MOD'!R316</f>
        <v>284152122.36967742</v>
      </c>
      <c r="S26" s="83">
        <f>' MOD'!S316</f>
        <v>284152122.36967742</v>
      </c>
      <c r="T26" s="83">
        <f>' MOD'!T316</f>
        <v>284152122.36967742</v>
      </c>
      <c r="U26" s="83">
        <f>' MOD'!U316</f>
        <v>284152122.36967742</v>
      </c>
      <c r="V26" s="83">
        <f>' MOD'!V316</f>
        <v>284152122.36967742</v>
      </c>
      <c r="W26" s="83">
        <f>' MOD'!W316</f>
        <v>284152122.36967742</v>
      </c>
      <c r="X26" s="83">
        <f>' MOD'!X316</f>
        <v>284152122.36967742</v>
      </c>
      <c r="Y26" s="83">
        <f>' MOD'!Y316</f>
        <v>284152122.36967742</v>
      </c>
      <c r="Z26" s="83">
        <f>' MOD'!Z316</f>
        <v>284152122.36967742</v>
      </c>
      <c r="AA26" s="83">
        <f>' MOD'!AA316</f>
        <v>307490525.92324662</v>
      </c>
      <c r="AB26" s="83">
        <f>' MOD'!AB316</f>
        <v>330828929.4768157</v>
      </c>
      <c r="AC26" s="83">
        <f>' MOD'!AC316</f>
        <v>330828929.4768157</v>
      </c>
      <c r="AD26" s="83">
        <f>' MOD'!AD316</f>
        <v>330828929.4768157</v>
      </c>
      <c r="AE26" s="83">
        <f>' MOD'!AE316</f>
        <v>330828929.4768157</v>
      </c>
      <c r="AF26" s="83">
        <f>' MOD'!AF316</f>
        <v>330828929.4768157</v>
      </c>
      <c r="AG26" s="83">
        <f>' MOD'!AG316</f>
        <v>330828929.4768157</v>
      </c>
      <c r="AH26" s="83">
        <f>' MOD'!AH316</f>
        <v>330828929.4768157</v>
      </c>
      <c r="AI26" s="83">
        <f>' MOD'!AI316</f>
        <v>330828929.4768157</v>
      </c>
      <c r="AJ26" s="83">
        <f>' MOD'!AJ316</f>
        <v>330828929.4768157</v>
      </c>
      <c r="AK26" s="83">
        <f>' MOD'!AK316</f>
        <v>330828929.4768157</v>
      </c>
      <c r="AL26" s="83">
        <f>' MOD'!AL316</f>
        <v>330828929.4768157</v>
      </c>
      <c r="AM26" s="83">
        <f>' MOD'!AM316</f>
        <v>357951372.56613594</v>
      </c>
      <c r="AN26" s="83">
        <f>' MOD'!AN316</f>
        <v>385073815.65545613</v>
      </c>
      <c r="AO26" s="83">
        <f>' MOD'!AO316</f>
        <v>385073815.65545613</v>
      </c>
      <c r="AP26" s="83">
        <f>' MOD'!AP316</f>
        <v>385073815.65545613</v>
      </c>
      <c r="AQ26" s="83">
        <f>' MOD'!AQ316</f>
        <v>385073815.65545613</v>
      </c>
      <c r="AR26" s="83">
        <f>' MOD'!AR316</f>
        <v>385073815.65545613</v>
      </c>
      <c r="AS26" s="83">
        <f>' MOD'!AS316</f>
        <v>385073815.65545613</v>
      </c>
      <c r="AT26" s="83">
        <f>' MOD'!AT316</f>
        <v>385073815.65545613</v>
      </c>
      <c r="AU26" s="83">
        <f>' MOD'!AU316</f>
        <v>385073815.65545613</v>
      </c>
      <c r="AV26" s="83">
        <f>' MOD'!AV316</f>
        <v>385073815.65545613</v>
      </c>
      <c r="AW26" s="83">
        <f>' MOD'!AW316</f>
        <v>385073815.65545613</v>
      </c>
      <c r="AX26" s="83">
        <f>' MOD'!AX316</f>
        <v>385073815.65545613</v>
      </c>
      <c r="AY26" s="83">
        <f>' MOD'!AY316</f>
        <v>414492260.81086051</v>
      </c>
      <c r="AZ26" s="83">
        <f>' MOD'!AZ316</f>
        <v>443910705.96626478</v>
      </c>
      <c r="BA26" s="83">
        <f>' MOD'!BA316</f>
        <v>443910705.96626478</v>
      </c>
      <c r="BB26" s="83">
        <f>' MOD'!BB316</f>
        <v>443910705.96626478</v>
      </c>
      <c r="BC26" s="83">
        <f>' MOD'!BC316</f>
        <v>443910705.96626478</v>
      </c>
      <c r="BD26" s="83">
        <f>' MOD'!BD316</f>
        <v>443910705.96626478</v>
      </c>
      <c r="BE26" s="83">
        <f>' MOD'!BE316</f>
        <v>443910705.96626478</v>
      </c>
      <c r="BF26" s="83">
        <f>' MOD'!BF316</f>
        <v>443910705.96626478</v>
      </c>
      <c r="BG26" s="83">
        <f>' MOD'!BG316</f>
        <v>443910705.96626478</v>
      </c>
      <c r="BH26" s="83">
        <f>' MOD'!BH316</f>
        <v>443910705.96626478</v>
      </c>
      <c r="BI26" s="83">
        <f>' MOD'!BI316</f>
        <v>443910705.96626478</v>
      </c>
      <c r="BJ26" s="83">
        <f>' MOD'!BJ316</f>
        <v>443910705.96626478</v>
      </c>
      <c r="BK26" s="631">
        <f t="shared" si="2"/>
        <v>19160218795.196404</v>
      </c>
    </row>
    <row r="27" spans="1:63" ht="15.75" x14ac:dyDescent="0.25">
      <c r="A27" s="651" t="s">
        <v>210</v>
      </c>
      <c r="C27" s="83">
        <f>' MOD'!C360</f>
        <v>0</v>
      </c>
      <c r="D27" s="83">
        <f>' MOD'!D360</f>
        <v>0</v>
      </c>
      <c r="E27" s="83">
        <f>' MOD'!E360</f>
        <v>0</v>
      </c>
      <c r="F27" s="83">
        <f>' MOD'!F360</f>
        <v>0</v>
      </c>
      <c r="G27" s="83">
        <f>' MOD'!G360</f>
        <v>0</v>
      </c>
      <c r="H27" s="83">
        <f>' MOD'!H360</f>
        <v>0</v>
      </c>
      <c r="I27" s="83">
        <f>' MOD'!I360</f>
        <v>0</v>
      </c>
      <c r="J27" s="83">
        <f>' MOD'!J360</f>
        <v>0</v>
      </c>
      <c r="K27" s="83">
        <f>' MOD'!K360</f>
        <v>0</v>
      </c>
      <c r="L27" s="83">
        <f>' MOD'!L360</f>
        <v>0</v>
      </c>
      <c r="M27" s="83">
        <f>' MOD'!M360</f>
        <v>0</v>
      </c>
      <c r="N27" s="83">
        <f>' MOD'!N360</f>
        <v>0</v>
      </c>
      <c r="O27" s="83">
        <f>' MOD'!O360</f>
        <v>0</v>
      </c>
      <c r="P27" s="83">
        <f>' MOD'!P360</f>
        <v>188149017.08433604</v>
      </c>
      <c r="Q27" s="83">
        <f>' MOD'!Q360</f>
        <v>0</v>
      </c>
      <c r="R27" s="83">
        <f>' MOD'!R360</f>
        <v>0</v>
      </c>
      <c r="S27" s="83">
        <f>' MOD'!S360</f>
        <v>0</v>
      </c>
      <c r="T27" s="83">
        <f>' MOD'!T360</f>
        <v>0</v>
      </c>
      <c r="U27" s="83">
        <f>' MOD'!U360</f>
        <v>0</v>
      </c>
      <c r="V27" s="83">
        <f>' MOD'!V360</f>
        <v>0</v>
      </c>
      <c r="W27" s="83">
        <f>' MOD'!W360</f>
        <v>0</v>
      </c>
      <c r="X27" s="83">
        <f>' MOD'!X360</f>
        <v>0</v>
      </c>
      <c r="Y27" s="83">
        <f>' MOD'!Y360</f>
        <v>0</v>
      </c>
      <c r="Z27" s="83">
        <f>' MOD'!Z360</f>
        <v>0</v>
      </c>
      <c r="AA27" s="83">
        <f>' MOD'!AA360</f>
        <v>0</v>
      </c>
      <c r="AB27" s="83">
        <f>' MOD'!AB360</f>
        <v>312255079.52711797</v>
      </c>
      <c r="AC27" s="83">
        <f>' MOD'!AC360</f>
        <v>0</v>
      </c>
      <c r="AD27" s="83">
        <f>' MOD'!AD360</f>
        <v>0</v>
      </c>
      <c r="AE27" s="83">
        <f>' MOD'!AE360</f>
        <v>0</v>
      </c>
      <c r="AF27" s="83">
        <f>' MOD'!AF360</f>
        <v>0</v>
      </c>
      <c r="AG27" s="83">
        <f>' MOD'!AG360</f>
        <v>0</v>
      </c>
      <c r="AH27" s="83">
        <f>' MOD'!AH360</f>
        <v>0</v>
      </c>
      <c r="AI27" s="83">
        <f>' MOD'!AI360</f>
        <v>0</v>
      </c>
      <c r="AJ27" s="83">
        <f>' MOD'!AJ360</f>
        <v>0</v>
      </c>
      <c r="AK27" s="83">
        <f>' MOD'!AK360</f>
        <v>0</v>
      </c>
      <c r="AL27" s="83">
        <f>' MOD'!AL360</f>
        <v>0</v>
      </c>
      <c r="AM27" s="83">
        <f>' MOD'!AM360</f>
        <v>0</v>
      </c>
      <c r="AN27" s="83">
        <f>' MOD'!AN360</f>
        <v>363548274.15034693</v>
      </c>
      <c r="AO27" s="83">
        <f>' MOD'!AO360</f>
        <v>0</v>
      </c>
      <c r="AP27" s="83">
        <f>' MOD'!AP360</f>
        <v>0</v>
      </c>
      <c r="AQ27" s="83">
        <f>' MOD'!AQ360</f>
        <v>0</v>
      </c>
      <c r="AR27" s="83">
        <f>' MOD'!AR360</f>
        <v>0</v>
      </c>
      <c r="AS27" s="83">
        <f>' MOD'!AS360</f>
        <v>0</v>
      </c>
      <c r="AT27" s="83">
        <f>' MOD'!AT360</f>
        <v>0</v>
      </c>
      <c r="AU27" s="83">
        <f>' MOD'!AU360</f>
        <v>0</v>
      </c>
      <c r="AV27" s="83">
        <f>' MOD'!AV360</f>
        <v>0</v>
      </c>
      <c r="AW27" s="83">
        <f>' MOD'!AW360</f>
        <v>0</v>
      </c>
      <c r="AX27" s="83">
        <f>' MOD'!AX360</f>
        <v>0</v>
      </c>
      <c r="AY27" s="83">
        <f>' MOD'!AY360</f>
        <v>0</v>
      </c>
      <c r="AZ27" s="83">
        <f>' MOD'!AZ360</f>
        <v>423158039.18181986</v>
      </c>
      <c r="BA27" s="83">
        <f>' MOD'!BA360</f>
        <v>0</v>
      </c>
      <c r="BB27" s="83">
        <f>' MOD'!BB360</f>
        <v>0</v>
      </c>
      <c r="BC27" s="83">
        <f>' MOD'!BC360</f>
        <v>0</v>
      </c>
      <c r="BD27" s="83">
        <f>' MOD'!BD360</f>
        <v>0</v>
      </c>
      <c r="BE27" s="83">
        <f>' MOD'!BE360</f>
        <v>0</v>
      </c>
      <c r="BF27" s="83">
        <f>' MOD'!BF360</f>
        <v>0</v>
      </c>
      <c r="BG27" s="83">
        <f>' MOD'!BG360</f>
        <v>0</v>
      </c>
      <c r="BH27" s="83">
        <f>' MOD'!BH360</f>
        <v>0</v>
      </c>
      <c r="BI27" s="83">
        <f>' MOD'!BI360</f>
        <v>0</v>
      </c>
      <c r="BJ27" s="83">
        <f>' MOD'!BJ360</f>
        <v>0</v>
      </c>
      <c r="BK27" s="631">
        <f t="shared" si="2"/>
        <v>1287110409.9436209</v>
      </c>
    </row>
    <row r="28" spans="1:63" ht="15.75" x14ac:dyDescent="0.25">
      <c r="A28" s="651" t="s">
        <v>1223</v>
      </c>
      <c r="C28" s="83">
        <f>' MOD'!C362</f>
        <v>0</v>
      </c>
      <c r="D28" s="83">
        <f>' MOD'!D362</f>
        <v>0</v>
      </c>
      <c r="E28" s="83">
        <f>' MOD'!E362</f>
        <v>0</v>
      </c>
      <c r="F28" s="83">
        <f>' MOD'!F362</f>
        <v>0</v>
      </c>
      <c r="G28" s="83">
        <f>' MOD'!G362</f>
        <v>0</v>
      </c>
      <c r="H28" s="83">
        <f>' MOD'!H362</f>
        <v>0</v>
      </c>
      <c r="I28" s="83">
        <f>' MOD'!I362</f>
        <v>0</v>
      </c>
      <c r="J28" s="83">
        <f>' MOD'!J362</f>
        <v>0</v>
      </c>
      <c r="K28" s="83">
        <f>' MOD'!K362</f>
        <v>0</v>
      </c>
      <c r="L28" s="83">
        <f>' MOD'!L362</f>
        <v>0</v>
      </c>
      <c r="M28" s="83">
        <f>' MOD'!M362</f>
        <v>0</v>
      </c>
      <c r="N28" s="83">
        <f>' MOD'!N362</f>
        <v>0</v>
      </c>
      <c r="O28" s="83">
        <f>' MOD'!O362</f>
        <v>22577882.050120316</v>
      </c>
      <c r="P28" s="83">
        <f>' MOD'!P362</f>
        <v>0</v>
      </c>
      <c r="Q28" s="83">
        <f>' MOD'!Q362</f>
        <v>0</v>
      </c>
      <c r="R28" s="83">
        <f>' MOD'!R362</f>
        <v>0</v>
      </c>
      <c r="S28" s="83">
        <f>' MOD'!S362</f>
        <v>0</v>
      </c>
      <c r="T28" s="83">
        <f>' MOD'!T362</f>
        <v>0</v>
      </c>
      <c r="U28" s="83">
        <f>' MOD'!U362</f>
        <v>0</v>
      </c>
      <c r="V28" s="83">
        <f>' MOD'!V362</f>
        <v>0</v>
      </c>
      <c r="W28" s="83">
        <f>' MOD'!W362</f>
        <v>0</v>
      </c>
      <c r="X28" s="83">
        <f>' MOD'!X362</f>
        <v>0</v>
      </c>
      <c r="Y28" s="83">
        <f>' MOD'!Y362</f>
        <v>0</v>
      </c>
      <c r="Z28" s="83">
        <f>' MOD'!Z362</f>
        <v>0</v>
      </c>
      <c r="AA28" s="83">
        <f>' MOD'!AA362</f>
        <v>37470609.543254159</v>
      </c>
      <c r="AB28" s="83">
        <f>' MOD'!AB362</f>
        <v>0</v>
      </c>
      <c r="AC28" s="83">
        <f>' MOD'!AC362</f>
        <v>0</v>
      </c>
      <c r="AD28" s="83">
        <f>' MOD'!AD362</f>
        <v>0</v>
      </c>
      <c r="AE28" s="83">
        <f>' MOD'!AE362</f>
        <v>0</v>
      </c>
      <c r="AF28" s="83">
        <f>' MOD'!AF362</f>
        <v>0</v>
      </c>
      <c r="AG28" s="83">
        <f>' MOD'!AG362</f>
        <v>0</v>
      </c>
      <c r="AH28" s="83">
        <f>' MOD'!AH362</f>
        <v>0</v>
      </c>
      <c r="AI28" s="83">
        <f>' MOD'!AI362</f>
        <v>0</v>
      </c>
      <c r="AJ28" s="83">
        <f>' MOD'!AJ362</f>
        <v>0</v>
      </c>
      <c r="AK28" s="83">
        <f>' MOD'!AK362</f>
        <v>0</v>
      </c>
      <c r="AL28" s="83">
        <f>' MOD'!AL362</f>
        <v>0</v>
      </c>
      <c r="AM28" s="83">
        <f>' MOD'!AM362</f>
        <v>43625792.898041643</v>
      </c>
      <c r="AN28" s="83">
        <f>' MOD'!AN362</f>
        <v>0</v>
      </c>
      <c r="AO28" s="83">
        <f>' MOD'!AO362</f>
        <v>0</v>
      </c>
      <c r="AP28" s="83">
        <f>' MOD'!AP362</f>
        <v>0</v>
      </c>
      <c r="AQ28" s="83">
        <f>' MOD'!AQ362</f>
        <v>0</v>
      </c>
      <c r="AR28" s="83">
        <f>' MOD'!AR362</f>
        <v>0</v>
      </c>
      <c r="AS28" s="83">
        <f>' MOD'!AS362</f>
        <v>0</v>
      </c>
      <c r="AT28" s="83">
        <f>' MOD'!AT362</f>
        <v>0</v>
      </c>
      <c r="AU28" s="83">
        <f>' MOD'!AU362</f>
        <v>0</v>
      </c>
      <c r="AV28" s="83">
        <f>' MOD'!AV362</f>
        <v>0</v>
      </c>
      <c r="AW28" s="83">
        <f>' MOD'!AW362</f>
        <v>0</v>
      </c>
      <c r="AX28" s="83">
        <f>' MOD'!AX362</f>
        <v>0</v>
      </c>
      <c r="AY28" s="83">
        <f>' MOD'!AY362</f>
        <v>50778964.701818377</v>
      </c>
      <c r="AZ28" s="83">
        <f>' MOD'!AZ362</f>
        <v>0</v>
      </c>
      <c r="BA28" s="83">
        <f>' MOD'!BA362</f>
        <v>0</v>
      </c>
      <c r="BB28" s="83">
        <f>' MOD'!BB362</f>
        <v>0</v>
      </c>
      <c r="BC28" s="83">
        <f>' MOD'!BC362</f>
        <v>0</v>
      </c>
      <c r="BD28" s="83">
        <f>' MOD'!BD362</f>
        <v>0</v>
      </c>
      <c r="BE28" s="83">
        <f>' MOD'!BE362</f>
        <v>0</v>
      </c>
      <c r="BF28" s="83">
        <f>' MOD'!BF362</f>
        <v>0</v>
      </c>
      <c r="BG28" s="83">
        <f>' MOD'!BG362</f>
        <v>0</v>
      </c>
      <c r="BH28" s="83">
        <f>' MOD'!BH362</f>
        <v>0</v>
      </c>
      <c r="BI28" s="83">
        <f>' MOD'!BI362</f>
        <v>0</v>
      </c>
      <c r="BJ28" s="83">
        <f>' MOD'!BJ362</f>
        <v>0</v>
      </c>
      <c r="BK28" s="631">
        <f t="shared" si="2"/>
        <v>154453249.1932345</v>
      </c>
    </row>
    <row r="29" spans="1:63" ht="15.75" x14ac:dyDescent="0.25">
      <c r="A29" s="651" t="s">
        <v>213</v>
      </c>
      <c r="C29" s="83">
        <f>' MOD'!C364</f>
        <v>0</v>
      </c>
      <c r="D29" s="83">
        <f>' MOD'!D364</f>
        <v>0</v>
      </c>
      <c r="E29" s="83">
        <f>' MOD'!E364</f>
        <v>0</v>
      </c>
      <c r="F29" s="83">
        <f>' MOD'!F364</f>
        <v>0</v>
      </c>
      <c r="G29" s="83">
        <f>' MOD'!G364</f>
        <v>0</v>
      </c>
      <c r="H29" s="83">
        <f>' MOD'!H364</f>
        <v>94074508.542168006</v>
      </c>
      <c r="I29" s="83">
        <f>' MOD'!I364</f>
        <v>0</v>
      </c>
      <c r="J29" s="83">
        <f>' MOD'!J364</f>
        <v>0</v>
      </c>
      <c r="K29" s="83">
        <f>' MOD'!K364</f>
        <v>0</v>
      </c>
      <c r="L29" s="83">
        <f>' MOD'!L364</f>
        <v>0</v>
      </c>
      <c r="M29" s="83">
        <f>' MOD'!M364</f>
        <v>0</v>
      </c>
      <c r="N29" s="83">
        <f>' MOD'!N364</f>
        <v>94074508.542168006</v>
      </c>
      <c r="O29" s="83">
        <f>' MOD'!O364</f>
        <v>0</v>
      </c>
      <c r="P29" s="83">
        <f>' MOD'!P364</f>
        <v>0</v>
      </c>
      <c r="Q29" s="83">
        <f>' MOD'!Q364</f>
        <v>0</v>
      </c>
      <c r="R29" s="83">
        <f>' MOD'!R364</f>
        <v>0</v>
      </c>
      <c r="S29" s="83">
        <f>' MOD'!S364</f>
        <v>0</v>
      </c>
      <c r="T29" s="83">
        <f>' MOD'!T364</f>
        <v>156127539.76355898</v>
      </c>
      <c r="U29" s="83">
        <f>' MOD'!U364</f>
        <v>0</v>
      </c>
      <c r="V29" s="83">
        <f>' MOD'!V364</f>
        <v>0</v>
      </c>
      <c r="W29" s="83">
        <f>' MOD'!W364</f>
        <v>0</v>
      </c>
      <c r="X29" s="83">
        <f>' MOD'!X364</f>
        <v>0</v>
      </c>
      <c r="Y29" s="83">
        <f>' MOD'!Y364</f>
        <v>0</v>
      </c>
      <c r="Z29" s="83">
        <f>' MOD'!Z364</f>
        <v>156127539.76355898</v>
      </c>
      <c r="AA29" s="83">
        <f>' MOD'!AA364</f>
        <v>0</v>
      </c>
      <c r="AB29" s="83">
        <f>' MOD'!AB364</f>
        <v>0</v>
      </c>
      <c r="AC29" s="83">
        <f>' MOD'!AC364</f>
        <v>0</v>
      </c>
      <c r="AD29" s="83">
        <f>' MOD'!AD364</f>
        <v>0</v>
      </c>
      <c r="AE29" s="83">
        <f>' MOD'!AE364</f>
        <v>0</v>
      </c>
      <c r="AF29" s="83">
        <f>' MOD'!AF364</f>
        <v>181774137.0751735</v>
      </c>
      <c r="AG29" s="83">
        <f>' MOD'!AG364</f>
        <v>0</v>
      </c>
      <c r="AH29" s="83">
        <f>' MOD'!AH364</f>
        <v>0</v>
      </c>
      <c r="AI29" s="83">
        <f>' MOD'!AI364</f>
        <v>0</v>
      </c>
      <c r="AJ29" s="83">
        <f>' MOD'!AJ364</f>
        <v>0</v>
      </c>
      <c r="AK29" s="83">
        <f>' MOD'!AK364</f>
        <v>0</v>
      </c>
      <c r="AL29" s="83">
        <f>' MOD'!AL364</f>
        <v>181774137.0751735</v>
      </c>
      <c r="AM29" s="83">
        <f>' MOD'!AM364</f>
        <v>0</v>
      </c>
      <c r="AN29" s="83">
        <f>' MOD'!AN364</f>
        <v>0</v>
      </c>
      <c r="AO29" s="83">
        <f>' MOD'!AO364</f>
        <v>0</v>
      </c>
      <c r="AP29" s="83">
        <f>' MOD'!AP364</f>
        <v>0</v>
      </c>
      <c r="AQ29" s="83">
        <f>' MOD'!AQ364</f>
        <v>0</v>
      </c>
      <c r="AR29" s="83">
        <f>' MOD'!AR364</f>
        <v>211579019.59090999</v>
      </c>
      <c r="AS29" s="83">
        <f>' MOD'!AS364</f>
        <v>0</v>
      </c>
      <c r="AT29" s="83">
        <f>' MOD'!AT364</f>
        <v>0</v>
      </c>
      <c r="AU29" s="83">
        <f>' MOD'!AU364</f>
        <v>0</v>
      </c>
      <c r="AV29" s="83">
        <f>' MOD'!AV364</f>
        <v>0</v>
      </c>
      <c r="AW29" s="83">
        <f>' MOD'!AW364</f>
        <v>0</v>
      </c>
      <c r="AX29" s="83">
        <f>' MOD'!AX364</f>
        <v>211579019.59090999</v>
      </c>
      <c r="AY29" s="83">
        <f>' MOD'!AY364</f>
        <v>0</v>
      </c>
      <c r="AZ29" s="83">
        <f>' MOD'!AZ364</f>
        <v>0</v>
      </c>
      <c r="BA29" s="83">
        <f>' MOD'!BA364</f>
        <v>0</v>
      </c>
      <c r="BB29" s="83">
        <f>' MOD'!BB364</f>
        <v>0</v>
      </c>
      <c r="BC29" s="83">
        <f>' MOD'!BC364</f>
        <v>0</v>
      </c>
      <c r="BD29" s="83">
        <f>' MOD'!BD364</f>
        <v>243906981.30014545</v>
      </c>
      <c r="BE29" s="83">
        <f>' MOD'!BE364</f>
        <v>0</v>
      </c>
      <c r="BF29" s="83">
        <f>' MOD'!BF364</f>
        <v>0</v>
      </c>
      <c r="BG29" s="83">
        <f>' MOD'!BG364</f>
        <v>0</v>
      </c>
      <c r="BH29" s="83">
        <f>' MOD'!BH364</f>
        <v>0</v>
      </c>
      <c r="BI29" s="83">
        <f>' MOD'!BI364</f>
        <v>0</v>
      </c>
      <c r="BJ29" s="83">
        <f>' MOD'!BJ364</f>
        <v>243906981.30014545</v>
      </c>
      <c r="BK29" s="631">
        <f t="shared" si="2"/>
        <v>1774924372.5439117</v>
      </c>
    </row>
    <row r="30" spans="1:63" ht="15.75" x14ac:dyDescent="0.25">
      <c r="A30" s="651" t="s">
        <v>212</v>
      </c>
      <c r="C30" s="83">
        <f>' MOD'!C366</f>
        <v>0</v>
      </c>
      <c r="D30" s="83">
        <f>' MOD'!D366</f>
        <v>0</v>
      </c>
      <c r="E30" s="83">
        <f>' MOD'!E366</f>
        <v>0</v>
      </c>
      <c r="F30" s="83">
        <f>' MOD'!F366</f>
        <v>0</v>
      </c>
      <c r="G30" s="83">
        <f>' MOD'!G366</f>
        <v>0</v>
      </c>
      <c r="H30" s="83">
        <f>' MOD'!H366</f>
        <v>0</v>
      </c>
      <c r="I30" s="83">
        <f>' MOD'!I366</f>
        <v>0</v>
      </c>
      <c r="J30" s="83">
        <f>' MOD'!J366</f>
        <v>0</v>
      </c>
      <c r="K30" s="83">
        <f>' MOD'!K366</f>
        <v>0</v>
      </c>
      <c r="L30" s="83">
        <f>' MOD'!L366</f>
        <v>0</v>
      </c>
      <c r="M30" s="83">
        <f>' MOD'!M366</f>
        <v>0</v>
      </c>
      <c r="N30" s="83">
        <f>' MOD'!N366</f>
        <v>94074508.542168021</v>
      </c>
      <c r="O30" s="83">
        <f>' MOD'!O366</f>
        <v>0</v>
      </c>
      <c r="P30" s="83">
        <f>' MOD'!P366</f>
        <v>0</v>
      </c>
      <c r="Q30" s="83">
        <f>' MOD'!Q366</f>
        <v>0</v>
      </c>
      <c r="R30" s="83">
        <f>' MOD'!R366</f>
        <v>0</v>
      </c>
      <c r="S30" s="83">
        <f>' MOD'!S366</f>
        <v>0</v>
      </c>
      <c r="T30" s="83">
        <f>' MOD'!T366</f>
        <v>0</v>
      </c>
      <c r="U30" s="83">
        <f>' MOD'!U366</f>
        <v>0</v>
      </c>
      <c r="V30" s="83">
        <f>' MOD'!V366</f>
        <v>0</v>
      </c>
      <c r="W30" s="83">
        <f>' MOD'!W366</f>
        <v>0</v>
      </c>
      <c r="X30" s="83">
        <f>' MOD'!X366</f>
        <v>0</v>
      </c>
      <c r="Y30" s="83">
        <f>' MOD'!Y366</f>
        <v>0</v>
      </c>
      <c r="Z30" s="83">
        <f>' MOD'!Z366</f>
        <v>156127539.76355898</v>
      </c>
      <c r="AA30" s="83">
        <f>' MOD'!AA366</f>
        <v>0</v>
      </c>
      <c r="AB30" s="83">
        <f>' MOD'!AB366</f>
        <v>0</v>
      </c>
      <c r="AC30" s="83">
        <f>' MOD'!AC366</f>
        <v>0</v>
      </c>
      <c r="AD30" s="83">
        <f>' MOD'!AD366</f>
        <v>0</v>
      </c>
      <c r="AE30" s="83">
        <f>' MOD'!AE366</f>
        <v>0</v>
      </c>
      <c r="AF30" s="83">
        <f>' MOD'!AF366</f>
        <v>0</v>
      </c>
      <c r="AG30" s="83">
        <f>' MOD'!AG366</f>
        <v>0</v>
      </c>
      <c r="AH30" s="83">
        <f>' MOD'!AH366</f>
        <v>0</v>
      </c>
      <c r="AI30" s="83">
        <f>' MOD'!AI366</f>
        <v>0</v>
      </c>
      <c r="AJ30" s="83">
        <f>' MOD'!AJ366</f>
        <v>0</v>
      </c>
      <c r="AK30" s="83">
        <f>' MOD'!AK366</f>
        <v>0</v>
      </c>
      <c r="AL30" s="83">
        <f>' MOD'!AL366</f>
        <v>181774137.07517347</v>
      </c>
      <c r="AM30" s="83">
        <f>' MOD'!AM366</f>
        <v>0</v>
      </c>
      <c r="AN30" s="83">
        <f>' MOD'!AN366</f>
        <v>0</v>
      </c>
      <c r="AO30" s="83">
        <f>' MOD'!AO366</f>
        <v>0</v>
      </c>
      <c r="AP30" s="83">
        <f>' MOD'!AP366</f>
        <v>0</v>
      </c>
      <c r="AQ30" s="83">
        <f>' MOD'!AQ366</f>
        <v>0</v>
      </c>
      <c r="AR30" s="83">
        <f>' MOD'!AR366</f>
        <v>0</v>
      </c>
      <c r="AS30" s="83">
        <f>' MOD'!AS366</f>
        <v>0</v>
      </c>
      <c r="AT30" s="83">
        <f>' MOD'!AT366</f>
        <v>0</v>
      </c>
      <c r="AU30" s="83">
        <f>' MOD'!AU366</f>
        <v>0</v>
      </c>
      <c r="AV30" s="83">
        <f>' MOD'!AV366</f>
        <v>0</v>
      </c>
      <c r="AW30" s="83">
        <f>' MOD'!AW366</f>
        <v>0</v>
      </c>
      <c r="AX30" s="83">
        <f>' MOD'!AX366</f>
        <v>211579019.59090993</v>
      </c>
      <c r="AY30" s="83">
        <f>' MOD'!AY366</f>
        <v>0</v>
      </c>
      <c r="AZ30" s="83">
        <f>' MOD'!AZ366</f>
        <v>0</v>
      </c>
      <c r="BA30" s="83">
        <f>' MOD'!BA366</f>
        <v>0</v>
      </c>
      <c r="BB30" s="83">
        <f>' MOD'!BB366</f>
        <v>0</v>
      </c>
      <c r="BC30" s="83">
        <f>' MOD'!BC366</f>
        <v>0</v>
      </c>
      <c r="BD30" s="83">
        <f>' MOD'!BD366</f>
        <v>0</v>
      </c>
      <c r="BE30" s="83">
        <f>' MOD'!BE366</f>
        <v>0</v>
      </c>
      <c r="BF30" s="83">
        <f>' MOD'!BF366</f>
        <v>0</v>
      </c>
      <c r="BG30" s="83">
        <f>' MOD'!BG366</f>
        <v>0</v>
      </c>
      <c r="BH30" s="83">
        <f>' MOD'!BH366</f>
        <v>0</v>
      </c>
      <c r="BI30" s="83">
        <f>' MOD'!BI366</f>
        <v>0</v>
      </c>
      <c r="BJ30" s="83">
        <f>' MOD'!BJ366</f>
        <v>243906981.30014551</v>
      </c>
      <c r="BK30" s="631">
        <f t="shared" si="2"/>
        <v>887462186.27195597</v>
      </c>
    </row>
    <row r="31" spans="1:63" ht="15.75" x14ac:dyDescent="0.25">
      <c r="A31" s="651" t="s">
        <v>214</v>
      </c>
      <c r="C31" s="83">
        <f>' MOD'!C368</f>
        <v>0</v>
      </c>
      <c r="D31" s="83">
        <f>' MOD'!D368</f>
        <v>7525960.6833734419</v>
      </c>
      <c r="E31" s="83">
        <f>' MOD'!E368</f>
        <v>7525960.6833734419</v>
      </c>
      <c r="F31" s="83">
        <f>' MOD'!F368</f>
        <v>7525960.6833734419</v>
      </c>
      <c r="G31" s="83">
        <f>' MOD'!G368</f>
        <v>7525960.6833734419</v>
      </c>
      <c r="H31" s="83">
        <f>' MOD'!H368</f>
        <v>7525960.6833734419</v>
      </c>
      <c r="I31" s="83">
        <f>' MOD'!I368</f>
        <v>7525960.6833734419</v>
      </c>
      <c r="J31" s="83">
        <f>' MOD'!J368</f>
        <v>7525960.6833734419</v>
      </c>
      <c r="K31" s="83">
        <f>' MOD'!K368</f>
        <v>7525960.6833734419</v>
      </c>
      <c r="L31" s="83">
        <f>' MOD'!L368</f>
        <v>7525960.6833734419</v>
      </c>
      <c r="M31" s="83">
        <f>' MOD'!M368</f>
        <v>7525960.6833734419</v>
      </c>
      <c r="N31" s="83">
        <f>' MOD'!N368</f>
        <v>7525960.6833734419</v>
      </c>
      <c r="O31" s="83">
        <f>' MOD'!O368</f>
        <v>7525960.6833734419</v>
      </c>
      <c r="P31" s="83">
        <f>' MOD'!P368</f>
        <v>12490203.18108472</v>
      </c>
      <c r="Q31" s="83">
        <f>' MOD'!Q368</f>
        <v>12490203.18108472</v>
      </c>
      <c r="R31" s="83">
        <f>' MOD'!R368</f>
        <v>12490203.18108472</v>
      </c>
      <c r="S31" s="83">
        <f>' MOD'!S368</f>
        <v>12490203.18108472</v>
      </c>
      <c r="T31" s="83">
        <f>' MOD'!T368</f>
        <v>12490203.18108472</v>
      </c>
      <c r="U31" s="83">
        <f>' MOD'!U368</f>
        <v>12490203.18108472</v>
      </c>
      <c r="V31" s="83">
        <f>' MOD'!V368</f>
        <v>12490203.18108472</v>
      </c>
      <c r="W31" s="83">
        <f>' MOD'!W368</f>
        <v>12490203.18108472</v>
      </c>
      <c r="X31" s="83">
        <f>' MOD'!X368</f>
        <v>12490203.18108472</v>
      </c>
      <c r="Y31" s="83">
        <f>' MOD'!Y368</f>
        <v>12490203.18108472</v>
      </c>
      <c r="Z31" s="83">
        <f>' MOD'!Z368</f>
        <v>12490203.18108472</v>
      </c>
      <c r="AA31" s="83">
        <f>' MOD'!AA368</f>
        <v>12490203.18108472</v>
      </c>
      <c r="AB31" s="83">
        <f>' MOD'!AB368</f>
        <v>14541930.966013879</v>
      </c>
      <c r="AC31" s="83">
        <f>' MOD'!AC368</f>
        <v>14541930.966013879</v>
      </c>
      <c r="AD31" s="83">
        <f>' MOD'!AD368</f>
        <v>14541930.966013879</v>
      </c>
      <c r="AE31" s="83">
        <f>' MOD'!AE368</f>
        <v>14541930.966013879</v>
      </c>
      <c r="AF31" s="83">
        <f>' MOD'!AF368</f>
        <v>14541930.966013879</v>
      </c>
      <c r="AG31" s="83">
        <f>' MOD'!AG368</f>
        <v>14541930.966013879</v>
      </c>
      <c r="AH31" s="83">
        <f>' MOD'!AH368</f>
        <v>14541930.966013879</v>
      </c>
      <c r="AI31" s="83">
        <f>' MOD'!AI368</f>
        <v>14541930.966013879</v>
      </c>
      <c r="AJ31" s="83">
        <f>' MOD'!AJ368</f>
        <v>14541930.966013879</v>
      </c>
      <c r="AK31" s="83">
        <f>' MOD'!AK368</f>
        <v>14541930.966013879</v>
      </c>
      <c r="AL31" s="83">
        <f>' MOD'!AL368</f>
        <v>14541930.966013879</v>
      </c>
      <c r="AM31" s="83">
        <f>' MOD'!AM368</f>
        <v>14541930.966013879</v>
      </c>
      <c r="AN31" s="83">
        <f>' MOD'!AN368</f>
        <v>16926321.567272797</v>
      </c>
      <c r="AO31" s="83">
        <f>' MOD'!AO368</f>
        <v>16926321.567272797</v>
      </c>
      <c r="AP31" s="83">
        <f>' MOD'!AP368</f>
        <v>16926321.567272797</v>
      </c>
      <c r="AQ31" s="83">
        <f>' MOD'!AQ368</f>
        <v>16926321.567272797</v>
      </c>
      <c r="AR31" s="83">
        <f>' MOD'!AR368</f>
        <v>16926321.567272797</v>
      </c>
      <c r="AS31" s="83">
        <f>' MOD'!AS368</f>
        <v>16926321.567272797</v>
      </c>
      <c r="AT31" s="83">
        <f>' MOD'!AT368</f>
        <v>16926321.567272797</v>
      </c>
      <c r="AU31" s="83">
        <f>' MOD'!AU368</f>
        <v>16926321.567272797</v>
      </c>
      <c r="AV31" s="83">
        <f>' MOD'!AV368</f>
        <v>16926321.567272797</v>
      </c>
      <c r="AW31" s="83">
        <f>' MOD'!AW368</f>
        <v>16926321.567272797</v>
      </c>
      <c r="AX31" s="83">
        <f>' MOD'!AX368</f>
        <v>16926321.567272797</v>
      </c>
      <c r="AY31" s="83">
        <f>' MOD'!AY368</f>
        <v>16926321.567272797</v>
      </c>
      <c r="AZ31" s="83">
        <f>' MOD'!AZ368</f>
        <v>19512558.504011638</v>
      </c>
      <c r="BA31" s="83">
        <f>' MOD'!BA368</f>
        <v>19512558.504011638</v>
      </c>
      <c r="BB31" s="83">
        <f>' MOD'!BB368</f>
        <v>19512558.504011638</v>
      </c>
      <c r="BC31" s="83">
        <f>' MOD'!BC368</f>
        <v>19512558.504011638</v>
      </c>
      <c r="BD31" s="83">
        <f>' MOD'!BD368</f>
        <v>19512558.504011638</v>
      </c>
      <c r="BE31" s="83">
        <f>' MOD'!BE368</f>
        <v>19512558.504011638</v>
      </c>
      <c r="BF31" s="83">
        <f>' MOD'!BF368</f>
        <v>19512558.504011638</v>
      </c>
      <c r="BG31" s="83">
        <f>' MOD'!BG368</f>
        <v>19512558.504011638</v>
      </c>
      <c r="BH31" s="83">
        <f>' MOD'!BH368</f>
        <v>19512558.504011638</v>
      </c>
      <c r="BI31" s="83">
        <f>' MOD'!BI368</f>
        <v>19512558.504011638</v>
      </c>
      <c r="BJ31" s="83">
        <f>' MOD'!BJ368</f>
        <v>19512558.504011638</v>
      </c>
      <c r="BK31" s="631">
        <f t="shared" si="2"/>
        <v>832451140.31706607</v>
      </c>
    </row>
    <row r="32" spans="1:63" ht="15.75" x14ac:dyDescent="0.25">
      <c r="A32" s="651" t="s">
        <v>215</v>
      </c>
      <c r="C32" s="83">
        <f>' MOD'!B370</f>
        <v>23518627.135542002</v>
      </c>
      <c r="D32" s="83">
        <f>' MOD'!C370</f>
        <v>23518627.135542002</v>
      </c>
      <c r="E32" s="83">
        <f>' MOD'!D370</f>
        <v>23518627.135542002</v>
      </c>
      <c r="F32" s="83">
        <f>' MOD'!E370</f>
        <v>23518627.135542002</v>
      </c>
      <c r="G32" s="83">
        <f>' MOD'!F370</f>
        <v>23518627.135542002</v>
      </c>
      <c r="H32" s="83">
        <f>' MOD'!G370</f>
        <v>23518627.135542002</v>
      </c>
      <c r="I32" s="83">
        <f>' MOD'!H370</f>
        <v>23518627.135542002</v>
      </c>
      <c r="J32" s="83">
        <f>' MOD'!I370</f>
        <v>23518627.135542002</v>
      </c>
      <c r="K32" s="83">
        <f>' MOD'!J370</f>
        <v>23518627.135542002</v>
      </c>
      <c r="L32" s="83">
        <f>' MOD'!K370</f>
        <v>23518627.135542002</v>
      </c>
      <c r="M32" s="83">
        <f>' MOD'!L370</f>
        <v>23518627.135542002</v>
      </c>
      <c r="N32" s="83">
        <f>' MOD'!M370</f>
        <v>23518627.135542002</v>
      </c>
      <c r="O32" s="83">
        <f>' MOD'!N370</f>
        <v>39031884.940889746</v>
      </c>
      <c r="P32" s="83">
        <f>' MOD'!O370</f>
        <v>39031884.940889746</v>
      </c>
      <c r="Q32" s="83">
        <f>' MOD'!P370</f>
        <v>39031884.940889746</v>
      </c>
      <c r="R32" s="83">
        <f>' MOD'!Q370</f>
        <v>39031884.940889746</v>
      </c>
      <c r="S32" s="83">
        <f>' MOD'!R370</f>
        <v>39031884.940889746</v>
      </c>
      <c r="T32" s="83">
        <f>' MOD'!S370</f>
        <v>39031884.940889746</v>
      </c>
      <c r="U32" s="83">
        <f>' MOD'!T370</f>
        <v>39031884.940889746</v>
      </c>
      <c r="V32" s="83">
        <f>' MOD'!U370</f>
        <v>39031884.940889746</v>
      </c>
      <c r="W32" s="83">
        <f>' MOD'!V370</f>
        <v>39031884.940889746</v>
      </c>
      <c r="X32" s="83">
        <f>' MOD'!W370</f>
        <v>39031884.940889746</v>
      </c>
      <c r="Y32" s="83">
        <f>' MOD'!X370</f>
        <v>39031884.940889746</v>
      </c>
      <c r="Z32" s="83">
        <f>' MOD'!Y370</f>
        <v>39031884.940889746</v>
      </c>
      <c r="AA32" s="83">
        <f>' MOD'!Z370</f>
        <v>45443534.268793374</v>
      </c>
      <c r="AB32" s="83">
        <f>' MOD'!AA370</f>
        <v>45443534.268793374</v>
      </c>
      <c r="AC32" s="83">
        <f>' MOD'!AB370</f>
        <v>45443534.268793374</v>
      </c>
      <c r="AD32" s="83">
        <f>' MOD'!AC370</f>
        <v>45443534.268793374</v>
      </c>
      <c r="AE32" s="83">
        <f>' MOD'!AD370</f>
        <v>45443534.268793374</v>
      </c>
      <c r="AF32" s="83">
        <f>' MOD'!AE370</f>
        <v>45443534.268793374</v>
      </c>
      <c r="AG32" s="83">
        <f>' MOD'!AF370</f>
        <v>45443534.268793374</v>
      </c>
      <c r="AH32" s="83">
        <f>' MOD'!AG370</f>
        <v>45443534.268793374</v>
      </c>
      <c r="AI32" s="83">
        <f>' MOD'!AH370</f>
        <v>45443534.268793374</v>
      </c>
      <c r="AJ32" s="83">
        <f>' MOD'!AI370</f>
        <v>45443534.268793374</v>
      </c>
      <c r="AK32" s="83">
        <f>' MOD'!AJ370</f>
        <v>45443534.268793374</v>
      </c>
      <c r="AL32" s="83">
        <f>' MOD'!AK370</f>
        <v>45443534.268793374</v>
      </c>
      <c r="AM32" s="83">
        <f>' MOD'!AL370</f>
        <v>52894754.897727489</v>
      </c>
      <c r="AN32" s="83">
        <f>' MOD'!AM370</f>
        <v>52894754.897727489</v>
      </c>
      <c r="AO32" s="83">
        <f>' MOD'!AN370</f>
        <v>52894754.897727489</v>
      </c>
      <c r="AP32" s="83">
        <f>' MOD'!AO370</f>
        <v>52894754.897727489</v>
      </c>
      <c r="AQ32" s="83">
        <f>' MOD'!AP370</f>
        <v>52894754.897727489</v>
      </c>
      <c r="AR32" s="83">
        <f>' MOD'!AQ370</f>
        <v>52894754.897727489</v>
      </c>
      <c r="AS32" s="83">
        <f>' MOD'!AR370</f>
        <v>52894754.897727489</v>
      </c>
      <c r="AT32" s="83">
        <f>' MOD'!AS370</f>
        <v>52894754.897727489</v>
      </c>
      <c r="AU32" s="83">
        <f>' MOD'!AT370</f>
        <v>52894754.897727489</v>
      </c>
      <c r="AV32" s="83">
        <f>' MOD'!AU370</f>
        <v>52894754.897727489</v>
      </c>
      <c r="AW32" s="83">
        <f>' MOD'!AV370</f>
        <v>52894754.897727489</v>
      </c>
      <c r="AX32" s="83">
        <f>' MOD'!AW370</f>
        <v>52894754.897727489</v>
      </c>
      <c r="AY32" s="83">
        <f>' MOD'!AX370</f>
        <v>60976745.325036369</v>
      </c>
      <c r="AZ32" s="83">
        <f>' MOD'!AY370</f>
        <v>60976745.325036369</v>
      </c>
      <c r="BA32" s="83">
        <f>' MOD'!AZ370</f>
        <v>60976745.325036369</v>
      </c>
      <c r="BB32" s="83">
        <f>' MOD'!BA370</f>
        <v>60976745.325036369</v>
      </c>
      <c r="BC32" s="83">
        <f>' MOD'!BB370</f>
        <v>60976745.325036369</v>
      </c>
      <c r="BD32" s="83">
        <f>' MOD'!BC370</f>
        <v>60976745.325036369</v>
      </c>
      <c r="BE32" s="83">
        <f>' MOD'!BD370</f>
        <v>60976745.325036369</v>
      </c>
      <c r="BF32" s="83">
        <f>' MOD'!BE370</f>
        <v>60976745.325036369</v>
      </c>
      <c r="BG32" s="83">
        <f>' MOD'!BF370</f>
        <v>60976745.325036369</v>
      </c>
      <c r="BH32" s="83">
        <f>' MOD'!BG370</f>
        <v>60976745.325036369</v>
      </c>
      <c r="BI32" s="83">
        <f>' MOD'!BH370</f>
        <v>60976745.325036369</v>
      </c>
      <c r="BJ32" s="83">
        <f>' MOD'!BI370</f>
        <v>60976745.325036369</v>
      </c>
      <c r="BK32" s="631">
        <f t="shared" si="2"/>
        <v>2662386558.8158684</v>
      </c>
    </row>
    <row r="33" spans="1:63" ht="15.75" x14ac:dyDescent="0.25">
      <c r="A33" s="651" t="s">
        <v>1163</v>
      </c>
      <c r="C33" s="83">
        <f>' MOD'!C372</f>
        <v>0</v>
      </c>
      <c r="D33" s="83">
        <f>' MOD'!D372</f>
        <v>30103842.733493768</v>
      </c>
      <c r="E33" s="83">
        <f>' MOD'!E372</f>
        <v>30103842.733493768</v>
      </c>
      <c r="F33" s="83">
        <f>' MOD'!F372</f>
        <v>30103842.733493768</v>
      </c>
      <c r="G33" s="83">
        <f>' MOD'!G372</f>
        <v>30103842.733493768</v>
      </c>
      <c r="H33" s="83">
        <f>' MOD'!H372</f>
        <v>30103842.733493768</v>
      </c>
      <c r="I33" s="83">
        <f>' MOD'!I372</f>
        <v>30103842.733493768</v>
      </c>
      <c r="J33" s="83">
        <f>' MOD'!J372</f>
        <v>30103842.733493768</v>
      </c>
      <c r="K33" s="83">
        <f>' MOD'!K372</f>
        <v>30103842.733493768</v>
      </c>
      <c r="L33" s="83">
        <f>' MOD'!L372</f>
        <v>30103842.733493768</v>
      </c>
      <c r="M33" s="83">
        <f>' MOD'!M372</f>
        <v>30103842.733493768</v>
      </c>
      <c r="N33" s="83">
        <f>' MOD'!N372</f>
        <v>30103842.733493768</v>
      </c>
      <c r="O33" s="83">
        <f>' MOD'!O372</f>
        <v>30103842.733493768</v>
      </c>
      <c r="P33" s="83">
        <f>' MOD'!P372</f>
        <v>49960812.724338882</v>
      </c>
      <c r="Q33" s="83">
        <f>' MOD'!Q372</f>
        <v>49960812.724338882</v>
      </c>
      <c r="R33" s="83">
        <f>' MOD'!R372</f>
        <v>49960812.724338882</v>
      </c>
      <c r="S33" s="83">
        <f>' MOD'!S372</f>
        <v>49960812.724338882</v>
      </c>
      <c r="T33" s="83">
        <f>' MOD'!T372</f>
        <v>49960812.724338882</v>
      </c>
      <c r="U33" s="83">
        <f>' MOD'!U372</f>
        <v>49960812.724338882</v>
      </c>
      <c r="V33" s="83">
        <f>' MOD'!V372</f>
        <v>49960812.724338882</v>
      </c>
      <c r="W33" s="83">
        <f>' MOD'!W372</f>
        <v>49960812.724338882</v>
      </c>
      <c r="X33" s="83">
        <f>' MOD'!X372</f>
        <v>49960812.724338882</v>
      </c>
      <c r="Y33" s="83">
        <f>' MOD'!Y372</f>
        <v>49960812.724338882</v>
      </c>
      <c r="Z33" s="83">
        <f>' MOD'!Z372</f>
        <v>49960812.724338882</v>
      </c>
      <c r="AA33" s="83">
        <f>' MOD'!AA372</f>
        <v>49960812.724338882</v>
      </c>
      <c r="AB33" s="83">
        <f>' MOD'!AB372</f>
        <v>58167723.864055514</v>
      </c>
      <c r="AC33" s="83">
        <f>' MOD'!AC372</f>
        <v>58167723.864055514</v>
      </c>
      <c r="AD33" s="83">
        <f>' MOD'!AD372</f>
        <v>58167723.864055514</v>
      </c>
      <c r="AE33" s="83">
        <f>' MOD'!AE372</f>
        <v>58167723.864055514</v>
      </c>
      <c r="AF33" s="83">
        <f>' MOD'!AF372</f>
        <v>58167723.864055514</v>
      </c>
      <c r="AG33" s="83">
        <f>' MOD'!AG372</f>
        <v>58167723.864055514</v>
      </c>
      <c r="AH33" s="83">
        <f>' MOD'!AH372</f>
        <v>58167723.864055514</v>
      </c>
      <c r="AI33" s="83">
        <f>' MOD'!AI372</f>
        <v>58167723.864055514</v>
      </c>
      <c r="AJ33" s="83">
        <f>' MOD'!AJ372</f>
        <v>58167723.864055514</v>
      </c>
      <c r="AK33" s="83">
        <f>' MOD'!AK372</f>
        <v>58167723.864055514</v>
      </c>
      <c r="AL33" s="83">
        <f>' MOD'!AL372</f>
        <v>58167723.864055514</v>
      </c>
      <c r="AM33" s="83">
        <f>' MOD'!AM372</f>
        <v>58167723.864055514</v>
      </c>
      <c r="AN33" s="83">
        <f>' MOD'!AN372</f>
        <v>67705286.269091189</v>
      </c>
      <c r="AO33" s="83">
        <f>' MOD'!AO372</f>
        <v>67705286.269091189</v>
      </c>
      <c r="AP33" s="83">
        <f>' MOD'!AP372</f>
        <v>67705286.269091189</v>
      </c>
      <c r="AQ33" s="83">
        <f>' MOD'!AQ372</f>
        <v>67705286.269091189</v>
      </c>
      <c r="AR33" s="83">
        <f>' MOD'!AR372</f>
        <v>67705286.269091189</v>
      </c>
      <c r="AS33" s="83">
        <f>' MOD'!AS372</f>
        <v>67705286.269091189</v>
      </c>
      <c r="AT33" s="83">
        <f>' MOD'!AT372</f>
        <v>67705286.269091189</v>
      </c>
      <c r="AU33" s="83">
        <f>' MOD'!AU372</f>
        <v>67705286.269091189</v>
      </c>
      <c r="AV33" s="83">
        <f>' MOD'!AV372</f>
        <v>67705286.269091189</v>
      </c>
      <c r="AW33" s="83">
        <f>' MOD'!AW372</f>
        <v>67705286.269091189</v>
      </c>
      <c r="AX33" s="83">
        <f>' MOD'!AX372</f>
        <v>67705286.269091189</v>
      </c>
      <c r="AY33" s="83">
        <f>' MOD'!AY372</f>
        <v>67705286.269091189</v>
      </c>
      <c r="AZ33" s="83">
        <f>' MOD'!AZ372</f>
        <v>78050234.016046554</v>
      </c>
      <c r="BA33" s="83">
        <f>' MOD'!BA372</f>
        <v>78050234.016046554</v>
      </c>
      <c r="BB33" s="83">
        <f>' MOD'!BB372</f>
        <v>78050234.016046554</v>
      </c>
      <c r="BC33" s="83">
        <f>' MOD'!BC372</f>
        <v>78050234.016046554</v>
      </c>
      <c r="BD33" s="83">
        <f>' MOD'!BD372</f>
        <v>78050234.016046554</v>
      </c>
      <c r="BE33" s="83">
        <f>' MOD'!BE372</f>
        <v>78050234.016046554</v>
      </c>
      <c r="BF33" s="83">
        <f>' MOD'!BF372</f>
        <v>78050234.016046554</v>
      </c>
      <c r="BG33" s="83">
        <f>' MOD'!BG372</f>
        <v>78050234.016046554</v>
      </c>
      <c r="BH33" s="83">
        <f>' MOD'!BH372</f>
        <v>78050234.016046554</v>
      </c>
      <c r="BI33" s="83">
        <f>' MOD'!BI372</f>
        <v>78050234.016046554</v>
      </c>
      <c r="BJ33" s="83">
        <f>' MOD'!BJ372</f>
        <v>78050234.016046554</v>
      </c>
      <c r="BK33" s="631">
        <f t="shared" si="2"/>
        <v>3329804561.2682643</v>
      </c>
    </row>
    <row r="34" spans="1:63" ht="15.75" x14ac:dyDescent="0.25">
      <c r="A34" s="651" t="s">
        <v>1166</v>
      </c>
      <c r="C34" s="83">
        <f>' MOD'!B374</f>
        <v>6585215.5979517614</v>
      </c>
      <c r="D34" s="83">
        <f>' MOD'!C374</f>
        <v>6585215.5979517614</v>
      </c>
      <c r="E34" s="83">
        <f>' MOD'!D374</f>
        <v>6585215.5979517614</v>
      </c>
      <c r="F34" s="83">
        <f>' MOD'!E374</f>
        <v>6585215.5979517614</v>
      </c>
      <c r="G34" s="83">
        <f>' MOD'!F374</f>
        <v>6585215.5979517614</v>
      </c>
      <c r="H34" s="83">
        <f>' MOD'!G374</f>
        <v>6585215.5979517614</v>
      </c>
      <c r="I34" s="83">
        <f>' MOD'!H374</f>
        <v>6585215.5979517614</v>
      </c>
      <c r="J34" s="83">
        <f>' MOD'!I374</f>
        <v>6585215.5979517614</v>
      </c>
      <c r="K34" s="83">
        <f>' MOD'!J374</f>
        <v>6585215.5979517614</v>
      </c>
      <c r="L34" s="83">
        <f>' MOD'!K374</f>
        <v>6585215.5979517614</v>
      </c>
      <c r="M34" s="83">
        <f>' MOD'!L374</f>
        <v>6585215.5979517614</v>
      </c>
      <c r="N34" s="83">
        <f>' MOD'!M374</f>
        <v>6585215.5979517614</v>
      </c>
      <c r="O34" s="83">
        <f>' MOD'!N374</f>
        <v>10928927.78344913</v>
      </c>
      <c r="P34" s="83">
        <f>' MOD'!O374</f>
        <v>10928927.78344913</v>
      </c>
      <c r="Q34" s="83">
        <f>' MOD'!P374</f>
        <v>10928927.78344913</v>
      </c>
      <c r="R34" s="83">
        <f>' MOD'!Q374</f>
        <v>10928927.78344913</v>
      </c>
      <c r="S34" s="83">
        <f>' MOD'!R374</f>
        <v>10928927.78344913</v>
      </c>
      <c r="T34" s="83">
        <f>' MOD'!S374</f>
        <v>10928927.78344913</v>
      </c>
      <c r="U34" s="83">
        <f>' MOD'!T374</f>
        <v>10928927.78344913</v>
      </c>
      <c r="V34" s="83">
        <f>' MOD'!U374</f>
        <v>10928927.78344913</v>
      </c>
      <c r="W34" s="83">
        <f>' MOD'!V374</f>
        <v>10928927.78344913</v>
      </c>
      <c r="X34" s="83">
        <f>' MOD'!W374</f>
        <v>10928927.78344913</v>
      </c>
      <c r="Y34" s="83">
        <f>' MOD'!X374</f>
        <v>10928927.78344913</v>
      </c>
      <c r="Z34" s="83">
        <f>' MOD'!Y374</f>
        <v>10928927.78344913</v>
      </c>
      <c r="AA34" s="83">
        <f>' MOD'!Z374</f>
        <v>12724189.595262146</v>
      </c>
      <c r="AB34" s="83">
        <f>' MOD'!AA374</f>
        <v>12724189.595262146</v>
      </c>
      <c r="AC34" s="83">
        <f>' MOD'!AB374</f>
        <v>12724189.595262146</v>
      </c>
      <c r="AD34" s="83">
        <f>' MOD'!AC374</f>
        <v>12724189.595262146</v>
      </c>
      <c r="AE34" s="83">
        <f>' MOD'!AD374</f>
        <v>12724189.595262146</v>
      </c>
      <c r="AF34" s="83">
        <f>' MOD'!AE374</f>
        <v>12724189.595262146</v>
      </c>
      <c r="AG34" s="83">
        <f>' MOD'!AF374</f>
        <v>12724189.595262146</v>
      </c>
      <c r="AH34" s="83">
        <f>' MOD'!AG374</f>
        <v>12724189.595262146</v>
      </c>
      <c r="AI34" s="83">
        <f>' MOD'!AH374</f>
        <v>12724189.595262146</v>
      </c>
      <c r="AJ34" s="83">
        <f>' MOD'!AI374</f>
        <v>12724189.595262146</v>
      </c>
      <c r="AK34" s="83">
        <f>' MOD'!AJ374</f>
        <v>12724189.595262146</v>
      </c>
      <c r="AL34" s="83">
        <f>' MOD'!AK374</f>
        <v>12724189.595262146</v>
      </c>
      <c r="AM34" s="83">
        <f>' MOD'!AL374</f>
        <v>14810531.371363699</v>
      </c>
      <c r="AN34" s="83">
        <f>' MOD'!AM374</f>
        <v>14810531.371363699</v>
      </c>
      <c r="AO34" s="83">
        <f>' MOD'!AN374</f>
        <v>14810531.371363699</v>
      </c>
      <c r="AP34" s="83">
        <f>' MOD'!AO374</f>
        <v>14810531.371363699</v>
      </c>
      <c r="AQ34" s="83">
        <f>' MOD'!AP374</f>
        <v>14810531.371363699</v>
      </c>
      <c r="AR34" s="83">
        <f>' MOD'!AQ374</f>
        <v>14810531.371363699</v>
      </c>
      <c r="AS34" s="83">
        <f>' MOD'!AR374</f>
        <v>14810531.371363699</v>
      </c>
      <c r="AT34" s="83">
        <f>' MOD'!AS374</f>
        <v>14810531.371363699</v>
      </c>
      <c r="AU34" s="83">
        <f>' MOD'!AT374</f>
        <v>14810531.371363699</v>
      </c>
      <c r="AV34" s="83">
        <f>' MOD'!AU374</f>
        <v>14810531.371363699</v>
      </c>
      <c r="AW34" s="83">
        <f>' MOD'!AV374</f>
        <v>14810531.371363699</v>
      </c>
      <c r="AX34" s="83">
        <f>' MOD'!AW374</f>
        <v>14810531.371363699</v>
      </c>
      <c r="AY34" s="83">
        <f>' MOD'!AX374</f>
        <v>17073488.691010185</v>
      </c>
      <c r="AZ34" s="83">
        <f>' MOD'!AY374</f>
        <v>17073488.691010185</v>
      </c>
      <c r="BA34" s="83">
        <f>' MOD'!AZ374</f>
        <v>17073488.691010185</v>
      </c>
      <c r="BB34" s="83">
        <f>' MOD'!BA374</f>
        <v>17073488.691010185</v>
      </c>
      <c r="BC34" s="83">
        <f>' MOD'!BB374</f>
        <v>17073488.691010185</v>
      </c>
      <c r="BD34" s="83">
        <f>' MOD'!BC374</f>
        <v>17073488.691010185</v>
      </c>
      <c r="BE34" s="83">
        <f>' MOD'!BD374</f>
        <v>17073488.691010185</v>
      </c>
      <c r="BF34" s="83">
        <f>' MOD'!BE374</f>
        <v>17073488.691010185</v>
      </c>
      <c r="BG34" s="83">
        <f>' MOD'!BF374</f>
        <v>17073488.691010185</v>
      </c>
      <c r="BH34" s="83">
        <f>' MOD'!BG374</f>
        <v>17073488.691010185</v>
      </c>
      <c r="BI34" s="83">
        <f>' MOD'!BH374</f>
        <v>17073488.691010185</v>
      </c>
      <c r="BJ34" s="83">
        <f>' MOD'!BI374</f>
        <v>17073488.691010185</v>
      </c>
      <c r="BK34" s="631">
        <f t="shared" si="2"/>
        <v>745468236.46844387</v>
      </c>
    </row>
    <row r="35" spans="1:63" ht="15.75" x14ac:dyDescent="0.25">
      <c r="A35" s="166" t="s">
        <v>711</v>
      </c>
      <c r="C35" s="83">
        <f>' MOD'!C376</f>
        <v>0</v>
      </c>
      <c r="D35" s="83">
        <f>' MOD'!D376</f>
        <v>1881490.1708433605</v>
      </c>
      <c r="E35" s="83">
        <f>' MOD'!E376</f>
        <v>1881490.1708433605</v>
      </c>
      <c r="F35" s="83">
        <f>' MOD'!F376</f>
        <v>1881490.1708433605</v>
      </c>
      <c r="G35" s="83">
        <f>' MOD'!G376</f>
        <v>1881490.1708433605</v>
      </c>
      <c r="H35" s="83">
        <f>' MOD'!H376</f>
        <v>1881490.1708433605</v>
      </c>
      <c r="I35" s="83">
        <f>' MOD'!I376</f>
        <v>1881490.1708433605</v>
      </c>
      <c r="J35" s="83">
        <f>' MOD'!J376</f>
        <v>1881490.1708433605</v>
      </c>
      <c r="K35" s="83">
        <f>' MOD'!K376</f>
        <v>1881490.1708433605</v>
      </c>
      <c r="L35" s="83">
        <f>' MOD'!L376</f>
        <v>1881490.1708433605</v>
      </c>
      <c r="M35" s="83">
        <f>' MOD'!M376</f>
        <v>1881490.1708433605</v>
      </c>
      <c r="N35" s="83">
        <f>' MOD'!N376</f>
        <v>1881490.1708433605</v>
      </c>
      <c r="O35" s="83">
        <f>' MOD'!O376</f>
        <v>1881490.1708433605</v>
      </c>
      <c r="P35" s="83">
        <f>' MOD'!P376</f>
        <v>3122550.7952711801</v>
      </c>
      <c r="Q35" s="83">
        <f>' MOD'!Q376</f>
        <v>3122550.7952711801</v>
      </c>
      <c r="R35" s="83">
        <f>' MOD'!R376</f>
        <v>3122550.7952711801</v>
      </c>
      <c r="S35" s="83">
        <f>' MOD'!S376</f>
        <v>3122550.7952711801</v>
      </c>
      <c r="T35" s="83">
        <f>' MOD'!T376</f>
        <v>3122550.7952711801</v>
      </c>
      <c r="U35" s="83">
        <f>' MOD'!U376</f>
        <v>3122550.7952711801</v>
      </c>
      <c r="V35" s="83">
        <f>' MOD'!V376</f>
        <v>3122550.7952711801</v>
      </c>
      <c r="W35" s="83">
        <f>' MOD'!W376</f>
        <v>3122550.7952711801</v>
      </c>
      <c r="X35" s="83">
        <f>' MOD'!X376</f>
        <v>3122550.7952711801</v>
      </c>
      <c r="Y35" s="83">
        <f>' MOD'!Y376</f>
        <v>3122550.7952711801</v>
      </c>
      <c r="Z35" s="83">
        <f>' MOD'!Z376</f>
        <v>3122550.7952711801</v>
      </c>
      <c r="AA35" s="83">
        <f>' MOD'!AA376</f>
        <v>3122550.7952711801</v>
      </c>
      <c r="AB35" s="83">
        <f>' MOD'!AB376</f>
        <v>3635482.7415034696</v>
      </c>
      <c r="AC35" s="83">
        <f>' MOD'!AC376</f>
        <v>3635482.7415034696</v>
      </c>
      <c r="AD35" s="83">
        <f>' MOD'!AD376</f>
        <v>3635482.7415034696</v>
      </c>
      <c r="AE35" s="83">
        <f>' MOD'!AE376</f>
        <v>3635482.7415034696</v>
      </c>
      <c r="AF35" s="83">
        <f>' MOD'!AF376</f>
        <v>3635482.7415034696</v>
      </c>
      <c r="AG35" s="83">
        <f>' MOD'!AG376</f>
        <v>3635482.7415034696</v>
      </c>
      <c r="AH35" s="83">
        <f>' MOD'!AH376</f>
        <v>3635482.7415034696</v>
      </c>
      <c r="AI35" s="83">
        <f>' MOD'!AI376</f>
        <v>3635482.7415034696</v>
      </c>
      <c r="AJ35" s="83">
        <f>' MOD'!AJ376</f>
        <v>3635482.7415034696</v>
      </c>
      <c r="AK35" s="83">
        <f>' MOD'!AK376</f>
        <v>3635482.7415034696</v>
      </c>
      <c r="AL35" s="83">
        <f>' MOD'!AL376</f>
        <v>3635482.7415034696</v>
      </c>
      <c r="AM35" s="83">
        <f>' MOD'!AM376</f>
        <v>3635482.7415034696</v>
      </c>
      <c r="AN35" s="83">
        <f>' MOD'!AN376</f>
        <v>4231580.3918181993</v>
      </c>
      <c r="AO35" s="83">
        <f>' MOD'!AO376</f>
        <v>4231580.3918181993</v>
      </c>
      <c r="AP35" s="83">
        <f>' MOD'!AP376</f>
        <v>4231580.3918181993</v>
      </c>
      <c r="AQ35" s="83">
        <f>' MOD'!AQ376</f>
        <v>4231580.3918181993</v>
      </c>
      <c r="AR35" s="83">
        <f>' MOD'!AR376</f>
        <v>4231580.3918181993</v>
      </c>
      <c r="AS35" s="83">
        <f>' MOD'!AS376</f>
        <v>4231580.3918181993</v>
      </c>
      <c r="AT35" s="83">
        <f>' MOD'!AT376</f>
        <v>4231580.3918181993</v>
      </c>
      <c r="AU35" s="83">
        <f>' MOD'!AU376</f>
        <v>4231580.3918181993</v>
      </c>
      <c r="AV35" s="83">
        <f>' MOD'!AV376</f>
        <v>4231580.3918181993</v>
      </c>
      <c r="AW35" s="83">
        <f>' MOD'!AW376</f>
        <v>4231580.3918181993</v>
      </c>
      <c r="AX35" s="83">
        <f>' MOD'!AX376</f>
        <v>4231580.3918181993</v>
      </c>
      <c r="AY35" s="83">
        <f>' MOD'!AY376</f>
        <v>4231580.3918181993</v>
      </c>
      <c r="AZ35" s="83">
        <f>' MOD'!AZ376</f>
        <v>4878139.6260029096</v>
      </c>
      <c r="BA35" s="83">
        <f>' MOD'!BA376</f>
        <v>4878139.6260029096</v>
      </c>
      <c r="BB35" s="83">
        <f>' MOD'!BB376</f>
        <v>4878139.6260029096</v>
      </c>
      <c r="BC35" s="83">
        <f>' MOD'!BC376</f>
        <v>4878139.6260029096</v>
      </c>
      <c r="BD35" s="83">
        <f>' MOD'!BD376</f>
        <v>4878139.6260029096</v>
      </c>
      <c r="BE35" s="83">
        <f>' MOD'!BE376</f>
        <v>4878139.6260029096</v>
      </c>
      <c r="BF35" s="83">
        <f>' MOD'!BF376</f>
        <v>4878139.6260029096</v>
      </c>
      <c r="BG35" s="83">
        <f>' MOD'!BG376</f>
        <v>4878139.6260029096</v>
      </c>
      <c r="BH35" s="83">
        <f>' MOD'!BH376</f>
        <v>4878139.6260029096</v>
      </c>
      <c r="BI35" s="83">
        <f>' MOD'!BI376</f>
        <v>4878139.6260029096</v>
      </c>
      <c r="BJ35" s="83">
        <f>' MOD'!BJ376</f>
        <v>4878139.6260029096</v>
      </c>
      <c r="BK35" s="631">
        <f t="shared" si="2"/>
        <v>208112785.07926652</v>
      </c>
    </row>
    <row r="36" spans="1:63" ht="15.75" x14ac:dyDescent="0.25">
      <c r="A36" s="629" t="s">
        <v>1234</v>
      </c>
      <c r="C36" s="72">
        <f>' MOD'!C342</f>
        <v>37341617.893901728</v>
      </c>
      <c r="D36" s="72">
        <f>' MOD'!D342</f>
        <v>20368155.214855488</v>
      </c>
      <c r="E36" s="72">
        <f>' MOD'!E342</f>
        <v>15622778.60994258</v>
      </c>
      <c r="F36" s="72">
        <f>' MOD'!F342</f>
        <v>2966564.1831899099</v>
      </c>
      <c r="G36" s="72">
        <f>' MOD'!G342</f>
        <v>10733978.912537463</v>
      </c>
      <c r="H36" s="72">
        <f>' MOD'!H342</f>
        <v>7093357.9548026463</v>
      </c>
      <c r="I36" s="72">
        <f>' MOD'!I342</f>
        <v>10999643.110141363</v>
      </c>
      <c r="J36" s="72">
        <f>' MOD'!J342</f>
        <v>4572903.5745187756</v>
      </c>
      <c r="K36" s="72">
        <f>' MOD'!K342</f>
        <v>10298002.314163059</v>
      </c>
      <c r="L36" s="72">
        <f>' MOD'!L342</f>
        <v>4522231.7744001737</v>
      </c>
      <c r="M36" s="72">
        <f>' MOD'!M342</f>
        <v>12102242.618769508</v>
      </c>
      <c r="N36" s="72">
        <f>' MOD'!N342</f>
        <v>45619291.418951064</v>
      </c>
      <c r="O36" s="72">
        <f>' MOD'!O342</f>
        <v>24639254.987240177</v>
      </c>
      <c r="P36" s="72">
        <f>' MOD'!P342</f>
        <v>10977655.666587895</v>
      </c>
      <c r="Q36" s="72">
        <f>' MOD'!Q342</f>
        <v>0</v>
      </c>
      <c r="R36" s="72">
        <f>' MOD'!R342</f>
        <v>0</v>
      </c>
      <c r="S36" s="72">
        <f>' MOD'!S342</f>
        <v>3860604.2690579589</v>
      </c>
      <c r="T36" s="72">
        <f>' MOD'!T342</f>
        <v>1286868.0896859865</v>
      </c>
      <c r="U36" s="72">
        <f>' MOD'!U342</f>
        <v>1286868.0896859865</v>
      </c>
      <c r="V36" s="72">
        <f>' MOD'!V342</f>
        <v>0</v>
      </c>
      <c r="W36" s="72">
        <f>' MOD'!W342</f>
        <v>3860604.2690579589</v>
      </c>
      <c r="X36" s="72">
        <f>' MOD'!X342</f>
        <v>1286868.0896859865</v>
      </c>
      <c r="Y36" s="72">
        <f>' MOD'!Y342</f>
        <v>5147472.3587439451</v>
      </c>
      <c r="Z36" s="72">
        <f>' MOD'!Z342</f>
        <v>36032306.511207618</v>
      </c>
      <c r="AA36" s="72">
        <f>' MOD'!AA342</f>
        <v>12868680.896859866</v>
      </c>
      <c r="AB36" s="72">
        <f>' MOD'!AB342</f>
        <v>11581812.80717388</v>
      </c>
      <c r="AC36" s="72">
        <f>' MOD'!AC342</f>
        <v>0</v>
      </c>
      <c r="AD36" s="72">
        <f>' MOD'!AD342</f>
        <v>0</v>
      </c>
      <c r="AE36" s="72">
        <f>' MOD'!AE342</f>
        <v>0</v>
      </c>
      <c r="AF36" s="72">
        <f>' MOD'!AF342</f>
        <v>0</v>
      </c>
      <c r="AG36" s="72">
        <f>' MOD'!AG342</f>
        <v>0</v>
      </c>
      <c r="AH36" s="72">
        <f>' MOD'!AH342</f>
        <v>0</v>
      </c>
      <c r="AI36" s="72">
        <f>' MOD'!AI342</f>
        <v>0</v>
      </c>
      <c r="AJ36" s="72">
        <f>' MOD'!AJ342</f>
        <v>0</v>
      </c>
      <c r="AK36" s="72">
        <f>' MOD'!AK342</f>
        <v>0</v>
      </c>
      <c r="AL36" s="72">
        <f>' MOD'!AL342</f>
        <v>359691.59697245935</v>
      </c>
      <c r="AM36" s="72">
        <f>' MOD'!AM342</f>
        <v>308307.08311925089</v>
      </c>
      <c r="AN36" s="72">
        <f>' MOD'!AN342</f>
        <v>359691.59697245935</v>
      </c>
      <c r="AO36" s="72">
        <f>' MOD'!AO342</f>
        <v>0</v>
      </c>
      <c r="AP36" s="72">
        <f>' MOD'!AP342</f>
        <v>0</v>
      </c>
      <c r="AQ36" s="72">
        <f>' MOD'!AQ342</f>
        <v>0</v>
      </c>
      <c r="AR36" s="72">
        <f>' MOD'!AR342</f>
        <v>0</v>
      </c>
      <c r="AS36" s="72">
        <f>' MOD'!AS342</f>
        <v>0</v>
      </c>
      <c r="AT36" s="72">
        <f>' MOD'!AT342</f>
        <v>0</v>
      </c>
      <c r="AU36" s="72">
        <f>' MOD'!AU342</f>
        <v>0</v>
      </c>
      <c r="AV36" s="72">
        <f>' MOD'!AV342</f>
        <v>0</v>
      </c>
      <c r="AW36" s="72">
        <f>' MOD'!AW342</f>
        <v>0</v>
      </c>
      <c r="AX36" s="72">
        <f>' MOD'!AX342</f>
        <v>0</v>
      </c>
      <c r="AY36" s="72">
        <f>' MOD'!AY342</f>
        <v>22375387.813436154</v>
      </c>
      <c r="AZ36" s="72">
        <f>' MOD'!AZ342</f>
        <v>0</v>
      </c>
      <c r="BA36" s="72">
        <f>' MOD'!BA342</f>
        <v>0</v>
      </c>
      <c r="BB36" s="72">
        <f>' MOD'!BB342</f>
        <v>0</v>
      </c>
      <c r="BC36" s="72">
        <f>' MOD'!BC342</f>
        <v>0</v>
      </c>
      <c r="BD36" s="72">
        <f>' MOD'!BD342</f>
        <v>0</v>
      </c>
      <c r="BE36" s="72">
        <f>' MOD'!BE342</f>
        <v>0</v>
      </c>
      <c r="BF36" s="72">
        <f>' MOD'!BF342</f>
        <v>0</v>
      </c>
      <c r="BG36" s="72">
        <f>' MOD'!BG342</f>
        <v>0</v>
      </c>
      <c r="BH36" s="72">
        <f>' MOD'!BH342</f>
        <v>0</v>
      </c>
      <c r="BI36" s="72">
        <f>' MOD'!BI342</f>
        <v>0</v>
      </c>
      <c r="BJ36" s="72">
        <f>' MOD'!BJ342</f>
        <v>0</v>
      </c>
      <c r="BK36" s="631">
        <f t="shared" si="2"/>
        <v>318472841.70566136</v>
      </c>
    </row>
    <row r="37" spans="1:63" ht="15.75" x14ac:dyDescent="0.25">
      <c r="A37" s="629" t="s">
        <v>1235</v>
      </c>
      <c r="C37" s="72">
        <f>C38+C39+C40+C41+C42+C43+C44</f>
        <v>16665216.666746339</v>
      </c>
      <c r="D37" s="72">
        <f t="shared" ref="D37:BJ37" si="10">D38+D39+D40+D41+D42+D43+D44</f>
        <v>35554387.724029019</v>
      </c>
      <c r="E37" s="72">
        <f t="shared" si="10"/>
        <v>35554387.724029019</v>
      </c>
      <c r="F37" s="72">
        <f t="shared" si="10"/>
        <v>35554387.724029019</v>
      </c>
      <c r="G37" s="72">
        <f t="shared" si="10"/>
        <v>35554387.724029019</v>
      </c>
      <c r="H37" s="72">
        <f t="shared" si="10"/>
        <v>35554387.724029019</v>
      </c>
      <c r="I37" s="72">
        <f t="shared" si="10"/>
        <v>35554387.724029019</v>
      </c>
      <c r="J37" s="72">
        <f t="shared" si="10"/>
        <v>35554387.724029019</v>
      </c>
      <c r="K37" s="72">
        <f t="shared" si="10"/>
        <v>35554387.724029019</v>
      </c>
      <c r="L37" s="72">
        <f t="shared" si="10"/>
        <v>35554387.724029019</v>
      </c>
      <c r="M37" s="72">
        <f t="shared" si="10"/>
        <v>35554387.724029019</v>
      </c>
      <c r="N37" s="72">
        <f t="shared" si="10"/>
        <v>49995650.000239015</v>
      </c>
      <c r="O37" s="72">
        <f t="shared" si="10"/>
        <v>36096531.029650666</v>
      </c>
      <c r="P37" s="72">
        <f t="shared" si="10"/>
        <v>36711022.748674147</v>
      </c>
      <c r="Q37" s="72">
        <f t="shared" si="10"/>
        <v>36711022.748674147</v>
      </c>
      <c r="R37" s="72">
        <f t="shared" si="10"/>
        <v>36711022.748674147</v>
      </c>
      <c r="S37" s="72">
        <f t="shared" si="10"/>
        <v>36711022.748674147</v>
      </c>
      <c r="T37" s="72">
        <f t="shared" si="10"/>
        <v>36711022.748674147</v>
      </c>
      <c r="U37" s="72">
        <f t="shared" si="10"/>
        <v>36711022.748674147</v>
      </c>
      <c r="V37" s="72">
        <f t="shared" si="10"/>
        <v>36711022.748674147</v>
      </c>
      <c r="W37" s="72">
        <f t="shared" si="10"/>
        <v>36711022.748674147</v>
      </c>
      <c r="X37" s="72">
        <f t="shared" si="10"/>
        <v>36711022.748674147</v>
      </c>
      <c r="Y37" s="72">
        <f t="shared" si="10"/>
        <v>36711022.748674147</v>
      </c>
      <c r="Z37" s="72">
        <f t="shared" si="10"/>
        <v>51622079.917103939</v>
      </c>
      <c r="AA37" s="72">
        <f t="shared" si="10"/>
        <v>36450280.635210499</v>
      </c>
      <c r="AB37" s="72">
        <f t="shared" si="10"/>
        <v>36154742.780435413</v>
      </c>
      <c r="AC37" s="72">
        <f t="shared" si="10"/>
        <v>36154742.780435413</v>
      </c>
      <c r="AD37" s="72">
        <f t="shared" si="10"/>
        <v>36154742.780435413</v>
      </c>
      <c r="AE37" s="72">
        <f t="shared" si="10"/>
        <v>36154742.780435413</v>
      </c>
      <c r="AF37" s="72">
        <f t="shared" si="10"/>
        <v>36154742.780435413</v>
      </c>
      <c r="AG37" s="72">
        <f t="shared" si="10"/>
        <v>36154742.780435413</v>
      </c>
      <c r="AH37" s="72">
        <f t="shared" si="10"/>
        <v>36154742.780435413</v>
      </c>
      <c r="AI37" s="72">
        <f t="shared" si="10"/>
        <v>36154742.780435413</v>
      </c>
      <c r="AJ37" s="72">
        <f t="shared" si="10"/>
        <v>36154742.780435413</v>
      </c>
      <c r="AK37" s="72">
        <f t="shared" si="10"/>
        <v>36154742.780435413</v>
      </c>
      <c r="AL37" s="72">
        <f t="shared" si="10"/>
        <v>50839853.576712988</v>
      </c>
      <c r="AM37" s="72">
        <f t="shared" si="10"/>
        <v>37013936.305881858</v>
      </c>
      <c r="AN37" s="72">
        <f t="shared" si="10"/>
        <v>37987788.239403479</v>
      </c>
      <c r="AO37" s="72">
        <f t="shared" si="10"/>
        <v>37987788.239403479</v>
      </c>
      <c r="AP37" s="72">
        <f t="shared" si="10"/>
        <v>37987788.239403479</v>
      </c>
      <c r="AQ37" s="72">
        <f t="shared" si="10"/>
        <v>37987788.239403479</v>
      </c>
      <c r="AR37" s="72">
        <f t="shared" si="10"/>
        <v>37987788.239403479</v>
      </c>
      <c r="AS37" s="72">
        <f t="shared" si="10"/>
        <v>37987788.239403479</v>
      </c>
      <c r="AT37" s="72">
        <f t="shared" si="10"/>
        <v>37987788.239403479</v>
      </c>
      <c r="AU37" s="72">
        <f t="shared" si="10"/>
        <v>37987788.239403479</v>
      </c>
      <c r="AV37" s="72">
        <f t="shared" si="10"/>
        <v>37987788.239403479</v>
      </c>
      <c r="AW37" s="72">
        <f t="shared" si="10"/>
        <v>37987788.239403479</v>
      </c>
      <c r="AX37" s="72">
        <f t="shared" si="10"/>
        <v>53417434.153052337</v>
      </c>
      <c r="AY37" s="72">
        <f t="shared" si="10"/>
        <v>41750946.279222868</v>
      </c>
      <c r="AZ37" s="72">
        <f t="shared" si="10"/>
        <v>45929217.244409405</v>
      </c>
      <c r="BA37" s="72">
        <f t="shared" si="10"/>
        <v>45929217.244409405</v>
      </c>
      <c r="BB37" s="72">
        <f t="shared" si="10"/>
        <v>45929217.244409405</v>
      </c>
      <c r="BC37" s="72">
        <f t="shared" si="10"/>
        <v>45929217.244409405</v>
      </c>
      <c r="BD37" s="72">
        <f t="shared" si="10"/>
        <v>45929217.244409405</v>
      </c>
      <c r="BE37" s="72">
        <f t="shared" si="10"/>
        <v>45929217.244409405</v>
      </c>
      <c r="BF37" s="72">
        <f t="shared" si="10"/>
        <v>45929217.244409405</v>
      </c>
      <c r="BG37" s="72">
        <f t="shared" si="10"/>
        <v>45929217.244409405</v>
      </c>
      <c r="BH37" s="72">
        <f t="shared" si="10"/>
        <v>45929217.244409405</v>
      </c>
      <c r="BI37" s="72">
        <f t="shared" si="10"/>
        <v>45929217.244409405</v>
      </c>
      <c r="BJ37" s="72">
        <f t="shared" si="10"/>
        <v>64706908.272510491</v>
      </c>
      <c r="BK37" s="631">
        <f t="shared" si="2"/>
        <v>2361930424.2058458</v>
      </c>
    </row>
    <row r="38" spans="1:63" ht="15.75" x14ac:dyDescent="0.25">
      <c r="A38" s="166" t="s">
        <v>1148</v>
      </c>
      <c r="C38" s="72">
        <f>' MOD'!C237</f>
        <v>13430373.916875299</v>
      </c>
      <c r="D38" s="72">
        <f>' MOD'!D237</f>
        <v>26860747.833750598</v>
      </c>
      <c r="E38" s="72">
        <f>' MOD'!E237</f>
        <v>26860747.833750598</v>
      </c>
      <c r="F38" s="72">
        <f>' MOD'!F237</f>
        <v>26860747.833750598</v>
      </c>
      <c r="G38" s="72">
        <f>' MOD'!G237</f>
        <v>26860747.833750598</v>
      </c>
      <c r="H38" s="72">
        <f>' MOD'!H237</f>
        <v>26860747.833750598</v>
      </c>
      <c r="I38" s="72">
        <f>' MOD'!I237</f>
        <v>26860747.833750598</v>
      </c>
      <c r="J38" s="72">
        <f>' MOD'!J237</f>
        <v>26860747.833750598</v>
      </c>
      <c r="K38" s="72">
        <f>' MOD'!K237</f>
        <v>26860747.833750598</v>
      </c>
      <c r="L38" s="72">
        <f>' MOD'!L237</f>
        <v>26860747.833750598</v>
      </c>
      <c r="M38" s="72">
        <f>' MOD'!M237</f>
        <v>26860747.833750598</v>
      </c>
      <c r="N38" s="72">
        <f>' MOD'!N237</f>
        <v>26860747.833750598</v>
      </c>
      <c r="O38" s="72">
        <f>' MOD'!O237</f>
        <v>27297657.083515011</v>
      </c>
      <c r="P38" s="72">
        <f>' MOD'!P237</f>
        <v>27734566.333279412</v>
      </c>
      <c r="Q38" s="72">
        <f>' MOD'!Q237</f>
        <v>27734566.333279412</v>
      </c>
      <c r="R38" s="72">
        <f>' MOD'!R237</f>
        <v>27734566.333279412</v>
      </c>
      <c r="S38" s="72">
        <f>' MOD'!S237</f>
        <v>27734566.333279412</v>
      </c>
      <c r="T38" s="72">
        <f>' MOD'!T237</f>
        <v>27734566.333279412</v>
      </c>
      <c r="U38" s="72">
        <f>' MOD'!U237</f>
        <v>27734566.333279412</v>
      </c>
      <c r="V38" s="72">
        <f>' MOD'!V237</f>
        <v>27734566.333279412</v>
      </c>
      <c r="W38" s="72">
        <f>' MOD'!W237</f>
        <v>27734566.333279412</v>
      </c>
      <c r="X38" s="72">
        <f>' MOD'!X237</f>
        <v>27734566.333279412</v>
      </c>
      <c r="Y38" s="72">
        <f>' MOD'!Y237</f>
        <v>27734566.333279412</v>
      </c>
      <c r="Z38" s="72">
        <f>' MOD'!Z237</f>
        <v>27734566.333279412</v>
      </c>
      <c r="AA38" s="72">
        <f>' MOD'!AA237</f>
        <v>27524436.207177859</v>
      </c>
      <c r="AB38" s="72">
        <f>' MOD'!AB237</f>
        <v>27314306.081076305</v>
      </c>
      <c r="AC38" s="72">
        <f>' MOD'!AC237</f>
        <v>27314306.081076305</v>
      </c>
      <c r="AD38" s="72">
        <f>' MOD'!AD237</f>
        <v>27314306.081076305</v>
      </c>
      <c r="AE38" s="72">
        <f>' MOD'!AE237</f>
        <v>27314306.081076305</v>
      </c>
      <c r="AF38" s="72">
        <f>' MOD'!AF237</f>
        <v>27314306.081076305</v>
      </c>
      <c r="AG38" s="72">
        <f>' MOD'!AG237</f>
        <v>27314306.081076305</v>
      </c>
      <c r="AH38" s="72">
        <f>' MOD'!AH237</f>
        <v>27314306.081076305</v>
      </c>
      <c r="AI38" s="72">
        <f>' MOD'!AI237</f>
        <v>27314306.081076305</v>
      </c>
      <c r="AJ38" s="72">
        <f>' MOD'!AJ237</f>
        <v>27314306.081076305</v>
      </c>
      <c r="AK38" s="72">
        <f>' MOD'!AK237</f>
        <v>27314306.081076305</v>
      </c>
      <c r="AL38" s="72">
        <f>' MOD'!AL237</f>
        <v>27314306.081076305</v>
      </c>
      <c r="AM38" s="72">
        <f>' MOD'!AM237</f>
        <v>28006723.740231588</v>
      </c>
      <c r="AN38" s="72">
        <f>' MOD'!AN237</f>
        <v>28699141.399386872</v>
      </c>
      <c r="AO38" s="72">
        <f>' MOD'!AO237</f>
        <v>28699141.399386872</v>
      </c>
      <c r="AP38" s="72">
        <f>' MOD'!AP237</f>
        <v>28699141.399386872</v>
      </c>
      <c r="AQ38" s="72">
        <f>' MOD'!AQ237</f>
        <v>28699141.399386872</v>
      </c>
      <c r="AR38" s="72">
        <f>' MOD'!AR237</f>
        <v>28699141.399386872</v>
      </c>
      <c r="AS38" s="72">
        <f>' MOD'!AS237</f>
        <v>28699141.399386872</v>
      </c>
      <c r="AT38" s="72">
        <f>' MOD'!AT237</f>
        <v>28699141.399386872</v>
      </c>
      <c r="AU38" s="72">
        <f>' MOD'!AU237</f>
        <v>28699141.399386872</v>
      </c>
      <c r="AV38" s="72">
        <f>' MOD'!AV237</f>
        <v>28699141.399386872</v>
      </c>
      <c r="AW38" s="72">
        <f>' MOD'!AW237</f>
        <v>28699141.399386872</v>
      </c>
      <c r="AX38" s="72">
        <f>' MOD'!AX237</f>
        <v>28699141.399386872</v>
      </c>
      <c r="AY38" s="72">
        <f>' MOD'!AY237</f>
        <v>31858498.820490398</v>
      </c>
      <c r="AZ38" s="72">
        <f>' MOD'!AZ237</f>
        <v>35017856.241593912</v>
      </c>
      <c r="BA38" s="72">
        <f>' MOD'!BA237</f>
        <v>35017856.241593912</v>
      </c>
      <c r="BB38" s="72">
        <f>' MOD'!BB237</f>
        <v>35017856.241593912</v>
      </c>
      <c r="BC38" s="72">
        <f>' MOD'!BC237</f>
        <v>35017856.241593912</v>
      </c>
      <c r="BD38" s="72">
        <f>' MOD'!BD237</f>
        <v>35017856.241593912</v>
      </c>
      <c r="BE38" s="72">
        <f>' MOD'!BE237</f>
        <v>35017856.241593912</v>
      </c>
      <c r="BF38" s="72">
        <f>' MOD'!BF237</f>
        <v>35017856.241593912</v>
      </c>
      <c r="BG38" s="72">
        <f>' MOD'!BG237</f>
        <v>35017856.241593912</v>
      </c>
      <c r="BH38" s="72">
        <f>' MOD'!BH237</f>
        <v>35017856.241593912</v>
      </c>
      <c r="BI38" s="72">
        <f>' MOD'!BI237</f>
        <v>35017856.241593912</v>
      </c>
      <c r="BJ38" s="72">
        <f>' MOD'!BJ237</f>
        <v>35017856.241593912</v>
      </c>
      <c r="BK38" s="631">
        <f t="shared" si="2"/>
        <v>1730010486.5482471</v>
      </c>
    </row>
    <row r="39" spans="1:63" ht="15.75" x14ac:dyDescent="0.25">
      <c r="A39" s="166" t="s">
        <v>212</v>
      </c>
      <c r="C39" s="72">
        <f>' MOD'!C241</f>
        <v>0</v>
      </c>
      <c r="D39" s="72">
        <f>' MOD'!D241</f>
        <v>0</v>
      </c>
      <c r="E39" s="72">
        <f>' MOD'!E241</f>
        <v>0</v>
      </c>
      <c r="F39" s="72">
        <f>' MOD'!F241</f>
        <v>0</v>
      </c>
      <c r="G39" s="72">
        <f>' MOD'!G241</f>
        <v>0</v>
      </c>
      <c r="H39" s="72">
        <f>' MOD'!H241</f>
        <v>0</v>
      </c>
      <c r="I39" s="72">
        <f>' MOD'!I241</f>
        <v>0</v>
      </c>
      <c r="J39" s="72">
        <f>' MOD'!J241</f>
        <v>0</v>
      </c>
      <c r="K39" s="72">
        <f>' MOD'!K241</f>
        <v>0</v>
      </c>
      <c r="L39" s="72">
        <f>' MOD'!L241</f>
        <v>0</v>
      </c>
      <c r="M39" s="72">
        <f>' MOD'!M241</f>
        <v>0</v>
      </c>
      <c r="N39" s="72">
        <f>' MOD'!N241</f>
        <v>14441262.276209997</v>
      </c>
      <c r="O39" s="72">
        <f>' MOD'!O241</f>
        <v>0</v>
      </c>
      <c r="P39" s="72">
        <f>' MOD'!P241</f>
        <v>0</v>
      </c>
      <c r="Q39" s="72">
        <f>' MOD'!Q241</f>
        <v>0</v>
      </c>
      <c r="R39" s="72">
        <f>' MOD'!R241</f>
        <v>0</v>
      </c>
      <c r="S39" s="72">
        <f>' MOD'!S241</f>
        <v>0</v>
      </c>
      <c r="T39" s="72">
        <f>' MOD'!T241</f>
        <v>0</v>
      </c>
      <c r="U39" s="72">
        <f>' MOD'!U241</f>
        <v>0</v>
      </c>
      <c r="V39" s="72">
        <f>' MOD'!V241</f>
        <v>0</v>
      </c>
      <c r="W39" s="72">
        <f>' MOD'!W241</f>
        <v>0</v>
      </c>
      <c r="X39" s="72">
        <f>' MOD'!X241</f>
        <v>0</v>
      </c>
      <c r="Y39" s="72">
        <f>' MOD'!Y241</f>
        <v>0</v>
      </c>
      <c r="Z39" s="72">
        <f>' MOD'!Z241</f>
        <v>14911057.168429792</v>
      </c>
      <c r="AA39" s="72">
        <f>' MOD'!AA241</f>
        <v>0</v>
      </c>
      <c r="AB39" s="72">
        <f>' MOD'!AB241</f>
        <v>0</v>
      </c>
      <c r="AC39" s="72">
        <f>' MOD'!AC241</f>
        <v>0</v>
      </c>
      <c r="AD39" s="72">
        <f>' MOD'!AD241</f>
        <v>0</v>
      </c>
      <c r="AE39" s="72">
        <f>' MOD'!AE241</f>
        <v>0</v>
      </c>
      <c r="AF39" s="72">
        <f>' MOD'!AF241</f>
        <v>0</v>
      </c>
      <c r="AG39" s="72">
        <f>' MOD'!AG241</f>
        <v>0</v>
      </c>
      <c r="AH39" s="72">
        <f>' MOD'!AH241</f>
        <v>0</v>
      </c>
      <c r="AI39" s="72">
        <f>' MOD'!AI241</f>
        <v>0</v>
      </c>
      <c r="AJ39" s="72">
        <f>' MOD'!AJ241</f>
        <v>0</v>
      </c>
      <c r="AK39" s="72">
        <f>' MOD'!AK241</f>
        <v>0</v>
      </c>
      <c r="AL39" s="72">
        <f>' MOD'!AL241</f>
        <v>14685110.796277581</v>
      </c>
      <c r="AM39" s="72">
        <f>' MOD'!AM241</f>
        <v>0</v>
      </c>
      <c r="AN39" s="72">
        <f>' MOD'!AN241</f>
        <v>0</v>
      </c>
      <c r="AO39" s="72">
        <f>' MOD'!AO241</f>
        <v>0</v>
      </c>
      <c r="AP39" s="72">
        <f>' MOD'!AP241</f>
        <v>0</v>
      </c>
      <c r="AQ39" s="72">
        <f>' MOD'!AQ241</f>
        <v>0</v>
      </c>
      <c r="AR39" s="72">
        <f>' MOD'!AR241</f>
        <v>0</v>
      </c>
      <c r="AS39" s="72">
        <f>' MOD'!AS241</f>
        <v>0</v>
      </c>
      <c r="AT39" s="72">
        <f>' MOD'!AT241</f>
        <v>0</v>
      </c>
      <c r="AU39" s="72">
        <f>' MOD'!AU241</f>
        <v>0</v>
      </c>
      <c r="AV39" s="72">
        <f>' MOD'!AV241</f>
        <v>0</v>
      </c>
      <c r="AW39" s="72">
        <f>' MOD'!AW241</f>
        <v>0</v>
      </c>
      <c r="AX39" s="72">
        <f>' MOD'!AX241</f>
        <v>15429645.913648857</v>
      </c>
      <c r="AY39" s="72">
        <f>' MOD'!AY241</f>
        <v>0</v>
      </c>
      <c r="AZ39" s="72">
        <f>' MOD'!AZ241</f>
        <v>0</v>
      </c>
      <c r="BA39" s="72">
        <f>' MOD'!BA241</f>
        <v>0</v>
      </c>
      <c r="BB39" s="72">
        <f>' MOD'!BB241</f>
        <v>0</v>
      </c>
      <c r="BC39" s="72">
        <f>' MOD'!BC241</f>
        <v>0</v>
      </c>
      <c r="BD39" s="72">
        <f>' MOD'!BD241</f>
        <v>0</v>
      </c>
      <c r="BE39" s="72">
        <f>' MOD'!BE241</f>
        <v>0</v>
      </c>
      <c r="BF39" s="72">
        <f>' MOD'!BF241</f>
        <v>0</v>
      </c>
      <c r="BG39" s="72">
        <f>' MOD'!BG241</f>
        <v>0</v>
      </c>
      <c r="BH39" s="72">
        <f>' MOD'!BH241</f>
        <v>0</v>
      </c>
      <c r="BI39" s="72">
        <f>' MOD'!BI241</f>
        <v>0</v>
      </c>
      <c r="BJ39" s="72">
        <f>' MOD'!BJ241</f>
        <v>18777691.028101087</v>
      </c>
      <c r="BK39" s="631">
        <f t="shared" si="2"/>
        <v>78244767.182667315</v>
      </c>
    </row>
    <row r="40" spans="1:63" ht="15.75" x14ac:dyDescent="0.25">
      <c r="A40" s="166" t="s">
        <v>214</v>
      </c>
      <c r="C40" s="72">
        <f>' MOD'!C242</f>
        <v>0</v>
      </c>
      <c r="D40" s="72">
        <f>' MOD'!D242</f>
        <v>1819599.04680246</v>
      </c>
      <c r="E40" s="72">
        <f>' MOD'!E242</f>
        <v>1819599.04680246</v>
      </c>
      <c r="F40" s="72">
        <f>' MOD'!F242</f>
        <v>1819599.04680246</v>
      </c>
      <c r="G40" s="72">
        <f>' MOD'!G242</f>
        <v>1819599.04680246</v>
      </c>
      <c r="H40" s="72">
        <f>' MOD'!H242</f>
        <v>1819599.04680246</v>
      </c>
      <c r="I40" s="72">
        <f>' MOD'!I242</f>
        <v>1819599.04680246</v>
      </c>
      <c r="J40" s="72">
        <f>' MOD'!J242</f>
        <v>1819599.04680246</v>
      </c>
      <c r="K40" s="72">
        <f>' MOD'!K242</f>
        <v>1819599.04680246</v>
      </c>
      <c r="L40" s="72">
        <f>' MOD'!L242</f>
        <v>1819599.04680246</v>
      </c>
      <c r="M40" s="72">
        <f>' MOD'!M242</f>
        <v>1819599.04680246</v>
      </c>
      <c r="N40" s="72">
        <f>' MOD'!N242</f>
        <v>1819599.04680246</v>
      </c>
      <c r="O40" s="72">
        <f>' MOD'!O242</f>
        <v>1819599.04680246</v>
      </c>
      <c r="P40" s="72">
        <f>' MOD'!P242</f>
        <v>1878793.2032221537</v>
      </c>
      <c r="Q40" s="72">
        <f>' MOD'!Q242</f>
        <v>1878793.2032221537</v>
      </c>
      <c r="R40" s="72">
        <f>' MOD'!R242</f>
        <v>1878793.2032221537</v>
      </c>
      <c r="S40" s="72">
        <f>' MOD'!S242</f>
        <v>1878793.2032221537</v>
      </c>
      <c r="T40" s="72">
        <f>' MOD'!T242</f>
        <v>1878793.2032221537</v>
      </c>
      <c r="U40" s="72">
        <f>' MOD'!U242</f>
        <v>1878793.2032221537</v>
      </c>
      <c r="V40" s="72">
        <f>' MOD'!V242</f>
        <v>1878793.2032221537</v>
      </c>
      <c r="W40" s="72">
        <f>' MOD'!W242</f>
        <v>1878793.2032221537</v>
      </c>
      <c r="X40" s="72">
        <f>' MOD'!X242</f>
        <v>1878793.2032221537</v>
      </c>
      <c r="Y40" s="72">
        <f>' MOD'!Y242</f>
        <v>1878793.2032221537</v>
      </c>
      <c r="Z40" s="72">
        <f>' MOD'!Z242</f>
        <v>1878793.2032221537</v>
      </c>
      <c r="AA40" s="72">
        <f>' MOD'!AA242</f>
        <v>1878793.2032221537</v>
      </c>
      <c r="AB40" s="72">
        <f>' MOD'!AB242</f>
        <v>1850323.9603309755</v>
      </c>
      <c r="AC40" s="72">
        <f>' MOD'!AC242</f>
        <v>1850323.9603309755</v>
      </c>
      <c r="AD40" s="72">
        <f>' MOD'!AD242</f>
        <v>1850323.9603309755</v>
      </c>
      <c r="AE40" s="72">
        <f>' MOD'!AE242</f>
        <v>1850323.9603309755</v>
      </c>
      <c r="AF40" s="72">
        <f>' MOD'!AF242</f>
        <v>1850323.9603309755</v>
      </c>
      <c r="AG40" s="72">
        <f>' MOD'!AG242</f>
        <v>1850323.9603309755</v>
      </c>
      <c r="AH40" s="72">
        <f>' MOD'!AH242</f>
        <v>1850323.9603309755</v>
      </c>
      <c r="AI40" s="72">
        <f>' MOD'!AI242</f>
        <v>1850323.9603309755</v>
      </c>
      <c r="AJ40" s="72">
        <f>' MOD'!AJ242</f>
        <v>1850323.9603309755</v>
      </c>
      <c r="AK40" s="72">
        <f>' MOD'!AK242</f>
        <v>1850323.9603309755</v>
      </c>
      <c r="AL40" s="72">
        <f>' MOD'!AL242</f>
        <v>1850323.9603309755</v>
      </c>
      <c r="AM40" s="72">
        <f>' MOD'!AM242</f>
        <v>1850323.9603309755</v>
      </c>
      <c r="AN40" s="72">
        <f>' MOD'!AN242</f>
        <v>1944135.3851197558</v>
      </c>
      <c r="AO40" s="72">
        <f>' MOD'!AO242</f>
        <v>1944135.3851197558</v>
      </c>
      <c r="AP40" s="72">
        <f>' MOD'!AP242</f>
        <v>1944135.3851197558</v>
      </c>
      <c r="AQ40" s="72">
        <f>' MOD'!AQ242</f>
        <v>1944135.3851197558</v>
      </c>
      <c r="AR40" s="72">
        <f>' MOD'!AR242</f>
        <v>1944135.3851197558</v>
      </c>
      <c r="AS40" s="72">
        <f>' MOD'!AS242</f>
        <v>1944135.3851197558</v>
      </c>
      <c r="AT40" s="72">
        <f>' MOD'!AT242</f>
        <v>1944135.3851197558</v>
      </c>
      <c r="AU40" s="72">
        <f>' MOD'!AU242</f>
        <v>1944135.3851197558</v>
      </c>
      <c r="AV40" s="72">
        <f>' MOD'!AV242</f>
        <v>1944135.3851197558</v>
      </c>
      <c r="AW40" s="72">
        <f>' MOD'!AW242</f>
        <v>1944135.3851197558</v>
      </c>
      <c r="AX40" s="72">
        <f>' MOD'!AX242</f>
        <v>1944135.3851197558</v>
      </c>
      <c r="AY40" s="72">
        <f>' MOD'!AY242</f>
        <v>1944135.3851197558</v>
      </c>
      <c r="AZ40" s="72">
        <f>' MOD'!AZ242</f>
        <v>2283773.2331474293</v>
      </c>
      <c r="BA40" s="72">
        <f>' MOD'!BA242</f>
        <v>2283773.2331474293</v>
      </c>
      <c r="BB40" s="72">
        <f>' MOD'!BB242</f>
        <v>2283773.2331474293</v>
      </c>
      <c r="BC40" s="72">
        <f>' MOD'!BC242</f>
        <v>2283773.2331474293</v>
      </c>
      <c r="BD40" s="72">
        <f>' MOD'!BD242</f>
        <v>2283773.2331474293</v>
      </c>
      <c r="BE40" s="72">
        <f>' MOD'!BE242</f>
        <v>2283773.2331474293</v>
      </c>
      <c r="BF40" s="72">
        <f>' MOD'!BF242</f>
        <v>2283773.2331474293</v>
      </c>
      <c r="BG40" s="72">
        <f>' MOD'!BG242</f>
        <v>2283773.2331474293</v>
      </c>
      <c r="BH40" s="72">
        <f>' MOD'!BH242</f>
        <v>2283773.2331474293</v>
      </c>
      <c r="BI40" s="72">
        <f>' MOD'!BI242</f>
        <v>2283773.2331474293</v>
      </c>
      <c r="BJ40" s="72">
        <f>' MOD'!BJ242</f>
        <v>2283773.2331474293</v>
      </c>
      <c r="BK40" s="631">
        <f t="shared" si="2"/>
        <v>115035724.71032584</v>
      </c>
    </row>
    <row r="41" spans="1:63" ht="15.75" x14ac:dyDescent="0.25">
      <c r="A41" s="166" t="s">
        <v>1166</v>
      </c>
      <c r="C41" s="72">
        <f>' MOD'!B246</f>
        <v>707621.85153429001</v>
      </c>
      <c r="D41" s="72">
        <f>' MOD'!C246</f>
        <v>707621.85153429001</v>
      </c>
      <c r="E41" s="72">
        <f>' MOD'!D246</f>
        <v>707621.85153429001</v>
      </c>
      <c r="F41" s="72">
        <f>' MOD'!E246</f>
        <v>707621.85153429001</v>
      </c>
      <c r="G41" s="72">
        <f>' MOD'!F246</f>
        <v>707621.85153429001</v>
      </c>
      <c r="H41" s="72">
        <f>' MOD'!G246</f>
        <v>707621.85153429001</v>
      </c>
      <c r="I41" s="72">
        <f>' MOD'!H246</f>
        <v>707621.85153429001</v>
      </c>
      <c r="J41" s="72">
        <f>' MOD'!I246</f>
        <v>707621.85153429001</v>
      </c>
      <c r="K41" s="72">
        <f>' MOD'!J246</f>
        <v>707621.85153429001</v>
      </c>
      <c r="L41" s="72">
        <f>' MOD'!K246</f>
        <v>707621.85153429001</v>
      </c>
      <c r="M41" s="72">
        <f>' MOD'!L246</f>
        <v>707621.85153429001</v>
      </c>
      <c r="N41" s="72">
        <f>' MOD'!M246</f>
        <v>707621.85153429001</v>
      </c>
      <c r="O41" s="72">
        <f>' MOD'!N246</f>
        <v>730641.80125305988</v>
      </c>
      <c r="P41" s="72">
        <f>' MOD'!O246</f>
        <v>730641.80125305988</v>
      </c>
      <c r="Q41" s="72">
        <f>' MOD'!P246</f>
        <v>730641.80125305988</v>
      </c>
      <c r="R41" s="72">
        <f>' MOD'!Q246</f>
        <v>730641.80125305988</v>
      </c>
      <c r="S41" s="72">
        <f>' MOD'!R246</f>
        <v>730641.80125305988</v>
      </c>
      <c r="T41" s="72">
        <f>' MOD'!S246</f>
        <v>730641.80125305988</v>
      </c>
      <c r="U41" s="72">
        <f>' MOD'!T246</f>
        <v>730641.80125305988</v>
      </c>
      <c r="V41" s="72">
        <f>' MOD'!U246</f>
        <v>730641.80125305988</v>
      </c>
      <c r="W41" s="72">
        <f>' MOD'!V246</f>
        <v>730641.80125305988</v>
      </c>
      <c r="X41" s="72">
        <f>' MOD'!W246</f>
        <v>730641.80125305988</v>
      </c>
      <c r="Y41" s="72">
        <f>' MOD'!X246</f>
        <v>730641.80125305988</v>
      </c>
      <c r="Z41" s="72">
        <f>' MOD'!Y246</f>
        <v>730641.80125305988</v>
      </c>
      <c r="AA41" s="72">
        <f>' MOD'!Z246</f>
        <v>719570.42901760165</v>
      </c>
      <c r="AB41" s="72">
        <f>' MOD'!AA246</f>
        <v>719570.42901760165</v>
      </c>
      <c r="AC41" s="72">
        <f>' MOD'!AB246</f>
        <v>719570.42901760165</v>
      </c>
      <c r="AD41" s="72">
        <f>' MOD'!AC246</f>
        <v>719570.42901760165</v>
      </c>
      <c r="AE41" s="72">
        <f>' MOD'!AD246</f>
        <v>719570.42901760165</v>
      </c>
      <c r="AF41" s="72">
        <f>' MOD'!AE246</f>
        <v>719570.42901760165</v>
      </c>
      <c r="AG41" s="72">
        <f>' MOD'!AF246</f>
        <v>719570.42901760165</v>
      </c>
      <c r="AH41" s="72">
        <f>' MOD'!AG246</f>
        <v>719570.42901760165</v>
      </c>
      <c r="AI41" s="72">
        <f>' MOD'!AH246</f>
        <v>719570.42901760165</v>
      </c>
      <c r="AJ41" s="72">
        <f>' MOD'!AI246</f>
        <v>719570.42901760165</v>
      </c>
      <c r="AK41" s="72">
        <f>' MOD'!AJ246</f>
        <v>719570.42901760165</v>
      </c>
      <c r="AL41" s="72">
        <f>' MOD'!AK246</f>
        <v>719570.42901760165</v>
      </c>
      <c r="AM41" s="72">
        <f>' MOD'!AL246</f>
        <v>756052.64976879396</v>
      </c>
      <c r="AN41" s="72">
        <f>' MOD'!AM246</f>
        <v>756052.64976879396</v>
      </c>
      <c r="AO41" s="72">
        <f>' MOD'!AN246</f>
        <v>756052.64976879396</v>
      </c>
      <c r="AP41" s="72">
        <f>' MOD'!AO246</f>
        <v>756052.64976879396</v>
      </c>
      <c r="AQ41" s="72">
        <f>' MOD'!AP246</f>
        <v>756052.64976879396</v>
      </c>
      <c r="AR41" s="72">
        <f>' MOD'!AQ246</f>
        <v>756052.64976879396</v>
      </c>
      <c r="AS41" s="72">
        <f>' MOD'!AR246</f>
        <v>756052.64976879396</v>
      </c>
      <c r="AT41" s="72">
        <f>' MOD'!AS246</f>
        <v>756052.64976879396</v>
      </c>
      <c r="AU41" s="72">
        <f>' MOD'!AT246</f>
        <v>756052.64976879396</v>
      </c>
      <c r="AV41" s="72">
        <f>' MOD'!AU246</f>
        <v>756052.64976879396</v>
      </c>
      <c r="AW41" s="72">
        <f>' MOD'!AV246</f>
        <v>756052.64976879396</v>
      </c>
      <c r="AX41" s="72">
        <f>' MOD'!AW246</f>
        <v>756052.64976879396</v>
      </c>
      <c r="AY41" s="72">
        <f>' MOD'!AX246</f>
        <v>888134.03511288937</v>
      </c>
      <c r="AZ41" s="72">
        <f>' MOD'!AY246</f>
        <v>888134.03511288937</v>
      </c>
      <c r="BA41" s="72">
        <f>' MOD'!AZ246</f>
        <v>888134.03511288937</v>
      </c>
      <c r="BB41" s="72">
        <f>' MOD'!BA246</f>
        <v>888134.03511288937</v>
      </c>
      <c r="BC41" s="72">
        <f>' MOD'!BB246</f>
        <v>888134.03511288937</v>
      </c>
      <c r="BD41" s="72">
        <f>' MOD'!BC246</f>
        <v>888134.03511288937</v>
      </c>
      <c r="BE41" s="72">
        <f>' MOD'!BD246</f>
        <v>888134.03511288937</v>
      </c>
      <c r="BF41" s="72">
        <f>' MOD'!BE246</f>
        <v>888134.03511288937</v>
      </c>
      <c r="BG41" s="72">
        <f>' MOD'!BF246</f>
        <v>888134.03511288937</v>
      </c>
      <c r="BH41" s="72">
        <f>' MOD'!BG246</f>
        <v>888134.03511288937</v>
      </c>
      <c r="BI41" s="72">
        <f>' MOD'!BH246</f>
        <v>888134.03511288937</v>
      </c>
      <c r="BJ41" s="72">
        <f>' MOD'!BI246</f>
        <v>888134.03511288937</v>
      </c>
      <c r="BK41" s="631">
        <f t="shared" si="2"/>
        <v>45624249.200239599</v>
      </c>
    </row>
    <row r="42" spans="1:63" ht="15.75" x14ac:dyDescent="0.25">
      <c r="A42" s="166" t="s">
        <v>1291</v>
      </c>
      <c r="C42" s="72">
        <f>' MOD'!C245</f>
        <v>0</v>
      </c>
      <c r="D42" s="72">
        <f>' MOD'!D245</f>
        <v>404355.34373388003</v>
      </c>
      <c r="E42" s="72">
        <f>' MOD'!E245</f>
        <v>404355.34373388003</v>
      </c>
      <c r="F42" s="72">
        <f>' MOD'!F245</f>
        <v>404355.34373388003</v>
      </c>
      <c r="G42" s="72">
        <f>' MOD'!G245</f>
        <v>404355.34373388003</v>
      </c>
      <c r="H42" s="72">
        <f>' MOD'!H245</f>
        <v>404355.34373388003</v>
      </c>
      <c r="I42" s="72">
        <f>' MOD'!I245</f>
        <v>404355.34373388003</v>
      </c>
      <c r="J42" s="72">
        <f>' MOD'!J245</f>
        <v>404355.34373388003</v>
      </c>
      <c r="K42" s="72">
        <f>' MOD'!K245</f>
        <v>404355.34373388003</v>
      </c>
      <c r="L42" s="72">
        <f>' MOD'!L245</f>
        <v>404355.34373388003</v>
      </c>
      <c r="M42" s="72">
        <f>' MOD'!M245</f>
        <v>404355.34373388003</v>
      </c>
      <c r="N42" s="72">
        <f>' MOD'!N245</f>
        <v>404355.34373388003</v>
      </c>
      <c r="O42" s="72">
        <f>' MOD'!O245</f>
        <v>404355.34373388003</v>
      </c>
      <c r="P42" s="72">
        <f>' MOD'!P245</f>
        <v>417509.60071603418</v>
      </c>
      <c r="Q42" s="72">
        <f>' MOD'!Q245</f>
        <v>417509.60071603418</v>
      </c>
      <c r="R42" s="72">
        <f>' MOD'!R245</f>
        <v>417509.60071603418</v>
      </c>
      <c r="S42" s="72">
        <f>' MOD'!S245</f>
        <v>417509.60071603418</v>
      </c>
      <c r="T42" s="72">
        <f>' MOD'!T245</f>
        <v>417509.60071603418</v>
      </c>
      <c r="U42" s="72">
        <f>' MOD'!U245</f>
        <v>417509.60071603418</v>
      </c>
      <c r="V42" s="72">
        <f>' MOD'!V245</f>
        <v>417509.60071603418</v>
      </c>
      <c r="W42" s="72">
        <f>' MOD'!W245</f>
        <v>417509.60071603418</v>
      </c>
      <c r="X42" s="72">
        <f>' MOD'!X245</f>
        <v>417509.60071603418</v>
      </c>
      <c r="Y42" s="72">
        <f>' MOD'!Y245</f>
        <v>417509.60071603418</v>
      </c>
      <c r="Z42" s="72">
        <f>' MOD'!Z245</f>
        <v>417509.60071603418</v>
      </c>
      <c r="AA42" s="72">
        <f>' MOD'!AA245</f>
        <v>417509.60071603418</v>
      </c>
      <c r="AB42" s="72">
        <f>' MOD'!AB245</f>
        <v>411183.10229577235</v>
      </c>
      <c r="AC42" s="72">
        <f>' MOD'!AC245</f>
        <v>411183.10229577235</v>
      </c>
      <c r="AD42" s="72">
        <f>' MOD'!AD245</f>
        <v>411183.10229577235</v>
      </c>
      <c r="AE42" s="72">
        <f>' MOD'!AE245</f>
        <v>411183.10229577235</v>
      </c>
      <c r="AF42" s="72">
        <f>' MOD'!AF245</f>
        <v>411183.10229577235</v>
      </c>
      <c r="AG42" s="72">
        <f>' MOD'!AG245</f>
        <v>411183.10229577235</v>
      </c>
      <c r="AH42" s="72">
        <f>' MOD'!AH245</f>
        <v>411183.10229577235</v>
      </c>
      <c r="AI42" s="72">
        <f>' MOD'!AI245</f>
        <v>411183.10229577235</v>
      </c>
      <c r="AJ42" s="72">
        <f>' MOD'!AJ245</f>
        <v>411183.10229577235</v>
      </c>
      <c r="AK42" s="72">
        <f>' MOD'!AK245</f>
        <v>411183.10229577235</v>
      </c>
      <c r="AL42" s="72">
        <f>' MOD'!AL245</f>
        <v>411183.10229577235</v>
      </c>
      <c r="AM42" s="72">
        <f>' MOD'!AM245</f>
        <v>411183.10229577235</v>
      </c>
      <c r="AN42" s="72">
        <f>' MOD'!AN245</f>
        <v>432030.08558216796</v>
      </c>
      <c r="AO42" s="72">
        <f>' MOD'!AO245</f>
        <v>432030.08558216796</v>
      </c>
      <c r="AP42" s="72">
        <f>' MOD'!AP245</f>
        <v>432030.08558216796</v>
      </c>
      <c r="AQ42" s="72">
        <f>' MOD'!AQ245</f>
        <v>432030.08558216796</v>
      </c>
      <c r="AR42" s="72">
        <f>' MOD'!AR245</f>
        <v>432030.08558216796</v>
      </c>
      <c r="AS42" s="72">
        <f>' MOD'!AS245</f>
        <v>432030.08558216796</v>
      </c>
      <c r="AT42" s="72">
        <f>' MOD'!AT245</f>
        <v>432030.08558216796</v>
      </c>
      <c r="AU42" s="72">
        <f>' MOD'!AU245</f>
        <v>432030.08558216796</v>
      </c>
      <c r="AV42" s="72">
        <f>' MOD'!AV245</f>
        <v>432030.08558216796</v>
      </c>
      <c r="AW42" s="72">
        <f>' MOD'!AW245</f>
        <v>432030.08558216796</v>
      </c>
      <c r="AX42" s="72">
        <f>' MOD'!AX245</f>
        <v>432030.08558216796</v>
      </c>
      <c r="AY42" s="72">
        <f>' MOD'!AY245</f>
        <v>432030.08558216796</v>
      </c>
      <c r="AZ42" s="72">
        <f>' MOD'!AZ245</f>
        <v>507505.16292165103</v>
      </c>
      <c r="BA42" s="72">
        <f>' MOD'!BA245</f>
        <v>507505.16292165103</v>
      </c>
      <c r="BB42" s="72">
        <f>' MOD'!BB245</f>
        <v>507505.16292165103</v>
      </c>
      <c r="BC42" s="72">
        <f>' MOD'!BC245</f>
        <v>507505.16292165103</v>
      </c>
      <c r="BD42" s="72">
        <f>' MOD'!BD245</f>
        <v>507505.16292165103</v>
      </c>
      <c r="BE42" s="72">
        <f>' MOD'!BE245</f>
        <v>507505.16292165103</v>
      </c>
      <c r="BF42" s="72">
        <f>' MOD'!BF245</f>
        <v>507505.16292165103</v>
      </c>
      <c r="BG42" s="72">
        <f>' MOD'!BG245</f>
        <v>507505.16292165103</v>
      </c>
      <c r="BH42" s="72">
        <f>' MOD'!BH245</f>
        <v>507505.16292165103</v>
      </c>
      <c r="BI42" s="72">
        <f>' MOD'!BI245</f>
        <v>507505.16292165103</v>
      </c>
      <c r="BJ42" s="72">
        <f>' MOD'!BJ245</f>
        <v>507505.16292165103</v>
      </c>
      <c r="BK42" s="631">
        <f t="shared" si="2"/>
        <v>25563494.38007243</v>
      </c>
    </row>
    <row r="43" spans="1:63" ht="15.75" x14ac:dyDescent="0.25">
      <c r="A43" s="166" t="s">
        <v>215</v>
      </c>
      <c r="C43" s="72">
        <f>' MOD'!B243</f>
        <v>2527220.89833675</v>
      </c>
      <c r="D43" s="72">
        <f>' MOD'!C243</f>
        <v>2527220.89833675</v>
      </c>
      <c r="E43" s="72">
        <f>' MOD'!D243</f>
        <v>2527220.89833675</v>
      </c>
      <c r="F43" s="72">
        <f>' MOD'!E243</f>
        <v>2527220.89833675</v>
      </c>
      <c r="G43" s="72">
        <f>' MOD'!F243</f>
        <v>2527220.89833675</v>
      </c>
      <c r="H43" s="72">
        <f>' MOD'!G243</f>
        <v>2527220.89833675</v>
      </c>
      <c r="I43" s="72">
        <f>' MOD'!H243</f>
        <v>2527220.89833675</v>
      </c>
      <c r="J43" s="72">
        <f>' MOD'!I243</f>
        <v>2527220.89833675</v>
      </c>
      <c r="K43" s="72">
        <f>' MOD'!J243</f>
        <v>2527220.89833675</v>
      </c>
      <c r="L43" s="72">
        <f>' MOD'!K243</f>
        <v>2527220.89833675</v>
      </c>
      <c r="M43" s="72">
        <f>' MOD'!L243</f>
        <v>2527220.89833675</v>
      </c>
      <c r="N43" s="72">
        <f>' MOD'!M243</f>
        <v>2527220.89833675</v>
      </c>
      <c r="O43" s="72">
        <f>' MOD'!N243</f>
        <v>2609435.0044752136</v>
      </c>
      <c r="P43" s="72">
        <f>' MOD'!O243</f>
        <v>2609435.0044752136</v>
      </c>
      <c r="Q43" s="72">
        <f>' MOD'!P243</f>
        <v>2609435.0044752136</v>
      </c>
      <c r="R43" s="72">
        <f>' MOD'!Q243</f>
        <v>2609435.0044752136</v>
      </c>
      <c r="S43" s="72">
        <f>' MOD'!R243</f>
        <v>2609435.0044752136</v>
      </c>
      <c r="T43" s="72">
        <f>' MOD'!S243</f>
        <v>2609435.0044752136</v>
      </c>
      <c r="U43" s="72">
        <f>' MOD'!T243</f>
        <v>2609435.0044752136</v>
      </c>
      <c r="V43" s="72">
        <f>' MOD'!U243</f>
        <v>2609435.0044752136</v>
      </c>
      <c r="W43" s="72">
        <f>' MOD'!V243</f>
        <v>2609435.0044752136</v>
      </c>
      <c r="X43" s="72">
        <f>' MOD'!W243</f>
        <v>2609435.0044752136</v>
      </c>
      <c r="Y43" s="72">
        <f>' MOD'!X243</f>
        <v>2609435.0044752136</v>
      </c>
      <c r="Z43" s="72">
        <f>' MOD'!Y243</f>
        <v>2609435.0044752136</v>
      </c>
      <c r="AA43" s="72">
        <f>' MOD'!Z243</f>
        <v>2569894.3893485772</v>
      </c>
      <c r="AB43" s="72">
        <f>' MOD'!AA243</f>
        <v>2569894.3893485772</v>
      </c>
      <c r="AC43" s="72">
        <f>' MOD'!AB243</f>
        <v>2569894.3893485772</v>
      </c>
      <c r="AD43" s="72">
        <f>' MOD'!AC243</f>
        <v>2569894.3893485772</v>
      </c>
      <c r="AE43" s="72">
        <f>' MOD'!AD243</f>
        <v>2569894.3893485772</v>
      </c>
      <c r="AF43" s="72">
        <f>' MOD'!AE243</f>
        <v>2569894.3893485772</v>
      </c>
      <c r="AG43" s="72">
        <f>' MOD'!AF243</f>
        <v>2569894.3893485772</v>
      </c>
      <c r="AH43" s="72">
        <f>' MOD'!AG243</f>
        <v>2569894.3893485772</v>
      </c>
      <c r="AI43" s="72">
        <f>' MOD'!AH243</f>
        <v>2569894.3893485772</v>
      </c>
      <c r="AJ43" s="72">
        <f>' MOD'!AI243</f>
        <v>2569894.3893485772</v>
      </c>
      <c r="AK43" s="72">
        <f>' MOD'!AJ243</f>
        <v>2569894.3893485772</v>
      </c>
      <c r="AL43" s="72">
        <f>' MOD'!AK243</f>
        <v>2569894.3893485772</v>
      </c>
      <c r="AM43" s="72">
        <f>' MOD'!AL243</f>
        <v>2700188.0348885497</v>
      </c>
      <c r="AN43" s="72">
        <f>' MOD'!AM243</f>
        <v>2700188.0348885497</v>
      </c>
      <c r="AO43" s="72">
        <f>' MOD'!AN243</f>
        <v>2700188.0348885497</v>
      </c>
      <c r="AP43" s="72">
        <f>' MOD'!AO243</f>
        <v>2700188.0348885497</v>
      </c>
      <c r="AQ43" s="72">
        <f>' MOD'!AP243</f>
        <v>2700188.0348885497</v>
      </c>
      <c r="AR43" s="72">
        <f>' MOD'!AQ243</f>
        <v>2700188.0348885497</v>
      </c>
      <c r="AS43" s="72">
        <f>' MOD'!AR243</f>
        <v>2700188.0348885497</v>
      </c>
      <c r="AT43" s="72">
        <f>' MOD'!AS243</f>
        <v>2700188.0348885497</v>
      </c>
      <c r="AU43" s="72">
        <f>' MOD'!AT243</f>
        <v>2700188.0348885497</v>
      </c>
      <c r="AV43" s="72">
        <f>' MOD'!AU243</f>
        <v>2700188.0348885497</v>
      </c>
      <c r="AW43" s="72">
        <f>' MOD'!AV243</f>
        <v>2700188.0348885497</v>
      </c>
      <c r="AX43" s="72">
        <f>' MOD'!AW243</f>
        <v>2700188.0348885497</v>
      </c>
      <c r="AY43" s="72">
        <f>' MOD'!AX243</f>
        <v>3171907.2682603188</v>
      </c>
      <c r="AZ43" s="72">
        <f>' MOD'!AY243</f>
        <v>3171907.2682603188</v>
      </c>
      <c r="BA43" s="72">
        <f>' MOD'!AZ243</f>
        <v>3171907.2682603188</v>
      </c>
      <c r="BB43" s="72">
        <f>' MOD'!BA243</f>
        <v>3171907.2682603188</v>
      </c>
      <c r="BC43" s="72">
        <f>' MOD'!BB243</f>
        <v>3171907.2682603188</v>
      </c>
      <c r="BD43" s="72">
        <f>' MOD'!BC243</f>
        <v>3171907.2682603188</v>
      </c>
      <c r="BE43" s="72">
        <f>' MOD'!BD243</f>
        <v>3171907.2682603188</v>
      </c>
      <c r="BF43" s="72">
        <f>' MOD'!BE243</f>
        <v>3171907.2682603188</v>
      </c>
      <c r="BG43" s="72">
        <f>' MOD'!BF243</f>
        <v>3171907.2682603188</v>
      </c>
      <c r="BH43" s="72">
        <f>' MOD'!BG243</f>
        <v>3171907.2682603188</v>
      </c>
      <c r="BI43" s="72">
        <f>' MOD'!BH243</f>
        <v>3171907.2682603188</v>
      </c>
      <c r="BJ43" s="72">
        <f>' MOD'!BI243</f>
        <v>3171907.2682603188</v>
      </c>
      <c r="BK43" s="631">
        <f t="shared" si="2"/>
        <v>162943747.14371306</v>
      </c>
    </row>
    <row r="44" spans="1:63" ht="15.75" x14ac:dyDescent="0.25">
      <c r="A44" s="166" t="s">
        <v>1163</v>
      </c>
      <c r="C44" s="72">
        <f>' MOD'!C244</f>
        <v>0</v>
      </c>
      <c r="D44" s="72">
        <f>' MOD'!D244</f>
        <v>3234842.7498710402</v>
      </c>
      <c r="E44" s="72">
        <f>' MOD'!E244</f>
        <v>3234842.7498710402</v>
      </c>
      <c r="F44" s="72">
        <f>' MOD'!F244</f>
        <v>3234842.7498710402</v>
      </c>
      <c r="G44" s="72">
        <f>' MOD'!G244</f>
        <v>3234842.7498710402</v>
      </c>
      <c r="H44" s="72">
        <f>' MOD'!H244</f>
        <v>3234842.7498710402</v>
      </c>
      <c r="I44" s="72">
        <f>' MOD'!I244</f>
        <v>3234842.7498710402</v>
      </c>
      <c r="J44" s="72">
        <f>' MOD'!J244</f>
        <v>3234842.7498710402</v>
      </c>
      <c r="K44" s="72">
        <f>' MOD'!K244</f>
        <v>3234842.7498710402</v>
      </c>
      <c r="L44" s="72">
        <f>' MOD'!L244</f>
        <v>3234842.7498710402</v>
      </c>
      <c r="M44" s="72">
        <f>' MOD'!M244</f>
        <v>3234842.7498710402</v>
      </c>
      <c r="N44" s="72">
        <f>' MOD'!N244</f>
        <v>3234842.7498710402</v>
      </c>
      <c r="O44" s="72">
        <f>' MOD'!O244</f>
        <v>3234842.7498710402</v>
      </c>
      <c r="P44" s="72">
        <f>' MOD'!P244</f>
        <v>3340076.8057282735</v>
      </c>
      <c r="Q44" s="72">
        <f>' MOD'!Q244</f>
        <v>3340076.8057282735</v>
      </c>
      <c r="R44" s="72">
        <f>' MOD'!R244</f>
        <v>3340076.8057282735</v>
      </c>
      <c r="S44" s="72">
        <f>' MOD'!S244</f>
        <v>3340076.8057282735</v>
      </c>
      <c r="T44" s="72">
        <f>' MOD'!T244</f>
        <v>3340076.8057282735</v>
      </c>
      <c r="U44" s="72">
        <f>' MOD'!U244</f>
        <v>3340076.8057282735</v>
      </c>
      <c r="V44" s="72">
        <f>' MOD'!V244</f>
        <v>3340076.8057282735</v>
      </c>
      <c r="W44" s="72">
        <f>' MOD'!W244</f>
        <v>3340076.8057282735</v>
      </c>
      <c r="X44" s="72">
        <f>' MOD'!X244</f>
        <v>3340076.8057282735</v>
      </c>
      <c r="Y44" s="72">
        <f>' MOD'!Y244</f>
        <v>3340076.8057282735</v>
      </c>
      <c r="Z44" s="72">
        <f>' MOD'!Z244</f>
        <v>3340076.8057282735</v>
      </c>
      <c r="AA44" s="72">
        <f>' MOD'!AA244</f>
        <v>3340076.8057282735</v>
      </c>
      <c r="AB44" s="72">
        <f>' MOD'!AB244</f>
        <v>3289464.8183661788</v>
      </c>
      <c r="AC44" s="72">
        <f>' MOD'!AC244</f>
        <v>3289464.8183661788</v>
      </c>
      <c r="AD44" s="72">
        <f>' MOD'!AD244</f>
        <v>3289464.8183661788</v>
      </c>
      <c r="AE44" s="72">
        <f>' MOD'!AE244</f>
        <v>3289464.8183661788</v>
      </c>
      <c r="AF44" s="72">
        <f>' MOD'!AF244</f>
        <v>3289464.8183661788</v>
      </c>
      <c r="AG44" s="72">
        <f>' MOD'!AG244</f>
        <v>3289464.8183661788</v>
      </c>
      <c r="AH44" s="72">
        <f>' MOD'!AH244</f>
        <v>3289464.8183661788</v>
      </c>
      <c r="AI44" s="72">
        <f>' MOD'!AI244</f>
        <v>3289464.8183661788</v>
      </c>
      <c r="AJ44" s="72">
        <f>' MOD'!AJ244</f>
        <v>3289464.8183661788</v>
      </c>
      <c r="AK44" s="72">
        <f>' MOD'!AK244</f>
        <v>3289464.8183661788</v>
      </c>
      <c r="AL44" s="72">
        <f>' MOD'!AL244</f>
        <v>3289464.8183661788</v>
      </c>
      <c r="AM44" s="72">
        <f>' MOD'!AM244</f>
        <v>3289464.8183661788</v>
      </c>
      <c r="AN44" s="72">
        <f>' MOD'!AN244</f>
        <v>3456240.6846573437</v>
      </c>
      <c r="AO44" s="72">
        <f>' MOD'!AO244</f>
        <v>3456240.6846573437</v>
      </c>
      <c r="AP44" s="72">
        <f>' MOD'!AP244</f>
        <v>3456240.6846573437</v>
      </c>
      <c r="AQ44" s="72">
        <f>' MOD'!AQ244</f>
        <v>3456240.6846573437</v>
      </c>
      <c r="AR44" s="72">
        <f>' MOD'!AR244</f>
        <v>3456240.6846573437</v>
      </c>
      <c r="AS44" s="72">
        <f>' MOD'!AS244</f>
        <v>3456240.6846573437</v>
      </c>
      <c r="AT44" s="72">
        <f>' MOD'!AT244</f>
        <v>3456240.6846573437</v>
      </c>
      <c r="AU44" s="72">
        <f>' MOD'!AU244</f>
        <v>3456240.6846573437</v>
      </c>
      <c r="AV44" s="72">
        <f>' MOD'!AV244</f>
        <v>3456240.6846573437</v>
      </c>
      <c r="AW44" s="72">
        <f>' MOD'!AW244</f>
        <v>3456240.6846573437</v>
      </c>
      <c r="AX44" s="72">
        <f>' MOD'!AX244</f>
        <v>3456240.6846573437</v>
      </c>
      <c r="AY44" s="72">
        <f>' MOD'!AY244</f>
        <v>3456240.6846573437</v>
      </c>
      <c r="AZ44" s="72">
        <f>' MOD'!AZ244</f>
        <v>4060041.3033732083</v>
      </c>
      <c r="BA44" s="72">
        <f>' MOD'!BA244</f>
        <v>4060041.3033732083</v>
      </c>
      <c r="BB44" s="72">
        <f>' MOD'!BB244</f>
        <v>4060041.3033732083</v>
      </c>
      <c r="BC44" s="72">
        <f>' MOD'!BC244</f>
        <v>4060041.3033732083</v>
      </c>
      <c r="BD44" s="72">
        <f>' MOD'!BD244</f>
        <v>4060041.3033732083</v>
      </c>
      <c r="BE44" s="72">
        <f>' MOD'!BE244</f>
        <v>4060041.3033732083</v>
      </c>
      <c r="BF44" s="72">
        <f>' MOD'!BF244</f>
        <v>4060041.3033732083</v>
      </c>
      <c r="BG44" s="72">
        <f>' MOD'!BG244</f>
        <v>4060041.3033732083</v>
      </c>
      <c r="BH44" s="72">
        <f>' MOD'!BH244</f>
        <v>4060041.3033732083</v>
      </c>
      <c r="BI44" s="72">
        <f>' MOD'!BI244</f>
        <v>4060041.3033732083</v>
      </c>
      <c r="BJ44" s="72">
        <f>' MOD'!BJ244</f>
        <v>4060041.3033732083</v>
      </c>
      <c r="BK44" s="631">
        <f t="shared" si="2"/>
        <v>204507955.04057944</v>
      </c>
    </row>
    <row r="45" spans="1:63" ht="15.75" x14ac:dyDescent="0.25">
      <c r="A45" s="629"/>
      <c r="BK45" s="631">
        <f t="shared" si="2"/>
        <v>0</v>
      </c>
    </row>
    <row r="46" spans="1:63" ht="15.75" x14ac:dyDescent="0.25">
      <c r="A46" s="168" t="s">
        <v>890</v>
      </c>
      <c r="C46" s="83">
        <f>' CALCULATIONS'!O1688</f>
        <v>68789308.5</v>
      </c>
      <c r="D46" s="83">
        <f>' CALCULATIONS'!P1688</f>
        <v>51306428.25</v>
      </c>
      <c r="E46" s="83">
        <f>' CALCULATIONS'!Q1688</f>
        <v>38842413.75</v>
      </c>
      <c r="F46" s="83">
        <f>' CALCULATIONS'!R1688</f>
        <v>39319587</v>
      </c>
      <c r="G46" s="83">
        <f>' CALCULATIONS'!S1688</f>
        <v>30108242.25</v>
      </c>
      <c r="H46" s="83">
        <f>' CALCULATIONS'!T1688</f>
        <v>48990213</v>
      </c>
      <c r="I46" s="83">
        <f>' CALCULATIONS'!U1688</f>
        <v>62493880.5</v>
      </c>
      <c r="J46" s="83">
        <f>' CALCULATIONS'!V1688</f>
        <v>58907652.75</v>
      </c>
      <c r="K46" s="83">
        <f>' CALCULATIONS'!W1688</f>
        <v>37847650.5</v>
      </c>
      <c r="L46" s="83">
        <f>' CALCULATIONS'!X1688</f>
        <v>45832594.5</v>
      </c>
      <c r="M46" s="83">
        <f>' CALCULATIONS'!Y1688</f>
        <v>48044652.75</v>
      </c>
      <c r="N46" s="83">
        <f>' CALCULATIONS'!Z1688</f>
        <v>54994896</v>
      </c>
      <c r="O46" s="83">
        <f>' CALCULATIONS'!AA1688</f>
        <v>81577455.749999985</v>
      </c>
      <c r="P46" s="83">
        <f>' CALCULATIONS'!AB1688</f>
        <v>63616923</v>
      </c>
      <c r="Q46" s="83">
        <f>' CALCULATIONS'!AC1688</f>
        <v>49134946.499999993</v>
      </c>
      <c r="R46" s="83">
        <f>' CALCULATIONS'!AD1688</f>
        <v>51144921</v>
      </c>
      <c r="S46" s="83">
        <f>' CALCULATIONS'!AE1688</f>
        <v>40080316.5</v>
      </c>
      <c r="T46" s="83">
        <f>' CALCULATIONS'!AF1688</f>
        <v>61205656.499999993</v>
      </c>
      <c r="U46" s="83">
        <f>' CALCULATIONS'!AG1688</f>
        <v>73768556.25</v>
      </c>
      <c r="V46" s="83">
        <f>' CALCULATIONS'!AH1688</f>
        <v>71535251.25</v>
      </c>
      <c r="W46" s="83">
        <f>' CALCULATIONS'!AI1688</f>
        <v>48124847.25</v>
      </c>
      <c r="X46" s="83">
        <f>' CALCULATIONS'!AJ1688</f>
        <v>57932378.999999985</v>
      </c>
      <c r="Y46" s="83">
        <f>' CALCULATIONS'!AK1688</f>
        <v>58727934</v>
      </c>
      <c r="Z46" s="83">
        <f>' CALCULATIONS'!AL1688</f>
        <v>67459869</v>
      </c>
      <c r="AA46" s="83">
        <f>' CALCULATIONS'!AM1688</f>
        <v>93610784.25</v>
      </c>
      <c r="AB46" s="83">
        <f>' CALCULATIONS'!AN1688</f>
        <v>73492861.5</v>
      </c>
      <c r="AC46" s="83">
        <f>' CALCULATIONS'!AO1688</f>
        <v>61661880</v>
      </c>
      <c r="AD46" s="83">
        <f>' CALCULATIONS'!AP1688</f>
        <v>60633146.25</v>
      </c>
      <c r="AE46" s="83">
        <f>' CALCULATIONS'!AQ1688</f>
        <v>52553893.5</v>
      </c>
      <c r="AF46" s="83">
        <f>' CALCULATIONS'!AR1688</f>
        <v>70997566.5</v>
      </c>
      <c r="AG46" s="83">
        <f>' CALCULATIONS'!AS1688</f>
        <v>87212295</v>
      </c>
      <c r="AH46" s="83">
        <f>' CALCULATIONS'!AT1688</f>
        <v>81719986.5</v>
      </c>
      <c r="AI46" s="83">
        <f>' CALCULATIONS'!AU1688</f>
        <v>60798111.75</v>
      </c>
      <c r="AJ46" s="83">
        <f>' CALCULATIONS'!AV1688</f>
        <v>67707195.75</v>
      </c>
      <c r="AK46" s="83">
        <f>' CALCULATIONS'!AW1688</f>
        <v>71679483</v>
      </c>
      <c r="AL46" s="83">
        <f>' CALCULATIONS'!AX1688</f>
        <v>77488209</v>
      </c>
      <c r="AM46" s="83">
        <f>' CALCULATIONS'!AY1688</f>
        <v>107587768.5</v>
      </c>
      <c r="AN46" s="83">
        <f>' CALCULATIONS'!AZ1688</f>
        <v>74296493.999999985</v>
      </c>
      <c r="AO46" s="83">
        <f>' CALCULATIONS'!BA1688</f>
        <v>62280981</v>
      </c>
      <c r="AP46" s="83">
        <f>' CALCULATIONS'!BB1688</f>
        <v>61238529</v>
      </c>
      <c r="AQ46" s="83">
        <f>' CALCULATIONS'!BC1688</f>
        <v>53104621.5</v>
      </c>
      <c r="AR46" s="83">
        <f>' CALCULATIONS'!BD1688</f>
        <v>71766054</v>
      </c>
      <c r="AS46" s="83">
        <f>' CALCULATIONS'!BE1688</f>
        <v>88213677.75</v>
      </c>
      <c r="AT46" s="83">
        <f>' CALCULATIONS'!BF1688</f>
        <v>82666595.25</v>
      </c>
      <c r="AU46" s="83">
        <f>' CALCULATIONS'!BG1688</f>
        <v>61479195.749999993</v>
      </c>
      <c r="AV46" s="83">
        <f>' CALCULATIONS'!BH1688</f>
        <v>68442615</v>
      </c>
      <c r="AW46" s="83">
        <f>' CALCULATIONS'!BI1688</f>
        <v>72494118</v>
      </c>
      <c r="AX46" s="83">
        <f>' CALCULATIONS'!BJ1688</f>
        <v>78349990.5</v>
      </c>
      <c r="AY46" s="83">
        <f>' CALCULATIONS'!BK1688</f>
        <v>108911207.25</v>
      </c>
      <c r="AZ46" s="83">
        <f>' CALCULATIONS'!BL1688</f>
        <v>76979043</v>
      </c>
      <c r="BA46" s="83">
        <f>' CALCULATIONS'!BM1688</f>
        <v>64509655.5</v>
      </c>
      <c r="BB46" s="83">
        <f>' CALCULATIONS'!BN1688</f>
        <v>63472340.25</v>
      </c>
      <c r="BC46" s="83">
        <f>' CALCULATIONS'!BO1688</f>
        <v>55061401.5</v>
      </c>
      <c r="BD46" s="83">
        <f>' CALCULATIONS'!BP1688</f>
        <v>74359782</v>
      </c>
      <c r="BE46" s="83">
        <f>' CALCULATIONS'!BQ1688</f>
        <v>91359956.25</v>
      </c>
      <c r="BF46" s="83">
        <f>' CALCULATIONS'!BR1688</f>
        <v>85648036.5</v>
      </c>
      <c r="BG46" s="83">
        <f>' CALCULATIONS'!BS1688</f>
        <v>63714100.500000015</v>
      </c>
      <c r="BH46" s="83">
        <f>' CALCULATIONS'!BT1688</f>
        <v>70938096.75</v>
      </c>
      <c r="BI46" s="83">
        <f>' CALCULATIONS'!BU1688</f>
        <v>75097246.5</v>
      </c>
      <c r="BJ46" s="83">
        <f>' CALCULATIONS'!BV1688</f>
        <v>81177273</v>
      </c>
      <c r="BK46" s="631">
        <f t="shared" si="2"/>
        <v>3962490768</v>
      </c>
    </row>
    <row r="47" spans="1:63" ht="15.75" x14ac:dyDescent="0.25">
      <c r="A47" s="165" t="s">
        <v>891</v>
      </c>
      <c r="C47" s="83">
        <f>C49+C50+C51+C52+C53</f>
        <v>1756168452.0866547</v>
      </c>
      <c r="D47" s="83">
        <f t="shared" ref="D47:BJ47" si="11">D49+D50+D51+D52+D53</f>
        <v>1153209545.8783991</v>
      </c>
      <c r="E47" s="83">
        <f t="shared" si="11"/>
        <v>1527358704.6948705</v>
      </c>
      <c r="F47" s="83">
        <f t="shared" si="11"/>
        <v>883724525.89300632</v>
      </c>
      <c r="G47" s="83">
        <f t="shared" si="11"/>
        <v>1280147959.8343577</v>
      </c>
      <c r="H47" s="83">
        <f t="shared" si="11"/>
        <v>1105802084.9887543</v>
      </c>
      <c r="I47" s="83">
        <f t="shared" si="11"/>
        <v>2239117478.6201477</v>
      </c>
      <c r="J47" s="83">
        <f t="shared" si="11"/>
        <v>1330036374.8716083</v>
      </c>
      <c r="K47" s="83">
        <f t="shared" si="11"/>
        <v>1645483913.7559199</v>
      </c>
      <c r="L47" s="83">
        <f t="shared" si="11"/>
        <v>1050001555.2781485</v>
      </c>
      <c r="M47" s="83">
        <f t="shared" si="11"/>
        <v>1816147319.8247211</v>
      </c>
      <c r="N47" s="83">
        <f t="shared" si="11"/>
        <v>1234450212.0948417</v>
      </c>
      <c r="O47" s="83">
        <f t="shared" si="11"/>
        <v>2858895497.7239366</v>
      </c>
      <c r="P47" s="83">
        <f t="shared" si="11"/>
        <v>1302375236.7255547</v>
      </c>
      <c r="Q47" s="83">
        <f t="shared" si="11"/>
        <v>1710268291.0108218</v>
      </c>
      <c r="R47" s="83">
        <f t="shared" si="11"/>
        <v>1011450002.2786916</v>
      </c>
      <c r="S47" s="83">
        <f t="shared" si="11"/>
        <v>1420173157.9488597</v>
      </c>
      <c r="T47" s="83">
        <f t="shared" si="11"/>
        <v>1253498617.6042147</v>
      </c>
      <c r="U47" s="83">
        <f t="shared" si="11"/>
        <v>2499358976.3978071</v>
      </c>
      <c r="V47" s="83">
        <f t="shared" si="11"/>
        <v>1497128962.4893086</v>
      </c>
      <c r="W47" s="83">
        <f t="shared" si="11"/>
        <v>1830013097.5440471</v>
      </c>
      <c r="X47" s="83">
        <f t="shared" si="11"/>
        <v>1195777627.5897658</v>
      </c>
      <c r="Y47" s="83">
        <f t="shared" si="11"/>
        <v>2026456585.1766906</v>
      </c>
      <c r="Z47" s="83">
        <f t="shared" si="11"/>
        <v>1412216214.3963513</v>
      </c>
      <c r="AA47" s="83">
        <f t="shared" si="11"/>
        <v>3161067921.6174731</v>
      </c>
      <c r="AB47" s="83">
        <f t="shared" si="11"/>
        <v>1448609721.7469583</v>
      </c>
      <c r="AC47" s="83">
        <f t="shared" si="11"/>
        <v>1987879649.9364333</v>
      </c>
      <c r="AD47" s="83">
        <f t="shared" si="11"/>
        <v>1130271307.533591</v>
      </c>
      <c r="AE47" s="83">
        <f t="shared" si="11"/>
        <v>1660255972.676708</v>
      </c>
      <c r="AF47" s="83">
        <f t="shared" si="11"/>
        <v>1398811133.6914544</v>
      </c>
      <c r="AG47" s="83">
        <f t="shared" si="11"/>
        <v>2818192071.326118</v>
      </c>
      <c r="AH47" s="83">
        <f t="shared" si="11"/>
        <v>1639266479.673049</v>
      </c>
      <c r="AI47" s="83">
        <f t="shared" si="11"/>
        <v>2132420564.3203866</v>
      </c>
      <c r="AJ47" s="83">
        <f t="shared" si="11"/>
        <v>1327296180.78967</v>
      </c>
      <c r="AK47" s="83">
        <f t="shared" si="11"/>
        <v>2307996371.5512738</v>
      </c>
      <c r="AL47" s="83">
        <f t="shared" si="11"/>
        <v>1545513653.3904729</v>
      </c>
      <c r="AM47" s="83">
        <f t="shared" si="11"/>
        <v>3532727238.5784035</v>
      </c>
      <c r="AN47" s="83">
        <f t="shared" si="11"/>
        <v>1450064426.6650083</v>
      </c>
      <c r="AO47" s="83">
        <f t="shared" si="11"/>
        <v>2068461434.0693383</v>
      </c>
      <c r="AP47" s="83">
        <f t="shared" si="11"/>
        <v>1148100176.5967517</v>
      </c>
      <c r="AQ47" s="83">
        <f t="shared" si="11"/>
        <v>1712723718.681258</v>
      </c>
      <c r="AR47" s="83">
        <f t="shared" si="11"/>
        <v>1414986137.8727703</v>
      </c>
      <c r="AS47" s="83">
        <f t="shared" si="11"/>
        <v>2938229766.6576223</v>
      </c>
      <c r="AT47" s="83">
        <f t="shared" si="11"/>
        <v>1675747453.4156361</v>
      </c>
      <c r="AU47" s="83">
        <f t="shared" si="11"/>
        <v>2193879356.0070529</v>
      </c>
      <c r="AV47" s="83">
        <f t="shared" si="11"/>
        <v>1329636362.4436719</v>
      </c>
      <c r="AW47" s="83">
        <f t="shared" si="11"/>
        <v>2388440950.800189</v>
      </c>
      <c r="AX47" s="83">
        <f t="shared" si="11"/>
        <v>1569855068.9925759</v>
      </c>
      <c r="AY47" s="83">
        <f t="shared" si="11"/>
        <v>3670505274.4390149</v>
      </c>
      <c r="AZ47" s="83">
        <f t="shared" si="11"/>
        <v>1538843208.7813857</v>
      </c>
      <c r="BA47" s="83">
        <f t="shared" si="11"/>
        <v>2166356003.0011806</v>
      </c>
      <c r="BB47" s="83">
        <f t="shared" si="11"/>
        <v>1214693196.9825573</v>
      </c>
      <c r="BC47" s="83">
        <f t="shared" si="11"/>
        <v>1799407158.1884775</v>
      </c>
      <c r="BD47" s="83">
        <f t="shared" si="11"/>
        <v>1495221822.783597</v>
      </c>
      <c r="BE47" s="83">
        <f t="shared" si="11"/>
        <v>3051909310.7315054</v>
      </c>
      <c r="BF47" s="83">
        <f t="shared" si="11"/>
        <v>1769002737.0355432</v>
      </c>
      <c r="BG47" s="83">
        <f t="shared" si="11"/>
        <v>2308380555.2868595</v>
      </c>
      <c r="BH47" s="83">
        <f t="shared" si="11"/>
        <v>1432607157.3267004</v>
      </c>
      <c r="BI47" s="83">
        <f t="shared" si="11"/>
        <v>2506223511.3887715</v>
      </c>
      <c r="BJ47" s="83">
        <f t="shared" si="11"/>
        <v>1657213585.3417108</v>
      </c>
      <c r="BK47" s="631">
        <f t="shared" si="2"/>
        <v>107630057035.02863</v>
      </c>
    </row>
    <row r="48" spans="1:63" ht="15.75" x14ac:dyDescent="0.25">
      <c r="A48" s="166" t="s">
        <v>892</v>
      </c>
      <c r="C48" s="83">
        <f>' CALCULATIONS'!O1699</f>
        <v>0</v>
      </c>
      <c r="D48" s="83">
        <f>' CALCULATIONS'!P1699</f>
        <v>0</v>
      </c>
      <c r="E48" s="83">
        <f>' CALCULATIONS'!Q1699</f>
        <v>0</v>
      </c>
      <c r="F48" s="83">
        <f>' CALCULATIONS'!R1699</f>
        <v>0</v>
      </c>
      <c r="G48" s="83">
        <f>' CALCULATIONS'!S1699</f>
        <v>0</v>
      </c>
      <c r="H48" s="83">
        <f>' CALCULATIONS'!T1699</f>
        <v>0</v>
      </c>
      <c r="I48" s="83">
        <f>' CALCULATIONS'!U1699</f>
        <v>0</v>
      </c>
      <c r="J48" s="83">
        <f>' CALCULATIONS'!V1699</f>
        <v>0</v>
      </c>
      <c r="K48" s="83">
        <f>' CALCULATIONS'!W1699</f>
        <v>0</v>
      </c>
      <c r="L48" s="83">
        <f>' CALCULATIONS'!X1699</f>
        <v>0</v>
      </c>
      <c r="M48" s="83">
        <f>' CALCULATIONS'!Y1699</f>
        <v>0</v>
      </c>
      <c r="N48" s="83">
        <f>' CALCULATIONS'!Z1699</f>
        <v>0</v>
      </c>
      <c r="O48" s="83">
        <f>' CALCULATIONS'!AA1699</f>
        <v>0</v>
      </c>
      <c r="P48" s="83">
        <f>' CALCULATIONS'!AB1699</f>
        <v>652235845.23122895</v>
      </c>
      <c r="Q48" s="83">
        <f>' CALCULATIONS'!AC1699</f>
        <v>652235845.23122895</v>
      </c>
      <c r="R48" s="83">
        <f>' CALCULATIONS'!AD1699</f>
        <v>0</v>
      </c>
      <c r="S48" s="83">
        <f>' CALCULATIONS'!AE1699</f>
        <v>0</v>
      </c>
      <c r="T48" s="83">
        <f>' CALCULATIONS'!AF1699</f>
        <v>0</v>
      </c>
      <c r="U48" s="83">
        <f>' CALCULATIONS'!AG1699</f>
        <v>652235845.23122895</v>
      </c>
      <c r="V48" s="83">
        <f>' CALCULATIONS'!AH1699</f>
        <v>0</v>
      </c>
      <c r="W48" s="83">
        <f>' CALCULATIONS'!AI1699</f>
        <v>652235845.23122895</v>
      </c>
      <c r="X48" s="83">
        <f>' CALCULATIONS'!AJ1699</f>
        <v>0</v>
      </c>
      <c r="Y48" s="83">
        <f>' CALCULATIONS'!AK1699</f>
        <v>0</v>
      </c>
      <c r="Z48" s="83">
        <f>' CALCULATIONS'!AL1699</f>
        <v>0</v>
      </c>
      <c r="AA48" s="83">
        <f>' CALCULATIONS'!AM1699</f>
        <v>0</v>
      </c>
      <c r="AB48" s="83">
        <f>' CALCULATIONS'!AN1699</f>
        <v>1924564384.357363</v>
      </c>
      <c r="AC48" s="83">
        <f>' CALCULATIONS'!AO1699</f>
        <v>1924564384.357363</v>
      </c>
      <c r="AD48" s="83">
        <f>' CALCULATIONS'!AP1699</f>
        <v>0</v>
      </c>
      <c r="AE48" s="83">
        <f>' CALCULATIONS'!AQ1699</f>
        <v>0</v>
      </c>
      <c r="AF48" s="83">
        <f>' CALCULATIONS'!AR1699</f>
        <v>0</v>
      </c>
      <c r="AG48" s="83">
        <f>' CALCULATIONS'!AS1699</f>
        <v>1924564384.357363</v>
      </c>
      <c r="AH48" s="83">
        <f>' CALCULATIONS'!AT1699</f>
        <v>0</v>
      </c>
      <c r="AI48" s="83">
        <f>' CALCULATIONS'!AU1699</f>
        <v>1924564384.357363</v>
      </c>
      <c r="AJ48" s="83">
        <f>' CALCULATIONS'!AV1699</f>
        <v>0</v>
      </c>
      <c r="AK48" s="83">
        <f>' CALCULATIONS'!AW1699</f>
        <v>0</v>
      </c>
      <c r="AL48" s="83">
        <f>' CALCULATIONS'!AX1699</f>
        <v>0</v>
      </c>
      <c r="AM48" s="83">
        <f>' CALCULATIONS'!AY1699</f>
        <v>0</v>
      </c>
      <c r="AN48" s="83">
        <f>' CALCULATIONS'!AZ1699</f>
        <v>2609564589.2723799</v>
      </c>
      <c r="AO48" s="83">
        <f>' CALCULATIONS'!BA1699</f>
        <v>2609564589.2723799</v>
      </c>
      <c r="AP48" s="83">
        <f>' CALCULATIONS'!BB1699</f>
        <v>0</v>
      </c>
      <c r="AQ48" s="83">
        <f>' CALCULATIONS'!BC1699</f>
        <v>0</v>
      </c>
      <c r="AR48" s="83">
        <f>' CALCULATIONS'!BD1699</f>
        <v>0</v>
      </c>
      <c r="AS48" s="83">
        <f>' CALCULATIONS'!BE1699</f>
        <v>2609564589.2723799</v>
      </c>
      <c r="AT48" s="83">
        <f>' CALCULATIONS'!BF1699</f>
        <v>0</v>
      </c>
      <c r="AU48" s="83">
        <f>' CALCULATIONS'!BG1699</f>
        <v>2609564589.2723799</v>
      </c>
      <c r="AV48" s="83">
        <f>' CALCULATIONS'!BH1699</f>
        <v>0</v>
      </c>
      <c r="AW48" s="83">
        <f>' CALCULATIONS'!BI1699</f>
        <v>0</v>
      </c>
      <c r="AX48" s="83">
        <f>' CALCULATIONS'!BJ1699</f>
        <v>0</v>
      </c>
      <c r="AY48" s="83">
        <f>' CALCULATIONS'!BK1699</f>
        <v>0</v>
      </c>
      <c r="AZ48" s="83">
        <f>' CALCULATIONS'!BL1699</f>
        <v>2967874130.7541046</v>
      </c>
      <c r="BA48" s="83">
        <f>' CALCULATIONS'!BM1699</f>
        <v>2967874130.7541046</v>
      </c>
      <c r="BB48" s="83">
        <f>' CALCULATIONS'!BN1699</f>
        <v>0</v>
      </c>
      <c r="BC48" s="83">
        <f>' CALCULATIONS'!BO1699</f>
        <v>0</v>
      </c>
      <c r="BD48" s="83">
        <f>' CALCULATIONS'!BP1699</f>
        <v>0</v>
      </c>
      <c r="BE48" s="83">
        <f>' CALCULATIONS'!BQ1699</f>
        <v>2967874130.7541046</v>
      </c>
      <c r="BF48" s="83">
        <f>' CALCULATIONS'!BR1699</f>
        <v>0</v>
      </c>
      <c r="BG48" s="83">
        <f>' CALCULATIONS'!BS1699</f>
        <v>2967874130.7541046</v>
      </c>
      <c r="BH48" s="83">
        <f>' CALCULATIONS'!BT1699</f>
        <v>0</v>
      </c>
      <c r="BI48" s="83">
        <f>' CALCULATIONS'!BU1699</f>
        <v>0</v>
      </c>
      <c r="BJ48" s="83">
        <f>' CALCULATIONS'!BV1699</f>
        <v>0</v>
      </c>
      <c r="BK48" s="631">
        <f t="shared" si="2"/>
        <v>32616955798.460308</v>
      </c>
    </row>
    <row r="49" spans="1:63" ht="15.75" x14ac:dyDescent="0.25">
      <c r="A49" s="166" t="s">
        <v>893</v>
      </c>
      <c r="C49" s="83">
        <f>' CALCULATIONS'!O1726</f>
        <v>105000000</v>
      </c>
      <c r="D49" s="83">
        <f>' CALCULATIONS'!P1726</f>
        <v>17318502.943889815</v>
      </c>
      <c r="E49" s="83">
        <f>' CALCULATIONS'!Q1726</f>
        <v>0</v>
      </c>
      <c r="F49" s="83">
        <f>' CALCULATIONS'!R1726</f>
        <v>2274302.9392926726</v>
      </c>
      <c r="G49" s="83">
        <f>' CALCULATIONS'!S1726</f>
        <v>100236.54109467538</v>
      </c>
      <c r="H49" s="83">
        <f>' CALCULATIONS'!T1726</f>
        <v>18209531.420560755</v>
      </c>
      <c r="I49" s="83">
        <f>' CALCULATIONS'!U1726</f>
        <v>12415988.550262507</v>
      </c>
      <c r="J49" s="83">
        <f>' CALCULATIONS'!V1726</f>
        <v>7938390.9790082099</v>
      </c>
      <c r="K49" s="83">
        <f>' CALCULATIONS'!W1726</f>
        <v>0</v>
      </c>
      <c r="L49" s="83">
        <f>' CALCULATIONS'!X1726</f>
        <v>10534397.902678823</v>
      </c>
      <c r="M49" s="83">
        <f>' CALCULATIONS'!Y1726</f>
        <v>7292789.7874506712</v>
      </c>
      <c r="N49" s="83">
        <f>' CALCULATIONS'!Z1726</f>
        <v>8828765.2580313217</v>
      </c>
      <c r="O49" s="83">
        <f>' CALCULATIONS'!AA1726</f>
        <v>13479937.451802121</v>
      </c>
      <c r="P49" s="83">
        <f>' CALCULATIONS'!AB1726</f>
        <v>11193315.977675</v>
      </c>
      <c r="Q49" s="83">
        <f>' CALCULATIONS'!AC1726</f>
        <v>362006.54706091445</v>
      </c>
      <c r="R49" s="83">
        <f>' CALCULATIONS'!AD1726</f>
        <v>7606384.770206851</v>
      </c>
      <c r="S49" s="83">
        <f>' CALCULATIONS'!AE1726</f>
        <v>1301768.3339152639</v>
      </c>
      <c r="T49" s="83">
        <f>' CALCULATIONS'!AF1726</f>
        <v>16915693.977036327</v>
      </c>
      <c r="U49" s="83">
        <f>' CALCULATIONS'!AG1726</f>
        <v>17647598.283759944</v>
      </c>
      <c r="V49" s="83">
        <f>' CALCULATIONS'!AH1726</f>
        <v>11239389.020658363</v>
      </c>
      <c r="W49" s="83">
        <f>' CALCULATIONS'!AI1726</f>
        <v>662791.62641252344</v>
      </c>
      <c r="X49" s="83">
        <f>' CALCULATIONS'!AJ1726</f>
        <v>12349312.032798313</v>
      </c>
      <c r="Y49" s="83">
        <f>' CALCULATIONS'!AK1726</f>
        <v>9097262.8729317635</v>
      </c>
      <c r="Z49" s="83">
        <f>' CALCULATIONS'!AL1726</f>
        <v>22110513.976424407</v>
      </c>
      <c r="AA49" s="83">
        <f>' CALCULATIONS'!AM1726</f>
        <v>33401505.581954353</v>
      </c>
      <c r="AB49" s="83">
        <f>' CALCULATIONS'!AN1726</f>
        <v>7524898.9202070981</v>
      </c>
      <c r="AC49" s="83">
        <f>' CALCULATIONS'!AO1726</f>
        <v>1013839.0982084088</v>
      </c>
      <c r="AD49" s="83">
        <f>' CALCULATIONS'!AP1726</f>
        <v>6178304.5075758444</v>
      </c>
      <c r="AE49" s="83">
        <f>' CALCULATIONS'!AQ1726</f>
        <v>1833287.6542966736</v>
      </c>
      <c r="AF49" s="83">
        <f>' CALCULATIONS'!AR1726</f>
        <v>22334628.28684593</v>
      </c>
      <c r="AG49" s="83">
        <f>' CALCULATIONS'!AS1726</f>
        <v>13103840.859318208</v>
      </c>
      <c r="AH49" s="83">
        <f>' CALCULATIONS'!AT1726</f>
        <v>6161748.8871743754</v>
      </c>
      <c r="AI49" s="83">
        <f>' CALCULATIONS'!AU1726</f>
        <v>1195011.2585379418</v>
      </c>
      <c r="AJ49" s="83">
        <f>' CALCULATIONS'!AV1726</f>
        <v>13387875.072870266</v>
      </c>
      <c r="AK49" s="83">
        <f>' CALCULATIONS'!AW1726</f>
        <v>8676296.1277419068</v>
      </c>
      <c r="AL49" s="83">
        <f>' CALCULATIONS'!AX1726</f>
        <v>11418481.792827887</v>
      </c>
      <c r="AM49" s="83">
        <f>' CALCULATIONS'!AY1726</f>
        <v>24289260.473447707</v>
      </c>
      <c r="AN49" s="83">
        <f>' CALCULATIONS'!AZ1726</f>
        <v>4867247.696915919</v>
      </c>
      <c r="AO49" s="83">
        <f>' CALCULATIONS'!BA1726</f>
        <v>1517303.9887925009</v>
      </c>
      <c r="AP49" s="83">
        <f>' CALCULATIONS'!BB1726</f>
        <v>7411587.0802869406</v>
      </c>
      <c r="AQ49" s="83">
        <f>' CALCULATIONS'!BC1726</f>
        <v>1921520.2848278196</v>
      </c>
      <c r="AR49" s="83">
        <f>' CALCULATIONS'!BD1726</f>
        <v>16449838.37923817</v>
      </c>
      <c r="AS49" s="83">
        <f>' CALCULATIONS'!BE1726</f>
        <v>14853649.728228498</v>
      </c>
      <c r="AT49" s="83">
        <f>' CALCULATIONS'!BF1726</f>
        <v>7342600.2061676513</v>
      </c>
      <c r="AU49" s="83">
        <f>' CALCULATIONS'!BG1726</f>
        <v>987157.00289467419</v>
      </c>
      <c r="AV49" s="83">
        <f>' CALCULATIONS'!BH1726</f>
        <v>11651041.921858687</v>
      </c>
      <c r="AW49" s="83">
        <f>' CALCULATIONS'!BI1726</f>
        <v>8120133.1717995955</v>
      </c>
      <c r="AX49" s="83">
        <f>' CALCULATIONS'!BJ1726</f>
        <v>15459630.520267792</v>
      </c>
      <c r="AY49" s="83">
        <f>' CALCULATIONS'!BK1726</f>
        <v>23238820.999802411</v>
      </c>
      <c r="AZ49" s="83">
        <f>' CALCULATIONS'!BL1726</f>
        <v>6057058.525655698</v>
      </c>
      <c r="BA49" s="83">
        <f>' CALCULATIONS'!BM1726</f>
        <v>1218374.2960811788</v>
      </c>
      <c r="BB49" s="83">
        <f>' CALCULATIONS'!BN1726</f>
        <v>7050016.5297391638</v>
      </c>
      <c r="BC49" s="83">
        <f>' CALCULATIONS'!BO1726</f>
        <v>2042440.3036977025</v>
      </c>
      <c r="BD49" s="83">
        <f>' CALCULATIONS'!BP1726</f>
        <v>21381464.777516566</v>
      </c>
      <c r="BE49" s="83">
        <f>' CALCULATIONS'!BQ1726</f>
        <v>16715679.601192771</v>
      </c>
      <c r="BF49" s="83">
        <f>' CALCULATIONS'!BR1726</f>
        <v>6416129.0014450364</v>
      </c>
      <c r="BG49" s="83">
        <f>' CALCULATIONS'!BS1726</f>
        <v>1043533.1643025363</v>
      </c>
      <c r="BH49" s="83">
        <f>' CALCULATIONS'!BT1726</f>
        <v>14939124.433148408</v>
      </c>
      <c r="BI49" s="83">
        <f>' CALCULATIONS'!BU1726</f>
        <v>8293618.8529825797</v>
      </c>
      <c r="BJ49" s="83">
        <f>' CALCULATIONS'!BV1726</f>
        <v>11583587.445985179</v>
      </c>
      <c r="BK49" s="631">
        <f t="shared" si="2"/>
        <v>674959417.6267854</v>
      </c>
    </row>
    <row r="50" spans="1:63" ht="15.75" x14ac:dyDescent="0.25">
      <c r="A50" s="166" t="s">
        <v>894</v>
      </c>
      <c r="C50" s="83">
        <f>' CALCULATIONS'!O1717</f>
        <v>200000000</v>
      </c>
      <c r="D50" s="83">
        <f>' CALCULATIONS'!P1717</f>
        <v>0</v>
      </c>
      <c r="E50" s="83">
        <f>' CALCULATIONS'!Q1717</f>
        <v>650414959.10450566</v>
      </c>
      <c r="F50" s="83">
        <f>' CALCULATIONS'!R1717</f>
        <v>0</v>
      </c>
      <c r="G50" s="83">
        <f>' CALCULATIONS'!S1717</f>
        <v>543985243.3678937</v>
      </c>
      <c r="H50" s="83">
        <f>' CALCULATIONS'!T1717</f>
        <v>0</v>
      </c>
      <c r="I50" s="83">
        <f>' CALCULATIONS'!U1717</f>
        <v>793847945.77787864</v>
      </c>
      <c r="J50" s="83">
        <f>' CALCULATIONS'!V1717</f>
        <v>0</v>
      </c>
      <c r="K50" s="83">
        <f>' CALCULATIONS'!W1717</f>
        <v>737334216.66937959</v>
      </c>
      <c r="L50" s="83">
        <f>' CALCULATIONS'!X1717</f>
        <v>0</v>
      </c>
      <c r="M50" s="83">
        <f>' CALCULATIONS'!Y1717</f>
        <v>695634064.1868366</v>
      </c>
      <c r="N50" s="83">
        <f>' CALCULATIONS'!Z1717</f>
        <v>0</v>
      </c>
      <c r="O50" s="83">
        <f>' CALCULATIONS'!AA1717</f>
        <v>987522472.1499238</v>
      </c>
      <c r="P50" s="83">
        <f>' CALCULATIONS'!AB1717</f>
        <v>0</v>
      </c>
      <c r="Q50" s="83">
        <f>' CALCULATIONS'!AC1717</f>
        <v>721684757.39229822</v>
      </c>
      <c r="R50" s="83">
        <f>' CALCULATIONS'!AD1717</f>
        <v>0</v>
      </c>
      <c r="S50" s="83">
        <f>' CALCULATIONS'!AE1717</f>
        <v>578210095.31836689</v>
      </c>
      <c r="T50" s="83">
        <f>' CALCULATIONS'!AF1717</f>
        <v>0</v>
      </c>
      <c r="U50" s="83">
        <f>' CALCULATIONS'!AG1717</f>
        <v>879587703.34929478</v>
      </c>
      <c r="V50" s="83">
        <f>' CALCULATIONS'!AH1717</f>
        <v>0</v>
      </c>
      <c r="W50" s="83">
        <f>' CALCULATIONS'!AI1717</f>
        <v>804761191.21438479</v>
      </c>
      <c r="X50" s="83">
        <f>' CALCULATIONS'!AJ1717</f>
        <v>0</v>
      </c>
      <c r="Y50" s="83">
        <f>' CALCULATIONS'!AK1717</f>
        <v>762159369.11711097</v>
      </c>
      <c r="Z50" s="83">
        <f>' CALCULATIONS'!AL1717</f>
        <v>0</v>
      </c>
      <c r="AA50" s="83">
        <f>' CALCULATIONS'!AM1717</f>
        <v>1058031174.1840874</v>
      </c>
      <c r="AB50" s="83">
        <f>' CALCULATIONS'!AN1717</f>
        <v>0</v>
      </c>
      <c r="AC50" s="83">
        <f>' CALCULATIONS'!AO1717</f>
        <v>863556133.89165843</v>
      </c>
      <c r="AD50" s="83">
        <f>' CALCULATIONS'!AP1717</f>
        <v>0</v>
      </c>
      <c r="AE50" s="83">
        <f>' CALCULATIONS'!AQ1717</f>
        <v>696439772.45627594</v>
      </c>
      <c r="AF50" s="83">
        <f>' CALCULATIONS'!AR1717</f>
        <v>0</v>
      </c>
      <c r="AG50" s="83">
        <f>' CALCULATIONS'!AS1717</f>
        <v>1030630279.7748276</v>
      </c>
      <c r="AH50" s="83">
        <f>' CALCULATIONS'!AT1717</f>
        <v>0</v>
      </c>
      <c r="AI50" s="83">
        <f>' CALCULATIONS'!AU1717</f>
        <v>959900207.34880388</v>
      </c>
      <c r="AJ50" s="83">
        <f>' CALCULATIONS'!AV1717</f>
        <v>0</v>
      </c>
      <c r="AK50" s="83">
        <f>' CALCULATIONS'!AW1717</f>
        <v>899998199.98114073</v>
      </c>
      <c r="AL50" s="83">
        <f>' CALCULATIONS'!AX1717</f>
        <v>0</v>
      </c>
      <c r="AM50" s="83">
        <f>' CALCULATIONS'!AY1717</f>
        <v>1262964254.2126286</v>
      </c>
      <c r="AN50" s="83">
        <f>' CALCULATIONS'!AZ1717</f>
        <v>0</v>
      </c>
      <c r="AO50" s="83">
        <f>' CALCULATIONS'!BA1717</f>
        <v>921462172.22907829</v>
      </c>
      <c r="AP50" s="83">
        <f>' CALCULATIONS'!BB1717</f>
        <v>0</v>
      </c>
      <c r="AQ50" s="83">
        <f>' CALCULATIONS'!BC1717</f>
        <v>738860682.10262418</v>
      </c>
      <c r="AR50" s="83">
        <f>' CALCULATIONS'!BD1717</f>
        <v>0</v>
      </c>
      <c r="AS50" s="83">
        <f>' CALCULATIONS'!BE1717</f>
        <v>1103525257.0307231</v>
      </c>
      <c r="AT50" s="83">
        <f>' CALCULATIONS'!BF1717</f>
        <v>0</v>
      </c>
      <c r="AU50" s="83">
        <f>' CALCULATIONS'!BG1717</f>
        <v>1017824524.6403887</v>
      </c>
      <c r="AV50" s="83">
        <f>' CALCULATIONS'!BH1717</f>
        <v>0</v>
      </c>
      <c r="AW50" s="83">
        <f>' CALCULATIONS'!BI1717</f>
        <v>961898967.27961206</v>
      </c>
      <c r="AX50" s="83">
        <f>' CALCULATIONS'!BJ1717</f>
        <v>0</v>
      </c>
      <c r="AY50" s="83">
        <f>' CALCULATIONS'!BK1717</f>
        <v>1337193438.25789</v>
      </c>
      <c r="AZ50" s="83">
        <f>' CALCULATIONS'!BL1717</f>
        <v>0</v>
      </c>
      <c r="BA50" s="83">
        <f>' CALCULATIONS'!BM1717</f>
        <v>947497138.98384202</v>
      </c>
      <c r="BB50" s="83">
        <f>' CALCULATIONS'!BN1717</f>
        <v>0</v>
      </c>
      <c r="BC50" s="83">
        <f>' CALCULATIONS'!BO1717</f>
        <v>764887175.148067</v>
      </c>
      <c r="BD50" s="83">
        <f>' CALCULATIONS'!BP1717</f>
        <v>0</v>
      </c>
      <c r="BE50" s="83">
        <f>' CALCULATIONS'!BQ1717</f>
        <v>1125564944.3609555</v>
      </c>
      <c r="BF50" s="83">
        <f>' CALCULATIONS'!BR1717</f>
        <v>0</v>
      </c>
      <c r="BG50" s="83">
        <f>' CALCULATIONS'!BS1717</f>
        <v>1047432632.9675512</v>
      </c>
      <c r="BH50" s="83">
        <f>' CALCULATIONS'!BT1717</f>
        <v>0</v>
      </c>
      <c r="BI50" s="83">
        <f>' CALCULATIONS'!BU1717</f>
        <v>982269164.40985632</v>
      </c>
      <c r="BJ50" s="83">
        <f>' CALCULATIONS'!BV1717</f>
        <v>0</v>
      </c>
      <c r="BK50" s="631">
        <f t="shared" si="2"/>
        <v>26075078136.907883</v>
      </c>
    </row>
    <row r="51" spans="1:63" ht="15.75" x14ac:dyDescent="0.25">
      <c r="A51" s="166" t="s">
        <v>895</v>
      </c>
      <c r="C51" s="83">
        <f>' CALCULATIONS'!O1720</f>
        <v>57057522.927481011</v>
      </c>
      <c r="D51" s="83">
        <f>' CALCULATIONS'!P1720</f>
        <v>0</v>
      </c>
      <c r="E51" s="83">
        <f>' CALCULATIONS'!Q1720</f>
        <v>53398767.6317247</v>
      </c>
      <c r="F51" s="83">
        <f>' CALCULATIONS'!R1720</f>
        <v>0</v>
      </c>
      <c r="G51" s="83">
        <f>' CALCULATIONS'!S1720</f>
        <v>43492457.732422531</v>
      </c>
      <c r="H51" s="83">
        <f>' CALCULATIONS'!T1720</f>
        <v>0</v>
      </c>
      <c r="I51" s="83">
        <f>' CALCULATIONS'!U1720</f>
        <v>66711479.412081063</v>
      </c>
      <c r="J51" s="83">
        <f>' CALCULATIONS'!V1720</f>
        <v>0</v>
      </c>
      <c r="K51" s="83">
        <f>' CALCULATIONS'!W1720</f>
        <v>58947839.82571055</v>
      </c>
      <c r="L51" s="83">
        <f>' CALCULATIONS'!X1720</f>
        <v>0</v>
      </c>
      <c r="M51" s="83">
        <f>' CALCULATIONS'!Y1720</f>
        <v>57079134.688393779</v>
      </c>
      <c r="N51" s="83">
        <f>' CALCULATIONS'!Z1720</f>
        <v>0</v>
      </c>
      <c r="O51" s="83">
        <f>' CALCULATIONS'!AA1720</f>
        <v>80489309.64872022</v>
      </c>
      <c r="P51" s="83">
        <f>' CALCULATIONS'!AB1720</f>
        <v>0</v>
      </c>
      <c r="Q51" s="83">
        <f>' CALCULATIONS'!AC1720</f>
        <v>61257376.875672072</v>
      </c>
      <c r="R51" s="83">
        <f>' CALCULATIONS'!AD1720</f>
        <v>0</v>
      </c>
      <c r="S51" s="83">
        <f>' CALCULATIONS'!AE1720</f>
        <v>49349221.312739983</v>
      </c>
      <c r="T51" s="83">
        <f>' CALCULATIONS'!AF1720</f>
        <v>0</v>
      </c>
      <c r="U51" s="83">
        <f>' CALCULATIONS'!AG1720</f>
        <v>77001681.880708769</v>
      </c>
      <c r="V51" s="83">
        <f>' CALCULATIONS'!AH1720</f>
        <v>0</v>
      </c>
      <c r="W51" s="83">
        <f>' CALCULATIONS'!AI1720</f>
        <v>67949362.611049727</v>
      </c>
      <c r="X51" s="83">
        <f>' CALCULATIONS'!AJ1720</f>
        <v>0</v>
      </c>
      <c r="Y51" s="83">
        <f>' CALCULATIONS'!AK1720</f>
        <v>65643240.297447741</v>
      </c>
      <c r="Z51" s="83">
        <f>' CALCULATIONS'!AL1720</f>
        <v>0</v>
      </c>
      <c r="AA51" s="83">
        <f>' CALCULATIONS'!AM1720</f>
        <v>93586979.058263063</v>
      </c>
      <c r="AB51" s="83">
        <f>' CALCULATIONS'!AN1720</f>
        <v>0</v>
      </c>
      <c r="AC51" s="83">
        <f>' CALCULATIONS'!AO1720</f>
        <v>67570059.847171426</v>
      </c>
      <c r="AD51" s="83">
        <f>' CALCULATIONS'!AP1720</f>
        <v>0</v>
      </c>
      <c r="AE51" s="83">
        <f>' CALCULATIONS'!AQ1720</f>
        <v>55089757.364571758</v>
      </c>
      <c r="AF51" s="83">
        <f>' CALCULATIONS'!AR1720</f>
        <v>0</v>
      </c>
      <c r="AG51" s="83">
        <f>' CALCULATIONS'!AS1720</f>
        <v>84129147.708926409</v>
      </c>
      <c r="AH51" s="83">
        <f>' CALCULATIONS'!AT1720</f>
        <v>0</v>
      </c>
      <c r="AI51" s="83">
        <f>' CALCULATIONS'!AU1720</f>
        <v>74578732.031043142</v>
      </c>
      <c r="AJ51" s="83">
        <f>' CALCULATIONS'!AV1720</f>
        <v>0</v>
      </c>
      <c r="AK51" s="83">
        <f>' CALCULATIONS'!AW1720</f>
        <v>72175574.015595719</v>
      </c>
      <c r="AL51" s="83">
        <f>' CALCULATIONS'!AX1720</f>
        <v>0</v>
      </c>
      <c r="AM51" s="83">
        <f>' CALCULATIONS'!AY1720</f>
        <v>101506189.24014446</v>
      </c>
      <c r="AN51" s="83">
        <f>' CALCULATIONS'!AZ1720</f>
        <v>0</v>
      </c>
      <c r="AO51" s="83">
        <f>' CALCULATIONS'!BA1720</f>
        <v>62725702.197419979</v>
      </c>
      <c r="AP51" s="83">
        <f>' CALCULATIONS'!BB1720</f>
        <v>0</v>
      </c>
      <c r="AQ51" s="83">
        <f>' CALCULATIONS'!BC1720</f>
        <v>50141092.929443829</v>
      </c>
      <c r="AR51" s="83">
        <f>' CALCULATIONS'!BD1720</f>
        <v>0</v>
      </c>
      <c r="AS51" s="83">
        <f>' CALCULATIONS'!BE1720</f>
        <v>79818113.129982114</v>
      </c>
      <c r="AT51" s="83">
        <f>' CALCULATIONS'!BF1720</f>
        <v>0</v>
      </c>
      <c r="AU51" s="83">
        <f>' CALCULATIONS'!BG1720</f>
        <v>69760045.730663568</v>
      </c>
      <c r="AV51" s="83">
        <f>' CALCULATIONS'!BH1720</f>
        <v>0</v>
      </c>
      <c r="AW51" s="83">
        <f>' CALCULATIONS'!BI1720</f>
        <v>67427877.523009568</v>
      </c>
      <c r="AX51" s="83">
        <f>' CALCULATIONS'!BJ1720</f>
        <v>0</v>
      </c>
      <c r="AY51" s="83">
        <f>' CALCULATIONS'!BK1720</f>
        <v>97304785.882196605</v>
      </c>
      <c r="AZ51" s="83">
        <f>' CALCULATIONS'!BL1720</f>
        <v>0</v>
      </c>
      <c r="BA51" s="83">
        <f>' CALCULATIONS'!BM1720</f>
        <v>70320018.58487922</v>
      </c>
      <c r="BB51" s="83">
        <f>' CALCULATIONS'!BN1720</f>
        <v>0</v>
      </c>
      <c r="BC51" s="83">
        <f>' CALCULATIONS'!BO1720</f>
        <v>56186478.603300527</v>
      </c>
      <c r="BD51" s="83">
        <f>' CALCULATIONS'!BP1720</f>
        <v>0</v>
      </c>
      <c r="BE51" s="83">
        <f>' CALCULATIONS'!BQ1720</f>
        <v>89280038.970164984</v>
      </c>
      <c r="BF51" s="83">
        <f>' CALCULATIONS'!BR1720</f>
        <v>0</v>
      </c>
      <c r="BG51" s="83">
        <f>' CALCULATIONS'!BS1720</f>
        <v>78238631.63951838</v>
      </c>
      <c r="BH51" s="83">
        <f>' CALCULATIONS'!BT1720</f>
        <v>0</v>
      </c>
      <c r="BI51" s="83">
        <f>' CALCULATIONS'!BU1720</f>
        <v>75565622.436288685</v>
      </c>
      <c r="BJ51" s="83">
        <f>' CALCULATIONS'!BV1720</f>
        <v>0</v>
      </c>
      <c r="BK51" s="631">
        <f t="shared" si="2"/>
        <v>2083782241.7367356</v>
      </c>
    </row>
    <row r="52" spans="1:63" ht="15.75" x14ac:dyDescent="0.25">
      <c r="A52" s="166" t="s">
        <v>1332</v>
      </c>
      <c r="C52" s="83">
        <f>' CALCULATIONS'!O1729</f>
        <v>39405144.36923077</v>
      </c>
      <c r="D52" s="83">
        <f>' CALCULATIONS'!P1729</f>
        <v>19337242.438153848</v>
      </c>
      <c r="E52" s="83">
        <f>' CALCULATIONS'!Q1729</f>
        <v>21272501.832000002</v>
      </c>
      <c r="F52" s="83">
        <f>' CALCULATIONS'!R1729</f>
        <v>17243831.520000003</v>
      </c>
      <c r="G52" s="83">
        <f>' CALCULATIONS'!S1729</f>
        <v>9637452.1513846163</v>
      </c>
      <c r="H52" s="83">
        <f>' CALCULATIONS'!T1729</f>
        <v>21242200.24615385</v>
      </c>
      <c r="I52" s="83">
        <f>' CALCULATIONS'!U1729</f>
        <v>32816760.276923079</v>
      </c>
      <c r="J52" s="83">
        <f>' CALCULATIONS'!V1729</f>
        <v>28276155.498461541</v>
      </c>
      <c r="K52" s="83">
        <f>' CALCULATIONS'!W1729</f>
        <v>14445176.876307696</v>
      </c>
      <c r="L52" s="83">
        <f>' CALCULATIONS'!X1729</f>
        <v>17251055.464615382</v>
      </c>
      <c r="M52" s="83">
        <f>' CALCULATIONS'!Y1729</f>
        <v>24190760.392615389</v>
      </c>
      <c r="N52" s="83">
        <f>' CALCULATIONS'!Z1729</f>
        <v>24394578.313846156</v>
      </c>
      <c r="O52" s="83">
        <f>' CALCULATIONS'!AA1729</f>
        <v>60301305.504000008</v>
      </c>
      <c r="P52" s="83">
        <f>' CALCULATIONS'!AB1729</f>
        <v>44522857.8276923</v>
      </c>
      <c r="Q52" s="83">
        <f>' CALCULATIONS'!AC1729</f>
        <v>29579471.003076926</v>
      </c>
      <c r="R52" s="83">
        <f>' CALCULATIONS'!AD1729</f>
        <v>35232064.091150768</v>
      </c>
      <c r="S52" s="83">
        <f>' CALCULATIONS'!AE1729</f>
        <v>25404092.297944613</v>
      </c>
      <c r="T52" s="83">
        <f>' CALCULATIONS'!AF1729</f>
        <v>45245707.025723077</v>
      </c>
      <c r="U52" s="83">
        <f>' CALCULATIONS'!AG1729</f>
        <v>42510324.937476926</v>
      </c>
      <c r="V52" s="83">
        <f>' CALCULATIONS'!AH1729</f>
        <v>43905399.646153837</v>
      </c>
      <c r="W52" s="83">
        <f>' CALCULATIONS'!AI1729</f>
        <v>23480897.478203081</v>
      </c>
      <c r="X52" s="83">
        <f>' CALCULATIONS'!AJ1729</f>
        <v>40710685.21399384</v>
      </c>
      <c r="Y52" s="83">
        <f>' CALCULATIONS'!AK1729</f>
        <v>39100339.721446157</v>
      </c>
      <c r="Z52" s="83">
        <f>' CALCULATIONS'!AL1729</f>
        <v>50139032.137919992</v>
      </c>
      <c r="AA52" s="83">
        <f>' CALCULATIONS'!AM1729</f>
        <v>70636696.539840013</v>
      </c>
      <c r="AB52" s="83">
        <f>' CALCULATIONS'!AN1729</f>
        <v>57574749.273156926</v>
      </c>
      <c r="AC52" s="83">
        <f>' CALCULATIONS'!AO1729</f>
        <v>32899407.845377848</v>
      </c>
      <c r="AD52" s="83">
        <f>' CALCULATIONS'!AP1729</f>
        <v>34874869.37419717</v>
      </c>
      <c r="AE52" s="83">
        <f>' CALCULATIONS'!AQ1729</f>
        <v>24246148.606105845</v>
      </c>
      <c r="AF52" s="83">
        <f>' CALCULATIONS'!AR1729</f>
        <v>50397148.710368499</v>
      </c>
      <c r="AG52" s="83">
        <f>' CALCULATIONS'!AS1729</f>
        <v>59700806.637252927</v>
      </c>
      <c r="AH52" s="83">
        <f>' CALCULATIONS'!AT1729</f>
        <v>43853887.559793234</v>
      </c>
      <c r="AI52" s="83">
        <f>' CALCULATIONS'!AU1729</f>
        <v>33474485.62021846</v>
      </c>
      <c r="AJ52" s="83">
        <f>' CALCULATIONS'!AV1729</f>
        <v>41289020.016000003</v>
      </c>
      <c r="AK52" s="83">
        <f>' CALCULATIONS'!AW1729</f>
        <v>36930842.336102404</v>
      </c>
      <c r="AL52" s="83">
        <f>' CALCULATIONS'!AX1729</f>
        <v>54573622.616244189</v>
      </c>
      <c r="AM52" s="83">
        <f>' CALCULATIONS'!AY1729</f>
        <v>59433514.721928</v>
      </c>
      <c r="AN52" s="83">
        <f>' CALCULATIONS'!AZ1729</f>
        <v>36937144.310971573</v>
      </c>
      <c r="AO52" s="83">
        <f>' CALCULATIONS'!BA1729</f>
        <v>44526853.472015992</v>
      </c>
      <c r="AP52" s="83">
        <f>' CALCULATIONS'!BB1729</f>
        <v>39806120.178797759</v>
      </c>
      <c r="AQ52" s="83">
        <f>' CALCULATIONS'!BC1729</f>
        <v>28931097.077874571</v>
      </c>
      <c r="AR52" s="83">
        <f>' CALCULATIONS'!BD1729</f>
        <v>51426382.285565838</v>
      </c>
      <c r="AS52" s="83">
        <f>' CALCULATIONS'!BE1729</f>
        <v>55032817.592076927</v>
      </c>
      <c r="AT52" s="83">
        <f>' CALCULATIONS'!BF1729</f>
        <v>44242341.555821538</v>
      </c>
      <c r="AU52" s="83">
        <f>' CALCULATIONS'!BG1729</f>
        <v>27480050.021194559</v>
      </c>
      <c r="AV52" s="83">
        <f>' CALCULATIONS'!BH1729</f>
        <v>24645897.153210461</v>
      </c>
      <c r="AW52" s="83">
        <f>' CALCULATIONS'!BI1729</f>
        <v>32996200.950088836</v>
      </c>
      <c r="AX52" s="83">
        <f>' CALCULATIONS'!BJ1729</f>
        <v>43018188.309567362</v>
      </c>
      <c r="AY52" s="83">
        <f>' CALCULATIONS'!BK1729</f>
        <v>60262499.5324701</v>
      </c>
      <c r="AZ52" s="83">
        <f>' CALCULATIONS'!BL1729</f>
        <v>39662324.115932912</v>
      </c>
      <c r="BA52" s="83">
        <f>' CALCULATIONS'!BM1729</f>
        <v>44147745.66752331</v>
      </c>
      <c r="BB52" s="83">
        <f>' CALCULATIONS'!BN1729</f>
        <v>36063778.179483473</v>
      </c>
      <c r="BC52" s="83">
        <f>' CALCULATIONS'!BO1729</f>
        <v>25927053.714816913</v>
      </c>
      <c r="BD52" s="83">
        <f>' CALCULATIONS'!BP1729</f>
        <v>43886283.613826238</v>
      </c>
      <c r="BE52" s="83">
        <f>' CALCULATIONS'!BQ1729</f>
        <v>48895083.784836702</v>
      </c>
      <c r="BF52" s="83">
        <f>' CALCULATIONS'!BR1729</f>
        <v>44328786.327088848</v>
      </c>
      <c r="BG52" s="83">
        <f>' CALCULATIONS'!BS1729</f>
        <v>35263184.800497808</v>
      </c>
      <c r="BH52" s="83">
        <f>' CALCULATIONS'!BT1729</f>
        <v>45390749.836008877</v>
      </c>
      <c r="BI52" s="83">
        <f>' CALCULATIONS'!BU1729</f>
        <v>44624913.792444594</v>
      </c>
      <c r="BJ52" s="83">
        <f>' CALCULATIONS'!BV1729</f>
        <v>46608658.360061646</v>
      </c>
      <c r="BK52" s="631">
        <f t="shared" si="2"/>
        <v>2293634390.7532368</v>
      </c>
    </row>
    <row r="53" spans="1:63" ht="15.75" x14ac:dyDescent="0.25">
      <c r="A53" s="166" t="s">
        <v>1333</v>
      </c>
      <c r="C53" s="83">
        <f>' CALCULATIONS'!O1723</f>
        <v>1354705784.789943</v>
      </c>
      <c r="D53" s="83">
        <f>' CALCULATIONS'!P1723</f>
        <v>1116553800.4963555</v>
      </c>
      <c r="E53" s="83">
        <f>' CALCULATIONS'!Q1723</f>
        <v>802272476.12664008</v>
      </c>
      <c r="F53" s="83">
        <f>' CALCULATIONS'!R1723</f>
        <v>864206391.43371367</v>
      </c>
      <c r="G53" s="83">
        <f>' CALCULATIONS'!S1723</f>
        <v>682932570.0415622</v>
      </c>
      <c r="H53" s="83">
        <f>' CALCULATIONS'!T1723</f>
        <v>1066350353.3220396</v>
      </c>
      <c r="I53" s="83">
        <f>' CALCULATIONS'!U1723</f>
        <v>1333325304.6030025</v>
      </c>
      <c r="J53" s="83">
        <f>' CALCULATIONS'!V1723</f>
        <v>1293821828.3941386</v>
      </c>
      <c r="K53" s="83">
        <f>' CALCULATIONS'!W1723</f>
        <v>834756680.3845222</v>
      </c>
      <c r="L53" s="83">
        <f>' CALCULATIONS'!X1723</f>
        <v>1022216101.9108543</v>
      </c>
      <c r="M53" s="83">
        <f>' CALCULATIONS'!Y1723</f>
        <v>1031950570.7694246</v>
      </c>
      <c r="N53" s="83">
        <f>' CALCULATIONS'!Z1723</f>
        <v>1201226868.5229642</v>
      </c>
      <c r="O53" s="83">
        <f>' CALCULATIONS'!AA1723</f>
        <v>1717102472.9694905</v>
      </c>
      <c r="P53" s="83">
        <f>' CALCULATIONS'!AB1723</f>
        <v>1246659062.9201875</v>
      </c>
      <c r="Q53" s="83">
        <f>' CALCULATIONS'!AC1723</f>
        <v>897384679.19271374</v>
      </c>
      <c r="R53" s="83">
        <f>' CALCULATIONS'!AD1723</f>
        <v>968611553.41733408</v>
      </c>
      <c r="S53" s="83">
        <f>' CALCULATIONS'!AE1723</f>
        <v>765907980.68589282</v>
      </c>
      <c r="T53" s="83">
        <f>' CALCULATIONS'!AF1723</f>
        <v>1191337216.6014552</v>
      </c>
      <c r="U53" s="83">
        <f>' CALCULATIONS'!AG1723</f>
        <v>1482611667.9465668</v>
      </c>
      <c r="V53" s="83">
        <f>' CALCULATIONS'!AH1723</f>
        <v>1441984173.8224964</v>
      </c>
      <c r="W53" s="83">
        <f>' CALCULATIONS'!AI1723</f>
        <v>933158854.61399698</v>
      </c>
      <c r="X53" s="83">
        <f>' CALCULATIONS'!AJ1723</f>
        <v>1142717630.3429737</v>
      </c>
      <c r="Y53" s="83">
        <f>' CALCULATIONS'!AK1723</f>
        <v>1150456373.1677542</v>
      </c>
      <c r="Z53" s="83">
        <f>' CALCULATIONS'!AL1723</f>
        <v>1339966668.282007</v>
      </c>
      <c r="AA53" s="83">
        <f>' CALCULATIONS'!AM1723</f>
        <v>1905411566.2533283</v>
      </c>
      <c r="AB53" s="83">
        <f>' CALCULATIONS'!AN1723</f>
        <v>1383510073.5535941</v>
      </c>
      <c r="AC53" s="83">
        <f>' CALCULATIONS'!AO1723</f>
        <v>1022840209.2540174</v>
      </c>
      <c r="AD53" s="83">
        <f>' CALCULATIONS'!AP1723</f>
        <v>1089218133.651818</v>
      </c>
      <c r="AE53" s="83">
        <f>' CALCULATIONS'!AQ1723</f>
        <v>882647006.59545779</v>
      </c>
      <c r="AF53" s="83">
        <f>' CALCULATIONS'!AR1723</f>
        <v>1326079356.6942399</v>
      </c>
      <c r="AG53" s="83">
        <f>' CALCULATIONS'!AS1723</f>
        <v>1630627996.3457928</v>
      </c>
      <c r="AH53" s="83">
        <f>' CALCULATIONS'!AT1723</f>
        <v>1589250843.2260814</v>
      </c>
      <c r="AI53" s="83">
        <f>' CALCULATIONS'!AU1723</f>
        <v>1063272128.0617832</v>
      </c>
      <c r="AJ53" s="83">
        <f>' CALCULATIONS'!AV1723</f>
        <v>1272619285.7007997</v>
      </c>
      <c r="AK53" s="83">
        <f>' CALCULATIONS'!AW1723</f>
        <v>1290215459.090693</v>
      </c>
      <c r="AL53" s="83">
        <f>' CALCULATIONS'!AX1723</f>
        <v>1479521548.9814007</v>
      </c>
      <c r="AM53" s="83">
        <f>' CALCULATIONS'!AY1723</f>
        <v>2084534019.9302542</v>
      </c>
      <c r="AN53" s="83">
        <f>' CALCULATIONS'!AZ1723</f>
        <v>1408260034.6571207</v>
      </c>
      <c r="AO53" s="83">
        <f>' CALCULATIONS'!BA1723</f>
        <v>1038229402.1820316</v>
      </c>
      <c r="AP53" s="83">
        <f>' CALCULATIONS'!BB1723</f>
        <v>1100882469.337667</v>
      </c>
      <c r="AQ53" s="83">
        <f>' CALCULATIONS'!BC1723</f>
        <v>892869326.28648758</v>
      </c>
      <c r="AR53" s="83">
        <f>' CALCULATIONS'!BD1723</f>
        <v>1347109917.2079663</v>
      </c>
      <c r="AS53" s="83">
        <f>' CALCULATIONS'!BE1723</f>
        <v>1684999929.1766114</v>
      </c>
      <c r="AT53" s="83">
        <f>' CALCULATIONS'!BF1723</f>
        <v>1624162511.6536469</v>
      </c>
      <c r="AU53" s="83">
        <f>' CALCULATIONS'!BG1723</f>
        <v>1077827578.6119115</v>
      </c>
      <c r="AV53" s="83">
        <f>' CALCULATIONS'!BH1723</f>
        <v>1293339423.3686028</v>
      </c>
      <c r="AW53" s="83">
        <f>' CALCULATIONS'!BI1723</f>
        <v>1317997771.875679</v>
      </c>
      <c r="AX53" s="83">
        <f>' CALCULATIONS'!BJ1723</f>
        <v>1511377250.1627407</v>
      </c>
      <c r="AY53" s="83">
        <f>' CALCULATIONS'!BK1723</f>
        <v>2152505729.7666559</v>
      </c>
      <c r="AZ53" s="83">
        <f>' CALCULATIONS'!BL1723</f>
        <v>1493123826.139797</v>
      </c>
      <c r="BA53" s="83">
        <f>' CALCULATIONS'!BM1723</f>
        <v>1103172725.4688549</v>
      </c>
      <c r="BB53" s="83">
        <f>' CALCULATIONS'!BN1723</f>
        <v>1171579402.2733347</v>
      </c>
      <c r="BC53" s="83">
        <f>' CALCULATIONS'!BO1723</f>
        <v>950364010.41859531</v>
      </c>
      <c r="BD53" s="83">
        <f>' CALCULATIONS'!BP1723</f>
        <v>1429954074.3922541</v>
      </c>
      <c r="BE53" s="83">
        <f>' CALCULATIONS'!BQ1723</f>
        <v>1771453564.0143554</v>
      </c>
      <c r="BF53" s="83">
        <f>' CALCULATIONS'!BR1723</f>
        <v>1718257821.7070093</v>
      </c>
      <c r="BG53" s="83">
        <f>' CALCULATIONS'!BS1723</f>
        <v>1146402572.7149892</v>
      </c>
      <c r="BH53" s="83">
        <f>' CALCULATIONS'!BT1723</f>
        <v>1372277283.0575433</v>
      </c>
      <c r="BI53" s="83">
        <f>' CALCULATIONS'!BU1723</f>
        <v>1395470191.8971994</v>
      </c>
      <c r="BJ53" s="83">
        <f>' CALCULATIONS'!BV1723</f>
        <v>1599021339.5356641</v>
      </c>
      <c r="BK53" s="631">
        <f t="shared" si="2"/>
        <v>76502602848.004013</v>
      </c>
    </row>
    <row r="54" spans="1:63" ht="15.75" x14ac:dyDescent="0.25">
      <c r="A54" s="165" t="s">
        <v>896</v>
      </c>
      <c r="C54" s="83">
        <f>' CALCULATIONS'!O1703</f>
        <v>0</v>
      </c>
      <c r="D54" s="83">
        <f>' CALCULATIONS'!P1703</f>
        <v>0</v>
      </c>
      <c r="E54" s="83">
        <f>' CALCULATIONS'!Q1703</f>
        <v>0</v>
      </c>
      <c r="F54" s="83">
        <f>' CALCULATIONS'!R1703</f>
        <v>0</v>
      </c>
      <c r="G54" s="83">
        <f>' CALCULATIONS'!S1703</f>
        <v>0</v>
      </c>
      <c r="H54" s="83">
        <f>' CALCULATIONS'!T1703</f>
        <v>0</v>
      </c>
      <c r="I54" s="83">
        <f>' CALCULATIONS'!U1703</f>
        <v>0</v>
      </c>
      <c r="J54" s="83">
        <f>' CALCULATIONS'!V1703</f>
        <v>1001191744.6654541</v>
      </c>
      <c r="K54" s="83">
        <f>' CALCULATIONS'!W1703</f>
        <v>0</v>
      </c>
      <c r="L54" s="83">
        <f>' CALCULATIONS'!X1703</f>
        <v>0</v>
      </c>
      <c r="M54" s="83">
        <f>' CALCULATIONS'!Y1703</f>
        <v>0</v>
      </c>
      <c r="N54" s="83">
        <f>' CALCULATIONS'!Z1703</f>
        <v>0</v>
      </c>
      <c r="O54" s="83">
        <f>' CALCULATIONS'!AA1703</f>
        <v>0</v>
      </c>
      <c r="P54" s="83">
        <f>' CALCULATIONS'!AB1703</f>
        <v>0</v>
      </c>
      <c r="Q54" s="83">
        <f>' CALCULATIONS'!AC1703</f>
        <v>0</v>
      </c>
      <c r="R54" s="83">
        <f>' CALCULATIONS'!AD1703</f>
        <v>0</v>
      </c>
      <c r="S54" s="83">
        <f>' CALCULATIONS'!AE1703</f>
        <v>0</v>
      </c>
      <c r="T54" s="83">
        <f>' CALCULATIONS'!AF1703</f>
        <v>0</v>
      </c>
      <c r="U54" s="83">
        <f>' CALCULATIONS'!AG1703</f>
        <v>0</v>
      </c>
      <c r="V54" s="83">
        <f>' CALCULATIONS'!AH1703</f>
        <v>0</v>
      </c>
      <c r="W54" s="83">
        <f>' CALCULATIONS'!AI1703</f>
        <v>0</v>
      </c>
      <c r="X54" s="83">
        <f>' CALCULATIONS'!AJ1703</f>
        <v>0</v>
      </c>
      <c r="Y54" s="83">
        <f>' CALCULATIONS'!AK1703</f>
        <v>0</v>
      </c>
      <c r="Z54" s="83">
        <f>' CALCULATIONS'!AL1703</f>
        <v>0</v>
      </c>
      <c r="AA54" s="83">
        <f>' CALCULATIONS'!AM1703</f>
        <v>0</v>
      </c>
      <c r="AB54" s="83">
        <f>' CALCULATIONS'!AN1703</f>
        <v>0</v>
      </c>
      <c r="AC54" s="83">
        <f>' CALCULATIONS'!AO1703</f>
        <v>0</v>
      </c>
      <c r="AD54" s="83">
        <f>' CALCULATIONS'!AP1703</f>
        <v>0</v>
      </c>
      <c r="AE54" s="83">
        <f>' CALCULATIONS'!AQ1703</f>
        <v>0</v>
      </c>
      <c r="AF54" s="83">
        <f>' CALCULATIONS'!AR1703</f>
        <v>0</v>
      </c>
      <c r="AG54" s="83">
        <f>' CALCULATIONS'!AS1703</f>
        <v>0</v>
      </c>
      <c r="AH54" s="83">
        <f>' CALCULATIONS'!AT1703</f>
        <v>0</v>
      </c>
      <c r="AI54" s="83">
        <f>' CALCULATIONS'!AU1703</f>
        <v>0</v>
      </c>
      <c r="AJ54" s="83">
        <f>' CALCULATIONS'!AV1703</f>
        <v>0</v>
      </c>
      <c r="AK54" s="83">
        <f>' CALCULATIONS'!AW1703</f>
        <v>0</v>
      </c>
      <c r="AL54" s="83">
        <f>' CALCULATIONS'!AX1703</f>
        <v>0</v>
      </c>
      <c r="AM54" s="83">
        <f>' CALCULATIONS'!AY1703</f>
        <v>0</v>
      </c>
      <c r="AN54" s="83">
        <f>' CALCULATIONS'!AZ1703</f>
        <v>0</v>
      </c>
      <c r="AO54" s="83">
        <f>' CALCULATIONS'!BA1703</f>
        <v>0</v>
      </c>
      <c r="AP54" s="83">
        <f>' CALCULATIONS'!BB1703</f>
        <v>0</v>
      </c>
      <c r="AQ54" s="83">
        <f>' CALCULATIONS'!BC1703</f>
        <v>0</v>
      </c>
      <c r="AR54" s="83">
        <f>' CALCULATIONS'!BD1703</f>
        <v>0</v>
      </c>
      <c r="AS54" s="83">
        <f>' CALCULATIONS'!BE1703</f>
        <v>0</v>
      </c>
      <c r="AT54" s="83">
        <f>' CALCULATIONS'!BF1703</f>
        <v>0</v>
      </c>
      <c r="AU54" s="83">
        <f>' CALCULATIONS'!BG1703</f>
        <v>0</v>
      </c>
      <c r="AV54" s="83">
        <f>' CALCULATIONS'!BH1703</f>
        <v>0</v>
      </c>
      <c r="AW54" s="83">
        <f>' CALCULATIONS'!BI1703</f>
        <v>0</v>
      </c>
      <c r="AX54" s="83">
        <f>' CALCULATIONS'!BJ1703</f>
        <v>0</v>
      </c>
      <c r="AY54" s="83">
        <f>' CALCULATIONS'!BK1703</f>
        <v>0</v>
      </c>
      <c r="AZ54" s="83">
        <f>' CALCULATIONS'!BL1703</f>
        <v>0</v>
      </c>
      <c r="BA54" s="83">
        <f>' CALCULATIONS'!BM1703</f>
        <v>0</v>
      </c>
      <c r="BB54" s="83">
        <f>' CALCULATIONS'!BN1703</f>
        <v>0</v>
      </c>
      <c r="BC54" s="83">
        <f>' CALCULATIONS'!BO1703</f>
        <v>0</v>
      </c>
      <c r="BD54" s="83">
        <f>' CALCULATIONS'!BP1703</f>
        <v>0</v>
      </c>
      <c r="BE54" s="83">
        <f>' CALCULATIONS'!BQ1703</f>
        <v>0</v>
      </c>
      <c r="BF54" s="83">
        <f>' CALCULATIONS'!BR1703</f>
        <v>0</v>
      </c>
      <c r="BG54" s="83">
        <f>' CALCULATIONS'!BS1703</f>
        <v>0</v>
      </c>
      <c r="BH54" s="83">
        <f>' CALCULATIONS'!BT1703</f>
        <v>0</v>
      </c>
      <c r="BI54" s="83">
        <f>' CALCULATIONS'!BU1703</f>
        <v>0</v>
      </c>
      <c r="BJ54" s="83">
        <f>' CALCULATIONS'!BV1703</f>
        <v>0</v>
      </c>
      <c r="BK54" s="631">
        <f t="shared" si="2"/>
        <v>1001191744.6654541</v>
      </c>
    </row>
    <row r="55" spans="1:63" ht="15.75" x14ac:dyDescent="0.25">
      <c r="A55" s="165" t="s">
        <v>1270</v>
      </c>
      <c r="C55" s="83">
        <f>' CALCULATIONS'!O1651</f>
        <v>0</v>
      </c>
      <c r="D55" s="83">
        <f>' CALCULATIONS'!P1651</f>
        <v>0</v>
      </c>
      <c r="E55" s="83">
        <f>' CALCULATIONS'!Q1651</f>
        <v>0</v>
      </c>
      <c r="F55" s="83">
        <f>' CALCULATIONS'!R1651</f>
        <v>0</v>
      </c>
      <c r="G55" s="83">
        <f>' CALCULATIONS'!S1651</f>
        <v>0</v>
      </c>
      <c r="H55" s="83">
        <f>' CALCULATIONS'!T1651</f>
        <v>0</v>
      </c>
      <c r="I55" s="83">
        <f>' CALCULATIONS'!U1651</f>
        <v>0</v>
      </c>
      <c r="J55" s="83">
        <f>' CALCULATIONS'!V1651</f>
        <v>0</v>
      </c>
      <c r="K55" s="83">
        <f>' CALCULATIONS'!W1651</f>
        <v>0</v>
      </c>
      <c r="L55" s="83">
        <f>' CALCULATIONS'!X1651</f>
        <v>0</v>
      </c>
      <c r="M55" s="83">
        <f>' CALCULATIONS'!Y1651</f>
        <v>0</v>
      </c>
      <c r="N55" s="83">
        <f>' CALCULATIONS'!Z1651</f>
        <v>0</v>
      </c>
      <c r="O55" s="83">
        <f>' CALCULATIONS'!AA1651</f>
        <v>0</v>
      </c>
      <c r="P55" s="83">
        <f>' CALCULATIONS'!AB1651</f>
        <v>0</v>
      </c>
      <c r="Q55" s="83">
        <f>' CALCULATIONS'!AC1651</f>
        <v>0</v>
      </c>
      <c r="R55" s="83">
        <f>' CALCULATIONS'!AD1651</f>
        <v>0</v>
      </c>
      <c r="S55" s="83">
        <f>' CALCULATIONS'!AE1651</f>
        <v>0</v>
      </c>
      <c r="T55" s="83">
        <f>' CALCULATIONS'!AF1651</f>
        <v>0</v>
      </c>
      <c r="U55" s="83">
        <f>' CALCULATIONS'!AG1651</f>
        <v>0</v>
      </c>
      <c r="V55" s="83">
        <f>' CALCULATIONS'!AH1651</f>
        <v>0</v>
      </c>
      <c r="W55" s="83">
        <f>' CALCULATIONS'!AI1651</f>
        <v>0</v>
      </c>
      <c r="X55" s="83">
        <f>' CALCULATIONS'!AJ1651</f>
        <v>0</v>
      </c>
      <c r="Y55" s="83">
        <f>' CALCULATIONS'!AK1651</f>
        <v>0</v>
      </c>
      <c r="Z55" s="83">
        <f>' CALCULATIONS'!AL1651</f>
        <v>0</v>
      </c>
      <c r="AA55" s="83">
        <f>' CALCULATIONS'!AM1651</f>
        <v>25656000</v>
      </c>
      <c r="AB55" s="83">
        <f>' CALCULATIONS'!AN1651</f>
        <v>35436000</v>
      </c>
      <c r="AC55" s="83">
        <f>' CALCULATIONS'!AO1651</f>
        <v>25656000</v>
      </c>
      <c r="AD55" s="83">
        <f>' CALCULATIONS'!AP1651</f>
        <v>35436000</v>
      </c>
      <c r="AE55" s="83">
        <f>' CALCULATIONS'!AQ1651</f>
        <v>25656000</v>
      </c>
      <c r="AF55" s="83">
        <f>' CALCULATIONS'!AR1651</f>
        <v>35436000</v>
      </c>
      <c r="AG55" s="83">
        <f>' CALCULATIONS'!AS1651</f>
        <v>25656000</v>
      </c>
      <c r="AH55" s="83">
        <f>' CALCULATIONS'!AT1651</f>
        <v>35436000</v>
      </c>
      <c r="AI55" s="83">
        <f>' CALCULATIONS'!AU1651</f>
        <v>25656000</v>
      </c>
      <c r="AJ55" s="83">
        <f>' CALCULATIONS'!AV1651</f>
        <v>35436000</v>
      </c>
      <c r="AK55" s="83">
        <f>' CALCULATIONS'!AW1651</f>
        <v>25656000</v>
      </c>
      <c r="AL55" s="83">
        <f>' CALCULATIONS'!AX1651</f>
        <v>35436000</v>
      </c>
      <c r="AM55" s="83">
        <f>' CALCULATIONS'!AY1651</f>
        <v>26196000</v>
      </c>
      <c r="AN55" s="83">
        <f>' CALCULATIONS'!AZ1651</f>
        <v>36174000</v>
      </c>
      <c r="AO55" s="83">
        <f>' CALCULATIONS'!BA1651</f>
        <v>26196000</v>
      </c>
      <c r="AP55" s="83">
        <f>' CALCULATIONS'!BB1651</f>
        <v>36174000</v>
      </c>
      <c r="AQ55" s="83">
        <f>' CALCULATIONS'!BC1651</f>
        <v>26196000</v>
      </c>
      <c r="AR55" s="83">
        <f>' CALCULATIONS'!BD1651</f>
        <v>36174000</v>
      </c>
      <c r="AS55" s="83">
        <f>' CALCULATIONS'!BE1651</f>
        <v>26196000</v>
      </c>
      <c r="AT55" s="83">
        <f>' CALCULATIONS'!BF1651</f>
        <v>36174000</v>
      </c>
      <c r="AU55" s="83">
        <f>' CALCULATIONS'!BG1651</f>
        <v>26196000</v>
      </c>
      <c r="AV55" s="83">
        <f>' CALCULATIONS'!BH1651</f>
        <v>36174000</v>
      </c>
      <c r="AW55" s="83">
        <f>' CALCULATIONS'!BI1651</f>
        <v>26196000</v>
      </c>
      <c r="AX55" s="83">
        <f>' CALCULATIONS'!BJ1651</f>
        <v>36174000</v>
      </c>
      <c r="AY55" s="83">
        <f>' CALCULATIONS'!BK1651</f>
        <v>27210000</v>
      </c>
      <c r="AZ55" s="83">
        <f>' CALCULATIONS'!BL1651</f>
        <v>37572000</v>
      </c>
      <c r="BA55" s="83">
        <f>' CALCULATIONS'!BM1651</f>
        <v>27210000</v>
      </c>
      <c r="BB55" s="83">
        <f>' CALCULATIONS'!BN1651</f>
        <v>37572000</v>
      </c>
      <c r="BC55" s="83">
        <f>' CALCULATIONS'!BO1651</f>
        <v>27210000</v>
      </c>
      <c r="BD55" s="83">
        <f>' CALCULATIONS'!BP1651</f>
        <v>37572000</v>
      </c>
      <c r="BE55" s="83">
        <f>' CALCULATIONS'!BQ1651</f>
        <v>27210000</v>
      </c>
      <c r="BF55" s="83">
        <f>' CALCULATIONS'!BR1651</f>
        <v>37572000</v>
      </c>
      <c r="BG55" s="83">
        <f>' CALCULATIONS'!BS1651</f>
        <v>27210000</v>
      </c>
      <c r="BH55" s="83">
        <f>' CALCULATIONS'!BT1651</f>
        <v>37572000</v>
      </c>
      <c r="BI55" s="83">
        <f>' CALCULATIONS'!BU1651</f>
        <v>27210000</v>
      </c>
      <c r="BJ55" s="83">
        <f>' CALCULATIONS'!BV1651</f>
        <v>37572000</v>
      </c>
      <c r="BK55" s="631">
        <f t="shared" si="2"/>
        <v>1129464000</v>
      </c>
    </row>
    <row r="56" spans="1:63" ht="15.75" x14ac:dyDescent="0.25">
      <c r="A56" s="165" t="s">
        <v>1269</v>
      </c>
      <c r="C56" s="83">
        <f>' CALCULATIONS'!O1653</f>
        <v>0</v>
      </c>
      <c r="D56" s="83">
        <f>' CALCULATIONS'!P1653</f>
        <v>0</v>
      </c>
      <c r="E56" s="83">
        <f>' CALCULATIONS'!Q1653</f>
        <v>0</v>
      </c>
      <c r="F56" s="83">
        <f>' CALCULATIONS'!R1653</f>
        <v>0</v>
      </c>
      <c r="G56" s="83">
        <f>' CALCULATIONS'!S1653</f>
        <v>0</v>
      </c>
      <c r="H56" s="83">
        <f>' CALCULATIONS'!T1653</f>
        <v>0</v>
      </c>
      <c r="I56" s="83">
        <f>' CALCULATIONS'!U1653</f>
        <v>0</v>
      </c>
      <c r="J56" s="83">
        <f>' CALCULATIONS'!V1653</f>
        <v>0</v>
      </c>
      <c r="K56" s="83">
        <f>' CALCULATIONS'!W1653</f>
        <v>0</v>
      </c>
      <c r="L56" s="83">
        <f>' CALCULATIONS'!X1653</f>
        <v>0</v>
      </c>
      <c r="M56" s="83">
        <f>' CALCULATIONS'!Y1653</f>
        <v>0</v>
      </c>
      <c r="N56" s="83">
        <f>' CALCULATIONS'!Z1653</f>
        <v>0</v>
      </c>
      <c r="O56" s="83">
        <f>' CALCULATIONS'!AA1653</f>
        <v>0</v>
      </c>
      <c r="P56" s="83">
        <f>' CALCULATIONS'!AB1653</f>
        <v>0</v>
      </c>
      <c r="Q56" s="83">
        <f>' CALCULATIONS'!AC1653</f>
        <v>0</v>
      </c>
      <c r="R56" s="83">
        <f>' CALCULATIONS'!AD1653</f>
        <v>0</v>
      </c>
      <c r="S56" s="83">
        <f>' CALCULATIONS'!AE1653</f>
        <v>0</v>
      </c>
      <c r="T56" s="83">
        <f>' CALCULATIONS'!AF1653</f>
        <v>0</v>
      </c>
      <c r="U56" s="83">
        <f>' CALCULATIONS'!AG1653</f>
        <v>0</v>
      </c>
      <c r="V56" s="83">
        <f>' CALCULATIONS'!AH1653</f>
        <v>0</v>
      </c>
      <c r="W56" s="83">
        <f>' CALCULATIONS'!AI1653</f>
        <v>0</v>
      </c>
      <c r="X56" s="83">
        <f>' CALCULATIONS'!AJ1653</f>
        <v>0</v>
      </c>
      <c r="Y56" s="83">
        <f>' CALCULATIONS'!AK1653</f>
        <v>0</v>
      </c>
      <c r="Z56" s="83">
        <f>' CALCULATIONS'!AL1653</f>
        <v>0</v>
      </c>
      <c r="AA56" s="83">
        <f>' CALCULATIONS'!AM1653</f>
        <v>6414000</v>
      </c>
      <c r="AB56" s="83">
        <f>' CALCULATIONS'!AN1653</f>
        <v>8859000</v>
      </c>
      <c r="AC56" s="83">
        <f>' CALCULATIONS'!AO1653</f>
        <v>6414000</v>
      </c>
      <c r="AD56" s="83">
        <f>' CALCULATIONS'!AP1653</f>
        <v>8859000</v>
      </c>
      <c r="AE56" s="83">
        <f>' CALCULATIONS'!AQ1653</f>
        <v>6414000</v>
      </c>
      <c r="AF56" s="83">
        <f>' CALCULATIONS'!AR1653</f>
        <v>8859000</v>
      </c>
      <c r="AG56" s="83">
        <f>' CALCULATIONS'!AS1653</f>
        <v>6414000</v>
      </c>
      <c r="AH56" s="83">
        <f>' CALCULATIONS'!AT1653</f>
        <v>8859000</v>
      </c>
      <c r="AI56" s="83">
        <f>' CALCULATIONS'!AU1653</f>
        <v>6414000</v>
      </c>
      <c r="AJ56" s="83">
        <f>' CALCULATIONS'!AV1653</f>
        <v>8859000</v>
      </c>
      <c r="AK56" s="83">
        <f>' CALCULATIONS'!AW1653</f>
        <v>6414000</v>
      </c>
      <c r="AL56" s="83">
        <f>' CALCULATIONS'!AX1653</f>
        <v>8859000</v>
      </c>
      <c r="AM56" s="83">
        <f>' CALCULATIONS'!AY1653</f>
        <v>6549000</v>
      </c>
      <c r="AN56" s="83">
        <f>' CALCULATIONS'!AZ1653</f>
        <v>9043500</v>
      </c>
      <c r="AO56" s="83">
        <f>' CALCULATIONS'!BA1653</f>
        <v>6549000</v>
      </c>
      <c r="AP56" s="83">
        <f>' CALCULATIONS'!BB1653</f>
        <v>9043500</v>
      </c>
      <c r="AQ56" s="83">
        <f>' CALCULATIONS'!BC1653</f>
        <v>6549000</v>
      </c>
      <c r="AR56" s="83">
        <f>' CALCULATIONS'!BD1653</f>
        <v>9043500</v>
      </c>
      <c r="AS56" s="83">
        <f>' CALCULATIONS'!BE1653</f>
        <v>6549000</v>
      </c>
      <c r="AT56" s="83">
        <f>' CALCULATIONS'!BF1653</f>
        <v>9043500</v>
      </c>
      <c r="AU56" s="83">
        <f>' CALCULATIONS'!BG1653</f>
        <v>6549000</v>
      </c>
      <c r="AV56" s="83">
        <f>' CALCULATIONS'!BH1653</f>
        <v>9043500</v>
      </c>
      <c r="AW56" s="83">
        <f>' CALCULATIONS'!BI1653</f>
        <v>6549000</v>
      </c>
      <c r="AX56" s="83">
        <f>' CALCULATIONS'!BJ1653</f>
        <v>9043500</v>
      </c>
      <c r="AY56" s="83">
        <f>' CALCULATIONS'!BK1653</f>
        <v>6802500</v>
      </c>
      <c r="AZ56" s="83">
        <f>' CALCULATIONS'!BL1653</f>
        <v>9393000</v>
      </c>
      <c r="BA56" s="83">
        <f>' CALCULATIONS'!BM1653</f>
        <v>6802500</v>
      </c>
      <c r="BB56" s="83">
        <f>' CALCULATIONS'!BN1653</f>
        <v>9393000</v>
      </c>
      <c r="BC56" s="83">
        <f>' CALCULATIONS'!BO1653</f>
        <v>6802500</v>
      </c>
      <c r="BD56" s="83">
        <f>' CALCULATIONS'!BP1653</f>
        <v>9393000</v>
      </c>
      <c r="BE56" s="83">
        <f>' CALCULATIONS'!BQ1653</f>
        <v>6802500</v>
      </c>
      <c r="BF56" s="83">
        <f>' CALCULATIONS'!BR1653</f>
        <v>9393000</v>
      </c>
      <c r="BG56" s="83">
        <f>' CALCULATIONS'!BS1653</f>
        <v>6802500</v>
      </c>
      <c r="BH56" s="83">
        <f>' CALCULATIONS'!BT1653</f>
        <v>9393000</v>
      </c>
      <c r="BI56" s="83">
        <f>' CALCULATIONS'!BU1653</f>
        <v>6802500</v>
      </c>
      <c r="BJ56" s="83">
        <f>' CALCULATIONS'!BV1653</f>
        <v>9393000</v>
      </c>
      <c r="BK56" s="631">
        <f t="shared" si="2"/>
        <v>282366000</v>
      </c>
    </row>
    <row r="57" spans="1:63" ht="15.75" x14ac:dyDescent="0.25">
      <c r="A57" s="167" t="s">
        <v>1268</v>
      </c>
      <c r="C57" s="83">
        <f>' CALCULATIONS'!O1634</f>
        <v>32116700</v>
      </c>
      <c r="D57" s="83">
        <f>' CALCULATIONS'!P1634</f>
        <v>24314500</v>
      </c>
      <c r="E57" s="83">
        <f>' CALCULATIONS'!Q1634</f>
        <v>24613200</v>
      </c>
      <c r="F57" s="83">
        <f>' CALCULATIONS'!R1634</f>
        <v>18847100</v>
      </c>
      <c r="G57" s="83">
        <f>' CALCULATIONS'!S1634</f>
        <v>30666800</v>
      </c>
      <c r="H57" s="83">
        <f>' CALCULATIONS'!T1634</f>
        <v>39119800</v>
      </c>
      <c r="I57" s="83">
        <f>' CALCULATIONS'!U1634</f>
        <v>36874900</v>
      </c>
      <c r="J57" s="83">
        <f>' CALCULATIONS'!V1634</f>
        <v>23691800</v>
      </c>
      <c r="K57" s="83">
        <f>' CALCULATIONS'!W1634</f>
        <v>28690200</v>
      </c>
      <c r="L57" s="83">
        <f>' CALCULATIONS'!X1634</f>
        <v>30074900</v>
      </c>
      <c r="M57" s="83">
        <f>' CALCULATIONS'!Y1634</f>
        <v>34425600</v>
      </c>
      <c r="N57" s="83">
        <f>' CALCULATIONS'!Z1634</f>
        <v>51065700</v>
      </c>
      <c r="O57" s="83">
        <f>' CALCULATIONS'!AA1634</f>
        <v>39822800</v>
      </c>
      <c r="P57" s="83">
        <f>' CALCULATIONS'!AB1634</f>
        <v>30757400</v>
      </c>
      <c r="Q57" s="83">
        <f>' CALCULATIONS'!AC1634</f>
        <v>32015600</v>
      </c>
      <c r="R57" s="83">
        <f>' CALCULATIONS'!AD1634</f>
        <v>25089400</v>
      </c>
      <c r="S57" s="83">
        <f>' CALCULATIONS'!AE1634</f>
        <v>38313400</v>
      </c>
      <c r="T57" s="83">
        <f>' CALCULATIONS'!AF1634</f>
        <v>46177500</v>
      </c>
      <c r="U57" s="83">
        <f>' CALCULATIONS'!AG1634</f>
        <v>44779500</v>
      </c>
      <c r="V57" s="83">
        <f>' CALCULATIONS'!AH1634</f>
        <v>30125100</v>
      </c>
      <c r="W57" s="83">
        <f>' CALCULATIONS'!AI1634</f>
        <v>36264400</v>
      </c>
      <c r="X57" s="83">
        <f>' CALCULATIONS'!AJ1634</f>
        <v>36762400</v>
      </c>
      <c r="Y57" s="83">
        <f>' CALCULATIONS'!AK1634</f>
        <v>42228400</v>
      </c>
      <c r="Z57" s="83">
        <f>' CALCULATIONS'!AL1634</f>
        <v>58598300</v>
      </c>
      <c r="AA57" s="83">
        <f>' CALCULATIONS'!AM1634</f>
        <v>42391400</v>
      </c>
      <c r="AB57" s="83">
        <f>' CALCULATIONS'!AN1634</f>
        <v>33608000</v>
      </c>
      <c r="AC57" s="83">
        <f>' CALCULATIONS'!AO1634</f>
        <v>34341500</v>
      </c>
      <c r="AD57" s="83">
        <f>' CALCULATIONS'!AP1634</f>
        <v>27906600</v>
      </c>
      <c r="AE57" s="83">
        <f>' CALCULATIONS'!AQ1634</f>
        <v>40829400</v>
      </c>
      <c r="AF57" s="83">
        <f>' CALCULATIONS'!AR1634</f>
        <v>49602000</v>
      </c>
      <c r="AG57" s="83">
        <f>' CALCULATIONS'!AS1634</f>
        <v>47541400</v>
      </c>
      <c r="AH57" s="83">
        <f>' CALCULATIONS'!AT1634</f>
        <v>33067300</v>
      </c>
      <c r="AI57" s="83">
        <f>' CALCULATIONS'!AU1634</f>
        <v>38769700</v>
      </c>
      <c r="AJ57" s="83">
        <f>' CALCULATIONS'!AV1634</f>
        <v>39878800</v>
      </c>
      <c r="AK57" s="83">
        <f>' CALCULATIONS'!AW1634</f>
        <v>44892400</v>
      </c>
      <c r="AL57" s="83">
        <f>' CALCULATIONS'!AX1634</f>
        <v>62356600</v>
      </c>
      <c r="AM57" s="83">
        <f>' CALCULATIONS'!AY1634</f>
        <v>42818400</v>
      </c>
      <c r="AN57" s="83">
        <f>' CALCULATIONS'!AZ1634</f>
        <v>33891600</v>
      </c>
      <c r="AO57" s="83">
        <f>' CALCULATIONS'!BA1634</f>
        <v>34644400</v>
      </c>
      <c r="AP57" s="83">
        <f>' CALCULATIONS'!BB1634</f>
        <v>28147400</v>
      </c>
      <c r="AQ57" s="83">
        <f>' CALCULATIONS'!BC1634</f>
        <v>41234400</v>
      </c>
      <c r="AR57" s="83">
        <f>' CALCULATIONS'!BD1634</f>
        <v>50124900</v>
      </c>
      <c r="AS57" s="83">
        <f>' CALCULATIONS'!BE1634</f>
        <v>48057900</v>
      </c>
      <c r="AT57" s="83">
        <f>' CALCULATIONS'!BF1634</f>
        <v>33389700</v>
      </c>
      <c r="AU57" s="83">
        <f>' CALCULATIONS'!BG1634</f>
        <v>39154000</v>
      </c>
      <c r="AV57" s="83">
        <f>' CALCULATIONS'!BH1634</f>
        <v>40284800</v>
      </c>
      <c r="AW57" s="83">
        <f>' CALCULATIONS'!BI1634</f>
        <v>45355800</v>
      </c>
      <c r="AX57" s="83">
        <f>' CALCULATIONS'!BJ1634</f>
        <v>63081100</v>
      </c>
      <c r="AY57" s="83">
        <f>' CALCULATIONS'!BK1634</f>
        <v>44354800</v>
      </c>
      <c r="AZ57" s="83">
        <f>' CALCULATIONS'!BL1634</f>
        <v>35089800</v>
      </c>
      <c r="BA57" s="83">
        <f>' CALCULATIONS'!BM1634</f>
        <v>35899900</v>
      </c>
      <c r="BB57" s="83">
        <f>' CALCULATIONS'!BN1634</f>
        <v>29175400</v>
      </c>
      <c r="BC57" s="83">
        <f>' CALCULATIONS'!BO1634</f>
        <v>42715200</v>
      </c>
      <c r="BD57" s="83">
        <f>' CALCULATIONS'!BP1634</f>
        <v>51897500</v>
      </c>
      <c r="BE57" s="83">
        <f>' CALCULATIONS'!BQ1634</f>
        <v>49781400</v>
      </c>
      <c r="BF57" s="83">
        <f>' CALCULATIONS'!BR1634</f>
        <v>34591800</v>
      </c>
      <c r="BG57" s="83">
        <f>' CALCULATIONS'!BS1634</f>
        <v>40573300</v>
      </c>
      <c r="BH57" s="83">
        <f>' CALCULATIONS'!BT1634</f>
        <v>41717400</v>
      </c>
      <c r="BI57" s="83">
        <f>' CALCULATIONS'!BU1634</f>
        <v>46982800</v>
      </c>
      <c r="BJ57" s="83">
        <f>' CALCULATIONS'!BV1634</f>
        <v>65289100</v>
      </c>
      <c r="BK57" s="631">
        <f t="shared" si="2"/>
        <v>2348873300</v>
      </c>
    </row>
    <row r="58" spans="1:63" ht="15.75" x14ac:dyDescent="0.25">
      <c r="A58" s="167" t="s">
        <v>1354</v>
      </c>
      <c r="C58" s="83">
        <f>' CALCULATIONS'!O1744</f>
        <v>175261938</v>
      </c>
      <c r="D58" s="83">
        <f>' CALCULATIONS'!P1744</f>
        <v>133837272</v>
      </c>
      <c r="E58" s="83">
        <f>' CALCULATIONS'!Q1744</f>
        <v>134116728.00000003</v>
      </c>
      <c r="F58" s="83">
        <f>' CALCULATIONS'!R1744</f>
        <v>102132861</v>
      </c>
      <c r="G58" s="83">
        <f>' CALCULATIONS'!S1744</f>
        <v>167333652</v>
      </c>
      <c r="H58" s="83">
        <f>' CALCULATIONS'!T1744</f>
        <v>214299832.5</v>
      </c>
      <c r="I58" s="83">
        <f>' CALCULATIONS'!U1744</f>
        <v>200903091.00000003</v>
      </c>
      <c r="J58" s="83">
        <f>' CALCULATIONS'!V1744</f>
        <v>128944768.5</v>
      </c>
      <c r="K58" s="83">
        <f>' CALCULATIONS'!W1744</f>
        <v>155922496.5</v>
      </c>
      <c r="L58" s="83">
        <f>' CALCULATIONS'!X1744</f>
        <v>164462305.5</v>
      </c>
      <c r="M58" s="83">
        <f>' CALCULATIONS'!Y1744</f>
        <v>187773984</v>
      </c>
      <c r="N58" s="83">
        <f>' CALCULATIONS'!Z1744</f>
        <v>280194471</v>
      </c>
      <c r="O58" s="83">
        <f>' CALCULATIONS'!AA1744</f>
        <v>223782500.27099997</v>
      </c>
      <c r="P58" s="83">
        <f>' CALCULATIONS'!AB1744</f>
        <v>173998007.50199997</v>
      </c>
      <c r="Q58" s="83">
        <f>' CALCULATIONS'!AC1744</f>
        <v>179529385.33200002</v>
      </c>
      <c r="R58" s="83">
        <f>' CALCULATIONS'!AD1744</f>
        <v>140030744.56800002</v>
      </c>
      <c r="S58" s="83">
        <f>' CALCULATIONS'!AE1744</f>
        <v>215250655.55399999</v>
      </c>
      <c r="T58" s="83">
        <f>' CALCULATIONS'!AF1744</f>
        <v>260631850.01699996</v>
      </c>
      <c r="U58" s="83">
        <f>' CALCULATIONS'!AG1744</f>
        <v>251397983.92500001</v>
      </c>
      <c r="V58" s="83">
        <f>' CALCULATIONS'!AH1744</f>
        <v>168837407.07900003</v>
      </c>
      <c r="W58" s="83">
        <f>' CALCULATIONS'!AI1744</f>
        <v>203025352.49699998</v>
      </c>
      <c r="X58" s="83">
        <f>' CALCULATIONS'!AJ1744</f>
        <v>207009530.27700001</v>
      </c>
      <c r="Y58" s="83">
        <f>' CALCULATIONS'!AK1744</f>
        <v>237259218.37200001</v>
      </c>
      <c r="Z58" s="83">
        <f>' CALCULATIONS'!AL1744</f>
        <v>331452427.05299997</v>
      </c>
      <c r="AA58" s="83">
        <f>' CALCULATIONS'!AM1744</f>
        <v>265885480.89655197</v>
      </c>
      <c r="AB58" s="83">
        <f>' CALCULATIONS'!AN1744</f>
        <v>223932026.22516</v>
      </c>
      <c r="AC58" s="83">
        <f>' CALCULATIONS'!AO1744</f>
        <v>218889348.75403202</v>
      </c>
      <c r="AD58" s="83">
        <f>' CALCULATIONS'!AP1744</f>
        <v>188801896.10277599</v>
      </c>
      <c r="AE58" s="83">
        <f>' CALCULATIONS'!AQ1744</f>
        <v>256790709.080136</v>
      </c>
      <c r="AF58" s="83">
        <f>' CALCULATIONS'!AR1744</f>
        <v>316527708.67819202</v>
      </c>
      <c r="AG58" s="83">
        <f>' CALCULATIONS'!AS1744</f>
        <v>295469627.62046397</v>
      </c>
      <c r="AH58" s="83">
        <f>' CALCULATIONS'!AT1744</f>
        <v>219195989.82943201</v>
      </c>
      <c r="AI58" s="83">
        <f>' CALCULATIONS'!AU1744</f>
        <v>244152490.15476</v>
      </c>
      <c r="AJ58" s="83">
        <f>' CALCULATIONS'!AV1744</f>
        <v>259512303.68553603</v>
      </c>
      <c r="AK58" s="83">
        <f>' CALCULATIONS'!AW1744</f>
        <v>280325880.20210403</v>
      </c>
      <c r="AL58" s="83">
        <f>' CALCULATIONS'!AX1744</f>
        <v>391410928.67104793</v>
      </c>
      <c r="AM58" s="83">
        <f>' CALCULATIONS'!AY1744</f>
        <v>277431917.26209497</v>
      </c>
      <c r="AN58" s="83">
        <f>' CALCULATIONS'!AZ1744</f>
        <v>233435981.36517119</v>
      </c>
      <c r="AO58" s="83">
        <f>' CALCULATIONS'!BA1744</f>
        <v>228193351.03985113</v>
      </c>
      <c r="AP58" s="83">
        <f>' CALCULATIONS'!BB1744</f>
        <v>196941179.18616372</v>
      </c>
      <c r="AQ58" s="83">
        <f>' CALCULATIONS'!BC1744</f>
        <v>267914839.96487826</v>
      </c>
      <c r="AR58" s="83">
        <f>' CALCULATIONS'!BD1744</f>
        <v>330427258.53256351</v>
      </c>
      <c r="AS58" s="83">
        <f>' CALCULATIONS'!BE1744</f>
        <v>308499352.30955607</v>
      </c>
      <c r="AT58" s="83">
        <f>' CALCULATIONS'!BF1744</f>
        <v>228790791.54367128</v>
      </c>
      <c r="AU58" s="83">
        <f>' CALCULATIONS'!BG1744</f>
        <v>254754055.49561352</v>
      </c>
      <c r="AV58" s="83">
        <f>' CALCULATIONS'!BH1744</f>
        <v>270891315.11634195</v>
      </c>
      <c r="AW58" s="83">
        <f>' CALCULATIONS'!BI1744</f>
        <v>292552838.53968942</v>
      </c>
      <c r="AX58" s="83">
        <f>' CALCULATIONS'!BJ1744</f>
        <v>408902077.81898242</v>
      </c>
      <c r="AY58" s="83">
        <f>' CALCULATIONS'!BK1744</f>
        <v>296255162.27016753</v>
      </c>
      <c r="AZ58" s="83">
        <f>' CALCULATIONS'!BL1744</f>
        <v>249184024.63548225</v>
      </c>
      <c r="BA58" s="83">
        <f>' CALCULATIONS'!BM1744</f>
        <v>243769692.64681795</v>
      </c>
      <c r="BB58" s="83">
        <f>' CALCULATIONS'!BN1744</f>
        <v>210474549.80360234</v>
      </c>
      <c r="BC58" s="83">
        <f>' CALCULATIONS'!BO1744</f>
        <v>286103009.52956361</v>
      </c>
      <c r="BD58" s="83">
        <f>' CALCULATIONS'!BP1744</f>
        <v>352682468.0785501</v>
      </c>
      <c r="BE58" s="83">
        <f>' CALCULATIONS'!BQ1744</f>
        <v>329420853.09806925</v>
      </c>
      <c r="BF58" s="83">
        <f>' CALCULATIONS'!BR1744</f>
        <v>244383806.86044699</v>
      </c>
      <c r="BG58" s="83">
        <f>' CALCULATIONS'!BS1744</f>
        <v>272143875.11378616</v>
      </c>
      <c r="BH58" s="83">
        <f>' CALCULATIONS'!BT1744</f>
        <v>289213338.59604216</v>
      </c>
      <c r="BI58" s="83">
        <f>' CALCULATIONS'!BU1744</f>
        <v>312396125.88253582</v>
      </c>
      <c r="BJ58" s="83">
        <f>' CALCULATIONS'!BV1744</f>
        <v>436266473.28555125</v>
      </c>
      <c r="BK58" s="631">
        <f t="shared" si="2"/>
        <v>14619311190.322393</v>
      </c>
    </row>
    <row r="59" spans="1:63" ht="15.75" x14ac:dyDescent="0.25">
      <c r="A59" s="638" t="s">
        <v>897</v>
      </c>
      <c r="C59" s="83">
        <f t="shared" ref="C59:AH59" si="12">-C60-C61-C63-C64-C62</f>
        <v>-2742327952.9023128</v>
      </c>
      <c r="D59" s="83">
        <f t="shared" si="12"/>
        <v>0</v>
      </c>
      <c r="E59" s="83">
        <f t="shared" si="12"/>
        <v>0</v>
      </c>
      <c r="F59" s="83">
        <f t="shared" si="12"/>
        <v>-2600000000</v>
      </c>
      <c r="G59" s="83">
        <f t="shared" si="12"/>
        <v>-143200340</v>
      </c>
      <c r="H59" s="83">
        <f t="shared" si="12"/>
        <v>-302046040</v>
      </c>
      <c r="I59" s="83">
        <f t="shared" si="12"/>
        <v>-43711020</v>
      </c>
      <c r="J59" s="83">
        <f t="shared" si="12"/>
        <v>0</v>
      </c>
      <c r="K59" s="83">
        <f t="shared" si="12"/>
        <v>0</v>
      </c>
      <c r="L59" s="83">
        <f t="shared" si="12"/>
        <v>-83723500</v>
      </c>
      <c r="M59" s="83">
        <f t="shared" si="12"/>
        <v>-192931700</v>
      </c>
      <c r="N59" s="83">
        <f t="shared" si="12"/>
        <v>-526567520</v>
      </c>
      <c r="O59" s="83">
        <f t="shared" si="12"/>
        <v>-14348517298.776455</v>
      </c>
      <c r="P59" s="83">
        <f t="shared" si="12"/>
        <v>0</v>
      </c>
      <c r="Q59" s="83">
        <f t="shared" si="12"/>
        <v>0</v>
      </c>
      <c r="R59" s="83">
        <f t="shared" si="12"/>
        <v>0</v>
      </c>
      <c r="S59" s="83">
        <f t="shared" si="12"/>
        <v>-213945700</v>
      </c>
      <c r="T59" s="83">
        <f t="shared" si="12"/>
        <v>-306654680</v>
      </c>
      <c r="U59" s="83">
        <f t="shared" si="12"/>
        <v>-84421940</v>
      </c>
      <c r="V59" s="83">
        <f t="shared" si="12"/>
        <v>0</v>
      </c>
      <c r="W59" s="83">
        <f t="shared" si="12"/>
        <v>0</v>
      </c>
      <c r="X59" s="83">
        <f t="shared" si="12"/>
        <v>-107978140</v>
      </c>
      <c r="Y59" s="83">
        <f t="shared" si="12"/>
        <v>-239709700</v>
      </c>
      <c r="Z59" s="83">
        <f t="shared" si="12"/>
        <v>-539941620</v>
      </c>
      <c r="AA59" s="83">
        <f t="shared" si="12"/>
        <v>-5740191292.621459</v>
      </c>
      <c r="AB59" s="83">
        <f t="shared" si="12"/>
        <v>0</v>
      </c>
      <c r="AC59" s="83">
        <f t="shared" si="12"/>
        <v>0</v>
      </c>
      <c r="AD59" s="83">
        <f t="shared" si="12"/>
        <v>0</v>
      </c>
      <c r="AE59" s="83">
        <f t="shared" si="12"/>
        <v>-163290940</v>
      </c>
      <c r="AF59" s="83">
        <f t="shared" si="12"/>
        <v>-337072160</v>
      </c>
      <c r="AG59" s="83">
        <f t="shared" si="12"/>
        <v>-76027740</v>
      </c>
      <c r="AH59" s="83">
        <f t="shared" si="12"/>
        <v>0</v>
      </c>
      <c r="AI59" s="83">
        <f t="shared" ref="AI59:BJ59" si="13">-AI60-AI61-AI63-AI64-AI62</f>
        <v>-6848360</v>
      </c>
      <c r="AJ59" s="83">
        <f t="shared" si="13"/>
        <v>-130734820</v>
      </c>
      <c r="AK59" s="83">
        <f t="shared" si="13"/>
        <v>-236018760</v>
      </c>
      <c r="AL59" s="83">
        <f t="shared" si="13"/>
        <v>-575619440</v>
      </c>
      <c r="AM59" s="83">
        <f t="shared" si="13"/>
        <v>-5555980112.5644426</v>
      </c>
      <c r="AN59" s="83">
        <f t="shared" si="13"/>
        <v>0</v>
      </c>
      <c r="AO59" s="83">
        <f t="shared" si="13"/>
        <v>0</v>
      </c>
      <c r="AP59" s="83">
        <f t="shared" si="13"/>
        <v>0</v>
      </c>
      <c r="AQ59" s="83">
        <f t="shared" si="13"/>
        <v>-115721020</v>
      </c>
      <c r="AR59" s="83">
        <f t="shared" si="13"/>
        <v>-341225940</v>
      </c>
      <c r="AS59" s="83">
        <f t="shared" si="13"/>
        <v>-77230820</v>
      </c>
      <c r="AT59" s="83">
        <f t="shared" si="13"/>
        <v>0</v>
      </c>
      <c r="AU59" s="83">
        <f t="shared" si="13"/>
        <v>-5954600</v>
      </c>
      <c r="AV59" s="83">
        <f t="shared" si="13"/>
        <v>-132311820</v>
      </c>
      <c r="AW59" s="83">
        <f t="shared" si="13"/>
        <v>-238588700</v>
      </c>
      <c r="AX59" s="83">
        <f t="shared" si="13"/>
        <v>-583680380</v>
      </c>
      <c r="AY59" s="83">
        <f t="shared" si="13"/>
        <v>-5248565482.428504</v>
      </c>
      <c r="AZ59" s="83">
        <f t="shared" si="13"/>
        <v>0</v>
      </c>
      <c r="BA59" s="83">
        <f t="shared" si="13"/>
        <v>0</v>
      </c>
      <c r="BB59" s="83">
        <f t="shared" si="13"/>
        <v>0</v>
      </c>
      <c r="BC59" s="83">
        <f t="shared" si="13"/>
        <v>-143331060</v>
      </c>
      <c r="BD59" s="83">
        <f t="shared" si="13"/>
        <v>-352759320</v>
      </c>
      <c r="BE59" s="83">
        <f t="shared" si="13"/>
        <v>-80591160</v>
      </c>
      <c r="BF59" s="83">
        <f t="shared" si="13"/>
        <v>0</v>
      </c>
      <c r="BG59" s="83">
        <f t="shared" si="13"/>
        <v>-6564880</v>
      </c>
      <c r="BH59" s="83">
        <f t="shared" si="13"/>
        <v>-136381620</v>
      </c>
      <c r="BI59" s="83">
        <f t="shared" si="13"/>
        <v>-247442320</v>
      </c>
      <c r="BJ59" s="83">
        <f t="shared" si="13"/>
        <v>-603180080</v>
      </c>
      <c r="BK59" s="631">
        <f t="shared" si="2"/>
        <v>-43610989979.293175</v>
      </c>
    </row>
    <row r="60" spans="1:63" ht="15.75" x14ac:dyDescent="0.25">
      <c r="A60" s="165" t="s">
        <v>898</v>
      </c>
      <c r="C60" s="83">
        <f>ASSETS!HZ176</f>
        <v>0</v>
      </c>
      <c r="D60" s="83">
        <f>ASSETS!IA176</f>
        <v>0</v>
      </c>
      <c r="E60" s="83">
        <f>ASSETS!IB176</f>
        <v>0</v>
      </c>
      <c r="F60" s="83">
        <f>ASSETS!IC176</f>
        <v>0</v>
      </c>
      <c r="G60" s="83">
        <f>ASSETS!ID176</f>
        <v>0</v>
      </c>
      <c r="H60" s="83">
        <f>ASSETS!IE176</f>
        <v>0</v>
      </c>
      <c r="I60" s="83">
        <f>ASSETS!IF176</f>
        <v>0</v>
      </c>
      <c r="J60" s="83">
        <f>ASSETS!IG176</f>
        <v>0</v>
      </c>
      <c r="K60" s="83">
        <f>ASSETS!IH176</f>
        <v>0</v>
      </c>
      <c r="L60" s="83">
        <f>ASSETS!II176</f>
        <v>0</v>
      </c>
      <c r="M60" s="83">
        <f>ASSETS!IJ176</f>
        <v>0</v>
      </c>
      <c r="N60" s="83">
        <f>ASSETS!IK176</f>
        <v>0</v>
      </c>
      <c r="O60" s="83">
        <f>ASSETS!IL176</f>
        <v>2350000000</v>
      </c>
      <c r="P60" s="83">
        <f>ASSETS!IM176</f>
        <v>0</v>
      </c>
      <c r="Q60" s="83">
        <f>ASSETS!IN176</f>
        <v>0</v>
      </c>
      <c r="R60" s="83">
        <f>ASSETS!IO176</f>
        <v>0</v>
      </c>
      <c r="S60" s="83">
        <f>ASSETS!IP176</f>
        <v>0</v>
      </c>
      <c r="T60" s="83">
        <f>ASSETS!IQ176</f>
        <v>0</v>
      </c>
      <c r="U60" s="83">
        <f>ASSETS!IR176</f>
        <v>0</v>
      </c>
      <c r="V60" s="83">
        <f>ASSETS!IS176</f>
        <v>0</v>
      </c>
      <c r="W60" s="83">
        <f>ASSETS!IT176</f>
        <v>0</v>
      </c>
      <c r="X60" s="83">
        <f>ASSETS!IU176</f>
        <v>0</v>
      </c>
      <c r="Y60" s="83">
        <f>ASSETS!IV176</f>
        <v>0</v>
      </c>
      <c r="Z60" s="83">
        <f>ASSETS!IW176</f>
        <v>0</v>
      </c>
      <c r="AA60" s="83">
        <f>ASSETS!IX176</f>
        <v>0</v>
      </c>
      <c r="AB60" s="83">
        <f>ASSETS!IY176</f>
        <v>0</v>
      </c>
      <c r="AC60" s="83">
        <f>ASSETS!IZ176</f>
        <v>0</v>
      </c>
      <c r="AD60" s="83">
        <f>ASSETS!JA176</f>
        <v>0</v>
      </c>
      <c r="AE60" s="83">
        <f>ASSETS!JB176</f>
        <v>0</v>
      </c>
      <c r="AF60" s="83">
        <f>ASSETS!JC176</f>
        <v>0</v>
      </c>
      <c r="AG60" s="83">
        <f>ASSETS!JD176</f>
        <v>0</v>
      </c>
      <c r="AH60" s="83">
        <f>ASSETS!JE176</f>
        <v>0</v>
      </c>
      <c r="AI60" s="83">
        <f>ASSETS!JF176</f>
        <v>0</v>
      </c>
      <c r="AJ60" s="83">
        <f>ASSETS!JG176</f>
        <v>0</v>
      </c>
      <c r="AK60" s="83">
        <f>ASSETS!JH176</f>
        <v>0</v>
      </c>
      <c r="AL60" s="83">
        <f>ASSETS!JI176</f>
        <v>0</v>
      </c>
      <c r="AM60" s="83">
        <f>ASSETS!JJ176</f>
        <v>0</v>
      </c>
      <c r="AN60" s="83">
        <f>ASSETS!JK176</f>
        <v>0</v>
      </c>
      <c r="AO60" s="83">
        <f>ASSETS!JL176</f>
        <v>0</v>
      </c>
      <c r="AP60" s="83">
        <f>ASSETS!JM176</f>
        <v>0</v>
      </c>
      <c r="AQ60" s="83">
        <f>ASSETS!JN176</f>
        <v>0</v>
      </c>
      <c r="AR60" s="83">
        <f>ASSETS!JO176</f>
        <v>0</v>
      </c>
      <c r="AS60" s="83">
        <f>ASSETS!JP176</f>
        <v>0</v>
      </c>
      <c r="AT60" s="83">
        <f>ASSETS!JQ176</f>
        <v>0</v>
      </c>
      <c r="AU60" s="83">
        <f>ASSETS!JR176</f>
        <v>0</v>
      </c>
      <c r="AV60" s="83">
        <f>ASSETS!JS176</f>
        <v>0</v>
      </c>
      <c r="AW60" s="83">
        <f>ASSETS!JT176</f>
        <v>0</v>
      </c>
      <c r="AX60" s="83">
        <f>ASSETS!JU176</f>
        <v>0</v>
      </c>
      <c r="AY60" s="83">
        <f>ASSETS!JV176</f>
        <v>0</v>
      </c>
      <c r="AZ60" s="83">
        <f>ASSETS!JW176</f>
        <v>0</v>
      </c>
      <c r="BA60" s="83">
        <f>ASSETS!JX176</f>
        <v>0</v>
      </c>
      <c r="BB60" s="83">
        <f>ASSETS!JY176</f>
        <v>0</v>
      </c>
      <c r="BC60" s="83">
        <f>ASSETS!JZ176</f>
        <v>0</v>
      </c>
      <c r="BD60" s="83">
        <f>ASSETS!KA176</f>
        <v>0</v>
      </c>
      <c r="BE60" s="83">
        <f>ASSETS!KB176</f>
        <v>0</v>
      </c>
      <c r="BF60" s="83">
        <f>ASSETS!KC176</f>
        <v>0</v>
      </c>
      <c r="BG60" s="83">
        <f>ASSETS!KD176</f>
        <v>0</v>
      </c>
      <c r="BH60" s="83">
        <f>ASSETS!KE176</f>
        <v>0</v>
      </c>
      <c r="BI60" s="83">
        <f>ASSETS!KF176</f>
        <v>0</v>
      </c>
      <c r="BJ60" s="83">
        <f>ASSETS!KG176</f>
        <v>0</v>
      </c>
      <c r="BK60" s="631">
        <f t="shared" si="2"/>
        <v>2350000000</v>
      </c>
    </row>
    <row r="61" spans="1:63" ht="15.75" x14ac:dyDescent="0.25">
      <c r="A61" s="165" t="s">
        <v>899</v>
      </c>
      <c r="C61" s="83">
        <f>ASSETS!HZ190</f>
        <v>2742327952.9023128</v>
      </c>
      <c r="D61" s="83">
        <f>ASSETS!IA190</f>
        <v>0</v>
      </c>
      <c r="E61" s="83">
        <f>ASSETS!IB190</f>
        <v>0</v>
      </c>
      <c r="F61" s="83">
        <f>ASSETS!IC190</f>
        <v>0</v>
      </c>
      <c r="G61" s="83">
        <f>ASSETS!ID190</f>
        <v>0</v>
      </c>
      <c r="H61" s="83">
        <f>ASSETS!IE190</f>
        <v>0</v>
      </c>
      <c r="I61" s="83">
        <f>ASSETS!IF190</f>
        <v>0</v>
      </c>
      <c r="J61" s="83">
        <f>ASSETS!IG190</f>
        <v>0</v>
      </c>
      <c r="K61" s="83">
        <f>ASSETS!IH190</f>
        <v>0</v>
      </c>
      <c r="L61" s="83">
        <f>ASSETS!II190</f>
        <v>0</v>
      </c>
      <c r="M61" s="83">
        <f>ASSETS!IJ190</f>
        <v>0</v>
      </c>
      <c r="N61" s="83">
        <f>ASSETS!IK190</f>
        <v>0</v>
      </c>
      <c r="O61" s="83">
        <f>ASSETS!IL190</f>
        <v>3998517298.7764549</v>
      </c>
      <c r="P61" s="83">
        <f>ASSETS!IM190</f>
        <v>0</v>
      </c>
      <c r="Q61" s="83">
        <f>ASSETS!IN190</f>
        <v>0</v>
      </c>
      <c r="R61" s="83">
        <f>ASSETS!IO190</f>
        <v>0</v>
      </c>
      <c r="S61" s="83">
        <f>ASSETS!IP190</f>
        <v>0</v>
      </c>
      <c r="T61" s="83">
        <f>ASSETS!IQ190</f>
        <v>0</v>
      </c>
      <c r="U61" s="83">
        <f>ASSETS!IR190</f>
        <v>0</v>
      </c>
      <c r="V61" s="83">
        <f>ASSETS!IS190</f>
        <v>0</v>
      </c>
      <c r="W61" s="83">
        <f>ASSETS!IT190</f>
        <v>0</v>
      </c>
      <c r="X61" s="83">
        <f>ASSETS!IU190</f>
        <v>0</v>
      </c>
      <c r="Y61" s="83">
        <f>ASSETS!IV190</f>
        <v>0</v>
      </c>
      <c r="Z61" s="83">
        <f>ASSETS!IW190</f>
        <v>0</v>
      </c>
      <c r="AA61" s="83">
        <f>ASSETS!IX190</f>
        <v>5740191292.621459</v>
      </c>
      <c r="AB61" s="83">
        <f>ASSETS!IY190</f>
        <v>0</v>
      </c>
      <c r="AC61" s="83">
        <f>ASSETS!IZ190</f>
        <v>0</v>
      </c>
      <c r="AD61" s="83">
        <f>ASSETS!JA190</f>
        <v>0</v>
      </c>
      <c r="AE61" s="83">
        <f>ASSETS!JB190</f>
        <v>0</v>
      </c>
      <c r="AF61" s="83">
        <f>ASSETS!JC190</f>
        <v>0</v>
      </c>
      <c r="AG61" s="83">
        <f>ASSETS!JD190</f>
        <v>0</v>
      </c>
      <c r="AH61" s="83">
        <f>ASSETS!JE190</f>
        <v>0</v>
      </c>
      <c r="AI61" s="83">
        <f>ASSETS!JF190</f>
        <v>0</v>
      </c>
      <c r="AJ61" s="83">
        <f>ASSETS!JG190</f>
        <v>0</v>
      </c>
      <c r="AK61" s="83">
        <f>ASSETS!JH190</f>
        <v>0</v>
      </c>
      <c r="AL61" s="83">
        <f>ASSETS!JI190</f>
        <v>0</v>
      </c>
      <c r="AM61" s="83">
        <f>ASSETS!JJ190</f>
        <v>5555980112.5644426</v>
      </c>
      <c r="AN61" s="83">
        <f>ASSETS!JK190</f>
        <v>0</v>
      </c>
      <c r="AO61" s="83">
        <f>ASSETS!JL190</f>
        <v>0</v>
      </c>
      <c r="AP61" s="83">
        <f>ASSETS!JM190</f>
        <v>0</v>
      </c>
      <c r="AQ61" s="83">
        <f>ASSETS!JN190</f>
        <v>0</v>
      </c>
      <c r="AR61" s="83">
        <f>ASSETS!JO190</f>
        <v>0</v>
      </c>
      <c r="AS61" s="83">
        <f>ASSETS!JP190</f>
        <v>0</v>
      </c>
      <c r="AT61" s="83">
        <f>ASSETS!JQ190</f>
        <v>0</v>
      </c>
      <c r="AU61" s="83">
        <f>ASSETS!JR190</f>
        <v>0</v>
      </c>
      <c r="AV61" s="83">
        <f>ASSETS!JS190</f>
        <v>0</v>
      </c>
      <c r="AW61" s="83">
        <f>ASSETS!JT190</f>
        <v>0</v>
      </c>
      <c r="AX61" s="83">
        <f>ASSETS!JU190</f>
        <v>0</v>
      </c>
      <c r="AY61" s="83">
        <f>ASSETS!JV190</f>
        <v>5248565482.428504</v>
      </c>
      <c r="AZ61" s="83">
        <f>ASSETS!JW190</f>
        <v>0</v>
      </c>
      <c r="BA61" s="83">
        <f>ASSETS!JX190</f>
        <v>0</v>
      </c>
      <c r="BB61" s="83">
        <f>ASSETS!JY190</f>
        <v>0</v>
      </c>
      <c r="BC61" s="83">
        <f>ASSETS!JZ190</f>
        <v>0</v>
      </c>
      <c r="BD61" s="83">
        <f>ASSETS!KA190</f>
        <v>0</v>
      </c>
      <c r="BE61" s="83">
        <f>ASSETS!KB190</f>
        <v>0</v>
      </c>
      <c r="BF61" s="83">
        <f>ASSETS!KC190</f>
        <v>0</v>
      </c>
      <c r="BG61" s="83">
        <f>ASSETS!KD190</f>
        <v>0</v>
      </c>
      <c r="BH61" s="83">
        <f>ASSETS!KE190</f>
        <v>0</v>
      </c>
      <c r="BI61" s="83">
        <f>ASSETS!KF190</f>
        <v>0</v>
      </c>
      <c r="BJ61" s="83">
        <f>ASSETS!KG190</f>
        <v>0</v>
      </c>
      <c r="BK61" s="631">
        <f t="shared" si="2"/>
        <v>23285582139.293175</v>
      </c>
    </row>
    <row r="62" spans="1:63" ht="15.75" x14ac:dyDescent="0.25">
      <c r="A62" s="165" t="s">
        <v>290</v>
      </c>
      <c r="C62" s="83">
        <f>' CALCULATIONS'!O1629</f>
        <v>0</v>
      </c>
      <c r="D62" s="83">
        <f>' CALCULATIONS'!P1629</f>
        <v>0</v>
      </c>
      <c r="E62" s="83">
        <f>' CALCULATIONS'!Q1629</f>
        <v>0</v>
      </c>
      <c r="F62" s="83">
        <f>' CALCULATIONS'!R1629</f>
        <v>0</v>
      </c>
      <c r="G62" s="83">
        <f>' CALCULATIONS'!S1629</f>
        <v>143200340</v>
      </c>
      <c r="H62" s="83">
        <f>' CALCULATIONS'!T1629</f>
        <v>302046040</v>
      </c>
      <c r="I62" s="83">
        <f>' CALCULATIONS'!U1629</f>
        <v>43711020</v>
      </c>
      <c r="J62" s="83">
        <f>' CALCULATIONS'!V1629</f>
        <v>0</v>
      </c>
      <c r="K62" s="83">
        <f>' CALCULATIONS'!W1629</f>
        <v>0</v>
      </c>
      <c r="L62" s="83">
        <f>' CALCULATIONS'!X1629</f>
        <v>83723500</v>
      </c>
      <c r="M62" s="83">
        <f>' CALCULATIONS'!Y1629</f>
        <v>192931700</v>
      </c>
      <c r="N62" s="83">
        <f>' CALCULATIONS'!Z1629</f>
        <v>526567520</v>
      </c>
      <c r="O62" s="83">
        <f>' CALCULATIONS'!AA1629</f>
        <v>0</v>
      </c>
      <c r="P62" s="83">
        <f>' CALCULATIONS'!AB1629</f>
        <v>0</v>
      </c>
      <c r="Q62" s="83">
        <f>' CALCULATIONS'!AC1629</f>
        <v>0</v>
      </c>
      <c r="R62" s="83">
        <f>' CALCULATIONS'!AD1629</f>
        <v>0</v>
      </c>
      <c r="S62" s="83">
        <f>' CALCULATIONS'!AE1629</f>
        <v>213945700</v>
      </c>
      <c r="T62" s="83">
        <f>' CALCULATIONS'!AF1629</f>
        <v>306654680</v>
      </c>
      <c r="U62" s="83">
        <f>' CALCULATIONS'!AG1629</f>
        <v>84421940</v>
      </c>
      <c r="V62" s="83">
        <f>' CALCULATIONS'!AH1629</f>
        <v>0</v>
      </c>
      <c r="W62" s="83">
        <f>' CALCULATIONS'!AI1629</f>
        <v>0</v>
      </c>
      <c r="X62" s="83">
        <f>' CALCULATIONS'!AJ1629</f>
        <v>107978140</v>
      </c>
      <c r="Y62" s="83">
        <f>' CALCULATIONS'!AK1629</f>
        <v>239709700</v>
      </c>
      <c r="Z62" s="83">
        <f>' CALCULATIONS'!AL1629</f>
        <v>539941620</v>
      </c>
      <c r="AA62" s="83">
        <f>' CALCULATIONS'!AM1629</f>
        <v>0</v>
      </c>
      <c r="AB62" s="83">
        <f>' CALCULATIONS'!AN1629</f>
        <v>0</v>
      </c>
      <c r="AC62" s="83">
        <f>' CALCULATIONS'!AO1629</f>
        <v>0</v>
      </c>
      <c r="AD62" s="83">
        <f>' CALCULATIONS'!AP1629</f>
        <v>0</v>
      </c>
      <c r="AE62" s="83">
        <f>' CALCULATIONS'!AQ1629</f>
        <v>163290940</v>
      </c>
      <c r="AF62" s="83">
        <f>' CALCULATIONS'!AR1629</f>
        <v>337072160</v>
      </c>
      <c r="AG62" s="83">
        <f>' CALCULATIONS'!AS1629</f>
        <v>76027740</v>
      </c>
      <c r="AH62" s="83">
        <f>' CALCULATIONS'!AT1629</f>
        <v>0</v>
      </c>
      <c r="AI62" s="83">
        <f>' CALCULATIONS'!AU1629</f>
        <v>6848360</v>
      </c>
      <c r="AJ62" s="83">
        <f>' CALCULATIONS'!AV1629</f>
        <v>130734820</v>
      </c>
      <c r="AK62" s="83">
        <f>' CALCULATIONS'!AW1629</f>
        <v>236018760</v>
      </c>
      <c r="AL62" s="83">
        <f>' CALCULATIONS'!AX1629</f>
        <v>575619440</v>
      </c>
      <c r="AM62" s="83">
        <f>' CALCULATIONS'!AY1629</f>
        <v>0</v>
      </c>
      <c r="AN62" s="83">
        <f>' CALCULATIONS'!AZ1629</f>
        <v>0</v>
      </c>
      <c r="AO62" s="83">
        <f>' CALCULATIONS'!BA1629</f>
        <v>0</v>
      </c>
      <c r="AP62" s="83">
        <f>' CALCULATIONS'!BB1629</f>
        <v>0</v>
      </c>
      <c r="AQ62" s="83">
        <f>' CALCULATIONS'!BC1629</f>
        <v>115721020</v>
      </c>
      <c r="AR62" s="83">
        <f>' CALCULATIONS'!BD1629</f>
        <v>341225940</v>
      </c>
      <c r="AS62" s="83">
        <f>' CALCULATIONS'!BE1629</f>
        <v>77230820</v>
      </c>
      <c r="AT62" s="83">
        <f>' CALCULATIONS'!BF1629</f>
        <v>0</v>
      </c>
      <c r="AU62" s="83">
        <f>' CALCULATIONS'!BG1629</f>
        <v>5954600</v>
      </c>
      <c r="AV62" s="83">
        <f>' CALCULATIONS'!BH1629</f>
        <v>132311820</v>
      </c>
      <c r="AW62" s="83">
        <f>' CALCULATIONS'!BI1629</f>
        <v>238588700</v>
      </c>
      <c r="AX62" s="83">
        <f>' CALCULATIONS'!BJ1629</f>
        <v>583680380</v>
      </c>
      <c r="AY62" s="83">
        <f>' CALCULATIONS'!BK1629</f>
        <v>0</v>
      </c>
      <c r="AZ62" s="83">
        <f>' CALCULATIONS'!BL1629</f>
        <v>0</v>
      </c>
      <c r="BA62" s="83">
        <f>' CALCULATIONS'!BM1629</f>
        <v>0</v>
      </c>
      <c r="BB62" s="83">
        <f>' CALCULATIONS'!BN1629</f>
        <v>0</v>
      </c>
      <c r="BC62" s="83">
        <f>' CALCULATIONS'!BO1629</f>
        <v>143331060</v>
      </c>
      <c r="BD62" s="83">
        <f>' CALCULATIONS'!BP1629</f>
        <v>352759320</v>
      </c>
      <c r="BE62" s="83">
        <f>' CALCULATIONS'!BQ1629</f>
        <v>80591160</v>
      </c>
      <c r="BF62" s="83">
        <f>' CALCULATIONS'!BR1629</f>
        <v>0</v>
      </c>
      <c r="BG62" s="83">
        <f>' CALCULATIONS'!BS1629</f>
        <v>6564880</v>
      </c>
      <c r="BH62" s="83">
        <f>' CALCULATIONS'!BT1629</f>
        <v>136381620</v>
      </c>
      <c r="BI62" s="83">
        <f>' CALCULATIONS'!BU1629</f>
        <v>247442320</v>
      </c>
      <c r="BJ62" s="83">
        <f>' CALCULATIONS'!BV1629</f>
        <v>603180080</v>
      </c>
      <c r="BK62" s="631">
        <f t="shared" si="2"/>
        <v>7375407840</v>
      </c>
    </row>
    <row r="63" spans="1:63" ht="15.75" x14ac:dyDescent="0.25">
      <c r="A63" s="165" t="s">
        <v>1113</v>
      </c>
      <c r="C63" s="83">
        <f>ASSETS!HZ155</f>
        <v>0</v>
      </c>
      <c r="D63" s="83">
        <f>ASSETS!IA155</f>
        <v>0</v>
      </c>
      <c r="E63" s="83">
        <f>ASSETS!IB155</f>
        <v>0</v>
      </c>
      <c r="F63" s="83">
        <f>ASSETS!IC155</f>
        <v>2600000000</v>
      </c>
      <c r="G63" s="83">
        <f>ASSETS!ID155</f>
        <v>0</v>
      </c>
      <c r="H63" s="83">
        <f>ASSETS!IE155</f>
        <v>0</v>
      </c>
      <c r="I63" s="83">
        <f>ASSETS!IF155</f>
        <v>0</v>
      </c>
      <c r="J63" s="83">
        <f>ASSETS!IG155</f>
        <v>0</v>
      </c>
      <c r="K63" s="83">
        <f>ASSETS!IH155</f>
        <v>0</v>
      </c>
      <c r="L63" s="83">
        <f>ASSETS!II155</f>
        <v>0</v>
      </c>
      <c r="M63" s="83">
        <f>ASSETS!IJ155</f>
        <v>0</v>
      </c>
      <c r="N63" s="83">
        <f>ASSETS!IK155</f>
        <v>0</v>
      </c>
      <c r="O63" s="83">
        <f>ASSETS!IL155</f>
        <v>0</v>
      </c>
      <c r="P63" s="83">
        <f>ASSETS!IM155</f>
        <v>0</v>
      </c>
      <c r="Q63" s="83">
        <f>ASSETS!IN155</f>
        <v>0</v>
      </c>
      <c r="R63" s="83">
        <f>ASSETS!IO155</f>
        <v>0</v>
      </c>
      <c r="S63" s="83">
        <f>ASSETS!IP155</f>
        <v>0</v>
      </c>
      <c r="T63" s="83">
        <f>ASSETS!IQ155</f>
        <v>0</v>
      </c>
      <c r="U63" s="83">
        <f>ASSETS!IR155</f>
        <v>0</v>
      </c>
      <c r="V63" s="83">
        <f>ASSETS!IS155</f>
        <v>0</v>
      </c>
      <c r="W63" s="83">
        <f>ASSETS!IT155</f>
        <v>0</v>
      </c>
      <c r="X63" s="83">
        <f>ASSETS!IU155</f>
        <v>0</v>
      </c>
      <c r="Y63" s="83">
        <f>ASSETS!IV155</f>
        <v>0</v>
      </c>
      <c r="Z63" s="83">
        <f>ASSETS!IW155</f>
        <v>0</v>
      </c>
      <c r="AA63" s="83">
        <f>ASSETS!IX155</f>
        <v>0</v>
      </c>
      <c r="AB63" s="83">
        <f>ASSETS!IY155</f>
        <v>0</v>
      </c>
      <c r="AC63" s="83">
        <f>ASSETS!IZ155</f>
        <v>0</v>
      </c>
      <c r="AD63" s="83">
        <f>ASSETS!JA155</f>
        <v>0</v>
      </c>
      <c r="AE63" s="83">
        <f>ASSETS!JB155</f>
        <v>0</v>
      </c>
      <c r="AF63" s="83">
        <f>ASSETS!JC155</f>
        <v>0</v>
      </c>
      <c r="AG63" s="83">
        <f>ASSETS!JD155</f>
        <v>0</v>
      </c>
      <c r="AH63" s="83">
        <f>ASSETS!JE155</f>
        <v>0</v>
      </c>
      <c r="AI63" s="83">
        <f>ASSETS!JF155</f>
        <v>0</v>
      </c>
      <c r="AJ63" s="83">
        <f>ASSETS!JG155</f>
        <v>0</v>
      </c>
      <c r="AK63" s="83">
        <f>ASSETS!JH155</f>
        <v>0</v>
      </c>
      <c r="AL63" s="83">
        <f>ASSETS!JI155</f>
        <v>0</v>
      </c>
      <c r="AM63" s="83">
        <f>ASSETS!JJ155</f>
        <v>0</v>
      </c>
      <c r="AN63" s="83">
        <f>ASSETS!JK155</f>
        <v>0</v>
      </c>
      <c r="AO63" s="83">
        <f>ASSETS!JL155</f>
        <v>0</v>
      </c>
      <c r="AP63" s="83">
        <f>ASSETS!JM155</f>
        <v>0</v>
      </c>
      <c r="AQ63" s="83">
        <f>ASSETS!JN155</f>
        <v>0</v>
      </c>
      <c r="AR63" s="83">
        <f>ASSETS!JO155</f>
        <v>0</v>
      </c>
      <c r="AS63" s="83">
        <f>ASSETS!JP155</f>
        <v>0</v>
      </c>
      <c r="AT63" s="83">
        <f>ASSETS!JQ155</f>
        <v>0</v>
      </c>
      <c r="AU63" s="83">
        <f>ASSETS!JR155</f>
        <v>0</v>
      </c>
      <c r="AV63" s="83">
        <f>ASSETS!JS155</f>
        <v>0</v>
      </c>
      <c r="AW63" s="83">
        <f>ASSETS!JT155</f>
        <v>0</v>
      </c>
      <c r="AX63" s="83">
        <f>ASSETS!JU155</f>
        <v>0</v>
      </c>
      <c r="AY63" s="83">
        <f>ASSETS!JV155</f>
        <v>0</v>
      </c>
      <c r="AZ63" s="83">
        <f>ASSETS!JW155</f>
        <v>0</v>
      </c>
      <c r="BA63" s="83">
        <f>ASSETS!JX155</f>
        <v>0</v>
      </c>
      <c r="BB63" s="83">
        <f>ASSETS!JY155</f>
        <v>0</v>
      </c>
      <c r="BC63" s="83">
        <f>ASSETS!JZ155</f>
        <v>0</v>
      </c>
      <c r="BD63" s="83">
        <f>ASSETS!KA155</f>
        <v>0</v>
      </c>
      <c r="BE63" s="83">
        <f>ASSETS!KB155</f>
        <v>0</v>
      </c>
      <c r="BF63" s="83">
        <f>ASSETS!KC155</f>
        <v>0</v>
      </c>
      <c r="BG63" s="83">
        <f>ASSETS!KD155</f>
        <v>0</v>
      </c>
      <c r="BH63" s="83">
        <f>ASSETS!KE155</f>
        <v>0</v>
      </c>
      <c r="BI63" s="83">
        <f>ASSETS!KF155</f>
        <v>0</v>
      </c>
      <c r="BJ63" s="83">
        <f>ASSETS!KG155</f>
        <v>0</v>
      </c>
      <c r="BK63" s="631">
        <f t="shared" si="2"/>
        <v>2600000000</v>
      </c>
    </row>
    <row r="64" spans="1:63" ht="15.75" x14ac:dyDescent="0.25">
      <c r="A64" s="815" t="s">
        <v>178</v>
      </c>
      <c r="C64" s="83">
        <f>ASSETS!HZ69</f>
        <v>0</v>
      </c>
      <c r="D64" s="83">
        <f>ASSETS!IA69</f>
        <v>0</v>
      </c>
      <c r="E64" s="83">
        <f>ASSETS!IB69</f>
        <v>0</v>
      </c>
      <c r="F64" s="83">
        <f>ASSETS!IC69</f>
        <v>0</v>
      </c>
      <c r="G64" s="83">
        <f>ASSETS!ID69</f>
        <v>0</v>
      </c>
      <c r="H64" s="83">
        <f>ASSETS!IE69</f>
        <v>0</v>
      </c>
      <c r="I64" s="83">
        <f>ASSETS!IF69</f>
        <v>0</v>
      </c>
      <c r="J64" s="83">
        <f>ASSETS!IG69</f>
        <v>0</v>
      </c>
      <c r="K64" s="83">
        <f>ASSETS!IH69</f>
        <v>0</v>
      </c>
      <c r="L64" s="83">
        <f>ASSETS!II69</f>
        <v>0</v>
      </c>
      <c r="M64" s="83">
        <f>ASSETS!IJ69</f>
        <v>0</v>
      </c>
      <c r="N64" s="83">
        <f>ASSETS!IK69</f>
        <v>0</v>
      </c>
      <c r="O64" s="83">
        <f>ASSETS!IL69</f>
        <v>8000000000</v>
      </c>
      <c r="P64" s="83">
        <f>ASSETS!IM69</f>
        <v>0</v>
      </c>
      <c r="Q64" s="83">
        <f>ASSETS!IN69</f>
        <v>0</v>
      </c>
      <c r="R64" s="83">
        <f>ASSETS!IO69</f>
        <v>0</v>
      </c>
      <c r="S64" s="83">
        <f>ASSETS!IP69</f>
        <v>0</v>
      </c>
      <c r="T64" s="83">
        <f>ASSETS!IQ69</f>
        <v>0</v>
      </c>
      <c r="U64" s="83">
        <f>ASSETS!IR69</f>
        <v>0</v>
      </c>
      <c r="V64" s="83">
        <f>ASSETS!IS69</f>
        <v>0</v>
      </c>
      <c r="W64" s="83">
        <f>ASSETS!IT69</f>
        <v>0</v>
      </c>
      <c r="X64" s="83">
        <f>ASSETS!IU69</f>
        <v>0</v>
      </c>
      <c r="Y64" s="83">
        <f>ASSETS!IV69</f>
        <v>0</v>
      </c>
      <c r="Z64" s="83">
        <f>ASSETS!IW69</f>
        <v>0</v>
      </c>
      <c r="AA64" s="83">
        <f>ASSETS!IX69</f>
        <v>0</v>
      </c>
      <c r="AB64" s="83">
        <f>ASSETS!IY69</f>
        <v>0</v>
      </c>
      <c r="AC64" s="83">
        <f>ASSETS!IZ69</f>
        <v>0</v>
      </c>
      <c r="AD64" s="83">
        <f>ASSETS!JA69</f>
        <v>0</v>
      </c>
      <c r="AE64" s="83">
        <f>ASSETS!JB69</f>
        <v>0</v>
      </c>
      <c r="AF64" s="83">
        <f>ASSETS!JC69</f>
        <v>0</v>
      </c>
      <c r="AG64" s="83">
        <f>ASSETS!JD69</f>
        <v>0</v>
      </c>
      <c r="AH64" s="83">
        <f>ASSETS!JE69</f>
        <v>0</v>
      </c>
      <c r="AI64" s="83">
        <f>ASSETS!JF69</f>
        <v>0</v>
      </c>
      <c r="AJ64" s="83">
        <f>ASSETS!JG69</f>
        <v>0</v>
      </c>
      <c r="AK64" s="83">
        <f>ASSETS!JH69</f>
        <v>0</v>
      </c>
      <c r="AL64" s="83">
        <f>ASSETS!JI69</f>
        <v>0</v>
      </c>
      <c r="AM64" s="83">
        <f>ASSETS!JJ69</f>
        <v>0</v>
      </c>
      <c r="AN64" s="83">
        <f>ASSETS!JK69</f>
        <v>0</v>
      </c>
      <c r="AO64" s="83">
        <f>ASSETS!JL69</f>
        <v>0</v>
      </c>
      <c r="AP64" s="83">
        <f>ASSETS!JM69</f>
        <v>0</v>
      </c>
      <c r="AQ64" s="83">
        <f>ASSETS!JN69</f>
        <v>0</v>
      </c>
      <c r="AR64" s="83">
        <f>ASSETS!JO69</f>
        <v>0</v>
      </c>
      <c r="AS64" s="83">
        <f>ASSETS!JP69</f>
        <v>0</v>
      </c>
      <c r="AT64" s="83">
        <f>ASSETS!JQ69</f>
        <v>0</v>
      </c>
      <c r="AU64" s="83">
        <f>ASSETS!JR69</f>
        <v>0</v>
      </c>
      <c r="AV64" s="83">
        <f>ASSETS!JS69</f>
        <v>0</v>
      </c>
      <c r="AW64" s="83">
        <f>ASSETS!JT69</f>
        <v>0</v>
      </c>
      <c r="AX64" s="83">
        <f>ASSETS!JU69</f>
        <v>0</v>
      </c>
      <c r="AY64" s="83">
        <f>ASSETS!JV69</f>
        <v>0</v>
      </c>
      <c r="AZ64" s="83">
        <f>ASSETS!JW69</f>
        <v>0</v>
      </c>
      <c r="BA64" s="83">
        <f>ASSETS!JX69</f>
        <v>0</v>
      </c>
      <c r="BB64" s="83">
        <f>ASSETS!JY69</f>
        <v>0</v>
      </c>
      <c r="BC64" s="83">
        <f>ASSETS!JZ69</f>
        <v>0</v>
      </c>
      <c r="BD64" s="83">
        <f>ASSETS!KA69</f>
        <v>0</v>
      </c>
      <c r="BE64" s="83">
        <f>ASSETS!KB69</f>
        <v>0</v>
      </c>
      <c r="BF64" s="83">
        <f>ASSETS!KC69</f>
        <v>0</v>
      </c>
      <c r="BG64" s="83">
        <f>ASSETS!KD69</f>
        <v>0</v>
      </c>
      <c r="BH64" s="83">
        <f>ASSETS!KE69</f>
        <v>0</v>
      </c>
      <c r="BI64" s="83">
        <f>ASSETS!KF69</f>
        <v>0</v>
      </c>
      <c r="BJ64" s="83">
        <f>ASSETS!KG69</f>
        <v>0</v>
      </c>
      <c r="BK64" s="631">
        <f t="shared" si="2"/>
        <v>8000000000</v>
      </c>
    </row>
    <row r="65" spans="1:63" ht="15.75" x14ac:dyDescent="0.25">
      <c r="A65" s="638" t="s">
        <v>900</v>
      </c>
      <c r="C65" s="83">
        <f>C66+C71-C74+C75+C113</f>
        <v>-4381165045.2618103</v>
      </c>
      <c r="D65" s="83">
        <f t="shared" ref="D65:BJ65" si="14">D66+D71-D74+D75+D113</f>
        <v>-5952210525.2332258</v>
      </c>
      <c r="E65" s="83">
        <f t="shared" si="14"/>
        <v>-5161709101.4211073</v>
      </c>
      <c r="F65" s="83">
        <f t="shared" si="14"/>
        <v>-4147781472.8349161</v>
      </c>
      <c r="G65" s="83">
        <f t="shared" si="14"/>
        <v>-4910965072.7508059</v>
      </c>
      <c r="H65" s="83">
        <f t="shared" si="14"/>
        <v>-4649508779.7910433</v>
      </c>
      <c r="I65" s="83">
        <f t="shared" si="14"/>
        <v>-5281620388.9071093</v>
      </c>
      <c r="J65" s="83">
        <f t="shared" si="14"/>
        <v>-1603169100.6030884</v>
      </c>
      <c r="K65" s="83">
        <f t="shared" si="14"/>
        <v>838339759.07815945</v>
      </c>
      <c r="L65" s="83">
        <f t="shared" si="14"/>
        <v>2817719460.8903942</v>
      </c>
      <c r="M65" s="83">
        <f t="shared" si="14"/>
        <v>9185429165.4163532</v>
      </c>
      <c r="N65" s="83">
        <f t="shared" si="14"/>
        <v>9519313583.0815525</v>
      </c>
      <c r="O65" s="83">
        <f t="shared" si="14"/>
        <v>8754941767.295536</v>
      </c>
      <c r="P65" s="83">
        <f t="shared" si="14"/>
        <v>-6639722785.8364677</v>
      </c>
      <c r="Q65" s="83">
        <f t="shared" si="14"/>
        <v>-4599455926.5639353</v>
      </c>
      <c r="R65" s="83">
        <f t="shared" si="14"/>
        <v>-3451649978.8105898</v>
      </c>
      <c r="S65" s="83">
        <f t="shared" si="14"/>
        <v>2117653663.1976762</v>
      </c>
      <c r="T65" s="83">
        <f t="shared" si="14"/>
        <v>3366251977.1526985</v>
      </c>
      <c r="U65" s="83">
        <f t="shared" si="14"/>
        <v>4548391418.6501923</v>
      </c>
      <c r="V65" s="83">
        <f t="shared" si="14"/>
        <v>4123756536.7880778</v>
      </c>
      <c r="W65" s="83">
        <f t="shared" si="14"/>
        <v>6478322934.4075794</v>
      </c>
      <c r="X65" s="83">
        <f t="shared" si="14"/>
        <v>9054803041.4857445</v>
      </c>
      <c r="Y65" s="83">
        <f t="shared" si="14"/>
        <v>12322579818.35507</v>
      </c>
      <c r="Z65" s="83">
        <f t="shared" si="14"/>
        <v>14118054581.547443</v>
      </c>
      <c r="AA65" s="83">
        <f t="shared" si="14"/>
        <v>14910805533.757414</v>
      </c>
      <c r="AB65" s="83">
        <f t="shared" si="14"/>
        <v>10291797987.834438</v>
      </c>
      <c r="AC65" s="83">
        <f t="shared" si="14"/>
        <v>10738550817.195011</v>
      </c>
      <c r="AD65" s="83">
        <f t="shared" si="14"/>
        <v>11639023893.502659</v>
      </c>
      <c r="AE65" s="83">
        <f t="shared" si="14"/>
        <v>14398540350.149397</v>
      </c>
      <c r="AF65" s="83">
        <f t="shared" si="14"/>
        <v>17722105139.73822</v>
      </c>
      <c r="AG65" s="83">
        <f t="shared" si="14"/>
        <v>18226377408.633057</v>
      </c>
      <c r="AH65" s="83">
        <f t="shared" si="14"/>
        <v>17642639190.347404</v>
      </c>
      <c r="AI65" s="83">
        <f t="shared" si="14"/>
        <v>20149256756.146751</v>
      </c>
      <c r="AJ65" s="83">
        <f t="shared" si="14"/>
        <v>21914855806.113419</v>
      </c>
      <c r="AK65" s="83">
        <f t="shared" si="14"/>
        <v>25234751036.796055</v>
      </c>
      <c r="AL65" s="83">
        <f t="shared" si="14"/>
        <v>27391798065.717907</v>
      </c>
      <c r="AM65" s="83">
        <f t="shared" si="14"/>
        <v>29051476491.015896</v>
      </c>
      <c r="AN65" s="83">
        <f t="shared" si="14"/>
        <v>24551052731.640762</v>
      </c>
      <c r="AO65" s="83">
        <f t="shared" si="14"/>
        <v>24116860221.68972</v>
      </c>
      <c r="AP65" s="83">
        <f t="shared" si="14"/>
        <v>20017601109.192547</v>
      </c>
      <c r="AQ65" s="83">
        <f t="shared" si="14"/>
        <v>20956243271.62685</v>
      </c>
      <c r="AR65" s="83">
        <f t="shared" si="14"/>
        <v>23931716855.791779</v>
      </c>
      <c r="AS65" s="83">
        <f t="shared" si="14"/>
        <v>25510566138.548306</v>
      </c>
      <c r="AT65" s="83">
        <f t="shared" si="14"/>
        <v>23680709255.536751</v>
      </c>
      <c r="AU65" s="83">
        <f t="shared" si="14"/>
        <v>24208022539.983006</v>
      </c>
      <c r="AV65" s="83">
        <f t="shared" si="14"/>
        <v>25801566964.989353</v>
      </c>
      <c r="AW65" s="83">
        <f t="shared" si="14"/>
        <v>30039214725.907169</v>
      </c>
      <c r="AX65" s="83">
        <f t="shared" si="14"/>
        <v>31662952259.262383</v>
      </c>
      <c r="AY65" s="83">
        <f t="shared" si="14"/>
        <v>32332750090.23555</v>
      </c>
      <c r="AZ65" s="83">
        <f t="shared" si="14"/>
        <v>28582102802.903015</v>
      </c>
      <c r="BA65" s="83">
        <f t="shared" si="14"/>
        <v>26989047263.056488</v>
      </c>
      <c r="BB65" s="83">
        <f t="shared" si="14"/>
        <v>26703611101.84808</v>
      </c>
      <c r="BC65" s="83">
        <f t="shared" si="14"/>
        <v>28395971337.833981</v>
      </c>
      <c r="BD65" s="83">
        <f t="shared" si="14"/>
        <v>30859477342.678375</v>
      </c>
      <c r="BE65" s="83">
        <f t="shared" si="14"/>
        <v>32577439015.366306</v>
      </c>
      <c r="BF65" s="83">
        <f t="shared" si="14"/>
        <v>31069857260.233067</v>
      </c>
      <c r="BG65" s="83">
        <f t="shared" si="14"/>
        <v>32996291561.731422</v>
      </c>
      <c r="BH65" s="83">
        <f t="shared" si="14"/>
        <v>34509624271.636238</v>
      </c>
      <c r="BI65" s="83">
        <f t="shared" si="14"/>
        <v>39365203953.02845</v>
      </c>
      <c r="BJ65" s="83">
        <f t="shared" si="14"/>
        <v>41226260454.739082</v>
      </c>
      <c r="BK65" s="631">
        <f t="shared" si="2"/>
        <v>935862720535.73865</v>
      </c>
    </row>
    <row r="66" spans="1:63" ht="15.75" x14ac:dyDescent="0.25">
      <c r="A66" s="165" t="s">
        <v>901</v>
      </c>
      <c r="C66" s="83">
        <f>C70-C67</f>
        <v>-15763299.521334654</v>
      </c>
      <c r="D66" s="83">
        <f t="shared" ref="D66:BJ66" si="15">D70-D67</f>
        <v>-32887224.308434293</v>
      </c>
      <c r="E66" s="83">
        <f t="shared" si="15"/>
        <v>-55730207.550055474</v>
      </c>
      <c r="F66" s="83">
        <f t="shared" si="15"/>
        <v>-46648503.096270747</v>
      </c>
      <c r="G66" s="83">
        <f t="shared" si="15"/>
        <v>-32662567.387546331</v>
      </c>
      <c r="H66" s="83">
        <f t="shared" si="15"/>
        <v>-30473322.801688626</v>
      </c>
      <c r="I66" s="83">
        <f t="shared" si="15"/>
        <v>-51800731.233681761</v>
      </c>
      <c r="J66" s="83">
        <f t="shared" si="15"/>
        <v>-69479541.441424638</v>
      </c>
      <c r="K66" s="83">
        <f t="shared" si="15"/>
        <v>-57631912.320882268</v>
      </c>
      <c r="L66" s="83">
        <f t="shared" si="15"/>
        <v>-42021935.034617446</v>
      </c>
      <c r="M66" s="83">
        <f t="shared" si="15"/>
        <v>-44246857.108166322</v>
      </c>
      <c r="N66" s="83">
        <f t="shared" si="15"/>
        <v>-40801633.257941246</v>
      </c>
      <c r="O66" s="83">
        <f t="shared" si="15"/>
        <v>-61355931.158973441</v>
      </c>
      <c r="P66" s="83">
        <f t="shared" si="15"/>
        <v>-91467316.86988458</v>
      </c>
      <c r="Q66" s="83">
        <f t="shared" si="15"/>
        <v>-51603595.213924274</v>
      </c>
      <c r="R66" s="83">
        <f t="shared" si="15"/>
        <v>-70664220.65753974</v>
      </c>
      <c r="S66" s="83">
        <f t="shared" si="15"/>
        <v>-45980569.931826346</v>
      </c>
      <c r="T66" s="83">
        <f t="shared" si="15"/>
        <v>-50810811.298192978</v>
      </c>
      <c r="U66" s="83">
        <f t="shared" si="15"/>
        <v>-68554328.244735375</v>
      </c>
      <c r="V66" s="83">
        <f t="shared" si="15"/>
        <v>-78627222.338165835</v>
      </c>
      <c r="W66" s="83">
        <f t="shared" si="15"/>
        <v>-75296260.582384035</v>
      </c>
      <c r="X66" s="83">
        <f t="shared" si="15"/>
        <v>-71317483.854515538</v>
      </c>
      <c r="Y66" s="83">
        <f t="shared" si="15"/>
        <v>-58465245.172912911</v>
      </c>
      <c r="Z66" s="83">
        <f t="shared" si="15"/>
        <v>-54613651.442308664</v>
      </c>
      <c r="AA66" s="83">
        <f t="shared" si="15"/>
        <v>-127442828.15131868</v>
      </c>
      <c r="AB66" s="83">
        <f t="shared" si="15"/>
        <v>-103837482.24632591</v>
      </c>
      <c r="AC66" s="83">
        <f t="shared" si="15"/>
        <v>-171511858.41409194</v>
      </c>
      <c r="AD66" s="83">
        <f t="shared" si="15"/>
        <v>-124116519.21065994</v>
      </c>
      <c r="AE66" s="83">
        <f t="shared" si="15"/>
        <v>-120081285.6668181</v>
      </c>
      <c r="AF66" s="83">
        <f t="shared" si="15"/>
        <v>-143184130.85708663</v>
      </c>
      <c r="AG66" s="83">
        <f t="shared" si="15"/>
        <v>-160853787.17914185</v>
      </c>
      <c r="AH66" s="83">
        <f t="shared" si="15"/>
        <v>-182606305.90106177</v>
      </c>
      <c r="AI66" s="83">
        <f t="shared" si="15"/>
        <v>-158565672.52416193</v>
      </c>
      <c r="AJ66" s="83">
        <f t="shared" si="15"/>
        <v>-135371018.90051442</v>
      </c>
      <c r="AK66" s="83">
        <f t="shared" si="15"/>
        <v>-146152843.69426957</v>
      </c>
      <c r="AL66" s="83">
        <f t="shared" si="15"/>
        <v>-157635864.53973696</v>
      </c>
      <c r="AM66" s="83">
        <f t="shared" si="15"/>
        <v>-136777219.73626429</v>
      </c>
      <c r="AN66" s="83">
        <f t="shared" si="15"/>
        <v>-203459211.97129273</v>
      </c>
      <c r="AO66" s="83">
        <f t="shared" si="15"/>
        <v>-70514170.134067744</v>
      </c>
      <c r="AP66" s="83">
        <f t="shared" si="15"/>
        <v>-107979463.80983797</v>
      </c>
      <c r="AQ66" s="83">
        <f t="shared" si="15"/>
        <v>-83768495.199415922</v>
      </c>
      <c r="AR66" s="83">
        <f t="shared" si="15"/>
        <v>-89263160.033755466</v>
      </c>
      <c r="AS66" s="83">
        <f t="shared" si="15"/>
        <v>-95357589.790248886</v>
      </c>
      <c r="AT66" s="83">
        <f t="shared" si="15"/>
        <v>-111206842.23319776</v>
      </c>
      <c r="AU66" s="83">
        <f t="shared" si="15"/>
        <v>-94599551.08145988</v>
      </c>
      <c r="AV66" s="83">
        <f t="shared" si="15"/>
        <v>-88916803.122903988</v>
      </c>
      <c r="AW66" s="83">
        <f t="shared" si="15"/>
        <v>-83409359.333753169</v>
      </c>
      <c r="AX66" s="83">
        <f t="shared" si="15"/>
        <v>-80985558.405838251</v>
      </c>
      <c r="AY66" s="83">
        <f t="shared" si="15"/>
        <v>-107924589.09428173</v>
      </c>
      <c r="AZ66" s="83">
        <f t="shared" si="15"/>
        <v>-113171015.21253169</v>
      </c>
      <c r="BA66" s="83">
        <f t="shared" si="15"/>
        <v>-94352794.028247938</v>
      </c>
      <c r="BB66" s="83">
        <f t="shared" si="15"/>
        <v>-93844834.875259772</v>
      </c>
      <c r="BC66" s="83">
        <f t="shared" si="15"/>
        <v>-54435782.036879852</v>
      </c>
      <c r="BD66" s="83">
        <f t="shared" si="15"/>
        <v>-75344961.35152331</v>
      </c>
      <c r="BE66" s="83">
        <f t="shared" si="15"/>
        <v>-82122850.387177303</v>
      </c>
      <c r="BF66" s="83">
        <f t="shared" si="15"/>
        <v>-112562314.7978567</v>
      </c>
      <c r="BG66" s="83">
        <f t="shared" si="15"/>
        <v>-87481541.571157426</v>
      </c>
      <c r="BH66" s="83">
        <f t="shared" si="15"/>
        <v>-99043431.028257817</v>
      </c>
      <c r="BI66" s="83">
        <f t="shared" si="15"/>
        <v>-69448476.426487312</v>
      </c>
      <c r="BJ66" s="83">
        <f t="shared" si="15"/>
        <v>-62978564.934309483</v>
      </c>
      <c r="BK66" s="631">
        <f t="shared" si="2"/>
        <v>-5329212549.7085991</v>
      </c>
    </row>
    <row r="67" spans="1:63" ht="15.75" x14ac:dyDescent="0.25">
      <c r="A67" s="166" t="s">
        <v>902</v>
      </c>
      <c r="C67" s="83">
        <f>C68+C69</f>
        <v>30543506.82084433</v>
      </c>
      <c r="D67" s="83">
        <f t="shared" ref="D67:BJ67" si="16">D68+D69</f>
        <v>36860530.384945288</v>
      </c>
      <c r="E67" s="83">
        <f t="shared" si="16"/>
        <v>56871236.293290153</v>
      </c>
      <c r="F67" s="83">
        <f t="shared" si="16"/>
        <v>46917878.784735002</v>
      </c>
      <c r="G67" s="83">
        <f t="shared" si="16"/>
        <v>43595607.612260573</v>
      </c>
      <c r="H67" s="83">
        <f t="shared" si="16"/>
        <v>42505816.364296243</v>
      </c>
      <c r="I67" s="83">
        <f t="shared" si="16"/>
        <v>59090952.669179328</v>
      </c>
      <c r="J67" s="83">
        <f t="shared" si="16"/>
        <v>71512738.767685115</v>
      </c>
      <c r="K67" s="83">
        <f t="shared" si="16"/>
        <v>64036200.311642461</v>
      </c>
      <c r="L67" s="83">
        <f t="shared" si="16"/>
        <v>49212352.746684648</v>
      </c>
      <c r="M67" s="83">
        <f t="shared" si="16"/>
        <v>53770984.763724945</v>
      </c>
      <c r="N67" s="83">
        <f t="shared" si="16"/>
        <v>61103436.971340418</v>
      </c>
      <c r="O67" s="83">
        <f t="shared" si="16"/>
        <v>75530856.32102564</v>
      </c>
      <c r="P67" s="83">
        <f t="shared" si="16"/>
        <v>93818578.099503666</v>
      </c>
      <c r="Q67" s="83">
        <f t="shared" si="16"/>
        <v>57168044.739830501</v>
      </c>
      <c r="R67" s="83">
        <f t="shared" si="16"/>
        <v>72118496.482483357</v>
      </c>
      <c r="S67" s="83">
        <f t="shared" si="16"/>
        <v>61490679.739494421</v>
      </c>
      <c r="T67" s="83">
        <f t="shared" si="16"/>
        <v>66167326.893294208</v>
      </c>
      <c r="U67" s="83">
        <f t="shared" si="16"/>
        <v>81711138.46683979</v>
      </c>
      <c r="V67" s="83">
        <f t="shared" si="16"/>
        <v>80858475.167148352</v>
      </c>
      <c r="W67" s="83">
        <f t="shared" si="16"/>
        <v>88538482.861121297</v>
      </c>
      <c r="X67" s="83">
        <f t="shared" si="16"/>
        <v>80259595.958244011</v>
      </c>
      <c r="Y67" s="83">
        <f t="shared" si="16"/>
        <v>79617544.956057772</v>
      </c>
      <c r="Z67" s="83">
        <f t="shared" si="16"/>
        <v>89390047.348987371</v>
      </c>
      <c r="AA67" s="83">
        <f t="shared" si="16"/>
        <v>144898334.8246274</v>
      </c>
      <c r="AB67" s="83">
        <f t="shared" si="16"/>
        <v>106851203.51200716</v>
      </c>
      <c r="AC67" s="83">
        <f t="shared" si="16"/>
        <v>182198953.77437457</v>
      </c>
      <c r="AD67" s="83">
        <f t="shared" si="16"/>
        <v>126941481.69935654</v>
      </c>
      <c r="AE67" s="83">
        <f t="shared" si="16"/>
        <v>155264298.62404609</v>
      </c>
      <c r="AF67" s="83">
        <f t="shared" si="16"/>
        <v>175488531.53808051</v>
      </c>
      <c r="AG67" s="83">
        <f t="shared" si="16"/>
        <v>173042361.90624794</v>
      </c>
      <c r="AH67" s="83">
        <f t="shared" si="16"/>
        <v>185439256.61077428</v>
      </c>
      <c r="AI67" s="83">
        <f t="shared" si="16"/>
        <v>180325973.37093633</v>
      </c>
      <c r="AJ67" s="83">
        <f t="shared" si="16"/>
        <v>148465667.7661632</v>
      </c>
      <c r="AK67" s="83">
        <f t="shared" si="16"/>
        <v>172809572.80391288</v>
      </c>
      <c r="AL67" s="83">
        <f t="shared" si="16"/>
        <v>200553228.51502204</v>
      </c>
      <c r="AM67" s="83">
        <f t="shared" si="16"/>
        <v>141272617.72043297</v>
      </c>
      <c r="AN67" s="83">
        <f t="shared" si="16"/>
        <v>206110477.39874896</v>
      </c>
      <c r="AO67" s="83">
        <f t="shared" si="16"/>
        <v>76001432.369743586</v>
      </c>
      <c r="AP67" s="83">
        <f t="shared" si="16"/>
        <v>111086572.01016486</v>
      </c>
      <c r="AQ67" s="83">
        <f t="shared" si="16"/>
        <v>96021900.333627135</v>
      </c>
      <c r="AR67" s="83">
        <f t="shared" si="16"/>
        <v>103347893.77691184</v>
      </c>
      <c r="AS67" s="83">
        <f t="shared" si="16"/>
        <v>106463677.27575573</v>
      </c>
      <c r="AT67" s="83">
        <f t="shared" si="16"/>
        <v>115867304.32864165</v>
      </c>
      <c r="AU67" s="83">
        <f t="shared" si="16"/>
        <v>101870118.29386854</v>
      </c>
      <c r="AV67" s="83">
        <f t="shared" si="16"/>
        <v>95099412.981959552</v>
      </c>
      <c r="AW67" s="83">
        <f t="shared" si="16"/>
        <v>95974116.698229462</v>
      </c>
      <c r="AX67" s="83">
        <f t="shared" si="16"/>
        <v>100837439.10038333</v>
      </c>
      <c r="AY67" s="83">
        <f t="shared" si="16"/>
        <v>121513511.17235093</v>
      </c>
      <c r="AZ67" s="83">
        <f t="shared" si="16"/>
        <v>119032479.05693582</v>
      </c>
      <c r="BA67" s="83">
        <f t="shared" si="16"/>
        <v>107461972.35511371</v>
      </c>
      <c r="BB67" s="83">
        <f t="shared" si="16"/>
        <v>98360281.796739012</v>
      </c>
      <c r="BC67" s="83">
        <f t="shared" si="16"/>
        <v>88761816.659055889</v>
      </c>
      <c r="BD67" s="83">
        <f t="shared" si="16"/>
        <v>109636547.8681168</v>
      </c>
      <c r="BE67" s="83">
        <f t="shared" si="16"/>
        <v>97799233.229682326</v>
      </c>
      <c r="BF67" s="83">
        <f t="shared" si="16"/>
        <v>116966615.40879759</v>
      </c>
      <c r="BG67" s="83">
        <f t="shared" si="16"/>
        <v>114168066.85105759</v>
      </c>
      <c r="BH67" s="83">
        <f t="shared" si="16"/>
        <v>118823978.25958636</v>
      </c>
      <c r="BI67" s="83">
        <f t="shared" si="16"/>
        <v>99552553.976683587</v>
      </c>
      <c r="BJ67" s="83">
        <f t="shared" si="16"/>
        <v>121490190.74636607</v>
      </c>
      <c r="BK67" s="631">
        <f t="shared" si="2"/>
        <v>6158489584.1391621</v>
      </c>
    </row>
    <row r="68" spans="1:63" ht="15.75" x14ac:dyDescent="0.25">
      <c r="A68" s="166" t="s">
        <v>1145</v>
      </c>
      <c r="C68" s="83">
        <f>' CALCULATIONS'!O44+' CALCULATIONS'!O60+' CALCULATIONS'!O76+' CALCULATIONS'!O111+' CALCULATIONS'!O127+' CALCULATIONS'!O143+' CALCULATIONS'!O178+' CALCULATIONS'!O194+' CALCULATIONS'!O210+' CALCULATIONS'!O245+' CALCULATIONS'!O261+' CALCULATIONS'!O277</f>
        <v>27643372.39524433</v>
      </c>
      <c r="D68" s="83">
        <f>' CALCULATIONS'!P44+' CALCULATIONS'!P60+' CALCULATIONS'!P76+' CALCULATIONS'!P111+' CALCULATIONS'!P127+' CALCULATIONS'!P143+' CALCULATIONS'!P178+' CALCULATIONS'!P194+' CALCULATIONS'!P210+' CALCULATIONS'!P245+' CALCULATIONS'!P261+' CALCULATIONS'!P277</f>
        <v>29515571.035681289</v>
      </c>
      <c r="E68" s="83">
        <f>' CALCULATIONS'!Q44+' CALCULATIONS'!Q60+' CALCULATIONS'!Q76+' CALCULATIONS'!Q111+' CALCULATIONS'!Q127+' CALCULATIONS'!Q143+' CALCULATIONS'!Q178+' CALCULATIONS'!Q194+' CALCULATIONS'!Q210+' CALCULATIONS'!Q245+' CALCULATIONS'!Q261+' CALCULATIONS'!Q277</f>
        <v>50003225.843130149</v>
      </c>
      <c r="F68" s="83">
        <f>' CALCULATIONS'!R44+' CALCULATIONS'!R60+' CALCULATIONS'!R76+' CALCULATIONS'!R111+' CALCULATIONS'!R127+' CALCULATIONS'!R143+' CALCULATIONS'!R178+' CALCULATIONS'!R194+' CALCULATIONS'!R210+' CALCULATIONS'!R245+' CALCULATIONS'!R261+' CALCULATIONS'!R277</f>
        <v>41322534.738111004</v>
      </c>
      <c r="G68" s="83">
        <f>' CALCULATIONS'!S44+' CALCULATIONS'!S60+' CALCULATIONS'!S76+' CALCULATIONS'!S111+' CALCULATIONS'!S127+' CALCULATIONS'!S143+' CALCULATIONS'!S178+' CALCULATIONS'!S194+' CALCULATIONS'!S210+' CALCULATIONS'!S245+' CALCULATIONS'!S261+' CALCULATIONS'!S277</f>
        <v>39762838.85066057</v>
      </c>
      <c r="H68" s="83">
        <f>' CALCULATIONS'!T44+' CALCULATIONS'!T60+' CALCULATIONS'!T76+' CALCULATIONS'!T111+' CALCULATIONS'!T127+' CALCULATIONS'!T143+' CALCULATIONS'!T178+' CALCULATIONS'!T194+' CALCULATIONS'!T210+' CALCULATIONS'!T245+' CALCULATIONS'!T261+' CALCULATIONS'!T277</f>
        <v>38831354.977096245</v>
      </c>
      <c r="I68" s="83">
        <f>' CALCULATIONS'!U44+' CALCULATIONS'!U60+' CALCULATIONS'!U76+' CALCULATIONS'!U111+' CALCULATIONS'!U127+' CALCULATIONS'!U143+' CALCULATIONS'!U178+' CALCULATIONS'!U194+' CALCULATIONS'!U210+' CALCULATIONS'!U245+' CALCULATIONS'!U261+' CALCULATIONS'!U277</f>
        <v>51983781.507899329</v>
      </c>
      <c r="J68" s="83">
        <f>' CALCULATIONS'!V44+' CALCULATIONS'!V60+' CALCULATIONS'!V76+' CALCULATIONS'!V111+' CALCULATIONS'!V127+' CALCULATIONS'!V143+' CALCULATIONS'!V178+' CALCULATIONS'!V194+' CALCULATIONS'!V210+' CALCULATIONS'!V245+' CALCULATIONS'!V261+' CALCULATIONS'!V277</f>
        <v>64288609.672645122</v>
      </c>
      <c r="K68" s="83">
        <f>' CALCULATIONS'!W44+' CALCULATIONS'!W60+' CALCULATIONS'!W76+' CALCULATIONS'!W111+' CALCULATIONS'!W127+' CALCULATIONS'!W143+' CALCULATIONS'!W178+' CALCULATIONS'!W194+' CALCULATIONS'!W210+' CALCULATIONS'!W245+' CALCULATIONS'!W261+' CALCULATIONS'!W277</f>
        <v>58106033.387162462</v>
      </c>
      <c r="L68" s="83">
        <f>' CALCULATIONS'!X44+' CALCULATIONS'!X60+' CALCULATIONS'!X76+' CALCULATIONS'!X111+' CALCULATIONS'!X127+' CALCULATIONS'!X143+' CALCULATIONS'!X178+' CALCULATIONS'!X194+' CALCULATIONS'!X210+' CALCULATIONS'!X245+' CALCULATIONS'!X261+' CALCULATIONS'!X277</f>
        <v>44735684.761980645</v>
      </c>
      <c r="M68" s="83">
        <f>' CALCULATIONS'!Y44+' CALCULATIONS'!Y60+' CALCULATIONS'!Y76+' CALCULATIONS'!Y111+' CALCULATIONS'!Y127+' CALCULATIONS'!Y143+' CALCULATIONS'!Y178+' CALCULATIONS'!Y194+' CALCULATIONS'!Y210+' CALCULATIONS'!Y245+' CALCULATIONS'!Y261+' CALCULATIONS'!Y277</f>
        <v>48846582.211164944</v>
      </c>
      <c r="N68" s="83">
        <f>' CALCULATIONS'!Z44+' CALCULATIONS'!Z60+' CALCULATIONS'!Z76+' CALCULATIONS'!Z111+' CALCULATIONS'!Z127+' CALCULATIONS'!Z143+' CALCULATIONS'!Z178+' CALCULATIONS'!Z194+' CALCULATIONS'!Z210+' CALCULATIONS'!Z245+' CALCULATIONS'!Z261+' CALCULATIONS'!Z277</f>
        <v>53064656.103564419</v>
      </c>
      <c r="O68" s="83">
        <f>' CALCULATIONS'!AA44+' CALCULATIONS'!AA60+' CALCULATIONS'!AA76+' CALCULATIONS'!AA111+' CALCULATIONS'!AA127+' CALCULATIONS'!AA143+' CALCULATIONS'!AA178+' CALCULATIONS'!AA194+' CALCULATIONS'!AA210+' CALCULATIONS'!AA245+' CALCULATIONS'!AA261+' CALCULATIONS'!AA277</f>
        <v>64135964.601025634</v>
      </c>
      <c r="P68" s="83">
        <f>' CALCULATIONS'!AB44+' CALCULATIONS'!AB60+' CALCULATIONS'!AB76+' CALCULATIONS'!AB111+' CALCULATIONS'!AB127+' CALCULATIONS'!AB143+' CALCULATIONS'!AB178+' CALCULATIONS'!AB194+' CALCULATIONS'!AB210+' CALCULATIONS'!AB245+' CALCULATIONS'!AB261+' CALCULATIONS'!AB277</f>
        <v>77125608.809283659</v>
      </c>
      <c r="Q68" s="83">
        <f>' CALCULATIONS'!AC44+' CALCULATIONS'!AC60+' CALCULATIONS'!AC76+' CALCULATIONS'!AC111+' CALCULATIONS'!AC127+' CALCULATIONS'!AC143+' CALCULATIONS'!AC178+' CALCULATIONS'!AC194+' CALCULATIONS'!AC210+' CALCULATIONS'!AC245+' CALCULATIONS'!AC261+' CALCULATIONS'!AC277</f>
        <v>32021406.321849938</v>
      </c>
      <c r="R68" s="83">
        <f>' CALCULATIONS'!AD44+' CALCULATIONS'!AD60+' CALCULATIONS'!AD76+' CALCULATIONS'!AD111+' CALCULATIONS'!AD127+' CALCULATIONS'!AD143+' CALCULATIONS'!AD178+' CALCULATIONS'!AD194+' CALCULATIONS'!AD210+' CALCULATIONS'!AD245+' CALCULATIONS'!AD261+' CALCULATIONS'!AD277</f>
        <v>42033678.905365594</v>
      </c>
      <c r="S68" s="83">
        <f>' CALCULATIONS'!AE44+' CALCULATIONS'!AE60+' CALCULATIONS'!AE76+' CALCULATIONS'!AE111+' CALCULATIONS'!AE127+' CALCULATIONS'!AE143+' CALCULATIONS'!AE178+' CALCULATIONS'!AE194+' CALCULATIONS'!AE210+' CALCULATIONS'!AE245+' CALCULATIONS'!AE261+' CALCULATIONS'!AE277</f>
        <v>36229723.41311682</v>
      </c>
      <c r="T68" s="83">
        <f>' CALCULATIONS'!AF44+' CALCULATIONS'!AF60+' CALCULATIONS'!AF76+' CALCULATIONS'!AF111+' CALCULATIONS'!AF127+' CALCULATIONS'!AF143+' CALCULATIONS'!AF178+' CALCULATIONS'!AF194+' CALCULATIONS'!AF210+' CALCULATIONS'!AF245+' CALCULATIONS'!AF261+' CALCULATIONS'!AF277</f>
        <v>40054766.448779002</v>
      </c>
      <c r="U68" s="83">
        <f>' CALCULATIONS'!AG44+' CALCULATIONS'!AG60+' CALCULATIONS'!AG76+' CALCULATIONS'!AG111+' CALCULATIONS'!AG127+' CALCULATIONS'!AG143+' CALCULATIONS'!AG178+' CALCULATIONS'!AG194+' CALCULATIONS'!AG210+' CALCULATIONS'!AG245+' CALCULATIONS'!AG261+' CALCULATIONS'!AG277</f>
        <v>43186235.651751794</v>
      </c>
      <c r="V68" s="83">
        <f>' CALCULATIONS'!AH44+' CALCULATIONS'!AH60+' CALCULATIONS'!AH76+' CALCULATIONS'!AH111+' CALCULATIONS'!AH127+' CALCULATIONS'!AH143+' CALCULATIONS'!AH178+' CALCULATIONS'!AH194+' CALCULATIONS'!AH210+' CALCULATIONS'!AH245+' CALCULATIONS'!AH261+' CALCULATIONS'!AH277</f>
        <v>52009321.657685392</v>
      </c>
      <c r="W68" s="83">
        <f>' CALCULATIONS'!AI44+' CALCULATIONS'!AI60+' CALCULATIONS'!AI76+' CALCULATIONS'!AI111+' CALCULATIONS'!AI127+' CALCULATIONS'!AI143+' CALCULATIONS'!AI178+' CALCULATIONS'!AI194+' CALCULATIONS'!AI210+' CALCULATIONS'!AI245+' CALCULATIONS'!AI261+' CALCULATIONS'!AI277</f>
        <v>53215509.50930018</v>
      </c>
      <c r="X68" s="83">
        <f>' CALCULATIONS'!AJ44+' CALCULATIONS'!AJ60+' CALCULATIONS'!AJ76+' CALCULATIONS'!AJ111+' CALCULATIONS'!AJ127+' CALCULATIONS'!AJ143+' CALCULATIONS'!AJ178+' CALCULATIONS'!AJ194+' CALCULATIONS'!AJ210+' CALCULATIONS'!AJ245+' CALCULATIONS'!AJ261+' CALCULATIONS'!AJ277</f>
        <v>48521266.931176208</v>
      </c>
      <c r="Y68" s="83">
        <f>' CALCULATIONS'!AK44+' CALCULATIONS'!AK60+' CALCULATIONS'!AK76+' CALCULATIONS'!AK111+' CALCULATIONS'!AK127+' CALCULATIONS'!AK143+' CALCULATIONS'!AK178+' CALCULATIONS'!AK194+' CALCULATIONS'!AK210+' CALCULATIONS'!AK245+' CALCULATIONS'!AK261+' CALCULATIONS'!AK277</f>
        <v>42505841.528905123</v>
      </c>
      <c r="Z68" s="83">
        <f>' CALCULATIONS'!AL44+' CALCULATIONS'!AL60+' CALCULATIONS'!AL76+' CALCULATIONS'!AL111+' CALCULATIONS'!AL127+' CALCULATIONS'!AL143+' CALCULATIONS'!AL178+' CALCULATIONS'!AL194+' CALCULATIONS'!AL210+' CALCULATIONS'!AL245+' CALCULATIONS'!AL261+' CALCULATIONS'!AL277</f>
        <v>49746095.382643357</v>
      </c>
      <c r="AA68" s="83">
        <f>' CALCULATIONS'!AM44+' CALCULATIONS'!AM60+' CALCULATIONS'!AM76+' CALCULATIONS'!AM111+' CALCULATIONS'!AM127+' CALCULATIONS'!AM143+' CALCULATIONS'!AM178+' CALCULATIONS'!AM194+' CALCULATIONS'!AM210+' CALCULATIONS'!AM245+' CALCULATIONS'!AM261+' CALCULATIONS'!AM277</f>
        <v>101617407.51076338</v>
      </c>
      <c r="AB68" s="83">
        <f>' CALCULATIONS'!AN44+' CALCULATIONS'!AN60+' CALCULATIONS'!AN76+' CALCULATIONS'!AN111+' CALCULATIONS'!AN127+' CALCULATIONS'!AN143+' CALCULATIONS'!AN178+' CALCULATIONS'!AN194+' CALCULATIONS'!AN210+' CALCULATIONS'!AN245+' CALCULATIONS'!AN261+' CALCULATIONS'!AN277</f>
        <v>89807349.850797057</v>
      </c>
      <c r="AC68" s="83">
        <f>' CALCULATIONS'!AO44+' CALCULATIONS'!AO60+' CALCULATIONS'!AO76+' CALCULATIONS'!AO111+' CALCULATIONS'!AO127+' CALCULATIONS'!AO143+' CALCULATIONS'!AO178+' CALCULATIONS'!AO194+' CALCULATIONS'!AO210+' CALCULATIONS'!AO245+' CALCULATIONS'!AO261+' CALCULATIONS'!AO277</f>
        <v>156988079.32126901</v>
      </c>
      <c r="AD68" s="83">
        <f>' CALCULATIONS'!AP44+' CALCULATIONS'!AP60+' CALCULATIONS'!AP76+' CALCULATIONS'!AP111+' CALCULATIONS'!AP127+' CALCULATIONS'!AP143+' CALCULATIONS'!AP178+' CALCULATIONS'!AP194+' CALCULATIONS'!AP210+' CALCULATIONS'!AP245+' CALCULATIONS'!AP261+' CALCULATIONS'!AP277</f>
        <v>96762413.245700538</v>
      </c>
      <c r="AE68" s="83">
        <f>' CALCULATIONS'!AQ44+' CALCULATIONS'!AQ60+' CALCULATIONS'!AQ76+' CALCULATIONS'!AQ111+' CALCULATIONS'!AQ127+' CALCULATIONS'!AQ143+' CALCULATIONS'!AQ178+' CALCULATIONS'!AQ194+' CALCULATIONS'!AQ210+' CALCULATIONS'!AQ245+' CALCULATIONS'!AQ261+' CALCULATIONS'!AQ277</f>
        <v>115704691.85719746</v>
      </c>
      <c r="AF68" s="83">
        <f>' CALCULATIONS'!AR44+' CALCULATIONS'!AR60+' CALCULATIONS'!AR76+' CALCULATIONS'!AR111+' CALCULATIONS'!AR127+' CALCULATIONS'!AR143+' CALCULATIONS'!AR178+' CALCULATIONS'!AR194+' CALCULATIONS'!AR210+' CALCULATIONS'!AR245+' CALCULATIONS'!AR261+' CALCULATIONS'!AR277</f>
        <v>121038405.35168689</v>
      </c>
      <c r="AG68" s="83">
        <f>' CALCULATIONS'!AS44+' CALCULATIONS'!AS60+' CALCULATIONS'!AS76+' CALCULATIONS'!AS111+' CALCULATIONS'!AS127+' CALCULATIONS'!AS143+' CALCULATIONS'!AS178+' CALCULATIONS'!AS194+' CALCULATIONS'!AS210+' CALCULATIONS'!AS245+' CALCULATIONS'!AS261+' CALCULATIONS'!AS277</f>
        <v>145925207.70615724</v>
      </c>
      <c r="AH68" s="83">
        <f>' CALCULATIONS'!AT44+' CALCULATIONS'!AT60+' CALCULATIONS'!AT76+' CALCULATIONS'!AT111+' CALCULATIONS'!AT127+' CALCULATIONS'!AT143+' CALCULATIONS'!AT178+' CALCULATIONS'!AT194+' CALCULATIONS'!AT210+' CALCULATIONS'!AT245+' CALCULATIONS'!AT261+' CALCULATIONS'!AT277</f>
        <v>144640768.49492869</v>
      </c>
      <c r="AI68" s="83">
        <f>' CALCULATIONS'!AU44+' CALCULATIONS'!AU60+' CALCULATIONS'!AU76+' CALCULATIONS'!AU111+' CALCULATIONS'!AU127+' CALCULATIONS'!AU143+' CALCULATIONS'!AU178+' CALCULATIONS'!AU194+' CALCULATIONS'!AU210+' CALCULATIONS'!AU245+' CALCULATIONS'!AU261+' CALCULATIONS'!AU277</f>
        <v>144617760.11583751</v>
      </c>
      <c r="AJ68" s="83">
        <f>' CALCULATIONS'!AV44+' CALCULATIONS'!AV60+' CALCULATIONS'!AV76+' CALCULATIONS'!AV111+' CALCULATIONS'!AV127+' CALCULATIONS'!AV143+' CALCULATIONS'!AV178+' CALCULATIONS'!AV194+' CALCULATIONS'!AV210+' CALCULATIONS'!AV245+' CALCULATIONS'!AV261+' CALCULATIONS'!AV277</f>
        <v>116576480.84663638</v>
      </c>
      <c r="AK68" s="83">
        <f>' CALCULATIONS'!AW44+' CALCULATIONS'!AW60+' CALCULATIONS'!AW76+' CALCULATIONS'!AW111+' CALCULATIONS'!AW127+' CALCULATIONS'!AW143+' CALCULATIONS'!AW178+' CALCULATIONS'!AW194+' CALCULATIONS'!AW210+' CALCULATIONS'!AW245+' CALCULATIONS'!AW261+' CALCULATIONS'!AW277</f>
        <v>136062119.98199844</v>
      </c>
      <c r="AL68" s="83">
        <f>' CALCULATIONS'!AX44+' CALCULATIONS'!AX60+' CALCULATIONS'!AX76+' CALCULATIONS'!AX111+' CALCULATIONS'!AX127+' CALCULATIONS'!AX143+' CALCULATIONS'!AX178+' CALCULATIONS'!AX194+' CALCULATIONS'!AX210+' CALCULATIONS'!AX245+' CALCULATIONS'!AX261+' CALCULATIONS'!AX277</f>
        <v>164026566.05187818</v>
      </c>
      <c r="AM68" s="83">
        <f>' CALCULATIONS'!AY44+' CALCULATIONS'!AY60+' CALCULATIONS'!AY76+' CALCULATIONS'!AY111+' CALCULATIONS'!AY127+' CALCULATIONS'!AY143+' CALCULATIONS'!AY178+' CALCULATIONS'!AY194+' CALCULATIONS'!AY210+' CALCULATIONS'!AY245+' CALCULATIONS'!AY261+' CALCULATIONS'!AY277</f>
        <v>100031657.23325464</v>
      </c>
      <c r="AN68" s="83">
        <f>' CALCULATIONS'!AZ44+' CALCULATIONS'!AZ60+' CALCULATIONS'!AZ76+' CALCULATIONS'!AZ111+' CALCULATIONS'!AZ127+' CALCULATIONS'!AZ143+' CALCULATIONS'!AZ178+' CALCULATIONS'!AZ194+' CALCULATIONS'!AZ210+' CALCULATIONS'!AZ245+' CALCULATIONS'!AZ261+' CALCULATIONS'!AZ277</f>
        <v>136290749.87600446</v>
      </c>
      <c r="AO68" s="83">
        <f>' CALCULATIONS'!BA44+' CALCULATIONS'!BA60+' CALCULATIONS'!BA76+' CALCULATIONS'!BA111+' CALCULATIONS'!BA127+' CALCULATIONS'!BA143+' CALCULATIONS'!BA178+' CALCULATIONS'!BA194+' CALCULATIONS'!BA210+' CALCULATIONS'!BA245+' CALCULATIONS'!BA261+' CALCULATIONS'!BA277</f>
        <v>33473418.441084027</v>
      </c>
      <c r="AP68" s="83">
        <f>' CALCULATIONS'!BB44+' CALCULATIONS'!BB60+' CALCULATIONS'!BB76+' CALCULATIONS'!BB111+' CALCULATIONS'!BB127+' CALCULATIONS'!BB143+' CALCULATIONS'!BB178+' CALCULATIONS'!BB194+' CALCULATIONS'!BB210+' CALCULATIONS'!BB245+' CALCULATIONS'!BB261+' CALCULATIONS'!BB277</f>
        <v>56097794.34978158</v>
      </c>
      <c r="AQ68" s="83">
        <f>' CALCULATIONS'!BC44+' CALCULATIONS'!BC60+' CALCULATIONS'!BC76+' CALCULATIONS'!BC111+' CALCULATIONS'!BC127+' CALCULATIONS'!BC143+' CALCULATIONS'!BC178+' CALCULATIONS'!BC194+' CALCULATIONS'!BC210+' CALCULATIONS'!BC245+' CALCULATIONS'!BC261+' CALCULATIONS'!BC277</f>
        <v>47482747.415878177</v>
      </c>
      <c r="AR68" s="83">
        <f>' CALCULATIONS'!BD44+' CALCULATIONS'!BD60+' CALCULATIONS'!BD76+' CALCULATIONS'!BD111+' CALCULATIONS'!BD127+' CALCULATIONS'!BD143+' CALCULATIONS'!BD178+' CALCULATIONS'!BD194+' CALCULATIONS'!BD210+' CALCULATIONS'!BD245+' CALCULATIONS'!BD261+' CALCULATIONS'!BD277</f>
        <v>50260389.043966733</v>
      </c>
      <c r="AS68" s="83">
        <f>' CALCULATIONS'!BE44+' CALCULATIONS'!BE60+' CALCULATIONS'!BE76+' CALCULATIONS'!BE111+' CALCULATIONS'!BE127+' CALCULATIONS'!BE143+' CALCULATIONS'!BE178+' CALCULATIONS'!BE194+' CALCULATIONS'!BE210+' CALCULATIONS'!BE245+' CALCULATIONS'!BE261+' CALCULATIONS'!BE277</f>
        <v>55040654.380220741</v>
      </c>
      <c r="AT68" s="83">
        <f>' CALCULATIONS'!BF44+' CALCULATIONS'!BF60+' CALCULATIONS'!BF76+' CALCULATIONS'!BF111+' CALCULATIONS'!BF127+' CALCULATIONS'!BF143+' CALCULATIONS'!BF178+' CALCULATIONS'!BF194+' CALCULATIONS'!BF210+' CALCULATIONS'!BF245+' CALCULATIONS'!BF261+' CALCULATIONS'!BF277</f>
        <v>70433053.310610488</v>
      </c>
      <c r="AU68" s="83">
        <f>' CALCULATIONS'!BG44+' CALCULATIONS'!BG60+' CALCULATIONS'!BG76+' CALCULATIONS'!BG111+' CALCULATIONS'!BG127+' CALCULATIONS'!BG143+' CALCULATIONS'!BG178+' CALCULATIONS'!BG194+' CALCULATIONS'!BG210+' CALCULATIONS'!BG245+' CALCULATIONS'!BG261+' CALCULATIONS'!BG277</f>
        <v>69645584.151052624</v>
      </c>
      <c r="AV68" s="83">
        <f>' CALCULATIONS'!BH44+' CALCULATIONS'!BH60+' CALCULATIONS'!BH76+' CALCULATIONS'!BH111+' CALCULATIONS'!BH127+' CALCULATIONS'!BH143+' CALCULATIONS'!BH178+' CALCULATIONS'!BH194+' CALCULATIONS'!BH210+' CALCULATIONS'!BH245+' CALCULATIONS'!BH261+' CALCULATIONS'!BH277</f>
        <v>62257781.349918224</v>
      </c>
      <c r="AW68" s="83">
        <f>' CALCULATIONS'!BI44+' CALCULATIONS'!BI60+' CALCULATIONS'!BI76+' CALCULATIONS'!BI111+' CALCULATIONS'!BI127+' CALCULATIONS'!BI143+' CALCULATIONS'!BI178+' CALCULATIONS'!BI194+' CALCULATIONS'!BI210+' CALCULATIONS'!BI245+' CALCULATIONS'!BI261+' CALCULATIONS'!BI277</f>
        <v>55154784.252729952</v>
      </c>
      <c r="AX68" s="83">
        <f>' CALCULATIONS'!BJ44+' CALCULATIONS'!BJ60+' CALCULATIONS'!BJ76+' CALCULATIONS'!BJ111+' CALCULATIONS'!BJ127+' CALCULATIONS'!BJ143+' CALCULATIONS'!BJ178+' CALCULATIONS'!BJ194+' CALCULATIONS'!BJ210+' CALCULATIONS'!BJ245+' CALCULATIONS'!BJ261+' CALCULATIONS'!BJ277</f>
        <v>61954571.948146008</v>
      </c>
      <c r="AY68" s="83">
        <f>' CALCULATIONS'!BK44+' CALCULATIONS'!BK60+' CALCULATIONS'!BK76+' CALCULATIONS'!BK111+' CALCULATIONS'!BK127+' CALCULATIONS'!BK143+' CALCULATIONS'!BK178+' CALCULATIONS'!BK194+' CALCULATIONS'!BK210+' CALCULATIONS'!BK245+' CALCULATIONS'!BK261+' CALCULATIONS'!BK277</f>
        <v>92553639.403412551</v>
      </c>
      <c r="AZ68" s="83">
        <f>' CALCULATIONS'!BL44+' CALCULATIONS'!BL60+' CALCULATIONS'!BL76+' CALCULATIONS'!BL111+' CALCULATIONS'!BL127+' CALCULATIONS'!BL143+' CALCULATIONS'!BL178+' CALCULATIONS'!BL194+' CALCULATIONS'!BL210+' CALCULATIONS'!BL245+' CALCULATIONS'!BL261+' CALCULATIONS'!BL277</f>
        <v>85811608.943076536</v>
      </c>
      <c r="BA68" s="83">
        <f>' CALCULATIONS'!BM44+' CALCULATIONS'!BM60+' CALCULATIONS'!BM76+' CALCULATIONS'!BM111+' CALCULATIONS'!BM127+' CALCULATIONS'!BM143+' CALCULATIONS'!BM178+' CALCULATIONS'!BM194+' CALCULATIONS'!BM210+' CALCULATIONS'!BM245+' CALCULATIONS'!BM261+' CALCULATIONS'!BM277</f>
        <v>64088962.532240383</v>
      </c>
      <c r="BB68" s="83">
        <f>' CALCULATIONS'!BN44+' CALCULATIONS'!BN60+' CALCULATIONS'!BN76+' CALCULATIONS'!BN111+' CALCULATIONS'!BN127+' CALCULATIONS'!BN143+' CALCULATIONS'!BN178+' CALCULATIONS'!BN194+' CALCULATIONS'!BN210+' CALCULATIONS'!BN245+' CALCULATIONS'!BN261+' CALCULATIONS'!BN277</f>
        <v>54657253.194822893</v>
      </c>
      <c r="BC68" s="83">
        <f>' CALCULATIONS'!BO44+' CALCULATIONS'!BO60+' CALCULATIONS'!BO76+' CALCULATIONS'!BO111+' CALCULATIONS'!BO127+' CALCULATIONS'!BO143+' CALCULATIONS'!BO178+' CALCULATIONS'!BO194+' CALCULATIONS'!BO210+' CALCULATIONS'!BO245+' CALCULATIONS'!BO261+' CALCULATIONS'!BO277</f>
        <v>51834393.086989947</v>
      </c>
      <c r="BD68" s="83">
        <f>' CALCULATIONS'!BP44+' CALCULATIONS'!BP60+' CALCULATIONS'!BP76+' CALCULATIONS'!BP111+' CALCULATIONS'!BP127+' CALCULATIONS'!BP143+' CALCULATIONS'!BP178+' CALCULATIONS'!BP194+' CALCULATIONS'!BP210+' CALCULATIONS'!BP245+' CALCULATIONS'!BP261+' CALCULATIONS'!BP277</f>
        <v>61755757.669660389</v>
      </c>
      <c r="BE68" s="83">
        <f>' CALCULATIONS'!BQ44+' CALCULATIONS'!BQ60+' CALCULATIONS'!BQ76+' CALCULATIONS'!BQ111+' CALCULATIONS'!BQ127+' CALCULATIONS'!BQ143+' CALCULATIONS'!BQ178+' CALCULATIONS'!BQ194+' CALCULATIONS'!BQ210+' CALCULATIONS'!BQ245+' CALCULATIONS'!BQ261+' CALCULATIONS'!BQ277</f>
        <v>57020559.595469557</v>
      </c>
      <c r="BF68" s="83">
        <f>' CALCULATIONS'!BR44+' CALCULATIONS'!BR60+' CALCULATIONS'!BR76+' CALCULATIONS'!BR111+' CALCULATIONS'!BR127+' CALCULATIONS'!BR143+' CALCULATIONS'!BR178+' CALCULATIONS'!BR194+' CALCULATIONS'!BR210+' CALCULATIONS'!BR245+' CALCULATIONS'!BR261+' CALCULATIONS'!BR277</f>
        <v>59586817.093236834</v>
      </c>
      <c r="BG68" s="83">
        <f>' CALCULATIONS'!BS44+' CALCULATIONS'!BS60+' CALCULATIONS'!BS76+' CALCULATIONS'!BS111+' CALCULATIONS'!BS127+' CALCULATIONS'!BS143+' CALCULATIONS'!BS178+' CALCULATIONS'!BS194+' CALCULATIONS'!BS210+' CALCULATIONS'!BS245+' CALCULATIONS'!BS261+' CALCULATIONS'!BS277</f>
        <v>70020139.654743537</v>
      </c>
      <c r="BH68" s="83">
        <f>' CALCULATIONS'!BT44+' CALCULATIONS'!BT60+' CALCULATIONS'!BT76+' CALCULATIONS'!BT111+' CALCULATIONS'!BT127+' CALCULATIONS'!BT143+' CALCULATIONS'!BT178+' CALCULATIONS'!BT194+' CALCULATIONS'!BT210+' CALCULATIONS'!BT245+' CALCULATIONS'!BT261+' CALCULATIONS'!BT277</f>
        <v>68710949.98207283</v>
      </c>
      <c r="BI68" s="83">
        <f>' CALCULATIONS'!BU44+' CALCULATIONS'!BU60+' CALCULATIONS'!BU76+' CALCULATIONS'!BU111+' CALCULATIONS'!BU127+' CALCULATIONS'!BU143+' CALCULATIONS'!BU178+' CALCULATIONS'!BU194+' CALCULATIONS'!BU210+' CALCULATIONS'!BU245+' CALCULATIONS'!BU261+' CALCULATIONS'!BU277</f>
        <v>57908984.498903573</v>
      </c>
      <c r="BJ68" s="83">
        <f>' CALCULATIONS'!BV44+' CALCULATIONS'!BV60+' CALCULATIONS'!BV76+' CALCULATIONS'!BV111+' CALCULATIONS'!BV127+' CALCULATIONS'!BV143+' CALCULATIONS'!BV178+' CALCULATIONS'!BV194+' CALCULATIONS'!BV210+' CALCULATIONS'!BV245+' CALCULATIONS'!BV261+' CALCULATIONS'!BV277</f>
        <v>76329077.266208127</v>
      </c>
      <c r="BK68" s="631">
        <f t="shared" si="2"/>
        <v>4261058243.6535583</v>
      </c>
    </row>
    <row r="69" spans="1:63" ht="15.75" x14ac:dyDescent="0.25">
      <c r="A69" s="166" t="s">
        <v>1146</v>
      </c>
      <c r="C69" s="83">
        <f>' CALCULATIONS'!O321+' CALCULATIONS'!O357+' CALCULATIONS'!O453+' CALCULATIONS'!O464</f>
        <v>2900134.4256000007</v>
      </c>
      <c r="D69" s="83">
        <f>' CALCULATIONS'!P321+' CALCULATIONS'!P357+' CALCULATIONS'!P453+' CALCULATIONS'!P464</f>
        <v>7344959.3492640005</v>
      </c>
      <c r="E69" s="83">
        <f>' CALCULATIONS'!Q321+' CALCULATIONS'!Q357+' CALCULATIONS'!Q453+' CALCULATIONS'!Q464</f>
        <v>6868010.4501600005</v>
      </c>
      <c r="F69" s="83">
        <f>' CALCULATIONS'!R321+' CALCULATIONS'!R357+' CALCULATIONS'!R453+' CALCULATIONS'!R464</f>
        <v>5595344.0466240002</v>
      </c>
      <c r="G69" s="83">
        <f>' CALCULATIONS'!S321+' CALCULATIONS'!S357+' CALCULATIONS'!S453+' CALCULATIONS'!S464</f>
        <v>3832768.7616000003</v>
      </c>
      <c r="H69" s="83">
        <f>' CALCULATIONS'!T321+' CALCULATIONS'!T357+' CALCULATIONS'!T453+' CALCULATIONS'!T464</f>
        <v>3674461.3872000012</v>
      </c>
      <c r="I69" s="83">
        <f>' CALCULATIONS'!U321+' CALCULATIONS'!U357+' CALCULATIONS'!U453+' CALCULATIONS'!U464</f>
        <v>7107171.1612800015</v>
      </c>
      <c r="J69" s="83">
        <f>' CALCULATIONS'!V321+' CALCULATIONS'!V357+' CALCULATIONS'!V453+' CALCULATIONS'!V464</f>
        <v>7224129.0950399991</v>
      </c>
      <c r="K69" s="83">
        <f>' CALCULATIONS'!W321+' CALCULATIONS'!W357+' CALCULATIONS'!W453+' CALCULATIONS'!W464</f>
        <v>5930166.9244800005</v>
      </c>
      <c r="L69" s="83">
        <f>' CALCULATIONS'!X321+' CALCULATIONS'!X357+' CALCULATIONS'!X453+' CALCULATIONS'!X464</f>
        <v>4476667.9847039999</v>
      </c>
      <c r="M69" s="83">
        <f>' CALCULATIONS'!Y321+' CALCULATIONS'!Y357+' CALCULATIONS'!Y453+' CALCULATIONS'!Y464</f>
        <v>4924402.5525600007</v>
      </c>
      <c r="N69" s="83">
        <f>' CALCULATIONS'!Z321+' CALCULATIONS'!Z357+' CALCULATIONS'!Z453+' CALCULATIONS'!Z464</f>
        <v>8038780.8677759999</v>
      </c>
      <c r="O69" s="83">
        <f>' CALCULATIONS'!AA321+' CALCULATIONS'!AA357+' CALCULATIONS'!AA453+' CALCULATIONS'!AA464</f>
        <v>11394891.720000001</v>
      </c>
      <c r="P69" s="83">
        <f>' CALCULATIONS'!AB321+' CALCULATIONS'!AB357+' CALCULATIONS'!AB453+' CALCULATIONS'!AB464</f>
        <v>16692969.29022</v>
      </c>
      <c r="Q69" s="83">
        <f>' CALCULATIONS'!AC321+' CALCULATIONS'!AC357+' CALCULATIONS'!AC453+' CALCULATIONS'!AC464</f>
        <v>25146638.417980563</v>
      </c>
      <c r="R69" s="83">
        <f>' CALCULATIONS'!AD321+' CALCULATIONS'!AD357+' CALCULATIONS'!AD453+' CALCULATIONS'!AD464</f>
        <v>30084817.577117756</v>
      </c>
      <c r="S69" s="83">
        <f>' CALCULATIONS'!AE321+' CALCULATIONS'!AE357+' CALCULATIONS'!AE453+' CALCULATIONS'!AE464</f>
        <v>25260956.3263776</v>
      </c>
      <c r="T69" s="83">
        <f>' CALCULATIONS'!AF321+' CALCULATIONS'!AF357+' CALCULATIONS'!AF453+' CALCULATIONS'!AF464</f>
        <v>26112560.444515206</v>
      </c>
      <c r="U69" s="83">
        <f>' CALCULATIONS'!AG321+' CALCULATIONS'!AG357+' CALCULATIONS'!AG453+' CALCULATIONS'!AG464</f>
        <v>38524902.815088004</v>
      </c>
      <c r="V69" s="83">
        <f>' CALCULATIONS'!AH321+' CALCULATIONS'!AH357+' CALCULATIONS'!AH453+' CALCULATIONS'!AH464</f>
        <v>28849153.50946296</v>
      </c>
      <c r="W69" s="83">
        <f>' CALCULATIONS'!AI321+' CALCULATIONS'!AI357+' CALCULATIONS'!AI453+' CALCULATIONS'!AI464</f>
        <v>35322973.351821125</v>
      </c>
      <c r="X69" s="83">
        <f>' CALCULATIONS'!AJ321+' CALCULATIONS'!AJ357+' CALCULATIONS'!AJ453+' CALCULATIONS'!AJ464</f>
        <v>31738329.027067799</v>
      </c>
      <c r="Y69" s="83">
        <f>' CALCULATIONS'!AK321+' CALCULATIONS'!AK357+' CALCULATIONS'!AK453+' CALCULATIONS'!AK464</f>
        <v>37111703.427152649</v>
      </c>
      <c r="Z69" s="83">
        <f>' CALCULATIONS'!AL321+' CALCULATIONS'!AL357+' CALCULATIONS'!AL453+' CALCULATIONS'!AL464</f>
        <v>39643951.966344006</v>
      </c>
      <c r="AA69" s="83">
        <f>' CALCULATIONS'!AM321+' CALCULATIONS'!AM357+' CALCULATIONS'!AM453+' CALCULATIONS'!AM464</f>
        <v>43280927.313864008</v>
      </c>
      <c r="AB69" s="83">
        <f>' CALCULATIONS'!AN321+' CALCULATIONS'!AN357+' CALCULATIONS'!AN453+' CALCULATIONS'!AN464</f>
        <v>17043853.661210105</v>
      </c>
      <c r="AC69" s="83">
        <f>' CALCULATIONS'!AO321+' CALCULATIONS'!AO357+' CALCULATIONS'!AO453+' CALCULATIONS'!AO464</f>
        <v>25210874.453105565</v>
      </c>
      <c r="AD69" s="83">
        <f>' CALCULATIONS'!AP321+' CALCULATIONS'!AP357+' CALCULATIONS'!AP453+' CALCULATIONS'!AP464</f>
        <v>30179068.453656007</v>
      </c>
      <c r="AE69" s="83">
        <f>' CALCULATIONS'!AQ321+' CALCULATIONS'!AQ357+' CALCULATIONS'!AQ453+' CALCULATIONS'!AQ464</f>
        <v>39559606.766848631</v>
      </c>
      <c r="AF69" s="83">
        <f>' CALCULATIONS'!AR321+' CALCULATIONS'!AR357+' CALCULATIONS'!AR453+' CALCULATIONS'!AR464</f>
        <v>54450126.186393619</v>
      </c>
      <c r="AG69" s="83">
        <f>' CALCULATIONS'!AS321+' CALCULATIONS'!AS357+' CALCULATIONS'!AS453+' CALCULATIONS'!AS464</f>
        <v>27117154.200090699</v>
      </c>
      <c r="AH69" s="83">
        <f>' CALCULATIONS'!AT321+' CALCULATIONS'!AT357+' CALCULATIONS'!AT453+' CALCULATIONS'!AT464</f>
        <v>40798488.115845606</v>
      </c>
      <c r="AI69" s="83">
        <f>' CALCULATIONS'!AU321+' CALCULATIONS'!AU357+' CALCULATIONS'!AU453+' CALCULATIONS'!AU464</f>
        <v>35708213.255098805</v>
      </c>
      <c r="AJ69" s="83">
        <f>' CALCULATIONS'!AV321+' CALCULATIONS'!AV357+' CALCULATIONS'!AV453+' CALCULATIONS'!AV464</f>
        <v>31889186.919526815</v>
      </c>
      <c r="AK69" s="83">
        <f>' CALCULATIONS'!AW321+' CALCULATIONS'!AW357+' CALCULATIONS'!AW453+' CALCULATIONS'!AW464</f>
        <v>36747452.821914449</v>
      </c>
      <c r="AL69" s="83">
        <f>' CALCULATIONS'!AX321+' CALCULATIONS'!AX357+' CALCULATIONS'!AX453+' CALCULATIONS'!AX464</f>
        <v>36526662.46314384</v>
      </c>
      <c r="AM69" s="83">
        <f>' CALCULATIONS'!AY321+' CALCULATIONS'!AY357+' CALCULATIONS'!AY453+' CALCULATIONS'!AY464</f>
        <v>41240960.487178333</v>
      </c>
      <c r="AN69" s="83">
        <f>' CALCULATIONS'!AZ321+' CALCULATIONS'!AZ357+' CALCULATIONS'!AZ453+' CALCULATIONS'!AZ464</f>
        <v>69819727.522744507</v>
      </c>
      <c r="AO69" s="83">
        <f>' CALCULATIONS'!BA321+' CALCULATIONS'!BA357+' CALCULATIONS'!BA453+' CALCULATIONS'!BA464</f>
        <v>42528013.928659566</v>
      </c>
      <c r="AP69" s="83">
        <f>' CALCULATIONS'!BB321+' CALCULATIONS'!BB357+' CALCULATIONS'!BB453+' CALCULATIONS'!BB464</f>
        <v>54988777.660383269</v>
      </c>
      <c r="AQ69" s="83">
        <f>' CALCULATIONS'!BC321+' CALCULATIONS'!BC357+' CALCULATIONS'!BC453+' CALCULATIONS'!BC464</f>
        <v>48539152.91774895</v>
      </c>
      <c r="AR69" s="83">
        <f>' CALCULATIONS'!BD321+' CALCULATIONS'!BD357+' CALCULATIONS'!BD453+' CALCULATIONS'!BD464</f>
        <v>53087504.732945107</v>
      </c>
      <c r="AS69" s="83">
        <f>' CALCULATIONS'!BE321+' CALCULATIONS'!BE357+' CALCULATIONS'!BE453+' CALCULATIONS'!BE464</f>
        <v>51423022.895534992</v>
      </c>
      <c r="AT69" s="83">
        <f>' CALCULATIONS'!BF321+' CALCULATIONS'!BF357+' CALCULATIONS'!BF453+' CALCULATIONS'!BF464</f>
        <v>45434251.018031165</v>
      </c>
      <c r="AU69" s="83">
        <f>' CALCULATIONS'!BG321+' CALCULATIONS'!BG357+' CALCULATIONS'!BG453+' CALCULATIONS'!BG464</f>
        <v>32224534.142815914</v>
      </c>
      <c r="AV69" s="83">
        <f>' CALCULATIONS'!BH321+' CALCULATIONS'!BH357+' CALCULATIONS'!BH453+' CALCULATIONS'!BH464</f>
        <v>32841631.63204132</v>
      </c>
      <c r="AW69" s="83">
        <f>' CALCULATIONS'!BI321+' CALCULATIONS'!BI357+' CALCULATIONS'!BI453+' CALCULATIONS'!BI464</f>
        <v>40819332.44549951</v>
      </c>
      <c r="AX69" s="83">
        <f>' CALCULATIONS'!BJ321+' CALCULATIONS'!BJ357+' CALCULATIONS'!BJ453+' CALCULATIONS'!BJ464</f>
        <v>38882867.152237318</v>
      </c>
      <c r="AY69" s="83">
        <f>' CALCULATIONS'!BK321+' CALCULATIONS'!BK357+' CALCULATIONS'!BK453+' CALCULATIONS'!BK464</f>
        <v>28959871.768938377</v>
      </c>
      <c r="AZ69" s="83">
        <f>' CALCULATIONS'!BL321+' CALCULATIONS'!BL357+' CALCULATIONS'!BL453+' CALCULATIONS'!BL464</f>
        <v>33220870.113859285</v>
      </c>
      <c r="BA69" s="83">
        <f>' CALCULATIONS'!BM321+' CALCULATIONS'!BM357+' CALCULATIONS'!BM453+' CALCULATIONS'!BM464</f>
        <v>43373009.822873339</v>
      </c>
      <c r="BB69" s="83">
        <f>' CALCULATIONS'!BN321+' CALCULATIONS'!BN357+' CALCULATIONS'!BN453+' CALCULATIONS'!BN464</f>
        <v>43703028.601916112</v>
      </c>
      <c r="BC69" s="83">
        <f>' CALCULATIONS'!BO321+' CALCULATIONS'!BO357+' CALCULATIONS'!BO453+' CALCULATIONS'!BO464</f>
        <v>36927423.572065949</v>
      </c>
      <c r="BD69" s="83">
        <f>' CALCULATIONS'!BP321+' CALCULATIONS'!BP357+' CALCULATIONS'!BP453+' CALCULATIONS'!BP464</f>
        <v>47880790.198456407</v>
      </c>
      <c r="BE69" s="83">
        <f>' CALCULATIONS'!BQ321+' CALCULATIONS'!BQ357+' CALCULATIONS'!BQ453+' CALCULATIONS'!BQ464</f>
        <v>40778673.63421277</v>
      </c>
      <c r="BF69" s="83">
        <f>' CALCULATIONS'!BR321+' CALCULATIONS'!BR357+' CALCULATIONS'!BR453+' CALCULATIONS'!BR464</f>
        <v>57379798.315560758</v>
      </c>
      <c r="BG69" s="83">
        <f>' CALCULATIONS'!BS321+' CALCULATIONS'!BS357+' CALCULATIONS'!BS453+' CALCULATIONS'!BS464</f>
        <v>44147927.196314052</v>
      </c>
      <c r="BH69" s="83">
        <f>' CALCULATIONS'!BT321+' CALCULATIONS'!BT357+' CALCULATIONS'!BT453+' CALCULATIONS'!BT464</f>
        <v>50113028.277513534</v>
      </c>
      <c r="BI69" s="83">
        <f>' CALCULATIONS'!BU321+' CALCULATIONS'!BU357+' CALCULATIONS'!BU453+' CALCULATIONS'!BU464</f>
        <v>41643569.477780022</v>
      </c>
      <c r="BJ69" s="83">
        <f>' CALCULATIONS'!BV321+' CALCULATIONS'!BV357+' CALCULATIONS'!BV453+' CALCULATIONS'!BV464</f>
        <v>45161113.480157942</v>
      </c>
      <c r="BK69" s="631">
        <f t="shared" si="2"/>
        <v>1897431340.4856017</v>
      </c>
    </row>
    <row r="70" spans="1:63" ht="15.75" x14ac:dyDescent="0.25">
      <c r="A70" s="166" t="s">
        <v>903</v>
      </c>
      <c r="C70" s="83">
        <f>' CALCULATIONS'!O1049+' CALCULATIONS'!O1087+' CALCULATIONS'!O1125+' CALCULATIONS'!O1142+' CALCULATIONS'!O1159</f>
        <v>14780207.299509676</v>
      </c>
      <c r="D70" s="83">
        <f>' CALCULATIONS'!P1049+' CALCULATIONS'!P1087+' CALCULATIONS'!P1125+' CALCULATIONS'!P1142+' CALCULATIONS'!P1159</f>
        <v>3973306.0765109938</v>
      </c>
      <c r="E70" s="83">
        <f>' CALCULATIONS'!Q1049+' CALCULATIONS'!Q1087+' CALCULATIONS'!Q1125+' CALCULATIONS'!Q1142+' CALCULATIONS'!Q1159</f>
        <v>1141028.7432346805</v>
      </c>
      <c r="F70" s="83">
        <f>' CALCULATIONS'!R1049+' CALCULATIONS'!R1087+' CALCULATIONS'!R1125+' CALCULATIONS'!R1142+' CALCULATIONS'!R1159</f>
        <v>269375.68846425542</v>
      </c>
      <c r="G70" s="83">
        <f>' CALCULATIONS'!S1049+' CALCULATIONS'!S1087+' CALCULATIONS'!S1125+' CALCULATIONS'!S1142+' CALCULATIONS'!S1159</f>
        <v>10933040.224714244</v>
      </c>
      <c r="H70" s="83">
        <f>' CALCULATIONS'!T1049+' CALCULATIONS'!T1087+' CALCULATIONS'!T1125+' CALCULATIONS'!T1142+' CALCULATIONS'!T1159</f>
        <v>12032493.562607614</v>
      </c>
      <c r="I70" s="83">
        <f>' CALCULATIONS'!U1049+' CALCULATIONS'!U1087+' CALCULATIONS'!U1125+' CALCULATIONS'!U1142+' CALCULATIONS'!U1159</f>
        <v>7290221.4354975652</v>
      </c>
      <c r="J70" s="83">
        <f>' CALCULATIONS'!V1049+' CALCULATIONS'!V1087+' CALCULATIONS'!V1125+' CALCULATIONS'!V1142+' CALCULATIONS'!V1159</f>
        <v>2033197.3262604773</v>
      </c>
      <c r="K70" s="83">
        <f>' CALCULATIONS'!W1049+' CALCULATIONS'!W1087+' CALCULATIONS'!W1125+' CALCULATIONS'!W1142+' CALCULATIONS'!W1159</f>
        <v>6404287.9907601941</v>
      </c>
      <c r="L70" s="83">
        <f>' CALCULATIONS'!X1049+' CALCULATIONS'!X1087+' CALCULATIONS'!X1125+' CALCULATIONS'!X1142+' CALCULATIONS'!X1159</f>
        <v>7190417.7120672036</v>
      </c>
      <c r="M70" s="83">
        <f>' CALCULATIONS'!Y1049+' CALCULATIONS'!Y1087+' CALCULATIONS'!Y1125+' CALCULATIONS'!Y1142+' CALCULATIONS'!Y1159</f>
        <v>9524127.6555586252</v>
      </c>
      <c r="N70" s="83">
        <f>' CALCULATIONS'!Z1049+' CALCULATIONS'!Z1087+' CALCULATIONS'!Z1125+' CALCULATIONS'!Z1142+' CALCULATIONS'!Z1159</f>
        <v>20301803.713399168</v>
      </c>
      <c r="O70" s="83">
        <f>' CALCULATIONS'!AA1049+' CALCULATIONS'!AA1087+' CALCULATIONS'!AA1125+' CALCULATIONS'!AA1142+' CALCULATIONS'!AA1159</f>
        <v>14174925.162052196</v>
      </c>
      <c r="P70" s="83">
        <f>' CALCULATIONS'!AB1049+' CALCULATIONS'!AB1087+' CALCULATIONS'!AB1125+' CALCULATIONS'!AB1142+' CALCULATIONS'!AB1159</f>
        <v>2351261.2296190853</v>
      </c>
      <c r="Q70" s="83">
        <f>' CALCULATIONS'!AC1049+' CALCULATIONS'!AC1087+' CALCULATIONS'!AC1125+' CALCULATIONS'!AC1142+' CALCULATIONS'!AC1159</f>
        <v>5564449.5259062313</v>
      </c>
      <c r="R70" s="83">
        <f>' CALCULATIONS'!AD1049+' CALCULATIONS'!AD1087+' CALCULATIONS'!AD1125+' CALCULATIONS'!AD1142+' CALCULATIONS'!AD1159</f>
        <v>1454275.8249436179</v>
      </c>
      <c r="S70" s="83">
        <f>' CALCULATIONS'!AE1049+' CALCULATIONS'!AE1087+' CALCULATIONS'!AE1125+' CALCULATIONS'!AE1142+' CALCULATIONS'!AE1159</f>
        <v>15510109.807668073</v>
      </c>
      <c r="T70" s="83">
        <f>' CALCULATIONS'!AF1049+' CALCULATIONS'!AF1087+' CALCULATIONS'!AF1125+' CALCULATIONS'!AF1142+' CALCULATIONS'!AF1159</f>
        <v>15356515.595101228</v>
      </c>
      <c r="U70" s="83">
        <f>' CALCULATIONS'!AG1049+' CALCULATIONS'!AG1087+' CALCULATIONS'!AG1125+' CALCULATIONS'!AG1142+' CALCULATIONS'!AG1159</f>
        <v>13156810.222104419</v>
      </c>
      <c r="V70" s="83">
        <f>' CALCULATIONS'!AH1049+' CALCULATIONS'!AH1087+' CALCULATIONS'!AH1125+' CALCULATIONS'!AH1142+' CALCULATIONS'!AH1159</f>
        <v>2231252.8289825227</v>
      </c>
      <c r="W70" s="83">
        <f>' CALCULATIONS'!AI1049+' CALCULATIONS'!AI1087+' CALCULATIONS'!AI1125+' CALCULATIONS'!AI1142+' CALCULATIONS'!AI1159</f>
        <v>13242222.278737264</v>
      </c>
      <c r="X70" s="83">
        <f>' CALCULATIONS'!AJ1049+' CALCULATIONS'!AJ1087+' CALCULATIONS'!AJ1125+' CALCULATIONS'!AJ1142+' CALCULATIONS'!AJ1159</f>
        <v>8942112.1037284769</v>
      </c>
      <c r="Y70" s="83">
        <f>' CALCULATIONS'!AK1049+' CALCULATIONS'!AK1087+' CALCULATIONS'!AK1125+' CALCULATIONS'!AK1142+' CALCULATIONS'!AK1159</f>
        <v>21152299.783144858</v>
      </c>
      <c r="Z70" s="83">
        <f>' CALCULATIONS'!AL1049+' CALCULATIONS'!AL1087+' CALCULATIONS'!AL1125+' CALCULATIONS'!AL1142+' CALCULATIONS'!AL1159</f>
        <v>34776395.906678706</v>
      </c>
      <c r="AA70" s="83">
        <f>' CALCULATIONS'!AM1049+' CALCULATIONS'!AM1087+' CALCULATIONS'!AM1125+' CALCULATIONS'!AM1142+' CALCULATIONS'!AM1159</f>
        <v>17455506.673308715</v>
      </c>
      <c r="AB70" s="83">
        <f>' CALCULATIONS'!AN1049+' CALCULATIONS'!AN1087+' CALCULATIONS'!AN1125+' CALCULATIONS'!AN1142+' CALCULATIONS'!AN1159</f>
        <v>3013721.2656812477</v>
      </c>
      <c r="AC70" s="83">
        <f>' CALCULATIONS'!AO1049+' CALCULATIONS'!AO1087+' CALCULATIONS'!AO1125+' CALCULATIONS'!AO1142+' CALCULATIONS'!AO1159</f>
        <v>10687095.360282626</v>
      </c>
      <c r="AD70" s="83">
        <f>' CALCULATIONS'!AP1049+' CALCULATIONS'!AP1087+' CALCULATIONS'!AP1125+' CALCULATIONS'!AP1142+' CALCULATIONS'!AP1159</f>
        <v>2824962.4886965998</v>
      </c>
      <c r="AE70" s="83">
        <f>' CALCULATIONS'!AQ1049+' CALCULATIONS'!AQ1087+' CALCULATIONS'!AQ1125+' CALCULATIONS'!AQ1142+' CALCULATIONS'!AQ1159</f>
        <v>35183012.95722799</v>
      </c>
      <c r="AF70" s="83">
        <f>' CALCULATIONS'!AR1049+' CALCULATIONS'!AR1087+' CALCULATIONS'!AR1125+' CALCULATIONS'!AR1142+' CALCULATIONS'!AR1159</f>
        <v>32304400.680993889</v>
      </c>
      <c r="AG70" s="83">
        <f>' CALCULATIONS'!AS1049+' CALCULATIONS'!AS1087+' CALCULATIONS'!AS1125+' CALCULATIONS'!AS1142+' CALCULATIONS'!AS1159</f>
        <v>12188574.727106094</v>
      </c>
      <c r="AH70" s="83">
        <f>' CALCULATIONS'!AT1049+' CALCULATIONS'!AT1087+' CALCULATIONS'!AT1125+' CALCULATIONS'!AT1142+' CALCULATIONS'!AT1159</f>
        <v>2832950.7097125086</v>
      </c>
      <c r="AI70" s="83">
        <f>' CALCULATIONS'!AU1049+' CALCULATIONS'!AU1087+' CALCULATIONS'!AU1125+' CALCULATIONS'!AU1142+' CALCULATIONS'!AU1159</f>
        <v>21760300.846774392</v>
      </c>
      <c r="AJ70" s="83">
        <f>' CALCULATIONS'!AV1049+' CALCULATIONS'!AV1087+' CALCULATIONS'!AV1125+' CALCULATIONS'!AV1142+' CALCULATIONS'!AV1159</f>
        <v>13094648.865648784</v>
      </c>
      <c r="AK70" s="83">
        <f>' CALCULATIONS'!AW1049+' CALCULATIONS'!AW1087+' CALCULATIONS'!AW1125+' CALCULATIONS'!AW1142+' CALCULATIONS'!AW1159</f>
        <v>26656729.109643303</v>
      </c>
      <c r="AL70" s="83">
        <f>' CALCULATIONS'!AX1049+' CALCULATIONS'!AX1087+' CALCULATIONS'!AX1125+' CALCULATIONS'!AX1142+' CALCULATIONS'!AX1159</f>
        <v>42917363.975285091</v>
      </c>
      <c r="AM70" s="83">
        <f>' CALCULATIONS'!AY1049+' CALCULATIONS'!AY1087+' CALCULATIONS'!AY1125+' CALCULATIONS'!AY1142+' CALCULATIONS'!AY1159</f>
        <v>4495397.9841686813</v>
      </c>
      <c r="AN70" s="83">
        <f>' CALCULATIONS'!AZ1049+' CALCULATIONS'!AZ1087+' CALCULATIONS'!AZ1125+' CALCULATIONS'!AZ1142+' CALCULATIONS'!AZ1159</f>
        <v>2651265.4274562248</v>
      </c>
      <c r="AO70" s="83">
        <f>' CALCULATIONS'!BA1049+' CALCULATIONS'!BA1087+' CALCULATIONS'!BA1125+' CALCULATIONS'!BA1142+' CALCULATIONS'!BA1159</f>
        <v>5487262.2356758378</v>
      </c>
      <c r="AP70" s="83">
        <f>' CALCULATIONS'!BB1049+' CALCULATIONS'!BB1087+' CALCULATIONS'!BB1125+' CALCULATIONS'!BB1142+' CALCULATIONS'!BB1159</f>
        <v>3107108.2003268925</v>
      </c>
      <c r="AQ70" s="83">
        <f>' CALCULATIONS'!BC1049+' CALCULATIONS'!BC1087+' CALCULATIONS'!BC1125+' CALCULATIONS'!BC1142+' CALCULATIONS'!BC1159</f>
        <v>12253405.134211205</v>
      </c>
      <c r="AR70" s="83">
        <f>' CALCULATIONS'!BD1049+' CALCULATIONS'!BD1087+' CALCULATIONS'!BD1125+' CALCULATIONS'!BD1142+' CALCULATIONS'!BD1159</f>
        <v>14084733.743156379</v>
      </c>
      <c r="AS70" s="83">
        <f>' CALCULATIONS'!BE1049+' CALCULATIONS'!BE1087+' CALCULATIONS'!BE1125+' CALCULATIONS'!BE1142+' CALCULATIONS'!BE1159</f>
        <v>11106087.485506842</v>
      </c>
      <c r="AT70" s="83">
        <f>' CALCULATIONS'!BF1049+' CALCULATIONS'!BF1087+' CALCULATIONS'!BF1125+' CALCULATIONS'!BF1142+' CALCULATIONS'!BF1159</f>
        <v>4660462.095443896</v>
      </c>
      <c r="AU70" s="83">
        <f>' CALCULATIONS'!BG1049+' CALCULATIONS'!BG1087+' CALCULATIONS'!BG1125+' CALCULATIONS'!BG1142+' CALCULATIONS'!BG1159</f>
        <v>7270567.2124086618</v>
      </c>
      <c r="AV70" s="83">
        <f>' CALCULATIONS'!BH1049+' CALCULATIONS'!BH1087+' CALCULATIONS'!BH1125+' CALCULATIONS'!BH1142+' CALCULATIONS'!BH1159</f>
        <v>6182609.8590555601</v>
      </c>
      <c r="AW70" s="83">
        <f>' CALCULATIONS'!BI1049+' CALCULATIONS'!BI1087+' CALCULATIONS'!BI1125+' CALCULATIONS'!BI1142+' CALCULATIONS'!BI1159</f>
        <v>12564757.364476297</v>
      </c>
      <c r="AX70" s="83">
        <f>' CALCULATIONS'!BJ1049+' CALCULATIONS'!BJ1087+' CALCULATIONS'!BJ1125+' CALCULATIONS'!BJ1142+' CALCULATIONS'!BJ1159</f>
        <v>19851880.694545083</v>
      </c>
      <c r="AY70" s="83">
        <f>' CALCULATIONS'!BK1049+' CALCULATIONS'!BK1087+' CALCULATIONS'!BK1125+' CALCULATIONS'!BK1142+' CALCULATIONS'!BK1159</f>
        <v>13588922.078069195</v>
      </c>
      <c r="AZ70" s="83">
        <f>' CALCULATIONS'!BL1049+' CALCULATIONS'!BL1087+' CALCULATIONS'!BL1125+' CALCULATIONS'!BL1142+' CALCULATIONS'!BL1159</f>
        <v>5861463.8444041302</v>
      </c>
      <c r="BA70" s="83">
        <f>' CALCULATIONS'!BM1049+' CALCULATIONS'!BM1087+' CALCULATIONS'!BM1125+' CALCULATIONS'!BM1142+' CALCULATIONS'!BM1159</f>
        <v>13109178.326865779</v>
      </c>
      <c r="BB70" s="83">
        <f>' CALCULATIONS'!BN1049+' CALCULATIONS'!BN1087+' CALCULATIONS'!BN1125+' CALCULATIONS'!BN1142+' CALCULATIONS'!BN1159</f>
        <v>4515446.9214792373</v>
      </c>
      <c r="BC70" s="83">
        <f>' CALCULATIONS'!BO1049+' CALCULATIONS'!BO1087+' CALCULATIONS'!BO1125+' CALCULATIONS'!BO1142+' CALCULATIONS'!BO1159</f>
        <v>34326034.622176036</v>
      </c>
      <c r="BD70" s="83">
        <f>' CALCULATIONS'!BP1049+' CALCULATIONS'!BP1087+' CALCULATIONS'!BP1125+' CALCULATIONS'!BP1142+' CALCULATIONS'!BP1159</f>
        <v>34291586.516593479</v>
      </c>
      <c r="BE70" s="83">
        <f>' CALCULATIONS'!BQ1049+' CALCULATIONS'!BQ1087+' CALCULATIONS'!BQ1125+' CALCULATIONS'!BQ1142+' CALCULATIONS'!BQ1159</f>
        <v>15676382.842505021</v>
      </c>
      <c r="BF70" s="83">
        <f>' CALCULATIONS'!BR1049+' CALCULATIONS'!BR1087+' CALCULATIONS'!BR1125+' CALCULATIONS'!BR1142+' CALCULATIONS'!BR1159</f>
        <v>4404300.6109408895</v>
      </c>
      <c r="BG70" s="83">
        <f>' CALCULATIONS'!BS1049+' CALCULATIONS'!BS1087+' CALCULATIONS'!BS1125+' CALCULATIONS'!BS1142+' CALCULATIONS'!BS1159</f>
        <v>26686525.279900156</v>
      </c>
      <c r="BH70" s="83">
        <f>' CALCULATIONS'!BT1049+' CALCULATIONS'!BT1087+' CALCULATIONS'!BT1125+' CALCULATIONS'!BT1142+' CALCULATIONS'!BT1159</f>
        <v>19780547.231328543</v>
      </c>
      <c r="BI70" s="83">
        <f>' CALCULATIONS'!BU1049+' CALCULATIONS'!BU1087+' CALCULATIONS'!BU1125+' CALCULATIONS'!BU1142+' CALCULATIONS'!BU1159</f>
        <v>30104077.550196271</v>
      </c>
      <c r="BJ70" s="83">
        <f>' CALCULATIONS'!BV1049+' CALCULATIONS'!BV1087+' CALCULATIONS'!BV1125+' CALCULATIONS'!BV1142+' CALCULATIONS'!BV1159</f>
        <v>58511625.812056586</v>
      </c>
      <c r="BK70" s="631">
        <f t="shared" si="2"/>
        <v>829277034.4305594</v>
      </c>
    </row>
    <row r="71" spans="1:63" ht="15.75" x14ac:dyDescent="0.25">
      <c r="A71" s="165" t="s">
        <v>904</v>
      </c>
      <c r="C71" s="83">
        <f>C72-C73</f>
        <v>-141003715.68000001</v>
      </c>
      <c r="D71" s="83">
        <f t="shared" ref="D71:BJ71" si="17">D72-D73</f>
        <v>-70779732.134510279</v>
      </c>
      <c r="E71" s="83">
        <f t="shared" si="17"/>
        <v>-10958972.854083806</v>
      </c>
      <c r="F71" s="83">
        <f t="shared" si="17"/>
        <v>114186710.252138</v>
      </c>
      <c r="G71" s="83">
        <f t="shared" si="17"/>
        <v>23186362.302373715</v>
      </c>
      <c r="H71" s="83">
        <f t="shared" si="17"/>
        <v>27848863.666861199</v>
      </c>
      <c r="I71" s="83">
        <f t="shared" si="17"/>
        <v>10468869.176025823</v>
      </c>
      <c r="J71" s="83">
        <f t="shared" si="17"/>
        <v>-28966564.699277133</v>
      </c>
      <c r="K71" s="83">
        <f t="shared" si="17"/>
        <v>-15376530.377665944</v>
      </c>
      <c r="L71" s="83">
        <f t="shared" si="17"/>
        <v>18365596.371503145</v>
      </c>
      <c r="M71" s="83">
        <f t="shared" si="17"/>
        <v>-38056259.065508418</v>
      </c>
      <c r="N71" s="83">
        <f t="shared" si="17"/>
        <v>145939134.20868543</v>
      </c>
      <c r="O71" s="83">
        <f t="shared" si="17"/>
        <v>2043382.2274051309</v>
      </c>
      <c r="P71" s="83">
        <f t="shared" si="17"/>
        <v>-284283262.08898765</v>
      </c>
      <c r="Q71" s="83">
        <f t="shared" si="17"/>
        <v>18978973.031407215</v>
      </c>
      <c r="R71" s="83">
        <f t="shared" si="17"/>
        <v>67270461.970208406</v>
      </c>
      <c r="S71" s="83">
        <f t="shared" si="17"/>
        <v>149015583.31723788</v>
      </c>
      <c r="T71" s="83">
        <f t="shared" si="17"/>
        <v>-61172784.261638075</v>
      </c>
      <c r="U71" s="83">
        <f t="shared" si="17"/>
        <v>377229883.58918017</v>
      </c>
      <c r="V71" s="83">
        <f t="shared" si="17"/>
        <v>-64012939.30891481</v>
      </c>
      <c r="W71" s="83">
        <f t="shared" si="17"/>
        <v>291834535.83838785</v>
      </c>
      <c r="X71" s="83">
        <f t="shared" si="17"/>
        <v>118609232.88890254</v>
      </c>
      <c r="Y71" s="83">
        <f t="shared" si="17"/>
        <v>182407162.63071311</v>
      </c>
      <c r="Z71" s="83">
        <f t="shared" si="17"/>
        <v>316661565.10926938</v>
      </c>
      <c r="AA71" s="83">
        <f t="shared" si="17"/>
        <v>324886989.5964185</v>
      </c>
      <c r="AB71" s="83">
        <f t="shared" si="17"/>
        <v>-720315945.6422919</v>
      </c>
      <c r="AC71" s="83">
        <f t="shared" si="17"/>
        <v>-430777714.75173903</v>
      </c>
      <c r="AD71" s="83">
        <f t="shared" si="17"/>
        <v>-761537774.68109214</v>
      </c>
      <c r="AE71" s="83">
        <f t="shared" si="17"/>
        <v>1084503383.2705629</v>
      </c>
      <c r="AF71" s="83">
        <f t="shared" si="17"/>
        <v>1526744762.5874217</v>
      </c>
      <c r="AG71" s="83">
        <f t="shared" si="17"/>
        <v>-698897589.59018421</v>
      </c>
      <c r="AH71" s="83">
        <f t="shared" si="17"/>
        <v>-680449573.81217158</v>
      </c>
      <c r="AI71" s="83">
        <f t="shared" si="17"/>
        <v>-189114924.57741338</v>
      </c>
      <c r="AJ71" s="83">
        <f t="shared" si="17"/>
        <v>-338362249.1572839</v>
      </c>
      <c r="AK71" s="83">
        <f t="shared" si="17"/>
        <v>280437980.48697418</v>
      </c>
      <c r="AL71" s="83">
        <f t="shared" si="17"/>
        <v>-59965736.649750382</v>
      </c>
      <c r="AM71" s="83">
        <f t="shared" si="17"/>
        <v>-78061338.573297158</v>
      </c>
      <c r="AN71" s="83">
        <f t="shared" si="17"/>
        <v>655032769.17376363</v>
      </c>
      <c r="AO71" s="83">
        <f t="shared" si="17"/>
        <v>167908315.00889617</v>
      </c>
      <c r="AP71" s="83">
        <f t="shared" si="17"/>
        <v>632701823.93968022</v>
      </c>
      <c r="AQ71" s="83">
        <f t="shared" si="17"/>
        <v>353093870.62736875</v>
      </c>
      <c r="AR71" s="83">
        <f t="shared" si="17"/>
        <v>275277160.9923774</v>
      </c>
      <c r="AS71" s="83">
        <f t="shared" si="17"/>
        <v>-171478410.72871807</v>
      </c>
      <c r="AT71" s="83">
        <f t="shared" si="17"/>
        <v>-462733942.02244401</v>
      </c>
      <c r="AU71" s="83">
        <f t="shared" si="17"/>
        <v>-1157456886.9627185</v>
      </c>
      <c r="AV71" s="83">
        <f t="shared" si="17"/>
        <v>-708937510.87444425</v>
      </c>
      <c r="AW71" s="83">
        <f t="shared" si="17"/>
        <v>-55159059.199189916</v>
      </c>
      <c r="AX71" s="83">
        <f t="shared" si="17"/>
        <v>30602003.312388688</v>
      </c>
      <c r="AY71" s="83">
        <f t="shared" si="17"/>
        <v>-293290468.33717239</v>
      </c>
      <c r="AZ71" s="83">
        <f t="shared" si="17"/>
        <v>131864156.22738571</v>
      </c>
      <c r="BA71" s="83">
        <f t="shared" si="17"/>
        <v>191103309.78903189</v>
      </c>
      <c r="BB71" s="83">
        <f t="shared" si="17"/>
        <v>421429722.83322799</v>
      </c>
      <c r="BC71" s="83">
        <f t="shared" si="17"/>
        <v>392695961.76987356</v>
      </c>
      <c r="BD71" s="83">
        <f t="shared" si="17"/>
        <v>460207570.46636569</v>
      </c>
      <c r="BE71" s="83">
        <f t="shared" si="17"/>
        <v>-60995187.191239841</v>
      </c>
      <c r="BF71" s="83">
        <f t="shared" si="17"/>
        <v>481804467.10164052</v>
      </c>
      <c r="BG71" s="83">
        <f t="shared" si="17"/>
        <v>250969324.3273105</v>
      </c>
      <c r="BH71" s="83">
        <f t="shared" si="17"/>
        <v>104751424.93751679</v>
      </c>
      <c r="BI71" s="83">
        <f t="shared" si="17"/>
        <v>-207682517.31216362</v>
      </c>
      <c r="BJ71" s="83">
        <f t="shared" si="17"/>
        <v>-500276280.85595763</v>
      </c>
      <c r="BK71" s="631">
        <f t="shared" si="2"/>
        <v>1339957441.6386456</v>
      </c>
    </row>
    <row r="72" spans="1:63" ht="15.75" x14ac:dyDescent="0.25">
      <c r="A72" s="166" t="s">
        <v>905</v>
      </c>
      <c r="C72" s="83">
        <f>' CALCULATIONS'!O342+' CALCULATIONS'!O392+' CALCULATIONS'!O489+' CALCULATIONS'!O450+' CALCULATIONS'!O1045+' CALCULATIONS'!O1084+' CALCULATIONS'!O1122</f>
        <v>0</v>
      </c>
      <c r="D72" s="83">
        <f>' CALCULATIONS'!P342+' CALCULATIONS'!P392+' CALCULATIONS'!P489+' CALCULATIONS'!P450+' CALCULATIONS'!P1045+' CALCULATIONS'!P1084+' CALCULATIONS'!P1122</f>
        <v>0</v>
      </c>
      <c r="E72" s="83">
        <f>' CALCULATIONS'!Q342+' CALCULATIONS'!Q392+' CALCULATIONS'!Q489+' CALCULATIONS'!Q450+' CALCULATIONS'!Q1045+' CALCULATIONS'!Q1084+' CALCULATIONS'!Q1122</f>
        <v>17505277.389931336</v>
      </c>
      <c r="F72" s="83">
        <f>' CALCULATIONS'!R342+' CALCULATIONS'!R392+' CALCULATIONS'!R489+' CALCULATIONS'!R450+' CALCULATIONS'!R1045+' CALCULATIONS'!R1084+' CALCULATIONS'!R1122</f>
        <v>117534665.68563855</v>
      </c>
      <c r="G72" s="83">
        <f>' CALCULATIONS'!S342+' CALCULATIONS'!S392+' CALCULATIONS'!S489+' CALCULATIONS'!S450+' CALCULATIONS'!S1045+' CALCULATIONS'!S1084+' CALCULATIONS'!S1122</f>
        <v>23186362.302373715</v>
      </c>
      <c r="H72" s="83">
        <f>' CALCULATIONS'!T342+' CALCULATIONS'!T392+' CALCULATIONS'!T489+' CALCULATIONS'!T450+' CALCULATIONS'!T1045+' CALCULATIONS'!T1084+' CALCULATIONS'!T1122</f>
        <v>29189533.85618946</v>
      </c>
      <c r="I72" s="83">
        <f>' CALCULATIONS'!U342+' CALCULATIONS'!U392+' CALCULATIONS'!U489+' CALCULATIONS'!U450+' CALCULATIONS'!U1045+' CALCULATIONS'!U1084+' CALCULATIONS'!U1122</f>
        <v>73342176.37439996</v>
      </c>
      <c r="J72" s="83">
        <f>' CALCULATIONS'!V342+' CALCULATIONS'!V392+' CALCULATIONS'!V489+' CALCULATIONS'!V450+' CALCULATIONS'!V1045+' CALCULATIONS'!V1084+' CALCULATIONS'!V1122</f>
        <v>11949458.913901091</v>
      </c>
      <c r="K72" s="83">
        <f>' CALCULATIONS'!W342+' CALCULATIONS'!W392+' CALCULATIONS'!W489+' CALCULATIONS'!W450+' CALCULATIONS'!W1045+' CALCULATIONS'!W1084+' CALCULATIONS'!W1122</f>
        <v>14599606.903446741</v>
      </c>
      <c r="L72" s="83">
        <f>' CALCULATIONS'!X342+' CALCULATIONS'!X392+' CALCULATIONS'!X489+' CALCULATIONS'!X450+' CALCULATIONS'!X1045+' CALCULATIONS'!X1084+' CALCULATIONS'!X1122</f>
        <v>18365596.371503145</v>
      </c>
      <c r="M72" s="83">
        <f>' CALCULATIONS'!Y342+' CALCULATIONS'!Y392+' CALCULATIONS'!Y489+' CALCULATIONS'!Y450+' CALCULATIONS'!Y1045+' CALCULATIONS'!Y1084+' CALCULATIONS'!Y1122</f>
        <v>11392796.405882992</v>
      </c>
      <c r="N72" s="83">
        <f>' CALCULATIONS'!Z342+' CALCULATIONS'!Z392+' CALCULATIONS'!Z489+' CALCULATIONS'!Z450+' CALCULATIONS'!Z1045+' CALCULATIONS'!Z1084+' CALCULATIONS'!Z1122</f>
        <v>172476384.98880005</v>
      </c>
      <c r="O72" s="83">
        <f>' CALCULATIONS'!AA342+' CALCULATIONS'!AA392+' CALCULATIONS'!AA489+' CALCULATIONS'!AA450+' CALCULATIONS'!AA1045+' CALCULATIONS'!AA1084+' CALCULATIONS'!AA1122</f>
        <v>55952332.054605067</v>
      </c>
      <c r="P72" s="83">
        <f>' CALCULATIONS'!AB342+' CALCULATIONS'!AB392+' CALCULATIONS'!AB489+' CALCULATIONS'!AB450+' CALCULATIONS'!AB1045+' CALCULATIONS'!AB1084+' CALCULATIONS'!AB1122</f>
        <v>158813485.61581248</v>
      </c>
      <c r="Q72" s="83">
        <f>' CALCULATIONS'!AC342+' CALCULATIONS'!AC392+' CALCULATIONS'!AC489+' CALCULATIONS'!AC450+' CALCULATIONS'!AC1045+' CALCULATIONS'!AC1084+' CALCULATIONS'!AC1122</f>
        <v>58619738.21739129</v>
      </c>
      <c r="R72" s="83">
        <f>' CALCULATIONS'!AD342+' CALCULATIONS'!AD392+' CALCULATIONS'!AD489+' CALCULATIONS'!AD450+' CALCULATIONS'!AD1045+' CALCULATIONS'!AD1084+' CALCULATIONS'!AD1122</f>
        <v>216324907.91625664</v>
      </c>
      <c r="S72" s="83">
        <f>' CALCULATIONS'!AE342+' CALCULATIONS'!AE392+' CALCULATIONS'!AE489+' CALCULATIONS'!AE450+' CALCULATIONS'!AE1045+' CALCULATIONS'!AE1084+' CALCULATIONS'!AE1122</f>
        <v>155951187.52287644</v>
      </c>
      <c r="T72" s="83">
        <f>' CALCULATIONS'!AF342+' CALCULATIONS'!AF392+' CALCULATIONS'!AF489+' CALCULATIONS'!AF450+' CALCULATIONS'!AF1045+' CALCULATIONS'!AF1084+' CALCULATIONS'!AF1122</f>
        <v>19549689.09836182</v>
      </c>
      <c r="U72" s="83">
        <f>' CALCULATIONS'!AG342+' CALCULATIONS'!AG392+' CALCULATIONS'!AG489+' CALCULATIONS'!AG450+' CALCULATIONS'!AG1045+' CALCULATIONS'!AG1084+' CALCULATIONS'!AG1122</f>
        <v>442762115.29554093</v>
      </c>
      <c r="V72" s="83">
        <f>' CALCULATIONS'!AH342+' CALCULATIONS'!AH392+' CALCULATIONS'!AH489+' CALCULATIONS'!AH450+' CALCULATIONS'!AH1045+' CALCULATIONS'!AH1084+' CALCULATIONS'!AH1122</f>
        <v>126763213.21194005</v>
      </c>
      <c r="W72" s="83">
        <f>' CALCULATIONS'!AI342+' CALCULATIONS'!AI392+' CALCULATIONS'!AI489+' CALCULATIONS'!AI450+' CALCULATIONS'!AI1045+' CALCULATIONS'!AI1084+' CALCULATIONS'!AI1122</f>
        <v>306374913.81992352</v>
      </c>
      <c r="X72" s="83">
        <f>' CALCULATIONS'!AJ342+' CALCULATIONS'!AJ392+' CALCULATIONS'!AJ489+' CALCULATIONS'!AJ450+' CALCULATIONS'!AJ1045+' CALCULATIONS'!AJ1084+' CALCULATIONS'!AJ1122</f>
        <v>130775073.26464802</v>
      </c>
      <c r="Y72" s="83">
        <f>' CALCULATIONS'!AK342+' CALCULATIONS'!AK392+' CALCULATIONS'!AK489+' CALCULATIONS'!AK450+' CALCULATIONS'!AK1045+' CALCULATIONS'!AK1084+' CALCULATIONS'!AK1122</f>
        <v>193653984.17439687</v>
      </c>
      <c r="Z72" s="83">
        <f>' CALCULATIONS'!AL342+' CALCULATIONS'!AL392+' CALCULATIONS'!AL489+' CALCULATIONS'!AL450+' CALCULATIONS'!AL1045+' CALCULATIONS'!AL1084+' CALCULATIONS'!AL1122</f>
        <v>337247949.25240767</v>
      </c>
      <c r="AA72" s="83">
        <f>' CALCULATIONS'!AM342+' CALCULATIONS'!AM392+' CALCULATIONS'!AM489+' CALCULATIONS'!AM450+' CALCULATIONS'!AM1045+' CALCULATIONS'!AM1084+' CALCULATIONS'!AM1122</f>
        <v>339340014.24758399</v>
      </c>
      <c r="AB72" s="83">
        <f>' CALCULATIONS'!AN342+' CALCULATIONS'!AN392+' CALCULATIONS'!AN489+' CALCULATIONS'!AN450+' CALCULATIONS'!AN1045+' CALCULATIONS'!AN1084+' CALCULATIONS'!AN1122</f>
        <v>89123318.995991275</v>
      </c>
      <c r="AC72" s="83">
        <f>' CALCULATIONS'!AO342+' CALCULATIONS'!AO392+' CALCULATIONS'!AO489+' CALCULATIONS'!AO450+' CALCULATIONS'!AO1045+' CALCULATIONS'!AO1084+' CALCULATIONS'!AO1122</f>
        <v>19076221.704883128</v>
      </c>
      <c r="AD72" s="83">
        <f>' CALCULATIONS'!AP342+' CALCULATIONS'!AP392+' CALCULATIONS'!AP489+' CALCULATIONS'!AP450+' CALCULATIONS'!AP1045+' CALCULATIONS'!AP1084+' CALCULATIONS'!AP1122</f>
        <v>43284156.495231152</v>
      </c>
      <c r="AE72" s="83">
        <f>' CALCULATIONS'!AQ342+' CALCULATIONS'!AQ392+' CALCULATIONS'!AQ489+' CALCULATIONS'!AQ450+' CALCULATIONS'!AQ1045+' CALCULATIONS'!AQ1084+' CALCULATIONS'!AQ1122</f>
        <v>1088745657.959739</v>
      </c>
      <c r="AF72" s="83">
        <f>' CALCULATIONS'!AR342+' CALCULATIONS'!AR392+' CALCULATIONS'!AR489+' CALCULATIONS'!AR450+' CALCULATIONS'!AR1045+' CALCULATIONS'!AR1084+' CALCULATIONS'!AR1122</f>
        <v>1549248121.8545687</v>
      </c>
      <c r="AG72" s="83">
        <f>' CALCULATIONS'!AS342+' CALCULATIONS'!AS392+' CALCULATIONS'!AS489+' CALCULATIONS'!AS450+' CALCULATIONS'!AS1045+' CALCULATIONS'!AS1084+' CALCULATIONS'!AS1122</f>
        <v>25305731.557322755</v>
      </c>
      <c r="AH72" s="83">
        <f>' CALCULATIONS'!AT342+' CALCULATIONS'!AT392+' CALCULATIONS'!AT489+' CALCULATIONS'!AT450+' CALCULATIONS'!AT1045+' CALCULATIONS'!AT1084+' CALCULATIONS'!AT1122</f>
        <v>1153027.6954506487</v>
      </c>
      <c r="AI72" s="83">
        <f>' CALCULATIONS'!AU342+' CALCULATIONS'!AU392+' CALCULATIONS'!AU489+' CALCULATIONS'!AU450+' CALCULATIONS'!AU1045+' CALCULATIONS'!AU1084+' CALCULATIONS'!AU1122</f>
        <v>1389362.0818782151</v>
      </c>
      <c r="AJ72" s="83">
        <f>' CALCULATIONS'!AV342+' CALCULATIONS'!AV392+' CALCULATIONS'!AV489+' CALCULATIONS'!AV450+' CALCULATIONS'!AV1045+' CALCULATIONS'!AV1084+' CALCULATIONS'!AV1122</f>
        <v>22613019.002923086</v>
      </c>
      <c r="AK72" s="83">
        <f>' CALCULATIONS'!AW342+' CALCULATIONS'!AW392+' CALCULATIONS'!AW489+' CALCULATIONS'!AW450+' CALCULATIONS'!AW1045+' CALCULATIONS'!AW1084+' CALCULATIONS'!AW1122</f>
        <v>302358460.8003273</v>
      </c>
      <c r="AL72" s="83">
        <f>' CALCULATIONS'!AX342+' CALCULATIONS'!AX392+' CALCULATIONS'!AX489+' CALCULATIONS'!AX450+' CALCULATIONS'!AX1045+' CALCULATIONS'!AX1084+' CALCULATIONS'!AX1122</f>
        <v>20310791.172954112</v>
      </c>
      <c r="AM72" s="83">
        <f>' CALCULATIONS'!AY342+' CALCULATIONS'!AY392+' CALCULATIONS'!AY489+' CALCULATIONS'!AY450+' CALCULATIONS'!AY1045+' CALCULATIONS'!AY1084+' CALCULATIONS'!AY1122</f>
        <v>109379520.18996857</v>
      </c>
      <c r="AN72" s="83">
        <f>' CALCULATIONS'!AZ342+' CALCULATIONS'!AZ392+' CALCULATIONS'!AZ489+' CALCULATIONS'!AZ450+' CALCULATIONS'!AZ1045+' CALCULATIONS'!AZ1084+' CALCULATIONS'!AZ1122</f>
        <v>714641142.59486008</v>
      </c>
      <c r="AO72" s="83">
        <f>' CALCULATIONS'!BA342+' CALCULATIONS'!BA392+' CALCULATIONS'!BA489+' CALCULATIONS'!BA450+' CALCULATIONS'!BA1045+' CALCULATIONS'!BA1084+' CALCULATIONS'!BA1122</f>
        <v>168256445.3857657</v>
      </c>
      <c r="AP72" s="83">
        <f>' CALCULATIONS'!BB342+' CALCULATIONS'!BB392+' CALCULATIONS'!BB489+' CALCULATIONS'!BB450+' CALCULATIONS'!BB1045+' CALCULATIONS'!BB1084+' CALCULATIONS'!BB1122</f>
        <v>661668731.49545169</v>
      </c>
      <c r="AQ72" s="83">
        <f>' CALCULATIONS'!BC342+' CALCULATIONS'!BC392+' CALCULATIONS'!BC489+' CALCULATIONS'!BC450+' CALCULATIONS'!BC1045+' CALCULATIONS'!BC1084+' CALCULATIONS'!BC1122</f>
        <v>366027677.64338523</v>
      </c>
      <c r="AR72" s="83">
        <f>' CALCULATIONS'!BD342+' CALCULATIONS'!BD392+' CALCULATIONS'!BD489+' CALCULATIONS'!BD450+' CALCULATIONS'!BD1045+' CALCULATIONS'!BD1084+' CALCULATIONS'!BD1122</f>
        <v>283871763.01843607</v>
      </c>
      <c r="AS72" s="83">
        <f>' CALCULATIONS'!BE342+' CALCULATIONS'!BE392+' CALCULATIONS'!BE489+' CALCULATIONS'!BE450+' CALCULATIONS'!BE1045+' CALCULATIONS'!BE1084+' CALCULATIONS'!BE1122</f>
        <v>39004871.23402825</v>
      </c>
      <c r="AT72" s="83">
        <f>' CALCULATIONS'!BF342+' CALCULATIONS'!BF392+' CALCULATIONS'!BF489+' CALCULATIONS'!BF450+' CALCULATIONS'!BF1045+' CALCULATIONS'!BF1084+' CALCULATIONS'!BF1122</f>
        <v>44160337.986651182</v>
      </c>
      <c r="AU72" s="83">
        <f>' CALCULATIONS'!BG342+' CALCULATIONS'!BG392+' CALCULATIONS'!BG489+' CALCULATIONS'!BG450+' CALCULATIONS'!BG1045+' CALCULATIONS'!BG1084+' CALCULATIONS'!BG1122</f>
        <v>52977685.115863837</v>
      </c>
      <c r="AV72" s="83">
        <f>' CALCULATIONS'!BH342+' CALCULATIONS'!BH392+' CALCULATIONS'!BH489+' CALCULATIONS'!BH450+' CALCULATIONS'!BH1045+' CALCULATIONS'!BH1084+' CALCULATIONS'!BH1122</f>
        <v>16654287.207030818</v>
      </c>
      <c r="AW72" s="83">
        <f>' CALCULATIONS'!BI342+' CALCULATIONS'!BI392+' CALCULATIONS'!BI489+' CALCULATIONS'!BI450+' CALCULATIONS'!BI1045+' CALCULATIONS'!BI1084+' CALCULATIONS'!BI1122</f>
        <v>74891972.619785905</v>
      </c>
      <c r="AX72" s="83">
        <f>' CALCULATIONS'!BJ342+' CALCULATIONS'!BJ392+' CALCULATIONS'!BJ489+' CALCULATIONS'!BJ450+' CALCULATIONS'!BJ1045+' CALCULATIONS'!BJ1084+' CALCULATIONS'!BJ1122</f>
        <v>148948213.1110633</v>
      </c>
      <c r="AY72" s="83">
        <f>' CALCULATIONS'!BK342+' CALCULATIONS'!BK392+' CALCULATIONS'!BK489+' CALCULATIONS'!BK450+' CALCULATIONS'!BK1045+' CALCULATIONS'!BK1084+' CALCULATIONS'!BK1122</f>
        <v>144097220.23867583</v>
      </c>
      <c r="AZ72" s="83">
        <f>' CALCULATIONS'!BL342+' CALCULATIONS'!BL392+' CALCULATIONS'!BL489+' CALCULATIONS'!BL450+' CALCULATIONS'!BL1045+' CALCULATIONS'!BL1084+' CALCULATIONS'!BL1122</f>
        <v>146883884.31084788</v>
      </c>
      <c r="BA72" s="83">
        <f>' CALCULATIONS'!BM342+' CALCULATIONS'!BM392+' CALCULATIONS'!BM489+' CALCULATIONS'!BM450+' CALCULATIONS'!BM1045+' CALCULATIONS'!BM1084+' CALCULATIONS'!BM1122</f>
        <v>293727121.5334599</v>
      </c>
      <c r="BB72" s="83">
        <f>' CALCULATIONS'!BN342+' CALCULATIONS'!BN392+' CALCULATIONS'!BN489+' CALCULATIONS'!BN450+' CALCULATIONS'!BN1045+' CALCULATIONS'!BN1084+' CALCULATIONS'!BN1122</f>
        <v>452828362.74787736</v>
      </c>
      <c r="BC72" s="83">
        <f>' CALCULATIONS'!BO342+' CALCULATIONS'!BO392+' CALCULATIONS'!BO489+' CALCULATIONS'!BO450+' CALCULATIONS'!BO1045+' CALCULATIONS'!BO1084+' CALCULATIONS'!BO1122</f>
        <v>404236452.63428754</v>
      </c>
      <c r="BD72" s="83">
        <f>' CALCULATIONS'!BP342+' CALCULATIONS'!BP392+' CALCULATIONS'!BP489+' CALCULATIONS'!BP450+' CALCULATIONS'!BP1045+' CALCULATIONS'!BP1084+' CALCULATIONS'!BP1122</f>
        <v>478652470.24539995</v>
      </c>
      <c r="BE72" s="83">
        <f>' CALCULATIONS'!BQ342+' CALCULATIONS'!BQ392+' CALCULATIONS'!BQ489+' CALCULATIONS'!BQ450+' CALCULATIONS'!BQ1045+' CALCULATIONS'!BQ1084+' CALCULATIONS'!BQ1122</f>
        <v>19986480.040971853</v>
      </c>
      <c r="BF72" s="83">
        <f>' CALCULATIONS'!BR342+' CALCULATIONS'!BR392+' CALCULATIONS'!BR489+' CALCULATIONS'!BR450+' CALCULATIONS'!BR1045+' CALCULATIONS'!BR1084+' CALCULATIONS'!BR1122</f>
        <v>522943165.61183566</v>
      </c>
      <c r="BG72" s="83">
        <f>' CALCULATIONS'!BS342+' CALCULATIONS'!BS392+' CALCULATIONS'!BS489+' CALCULATIONS'!BS450+' CALCULATIONS'!BS1045+' CALCULATIONS'!BS1084+' CALCULATIONS'!BS1122</f>
        <v>266206000.71973836</v>
      </c>
      <c r="BH72" s="83">
        <f>' CALCULATIONS'!BT342+' CALCULATIONS'!BT392+' CALCULATIONS'!BT489+' CALCULATIONS'!BT450+' CALCULATIONS'!BT1045+' CALCULATIONS'!BT1084+' CALCULATIONS'!BT1122</f>
        <v>139436241.83536685</v>
      </c>
      <c r="BI72" s="83">
        <f>' CALCULATIONS'!BU342+' CALCULATIONS'!BU392+' CALCULATIONS'!BU489+' CALCULATIONS'!BU450+' CALCULATIONS'!BU1045+' CALCULATIONS'!BU1084+' CALCULATIONS'!BU1122</f>
        <v>8278391.3693757951</v>
      </c>
      <c r="BJ72" s="83">
        <f>' CALCULATIONS'!BV342+' CALCULATIONS'!BV392+' CALCULATIONS'!BV489+' CALCULATIONS'!BV450+' CALCULATIONS'!BV1045+' CALCULATIONS'!BV1084+' CALCULATIONS'!BV1122</f>
        <v>20333762.982966095</v>
      </c>
      <c r="BK72" s="631">
        <f t="shared" si="2"/>
        <v>11772370534.078175</v>
      </c>
    </row>
    <row r="73" spans="1:63" ht="15.75" x14ac:dyDescent="0.25">
      <c r="A73" s="166" t="s">
        <v>906</v>
      </c>
      <c r="C73" s="83">
        <f>' CALCULATIONS'!O343+' CALCULATIONS'!O393+' CALCULATIONS'!O490+' CALCULATIONS'!O451+' CALCULATIONS'!O1046+' CALCULATIONS'!O1085+' CALCULATIONS'!O1123</f>
        <v>141003715.68000001</v>
      </c>
      <c r="D73" s="83">
        <f>' CALCULATIONS'!P343+' CALCULATIONS'!P393+' CALCULATIONS'!P490+' CALCULATIONS'!P451+' CALCULATIONS'!P1046+' CALCULATIONS'!P1085+' CALCULATIONS'!P1123</f>
        <v>70779732.134510279</v>
      </c>
      <c r="E73" s="83">
        <f>' CALCULATIONS'!Q343+' CALCULATIONS'!Q393+' CALCULATIONS'!Q490+' CALCULATIONS'!Q451+' CALCULATIONS'!Q1046+' CALCULATIONS'!Q1085+' CALCULATIONS'!Q1123</f>
        <v>28464250.244015142</v>
      </c>
      <c r="F73" s="83">
        <f>' CALCULATIONS'!R343+' CALCULATIONS'!R393+' CALCULATIONS'!R490+' CALCULATIONS'!R451+' CALCULATIONS'!R1046+' CALCULATIONS'!R1085+' CALCULATIONS'!R1123</f>
        <v>3347955.4335005479</v>
      </c>
      <c r="G73" s="83">
        <f>' CALCULATIONS'!S343+' CALCULATIONS'!S393+' CALCULATIONS'!S490+' CALCULATIONS'!S451+' CALCULATIONS'!S1046+' CALCULATIONS'!S1085+' CALCULATIONS'!S1123</f>
        <v>0</v>
      </c>
      <c r="H73" s="83">
        <f>' CALCULATIONS'!T343+' CALCULATIONS'!T393+' CALCULATIONS'!T490+' CALCULATIONS'!T451+' CALCULATIONS'!T1046+' CALCULATIONS'!T1085+' CALCULATIONS'!T1123</f>
        <v>1340670.1893282607</v>
      </c>
      <c r="I73" s="83">
        <f>' CALCULATIONS'!U343+' CALCULATIONS'!U393+' CALCULATIONS'!U490+' CALCULATIONS'!U451+' CALCULATIONS'!U1046+' CALCULATIONS'!U1085+' CALCULATIONS'!U1123</f>
        <v>62873307.198374137</v>
      </c>
      <c r="J73" s="83">
        <f>' CALCULATIONS'!V343+' CALCULATIONS'!V393+' CALCULATIONS'!V490+' CALCULATIONS'!V451+' CALCULATIONS'!V1046+' CALCULATIONS'!V1085+' CALCULATIONS'!V1123</f>
        <v>40916023.613178223</v>
      </c>
      <c r="K73" s="83">
        <f>' CALCULATIONS'!W343+' CALCULATIONS'!W393+' CALCULATIONS'!W490+' CALCULATIONS'!W451+' CALCULATIONS'!W1046+' CALCULATIONS'!W1085+' CALCULATIONS'!W1123</f>
        <v>29976137.281112686</v>
      </c>
      <c r="L73" s="83">
        <f>' CALCULATIONS'!X343+' CALCULATIONS'!X393+' CALCULATIONS'!X490+' CALCULATIONS'!X451+' CALCULATIONS'!X1046+' CALCULATIONS'!X1085+' CALCULATIONS'!X1123</f>
        <v>0</v>
      </c>
      <c r="M73" s="83">
        <f>' CALCULATIONS'!Y343+' CALCULATIONS'!Y393+' CALCULATIONS'!Y490+' CALCULATIONS'!Y451+' CALCULATIONS'!Y1046+' CALCULATIONS'!Y1085+' CALCULATIONS'!Y1123</f>
        <v>49449055.47139141</v>
      </c>
      <c r="N73" s="83">
        <f>' CALCULATIONS'!Z343+' CALCULATIONS'!Z393+' CALCULATIONS'!Z490+' CALCULATIONS'!Z451+' CALCULATIONS'!Z1046+' CALCULATIONS'!Z1085+' CALCULATIONS'!Z1123</f>
        <v>26537250.780114621</v>
      </c>
      <c r="O73" s="83">
        <f>' CALCULATIONS'!AA343+' CALCULATIONS'!AA393+' CALCULATIONS'!AA490+' CALCULATIONS'!AA451+' CALCULATIONS'!AA1046+' CALCULATIONS'!AA1085+' CALCULATIONS'!AA1123</f>
        <v>53908949.827199936</v>
      </c>
      <c r="P73" s="83">
        <f>' CALCULATIONS'!AB343+' CALCULATIONS'!AB393+' CALCULATIONS'!AB490+' CALCULATIONS'!AB451+' CALCULATIONS'!AB1046+' CALCULATIONS'!AB1085+' CALCULATIONS'!AB1123</f>
        <v>443096747.70480013</v>
      </c>
      <c r="Q73" s="83">
        <f>' CALCULATIONS'!AC343+' CALCULATIONS'!AC393+' CALCULATIONS'!AC490+' CALCULATIONS'!AC451+' CALCULATIONS'!AC1046+' CALCULATIONS'!AC1085+' CALCULATIONS'!AC1123</f>
        <v>39640765.185984075</v>
      </c>
      <c r="R73" s="83">
        <f>' CALCULATIONS'!AD343+' CALCULATIONS'!AD393+' CALCULATIONS'!AD490+' CALCULATIONS'!AD451+' CALCULATIONS'!AD1046+' CALCULATIONS'!AD1085+' CALCULATIONS'!AD1123</f>
        <v>149054445.94604823</v>
      </c>
      <c r="S73" s="83">
        <f>' CALCULATIONS'!AE343+' CALCULATIONS'!AE393+' CALCULATIONS'!AE490+' CALCULATIONS'!AE451+' CALCULATIONS'!AE1046+' CALCULATIONS'!AE1085+' CALCULATIONS'!AE1123</f>
        <v>6935604.2056385577</v>
      </c>
      <c r="T73" s="83">
        <f>' CALCULATIONS'!AF343+' CALCULATIONS'!AF393+' CALCULATIONS'!AF490+' CALCULATIONS'!AF451+' CALCULATIONS'!AF1046+' CALCULATIONS'!AF1085+' CALCULATIONS'!AF1123</f>
        <v>80722473.359999895</v>
      </c>
      <c r="U73" s="83">
        <f>' CALCULATIONS'!AG343+' CALCULATIONS'!AG393+' CALCULATIONS'!AG490+' CALCULATIONS'!AG451+' CALCULATIONS'!AG1046+' CALCULATIONS'!AG1085+' CALCULATIONS'!AG1123</f>
        <v>65532231.706360757</v>
      </c>
      <c r="V73" s="83">
        <f>' CALCULATIONS'!AH343+' CALCULATIONS'!AH393+' CALCULATIONS'!AH490+' CALCULATIONS'!AH451+' CALCULATIONS'!AH1046+' CALCULATIONS'!AH1085+' CALCULATIONS'!AH1123</f>
        <v>190776152.52085486</v>
      </c>
      <c r="W73" s="83">
        <f>' CALCULATIONS'!AI343+' CALCULATIONS'!AI393+' CALCULATIONS'!AI490+' CALCULATIONS'!AI451+' CALCULATIONS'!AI1046+' CALCULATIONS'!AI1085+' CALCULATIONS'!AI1123</f>
        <v>14540377.981535703</v>
      </c>
      <c r="X73" s="83">
        <f>' CALCULATIONS'!AJ343+' CALCULATIONS'!AJ393+' CALCULATIONS'!AJ490+' CALCULATIONS'!AJ451+' CALCULATIONS'!AJ1046+' CALCULATIONS'!AJ1085+' CALCULATIONS'!AJ1123</f>
        <v>12165840.375745468</v>
      </c>
      <c r="Y73" s="83">
        <f>' CALCULATIONS'!AK343+' CALCULATIONS'!AK393+' CALCULATIONS'!AK490+' CALCULATIONS'!AK451+' CALCULATIONS'!AK1046+' CALCULATIONS'!AK1085+' CALCULATIONS'!AK1123</f>
        <v>11246821.543683767</v>
      </c>
      <c r="Z73" s="83">
        <f>' CALCULATIONS'!AL343+' CALCULATIONS'!AL393+' CALCULATIONS'!AL490+' CALCULATIONS'!AL451+' CALCULATIONS'!AL1046+' CALCULATIONS'!AL1085+' CALCULATIONS'!AL1123</f>
        <v>20586384.143138289</v>
      </c>
      <c r="AA73" s="83">
        <f>' CALCULATIONS'!AM343+' CALCULATIONS'!AM393+' CALCULATIONS'!AM490+' CALCULATIONS'!AM451+' CALCULATIONS'!AM1046+' CALCULATIONS'!AM1085+' CALCULATIONS'!AM1123</f>
        <v>14453024.651165485</v>
      </c>
      <c r="AB73" s="83">
        <f>' CALCULATIONS'!AN343+' CALCULATIONS'!AN393+' CALCULATIONS'!AN490+' CALCULATIONS'!AN451+' CALCULATIONS'!AN1046+' CALCULATIONS'!AN1085+' CALCULATIONS'!AN1123</f>
        <v>809439264.63828313</v>
      </c>
      <c r="AC73" s="83">
        <f>' CALCULATIONS'!AO343+' CALCULATIONS'!AO393+' CALCULATIONS'!AO490+' CALCULATIONS'!AO451+' CALCULATIONS'!AO1046+' CALCULATIONS'!AO1085+' CALCULATIONS'!AO1123</f>
        <v>449853936.45662212</v>
      </c>
      <c r="AD73" s="83">
        <f>' CALCULATIONS'!AP343+' CALCULATIONS'!AP393+' CALCULATIONS'!AP490+' CALCULATIONS'!AP451+' CALCULATIONS'!AP1046+' CALCULATIONS'!AP1085+' CALCULATIONS'!AP1123</f>
        <v>804821931.17632329</v>
      </c>
      <c r="AE73" s="83">
        <f>' CALCULATIONS'!AQ343+' CALCULATIONS'!AQ393+' CALCULATIONS'!AQ490+' CALCULATIONS'!AQ451+' CALCULATIONS'!AQ1046+' CALCULATIONS'!AQ1085+' CALCULATIONS'!AQ1123</f>
        <v>4242274.6891759932</v>
      </c>
      <c r="AF73" s="83">
        <f>' CALCULATIONS'!AR343+' CALCULATIONS'!AR393+' CALCULATIONS'!AR490+' CALCULATIONS'!AR451+' CALCULATIONS'!AR1046+' CALCULATIONS'!AR1085+' CALCULATIONS'!AR1123</f>
        <v>22503359.267147079</v>
      </c>
      <c r="AG73" s="83">
        <f>' CALCULATIONS'!AS343+' CALCULATIONS'!AS393+' CALCULATIONS'!AS490+' CALCULATIONS'!AS451+' CALCULATIONS'!AS1046+' CALCULATIONS'!AS1085+' CALCULATIONS'!AS1123</f>
        <v>724203321.14750695</v>
      </c>
      <c r="AH73" s="83">
        <f>' CALCULATIONS'!AT343+' CALCULATIONS'!AT393+' CALCULATIONS'!AT490+' CALCULATIONS'!AT451+' CALCULATIONS'!AT1046+' CALCULATIONS'!AT1085+' CALCULATIONS'!AT1123</f>
        <v>681602601.50762224</v>
      </c>
      <c r="AI73" s="83">
        <f>' CALCULATIONS'!AU343+' CALCULATIONS'!AU393+' CALCULATIONS'!AU490+' CALCULATIONS'!AU451+' CALCULATIONS'!AU1046+' CALCULATIONS'!AU1085+' CALCULATIONS'!AU1123</f>
        <v>190504286.6592916</v>
      </c>
      <c r="AJ73" s="83">
        <f>' CALCULATIONS'!AV343+' CALCULATIONS'!AV393+' CALCULATIONS'!AV490+' CALCULATIONS'!AV451+' CALCULATIONS'!AV1046+' CALCULATIONS'!AV1085+' CALCULATIONS'!AV1123</f>
        <v>360975268.16020697</v>
      </c>
      <c r="AK73" s="83">
        <f>' CALCULATIONS'!AW343+' CALCULATIONS'!AW393+' CALCULATIONS'!AW490+' CALCULATIONS'!AW451+' CALCULATIONS'!AW1046+' CALCULATIONS'!AW1085+' CALCULATIONS'!AW1123</f>
        <v>21920480.313353121</v>
      </c>
      <c r="AL73" s="83">
        <f>' CALCULATIONS'!AX343+' CALCULATIONS'!AX393+' CALCULATIONS'!AX490+' CALCULATIONS'!AX451+' CALCULATIONS'!AX1046+' CALCULATIONS'!AX1085+' CALCULATIONS'!AX1123</f>
        <v>80276527.822704494</v>
      </c>
      <c r="AM73" s="83">
        <f>' CALCULATIONS'!AY343+' CALCULATIONS'!AY393+' CALCULATIONS'!AY490+' CALCULATIONS'!AY451+' CALCULATIONS'!AY1046+' CALCULATIONS'!AY1085+' CALCULATIONS'!AY1123</f>
        <v>187440858.76326573</v>
      </c>
      <c r="AN73" s="83">
        <f>' CALCULATIONS'!AZ343+' CALCULATIONS'!AZ393+' CALCULATIONS'!AZ490+' CALCULATIONS'!AZ451+' CALCULATIONS'!AZ1046+' CALCULATIONS'!AZ1085+' CALCULATIONS'!AZ1123</f>
        <v>59608373.421096407</v>
      </c>
      <c r="AO73" s="83">
        <f>' CALCULATIONS'!BA343+' CALCULATIONS'!BA393+' CALCULATIONS'!BA490+' CALCULATIONS'!BA451+' CALCULATIONS'!BA1046+' CALCULATIONS'!BA1085+' CALCULATIONS'!BA1123</f>
        <v>348130.37686952949</v>
      </c>
      <c r="AP73" s="83">
        <f>' CALCULATIONS'!BB343+' CALCULATIONS'!BB393+' CALCULATIONS'!BB490+' CALCULATIONS'!BB451+' CALCULATIONS'!BB1046+' CALCULATIONS'!BB1085+' CALCULATIONS'!BB1123</f>
        <v>28966907.555771463</v>
      </c>
      <c r="AQ73" s="83">
        <f>' CALCULATIONS'!BC343+' CALCULATIONS'!BC393+' CALCULATIONS'!BC490+' CALCULATIONS'!BC451+' CALCULATIONS'!BC1046+' CALCULATIONS'!BC1085+' CALCULATIONS'!BC1123</f>
        <v>12933807.016016483</v>
      </c>
      <c r="AR73" s="83">
        <f>' CALCULATIONS'!BD343+' CALCULATIONS'!BD393+' CALCULATIONS'!BD490+' CALCULATIONS'!BD451+' CALCULATIONS'!BD1046+' CALCULATIONS'!BD1085+' CALCULATIONS'!BD1123</f>
        <v>8594602.0260586739</v>
      </c>
      <c r="AS73" s="83">
        <f>' CALCULATIONS'!BE343+' CALCULATIONS'!BE393+' CALCULATIONS'!BE490+' CALCULATIONS'!BE451+' CALCULATIONS'!BE1046+' CALCULATIONS'!BE1085+' CALCULATIONS'!BE1123</f>
        <v>210483281.96274632</v>
      </c>
      <c r="AT73" s="83">
        <f>' CALCULATIONS'!BF343+' CALCULATIONS'!BF393+' CALCULATIONS'!BF490+' CALCULATIONS'!BF451+' CALCULATIONS'!BF1046+' CALCULATIONS'!BF1085+' CALCULATIONS'!BF1123</f>
        <v>506894280.00909519</v>
      </c>
      <c r="AU73" s="83">
        <f>' CALCULATIONS'!BG343+' CALCULATIONS'!BG393+' CALCULATIONS'!BG490+' CALCULATIONS'!BG451+' CALCULATIONS'!BG1046+' CALCULATIONS'!BG1085+' CALCULATIONS'!BG1123</f>
        <v>1210434572.0785823</v>
      </c>
      <c r="AV73" s="83">
        <f>' CALCULATIONS'!BH343+' CALCULATIONS'!BH393+' CALCULATIONS'!BH490+' CALCULATIONS'!BH451+' CALCULATIONS'!BH1046+' CALCULATIONS'!BH1085+' CALCULATIONS'!BH1123</f>
        <v>725591798.08147502</v>
      </c>
      <c r="AW73" s="83">
        <f>' CALCULATIONS'!BI343+' CALCULATIONS'!BI393+' CALCULATIONS'!BI490+' CALCULATIONS'!BI451+' CALCULATIONS'!BI1046+' CALCULATIONS'!BI1085+' CALCULATIONS'!BI1123</f>
        <v>130051031.81897582</v>
      </c>
      <c r="AX73" s="83">
        <f>' CALCULATIONS'!BJ343+' CALCULATIONS'!BJ393+' CALCULATIONS'!BJ490+' CALCULATIONS'!BJ451+' CALCULATIONS'!BJ1046+' CALCULATIONS'!BJ1085+' CALCULATIONS'!BJ1123</f>
        <v>118346209.79867461</v>
      </c>
      <c r="AY73" s="83">
        <f>' CALCULATIONS'!BK343+' CALCULATIONS'!BK393+' CALCULATIONS'!BK490+' CALCULATIONS'!BK451+' CALCULATIONS'!BK1046+' CALCULATIONS'!BK1085+' CALCULATIONS'!BK1123</f>
        <v>437387688.57584822</v>
      </c>
      <c r="AZ73" s="83">
        <f>' CALCULATIONS'!BL343+' CALCULATIONS'!BL393+' CALCULATIONS'!BL490+' CALCULATIONS'!BL451+' CALCULATIONS'!BL1046+' CALCULATIONS'!BL1085+' CALCULATIONS'!BL1123</f>
        <v>15019728.083462158</v>
      </c>
      <c r="BA73" s="83">
        <f>' CALCULATIONS'!BM343+' CALCULATIONS'!BM393+' CALCULATIONS'!BM490+' CALCULATIONS'!BM451+' CALCULATIONS'!BM1046+' CALCULATIONS'!BM1085+' CALCULATIONS'!BM1123</f>
        <v>102623811.74442801</v>
      </c>
      <c r="BB73" s="83">
        <f>' CALCULATIONS'!BN343+' CALCULATIONS'!BN393+' CALCULATIONS'!BN490+' CALCULATIONS'!BN451+' CALCULATIONS'!BN1046+' CALCULATIONS'!BN1085+' CALCULATIONS'!BN1123</f>
        <v>31398639.914649352</v>
      </c>
      <c r="BC73" s="83">
        <f>' CALCULATIONS'!BO343+' CALCULATIONS'!BO393+' CALCULATIONS'!BO490+' CALCULATIONS'!BO451+' CALCULATIONS'!BO1046+' CALCULATIONS'!BO1085+' CALCULATIONS'!BO1123</f>
        <v>11540490.864413992</v>
      </c>
      <c r="BD73" s="83">
        <f>' CALCULATIONS'!BP343+' CALCULATIONS'!BP393+' CALCULATIONS'!BP490+' CALCULATIONS'!BP451+' CALCULATIONS'!BP1046+' CALCULATIONS'!BP1085+' CALCULATIONS'!BP1123</f>
        <v>18444899.779034257</v>
      </c>
      <c r="BE73" s="83">
        <f>' CALCULATIONS'!BQ343+' CALCULATIONS'!BQ393+' CALCULATIONS'!BQ490+' CALCULATIONS'!BQ451+' CALCULATIONS'!BQ1046+' CALCULATIONS'!BQ1085+' CALCULATIONS'!BQ1123</f>
        <v>80981667.232211694</v>
      </c>
      <c r="BF73" s="83">
        <f>' CALCULATIONS'!BR343+' CALCULATIONS'!BR393+' CALCULATIONS'!BR490+' CALCULATIONS'!BR451+' CALCULATIONS'!BR1046+' CALCULATIONS'!BR1085+' CALCULATIONS'!BR1123</f>
        <v>41138698.510195121</v>
      </c>
      <c r="BG73" s="83">
        <f>' CALCULATIONS'!BS343+' CALCULATIONS'!BS393+' CALCULATIONS'!BS490+' CALCULATIONS'!BS451+' CALCULATIONS'!BS1046+' CALCULATIONS'!BS1085+' CALCULATIONS'!BS1123</f>
        <v>15236676.392427847</v>
      </c>
      <c r="BH73" s="83">
        <f>' CALCULATIONS'!BT343+' CALCULATIONS'!BT393+' CALCULATIONS'!BT490+' CALCULATIONS'!BT451+' CALCULATIONS'!BT1046+' CALCULATIONS'!BT1085+' CALCULATIONS'!BT1123</f>
        <v>34684816.897850052</v>
      </c>
      <c r="BI73" s="83">
        <f>' CALCULATIONS'!BU343+' CALCULATIONS'!BU393+' CALCULATIONS'!BU490+' CALCULATIONS'!BU451+' CALCULATIONS'!BU1046+' CALCULATIONS'!BU1085+' CALCULATIONS'!BU1123</f>
        <v>215960908.68153942</v>
      </c>
      <c r="BJ73" s="83">
        <f>' CALCULATIONS'!BV343+' CALCULATIONS'!BV393+' CALCULATIONS'!BV490+' CALCULATIONS'!BV451+' CALCULATIONS'!BV1046+' CALCULATIONS'!BV1085+' CALCULATIONS'!BV1123</f>
        <v>520610043.83892369</v>
      </c>
      <c r="BK73" s="631">
        <f t="shared" si="2"/>
        <v>10432413092.439529</v>
      </c>
    </row>
    <row r="74" spans="1:63" ht="15.75" x14ac:dyDescent="0.25">
      <c r="A74" s="168" t="s">
        <v>881</v>
      </c>
      <c r="C74" s="83">
        <f>' CALCULATIONS'!O1705</f>
        <v>0</v>
      </c>
      <c r="D74" s="83">
        <f>' CALCULATIONS'!P1705</f>
        <v>0</v>
      </c>
      <c r="E74" s="83">
        <f>' CALCULATIONS'!Q1705</f>
        <v>0</v>
      </c>
      <c r="F74" s="83">
        <f>' CALCULATIONS'!R1705</f>
        <v>0</v>
      </c>
      <c r="G74" s="83">
        <f>' CALCULATIONS'!S1705</f>
        <v>0</v>
      </c>
      <c r="H74" s="83">
        <f>' CALCULATIONS'!T1705</f>
        <v>0</v>
      </c>
      <c r="I74" s="83">
        <f>' CALCULATIONS'!U1705</f>
        <v>0</v>
      </c>
      <c r="J74" s="83">
        <f>' CALCULATIONS'!V1705</f>
        <v>20023834.893309083</v>
      </c>
      <c r="K74" s="83">
        <f>' CALCULATIONS'!W1705</f>
        <v>0</v>
      </c>
      <c r="L74" s="83">
        <f>' CALCULATIONS'!X1705</f>
        <v>0</v>
      </c>
      <c r="M74" s="83">
        <f>' CALCULATIONS'!Y1705</f>
        <v>0</v>
      </c>
      <c r="N74" s="83">
        <f>' CALCULATIONS'!Z1705</f>
        <v>0</v>
      </c>
      <c r="O74" s="83">
        <f>' CALCULATIONS'!AA1705</f>
        <v>0</v>
      </c>
      <c r="P74" s="83">
        <f>' CALCULATIONS'!AB1705</f>
        <v>0</v>
      </c>
      <c r="Q74" s="83">
        <f>' CALCULATIONS'!AC1705</f>
        <v>0</v>
      </c>
      <c r="R74" s="83">
        <f>' CALCULATIONS'!AD1705</f>
        <v>0</v>
      </c>
      <c r="S74" s="83">
        <f>' CALCULATIONS'!AE1705</f>
        <v>0</v>
      </c>
      <c r="T74" s="83">
        <f>' CALCULATIONS'!AF1705</f>
        <v>0</v>
      </c>
      <c r="U74" s="83">
        <f>' CALCULATIONS'!AG1705</f>
        <v>0</v>
      </c>
      <c r="V74" s="83">
        <f>' CALCULATIONS'!AH1705</f>
        <v>0</v>
      </c>
      <c r="W74" s="83">
        <f>' CALCULATIONS'!AI1705</f>
        <v>0</v>
      </c>
      <c r="X74" s="83">
        <f>' CALCULATIONS'!AJ1705</f>
        <v>0</v>
      </c>
      <c r="Y74" s="83">
        <f>' CALCULATIONS'!AK1705</f>
        <v>0</v>
      </c>
      <c r="Z74" s="83">
        <f>' CALCULATIONS'!AL1705</f>
        <v>0</v>
      </c>
      <c r="AA74" s="83">
        <f>' CALCULATIONS'!AM1705</f>
        <v>0</v>
      </c>
      <c r="AB74" s="83">
        <f>' CALCULATIONS'!AN1705</f>
        <v>0</v>
      </c>
      <c r="AC74" s="83">
        <f>' CALCULATIONS'!AO1705</f>
        <v>0</v>
      </c>
      <c r="AD74" s="83">
        <f>' CALCULATIONS'!AP1705</f>
        <v>0</v>
      </c>
      <c r="AE74" s="83">
        <f>' CALCULATIONS'!AQ1705</f>
        <v>0</v>
      </c>
      <c r="AF74" s="83">
        <f>' CALCULATIONS'!AR1705</f>
        <v>0</v>
      </c>
      <c r="AG74" s="83">
        <f>' CALCULATIONS'!AS1705</f>
        <v>0</v>
      </c>
      <c r="AH74" s="83">
        <f>' CALCULATIONS'!AT1705</f>
        <v>0</v>
      </c>
      <c r="AI74" s="83">
        <f>' CALCULATIONS'!AU1705</f>
        <v>0</v>
      </c>
      <c r="AJ74" s="83">
        <f>' CALCULATIONS'!AV1705</f>
        <v>0</v>
      </c>
      <c r="AK74" s="83">
        <f>' CALCULATIONS'!AW1705</f>
        <v>0</v>
      </c>
      <c r="AL74" s="83">
        <f>' CALCULATIONS'!AX1705</f>
        <v>0</v>
      </c>
      <c r="AM74" s="83">
        <f>' CALCULATIONS'!AY1705</f>
        <v>0</v>
      </c>
      <c r="AN74" s="83">
        <f>' CALCULATIONS'!AZ1705</f>
        <v>0</v>
      </c>
      <c r="AO74" s="83">
        <f>' CALCULATIONS'!BA1705</f>
        <v>0</v>
      </c>
      <c r="AP74" s="83">
        <f>' CALCULATIONS'!BB1705</f>
        <v>0</v>
      </c>
      <c r="AQ74" s="83">
        <f>' CALCULATIONS'!BC1705</f>
        <v>0</v>
      </c>
      <c r="AR74" s="83">
        <f>' CALCULATIONS'!BD1705</f>
        <v>0</v>
      </c>
      <c r="AS74" s="83">
        <f>' CALCULATIONS'!BE1705</f>
        <v>0</v>
      </c>
      <c r="AT74" s="83">
        <f>' CALCULATIONS'!BF1705</f>
        <v>0</v>
      </c>
      <c r="AU74" s="83">
        <f>' CALCULATIONS'!BG1705</f>
        <v>0</v>
      </c>
      <c r="AV74" s="83">
        <f>' CALCULATIONS'!BH1705</f>
        <v>0</v>
      </c>
      <c r="AW74" s="83">
        <f>' CALCULATIONS'!BI1705</f>
        <v>0</v>
      </c>
      <c r="AX74" s="83">
        <f>' CALCULATIONS'!BJ1705</f>
        <v>0</v>
      </c>
      <c r="AY74" s="83">
        <f>' CALCULATIONS'!BK1705</f>
        <v>0</v>
      </c>
      <c r="AZ74" s="83">
        <f>' CALCULATIONS'!BL1705</f>
        <v>0</v>
      </c>
      <c r="BA74" s="83">
        <f>' CALCULATIONS'!BM1705</f>
        <v>0</v>
      </c>
      <c r="BB74" s="83">
        <f>' CALCULATIONS'!BN1705</f>
        <v>0</v>
      </c>
      <c r="BC74" s="83">
        <f>' CALCULATIONS'!BO1705</f>
        <v>0</v>
      </c>
      <c r="BD74" s="83">
        <f>' CALCULATIONS'!BP1705</f>
        <v>0</v>
      </c>
      <c r="BE74" s="83">
        <f>' CALCULATIONS'!BQ1705</f>
        <v>0</v>
      </c>
      <c r="BF74" s="83">
        <f>' CALCULATIONS'!BR1705</f>
        <v>0</v>
      </c>
      <c r="BG74" s="83">
        <f>' CALCULATIONS'!BS1705</f>
        <v>0</v>
      </c>
      <c r="BH74" s="83">
        <f>' CALCULATIONS'!BT1705</f>
        <v>0</v>
      </c>
      <c r="BI74" s="83">
        <f>' CALCULATIONS'!BU1705</f>
        <v>0</v>
      </c>
      <c r="BJ74" s="83">
        <f>' CALCULATIONS'!BV1705</f>
        <v>0</v>
      </c>
      <c r="BK74" s="631">
        <f t="shared" si="2"/>
        <v>20023834.893309083</v>
      </c>
    </row>
    <row r="75" spans="1:63" ht="15.75" x14ac:dyDescent="0.25">
      <c r="A75" s="167" t="s">
        <v>907</v>
      </c>
      <c r="C75" s="83">
        <f>C76+C81+C86+C91+C96+C101+C105+C109</f>
        <v>-1036614149.7982131</v>
      </c>
      <c r="D75" s="83">
        <f t="shared" ref="D75:BJ75" si="18">D76+D81+D86+D91+D96+D101+D105+D109</f>
        <v>1256329397.9347448</v>
      </c>
      <c r="E75" s="83">
        <f t="shared" si="18"/>
        <v>-255704144.96674487</v>
      </c>
      <c r="F75" s="83">
        <f t="shared" si="18"/>
        <v>-60808935.398588508</v>
      </c>
      <c r="G75" s="83">
        <f t="shared" si="18"/>
        <v>-166555469.1628862</v>
      </c>
      <c r="H75" s="83">
        <f t="shared" si="18"/>
        <v>-255001033.85563368</v>
      </c>
      <c r="I75" s="83">
        <f t="shared" si="18"/>
        <v>-1029778355.422467</v>
      </c>
      <c r="J75" s="83">
        <f t="shared" si="18"/>
        <v>3886560842.3791895</v>
      </c>
      <c r="K75" s="83">
        <f t="shared" si="18"/>
        <v>-254297922.74452257</v>
      </c>
      <c r="L75" s="83">
        <f t="shared" si="18"/>
        <v>-59402713.176366292</v>
      </c>
      <c r="M75" s="83">
        <f t="shared" si="18"/>
        <v>4334850753.0593357</v>
      </c>
      <c r="N75" s="83">
        <f t="shared" si="18"/>
        <v>-253594811.63341147</v>
      </c>
      <c r="O75" s="83">
        <f t="shared" si="18"/>
        <v>-1000338098.3694466</v>
      </c>
      <c r="P75" s="83">
        <f t="shared" si="18"/>
        <v>-908406890.24595177</v>
      </c>
      <c r="Q75" s="83">
        <f t="shared" si="18"/>
        <v>-252891700.52230036</v>
      </c>
      <c r="R75" s="83">
        <f t="shared" si="18"/>
        <v>-57996490.954144061</v>
      </c>
      <c r="S75" s="83">
        <f t="shared" si="18"/>
        <v>3145438845.8402958</v>
      </c>
      <c r="T75" s="83">
        <f t="shared" si="18"/>
        <v>-279660384.19280565</v>
      </c>
      <c r="U75" s="83">
        <f t="shared" si="18"/>
        <v>-999040026.58824599</v>
      </c>
      <c r="V75" s="83">
        <f t="shared" si="18"/>
        <v>-888430079.41283143</v>
      </c>
      <c r="W75" s="83">
        <f t="shared" si="18"/>
        <v>-280935604.90949702</v>
      </c>
      <c r="X75" s="83">
        <f t="shared" si="18"/>
        <v>-86481722.29448773</v>
      </c>
      <c r="Y75" s="83">
        <f t="shared" si="18"/>
        <v>-564110111.11097848</v>
      </c>
      <c r="Z75" s="83">
        <f t="shared" si="18"/>
        <v>-279466158.43480825</v>
      </c>
      <c r="AA75" s="83">
        <f t="shared" si="18"/>
        <v>-991148461.05062902</v>
      </c>
      <c r="AB75" s="83">
        <f t="shared" si="18"/>
        <v>-854580066.31087291</v>
      </c>
      <c r="AC75" s="83">
        <f t="shared" si="18"/>
        <v>-278408766.72726405</v>
      </c>
      <c r="AD75" s="83">
        <f t="shared" si="18"/>
        <v>-88585517.965729743</v>
      </c>
      <c r="AE75" s="83">
        <f t="shared" si="18"/>
        <v>-546000347.97438455</v>
      </c>
      <c r="AF75" s="83">
        <f t="shared" si="18"/>
        <v>-283736516.39784861</v>
      </c>
      <c r="AG75" s="83">
        <f t="shared" si="18"/>
        <v>-977095780.80852544</v>
      </c>
      <c r="AH75" s="83">
        <f t="shared" si="18"/>
        <v>-840242239.10251558</v>
      </c>
      <c r="AI75" s="83">
        <f t="shared" si="18"/>
        <v>-281870752.25493044</v>
      </c>
      <c r="AJ75" s="83">
        <f t="shared" si="18"/>
        <v>-87528301.313451469</v>
      </c>
      <c r="AK75" s="83">
        <f t="shared" si="18"/>
        <v>-540883652.11221361</v>
      </c>
      <c r="AL75" s="83">
        <f t="shared" si="18"/>
        <v>-278595642.45599407</v>
      </c>
      <c r="AM75" s="83">
        <f t="shared" si="18"/>
        <v>-971852640.45277011</v>
      </c>
      <c r="AN75" s="83">
        <f t="shared" si="18"/>
        <v>-834249186.34787512</v>
      </c>
      <c r="AO75" s="83">
        <f t="shared" si="18"/>
        <v>-278625205.30802596</v>
      </c>
      <c r="AP75" s="83">
        <f t="shared" si="18"/>
        <v>-85278031.51203084</v>
      </c>
      <c r="AQ75" s="83">
        <f t="shared" si="18"/>
        <v>-523394785.22113717</v>
      </c>
      <c r="AR75" s="83">
        <f t="shared" si="18"/>
        <v>-278243968.19369113</v>
      </c>
      <c r="AS75" s="83">
        <f t="shared" si="18"/>
        <v>-949692150.06254399</v>
      </c>
      <c r="AT75" s="83">
        <f t="shared" si="18"/>
        <v>-800049014.40402246</v>
      </c>
      <c r="AU75" s="83">
        <f t="shared" si="18"/>
        <v>-277482357.33388937</v>
      </c>
      <c r="AV75" s="83">
        <f t="shared" si="18"/>
        <v>-83871809.289808616</v>
      </c>
      <c r="AW75" s="83">
        <f t="shared" si="18"/>
        <v>-509046392.58470899</v>
      </c>
      <c r="AX75" s="83">
        <f t="shared" si="18"/>
        <v>-528442534.47262669</v>
      </c>
      <c r="AY75" s="83">
        <f t="shared" si="18"/>
        <v>-868155710.58681619</v>
      </c>
      <c r="AZ75" s="83">
        <f t="shared" si="18"/>
        <v>-734679973.82212794</v>
      </c>
      <c r="BA75" s="83">
        <f t="shared" si="18"/>
        <v>-233194426.65017265</v>
      </c>
      <c r="BB75" s="83">
        <f t="shared" si="18"/>
        <v>-37364029.791327663</v>
      </c>
      <c r="BC75" s="83">
        <f t="shared" si="18"/>
        <v>-390061672.70006424</v>
      </c>
      <c r="BD75" s="83">
        <f t="shared" si="18"/>
        <v>-233831131.03857484</v>
      </c>
      <c r="BE75" s="83">
        <f t="shared" si="18"/>
        <v>-849145075.81158316</v>
      </c>
      <c r="BF75" s="83">
        <f t="shared" si="18"/>
        <v>-712344397.36823308</v>
      </c>
      <c r="BG75" s="83">
        <f t="shared" si="18"/>
        <v>-230472356.9145661</v>
      </c>
      <c r="BH75" s="83">
        <f t="shared" si="18"/>
        <v>-36454947.966028817</v>
      </c>
      <c r="BI75" s="83">
        <f t="shared" si="18"/>
        <v>-379779950.43936741</v>
      </c>
      <c r="BJ75" s="83">
        <f t="shared" si="18"/>
        <v>-229827836.83051071</v>
      </c>
      <c r="BK75" s="631">
        <f t="shared" si="2"/>
        <v>-13450550593.557627</v>
      </c>
    </row>
    <row r="76" spans="1:63" ht="15.75" x14ac:dyDescent="0.25">
      <c r="A76" s="698" t="s">
        <v>990</v>
      </c>
      <c r="C76" s="83">
        <f>C77-C78-C79-C80</f>
        <v>0</v>
      </c>
      <c r="D76" s="83">
        <f t="shared" ref="D76:BJ76" si="19">D77-D78-D79-D80</f>
        <v>0</v>
      </c>
      <c r="E76" s="83">
        <f t="shared" si="19"/>
        <v>-194895209.56815633</v>
      </c>
      <c r="F76" s="83">
        <f t="shared" si="19"/>
        <v>0</v>
      </c>
      <c r="G76" s="83">
        <f t="shared" si="19"/>
        <v>0</v>
      </c>
      <c r="H76" s="83">
        <f t="shared" si="19"/>
        <v>-194895209.5681563</v>
      </c>
      <c r="I76" s="83">
        <f t="shared" si="19"/>
        <v>0</v>
      </c>
      <c r="J76" s="83">
        <f t="shared" si="19"/>
        <v>0</v>
      </c>
      <c r="K76" s="83">
        <f t="shared" si="19"/>
        <v>-194895209.5681563</v>
      </c>
      <c r="L76" s="83">
        <f t="shared" si="19"/>
        <v>0</v>
      </c>
      <c r="M76" s="83">
        <f t="shared" si="19"/>
        <v>0</v>
      </c>
      <c r="N76" s="83">
        <f t="shared" si="19"/>
        <v>-194895209.5681563</v>
      </c>
      <c r="O76" s="83">
        <f t="shared" si="19"/>
        <v>0</v>
      </c>
      <c r="P76" s="83">
        <f t="shared" si="19"/>
        <v>0</v>
      </c>
      <c r="Q76" s="83">
        <f t="shared" si="19"/>
        <v>-194895209.5681563</v>
      </c>
      <c r="R76" s="83">
        <f t="shared" si="19"/>
        <v>0</v>
      </c>
      <c r="S76" s="83">
        <f t="shared" si="19"/>
        <v>0</v>
      </c>
      <c r="T76" s="83">
        <f t="shared" si="19"/>
        <v>-194895209.56815636</v>
      </c>
      <c r="U76" s="83">
        <f t="shared" si="19"/>
        <v>0</v>
      </c>
      <c r="V76" s="83">
        <f t="shared" si="19"/>
        <v>0</v>
      </c>
      <c r="W76" s="83">
        <f t="shared" si="19"/>
        <v>-194895209.56815633</v>
      </c>
      <c r="X76" s="83">
        <f t="shared" si="19"/>
        <v>0</v>
      </c>
      <c r="Y76" s="83">
        <f t="shared" si="19"/>
        <v>0</v>
      </c>
      <c r="Z76" s="83">
        <f t="shared" si="19"/>
        <v>-194895209.56815633</v>
      </c>
      <c r="AA76" s="83">
        <f t="shared" si="19"/>
        <v>0</v>
      </c>
      <c r="AB76" s="83">
        <f t="shared" si="19"/>
        <v>0</v>
      </c>
      <c r="AC76" s="83">
        <f t="shared" si="19"/>
        <v>-194895209.56815633</v>
      </c>
      <c r="AD76" s="83">
        <f t="shared" si="19"/>
        <v>0</v>
      </c>
      <c r="AE76" s="83">
        <f t="shared" si="19"/>
        <v>0</v>
      </c>
      <c r="AF76" s="83">
        <f t="shared" si="19"/>
        <v>-194895209.5681563</v>
      </c>
      <c r="AG76" s="83">
        <f t="shared" si="19"/>
        <v>0</v>
      </c>
      <c r="AH76" s="83">
        <f t="shared" si="19"/>
        <v>0</v>
      </c>
      <c r="AI76" s="83">
        <f t="shared" si="19"/>
        <v>-194895209.5681563</v>
      </c>
      <c r="AJ76" s="83">
        <f t="shared" si="19"/>
        <v>0</v>
      </c>
      <c r="AK76" s="83">
        <f t="shared" si="19"/>
        <v>0</v>
      </c>
      <c r="AL76" s="83">
        <f t="shared" si="19"/>
        <v>-194895209.56815633</v>
      </c>
      <c r="AM76" s="83">
        <f t="shared" si="19"/>
        <v>0</v>
      </c>
      <c r="AN76" s="83">
        <f t="shared" si="19"/>
        <v>0</v>
      </c>
      <c r="AO76" s="83">
        <f t="shared" si="19"/>
        <v>-194895209.5681563</v>
      </c>
      <c r="AP76" s="83">
        <f t="shared" si="19"/>
        <v>0</v>
      </c>
      <c r="AQ76" s="83">
        <f t="shared" si="19"/>
        <v>0</v>
      </c>
      <c r="AR76" s="83">
        <f t="shared" si="19"/>
        <v>-194895209.56815633</v>
      </c>
      <c r="AS76" s="83">
        <f t="shared" si="19"/>
        <v>0</v>
      </c>
      <c r="AT76" s="83">
        <f t="shared" si="19"/>
        <v>0</v>
      </c>
      <c r="AU76" s="83">
        <f t="shared" si="19"/>
        <v>-194895209.56815636</v>
      </c>
      <c r="AV76" s="83">
        <f t="shared" si="19"/>
        <v>0</v>
      </c>
      <c r="AW76" s="83">
        <f t="shared" si="19"/>
        <v>0</v>
      </c>
      <c r="AX76" s="83">
        <f t="shared" si="19"/>
        <v>-194895209.56815636</v>
      </c>
      <c r="AY76" s="83">
        <f t="shared" si="19"/>
        <v>0</v>
      </c>
      <c r="AZ76" s="83">
        <f t="shared" si="19"/>
        <v>0</v>
      </c>
      <c r="BA76" s="83">
        <f t="shared" si="19"/>
        <v>-194895209.56815633</v>
      </c>
      <c r="BB76" s="83">
        <f t="shared" si="19"/>
        <v>0</v>
      </c>
      <c r="BC76" s="83">
        <f t="shared" si="19"/>
        <v>0</v>
      </c>
      <c r="BD76" s="83">
        <f t="shared" si="19"/>
        <v>-194895209.56815633</v>
      </c>
      <c r="BE76" s="83">
        <f t="shared" si="19"/>
        <v>0</v>
      </c>
      <c r="BF76" s="83">
        <f t="shared" si="19"/>
        <v>0</v>
      </c>
      <c r="BG76" s="83">
        <f t="shared" si="19"/>
        <v>-194895209.56815633</v>
      </c>
      <c r="BH76" s="83">
        <f t="shared" si="19"/>
        <v>0</v>
      </c>
      <c r="BI76" s="83">
        <f t="shared" si="19"/>
        <v>0</v>
      </c>
      <c r="BJ76" s="83">
        <f t="shared" si="19"/>
        <v>-194895209.56815633</v>
      </c>
      <c r="BK76" s="631">
        <f t="shared" si="2"/>
        <v>-3897904191.3631253</v>
      </c>
    </row>
    <row r="77" spans="1:63" ht="15.75" x14ac:dyDescent="0.25">
      <c r="A77" s="634" t="s">
        <v>908</v>
      </c>
      <c r="C77" s="83">
        <f>LOANS!DG14</f>
        <v>0</v>
      </c>
      <c r="D77" s="83">
        <f>LOANS!DH14</f>
        <v>0</v>
      </c>
      <c r="E77" s="83">
        <f>LOANS!DI14</f>
        <v>0</v>
      </c>
      <c r="F77" s="83">
        <f>LOANS!DJ14</f>
        <v>0</v>
      </c>
      <c r="G77" s="83">
        <f>LOANS!DK14</f>
        <v>0</v>
      </c>
      <c r="H77" s="83">
        <f>LOANS!DL14</f>
        <v>0</v>
      </c>
      <c r="I77" s="83">
        <f>LOANS!DM14</f>
        <v>0</v>
      </c>
      <c r="J77" s="83">
        <f>LOANS!DN14</f>
        <v>0</v>
      </c>
      <c r="K77" s="83">
        <f>LOANS!DO14</f>
        <v>0</v>
      </c>
      <c r="L77" s="83">
        <f>LOANS!DP14</f>
        <v>0</v>
      </c>
      <c r="M77" s="83">
        <f>LOANS!DQ14</f>
        <v>0</v>
      </c>
      <c r="N77" s="83">
        <f>LOANS!DR14</f>
        <v>0</v>
      </c>
      <c r="O77" s="83">
        <f>LOANS!DS14</f>
        <v>0</v>
      </c>
      <c r="P77" s="83">
        <f>LOANS!DT14</f>
        <v>0</v>
      </c>
      <c r="Q77" s="83">
        <f>LOANS!DU14</f>
        <v>0</v>
      </c>
      <c r="R77" s="83">
        <f>LOANS!DV14</f>
        <v>0</v>
      </c>
      <c r="S77" s="83">
        <f>LOANS!DW14</f>
        <v>0</v>
      </c>
      <c r="T77" s="83">
        <f>LOANS!DX14</f>
        <v>0</v>
      </c>
      <c r="U77" s="83">
        <f>LOANS!DY14</f>
        <v>0</v>
      </c>
      <c r="V77" s="83">
        <f>LOANS!DZ14</f>
        <v>0</v>
      </c>
      <c r="W77" s="83">
        <f>LOANS!EA14</f>
        <v>0</v>
      </c>
      <c r="X77" s="83">
        <f>LOANS!EB14</f>
        <v>0</v>
      </c>
      <c r="Y77" s="83">
        <f>LOANS!EC14</f>
        <v>0</v>
      </c>
      <c r="Z77" s="83">
        <f>LOANS!ED14</f>
        <v>0</v>
      </c>
      <c r="AA77" s="83">
        <f>LOANS!EE14</f>
        <v>0</v>
      </c>
      <c r="AB77" s="83">
        <f>LOANS!EF14</f>
        <v>0</v>
      </c>
      <c r="AC77" s="83">
        <f>LOANS!EG14</f>
        <v>0</v>
      </c>
      <c r="AD77" s="83">
        <f>LOANS!EH14</f>
        <v>0</v>
      </c>
      <c r="AE77" s="83">
        <f>LOANS!EI14</f>
        <v>0</v>
      </c>
      <c r="AF77" s="83">
        <f>LOANS!EJ14</f>
        <v>0</v>
      </c>
      <c r="AG77" s="83">
        <f>LOANS!EK14</f>
        <v>0</v>
      </c>
      <c r="AH77" s="83">
        <f>LOANS!EL14</f>
        <v>0</v>
      </c>
      <c r="AI77" s="83">
        <f>LOANS!EM14</f>
        <v>0</v>
      </c>
      <c r="AJ77" s="83">
        <f>LOANS!EN14</f>
        <v>0</v>
      </c>
      <c r="AK77" s="83">
        <f>LOANS!EO14</f>
        <v>0</v>
      </c>
      <c r="AL77" s="83">
        <f>LOANS!EP14</f>
        <v>0</v>
      </c>
      <c r="AM77" s="83">
        <f>LOANS!EQ14</f>
        <v>0</v>
      </c>
      <c r="AN77" s="83">
        <f>LOANS!ER14</f>
        <v>0</v>
      </c>
      <c r="AO77" s="83">
        <f>LOANS!ES14</f>
        <v>0</v>
      </c>
      <c r="AP77" s="83">
        <f>LOANS!ET14</f>
        <v>0</v>
      </c>
      <c r="AQ77" s="83">
        <f>LOANS!EU14</f>
        <v>0</v>
      </c>
      <c r="AR77" s="83">
        <f>LOANS!EV14</f>
        <v>0</v>
      </c>
      <c r="AS77" s="83">
        <f>LOANS!EW14</f>
        <v>0</v>
      </c>
      <c r="AT77" s="83">
        <f>LOANS!EX14</f>
        <v>0</v>
      </c>
      <c r="AU77" s="83">
        <f>LOANS!EY14</f>
        <v>0</v>
      </c>
      <c r="AV77" s="83">
        <f>LOANS!EZ14</f>
        <v>0</v>
      </c>
      <c r="AW77" s="83">
        <f>LOANS!FA14</f>
        <v>0</v>
      </c>
      <c r="AX77" s="83">
        <f>LOANS!FB14</f>
        <v>0</v>
      </c>
      <c r="AY77" s="83">
        <f>LOANS!FC14</f>
        <v>0</v>
      </c>
      <c r="AZ77" s="83">
        <f>LOANS!FD14</f>
        <v>0</v>
      </c>
      <c r="BA77" s="83">
        <f>LOANS!FE14</f>
        <v>0</v>
      </c>
      <c r="BB77" s="83">
        <f>LOANS!FF14</f>
        <v>0</v>
      </c>
      <c r="BC77" s="83">
        <f>LOANS!FG14</f>
        <v>0</v>
      </c>
      <c r="BD77" s="83">
        <f>LOANS!FH14</f>
        <v>0</v>
      </c>
      <c r="BE77" s="83">
        <f>LOANS!FI14</f>
        <v>0</v>
      </c>
      <c r="BF77" s="83">
        <f>LOANS!FJ14</f>
        <v>0</v>
      </c>
      <c r="BG77" s="83">
        <f>LOANS!FK14</f>
        <v>0</v>
      </c>
      <c r="BH77" s="83">
        <f>LOANS!FL14</f>
        <v>0</v>
      </c>
      <c r="BI77" s="83">
        <f>LOANS!FM14</f>
        <v>0</v>
      </c>
      <c r="BJ77" s="83">
        <f>LOANS!FN14</f>
        <v>0</v>
      </c>
      <c r="BK77" s="631">
        <f t="shared" si="2"/>
        <v>0</v>
      </c>
    </row>
    <row r="78" spans="1:63" ht="15.75" x14ac:dyDescent="0.25">
      <c r="A78" s="634" t="s">
        <v>909</v>
      </c>
      <c r="C78" s="83">
        <f>LOANS!DG17</f>
        <v>0</v>
      </c>
      <c r="D78" s="83">
        <f>LOANS!DH17</f>
        <v>0</v>
      </c>
      <c r="E78" s="83">
        <f>LOANS!DI17</f>
        <v>69767380.620582953</v>
      </c>
      <c r="F78" s="83">
        <f>LOANS!DJ17</f>
        <v>0</v>
      </c>
      <c r="G78" s="83">
        <f>LOANS!DK17</f>
        <v>0</v>
      </c>
      <c r="H78" s="83">
        <f>LOANS!DL17</f>
        <v>72411564.346103042</v>
      </c>
      <c r="I78" s="83">
        <f>LOANS!DM17</f>
        <v>0</v>
      </c>
      <c r="J78" s="83">
        <f>LOANS!DN17</f>
        <v>0</v>
      </c>
      <c r="K78" s="83">
        <f>LOANS!DO17</f>
        <v>75155962.634820357</v>
      </c>
      <c r="L78" s="83">
        <f>LOANS!DP17</f>
        <v>0</v>
      </c>
      <c r="M78" s="83">
        <f>LOANS!DQ17</f>
        <v>0</v>
      </c>
      <c r="N78" s="83">
        <f>LOANS!DR17</f>
        <v>78004373.618680045</v>
      </c>
      <c r="O78" s="83">
        <f>LOANS!DS17</f>
        <v>0</v>
      </c>
      <c r="P78" s="83">
        <f>LOANS!DT17</f>
        <v>0</v>
      </c>
      <c r="Q78" s="83">
        <f>LOANS!DU17</f>
        <v>80960739.378828019</v>
      </c>
      <c r="R78" s="83">
        <f>LOANS!DV17</f>
        <v>0</v>
      </c>
      <c r="S78" s="83">
        <f>LOANS!DW17</f>
        <v>0</v>
      </c>
      <c r="T78" s="83">
        <f>LOANS!DX17</f>
        <v>84029151.401285604</v>
      </c>
      <c r="U78" s="83">
        <f>LOANS!DY17</f>
        <v>0</v>
      </c>
      <c r="V78" s="83">
        <f>LOANS!DZ17</f>
        <v>0</v>
      </c>
      <c r="W78" s="83">
        <f>LOANS!EA17</f>
        <v>87213856.239394322</v>
      </c>
      <c r="X78" s="83">
        <f>LOANS!EB17</f>
        <v>0</v>
      </c>
      <c r="Y78" s="83">
        <f>LOANS!EC17</f>
        <v>0</v>
      </c>
      <c r="Z78" s="83">
        <f>LOANS!ED17</f>
        <v>90519261.390867367</v>
      </c>
      <c r="AA78" s="83">
        <f>LOANS!EE17</f>
        <v>0</v>
      </c>
      <c r="AB78" s="83">
        <f>LOANS!EF17</f>
        <v>0</v>
      </c>
      <c r="AC78" s="83">
        <f>LOANS!EG17</f>
        <v>93949941.397581235</v>
      </c>
      <c r="AD78" s="83">
        <f>LOANS!EH17</f>
        <v>0</v>
      </c>
      <c r="AE78" s="83">
        <f>LOANS!EI17</f>
        <v>0</v>
      </c>
      <c r="AF78" s="83">
        <f>LOANS!EJ17</f>
        <v>97510644.176549584</v>
      </c>
      <c r="AG78" s="83">
        <f>LOANS!EK17</f>
        <v>0</v>
      </c>
      <c r="AH78" s="83">
        <f>LOANS!EL17</f>
        <v>0</v>
      </c>
      <c r="AI78" s="83">
        <f>LOANS!EM17</f>
        <v>101206297.5908408</v>
      </c>
      <c r="AJ78" s="83">
        <f>LOANS!EN17</f>
        <v>0</v>
      </c>
      <c r="AK78" s="83">
        <f>LOANS!EO17</f>
        <v>0</v>
      </c>
      <c r="AL78" s="83">
        <f>LOANS!EP17</f>
        <v>105042016.26953366</v>
      </c>
      <c r="AM78" s="83">
        <f>LOANS!EQ17</f>
        <v>0</v>
      </c>
      <c r="AN78" s="83">
        <f>LOANS!ER17</f>
        <v>0</v>
      </c>
      <c r="AO78" s="83">
        <f>LOANS!ES17</f>
        <v>109023108.686149</v>
      </c>
      <c r="AP78" s="83">
        <f>LOANS!ET17</f>
        <v>0</v>
      </c>
      <c r="AQ78" s="83">
        <f>LOANS!EU17</f>
        <v>0</v>
      </c>
      <c r="AR78" s="83">
        <f>LOANS!EV17</f>
        <v>113155084.50535405</v>
      </c>
      <c r="AS78" s="83">
        <f>LOANS!EW17</f>
        <v>0</v>
      </c>
      <c r="AT78" s="83">
        <f>LOANS!EX17</f>
        <v>0</v>
      </c>
      <c r="AU78" s="83">
        <f>LOANS!EY17</f>
        <v>117443662.20810698</v>
      </c>
      <c r="AV78" s="83">
        <f>LOANS!EZ17</f>
        <v>0</v>
      </c>
      <c r="AW78" s="83">
        <f>LOANS!FA17</f>
        <v>0</v>
      </c>
      <c r="AX78" s="83">
        <f>LOANS!FB17</f>
        <v>121894777.00579423</v>
      </c>
      <c r="AY78" s="83">
        <f>LOANS!FC17</f>
        <v>0</v>
      </c>
      <c r="AZ78" s="83">
        <f>LOANS!FD17</f>
        <v>0</v>
      </c>
      <c r="BA78" s="83">
        <f>LOANS!FE17</f>
        <v>126514589.05431382</v>
      </c>
      <c r="BB78" s="83">
        <f>LOANS!FF17</f>
        <v>0</v>
      </c>
      <c r="BC78" s="83">
        <f>LOANS!FG17</f>
        <v>0</v>
      </c>
      <c r="BD78" s="83">
        <f>LOANS!FH17</f>
        <v>131309491.97947231</v>
      </c>
      <c r="BE78" s="83">
        <f>LOANS!FI17</f>
        <v>0</v>
      </c>
      <c r="BF78" s="83">
        <f>LOANS!FJ17</f>
        <v>0</v>
      </c>
      <c r="BG78" s="83">
        <f>LOANS!FK17</f>
        <v>136286121.72549433</v>
      </c>
      <c r="BH78" s="83">
        <f>LOANS!FL17</f>
        <v>0</v>
      </c>
      <c r="BI78" s="83">
        <f>LOANS!FM17</f>
        <v>0</v>
      </c>
      <c r="BJ78" s="83">
        <f>LOANS!FN17</f>
        <v>141451365.73889056</v>
      </c>
      <c r="BK78" s="631">
        <f t="shared" si="2"/>
        <v>2032849389.9686425</v>
      </c>
    </row>
    <row r="79" spans="1:63" ht="15.75" x14ac:dyDescent="0.25">
      <c r="A79" s="634" t="s">
        <v>910</v>
      </c>
      <c r="C79" s="83">
        <f>LOANS!DG19</f>
        <v>0</v>
      </c>
      <c r="D79" s="83">
        <f>LOANS!DH19</f>
        <v>0</v>
      </c>
      <c r="E79" s="83">
        <f>LOANS!DI19</f>
        <v>0</v>
      </c>
      <c r="F79" s="83">
        <f>LOANS!DJ19</f>
        <v>0</v>
      </c>
      <c r="G79" s="83">
        <f>LOANS!DK19</f>
        <v>0</v>
      </c>
      <c r="H79" s="83">
        <f>LOANS!DL19</f>
        <v>0</v>
      </c>
      <c r="I79" s="83">
        <f>LOANS!DM19</f>
        <v>0</v>
      </c>
      <c r="J79" s="83">
        <f>LOANS!DN19</f>
        <v>0</v>
      </c>
      <c r="K79" s="83">
        <f>LOANS!DO19</f>
        <v>0</v>
      </c>
      <c r="L79" s="83">
        <f>LOANS!DP19</f>
        <v>0</v>
      </c>
      <c r="M79" s="83">
        <f>LOANS!DQ19</f>
        <v>0</v>
      </c>
      <c r="N79" s="83">
        <f>LOANS!DR19</f>
        <v>0</v>
      </c>
      <c r="O79" s="83">
        <f>LOANS!DS19</f>
        <v>0</v>
      </c>
      <c r="P79" s="83">
        <f>LOANS!DT19</f>
        <v>0</v>
      </c>
      <c r="Q79" s="83">
        <f>LOANS!DU19</f>
        <v>0</v>
      </c>
      <c r="R79" s="83">
        <f>LOANS!DV19</f>
        <v>0</v>
      </c>
      <c r="S79" s="83">
        <f>LOANS!DW19</f>
        <v>0</v>
      </c>
      <c r="T79" s="83">
        <f>LOANS!DX19</f>
        <v>0</v>
      </c>
      <c r="U79" s="83">
        <f>LOANS!DY19</f>
        <v>0</v>
      </c>
      <c r="V79" s="83">
        <f>LOANS!DZ19</f>
        <v>0</v>
      </c>
      <c r="W79" s="83">
        <f>LOANS!EA19</f>
        <v>0</v>
      </c>
      <c r="X79" s="83">
        <f>LOANS!EB19</f>
        <v>0</v>
      </c>
      <c r="Y79" s="83">
        <f>LOANS!EC19</f>
        <v>0</v>
      </c>
      <c r="Z79" s="83">
        <f>LOANS!ED19</f>
        <v>0</v>
      </c>
      <c r="AA79" s="83">
        <f>LOANS!EE19</f>
        <v>0</v>
      </c>
      <c r="AB79" s="83">
        <f>LOANS!EF19</f>
        <v>0</v>
      </c>
      <c r="AC79" s="83">
        <f>LOANS!EG19</f>
        <v>0</v>
      </c>
      <c r="AD79" s="83">
        <f>LOANS!EH19</f>
        <v>0</v>
      </c>
      <c r="AE79" s="83">
        <f>LOANS!EI19</f>
        <v>0</v>
      </c>
      <c r="AF79" s="83">
        <f>LOANS!EJ19</f>
        <v>0</v>
      </c>
      <c r="AG79" s="83">
        <f>LOANS!EK19</f>
        <v>0</v>
      </c>
      <c r="AH79" s="83">
        <f>LOANS!EL19</f>
        <v>0</v>
      </c>
      <c r="AI79" s="83">
        <f>LOANS!EM19</f>
        <v>0</v>
      </c>
      <c r="AJ79" s="83">
        <f>LOANS!EN19</f>
        <v>0</v>
      </c>
      <c r="AK79" s="83">
        <f>LOANS!EO19</f>
        <v>0</v>
      </c>
      <c r="AL79" s="83">
        <f>LOANS!EP19</f>
        <v>0</v>
      </c>
      <c r="AM79" s="83">
        <f>LOANS!EQ19</f>
        <v>0</v>
      </c>
      <c r="AN79" s="83">
        <f>LOANS!ER19</f>
        <v>0</v>
      </c>
      <c r="AO79" s="83">
        <f>LOANS!ES19</f>
        <v>0</v>
      </c>
      <c r="AP79" s="83">
        <f>LOANS!ET19</f>
        <v>0</v>
      </c>
      <c r="AQ79" s="83">
        <f>LOANS!EU19</f>
        <v>0</v>
      </c>
      <c r="AR79" s="83">
        <f>LOANS!EV19</f>
        <v>0</v>
      </c>
      <c r="AS79" s="83">
        <f>LOANS!EW19</f>
        <v>0</v>
      </c>
      <c r="AT79" s="83">
        <f>LOANS!EX19</f>
        <v>0</v>
      </c>
      <c r="AU79" s="83">
        <f>LOANS!EY19</f>
        <v>0</v>
      </c>
      <c r="AV79" s="83">
        <f>LOANS!EZ19</f>
        <v>0</v>
      </c>
      <c r="AW79" s="83">
        <f>LOANS!FA19</f>
        <v>0</v>
      </c>
      <c r="AX79" s="83">
        <f>LOANS!FB19</f>
        <v>0</v>
      </c>
      <c r="AY79" s="83">
        <f>LOANS!FC19</f>
        <v>0</v>
      </c>
      <c r="AZ79" s="83">
        <f>LOANS!FD19</f>
        <v>0</v>
      </c>
      <c r="BA79" s="83">
        <f>LOANS!FE19</f>
        <v>0</v>
      </c>
      <c r="BB79" s="83">
        <f>LOANS!FF19</f>
        <v>0</v>
      </c>
      <c r="BC79" s="83">
        <f>LOANS!FG19</f>
        <v>0</v>
      </c>
      <c r="BD79" s="83">
        <f>LOANS!FH19</f>
        <v>0</v>
      </c>
      <c r="BE79" s="83">
        <f>LOANS!FI19</f>
        <v>0</v>
      </c>
      <c r="BF79" s="83">
        <f>LOANS!FJ19</f>
        <v>0</v>
      </c>
      <c r="BG79" s="83">
        <f>LOANS!FK19</f>
        <v>0</v>
      </c>
      <c r="BH79" s="83">
        <f>LOANS!FL19</f>
        <v>0</v>
      </c>
      <c r="BI79" s="83">
        <f>LOANS!FM19</f>
        <v>0</v>
      </c>
      <c r="BJ79" s="83">
        <f>LOANS!FN19</f>
        <v>0</v>
      </c>
      <c r="BK79" s="631">
        <f t="shared" si="2"/>
        <v>0</v>
      </c>
    </row>
    <row r="80" spans="1:63" ht="15.75" x14ac:dyDescent="0.25">
      <c r="A80" s="634" t="s">
        <v>911</v>
      </c>
      <c r="C80" s="83">
        <f>LOANS!DG18</f>
        <v>0</v>
      </c>
      <c r="D80" s="83">
        <f>LOANS!DH18</f>
        <v>0</v>
      </c>
      <c r="E80" s="83">
        <f>LOANS!DI18</f>
        <v>125127828.94757338</v>
      </c>
      <c r="F80" s="83">
        <f>LOANS!DJ18</f>
        <v>0</v>
      </c>
      <c r="G80" s="83">
        <f>LOANS!DK18</f>
        <v>0</v>
      </c>
      <c r="H80" s="83">
        <f>LOANS!DL18</f>
        <v>122483645.22205326</v>
      </c>
      <c r="I80" s="83">
        <f>LOANS!DM18</f>
        <v>0</v>
      </c>
      <c r="J80" s="83">
        <f>LOANS!DN18</f>
        <v>0</v>
      </c>
      <c r="K80" s="83">
        <f>LOANS!DO18</f>
        <v>119739246.93333596</v>
      </c>
      <c r="L80" s="83">
        <f>LOANS!DP18</f>
        <v>0</v>
      </c>
      <c r="M80" s="83">
        <f>LOANS!DQ18</f>
        <v>0</v>
      </c>
      <c r="N80" s="83">
        <f>LOANS!DR18</f>
        <v>116890835.94947627</v>
      </c>
      <c r="O80" s="83">
        <f>LOANS!DS18</f>
        <v>0</v>
      </c>
      <c r="P80" s="83">
        <f>LOANS!DT18</f>
        <v>0</v>
      </c>
      <c r="Q80" s="83">
        <f>LOANS!DU18</f>
        <v>113934470.1893283</v>
      </c>
      <c r="R80" s="83">
        <f>LOANS!DV18</f>
        <v>0</v>
      </c>
      <c r="S80" s="83">
        <f>LOANS!DW18</f>
        <v>0</v>
      </c>
      <c r="T80" s="83">
        <f>LOANS!DX18</f>
        <v>110866058.16687074</v>
      </c>
      <c r="U80" s="83">
        <f>LOANS!DY18</f>
        <v>0</v>
      </c>
      <c r="V80" s="83">
        <f>LOANS!DZ18</f>
        <v>0</v>
      </c>
      <c r="W80" s="83">
        <f>LOANS!EA18</f>
        <v>107681353.32876201</v>
      </c>
      <c r="X80" s="83">
        <f>LOANS!EB18</f>
        <v>0</v>
      </c>
      <c r="Y80" s="83">
        <f>LOANS!EC18</f>
        <v>0</v>
      </c>
      <c r="Z80" s="83">
        <f>LOANS!ED18</f>
        <v>104375948.17728896</v>
      </c>
      <c r="AA80" s="83">
        <f>LOANS!EE18</f>
        <v>0</v>
      </c>
      <c r="AB80" s="83">
        <f>LOANS!EF18</f>
        <v>0</v>
      </c>
      <c r="AC80" s="83">
        <f>LOANS!EG18</f>
        <v>100945268.1705751</v>
      </c>
      <c r="AD80" s="83">
        <f>LOANS!EH18</f>
        <v>0</v>
      </c>
      <c r="AE80" s="83">
        <f>LOANS!EI18</f>
        <v>0</v>
      </c>
      <c r="AF80" s="83">
        <f>LOANS!EJ18</f>
        <v>97384565.391606733</v>
      </c>
      <c r="AG80" s="83">
        <f>LOANS!EK18</f>
        <v>0</v>
      </c>
      <c r="AH80" s="83">
        <f>LOANS!EL18</f>
        <v>0</v>
      </c>
      <c r="AI80" s="83">
        <f>LOANS!EM18</f>
        <v>93688911.977315515</v>
      </c>
      <c r="AJ80" s="83">
        <f>LOANS!EN18</f>
        <v>0</v>
      </c>
      <c r="AK80" s="83">
        <f>LOANS!EO18</f>
        <v>0</v>
      </c>
      <c r="AL80" s="83">
        <f>LOANS!EP18</f>
        <v>89853193.298622668</v>
      </c>
      <c r="AM80" s="83">
        <f>LOANS!EQ18</f>
        <v>0</v>
      </c>
      <c r="AN80" s="83">
        <f>LOANS!ER18</f>
        <v>0</v>
      </c>
      <c r="AO80" s="83">
        <f>LOANS!ES18</f>
        <v>85872100.882007316</v>
      </c>
      <c r="AP80" s="83">
        <f>LOANS!ET18</f>
        <v>0</v>
      </c>
      <c r="AQ80" s="83">
        <f>LOANS!EU18</f>
        <v>0</v>
      </c>
      <c r="AR80" s="83">
        <f>LOANS!EV18</f>
        <v>81740125.062802285</v>
      </c>
      <c r="AS80" s="83">
        <f>LOANS!EW18</f>
        <v>0</v>
      </c>
      <c r="AT80" s="83">
        <f>LOANS!EX18</f>
        <v>0</v>
      </c>
      <c r="AU80" s="83">
        <f>LOANS!EY18</f>
        <v>77451547.360049367</v>
      </c>
      <c r="AV80" s="83">
        <f>LOANS!EZ18</f>
        <v>0</v>
      </c>
      <c r="AW80" s="83">
        <f>LOANS!FA18</f>
        <v>0</v>
      </c>
      <c r="AX80" s="83">
        <f>LOANS!FB18</f>
        <v>73000432.56236212</v>
      </c>
      <c r="AY80" s="83">
        <f>LOANS!FC18</f>
        <v>0</v>
      </c>
      <c r="AZ80" s="83">
        <f>LOANS!FD18</f>
        <v>0</v>
      </c>
      <c r="BA80" s="83">
        <f>LOANS!FE18</f>
        <v>68380620.513842508</v>
      </c>
      <c r="BB80" s="83">
        <f>LOANS!FF18</f>
        <v>0</v>
      </c>
      <c r="BC80" s="83">
        <f>LOANS!FG18</f>
        <v>0</v>
      </c>
      <c r="BD80" s="83">
        <f>LOANS!FH18</f>
        <v>63585717.588684015</v>
      </c>
      <c r="BE80" s="83">
        <f>LOANS!FI18</f>
        <v>0</v>
      </c>
      <c r="BF80" s="83">
        <f>LOANS!FJ18</f>
        <v>0</v>
      </c>
      <c r="BG80" s="83">
        <f>LOANS!FK18</f>
        <v>58609087.842662007</v>
      </c>
      <c r="BH80" s="83">
        <f>LOANS!FL18</f>
        <v>0</v>
      </c>
      <c r="BI80" s="83">
        <f>LOANS!FM18</f>
        <v>0</v>
      </c>
      <c r="BJ80" s="83">
        <f>LOANS!FN18</f>
        <v>53443843.829265781</v>
      </c>
      <c r="BK80" s="631">
        <f t="shared" si="2"/>
        <v>1865054801.3944845</v>
      </c>
    </row>
    <row r="81" spans="1:63" ht="15.75" x14ac:dyDescent="0.25">
      <c r="A81" s="701" t="s">
        <v>991</v>
      </c>
      <c r="C81" s="83">
        <f>C82-C83-C84-C85</f>
        <v>-992943547.73295796</v>
      </c>
      <c r="D81" s="83">
        <f t="shared" ref="D81:BJ81" si="20">D82-D83-D84-D85</f>
        <v>0</v>
      </c>
      <c r="E81" s="83">
        <f t="shared" si="20"/>
        <v>0</v>
      </c>
      <c r="F81" s="83">
        <f t="shared" si="20"/>
        <v>0</v>
      </c>
      <c r="G81" s="83">
        <f t="shared" si="20"/>
        <v>0</v>
      </c>
      <c r="H81" s="83">
        <f t="shared" si="20"/>
        <v>0</v>
      </c>
      <c r="I81" s="83">
        <f t="shared" si="20"/>
        <v>-969672531.13498962</v>
      </c>
      <c r="J81" s="83">
        <f t="shared" si="20"/>
        <v>0</v>
      </c>
      <c r="K81" s="83">
        <f t="shared" si="20"/>
        <v>0</v>
      </c>
      <c r="L81" s="83">
        <f t="shared" si="20"/>
        <v>0</v>
      </c>
      <c r="M81" s="83">
        <f t="shared" si="20"/>
        <v>0</v>
      </c>
      <c r="N81" s="83">
        <f t="shared" si="20"/>
        <v>0</v>
      </c>
      <c r="O81" s="83">
        <f t="shared" si="20"/>
        <v>-941638496.30419147</v>
      </c>
      <c r="P81" s="83">
        <f t="shared" si="20"/>
        <v>0</v>
      </c>
      <c r="Q81" s="83">
        <f t="shared" si="20"/>
        <v>0</v>
      </c>
      <c r="R81" s="83">
        <f t="shared" si="20"/>
        <v>0</v>
      </c>
      <c r="S81" s="83">
        <f t="shared" si="20"/>
        <v>0</v>
      </c>
      <c r="T81" s="83">
        <f t="shared" si="20"/>
        <v>0</v>
      </c>
      <c r="U81" s="83">
        <f t="shared" si="20"/>
        <v>-914897319.69745886</v>
      </c>
      <c r="V81" s="83">
        <f t="shared" si="20"/>
        <v>0</v>
      </c>
      <c r="W81" s="83">
        <f t="shared" si="20"/>
        <v>0</v>
      </c>
      <c r="X81" s="83">
        <f t="shared" si="20"/>
        <v>0</v>
      </c>
      <c r="Y81" s="83">
        <f t="shared" si="20"/>
        <v>0</v>
      </c>
      <c r="Z81" s="83">
        <f t="shared" si="20"/>
        <v>0</v>
      </c>
      <c r="AA81" s="83">
        <f t="shared" si="20"/>
        <v>-900813893.93866873</v>
      </c>
      <c r="AB81" s="83">
        <f t="shared" si="20"/>
        <v>0</v>
      </c>
      <c r="AC81" s="83">
        <f t="shared" si="20"/>
        <v>0</v>
      </c>
      <c r="AD81" s="83">
        <f t="shared" si="20"/>
        <v>0</v>
      </c>
      <c r="AE81" s="83">
        <f t="shared" si="20"/>
        <v>0</v>
      </c>
      <c r="AF81" s="83">
        <f t="shared" si="20"/>
        <v>0</v>
      </c>
      <c r="AG81" s="83">
        <f t="shared" si="20"/>
        <v>-888864368.38396287</v>
      </c>
      <c r="AH81" s="83">
        <f t="shared" si="20"/>
        <v>0</v>
      </c>
      <c r="AI81" s="83">
        <f t="shared" si="20"/>
        <v>0</v>
      </c>
      <c r="AJ81" s="83">
        <f t="shared" si="20"/>
        <v>0</v>
      </c>
      <c r="AK81" s="83">
        <f t="shared" si="20"/>
        <v>0</v>
      </c>
      <c r="AL81" s="83">
        <f t="shared" si="20"/>
        <v>0</v>
      </c>
      <c r="AM81" s="83">
        <f t="shared" si="20"/>
        <v>-885521981.18841195</v>
      </c>
      <c r="AN81" s="83">
        <f t="shared" si="20"/>
        <v>0</v>
      </c>
      <c r="AO81" s="83">
        <f t="shared" si="20"/>
        <v>0</v>
      </c>
      <c r="AP81" s="83">
        <f t="shared" si="20"/>
        <v>0</v>
      </c>
      <c r="AQ81" s="83">
        <f t="shared" si="20"/>
        <v>0</v>
      </c>
      <c r="AR81" s="83">
        <f t="shared" si="20"/>
        <v>0</v>
      </c>
      <c r="AS81" s="83">
        <f t="shared" si="20"/>
        <v>-865029816.62255085</v>
      </c>
      <c r="AT81" s="83">
        <f t="shared" si="20"/>
        <v>0</v>
      </c>
      <c r="AU81" s="83">
        <f t="shared" si="20"/>
        <v>0</v>
      </c>
      <c r="AV81" s="83">
        <f t="shared" si="20"/>
        <v>0</v>
      </c>
      <c r="AW81" s="83">
        <f t="shared" si="20"/>
        <v>0</v>
      </c>
      <c r="AX81" s="83">
        <f t="shared" si="20"/>
        <v>0</v>
      </c>
      <c r="AY81" s="83">
        <f t="shared" si="20"/>
        <v>-828949154.60599744</v>
      </c>
      <c r="AZ81" s="83">
        <f t="shared" si="20"/>
        <v>0</v>
      </c>
      <c r="BA81" s="83">
        <f t="shared" si="20"/>
        <v>0</v>
      </c>
      <c r="BB81" s="83">
        <f t="shared" si="20"/>
        <v>0</v>
      </c>
      <c r="BC81" s="83">
        <f t="shared" si="20"/>
        <v>0</v>
      </c>
      <c r="BD81" s="83">
        <f t="shared" si="20"/>
        <v>0</v>
      </c>
      <c r="BE81" s="83">
        <f t="shared" si="20"/>
        <v>-811344742.05298662</v>
      </c>
      <c r="BF81" s="83">
        <f t="shared" si="20"/>
        <v>0</v>
      </c>
      <c r="BG81" s="83">
        <f t="shared" si="20"/>
        <v>0</v>
      </c>
      <c r="BH81" s="83">
        <f t="shared" si="20"/>
        <v>0</v>
      </c>
      <c r="BI81" s="83">
        <f t="shared" si="20"/>
        <v>0</v>
      </c>
      <c r="BJ81" s="83">
        <f t="shared" si="20"/>
        <v>0</v>
      </c>
      <c r="BK81" s="631">
        <f t="shared" si="2"/>
        <v>-8999675851.6621761</v>
      </c>
    </row>
    <row r="82" spans="1:63" ht="15.75" x14ac:dyDescent="0.25">
      <c r="A82" s="634" t="s">
        <v>908</v>
      </c>
      <c r="C82" s="83">
        <f>LOANS!DG41</f>
        <v>0</v>
      </c>
      <c r="D82" s="83">
        <f>LOANS!DH41</f>
        <v>0</v>
      </c>
      <c r="E82" s="83">
        <f>LOANS!DI41</f>
        <v>0</v>
      </c>
      <c r="F82" s="83">
        <f>LOANS!DJ41</f>
        <v>0</v>
      </c>
      <c r="G82" s="83">
        <f>LOANS!DK41</f>
        <v>0</v>
      </c>
      <c r="H82" s="83">
        <f>LOANS!DL41</f>
        <v>0</v>
      </c>
      <c r="I82" s="83">
        <f>LOANS!DM41</f>
        <v>0</v>
      </c>
      <c r="J82" s="83">
        <f>LOANS!DN41</f>
        <v>0</v>
      </c>
      <c r="K82" s="83">
        <f>LOANS!DO41</f>
        <v>0</v>
      </c>
      <c r="L82" s="83">
        <f>LOANS!DP41</f>
        <v>0</v>
      </c>
      <c r="M82" s="83">
        <f>LOANS!DQ41</f>
        <v>0</v>
      </c>
      <c r="N82" s="83">
        <f>LOANS!DR41</f>
        <v>0</v>
      </c>
      <c r="O82" s="83">
        <f>LOANS!DS41</f>
        <v>0</v>
      </c>
      <c r="P82" s="83">
        <f>LOANS!DT41</f>
        <v>0</v>
      </c>
      <c r="Q82" s="83">
        <f>LOANS!DU41</f>
        <v>0</v>
      </c>
      <c r="R82" s="83">
        <f>LOANS!DV41</f>
        <v>0</v>
      </c>
      <c r="S82" s="83">
        <f>LOANS!DW41</f>
        <v>0</v>
      </c>
      <c r="T82" s="83">
        <f>LOANS!DX41</f>
        <v>0</v>
      </c>
      <c r="U82" s="83">
        <f>LOANS!DY41</f>
        <v>0</v>
      </c>
      <c r="V82" s="83">
        <f>LOANS!DZ41</f>
        <v>0</v>
      </c>
      <c r="W82" s="83">
        <f>LOANS!EA41</f>
        <v>0</v>
      </c>
      <c r="X82" s="83">
        <f>LOANS!EB41</f>
        <v>0</v>
      </c>
      <c r="Y82" s="83">
        <f>LOANS!EC41</f>
        <v>0</v>
      </c>
      <c r="Z82" s="83">
        <f>LOANS!ED41</f>
        <v>0</v>
      </c>
      <c r="AA82" s="83">
        <f>LOANS!EE41</f>
        <v>0</v>
      </c>
      <c r="AB82" s="83">
        <f>LOANS!EF41</f>
        <v>0</v>
      </c>
      <c r="AC82" s="83">
        <f>LOANS!EG41</f>
        <v>0</v>
      </c>
      <c r="AD82" s="83">
        <f>LOANS!EH41</f>
        <v>0</v>
      </c>
      <c r="AE82" s="83">
        <f>LOANS!EI41</f>
        <v>0</v>
      </c>
      <c r="AF82" s="83">
        <f>LOANS!EJ41</f>
        <v>0</v>
      </c>
      <c r="AG82" s="83">
        <f>LOANS!EK41</f>
        <v>0</v>
      </c>
      <c r="AH82" s="83">
        <f>LOANS!EL41</f>
        <v>0</v>
      </c>
      <c r="AI82" s="83">
        <f>LOANS!EM41</f>
        <v>0</v>
      </c>
      <c r="AJ82" s="83">
        <f>LOANS!EN41</f>
        <v>0</v>
      </c>
      <c r="AK82" s="83">
        <f>LOANS!EO41</f>
        <v>0</v>
      </c>
      <c r="AL82" s="83">
        <f>LOANS!EP41</f>
        <v>0</v>
      </c>
      <c r="AM82" s="83">
        <f>LOANS!EQ41</f>
        <v>0</v>
      </c>
      <c r="AN82" s="83">
        <f>LOANS!ER41</f>
        <v>0</v>
      </c>
      <c r="AO82" s="83">
        <f>LOANS!ES41</f>
        <v>0</v>
      </c>
      <c r="AP82" s="83">
        <f>LOANS!ET41</f>
        <v>0</v>
      </c>
      <c r="AQ82" s="83">
        <f>LOANS!EU41</f>
        <v>0</v>
      </c>
      <c r="AR82" s="83">
        <f>LOANS!EV41</f>
        <v>0</v>
      </c>
      <c r="AS82" s="83">
        <f>LOANS!EW41</f>
        <v>0</v>
      </c>
      <c r="AT82" s="83">
        <f>LOANS!EX41</f>
        <v>0</v>
      </c>
      <c r="AU82" s="83">
        <f>LOANS!EY41</f>
        <v>0</v>
      </c>
      <c r="AV82" s="83">
        <f>LOANS!EZ41</f>
        <v>0</v>
      </c>
      <c r="AW82" s="83">
        <f>LOANS!FA41</f>
        <v>0</v>
      </c>
      <c r="AX82" s="83">
        <f>LOANS!FB41</f>
        <v>0</v>
      </c>
      <c r="AY82" s="83">
        <f>LOANS!FC41</f>
        <v>0</v>
      </c>
      <c r="AZ82" s="83">
        <f>LOANS!FD41</f>
        <v>0</v>
      </c>
      <c r="BA82" s="83">
        <f>LOANS!FE41</f>
        <v>0</v>
      </c>
      <c r="BB82" s="83">
        <f>LOANS!FF41</f>
        <v>0</v>
      </c>
      <c r="BC82" s="83">
        <f>LOANS!FG41</f>
        <v>0</v>
      </c>
      <c r="BD82" s="83">
        <f>LOANS!FH41</f>
        <v>0</v>
      </c>
      <c r="BE82" s="83">
        <f>LOANS!FI41</f>
        <v>0</v>
      </c>
      <c r="BF82" s="83">
        <f>LOANS!FJ41</f>
        <v>0</v>
      </c>
      <c r="BG82" s="83">
        <f>LOANS!FK41</f>
        <v>0</v>
      </c>
      <c r="BH82" s="83">
        <f>LOANS!FL41</f>
        <v>0</v>
      </c>
      <c r="BI82" s="83">
        <f>LOANS!FM41</f>
        <v>0</v>
      </c>
      <c r="BJ82" s="83">
        <f>LOANS!FN41</f>
        <v>0</v>
      </c>
      <c r="BK82" s="631">
        <f t="shared" si="2"/>
        <v>0</v>
      </c>
    </row>
    <row r="83" spans="1:63" ht="15.75" x14ac:dyDescent="0.25">
      <c r="A83" s="634" t="s">
        <v>909</v>
      </c>
      <c r="C83" s="83">
        <f>LOANS!DG44</f>
        <v>225000000</v>
      </c>
      <c r="D83" s="83">
        <f>LOANS!DH44</f>
        <v>0</v>
      </c>
      <c r="E83" s="83">
        <f>LOANS!DI44</f>
        <v>0</v>
      </c>
      <c r="F83" s="83">
        <f>LOANS!DJ44</f>
        <v>0</v>
      </c>
      <c r="G83" s="83">
        <f>LOANS!DK44</f>
        <v>0</v>
      </c>
      <c r="H83" s="83">
        <f>LOANS!DL44</f>
        <v>0</v>
      </c>
      <c r="I83" s="83">
        <f>LOANS!DM44</f>
        <v>225000000</v>
      </c>
      <c r="J83" s="83">
        <f>LOANS!DN44</f>
        <v>0</v>
      </c>
      <c r="K83" s="83">
        <f>LOANS!DO44</f>
        <v>0</v>
      </c>
      <c r="L83" s="83">
        <f>LOANS!DP44</f>
        <v>0</v>
      </c>
      <c r="M83" s="83">
        <f>LOANS!DQ44</f>
        <v>0</v>
      </c>
      <c r="N83" s="83">
        <f>LOANS!DR44</f>
        <v>0</v>
      </c>
      <c r="O83" s="83">
        <f>LOANS!DS44</f>
        <v>225000000</v>
      </c>
      <c r="P83" s="83">
        <f>LOANS!DT44</f>
        <v>0</v>
      </c>
      <c r="Q83" s="83">
        <f>LOANS!DU44</f>
        <v>0</v>
      </c>
      <c r="R83" s="83">
        <f>LOANS!DV44</f>
        <v>0</v>
      </c>
      <c r="S83" s="83">
        <f>LOANS!DW44</f>
        <v>0</v>
      </c>
      <c r="T83" s="83">
        <f>LOANS!DX44</f>
        <v>0</v>
      </c>
      <c r="U83" s="83">
        <f>LOANS!DY44</f>
        <v>225000000</v>
      </c>
      <c r="V83" s="83">
        <f>LOANS!DZ44</f>
        <v>0</v>
      </c>
      <c r="W83" s="83">
        <f>LOANS!EA44</f>
        <v>0</v>
      </c>
      <c r="X83" s="83">
        <f>LOANS!EB44</f>
        <v>0</v>
      </c>
      <c r="Y83" s="83">
        <f>LOANS!EC44</f>
        <v>0</v>
      </c>
      <c r="Z83" s="83">
        <f>LOANS!ED44</f>
        <v>0</v>
      </c>
      <c r="AA83" s="83">
        <f>LOANS!EE44</f>
        <v>225000000</v>
      </c>
      <c r="AB83" s="83">
        <f>LOANS!EF44</f>
        <v>0</v>
      </c>
      <c r="AC83" s="83">
        <f>LOANS!EG44</f>
        <v>0</v>
      </c>
      <c r="AD83" s="83">
        <f>LOANS!EH44</f>
        <v>0</v>
      </c>
      <c r="AE83" s="83">
        <f>LOANS!EI44</f>
        <v>0</v>
      </c>
      <c r="AF83" s="83">
        <f>LOANS!EJ44</f>
        <v>0</v>
      </c>
      <c r="AG83" s="83">
        <f>LOANS!EK44</f>
        <v>225000000</v>
      </c>
      <c r="AH83" s="83">
        <f>LOANS!EL44</f>
        <v>0</v>
      </c>
      <c r="AI83" s="83">
        <f>LOANS!EM44</f>
        <v>0</v>
      </c>
      <c r="AJ83" s="83">
        <f>LOANS!EN44</f>
        <v>0</v>
      </c>
      <c r="AK83" s="83">
        <f>LOANS!EO44</f>
        <v>0</v>
      </c>
      <c r="AL83" s="83">
        <f>LOANS!EP44</f>
        <v>0</v>
      </c>
      <c r="AM83" s="83">
        <f>LOANS!EQ44</f>
        <v>225000000</v>
      </c>
      <c r="AN83" s="83">
        <f>LOANS!ER44</f>
        <v>0</v>
      </c>
      <c r="AO83" s="83">
        <f>LOANS!ES44</f>
        <v>0</v>
      </c>
      <c r="AP83" s="83">
        <f>LOANS!ET44</f>
        <v>0</v>
      </c>
      <c r="AQ83" s="83">
        <f>LOANS!EU44</f>
        <v>0</v>
      </c>
      <c r="AR83" s="83">
        <f>LOANS!EV44</f>
        <v>0</v>
      </c>
      <c r="AS83" s="83">
        <f>LOANS!EW44</f>
        <v>225000000</v>
      </c>
      <c r="AT83" s="83">
        <f>LOANS!EX44</f>
        <v>0</v>
      </c>
      <c r="AU83" s="83">
        <f>LOANS!EY44</f>
        <v>0</v>
      </c>
      <c r="AV83" s="83">
        <f>LOANS!EZ44</f>
        <v>0</v>
      </c>
      <c r="AW83" s="83">
        <f>LOANS!FA44</f>
        <v>0</v>
      </c>
      <c r="AX83" s="83">
        <f>LOANS!FB44</f>
        <v>0</v>
      </c>
      <c r="AY83" s="83">
        <f>LOANS!FC44</f>
        <v>225000000</v>
      </c>
      <c r="AZ83" s="83">
        <f>LOANS!FD44</f>
        <v>0</v>
      </c>
      <c r="BA83" s="83">
        <f>LOANS!FE44</f>
        <v>0</v>
      </c>
      <c r="BB83" s="83">
        <f>LOANS!FF44</f>
        <v>0</v>
      </c>
      <c r="BC83" s="83">
        <f>LOANS!FG44</f>
        <v>0</v>
      </c>
      <c r="BD83" s="83">
        <f>LOANS!FH44</f>
        <v>0</v>
      </c>
      <c r="BE83" s="83">
        <f>LOANS!FI44</f>
        <v>225000000</v>
      </c>
      <c r="BF83" s="83">
        <f>LOANS!FJ44</f>
        <v>0</v>
      </c>
      <c r="BG83" s="83">
        <f>LOANS!FK44</f>
        <v>0</v>
      </c>
      <c r="BH83" s="83">
        <f>LOANS!FL44</f>
        <v>0</v>
      </c>
      <c r="BI83" s="83">
        <f>LOANS!FM44</f>
        <v>0</v>
      </c>
      <c r="BJ83" s="83">
        <f>LOANS!FN44</f>
        <v>0</v>
      </c>
      <c r="BK83" s="631">
        <f t="shared" si="2"/>
        <v>2250000000</v>
      </c>
    </row>
    <row r="84" spans="1:63" ht="15.75" x14ac:dyDescent="0.25">
      <c r="A84" s="634" t="s">
        <v>910</v>
      </c>
      <c r="C84" s="83">
        <f>LOANS!DG46</f>
        <v>0</v>
      </c>
      <c r="D84" s="83">
        <f>LOANS!DH46</f>
        <v>0</v>
      </c>
      <c r="E84" s="83">
        <f>LOANS!DI46</f>
        <v>0</v>
      </c>
      <c r="F84" s="83">
        <f>LOANS!DJ46</f>
        <v>0</v>
      </c>
      <c r="G84" s="83">
        <f>LOANS!DK46</f>
        <v>0</v>
      </c>
      <c r="H84" s="83">
        <f>LOANS!DL46</f>
        <v>0</v>
      </c>
      <c r="I84" s="83">
        <f>LOANS!DM46</f>
        <v>0</v>
      </c>
      <c r="J84" s="83">
        <f>LOANS!DN46</f>
        <v>0</v>
      </c>
      <c r="K84" s="83">
        <f>LOANS!DO46</f>
        <v>0</v>
      </c>
      <c r="L84" s="83">
        <f>LOANS!DP46</f>
        <v>0</v>
      </c>
      <c r="M84" s="83">
        <f>LOANS!DQ46</f>
        <v>0</v>
      </c>
      <c r="N84" s="83">
        <f>LOANS!DR46</f>
        <v>0</v>
      </c>
      <c r="O84" s="83">
        <f>LOANS!DS46</f>
        <v>0</v>
      </c>
      <c r="P84" s="83">
        <f>LOANS!DT46</f>
        <v>0</v>
      </c>
      <c r="Q84" s="83">
        <f>LOANS!DU46</f>
        <v>0</v>
      </c>
      <c r="R84" s="83">
        <f>LOANS!DV46</f>
        <v>0</v>
      </c>
      <c r="S84" s="83">
        <f>LOANS!DW46</f>
        <v>0</v>
      </c>
      <c r="T84" s="83">
        <f>LOANS!DX46</f>
        <v>0</v>
      </c>
      <c r="U84" s="83">
        <f>LOANS!DY46</f>
        <v>0</v>
      </c>
      <c r="V84" s="83">
        <f>LOANS!DZ46</f>
        <v>0</v>
      </c>
      <c r="W84" s="83">
        <f>LOANS!EA46</f>
        <v>0</v>
      </c>
      <c r="X84" s="83">
        <f>LOANS!EB46</f>
        <v>0</v>
      </c>
      <c r="Y84" s="83">
        <f>LOANS!EC46</f>
        <v>0</v>
      </c>
      <c r="Z84" s="83">
        <f>LOANS!ED46</f>
        <v>0</v>
      </c>
      <c r="AA84" s="83">
        <f>LOANS!EE46</f>
        <v>0</v>
      </c>
      <c r="AB84" s="83">
        <f>LOANS!EF46</f>
        <v>0</v>
      </c>
      <c r="AC84" s="83">
        <f>LOANS!EG46</f>
        <v>0</v>
      </c>
      <c r="AD84" s="83">
        <f>LOANS!EH46</f>
        <v>0</v>
      </c>
      <c r="AE84" s="83">
        <f>LOANS!EI46</f>
        <v>0</v>
      </c>
      <c r="AF84" s="83">
        <f>LOANS!EJ46</f>
        <v>0</v>
      </c>
      <c r="AG84" s="83">
        <f>LOANS!EK46</f>
        <v>0</v>
      </c>
      <c r="AH84" s="83">
        <f>LOANS!EL46</f>
        <v>0</v>
      </c>
      <c r="AI84" s="83">
        <f>LOANS!EM46</f>
        <v>0</v>
      </c>
      <c r="AJ84" s="83">
        <f>LOANS!EN46</f>
        <v>0</v>
      </c>
      <c r="AK84" s="83">
        <f>LOANS!EO46</f>
        <v>0</v>
      </c>
      <c r="AL84" s="83">
        <f>LOANS!EP46</f>
        <v>0</v>
      </c>
      <c r="AM84" s="83">
        <f>LOANS!EQ46</f>
        <v>0</v>
      </c>
      <c r="AN84" s="83">
        <f>LOANS!ER46</f>
        <v>0</v>
      </c>
      <c r="AO84" s="83">
        <f>LOANS!ES46</f>
        <v>0</v>
      </c>
      <c r="AP84" s="83">
        <f>LOANS!ET46</f>
        <v>0</v>
      </c>
      <c r="AQ84" s="83">
        <f>LOANS!EU46</f>
        <v>0</v>
      </c>
      <c r="AR84" s="83">
        <f>LOANS!EV46</f>
        <v>0</v>
      </c>
      <c r="AS84" s="83">
        <f>LOANS!EW46</f>
        <v>0</v>
      </c>
      <c r="AT84" s="83">
        <f>LOANS!EX46</f>
        <v>0</v>
      </c>
      <c r="AU84" s="83">
        <f>LOANS!EY46</f>
        <v>0</v>
      </c>
      <c r="AV84" s="83">
        <f>LOANS!EZ46</f>
        <v>0</v>
      </c>
      <c r="AW84" s="83">
        <f>LOANS!FA46</f>
        <v>0</v>
      </c>
      <c r="AX84" s="83">
        <f>LOANS!FB46</f>
        <v>0</v>
      </c>
      <c r="AY84" s="83">
        <f>LOANS!FC46</f>
        <v>0</v>
      </c>
      <c r="AZ84" s="83">
        <f>LOANS!FD46</f>
        <v>0</v>
      </c>
      <c r="BA84" s="83">
        <f>LOANS!FE46</f>
        <v>0</v>
      </c>
      <c r="BB84" s="83">
        <f>LOANS!FF46</f>
        <v>0</v>
      </c>
      <c r="BC84" s="83">
        <f>LOANS!FG46</f>
        <v>0</v>
      </c>
      <c r="BD84" s="83">
        <f>LOANS!FH46</f>
        <v>0</v>
      </c>
      <c r="BE84" s="83">
        <f>LOANS!FI46</f>
        <v>0</v>
      </c>
      <c r="BF84" s="83">
        <f>LOANS!FJ46</f>
        <v>0</v>
      </c>
      <c r="BG84" s="83">
        <f>LOANS!FK46</f>
        <v>0</v>
      </c>
      <c r="BH84" s="83">
        <f>LOANS!FL46</f>
        <v>0</v>
      </c>
      <c r="BI84" s="83">
        <f>LOANS!FM46</f>
        <v>0</v>
      </c>
      <c r="BJ84" s="83">
        <f>LOANS!FN46</f>
        <v>0</v>
      </c>
      <c r="BK84" s="631">
        <f t="shared" si="2"/>
        <v>0</v>
      </c>
    </row>
    <row r="85" spans="1:63" ht="15.75" x14ac:dyDescent="0.25">
      <c r="A85" s="634" t="s">
        <v>911</v>
      </c>
      <c r="C85" s="83">
        <f>LOANS!DG45</f>
        <v>767943547.73295796</v>
      </c>
      <c r="D85" s="83">
        <f>LOANS!DH45</f>
        <v>0</v>
      </c>
      <c r="E85" s="83">
        <f>LOANS!DI45</f>
        <v>0</v>
      </c>
      <c r="F85" s="83">
        <f>LOANS!DJ45</f>
        <v>0</v>
      </c>
      <c r="G85" s="83">
        <f>LOANS!DK45</f>
        <v>0</v>
      </c>
      <c r="H85" s="83">
        <f>LOANS!DL45</f>
        <v>0</v>
      </c>
      <c r="I85" s="83">
        <f>LOANS!DM45</f>
        <v>744672531.13498962</v>
      </c>
      <c r="J85" s="83">
        <f>LOANS!DN45</f>
        <v>0</v>
      </c>
      <c r="K85" s="83">
        <f>LOANS!DO45</f>
        <v>0</v>
      </c>
      <c r="L85" s="83">
        <f>LOANS!DP45</f>
        <v>0</v>
      </c>
      <c r="M85" s="83">
        <f>LOANS!DQ45</f>
        <v>0</v>
      </c>
      <c r="N85" s="83">
        <f>LOANS!DR45</f>
        <v>0</v>
      </c>
      <c r="O85" s="83">
        <f>LOANS!DS45</f>
        <v>716638496.30419147</v>
      </c>
      <c r="P85" s="83">
        <f>LOANS!DT45</f>
        <v>0</v>
      </c>
      <c r="Q85" s="83">
        <f>LOANS!DU45</f>
        <v>0</v>
      </c>
      <c r="R85" s="83">
        <f>LOANS!DV45</f>
        <v>0</v>
      </c>
      <c r="S85" s="83">
        <f>LOANS!DW45</f>
        <v>0</v>
      </c>
      <c r="T85" s="83">
        <f>LOANS!DX45</f>
        <v>0</v>
      </c>
      <c r="U85" s="83">
        <f>LOANS!DY45</f>
        <v>689897319.69745886</v>
      </c>
      <c r="V85" s="83">
        <f>LOANS!DZ45</f>
        <v>0</v>
      </c>
      <c r="W85" s="83">
        <f>LOANS!EA45</f>
        <v>0</v>
      </c>
      <c r="X85" s="83">
        <f>LOANS!EB45</f>
        <v>0</v>
      </c>
      <c r="Y85" s="83">
        <f>LOANS!EC45</f>
        <v>0</v>
      </c>
      <c r="Z85" s="83">
        <f>LOANS!ED45</f>
        <v>0</v>
      </c>
      <c r="AA85" s="83">
        <f>LOANS!EE45</f>
        <v>675813893.93866873</v>
      </c>
      <c r="AB85" s="83">
        <f>LOANS!EF45</f>
        <v>0</v>
      </c>
      <c r="AC85" s="83">
        <f>LOANS!EG45</f>
        <v>0</v>
      </c>
      <c r="AD85" s="83">
        <f>LOANS!EH45</f>
        <v>0</v>
      </c>
      <c r="AE85" s="83">
        <f>LOANS!EI45</f>
        <v>0</v>
      </c>
      <c r="AF85" s="83">
        <f>LOANS!EJ45</f>
        <v>0</v>
      </c>
      <c r="AG85" s="83">
        <f>LOANS!EK45</f>
        <v>663864368.38396287</v>
      </c>
      <c r="AH85" s="83">
        <f>LOANS!EL45</f>
        <v>0</v>
      </c>
      <c r="AI85" s="83">
        <f>LOANS!EM45</f>
        <v>0</v>
      </c>
      <c r="AJ85" s="83">
        <f>LOANS!EN45</f>
        <v>0</v>
      </c>
      <c r="AK85" s="83">
        <f>LOANS!EO45</f>
        <v>0</v>
      </c>
      <c r="AL85" s="83">
        <f>LOANS!EP45</f>
        <v>0</v>
      </c>
      <c r="AM85" s="83">
        <f>LOANS!EQ45</f>
        <v>660521981.18841195</v>
      </c>
      <c r="AN85" s="83">
        <f>LOANS!ER45</f>
        <v>0</v>
      </c>
      <c r="AO85" s="83">
        <f>LOANS!ES45</f>
        <v>0</v>
      </c>
      <c r="AP85" s="83">
        <f>LOANS!ET45</f>
        <v>0</v>
      </c>
      <c r="AQ85" s="83">
        <f>LOANS!EU45</f>
        <v>0</v>
      </c>
      <c r="AR85" s="83">
        <f>LOANS!EV45</f>
        <v>0</v>
      </c>
      <c r="AS85" s="83">
        <f>LOANS!EW45</f>
        <v>640029816.62255085</v>
      </c>
      <c r="AT85" s="83">
        <f>LOANS!EX45</f>
        <v>0</v>
      </c>
      <c r="AU85" s="83">
        <f>LOANS!EY45</f>
        <v>0</v>
      </c>
      <c r="AV85" s="83">
        <f>LOANS!EZ45</f>
        <v>0</v>
      </c>
      <c r="AW85" s="83">
        <f>LOANS!FA45</f>
        <v>0</v>
      </c>
      <c r="AX85" s="83">
        <f>LOANS!FB45</f>
        <v>0</v>
      </c>
      <c r="AY85" s="83">
        <f>LOANS!FC45</f>
        <v>603949154.60599744</v>
      </c>
      <c r="AZ85" s="83">
        <f>LOANS!FD45</f>
        <v>0</v>
      </c>
      <c r="BA85" s="83">
        <f>LOANS!FE45</f>
        <v>0</v>
      </c>
      <c r="BB85" s="83">
        <f>LOANS!FF45</f>
        <v>0</v>
      </c>
      <c r="BC85" s="83">
        <f>LOANS!FG45</f>
        <v>0</v>
      </c>
      <c r="BD85" s="83">
        <f>LOANS!FH45</f>
        <v>0</v>
      </c>
      <c r="BE85" s="83">
        <f>LOANS!FI45</f>
        <v>586344742.05298662</v>
      </c>
      <c r="BF85" s="83">
        <f>LOANS!FJ45</f>
        <v>0</v>
      </c>
      <c r="BG85" s="83">
        <f>LOANS!FK45</f>
        <v>0</v>
      </c>
      <c r="BH85" s="83">
        <f>LOANS!FL45</f>
        <v>0</v>
      </c>
      <c r="BI85" s="83">
        <f>LOANS!FM45</f>
        <v>0</v>
      </c>
      <c r="BJ85" s="83">
        <f>LOANS!FN45</f>
        <v>0</v>
      </c>
      <c r="BK85" s="631">
        <f t="shared" si="2"/>
        <v>6749675851.6621761</v>
      </c>
    </row>
    <row r="86" spans="1:63" ht="15.75" x14ac:dyDescent="0.25">
      <c r="A86" s="709" t="s">
        <v>992</v>
      </c>
      <c r="C86" s="83">
        <f>C87-C88-C89-C90</f>
        <v>0</v>
      </c>
      <c r="D86" s="83">
        <f t="shared" ref="D86:BJ86" si="21">D87-D88-D89-D90</f>
        <v>0</v>
      </c>
      <c r="E86" s="83">
        <f t="shared" si="21"/>
        <v>0</v>
      </c>
      <c r="F86" s="83">
        <f t="shared" si="21"/>
        <v>0</v>
      </c>
      <c r="G86" s="83">
        <f t="shared" si="21"/>
        <v>-52413200.430964343</v>
      </c>
      <c r="H86" s="83">
        <f t="shared" si="21"/>
        <v>0</v>
      </c>
      <c r="I86" s="83">
        <f t="shared" si="21"/>
        <v>0</v>
      </c>
      <c r="J86" s="83">
        <f t="shared" si="21"/>
        <v>0</v>
      </c>
      <c r="K86" s="83">
        <f t="shared" si="21"/>
        <v>0</v>
      </c>
      <c r="L86" s="83">
        <f t="shared" si="21"/>
        <v>0</v>
      </c>
      <c r="M86" s="83">
        <f t="shared" si="21"/>
        <v>-52413200.430964343</v>
      </c>
      <c r="N86" s="83">
        <f t="shared" si="21"/>
        <v>0</v>
      </c>
      <c r="O86" s="83">
        <f t="shared" si="21"/>
        <v>0</v>
      </c>
      <c r="P86" s="83">
        <f t="shared" si="21"/>
        <v>0</v>
      </c>
      <c r="Q86" s="83">
        <f t="shared" si="21"/>
        <v>0</v>
      </c>
      <c r="R86" s="83">
        <f t="shared" si="21"/>
        <v>0</v>
      </c>
      <c r="S86" s="83">
        <f t="shared" si="21"/>
        <v>-52413200.430964343</v>
      </c>
      <c r="T86" s="83">
        <f t="shared" si="21"/>
        <v>0</v>
      </c>
      <c r="U86" s="83">
        <f t="shared" si="21"/>
        <v>0</v>
      </c>
      <c r="V86" s="83">
        <f t="shared" si="21"/>
        <v>0</v>
      </c>
      <c r="W86" s="83">
        <f t="shared" si="21"/>
        <v>0</v>
      </c>
      <c r="X86" s="83">
        <f t="shared" si="21"/>
        <v>0</v>
      </c>
      <c r="Y86" s="83">
        <f t="shared" si="21"/>
        <v>-52413200.430964343</v>
      </c>
      <c r="Z86" s="83">
        <f t="shared" si="21"/>
        <v>0</v>
      </c>
      <c r="AA86" s="83">
        <f t="shared" si="21"/>
        <v>0</v>
      </c>
      <c r="AB86" s="83">
        <f t="shared" si="21"/>
        <v>0</v>
      </c>
      <c r="AC86" s="83">
        <f t="shared" si="21"/>
        <v>0</v>
      </c>
      <c r="AD86" s="83">
        <f t="shared" si="21"/>
        <v>0</v>
      </c>
      <c r="AE86" s="83">
        <f t="shared" si="21"/>
        <v>-52413200.430964351</v>
      </c>
      <c r="AF86" s="83">
        <f t="shared" si="21"/>
        <v>0</v>
      </c>
      <c r="AG86" s="83">
        <f t="shared" si="21"/>
        <v>0</v>
      </c>
      <c r="AH86" s="83">
        <f t="shared" si="21"/>
        <v>0</v>
      </c>
      <c r="AI86" s="83">
        <f t="shared" si="21"/>
        <v>0</v>
      </c>
      <c r="AJ86" s="83">
        <f t="shared" si="21"/>
        <v>0</v>
      </c>
      <c r="AK86" s="83">
        <f t="shared" si="21"/>
        <v>-52413200.430964343</v>
      </c>
      <c r="AL86" s="83">
        <f t="shared" si="21"/>
        <v>0</v>
      </c>
      <c r="AM86" s="83">
        <f t="shared" si="21"/>
        <v>0</v>
      </c>
      <c r="AN86" s="83">
        <f t="shared" si="21"/>
        <v>0</v>
      </c>
      <c r="AO86" s="83">
        <f t="shared" si="21"/>
        <v>0</v>
      </c>
      <c r="AP86" s="83">
        <f t="shared" si="21"/>
        <v>0</v>
      </c>
      <c r="AQ86" s="83">
        <f t="shared" si="21"/>
        <v>-52413200.430964343</v>
      </c>
      <c r="AR86" s="83">
        <f t="shared" si="21"/>
        <v>0</v>
      </c>
      <c r="AS86" s="83">
        <f t="shared" si="21"/>
        <v>0</v>
      </c>
      <c r="AT86" s="83">
        <f t="shared" si="21"/>
        <v>0</v>
      </c>
      <c r="AU86" s="83">
        <f t="shared" si="21"/>
        <v>0</v>
      </c>
      <c r="AV86" s="83">
        <f t="shared" si="21"/>
        <v>0</v>
      </c>
      <c r="AW86" s="83">
        <f t="shared" si="21"/>
        <v>-54555400.208945096</v>
      </c>
      <c r="AX86" s="83">
        <f t="shared" si="21"/>
        <v>0</v>
      </c>
      <c r="AY86" s="83">
        <f t="shared" si="21"/>
        <v>0</v>
      </c>
      <c r="AZ86" s="83">
        <f t="shared" si="21"/>
        <v>0</v>
      </c>
      <c r="BA86" s="83">
        <f t="shared" si="21"/>
        <v>0</v>
      </c>
      <c r="BB86" s="83">
        <f t="shared" si="21"/>
        <v>0</v>
      </c>
      <c r="BC86" s="83">
        <f t="shared" si="21"/>
        <v>0</v>
      </c>
      <c r="BD86" s="83">
        <f t="shared" si="21"/>
        <v>0</v>
      </c>
      <c r="BE86" s="83">
        <f t="shared" si="21"/>
        <v>0</v>
      </c>
      <c r="BF86" s="83">
        <f t="shared" si="21"/>
        <v>0</v>
      </c>
      <c r="BG86" s="83">
        <f t="shared" si="21"/>
        <v>0</v>
      </c>
      <c r="BH86" s="83">
        <f t="shared" si="21"/>
        <v>0</v>
      </c>
      <c r="BI86" s="83">
        <f t="shared" si="21"/>
        <v>0</v>
      </c>
      <c r="BJ86" s="83">
        <f t="shared" si="21"/>
        <v>0</v>
      </c>
      <c r="BK86" s="631">
        <f t="shared" si="2"/>
        <v>-421447803.22569549</v>
      </c>
    </row>
    <row r="87" spans="1:63" ht="15.75" x14ac:dyDescent="0.25">
      <c r="A87" s="634" t="s">
        <v>908</v>
      </c>
      <c r="C87" s="83">
        <f>LOANS!DG68</f>
        <v>0</v>
      </c>
      <c r="D87" s="83">
        <f>LOANS!DH68</f>
        <v>0</v>
      </c>
      <c r="E87" s="83">
        <f>LOANS!DI68</f>
        <v>0</v>
      </c>
      <c r="F87" s="83">
        <f>LOANS!DJ68</f>
        <v>0</v>
      </c>
      <c r="G87" s="83">
        <f>LOANS!DK68</f>
        <v>0</v>
      </c>
      <c r="H87" s="83">
        <f>LOANS!DL68</f>
        <v>0</v>
      </c>
      <c r="I87" s="83">
        <f>LOANS!DM68</f>
        <v>0</v>
      </c>
      <c r="J87" s="83">
        <f>LOANS!DN68</f>
        <v>0</v>
      </c>
      <c r="K87" s="83">
        <f>LOANS!DO68</f>
        <v>0</v>
      </c>
      <c r="L87" s="83">
        <f>LOANS!DP68</f>
        <v>0</v>
      </c>
      <c r="M87" s="83">
        <f>LOANS!DQ68</f>
        <v>0</v>
      </c>
      <c r="N87" s="83">
        <f>LOANS!DR68</f>
        <v>0</v>
      </c>
      <c r="O87" s="83">
        <f>LOANS!DS68</f>
        <v>0</v>
      </c>
      <c r="P87" s="83">
        <f>LOANS!DT68</f>
        <v>0</v>
      </c>
      <c r="Q87" s="83">
        <f>LOANS!DU68</f>
        <v>0</v>
      </c>
      <c r="R87" s="83">
        <f>LOANS!DV68</f>
        <v>0</v>
      </c>
      <c r="S87" s="83">
        <f>LOANS!DW68</f>
        <v>0</v>
      </c>
      <c r="T87" s="83">
        <f>LOANS!DX68</f>
        <v>0</v>
      </c>
      <c r="U87" s="83">
        <f>LOANS!DY68</f>
        <v>0</v>
      </c>
      <c r="V87" s="83">
        <f>LOANS!DZ68</f>
        <v>0</v>
      </c>
      <c r="W87" s="83">
        <f>LOANS!EA68</f>
        <v>0</v>
      </c>
      <c r="X87" s="83">
        <f>LOANS!EB68</f>
        <v>0</v>
      </c>
      <c r="Y87" s="83">
        <f>LOANS!EC68</f>
        <v>0</v>
      </c>
      <c r="Z87" s="83">
        <f>LOANS!ED68</f>
        <v>0</v>
      </c>
      <c r="AA87" s="83">
        <f>LOANS!EE68</f>
        <v>0</v>
      </c>
      <c r="AB87" s="83">
        <f>LOANS!EF68</f>
        <v>0</v>
      </c>
      <c r="AC87" s="83">
        <f>LOANS!EG68</f>
        <v>0</v>
      </c>
      <c r="AD87" s="83">
        <f>LOANS!EH68</f>
        <v>0</v>
      </c>
      <c r="AE87" s="83">
        <f>LOANS!EI68</f>
        <v>0</v>
      </c>
      <c r="AF87" s="83">
        <f>LOANS!EJ68</f>
        <v>0</v>
      </c>
      <c r="AG87" s="83">
        <f>LOANS!EK68</f>
        <v>0</v>
      </c>
      <c r="AH87" s="83">
        <f>LOANS!EL68</f>
        <v>0</v>
      </c>
      <c r="AI87" s="83">
        <f>LOANS!EM68</f>
        <v>0</v>
      </c>
      <c r="AJ87" s="83">
        <f>LOANS!EN68</f>
        <v>0</v>
      </c>
      <c r="AK87" s="83">
        <f>LOANS!EO68</f>
        <v>0</v>
      </c>
      <c r="AL87" s="83">
        <f>LOANS!EP68</f>
        <v>0</v>
      </c>
      <c r="AM87" s="83">
        <f>LOANS!EQ68</f>
        <v>0</v>
      </c>
      <c r="AN87" s="83">
        <f>LOANS!ER68</f>
        <v>0</v>
      </c>
      <c r="AO87" s="83">
        <f>LOANS!ES68</f>
        <v>0</v>
      </c>
      <c r="AP87" s="83">
        <f>LOANS!ET68</f>
        <v>0</v>
      </c>
      <c r="AQ87" s="83">
        <f>LOANS!EU68</f>
        <v>0</v>
      </c>
      <c r="AR87" s="83">
        <f>LOANS!EV68</f>
        <v>0</v>
      </c>
      <c r="AS87" s="83">
        <f>LOANS!EW68</f>
        <v>0</v>
      </c>
      <c r="AT87" s="83">
        <f>LOANS!EX68</f>
        <v>0</v>
      </c>
      <c r="AU87" s="83">
        <f>LOANS!EY68</f>
        <v>0</v>
      </c>
      <c r="AV87" s="83">
        <f>LOANS!EZ68</f>
        <v>0</v>
      </c>
      <c r="AW87" s="83">
        <f>LOANS!FA68</f>
        <v>0</v>
      </c>
      <c r="AX87" s="83">
        <f>LOANS!FB68</f>
        <v>0</v>
      </c>
      <c r="AY87" s="83">
        <f>LOANS!FC68</f>
        <v>0</v>
      </c>
      <c r="AZ87" s="83">
        <f>LOANS!FD68</f>
        <v>0</v>
      </c>
      <c r="BA87" s="83">
        <f>LOANS!FE68</f>
        <v>0</v>
      </c>
      <c r="BB87" s="83">
        <f>LOANS!FF68</f>
        <v>0</v>
      </c>
      <c r="BC87" s="83">
        <f>LOANS!FG68</f>
        <v>0</v>
      </c>
      <c r="BD87" s="83">
        <f>LOANS!FH68</f>
        <v>0</v>
      </c>
      <c r="BE87" s="83">
        <f>LOANS!FI68</f>
        <v>0</v>
      </c>
      <c r="BF87" s="83">
        <f>LOANS!FJ68</f>
        <v>0</v>
      </c>
      <c r="BG87" s="83">
        <f>LOANS!FK68</f>
        <v>0</v>
      </c>
      <c r="BH87" s="83">
        <f>LOANS!FL68</f>
        <v>0</v>
      </c>
      <c r="BI87" s="83">
        <f>LOANS!FM68</f>
        <v>0</v>
      </c>
      <c r="BJ87" s="83">
        <f>LOANS!FN68</f>
        <v>0</v>
      </c>
      <c r="BK87" s="631">
        <f t="shared" si="2"/>
        <v>0</v>
      </c>
    </row>
    <row r="88" spans="1:63" ht="15.75" x14ac:dyDescent="0.25">
      <c r="A88" s="634" t="s">
        <v>909</v>
      </c>
      <c r="C88" s="83">
        <f>LOANS!DG71</f>
        <v>0</v>
      </c>
      <c r="D88" s="83">
        <f>LOANS!DH71</f>
        <v>0</v>
      </c>
      <c r="E88" s="83">
        <f>LOANS!DI71</f>
        <v>0</v>
      </c>
      <c r="F88" s="83">
        <f>LOANS!DJ71</f>
        <v>0</v>
      </c>
      <c r="G88" s="83">
        <f>LOANS!DK71</f>
        <v>21873197.042066634</v>
      </c>
      <c r="H88" s="83">
        <f>LOANS!DL71</f>
        <v>0</v>
      </c>
      <c r="I88" s="83">
        <f>LOANS!DM71</f>
        <v>0</v>
      </c>
      <c r="J88" s="83">
        <f>LOANS!DN71</f>
        <v>0</v>
      </c>
      <c r="K88" s="83">
        <f>LOANS!DO71</f>
        <v>0</v>
      </c>
      <c r="L88" s="83">
        <f>LOANS!DP71</f>
        <v>0</v>
      </c>
      <c r="M88" s="83">
        <f>LOANS!DQ71</f>
        <v>24634753.469227187</v>
      </c>
      <c r="N88" s="83">
        <f>LOANS!DR71</f>
        <v>0</v>
      </c>
      <c r="O88" s="83">
        <f>LOANS!DS71</f>
        <v>0</v>
      </c>
      <c r="P88" s="83">
        <f>LOANS!DT71</f>
        <v>0</v>
      </c>
      <c r="Q88" s="83">
        <f>LOANS!DU71</f>
        <v>0</v>
      </c>
      <c r="R88" s="83">
        <f>LOANS!DV71</f>
        <v>0</v>
      </c>
      <c r="S88" s="83">
        <f>LOANS!DW71</f>
        <v>26021942.327138372</v>
      </c>
      <c r="T88" s="83">
        <f>LOANS!DX71</f>
        <v>0</v>
      </c>
      <c r="U88" s="83">
        <f>LOANS!DY71</f>
        <v>0</v>
      </c>
      <c r="V88" s="83">
        <f>LOANS!DZ71</f>
        <v>0</v>
      </c>
      <c r="W88" s="83">
        <f>LOANS!EA71</f>
        <v>0</v>
      </c>
      <c r="X88" s="83">
        <f>LOANS!EB71</f>
        <v>0</v>
      </c>
      <c r="Y88" s="83">
        <f>LOANS!EC71</f>
        <v>30854726.595501885</v>
      </c>
      <c r="Z88" s="83">
        <f>LOANS!ED71</f>
        <v>0</v>
      </c>
      <c r="AA88" s="83">
        <f>LOANS!EE71</f>
        <v>0</v>
      </c>
      <c r="AB88" s="83">
        <f>LOANS!EF71</f>
        <v>0</v>
      </c>
      <c r="AC88" s="83">
        <f>LOANS!EG71</f>
        <v>0</v>
      </c>
      <c r="AD88" s="83">
        <f>LOANS!EH71</f>
        <v>0</v>
      </c>
      <c r="AE88" s="83">
        <f>LOANS!EI71</f>
        <v>33995296.465122625</v>
      </c>
      <c r="AF88" s="83">
        <f>LOANS!EJ71</f>
        <v>0</v>
      </c>
      <c r="AG88" s="83">
        <f>LOANS!EK71</f>
        <v>0</v>
      </c>
      <c r="AH88" s="83">
        <f>LOANS!EL71</f>
        <v>0</v>
      </c>
      <c r="AI88" s="83">
        <f>LOANS!EM71</f>
        <v>0</v>
      </c>
      <c r="AJ88" s="83">
        <f>LOANS!EN71</f>
        <v>0</v>
      </c>
      <c r="AK88" s="83">
        <f>LOANS!EO71</f>
        <v>36680321.17255155</v>
      </c>
      <c r="AL88" s="83">
        <f>LOANS!EP71</f>
        <v>0</v>
      </c>
      <c r="AM88" s="83">
        <f>LOANS!EQ71</f>
        <v>0</v>
      </c>
      <c r="AN88" s="83">
        <f>LOANS!ER71</f>
        <v>0</v>
      </c>
      <c r="AO88" s="83">
        <f>LOANS!ES71</f>
        <v>0</v>
      </c>
      <c r="AP88" s="83">
        <f>LOANS!ET71</f>
        <v>0</v>
      </c>
      <c r="AQ88" s="83">
        <f>LOANS!EU71</f>
        <v>41779202.620032728</v>
      </c>
      <c r="AR88" s="83">
        <f>LOANS!EV71</f>
        <v>0</v>
      </c>
      <c r="AS88" s="83">
        <f>LOANS!EW71</f>
        <v>0</v>
      </c>
      <c r="AT88" s="83">
        <f>LOANS!EX71</f>
        <v>0</v>
      </c>
      <c r="AU88" s="83">
        <f>LOANS!EY71</f>
        <v>0</v>
      </c>
      <c r="AV88" s="83">
        <f>LOANS!EZ71</f>
        <v>0</v>
      </c>
      <c r="AW88" s="83">
        <f>LOANS!FA71</f>
        <v>48743994.560197443</v>
      </c>
      <c r="AX88" s="83">
        <f>LOANS!FB71</f>
        <v>0</v>
      </c>
      <c r="AY88" s="83">
        <f>LOANS!FC71</f>
        <v>0</v>
      </c>
      <c r="AZ88" s="83">
        <f>LOANS!FD71</f>
        <v>0</v>
      </c>
      <c r="BA88" s="83">
        <f>LOANS!FE71</f>
        <v>0</v>
      </c>
      <c r="BB88" s="83">
        <f>LOANS!FF71</f>
        <v>0</v>
      </c>
      <c r="BC88" s="83">
        <f>LOANS!FG71</f>
        <v>0</v>
      </c>
      <c r="BD88" s="83">
        <f>LOANS!FH71</f>
        <v>0</v>
      </c>
      <c r="BE88" s="83">
        <f>LOANS!FI71</f>
        <v>0</v>
      </c>
      <c r="BF88" s="83">
        <f>LOANS!FJ71</f>
        <v>0</v>
      </c>
      <c r="BG88" s="83">
        <f>LOANS!FK71</f>
        <v>0</v>
      </c>
      <c r="BH88" s="83">
        <f>LOANS!FL71</f>
        <v>0</v>
      </c>
      <c r="BI88" s="83">
        <f>LOANS!FM71</f>
        <v>0</v>
      </c>
      <c r="BJ88" s="83">
        <f>LOANS!FN71</f>
        <v>0</v>
      </c>
      <c r="BK88" s="631">
        <f t="shared" si="2"/>
        <v>264583434.25183842</v>
      </c>
    </row>
    <row r="89" spans="1:63" ht="15.75" x14ac:dyDescent="0.25">
      <c r="A89" s="634" t="s">
        <v>910</v>
      </c>
      <c r="C89" s="83">
        <f>LOANS!DG73</f>
        <v>0</v>
      </c>
      <c r="D89" s="83">
        <f>LOANS!DH73</f>
        <v>0</v>
      </c>
      <c r="E89" s="83">
        <f>LOANS!DI73</f>
        <v>0</v>
      </c>
      <c r="F89" s="83">
        <f>LOANS!DJ73</f>
        <v>0</v>
      </c>
      <c r="G89" s="83">
        <f>LOANS!DK73</f>
        <v>0</v>
      </c>
      <c r="H89" s="83">
        <f>LOANS!DL73</f>
        <v>0</v>
      </c>
      <c r="I89" s="83">
        <f>LOANS!DM73</f>
        <v>0</v>
      </c>
      <c r="J89" s="83">
        <f>LOANS!DN73</f>
        <v>0</v>
      </c>
      <c r="K89" s="83">
        <f>LOANS!DO73</f>
        <v>0</v>
      </c>
      <c r="L89" s="83">
        <f>LOANS!DP73</f>
        <v>0</v>
      </c>
      <c r="M89" s="83">
        <f>LOANS!DQ73</f>
        <v>0</v>
      </c>
      <c r="N89" s="83">
        <f>LOANS!DR73</f>
        <v>0</v>
      </c>
      <c r="O89" s="83">
        <f>LOANS!DS73</f>
        <v>0</v>
      </c>
      <c r="P89" s="83">
        <f>LOANS!DT73</f>
        <v>0</v>
      </c>
      <c r="Q89" s="83">
        <f>LOANS!DU73</f>
        <v>0</v>
      </c>
      <c r="R89" s="83">
        <f>LOANS!DV73</f>
        <v>0</v>
      </c>
      <c r="S89" s="83">
        <f>LOANS!DW73</f>
        <v>0</v>
      </c>
      <c r="T89" s="83">
        <f>LOANS!DX73</f>
        <v>0</v>
      </c>
      <c r="U89" s="83">
        <f>LOANS!DY73</f>
        <v>0</v>
      </c>
      <c r="V89" s="83">
        <f>LOANS!DZ73</f>
        <v>0</v>
      </c>
      <c r="W89" s="83">
        <f>LOANS!EA73</f>
        <v>0</v>
      </c>
      <c r="X89" s="83">
        <f>LOANS!EB73</f>
        <v>0</v>
      </c>
      <c r="Y89" s="83">
        <f>LOANS!EC73</f>
        <v>0</v>
      </c>
      <c r="Z89" s="83">
        <f>LOANS!ED73</f>
        <v>0</v>
      </c>
      <c r="AA89" s="83">
        <f>LOANS!EE73</f>
        <v>0</v>
      </c>
      <c r="AB89" s="83">
        <f>LOANS!EF73</f>
        <v>0</v>
      </c>
      <c r="AC89" s="83">
        <f>LOANS!EG73</f>
        <v>0</v>
      </c>
      <c r="AD89" s="83">
        <f>LOANS!EH73</f>
        <v>0</v>
      </c>
      <c r="AE89" s="83">
        <f>LOANS!EI73</f>
        <v>0</v>
      </c>
      <c r="AF89" s="83">
        <f>LOANS!EJ73</f>
        <v>0</v>
      </c>
      <c r="AG89" s="83">
        <f>LOANS!EK73</f>
        <v>0</v>
      </c>
      <c r="AH89" s="83">
        <f>LOANS!EL73</f>
        <v>0</v>
      </c>
      <c r="AI89" s="83">
        <f>LOANS!EM73</f>
        <v>0</v>
      </c>
      <c r="AJ89" s="83">
        <f>LOANS!EN73</f>
        <v>0</v>
      </c>
      <c r="AK89" s="83">
        <f>LOANS!EO73</f>
        <v>0</v>
      </c>
      <c r="AL89" s="83">
        <f>LOANS!EP73</f>
        <v>0</v>
      </c>
      <c r="AM89" s="83">
        <f>LOANS!EQ73</f>
        <v>0</v>
      </c>
      <c r="AN89" s="83">
        <f>LOANS!ER73</f>
        <v>0</v>
      </c>
      <c r="AO89" s="83">
        <f>LOANS!ES73</f>
        <v>0</v>
      </c>
      <c r="AP89" s="83">
        <f>LOANS!ET73</f>
        <v>0</v>
      </c>
      <c r="AQ89" s="83">
        <f>LOANS!EU73</f>
        <v>0</v>
      </c>
      <c r="AR89" s="83">
        <f>LOANS!EV73</f>
        <v>0</v>
      </c>
      <c r="AS89" s="83">
        <f>LOANS!EW73</f>
        <v>0</v>
      </c>
      <c r="AT89" s="83">
        <f>LOANS!EX73</f>
        <v>0</v>
      </c>
      <c r="AU89" s="83">
        <f>LOANS!EY73</f>
        <v>0</v>
      </c>
      <c r="AV89" s="83">
        <f>LOANS!EZ73</f>
        <v>0</v>
      </c>
      <c r="AW89" s="83">
        <f>LOANS!FA73</f>
        <v>0</v>
      </c>
      <c r="AX89" s="83">
        <f>LOANS!FB73</f>
        <v>0</v>
      </c>
      <c r="AY89" s="83">
        <f>LOANS!FC73</f>
        <v>0</v>
      </c>
      <c r="AZ89" s="83">
        <f>LOANS!FD73</f>
        <v>0</v>
      </c>
      <c r="BA89" s="83">
        <f>LOANS!FE73</f>
        <v>0</v>
      </c>
      <c r="BB89" s="83">
        <f>LOANS!FF73</f>
        <v>0</v>
      </c>
      <c r="BC89" s="83">
        <f>LOANS!FG73</f>
        <v>0</v>
      </c>
      <c r="BD89" s="83">
        <f>LOANS!FH73</f>
        <v>0</v>
      </c>
      <c r="BE89" s="83">
        <f>LOANS!FI73</f>
        <v>0</v>
      </c>
      <c r="BF89" s="83">
        <f>LOANS!FJ73</f>
        <v>0</v>
      </c>
      <c r="BG89" s="83">
        <f>LOANS!FK73</f>
        <v>0</v>
      </c>
      <c r="BH89" s="83">
        <f>LOANS!FL73</f>
        <v>0</v>
      </c>
      <c r="BI89" s="83">
        <f>LOANS!FM73</f>
        <v>0</v>
      </c>
      <c r="BJ89" s="83">
        <f>LOANS!FN73</f>
        <v>0</v>
      </c>
      <c r="BK89" s="631">
        <f t="shared" si="2"/>
        <v>0</v>
      </c>
    </row>
    <row r="90" spans="1:63" ht="15.75" x14ac:dyDescent="0.25">
      <c r="A90" s="634" t="s">
        <v>911</v>
      </c>
      <c r="C90" s="83">
        <f>LOANS!DG72</f>
        <v>0</v>
      </c>
      <c r="D90" s="83">
        <f>LOANS!DH72</f>
        <v>0</v>
      </c>
      <c r="E90" s="83">
        <f>LOANS!DI72</f>
        <v>0</v>
      </c>
      <c r="F90" s="83">
        <f>LOANS!DJ72</f>
        <v>0</v>
      </c>
      <c r="G90" s="83">
        <f>LOANS!DK72</f>
        <v>30540003.38889771</v>
      </c>
      <c r="H90" s="83">
        <f>LOANS!DL72</f>
        <v>0</v>
      </c>
      <c r="I90" s="83">
        <f>LOANS!DM72</f>
        <v>0</v>
      </c>
      <c r="J90" s="83">
        <f>LOANS!DN72</f>
        <v>0</v>
      </c>
      <c r="K90" s="83">
        <f>LOANS!DO72</f>
        <v>0</v>
      </c>
      <c r="L90" s="83">
        <f>LOANS!DP72</f>
        <v>0</v>
      </c>
      <c r="M90" s="83">
        <f>LOANS!DQ72</f>
        <v>27778446.961737156</v>
      </c>
      <c r="N90" s="83">
        <f>LOANS!DR72</f>
        <v>0</v>
      </c>
      <c r="O90" s="83">
        <f>LOANS!DS72</f>
        <v>0</v>
      </c>
      <c r="P90" s="83">
        <f>LOANS!DT72</f>
        <v>0</v>
      </c>
      <c r="Q90" s="83">
        <f>LOANS!DU72</f>
        <v>0</v>
      </c>
      <c r="R90" s="83">
        <f>LOANS!DV72</f>
        <v>0</v>
      </c>
      <c r="S90" s="83">
        <f>LOANS!DW72</f>
        <v>26391258.103825971</v>
      </c>
      <c r="T90" s="83">
        <f>LOANS!DX72</f>
        <v>0</v>
      </c>
      <c r="U90" s="83">
        <f>LOANS!DY72</f>
        <v>0</v>
      </c>
      <c r="V90" s="83">
        <f>LOANS!DZ72</f>
        <v>0</v>
      </c>
      <c r="W90" s="83">
        <f>LOANS!EA72</f>
        <v>0</v>
      </c>
      <c r="X90" s="83">
        <f>LOANS!EB72</f>
        <v>0</v>
      </c>
      <c r="Y90" s="83">
        <f>LOANS!EC72</f>
        <v>21558473.835462458</v>
      </c>
      <c r="Z90" s="83">
        <f>LOANS!ED72</f>
        <v>0</v>
      </c>
      <c r="AA90" s="83">
        <f>LOANS!EE72</f>
        <v>0</v>
      </c>
      <c r="AB90" s="83">
        <f>LOANS!EF72</f>
        <v>0</v>
      </c>
      <c r="AC90" s="83">
        <f>LOANS!EG72</f>
        <v>0</v>
      </c>
      <c r="AD90" s="83">
        <f>LOANS!EH72</f>
        <v>0</v>
      </c>
      <c r="AE90" s="83">
        <f>LOANS!EI72</f>
        <v>18417903.965841722</v>
      </c>
      <c r="AF90" s="83">
        <f>LOANS!EJ72</f>
        <v>0</v>
      </c>
      <c r="AG90" s="83">
        <f>LOANS!EK72</f>
        <v>0</v>
      </c>
      <c r="AH90" s="83">
        <f>LOANS!EL72</f>
        <v>0</v>
      </c>
      <c r="AI90" s="83">
        <f>LOANS!EM72</f>
        <v>0</v>
      </c>
      <c r="AJ90" s="83">
        <f>LOANS!EN72</f>
        <v>0</v>
      </c>
      <c r="AK90" s="83">
        <f>LOANS!EO72</f>
        <v>15732879.258412795</v>
      </c>
      <c r="AL90" s="83">
        <f>LOANS!EP72</f>
        <v>0</v>
      </c>
      <c r="AM90" s="83">
        <f>LOANS!EQ72</f>
        <v>0</v>
      </c>
      <c r="AN90" s="83">
        <f>LOANS!ER72</f>
        <v>0</v>
      </c>
      <c r="AO90" s="83">
        <f>LOANS!ES72</f>
        <v>0</v>
      </c>
      <c r="AP90" s="83">
        <f>LOANS!ET72</f>
        <v>0</v>
      </c>
      <c r="AQ90" s="83">
        <f>LOANS!EU72</f>
        <v>10633997.810931614</v>
      </c>
      <c r="AR90" s="83">
        <f>LOANS!EV72</f>
        <v>0</v>
      </c>
      <c r="AS90" s="83">
        <f>LOANS!EW72</f>
        <v>0</v>
      </c>
      <c r="AT90" s="83">
        <f>LOANS!EX72</f>
        <v>0</v>
      </c>
      <c r="AU90" s="83">
        <f>LOANS!EY72</f>
        <v>0</v>
      </c>
      <c r="AV90" s="83">
        <f>LOANS!EZ72</f>
        <v>0</v>
      </c>
      <c r="AW90" s="83">
        <f>LOANS!FA72</f>
        <v>5811405.6487476509</v>
      </c>
      <c r="AX90" s="83">
        <f>LOANS!FB72</f>
        <v>0</v>
      </c>
      <c r="AY90" s="83">
        <f>LOANS!FC72</f>
        <v>0</v>
      </c>
      <c r="AZ90" s="83">
        <f>LOANS!FD72</f>
        <v>0</v>
      </c>
      <c r="BA90" s="83">
        <f>LOANS!FE72</f>
        <v>0</v>
      </c>
      <c r="BB90" s="83">
        <f>LOANS!FF72</f>
        <v>0</v>
      </c>
      <c r="BC90" s="83">
        <f>LOANS!FG72</f>
        <v>0</v>
      </c>
      <c r="BD90" s="83">
        <f>LOANS!FH72</f>
        <v>0</v>
      </c>
      <c r="BE90" s="83">
        <f>LOANS!FI72</f>
        <v>0</v>
      </c>
      <c r="BF90" s="83">
        <f>LOANS!FJ72</f>
        <v>0</v>
      </c>
      <c r="BG90" s="83">
        <f>LOANS!FK72</f>
        <v>0</v>
      </c>
      <c r="BH90" s="83">
        <f>LOANS!FL72</f>
        <v>0</v>
      </c>
      <c r="BI90" s="83">
        <f>LOANS!FM72</f>
        <v>0</v>
      </c>
      <c r="BJ90" s="83">
        <f>LOANS!FN72</f>
        <v>0</v>
      </c>
      <c r="BK90" s="631">
        <f t="shared" si="2"/>
        <v>156864368.97385707</v>
      </c>
    </row>
    <row r="91" spans="1:63" ht="15.75" x14ac:dyDescent="0.25">
      <c r="A91" s="719" t="s">
        <v>994</v>
      </c>
      <c r="C91" s="83">
        <f>C92-C93-C94-C95</f>
        <v>-43670602.065255173</v>
      </c>
      <c r="D91" s="83">
        <f t="shared" ref="D91:BJ91" si="22">D92-D93-D94-D95</f>
        <v>-43670602.06525518</v>
      </c>
      <c r="E91" s="83">
        <f t="shared" si="22"/>
        <v>-43670602.06525518</v>
      </c>
      <c r="F91" s="83">
        <f t="shared" si="22"/>
        <v>-43670602.06525518</v>
      </c>
      <c r="G91" s="83">
        <f t="shared" si="22"/>
        <v>-43670602.06525518</v>
      </c>
      <c r="H91" s="83">
        <f t="shared" si="22"/>
        <v>-43670602.06525518</v>
      </c>
      <c r="I91" s="83">
        <f t="shared" si="22"/>
        <v>-43670602.065255165</v>
      </c>
      <c r="J91" s="83">
        <f t="shared" si="22"/>
        <v>-43670602.06525518</v>
      </c>
      <c r="K91" s="83">
        <f t="shared" si="22"/>
        <v>-43670602.065255173</v>
      </c>
      <c r="L91" s="83">
        <f t="shared" si="22"/>
        <v>-43670602.06525518</v>
      </c>
      <c r="M91" s="83">
        <f t="shared" si="22"/>
        <v>-43670602.06525518</v>
      </c>
      <c r="N91" s="83">
        <f t="shared" si="22"/>
        <v>-43670602.06525518</v>
      </c>
      <c r="O91" s="83">
        <f t="shared" si="22"/>
        <v>-43670602.065255173</v>
      </c>
      <c r="P91" s="83">
        <f t="shared" si="22"/>
        <v>-43670602.065255173</v>
      </c>
      <c r="Q91" s="83">
        <f t="shared" si="22"/>
        <v>-43670602.065255165</v>
      </c>
      <c r="R91" s="83">
        <f t="shared" si="22"/>
        <v>-43670602.065255165</v>
      </c>
      <c r="S91" s="83">
        <f t="shared" si="22"/>
        <v>-43670602.065255173</v>
      </c>
      <c r="T91" s="83">
        <f t="shared" si="22"/>
        <v>-43670602.065255165</v>
      </c>
      <c r="U91" s="83">
        <f t="shared" si="22"/>
        <v>-43670602.065255173</v>
      </c>
      <c r="V91" s="83">
        <f t="shared" si="22"/>
        <v>-43670602.06525518</v>
      </c>
      <c r="W91" s="83">
        <f t="shared" si="22"/>
        <v>-43670602.065255165</v>
      </c>
      <c r="X91" s="83">
        <f t="shared" si="22"/>
        <v>-43670602.065255173</v>
      </c>
      <c r="Y91" s="83">
        <f t="shared" si="22"/>
        <v>-43670602.065255165</v>
      </c>
      <c r="Z91" s="83">
        <f t="shared" si="22"/>
        <v>-43670602.065255173</v>
      </c>
      <c r="AA91" s="83">
        <f t="shared" si="22"/>
        <v>-43670602.065255173</v>
      </c>
      <c r="AB91" s="83">
        <f t="shared" si="22"/>
        <v>-43670602.065255165</v>
      </c>
      <c r="AC91" s="83">
        <f t="shared" si="22"/>
        <v>-43670602.065255173</v>
      </c>
      <c r="AD91" s="83">
        <f t="shared" si="22"/>
        <v>-43670602.065255173</v>
      </c>
      <c r="AE91" s="83">
        <f t="shared" si="22"/>
        <v>-43670602.065255173</v>
      </c>
      <c r="AF91" s="83">
        <f t="shared" si="22"/>
        <v>-43670602.06525518</v>
      </c>
      <c r="AG91" s="83">
        <f t="shared" si="22"/>
        <v>-43670602.065255173</v>
      </c>
      <c r="AH91" s="83">
        <f t="shared" si="22"/>
        <v>-43670602.065255173</v>
      </c>
      <c r="AI91" s="83">
        <f t="shared" si="22"/>
        <v>-43670602.065255173</v>
      </c>
      <c r="AJ91" s="83">
        <f t="shared" si="22"/>
        <v>-43670602.065255173</v>
      </c>
      <c r="AK91" s="83">
        <f t="shared" si="22"/>
        <v>-43670602.065255173</v>
      </c>
      <c r="AL91" s="83">
        <f t="shared" si="22"/>
        <v>-43670602.065255173</v>
      </c>
      <c r="AM91" s="83">
        <f t="shared" si="22"/>
        <v>-43670602.065255173</v>
      </c>
      <c r="AN91" s="83">
        <f t="shared" si="22"/>
        <v>-43670602.065255173</v>
      </c>
      <c r="AO91" s="83">
        <f t="shared" si="22"/>
        <v>-43670602.065255173</v>
      </c>
      <c r="AP91" s="83">
        <f t="shared" si="22"/>
        <v>-43670602.065255173</v>
      </c>
      <c r="AQ91" s="83">
        <f t="shared" si="22"/>
        <v>-43670602.06525518</v>
      </c>
      <c r="AR91" s="83">
        <f t="shared" si="22"/>
        <v>-43670602.065255173</v>
      </c>
      <c r="AS91" s="83">
        <f t="shared" si="22"/>
        <v>-43670602.065255173</v>
      </c>
      <c r="AT91" s="83">
        <f t="shared" si="22"/>
        <v>-43670602.065255165</v>
      </c>
      <c r="AU91" s="83">
        <f t="shared" si="22"/>
        <v>-43670602.065255173</v>
      </c>
      <c r="AV91" s="83">
        <f t="shared" si="22"/>
        <v>-43670602.065255173</v>
      </c>
      <c r="AW91" s="83">
        <f t="shared" si="22"/>
        <v>-43670602.065255173</v>
      </c>
      <c r="AX91" s="83">
        <f t="shared" si="22"/>
        <v>-293670602.06525517</v>
      </c>
      <c r="AY91" s="83">
        <f t="shared" si="22"/>
        <v>0</v>
      </c>
      <c r="AZ91" s="83">
        <f t="shared" si="22"/>
        <v>0</v>
      </c>
      <c r="BA91" s="83">
        <f t="shared" si="22"/>
        <v>0</v>
      </c>
      <c r="BB91" s="83">
        <f t="shared" si="22"/>
        <v>0</v>
      </c>
      <c r="BC91" s="83">
        <f t="shared" si="22"/>
        <v>0</v>
      </c>
      <c r="BD91" s="83">
        <f t="shared" si="22"/>
        <v>0</v>
      </c>
      <c r="BE91" s="83">
        <f t="shared" si="22"/>
        <v>0</v>
      </c>
      <c r="BF91" s="83">
        <f t="shared" si="22"/>
        <v>0</v>
      </c>
      <c r="BG91" s="83">
        <f t="shared" si="22"/>
        <v>0</v>
      </c>
      <c r="BH91" s="83">
        <f t="shared" si="22"/>
        <v>0</v>
      </c>
      <c r="BI91" s="83">
        <f t="shared" si="22"/>
        <v>0</v>
      </c>
      <c r="BJ91" s="83">
        <f t="shared" si="22"/>
        <v>0</v>
      </c>
      <c r="BK91" s="631">
        <f>SUM(C91:BJ91)</f>
        <v>-2346188899.1322479</v>
      </c>
    </row>
    <row r="92" spans="1:63" ht="15.75" x14ac:dyDescent="0.25">
      <c r="A92" s="634" t="s">
        <v>908</v>
      </c>
      <c r="C92" s="83">
        <f>LOANS!DG122</f>
        <v>0</v>
      </c>
      <c r="D92" s="83">
        <f>LOANS!DH122</f>
        <v>0</v>
      </c>
      <c r="E92" s="83">
        <f>LOANS!DI122</f>
        <v>0</v>
      </c>
      <c r="F92" s="83">
        <f>LOANS!DJ122</f>
        <v>0</v>
      </c>
      <c r="G92" s="83">
        <f>LOANS!DK122</f>
        <v>0</v>
      </c>
      <c r="H92" s="83">
        <f>LOANS!DL122</f>
        <v>0</v>
      </c>
      <c r="I92" s="83">
        <f>LOANS!DM122</f>
        <v>0</v>
      </c>
      <c r="J92" s="83">
        <f>LOANS!DN122</f>
        <v>0</v>
      </c>
      <c r="K92" s="83">
        <f>LOANS!DO122</f>
        <v>0</v>
      </c>
      <c r="L92" s="83">
        <f>LOANS!DP122</f>
        <v>0</v>
      </c>
      <c r="M92" s="83">
        <f>LOANS!DQ122</f>
        <v>0</v>
      </c>
      <c r="N92" s="83">
        <f>LOANS!DR122</f>
        <v>0</v>
      </c>
      <c r="O92" s="83">
        <f>LOANS!DS122</f>
        <v>0</v>
      </c>
      <c r="P92" s="83">
        <f>LOANS!DT122</f>
        <v>0</v>
      </c>
      <c r="Q92" s="83">
        <f>LOANS!DU122</f>
        <v>0</v>
      </c>
      <c r="R92" s="83">
        <f>LOANS!DV122</f>
        <v>0</v>
      </c>
      <c r="S92" s="83">
        <f>LOANS!DW122</f>
        <v>0</v>
      </c>
      <c r="T92" s="83">
        <f>LOANS!DX122</f>
        <v>0</v>
      </c>
      <c r="U92" s="83">
        <f>LOANS!DY122</f>
        <v>0</v>
      </c>
      <c r="V92" s="83">
        <f>LOANS!DZ122</f>
        <v>0</v>
      </c>
      <c r="W92" s="83">
        <f>LOANS!EA122</f>
        <v>0</v>
      </c>
      <c r="X92" s="83">
        <f>LOANS!EB122</f>
        <v>0</v>
      </c>
      <c r="Y92" s="83">
        <f>LOANS!EC122</f>
        <v>0</v>
      </c>
      <c r="Z92" s="83">
        <f>LOANS!ED122</f>
        <v>0</v>
      </c>
      <c r="AA92" s="83">
        <f>LOANS!EE122</f>
        <v>0</v>
      </c>
      <c r="AB92" s="83">
        <f>LOANS!EF122</f>
        <v>0</v>
      </c>
      <c r="AC92" s="83">
        <f>LOANS!EG122</f>
        <v>0</v>
      </c>
      <c r="AD92" s="83">
        <f>LOANS!EH122</f>
        <v>0</v>
      </c>
      <c r="AE92" s="83">
        <f>LOANS!EI122</f>
        <v>0</v>
      </c>
      <c r="AF92" s="83">
        <f>LOANS!EJ122</f>
        <v>0</v>
      </c>
      <c r="AG92" s="83">
        <f>LOANS!EK122</f>
        <v>0</v>
      </c>
      <c r="AH92" s="83">
        <f>LOANS!EL122</f>
        <v>0</v>
      </c>
      <c r="AI92" s="83">
        <f>LOANS!EM122</f>
        <v>0</v>
      </c>
      <c r="AJ92" s="83">
        <f>LOANS!EN122</f>
        <v>0</v>
      </c>
      <c r="AK92" s="83">
        <f>LOANS!EO122</f>
        <v>0</v>
      </c>
      <c r="AL92" s="83">
        <f>LOANS!EP122</f>
        <v>0</v>
      </c>
      <c r="AM92" s="83">
        <f>LOANS!EQ122</f>
        <v>0</v>
      </c>
      <c r="AN92" s="83">
        <f>LOANS!ER122</f>
        <v>0</v>
      </c>
      <c r="AO92" s="83">
        <f>LOANS!ES122</f>
        <v>0</v>
      </c>
      <c r="AP92" s="83">
        <f>LOANS!ET122</f>
        <v>0</v>
      </c>
      <c r="AQ92" s="83">
        <f>LOANS!EU122</f>
        <v>0</v>
      </c>
      <c r="AR92" s="83">
        <f>LOANS!EV122</f>
        <v>0</v>
      </c>
      <c r="AS92" s="83">
        <f>LOANS!EW122</f>
        <v>0</v>
      </c>
      <c r="AT92" s="83">
        <f>LOANS!EX122</f>
        <v>0</v>
      </c>
      <c r="AU92" s="83">
        <f>LOANS!EY122</f>
        <v>0</v>
      </c>
      <c r="AV92" s="83">
        <f>LOANS!EZ122</f>
        <v>0</v>
      </c>
      <c r="AW92" s="83">
        <f>LOANS!FA122</f>
        <v>0</v>
      </c>
      <c r="AX92" s="83">
        <f>LOANS!FB122</f>
        <v>0</v>
      </c>
      <c r="AY92" s="83">
        <f>LOANS!FC122</f>
        <v>0</v>
      </c>
      <c r="AZ92" s="83">
        <f>LOANS!FD122</f>
        <v>0</v>
      </c>
      <c r="BA92" s="83">
        <f>LOANS!FE122</f>
        <v>0</v>
      </c>
      <c r="BB92" s="83">
        <f>LOANS!FF122</f>
        <v>0</v>
      </c>
      <c r="BC92" s="83">
        <f>LOANS!FG122</f>
        <v>0</v>
      </c>
      <c r="BD92" s="83">
        <f>LOANS!FH122</f>
        <v>0</v>
      </c>
      <c r="BE92" s="83">
        <f>LOANS!FI122</f>
        <v>0</v>
      </c>
      <c r="BF92" s="83">
        <f>LOANS!FJ122</f>
        <v>0</v>
      </c>
      <c r="BG92" s="83">
        <f>LOANS!FK122</f>
        <v>0</v>
      </c>
      <c r="BH92" s="83">
        <f>LOANS!FL122</f>
        <v>0</v>
      </c>
      <c r="BI92" s="83">
        <f>LOANS!FM122</f>
        <v>0</v>
      </c>
      <c r="BJ92" s="83">
        <f>LOANS!FN122</f>
        <v>0</v>
      </c>
      <c r="BK92" s="631">
        <f t="shared" ref="BK92:BK102" si="23">SUM(C92:BJ92)</f>
        <v>0</v>
      </c>
    </row>
    <row r="93" spans="1:63" ht="15.75" x14ac:dyDescent="0.25">
      <c r="A93" s="634" t="s">
        <v>909</v>
      </c>
      <c r="C93" s="83">
        <f>LOANS!DG125</f>
        <v>14295602.065255174</v>
      </c>
      <c r="D93" s="83">
        <f>LOANS!DH125</f>
        <v>14593427.108281326</v>
      </c>
      <c r="E93" s="83">
        <f>LOANS!DI125</f>
        <v>14897456.839703854</v>
      </c>
      <c r="F93" s="83">
        <f>LOANS!DJ125</f>
        <v>15207820.523864351</v>
      </c>
      <c r="G93" s="83">
        <f>LOANS!DK125</f>
        <v>15524650.118111525</v>
      </c>
      <c r="H93" s="83">
        <f>LOANS!DL125</f>
        <v>15848080.328905517</v>
      </c>
      <c r="I93" s="83">
        <f>LOANS!DM125</f>
        <v>16178248.669091046</v>
      </c>
      <c r="J93" s="83">
        <f>LOANS!DN125</f>
        <v>16515295.516363777</v>
      </c>
      <c r="K93" s="83">
        <f>LOANS!DO125</f>
        <v>16859364.172954686</v>
      </c>
      <c r="L93" s="83">
        <f>LOANS!DP125</f>
        <v>17210600.926557913</v>
      </c>
      <c r="M93" s="83">
        <f>LOANS!DQ125</f>
        <v>17569155.11252787</v>
      </c>
      <c r="N93" s="83">
        <f>LOANS!DR125</f>
        <v>17935179.177372199</v>
      </c>
      <c r="O93" s="83">
        <f>LOANS!DS125</f>
        <v>18308828.743567452</v>
      </c>
      <c r="P93" s="83">
        <f>LOANS!DT125</f>
        <v>18690262.675725106</v>
      </c>
      <c r="Q93" s="83">
        <f>LOANS!DU125</f>
        <v>19079643.148136046</v>
      </c>
      <c r="R93" s="83">
        <f>LOANS!DV125</f>
        <v>19477135.713722214</v>
      </c>
      <c r="S93" s="83">
        <f>LOANS!DW125</f>
        <v>19882909.374424759</v>
      </c>
      <c r="T93" s="83">
        <f>LOANS!DX125</f>
        <v>20297136.653058607</v>
      </c>
      <c r="U93" s="83">
        <f>LOANS!DY125</f>
        <v>20719993.666663997</v>
      </c>
      <c r="V93" s="83">
        <f>LOANS!DZ125</f>
        <v>21151660.201386165</v>
      </c>
      <c r="W93" s="83">
        <f>LOANS!EA125</f>
        <v>21592319.788915038</v>
      </c>
      <c r="X93" s="83">
        <f>LOANS!EB125</f>
        <v>22042159.784517437</v>
      </c>
      <c r="Y93" s="83">
        <f>LOANS!EC125</f>
        <v>22501371.446694884</v>
      </c>
      <c r="Z93" s="83">
        <f>LOANS!ED125</f>
        <v>22970150.018501028</v>
      </c>
      <c r="AA93" s="83">
        <f>LOANS!EE125</f>
        <v>23448694.810553133</v>
      </c>
      <c r="AB93" s="83">
        <f>LOANS!EF125</f>
        <v>23937209.285772987</v>
      </c>
      <c r="AC93" s="83">
        <f>LOANS!EG125</f>
        <v>24435901.145893261</v>
      </c>
      <c r="AD93" s="83">
        <f>LOANS!EH125</f>
        <v>24944982.419766039</v>
      </c>
      <c r="AE93" s="83">
        <f>LOANS!EI125</f>
        <v>25464669.553511165</v>
      </c>
      <c r="AF93" s="83">
        <f>LOANS!EJ125</f>
        <v>25995183.502542648</v>
      </c>
      <c r="AG93" s="83">
        <f>LOANS!EK125</f>
        <v>26536749.825512283</v>
      </c>
      <c r="AH93" s="83">
        <f>LOANS!EL125</f>
        <v>27089598.780210454</v>
      </c>
      <c r="AI93" s="83">
        <f>LOANS!EM125</f>
        <v>27653965.421464846</v>
      </c>
      <c r="AJ93" s="83">
        <f>LOANS!EN125</f>
        <v>28230089.701078691</v>
      </c>
      <c r="AK93" s="83">
        <f>LOANS!EO125</f>
        <v>28818216.569851164</v>
      </c>
      <c r="AL93" s="83">
        <f>LOANS!EP125</f>
        <v>29418596.081723064</v>
      </c>
      <c r="AM93" s="83">
        <f>LOANS!EQ125</f>
        <v>30031483.500092298</v>
      </c>
      <c r="AN93" s="83">
        <f>LOANS!ER125</f>
        <v>30657139.40634422</v>
      </c>
      <c r="AO93" s="83">
        <f>LOANS!ES125</f>
        <v>31295829.810643055</v>
      </c>
      <c r="AP93" s="83">
        <f>LOANS!ET125</f>
        <v>31947826.265031449</v>
      </c>
      <c r="AQ93" s="83">
        <f>LOANS!EU125</f>
        <v>32613405.978886276</v>
      </c>
      <c r="AR93" s="83">
        <f>LOANS!EV125</f>
        <v>33292851.936779737</v>
      </c>
      <c r="AS93" s="83">
        <f>LOANS!EW125</f>
        <v>33986453.018795982</v>
      </c>
      <c r="AT93" s="83">
        <f>LOANS!EX125</f>
        <v>34694504.123354226</v>
      </c>
      <c r="AU93" s="83">
        <f>LOANS!EY125</f>
        <v>35417306.292590775</v>
      </c>
      <c r="AV93" s="83">
        <f>LOANS!EZ125</f>
        <v>36155166.840353087</v>
      </c>
      <c r="AW93" s="83">
        <f>LOANS!FA125</f>
        <v>36908399.482860439</v>
      </c>
      <c r="AX93" s="83">
        <f>LOANS!FB125</f>
        <v>37677324.472086698</v>
      </c>
      <c r="AY93" s="83">
        <f>LOANS!FC125</f>
        <v>0</v>
      </c>
      <c r="AZ93" s="83">
        <f>LOANS!FD125</f>
        <v>0</v>
      </c>
      <c r="BA93" s="83">
        <f>LOANS!FE125</f>
        <v>0</v>
      </c>
      <c r="BB93" s="83">
        <f>LOANS!FF125</f>
        <v>0</v>
      </c>
      <c r="BC93" s="83">
        <f>LOANS!FG125</f>
        <v>0</v>
      </c>
      <c r="BD93" s="83">
        <f>LOANS!FH125</f>
        <v>0</v>
      </c>
      <c r="BE93" s="83">
        <f>LOANS!FI125</f>
        <v>0</v>
      </c>
      <c r="BF93" s="83">
        <f>LOANS!FJ125</f>
        <v>0</v>
      </c>
      <c r="BG93" s="83">
        <f>LOANS!FK125</f>
        <v>0</v>
      </c>
      <c r="BH93" s="83">
        <f>LOANS!FL125</f>
        <v>0</v>
      </c>
      <c r="BI93" s="83">
        <f>LOANS!FM125</f>
        <v>0</v>
      </c>
      <c r="BJ93" s="83">
        <f>LOANS!FN125</f>
        <v>0</v>
      </c>
      <c r="BK93" s="631">
        <f t="shared" si="23"/>
        <v>1159999999.9999995</v>
      </c>
    </row>
    <row r="94" spans="1:63" ht="15.75" x14ac:dyDescent="0.25">
      <c r="A94" s="634" t="s">
        <v>910</v>
      </c>
      <c r="C94" s="83">
        <f>LOANS!DG127</f>
        <v>0</v>
      </c>
      <c r="D94" s="83">
        <f>LOANS!DH127</f>
        <v>0</v>
      </c>
      <c r="E94" s="83">
        <f>LOANS!DI127</f>
        <v>0</v>
      </c>
      <c r="F94" s="83">
        <f>LOANS!DJ127</f>
        <v>0</v>
      </c>
      <c r="G94" s="83">
        <f>LOANS!DK127</f>
        <v>0</v>
      </c>
      <c r="H94" s="83">
        <f>LOANS!DL127</f>
        <v>0</v>
      </c>
      <c r="I94" s="83">
        <f>LOANS!DM127</f>
        <v>0</v>
      </c>
      <c r="J94" s="83">
        <f>LOANS!DN127</f>
        <v>0</v>
      </c>
      <c r="K94" s="83">
        <f>LOANS!DO127</f>
        <v>0</v>
      </c>
      <c r="L94" s="83">
        <f>LOANS!DP127</f>
        <v>0</v>
      </c>
      <c r="M94" s="83">
        <f>LOANS!DQ127</f>
        <v>0</v>
      </c>
      <c r="N94" s="83">
        <f>LOANS!DR127</f>
        <v>0</v>
      </c>
      <c r="O94" s="83">
        <f>LOANS!DS127</f>
        <v>0</v>
      </c>
      <c r="P94" s="83">
        <f>LOANS!DT127</f>
        <v>0</v>
      </c>
      <c r="Q94" s="83">
        <f>LOANS!DU127</f>
        <v>0</v>
      </c>
      <c r="R94" s="83">
        <f>LOANS!DV127</f>
        <v>0</v>
      </c>
      <c r="S94" s="83">
        <f>LOANS!DW127</f>
        <v>0</v>
      </c>
      <c r="T94" s="83">
        <f>LOANS!DX127</f>
        <v>0</v>
      </c>
      <c r="U94" s="83">
        <f>LOANS!DY127</f>
        <v>0</v>
      </c>
      <c r="V94" s="83">
        <f>LOANS!DZ127</f>
        <v>0</v>
      </c>
      <c r="W94" s="83">
        <f>LOANS!EA127</f>
        <v>0</v>
      </c>
      <c r="X94" s="83">
        <f>LOANS!EB127</f>
        <v>0</v>
      </c>
      <c r="Y94" s="83">
        <f>LOANS!EC127</f>
        <v>0</v>
      </c>
      <c r="Z94" s="83">
        <f>LOANS!ED127</f>
        <v>0</v>
      </c>
      <c r="AA94" s="83">
        <f>LOANS!EE127</f>
        <v>0</v>
      </c>
      <c r="AB94" s="83">
        <f>LOANS!EF127</f>
        <v>0</v>
      </c>
      <c r="AC94" s="83">
        <f>LOANS!EG127</f>
        <v>0</v>
      </c>
      <c r="AD94" s="83">
        <f>LOANS!EH127</f>
        <v>0</v>
      </c>
      <c r="AE94" s="83">
        <f>LOANS!EI127</f>
        <v>0</v>
      </c>
      <c r="AF94" s="83">
        <f>LOANS!EJ127</f>
        <v>0</v>
      </c>
      <c r="AG94" s="83">
        <f>LOANS!EK127</f>
        <v>0</v>
      </c>
      <c r="AH94" s="83">
        <f>LOANS!EL127</f>
        <v>0</v>
      </c>
      <c r="AI94" s="83">
        <f>LOANS!EM127</f>
        <v>0</v>
      </c>
      <c r="AJ94" s="83">
        <f>LOANS!EN127</f>
        <v>0</v>
      </c>
      <c r="AK94" s="83">
        <f>LOANS!EO127</f>
        <v>0</v>
      </c>
      <c r="AL94" s="83">
        <f>LOANS!EP127</f>
        <v>0</v>
      </c>
      <c r="AM94" s="83">
        <f>LOANS!EQ127</f>
        <v>0</v>
      </c>
      <c r="AN94" s="83">
        <f>LOANS!ER127</f>
        <v>0</v>
      </c>
      <c r="AO94" s="83">
        <f>LOANS!ES127</f>
        <v>0</v>
      </c>
      <c r="AP94" s="83">
        <f>LOANS!ET127</f>
        <v>0</v>
      </c>
      <c r="AQ94" s="83">
        <f>LOANS!EU127</f>
        <v>0</v>
      </c>
      <c r="AR94" s="83">
        <f>LOANS!EV127</f>
        <v>0</v>
      </c>
      <c r="AS94" s="83">
        <f>LOANS!EW127</f>
        <v>0</v>
      </c>
      <c r="AT94" s="83">
        <f>LOANS!EX127</f>
        <v>0</v>
      </c>
      <c r="AU94" s="83">
        <f>LOANS!EY127</f>
        <v>0</v>
      </c>
      <c r="AV94" s="83">
        <f>LOANS!EZ127</f>
        <v>0</v>
      </c>
      <c r="AW94" s="83">
        <f>LOANS!FA127</f>
        <v>0</v>
      </c>
      <c r="AX94" s="83">
        <f>LOANS!FB127</f>
        <v>250000000</v>
      </c>
      <c r="AY94" s="83">
        <f>LOANS!FC127</f>
        <v>0</v>
      </c>
      <c r="AZ94" s="83">
        <f>LOANS!FD127</f>
        <v>0</v>
      </c>
      <c r="BA94" s="83">
        <f>LOANS!FE127</f>
        <v>0</v>
      </c>
      <c r="BB94" s="83">
        <f>LOANS!FF127</f>
        <v>0</v>
      </c>
      <c r="BC94" s="83">
        <f>LOANS!FG127</f>
        <v>0</v>
      </c>
      <c r="BD94" s="83">
        <f>LOANS!FH127</f>
        <v>0</v>
      </c>
      <c r="BE94" s="83">
        <f>LOANS!FI127</f>
        <v>0</v>
      </c>
      <c r="BF94" s="83">
        <f>LOANS!FJ127</f>
        <v>0</v>
      </c>
      <c r="BG94" s="83">
        <f>LOANS!FK127</f>
        <v>0</v>
      </c>
      <c r="BH94" s="83">
        <f>LOANS!FL127</f>
        <v>0</v>
      </c>
      <c r="BI94" s="83">
        <f>LOANS!FM127</f>
        <v>0</v>
      </c>
      <c r="BJ94" s="83">
        <f>LOANS!FN127</f>
        <v>0</v>
      </c>
      <c r="BK94" s="631">
        <f t="shared" si="23"/>
        <v>250000000</v>
      </c>
    </row>
    <row r="95" spans="1:63" ht="15.75" x14ac:dyDescent="0.25">
      <c r="A95" s="634" t="s">
        <v>911</v>
      </c>
      <c r="C95" s="83">
        <f>LOANS!DG126</f>
        <v>29375000</v>
      </c>
      <c r="D95" s="83">
        <f>LOANS!DH126</f>
        <v>29077174.956973851</v>
      </c>
      <c r="E95" s="83">
        <f>LOANS!DI126</f>
        <v>28773145.225551322</v>
      </c>
      <c r="F95" s="83">
        <f>LOANS!DJ126</f>
        <v>28462781.541390825</v>
      </c>
      <c r="G95" s="83">
        <f>LOANS!DK126</f>
        <v>28145951.947143652</v>
      </c>
      <c r="H95" s="83">
        <f>LOANS!DL126</f>
        <v>27822521.736349661</v>
      </c>
      <c r="I95" s="83">
        <f>LOANS!DM126</f>
        <v>27492353.396164123</v>
      </c>
      <c r="J95" s="83">
        <f>LOANS!DN126</f>
        <v>27155306.548891403</v>
      </c>
      <c r="K95" s="83">
        <f>LOANS!DO126</f>
        <v>26811237.892300487</v>
      </c>
      <c r="L95" s="83">
        <f>LOANS!DP126</f>
        <v>26460001.138697267</v>
      </c>
      <c r="M95" s="83">
        <f>LOANS!DQ126</f>
        <v>26101446.952727307</v>
      </c>
      <c r="N95" s="83">
        <f>LOANS!DR126</f>
        <v>25735422.887882978</v>
      </c>
      <c r="O95" s="83">
        <f>LOANS!DS126</f>
        <v>25361773.321687721</v>
      </c>
      <c r="P95" s="83">
        <f>LOANS!DT126</f>
        <v>24980339.389530066</v>
      </c>
      <c r="Q95" s="83">
        <f>LOANS!DU126</f>
        <v>24590958.917119123</v>
      </c>
      <c r="R95" s="83">
        <f>LOANS!DV126</f>
        <v>24193466.351532955</v>
      </c>
      <c r="S95" s="83">
        <f>LOANS!DW126</f>
        <v>23787692.690830413</v>
      </c>
      <c r="T95" s="83">
        <f>LOANS!DX126</f>
        <v>23373465.412196562</v>
      </c>
      <c r="U95" s="83">
        <f>LOANS!DY126</f>
        <v>22950608.398591176</v>
      </c>
      <c r="V95" s="83">
        <f>LOANS!DZ126</f>
        <v>22518941.863869011</v>
      </c>
      <c r="W95" s="83">
        <f>LOANS!EA126</f>
        <v>22078282.276340127</v>
      </c>
      <c r="X95" s="83">
        <f>LOANS!EB126</f>
        <v>21628442.280737735</v>
      </c>
      <c r="Y95" s="83">
        <f>LOANS!EC126</f>
        <v>21169230.618560284</v>
      </c>
      <c r="Z95" s="83">
        <f>LOANS!ED126</f>
        <v>20700452.046754144</v>
      </c>
      <c r="AA95" s="83">
        <f>LOANS!EE126</f>
        <v>20221907.254702039</v>
      </c>
      <c r="AB95" s="83">
        <f>LOANS!EF126</f>
        <v>19733392.779482178</v>
      </c>
      <c r="AC95" s="83">
        <f>LOANS!EG126</f>
        <v>19234700.919361912</v>
      </c>
      <c r="AD95" s="83">
        <f>LOANS!EH126</f>
        <v>18725619.645489134</v>
      </c>
      <c r="AE95" s="83">
        <f>LOANS!EI126</f>
        <v>18205932.511744007</v>
      </c>
      <c r="AF95" s="83">
        <f>LOANS!EJ126</f>
        <v>17675418.562712528</v>
      </c>
      <c r="AG95" s="83">
        <f>LOANS!EK126</f>
        <v>17133852.23974289</v>
      </c>
      <c r="AH95" s="83">
        <f>LOANS!EL126</f>
        <v>16581003.285044717</v>
      </c>
      <c r="AI95" s="83">
        <f>LOANS!EM126</f>
        <v>16016636.643790329</v>
      </c>
      <c r="AJ95" s="83">
        <f>LOANS!EN126</f>
        <v>15440512.364176482</v>
      </c>
      <c r="AK95" s="83">
        <f>LOANS!EO126</f>
        <v>14852385.495404009</v>
      </c>
      <c r="AL95" s="83">
        <f>LOANS!EP126</f>
        <v>14252005.98353211</v>
      </c>
      <c r="AM95" s="83">
        <f>LOANS!EQ126</f>
        <v>13639118.565162877</v>
      </c>
      <c r="AN95" s="83">
        <f>LOANS!ER126</f>
        <v>13013462.658910954</v>
      </c>
      <c r="AO95" s="83">
        <f>LOANS!ES126</f>
        <v>12374772.25461212</v>
      </c>
      <c r="AP95" s="83">
        <f>LOANS!ET126</f>
        <v>11722775.800223723</v>
      </c>
      <c r="AQ95" s="83">
        <f>LOANS!EU126</f>
        <v>11057196.0863689</v>
      </c>
      <c r="AR95" s="83">
        <f>LOANS!EV126</f>
        <v>10377750.128475435</v>
      </c>
      <c r="AS95" s="83">
        <f>LOANS!EW126</f>
        <v>9684149.0464591905</v>
      </c>
      <c r="AT95" s="83">
        <f>LOANS!EX126</f>
        <v>8976097.9419009406</v>
      </c>
      <c r="AU95" s="83">
        <f>LOANS!EY126</f>
        <v>8253295.7726643952</v>
      </c>
      <c r="AV95" s="83">
        <f>LOANS!EZ126</f>
        <v>7515435.2249020878</v>
      </c>
      <c r="AW95" s="83">
        <f>LOANS!FA126</f>
        <v>6762202.5823947312</v>
      </c>
      <c r="AX95" s="83">
        <f>LOANS!FB126</f>
        <v>5993277.5931684719</v>
      </c>
      <c r="AY95" s="83">
        <f>LOANS!FC126</f>
        <v>0</v>
      </c>
      <c r="AZ95" s="83">
        <f>LOANS!FD126</f>
        <v>0</v>
      </c>
      <c r="BA95" s="83">
        <f>LOANS!FE126</f>
        <v>0</v>
      </c>
      <c r="BB95" s="83">
        <f>LOANS!FF126</f>
        <v>0</v>
      </c>
      <c r="BC95" s="83">
        <f>LOANS!FG126</f>
        <v>0</v>
      </c>
      <c r="BD95" s="83">
        <f>LOANS!FH126</f>
        <v>0</v>
      </c>
      <c r="BE95" s="83">
        <f>LOANS!FI126</f>
        <v>0</v>
      </c>
      <c r="BF95" s="83">
        <f>LOANS!FJ126</f>
        <v>0</v>
      </c>
      <c r="BG95" s="83">
        <f>LOANS!FK126</f>
        <v>0</v>
      </c>
      <c r="BH95" s="83">
        <f>LOANS!FL126</f>
        <v>0</v>
      </c>
      <c r="BI95" s="83">
        <f>LOANS!FM126</f>
        <v>0</v>
      </c>
      <c r="BJ95" s="83">
        <f>LOANS!FN126</f>
        <v>0</v>
      </c>
      <c r="BK95" s="631">
        <f t="shared" si="23"/>
        <v>936188899.13224828</v>
      </c>
    </row>
    <row r="96" spans="1:63" ht="15.75" x14ac:dyDescent="0.25">
      <c r="A96" s="714" t="s">
        <v>995</v>
      </c>
      <c r="C96" s="83">
        <f>C97-C98-C99-C100</f>
        <v>0</v>
      </c>
      <c r="D96" s="83">
        <f t="shared" ref="D96:BJ96" si="24">D97-D98-D99-D100</f>
        <v>1300000000</v>
      </c>
      <c r="E96" s="83">
        <f t="shared" si="24"/>
        <v>-17138333.333333332</v>
      </c>
      <c r="F96" s="83">
        <f t="shared" si="24"/>
        <v>-17138333.333333332</v>
      </c>
      <c r="G96" s="83">
        <f t="shared" si="24"/>
        <v>-70471666.666666672</v>
      </c>
      <c r="H96" s="83">
        <f t="shared" si="24"/>
        <v>-16435222.222222224</v>
      </c>
      <c r="I96" s="83">
        <f t="shared" si="24"/>
        <v>-16435222.222222224</v>
      </c>
      <c r="J96" s="83">
        <f t="shared" si="24"/>
        <v>-69768555.555555552</v>
      </c>
      <c r="K96" s="83">
        <f t="shared" si="24"/>
        <v>-15732111.111111114</v>
      </c>
      <c r="L96" s="83">
        <f t="shared" si="24"/>
        <v>-15732111.111111114</v>
      </c>
      <c r="M96" s="83">
        <f t="shared" si="24"/>
        <v>-69065444.444444448</v>
      </c>
      <c r="N96" s="83">
        <f t="shared" si="24"/>
        <v>-15029000.000000004</v>
      </c>
      <c r="O96" s="83">
        <f t="shared" si="24"/>
        <v>-15029000.000000004</v>
      </c>
      <c r="P96" s="83">
        <f t="shared" si="24"/>
        <v>-68362333.333333343</v>
      </c>
      <c r="Q96" s="83">
        <f t="shared" si="24"/>
        <v>-14325888.888888894</v>
      </c>
      <c r="R96" s="83">
        <f t="shared" si="24"/>
        <v>-14325888.888888894</v>
      </c>
      <c r="S96" s="83">
        <f t="shared" si="24"/>
        <v>-67659222.222222224</v>
      </c>
      <c r="T96" s="83">
        <f t="shared" si="24"/>
        <v>-13622777.777777782</v>
      </c>
      <c r="U96" s="83">
        <f t="shared" si="24"/>
        <v>-13622777.777777782</v>
      </c>
      <c r="V96" s="83">
        <f t="shared" si="24"/>
        <v>-66956111.111111119</v>
      </c>
      <c r="W96" s="83">
        <f t="shared" si="24"/>
        <v>-12919666.66666667</v>
      </c>
      <c r="X96" s="83">
        <f t="shared" si="24"/>
        <v>-12919666.66666667</v>
      </c>
      <c r="Y96" s="83">
        <f t="shared" si="24"/>
        <v>-66253000.000000007</v>
      </c>
      <c r="Z96" s="83">
        <f t="shared" si="24"/>
        <v>-12216555.555555558</v>
      </c>
      <c r="AA96" s="83">
        <f t="shared" si="24"/>
        <v>-12216555.555555558</v>
      </c>
      <c r="AB96" s="83">
        <f t="shared" si="24"/>
        <v>-65549888.888888896</v>
      </c>
      <c r="AC96" s="83">
        <f t="shared" si="24"/>
        <v>-11513444.444444446</v>
      </c>
      <c r="AD96" s="83">
        <f t="shared" si="24"/>
        <v>-11513444.444444446</v>
      </c>
      <c r="AE96" s="83">
        <f t="shared" si="24"/>
        <v>-64846777.777777784</v>
      </c>
      <c r="AF96" s="83">
        <f t="shared" si="24"/>
        <v>-10810333.333333336</v>
      </c>
      <c r="AG96" s="83">
        <f t="shared" si="24"/>
        <v>-10810333.333333336</v>
      </c>
      <c r="AH96" s="83">
        <f t="shared" si="24"/>
        <v>-64143666.666666672</v>
      </c>
      <c r="AI96" s="83">
        <f t="shared" si="24"/>
        <v>-10107222.222222224</v>
      </c>
      <c r="AJ96" s="83">
        <f t="shared" si="24"/>
        <v>-10107222.222222224</v>
      </c>
      <c r="AK96" s="83">
        <f t="shared" si="24"/>
        <v>-63440555.55555556</v>
      </c>
      <c r="AL96" s="83">
        <f t="shared" si="24"/>
        <v>-9404111.1111111119</v>
      </c>
      <c r="AM96" s="83">
        <f t="shared" si="24"/>
        <v>-9404111.1111111119</v>
      </c>
      <c r="AN96" s="83">
        <f t="shared" si="24"/>
        <v>-62737444.444444448</v>
      </c>
      <c r="AO96" s="83">
        <f t="shared" si="24"/>
        <v>-8701000</v>
      </c>
      <c r="AP96" s="83">
        <f t="shared" si="24"/>
        <v>-8701000</v>
      </c>
      <c r="AQ96" s="83">
        <f t="shared" si="24"/>
        <v>-62034333.333333336</v>
      </c>
      <c r="AR96" s="83">
        <f t="shared" si="24"/>
        <v>-7997888.8888888881</v>
      </c>
      <c r="AS96" s="83">
        <f t="shared" si="24"/>
        <v>-7997888.8888888881</v>
      </c>
      <c r="AT96" s="83">
        <f t="shared" si="24"/>
        <v>-61331222.222222224</v>
      </c>
      <c r="AU96" s="83">
        <f t="shared" si="24"/>
        <v>-7294777.7777777771</v>
      </c>
      <c r="AV96" s="83">
        <f t="shared" si="24"/>
        <v>-7294777.7777777771</v>
      </c>
      <c r="AW96" s="83">
        <f t="shared" si="24"/>
        <v>-60628111.111111112</v>
      </c>
      <c r="AX96" s="83">
        <f t="shared" si="24"/>
        <v>-6591666.666666666</v>
      </c>
      <c r="AY96" s="83">
        <f t="shared" si="24"/>
        <v>-6591666.666666666</v>
      </c>
      <c r="AZ96" s="83">
        <f t="shared" si="24"/>
        <v>-59925000</v>
      </c>
      <c r="BA96" s="83">
        <f t="shared" si="24"/>
        <v>-5888555.555555555</v>
      </c>
      <c r="BB96" s="83">
        <f t="shared" si="24"/>
        <v>-5888555.555555555</v>
      </c>
      <c r="BC96" s="83">
        <f t="shared" si="24"/>
        <v>-59221888.888888888</v>
      </c>
      <c r="BD96" s="83">
        <f t="shared" si="24"/>
        <v>-5185444.444444444</v>
      </c>
      <c r="BE96" s="83">
        <f t="shared" si="24"/>
        <v>-5185444.444444444</v>
      </c>
      <c r="BF96" s="83">
        <f t="shared" si="24"/>
        <v>-58518777.777777776</v>
      </c>
      <c r="BG96" s="83">
        <f t="shared" si="24"/>
        <v>-4482333.333333333</v>
      </c>
      <c r="BH96" s="83">
        <f t="shared" si="24"/>
        <v>-4482333.333333333</v>
      </c>
      <c r="BI96" s="83">
        <f t="shared" si="24"/>
        <v>-57815666.666666672</v>
      </c>
      <c r="BJ96" s="83">
        <f t="shared" si="24"/>
        <v>-3779222.2222222225</v>
      </c>
      <c r="BK96" s="631">
        <f t="shared" si="23"/>
        <v>-333301555.5555557</v>
      </c>
    </row>
    <row r="97" spans="1:63" ht="15.75" x14ac:dyDescent="0.25">
      <c r="A97" s="634" t="s">
        <v>908</v>
      </c>
      <c r="C97" s="83">
        <f>LOANS!DG95</f>
        <v>0</v>
      </c>
      <c r="D97" s="83">
        <f>LOANS!DH95</f>
        <v>1300000000</v>
      </c>
      <c r="E97" s="83">
        <f>LOANS!DI95</f>
        <v>0</v>
      </c>
      <c r="F97" s="83">
        <f>LOANS!DJ95</f>
        <v>0</v>
      </c>
      <c r="G97" s="83">
        <f>LOANS!DK95</f>
        <v>0</v>
      </c>
      <c r="H97" s="83">
        <f>LOANS!DL95</f>
        <v>0</v>
      </c>
      <c r="I97" s="83">
        <f>LOANS!DM95</f>
        <v>0</v>
      </c>
      <c r="J97" s="83">
        <f>LOANS!DN95</f>
        <v>0</v>
      </c>
      <c r="K97" s="83">
        <f>LOANS!DO95</f>
        <v>0</v>
      </c>
      <c r="L97" s="83">
        <f>LOANS!DP95</f>
        <v>0</v>
      </c>
      <c r="M97" s="83">
        <f>LOANS!DQ95</f>
        <v>0</v>
      </c>
      <c r="N97" s="83">
        <f>LOANS!DR95</f>
        <v>0</v>
      </c>
      <c r="O97" s="83">
        <f>LOANS!DS95</f>
        <v>0</v>
      </c>
      <c r="P97" s="83">
        <f>LOANS!DT95</f>
        <v>0</v>
      </c>
      <c r="Q97" s="83">
        <f>LOANS!DU95</f>
        <v>0</v>
      </c>
      <c r="R97" s="83">
        <f>LOANS!DV95</f>
        <v>0</v>
      </c>
      <c r="S97" s="83">
        <f>LOANS!DW95</f>
        <v>0</v>
      </c>
      <c r="T97" s="83">
        <f>LOANS!DX95</f>
        <v>0</v>
      </c>
      <c r="U97" s="83">
        <f>LOANS!DY95</f>
        <v>0</v>
      </c>
      <c r="V97" s="83">
        <f>LOANS!DZ95</f>
        <v>0</v>
      </c>
      <c r="W97" s="83">
        <f>LOANS!EA95</f>
        <v>0</v>
      </c>
      <c r="X97" s="83">
        <f>LOANS!EB95</f>
        <v>0</v>
      </c>
      <c r="Y97" s="83">
        <f>LOANS!EC95</f>
        <v>0</v>
      </c>
      <c r="Z97" s="83">
        <f>LOANS!ED95</f>
        <v>0</v>
      </c>
      <c r="AA97" s="83">
        <f>LOANS!EE95</f>
        <v>0</v>
      </c>
      <c r="AB97" s="83">
        <f>LOANS!EF95</f>
        <v>0</v>
      </c>
      <c r="AC97" s="83">
        <f>LOANS!EG95</f>
        <v>0</v>
      </c>
      <c r="AD97" s="83">
        <f>LOANS!EH95</f>
        <v>0</v>
      </c>
      <c r="AE97" s="83">
        <f>LOANS!EI95</f>
        <v>0</v>
      </c>
      <c r="AF97" s="83">
        <f>LOANS!EJ95</f>
        <v>0</v>
      </c>
      <c r="AG97" s="83">
        <f>LOANS!EK95</f>
        <v>0</v>
      </c>
      <c r="AH97" s="83">
        <f>LOANS!EL95</f>
        <v>0</v>
      </c>
      <c r="AI97" s="83">
        <f>LOANS!EM95</f>
        <v>0</v>
      </c>
      <c r="AJ97" s="83">
        <f>LOANS!EN95</f>
        <v>0</v>
      </c>
      <c r="AK97" s="83">
        <f>LOANS!EO95</f>
        <v>0</v>
      </c>
      <c r="AL97" s="83">
        <f>LOANS!EP95</f>
        <v>0</v>
      </c>
      <c r="AM97" s="83">
        <f>LOANS!EQ95</f>
        <v>0</v>
      </c>
      <c r="AN97" s="83">
        <f>LOANS!ER95</f>
        <v>0</v>
      </c>
      <c r="AO97" s="83">
        <f>LOANS!ES95</f>
        <v>0</v>
      </c>
      <c r="AP97" s="83">
        <f>LOANS!ET95</f>
        <v>0</v>
      </c>
      <c r="AQ97" s="83">
        <f>LOANS!EU95</f>
        <v>0</v>
      </c>
      <c r="AR97" s="83">
        <f>LOANS!EV95</f>
        <v>0</v>
      </c>
      <c r="AS97" s="83">
        <f>LOANS!EW95</f>
        <v>0</v>
      </c>
      <c r="AT97" s="83">
        <f>LOANS!EX95</f>
        <v>0</v>
      </c>
      <c r="AU97" s="83">
        <f>LOANS!EY95</f>
        <v>0</v>
      </c>
      <c r="AV97" s="83">
        <f>LOANS!EZ95</f>
        <v>0</v>
      </c>
      <c r="AW97" s="83">
        <f>LOANS!FA95</f>
        <v>0</v>
      </c>
      <c r="AX97" s="83">
        <f>LOANS!FB95</f>
        <v>0</v>
      </c>
      <c r="AY97" s="83">
        <f>LOANS!FC95</f>
        <v>0</v>
      </c>
      <c r="AZ97" s="83">
        <f>LOANS!FD95</f>
        <v>0</v>
      </c>
      <c r="BA97" s="83">
        <f>LOANS!FE95</f>
        <v>0</v>
      </c>
      <c r="BB97" s="83">
        <f>LOANS!FF95</f>
        <v>0</v>
      </c>
      <c r="BC97" s="83">
        <f>LOANS!FG95</f>
        <v>0</v>
      </c>
      <c r="BD97" s="83">
        <f>LOANS!FH95</f>
        <v>0</v>
      </c>
      <c r="BE97" s="83">
        <f>LOANS!FI95</f>
        <v>0</v>
      </c>
      <c r="BF97" s="83">
        <f>LOANS!FJ95</f>
        <v>0</v>
      </c>
      <c r="BG97" s="83">
        <f>LOANS!FK95</f>
        <v>0</v>
      </c>
      <c r="BH97" s="83">
        <f>LOANS!FL95</f>
        <v>0</v>
      </c>
      <c r="BI97" s="83">
        <f>LOANS!FM95</f>
        <v>0</v>
      </c>
      <c r="BJ97" s="83">
        <f>LOANS!FN95</f>
        <v>0</v>
      </c>
      <c r="BK97" s="631">
        <f t="shared" si="23"/>
        <v>1300000000</v>
      </c>
    </row>
    <row r="98" spans="1:63" ht="15.75" x14ac:dyDescent="0.25">
      <c r="A98" s="634" t="s">
        <v>909</v>
      </c>
      <c r="C98" s="83">
        <f>LOANS!DG98</f>
        <v>0</v>
      </c>
      <c r="D98" s="83">
        <f>LOANS!DH98</f>
        <v>0</v>
      </c>
      <c r="E98" s="83">
        <f>LOANS!DI98</f>
        <v>0</v>
      </c>
      <c r="F98" s="83">
        <f>LOANS!DJ98</f>
        <v>0</v>
      </c>
      <c r="G98" s="83">
        <f>LOANS!DK98</f>
        <v>53333333.333333336</v>
      </c>
      <c r="H98" s="83">
        <f>LOANS!DL98</f>
        <v>0</v>
      </c>
      <c r="I98" s="83">
        <f>LOANS!DM98</f>
        <v>0</v>
      </c>
      <c r="J98" s="83">
        <f>LOANS!DN98</f>
        <v>53333333.333333336</v>
      </c>
      <c r="K98" s="83">
        <f>LOANS!DO98</f>
        <v>0</v>
      </c>
      <c r="L98" s="83">
        <f>LOANS!DP98</f>
        <v>0</v>
      </c>
      <c r="M98" s="83">
        <f>LOANS!DQ98</f>
        <v>53333333.333333336</v>
      </c>
      <c r="N98" s="83">
        <f>LOANS!DR98</f>
        <v>0</v>
      </c>
      <c r="O98" s="83">
        <f>LOANS!DS98</f>
        <v>0</v>
      </c>
      <c r="P98" s="83">
        <f>LOANS!DT98</f>
        <v>53333333.333333336</v>
      </c>
      <c r="Q98" s="83">
        <f>LOANS!DU98</f>
        <v>0</v>
      </c>
      <c r="R98" s="83">
        <f>LOANS!DV98</f>
        <v>0</v>
      </c>
      <c r="S98" s="83">
        <f>LOANS!DW98</f>
        <v>53333333.333333336</v>
      </c>
      <c r="T98" s="83">
        <f>LOANS!DX98</f>
        <v>0</v>
      </c>
      <c r="U98" s="83">
        <f>LOANS!DY98</f>
        <v>0</v>
      </c>
      <c r="V98" s="83">
        <f>LOANS!DZ98</f>
        <v>53333333.333333336</v>
      </c>
      <c r="W98" s="83">
        <f>LOANS!EA98</f>
        <v>0</v>
      </c>
      <c r="X98" s="83">
        <f>LOANS!EB98</f>
        <v>0</v>
      </c>
      <c r="Y98" s="83">
        <f>LOANS!EC98</f>
        <v>53333333.333333336</v>
      </c>
      <c r="Z98" s="83">
        <f>LOANS!ED98</f>
        <v>0</v>
      </c>
      <c r="AA98" s="83">
        <f>LOANS!EE98</f>
        <v>0</v>
      </c>
      <c r="AB98" s="83">
        <f>LOANS!EF98</f>
        <v>53333333.333333336</v>
      </c>
      <c r="AC98" s="83">
        <f>LOANS!EG98</f>
        <v>0</v>
      </c>
      <c r="AD98" s="83">
        <f>LOANS!EH98</f>
        <v>0</v>
      </c>
      <c r="AE98" s="83">
        <f>LOANS!EI98</f>
        <v>53333333.333333336</v>
      </c>
      <c r="AF98" s="83">
        <f>LOANS!EJ98</f>
        <v>0</v>
      </c>
      <c r="AG98" s="83">
        <f>LOANS!EK98</f>
        <v>0</v>
      </c>
      <c r="AH98" s="83">
        <f>LOANS!EL98</f>
        <v>53333333.333333336</v>
      </c>
      <c r="AI98" s="83">
        <f>LOANS!EM98</f>
        <v>0</v>
      </c>
      <c r="AJ98" s="83">
        <f>LOANS!EN98</f>
        <v>0</v>
      </c>
      <c r="AK98" s="83">
        <f>LOANS!EO98</f>
        <v>53333333.333333336</v>
      </c>
      <c r="AL98" s="83">
        <f>LOANS!EP98</f>
        <v>0</v>
      </c>
      <c r="AM98" s="83">
        <f>LOANS!EQ98</f>
        <v>0</v>
      </c>
      <c r="AN98" s="83">
        <f>LOANS!ER98</f>
        <v>53333333.333333336</v>
      </c>
      <c r="AO98" s="83">
        <f>LOANS!ES98</f>
        <v>0</v>
      </c>
      <c r="AP98" s="83">
        <f>LOANS!ET98</f>
        <v>0</v>
      </c>
      <c r="AQ98" s="83">
        <f>LOANS!EU98</f>
        <v>53333333.333333336</v>
      </c>
      <c r="AR98" s="83">
        <f>LOANS!EV98</f>
        <v>0</v>
      </c>
      <c r="AS98" s="83">
        <f>LOANS!EW98</f>
        <v>0</v>
      </c>
      <c r="AT98" s="83">
        <f>LOANS!EX98</f>
        <v>53333333.333333336</v>
      </c>
      <c r="AU98" s="83">
        <f>LOANS!EY98</f>
        <v>0</v>
      </c>
      <c r="AV98" s="83">
        <f>LOANS!EZ98</f>
        <v>0</v>
      </c>
      <c r="AW98" s="83">
        <f>LOANS!FA98</f>
        <v>53333333.333333336</v>
      </c>
      <c r="AX98" s="83">
        <f>LOANS!FB98</f>
        <v>0</v>
      </c>
      <c r="AY98" s="83">
        <f>LOANS!FC98</f>
        <v>0</v>
      </c>
      <c r="AZ98" s="83">
        <f>LOANS!FD98</f>
        <v>53333333.333333336</v>
      </c>
      <c r="BA98" s="83">
        <f>LOANS!FE98</f>
        <v>0</v>
      </c>
      <c r="BB98" s="83">
        <f>LOANS!FF98</f>
        <v>0</v>
      </c>
      <c r="BC98" s="83">
        <f>LOANS!FG98</f>
        <v>53333333.333333336</v>
      </c>
      <c r="BD98" s="83">
        <f>LOANS!FH98</f>
        <v>0</v>
      </c>
      <c r="BE98" s="83">
        <f>LOANS!FI98</f>
        <v>0</v>
      </c>
      <c r="BF98" s="83">
        <f>LOANS!FJ98</f>
        <v>53333333.333333336</v>
      </c>
      <c r="BG98" s="83">
        <f>LOANS!FK98</f>
        <v>0</v>
      </c>
      <c r="BH98" s="83">
        <f>LOANS!FL98</f>
        <v>0</v>
      </c>
      <c r="BI98" s="83">
        <f>LOANS!FM98</f>
        <v>53333333.333333336</v>
      </c>
      <c r="BJ98" s="83">
        <f>LOANS!FN98</f>
        <v>0</v>
      </c>
      <c r="BK98" s="631">
        <f t="shared" si="23"/>
        <v>1013333333.3333336</v>
      </c>
    </row>
    <row r="99" spans="1:63" ht="15.75" x14ac:dyDescent="0.25">
      <c r="A99" s="634" t="s">
        <v>910</v>
      </c>
      <c r="C99" s="83">
        <f>LOANS!DG100</f>
        <v>0</v>
      </c>
      <c r="D99" s="83">
        <f>LOANS!DH100</f>
        <v>0</v>
      </c>
      <c r="E99" s="83">
        <f>LOANS!DI100</f>
        <v>0</v>
      </c>
      <c r="F99" s="83">
        <f>LOANS!DJ100</f>
        <v>0</v>
      </c>
      <c r="G99" s="83">
        <f>LOANS!DK100</f>
        <v>0</v>
      </c>
      <c r="H99" s="83">
        <f>LOANS!DL100</f>
        <v>0</v>
      </c>
      <c r="I99" s="83">
        <f>LOANS!DM100</f>
        <v>0</v>
      </c>
      <c r="J99" s="83">
        <f>LOANS!DN100</f>
        <v>0</v>
      </c>
      <c r="K99" s="83">
        <f>LOANS!DO100</f>
        <v>0</v>
      </c>
      <c r="L99" s="83">
        <f>LOANS!DP100</f>
        <v>0</v>
      </c>
      <c r="M99" s="83">
        <f>LOANS!DQ100</f>
        <v>0</v>
      </c>
      <c r="N99" s="83">
        <f>LOANS!DR100</f>
        <v>0</v>
      </c>
      <c r="O99" s="83">
        <f>LOANS!DS100</f>
        <v>0</v>
      </c>
      <c r="P99" s="83">
        <f>LOANS!DT100</f>
        <v>0</v>
      </c>
      <c r="Q99" s="83">
        <f>LOANS!DU100</f>
        <v>0</v>
      </c>
      <c r="R99" s="83">
        <f>LOANS!DV100</f>
        <v>0</v>
      </c>
      <c r="S99" s="83">
        <f>LOANS!DW100</f>
        <v>0</v>
      </c>
      <c r="T99" s="83">
        <f>LOANS!DX100</f>
        <v>0</v>
      </c>
      <c r="U99" s="83">
        <f>LOANS!DY100</f>
        <v>0</v>
      </c>
      <c r="V99" s="83">
        <f>LOANS!DZ100</f>
        <v>0</v>
      </c>
      <c r="W99" s="83">
        <f>LOANS!EA100</f>
        <v>0</v>
      </c>
      <c r="X99" s="83">
        <f>LOANS!EB100</f>
        <v>0</v>
      </c>
      <c r="Y99" s="83">
        <f>LOANS!EC100</f>
        <v>0</v>
      </c>
      <c r="Z99" s="83">
        <f>LOANS!ED100</f>
        <v>0</v>
      </c>
      <c r="AA99" s="83">
        <f>LOANS!EE100</f>
        <v>0</v>
      </c>
      <c r="AB99" s="83">
        <f>LOANS!EF100</f>
        <v>0</v>
      </c>
      <c r="AC99" s="83">
        <f>LOANS!EG100</f>
        <v>0</v>
      </c>
      <c r="AD99" s="83">
        <f>LOANS!EH100</f>
        <v>0</v>
      </c>
      <c r="AE99" s="83">
        <f>LOANS!EI100</f>
        <v>0</v>
      </c>
      <c r="AF99" s="83">
        <f>LOANS!EJ100</f>
        <v>0</v>
      </c>
      <c r="AG99" s="83">
        <f>LOANS!EK100</f>
        <v>0</v>
      </c>
      <c r="AH99" s="83">
        <f>LOANS!EL100</f>
        <v>0</v>
      </c>
      <c r="AI99" s="83">
        <f>LOANS!EM100</f>
        <v>0</v>
      </c>
      <c r="AJ99" s="83">
        <f>LOANS!EN100</f>
        <v>0</v>
      </c>
      <c r="AK99" s="83">
        <f>LOANS!EO100</f>
        <v>0</v>
      </c>
      <c r="AL99" s="83">
        <f>LOANS!EP100</f>
        <v>0</v>
      </c>
      <c r="AM99" s="83">
        <f>LOANS!EQ100</f>
        <v>0</v>
      </c>
      <c r="AN99" s="83">
        <f>LOANS!ER100</f>
        <v>0</v>
      </c>
      <c r="AO99" s="83">
        <f>LOANS!ES100</f>
        <v>0</v>
      </c>
      <c r="AP99" s="83">
        <f>LOANS!ET100</f>
        <v>0</v>
      </c>
      <c r="AQ99" s="83">
        <f>LOANS!EU100</f>
        <v>0</v>
      </c>
      <c r="AR99" s="83">
        <f>LOANS!EV100</f>
        <v>0</v>
      </c>
      <c r="AS99" s="83">
        <f>LOANS!EW100</f>
        <v>0</v>
      </c>
      <c r="AT99" s="83">
        <f>LOANS!EX100</f>
        <v>0</v>
      </c>
      <c r="AU99" s="83">
        <f>LOANS!EY100</f>
        <v>0</v>
      </c>
      <c r="AV99" s="83">
        <f>LOANS!EZ100</f>
        <v>0</v>
      </c>
      <c r="AW99" s="83">
        <f>LOANS!FA100</f>
        <v>0</v>
      </c>
      <c r="AX99" s="83">
        <f>LOANS!FB100</f>
        <v>0</v>
      </c>
      <c r="AY99" s="83">
        <f>LOANS!FC100</f>
        <v>0</v>
      </c>
      <c r="AZ99" s="83">
        <f>LOANS!FD100</f>
        <v>0</v>
      </c>
      <c r="BA99" s="83">
        <f>LOANS!FE100</f>
        <v>0</v>
      </c>
      <c r="BB99" s="83">
        <f>LOANS!FF100</f>
        <v>0</v>
      </c>
      <c r="BC99" s="83">
        <f>LOANS!FG100</f>
        <v>0</v>
      </c>
      <c r="BD99" s="83">
        <f>LOANS!FH100</f>
        <v>0</v>
      </c>
      <c r="BE99" s="83">
        <f>LOANS!FI100</f>
        <v>0</v>
      </c>
      <c r="BF99" s="83">
        <f>LOANS!FJ100</f>
        <v>0</v>
      </c>
      <c r="BG99" s="83">
        <f>LOANS!FK100</f>
        <v>0</v>
      </c>
      <c r="BH99" s="83">
        <f>LOANS!FL100</f>
        <v>0</v>
      </c>
      <c r="BI99" s="83">
        <f>LOANS!FM100</f>
        <v>0</v>
      </c>
      <c r="BJ99" s="83">
        <f>LOANS!FN100</f>
        <v>0</v>
      </c>
      <c r="BK99" s="631">
        <f t="shared" si="23"/>
        <v>0</v>
      </c>
    </row>
    <row r="100" spans="1:63" ht="15.75" x14ac:dyDescent="0.25">
      <c r="A100" s="634" t="s">
        <v>911</v>
      </c>
      <c r="C100" s="83">
        <f>LOANS!DG99</f>
        <v>0</v>
      </c>
      <c r="D100" s="83">
        <f>LOANS!DH99</f>
        <v>0</v>
      </c>
      <c r="E100" s="83">
        <f>LOANS!DI99</f>
        <v>17138333.333333332</v>
      </c>
      <c r="F100" s="83">
        <f>LOANS!DJ99</f>
        <v>17138333.333333332</v>
      </c>
      <c r="G100" s="83">
        <f>LOANS!DK99</f>
        <v>17138333.333333332</v>
      </c>
      <c r="H100" s="83">
        <f>LOANS!DL99</f>
        <v>16435222.222222224</v>
      </c>
      <c r="I100" s="83">
        <f>LOANS!DM99</f>
        <v>16435222.222222224</v>
      </c>
      <c r="J100" s="83">
        <f>LOANS!DN99</f>
        <v>16435222.222222224</v>
      </c>
      <c r="K100" s="83">
        <f>LOANS!DO99</f>
        <v>15732111.111111114</v>
      </c>
      <c r="L100" s="83">
        <f>LOANS!DP99</f>
        <v>15732111.111111114</v>
      </c>
      <c r="M100" s="83">
        <f>LOANS!DQ99</f>
        <v>15732111.111111114</v>
      </c>
      <c r="N100" s="83">
        <f>LOANS!DR99</f>
        <v>15029000.000000004</v>
      </c>
      <c r="O100" s="83">
        <f>LOANS!DS99</f>
        <v>15029000.000000004</v>
      </c>
      <c r="P100" s="83">
        <f>LOANS!DT99</f>
        <v>15029000.000000004</v>
      </c>
      <c r="Q100" s="83">
        <f>LOANS!DU99</f>
        <v>14325888.888888894</v>
      </c>
      <c r="R100" s="83">
        <f>LOANS!DV99</f>
        <v>14325888.888888894</v>
      </c>
      <c r="S100" s="83">
        <f>LOANS!DW99</f>
        <v>14325888.888888894</v>
      </c>
      <c r="T100" s="83">
        <f>LOANS!DX99</f>
        <v>13622777.777777782</v>
      </c>
      <c r="U100" s="83">
        <f>LOANS!DY99</f>
        <v>13622777.777777782</v>
      </c>
      <c r="V100" s="83">
        <f>LOANS!DZ99</f>
        <v>13622777.777777782</v>
      </c>
      <c r="W100" s="83">
        <f>LOANS!EA99</f>
        <v>12919666.66666667</v>
      </c>
      <c r="X100" s="83">
        <f>LOANS!EB99</f>
        <v>12919666.66666667</v>
      </c>
      <c r="Y100" s="83">
        <f>LOANS!EC99</f>
        <v>12919666.66666667</v>
      </c>
      <c r="Z100" s="83">
        <f>LOANS!ED99</f>
        <v>12216555.555555558</v>
      </c>
      <c r="AA100" s="83">
        <f>LOANS!EE99</f>
        <v>12216555.555555558</v>
      </c>
      <c r="AB100" s="83">
        <f>LOANS!EF99</f>
        <v>12216555.555555558</v>
      </c>
      <c r="AC100" s="83">
        <f>LOANS!EG99</f>
        <v>11513444.444444446</v>
      </c>
      <c r="AD100" s="83">
        <f>LOANS!EH99</f>
        <v>11513444.444444446</v>
      </c>
      <c r="AE100" s="83">
        <f>LOANS!EI99</f>
        <v>11513444.444444446</v>
      </c>
      <c r="AF100" s="83">
        <f>LOANS!EJ99</f>
        <v>10810333.333333336</v>
      </c>
      <c r="AG100" s="83">
        <f>LOANS!EK99</f>
        <v>10810333.333333336</v>
      </c>
      <c r="AH100" s="83">
        <f>LOANS!EL99</f>
        <v>10810333.333333336</v>
      </c>
      <c r="AI100" s="83">
        <f>LOANS!EM99</f>
        <v>10107222.222222224</v>
      </c>
      <c r="AJ100" s="83">
        <f>LOANS!EN99</f>
        <v>10107222.222222224</v>
      </c>
      <c r="AK100" s="83">
        <f>LOANS!EO99</f>
        <v>10107222.222222224</v>
      </c>
      <c r="AL100" s="83">
        <f>LOANS!EP99</f>
        <v>9404111.1111111119</v>
      </c>
      <c r="AM100" s="83">
        <f>LOANS!EQ99</f>
        <v>9404111.1111111119</v>
      </c>
      <c r="AN100" s="83">
        <f>LOANS!ER99</f>
        <v>9404111.1111111119</v>
      </c>
      <c r="AO100" s="83">
        <f>LOANS!ES99</f>
        <v>8701000</v>
      </c>
      <c r="AP100" s="83">
        <f>LOANS!ET99</f>
        <v>8701000</v>
      </c>
      <c r="AQ100" s="83">
        <f>LOANS!EU99</f>
        <v>8701000</v>
      </c>
      <c r="AR100" s="83">
        <f>LOANS!EV99</f>
        <v>7997888.8888888881</v>
      </c>
      <c r="AS100" s="83">
        <f>LOANS!EW99</f>
        <v>7997888.8888888881</v>
      </c>
      <c r="AT100" s="83">
        <f>LOANS!EX99</f>
        <v>7997888.8888888881</v>
      </c>
      <c r="AU100" s="83">
        <f>LOANS!EY99</f>
        <v>7294777.7777777771</v>
      </c>
      <c r="AV100" s="83">
        <f>LOANS!EZ99</f>
        <v>7294777.7777777771</v>
      </c>
      <c r="AW100" s="83">
        <f>LOANS!FA99</f>
        <v>7294777.7777777771</v>
      </c>
      <c r="AX100" s="83">
        <f>LOANS!FB99</f>
        <v>6591666.666666666</v>
      </c>
      <c r="AY100" s="83">
        <f>LOANS!FC99</f>
        <v>6591666.666666666</v>
      </c>
      <c r="AZ100" s="83">
        <f>LOANS!FD99</f>
        <v>6591666.666666666</v>
      </c>
      <c r="BA100" s="83">
        <f>LOANS!FE99</f>
        <v>5888555.555555555</v>
      </c>
      <c r="BB100" s="83">
        <f>LOANS!FF99</f>
        <v>5888555.555555555</v>
      </c>
      <c r="BC100" s="83">
        <f>LOANS!FG99</f>
        <v>5888555.555555555</v>
      </c>
      <c r="BD100" s="83">
        <f>LOANS!FH99</f>
        <v>5185444.444444444</v>
      </c>
      <c r="BE100" s="83">
        <f>LOANS!FI99</f>
        <v>5185444.444444444</v>
      </c>
      <c r="BF100" s="83">
        <f>LOANS!FJ99</f>
        <v>5185444.444444444</v>
      </c>
      <c r="BG100" s="83">
        <f>LOANS!FK99</f>
        <v>4482333.333333333</v>
      </c>
      <c r="BH100" s="83">
        <f>LOANS!FL99</f>
        <v>4482333.333333333</v>
      </c>
      <c r="BI100" s="83">
        <f>LOANS!FM99</f>
        <v>4482333.333333333</v>
      </c>
      <c r="BJ100" s="83">
        <f>LOANS!FN99</f>
        <v>3779222.2222222225</v>
      </c>
      <c r="BK100" s="631">
        <f t="shared" si="23"/>
        <v>619968222.22222221</v>
      </c>
    </row>
    <row r="101" spans="1:63" ht="15.75" x14ac:dyDescent="0.25">
      <c r="A101" s="831" t="s">
        <v>912</v>
      </c>
      <c r="C101" s="83">
        <f>C102-C103-C104</f>
        <v>0</v>
      </c>
      <c r="D101" s="83">
        <f t="shared" ref="D101:BJ101" si="25">D102-D103-D104</f>
        <v>0</v>
      </c>
      <c r="E101" s="83">
        <f t="shared" si="25"/>
        <v>0</v>
      </c>
      <c r="F101" s="83">
        <f t="shared" si="25"/>
        <v>0</v>
      </c>
      <c r="G101" s="83">
        <f t="shared" si="25"/>
        <v>0</v>
      </c>
      <c r="H101" s="83">
        <f t="shared" si="25"/>
        <v>0</v>
      </c>
      <c r="I101" s="83">
        <f t="shared" si="25"/>
        <v>0</v>
      </c>
      <c r="J101" s="83">
        <f t="shared" si="25"/>
        <v>4000000000</v>
      </c>
      <c r="K101" s="83">
        <f t="shared" si="25"/>
        <v>0</v>
      </c>
      <c r="L101" s="83">
        <f t="shared" si="25"/>
        <v>0</v>
      </c>
      <c r="M101" s="83">
        <f t="shared" si="25"/>
        <v>0</v>
      </c>
      <c r="N101" s="83">
        <f t="shared" si="25"/>
        <v>0</v>
      </c>
      <c r="O101" s="83">
        <f t="shared" si="25"/>
        <v>0</v>
      </c>
      <c r="P101" s="83">
        <f t="shared" si="25"/>
        <v>-395239386.99319625</v>
      </c>
      <c r="Q101" s="83">
        <f t="shared" si="25"/>
        <v>0</v>
      </c>
      <c r="R101" s="83">
        <f t="shared" si="25"/>
        <v>0</v>
      </c>
      <c r="S101" s="83">
        <f t="shared" si="25"/>
        <v>0</v>
      </c>
      <c r="T101" s="83">
        <f t="shared" si="25"/>
        <v>0</v>
      </c>
      <c r="U101" s="83">
        <f t="shared" si="25"/>
        <v>0</v>
      </c>
      <c r="V101" s="83">
        <f t="shared" si="25"/>
        <v>-379208524.79455721</v>
      </c>
      <c r="W101" s="83">
        <f t="shared" si="25"/>
        <v>0</v>
      </c>
      <c r="X101" s="83">
        <f t="shared" si="25"/>
        <v>0</v>
      </c>
      <c r="Y101" s="83">
        <f t="shared" si="25"/>
        <v>0</v>
      </c>
      <c r="Z101" s="83">
        <f t="shared" si="25"/>
        <v>0</v>
      </c>
      <c r="AA101" s="83">
        <f t="shared" si="25"/>
        <v>0</v>
      </c>
      <c r="AB101" s="83">
        <f t="shared" si="25"/>
        <v>-354887322.22423095</v>
      </c>
      <c r="AC101" s="83">
        <f t="shared" si="25"/>
        <v>0</v>
      </c>
      <c r="AD101" s="83">
        <f t="shared" si="25"/>
        <v>0</v>
      </c>
      <c r="AE101" s="83">
        <f t="shared" si="25"/>
        <v>0</v>
      </c>
      <c r="AF101" s="83">
        <f t="shared" si="25"/>
        <v>0</v>
      </c>
      <c r="AG101" s="83">
        <f t="shared" si="25"/>
        <v>0</v>
      </c>
      <c r="AH101" s="83">
        <f t="shared" si="25"/>
        <v>-339977553.44004512</v>
      </c>
      <c r="AI101" s="83">
        <f t="shared" si="25"/>
        <v>0</v>
      </c>
      <c r="AJ101" s="83">
        <f t="shared" si="25"/>
        <v>0</v>
      </c>
      <c r="AK101" s="83">
        <f t="shared" si="25"/>
        <v>0</v>
      </c>
      <c r="AL101" s="83">
        <f t="shared" si="25"/>
        <v>0</v>
      </c>
      <c r="AM101" s="83">
        <f t="shared" si="25"/>
        <v>0</v>
      </c>
      <c r="AN101" s="83">
        <f t="shared" si="25"/>
        <v>-357587496.94749147</v>
      </c>
      <c r="AO101" s="83">
        <f t="shared" si="25"/>
        <v>0</v>
      </c>
      <c r="AP101" s="83">
        <f t="shared" si="25"/>
        <v>0</v>
      </c>
      <c r="AQ101" s="83">
        <f t="shared" si="25"/>
        <v>0</v>
      </c>
      <c r="AR101" s="83">
        <f t="shared" si="25"/>
        <v>0</v>
      </c>
      <c r="AS101" s="83">
        <f t="shared" si="25"/>
        <v>0</v>
      </c>
      <c r="AT101" s="83">
        <f t="shared" si="25"/>
        <v>-338565456.20795304</v>
      </c>
      <c r="AU101" s="83">
        <f t="shared" si="25"/>
        <v>0</v>
      </c>
      <c r="AV101" s="83">
        <f t="shared" si="25"/>
        <v>0</v>
      </c>
      <c r="AW101" s="83">
        <f t="shared" si="25"/>
        <v>0</v>
      </c>
      <c r="AX101" s="83">
        <f t="shared" si="25"/>
        <v>0</v>
      </c>
      <c r="AY101" s="83">
        <f t="shared" si="25"/>
        <v>0</v>
      </c>
      <c r="AZ101" s="83">
        <f t="shared" si="25"/>
        <v>-330552359.40629739</v>
      </c>
      <c r="BA101" s="83">
        <f t="shared" si="25"/>
        <v>0</v>
      </c>
      <c r="BB101" s="83">
        <f t="shared" si="25"/>
        <v>0</v>
      </c>
      <c r="BC101" s="83">
        <f t="shared" si="25"/>
        <v>0</v>
      </c>
      <c r="BD101" s="83">
        <f t="shared" si="25"/>
        <v>0</v>
      </c>
      <c r="BE101" s="83">
        <f t="shared" si="25"/>
        <v>0</v>
      </c>
      <c r="BF101" s="83">
        <f t="shared" si="25"/>
        <v>-324635681.52118814</v>
      </c>
      <c r="BG101" s="83">
        <f t="shared" si="25"/>
        <v>0</v>
      </c>
      <c r="BH101" s="83">
        <f t="shared" si="25"/>
        <v>0</v>
      </c>
      <c r="BI101" s="83">
        <f t="shared" si="25"/>
        <v>0</v>
      </c>
      <c r="BJ101" s="83">
        <f t="shared" si="25"/>
        <v>0</v>
      </c>
      <c r="BK101" s="631">
        <f t="shared" si="23"/>
        <v>1179346218.4650407</v>
      </c>
    </row>
    <row r="102" spans="1:63" ht="15.75" x14ac:dyDescent="0.25">
      <c r="A102" s="634" t="s">
        <v>908</v>
      </c>
      <c r="C102" s="83">
        <f>LOANS!DG153</f>
        <v>0</v>
      </c>
      <c r="D102" s="83">
        <f>LOANS!DH153</f>
        <v>0</v>
      </c>
      <c r="E102" s="83">
        <f>LOANS!DI153</f>
        <v>0</v>
      </c>
      <c r="F102" s="83">
        <f>LOANS!DJ153</f>
        <v>0</v>
      </c>
      <c r="G102" s="83">
        <f>LOANS!DK153</f>
        <v>0</v>
      </c>
      <c r="H102" s="83">
        <f>LOANS!DL153</f>
        <v>0</v>
      </c>
      <c r="I102" s="83">
        <f>LOANS!DM153</f>
        <v>0</v>
      </c>
      <c r="J102" s="83">
        <f>LOANS!DN153</f>
        <v>4000000000</v>
      </c>
      <c r="K102" s="83">
        <f>LOANS!DO153</f>
        <v>0</v>
      </c>
      <c r="L102" s="83">
        <f>LOANS!DP153</f>
        <v>0</v>
      </c>
      <c r="M102" s="83">
        <f>LOANS!DQ153</f>
        <v>0</v>
      </c>
      <c r="N102" s="83">
        <f>LOANS!DR153</f>
        <v>0</v>
      </c>
      <c r="O102" s="83">
        <f>LOANS!DS153</f>
        <v>0</v>
      </c>
      <c r="P102" s="83">
        <f>LOANS!DT153</f>
        <v>0</v>
      </c>
      <c r="Q102" s="83">
        <f>LOANS!DU153</f>
        <v>0</v>
      </c>
      <c r="R102" s="83">
        <f>LOANS!DV153</f>
        <v>0</v>
      </c>
      <c r="S102" s="83">
        <f>LOANS!DW153</f>
        <v>0</v>
      </c>
      <c r="T102" s="83">
        <f>LOANS!DX153</f>
        <v>0</v>
      </c>
      <c r="U102" s="83">
        <f>LOANS!DY153</f>
        <v>0</v>
      </c>
      <c r="V102" s="83">
        <f>LOANS!DZ153</f>
        <v>0</v>
      </c>
      <c r="W102" s="83">
        <f>LOANS!EA153</f>
        <v>0</v>
      </c>
      <c r="X102" s="83">
        <f>LOANS!EB153</f>
        <v>0</v>
      </c>
      <c r="Y102" s="83">
        <f>LOANS!EC153</f>
        <v>0</v>
      </c>
      <c r="Z102" s="83">
        <f>LOANS!ED153</f>
        <v>0</v>
      </c>
      <c r="AA102" s="83">
        <f>LOANS!EE153</f>
        <v>0</v>
      </c>
      <c r="AB102" s="83">
        <f>LOANS!EF153</f>
        <v>0</v>
      </c>
      <c r="AC102" s="83">
        <f>LOANS!EG153</f>
        <v>0</v>
      </c>
      <c r="AD102" s="83">
        <f>LOANS!EH153</f>
        <v>0</v>
      </c>
      <c r="AE102" s="83">
        <f>LOANS!EI153</f>
        <v>0</v>
      </c>
      <c r="AF102" s="83">
        <f>LOANS!EJ153</f>
        <v>0</v>
      </c>
      <c r="AG102" s="83">
        <f>LOANS!EK153</f>
        <v>0</v>
      </c>
      <c r="AH102" s="83">
        <f>LOANS!EL153</f>
        <v>0</v>
      </c>
      <c r="AI102" s="83">
        <f>LOANS!EM153</f>
        <v>0</v>
      </c>
      <c r="AJ102" s="83">
        <f>LOANS!EN153</f>
        <v>0</v>
      </c>
      <c r="AK102" s="83">
        <f>LOANS!EO153</f>
        <v>0</v>
      </c>
      <c r="AL102" s="83">
        <f>LOANS!EP153</f>
        <v>0</v>
      </c>
      <c r="AM102" s="83">
        <f>LOANS!EQ153</f>
        <v>0</v>
      </c>
      <c r="AN102" s="83">
        <f>LOANS!ER153</f>
        <v>0</v>
      </c>
      <c r="AO102" s="83">
        <f>LOANS!ES153</f>
        <v>0</v>
      </c>
      <c r="AP102" s="83">
        <f>LOANS!ET153</f>
        <v>0</v>
      </c>
      <c r="AQ102" s="83">
        <f>LOANS!EU153</f>
        <v>0</v>
      </c>
      <c r="AR102" s="83">
        <f>LOANS!EV153</f>
        <v>0</v>
      </c>
      <c r="AS102" s="83">
        <f>LOANS!EW153</f>
        <v>0</v>
      </c>
      <c r="AT102" s="83">
        <f>LOANS!EX153</f>
        <v>0</v>
      </c>
      <c r="AU102" s="83">
        <f>LOANS!EY153</f>
        <v>0</v>
      </c>
      <c r="AV102" s="83">
        <f>LOANS!EZ153</f>
        <v>0</v>
      </c>
      <c r="AW102" s="83">
        <f>LOANS!FA153</f>
        <v>0</v>
      </c>
      <c r="AX102" s="83">
        <f>LOANS!FB153</f>
        <v>0</v>
      </c>
      <c r="AY102" s="83">
        <f>LOANS!FC153</f>
        <v>0</v>
      </c>
      <c r="AZ102" s="83">
        <f>LOANS!FD153</f>
        <v>0</v>
      </c>
      <c r="BA102" s="83">
        <f>LOANS!FE153</f>
        <v>0</v>
      </c>
      <c r="BB102" s="83">
        <f>LOANS!FF153</f>
        <v>0</v>
      </c>
      <c r="BC102" s="83">
        <f>LOANS!FG153</f>
        <v>0</v>
      </c>
      <c r="BD102" s="83">
        <f>LOANS!FH153</f>
        <v>0</v>
      </c>
      <c r="BE102" s="83">
        <f>LOANS!FI153</f>
        <v>0</v>
      </c>
      <c r="BF102" s="83">
        <f>LOANS!FJ153</f>
        <v>0</v>
      </c>
      <c r="BG102" s="83">
        <f>LOANS!FK153</f>
        <v>0</v>
      </c>
      <c r="BH102" s="83">
        <f>LOANS!FL153</f>
        <v>0</v>
      </c>
      <c r="BI102" s="83">
        <f>LOANS!FM153</f>
        <v>0</v>
      </c>
      <c r="BJ102" s="83">
        <f>LOANS!FN153</f>
        <v>0</v>
      </c>
      <c r="BK102" s="631">
        <f t="shared" si="23"/>
        <v>4000000000</v>
      </c>
    </row>
    <row r="103" spans="1:63" ht="15.75" x14ac:dyDescent="0.25">
      <c r="A103" s="634" t="s">
        <v>909</v>
      </c>
      <c r="C103" s="83">
        <f>LOANS!DG156</f>
        <v>0</v>
      </c>
      <c r="D103" s="83">
        <f>LOANS!DH156</f>
        <v>0</v>
      </c>
      <c r="E103" s="83">
        <f>LOANS!DI156</f>
        <v>0</v>
      </c>
      <c r="F103" s="83">
        <f>LOANS!DJ156</f>
        <v>0</v>
      </c>
      <c r="G103" s="83">
        <f>LOANS!DK156</f>
        <v>0</v>
      </c>
      <c r="H103" s="83">
        <f>LOANS!DL156</f>
        <v>0</v>
      </c>
      <c r="I103" s="83">
        <f>LOANS!DM156</f>
        <v>0</v>
      </c>
      <c r="J103" s="83">
        <f>LOANS!DN156</f>
        <v>0</v>
      </c>
      <c r="K103" s="83">
        <f>LOANS!DO156</f>
        <v>0</v>
      </c>
      <c r="L103" s="83">
        <f>LOANS!DP156</f>
        <v>0</v>
      </c>
      <c r="M103" s="83">
        <f>LOANS!DQ156</f>
        <v>0</v>
      </c>
      <c r="N103" s="83">
        <f>LOANS!DR156</f>
        <v>0</v>
      </c>
      <c r="O103" s="83">
        <f>LOANS!DS156</f>
        <v>0</v>
      </c>
      <c r="P103" s="83">
        <f>LOANS!DT156</f>
        <v>200000000</v>
      </c>
      <c r="Q103" s="83">
        <f>LOANS!DU156</f>
        <v>0</v>
      </c>
      <c r="R103" s="83">
        <f>LOANS!DV156</f>
        <v>0</v>
      </c>
      <c r="S103" s="83">
        <f>LOANS!DW156</f>
        <v>0</v>
      </c>
      <c r="T103" s="83">
        <f>LOANS!DX156</f>
        <v>0</v>
      </c>
      <c r="U103" s="83">
        <f>LOANS!DY156</f>
        <v>0</v>
      </c>
      <c r="V103" s="83">
        <f>LOANS!DZ156</f>
        <v>200000000</v>
      </c>
      <c r="W103" s="83">
        <f>LOANS!EA156</f>
        <v>0</v>
      </c>
      <c r="X103" s="83">
        <f>LOANS!EB156</f>
        <v>0</v>
      </c>
      <c r="Y103" s="83">
        <f>LOANS!EC156</f>
        <v>0</v>
      </c>
      <c r="Z103" s="83">
        <f>LOANS!ED156</f>
        <v>0</v>
      </c>
      <c r="AA103" s="83">
        <f>LOANS!EE156</f>
        <v>0</v>
      </c>
      <c r="AB103" s="83">
        <f>LOANS!EF156</f>
        <v>200000000</v>
      </c>
      <c r="AC103" s="83">
        <f>LOANS!EG156</f>
        <v>0</v>
      </c>
      <c r="AD103" s="83">
        <f>LOANS!EH156</f>
        <v>0</v>
      </c>
      <c r="AE103" s="83">
        <f>LOANS!EI156</f>
        <v>0</v>
      </c>
      <c r="AF103" s="83">
        <f>LOANS!EJ156</f>
        <v>0</v>
      </c>
      <c r="AG103" s="83">
        <f>LOANS!EK156</f>
        <v>0</v>
      </c>
      <c r="AH103" s="83">
        <f>LOANS!EL156</f>
        <v>200000000</v>
      </c>
      <c r="AI103" s="83">
        <f>LOANS!EM156</f>
        <v>0</v>
      </c>
      <c r="AJ103" s="83">
        <f>LOANS!EN156</f>
        <v>0</v>
      </c>
      <c r="AK103" s="83">
        <f>LOANS!EO156</f>
        <v>0</v>
      </c>
      <c r="AL103" s="83">
        <f>LOANS!EP156</f>
        <v>0</v>
      </c>
      <c r="AM103" s="83">
        <f>LOANS!EQ156</f>
        <v>0</v>
      </c>
      <c r="AN103" s="83">
        <f>LOANS!ER156</f>
        <v>200000000</v>
      </c>
      <c r="AO103" s="83">
        <f>LOANS!ES156</f>
        <v>0</v>
      </c>
      <c r="AP103" s="83">
        <f>LOANS!ET156</f>
        <v>0</v>
      </c>
      <c r="AQ103" s="83">
        <f>LOANS!EU156</f>
        <v>0</v>
      </c>
      <c r="AR103" s="83">
        <f>LOANS!EV156</f>
        <v>0</v>
      </c>
      <c r="AS103" s="83">
        <f>LOANS!EW156</f>
        <v>0</v>
      </c>
      <c r="AT103" s="83">
        <f>LOANS!EX156</f>
        <v>200000000</v>
      </c>
      <c r="AU103" s="83">
        <f>LOANS!EY156</f>
        <v>0</v>
      </c>
      <c r="AV103" s="83">
        <f>LOANS!EZ156</f>
        <v>0</v>
      </c>
      <c r="AW103" s="83">
        <f>LOANS!FA156</f>
        <v>0</v>
      </c>
      <c r="AX103" s="83">
        <f>LOANS!FB156</f>
        <v>0</v>
      </c>
      <c r="AY103" s="83">
        <f>LOANS!FC156</f>
        <v>0</v>
      </c>
      <c r="AZ103" s="83">
        <f>LOANS!FD156</f>
        <v>200000000</v>
      </c>
      <c r="BA103" s="83">
        <f>LOANS!FE156</f>
        <v>0</v>
      </c>
      <c r="BB103" s="83">
        <f>LOANS!FF156</f>
        <v>0</v>
      </c>
      <c r="BC103" s="83">
        <f>LOANS!FG156</f>
        <v>0</v>
      </c>
      <c r="BD103" s="83">
        <f>LOANS!FH156</f>
        <v>0</v>
      </c>
      <c r="BE103" s="83">
        <f>LOANS!FI156</f>
        <v>0</v>
      </c>
      <c r="BF103" s="83">
        <f>LOANS!FJ156</f>
        <v>200000000</v>
      </c>
      <c r="BG103" s="83">
        <f>LOANS!FK156</f>
        <v>0</v>
      </c>
      <c r="BH103" s="83">
        <f>LOANS!FL156</f>
        <v>0</v>
      </c>
      <c r="BI103" s="83">
        <f>LOANS!FM156</f>
        <v>0</v>
      </c>
      <c r="BJ103" s="83">
        <f>LOANS!FN156</f>
        <v>0</v>
      </c>
      <c r="BK103" s="631">
        <f t="shared" si="2"/>
        <v>1600000000</v>
      </c>
    </row>
    <row r="104" spans="1:63" ht="15.75" x14ac:dyDescent="0.25">
      <c r="A104" s="634" t="s">
        <v>911</v>
      </c>
      <c r="C104" s="83">
        <f>LOANS!DG157</f>
        <v>0</v>
      </c>
      <c r="D104" s="83">
        <f>LOANS!DH157</f>
        <v>0</v>
      </c>
      <c r="E104" s="83">
        <f>LOANS!DI157</f>
        <v>0</v>
      </c>
      <c r="F104" s="83">
        <f>LOANS!DJ157</f>
        <v>0</v>
      </c>
      <c r="G104" s="83">
        <f>LOANS!DK157</f>
        <v>0</v>
      </c>
      <c r="H104" s="83">
        <f>LOANS!DL157</f>
        <v>0</v>
      </c>
      <c r="I104" s="83">
        <f>LOANS!DM157</f>
        <v>0</v>
      </c>
      <c r="J104" s="83">
        <f>LOANS!DN157</f>
        <v>0</v>
      </c>
      <c r="K104" s="83">
        <f>LOANS!DO157</f>
        <v>0</v>
      </c>
      <c r="L104" s="83">
        <f>LOANS!DP157</f>
        <v>0</v>
      </c>
      <c r="M104" s="83">
        <f>LOANS!DQ157</f>
        <v>0</v>
      </c>
      <c r="N104" s="83">
        <f>LOANS!DR157</f>
        <v>0</v>
      </c>
      <c r="O104" s="83">
        <f>LOANS!DS157</f>
        <v>0</v>
      </c>
      <c r="P104" s="83">
        <f>LOANS!DT157</f>
        <v>195239386.99319625</v>
      </c>
      <c r="Q104" s="83">
        <f>LOANS!DU157</f>
        <v>0</v>
      </c>
      <c r="R104" s="83">
        <f>LOANS!DV157</f>
        <v>0</v>
      </c>
      <c r="S104" s="83">
        <f>LOANS!DW157</f>
        <v>0</v>
      </c>
      <c r="T104" s="83">
        <f>LOANS!DX157</f>
        <v>0</v>
      </c>
      <c r="U104" s="83">
        <f>LOANS!DY157</f>
        <v>0</v>
      </c>
      <c r="V104" s="83">
        <f>LOANS!DZ157</f>
        <v>179208524.79455718</v>
      </c>
      <c r="W104" s="83">
        <f>LOANS!EA157</f>
        <v>0</v>
      </c>
      <c r="X104" s="83">
        <f>LOANS!EB157</f>
        <v>0</v>
      </c>
      <c r="Y104" s="83">
        <f>LOANS!EC157</f>
        <v>0</v>
      </c>
      <c r="Z104" s="83">
        <f>LOANS!ED157</f>
        <v>0</v>
      </c>
      <c r="AA104" s="83">
        <f>LOANS!EE157</f>
        <v>0</v>
      </c>
      <c r="AB104" s="83">
        <f>LOANS!EF157</f>
        <v>154887322.22423095</v>
      </c>
      <c r="AC104" s="83">
        <f>LOANS!EG157</f>
        <v>0</v>
      </c>
      <c r="AD104" s="83">
        <f>LOANS!EH157</f>
        <v>0</v>
      </c>
      <c r="AE104" s="83">
        <f>LOANS!EI157</f>
        <v>0</v>
      </c>
      <c r="AF104" s="83">
        <f>LOANS!EJ157</f>
        <v>0</v>
      </c>
      <c r="AG104" s="83">
        <f>LOANS!EK157</f>
        <v>0</v>
      </c>
      <c r="AH104" s="83">
        <f>LOANS!EL157</f>
        <v>139977553.44004512</v>
      </c>
      <c r="AI104" s="83">
        <f>LOANS!EM157</f>
        <v>0</v>
      </c>
      <c r="AJ104" s="83">
        <f>LOANS!EN157</f>
        <v>0</v>
      </c>
      <c r="AK104" s="83">
        <f>LOANS!EO157</f>
        <v>0</v>
      </c>
      <c r="AL104" s="83">
        <f>LOANS!EP157</f>
        <v>0</v>
      </c>
      <c r="AM104" s="83">
        <f>LOANS!EQ157</f>
        <v>0</v>
      </c>
      <c r="AN104" s="83">
        <f>LOANS!ER157</f>
        <v>157587496.94749147</v>
      </c>
      <c r="AO104" s="83">
        <f>LOANS!ES157</f>
        <v>0</v>
      </c>
      <c r="AP104" s="83">
        <f>LOANS!ET157</f>
        <v>0</v>
      </c>
      <c r="AQ104" s="83">
        <f>LOANS!EU157</f>
        <v>0</v>
      </c>
      <c r="AR104" s="83">
        <f>LOANS!EV157</f>
        <v>0</v>
      </c>
      <c r="AS104" s="83">
        <f>LOANS!EW157</f>
        <v>0</v>
      </c>
      <c r="AT104" s="83">
        <f>LOANS!EX157</f>
        <v>138565456.20795304</v>
      </c>
      <c r="AU104" s="83">
        <f>LOANS!EY157</f>
        <v>0</v>
      </c>
      <c r="AV104" s="83">
        <f>LOANS!EZ157</f>
        <v>0</v>
      </c>
      <c r="AW104" s="83">
        <f>LOANS!FA157</f>
        <v>0</v>
      </c>
      <c r="AX104" s="83">
        <f>LOANS!FB157</f>
        <v>0</v>
      </c>
      <c r="AY104" s="83">
        <f>LOANS!FC157</f>
        <v>0</v>
      </c>
      <c r="AZ104" s="83">
        <f>LOANS!FD157</f>
        <v>130552359.40629737</v>
      </c>
      <c r="BA104" s="83">
        <f>LOANS!FE157</f>
        <v>0</v>
      </c>
      <c r="BB104" s="83">
        <f>LOANS!FF157</f>
        <v>0</v>
      </c>
      <c r="BC104" s="83">
        <f>LOANS!FG157</f>
        <v>0</v>
      </c>
      <c r="BD104" s="83">
        <f>LOANS!FH157</f>
        <v>0</v>
      </c>
      <c r="BE104" s="83">
        <f>LOANS!FI157</f>
        <v>0</v>
      </c>
      <c r="BF104" s="83">
        <f>LOANS!FJ157</f>
        <v>124635681.52118815</v>
      </c>
      <c r="BG104" s="83">
        <f>LOANS!FK157</f>
        <v>0</v>
      </c>
      <c r="BH104" s="83">
        <f>LOANS!FL157</f>
        <v>0</v>
      </c>
      <c r="BI104" s="83">
        <f>LOANS!FM157</f>
        <v>0</v>
      </c>
      <c r="BJ104" s="83">
        <f>LOANS!FN157</f>
        <v>0</v>
      </c>
      <c r="BK104" s="631">
        <f t="shared" si="2"/>
        <v>1220653781.5349596</v>
      </c>
    </row>
    <row r="105" spans="1:63" ht="15.75" x14ac:dyDescent="0.25">
      <c r="A105" s="832" t="s">
        <v>1120</v>
      </c>
      <c r="C105" s="83">
        <f>C106-C107-C108</f>
        <v>0</v>
      </c>
      <c r="D105" s="83">
        <f t="shared" ref="D105:BJ105" si="26">D106-D107-D108</f>
        <v>0</v>
      </c>
      <c r="E105" s="83">
        <f t="shared" si="26"/>
        <v>0</v>
      </c>
      <c r="F105" s="83">
        <f t="shared" si="26"/>
        <v>0</v>
      </c>
      <c r="G105" s="83">
        <f t="shared" si="26"/>
        <v>0</v>
      </c>
      <c r="H105" s="83">
        <f t="shared" si="26"/>
        <v>0</v>
      </c>
      <c r="I105" s="83">
        <f t="shared" si="26"/>
        <v>0</v>
      </c>
      <c r="J105" s="83">
        <f t="shared" si="26"/>
        <v>0</v>
      </c>
      <c r="K105" s="83">
        <f t="shared" si="26"/>
        <v>0</v>
      </c>
      <c r="L105" s="83">
        <f t="shared" si="26"/>
        <v>0</v>
      </c>
      <c r="M105" s="83">
        <f t="shared" si="26"/>
        <v>4500000000</v>
      </c>
      <c r="N105" s="83">
        <f t="shared" si="26"/>
        <v>0</v>
      </c>
      <c r="O105" s="83">
        <f t="shared" si="26"/>
        <v>0</v>
      </c>
      <c r="P105" s="83">
        <f t="shared" si="26"/>
        <v>-401134567.85416698</v>
      </c>
      <c r="Q105" s="83">
        <f t="shared" si="26"/>
        <v>0</v>
      </c>
      <c r="R105" s="83">
        <f t="shared" si="26"/>
        <v>0</v>
      </c>
      <c r="S105" s="83">
        <f t="shared" si="26"/>
        <v>-390818129.44126248</v>
      </c>
      <c r="T105" s="83">
        <f t="shared" si="26"/>
        <v>0</v>
      </c>
      <c r="U105" s="83">
        <f t="shared" si="26"/>
        <v>0</v>
      </c>
      <c r="V105" s="83">
        <f t="shared" si="26"/>
        <v>-369115275.09039783</v>
      </c>
      <c r="W105" s="83">
        <f t="shared" si="26"/>
        <v>0</v>
      </c>
      <c r="X105" s="83">
        <f t="shared" si="26"/>
        <v>0</v>
      </c>
      <c r="Y105" s="83">
        <f t="shared" si="26"/>
        <v>-368750333.47070599</v>
      </c>
      <c r="Z105" s="83">
        <f t="shared" si="26"/>
        <v>0</v>
      </c>
      <c r="AA105" s="83">
        <f t="shared" si="26"/>
        <v>0</v>
      </c>
      <c r="AB105" s="83">
        <f t="shared" si="26"/>
        <v>-359905216.02475011</v>
      </c>
      <c r="AC105" s="83">
        <f t="shared" si="26"/>
        <v>0</v>
      </c>
      <c r="AD105" s="83">
        <f t="shared" si="26"/>
        <v>0</v>
      </c>
      <c r="AE105" s="83">
        <f t="shared" si="26"/>
        <v>-352454878.38623518</v>
      </c>
      <c r="AF105" s="83">
        <f t="shared" si="26"/>
        <v>0</v>
      </c>
      <c r="AG105" s="83">
        <f t="shared" si="26"/>
        <v>0</v>
      </c>
      <c r="AH105" s="83">
        <f t="shared" si="26"/>
        <v>-359864695.46200579</v>
      </c>
      <c r="AI105" s="83">
        <f t="shared" si="26"/>
        <v>0</v>
      </c>
      <c r="AJ105" s="83">
        <f t="shared" si="26"/>
        <v>0</v>
      </c>
      <c r="AK105" s="83">
        <f t="shared" si="26"/>
        <v>-349591295.74678868</v>
      </c>
      <c r="AL105" s="83">
        <f t="shared" si="26"/>
        <v>0</v>
      </c>
      <c r="AM105" s="83">
        <f t="shared" si="26"/>
        <v>0</v>
      </c>
      <c r="AN105" s="83">
        <f t="shared" si="26"/>
        <v>-337259800.40483487</v>
      </c>
      <c r="AO105" s="83">
        <f t="shared" si="26"/>
        <v>0</v>
      </c>
      <c r="AP105" s="83">
        <f t="shared" si="26"/>
        <v>0</v>
      </c>
      <c r="AQ105" s="83">
        <f t="shared" si="26"/>
        <v>-331438977.22476017</v>
      </c>
      <c r="AR105" s="83">
        <f t="shared" si="26"/>
        <v>0</v>
      </c>
      <c r="AS105" s="83">
        <f t="shared" si="26"/>
        <v>0</v>
      </c>
      <c r="AT105" s="83">
        <f t="shared" si="26"/>
        <v>-324713735.59494221</v>
      </c>
      <c r="AU105" s="83">
        <f t="shared" si="26"/>
        <v>0</v>
      </c>
      <c r="AV105" s="83">
        <f t="shared" si="26"/>
        <v>0</v>
      </c>
      <c r="AW105" s="83">
        <f t="shared" si="26"/>
        <v>-317402435.6387018</v>
      </c>
      <c r="AX105" s="83">
        <f t="shared" si="26"/>
        <v>0</v>
      </c>
      <c r="AY105" s="83">
        <f t="shared" si="26"/>
        <v>0</v>
      </c>
      <c r="AZ105" s="83">
        <f t="shared" si="26"/>
        <v>-311704411.58665389</v>
      </c>
      <c r="BA105" s="83">
        <f t="shared" si="26"/>
        <v>0</v>
      </c>
      <c r="BB105" s="83">
        <f t="shared" si="26"/>
        <v>0</v>
      </c>
      <c r="BC105" s="83">
        <f t="shared" si="26"/>
        <v>-303486465.85451496</v>
      </c>
      <c r="BD105" s="83">
        <f t="shared" si="26"/>
        <v>0</v>
      </c>
      <c r="BE105" s="83">
        <f t="shared" si="26"/>
        <v>0</v>
      </c>
      <c r="BF105" s="83">
        <f t="shared" si="26"/>
        <v>-296691735.24009049</v>
      </c>
      <c r="BG105" s="83">
        <f t="shared" si="26"/>
        <v>0</v>
      </c>
      <c r="BH105" s="83">
        <f t="shared" si="26"/>
        <v>0</v>
      </c>
      <c r="BI105" s="83">
        <f t="shared" si="26"/>
        <v>-288359181.96195239</v>
      </c>
      <c r="BJ105" s="83">
        <f t="shared" si="26"/>
        <v>0</v>
      </c>
      <c r="BK105" s="631">
        <f t="shared" si="2"/>
        <v>-962691134.98276377</v>
      </c>
    </row>
    <row r="106" spans="1:63" ht="15.75" x14ac:dyDescent="0.25">
      <c r="A106" s="634" t="s">
        <v>908</v>
      </c>
      <c r="C106" s="83">
        <f>LOANS!DG182</f>
        <v>0</v>
      </c>
      <c r="D106" s="83">
        <f>LOANS!DH182</f>
        <v>0</v>
      </c>
      <c r="E106" s="83">
        <f>LOANS!DI182</f>
        <v>0</v>
      </c>
      <c r="F106" s="83">
        <f>LOANS!DJ182</f>
        <v>0</v>
      </c>
      <c r="G106" s="83">
        <f>LOANS!DK182</f>
        <v>0</v>
      </c>
      <c r="H106" s="83">
        <f>LOANS!DL182</f>
        <v>0</v>
      </c>
      <c r="I106" s="83">
        <f>LOANS!DM182</f>
        <v>0</v>
      </c>
      <c r="J106" s="83">
        <f>LOANS!DN182</f>
        <v>0</v>
      </c>
      <c r="K106" s="83">
        <f>LOANS!DO182</f>
        <v>0</v>
      </c>
      <c r="L106" s="83">
        <f>LOANS!DP182</f>
        <v>0</v>
      </c>
      <c r="M106" s="83">
        <f>LOANS!DQ182</f>
        <v>4500000000</v>
      </c>
      <c r="N106" s="83">
        <f>LOANS!DR182</f>
        <v>0</v>
      </c>
      <c r="O106" s="83">
        <f>LOANS!DS182</f>
        <v>0</v>
      </c>
      <c r="P106" s="83">
        <f>LOANS!DT182</f>
        <v>0</v>
      </c>
      <c r="Q106" s="83">
        <f>LOANS!DU182</f>
        <v>0</v>
      </c>
      <c r="R106" s="83">
        <f>LOANS!DV182</f>
        <v>0</v>
      </c>
      <c r="S106" s="83">
        <f>LOANS!DW182</f>
        <v>0</v>
      </c>
      <c r="T106" s="83">
        <f>LOANS!DX182</f>
        <v>0</v>
      </c>
      <c r="U106" s="83">
        <f>LOANS!DY182</f>
        <v>0</v>
      </c>
      <c r="V106" s="83">
        <f>LOANS!DZ182</f>
        <v>0</v>
      </c>
      <c r="W106" s="83">
        <f>LOANS!EA182</f>
        <v>0</v>
      </c>
      <c r="X106" s="83">
        <f>LOANS!EB182</f>
        <v>0</v>
      </c>
      <c r="Y106" s="83">
        <f>LOANS!EC182</f>
        <v>0</v>
      </c>
      <c r="Z106" s="83">
        <f>LOANS!ED182</f>
        <v>0</v>
      </c>
      <c r="AA106" s="83">
        <f>LOANS!EE182</f>
        <v>0</v>
      </c>
      <c r="AB106" s="83">
        <f>LOANS!EF182</f>
        <v>0</v>
      </c>
      <c r="AC106" s="83">
        <f>LOANS!EG182</f>
        <v>0</v>
      </c>
      <c r="AD106" s="83">
        <f>LOANS!EH182</f>
        <v>0</v>
      </c>
      <c r="AE106" s="83">
        <f>LOANS!EI182</f>
        <v>0</v>
      </c>
      <c r="AF106" s="83">
        <f>LOANS!EJ182</f>
        <v>0</v>
      </c>
      <c r="AG106" s="83">
        <f>LOANS!EK182</f>
        <v>0</v>
      </c>
      <c r="AH106" s="83">
        <f>LOANS!EL182</f>
        <v>0</v>
      </c>
      <c r="AI106" s="83">
        <f>LOANS!EM182</f>
        <v>0</v>
      </c>
      <c r="AJ106" s="83">
        <f>LOANS!EN182</f>
        <v>0</v>
      </c>
      <c r="AK106" s="83">
        <f>LOANS!EO182</f>
        <v>0</v>
      </c>
      <c r="AL106" s="83">
        <f>LOANS!EP182</f>
        <v>0</v>
      </c>
      <c r="AM106" s="83">
        <f>LOANS!EQ182</f>
        <v>0</v>
      </c>
      <c r="AN106" s="83">
        <f>LOANS!ER182</f>
        <v>0</v>
      </c>
      <c r="AO106" s="83">
        <f>LOANS!ES182</f>
        <v>0</v>
      </c>
      <c r="AP106" s="83">
        <f>LOANS!ET182</f>
        <v>0</v>
      </c>
      <c r="AQ106" s="83">
        <f>LOANS!EU182</f>
        <v>0</v>
      </c>
      <c r="AR106" s="83">
        <f>LOANS!EV182</f>
        <v>0</v>
      </c>
      <c r="AS106" s="83">
        <f>LOANS!EW182</f>
        <v>0</v>
      </c>
      <c r="AT106" s="83">
        <f>LOANS!EX182</f>
        <v>0</v>
      </c>
      <c r="AU106" s="83">
        <f>LOANS!EY182</f>
        <v>0</v>
      </c>
      <c r="AV106" s="83">
        <f>LOANS!EZ182</f>
        <v>0</v>
      </c>
      <c r="AW106" s="83">
        <f>LOANS!FA182</f>
        <v>0</v>
      </c>
      <c r="AX106" s="83">
        <f>LOANS!FB182</f>
        <v>0</v>
      </c>
      <c r="AY106" s="83">
        <f>LOANS!FC182</f>
        <v>0</v>
      </c>
      <c r="AZ106" s="83">
        <f>LOANS!FD182</f>
        <v>0</v>
      </c>
      <c r="BA106" s="83">
        <f>LOANS!FE182</f>
        <v>0</v>
      </c>
      <c r="BB106" s="83">
        <f>LOANS!FF182</f>
        <v>0</v>
      </c>
      <c r="BC106" s="83">
        <f>LOANS!FG182</f>
        <v>0</v>
      </c>
      <c r="BD106" s="83">
        <f>LOANS!FH182</f>
        <v>0</v>
      </c>
      <c r="BE106" s="83">
        <f>LOANS!FI182</f>
        <v>0</v>
      </c>
      <c r="BF106" s="83">
        <f>LOANS!FJ182</f>
        <v>0</v>
      </c>
      <c r="BG106" s="83">
        <f>LOANS!FK182</f>
        <v>0</v>
      </c>
      <c r="BH106" s="83">
        <f>LOANS!FL182</f>
        <v>0</v>
      </c>
      <c r="BI106" s="83">
        <f>LOANS!FM182</f>
        <v>0</v>
      </c>
      <c r="BJ106" s="83">
        <f>LOANS!FN182</f>
        <v>0</v>
      </c>
      <c r="BK106" s="631">
        <f t="shared" si="2"/>
        <v>4500000000</v>
      </c>
    </row>
    <row r="107" spans="1:63" ht="15.75" x14ac:dyDescent="0.25">
      <c r="A107" s="634" t="s">
        <v>909</v>
      </c>
      <c r="C107" s="83">
        <f>LOANS!DG185</f>
        <v>0</v>
      </c>
      <c r="D107" s="83">
        <f>LOANS!DH185</f>
        <v>0</v>
      </c>
      <c r="E107" s="83">
        <f>LOANS!DI185</f>
        <v>0</v>
      </c>
      <c r="F107" s="83">
        <f>LOANS!DJ185</f>
        <v>0</v>
      </c>
      <c r="G107" s="83">
        <f>LOANS!DK185</f>
        <v>0</v>
      </c>
      <c r="H107" s="83">
        <f>LOANS!DL185</f>
        <v>0</v>
      </c>
      <c r="I107" s="83">
        <f>LOANS!DM185</f>
        <v>0</v>
      </c>
      <c r="J107" s="83">
        <f>LOANS!DN185</f>
        <v>0</v>
      </c>
      <c r="K107" s="83">
        <f>LOANS!DO185</f>
        <v>0</v>
      </c>
      <c r="L107" s="83">
        <f>LOANS!DP185</f>
        <v>0</v>
      </c>
      <c r="M107" s="83">
        <f>LOANS!DQ185</f>
        <v>0</v>
      </c>
      <c r="N107" s="83">
        <f>LOANS!DR185</f>
        <v>0</v>
      </c>
      <c r="O107" s="83">
        <f>LOANS!DS185</f>
        <v>0</v>
      </c>
      <c r="P107" s="83">
        <f>LOANS!DT185</f>
        <v>281250000</v>
      </c>
      <c r="Q107" s="83">
        <f>LOANS!DU185</f>
        <v>0</v>
      </c>
      <c r="R107" s="83">
        <f>LOANS!DV185</f>
        <v>0</v>
      </c>
      <c r="S107" s="83">
        <f>LOANS!DW185</f>
        <v>281250000</v>
      </c>
      <c r="T107" s="83">
        <f>LOANS!DX185</f>
        <v>0</v>
      </c>
      <c r="U107" s="83">
        <f>LOANS!DY185</f>
        <v>0</v>
      </c>
      <c r="V107" s="83">
        <f>LOANS!DZ185</f>
        <v>281250000</v>
      </c>
      <c r="W107" s="83">
        <f>LOANS!EA185</f>
        <v>0</v>
      </c>
      <c r="X107" s="83">
        <f>LOANS!EB185</f>
        <v>0</v>
      </c>
      <c r="Y107" s="83">
        <f>LOANS!EC185</f>
        <v>281250000</v>
      </c>
      <c r="Z107" s="83">
        <f>LOANS!ED185</f>
        <v>0</v>
      </c>
      <c r="AA107" s="83">
        <f>LOANS!EE185</f>
        <v>0</v>
      </c>
      <c r="AB107" s="83">
        <f>LOANS!EF185</f>
        <v>281250000</v>
      </c>
      <c r="AC107" s="83">
        <f>LOANS!EG185</f>
        <v>0</v>
      </c>
      <c r="AD107" s="83">
        <f>LOANS!EH185</f>
        <v>0</v>
      </c>
      <c r="AE107" s="83">
        <f>LOANS!EI185</f>
        <v>281250000</v>
      </c>
      <c r="AF107" s="83">
        <f>LOANS!EJ185</f>
        <v>0</v>
      </c>
      <c r="AG107" s="83">
        <f>LOANS!EK185</f>
        <v>0</v>
      </c>
      <c r="AH107" s="83">
        <f>LOANS!EL185</f>
        <v>281250000</v>
      </c>
      <c r="AI107" s="83">
        <f>LOANS!EM185</f>
        <v>0</v>
      </c>
      <c r="AJ107" s="83">
        <f>LOANS!EN185</f>
        <v>0</v>
      </c>
      <c r="AK107" s="83">
        <f>LOANS!EO185</f>
        <v>281250000</v>
      </c>
      <c r="AL107" s="83">
        <f>LOANS!EP185</f>
        <v>0</v>
      </c>
      <c r="AM107" s="83">
        <f>LOANS!EQ185</f>
        <v>0</v>
      </c>
      <c r="AN107" s="83">
        <f>LOANS!ER185</f>
        <v>281250000</v>
      </c>
      <c r="AO107" s="83">
        <f>LOANS!ES185</f>
        <v>0</v>
      </c>
      <c r="AP107" s="83">
        <f>LOANS!ET185</f>
        <v>0</v>
      </c>
      <c r="AQ107" s="83">
        <f>LOANS!EU185</f>
        <v>281250000</v>
      </c>
      <c r="AR107" s="83">
        <f>LOANS!EV185</f>
        <v>0</v>
      </c>
      <c r="AS107" s="83">
        <f>LOANS!EW185</f>
        <v>0</v>
      </c>
      <c r="AT107" s="83">
        <f>LOANS!EX185</f>
        <v>281250000</v>
      </c>
      <c r="AU107" s="83">
        <f>LOANS!EY185</f>
        <v>0</v>
      </c>
      <c r="AV107" s="83">
        <f>LOANS!EZ185</f>
        <v>0</v>
      </c>
      <c r="AW107" s="83">
        <f>LOANS!FA185</f>
        <v>281250000</v>
      </c>
      <c r="AX107" s="83">
        <f>LOANS!FB185</f>
        <v>0</v>
      </c>
      <c r="AY107" s="83">
        <f>LOANS!FC185</f>
        <v>0</v>
      </c>
      <c r="AZ107" s="83">
        <f>LOANS!FD185</f>
        <v>281250000</v>
      </c>
      <c r="BA107" s="83">
        <f>LOANS!FE185</f>
        <v>0</v>
      </c>
      <c r="BB107" s="83">
        <f>LOANS!FF185</f>
        <v>0</v>
      </c>
      <c r="BC107" s="83">
        <f>LOANS!FG185</f>
        <v>281250000</v>
      </c>
      <c r="BD107" s="83">
        <f>LOANS!FH185</f>
        <v>0</v>
      </c>
      <c r="BE107" s="83">
        <f>LOANS!FI185</f>
        <v>0</v>
      </c>
      <c r="BF107" s="83">
        <f>LOANS!FJ185</f>
        <v>281250000</v>
      </c>
      <c r="BG107" s="83">
        <f>LOANS!FK185</f>
        <v>0</v>
      </c>
      <c r="BH107" s="83">
        <f>LOANS!FL185</f>
        <v>0</v>
      </c>
      <c r="BI107" s="83">
        <f>LOANS!FM185</f>
        <v>281250000</v>
      </c>
      <c r="BJ107" s="83">
        <f>LOANS!FN185</f>
        <v>0</v>
      </c>
      <c r="BK107" s="631">
        <f t="shared" si="2"/>
        <v>4500000000</v>
      </c>
    </row>
    <row r="108" spans="1:63" ht="15.75" x14ac:dyDescent="0.25">
      <c r="A108" s="634" t="s">
        <v>911</v>
      </c>
      <c r="C108" s="83">
        <f>LOANS!DG186</f>
        <v>0</v>
      </c>
      <c r="D108" s="83">
        <f>LOANS!DH186</f>
        <v>0</v>
      </c>
      <c r="E108" s="83">
        <f>LOANS!DI186</f>
        <v>0</v>
      </c>
      <c r="F108" s="83">
        <f>LOANS!DJ186</f>
        <v>0</v>
      </c>
      <c r="G108" s="83">
        <f>LOANS!DK186</f>
        <v>0</v>
      </c>
      <c r="H108" s="83">
        <f>LOANS!DL186</f>
        <v>0</v>
      </c>
      <c r="I108" s="83">
        <f>LOANS!DM186</f>
        <v>0</v>
      </c>
      <c r="J108" s="83">
        <f>LOANS!DN186</f>
        <v>0</v>
      </c>
      <c r="K108" s="83">
        <f>LOANS!DO186</f>
        <v>0</v>
      </c>
      <c r="L108" s="83">
        <f>LOANS!DP186</f>
        <v>0</v>
      </c>
      <c r="M108" s="83">
        <f>LOANS!DQ186</f>
        <v>0</v>
      </c>
      <c r="N108" s="83">
        <f>LOANS!DR186</f>
        <v>0</v>
      </c>
      <c r="O108" s="83">
        <f>LOANS!DS186</f>
        <v>0</v>
      </c>
      <c r="P108" s="83">
        <f>LOANS!DT186</f>
        <v>119884567.85416698</v>
      </c>
      <c r="Q108" s="83">
        <f>LOANS!DU186</f>
        <v>0</v>
      </c>
      <c r="R108" s="83">
        <f>LOANS!DV186</f>
        <v>0</v>
      </c>
      <c r="S108" s="83">
        <f>LOANS!DW186</f>
        <v>109568129.4412625</v>
      </c>
      <c r="T108" s="83">
        <f>LOANS!DX186</f>
        <v>0</v>
      </c>
      <c r="U108" s="83">
        <f>LOANS!DY186</f>
        <v>0</v>
      </c>
      <c r="V108" s="83">
        <f>LOANS!DZ186</f>
        <v>87865275.090397865</v>
      </c>
      <c r="W108" s="83">
        <f>LOANS!EA186</f>
        <v>0</v>
      </c>
      <c r="X108" s="83">
        <f>LOANS!EB186</f>
        <v>0</v>
      </c>
      <c r="Y108" s="83">
        <f>LOANS!EC186</f>
        <v>87500333.470705986</v>
      </c>
      <c r="Z108" s="83">
        <f>LOANS!ED186</f>
        <v>0</v>
      </c>
      <c r="AA108" s="83">
        <f>LOANS!EE186</f>
        <v>0</v>
      </c>
      <c r="AB108" s="83">
        <f>LOANS!EF186</f>
        <v>78655216.024750099</v>
      </c>
      <c r="AC108" s="83">
        <f>LOANS!EG186</f>
        <v>0</v>
      </c>
      <c r="AD108" s="83">
        <f>LOANS!EH186</f>
        <v>0</v>
      </c>
      <c r="AE108" s="83">
        <f>LOANS!EI186</f>
        <v>71204878.386235163</v>
      </c>
      <c r="AF108" s="83">
        <f>LOANS!EJ186</f>
        <v>0</v>
      </c>
      <c r="AG108" s="83">
        <f>LOANS!EK186</f>
        <v>0</v>
      </c>
      <c r="AH108" s="83">
        <f>LOANS!EL186</f>
        <v>78614695.462005779</v>
      </c>
      <c r="AI108" s="83">
        <f>LOANS!EM186</f>
        <v>0</v>
      </c>
      <c r="AJ108" s="83">
        <f>LOANS!EN186</f>
        <v>0</v>
      </c>
      <c r="AK108" s="83">
        <f>LOANS!EO186</f>
        <v>68341295.746788666</v>
      </c>
      <c r="AL108" s="83">
        <f>LOANS!EP186</f>
        <v>0</v>
      </c>
      <c r="AM108" s="83">
        <f>LOANS!EQ186</f>
        <v>0</v>
      </c>
      <c r="AN108" s="83">
        <f>LOANS!ER186</f>
        <v>56009800.404834867</v>
      </c>
      <c r="AO108" s="83">
        <f>LOANS!ES186</f>
        <v>0</v>
      </c>
      <c r="AP108" s="83">
        <f>LOANS!ET186</f>
        <v>0</v>
      </c>
      <c r="AQ108" s="83">
        <f>LOANS!EU186</f>
        <v>50188977.224760167</v>
      </c>
      <c r="AR108" s="83">
        <f>LOANS!EV186</f>
        <v>0</v>
      </c>
      <c r="AS108" s="83">
        <f>LOANS!EW186</f>
        <v>0</v>
      </c>
      <c r="AT108" s="83">
        <f>LOANS!EX186</f>
        <v>43463735.594942227</v>
      </c>
      <c r="AU108" s="83">
        <f>LOANS!EY186</f>
        <v>0</v>
      </c>
      <c r="AV108" s="83">
        <f>LOANS!EZ186</f>
        <v>0</v>
      </c>
      <c r="AW108" s="83">
        <f>LOANS!FA186</f>
        <v>36152435.638701826</v>
      </c>
      <c r="AX108" s="83">
        <f>LOANS!FB186</f>
        <v>0</v>
      </c>
      <c r="AY108" s="83">
        <f>LOANS!FC186</f>
        <v>0</v>
      </c>
      <c r="AZ108" s="83">
        <f>LOANS!FD186</f>
        <v>30454411.586653899</v>
      </c>
      <c r="BA108" s="83">
        <f>LOANS!FE186</f>
        <v>0</v>
      </c>
      <c r="BB108" s="83">
        <f>LOANS!FF186</f>
        <v>0</v>
      </c>
      <c r="BC108" s="83">
        <f>LOANS!FG186</f>
        <v>22236465.854514942</v>
      </c>
      <c r="BD108" s="83">
        <f>LOANS!FH186</f>
        <v>0</v>
      </c>
      <c r="BE108" s="83">
        <f>LOANS!FI186</f>
        <v>0</v>
      </c>
      <c r="BF108" s="83">
        <f>LOANS!FJ186</f>
        <v>15441735.240090484</v>
      </c>
      <c r="BG108" s="83">
        <f>LOANS!FK186</f>
        <v>0</v>
      </c>
      <c r="BH108" s="83">
        <f>LOANS!FL186</f>
        <v>0</v>
      </c>
      <c r="BI108" s="83">
        <f>LOANS!FM186</f>
        <v>7109181.9619523827</v>
      </c>
      <c r="BJ108" s="83">
        <f>LOANS!FN186</f>
        <v>0</v>
      </c>
      <c r="BK108" s="631">
        <f t="shared" si="2"/>
        <v>962691134.98276365</v>
      </c>
    </row>
    <row r="109" spans="1:63" ht="15.75" x14ac:dyDescent="0.25">
      <c r="A109" s="833" t="s">
        <v>1121</v>
      </c>
      <c r="C109" s="83">
        <f>C110-C111-C112</f>
        <v>0</v>
      </c>
      <c r="D109" s="83">
        <f t="shared" ref="D109:BJ109" si="27">D110-D111-D112</f>
        <v>0</v>
      </c>
      <c r="E109" s="83">
        <f t="shared" si="27"/>
        <v>0</v>
      </c>
      <c r="F109" s="83">
        <f t="shared" si="27"/>
        <v>0</v>
      </c>
      <c r="G109" s="83">
        <f t="shared" si="27"/>
        <v>0</v>
      </c>
      <c r="H109" s="83">
        <f t="shared" si="27"/>
        <v>0</v>
      </c>
      <c r="I109" s="83">
        <f t="shared" si="27"/>
        <v>0</v>
      </c>
      <c r="J109" s="83">
        <f t="shared" si="27"/>
        <v>0</v>
      </c>
      <c r="K109" s="83">
        <f t="shared" si="27"/>
        <v>0</v>
      </c>
      <c r="L109" s="83">
        <f t="shared" si="27"/>
        <v>0</v>
      </c>
      <c r="M109" s="83">
        <f t="shared" si="27"/>
        <v>0</v>
      </c>
      <c r="N109" s="83">
        <f t="shared" si="27"/>
        <v>0</v>
      </c>
      <c r="O109" s="83">
        <f t="shared" si="27"/>
        <v>0</v>
      </c>
      <c r="P109" s="83">
        <f t="shared" si="27"/>
        <v>0</v>
      </c>
      <c r="Q109" s="83">
        <f t="shared" si="27"/>
        <v>0</v>
      </c>
      <c r="R109" s="83">
        <f t="shared" si="27"/>
        <v>0</v>
      </c>
      <c r="S109" s="83">
        <f t="shared" si="27"/>
        <v>3700000000</v>
      </c>
      <c r="T109" s="83">
        <f t="shared" si="27"/>
        <v>-27471794.781616349</v>
      </c>
      <c r="U109" s="83">
        <f t="shared" si="27"/>
        <v>-26849327.047754165</v>
      </c>
      <c r="V109" s="83">
        <f t="shared" si="27"/>
        <v>-29479566.351510063</v>
      </c>
      <c r="W109" s="83">
        <f t="shared" si="27"/>
        <v>-29450126.609418888</v>
      </c>
      <c r="X109" s="83">
        <f t="shared" si="27"/>
        <v>-29891453.562565889</v>
      </c>
      <c r="Y109" s="83">
        <f t="shared" si="27"/>
        <v>-33022975.14405293</v>
      </c>
      <c r="Z109" s="83">
        <f t="shared" si="27"/>
        <v>-28683791.245841179</v>
      </c>
      <c r="AA109" s="83">
        <f t="shared" si="27"/>
        <v>-34447409.491149537</v>
      </c>
      <c r="AB109" s="83">
        <f t="shared" si="27"/>
        <v>-30567037.10774776</v>
      </c>
      <c r="AC109" s="83">
        <f t="shared" si="27"/>
        <v>-28329510.649408102</v>
      </c>
      <c r="AD109" s="83">
        <f t="shared" si="27"/>
        <v>-33401471.456030127</v>
      </c>
      <c r="AE109" s="83">
        <f t="shared" si="27"/>
        <v>-32614889.314152092</v>
      </c>
      <c r="AF109" s="83">
        <f t="shared" si="27"/>
        <v>-34360371.431103803</v>
      </c>
      <c r="AG109" s="83">
        <f t="shared" si="27"/>
        <v>-33750477.025974073</v>
      </c>
      <c r="AH109" s="83">
        <f t="shared" si="27"/>
        <v>-32585721.468542844</v>
      </c>
      <c r="AI109" s="83">
        <f t="shared" si="27"/>
        <v>-33197718.399296757</v>
      </c>
      <c r="AJ109" s="83">
        <f t="shared" si="27"/>
        <v>-33750477.025974073</v>
      </c>
      <c r="AK109" s="83">
        <f t="shared" si="27"/>
        <v>-31767998.313649833</v>
      </c>
      <c r="AL109" s="83">
        <f t="shared" si="27"/>
        <v>-30625719.711471461</v>
      </c>
      <c r="AM109" s="83">
        <f t="shared" si="27"/>
        <v>-33255946.087991856</v>
      </c>
      <c r="AN109" s="83">
        <f t="shared" si="27"/>
        <v>-32993842.485849164</v>
      </c>
      <c r="AO109" s="83">
        <f t="shared" si="27"/>
        <v>-31358393.674614489</v>
      </c>
      <c r="AP109" s="83">
        <f t="shared" si="27"/>
        <v>-32906429.446775671</v>
      </c>
      <c r="AQ109" s="83">
        <f t="shared" si="27"/>
        <v>-33837672.166824102</v>
      </c>
      <c r="AR109" s="83">
        <f t="shared" si="27"/>
        <v>-31680267.671390723</v>
      </c>
      <c r="AS109" s="83">
        <f t="shared" si="27"/>
        <v>-32993842.485849164</v>
      </c>
      <c r="AT109" s="83">
        <f t="shared" si="27"/>
        <v>-31767998.313649833</v>
      </c>
      <c r="AU109" s="83">
        <f t="shared" si="27"/>
        <v>-31621767.92270007</v>
      </c>
      <c r="AV109" s="83">
        <f t="shared" si="27"/>
        <v>-32906429.446775671</v>
      </c>
      <c r="AW109" s="83">
        <f t="shared" si="27"/>
        <v>-32789843.560695816</v>
      </c>
      <c r="AX109" s="83">
        <f t="shared" si="27"/>
        <v>-33285056.172548473</v>
      </c>
      <c r="AY109" s="83">
        <f t="shared" si="27"/>
        <v>-32614889.314152092</v>
      </c>
      <c r="AZ109" s="83">
        <f t="shared" si="27"/>
        <v>-32498202.829176664</v>
      </c>
      <c r="BA109" s="83">
        <f t="shared" si="27"/>
        <v>-32410661.526460756</v>
      </c>
      <c r="BB109" s="83">
        <f t="shared" si="27"/>
        <v>-31475474.235772111</v>
      </c>
      <c r="BC109" s="83">
        <f t="shared" si="27"/>
        <v>-27353317.956660368</v>
      </c>
      <c r="BD109" s="83">
        <f t="shared" si="27"/>
        <v>-33750477.025974073</v>
      </c>
      <c r="BE109" s="83">
        <f t="shared" si="27"/>
        <v>-32614889.314152092</v>
      </c>
      <c r="BF109" s="83">
        <f t="shared" si="27"/>
        <v>-32498202.829176664</v>
      </c>
      <c r="BG109" s="83">
        <f t="shared" si="27"/>
        <v>-31094814.013076417</v>
      </c>
      <c r="BH109" s="83">
        <f t="shared" si="27"/>
        <v>-31972614.632695481</v>
      </c>
      <c r="BI109" s="83">
        <f t="shared" si="27"/>
        <v>-33605101.810748324</v>
      </c>
      <c r="BJ109" s="83">
        <f t="shared" si="27"/>
        <v>-31153405.040132161</v>
      </c>
      <c r="BK109" s="631">
        <f t="shared" si="2"/>
        <v>2331312623.8988996</v>
      </c>
    </row>
    <row r="110" spans="1:63" ht="15.75" x14ac:dyDescent="0.25">
      <c r="A110" s="634" t="s">
        <v>908</v>
      </c>
      <c r="C110" s="83">
        <f>LOANS!DG211</f>
        <v>0</v>
      </c>
      <c r="D110" s="83">
        <f>LOANS!DH211</f>
        <v>0</v>
      </c>
      <c r="E110" s="83">
        <f>LOANS!DI211</f>
        <v>0</v>
      </c>
      <c r="F110" s="83">
        <f>LOANS!DJ211</f>
        <v>0</v>
      </c>
      <c r="G110" s="83">
        <f>LOANS!DK211</f>
        <v>0</v>
      </c>
      <c r="H110" s="83">
        <f>LOANS!DL211</f>
        <v>0</v>
      </c>
      <c r="I110" s="83">
        <f>LOANS!DM211</f>
        <v>0</v>
      </c>
      <c r="J110" s="83">
        <f>LOANS!DN211</f>
        <v>0</v>
      </c>
      <c r="K110" s="83">
        <f>LOANS!DO211</f>
        <v>0</v>
      </c>
      <c r="L110" s="83">
        <f>LOANS!DP211</f>
        <v>0</v>
      </c>
      <c r="M110" s="83">
        <f>LOANS!DQ211</f>
        <v>0</v>
      </c>
      <c r="N110" s="83">
        <f>LOANS!DR211</f>
        <v>0</v>
      </c>
      <c r="O110" s="83">
        <f>LOANS!DS211</f>
        <v>0</v>
      </c>
      <c r="P110" s="83">
        <f>LOANS!DT211</f>
        <v>0</v>
      </c>
      <c r="Q110" s="83">
        <f>LOANS!DU211</f>
        <v>0</v>
      </c>
      <c r="R110" s="83">
        <f>LOANS!DV211</f>
        <v>0</v>
      </c>
      <c r="S110" s="83">
        <f>LOANS!DW211</f>
        <v>3700000000</v>
      </c>
      <c r="T110" s="83">
        <f>LOANS!DX211</f>
        <v>0</v>
      </c>
      <c r="U110" s="83">
        <f>LOANS!DY211</f>
        <v>0</v>
      </c>
      <c r="V110" s="83">
        <f>LOANS!DZ211</f>
        <v>0</v>
      </c>
      <c r="W110" s="83">
        <f>LOANS!EA211</f>
        <v>0</v>
      </c>
      <c r="X110" s="83">
        <f>LOANS!EB211</f>
        <v>0</v>
      </c>
      <c r="Y110" s="83">
        <f>LOANS!EC211</f>
        <v>0</v>
      </c>
      <c r="Z110" s="83">
        <f>LOANS!ED211</f>
        <v>0</v>
      </c>
      <c r="AA110" s="83">
        <f>LOANS!EE211</f>
        <v>0</v>
      </c>
      <c r="AB110" s="83">
        <f>LOANS!EF211</f>
        <v>0</v>
      </c>
      <c r="AC110" s="83">
        <f>LOANS!EG211</f>
        <v>0</v>
      </c>
      <c r="AD110" s="83">
        <f>LOANS!EH211</f>
        <v>0</v>
      </c>
      <c r="AE110" s="83">
        <f>LOANS!EI211</f>
        <v>0</v>
      </c>
      <c r="AF110" s="83">
        <f>LOANS!EJ211</f>
        <v>0</v>
      </c>
      <c r="AG110" s="83">
        <f>LOANS!EK211</f>
        <v>0</v>
      </c>
      <c r="AH110" s="83">
        <f>LOANS!EL211</f>
        <v>0</v>
      </c>
      <c r="AI110" s="83">
        <f>LOANS!EM211</f>
        <v>0</v>
      </c>
      <c r="AJ110" s="83">
        <f>LOANS!EN211</f>
        <v>0</v>
      </c>
      <c r="AK110" s="83">
        <f>LOANS!EO211</f>
        <v>0</v>
      </c>
      <c r="AL110" s="83">
        <f>LOANS!EP211</f>
        <v>0</v>
      </c>
      <c r="AM110" s="83">
        <f>LOANS!EQ211</f>
        <v>0</v>
      </c>
      <c r="AN110" s="83">
        <f>LOANS!ER211</f>
        <v>0</v>
      </c>
      <c r="AO110" s="83">
        <f>LOANS!ES211</f>
        <v>0</v>
      </c>
      <c r="AP110" s="83">
        <f>LOANS!ET211</f>
        <v>0</v>
      </c>
      <c r="AQ110" s="83">
        <f>LOANS!EU211</f>
        <v>0</v>
      </c>
      <c r="AR110" s="83">
        <f>LOANS!EV211</f>
        <v>0</v>
      </c>
      <c r="AS110" s="83">
        <f>LOANS!EW211</f>
        <v>0</v>
      </c>
      <c r="AT110" s="83">
        <f>LOANS!EX211</f>
        <v>0</v>
      </c>
      <c r="AU110" s="83">
        <f>LOANS!EY211</f>
        <v>0</v>
      </c>
      <c r="AV110" s="83">
        <f>LOANS!EZ211</f>
        <v>0</v>
      </c>
      <c r="AW110" s="83">
        <f>LOANS!FA211</f>
        <v>0</v>
      </c>
      <c r="AX110" s="83">
        <f>LOANS!FB211</f>
        <v>0</v>
      </c>
      <c r="AY110" s="83">
        <f>LOANS!FC211</f>
        <v>0</v>
      </c>
      <c r="AZ110" s="83">
        <f>LOANS!FD211</f>
        <v>0</v>
      </c>
      <c r="BA110" s="83">
        <f>LOANS!FE211</f>
        <v>0</v>
      </c>
      <c r="BB110" s="83">
        <f>LOANS!FF211</f>
        <v>0</v>
      </c>
      <c r="BC110" s="83">
        <f>LOANS!FG211</f>
        <v>0</v>
      </c>
      <c r="BD110" s="83">
        <f>LOANS!FH211</f>
        <v>0</v>
      </c>
      <c r="BE110" s="83">
        <f>LOANS!FI211</f>
        <v>0</v>
      </c>
      <c r="BF110" s="83">
        <f>LOANS!FJ211</f>
        <v>0</v>
      </c>
      <c r="BG110" s="83">
        <f>LOANS!FK211</f>
        <v>0</v>
      </c>
      <c r="BH110" s="83">
        <f>LOANS!FL211</f>
        <v>0</v>
      </c>
      <c r="BI110" s="83">
        <f>LOANS!FM211</f>
        <v>0</v>
      </c>
      <c r="BJ110" s="83">
        <f>LOANS!FN211</f>
        <v>0</v>
      </c>
      <c r="BK110" s="631">
        <f t="shared" si="2"/>
        <v>3700000000</v>
      </c>
    </row>
    <row r="111" spans="1:63" ht="15.75" x14ac:dyDescent="0.25">
      <c r="A111" s="634" t="s">
        <v>909</v>
      </c>
      <c r="C111" s="83">
        <f>LOANS!DG214</f>
        <v>0</v>
      </c>
      <c r="D111" s="83">
        <f>LOANS!DH214</f>
        <v>0</v>
      </c>
      <c r="E111" s="83">
        <f>LOANS!DI214</f>
        <v>0</v>
      </c>
      <c r="F111" s="83">
        <f>LOANS!DJ214</f>
        <v>0</v>
      </c>
      <c r="G111" s="83">
        <f>LOANS!DK214</f>
        <v>0</v>
      </c>
      <c r="H111" s="83">
        <f>LOANS!DL214</f>
        <v>0</v>
      </c>
      <c r="I111" s="83">
        <f>LOANS!DM214</f>
        <v>0</v>
      </c>
      <c r="J111" s="83">
        <f>LOANS!DN214</f>
        <v>0</v>
      </c>
      <c r="K111" s="83">
        <f>LOANS!DO214</f>
        <v>0</v>
      </c>
      <c r="L111" s="83">
        <f>LOANS!DP214</f>
        <v>0</v>
      </c>
      <c r="M111" s="83">
        <f>LOANS!DQ214</f>
        <v>0</v>
      </c>
      <c r="N111" s="83">
        <f>LOANS!DR214</f>
        <v>0</v>
      </c>
      <c r="O111" s="83">
        <f>LOANS!DS214</f>
        <v>0</v>
      </c>
      <c r="P111" s="83">
        <f>LOANS!DT214</f>
        <v>0</v>
      </c>
      <c r="Q111" s="83">
        <f>LOANS!DU214</f>
        <v>0</v>
      </c>
      <c r="R111" s="83">
        <f>LOANS!DV214</f>
        <v>0</v>
      </c>
      <c r="S111" s="83">
        <f>LOANS!DW214</f>
        <v>0</v>
      </c>
      <c r="T111" s="83">
        <f>LOANS!DX214</f>
        <v>0</v>
      </c>
      <c r="U111" s="83">
        <f>LOANS!DY214</f>
        <v>0</v>
      </c>
      <c r="V111" s="83">
        <f>LOANS!DZ214</f>
        <v>0</v>
      </c>
      <c r="W111" s="83">
        <f>LOANS!EA214</f>
        <v>0</v>
      </c>
      <c r="X111" s="83">
        <f>LOANS!EB214</f>
        <v>0</v>
      </c>
      <c r="Y111" s="83">
        <f>LOANS!EC214</f>
        <v>0</v>
      </c>
      <c r="Z111" s="83">
        <f>LOANS!ED214</f>
        <v>0</v>
      </c>
      <c r="AA111" s="83">
        <f>LOANS!EE214</f>
        <v>0</v>
      </c>
      <c r="AB111" s="83">
        <f>LOANS!EF214</f>
        <v>0</v>
      </c>
      <c r="AC111" s="83">
        <f>LOANS!EG214</f>
        <v>0</v>
      </c>
      <c r="AD111" s="83">
        <f>LOANS!EH214</f>
        <v>0</v>
      </c>
      <c r="AE111" s="83">
        <f>LOANS!EI214</f>
        <v>0</v>
      </c>
      <c r="AF111" s="83">
        <f>LOANS!EJ214</f>
        <v>0</v>
      </c>
      <c r="AG111" s="83">
        <f>LOANS!EK214</f>
        <v>0</v>
      </c>
      <c r="AH111" s="83">
        <f>LOANS!EL214</f>
        <v>0</v>
      </c>
      <c r="AI111" s="83">
        <f>LOANS!EM214</f>
        <v>0</v>
      </c>
      <c r="AJ111" s="83">
        <f>LOANS!EN214</f>
        <v>0</v>
      </c>
      <c r="AK111" s="83">
        <f>LOANS!EO214</f>
        <v>0</v>
      </c>
      <c r="AL111" s="83">
        <f>LOANS!EP214</f>
        <v>0</v>
      </c>
      <c r="AM111" s="83">
        <f>LOANS!EQ214</f>
        <v>0</v>
      </c>
      <c r="AN111" s="83">
        <f>LOANS!ER214</f>
        <v>0</v>
      </c>
      <c r="AO111" s="83">
        <f>LOANS!ES214</f>
        <v>0</v>
      </c>
      <c r="AP111" s="83">
        <f>LOANS!ET214</f>
        <v>0</v>
      </c>
      <c r="AQ111" s="83">
        <f>LOANS!EU214</f>
        <v>0</v>
      </c>
      <c r="AR111" s="83">
        <f>LOANS!EV214</f>
        <v>0</v>
      </c>
      <c r="AS111" s="83">
        <f>LOANS!EW214</f>
        <v>0</v>
      </c>
      <c r="AT111" s="83">
        <f>LOANS!EX214</f>
        <v>0</v>
      </c>
      <c r="AU111" s="83">
        <f>LOANS!EY214</f>
        <v>0</v>
      </c>
      <c r="AV111" s="83">
        <f>LOANS!EZ214</f>
        <v>0</v>
      </c>
      <c r="AW111" s="83">
        <f>LOANS!FA214</f>
        <v>0</v>
      </c>
      <c r="AX111" s="83">
        <f>LOANS!FB214</f>
        <v>0</v>
      </c>
      <c r="AY111" s="83">
        <f>LOANS!FC214</f>
        <v>0</v>
      </c>
      <c r="AZ111" s="83">
        <f>LOANS!FD214</f>
        <v>0</v>
      </c>
      <c r="BA111" s="83">
        <f>LOANS!FE214</f>
        <v>0</v>
      </c>
      <c r="BB111" s="83">
        <f>LOANS!FF214</f>
        <v>0</v>
      </c>
      <c r="BC111" s="83">
        <f>LOANS!FG214</f>
        <v>0</v>
      </c>
      <c r="BD111" s="83">
        <f>LOANS!FH214</f>
        <v>0</v>
      </c>
      <c r="BE111" s="83">
        <f>LOANS!FI214</f>
        <v>0</v>
      </c>
      <c r="BF111" s="83">
        <f>LOANS!FJ214</f>
        <v>0</v>
      </c>
      <c r="BG111" s="83">
        <f>LOANS!FK214</f>
        <v>0</v>
      </c>
      <c r="BH111" s="83">
        <f>LOANS!FL214</f>
        <v>0</v>
      </c>
      <c r="BI111" s="83">
        <f>LOANS!FM214</f>
        <v>0</v>
      </c>
      <c r="BJ111" s="83">
        <f>LOANS!FN214</f>
        <v>0</v>
      </c>
      <c r="BK111" s="631">
        <f t="shared" si="2"/>
        <v>0</v>
      </c>
    </row>
    <row r="112" spans="1:63" ht="15.75" x14ac:dyDescent="0.25">
      <c r="A112" s="634" t="s">
        <v>911</v>
      </c>
      <c r="C112" s="83">
        <f>LOANS!DG215</f>
        <v>0</v>
      </c>
      <c r="D112" s="83">
        <f>LOANS!DH215</f>
        <v>0</v>
      </c>
      <c r="E112" s="83">
        <f>LOANS!DI215</f>
        <v>0</v>
      </c>
      <c r="F112" s="83">
        <f>LOANS!DJ215</f>
        <v>0</v>
      </c>
      <c r="G112" s="83">
        <f>LOANS!DK215</f>
        <v>0</v>
      </c>
      <c r="H112" s="83">
        <f>LOANS!DL215</f>
        <v>0</v>
      </c>
      <c r="I112" s="83">
        <f>LOANS!DM215</f>
        <v>0</v>
      </c>
      <c r="J112" s="83">
        <f>LOANS!DN215</f>
        <v>0</v>
      </c>
      <c r="K112" s="83">
        <f>LOANS!DO215</f>
        <v>0</v>
      </c>
      <c r="L112" s="83">
        <f>LOANS!DP215</f>
        <v>0</v>
      </c>
      <c r="M112" s="83">
        <f>LOANS!DQ215</f>
        <v>0</v>
      </c>
      <c r="N112" s="83">
        <f>LOANS!DR215</f>
        <v>0</v>
      </c>
      <c r="O112" s="83">
        <f>LOANS!DS215</f>
        <v>0</v>
      </c>
      <c r="P112" s="83">
        <f>LOANS!DT215</f>
        <v>0</v>
      </c>
      <c r="Q112" s="83">
        <f>LOANS!DU215</f>
        <v>0</v>
      </c>
      <c r="R112" s="83">
        <f>LOANS!DV215</f>
        <v>0</v>
      </c>
      <c r="S112" s="83">
        <f>LOANS!DW215</f>
        <v>0</v>
      </c>
      <c r="T112" s="83">
        <f>LOANS!DX215</f>
        <v>27471794.781616349</v>
      </c>
      <c r="U112" s="83">
        <f>LOANS!DY215</f>
        <v>26849327.047754165</v>
      </c>
      <c r="V112" s="83">
        <f>LOANS!DZ215</f>
        <v>29479566.351510063</v>
      </c>
      <c r="W112" s="83">
        <f>LOANS!EA215</f>
        <v>29450126.609418888</v>
      </c>
      <c r="X112" s="83">
        <f>LOANS!EB215</f>
        <v>29891453.562565889</v>
      </c>
      <c r="Y112" s="83">
        <f>LOANS!EC215</f>
        <v>33022975.14405293</v>
      </c>
      <c r="Z112" s="83">
        <f>LOANS!ED215</f>
        <v>28683791.245841179</v>
      </c>
      <c r="AA112" s="83">
        <f>LOANS!EE215</f>
        <v>34447409.491149537</v>
      </c>
      <c r="AB112" s="83">
        <f>LOANS!EF215</f>
        <v>30567037.10774776</v>
      </c>
      <c r="AC112" s="83">
        <f>LOANS!EG215</f>
        <v>28329510.649408102</v>
      </c>
      <c r="AD112" s="83">
        <f>LOANS!EH215</f>
        <v>33401471.456030127</v>
      </c>
      <c r="AE112" s="83">
        <f>LOANS!EI215</f>
        <v>32614889.314152092</v>
      </c>
      <c r="AF112" s="83">
        <f>LOANS!EJ215</f>
        <v>34360371.431103803</v>
      </c>
      <c r="AG112" s="83">
        <f>LOANS!EK215</f>
        <v>33750477.025974073</v>
      </c>
      <c r="AH112" s="83">
        <f>LOANS!EL215</f>
        <v>32585721.468542844</v>
      </c>
      <c r="AI112" s="83">
        <f>LOANS!EM215</f>
        <v>33197718.399296757</v>
      </c>
      <c r="AJ112" s="83">
        <f>LOANS!EN215</f>
        <v>33750477.025974073</v>
      </c>
      <c r="AK112" s="83">
        <f>LOANS!EO215</f>
        <v>31767998.313649833</v>
      </c>
      <c r="AL112" s="83">
        <f>LOANS!EP215</f>
        <v>30625719.711471461</v>
      </c>
      <c r="AM112" s="83">
        <f>LOANS!EQ215</f>
        <v>33255946.087991856</v>
      </c>
      <c r="AN112" s="83">
        <f>LOANS!ER215</f>
        <v>32993842.485849164</v>
      </c>
      <c r="AO112" s="83">
        <f>LOANS!ES215</f>
        <v>31358393.674614489</v>
      </c>
      <c r="AP112" s="83">
        <f>LOANS!ET215</f>
        <v>32906429.446775671</v>
      </c>
      <c r="AQ112" s="83">
        <f>LOANS!EU215</f>
        <v>33837672.166824102</v>
      </c>
      <c r="AR112" s="83">
        <f>LOANS!EV215</f>
        <v>31680267.671390723</v>
      </c>
      <c r="AS112" s="83">
        <f>LOANS!EW215</f>
        <v>32993842.485849164</v>
      </c>
      <c r="AT112" s="83">
        <f>LOANS!EX215</f>
        <v>31767998.313649833</v>
      </c>
      <c r="AU112" s="83">
        <f>LOANS!EY215</f>
        <v>31621767.92270007</v>
      </c>
      <c r="AV112" s="83">
        <f>LOANS!EZ215</f>
        <v>32906429.446775671</v>
      </c>
      <c r="AW112" s="83">
        <f>LOANS!FA215</f>
        <v>32789843.560695816</v>
      </c>
      <c r="AX112" s="83">
        <f>LOANS!FB215</f>
        <v>33285056.172548473</v>
      </c>
      <c r="AY112" s="83">
        <f>LOANS!FC215</f>
        <v>32614889.314152092</v>
      </c>
      <c r="AZ112" s="83">
        <f>LOANS!FD215</f>
        <v>32498202.829176664</v>
      </c>
      <c r="BA112" s="83">
        <f>LOANS!FE215</f>
        <v>32410661.526460756</v>
      </c>
      <c r="BB112" s="83">
        <f>LOANS!FF215</f>
        <v>31475474.235772111</v>
      </c>
      <c r="BC112" s="83">
        <f>LOANS!FG215</f>
        <v>27353317.956660368</v>
      </c>
      <c r="BD112" s="83">
        <f>LOANS!FH215</f>
        <v>33750477.025974073</v>
      </c>
      <c r="BE112" s="83">
        <f>LOANS!FI215</f>
        <v>32614889.314152092</v>
      </c>
      <c r="BF112" s="83">
        <f>LOANS!FJ215</f>
        <v>32498202.829176664</v>
      </c>
      <c r="BG112" s="83">
        <f>LOANS!FK215</f>
        <v>31094814.013076417</v>
      </c>
      <c r="BH112" s="83">
        <f>LOANS!FL215</f>
        <v>31972614.632695481</v>
      </c>
      <c r="BI112" s="83">
        <f>LOANS!FM215</f>
        <v>33605101.810748324</v>
      </c>
      <c r="BJ112" s="83">
        <f>LOANS!FN215</f>
        <v>31153405.040132161</v>
      </c>
      <c r="BK112" s="631">
        <f t="shared" si="2"/>
        <v>1368687376.1011019</v>
      </c>
    </row>
    <row r="113" spans="1:63" ht="15.75" x14ac:dyDescent="0.25">
      <c r="A113" s="168" t="s">
        <v>913</v>
      </c>
      <c r="C113" s="83">
        <f>-C114-C115+C116+C117</f>
        <v>-3187783880.2622623</v>
      </c>
      <c r="D113" s="83">
        <f t="shared" ref="D113:BJ113" si="28">-D114-D115+D116+D117</f>
        <v>-7104872966.7250261</v>
      </c>
      <c r="E113" s="83">
        <f t="shared" si="28"/>
        <v>-4839315776.0502234</v>
      </c>
      <c r="F113" s="83">
        <f t="shared" si="28"/>
        <v>-4154510744.592195</v>
      </c>
      <c r="G113" s="83">
        <f t="shared" si="28"/>
        <v>-4734933398.5027466</v>
      </c>
      <c r="H113" s="83">
        <f t="shared" si="28"/>
        <v>-4391883286.8005819</v>
      </c>
      <c r="I113" s="83">
        <f t="shared" si="28"/>
        <v>-4210510171.4269867</v>
      </c>
      <c r="J113" s="83">
        <f t="shared" si="28"/>
        <v>-5371260001.948267</v>
      </c>
      <c r="K113" s="83">
        <f t="shared" si="28"/>
        <v>1165646124.5212302</v>
      </c>
      <c r="L113" s="83">
        <f t="shared" si="28"/>
        <v>2900778512.7298746</v>
      </c>
      <c r="M113" s="83">
        <f t="shared" si="28"/>
        <v>4932881528.5306921</v>
      </c>
      <c r="N113" s="83">
        <f t="shared" si="28"/>
        <v>9667770893.7642193</v>
      </c>
      <c r="O113" s="83">
        <f t="shared" si="28"/>
        <v>9814592414.5965519</v>
      </c>
      <c r="P113" s="83">
        <f t="shared" si="28"/>
        <v>-5355565316.6316442</v>
      </c>
      <c r="Q113" s="83">
        <f t="shared" si="28"/>
        <v>-4313939603.8591175</v>
      </c>
      <c r="R113" s="83">
        <f t="shared" si="28"/>
        <v>-3390259729.1691146</v>
      </c>
      <c r="S113" s="83">
        <f t="shared" si="28"/>
        <v>-1130820196.0280313</v>
      </c>
      <c r="T113" s="83">
        <f t="shared" si="28"/>
        <v>3757895956.9053354</v>
      </c>
      <c r="U113" s="83">
        <f t="shared" si="28"/>
        <v>5238755889.8939934</v>
      </c>
      <c r="V113" s="83">
        <f t="shared" si="28"/>
        <v>5154826777.84799</v>
      </c>
      <c r="W113" s="83">
        <f t="shared" si="28"/>
        <v>6542720264.0610723</v>
      </c>
      <c r="X113" s="83">
        <f t="shared" si="28"/>
        <v>9093993014.7458458</v>
      </c>
      <c r="Y113" s="83">
        <f t="shared" si="28"/>
        <v>12762748012.008249</v>
      </c>
      <c r="Z113" s="83">
        <f t="shared" si="28"/>
        <v>14135472826.31529</v>
      </c>
      <c r="AA113" s="83">
        <f t="shared" si="28"/>
        <v>15704509833.362944</v>
      </c>
      <c r="AB113" s="83">
        <f t="shared" si="28"/>
        <v>11970531482.03393</v>
      </c>
      <c r="AC113" s="83">
        <f t="shared" si="28"/>
        <v>11619249157.088106</v>
      </c>
      <c r="AD113" s="83">
        <f t="shared" si="28"/>
        <v>12613263705.36014</v>
      </c>
      <c r="AE113" s="83">
        <f t="shared" si="28"/>
        <v>13980118600.520037</v>
      </c>
      <c r="AF113" s="83">
        <f t="shared" si="28"/>
        <v>16622281024.405733</v>
      </c>
      <c r="AG113" s="83">
        <f t="shared" si="28"/>
        <v>20063224566.210907</v>
      </c>
      <c r="AH113" s="83">
        <f t="shared" si="28"/>
        <v>19345937309.163155</v>
      </c>
      <c r="AI113" s="83">
        <f t="shared" si="28"/>
        <v>20778808105.503258</v>
      </c>
      <c r="AJ113" s="83">
        <f t="shared" si="28"/>
        <v>22476117375.484669</v>
      </c>
      <c r="AK113" s="83">
        <f t="shared" si="28"/>
        <v>25641349552.115562</v>
      </c>
      <c r="AL113" s="83">
        <f t="shared" si="28"/>
        <v>27887995309.363388</v>
      </c>
      <c r="AM113" s="83">
        <f t="shared" si="28"/>
        <v>30238167689.778229</v>
      </c>
      <c r="AN113" s="83">
        <f t="shared" si="28"/>
        <v>24933728360.786167</v>
      </c>
      <c r="AO113" s="83">
        <f t="shared" si="28"/>
        <v>24298091282.122917</v>
      </c>
      <c r="AP113" s="83">
        <f t="shared" si="28"/>
        <v>19578156780.574734</v>
      </c>
      <c r="AQ113" s="83">
        <f t="shared" si="28"/>
        <v>21210312681.420036</v>
      </c>
      <c r="AR113" s="83">
        <f t="shared" si="28"/>
        <v>24023946823.026848</v>
      </c>
      <c r="AS113" s="83">
        <f t="shared" si="28"/>
        <v>26727094289.129818</v>
      </c>
      <c r="AT113" s="83">
        <f t="shared" si="28"/>
        <v>25054699054.196415</v>
      </c>
      <c r="AU113" s="83">
        <f t="shared" si="28"/>
        <v>25737561335.361073</v>
      </c>
      <c r="AV113" s="83">
        <f t="shared" si="28"/>
        <v>26683293088.276508</v>
      </c>
      <c r="AW113" s="83">
        <f t="shared" si="28"/>
        <v>30686829537.024822</v>
      </c>
      <c r="AX113" s="83">
        <f t="shared" si="28"/>
        <v>32241778348.828457</v>
      </c>
      <c r="AY113" s="83">
        <f t="shared" si="28"/>
        <v>33602120858.253819</v>
      </c>
      <c r="AZ113" s="83">
        <f t="shared" si="28"/>
        <v>29298089635.710289</v>
      </c>
      <c r="BA113" s="83">
        <f t="shared" si="28"/>
        <v>27125491173.945877</v>
      </c>
      <c r="BB113" s="83">
        <f t="shared" si="28"/>
        <v>26413390243.681438</v>
      </c>
      <c r="BC113" s="83">
        <f t="shared" si="28"/>
        <v>28447772830.801052</v>
      </c>
      <c r="BD113" s="83">
        <f t="shared" si="28"/>
        <v>30708445864.602108</v>
      </c>
      <c r="BE113" s="83">
        <f t="shared" si="28"/>
        <v>33569702128.756306</v>
      </c>
      <c r="BF113" s="83">
        <f t="shared" si="28"/>
        <v>31412959505.297516</v>
      </c>
      <c r="BG113" s="83">
        <f t="shared" si="28"/>
        <v>33063276135.889835</v>
      </c>
      <c r="BH113" s="83">
        <f t="shared" si="28"/>
        <v>34540371225.693008</v>
      </c>
      <c r="BI113" s="83">
        <f t="shared" si="28"/>
        <v>40022114897.206467</v>
      </c>
      <c r="BJ113" s="83">
        <f t="shared" si="28"/>
        <v>42019343137.359863</v>
      </c>
      <c r="BK113" s="631">
        <f t="shared" si="2"/>
        <v>953322550072.25952</v>
      </c>
    </row>
    <row r="114" spans="1:63" ht="15.75" x14ac:dyDescent="0.25">
      <c r="A114" s="169" t="s">
        <v>914</v>
      </c>
      <c r="C114" s="83">
        <f>B127</f>
        <v>3161354185.090744</v>
      </c>
      <c r="D114" s="83">
        <f t="shared" ref="D114:BJ114" si="29">C127</f>
        <v>7045966957.473403</v>
      </c>
      <c r="E114" s="83">
        <f t="shared" si="29"/>
        <v>4797191303.8586206</v>
      </c>
      <c r="F114" s="83">
        <f t="shared" si="29"/>
        <v>4115802608.0169554</v>
      </c>
      <c r="G114" s="83">
        <f t="shared" si="29"/>
        <v>4693312314.274065</v>
      </c>
      <c r="H114" s="83">
        <f t="shared" si="29"/>
        <v>4356158701.3751879</v>
      </c>
      <c r="I114" s="83">
        <f t="shared" si="29"/>
        <v>4176657446.0490236</v>
      </c>
      <c r="J114" s="83">
        <f t="shared" si="29"/>
        <v>5327316254.3437796</v>
      </c>
      <c r="K114" s="83">
        <f t="shared" si="29"/>
        <v>0</v>
      </c>
      <c r="L114" s="83">
        <f t="shared" si="29"/>
        <v>0</v>
      </c>
      <c r="M114" s="83">
        <f t="shared" si="29"/>
        <v>0</v>
      </c>
      <c r="N114" s="83">
        <f t="shared" si="29"/>
        <v>0</v>
      </c>
      <c r="O114" s="83">
        <f t="shared" si="29"/>
        <v>0</v>
      </c>
      <c r="P114" s="83">
        <f t="shared" si="29"/>
        <v>5312211997.4232454</v>
      </c>
      <c r="Q114" s="83">
        <f t="shared" si="29"/>
        <v>4275248537.6002913</v>
      </c>
      <c r="R114" s="83">
        <f t="shared" si="29"/>
        <v>3363108376.0249476</v>
      </c>
      <c r="S114" s="83">
        <f t="shared" si="29"/>
        <v>1121223655.1673634</v>
      </c>
      <c r="T114" s="83">
        <f t="shared" si="29"/>
        <v>0</v>
      </c>
      <c r="U114" s="83">
        <f t="shared" si="29"/>
        <v>0</v>
      </c>
      <c r="V114" s="83">
        <f t="shared" si="29"/>
        <v>0</v>
      </c>
      <c r="W114" s="83">
        <f t="shared" si="29"/>
        <v>0</v>
      </c>
      <c r="X114" s="83">
        <f t="shared" si="29"/>
        <v>0</v>
      </c>
      <c r="Y114" s="83">
        <f t="shared" si="29"/>
        <v>0</v>
      </c>
      <c r="Z114" s="83">
        <f t="shared" si="29"/>
        <v>0</v>
      </c>
      <c r="AA114" s="83">
        <f t="shared" si="29"/>
        <v>0</v>
      </c>
      <c r="AB114" s="83">
        <f t="shared" si="29"/>
        <v>0</v>
      </c>
      <c r="AC114" s="83">
        <f t="shared" si="29"/>
        <v>0</v>
      </c>
      <c r="AD114" s="83">
        <f t="shared" si="29"/>
        <v>0</v>
      </c>
      <c r="AE114" s="83">
        <f t="shared" si="29"/>
        <v>0</v>
      </c>
      <c r="AF114" s="83">
        <f t="shared" si="29"/>
        <v>0</v>
      </c>
      <c r="AG114" s="83">
        <f t="shared" si="29"/>
        <v>0</v>
      </c>
      <c r="AH114" s="83">
        <f t="shared" si="29"/>
        <v>0</v>
      </c>
      <c r="AI114" s="83">
        <f t="shared" si="29"/>
        <v>0</v>
      </c>
      <c r="AJ114" s="83">
        <f t="shared" si="29"/>
        <v>0</v>
      </c>
      <c r="AK114" s="83">
        <f t="shared" si="29"/>
        <v>0</v>
      </c>
      <c r="AL114" s="83">
        <f t="shared" si="29"/>
        <v>0</v>
      </c>
      <c r="AM114" s="83">
        <f t="shared" si="29"/>
        <v>0</v>
      </c>
      <c r="AN114" s="83">
        <f t="shared" si="29"/>
        <v>0</v>
      </c>
      <c r="AO114" s="83">
        <f t="shared" si="29"/>
        <v>0</v>
      </c>
      <c r="AP114" s="83">
        <f t="shared" si="29"/>
        <v>0</v>
      </c>
      <c r="AQ114" s="83">
        <f t="shared" si="29"/>
        <v>0</v>
      </c>
      <c r="AR114" s="83">
        <f t="shared" si="29"/>
        <v>0</v>
      </c>
      <c r="AS114" s="83">
        <f t="shared" si="29"/>
        <v>0</v>
      </c>
      <c r="AT114" s="83">
        <f t="shared" si="29"/>
        <v>0</v>
      </c>
      <c r="AU114" s="83">
        <f t="shared" si="29"/>
        <v>0</v>
      </c>
      <c r="AV114" s="83">
        <f t="shared" si="29"/>
        <v>0</v>
      </c>
      <c r="AW114" s="83">
        <f t="shared" si="29"/>
        <v>0</v>
      </c>
      <c r="AX114" s="83">
        <f t="shared" si="29"/>
        <v>0</v>
      </c>
      <c r="AY114" s="83">
        <f t="shared" si="29"/>
        <v>0</v>
      </c>
      <c r="AZ114" s="83">
        <f t="shared" si="29"/>
        <v>0</v>
      </c>
      <c r="BA114" s="83">
        <f t="shared" si="29"/>
        <v>0</v>
      </c>
      <c r="BB114" s="83">
        <f t="shared" si="29"/>
        <v>0</v>
      </c>
      <c r="BC114" s="83">
        <f t="shared" si="29"/>
        <v>0</v>
      </c>
      <c r="BD114" s="83">
        <f t="shared" si="29"/>
        <v>0</v>
      </c>
      <c r="BE114" s="83">
        <f t="shared" si="29"/>
        <v>0</v>
      </c>
      <c r="BF114" s="83">
        <f t="shared" si="29"/>
        <v>0</v>
      </c>
      <c r="BG114" s="83">
        <f t="shared" si="29"/>
        <v>0</v>
      </c>
      <c r="BH114" s="83">
        <f t="shared" si="29"/>
        <v>0</v>
      </c>
      <c r="BI114" s="83">
        <f t="shared" si="29"/>
        <v>0</v>
      </c>
      <c r="BJ114" s="83">
        <f t="shared" si="29"/>
        <v>0</v>
      </c>
      <c r="BK114" s="631">
        <f t="shared" si="2"/>
        <v>51745552336.697632</v>
      </c>
    </row>
    <row r="115" spans="1:63" ht="15.75" x14ac:dyDescent="0.25">
      <c r="A115" s="169" t="s">
        <v>915</v>
      </c>
      <c r="C115" s="83">
        <f>SFP!C138</f>
        <v>26429695.171518326</v>
      </c>
      <c r="D115" s="83">
        <f>SCI!C296</f>
        <v>58906009.251622975</v>
      </c>
      <c r="E115" s="83">
        <f>SCI!D296</f>
        <v>42124472.191602819</v>
      </c>
      <c r="F115" s="83">
        <f>SCI!E296</f>
        <v>38708136.575239837</v>
      </c>
      <c r="G115" s="83">
        <f>SCI!F296</f>
        <v>41621084.228681251</v>
      </c>
      <c r="H115" s="83">
        <f>SCI!G296</f>
        <v>35724585.425393872</v>
      </c>
      <c r="I115" s="83">
        <f>SCI!H296</f>
        <v>33852725.377963021</v>
      </c>
      <c r="J115" s="83">
        <f>SCI!I296</f>
        <v>43943747.604487561</v>
      </c>
      <c r="K115" s="83">
        <f>SCI!J296</f>
        <v>0</v>
      </c>
      <c r="L115" s="83">
        <f>SCI!K296</f>
        <v>0</v>
      </c>
      <c r="M115" s="83">
        <f>SCI!L296</f>
        <v>0</v>
      </c>
      <c r="N115" s="83">
        <f>SCI!M296</f>
        <v>0</v>
      </c>
      <c r="O115" s="83">
        <f>SCI!N296</f>
        <v>0</v>
      </c>
      <c r="P115" s="83">
        <f>SCI!O296</f>
        <v>43353319.208398983</v>
      </c>
      <c r="Q115" s="83">
        <f>SCI!P296</f>
        <v>38691066.258825779</v>
      </c>
      <c r="R115" s="83">
        <f>SCI!Q296</f>
        <v>27151353.144166835</v>
      </c>
      <c r="S115" s="83">
        <f>SCI!R296</f>
        <v>9596540.8606680334</v>
      </c>
      <c r="T115" s="83">
        <f>SCI!S296</f>
        <v>0</v>
      </c>
      <c r="U115" s="83">
        <f>SCI!T296</f>
        <v>0</v>
      </c>
      <c r="V115" s="83">
        <f>SCI!U296</f>
        <v>0</v>
      </c>
      <c r="W115" s="83">
        <f>SCI!V296</f>
        <v>0</v>
      </c>
      <c r="X115" s="83">
        <f>SCI!W296</f>
        <v>0</v>
      </c>
      <c r="Y115" s="83">
        <f>SCI!X296</f>
        <v>0</v>
      </c>
      <c r="Z115" s="83">
        <f>SCI!Y296</f>
        <v>0</v>
      </c>
      <c r="AA115" s="83">
        <f>SCI!Z296</f>
        <v>0</v>
      </c>
      <c r="AB115" s="83">
        <f>SCI!AA296</f>
        <v>0</v>
      </c>
      <c r="AC115" s="83">
        <f>SCI!AB296</f>
        <v>0</v>
      </c>
      <c r="AD115" s="83">
        <f>SCI!AC296</f>
        <v>0</v>
      </c>
      <c r="AE115" s="83">
        <f>SCI!AD296</f>
        <v>0</v>
      </c>
      <c r="AF115" s="83">
        <f>SCI!AE296</f>
        <v>0</v>
      </c>
      <c r="AG115" s="83">
        <f>SCI!AF296</f>
        <v>0</v>
      </c>
      <c r="AH115" s="83">
        <f>SCI!AG296</f>
        <v>0</v>
      </c>
      <c r="AI115" s="83">
        <f>SCI!AH296</f>
        <v>0</v>
      </c>
      <c r="AJ115" s="83">
        <f>SCI!AI296</f>
        <v>0</v>
      </c>
      <c r="AK115" s="83">
        <f>SCI!AJ296</f>
        <v>0</v>
      </c>
      <c r="AL115" s="83">
        <f>SCI!AK296</f>
        <v>0</v>
      </c>
      <c r="AM115" s="83">
        <f>SCI!AL296</f>
        <v>0</v>
      </c>
      <c r="AN115" s="83">
        <f>SCI!AM296</f>
        <v>0</v>
      </c>
      <c r="AO115" s="83">
        <f>SCI!AN296</f>
        <v>0</v>
      </c>
      <c r="AP115" s="83">
        <f>SCI!AO296</f>
        <v>0</v>
      </c>
      <c r="AQ115" s="83">
        <f>SCI!AP296</f>
        <v>0</v>
      </c>
      <c r="AR115" s="83">
        <f>SCI!AQ296</f>
        <v>0</v>
      </c>
      <c r="AS115" s="83">
        <f>SCI!AR296</f>
        <v>0</v>
      </c>
      <c r="AT115" s="83">
        <f>SCI!AS296</f>
        <v>0</v>
      </c>
      <c r="AU115" s="83">
        <f>SCI!AT296</f>
        <v>0</v>
      </c>
      <c r="AV115" s="83">
        <f>SCI!AU296</f>
        <v>0</v>
      </c>
      <c r="AW115" s="83">
        <f>SCI!AV296</f>
        <v>0</v>
      </c>
      <c r="AX115" s="83">
        <f>SCI!AW296</f>
        <v>0</v>
      </c>
      <c r="AY115" s="83">
        <f>SCI!AX296</f>
        <v>0</v>
      </c>
      <c r="AZ115" s="83">
        <f>SCI!AY296</f>
        <v>0</v>
      </c>
      <c r="BA115" s="83">
        <f>SCI!AZ296</f>
        <v>0</v>
      </c>
      <c r="BB115" s="83">
        <f>SCI!BA296</f>
        <v>0</v>
      </c>
      <c r="BC115" s="83">
        <f>SCI!BB296</f>
        <v>0</v>
      </c>
      <c r="BD115" s="83">
        <f>SCI!BC296</f>
        <v>0</v>
      </c>
      <c r="BE115" s="83">
        <f>SCI!BD296</f>
        <v>0</v>
      </c>
      <c r="BF115" s="83">
        <f>SCI!BE296</f>
        <v>0</v>
      </c>
      <c r="BG115" s="83">
        <f>SCI!BF296</f>
        <v>0</v>
      </c>
      <c r="BH115" s="83">
        <f>SCI!BG296</f>
        <v>0</v>
      </c>
      <c r="BI115" s="83">
        <f>SCI!BH296</f>
        <v>0</v>
      </c>
      <c r="BJ115" s="83">
        <f>SCI!BI296</f>
        <v>0</v>
      </c>
      <c r="BK115" s="631">
        <f t="shared" si="2"/>
        <v>440102735.29856932</v>
      </c>
    </row>
    <row r="116" spans="1:63" ht="15.75" x14ac:dyDescent="0.25">
      <c r="A116" s="169" t="s">
        <v>916</v>
      </c>
      <c r="C116" s="83">
        <f>B128</f>
        <v>0</v>
      </c>
      <c r="D116" s="83">
        <f t="shared" ref="D116:BJ116" si="30">C128</f>
        <v>0</v>
      </c>
      <c r="E116" s="83">
        <f t="shared" si="30"/>
        <v>0</v>
      </c>
      <c r="F116" s="83">
        <f t="shared" si="30"/>
        <v>0</v>
      </c>
      <c r="G116" s="83">
        <f t="shared" si="30"/>
        <v>0</v>
      </c>
      <c r="H116" s="83">
        <f t="shared" si="30"/>
        <v>0</v>
      </c>
      <c r="I116" s="83">
        <f t="shared" si="30"/>
        <v>0</v>
      </c>
      <c r="J116" s="83">
        <f t="shared" si="30"/>
        <v>0</v>
      </c>
      <c r="K116" s="83">
        <f t="shared" si="30"/>
        <v>1162352797.8871186</v>
      </c>
      <c r="L116" s="83">
        <f t="shared" si="30"/>
        <v>2893196495.7098675</v>
      </c>
      <c r="M116" s="83">
        <f t="shared" si="30"/>
        <v>4919817330.5564756</v>
      </c>
      <c r="N116" s="83">
        <f t="shared" si="30"/>
        <v>9640706226.649929</v>
      </c>
      <c r="O116" s="83">
        <f t="shared" si="30"/>
        <v>9789874459.2097168</v>
      </c>
      <c r="P116" s="83">
        <f t="shared" si="30"/>
        <v>0</v>
      </c>
      <c r="Q116" s="83">
        <f t="shared" si="30"/>
        <v>0</v>
      </c>
      <c r="R116" s="83">
        <f t="shared" si="30"/>
        <v>0</v>
      </c>
      <c r="S116" s="83">
        <f t="shared" si="30"/>
        <v>0</v>
      </c>
      <c r="T116" s="83">
        <f t="shared" si="30"/>
        <v>3750316023.7869835</v>
      </c>
      <c r="U116" s="83">
        <f t="shared" si="30"/>
        <v>5228671788.867568</v>
      </c>
      <c r="V116" s="83">
        <f t="shared" si="30"/>
        <v>5142897325.036869</v>
      </c>
      <c r="W116" s="83">
        <f t="shared" si="30"/>
        <v>6527607406.8987837</v>
      </c>
      <c r="X116" s="83">
        <f t="shared" si="30"/>
        <v>9072393241.5620213</v>
      </c>
      <c r="Y116" s="83">
        <f t="shared" si="30"/>
        <v>12726524243.511839</v>
      </c>
      <c r="Z116" s="83">
        <f t="shared" si="30"/>
        <v>14104424660.304363</v>
      </c>
      <c r="AA116" s="83">
        <f t="shared" si="30"/>
        <v>15656630903.037542</v>
      </c>
      <c r="AB116" s="83">
        <f t="shared" si="30"/>
        <v>11940903130.955805</v>
      </c>
      <c r="AC116" s="83">
        <f t="shared" si="30"/>
        <v>11594337060.417309</v>
      </c>
      <c r="AD116" s="83">
        <f t="shared" si="30"/>
        <v>12576758612.1366</v>
      </c>
      <c r="AE116" s="83">
        <f t="shared" si="30"/>
        <v>13941282937.134481</v>
      </c>
      <c r="AF116" s="83">
        <f t="shared" si="30"/>
        <v>16571817804.498287</v>
      </c>
      <c r="AG116" s="83">
        <f t="shared" si="30"/>
        <v>20004123128.557789</v>
      </c>
      <c r="AH116" s="83">
        <f t="shared" si="30"/>
        <v>19292279240.285564</v>
      </c>
      <c r="AI116" s="83">
        <f t="shared" si="30"/>
        <v>20719296154.486061</v>
      </c>
      <c r="AJ116" s="83">
        <f t="shared" si="30"/>
        <v>22409908135.520897</v>
      </c>
      <c r="AK116" s="83">
        <f t="shared" si="30"/>
        <v>25573330374.683743</v>
      </c>
      <c r="AL116" s="83">
        <f t="shared" si="30"/>
        <v>27818727461.110149</v>
      </c>
      <c r="AM116" s="83">
        <f t="shared" si="30"/>
        <v>30151303249.098656</v>
      </c>
      <c r="AN116" s="83">
        <f t="shared" si="30"/>
        <v>24863067768.351585</v>
      </c>
      <c r="AO116" s="83">
        <f t="shared" si="30"/>
        <v>24235107078.126614</v>
      </c>
      <c r="AP116" s="83">
        <f t="shared" si="30"/>
        <v>19522926494.359978</v>
      </c>
      <c r="AQ116" s="83">
        <f t="shared" si="30"/>
        <v>21147558902.494492</v>
      </c>
      <c r="AR116" s="83">
        <f t="shared" si="30"/>
        <v>23960529794.48724</v>
      </c>
      <c r="AS116" s="83">
        <f t="shared" si="30"/>
        <v>26651351412.284531</v>
      </c>
      <c r="AT116" s="83">
        <f t="shared" si="30"/>
        <v>24988236092.993671</v>
      </c>
      <c r="AU116" s="83">
        <f t="shared" si="30"/>
        <v>25669843439.476521</v>
      </c>
      <c r="AV116" s="83">
        <f t="shared" si="30"/>
        <v>26608019101.509789</v>
      </c>
      <c r="AW116" s="83">
        <f t="shared" si="30"/>
        <v>30600790337.258717</v>
      </c>
      <c r="AX116" s="83">
        <f t="shared" si="30"/>
        <v>32149019470.289032</v>
      </c>
      <c r="AY116" s="83">
        <f t="shared" si="30"/>
        <v>33508776825.060616</v>
      </c>
      <c r="AZ116" s="83">
        <f t="shared" si="30"/>
        <v>29217207233.810413</v>
      </c>
      <c r="BA116" s="83">
        <f t="shared" si="30"/>
        <v>27050957642.282856</v>
      </c>
      <c r="BB116" s="83">
        <f t="shared" si="30"/>
        <v>26344465568.513439</v>
      </c>
      <c r="BC116" s="83">
        <f t="shared" si="30"/>
        <v>28390890723.035961</v>
      </c>
      <c r="BD116" s="83">
        <f t="shared" si="30"/>
        <v>30617986163.435852</v>
      </c>
      <c r="BE116" s="83">
        <f t="shared" si="30"/>
        <v>33476448152.228722</v>
      </c>
      <c r="BF116" s="83">
        <f t="shared" si="30"/>
        <v>31326238642.361961</v>
      </c>
      <c r="BG116" s="83">
        <f t="shared" si="30"/>
        <v>32978860079.049709</v>
      </c>
      <c r="BH116" s="83">
        <f t="shared" si="30"/>
        <v>34447700505.476295</v>
      </c>
      <c r="BI116" s="83">
        <f t="shared" si="30"/>
        <v>39905079167.178383</v>
      </c>
      <c r="BJ116" s="83">
        <f t="shared" si="30"/>
        <v>41911696651.180931</v>
      </c>
      <c r="BK116" s="631">
        <f t="shared" si="2"/>
        <v>1002782237437.1517</v>
      </c>
    </row>
    <row r="117" spans="1:63" ht="15.75" x14ac:dyDescent="0.25">
      <c r="A117" s="169" t="s">
        <v>917</v>
      </c>
      <c r="C117" s="83">
        <f>SCI!C288</f>
        <v>0</v>
      </c>
      <c r="D117" s="83">
        <f>SCI!D288</f>
        <v>0</v>
      </c>
      <c r="E117" s="83">
        <f>SCI!E288</f>
        <v>0</v>
      </c>
      <c r="F117" s="83">
        <f>SCI!F288</f>
        <v>0</v>
      </c>
      <c r="G117" s="83">
        <f>SCI!G288</f>
        <v>0</v>
      </c>
      <c r="H117" s="83">
        <f>SCI!H288</f>
        <v>0</v>
      </c>
      <c r="I117" s="83">
        <f>SCI!I288</f>
        <v>0</v>
      </c>
      <c r="J117" s="83">
        <f>SCI!J288</f>
        <v>0</v>
      </c>
      <c r="K117" s="83">
        <f>SCI!K288</f>
        <v>3293326.6341117206</v>
      </c>
      <c r="L117" s="83">
        <f>SCI!L288</f>
        <v>7582017.0200072005</v>
      </c>
      <c r="M117" s="83">
        <f>SCI!M288</f>
        <v>13064197.974216033</v>
      </c>
      <c r="N117" s="83">
        <f>SCI!N288</f>
        <v>27064667.114290234</v>
      </c>
      <c r="O117" s="83">
        <f>SCI!O288</f>
        <v>24717955.386835508</v>
      </c>
      <c r="P117" s="83">
        <f>SCI!P288</f>
        <v>0</v>
      </c>
      <c r="Q117" s="83">
        <f>SCI!Q288</f>
        <v>0</v>
      </c>
      <c r="R117" s="83">
        <f>SCI!R288</f>
        <v>0</v>
      </c>
      <c r="S117" s="83">
        <f>SCI!S288</f>
        <v>0</v>
      </c>
      <c r="T117" s="83">
        <f>SCI!T288</f>
        <v>7579933.1183519568</v>
      </c>
      <c r="U117" s="83">
        <f>SCI!U288</f>
        <v>10084101.026425386</v>
      </c>
      <c r="V117" s="83">
        <f>SCI!V288</f>
        <v>11929452.811120626</v>
      </c>
      <c r="W117" s="83">
        <f>SCI!W288</f>
        <v>15112857.162288396</v>
      </c>
      <c r="X117" s="83">
        <f>SCI!X288</f>
        <v>21599773.183824014</v>
      </c>
      <c r="Y117" s="83">
        <f>SCI!Y288</f>
        <v>36223768.496410474</v>
      </c>
      <c r="Z117" s="83">
        <f>SCI!Z288</f>
        <v>31048166.010927409</v>
      </c>
      <c r="AA117" s="83">
        <f>SCI!AA288</f>
        <v>47878930.325401425</v>
      </c>
      <c r="AB117" s="83">
        <f>SCI!AB288</f>
        <v>29628351.078125708</v>
      </c>
      <c r="AC117" s="83">
        <f>SCI!AC288</f>
        <v>24912096.670796722</v>
      </c>
      <c r="AD117" s="83">
        <f>SCI!AD288</f>
        <v>36505093.223540016</v>
      </c>
      <c r="AE117" s="83">
        <f>SCI!AE288</f>
        <v>38835663.385554783</v>
      </c>
      <c r="AF117" s="83">
        <f>SCI!AF288</f>
        <v>50463219.907446027</v>
      </c>
      <c r="AG117" s="83">
        <f>SCI!AG288</f>
        <v>59101437.653116547</v>
      </c>
      <c r="AH117" s="83">
        <f>SCI!AH288</f>
        <v>53658068.87759006</v>
      </c>
      <c r="AI117" s="83">
        <f>SCI!AI288</f>
        <v>59511951.017195687</v>
      </c>
      <c r="AJ117" s="83">
        <f>SCI!AJ288</f>
        <v>66209239.963773675</v>
      </c>
      <c r="AK117" s="83">
        <f>SCI!AK288</f>
        <v>68019177.431820258</v>
      </c>
      <c r="AL117" s="83">
        <f>SCI!AL288</f>
        <v>69267848.253239021</v>
      </c>
      <c r="AM117" s="83">
        <f>SCI!AM288</f>
        <v>86864440.679572582</v>
      </c>
      <c r="AN117" s="83">
        <f>SCI!AN288</f>
        <v>70660592.434582129</v>
      </c>
      <c r="AO117" s="83">
        <f>SCI!AO288</f>
        <v>62984203.996303521</v>
      </c>
      <c r="AP117" s="83">
        <f>SCI!AP288</f>
        <v>55230286.214755803</v>
      </c>
      <c r="AQ117" s="83">
        <f>SCI!AQ288</f>
        <v>62753778.925543778</v>
      </c>
      <c r="AR117" s="83">
        <f>SCI!AR288</f>
        <v>63417028.539608583</v>
      </c>
      <c r="AS117" s="83">
        <f>SCI!AS288</f>
        <v>75742876.845286325</v>
      </c>
      <c r="AT117" s="83">
        <f>SCI!AT288</f>
        <v>66462961.202743664</v>
      </c>
      <c r="AU117" s="83">
        <f>SCI!AU288</f>
        <v>67717895.884550825</v>
      </c>
      <c r="AV117" s="83">
        <f>SCI!AV288</f>
        <v>75273986.766718715</v>
      </c>
      <c r="AW117" s="83">
        <f>SCI!AW288</f>
        <v>86039199.76610449</v>
      </c>
      <c r="AX117" s="83">
        <f>SCI!AX288</f>
        <v>92758878.539426342</v>
      </c>
      <c r="AY117" s="83">
        <f>SCI!AY288</f>
        <v>93344033.193204254</v>
      </c>
      <c r="AZ117" s="83">
        <f>SCI!AZ288</f>
        <v>80882401.899876013</v>
      </c>
      <c r="BA117" s="83">
        <f>SCI!BA288</f>
        <v>74533531.663021639</v>
      </c>
      <c r="BB117" s="83">
        <f>SCI!BB288</f>
        <v>68924675.167998523</v>
      </c>
      <c r="BC117" s="83">
        <f>SCI!BC288</f>
        <v>56882107.765089639</v>
      </c>
      <c r="BD117" s="83">
        <f>SCI!BD288</f>
        <v>90459701.166254073</v>
      </c>
      <c r="BE117" s="83">
        <f>SCI!BE288</f>
        <v>93253976.527582988</v>
      </c>
      <c r="BF117" s="83">
        <f>SCI!BF288</f>
        <v>86720862.935553893</v>
      </c>
      <c r="BG117" s="83">
        <f>SCI!BG288</f>
        <v>84416056.84012717</v>
      </c>
      <c r="BH117" s="83">
        <f>SCI!BH288</f>
        <v>92670720.216711387</v>
      </c>
      <c r="BI117" s="83">
        <f>SCI!BI288</f>
        <v>117035730.02808537</v>
      </c>
      <c r="BJ117" s="83">
        <f>SCI!BJ288</f>
        <v>107646486.17893396</v>
      </c>
      <c r="BK117" s="631">
        <f t="shared" si="2"/>
        <v>2725967707.1040449</v>
      </c>
    </row>
    <row r="118" spans="1:63" ht="15.75" x14ac:dyDescent="0.25">
      <c r="A118" s="346"/>
      <c r="BK118" s="631">
        <f t="shared" si="2"/>
        <v>0</v>
      </c>
    </row>
    <row r="119" spans="1:63" ht="15.75" x14ac:dyDescent="0.25">
      <c r="A119" s="638" t="s">
        <v>918</v>
      </c>
      <c r="C119" s="83">
        <f>C120-C121</f>
        <v>0</v>
      </c>
      <c r="D119" s="83">
        <f t="shared" ref="D119:BJ119" si="31">D120-D121</f>
        <v>0</v>
      </c>
      <c r="E119" s="83">
        <f t="shared" si="31"/>
        <v>-435000000</v>
      </c>
      <c r="F119" s="83">
        <f t="shared" si="31"/>
        <v>-435000000</v>
      </c>
      <c r="G119" s="83">
        <f t="shared" si="31"/>
        <v>0</v>
      </c>
      <c r="H119" s="83">
        <f t="shared" si="31"/>
        <v>0</v>
      </c>
      <c r="I119" s="83">
        <f t="shared" si="31"/>
        <v>0</v>
      </c>
      <c r="J119" s="83">
        <f t="shared" si="31"/>
        <v>-435000000</v>
      </c>
      <c r="K119" s="83">
        <f t="shared" si="31"/>
        <v>0</v>
      </c>
      <c r="L119" s="83">
        <f t="shared" si="31"/>
        <v>0</v>
      </c>
      <c r="M119" s="83">
        <f t="shared" si="31"/>
        <v>0</v>
      </c>
      <c r="N119" s="83">
        <f t="shared" si="31"/>
        <v>0</v>
      </c>
      <c r="O119" s="83">
        <f t="shared" si="31"/>
        <v>0</v>
      </c>
      <c r="P119" s="83">
        <f t="shared" si="31"/>
        <v>-435000000</v>
      </c>
      <c r="Q119" s="83">
        <f t="shared" si="31"/>
        <v>-1116930525.5027215</v>
      </c>
      <c r="R119" s="83">
        <f t="shared" si="31"/>
        <v>-1116930525.5027215</v>
      </c>
      <c r="S119" s="83">
        <f t="shared" si="31"/>
        <v>0</v>
      </c>
      <c r="T119" s="83">
        <f t="shared" si="31"/>
        <v>0</v>
      </c>
      <c r="U119" s="83">
        <f t="shared" si="31"/>
        <v>0</v>
      </c>
      <c r="V119" s="83">
        <f t="shared" si="31"/>
        <v>-1116930525.5027215</v>
      </c>
      <c r="W119" s="83">
        <f t="shared" si="31"/>
        <v>0</v>
      </c>
      <c r="X119" s="83">
        <f t="shared" si="31"/>
        <v>0</v>
      </c>
      <c r="Y119" s="83">
        <f t="shared" si="31"/>
        <v>0</v>
      </c>
      <c r="Z119" s="83">
        <f t="shared" si="31"/>
        <v>0</v>
      </c>
      <c r="AA119" s="83">
        <f t="shared" si="31"/>
        <v>0</v>
      </c>
      <c r="AB119" s="83">
        <f t="shared" si="31"/>
        <v>-1116930525.5027215</v>
      </c>
      <c r="AC119" s="83">
        <f t="shared" si="31"/>
        <v>-2546011886.0187736</v>
      </c>
      <c r="AD119" s="83">
        <f t="shared" si="31"/>
        <v>-2546011886.0187736</v>
      </c>
      <c r="AE119" s="83">
        <f t="shared" si="31"/>
        <v>0</v>
      </c>
      <c r="AF119" s="83">
        <f t="shared" si="31"/>
        <v>0</v>
      </c>
      <c r="AG119" s="83">
        <f t="shared" si="31"/>
        <v>0</v>
      </c>
      <c r="AH119" s="83">
        <f t="shared" si="31"/>
        <v>-2546011886.0187736</v>
      </c>
      <c r="AI119" s="83">
        <f t="shared" si="31"/>
        <v>0</v>
      </c>
      <c r="AJ119" s="83">
        <f t="shared" si="31"/>
        <v>0</v>
      </c>
      <c r="AK119" s="83">
        <f t="shared" si="31"/>
        <v>0</v>
      </c>
      <c r="AL119" s="83">
        <f t="shared" si="31"/>
        <v>0</v>
      </c>
      <c r="AM119" s="83">
        <f t="shared" si="31"/>
        <v>0</v>
      </c>
      <c r="AN119" s="83">
        <f t="shared" si="31"/>
        <v>-2546011886.0187736</v>
      </c>
      <c r="AO119" s="83">
        <f t="shared" si="31"/>
        <v>-3057178741.520184</v>
      </c>
      <c r="AP119" s="83">
        <f t="shared" si="31"/>
        <v>-3057178741.520184</v>
      </c>
      <c r="AQ119" s="83">
        <f t="shared" si="31"/>
        <v>0</v>
      </c>
      <c r="AR119" s="83">
        <f t="shared" si="31"/>
        <v>0</v>
      </c>
      <c r="AS119" s="83">
        <f t="shared" si="31"/>
        <v>0</v>
      </c>
      <c r="AT119" s="83">
        <f t="shared" si="31"/>
        <v>-3057178741.520184</v>
      </c>
      <c r="AU119" s="83">
        <f t="shared" si="31"/>
        <v>0</v>
      </c>
      <c r="AV119" s="83">
        <f t="shared" si="31"/>
        <v>0</v>
      </c>
      <c r="AW119" s="83">
        <f t="shared" si="31"/>
        <v>0</v>
      </c>
      <c r="AX119" s="83">
        <f t="shared" si="31"/>
        <v>0</v>
      </c>
      <c r="AY119" s="83">
        <f t="shared" si="31"/>
        <v>0</v>
      </c>
      <c r="AZ119" s="83">
        <f t="shared" si="31"/>
        <v>-3057178741.520184</v>
      </c>
      <c r="BA119" s="83">
        <f t="shared" si="31"/>
        <v>-3067251275.4953504</v>
      </c>
      <c r="BB119" s="83">
        <f t="shared" si="31"/>
        <v>-3067251275.4953504</v>
      </c>
      <c r="BC119" s="83">
        <f t="shared" si="31"/>
        <v>0</v>
      </c>
      <c r="BD119" s="83">
        <f t="shared" si="31"/>
        <v>0</v>
      </c>
      <c r="BE119" s="83">
        <f t="shared" si="31"/>
        <v>0</v>
      </c>
      <c r="BF119" s="83">
        <f t="shared" si="31"/>
        <v>-3067251275.4953504</v>
      </c>
      <c r="BG119" s="83">
        <f t="shared" si="31"/>
        <v>0</v>
      </c>
      <c r="BH119" s="83">
        <f t="shared" si="31"/>
        <v>0</v>
      </c>
      <c r="BI119" s="83">
        <f t="shared" si="31"/>
        <v>0</v>
      </c>
      <c r="BJ119" s="83">
        <f t="shared" si="31"/>
        <v>0</v>
      </c>
      <c r="BK119" s="631">
        <f t="shared" si="2"/>
        <v>-37822238438.652771</v>
      </c>
    </row>
    <row r="120" spans="1:63" ht="15.75" x14ac:dyDescent="0.25">
      <c r="A120" s="625" t="s">
        <v>919</v>
      </c>
      <c r="BK120" s="631">
        <f t="shared" si="2"/>
        <v>0</v>
      </c>
    </row>
    <row r="121" spans="1:63" ht="15.75" x14ac:dyDescent="0.25">
      <c r="A121" s="625" t="s">
        <v>920</v>
      </c>
      <c r="C121" s="83">
        <f>' CALCULATIONS'!O1713</f>
        <v>0</v>
      </c>
      <c r="D121" s="83">
        <f>' CALCULATIONS'!P1713</f>
        <v>0</v>
      </c>
      <c r="E121" s="83">
        <f>' CALCULATIONS'!Q1713</f>
        <v>435000000</v>
      </c>
      <c r="F121" s="83">
        <f>' CALCULATIONS'!R1713</f>
        <v>435000000</v>
      </c>
      <c r="G121" s="83">
        <f>' CALCULATIONS'!S1713</f>
        <v>0</v>
      </c>
      <c r="H121" s="83">
        <f>' CALCULATIONS'!T1713</f>
        <v>0</v>
      </c>
      <c r="I121" s="83">
        <f>' CALCULATIONS'!U1713</f>
        <v>0</v>
      </c>
      <c r="J121" s="83">
        <f>' CALCULATIONS'!V1713</f>
        <v>435000000</v>
      </c>
      <c r="K121" s="83">
        <f>' CALCULATIONS'!W1713</f>
        <v>0</v>
      </c>
      <c r="L121" s="83">
        <f>' CALCULATIONS'!X1713</f>
        <v>0</v>
      </c>
      <c r="M121" s="83">
        <f>' CALCULATIONS'!Y1713</f>
        <v>0</v>
      </c>
      <c r="N121" s="83">
        <f>' CALCULATIONS'!Z1713</f>
        <v>0</v>
      </c>
      <c r="O121" s="83">
        <f>' CALCULATIONS'!AA1713</f>
        <v>0</v>
      </c>
      <c r="P121" s="83">
        <f>' CALCULATIONS'!AB1713</f>
        <v>435000000</v>
      </c>
      <c r="Q121" s="83">
        <f>' CALCULATIONS'!AC1713</f>
        <v>1116930525.5027215</v>
      </c>
      <c r="R121" s="83">
        <f>' CALCULATIONS'!AD1713</f>
        <v>1116930525.5027215</v>
      </c>
      <c r="S121" s="83">
        <f>' CALCULATIONS'!AE1713</f>
        <v>0</v>
      </c>
      <c r="T121" s="83">
        <f>' CALCULATIONS'!AF1713</f>
        <v>0</v>
      </c>
      <c r="U121" s="83">
        <f>' CALCULATIONS'!AG1713</f>
        <v>0</v>
      </c>
      <c r="V121" s="83">
        <f>' CALCULATIONS'!AH1713</f>
        <v>1116930525.5027215</v>
      </c>
      <c r="W121" s="83">
        <f>' CALCULATIONS'!AI1713</f>
        <v>0</v>
      </c>
      <c r="X121" s="83">
        <f>' CALCULATIONS'!AJ1713</f>
        <v>0</v>
      </c>
      <c r="Y121" s="83">
        <f>' CALCULATIONS'!AK1713</f>
        <v>0</v>
      </c>
      <c r="Z121" s="83">
        <f>' CALCULATIONS'!AL1713</f>
        <v>0</v>
      </c>
      <c r="AA121" s="83">
        <f>' CALCULATIONS'!AM1713</f>
        <v>0</v>
      </c>
      <c r="AB121" s="83">
        <f>' CALCULATIONS'!AN1713</f>
        <v>1116930525.5027215</v>
      </c>
      <c r="AC121" s="83">
        <f>' CALCULATIONS'!AO1713</f>
        <v>2546011886.0187736</v>
      </c>
      <c r="AD121" s="83">
        <f>' CALCULATIONS'!AP1713</f>
        <v>2546011886.0187736</v>
      </c>
      <c r="AE121" s="83">
        <f>' CALCULATIONS'!AQ1713</f>
        <v>0</v>
      </c>
      <c r="AF121" s="83">
        <f>' CALCULATIONS'!AR1713</f>
        <v>0</v>
      </c>
      <c r="AG121" s="83">
        <f>' CALCULATIONS'!AS1713</f>
        <v>0</v>
      </c>
      <c r="AH121" s="83">
        <f>' CALCULATIONS'!AT1713</f>
        <v>2546011886.0187736</v>
      </c>
      <c r="AI121" s="83">
        <f>' CALCULATIONS'!AU1713</f>
        <v>0</v>
      </c>
      <c r="AJ121" s="83">
        <f>' CALCULATIONS'!AV1713</f>
        <v>0</v>
      </c>
      <c r="AK121" s="83">
        <f>' CALCULATIONS'!AW1713</f>
        <v>0</v>
      </c>
      <c r="AL121" s="83">
        <f>' CALCULATIONS'!AX1713</f>
        <v>0</v>
      </c>
      <c r="AM121" s="83">
        <f>' CALCULATIONS'!AY1713</f>
        <v>0</v>
      </c>
      <c r="AN121" s="83">
        <f>' CALCULATIONS'!AZ1713</f>
        <v>2546011886.0187736</v>
      </c>
      <c r="AO121" s="83">
        <f>' CALCULATIONS'!BA1713</f>
        <v>3057178741.520184</v>
      </c>
      <c r="AP121" s="83">
        <f>' CALCULATIONS'!BB1713</f>
        <v>3057178741.520184</v>
      </c>
      <c r="AQ121" s="83">
        <f>' CALCULATIONS'!BC1713</f>
        <v>0</v>
      </c>
      <c r="AR121" s="83">
        <f>' CALCULATIONS'!BD1713</f>
        <v>0</v>
      </c>
      <c r="AS121" s="83">
        <f>' CALCULATIONS'!BE1713</f>
        <v>0</v>
      </c>
      <c r="AT121" s="83">
        <f>' CALCULATIONS'!BF1713</f>
        <v>3057178741.520184</v>
      </c>
      <c r="AU121" s="83">
        <f>' CALCULATIONS'!BG1713</f>
        <v>0</v>
      </c>
      <c r="AV121" s="83">
        <f>' CALCULATIONS'!BH1713</f>
        <v>0</v>
      </c>
      <c r="AW121" s="83">
        <f>' CALCULATIONS'!BI1713</f>
        <v>0</v>
      </c>
      <c r="AX121" s="83">
        <f>' CALCULATIONS'!BJ1713</f>
        <v>0</v>
      </c>
      <c r="AY121" s="83">
        <f>' CALCULATIONS'!BK1713</f>
        <v>0</v>
      </c>
      <c r="AZ121" s="83">
        <f>' CALCULATIONS'!BL1713</f>
        <v>3057178741.520184</v>
      </c>
      <c r="BA121" s="83">
        <f>' CALCULATIONS'!BM1713</f>
        <v>3067251275.4953504</v>
      </c>
      <c r="BB121" s="83">
        <f>' CALCULATIONS'!BN1713</f>
        <v>3067251275.4953504</v>
      </c>
      <c r="BC121" s="83">
        <f>' CALCULATIONS'!BO1713</f>
        <v>0</v>
      </c>
      <c r="BD121" s="83">
        <f>' CALCULATIONS'!BP1713</f>
        <v>0</v>
      </c>
      <c r="BE121" s="83">
        <f>' CALCULATIONS'!BQ1713</f>
        <v>0</v>
      </c>
      <c r="BF121" s="83">
        <f>' CALCULATIONS'!BR1713</f>
        <v>3067251275.4953504</v>
      </c>
      <c r="BG121" s="83">
        <f>' CALCULATIONS'!BS1713</f>
        <v>0</v>
      </c>
      <c r="BH121" s="83">
        <f>' CALCULATIONS'!BT1713</f>
        <v>0</v>
      </c>
      <c r="BI121" s="83">
        <f>' CALCULATIONS'!BU1713</f>
        <v>0</v>
      </c>
      <c r="BJ121" s="83">
        <f>' CALCULATIONS'!BV1713</f>
        <v>0</v>
      </c>
      <c r="BK121" s="631">
        <f t="shared" si="2"/>
        <v>37822238438.652771</v>
      </c>
    </row>
    <row r="122" spans="1:63" ht="15.75" x14ac:dyDescent="0.25">
      <c r="A122" s="639"/>
      <c r="BK122" s="631">
        <f t="shared" si="2"/>
        <v>0</v>
      </c>
    </row>
    <row r="123" spans="1:63" ht="15.75" x14ac:dyDescent="0.25">
      <c r="A123" s="638" t="s">
        <v>921</v>
      </c>
      <c r="C123" s="83">
        <f t="shared" ref="C123:AH123" si="32">C3+C59+C65+C119</f>
        <v>-7129137164.3531799</v>
      </c>
      <c r="D123" s="83">
        <f t="shared" si="32"/>
        <v>-4826296489.1605244</v>
      </c>
      <c r="E123" s="83">
        <f t="shared" si="32"/>
        <v>-4114295651.6018329</v>
      </c>
      <c r="F123" s="83">
        <f t="shared" si="32"/>
        <v>-4721193169.9584827</v>
      </c>
      <c r="G123" s="83">
        <f t="shared" si="32"/>
        <v>-4303251182.8965588</v>
      </c>
      <c r="H123" s="83">
        <f t="shared" si="32"/>
        <v>-4136365188.0488172</v>
      </c>
      <c r="I123" s="83">
        <f t="shared" si="32"/>
        <v>-5336329473.691082</v>
      </c>
      <c r="J123" s="83">
        <f t="shared" si="32"/>
        <v>1099260774.8607898</v>
      </c>
      <c r="K123" s="83">
        <f t="shared" si="32"/>
        <v>2915620860.0802507</v>
      </c>
      <c r="L123" s="83">
        <f t="shared" si="32"/>
        <v>4929050053.2196808</v>
      </c>
      <c r="M123" s="83">
        <f t="shared" si="32"/>
        <v>9658095864.4156723</v>
      </c>
      <c r="N123" s="83">
        <f t="shared" si="32"/>
        <v>9885378823.3872871</v>
      </c>
      <c r="O123" s="83">
        <f t="shared" si="32"/>
        <v>-5302663679.4079533</v>
      </c>
      <c r="P123" s="83">
        <f t="shared" si="32"/>
        <v>-4336808854.5760736</v>
      </c>
      <c r="Q123" s="83">
        <f t="shared" si="32"/>
        <v>-3344720826.9757528</v>
      </c>
      <c r="R123" s="83">
        <f t="shared" si="32"/>
        <v>-1141376044.4288924</v>
      </c>
      <c r="S123" s="83">
        <f t="shared" si="32"/>
        <v>3813663181.5025063</v>
      </c>
      <c r="T123" s="83">
        <f t="shared" si="32"/>
        <v>5262057845.9533377</v>
      </c>
      <c r="U123" s="83">
        <f t="shared" si="32"/>
        <v>5170330938.1629677</v>
      </c>
      <c r="V123" s="83">
        <f t="shared" si="32"/>
        <v>6421410013.8501101</v>
      </c>
      <c r="W123" s="83">
        <f t="shared" si="32"/>
        <v>9134286685.9284897</v>
      </c>
      <c r="X123" s="83">
        <f t="shared" si="32"/>
        <v>12718393799.51705</v>
      </c>
      <c r="Y123" s="83">
        <f t="shared" si="32"/>
        <v>14148696761.96405</v>
      </c>
      <c r="Z123" s="83">
        <f t="shared" si="32"/>
        <v>15762984361.372692</v>
      </c>
      <c r="AA123" s="83">
        <f t="shared" si="32"/>
        <v>11835019208.813236</v>
      </c>
      <c r="AB123" s="83">
        <f t="shared" si="32"/>
        <v>11489877785.549286</v>
      </c>
      <c r="AC123" s="83">
        <f t="shared" si="32"/>
        <v>12601297676.749897</v>
      </c>
      <c r="AD123" s="83">
        <f t="shared" si="32"/>
        <v>13895266111.604643</v>
      </c>
      <c r="AE123" s="83">
        <f t="shared" si="32"/>
        <v>16687796661.43132</v>
      </c>
      <c r="AF123" s="83">
        <f t="shared" si="32"/>
        <v>20104880453.675823</v>
      </c>
      <c r="AG123" s="83">
        <f t="shared" si="32"/>
        <v>19160810753.528019</v>
      </c>
      <c r="AH123" s="83">
        <f t="shared" si="32"/>
        <v>20696642613.883362</v>
      </c>
      <c r="AI123" s="83">
        <f t="shared" ref="AI123:BJ123" si="33">AI3+AI59+AI65+AI119</f>
        <v>22428444460.494827</v>
      </c>
      <c r="AJ123" s="83">
        <f t="shared" si="33"/>
        <v>25558859091.603371</v>
      </c>
      <c r="AK123" s="83">
        <f t="shared" si="33"/>
        <v>27870933232.333061</v>
      </c>
      <c r="AL123" s="83">
        <f t="shared" si="33"/>
        <v>30221154226.79895</v>
      </c>
      <c r="AM123" s="83">
        <f t="shared" si="33"/>
        <v>24904931740.591396</v>
      </c>
      <c r="AN123" s="83">
        <f t="shared" si="33"/>
        <v>24271423938.140392</v>
      </c>
      <c r="AO123" s="83">
        <f t="shared" si="33"/>
        <v>19454456414.504642</v>
      </c>
      <c r="AP123" s="83">
        <f t="shared" si="33"/>
        <v>21201229309.344013</v>
      </c>
      <c r="AQ123" s="83">
        <f t="shared" si="33"/>
        <v>24002842775.273319</v>
      </c>
      <c r="AR123" s="83">
        <f t="shared" si="33"/>
        <v>26766647811.936176</v>
      </c>
      <c r="AS123" s="83">
        <f t="shared" si="33"/>
        <v>24902954144.439995</v>
      </c>
      <c r="AT123" s="83">
        <f t="shared" si="33"/>
        <v>25571868950.510761</v>
      </c>
      <c r="AU123" s="83">
        <f t="shared" si="33"/>
        <v>26559042291.068909</v>
      </c>
      <c r="AV123" s="83">
        <f t="shared" si="33"/>
        <v>30643703482.985374</v>
      </c>
      <c r="AW123" s="83">
        <f t="shared" si="33"/>
        <v>32197061842.042561</v>
      </c>
      <c r="AX123" s="83">
        <f t="shared" si="33"/>
        <v>33650374389.518322</v>
      </c>
      <c r="AY123" s="83">
        <f t="shared" si="33"/>
        <v>28975029759.707802</v>
      </c>
      <c r="AZ123" s="83">
        <f t="shared" si="33"/>
        <v>27061487607.928608</v>
      </c>
      <c r="BA123" s="83">
        <f t="shared" si="33"/>
        <v>26321606527.787933</v>
      </c>
      <c r="BB123" s="83">
        <f t="shared" si="33"/>
        <v>28391465549.568329</v>
      </c>
      <c r="BC123" s="83">
        <f t="shared" si="33"/>
        <v>30687179040.565388</v>
      </c>
      <c r="BD123" s="83">
        <f t="shared" si="33"/>
        <v>33587314399.017723</v>
      </c>
      <c r="BE123" s="83">
        <f t="shared" si="33"/>
        <v>31249004910.396076</v>
      </c>
      <c r="BF123" s="83">
        <f t="shared" si="33"/>
        <v>32966117671.324863</v>
      </c>
      <c r="BG123" s="83">
        <f t="shared" si="33"/>
        <v>34436147075.566048</v>
      </c>
      <c r="BH123" s="83">
        <f t="shared" si="33"/>
        <v>39952034287.307961</v>
      </c>
      <c r="BI123" s="83">
        <f t="shared" si="33"/>
        <v>41891152573.454811</v>
      </c>
      <c r="BJ123" s="83">
        <f t="shared" si="33"/>
        <v>44126611198.783447</v>
      </c>
      <c r="BK123" s="631">
        <f t="shared" si="2"/>
        <v>998549462207.34631</v>
      </c>
    </row>
    <row r="124" spans="1:63" ht="15.75" x14ac:dyDescent="0.25">
      <c r="A124" s="625" t="s">
        <v>922</v>
      </c>
      <c r="C124" s="83">
        <f>B129</f>
        <v>220230255.07380483</v>
      </c>
      <c r="D124" s="83">
        <f t="shared" ref="D124:BJ124" si="34">C129</f>
        <v>137060048.1940279</v>
      </c>
      <c r="E124" s="83">
        <f t="shared" si="34"/>
        <v>107954862.89212418</v>
      </c>
      <c r="F124" s="83">
        <f t="shared" si="34"/>
        <v>109461819.30724669</v>
      </c>
      <c r="G124" s="83">
        <f t="shared" si="34"/>
        <v>81580963.622829437</v>
      </c>
      <c r="H124" s="83">
        <f t="shared" si="34"/>
        <v>134488482.10145855</v>
      </c>
      <c r="I124" s="83">
        <f t="shared" si="34"/>
        <v>174780740.10166502</v>
      </c>
      <c r="J124" s="83">
        <f t="shared" si="34"/>
        <v>165767520.75436306</v>
      </c>
      <c r="K124" s="83">
        <f t="shared" si="34"/>
        <v>102675497.72803426</v>
      </c>
      <c r="L124" s="83">
        <f t="shared" si="34"/>
        <v>125099862.09841728</v>
      </c>
      <c r="M124" s="83">
        <f t="shared" si="34"/>
        <v>134332584.76162243</v>
      </c>
      <c r="N124" s="83">
        <f t="shared" si="34"/>
        <v>151722222.52736664</v>
      </c>
      <c r="O124" s="83">
        <f t="shared" si="34"/>
        <v>247226586.70493698</v>
      </c>
      <c r="P124" s="83">
        <f t="shared" si="34"/>
        <v>256774904.72022915</v>
      </c>
      <c r="Q124" s="83">
        <f t="shared" si="34"/>
        <v>195214587.74444675</v>
      </c>
      <c r="R124" s="83">
        <f t="shared" si="34"/>
        <v>213602136.79364157</v>
      </c>
      <c r="S124" s="83">
        <f t="shared" si="34"/>
        <v>193449747.5321126</v>
      </c>
      <c r="T124" s="83">
        <f t="shared" si="34"/>
        <v>256796905.24763536</v>
      </c>
      <c r="U124" s="83">
        <f t="shared" si="34"/>
        <v>290182962.33340549</v>
      </c>
      <c r="V124" s="83">
        <f t="shared" si="34"/>
        <v>317616575.45950413</v>
      </c>
      <c r="W124" s="83">
        <f t="shared" si="34"/>
        <v>211419182.4108305</v>
      </c>
      <c r="X124" s="83">
        <f t="shared" si="34"/>
        <v>273312626.77729988</v>
      </c>
      <c r="Y124" s="83">
        <f t="shared" si="34"/>
        <v>265182182.78251076</v>
      </c>
      <c r="Z124" s="83">
        <f t="shared" si="34"/>
        <v>309454284.4421978</v>
      </c>
      <c r="AA124" s="83">
        <f t="shared" si="34"/>
        <v>415807742.77734756</v>
      </c>
      <c r="AB124" s="83">
        <f t="shared" si="34"/>
        <v>309923820.63477898</v>
      </c>
      <c r="AC124" s="83">
        <f t="shared" si="34"/>
        <v>205464545.76675606</v>
      </c>
      <c r="AD124" s="83">
        <f t="shared" si="34"/>
        <v>230003610.38005257</v>
      </c>
      <c r="AE124" s="83">
        <f t="shared" si="34"/>
        <v>183986784.850214</v>
      </c>
      <c r="AF124" s="83">
        <f t="shared" si="34"/>
        <v>299965641.78324699</v>
      </c>
      <c r="AG124" s="83">
        <f t="shared" si="34"/>
        <v>400722966.90127945</v>
      </c>
      <c r="AH124" s="83">
        <f t="shared" si="34"/>
        <v>269254480.14373398</v>
      </c>
      <c r="AI124" s="83">
        <f t="shared" si="34"/>
        <v>246600939.5410347</v>
      </c>
      <c r="AJ124" s="83">
        <f t="shared" si="34"/>
        <v>265137264.51496506</v>
      </c>
      <c r="AK124" s="83">
        <f t="shared" si="34"/>
        <v>250665981.4345932</v>
      </c>
      <c r="AL124" s="83">
        <f t="shared" si="34"/>
        <v>302871752.65750504</v>
      </c>
      <c r="AM124" s="83">
        <f t="shared" si="34"/>
        <v>372722730.35779953</v>
      </c>
      <c r="AN124" s="83">
        <f t="shared" si="34"/>
        <v>414586702.59761047</v>
      </c>
      <c r="AO124" s="83">
        <f t="shared" si="34"/>
        <v>450903562.61138916</v>
      </c>
      <c r="AP124" s="83">
        <f t="shared" si="34"/>
        <v>382433482.75605392</v>
      </c>
      <c r="AQ124" s="83">
        <f t="shared" si="34"/>
        <v>436103889.60557556</v>
      </c>
      <c r="AR124" s="83">
        <f t="shared" si="34"/>
        <v>478416870.39165497</v>
      </c>
      <c r="AS124" s="83">
        <f t="shared" si="34"/>
        <v>593713270.04330063</v>
      </c>
      <c r="AT124" s="83">
        <f t="shared" si="34"/>
        <v>508431321.48962402</v>
      </c>
      <c r="AU124" s="83">
        <f t="shared" si="34"/>
        <v>410456832.52386475</v>
      </c>
      <c r="AV124" s="83">
        <f t="shared" si="34"/>
        <v>361480022.08298492</v>
      </c>
      <c r="AW124" s="83">
        <f t="shared" si="34"/>
        <v>404393167.80964279</v>
      </c>
      <c r="AX124" s="83">
        <f t="shared" si="34"/>
        <v>452435539.56317139</v>
      </c>
      <c r="AY124" s="83">
        <f t="shared" si="34"/>
        <v>594033104.02087784</v>
      </c>
      <c r="AZ124" s="83">
        <f t="shared" si="34"/>
        <v>351855629.9182663</v>
      </c>
      <c r="BA124" s="83">
        <f t="shared" si="34"/>
        <v>362385595.56401825</v>
      </c>
      <c r="BB124" s="83">
        <f t="shared" si="34"/>
        <v>339526554.83851242</v>
      </c>
      <c r="BC124" s="83">
        <f t="shared" si="34"/>
        <v>340101381.37088013</v>
      </c>
      <c r="BD124" s="83">
        <f t="shared" si="34"/>
        <v>409294258.5004158</v>
      </c>
      <c r="BE124" s="83">
        <f t="shared" si="34"/>
        <v>520160505.28941727</v>
      </c>
      <c r="BF124" s="83">
        <f t="shared" si="34"/>
        <v>442926773.3235321</v>
      </c>
      <c r="BG124" s="83">
        <f t="shared" si="34"/>
        <v>430184365.59868622</v>
      </c>
      <c r="BH124" s="83">
        <f t="shared" si="34"/>
        <v>418630935.68843842</v>
      </c>
      <c r="BI124" s="83">
        <f t="shared" si="34"/>
        <v>465586055.81801605</v>
      </c>
      <c r="BJ124" s="83">
        <f t="shared" si="34"/>
        <v>445041978.09189606</v>
      </c>
      <c r="BK124" s="631">
        <f t="shared" si="2"/>
        <v>18441597603.352848</v>
      </c>
    </row>
    <row r="125" spans="1:63" ht="15.75" x14ac:dyDescent="0.25">
      <c r="A125" s="640" t="s">
        <v>1335</v>
      </c>
      <c r="C125" s="83">
        <f>C123+C124</f>
        <v>-6908906909.2793751</v>
      </c>
      <c r="D125" s="83">
        <f t="shared" ref="D125:BJ125" si="35">D123+D124</f>
        <v>-4689236440.9664965</v>
      </c>
      <c r="E125" s="83">
        <f t="shared" si="35"/>
        <v>-4006340788.7097087</v>
      </c>
      <c r="F125" s="83">
        <f t="shared" si="35"/>
        <v>-4611731350.6512356</v>
      </c>
      <c r="G125" s="83">
        <f t="shared" si="35"/>
        <v>-4221670219.2737293</v>
      </c>
      <c r="H125" s="83">
        <f t="shared" si="35"/>
        <v>-4001876705.9473586</v>
      </c>
      <c r="I125" s="83">
        <f t="shared" si="35"/>
        <v>-5161548733.5894165</v>
      </c>
      <c r="J125" s="83">
        <f t="shared" si="35"/>
        <v>1265028295.6151528</v>
      </c>
      <c r="K125" s="83">
        <f t="shared" si="35"/>
        <v>3018296357.8082848</v>
      </c>
      <c r="L125" s="83">
        <f t="shared" si="35"/>
        <v>5054149915.3180981</v>
      </c>
      <c r="M125" s="83">
        <f t="shared" si="35"/>
        <v>9792428449.1772957</v>
      </c>
      <c r="N125" s="83">
        <f t="shared" si="35"/>
        <v>10037101045.914654</v>
      </c>
      <c r="O125" s="83">
        <f t="shared" si="35"/>
        <v>-5055437092.7030163</v>
      </c>
      <c r="P125" s="83">
        <f t="shared" si="35"/>
        <v>-4080033949.8558445</v>
      </c>
      <c r="Q125" s="83">
        <f t="shared" si="35"/>
        <v>-3149506239.2313061</v>
      </c>
      <c r="R125" s="83">
        <f t="shared" si="35"/>
        <v>-927773907.63525081</v>
      </c>
      <c r="S125" s="83">
        <f t="shared" si="35"/>
        <v>4007112929.0346189</v>
      </c>
      <c r="T125" s="83">
        <f t="shared" si="35"/>
        <v>5518854751.2009735</v>
      </c>
      <c r="U125" s="83">
        <f t="shared" si="35"/>
        <v>5460513900.4963732</v>
      </c>
      <c r="V125" s="83">
        <f t="shared" si="35"/>
        <v>6739026589.3096142</v>
      </c>
      <c r="W125" s="83">
        <f t="shared" si="35"/>
        <v>9345705868.3393211</v>
      </c>
      <c r="X125" s="83">
        <f t="shared" si="35"/>
        <v>12991706426.29435</v>
      </c>
      <c r="Y125" s="83">
        <f t="shared" si="35"/>
        <v>14413878944.746561</v>
      </c>
      <c r="Z125" s="83">
        <f t="shared" si="35"/>
        <v>16072438645.81489</v>
      </c>
      <c r="AA125" s="83">
        <f t="shared" si="35"/>
        <v>12250826951.590584</v>
      </c>
      <c r="AB125" s="83">
        <f t="shared" si="35"/>
        <v>11799801606.184065</v>
      </c>
      <c r="AC125" s="83">
        <f t="shared" si="35"/>
        <v>12806762222.516653</v>
      </c>
      <c r="AD125" s="83">
        <f t="shared" si="35"/>
        <v>14125269721.984695</v>
      </c>
      <c r="AE125" s="83">
        <f t="shared" si="35"/>
        <v>16871783446.281534</v>
      </c>
      <c r="AF125" s="83">
        <f t="shared" si="35"/>
        <v>20404846095.459068</v>
      </c>
      <c r="AG125" s="83">
        <f t="shared" si="35"/>
        <v>19561533720.429298</v>
      </c>
      <c r="AH125" s="83">
        <f t="shared" si="35"/>
        <v>20965897094.027096</v>
      </c>
      <c r="AI125" s="83">
        <f t="shared" si="35"/>
        <v>22675045400.035862</v>
      </c>
      <c r="AJ125" s="83">
        <f t="shared" si="35"/>
        <v>25823996356.118336</v>
      </c>
      <c r="AK125" s="83">
        <f t="shared" si="35"/>
        <v>28121599213.767654</v>
      </c>
      <c r="AL125" s="83">
        <f t="shared" si="35"/>
        <v>30524025979.456455</v>
      </c>
      <c r="AM125" s="83">
        <f t="shared" si="35"/>
        <v>25277654470.949196</v>
      </c>
      <c r="AN125" s="83">
        <f t="shared" si="35"/>
        <v>24686010640.738003</v>
      </c>
      <c r="AO125" s="83">
        <f t="shared" si="35"/>
        <v>19905359977.116032</v>
      </c>
      <c r="AP125" s="83">
        <f t="shared" si="35"/>
        <v>21583662792.100067</v>
      </c>
      <c r="AQ125" s="83">
        <f t="shared" si="35"/>
        <v>24438946664.878895</v>
      </c>
      <c r="AR125" s="83">
        <f t="shared" si="35"/>
        <v>27245064682.327831</v>
      </c>
      <c r="AS125" s="83">
        <f t="shared" si="35"/>
        <v>25496667414.483295</v>
      </c>
      <c r="AT125" s="83">
        <f t="shared" si="35"/>
        <v>26080300272.000385</v>
      </c>
      <c r="AU125" s="83">
        <f t="shared" si="35"/>
        <v>26969499123.592773</v>
      </c>
      <c r="AV125" s="83">
        <f t="shared" si="35"/>
        <v>31005183505.068359</v>
      </c>
      <c r="AW125" s="83">
        <f t="shared" si="35"/>
        <v>32601455009.852203</v>
      </c>
      <c r="AX125" s="83">
        <f t="shared" si="35"/>
        <v>34102809929.081493</v>
      </c>
      <c r="AY125" s="83">
        <f t="shared" si="35"/>
        <v>29569062863.72868</v>
      </c>
      <c r="AZ125" s="83">
        <f t="shared" si="35"/>
        <v>27413343237.846874</v>
      </c>
      <c r="BA125" s="83">
        <f t="shared" si="35"/>
        <v>26683992123.351952</v>
      </c>
      <c r="BB125" s="83">
        <f t="shared" si="35"/>
        <v>28730992104.406841</v>
      </c>
      <c r="BC125" s="83">
        <f t="shared" si="35"/>
        <v>31027280421.936268</v>
      </c>
      <c r="BD125" s="83">
        <f t="shared" si="35"/>
        <v>33996608657.518139</v>
      </c>
      <c r="BE125" s="83">
        <f t="shared" si="35"/>
        <v>31769165415.685493</v>
      </c>
      <c r="BF125" s="83">
        <f t="shared" si="35"/>
        <v>33409044444.648396</v>
      </c>
      <c r="BG125" s="83">
        <f t="shared" si="35"/>
        <v>34866331441.164734</v>
      </c>
      <c r="BH125" s="83">
        <f t="shared" si="35"/>
        <v>40370665222.996399</v>
      </c>
      <c r="BI125" s="83">
        <f t="shared" si="35"/>
        <v>42356738629.272827</v>
      </c>
      <c r="BJ125" s="83">
        <f t="shared" si="35"/>
        <v>44571653176.875343</v>
      </c>
      <c r="BK125" s="631">
        <f t="shared" si="2"/>
        <v>1016991059810.6995</v>
      </c>
    </row>
    <row r="126" spans="1:63" ht="15.75" x14ac:dyDescent="0.25">
      <c r="A126" s="625" t="s">
        <v>1337</v>
      </c>
      <c r="C126" s="83">
        <f>' CALCULATIONS'!O1733</f>
        <v>137060048.19402757</v>
      </c>
      <c r="D126" s="83">
        <f>' CALCULATIONS'!P1733</f>
        <v>107954862.89212418</v>
      </c>
      <c r="E126" s="83">
        <f>' CALCULATIONS'!Q1733</f>
        <v>109461819.30724688</v>
      </c>
      <c r="F126" s="83">
        <f>' CALCULATIONS'!R1733</f>
        <v>81580963.622829646</v>
      </c>
      <c r="G126" s="83">
        <f>' CALCULATIONS'!S1733</f>
        <v>134488482.1014587</v>
      </c>
      <c r="H126" s="83">
        <f>' CALCULATIONS'!T1733</f>
        <v>174780740.1016649</v>
      </c>
      <c r="I126" s="83">
        <f>' CALCULATIONS'!U1733</f>
        <v>165767520.75436279</v>
      </c>
      <c r="J126" s="83">
        <f>' CALCULATIONS'!V1733</f>
        <v>102675497.72803417</v>
      </c>
      <c r="K126" s="83">
        <f>' CALCULATIONS'!W1733</f>
        <v>125099862.0984171</v>
      </c>
      <c r="L126" s="83">
        <f>' CALCULATIONS'!X1733</f>
        <v>134332584.76162282</v>
      </c>
      <c r="M126" s="83">
        <f>' CALCULATIONS'!Y1733</f>
        <v>151722222.52736691</v>
      </c>
      <c r="N126" s="83">
        <f>' CALCULATIONS'!Z1733</f>
        <v>247226586.70493728</v>
      </c>
      <c r="O126" s="83">
        <f>' CALCULATIONS'!AA1733</f>
        <v>256774904.72022921</v>
      </c>
      <c r="P126" s="83">
        <f>' CALCULATIONS'!AB1733</f>
        <v>195214587.74444693</v>
      </c>
      <c r="Q126" s="83">
        <f>' CALCULATIONS'!AC1733</f>
        <v>213602136.79364163</v>
      </c>
      <c r="R126" s="83">
        <f>' CALCULATIONS'!AD1733</f>
        <v>193449747.53211269</v>
      </c>
      <c r="S126" s="83">
        <f>' CALCULATIONS'!AE1733</f>
        <v>256796905.24763513</v>
      </c>
      <c r="T126" s="83">
        <f>' CALCULATIONS'!AF1733</f>
        <v>290182962.33340579</v>
      </c>
      <c r="U126" s="83">
        <f>' CALCULATIONS'!AG1733</f>
        <v>317616575.45950454</v>
      </c>
      <c r="V126" s="83">
        <f>' CALCULATIONS'!AH1733</f>
        <v>211419182.41083086</v>
      </c>
      <c r="W126" s="83">
        <f>' CALCULATIONS'!AI1733</f>
        <v>273312626.77730018</v>
      </c>
      <c r="X126" s="83">
        <f>' CALCULATIONS'!AJ1733</f>
        <v>265182182.78251138</v>
      </c>
      <c r="Y126" s="83">
        <f>' CALCULATIONS'!AK1733</f>
        <v>309454284.44219738</v>
      </c>
      <c r="Z126" s="83">
        <f>' CALCULATIONS'!AL1733</f>
        <v>415807742.7773484</v>
      </c>
      <c r="AA126" s="83">
        <f>' CALCULATIONS'!AM1733</f>
        <v>309923820.6347782</v>
      </c>
      <c r="AB126" s="83">
        <f>' CALCULATIONS'!AN1733</f>
        <v>205464545.76675689</v>
      </c>
      <c r="AC126" s="83">
        <f>' CALCULATIONS'!AO1733</f>
        <v>230003610.38005352</v>
      </c>
      <c r="AD126" s="83">
        <f>' CALCULATIONS'!AP1733</f>
        <v>183986784.850214</v>
      </c>
      <c r="AE126" s="83">
        <f>' CALCULATIONS'!AQ1733</f>
        <v>299965641.78324759</v>
      </c>
      <c r="AF126" s="83">
        <f>' CALCULATIONS'!AR1733</f>
        <v>400722966.901281</v>
      </c>
      <c r="AG126" s="83">
        <f>' CALCULATIONS'!AS1733</f>
        <v>269254480.14373302</v>
      </c>
      <c r="AH126" s="83">
        <f>' CALCULATIONS'!AT1733</f>
        <v>246600939.54103628</v>
      </c>
      <c r="AI126" s="83">
        <f>' CALCULATIONS'!AU1733</f>
        <v>265137264.51496661</v>
      </c>
      <c r="AJ126" s="83">
        <f>' CALCULATIONS'!AV1733</f>
        <v>250665981.43459302</v>
      </c>
      <c r="AK126" s="83">
        <f>' CALCULATIONS'!AW1733</f>
        <v>302871752.65750521</v>
      </c>
      <c r="AL126" s="83">
        <f>' CALCULATIONS'!AX1733</f>
        <v>372722730.35779995</v>
      </c>
      <c r="AM126" s="83">
        <f>' CALCULATIONS'!AY1733</f>
        <v>414586702.5976088</v>
      </c>
      <c r="AN126" s="83">
        <f>' CALCULATIONS'!AZ1733</f>
        <v>450903562.61138773</v>
      </c>
      <c r="AO126" s="83">
        <f>' CALCULATIONS'!BA1733</f>
        <v>382433482.75605249</v>
      </c>
      <c r="AP126" s="83">
        <f>' CALCULATIONS'!BB1733</f>
        <v>436103889.60557443</v>
      </c>
      <c r="AQ126" s="83">
        <f>' CALCULATIONS'!BC1733</f>
        <v>478416870.39165401</v>
      </c>
      <c r="AR126" s="83">
        <f>' CALCULATIONS'!BD1733</f>
        <v>593713270.04330051</v>
      </c>
      <c r="AS126" s="83">
        <f>' CALCULATIONS'!BE1733</f>
        <v>508431321.48962474</v>
      </c>
      <c r="AT126" s="83">
        <f>' CALCULATIONS'!BF1733</f>
        <v>410456832.52386659</v>
      </c>
      <c r="AU126" s="83">
        <f>' CALCULATIONS'!BG1733</f>
        <v>361480022.08298385</v>
      </c>
      <c r="AV126" s="83">
        <f>' CALCULATIONS'!BH1733</f>
        <v>404393167.8096422</v>
      </c>
      <c r="AW126" s="83">
        <f>' CALCULATIONS'!BI1733</f>
        <v>452435539.56317115</v>
      </c>
      <c r="AX126" s="83">
        <f>' CALCULATIONS'!BJ1733</f>
        <v>594033104.02087831</v>
      </c>
      <c r="AY126" s="83">
        <f>' CALCULATIONS'!BK1733</f>
        <v>351855629.91826642</v>
      </c>
      <c r="AZ126" s="83">
        <f>' CALCULATIONS'!BL1733</f>
        <v>362385595.56401891</v>
      </c>
      <c r="BA126" s="83">
        <f>' CALCULATIONS'!BM1733</f>
        <v>339526554.83851379</v>
      </c>
      <c r="BB126" s="83">
        <f>' CALCULATIONS'!BN1733</f>
        <v>340101381.3708812</v>
      </c>
      <c r="BC126" s="83">
        <f>' CALCULATIONS'!BO1733</f>
        <v>409294258.50041616</v>
      </c>
      <c r="BD126" s="83">
        <f>' CALCULATIONS'!BP1733</f>
        <v>520160505.28941774</v>
      </c>
      <c r="BE126" s="83">
        <f>' CALCULATIONS'!BQ1733</f>
        <v>442926773.32353103</v>
      </c>
      <c r="BF126" s="83">
        <f>' CALCULATIONS'!BR1733</f>
        <v>430184365.59868741</v>
      </c>
      <c r="BG126" s="83">
        <f>' CALCULATIONS'!BS1733</f>
        <v>418630935.68843997</v>
      </c>
      <c r="BH126" s="83">
        <f>' CALCULATIONS'!BT1733</f>
        <v>465586055.81801456</v>
      </c>
      <c r="BI126" s="83">
        <f>' CALCULATIONS'!BU1733</f>
        <v>445041978.09189671</v>
      </c>
      <c r="BJ126" s="83">
        <f>' CALCULATIONS'!BV1733</f>
        <v>577077962.80340707</v>
      </c>
      <c r="BK126" s="631">
        <f t="shared" si="2"/>
        <v>18798445311.082455</v>
      </c>
    </row>
    <row r="127" spans="1:63" ht="15.75" x14ac:dyDescent="0.25">
      <c r="A127" s="625" t="s">
        <v>1336</v>
      </c>
      <c r="B127" s="83">
        <f>SFP!C137</f>
        <v>3161354185.090744</v>
      </c>
      <c r="C127" s="83">
        <f>IF(C125&lt;C126,C126-C125,0)</f>
        <v>7045966957.473403</v>
      </c>
      <c r="D127" s="83">
        <f t="shared" ref="D127:BJ127" si="36">IF(D125&lt;D126,D126-D125,0)</f>
        <v>4797191303.8586206</v>
      </c>
      <c r="E127" s="83">
        <f t="shared" si="36"/>
        <v>4115802608.0169554</v>
      </c>
      <c r="F127" s="83">
        <f t="shared" si="36"/>
        <v>4693312314.274065</v>
      </c>
      <c r="G127" s="83">
        <f t="shared" si="36"/>
        <v>4356158701.3751879</v>
      </c>
      <c r="H127" s="83">
        <f t="shared" si="36"/>
        <v>4176657446.0490236</v>
      </c>
      <c r="I127" s="83">
        <f t="shared" si="36"/>
        <v>5327316254.3437796</v>
      </c>
      <c r="J127" s="83">
        <f t="shared" si="36"/>
        <v>0</v>
      </c>
      <c r="K127" s="83">
        <f t="shared" si="36"/>
        <v>0</v>
      </c>
      <c r="L127" s="83">
        <f t="shared" si="36"/>
        <v>0</v>
      </c>
      <c r="M127" s="83">
        <f t="shared" si="36"/>
        <v>0</v>
      </c>
      <c r="N127" s="83">
        <f t="shared" si="36"/>
        <v>0</v>
      </c>
      <c r="O127" s="83">
        <f t="shared" si="36"/>
        <v>5312211997.4232454</v>
      </c>
      <c r="P127" s="83">
        <f t="shared" si="36"/>
        <v>4275248537.6002913</v>
      </c>
      <c r="Q127" s="83">
        <f t="shared" si="36"/>
        <v>3363108376.0249476</v>
      </c>
      <c r="R127" s="83">
        <f t="shared" si="36"/>
        <v>1121223655.1673634</v>
      </c>
      <c r="S127" s="83">
        <f t="shared" si="36"/>
        <v>0</v>
      </c>
      <c r="T127" s="83">
        <f t="shared" si="36"/>
        <v>0</v>
      </c>
      <c r="U127" s="83">
        <f t="shared" si="36"/>
        <v>0</v>
      </c>
      <c r="V127" s="83">
        <f t="shared" si="36"/>
        <v>0</v>
      </c>
      <c r="W127" s="83">
        <f t="shared" si="36"/>
        <v>0</v>
      </c>
      <c r="X127" s="83">
        <f t="shared" si="36"/>
        <v>0</v>
      </c>
      <c r="Y127" s="83">
        <f t="shared" si="36"/>
        <v>0</v>
      </c>
      <c r="Z127" s="83">
        <f t="shared" si="36"/>
        <v>0</v>
      </c>
      <c r="AA127" s="83">
        <f t="shared" si="36"/>
        <v>0</v>
      </c>
      <c r="AB127" s="83">
        <f t="shared" si="36"/>
        <v>0</v>
      </c>
      <c r="AC127" s="83">
        <f t="shared" si="36"/>
        <v>0</v>
      </c>
      <c r="AD127" s="83">
        <f t="shared" si="36"/>
        <v>0</v>
      </c>
      <c r="AE127" s="83">
        <f t="shared" si="36"/>
        <v>0</v>
      </c>
      <c r="AF127" s="83">
        <f t="shared" si="36"/>
        <v>0</v>
      </c>
      <c r="AG127" s="83">
        <f t="shared" si="36"/>
        <v>0</v>
      </c>
      <c r="AH127" s="83">
        <f t="shared" si="36"/>
        <v>0</v>
      </c>
      <c r="AI127" s="83">
        <f t="shared" si="36"/>
        <v>0</v>
      </c>
      <c r="AJ127" s="83">
        <f t="shared" si="36"/>
        <v>0</v>
      </c>
      <c r="AK127" s="83">
        <f t="shared" si="36"/>
        <v>0</v>
      </c>
      <c r="AL127" s="83">
        <f t="shared" si="36"/>
        <v>0</v>
      </c>
      <c r="AM127" s="83">
        <f t="shared" si="36"/>
        <v>0</v>
      </c>
      <c r="AN127" s="83">
        <f t="shared" si="36"/>
        <v>0</v>
      </c>
      <c r="AO127" s="83">
        <f t="shared" si="36"/>
        <v>0</v>
      </c>
      <c r="AP127" s="83">
        <f t="shared" si="36"/>
        <v>0</v>
      </c>
      <c r="AQ127" s="83">
        <f t="shared" si="36"/>
        <v>0</v>
      </c>
      <c r="AR127" s="83">
        <f t="shared" si="36"/>
        <v>0</v>
      </c>
      <c r="AS127" s="83">
        <f t="shared" si="36"/>
        <v>0</v>
      </c>
      <c r="AT127" s="83">
        <f t="shared" si="36"/>
        <v>0</v>
      </c>
      <c r="AU127" s="83">
        <f t="shared" si="36"/>
        <v>0</v>
      </c>
      <c r="AV127" s="83">
        <f t="shared" si="36"/>
        <v>0</v>
      </c>
      <c r="AW127" s="83">
        <f t="shared" si="36"/>
        <v>0</v>
      </c>
      <c r="AX127" s="83">
        <f t="shared" si="36"/>
        <v>0</v>
      </c>
      <c r="AY127" s="83">
        <f t="shared" si="36"/>
        <v>0</v>
      </c>
      <c r="AZ127" s="83">
        <f t="shared" si="36"/>
        <v>0</v>
      </c>
      <c r="BA127" s="83">
        <f t="shared" si="36"/>
        <v>0</v>
      </c>
      <c r="BB127" s="83">
        <f t="shared" si="36"/>
        <v>0</v>
      </c>
      <c r="BC127" s="83">
        <f t="shared" si="36"/>
        <v>0</v>
      </c>
      <c r="BD127" s="83">
        <f t="shared" si="36"/>
        <v>0</v>
      </c>
      <c r="BE127" s="83">
        <f t="shared" si="36"/>
        <v>0</v>
      </c>
      <c r="BF127" s="83">
        <f t="shared" si="36"/>
        <v>0</v>
      </c>
      <c r="BG127" s="83">
        <f t="shared" si="36"/>
        <v>0</v>
      </c>
      <c r="BH127" s="83">
        <f t="shared" si="36"/>
        <v>0</v>
      </c>
      <c r="BI127" s="83">
        <f t="shared" si="36"/>
        <v>0</v>
      </c>
      <c r="BJ127" s="83">
        <f t="shared" si="36"/>
        <v>0</v>
      </c>
      <c r="BK127" s="631">
        <f t="shared" si="2"/>
        <v>48584198151.606888</v>
      </c>
    </row>
    <row r="128" spans="1:63" ht="15.75" x14ac:dyDescent="0.25">
      <c r="A128" s="625" t="s">
        <v>1338</v>
      </c>
      <c r="C128" s="83">
        <f>IF(C125&gt;C126,C125-C126,0)</f>
        <v>0</v>
      </c>
      <c r="D128" s="83">
        <f t="shared" ref="D128:BJ128" si="37">IF(D125&gt;D126,D125-D126,0)</f>
        <v>0</v>
      </c>
      <c r="E128" s="83">
        <f t="shared" si="37"/>
        <v>0</v>
      </c>
      <c r="F128" s="83">
        <f t="shared" si="37"/>
        <v>0</v>
      </c>
      <c r="G128" s="83">
        <f t="shared" si="37"/>
        <v>0</v>
      </c>
      <c r="H128" s="83">
        <f t="shared" si="37"/>
        <v>0</v>
      </c>
      <c r="I128" s="83">
        <f t="shared" si="37"/>
        <v>0</v>
      </c>
      <c r="J128" s="83">
        <f t="shared" si="37"/>
        <v>1162352797.8871186</v>
      </c>
      <c r="K128" s="83">
        <f t="shared" si="37"/>
        <v>2893196495.7098675</v>
      </c>
      <c r="L128" s="83">
        <f t="shared" si="37"/>
        <v>4919817330.5564756</v>
      </c>
      <c r="M128" s="83">
        <f t="shared" si="37"/>
        <v>9640706226.649929</v>
      </c>
      <c r="N128" s="83">
        <f t="shared" si="37"/>
        <v>9789874459.2097168</v>
      </c>
      <c r="O128" s="83">
        <f t="shared" si="37"/>
        <v>0</v>
      </c>
      <c r="P128" s="83">
        <f t="shared" si="37"/>
        <v>0</v>
      </c>
      <c r="Q128" s="83">
        <f t="shared" si="37"/>
        <v>0</v>
      </c>
      <c r="R128" s="83">
        <f t="shared" si="37"/>
        <v>0</v>
      </c>
      <c r="S128" s="83">
        <f t="shared" si="37"/>
        <v>3750316023.7869835</v>
      </c>
      <c r="T128" s="83">
        <f t="shared" si="37"/>
        <v>5228671788.867568</v>
      </c>
      <c r="U128" s="83">
        <f t="shared" si="37"/>
        <v>5142897325.036869</v>
      </c>
      <c r="V128" s="83">
        <f t="shared" si="37"/>
        <v>6527607406.8987837</v>
      </c>
      <c r="W128" s="83">
        <f t="shared" si="37"/>
        <v>9072393241.5620213</v>
      </c>
      <c r="X128" s="83">
        <f t="shared" si="37"/>
        <v>12726524243.511839</v>
      </c>
      <c r="Y128" s="83">
        <f t="shared" si="37"/>
        <v>14104424660.304363</v>
      </c>
      <c r="Z128" s="83">
        <f t="shared" si="37"/>
        <v>15656630903.037542</v>
      </c>
      <c r="AA128" s="83">
        <f t="shared" si="37"/>
        <v>11940903130.955805</v>
      </c>
      <c r="AB128" s="83">
        <f t="shared" si="37"/>
        <v>11594337060.417309</v>
      </c>
      <c r="AC128" s="83">
        <f t="shared" si="37"/>
        <v>12576758612.1366</v>
      </c>
      <c r="AD128" s="83">
        <f t="shared" si="37"/>
        <v>13941282937.134481</v>
      </c>
      <c r="AE128" s="83">
        <f t="shared" si="37"/>
        <v>16571817804.498287</v>
      </c>
      <c r="AF128" s="83">
        <f t="shared" si="37"/>
        <v>20004123128.557789</v>
      </c>
      <c r="AG128" s="83">
        <f t="shared" si="37"/>
        <v>19292279240.285564</v>
      </c>
      <c r="AH128" s="83">
        <f t="shared" si="37"/>
        <v>20719296154.486061</v>
      </c>
      <c r="AI128" s="83">
        <f t="shared" si="37"/>
        <v>22409908135.520897</v>
      </c>
      <c r="AJ128" s="83">
        <f t="shared" si="37"/>
        <v>25573330374.683743</v>
      </c>
      <c r="AK128" s="83">
        <f t="shared" si="37"/>
        <v>27818727461.110149</v>
      </c>
      <c r="AL128" s="83">
        <f t="shared" si="37"/>
        <v>30151303249.098656</v>
      </c>
      <c r="AM128" s="83">
        <f t="shared" si="37"/>
        <v>24863067768.351585</v>
      </c>
      <c r="AN128" s="83">
        <f t="shared" si="37"/>
        <v>24235107078.126614</v>
      </c>
      <c r="AO128" s="83">
        <f t="shared" si="37"/>
        <v>19522926494.359978</v>
      </c>
      <c r="AP128" s="83">
        <f t="shared" si="37"/>
        <v>21147558902.494492</v>
      </c>
      <c r="AQ128" s="83">
        <f t="shared" si="37"/>
        <v>23960529794.48724</v>
      </c>
      <c r="AR128" s="83">
        <f t="shared" si="37"/>
        <v>26651351412.284531</v>
      </c>
      <c r="AS128" s="83">
        <f t="shared" si="37"/>
        <v>24988236092.993671</v>
      </c>
      <c r="AT128" s="83">
        <f t="shared" si="37"/>
        <v>25669843439.476521</v>
      </c>
      <c r="AU128" s="83">
        <f t="shared" si="37"/>
        <v>26608019101.509789</v>
      </c>
      <c r="AV128" s="83">
        <f t="shared" si="37"/>
        <v>30600790337.258717</v>
      </c>
      <c r="AW128" s="83">
        <f t="shared" si="37"/>
        <v>32149019470.289032</v>
      </c>
      <c r="AX128" s="83">
        <f t="shared" si="37"/>
        <v>33508776825.060616</v>
      </c>
      <c r="AY128" s="83">
        <f t="shared" si="37"/>
        <v>29217207233.810413</v>
      </c>
      <c r="AZ128" s="83">
        <f t="shared" si="37"/>
        <v>27050957642.282856</v>
      </c>
      <c r="BA128" s="83">
        <f t="shared" si="37"/>
        <v>26344465568.513439</v>
      </c>
      <c r="BB128" s="83">
        <f t="shared" si="37"/>
        <v>28390890723.035961</v>
      </c>
      <c r="BC128" s="83">
        <f t="shared" si="37"/>
        <v>30617986163.435852</v>
      </c>
      <c r="BD128" s="83">
        <f t="shared" si="37"/>
        <v>33476448152.228722</v>
      </c>
      <c r="BE128" s="83">
        <f t="shared" si="37"/>
        <v>31326238642.361961</v>
      </c>
      <c r="BF128" s="83">
        <f t="shared" si="37"/>
        <v>32978860079.049709</v>
      </c>
      <c r="BG128" s="83">
        <f t="shared" si="37"/>
        <v>34447700505.476295</v>
      </c>
      <c r="BH128" s="83">
        <f t="shared" si="37"/>
        <v>39905079167.178383</v>
      </c>
      <c r="BI128" s="83">
        <f t="shared" si="37"/>
        <v>41911696651.180931</v>
      </c>
      <c r="BJ128" s="83">
        <f t="shared" si="37"/>
        <v>43994575214.071938</v>
      </c>
      <c r="BK128" s="631">
        <f t="shared" si="2"/>
        <v>1046776812651.2236</v>
      </c>
    </row>
    <row r="129" spans="1:63" ht="15.75" x14ac:dyDescent="0.25">
      <c r="A129" s="640" t="s">
        <v>923</v>
      </c>
      <c r="B129" s="83">
        <f>SFP!C5</f>
        <v>220230255.07380483</v>
      </c>
      <c r="C129" s="83">
        <f>C125+C127-C128</f>
        <v>137060048.1940279</v>
      </c>
      <c r="D129" s="83">
        <f t="shared" ref="D129:BJ129" si="38">D125+D127-D128</f>
        <v>107954862.89212418</v>
      </c>
      <c r="E129" s="83">
        <f t="shared" si="38"/>
        <v>109461819.30724669</v>
      </c>
      <c r="F129" s="83">
        <f t="shared" si="38"/>
        <v>81580963.622829437</v>
      </c>
      <c r="G129" s="83">
        <f t="shared" si="38"/>
        <v>134488482.10145855</v>
      </c>
      <c r="H129" s="83">
        <f t="shared" si="38"/>
        <v>174780740.10166502</v>
      </c>
      <c r="I129" s="83">
        <f t="shared" si="38"/>
        <v>165767520.75436306</v>
      </c>
      <c r="J129" s="83">
        <f t="shared" si="38"/>
        <v>102675497.72803426</v>
      </c>
      <c r="K129" s="83">
        <f t="shared" si="38"/>
        <v>125099862.09841728</v>
      </c>
      <c r="L129" s="83">
        <f t="shared" si="38"/>
        <v>134332584.76162243</v>
      </c>
      <c r="M129" s="83">
        <f t="shared" si="38"/>
        <v>151722222.52736664</v>
      </c>
      <c r="N129" s="83">
        <f t="shared" si="38"/>
        <v>247226586.70493698</v>
      </c>
      <c r="O129" s="83">
        <f t="shared" si="38"/>
        <v>256774904.72022915</v>
      </c>
      <c r="P129" s="83">
        <f t="shared" si="38"/>
        <v>195214587.74444675</v>
      </c>
      <c r="Q129" s="83">
        <f t="shared" si="38"/>
        <v>213602136.79364157</v>
      </c>
      <c r="R129" s="83">
        <f t="shared" si="38"/>
        <v>193449747.5321126</v>
      </c>
      <c r="S129" s="83">
        <f t="shared" si="38"/>
        <v>256796905.24763536</v>
      </c>
      <c r="T129" s="83">
        <f t="shared" si="38"/>
        <v>290182962.33340549</v>
      </c>
      <c r="U129" s="83">
        <f t="shared" si="38"/>
        <v>317616575.45950413</v>
      </c>
      <c r="V129" s="83">
        <f t="shared" si="38"/>
        <v>211419182.4108305</v>
      </c>
      <c r="W129" s="83">
        <f t="shared" si="38"/>
        <v>273312626.77729988</v>
      </c>
      <c r="X129" s="83">
        <f t="shared" si="38"/>
        <v>265182182.78251076</v>
      </c>
      <c r="Y129" s="83">
        <f t="shared" si="38"/>
        <v>309454284.4421978</v>
      </c>
      <c r="Z129" s="83">
        <f t="shared" si="38"/>
        <v>415807742.77734756</v>
      </c>
      <c r="AA129" s="83">
        <f t="shared" si="38"/>
        <v>309923820.63477898</v>
      </c>
      <c r="AB129" s="83">
        <f t="shared" si="38"/>
        <v>205464545.76675606</v>
      </c>
      <c r="AC129" s="83">
        <f t="shared" si="38"/>
        <v>230003610.38005257</v>
      </c>
      <c r="AD129" s="83">
        <f t="shared" si="38"/>
        <v>183986784.850214</v>
      </c>
      <c r="AE129" s="83">
        <f t="shared" si="38"/>
        <v>299965641.78324699</v>
      </c>
      <c r="AF129" s="83">
        <f t="shared" si="38"/>
        <v>400722966.90127945</v>
      </c>
      <c r="AG129" s="83">
        <f t="shared" si="38"/>
        <v>269254480.14373398</v>
      </c>
      <c r="AH129" s="83">
        <f t="shared" si="38"/>
        <v>246600939.5410347</v>
      </c>
      <c r="AI129" s="83">
        <f t="shared" si="38"/>
        <v>265137264.51496506</v>
      </c>
      <c r="AJ129" s="83">
        <f t="shared" si="38"/>
        <v>250665981.4345932</v>
      </c>
      <c r="AK129" s="83">
        <f t="shared" si="38"/>
        <v>302871752.65750504</v>
      </c>
      <c r="AL129" s="83">
        <f t="shared" si="38"/>
        <v>372722730.35779953</v>
      </c>
      <c r="AM129" s="83">
        <f t="shared" si="38"/>
        <v>414586702.59761047</v>
      </c>
      <c r="AN129" s="83">
        <f t="shared" si="38"/>
        <v>450903562.61138916</v>
      </c>
      <c r="AO129" s="83">
        <f t="shared" si="38"/>
        <v>382433482.75605392</v>
      </c>
      <c r="AP129" s="83">
        <f t="shared" si="38"/>
        <v>436103889.60557556</v>
      </c>
      <c r="AQ129" s="83">
        <f t="shared" si="38"/>
        <v>478416870.39165497</v>
      </c>
      <c r="AR129" s="83">
        <f t="shared" si="38"/>
        <v>593713270.04330063</v>
      </c>
      <c r="AS129" s="83">
        <f t="shared" si="38"/>
        <v>508431321.48962402</v>
      </c>
      <c r="AT129" s="83">
        <f t="shared" si="38"/>
        <v>410456832.52386475</v>
      </c>
      <c r="AU129" s="83">
        <f t="shared" si="38"/>
        <v>361480022.08298492</v>
      </c>
      <c r="AV129" s="83">
        <f t="shared" si="38"/>
        <v>404393167.80964279</v>
      </c>
      <c r="AW129" s="83">
        <f t="shared" si="38"/>
        <v>452435539.56317139</v>
      </c>
      <c r="AX129" s="83">
        <f t="shared" si="38"/>
        <v>594033104.02087784</v>
      </c>
      <c r="AY129" s="83">
        <f t="shared" si="38"/>
        <v>351855629.9182663</v>
      </c>
      <c r="AZ129" s="83">
        <f t="shared" si="38"/>
        <v>362385595.56401825</v>
      </c>
      <c r="BA129" s="83">
        <f t="shared" si="38"/>
        <v>339526554.83851242</v>
      </c>
      <c r="BB129" s="83">
        <f t="shared" si="38"/>
        <v>340101381.37088013</v>
      </c>
      <c r="BC129" s="83">
        <f t="shared" si="38"/>
        <v>409294258.5004158</v>
      </c>
      <c r="BD129" s="83">
        <f t="shared" si="38"/>
        <v>520160505.28941727</v>
      </c>
      <c r="BE129" s="83">
        <f t="shared" si="38"/>
        <v>442926773.3235321</v>
      </c>
      <c r="BF129" s="83">
        <f t="shared" si="38"/>
        <v>430184365.59868622</v>
      </c>
      <c r="BG129" s="83">
        <f t="shared" si="38"/>
        <v>418630935.68843842</v>
      </c>
      <c r="BH129" s="83">
        <f t="shared" si="38"/>
        <v>465586055.81801605</v>
      </c>
      <c r="BI129" s="83">
        <f t="shared" si="38"/>
        <v>445041978.09189606</v>
      </c>
      <c r="BJ129" s="83">
        <f t="shared" si="38"/>
        <v>577077962.80340576</v>
      </c>
      <c r="BK129" s="631">
        <f t="shared" si="2"/>
        <v>18798445311.082451</v>
      </c>
    </row>
    <row r="130" spans="1:63" x14ac:dyDescent="0.25">
      <c r="BK130" s="631">
        <f t="shared" si="2"/>
        <v>0</v>
      </c>
    </row>
    <row r="131" spans="1:63" x14ac:dyDescent="0.25">
      <c r="BK131" s="631">
        <f t="shared" si="2"/>
        <v>0</v>
      </c>
    </row>
    <row r="132" spans="1:63" x14ac:dyDescent="0.25">
      <c r="BK132" s="631">
        <f t="shared" ref="BK132:BK139" si="39">SUM(C132:BJ132)</f>
        <v>0</v>
      </c>
    </row>
    <row r="133" spans="1:63" x14ac:dyDescent="0.25">
      <c r="BK133" s="631">
        <f t="shared" si="39"/>
        <v>0</v>
      </c>
    </row>
    <row r="134" spans="1:63" x14ac:dyDescent="0.25">
      <c r="BK134" s="631">
        <f t="shared" si="39"/>
        <v>0</v>
      </c>
    </row>
    <row r="135" spans="1:63" x14ac:dyDescent="0.25">
      <c r="BK135" s="631">
        <f t="shared" si="39"/>
        <v>0</v>
      </c>
    </row>
    <row r="136" spans="1:63" x14ac:dyDescent="0.25">
      <c r="BK136" s="631">
        <f t="shared" si="39"/>
        <v>0</v>
      </c>
    </row>
    <row r="137" spans="1:63" x14ac:dyDescent="0.25">
      <c r="BK137" s="631">
        <f t="shared" si="39"/>
        <v>0</v>
      </c>
    </row>
    <row r="138" spans="1:63" x14ac:dyDescent="0.25">
      <c r="BK138" s="631">
        <f t="shared" si="39"/>
        <v>0</v>
      </c>
    </row>
    <row r="139" spans="1:63" x14ac:dyDescent="0.25">
      <c r="BK139" s="631">
        <f t="shared" si="39"/>
        <v>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2B300"/>
  </sheetPr>
  <dimension ref="A1:BK13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RowHeight="15" x14ac:dyDescent="0.25"/>
  <cols>
    <col min="1" max="1" width="50.42578125" bestFit="1" customWidth="1"/>
    <col min="3" max="14" width="17.140625" bestFit="1" customWidth="1"/>
    <col min="15" max="15" width="18.140625" bestFit="1" customWidth="1"/>
    <col min="16" max="18" width="17.140625" bestFit="1" customWidth="1"/>
    <col min="19" max="19" width="18.140625" bestFit="1" customWidth="1"/>
    <col min="20" max="23" width="17.140625" bestFit="1" customWidth="1"/>
    <col min="24" max="62" width="18.140625" bestFit="1" customWidth="1"/>
    <col min="63" max="63" width="20.7109375" bestFit="1" customWidth="1"/>
  </cols>
  <sheetData>
    <row r="1" spans="1:63" ht="15.75" x14ac:dyDescent="0.25">
      <c r="A1" s="641" t="s">
        <v>924</v>
      </c>
      <c r="C1" s="1051">
        <v>43466</v>
      </c>
      <c r="D1" s="1051">
        <v>43497</v>
      </c>
      <c r="E1" s="1051">
        <v>43525</v>
      </c>
      <c r="F1" s="1051">
        <v>43556</v>
      </c>
      <c r="G1" s="1051">
        <v>43586</v>
      </c>
      <c r="H1" s="1051">
        <v>43617</v>
      </c>
      <c r="I1" s="1051">
        <v>43647</v>
      </c>
      <c r="J1" s="1051">
        <v>43678</v>
      </c>
      <c r="K1" s="1051">
        <v>43709</v>
      </c>
      <c r="L1" s="1051">
        <v>43739</v>
      </c>
      <c r="M1" s="1051">
        <v>43770</v>
      </c>
      <c r="N1" s="1051">
        <v>43800</v>
      </c>
      <c r="O1" s="1052">
        <v>43831</v>
      </c>
      <c r="P1" s="1052">
        <v>43862</v>
      </c>
      <c r="Q1" s="1052">
        <v>43891</v>
      </c>
      <c r="R1" s="1052">
        <v>43922</v>
      </c>
      <c r="S1" s="1052">
        <v>43952</v>
      </c>
      <c r="T1" s="1052">
        <v>43983</v>
      </c>
      <c r="U1" s="1052">
        <v>44013</v>
      </c>
      <c r="V1" s="1052">
        <v>44044</v>
      </c>
      <c r="W1" s="1052">
        <v>44075</v>
      </c>
      <c r="X1" s="1052">
        <v>44105</v>
      </c>
      <c r="Y1" s="1052">
        <v>44136</v>
      </c>
      <c r="Z1" s="1052">
        <v>44166</v>
      </c>
      <c r="AA1" s="1053">
        <v>44197</v>
      </c>
      <c r="AB1" s="1053">
        <v>44228</v>
      </c>
      <c r="AC1" s="1053">
        <v>44256</v>
      </c>
      <c r="AD1" s="1053">
        <v>44287</v>
      </c>
      <c r="AE1" s="1053">
        <v>44317</v>
      </c>
      <c r="AF1" s="1053">
        <v>44348</v>
      </c>
      <c r="AG1" s="1053">
        <v>44378</v>
      </c>
      <c r="AH1" s="1053">
        <v>44409</v>
      </c>
      <c r="AI1" s="1053">
        <v>44440</v>
      </c>
      <c r="AJ1" s="1053">
        <v>44470</v>
      </c>
      <c r="AK1" s="1053">
        <v>44501</v>
      </c>
      <c r="AL1" s="1053">
        <v>44531</v>
      </c>
      <c r="AM1" s="1054">
        <v>44562</v>
      </c>
      <c r="AN1" s="1054">
        <v>44593</v>
      </c>
      <c r="AO1" s="1054">
        <v>44621</v>
      </c>
      <c r="AP1" s="1054">
        <v>44652</v>
      </c>
      <c r="AQ1" s="1054">
        <v>44682</v>
      </c>
      <c r="AR1" s="1054">
        <v>44713</v>
      </c>
      <c r="AS1" s="1054">
        <v>44743</v>
      </c>
      <c r="AT1" s="1054">
        <v>44774</v>
      </c>
      <c r="AU1" s="1054">
        <v>44805</v>
      </c>
      <c r="AV1" s="1054">
        <v>44835</v>
      </c>
      <c r="AW1" s="1054">
        <v>44866</v>
      </c>
      <c r="AX1" s="1054">
        <v>44896</v>
      </c>
      <c r="AY1" s="1055">
        <v>44927</v>
      </c>
      <c r="AZ1" s="1055">
        <v>44958</v>
      </c>
      <c r="BA1" s="1055">
        <v>44986</v>
      </c>
      <c r="BB1" s="1055">
        <v>45017</v>
      </c>
      <c r="BC1" s="1055">
        <v>45047</v>
      </c>
      <c r="BD1" s="1055">
        <v>45078</v>
      </c>
      <c r="BE1" s="1055">
        <v>45108</v>
      </c>
      <c r="BF1" s="1055">
        <v>45139</v>
      </c>
      <c r="BG1" s="1055">
        <v>45170</v>
      </c>
      <c r="BH1" s="1055">
        <v>45200</v>
      </c>
      <c r="BI1" s="1055">
        <v>45231</v>
      </c>
      <c r="BJ1" s="1055">
        <v>45261</v>
      </c>
      <c r="BK1" s="1048" t="s">
        <v>236</v>
      </c>
    </row>
    <row r="2" spans="1:63" ht="15.75" x14ac:dyDescent="0.25">
      <c r="A2" s="622"/>
    </row>
    <row r="3" spans="1:63" ht="15.75" x14ac:dyDescent="0.25">
      <c r="A3" s="642" t="s">
        <v>925</v>
      </c>
    </row>
    <row r="4" spans="1:63" ht="15.75" x14ac:dyDescent="0.25">
      <c r="A4" s="167" t="s">
        <v>926</v>
      </c>
      <c r="C4" s="83">
        <f>C5+C9</f>
        <v>1548040311.3192883</v>
      </c>
      <c r="D4" s="83">
        <f t="shared" ref="D4:BJ4" si="0">D5+D9</f>
        <v>2282824811.8761911</v>
      </c>
      <c r="E4" s="83">
        <f t="shared" si="0"/>
        <v>2981404276.1220846</v>
      </c>
      <c r="F4" s="83">
        <f t="shared" si="0"/>
        <v>3138672089.6036186</v>
      </c>
      <c r="G4" s="83">
        <f t="shared" si="0"/>
        <v>1771887647.470418</v>
      </c>
      <c r="H4" s="83">
        <f t="shared" si="0"/>
        <v>1498776058.6961622</v>
      </c>
      <c r="I4" s="83">
        <f t="shared" si="0"/>
        <v>1808483687.6415854</v>
      </c>
      <c r="J4" s="83">
        <f t="shared" si="0"/>
        <v>3402065660.3490343</v>
      </c>
      <c r="K4" s="83">
        <f t="shared" si="0"/>
        <v>3417445600.3093638</v>
      </c>
      <c r="L4" s="83">
        <f t="shared" si="0"/>
        <v>2880610909.374352</v>
      </c>
      <c r="M4" s="83">
        <f t="shared" si="0"/>
        <v>2091031369.1709809</v>
      </c>
      <c r="N4" s="83">
        <f t="shared" si="0"/>
        <v>1816628170.1270261</v>
      </c>
      <c r="O4" s="83">
        <f t="shared" si="0"/>
        <v>3152026515.5323648</v>
      </c>
      <c r="P4" s="83">
        <f t="shared" si="0"/>
        <v>5115032063.6822357</v>
      </c>
      <c r="Q4" s="83">
        <f t="shared" si="0"/>
        <v>4622995510.2750587</v>
      </c>
      <c r="R4" s="83">
        <f t="shared" si="0"/>
        <v>4298175832.3839512</v>
      </c>
      <c r="S4" s="83">
        <f t="shared" si="0"/>
        <v>3103631747.3543086</v>
      </c>
      <c r="T4" s="83">
        <f t="shared" si="0"/>
        <v>3140224035.195838</v>
      </c>
      <c r="U4" s="83">
        <f t="shared" si="0"/>
        <v>3472177162.1081018</v>
      </c>
      <c r="V4" s="83">
        <f t="shared" si="0"/>
        <v>4750757140.9146996</v>
      </c>
      <c r="W4" s="83">
        <f t="shared" si="0"/>
        <v>5009437562.6241932</v>
      </c>
      <c r="X4" s="83">
        <f t="shared" si="0"/>
        <v>4714520068.8772049</v>
      </c>
      <c r="Y4" s="83">
        <f t="shared" si="0"/>
        <v>3983731727.4584427</v>
      </c>
      <c r="Z4" s="83">
        <f t="shared" si="0"/>
        <v>3642497768.1831989</v>
      </c>
      <c r="AA4" s="83">
        <f t="shared" si="0"/>
        <v>5886615651.654108</v>
      </c>
      <c r="AB4" s="83">
        <f t="shared" si="0"/>
        <v>6069188808.5640421</v>
      </c>
      <c r="AC4" s="83">
        <f t="shared" si="0"/>
        <v>8365689132.9435015</v>
      </c>
      <c r="AD4" s="83">
        <f t="shared" si="0"/>
        <v>6030008952.6254587</v>
      </c>
      <c r="AE4" s="83">
        <f t="shared" si="0"/>
        <v>4276843189.5652575</v>
      </c>
      <c r="AF4" s="83">
        <f t="shared" si="0"/>
        <v>4239250311.9812598</v>
      </c>
      <c r="AG4" s="83">
        <f t="shared" si="0"/>
        <v>5327467086.3175812</v>
      </c>
      <c r="AH4" s="83">
        <f t="shared" si="0"/>
        <v>7112707839.2634296</v>
      </c>
      <c r="AI4" s="83">
        <f t="shared" si="0"/>
        <v>6358340172.0457573</v>
      </c>
      <c r="AJ4" s="83">
        <f t="shared" si="0"/>
        <v>4945984388.3457813</v>
      </c>
      <c r="AK4" s="83">
        <f t="shared" si="0"/>
        <v>5092193768.0779295</v>
      </c>
      <c r="AL4" s="83">
        <f t="shared" si="0"/>
        <v>5062417239.4171009</v>
      </c>
      <c r="AM4" s="83">
        <f t="shared" si="0"/>
        <v>4754853037.8734303</v>
      </c>
      <c r="AN4" s="83">
        <f t="shared" si="0"/>
        <v>6703680365.6173182</v>
      </c>
      <c r="AO4" s="83">
        <f t="shared" si="0"/>
        <v>3094257386.8899603</v>
      </c>
      <c r="AP4" s="83">
        <f t="shared" si="0"/>
        <v>5505722148.3235464</v>
      </c>
      <c r="AQ4" s="83">
        <f t="shared" si="0"/>
        <v>4734165590.3669624</v>
      </c>
      <c r="AR4" s="83">
        <f t="shared" si="0"/>
        <v>4595850136.2236958</v>
      </c>
      <c r="AS4" s="83">
        <f t="shared" si="0"/>
        <v>4863959236.7283115</v>
      </c>
      <c r="AT4" s="83">
        <f t="shared" si="0"/>
        <v>6760958448.1141367</v>
      </c>
      <c r="AU4" s="83">
        <f t="shared" si="0"/>
        <v>7028665040.6013851</v>
      </c>
      <c r="AV4" s="83">
        <f t="shared" si="0"/>
        <v>6120269080.6078348</v>
      </c>
      <c r="AW4" s="83">
        <f t="shared" si="0"/>
        <v>4583954380.6385183</v>
      </c>
      <c r="AX4" s="83">
        <f t="shared" si="0"/>
        <v>4050863244.5098758</v>
      </c>
      <c r="AY4" s="83">
        <f t="shared" si="0"/>
        <v>5885552093.7868881</v>
      </c>
      <c r="AZ4" s="83">
        <f t="shared" si="0"/>
        <v>6642892196.2767305</v>
      </c>
      <c r="BA4" s="83">
        <f t="shared" si="0"/>
        <v>7653461346.556612</v>
      </c>
      <c r="BB4" s="83">
        <f t="shared" si="0"/>
        <v>6133391731.7711935</v>
      </c>
      <c r="BC4" s="83">
        <f t="shared" si="0"/>
        <v>4428370485.8484297</v>
      </c>
      <c r="BD4" s="83">
        <f t="shared" si="0"/>
        <v>4816866817.0456629</v>
      </c>
      <c r="BE4" s="83">
        <f t="shared" si="0"/>
        <v>4558186881.161684</v>
      </c>
      <c r="BF4" s="83">
        <f t="shared" si="0"/>
        <v>6802421388.662138</v>
      </c>
      <c r="BG4" s="83">
        <f t="shared" si="0"/>
        <v>6852902589.2616577</v>
      </c>
      <c r="BH4" s="83">
        <f t="shared" si="0"/>
        <v>7072848996.3215866</v>
      </c>
      <c r="BI4" s="83">
        <f t="shared" si="0"/>
        <v>5367124546.2536907</v>
      </c>
      <c r="BJ4" s="83">
        <f t="shared" si="0"/>
        <v>5663172163.5624809</v>
      </c>
      <c r="BK4" s="1029">
        <f>SUM(C4:BJ4)</f>
        <v>281084173600.45465</v>
      </c>
    </row>
    <row r="5" spans="1:63" ht="15.75" x14ac:dyDescent="0.25">
      <c r="A5" s="652" t="s">
        <v>845</v>
      </c>
      <c r="C5" s="83">
        <f>C6+C7+C8</f>
        <v>1064702306.7174419</v>
      </c>
      <c r="D5" s="83">
        <f t="shared" ref="D5:BJ5" si="1">D6+D7+D8</f>
        <v>1649117115.0489907</v>
      </c>
      <c r="E5" s="83">
        <f t="shared" si="1"/>
        <v>2259889712.5620847</v>
      </c>
      <c r="F5" s="83">
        <f t="shared" si="1"/>
        <v>2319697853.6110034</v>
      </c>
      <c r="G5" s="83">
        <f t="shared" si="1"/>
        <v>1332320798.1949718</v>
      </c>
      <c r="H5" s="83">
        <f t="shared" si="1"/>
        <v>1110065614.9538856</v>
      </c>
      <c r="I5" s="83">
        <f t="shared" si="1"/>
        <v>1326124160.458447</v>
      </c>
      <c r="J5" s="83">
        <f t="shared" si="1"/>
        <v>2846239303.0349417</v>
      </c>
      <c r="K5" s="83">
        <f t="shared" si="1"/>
        <v>2796824719.4315791</v>
      </c>
      <c r="L5" s="83">
        <f t="shared" si="1"/>
        <v>2294906774.8693671</v>
      </c>
      <c r="M5" s="83">
        <f t="shared" si="1"/>
        <v>1541489516.5696268</v>
      </c>
      <c r="N5" s="83">
        <f t="shared" si="1"/>
        <v>1366837080.2102261</v>
      </c>
      <c r="O5" s="83">
        <f t="shared" si="1"/>
        <v>2363043060.7328568</v>
      </c>
      <c r="P5" s="83">
        <f t="shared" si="1"/>
        <v>3721407194.6885128</v>
      </c>
      <c r="Q5" s="83">
        <f t="shared" si="1"/>
        <v>3382382994.0178103</v>
      </c>
      <c r="R5" s="83">
        <f t="shared" si="1"/>
        <v>2505378086.69732</v>
      </c>
      <c r="S5" s="83">
        <f t="shared" si="1"/>
        <v>1435519363.8060639</v>
      </c>
      <c r="T5" s="83">
        <f t="shared" si="1"/>
        <v>1336608600.2076826</v>
      </c>
      <c r="U5" s="83">
        <f t="shared" si="1"/>
        <v>1539355298.2853274</v>
      </c>
      <c r="V5" s="83">
        <f t="shared" si="1"/>
        <v>2971654691.7480869</v>
      </c>
      <c r="W5" s="83">
        <f t="shared" si="1"/>
        <v>2923566231.869482</v>
      </c>
      <c r="X5" s="83">
        <f t="shared" si="1"/>
        <v>2547553001.8598585</v>
      </c>
      <c r="Y5" s="83">
        <f t="shared" si="1"/>
        <v>1699081099.915755</v>
      </c>
      <c r="Z5" s="83">
        <f t="shared" si="1"/>
        <v>1557177563.3059113</v>
      </c>
      <c r="AA5" s="83">
        <f t="shared" si="1"/>
        <v>3466592663.977345</v>
      </c>
      <c r="AB5" s="83">
        <f t="shared" si="1"/>
        <v>3648203665.6454644</v>
      </c>
      <c r="AC5" s="83">
        <f t="shared" si="1"/>
        <v>5355702847.9268084</v>
      </c>
      <c r="AD5" s="83">
        <f t="shared" si="1"/>
        <v>2161395001.4217739</v>
      </c>
      <c r="AE5" s="83">
        <f t="shared" si="1"/>
        <v>1933467181.8656588</v>
      </c>
      <c r="AF5" s="83">
        <f t="shared" si="1"/>
        <v>1625750740.825388</v>
      </c>
      <c r="AG5" s="83">
        <f t="shared" si="1"/>
        <v>2469056202.1706686</v>
      </c>
      <c r="AH5" s="83">
        <f t="shared" si="1"/>
        <v>3386855749.88059</v>
      </c>
      <c r="AI5" s="83">
        <f t="shared" si="1"/>
        <v>3054542625.4332294</v>
      </c>
      <c r="AJ5" s="83">
        <f t="shared" si="1"/>
        <v>2170008096.9721394</v>
      </c>
      <c r="AK5" s="83">
        <f t="shared" si="1"/>
        <v>2356385822.3935223</v>
      </c>
      <c r="AL5" s="83">
        <f t="shared" si="1"/>
        <v>2278851417.1989036</v>
      </c>
      <c r="AM5" s="83">
        <f t="shared" si="1"/>
        <v>1844985033.7090397</v>
      </c>
      <c r="AN5" s="83">
        <f t="shared" si="1"/>
        <v>3335868176.5831556</v>
      </c>
      <c r="AO5" s="83">
        <f t="shared" si="1"/>
        <v>350769245.89926338</v>
      </c>
      <c r="AP5" s="83">
        <f t="shared" si="1"/>
        <v>3071593448.6014843</v>
      </c>
      <c r="AQ5" s="83">
        <f t="shared" si="1"/>
        <v>1599984809.1275373</v>
      </c>
      <c r="AR5" s="83">
        <f t="shared" si="1"/>
        <v>1300629526.9307466</v>
      </c>
      <c r="AS5" s="83">
        <f t="shared" si="1"/>
        <v>1270438289.2426734</v>
      </c>
      <c r="AT5" s="83">
        <f t="shared" si="1"/>
        <v>3275007828.1489415</v>
      </c>
      <c r="AU5" s="83">
        <f t="shared" si="1"/>
        <v>3555061953.3409252</v>
      </c>
      <c r="AV5" s="83">
        <f t="shared" si="1"/>
        <v>3078960774.1937056</v>
      </c>
      <c r="AW5" s="83">
        <f t="shared" si="1"/>
        <v>1723417463.9165888</v>
      </c>
      <c r="AX5" s="83">
        <f t="shared" si="1"/>
        <v>1439827806.6177101</v>
      </c>
      <c r="AY5" s="83">
        <f t="shared" si="1"/>
        <v>3273024559.9518085</v>
      </c>
      <c r="AZ5" s="83">
        <f t="shared" si="1"/>
        <v>4065151004.9735079</v>
      </c>
      <c r="BA5" s="83">
        <f t="shared" si="1"/>
        <v>4539330693.827898</v>
      </c>
      <c r="BB5" s="83">
        <f t="shared" si="1"/>
        <v>3175499280.0610332</v>
      </c>
      <c r="BC5" s="83">
        <f t="shared" si="1"/>
        <v>1830469294.1248016</v>
      </c>
      <c r="BD5" s="83">
        <f t="shared" si="1"/>
        <v>1738545685.754693</v>
      </c>
      <c r="BE5" s="83">
        <f t="shared" si="1"/>
        <v>1512574735.548245</v>
      </c>
      <c r="BF5" s="83">
        <f t="shared" si="1"/>
        <v>3244060224.3004799</v>
      </c>
      <c r="BG5" s="83">
        <f t="shared" si="1"/>
        <v>3613886499.9141502</v>
      </c>
      <c r="BH5" s="83">
        <f t="shared" si="1"/>
        <v>3345331361.5002408</v>
      </c>
      <c r="BI5" s="83">
        <f t="shared" si="1"/>
        <v>1948675110.8221102</v>
      </c>
      <c r="BJ5" s="83">
        <f t="shared" si="1"/>
        <v>1961412682.5182757</v>
      </c>
      <c r="BK5" s="1029">
        <f t="shared" ref="BK5:BK72" si="2">SUM(C5:BJ5)</f>
        <v>143892259648.11777</v>
      </c>
    </row>
    <row r="6" spans="1:63" ht="15.75" x14ac:dyDescent="0.25">
      <c r="A6" s="169" t="s">
        <v>51</v>
      </c>
      <c r="C6" s="83">
        <f>(SFP!C12-SFP!D12)+(SCI!C6+SCI!C10+SCI!C14+SCI!C18)</f>
        <v>489511243.83290827</v>
      </c>
      <c r="D6" s="83">
        <f>(SFP!D12-SFP!E12)+(SCI!D6+SCI!D10+SCI!D14+SCI!D18)</f>
        <v>1005436799.8560554</v>
      </c>
      <c r="E6" s="83">
        <f>(SFP!E12-SFP!F12)+(SCI!E6+SCI!E10+SCI!E14+SCI!E18)</f>
        <v>1316156718.0738931</v>
      </c>
      <c r="F6" s="83">
        <f>(SFP!F12-SFP!G12)+(SCI!F6+SCI!F10+SCI!F14+SCI!F18)</f>
        <v>1097058306.7337334</v>
      </c>
      <c r="G6" s="83">
        <f>(SFP!G12-SFP!H12)+(SCI!G6+SCI!G10+SCI!G14+SCI!G18)</f>
        <v>570939631.7817446</v>
      </c>
      <c r="H6" s="83">
        <f>(SFP!H12-SFP!I12)+(SCI!H6+SCI!H10+SCI!H14+SCI!H18)</f>
        <v>402273093.04946542</v>
      </c>
      <c r="I6" s="83">
        <f>(SFP!I12-SFP!J12)+(SCI!I6+SCI!I10+SCI!I14+SCI!I18)</f>
        <v>385204361.05207491</v>
      </c>
      <c r="J6" s="83">
        <f>(SFP!J12-SFP!K12)+(SCI!J6+SCI!J10+SCI!J14+SCI!J18)</f>
        <v>1158161958.1346576</v>
      </c>
      <c r="K6" s="83">
        <f>(SFP!K12-SFP!L12)+(SCI!K6+SCI!K10+SCI!K14+SCI!K18)</f>
        <v>1351086028.1546698</v>
      </c>
      <c r="L6" s="83">
        <f>(SFP!L12-SFP!M12)+(SCI!L6+SCI!L10+SCI!L14+SCI!L18)</f>
        <v>1106523532.4829383</v>
      </c>
      <c r="M6" s="83">
        <f>(SFP!M12-SFP!N12)+(SCI!M6+SCI!M10+SCI!M14+SCI!M18)</f>
        <v>580295159.40062702</v>
      </c>
      <c r="N6" s="83">
        <f>(SFP!N12-SFP!O12)+(SCI!N6+SCI!N10+SCI!N14+SCI!N18)</f>
        <v>492805920.27973676</v>
      </c>
      <c r="O6" s="83">
        <f>(SFP!O12-SFP!P12)+(SCI!O6+SCI!O10+SCI!O14+SCI!O18)</f>
        <v>847339358.36477637</v>
      </c>
      <c r="P6" s="83">
        <f>(SFP!P12-SFP!Q12)+(SCI!P6+SCI!P10+SCI!P14+SCI!P18)</f>
        <v>1413436368.739264</v>
      </c>
      <c r="Q6" s="83">
        <f>(SFP!Q12-SFP!R12)+(SCI!Q6+SCI!Q10+SCI!Q14+SCI!Q18)</f>
        <v>2024120534.0740249</v>
      </c>
      <c r="R6" s="83">
        <f>(SFP!R12-SFP!S12)+(SCI!R6+SCI!R10+SCI!R14+SCI!R18)</f>
        <v>1119300129.4488056</v>
      </c>
      <c r="S6" s="83">
        <f>(SFP!S12-SFP!T12)+(SCI!S6+SCI!S10+SCI!S14+SCI!S18)</f>
        <v>627541477.61743617</v>
      </c>
      <c r="T6" s="83">
        <f>(SFP!T12-SFP!U12)+(SCI!T6+SCI!T10+SCI!T14+SCI!T18)</f>
        <v>387928270.26071382</v>
      </c>
      <c r="U6" s="83">
        <f>(SFP!U12-SFP!V12)+(SCI!U6+SCI!U10+SCI!U14+SCI!U18)</f>
        <v>498671408.41433787</v>
      </c>
      <c r="V6" s="83">
        <f>(SFP!V12-SFP!W12)+(SCI!V6+SCI!V10+SCI!V14+SCI!V18)</f>
        <v>1327430240.6003242</v>
      </c>
      <c r="W6" s="83">
        <f>(SFP!W12-SFP!X12)+(SCI!W6+SCI!W10+SCI!W14+SCI!W18)</f>
        <v>1450493175.1218622</v>
      </c>
      <c r="X6" s="83">
        <f>(SFP!X12-SFP!Y12)+(SCI!X6+SCI!X10+SCI!X14+SCI!X18)</f>
        <v>1090509132.3260884</v>
      </c>
      <c r="Y6" s="83">
        <f>(SFP!Y12-SFP!Z12)+(SCI!Y6+SCI!Y10+SCI!Y14+SCI!Y18)</f>
        <v>668031383.04211354</v>
      </c>
      <c r="Z6" s="83">
        <f>(SFP!Z12-SFP!AA12)+(SCI!Z6+SCI!Z10+SCI!Z14+SCI!Z18)</f>
        <v>527659117.1875186</v>
      </c>
      <c r="AA6" s="83">
        <f>(SFP!AA12-SFP!AB12)+(SCI!AA6+SCI!AA10+SCI!AA14+SCI!AA18)</f>
        <v>950985826.98860574</v>
      </c>
      <c r="AB6" s="83">
        <f>(SFP!AB12-SFP!AC12)+(SCI!AB6+SCI!AB10+SCI!AB14+SCI!AB18)</f>
        <v>1647989756.0062125</v>
      </c>
      <c r="AC6" s="83">
        <f>(SFP!AC12-SFP!AD12)+(SCI!AC6+SCI!AC10+SCI!AC14+SCI!AC18)</f>
        <v>2943091652.4452448</v>
      </c>
      <c r="AD6" s="83">
        <f>(SFP!AD12-SFP!AE12)+(SCI!AD6+SCI!AD10+SCI!AD14+SCI!AD18)</f>
        <v>922278557.45274067</v>
      </c>
      <c r="AE6" s="83">
        <f>(SFP!AE12-SFP!AF12)+(SCI!AE6+SCI!AE10+SCI!AE14+SCI!AE18)</f>
        <v>758699603.41058826</v>
      </c>
      <c r="AF6" s="83">
        <f>(SFP!AF12-SFP!AG12)+(SCI!AF6+SCI!AF10+SCI!AF14+SCI!AF18)</f>
        <v>272891103.39782834</v>
      </c>
      <c r="AG6" s="83">
        <f>(SFP!AG12-SFP!AH12)+(SCI!AG6+SCI!AG10+SCI!AG14+SCI!AG18)</f>
        <v>947762058.85173845</v>
      </c>
      <c r="AH6" s="83">
        <f>(SFP!AH12-SFP!AI12)+(SCI!AH6+SCI!AH10+SCI!AH14+SCI!AH18)</f>
        <v>1763650809.6768909</v>
      </c>
      <c r="AI6" s="83">
        <f>(SFP!AI12-SFP!AJ12)+(SCI!AI6+SCI!AI10+SCI!AI14+SCI!AI18)</f>
        <v>1526870145.6179037</v>
      </c>
      <c r="AJ6" s="83">
        <f>(SFP!AJ12-SFP!AK12)+(SCI!AJ6+SCI!AJ10+SCI!AJ14+SCI!AJ18)</f>
        <v>736669788.21213603</v>
      </c>
      <c r="AK6" s="83">
        <f>(SFP!AK12-SFP!AL12)+(SCI!AK6+SCI!AK10+SCI!AK14+SCI!AK18)</f>
        <v>938084830.44152427</v>
      </c>
      <c r="AL6" s="83">
        <f>(SFP!AL12-SFP!AM12)+(SCI!AL6+SCI!AL10+SCI!AL14+SCI!AL18)</f>
        <v>616983000.60380077</v>
      </c>
      <c r="AM6" s="83">
        <f>(SFP!AM12-SFP!AN12)+(SCI!AM6+SCI!AM10+SCI!AM14+SCI!AM18)</f>
        <v>1273106835.237519</v>
      </c>
      <c r="AN6" s="83">
        <f>(SFP!AN12-SFP!AO12)+(SCI!AN6+SCI!AN10+SCI!AN14+SCI!AN18)</f>
        <v>2401949839.4706249</v>
      </c>
      <c r="AO6" s="83">
        <f>(SFP!AO12-SFP!AP12)+(SCI!AO6+SCI!AO10+SCI!AO14+SCI!AO18)</f>
        <v>275588333.69907236</v>
      </c>
      <c r="AP6" s="83">
        <f>(SFP!AP12-SFP!AQ12)+(SCI!AP6+SCI!AP10+SCI!AP14+SCI!AP18)</f>
        <v>1226470164.8080301</v>
      </c>
      <c r="AQ6" s="83">
        <f>(SFP!AQ12-SFP!AR12)+(SCI!AQ6+SCI!AQ10+SCI!AQ14+SCI!AQ18)</f>
        <v>708892196.06833935</v>
      </c>
      <c r="AR6" s="83">
        <f>(SFP!AR12-SFP!AS12)+(SCI!AR6+SCI!AR10+SCI!AR14+SCI!AR18)</f>
        <v>400392200.55405402</v>
      </c>
      <c r="AS6" s="83">
        <f>(SFP!AS12-SFP!AT12)+(SCI!AS6+SCI!AS10+SCI!AS14+SCI!AS18)</f>
        <v>585915999.16747642</v>
      </c>
      <c r="AT6" s="83">
        <f>(SFP!AT12-SFP!AU12)+(SCI!AT6+SCI!AT10+SCI!AT14+SCI!AT18)</f>
        <v>1508583895.3069808</v>
      </c>
      <c r="AU6" s="83">
        <f>(SFP!AU12-SFP!AV12)+(SCI!AU6+SCI!AU10+SCI!AU14+SCI!AU18)</f>
        <v>1618716498.0624561</v>
      </c>
      <c r="AV6" s="83">
        <f>(SFP!AV12-SFP!AW12)+(SCI!AV6+SCI!AV10+SCI!AV14+SCI!AV18)</f>
        <v>1170349776.1694527</v>
      </c>
      <c r="AW6" s="83">
        <f>(SFP!AW12-SFP!AX12)+(SCI!AW6+SCI!AW10+SCI!AW14+SCI!AW18)</f>
        <v>760739038.58708549</v>
      </c>
      <c r="AX6" s="83">
        <f>(SFP!AX12-SFP!AY12)+(SCI!AX6+SCI!AX10+SCI!AX14+SCI!AX18)</f>
        <v>562506073.1978488</v>
      </c>
      <c r="AY6" s="83">
        <f>(SFP!AY12-SFP!AZ12)+(SCI!AY6+SCI!AY10+SCI!AY14+SCI!AY18)</f>
        <v>1136922660.2816458</v>
      </c>
      <c r="AZ6" s="83">
        <f>(SFP!AZ12-SFP!BA12)+(SCI!AZ6+SCI!AZ10+SCI!AZ14+SCI!AZ18)</f>
        <v>1940404330.4260411</v>
      </c>
      <c r="BA6" s="83">
        <f>(SFP!BA12-SFP!BB12)+(SCI!BA6+SCI!BA10+SCI!BA14+SCI!BA18)</f>
        <v>1360322221.3787732</v>
      </c>
      <c r="BB6" s="83">
        <f>(SFP!BB12-SFP!BC12)+(SCI!BB6+SCI!BB10+SCI!BB14+SCI!BB18)</f>
        <v>1466409417.7703414</v>
      </c>
      <c r="BC6" s="83">
        <f>(SFP!BC12-SFP!BD12)+(SCI!BC6+SCI!BC10+SCI!BC14+SCI!BC18)</f>
        <v>733616633.85728717</v>
      </c>
      <c r="BD6" s="83">
        <f>(SFP!BD12-SFP!BE12)+(SCI!BD6+SCI!BD10+SCI!BD14+SCI!BD18)</f>
        <v>535851877.09789824</v>
      </c>
      <c r="BE6" s="83">
        <f>(SFP!BE12-SFP!BF12)+(SCI!BE6+SCI!BE10+SCI!BE14+SCI!BE18)</f>
        <v>431385713.42278862</v>
      </c>
      <c r="BF6" s="83">
        <f>(SFP!BF12-SFP!BG12)+(SCI!BF6+SCI!BF10+SCI!BF14+SCI!BF18)</f>
        <v>1429725446.1884131</v>
      </c>
      <c r="BG6" s="83">
        <f>(SFP!BG12-SFP!BH12)+(SCI!BG6+SCI!BG10+SCI!BG14+SCI!BG18)</f>
        <v>1755135372.6119843</v>
      </c>
      <c r="BH6" s="83">
        <f>(SFP!BH12-SFP!BI12)+(SCI!BH6+SCI!BH10+SCI!BH14+SCI!BH18)</f>
        <v>1498222305.0066159</v>
      </c>
      <c r="BI6" s="83">
        <f>(SFP!BI12-SFP!BJ12)+(SCI!BI6+SCI!BI10+SCI!BI14+SCI!BI18)</f>
        <v>716743457.5586524</v>
      </c>
      <c r="BJ6" s="83">
        <f>(SFP!BJ12-SFP!BK12)+(SCI!BJ6+SCI!BJ10+SCI!BJ14+SCI!BJ18)</f>
        <v>608537358.18805528</v>
      </c>
      <c r="BK6" s="1029">
        <f t="shared" si="2"/>
        <v>62070358125.252403</v>
      </c>
    </row>
    <row r="7" spans="1:63" ht="15.75" x14ac:dyDescent="0.25">
      <c r="A7" s="169" t="s">
        <v>52</v>
      </c>
      <c r="C7" s="83">
        <f>(SFP!C15-SFP!D15)+(SCI!C7+SCI!C11+SCI!C15+SCI!C19)</f>
        <v>417893070.52849793</v>
      </c>
      <c r="D7" s="83">
        <f>(SFP!D15-SFP!E15)+(SCI!D7+SCI!D11+SCI!D15+SCI!D19)</f>
        <v>206703355.45151335</v>
      </c>
      <c r="E7" s="83">
        <f>(SFP!E15-SFP!F15)+(SCI!E7+SCI!E11+SCI!E15+SCI!E19)</f>
        <v>779988914.93894124</v>
      </c>
      <c r="F7" s="83">
        <f>(SFP!F15-SFP!G15)+(SCI!F7+SCI!F11+SCI!F15+SCI!F19)</f>
        <v>539332034.83397007</v>
      </c>
      <c r="G7" s="83">
        <f>(SFP!G15-SFP!H15)+(SCI!G7+SCI!G11+SCI!G15+SCI!G19)</f>
        <v>417827786.45125461</v>
      </c>
      <c r="H7" s="83">
        <f>(SFP!H15-SFP!I15)+(SCI!H7+SCI!H11+SCI!H15+SCI!H19)</f>
        <v>206524499.54615355</v>
      </c>
      <c r="I7" s="83">
        <f>(SFP!I15-SFP!J15)+(SCI!I7+SCI!I11+SCI!I15+SCI!I19)</f>
        <v>488204756.56594658</v>
      </c>
      <c r="J7" s="83">
        <f>(SFP!J15-SFP!K15)+(SCI!J7+SCI!J11+SCI!J15+SCI!J19)</f>
        <v>915099998.42670727</v>
      </c>
      <c r="K7" s="83">
        <f>(SFP!K15-SFP!L15)+(SCI!K7+SCI!K11+SCI!K15+SCI!K19)</f>
        <v>855558820.38308072</v>
      </c>
      <c r="L7" s="83">
        <f>(SFP!L15-SFP!M15)+(SCI!L7+SCI!L11+SCI!L15+SCI!L19)</f>
        <v>485796697.20381033</v>
      </c>
      <c r="M7" s="83">
        <f>(SFP!M15-SFP!N15)+(SCI!M7+SCI!M11+SCI!M15+SCI!M19)</f>
        <v>505759043.22699785</v>
      </c>
      <c r="N7" s="83">
        <f>(SFP!N15-SFP!O15)+(SCI!N7+SCI!N11+SCI!N15+SCI!N19)</f>
        <v>392672565.96456265</v>
      </c>
      <c r="O7" s="83">
        <f>(SFP!O15-SFP!P15)+(SCI!O7+SCI!O11+SCI!O15+SCI!O19)</f>
        <v>784930854.78499281</v>
      </c>
      <c r="P7" s="83">
        <f>(SFP!P15-SFP!Q15)+(SCI!P7+SCI!P11+SCI!P15+SCI!P19)</f>
        <v>1585019107.524837</v>
      </c>
      <c r="Q7" s="83">
        <f>(SFP!Q15-SFP!R15)+(SCI!Q7+SCI!Q11+SCI!Q15+SCI!Q19)</f>
        <v>296536086.08766365</v>
      </c>
      <c r="R7" s="83">
        <f>(SFP!R15-SFP!S15)+(SCI!R7+SCI!R11+SCI!R15+SCI!R19)</f>
        <v>718773741.85839093</v>
      </c>
      <c r="S7" s="83">
        <f>(SFP!S15-SFP!T15)+(SCI!S7+SCI!S11+SCI!S15+SCI!S19)</f>
        <v>407829080.04841805</v>
      </c>
      <c r="T7" s="83">
        <f>(SFP!T15-SFP!U15)+(SCI!T7+SCI!T11+SCI!T15+SCI!T19)</f>
        <v>471026206.44387031</v>
      </c>
      <c r="U7" s="83">
        <f>(SFP!U15-SFP!V15)+(SCI!U7+SCI!U11+SCI!U15+SCI!U19)</f>
        <v>472031834.05957901</v>
      </c>
      <c r="V7" s="83">
        <f>(SFP!V15-SFP!W15)+(SCI!V7+SCI!V11+SCI!V15+SCI!V19)</f>
        <v>777018573.68246508</v>
      </c>
      <c r="W7" s="83">
        <f>(SFP!W15-SFP!X15)+(SCI!W7+SCI!W11+SCI!W15+SCI!W19)</f>
        <v>802080439.17307043</v>
      </c>
      <c r="X7" s="83">
        <f>(SFP!X15-SFP!Y15)+(SCI!X7+SCI!X11+SCI!X15+SCI!X19)</f>
        <v>799661636.74484181</v>
      </c>
      <c r="Y7" s="83">
        <f>(SFP!Y15-SFP!Z15)+(SCI!Y7+SCI!Y11+SCI!Y15+SCI!Y19)</f>
        <v>495829554.77620065</v>
      </c>
      <c r="Z7" s="83">
        <f>(SFP!Z15-SFP!AA15)+(SCI!Z7+SCI!Z11+SCI!Z15+SCI!Z19)</f>
        <v>527549177.12364125</v>
      </c>
      <c r="AA7" s="83">
        <f>(SFP!AA15-SFP!AB15)+(SCI!AA7+SCI!AA11+SCI!AA15+SCI!AA19)</f>
        <v>1455136338.1439214</v>
      </c>
      <c r="AB7" s="83">
        <f>(SFP!AB15-SFP!AC15)+(SCI!AB7+SCI!AB11+SCI!AB15+SCI!AB19)</f>
        <v>1237621904.293355</v>
      </c>
      <c r="AC7" s="83">
        <f>(SFP!AC15-SFP!AD15)+(SCI!AC7+SCI!AC11+SCI!AC15+SCI!AC19)</f>
        <v>1647577453.6925023</v>
      </c>
      <c r="AD7" s="83">
        <f>(SFP!AD15-SFP!AE15)+(SCI!AD7+SCI!AD11+SCI!AD15+SCI!AD19)</f>
        <v>538585116.21779227</v>
      </c>
      <c r="AE7" s="83">
        <f>(SFP!AE15-SFP!AF15)+(SCI!AE7+SCI!AE11+SCI!AE15+SCI!AE19)</f>
        <v>637257576.4769727</v>
      </c>
      <c r="AF7" s="83">
        <f>(SFP!AF15-SFP!AG15)+(SCI!AF7+SCI!AF11+SCI!AF15+SCI!AF19)</f>
        <v>826341230.91649747</v>
      </c>
      <c r="AG7" s="83">
        <f>(SFP!AG15-SFP!AH15)+(SCI!AG7+SCI!AG11+SCI!AG15+SCI!AG19)</f>
        <v>913436527.2690562</v>
      </c>
      <c r="AH7" s="83">
        <f>(SFP!AH15-SFP!AI15)+(SCI!AH7+SCI!AH11+SCI!AH15+SCI!AH19)</f>
        <v>768485441.58819902</v>
      </c>
      <c r="AI7" s="83">
        <f>(SFP!AI15-SFP!AJ15)+(SCI!AI7+SCI!AI11+SCI!AI15+SCI!AI19)</f>
        <v>711621366.34579206</v>
      </c>
      <c r="AJ7" s="83">
        <f>(SFP!AJ15-SFP!AK15)+(SCI!AJ7+SCI!AJ11+SCI!AJ15+SCI!AJ19)</f>
        <v>714188621.05685365</v>
      </c>
      <c r="AK7" s="83">
        <f>(SFP!AK15-SFP!AL15)+(SCI!AK7+SCI!AK11+SCI!AK15+SCI!AK19)</f>
        <v>796544335.1540643</v>
      </c>
      <c r="AL7" s="83">
        <f>(SFP!AL15-SFP!AM15)+(SCI!AL7+SCI!AL11+SCI!AL15+SCI!AL19)</f>
        <v>1046728191.2234025</v>
      </c>
      <c r="AM7" s="83">
        <f>(SFP!AM15-SFP!AN15)+(SCI!AM7+SCI!AM11+SCI!AM15+SCI!AM19)</f>
        <v>21057281.899189115</v>
      </c>
      <c r="AN7" s="83">
        <f>(SFP!AN15-SFP!AO15)+(SCI!AN7+SCI!AN11+SCI!AN15+SCI!AN19)</f>
        <v>-183711089.93662536</v>
      </c>
      <c r="AO7" s="83">
        <f>(SFP!AO15-SFP!AP15)+(SCI!AO7+SCI!AO11+SCI!AO15+SCI!AO19)</f>
        <v>-405008634.45414627</v>
      </c>
      <c r="AP7" s="83">
        <f>(SFP!AP15-SFP!AQ15)+(SCI!AP7+SCI!AP11+SCI!AP15+SCI!AP19)</f>
        <v>999026576.37054682</v>
      </c>
      <c r="AQ7" s="83">
        <f>(SFP!AQ15-SFP!AR15)+(SCI!AQ7+SCI!AQ11+SCI!AQ15+SCI!AQ19)</f>
        <v>464456932.46306884</v>
      </c>
      <c r="AR7" s="83">
        <f>(SFP!AR15-SFP!AS15)+(SCI!AR7+SCI!AR11+SCI!AR15+SCI!AR19)</f>
        <v>328213721.18717647</v>
      </c>
      <c r="AS7" s="83">
        <f>(SFP!AS15-SFP!AT15)+(SCI!AS7+SCI!AS11+SCI!AS15+SCI!AS19)</f>
        <v>192548605.80999374</v>
      </c>
      <c r="AT7" s="83">
        <f>(SFP!AT15-SFP!AU15)+(SCI!AT7+SCI!AT11+SCI!AT15+SCI!AT19)</f>
        <v>855775927.28702819</v>
      </c>
      <c r="AU7" s="83">
        <f>(SFP!AU15-SFP!AV15)+(SCI!AU7+SCI!AU11+SCI!AU15+SCI!AU19)</f>
        <v>1182236540.198714</v>
      </c>
      <c r="AV7" s="83">
        <f>(SFP!AV15-SFP!AW15)+(SCI!AV7+SCI!AV11+SCI!AV15+SCI!AV19)</f>
        <v>1044421850.2714813</v>
      </c>
      <c r="AW7" s="83">
        <f>(SFP!AW15-SFP!AX15)+(SCI!AW7+SCI!AW11+SCI!AW15+SCI!AW19)</f>
        <v>429201677.79701209</v>
      </c>
      <c r="AX7" s="83">
        <f>(SFP!AX15-SFP!AY15)+(SCI!AX7+SCI!AX11+SCI!AX15+SCI!AX19)</f>
        <v>334261116.36001229</v>
      </c>
      <c r="AY7" s="83">
        <f>(SFP!AY15-SFP!AZ15)+(SCI!AY7+SCI!AY11+SCI!AY15+SCI!AY19)</f>
        <v>1273172889.7614918</v>
      </c>
      <c r="AZ7" s="83">
        <f>(SFP!AZ15-SFP!BA15)+(SCI!AZ7+SCI!AZ11+SCI!AZ15+SCI!AZ19)</f>
        <v>1725575295.3766494</v>
      </c>
      <c r="BA7" s="83">
        <f>(SFP!BA15-SFP!BB15)+(SCI!BA7+SCI!BA11+SCI!BA15+SCI!BA19)</f>
        <v>2572105714.4032836</v>
      </c>
      <c r="BB7" s="83">
        <f>(SFP!BB15-SFP!BC15)+(SCI!BB7+SCI!BB11+SCI!BB15+SCI!BB19)</f>
        <v>720077188.40419745</v>
      </c>
      <c r="BC7" s="83">
        <f>(SFP!BC15-SFP!BD15)+(SCI!BC7+SCI!BC11+SCI!BC15+SCI!BC19)</f>
        <v>593941042.7450732</v>
      </c>
      <c r="BD7" s="83">
        <f>(SFP!BD15-SFP!BE15)+(SCI!BD7+SCI!BD11+SCI!BD15+SCI!BD19)</f>
        <v>664665087.40589035</v>
      </c>
      <c r="BE7" s="83">
        <f>(SFP!BE15-SFP!BF15)+(SCI!BE7+SCI!BE11+SCI!BE15+SCI!BE19)</f>
        <v>772554178.67743266</v>
      </c>
      <c r="BF7" s="83">
        <f>(SFP!BF15-SFP!BG15)+(SCI!BF7+SCI!BF11+SCI!BF15+SCI!BF19)</f>
        <v>928453684.61908662</v>
      </c>
      <c r="BG7" s="83">
        <f>(SFP!BG15-SFP!BH15)+(SCI!BG7+SCI!BG11+SCI!BG15+SCI!BG19)</f>
        <v>902950556.55215335</v>
      </c>
      <c r="BH7" s="83">
        <f>(SFP!BH15-SFP!BI15)+(SCI!BH7+SCI!BH11+SCI!BH15+SCI!BH19)</f>
        <v>828661071.68063343</v>
      </c>
      <c r="BI7" s="83">
        <f>(SFP!BI15-SFP!BJ15)+(SCI!BI7+SCI!BI11+SCI!BI15+SCI!BI19)</f>
        <v>729045591.34190869</v>
      </c>
      <c r="BJ7" s="83">
        <f>(SFP!BJ15-SFP!BK15)+(SCI!BJ7+SCI!BJ11+SCI!BJ15+SCI!BJ19)</f>
        <v>826216900.46333957</v>
      </c>
      <c r="BK7" s="1029">
        <f t="shared" si="2"/>
        <v>43443071644.89241</v>
      </c>
    </row>
    <row r="8" spans="1:63" ht="15.75" x14ac:dyDescent="0.25">
      <c r="A8" s="169" t="s">
        <v>53</v>
      </c>
      <c r="C8" s="83">
        <f>(SFP!C18-SFP!D18)+(SCI!C8+SCI!C12+SCI!C16+SCI!C20)</f>
        <v>157297992.35603571</v>
      </c>
      <c r="D8" s="83">
        <f>(SFP!D18-SFP!E18)+(SCI!D8+SCI!D12+SCI!D16+SCI!D20)</f>
        <v>436976959.74142182</v>
      </c>
      <c r="E8" s="83">
        <f>(SFP!E18-SFP!F18)+(SCI!E8+SCI!E12+SCI!E16+SCI!E20)</f>
        <v>163744079.54925025</v>
      </c>
      <c r="F8" s="83">
        <f>(SFP!F18-SFP!G18)+(SCI!F8+SCI!F12+SCI!F16+SCI!F20)</f>
        <v>683307512.04329979</v>
      </c>
      <c r="G8" s="83">
        <f>(SFP!G18-SFP!H18)+(SCI!G8+SCI!G12+SCI!G16+SCI!G20)</f>
        <v>343553379.96197259</v>
      </c>
      <c r="H8" s="83">
        <f>(SFP!H18-SFP!I18)+(SCI!H8+SCI!H12+SCI!H16+SCI!H20)</f>
        <v>501268022.35826659</v>
      </c>
      <c r="I8" s="83">
        <f>(SFP!I18-SFP!J18)+(SCI!I8+SCI!I12+SCI!I16+SCI!I20)</f>
        <v>452715042.84042549</v>
      </c>
      <c r="J8" s="83">
        <f>(SFP!J18-SFP!K18)+(SCI!J8+SCI!J12+SCI!J16+SCI!J20)</f>
        <v>772977346.47357678</v>
      </c>
      <c r="K8" s="83">
        <f>(SFP!K18-SFP!L18)+(SCI!K8+SCI!K12+SCI!K16+SCI!K20)</f>
        <v>590179870.89382899</v>
      </c>
      <c r="L8" s="83">
        <f>(SFP!L18-SFP!M18)+(SCI!L8+SCI!L12+SCI!L16+SCI!L20)</f>
        <v>702586545.18261874</v>
      </c>
      <c r="M8" s="83">
        <f>(SFP!M18-SFP!N18)+(SCI!M8+SCI!M12+SCI!M16+SCI!M20)</f>
        <v>455435313.94200182</v>
      </c>
      <c r="N8" s="83">
        <f>(SFP!N18-SFP!O18)+(SCI!N8+SCI!N12+SCI!N16+SCI!N20)</f>
        <v>481358593.96592665</v>
      </c>
      <c r="O8" s="83">
        <f>(SFP!O18-SFP!P18)+(SCI!O8+SCI!O12+SCI!O16+SCI!O20)</f>
        <v>730772847.58308721</v>
      </c>
      <c r="P8" s="83">
        <f>(SFP!P18-SFP!Q18)+(SCI!P8+SCI!P12+SCI!P16+SCI!P20)</f>
        <v>722951718.42441201</v>
      </c>
      <c r="Q8" s="83">
        <f>(SFP!Q18-SFP!R18)+(SCI!Q8+SCI!Q12+SCI!Q16+SCI!Q20)</f>
        <v>1061726373.8561214</v>
      </c>
      <c r="R8" s="83">
        <f>(SFP!R18-SFP!S18)+(SCI!R8+SCI!R12+SCI!R16+SCI!R20)</f>
        <v>667304215.39012325</v>
      </c>
      <c r="S8" s="83">
        <f>(SFP!S18-SFP!T18)+(SCI!S8+SCI!S12+SCI!S16+SCI!S20)</f>
        <v>400148806.14020967</v>
      </c>
      <c r="T8" s="83">
        <f>(SFP!T18-SFP!U18)+(SCI!T8+SCI!T12+SCI!T16+SCI!T20)</f>
        <v>477654123.50309849</v>
      </c>
      <c r="U8" s="83">
        <f>(SFP!U18-SFP!V18)+(SCI!U8+SCI!U12+SCI!U16+SCI!U20)</f>
        <v>568652055.81141067</v>
      </c>
      <c r="V8" s="83">
        <f>(SFP!V18-SFP!W18)+(SCI!V8+SCI!V12+SCI!V16+SCI!V20)</f>
        <v>867205877.46529794</v>
      </c>
      <c r="W8" s="83">
        <f>(SFP!W18-SFP!X18)+(SCI!W8+SCI!W12+SCI!W16+SCI!W20)</f>
        <v>670992617.57454991</v>
      </c>
      <c r="X8" s="83">
        <f>(SFP!X18-SFP!Y18)+(SCI!X8+SCI!X12+SCI!X16+SCI!X20)</f>
        <v>657382232.78892803</v>
      </c>
      <c r="Y8" s="83">
        <f>(SFP!Y18-SFP!Z18)+(SCI!Y8+SCI!Y12+SCI!Y16+SCI!Y20)</f>
        <v>535220162.09744096</v>
      </c>
      <c r="Z8" s="83">
        <f>(SFP!Z18-SFP!AA18)+(SCI!Z8+SCI!Z12+SCI!Z16+SCI!Z20)</f>
        <v>501969268.99475145</v>
      </c>
      <c r="AA8" s="83">
        <f>(SFP!AA18-SFP!AB18)+(SCI!AA8+SCI!AA12+SCI!AA16+SCI!AA20)</f>
        <v>1060470498.8448175</v>
      </c>
      <c r="AB8" s="83">
        <f>(SFP!AB18-SFP!AC18)+(SCI!AB8+SCI!AB12+SCI!AB16+SCI!AB20)</f>
        <v>762592005.34589732</v>
      </c>
      <c r="AC8" s="83">
        <f>(SFP!AC18-SFP!AD18)+(SCI!AC8+SCI!AC12+SCI!AC16+SCI!AC20)</f>
        <v>765033741.78906143</v>
      </c>
      <c r="AD8" s="83">
        <f>(SFP!AD18-SFP!AE18)+(SCI!AD8+SCI!AD12+SCI!AD16+SCI!AD20)</f>
        <v>700531327.75124073</v>
      </c>
      <c r="AE8" s="83">
        <f>(SFP!AE18-SFP!AF18)+(SCI!AE8+SCI!AE12+SCI!AE16+SCI!AE20)</f>
        <v>537510001.97809803</v>
      </c>
      <c r="AF8" s="83">
        <f>(SFP!AF18-SFP!AG18)+(SCI!AF8+SCI!AF12+SCI!AF16+SCI!AF20)</f>
        <v>526518406.51106226</v>
      </c>
      <c r="AG8" s="83">
        <f>(SFP!AG18-SFP!AH18)+(SCI!AG8+SCI!AG12+SCI!AG16+SCI!AG20)</f>
        <v>607857616.04987395</v>
      </c>
      <c r="AH8" s="83">
        <f>(SFP!AH18-SFP!AI18)+(SCI!AH8+SCI!AH12+SCI!AH16+SCI!AH20)</f>
        <v>854719498.61549997</v>
      </c>
      <c r="AI8" s="83">
        <f>(SFP!AI18-SFP!AJ18)+(SCI!AI8+SCI!AI12+SCI!AI16+SCI!AI20)</f>
        <v>816051113.46953368</v>
      </c>
      <c r="AJ8" s="83">
        <f>(SFP!AJ18-SFP!AK18)+(SCI!AJ8+SCI!AJ12+SCI!AJ16+SCI!AJ20)</f>
        <v>719149687.70314956</v>
      </c>
      <c r="AK8" s="83">
        <f>(SFP!AK18-SFP!AL18)+(SCI!AK8+SCI!AK12+SCI!AK16+SCI!AK20)</f>
        <v>621756656.7979337</v>
      </c>
      <c r="AL8" s="83">
        <f>(SFP!AL18-SFP!AM18)+(SCI!AL8+SCI!AL12+SCI!AL16+SCI!AL20)</f>
        <v>615140225.37170041</v>
      </c>
      <c r="AM8" s="83">
        <f>(SFP!AM18-SFP!AN18)+(SCI!AM8+SCI!AM12+SCI!AM16+SCI!AM20)</f>
        <v>550820916.57233155</v>
      </c>
      <c r="AN8" s="83">
        <f>(SFP!AN18-SFP!AO18)+(SCI!AN8+SCI!AN12+SCI!AN16+SCI!AN20)</f>
        <v>1117629427.0491562</v>
      </c>
      <c r="AO8" s="83">
        <f>(SFP!AO18-SFP!AP18)+(SCI!AO8+SCI!AO12+SCI!AO16+SCI!AO20)</f>
        <v>480189546.65433729</v>
      </c>
      <c r="AP8" s="83">
        <f>(SFP!AP18-SFP!AQ18)+(SCI!AP8+SCI!AP12+SCI!AP16+SCI!AP20)</f>
        <v>846096707.42290735</v>
      </c>
      <c r="AQ8" s="83">
        <f>(SFP!AQ18-SFP!AR18)+(SCI!AQ8+SCI!AQ12+SCI!AQ16+SCI!AQ20)</f>
        <v>426635680.59612894</v>
      </c>
      <c r="AR8" s="83">
        <f>(SFP!AR18-SFP!AS18)+(SCI!AR8+SCI!AR12+SCI!AR16+SCI!AR20)</f>
        <v>572023605.18951619</v>
      </c>
      <c r="AS8" s="83">
        <f>(SFP!AS18-SFP!AT18)+(SCI!AS8+SCI!AS12+SCI!AS16+SCI!AS20)</f>
        <v>491973684.26520312</v>
      </c>
      <c r="AT8" s="83">
        <f>(SFP!AT18-SFP!AU18)+(SCI!AT8+SCI!AT12+SCI!AT16+SCI!AT20)</f>
        <v>910648005.55493271</v>
      </c>
      <c r="AU8" s="83">
        <f>(SFP!AU18-SFP!AV18)+(SCI!AU8+SCI!AU12+SCI!AU16+SCI!AU20)</f>
        <v>754108915.07975507</v>
      </c>
      <c r="AV8" s="83">
        <f>(SFP!AV18-SFP!AW18)+(SCI!AV8+SCI!AV12+SCI!AV16+SCI!AV20)</f>
        <v>864189147.75277114</v>
      </c>
      <c r="AW8" s="83">
        <f>(SFP!AW18-SFP!AX18)+(SCI!AW8+SCI!AW12+SCI!AW16+SCI!AW20)</f>
        <v>533476747.53249121</v>
      </c>
      <c r="AX8" s="83">
        <f>(SFP!AX18-SFP!AY18)+(SCI!AX8+SCI!AX12+SCI!AX16+SCI!AX20)</f>
        <v>543060617.05984902</v>
      </c>
      <c r="AY8" s="83">
        <f>(SFP!AY18-SFP!AZ18)+(SCI!AY8+SCI!AY12+SCI!AY16+SCI!AY20)</f>
        <v>862929009.9086709</v>
      </c>
      <c r="AZ8" s="83">
        <f>(SFP!AZ18-SFP!BA18)+(SCI!AZ8+SCI!AZ12+SCI!AZ16+SCI!AZ20)</f>
        <v>399171379.17081714</v>
      </c>
      <c r="BA8" s="83">
        <f>(SFP!BA18-SFP!BB18)+(SCI!BA8+SCI!BA12+SCI!BA16+SCI!BA20)</f>
        <v>606902758.0458411</v>
      </c>
      <c r="BB8" s="83">
        <f>(SFP!BB18-SFP!BC18)+(SCI!BB8+SCI!BB12+SCI!BB16+SCI!BB20)</f>
        <v>989012673.8864944</v>
      </c>
      <c r="BC8" s="83">
        <f>(SFP!BC18-SFP!BD18)+(SCI!BC8+SCI!BC12+SCI!BC16+SCI!BC20)</f>
        <v>502911617.52244151</v>
      </c>
      <c r="BD8" s="83">
        <f>(SFP!BD18-SFP!BE18)+(SCI!BD8+SCI!BD12+SCI!BD16+SCI!BD20)</f>
        <v>538028721.25090456</v>
      </c>
      <c r="BE8" s="83">
        <f>(SFP!BE18-SFP!BF18)+(SCI!BE8+SCI!BE12+SCI!BE16+SCI!BE20)</f>
        <v>308634843.4480238</v>
      </c>
      <c r="BF8" s="83">
        <f>(SFP!BF18-SFP!BG18)+(SCI!BF8+SCI!BF12+SCI!BF16+SCI!BF20)</f>
        <v>885881093.49297976</v>
      </c>
      <c r="BG8" s="83">
        <f>(SFP!BG18-SFP!BH18)+(SCI!BG8+SCI!BG12+SCI!BG16+SCI!BG20)</f>
        <v>955800570.7500124</v>
      </c>
      <c r="BH8" s="83">
        <f>(SFP!BH18-SFP!BI18)+(SCI!BH8+SCI!BH12+SCI!BH16+SCI!BH20)</f>
        <v>1018447984.8129915</v>
      </c>
      <c r="BI8" s="83">
        <f>(SFP!BI18-SFP!BJ18)+(SCI!BI8+SCI!BI12+SCI!BI16+SCI!BI20)</f>
        <v>502886061.92154908</v>
      </c>
      <c r="BJ8" s="83">
        <f>(SFP!BJ18-SFP!BK18)+(SCI!BJ8+SCI!BJ12+SCI!BJ16+SCI!BJ20)</f>
        <v>526658423.86688089</v>
      </c>
      <c r="BK8" s="1029">
        <f t="shared" si="2"/>
        <v>38378829877.972908</v>
      </c>
    </row>
    <row r="9" spans="1:63" ht="15.75" x14ac:dyDescent="0.25">
      <c r="A9" s="653" t="s">
        <v>846</v>
      </c>
      <c r="C9" s="83">
        <f>C10+C13</f>
        <v>483338004.60184646</v>
      </c>
      <c r="D9" s="83">
        <f t="shared" ref="D9:BJ9" si="3">D10+D13</f>
        <v>633707696.82720029</v>
      </c>
      <c r="E9" s="83">
        <f t="shared" si="3"/>
        <v>721514563.55999994</v>
      </c>
      <c r="F9" s="83">
        <f t="shared" si="3"/>
        <v>818974235.99261534</v>
      </c>
      <c r="G9" s="83">
        <f t="shared" si="3"/>
        <v>439566849.27544612</v>
      </c>
      <c r="H9" s="83">
        <f t="shared" si="3"/>
        <v>388710443.74227679</v>
      </c>
      <c r="I9" s="83">
        <f t="shared" si="3"/>
        <v>482359527.18313837</v>
      </c>
      <c r="J9" s="83">
        <f t="shared" si="3"/>
        <v>555826357.31409264</v>
      </c>
      <c r="K9" s="83">
        <f t="shared" si="3"/>
        <v>620620880.87778473</v>
      </c>
      <c r="L9" s="83">
        <f t="shared" si="3"/>
        <v>585704134.50498474</v>
      </c>
      <c r="M9" s="83">
        <f t="shared" si="3"/>
        <v>549541852.601354</v>
      </c>
      <c r="N9" s="83">
        <f t="shared" si="3"/>
        <v>449791089.91680002</v>
      </c>
      <c r="O9" s="83">
        <f t="shared" si="3"/>
        <v>788983454.79950786</v>
      </c>
      <c r="P9" s="83">
        <f t="shared" si="3"/>
        <v>1393624868.9937229</v>
      </c>
      <c r="Q9" s="83">
        <f t="shared" si="3"/>
        <v>1240612516.2572489</v>
      </c>
      <c r="R9" s="83">
        <f t="shared" si="3"/>
        <v>1792797745.6866314</v>
      </c>
      <c r="S9" s="83">
        <f t="shared" si="3"/>
        <v>1668112383.5482447</v>
      </c>
      <c r="T9" s="83">
        <f t="shared" si="3"/>
        <v>1803615434.9881551</v>
      </c>
      <c r="U9" s="83">
        <f t="shared" si="3"/>
        <v>1932821863.8227742</v>
      </c>
      <c r="V9" s="83">
        <f t="shared" si="3"/>
        <v>1779102449.1666129</v>
      </c>
      <c r="W9" s="83">
        <f t="shared" si="3"/>
        <v>2085871330.7547107</v>
      </c>
      <c r="X9" s="83">
        <f t="shared" si="3"/>
        <v>2166967067.0173464</v>
      </c>
      <c r="Y9" s="83">
        <f t="shared" si="3"/>
        <v>2284650627.5426879</v>
      </c>
      <c r="Z9" s="83">
        <f t="shared" si="3"/>
        <v>2085320204.8772874</v>
      </c>
      <c r="AA9" s="83">
        <f t="shared" si="3"/>
        <v>2420022987.6767626</v>
      </c>
      <c r="AB9" s="83">
        <f t="shared" si="3"/>
        <v>2420985142.9185777</v>
      </c>
      <c r="AC9" s="83">
        <f t="shared" si="3"/>
        <v>3009986285.0166931</v>
      </c>
      <c r="AD9" s="83">
        <f t="shared" si="3"/>
        <v>3868613951.2036848</v>
      </c>
      <c r="AE9" s="83">
        <f t="shared" si="3"/>
        <v>2343376007.6995988</v>
      </c>
      <c r="AF9" s="83">
        <f t="shared" si="3"/>
        <v>2613499571.1558719</v>
      </c>
      <c r="AG9" s="83">
        <f t="shared" si="3"/>
        <v>2858410884.1469126</v>
      </c>
      <c r="AH9" s="83">
        <f t="shared" si="3"/>
        <v>3725852089.3828397</v>
      </c>
      <c r="AI9" s="83">
        <f t="shared" si="3"/>
        <v>3303797546.6125278</v>
      </c>
      <c r="AJ9" s="83">
        <f t="shared" si="3"/>
        <v>2775976291.373642</v>
      </c>
      <c r="AK9" s="83">
        <f t="shared" si="3"/>
        <v>2735807945.6844072</v>
      </c>
      <c r="AL9" s="83">
        <f t="shared" si="3"/>
        <v>2783565822.2181978</v>
      </c>
      <c r="AM9" s="83">
        <f t="shared" si="3"/>
        <v>2909868004.1643906</v>
      </c>
      <c r="AN9" s="83">
        <f t="shared" si="3"/>
        <v>3367812189.0341625</v>
      </c>
      <c r="AO9" s="83">
        <f t="shared" si="3"/>
        <v>2743488140.9906969</v>
      </c>
      <c r="AP9" s="83">
        <f t="shared" si="3"/>
        <v>2434128699.7220621</v>
      </c>
      <c r="AQ9" s="83">
        <f t="shared" si="3"/>
        <v>3134180781.2394257</v>
      </c>
      <c r="AR9" s="83">
        <f t="shared" si="3"/>
        <v>3295220609.2929497</v>
      </c>
      <c r="AS9" s="83">
        <f t="shared" si="3"/>
        <v>3593520947.4856377</v>
      </c>
      <c r="AT9" s="83">
        <f t="shared" si="3"/>
        <v>3485950619.9651952</v>
      </c>
      <c r="AU9" s="83">
        <f t="shared" si="3"/>
        <v>3473603087.2604599</v>
      </c>
      <c r="AV9" s="83">
        <f t="shared" si="3"/>
        <v>3041308306.4141293</v>
      </c>
      <c r="AW9" s="83">
        <f t="shared" si="3"/>
        <v>2860536916.7219296</v>
      </c>
      <c r="AX9" s="83">
        <f t="shared" si="3"/>
        <v>2611035437.8921657</v>
      </c>
      <c r="AY9" s="83">
        <f t="shared" si="3"/>
        <v>2612527533.8350801</v>
      </c>
      <c r="AZ9" s="83">
        <f t="shared" si="3"/>
        <v>2577741191.3032227</v>
      </c>
      <c r="BA9" s="83">
        <f t="shared" si="3"/>
        <v>3114130652.728714</v>
      </c>
      <c r="BB9" s="83">
        <f t="shared" si="3"/>
        <v>2957892451.7101603</v>
      </c>
      <c r="BC9" s="83">
        <f t="shared" si="3"/>
        <v>2597901191.723628</v>
      </c>
      <c r="BD9" s="83">
        <f t="shared" si="3"/>
        <v>3078321131.2909698</v>
      </c>
      <c r="BE9" s="83">
        <f t="shared" si="3"/>
        <v>3045612145.6134391</v>
      </c>
      <c r="BF9" s="83">
        <f t="shared" si="3"/>
        <v>3558361164.3616581</v>
      </c>
      <c r="BG9" s="83">
        <f t="shared" si="3"/>
        <v>3239016089.3475075</v>
      </c>
      <c r="BH9" s="83">
        <f t="shared" si="3"/>
        <v>3727517634.8213458</v>
      </c>
      <c r="BI9" s="83">
        <f t="shared" si="3"/>
        <v>3418449435.431581</v>
      </c>
      <c r="BJ9" s="83">
        <f t="shared" si="3"/>
        <v>3701759481.0442052</v>
      </c>
      <c r="BK9" s="1029">
        <f t="shared" si="2"/>
        <v>137191913952.3369</v>
      </c>
    </row>
    <row r="10" spans="1:63" ht="15.75" x14ac:dyDescent="0.25">
      <c r="A10" s="654" t="s">
        <v>962</v>
      </c>
      <c r="C10" s="83">
        <f>C11+C12</f>
        <v>483338004.60184646</v>
      </c>
      <c r="D10" s="83">
        <f t="shared" ref="D10:BJ10" si="4">D11+D12</f>
        <v>633707696.82720029</v>
      </c>
      <c r="E10" s="83">
        <f t="shared" si="4"/>
        <v>721514563.55999994</v>
      </c>
      <c r="F10" s="83">
        <f t="shared" si="4"/>
        <v>818974235.99261534</v>
      </c>
      <c r="G10" s="83">
        <f t="shared" si="4"/>
        <v>439566849.27544612</v>
      </c>
      <c r="H10" s="83">
        <f t="shared" si="4"/>
        <v>388710443.74227679</v>
      </c>
      <c r="I10" s="83">
        <f t="shared" si="4"/>
        <v>482359527.18313837</v>
      </c>
      <c r="J10" s="83">
        <f t="shared" si="4"/>
        <v>555826357.31409264</v>
      </c>
      <c r="K10" s="83">
        <f t="shared" si="4"/>
        <v>620620880.87778473</v>
      </c>
      <c r="L10" s="83">
        <f t="shared" si="4"/>
        <v>585704134.50498474</v>
      </c>
      <c r="M10" s="83">
        <f t="shared" si="4"/>
        <v>549541852.601354</v>
      </c>
      <c r="N10" s="83">
        <f t="shared" si="4"/>
        <v>449791089.91680002</v>
      </c>
      <c r="O10" s="83">
        <f t="shared" si="4"/>
        <v>608271104.79950786</v>
      </c>
      <c r="P10" s="83">
        <f t="shared" si="4"/>
        <v>1205518568.9937229</v>
      </c>
      <c r="Q10" s="83">
        <f t="shared" si="4"/>
        <v>793766478.507249</v>
      </c>
      <c r="R10" s="83">
        <f t="shared" si="4"/>
        <v>1114131377.8866315</v>
      </c>
      <c r="S10" s="83">
        <f t="shared" si="4"/>
        <v>898622673.69824457</v>
      </c>
      <c r="T10" s="83">
        <f t="shared" si="4"/>
        <v>899129297.86815524</v>
      </c>
      <c r="U10" s="83">
        <f t="shared" si="4"/>
        <v>933526106.18277431</v>
      </c>
      <c r="V10" s="83">
        <f t="shared" si="4"/>
        <v>816070171.47661304</v>
      </c>
      <c r="W10" s="83">
        <f t="shared" si="4"/>
        <v>942872680.75471044</v>
      </c>
      <c r="X10" s="83">
        <f t="shared" si="4"/>
        <v>1032405461.2123461</v>
      </c>
      <c r="Y10" s="83">
        <f t="shared" si="4"/>
        <v>1015436381.3726879</v>
      </c>
      <c r="Z10" s="83">
        <f t="shared" si="4"/>
        <v>827144932.87228739</v>
      </c>
      <c r="AA10" s="83">
        <f t="shared" si="4"/>
        <v>1269330203.5667629</v>
      </c>
      <c r="AB10" s="83">
        <f t="shared" si="4"/>
        <v>1003465908.0825777</v>
      </c>
      <c r="AC10" s="83">
        <f t="shared" si="4"/>
        <v>1316641905.7326927</v>
      </c>
      <c r="AD10" s="83">
        <f t="shared" si="4"/>
        <v>2022823108.2796843</v>
      </c>
      <c r="AE10" s="83">
        <f t="shared" si="4"/>
        <v>815653834.04359877</v>
      </c>
      <c r="AF10" s="83">
        <f t="shared" si="4"/>
        <v>861965876.62387192</v>
      </c>
      <c r="AG10" s="83">
        <f t="shared" si="4"/>
        <v>955110472.76091266</v>
      </c>
      <c r="AH10" s="83">
        <f t="shared" si="4"/>
        <v>1278127550.9308395</v>
      </c>
      <c r="AI10" s="83">
        <f t="shared" si="4"/>
        <v>1221481316.1625276</v>
      </c>
      <c r="AJ10" s="83">
        <f t="shared" si="4"/>
        <v>1051166985.6236417</v>
      </c>
      <c r="AK10" s="83">
        <f t="shared" si="4"/>
        <v>926171678.38740706</v>
      </c>
      <c r="AL10" s="83">
        <f t="shared" si="4"/>
        <v>1057246240.5741973</v>
      </c>
      <c r="AM10" s="83">
        <f t="shared" si="4"/>
        <v>1252928283.0903897</v>
      </c>
      <c r="AN10" s="83">
        <f t="shared" si="4"/>
        <v>1580487752.8703623</v>
      </c>
      <c r="AO10" s="83">
        <f t="shared" si="4"/>
        <v>1314337027.6694968</v>
      </c>
      <c r="AP10" s="83">
        <f t="shared" si="4"/>
        <v>789101380.10834193</v>
      </c>
      <c r="AQ10" s="83">
        <f t="shared" si="4"/>
        <v>970112853.91148555</v>
      </c>
      <c r="AR10" s="83">
        <f t="shared" si="4"/>
        <v>1060901060.3577502</v>
      </c>
      <c r="AS10" s="83">
        <f t="shared" si="4"/>
        <v>1127565196.8523378</v>
      </c>
      <c r="AT10" s="83">
        <f t="shared" si="4"/>
        <v>1072616990.948455</v>
      </c>
      <c r="AU10" s="83">
        <f t="shared" si="4"/>
        <v>1087994665.5294199</v>
      </c>
      <c r="AV10" s="83">
        <f t="shared" si="4"/>
        <v>886625600.33380842</v>
      </c>
      <c r="AW10" s="83">
        <f t="shared" si="4"/>
        <v>864868800.01423979</v>
      </c>
      <c r="AX10" s="83">
        <f t="shared" si="4"/>
        <v>924052266.30358589</v>
      </c>
      <c r="AY10" s="83">
        <f t="shared" si="4"/>
        <v>933959877.83750987</v>
      </c>
      <c r="AZ10" s="83">
        <f t="shared" si="4"/>
        <v>909087931.84712672</v>
      </c>
      <c r="BA10" s="83">
        <f t="shared" si="4"/>
        <v>1260200218.7721937</v>
      </c>
      <c r="BB10" s="83">
        <f t="shared" si="4"/>
        <v>1175188738.2804658</v>
      </c>
      <c r="BC10" s="83">
        <f t="shared" si="4"/>
        <v>888254114.32495809</v>
      </c>
      <c r="BD10" s="83">
        <f t="shared" si="4"/>
        <v>908430787.37861753</v>
      </c>
      <c r="BE10" s="83">
        <f t="shared" si="4"/>
        <v>1012316978.465904</v>
      </c>
      <c r="BF10" s="83">
        <f t="shared" si="4"/>
        <v>1052326787.8644632</v>
      </c>
      <c r="BG10" s="83">
        <f t="shared" si="4"/>
        <v>1040864005.376441</v>
      </c>
      <c r="BH10" s="83">
        <f t="shared" si="4"/>
        <v>1067000848.1512828</v>
      </c>
      <c r="BI10" s="83">
        <f t="shared" si="4"/>
        <v>1091874407.0045404</v>
      </c>
      <c r="BJ10" s="83">
        <f t="shared" si="4"/>
        <v>1079404279.852632</v>
      </c>
      <c r="BK10" s="1029">
        <f t="shared" si="2"/>
        <v>56946236805.936996</v>
      </c>
    </row>
    <row r="11" spans="1:63" ht="15.75" x14ac:dyDescent="0.25">
      <c r="A11" s="651" t="s">
        <v>65</v>
      </c>
      <c r="C11" s="83">
        <f>(SFP!C22-SFP!D22)+(SCI!C23)</f>
        <v>483338004.60184646</v>
      </c>
      <c r="D11" s="83">
        <f>(SFP!D22-SFP!E22)+(SCI!D23)</f>
        <v>633707696.82720029</v>
      </c>
      <c r="E11" s="83">
        <f>(SFP!E22-SFP!F22)+(SCI!E23)</f>
        <v>721514563.55999994</v>
      </c>
      <c r="F11" s="83">
        <f>(SFP!F22-SFP!G22)+(SCI!F23)</f>
        <v>818974235.99261534</v>
      </c>
      <c r="G11" s="83">
        <f>(SFP!G22-SFP!H22)+(SCI!G23)</f>
        <v>439566849.27544612</v>
      </c>
      <c r="H11" s="83">
        <f>(SFP!H22-SFP!I22)+(SCI!H23)</f>
        <v>388710443.74227679</v>
      </c>
      <c r="I11" s="83">
        <f>(SFP!I22-SFP!J22)+(SCI!I23)</f>
        <v>482359527.18313837</v>
      </c>
      <c r="J11" s="83">
        <f>(SFP!J22-SFP!K22)+(SCI!J23)</f>
        <v>555826357.31409264</v>
      </c>
      <c r="K11" s="83">
        <f>(SFP!K22-SFP!L22)+(SCI!K23)</f>
        <v>620620880.87778473</v>
      </c>
      <c r="L11" s="83">
        <f>(SFP!L22-SFP!M22)+(SCI!L23)</f>
        <v>585704134.50498474</v>
      </c>
      <c r="M11" s="83">
        <f>(SFP!M22-SFP!N22)+(SCI!M23)</f>
        <v>549541852.601354</v>
      </c>
      <c r="N11" s="83">
        <f>(SFP!N22-SFP!O22)+(SCI!N23)</f>
        <v>449791089.91680002</v>
      </c>
      <c r="O11" s="83">
        <f>(SFP!O22-SFP!P22)+(SCI!O23)</f>
        <v>629164812.49181557</v>
      </c>
      <c r="P11" s="83">
        <f>(SFP!P22-SFP!Q22)+(SCI!P23)</f>
        <v>1108218558.2244921</v>
      </c>
      <c r="Q11" s="83">
        <f>(SFP!Q22-SFP!R22)+(SCI!Q23)</f>
        <v>536890302.09186459</v>
      </c>
      <c r="R11" s="83">
        <f>(SFP!R22-SFP!S22)+(SCI!R23)</f>
        <v>801838510.63124692</v>
      </c>
      <c r="S11" s="83">
        <f>(SFP!S22-SFP!T22)+(SCI!S23)</f>
        <v>470823995.71055233</v>
      </c>
      <c r="T11" s="83">
        <f>(SFP!T22-SFP!U22)+(SCI!T23)</f>
        <v>479159730.55123222</v>
      </c>
      <c r="U11" s="83">
        <f>(SFP!U22-SFP!V22)+(SCI!U23)</f>
        <v>476754301.85046661</v>
      </c>
      <c r="V11" s="83">
        <f>(SFP!V22-SFP!W22)+(SCI!V23)</f>
        <v>393213632.58430535</v>
      </c>
      <c r="W11" s="83">
        <f>(SFP!W22-SFP!X22)+(SCI!W23)</f>
        <v>515985106.57009488</v>
      </c>
      <c r="X11" s="83">
        <f>(SFP!X22-SFP!Y22)+(SCI!X23)</f>
        <v>639700931.28619218</v>
      </c>
      <c r="Y11" s="83">
        <f>(SFP!Y22-SFP!Z22)+(SCI!Y23)</f>
        <v>566132696.61268795</v>
      </c>
      <c r="Z11" s="83">
        <f>(SFP!Z22-SFP!AA22)+(SCI!Z23)</f>
        <v>393046135.47536445</v>
      </c>
      <c r="AA11" s="83">
        <f>(SFP!AA22-SFP!AB22)+(SCI!AA23)</f>
        <v>775577588.29907048</v>
      </c>
      <c r="AB11" s="83">
        <f>(SFP!AB22-SFP!AC22)+(SCI!AB23)</f>
        <v>562737893.80680847</v>
      </c>
      <c r="AC11" s="83">
        <f>(SFP!AC22-SFP!AD22)+(SCI!AC23)</f>
        <v>866150656.01584649</v>
      </c>
      <c r="AD11" s="83">
        <f>(SFP!AD22-SFP!AE22)+(SCI!AD23)</f>
        <v>1337173135.7609303</v>
      </c>
      <c r="AE11" s="83">
        <f>(SFP!AE22-SFP!AF22)+(SCI!AE23)</f>
        <v>429772281.89756811</v>
      </c>
      <c r="AF11" s="83">
        <f>(SFP!AF22-SFP!AG22)+(SCI!AF23)</f>
        <v>377190546.68125629</v>
      </c>
      <c r="AG11" s="83">
        <f>(SFP!AG22-SFP!AH22)+(SCI!AG23)</f>
        <v>480670867.74078941</v>
      </c>
      <c r="AH11" s="83">
        <f>(SFP!AH22-SFP!AI22)+(SCI!AH23)</f>
        <v>677252428.72220898</v>
      </c>
      <c r="AI11" s="83">
        <f>(SFP!AI22-SFP!AJ22)+(SCI!AI23)</f>
        <v>716258909.12352777</v>
      </c>
      <c r="AJ11" s="83">
        <f>(SFP!AJ22-SFP!AK22)+(SCI!AJ23)</f>
        <v>535762519.97064185</v>
      </c>
      <c r="AK11" s="83">
        <f>(SFP!AK22-SFP!AL22)+(SCI!AK23)</f>
        <v>452451344.94171464</v>
      </c>
      <c r="AL11" s="83">
        <f>(SFP!AL22-SFP!AM22)+(SCI!AL23)</f>
        <v>512659761.64959717</v>
      </c>
      <c r="AM11" s="83">
        <f>(SFP!AM22-SFP!AN22)+(SCI!AM23)</f>
        <v>731949982.65752506</v>
      </c>
      <c r="AN11" s="83">
        <f>(SFP!AN22-SFP!AO22)+(SCI!AN23)</f>
        <v>910804531.70681846</v>
      </c>
      <c r="AO11" s="83">
        <f>(SFP!AO22-SFP!AP22)+(SCI!AO23)</f>
        <v>855099153.72082496</v>
      </c>
      <c r="AP11" s="83">
        <f>(SFP!AP22-SFP!AQ22)+(SCI!AP23)</f>
        <v>517252444.94053078</v>
      </c>
      <c r="AQ11" s="83">
        <f>(SFP!AQ22-SFP!AR22)+(SCI!AQ23)</f>
        <v>474087476.32272899</v>
      </c>
      <c r="AR11" s="83">
        <f>(SFP!AR22-SFP!AS22)+(SCI!AR23)</f>
        <v>542120381.43764555</v>
      </c>
      <c r="AS11" s="83">
        <f>(SFP!AS22-SFP!AT22)+(SCI!AS23)</f>
        <v>570151351.48261595</v>
      </c>
      <c r="AT11" s="83">
        <f>(SFP!AT22-SFP!AU22)+(SCI!AT23)</f>
        <v>578328348.31716108</v>
      </c>
      <c r="AU11" s="83">
        <f>(SFP!AU22-SFP!AV22)+(SCI!AU23)</f>
        <v>545199113.85511708</v>
      </c>
      <c r="AV11" s="83">
        <f>(SFP!AV22-SFP!AW22)+(SCI!AV23)</f>
        <v>456551347.06475866</v>
      </c>
      <c r="AW11" s="83">
        <f>(SFP!AW22-SFP!AX22)+(SCI!AW23)</f>
        <v>413184385.39584291</v>
      </c>
      <c r="AX11" s="83">
        <f>(SFP!AX22-SFP!AY22)+(SCI!AX23)</f>
        <v>526251318.16496944</v>
      </c>
      <c r="AY11" s="83">
        <f>(SFP!AY22-SFP!AZ22)+(SCI!AY23)</f>
        <v>529846870.55492079</v>
      </c>
      <c r="AZ11" s="83">
        <f>(SFP!AZ22-SFP!BA22)+(SCI!AZ23)</f>
        <v>544041916.56230116</v>
      </c>
      <c r="BA11" s="83">
        <f>(SFP!BA22-SFP!BB22)+(SCI!BA23)</f>
        <v>673963444.94042504</v>
      </c>
      <c r="BB11" s="83">
        <f>(SFP!BB22-SFP!BC22)+(SCI!BB23)</f>
        <v>490782497.02935004</v>
      </c>
      <c r="BC11" s="83">
        <f>(SFP!BC22-SFP!BD22)+(SCI!BC23)</f>
        <v>388257922.65419704</v>
      </c>
      <c r="BD11" s="83">
        <f>(SFP!BD22-SFP!BE22)+(SCI!BD23)</f>
        <v>422952465.4000144</v>
      </c>
      <c r="BE11" s="83">
        <f>(SFP!BE22-SFP!BF22)+(SCI!BE23)</f>
        <v>517345884.94808269</v>
      </c>
      <c r="BF11" s="83">
        <f>(SFP!BF22-SFP!BG22)+(SCI!BF23)</f>
        <v>545234050.6292367</v>
      </c>
      <c r="BG11" s="83">
        <f>(SFP!BG22-SFP!BH22)+(SCI!BG23)</f>
        <v>540688693.08633602</v>
      </c>
      <c r="BH11" s="83">
        <f>(SFP!BH22-SFP!BI22)+(SCI!BH23)</f>
        <v>540290248.17921555</v>
      </c>
      <c r="BI11" s="83">
        <f>(SFP!BI22-SFP!BJ22)+(SCI!BI23)</f>
        <v>529536316.21396887</v>
      </c>
      <c r="BJ11" s="83">
        <f>(SFP!BJ22-SFP!BK22)+(SCI!BJ23)</f>
        <v>513230593.85992813</v>
      </c>
      <c r="BK11" s="1029">
        <f t="shared" si="2"/>
        <v>34821393024.212326</v>
      </c>
    </row>
    <row r="12" spans="1:63" ht="15.75" x14ac:dyDescent="0.25">
      <c r="A12" s="651" t="s">
        <v>70</v>
      </c>
      <c r="C12" s="83">
        <f>SFP!C25-SFP!D25+SCI!C24</f>
        <v>0</v>
      </c>
      <c r="D12" s="83">
        <f>SFP!D25-SFP!E25+SCI!D24</f>
        <v>0</v>
      </c>
      <c r="E12" s="83">
        <f>SFP!E25-SFP!F25+SCI!E24</f>
        <v>0</v>
      </c>
      <c r="F12" s="83">
        <f>SFP!F25-SFP!G25+SCI!F24</f>
        <v>0</v>
      </c>
      <c r="G12" s="83">
        <f>SFP!G25-SFP!H25+SCI!G24</f>
        <v>0</v>
      </c>
      <c r="H12" s="83">
        <f>SFP!H25-SFP!I25+SCI!H24</f>
        <v>0</v>
      </c>
      <c r="I12" s="83">
        <f>SFP!I25-SFP!J25+SCI!I24</f>
        <v>0</v>
      </c>
      <c r="J12" s="83">
        <f>SFP!J25-SFP!K25+SCI!J24</f>
        <v>0</v>
      </c>
      <c r="K12" s="83">
        <f>SFP!K25-SFP!L25+SCI!K24</f>
        <v>0</v>
      </c>
      <c r="L12" s="83">
        <f>SFP!L25-SFP!M25+SCI!L24</f>
        <v>0</v>
      </c>
      <c r="M12" s="83">
        <f>SFP!M25-SFP!N25+SCI!M24</f>
        <v>0</v>
      </c>
      <c r="N12" s="83">
        <f>SFP!N25-SFP!O25+SCI!N24</f>
        <v>0</v>
      </c>
      <c r="O12" s="83">
        <f>SFP!O25-SFP!P25+SCI!O24</f>
        <v>-20893707.692307651</v>
      </c>
      <c r="P12" s="83">
        <f>SFP!P25-SFP!Q25+SCI!P24</f>
        <v>97300010.769230723</v>
      </c>
      <c r="Q12" s="83">
        <f>SFP!Q25-SFP!R25+SCI!Q24</f>
        <v>256876176.41538441</v>
      </c>
      <c r="R12" s="83">
        <f>SFP!R25-SFP!S25+SCI!R24</f>
        <v>312292867.25538456</v>
      </c>
      <c r="S12" s="83">
        <f>SFP!S25-SFP!T25+SCI!S24</f>
        <v>427798677.98769224</v>
      </c>
      <c r="T12" s="83">
        <f>SFP!T25-SFP!U25+SCI!T24</f>
        <v>419969567.31692308</v>
      </c>
      <c r="U12" s="83">
        <f>SFP!U25-SFP!V25+SCI!U24</f>
        <v>456771804.33230776</v>
      </c>
      <c r="V12" s="83">
        <f>SFP!V25-SFP!W25+SCI!V24</f>
        <v>422856538.8923077</v>
      </c>
      <c r="W12" s="83">
        <f>SFP!W25-SFP!X25+SCI!W24</f>
        <v>426887574.18461549</v>
      </c>
      <c r="X12" s="83">
        <f>SFP!X25-SFP!Y25+SCI!X24</f>
        <v>392704529.92615396</v>
      </c>
      <c r="Y12" s="83">
        <f>SFP!Y25-SFP!Z25+SCI!Y24</f>
        <v>449303684.75999999</v>
      </c>
      <c r="Z12" s="83">
        <f>SFP!Z25-SFP!AA25+SCI!Z24</f>
        <v>434098797.39692295</v>
      </c>
      <c r="AA12" s="83">
        <f>SFP!AA25-SFP!AB25+SCI!AA24</f>
        <v>493752615.26769233</v>
      </c>
      <c r="AB12" s="83">
        <f>SFP!AB25-SFP!AC25+SCI!AB24</f>
        <v>440728014.27576929</v>
      </c>
      <c r="AC12" s="83">
        <f>SFP!AC25-SFP!AD25+SCI!AC24</f>
        <v>450491249.71684623</v>
      </c>
      <c r="AD12" s="83">
        <f>SFP!AD25-SFP!AE25+SCI!AD24</f>
        <v>685649972.51875401</v>
      </c>
      <c r="AE12" s="83">
        <f>SFP!AE25-SFP!AF25+SCI!AE24</f>
        <v>385881552.14603066</v>
      </c>
      <c r="AF12" s="83">
        <f>SFP!AF25-SFP!AG25+SCI!AF24</f>
        <v>484775329.94261563</v>
      </c>
      <c r="AG12" s="83">
        <f>SFP!AG25-SFP!AH25+SCI!AG24</f>
        <v>474439605.02012318</v>
      </c>
      <c r="AH12" s="83">
        <f>SFP!AH25-SFP!AI25+SCI!AH24</f>
        <v>600875122.20863068</v>
      </c>
      <c r="AI12" s="83">
        <f>SFP!AI25-SFP!AJ25+SCI!AI24</f>
        <v>505222407.0389998</v>
      </c>
      <c r="AJ12" s="83">
        <f>SFP!AJ25-SFP!AK25+SCI!AJ24</f>
        <v>515404465.65299982</v>
      </c>
      <c r="AK12" s="83">
        <f>SFP!AK25-SFP!AL25+SCI!AK24</f>
        <v>473720333.44569242</v>
      </c>
      <c r="AL12" s="83">
        <f>SFP!AL25-SFP!AM25+SCI!AL24</f>
        <v>544586478.92460012</v>
      </c>
      <c r="AM12" s="83">
        <f>SFP!AM25-SFP!AN25+SCI!AM24</f>
        <v>520978300.43286455</v>
      </c>
      <c r="AN12" s="83">
        <f>SFP!AN25-SFP!AO25+SCI!AN24</f>
        <v>669683221.16354394</v>
      </c>
      <c r="AO12" s="83">
        <f>SFP!AO25-SFP!AP25+SCI!AO24</f>
        <v>459237873.94867182</v>
      </c>
      <c r="AP12" s="83">
        <f>SFP!AP25-SFP!AQ25+SCI!AP24</f>
        <v>271848935.16781121</v>
      </c>
      <c r="AQ12" s="83">
        <f>SFP!AQ25-SFP!AR25+SCI!AQ24</f>
        <v>496025377.58875656</v>
      </c>
      <c r="AR12" s="83">
        <f>SFP!AR25-SFP!AS25+SCI!AR24</f>
        <v>518780678.92010462</v>
      </c>
      <c r="AS12" s="83">
        <f>SFP!AS25-SFP!AT25+SCI!AS24</f>
        <v>557413845.36972189</v>
      </c>
      <c r="AT12" s="83">
        <f>SFP!AT25-SFP!AU25+SCI!AT24</f>
        <v>494288642.63129389</v>
      </c>
      <c r="AU12" s="83">
        <f>SFP!AU25-SFP!AV25+SCI!AU24</f>
        <v>542795551.67430294</v>
      </c>
      <c r="AV12" s="83">
        <f>SFP!AV25-SFP!AW25+SCI!AV24</f>
        <v>430074253.2690497</v>
      </c>
      <c r="AW12" s="83">
        <f>SFP!AW25-SFP!AX25+SCI!AW24</f>
        <v>451684414.61839688</v>
      </c>
      <c r="AX12" s="83">
        <f>SFP!AX25-SFP!AY25+SCI!AX24</f>
        <v>397800948.13861644</v>
      </c>
      <c r="AY12" s="83">
        <f>SFP!AY25-SFP!AZ25+SCI!AY24</f>
        <v>404113007.28258914</v>
      </c>
      <c r="AZ12" s="83">
        <f>SFP!AZ25-SFP!BA25+SCI!AZ24</f>
        <v>365046015.28482562</v>
      </c>
      <c r="BA12" s="83">
        <f>SFP!BA25-SFP!BB25+SCI!BA24</f>
        <v>586236773.83176863</v>
      </c>
      <c r="BB12" s="83">
        <f>SFP!BB25-SFP!BC25+SCI!BB24</f>
        <v>684406241.2511158</v>
      </c>
      <c r="BC12" s="83">
        <f>SFP!BC25-SFP!BD25+SCI!BC24</f>
        <v>499996191.67076099</v>
      </c>
      <c r="BD12" s="83">
        <f>SFP!BD25-SFP!BE25+SCI!BD24</f>
        <v>485478321.97860312</v>
      </c>
      <c r="BE12" s="83">
        <f>SFP!BE25-SFP!BF25+SCI!BE24</f>
        <v>494971093.51782131</v>
      </c>
      <c r="BF12" s="83">
        <f>SFP!BF25-SFP!BG25+SCI!BF24</f>
        <v>507092737.23522651</v>
      </c>
      <c r="BG12" s="83">
        <f>SFP!BG25-SFP!BH25+SCI!BG24</f>
        <v>500175312.29010499</v>
      </c>
      <c r="BH12" s="83">
        <f>SFP!BH25-SFP!BI25+SCI!BH24</f>
        <v>526710599.9720673</v>
      </c>
      <c r="BI12" s="83">
        <f>SFP!BI25-SFP!BJ25+SCI!BI24</f>
        <v>562338090.79057169</v>
      </c>
      <c r="BJ12" s="83">
        <f>SFP!BJ25-SFP!BK25+SCI!BJ24</f>
        <v>566173685.99270403</v>
      </c>
      <c r="BK12" s="1029">
        <f t="shared" si="2"/>
        <v>22124843781.72467</v>
      </c>
    </row>
    <row r="13" spans="1:63" ht="15.75" x14ac:dyDescent="0.25">
      <c r="A13" s="655" t="s">
        <v>963</v>
      </c>
      <c r="C13" s="83">
        <f>C14+C15</f>
        <v>0</v>
      </c>
      <c r="D13" s="83">
        <f t="shared" ref="D13:BJ13" si="5">D14+D15</f>
        <v>0</v>
      </c>
      <c r="E13" s="83">
        <f t="shared" si="5"/>
        <v>0</v>
      </c>
      <c r="F13" s="83">
        <f t="shared" si="5"/>
        <v>0</v>
      </c>
      <c r="G13" s="83">
        <f t="shared" si="5"/>
        <v>0</v>
      </c>
      <c r="H13" s="83">
        <f t="shared" si="5"/>
        <v>0</v>
      </c>
      <c r="I13" s="83">
        <f t="shared" si="5"/>
        <v>0</v>
      </c>
      <c r="J13" s="83">
        <f t="shared" si="5"/>
        <v>0</v>
      </c>
      <c r="K13" s="83">
        <f t="shared" si="5"/>
        <v>0</v>
      </c>
      <c r="L13" s="83">
        <f t="shared" si="5"/>
        <v>0</v>
      </c>
      <c r="M13" s="83">
        <f t="shared" si="5"/>
        <v>0</v>
      </c>
      <c r="N13" s="83">
        <f t="shared" si="5"/>
        <v>0</v>
      </c>
      <c r="O13" s="83">
        <f t="shared" si="5"/>
        <v>180712350</v>
      </c>
      <c r="P13" s="83">
        <f t="shared" si="5"/>
        <v>188106300</v>
      </c>
      <c r="Q13" s="83">
        <f t="shared" si="5"/>
        <v>446846037.75</v>
      </c>
      <c r="R13" s="83">
        <f t="shared" si="5"/>
        <v>678666367.79999995</v>
      </c>
      <c r="S13" s="83">
        <f t="shared" si="5"/>
        <v>769489709.85000014</v>
      </c>
      <c r="T13" s="83">
        <f t="shared" si="5"/>
        <v>904486137.11999989</v>
      </c>
      <c r="U13" s="83">
        <f t="shared" si="5"/>
        <v>999295757.63999987</v>
      </c>
      <c r="V13" s="83">
        <f t="shared" si="5"/>
        <v>963032277.68999982</v>
      </c>
      <c r="W13" s="83">
        <f t="shared" si="5"/>
        <v>1142998650.0000002</v>
      </c>
      <c r="X13" s="83">
        <f t="shared" si="5"/>
        <v>1134561605.8050003</v>
      </c>
      <c r="Y13" s="83">
        <f t="shared" si="5"/>
        <v>1269214246.1700001</v>
      </c>
      <c r="Z13" s="83">
        <f t="shared" si="5"/>
        <v>1258175272.0050001</v>
      </c>
      <c r="AA13" s="83">
        <f t="shared" si="5"/>
        <v>1150692784.1099999</v>
      </c>
      <c r="AB13" s="83">
        <f t="shared" si="5"/>
        <v>1417519234.836</v>
      </c>
      <c r="AC13" s="83">
        <f t="shared" si="5"/>
        <v>1693344379.2840004</v>
      </c>
      <c r="AD13" s="83">
        <f t="shared" si="5"/>
        <v>1845790842.9240003</v>
      </c>
      <c r="AE13" s="83">
        <f t="shared" si="5"/>
        <v>1527722173.6560001</v>
      </c>
      <c r="AF13" s="83">
        <f t="shared" si="5"/>
        <v>1751533694.5319998</v>
      </c>
      <c r="AG13" s="83">
        <f t="shared" si="5"/>
        <v>1903300411.3860002</v>
      </c>
      <c r="AH13" s="83">
        <f t="shared" si="5"/>
        <v>2447724538.4520001</v>
      </c>
      <c r="AI13" s="83">
        <f t="shared" si="5"/>
        <v>2082316230.4500003</v>
      </c>
      <c r="AJ13" s="83">
        <f t="shared" si="5"/>
        <v>1724809305.7500005</v>
      </c>
      <c r="AK13" s="83">
        <f t="shared" si="5"/>
        <v>1809636267.2970004</v>
      </c>
      <c r="AL13" s="83">
        <f t="shared" si="5"/>
        <v>1726319581.6440005</v>
      </c>
      <c r="AM13" s="83">
        <f t="shared" si="5"/>
        <v>1656939721.0740006</v>
      </c>
      <c r="AN13" s="83">
        <f t="shared" si="5"/>
        <v>1787324436.1638002</v>
      </c>
      <c r="AO13" s="83">
        <f t="shared" si="5"/>
        <v>1429151113.3212004</v>
      </c>
      <c r="AP13" s="83">
        <f t="shared" si="5"/>
        <v>1645027319.6137199</v>
      </c>
      <c r="AQ13" s="83">
        <f t="shared" si="5"/>
        <v>2164067927.32794</v>
      </c>
      <c r="AR13" s="83">
        <f t="shared" si="5"/>
        <v>2234319548.9351997</v>
      </c>
      <c r="AS13" s="83">
        <f t="shared" si="5"/>
        <v>2465955750.6332998</v>
      </c>
      <c r="AT13" s="83">
        <f t="shared" si="5"/>
        <v>2413333629.0167403</v>
      </c>
      <c r="AU13" s="83">
        <f t="shared" si="5"/>
        <v>2385608421.73104</v>
      </c>
      <c r="AV13" s="83">
        <f t="shared" si="5"/>
        <v>2154682706.0803208</v>
      </c>
      <c r="AW13" s="83">
        <f t="shared" si="5"/>
        <v>1995668116.70769</v>
      </c>
      <c r="AX13" s="83">
        <f t="shared" si="5"/>
        <v>1686983171.5885799</v>
      </c>
      <c r="AY13" s="83">
        <f t="shared" si="5"/>
        <v>1678567655.9975703</v>
      </c>
      <c r="AZ13" s="83">
        <f t="shared" si="5"/>
        <v>1668653259.4560962</v>
      </c>
      <c r="BA13" s="83">
        <f t="shared" si="5"/>
        <v>1853930433.9565206</v>
      </c>
      <c r="BB13" s="83">
        <f t="shared" si="5"/>
        <v>1782703713.4296947</v>
      </c>
      <c r="BC13" s="83">
        <f t="shared" si="5"/>
        <v>1709647077.3986702</v>
      </c>
      <c r="BD13" s="83">
        <f t="shared" si="5"/>
        <v>2169890343.9123521</v>
      </c>
      <c r="BE13" s="83">
        <f t="shared" si="5"/>
        <v>2033295167.1475351</v>
      </c>
      <c r="BF13" s="83">
        <f t="shared" si="5"/>
        <v>2506034376.4971948</v>
      </c>
      <c r="BG13" s="83">
        <f t="shared" si="5"/>
        <v>2198152083.9710665</v>
      </c>
      <c r="BH13" s="83">
        <f t="shared" si="5"/>
        <v>2660516786.670063</v>
      </c>
      <c r="BI13" s="83">
        <f t="shared" si="5"/>
        <v>2326575028.4270406</v>
      </c>
      <c r="BJ13" s="83">
        <f t="shared" si="5"/>
        <v>2622355201.1915731</v>
      </c>
      <c r="BK13" s="1029">
        <f t="shared" si="2"/>
        <v>80245677146.399918</v>
      </c>
    </row>
    <row r="14" spans="1:63" ht="15.75" x14ac:dyDescent="0.25">
      <c r="A14" s="651" t="s">
        <v>964</v>
      </c>
      <c r="C14" s="83">
        <f>(SFP!C29-SFP!D29)+(SCI!C26)</f>
        <v>0</v>
      </c>
      <c r="D14" s="83">
        <f>(SFP!D29-SFP!E29)+(SCI!D26)</f>
        <v>0</v>
      </c>
      <c r="E14" s="83">
        <f>(SFP!E29-SFP!F29)+(SCI!E26)</f>
        <v>0</v>
      </c>
      <c r="F14" s="83">
        <f>(SFP!F29-SFP!G29)+(SCI!F26)</f>
        <v>0</v>
      </c>
      <c r="G14" s="83">
        <f>(SFP!G29-SFP!H29)+(SCI!G26)</f>
        <v>0</v>
      </c>
      <c r="H14" s="83">
        <f>(SFP!H29-SFP!I29)+(SCI!H26)</f>
        <v>0</v>
      </c>
      <c r="I14" s="83">
        <f>(SFP!I29-SFP!J29)+(SCI!I26)</f>
        <v>0</v>
      </c>
      <c r="J14" s="83">
        <f>(SFP!J29-SFP!K29)+(SCI!J26)</f>
        <v>0</v>
      </c>
      <c r="K14" s="83">
        <f>(SFP!K29-SFP!L29)+(SCI!K26)</f>
        <v>0</v>
      </c>
      <c r="L14" s="83">
        <f>(SFP!L29-SFP!M29)+(SCI!L26)</f>
        <v>0</v>
      </c>
      <c r="M14" s="83">
        <f>(SFP!M29-SFP!N29)+(SCI!M26)</f>
        <v>0</v>
      </c>
      <c r="N14" s="83">
        <f>(SFP!N29-SFP!O29)+(SCI!N26)</f>
        <v>0</v>
      </c>
      <c r="O14" s="83">
        <f>(SFP!O29-SFP!P29)+(SCI!O26)</f>
        <v>180712350</v>
      </c>
      <c r="P14" s="83">
        <f>(SFP!P29-SFP!Q29)+(SCI!P26)</f>
        <v>188106300</v>
      </c>
      <c r="Q14" s="83">
        <f>(SFP!Q29-SFP!R29)+(SCI!Q26)</f>
        <v>446846037.75</v>
      </c>
      <c r="R14" s="83">
        <f>(SFP!R29-SFP!S29)+(SCI!R26)</f>
        <v>678666367.79999995</v>
      </c>
      <c r="S14" s="83">
        <f>(SFP!S29-SFP!T29)+(SCI!S26)</f>
        <v>769489709.85000014</v>
      </c>
      <c r="T14" s="83">
        <f>(SFP!T29-SFP!U29)+(SCI!T26)</f>
        <v>904486137.11999989</v>
      </c>
      <c r="U14" s="83">
        <f>(SFP!U29-SFP!V29)+(SCI!U26)</f>
        <v>999295757.63999987</v>
      </c>
      <c r="V14" s="83">
        <f>(SFP!V29-SFP!W29)+(SCI!V26)</f>
        <v>963032277.68999982</v>
      </c>
      <c r="W14" s="83">
        <f>(SFP!W29-SFP!X29)+(SCI!W26)</f>
        <v>1142998650.0000002</v>
      </c>
      <c r="X14" s="83">
        <f>(SFP!X29-SFP!Y29)+(SCI!X26)</f>
        <v>1134561605.8050003</v>
      </c>
      <c r="Y14" s="83">
        <f>(SFP!Y29-SFP!Z29)+(SCI!Y26)</f>
        <v>1269214246.1700001</v>
      </c>
      <c r="Z14" s="83">
        <f>(SFP!Z29-SFP!AA29)+(SCI!Z26)</f>
        <v>1258175272.0050001</v>
      </c>
      <c r="AA14" s="83">
        <f>(SFP!AA29-SFP!AB29)+(SCI!AA26)</f>
        <v>1089008557.1099999</v>
      </c>
      <c r="AB14" s="83">
        <f>(SFP!AB29-SFP!AC29)+(SCI!AB26)</f>
        <v>1370567758.572</v>
      </c>
      <c r="AC14" s="83">
        <f>(SFP!AC29-SFP!AD29)+(SCI!AC26)</f>
        <v>1398353227.8840003</v>
      </c>
      <c r="AD14" s="83">
        <f>(SFP!AD29-SFP!AE29)+(SCI!AD26)</f>
        <v>1362016521.8280001</v>
      </c>
      <c r="AE14" s="83">
        <f>(SFP!AE29-SFP!AF29)+(SCI!AE26)</f>
        <v>1020647038.3200002</v>
      </c>
      <c r="AF14" s="83">
        <f>(SFP!AF29-SFP!AG29)+(SCI!AF26)</f>
        <v>1194703294.4279997</v>
      </c>
      <c r="AG14" s="83">
        <f>(SFP!AG29-SFP!AH29)+(SCI!AG26)</f>
        <v>1364563945.2060001</v>
      </c>
      <c r="AH14" s="83">
        <f>(SFP!AH29-SFP!AI29)+(SCI!AH26)</f>
        <v>1586916282.6719999</v>
      </c>
      <c r="AI14" s="83">
        <f>(SFP!AI29-SFP!AJ29)+(SCI!AI26)</f>
        <v>1343295793.3500001</v>
      </c>
      <c r="AJ14" s="83">
        <f>(SFP!AJ29-SFP!AK29)+(SCI!AJ26)</f>
        <v>1112648645.4300001</v>
      </c>
      <c r="AK14" s="83">
        <f>(SFP!AK29-SFP!AL29)+(SCI!AK26)</f>
        <v>1211971111.4070005</v>
      </c>
      <c r="AL14" s="83">
        <f>(SFP!AL29-SFP!AM29)+(SCI!AL26)</f>
        <v>1143502737.8040004</v>
      </c>
      <c r="AM14" s="83">
        <f>(SFP!AM29-SFP!AN29)+(SCI!AM26)</f>
        <v>1038644807.5080006</v>
      </c>
      <c r="AN14" s="83">
        <f>(SFP!AN29-SFP!AO29)+(SCI!AN26)</f>
        <v>955944331.63740015</v>
      </c>
      <c r="AO14" s="83">
        <f>(SFP!AO29-SFP!AP29)+(SCI!AO26)</f>
        <v>878126740.73460031</v>
      </c>
      <c r="AP14" s="83">
        <f>(SFP!AP29-SFP!AQ29)+(SCI!AP26)</f>
        <v>970746217.46675992</v>
      </c>
      <c r="AQ14" s="83">
        <f>(SFP!AQ29-SFP!AR29)+(SCI!AQ26)</f>
        <v>1307104064.3744998</v>
      </c>
      <c r="AR14" s="83">
        <f>(SFP!AR29-SFP!AS29)+(SCI!AR26)</f>
        <v>1516054756.5727196</v>
      </c>
      <c r="AS14" s="83">
        <f>(SFP!AS29-SFP!AT29)+(SCI!AS26)</f>
        <v>1509080829.9802198</v>
      </c>
      <c r="AT14" s="83">
        <f>(SFP!AT29-SFP!AU29)+(SCI!AT26)</f>
        <v>1641996445.6413004</v>
      </c>
      <c r="AU14" s="83">
        <f>(SFP!AU29-SFP!AV29)+(SCI!AU26)</f>
        <v>1528250122.01862</v>
      </c>
      <c r="AV14" s="83">
        <f>(SFP!AV29-SFP!AW29)+(SCI!AV26)</f>
        <v>1472404961.2129207</v>
      </c>
      <c r="AW14" s="83">
        <f>(SFP!AW29-SFP!AX29)+(SCI!AW26)</f>
        <v>1236812154.4793699</v>
      </c>
      <c r="AX14" s="83">
        <f>(SFP!AX29-SFP!AY29)+(SCI!AX26)</f>
        <v>1129046774.2293599</v>
      </c>
      <c r="AY14" s="83">
        <f>(SFP!AY29-SFP!AZ29)+(SCI!AY26)</f>
        <v>1174300027.0010102</v>
      </c>
      <c r="AZ14" s="83">
        <f>(SFP!AZ29-SFP!BA29)+(SCI!AZ26)</f>
        <v>1164250977.4496162</v>
      </c>
      <c r="BA14" s="83">
        <f>(SFP!BA29-SFP!BB29)+(SCI!BA26)</f>
        <v>1052872048.2949204</v>
      </c>
      <c r="BB14" s="83">
        <f>(SFP!BB29-SFP!BC29)+(SCI!BB26)</f>
        <v>1172246309.7914147</v>
      </c>
      <c r="BC14" s="83">
        <f>(SFP!BC29-SFP!BD29)+(SCI!BC26)</f>
        <v>1121881395.0023823</v>
      </c>
      <c r="BD14" s="83">
        <f>(SFP!BD29-SFP!BE29)+(SCI!BD26)</f>
        <v>1327536258.6369462</v>
      </c>
      <c r="BE14" s="83">
        <f>(SFP!BE29-SFP!BF29)+(SCI!BE26)</f>
        <v>1330037405.8600738</v>
      </c>
      <c r="BF14" s="83">
        <f>(SFP!BF29-SFP!BG29)+(SCI!BF26)</f>
        <v>1547348196.7026188</v>
      </c>
      <c r="BG14" s="83">
        <f>(SFP!BG29-SFP!BH29)+(SCI!BG26)</f>
        <v>1451985371.4650476</v>
      </c>
      <c r="BH14" s="83">
        <f>(SFP!BH29-SFP!BI29)+(SCI!BH26)</f>
        <v>1602256267.2416105</v>
      </c>
      <c r="BI14" s="83">
        <f>(SFP!BI29-SFP!BJ29)+(SCI!BI26)</f>
        <v>1564195700.3004487</v>
      </c>
      <c r="BJ14" s="83">
        <f>(SFP!BJ29-SFP!BK29)+(SCI!BJ26)</f>
        <v>1602111182.6018436</v>
      </c>
      <c r="BK14" s="1029">
        <f t="shared" si="2"/>
        <v>56429012972.044716</v>
      </c>
    </row>
    <row r="15" spans="1:63" ht="15.75" x14ac:dyDescent="0.25">
      <c r="A15" s="651" t="s">
        <v>965</v>
      </c>
      <c r="C15" s="83">
        <f>(SFP!C32-SFP!D32)+(SCI!C27)</f>
        <v>0</v>
      </c>
      <c r="D15" s="83">
        <f>(SFP!D32-SFP!E32)+(SCI!D27)</f>
        <v>0</v>
      </c>
      <c r="E15" s="83">
        <f>(SFP!E32-SFP!F32)+(SCI!E27)</f>
        <v>0</v>
      </c>
      <c r="F15" s="83">
        <f>(SFP!F32-SFP!G32)+(SCI!F27)</f>
        <v>0</v>
      </c>
      <c r="G15" s="83">
        <f>(SFP!G32-SFP!H32)+(SCI!G27)</f>
        <v>0</v>
      </c>
      <c r="H15" s="83">
        <f>(SFP!H32-SFP!I32)+(SCI!H27)</f>
        <v>0</v>
      </c>
      <c r="I15" s="83">
        <f>(SFP!I32-SFP!J32)+(SCI!I27)</f>
        <v>0</v>
      </c>
      <c r="J15" s="83">
        <f>(SFP!J32-SFP!K32)+(SCI!J27)</f>
        <v>0</v>
      </c>
      <c r="K15" s="83">
        <f>(SFP!K32-SFP!L32)+(SCI!K27)</f>
        <v>0</v>
      </c>
      <c r="L15" s="83">
        <f>(SFP!L32-SFP!M32)+(SCI!L27)</f>
        <v>0</v>
      </c>
      <c r="M15" s="83">
        <f>(SFP!M32-SFP!N32)+(SCI!M27)</f>
        <v>0</v>
      </c>
      <c r="N15" s="83">
        <f>(SFP!N32-SFP!O32)+(SCI!N27)</f>
        <v>0</v>
      </c>
      <c r="O15" s="83">
        <f>(SFP!O32-SFP!P32)+(SCI!O27)</f>
        <v>0</v>
      </c>
      <c r="P15" s="83">
        <f>(SFP!P32-SFP!Q32)+(SCI!P27)</f>
        <v>0</v>
      </c>
      <c r="Q15" s="83">
        <f>(SFP!Q32-SFP!R32)+(SCI!Q27)</f>
        <v>0</v>
      </c>
      <c r="R15" s="83">
        <f>(SFP!R32-SFP!S32)+(SCI!R27)</f>
        <v>0</v>
      </c>
      <c r="S15" s="83">
        <f>(SFP!S32-SFP!T32)+(SCI!S27)</f>
        <v>0</v>
      </c>
      <c r="T15" s="83">
        <f>(SFP!T32-SFP!U32)+(SCI!T27)</f>
        <v>0</v>
      </c>
      <c r="U15" s="83">
        <f>(SFP!U32-SFP!V32)+(SCI!U27)</f>
        <v>0</v>
      </c>
      <c r="V15" s="83">
        <f>(SFP!V32-SFP!W32)+(SCI!V27)</f>
        <v>0</v>
      </c>
      <c r="W15" s="83">
        <f>(SFP!W32-SFP!X32)+(SCI!W27)</f>
        <v>0</v>
      </c>
      <c r="X15" s="83">
        <f>(SFP!X32-SFP!Y32)+(SCI!X27)</f>
        <v>0</v>
      </c>
      <c r="Y15" s="83">
        <f>(SFP!Y32-SFP!Z32)+(SCI!Y27)</f>
        <v>0</v>
      </c>
      <c r="Z15" s="83">
        <f>(SFP!Z32-SFP!AA32)+(SCI!Z27)</f>
        <v>0</v>
      </c>
      <c r="AA15" s="83">
        <f>(SFP!AA32-SFP!AB32)+(SCI!AA27)</f>
        <v>61684227</v>
      </c>
      <c r="AB15" s="83">
        <f>(SFP!AB32-SFP!AC32)+(SCI!AB27)</f>
        <v>46951476.263999999</v>
      </c>
      <c r="AC15" s="83">
        <f>(SFP!AC32-SFP!AD32)+(SCI!AC27)</f>
        <v>294991151.40000021</v>
      </c>
      <c r="AD15" s="83">
        <f>(SFP!AD32-SFP!AE32)+(SCI!AD27)</f>
        <v>483774321.09600019</v>
      </c>
      <c r="AE15" s="83">
        <f>(SFP!AE32-SFP!AF32)+(SCI!AE27)</f>
        <v>507075135.33599985</v>
      </c>
      <c r="AF15" s="83">
        <f>(SFP!AF32-SFP!AG32)+(SCI!AF27)</f>
        <v>556830400.10400009</v>
      </c>
      <c r="AG15" s="83">
        <f>(SFP!AG32-SFP!AH32)+(SCI!AG27)</f>
        <v>538736466.18000007</v>
      </c>
      <c r="AH15" s="83">
        <f>(SFP!AH32-SFP!AI32)+(SCI!AH27)</f>
        <v>860808255.78000009</v>
      </c>
      <c r="AI15" s="83">
        <f>(SFP!AI32-SFP!AJ32)+(SCI!AI27)</f>
        <v>739020437.10000014</v>
      </c>
      <c r="AJ15" s="83">
        <f>(SFP!AJ32-SFP!AK32)+(SCI!AJ27)</f>
        <v>612160660.32000029</v>
      </c>
      <c r="AK15" s="83">
        <f>(SFP!AK32-SFP!AL32)+(SCI!AK27)</f>
        <v>597665155.88999999</v>
      </c>
      <c r="AL15" s="83">
        <f>(SFP!AL32-SFP!AM32)+(SCI!AL27)</f>
        <v>582816843.84000027</v>
      </c>
      <c r="AM15" s="83">
        <f>(SFP!AM32-SFP!AN32)+(SCI!AM27)</f>
        <v>618294913.56599998</v>
      </c>
      <c r="AN15" s="83">
        <f>(SFP!AN32-SFP!AO32)+(SCI!AN27)</f>
        <v>831380104.52640009</v>
      </c>
      <c r="AO15" s="83">
        <f>(SFP!AO32-SFP!AP32)+(SCI!AO27)</f>
        <v>551024372.58660007</v>
      </c>
      <c r="AP15" s="83">
        <f>(SFP!AP32-SFP!AQ32)+(SCI!AP27)</f>
        <v>674281102.14696002</v>
      </c>
      <c r="AQ15" s="83">
        <f>(SFP!AQ32-SFP!AR32)+(SCI!AQ27)</f>
        <v>856963862.95344031</v>
      </c>
      <c r="AR15" s="83">
        <f>(SFP!AR32-SFP!AS32)+(SCI!AR27)</f>
        <v>718264792.36248016</v>
      </c>
      <c r="AS15" s="83">
        <f>(SFP!AS32-SFP!AT32)+(SCI!AS27)</f>
        <v>956874920.65307999</v>
      </c>
      <c r="AT15" s="83">
        <f>(SFP!AT32-SFP!AU32)+(SCI!AT27)</f>
        <v>771337183.37544</v>
      </c>
      <c r="AU15" s="83">
        <f>(SFP!AU32-SFP!AV32)+(SCI!AU27)</f>
        <v>857358299.71241999</v>
      </c>
      <c r="AV15" s="83">
        <f>(SFP!AV32-SFP!AW32)+(SCI!AV27)</f>
        <v>682277744.86740029</v>
      </c>
      <c r="AW15" s="83">
        <f>(SFP!AW32-SFP!AX32)+(SCI!AW27)</f>
        <v>758855962.22832012</v>
      </c>
      <c r="AX15" s="83">
        <f>(SFP!AX32-SFP!AY32)+(SCI!AX27)</f>
        <v>557936397.35922003</v>
      </c>
      <c r="AY15" s="83">
        <f>(SFP!AY32-SFP!AZ32)+(SCI!AY27)</f>
        <v>504267628.99656004</v>
      </c>
      <c r="AZ15" s="83">
        <f>(SFP!AZ32-SFP!BA32)+(SCI!AZ27)</f>
        <v>504402282.00647998</v>
      </c>
      <c r="BA15" s="83">
        <f>(SFP!BA32-SFP!BB32)+(SCI!BA27)</f>
        <v>801058385.66160023</v>
      </c>
      <c r="BB15" s="83">
        <f>(SFP!BB32-SFP!BC32)+(SCI!BB27)</f>
        <v>610457403.63827991</v>
      </c>
      <c r="BC15" s="83">
        <f>(SFP!BC32-SFP!BD32)+(SCI!BC27)</f>
        <v>587765682.39628804</v>
      </c>
      <c r="BD15" s="83">
        <f>(SFP!BD32-SFP!BE32)+(SCI!BD27)</f>
        <v>842354085.27540588</v>
      </c>
      <c r="BE15" s="83">
        <f>(SFP!BE32-SFP!BF32)+(SCI!BE27)</f>
        <v>703257761.28746128</v>
      </c>
      <c r="BF15" s="83">
        <f>(SFP!BF32-SFP!BG32)+(SCI!BF27)</f>
        <v>958686179.79457593</v>
      </c>
      <c r="BG15" s="83">
        <f>(SFP!BG32-SFP!BH32)+(SCI!BG27)</f>
        <v>746166712.50601912</v>
      </c>
      <c r="BH15" s="83">
        <f>(SFP!BH32-SFP!BI32)+(SCI!BH27)</f>
        <v>1058260519.4284527</v>
      </c>
      <c r="BI15" s="83">
        <f>(SFP!BI32-SFP!BJ32)+(SCI!BI27)</f>
        <v>762379328.12659204</v>
      </c>
      <c r="BJ15" s="83">
        <f>(SFP!BJ32-SFP!BK32)+(SCI!BJ27)</f>
        <v>1020244018.5897297</v>
      </c>
      <c r="BK15" s="1029">
        <f t="shared" si="2"/>
        <v>23816664174.355206</v>
      </c>
    </row>
    <row r="16" spans="1:63" ht="15.75" x14ac:dyDescent="0.25">
      <c r="A16" s="168" t="s">
        <v>927</v>
      </c>
      <c r="C16" s="83">
        <f>C17+C19+C21+C23+C25+C27</f>
        <v>702509882.42460656</v>
      </c>
      <c r="D16" s="83">
        <f t="shared" ref="D16:BJ16" si="6">D17+D19+D21+D23+D25+D27</f>
        <v>438860142.69979483</v>
      </c>
      <c r="E16" s="83">
        <f t="shared" si="6"/>
        <v>545194352.8864454</v>
      </c>
      <c r="F16" s="83">
        <f t="shared" si="6"/>
        <v>171477820.19511333</v>
      </c>
      <c r="G16" s="83">
        <f t="shared" si="6"/>
        <v>538766556.46693754</v>
      </c>
      <c r="H16" s="83">
        <f t="shared" si="6"/>
        <v>506369583.74955207</v>
      </c>
      <c r="I16" s="83">
        <f t="shared" si="6"/>
        <v>539123504.06877816</v>
      </c>
      <c r="J16" s="83">
        <f t="shared" si="6"/>
        <v>430121727.20996243</v>
      </c>
      <c r="K16" s="83">
        <f t="shared" si="6"/>
        <v>446189245.18331486</v>
      </c>
      <c r="L16" s="83">
        <f t="shared" si="6"/>
        <v>356842917.78191805</v>
      </c>
      <c r="M16" s="83">
        <f t="shared" si="6"/>
        <v>505942405.33589822</v>
      </c>
      <c r="N16" s="83">
        <f t="shared" si="6"/>
        <v>900035151.97502708</v>
      </c>
      <c r="O16" s="83">
        <f t="shared" si="6"/>
        <v>726138440.83533418</v>
      </c>
      <c r="P16" s="83">
        <f t="shared" si="6"/>
        <v>593985603.98542118</v>
      </c>
      <c r="Q16" s="83">
        <f t="shared" si="6"/>
        <v>388322588.33635962</v>
      </c>
      <c r="R16" s="83">
        <f t="shared" si="6"/>
        <v>118037863.27342072</v>
      </c>
      <c r="S16" s="83">
        <f t="shared" si="6"/>
        <v>528285556.72741127</v>
      </c>
      <c r="T16" s="83">
        <f t="shared" si="6"/>
        <v>508274908.55517197</v>
      </c>
      <c r="U16" s="83">
        <f t="shared" si="6"/>
        <v>540653437.82032418</v>
      </c>
      <c r="V16" s="83">
        <f t="shared" si="6"/>
        <v>231799568.04486856</v>
      </c>
      <c r="W16" s="83">
        <f t="shared" si="6"/>
        <v>571606853.27777362</v>
      </c>
      <c r="X16" s="83">
        <f t="shared" si="6"/>
        <v>396166826.39393926</v>
      </c>
      <c r="Y16" s="83">
        <f t="shared" si="6"/>
        <v>751727985.2873888</v>
      </c>
      <c r="Z16" s="83">
        <f t="shared" si="6"/>
        <v>1137681874.8833268</v>
      </c>
      <c r="AA16" s="83">
        <f t="shared" si="6"/>
        <v>768144346.39824224</v>
      </c>
      <c r="AB16" s="83">
        <f t="shared" si="6"/>
        <v>437388065.27103156</v>
      </c>
      <c r="AC16" s="83">
        <f t="shared" si="6"/>
        <v>538579078.31860459</v>
      </c>
      <c r="AD16" s="83">
        <f t="shared" si="6"/>
        <v>332798570.2949903</v>
      </c>
      <c r="AE16" s="83">
        <f t="shared" si="6"/>
        <v>937243324.12507164</v>
      </c>
      <c r="AF16" s="83">
        <f t="shared" si="6"/>
        <v>971087025.62528539</v>
      </c>
      <c r="AG16" s="83">
        <f t="shared" si="6"/>
        <v>537838580.33151865</v>
      </c>
      <c r="AH16" s="83">
        <f t="shared" si="6"/>
        <v>270209373.1566397</v>
      </c>
      <c r="AI16" s="83">
        <f t="shared" si="6"/>
        <v>729018689.4331907</v>
      </c>
      <c r="AJ16" s="83">
        <f t="shared" si="6"/>
        <v>502320446.10763896</v>
      </c>
      <c r="AK16" s="83">
        <f t="shared" si="6"/>
        <v>809603924.39516735</v>
      </c>
      <c r="AL16" s="83">
        <f t="shared" si="6"/>
        <v>1250501172.8178055</v>
      </c>
      <c r="AM16" s="83">
        <f t="shared" si="6"/>
        <v>459760779.85971671</v>
      </c>
      <c r="AN16" s="83">
        <f t="shared" si="6"/>
        <v>367231889.09915996</v>
      </c>
      <c r="AO16" s="83">
        <f t="shared" si="6"/>
        <v>480986455.95721579</v>
      </c>
      <c r="AP16" s="83">
        <f t="shared" si="6"/>
        <v>309870494.85258371</v>
      </c>
      <c r="AQ16" s="83">
        <f t="shared" si="6"/>
        <v>616303741.97586823</v>
      </c>
      <c r="AR16" s="83">
        <f t="shared" si="6"/>
        <v>840459608.96566784</v>
      </c>
      <c r="AS16" s="83">
        <f t="shared" si="6"/>
        <v>808185141.34100664</v>
      </c>
      <c r="AT16" s="83">
        <f t="shared" si="6"/>
        <v>487512727.53465807</v>
      </c>
      <c r="AU16" s="83">
        <f t="shared" si="6"/>
        <v>543566535.34828675</v>
      </c>
      <c r="AV16" s="83">
        <f t="shared" si="6"/>
        <v>453670374.41399926</v>
      </c>
      <c r="AW16" s="83">
        <f t="shared" si="6"/>
        <v>675055055.3589648</v>
      </c>
      <c r="AX16" s="83">
        <f t="shared" si="6"/>
        <v>1045499953.9061093</v>
      </c>
      <c r="AY16" s="83">
        <f t="shared" si="6"/>
        <v>898515779.1568768</v>
      </c>
      <c r="AZ16" s="83">
        <f t="shared" si="6"/>
        <v>479734809.46296084</v>
      </c>
      <c r="BA16" s="83">
        <f t="shared" si="6"/>
        <v>519365732.77204442</v>
      </c>
      <c r="BB16" s="83">
        <f t="shared" si="6"/>
        <v>286345312.22580528</v>
      </c>
      <c r="BC16" s="83">
        <f t="shared" si="6"/>
        <v>889542227.79326022</v>
      </c>
      <c r="BD16" s="83">
        <f t="shared" si="6"/>
        <v>984683480.58721089</v>
      </c>
      <c r="BE16" s="83">
        <f t="shared" si="6"/>
        <v>701235886.50302017</v>
      </c>
      <c r="BF16" s="83">
        <f t="shared" si="6"/>
        <v>364531515.96003193</v>
      </c>
      <c r="BG16" s="83">
        <f t="shared" si="6"/>
        <v>772580987.60506678</v>
      </c>
      <c r="BH16" s="83">
        <f t="shared" si="6"/>
        <v>651911214.6285584</v>
      </c>
      <c r="BI16" s="83">
        <f t="shared" si="6"/>
        <v>921657575.53287721</v>
      </c>
      <c r="BJ16" s="83">
        <f t="shared" si="6"/>
        <v>1526141612.9761693</v>
      </c>
      <c r="BK16" s="1029">
        <f t="shared" si="2"/>
        <v>36743196287.490395</v>
      </c>
    </row>
    <row r="17" spans="1:63" ht="15.75" x14ac:dyDescent="0.25">
      <c r="A17" s="805" t="s">
        <v>161</v>
      </c>
      <c r="C17" s="83">
        <f>SFP!C100-SFP!D100+'SCF (EFE)'!C18</f>
        <v>180285013.77841932</v>
      </c>
      <c r="D17" s="83">
        <f>SFP!D100-SFP!E100+'SCF (EFE)'!D18</f>
        <v>193917866.98458529</v>
      </c>
      <c r="E17" s="83">
        <f>SFP!E100-SFP!F100+'SCF (EFE)'!E18</f>
        <v>154547721.38305336</v>
      </c>
      <c r="F17" s="83">
        <f>SFP!F100-SFP!G100+'SCF (EFE)'!F18</f>
        <v>36828776.08065626</v>
      </c>
      <c r="G17" s="83">
        <f>SFP!G100-SFP!H100+'SCF (EFE)'!G18</f>
        <v>77534513.996068686</v>
      </c>
      <c r="H17" s="83">
        <f>SFP!H100-SFP!I100+'SCF (EFE)'!H18</f>
        <v>63153986.665750757</v>
      </c>
      <c r="I17" s="83">
        <f>SFP!I100-SFP!J100+'SCF (EFE)'!I18</f>
        <v>97027877.58725737</v>
      </c>
      <c r="J17" s="83">
        <f>SFP!J100-SFP!K100+'SCF (EFE)'!J18</f>
        <v>61823938.117285423</v>
      </c>
      <c r="K17" s="83">
        <f>SFP!K100-SFP!L100+'SCF (EFE)'!K18</f>
        <v>83668049.39584747</v>
      </c>
      <c r="L17" s="83">
        <f>SFP!L100-SFP!M100+'SCF (EFE)'!L18</f>
        <v>71081858.363131151</v>
      </c>
      <c r="M17" s="83">
        <f>SFP!M100-SFP!N100+'SCF (EFE)'!M18</f>
        <v>98268897.523514241</v>
      </c>
      <c r="N17" s="83">
        <f>SFP!N100-SFP!O100+'SCF (EFE)'!N18</f>
        <v>158185242.89434707</v>
      </c>
      <c r="O17" s="83">
        <f>SFP!O100-SFP!P100+'SCF (EFE)'!O18</f>
        <v>172749023.42583185</v>
      </c>
      <c r="P17" s="83">
        <f>SFP!P100-SFP!Q100+'SCF (EFE)'!P18</f>
        <v>91030883.064527363</v>
      </c>
      <c r="Q17" s="83">
        <f>SFP!Q100-SFP!R100+'SCF (EFE)'!Q18</f>
        <v>78435811.612093553</v>
      </c>
      <c r="R17" s="83">
        <f>SFP!R100-SFP!S100+'SCF (EFE)'!R18</f>
        <v>19380430.079799332</v>
      </c>
      <c r="S17" s="83">
        <f>SFP!S100-SFP!T100+'SCF (EFE)'!S18</f>
        <v>148794594.18252432</v>
      </c>
      <c r="T17" s="83">
        <f>SFP!T100-SFP!U100+'SCF (EFE)'!T18</f>
        <v>53496065.563388482</v>
      </c>
      <c r="U17" s="83">
        <f>SFP!U100-SFP!V100+'SCF (EFE)'!U18</f>
        <v>108061514.46419176</v>
      </c>
      <c r="V17" s="83">
        <f>SFP!V100-SFP!W100+'SCF (EFE)'!V18</f>
        <v>44047619.684400029</v>
      </c>
      <c r="W17" s="83">
        <f>SFP!W100-SFP!X100+'SCF (EFE)'!W18</f>
        <v>119729494.11112849</v>
      </c>
      <c r="X17" s="83">
        <f>SFP!X100-SFP!Y100+'SCF (EFE)'!X18</f>
        <v>69206115.150085956</v>
      </c>
      <c r="Y17" s="83">
        <f>SFP!Y100-SFP!Z100+'SCF (EFE)'!Y18</f>
        <v>124323014.02788445</v>
      </c>
      <c r="Z17" s="83">
        <f>SFP!Z100-SFP!AA100+'SCF (EFE)'!Z18</f>
        <v>194909174.05986026</v>
      </c>
      <c r="AA17" s="83">
        <f>SFP!AA100-SFP!AB100+'SCF (EFE)'!AA18</f>
        <v>119226371.70870079</v>
      </c>
      <c r="AB17" s="83">
        <f>SFP!AB100-SFP!AC100+'SCF (EFE)'!AB18</f>
        <v>92667415.465949863</v>
      </c>
      <c r="AC17" s="83">
        <f>SFP!AC100-SFP!AD100+'SCF (EFE)'!AC18</f>
        <v>100149577.80780858</v>
      </c>
      <c r="AD17" s="83">
        <f>SFP!AD100-SFP!AE100+'SCF (EFE)'!AD18</f>
        <v>68949872.210602835</v>
      </c>
      <c r="AE17" s="83">
        <f>SFP!AE100-SFP!AF100+'SCF (EFE)'!AE18</f>
        <v>172060490.07158381</v>
      </c>
      <c r="AF17" s="83">
        <f>SFP!AF100-SFP!AG100+'SCF (EFE)'!AF18</f>
        <v>124029647.60180321</v>
      </c>
      <c r="AG17" s="83">
        <f>SFP!AG100-SFP!AH100+'SCF (EFE)'!AG18</f>
        <v>122352637.27708209</v>
      </c>
      <c r="AH17" s="83">
        <f>SFP!AH100-SFP!AI100+'SCF (EFE)'!AH18</f>
        <v>90426798.28224653</v>
      </c>
      <c r="AI17" s="83">
        <f>SFP!AI100-SFP!AJ100+'SCF (EFE)'!AI18</f>
        <v>153502901.13657981</v>
      </c>
      <c r="AJ17" s="83">
        <f>SFP!AJ100-SFP!AK100+'SCF (EFE)'!AJ18</f>
        <v>94875759.017171934</v>
      </c>
      <c r="AK17" s="83">
        <f>SFP!AK100-SFP!AL100+'SCF (EFE)'!AK18</f>
        <v>178121190.83411747</v>
      </c>
      <c r="AL17" s="83">
        <f>SFP!AL100-SFP!AM100+'SCF (EFE)'!AL18</f>
        <v>244436782.79646161</v>
      </c>
      <c r="AM17" s="83">
        <f>SFP!AM100-SFP!AN100+'SCF (EFE)'!AM18</f>
        <v>86777437.802216321</v>
      </c>
      <c r="AN17" s="83">
        <f>SFP!AN100-SFP!AO100+'SCF (EFE)'!AN18</f>
        <v>136757079.44756135</v>
      </c>
      <c r="AO17" s="83">
        <f>SFP!AO100-SFP!AP100+'SCF (EFE)'!AO18</f>
        <v>124941773.19111688</v>
      </c>
      <c r="AP17" s="83">
        <f>SFP!AP100-SFP!AQ100+'SCF (EFE)'!AP18</f>
        <v>70581435.937590942</v>
      </c>
      <c r="AQ17" s="83">
        <f>SFP!AQ100-SFP!AR100+'SCF (EFE)'!AQ18</f>
        <v>154373746.85645536</v>
      </c>
      <c r="AR17" s="83">
        <f>SFP!AR100-SFP!AS100+'SCF (EFE)'!AR18</f>
        <v>164230554.58130711</v>
      </c>
      <c r="AS17" s="83">
        <f>SFP!AS100-SFP!AT100+'SCF (EFE)'!AS18</f>
        <v>148438263.39941823</v>
      </c>
      <c r="AT17" s="83">
        <f>SFP!AT100-SFP!AU100+'SCF (EFE)'!AT18</f>
        <v>79440407.737914681</v>
      </c>
      <c r="AU17" s="83">
        <f>SFP!AU100-SFP!AV100+'SCF (EFE)'!AU18</f>
        <v>119221059.96458329</v>
      </c>
      <c r="AV17" s="83">
        <f>SFP!AV100-SFP!AW100+'SCF (EFE)'!AV18</f>
        <v>105561472.96846092</v>
      </c>
      <c r="AW17" s="83">
        <f>SFP!AW100-SFP!AX100+'SCF (EFE)'!AW18</f>
        <v>119985650.46675083</v>
      </c>
      <c r="AX17" s="83">
        <f>SFP!AX100-SFP!AY100+'SCF (EFE)'!AX18</f>
        <v>208797741.33868799</v>
      </c>
      <c r="AY17" s="83">
        <f>SFP!AY100-SFP!AZ100+'SCF (EFE)'!AY18</f>
        <v>219224353.7481105</v>
      </c>
      <c r="AZ17" s="83">
        <f>SFP!AZ100-SFP!BA100+'SCF (EFE)'!AZ18</f>
        <v>90036838.190993309</v>
      </c>
      <c r="BA17" s="83">
        <f>SFP!BA100-SFP!BB100+'SCF (EFE)'!BA18</f>
        <v>86482200.115901858</v>
      </c>
      <c r="BB17" s="83">
        <f>SFP!BB100-SFP!BC100+'SCF (EFE)'!BB18</f>
        <v>101727759.22971384</v>
      </c>
      <c r="BC17" s="83">
        <f>SFP!BC100-SFP!BD100+'SCF (EFE)'!BC18</f>
        <v>178989981.6964801</v>
      </c>
      <c r="BD17" s="83">
        <f>SFP!BD100-SFP!BE100+'SCF (EFE)'!BD18</f>
        <v>132053089.01752675</v>
      </c>
      <c r="BE17" s="83">
        <f>SFP!BE100-SFP!BF100+'SCF (EFE)'!BE18</f>
        <v>122110065.2583026</v>
      </c>
      <c r="BF17" s="83">
        <f>SFP!BF100-SFP!BG100+'SCF (EFE)'!BF18</f>
        <v>60454343.443714306</v>
      </c>
      <c r="BG17" s="83">
        <f>SFP!BG100-SFP!BH100+'SCF (EFE)'!BG18</f>
        <v>171280659.78193045</v>
      </c>
      <c r="BH17" s="83">
        <f>SFP!BH100-SFP!BI100+'SCF (EFE)'!BH18</f>
        <v>173327120.54765189</v>
      </c>
      <c r="BI17" s="83">
        <f>SFP!BI100-SFP!BJ100+'SCF (EFE)'!BI18</f>
        <v>186923502.93670437</v>
      </c>
      <c r="BJ17" s="83">
        <f>SFP!BJ100-SFP!BK100+'SCF (EFE)'!BJ18</f>
        <v>409367053.57052451</v>
      </c>
      <c r="BK17" s="1029">
        <f t="shared" si="2"/>
        <v>7512370517.6353598</v>
      </c>
    </row>
    <row r="18" spans="1:63" ht="15.75" x14ac:dyDescent="0.25">
      <c r="A18" s="805" t="s">
        <v>1339</v>
      </c>
      <c r="C18" s="83">
        <f>(SFP!D36-SFP!C36)+SCI!C33+SCI!C82+SCI!C131+SCI!C180+SCI!C204</f>
        <v>343671467.93834108</v>
      </c>
      <c r="D18" s="83">
        <f>(SFP!E36-SFP!D36)+SCI!D33+SCI!D82+SCI!D131+SCI!D180+SCI!D204</f>
        <v>-1.3038516044616699E-8</v>
      </c>
      <c r="E18" s="83">
        <f>(SFP!F36-SFP!E36)+SCI!E33+SCI!E82+SCI!E131+SCI!E180+SCI!E204</f>
        <v>9846517.1472886205</v>
      </c>
      <c r="F18" s="83">
        <f>(SFP!G36-SFP!F36)+SCI!F33+SCI!F82+SCI!F131+SCI!F180+SCI!F204</f>
        <v>-3.7252902984619141E-9</v>
      </c>
      <c r="G18" s="83">
        <f>(SFP!H36-SFP!G36)+SCI!G33+SCI!G82+SCI!G131+SCI!G180+SCI!G204</f>
        <v>144515882.43394887</v>
      </c>
      <c r="H18" s="83">
        <f>(SFP!I36-SFP!H36)+SCI!H33+SCI!H82+SCI!H131+SCI!H180+SCI!H204</f>
        <v>74401040.978670567</v>
      </c>
      <c r="I18" s="83">
        <f>(SFP!J36-SFP!I36)+SCI!I33+SCI!I82+SCI!I131+SCI!I180+SCI!I204</f>
        <v>100208150.32115737</v>
      </c>
      <c r="J18" s="83">
        <f>(SFP!K36-SFP!J36)+SCI!J33+SCI!J82+SCI!J131+SCI!J180+SCI!J204</f>
        <v>1.3038516044616699E-8</v>
      </c>
      <c r="K18" s="83">
        <f>(SFP!L36-SFP!K36)+SCI!K33+SCI!K82+SCI!K131+SCI!K180+SCI!K204</f>
        <v>131901429.14752349</v>
      </c>
      <c r="L18" s="83">
        <f>(SFP!M36-SFP!L36)+SCI!L33+SCI!L82+SCI!L131+SCI!L180+SCI!L204</f>
        <v>80244817.268955797</v>
      </c>
      <c r="M18" s="83">
        <f>(SFP!N36-SFP!M36)+SCI!M33+SCI!M82+SCI!M131+SCI!M180+SCI!M204</f>
        <v>110392184.17719498</v>
      </c>
      <c r="N18" s="83">
        <f>(SFP!O36-SFP!N36)+SCI!N33+SCI!N82+SCI!N131+SCI!N180+SCI!N204</f>
        <v>266638882.15602618</v>
      </c>
      <c r="O18" s="83">
        <f>(SFP!P36-SFP!O36)+SCI!O33+SCI!O82+SCI!O131+SCI!O180+SCI!O204</f>
        <v>108245276.51128542</v>
      </c>
      <c r="P18" s="83">
        <f>(SFP!Q36-SFP!P36)+SCI!P33+SCI!P82+SCI!P131+SCI!P180+SCI!P204</f>
        <v>3.3527612686157227E-8</v>
      </c>
      <c r="Q18" s="83">
        <f>(SFP!R36-SFP!Q36)+SCI!Q33+SCI!Q82+SCI!Q131+SCI!Q180+SCI!Q204</f>
        <v>50204780.157056436</v>
      </c>
      <c r="R18" s="83">
        <f>(SFP!S36-SFP!R36)+SCI!R33+SCI!R82+SCI!R131+SCI!R180+SCI!R204</f>
        <v>14259837.381117998</v>
      </c>
      <c r="S18" s="83">
        <f>(SFP!T36-SFP!S36)+SCI!S33+SCI!S82+SCI!S131+SCI!S180+SCI!S204</f>
        <v>213215184.16664088</v>
      </c>
      <c r="T18" s="83">
        <f>(SFP!U36-SFP!T36)+SCI!T33+SCI!T82+SCI!T131+SCI!T180+SCI!T204</f>
        <v>76039366.785765365</v>
      </c>
      <c r="U18" s="83">
        <f>(SFP!V36-SFP!U36)+SCI!U33+SCI!U82+SCI!U131+SCI!U180+SCI!U204</f>
        <v>98286693.12841025</v>
      </c>
      <c r="V18" s="83">
        <f>(SFP!W36-SFP!V36)+SCI!V33+SCI!V82+SCI!V131+SCI!V180+SCI!V204</f>
        <v>10153740.287451811</v>
      </c>
      <c r="W18" s="83">
        <f>(SFP!X36-SFP!W36)+SCI!W33+SCI!W82+SCI!W131+SCI!W180+SCI!W204</f>
        <v>118577833.98367642</v>
      </c>
      <c r="X18" s="83">
        <f>(SFP!Y36-SFP!X36)+SCI!X33+SCI!X82+SCI!X131+SCI!X180+SCI!X204</f>
        <v>82904601.83529669</v>
      </c>
      <c r="Y18" s="83">
        <f>(SFP!Z36-SFP!Y36)+SCI!Y33+SCI!Y82+SCI!Y131+SCI!Y180+SCI!Y204</f>
        <v>149605673.14927164</v>
      </c>
      <c r="Z18" s="83">
        <f>(SFP!AA36-SFP!Z36)+SCI!Z33+SCI!Z82+SCI!Z131+SCI!Z180+SCI!Z204</f>
        <v>275758493.77614677</v>
      </c>
      <c r="AA18" s="83">
        <f>(SFP!AB36-SFP!AA36)+SCI!AA33+SCI!AA82+SCI!AA131+SCI!AA180+SCI!AA204</f>
        <v>106395374.610691</v>
      </c>
      <c r="AB18" s="83">
        <f>(SFP!AC36-SFP!AB36)+SCI!AB33+SCI!AB82+SCI!AB131+SCI!AB180+SCI!AB204</f>
        <v>21945675.711174838</v>
      </c>
      <c r="AC18" s="83">
        <f>(SFP!AD36-SFP!AC36)+SCI!AC33+SCI!AC82+SCI!AC131+SCI!AC180+SCI!AC204</f>
        <v>64082853.728712484</v>
      </c>
      <c r="AD18" s="83">
        <f>(SFP!AE36-SFP!AD36)+SCI!AD33+SCI!AD82+SCI!AD131+SCI!AD180+SCI!AD204</f>
        <v>34035177.361089632</v>
      </c>
      <c r="AE18" s="83">
        <f>(SFP!AF36-SFP!AE36)+SCI!AE33+SCI!AE82+SCI!AE131+SCI!AE180+SCI!AE204</f>
        <v>236671449.11548635</v>
      </c>
      <c r="AF18" s="83">
        <f>(SFP!AG36-SFP!AF36)+SCI!AF33+SCI!AF82+SCI!AF131+SCI!AF180+SCI!AF204</f>
        <v>166484091.00426793</v>
      </c>
      <c r="AG18" s="83">
        <f>(SFP!AH36-SFP!AG36)+SCI!AG33+SCI!AG82+SCI!AG131+SCI!AG180+SCI!AG204</f>
        <v>120834616.33716935</v>
      </c>
      <c r="AH18" s="83">
        <f>(SFP!AI36-SFP!AH36)+SCI!AH33+SCI!AH82+SCI!AH131+SCI!AH180+SCI!AH204</f>
        <v>43464166.763429068</v>
      </c>
      <c r="AI18" s="83">
        <f>(SFP!AJ36-SFP!AI36)+SCI!AI33+SCI!AI82+SCI!AI131+SCI!AI180+SCI!AI204</f>
        <v>151648496.27629218</v>
      </c>
      <c r="AJ18" s="83">
        <f>(SFP!AK36-SFP!AJ36)+SCI!AJ33+SCI!AJ82+SCI!AJ131+SCI!AJ180+SCI!AJ204</f>
        <v>95241133.849028885</v>
      </c>
      <c r="AK18" s="83">
        <f>(SFP!AL36-SFP!AK36)+SCI!AK33+SCI!AK82+SCI!AK131+SCI!AK180+SCI!AK204</f>
        <v>219711631.63277045</v>
      </c>
      <c r="AL18" s="83">
        <f>(SFP!AM36-SFP!AL36)+SCI!AL33+SCI!AL82+SCI!AL131+SCI!AL180+SCI!AL204</f>
        <v>315738661.44537222</v>
      </c>
      <c r="AM18" s="83">
        <f>(SFP!AN36-SFP!AM36)+SCI!AM33+SCI!AM82+SCI!AM131+SCI!AM180+SCI!AM204</f>
        <v>79880245.415329576</v>
      </c>
      <c r="AN18" s="83">
        <f>(SFP!AO36-SFP!AN36)+SCI!AN33+SCI!AN82+SCI!AN131+SCI!AN180+SCI!AN204</f>
        <v>69283512.921973974</v>
      </c>
      <c r="AO18" s="83">
        <f>(SFP!AP36-SFP!AO36)+SCI!AO33+SCI!AO82+SCI!AO131+SCI!AO180+SCI!AO204</f>
        <v>84570754.259452283</v>
      </c>
      <c r="AP18" s="83">
        <f>(SFP!AQ36-SFP!AP36)+SCI!AP33+SCI!AP82+SCI!AP131+SCI!AP180+SCI!AP204</f>
        <v>47576874.122976303</v>
      </c>
      <c r="AQ18" s="83">
        <f>(SFP!AR36-SFP!AQ36)+SCI!AQ33+SCI!AQ82+SCI!AQ131+SCI!AQ180+SCI!AQ204</f>
        <v>288582586.67086297</v>
      </c>
      <c r="AR18" s="83">
        <f>(SFP!AS36-SFP!AR36)+SCI!AR33+SCI!AR82+SCI!AR131+SCI!AR180+SCI!AR204</f>
        <v>150316801.30826417</v>
      </c>
      <c r="AS18" s="83">
        <f>(SFP!AT36-SFP!AS36)+SCI!AS33+SCI!AS82+SCI!AS131+SCI!AS180+SCI!AS204</f>
        <v>118425554.66847917</v>
      </c>
      <c r="AT18" s="83">
        <f>(SFP!AU36-SFP!AT36)+SCI!AT33+SCI!AT82+SCI!AT131+SCI!AT180+SCI!AT204</f>
        <v>35571725.056712292</v>
      </c>
      <c r="AU18" s="83">
        <f>(SFP!AV36-SFP!AU36)+SCI!AU33+SCI!AU82+SCI!AU131+SCI!AU180+SCI!AU204</f>
        <v>118745803.11667059</v>
      </c>
      <c r="AV18" s="83">
        <f>(SFP!AW36-SFP!AV36)+SCI!AV33+SCI!AV82+SCI!AV131+SCI!AV180+SCI!AV204</f>
        <v>105136132.69678314</v>
      </c>
      <c r="AW18" s="83">
        <f>(SFP!AX36-SFP!AW36)+SCI!AW33+SCI!AW82+SCI!AW131+SCI!AW180+SCI!AW204</f>
        <v>132172767.47485858</v>
      </c>
      <c r="AX18" s="83">
        <f>(SFP!AY36-SFP!AX36)+SCI!AX33+SCI!AX82+SCI!AX131+SCI!AX180+SCI!AX204</f>
        <v>370099331.08301532</v>
      </c>
      <c r="AY18" s="83">
        <f>(SFP!AZ36-SFP!AY36)+SCI!AY33+SCI!AY82+SCI!AY131+SCI!AY180+SCI!AY204</f>
        <v>83007963.334678262</v>
      </c>
      <c r="AZ18" s="83">
        <f>(SFP!BA36-SFP!AZ36)+SCI!AZ33+SCI!AZ82+SCI!AZ131+SCI!AZ180+SCI!AZ204</f>
        <v>22060610.145910092</v>
      </c>
      <c r="BA18" s="83">
        <f>(SFP!BB36-SFP!BA36)+SCI!BA33+SCI!BA82+SCI!BA131+SCI!BA180+SCI!BA204</f>
        <v>78419158.817262471</v>
      </c>
      <c r="BB18" s="83">
        <f>(SFP!BC36-SFP!BB36)+SCI!BB33+SCI!BB82+SCI!BB131+SCI!BB180+SCI!BB204</f>
        <v>54368070.079131261</v>
      </c>
      <c r="BC18" s="83">
        <f>(SFP!BD36-SFP!BC36)+SCI!BC33+SCI!BC82+SCI!BC131+SCI!BC180+SCI!BC204</f>
        <v>195927984.93679813</v>
      </c>
      <c r="BD18" s="83">
        <f>(SFP!BE36-SFP!BD36)+SCI!BD33+SCI!BD82+SCI!BD131+SCI!BD180+SCI!BD204</f>
        <v>151463526.46545911</v>
      </c>
      <c r="BE18" s="83">
        <f>(SFP!BF36-SFP!BE36)+SCI!BE33+SCI!BE82+SCI!BE131+SCI!BE180+SCI!BE204</f>
        <v>129820225.21848612</v>
      </c>
      <c r="BF18" s="83">
        <f>(SFP!BG36-SFP!BF36)+SCI!BF33+SCI!BF82+SCI!BF131+SCI!BF180+SCI!BF204</f>
        <v>61528391.684523106</v>
      </c>
      <c r="BG18" s="83">
        <f>(SFP!BH36-SFP!BG36)+SCI!BG33+SCI!BG82+SCI!BG131+SCI!BG180+SCI!BG204</f>
        <v>166931131.81342438</v>
      </c>
      <c r="BH18" s="83">
        <f>(SFP!BI36-SFP!BH36)+SCI!BH33+SCI!BH82+SCI!BH131+SCI!BH180+SCI!BH204</f>
        <v>177185401.85627413</v>
      </c>
      <c r="BI18" s="83">
        <f>(SFP!BJ36-SFP!BI36)+SCI!BI33+SCI!BI82+SCI!BI131+SCI!BI180+SCI!BI204</f>
        <v>197000551.94580173</v>
      </c>
      <c r="BJ18" s="83">
        <f>(SFP!BK36-SFP!BJ36)+SCI!BJ33+SCI!BJ82+SCI!BJ131+SCI!BJ180+SCI!BJ204</f>
        <v>470750346.84452474</v>
      </c>
      <c r="BK18" s="1029">
        <f t="shared" si="2"/>
        <v>7424150632.5043631</v>
      </c>
    </row>
    <row r="19" spans="1:63" ht="15.75" x14ac:dyDescent="0.25">
      <c r="A19" s="806" t="s">
        <v>168</v>
      </c>
      <c r="C19" s="83">
        <f>SFP!C101-SFP!D101+'SCF (EFE)'!C20</f>
        <v>57819575.192249835</v>
      </c>
      <c r="D19" s="83">
        <f>SFP!D101-SFP!E101+'SCF (EFE)'!D20</f>
        <v>85500000</v>
      </c>
      <c r="E19" s="83">
        <f>SFP!E101-SFP!F101+'SCF (EFE)'!E20</f>
        <v>116788601.2175989</v>
      </c>
      <c r="F19" s="83">
        <f>SFP!F101-SFP!G101+'SCF (EFE)'!F20</f>
        <v>5651090.6970936796</v>
      </c>
      <c r="G19" s="83">
        <f>SFP!G101-SFP!H101+'SCF (EFE)'!G20</f>
        <v>93315979.584299311</v>
      </c>
      <c r="H19" s="83">
        <f>SFP!H101-SFP!I101+'SCF (EFE)'!H20</f>
        <v>84232960.428480953</v>
      </c>
      <c r="I19" s="83">
        <f>SFP!I101-SFP!J101+'SCF (EFE)'!I20</f>
        <v>40747482.356840685</v>
      </c>
      <c r="J19" s="83">
        <f>SFP!J101-SFP!K101+'SCF (EFE)'!J20</f>
        <v>108308576.37582262</v>
      </c>
      <c r="K19" s="83">
        <f>SFP!K101-SFP!L101+'SCF (EFE)'!K20</f>
        <v>34511485.147929028</v>
      </c>
      <c r="L19" s="83">
        <f>SFP!L101-SFP!M101+'SCF (EFE)'!L20</f>
        <v>20756219.335263856</v>
      </c>
      <c r="M19" s="83">
        <f>SFP!M101-SFP!N101+'SCF (EFE)'!M20</f>
        <v>39454979.320924312</v>
      </c>
      <c r="N19" s="83">
        <f>SFP!N101-SFP!O101+'SCF (EFE)'!N20</f>
        <v>136767431.0524542</v>
      </c>
      <c r="O19" s="83">
        <f>SFP!O101-SFP!P101+'SCF (EFE)'!O20</f>
        <v>133787201.90835023</v>
      </c>
      <c r="P19" s="83">
        <f>SFP!P101-SFP!Q101+'SCF (EFE)'!P20</f>
        <v>186457195.95697162</v>
      </c>
      <c r="Q19" s="83">
        <f>SFP!Q101-SFP!R101+'SCF (EFE)'!Q20</f>
        <v>48142553.78123755</v>
      </c>
      <c r="R19" s="83">
        <f>SFP!R101-SFP!S101+'SCF (EFE)'!R20</f>
        <v>3285921.6336917095</v>
      </c>
      <c r="S19" s="83">
        <f>SFP!S101-SFP!T101+'SCF (EFE)'!S20</f>
        <v>65578063.989708781</v>
      </c>
      <c r="T19" s="83">
        <f>SFP!T101-SFP!U101+'SCF (EFE)'!T20</f>
        <v>99812292.673504815</v>
      </c>
      <c r="U19" s="83">
        <f>SFP!U101-SFP!V101+'SCF (EFE)'!U20</f>
        <v>69791462.833663344</v>
      </c>
      <c r="V19" s="83">
        <f>SFP!V101-SFP!W101+'SCF (EFE)'!V20</f>
        <v>14341193.608831748</v>
      </c>
      <c r="W19" s="83">
        <f>SFP!W101-SFP!X101+'SCF (EFE)'!W20</f>
        <v>38486468.666808322</v>
      </c>
      <c r="X19" s="83">
        <f>SFP!X101-SFP!Y101+'SCF (EFE)'!X20</f>
        <v>59020763.906727463</v>
      </c>
      <c r="Y19" s="83">
        <f>SFP!Y101-SFP!Z101+'SCF (EFE)'!Y20</f>
        <v>102398332.64511137</v>
      </c>
      <c r="Z19" s="83">
        <f>SFP!Z101-SFP!AA101+'SCF (EFE)'!Z20</f>
        <v>211648984.06875002</v>
      </c>
      <c r="AA19" s="83">
        <f>SFP!AA101-SFP!AB101+'SCF (EFE)'!AA20</f>
        <v>145273226.47653159</v>
      </c>
      <c r="AB19" s="83">
        <f>SFP!AB101-SFP!AC101+'SCF (EFE)'!AB20</f>
        <v>18133647.53316972</v>
      </c>
      <c r="AC19" s="83">
        <f>SFP!AC101-SFP!AD101+'SCF (EFE)'!AC20</f>
        <v>53351815.12654797</v>
      </c>
      <c r="AD19" s="83">
        <f>SFP!AD101-SFP!AE101+'SCF (EFE)'!AD20</f>
        <v>68841198.376663089</v>
      </c>
      <c r="AE19" s="83">
        <f>SFP!AE101-SFP!AF101+'SCF (EFE)'!AE20</f>
        <v>50918600.433258913</v>
      </c>
      <c r="AF19" s="83">
        <f>SFP!AF101-SFP!AG101+'SCF (EFE)'!AF20</f>
        <v>163627891.15740076</v>
      </c>
      <c r="AG19" s="83">
        <f>SFP!AG101-SFP!AH101+'SCF (EFE)'!AG20</f>
        <v>77088482.036084622</v>
      </c>
      <c r="AH19" s="83">
        <f>SFP!AH101-SFP!AI101+'SCF (EFE)'!AH20</f>
        <v>25446670.516283929</v>
      </c>
      <c r="AI19" s="83">
        <f>SFP!AI101-SFP!AJ101+'SCF (EFE)'!AI20</f>
        <v>96571211.832347617</v>
      </c>
      <c r="AJ19" s="83">
        <f>SFP!AJ101-SFP!AK101+'SCF (EFE)'!AJ20</f>
        <v>64403689.834715545</v>
      </c>
      <c r="AK19" s="83">
        <f>SFP!AK101-SFP!AL101+'SCF (EFE)'!AK20</f>
        <v>143734992.35005999</v>
      </c>
      <c r="AL19" s="83">
        <f>SFP!AL101-SFP!AM101+'SCF (EFE)'!AL20</f>
        <v>212473777.44881302</v>
      </c>
      <c r="AM19" s="83">
        <f>SFP!AM101-SFP!AN101+'SCF (EFE)'!AM20</f>
        <v>76034664.354706481</v>
      </c>
      <c r="AN19" s="83">
        <f>SFP!AN101-SFP!AO101+'SCF (EFE)'!AN20</f>
        <v>64309146.128841966</v>
      </c>
      <c r="AO19" s="83">
        <f>SFP!AO101-SFP!AP101+'SCF (EFE)'!AO20</f>
        <v>96409185.267757758</v>
      </c>
      <c r="AP19" s="83">
        <f>SFP!AP101-SFP!AQ101+'SCF (EFE)'!AP20</f>
        <v>42543126.692278236</v>
      </c>
      <c r="AQ19" s="83">
        <f>SFP!AQ101-SFP!AR101+'SCF (EFE)'!AQ20</f>
        <v>50310101.839844063</v>
      </c>
      <c r="AR19" s="83">
        <f>SFP!AR101-SFP!AS101+'SCF (EFE)'!AR20</f>
        <v>155028274.89674097</v>
      </c>
      <c r="AS19" s="83">
        <f>SFP!AS101-SFP!AT101+'SCF (EFE)'!AS20</f>
        <v>111528087.62722781</v>
      </c>
      <c r="AT19" s="83">
        <f>SFP!AT101-SFP!AU101+'SCF (EFE)'!AT20</f>
        <v>29746501.77754233</v>
      </c>
      <c r="AU19" s="83">
        <f>SFP!AU101-SFP!AV101+'SCF (EFE)'!AU20</f>
        <v>40457221.085095994</v>
      </c>
      <c r="AV19" s="83">
        <f>SFP!AV101-SFP!AW101+'SCF (EFE)'!AV20</f>
        <v>39173102.703261472</v>
      </c>
      <c r="AW19" s="83">
        <f>SFP!AW101-SFP!AX101+'SCF (EFE)'!AW20</f>
        <v>97443602.671526343</v>
      </c>
      <c r="AX19" s="83">
        <f>SFP!AX101-SFP!AY101+'SCF (EFE)'!AX20</f>
        <v>213725974.26877993</v>
      </c>
      <c r="AY19" s="83">
        <f>SFP!AY101-SFP!AZ101+'SCF (EFE)'!AY20</f>
        <v>120010825.81455721</v>
      </c>
      <c r="AZ19" s="83">
        <f>SFP!AZ101-SFP!BA101+'SCF (EFE)'!AZ20</f>
        <v>16405408.109370321</v>
      </c>
      <c r="BA19" s="83">
        <f>SFP!BA101-SFP!BB101+'SCF (EFE)'!BA20</f>
        <v>79443370.808252558</v>
      </c>
      <c r="BB19" s="83">
        <f>SFP!BB101-SFP!BC101+'SCF (EFE)'!BB20</f>
        <v>143457.37657596916</v>
      </c>
      <c r="BC19" s="83">
        <f>SFP!BC101-SFP!BD101+'SCF (EFE)'!BC20</f>
        <v>82593805.242534399</v>
      </c>
      <c r="BD19" s="83">
        <f>SFP!BD101-SFP!BE101+'SCF (EFE)'!BD20</f>
        <v>167536167.95369273</v>
      </c>
      <c r="BE19" s="83">
        <f>SFP!BE101-SFP!BF101+'SCF (EFE)'!BE20</f>
        <v>48596403.635277353</v>
      </c>
      <c r="BF19" s="83">
        <f>SFP!BF101-SFP!BG101+'SCF (EFE)'!BF20</f>
        <v>48968127.098665893</v>
      </c>
      <c r="BG19" s="83">
        <f>SFP!BG101-SFP!BH101+'SCF (EFE)'!BG20</f>
        <v>97189264.048438191</v>
      </c>
      <c r="BH19" s="83">
        <f>SFP!BH101-SFP!BI101+'SCF (EFE)'!BH20</f>
        <v>43474070.53758321</v>
      </c>
      <c r="BI19" s="83">
        <f>SFP!BI101-SFP!BJ101+'SCF (EFE)'!BI20</f>
        <v>135827114.69836378</v>
      </c>
      <c r="BJ19" s="83">
        <f>SFP!BJ101-SFP!BK101+'SCF (EFE)'!BJ20</f>
        <v>257042698.7368246</v>
      </c>
      <c r="BK19" s="1029">
        <f t="shared" si="2"/>
        <v>5090409722.8779306</v>
      </c>
    </row>
    <row r="20" spans="1:63" ht="15.75" x14ac:dyDescent="0.25">
      <c r="A20" s="806" t="s">
        <v>1340</v>
      </c>
      <c r="C20" s="83">
        <f>(SFP!D37-SFP!C37)+SCI!C57+SCI!C107+SCI!C156</f>
        <v>37673937.980624557</v>
      </c>
      <c r="D20" s="83">
        <f>(SFP!E37-SFP!D37)+SCI!D57+SCI!D107+SCI!D156</f>
        <v>1.862645149230957E-9</v>
      </c>
      <c r="E20" s="83">
        <f>(SFP!F37-SFP!E37)+SCI!E57+SCI!E107+SCI!E156</f>
        <v>213322.81579462718</v>
      </c>
      <c r="F20" s="83">
        <f>(SFP!G37-SFP!F37)+SCI!F57+SCI!F107+SCI!F156</f>
        <v>-9.3132257461547852E-10</v>
      </c>
      <c r="G20" s="83">
        <f>(SFP!H37-SFP!G37)+SCI!G57+SCI!G107+SCI!G156</f>
        <v>90549960.79297927</v>
      </c>
      <c r="H20" s="83">
        <f>(SFP!I37-SFP!H37)+SCI!H57+SCI!H107+SCI!H156</f>
        <v>210502405.01527935</v>
      </c>
      <c r="I20" s="83">
        <f>(SFP!J37-SFP!I37)+SCI!I57+SCI!I107+SCI!I156</f>
        <v>1.6763806343078613E-8</v>
      </c>
      <c r="J20" s="83">
        <f>(SFP!K37-SFP!J37)+SCI!J57+SCI!J107+SCI!J156</f>
        <v>1.0593794286251068E-8</v>
      </c>
      <c r="K20" s="83">
        <f>(SFP!L37-SFP!K37)+SCI!K57+SCI!K107+SCI!K156</f>
        <v>7340310.9890928119</v>
      </c>
      <c r="L20" s="83">
        <f>(SFP!M37-SFP!L37)+SCI!L57+SCI!L107+SCI!L156</f>
        <v>51890548.338159628</v>
      </c>
      <c r="M20" s="83">
        <f>(SFP!N37-SFP!M37)+SCI!M57+SCI!M107+SCI!M156</f>
        <v>90379598.439581335</v>
      </c>
      <c r="N20" s="83">
        <f>(SFP!O37-SFP!N37)+SCI!N57+SCI!N107+SCI!N156</f>
        <v>280789094.12979603</v>
      </c>
      <c r="O20" s="83">
        <f>(SFP!P37-SFP!O37)+SCI!O57+SCI!O107+SCI!O156</f>
        <v>155150546.10875401</v>
      </c>
      <c r="P20" s="83">
        <f>(SFP!Q37-SFP!P37)+SCI!P57+SCI!P107+SCI!P156</f>
        <v>2.9802322387695313E-8</v>
      </c>
      <c r="Q20" s="83">
        <f>(SFP!R37-SFP!Q37)+SCI!Q57+SCI!Q107+SCI!Q156</f>
        <v>10953072.112305708</v>
      </c>
      <c r="R20" s="83">
        <f>(SFP!S37-SFP!R37)+SCI!R57+SCI!R107+SCI!R156</f>
        <v>0</v>
      </c>
      <c r="S20" s="83">
        <f>(SFP!T37-SFP!S37)+SCI!S57+SCI!S107+SCI!S156</f>
        <v>76919058.31526491</v>
      </c>
      <c r="T20" s="83">
        <f>(SFP!U37-SFP!T37)+SCI!T57+SCI!T107+SCI!T156</f>
        <v>139521045.77986422</v>
      </c>
      <c r="U20" s="83">
        <f>(SFP!V37-SFP!U37)+SCI!U57+SCI!U107+SCI!U156</f>
        <v>47803978.696105845</v>
      </c>
      <c r="V20" s="83">
        <f>(SFP!W37-SFP!V37)+SCI!V57+SCI!V107+SCI!V156</f>
        <v>0</v>
      </c>
      <c r="W20" s="83">
        <f>(SFP!X37-SFP!W37)+SCI!W57+SCI!W107+SCI!W156</f>
        <v>48997472.580942854</v>
      </c>
      <c r="X20" s="83">
        <f>(SFP!Y37-SFP!X37)+SCI!X57+SCI!X107+SCI!X156</f>
        <v>42533391.391754478</v>
      </c>
      <c r="Y20" s="83">
        <f>(SFP!Z37-SFP!Y37)+SCI!Y57+SCI!Y107+SCI!Y156</f>
        <v>149941306.22394395</v>
      </c>
      <c r="Z20" s="83">
        <f>(SFP!AA37-SFP!Z37)+SCI!Z57+SCI!Z107+SCI!Z156</f>
        <v>303030167.63921249</v>
      </c>
      <c r="AA20" s="83">
        <f>(SFP!AB37-SFP!AA37)+SCI!AA57+SCI!AA107+SCI!AA156</f>
        <v>78357592.162710726</v>
      </c>
      <c r="AB20" s="83">
        <f>(SFP!AC37-SFP!AB37)+SCI!AB57+SCI!AB107+SCI!AB156</f>
        <v>-5.5879354476928711E-8</v>
      </c>
      <c r="AC20" s="83">
        <f>(SFP!AD37-SFP!AC37)+SCI!AC57+SCI!AC107+SCI!AC156</f>
        <v>51434365.321593933</v>
      </c>
      <c r="AD20" s="83">
        <f>(SFP!AE37-SFP!AD37)+SCI!AD57+SCI!AD107+SCI!AD156</f>
        <v>0</v>
      </c>
      <c r="AE20" s="83">
        <f>(SFP!AF37-SFP!AE37)+SCI!AE57+SCI!AE107+SCI!AE156</f>
        <v>78334534.708538964</v>
      </c>
      <c r="AF20" s="83">
        <f>(SFP!AG37-SFP!AF37)+SCI!AF57+SCI!AF107+SCI!AF156</f>
        <v>235984729.81133538</v>
      </c>
      <c r="AG20" s="83">
        <f>(SFP!AH37-SFP!AG37)+SCI!AG57+SCI!AG107+SCI!AG156</f>
        <v>65198423.830507629</v>
      </c>
      <c r="AH20" s="83">
        <f>(SFP!AI37-SFP!AH37)+SCI!AH57+SCI!AH107+SCI!AH156</f>
        <v>0</v>
      </c>
      <c r="AI20" s="83">
        <f>(SFP!AJ37-SFP!AI37)+SCI!AI57+SCI!AI107+SCI!AI156</f>
        <v>75762565.224422649</v>
      </c>
      <c r="AJ20" s="83">
        <f>(SFP!AK37-SFP!AJ37)+SCI!AJ57+SCI!AJ107+SCI!AJ156</f>
        <v>47000639.657306448</v>
      </c>
      <c r="AK20" s="83">
        <f>(SFP!AL37-SFP!AK37)+SCI!AK57+SCI!AK107+SCI!AK156</f>
        <v>222374958.68323109</v>
      </c>
      <c r="AL20" s="83">
        <f>(SFP!AM37-SFP!AL37)+SCI!AL57+SCI!AL107+SCI!AL156</f>
        <v>273275034.33573973</v>
      </c>
      <c r="AM20" s="83">
        <f>(SFP!AN37-SFP!AM37)+SCI!AM57+SCI!AM107+SCI!AM156</f>
        <v>43710306.023326114</v>
      </c>
      <c r="AN20" s="83">
        <f>(SFP!AO37-SFP!AN37)+SCI!AN57+SCI!AN107+SCI!AN156</f>
        <v>0</v>
      </c>
      <c r="AO20" s="83">
        <f>(SFP!AP37-SFP!AO37)+SCI!AO57+SCI!AO107+SCI!AO156</f>
        <v>61270860.93289651</v>
      </c>
      <c r="AP20" s="83">
        <f>(SFP!AQ37-SFP!AP37)+SCI!AP57+SCI!AP107+SCI!AP156</f>
        <v>0</v>
      </c>
      <c r="AQ20" s="83">
        <f>(SFP!AR37-SFP!AQ37)+SCI!AQ57+SCI!AQ107+SCI!AQ156</f>
        <v>100620203.67968804</v>
      </c>
      <c r="AR20" s="83">
        <f>(SFP!AS37-SFP!AR37)+SCI!AR57+SCI!AR107+SCI!AR156</f>
        <v>217306214.66315228</v>
      </c>
      <c r="AS20" s="83">
        <f>(SFP!AT37-SFP!AS37)+SCI!AS57+SCI!AS107+SCI!AS156</f>
        <v>49211203.523933828</v>
      </c>
      <c r="AT20" s="83">
        <f>(SFP!AU37-SFP!AT37)+SCI!AT57+SCI!AT107+SCI!AT156</f>
        <v>0</v>
      </c>
      <c r="AU20" s="83">
        <f>(SFP!AV37-SFP!AU37)+SCI!AU57+SCI!AU107+SCI!AU156</f>
        <v>37453199.237561554</v>
      </c>
      <c r="AV20" s="83">
        <f>(SFP!AW37-SFP!AV37)+SCI!AV57+SCI!AV107+SCI!AV156</f>
        <v>38541405.311686948</v>
      </c>
      <c r="AW20" s="83">
        <f>(SFP!AX37-SFP!AW37)+SCI!AW57+SCI!AW107+SCI!AW156</f>
        <v>164054081.09370315</v>
      </c>
      <c r="AX20" s="83">
        <f>(SFP!AY37-SFP!AX37)+SCI!AX57+SCI!AX107+SCI!AX156</f>
        <v>288718043.81508505</v>
      </c>
      <c r="AY20" s="83">
        <f>(SFP!AZ37-SFP!AY37)+SCI!AY57+SCI!AY107+SCI!AY156</f>
        <v>956382.51050643623</v>
      </c>
      <c r="AZ20" s="83">
        <f>(SFP!BA37-SFP!AZ37)+SCI!AZ57+SCI!AZ107+SCI!AZ156</f>
        <v>0</v>
      </c>
      <c r="BA20" s="83">
        <f>(SFP!BB37-SFP!BA37)+SCI!BA57+SCI!BA107+SCI!BA156</f>
        <v>72040155.785954416</v>
      </c>
      <c r="BB20" s="83">
        <f>(SFP!BC37-SFP!BB37)+SCI!BB57+SCI!BB107+SCI!BB156</f>
        <v>0</v>
      </c>
      <c r="BC20" s="83">
        <f>(SFP!BD37-SFP!BC37)+SCI!BC57+SCI!BC107+SCI!BC156</f>
        <v>102553974.10663036</v>
      </c>
      <c r="BD20" s="83">
        <f>(SFP!BE37-SFP!BD37)+SCI!BD57+SCI!BD107+SCI!BD156</f>
        <v>223900206.55114225</v>
      </c>
      <c r="BE20" s="83">
        <f>(SFP!BF37-SFP!BE37)+SCI!BE57+SCI!BE107+SCI!BE156</f>
        <v>47447582.170403995</v>
      </c>
      <c r="BF20" s="83">
        <f>(SFP!BG37-SFP!BF37)+SCI!BF57+SCI!BF107+SCI!BF156</f>
        <v>0</v>
      </c>
      <c r="BG20" s="83">
        <f>(SFP!BH37-SFP!BG37)+SCI!BG57+SCI!BG107+SCI!BG156</f>
        <v>80695851.057437524</v>
      </c>
      <c r="BH20" s="83">
        <f>(SFP!BI37-SFP!BH37)+SCI!BH57+SCI!BH107+SCI!BH156</f>
        <v>51938476.01717516</v>
      </c>
      <c r="BI20" s="83">
        <f>(SFP!BJ37-SFP!BI37)+SCI!BI57+SCI!BI107+SCI!BI156</f>
        <v>176746767.19964024</v>
      </c>
      <c r="BJ20" s="83">
        <f>(SFP!BK37-SFP!BJ37)+SCI!BJ57+SCI!BJ107+SCI!BJ156</f>
        <v>338782213.8223325</v>
      </c>
      <c r="BK20" s="1029">
        <f t="shared" si="2"/>
        <v>4967859188.5870991</v>
      </c>
    </row>
    <row r="21" spans="1:63" ht="15.75" x14ac:dyDescent="0.25">
      <c r="A21" s="807" t="s">
        <v>461</v>
      </c>
      <c r="C21" s="83">
        <f>SFP!C102-SFP!D102+'SCF (EFE)'!C22</f>
        <v>251267451.10207912</v>
      </c>
      <c r="D21" s="83">
        <f>SFP!D102-SFP!E102+'SCF (EFE)'!D22</f>
        <v>3199999.9999999963</v>
      </c>
      <c r="E21" s="83">
        <f>SFP!E102-SFP!F102+'SCF (EFE)'!E22</f>
        <v>126875249.36788027</v>
      </c>
      <c r="F21" s="83">
        <f>SFP!F102-SFP!G102+'SCF (EFE)'!F22</f>
        <v>60907185.046358645</v>
      </c>
      <c r="G21" s="83">
        <f>SFP!G102-SFP!H102+'SCF (EFE)'!G22</f>
        <v>152594349.26090196</v>
      </c>
      <c r="H21" s="83">
        <f>SFP!H102-SFP!I102+'SCF (EFE)'!H22</f>
        <v>117443033.23483971</v>
      </c>
      <c r="I21" s="83">
        <f>SFP!I102-SFP!J102+'SCF (EFE)'!I22</f>
        <v>142864541.15683961</v>
      </c>
      <c r="J21" s="83">
        <f>SFP!J102-SFP!K102+'SCF (EFE)'!J22</f>
        <v>85543792.836468503</v>
      </c>
      <c r="K21" s="83">
        <f>SFP!K102-SFP!L102+'SCF (EFE)'!K22</f>
        <v>154281911.63228652</v>
      </c>
      <c r="L21" s="83">
        <f>SFP!L102-SFP!M102+'SCF (EFE)'!L22</f>
        <v>102237574.01550516</v>
      </c>
      <c r="M21" s="83">
        <f>SFP!M102-SFP!N102+'SCF (EFE)'!M22</f>
        <v>176960933.6687564</v>
      </c>
      <c r="N21" s="83">
        <f>SFP!N102-SFP!O102+'SCF (EFE)'!N22</f>
        <v>360110399.38284886</v>
      </c>
      <c r="O21" s="83">
        <f>SFP!O102-SFP!P102+'SCF (EFE)'!O22</f>
        <v>151835243.93788055</v>
      </c>
      <c r="P21" s="83">
        <f>SFP!P102-SFP!Q102+'SCF (EFE)'!P22</f>
        <v>162072943.93154725</v>
      </c>
      <c r="Q21" s="83">
        <f>SFP!Q102-SFP!R102+'SCF (EFE)'!Q22</f>
        <v>149823282.46693584</v>
      </c>
      <c r="R21" s="83">
        <f>SFP!R102-SFP!S102+'SCF (EFE)'!R22</f>
        <v>4504478.3593409071</v>
      </c>
      <c r="S21" s="83">
        <f>SFP!S102-SFP!T102+'SCF (EFE)'!S22</f>
        <v>147073125.27922273</v>
      </c>
      <c r="T21" s="83">
        <f>SFP!T102-SFP!U102+'SCF (EFE)'!T22</f>
        <v>91886298.548136801</v>
      </c>
      <c r="U21" s="83">
        <f>SFP!U102-SFP!V102+'SCF (EFE)'!U22</f>
        <v>168395332.41305062</v>
      </c>
      <c r="V21" s="83">
        <f>SFP!V102-SFP!W102+'SCF (EFE)'!V22</f>
        <v>51763421.504972421</v>
      </c>
      <c r="W21" s="83">
        <f>SFP!W102-SFP!X102+'SCF (EFE)'!W22</f>
        <v>237905741.49468568</v>
      </c>
      <c r="X21" s="83">
        <f>SFP!X102-SFP!Y102+'SCF (EFE)'!X22</f>
        <v>89898395.943952024</v>
      </c>
      <c r="Y21" s="83">
        <f>SFP!Y102-SFP!Z102+'SCF (EFE)'!Y22</f>
        <v>273558076.0068264</v>
      </c>
      <c r="Z21" s="83">
        <f>SFP!Z102-SFP!AA102+'SCF (EFE)'!Z22</f>
        <v>296705705.10530972</v>
      </c>
      <c r="AA21" s="83">
        <f>SFP!AA102-SFP!AB102+'SCF (EFE)'!AA22</f>
        <v>227135565.93555468</v>
      </c>
      <c r="AB21" s="83">
        <f>SFP!AB102-SFP!AC102+'SCF (EFE)'!AB22</f>
        <v>178866785.65468654</v>
      </c>
      <c r="AC21" s="83">
        <f>SFP!AC102-SFP!AD102+'SCF (EFE)'!AC22</f>
        <v>154674133.99591494</v>
      </c>
      <c r="AD21" s="83">
        <f>SFP!AD102-SFP!AE102+'SCF (EFE)'!AD22</f>
        <v>99734064.514207721</v>
      </c>
      <c r="AE21" s="83">
        <f>SFP!AE102-SFP!AF102+'SCF (EFE)'!AE22</f>
        <v>374850413.95912719</v>
      </c>
      <c r="AF21" s="83">
        <f>SFP!AF102-SFP!AG102+'SCF (EFE)'!AF22</f>
        <v>394632848.96890098</v>
      </c>
      <c r="AG21" s="83">
        <f>SFP!AG102-SFP!AH102+'SCF (EFE)'!AG22</f>
        <v>127340335.15456063</v>
      </c>
      <c r="AH21" s="83">
        <f>SFP!AH102-SFP!AI102+'SCF (EFE)'!AH22</f>
        <v>29508367.067014545</v>
      </c>
      <c r="AI21" s="83">
        <f>SFP!AI102-SFP!AJ102+'SCF (EFE)'!AI22</f>
        <v>220045444.05585319</v>
      </c>
      <c r="AJ21" s="83">
        <f>SFP!AJ102-SFP!AK102+'SCF (EFE)'!AJ22</f>
        <v>127676518.68973745</v>
      </c>
      <c r="AK21" s="83">
        <f>SFP!AK102-SFP!AL102+'SCF (EFE)'!AK22</f>
        <v>243556227.19356954</v>
      </c>
      <c r="AL21" s="83">
        <f>SFP!AL102-SFP!AM102+'SCF (EFE)'!AL22</f>
        <v>389991324.21404064</v>
      </c>
      <c r="AM21" s="83">
        <f>SFP!AM102-SFP!AN102+'SCF (EFE)'!AM22</f>
        <v>68554933.46802409</v>
      </c>
      <c r="AN21" s="83">
        <f>SFP!AN102-SFP!AO102+'SCF (EFE)'!AN22</f>
        <v>41107524.066321671</v>
      </c>
      <c r="AO21" s="83">
        <f>SFP!AO102-SFP!AP102+'SCF (EFE)'!AO22</f>
        <v>88770887.164573401</v>
      </c>
      <c r="AP21" s="83">
        <f>SFP!AP102-SFP!AQ102+'SCF (EFE)'!AP22</f>
        <v>69876961.323842883</v>
      </c>
      <c r="AQ21" s="83">
        <f>SFP!AQ102-SFP!AR102+'SCF (EFE)'!AQ22</f>
        <v>185223993.63201204</v>
      </c>
      <c r="AR21" s="83">
        <f>SFP!AR102-SFP!AS102+'SCF (EFE)'!AR22</f>
        <v>251731209.88685864</v>
      </c>
      <c r="AS21" s="83">
        <f>SFP!AS102-SFP!AT102+'SCF (EFE)'!AS22</f>
        <v>332975371.47348779</v>
      </c>
      <c r="AT21" s="83">
        <f>SFP!AT102-SFP!AU102+'SCF (EFE)'!AT22</f>
        <v>218097882.70655438</v>
      </c>
      <c r="AU21" s="83">
        <f>SFP!AU102-SFP!AV102+'SCF (EFE)'!AU22</f>
        <v>150842315.55998877</v>
      </c>
      <c r="AV21" s="83">
        <f>SFP!AV102-SFP!AW102+'SCF (EFE)'!AV22</f>
        <v>110533757.30290566</v>
      </c>
      <c r="AW21" s="83">
        <f>SFP!AW102-SFP!AX102+'SCF (EFE)'!AW22</f>
        <v>205420462.57590124</v>
      </c>
      <c r="AX21" s="83">
        <f>SFP!AX102-SFP!AY102+'SCF (EFE)'!AX22</f>
        <v>259213811.22605819</v>
      </c>
      <c r="AY21" s="83">
        <f>SFP!AY102-SFP!AZ102+'SCF (EFE)'!AY22</f>
        <v>279760901.7909444</v>
      </c>
      <c r="AZ21" s="83">
        <f>SFP!AZ102-SFP!BA102+'SCF (EFE)'!AZ22</f>
        <v>200053443.17116666</v>
      </c>
      <c r="BA21" s="83">
        <f>SFP!BA102-SFP!BB102+'SCF (EFE)'!BA22</f>
        <v>111610813.91629902</v>
      </c>
      <c r="BB21" s="83">
        <f>SFP!BB102-SFP!BC102+'SCF (EFE)'!BB22</f>
        <v>65535748.224813744</v>
      </c>
      <c r="BC21" s="83">
        <f>SFP!BC102-SFP!BD102+'SCF (EFE)'!BC22</f>
        <v>311960555.28097486</v>
      </c>
      <c r="BD21" s="83">
        <f>SFP!BD102-SFP!BE102+'SCF (EFE)'!BD22</f>
        <v>361665631.83042556</v>
      </c>
      <c r="BE21" s="83">
        <f>SFP!BE102-SFP!BF102+'SCF (EFE)'!BE22</f>
        <v>285904303.09018636</v>
      </c>
      <c r="BF21" s="83">
        <f>SFP!BF102-SFP!BG102+'SCF (EFE)'!BF22</f>
        <v>127594672.04681548</v>
      </c>
      <c r="BG21" s="83">
        <f>SFP!BG102-SFP!BH102+'SCF (EFE)'!BG22</f>
        <v>259454731.99792901</v>
      </c>
      <c r="BH21" s="83">
        <f>SFP!BH102-SFP!BI102+'SCF (EFE)'!BH22</f>
        <v>233369176.27693486</v>
      </c>
      <c r="BI21" s="83">
        <f>SFP!BI102-SFP!BJ102+'SCF (EFE)'!BI22</f>
        <v>345266246.93508559</v>
      </c>
      <c r="BJ21" s="83">
        <f>SFP!BJ102-SFP!BK102+'SCF (EFE)'!BJ22</f>
        <v>479654364.6100902</v>
      </c>
      <c r="BK21" s="1029">
        <f t="shared" si="2"/>
        <v>11171900194.65799</v>
      </c>
    </row>
    <row r="22" spans="1:63" ht="15.75" x14ac:dyDescent="0.25">
      <c r="A22" s="807" t="s">
        <v>1341</v>
      </c>
      <c r="C22" s="83">
        <f>SFP!D38-SFP!C38+SCI!C34+SCI!C58+SCI!C83+SCI!C108+SCI!C132+SCI!C157+SCI!C181+SCI!C205</f>
        <v>402779085.1701318</v>
      </c>
      <c r="D22" s="83">
        <f>SFP!E38-SFP!D38+SCI!D34+SCI!D58+SCI!D83+SCI!D108+SCI!D132+SCI!D157+SCI!D181+SCI!D205</f>
        <v>-3.7252902984619141E-9</v>
      </c>
      <c r="E22" s="83">
        <f>SFP!F38-SFP!E38+SCI!E34+SCI!E58+SCI!E83+SCI!E108+SCI!E132+SCI!E157+SCI!E181+SCI!E205</f>
        <v>11634130.125578862</v>
      </c>
      <c r="F22" s="83">
        <f>SFP!G38-SFP!F38+SCI!F34+SCI!F58+SCI!F83+SCI!F108+SCI!F132+SCI!F157+SCI!F181+SCI!F205</f>
        <v>817203.78473144397</v>
      </c>
      <c r="G22" s="83">
        <f>SFP!H38-SFP!G38+SCI!G34+SCI!G58+SCI!G83+SCI!G108+SCI!G132+SCI!G157+SCI!G181+SCI!G205</f>
        <v>249476361.21584541</v>
      </c>
      <c r="H22" s="83">
        <f>SFP!I38-SFP!H38+SCI!H34+SCI!H58+SCI!H83+SCI!H108+SCI!H132+SCI!H157+SCI!H181+SCI!H205</f>
        <v>192489354.61636671</v>
      </c>
      <c r="I22" s="83">
        <f>SFP!J38-SFP!I38+SCI!I34+SCI!I58+SCI!I83+SCI!I108+SCI!I132+SCI!I157+SCI!I181+SCI!I205</f>
        <v>133954783.80861428</v>
      </c>
      <c r="J22" s="83">
        <f>SFP!K38-SFP!J38+SCI!J34+SCI!J58+SCI!J83+SCI!J108+SCI!J132+SCI!J157+SCI!J181+SCI!J205</f>
        <v>9.3132257461547852E-9</v>
      </c>
      <c r="K22" s="83">
        <f>SFP!L38-SFP!K38+SCI!K34+SCI!K58+SCI!K83+SCI!K108+SCI!K132+SCI!K157+SCI!K181+SCI!K205</f>
        <v>153199687.47946316</v>
      </c>
      <c r="L22" s="83">
        <f>SFP!M38-SFP!L38+SCI!L34+SCI!L58+SCI!L83+SCI!L108+SCI!L132+SCI!L157+SCI!L181+SCI!L205</f>
        <v>136907260.74035504</v>
      </c>
      <c r="M22" s="83">
        <f>SFP!N38-SFP!M38+SCI!M34+SCI!M58+SCI!M83+SCI!M108+SCI!M132+SCI!M157+SCI!M181+SCI!M205</f>
        <v>231101686.33148438</v>
      </c>
      <c r="N22" s="83">
        <f>SFP!O38-SFP!N38+SCI!N34+SCI!N58+SCI!N83+SCI!N108+SCI!N132+SCI!N157+SCI!N181+SCI!N205</f>
        <v>504839385.12640089</v>
      </c>
      <c r="O22" s="83">
        <f>SFP!P38-SFP!O38+SCI!O34+SCI!O58+SCI!O83+SCI!O108+SCI!O132+SCI!O157+SCI!O181+SCI!O205</f>
        <v>133679514.98901132</v>
      </c>
      <c r="P22" s="83">
        <f>SFP!Q38-SFP!P38+SCI!P34+SCI!P58+SCI!P83+SCI!P108+SCI!P132+SCI!P157+SCI!P181+SCI!P205</f>
        <v>2177899.4549533818</v>
      </c>
      <c r="Q22" s="83">
        <f>SFP!R38-SFP!Q38+SCI!Q34+SCI!Q58+SCI!Q83+SCI!Q108+SCI!Q132+SCI!Q157+SCI!Q181+SCI!Q205</f>
        <v>61806400.365949564</v>
      </c>
      <c r="R22" s="83">
        <f>SFP!S38-SFP!R38+SCI!R34+SCI!R58+SCI!R83+SCI!R108+SCI!R132+SCI!R157+SCI!R181+SCI!R205</f>
        <v>7002015.4960998306</v>
      </c>
      <c r="S22" s="83">
        <f>SFP!T38-SFP!S38+SCI!S34+SCI!S58+SCI!S83+SCI!S108+SCI!S132+SCI!S157+SCI!S181+SCI!S205</f>
        <v>197235050.76561111</v>
      </c>
      <c r="T22" s="83">
        <f>SFP!U38-SFP!T38+SCI!T34+SCI!T58+SCI!T83+SCI!T108+SCI!T132+SCI!T157+SCI!T181+SCI!T205</f>
        <v>162652743.60193422</v>
      </c>
      <c r="U22" s="83">
        <f>SFP!V38-SFP!U38+SCI!U34+SCI!U58+SCI!U83+SCI!U108+SCI!U132+SCI!U157+SCI!U181+SCI!U205</f>
        <v>181734285.68813619</v>
      </c>
      <c r="V22" s="83">
        <f>SFP!W38-SFP!V38+SCI!V34+SCI!V58+SCI!V83+SCI!V108+SCI!V132+SCI!V157+SCI!V181+SCI!V205</f>
        <v>3485992.9090494122</v>
      </c>
      <c r="W22" s="83">
        <f>SFP!X38-SFP!W38+SCI!W34+SCI!W58+SCI!W83+SCI!W108+SCI!W132+SCI!W157+SCI!W181+SCI!W205</f>
        <v>279636723.95164216</v>
      </c>
      <c r="X22" s="83">
        <f>SFP!Y38-SFP!X38+SCI!X34+SCI!X58+SCI!X83+SCI!X108+SCI!X132+SCI!X157+SCI!X181+SCI!X205</f>
        <v>117190339.14717647</v>
      </c>
      <c r="Y22" s="83">
        <f>SFP!Z38-SFP!Y38+SCI!Y34+SCI!Y58+SCI!Y83+SCI!Y108+SCI!Y132+SCI!Y157+SCI!Y181+SCI!Y205</f>
        <v>295285301.7602061</v>
      </c>
      <c r="Z22" s="83">
        <f>SFP!AA38-SFP!Z38+SCI!Z34+SCI!Z58+SCI!Z83+SCI!Z108+SCI!Z132+SCI!Z157+SCI!Z181+SCI!Z205</f>
        <v>474592189.86327147</v>
      </c>
      <c r="AA22" s="83">
        <f>SFP!AB38-SFP!AA38+SCI!AA34+SCI!AA58+SCI!AA83+SCI!AA108+SCI!AA132+SCI!AA157+SCI!AA181+SCI!AA205</f>
        <v>107338296.46082951</v>
      </c>
      <c r="AB22" s="83">
        <f>SFP!AC38-SFP!AB38+SCI!AB34+SCI!AB58+SCI!AB83+SCI!AB108+SCI!AB132+SCI!AB157+SCI!AB181+SCI!AB205</f>
        <v>9085275.752828544</v>
      </c>
      <c r="AC22" s="83">
        <f>SFP!AD38-SFP!AC38+SCI!AC34+SCI!AC58+SCI!AC83+SCI!AC108+SCI!AC132+SCI!AC157+SCI!AC181+SCI!AC205</f>
        <v>121636456.84066795</v>
      </c>
      <c r="AD22" s="83">
        <f>SFP!AE38-SFP!AD38+SCI!AD34+SCI!AD58+SCI!AD83+SCI!AD108+SCI!AD132+SCI!AD157+SCI!AD181+SCI!AD205</f>
        <v>18201767.056278005</v>
      </c>
      <c r="AE22" s="83">
        <f>SFP!AF38-SFP!AE38+SCI!AE34+SCI!AE58+SCI!AE83+SCI!AE108+SCI!AE132+SCI!AE157+SCI!AE181+SCI!AE205</f>
        <v>414478041.39277703</v>
      </c>
      <c r="AF22" s="83">
        <f>SFP!AG38-SFP!AF38+SCI!AF34+SCI!AF58+SCI!AF83+SCI!AF108+SCI!AF132+SCI!AF157+SCI!AF181+SCI!AF205</f>
        <v>392427827.58847028</v>
      </c>
      <c r="AG22" s="83">
        <f>SFP!AH38-SFP!AG38+SCI!AG34+SCI!AG58+SCI!AG83+SCI!AG108+SCI!AG132+SCI!AG157+SCI!AG181+SCI!AG205</f>
        <v>97886169.328570634</v>
      </c>
      <c r="AH22" s="83">
        <f>SFP!AI38-SFP!AH38+SCI!AH34+SCI!AH58+SCI!AH83+SCI!AH108+SCI!AH132+SCI!AH157+SCI!AH181+SCI!AH205</f>
        <v>21910833.482397191</v>
      </c>
      <c r="AI22" s="83">
        <f>SFP!AJ38-SFP!AI38+SCI!AI34+SCI!AI58+SCI!AI83+SCI!AI108+SCI!AI132+SCI!AI157+SCI!AI181+SCI!AI205</f>
        <v>242060400.78623724</v>
      </c>
      <c r="AJ22" s="83">
        <f>SFP!AK38-SFP!AJ38+SCI!AJ34+SCI!AJ58+SCI!AJ83+SCI!AJ108+SCI!AJ132+SCI!AJ157+SCI!AJ181+SCI!AJ205</f>
        <v>114967198.456793</v>
      </c>
      <c r="AK22" s="83">
        <f>SFP!AL38-SFP!AK38+SCI!AK34+SCI!AK58+SCI!AK83+SCI!AK108+SCI!AK132+SCI!AK157+SCI!AK181+SCI!AK205</f>
        <v>257843897.05321136</v>
      </c>
      <c r="AL22" s="83">
        <f>SFP!AM38-SFP!AL38+SCI!AL34+SCI!AL58+SCI!AL83+SCI!AL108+SCI!AL132+SCI!AL157+SCI!AL181+SCI!AL205</f>
        <v>404674371.67635494</v>
      </c>
      <c r="AM22" s="83">
        <f>SFP!AN38-SFP!AM38+SCI!AM34+SCI!AM58+SCI!AM83+SCI!AM108+SCI!AM132+SCI!AM157+SCI!AM181+SCI!AM205</f>
        <v>93624987.667962089</v>
      </c>
      <c r="AN22" s="83">
        <f>SFP!AO38-SFP!AN38+SCI!AN34+SCI!AN58+SCI!AN83+SCI!AN108+SCI!AN132+SCI!AN157+SCI!AN181+SCI!AN205</f>
        <v>43400092.553110123</v>
      </c>
      <c r="AO22" s="83">
        <f>SFP!AP38-SFP!AO38+SCI!AO34+SCI!AO58+SCI!AO83+SCI!AO108+SCI!AO132+SCI!AO157+SCI!AO181+SCI!AO205</f>
        <v>127669547.77151841</v>
      </c>
      <c r="AP22" s="83">
        <f>SFP!AQ38-SFP!AP38+SCI!AP34+SCI!AP58+SCI!AP83+SCI!AP108+SCI!AP132+SCI!AP157+SCI!AP181+SCI!AP205</f>
        <v>47386866.570477478</v>
      </c>
      <c r="AQ22" s="83">
        <f>SFP!AR38-SFP!AQ38+SCI!AQ34+SCI!AQ58+SCI!AQ83+SCI!AQ108+SCI!AQ132+SCI!AQ157+SCI!AQ181+SCI!AQ205</f>
        <v>399800381.84087151</v>
      </c>
      <c r="AR22" s="83">
        <f>SFP!AS38-SFP!AR38+SCI!AR34+SCI!AR58+SCI!AR83+SCI!AR108+SCI!AR132+SCI!AR157+SCI!AR181+SCI!AR205</f>
        <v>376121162.35468745</v>
      </c>
      <c r="AS22" s="83">
        <f>SFP!AT38-SFP!AS38+SCI!AS34+SCI!AS58+SCI!AS83+SCI!AS108+SCI!AS132+SCI!AS157+SCI!AS181+SCI!AS205</f>
        <v>200729566.76910996</v>
      </c>
      <c r="AT22" s="83">
        <f>SFP!AU38-SFP!AT38+SCI!AT34+SCI!AT58+SCI!AT83+SCI!AT108+SCI!AT132+SCI!AT157+SCI!AT181+SCI!AT205</f>
        <v>24768492.446488082</v>
      </c>
      <c r="AU22" s="83">
        <f>SFP!AV38-SFP!AU38+SCI!AU34+SCI!AU58+SCI!AU83+SCI!AU108+SCI!AU132+SCI!AU157+SCI!AU181+SCI!AU205</f>
        <v>210399803.72799465</v>
      </c>
      <c r="AV22" s="83">
        <f>SFP!AW38-SFP!AV38+SCI!AV34+SCI!AV58+SCI!AV83+SCI!AV108+SCI!AV132+SCI!AV157+SCI!AV181+SCI!AV205</f>
        <v>125021397.35304008</v>
      </c>
      <c r="AW22" s="83">
        <f>SFP!AX38-SFP!AW38+SCI!AW34+SCI!AW58+SCI!AW83+SCI!AW108+SCI!AW132+SCI!AW157+SCI!AW181+SCI!AW205</f>
        <v>279180406.26263767</v>
      </c>
      <c r="AX22" s="83">
        <f>SFP!AY38-SFP!AX38+SCI!AX34+SCI!AX58+SCI!AX83+SCI!AX108+SCI!AX132+SCI!AX157+SCI!AX181+SCI!AX205</f>
        <v>418170434.68683624</v>
      </c>
      <c r="AY22" s="83">
        <f>SFP!AZ38-SFP!AY38+SCI!AY34+SCI!AY58+SCI!AY83+SCI!AY108+SCI!AY132+SCI!AY157+SCI!AY181+SCI!AY205</f>
        <v>71062681.466397449</v>
      </c>
      <c r="AZ22" s="83">
        <f>SFP!BA38-SFP!AZ38+SCI!AZ34+SCI!AZ58+SCI!AZ83+SCI!AZ108+SCI!AZ132+SCI!AZ157+SCI!AZ181+SCI!AZ205</f>
        <v>25032664.883054513</v>
      </c>
      <c r="BA22" s="83">
        <f>SFP!BB38-SFP!BA38+SCI!BA34+SCI!BA58+SCI!BA83+SCI!BA108+SCI!BA132+SCI!BA157+SCI!BA181+SCI!BA205</f>
        <v>157822075.79262629</v>
      </c>
      <c r="BB22" s="83">
        <f>SFP!BC38-SFP!BB38+SCI!BB34+SCI!BB58+SCI!BB83+SCI!BB108+SCI!BB132+SCI!BB157+SCI!BB181+SCI!BB205</f>
        <v>37208882.573665015</v>
      </c>
      <c r="BC22" s="83">
        <f>SFP!BD38-SFP!BC38+SCI!BC34+SCI!BC58+SCI!BC83+SCI!BC108+SCI!BC132+SCI!BC157+SCI!BC181+SCI!BC205</f>
        <v>464975038.78110778</v>
      </c>
      <c r="BD22" s="83">
        <f>SFP!BE38-SFP!BD38+SCI!BD34+SCI!BD58+SCI!BD83+SCI!BD108+SCI!BD132+SCI!BD157+SCI!BD181+SCI!BD205</f>
        <v>399734232.91516471</v>
      </c>
      <c r="BE22" s="83">
        <f>SFP!BF38-SFP!BE38+SCI!BE34+SCI!BE58+SCI!BE83+SCI!BE108+SCI!BE132+SCI!BE157+SCI!BE181+SCI!BE205</f>
        <v>193707481.7403816</v>
      </c>
      <c r="BF22" s="83">
        <f>SFP!BG38-SFP!BF38+SCI!BF34+SCI!BF58+SCI!BF83+SCI!BF108+SCI!BF132+SCI!BF157+SCI!BF181+SCI!BF205</f>
        <v>32012777.79074236</v>
      </c>
      <c r="BG22" s="83">
        <f>SFP!BH38-SFP!BG38+SCI!BG34+SCI!BG58+SCI!BG83+SCI!BG108+SCI!BG132+SCI!BG157+SCI!BG181+SCI!BG205</f>
        <v>370659025.48197699</v>
      </c>
      <c r="BH22" s="83">
        <f>SFP!BI38-SFP!BH38+SCI!BH34+SCI!BH58+SCI!BH83+SCI!BH108+SCI!BH132+SCI!BH157+SCI!BH181+SCI!BH205</f>
        <v>226504172.06304869</v>
      </c>
      <c r="BI22" s="83">
        <f>SFP!BJ38-SFP!BI38+SCI!BI34+SCI!BI58+SCI!BI83+SCI!BI108+SCI!BI132+SCI!BI157+SCI!BI181+SCI!BI205</f>
        <v>388402250.16171139</v>
      </c>
      <c r="BJ22" s="83">
        <f>SFP!BK38-SFP!BJ38+SCI!BJ34+SCI!BJ58+SCI!BJ83+SCI!BJ108+SCI!BJ132+SCI!BJ157+SCI!BJ181+SCI!BJ205</f>
        <v>580963627.10034156</v>
      </c>
      <c r="BK22" s="1029">
        <f t="shared" si="2"/>
        <v>11430545983.022383</v>
      </c>
    </row>
    <row r="23" spans="1:63" ht="15.75" x14ac:dyDescent="0.25">
      <c r="A23" s="808" t="s">
        <v>164</v>
      </c>
      <c r="C23" s="83">
        <f>SFP!C103-SFP!D103+'SCF (EFE)'!C24</f>
        <v>87473190.041537344</v>
      </c>
      <c r="D23" s="83">
        <f>SFP!D103-SFP!E103+'SCF (EFE)'!D24</f>
        <v>80384431.00720188</v>
      </c>
      <c r="E23" s="83">
        <f>SFP!E103-SFP!F103+'SCF (EFE)'!E24</f>
        <v>62401330.846165508</v>
      </c>
      <c r="F23" s="83">
        <f>SFP!F103-SFP!G103+'SCF (EFE)'!F24</f>
        <v>23337604.825914484</v>
      </c>
      <c r="G23" s="83">
        <f>SFP!G103-SFP!H103+'SCF (EFE)'!G24</f>
        <v>104971909.20623605</v>
      </c>
      <c r="H23" s="83">
        <f>SFP!H103-SFP!I103+'SCF (EFE)'!H24</f>
        <v>120598716.99634609</v>
      </c>
      <c r="I23" s="83">
        <f>SFP!I103-SFP!J103+'SCF (EFE)'!I24</f>
        <v>116515325.56297693</v>
      </c>
      <c r="J23" s="83">
        <f>SFP!J103-SFP!K103+'SCF (EFE)'!J24</f>
        <v>74235639.891133919</v>
      </c>
      <c r="K23" s="83">
        <f>SFP!K103-SFP!L103+'SCF (EFE)'!K24</f>
        <v>72990336.885899141</v>
      </c>
      <c r="L23" s="83">
        <f>SFP!L103-SFP!M103+'SCF (EFE)'!L24</f>
        <v>72951345.690715522</v>
      </c>
      <c r="M23" s="83">
        <f>SFP!M103-SFP!N103+'SCF (EFE)'!M24</f>
        <v>84823495.524921715</v>
      </c>
      <c r="N23" s="83">
        <f>SFP!N103-SFP!O103+'SCF (EFE)'!N24</f>
        <v>116657126.65951993</v>
      </c>
      <c r="O23" s="83">
        <f>SFP!O103-SFP!P103+'SCF (EFE)'!O24</f>
        <v>129747816.5454998</v>
      </c>
      <c r="P23" s="83">
        <f>SFP!P103-SFP!Q103+'SCF (EFE)'!P24</f>
        <v>55578281.581175402</v>
      </c>
      <c r="Q23" s="83">
        <f>SFP!Q103-SFP!R103+'SCF (EFE)'!Q24</f>
        <v>45214443.835864976</v>
      </c>
      <c r="R23" s="83">
        <f>SFP!R103-SFP!S103+'SCF (EFE)'!R24</f>
        <v>28020229.973749984</v>
      </c>
      <c r="S23" s="83">
        <f>SFP!S103-SFP!T103+'SCF (EFE)'!S24</f>
        <v>79965493.23172234</v>
      </c>
      <c r="T23" s="83">
        <f>SFP!T103-SFP!U103+'SCF (EFE)'!T24</f>
        <v>116517517.27310374</v>
      </c>
      <c r="U23" s="83">
        <f>SFP!U103-SFP!V103+'SCF (EFE)'!U24</f>
        <v>72275109.672418877</v>
      </c>
      <c r="V23" s="83">
        <f>SFP!V103-SFP!W103+'SCF (EFE)'!V24</f>
        <v>38738552.04282698</v>
      </c>
      <c r="W23" s="83">
        <f>SFP!W103-SFP!X103+'SCF (EFE)'!W24</f>
        <v>86822605.003474712</v>
      </c>
      <c r="X23" s="83">
        <f>SFP!X103-SFP!Y103+'SCF (EFE)'!X24</f>
        <v>72198325.651084185</v>
      </c>
      <c r="Y23" s="83">
        <f>SFP!Y103-SFP!Z103+'SCF (EFE)'!Y24</f>
        <v>119637749.9127195</v>
      </c>
      <c r="Z23" s="83">
        <f>SFP!Z103-SFP!AA103+'SCF (EFE)'!Z24</f>
        <v>213750222.77978605</v>
      </c>
      <c r="AA23" s="83">
        <f>SFP!AA103-SFP!AB103+'SCF (EFE)'!AA24</f>
        <v>89385054.004732743</v>
      </c>
      <c r="AB23" s="83">
        <f>SFP!AB103-SFP!AC103+'SCF (EFE)'!AB24</f>
        <v>51979490.230837159</v>
      </c>
      <c r="AC23" s="83">
        <f>SFP!AC103-SFP!AD103+'SCF (EFE)'!AC24</f>
        <v>93312596.827822372</v>
      </c>
      <c r="AD23" s="83">
        <f>SFP!AD103-SFP!AE103+'SCF (EFE)'!AD24</f>
        <v>27203927.124003835</v>
      </c>
      <c r="AE23" s="83">
        <f>SFP!AE103-SFP!AF103+'SCF (EFE)'!AE24</f>
        <v>124508379.12726703</v>
      </c>
      <c r="AF23" s="83">
        <f>SFP!AF103-SFP!AG103+'SCF (EFE)'!AF24</f>
        <v>121773913.90701006</v>
      </c>
      <c r="AG23" s="83">
        <f>SFP!AG103-SFP!AH103+'SCF (EFE)'!AG24</f>
        <v>81621601.515650928</v>
      </c>
      <c r="AH23" s="83">
        <f>SFP!AH103-SFP!AI103+'SCF (EFE)'!AH24</f>
        <v>52528511.193070807</v>
      </c>
      <c r="AI23" s="83">
        <f>SFP!AI103-SFP!AJ103+'SCF (EFE)'!AI24</f>
        <v>92296804.054457963</v>
      </c>
      <c r="AJ23" s="83">
        <f>SFP!AJ103-SFP!AK103+'SCF (EFE)'!AJ24</f>
        <v>79965964.496864945</v>
      </c>
      <c r="AK23" s="83">
        <f>SFP!AK103-SFP!AL103+'SCF (EFE)'!AK24</f>
        <v>94628414.946816891</v>
      </c>
      <c r="AL23" s="83">
        <f>SFP!AL103-SFP!AM103+'SCF (EFE)'!AL24</f>
        <v>183317335.71193999</v>
      </c>
      <c r="AM23" s="83">
        <f>SFP!AM103-SFP!AN103+'SCF (EFE)'!AM24</f>
        <v>89995975.805693388</v>
      </c>
      <c r="AN23" s="83">
        <f>SFP!AN103-SFP!AO103+'SCF (EFE)'!AN24</f>
        <v>55296552.936704122</v>
      </c>
      <c r="AO23" s="83">
        <f>SFP!AO103-SFP!AP103+'SCF (EFE)'!AO24</f>
        <v>63862692.458965249</v>
      </c>
      <c r="AP23" s="83">
        <f>SFP!AP103-SFP!AQ103+'SCF (EFE)'!AP24</f>
        <v>35020159.096120782</v>
      </c>
      <c r="AQ23" s="83">
        <f>SFP!AQ103-SFP!AR103+'SCF (EFE)'!AQ24</f>
        <v>86683460.010872573</v>
      </c>
      <c r="AR23" s="83">
        <f>SFP!AR103-SFP!AS103+'SCF (EFE)'!AR24</f>
        <v>132093796.80949825</v>
      </c>
      <c r="AS23" s="83">
        <f>SFP!AS103-SFP!AT103+'SCF (EFE)'!AS24</f>
        <v>79384493.303339779</v>
      </c>
      <c r="AT23" s="83">
        <f>SFP!AT103-SFP!AU103+'SCF (EFE)'!AT24</f>
        <v>49640343.316586643</v>
      </c>
      <c r="AU23" s="83">
        <f>SFP!AU103-SFP!AV103+'SCF (EFE)'!AU24</f>
        <v>76958917.406551421</v>
      </c>
      <c r="AV23" s="83">
        <f>SFP!AV103-SFP!AW103+'SCF (EFE)'!AV24</f>
        <v>83181061.80671069</v>
      </c>
      <c r="AW23" s="83">
        <f>SFP!AW103-SFP!AX103+'SCF (EFE)'!AW24</f>
        <v>98309379.463431209</v>
      </c>
      <c r="AX23" s="83">
        <f>SFP!AX103-SFP!AY103+'SCF (EFE)'!AX24</f>
        <v>181980871.19648424</v>
      </c>
      <c r="AY23" s="83">
        <f>SFP!AY103-SFP!AZ103+'SCF (EFE)'!AY24</f>
        <v>128463874.33373746</v>
      </c>
      <c r="AZ23" s="83">
        <f>SFP!AZ103-SFP!BA103+'SCF (EFE)'!AZ24</f>
        <v>36307225.349700414</v>
      </c>
      <c r="BA23" s="83">
        <f>SFP!BA103-SFP!BB103+'SCF (EFE)'!BA24</f>
        <v>86667694.069583312</v>
      </c>
      <c r="BB23" s="83">
        <f>SFP!BB103-SFP!BC103+'SCF (EFE)'!BB24</f>
        <v>20395777.006846175</v>
      </c>
      <c r="BC23" s="83">
        <f>SFP!BC103-SFP!BD103+'SCF (EFE)'!BC24</f>
        <v>156273363.89661446</v>
      </c>
      <c r="BD23" s="83">
        <f>SFP!BD103-SFP!BE103+'SCF (EFE)'!BD24</f>
        <v>149187561.5192678</v>
      </c>
      <c r="BE23" s="83">
        <f>SFP!BE103-SFP!BF103+'SCF (EFE)'!BE24</f>
        <v>61052524.999915674</v>
      </c>
      <c r="BF23" s="83">
        <f>SFP!BF103-SFP!BG103+'SCF (EFE)'!BF24</f>
        <v>12827035.654142555</v>
      </c>
      <c r="BG23" s="83">
        <f>SFP!BG103-SFP!BH103+'SCF (EFE)'!BG24</f>
        <v>111278167.07947573</v>
      </c>
      <c r="BH23" s="83">
        <f>SFP!BH103-SFP!BI103+'SCF (EFE)'!BH24</f>
        <v>78063779.733128071</v>
      </c>
      <c r="BI23" s="83">
        <f>SFP!BI103-SFP!BJ103+'SCF (EFE)'!BI24</f>
        <v>93110549.182023644</v>
      </c>
      <c r="BJ23" s="83">
        <f>SFP!BJ103-SFP!BK103+'SCF (EFE)'!BJ24</f>
        <v>195555773.54386306</v>
      </c>
      <c r="BK23" s="1029">
        <f t="shared" si="2"/>
        <v>5329919823.7617264</v>
      </c>
    </row>
    <row r="24" spans="1:63" ht="15.75" x14ac:dyDescent="0.25">
      <c r="A24" s="808" t="s">
        <v>1342</v>
      </c>
      <c r="C24" s="83">
        <f>SFP!D39-SFP!C39+SCI!C206+SCI!C182+SCI!C158+SCI!C133+SCI!C109+SCI!C84+SCI!C59+SCI!C35</f>
        <v>188242052.05594105</v>
      </c>
      <c r="D24" s="83">
        <f>SFP!E39-SFP!D39+SCI!D206+SCI!D182+SCI!D158+SCI!D133+SCI!D109+SCI!D84+SCI!D59+SCI!D35</f>
        <v>6.0535967350006104E-9</v>
      </c>
      <c r="E24" s="83">
        <f>SFP!F39-SFP!E39+SCI!E206+SCI!E182+SCI!E158+SCI!E133+SCI!E109+SCI!E84+SCI!E59+SCI!E35</f>
        <v>13147299.155058615</v>
      </c>
      <c r="F24" s="83">
        <f>SFP!G39-SFP!F39+SCI!F206+SCI!F182+SCI!F158+SCI!F133+SCI!F109+SCI!F84+SCI!F59+SCI!F35</f>
        <v>0</v>
      </c>
      <c r="G24" s="83">
        <f>SFP!H39-SFP!G39+SCI!G206+SCI!G182+SCI!G158+SCI!G133+SCI!G109+SCI!G84+SCI!G59+SCI!G35</f>
        <v>216952500.9855819</v>
      </c>
      <c r="H24" s="83">
        <f>SFP!I39-SFP!H39+SCI!H206+SCI!H182+SCI!H158+SCI!H133+SCI!H109+SCI!H84+SCI!H59+SCI!H35</f>
        <v>136462921.50619778</v>
      </c>
      <c r="I24" s="83">
        <f>SFP!J39-SFP!I39+SCI!I206+SCI!I182+SCI!I158+SCI!I133+SCI!I109+SCI!I84+SCI!I59+SCI!I35</f>
        <v>78123933.760459214</v>
      </c>
      <c r="J24" s="83">
        <f>SFP!K39-SFP!J39+SCI!J206+SCI!J182+SCI!J158+SCI!J133+SCI!J109+SCI!J84+SCI!J59+SCI!J35</f>
        <v>0</v>
      </c>
      <c r="K24" s="83">
        <f>SFP!L39-SFP!K39+SCI!K206+SCI!K182+SCI!K158+SCI!K133+SCI!K109+SCI!K84+SCI!K59+SCI!K35</f>
        <v>111655794.8327783</v>
      </c>
      <c r="L24" s="83">
        <f>SFP!M39-SFP!L39+SCI!L206+SCI!L182+SCI!L158+SCI!L133+SCI!L109+SCI!L84+SCI!L59+SCI!L35</f>
        <v>79505157.322569132</v>
      </c>
      <c r="M24" s="83">
        <f>SFP!N39-SFP!M39+SCI!M206+SCI!M182+SCI!M158+SCI!M133+SCI!M109+SCI!M84+SCI!M59+SCI!M35</f>
        <v>97366809.629901692</v>
      </c>
      <c r="N24" s="83">
        <f>SFP!O39-SFP!N39+SCI!N206+SCI!N182+SCI!N158+SCI!N133+SCI!N109+SCI!N84+SCI!N59+SCI!N35</f>
        <v>153178068.77100974</v>
      </c>
      <c r="O24" s="83">
        <f>SFP!P39-SFP!O39+SCI!O206+SCI!O182+SCI!O158+SCI!O133+SCI!O109+SCI!O84+SCI!O59+SCI!O35</f>
        <v>85279258.48119016</v>
      </c>
      <c r="P24" s="83">
        <f>SFP!Q39-SFP!P39+SCI!P206+SCI!P182+SCI!P158+SCI!P133+SCI!P109+SCI!P84+SCI!P59+SCI!P35</f>
        <v>1596613.073822679</v>
      </c>
      <c r="Q24" s="83">
        <f>SFP!R39-SFP!Q39+SCI!Q206+SCI!Q182+SCI!Q158+SCI!Q133+SCI!Q109+SCI!Q84+SCI!Q59+SCI!Q35</f>
        <v>45765465.311854385</v>
      </c>
      <c r="R24" s="83">
        <f>SFP!S39-SFP!R39+SCI!R206+SCI!R182+SCI!R158+SCI!R133+SCI!R109+SCI!R84+SCI!R59+SCI!R35</f>
        <v>5288410.2203961015</v>
      </c>
      <c r="S24" s="83">
        <f>SFP!T39-SFP!S39+SCI!S206+SCI!S182+SCI!S158+SCI!S133+SCI!S109+SCI!S84+SCI!S59+SCI!S35</f>
        <v>123251808.53708157</v>
      </c>
      <c r="T24" s="83">
        <f>SFP!U39-SFP!T39+SCI!T206+SCI!T182+SCI!T158+SCI!T133+SCI!T109+SCI!T84+SCI!T59+SCI!T35</f>
        <v>137681668.49082515</v>
      </c>
      <c r="U24" s="83">
        <f>SFP!V39-SFP!U39+SCI!U206+SCI!U182+SCI!U158+SCI!U133+SCI!U109+SCI!U84+SCI!U59+SCI!U35</f>
        <v>78051414.206700221</v>
      </c>
      <c r="V24" s="83">
        <f>SFP!W39-SFP!V39+SCI!V206+SCI!V182+SCI!V158+SCI!V133+SCI!V109+SCI!V84+SCI!V59+SCI!V35</f>
        <v>2016788.0989100744</v>
      </c>
      <c r="W24" s="83">
        <f>SFP!X39-SFP!W39+SCI!W206+SCI!W182+SCI!W158+SCI!W133+SCI!W109+SCI!W84+SCI!W59+SCI!W35</f>
        <v>90928205.681130737</v>
      </c>
      <c r="X24" s="83">
        <f>SFP!Y39-SFP!X39+SCI!X206+SCI!X182+SCI!X158+SCI!X133+SCI!X109+SCI!X84+SCI!X59+SCI!X35</f>
        <v>65787844.482829139</v>
      </c>
      <c r="Y24" s="83">
        <f>SFP!Z39-SFP!Y39+SCI!Y206+SCI!Y182+SCI!Y158+SCI!Y133+SCI!Y109+SCI!Y84+SCI!Y59+SCI!Y35</f>
        <v>170536465.35065973</v>
      </c>
      <c r="Z24" s="83">
        <f>SFP!AA39-SFP!Z39+SCI!Z206+SCI!Z182+SCI!Z158+SCI!Z133+SCI!Z109+SCI!Z84+SCI!Z59+SCI!Z35</f>
        <v>263754696.65800804</v>
      </c>
      <c r="AA24" s="83">
        <f>SFP!AB39-SFP!AA39+SCI!AA206+SCI!AA182+SCI!AA158+SCI!AA133+SCI!AA109+SCI!AA84+SCI!AA59+SCI!AA35</f>
        <v>61333317.146167353</v>
      </c>
      <c r="AB24" s="83">
        <f>SFP!AC39-SFP!AB39+SCI!AB206+SCI!AB182+SCI!AB158+SCI!AB133+SCI!AB109+SCI!AB84+SCI!AB59+SCI!AB35</f>
        <v>6509874.9988137083</v>
      </c>
      <c r="AC24" s="83">
        <f>SFP!AD39-SFP!AC39+SCI!AC206+SCI!AC182+SCI!AC158+SCI!AC133+SCI!AC109+SCI!AC84+SCI!AC59+SCI!AC35</f>
        <v>54236627.852948755</v>
      </c>
      <c r="AD24" s="83">
        <f>SFP!AE39-SFP!AD39+SCI!AD206+SCI!AD182+SCI!AD158+SCI!AD133+SCI!AD109+SCI!AD84+SCI!AD59+SCI!AD35</f>
        <v>14577040.566363337</v>
      </c>
      <c r="AE24" s="83">
        <f>SFP!AF39-SFP!AE39+SCI!AE206+SCI!AE182+SCI!AE158+SCI!AE133+SCI!AE109+SCI!AE84+SCI!AE59+SCI!AE35</f>
        <v>200854924.19742426</v>
      </c>
      <c r="AF24" s="83">
        <f>SFP!AG39-SFP!AF39+SCI!AF206+SCI!AF182+SCI!AF158+SCI!AF133+SCI!AF109+SCI!AF84+SCI!AF59+SCI!AF35</f>
        <v>124873946.86694919</v>
      </c>
      <c r="AG24" s="83">
        <f>SFP!AH39-SFP!AG39+SCI!AG206+SCI!AG182+SCI!AG158+SCI!AG133+SCI!AG109+SCI!AG84+SCI!AG59+SCI!AG35</f>
        <v>55677196.951745696</v>
      </c>
      <c r="AH24" s="83">
        <f>SFP!AI39-SFP!AH39+SCI!AH206+SCI!AH182+SCI!AH158+SCI!AH133+SCI!AH109+SCI!AH84+SCI!AH59+SCI!AH35</f>
        <v>10070982.240400828</v>
      </c>
      <c r="AI24" s="83">
        <f>SFP!AJ39-SFP!AI39+SCI!AI206+SCI!AI182+SCI!AI158+SCI!AI133+SCI!AI109+SCI!AI84+SCI!AI59+SCI!AI35</f>
        <v>123815806.75946128</v>
      </c>
      <c r="AJ24" s="83">
        <f>SFP!AK39-SFP!AJ39+SCI!AJ206+SCI!AJ182+SCI!AJ158+SCI!AJ133+SCI!AJ109+SCI!AJ84+SCI!AJ59+SCI!AJ35</f>
        <v>81178892.791574404</v>
      </c>
      <c r="AK24" s="83">
        <f>SFP!AL39-SFP!AK39+SCI!AK206+SCI!AK182+SCI!AK158+SCI!AK133+SCI!AK109+SCI!AK84+SCI!AK59+SCI!AK35</f>
        <v>110017911.65460625</v>
      </c>
      <c r="AL24" s="83">
        <f>SFP!AM39-SFP!AL39+SCI!AL206+SCI!AL182+SCI!AL158+SCI!AL133+SCI!AL109+SCI!AL84+SCI!AL59+SCI!AL35</f>
        <v>240977394.69561782</v>
      </c>
      <c r="AM24" s="83">
        <f>SFP!AN39-SFP!AM39+SCI!AM206+SCI!AM182+SCI!AM158+SCI!AM133+SCI!AM109+SCI!AM84+SCI!AM59+SCI!AM35</f>
        <v>35112369.838963971</v>
      </c>
      <c r="AN24" s="83">
        <f>SFP!AO39-SFP!AN39+SCI!AN206+SCI!AN182+SCI!AN158+SCI!AN133+SCI!AN109+SCI!AN84+SCI!AN59+SCI!AN35</f>
        <v>12332151.977816075</v>
      </c>
      <c r="AO24" s="83">
        <f>SFP!AP39-SFP!AO39+SCI!AO206+SCI!AO182+SCI!AO158+SCI!AO133+SCI!AO109+SCI!AO84+SCI!AO59+SCI!AO35</f>
        <v>66563743.542266786</v>
      </c>
      <c r="AP24" s="83">
        <f>SFP!AQ39-SFP!AP39+SCI!AP206+SCI!AP182+SCI!AP158+SCI!AP133+SCI!AP109+SCI!AP84+SCI!AP59+SCI!AP35</f>
        <v>14927449.695792006</v>
      </c>
      <c r="AQ24" s="83">
        <f>SFP!AR39-SFP!AQ39+SCI!AQ206+SCI!AQ182+SCI!AQ158+SCI!AQ133+SCI!AQ109+SCI!AQ84+SCI!AQ59+SCI!AQ35</f>
        <v>155969745.77528614</v>
      </c>
      <c r="AR24" s="83">
        <f>SFP!AS39-SFP!AR39+SCI!AR206+SCI!AR182+SCI!AR158+SCI!AR133+SCI!AR109+SCI!AR84+SCI!AR59+SCI!AR35</f>
        <v>137747719.19519037</v>
      </c>
      <c r="AS24" s="83">
        <f>SFP!AT39-SFP!AS39+SCI!AS206+SCI!AS182+SCI!AS158+SCI!AS133+SCI!AS109+SCI!AS84+SCI!AS59+SCI!AS35</f>
        <v>62761442.632760569</v>
      </c>
      <c r="AT24" s="83">
        <f>SFP!AU39-SFP!AT39+SCI!AT206+SCI!AT182+SCI!AT158+SCI!AT133+SCI!AT109+SCI!AT84+SCI!AT59+SCI!AT35</f>
        <v>7479076.9217298413</v>
      </c>
      <c r="AU24" s="83">
        <f>SFP!AV39-SFP!AU39+SCI!AU206+SCI!AU182+SCI!AU158+SCI!AU133+SCI!AU109+SCI!AU84+SCI!AU59+SCI!AU35</f>
        <v>101819319.13924989</v>
      </c>
      <c r="AV24" s="83">
        <f>SFP!AW39-SFP!AV39+SCI!AV206+SCI!AV182+SCI!AV158+SCI!AV133+SCI!AV109+SCI!AV84+SCI!AV59+SCI!AV35</f>
        <v>77820124.354475901</v>
      </c>
      <c r="AW24" s="83">
        <f>SFP!AX39-SFP!AW39+SCI!AW206+SCI!AW182+SCI!AW158+SCI!AW133+SCI!AW109+SCI!AW84+SCI!AW59+SCI!AW35</f>
        <v>140228059.04648328</v>
      </c>
      <c r="AX24" s="83">
        <f>SFP!AY39-SFP!AX39+SCI!AX206+SCI!AX182+SCI!AX158+SCI!AX133+SCI!AX109+SCI!AX84+SCI!AX59+SCI!AX35</f>
        <v>234031350.82939133</v>
      </c>
      <c r="AY24" s="83">
        <f>SFP!AZ39-SFP!AY39+SCI!AY206+SCI!AY182+SCI!AY158+SCI!AY133+SCI!AY109+SCI!AY84+SCI!AY59+SCI!AY35</f>
        <v>44493480.516653106</v>
      </c>
      <c r="AZ24" s="83">
        <f>SFP!BA39-SFP!AZ39+SCI!AZ206+SCI!AZ182+SCI!AZ158+SCI!AZ133+SCI!AZ109+SCI!AZ84+SCI!AZ59+SCI!AZ35</f>
        <v>9672175.8824387882</v>
      </c>
      <c r="BA24" s="83">
        <f>SFP!BB39-SFP!BA39+SCI!BA206+SCI!BA182+SCI!BA158+SCI!BA133+SCI!BA109+SCI!BA84+SCI!BA59+SCI!BA35</f>
        <v>53363266.10103631</v>
      </c>
      <c r="BB24" s="83">
        <f>SFP!BC39-SFP!BB39+SCI!BB206+SCI!BB182+SCI!BB158+SCI!BB133+SCI!BB109+SCI!BB84+SCI!BB59+SCI!BB35</f>
        <v>16341942.019969342</v>
      </c>
      <c r="BC24" s="83">
        <f>SFP!BD39-SFP!BC39+SCI!BC206+SCI!BC182+SCI!BC158+SCI!BC133+SCI!BC109+SCI!BC84+SCI!BC59+SCI!BC35</f>
        <v>173479978.93927881</v>
      </c>
      <c r="BD24" s="83">
        <f>SFP!BE39-SFP!BD39+SCI!BD206+SCI!BD182+SCI!BD158+SCI!BD133+SCI!BD109+SCI!BD84+SCI!BD59+SCI!BD35</f>
        <v>146200453.48165837</v>
      </c>
      <c r="BE24" s="83">
        <f>SFP!BF39-SFP!BE39+SCI!BE206+SCI!BE182+SCI!BE158+SCI!BE133+SCI!BE109+SCI!BE84+SCI!BE59+SCI!BE35</f>
        <v>50582341.767180324</v>
      </c>
      <c r="BF24" s="83">
        <f>SFP!BG39-SFP!BF39+SCI!BF206+SCI!BF182+SCI!BF158+SCI!BF133+SCI!BF109+SCI!BF84+SCI!BF59+SCI!BF35</f>
        <v>8184468.5352457082</v>
      </c>
      <c r="BG24" s="83">
        <f>SFP!BH39-SFP!BG39+SCI!BG206+SCI!BG182+SCI!BG158+SCI!BG133+SCI!BG109+SCI!BG84+SCI!BG59+SCI!BG35</f>
        <v>123955045.2272502</v>
      </c>
      <c r="BH24" s="83">
        <f>SFP!BI39-SFP!BH39+SCI!BH206+SCI!BH182+SCI!BH158+SCI!BH133+SCI!BH109+SCI!BH84+SCI!BH59+SCI!BH35</f>
        <v>72420777.406787381</v>
      </c>
      <c r="BI24" s="83">
        <f>SFP!BJ39-SFP!BI39+SCI!BI206+SCI!BI182+SCI!BI158+SCI!BI133+SCI!BI109+SCI!BI84+SCI!BI59+SCI!BI35</f>
        <v>95654659.243099853</v>
      </c>
      <c r="BJ24" s="83">
        <f>SFP!BK39-SFP!BJ39+SCI!BJ206+SCI!BJ182+SCI!BJ158+SCI!BJ133+SCI!BJ109+SCI!BJ84+SCI!BJ59+SCI!BJ35</f>
        <v>207840076.76220506</v>
      </c>
      <c r="BK24" s="1029">
        <f t="shared" si="2"/>
        <v>5277678312.1671867</v>
      </c>
    </row>
    <row r="25" spans="1:63" ht="15.75" x14ac:dyDescent="0.25">
      <c r="A25" s="809" t="s">
        <v>165</v>
      </c>
      <c r="C25" s="83">
        <f>SFP!C104-SFP!D104+'SCF (EFE)'!C26</f>
        <v>102734882.81032079</v>
      </c>
      <c r="D25" s="83">
        <f>SFP!D104-SFP!E104+'SCF (EFE)'!D26</f>
        <v>58211853.818557635</v>
      </c>
      <c r="E25" s="83">
        <f>SFP!E104-SFP!F104+'SCF (EFE)'!E26</f>
        <v>71222249.235997349</v>
      </c>
      <c r="F25" s="83">
        <f>SFP!F104-SFP!G104+'SCF (EFE)'!F26</f>
        <v>31229846.922890291</v>
      </c>
      <c r="G25" s="83">
        <f>SFP!G104-SFP!H104+'SCF (EFE)'!G26</f>
        <v>99994576.301581547</v>
      </c>
      <c r="H25" s="83">
        <f>SFP!H104-SFP!I104+'SCF (EFE)'!H26</f>
        <v>104091519.16633457</v>
      </c>
      <c r="I25" s="83">
        <f>SFP!I104-SFP!J104+'SCF (EFE)'!I26</f>
        <v>120474548.77156363</v>
      </c>
      <c r="J25" s="83">
        <f>SFP!J104-SFP!K104+'SCF (EFE)'!J26</f>
        <v>79949474.620102003</v>
      </c>
      <c r="K25" s="83">
        <f>SFP!K104-SFP!L104+'SCF (EFE)'!K26</f>
        <v>87720393.526052713</v>
      </c>
      <c r="L25" s="83">
        <f>SFP!L104-SFP!M104+'SCF (EFE)'!L26</f>
        <v>74052563.375602379</v>
      </c>
      <c r="M25" s="83">
        <f>SFP!M104-SFP!N104+'SCF (EFE)'!M26</f>
        <v>89909941.728631601</v>
      </c>
      <c r="N25" s="83">
        <f>SFP!N104-SFP!O104+'SCF (EFE)'!N26</f>
        <v>109400374.088257</v>
      </c>
      <c r="O25" s="83">
        <f>SFP!O104-SFP!P104+'SCF (EFE)'!O26</f>
        <v>109961948.73682173</v>
      </c>
      <c r="P25" s="83">
        <f>SFP!P104-SFP!Q104+'SCF (EFE)'!P26</f>
        <v>76222399.734350353</v>
      </c>
      <c r="Q25" s="83">
        <f>SFP!Q104-SFP!R104+'SCF (EFE)'!Q26</f>
        <v>49232779.745609187</v>
      </c>
      <c r="R25" s="83">
        <f>SFP!R104-SFP!S104+'SCF (EFE)'!R26</f>
        <v>44658284.99671039</v>
      </c>
      <c r="S25" s="83">
        <f>SFP!S104-SFP!T104+'SCF (EFE)'!S26</f>
        <v>72620634.65626651</v>
      </c>
      <c r="T25" s="83">
        <f>SFP!T104-SFP!U104+'SCF (EFE)'!T26</f>
        <v>124796346.41253555</v>
      </c>
      <c r="U25" s="83">
        <f>SFP!U104-SFP!V104+'SCF (EFE)'!U26</f>
        <v>95895923.165577099</v>
      </c>
      <c r="V25" s="83">
        <f>SFP!V104-SFP!W104+'SCF (EFE)'!V26</f>
        <v>57468909.638536878</v>
      </c>
      <c r="W25" s="83">
        <f>SFP!W104-SFP!X104+'SCF (EFE)'!W26</f>
        <v>71548045.740377575</v>
      </c>
      <c r="X25" s="83">
        <f>SFP!X104-SFP!Y104+'SCF (EFE)'!X26</f>
        <v>85240903.733297989</v>
      </c>
      <c r="Y25" s="83">
        <f>SFP!Y104-SFP!Z104+'SCF (EFE)'!Y26</f>
        <v>110925569.79503348</v>
      </c>
      <c r="Z25" s="83">
        <f>SFP!Z104-SFP!AA104+'SCF (EFE)'!Z26</f>
        <v>196677233.53943318</v>
      </c>
      <c r="AA25" s="83">
        <f>SFP!AA104-SFP!AB104+'SCF (EFE)'!AA26</f>
        <v>153833599.66152865</v>
      </c>
      <c r="AB25" s="83">
        <f>SFP!AB104-SFP!AC104+'SCF (EFE)'!AB26</f>
        <v>45463882.88319169</v>
      </c>
      <c r="AC25" s="83">
        <f>SFP!AC104-SFP!AD104+'SCF (EFE)'!AC26</f>
        <v>82272574.502848491</v>
      </c>
      <c r="AD25" s="83">
        <f>SFP!AD104-SFP!AE104+'SCF (EFE)'!AD26</f>
        <v>22512271.788843129</v>
      </c>
      <c r="AE25" s="83">
        <f>SFP!AE104-SFP!AF104+'SCF (EFE)'!AE26</f>
        <v>163429756.48711854</v>
      </c>
      <c r="AF25" s="83">
        <f>SFP!AF104-SFP!AG104+'SCF (EFE)'!AF26</f>
        <v>117661671.550414</v>
      </c>
      <c r="AG25" s="83">
        <f>SFP!AG104-SFP!AH104+'SCF (EFE)'!AG26</f>
        <v>65239959.739478134</v>
      </c>
      <c r="AH25" s="83">
        <f>SFP!AH104-SFP!AI104+'SCF (EFE)'!AH26</f>
        <v>19002769.037390076</v>
      </c>
      <c r="AI25" s="83">
        <f>SFP!AI104-SFP!AJ104+'SCF (EFE)'!AI26</f>
        <v>112100957.40512609</v>
      </c>
      <c r="AJ25" s="83">
        <f>SFP!AJ104-SFP!AK104+'SCF (EFE)'!AJ26</f>
        <v>87245051.164199218</v>
      </c>
      <c r="AK25" s="83">
        <f>SFP!AK104-SFP!AL104+'SCF (EFE)'!AK26</f>
        <v>91068187.258382604</v>
      </c>
      <c r="AL25" s="83">
        <f>SFP!AL104-SFP!AM104+'SCF (EFE)'!AL26</f>
        <v>168538788.11283901</v>
      </c>
      <c r="AM25" s="83">
        <f>SFP!AM104-SFP!AN104+'SCF (EFE)'!AM26</f>
        <v>66724259.711736776</v>
      </c>
      <c r="AN25" s="83">
        <f>SFP!AN104-SFP!AO104+'SCF (EFE)'!AN26</f>
        <v>17039774.783532642</v>
      </c>
      <c r="AO25" s="83">
        <f>SFP!AO104-SFP!AP104+'SCF (EFE)'!AO26</f>
        <v>49475198.034683391</v>
      </c>
      <c r="AP25" s="83">
        <f>SFP!AP104-SFP!AQ104+'SCF (EFE)'!AP26</f>
        <v>44075118.265988052</v>
      </c>
      <c r="AQ25" s="83">
        <f>SFP!AQ104-SFP!AR104+'SCF (EFE)'!AQ26</f>
        <v>85662962.341365397</v>
      </c>
      <c r="AR25" s="83">
        <f>SFP!AR104-SFP!AS104+'SCF (EFE)'!AR26</f>
        <v>85612832.993883356</v>
      </c>
      <c r="AS25" s="83">
        <f>SFP!AS104-SFP!AT104+'SCF (EFE)'!AS26</f>
        <v>68505402.765324742</v>
      </c>
      <c r="AT25" s="83">
        <f>SFP!AT104-SFP!AU104+'SCF (EFE)'!AT26</f>
        <v>54694057.075870775</v>
      </c>
      <c r="AU25" s="83">
        <f>SFP!AU104-SFP!AV104+'SCF (EFE)'!AU26</f>
        <v>98864125.877108052</v>
      </c>
      <c r="AV25" s="83">
        <f>SFP!AV104-SFP!AW104+'SCF (EFE)'!AV26</f>
        <v>64717406.742805749</v>
      </c>
      <c r="AW25" s="83">
        <f>SFP!AW104-SFP!AX104+'SCF (EFE)'!AW26</f>
        <v>92499126.654836312</v>
      </c>
      <c r="AX25" s="83">
        <f>SFP!AX104-SFP!AY104+'SCF (EFE)'!AX26</f>
        <v>127523732.99245174</v>
      </c>
      <c r="AY25" s="83">
        <f>SFP!AY104-SFP!AZ104+'SCF (EFE)'!AY26</f>
        <v>75859285.158350721</v>
      </c>
      <c r="AZ25" s="83">
        <f>SFP!AZ104-SFP!BA104+'SCF (EFE)'!AZ26</f>
        <v>80552677.786302596</v>
      </c>
      <c r="BA25" s="83">
        <f>SFP!BA104-SFP!BB104+'SCF (EFE)'!BA26</f>
        <v>93635092.558692902</v>
      </c>
      <c r="BB25" s="83">
        <f>SFP!BB104-SFP!BC104+'SCF (EFE)'!BB26</f>
        <v>47439665.272267386</v>
      </c>
      <c r="BC25" s="83">
        <f>SFP!BC104-SFP!BD104+'SCF (EFE)'!BC26</f>
        <v>101888863.65476504</v>
      </c>
      <c r="BD25" s="83">
        <f>SFP!BD104-SFP!BE104+'SCF (EFE)'!BD26</f>
        <v>118885011.87905355</v>
      </c>
      <c r="BE25" s="83">
        <f>SFP!BE104-SFP!BF104+'SCF (EFE)'!BE26</f>
        <v>111557120.62046354</v>
      </c>
      <c r="BF25" s="83">
        <f>SFP!BF104-SFP!BG104+'SCF (EFE)'!BF26</f>
        <v>54921630.9811479</v>
      </c>
      <c r="BG25" s="83">
        <f>SFP!BG104-SFP!BH104+'SCF (EFE)'!BG26</f>
        <v>72162382.143158317</v>
      </c>
      <c r="BH25" s="83">
        <f>SFP!BH104-SFP!BI104+'SCF (EFE)'!BH26</f>
        <v>69657709.794345528</v>
      </c>
      <c r="BI25" s="83">
        <f>SFP!BI104-SFP!BJ104+'SCF (EFE)'!BI26</f>
        <v>94867622.087698624</v>
      </c>
      <c r="BJ25" s="83">
        <f>SFP!BJ104-SFP!BK104+'SCF (EFE)'!BJ26</f>
        <v>126502492.50111757</v>
      </c>
      <c r="BK25" s="1029">
        <f t="shared" si="2"/>
        <v>5155934226.5287523</v>
      </c>
    </row>
    <row r="26" spans="1:63" ht="15.75" x14ac:dyDescent="0.25">
      <c r="A26" s="809" t="s">
        <v>1343</v>
      </c>
      <c r="C26" s="83">
        <f>SFP!D40-SFP!C40+SCI!C36+SCI!C60+SCI!C85+SCI!C110+SCI!C134+SCI!C159+SCI!C183+SCI!C207</f>
        <v>187363331.97485912</v>
      </c>
      <c r="D26" s="83">
        <f>SFP!E40-SFP!D40+SCI!D36+SCI!D60+SCI!D85+SCI!D110+SCI!D134+SCI!D159+SCI!D183+SCI!D207</f>
        <v>-1.3038516044616699E-8</v>
      </c>
      <c r="E26" s="83">
        <f>SFP!F40-SFP!E40+SCI!E36+SCI!E60+SCI!E85+SCI!E110+SCI!E134+SCI!E159+SCI!E183+SCI!E207</f>
        <v>42624403.681661576</v>
      </c>
      <c r="F26" s="83">
        <f>SFP!G40-SFP!F40+SCI!F36+SCI!F60+SCI!F85+SCI!F110+SCI!F134+SCI!F159+SCI!F183+SCI!F207</f>
        <v>2863901.1741335969</v>
      </c>
      <c r="G26" s="83">
        <f>SFP!H40-SFP!G40+SCI!G36+SCI!G60+SCI!G85+SCI!G110+SCI!G134+SCI!G159+SCI!G183+SCI!G207</f>
        <v>176462852.4215169</v>
      </c>
      <c r="H26" s="83">
        <f>SFP!I40-SFP!H40+SCI!H36+SCI!H60+SCI!H85+SCI!H110+SCI!H134+SCI!H159+SCI!H183+SCI!H207</f>
        <v>139662434.23397082</v>
      </c>
      <c r="I26" s="83">
        <f>SFP!J40-SFP!I40+SCI!I36+SCI!I60+SCI!I85+SCI!I110+SCI!I134+SCI!I159+SCI!I183+SCI!I207</f>
        <v>101750374.53440592</v>
      </c>
      <c r="J26" s="83">
        <f>SFP!K40-SFP!J40+SCI!J36+SCI!J60+SCI!J85+SCI!J110+SCI!J134+SCI!J159+SCI!J183+SCI!J207</f>
        <v>0</v>
      </c>
      <c r="K26" s="83">
        <f>SFP!L40-SFP!K40+SCI!K36+SCI!K60+SCI!K85+SCI!K110+SCI!K134+SCI!K159+SCI!K183+SCI!K207</f>
        <v>122938858.5522837</v>
      </c>
      <c r="L26" s="83">
        <f>SFP!M40-SFP!L40+SCI!L36+SCI!L60+SCI!L85+SCI!L110+SCI!L134+SCI!L159+SCI!L183+SCI!L207</f>
        <v>83428746.705982015</v>
      </c>
      <c r="M26" s="83">
        <f>SFP!N40-SFP!M40+SCI!M36+SCI!M60+SCI!M85+SCI!M110+SCI!M134+SCI!M159+SCI!M183+SCI!M207</f>
        <v>96177254.236885741</v>
      </c>
      <c r="N26" s="83">
        <f>SFP!O40-SFP!N40+SCI!N36+SCI!N60+SCI!N85+SCI!N110+SCI!N134+SCI!N159+SCI!N183+SCI!N207</f>
        <v>131883385.31178704</v>
      </c>
      <c r="O26" s="83">
        <f>SFP!P40-SFP!O40+SCI!O36+SCI!O60+SCI!O85+SCI!O110+SCI!O134+SCI!O159+SCI!O183+SCI!O207</f>
        <v>86808006.697194219</v>
      </c>
      <c r="P26" s="83">
        <f>SFP!Q40-SFP!P40+SCI!P36+SCI!P60+SCI!P85+SCI!P110+SCI!P134+SCI!P159+SCI!P183+SCI!P207</f>
        <v>3802996.6090222327</v>
      </c>
      <c r="Q26" s="83">
        <f>SFP!R40-SFP!Q40+SCI!Q36+SCI!Q60+SCI!Q85+SCI!Q110+SCI!Q134+SCI!Q159+SCI!Q183+SCI!Q207</f>
        <v>69435097.878508389</v>
      </c>
      <c r="R26" s="83">
        <f>SFP!S40-SFP!R40+SCI!R36+SCI!R60+SCI!R85+SCI!R110+SCI!R134+SCI!R159+SCI!R183+SCI!R207</f>
        <v>14063767.438449992</v>
      </c>
      <c r="S26" s="83">
        <f>SFP!T40-SFP!S40+SCI!S36+SCI!S60+SCI!S85+SCI!S110+SCI!S134+SCI!S159+SCI!S183+SCI!S207</f>
        <v>135500886.62728813</v>
      </c>
      <c r="T26" s="83">
        <f>SFP!U40-SFP!T40+SCI!T36+SCI!T60+SCI!T85+SCI!T110+SCI!T134+SCI!T159+SCI!T183+SCI!T207</f>
        <v>134095688.20443471</v>
      </c>
      <c r="U26" s="83">
        <f>SFP!V40-SFP!U40+SCI!U36+SCI!U60+SCI!U85+SCI!U110+SCI!U134+SCI!U159+SCI!U183+SCI!U207</f>
        <v>93661488.117947906</v>
      </c>
      <c r="V26" s="83">
        <f>SFP!W40-SFP!V40+SCI!V36+SCI!V60+SCI!V85+SCI!V110+SCI!V134+SCI!V159+SCI!V183+SCI!V207</f>
        <v>7739776.2925416967</v>
      </c>
      <c r="W26" s="83">
        <f>SFP!X40-SFP!W40+SCI!W36+SCI!W60+SCI!W85+SCI!W110+SCI!W134+SCI!W159+SCI!W183+SCI!W207</f>
        <v>97972804.157560095</v>
      </c>
      <c r="X26" s="83">
        <f>SFP!Y40-SFP!X40+SCI!X36+SCI!X60+SCI!X85+SCI!X110+SCI!X134+SCI!X159+SCI!X183+SCI!X207</f>
        <v>73571317.199457377</v>
      </c>
      <c r="Y26" s="83">
        <f>SFP!Z40-SFP!Y40+SCI!Y36+SCI!Y60+SCI!Y85+SCI!Y110+SCI!Y134+SCI!Y159+SCI!Y183+SCI!Y207</f>
        <v>169182895.06405091</v>
      </c>
      <c r="Z26" s="83">
        <f>SFP!AA40-SFP!Z40+SCI!Z36+SCI!Z60+SCI!Z85+SCI!Z110+SCI!Z134+SCI!Z159+SCI!Z183+SCI!Z207</f>
        <v>246521616.77660763</v>
      </c>
      <c r="AA26" s="83">
        <f>SFP!AB40-SFP!AA40+SCI!AA36+SCI!AA60+SCI!AA85+SCI!AA110+SCI!AA134+SCI!AA159+SCI!AA183+SCI!AA207</f>
        <v>74303884.38164553</v>
      </c>
      <c r="AB26" s="83">
        <f>SFP!AC40-SFP!AB40+SCI!AB36+SCI!AB60+SCI!AB85+SCI!AB110+SCI!AB134+SCI!AB159+SCI!AB183+SCI!AB207</f>
        <v>11472422.471128698</v>
      </c>
      <c r="AC26" s="83">
        <f>SFP!AD40-SFP!AC40+SCI!AC36+SCI!AC60+SCI!AC85+SCI!AC110+SCI!AC134+SCI!AC159+SCI!AC183+SCI!AC207</f>
        <v>57774551.915473484</v>
      </c>
      <c r="AD26" s="83">
        <f>SFP!AE40-SFP!AD40+SCI!AD36+SCI!AD60+SCI!AD85+SCI!AD110+SCI!AD134+SCI!AD159+SCI!AD183+SCI!AD207</f>
        <v>18407260.432975125</v>
      </c>
      <c r="AE26" s="83">
        <f>SFP!AF40-SFP!AE40+SCI!AE36+SCI!AE60+SCI!AE85+SCI!AE110+SCI!AE134+SCI!AE159+SCI!AE183+SCI!AE207</f>
        <v>204864701.28291193</v>
      </c>
      <c r="AF26" s="83">
        <f>SFP!AG40-SFP!AF40+SCI!AF36+SCI!AF60+SCI!AF85+SCI!AF110+SCI!AF134+SCI!AF159+SCI!AF183+SCI!AF207</f>
        <v>114335725.26617905</v>
      </c>
      <c r="AG26" s="83">
        <f>SFP!AH40-SFP!AG40+SCI!AG36+SCI!AG60+SCI!AG85+SCI!AG110+SCI!AG134+SCI!AG159+SCI!AG183+SCI!AG207</f>
        <v>56298150.659784853</v>
      </c>
      <c r="AH26" s="83">
        <f>SFP!AI40-SFP!AH40+SCI!AH36+SCI!AH60+SCI!AH85+SCI!AH110+SCI!AH134+SCI!AH159+SCI!AH183+SCI!AH207</f>
        <v>11524369.108631678</v>
      </c>
      <c r="AI26" s="83">
        <f>SFP!AJ40-SFP!AI40+SCI!AI36+SCI!AI60+SCI!AI85+SCI!AI110+SCI!AI134+SCI!AI159+SCI!AI183+SCI!AI207</f>
        <v>119951412.24828668</v>
      </c>
      <c r="AJ26" s="83">
        <f>SFP!AK40-SFP!AJ40+SCI!AJ36+SCI!AJ60+SCI!AJ85+SCI!AJ110+SCI!AJ134+SCI!AJ159+SCI!AJ183+SCI!AJ207</f>
        <v>76955858.136053115</v>
      </c>
      <c r="AK26" s="83">
        <f>SFP!AL40-SFP!AK40+SCI!AK36+SCI!AK60+SCI!AK85+SCI!AK110+SCI!AK134+SCI!AK159+SCI!AK183+SCI!AK207</f>
        <v>98626436.834959567</v>
      </c>
      <c r="AL26" s="83">
        <f>SFP!AM40-SFP!AL40+SCI!AL36+SCI!AL60+SCI!AL85+SCI!AL110+SCI!AL134+SCI!AL159+SCI!AL183+SCI!AL207</f>
        <v>203923641.00651616</v>
      </c>
      <c r="AM26" s="83">
        <f>SFP!AN40-SFP!AM40+SCI!AM36+SCI!AM60+SCI!AM85+SCI!AM110+SCI!AM134+SCI!AM159+SCI!AM183+SCI!AM207</f>
        <v>46959872.202322021</v>
      </c>
      <c r="AN26" s="83">
        <f>SFP!AO40-SFP!AN40+SCI!AN36+SCI!AN60+SCI!AN85+SCI!AN110+SCI!AN134+SCI!AN159+SCI!AN183+SCI!AN207</f>
        <v>13747959.282725409</v>
      </c>
      <c r="AO26" s="83">
        <f>SFP!AP40-SFP!AO40+SCI!AO36+SCI!AO60+SCI!AO85+SCI!AO110+SCI!AO134+SCI!AO159+SCI!AO183+SCI!AO207</f>
        <v>63088837.441213354</v>
      </c>
      <c r="AP26" s="83">
        <f>SFP!AQ40-SFP!AP40+SCI!AP36+SCI!AP60+SCI!AP85+SCI!AP110+SCI!AP134+SCI!AP159+SCI!AP183+SCI!AP207</f>
        <v>17854072.12167399</v>
      </c>
      <c r="AQ26" s="83">
        <f>SFP!AR40-SFP!AQ40+SCI!AQ36+SCI!AQ60+SCI!AQ85+SCI!AQ110+SCI!AQ134+SCI!AQ159+SCI!AQ183+SCI!AQ207</f>
        <v>134731425.99071848</v>
      </c>
      <c r="AR26" s="83">
        <f>SFP!AS40-SFP!AR40+SCI!AR36+SCI!AR60+SCI!AR85+SCI!AR110+SCI!AR134+SCI!AR159+SCI!AR183+SCI!AR207</f>
        <v>123642890.92064188</v>
      </c>
      <c r="AS26" s="83">
        <f>SFP!AT40-SFP!AS40+SCI!AS36+SCI!AS60+SCI!AS85+SCI!AS110+SCI!AS134+SCI!AS159+SCI!AS183+SCI!AS207</f>
        <v>64547646.967048936</v>
      </c>
      <c r="AT26" s="83">
        <f>SFP!AU40-SFP!AT40+SCI!AT36+SCI!AT60+SCI!AT85+SCI!AT110+SCI!AT134+SCI!AT159+SCI!AT183+SCI!AT207</f>
        <v>9294264.8773832992</v>
      </c>
      <c r="AU26" s="83">
        <f>SFP!AV40-SFP!AU40+SCI!AU36+SCI!AU60+SCI!AU85+SCI!AU110+SCI!AU134+SCI!AU159+SCI!AU183+SCI!AU207</f>
        <v>100988179.43703489</v>
      </c>
      <c r="AV26" s="83">
        <f>SFP!AW40-SFP!AV40+SCI!AV36+SCI!AV60+SCI!AV85+SCI!AV110+SCI!AV134+SCI!AV159+SCI!AV183+SCI!AV207</f>
        <v>65974679.654973969</v>
      </c>
      <c r="AW26" s="83">
        <f>SFP!AX40-SFP!AW40+SCI!AW36+SCI!AW60+SCI!AW85+SCI!AW110+SCI!AW134+SCI!AW159+SCI!AW183+SCI!AW207</f>
        <v>130705255.18822913</v>
      </c>
      <c r="AX26" s="83">
        <f>SFP!AY40-SFP!AX40+SCI!AX36+SCI!AX60+SCI!AX85+SCI!AX110+SCI!AX134+SCI!AX159+SCI!AX183+SCI!AX207</f>
        <v>178892655.80292454</v>
      </c>
      <c r="AY26" s="83">
        <f>SFP!AZ40-SFP!AY40+SCI!AY36+SCI!AY60+SCI!AY85+SCI!AY110+SCI!AY134+SCI!AY159+SCI!AY183+SCI!AY207</f>
        <v>55537186.111381188</v>
      </c>
      <c r="AZ26" s="83">
        <f>SFP!BA40-SFP!AZ40+SCI!AZ36+SCI!AZ60+SCI!AZ85+SCI!AZ110+SCI!AZ134+SCI!AZ159+SCI!AZ183+SCI!AZ207</f>
        <v>10560071.116108414</v>
      </c>
      <c r="BA26" s="83">
        <f>SFP!BB40-SFP!BA40+SCI!BA36+SCI!BA60+SCI!BA85+SCI!BA110+SCI!BA134+SCI!BA159+SCI!BA183+SCI!BA207</f>
        <v>63308259.910494916</v>
      </c>
      <c r="BB26" s="83">
        <f>SFP!BC40-SFP!BB40+SCI!BB36+SCI!BB60+SCI!BB85+SCI!BB110+SCI!BB134+SCI!BB159+SCI!BB183+SCI!BB207</f>
        <v>17594361.424605951</v>
      </c>
      <c r="BC26" s="83">
        <f>SFP!BD40-SFP!BC40+SCI!BC36+SCI!BC60+SCI!BC85+SCI!BC110+SCI!BC134+SCI!BC159+SCI!BC183+SCI!BC207</f>
        <v>182154860.55163431</v>
      </c>
      <c r="BD26" s="83">
        <f>SFP!BE40-SFP!BD40+SCI!BD36+SCI!BD60+SCI!BD85+SCI!BD110+SCI!BD134+SCI!BD159+SCI!BD183+SCI!BD207</f>
        <v>133456225.53387013</v>
      </c>
      <c r="BE26" s="83">
        <f>SFP!BF40-SFP!BE40+SCI!BE36+SCI!BE60+SCI!BE85+SCI!BE110+SCI!BE134+SCI!BE159+SCI!BE183+SCI!BE207</f>
        <v>55909233.91154021</v>
      </c>
      <c r="BF26" s="83">
        <f>SFP!BG40-SFP!BF40+SCI!BF36+SCI!BF60+SCI!BF85+SCI!BF110+SCI!BF134+SCI!BF159+SCI!BF183+SCI!BF207</f>
        <v>9129036.8440619074</v>
      </c>
      <c r="BG26" s="83">
        <f>SFP!BH40-SFP!BG40+SCI!BG36+SCI!BG60+SCI!BG85+SCI!BG110+SCI!BG134+SCI!BG159+SCI!BG183+SCI!BG207</f>
        <v>124947645.31768686</v>
      </c>
      <c r="BH26" s="83">
        <f>SFP!BI40-SFP!BH40+SCI!BH36+SCI!BH60+SCI!BH85+SCI!BH110+SCI!BH134+SCI!BH159+SCI!BH183+SCI!BH207</f>
        <v>66315016.855527274</v>
      </c>
      <c r="BI26" s="83">
        <f>SFP!BJ40-SFP!BI40+SCI!BI36+SCI!BI60+SCI!BI85+SCI!BI110+SCI!BI134+SCI!BI159+SCI!BI183+SCI!BI207</f>
        <v>97270479.809456706</v>
      </c>
      <c r="BJ26" s="83">
        <f>SFP!BK40-SFP!BJ40+SCI!BJ36+SCI!BJ60+SCI!BJ85+SCI!BJ110+SCI!BJ134+SCI!BJ159+SCI!BJ183+SCI!BJ207</f>
        <v>181225117.98992184</v>
      </c>
      <c r="BK26" s="1029">
        <f t="shared" si="2"/>
        <v>5213785532.8982735</v>
      </c>
    </row>
    <row r="27" spans="1:63" ht="15.75" x14ac:dyDescent="0.25">
      <c r="A27" s="674" t="s">
        <v>826</v>
      </c>
      <c r="C27" s="83">
        <f>SFP!C105-SFP!D105+'SCF (EFE)'!C28</f>
        <v>22929769.5</v>
      </c>
      <c r="D27" s="83">
        <f>SFP!D105-SFP!E105+'SCF (EFE)'!D28</f>
        <v>17645990.889449999</v>
      </c>
      <c r="E27" s="83">
        <f>SFP!E105-SFP!F105+'SCF (EFE)'!E28</f>
        <v>13359200.835750004</v>
      </c>
      <c r="F27" s="83">
        <f>SFP!F105-SFP!G105+'SCF (EFE)'!F28</f>
        <v>13523316.622199995</v>
      </c>
      <c r="G27" s="83">
        <f>SFP!G105-SFP!H105+'SCF (EFE)'!G28</f>
        <v>10355228.117850004</v>
      </c>
      <c r="H27" s="83">
        <f>SFP!H105-SFP!I105+'SCF (EFE)'!H28</f>
        <v>16849367.257800009</v>
      </c>
      <c r="I27" s="83">
        <f>SFP!I105-SFP!J105+'SCF (EFE)'!I28</f>
        <v>21493728.633299999</v>
      </c>
      <c r="J27" s="83">
        <f>SFP!J105-SFP!K105+'SCF (EFE)'!J28</f>
        <v>20260305.369150002</v>
      </c>
      <c r="K27" s="83">
        <f>SFP!K105-SFP!L105+'SCF (EFE)'!K28</f>
        <v>13017068.5953</v>
      </c>
      <c r="L27" s="83">
        <f>SFP!L105-SFP!M105+'SCF (EFE)'!L28</f>
        <v>15763357.001699999</v>
      </c>
      <c r="M27" s="83">
        <f>SFP!M105-SFP!N105+'SCF (EFE)'!M28</f>
        <v>16524157.569149999</v>
      </c>
      <c r="N27" s="83">
        <f>SFP!N105-SFP!O105+'SCF (EFE)'!N28</f>
        <v>18914577.897599999</v>
      </c>
      <c r="O27" s="83">
        <f>SFP!O105-SFP!P105+'SCF (EFE)'!O28</f>
        <v>28057206.280949999</v>
      </c>
      <c r="P27" s="83">
        <f>SFP!P105-SFP!Q105+'SCF (EFE)'!P28</f>
        <v>22623899.716849197</v>
      </c>
      <c r="Q27" s="83">
        <f>SFP!Q105-SFP!R105+'SCF (EFE)'!Q28</f>
        <v>17473716.894618601</v>
      </c>
      <c r="R27" s="83">
        <f>SFP!R105-SFP!S105+'SCF (EFE)'!R28</f>
        <v>18188518.2301284</v>
      </c>
      <c r="S27" s="83">
        <f>SFP!S105-SFP!T105+'SCF (EFE)'!S28</f>
        <v>14253645.387966599</v>
      </c>
      <c r="T27" s="83">
        <f>SFP!T105-SFP!U105+'SCF (EFE)'!T28</f>
        <v>21766388.084502596</v>
      </c>
      <c r="U27" s="83">
        <f>SFP!U105-SFP!V105+'SCF (EFE)'!U28</f>
        <v>26234095.271422498</v>
      </c>
      <c r="V27" s="83">
        <f>SFP!V105-SFP!W105+'SCF (EFE)'!V28</f>
        <v>25439871.565300498</v>
      </c>
      <c r="W27" s="83">
        <f>SFP!W105-SFP!X105+'SCF (EFE)'!W28</f>
        <v>17114498.261298902</v>
      </c>
      <c r="X27" s="83">
        <f>SFP!X105-SFP!Y105+'SCF (EFE)'!X28</f>
        <v>20602322.008791596</v>
      </c>
      <c r="Y27" s="83">
        <f>SFP!Y105-SFP!Z105+'SCF (EFE)'!Y28</f>
        <v>20885242.899813604</v>
      </c>
      <c r="Z27" s="83">
        <f>SFP!Z105-SFP!AA105+'SCF (EFE)'!Z28</f>
        <v>23990555.330187593</v>
      </c>
      <c r="AA27" s="83">
        <f>SFP!AA105-SFP!AB105+'SCF (EFE)'!AA28</f>
        <v>33290528.611193698</v>
      </c>
      <c r="AB27" s="83">
        <f>SFP!AB105-SFP!AC105+'SCF (EFE)'!AB28</f>
        <v>50276843.503196575</v>
      </c>
      <c r="AC27" s="83">
        <f>SFP!AC105-SFP!AD105+'SCF (EFE)'!AC28</f>
        <v>54818380.057662159</v>
      </c>
      <c r="AD27" s="83">
        <f>SFP!AD105-SFP!AE105+'SCF (EFE)'!AD28</f>
        <v>45557236.280669659</v>
      </c>
      <c r="AE27" s="83">
        <f>SFP!AE105-SFP!AF105+'SCF (EFE)'!AE28</f>
        <v>51475684.046716049</v>
      </c>
      <c r="AF27" s="83">
        <f>SFP!AF105-SFP!AG105+'SCF (EFE)'!AF28</f>
        <v>49361052.439756416</v>
      </c>
      <c r="AG27" s="83">
        <f>SFP!AG105-SFP!AH105+'SCF (EFE)'!AG28</f>
        <v>64195564.608662255</v>
      </c>
      <c r="AH27" s="83">
        <f>SFP!AH105-SFP!AI105+'SCF (EFE)'!AH28</f>
        <v>53296257.060633786</v>
      </c>
      <c r="AI27" s="83">
        <f>SFP!AI105-SFP!AJ105+'SCF (EFE)'!AI28</f>
        <v>54501370.94882597</v>
      </c>
      <c r="AJ27" s="83">
        <f>SFP!AJ105-SFP!AK105+'SCF (EFE)'!AJ28</f>
        <v>48153462.904949911</v>
      </c>
      <c r="AK27" s="83">
        <f>SFP!AK105-SFP!AL105+'SCF (EFE)'!AK28</f>
        <v>58494911.812220827</v>
      </c>
      <c r="AL27" s="83">
        <f>SFP!AL105-SFP!AM105+'SCF (EFE)'!AL28</f>
        <v>51743164.533711232</v>
      </c>
      <c r="AM27" s="83">
        <f>SFP!AM105-SFP!AN105+'SCF (EFE)'!AM28</f>
        <v>71673508.71733965</v>
      </c>
      <c r="AN27" s="83">
        <f>SFP!AN105-SFP!AO105+'SCF (EFE)'!AN28</f>
        <v>52721811.736198276</v>
      </c>
      <c r="AO27" s="83">
        <f>SFP!AO105-SFP!AP105+'SCF (EFE)'!AO28</f>
        <v>57526719.840119153</v>
      </c>
      <c r="AP27" s="83">
        <f>SFP!AP105-SFP!AQ105+'SCF (EFE)'!AP28</f>
        <v>47773693.536762819</v>
      </c>
      <c r="AQ27" s="83">
        <f>SFP!AQ105-SFP!AR105+'SCF (EFE)'!AQ28</f>
        <v>54049477.295318902</v>
      </c>
      <c r="AR27" s="83">
        <f>SFP!AR105-SFP!AS105+'SCF (EFE)'!AR28</f>
        <v>51762939.797379382</v>
      </c>
      <c r="AS27" s="83">
        <f>SFP!AS105-SFP!AT105+'SCF (EFE)'!AS28</f>
        <v>67353522.772208184</v>
      </c>
      <c r="AT27" s="83">
        <f>SFP!AT105-SFP!AU105+'SCF (EFE)'!AT28</f>
        <v>55893534.920189239</v>
      </c>
      <c r="AU27" s="83">
        <f>SFP!AU105-SFP!AV105+'SCF (EFE)'!AU28</f>
        <v>57222895.454959296</v>
      </c>
      <c r="AV27" s="83">
        <f>SFP!AV105-SFP!AW105+'SCF (EFE)'!AV28</f>
        <v>50503572.889854856</v>
      </c>
      <c r="AW27" s="83">
        <f>SFP!AW105-SFP!AX105+'SCF (EFE)'!AW28</f>
        <v>61396833.526518822</v>
      </c>
      <c r="AX27" s="83">
        <f>SFP!AX105-SFP!AY105+'SCF (EFE)'!AX28</f>
        <v>54257822.883647196</v>
      </c>
      <c r="AY27" s="83">
        <f>SFP!AY105-SFP!AZ105+'SCF (EFE)'!AY28</f>
        <v>75196538.31117636</v>
      </c>
      <c r="AZ27" s="83">
        <f>SFP!AZ105-SFP!BA105+'SCF (EFE)'!AZ28</f>
        <v>56379216.855427481</v>
      </c>
      <c r="BA27" s="83">
        <f>SFP!BA105-SFP!BB105+'SCF (EFE)'!BA28</f>
        <v>61526561.303314835</v>
      </c>
      <c r="BB27" s="83">
        <f>SFP!BB105-SFP!BC105+'SCF (EFE)'!BB28</f>
        <v>51102905.115588114</v>
      </c>
      <c r="BC27" s="83">
        <f>SFP!BC105-SFP!BD105+'SCF (EFE)'!BC28</f>
        <v>57835658.021891519</v>
      </c>
      <c r="BD27" s="83">
        <f>SFP!BD105-SFP!BE105+'SCF (EFE)'!BD28</f>
        <v>55356018.387244456</v>
      </c>
      <c r="BE27" s="83">
        <f>SFP!BE105-SFP!BF105+'SCF (EFE)'!BE28</f>
        <v>72015468.898874611</v>
      </c>
      <c r="BF27" s="83">
        <f>SFP!BF105-SFP!BG105+'SCF (EFE)'!BF28</f>
        <v>59765706.735545792</v>
      </c>
      <c r="BG27" s="83">
        <f>SFP!BG105-SFP!BH105+'SCF (EFE)'!BG28</f>
        <v>61215782.554135077</v>
      </c>
      <c r="BH27" s="83">
        <f>SFP!BH105-SFP!BI105+'SCF (EFE)'!BH28</f>
        <v>54019357.738914847</v>
      </c>
      <c r="BI27" s="83">
        <f>SFP!BI105-SFP!BJ105+'SCF (EFE)'!BI28</f>
        <v>65662539.69300124</v>
      </c>
      <c r="BJ27" s="83">
        <f>SFP!BJ105-SFP!BK105+'SCF (EFE)'!BJ28</f>
        <v>58019230.013749629</v>
      </c>
      <c r="BK27" s="1029">
        <f t="shared" si="2"/>
        <v>2482661802.0286384</v>
      </c>
    </row>
    <row r="28" spans="1:63" ht="15.75" x14ac:dyDescent="0.25">
      <c r="A28" s="674" t="s">
        <v>1344</v>
      </c>
      <c r="C28" s="83">
        <f>SCI!C228+SCI!C208+SCI!C184+SCI!C160+SCI!C135+SCI!C111+SCI!C86+SCI!C61+SCI!C37</f>
        <v>17645990.889449999</v>
      </c>
      <c r="D28" s="83">
        <f>SCI!D228+SCI!D208+SCI!D184+SCI!D160+SCI!D135+SCI!D111+SCI!D86+SCI!D61+SCI!D37</f>
        <v>13359200.835749999</v>
      </c>
      <c r="E28" s="83">
        <f>SCI!E228+SCI!E208+SCI!E184+SCI!E160+SCI!E135+SCI!E111+SCI!E86+SCI!E61+SCI!E37</f>
        <v>13523316.622199999</v>
      </c>
      <c r="F28" s="83">
        <f>SCI!F228+SCI!F208+SCI!F184+SCI!F160+SCI!F135+SCI!F111+SCI!F86+SCI!F61+SCI!F37</f>
        <v>10355228.117849998</v>
      </c>
      <c r="G28" s="83">
        <f>SCI!G228+SCI!G208+SCI!G184+SCI!G160+SCI!G135+SCI!G111+SCI!G86+SCI!G61+SCI!G37</f>
        <v>16849367.257800002</v>
      </c>
      <c r="H28" s="83">
        <f>SCI!H228+SCI!H208+SCI!H184+SCI!H160+SCI!H135+SCI!H111+SCI!H86+SCI!H61+SCI!H37</f>
        <v>21493728.633300003</v>
      </c>
      <c r="I28" s="83">
        <f>SCI!I228+SCI!I208+SCI!I184+SCI!I160+SCI!I135+SCI!I111+SCI!I86+SCI!I61+SCI!I37</f>
        <v>20260305.369150002</v>
      </c>
      <c r="J28" s="83">
        <f>SCI!J228+SCI!J208+SCI!J184+SCI!J160+SCI!J135+SCI!J111+SCI!J86+SCI!J61+SCI!J37</f>
        <v>13017068.5953</v>
      </c>
      <c r="K28" s="83">
        <f>SCI!K228+SCI!K208+SCI!K184+SCI!K160+SCI!K135+SCI!K111+SCI!K86+SCI!K61+SCI!K37</f>
        <v>15763357.001699999</v>
      </c>
      <c r="L28" s="83">
        <f>SCI!L228+SCI!L208+SCI!L184+SCI!L160+SCI!L135+SCI!L111+SCI!L86+SCI!L61+SCI!L37</f>
        <v>16524157.569149999</v>
      </c>
      <c r="M28" s="83">
        <f>SCI!M228+SCI!M208+SCI!M184+SCI!M160+SCI!M135+SCI!M111+SCI!M86+SCI!M61+SCI!M37</f>
        <v>18914577.897599999</v>
      </c>
      <c r="N28" s="83">
        <f>SCI!N228+SCI!N208+SCI!N184+SCI!N160+SCI!N135+SCI!N111+SCI!N86+SCI!N61+SCI!N37</f>
        <v>28057206.280949999</v>
      </c>
      <c r="O28" s="83">
        <f>SCI!O228+SCI!O208+SCI!O184+SCI!O160+SCI!O135+SCI!O111+SCI!O86+SCI!O61+SCI!O37</f>
        <v>22623899.7168492</v>
      </c>
      <c r="P28" s="83">
        <f>SCI!P228+SCI!P208+SCI!P184+SCI!P160+SCI!P135+SCI!P111+SCI!P86+SCI!P61+SCI!P37</f>
        <v>17473716.894618601</v>
      </c>
      <c r="Q28" s="83">
        <f>SCI!Q228+SCI!Q208+SCI!Q184+SCI!Q160+SCI!Q135+SCI!Q111+SCI!Q86+SCI!Q61+SCI!Q37</f>
        <v>18188518.2301284</v>
      </c>
      <c r="R28" s="83">
        <f>SCI!R228+SCI!R208+SCI!R184+SCI!R160+SCI!R135+SCI!R111+SCI!R86+SCI!R61+SCI!R37</f>
        <v>14253645.387966599</v>
      </c>
      <c r="S28" s="83">
        <f>SCI!S228+SCI!S208+SCI!S184+SCI!S160+SCI!S135+SCI!S111+SCI!S86+SCI!S61+SCI!S37</f>
        <v>21766388.084502604</v>
      </c>
      <c r="T28" s="83">
        <f>SCI!T228+SCI!T208+SCI!T184+SCI!T160+SCI!T135+SCI!T111+SCI!T86+SCI!T61+SCI!T37</f>
        <v>26234095.271422498</v>
      </c>
      <c r="U28" s="83">
        <f>SCI!U228+SCI!U208+SCI!U184+SCI!U160+SCI!U135+SCI!U111+SCI!U86+SCI!U61+SCI!U37</f>
        <v>25439871.565300498</v>
      </c>
      <c r="V28" s="83">
        <f>SCI!V228+SCI!V208+SCI!V184+SCI!V160+SCI!V135+SCI!V111+SCI!V86+SCI!V61+SCI!V37</f>
        <v>17114498.261298899</v>
      </c>
      <c r="W28" s="83">
        <f>SCI!W228+SCI!W208+SCI!W184+SCI!W160+SCI!W135+SCI!W111+SCI!W86+SCI!W61+SCI!W37</f>
        <v>20602322.008791603</v>
      </c>
      <c r="X28" s="83">
        <f>SCI!X228+SCI!X208+SCI!X184+SCI!X160+SCI!X135+SCI!X111+SCI!X86+SCI!X61+SCI!X37</f>
        <v>20885242.8998136</v>
      </c>
      <c r="Y28" s="83">
        <f>SCI!Y228+SCI!Y208+SCI!Y184+SCI!Y160+SCI!Y135+SCI!Y111+SCI!Y86+SCI!Y61+SCI!Y37</f>
        <v>23990555.330187604</v>
      </c>
      <c r="Z28" s="83">
        <f>SCI!Z228+SCI!Z208+SCI!Z184+SCI!Z160+SCI!Z135+SCI!Z111+SCI!Z86+SCI!Z61+SCI!Z37</f>
        <v>33290528.611193694</v>
      </c>
      <c r="AA28" s="83">
        <f>SCI!AA228+SCI!AA208+SCI!AA184+SCI!AA160+SCI!AA135+SCI!AA111+SCI!AA86+SCI!AA61+SCI!AA37</f>
        <v>50276843.50319659</v>
      </c>
      <c r="AB28" s="83">
        <f>SCI!AB228+SCI!AB208+SCI!AB184+SCI!AB160+SCI!AB135+SCI!AB111+SCI!AB86+SCI!AB61+SCI!AB37</f>
        <v>54818380.057662144</v>
      </c>
      <c r="AC28" s="83">
        <f>SCI!AC228+SCI!AC208+SCI!AC184+SCI!AC160+SCI!AC135+SCI!AC111+SCI!AC86+SCI!AC61+SCI!AC37</f>
        <v>45557236.280669652</v>
      </c>
      <c r="AD28" s="83">
        <f>SCI!AD228+SCI!AD208+SCI!AD184+SCI!AD160+SCI!AD135+SCI!AD111+SCI!AD86+SCI!AD61+SCI!AD37</f>
        <v>51475684.046716049</v>
      </c>
      <c r="AE28" s="83">
        <f>SCI!AE228+SCI!AE208+SCI!AE184+SCI!AE160+SCI!AE135+SCI!AE111+SCI!AE86+SCI!AE61+SCI!AE37</f>
        <v>49361052.439756408</v>
      </c>
      <c r="AF28" s="83">
        <f>SCI!AF228+SCI!AF208+SCI!AF184+SCI!AF160+SCI!AF135+SCI!AF111+SCI!AF86+SCI!AF61+SCI!AF37</f>
        <v>64195564.608662263</v>
      </c>
      <c r="AG28" s="83">
        <f>SCI!AG228+SCI!AG208+SCI!AG184+SCI!AG160+SCI!AG135+SCI!AG111+SCI!AG86+SCI!AG61+SCI!AG37</f>
        <v>53296257.060633793</v>
      </c>
      <c r="AH28" s="83">
        <f>SCI!AH228+SCI!AH208+SCI!AH184+SCI!AH160+SCI!AH135+SCI!AH111+SCI!AH86+SCI!AH61+SCI!AH37</f>
        <v>54501370.948825978</v>
      </c>
      <c r="AI28" s="83">
        <f>SCI!AI228+SCI!AI208+SCI!AI184+SCI!AI160+SCI!AI135+SCI!AI111+SCI!AI86+SCI!AI61+SCI!AI37</f>
        <v>48153462.904949918</v>
      </c>
      <c r="AJ28" s="83">
        <f>SCI!AJ228+SCI!AJ208+SCI!AJ184+SCI!AJ160+SCI!AJ135+SCI!AJ111+SCI!AJ86+SCI!AJ61+SCI!AJ37</f>
        <v>58494911.812220827</v>
      </c>
      <c r="AK28" s="83">
        <f>SCI!AK228+SCI!AK208+SCI!AK184+SCI!AK160+SCI!AK135+SCI!AK111+SCI!AK86+SCI!AK61+SCI!AK37</f>
        <v>51743164.53371124</v>
      </c>
      <c r="AL28" s="83">
        <f>SCI!AL228+SCI!AL208+SCI!AL184+SCI!AL160+SCI!AL135+SCI!AL111+SCI!AL86+SCI!AL61+SCI!AL37</f>
        <v>71673508.717339635</v>
      </c>
      <c r="AM28" s="83">
        <f>SCI!AM228+SCI!AM208+SCI!AM184+SCI!AM160+SCI!AM135+SCI!AM111+SCI!AM86+SCI!AM61+SCI!AM37</f>
        <v>52721811.736198276</v>
      </c>
      <c r="AN28" s="83">
        <f>SCI!AN228+SCI!AN208+SCI!AN184+SCI!AN160+SCI!AN135+SCI!AN111+SCI!AN86+SCI!AN61+SCI!AN37</f>
        <v>57526719.840119161</v>
      </c>
      <c r="AO28" s="83">
        <f>SCI!AO228+SCI!AO208+SCI!AO184+SCI!AO160+SCI!AO135+SCI!AO111+SCI!AO86+SCI!AO61+SCI!AO37</f>
        <v>47773693.536762804</v>
      </c>
      <c r="AP28" s="83">
        <f>SCI!AP228+SCI!AP208+SCI!AP184+SCI!AP160+SCI!AP135+SCI!AP111+SCI!AP86+SCI!AP61+SCI!AP37</f>
        <v>54049477.295318916</v>
      </c>
      <c r="AQ28" s="83">
        <f>SCI!AQ228+SCI!AQ208+SCI!AQ184+SCI!AQ160+SCI!AQ135+SCI!AQ111+SCI!AQ86+SCI!AQ61+SCI!AQ37</f>
        <v>51762939.797379375</v>
      </c>
      <c r="AR28" s="83">
        <f>SCI!AR228+SCI!AR208+SCI!AR184+SCI!AR160+SCI!AR135+SCI!AR111+SCI!AR86+SCI!AR61+SCI!AR37</f>
        <v>67353522.772208199</v>
      </c>
      <c r="AS28" s="83">
        <f>SCI!AS228+SCI!AS208+SCI!AS184+SCI!AS160+SCI!AS135+SCI!AS111+SCI!AS86+SCI!AS61+SCI!AS37</f>
        <v>55893534.920189239</v>
      </c>
      <c r="AT28" s="83">
        <f>SCI!AT228+SCI!AT208+SCI!AT184+SCI!AT160+SCI!AT135+SCI!AT111+SCI!AT86+SCI!AT61+SCI!AT37</f>
        <v>57222895.454959296</v>
      </c>
      <c r="AU28" s="83">
        <f>SCI!AU228+SCI!AU208+SCI!AU184+SCI!AU160+SCI!AU135+SCI!AU111+SCI!AU86+SCI!AU61+SCI!AU37</f>
        <v>50503572.889854833</v>
      </c>
      <c r="AV28" s="83">
        <f>SCI!AV228+SCI!AV208+SCI!AV184+SCI!AV160+SCI!AV135+SCI!AV111+SCI!AV86+SCI!AV61+SCI!AV37</f>
        <v>61396833.526518829</v>
      </c>
      <c r="AW28" s="83">
        <f>SCI!AW228+SCI!AW208+SCI!AW184+SCI!AW160+SCI!AW135+SCI!AW111+SCI!AW86+SCI!AW61+SCI!AW37</f>
        <v>54257822.883647218</v>
      </c>
      <c r="AX28" s="83">
        <f>SCI!AX228+SCI!AX208+SCI!AX184+SCI!AX160+SCI!AX135+SCI!AX111+SCI!AX86+SCI!AX61+SCI!AX37</f>
        <v>75196538.31117636</v>
      </c>
      <c r="AY28" s="83">
        <f>SCI!AY228+SCI!AY208+SCI!AY184+SCI!AY160+SCI!AY135+SCI!AY111+SCI!AY86+SCI!AY61+SCI!AY37</f>
        <v>56379216.855427481</v>
      </c>
      <c r="AZ28" s="83">
        <f>SCI!AZ228+SCI!AZ208+SCI!AZ184+SCI!AZ160+SCI!AZ135+SCI!AZ111+SCI!AZ86+SCI!AZ61+SCI!AZ37</f>
        <v>61526561.303314842</v>
      </c>
      <c r="BA28" s="83">
        <f>SCI!BA228+SCI!BA208+SCI!BA184+SCI!BA160+SCI!BA135+SCI!BA111+SCI!BA86+SCI!BA61+SCI!BA37</f>
        <v>51102905.115588099</v>
      </c>
      <c r="BB28" s="83">
        <f>SCI!BB228+SCI!BB208+SCI!BB184+SCI!BB160+SCI!BB135+SCI!BB111+SCI!BB86+SCI!BB61+SCI!BB37</f>
        <v>57835658.021891519</v>
      </c>
      <c r="BC28" s="83">
        <f>SCI!BC228+SCI!BC208+SCI!BC184+SCI!BC160+SCI!BC135+SCI!BC111+SCI!BC86+SCI!BC61+SCI!BC37</f>
        <v>55356018.387244456</v>
      </c>
      <c r="BD28" s="83">
        <f>SCI!BD228+SCI!BD208+SCI!BD184+SCI!BD160+SCI!BD135+SCI!BD111+SCI!BD86+SCI!BD61+SCI!BD37</f>
        <v>72015468.898874611</v>
      </c>
      <c r="BE28" s="83">
        <f>SCI!BE228+SCI!BE208+SCI!BE184+SCI!BE160+SCI!BE135+SCI!BE111+SCI!BE86+SCI!BE61+SCI!BE37</f>
        <v>59765706.735545799</v>
      </c>
      <c r="BF28" s="83">
        <f>SCI!BF228+SCI!BF208+SCI!BF184+SCI!BF160+SCI!BF135+SCI!BF111+SCI!BF86+SCI!BF61+SCI!BF37</f>
        <v>61215782.554135069</v>
      </c>
      <c r="BG28" s="83">
        <f>SCI!BG228+SCI!BG208+SCI!BG184+SCI!BG160+SCI!BG135+SCI!BG111+SCI!BG86+SCI!BG61+SCI!BG37</f>
        <v>54019357.738914847</v>
      </c>
      <c r="BH28" s="83">
        <f>SCI!BH228+SCI!BH208+SCI!BH184+SCI!BH160+SCI!BH135+SCI!BH111+SCI!BH86+SCI!BH61+SCI!BH37</f>
        <v>65662539.693001226</v>
      </c>
      <c r="BI28" s="83">
        <f>SCI!BI228+SCI!BI208+SCI!BI184+SCI!BI160+SCI!BI135+SCI!BI111+SCI!BI86+SCI!BI61+SCI!BI37</f>
        <v>58019230.013749629</v>
      </c>
      <c r="BJ28" s="83">
        <f>SCI!BJ228+SCI!BJ208+SCI!BJ184+SCI!BJ160+SCI!BJ135+SCI!BJ111+SCI!BJ86+SCI!BJ61+SCI!BJ37</f>
        <v>80372546.604729578</v>
      </c>
      <c r="BK28" s="1029">
        <f t="shared" si="2"/>
        <v>2540104579.1333675</v>
      </c>
    </row>
    <row r="29" spans="1:63" ht="15.75" x14ac:dyDescent="0.25">
      <c r="A29" s="168" t="s">
        <v>888</v>
      </c>
      <c r="C29" s="83">
        <f>C30+C33</f>
        <v>170125953.52920774</v>
      </c>
      <c r="D29" s="83">
        <f t="shared" ref="D29:BJ29" si="7">D30+D33</f>
        <v>296753284.80683464</v>
      </c>
      <c r="E29" s="83">
        <f t="shared" si="7"/>
        <v>292067255.55882806</v>
      </c>
      <c r="F29" s="83">
        <f t="shared" si="7"/>
        <v>279351693.77516907</v>
      </c>
      <c r="G29" s="83">
        <f t="shared" si="7"/>
        <v>287220052.53611732</v>
      </c>
      <c r="H29" s="83">
        <f t="shared" si="7"/>
        <v>377575338.75818247</v>
      </c>
      <c r="I29" s="83">
        <f t="shared" si="7"/>
        <v>287465084.21559924</v>
      </c>
      <c r="J29" s="83">
        <f t="shared" si="7"/>
        <v>280958033.16649795</v>
      </c>
      <c r="K29" s="83">
        <f t="shared" si="7"/>
        <v>286773601.04368836</v>
      </c>
      <c r="L29" s="83">
        <f t="shared" si="7"/>
        <v>280907361.36637932</v>
      </c>
      <c r="M29" s="83">
        <f t="shared" si="7"/>
        <v>288594759.04084438</v>
      </c>
      <c r="N29" s="83">
        <f t="shared" si="7"/>
        <v>525033925.55496037</v>
      </c>
      <c r="O29" s="83">
        <f t="shared" si="7"/>
        <v>400469638.33727223</v>
      </c>
      <c r="P29" s="83">
        <f t="shared" si="7"/>
        <v>635524197.29430926</v>
      </c>
      <c r="Q29" s="83">
        <f t="shared" si="7"/>
        <v>436397524.54338527</v>
      </c>
      <c r="R29" s="83">
        <f t="shared" si="7"/>
        <v>436397524.54338515</v>
      </c>
      <c r="S29" s="83">
        <f t="shared" si="7"/>
        <v>440293652.21334434</v>
      </c>
      <c r="T29" s="83">
        <f t="shared" si="7"/>
        <v>593811932.39663017</v>
      </c>
      <c r="U29" s="83">
        <f t="shared" si="7"/>
        <v>437684392.63307118</v>
      </c>
      <c r="V29" s="83">
        <f t="shared" si="7"/>
        <v>436397524.54338527</v>
      </c>
      <c r="W29" s="83">
        <f t="shared" si="7"/>
        <v>440293652.21334428</v>
      </c>
      <c r="X29" s="83">
        <f t="shared" si="7"/>
        <v>437684392.63307118</v>
      </c>
      <c r="Y29" s="83">
        <f t="shared" si="7"/>
        <v>441580520.30303043</v>
      </c>
      <c r="Z29" s="83">
        <f t="shared" si="7"/>
        <v>799915678.35825193</v>
      </c>
      <c r="AA29" s="83">
        <f t="shared" si="7"/>
        <v>518021387.56332159</v>
      </c>
      <c r="AB29" s="83">
        <f t="shared" si="7"/>
        <v>825333426.02717161</v>
      </c>
      <c r="AC29" s="83">
        <f t="shared" si="7"/>
        <v>501496533.69287968</v>
      </c>
      <c r="AD29" s="83">
        <f t="shared" si="7"/>
        <v>501496533.69287968</v>
      </c>
      <c r="AE29" s="83">
        <f t="shared" si="7"/>
        <v>501496533.69287956</v>
      </c>
      <c r="AF29" s="83">
        <f t="shared" si="7"/>
        <v>683270670.76805305</v>
      </c>
      <c r="AG29" s="83">
        <f t="shared" si="7"/>
        <v>501496533.69287968</v>
      </c>
      <c r="AH29" s="83">
        <f t="shared" si="7"/>
        <v>501496533.69287944</v>
      </c>
      <c r="AI29" s="83">
        <f t="shared" si="7"/>
        <v>501496533.69287962</v>
      </c>
      <c r="AJ29" s="83">
        <f t="shared" si="7"/>
        <v>501496533.69287974</v>
      </c>
      <c r="AK29" s="83">
        <f t="shared" si="7"/>
        <v>501496533.69287956</v>
      </c>
      <c r="AL29" s="83">
        <f t="shared" si="7"/>
        <v>880094582.51475239</v>
      </c>
      <c r="AM29" s="83">
        <f t="shared" si="7"/>
        <v>582949832.69384277</v>
      </c>
      <c r="AN29" s="83">
        <f t="shared" si="7"/>
        <v>943538044.13945222</v>
      </c>
      <c r="AO29" s="83">
        <f t="shared" si="7"/>
        <v>579630078.392133</v>
      </c>
      <c r="AP29" s="83">
        <f t="shared" si="7"/>
        <v>579630078.39213288</v>
      </c>
      <c r="AQ29" s="83">
        <f t="shared" si="7"/>
        <v>579630078.39213288</v>
      </c>
      <c r="AR29" s="83">
        <f t="shared" si="7"/>
        <v>791209097.98304296</v>
      </c>
      <c r="AS29" s="83">
        <f t="shared" si="7"/>
        <v>579630078.392133</v>
      </c>
      <c r="AT29" s="83">
        <f t="shared" si="7"/>
        <v>579630078.39213288</v>
      </c>
      <c r="AU29" s="83">
        <f t="shared" si="7"/>
        <v>579630078.39213288</v>
      </c>
      <c r="AV29" s="83">
        <f t="shared" si="7"/>
        <v>579630078.39213264</v>
      </c>
      <c r="AW29" s="83">
        <f t="shared" si="7"/>
        <v>579630078.39213288</v>
      </c>
      <c r="AX29" s="83">
        <f t="shared" si="7"/>
        <v>1018402687.7938771</v>
      </c>
      <c r="AY29" s="83">
        <f t="shared" si="7"/>
        <v>696310981.84956646</v>
      </c>
      <c r="AZ29" s="83">
        <f t="shared" si="7"/>
        <v>1093489128.5546014</v>
      </c>
      <c r="BA29" s="83">
        <f t="shared" si="7"/>
        <v>670331089.37278187</v>
      </c>
      <c r="BB29" s="83">
        <f t="shared" si="7"/>
        <v>670331089.37278199</v>
      </c>
      <c r="BC29" s="83">
        <f t="shared" si="7"/>
        <v>670331089.37278175</v>
      </c>
      <c r="BD29" s="83">
        <f t="shared" si="7"/>
        <v>914238070.67292714</v>
      </c>
      <c r="BE29" s="83">
        <f t="shared" si="7"/>
        <v>670331089.37278187</v>
      </c>
      <c r="BF29" s="83">
        <f t="shared" si="7"/>
        <v>670331089.37278199</v>
      </c>
      <c r="BG29" s="83">
        <f t="shared" si="7"/>
        <v>670331089.37278175</v>
      </c>
      <c r="BH29" s="83">
        <f t="shared" si="7"/>
        <v>670331089.37278163</v>
      </c>
      <c r="BI29" s="83">
        <f t="shared" si="7"/>
        <v>670331089.37278175</v>
      </c>
      <c r="BJ29" s="83">
        <f t="shared" si="7"/>
        <v>1176922743.001174</v>
      </c>
      <c r="BK29" s="1029">
        <f t="shared" si="2"/>
        <v>33724719238.588921</v>
      </c>
    </row>
    <row r="30" spans="1:63" ht="15.75" x14ac:dyDescent="0.25">
      <c r="A30" s="169" t="s">
        <v>928</v>
      </c>
      <c r="C30" s="83">
        <f>C31+C32</f>
        <v>153460736.86246139</v>
      </c>
      <c r="D30" s="83">
        <f t="shared" ref="D30:BJ30" si="8">D31+D32</f>
        <v>261198897.0828056</v>
      </c>
      <c r="E30" s="83">
        <f t="shared" si="8"/>
        <v>256512867.83479902</v>
      </c>
      <c r="F30" s="83">
        <f t="shared" si="8"/>
        <v>243797306.05114004</v>
      </c>
      <c r="G30" s="83">
        <f t="shared" si="8"/>
        <v>251665664.81208831</v>
      </c>
      <c r="H30" s="83">
        <f t="shared" si="8"/>
        <v>342020951.03415346</v>
      </c>
      <c r="I30" s="83">
        <f t="shared" si="8"/>
        <v>251910696.49157023</v>
      </c>
      <c r="J30" s="83">
        <f t="shared" si="8"/>
        <v>245403645.44246894</v>
      </c>
      <c r="K30" s="83">
        <f t="shared" si="8"/>
        <v>251219213.31965932</v>
      </c>
      <c r="L30" s="83">
        <f t="shared" si="8"/>
        <v>245352973.64235029</v>
      </c>
      <c r="M30" s="83">
        <f t="shared" si="8"/>
        <v>253040371.31681535</v>
      </c>
      <c r="N30" s="83">
        <f t="shared" si="8"/>
        <v>475038275.55472136</v>
      </c>
      <c r="O30" s="83">
        <f t="shared" si="8"/>
        <v>364373107.30762154</v>
      </c>
      <c r="P30" s="83">
        <f t="shared" si="8"/>
        <v>598813174.5456351</v>
      </c>
      <c r="Q30" s="83">
        <f t="shared" si="8"/>
        <v>399686501.79471111</v>
      </c>
      <c r="R30" s="83">
        <f t="shared" si="8"/>
        <v>399686501.79471099</v>
      </c>
      <c r="S30" s="83">
        <f t="shared" si="8"/>
        <v>403582629.46467018</v>
      </c>
      <c r="T30" s="83">
        <f t="shared" si="8"/>
        <v>557100909.64795601</v>
      </c>
      <c r="U30" s="83">
        <f t="shared" si="8"/>
        <v>400973369.88439703</v>
      </c>
      <c r="V30" s="83">
        <f t="shared" si="8"/>
        <v>399686501.79471111</v>
      </c>
      <c r="W30" s="83">
        <f t="shared" si="8"/>
        <v>403582629.46467012</v>
      </c>
      <c r="X30" s="83">
        <f t="shared" si="8"/>
        <v>400973369.88439703</v>
      </c>
      <c r="Y30" s="83">
        <f t="shared" si="8"/>
        <v>404869497.55435628</v>
      </c>
      <c r="Z30" s="83">
        <f t="shared" si="8"/>
        <v>748293598.44114804</v>
      </c>
      <c r="AA30" s="83">
        <f t="shared" si="8"/>
        <v>481571106.92811108</v>
      </c>
      <c r="AB30" s="83">
        <f t="shared" si="8"/>
        <v>789178683.24673617</v>
      </c>
      <c r="AC30" s="83">
        <f t="shared" si="8"/>
        <v>465341790.91244429</v>
      </c>
      <c r="AD30" s="83">
        <f t="shared" si="8"/>
        <v>465341790.91244429</v>
      </c>
      <c r="AE30" s="83">
        <f t="shared" si="8"/>
        <v>465341790.91244417</v>
      </c>
      <c r="AF30" s="83">
        <f t="shared" si="8"/>
        <v>647115927.98761761</v>
      </c>
      <c r="AG30" s="83">
        <f t="shared" si="8"/>
        <v>465341790.91244429</v>
      </c>
      <c r="AH30" s="83">
        <f t="shared" si="8"/>
        <v>465341790.91244406</v>
      </c>
      <c r="AI30" s="83">
        <f t="shared" si="8"/>
        <v>465341790.91244423</v>
      </c>
      <c r="AJ30" s="83">
        <f t="shared" si="8"/>
        <v>465341790.91244435</v>
      </c>
      <c r="AK30" s="83">
        <f t="shared" si="8"/>
        <v>465341790.91244417</v>
      </c>
      <c r="AL30" s="83">
        <f t="shared" si="8"/>
        <v>829254728.93803942</v>
      </c>
      <c r="AM30" s="83">
        <f t="shared" si="8"/>
        <v>545935896.38796091</v>
      </c>
      <c r="AN30" s="83">
        <f t="shared" si="8"/>
        <v>905550255.90004873</v>
      </c>
      <c r="AO30" s="83">
        <f t="shared" si="8"/>
        <v>541642290.15272951</v>
      </c>
      <c r="AP30" s="83">
        <f t="shared" si="8"/>
        <v>541642290.15272939</v>
      </c>
      <c r="AQ30" s="83">
        <f t="shared" si="8"/>
        <v>541642290.15272939</v>
      </c>
      <c r="AR30" s="83">
        <f t="shared" si="8"/>
        <v>753221309.74363947</v>
      </c>
      <c r="AS30" s="83">
        <f t="shared" si="8"/>
        <v>541642290.15272951</v>
      </c>
      <c r="AT30" s="83">
        <f t="shared" si="8"/>
        <v>541642290.15272939</v>
      </c>
      <c r="AU30" s="83">
        <f t="shared" si="8"/>
        <v>541642290.15272939</v>
      </c>
      <c r="AV30" s="83">
        <f t="shared" si="8"/>
        <v>541642290.15272915</v>
      </c>
      <c r="AW30" s="83">
        <f t="shared" si="8"/>
        <v>541642290.15272939</v>
      </c>
      <c r="AX30" s="83">
        <f t="shared" si="8"/>
        <v>964985253.64082479</v>
      </c>
      <c r="AY30" s="83">
        <f t="shared" si="8"/>
        <v>654560035.57034361</v>
      </c>
      <c r="AZ30" s="83">
        <f t="shared" si="8"/>
        <v>1047559911.3101921</v>
      </c>
      <c r="BA30" s="83">
        <f t="shared" si="8"/>
        <v>624401872.12837243</v>
      </c>
      <c r="BB30" s="83">
        <f t="shared" si="8"/>
        <v>624401872.12837255</v>
      </c>
      <c r="BC30" s="83">
        <f t="shared" si="8"/>
        <v>624401872.12837231</v>
      </c>
      <c r="BD30" s="83">
        <f t="shared" si="8"/>
        <v>868308853.4285177</v>
      </c>
      <c r="BE30" s="83">
        <f t="shared" si="8"/>
        <v>624401872.12837243</v>
      </c>
      <c r="BF30" s="83">
        <f t="shared" si="8"/>
        <v>624401872.12837255</v>
      </c>
      <c r="BG30" s="83">
        <f t="shared" si="8"/>
        <v>624401872.12837231</v>
      </c>
      <c r="BH30" s="83">
        <f t="shared" si="8"/>
        <v>624401872.12837219</v>
      </c>
      <c r="BI30" s="83">
        <f t="shared" si="8"/>
        <v>624401872.12837231</v>
      </c>
      <c r="BJ30" s="83">
        <f t="shared" si="8"/>
        <v>1112215834.7286634</v>
      </c>
      <c r="BK30" s="1029">
        <f t="shared" si="2"/>
        <v>31362788814.383083</v>
      </c>
    </row>
    <row r="31" spans="1:63" ht="15.75" x14ac:dyDescent="0.25">
      <c r="A31" s="169" t="s">
        <v>1232</v>
      </c>
      <c r="C31" s="83">
        <f>SFP!C108-SFP!D108+SCI!C39+SCI!C63+SCI!C88+SCI!C113+SCI!C137+SCI!C162+SCI!C186+SCI!C210+SCI!C230</f>
        <v>115711645.50686666</v>
      </c>
      <c r="D31" s="83">
        <f>SFP!D108-SFP!E108+SCI!D39+SCI!D63+SCI!D88+SCI!D113+SCI!D137+SCI!D162+SCI!D186+SCI!D210+SCI!D230</f>
        <v>240830741.86795011</v>
      </c>
      <c r="E31" s="83">
        <f>SFP!E108-SFP!F108+SCI!E39+SCI!E63+SCI!E88+SCI!E113+SCI!E137+SCI!E162+SCI!E186+SCI!E210+SCI!E230</f>
        <v>240830741.86795014</v>
      </c>
      <c r="F31" s="83">
        <f>SFP!F108-SFP!G108+SCI!F39+SCI!F63+SCI!F88+SCI!F113+SCI!F137+SCI!F162+SCI!F186+SCI!F210+SCI!F230</f>
        <v>240830741.86795014</v>
      </c>
      <c r="G31" s="83">
        <f>SFP!G108-SFP!H108+SCI!G39+SCI!G63+SCI!G88+SCI!G113+SCI!G137+SCI!G162+SCI!G186+SCI!G210+SCI!G230</f>
        <v>240830741.8679502</v>
      </c>
      <c r="H31" s="83">
        <f>SFP!H108-SFP!I108+SCI!H39+SCI!H63+SCI!H88+SCI!H113+SCI!H137+SCI!H162+SCI!H186+SCI!H210+SCI!H230</f>
        <v>334905250.41011816</v>
      </c>
      <c r="I31" s="83">
        <f>SFP!I108-SFP!J108+SCI!I39+SCI!I63+SCI!I88+SCI!I113+SCI!I137+SCI!I162+SCI!I186+SCI!I210+SCI!I230</f>
        <v>240830741.86795014</v>
      </c>
      <c r="J31" s="83">
        <f>SFP!J108-SFP!K108+SCI!J39+SCI!J63+SCI!J88+SCI!J113+SCI!J137+SCI!J162+SCI!J186+SCI!J210+SCI!J230</f>
        <v>240830741.86795017</v>
      </c>
      <c r="K31" s="83">
        <f>SFP!K108-SFP!L108+SCI!K39+SCI!K63+SCI!K88+SCI!K113+SCI!K137+SCI!K162+SCI!K186+SCI!K210+SCI!K230</f>
        <v>240830741.86795017</v>
      </c>
      <c r="L31" s="83">
        <f>SFP!L108-SFP!M108+SCI!L39+SCI!L63+SCI!L88+SCI!L113+SCI!L137+SCI!L162+SCI!L186+SCI!L210+SCI!L230</f>
        <v>240830741.86795011</v>
      </c>
      <c r="M31" s="83">
        <f>SFP!M108-SFP!N108+SCI!M39+SCI!M63+SCI!M88+SCI!M113+SCI!M137+SCI!M162+SCI!M186+SCI!M210+SCI!M230</f>
        <v>240830741.86795011</v>
      </c>
      <c r="N31" s="83">
        <f>SFP!N108-SFP!O108+SCI!N39+SCI!N63+SCI!N88+SCI!N113+SCI!N137+SCI!N162+SCI!N186+SCI!N210+SCI!N230</f>
        <v>428979758.95228624</v>
      </c>
      <c r="O31" s="83">
        <f>SFP!O108-SFP!P108+SCI!O39+SCI!O63+SCI!O88+SCI!O113+SCI!O137+SCI!O162+SCI!O186+SCI!O210+SCI!O230</f>
        <v>339733852.32038134</v>
      </c>
      <c r="P31" s="83">
        <f>SFP!P108-SFP!Q108+SCI!P39+SCI!P63+SCI!P88+SCI!P113+SCI!P137+SCI!P162+SCI!P186+SCI!P210+SCI!P230</f>
        <v>587835518.87904716</v>
      </c>
      <c r="Q31" s="83">
        <f>SFP!Q108-SFP!R108+SCI!Q39+SCI!Q63+SCI!Q88+SCI!Q113+SCI!Q137+SCI!Q162+SCI!Q186+SCI!Q210+SCI!Q230</f>
        <v>399686501.79471111</v>
      </c>
      <c r="R31" s="83">
        <f>SFP!R108-SFP!S108+SCI!R39+SCI!R63+SCI!R88+SCI!R113+SCI!R137+SCI!R162+SCI!R186+SCI!R210+SCI!R230</f>
        <v>399686501.79471099</v>
      </c>
      <c r="S31" s="83">
        <f>SFP!S108-SFP!T108+SCI!S39+SCI!S63+SCI!S88+SCI!S113+SCI!S137+SCI!S162+SCI!S186+SCI!S210+SCI!S230</f>
        <v>399686501.79471093</v>
      </c>
      <c r="T31" s="83">
        <f>SFP!T108-SFP!U108+SCI!T39+SCI!T63+SCI!T88+SCI!T113+SCI!T137+SCI!T162+SCI!T186+SCI!T210+SCI!T230</f>
        <v>555814041.55826998</v>
      </c>
      <c r="U31" s="83">
        <f>SFP!U108-SFP!V108+SCI!U39+SCI!U63+SCI!U88+SCI!U113+SCI!U137+SCI!U162+SCI!U186+SCI!U210+SCI!U230</f>
        <v>399686501.79471105</v>
      </c>
      <c r="V31" s="83">
        <f>SFP!V108-SFP!W108+SCI!V39+SCI!V63+SCI!V88+SCI!V113+SCI!V137+SCI!V162+SCI!V186+SCI!V210+SCI!V230</f>
        <v>399686501.79471111</v>
      </c>
      <c r="W31" s="83">
        <f>SFP!W108-SFP!X108+SCI!W39+SCI!W63+SCI!W88+SCI!W113+SCI!W137+SCI!W162+SCI!W186+SCI!W210+SCI!W230</f>
        <v>399686501.79471087</v>
      </c>
      <c r="X31" s="83">
        <f>SFP!X108-SFP!Y108+SCI!X39+SCI!X63+SCI!X88+SCI!X113+SCI!X137+SCI!X162+SCI!X186+SCI!X210+SCI!X230</f>
        <v>399686501.79471105</v>
      </c>
      <c r="Y31" s="83">
        <f>SFP!Y108-SFP!Z108+SCI!Y39+SCI!Y63+SCI!Y88+SCI!Y113+SCI!Y137+SCI!Y162+SCI!Y186+SCI!Y210+SCI!Y230</f>
        <v>399686501.79471105</v>
      </c>
      <c r="Z31" s="83">
        <f>SFP!Z108-SFP!AA108+SCI!Z39+SCI!Z63+SCI!Z88+SCI!Z113+SCI!Z137+SCI!Z162+SCI!Z186+SCI!Z210+SCI!Z230</f>
        <v>711941581.32182908</v>
      </c>
      <c r="AA31" s="83">
        <f>SFP!AA108-SFP!AB108+SCI!AA39+SCI!AA63+SCI!AA88+SCI!AA113+SCI!AA137+SCI!AA162+SCI!AA186+SCI!AA210+SCI!AA230</f>
        <v>468702426.03125119</v>
      </c>
      <c r="AB31" s="83">
        <f>SFP!AB108-SFP!AC108+SCI!AB39+SCI!AB63+SCI!AB88+SCI!AB113+SCI!AB137+SCI!AB162+SCI!AB186+SCI!AB210+SCI!AB230</f>
        <v>777596870.43956232</v>
      </c>
      <c r="AC31" s="83">
        <f>SFP!AC108-SFP!AD108+SCI!AC39+SCI!AC63+SCI!AC88+SCI!AC113+SCI!AC137+SCI!AC162+SCI!AC186+SCI!AC210+SCI!AC230</f>
        <v>465341790.91244429</v>
      </c>
      <c r="AD31" s="83">
        <f>SFP!AD108-SFP!AE108+SCI!AD39+SCI!AD63+SCI!AD88+SCI!AD113+SCI!AD137+SCI!AD162+SCI!AD186+SCI!AD210+SCI!AD230</f>
        <v>465341790.91244429</v>
      </c>
      <c r="AE31" s="83">
        <f>SFP!AE108-SFP!AF108+SCI!AE39+SCI!AE63+SCI!AE88+SCI!AE113+SCI!AE137+SCI!AE162+SCI!AE186+SCI!AE210+SCI!AE230</f>
        <v>465341790.91244417</v>
      </c>
      <c r="AF31" s="83">
        <f>SFP!AF108-SFP!AG108+SCI!AF39+SCI!AF63+SCI!AF88+SCI!AF113+SCI!AF137+SCI!AF162+SCI!AF186+SCI!AF210+SCI!AF230</f>
        <v>647115927.98761761</v>
      </c>
      <c r="AG31" s="83">
        <f>SFP!AG108-SFP!AH108+SCI!AG39+SCI!AG63+SCI!AG88+SCI!AG113+SCI!AG137+SCI!AG162+SCI!AG186+SCI!AG210+SCI!AG230</f>
        <v>465341790.91244429</v>
      </c>
      <c r="AH31" s="83">
        <f>SFP!AH108-SFP!AI108+SCI!AH39+SCI!AH63+SCI!AH88+SCI!AH113+SCI!AH137+SCI!AH162+SCI!AH186+SCI!AH210+SCI!AH230</f>
        <v>465341790.91244406</v>
      </c>
      <c r="AI31" s="83">
        <f>SFP!AI108-SFP!AJ108+SCI!AI39+SCI!AI63+SCI!AI88+SCI!AI113+SCI!AI137+SCI!AI162+SCI!AI186+SCI!AI210+SCI!AI230</f>
        <v>465341790.91244423</v>
      </c>
      <c r="AJ31" s="83">
        <f>SFP!AJ108-SFP!AK108+SCI!AJ39+SCI!AJ63+SCI!AJ88+SCI!AJ113+SCI!AJ137+SCI!AJ162+SCI!AJ186+SCI!AJ210+SCI!AJ230</f>
        <v>465341790.91244435</v>
      </c>
      <c r="AK31" s="83">
        <f>SFP!AK108-SFP!AL108+SCI!AK39+SCI!AK63+SCI!AK88+SCI!AK113+SCI!AK137+SCI!AK162+SCI!AK186+SCI!AK210+SCI!AK230</f>
        <v>465341790.91244417</v>
      </c>
      <c r="AL31" s="83">
        <f>SFP!AL108-SFP!AM108+SCI!AL39+SCI!AL63+SCI!AL88+SCI!AL113+SCI!AL137+SCI!AL162+SCI!AL186+SCI!AL210+SCI!AL230</f>
        <v>828890065.06279111</v>
      </c>
      <c r="AM31" s="83">
        <f>SFP!AM108-SFP!AN108+SCI!AM39+SCI!AM63+SCI!AM88+SCI!AM113+SCI!AM137+SCI!AM162+SCI!AM186+SCI!AM210+SCI!AM230</f>
        <v>545627589.30484164</v>
      </c>
      <c r="AN31" s="83">
        <f>SFP!AN108-SFP!AO108+SCI!AN39+SCI!AN63+SCI!AN88+SCI!AN113+SCI!AN137+SCI!AN162+SCI!AN186+SCI!AN210+SCI!AN230</f>
        <v>905190564.30307627</v>
      </c>
      <c r="AO31" s="83">
        <f>SFP!AO108-SFP!AP108+SCI!AO39+SCI!AO63+SCI!AO88+SCI!AO113+SCI!AO137+SCI!AO162+SCI!AO186+SCI!AO210+SCI!AO230</f>
        <v>541642290.15272951</v>
      </c>
      <c r="AP31" s="83">
        <f>SFP!AP108-SFP!AQ108+SCI!AP39+SCI!AP63+SCI!AP88+SCI!AP113+SCI!AP137+SCI!AP162+SCI!AP186+SCI!AP210+SCI!AP230</f>
        <v>541642290.15272939</v>
      </c>
      <c r="AQ31" s="83">
        <f>SFP!AQ108-SFP!AR108+SCI!AQ39+SCI!AQ63+SCI!AQ88+SCI!AQ113+SCI!AQ137+SCI!AQ162+SCI!AQ186+SCI!AQ210+SCI!AQ230</f>
        <v>541642290.15272939</v>
      </c>
      <c r="AR31" s="83">
        <f>SFP!AR108-SFP!AS108+SCI!AR39+SCI!AR63+SCI!AR88+SCI!AR113+SCI!AR137+SCI!AR162+SCI!AR186+SCI!AR210+SCI!AR230</f>
        <v>753221309.74363947</v>
      </c>
      <c r="AS31" s="83">
        <f>SFP!AS108-SFP!AT108+SCI!AS39+SCI!AS63+SCI!AS88+SCI!AS113+SCI!AS137+SCI!AS162+SCI!AS186+SCI!AS210+SCI!AS230</f>
        <v>541642290.15272951</v>
      </c>
      <c r="AT31" s="83">
        <f>SFP!AT108-SFP!AU108+SCI!AT39+SCI!AT63+SCI!AT88+SCI!AT113+SCI!AT137+SCI!AT162+SCI!AT186+SCI!AT210+SCI!AT230</f>
        <v>541642290.15272939</v>
      </c>
      <c r="AU31" s="83">
        <f>SFP!AU108-SFP!AV108+SCI!AU39+SCI!AU63+SCI!AU88+SCI!AU113+SCI!AU137+SCI!AU162+SCI!AU186+SCI!AU210+SCI!AU230</f>
        <v>541642290.15272939</v>
      </c>
      <c r="AV31" s="83">
        <f>SFP!AV108-SFP!AW108+SCI!AV39+SCI!AV63+SCI!AV88+SCI!AV113+SCI!AV137+SCI!AV162+SCI!AV186+SCI!AV210+SCI!AV230</f>
        <v>541642290.15272915</v>
      </c>
      <c r="AW31" s="83">
        <f>SFP!AW108-SFP!AX108+SCI!AW39+SCI!AW63+SCI!AW88+SCI!AW113+SCI!AW137+SCI!AW162+SCI!AW186+SCI!AW210+SCI!AW230</f>
        <v>541642290.15272939</v>
      </c>
      <c r="AX31" s="83">
        <f>SFP!AX108-SFP!AY108+SCI!AX39+SCI!AX63+SCI!AX88+SCI!AX113+SCI!AX137+SCI!AX162+SCI!AX186+SCI!AX210+SCI!AX230</f>
        <v>964800329.33454967</v>
      </c>
      <c r="AY31" s="83">
        <f>SFP!AY108-SFP!AZ108+SCI!AY39+SCI!AY63+SCI!AY88+SCI!AY113+SCI!AY137+SCI!AY162+SCI!AY186+SCI!AY210+SCI!AY230</f>
        <v>632184647.75690746</v>
      </c>
      <c r="AZ31" s="83">
        <f>SFP!AZ108-SFP!BA108+SCI!AZ39+SCI!AZ63+SCI!AZ88+SCI!AZ113+SCI!AZ137+SCI!AZ162+SCI!AZ186+SCI!AZ210+SCI!AZ230</f>
        <v>1047559911.3101921</v>
      </c>
      <c r="BA31" s="83">
        <f>SFP!BA108-SFP!BB108+SCI!BA39+SCI!BA63+SCI!BA88+SCI!BA113+SCI!BA137+SCI!BA162+SCI!BA186+SCI!BA210+SCI!BA230</f>
        <v>624401872.12837243</v>
      </c>
      <c r="BB31" s="83">
        <f>SFP!BB108-SFP!BC108+SCI!BB39+SCI!BB63+SCI!BB88+SCI!BB113+SCI!BB137+SCI!BB162+SCI!BB186+SCI!BB210+SCI!BB230</f>
        <v>624401872.12837255</v>
      </c>
      <c r="BC31" s="83">
        <f>SFP!BC108-SFP!BD108+SCI!BC39+SCI!BC63+SCI!BC88+SCI!BC113+SCI!BC137+SCI!BC162+SCI!BC186+SCI!BC210+SCI!BC230</f>
        <v>624401872.12837231</v>
      </c>
      <c r="BD31" s="83">
        <f>SFP!BD108-SFP!BE108+SCI!BD39+SCI!BD63+SCI!BD88+SCI!BD113+SCI!BD137+SCI!BD162+SCI!BD186+SCI!BD210+SCI!BD230</f>
        <v>868308853.4285177</v>
      </c>
      <c r="BE31" s="83">
        <f>SFP!BE108-SFP!BF108+SCI!BE39+SCI!BE63+SCI!BE88+SCI!BE113+SCI!BE137+SCI!BE162+SCI!BE186+SCI!BE210+SCI!BE230</f>
        <v>624401872.12837243</v>
      </c>
      <c r="BF31" s="83">
        <f>SFP!BF108-SFP!BG108+SCI!BF39+SCI!BF63+SCI!BF88+SCI!BF113+SCI!BF137+SCI!BF162+SCI!BF186+SCI!BF210+SCI!BF230</f>
        <v>624401872.12837255</v>
      </c>
      <c r="BG31" s="83">
        <f>SFP!BG108-SFP!BH108+SCI!BG39+SCI!BG63+SCI!BG88+SCI!BG113+SCI!BG137+SCI!BG162+SCI!BG186+SCI!BG210+SCI!BG230</f>
        <v>624401872.12837231</v>
      </c>
      <c r="BH31" s="83">
        <f>SFP!BH108-SFP!BI108+SCI!BH39+SCI!BH63+SCI!BH88+SCI!BH113+SCI!BH137+SCI!BH162+SCI!BH186+SCI!BH210+SCI!BH230</f>
        <v>624401872.12837219</v>
      </c>
      <c r="BI31" s="83">
        <f>SFP!BI108-SFP!BJ108+SCI!BI39+SCI!BI63+SCI!BI88+SCI!BI113+SCI!BI137+SCI!BI162+SCI!BI186+SCI!BI210+SCI!BI230</f>
        <v>624401872.12837231</v>
      </c>
      <c r="BJ31" s="83">
        <f>SFP!BJ108-SFP!BK108+SCI!BJ39+SCI!BJ63+SCI!BJ88+SCI!BJ113+SCI!BJ137+SCI!BJ162+SCI!BJ186+SCI!BJ210+SCI!BJ230</f>
        <v>1112215834.7286634</v>
      </c>
      <c r="BK31" s="1029">
        <f t="shared" si="2"/>
        <v>31042392295.098019</v>
      </c>
    </row>
    <row r="32" spans="1:63" ht="15.75" x14ac:dyDescent="0.25">
      <c r="A32" s="169" t="s">
        <v>1135</v>
      </c>
      <c r="C32" s="83">
        <f>SFP!C121-SFP!D121+SCI!C40+SCI!C44+SCI!C64+SCI!C68+SCI!C89+SCI!C93+SCI!C114+SCI!C118+SCI!C138+SCI!C142+SCI!C163+SCI!C167+SCI!C187+SCI!C191+SCI!C211+SCI!C215+SCI!C231+SCI!C235</f>
        <v>37749091.35559471</v>
      </c>
      <c r="D32" s="83">
        <f>SFP!D121-SFP!E121+SCI!D40+SCI!D44+SCI!D64+SCI!D68+SCI!D89+SCI!D93+SCI!D114+SCI!D118+SCI!D138+SCI!D142+SCI!D163+SCI!D167+SCI!D187+SCI!D191+SCI!D211+SCI!D215+SCI!D231+SCI!D235</f>
        <v>20368155.214855488</v>
      </c>
      <c r="E32" s="83">
        <f>SFP!E121-SFP!F121+SCI!E40+SCI!E44+SCI!E64+SCI!E68+SCI!E89+SCI!E93+SCI!E114+SCI!E118+SCI!E138+SCI!E142+SCI!E163+SCI!E167+SCI!E187+SCI!E191+SCI!E211+SCI!E215+SCI!E231+SCI!E235</f>
        <v>15682125.966848874</v>
      </c>
      <c r="F32" s="83">
        <f>SFP!F121-SFP!G121+SCI!F40+SCI!F44+SCI!F64+SCI!F68+SCI!F89+SCI!F93+SCI!F114+SCI!F118+SCI!F138+SCI!F142+SCI!F163+SCI!F167+SCI!F187+SCI!F191+SCI!F211+SCI!F215+SCI!F231+SCI!F235</f>
        <v>2966564.1831899099</v>
      </c>
      <c r="G32" s="83">
        <f>SFP!G121-SFP!H121+SCI!G40+SCI!G44+SCI!G64+SCI!G68+SCI!G89+SCI!G93+SCI!G114+SCI!G118+SCI!G138+SCI!G142+SCI!G163+SCI!G167+SCI!G187+SCI!G191+SCI!G211+SCI!G215+SCI!G231+SCI!G235</f>
        <v>10834922.944138121</v>
      </c>
      <c r="H32" s="83">
        <f>SFP!H121-SFP!I121+SCI!H40+SCI!H44+SCI!H64+SCI!H68+SCI!H89+SCI!H93+SCI!H114+SCI!H118+SCI!H138+SCI!H142+SCI!H163+SCI!H167+SCI!H187+SCI!H191+SCI!H211+SCI!H215+SCI!H231+SCI!H235</f>
        <v>7115700.6240352951</v>
      </c>
      <c r="I32" s="83">
        <f>SFP!I121-SFP!J121+SCI!I40+SCI!I44+SCI!I64+SCI!I68+SCI!I89+SCI!I93+SCI!I114+SCI!I118+SCI!I138+SCI!I142+SCI!I163+SCI!I167+SCI!I187+SCI!I191+SCI!I211+SCI!I215+SCI!I231+SCI!I235</f>
        <v>11079954.623620106</v>
      </c>
      <c r="J32" s="83">
        <f>SFP!J121-SFP!K121+SCI!J40+SCI!J44+SCI!J64+SCI!J68+SCI!J89+SCI!J93+SCI!J114+SCI!J118+SCI!J138+SCI!J142+SCI!J163+SCI!J167+SCI!J187+SCI!J191+SCI!J211+SCI!J215+SCI!J231+SCI!J235</f>
        <v>4572903.5745187756</v>
      </c>
      <c r="K32" s="83">
        <f>SFP!K121-SFP!L121+SCI!K40+SCI!K44+SCI!K64+SCI!K68+SCI!K89+SCI!K93+SCI!K114+SCI!K118+SCI!K138+SCI!K142+SCI!K163+SCI!K167+SCI!K187+SCI!K191+SCI!K211+SCI!K215+SCI!K231+SCI!K235</f>
        <v>10388471.451709148</v>
      </c>
      <c r="L32" s="83">
        <f>SFP!L121-SFP!M121+SCI!L40+SCI!L44+SCI!L64+SCI!L68+SCI!L89+SCI!L93+SCI!L114+SCI!L118+SCI!L138+SCI!L142+SCI!L163+SCI!L167+SCI!L187+SCI!L191+SCI!L211+SCI!L215+SCI!L231+SCI!L235</f>
        <v>4522231.7744001737</v>
      </c>
      <c r="M32" s="83">
        <f>SFP!M121-SFP!N121+SCI!M40+SCI!M44+SCI!M64+SCI!M68+SCI!M89+SCI!M93+SCI!M114+SCI!M118+SCI!M138+SCI!M142+SCI!M163+SCI!M167+SCI!M187+SCI!M191+SCI!M211+SCI!M215+SCI!M231+SCI!M235</f>
        <v>12209629.448865237</v>
      </c>
      <c r="N32" s="83">
        <f>SFP!N121-SFP!O121+SCI!N40+SCI!N44+SCI!N64+SCI!N68+SCI!N89+SCI!N93+SCI!N114+SCI!N118+SCI!N138+SCI!N142+SCI!N163+SCI!N167+SCI!N187+SCI!N191+SCI!N211+SCI!N215+SCI!N231+SCI!N235</f>
        <v>46058516.602435119</v>
      </c>
      <c r="O32" s="83">
        <f>SFP!O121-SFP!P121+SCI!O40+SCI!O44+SCI!O64+SCI!O68+SCI!O89+SCI!O93+SCI!O114+SCI!O118+SCI!O138+SCI!O142+SCI!O163+SCI!O167+SCI!O187+SCI!O191+SCI!O211+SCI!O215+SCI!O231+SCI!O235</f>
        <v>24639254.987240177</v>
      </c>
      <c r="P32" s="83">
        <f>SFP!P121-SFP!Q121+SCI!P40+SCI!P44+SCI!P64+SCI!P68+SCI!P89+SCI!P93+SCI!P114+SCI!P118+SCI!P138+SCI!P142+SCI!P163+SCI!P167+SCI!P187+SCI!P191+SCI!P211+SCI!P215+SCI!P231+SCI!P235</f>
        <v>10977655.666587893</v>
      </c>
      <c r="Q32" s="83">
        <f>SFP!Q121-SFP!R121+SCI!Q40+SCI!Q44+SCI!Q64+SCI!Q68+SCI!Q89+SCI!Q93+SCI!Q114+SCI!Q118+SCI!Q138+SCI!Q142+SCI!Q163+SCI!Q167+SCI!Q187+SCI!Q191+SCI!Q211+SCI!Q215+SCI!Q231+SCI!Q235</f>
        <v>0</v>
      </c>
      <c r="R32" s="83">
        <f>SFP!R121-SFP!S121+SCI!R40+SCI!R44+SCI!R64+SCI!R68+SCI!R89+SCI!R93+SCI!R114+SCI!R118+SCI!R138+SCI!R142+SCI!R163+SCI!R167+SCI!R187+SCI!R191+SCI!R211+SCI!R215+SCI!R231+SCI!R235</f>
        <v>0</v>
      </c>
      <c r="S32" s="83">
        <f>SFP!S121-SFP!T121+SCI!S40+SCI!S44+SCI!S64+SCI!S68+SCI!S89+SCI!S93+SCI!S114+SCI!S118+SCI!S138+SCI!S142+SCI!S163+SCI!S167+SCI!S187+SCI!S191+SCI!S211+SCI!S215+SCI!S231+SCI!S235</f>
        <v>3896127.6699592182</v>
      </c>
      <c r="T32" s="83">
        <f>SFP!T121-SFP!U121+SCI!T40+SCI!T44+SCI!T64+SCI!T68+SCI!T89+SCI!T93+SCI!T114+SCI!T118+SCI!T138+SCI!T142+SCI!T163+SCI!T167+SCI!T187+SCI!T191+SCI!T211+SCI!T215+SCI!T231+SCI!T235</f>
        <v>1286868.0896859865</v>
      </c>
      <c r="U32" s="83">
        <f>SFP!U121-SFP!V121+SCI!U40+SCI!U44+SCI!U64+SCI!U68+SCI!U89+SCI!U93+SCI!U114+SCI!U118+SCI!U138+SCI!U142+SCI!U163+SCI!U167+SCI!U187+SCI!U191+SCI!U211+SCI!U215+SCI!U231+SCI!U235</f>
        <v>1286868.0896859865</v>
      </c>
      <c r="V32" s="83">
        <f>SFP!V121-SFP!W121+SCI!V40+SCI!V44+SCI!V64+SCI!V68+SCI!V89+SCI!V93+SCI!V114+SCI!V118+SCI!V138+SCI!V142+SCI!V163+SCI!V167+SCI!V187+SCI!V191+SCI!V211+SCI!V215+SCI!V231+SCI!V235</f>
        <v>0</v>
      </c>
      <c r="W32" s="83">
        <f>SFP!W121-SFP!X121+SCI!W40+SCI!W44+SCI!W64+SCI!W68+SCI!W89+SCI!W93+SCI!W114+SCI!W118+SCI!W138+SCI!W142+SCI!W163+SCI!W167+SCI!W187+SCI!W191+SCI!W211+SCI!W215+SCI!W231+SCI!W235</f>
        <v>3896127.6699592187</v>
      </c>
      <c r="X32" s="83">
        <f>SFP!X121-SFP!Y121+SCI!X40+SCI!X44+SCI!X64+SCI!X68+SCI!X89+SCI!X93+SCI!X114+SCI!X118+SCI!X138+SCI!X142+SCI!X163+SCI!X167+SCI!X187+SCI!X191+SCI!X211+SCI!X215+SCI!X231+SCI!X235</f>
        <v>1286868.0896859865</v>
      </c>
      <c r="Y32" s="83">
        <f>SFP!Y121-SFP!Z121+SCI!Y40+SCI!Y44+SCI!Y64+SCI!Y68+SCI!Y89+SCI!Y93+SCI!Y114+SCI!Y118+SCI!Y138+SCI!Y142+SCI!Y163+SCI!Y167+SCI!Y187+SCI!Y191+SCI!Y211+SCI!Y215+SCI!Y231+SCI!Y235</f>
        <v>5182995.7596452041</v>
      </c>
      <c r="Z32" s="83">
        <f>SFP!Z121-SFP!AA121+SCI!Z40+SCI!Z44+SCI!Z64+SCI!Z68+SCI!Z89+SCI!Z93+SCI!Z114+SCI!Z118+SCI!Z138+SCI!Z142+SCI!Z163+SCI!Z167+SCI!Z187+SCI!Z191+SCI!Z211+SCI!Z215+SCI!Z231+SCI!Z235</f>
        <v>36352017.119318932</v>
      </c>
      <c r="AA32" s="83">
        <f>SFP!AA121-SFP!AB121+SCI!AA40+SCI!AA44+SCI!AA64+SCI!AA68+SCI!AA89+SCI!AA93+SCI!AA114+SCI!AA118+SCI!AA138+SCI!AA142+SCI!AA163+SCI!AA167+SCI!AA187+SCI!AA191+SCI!AA211+SCI!AA215+SCI!AA231+SCI!AA235</f>
        <v>12868680.896859866</v>
      </c>
      <c r="AB32" s="83">
        <f>SFP!AB121-SFP!AC121+SCI!AB40+SCI!AB44+SCI!AB64+SCI!AB68+SCI!AB89+SCI!AB93+SCI!AB114+SCI!AB118+SCI!AB138+SCI!AB142+SCI!AB163+SCI!AB167+SCI!AB187+SCI!AB191+SCI!AB211+SCI!AB215+SCI!AB231+SCI!AB235</f>
        <v>11581812.807173889</v>
      </c>
      <c r="AC32" s="83">
        <f>SFP!AC121-SFP!AD121+SCI!AC40+SCI!AC44+SCI!AC64+SCI!AC68+SCI!AC89+SCI!AC93+SCI!AC114+SCI!AC118+SCI!AC138+SCI!AC142+SCI!AC163+SCI!AC167+SCI!AC187+SCI!AC191+SCI!AC211+SCI!AC215+SCI!AC231+SCI!AC235</f>
        <v>0</v>
      </c>
      <c r="AD32" s="83">
        <f>SFP!AD121-SFP!AE121+SCI!AD40+SCI!AD44+SCI!AD64+SCI!AD68+SCI!AD89+SCI!AD93+SCI!AD114+SCI!AD118+SCI!AD138+SCI!AD142+SCI!AD163+SCI!AD167+SCI!AD187+SCI!AD191+SCI!AD211+SCI!AD215+SCI!AD231+SCI!AD235</f>
        <v>0</v>
      </c>
      <c r="AE32" s="83">
        <f>SFP!AE121-SFP!AF121+SCI!AE40+SCI!AE44+SCI!AE64+SCI!AE68+SCI!AE89+SCI!AE93+SCI!AE114+SCI!AE118+SCI!AE138+SCI!AE142+SCI!AE163+SCI!AE167+SCI!AE187+SCI!AE191+SCI!AE211+SCI!AE215+SCI!AE231+SCI!AE235</f>
        <v>0</v>
      </c>
      <c r="AF32" s="83">
        <f>SFP!AF121-SFP!AG121+SCI!AF40+SCI!AF44+SCI!AF64+SCI!AF68+SCI!AF89+SCI!AF93+SCI!AF114+SCI!AF118+SCI!AF138+SCI!AF142+SCI!AF163+SCI!AF167+SCI!AF187+SCI!AF191+SCI!AF211+SCI!AF215+SCI!AF231+SCI!AF235</f>
        <v>0</v>
      </c>
      <c r="AG32" s="83">
        <f>SFP!AG121-SFP!AH121+SCI!AG40+SCI!AG44+SCI!AG64+SCI!AG68+SCI!AG89+SCI!AG93+SCI!AG114+SCI!AG118+SCI!AG138+SCI!AG142+SCI!AG163+SCI!AG167+SCI!AG187+SCI!AG191+SCI!AG211+SCI!AG215+SCI!AG231+SCI!AG235</f>
        <v>0</v>
      </c>
      <c r="AH32" s="83">
        <f>SFP!AH121-SFP!AI121+SCI!AH40+SCI!AH44+SCI!AH64+SCI!AH68+SCI!AH89+SCI!AH93+SCI!AH114+SCI!AH118+SCI!AH138+SCI!AH142+SCI!AH163+SCI!AH167+SCI!AH187+SCI!AH191+SCI!AH211+SCI!AH215+SCI!AH231+SCI!AH235</f>
        <v>0</v>
      </c>
      <c r="AI32" s="83">
        <f>SFP!AI121-SFP!AJ121+SCI!AI40+SCI!AI44+SCI!AI64+SCI!AI68+SCI!AI89+SCI!AI93+SCI!AI114+SCI!AI118+SCI!AI138+SCI!AI142+SCI!AI163+SCI!AI167+SCI!AI187+SCI!AI191+SCI!AI211+SCI!AI215+SCI!AI231+SCI!AI235</f>
        <v>0</v>
      </c>
      <c r="AJ32" s="83">
        <f>SFP!AJ121-SFP!AK121+SCI!AJ40+SCI!AJ44+SCI!AJ64+SCI!AJ68+SCI!AJ89+SCI!AJ93+SCI!AJ114+SCI!AJ118+SCI!AJ138+SCI!AJ142+SCI!AJ163+SCI!AJ167+SCI!AJ187+SCI!AJ191+SCI!AJ211+SCI!AJ215+SCI!AJ231+SCI!AJ235</f>
        <v>0</v>
      </c>
      <c r="AK32" s="83">
        <f>SFP!AK121-SFP!AL121+SCI!AK40+SCI!AK44+SCI!AK64+SCI!AK68+SCI!AK89+SCI!AK93+SCI!AK114+SCI!AK118+SCI!AK138+SCI!AK142+SCI!AK163+SCI!AK167+SCI!AK187+SCI!AK191+SCI!AK211+SCI!AK215+SCI!AK231+SCI!AK235</f>
        <v>0</v>
      </c>
      <c r="AL32" s="83">
        <f>SFP!AL121-SFP!AM121+SCI!AL40+SCI!AL44+SCI!AL64+SCI!AL68+SCI!AL89+SCI!AL93+SCI!AL114+SCI!AL118+SCI!AL138+SCI!AL142+SCI!AL163+SCI!AL167+SCI!AL187+SCI!AL191+SCI!AL211+SCI!AL215+SCI!AL231+SCI!AL235</f>
        <v>364663.87524830172</v>
      </c>
      <c r="AM32" s="83">
        <f>SFP!AM121-SFP!AN121+SCI!AM40+SCI!AM44+SCI!AM64+SCI!AM68+SCI!AM89+SCI!AM93+SCI!AM114+SCI!AM118+SCI!AM138+SCI!AM142+SCI!AM163+SCI!AM167+SCI!AM187+SCI!AM191+SCI!AM211+SCI!AM215+SCI!AM231+SCI!AM235</f>
        <v>308307.08311925089</v>
      </c>
      <c r="AN32" s="83">
        <f>SFP!AN121-SFP!AO121+SCI!AN40+SCI!AN44+SCI!AN64+SCI!AN68+SCI!AN89+SCI!AN93+SCI!AN114+SCI!AN118+SCI!AN138+SCI!AN142+SCI!AN163+SCI!AN167+SCI!AN187+SCI!AN191+SCI!AN211+SCI!AN215+SCI!AN231+SCI!AN235</f>
        <v>359691.5969724594</v>
      </c>
      <c r="AO32" s="83">
        <f>SFP!AO121-SFP!AP121+SCI!AO40+SCI!AO44+SCI!AO64+SCI!AO68+SCI!AO89+SCI!AO93+SCI!AO114+SCI!AO118+SCI!AO138+SCI!AO142+SCI!AO163+SCI!AO167+SCI!AO187+SCI!AO191+SCI!AO211+SCI!AO215+SCI!AO231+SCI!AO235</f>
        <v>0</v>
      </c>
      <c r="AP32" s="83">
        <f>SFP!AP121-SFP!AQ121+SCI!AP40+SCI!AP44+SCI!AP64+SCI!AP68+SCI!AP89+SCI!AP93+SCI!AP114+SCI!AP118+SCI!AP138+SCI!AP142+SCI!AP163+SCI!AP167+SCI!AP187+SCI!AP191+SCI!AP211+SCI!AP215+SCI!AP231+SCI!AP235</f>
        <v>0</v>
      </c>
      <c r="AQ32" s="83">
        <f>SFP!AQ121-SFP!AR121+SCI!AQ40+SCI!AQ44+SCI!AQ64+SCI!AQ68+SCI!AQ89+SCI!AQ93+SCI!AQ114+SCI!AQ118+SCI!AQ138+SCI!AQ142+SCI!AQ163+SCI!AQ167+SCI!AQ187+SCI!AQ191+SCI!AQ211+SCI!AQ215+SCI!AQ231+SCI!AQ235</f>
        <v>0</v>
      </c>
      <c r="AR32" s="83">
        <f>SFP!AR121-SFP!AS121+SCI!AR40+SCI!AR44+SCI!AR64+SCI!AR68+SCI!AR89+SCI!AR93+SCI!AR114+SCI!AR118+SCI!AR138+SCI!AR142+SCI!AR163+SCI!AR167+SCI!AR187+SCI!AR191+SCI!AR211+SCI!AR215+SCI!AR231+SCI!AR235</f>
        <v>0</v>
      </c>
      <c r="AS32" s="83">
        <f>SFP!AS121-SFP!AT121+SCI!AS40+SCI!AS44+SCI!AS64+SCI!AS68+SCI!AS89+SCI!AS93+SCI!AS114+SCI!AS118+SCI!AS138+SCI!AS142+SCI!AS163+SCI!AS167+SCI!AS187+SCI!AS191+SCI!AS211+SCI!AS215+SCI!AS231+SCI!AS235</f>
        <v>0</v>
      </c>
      <c r="AT32" s="83">
        <f>SFP!AT121-SFP!AU121+SCI!AT40+SCI!AT44+SCI!AT64+SCI!AT68+SCI!AT89+SCI!AT93+SCI!AT114+SCI!AT118+SCI!AT138+SCI!AT142+SCI!AT163+SCI!AT167+SCI!AT187+SCI!AT191+SCI!AT211+SCI!AT215+SCI!AT231+SCI!AT235</f>
        <v>0</v>
      </c>
      <c r="AU32" s="83">
        <f>SFP!AU121-SFP!AV121+SCI!AU40+SCI!AU44+SCI!AU64+SCI!AU68+SCI!AU89+SCI!AU93+SCI!AU114+SCI!AU118+SCI!AU138+SCI!AU142+SCI!AU163+SCI!AU167+SCI!AU187+SCI!AU191+SCI!AU211+SCI!AU215+SCI!AU231+SCI!AU235</f>
        <v>0</v>
      </c>
      <c r="AV32" s="83">
        <f>SFP!AV121-SFP!AW121+SCI!AV40+SCI!AV44+SCI!AV64+SCI!AV68+SCI!AV89+SCI!AV93+SCI!AV114+SCI!AV118+SCI!AV138+SCI!AV142+SCI!AV163+SCI!AV167+SCI!AV187+SCI!AV191+SCI!AV211+SCI!AV215+SCI!AV231+SCI!AV235</f>
        <v>0</v>
      </c>
      <c r="AW32" s="83">
        <f>SFP!AW121-SFP!AX121+SCI!AW40+SCI!AW44+SCI!AW64+SCI!AW68+SCI!AW89+SCI!AW93+SCI!AW114+SCI!AW118+SCI!AW138+SCI!AW142+SCI!AW163+SCI!AW167+SCI!AW187+SCI!AW191+SCI!AW211+SCI!AW215+SCI!AW231+SCI!AW235</f>
        <v>0</v>
      </c>
      <c r="AX32" s="83">
        <f>SFP!AX121-SFP!AY121+SCI!AX40+SCI!AX44+SCI!AX64+SCI!AX68+SCI!AX89+SCI!AX93+SCI!AX114+SCI!AX118+SCI!AX138+SCI!AX142+SCI!AX163+SCI!AX167+SCI!AX187+SCI!AX191+SCI!AX211+SCI!AX215+SCI!AX231+SCI!AX235</f>
        <v>184924.30627507949</v>
      </c>
      <c r="AY32" s="83">
        <f>SFP!AY121-SFP!AZ121+SCI!AY40+SCI!AY44+SCI!AY64+SCI!AY68+SCI!AY89+SCI!AY93+SCI!AY114+SCI!AY118+SCI!AY138+SCI!AY142+SCI!AY163+SCI!AY167+SCI!AY187+SCI!AY191+SCI!AY211+SCI!AY215+SCI!AY231+SCI!AY235</f>
        <v>22375387.813436154</v>
      </c>
      <c r="AZ32" s="83">
        <f>SFP!AZ121-SFP!BA121+SCI!AZ40+SCI!AZ44+SCI!AZ64+SCI!AZ68+SCI!AZ89+SCI!AZ93+SCI!AZ114+SCI!AZ118+SCI!AZ138+SCI!AZ142+SCI!AZ163+SCI!AZ167+SCI!AZ187+SCI!AZ191+SCI!AZ211+SCI!AZ215+SCI!AZ231+SCI!AZ235</f>
        <v>0</v>
      </c>
      <c r="BA32" s="83">
        <f>SFP!BA121-SFP!BB121+SCI!BA40+SCI!BA44+SCI!BA64+SCI!BA68+SCI!BA89+SCI!BA93+SCI!BA114+SCI!BA118+SCI!BA138+SCI!BA142+SCI!BA163+SCI!BA167+SCI!BA187+SCI!BA191+SCI!BA211+SCI!BA215+SCI!BA231+SCI!BA235</f>
        <v>0</v>
      </c>
      <c r="BB32" s="83">
        <f>SFP!BB121-SFP!BC121+SCI!BB40+SCI!BB44+SCI!BB64+SCI!BB68+SCI!BB89+SCI!BB93+SCI!BB114+SCI!BB118+SCI!BB138+SCI!BB142+SCI!BB163+SCI!BB167+SCI!BB187+SCI!BB191+SCI!BB211+SCI!BB215+SCI!BB231+SCI!BB235</f>
        <v>0</v>
      </c>
      <c r="BC32" s="83">
        <f>SFP!BC121-SFP!BD121+SCI!BC40+SCI!BC44+SCI!BC64+SCI!BC68+SCI!BC89+SCI!BC93+SCI!BC114+SCI!BC118+SCI!BC138+SCI!BC142+SCI!BC163+SCI!BC167+SCI!BC187+SCI!BC191+SCI!BC211+SCI!BC215+SCI!BC231+SCI!BC235</f>
        <v>0</v>
      </c>
      <c r="BD32" s="83">
        <f>SFP!BD121-SFP!BE121+SCI!BD40+SCI!BD44+SCI!BD64+SCI!BD68+SCI!BD89+SCI!BD93+SCI!BD114+SCI!BD118+SCI!BD138+SCI!BD142+SCI!BD163+SCI!BD167+SCI!BD187+SCI!BD191+SCI!BD211+SCI!BD215+SCI!BD231+SCI!BD235</f>
        <v>0</v>
      </c>
      <c r="BE32" s="83">
        <f>SFP!BE121-SFP!BF121+SCI!BE40+SCI!BE44+SCI!BE64+SCI!BE68+SCI!BE89+SCI!BE93+SCI!BE114+SCI!BE118+SCI!BE138+SCI!BE142+SCI!BE163+SCI!BE167+SCI!BE187+SCI!BE191+SCI!BE211+SCI!BE215+SCI!BE231+SCI!BE235</f>
        <v>0</v>
      </c>
      <c r="BF32" s="83">
        <f>SFP!BF121-SFP!BG121+SCI!BF40+SCI!BF44+SCI!BF64+SCI!BF68+SCI!BF89+SCI!BF93+SCI!BF114+SCI!BF118+SCI!BF138+SCI!BF142+SCI!BF163+SCI!BF167+SCI!BF187+SCI!BF191+SCI!BF211+SCI!BF215+SCI!BF231+SCI!BF235</f>
        <v>0</v>
      </c>
      <c r="BG32" s="83">
        <f>SFP!BG121-SFP!BH121+SCI!BG40+SCI!BG44+SCI!BG64+SCI!BG68+SCI!BG89+SCI!BG93+SCI!BG114+SCI!BG118+SCI!BG138+SCI!BG142+SCI!BG163+SCI!BG167+SCI!BG187+SCI!BG191+SCI!BG211+SCI!BG215+SCI!BG231+SCI!BG235</f>
        <v>0</v>
      </c>
      <c r="BH32" s="83">
        <f>SFP!BH121-SFP!BI121+SCI!BH40+SCI!BH44+SCI!BH64+SCI!BH68+SCI!BH89+SCI!BH93+SCI!BH114+SCI!BH118+SCI!BH138+SCI!BH142+SCI!BH163+SCI!BH167+SCI!BH187+SCI!BH191+SCI!BH211+SCI!BH215+SCI!BH231+SCI!BH235</f>
        <v>0</v>
      </c>
      <c r="BI32" s="83">
        <f>SFP!BI121-SFP!BJ121+SCI!BI40+SCI!BI44+SCI!BI64+SCI!BI68+SCI!BI89+SCI!BI93+SCI!BI114+SCI!BI118+SCI!BI138+SCI!BI142+SCI!BI163+SCI!BI167+SCI!BI187+SCI!BI191+SCI!BI211+SCI!BI215+SCI!BI231+SCI!BI235</f>
        <v>0</v>
      </c>
      <c r="BJ32" s="83">
        <f>SFP!BJ121-SFP!BK121+SCI!BJ40+SCI!BJ44+SCI!BJ64+SCI!BJ68+SCI!BJ89+SCI!BJ93+SCI!BJ114+SCI!BJ118+SCI!BJ138+SCI!BJ142+SCI!BJ163+SCI!BJ167+SCI!BJ187+SCI!BJ191+SCI!BJ211+SCI!BJ215+SCI!BJ231+SCI!BJ235</f>
        <v>0</v>
      </c>
      <c r="BK32" s="1029">
        <f t="shared" si="2"/>
        <v>320396519.28506458</v>
      </c>
    </row>
    <row r="33" spans="1:63" ht="15.75" x14ac:dyDescent="0.25">
      <c r="A33" s="169" t="s">
        <v>929</v>
      </c>
      <c r="C33" s="83">
        <f>SFP!C122-SFP!D122+SCI!C257+SCI!C278</f>
        <v>16665216.666746346</v>
      </c>
      <c r="D33" s="83">
        <f>SFP!D122-SFP!E122+SCI!D257+SCI!D278</f>
        <v>35554387.724029019</v>
      </c>
      <c r="E33" s="83">
        <f>SFP!E122-SFP!F122+SCI!E257+SCI!E278</f>
        <v>35554387.724029019</v>
      </c>
      <c r="F33" s="83">
        <f>SFP!F122-SFP!G122+SCI!F257+SCI!F278</f>
        <v>35554387.724029027</v>
      </c>
      <c r="G33" s="83">
        <f>SFP!G122-SFP!H122+SCI!G257+SCI!G278</f>
        <v>35554387.724029019</v>
      </c>
      <c r="H33" s="83">
        <f>SFP!H122-SFP!I122+SCI!H257+SCI!H278</f>
        <v>35554387.724029027</v>
      </c>
      <c r="I33" s="83">
        <f>SFP!I122-SFP!J122+SCI!I257+SCI!I278</f>
        <v>35554387.724029019</v>
      </c>
      <c r="J33" s="83">
        <f>SFP!J122-SFP!K122+SCI!J257+SCI!J278</f>
        <v>35554387.724029027</v>
      </c>
      <c r="K33" s="83">
        <f>SFP!K122-SFP!L122+SCI!K257+SCI!K278</f>
        <v>35554387.724029019</v>
      </c>
      <c r="L33" s="83">
        <f>SFP!L122-SFP!M122+SCI!L257+SCI!L278</f>
        <v>35554387.724029027</v>
      </c>
      <c r="M33" s="83">
        <f>SFP!M122-SFP!N122+SCI!M257+SCI!M278</f>
        <v>35554387.724029019</v>
      </c>
      <c r="N33" s="83">
        <f>SFP!N122-SFP!O122+SCI!N257+SCI!N278</f>
        <v>49995650.00023903</v>
      </c>
      <c r="O33" s="83">
        <f>SFP!O122-SFP!P122+SCI!O257+SCI!O278</f>
        <v>36096531.029650666</v>
      </c>
      <c r="P33" s="83">
        <f>SFP!P122-SFP!Q122+SCI!P257+SCI!P278</f>
        <v>36711022.748674154</v>
      </c>
      <c r="Q33" s="83">
        <f>SFP!Q122-SFP!R122+SCI!Q257+SCI!Q278</f>
        <v>36711022.748674154</v>
      </c>
      <c r="R33" s="83">
        <f>SFP!R122-SFP!S122+SCI!R257+SCI!R278</f>
        <v>36711022.748674147</v>
      </c>
      <c r="S33" s="83">
        <f>SFP!S122-SFP!T122+SCI!S257+SCI!S278</f>
        <v>36711022.748674147</v>
      </c>
      <c r="T33" s="83">
        <f>SFP!T122-SFP!U122+SCI!T257+SCI!T278</f>
        <v>36711022.748674147</v>
      </c>
      <c r="U33" s="83">
        <f>SFP!U122-SFP!V122+SCI!U257+SCI!U278</f>
        <v>36711022.748674147</v>
      </c>
      <c r="V33" s="83">
        <f>SFP!V122-SFP!W122+SCI!V257+SCI!V278</f>
        <v>36711022.748674147</v>
      </c>
      <c r="W33" s="83">
        <f>SFP!W122-SFP!X122+SCI!W257+SCI!W278</f>
        <v>36711022.748674147</v>
      </c>
      <c r="X33" s="83">
        <f>SFP!X122-SFP!Y122+SCI!X257+SCI!X278</f>
        <v>36711022.748674147</v>
      </c>
      <c r="Y33" s="83">
        <f>SFP!Y122-SFP!Z122+SCI!Y257+SCI!Y278</f>
        <v>36711022.748674147</v>
      </c>
      <c r="Z33" s="83">
        <f>SFP!Z122-SFP!AA122+SCI!Z257+SCI!Z278</f>
        <v>51622079.917103931</v>
      </c>
      <c r="AA33" s="83">
        <f>SFP!AA122-SFP!AB122+SCI!AA257+SCI!AA278</f>
        <v>36450280.635210499</v>
      </c>
      <c r="AB33" s="83">
        <f>SFP!AB122-SFP!AC122+SCI!AB257+SCI!AB278</f>
        <v>36154742.780435406</v>
      </c>
      <c r="AC33" s="83">
        <f>SFP!AC122-SFP!AD122+SCI!AC257+SCI!AC278</f>
        <v>36154742.780435413</v>
      </c>
      <c r="AD33" s="83">
        <f>SFP!AD122-SFP!AE122+SCI!AD257+SCI!AD278</f>
        <v>36154742.780435406</v>
      </c>
      <c r="AE33" s="83">
        <f>SFP!AE122-SFP!AF122+SCI!AE257+SCI!AE278</f>
        <v>36154742.780435413</v>
      </c>
      <c r="AF33" s="83">
        <f>SFP!AF122-SFP!AG122+SCI!AF257+SCI!AF278</f>
        <v>36154742.780435406</v>
      </c>
      <c r="AG33" s="83">
        <f>SFP!AG122-SFP!AH122+SCI!AG257+SCI!AG278</f>
        <v>36154742.780435406</v>
      </c>
      <c r="AH33" s="83">
        <f>SFP!AH122-SFP!AI122+SCI!AH257+SCI!AH278</f>
        <v>36154742.780435413</v>
      </c>
      <c r="AI33" s="83">
        <f>SFP!AI122-SFP!AJ122+SCI!AI257+SCI!AI278</f>
        <v>36154742.780435406</v>
      </c>
      <c r="AJ33" s="83">
        <f>SFP!AJ122-SFP!AK122+SCI!AJ257+SCI!AJ278</f>
        <v>36154742.780435406</v>
      </c>
      <c r="AK33" s="83">
        <f>SFP!AK122-SFP!AL122+SCI!AK257+SCI!AK278</f>
        <v>36154742.780435413</v>
      </c>
      <c r="AL33" s="83">
        <f>SFP!AL122-SFP!AM122+SCI!AL257+SCI!AL278</f>
        <v>50839853.576712988</v>
      </c>
      <c r="AM33" s="83">
        <f>SFP!AM122-SFP!AN122+SCI!AM257+SCI!AM278</f>
        <v>37013936.305881858</v>
      </c>
      <c r="AN33" s="83">
        <f>SFP!AN122-SFP!AO122+SCI!AN257+SCI!AN278</f>
        <v>37987788.239403486</v>
      </c>
      <c r="AO33" s="83">
        <f>SFP!AO122-SFP!AP122+SCI!AO257+SCI!AO278</f>
        <v>37987788.239403486</v>
      </c>
      <c r="AP33" s="83">
        <f>SFP!AP122-SFP!AQ122+SCI!AP257+SCI!AP278</f>
        <v>37987788.239403486</v>
      </c>
      <c r="AQ33" s="83">
        <f>SFP!AQ122-SFP!AR122+SCI!AQ257+SCI!AQ278</f>
        <v>37987788.239403486</v>
      </c>
      <c r="AR33" s="83">
        <f>SFP!AR122-SFP!AS122+SCI!AR257+SCI!AR278</f>
        <v>37987788.239403486</v>
      </c>
      <c r="AS33" s="83">
        <f>SFP!AS122-SFP!AT122+SCI!AS257+SCI!AS278</f>
        <v>37987788.239403486</v>
      </c>
      <c r="AT33" s="83">
        <f>SFP!AT122-SFP!AU122+SCI!AT257+SCI!AT278</f>
        <v>37987788.239403486</v>
      </c>
      <c r="AU33" s="83">
        <f>SFP!AU122-SFP!AV122+SCI!AU257+SCI!AU278</f>
        <v>37987788.239403479</v>
      </c>
      <c r="AV33" s="83">
        <f>SFP!AV122-SFP!AW122+SCI!AV257+SCI!AV278</f>
        <v>37987788.239403486</v>
      </c>
      <c r="AW33" s="83">
        <f>SFP!AW122-SFP!AX122+SCI!AW257+SCI!AW278</f>
        <v>37987788.239403479</v>
      </c>
      <c r="AX33" s="83">
        <f>SFP!AX122-SFP!AY122+SCI!AX257+SCI!AX278</f>
        <v>53417434.153052345</v>
      </c>
      <c r="AY33" s="83">
        <f>SFP!AY122-SFP!AZ122+SCI!AY257+SCI!AY278</f>
        <v>41750946.279222876</v>
      </c>
      <c r="AZ33" s="83">
        <f>SFP!AZ122-SFP!BA122+SCI!AZ257+SCI!AZ278</f>
        <v>45929217.244409412</v>
      </c>
      <c r="BA33" s="83">
        <f>SFP!BA122-SFP!BB122+SCI!BA257+SCI!BA278</f>
        <v>45929217.244409412</v>
      </c>
      <c r="BB33" s="83">
        <f>SFP!BB122-SFP!BC122+SCI!BB257+SCI!BB278</f>
        <v>45929217.244409412</v>
      </c>
      <c r="BC33" s="83">
        <f>SFP!BC122-SFP!BD122+SCI!BC257+SCI!BC278</f>
        <v>45929217.244409412</v>
      </c>
      <c r="BD33" s="83">
        <f>SFP!BD122-SFP!BE122+SCI!BD257+SCI!BD278</f>
        <v>45929217.244409412</v>
      </c>
      <c r="BE33" s="83">
        <f>SFP!BE122-SFP!BF122+SCI!BE257+SCI!BE278</f>
        <v>45929217.244409412</v>
      </c>
      <c r="BF33" s="83">
        <f>SFP!BF122-SFP!BG122+SCI!BF257+SCI!BF278</f>
        <v>45929217.244409412</v>
      </c>
      <c r="BG33" s="83">
        <f>SFP!BG122-SFP!BH122+SCI!BG257+SCI!BG278</f>
        <v>45929217.244409412</v>
      </c>
      <c r="BH33" s="83">
        <f>SFP!BH122-SFP!BI122+SCI!BH257+SCI!BH278</f>
        <v>45929217.244409412</v>
      </c>
      <c r="BI33" s="83">
        <f>SFP!BI122-SFP!BJ122+SCI!BI257+SCI!BI278</f>
        <v>45929217.244409412</v>
      </c>
      <c r="BJ33" s="83">
        <f>SFP!BJ122-SFP!BK122+SCI!BJ257+SCI!BJ278</f>
        <v>64706908.272510499</v>
      </c>
      <c r="BK33" s="1029">
        <f t="shared" si="2"/>
        <v>2361930424.2058458</v>
      </c>
    </row>
    <row r="34" spans="1:63" ht="15.75" x14ac:dyDescent="0.25">
      <c r="A34" s="167" t="s">
        <v>930</v>
      </c>
      <c r="C34" s="83">
        <f>C35+C36+C37+C38+C39</f>
        <v>147906008.5</v>
      </c>
      <c r="D34" s="83">
        <f t="shared" ref="D34:BJ34" si="9">D35+D36+D37+D38+D39</f>
        <v>152151958.55580953</v>
      </c>
      <c r="E34" s="83">
        <f t="shared" si="9"/>
        <v>88802067.766127095</v>
      </c>
      <c r="F34" s="83">
        <f t="shared" si="9"/>
        <v>97411146.178108692</v>
      </c>
      <c r="G34" s="83">
        <f t="shared" si="9"/>
        <v>84297829.594267696</v>
      </c>
      <c r="H34" s="83">
        <f t="shared" si="9"/>
        <v>164822560.95291358</v>
      </c>
      <c r="I34" s="83">
        <f t="shared" si="9"/>
        <v>186083395.68355232</v>
      </c>
      <c r="J34" s="83">
        <f t="shared" si="9"/>
        <v>147604843.66908816</v>
      </c>
      <c r="K34" s="83">
        <f t="shared" si="9"/>
        <v>87274784.157291085</v>
      </c>
      <c r="L34" s="83">
        <f t="shared" si="9"/>
        <v>137025231.88612911</v>
      </c>
      <c r="M34" s="83">
        <f t="shared" si="9"/>
        <v>140175386.05061373</v>
      </c>
      <c r="N34" s="83">
        <f t="shared" si="9"/>
        <v>177193732.58307758</v>
      </c>
      <c r="O34" s="83">
        <f t="shared" si="9"/>
        <v>245515270.25650072</v>
      </c>
      <c r="P34" s="83">
        <f t="shared" si="9"/>
        <v>164946037.92392915</v>
      </c>
      <c r="Q34" s="83">
        <f t="shared" si="9"/>
        <v>120808389.17619047</v>
      </c>
      <c r="R34" s="83">
        <f t="shared" si="9"/>
        <v>141069107.59816054</v>
      </c>
      <c r="S34" s="83">
        <f t="shared" si="9"/>
        <v>113241867.91589257</v>
      </c>
      <c r="T34" s="83">
        <f t="shared" si="9"/>
        <v>207702081.10159394</v>
      </c>
      <c r="U34" s="83">
        <f t="shared" si="9"/>
        <v>222982731.44916415</v>
      </c>
      <c r="V34" s="83">
        <f t="shared" si="9"/>
        <v>187438648.74725911</v>
      </c>
      <c r="W34" s="83">
        <f t="shared" si="9"/>
        <v>115040051.2746008</v>
      </c>
      <c r="X34" s="83">
        <f t="shared" si="9"/>
        <v>177158468.04223371</v>
      </c>
      <c r="Y34" s="83">
        <f t="shared" si="9"/>
        <v>173420680.02327114</v>
      </c>
      <c r="Z34" s="83">
        <f t="shared" si="9"/>
        <v>219200818.55012846</v>
      </c>
      <c r="AA34" s="83">
        <f t="shared" si="9"/>
        <v>314109397.06942832</v>
      </c>
      <c r="AB34" s="83">
        <f t="shared" si="9"/>
        <v>218689704.57918954</v>
      </c>
      <c r="AC34" s="83">
        <f t="shared" si="9"/>
        <v>189829154.70236379</v>
      </c>
      <c r="AD34" s="83">
        <f t="shared" si="9"/>
        <v>209542913.24655193</v>
      </c>
      <c r="AE34" s="83">
        <f t="shared" si="9"/>
        <v>180843729.86262855</v>
      </c>
      <c r="AF34" s="83">
        <f t="shared" si="9"/>
        <v>279094901.23200434</v>
      </c>
      <c r="AG34" s="83">
        <f t="shared" si="9"/>
        <v>296518115.04210156</v>
      </c>
      <c r="AH34" s="83">
        <f t="shared" si="9"/>
        <v>257997701.62973011</v>
      </c>
      <c r="AI34" s="83">
        <f t="shared" si="9"/>
        <v>182284130.88793808</v>
      </c>
      <c r="AJ34" s="83">
        <f t="shared" si="9"/>
        <v>247377684.68049294</v>
      </c>
      <c r="AK34" s="83">
        <f t="shared" si="9"/>
        <v>243779237.95232159</v>
      </c>
      <c r="AL34" s="83">
        <f t="shared" si="9"/>
        <v>291032613.60031354</v>
      </c>
      <c r="AM34" s="83">
        <f t="shared" si="9"/>
        <v>356806962.88311696</v>
      </c>
      <c r="AN34" s="83">
        <f t="shared" si="9"/>
        <v>221703299.59864372</v>
      </c>
      <c r="AO34" s="83">
        <f t="shared" si="9"/>
        <v>190554543.49606866</v>
      </c>
      <c r="AP34" s="83">
        <f t="shared" si="9"/>
        <v>210521439.53511971</v>
      </c>
      <c r="AQ34" s="83">
        <f t="shared" si="9"/>
        <v>183697092.20484996</v>
      </c>
      <c r="AR34" s="83">
        <f t="shared" si="9"/>
        <v>287755546.78636402</v>
      </c>
      <c r="AS34" s="83">
        <f t="shared" si="9"/>
        <v>305309203.99242598</v>
      </c>
      <c r="AT34" s="83">
        <f t="shared" si="9"/>
        <v>264855518.74306047</v>
      </c>
      <c r="AU34" s="83">
        <f t="shared" si="9"/>
        <v>185090108.7057555</v>
      </c>
      <c r="AV34" s="83">
        <f t="shared" si="9"/>
        <v>253843025.21066779</v>
      </c>
      <c r="AW34" s="83">
        <f t="shared" si="9"/>
        <v>250565329.28222221</v>
      </c>
      <c r="AX34" s="83">
        <f t="shared" si="9"/>
        <v>298510301.90352863</v>
      </c>
      <c r="AY34" s="83">
        <f t="shared" si="9"/>
        <v>371423635.11180043</v>
      </c>
      <c r="AZ34" s="83">
        <f t="shared" si="9"/>
        <v>222776981.06095231</v>
      </c>
      <c r="BA34" s="83">
        <f t="shared" si="9"/>
        <v>203932673.29488155</v>
      </c>
      <c r="BB34" s="83">
        <f t="shared" si="9"/>
        <v>226711908.05924949</v>
      </c>
      <c r="BC34" s="83">
        <f t="shared" si="9"/>
        <v>193796073.55542123</v>
      </c>
      <c r="BD34" s="83">
        <f t="shared" si="9"/>
        <v>302894185.69843143</v>
      </c>
      <c r="BE34" s="83">
        <f t="shared" si="9"/>
        <v>319928389.70517433</v>
      </c>
      <c r="BF34" s="83">
        <f t="shared" si="9"/>
        <v>280358622.18171078</v>
      </c>
      <c r="BG34" s="83">
        <f t="shared" si="9"/>
        <v>195401735.38749653</v>
      </c>
      <c r="BH34" s="83">
        <f t="shared" si="9"/>
        <v>267776762.63394409</v>
      </c>
      <c r="BI34" s="83">
        <f t="shared" si="9"/>
        <v>263091186.69507429</v>
      </c>
      <c r="BJ34" s="83">
        <f t="shared" si="9"/>
        <v>314466802.47492123</v>
      </c>
      <c r="BK34" s="1029">
        <f t="shared" si="2"/>
        <v>12782143710.321854</v>
      </c>
    </row>
    <row r="35" spans="1:63" ht="15.75" x14ac:dyDescent="0.25">
      <c r="A35" s="651" t="s">
        <v>1270</v>
      </c>
      <c r="C35" s="83">
        <f>SCI!C237</f>
        <v>0</v>
      </c>
      <c r="D35" s="83">
        <f>SCI!D237</f>
        <v>0</v>
      </c>
      <c r="E35" s="83">
        <f>SCI!E237</f>
        <v>0</v>
      </c>
      <c r="F35" s="83">
        <f>SCI!F237</f>
        <v>0</v>
      </c>
      <c r="G35" s="83">
        <f>SCI!G237</f>
        <v>0</v>
      </c>
      <c r="H35" s="83">
        <f>SCI!H237</f>
        <v>0</v>
      </c>
      <c r="I35" s="83">
        <f>SCI!I237</f>
        <v>0</v>
      </c>
      <c r="J35" s="83">
        <f>SCI!J237</f>
        <v>0</v>
      </c>
      <c r="K35" s="83">
        <f>SCI!K237</f>
        <v>0</v>
      </c>
      <c r="L35" s="83">
        <f>SCI!L237</f>
        <v>0</v>
      </c>
      <c r="M35" s="83">
        <f>SCI!M237</f>
        <v>0</v>
      </c>
      <c r="N35" s="83">
        <f>SCI!N237</f>
        <v>0</v>
      </c>
      <c r="O35" s="83">
        <f>SCI!O237</f>
        <v>0</v>
      </c>
      <c r="P35" s="83">
        <f>SCI!P237</f>
        <v>0</v>
      </c>
      <c r="Q35" s="83">
        <f>SCI!Q237</f>
        <v>0</v>
      </c>
      <c r="R35" s="83">
        <f>SCI!R237</f>
        <v>0</v>
      </c>
      <c r="S35" s="83">
        <f>SCI!S237</f>
        <v>0</v>
      </c>
      <c r="T35" s="83">
        <f>SCI!T237</f>
        <v>0</v>
      </c>
      <c r="U35" s="83">
        <f>SCI!U237</f>
        <v>0</v>
      </c>
      <c r="V35" s="83">
        <f>SCI!V237</f>
        <v>0</v>
      </c>
      <c r="W35" s="83">
        <f>SCI!W237</f>
        <v>0</v>
      </c>
      <c r="X35" s="83">
        <f>SCI!X237</f>
        <v>0</v>
      </c>
      <c r="Y35" s="83">
        <f>SCI!Y237</f>
        <v>0</v>
      </c>
      <c r="Z35" s="83">
        <f>SCI!Z237</f>
        <v>0</v>
      </c>
      <c r="AA35" s="83">
        <f>SCI!AA237</f>
        <v>25656000</v>
      </c>
      <c r="AB35" s="83">
        <f>SCI!AB237</f>
        <v>35436000</v>
      </c>
      <c r="AC35" s="83">
        <f>SCI!AC237</f>
        <v>25656000</v>
      </c>
      <c r="AD35" s="83">
        <f>SCI!AD237</f>
        <v>35436000</v>
      </c>
      <c r="AE35" s="83">
        <f>SCI!AE237</f>
        <v>25656000</v>
      </c>
      <c r="AF35" s="83">
        <f>SCI!AF237</f>
        <v>35436000</v>
      </c>
      <c r="AG35" s="83">
        <f>SCI!AG237</f>
        <v>25656000</v>
      </c>
      <c r="AH35" s="83">
        <f>SCI!AH237</f>
        <v>35436000</v>
      </c>
      <c r="AI35" s="83">
        <f>SCI!AI237</f>
        <v>25656000</v>
      </c>
      <c r="AJ35" s="83">
        <f>SCI!AJ237</f>
        <v>35436000</v>
      </c>
      <c r="AK35" s="83">
        <f>SCI!AK237</f>
        <v>25656000</v>
      </c>
      <c r="AL35" s="83">
        <f>SCI!AL237</f>
        <v>35436000</v>
      </c>
      <c r="AM35" s="83">
        <f>SCI!AM237</f>
        <v>26196000</v>
      </c>
      <c r="AN35" s="83">
        <f>SCI!AN237</f>
        <v>36174000</v>
      </c>
      <c r="AO35" s="83">
        <f>SCI!AO237</f>
        <v>26196000</v>
      </c>
      <c r="AP35" s="83">
        <f>SCI!AP237</f>
        <v>36174000</v>
      </c>
      <c r="AQ35" s="83">
        <f>SCI!AQ237</f>
        <v>26196000</v>
      </c>
      <c r="AR35" s="83">
        <f>SCI!AR237</f>
        <v>36174000</v>
      </c>
      <c r="AS35" s="83">
        <f>SCI!AS237</f>
        <v>26196000</v>
      </c>
      <c r="AT35" s="83">
        <f>SCI!AT237</f>
        <v>36174000</v>
      </c>
      <c r="AU35" s="83">
        <f>SCI!AU237</f>
        <v>26196000</v>
      </c>
      <c r="AV35" s="83">
        <f>SCI!AV237</f>
        <v>36174000</v>
      </c>
      <c r="AW35" s="83">
        <f>SCI!AW237</f>
        <v>26196000</v>
      </c>
      <c r="AX35" s="83">
        <f>SCI!AX237</f>
        <v>36174000</v>
      </c>
      <c r="AY35" s="83">
        <f>SCI!AY237</f>
        <v>27210000</v>
      </c>
      <c r="AZ35" s="83">
        <f>SCI!AZ237</f>
        <v>37572000</v>
      </c>
      <c r="BA35" s="83">
        <f>SCI!BA237</f>
        <v>27210000</v>
      </c>
      <c r="BB35" s="83">
        <f>SCI!BB237</f>
        <v>37572000</v>
      </c>
      <c r="BC35" s="83">
        <f>SCI!BC237</f>
        <v>27210000</v>
      </c>
      <c r="BD35" s="83">
        <f>SCI!BD237</f>
        <v>37572000</v>
      </c>
      <c r="BE35" s="83">
        <f>SCI!BE237</f>
        <v>27210000</v>
      </c>
      <c r="BF35" s="83">
        <f>SCI!BF237</f>
        <v>37572000</v>
      </c>
      <c r="BG35" s="83">
        <f>SCI!BG237</f>
        <v>27210000</v>
      </c>
      <c r="BH35" s="83">
        <f>SCI!BH237</f>
        <v>37572000</v>
      </c>
      <c r="BI35" s="83">
        <f>SCI!BI237</f>
        <v>27210000</v>
      </c>
      <c r="BJ35" s="83">
        <f>SCI!BJ237</f>
        <v>37572000</v>
      </c>
      <c r="BK35" s="1029">
        <f t="shared" si="2"/>
        <v>1129464000</v>
      </c>
    </row>
    <row r="36" spans="1:63" ht="15.75" x14ac:dyDescent="0.25">
      <c r="A36" s="651" t="s">
        <v>1345</v>
      </c>
      <c r="C36" s="83">
        <f>SCI!C236</f>
        <v>0</v>
      </c>
      <c r="D36" s="83">
        <f>SCI!D236</f>
        <v>0</v>
      </c>
      <c r="E36" s="83">
        <f>SCI!E236</f>
        <v>0</v>
      </c>
      <c r="F36" s="83">
        <f>SCI!F236</f>
        <v>0</v>
      </c>
      <c r="G36" s="83">
        <f>SCI!G236</f>
        <v>0</v>
      </c>
      <c r="H36" s="83">
        <f>SCI!H236</f>
        <v>0</v>
      </c>
      <c r="I36" s="83">
        <f>SCI!I236</f>
        <v>0</v>
      </c>
      <c r="J36" s="83">
        <f>SCI!J236</f>
        <v>0</v>
      </c>
      <c r="K36" s="83">
        <f>SCI!K236</f>
        <v>0</v>
      </c>
      <c r="L36" s="83">
        <f>SCI!L236</f>
        <v>0</v>
      </c>
      <c r="M36" s="83">
        <f>SCI!M236</f>
        <v>0</v>
      </c>
      <c r="N36" s="83">
        <f>SCI!N236</f>
        <v>0</v>
      </c>
      <c r="O36" s="83">
        <f>SCI!O236</f>
        <v>0</v>
      </c>
      <c r="P36" s="83">
        <f>SCI!P236</f>
        <v>0</v>
      </c>
      <c r="Q36" s="83">
        <f>SCI!Q236</f>
        <v>0</v>
      </c>
      <c r="R36" s="83">
        <f>SCI!R236</f>
        <v>0</v>
      </c>
      <c r="S36" s="83">
        <f>SCI!S236</f>
        <v>0</v>
      </c>
      <c r="T36" s="83">
        <f>SCI!T236</f>
        <v>0</v>
      </c>
      <c r="U36" s="83">
        <f>SCI!U236</f>
        <v>0</v>
      </c>
      <c r="V36" s="83">
        <f>SCI!V236</f>
        <v>0</v>
      </c>
      <c r="W36" s="83">
        <f>SCI!W236</f>
        <v>0</v>
      </c>
      <c r="X36" s="83">
        <f>SCI!X236</f>
        <v>0</v>
      </c>
      <c r="Y36" s="83">
        <f>SCI!Y236</f>
        <v>0</v>
      </c>
      <c r="Z36" s="83">
        <f>SCI!Z236</f>
        <v>0</v>
      </c>
      <c r="AA36" s="83">
        <f>SCI!AA236</f>
        <v>6414000</v>
      </c>
      <c r="AB36" s="83">
        <f>SCI!AB236</f>
        <v>8859000</v>
      </c>
      <c r="AC36" s="83">
        <f>SCI!AC236</f>
        <v>6414000</v>
      </c>
      <c r="AD36" s="83">
        <f>SCI!AD236</f>
        <v>8859000</v>
      </c>
      <c r="AE36" s="83">
        <f>SCI!AE236</f>
        <v>6414000</v>
      </c>
      <c r="AF36" s="83">
        <f>SCI!AF236</f>
        <v>8859000</v>
      </c>
      <c r="AG36" s="83">
        <f>SCI!AG236</f>
        <v>6414000</v>
      </c>
      <c r="AH36" s="83">
        <f>SCI!AH236</f>
        <v>8859000</v>
      </c>
      <c r="AI36" s="83">
        <f>SCI!AI236</f>
        <v>6414000</v>
      </c>
      <c r="AJ36" s="83">
        <f>SCI!AJ236</f>
        <v>8859000</v>
      </c>
      <c r="AK36" s="83">
        <f>SCI!AK236</f>
        <v>6414000</v>
      </c>
      <c r="AL36" s="83">
        <f>SCI!AL236</f>
        <v>8859000</v>
      </c>
      <c r="AM36" s="83">
        <f>SCI!AM236</f>
        <v>6549000</v>
      </c>
      <c r="AN36" s="83">
        <f>SCI!AN236</f>
        <v>9043500</v>
      </c>
      <c r="AO36" s="83">
        <f>SCI!AO236</f>
        <v>6549000</v>
      </c>
      <c r="AP36" s="83">
        <f>SCI!AP236</f>
        <v>9043500</v>
      </c>
      <c r="AQ36" s="83">
        <f>SCI!AQ236</f>
        <v>6549000</v>
      </c>
      <c r="AR36" s="83">
        <f>SCI!AR236</f>
        <v>9043500</v>
      </c>
      <c r="AS36" s="83">
        <f>SCI!AS236</f>
        <v>6549000</v>
      </c>
      <c r="AT36" s="83">
        <f>SCI!AT236</f>
        <v>9043500</v>
      </c>
      <c r="AU36" s="83">
        <f>SCI!AU236</f>
        <v>6549000</v>
      </c>
      <c r="AV36" s="83">
        <f>SCI!AV236</f>
        <v>9043500</v>
      </c>
      <c r="AW36" s="83">
        <f>SCI!AW236</f>
        <v>6549000</v>
      </c>
      <c r="AX36" s="83">
        <f>SCI!AX236</f>
        <v>9043500</v>
      </c>
      <c r="AY36" s="83">
        <f>SCI!AY236</f>
        <v>6802500</v>
      </c>
      <c r="AZ36" s="83">
        <f>SCI!AZ236</f>
        <v>9393000</v>
      </c>
      <c r="BA36" s="83">
        <f>SCI!BA236</f>
        <v>6802500</v>
      </c>
      <c r="BB36" s="83">
        <f>SCI!BB236</f>
        <v>9393000</v>
      </c>
      <c r="BC36" s="83">
        <f>SCI!BC236</f>
        <v>6802500</v>
      </c>
      <c r="BD36" s="83">
        <f>SCI!BD236</f>
        <v>9393000</v>
      </c>
      <c r="BE36" s="83">
        <f>SCI!BE236</f>
        <v>6802500</v>
      </c>
      <c r="BF36" s="83">
        <f>SCI!BF236</f>
        <v>9393000</v>
      </c>
      <c r="BG36" s="83">
        <f>SCI!BG236</f>
        <v>6802500</v>
      </c>
      <c r="BH36" s="83">
        <f>SCI!BH236</f>
        <v>9393000</v>
      </c>
      <c r="BI36" s="83">
        <f>SCI!BI236</f>
        <v>6802500</v>
      </c>
      <c r="BJ36" s="83">
        <f>SCI!BJ236</f>
        <v>9393000</v>
      </c>
      <c r="BK36" s="1029">
        <f t="shared" si="2"/>
        <v>282366000</v>
      </c>
    </row>
    <row r="37" spans="1:63" ht="15.75" x14ac:dyDescent="0.25">
      <c r="A37" s="651" t="s">
        <v>1271</v>
      </c>
      <c r="C37" s="83">
        <f>SCI!C45+SCI!C69+SCI!C94+SCI!C119+SCI!C143+SCI!C168+SCI!C192+SCI!C216</f>
        <v>32116700</v>
      </c>
      <c r="D37" s="83">
        <f>SCI!D45+SCI!D69+SCI!D94+SCI!D119+SCI!D143+SCI!D168+SCI!D192+SCI!D216</f>
        <v>24314500</v>
      </c>
      <c r="E37" s="83">
        <f>SCI!E45+SCI!E69+SCI!E94+SCI!E119+SCI!E143+SCI!E168+SCI!E192+SCI!E216</f>
        <v>24613200</v>
      </c>
      <c r="F37" s="83">
        <f>SCI!F45+SCI!F69+SCI!F94+SCI!F119+SCI!F143+SCI!F168+SCI!F192+SCI!F216</f>
        <v>18847100</v>
      </c>
      <c r="G37" s="83">
        <f>SCI!G45+SCI!G69+SCI!G94+SCI!G119+SCI!G143+SCI!G168+SCI!G192+SCI!G216</f>
        <v>30666800</v>
      </c>
      <c r="H37" s="83">
        <f>SCI!H45+SCI!H69+SCI!H94+SCI!H119+SCI!H143+SCI!H168+SCI!H192+SCI!H216</f>
        <v>39119800</v>
      </c>
      <c r="I37" s="83">
        <f>SCI!I45+SCI!I69+SCI!I94+SCI!I119+SCI!I143+SCI!I168+SCI!I192+SCI!I216</f>
        <v>36874900</v>
      </c>
      <c r="J37" s="83">
        <f>SCI!J45+SCI!J69+SCI!J94+SCI!J119+SCI!J143+SCI!J168+SCI!J192+SCI!J216</f>
        <v>23691800</v>
      </c>
      <c r="K37" s="83">
        <f>SCI!K45+SCI!K69+SCI!K94+SCI!K119+SCI!K143+SCI!K168+SCI!K192+SCI!K216</f>
        <v>28690200</v>
      </c>
      <c r="L37" s="83">
        <f>SCI!L45+SCI!L69+SCI!L94+SCI!L119+SCI!L143+SCI!L168+SCI!L192+SCI!L216</f>
        <v>30074900</v>
      </c>
      <c r="M37" s="83">
        <f>SCI!M45+SCI!M69+SCI!M94+SCI!M119+SCI!M143+SCI!M168+SCI!M192+SCI!M216</f>
        <v>34425600</v>
      </c>
      <c r="N37" s="83">
        <f>SCI!N45+SCI!N69+SCI!N94+SCI!N119+SCI!N143+SCI!N168+SCI!N192+SCI!N216</f>
        <v>51065700</v>
      </c>
      <c r="O37" s="83">
        <f>SCI!O45+SCI!O69+SCI!O94+SCI!O119+SCI!O143+SCI!O168+SCI!O192+SCI!O216</f>
        <v>39822800</v>
      </c>
      <c r="P37" s="83">
        <f>SCI!P45+SCI!P69+SCI!P94+SCI!P119+SCI!P143+SCI!P168+SCI!P192+SCI!P216</f>
        <v>30757400</v>
      </c>
      <c r="Q37" s="83">
        <f>SCI!Q45+SCI!Q69+SCI!Q94+SCI!Q119+SCI!Q143+SCI!Q168+SCI!Q192+SCI!Q216</f>
        <v>32015600</v>
      </c>
      <c r="R37" s="83">
        <f>SCI!R45+SCI!R69+SCI!R94+SCI!R119+SCI!R143+SCI!R168+SCI!R192+SCI!R216</f>
        <v>25089400</v>
      </c>
      <c r="S37" s="83">
        <f>SCI!S45+SCI!S69+SCI!S94+SCI!S119+SCI!S143+SCI!S168+SCI!S192+SCI!S216</f>
        <v>38313400</v>
      </c>
      <c r="T37" s="83">
        <f>SCI!T45+SCI!T69+SCI!T94+SCI!T119+SCI!T143+SCI!T168+SCI!T192+SCI!T216</f>
        <v>46177500</v>
      </c>
      <c r="U37" s="83">
        <f>SCI!U45+SCI!U69+SCI!U94+SCI!U119+SCI!U143+SCI!U168+SCI!U192+SCI!U216</f>
        <v>44779500</v>
      </c>
      <c r="V37" s="83">
        <f>SCI!V45+SCI!V69+SCI!V94+SCI!V119+SCI!V143+SCI!V168+SCI!V192+SCI!V216</f>
        <v>30125100</v>
      </c>
      <c r="W37" s="83">
        <f>SCI!W45+SCI!W69+SCI!W94+SCI!W119+SCI!W143+SCI!W168+SCI!W192+SCI!W216</f>
        <v>36264400</v>
      </c>
      <c r="X37" s="83">
        <f>SCI!X45+SCI!X69+SCI!X94+SCI!X119+SCI!X143+SCI!X168+SCI!X192+SCI!X216</f>
        <v>36762400</v>
      </c>
      <c r="Y37" s="83">
        <f>SCI!Y45+SCI!Y69+SCI!Y94+SCI!Y119+SCI!Y143+SCI!Y168+SCI!Y192+SCI!Y216</f>
        <v>42228400</v>
      </c>
      <c r="Z37" s="83">
        <f>SCI!Z45+SCI!Z69+SCI!Z94+SCI!Z119+SCI!Z143+SCI!Z168+SCI!Z192+SCI!Z216</f>
        <v>58598300</v>
      </c>
      <c r="AA37" s="83">
        <f>SCI!AA45+SCI!AA69+SCI!AA94+SCI!AA119+SCI!AA143+SCI!AA168+SCI!AA192+SCI!AA216</f>
        <v>42391400</v>
      </c>
      <c r="AB37" s="83">
        <f>SCI!AB45+SCI!AB69+SCI!AB94+SCI!AB119+SCI!AB143+SCI!AB168+SCI!AB192+SCI!AB216</f>
        <v>33608000</v>
      </c>
      <c r="AC37" s="83">
        <f>SCI!AC45+SCI!AC69+SCI!AC94+SCI!AC119+SCI!AC143+SCI!AC168+SCI!AC192+SCI!AC216</f>
        <v>34341500</v>
      </c>
      <c r="AD37" s="83">
        <f>SCI!AD45+SCI!AD69+SCI!AD94+SCI!AD119+SCI!AD143+SCI!AD168+SCI!AD192+SCI!AD216</f>
        <v>27906600</v>
      </c>
      <c r="AE37" s="83">
        <f>SCI!AE45+SCI!AE69+SCI!AE94+SCI!AE119+SCI!AE143+SCI!AE168+SCI!AE192+SCI!AE216</f>
        <v>40829400</v>
      </c>
      <c r="AF37" s="83">
        <f>SCI!AF45+SCI!AF69+SCI!AF94+SCI!AF119+SCI!AF143+SCI!AF168+SCI!AF192+SCI!AF216</f>
        <v>49602000</v>
      </c>
      <c r="AG37" s="83">
        <f>SCI!AG45+SCI!AG69+SCI!AG94+SCI!AG119+SCI!AG143+SCI!AG168+SCI!AG192+SCI!AG216</f>
        <v>47541400</v>
      </c>
      <c r="AH37" s="83">
        <f>SCI!AH45+SCI!AH69+SCI!AH94+SCI!AH119+SCI!AH143+SCI!AH168+SCI!AH192+SCI!AH216</f>
        <v>33067300</v>
      </c>
      <c r="AI37" s="83">
        <f>SCI!AI45+SCI!AI69+SCI!AI94+SCI!AI119+SCI!AI143+SCI!AI168+SCI!AI192+SCI!AI216</f>
        <v>38769700</v>
      </c>
      <c r="AJ37" s="83">
        <f>SCI!AJ45+SCI!AJ69+SCI!AJ94+SCI!AJ119+SCI!AJ143+SCI!AJ168+SCI!AJ192+SCI!AJ216</f>
        <v>39878800</v>
      </c>
      <c r="AK37" s="83">
        <f>SCI!AK45+SCI!AK69+SCI!AK94+SCI!AK119+SCI!AK143+SCI!AK168+SCI!AK192+SCI!AK216</f>
        <v>44892399.999999993</v>
      </c>
      <c r="AL37" s="83">
        <f>SCI!AL45+SCI!AL69+SCI!AL94+SCI!AL119+SCI!AL143+SCI!AL168+SCI!AL192+SCI!AL216</f>
        <v>62356600</v>
      </c>
      <c r="AM37" s="83">
        <f>SCI!AM45+SCI!AM69+SCI!AM94+SCI!AM119+SCI!AM143+SCI!AM168+SCI!AM192+SCI!AM216</f>
        <v>42818400</v>
      </c>
      <c r="AN37" s="83">
        <f>SCI!AN45+SCI!AN69+SCI!AN94+SCI!AN119+SCI!AN143+SCI!AN168+SCI!AN192+SCI!AN216</f>
        <v>33891600</v>
      </c>
      <c r="AO37" s="83">
        <f>SCI!AO45+SCI!AO69+SCI!AO94+SCI!AO119+SCI!AO143+SCI!AO168+SCI!AO192+SCI!AO216</f>
        <v>34644400</v>
      </c>
      <c r="AP37" s="83">
        <f>SCI!AP45+SCI!AP69+SCI!AP94+SCI!AP119+SCI!AP143+SCI!AP168+SCI!AP192+SCI!AP216</f>
        <v>28147400</v>
      </c>
      <c r="AQ37" s="83">
        <f>SCI!AQ45+SCI!AQ69+SCI!AQ94+SCI!AQ119+SCI!AQ143+SCI!AQ168+SCI!AQ192+SCI!AQ216</f>
        <v>41234400</v>
      </c>
      <c r="AR37" s="83">
        <f>SCI!AR45+SCI!AR69+SCI!AR94+SCI!AR119+SCI!AR143+SCI!AR168+SCI!AR192+SCI!AR216</f>
        <v>50124900</v>
      </c>
      <c r="AS37" s="83">
        <f>SCI!AS45+SCI!AS69+SCI!AS94+SCI!AS119+SCI!AS143+SCI!AS168+SCI!AS192+SCI!AS216</f>
        <v>48057900</v>
      </c>
      <c r="AT37" s="83">
        <f>SCI!AT45+SCI!AT69+SCI!AT94+SCI!AT119+SCI!AT143+SCI!AT168+SCI!AT192+SCI!AT216</f>
        <v>33389700</v>
      </c>
      <c r="AU37" s="83">
        <f>SCI!AU45+SCI!AU69+SCI!AU94+SCI!AU119+SCI!AU143+SCI!AU168+SCI!AU192+SCI!AU216</f>
        <v>39154000</v>
      </c>
      <c r="AV37" s="83">
        <f>SCI!AV45+SCI!AV69+SCI!AV94+SCI!AV119+SCI!AV143+SCI!AV168+SCI!AV192+SCI!AV216</f>
        <v>40284800</v>
      </c>
      <c r="AW37" s="83">
        <f>SCI!AW45+SCI!AW69+SCI!AW94+SCI!AW119+SCI!AW143+SCI!AW168+SCI!AW192+SCI!AW216</f>
        <v>45355800</v>
      </c>
      <c r="AX37" s="83">
        <f>SCI!AX45+SCI!AX69+SCI!AX94+SCI!AX119+SCI!AX143+SCI!AX168+SCI!AX192+SCI!AX216</f>
        <v>63081100.000000007</v>
      </c>
      <c r="AY37" s="83">
        <f>SCI!AY45+SCI!AY69+SCI!AY94+SCI!AY119+SCI!AY143+SCI!AY168+SCI!AY192+SCI!AY216</f>
        <v>44354800</v>
      </c>
      <c r="AZ37" s="83">
        <f>SCI!AZ45+SCI!AZ69+SCI!AZ94+SCI!AZ119+SCI!AZ143+SCI!AZ168+SCI!AZ192+SCI!AZ216</f>
        <v>35089800</v>
      </c>
      <c r="BA37" s="83">
        <f>SCI!BA45+SCI!BA69+SCI!BA94+SCI!BA119+SCI!BA143+SCI!BA168+SCI!BA192+SCI!BA216</f>
        <v>35899900</v>
      </c>
      <c r="BB37" s="83">
        <f>SCI!BB45+SCI!BB69+SCI!BB94+SCI!BB119+SCI!BB143+SCI!BB168+SCI!BB192+SCI!BB216</f>
        <v>29175400</v>
      </c>
      <c r="BC37" s="83">
        <f>SCI!BC45+SCI!BC69+SCI!BC94+SCI!BC119+SCI!BC143+SCI!BC168+SCI!BC192+SCI!BC216</f>
        <v>42715200</v>
      </c>
      <c r="BD37" s="83">
        <f>SCI!BD45+SCI!BD69+SCI!BD94+SCI!BD119+SCI!BD143+SCI!BD168+SCI!BD192+SCI!BD216</f>
        <v>51897500</v>
      </c>
      <c r="BE37" s="83">
        <f>SCI!BE45+SCI!BE69+SCI!BE94+SCI!BE119+SCI!BE143+SCI!BE168+SCI!BE192+SCI!BE216</f>
        <v>49781400</v>
      </c>
      <c r="BF37" s="83">
        <f>SCI!BF45+SCI!BF69+SCI!BF94+SCI!BF119+SCI!BF143+SCI!BF168+SCI!BF192+SCI!BF216</f>
        <v>34591800</v>
      </c>
      <c r="BG37" s="83">
        <f>SCI!BG45+SCI!BG69+SCI!BG94+SCI!BG119+SCI!BG143+SCI!BG168+SCI!BG192+SCI!BG216</f>
        <v>40573300</v>
      </c>
      <c r="BH37" s="83">
        <f>SCI!BH45+SCI!BH69+SCI!BH94+SCI!BH119+SCI!BH143+SCI!BH168+SCI!BH192+SCI!BH216</f>
        <v>41717400</v>
      </c>
      <c r="BI37" s="83">
        <f>SCI!BI45+SCI!BI69+SCI!BI94+SCI!BI119+SCI!BI143+SCI!BI168+SCI!BI192+SCI!BI216</f>
        <v>46982800</v>
      </c>
      <c r="BJ37" s="83">
        <f>SCI!BJ45+SCI!BJ69+SCI!BJ94+SCI!BJ119+SCI!BJ143+SCI!BJ168+SCI!BJ192+SCI!BJ216</f>
        <v>65289100</v>
      </c>
      <c r="BK37" s="1029">
        <f t="shared" si="2"/>
        <v>2348873300</v>
      </c>
    </row>
    <row r="38" spans="1:63" ht="15.75" x14ac:dyDescent="0.25">
      <c r="A38" s="651" t="s">
        <v>852</v>
      </c>
      <c r="C38" s="83">
        <f>SFP!C106-SFP!D106+SCI!C43+SCI!C67+SCI!C92+SCI!C117+SCI!C141+SCI!C166+SCI!C190+SCI!C214+SCI!C234</f>
        <v>47000000</v>
      </c>
      <c r="D38" s="83">
        <f>SFP!D106-SFP!E106+SCI!D43+SCI!D67+SCI!D92+SCI!D117+SCI!D141+SCI!D166+SCI!D190+SCI!D214+SCI!D234</f>
        <v>76531030.305809528</v>
      </c>
      <c r="E38" s="83">
        <f>SFP!E106-SFP!F106+SCI!E43+SCI!E67+SCI!E92+SCI!E117+SCI!E141+SCI!E166+SCI!E190+SCI!E214+SCI!E234</f>
        <v>25346454.016127091</v>
      </c>
      <c r="F38" s="83">
        <f>SFP!F106-SFP!G106+SCI!F43+SCI!F67+SCI!F92+SCI!F117+SCI!F141+SCI!F166+SCI!F190+SCI!F214+SCI!F234</f>
        <v>39244459.178108692</v>
      </c>
      <c r="G38" s="83">
        <f>SFP!G106-SFP!H106+SCI!G43+SCI!G67+SCI!G92+SCI!G117+SCI!G141+SCI!G166+SCI!G190+SCI!G214+SCI!G234</f>
        <v>23522787.344267704</v>
      </c>
      <c r="H38" s="83">
        <f>SFP!H106-SFP!I106+SCI!H43+SCI!H67+SCI!H92+SCI!H117+SCI!H141+SCI!H166+SCI!H190+SCI!H214+SCI!H234</f>
        <v>76712547.952913582</v>
      </c>
      <c r="I38" s="83">
        <f>SFP!I106-SFP!J106+SCI!I43+SCI!I67+SCI!I92+SCI!I117+SCI!I141+SCI!I166+SCI!I190+SCI!I214+SCI!I234</f>
        <v>86714615.18355231</v>
      </c>
      <c r="J38" s="83">
        <f>SFP!J106-SFP!K106+SCI!J43+SCI!J67+SCI!J92+SCI!J117+SCI!J141+SCI!J166+SCI!J190+SCI!J214+SCI!J234</f>
        <v>65005390.919088155</v>
      </c>
      <c r="K38" s="83">
        <f>SFP!K106-SFP!L106+SCI!K43+SCI!K67+SCI!K92+SCI!K117+SCI!K141+SCI!K166+SCI!K190+SCI!K214+SCI!K234</f>
        <v>20736933.657291092</v>
      </c>
      <c r="L38" s="83">
        <f>SFP!L106-SFP!M106+SCI!L43+SCI!L67+SCI!L92+SCI!L117+SCI!L141+SCI!L166+SCI!L190+SCI!L214+SCI!L234</f>
        <v>61117737.386129111</v>
      </c>
      <c r="M38" s="83">
        <f>SFP!M106-SFP!N106+SCI!M43+SCI!M67+SCI!M92+SCI!M117+SCI!M141+SCI!M166+SCI!M190+SCI!M214+SCI!M234</f>
        <v>57705133.300613731</v>
      </c>
      <c r="N38" s="83">
        <f>SFP!N106-SFP!O106+SCI!N43+SCI!N67+SCI!N92+SCI!N117+SCI!N141+SCI!N166+SCI!N190+SCI!N214+SCI!N234</f>
        <v>71133136.58307758</v>
      </c>
      <c r="O38" s="83">
        <f>SFP!O106-SFP!P106+SCI!O43+SCI!O67+SCI!O92+SCI!O117+SCI!O141+SCI!O166+SCI!O190+SCI!O214+SCI!O234</f>
        <v>124115014.50650072</v>
      </c>
      <c r="P38" s="83">
        <f>SFP!P106-SFP!Q106+SCI!P43+SCI!P67+SCI!P92+SCI!P117+SCI!P141+SCI!P166+SCI!P190+SCI!P214+SCI!P234</f>
        <v>70571714.92392914</v>
      </c>
      <c r="Q38" s="83">
        <f>SFP!Q106-SFP!R106+SCI!Q43+SCI!Q67+SCI!Q92+SCI!Q117+SCI!Q141+SCI!Q166+SCI!Q190+SCI!Q214+SCI!Q234</f>
        <v>39657842.676190481</v>
      </c>
      <c r="R38" s="83">
        <f>SFP!R106-SFP!S106+SCI!R43+SCI!R67+SCI!R92+SCI!R117+SCI!R141+SCI!R166+SCI!R190+SCI!R214+SCI!R234</f>
        <v>64834786.598160535</v>
      </c>
      <c r="S38" s="83">
        <f>SFP!S106-SFP!T106+SCI!S43+SCI!S67+SCI!S92+SCI!S117+SCI!S141+SCI!S166+SCI!S190+SCI!S214+SCI!S234</f>
        <v>34848151.415892564</v>
      </c>
      <c r="T38" s="83">
        <f>SFP!T106-SFP!U106+SCI!T43+SCI!T67+SCI!T92+SCI!T117+SCI!T141+SCI!T166+SCI!T190+SCI!T214+SCI!T234</f>
        <v>100318924.60159394</v>
      </c>
      <c r="U38" s="83">
        <f>SFP!U106-SFP!V106+SCI!U43+SCI!U67+SCI!U92+SCI!U117+SCI!U141+SCI!U166+SCI!U190+SCI!U214+SCI!U234</f>
        <v>104434675.19916417</v>
      </c>
      <c r="V38" s="83">
        <f>SFP!V106-SFP!W106+SCI!V43+SCI!V67+SCI!V92+SCI!V117+SCI!V141+SCI!V166+SCI!V190+SCI!V214+SCI!V234</f>
        <v>85778297.49725911</v>
      </c>
      <c r="W38" s="83">
        <f>SFP!W106-SFP!X106+SCI!W43+SCI!W67+SCI!W92+SCI!W117+SCI!W141+SCI!W166+SCI!W190+SCI!W214+SCI!W234</f>
        <v>30650804.024600785</v>
      </c>
      <c r="X38" s="83">
        <f>SFP!X106-SFP!Y106+SCI!X43+SCI!X67+SCI!X92+SCI!X117+SCI!X141+SCI!X166+SCI!X190+SCI!X214+SCI!X234</f>
        <v>82463689.042233735</v>
      </c>
      <c r="Y38" s="83">
        <f>SFP!Y106-SFP!Z106+SCI!Y43+SCI!Y67+SCI!Y92+SCI!Y117+SCI!Y141+SCI!Y166+SCI!Y190+SCI!Y214+SCI!Y234</f>
        <v>72464346.023271143</v>
      </c>
      <c r="Z38" s="83">
        <f>SFP!Z106-SFP!AA106+SCI!Z43+SCI!Z67+SCI!Z92+SCI!Z117+SCI!Z141+SCI!Z166+SCI!Z190+SCI!Z214+SCI!Z234</f>
        <v>93142649.550128445</v>
      </c>
      <c r="AA38" s="83">
        <f>SFP!AA106-SFP!AB106+SCI!AA43+SCI!AA67+SCI!AA92+SCI!AA117+SCI!AA141+SCI!AA166+SCI!AA190+SCI!AA214+SCI!AA234</f>
        <v>146037212.81942832</v>
      </c>
      <c r="AB38" s="83">
        <f>SFP!AB106-SFP!AC106+SCI!AB43+SCI!AB67+SCI!AB92+SCI!AB117+SCI!AB141+SCI!AB166+SCI!AB190+SCI!AB214+SCI!AB234</f>
        <v>67293843.079189554</v>
      </c>
      <c r="AC38" s="83">
        <f>SFP!AC106-SFP!AD106+SCI!AC43+SCI!AC67+SCI!AC92+SCI!AC117+SCI!AC141+SCI!AC166+SCI!AC190+SCI!AC214+SCI!AC234</f>
        <v>61755774.702363789</v>
      </c>
      <c r="AD38" s="83">
        <f>SFP!AD106-SFP!AE106+SCI!AD43+SCI!AD67+SCI!AD92+SCI!AD117+SCI!AD141+SCI!AD166+SCI!AD190+SCI!AD214+SCI!AD234</f>
        <v>76708166.996551931</v>
      </c>
      <c r="AE38" s="83">
        <f>SFP!AE106-SFP!AF106+SCI!AE43+SCI!AE67+SCI!AE92+SCI!AE117+SCI!AE141+SCI!AE166+SCI!AE190+SCI!AE214+SCI!AE234</f>
        <v>55390436.362628549</v>
      </c>
      <c r="AF38" s="83">
        <f>SFP!AF106-SFP!AG106+SCI!AF43+SCI!AF67+SCI!AF92+SCI!AF117+SCI!AF141+SCI!AF166+SCI!AF190+SCI!AF214+SCI!AF234</f>
        <v>114200334.73200434</v>
      </c>
      <c r="AG38" s="83">
        <f>SFP!AG106-SFP!AH106+SCI!AG43+SCI!AG67+SCI!AG92+SCI!AG117+SCI!AG141+SCI!AG166+SCI!AG190+SCI!AG214+SCI!AG234</f>
        <v>129694420.04210156</v>
      </c>
      <c r="AH38" s="83">
        <f>SFP!AH106-SFP!AI106+SCI!AH43+SCI!AH67+SCI!AH92+SCI!AH117+SCI!AH141+SCI!AH166+SCI!AH190+SCI!AH214+SCI!AH234</f>
        <v>98915415.12973009</v>
      </c>
      <c r="AI38" s="83">
        <f>SFP!AI106-SFP!AJ106+SCI!AI43+SCI!AI67+SCI!AI92+SCI!AI117+SCI!AI141+SCI!AI166+SCI!AI190+SCI!AI214+SCI!AI234</f>
        <v>50646319.137938082</v>
      </c>
      <c r="AJ38" s="83">
        <f>SFP!AJ106-SFP!AK106+SCI!AJ43+SCI!AJ67+SCI!AJ92+SCI!AJ117+SCI!AJ141+SCI!AJ166+SCI!AJ190+SCI!AJ214+SCI!AJ234</f>
        <v>95496688.930492952</v>
      </c>
      <c r="AK38" s="83">
        <f>SFP!AK106-SFP!AL106+SCI!AK43+SCI!AK67+SCI!AK92+SCI!AK117+SCI!AK141+SCI!AK166+SCI!AK190+SCI!AK214+SCI!AK234</f>
        <v>95137354.952321589</v>
      </c>
      <c r="AL38" s="83">
        <f>SFP!AL106-SFP!AM106+SCI!AL43+SCI!AL67+SCI!AL92+SCI!AL117+SCI!AL141+SCI!AL166+SCI!AL190+SCI!AL214+SCI!AL234</f>
        <v>106892804.60031357</v>
      </c>
      <c r="AM38" s="83">
        <f>SFP!AM106-SFP!AN106+SCI!AM43+SCI!AM67+SCI!AM92+SCI!AM117+SCI!AM141+SCI!AM166+SCI!AM190+SCI!AM214+SCI!AM234</f>
        <v>173655794.38311693</v>
      </c>
      <c r="AN38" s="83">
        <f>SFP!AN106-SFP!AO106+SCI!AN43+SCI!AN67+SCI!AN92+SCI!AN117+SCI!AN141+SCI!AN166+SCI!AN190+SCI!AN214+SCI!AN234</f>
        <v>68297705.59864375</v>
      </c>
      <c r="AO38" s="83">
        <f>SFP!AO106-SFP!AP106+SCI!AO43+SCI!AO67+SCI!AO92+SCI!AO117+SCI!AO141+SCI!AO166+SCI!AO190+SCI!AO214+SCI!AO234</f>
        <v>60884162.496068656</v>
      </c>
      <c r="AP38" s="83">
        <f>SFP!AP106-SFP!AQ106+SCI!AP43+SCI!AP67+SCI!AP92+SCI!AP117+SCI!AP141+SCI!AP166+SCI!AP190+SCI!AP214+SCI!AP234</f>
        <v>75918010.535119712</v>
      </c>
      <c r="AQ38" s="83">
        <f>SFP!AQ106-SFP!AR106+SCI!AQ43+SCI!AQ67+SCI!AQ92+SCI!AQ117+SCI!AQ141+SCI!AQ166+SCI!AQ190+SCI!AQ214+SCI!AQ234</f>
        <v>56613070.704849944</v>
      </c>
      <c r="AR38" s="83">
        <f>SFP!AR106-SFP!AS106+SCI!AR43+SCI!AR67+SCI!AR92+SCI!AR117+SCI!AR141+SCI!AR166+SCI!AR190+SCI!AR214+SCI!AR234</f>
        <v>120647092.78636403</v>
      </c>
      <c r="AS38" s="83">
        <f>SFP!AS106-SFP!AT106+SCI!AS43+SCI!AS67+SCI!AS92+SCI!AS117+SCI!AS141+SCI!AS166+SCI!AS190+SCI!AS214+SCI!AS234</f>
        <v>136292626.24242598</v>
      </c>
      <c r="AT38" s="83">
        <f>SFP!AT106-SFP!AU106+SCI!AT43+SCI!AT67+SCI!AT92+SCI!AT117+SCI!AT141+SCI!AT166+SCI!AT190+SCI!AT214+SCI!AT234</f>
        <v>103581723.49306045</v>
      </c>
      <c r="AU38" s="83">
        <f>SFP!AU106-SFP!AV106+SCI!AU43+SCI!AU67+SCI!AU92+SCI!AU117+SCI!AU141+SCI!AU166+SCI!AU190+SCI!AU214+SCI!AU234</f>
        <v>51711912.955755495</v>
      </c>
      <c r="AV38" s="83">
        <f>SFP!AV106-SFP!AW106+SCI!AV43+SCI!AV67+SCI!AV92+SCI!AV117+SCI!AV141+SCI!AV166+SCI!AV190+SCI!AV214+SCI!AV234</f>
        <v>99898110.210667774</v>
      </c>
      <c r="AW38" s="83">
        <f>SFP!AW106-SFP!AX106+SCI!AW43+SCI!AW67+SCI!AW92+SCI!AW117+SCI!AW141+SCI!AW166+SCI!AW190+SCI!AW214+SCI!AW234</f>
        <v>99970411.282222226</v>
      </c>
      <c r="AX38" s="83">
        <f>SFP!AX106-SFP!AY106+SCI!AX43+SCI!AX67+SCI!AX92+SCI!AX117+SCI!AX141+SCI!AX166+SCI!AX190+SCI!AX214+SCI!AX234</f>
        <v>111861711.40352863</v>
      </c>
      <c r="AY38" s="83">
        <f>SFP!AY106-SFP!AZ106+SCI!AY43+SCI!AY67+SCI!AY92+SCI!AY117+SCI!AY141+SCI!AY166+SCI!AY190+SCI!AY214+SCI!AY234</f>
        <v>184145127.86180046</v>
      </c>
      <c r="AZ38" s="83">
        <f>SFP!AZ106-SFP!BA106+SCI!AZ43+SCI!AZ67+SCI!AZ92+SCI!AZ117+SCI!AZ141+SCI!AZ166+SCI!AZ190+SCI!AZ214+SCI!AZ234</f>
        <v>63743138.060952298</v>
      </c>
      <c r="BA38" s="83">
        <f>SFP!BA106-SFP!BB106+SCI!BA43+SCI!BA67+SCI!BA92+SCI!BA117+SCI!BA141+SCI!BA166+SCI!BA190+SCI!BA214+SCI!BA234</f>
        <v>69510617.794881552</v>
      </c>
      <c r="BB38" s="83">
        <f>SFP!BB106-SFP!BC106+SCI!BB43+SCI!BB67+SCI!BB92+SCI!BB117+SCI!BB141+SCI!BB166+SCI!BB190+SCI!BB214+SCI!BB234</f>
        <v>87099167.80924949</v>
      </c>
      <c r="BC38" s="83">
        <f>SFP!BC106-SFP!BD106+SCI!BC43+SCI!BC67+SCI!BC92+SCI!BC117+SCI!BC141+SCI!BC166+SCI!BC190+SCI!BC214+SCI!BC234</f>
        <v>62006972.055421248</v>
      </c>
      <c r="BD38" s="83">
        <f>SFP!BD106-SFP!BE106+SCI!BD43+SCI!BD67+SCI!BD92+SCI!BD117+SCI!BD141+SCI!BD166+SCI!BD190+SCI!BD214+SCI!BD234</f>
        <v>129671903.69843142</v>
      </c>
      <c r="BE38" s="83">
        <f>SFP!BE106-SFP!BF106+SCI!BE43+SCI!BE67+SCI!BE92+SCI!BE117+SCI!BE141+SCI!BE166+SCI!BE190+SCI!BE214+SCI!BE234</f>
        <v>144774533.45517436</v>
      </c>
      <c r="BF38" s="83">
        <f>SFP!BF106-SFP!BG106+SCI!BF43+SCI!BF67+SCI!BF92+SCI!BF117+SCI!BF141+SCI!BF166+SCI!BF190+SCI!BF214+SCI!BF234</f>
        <v>113153785.68171079</v>
      </c>
      <c r="BG38" s="83">
        <f>SFP!BG106-SFP!BH106+SCI!BG43+SCI!BG67+SCI!BG92+SCI!BG117+SCI!BG141+SCI!BG166+SCI!BG190+SCI!BG214+SCI!BG234</f>
        <v>57101834.887496509</v>
      </c>
      <c r="BH38" s="83">
        <f>SFP!BH106-SFP!BI106+SCI!BH43+SCI!BH67+SCI!BH92+SCI!BH117+SCI!BH141+SCI!BH166+SCI!BH190+SCI!BH214+SCI!BH234</f>
        <v>108156265.88394411</v>
      </c>
      <c r="BI38" s="83">
        <f>SFP!BI106-SFP!BJ106+SCI!BI43+SCI!BI67+SCI!BI92+SCI!BI117+SCI!BI141+SCI!BI166+SCI!BI190+SCI!BI214+SCI!BI234</f>
        <v>106998640.19507429</v>
      </c>
      <c r="BJ38" s="83">
        <f>SFP!BJ106-SFP!BK106+SCI!BJ43+SCI!BJ67+SCI!BJ92+SCI!BJ117+SCI!BJ141+SCI!BJ166+SCI!BJ190+SCI!BJ214+SCI!BJ234</f>
        <v>121035429.47492124</v>
      </c>
      <c r="BK38" s="1029">
        <f t="shared" si="2"/>
        <v>5058949642.3218489</v>
      </c>
    </row>
    <row r="39" spans="1:63" ht="15.75" x14ac:dyDescent="0.25">
      <c r="A39" s="651" t="s">
        <v>827</v>
      </c>
      <c r="C39" s="83">
        <f>SFP!C98-SFP!D98+SCI!C46+SCI!C70+SCI!C95+SCI!C120+SCI!C144+SCI!C169+SCI!C193+SCI!C217+SCI!C238</f>
        <v>68789308.5</v>
      </c>
      <c r="D39" s="83">
        <f>SFP!D98-SFP!E98+SCI!D46+SCI!D70+SCI!D95+SCI!D120+SCI!D144+SCI!D169+SCI!D193+SCI!D217+SCI!D238</f>
        <v>51306428.25</v>
      </c>
      <c r="E39" s="83">
        <f>SFP!E98-SFP!F98+SCI!E46+SCI!E70+SCI!E95+SCI!E120+SCI!E144+SCI!E169+SCI!E193+SCI!E217+SCI!E238</f>
        <v>38842413.75</v>
      </c>
      <c r="F39" s="83">
        <f>SFP!F98-SFP!G98+SCI!F46+SCI!F70+SCI!F95+SCI!F120+SCI!F144+SCI!F169+SCI!F193+SCI!F217+SCI!F238</f>
        <v>39319587</v>
      </c>
      <c r="G39" s="83">
        <f>SFP!G98-SFP!H98+SCI!G46+SCI!G70+SCI!G95+SCI!G120+SCI!G144+SCI!G169+SCI!G193+SCI!G217+SCI!G238</f>
        <v>30108242.249999996</v>
      </c>
      <c r="H39" s="83">
        <f>SFP!H98-SFP!I98+SCI!H46+SCI!H70+SCI!H95+SCI!H120+SCI!H144+SCI!H169+SCI!H193+SCI!H217+SCI!H238</f>
        <v>48990213</v>
      </c>
      <c r="I39" s="83">
        <f>SFP!I98-SFP!J98+SCI!I46+SCI!I70+SCI!I95+SCI!I120+SCI!I144+SCI!I169+SCI!I193+SCI!I217+SCI!I238</f>
        <v>62493880.5</v>
      </c>
      <c r="J39" s="83">
        <f>SFP!J98-SFP!K98+SCI!J46+SCI!J70+SCI!J95+SCI!J120+SCI!J144+SCI!J169+SCI!J193+SCI!J217+SCI!J238</f>
        <v>58907652.75</v>
      </c>
      <c r="K39" s="83">
        <f>SFP!K98-SFP!L98+SCI!K46+SCI!K70+SCI!K95+SCI!K120+SCI!K144+SCI!K169+SCI!K193+SCI!K217+SCI!K238</f>
        <v>37847650.5</v>
      </c>
      <c r="L39" s="83">
        <f>SFP!L98-SFP!M98+SCI!L46+SCI!L70+SCI!L95+SCI!L120+SCI!L144+SCI!L169+SCI!L193+SCI!L217+SCI!L238</f>
        <v>45832594.5</v>
      </c>
      <c r="M39" s="83">
        <f>SFP!M98-SFP!N98+SCI!M46+SCI!M70+SCI!M95+SCI!M120+SCI!M144+SCI!M169+SCI!M193+SCI!M217+SCI!M238</f>
        <v>48044652.75</v>
      </c>
      <c r="N39" s="83">
        <f>SFP!N98-SFP!O98+SCI!N46+SCI!N70+SCI!N95+SCI!N120+SCI!N144+SCI!N169+SCI!N193+SCI!N217+SCI!N238</f>
        <v>54994895.999999993</v>
      </c>
      <c r="O39" s="83">
        <f>SFP!O98-SFP!P98+SCI!O46+SCI!O70+SCI!O95+SCI!O120+SCI!O144+SCI!O169+SCI!O193+SCI!O217+SCI!O238</f>
        <v>81577455.749999985</v>
      </c>
      <c r="P39" s="83">
        <f>SFP!P98-SFP!Q98+SCI!P46+SCI!P70+SCI!P95+SCI!P120+SCI!P144+SCI!P169+SCI!P193+SCI!P217+SCI!P238</f>
        <v>63616923.000000007</v>
      </c>
      <c r="Q39" s="83">
        <f>SFP!Q98-SFP!R98+SCI!Q46+SCI!Q70+SCI!Q95+SCI!Q120+SCI!Q144+SCI!Q169+SCI!Q193+SCI!Q217+SCI!Q238</f>
        <v>49134946.499999993</v>
      </c>
      <c r="R39" s="83">
        <f>SFP!R98-SFP!S98+SCI!R46+SCI!R70+SCI!R95+SCI!R120+SCI!R144+SCI!R169+SCI!R193+SCI!R217+SCI!R238</f>
        <v>51144921.000000007</v>
      </c>
      <c r="S39" s="83">
        <f>SFP!S98-SFP!T98+SCI!S46+SCI!S70+SCI!S95+SCI!S120+SCI!S144+SCI!S169+SCI!S193+SCI!S217+SCI!S238</f>
        <v>40080316.5</v>
      </c>
      <c r="T39" s="83">
        <f>SFP!T98-SFP!U98+SCI!T46+SCI!T70+SCI!T95+SCI!T120+SCI!T144+SCI!T169+SCI!T193+SCI!T217+SCI!T238</f>
        <v>61205656.499999993</v>
      </c>
      <c r="U39" s="83">
        <f>SFP!U98-SFP!V98+SCI!U46+SCI!U70+SCI!U95+SCI!U120+SCI!U144+SCI!U169+SCI!U193+SCI!U217+SCI!U238</f>
        <v>73768556.25</v>
      </c>
      <c r="V39" s="83">
        <f>SFP!V98-SFP!W98+SCI!V46+SCI!V70+SCI!V95+SCI!V120+SCI!V144+SCI!V169+SCI!V193+SCI!V217+SCI!V238</f>
        <v>71535251.25</v>
      </c>
      <c r="W39" s="83">
        <f>SFP!W98-SFP!X98+SCI!W46+SCI!W70+SCI!W95+SCI!W120+SCI!W144+SCI!W169+SCI!W193+SCI!W217+SCI!W238</f>
        <v>48124847.250000015</v>
      </c>
      <c r="X39" s="83">
        <f>SFP!X98-SFP!Y98+SCI!X46+SCI!X70+SCI!X95+SCI!X120+SCI!X144+SCI!X169+SCI!X193+SCI!X217+SCI!X238</f>
        <v>57932378.999999978</v>
      </c>
      <c r="Y39" s="83">
        <f>SFP!Y98-SFP!Z98+SCI!Y46+SCI!Y70+SCI!Y95+SCI!Y120+SCI!Y144+SCI!Y169+SCI!Y193+SCI!Y217+SCI!Y238</f>
        <v>58727933.999999993</v>
      </c>
      <c r="Z39" s="83">
        <f>SFP!Z98-SFP!AA98+SCI!Z46+SCI!Z70+SCI!Z95+SCI!Z120+SCI!Z144+SCI!Z169+SCI!Z193+SCI!Z217+SCI!Z238</f>
        <v>67459869</v>
      </c>
      <c r="AA39" s="83">
        <f>SFP!AA98-SFP!AB98+SCI!AA46+SCI!AA70+SCI!AA95+SCI!AA120+SCI!AA144+SCI!AA169+SCI!AA193+SCI!AA217+SCI!AA238</f>
        <v>93610784.25</v>
      </c>
      <c r="AB39" s="83">
        <f>SFP!AB98-SFP!AC98+SCI!AB46+SCI!AB70+SCI!AB95+SCI!AB120+SCI!AB144+SCI!AB169+SCI!AB193+SCI!AB217+SCI!AB238</f>
        <v>73492861.5</v>
      </c>
      <c r="AC39" s="83">
        <f>SFP!AC98-SFP!AD98+SCI!AC46+SCI!AC70+SCI!AC95+SCI!AC120+SCI!AC144+SCI!AC169+SCI!AC193+SCI!AC217+SCI!AC238</f>
        <v>61661880</v>
      </c>
      <c r="AD39" s="83">
        <f>SFP!AD98-SFP!AE98+SCI!AD46+SCI!AD70+SCI!AD95+SCI!AD120+SCI!AD144+SCI!AD169+SCI!AD193+SCI!AD217+SCI!AD238</f>
        <v>60633146.250000007</v>
      </c>
      <c r="AE39" s="83">
        <f>SFP!AE98-SFP!AF98+SCI!AE46+SCI!AE70+SCI!AE95+SCI!AE120+SCI!AE144+SCI!AE169+SCI!AE193+SCI!AE217+SCI!AE238</f>
        <v>52553893.500000007</v>
      </c>
      <c r="AF39" s="83">
        <f>SFP!AF98-SFP!AG98+SCI!AF46+SCI!AF70+SCI!AF95+SCI!AF120+SCI!AF144+SCI!AF169+SCI!AF193+SCI!AF217+SCI!AF238</f>
        <v>70997566.5</v>
      </c>
      <c r="AG39" s="83">
        <f>SFP!AG98-SFP!AH98+SCI!AG46+SCI!AG70+SCI!AG95+SCI!AG120+SCI!AG144+SCI!AG169+SCI!AG193+SCI!AG217+SCI!AG238</f>
        <v>87212294.999999985</v>
      </c>
      <c r="AH39" s="83">
        <f>SFP!AH98-SFP!AI98+SCI!AH46+SCI!AH70+SCI!AH95+SCI!AH120+SCI!AH144+SCI!AH169+SCI!AH193+SCI!AH217+SCI!AH238</f>
        <v>81719986.5</v>
      </c>
      <c r="AI39" s="83">
        <f>SFP!AI98-SFP!AJ98+SCI!AI46+SCI!AI70+SCI!AI95+SCI!AI120+SCI!AI144+SCI!AI169+SCI!AI193+SCI!AI217+SCI!AI238</f>
        <v>60798111.750000007</v>
      </c>
      <c r="AJ39" s="83">
        <f>SFP!AJ98-SFP!AK98+SCI!AJ46+SCI!AJ70+SCI!AJ95+SCI!AJ120+SCI!AJ144+SCI!AJ169+SCI!AJ193+SCI!AJ217+SCI!AJ238</f>
        <v>67707195.75</v>
      </c>
      <c r="AK39" s="83">
        <f>SFP!AK98-SFP!AL98+SCI!AK46+SCI!AK70+SCI!AK95+SCI!AK120+SCI!AK144+SCI!AK169+SCI!AK193+SCI!AK217+SCI!AK238</f>
        <v>71679483</v>
      </c>
      <c r="AL39" s="83">
        <f>SFP!AL98-SFP!AM98+SCI!AL46+SCI!AL70+SCI!AL95+SCI!AL120+SCI!AL144+SCI!AL169+SCI!AL193+SCI!AL217+SCI!AL238</f>
        <v>77488209</v>
      </c>
      <c r="AM39" s="83">
        <f>SFP!AM98-SFP!AN98+SCI!AM46+SCI!AM70+SCI!AM95+SCI!AM120+SCI!AM144+SCI!AM169+SCI!AM193+SCI!AM217+SCI!AM238</f>
        <v>107587768.50000001</v>
      </c>
      <c r="AN39" s="83">
        <f>SFP!AN98-SFP!AO98+SCI!AN46+SCI!AN70+SCI!AN95+SCI!AN120+SCI!AN144+SCI!AN169+SCI!AN193+SCI!AN217+SCI!AN238</f>
        <v>74296493.999999985</v>
      </c>
      <c r="AO39" s="83">
        <f>SFP!AO98-SFP!AP98+SCI!AO46+SCI!AO70+SCI!AO95+SCI!AO120+SCI!AO144+SCI!AO169+SCI!AO193+SCI!AO217+SCI!AO238</f>
        <v>62280981.000000007</v>
      </c>
      <c r="AP39" s="83">
        <f>SFP!AP98-SFP!AQ98+SCI!AP46+SCI!AP70+SCI!AP95+SCI!AP120+SCI!AP144+SCI!AP169+SCI!AP193+SCI!AP217+SCI!AP238</f>
        <v>61238529</v>
      </c>
      <c r="AQ39" s="83">
        <f>SFP!AQ98-SFP!AR98+SCI!AQ46+SCI!AQ70+SCI!AQ95+SCI!AQ120+SCI!AQ144+SCI!AQ169+SCI!AQ193+SCI!AQ217+SCI!AQ238</f>
        <v>53104621.5</v>
      </c>
      <c r="AR39" s="83">
        <f>SFP!AR98-SFP!AS98+SCI!AR46+SCI!AR70+SCI!AR95+SCI!AR120+SCI!AR144+SCI!AR169+SCI!AR193+SCI!AR217+SCI!AR238</f>
        <v>71766054.000000015</v>
      </c>
      <c r="AS39" s="83">
        <f>SFP!AS98-SFP!AT98+SCI!AS46+SCI!AS70+SCI!AS95+SCI!AS120+SCI!AS144+SCI!AS169+SCI!AS193+SCI!AS217+SCI!AS238</f>
        <v>88213677.75</v>
      </c>
      <c r="AT39" s="83">
        <f>SFP!AT98-SFP!AU98+SCI!AT46+SCI!AT70+SCI!AT95+SCI!AT120+SCI!AT144+SCI!AT169+SCI!AT193+SCI!AT217+SCI!AT238</f>
        <v>82666595.25</v>
      </c>
      <c r="AU39" s="83">
        <f>SFP!AU98-SFP!AV98+SCI!AU46+SCI!AU70+SCI!AU95+SCI!AU120+SCI!AU144+SCI!AU169+SCI!AU193+SCI!AU217+SCI!AU238</f>
        <v>61479195.750000007</v>
      </c>
      <c r="AV39" s="83">
        <f>SFP!AV98-SFP!AW98+SCI!AV46+SCI!AV70+SCI!AV95+SCI!AV120+SCI!AV144+SCI!AV169+SCI!AV193+SCI!AV217+SCI!AV238</f>
        <v>68442615.000000015</v>
      </c>
      <c r="AW39" s="83">
        <f>SFP!AW98-SFP!AX98+SCI!AW46+SCI!AW70+SCI!AW95+SCI!AW120+SCI!AW144+SCI!AW169+SCI!AW193+SCI!AW217+SCI!AW238</f>
        <v>72494118</v>
      </c>
      <c r="AX39" s="83">
        <f>SFP!AX98-SFP!AY98+SCI!AX46+SCI!AX70+SCI!AX95+SCI!AX120+SCI!AX144+SCI!AX169+SCI!AX193+SCI!AX217+SCI!AX238</f>
        <v>78349990.5</v>
      </c>
      <c r="AY39" s="83">
        <f>SFP!AY98-SFP!AZ98+SCI!AY46+SCI!AY70+SCI!AY95+SCI!AY120+SCI!AY144+SCI!AY169+SCI!AY193+SCI!AY217+SCI!AY238</f>
        <v>108911207.25</v>
      </c>
      <c r="AZ39" s="83">
        <f>SFP!AZ98-SFP!BA98+SCI!AZ46+SCI!AZ70+SCI!AZ95+SCI!AZ120+SCI!AZ144+SCI!AZ169+SCI!AZ193+SCI!AZ217+SCI!AZ238</f>
        <v>76979043</v>
      </c>
      <c r="BA39" s="83">
        <f>SFP!BA98-SFP!BB98+SCI!BA46+SCI!BA70+SCI!BA95+SCI!BA120+SCI!BA144+SCI!BA169+SCI!BA193+SCI!BA217+SCI!BA238</f>
        <v>64509655.5</v>
      </c>
      <c r="BB39" s="83">
        <f>SFP!BB98-SFP!BC98+SCI!BB46+SCI!BB70+SCI!BB95+SCI!BB120+SCI!BB144+SCI!BB169+SCI!BB193+SCI!BB217+SCI!BB238</f>
        <v>63472340.25</v>
      </c>
      <c r="BC39" s="83">
        <f>SFP!BC98-SFP!BD98+SCI!BC46+SCI!BC70+SCI!BC95+SCI!BC120+SCI!BC144+SCI!BC169+SCI!BC193+SCI!BC217+SCI!BC238</f>
        <v>55061401.5</v>
      </c>
      <c r="BD39" s="83">
        <f>SFP!BD98-SFP!BE98+SCI!BD46+SCI!BD70+SCI!BD95+SCI!BD120+SCI!BD144+SCI!BD169+SCI!BD193+SCI!BD217+SCI!BD238</f>
        <v>74359782</v>
      </c>
      <c r="BE39" s="83">
        <f>SFP!BE98-SFP!BF98+SCI!BE46+SCI!BE70+SCI!BE95+SCI!BE120+SCI!BE144+SCI!BE169+SCI!BE193+SCI!BE217+SCI!BE238</f>
        <v>91359956.25</v>
      </c>
      <c r="BF39" s="83">
        <f>SFP!BF98-SFP!BG98+SCI!BF46+SCI!BF70+SCI!BF95+SCI!BF120+SCI!BF144+SCI!BF169+SCI!BF193+SCI!BF217+SCI!BF238</f>
        <v>85648036.5</v>
      </c>
      <c r="BG39" s="83">
        <f>SFP!BG98-SFP!BH98+SCI!BG46+SCI!BG70+SCI!BG95+SCI!BG120+SCI!BG144+SCI!BG169+SCI!BG193+SCI!BG217+SCI!BG238</f>
        <v>63714100.500000015</v>
      </c>
      <c r="BH39" s="83">
        <f>SFP!BH98-SFP!BI98+SCI!BH46+SCI!BH70+SCI!BH95+SCI!BH120+SCI!BH144+SCI!BH169+SCI!BH193+SCI!BH217+SCI!BH238</f>
        <v>70938096.749999985</v>
      </c>
      <c r="BI39" s="83">
        <f>SFP!BI98-SFP!BJ98+SCI!BI46+SCI!BI70+SCI!BI95+SCI!BI120+SCI!BI144+SCI!BI169+SCI!BI193+SCI!BI217+SCI!BI238</f>
        <v>75097246.5</v>
      </c>
      <c r="BJ39" s="83">
        <f>SFP!BJ98-SFP!BK98+SCI!BJ46+SCI!BJ70+SCI!BJ95+SCI!BJ120+SCI!BJ144+SCI!BJ169+SCI!BJ193+SCI!BJ217+SCI!BJ238</f>
        <v>81177273</v>
      </c>
      <c r="BK39" s="1029">
        <f t="shared" si="2"/>
        <v>3962490768</v>
      </c>
    </row>
    <row r="40" spans="1:63" ht="15.75" x14ac:dyDescent="0.25">
      <c r="A40" s="974" t="s">
        <v>1356</v>
      </c>
      <c r="C40" s="83">
        <f>C41+C42+C43+C44+C45+C46+C47+C48</f>
        <v>123222481.29293881</v>
      </c>
      <c r="D40" s="83">
        <f t="shared" ref="D40:BJ40" si="10">D41+D42+D43+D44+D45+D46+D47+D48</f>
        <v>221446046.71907365</v>
      </c>
      <c r="E40" s="83">
        <f t="shared" si="10"/>
        <v>-61271508.693812281</v>
      </c>
      <c r="F40" s="83">
        <f t="shared" si="10"/>
        <v>268620295.64298952</v>
      </c>
      <c r="G40" s="83">
        <f t="shared" si="10"/>
        <v>517618192.2605682</v>
      </c>
      <c r="H40" s="83">
        <f t="shared" si="10"/>
        <v>1145828767.8231487</v>
      </c>
      <c r="I40" s="83">
        <f t="shared" si="10"/>
        <v>-55504102.447565734</v>
      </c>
      <c r="J40" s="83">
        <f t="shared" si="10"/>
        <v>-919002077.98365355</v>
      </c>
      <c r="K40" s="83">
        <f t="shared" si="10"/>
        <v>74256161.038529128</v>
      </c>
      <c r="L40" s="83">
        <f t="shared" si="10"/>
        <v>697778826.032691</v>
      </c>
      <c r="M40" s="83">
        <f t="shared" si="10"/>
        <v>211086075.13447505</v>
      </c>
      <c r="N40" s="83">
        <f t="shared" si="10"/>
        <v>1686863300.1164927</v>
      </c>
      <c r="O40" s="83">
        <f t="shared" si="10"/>
        <v>-723358392.43314528</v>
      </c>
      <c r="P40" s="83">
        <f t="shared" si="10"/>
        <v>897757586.25538957</v>
      </c>
      <c r="Q40" s="83">
        <f t="shared" si="10"/>
        <v>602881803.83510685</v>
      </c>
      <c r="R40" s="83">
        <f t="shared" si="10"/>
        <v>298196190.25375372</v>
      </c>
      <c r="S40" s="83">
        <f t="shared" si="10"/>
        <v>622067637.7193042</v>
      </c>
      <c r="T40" s="83">
        <f t="shared" si="10"/>
        <v>1276134015.7132244</v>
      </c>
      <c r="U40" s="83">
        <f t="shared" si="10"/>
        <v>612183610.3037858</v>
      </c>
      <c r="V40" s="83">
        <f t="shared" si="10"/>
        <v>94157169.695896327</v>
      </c>
      <c r="W40" s="83">
        <f t="shared" si="10"/>
        <v>774907046.97324228</v>
      </c>
      <c r="X40" s="83">
        <f t="shared" si="10"/>
        <v>776454666.40626407</v>
      </c>
      <c r="Y40" s="83">
        <f t="shared" si="10"/>
        <v>266216066.5118916</v>
      </c>
      <c r="Z40" s="83">
        <f t="shared" si="10"/>
        <v>1855010501.1716883</v>
      </c>
      <c r="AA40" s="83">
        <f t="shared" si="10"/>
        <v>-736144110.29882312</v>
      </c>
      <c r="AB40" s="83">
        <f t="shared" si="10"/>
        <v>2284470409.3516603</v>
      </c>
      <c r="AC40" s="83">
        <f t="shared" si="10"/>
        <v>1838290787.1080999</v>
      </c>
      <c r="AD40" s="83">
        <f t="shared" si="10"/>
        <v>417404310.29872191</v>
      </c>
      <c r="AE40" s="83">
        <f t="shared" si="10"/>
        <v>648684965.86618948</v>
      </c>
      <c r="AF40" s="83">
        <f t="shared" si="10"/>
        <v>1457849822.4536982</v>
      </c>
      <c r="AG40" s="83">
        <f t="shared" si="10"/>
        <v>1865314446.1936188</v>
      </c>
      <c r="AH40" s="83">
        <f t="shared" si="10"/>
        <v>227284233.38048786</v>
      </c>
      <c r="AI40" s="83">
        <f t="shared" si="10"/>
        <v>2003030770.5882888</v>
      </c>
      <c r="AJ40" s="83">
        <f t="shared" si="10"/>
        <v>927677215.93197191</v>
      </c>
      <c r="AK40" s="83">
        <f t="shared" si="10"/>
        <v>272888323.30558914</v>
      </c>
      <c r="AL40" s="83">
        <f t="shared" si="10"/>
        <v>2077499796.6524088</v>
      </c>
      <c r="AM40" s="83">
        <f t="shared" si="10"/>
        <v>-1086515836.055017</v>
      </c>
      <c r="AN40" s="83">
        <f t="shared" si="10"/>
        <v>3008708367.5953569</v>
      </c>
      <c r="AO40" s="83">
        <f t="shared" si="10"/>
        <v>2473265716.6123815</v>
      </c>
      <c r="AP40" s="83">
        <f t="shared" si="10"/>
        <v>428463421.19295132</v>
      </c>
      <c r="AQ40" s="83">
        <f t="shared" si="10"/>
        <v>636952008.3748405</v>
      </c>
      <c r="AR40" s="83">
        <f t="shared" si="10"/>
        <v>1506543228.0697515</v>
      </c>
      <c r="AS40" s="83">
        <f t="shared" si="10"/>
        <v>2480104135.0033631</v>
      </c>
      <c r="AT40" s="83">
        <f t="shared" si="10"/>
        <v>213032717.75664318</v>
      </c>
      <c r="AU40" s="83">
        <f t="shared" si="10"/>
        <v>2647550915.9231653</v>
      </c>
      <c r="AV40" s="83">
        <f t="shared" si="10"/>
        <v>963653505.32742298</v>
      </c>
      <c r="AW40" s="83">
        <f t="shared" si="10"/>
        <v>225885671.89726526</v>
      </c>
      <c r="AX40" s="83">
        <f t="shared" si="10"/>
        <v>2137858867.5006161</v>
      </c>
      <c r="AY40" s="83">
        <f t="shared" si="10"/>
        <v>-1067269615.8871737</v>
      </c>
      <c r="AZ40" s="83">
        <f t="shared" si="10"/>
        <v>3397755349.4318385</v>
      </c>
      <c r="BA40" s="83">
        <f t="shared" si="10"/>
        <v>2857190315.4973969</v>
      </c>
      <c r="BB40" s="83">
        <f t="shared" si="10"/>
        <v>463831004.66506279</v>
      </c>
      <c r="BC40" s="83">
        <f t="shared" si="10"/>
        <v>686751907.6000452</v>
      </c>
      <c r="BD40" s="83">
        <f t="shared" si="10"/>
        <v>1592869433.6293142</v>
      </c>
      <c r="BE40" s="83">
        <f t="shared" si="10"/>
        <v>2900443798.8492417</v>
      </c>
      <c r="BF40" s="83">
        <f t="shared" si="10"/>
        <v>250721625.37287131</v>
      </c>
      <c r="BG40" s="83">
        <f t="shared" si="10"/>
        <v>3051892334.7646403</v>
      </c>
      <c r="BH40" s="83">
        <f t="shared" si="10"/>
        <v>1016000254.5154499</v>
      </c>
      <c r="BI40" s="83">
        <f t="shared" si="10"/>
        <v>277690484.16040832</v>
      </c>
      <c r="BJ40" s="83">
        <f t="shared" si="10"/>
        <v>2271206497.9337068</v>
      </c>
      <c r="BK40" s="1029">
        <f t="shared" si="2"/>
        <v>57882387439.905731</v>
      </c>
    </row>
    <row r="41" spans="1:63" ht="15.75" x14ac:dyDescent="0.25">
      <c r="A41" s="168" t="s">
        <v>931</v>
      </c>
      <c r="C41" s="83">
        <f>SFP!D92-SFP!C92</f>
        <v>166966237.08455312</v>
      </c>
      <c r="D41" s="83">
        <f>SFP!E92-SFP!D92</f>
        <v>283448722.01995265</v>
      </c>
      <c r="E41" s="83">
        <f>SFP!F92-SFP!E92</f>
        <v>-348157324.27925026</v>
      </c>
      <c r="F41" s="83">
        <f>SFP!G92-SFP!F92</f>
        <v>241727608.5426383</v>
      </c>
      <c r="G41" s="83">
        <f>SFP!H92-SFP!G92</f>
        <v>-195815947.84513211</v>
      </c>
      <c r="H41" s="83">
        <f>SFP!I92-SFP!H92</f>
        <v>445678650.25511718</v>
      </c>
      <c r="I41" s="83">
        <f>SFP!J92-SFP!I92</f>
        <v>-351743404.88571429</v>
      </c>
      <c r="J41" s="83">
        <f>SFP!K92-SFP!J92</f>
        <v>295229675.77721548</v>
      </c>
      <c r="K41" s="83">
        <f>SFP!L92-SFP!K92</f>
        <v>-393231264.36626649</v>
      </c>
      <c r="L41" s="83">
        <f>SFP!M92-SFP!L92</f>
        <v>351531111.88372338</v>
      </c>
      <c r="M41" s="83">
        <f>SFP!N92-SFP!M92</f>
        <v>-287168850.02388465</v>
      </c>
      <c r="N41" s="83">
        <f>SFP!O92-SFP!N92</f>
        <v>579057257.98697209</v>
      </c>
      <c r="O41" s="83">
        <f>SFP!P92-SFP!O92</f>
        <v>-572851219.41024935</v>
      </c>
      <c r="P41" s="83">
        <f>SFP!Q92-SFP!P92</f>
        <v>307013504.65262353</v>
      </c>
      <c r="Q41" s="83">
        <f>SFP!R92-SFP!Q92</f>
        <v>-401895236.84641314</v>
      </c>
      <c r="R41" s="83">
        <f>SFP!S92-SFP!R92</f>
        <v>258420574.77248168</v>
      </c>
      <c r="S41" s="83">
        <f>SFP!T92-SFP!S92</f>
        <v>-190458884.70519972</v>
      </c>
      <c r="T41" s="83">
        <f>SFP!U92-SFP!T92</f>
        <v>491836492.73612785</v>
      </c>
      <c r="U41" s="83">
        <f>SFP!V92-SFP!U92</f>
        <v>-394909445.90574932</v>
      </c>
      <c r="V41" s="83">
        <f>SFP!W92-SFP!V92</f>
        <v>320082933.7708391</v>
      </c>
      <c r="W41" s="83">
        <f>SFP!X92-SFP!W92</f>
        <v>-429007969.05676937</v>
      </c>
      <c r="X41" s="83">
        <f>SFP!Y92-SFP!X92</f>
        <v>386406146.95949531</v>
      </c>
      <c r="Y41" s="83">
        <f>SFP!Z92-SFP!Y92</f>
        <v>-328870969.61287928</v>
      </c>
      <c r="Z41" s="83">
        <f>SFP!AA92-SFP!Z92</f>
        <v>624742774.67985547</v>
      </c>
      <c r="AA41" s="83">
        <f>SFP!AB92-SFP!AA92</f>
        <v>-563642802.99562311</v>
      </c>
      <c r="AB41" s="83">
        <f>SFP!AC92-SFP!AB92</f>
        <v>369167762.70319402</v>
      </c>
      <c r="AC41" s="83">
        <f>SFP!AD92-SFP!AC92</f>
        <v>-480846944.27685773</v>
      </c>
      <c r="AD41" s="83">
        <f>SFP!AE92-SFP!AD92</f>
        <v>313730582.84147561</v>
      </c>
      <c r="AE41" s="83">
        <f>SFP!AF92-SFP!AE92</f>
        <v>-250308296.67100668</v>
      </c>
      <c r="AF41" s="83">
        <f>SFP!AG92-SFP!AF92</f>
        <v>584498803.98955846</v>
      </c>
      <c r="AG41" s="83">
        <f>SFP!AH92-SFP!AG92</f>
        <v>-454657878.7665652</v>
      </c>
      <c r="AH41" s="83">
        <f>SFP!AI92-SFP!AH92</f>
        <v>383927806.34054148</v>
      </c>
      <c r="AI41" s="83">
        <f>SFP!AJ92-SFP!AI92</f>
        <v>-518896463.66708529</v>
      </c>
      <c r="AJ41" s="83">
        <f>SFP!AK92-SFP!AJ92</f>
        <v>458994456.2994225</v>
      </c>
      <c r="AK41" s="83">
        <f>SFP!AL92-SFP!AK92</f>
        <v>-375605116.68096781</v>
      </c>
      <c r="AL41" s="83">
        <f>SFP!AM92-SFP!AL92</f>
        <v>738571170.91245592</v>
      </c>
      <c r="AM41" s="83">
        <f>SFP!AN92-SFP!AM92</f>
        <v>-732848347.9966259</v>
      </c>
      <c r="AN41" s="83">
        <f>SFP!AO92-SFP!AN92</f>
        <v>391346266.01307535</v>
      </c>
      <c r="AO41" s="83">
        <f>SFP!AP92-SFP!AO92</f>
        <v>-516369878.27737045</v>
      </c>
      <c r="AP41" s="83">
        <f>SFP!AQ92-SFP!AP92</f>
        <v>333768388.15091681</v>
      </c>
      <c r="AQ41" s="83">
        <f>SFP!AR92-SFP!AQ92</f>
        <v>-253305847.82077599</v>
      </c>
      <c r="AR41" s="83">
        <f>SFP!AS92-SFP!AR92</f>
        <v>617970422.74887443</v>
      </c>
      <c r="AS41" s="83">
        <f>SFP!AT92-SFP!AS92</f>
        <v>-494041441.45165014</v>
      </c>
      <c r="AT41" s="83">
        <f>SFP!AU92-SFP!AT92</f>
        <v>408340709.06131589</v>
      </c>
      <c r="AU41" s="83">
        <f>SFP!AV92-SFP!AU92</f>
        <v>-544694794.15450966</v>
      </c>
      <c r="AV41" s="83">
        <f>SFP!AW92-SFP!AV92</f>
        <v>488769236.79373348</v>
      </c>
      <c r="AW41" s="83">
        <f>SFP!AX92-SFP!AW92</f>
        <v>-410914968.50677836</v>
      </c>
      <c r="AX41" s="83">
        <f>SFP!AY92-SFP!AX92</f>
        <v>786209439.48505616</v>
      </c>
      <c r="AY41" s="83">
        <f>SFP!AZ92-SFP!AY92</f>
        <v>-794052618.96548176</v>
      </c>
      <c r="AZ41" s="83">
        <f>SFP!BA92-SFP!AZ92</f>
        <v>404356319.69143391</v>
      </c>
      <c r="BA41" s="83">
        <f>SFP!BB92-SFP!BA92</f>
        <v>-528271738.3449105</v>
      </c>
      <c r="BB41" s="83">
        <f>SFP!BC92-SFP!BB92</f>
        <v>345661774.50913572</v>
      </c>
      <c r="BC41" s="83">
        <f>SFP!BD92-SFP!BC92</f>
        <v>-276083072.93420231</v>
      </c>
      <c r="BD41" s="83">
        <f>SFP!BE92-SFP!BD92</f>
        <v>636760842.14709067</v>
      </c>
      <c r="BE41" s="83">
        <f>SFP!BF92-SFP!BE92</f>
        <v>-497186710.42748499</v>
      </c>
      <c r="BF41" s="83">
        <f>SFP!BG92-SFP!BF92</f>
        <v>419054399.03408098</v>
      </c>
      <c r="BG41" s="83">
        <f>SFP!BH92-SFP!BG92</f>
        <v>-566903010.83095312</v>
      </c>
      <c r="BH41" s="83">
        <f>SFP!BI92-SFP!BH92</f>
        <v>501739542.27325833</v>
      </c>
      <c r="BI41" s="83">
        <f>SFP!BJ92-SFP!BI92</f>
        <v>-407789065.9272145</v>
      </c>
      <c r="BJ41" s="83">
        <f>SFP!BK92-SFP!BJ92</f>
        <v>805816982.39997697</v>
      </c>
      <c r="BK41" s="1029">
        <f t="shared" si="2"/>
        <v>1180297080.8826203</v>
      </c>
    </row>
    <row r="42" spans="1:63" ht="15.75" x14ac:dyDescent="0.25">
      <c r="A42" s="168" t="s">
        <v>305</v>
      </c>
      <c r="C42" s="83">
        <f>SFP!D93-SFP!C93</f>
        <v>-26024929.684574425</v>
      </c>
      <c r="D42" s="83">
        <f>SFP!E93-SFP!D93</f>
        <v>22366174.388818108</v>
      </c>
      <c r="E42" s="83">
        <f>SFP!F93-SFP!E93</f>
        <v>-29121553.047726773</v>
      </c>
      <c r="F42" s="83">
        <f>SFP!G93-SFP!F93</f>
        <v>19215243.148424596</v>
      </c>
      <c r="G42" s="83">
        <f>SFP!H93-SFP!G93</f>
        <v>-13851271.788720667</v>
      </c>
      <c r="H42" s="83">
        <f>SFP!I93-SFP!H93</f>
        <v>37070293.468379192</v>
      </c>
      <c r="I42" s="83">
        <f>SFP!J93-SFP!I93</f>
        <v>-30891852.008303262</v>
      </c>
      <c r="J42" s="83">
        <f>SFP!K93-SFP!J93</f>
        <v>23128212.421932742</v>
      </c>
      <c r="K42" s="83">
        <f>SFP!L93-SFP!K93</f>
        <v>-30403787.593277141</v>
      </c>
      <c r="L42" s="83">
        <f>SFP!M93-SFP!L93</f>
        <v>28535082.455960356</v>
      </c>
      <c r="M42" s="83">
        <f>SFP!N93-SFP!M93</f>
        <v>-23664413.426382691</v>
      </c>
      <c r="N42" s="83">
        <f>SFP!O93-SFP!N93</f>
        <v>47074588.386709131</v>
      </c>
      <c r="O42" s="83">
        <f>SFP!P93-SFP!O93</f>
        <v>-44815154.621731266</v>
      </c>
      <c r="P42" s="83">
        <f>SFP!Q93-SFP!P93</f>
        <v>25583221.848683111</v>
      </c>
      <c r="Q42" s="83">
        <f>SFP!R93-SFP!Q93</f>
        <v>-33688398.335983418</v>
      </c>
      <c r="R42" s="83">
        <f>SFP!S93-SFP!R93</f>
        <v>21780242.773051314</v>
      </c>
      <c r="S42" s="83">
        <f>SFP!T93-SFP!S93</f>
        <v>-15319798.818025209</v>
      </c>
      <c r="T42" s="83">
        <f>SFP!U93-SFP!T93</f>
        <v>42972259.385993987</v>
      </c>
      <c r="U42" s="83">
        <f>SFP!V93-SFP!U93</f>
        <v>-35605690.610246554</v>
      </c>
      <c r="V42" s="83">
        <f>SFP!W93-SFP!V93</f>
        <v>26553371.340587512</v>
      </c>
      <c r="W42" s="83">
        <f>SFP!X93-SFP!W93</f>
        <v>-35280218.496544242</v>
      </c>
      <c r="X42" s="83">
        <f>SFP!Y93-SFP!X93</f>
        <v>32974096.182942256</v>
      </c>
      <c r="Y42" s="83">
        <f>SFP!Z93-SFP!Y93</f>
        <v>-27171184.883280605</v>
      </c>
      <c r="Z42" s="83">
        <f>SFP!AA93-SFP!Z93</f>
        <v>55114923.644095942</v>
      </c>
      <c r="AA42" s="83">
        <f>SFP!AB93-SFP!AA93</f>
        <v>-54556981.998541415</v>
      </c>
      <c r="AB42" s="83">
        <f>SFP!AC93-SFP!AB93</f>
        <v>28540062.787449777</v>
      </c>
      <c r="AC42" s="83">
        <f>SFP!AD93-SFP!AC93</f>
        <v>-37038323.833076239</v>
      </c>
      <c r="AD42" s="83">
        <f>SFP!AE93-SFP!AD93</f>
        <v>24558021.350476578</v>
      </c>
      <c r="AE42" s="83">
        <f>SFP!AF93-SFP!AE93</f>
        <v>-17790086.532869495</v>
      </c>
      <c r="AF42" s="83">
        <f>SFP!AG93-SFP!AF93</f>
        <v>46829476.877224155</v>
      </c>
      <c r="AG42" s="83">
        <f>SFP!AH93-SFP!AG93</f>
        <v>-39095120.145369589</v>
      </c>
      <c r="AH42" s="83">
        <f>SFP!AI93-SFP!AH93</f>
        <v>29544704.467486337</v>
      </c>
      <c r="AI42" s="83">
        <f>SFP!AJ93-SFP!AI93</f>
        <v>-38695083.729735106</v>
      </c>
      <c r="AJ42" s="83">
        <f>SFP!AK93-SFP!AJ93</f>
        <v>36291925.714287683</v>
      </c>
      <c r="AK42" s="83">
        <f>SFP!AL93-SFP!AK93</f>
        <v>-30198335.752450794</v>
      </c>
      <c r="AL42" s="83">
        <f>SFP!AM93-SFP!AL93</f>
        <v>59528950.976999536</v>
      </c>
      <c r="AM42" s="83">
        <f>SFP!AN93-SFP!AM93</f>
        <v>-65167251.718665868</v>
      </c>
      <c r="AN42" s="83">
        <f>SFP!AO93-SFP!AN93</f>
        <v>26386764.675941363</v>
      </c>
      <c r="AO42" s="83">
        <f>SFP!AP93-SFP!AO93</f>
        <v>-34979567.725067981</v>
      </c>
      <c r="AP42" s="83">
        <f>SFP!AQ93-SFP!AP93</f>
        <v>22394958.457091831</v>
      </c>
      <c r="AQ42" s="83">
        <f>SFP!AR93-SFP!AQ93</f>
        <v>-15589419.289204471</v>
      </c>
      <c r="AR42" s="83">
        <f>SFP!AS93-SFP!AR93</f>
        <v>45266439.489742734</v>
      </c>
      <c r="AS42" s="83">
        <f>SFP!AT93-SFP!AS93</f>
        <v>-37375541.520913854</v>
      </c>
      <c r="AT42" s="83">
        <f>SFP!AU93-SFP!AT93</f>
        <v>27317474.121595293</v>
      </c>
      <c r="AU42" s="83">
        <f>SFP!AV93-SFP!AU93</f>
        <v>-36573308.226230994</v>
      </c>
      <c r="AV42" s="83">
        <f>SFP!AW93-SFP!AV93</f>
        <v>34241140.018576995</v>
      </c>
      <c r="AW42" s="83">
        <f>SFP!AX93-SFP!AW93</f>
        <v>-28017209.274500266</v>
      </c>
      <c r="AX42" s="83">
        <f>SFP!AY93-SFP!AX93</f>
        <v>57894117.633687288</v>
      </c>
      <c r="AY42" s="83">
        <f>SFP!AZ93-SFP!AY93</f>
        <v>-56646620.344507918</v>
      </c>
      <c r="AZ42" s="83">
        <f>SFP!BA93-SFP!AZ93</f>
        <v>29661853.047190502</v>
      </c>
      <c r="BA42" s="83">
        <f>SFP!BB93-SFP!BA93</f>
        <v>-39298110.901543647</v>
      </c>
      <c r="BB42" s="83">
        <f>SFP!BC93-SFP!BB93</f>
        <v>25164570.919964939</v>
      </c>
      <c r="BC42" s="83">
        <f>SFP!BD93-SFP!BC93</f>
        <v>-17510457.810041338</v>
      </c>
      <c r="BD42" s="83">
        <f>SFP!BE93-SFP!BD93</f>
        <v>50604018.176905796</v>
      </c>
      <c r="BE42" s="83">
        <f>SFP!BF93-SFP!BE93</f>
        <v>-41797030.058522731</v>
      </c>
      <c r="BF42" s="83">
        <f>SFP!BG93-SFP!BF93</f>
        <v>30755622.727876097</v>
      </c>
      <c r="BG42" s="83">
        <f>SFP!BH93-SFP!BG93</f>
        <v>-41132879.964482546</v>
      </c>
      <c r="BH42" s="83">
        <f>SFP!BI93-SFP!BH93</f>
        <v>38459870.76125285</v>
      </c>
      <c r="BI42" s="83">
        <f>SFP!BJ93-SFP!BI93</f>
        <v>-31517429.904965267</v>
      </c>
      <c r="BJ42" s="83">
        <f>SFP!BK93-SFP!BJ93</f>
        <v>64891213.008982703</v>
      </c>
      <c r="BK42" s="1029">
        <f t="shared" si="2"/>
        <v>51881882.612824932</v>
      </c>
    </row>
    <row r="43" spans="1:63" ht="15.75" x14ac:dyDescent="0.25">
      <c r="A43" s="168" t="s">
        <v>1346</v>
      </c>
      <c r="C43" s="83">
        <f>SFP!D96-SFP!C96</f>
        <v>-20067901.931076922</v>
      </c>
      <c r="D43" s="83">
        <f>SFP!E96-SFP!D96</f>
        <v>1935259.3938461542</v>
      </c>
      <c r="E43" s="83">
        <f>SFP!F96-SFP!E96</f>
        <v>-4028670.311999999</v>
      </c>
      <c r="F43" s="83">
        <f>SFP!G96-SFP!F96</f>
        <v>-7606379.3686153889</v>
      </c>
      <c r="G43" s="83">
        <f>SFP!H96-SFP!G96</f>
        <v>11604748.094769232</v>
      </c>
      <c r="H43" s="83">
        <f>SFP!I96-SFP!H96</f>
        <v>11574560.030769225</v>
      </c>
      <c r="I43" s="83">
        <f>SFP!J96-SFP!I96</f>
        <v>-4540604.7784615383</v>
      </c>
      <c r="J43" s="83">
        <f>SFP!K96-SFP!J96</f>
        <v>-13830978.622153848</v>
      </c>
      <c r="K43" s="83">
        <f>SFP!L96-SFP!K96</f>
        <v>2805878.5883076862</v>
      </c>
      <c r="L43" s="83">
        <f>SFP!M96-SFP!L96</f>
        <v>6939704.9280000068</v>
      </c>
      <c r="M43" s="83">
        <f>SFP!N96-SFP!M96</f>
        <v>203817.92123076692</v>
      </c>
      <c r="N43" s="83">
        <f>SFP!O96-SFP!N96</f>
        <v>35906727.190153852</v>
      </c>
      <c r="O43" s="83">
        <f>SFP!P96-SFP!O96</f>
        <v>-15778447.676307693</v>
      </c>
      <c r="P43" s="83">
        <f>SFP!Q96-SFP!P96</f>
        <v>-14943386.824615374</v>
      </c>
      <c r="Q43" s="83">
        <f>SFP!R96-SFP!Q96</f>
        <v>5652593.0880738348</v>
      </c>
      <c r="R43" s="83">
        <f>SFP!S96-SFP!R96</f>
        <v>-9827971.7932061553</v>
      </c>
      <c r="S43" s="83">
        <f>SFP!T96-SFP!S96</f>
        <v>19841614.727778457</v>
      </c>
      <c r="T43" s="83">
        <f>SFP!U96-SFP!T96</f>
        <v>-2735382.0882461518</v>
      </c>
      <c r="U43" s="83">
        <f>SFP!V96-SFP!U96</f>
        <v>1395074.7086769193</v>
      </c>
      <c r="V43" s="83">
        <f>SFP!W96-SFP!V96</f>
        <v>-20424502.167950757</v>
      </c>
      <c r="W43" s="83">
        <f>SFP!X96-SFP!W96</f>
        <v>17229787.735790767</v>
      </c>
      <c r="X43" s="83">
        <f>SFP!Y96-SFP!X96</f>
        <v>-1610345.492547676</v>
      </c>
      <c r="Y43" s="83">
        <f>SFP!Z96-SFP!Y96</f>
        <v>11038692.416473828</v>
      </c>
      <c r="Z43" s="83">
        <f>SFP!AA96-SFP!Z96</f>
        <v>20497664.401920021</v>
      </c>
      <c r="AA43" s="83">
        <f>SFP!AB96-SFP!AA96</f>
        <v>-13061947.266683072</v>
      </c>
      <c r="AB43" s="83">
        <f>SFP!AC96-SFP!AB96</f>
        <v>-24675341.427779078</v>
      </c>
      <c r="AC43" s="83">
        <f>SFP!AD96-SFP!AC96</f>
        <v>1975461.5288193226</v>
      </c>
      <c r="AD43" s="83">
        <f>SFP!AE96-SFP!AD96</f>
        <v>-10628720.768091321</v>
      </c>
      <c r="AE43" s="83">
        <f>SFP!AF96-SFP!AE96</f>
        <v>26151000.10426265</v>
      </c>
      <c r="AF43" s="83">
        <f>SFP!AG96-SFP!AF96</f>
        <v>9303657.9268844277</v>
      </c>
      <c r="AG43" s="83">
        <f>SFP!AH96-SFP!AG96</f>
        <v>-15846919.077459693</v>
      </c>
      <c r="AH43" s="83">
        <f>SFP!AI96-SFP!AH96</f>
        <v>-10379401.939574778</v>
      </c>
      <c r="AI43" s="83">
        <f>SFP!AJ96-SFP!AI96</f>
        <v>7814534.3957815468</v>
      </c>
      <c r="AJ43" s="83">
        <f>SFP!AK96-SFP!AJ96</f>
        <v>-4358177.6798976064</v>
      </c>
      <c r="AK43" s="83">
        <f>SFP!AL96-SFP!AK96</f>
        <v>17642780.280141778</v>
      </c>
      <c r="AL43" s="83">
        <f>SFP!AM96-SFP!AL96</f>
        <v>4859892.1056838185</v>
      </c>
      <c r="AM43" s="83">
        <f>SFP!AN96-SFP!AM96</f>
        <v>-22496370.410956435</v>
      </c>
      <c r="AN43" s="83">
        <f>SFP!AO96-SFP!AN96</f>
        <v>7589709.1610444188</v>
      </c>
      <c r="AO43" s="83">
        <f>SFP!AP96-SFP!AO96</f>
        <v>-4720733.2932182252</v>
      </c>
      <c r="AP43" s="83">
        <f>SFP!AQ96-SFP!AP96</f>
        <v>-10875023.100923188</v>
      </c>
      <c r="AQ43" s="83">
        <f>SFP!AR96-SFP!AQ96</f>
        <v>22495285.20769126</v>
      </c>
      <c r="AR43" s="83">
        <f>SFP!AS96-SFP!AR96</f>
        <v>3606435.3065110892</v>
      </c>
      <c r="AS43" s="83">
        <f>SFP!AT96-SFP!AS96</f>
        <v>-10790476.036255389</v>
      </c>
      <c r="AT43" s="83">
        <f>SFP!AU96-SFP!AT96</f>
        <v>-16762291.534626976</v>
      </c>
      <c r="AU43" s="83">
        <f>SFP!AV96-SFP!AU96</f>
        <v>-2834152.8679840975</v>
      </c>
      <c r="AV43" s="83">
        <f>SFP!AW96-SFP!AV96</f>
        <v>8350303.7968783714</v>
      </c>
      <c r="AW43" s="83">
        <f>SFP!AX96-SFP!AW96</f>
        <v>10021987.359478518</v>
      </c>
      <c r="AX43" s="83">
        <f>SFP!AY96-SFP!AX96</f>
        <v>17244311.222902723</v>
      </c>
      <c r="AY43" s="83">
        <f>SFP!AZ96-SFP!AY96</f>
        <v>-20600175.416537188</v>
      </c>
      <c r="AZ43" s="83">
        <f>SFP!BA96-SFP!AZ96</f>
        <v>4485421.5515904054</v>
      </c>
      <c r="BA43" s="83">
        <f>SFP!BB96-SFP!BA96</f>
        <v>-8083967.4880398363</v>
      </c>
      <c r="BB43" s="83">
        <f>SFP!BC96-SFP!BB96</f>
        <v>-10136724.46466656</v>
      </c>
      <c r="BC43" s="83">
        <f>SFP!BD96-SFP!BC96</f>
        <v>17959229.899009317</v>
      </c>
      <c r="BD43" s="83">
        <f>SFP!BE96-SFP!BD96</f>
        <v>5008800.171010457</v>
      </c>
      <c r="BE43" s="83">
        <f>SFP!BF96-SFP!BE96</f>
        <v>-4566297.4577478468</v>
      </c>
      <c r="BF43" s="83">
        <f>SFP!BG96-SFP!BF96</f>
        <v>-9065601.5265910402</v>
      </c>
      <c r="BG43" s="83">
        <f>SFP!BH96-SFP!BG96</f>
        <v>10127565.035511069</v>
      </c>
      <c r="BH43" s="83">
        <f>SFP!BI96-SFP!BH96</f>
        <v>-765836.04356428236</v>
      </c>
      <c r="BI43" s="83">
        <f>SFP!BJ96-SFP!BI96</f>
        <v>1983744.5676170513</v>
      </c>
      <c r="BJ43" s="83">
        <f>SFP!BK96-SFP!BJ96</f>
        <v>16178416.105767556</v>
      </c>
      <c r="BK43" s="1029">
        <f t="shared" si="2"/>
        <v>23381930.096598413</v>
      </c>
    </row>
    <row r="44" spans="1:63" ht="15.75" x14ac:dyDescent="0.25">
      <c r="A44" s="168" t="s">
        <v>1347</v>
      </c>
      <c r="C44" s="83">
        <f>SFP!D95-SFP!C95</f>
        <v>-238151984.29358721</v>
      </c>
      <c r="D44" s="83">
        <f>SFP!E95-SFP!D95</f>
        <v>-314281324.36971569</v>
      </c>
      <c r="E44" s="83">
        <f>SFP!F95-SFP!E95</f>
        <v>61933915.307073593</v>
      </c>
      <c r="F44" s="83">
        <f>SFP!G95-SFP!F95</f>
        <v>-181273821.39215159</v>
      </c>
      <c r="G44" s="83">
        <f>SFP!H95-SFP!G95</f>
        <v>383417783.2804774</v>
      </c>
      <c r="H44" s="83">
        <f>SFP!I95-SFP!H95</f>
        <v>266974951.28096306</v>
      </c>
      <c r="I44" s="83">
        <f>SFP!J95-SFP!I95</f>
        <v>-39503476.208863735</v>
      </c>
      <c r="J44" s="83">
        <f>SFP!K95-SFP!J95</f>
        <v>-459065148.00961661</v>
      </c>
      <c r="K44" s="83">
        <f>SFP!L95-SFP!K95</f>
        <v>187459421.52633214</v>
      </c>
      <c r="L44" s="83">
        <f>SFP!M95-SFP!L95</f>
        <v>9734468.8585700989</v>
      </c>
      <c r="M44" s="83">
        <f>SFP!N95-SFP!M95</f>
        <v>169276297.75354004</v>
      </c>
      <c r="N44" s="83">
        <f>SFP!O95-SFP!N95</f>
        <v>515875604.44652629</v>
      </c>
      <c r="O44" s="83">
        <f>SFP!P95-SFP!O95</f>
        <v>-470443410.04930282</v>
      </c>
      <c r="P44" s="83">
        <f>SFP!Q95-SFP!P95</f>
        <v>-349274383.72747374</v>
      </c>
      <c r="Q44" s="83">
        <f>SFP!R95-SFP!Q95</f>
        <v>71226874.224620342</v>
      </c>
      <c r="R44" s="83">
        <f>SFP!S95-SFP!R95</f>
        <v>-202703572.73144126</v>
      </c>
      <c r="S44" s="83">
        <f>SFP!T95-SFP!S95</f>
        <v>425429235.91556215</v>
      </c>
      <c r="T44" s="83">
        <f>SFP!U95-SFP!T95</f>
        <v>291274451.34511161</v>
      </c>
      <c r="U44" s="83">
        <f>SFP!V95-SFP!U95</f>
        <v>-40627494.124070406</v>
      </c>
      <c r="V44" s="83">
        <f>SFP!W95-SFP!V95</f>
        <v>-508825319.20849919</v>
      </c>
      <c r="W44" s="83">
        <f>SFP!X95-SFP!W95</f>
        <v>209558775.72897673</v>
      </c>
      <c r="X44" s="83">
        <f>SFP!Y95-SFP!X95</f>
        <v>7738742.8247804642</v>
      </c>
      <c r="Y44" s="83">
        <f>SFP!Z95-SFP!Y95</f>
        <v>189510295.11425304</v>
      </c>
      <c r="Z44" s="83">
        <f>SFP!AA95-SFP!Z95</f>
        <v>565444897.97132087</v>
      </c>
      <c r="AA44" s="83">
        <f>SFP!AB95-SFP!AA95</f>
        <v>-521901492.69973397</v>
      </c>
      <c r="AB44" s="83">
        <f>SFP!AC95-SFP!AB95</f>
        <v>-360669864.29957676</v>
      </c>
      <c r="AC44" s="83">
        <f>SFP!AD95-SFP!AC95</f>
        <v>66377924.397800684</v>
      </c>
      <c r="AD44" s="83">
        <f>SFP!AE95-SFP!AD95</f>
        <v>-206571127.05636024</v>
      </c>
      <c r="AE44" s="83">
        <f>SFP!AF95-SFP!AE95</f>
        <v>443432350.09878206</v>
      </c>
      <c r="AF44" s="83">
        <f>SFP!AG95-SFP!AF95</f>
        <v>304548639.65155315</v>
      </c>
      <c r="AG44" s="83">
        <f>SFP!AH95-SFP!AG95</f>
        <v>-41377153.119711637</v>
      </c>
      <c r="AH44" s="83">
        <f>SFP!AI95-SFP!AH95</f>
        <v>-525978715.16429806</v>
      </c>
      <c r="AI44" s="83">
        <f>SFP!AJ95-SFP!AI95</f>
        <v>209347157.63901615</v>
      </c>
      <c r="AJ44" s="83">
        <f>SFP!AK95-SFP!AJ95</f>
        <v>17596173.38989377</v>
      </c>
      <c r="AK44" s="83">
        <f>SFP!AL95-SFP!AK95</f>
        <v>189306089.89070773</v>
      </c>
      <c r="AL44" s="83">
        <f>SFP!AM95-SFP!AL95</f>
        <v>605012470.94885325</v>
      </c>
      <c r="AM44" s="83">
        <f>SFP!AN95-SFP!AM95</f>
        <v>-676273985.27313375</v>
      </c>
      <c r="AN44" s="83">
        <f>SFP!AO95-SFP!AN95</f>
        <v>-370030632.47508883</v>
      </c>
      <c r="AO44" s="83">
        <f>SFP!AP95-SFP!AO95</f>
        <v>62653067.155635357</v>
      </c>
      <c r="AP44" s="83">
        <f>SFP!AQ95-SFP!AP95</f>
        <v>-208013143.05117941</v>
      </c>
      <c r="AQ44" s="83">
        <f>SFP!AR95-SFP!AQ95</f>
        <v>454240590.92147827</v>
      </c>
      <c r="AR44" s="83">
        <f>SFP!AS95-SFP!AR95</f>
        <v>337890011.9686451</v>
      </c>
      <c r="AS44" s="83">
        <f>SFP!AT95-SFP!AS95</f>
        <v>-60837417.522964954</v>
      </c>
      <c r="AT44" s="83">
        <f>SFP!AU95-SFP!AT95</f>
        <v>-546334933.04173565</v>
      </c>
      <c r="AU44" s="83">
        <f>SFP!AV95-SFP!AU95</f>
        <v>215511844.75669074</v>
      </c>
      <c r="AV44" s="83">
        <f>SFP!AW95-SFP!AV95</f>
        <v>24658348.507076025</v>
      </c>
      <c r="AW44" s="83">
        <f>SFP!AX95-SFP!AW95</f>
        <v>193379478.28706169</v>
      </c>
      <c r="AX44" s="83">
        <f>SFP!AY95-SFP!AX95</f>
        <v>641128479.60391521</v>
      </c>
      <c r="AY44" s="83">
        <f>SFP!AZ95-SFP!AY95</f>
        <v>-659381903.62685919</v>
      </c>
      <c r="AZ44" s="83">
        <f>SFP!BA95-SFP!AZ95</f>
        <v>-389951100.67094207</v>
      </c>
      <c r="BA44" s="83">
        <f>SFP!BB95-SFP!BA95</f>
        <v>68406676.804479837</v>
      </c>
      <c r="BB44" s="83">
        <f>SFP!BC95-SFP!BB95</f>
        <v>-221215391.85473967</v>
      </c>
      <c r="BC44" s="83">
        <f>SFP!BD95-SFP!BC95</f>
        <v>479590063.97365856</v>
      </c>
      <c r="BD44" s="83">
        <f>SFP!BE95-SFP!BD95</f>
        <v>341499489.62210155</v>
      </c>
      <c r="BE44" s="83">
        <f>SFP!BF95-SFP!BE95</f>
        <v>-53195742.307345867</v>
      </c>
      <c r="BF44" s="83">
        <f>SFP!BG95-SFP!BF95</f>
        <v>-571855248.99201989</v>
      </c>
      <c r="BG44" s="83">
        <f>SFP!BH95-SFP!BG95</f>
        <v>225874710.34255409</v>
      </c>
      <c r="BH44" s="83">
        <f>SFP!BI95-SFP!BH95</f>
        <v>23192908.839655876</v>
      </c>
      <c r="BI44" s="83">
        <f>SFP!BJ95-SFP!BI95</f>
        <v>203551147.63846469</v>
      </c>
      <c r="BJ44" s="83">
        <f>SFP!BK95-SFP!BJ95</f>
        <v>666034297.47391963</v>
      </c>
      <c r="BK44" s="1029">
        <f t="shared" si="2"/>
        <v>910349852.21963906</v>
      </c>
    </row>
    <row r="45" spans="1:63" ht="15.75" x14ac:dyDescent="0.25">
      <c r="A45" s="168" t="s">
        <v>1348</v>
      </c>
      <c r="C45" s="83">
        <f>SFP!D54-SFP!C54</f>
        <v>152920619.17373443</v>
      </c>
      <c r="D45" s="83">
        <f>SFP!E54-SFP!D54</f>
        <v>111458446.23006225</v>
      </c>
      <c r="E45" s="83">
        <f>SFP!F54-SFP!E54</f>
        <v>121711092.69879842</v>
      </c>
      <c r="F45" s="83">
        <f>SFP!G54-SFP!F54</f>
        <v>96598850.110891581</v>
      </c>
      <c r="G45" s="83">
        <f>SFP!H54-SFP!G54</f>
        <v>146819933.63970828</v>
      </c>
      <c r="H45" s="83">
        <f>SFP!I54-SFP!H54</f>
        <v>176024023.15821815</v>
      </c>
      <c r="I45" s="83">
        <f>SFP!J54-SFP!I54</f>
        <v>174749742.00503135</v>
      </c>
      <c r="J45" s="83">
        <f>SFP!K54-SFP!J54</f>
        <v>-885470217.07202315</v>
      </c>
      <c r="K45" s="83">
        <f>SFP!L54-SFP!K54</f>
        <v>141169018.48075414</v>
      </c>
      <c r="L45" s="83">
        <f>SFP!M54-SFP!L54</f>
        <v>139817760.52166533</v>
      </c>
      <c r="M45" s="83">
        <f>SFP!N54-SFP!M54</f>
        <v>163129263.4393909</v>
      </c>
      <c r="N45" s="83">
        <f>SFP!O54-SFP!N54</f>
        <v>-1540120277.0516858</v>
      </c>
      <c r="O45" s="83">
        <f>SFP!P54-SFP!O54</f>
        <v>159033960.52757305</v>
      </c>
      <c r="P45" s="83">
        <f>SFP!Q54-SFP!P54</f>
        <v>113976087.00355709</v>
      </c>
      <c r="Q45" s="83">
        <f>SFP!R54-SFP!Q54</f>
        <v>122576362.91843468</v>
      </c>
      <c r="R45" s="83">
        <f>SFP!S54-SFP!R54</f>
        <v>96800789.101159692</v>
      </c>
      <c r="S45" s="83">
        <f>SFP!T54-SFP!S54</f>
        <v>151710889.40206742</v>
      </c>
      <c r="T45" s="83">
        <f>SFP!U54-SFP!T54</f>
        <v>191422440.01051366</v>
      </c>
      <c r="U45" s="83">
        <f>SFP!V54-SFP!U54</f>
        <v>184705546.34204781</v>
      </c>
      <c r="V45" s="83">
        <f>SFP!W54-SFP!V54</f>
        <v>118509876.27616549</v>
      </c>
      <c r="W45" s="83">
        <f>SFP!X54-SFP!W54</f>
        <v>145458952.92717385</v>
      </c>
      <c r="X45" s="83">
        <f>SFP!Y54-SFP!X54</f>
        <v>147188544.81446028</v>
      </c>
      <c r="Y45" s="83">
        <f>SFP!Z54-SFP!Y54</f>
        <v>171436764.00183201</v>
      </c>
      <c r="Z45" s="83">
        <f>SFP!AA54-SFP!Z54</f>
        <v>-1602820213.324985</v>
      </c>
      <c r="AA45" s="83">
        <f>SFP!AB54-SFP!AA54</f>
        <v>177010240.42695367</v>
      </c>
      <c r="AB45" s="83">
        <f>SFP!AC54-SFP!AB54</f>
        <v>130122438.82784736</v>
      </c>
      <c r="AC45" s="83">
        <f>SFP!AD54-SFP!AC54</f>
        <v>139204470.77065164</v>
      </c>
      <c r="AD45" s="83">
        <f>SFP!AE54-SFP!AD54</f>
        <v>111858674.68172449</v>
      </c>
      <c r="AE45" s="83">
        <f>SFP!AF54-SFP!AE54</f>
        <v>169907949.15433562</v>
      </c>
      <c r="AF45" s="83">
        <f>SFP!AG54-SFP!AF54</f>
        <v>205372322.75781357</v>
      </c>
      <c r="AG45" s="83">
        <f>SFP!AH54-SFP!AG54</f>
        <v>203199597.29704189</v>
      </c>
      <c r="AH45" s="83">
        <f>SFP!AI54-SFP!AH54</f>
        <v>135940587.4755373</v>
      </c>
      <c r="AI45" s="83">
        <f>SFP!AJ54-SFP!AI54</f>
        <v>162550887.6238575</v>
      </c>
      <c r="AJ45" s="83">
        <f>SFP!AK54-SFP!AJ54</f>
        <v>164352113.46785784</v>
      </c>
      <c r="AK45" s="83">
        <f>SFP!AL54-SFP!AK54</f>
        <v>188674839.70096827</v>
      </c>
      <c r="AL45" s="83">
        <f>SFP!AM54-SFP!AL54</f>
        <v>-1788194122.1845891</v>
      </c>
      <c r="AM45" s="83">
        <f>SFP!AN54-SFP!AM54</f>
        <v>152260214.85880169</v>
      </c>
      <c r="AN45" s="83">
        <f>SFP!AO54-SFP!AN54</f>
        <v>113765633.29095629</v>
      </c>
      <c r="AO45" s="83">
        <f>SFP!AP54-SFP!AO54</f>
        <v>123030605.34867716</v>
      </c>
      <c r="AP45" s="83">
        <f>SFP!AQ54-SFP!AP54</f>
        <v>99737128.346340656</v>
      </c>
      <c r="AQ45" s="83">
        <f>SFP!AR54-SFP!AQ54</f>
        <v>146668241.29636288</v>
      </c>
      <c r="AR45" s="83">
        <f>SFP!AS54-SFP!AR54</f>
        <v>172978848.67442429</v>
      </c>
      <c r="AS45" s="83">
        <f>SFP!AT54-SFP!AS54</f>
        <v>172596119.47527134</v>
      </c>
      <c r="AT45" s="83">
        <f>SFP!AU54-SFP!AT54</f>
        <v>118036410.80969632</v>
      </c>
      <c r="AU45" s="83">
        <f>SFP!AV54-SFP!AU54</f>
        <v>141158796.72824383</v>
      </c>
      <c r="AV45" s="83">
        <f>SFP!AW54-SFP!AV54</f>
        <v>140274069.84487534</v>
      </c>
      <c r="AW45" s="83">
        <f>SFP!AX54-SFP!AW54</f>
        <v>161524048.14384604</v>
      </c>
      <c r="AX45" s="83">
        <f>SFP!AY54-SFP!AX54</f>
        <v>-1542030116.8174958</v>
      </c>
      <c r="AY45" s="83">
        <f>SFP!AZ54-SFP!AY54</f>
        <v>184338302.67019141</v>
      </c>
      <c r="AZ45" s="83">
        <f>SFP!BA54-SFP!AZ54</f>
        <v>136983384.65255272</v>
      </c>
      <c r="BA45" s="83">
        <f>SFP!BB54-SFP!BA54</f>
        <v>146961989.79283148</v>
      </c>
      <c r="BB45" s="83">
        <f>SFP!BC54-SFP!BB54</f>
        <v>118889801.97780746</v>
      </c>
      <c r="BC45" s="83">
        <f>SFP!BD54-SFP!BC54</f>
        <v>177354110.46823847</v>
      </c>
      <c r="BD45" s="83">
        <f>SFP!BE54-SFP!BD54</f>
        <v>210979600.60997939</v>
      </c>
      <c r="BE45" s="83">
        <f>SFP!BF54-SFP!BE54</f>
        <v>210194145.84791696</v>
      </c>
      <c r="BF45" s="83">
        <f>SFP!BG54-SFP!BF54</f>
        <v>142821243.10622072</v>
      </c>
      <c r="BG45" s="83">
        <f>SFP!BH54-SFP!BG54</f>
        <v>170012353.0452733</v>
      </c>
      <c r="BH45" s="83">
        <f>SFP!BI54-SFP!BH54</f>
        <v>170805935.66897082</v>
      </c>
      <c r="BI45" s="83">
        <f>SFP!BJ54-SFP!BI54</f>
        <v>195775993.31096792</v>
      </c>
      <c r="BJ45" s="83">
        <f>SFP!BK54-SFP!BJ54</f>
        <v>-1865116861.1509507</v>
      </c>
      <c r="BK45" s="1029">
        <f t="shared" si="2"/>
        <v>-1001191744.6654539</v>
      </c>
    </row>
    <row r="46" spans="1:63" ht="15.75" x14ac:dyDescent="0.25">
      <c r="A46" s="168" t="s">
        <v>932</v>
      </c>
      <c r="C46" s="83">
        <f>SFP!D94-SFP!C94</f>
        <v>-87681497.056110188</v>
      </c>
      <c r="D46" s="83">
        <f>SFP!E94-SFP!D94</f>
        <v>-17318502.943889812</v>
      </c>
      <c r="E46" s="83">
        <f>SFP!F94-SFP!E94</f>
        <v>2274302.9392926726</v>
      </c>
      <c r="F46" s="83">
        <f>SFP!G94-SFP!F94</f>
        <v>-2174066.3981979969</v>
      </c>
      <c r="G46" s="83">
        <f>SFP!H94-SFP!G94</f>
        <v>18109294.879466079</v>
      </c>
      <c r="H46" s="83">
        <f>SFP!I94-SFP!H94</f>
        <v>-5793542.8702982552</v>
      </c>
      <c r="I46" s="83">
        <f>SFP!J94-SFP!I94</f>
        <v>-4477597.5712542944</v>
      </c>
      <c r="J46" s="83">
        <f>SFP!K94-SFP!J94</f>
        <v>-7938390.9790082052</v>
      </c>
      <c r="K46" s="83">
        <f>SFP!L94-SFP!K94</f>
        <v>10534397.902678823</v>
      </c>
      <c r="L46" s="83">
        <f>SFP!M94-SFP!L94</f>
        <v>-3241608.1152281538</v>
      </c>
      <c r="M46" s="83">
        <f>SFP!N94-SFP!M94</f>
        <v>1535975.4705806524</v>
      </c>
      <c r="N46" s="83">
        <f>SFP!O94-SFP!N94</f>
        <v>4651172.1937708035</v>
      </c>
      <c r="O46" s="83">
        <f>SFP!P94-SFP!O94</f>
        <v>-2286621.4741271213</v>
      </c>
      <c r="P46" s="83">
        <f>SFP!Q94-SFP!P94</f>
        <v>-10831309.430614086</v>
      </c>
      <c r="Q46" s="83">
        <f>SFP!R94-SFP!Q94</f>
        <v>7244378.2231459366</v>
      </c>
      <c r="R46" s="83">
        <f>SFP!S94-SFP!R94</f>
        <v>-6304616.4362915866</v>
      </c>
      <c r="S46" s="83">
        <f>SFP!T94-SFP!S94</f>
        <v>15613925.64312106</v>
      </c>
      <c r="T46" s="83">
        <f>SFP!U94-SFP!T94</f>
        <v>731904.30672360957</v>
      </c>
      <c r="U46" s="83">
        <f>SFP!V94-SFP!U94</f>
        <v>-6408209.2631015778</v>
      </c>
      <c r="V46" s="83">
        <f>SFP!W94-SFP!V94</f>
        <v>-10576597.394245839</v>
      </c>
      <c r="W46" s="83">
        <f>SFP!X94-SFP!W94</f>
        <v>11686520.406385789</v>
      </c>
      <c r="X46" s="83">
        <f>SFP!Y94-SFP!X94</f>
        <v>-3252049.1598665491</v>
      </c>
      <c r="Y46" s="83">
        <f>SFP!Z94-SFP!Y94</f>
        <v>13013251.10349264</v>
      </c>
      <c r="Z46" s="83">
        <f>SFP!AA94-SFP!Z94</f>
        <v>11290991.605529957</v>
      </c>
      <c r="AA46" s="83">
        <f>SFP!AB94-SFP!AA94</f>
        <v>-25876606.661747258</v>
      </c>
      <c r="AB46" s="83">
        <f>SFP!AC94-SFP!AB94</f>
        <v>-6511059.8219986893</v>
      </c>
      <c r="AC46" s="83">
        <f>SFP!AD94-SFP!AC94</f>
        <v>5164465.4093674356</v>
      </c>
      <c r="AD46" s="83">
        <f>SFP!AE94-SFP!AD94</f>
        <v>-4345016.8532791706</v>
      </c>
      <c r="AE46" s="83">
        <f>SFP!AF94-SFP!AE94</f>
        <v>20501340.632549256</v>
      </c>
      <c r="AF46" s="83">
        <f>SFP!AG94-SFP!AF94</f>
        <v>-9230787.4275277182</v>
      </c>
      <c r="AG46" s="83">
        <f>SFP!AH94-SFP!AG94</f>
        <v>-6942091.9721438289</v>
      </c>
      <c r="AH46" s="83">
        <f>SFP!AI94-SFP!AH94</f>
        <v>-4966737.6286364337</v>
      </c>
      <c r="AI46" s="83">
        <f>SFP!AJ94-SFP!AI94</f>
        <v>12192863.814332321</v>
      </c>
      <c r="AJ46" s="83">
        <f>SFP!AK94-SFP!AJ94</f>
        <v>-4711578.9451283608</v>
      </c>
      <c r="AK46" s="83">
        <f>SFP!AL94-SFP!AK94</f>
        <v>2742185.6650859825</v>
      </c>
      <c r="AL46" s="83">
        <f>SFP!AM94-SFP!AL94</f>
        <v>12870778.68061981</v>
      </c>
      <c r="AM46" s="83">
        <f>SFP!AN94-SFP!AM94</f>
        <v>-19422012.776531789</v>
      </c>
      <c r="AN46" s="83">
        <f>SFP!AO94-SFP!AN94</f>
        <v>-3349943.7081234185</v>
      </c>
      <c r="AO46" s="83">
        <f>SFP!AP94-SFP!AO94</f>
        <v>5894283.0914944401</v>
      </c>
      <c r="AP46" s="83">
        <f>SFP!AQ94-SFP!AP94</f>
        <v>-5490066.7954591215</v>
      </c>
      <c r="AQ46" s="83">
        <f>SFP!AR94-SFP!AQ94</f>
        <v>14528318.094410351</v>
      </c>
      <c r="AR46" s="83">
        <f>SFP!AS94-SFP!AR94</f>
        <v>-1596188.6510096733</v>
      </c>
      <c r="AS46" s="83">
        <f>SFP!AT94-SFP!AS94</f>
        <v>-7511049.5220608488</v>
      </c>
      <c r="AT46" s="83">
        <f>SFP!AU94-SFP!AT94</f>
        <v>-6355443.2032729778</v>
      </c>
      <c r="AU46" s="83">
        <f>SFP!AV94-SFP!AU94</f>
        <v>10663884.918964015</v>
      </c>
      <c r="AV46" s="83">
        <f>SFP!AW94-SFP!AV94</f>
        <v>-3530908.7500590906</v>
      </c>
      <c r="AW46" s="83">
        <f>SFP!AX94-SFP!AW94</f>
        <v>7339497.3484681994</v>
      </c>
      <c r="AX46" s="83">
        <f>SFP!AY94-SFP!AX94</f>
        <v>7779190.4795346223</v>
      </c>
      <c r="AY46" s="83">
        <f>SFP!AZ94-SFP!AY94</f>
        <v>-17181762.474146713</v>
      </c>
      <c r="AZ46" s="83">
        <f>SFP!BA94-SFP!AZ94</f>
        <v>-4838684.2295745183</v>
      </c>
      <c r="BA46" s="83">
        <f>SFP!BB94-SFP!BA94</f>
        <v>5831642.233657985</v>
      </c>
      <c r="BB46" s="83">
        <f>SFP!BC94-SFP!BB94</f>
        <v>-5007576.2260414613</v>
      </c>
      <c r="BC46" s="83">
        <f>SFP!BD94-SFP!BC94</f>
        <v>19339024.473818868</v>
      </c>
      <c r="BD46" s="83">
        <f>SFP!BE94-SFP!BD94</f>
        <v>-4665785.1763237976</v>
      </c>
      <c r="BE46" s="83">
        <f>SFP!BF94-SFP!BE94</f>
        <v>-10299550.599747734</v>
      </c>
      <c r="BF46" s="83">
        <f>SFP!BG94-SFP!BF94</f>
        <v>-5372595.8371425001</v>
      </c>
      <c r="BG46" s="83">
        <f>SFP!BH94-SFP!BG94</f>
        <v>13895591.268845871</v>
      </c>
      <c r="BH46" s="83">
        <f>SFP!BI94-SFP!BH94</f>
        <v>-6645505.5801658276</v>
      </c>
      <c r="BI46" s="83">
        <f>SFP!BJ94-SFP!BI94</f>
        <v>3289968.5930026006</v>
      </c>
      <c r="BJ46" s="83">
        <f>SFP!BK94-SFP!BJ94</f>
        <v>11627249.445281018</v>
      </c>
      <c r="BK46" s="1029">
        <f t="shared" si="2"/>
        <v>-81789163.108733788</v>
      </c>
    </row>
    <row r="47" spans="1:63" ht="15.75" x14ac:dyDescent="0.25">
      <c r="A47" s="168" t="s">
        <v>933</v>
      </c>
      <c r="C47" s="83">
        <f>SFP!C97-SFP!D97+SCI!C309</f>
        <v>0</v>
      </c>
      <c r="D47" s="83">
        <f>SFP!D97-SFP!E97+SCI!D309</f>
        <v>0</v>
      </c>
      <c r="E47" s="83">
        <f>SFP!E97-SFP!F97+SCI!E309</f>
        <v>0</v>
      </c>
      <c r="F47" s="83">
        <f>SFP!F97-SFP!G97+SCI!F309</f>
        <v>0</v>
      </c>
      <c r="G47" s="83">
        <f>SFP!G97-SFP!H97+SCI!G309</f>
        <v>0</v>
      </c>
      <c r="H47" s="83">
        <f>SFP!H97-SFP!I97+SCI!H309</f>
        <v>0</v>
      </c>
      <c r="I47" s="83">
        <f>SFP!I97-SFP!J97+SCI!I309</f>
        <v>0</v>
      </c>
      <c r="J47" s="83">
        <f>SFP!J97-SFP!K97+SCI!J309</f>
        <v>0</v>
      </c>
      <c r="K47" s="83">
        <f>SFP!K97-SFP!L97+SCI!K309</f>
        <v>0</v>
      </c>
      <c r="L47" s="83">
        <f>SFP!L97-SFP!M97+SCI!L309</f>
        <v>0</v>
      </c>
      <c r="M47" s="83">
        <f>SFP!M97-SFP!N97+SCI!M309</f>
        <v>0</v>
      </c>
      <c r="N47" s="83">
        <f>SFP!N97-SFP!O97+SCI!N309</f>
        <v>1764223755.9640465</v>
      </c>
      <c r="O47" s="83">
        <f>SFP!O97-SFP!P97+SCI!O309</f>
        <v>0</v>
      </c>
      <c r="P47" s="83">
        <f>SFP!P97-SFP!Q97+SCI!P309</f>
        <v>652235845.23122907</v>
      </c>
      <c r="Q47" s="83">
        <f>SFP!Q97-SFP!R97+SCI!Q309</f>
        <v>652235845.23122859</v>
      </c>
      <c r="R47" s="83">
        <f>SFP!R97-SFP!S97+SCI!R309</f>
        <v>0</v>
      </c>
      <c r="S47" s="83">
        <f>SFP!S97-SFP!T97+SCI!S309</f>
        <v>0</v>
      </c>
      <c r="T47" s="83">
        <f>SFP!T97-SFP!U97+SCI!T309</f>
        <v>0</v>
      </c>
      <c r="U47" s="83">
        <f>SFP!U97-SFP!V97+SCI!U309</f>
        <v>652235845.23122883</v>
      </c>
      <c r="V47" s="83">
        <f>SFP!V97-SFP!W97+SCI!V309</f>
        <v>0</v>
      </c>
      <c r="W47" s="83">
        <f>SFP!W97-SFP!X97+SCI!W309</f>
        <v>652235845.23122871</v>
      </c>
      <c r="X47" s="83">
        <f>SFP!X97-SFP!Y97+SCI!X309</f>
        <v>0</v>
      </c>
      <c r="Y47" s="83">
        <f>SFP!Y97-SFP!Z97+SCI!Y309</f>
        <v>0</v>
      </c>
      <c r="Z47" s="83">
        <f>SFP!Z97-SFP!AA97+SCI!Z309</f>
        <v>1849287035.1409512</v>
      </c>
      <c r="AA47" s="83">
        <f>SFP!AA97-SFP!AB97+SCI!AA309</f>
        <v>0</v>
      </c>
      <c r="AB47" s="83">
        <f>SFP!AB97-SFP!AC97+SCI!AB309</f>
        <v>1924564384.3573635</v>
      </c>
      <c r="AC47" s="83">
        <f>SFP!AC97-SFP!AD97+SCI!AC309</f>
        <v>1924564384.3573627</v>
      </c>
      <c r="AD47" s="83">
        <f>SFP!AD97-SFP!AE97+SCI!AD309</f>
        <v>0</v>
      </c>
      <c r="AE47" s="83">
        <f>SFP!AE97-SFP!AF97+SCI!AE309</f>
        <v>0</v>
      </c>
      <c r="AF47" s="83">
        <f>SFP!AF97-SFP!AG97+SCI!AF309</f>
        <v>0</v>
      </c>
      <c r="AG47" s="83">
        <f>SFP!AG97-SFP!AH97+SCI!AG309</f>
        <v>1924564384.3573627</v>
      </c>
      <c r="AH47" s="83">
        <f>SFP!AH97-SFP!AI97+SCI!AH309</f>
        <v>0</v>
      </c>
      <c r="AI47" s="83">
        <f>SFP!AI97-SFP!AJ97+SCI!AI309</f>
        <v>1924564384.3573618</v>
      </c>
      <c r="AJ47" s="83">
        <f>SFP!AJ97-SFP!AK97+SCI!AJ309</f>
        <v>0</v>
      </c>
      <c r="AK47" s="83">
        <f>SFP!AK97-SFP!AL97+SCI!AK309</f>
        <v>0</v>
      </c>
      <c r="AL47" s="83">
        <f>SFP!AL97-SFP!AM97+SCI!AL309</f>
        <v>2053439726.5413377</v>
      </c>
      <c r="AM47" s="83">
        <f>SFP!AM97-SFP!AN97+SCI!AM309</f>
        <v>0</v>
      </c>
      <c r="AN47" s="83">
        <f>SFP!AN97-SFP!AO97+SCI!AN309</f>
        <v>2609564589.2723808</v>
      </c>
      <c r="AO47" s="83">
        <f>SFP!AO97-SFP!AP97+SCI!AO309</f>
        <v>2609564589.2723799</v>
      </c>
      <c r="AP47" s="83">
        <f>SFP!AP97-SFP!AQ97+SCI!AP309</f>
        <v>0</v>
      </c>
      <c r="AQ47" s="83">
        <f>SFP!AQ97-SFP!AR97+SCI!AQ309</f>
        <v>0</v>
      </c>
      <c r="AR47" s="83">
        <f>SFP!AR97-SFP!AS97+SCI!AR309</f>
        <v>0</v>
      </c>
      <c r="AS47" s="83">
        <f>SFP!AS97-SFP!AT97+SCI!AS309</f>
        <v>2609564589.2723808</v>
      </c>
      <c r="AT47" s="83">
        <f>SFP!AT97-SFP!AU97+SCI!AT309</f>
        <v>0</v>
      </c>
      <c r="AU47" s="83">
        <f>SFP!AU97-SFP!AV97+SCI!AU309</f>
        <v>2609564589.272378</v>
      </c>
      <c r="AV47" s="83">
        <f>SFP!AV97-SFP!AW97+SCI!AV309</f>
        <v>0</v>
      </c>
      <c r="AW47" s="83">
        <f>SFP!AW97-SFP!AX97+SCI!AW309</f>
        <v>0</v>
      </c>
      <c r="AX47" s="83">
        <f>SFP!AX97-SFP!AY97+SCI!AX309</f>
        <v>1760731368.0740335</v>
      </c>
      <c r="AY47" s="83">
        <f>SFP!AY97-SFP!AZ97+SCI!AY309</f>
        <v>0</v>
      </c>
      <c r="AZ47" s="83">
        <f>SFP!AZ97-SFP!BA97+SCI!AZ309</f>
        <v>2967874130.7541051</v>
      </c>
      <c r="BA47" s="83">
        <f>SFP!BA97-SFP!BB97+SCI!BA309</f>
        <v>2967874130.7541037</v>
      </c>
      <c r="BB47" s="83">
        <f>SFP!BB97-SFP!BC97+SCI!BB309</f>
        <v>0</v>
      </c>
      <c r="BC47" s="83">
        <f>SFP!BC97-SFP!BD97+SCI!BC309</f>
        <v>0</v>
      </c>
      <c r="BD47" s="83">
        <f>SFP!BD97-SFP!BE97+SCI!BD309</f>
        <v>0</v>
      </c>
      <c r="BE47" s="83">
        <f>SFP!BE97-SFP!BF97+SCI!BE309</f>
        <v>2967874130.7541046</v>
      </c>
      <c r="BF47" s="83">
        <f>SFP!BF97-SFP!BG97+SCI!BF309</f>
        <v>0</v>
      </c>
      <c r="BG47" s="83">
        <f>SFP!BG97-SFP!BH97+SCI!BG309</f>
        <v>2967874130.7541056</v>
      </c>
      <c r="BH47" s="83">
        <f>SFP!BH97-SFP!BI97+SCI!BH309</f>
        <v>0</v>
      </c>
      <c r="BI47" s="83">
        <f>SFP!BI97-SFP!BJ97+SCI!BI309</f>
        <v>0</v>
      </c>
      <c r="BJ47" s="83">
        <f>SFP!BJ97-SFP!BK97+SCI!BJ309</f>
        <v>2135508727.3651781</v>
      </c>
      <c r="BK47" s="1029">
        <f t="shared" si="2"/>
        <v>42180146411.54586</v>
      </c>
    </row>
    <row r="48" spans="1:63" ht="15.75" x14ac:dyDescent="0.25">
      <c r="A48" s="168" t="s">
        <v>1355</v>
      </c>
      <c r="C48" s="83">
        <f>SCI!C276</f>
        <v>175261938</v>
      </c>
      <c r="D48" s="83">
        <f>SCI!D276</f>
        <v>133837272</v>
      </c>
      <c r="E48" s="83">
        <f>SCI!E276</f>
        <v>134116728.00000003</v>
      </c>
      <c r="F48" s="83">
        <f>SCI!F276</f>
        <v>102132861</v>
      </c>
      <c r="G48" s="83">
        <f>SCI!G276</f>
        <v>167333652</v>
      </c>
      <c r="H48" s="83">
        <f>SCI!H276</f>
        <v>214299832.5</v>
      </c>
      <c r="I48" s="83">
        <f>SCI!I276</f>
        <v>200903091.00000003</v>
      </c>
      <c r="J48" s="83">
        <f>SCI!J276</f>
        <v>128944768.5</v>
      </c>
      <c r="K48" s="83">
        <f>SCI!K276</f>
        <v>155922496.5</v>
      </c>
      <c r="L48" s="83">
        <f>SCI!L276</f>
        <v>164462305.5</v>
      </c>
      <c r="M48" s="83">
        <f>SCI!M276</f>
        <v>187773984</v>
      </c>
      <c r="N48" s="83">
        <f>SCI!N276</f>
        <v>280194471</v>
      </c>
      <c r="O48" s="83">
        <f>SCI!O276</f>
        <v>223782500.27099997</v>
      </c>
      <c r="P48" s="83">
        <f>SCI!P276</f>
        <v>173998007.50199997</v>
      </c>
      <c r="Q48" s="83">
        <f>SCI!Q276</f>
        <v>179529385.33200002</v>
      </c>
      <c r="R48" s="83">
        <f>SCI!R276</f>
        <v>140030744.56800002</v>
      </c>
      <c r="S48" s="83">
        <f>SCI!S276</f>
        <v>215250655.55399999</v>
      </c>
      <c r="T48" s="83">
        <f>SCI!T276</f>
        <v>260631850.01699996</v>
      </c>
      <c r="U48" s="83">
        <f>SCI!U276</f>
        <v>251397983.92500001</v>
      </c>
      <c r="V48" s="83">
        <f>SCI!V276</f>
        <v>168837407.07900003</v>
      </c>
      <c r="W48" s="83">
        <f>SCI!W276</f>
        <v>203025352.49699998</v>
      </c>
      <c r="X48" s="83">
        <f>SCI!X276</f>
        <v>207009530.27700001</v>
      </c>
      <c r="Y48" s="83">
        <f>SCI!Y276</f>
        <v>237259218.37200001</v>
      </c>
      <c r="Z48" s="83">
        <f>SCI!Z276</f>
        <v>331452427.05299997</v>
      </c>
      <c r="AA48" s="83">
        <f>SCI!AA276</f>
        <v>265885480.89655197</v>
      </c>
      <c r="AB48" s="83">
        <f>SCI!AB276</f>
        <v>223932026.22516</v>
      </c>
      <c r="AC48" s="83">
        <f>SCI!AC276</f>
        <v>218889348.75403202</v>
      </c>
      <c r="AD48" s="83">
        <f>SCI!AD276</f>
        <v>188801896.10277599</v>
      </c>
      <c r="AE48" s="83">
        <f>SCI!AE276</f>
        <v>256790709.080136</v>
      </c>
      <c r="AF48" s="83">
        <f>SCI!AF276</f>
        <v>316527708.67819202</v>
      </c>
      <c r="AG48" s="83">
        <f>SCI!AG276</f>
        <v>295469627.62046397</v>
      </c>
      <c r="AH48" s="83">
        <f>SCI!AH276</f>
        <v>219195989.82943201</v>
      </c>
      <c r="AI48" s="83">
        <f>SCI!AI276</f>
        <v>244152490.15476</v>
      </c>
      <c r="AJ48" s="83">
        <f>SCI!AJ276</f>
        <v>259512303.68553603</v>
      </c>
      <c r="AK48" s="83">
        <f>SCI!AK276</f>
        <v>280325880.20210403</v>
      </c>
      <c r="AL48" s="83">
        <f>SCI!AL276</f>
        <v>391410928.67104793</v>
      </c>
      <c r="AM48" s="83">
        <f>SCI!AM276</f>
        <v>277431917.26209497</v>
      </c>
      <c r="AN48" s="83">
        <f>SCI!AN276</f>
        <v>233435981.36517119</v>
      </c>
      <c r="AO48" s="83">
        <f>SCI!AO276</f>
        <v>228193351.03985113</v>
      </c>
      <c r="AP48" s="83">
        <f>SCI!AP276</f>
        <v>196941179.18616372</v>
      </c>
      <c r="AQ48" s="83">
        <f>SCI!AQ276</f>
        <v>267914839.96487826</v>
      </c>
      <c r="AR48" s="83">
        <f>SCI!AR276</f>
        <v>330427258.53256351</v>
      </c>
      <c r="AS48" s="83">
        <f>SCI!AS276</f>
        <v>308499352.30955607</v>
      </c>
      <c r="AT48" s="83">
        <f>SCI!AT276</f>
        <v>228790791.54367128</v>
      </c>
      <c r="AU48" s="83">
        <f>SCI!AU276</f>
        <v>254754055.49561352</v>
      </c>
      <c r="AV48" s="83">
        <f>SCI!AV276</f>
        <v>270891315.11634195</v>
      </c>
      <c r="AW48" s="83">
        <f>SCI!AW276</f>
        <v>292552838.53968942</v>
      </c>
      <c r="AX48" s="83">
        <f>SCI!AX276</f>
        <v>408902077.81898242</v>
      </c>
      <c r="AY48" s="83">
        <f>SCI!AY276</f>
        <v>296255162.27016753</v>
      </c>
      <c r="AZ48" s="83">
        <f>SCI!AZ276</f>
        <v>249184024.63548225</v>
      </c>
      <c r="BA48" s="83">
        <f>SCI!BA276</f>
        <v>243769692.64681795</v>
      </c>
      <c r="BB48" s="83">
        <f>SCI!BB276</f>
        <v>210474549.80360234</v>
      </c>
      <c r="BC48" s="83">
        <f>SCI!BC276</f>
        <v>286103009.52956361</v>
      </c>
      <c r="BD48" s="83">
        <f>SCI!BD276</f>
        <v>352682468.0785501</v>
      </c>
      <c r="BE48" s="83">
        <f>SCI!BE276</f>
        <v>329420853.09806925</v>
      </c>
      <c r="BF48" s="83">
        <f>SCI!BF276</f>
        <v>244383806.86044699</v>
      </c>
      <c r="BG48" s="83">
        <f>SCI!BG276</f>
        <v>272143875.11378616</v>
      </c>
      <c r="BH48" s="83">
        <f>SCI!BH276</f>
        <v>289213338.59604216</v>
      </c>
      <c r="BI48" s="83">
        <f>SCI!BI276</f>
        <v>312396125.88253582</v>
      </c>
      <c r="BJ48" s="83">
        <f>SCI!BJ276</f>
        <v>436266473.28555125</v>
      </c>
      <c r="BK48" s="1029">
        <f t="shared" si="2"/>
        <v>14619311190.322393</v>
      </c>
    </row>
    <row r="49" spans="1:63" ht="15.75" x14ac:dyDescent="0.25">
      <c r="A49" s="642" t="s">
        <v>934</v>
      </c>
      <c r="C49" s="83">
        <f>C4-C16-C29-C34+C41+C42+C43+C44-C45+C46-C47-C48</f>
        <v>-5644166.1890560985</v>
      </c>
      <c r="D49" s="83">
        <f t="shared" ref="D49:BJ49" si="11">D4-D16-D29-D34+D41+D42+D43+D44-D45+D46-D47-D48</f>
        <v>1125914036.0727015</v>
      </c>
      <c r="E49" s="83">
        <f t="shared" si="11"/>
        <v>1482413449.8192744</v>
      </c>
      <c r="F49" s="83">
        <f t="shared" si="11"/>
        <v>2461588302.8764343</v>
      </c>
      <c r="G49" s="83">
        <f t="shared" si="11"/>
        <v>750914229.85424697</v>
      </c>
      <c r="H49" s="83">
        <f t="shared" si="11"/>
        <v>815189631.74222648</v>
      </c>
      <c r="I49" s="83">
        <f t="shared" si="11"/>
        <v>-10998064.78397274</v>
      </c>
      <c r="J49" s="83">
        <f t="shared" si="11"/>
        <v>3137429875.4638791</v>
      </c>
      <c r="K49" s="83">
        <f t="shared" si="11"/>
        <v>2077281101.0020919</v>
      </c>
      <c r="L49" s="83">
        <f t="shared" si="11"/>
        <v>2195054092.3292861</v>
      </c>
      <c r="M49" s="83">
        <f t="shared" si="11"/>
        <v>665598398.999318</v>
      </c>
      <c r="N49" s="83">
        <f t="shared" si="11"/>
        <v>892632760.30573273</v>
      </c>
      <c r="O49" s="83">
        <f t="shared" si="11"/>
        <v>290911852.07296652</v>
      </c>
      <c r="P49" s="83">
        <f t="shared" si="11"/>
        <v>2737913931.2603931</v>
      </c>
      <c r="Q49" s="83">
        <f t="shared" si="11"/>
        <v>2371665625.0909042</v>
      </c>
      <c r="R49" s="83">
        <f t="shared" si="11"/>
        <v>3427204459.884419</v>
      </c>
      <c r="S49" s="83">
        <f t="shared" si="11"/>
        <v>1909955218.3048296</v>
      </c>
      <c r="T49" s="83">
        <f t="shared" si="11"/>
        <v>2202460548.8006392</v>
      </c>
      <c r="U49" s="83">
        <f t="shared" si="11"/>
        <v>706361459.51277471</v>
      </c>
      <c r="V49" s="83">
        <f t="shared" si="11"/>
        <v>3414584002.5647521</v>
      </c>
      <c r="W49" s="83">
        <f t="shared" si="11"/>
        <v>2655963751.5209112</v>
      </c>
      <c r="X49" s="83">
        <f t="shared" si="11"/>
        <v>3771568898.0313058</v>
      </c>
      <c r="Y49" s="83">
        <f t="shared" si="11"/>
        <v>2065826643.6089799</v>
      </c>
      <c r="Z49" s="83">
        <f t="shared" si="11"/>
        <v>2184871399.8252482</v>
      </c>
      <c r="AA49" s="83">
        <f t="shared" si="11"/>
        <v>2664404967.6772814</v>
      </c>
      <c r="AB49" s="83">
        <f t="shared" si="11"/>
        <v>2315010323.217567</v>
      </c>
      <c r="AC49" s="83">
        <f t="shared" si="11"/>
        <v>4408758745.5736599</v>
      </c>
      <c r="AD49" s="83">
        <f t="shared" si="11"/>
        <v>4802254104.1207581</v>
      </c>
      <c r="AE49" s="83">
        <f t="shared" si="11"/>
        <v>2452547251.2819247</v>
      </c>
      <c r="AF49" s="83">
        <f t="shared" si="11"/>
        <v>2719847473.9376035</v>
      </c>
      <c r="AG49" s="83">
        <f t="shared" si="11"/>
        <v>1010461084.8949631</v>
      </c>
      <c r="AH49" s="83">
        <f t="shared" si="11"/>
        <v>5600015309.5547295</v>
      </c>
      <c r="AI49" s="83">
        <f t="shared" si="11"/>
        <v>2286036064.3480783</v>
      </c>
      <c r="AJ49" s="83">
        <f t="shared" si="11"/>
        <v>3774738105.489954</v>
      </c>
      <c r="AK49" s="83">
        <f t="shared" si="11"/>
        <v>2872200955.5370054</v>
      </c>
      <c r="AL49" s="83">
        <f t="shared" si="11"/>
        <v>3404975601.0810461</v>
      </c>
      <c r="AM49" s="83">
        <f t="shared" si="11"/>
        <v>1409435362.1399438</v>
      </c>
      <c r="AN49" s="83">
        <f t="shared" si="11"/>
        <v>2266383092.5184031</v>
      </c>
      <c r="AO49" s="83">
        <f t="shared" si="11"/>
        <v>-1605225065.6648924</v>
      </c>
      <c r="AP49" s="83">
        <f t="shared" si="11"/>
        <v>4240806941.6716537</v>
      </c>
      <c r="AQ49" s="83">
        <f t="shared" si="11"/>
        <v>3162320523.6464696</v>
      </c>
      <c r="AR49" s="83">
        <f t="shared" si="11"/>
        <v>3176156896.1443968</v>
      </c>
      <c r="AS49" s="83">
        <f t="shared" si="11"/>
        <v>-530381174.1083079</v>
      </c>
      <c r="AT49" s="83">
        <f t="shared" si="11"/>
        <v>4948338436.4941931</v>
      </c>
      <c r="AU49" s="83">
        <f t="shared" si="11"/>
        <v>2356974351.0859065</v>
      </c>
      <c r="AV49" s="83">
        <f t="shared" si="11"/>
        <v>4974448337.9960241</v>
      </c>
      <c r="AW49" s="83">
        <f t="shared" si="11"/>
        <v>2396435816.1353927</v>
      </c>
      <c r="AX49" s="83">
        <f t="shared" si="11"/>
        <v>2571102510.2559361</v>
      </c>
      <c r="AY49" s="83">
        <f t="shared" si="11"/>
        <v>1890845151.9007533</v>
      </c>
      <c r="AZ49" s="83">
        <f t="shared" si="11"/>
        <v>1536563546.5457735</v>
      </c>
      <c r="BA49" s="83">
        <f t="shared" si="11"/>
        <v>2399810540.2267942</v>
      </c>
      <c r="BB49" s="83">
        <f t="shared" si="11"/>
        <v>4755105723.2156</v>
      </c>
      <c r="BC49" s="83">
        <f t="shared" si="11"/>
        <v>2434538762.7314076</v>
      </c>
      <c r="BD49" s="83">
        <f t="shared" si="11"/>
        <v>3080596376.3393478</v>
      </c>
      <c r="BE49" s="83">
        <f t="shared" si="11"/>
        <v>-1247842944.9702325</v>
      </c>
      <c r="BF49" s="83">
        <f t="shared" si="11"/>
        <v>4963511686.5871487</v>
      </c>
      <c r="BG49" s="83">
        <f t="shared" si="11"/>
        <v>1446420393.8346219</v>
      </c>
      <c r="BH49" s="83">
        <f t="shared" si="11"/>
        <v>5578791635.6717262</v>
      </c>
      <c r="BI49" s="83">
        <f t="shared" si="11"/>
        <v>2773390940.4263582</v>
      </c>
      <c r="BJ49" s="83">
        <f t="shared" si="11"/>
        <v>3503530824.0443649</v>
      </c>
      <c r="BK49" s="1029">
        <f t="shared" si="2"/>
        <v>144119970089.55365</v>
      </c>
    </row>
    <row r="50" spans="1:63" ht="16.5" thickBot="1" x14ac:dyDescent="0.3">
      <c r="A50" s="167" t="s">
        <v>935</v>
      </c>
      <c r="C50" s="83">
        <f>TCF!C3</f>
        <v>-5644166.1890566349</v>
      </c>
      <c r="D50" s="83">
        <f>TCF!D3</f>
        <v>1125914036.0727017</v>
      </c>
      <c r="E50" s="83">
        <f>TCF!E3</f>
        <v>1482413449.8192744</v>
      </c>
      <c r="F50" s="83">
        <f>TCF!F3</f>
        <v>2461588302.8764329</v>
      </c>
      <c r="G50" s="83">
        <f>TCF!G3</f>
        <v>750914229.85424757</v>
      </c>
      <c r="H50" s="83">
        <f>TCF!H3</f>
        <v>815189631.74222612</v>
      </c>
      <c r="I50" s="83">
        <f>TCF!I3</f>
        <v>-10998064.783972293</v>
      </c>
      <c r="J50" s="83">
        <f>TCF!J3</f>
        <v>3137429875.4638782</v>
      </c>
      <c r="K50" s="83">
        <f>TCF!K3</f>
        <v>2077281101.0020914</v>
      </c>
      <c r="L50" s="83">
        <f>TCF!L3</f>
        <v>2195054092.3292871</v>
      </c>
      <c r="M50" s="83">
        <f>TCF!M3</f>
        <v>665598398.99931836</v>
      </c>
      <c r="N50" s="83">
        <f>TCF!N3</f>
        <v>892632760.30573487</v>
      </c>
      <c r="O50" s="83">
        <f>TCF!O3</f>
        <v>290911852.07296556</v>
      </c>
      <c r="P50" s="83">
        <f>TCF!P3</f>
        <v>2737913931.2603941</v>
      </c>
      <c r="Q50" s="83">
        <f>TCF!Q3</f>
        <v>2371665625.0909042</v>
      </c>
      <c r="R50" s="83">
        <f>TCF!R3</f>
        <v>3427204459.884419</v>
      </c>
      <c r="S50" s="83">
        <f>TCF!S3</f>
        <v>1909955218.3048301</v>
      </c>
      <c r="T50" s="83">
        <f>TCF!T3</f>
        <v>2202460548.8006392</v>
      </c>
      <c r="U50" s="83">
        <f>TCF!U3</f>
        <v>706361459.51277566</v>
      </c>
      <c r="V50" s="83">
        <f>TCF!V3</f>
        <v>3414584002.564754</v>
      </c>
      <c r="W50" s="83">
        <f>TCF!W3</f>
        <v>2655963751.5209103</v>
      </c>
      <c r="X50" s="83">
        <f>TCF!X3</f>
        <v>3771568898.0313048</v>
      </c>
      <c r="Y50" s="83">
        <f>TCF!Y3</f>
        <v>2065826643.6089795</v>
      </c>
      <c r="Z50" s="83">
        <f>TCF!Z3</f>
        <v>2184871399.8252492</v>
      </c>
      <c r="AA50" s="83">
        <f>TCF!AA3</f>
        <v>2664404967.6772809</v>
      </c>
      <c r="AB50" s="83">
        <f>TCF!AB3</f>
        <v>2315010323.2175694</v>
      </c>
      <c r="AC50" s="83">
        <f>TCF!AC3</f>
        <v>4408758745.5736599</v>
      </c>
      <c r="AD50" s="83">
        <f>TCF!AD3</f>
        <v>4802254104.120759</v>
      </c>
      <c r="AE50" s="83">
        <f>TCF!AE3</f>
        <v>2452547251.2819228</v>
      </c>
      <c r="AF50" s="83">
        <f>TCF!AF3</f>
        <v>2719847473.9376025</v>
      </c>
      <c r="AG50" s="83">
        <f>TCF!AG3</f>
        <v>1010461084.8949612</v>
      </c>
      <c r="AH50" s="83">
        <f>TCF!AH3</f>
        <v>5600015309.5547295</v>
      </c>
      <c r="AI50" s="83">
        <f>TCF!AI3</f>
        <v>2286036064.3480773</v>
      </c>
      <c r="AJ50" s="83">
        <f>TCF!AJ3</f>
        <v>3774738105.4899526</v>
      </c>
      <c r="AK50" s="83">
        <f>TCF!AK3</f>
        <v>2872200955.5370054</v>
      </c>
      <c r="AL50" s="83">
        <f>TCF!AL3</f>
        <v>3404975601.0810452</v>
      </c>
      <c r="AM50" s="83">
        <f>TCF!AM3</f>
        <v>1409435362.1399436</v>
      </c>
      <c r="AN50" s="83">
        <f>TCF!AN3</f>
        <v>2266383092.518404</v>
      </c>
      <c r="AO50" s="83">
        <f>TCF!AO3</f>
        <v>-1605225065.6648922</v>
      </c>
      <c r="AP50" s="83">
        <f>TCF!AP3</f>
        <v>4240806941.6716509</v>
      </c>
      <c r="AQ50" s="83">
        <f>TCF!AQ3</f>
        <v>3162320523.6464691</v>
      </c>
      <c r="AR50" s="83">
        <f>TCF!AR3</f>
        <v>3176156896.1443992</v>
      </c>
      <c r="AS50" s="83">
        <f>TCF!AS3</f>
        <v>-530381174.10830885</v>
      </c>
      <c r="AT50" s="83">
        <f>TCF!AT3</f>
        <v>4948338436.4941931</v>
      </c>
      <c r="AU50" s="83">
        <f>TCF!AU3</f>
        <v>2356974351.0859022</v>
      </c>
      <c r="AV50" s="83">
        <f>TCF!AV3</f>
        <v>4974448337.9960222</v>
      </c>
      <c r="AW50" s="83">
        <f>TCF!AW3</f>
        <v>2396435816.1353917</v>
      </c>
      <c r="AX50" s="83">
        <f>TCF!AX3</f>
        <v>2571102510.255939</v>
      </c>
      <c r="AY50" s="83">
        <f>TCF!AY3</f>
        <v>1890845151.9007542</v>
      </c>
      <c r="AZ50" s="83">
        <f>TCF!AZ3</f>
        <v>1536563546.5457757</v>
      </c>
      <c r="BA50" s="83">
        <f>TCF!BA3</f>
        <v>2399810540.2267952</v>
      </c>
      <c r="BB50" s="83">
        <f>TCF!BB3</f>
        <v>4755105723.2156</v>
      </c>
      <c r="BC50" s="83">
        <f>TCF!BC3</f>
        <v>2434538762.7314086</v>
      </c>
      <c r="BD50" s="83">
        <f>TCF!BD3</f>
        <v>3080596376.3393469</v>
      </c>
      <c r="BE50" s="83">
        <f>TCF!BE3</f>
        <v>-1247842944.9702311</v>
      </c>
      <c r="BF50" s="83">
        <f>TCF!BF3</f>
        <v>4963511686.5871468</v>
      </c>
      <c r="BG50" s="83">
        <f>TCF!BG3</f>
        <v>1446420393.8346238</v>
      </c>
      <c r="BH50" s="83">
        <f>TCF!BH3</f>
        <v>5578791635.6717243</v>
      </c>
      <c r="BI50" s="83">
        <f>TCF!BI3</f>
        <v>2773390940.4263597</v>
      </c>
      <c r="BJ50" s="83">
        <f>TCF!BJ3</f>
        <v>3503530824.044364</v>
      </c>
      <c r="BK50" s="1029">
        <f t="shared" si="2"/>
        <v>144119970089.55362</v>
      </c>
    </row>
    <row r="51" spans="1:63" ht="16.5" thickBot="1" x14ac:dyDescent="0.3">
      <c r="A51" s="1028" t="s">
        <v>936</v>
      </c>
      <c r="C51" s="1032">
        <f>C49-C50</f>
        <v>5.3644180297851563E-7</v>
      </c>
      <c r="D51" s="1033">
        <f t="shared" ref="D51:BJ51" si="12">D49-D50</f>
        <v>0</v>
      </c>
      <c r="E51" s="1033">
        <f t="shared" si="12"/>
        <v>0</v>
      </c>
      <c r="F51" s="1033">
        <f t="shared" si="12"/>
        <v>0</v>
      </c>
      <c r="G51" s="1033">
        <f t="shared" si="12"/>
        <v>0</v>
      </c>
      <c r="H51" s="1033">
        <f t="shared" si="12"/>
        <v>0</v>
      </c>
      <c r="I51" s="1033">
        <f t="shared" si="12"/>
        <v>-4.4703483581542969E-7</v>
      </c>
      <c r="J51" s="1033">
        <f t="shared" si="12"/>
        <v>0</v>
      </c>
      <c r="K51" s="1033">
        <f t="shared" si="12"/>
        <v>0</v>
      </c>
      <c r="L51" s="1033">
        <f t="shared" si="12"/>
        <v>0</v>
      </c>
      <c r="M51" s="1033">
        <f t="shared" si="12"/>
        <v>0</v>
      </c>
      <c r="N51" s="1033">
        <f t="shared" si="12"/>
        <v>-2.1457672119140625E-6</v>
      </c>
      <c r="O51" s="1033">
        <f t="shared" si="12"/>
        <v>9.5367431640625E-7</v>
      </c>
      <c r="P51" s="1033">
        <f t="shared" si="12"/>
        <v>0</v>
      </c>
      <c r="Q51" s="1033">
        <f t="shared" si="12"/>
        <v>0</v>
      </c>
      <c r="R51" s="1033">
        <f t="shared" si="12"/>
        <v>0</v>
      </c>
      <c r="S51" s="1033">
        <f t="shared" si="12"/>
        <v>0</v>
      </c>
      <c r="T51" s="1033">
        <f t="shared" si="12"/>
        <v>0</v>
      </c>
      <c r="U51" s="1033">
        <f t="shared" si="12"/>
        <v>-9.5367431640625E-7</v>
      </c>
      <c r="V51" s="1033">
        <f t="shared" si="12"/>
        <v>0</v>
      </c>
      <c r="W51" s="1033">
        <f t="shared" si="12"/>
        <v>0</v>
      </c>
      <c r="X51" s="1033">
        <f t="shared" si="12"/>
        <v>0</v>
      </c>
      <c r="Y51" s="1033">
        <f t="shared" si="12"/>
        <v>0</v>
      </c>
      <c r="Z51" s="1033">
        <f t="shared" si="12"/>
        <v>0</v>
      </c>
      <c r="AA51" s="1033">
        <f t="shared" si="12"/>
        <v>0</v>
      </c>
      <c r="AB51" s="1033">
        <f t="shared" si="12"/>
        <v>0</v>
      </c>
      <c r="AC51" s="1033">
        <f t="shared" si="12"/>
        <v>0</v>
      </c>
      <c r="AD51" s="1033">
        <f t="shared" si="12"/>
        <v>0</v>
      </c>
      <c r="AE51" s="1033">
        <f t="shared" si="12"/>
        <v>0</v>
      </c>
      <c r="AF51" s="1033">
        <f t="shared" si="12"/>
        <v>0</v>
      </c>
      <c r="AG51" s="1033">
        <f t="shared" si="12"/>
        <v>1.9073486328125E-6</v>
      </c>
      <c r="AH51" s="1033">
        <f t="shared" si="12"/>
        <v>0</v>
      </c>
      <c r="AI51" s="1033">
        <f t="shared" si="12"/>
        <v>0</v>
      </c>
      <c r="AJ51" s="1033">
        <f t="shared" si="12"/>
        <v>0</v>
      </c>
      <c r="AK51" s="1033">
        <f t="shared" si="12"/>
        <v>0</v>
      </c>
      <c r="AL51" s="1033">
        <f t="shared" si="12"/>
        <v>0</v>
      </c>
      <c r="AM51" s="1033">
        <f t="shared" si="12"/>
        <v>0</v>
      </c>
      <c r="AN51" s="1033">
        <f t="shared" si="12"/>
        <v>0</v>
      </c>
      <c r="AO51" s="1033">
        <f t="shared" si="12"/>
        <v>0</v>
      </c>
      <c r="AP51" s="1033">
        <f t="shared" si="12"/>
        <v>0</v>
      </c>
      <c r="AQ51" s="1033">
        <f t="shared" si="12"/>
        <v>0</v>
      </c>
      <c r="AR51" s="1033">
        <f t="shared" si="12"/>
        <v>0</v>
      </c>
      <c r="AS51" s="1033">
        <f t="shared" si="12"/>
        <v>9.5367431640625E-7</v>
      </c>
      <c r="AT51" s="1033">
        <f t="shared" si="12"/>
        <v>0</v>
      </c>
      <c r="AU51" s="1033">
        <f t="shared" si="12"/>
        <v>4.291534423828125E-6</v>
      </c>
      <c r="AV51" s="1033">
        <f t="shared" si="12"/>
        <v>0</v>
      </c>
      <c r="AW51" s="1033">
        <f t="shared" si="12"/>
        <v>0</v>
      </c>
      <c r="AX51" s="1033">
        <f t="shared" si="12"/>
        <v>0</v>
      </c>
      <c r="AY51" s="1033">
        <f t="shared" si="12"/>
        <v>0</v>
      </c>
      <c r="AZ51" s="1033">
        <f t="shared" si="12"/>
        <v>-2.1457672119140625E-6</v>
      </c>
      <c r="BA51" s="1033">
        <f t="shared" si="12"/>
        <v>0</v>
      </c>
      <c r="BB51" s="1033">
        <f t="shared" si="12"/>
        <v>0</v>
      </c>
      <c r="BC51" s="1033">
        <f t="shared" si="12"/>
        <v>0</v>
      </c>
      <c r="BD51" s="1033">
        <f t="shared" si="12"/>
        <v>0</v>
      </c>
      <c r="BE51" s="1033">
        <f t="shared" si="12"/>
        <v>0</v>
      </c>
      <c r="BF51" s="1033">
        <f t="shared" si="12"/>
        <v>0</v>
      </c>
      <c r="BG51" s="1033">
        <f t="shared" si="12"/>
        <v>-1.9073486328125E-6</v>
      </c>
      <c r="BH51" s="1033">
        <f t="shared" si="12"/>
        <v>0</v>
      </c>
      <c r="BI51" s="1033">
        <f t="shared" si="12"/>
        <v>0</v>
      </c>
      <c r="BJ51" s="1034">
        <f t="shared" si="12"/>
        <v>0</v>
      </c>
      <c r="BK51" s="1029">
        <f t="shared" si="2"/>
        <v>1.0430812835693359E-6</v>
      </c>
    </row>
    <row r="52" spans="1:63" ht="15.75" x14ac:dyDescent="0.25">
      <c r="A52" s="346"/>
      <c r="BK52" s="1029">
        <f t="shared" si="2"/>
        <v>0</v>
      </c>
    </row>
    <row r="53" spans="1:63" ht="15.75" x14ac:dyDescent="0.25">
      <c r="A53" s="642" t="s">
        <v>937</v>
      </c>
      <c r="BK53" s="1029">
        <f t="shared" si="2"/>
        <v>0</v>
      </c>
    </row>
    <row r="54" spans="1:63" ht="15.75" x14ac:dyDescent="0.25">
      <c r="A54" s="167" t="s">
        <v>938</v>
      </c>
      <c r="C54" s="83">
        <f>SCI!C311</f>
        <v>516955772.73040289</v>
      </c>
      <c r="D54" s="83">
        <f>SCI!D311</f>
        <v>365757376.04233456</v>
      </c>
      <c r="E54" s="83">
        <f>SCI!E311</f>
        <v>444715695.70089924</v>
      </c>
      <c r="F54" s="83">
        <f>SCI!F311</f>
        <v>274075014.69890243</v>
      </c>
      <c r="G54" s="83">
        <f>SCI!G311</f>
        <v>597068693.39386749</v>
      </c>
      <c r="H54" s="83">
        <f>SCI!H311</f>
        <v>883049442.48910356</v>
      </c>
      <c r="I54" s="83">
        <f>SCI!I311</f>
        <v>763693274.83777368</v>
      </c>
      <c r="J54" s="83">
        <f>SCI!J311</f>
        <v>268340949.97460318</v>
      </c>
      <c r="K54" s="83">
        <f>SCI!K311</f>
        <v>509175349.53770643</v>
      </c>
      <c r="L54" s="83">
        <f>SCI!L311</f>
        <v>603652672.93209147</v>
      </c>
      <c r="M54" s="83">
        <f>SCI!M311</f>
        <v>658103261.6600759</v>
      </c>
      <c r="N54" s="83">
        <f>SCI!N311</f>
        <v>1561615999.3537154</v>
      </c>
      <c r="O54" s="83">
        <f>SCI!O311</f>
        <v>1135676304.3566437</v>
      </c>
      <c r="P54" s="83">
        <f>SCI!P311</f>
        <v>624856107.3701694</v>
      </c>
      <c r="Q54" s="83">
        <f>SCI!Q311</f>
        <v>1010062790.7043607</v>
      </c>
      <c r="R54" s="83">
        <f>SCI!R311</f>
        <v>949663979.79776537</v>
      </c>
      <c r="S54" s="83">
        <f>SCI!S311</f>
        <v>1371636472.8339515</v>
      </c>
      <c r="T54" s="83">
        <f>SCI!T311</f>
        <v>1390171566.3166151</v>
      </c>
      <c r="U54" s="83">
        <f>SCI!U311</f>
        <v>1952544425.5018244</v>
      </c>
      <c r="V54" s="83">
        <f>SCI!V311</f>
        <v>923132665.49657702</v>
      </c>
      <c r="W54" s="83">
        <f>SCI!W311</f>
        <v>1712904652.5592241</v>
      </c>
      <c r="X54" s="83">
        <f>SCI!X311</f>
        <v>1491561464.7525277</v>
      </c>
      <c r="Y54" s="83">
        <f>SCI!Y311</f>
        <v>1828285658.4328923</v>
      </c>
      <c r="Z54" s="83">
        <f>SCI!Z311</f>
        <v>2582916485.3359427</v>
      </c>
      <c r="AA54" s="83">
        <f>SCI!AA311</f>
        <v>2446505557.9699221</v>
      </c>
      <c r="AB54" s="83">
        <f>SCI!AB311</f>
        <v>531273771.54134876</v>
      </c>
      <c r="AC54" s="83">
        <f>SCI!AC311</f>
        <v>1072738254.5558772</v>
      </c>
      <c r="AD54" s="83">
        <f>SCI!AD311</f>
        <v>417977858.49671793</v>
      </c>
      <c r="AE54" s="83">
        <f>SCI!AE311</f>
        <v>2673708843.6104975</v>
      </c>
      <c r="AF54" s="83">
        <f>SCI!AF311</f>
        <v>3876088273.7619467</v>
      </c>
      <c r="AG54" s="83">
        <f>SCI!AG311</f>
        <v>1022137795.0636265</v>
      </c>
      <c r="AH54" s="83">
        <f>SCI!AH311</f>
        <v>1058155550.4361295</v>
      </c>
      <c r="AI54" s="83">
        <f>SCI!AI311</f>
        <v>1546728120.8185482</v>
      </c>
      <c r="AJ54" s="83">
        <f>SCI!AJ311</f>
        <v>1222395465.5300512</v>
      </c>
      <c r="AK54" s="83">
        <f>SCI!AK311</f>
        <v>2143234433.8659048</v>
      </c>
      <c r="AL54" s="83">
        <f>SCI!AL311</f>
        <v>2370247684.4839869</v>
      </c>
      <c r="AM54" s="83">
        <f>SCI!AM311</f>
        <v>1107024777.998282</v>
      </c>
      <c r="AN54" s="83">
        <f>SCI!AN311</f>
        <v>2216848433.4903851</v>
      </c>
      <c r="AO54" s="83">
        <f>SCI!AO311</f>
        <v>1412380286.8590541</v>
      </c>
      <c r="AP54" s="83">
        <f>SCI!AP311</f>
        <v>2260771672.6434908</v>
      </c>
      <c r="AQ54" s="83">
        <f>SCI!AQ311</f>
        <v>2149219267.8036513</v>
      </c>
      <c r="AR54" s="83">
        <f>SCI!AR311</f>
        <v>2652255785.2050285</v>
      </c>
      <c r="AS54" s="83">
        <f>SCI!AS311</f>
        <v>1830165702.8646638</v>
      </c>
      <c r="AT54" s="83">
        <f>SCI!AT311</f>
        <v>1304644465.993943</v>
      </c>
      <c r="AU54" s="83">
        <f>SCI!AU311</f>
        <v>536528078.09572375</v>
      </c>
      <c r="AV54" s="83">
        <f>SCI!AV311</f>
        <v>1045366561.8300308</v>
      </c>
      <c r="AW54" s="83">
        <f>SCI!AW311</f>
        <v>1641579809.5595143</v>
      </c>
      <c r="AX54" s="83">
        <f>SCI!AX311</f>
        <v>2291556994.2919054</v>
      </c>
      <c r="AY54" s="83">
        <f>SCI!AY311</f>
        <v>1382494711.2204878</v>
      </c>
      <c r="AZ54" s="83">
        <f>SCI!AZ311</f>
        <v>1794170683.6203938</v>
      </c>
      <c r="BA54" s="83">
        <f>SCI!BA311</f>
        <v>1742135401.4473224</v>
      </c>
      <c r="BB54" s="83">
        <f>SCI!BB311</f>
        <v>1926421176.1319423</v>
      </c>
      <c r="BC54" s="83">
        <f>SCI!BC311</f>
        <v>2234321468.7603645</v>
      </c>
      <c r="BD54" s="83">
        <f>SCI!BD311</f>
        <v>2982226312.5464373</v>
      </c>
      <c r="BE54" s="83">
        <f>SCI!BE311</f>
        <v>2014392928.1319916</v>
      </c>
      <c r="BF54" s="83">
        <f>SCI!BF311</f>
        <v>2596244901.9227271</v>
      </c>
      <c r="BG54" s="83">
        <f>SCI!BG311</f>
        <v>2311089742.5225964</v>
      </c>
      <c r="BH54" s="83">
        <f>SCI!BH311</f>
        <v>2555715800.8892946</v>
      </c>
      <c r="BI54" s="83">
        <f>SCI!BI311</f>
        <v>2059702378.0963523</v>
      </c>
      <c r="BJ54" s="83">
        <f>SCI!BJ311</f>
        <v>2589803119.1968908</v>
      </c>
      <c r="BK54" s="1029">
        <f t="shared" si="2"/>
        <v>91437868148.067017</v>
      </c>
    </row>
    <row r="55" spans="1:63" ht="15.75" x14ac:dyDescent="0.25">
      <c r="A55" s="167" t="s">
        <v>939</v>
      </c>
      <c r="C55" s="83">
        <f>C56+C57+C58+C59</f>
        <v>525577065.62727195</v>
      </c>
      <c r="D55" s="83">
        <f t="shared" ref="D55:BJ55" si="13">D56+D57+D58+D59</f>
        <v>356794663.20113564</v>
      </c>
      <c r="E55" s="83">
        <f t="shared" si="13"/>
        <v>357875545.89328277</v>
      </c>
      <c r="F55" s="83">
        <f t="shared" si="13"/>
        <v>321609733.34837282</v>
      </c>
      <c r="G55" s="83">
        <f t="shared" si="13"/>
        <v>491518317.48568887</v>
      </c>
      <c r="H55" s="83">
        <f t="shared" si="13"/>
        <v>628245571.10156572</v>
      </c>
      <c r="I55" s="83">
        <f t="shared" si="13"/>
        <v>584336418.35694587</v>
      </c>
      <c r="J55" s="83">
        <f t="shared" si="13"/>
        <v>389196744.27595818</v>
      </c>
      <c r="K55" s="83">
        <f t="shared" si="13"/>
        <v>417528570.21408427</v>
      </c>
      <c r="L55" s="83">
        <f t="shared" si="13"/>
        <v>435539697.13226354</v>
      </c>
      <c r="M55" s="83">
        <f t="shared" si="13"/>
        <v>530139475.40776515</v>
      </c>
      <c r="N55" s="83">
        <f t="shared" si="13"/>
        <v>800232305.56748962</v>
      </c>
      <c r="O55" s="83">
        <f t="shared" si="13"/>
        <v>877288887.91855419</v>
      </c>
      <c r="P55" s="83">
        <f t="shared" si="13"/>
        <v>567779804.10640621</v>
      </c>
      <c r="Q55" s="83">
        <f t="shared" si="13"/>
        <v>574409947.90802717</v>
      </c>
      <c r="R55" s="83">
        <f t="shared" si="13"/>
        <v>466238198.25494385</v>
      </c>
      <c r="S55" s="83">
        <f t="shared" si="13"/>
        <v>643233529.22971702</v>
      </c>
      <c r="T55" s="83">
        <f t="shared" si="13"/>
        <v>780303085.45600104</v>
      </c>
      <c r="U55" s="83">
        <f t="shared" si="13"/>
        <v>756122649.8994832</v>
      </c>
      <c r="V55" s="83">
        <f t="shared" si="13"/>
        <v>506022774.97730809</v>
      </c>
      <c r="W55" s="83">
        <f t="shared" si="13"/>
        <v>558012851.74116862</v>
      </c>
      <c r="X55" s="83">
        <f t="shared" si="13"/>
        <v>550846077.64783156</v>
      </c>
      <c r="Y55" s="83">
        <f t="shared" si="13"/>
        <v>690814995.65023243</v>
      </c>
      <c r="Z55" s="83">
        <f t="shared" si="13"/>
        <v>1003415911.1127551</v>
      </c>
      <c r="AA55" s="83">
        <f t="shared" si="13"/>
        <v>827640869.58328605</v>
      </c>
      <c r="AB55" s="83">
        <f t="shared" si="13"/>
        <v>679704690.11001337</v>
      </c>
      <c r="AC55" s="83">
        <f t="shared" si="13"/>
        <v>648708559.2476666</v>
      </c>
      <c r="AD55" s="83">
        <f t="shared" si="13"/>
        <v>572555526.92210722</v>
      </c>
      <c r="AE55" s="83">
        <f t="shared" si="13"/>
        <v>779329169.8010546</v>
      </c>
      <c r="AF55" s="83">
        <f t="shared" si="13"/>
        <v>998793820.86783934</v>
      </c>
      <c r="AG55" s="83">
        <f t="shared" si="13"/>
        <v>822002573.26970291</v>
      </c>
      <c r="AH55" s="83">
        <f t="shared" si="13"/>
        <v>637685368.16761243</v>
      </c>
      <c r="AI55" s="83">
        <f t="shared" si="13"/>
        <v>677214055.73972511</v>
      </c>
      <c r="AJ55" s="83">
        <f t="shared" si="13"/>
        <v>716912525.67480636</v>
      </c>
      <c r="AK55" s="83">
        <f t="shared" si="13"/>
        <v>797978133.99325752</v>
      </c>
      <c r="AL55" s="83">
        <f t="shared" si="13"/>
        <v>1103268551.4101517</v>
      </c>
      <c r="AM55" s="83">
        <f t="shared" si="13"/>
        <v>1125781673.051976</v>
      </c>
      <c r="AN55" s="83">
        <f t="shared" si="13"/>
        <v>748608209.65060639</v>
      </c>
      <c r="AO55" s="83">
        <f t="shared" si="13"/>
        <v>781893287.67767072</v>
      </c>
      <c r="AP55" s="83">
        <f t="shared" si="13"/>
        <v>638038631.23876572</v>
      </c>
      <c r="AQ55" s="83">
        <f t="shared" si="13"/>
        <v>770373027.75120354</v>
      </c>
      <c r="AR55" s="83">
        <f t="shared" si="13"/>
        <v>990176431.99065411</v>
      </c>
      <c r="AS55" s="83">
        <f t="shared" si="13"/>
        <v>895642486.09178495</v>
      </c>
      <c r="AT55" s="83">
        <f t="shared" si="13"/>
        <v>614260065.74770987</v>
      </c>
      <c r="AU55" s="83">
        <f t="shared" si="13"/>
        <v>641502723.0793916</v>
      </c>
      <c r="AV55" s="83">
        <f t="shared" si="13"/>
        <v>671248292.6984241</v>
      </c>
      <c r="AW55" s="83">
        <f t="shared" si="13"/>
        <v>823256347.94000053</v>
      </c>
      <c r="AX55" s="83">
        <f t="shared" si="13"/>
        <v>1202163894.2861383</v>
      </c>
      <c r="AY55" s="83">
        <f t="shared" si="13"/>
        <v>777523526.44666755</v>
      </c>
      <c r="AZ55" s="83">
        <f t="shared" si="13"/>
        <v>653872990.80151355</v>
      </c>
      <c r="BA55" s="83">
        <f t="shared" si="13"/>
        <v>591981086.20604587</v>
      </c>
      <c r="BB55" s="83">
        <f t="shared" si="13"/>
        <v>561203465.61480939</v>
      </c>
      <c r="BC55" s="83">
        <f t="shared" si="13"/>
        <v>722006191.41357768</v>
      </c>
      <c r="BD55" s="83">
        <f t="shared" si="13"/>
        <v>922894725.91296506</v>
      </c>
      <c r="BE55" s="83">
        <f t="shared" si="13"/>
        <v>833259423.10101128</v>
      </c>
      <c r="BF55" s="83">
        <f t="shared" si="13"/>
        <v>614586457.14779139</v>
      </c>
      <c r="BG55" s="83">
        <f t="shared" si="13"/>
        <v>626625758.51346731</v>
      </c>
      <c r="BH55" s="83">
        <f t="shared" si="13"/>
        <v>657292431.71705723</v>
      </c>
      <c r="BI55" s="83">
        <f t="shared" si="13"/>
        <v>761369127.05511546</v>
      </c>
      <c r="BJ55" s="83">
        <f t="shared" si="13"/>
        <v>1108610928.7755265</v>
      </c>
      <c r="BK55" s="1029">
        <f t="shared" si="2"/>
        <v>41809047850.211342</v>
      </c>
    </row>
    <row r="56" spans="1:63" ht="15.75" x14ac:dyDescent="0.25">
      <c r="A56" s="169" t="s">
        <v>863</v>
      </c>
      <c r="C56" s="83">
        <f>SCI!C42+SCI!C66+SCI!C91+SCI!C116+SCI!C140+SCI!C165+SCI!C189+SCI!C213+SCI!C233+SCI!C253+SCI!C274</f>
        <v>74321576.040326029</v>
      </c>
      <c r="D56" s="83">
        <f>SCI!D42+SCI!D66+SCI!D91+SCI!D116+SCI!D140+SCI!D165+SCI!D189+SCI!D213+SCI!D233+SCI!D253+SCI!D274</f>
        <v>69894492.706992716</v>
      </c>
      <c r="E56" s="83">
        <f>SCI!E42+SCI!E66+SCI!E91+SCI!E116+SCI!E140+SCI!E165+SCI!E189+SCI!E213+SCI!E233+SCI!E253+SCI!E274</f>
        <v>66943103.81810382</v>
      </c>
      <c r="F56" s="83">
        <f>SCI!F42+SCI!F66+SCI!F91+SCI!F116+SCI!F140+SCI!F165+SCI!F189+SCI!F213+SCI!F233+SCI!F253+SCI!F274</f>
        <v>110168103.81810382</v>
      </c>
      <c r="G56" s="83">
        <f>SCI!G42+SCI!G66+SCI!G91+SCI!G116+SCI!G140+SCI!G165+SCI!G189+SCI!G213+SCI!G233+SCI!G253+SCI!G274</f>
        <v>128693103.81810381</v>
      </c>
      <c r="H56" s="83">
        <f>SCI!H42+SCI!H66+SCI!H91+SCI!H116+SCI!H140+SCI!H165+SCI!H189+SCI!H213+SCI!H233+SCI!H253+SCI!H274</f>
        <v>128693103.81810379</v>
      </c>
      <c r="I56" s="83">
        <f>SCI!I42+SCI!I66+SCI!I91+SCI!I116+SCI!I140+SCI!I165+SCI!I189+SCI!I213+SCI!I233+SCI!I253+SCI!I274</f>
        <v>128693103.81810381</v>
      </c>
      <c r="J56" s="83">
        <f>SCI!J42+SCI!J66+SCI!J91+SCI!J116+SCI!J140+SCI!J165+SCI!J189+SCI!J213+SCI!J233+SCI!J253+SCI!J274</f>
        <v>128693103.81810381</v>
      </c>
      <c r="K56" s="83">
        <f>SCI!K42+SCI!K66+SCI!K91+SCI!K116+SCI!K140+SCI!K165+SCI!K189+SCI!K213+SCI!K233+SCI!K253+SCI!K274</f>
        <v>128693103.81810381</v>
      </c>
      <c r="L56" s="83">
        <f>SCI!L42+SCI!L66+SCI!L91+SCI!L116+SCI!L140+SCI!L165+SCI!L189+SCI!L213+SCI!L233+SCI!L253+SCI!L274</f>
        <v>128693103.81810381</v>
      </c>
      <c r="M56" s="83">
        <f>SCI!M42+SCI!M66+SCI!M91+SCI!M116+SCI!M140+SCI!M165+SCI!M189+SCI!M213+SCI!M233+SCI!M253+SCI!M274</f>
        <v>128693103.81810381</v>
      </c>
      <c r="N56" s="83">
        <f>SCI!N42+SCI!N66+SCI!N91+SCI!N116+SCI!N140+SCI!N165+SCI!N189+SCI!N213+SCI!N233+SCI!N253+SCI!N274</f>
        <v>128693103.81810381</v>
      </c>
      <c r="O56" s="83">
        <f>SCI!O42+SCI!O66+SCI!O91+SCI!O116+SCI!O140+SCI!O165+SCI!O189+SCI!O213+SCI!O233+SCI!O253+SCI!O274</f>
        <v>158380603.81810382</v>
      </c>
      <c r="P56" s="83">
        <f>SCI!P42+SCI!P66+SCI!P91+SCI!P116+SCI!P140+SCI!P165+SCI!P189+SCI!P213+SCI!P233+SCI!P253+SCI!P274</f>
        <v>156891020.48477045</v>
      </c>
      <c r="Q56" s="83">
        <f>SCI!Q42+SCI!Q66+SCI!Q91+SCI!Q116+SCI!Q140+SCI!Q165+SCI!Q189+SCI!Q213+SCI!Q233+SCI!Q253+SCI!Q274</f>
        <v>153939631.59588161</v>
      </c>
      <c r="R56" s="83">
        <f>SCI!R42+SCI!R66+SCI!R91+SCI!R116+SCI!R140+SCI!R165+SCI!R189+SCI!R213+SCI!R233+SCI!R253+SCI!R274</f>
        <v>139531298.26254827</v>
      </c>
      <c r="S56" s="83">
        <f>SCI!S42+SCI!S66+SCI!S91+SCI!S116+SCI!S140+SCI!S165+SCI!S189+SCI!S213+SCI!S233+SCI!S253+SCI!S274</f>
        <v>133356298.26254827</v>
      </c>
      <c r="T56" s="83">
        <f>SCI!T42+SCI!T66+SCI!T91+SCI!T116+SCI!T140+SCI!T165+SCI!T189+SCI!T213+SCI!T233+SCI!T253+SCI!T274</f>
        <v>133356298.26254827</v>
      </c>
      <c r="U56" s="83">
        <f>SCI!U42+SCI!U66+SCI!U91+SCI!U116+SCI!U140+SCI!U165+SCI!U189+SCI!U213+SCI!U233+SCI!U253+SCI!U274</f>
        <v>133356298.26254825</v>
      </c>
      <c r="V56" s="83">
        <f>SCI!V42+SCI!V66+SCI!V91+SCI!V116+SCI!V140+SCI!V165+SCI!V189+SCI!V213+SCI!V233+SCI!V253+SCI!V274</f>
        <v>133356298.26254827</v>
      </c>
      <c r="W56" s="83">
        <f>SCI!W42+SCI!W66+SCI!W91+SCI!W116+SCI!W140+SCI!W165+SCI!W189+SCI!W213+SCI!W233+SCI!W253+SCI!W274</f>
        <v>133356298.26254827</v>
      </c>
      <c r="X56" s="83">
        <f>SCI!X42+SCI!X66+SCI!X91+SCI!X116+SCI!X140+SCI!X165+SCI!X189+SCI!X213+SCI!X233+SCI!X253+SCI!X274</f>
        <v>133356298.26254827</v>
      </c>
      <c r="Y56" s="83">
        <f>SCI!Y42+SCI!Y66+SCI!Y91+SCI!Y116+SCI!Y140+SCI!Y165+SCI!Y189+SCI!Y213+SCI!Y233+SCI!Y253+SCI!Y274</f>
        <v>133356298.26254827</v>
      </c>
      <c r="Z56" s="83">
        <f>SCI!Z42+SCI!Z66+SCI!Z91+SCI!Z116+SCI!Z140+SCI!Z165+SCI!Z189+SCI!Z213+SCI!Z233+SCI!Z253+SCI!Z274</f>
        <v>133356298.26254827</v>
      </c>
      <c r="AA56" s="83">
        <f>SCI!AA42+SCI!AA66+SCI!AA91+SCI!AA116+SCI!AA140+SCI!AA165+SCI!AA189+SCI!AA213+SCI!AA233+SCI!AA253+SCI!AA274</f>
        <v>133356298.26254827</v>
      </c>
      <c r="AB56" s="83">
        <f>SCI!AB42+SCI!AB66+SCI!AB91+SCI!AB116+SCI!AB140+SCI!AB165+SCI!AB189+SCI!AB213+SCI!AB233+SCI!AB253+SCI!AB274</f>
        <v>128929214.92921492</v>
      </c>
      <c r="AC56" s="83">
        <f>SCI!AC42+SCI!AC66+SCI!AC91+SCI!AC116+SCI!AC140+SCI!AC165+SCI!AC189+SCI!AC213+SCI!AC233+SCI!AC253+SCI!AC274</f>
        <v>125977826.04032603</v>
      </c>
      <c r="AD56" s="83">
        <f>SCI!AD42+SCI!AD66+SCI!AD91+SCI!AD116+SCI!AD140+SCI!AD165+SCI!AD189+SCI!AD213+SCI!AD233+SCI!AD253+SCI!AD274</f>
        <v>125977826.04032603</v>
      </c>
      <c r="AE56" s="83">
        <f>SCI!AE42+SCI!AE66+SCI!AE91+SCI!AE116+SCI!AE140+SCI!AE165+SCI!AE189+SCI!AE213+SCI!AE233+SCI!AE253+SCI!AE274</f>
        <v>125977826.04032603</v>
      </c>
      <c r="AF56" s="83">
        <f>SCI!AF42+SCI!AF66+SCI!AF91+SCI!AF116+SCI!AF140+SCI!AF165+SCI!AF189+SCI!AF213+SCI!AF233+SCI!AF253+SCI!AF274</f>
        <v>125977826.04032603</v>
      </c>
      <c r="AG56" s="83">
        <f>SCI!AG42+SCI!AG66+SCI!AG91+SCI!AG116+SCI!AG140+SCI!AG165+SCI!AG189+SCI!AG213+SCI!AG233+SCI!AG253+SCI!AG274</f>
        <v>125977826.04032603</v>
      </c>
      <c r="AH56" s="83">
        <f>SCI!AH42+SCI!AH66+SCI!AH91+SCI!AH116+SCI!AH140+SCI!AH165+SCI!AH189+SCI!AH213+SCI!AH233+SCI!AH253+SCI!AH274</f>
        <v>125977826.04032603</v>
      </c>
      <c r="AI56" s="83">
        <f>SCI!AI42+SCI!AI66+SCI!AI91+SCI!AI116+SCI!AI140+SCI!AI165+SCI!AI189+SCI!AI213+SCI!AI233+SCI!AI253+SCI!AI274</f>
        <v>125977826.04032603</v>
      </c>
      <c r="AJ56" s="83">
        <f>SCI!AJ42+SCI!AJ66+SCI!AJ91+SCI!AJ116+SCI!AJ140+SCI!AJ165+SCI!AJ189+SCI!AJ213+SCI!AJ233+SCI!AJ253+SCI!AJ274</f>
        <v>125977826.04032603</v>
      </c>
      <c r="AK56" s="83">
        <f>SCI!AK42+SCI!AK66+SCI!AK91+SCI!AK116+SCI!AK140+SCI!AK165+SCI!AK189+SCI!AK213+SCI!AK233+SCI!AK253+SCI!AK274</f>
        <v>125977826.04032603</v>
      </c>
      <c r="AL56" s="83">
        <f>SCI!AL42+SCI!AL66+SCI!AL91+SCI!AL116+SCI!AL140+SCI!AL165+SCI!AL189+SCI!AL213+SCI!AL233+SCI!AL253+SCI!AL274</f>
        <v>125977826.04032603</v>
      </c>
      <c r="AM56" s="83">
        <f>SCI!AM42+SCI!AM66+SCI!AM91+SCI!AM116+SCI!AM140+SCI!AM165+SCI!AM189+SCI!AM213+SCI!AM233+SCI!AM253+SCI!AM274</f>
        <v>125977826.04032601</v>
      </c>
      <c r="AN56" s="83">
        <f>SCI!AN42+SCI!AN66+SCI!AN91+SCI!AN116+SCI!AN140+SCI!AN165+SCI!AN189+SCI!AN213+SCI!AN233+SCI!AN253+SCI!AN274</f>
        <v>121550742.7069927</v>
      </c>
      <c r="AO56" s="83">
        <f>SCI!AO42+SCI!AO66+SCI!AO91+SCI!AO116+SCI!AO140+SCI!AO165+SCI!AO189+SCI!AO213+SCI!AO233+SCI!AO253+SCI!AO274</f>
        <v>118599353.81810382</v>
      </c>
      <c r="AP56" s="83">
        <f>SCI!AP42+SCI!AP66+SCI!AP91+SCI!AP116+SCI!AP140+SCI!AP165+SCI!AP189+SCI!AP213+SCI!AP233+SCI!AP253+SCI!AP274</f>
        <v>111395187.15143716</v>
      </c>
      <c r="AQ56" s="83">
        <f>SCI!AQ42+SCI!AQ66+SCI!AQ91+SCI!AQ116+SCI!AQ140+SCI!AQ165+SCI!AQ189+SCI!AQ213+SCI!AQ233+SCI!AQ253+SCI!AQ274</f>
        <v>108307687.15143716</v>
      </c>
      <c r="AR56" s="83">
        <f>SCI!AR42+SCI!AR66+SCI!AR91+SCI!AR116+SCI!AR140+SCI!AR165+SCI!AR189+SCI!AR213+SCI!AR233+SCI!AR253+SCI!AR274</f>
        <v>108307687.15143713</v>
      </c>
      <c r="AS56" s="83">
        <f>SCI!AS42+SCI!AS66+SCI!AS91+SCI!AS116+SCI!AS140+SCI!AS165+SCI!AS189+SCI!AS213+SCI!AS233+SCI!AS253+SCI!AS274</f>
        <v>108307687.15143716</v>
      </c>
      <c r="AT56" s="83">
        <f>SCI!AT42+SCI!AT66+SCI!AT91+SCI!AT116+SCI!AT140+SCI!AT165+SCI!AT189+SCI!AT213+SCI!AT233+SCI!AT253+SCI!AT274</f>
        <v>108307687.15143716</v>
      </c>
      <c r="AU56" s="83">
        <f>SCI!AU42+SCI!AU66+SCI!AU91+SCI!AU116+SCI!AU140+SCI!AU165+SCI!AU189+SCI!AU213+SCI!AU233+SCI!AU253+SCI!AU274</f>
        <v>108307687.15143716</v>
      </c>
      <c r="AV56" s="83">
        <f>SCI!AV42+SCI!AV66+SCI!AV91+SCI!AV116+SCI!AV140+SCI!AV165+SCI!AV189+SCI!AV213+SCI!AV233+SCI!AV253+SCI!AV274</f>
        <v>108307687.15143713</v>
      </c>
      <c r="AW56" s="83">
        <f>SCI!AW42+SCI!AW66+SCI!AW91+SCI!AW116+SCI!AW140+SCI!AW165+SCI!AW189+SCI!AW213+SCI!AW233+SCI!AW253+SCI!AW274</f>
        <v>108307687.15143716</v>
      </c>
      <c r="AX56" s="83">
        <f>SCI!AX42+SCI!AX66+SCI!AX91+SCI!AX116+SCI!AX140+SCI!AX165+SCI!AX189+SCI!AX213+SCI!AX233+SCI!AX253+SCI!AX274</f>
        <v>108307687.15143716</v>
      </c>
      <c r="AY56" s="83">
        <f>SCI!AY42+SCI!AY66+SCI!AY91+SCI!AY116+SCI!AY140+SCI!AY165+SCI!AY189+SCI!AY213+SCI!AY233+SCI!AY253+SCI!AY274</f>
        <v>108307687.15143716</v>
      </c>
      <c r="AZ56" s="83">
        <f>SCI!AZ42+SCI!AZ66+SCI!AZ91+SCI!AZ116+SCI!AZ140+SCI!AZ165+SCI!AZ189+SCI!AZ213+SCI!AZ233+SCI!AZ253+SCI!AZ274</f>
        <v>103880603.81810382</v>
      </c>
      <c r="BA56" s="83">
        <f>SCI!BA42+SCI!BA66+SCI!BA91+SCI!BA116+SCI!BA140+SCI!BA165+SCI!BA189+SCI!BA213+SCI!BA233+SCI!BA253+SCI!BA274</f>
        <v>100929214.92921492</v>
      </c>
      <c r="BB56" s="83">
        <f>SCI!BB42+SCI!BB66+SCI!BB91+SCI!BB116+SCI!BB140+SCI!BB165+SCI!BB189+SCI!BB213+SCI!BB233+SCI!BB253+SCI!BB274</f>
        <v>100929214.92921492</v>
      </c>
      <c r="BC56" s="83">
        <f>SCI!BC42+SCI!BC66+SCI!BC91+SCI!BC116+SCI!BC140+SCI!BC165+SCI!BC189+SCI!BC213+SCI!BC233+SCI!BC253+SCI!BC274</f>
        <v>100929214.92921492</v>
      </c>
      <c r="BD56" s="83">
        <f>SCI!BD42+SCI!BD66+SCI!BD91+SCI!BD116+SCI!BD140+SCI!BD165+SCI!BD189+SCI!BD213+SCI!BD233+SCI!BD253+SCI!BD274</f>
        <v>100929214.92921492</v>
      </c>
      <c r="BE56" s="83">
        <f>SCI!BE42+SCI!BE66+SCI!BE91+SCI!BE116+SCI!BE140+SCI!BE165+SCI!BE189+SCI!BE213+SCI!BE233+SCI!BE253+SCI!BE274</f>
        <v>100929214.92921492</v>
      </c>
      <c r="BF56" s="83">
        <f>SCI!BF42+SCI!BF66+SCI!BF91+SCI!BF116+SCI!BF140+SCI!BF165+SCI!BF189+SCI!BF213+SCI!BF233+SCI!BF253+SCI!BF274</f>
        <v>100929214.92921492</v>
      </c>
      <c r="BG56" s="83">
        <f>SCI!BG42+SCI!BG66+SCI!BG91+SCI!BG116+SCI!BG140+SCI!BG165+SCI!BG189+SCI!BG213+SCI!BG233+SCI!BG253+SCI!BG274</f>
        <v>100929214.92921492</v>
      </c>
      <c r="BH56" s="83">
        <f>SCI!BH42+SCI!BH66+SCI!BH91+SCI!BH116+SCI!BH140+SCI!BH165+SCI!BH189+SCI!BH213+SCI!BH233+SCI!BH253+SCI!BH274</f>
        <v>100929214.92921492</v>
      </c>
      <c r="BI56" s="83">
        <f>SCI!BI42+SCI!BI66+SCI!BI91+SCI!BI116+SCI!BI140+SCI!BI165+SCI!BI189+SCI!BI213+SCI!BI233+SCI!BI253+SCI!BI274</f>
        <v>100929214.92921492</v>
      </c>
      <c r="BJ56" s="83">
        <f>SCI!BJ42+SCI!BJ66+SCI!BJ91+SCI!BJ116+SCI!BJ140+SCI!BJ165+SCI!BJ189+SCI!BJ213+SCI!BJ233+SCI!BJ253+SCI!BJ274</f>
        <v>100929214.92921492</v>
      </c>
      <c r="BK56" s="1029">
        <f t="shared" si="2"/>
        <v>7113993867.975112</v>
      </c>
    </row>
    <row r="57" spans="1:63" ht="15.75" x14ac:dyDescent="0.25">
      <c r="A57" s="169" t="s">
        <v>940</v>
      </c>
      <c r="C57" s="83">
        <f>SCI!C260</f>
        <v>115348013.42908657</v>
      </c>
      <c r="D57" s="83">
        <f>SCI!D260</f>
        <v>18198237.928086266</v>
      </c>
      <c r="E57" s="83">
        <f>SCI!E260</f>
        <v>29108904.529645756</v>
      </c>
      <c r="F57" s="83">
        <f>SCI!F260</f>
        <v>0</v>
      </c>
      <c r="G57" s="83">
        <f>SCI!G260</f>
        <v>57855676.410773449</v>
      </c>
      <c r="H57" s="83">
        <f>SCI!H260</f>
        <v>110520988.85653053</v>
      </c>
      <c r="I57" s="83">
        <f>SCI!I260</f>
        <v>88936573.615850359</v>
      </c>
      <c r="J57" s="83">
        <f>SCI!J260</f>
        <v>0</v>
      </c>
      <c r="K57" s="83">
        <f>SCI!K260</f>
        <v>432469.14731490612</v>
      </c>
      <c r="L57" s="83">
        <f>SCI!L260</f>
        <v>7763231.6360295415</v>
      </c>
      <c r="M57" s="83">
        <f>SCI!M260</f>
        <v>59096910.593793087</v>
      </c>
      <c r="N57" s="83">
        <f>SCI!N260</f>
        <v>163710241.63404393</v>
      </c>
      <c r="O57" s="83">
        <f>SCI!O260</f>
        <v>252948160.70920926</v>
      </c>
      <c r="P57" s="83">
        <f>SCI!P260</f>
        <v>35619476.400000006</v>
      </c>
      <c r="Q57" s="83">
        <f>SCI!Q260</f>
        <v>45131941.261556067</v>
      </c>
      <c r="R57" s="83">
        <f>SCI!R260</f>
        <v>21213064.351199999</v>
      </c>
      <c r="S57" s="83">
        <f>SCI!S260</f>
        <v>77057768.053612322</v>
      </c>
      <c r="T57" s="83">
        <f>SCI!T260</f>
        <v>125288179.16491047</v>
      </c>
      <c r="U57" s="83">
        <f>SCI!U260</f>
        <v>116900610.08500798</v>
      </c>
      <c r="V57" s="83">
        <f>SCI!V260</f>
        <v>5666132.804399997</v>
      </c>
      <c r="W57" s="83">
        <f>SCI!W260</f>
        <v>14965979.327999979</v>
      </c>
      <c r="X57" s="83">
        <f>SCI!X260</f>
        <v>2191709.1077999771</v>
      </c>
      <c r="Y57" s="83">
        <f>SCI!Y260</f>
        <v>80412407.452705055</v>
      </c>
      <c r="Z57" s="83">
        <f>SCI!Z260</f>
        <v>208085386.14588255</v>
      </c>
      <c r="AA57" s="83">
        <f>SCI!AA260</f>
        <v>73064838.031200007</v>
      </c>
      <c r="AB57" s="83">
        <f>SCI!AB260</f>
        <v>21128164.318800006</v>
      </c>
      <c r="AC57" s="83">
        <f>SCI!AC260</f>
        <v>12288479.021849982</v>
      </c>
      <c r="AD57" s="83">
        <f>SCI!AD260</f>
        <v>427037.96519999206</v>
      </c>
      <c r="AE57" s="83">
        <f>SCI!AE260</f>
        <v>79754533.536883652</v>
      </c>
      <c r="AF57" s="83">
        <f>SCI!AF260</f>
        <v>169666527.2224336</v>
      </c>
      <c r="AG57" s="83">
        <f>SCI!AG260</f>
        <v>34369398.582400814</v>
      </c>
      <c r="AH57" s="83">
        <f>SCI!AH260</f>
        <v>0</v>
      </c>
      <c r="AI57" s="83">
        <f>SCI!AI260</f>
        <v>4661796.3516155332</v>
      </c>
      <c r="AJ57" s="83">
        <f>SCI!AJ260</f>
        <v>15349272.224244054</v>
      </c>
      <c r="AK57" s="83">
        <f>SCI!AK260</f>
        <v>45098626.156800762</v>
      </c>
      <c r="AL57" s="83">
        <f>SCI!AL260</f>
        <v>106806465.15931234</v>
      </c>
      <c r="AM57" s="83">
        <f>SCI!AM260</f>
        <v>385298067.74193352</v>
      </c>
      <c r="AN57" s="83">
        <f>SCI!AN260</f>
        <v>102849483.92103621</v>
      </c>
      <c r="AO57" s="83">
        <f>SCI!AO260</f>
        <v>158886796.34172332</v>
      </c>
      <c r="AP57" s="83">
        <f>SCI!AP260</f>
        <v>85321116.838069931</v>
      </c>
      <c r="AQ57" s="83">
        <f>SCI!AQ260</f>
        <v>102509562.8684603</v>
      </c>
      <c r="AR57" s="83">
        <f>SCI!AR260</f>
        <v>195539713.22100931</v>
      </c>
      <c r="AS57" s="83">
        <f>SCI!AS260</f>
        <v>141318830.47208211</v>
      </c>
      <c r="AT57" s="83">
        <f>SCI!AT260</f>
        <v>5814945.0800891817</v>
      </c>
      <c r="AU57" s="83">
        <f>SCI!AU260</f>
        <v>0</v>
      </c>
      <c r="AV57" s="83">
        <f>SCI!AV260</f>
        <v>1294756.2596585006</v>
      </c>
      <c r="AW57" s="83">
        <f>SCI!AW260</f>
        <v>103170688.19841576</v>
      </c>
      <c r="AX57" s="83">
        <f>SCI!AX260</f>
        <v>243359690.76904821</v>
      </c>
      <c r="AY57" s="83">
        <f>SCI!AY260</f>
        <v>78828334.981936678</v>
      </c>
      <c r="AZ57" s="83">
        <f>SCI!AZ260</f>
        <v>46011270.310914457</v>
      </c>
      <c r="BA57" s="83">
        <f>SCI!BA260</f>
        <v>6417762.1661488712</v>
      </c>
      <c r="BB57" s="83">
        <f>SCI!BB260</f>
        <v>35940530.657923728</v>
      </c>
      <c r="BC57" s="83">
        <f>SCI!BC260</f>
        <v>82572383.656740338</v>
      </c>
      <c r="BD57" s="83">
        <f>SCI!BD260</f>
        <v>161877003.58198151</v>
      </c>
      <c r="BE57" s="83">
        <f>SCI!BE260</f>
        <v>110551930.52345526</v>
      </c>
      <c r="BF57" s="83">
        <f>SCI!BF260</f>
        <v>30738029.195669204</v>
      </c>
      <c r="BG57" s="83">
        <f>SCI!BG260</f>
        <v>12433725.839064255</v>
      </c>
      <c r="BH57" s="83">
        <f>SCI!BH260</f>
        <v>16244669.906494454</v>
      </c>
      <c r="BI57" s="83">
        <f>SCI!BI260</f>
        <v>71642386.143697292</v>
      </c>
      <c r="BJ57" s="83">
        <f>SCI!BJ260</f>
        <v>189776183.051328</v>
      </c>
      <c r="BK57" s="1029">
        <f t="shared" si="2"/>
        <v>4567465062.943058</v>
      </c>
    </row>
    <row r="58" spans="1:63" ht="15.75" x14ac:dyDescent="0.25">
      <c r="A58" s="169" t="s">
        <v>1357</v>
      </c>
      <c r="C58" s="83">
        <f>SCI!C261</f>
        <v>100729260</v>
      </c>
      <c r="D58" s="83">
        <f>SCI!D261</f>
        <v>90656220</v>
      </c>
      <c r="E58" s="83">
        <f>SCI!E261</f>
        <v>81590560</v>
      </c>
      <c r="F58" s="83">
        <f>SCI!F261</f>
        <v>73431580</v>
      </c>
      <c r="G58" s="83">
        <f>SCI!G261</f>
        <v>80408380</v>
      </c>
      <c r="H58" s="83">
        <f>SCI!H261</f>
        <v>102572260</v>
      </c>
      <c r="I58" s="83">
        <f>SCI!I261</f>
        <v>96686060</v>
      </c>
      <c r="J58" s="83">
        <f>SCI!J261</f>
        <v>87017720</v>
      </c>
      <c r="K58" s="83">
        <f>SCI!K261</f>
        <v>78315720</v>
      </c>
      <c r="L58" s="83">
        <f>SCI!L261</f>
        <v>78856460</v>
      </c>
      <c r="M58" s="83">
        <f>SCI!M261</f>
        <v>90264060</v>
      </c>
      <c r="N58" s="83">
        <f>SCI!N261</f>
        <v>133894520</v>
      </c>
      <c r="O58" s="83">
        <f>SCI!O261</f>
        <v>120504840</v>
      </c>
      <c r="P58" s="83">
        <f>SCI!P261</f>
        <v>108454660</v>
      </c>
      <c r="Q58" s="83">
        <f>SCI!Q261</f>
        <v>97609080</v>
      </c>
      <c r="R58" s="83">
        <f>SCI!R261</f>
        <v>87848020</v>
      </c>
      <c r="S58" s="83">
        <f>SCI!S261</f>
        <v>100457940</v>
      </c>
      <c r="T58" s="83">
        <f>SCI!T261</f>
        <v>121077500</v>
      </c>
      <c r="U58" s="83">
        <f>SCI!U261</f>
        <v>117412020</v>
      </c>
      <c r="V58" s="83">
        <f>SCI!V261</f>
        <v>105670780</v>
      </c>
      <c r="W58" s="83">
        <f>SCI!W261</f>
        <v>95103740</v>
      </c>
      <c r="X58" s="83">
        <f>SCI!X261</f>
        <v>96391180</v>
      </c>
      <c r="Y58" s="83">
        <f>SCI!Y261</f>
        <v>110722880</v>
      </c>
      <c r="Z58" s="83">
        <f>SCI!Z261</f>
        <v>153645020</v>
      </c>
      <c r="AA58" s="83">
        <f>SCI!AA261</f>
        <v>138280480</v>
      </c>
      <c r="AB58" s="83">
        <f>SCI!AB261</f>
        <v>124452280</v>
      </c>
      <c r="AC58" s="83">
        <f>SCI!AC261</f>
        <v>112007280</v>
      </c>
      <c r="AD58" s="83">
        <f>SCI!AD261</f>
        <v>100806400</v>
      </c>
      <c r="AE58" s="83">
        <f>SCI!AE261</f>
        <v>107054740</v>
      </c>
      <c r="AF58" s="83">
        <f>SCI!AF261</f>
        <v>130056520</v>
      </c>
      <c r="AG58" s="83">
        <f>SCI!AG261</f>
        <v>124653680</v>
      </c>
      <c r="AH58" s="83">
        <f>SCI!AH261</f>
        <v>112188540</v>
      </c>
      <c r="AI58" s="83">
        <f>SCI!AI261</f>
        <v>101654180</v>
      </c>
      <c r="AJ58" s="83">
        <f>SCI!AJ261</f>
        <v>104562320</v>
      </c>
      <c r="AK58" s="83">
        <f>SCI!AK261</f>
        <v>117708040</v>
      </c>
      <c r="AL58" s="83">
        <f>SCI!AL261</f>
        <v>163499180</v>
      </c>
      <c r="AM58" s="83">
        <f>SCI!AM261</f>
        <v>147149300</v>
      </c>
      <c r="AN58" s="83">
        <f>SCI!AN261</f>
        <v>132434180</v>
      </c>
      <c r="AO58" s="83">
        <f>SCI!AO261</f>
        <v>119190800</v>
      </c>
      <c r="AP58" s="83">
        <f>SCI!AP261</f>
        <v>107271720</v>
      </c>
      <c r="AQ58" s="83">
        <f>SCI!AQ261</f>
        <v>108116840</v>
      </c>
      <c r="AR58" s="83">
        <f>SCI!AR261</f>
        <v>131427560</v>
      </c>
      <c r="AS58" s="83">
        <f>SCI!AS261</f>
        <v>126008000</v>
      </c>
      <c r="AT58" s="83">
        <f>SCI!AT261</f>
        <v>113407200</v>
      </c>
      <c r="AU58" s="83">
        <f>SCI!AU261</f>
        <v>102661940</v>
      </c>
      <c r="AV58" s="83">
        <f>SCI!AV261</f>
        <v>105627080</v>
      </c>
      <c r="AW58" s="83">
        <f>SCI!AW261</f>
        <v>118923280</v>
      </c>
      <c r="AX58" s="83">
        <f>SCI!AX261</f>
        <v>165398800</v>
      </c>
      <c r="AY58" s="83">
        <f>SCI!AY261</f>
        <v>148858920</v>
      </c>
      <c r="AZ58" s="83">
        <f>SCI!AZ261</f>
        <v>133973180</v>
      </c>
      <c r="BA58" s="83">
        <f>SCI!BA261</f>
        <v>120575900</v>
      </c>
      <c r="BB58" s="83">
        <f>SCI!BB261</f>
        <v>108518120</v>
      </c>
      <c r="BC58" s="83">
        <f>SCI!BC261</f>
        <v>111999300</v>
      </c>
      <c r="BD58" s="83">
        <f>SCI!BD261</f>
        <v>136075340</v>
      </c>
      <c r="BE58" s="83">
        <f>SCI!BE261</f>
        <v>130526960</v>
      </c>
      <c r="BF58" s="83">
        <f>SCI!BF261</f>
        <v>117474340</v>
      </c>
      <c r="BG58" s="83">
        <f>SCI!BG261</f>
        <v>106383280</v>
      </c>
      <c r="BH58" s="83">
        <f>SCI!BH261</f>
        <v>109383380</v>
      </c>
      <c r="BI58" s="83">
        <f>SCI!BI261</f>
        <v>123189160</v>
      </c>
      <c r="BJ58" s="83">
        <f>SCI!BJ261</f>
        <v>171188100</v>
      </c>
      <c r="BK58" s="1029">
        <f t="shared" si="2"/>
        <v>6842006780</v>
      </c>
    </row>
    <row r="59" spans="1:63" ht="15.75" x14ac:dyDescent="0.25">
      <c r="A59" s="169" t="s">
        <v>941</v>
      </c>
      <c r="C59" s="83">
        <f>SCI!C277</f>
        <v>235178216.15785939</v>
      </c>
      <c r="D59" s="83">
        <f>SCI!D277</f>
        <v>178045712.56605664</v>
      </c>
      <c r="E59" s="83">
        <f>SCI!E277</f>
        <v>180232977.54553315</v>
      </c>
      <c r="F59" s="83">
        <f>SCI!F277</f>
        <v>138010049.53026903</v>
      </c>
      <c r="G59" s="83">
        <f>SCI!G277</f>
        <v>224561157.25681162</v>
      </c>
      <c r="H59" s="83">
        <f>SCI!H277</f>
        <v>286459218.42693138</v>
      </c>
      <c r="I59" s="83">
        <f>SCI!I277</f>
        <v>270020680.92299169</v>
      </c>
      <c r="J59" s="83">
        <f>SCI!J277</f>
        <v>173485920.45785439</v>
      </c>
      <c r="K59" s="83">
        <f>SCI!K277</f>
        <v>210087277.24866554</v>
      </c>
      <c r="L59" s="83">
        <f>SCI!L277</f>
        <v>220226901.67813021</v>
      </c>
      <c r="M59" s="83">
        <f>SCI!M277</f>
        <v>252085400.9958683</v>
      </c>
      <c r="N59" s="83">
        <f>SCI!N277</f>
        <v>373934440.11534184</v>
      </c>
      <c r="O59" s="83">
        <f>SCI!O277</f>
        <v>345455283.39124107</v>
      </c>
      <c r="P59" s="83">
        <f>SCI!P277</f>
        <v>266814647.22163579</v>
      </c>
      <c r="Q59" s="83">
        <f>SCI!Q277</f>
        <v>277729295.05058956</v>
      </c>
      <c r="R59" s="83">
        <f>SCI!R277</f>
        <v>217645815.6411956</v>
      </c>
      <c r="S59" s="83">
        <f>SCI!S277</f>
        <v>332361522.91355646</v>
      </c>
      <c r="T59" s="83">
        <f>SCI!T277</f>
        <v>400581108.02854234</v>
      </c>
      <c r="U59" s="83">
        <f>SCI!U277</f>
        <v>388453721.55192703</v>
      </c>
      <c r="V59" s="83">
        <f>SCI!V277</f>
        <v>261329563.91035983</v>
      </c>
      <c r="W59" s="83">
        <f>SCI!W277</f>
        <v>314586834.15062034</v>
      </c>
      <c r="X59" s="83">
        <f>SCI!X277</f>
        <v>318906890.27748328</v>
      </c>
      <c r="Y59" s="83">
        <f>SCI!Y277</f>
        <v>366323409.93497908</v>
      </c>
      <c r="Z59" s="83">
        <f>SCI!Z277</f>
        <v>508329206.70432431</v>
      </c>
      <c r="AA59" s="83">
        <f>SCI!AA277</f>
        <v>482939253.28953779</v>
      </c>
      <c r="AB59" s="83">
        <f>SCI!AB277</f>
        <v>405195030.86199844</v>
      </c>
      <c r="AC59" s="83">
        <f>SCI!AC277</f>
        <v>398434974.18549055</v>
      </c>
      <c r="AD59" s="83">
        <f>SCI!AD277</f>
        <v>345344262.91658121</v>
      </c>
      <c r="AE59" s="83">
        <f>SCI!AE277</f>
        <v>466542070.22384489</v>
      </c>
      <c r="AF59" s="83">
        <f>SCI!AF277</f>
        <v>573092947.60507977</v>
      </c>
      <c r="AG59" s="83">
        <f>SCI!AG277</f>
        <v>537001668.64697611</v>
      </c>
      <c r="AH59" s="83">
        <f>SCI!AH277</f>
        <v>399519002.12728643</v>
      </c>
      <c r="AI59" s="83">
        <f>SCI!AI277</f>
        <v>444920253.34778351</v>
      </c>
      <c r="AJ59" s="83">
        <f>SCI!AJ277</f>
        <v>471023107.41023624</v>
      </c>
      <c r="AK59" s="83">
        <f>SCI!AK277</f>
        <v>509193641.79613066</v>
      </c>
      <c r="AL59" s="83">
        <f>SCI!AL277</f>
        <v>706985080.21051335</v>
      </c>
      <c r="AM59" s="83">
        <f>SCI!AM277</f>
        <v>467356479.26971656</v>
      </c>
      <c r="AN59" s="83">
        <f>SCI!AN277</f>
        <v>391773803.02257752</v>
      </c>
      <c r="AO59" s="83">
        <f>SCI!AO277</f>
        <v>385216337.5178436</v>
      </c>
      <c r="AP59" s="83">
        <f>SCI!AP277</f>
        <v>334050607.24925864</v>
      </c>
      <c r="AQ59" s="83">
        <f>SCI!AQ277</f>
        <v>451438937.73130614</v>
      </c>
      <c r="AR59" s="83">
        <f>SCI!AR277</f>
        <v>554901471.61820769</v>
      </c>
      <c r="AS59" s="83">
        <f>SCI!AS277</f>
        <v>520007968.46826559</v>
      </c>
      <c r="AT59" s="83">
        <f>SCI!AT277</f>
        <v>386730233.5161835</v>
      </c>
      <c r="AU59" s="83">
        <f>SCI!AU277</f>
        <v>430533095.92795444</v>
      </c>
      <c r="AV59" s="83">
        <f>SCI!AV277</f>
        <v>456018769.28732854</v>
      </c>
      <c r="AW59" s="83">
        <f>SCI!AW277</f>
        <v>492854692.59014761</v>
      </c>
      <c r="AX59" s="83">
        <f>SCI!AX277</f>
        <v>685097716.36565292</v>
      </c>
      <c r="AY59" s="83">
        <f>SCI!AY277</f>
        <v>441528584.3132937</v>
      </c>
      <c r="AZ59" s="83">
        <f>SCI!AZ277</f>
        <v>370007936.67249525</v>
      </c>
      <c r="BA59" s="83">
        <f>SCI!BA277</f>
        <v>364058209.11068213</v>
      </c>
      <c r="BB59" s="83">
        <f>SCI!BB277</f>
        <v>315815600.02767074</v>
      </c>
      <c r="BC59" s="83">
        <f>SCI!BC277</f>
        <v>426505292.82762241</v>
      </c>
      <c r="BD59" s="83">
        <f>SCI!BD277</f>
        <v>524013167.40176868</v>
      </c>
      <c r="BE59" s="83">
        <f>SCI!BE277</f>
        <v>491251317.64834112</v>
      </c>
      <c r="BF59" s="83">
        <f>SCI!BF277</f>
        <v>365444873.02290732</v>
      </c>
      <c r="BG59" s="83">
        <f>SCI!BG277</f>
        <v>406879537.74518818</v>
      </c>
      <c r="BH59" s="83">
        <f>SCI!BH277</f>
        <v>430735166.88134789</v>
      </c>
      <c r="BI59" s="83">
        <f>SCI!BI277</f>
        <v>465608365.98220325</v>
      </c>
      <c r="BJ59" s="83">
        <f>SCI!BJ277</f>
        <v>646717430.79498363</v>
      </c>
      <c r="BK59" s="1029">
        <f t="shared" si="2"/>
        <v>23285582139.293182</v>
      </c>
    </row>
    <row r="60" spans="1:63" ht="15.75" x14ac:dyDescent="0.25">
      <c r="A60" s="168" t="s">
        <v>942</v>
      </c>
      <c r="C60" s="83">
        <f>C54+C55</f>
        <v>1042532838.3576748</v>
      </c>
      <c r="D60" s="83">
        <f t="shared" ref="D60:BJ60" si="14">D54+D55</f>
        <v>722552039.24347019</v>
      </c>
      <c r="E60" s="83">
        <f t="shared" si="14"/>
        <v>802591241.59418201</v>
      </c>
      <c r="F60" s="83">
        <f t="shared" si="14"/>
        <v>595684748.0472753</v>
      </c>
      <c r="G60" s="83">
        <f t="shared" si="14"/>
        <v>1088587010.8795564</v>
      </c>
      <c r="H60" s="83">
        <f t="shared" si="14"/>
        <v>1511295013.5906692</v>
      </c>
      <c r="I60" s="83">
        <f t="shared" si="14"/>
        <v>1348029693.1947196</v>
      </c>
      <c r="J60" s="83">
        <f t="shared" si="14"/>
        <v>657537694.25056136</v>
      </c>
      <c r="K60" s="83">
        <f t="shared" si="14"/>
        <v>926703919.75179076</v>
      </c>
      <c r="L60" s="83">
        <f t="shared" si="14"/>
        <v>1039192370.064355</v>
      </c>
      <c r="M60" s="83">
        <f t="shared" si="14"/>
        <v>1188242737.0678411</v>
      </c>
      <c r="N60" s="83">
        <f t="shared" si="14"/>
        <v>2361848304.921205</v>
      </c>
      <c r="O60" s="83">
        <f t="shared" si="14"/>
        <v>2012965192.275198</v>
      </c>
      <c r="P60" s="83">
        <f t="shared" si="14"/>
        <v>1192635911.4765756</v>
      </c>
      <c r="Q60" s="83">
        <f t="shared" si="14"/>
        <v>1584472738.6123879</v>
      </c>
      <c r="R60" s="83">
        <f t="shared" si="14"/>
        <v>1415902178.0527091</v>
      </c>
      <c r="S60" s="83">
        <f t="shared" si="14"/>
        <v>2014870002.0636685</v>
      </c>
      <c r="T60" s="83">
        <f t="shared" si="14"/>
        <v>2170474651.7726164</v>
      </c>
      <c r="U60" s="83">
        <f t="shared" si="14"/>
        <v>2708667075.4013076</v>
      </c>
      <c r="V60" s="83">
        <f t="shared" si="14"/>
        <v>1429155440.4738851</v>
      </c>
      <c r="W60" s="83">
        <f t="shared" si="14"/>
        <v>2270917504.3003926</v>
      </c>
      <c r="X60" s="83">
        <f t="shared" si="14"/>
        <v>2042407542.4003592</v>
      </c>
      <c r="Y60" s="83">
        <f t="shared" si="14"/>
        <v>2519100654.0831246</v>
      </c>
      <c r="Z60" s="83">
        <f t="shared" si="14"/>
        <v>3586332396.448698</v>
      </c>
      <c r="AA60" s="83">
        <f t="shared" si="14"/>
        <v>3274146427.5532084</v>
      </c>
      <c r="AB60" s="83">
        <f t="shared" si="14"/>
        <v>1210978461.6513622</v>
      </c>
      <c r="AC60" s="83">
        <f t="shared" si="14"/>
        <v>1721446813.8035438</v>
      </c>
      <c r="AD60" s="83">
        <f t="shared" si="14"/>
        <v>990533385.41882515</v>
      </c>
      <c r="AE60" s="83">
        <f t="shared" si="14"/>
        <v>3453038013.411552</v>
      </c>
      <c r="AF60" s="83">
        <f t="shared" si="14"/>
        <v>4874882094.6297855</v>
      </c>
      <c r="AG60" s="83">
        <f t="shared" si="14"/>
        <v>1844140368.3333294</v>
      </c>
      <c r="AH60" s="83">
        <f t="shared" si="14"/>
        <v>1695840918.6037419</v>
      </c>
      <c r="AI60" s="83">
        <f t="shared" si="14"/>
        <v>2223942176.5582733</v>
      </c>
      <c r="AJ60" s="83">
        <f t="shared" si="14"/>
        <v>1939307991.2048576</v>
      </c>
      <c r="AK60" s="83">
        <f t="shared" si="14"/>
        <v>2941212567.8591623</v>
      </c>
      <c r="AL60" s="83">
        <f t="shared" si="14"/>
        <v>3473516235.8941383</v>
      </c>
      <c r="AM60" s="83">
        <f t="shared" si="14"/>
        <v>2232806451.0502577</v>
      </c>
      <c r="AN60" s="83">
        <f t="shared" si="14"/>
        <v>2965456643.1409912</v>
      </c>
      <c r="AO60" s="83">
        <f t="shared" si="14"/>
        <v>2194273574.536725</v>
      </c>
      <c r="AP60" s="83">
        <f t="shared" si="14"/>
        <v>2898810303.8822565</v>
      </c>
      <c r="AQ60" s="83">
        <f t="shared" si="14"/>
        <v>2919592295.5548549</v>
      </c>
      <c r="AR60" s="83">
        <f t="shared" si="14"/>
        <v>3642432217.1956825</v>
      </c>
      <c r="AS60" s="83">
        <f t="shared" si="14"/>
        <v>2725808188.9564486</v>
      </c>
      <c r="AT60" s="83">
        <f t="shared" si="14"/>
        <v>1918904531.741653</v>
      </c>
      <c r="AU60" s="83">
        <f t="shared" si="14"/>
        <v>1178030801.1751153</v>
      </c>
      <c r="AV60" s="83">
        <f t="shared" si="14"/>
        <v>1716614854.5284548</v>
      </c>
      <c r="AW60" s="83">
        <f t="shared" si="14"/>
        <v>2464836157.4995146</v>
      </c>
      <c r="AX60" s="83">
        <f t="shared" si="14"/>
        <v>3493720888.5780439</v>
      </c>
      <c r="AY60" s="83">
        <f t="shared" si="14"/>
        <v>2160018237.6671553</v>
      </c>
      <c r="AZ60" s="83">
        <f t="shared" si="14"/>
        <v>2448043674.4219074</v>
      </c>
      <c r="BA60" s="83">
        <f t="shared" si="14"/>
        <v>2334116487.653368</v>
      </c>
      <c r="BB60" s="83">
        <f t="shared" si="14"/>
        <v>2487624641.7467518</v>
      </c>
      <c r="BC60" s="83">
        <f t="shared" si="14"/>
        <v>2956327660.1739421</v>
      </c>
      <c r="BD60" s="83">
        <f t="shared" si="14"/>
        <v>3905121038.4594021</v>
      </c>
      <c r="BE60" s="83">
        <f t="shared" si="14"/>
        <v>2847652351.2330027</v>
      </c>
      <c r="BF60" s="83">
        <f t="shared" si="14"/>
        <v>3210831359.0705185</v>
      </c>
      <c r="BG60" s="83">
        <f t="shared" si="14"/>
        <v>2937715501.0360637</v>
      </c>
      <c r="BH60" s="83">
        <f t="shared" si="14"/>
        <v>3213008232.6063519</v>
      </c>
      <c r="BI60" s="83">
        <f t="shared" si="14"/>
        <v>2821071505.1514678</v>
      </c>
      <c r="BJ60" s="83">
        <f t="shared" si="14"/>
        <v>3698414047.9724174</v>
      </c>
      <c r="BK60" s="1029">
        <f t="shared" si="2"/>
        <v>133246915998.27832</v>
      </c>
    </row>
    <row r="61" spans="1:63" ht="15.75" x14ac:dyDescent="0.25">
      <c r="A61" s="170" t="s">
        <v>943</v>
      </c>
      <c r="C61" s="83">
        <f>SCI!C282</f>
        <v>77837057.442549735</v>
      </c>
      <c r="D61" s="83">
        <f>SCI!D282</f>
        <v>25748880.72739853</v>
      </c>
      <c r="E61" s="83">
        <f>SCI!E282</f>
        <v>79295494.662229121</v>
      </c>
      <c r="F61" s="83">
        <f>SCI!F282</f>
        <v>196131121.63459235</v>
      </c>
      <c r="G61" s="83">
        <f>SCI!G282</f>
        <v>34119402.527087957</v>
      </c>
      <c r="H61" s="83">
        <f>SCI!H282</f>
        <v>41222027.418797076</v>
      </c>
      <c r="I61" s="83">
        <f>SCI!I282</f>
        <v>80632397.809897527</v>
      </c>
      <c r="J61" s="83">
        <f>SCI!J282</f>
        <v>94575949.533634067</v>
      </c>
      <c r="K61" s="83">
        <f>SCI!K282</f>
        <v>73868140.061394185</v>
      </c>
      <c r="L61" s="83">
        <f>SCI!L282</f>
        <v>55619636.114251278</v>
      </c>
      <c r="M61" s="83">
        <f>SCI!M282</f>
        <v>33981122.035657644</v>
      </c>
      <c r="N61" s="83">
        <f>SCI!N282</f>
        <v>219842855.81648946</v>
      </c>
      <c r="O61" s="83">
        <f>SCI!O282</f>
        <v>169048038.0266372</v>
      </c>
      <c r="P61" s="83">
        <f>SCI!P282</f>
        <v>333458993.19301122</v>
      </c>
      <c r="Q61" s="83">
        <f>SCI!Q282</f>
        <v>193114317.60151902</v>
      </c>
      <c r="R61" s="83">
        <f>SCI!R282</f>
        <v>315883582.32692581</v>
      </c>
      <c r="S61" s="83">
        <f>SCI!S282</f>
        <v>171461297.3305445</v>
      </c>
      <c r="T61" s="83">
        <f>SCI!T282</f>
        <v>49671925.153415009</v>
      </c>
      <c r="U61" s="83">
        <f>SCI!U282</f>
        <v>466003026.54407072</v>
      </c>
      <c r="V61" s="83">
        <f>SCI!V282</f>
        <v>233732995.47821748</v>
      </c>
      <c r="W61" s="83">
        <f>SCI!W282</f>
        <v>389425443.460931</v>
      </c>
      <c r="X61" s="83">
        <f>SCI!X282</f>
        <v>185520776.01606312</v>
      </c>
      <c r="Y61" s="83">
        <f>SCI!Y282</f>
        <v>251030052.45395219</v>
      </c>
      <c r="Z61" s="83">
        <f>SCI!Z282</f>
        <v>403072511.17001379</v>
      </c>
      <c r="AA61" s="83">
        <f>SCI!AA282</f>
        <v>782685373.75650144</v>
      </c>
      <c r="AB61" s="83">
        <f>SCI!AB282</f>
        <v>225410173.93808535</v>
      </c>
      <c r="AC61" s="83">
        <f>SCI!AC282</f>
        <v>219219090.70026529</v>
      </c>
      <c r="AD61" s="83">
        <f>SCI!AD282</f>
        <v>186860490.10084319</v>
      </c>
      <c r="AE61" s="83">
        <f>SCI!AE282</f>
        <v>1162764334.3025219</v>
      </c>
      <c r="AF61" s="83">
        <f>SCI!AF282</f>
        <v>1632015742.4430084</v>
      </c>
      <c r="AG61" s="83">
        <f>SCI!AG282</f>
        <v>132960668.22184539</v>
      </c>
      <c r="AH61" s="83">
        <f>SCI!AH282</f>
        <v>153260629.61976135</v>
      </c>
      <c r="AI61" s="83">
        <f>SCI!AI282</f>
        <v>132701804.27398784</v>
      </c>
      <c r="AJ61" s="83">
        <f>SCI!AJ282</f>
        <v>117736736.09534666</v>
      </c>
      <c r="AK61" s="83">
        <f>SCI!AK282</f>
        <v>399993891.54129082</v>
      </c>
      <c r="AL61" s="83">
        <f>SCI!AL282</f>
        <v>139491611.44145823</v>
      </c>
      <c r="AM61" s="83">
        <f>SCI!AM282</f>
        <v>213764449.81104982</v>
      </c>
      <c r="AN61" s="83">
        <f>SCI!AN282</f>
        <v>967752192.77717125</v>
      </c>
      <c r="AO61" s="83">
        <f>SCI!AO282</f>
        <v>264566194.45288292</v>
      </c>
      <c r="AP61" s="83">
        <f>SCI!AP282</f>
        <v>837401571.83556342</v>
      </c>
      <c r="AQ61" s="83">
        <f>SCI!AQ282</f>
        <v>449767590.03556502</v>
      </c>
      <c r="AR61" s="83">
        <f>SCI!AR282</f>
        <v>364169123.74121505</v>
      </c>
      <c r="AS61" s="83">
        <f>SCI!AS282</f>
        <v>143819918.27293116</v>
      </c>
      <c r="AT61" s="83">
        <f>SCI!AT282</f>
        <v>238316635.52358693</v>
      </c>
      <c r="AU61" s="83">
        <f>SCI!AU282</f>
        <v>287912469.03629273</v>
      </c>
      <c r="AV61" s="83">
        <f>SCI!AV282</f>
        <v>172671207.83578193</v>
      </c>
      <c r="AW61" s="83">
        <f>SCI!AW282</f>
        <v>190000152.88988328</v>
      </c>
      <c r="AX61" s="83">
        <f>SCI!AX282</f>
        <v>263016739.99828428</v>
      </c>
      <c r="AY61" s="83">
        <f>SCI!AY282</f>
        <v>604255988.36888635</v>
      </c>
      <c r="AZ61" s="83">
        <f>SCI!AZ282</f>
        <v>362143175.02946794</v>
      </c>
      <c r="BA61" s="83">
        <f>SCI!BA282</f>
        <v>569957094.34045136</v>
      </c>
      <c r="BB61" s="83">
        <f>SCI!BB282</f>
        <v>641217638.32010901</v>
      </c>
      <c r="BC61" s="83">
        <f>SCI!BC282</f>
        <v>495444595.02155322</v>
      </c>
      <c r="BD61" s="83">
        <f>SCI!BD282</f>
        <v>607271837.46801949</v>
      </c>
      <c r="BE61" s="83">
        <f>SCI!BE282</f>
        <v>138534160.52211189</v>
      </c>
      <c r="BF61" s="83">
        <f>SCI!BF282</f>
        <v>686325750.12897098</v>
      </c>
      <c r="BG61" s="83">
        <f>SCI!BG282</f>
        <v>440994330.40133363</v>
      </c>
      <c r="BH61" s="83">
        <f>SCI!BH282</f>
        <v>290629553.02490211</v>
      </c>
      <c r="BI61" s="83">
        <f>SCI!BI282</f>
        <v>168371807.92993075</v>
      </c>
      <c r="BJ61" s="83">
        <f>SCI!BJ282</f>
        <v>214427455.81634998</v>
      </c>
      <c r="BK61" s="1029">
        <f t="shared" si="2"/>
        <v>19072129223.556492</v>
      </c>
    </row>
    <row r="62" spans="1:63" ht="15.75" x14ac:dyDescent="0.25">
      <c r="A62" s="170" t="s">
        <v>944</v>
      </c>
      <c r="C62" s="83">
        <f>SCI!C290</f>
        <v>430680258.05393404</v>
      </c>
      <c r="D62" s="83">
        <f>SCI!D290</f>
        <v>355844778.46352589</v>
      </c>
      <c r="E62" s="83">
        <f>SCI!E290</f>
        <v>340141066.66286314</v>
      </c>
      <c r="F62" s="83">
        <f>SCI!F290</f>
        <v>307317345.40661675</v>
      </c>
      <c r="G62" s="83">
        <f>SCI!G290</f>
        <v>293772911.121297</v>
      </c>
      <c r="H62" s="83">
        <f>SCI!H290</f>
        <v>290768681.04043734</v>
      </c>
      <c r="I62" s="83">
        <f>SCI!I290</f>
        <v>373760437.58053696</v>
      </c>
      <c r="J62" s="83">
        <f>SCI!J290</f>
        <v>365581899.60989726</v>
      </c>
      <c r="K62" s="83">
        <f>SCI!K290</f>
        <v>332286025.14307886</v>
      </c>
      <c r="L62" s="83">
        <f>SCI!L290</f>
        <v>286750381.03839159</v>
      </c>
      <c r="M62" s="83">
        <f>SCI!M290</f>
        <v>343932756.54804391</v>
      </c>
      <c r="N62" s="83">
        <f>SCI!N290</f>
        <v>362880517.59680152</v>
      </c>
      <c r="O62" s="83">
        <f>SCI!O290</f>
        <v>442951892.7604506</v>
      </c>
      <c r="P62" s="83">
        <f>SCI!P290</f>
        <v>842490993.65272188</v>
      </c>
      <c r="Q62" s="83">
        <f>SCI!Q290</f>
        <v>385761966.82279724</v>
      </c>
      <c r="R62" s="83">
        <f>SCI!R290</f>
        <v>491759428.17986125</v>
      </c>
      <c r="S62" s="83">
        <f>SCI!S290</f>
        <v>346556052.83966714</v>
      </c>
      <c r="T62" s="83">
        <f>SCI!T290</f>
        <v>424705191.20861208</v>
      </c>
      <c r="U62" s="83">
        <f>SCI!U290</f>
        <v>423591128.26001227</v>
      </c>
      <c r="V62" s="83">
        <f>SCI!V290</f>
        <v>544722447.21998858</v>
      </c>
      <c r="W62" s="83">
        <f>SCI!W290</f>
        <v>373993729.50099254</v>
      </c>
      <c r="X62" s="83">
        <f>SCI!X290</f>
        <v>364768272.11401367</v>
      </c>
      <c r="Y62" s="83">
        <f>SCI!Y290</f>
        <v>359637676.79485905</v>
      </c>
      <c r="Z62" s="83">
        <f>SCI!Z290</f>
        <v>377152790.16448653</v>
      </c>
      <c r="AA62" s="83">
        <f>SCI!AA290</f>
        <v>422673058.68837553</v>
      </c>
      <c r="AB62" s="83">
        <f>SCI!AB290</f>
        <v>1173826319.5550268</v>
      </c>
      <c r="AC62" s="83">
        <f>SCI!AC290</f>
        <v>888073046.59684515</v>
      </c>
      <c r="AD62" s="83">
        <f>SCI!AD290</f>
        <v>1187763991.2952125</v>
      </c>
      <c r="AE62" s="83">
        <f>SCI!AE290</f>
        <v>415567820.04823196</v>
      </c>
      <c r="AF62" s="83">
        <f>SCI!AF290</f>
        <v>454591185.82632172</v>
      </c>
      <c r="AG62" s="83">
        <f>SCI!AG290</f>
        <v>1151266719.3699663</v>
      </c>
      <c r="AH62" s="83">
        <f>SCI!AH290</f>
        <v>1122310891.7147143</v>
      </c>
      <c r="AI62" s="83">
        <f>SCI!AI290</f>
        <v>622390541.36180472</v>
      </c>
      <c r="AJ62" s="83">
        <f>SCI!AJ290</f>
        <v>758684154.6707499</v>
      </c>
      <c r="AK62" s="83">
        <f>SCI!AK290</f>
        <v>440577684.00024611</v>
      </c>
      <c r="AL62" s="83">
        <f>SCI!AL290</f>
        <v>522513281.65140688</v>
      </c>
      <c r="AM62" s="83">
        <f>SCI!AM290</f>
        <v>566549295.3369807</v>
      </c>
      <c r="AN62" s="83">
        <f>SCI!AN290</f>
        <v>498595361.03222442</v>
      </c>
      <c r="AO62" s="83">
        <f>SCI!AO290</f>
        <v>305519931.94056064</v>
      </c>
      <c r="AP62" s="83">
        <f>SCI!AP290</f>
        <v>369128600.10095501</v>
      </c>
      <c r="AQ62" s="83">
        <f>SCI!AQ290</f>
        <v>334947077.11141062</v>
      </c>
      <c r="AR62" s="83">
        <f>SCI!AR290</f>
        <v>334089975.26847565</v>
      </c>
      <c r="AS62" s="83">
        <f>SCI!AS290</f>
        <v>531542861.55736727</v>
      </c>
      <c r="AT62" s="83">
        <f>SCI!AT290</f>
        <v>834399600.25060594</v>
      </c>
      <c r="AU62" s="83">
        <f>SCI!AU290</f>
        <v>1520269741.21575</v>
      </c>
      <c r="AV62" s="83">
        <f>SCI!AV290</f>
        <v>1027618972.0629079</v>
      </c>
      <c r="AW62" s="83">
        <f>SCI!AW290</f>
        <v>431214244.64753854</v>
      </c>
      <c r="AX62" s="83">
        <f>SCI!AX290</f>
        <v>416766694.69690794</v>
      </c>
      <c r="AY62" s="83">
        <f>SCI!AY290</f>
        <v>750551738.42487574</v>
      </c>
      <c r="AZ62" s="83">
        <f>SCI!AZ290</f>
        <v>324188029.35122639</v>
      </c>
      <c r="BA62" s="83">
        <f>SCI!BA290</f>
        <v>395473822.21152592</v>
      </c>
      <c r="BB62" s="83">
        <f>SCI!BB290</f>
        <v>311341573.8507666</v>
      </c>
      <c r="BC62" s="83">
        <f>SCI!BC290</f>
        <v>284642025.69974595</v>
      </c>
      <c r="BD62" s="83">
        <f>SCI!BD290</f>
        <v>310066353.30871046</v>
      </c>
      <c r="BE62" s="83">
        <f>SCI!BE290</f>
        <v>355743788.10069132</v>
      </c>
      <c r="BF62" s="83">
        <f>SCI!BF290</f>
        <v>331401746.92160493</v>
      </c>
      <c r="BG62" s="83">
        <f>SCI!BG290</f>
        <v>298422054.19854468</v>
      </c>
      <c r="BH62" s="83">
        <f>SCI!BH290</f>
        <v>323243488.12123227</v>
      </c>
      <c r="BI62" s="83">
        <f>SCI!BI290</f>
        <v>483526933.89653087</v>
      </c>
      <c r="BJ62" s="83">
        <f>SCI!BJ290</f>
        <v>808114951.40548635</v>
      </c>
      <c r="BK62" s="1029">
        <f t="shared" si="2"/>
        <v>30769406183.27541</v>
      </c>
    </row>
    <row r="63" spans="1:63" ht="15.75" x14ac:dyDescent="0.25">
      <c r="A63" s="168" t="s">
        <v>945</v>
      </c>
      <c r="C63" s="83">
        <f>C60-C61+C62</f>
        <v>1395376038.9690592</v>
      </c>
      <c r="D63" s="83">
        <f t="shared" ref="D63:BJ63" si="15">D60-D61+D62</f>
        <v>1052647936.9795976</v>
      </c>
      <c r="E63" s="83">
        <f t="shared" si="15"/>
        <v>1063436813.5948161</v>
      </c>
      <c r="F63" s="83">
        <f t="shared" si="15"/>
        <v>706870971.8192997</v>
      </c>
      <c r="G63" s="83">
        <f t="shared" si="15"/>
        <v>1348240519.4737654</v>
      </c>
      <c r="H63" s="83">
        <f t="shared" si="15"/>
        <v>1760841667.2123094</v>
      </c>
      <c r="I63" s="83">
        <f t="shared" si="15"/>
        <v>1641157732.9653592</v>
      </c>
      <c r="J63" s="83">
        <f t="shared" si="15"/>
        <v>928543644.32682455</v>
      </c>
      <c r="K63" s="83">
        <f t="shared" si="15"/>
        <v>1185121804.8334754</v>
      </c>
      <c r="L63" s="83">
        <f t="shared" si="15"/>
        <v>1270323114.9884953</v>
      </c>
      <c r="M63" s="83">
        <f t="shared" si="15"/>
        <v>1498194371.5802274</v>
      </c>
      <c r="N63" s="83">
        <f t="shared" si="15"/>
        <v>2504885966.7015171</v>
      </c>
      <c r="O63" s="83">
        <f t="shared" si="15"/>
        <v>2286869047.0090113</v>
      </c>
      <c r="P63" s="83">
        <f t="shared" si="15"/>
        <v>1701667911.9362862</v>
      </c>
      <c r="Q63" s="83">
        <f t="shared" si="15"/>
        <v>1777120387.8336661</v>
      </c>
      <c r="R63" s="83">
        <f t="shared" si="15"/>
        <v>1591778023.9056447</v>
      </c>
      <c r="S63" s="83">
        <f t="shared" si="15"/>
        <v>2189964757.5727911</v>
      </c>
      <c r="T63" s="83">
        <f t="shared" si="15"/>
        <v>2545507917.8278136</v>
      </c>
      <c r="U63" s="83">
        <f t="shared" si="15"/>
        <v>2666255177.117249</v>
      </c>
      <c r="V63" s="83">
        <f t="shared" si="15"/>
        <v>1740144892.215656</v>
      </c>
      <c r="W63" s="83">
        <f t="shared" si="15"/>
        <v>2255485790.3404541</v>
      </c>
      <c r="X63" s="83">
        <f t="shared" si="15"/>
        <v>2221655038.4983096</v>
      </c>
      <c r="Y63" s="83">
        <f t="shared" si="15"/>
        <v>2627708278.4240313</v>
      </c>
      <c r="Z63" s="83">
        <f t="shared" si="15"/>
        <v>3560412675.4431705</v>
      </c>
      <c r="AA63" s="83">
        <f t="shared" si="15"/>
        <v>2914134112.4850826</v>
      </c>
      <c r="AB63" s="83">
        <f t="shared" si="15"/>
        <v>2159394607.2683039</v>
      </c>
      <c r="AC63" s="83">
        <f t="shared" si="15"/>
        <v>2390300769.7001238</v>
      </c>
      <c r="AD63" s="83">
        <f t="shared" si="15"/>
        <v>1991436886.6131945</v>
      </c>
      <c r="AE63" s="83">
        <f t="shared" si="15"/>
        <v>2705841499.1572618</v>
      </c>
      <c r="AF63" s="83">
        <f t="shared" si="15"/>
        <v>3697457538.0130987</v>
      </c>
      <c r="AG63" s="83">
        <f t="shared" si="15"/>
        <v>2862446419.4814501</v>
      </c>
      <c r="AH63" s="83">
        <f t="shared" si="15"/>
        <v>2664891180.6986952</v>
      </c>
      <c r="AI63" s="83">
        <f t="shared" si="15"/>
        <v>2713630913.6460905</v>
      </c>
      <c r="AJ63" s="83">
        <f t="shared" si="15"/>
        <v>2580255409.780261</v>
      </c>
      <c r="AK63" s="83">
        <f t="shared" si="15"/>
        <v>2981796360.3181176</v>
      </c>
      <c r="AL63" s="83">
        <f t="shared" si="15"/>
        <v>3856537906.1040869</v>
      </c>
      <c r="AM63" s="83">
        <f t="shared" si="15"/>
        <v>2585591296.5761886</v>
      </c>
      <c r="AN63" s="83">
        <f t="shared" si="15"/>
        <v>2496299811.3960447</v>
      </c>
      <c r="AO63" s="83">
        <f t="shared" si="15"/>
        <v>2235227312.0244026</v>
      </c>
      <c r="AP63" s="83">
        <f t="shared" si="15"/>
        <v>2430537332.1476479</v>
      </c>
      <c r="AQ63" s="83">
        <f t="shared" si="15"/>
        <v>2804771782.6307006</v>
      </c>
      <c r="AR63" s="83">
        <f t="shared" si="15"/>
        <v>3612353068.7229428</v>
      </c>
      <c r="AS63" s="83">
        <f t="shared" si="15"/>
        <v>3113531132.2408848</v>
      </c>
      <c r="AT63" s="83">
        <f t="shared" si="15"/>
        <v>2514987496.4686718</v>
      </c>
      <c r="AU63" s="83">
        <f t="shared" si="15"/>
        <v>2410388073.3545723</v>
      </c>
      <c r="AV63" s="83">
        <f t="shared" si="15"/>
        <v>2571562618.7555809</v>
      </c>
      <c r="AW63" s="83">
        <f t="shared" si="15"/>
        <v>2706050249.2571702</v>
      </c>
      <c r="AX63" s="83">
        <f t="shared" si="15"/>
        <v>3647470843.2766676</v>
      </c>
      <c r="AY63" s="83">
        <f t="shared" si="15"/>
        <v>2306313987.7231445</v>
      </c>
      <c r="AZ63" s="83">
        <f t="shared" si="15"/>
        <v>2410088528.7436657</v>
      </c>
      <c r="BA63" s="83">
        <f t="shared" si="15"/>
        <v>2159633215.5244427</v>
      </c>
      <c r="BB63" s="83">
        <f t="shared" si="15"/>
        <v>2157748577.2774096</v>
      </c>
      <c r="BC63" s="83">
        <f t="shared" si="15"/>
        <v>2745525090.8521352</v>
      </c>
      <c r="BD63" s="83">
        <f t="shared" si="15"/>
        <v>3607915554.3000932</v>
      </c>
      <c r="BE63" s="83">
        <f t="shared" si="15"/>
        <v>3064861978.8115821</v>
      </c>
      <c r="BF63" s="83">
        <f t="shared" si="15"/>
        <v>2855907355.8631525</v>
      </c>
      <c r="BG63" s="83">
        <f t="shared" si="15"/>
        <v>2795143224.8332744</v>
      </c>
      <c r="BH63" s="83">
        <f t="shared" si="15"/>
        <v>3245622167.7026815</v>
      </c>
      <c r="BI63" s="83">
        <f t="shared" si="15"/>
        <v>3136226631.1180677</v>
      </c>
      <c r="BJ63" s="83">
        <f t="shared" si="15"/>
        <v>4292101543.561554</v>
      </c>
      <c r="BK63" s="1029">
        <f t="shared" si="2"/>
        <v>144944192957.99728</v>
      </c>
    </row>
    <row r="64" spans="1:63" ht="15.75" x14ac:dyDescent="0.25">
      <c r="A64" s="170" t="s">
        <v>946</v>
      </c>
      <c r="C64" s="83">
        <f>C65+C68-C69</f>
        <v>1401020205.1581144</v>
      </c>
      <c r="D64" s="83">
        <f t="shared" ref="D64:BJ64" si="16">D65+D68-D69</f>
        <v>-73266099.093103886</v>
      </c>
      <c r="E64" s="83">
        <f t="shared" si="16"/>
        <v>-418976636.22445869</v>
      </c>
      <c r="F64" s="83">
        <f t="shared" si="16"/>
        <v>-1754717331.0571337</v>
      </c>
      <c r="G64" s="83">
        <f t="shared" si="16"/>
        <v>597326289.61951828</v>
      </c>
      <c r="H64" s="83">
        <f t="shared" si="16"/>
        <v>945652035.47008419</v>
      </c>
      <c r="I64" s="83">
        <f t="shared" si="16"/>
        <v>1652155797.7493327</v>
      </c>
      <c r="J64" s="83">
        <f t="shared" si="16"/>
        <v>-2208886231.1370544</v>
      </c>
      <c r="K64" s="83">
        <f t="shared" si="16"/>
        <v>-892159296.16861463</v>
      </c>
      <c r="L64" s="83">
        <f t="shared" si="16"/>
        <v>-924730977.34079027</v>
      </c>
      <c r="M64" s="83">
        <f t="shared" si="16"/>
        <v>832595972.58090973</v>
      </c>
      <c r="N64" s="83">
        <f t="shared" si="16"/>
        <v>1612253206.3957858</v>
      </c>
      <c r="O64" s="83">
        <f t="shared" si="16"/>
        <v>1995957194.9360442</v>
      </c>
      <c r="P64" s="83">
        <f t="shared" si="16"/>
        <v>-1036246019.3241081</v>
      </c>
      <c r="Q64" s="83">
        <f t="shared" si="16"/>
        <v>-594545237.25723791</v>
      </c>
      <c r="R64" s="83">
        <f t="shared" si="16"/>
        <v>-1835426435.9787736</v>
      </c>
      <c r="S64" s="83">
        <f t="shared" si="16"/>
        <v>280009539.26796341</v>
      </c>
      <c r="T64" s="83">
        <f t="shared" si="16"/>
        <v>343047369.02717113</v>
      </c>
      <c r="U64" s="83">
        <f t="shared" si="16"/>
        <v>1959893717.6044765</v>
      </c>
      <c r="V64" s="83">
        <f t="shared" si="16"/>
        <v>-1674439110.3490946</v>
      </c>
      <c r="W64" s="83">
        <f t="shared" si="16"/>
        <v>-400477961.18045783</v>
      </c>
      <c r="X64" s="83">
        <f t="shared" si="16"/>
        <v>-1549913859.5329959</v>
      </c>
      <c r="Y64" s="83">
        <f t="shared" si="16"/>
        <v>561881634.81505036</v>
      </c>
      <c r="Z64" s="83">
        <f t="shared" si="16"/>
        <v>1375541275.6179247</v>
      </c>
      <c r="AA64" s="83">
        <f t="shared" si="16"/>
        <v>249729144.80779994</v>
      </c>
      <c r="AB64" s="83">
        <f t="shared" si="16"/>
        <v>-155615715.94926643</v>
      </c>
      <c r="AC64" s="83">
        <f t="shared" si="16"/>
        <v>-2018457975.8735352</v>
      </c>
      <c r="AD64" s="83">
        <f t="shared" si="16"/>
        <v>-2810817217.5075636</v>
      </c>
      <c r="AE64" s="83">
        <f t="shared" si="16"/>
        <v>253294247.87533665</v>
      </c>
      <c r="AF64" s="83">
        <f t="shared" si="16"/>
        <v>977610064.07550049</v>
      </c>
      <c r="AG64" s="83">
        <f t="shared" si="16"/>
        <v>1851985334.586483</v>
      </c>
      <c r="AH64" s="83">
        <f t="shared" si="16"/>
        <v>-2935124128.8560333</v>
      </c>
      <c r="AI64" s="83">
        <f t="shared" si="16"/>
        <v>427594849.29800987</v>
      </c>
      <c r="AJ64" s="83">
        <f t="shared" si="16"/>
        <v>-1194482695.709693</v>
      </c>
      <c r="AK64" s="83">
        <f t="shared" si="16"/>
        <v>109595404.78111196</v>
      </c>
      <c r="AL64" s="83">
        <f t="shared" si="16"/>
        <v>451562305.02304101</v>
      </c>
      <c r="AM64" s="83">
        <f t="shared" si="16"/>
        <v>1176155934.436244</v>
      </c>
      <c r="AN64" s="83">
        <f t="shared" si="16"/>
        <v>229916718.87764502</v>
      </c>
      <c r="AO64" s="83">
        <f t="shared" si="16"/>
        <v>3840452377.6892934</v>
      </c>
      <c r="AP64" s="83">
        <f t="shared" si="16"/>
        <v>-1810269609.5239983</v>
      </c>
      <c r="AQ64" s="83">
        <f t="shared" si="16"/>
        <v>-357548741.01577163</v>
      </c>
      <c r="AR64" s="83">
        <f t="shared" si="16"/>
        <v>436196172.57854462</v>
      </c>
      <c r="AS64" s="83">
        <f t="shared" si="16"/>
        <v>3643912306.349195</v>
      </c>
      <c r="AT64" s="83">
        <f t="shared" si="16"/>
        <v>-2433350940.0255227</v>
      </c>
      <c r="AU64" s="83">
        <f t="shared" si="16"/>
        <v>53413722.268666744</v>
      </c>
      <c r="AV64" s="83">
        <f t="shared" si="16"/>
        <v>-2402885719.2404404</v>
      </c>
      <c r="AW64" s="83">
        <f t="shared" si="16"/>
        <v>309614433.12177849</v>
      </c>
      <c r="AX64" s="83">
        <f t="shared" si="16"/>
        <v>1076368333.0207286</v>
      </c>
      <c r="AY64" s="83">
        <f t="shared" si="16"/>
        <v>415468835.82238996</v>
      </c>
      <c r="AZ64" s="83">
        <f t="shared" si="16"/>
        <v>873524982.1978941</v>
      </c>
      <c r="BA64" s="83">
        <f t="shared" si="16"/>
        <v>-240177324.70235395</v>
      </c>
      <c r="BB64" s="83">
        <f t="shared" si="16"/>
        <v>-2597357145.93819</v>
      </c>
      <c r="BC64" s="83">
        <f t="shared" si="16"/>
        <v>310986328.12072802</v>
      </c>
      <c r="BD64" s="83">
        <f t="shared" si="16"/>
        <v>527319177.96074438</v>
      </c>
      <c r="BE64" s="83">
        <f t="shared" si="16"/>
        <v>4312704923.7818146</v>
      </c>
      <c r="BF64" s="83">
        <f t="shared" si="16"/>
        <v>-2107604330.7239971</v>
      </c>
      <c r="BG64" s="83">
        <f t="shared" si="16"/>
        <v>1348722830.9986527</v>
      </c>
      <c r="BH64" s="83">
        <f t="shared" si="16"/>
        <v>-2333169467.9690447</v>
      </c>
      <c r="BI64" s="83">
        <f t="shared" si="16"/>
        <v>362835690.69171119</v>
      </c>
      <c r="BJ64" s="83">
        <f t="shared" si="16"/>
        <v>788570719.51718116</v>
      </c>
      <c r="BK64" s="1029">
        <f t="shared" si="2"/>
        <v>824222868.44363666</v>
      </c>
    </row>
    <row r="65" spans="1:63" ht="15.75" x14ac:dyDescent="0.25">
      <c r="A65" s="169" t="s">
        <v>947</v>
      </c>
      <c r="C65" s="83">
        <f>C66+C67</f>
        <v>1346081271.734997</v>
      </c>
      <c r="D65" s="83">
        <f t="shared" ref="D65:BJ65" si="17">D66+D67</f>
        <v>-12269107.803644896</v>
      </c>
      <c r="E65" s="83">
        <f t="shared" si="17"/>
        <v>-670456797.27834845</v>
      </c>
      <c r="F65" s="83">
        <f t="shared" si="17"/>
        <v>-1410453967.0361342</v>
      </c>
      <c r="G65" s="83">
        <f t="shared" si="17"/>
        <v>1064701928.1984642</v>
      </c>
      <c r="H65" s="83">
        <f t="shared" si="17"/>
        <v>2172862766.4953537</v>
      </c>
      <c r="I65" s="83">
        <f t="shared" si="17"/>
        <v>1681616469.450702</v>
      </c>
      <c r="J65" s="83">
        <f t="shared" si="17"/>
        <v>-2234025922.8603745</v>
      </c>
      <c r="K65" s="83">
        <f t="shared" si="17"/>
        <v>-774279339.86026835</v>
      </c>
      <c r="L65" s="83">
        <f t="shared" si="17"/>
        <v>-54141453.620230675</v>
      </c>
      <c r="M65" s="83">
        <f t="shared" si="17"/>
        <v>1106542344.815748</v>
      </c>
      <c r="N65" s="83">
        <f t="shared" si="17"/>
        <v>1587783286.9200339</v>
      </c>
      <c r="O65" s="83">
        <f t="shared" si="17"/>
        <v>1286589190.3323622</v>
      </c>
      <c r="P65" s="83">
        <f t="shared" si="17"/>
        <v>-1747479514.2712302</v>
      </c>
      <c r="Q65" s="83">
        <f t="shared" si="17"/>
        <v>-940383534.12926388</v>
      </c>
      <c r="R65" s="83">
        <f t="shared" si="17"/>
        <v>-977212584.41424668</v>
      </c>
      <c r="S65" s="83">
        <f t="shared" si="17"/>
        <v>1328027562.8416781</v>
      </c>
      <c r="T65" s="83">
        <f t="shared" si="17"/>
        <v>1887581110.3714395</v>
      </c>
      <c r="U65" s="83">
        <f t="shared" si="17"/>
        <v>2006137975.2256894</v>
      </c>
      <c r="V65" s="83">
        <f t="shared" si="17"/>
        <v>-1108594224.4580204</v>
      </c>
      <c r="W65" s="83">
        <f t="shared" si="17"/>
        <v>-308768163.40868258</v>
      </c>
      <c r="X65" s="83">
        <f t="shared" si="17"/>
        <v>-147628477.6875546</v>
      </c>
      <c r="Y65" s="83">
        <f t="shared" si="17"/>
        <v>1345276443.9133451</v>
      </c>
      <c r="Z65" s="83">
        <f t="shared" si="17"/>
        <v>1684811064.7809558</v>
      </c>
      <c r="AA65" s="83">
        <f t="shared" si="17"/>
        <v>488871001.46841013</v>
      </c>
      <c r="AB65" s="83">
        <f t="shared" si="17"/>
        <v>-1829775454.4010577</v>
      </c>
      <c r="AC65" s="83">
        <f t="shared" si="17"/>
        <v>-3626412454.5717797</v>
      </c>
      <c r="AD65" s="83">
        <f t="shared" si="17"/>
        <v>-2238414580.9394541</v>
      </c>
      <c r="AE65" s="83">
        <f t="shared" si="17"/>
        <v>1892377595.2540283</v>
      </c>
      <c r="AF65" s="83">
        <f t="shared" si="17"/>
        <v>3980581348.8021736</v>
      </c>
      <c r="AG65" s="83">
        <f t="shared" si="17"/>
        <v>260822113.85412025</v>
      </c>
      <c r="AH65" s="83">
        <f t="shared" si="17"/>
        <v>-2044748460.9671669</v>
      </c>
      <c r="AI65" s="83">
        <f t="shared" si="17"/>
        <v>-893043994.12256861</v>
      </c>
      <c r="AJ65" s="83">
        <f t="shared" si="17"/>
        <v>231687353.81393719</v>
      </c>
      <c r="AK65" s="83">
        <f t="shared" si="17"/>
        <v>1153916124.7731421</v>
      </c>
      <c r="AL65" s="83">
        <f t="shared" si="17"/>
        <v>603843245.55430627</v>
      </c>
      <c r="AM65" s="83">
        <f t="shared" si="17"/>
        <v>579740959.45548236</v>
      </c>
      <c r="AN65" s="83">
        <f t="shared" si="17"/>
        <v>-953620199.68401527</v>
      </c>
      <c r="AO65" s="83">
        <f t="shared" si="17"/>
        <v>1809191752.9093723</v>
      </c>
      <c r="AP65" s="83">
        <f t="shared" si="17"/>
        <v>45313600.092474937</v>
      </c>
      <c r="AQ65" s="83">
        <f t="shared" si="17"/>
        <v>1392713530.8250749</v>
      </c>
      <c r="AR65" s="83">
        <f t="shared" si="17"/>
        <v>2998544587.9919844</v>
      </c>
      <c r="AS65" s="83">
        <f t="shared" si="17"/>
        <v>1664028401.3672695</v>
      </c>
      <c r="AT65" s="83">
        <f t="shared" si="17"/>
        <v>-1512211630.7561092</v>
      </c>
      <c r="AU65" s="83">
        <f t="shared" si="17"/>
        <v>-2369005967.8358431</v>
      </c>
      <c r="AV65" s="83">
        <f t="shared" si="17"/>
        <v>-925080413.14243245</v>
      </c>
      <c r="AW65" s="83">
        <f t="shared" si="17"/>
        <v>1233013912.0449667</v>
      </c>
      <c r="AX65" s="83">
        <f t="shared" si="17"/>
        <v>1832520438.9336066</v>
      </c>
      <c r="AY65" s="83">
        <f t="shared" si="17"/>
        <v>-674704792.28432143</v>
      </c>
      <c r="AZ65" s="83">
        <f t="shared" si="17"/>
        <v>-1328971732.1381941</v>
      </c>
      <c r="BA65" s="83">
        <f t="shared" si="17"/>
        <v>-2656120001.9278698</v>
      </c>
      <c r="BB65" s="83">
        <f t="shared" si="17"/>
        <v>-1155910767.3522267</v>
      </c>
      <c r="BC65" s="83">
        <f t="shared" si="17"/>
        <v>1596044460.3400383</v>
      </c>
      <c r="BD65" s="83">
        <f t="shared" si="17"/>
        <v>2824977144.841712</v>
      </c>
      <c r="BE65" s="83">
        <f t="shared" si="17"/>
        <v>1979532597.8795333</v>
      </c>
      <c r="BF65" s="83">
        <f t="shared" si="17"/>
        <v>-514109208.43181133</v>
      </c>
      <c r="BG65" s="83">
        <f t="shared" si="17"/>
        <v>-702448297.81010032</v>
      </c>
      <c r="BH65" s="83">
        <f t="shared" si="17"/>
        <v>-250813691.82383657</v>
      </c>
      <c r="BI65" s="83">
        <f t="shared" si="17"/>
        <v>1186393991.2272289</v>
      </c>
      <c r="BJ65" s="83">
        <f t="shared" si="17"/>
        <v>715681872.47809577</v>
      </c>
      <c r="BK65" s="1029">
        <f t="shared" si="2"/>
        <v>12906722713.970938</v>
      </c>
    </row>
    <row r="66" spans="1:63" ht="15.75" x14ac:dyDescent="0.25">
      <c r="A66" s="634" t="s">
        <v>948</v>
      </c>
      <c r="C66" s="83">
        <f>(SFP!D12-SFP!C12)+(SFP!D15-SFP!C15)+(SFP!D18-SFP!C18)+(SFP!D22-SFP!C22)+(SFP!D25-SFP!C25)+(SFP!D29-SFP!C29)+(SFP!D32-SFP!C32)</f>
        <v>1193160652.5612626</v>
      </c>
      <c r="D66" s="83">
        <f>(SFP!E12-SFP!D12)+(SFP!E15-SFP!D15)+(SFP!E18-SFP!D18)+(SFP!E22-SFP!D22)+(SFP!E25-SFP!D25)+(SFP!E29-SFP!D29)+(SFP!E32-SFP!D32)</f>
        <v>-123727554.03370714</v>
      </c>
      <c r="E66" s="83">
        <f>(SFP!F12-SFP!E12)+(SFP!F15-SFP!E15)+(SFP!F18-SFP!E18)+(SFP!F22-SFP!E22)+(SFP!F25-SFP!E25)+(SFP!F29-SFP!E29)+(SFP!F32-SFP!E32)</f>
        <v>-792167889.97714686</v>
      </c>
      <c r="F66" s="83">
        <f>(SFP!G12-SFP!F12)+(SFP!G15-SFP!F15)+(SFP!G18-SFP!F18)+(SFP!G22-SFP!F22)+(SFP!G25-SFP!F25)+(SFP!G29-SFP!F29)+(SFP!G32-SFP!F32)</f>
        <v>-1507052817.1470258</v>
      </c>
      <c r="G66" s="83">
        <f>(SFP!H12-SFP!G12)+(SFP!H15-SFP!G15)+(SFP!H18-SFP!G18)+(SFP!H22-SFP!G22)+(SFP!H25-SFP!G25)+(SFP!H29-SFP!G29)+(SFP!H32-SFP!G32)</f>
        <v>917881994.55875587</v>
      </c>
      <c r="H66" s="83">
        <f>(SFP!I12-SFP!H12)+(SFP!I15-SFP!H15)+(SFP!I18-SFP!H18)+(SFP!I22-SFP!H22)+(SFP!I25-SFP!H25)+(SFP!I29-SFP!H29)+(SFP!I32-SFP!H32)</f>
        <v>1996838743.3371353</v>
      </c>
      <c r="I66" s="83">
        <f>(SFP!J12-SFP!I12)+(SFP!J15-SFP!I15)+(SFP!J18-SFP!I18)+(SFP!J22-SFP!I22)+(SFP!J25-SFP!I25)+(SFP!J29-SFP!I29)+(SFP!J32-SFP!I32)</f>
        <v>1506866727.4456706</v>
      </c>
      <c r="J66" s="83">
        <f>(SFP!K12-SFP!J12)+(SFP!K15-SFP!J15)+(SFP!K18-SFP!J18)+(SFP!K22-SFP!J22)+(SFP!K25-SFP!J25)+(SFP!K29-SFP!J29)+(SFP!K32-SFP!J32)</f>
        <v>-1348555705.7883511</v>
      </c>
      <c r="K66" s="83">
        <f>(SFP!L12-SFP!K12)+(SFP!L15-SFP!K15)+(SFP!L18-SFP!K18)+(SFP!L22-SFP!K22)+(SFP!L25-SFP!K25)+(SFP!L29-SFP!K29)+(SFP!L32-SFP!K32)</f>
        <v>-915448358.34102249</v>
      </c>
      <c r="L66" s="83">
        <f>(SFP!M12-SFP!L12)+(SFP!M15-SFP!L15)+(SFP!M18-SFP!L18)+(SFP!M22-SFP!L22)+(SFP!M25-SFP!L25)+(SFP!M29-SFP!L29)+(SFP!M32-SFP!L32)</f>
        <v>-193959214.14189601</v>
      </c>
      <c r="M66" s="83">
        <f>(SFP!N12-SFP!M12)+(SFP!N15-SFP!M15)+(SFP!N18-SFP!M18)+(SFP!N22-SFP!M22)+(SFP!N25-SFP!M25)+(SFP!N29-SFP!M29)+(SFP!N32-SFP!M32)</f>
        <v>943413081.37635708</v>
      </c>
      <c r="N66" s="83">
        <f>(SFP!O12-SFP!N12)+(SFP!O15-SFP!N15)+(SFP!O18-SFP!N18)+(SFP!O22-SFP!N22)+(SFP!O25-SFP!N25)+(SFP!O29-SFP!N29)+(SFP!O32-SFP!N32)</f>
        <v>3127903563.9717197</v>
      </c>
      <c r="O66" s="83">
        <f>(SFP!P12-SFP!O12)+(SFP!P15-SFP!O15)+(SFP!P18-SFP!O18)+(SFP!P22-SFP!O22)+(SFP!P25-SFP!O25)+(SFP!P29-SFP!O29)+(SFP!P32-SFP!O32)</f>
        <v>1127555229.8047891</v>
      </c>
      <c r="P66" s="83">
        <f>(SFP!Q12-SFP!P12)+(SFP!Q15-SFP!P15)+(SFP!Q18-SFP!P18)+(SFP!Q22-SFP!P22)+(SFP!Q25-SFP!P25)+(SFP!Q29-SFP!P29)+(SFP!Q32-SFP!P32)</f>
        <v>-1861455601.2747874</v>
      </c>
      <c r="Q66" s="83">
        <f>(SFP!R12-SFP!Q12)+(SFP!R15-SFP!Q15)+(SFP!R18-SFP!Q18)+(SFP!R22-SFP!Q22)+(SFP!R25-SFP!Q25)+(SFP!R29-SFP!Q29)+(SFP!R32-SFP!Q32)</f>
        <v>-1062959897.0476985</v>
      </c>
      <c r="R66" s="83">
        <f>(SFP!S12-SFP!R12)+(SFP!S15-SFP!R15)+(SFP!S18-SFP!R18)+(SFP!S22-SFP!R22)+(SFP!S25-SFP!R25)+(SFP!S29-SFP!R29)+(SFP!S32-SFP!R32)</f>
        <v>-1074013373.5154064</v>
      </c>
      <c r="S66" s="83">
        <f>(SFP!T12-SFP!S12)+(SFP!T15-SFP!S15)+(SFP!T18-SFP!S18)+(SFP!T22-SFP!S22)+(SFP!T25-SFP!S25)+(SFP!T29-SFP!S29)+(SFP!T32-SFP!S32)</f>
        <v>1176316673.4396107</v>
      </c>
      <c r="T66" s="83">
        <f>(SFP!U12-SFP!T12)+(SFP!U15-SFP!T15)+(SFP!U18-SFP!T18)+(SFP!U22-SFP!T22)+(SFP!U25-SFP!T25)+(SFP!U29-SFP!T29)+(SFP!U32-SFP!T32)</f>
        <v>1696158670.3609259</v>
      </c>
      <c r="U66" s="83">
        <f>(SFP!V12-SFP!U12)+(SFP!V15-SFP!U15)+(SFP!V18-SFP!U18)+(SFP!V22-SFP!U22)+(SFP!V25-SFP!U25)+(SFP!V29-SFP!U29)+(SFP!V32-SFP!U32)</f>
        <v>1821432428.8836417</v>
      </c>
      <c r="V66" s="83">
        <f>(SFP!W12-SFP!V12)+(SFP!W15-SFP!V15)+(SFP!W18-SFP!V18)+(SFP!W22-SFP!V22)+(SFP!W25-SFP!V25)+(SFP!W29-SFP!V29)+(SFP!W32-SFP!V32)</f>
        <v>-1227104100.7341859</v>
      </c>
      <c r="W66" s="83">
        <f>(SFP!X12-SFP!W12)+(SFP!X15-SFP!W15)+(SFP!X18-SFP!W18)+(SFP!X22-SFP!W22)+(SFP!X25-SFP!W25)+(SFP!X29-SFP!W29)+(SFP!X32-SFP!W32)</f>
        <v>-454227116.33585644</v>
      </c>
      <c r="X66" s="83">
        <f>(SFP!Y12-SFP!X12)+(SFP!Y15-SFP!X15)+(SFP!Y18-SFP!X18)+(SFP!Y22-SFP!X22)+(SFP!Y25-SFP!X25)+(SFP!Y29-SFP!X29)+(SFP!Y32-SFP!X32)</f>
        <v>-294817022.50201488</v>
      </c>
      <c r="Y66" s="83">
        <f>(SFP!Z12-SFP!Y12)+(SFP!Z15-SFP!Y15)+(SFP!Z18-SFP!Y18)+(SFP!Z22-SFP!Y22)+(SFP!Z25-SFP!Y25)+(SFP!Z29-SFP!Y29)+(SFP!Z32-SFP!Y32)</f>
        <v>1173839679.9115131</v>
      </c>
      <c r="Z66" s="83">
        <f>(SFP!AA12-SFP!Z12)+(SFP!AA15-SFP!Z15)+(SFP!AA18-SFP!Z18)+(SFP!AA22-SFP!Z22)+(SFP!AA25-SFP!Z25)+(SFP!AA29-SFP!Z29)+(SFP!AA32-SFP!Z32)</f>
        <v>3287631278.1059408</v>
      </c>
      <c r="AA66" s="83">
        <f>(SFP!AB12-SFP!AA12)+(SFP!AB15-SFP!AA15)+(SFP!AB18-SFP!AA18)+(SFP!AB22-SFP!AA22)+(SFP!AB25-SFP!AA25)+(SFP!AB29-SFP!AA29)+(SFP!AB32-SFP!AA32)</f>
        <v>311860761.04145646</v>
      </c>
      <c r="AB66" s="83">
        <f>(SFP!AC12-SFP!AB12)+(SFP!AC15-SFP!AB15)+(SFP!AC18-SFP!AB18)+(SFP!AC22-SFP!AB22)+(SFP!AC25-SFP!AB25)+(SFP!AC29-SFP!AB29)+(SFP!AC32-SFP!AB32)</f>
        <v>-1959897893.2289052</v>
      </c>
      <c r="AC66" s="83">
        <f>(SFP!AD12-SFP!AC12)+(SFP!AD15-SFP!AC15)+(SFP!AD18-SFP!AC18)+(SFP!AD22-SFP!AC22)+(SFP!AD25-SFP!AC25)+(SFP!AD29-SFP!AC29)+(SFP!AD32-SFP!AC32)</f>
        <v>-3765616925.3424315</v>
      </c>
      <c r="AD66" s="83">
        <f>(SFP!AE12-SFP!AD12)+(SFP!AE15-SFP!AD15)+(SFP!AE18-SFP!AD18)+(SFP!AE22-SFP!AD22)+(SFP!AE25-SFP!AD25)+(SFP!AE29-SFP!AD29)+(SFP!AE32-SFP!AD32)</f>
        <v>-2350273255.6211786</v>
      </c>
      <c r="AE66" s="83">
        <f>(SFP!AF12-SFP!AE12)+(SFP!AF15-SFP!AE15)+(SFP!AF18-SFP!AE18)+(SFP!AF22-SFP!AE22)+(SFP!AF25-SFP!AE25)+(SFP!AF29-SFP!AE29)+(SFP!AF32-SFP!AE32)</f>
        <v>1722469646.0996928</v>
      </c>
      <c r="AF66" s="83">
        <f>(SFP!AG12-SFP!AF12)+(SFP!AG15-SFP!AF15)+(SFP!AG18-SFP!AF18)+(SFP!AG22-SFP!AF22)+(SFP!AG25-SFP!AF25)+(SFP!AG29-SFP!AF29)+(SFP!AG32-SFP!AF32)</f>
        <v>3775209026.0443602</v>
      </c>
      <c r="AG66" s="83">
        <f>(SFP!AH12-SFP!AG12)+(SFP!AH15-SFP!AG15)+(SFP!AH18-SFP!AG18)+(SFP!AH22-SFP!AG22)+(SFP!AH25-SFP!AG25)+(SFP!AH29-SFP!AG29)+(SFP!AH32-SFP!AG32)</f>
        <v>57622516.557078362</v>
      </c>
      <c r="AH66" s="83">
        <f>(SFP!AI12-SFP!AH12)+(SFP!AI15-SFP!AH15)+(SFP!AI18-SFP!AH18)+(SFP!AI22-SFP!AH22)+(SFP!AI25-SFP!AH25)+(SFP!AI29-SFP!AH29)+(SFP!AI32-SFP!AH32)</f>
        <v>-2180689048.4427042</v>
      </c>
      <c r="AI66" s="83">
        <f>(SFP!AJ12-SFP!AI12)+(SFP!AJ15-SFP!AI15)+(SFP!AJ18-SFP!AI18)+(SFP!AJ22-SFP!AI22)+(SFP!AJ25-SFP!AI25)+(SFP!AJ29-SFP!AI29)+(SFP!AJ32-SFP!AI32)</f>
        <v>-1055594881.7464261</v>
      </c>
      <c r="AJ66" s="83">
        <f>(SFP!AK12-SFP!AJ12)+(SFP!AK15-SFP!AJ15)+(SFP!AK18-SFP!AJ18)+(SFP!AK22-SFP!AJ22)+(SFP!AK25-SFP!AJ25)+(SFP!AK29-SFP!AJ29)+(SFP!AK32-SFP!AJ32)</f>
        <v>67335240.34607935</v>
      </c>
      <c r="AK66" s="83">
        <f>(SFP!AL12-SFP!AK12)+(SFP!AL15-SFP!AK15)+(SFP!AL18-SFP!AK18)+(SFP!AL22-SFP!AK22)+(SFP!AL25-SFP!AK25)+(SFP!AL29-SFP!AK29)+(SFP!AL32-SFP!AK32)</f>
        <v>965241285.07217383</v>
      </c>
      <c r="AL66" s="83">
        <f>(SFP!AM12-SFP!AL12)+(SFP!AM15-SFP!AL15)+(SFP!AM18-SFP!AL18)+(SFP!AM22-SFP!AL22)+(SFP!AM25-SFP!AL25)+(SFP!AM29-SFP!AL29)+(SFP!AM32-SFP!AL32)</f>
        <v>2392037367.7388954</v>
      </c>
      <c r="AM66" s="83">
        <f>(SFP!AN12-SFP!AM12)+(SFP!AN15-SFP!AM15)+(SFP!AN18-SFP!AM18)+(SFP!AN22-SFP!AM22)+(SFP!AN25-SFP!AM25)+(SFP!AN29-SFP!AM29)+(SFP!AN32-SFP!AM32)</f>
        <v>427480744.59668064</v>
      </c>
      <c r="AN66" s="83">
        <f>(SFP!AO12-SFP!AN12)+(SFP!AO15-SFP!AN15)+(SFP!AO18-SFP!AN18)+(SFP!AO22-SFP!AN22)+(SFP!AO25-SFP!AN25)+(SFP!AO29-SFP!AN29)+(SFP!AO32-SFP!AN32)</f>
        <v>-1067385832.9749715</v>
      </c>
      <c r="AO66" s="83">
        <f>(SFP!AP12-SFP!AO12)+(SFP!AP15-SFP!AO15)+(SFP!AP18-SFP!AO18)+(SFP!AP22-SFP!AO22)+(SFP!AP25-SFP!AO25)+(SFP!AP29-SFP!AO29)+(SFP!AP32-SFP!AO32)</f>
        <v>1686161147.5606952</v>
      </c>
      <c r="AP66" s="83">
        <f>(SFP!AQ12-SFP!AP12)+(SFP!AQ15-SFP!AP15)+(SFP!AQ18-SFP!AP18)+(SFP!AQ22-SFP!AP22)+(SFP!AQ25-SFP!AP25)+(SFP!AQ29-SFP!AP29)+(SFP!AQ32-SFP!AP32)</f>
        <v>-54423528.253865719</v>
      </c>
      <c r="AQ66" s="83">
        <f>(SFP!AR12-SFP!AQ12)+(SFP!AR15-SFP!AQ15)+(SFP!AR18-SFP!AQ18)+(SFP!AR22-SFP!AQ22)+(SFP!AR25-SFP!AQ25)+(SFP!AR29-SFP!AQ29)+(SFP!AR32-SFP!AQ32)</f>
        <v>1246045289.528712</v>
      </c>
      <c r="AR66" s="83">
        <f>(SFP!AS12-SFP!AR12)+(SFP!AS15-SFP!AR15)+(SFP!AS18-SFP!AR18)+(SFP!AS22-SFP!AR22)+(SFP!AS25-SFP!AR25)+(SFP!AS29-SFP!AR29)+(SFP!AS32-SFP!AR32)</f>
        <v>2825565739.3175602</v>
      </c>
      <c r="AS66" s="83">
        <f>(SFP!AT12-SFP!AS12)+(SFP!AT15-SFP!AS15)+(SFP!AT18-SFP!AS18)+(SFP!AT22-SFP!AS22)+(SFP!AT25-SFP!AS25)+(SFP!AT29-SFP!AS29)+(SFP!AT32-SFP!AS32)</f>
        <v>1491432281.8919983</v>
      </c>
      <c r="AT66" s="83">
        <f>(SFP!AU12-SFP!AT12)+(SFP!AU15-SFP!AT15)+(SFP!AU18-SFP!AT18)+(SFP!AU22-SFP!AT22)+(SFP!AU25-SFP!AT25)+(SFP!AU29-SFP!AT29)+(SFP!AU32-SFP!AT32)</f>
        <v>-1630248041.5658054</v>
      </c>
      <c r="AU66" s="83">
        <f>(SFP!AV12-SFP!AU12)+(SFP!AV15-SFP!AU15)+(SFP!AV18-SFP!AU18)+(SFP!AV22-SFP!AU22)+(SFP!AV25-SFP!AU25)+(SFP!AV29-SFP!AU29)+(SFP!AV32-SFP!AU32)</f>
        <v>-2510164764.5640869</v>
      </c>
      <c r="AV66" s="83">
        <f>(SFP!AW12-SFP!AV12)+(SFP!AW15-SFP!AV15)+(SFP!AW18-SFP!AV18)+(SFP!AW22-SFP!AV22)+(SFP!AW25-SFP!AV25)+(SFP!AW29-SFP!AV29)+(SFP!AW32-SFP!AV32)</f>
        <v>-1065354482.9873078</v>
      </c>
      <c r="AW66" s="83">
        <f>(SFP!AX12-SFP!AW12)+(SFP!AX15-SFP!AW15)+(SFP!AX18-SFP!AW18)+(SFP!AX22-SFP!AW22)+(SFP!AX25-SFP!AW25)+(SFP!AX29-SFP!AW29)+(SFP!AX32-SFP!AW32)</f>
        <v>1071489863.9011207</v>
      </c>
      <c r="AX66" s="83">
        <f>(SFP!AY12-SFP!AX12)+(SFP!AY15-SFP!AX15)+(SFP!AY18-SFP!AX18)+(SFP!AY22-SFP!AX22)+(SFP!AY25-SFP!AX25)+(SFP!AY29-SFP!AX29)+(SFP!AY32-SFP!AX32)</f>
        <v>3374550555.7511024</v>
      </c>
      <c r="AY66" s="83">
        <f>(SFP!AZ12-SFP!AY12)+(SFP!AZ15-SFP!AY15)+(SFP!AZ18-SFP!AY18)+(SFP!AZ22-SFP!AY22)+(SFP!AZ25-SFP!AY25)+(SFP!AZ29-SFP!AY29)+(SFP!AZ32-SFP!AY32)</f>
        <v>-859043094.95451283</v>
      </c>
      <c r="AZ66" s="83">
        <f>(SFP!BA12-SFP!AZ12)+(SFP!BA15-SFP!AZ15)+(SFP!BA18-SFP!AZ18)+(SFP!BA22-SFP!AZ22)+(SFP!BA25-SFP!AZ25)+(SFP!BA29-SFP!AZ29)+(SFP!BA32-SFP!AZ32)</f>
        <v>-1465955116.7907467</v>
      </c>
      <c r="BA66" s="83">
        <f>(SFP!BB12-SFP!BA12)+(SFP!BB15-SFP!BA15)+(SFP!BB18-SFP!BA18)+(SFP!BB22-SFP!BA22)+(SFP!BB25-SFP!BA25)+(SFP!BB29-SFP!BA29)+(SFP!BB32-SFP!BA32)</f>
        <v>-2803081991.7207012</v>
      </c>
      <c r="BB66" s="83">
        <f>(SFP!BC12-SFP!BB12)+(SFP!BC15-SFP!BB15)+(SFP!BC18-SFP!BB18)+(SFP!BC22-SFP!BB22)+(SFP!BC25-SFP!BB25)+(SFP!BC29-SFP!BB29)+(SFP!BC32-SFP!BB32)</f>
        <v>-1274800569.3300343</v>
      </c>
      <c r="BC66" s="83">
        <f>(SFP!BD12-SFP!BC12)+(SFP!BD15-SFP!BC15)+(SFP!BD18-SFP!BC18)+(SFP!BD22-SFP!BC22)+(SFP!BD25-SFP!BC25)+(SFP!BD29-SFP!BC29)+(SFP!BD32-SFP!BC32)</f>
        <v>1418690349.8717997</v>
      </c>
      <c r="BD66" s="83">
        <f>(SFP!BE12-SFP!BD12)+(SFP!BE15-SFP!BD15)+(SFP!BE18-SFP!BD18)+(SFP!BE22-SFP!BD22)+(SFP!BE25-SFP!BD25)+(SFP!BE29-SFP!BD29)+(SFP!BE32-SFP!BD32)</f>
        <v>2613997544.2317324</v>
      </c>
      <c r="BE66" s="83">
        <f>(SFP!BF12-SFP!BE12)+(SFP!BF15-SFP!BE15)+(SFP!BF18-SFP!BE18)+(SFP!BF22-SFP!BE22)+(SFP!BF25-SFP!BE25)+(SFP!BF29-SFP!BE29)+(SFP!BF32-SFP!BE32)</f>
        <v>1769338452.0316162</v>
      </c>
      <c r="BF66" s="83">
        <f>(SFP!BG12-SFP!BF12)+(SFP!BG15-SFP!BF15)+(SFP!BG18-SFP!BF18)+(SFP!BG22-SFP!BF22)+(SFP!BG25-SFP!BF25)+(SFP!BG29-SFP!BF29)+(SFP!BG32-SFP!BF32)</f>
        <v>-656930451.53803205</v>
      </c>
      <c r="BG66" s="83">
        <f>(SFP!BH12-SFP!BG12)+(SFP!BH15-SFP!BG15)+(SFP!BH18-SFP!BG18)+(SFP!BH22-SFP!BG22)+(SFP!BH25-SFP!BG25)+(SFP!BH29-SFP!BG29)+(SFP!BH32-SFP!BG32)</f>
        <v>-872460650.85537362</v>
      </c>
      <c r="BH66" s="83">
        <f>(SFP!BI12-SFP!BH12)+(SFP!BI15-SFP!BH15)+(SFP!BI18-SFP!BH18)+(SFP!BI22-SFP!BH22)+(SFP!BI25-SFP!BH25)+(SFP!BI29-SFP!BH29)+(SFP!BI32-SFP!BH32)</f>
        <v>-421619627.49280739</v>
      </c>
      <c r="BI66" s="83">
        <f>(SFP!BJ12-SFP!BI12)+(SFP!BJ15-SFP!BI15)+(SFP!BJ18-SFP!BI18)+(SFP!BJ22-SFP!BI22)+(SFP!BJ25-SFP!BI25)+(SFP!BJ29-SFP!BI29)+(SFP!BJ32-SFP!BI32)</f>
        <v>990617997.91626096</v>
      </c>
      <c r="BJ66" s="83">
        <f>(SFP!BK12-SFP!BJ12)+(SFP!BK15-SFP!BJ15)+(SFP!BK18-SFP!BJ18)+(SFP!BK22-SFP!BJ22)+(SFP!BK25-SFP!BJ25)+(SFP!BK29-SFP!BJ29)+(SFP!BK32-SFP!BJ32)</f>
        <v>2580798733.6290464</v>
      </c>
      <c r="BK66" s="1029">
        <f t="shared" si="2"/>
        <v>13907914458.636395</v>
      </c>
    </row>
    <row r="67" spans="1:63" ht="15.75" x14ac:dyDescent="0.25">
      <c r="A67" s="634" t="s">
        <v>949</v>
      </c>
      <c r="C67" s="83">
        <f>SFP!D54-SFP!C54</f>
        <v>152920619.17373443</v>
      </c>
      <c r="D67" s="83">
        <f>SFP!E54-SFP!D54</f>
        <v>111458446.23006225</v>
      </c>
      <c r="E67" s="83">
        <f>SFP!F54-SFP!E54</f>
        <v>121711092.69879842</v>
      </c>
      <c r="F67" s="83">
        <f>SFP!G54-SFP!F54</f>
        <v>96598850.110891581</v>
      </c>
      <c r="G67" s="83">
        <f>SFP!H54-SFP!G54</f>
        <v>146819933.63970828</v>
      </c>
      <c r="H67" s="83">
        <f>SFP!I54-SFP!H54</f>
        <v>176024023.15821815</v>
      </c>
      <c r="I67" s="83">
        <f>SFP!J54-SFP!I54</f>
        <v>174749742.00503135</v>
      </c>
      <c r="J67" s="83">
        <f>SFP!K54-SFP!J54</f>
        <v>-885470217.07202315</v>
      </c>
      <c r="K67" s="83">
        <f>SFP!L54-SFP!K54</f>
        <v>141169018.48075414</v>
      </c>
      <c r="L67" s="83">
        <f>SFP!M54-SFP!L54</f>
        <v>139817760.52166533</v>
      </c>
      <c r="M67" s="83">
        <f>SFP!N54-SFP!M54</f>
        <v>163129263.4393909</v>
      </c>
      <c r="N67" s="83">
        <f>SFP!O54-SFP!N54</f>
        <v>-1540120277.0516858</v>
      </c>
      <c r="O67" s="83">
        <f>SFP!P54-SFP!O54</f>
        <v>159033960.52757305</v>
      </c>
      <c r="P67" s="83">
        <f>SFP!Q54-SFP!P54</f>
        <v>113976087.00355709</v>
      </c>
      <c r="Q67" s="83">
        <f>SFP!R54-SFP!Q54</f>
        <v>122576362.91843468</v>
      </c>
      <c r="R67" s="83">
        <f>SFP!S54-SFP!R54</f>
        <v>96800789.101159692</v>
      </c>
      <c r="S67" s="83">
        <f>SFP!T54-SFP!S54</f>
        <v>151710889.40206742</v>
      </c>
      <c r="T67" s="83">
        <f>SFP!U54-SFP!T54</f>
        <v>191422440.01051366</v>
      </c>
      <c r="U67" s="83">
        <f>SFP!V54-SFP!U54</f>
        <v>184705546.34204781</v>
      </c>
      <c r="V67" s="83">
        <f>SFP!W54-SFP!V54</f>
        <v>118509876.27616549</v>
      </c>
      <c r="W67" s="83">
        <f>SFP!X54-SFP!W54</f>
        <v>145458952.92717385</v>
      </c>
      <c r="X67" s="83">
        <f>SFP!Y54-SFP!X54</f>
        <v>147188544.81446028</v>
      </c>
      <c r="Y67" s="83">
        <f>SFP!Z54-SFP!Y54</f>
        <v>171436764.00183201</v>
      </c>
      <c r="Z67" s="83">
        <f>SFP!AA54-SFP!Z54</f>
        <v>-1602820213.324985</v>
      </c>
      <c r="AA67" s="83">
        <f>SFP!AB54-SFP!AA54</f>
        <v>177010240.42695367</v>
      </c>
      <c r="AB67" s="83">
        <f>SFP!AC54-SFP!AB54</f>
        <v>130122438.82784736</v>
      </c>
      <c r="AC67" s="83">
        <f>SFP!AD54-SFP!AC54</f>
        <v>139204470.77065164</v>
      </c>
      <c r="AD67" s="83">
        <f>SFP!AE54-SFP!AD54</f>
        <v>111858674.68172449</v>
      </c>
      <c r="AE67" s="83">
        <f>SFP!AF54-SFP!AE54</f>
        <v>169907949.15433562</v>
      </c>
      <c r="AF67" s="83">
        <f>SFP!AG54-SFP!AF54</f>
        <v>205372322.75781357</v>
      </c>
      <c r="AG67" s="83">
        <f>SFP!AH54-SFP!AG54</f>
        <v>203199597.29704189</v>
      </c>
      <c r="AH67" s="83">
        <f>SFP!AI54-SFP!AH54</f>
        <v>135940587.4755373</v>
      </c>
      <c r="AI67" s="83">
        <f>SFP!AJ54-SFP!AI54</f>
        <v>162550887.6238575</v>
      </c>
      <c r="AJ67" s="83">
        <f>SFP!AK54-SFP!AJ54</f>
        <v>164352113.46785784</v>
      </c>
      <c r="AK67" s="83">
        <f>SFP!AL54-SFP!AK54</f>
        <v>188674839.70096827</v>
      </c>
      <c r="AL67" s="83">
        <f>SFP!AM54-SFP!AL54</f>
        <v>-1788194122.1845891</v>
      </c>
      <c r="AM67" s="83">
        <f>SFP!AN54-SFP!AM54</f>
        <v>152260214.85880169</v>
      </c>
      <c r="AN67" s="83">
        <f>SFP!AO54-SFP!AN54</f>
        <v>113765633.29095629</v>
      </c>
      <c r="AO67" s="83">
        <f>SFP!AP54-SFP!AO54</f>
        <v>123030605.34867716</v>
      </c>
      <c r="AP67" s="83">
        <f>SFP!AQ54-SFP!AP54</f>
        <v>99737128.346340656</v>
      </c>
      <c r="AQ67" s="83">
        <f>SFP!AR54-SFP!AQ54</f>
        <v>146668241.29636288</v>
      </c>
      <c r="AR67" s="83">
        <f>SFP!AS54-SFP!AR54</f>
        <v>172978848.67442429</v>
      </c>
      <c r="AS67" s="83">
        <f>SFP!AT54-SFP!AS54</f>
        <v>172596119.47527134</v>
      </c>
      <c r="AT67" s="83">
        <f>SFP!AU54-SFP!AT54</f>
        <v>118036410.80969632</v>
      </c>
      <c r="AU67" s="83">
        <f>SFP!AV54-SFP!AU54</f>
        <v>141158796.72824383</v>
      </c>
      <c r="AV67" s="83">
        <f>SFP!AW54-SFP!AV54</f>
        <v>140274069.84487534</v>
      </c>
      <c r="AW67" s="83">
        <f>SFP!AX54-SFP!AW54</f>
        <v>161524048.14384604</v>
      </c>
      <c r="AX67" s="83">
        <f>SFP!AY54-SFP!AX54</f>
        <v>-1542030116.8174958</v>
      </c>
      <c r="AY67" s="83">
        <f>SFP!AZ54-SFP!AY54</f>
        <v>184338302.67019141</v>
      </c>
      <c r="AZ67" s="83">
        <f>SFP!BA54-SFP!AZ54</f>
        <v>136983384.65255272</v>
      </c>
      <c r="BA67" s="83">
        <f>SFP!BB54-SFP!BA54</f>
        <v>146961989.79283148</v>
      </c>
      <c r="BB67" s="83">
        <f>SFP!BC54-SFP!BB54</f>
        <v>118889801.97780746</v>
      </c>
      <c r="BC67" s="83">
        <f>SFP!BD54-SFP!BC54</f>
        <v>177354110.46823847</v>
      </c>
      <c r="BD67" s="83">
        <f>SFP!BE54-SFP!BD54</f>
        <v>210979600.60997939</v>
      </c>
      <c r="BE67" s="83">
        <f>SFP!BF54-SFP!BE54</f>
        <v>210194145.84791696</v>
      </c>
      <c r="BF67" s="83">
        <f>SFP!BG54-SFP!BF54</f>
        <v>142821243.10622072</v>
      </c>
      <c r="BG67" s="83">
        <f>SFP!BH54-SFP!BG54</f>
        <v>170012353.0452733</v>
      </c>
      <c r="BH67" s="83">
        <f>SFP!BI54-SFP!BH54</f>
        <v>170805935.66897082</v>
      </c>
      <c r="BI67" s="83">
        <f>SFP!BJ54-SFP!BI54</f>
        <v>195775993.31096792</v>
      </c>
      <c r="BJ67" s="83">
        <f>SFP!BK54-SFP!BJ54</f>
        <v>-1865116861.1509507</v>
      </c>
      <c r="BK67" s="1029">
        <f t="shared" si="2"/>
        <v>-1001191744.6654539</v>
      </c>
    </row>
    <row r="68" spans="1:63" ht="15.75" x14ac:dyDescent="0.25">
      <c r="A68" s="169" t="s">
        <v>950</v>
      </c>
      <c r="C68" s="83">
        <f>SFP!D34-SFP!C34</f>
        <v>855620378.57596374</v>
      </c>
      <c r="D68" s="83">
        <f>SFP!E34-SFP!D34</f>
        <v>-338682940.19380498</v>
      </c>
      <c r="E68" s="83">
        <f>SFP!F34-SFP!E34</f>
        <v>-208816245.96173859</v>
      </c>
      <c r="F68" s="83">
        <f>SFP!G34-SFP!F34</f>
        <v>-257252469.8533802</v>
      </c>
      <c r="G68" s="83">
        <f>SFP!H34-SFP!G34</f>
        <v>562758197.2961309</v>
      </c>
      <c r="H68" s="83">
        <f>SFP!I34-SFP!H34</f>
        <v>283739309.26823211</v>
      </c>
      <c r="I68" s="83">
        <f>SFP!J34-SFP!I34</f>
        <v>-97399327.521816254</v>
      </c>
      <c r="J68" s="83">
        <f>SFP!K34-SFP!J34</f>
        <v>-423992880.40204644</v>
      </c>
      <c r="K68" s="83">
        <f>SFP!L34-SFP!K34</f>
        <v>151142819.72091436</v>
      </c>
      <c r="L68" s="83">
        <f>SFP!M34-SFP!L34</f>
        <v>6750578.3550896645</v>
      </c>
      <c r="M68" s="83">
        <f>SFP!N34-SFP!M34</f>
        <v>180993970.84033036</v>
      </c>
      <c r="N68" s="83">
        <f>SFP!O34-SFP!N34</f>
        <v>773848516.60698795</v>
      </c>
      <c r="O68" s="83">
        <f>SFP!P34-SFP!O34</f>
        <v>138639130.34685946</v>
      </c>
      <c r="P68" s="83">
        <f>SFP!Q34-SFP!P34</f>
        <v>-378353675.45711279</v>
      </c>
      <c r="Q68" s="83">
        <f>SFP!R34-SFP!Q34</f>
        <v>-126882561.5962615</v>
      </c>
      <c r="R68" s="83">
        <f>SFP!S34-SFP!R34</f>
        <v>-298767415.74592161</v>
      </c>
      <c r="S68" s="83">
        <f>SFP!T34-SFP!S34</f>
        <v>376043897.05464125</v>
      </c>
      <c r="T68" s="83">
        <f>SFP!U34-SFP!T34</f>
        <v>157889500.36245775</v>
      </c>
      <c r="U68" s="83">
        <f>SFP!V34-SFP!U34</f>
        <v>-44503392.884409904</v>
      </c>
      <c r="V68" s="83">
        <f>SFP!W34-SFP!V34</f>
        <v>-439400626.71718693</v>
      </c>
      <c r="W68" s="83">
        <f>SFP!X34-SFP!W34</f>
        <v>213772125.70452785</v>
      </c>
      <c r="X68" s="83">
        <f>SFP!Y34-SFP!X34</f>
        <v>-73570443.728900433</v>
      </c>
      <c r="Y68" s="83">
        <f>SFP!Z34-SFP!Y34</f>
        <v>411807469.67298365</v>
      </c>
      <c r="Z68" s="83">
        <f>SFP!AA34-SFP!Z34</f>
        <v>876727487.47952032</v>
      </c>
      <c r="AA68" s="83">
        <f>SFP!AB34-SFP!AA34</f>
        <v>-246969784.43397141</v>
      </c>
      <c r="AB68" s="83">
        <f>SFP!AC34-SFP!AB34</f>
        <v>-515824202.39104891</v>
      </c>
      <c r="AC68" s="83">
        <f>SFP!AD34-SFP!AC34</f>
        <v>-154948146.11416578</v>
      </c>
      <c r="AD68" s="83">
        <f>SFP!AE34-SFP!AD34</f>
        <v>-345893862.20084548</v>
      </c>
      <c r="AE68" s="83">
        <f>SFP!AF34-SFP!AE34</f>
        <v>625892280.82081103</v>
      </c>
      <c r="AF68" s="83">
        <f>SFP!AG34-SFP!AF34</f>
        <v>366090557.90649939</v>
      </c>
      <c r="AG68" s="83">
        <f>SFP!AH34-SFP!AG34</f>
        <v>-308866431.8175602</v>
      </c>
      <c r="AH68" s="83">
        <f>SFP!AI34-SFP!AH34</f>
        <v>-486102346.45956612</v>
      </c>
      <c r="AI68" s="83">
        <f>SFP!AJ34-SFP!AI34</f>
        <v>182078281.00125551</v>
      </c>
      <c r="AJ68" s="83">
        <f>SFP!AK34-SFP!AJ34</f>
        <v>-115296820.8216114</v>
      </c>
      <c r="AK68" s="83">
        <f>SFP!AL34-SFP!AK34</f>
        <v>324765511.04365444</v>
      </c>
      <c r="AL68" s="83">
        <f>SFP!AM34-SFP!AL34</f>
        <v>730844642.010149</v>
      </c>
      <c r="AM68" s="83">
        <f>SFP!AN34-SFP!AM34</f>
        <v>-341700418.73642445</v>
      </c>
      <c r="AN68" s="83">
        <f>SFP!AO34-SFP!AN34</f>
        <v>-359963402.00328875</v>
      </c>
      <c r="AO68" s="83">
        <f>SFP!AP34-SFP!AO34</f>
        <v>-49090670.916728497</v>
      </c>
      <c r="AP68" s="83">
        <f>SFP!AQ34-SFP!AP34</f>
        <v>-280219432.68607426</v>
      </c>
      <c r="AQ68" s="83">
        <f>SFP!AR34-SFP!AQ34</f>
        <v>595395910.78518915</v>
      </c>
      <c r="AR68" s="83">
        <f>SFP!AS34-SFP!AR34</f>
        <v>354824746.13115788</v>
      </c>
      <c r="AS68" s="83">
        <f>SFP!AT34-SFP!AS34</f>
        <v>-220972378.12989092</v>
      </c>
      <c r="AT68" s="83">
        <f>SFP!AU34-SFP!AT34</f>
        <v>-516671095.20607615</v>
      </c>
      <c r="AU68" s="83">
        <f>SFP!AV34-SFP!AU34</f>
        <v>39545386.905296803</v>
      </c>
      <c r="AV68" s="83">
        <f>SFP!AW34-SFP!AV34</f>
        <v>-107918411.01401997</v>
      </c>
      <c r="AW68" s="83">
        <f>SFP!AX34-SFP!AW34</f>
        <v>282935349.55014896</v>
      </c>
      <c r="AX68" s="83">
        <f>SFP!AY34-SFP!AX34</f>
        <v>824871721.58801651</v>
      </c>
      <c r="AY68" s="83">
        <f>SFP!AZ34-SFP!AY34</f>
        <v>-375062910.39532566</v>
      </c>
      <c r="AZ68" s="83">
        <f>SFP!BA34-SFP!AZ34</f>
        <v>-431902122.17628288</v>
      </c>
      <c r="BA68" s="83">
        <f>SFP!BB34-SFP!BA34</f>
        <v>-36807444.599784374</v>
      </c>
      <c r="BB68" s="83">
        <f>SFP!BC34-SFP!BB34</f>
        <v>-300137250.17855167</v>
      </c>
      <c r="BC68" s="83">
        <f>SFP!BD34-SFP!BC34</f>
        <v>620053092.10196352</v>
      </c>
      <c r="BD68" s="83">
        <f>SFP!BE34-SFP!BD34</f>
        <v>375310366.77084589</v>
      </c>
      <c r="BE68" s="83">
        <f>SFP!BF34-SFP!BE34</f>
        <v>-249932635.31538343</v>
      </c>
      <c r="BF68" s="83">
        <f>SFP!BG34-SFP!BF34</f>
        <v>-493157077.12604237</v>
      </c>
      <c r="BG68" s="83">
        <f>SFP!BH34-SFP!BG34</f>
        <v>286600822.72983074</v>
      </c>
      <c r="BH68" s="83">
        <f>SFP!BI34-SFP!BH34</f>
        <v>-28187003.017831802</v>
      </c>
      <c r="BI68" s="83">
        <f>SFP!BJ34-SFP!BI34</f>
        <v>278313215.14070606</v>
      </c>
      <c r="BJ68" s="83">
        <f>SFP!BK34-SFP!BJ34</f>
        <v>941978420.74367905</v>
      </c>
      <c r="BK68" s="1029">
        <f t="shared" si="2"/>
        <v>3165987860.7107892</v>
      </c>
    </row>
    <row r="69" spans="1:63" ht="15.75" x14ac:dyDescent="0.25">
      <c r="A69" s="169" t="s">
        <v>951</v>
      </c>
      <c r="C69" s="83">
        <f>SFP!D90-SFP!C90</f>
        <v>800681445.15284634</v>
      </c>
      <c r="D69" s="83">
        <f>SFP!E90-SFP!D90</f>
        <v>-277685948.90434599</v>
      </c>
      <c r="E69" s="83">
        <f>SFP!F90-SFP!E90</f>
        <v>-460296407.01562834</v>
      </c>
      <c r="F69" s="83">
        <f>SFP!G90-SFP!F90</f>
        <v>87010894.167619228</v>
      </c>
      <c r="G69" s="83">
        <f>SFP!H90-SFP!G90</f>
        <v>1030133835.8750768</v>
      </c>
      <c r="H69" s="83">
        <f>SFP!I90-SFP!H90</f>
        <v>1510950040.2935019</v>
      </c>
      <c r="I69" s="83">
        <f>SFP!J90-SFP!I90</f>
        <v>-67938655.820446968</v>
      </c>
      <c r="J69" s="83">
        <f>SFP!K90-SFP!J90</f>
        <v>-449132572.12536621</v>
      </c>
      <c r="K69" s="83">
        <f>SFP!L90-SFP!K90</f>
        <v>269022776.02926064</v>
      </c>
      <c r="L69" s="83">
        <f>SFP!M90-SFP!L90</f>
        <v>877340102.07564926</v>
      </c>
      <c r="M69" s="83">
        <f>SFP!N90-SFP!M90</f>
        <v>454940343.07516861</v>
      </c>
      <c r="N69" s="83">
        <f>SFP!O90-SFP!N90</f>
        <v>749378597.13123608</v>
      </c>
      <c r="O69" s="83">
        <f>SFP!P90-SFP!O90</f>
        <v>-570728874.25682259</v>
      </c>
      <c r="P69" s="83">
        <f>SFP!Q90-SFP!P90</f>
        <v>-1089587170.4042349</v>
      </c>
      <c r="Q69" s="83">
        <f>SFP!R90-SFP!Q90</f>
        <v>-472720858.46828747</v>
      </c>
      <c r="R69" s="83">
        <f>SFP!S90-SFP!R90</f>
        <v>559446435.81860542</v>
      </c>
      <c r="S69" s="83">
        <f>SFP!T90-SFP!S90</f>
        <v>1424061920.628356</v>
      </c>
      <c r="T69" s="83">
        <f>SFP!U90-SFP!T90</f>
        <v>1702423241.7067261</v>
      </c>
      <c r="U69" s="83">
        <f>SFP!V90-SFP!U90</f>
        <v>1740864.7368030548</v>
      </c>
      <c r="V69" s="83">
        <f>SFP!W90-SFP!V90</f>
        <v>126444259.17388725</v>
      </c>
      <c r="W69" s="83">
        <f>SFP!X90-SFP!W90</f>
        <v>305481923.4763031</v>
      </c>
      <c r="X69" s="83">
        <f>SFP!Y90-SFP!X90</f>
        <v>1328714938.1165409</v>
      </c>
      <c r="Y69" s="83">
        <f>SFP!Z90-SFP!Y90</f>
        <v>1195202278.7712784</v>
      </c>
      <c r="Z69" s="83">
        <f>SFP!AA90-SFP!Z90</f>
        <v>1185997276.6425514</v>
      </c>
      <c r="AA69" s="83">
        <f>SFP!AB90-SFP!AA90</f>
        <v>-7827927.7733612061</v>
      </c>
      <c r="AB69" s="83">
        <f>SFP!AC90-SFP!AB90</f>
        <v>-2189983940.8428402</v>
      </c>
      <c r="AC69" s="83">
        <f>SFP!AD90-SFP!AC90</f>
        <v>-1762902624.8124104</v>
      </c>
      <c r="AD69" s="83">
        <f>SFP!AE90-SFP!AD90</f>
        <v>226508774.36726379</v>
      </c>
      <c r="AE69" s="83">
        <f>SFP!AF90-SFP!AE90</f>
        <v>2264975628.1995029</v>
      </c>
      <c r="AF69" s="83">
        <f>SFP!AG90-SFP!AF90</f>
        <v>3369061842.633173</v>
      </c>
      <c r="AG69" s="83">
        <f>SFP!AH90-SFP!AG90</f>
        <v>-1900029652.5499229</v>
      </c>
      <c r="AH69" s="83">
        <f>SFP!AI90-SFP!AH90</f>
        <v>404273321.42930031</v>
      </c>
      <c r="AI69" s="83">
        <f>SFP!AJ90-SFP!AI90</f>
        <v>-1138560562.419323</v>
      </c>
      <c r="AJ69" s="83">
        <f>SFP!AK90-SFP!AJ90</f>
        <v>1310873228.7020187</v>
      </c>
      <c r="AK69" s="83">
        <f>SFP!AL90-SFP!AK90</f>
        <v>1369086231.0356846</v>
      </c>
      <c r="AL69" s="83">
        <f>SFP!AM90-SFP!AL90</f>
        <v>883125582.54141426</v>
      </c>
      <c r="AM69" s="83">
        <f>SFP!AN90-SFP!AM90</f>
        <v>-938115393.71718597</v>
      </c>
      <c r="AN69" s="83">
        <f>SFP!AO90-SFP!AN90</f>
        <v>-1543500320.564949</v>
      </c>
      <c r="AO69" s="83">
        <f>SFP!AP90-SFP!AO90</f>
        <v>-2080351295.6966496</v>
      </c>
      <c r="AP69" s="83">
        <f>SFP!AQ90-SFP!AP90</f>
        <v>1575363776.9303989</v>
      </c>
      <c r="AQ69" s="83">
        <f>SFP!AR90-SFP!AQ90</f>
        <v>2345658182.6260357</v>
      </c>
      <c r="AR69" s="83">
        <f>SFP!AS90-SFP!AR90</f>
        <v>2917173161.5445976</v>
      </c>
      <c r="AS69" s="83">
        <f>SFP!AT90-SFP!AS90</f>
        <v>-2200856283.1118164</v>
      </c>
      <c r="AT69" s="83">
        <f>SFP!AU90-SFP!AT90</f>
        <v>404468214.06333733</v>
      </c>
      <c r="AU69" s="83">
        <f>SFP!AV90-SFP!AU90</f>
        <v>-2382874303.199213</v>
      </c>
      <c r="AV69" s="83">
        <f>SFP!AW90-SFP!AV90</f>
        <v>1369886895.0839882</v>
      </c>
      <c r="AW69" s="83">
        <f>SFP!AX90-SFP!AW90</f>
        <v>1206334828.4733372</v>
      </c>
      <c r="AX69" s="83">
        <f>SFP!AY90-SFP!AX90</f>
        <v>1581023827.5008945</v>
      </c>
      <c r="AY69" s="83">
        <f>SFP!AZ90-SFP!AY90</f>
        <v>-1465236538.502037</v>
      </c>
      <c r="AZ69" s="83">
        <f>SFP!BA90-SFP!AZ90</f>
        <v>-2634398836.5123711</v>
      </c>
      <c r="BA69" s="83">
        <f>SFP!BB90-SFP!BA90</f>
        <v>-2452750121.8253002</v>
      </c>
      <c r="BB69" s="83">
        <f>SFP!BC90-SFP!BB90</f>
        <v>1141309128.4074116</v>
      </c>
      <c r="BC69" s="83">
        <f>SFP!BD90-SFP!BC90</f>
        <v>1905111224.3212738</v>
      </c>
      <c r="BD69" s="83">
        <f>SFP!BE90-SFP!BD90</f>
        <v>2672968333.6518135</v>
      </c>
      <c r="BE69" s="83">
        <f>SFP!BF90-SFP!BE90</f>
        <v>-2583104961.2176647</v>
      </c>
      <c r="BF69" s="83">
        <f>SFP!BG90-SFP!BF90</f>
        <v>1100338045.1661434</v>
      </c>
      <c r="BG69" s="83">
        <f>SFP!BH90-SFP!BG90</f>
        <v>-1764570306.0789223</v>
      </c>
      <c r="BH69" s="83">
        <f>SFP!BI90-SFP!BH90</f>
        <v>2054168773.1273766</v>
      </c>
      <c r="BI69" s="83">
        <f>SFP!BJ90-SFP!BI90</f>
        <v>1101871515.6762238</v>
      </c>
      <c r="BJ69" s="83">
        <f>SFP!BK90-SFP!BJ90</f>
        <v>869089573.70459366</v>
      </c>
      <c r="BK69" s="1029">
        <f t="shared" si="2"/>
        <v>15248487706.238094</v>
      </c>
    </row>
    <row r="70" spans="1:63" ht="15.75" x14ac:dyDescent="0.25">
      <c r="A70" s="642" t="s">
        <v>952</v>
      </c>
      <c r="C70" s="83">
        <f>C63-C64</f>
        <v>-5644166.1890552044</v>
      </c>
      <c r="D70" s="83">
        <f t="shared" ref="D70:BJ70" si="18">D63-D64</f>
        <v>1125914036.0727015</v>
      </c>
      <c r="E70" s="83">
        <f t="shared" si="18"/>
        <v>1482413449.8192749</v>
      </c>
      <c r="F70" s="83">
        <f t="shared" si="18"/>
        <v>2461588302.8764334</v>
      </c>
      <c r="G70" s="83">
        <f t="shared" si="18"/>
        <v>750914229.85424709</v>
      </c>
      <c r="H70" s="83">
        <f t="shared" si="18"/>
        <v>815189631.74222517</v>
      </c>
      <c r="I70" s="83">
        <f t="shared" si="18"/>
        <v>-10998064.783973455</v>
      </c>
      <c r="J70" s="83">
        <f t="shared" si="18"/>
        <v>3137429875.4638791</v>
      </c>
      <c r="K70" s="83">
        <f t="shared" si="18"/>
        <v>2077281101.00209</v>
      </c>
      <c r="L70" s="83">
        <f t="shared" si="18"/>
        <v>2195054092.3292856</v>
      </c>
      <c r="M70" s="83">
        <f t="shared" si="18"/>
        <v>665598398.99931765</v>
      </c>
      <c r="N70" s="83">
        <f t="shared" si="18"/>
        <v>892632760.3057313</v>
      </c>
      <c r="O70" s="83">
        <f t="shared" si="18"/>
        <v>290911852.07296705</v>
      </c>
      <c r="P70" s="83">
        <f t="shared" si="18"/>
        <v>2737913931.2603941</v>
      </c>
      <c r="Q70" s="83">
        <f t="shared" si="18"/>
        <v>2371665625.0909042</v>
      </c>
      <c r="R70" s="83">
        <f t="shared" si="18"/>
        <v>3427204459.8844185</v>
      </c>
      <c r="S70" s="83">
        <f t="shared" si="18"/>
        <v>1909955218.3048277</v>
      </c>
      <c r="T70" s="83">
        <f t="shared" si="18"/>
        <v>2202460548.8006425</v>
      </c>
      <c r="U70" s="83">
        <f t="shared" si="18"/>
        <v>706361459.51277256</v>
      </c>
      <c r="V70" s="83">
        <f t="shared" si="18"/>
        <v>3414584002.5647507</v>
      </c>
      <c r="W70" s="83">
        <f t="shared" si="18"/>
        <v>2655963751.5209122</v>
      </c>
      <c r="X70" s="83">
        <f t="shared" si="18"/>
        <v>3771568898.0313053</v>
      </c>
      <c r="Y70" s="83">
        <f t="shared" si="18"/>
        <v>2065826643.6089809</v>
      </c>
      <c r="Z70" s="83">
        <f t="shared" si="18"/>
        <v>2184871399.8252459</v>
      </c>
      <c r="AA70" s="83">
        <f t="shared" si="18"/>
        <v>2664404967.6772828</v>
      </c>
      <c r="AB70" s="83">
        <f t="shared" si="18"/>
        <v>2315010323.2175703</v>
      </c>
      <c r="AC70" s="83">
        <f t="shared" si="18"/>
        <v>4408758745.5736589</v>
      </c>
      <c r="AD70" s="83">
        <f t="shared" si="18"/>
        <v>4802254104.1207581</v>
      </c>
      <c r="AE70" s="83">
        <f t="shared" si="18"/>
        <v>2452547251.2819252</v>
      </c>
      <c r="AF70" s="83">
        <f t="shared" si="18"/>
        <v>2719847473.9375982</v>
      </c>
      <c r="AG70" s="83">
        <f t="shared" si="18"/>
        <v>1010461084.8949671</v>
      </c>
      <c r="AH70" s="83">
        <f t="shared" si="18"/>
        <v>5600015309.5547285</v>
      </c>
      <c r="AI70" s="83">
        <f t="shared" si="18"/>
        <v>2286036064.3480806</v>
      </c>
      <c r="AJ70" s="83">
        <f t="shared" si="18"/>
        <v>3774738105.489954</v>
      </c>
      <c r="AK70" s="83">
        <f t="shared" si="18"/>
        <v>2872200955.5370054</v>
      </c>
      <c r="AL70" s="83">
        <f t="shared" si="18"/>
        <v>3404975601.0810461</v>
      </c>
      <c r="AM70" s="83">
        <f t="shared" si="18"/>
        <v>1409435362.1399446</v>
      </c>
      <c r="AN70" s="83">
        <f t="shared" si="18"/>
        <v>2266383092.5183997</v>
      </c>
      <c r="AO70" s="83">
        <f t="shared" si="18"/>
        <v>-1605225065.6648908</v>
      </c>
      <c r="AP70" s="83">
        <f t="shared" si="18"/>
        <v>4240806941.6716461</v>
      </c>
      <c r="AQ70" s="83">
        <f t="shared" si="18"/>
        <v>3162320523.646472</v>
      </c>
      <c r="AR70" s="83">
        <f t="shared" si="18"/>
        <v>3176156896.1443982</v>
      </c>
      <c r="AS70" s="83">
        <f t="shared" si="18"/>
        <v>-530381174.10831022</v>
      </c>
      <c r="AT70" s="83">
        <f t="shared" si="18"/>
        <v>4948338436.494194</v>
      </c>
      <c r="AU70" s="83">
        <f t="shared" si="18"/>
        <v>2356974351.0859056</v>
      </c>
      <c r="AV70" s="83">
        <f t="shared" si="18"/>
        <v>4974448337.9960213</v>
      </c>
      <c r="AW70" s="83">
        <f t="shared" si="18"/>
        <v>2396435816.1353917</v>
      </c>
      <c r="AX70" s="83">
        <f t="shared" si="18"/>
        <v>2571102510.255939</v>
      </c>
      <c r="AY70" s="83">
        <f t="shared" si="18"/>
        <v>1890845151.9007545</v>
      </c>
      <c r="AZ70" s="83">
        <f t="shared" si="18"/>
        <v>1536563546.5457716</v>
      </c>
      <c r="BA70" s="83">
        <f t="shared" si="18"/>
        <v>2399810540.2267966</v>
      </c>
      <c r="BB70" s="83">
        <f t="shared" si="18"/>
        <v>4755105723.2155991</v>
      </c>
      <c r="BC70" s="83">
        <f t="shared" si="18"/>
        <v>2434538762.7314072</v>
      </c>
      <c r="BD70" s="83">
        <f t="shared" si="18"/>
        <v>3080596376.3393488</v>
      </c>
      <c r="BE70" s="83">
        <f t="shared" si="18"/>
        <v>-1247842944.9702325</v>
      </c>
      <c r="BF70" s="83">
        <f t="shared" si="18"/>
        <v>4963511686.5871496</v>
      </c>
      <c r="BG70" s="83">
        <f t="shared" si="18"/>
        <v>1446420393.8346217</v>
      </c>
      <c r="BH70" s="83">
        <f t="shared" si="18"/>
        <v>5578791635.6717262</v>
      </c>
      <c r="BI70" s="83">
        <f t="shared" si="18"/>
        <v>2773390940.4263563</v>
      </c>
      <c r="BJ70" s="83">
        <f t="shared" si="18"/>
        <v>3503530824.0443726</v>
      </c>
      <c r="BK70" s="1029">
        <f t="shared" si="2"/>
        <v>144119970089.55365</v>
      </c>
    </row>
    <row r="71" spans="1:63" ht="15.75" x14ac:dyDescent="0.25">
      <c r="A71" s="167" t="s">
        <v>935</v>
      </c>
      <c r="C71" s="83">
        <f>TCF!C3</f>
        <v>-5644166.1890566349</v>
      </c>
      <c r="D71" s="83">
        <f>TCF!D3</f>
        <v>1125914036.0727017</v>
      </c>
      <c r="E71" s="83">
        <f>TCF!E3</f>
        <v>1482413449.8192744</v>
      </c>
      <c r="F71" s="83">
        <f>TCF!F3</f>
        <v>2461588302.8764329</v>
      </c>
      <c r="G71" s="83">
        <f>TCF!G3</f>
        <v>750914229.85424757</v>
      </c>
      <c r="H71" s="83">
        <f>TCF!H3</f>
        <v>815189631.74222612</v>
      </c>
      <c r="I71" s="83">
        <f>TCF!I3</f>
        <v>-10998064.783972293</v>
      </c>
      <c r="J71" s="83">
        <f>TCF!J3</f>
        <v>3137429875.4638782</v>
      </c>
      <c r="K71" s="83">
        <f>TCF!K3</f>
        <v>2077281101.0020914</v>
      </c>
      <c r="L71" s="83">
        <f>TCF!L3</f>
        <v>2195054092.3292871</v>
      </c>
      <c r="M71" s="83">
        <f>TCF!M3</f>
        <v>665598398.99931836</v>
      </c>
      <c r="N71" s="83">
        <f>TCF!N3</f>
        <v>892632760.30573487</v>
      </c>
      <c r="O71" s="83">
        <f>TCF!O3</f>
        <v>290911852.07296556</v>
      </c>
      <c r="P71" s="83">
        <f>TCF!P3</f>
        <v>2737913931.2603941</v>
      </c>
      <c r="Q71" s="83">
        <f>TCF!Q3</f>
        <v>2371665625.0909042</v>
      </c>
      <c r="R71" s="83">
        <f>TCF!R3</f>
        <v>3427204459.884419</v>
      </c>
      <c r="S71" s="83">
        <f>TCF!S3</f>
        <v>1909955218.3048301</v>
      </c>
      <c r="T71" s="83">
        <f>TCF!T3</f>
        <v>2202460548.8006392</v>
      </c>
      <c r="U71" s="83">
        <f>TCF!U3</f>
        <v>706361459.51277566</v>
      </c>
      <c r="V71" s="83">
        <f>TCF!V3</f>
        <v>3414584002.564754</v>
      </c>
      <c r="W71" s="83">
        <f>TCF!W3</f>
        <v>2655963751.5209103</v>
      </c>
      <c r="X71" s="83">
        <f>TCF!X3</f>
        <v>3771568898.0313048</v>
      </c>
      <c r="Y71" s="83">
        <f>TCF!Y3</f>
        <v>2065826643.6089795</v>
      </c>
      <c r="Z71" s="83">
        <f>TCF!Z3</f>
        <v>2184871399.8252492</v>
      </c>
      <c r="AA71" s="83">
        <f>TCF!AA3</f>
        <v>2664404967.6772809</v>
      </c>
      <c r="AB71" s="83">
        <f>TCF!AB3</f>
        <v>2315010323.2175694</v>
      </c>
      <c r="AC71" s="83">
        <f>TCF!AC3</f>
        <v>4408758745.5736599</v>
      </c>
      <c r="AD71" s="83">
        <f>TCF!AD3</f>
        <v>4802254104.120759</v>
      </c>
      <c r="AE71" s="83">
        <f>TCF!AE3</f>
        <v>2452547251.2819228</v>
      </c>
      <c r="AF71" s="83">
        <f>TCF!AF3</f>
        <v>2719847473.9376025</v>
      </c>
      <c r="AG71" s="83">
        <f>TCF!AG3</f>
        <v>1010461084.8949612</v>
      </c>
      <c r="AH71" s="83">
        <f>TCF!AH3</f>
        <v>5600015309.5547295</v>
      </c>
      <c r="AI71" s="83">
        <f>TCF!AI3</f>
        <v>2286036064.3480773</v>
      </c>
      <c r="AJ71" s="83">
        <f>TCF!AJ3</f>
        <v>3774738105.4899526</v>
      </c>
      <c r="AK71" s="83">
        <f>TCF!AK3</f>
        <v>2872200955.5370054</v>
      </c>
      <c r="AL71" s="83">
        <f>TCF!AL3</f>
        <v>3404975601.0810452</v>
      </c>
      <c r="AM71" s="83">
        <f>TCF!AM3</f>
        <v>1409435362.1399436</v>
      </c>
      <c r="AN71" s="83">
        <f>TCF!AN3</f>
        <v>2266383092.518404</v>
      </c>
      <c r="AO71" s="83">
        <f>TCF!AO3</f>
        <v>-1605225065.6648922</v>
      </c>
      <c r="AP71" s="83">
        <f>TCF!AP3</f>
        <v>4240806941.6716509</v>
      </c>
      <c r="AQ71" s="83">
        <f>TCF!AQ3</f>
        <v>3162320523.6464691</v>
      </c>
      <c r="AR71" s="83">
        <f>TCF!AR3</f>
        <v>3176156896.1443992</v>
      </c>
      <c r="AS71" s="83">
        <f>TCF!AS3</f>
        <v>-530381174.10830885</v>
      </c>
      <c r="AT71" s="83">
        <f>TCF!AT3</f>
        <v>4948338436.4941931</v>
      </c>
      <c r="AU71" s="83">
        <f>TCF!AU3</f>
        <v>2356974351.0859022</v>
      </c>
      <c r="AV71" s="83">
        <f>TCF!AV3</f>
        <v>4974448337.9960222</v>
      </c>
      <c r="AW71" s="83">
        <f>TCF!AW3</f>
        <v>2396435816.1353917</v>
      </c>
      <c r="AX71" s="83">
        <f>TCF!AX3</f>
        <v>2571102510.255939</v>
      </c>
      <c r="AY71" s="83">
        <f>TCF!AY3</f>
        <v>1890845151.9007542</v>
      </c>
      <c r="AZ71" s="83">
        <f>TCF!AZ3</f>
        <v>1536563546.5457757</v>
      </c>
      <c r="BA71" s="83">
        <f>TCF!BA3</f>
        <v>2399810540.2267952</v>
      </c>
      <c r="BB71" s="83">
        <f>TCF!BB3</f>
        <v>4755105723.2156</v>
      </c>
      <c r="BC71" s="83">
        <f>TCF!BC3</f>
        <v>2434538762.7314086</v>
      </c>
      <c r="BD71" s="83">
        <f>TCF!BD3</f>
        <v>3080596376.3393469</v>
      </c>
      <c r="BE71" s="83">
        <f>TCF!BE3</f>
        <v>-1247842944.9702311</v>
      </c>
      <c r="BF71" s="83">
        <f>TCF!BF3</f>
        <v>4963511686.5871468</v>
      </c>
      <c r="BG71" s="83">
        <f>TCF!BG3</f>
        <v>1446420393.8346238</v>
      </c>
      <c r="BH71" s="83">
        <f>TCF!BH3</f>
        <v>5578791635.6717243</v>
      </c>
      <c r="BI71" s="83">
        <f>TCF!BI3</f>
        <v>2773390940.4263597</v>
      </c>
      <c r="BJ71" s="83">
        <f>TCF!BJ3</f>
        <v>3503530824.044364</v>
      </c>
      <c r="BK71" s="1029">
        <f t="shared" si="2"/>
        <v>144119970089.55362</v>
      </c>
    </row>
    <row r="72" spans="1:63" ht="15.75" x14ac:dyDescent="0.25">
      <c r="A72" s="180" t="s">
        <v>936</v>
      </c>
      <c r="C72" s="83">
        <f>C70-C71</f>
        <v>1.430511474609375E-6</v>
      </c>
      <c r="D72" s="83">
        <f t="shared" ref="D72:BJ72" si="19">D70-D71</f>
        <v>0</v>
      </c>
      <c r="E72" s="83">
        <f t="shared" si="19"/>
        <v>0</v>
      </c>
      <c r="F72" s="83">
        <f t="shared" si="19"/>
        <v>0</v>
      </c>
      <c r="G72" s="83">
        <f t="shared" si="19"/>
        <v>0</v>
      </c>
      <c r="H72" s="83">
        <f t="shared" si="19"/>
        <v>-9.5367431640625E-7</v>
      </c>
      <c r="I72" s="83">
        <f t="shared" si="19"/>
        <v>-1.1622905731201172E-6</v>
      </c>
      <c r="J72" s="83">
        <f t="shared" si="19"/>
        <v>0</v>
      </c>
      <c r="K72" s="83">
        <f t="shared" si="19"/>
        <v>0</v>
      </c>
      <c r="L72" s="83">
        <f t="shared" si="19"/>
        <v>0</v>
      </c>
      <c r="M72" s="83">
        <f t="shared" si="19"/>
        <v>0</v>
      </c>
      <c r="N72" s="83">
        <f t="shared" si="19"/>
        <v>-3.5762786865234375E-6</v>
      </c>
      <c r="O72" s="83">
        <f t="shared" si="19"/>
        <v>1.4901161193847656E-6</v>
      </c>
      <c r="P72" s="83">
        <f t="shared" si="19"/>
        <v>0</v>
      </c>
      <c r="Q72" s="83">
        <f t="shared" si="19"/>
        <v>0</v>
      </c>
      <c r="R72" s="83">
        <f t="shared" si="19"/>
        <v>0</v>
      </c>
      <c r="S72" s="83">
        <f t="shared" si="19"/>
        <v>-2.384185791015625E-6</v>
      </c>
      <c r="T72" s="83">
        <f t="shared" si="19"/>
        <v>0</v>
      </c>
      <c r="U72" s="83">
        <f t="shared" si="19"/>
        <v>-3.0994415283203125E-6</v>
      </c>
      <c r="V72" s="83">
        <f t="shared" si="19"/>
        <v>0</v>
      </c>
      <c r="W72" s="83">
        <f t="shared" si="19"/>
        <v>0</v>
      </c>
      <c r="X72" s="83">
        <f t="shared" si="19"/>
        <v>0</v>
      </c>
      <c r="Y72" s="83">
        <f t="shared" si="19"/>
        <v>0</v>
      </c>
      <c r="Z72" s="83">
        <f t="shared" si="19"/>
        <v>0</v>
      </c>
      <c r="AA72" s="83">
        <f t="shared" si="19"/>
        <v>0</v>
      </c>
      <c r="AB72" s="83">
        <f t="shared" si="19"/>
        <v>0</v>
      </c>
      <c r="AC72" s="83">
        <f t="shared" si="19"/>
        <v>0</v>
      </c>
      <c r="AD72" s="83">
        <f t="shared" si="19"/>
        <v>0</v>
      </c>
      <c r="AE72" s="83">
        <f t="shared" si="19"/>
        <v>0</v>
      </c>
      <c r="AF72" s="83">
        <f t="shared" si="19"/>
        <v>-4.291534423828125E-6</v>
      </c>
      <c r="AG72" s="83">
        <f t="shared" si="19"/>
        <v>5.8412551879882813E-6</v>
      </c>
      <c r="AH72" s="83">
        <f t="shared" si="19"/>
        <v>0</v>
      </c>
      <c r="AI72" s="83">
        <f t="shared" si="19"/>
        <v>0</v>
      </c>
      <c r="AJ72" s="83">
        <f t="shared" si="19"/>
        <v>0</v>
      </c>
      <c r="AK72" s="83">
        <f t="shared" si="19"/>
        <v>0</v>
      </c>
      <c r="AL72" s="83">
        <f t="shared" si="19"/>
        <v>0</v>
      </c>
      <c r="AM72" s="83">
        <f t="shared" si="19"/>
        <v>0</v>
      </c>
      <c r="AN72" s="83">
        <f t="shared" si="19"/>
        <v>-4.291534423828125E-6</v>
      </c>
      <c r="AO72" s="83">
        <f t="shared" si="19"/>
        <v>0</v>
      </c>
      <c r="AP72" s="83">
        <f t="shared" si="19"/>
        <v>-4.76837158203125E-6</v>
      </c>
      <c r="AQ72" s="83">
        <f t="shared" si="19"/>
        <v>0</v>
      </c>
      <c r="AR72" s="83">
        <f t="shared" si="19"/>
        <v>0</v>
      </c>
      <c r="AS72" s="83">
        <f t="shared" si="19"/>
        <v>-1.3709068298339844E-6</v>
      </c>
      <c r="AT72" s="83">
        <f t="shared" si="19"/>
        <v>0</v>
      </c>
      <c r="AU72" s="83">
        <f t="shared" si="19"/>
        <v>0</v>
      </c>
      <c r="AV72" s="83">
        <f t="shared" si="19"/>
        <v>0</v>
      </c>
      <c r="AW72" s="83">
        <f t="shared" si="19"/>
        <v>0</v>
      </c>
      <c r="AX72" s="83">
        <f t="shared" si="19"/>
        <v>0</v>
      </c>
      <c r="AY72" s="83">
        <f t="shared" si="19"/>
        <v>0</v>
      </c>
      <c r="AZ72" s="83">
        <f t="shared" si="19"/>
        <v>-4.0531158447265625E-6</v>
      </c>
      <c r="BA72" s="83">
        <f t="shared" si="19"/>
        <v>0</v>
      </c>
      <c r="BB72" s="83">
        <f t="shared" si="19"/>
        <v>0</v>
      </c>
      <c r="BC72" s="83">
        <f t="shared" si="19"/>
        <v>0</v>
      </c>
      <c r="BD72" s="83">
        <f t="shared" si="19"/>
        <v>0</v>
      </c>
      <c r="BE72" s="83">
        <f t="shared" si="19"/>
        <v>0</v>
      </c>
      <c r="BF72" s="83">
        <f t="shared" si="19"/>
        <v>0</v>
      </c>
      <c r="BG72" s="83">
        <f t="shared" si="19"/>
        <v>-2.1457672119140625E-6</v>
      </c>
      <c r="BH72" s="83">
        <f t="shared" si="19"/>
        <v>0</v>
      </c>
      <c r="BI72" s="83">
        <f t="shared" si="19"/>
        <v>0</v>
      </c>
      <c r="BJ72" s="83">
        <f t="shared" si="19"/>
        <v>8.58306884765625E-6</v>
      </c>
      <c r="BK72" s="1029">
        <f t="shared" si="2"/>
        <v>-1.475214958190918E-5</v>
      </c>
    </row>
    <row r="73" spans="1:63" ht="15.75" x14ac:dyDescent="0.25">
      <c r="A73" s="346"/>
      <c r="BK73" s="1029">
        <f t="shared" ref="BK73:BK138" si="20">SUM(C73:BJ73)</f>
        <v>0</v>
      </c>
    </row>
    <row r="74" spans="1:63" ht="15.75" x14ac:dyDescent="0.25">
      <c r="A74" s="643" t="s">
        <v>953</v>
      </c>
      <c r="C74" s="83">
        <f>C72-C51</f>
        <v>8.9406967163085938E-7</v>
      </c>
      <c r="D74" s="83">
        <f t="shared" ref="D74:BJ74" si="21">D72-D51</f>
        <v>0</v>
      </c>
      <c r="E74" s="83">
        <f t="shared" si="21"/>
        <v>0</v>
      </c>
      <c r="F74" s="83">
        <f t="shared" si="21"/>
        <v>0</v>
      </c>
      <c r="G74" s="83">
        <f t="shared" si="21"/>
        <v>0</v>
      </c>
      <c r="H74" s="83">
        <f t="shared" si="21"/>
        <v>-9.5367431640625E-7</v>
      </c>
      <c r="I74" s="83">
        <f t="shared" si="21"/>
        <v>-7.152557373046875E-7</v>
      </c>
      <c r="J74" s="83">
        <f t="shared" si="21"/>
        <v>0</v>
      </c>
      <c r="K74" s="83">
        <f t="shared" si="21"/>
        <v>0</v>
      </c>
      <c r="L74" s="83">
        <f t="shared" si="21"/>
        <v>0</v>
      </c>
      <c r="M74" s="83">
        <f t="shared" si="21"/>
        <v>0</v>
      </c>
      <c r="N74" s="83">
        <f t="shared" si="21"/>
        <v>-1.430511474609375E-6</v>
      </c>
      <c r="O74" s="83">
        <f t="shared" si="21"/>
        <v>5.3644180297851563E-7</v>
      </c>
      <c r="P74" s="83">
        <f t="shared" si="21"/>
        <v>0</v>
      </c>
      <c r="Q74" s="83">
        <f t="shared" si="21"/>
        <v>0</v>
      </c>
      <c r="R74" s="83">
        <f t="shared" si="21"/>
        <v>0</v>
      </c>
      <c r="S74" s="83">
        <f t="shared" si="21"/>
        <v>-2.384185791015625E-6</v>
      </c>
      <c r="T74" s="83">
        <f t="shared" si="21"/>
        <v>0</v>
      </c>
      <c r="U74" s="83">
        <f t="shared" si="21"/>
        <v>-2.1457672119140625E-6</v>
      </c>
      <c r="V74" s="83">
        <f t="shared" si="21"/>
        <v>0</v>
      </c>
      <c r="W74" s="83">
        <f t="shared" si="21"/>
        <v>0</v>
      </c>
      <c r="X74" s="83">
        <f t="shared" si="21"/>
        <v>0</v>
      </c>
      <c r="Y74" s="83">
        <f t="shared" si="21"/>
        <v>0</v>
      </c>
      <c r="Z74" s="83">
        <f t="shared" si="21"/>
        <v>0</v>
      </c>
      <c r="AA74" s="83">
        <f t="shared" si="21"/>
        <v>0</v>
      </c>
      <c r="AB74" s="83">
        <f t="shared" si="21"/>
        <v>0</v>
      </c>
      <c r="AC74" s="83">
        <f t="shared" si="21"/>
        <v>0</v>
      </c>
      <c r="AD74" s="83">
        <f t="shared" si="21"/>
        <v>0</v>
      </c>
      <c r="AE74" s="83">
        <f t="shared" si="21"/>
        <v>0</v>
      </c>
      <c r="AF74" s="83">
        <f t="shared" si="21"/>
        <v>-4.291534423828125E-6</v>
      </c>
      <c r="AG74" s="83">
        <f t="shared" si="21"/>
        <v>3.9339065551757813E-6</v>
      </c>
      <c r="AH74" s="83">
        <f t="shared" si="21"/>
        <v>0</v>
      </c>
      <c r="AI74" s="83">
        <f t="shared" si="21"/>
        <v>0</v>
      </c>
      <c r="AJ74" s="83">
        <f t="shared" si="21"/>
        <v>0</v>
      </c>
      <c r="AK74" s="83">
        <f t="shared" si="21"/>
        <v>0</v>
      </c>
      <c r="AL74" s="83">
        <f t="shared" si="21"/>
        <v>0</v>
      </c>
      <c r="AM74" s="83">
        <f t="shared" si="21"/>
        <v>0</v>
      </c>
      <c r="AN74" s="83">
        <f t="shared" si="21"/>
        <v>-4.291534423828125E-6</v>
      </c>
      <c r="AO74" s="83">
        <f t="shared" si="21"/>
        <v>0</v>
      </c>
      <c r="AP74" s="83">
        <f t="shared" si="21"/>
        <v>-4.76837158203125E-6</v>
      </c>
      <c r="AQ74" s="83">
        <f t="shared" si="21"/>
        <v>0</v>
      </c>
      <c r="AR74" s="83">
        <f t="shared" si="21"/>
        <v>0</v>
      </c>
      <c r="AS74" s="83">
        <f t="shared" si="21"/>
        <v>-2.3245811462402344E-6</v>
      </c>
      <c r="AT74" s="83">
        <f t="shared" si="21"/>
        <v>0</v>
      </c>
      <c r="AU74" s="83">
        <f t="shared" si="21"/>
        <v>-4.291534423828125E-6</v>
      </c>
      <c r="AV74" s="83">
        <f t="shared" si="21"/>
        <v>0</v>
      </c>
      <c r="AW74" s="83">
        <f t="shared" si="21"/>
        <v>0</v>
      </c>
      <c r="AX74" s="83">
        <f t="shared" si="21"/>
        <v>0</v>
      </c>
      <c r="AY74" s="83">
        <f t="shared" si="21"/>
        <v>0</v>
      </c>
      <c r="AZ74" s="83">
        <f t="shared" si="21"/>
        <v>-1.9073486328125E-6</v>
      </c>
      <c r="BA74" s="83">
        <f t="shared" si="21"/>
        <v>0</v>
      </c>
      <c r="BB74" s="83">
        <f t="shared" si="21"/>
        <v>0</v>
      </c>
      <c r="BC74" s="83">
        <f t="shared" si="21"/>
        <v>0</v>
      </c>
      <c r="BD74" s="83">
        <f t="shared" si="21"/>
        <v>0</v>
      </c>
      <c r="BE74" s="83">
        <f t="shared" si="21"/>
        <v>0</v>
      </c>
      <c r="BF74" s="83">
        <f t="shared" si="21"/>
        <v>0</v>
      </c>
      <c r="BG74" s="83">
        <f t="shared" si="21"/>
        <v>-2.384185791015625E-7</v>
      </c>
      <c r="BH74" s="83">
        <f t="shared" si="21"/>
        <v>0</v>
      </c>
      <c r="BI74" s="83">
        <f t="shared" si="21"/>
        <v>0</v>
      </c>
      <c r="BJ74" s="83">
        <f t="shared" si="21"/>
        <v>8.58306884765625E-6</v>
      </c>
      <c r="BK74" s="1029">
        <f t="shared" si="20"/>
        <v>-1.5795230865478516E-5</v>
      </c>
    </row>
    <row r="75" spans="1:63" ht="15.75" x14ac:dyDescent="0.25">
      <c r="A75" s="346"/>
      <c r="BK75" s="1029">
        <f t="shared" si="20"/>
        <v>0</v>
      </c>
    </row>
    <row r="76" spans="1:63" ht="15.75" x14ac:dyDescent="0.25">
      <c r="A76" s="644" t="s">
        <v>897</v>
      </c>
      <c r="BK76" s="1029">
        <f t="shared" si="20"/>
        <v>0</v>
      </c>
    </row>
    <row r="77" spans="1:63" ht="15.75" x14ac:dyDescent="0.25">
      <c r="A77" s="645" t="s">
        <v>898</v>
      </c>
      <c r="C77" s="83">
        <f>(SFP!D77-SFP!C77)+(SFP!D86-SFP!C86)</f>
        <v>0</v>
      </c>
      <c r="D77" s="83">
        <f>(SFP!E77-SFP!D77)+(SFP!E86-SFP!D86)</f>
        <v>0</v>
      </c>
      <c r="E77" s="83">
        <f>(SFP!F77-SFP!E77)+(SFP!F86-SFP!E86)</f>
        <v>0</v>
      </c>
      <c r="F77" s="83">
        <f>(SFP!G77-SFP!F77)+(SFP!G86-SFP!F86)</f>
        <v>0</v>
      </c>
      <c r="G77" s="83">
        <f>(SFP!H77-SFP!G77)+(SFP!H86-SFP!G86)</f>
        <v>0</v>
      </c>
      <c r="H77" s="83">
        <f>(SFP!I77-SFP!H77)+(SFP!I86-SFP!H86)</f>
        <v>0</v>
      </c>
      <c r="I77" s="83">
        <f>(SFP!J77-SFP!I77)+(SFP!J86-SFP!I86)</f>
        <v>0</v>
      </c>
      <c r="J77" s="83">
        <f>(SFP!K77-SFP!J77)+(SFP!K86-SFP!J86)</f>
        <v>0</v>
      </c>
      <c r="K77" s="83">
        <f>(SFP!L77-SFP!K77)+(SFP!L86-SFP!K86)</f>
        <v>0</v>
      </c>
      <c r="L77" s="83">
        <f>(SFP!M77-SFP!L77)+(SFP!M86-SFP!L86)</f>
        <v>0</v>
      </c>
      <c r="M77" s="83">
        <f>(SFP!N77-SFP!M77)+(SFP!N86-SFP!M86)</f>
        <v>0</v>
      </c>
      <c r="N77" s="83">
        <f>(SFP!O77-SFP!N77)+(SFP!O86-SFP!N86)</f>
        <v>0</v>
      </c>
      <c r="O77" s="83">
        <f>(SFP!P77-SFP!O77)+(SFP!P86-SFP!O86)</f>
        <v>2350000000</v>
      </c>
      <c r="P77" s="83">
        <f>(SFP!Q77-SFP!P77)+(SFP!Q86-SFP!P86)</f>
        <v>0</v>
      </c>
      <c r="Q77" s="83">
        <f>(SFP!R77-SFP!Q77)+(SFP!R86-SFP!Q86)</f>
        <v>0</v>
      </c>
      <c r="R77" s="83">
        <f>(SFP!S77-SFP!R77)+(SFP!S86-SFP!R86)</f>
        <v>0</v>
      </c>
      <c r="S77" s="83">
        <f>(SFP!T77-SFP!S77)+(SFP!T86-SFP!S86)</f>
        <v>0</v>
      </c>
      <c r="T77" s="83">
        <f>(SFP!U77-SFP!T77)+(SFP!U86-SFP!T86)</f>
        <v>0</v>
      </c>
      <c r="U77" s="83">
        <f>(SFP!V77-SFP!U77)+(SFP!V86-SFP!U86)</f>
        <v>0</v>
      </c>
      <c r="V77" s="83">
        <f>(SFP!W77-SFP!V77)+(SFP!W86-SFP!V86)</f>
        <v>0</v>
      </c>
      <c r="W77" s="83">
        <f>(SFP!X77-SFP!W77)+(SFP!X86-SFP!W86)</f>
        <v>0</v>
      </c>
      <c r="X77" s="83">
        <f>(SFP!Y77-SFP!X77)+(SFP!Y86-SFP!X86)</f>
        <v>0</v>
      </c>
      <c r="Y77" s="83">
        <f>(SFP!Z77-SFP!Y77)+(SFP!Z86-SFP!Y86)</f>
        <v>0</v>
      </c>
      <c r="Z77" s="83">
        <f>(SFP!AA77-SFP!Z77)+(SFP!AA86-SFP!Z86)</f>
        <v>0</v>
      </c>
      <c r="AA77" s="83">
        <f>(SFP!AB77-SFP!AA77)+(SFP!AB86-SFP!AA86)</f>
        <v>0</v>
      </c>
      <c r="AB77" s="83">
        <f>(SFP!AC77-SFP!AB77)+(SFP!AC86-SFP!AB86)</f>
        <v>0</v>
      </c>
      <c r="AC77" s="83">
        <f>(SFP!AD77-SFP!AC77)+(SFP!AD86-SFP!AC86)</f>
        <v>0</v>
      </c>
      <c r="AD77" s="83">
        <f>(SFP!AE77-SFP!AD77)+(SFP!AE86-SFP!AD86)</f>
        <v>0</v>
      </c>
      <c r="AE77" s="83">
        <f>(SFP!AF77-SFP!AE77)+(SFP!AF86-SFP!AE86)</f>
        <v>0</v>
      </c>
      <c r="AF77" s="83">
        <f>(SFP!AG77-SFP!AF77)+(SFP!AG86-SFP!AF86)</f>
        <v>0</v>
      </c>
      <c r="AG77" s="83">
        <f>(SFP!AH77-SFP!AG77)+(SFP!AH86-SFP!AG86)</f>
        <v>0</v>
      </c>
      <c r="AH77" s="83">
        <f>(SFP!AI77-SFP!AH77)+(SFP!AI86-SFP!AH86)</f>
        <v>0</v>
      </c>
      <c r="AI77" s="83">
        <f>(SFP!AJ77-SFP!AI77)+(SFP!AJ86-SFP!AI86)</f>
        <v>0</v>
      </c>
      <c r="AJ77" s="83">
        <f>(SFP!AK77-SFP!AJ77)+(SFP!AK86-SFP!AJ86)</f>
        <v>0</v>
      </c>
      <c r="AK77" s="83">
        <f>(SFP!AL77-SFP!AK77)+(SFP!AL86-SFP!AK86)</f>
        <v>0</v>
      </c>
      <c r="AL77" s="83">
        <f>(SFP!AM77-SFP!AL77)+(SFP!AM86-SFP!AL86)</f>
        <v>0</v>
      </c>
      <c r="AM77" s="83">
        <f>(SFP!AN77-SFP!AM77)+(SFP!AN86-SFP!AM86)</f>
        <v>0</v>
      </c>
      <c r="AN77" s="83">
        <f>(SFP!AO77-SFP!AN77)+(SFP!AO86-SFP!AN86)</f>
        <v>0</v>
      </c>
      <c r="AO77" s="83">
        <f>(SFP!AP77-SFP!AO77)+(SFP!AP86-SFP!AO86)</f>
        <v>0</v>
      </c>
      <c r="AP77" s="83">
        <f>(SFP!AQ77-SFP!AP77)+(SFP!AQ86-SFP!AP86)</f>
        <v>0</v>
      </c>
      <c r="AQ77" s="83">
        <f>(SFP!AR77-SFP!AQ77)+(SFP!AR86-SFP!AQ86)</f>
        <v>0</v>
      </c>
      <c r="AR77" s="83">
        <f>(SFP!AS77-SFP!AR77)+(SFP!AS86-SFP!AR86)</f>
        <v>0</v>
      </c>
      <c r="AS77" s="83">
        <f>(SFP!AT77-SFP!AS77)+(SFP!AT86-SFP!AS86)</f>
        <v>0</v>
      </c>
      <c r="AT77" s="83">
        <f>(SFP!AU77-SFP!AT77)+(SFP!AU86-SFP!AT86)</f>
        <v>0</v>
      </c>
      <c r="AU77" s="83">
        <f>(SFP!AV77-SFP!AU77)+(SFP!AV86-SFP!AU86)</f>
        <v>0</v>
      </c>
      <c r="AV77" s="83">
        <f>(SFP!AW77-SFP!AV77)+(SFP!AW86-SFP!AV86)</f>
        <v>0</v>
      </c>
      <c r="AW77" s="83">
        <f>(SFP!AX77-SFP!AW77)+(SFP!AX86-SFP!AW86)</f>
        <v>0</v>
      </c>
      <c r="AX77" s="83">
        <f>(SFP!AY77-SFP!AX77)+(SFP!AY86-SFP!AX86)</f>
        <v>0</v>
      </c>
      <c r="AY77" s="83">
        <f>(SFP!AZ77-SFP!AY77)+(SFP!AZ86-SFP!AY86)</f>
        <v>0</v>
      </c>
      <c r="AZ77" s="83">
        <f>(SFP!BA77-SFP!AZ77)+(SFP!BA86-SFP!AZ86)</f>
        <v>0</v>
      </c>
      <c r="BA77" s="83">
        <f>(SFP!BB77-SFP!BA77)+(SFP!BB86-SFP!BA86)</f>
        <v>0</v>
      </c>
      <c r="BB77" s="83">
        <f>(SFP!BC77-SFP!BB77)+(SFP!BC86-SFP!BB86)</f>
        <v>0</v>
      </c>
      <c r="BC77" s="83">
        <f>(SFP!BD77-SFP!BC77)+(SFP!BD86-SFP!BC86)</f>
        <v>0</v>
      </c>
      <c r="BD77" s="83">
        <f>(SFP!BE77-SFP!BD77)+(SFP!BE86-SFP!BD86)</f>
        <v>0</v>
      </c>
      <c r="BE77" s="83">
        <f>(SFP!BF77-SFP!BE77)+(SFP!BF86-SFP!BE86)</f>
        <v>0</v>
      </c>
      <c r="BF77" s="83">
        <f>(SFP!BG77-SFP!BF77)+(SFP!BG86-SFP!BF86)</f>
        <v>0</v>
      </c>
      <c r="BG77" s="83">
        <f>(SFP!BH77-SFP!BG77)+(SFP!BH86-SFP!BG86)</f>
        <v>0</v>
      </c>
      <c r="BH77" s="83">
        <f>(SFP!BI77-SFP!BH77)+(SFP!BI86-SFP!BH86)</f>
        <v>0</v>
      </c>
      <c r="BI77" s="83">
        <f>(SFP!BJ77-SFP!BI77)+(SFP!BJ86-SFP!BI86)</f>
        <v>0</v>
      </c>
      <c r="BJ77" s="83">
        <f>(SFP!BK77-SFP!BJ77)+(SFP!BK86-SFP!BJ86)</f>
        <v>0</v>
      </c>
      <c r="BK77" s="1029">
        <f t="shared" si="20"/>
        <v>2350000000</v>
      </c>
    </row>
    <row r="78" spans="1:63" ht="15.75" x14ac:dyDescent="0.25">
      <c r="A78" s="645" t="s">
        <v>1113</v>
      </c>
      <c r="C78" s="83">
        <f>SFP!D83-SFP!C83</f>
        <v>0</v>
      </c>
      <c r="D78" s="83">
        <f>SFP!E83-SFP!D83</f>
        <v>0</v>
      </c>
      <c r="E78" s="83">
        <f>SFP!F83-SFP!E83</f>
        <v>0</v>
      </c>
      <c r="F78" s="83">
        <f>SFP!G83-SFP!F83</f>
        <v>2600000000</v>
      </c>
      <c r="G78" s="83">
        <f>SFP!H83-SFP!G83</f>
        <v>0</v>
      </c>
      <c r="H78" s="83">
        <f>SFP!I83-SFP!H83</f>
        <v>0</v>
      </c>
      <c r="I78" s="83">
        <f>SFP!J83-SFP!I83</f>
        <v>0</v>
      </c>
      <c r="J78" s="83">
        <f>SFP!K83-SFP!J83</f>
        <v>0</v>
      </c>
      <c r="K78" s="83">
        <f>SFP!L83-SFP!K83</f>
        <v>0</v>
      </c>
      <c r="L78" s="83">
        <f>SFP!M83-SFP!L83</f>
        <v>0</v>
      </c>
      <c r="M78" s="83">
        <f>SFP!N83-SFP!M83</f>
        <v>0</v>
      </c>
      <c r="N78" s="83">
        <f>SFP!O83-SFP!N83</f>
        <v>0</v>
      </c>
      <c r="O78" s="83">
        <f>SFP!P83-SFP!O83</f>
        <v>0</v>
      </c>
      <c r="P78" s="83">
        <f>SFP!Q83-SFP!P83</f>
        <v>0</v>
      </c>
      <c r="Q78" s="83">
        <f>SFP!R83-SFP!Q83</f>
        <v>0</v>
      </c>
      <c r="R78" s="83">
        <f>SFP!S83-SFP!R83</f>
        <v>0</v>
      </c>
      <c r="S78" s="83">
        <f>SFP!T83-SFP!S83</f>
        <v>0</v>
      </c>
      <c r="T78" s="83">
        <f>SFP!U83-SFP!T83</f>
        <v>0</v>
      </c>
      <c r="U78" s="83">
        <f>SFP!V83-SFP!U83</f>
        <v>0</v>
      </c>
      <c r="V78" s="83">
        <f>SFP!W83-SFP!V83</f>
        <v>0</v>
      </c>
      <c r="W78" s="83">
        <f>SFP!X83-SFP!W83</f>
        <v>0</v>
      </c>
      <c r="X78" s="83">
        <f>SFP!Y83-SFP!X83</f>
        <v>0</v>
      </c>
      <c r="Y78" s="83">
        <f>SFP!Z83-SFP!Y83</f>
        <v>0</v>
      </c>
      <c r="Z78" s="83">
        <f>SFP!AA83-SFP!Z83</f>
        <v>0</v>
      </c>
      <c r="AA78" s="83">
        <f>SFP!AB83-SFP!AA83</f>
        <v>0</v>
      </c>
      <c r="AB78" s="83">
        <f>SFP!AC83-SFP!AB83</f>
        <v>0</v>
      </c>
      <c r="AC78" s="83">
        <f>SFP!AD83-SFP!AC83</f>
        <v>0</v>
      </c>
      <c r="AD78" s="83">
        <f>SFP!AE83-SFP!AD83</f>
        <v>0</v>
      </c>
      <c r="AE78" s="83">
        <f>SFP!AF83-SFP!AE83</f>
        <v>0</v>
      </c>
      <c r="AF78" s="83">
        <f>SFP!AG83-SFP!AF83</f>
        <v>0</v>
      </c>
      <c r="AG78" s="83">
        <f>SFP!AH83-SFP!AG83</f>
        <v>0</v>
      </c>
      <c r="AH78" s="83">
        <f>SFP!AI83-SFP!AH83</f>
        <v>0</v>
      </c>
      <c r="AI78" s="83">
        <f>SFP!AJ83-SFP!AI83</f>
        <v>0</v>
      </c>
      <c r="AJ78" s="83">
        <f>SFP!AK83-SFP!AJ83</f>
        <v>0</v>
      </c>
      <c r="AK78" s="83">
        <f>SFP!AL83-SFP!AK83</f>
        <v>0</v>
      </c>
      <c r="AL78" s="83">
        <f>SFP!AM83-SFP!AL83</f>
        <v>0</v>
      </c>
      <c r="AM78" s="83">
        <f>SFP!AN83-SFP!AM83</f>
        <v>0</v>
      </c>
      <c r="AN78" s="83">
        <f>SFP!AO83-SFP!AN83</f>
        <v>0</v>
      </c>
      <c r="AO78" s="83">
        <f>SFP!AP83-SFP!AO83</f>
        <v>0</v>
      </c>
      <c r="AP78" s="83">
        <f>SFP!AQ83-SFP!AP83</f>
        <v>0</v>
      </c>
      <c r="AQ78" s="83">
        <f>SFP!AR83-SFP!AQ83</f>
        <v>0</v>
      </c>
      <c r="AR78" s="83">
        <f>SFP!AS83-SFP!AR83</f>
        <v>0</v>
      </c>
      <c r="AS78" s="83">
        <f>SFP!AT83-SFP!AS83</f>
        <v>0</v>
      </c>
      <c r="AT78" s="83">
        <f>SFP!AU83-SFP!AT83</f>
        <v>0</v>
      </c>
      <c r="AU78" s="83">
        <f>SFP!AV83-SFP!AU83</f>
        <v>0</v>
      </c>
      <c r="AV78" s="83">
        <f>SFP!AW83-SFP!AV83</f>
        <v>0</v>
      </c>
      <c r="AW78" s="83">
        <f>SFP!AX83-SFP!AW83</f>
        <v>0</v>
      </c>
      <c r="AX78" s="83">
        <f>SFP!AY83-SFP!AX83</f>
        <v>0</v>
      </c>
      <c r="AY78" s="83">
        <f>SFP!AZ83-SFP!AY83</f>
        <v>0</v>
      </c>
      <c r="AZ78" s="83">
        <f>SFP!BA83-SFP!AZ83</f>
        <v>0</v>
      </c>
      <c r="BA78" s="83">
        <f>SFP!BB83-SFP!BA83</f>
        <v>0</v>
      </c>
      <c r="BB78" s="83">
        <f>SFP!BC83-SFP!BB83</f>
        <v>0</v>
      </c>
      <c r="BC78" s="83">
        <f>SFP!BD83-SFP!BC83</f>
        <v>0</v>
      </c>
      <c r="BD78" s="83">
        <f>SFP!BE83-SFP!BD83</f>
        <v>0</v>
      </c>
      <c r="BE78" s="83">
        <f>SFP!BF83-SFP!BE83</f>
        <v>0</v>
      </c>
      <c r="BF78" s="83">
        <f>SFP!BG83-SFP!BF83</f>
        <v>0</v>
      </c>
      <c r="BG78" s="83">
        <f>SFP!BH83-SFP!BG83</f>
        <v>0</v>
      </c>
      <c r="BH78" s="83">
        <f>SFP!BI83-SFP!BH83</f>
        <v>0</v>
      </c>
      <c r="BI78" s="83">
        <f>SFP!BJ83-SFP!BI83</f>
        <v>0</v>
      </c>
      <c r="BJ78" s="83">
        <f>SFP!BK83-SFP!BJ83</f>
        <v>0</v>
      </c>
      <c r="BK78" s="1029">
        <f t="shared" si="20"/>
        <v>2600000000</v>
      </c>
    </row>
    <row r="79" spans="1:63" ht="15.75" x14ac:dyDescent="0.25">
      <c r="A79" s="645" t="s">
        <v>899</v>
      </c>
      <c r="C79" s="83">
        <f>SFP!D56-SFP!C56</f>
        <v>2742327952.9023128</v>
      </c>
      <c r="D79" s="83">
        <f>SFP!E56-SFP!D56</f>
        <v>0</v>
      </c>
      <c r="E79" s="83">
        <f>SFP!F56-SFP!E56</f>
        <v>0</v>
      </c>
      <c r="F79" s="83">
        <f>SFP!G56-SFP!F56</f>
        <v>0</v>
      </c>
      <c r="G79" s="83">
        <f>SFP!H56-SFP!G56</f>
        <v>0</v>
      </c>
      <c r="H79" s="83">
        <f>SFP!I56-SFP!H56</f>
        <v>0</v>
      </c>
      <c r="I79" s="83">
        <f>SFP!J56-SFP!I56</f>
        <v>0</v>
      </c>
      <c r="J79" s="83">
        <f>SFP!K56-SFP!J56</f>
        <v>0</v>
      </c>
      <c r="K79" s="83">
        <f>SFP!L56-SFP!K56</f>
        <v>0</v>
      </c>
      <c r="L79" s="83">
        <f>SFP!M56-SFP!L56</f>
        <v>0</v>
      </c>
      <c r="M79" s="83">
        <f>SFP!N56-SFP!M56</f>
        <v>0</v>
      </c>
      <c r="N79" s="83">
        <f>SFP!O56-SFP!N56</f>
        <v>0</v>
      </c>
      <c r="O79" s="83">
        <f>SFP!P56-SFP!O56</f>
        <v>3998517298.7764554</v>
      </c>
      <c r="P79" s="83">
        <f>SFP!Q56-SFP!P56</f>
        <v>0</v>
      </c>
      <c r="Q79" s="83">
        <f>SFP!R56-SFP!Q56</f>
        <v>0</v>
      </c>
      <c r="R79" s="83">
        <f>SFP!S56-SFP!R56</f>
        <v>0</v>
      </c>
      <c r="S79" s="83">
        <f>SFP!T56-SFP!S56</f>
        <v>0</v>
      </c>
      <c r="T79" s="83">
        <f>SFP!U56-SFP!T56</f>
        <v>0</v>
      </c>
      <c r="U79" s="83">
        <f>SFP!V56-SFP!U56</f>
        <v>0</v>
      </c>
      <c r="V79" s="83">
        <f>SFP!W56-SFP!V56</f>
        <v>0</v>
      </c>
      <c r="W79" s="83">
        <f>SFP!X56-SFP!W56</f>
        <v>0</v>
      </c>
      <c r="X79" s="83">
        <f>SFP!Y56-SFP!X56</f>
        <v>0</v>
      </c>
      <c r="Y79" s="83">
        <f>SFP!Z56-SFP!Y56</f>
        <v>0</v>
      </c>
      <c r="Z79" s="83">
        <f>SFP!AA56-SFP!Z56</f>
        <v>0</v>
      </c>
      <c r="AA79" s="83">
        <f>SFP!AB56-SFP!AA56</f>
        <v>5740191292.62146</v>
      </c>
      <c r="AB79" s="83">
        <f>SFP!AC56-SFP!AB56</f>
        <v>0</v>
      </c>
      <c r="AC79" s="83">
        <f>SFP!AD56-SFP!AC56</f>
        <v>0</v>
      </c>
      <c r="AD79" s="83">
        <f>SFP!AE56-SFP!AD56</f>
        <v>0</v>
      </c>
      <c r="AE79" s="83">
        <f>SFP!AF56-SFP!AE56</f>
        <v>0</v>
      </c>
      <c r="AF79" s="83">
        <f>SFP!AG56-SFP!AF56</f>
        <v>0</v>
      </c>
      <c r="AG79" s="83">
        <f>SFP!AH56-SFP!AG56</f>
        <v>0</v>
      </c>
      <c r="AH79" s="83">
        <f>SFP!AI56-SFP!AH56</f>
        <v>0</v>
      </c>
      <c r="AI79" s="83">
        <f>SFP!AJ56-SFP!AI56</f>
        <v>0</v>
      </c>
      <c r="AJ79" s="83">
        <f>SFP!AK56-SFP!AJ56</f>
        <v>0</v>
      </c>
      <c r="AK79" s="83">
        <f>SFP!AL56-SFP!AK56</f>
        <v>0</v>
      </c>
      <c r="AL79" s="83">
        <f>SFP!AM56-SFP!AL56</f>
        <v>0</v>
      </c>
      <c r="AM79" s="83">
        <f>SFP!AN56-SFP!AM56</f>
        <v>5555980112.5644417</v>
      </c>
      <c r="AN79" s="83">
        <f>SFP!AO56-SFP!AN56</f>
        <v>0</v>
      </c>
      <c r="AO79" s="83">
        <f>SFP!AP56-SFP!AO56</f>
        <v>0</v>
      </c>
      <c r="AP79" s="83">
        <f>SFP!AQ56-SFP!AP56</f>
        <v>0</v>
      </c>
      <c r="AQ79" s="83">
        <f>SFP!AR56-SFP!AQ56</f>
        <v>0</v>
      </c>
      <c r="AR79" s="83">
        <f>SFP!AS56-SFP!AR56</f>
        <v>0</v>
      </c>
      <c r="AS79" s="83">
        <f>SFP!AT56-SFP!AS56</f>
        <v>0</v>
      </c>
      <c r="AT79" s="83">
        <f>SFP!AU56-SFP!AT56</f>
        <v>0</v>
      </c>
      <c r="AU79" s="83">
        <f>SFP!AV56-SFP!AU56</f>
        <v>0</v>
      </c>
      <c r="AV79" s="83">
        <f>SFP!AW56-SFP!AV56</f>
        <v>0</v>
      </c>
      <c r="AW79" s="83">
        <f>SFP!AX56-SFP!AW56</f>
        <v>0</v>
      </c>
      <c r="AX79" s="83">
        <f>SFP!AY56-SFP!AX56</f>
        <v>0</v>
      </c>
      <c r="AY79" s="83">
        <f>SFP!AZ56-SFP!AY56</f>
        <v>5248565482.4285049</v>
      </c>
      <c r="AZ79" s="83">
        <f>SFP!BA56-SFP!AZ56</f>
        <v>0</v>
      </c>
      <c r="BA79" s="83">
        <f>SFP!BB56-SFP!BA56</f>
        <v>0</v>
      </c>
      <c r="BB79" s="83">
        <f>SFP!BC56-SFP!BB56</f>
        <v>0</v>
      </c>
      <c r="BC79" s="83">
        <f>SFP!BD56-SFP!BC56</f>
        <v>0</v>
      </c>
      <c r="BD79" s="83">
        <f>SFP!BE56-SFP!BD56</f>
        <v>0</v>
      </c>
      <c r="BE79" s="83">
        <f>SFP!BF56-SFP!BE56</f>
        <v>0</v>
      </c>
      <c r="BF79" s="83">
        <f>SFP!BG56-SFP!BF56</f>
        <v>0</v>
      </c>
      <c r="BG79" s="83">
        <f>SFP!BH56-SFP!BG56</f>
        <v>0</v>
      </c>
      <c r="BH79" s="83">
        <f>SFP!BI56-SFP!BH56</f>
        <v>0</v>
      </c>
      <c r="BI79" s="83">
        <f>SFP!BJ56-SFP!BI56</f>
        <v>0</v>
      </c>
      <c r="BJ79" s="83">
        <f>SFP!BK56-SFP!BJ56</f>
        <v>0</v>
      </c>
      <c r="BK79" s="1029">
        <f t="shared" si="20"/>
        <v>23285582139.293175</v>
      </c>
    </row>
    <row r="80" spans="1:63" ht="15.75" x14ac:dyDescent="0.25">
      <c r="A80" s="1035" t="s">
        <v>1358</v>
      </c>
      <c r="C80" s="83">
        <f>SFP!D74-SFP!C74</f>
        <v>0</v>
      </c>
      <c r="D80" s="83">
        <f>SFP!E74-SFP!D74</f>
        <v>0</v>
      </c>
      <c r="E80" s="83">
        <f>SFP!F74-SFP!E74</f>
        <v>0</v>
      </c>
      <c r="F80" s="83">
        <f>SFP!G74-SFP!F74</f>
        <v>0</v>
      </c>
      <c r="G80" s="83">
        <f>SFP!H74-SFP!G74</f>
        <v>0</v>
      </c>
      <c r="H80" s="83">
        <f>SFP!I74-SFP!H74</f>
        <v>0</v>
      </c>
      <c r="I80" s="83">
        <f>SFP!J74-SFP!I74</f>
        <v>0</v>
      </c>
      <c r="J80" s="83">
        <f>SFP!K74-SFP!J74</f>
        <v>0</v>
      </c>
      <c r="K80" s="83">
        <f>SFP!L74-SFP!K74</f>
        <v>0</v>
      </c>
      <c r="L80" s="83">
        <f>SFP!M74-SFP!L74</f>
        <v>0</v>
      </c>
      <c r="M80" s="83">
        <f>SFP!N74-SFP!M74</f>
        <v>0</v>
      </c>
      <c r="N80" s="83">
        <f>SFP!O74-SFP!N74</f>
        <v>0</v>
      </c>
      <c r="O80" s="83">
        <f>SFP!P74-SFP!O74</f>
        <v>8000000000</v>
      </c>
      <c r="P80" s="83">
        <f>SFP!Q74-SFP!P74</f>
        <v>0</v>
      </c>
      <c r="Q80" s="83">
        <f>SFP!R74-SFP!Q74</f>
        <v>0</v>
      </c>
      <c r="R80" s="83">
        <f>SFP!S74-SFP!R74</f>
        <v>0</v>
      </c>
      <c r="S80" s="83">
        <f>SFP!T74-SFP!S74</f>
        <v>0</v>
      </c>
      <c r="T80" s="83">
        <f>SFP!U74-SFP!T74</f>
        <v>0</v>
      </c>
      <c r="U80" s="83">
        <f>SFP!V74-SFP!U74</f>
        <v>0</v>
      </c>
      <c r="V80" s="83">
        <f>SFP!W74-SFP!V74</f>
        <v>0</v>
      </c>
      <c r="W80" s="83">
        <f>SFP!X74-SFP!W74</f>
        <v>0</v>
      </c>
      <c r="X80" s="83">
        <f>SFP!Y74-SFP!X74</f>
        <v>0</v>
      </c>
      <c r="Y80" s="83">
        <f>SFP!Z74-SFP!Y74</f>
        <v>0</v>
      </c>
      <c r="Z80" s="83">
        <f>SFP!AA74-SFP!Z74</f>
        <v>0</v>
      </c>
      <c r="AA80" s="83">
        <f>SFP!AB74-SFP!AA74</f>
        <v>0</v>
      </c>
      <c r="AB80" s="83">
        <f>SFP!AC74-SFP!AB74</f>
        <v>0</v>
      </c>
      <c r="AC80" s="83">
        <f>SFP!AD74-SFP!AC74</f>
        <v>0</v>
      </c>
      <c r="AD80" s="83">
        <f>SFP!AE74-SFP!AD74</f>
        <v>0</v>
      </c>
      <c r="AE80" s="83">
        <f>SFP!AF74-SFP!AE74</f>
        <v>0</v>
      </c>
      <c r="AF80" s="83">
        <f>SFP!AG74-SFP!AF74</f>
        <v>0</v>
      </c>
      <c r="AG80" s="83">
        <f>SFP!AH74-SFP!AG74</f>
        <v>0</v>
      </c>
      <c r="AH80" s="83">
        <f>SFP!AI74-SFP!AH74</f>
        <v>0</v>
      </c>
      <c r="AI80" s="83">
        <f>SFP!AJ74-SFP!AI74</f>
        <v>0</v>
      </c>
      <c r="AJ80" s="83">
        <f>SFP!AK74-SFP!AJ74</f>
        <v>0</v>
      </c>
      <c r="AK80" s="83">
        <f>SFP!AL74-SFP!AK74</f>
        <v>0</v>
      </c>
      <c r="AL80" s="83">
        <f>SFP!AM74-SFP!AL74</f>
        <v>0</v>
      </c>
      <c r="AM80" s="83">
        <f>SFP!AN74-SFP!AM74</f>
        <v>0</v>
      </c>
      <c r="AN80" s="83">
        <f>SFP!AO74-SFP!AN74</f>
        <v>0</v>
      </c>
      <c r="AO80" s="83">
        <f>SFP!AP74-SFP!AO74</f>
        <v>0</v>
      </c>
      <c r="AP80" s="83">
        <f>SFP!AQ74-SFP!AP74</f>
        <v>0</v>
      </c>
      <c r="AQ80" s="83">
        <f>SFP!AR74-SFP!AQ74</f>
        <v>0</v>
      </c>
      <c r="AR80" s="83">
        <f>SFP!AS74-SFP!AR74</f>
        <v>0</v>
      </c>
      <c r="AS80" s="83">
        <f>SFP!AT74-SFP!AS74</f>
        <v>0</v>
      </c>
      <c r="AT80" s="83">
        <f>SFP!AU74-SFP!AT74</f>
        <v>0</v>
      </c>
      <c r="AU80" s="83">
        <f>SFP!AV74-SFP!AU74</f>
        <v>0</v>
      </c>
      <c r="AV80" s="83">
        <f>SFP!AW74-SFP!AV74</f>
        <v>0</v>
      </c>
      <c r="AW80" s="83">
        <f>SFP!AX74-SFP!AW74</f>
        <v>0</v>
      </c>
      <c r="AX80" s="83">
        <f>SFP!AY74-SFP!AX74</f>
        <v>0</v>
      </c>
      <c r="AY80" s="83">
        <f>SFP!AZ74-SFP!AY74</f>
        <v>0</v>
      </c>
      <c r="AZ80" s="83">
        <f>SFP!BA74-SFP!AZ74</f>
        <v>0</v>
      </c>
      <c r="BA80" s="83">
        <f>SFP!BB74-SFP!BA74</f>
        <v>0</v>
      </c>
      <c r="BB80" s="83">
        <f>SFP!BC74-SFP!BB74</f>
        <v>0</v>
      </c>
      <c r="BC80" s="83">
        <f>SFP!BD74-SFP!BC74</f>
        <v>0</v>
      </c>
      <c r="BD80" s="83">
        <f>SFP!BE74-SFP!BD74</f>
        <v>0</v>
      </c>
      <c r="BE80" s="83">
        <f>SFP!BF74-SFP!BE74</f>
        <v>0</v>
      </c>
      <c r="BF80" s="83">
        <f>SFP!BG74-SFP!BF74</f>
        <v>0</v>
      </c>
      <c r="BG80" s="83">
        <f>SFP!BH74-SFP!BG74</f>
        <v>0</v>
      </c>
      <c r="BH80" s="83">
        <f>SFP!BI74-SFP!BH74</f>
        <v>0</v>
      </c>
      <c r="BI80" s="83">
        <f>SFP!BJ74-SFP!BI74</f>
        <v>0</v>
      </c>
      <c r="BJ80" s="83">
        <f>SFP!BK74-SFP!BJ74</f>
        <v>0</v>
      </c>
      <c r="BK80" s="1029">
        <f t="shared" si="20"/>
        <v>8000000000</v>
      </c>
    </row>
    <row r="81" spans="1:63" ht="15.75" x14ac:dyDescent="0.25">
      <c r="A81" s="645" t="s">
        <v>819</v>
      </c>
      <c r="C81" s="83">
        <f>SFP!D59-SFP!C59+SCI!C261</f>
        <v>0</v>
      </c>
      <c r="D81" s="83">
        <f>SFP!E59-SFP!D59+SCI!D261</f>
        <v>0</v>
      </c>
      <c r="E81" s="83">
        <f>SFP!F59-SFP!E59+SCI!E261</f>
        <v>0</v>
      </c>
      <c r="F81" s="83">
        <f>SFP!G59-SFP!F59+SCI!F261</f>
        <v>0</v>
      </c>
      <c r="G81" s="83">
        <f>SFP!H59-SFP!G59+SCI!G261</f>
        <v>143200340</v>
      </c>
      <c r="H81" s="83">
        <f>SFP!I59-SFP!H59+SCI!H261</f>
        <v>302046040</v>
      </c>
      <c r="I81" s="83">
        <f>SFP!J59-SFP!I59+SCI!I261</f>
        <v>43711020</v>
      </c>
      <c r="J81" s="83">
        <f>SFP!K59-SFP!J59+SCI!J261</f>
        <v>0</v>
      </c>
      <c r="K81" s="83">
        <f>SFP!L59-SFP!K59+SCI!K261</f>
        <v>0</v>
      </c>
      <c r="L81" s="83">
        <f>SFP!M59-SFP!L59+SCI!L261</f>
        <v>83723500</v>
      </c>
      <c r="M81" s="83">
        <f>SFP!N59-SFP!M59+SCI!M261</f>
        <v>192931700</v>
      </c>
      <c r="N81" s="83">
        <f>SFP!O59-SFP!N59+SCI!N261</f>
        <v>526567520</v>
      </c>
      <c r="O81" s="83">
        <f>SFP!P59-SFP!O59+SCI!O261</f>
        <v>0</v>
      </c>
      <c r="P81" s="83">
        <f>SFP!Q59-SFP!P59+SCI!P261</f>
        <v>0</v>
      </c>
      <c r="Q81" s="83">
        <f>SFP!R59-SFP!Q59+SCI!Q261</f>
        <v>0</v>
      </c>
      <c r="R81" s="83">
        <f>SFP!S59-SFP!R59+SCI!R261</f>
        <v>0</v>
      </c>
      <c r="S81" s="83">
        <f>SFP!T59-SFP!S59+SCI!S261</f>
        <v>213945700</v>
      </c>
      <c r="T81" s="83">
        <f>SFP!U59-SFP!T59+SCI!T261</f>
        <v>306654680</v>
      </c>
      <c r="U81" s="83">
        <f>SFP!V59-SFP!U59+SCI!U261</f>
        <v>84421940</v>
      </c>
      <c r="V81" s="83">
        <f>SFP!W59-SFP!V59+SCI!V261</f>
        <v>0</v>
      </c>
      <c r="W81" s="83">
        <f>SFP!X59-SFP!W59+SCI!W261</f>
        <v>0</v>
      </c>
      <c r="X81" s="83">
        <f>SFP!Y59-SFP!X59+SCI!X261</f>
        <v>107978140</v>
      </c>
      <c r="Y81" s="83">
        <f>SFP!Z59-SFP!Y59+SCI!Y261</f>
        <v>239709700</v>
      </c>
      <c r="Z81" s="83">
        <f>SFP!AA59-SFP!Z59+SCI!Z261</f>
        <v>539941620</v>
      </c>
      <c r="AA81" s="83">
        <f>SFP!AB59-SFP!AA59+SCI!AA261</f>
        <v>0</v>
      </c>
      <c r="AB81" s="83">
        <f>SFP!AC59-SFP!AB59+SCI!AB261</f>
        <v>0</v>
      </c>
      <c r="AC81" s="83">
        <f>SFP!AD59-SFP!AC59+SCI!AC261</f>
        <v>0</v>
      </c>
      <c r="AD81" s="83">
        <f>SFP!AE59-SFP!AD59+SCI!AD261</f>
        <v>0</v>
      </c>
      <c r="AE81" s="83">
        <f>SFP!AF59-SFP!AE59+SCI!AE261</f>
        <v>163290940</v>
      </c>
      <c r="AF81" s="83">
        <f>SFP!AG59-SFP!AF59+SCI!AF261</f>
        <v>337072160</v>
      </c>
      <c r="AG81" s="83">
        <f>SFP!AH59-SFP!AG59+SCI!AG261</f>
        <v>76027740</v>
      </c>
      <c r="AH81" s="83">
        <f>SFP!AI59-SFP!AH59+SCI!AH261</f>
        <v>0</v>
      </c>
      <c r="AI81" s="83">
        <f>SFP!AJ59-SFP!AI59+SCI!AI261</f>
        <v>6848360</v>
      </c>
      <c r="AJ81" s="83">
        <f>SFP!AK59-SFP!AJ59+SCI!AJ261</f>
        <v>130734820</v>
      </c>
      <c r="AK81" s="83">
        <f>SFP!AL59-SFP!AK59+SCI!AK261</f>
        <v>236018760</v>
      </c>
      <c r="AL81" s="83">
        <f>SFP!AM59-SFP!AL59+SCI!AL261</f>
        <v>575619440</v>
      </c>
      <c r="AM81" s="83">
        <f>SFP!AN59-SFP!AM59+SCI!AM261</f>
        <v>0</v>
      </c>
      <c r="AN81" s="83">
        <f>SFP!AO59-SFP!AN59+SCI!AN261</f>
        <v>0</v>
      </c>
      <c r="AO81" s="83">
        <f>SFP!AP59-SFP!AO59+SCI!AO261</f>
        <v>0</v>
      </c>
      <c r="AP81" s="83">
        <f>SFP!AQ59-SFP!AP59+SCI!AP261</f>
        <v>0</v>
      </c>
      <c r="AQ81" s="83">
        <f>SFP!AR59-SFP!AQ59+SCI!AQ261</f>
        <v>115721020</v>
      </c>
      <c r="AR81" s="83">
        <f>SFP!AS59-SFP!AR59+SCI!AR261</f>
        <v>341225940</v>
      </c>
      <c r="AS81" s="83">
        <f>SFP!AT59-SFP!AS59+SCI!AS261</f>
        <v>77230820</v>
      </c>
      <c r="AT81" s="83">
        <f>SFP!AU59-SFP!AT59+SCI!AT261</f>
        <v>0</v>
      </c>
      <c r="AU81" s="83">
        <f>SFP!AV59-SFP!AU59+SCI!AU261</f>
        <v>5954600</v>
      </c>
      <c r="AV81" s="83">
        <f>SFP!AW59-SFP!AV59+SCI!AV261</f>
        <v>132311820</v>
      </c>
      <c r="AW81" s="83">
        <f>SFP!AX59-SFP!AW59+SCI!AW261</f>
        <v>238588700</v>
      </c>
      <c r="AX81" s="83">
        <f>SFP!AY59-SFP!AX59+SCI!AX261</f>
        <v>583680380</v>
      </c>
      <c r="AY81" s="83">
        <f>SFP!AZ59-SFP!AY59+SCI!AY261</f>
        <v>0</v>
      </c>
      <c r="AZ81" s="83">
        <f>SFP!BA59-SFP!AZ59+SCI!AZ261</f>
        <v>0</v>
      </c>
      <c r="BA81" s="83">
        <f>SFP!BB59-SFP!BA59+SCI!BA261</f>
        <v>0</v>
      </c>
      <c r="BB81" s="83">
        <f>SFP!BC59-SFP!BB59+SCI!BB261</f>
        <v>0</v>
      </c>
      <c r="BC81" s="83">
        <f>SFP!BD59-SFP!BC59+SCI!BC261</f>
        <v>143331060</v>
      </c>
      <c r="BD81" s="83">
        <f>SFP!BE59-SFP!BD59+SCI!BD261</f>
        <v>352759320</v>
      </c>
      <c r="BE81" s="83">
        <f>SFP!BF59-SFP!BE59+SCI!BE261</f>
        <v>80591160</v>
      </c>
      <c r="BF81" s="83">
        <f>SFP!BG59-SFP!BF59+SCI!BF261</f>
        <v>0</v>
      </c>
      <c r="BG81" s="83">
        <f>SFP!BH59-SFP!BG59+SCI!BG261</f>
        <v>6564880</v>
      </c>
      <c r="BH81" s="83">
        <f>SFP!BI59-SFP!BH59+SCI!BH261</f>
        <v>136381620</v>
      </c>
      <c r="BI81" s="83">
        <f>SFP!BJ59-SFP!BI59+SCI!BI261</f>
        <v>247442320</v>
      </c>
      <c r="BJ81" s="83">
        <f>SFP!BK59-SFP!BJ59+SCI!BJ261</f>
        <v>603180080</v>
      </c>
      <c r="BK81" s="1029">
        <f t="shared" si="20"/>
        <v>7375407840</v>
      </c>
    </row>
    <row r="82" spans="1:63" ht="15.75" x14ac:dyDescent="0.25">
      <c r="A82" s="644" t="s">
        <v>954</v>
      </c>
      <c r="C82" s="83">
        <f>-(C77+C78+C79+C80+C81)</f>
        <v>-2742327952.9023128</v>
      </c>
      <c r="D82" s="83">
        <f t="shared" ref="D82:BJ82" si="22">-(D77+D78+D79+D80+D81)</f>
        <v>0</v>
      </c>
      <c r="E82" s="83">
        <f t="shared" si="22"/>
        <v>0</v>
      </c>
      <c r="F82" s="83">
        <f t="shared" si="22"/>
        <v>-2600000000</v>
      </c>
      <c r="G82" s="83">
        <f t="shared" si="22"/>
        <v>-143200340</v>
      </c>
      <c r="H82" s="83">
        <f t="shared" si="22"/>
        <v>-302046040</v>
      </c>
      <c r="I82" s="83">
        <f t="shared" si="22"/>
        <v>-43711020</v>
      </c>
      <c r="J82" s="83">
        <f t="shared" si="22"/>
        <v>0</v>
      </c>
      <c r="K82" s="83">
        <f t="shared" si="22"/>
        <v>0</v>
      </c>
      <c r="L82" s="83">
        <f t="shared" si="22"/>
        <v>-83723500</v>
      </c>
      <c r="M82" s="83">
        <f t="shared" si="22"/>
        <v>-192931700</v>
      </c>
      <c r="N82" s="83">
        <f t="shared" si="22"/>
        <v>-526567520</v>
      </c>
      <c r="O82" s="83">
        <f t="shared" si="22"/>
        <v>-14348517298.776455</v>
      </c>
      <c r="P82" s="83">
        <f t="shared" si="22"/>
        <v>0</v>
      </c>
      <c r="Q82" s="83">
        <f t="shared" si="22"/>
        <v>0</v>
      </c>
      <c r="R82" s="83">
        <f t="shared" si="22"/>
        <v>0</v>
      </c>
      <c r="S82" s="83">
        <f t="shared" si="22"/>
        <v>-213945700</v>
      </c>
      <c r="T82" s="83">
        <f t="shared" si="22"/>
        <v>-306654680</v>
      </c>
      <c r="U82" s="83">
        <f t="shared" si="22"/>
        <v>-84421940</v>
      </c>
      <c r="V82" s="83">
        <f t="shared" si="22"/>
        <v>0</v>
      </c>
      <c r="W82" s="83">
        <f t="shared" si="22"/>
        <v>0</v>
      </c>
      <c r="X82" s="83">
        <f t="shared" si="22"/>
        <v>-107978140</v>
      </c>
      <c r="Y82" s="83">
        <f t="shared" si="22"/>
        <v>-239709700</v>
      </c>
      <c r="Z82" s="83">
        <f t="shared" si="22"/>
        <v>-539941620</v>
      </c>
      <c r="AA82" s="83">
        <f t="shared" si="22"/>
        <v>-5740191292.62146</v>
      </c>
      <c r="AB82" s="83">
        <f t="shared" si="22"/>
        <v>0</v>
      </c>
      <c r="AC82" s="83">
        <f t="shared" si="22"/>
        <v>0</v>
      </c>
      <c r="AD82" s="83">
        <f t="shared" si="22"/>
        <v>0</v>
      </c>
      <c r="AE82" s="83">
        <f t="shared" si="22"/>
        <v>-163290940</v>
      </c>
      <c r="AF82" s="83">
        <f t="shared" si="22"/>
        <v>-337072160</v>
      </c>
      <c r="AG82" s="83">
        <f t="shared" si="22"/>
        <v>-76027740</v>
      </c>
      <c r="AH82" s="83">
        <f t="shared" si="22"/>
        <v>0</v>
      </c>
      <c r="AI82" s="83">
        <f t="shared" si="22"/>
        <v>-6848360</v>
      </c>
      <c r="AJ82" s="83">
        <f t="shared" si="22"/>
        <v>-130734820</v>
      </c>
      <c r="AK82" s="83">
        <f t="shared" si="22"/>
        <v>-236018760</v>
      </c>
      <c r="AL82" s="83">
        <f t="shared" si="22"/>
        <v>-575619440</v>
      </c>
      <c r="AM82" s="83">
        <f t="shared" si="22"/>
        <v>-5555980112.5644417</v>
      </c>
      <c r="AN82" s="83">
        <f t="shared" si="22"/>
        <v>0</v>
      </c>
      <c r="AO82" s="83">
        <f t="shared" si="22"/>
        <v>0</v>
      </c>
      <c r="AP82" s="83">
        <f t="shared" si="22"/>
        <v>0</v>
      </c>
      <c r="AQ82" s="83">
        <f t="shared" si="22"/>
        <v>-115721020</v>
      </c>
      <c r="AR82" s="83">
        <f t="shared" si="22"/>
        <v>-341225940</v>
      </c>
      <c r="AS82" s="83">
        <f t="shared" si="22"/>
        <v>-77230820</v>
      </c>
      <c r="AT82" s="83">
        <f t="shared" si="22"/>
        <v>0</v>
      </c>
      <c r="AU82" s="83">
        <f t="shared" si="22"/>
        <v>-5954600</v>
      </c>
      <c r="AV82" s="83">
        <f t="shared" si="22"/>
        <v>-132311820</v>
      </c>
      <c r="AW82" s="83">
        <f t="shared" si="22"/>
        <v>-238588700</v>
      </c>
      <c r="AX82" s="83">
        <f t="shared" si="22"/>
        <v>-583680380</v>
      </c>
      <c r="AY82" s="83">
        <f t="shared" si="22"/>
        <v>-5248565482.4285049</v>
      </c>
      <c r="AZ82" s="83">
        <f t="shared" si="22"/>
        <v>0</v>
      </c>
      <c r="BA82" s="83">
        <f t="shared" si="22"/>
        <v>0</v>
      </c>
      <c r="BB82" s="83">
        <f t="shared" si="22"/>
        <v>0</v>
      </c>
      <c r="BC82" s="83">
        <f t="shared" si="22"/>
        <v>-143331060</v>
      </c>
      <c r="BD82" s="83">
        <f t="shared" si="22"/>
        <v>-352759320</v>
      </c>
      <c r="BE82" s="83">
        <f t="shared" si="22"/>
        <v>-80591160</v>
      </c>
      <c r="BF82" s="83">
        <f t="shared" si="22"/>
        <v>0</v>
      </c>
      <c r="BG82" s="83">
        <f t="shared" si="22"/>
        <v>-6564880</v>
      </c>
      <c r="BH82" s="83">
        <f t="shared" si="22"/>
        <v>-136381620</v>
      </c>
      <c r="BI82" s="83">
        <f t="shared" si="22"/>
        <v>-247442320</v>
      </c>
      <c r="BJ82" s="83">
        <f t="shared" si="22"/>
        <v>-603180080</v>
      </c>
      <c r="BK82" s="1029">
        <f t="shared" si="20"/>
        <v>-43610989979.293175</v>
      </c>
    </row>
    <row r="83" spans="1:63" ht="15.75" x14ac:dyDescent="0.25">
      <c r="A83" s="167" t="s">
        <v>955</v>
      </c>
      <c r="C83" s="83">
        <f>TCF!C59</f>
        <v>-2742327952.9023128</v>
      </c>
      <c r="D83" s="83">
        <f>TCF!D59</f>
        <v>0</v>
      </c>
      <c r="E83" s="83">
        <f>TCF!E59</f>
        <v>0</v>
      </c>
      <c r="F83" s="83">
        <f>TCF!F59</f>
        <v>-2600000000</v>
      </c>
      <c r="G83" s="83">
        <f>TCF!G59</f>
        <v>-143200340</v>
      </c>
      <c r="H83" s="83">
        <f>TCF!H59</f>
        <v>-302046040</v>
      </c>
      <c r="I83" s="83">
        <f>TCF!I59</f>
        <v>-43711020</v>
      </c>
      <c r="J83" s="83">
        <f>TCF!J59</f>
        <v>0</v>
      </c>
      <c r="K83" s="83">
        <f>TCF!K59</f>
        <v>0</v>
      </c>
      <c r="L83" s="83">
        <f>TCF!L59</f>
        <v>-83723500</v>
      </c>
      <c r="M83" s="83">
        <f>TCF!M59</f>
        <v>-192931700</v>
      </c>
      <c r="N83" s="83">
        <f>TCF!N59</f>
        <v>-526567520</v>
      </c>
      <c r="O83" s="83">
        <f>TCF!O59</f>
        <v>-14348517298.776455</v>
      </c>
      <c r="P83" s="83">
        <f>TCF!P59</f>
        <v>0</v>
      </c>
      <c r="Q83" s="83">
        <f>TCF!Q59</f>
        <v>0</v>
      </c>
      <c r="R83" s="83">
        <f>TCF!R59</f>
        <v>0</v>
      </c>
      <c r="S83" s="83">
        <f>TCF!S59</f>
        <v>-213945700</v>
      </c>
      <c r="T83" s="83">
        <f>TCF!T59</f>
        <v>-306654680</v>
      </c>
      <c r="U83" s="83">
        <f>TCF!U59</f>
        <v>-84421940</v>
      </c>
      <c r="V83" s="83">
        <f>TCF!V59</f>
        <v>0</v>
      </c>
      <c r="W83" s="83">
        <f>TCF!W59</f>
        <v>0</v>
      </c>
      <c r="X83" s="83">
        <f>TCF!X59</f>
        <v>-107978140</v>
      </c>
      <c r="Y83" s="83">
        <f>TCF!Y59</f>
        <v>-239709700</v>
      </c>
      <c r="Z83" s="83">
        <f>TCF!Z59</f>
        <v>-539941620</v>
      </c>
      <c r="AA83" s="83">
        <f>TCF!AA59</f>
        <v>-5740191292.621459</v>
      </c>
      <c r="AB83" s="83">
        <f>TCF!AB59</f>
        <v>0</v>
      </c>
      <c r="AC83" s="83">
        <f>TCF!AC59</f>
        <v>0</v>
      </c>
      <c r="AD83" s="83">
        <f>TCF!AD59</f>
        <v>0</v>
      </c>
      <c r="AE83" s="83">
        <f>TCF!AE59</f>
        <v>-163290940</v>
      </c>
      <c r="AF83" s="83">
        <f>TCF!AF59</f>
        <v>-337072160</v>
      </c>
      <c r="AG83" s="83">
        <f>TCF!AG59</f>
        <v>-76027740</v>
      </c>
      <c r="AH83" s="83">
        <f>TCF!AH59</f>
        <v>0</v>
      </c>
      <c r="AI83" s="83">
        <f>TCF!AI59</f>
        <v>-6848360</v>
      </c>
      <c r="AJ83" s="83">
        <f>TCF!AJ59</f>
        <v>-130734820</v>
      </c>
      <c r="AK83" s="83">
        <f>TCF!AK59</f>
        <v>-236018760</v>
      </c>
      <c r="AL83" s="83">
        <f>TCF!AL59</f>
        <v>-575619440</v>
      </c>
      <c r="AM83" s="83">
        <f>TCF!AM59</f>
        <v>-5555980112.5644426</v>
      </c>
      <c r="AN83" s="83">
        <f>TCF!AN59</f>
        <v>0</v>
      </c>
      <c r="AO83" s="83">
        <f>TCF!AO59</f>
        <v>0</v>
      </c>
      <c r="AP83" s="83">
        <f>TCF!AP59</f>
        <v>0</v>
      </c>
      <c r="AQ83" s="83">
        <f>TCF!AQ59</f>
        <v>-115721020</v>
      </c>
      <c r="AR83" s="83">
        <f>TCF!AR59</f>
        <v>-341225940</v>
      </c>
      <c r="AS83" s="83">
        <f>TCF!AS59</f>
        <v>-77230820</v>
      </c>
      <c r="AT83" s="83">
        <f>TCF!AT59</f>
        <v>0</v>
      </c>
      <c r="AU83" s="83">
        <f>TCF!AU59</f>
        <v>-5954600</v>
      </c>
      <c r="AV83" s="83">
        <f>TCF!AV59</f>
        <v>-132311820</v>
      </c>
      <c r="AW83" s="83">
        <f>TCF!AW59</f>
        <v>-238588700</v>
      </c>
      <c r="AX83" s="83">
        <f>TCF!AX59</f>
        <v>-583680380</v>
      </c>
      <c r="AY83" s="83">
        <f>TCF!AY59</f>
        <v>-5248565482.428504</v>
      </c>
      <c r="AZ83" s="83">
        <f>TCF!AZ59</f>
        <v>0</v>
      </c>
      <c r="BA83" s="83">
        <f>TCF!BA59</f>
        <v>0</v>
      </c>
      <c r="BB83" s="83">
        <f>TCF!BB59</f>
        <v>0</v>
      </c>
      <c r="BC83" s="83">
        <f>TCF!BC59</f>
        <v>-143331060</v>
      </c>
      <c r="BD83" s="83">
        <f>TCF!BD59</f>
        <v>-352759320</v>
      </c>
      <c r="BE83" s="83">
        <f>TCF!BE59</f>
        <v>-80591160</v>
      </c>
      <c r="BF83" s="83">
        <f>TCF!BF59</f>
        <v>0</v>
      </c>
      <c r="BG83" s="83">
        <f>TCF!BG59</f>
        <v>-6564880</v>
      </c>
      <c r="BH83" s="83">
        <f>TCF!BH59</f>
        <v>-136381620</v>
      </c>
      <c r="BI83" s="83">
        <f>TCF!BI59</f>
        <v>-247442320</v>
      </c>
      <c r="BJ83" s="83">
        <f>TCF!BJ59</f>
        <v>-603180080</v>
      </c>
      <c r="BK83" s="1029">
        <f t="shared" si="20"/>
        <v>-43610989979.293175</v>
      </c>
    </row>
    <row r="84" spans="1:63" ht="15.75" x14ac:dyDescent="0.25">
      <c r="A84" s="180" t="s">
        <v>936</v>
      </c>
      <c r="C84" s="83">
        <f>C82-C83</f>
        <v>0</v>
      </c>
      <c r="D84" s="83">
        <f t="shared" ref="D84:BJ84" si="23">D82-D83</f>
        <v>0</v>
      </c>
      <c r="E84" s="83">
        <f t="shared" si="23"/>
        <v>0</v>
      </c>
      <c r="F84" s="83">
        <f t="shared" si="23"/>
        <v>0</v>
      </c>
      <c r="G84" s="83">
        <f t="shared" si="23"/>
        <v>0</v>
      </c>
      <c r="H84" s="83">
        <f t="shared" si="23"/>
        <v>0</v>
      </c>
      <c r="I84" s="83">
        <f t="shared" si="23"/>
        <v>0</v>
      </c>
      <c r="J84" s="83">
        <f t="shared" si="23"/>
        <v>0</v>
      </c>
      <c r="K84" s="83">
        <f t="shared" si="23"/>
        <v>0</v>
      </c>
      <c r="L84" s="83">
        <f t="shared" si="23"/>
        <v>0</v>
      </c>
      <c r="M84" s="83">
        <f t="shared" si="23"/>
        <v>0</v>
      </c>
      <c r="N84" s="83">
        <f t="shared" si="23"/>
        <v>0</v>
      </c>
      <c r="O84" s="83">
        <f t="shared" si="23"/>
        <v>0</v>
      </c>
      <c r="P84" s="83">
        <f t="shared" si="23"/>
        <v>0</v>
      </c>
      <c r="Q84" s="83">
        <f t="shared" si="23"/>
        <v>0</v>
      </c>
      <c r="R84" s="83">
        <f t="shared" si="23"/>
        <v>0</v>
      </c>
      <c r="S84" s="83">
        <f t="shared" si="23"/>
        <v>0</v>
      </c>
      <c r="T84" s="83">
        <f t="shared" si="23"/>
        <v>0</v>
      </c>
      <c r="U84" s="83">
        <f t="shared" si="23"/>
        <v>0</v>
      </c>
      <c r="V84" s="83">
        <f t="shared" si="23"/>
        <v>0</v>
      </c>
      <c r="W84" s="83">
        <f t="shared" si="23"/>
        <v>0</v>
      </c>
      <c r="X84" s="83">
        <f t="shared" si="23"/>
        <v>0</v>
      </c>
      <c r="Y84" s="83">
        <f t="shared" si="23"/>
        <v>0</v>
      </c>
      <c r="Z84" s="83">
        <f t="shared" si="23"/>
        <v>0</v>
      </c>
      <c r="AA84" s="83">
        <f t="shared" si="23"/>
        <v>0</v>
      </c>
      <c r="AB84" s="83">
        <f t="shared" si="23"/>
        <v>0</v>
      </c>
      <c r="AC84" s="83">
        <f t="shared" si="23"/>
        <v>0</v>
      </c>
      <c r="AD84" s="83">
        <f t="shared" si="23"/>
        <v>0</v>
      </c>
      <c r="AE84" s="83">
        <f t="shared" si="23"/>
        <v>0</v>
      </c>
      <c r="AF84" s="83">
        <f t="shared" si="23"/>
        <v>0</v>
      </c>
      <c r="AG84" s="83">
        <f t="shared" si="23"/>
        <v>0</v>
      </c>
      <c r="AH84" s="83">
        <f t="shared" si="23"/>
        <v>0</v>
      </c>
      <c r="AI84" s="83">
        <f t="shared" si="23"/>
        <v>0</v>
      </c>
      <c r="AJ84" s="83">
        <f t="shared" si="23"/>
        <v>0</v>
      </c>
      <c r="AK84" s="83">
        <f t="shared" si="23"/>
        <v>0</v>
      </c>
      <c r="AL84" s="83">
        <f t="shared" si="23"/>
        <v>0</v>
      </c>
      <c r="AM84" s="83">
        <f t="shared" si="23"/>
        <v>0</v>
      </c>
      <c r="AN84" s="83">
        <f t="shared" si="23"/>
        <v>0</v>
      </c>
      <c r="AO84" s="83">
        <f t="shared" si="23"/>
        <v>0</v>
      </c>
      <c r="AP84" s="83">
        <f t="shared" si="23"/>
        <v>0</v>
      </c>
      <c r="AQ84" s="83">
        <f t="shared" si="23"/>
        <v>0</v>
      </c>
      <c r="AR84" s="83">
        <f t="shared" si="23"/>
        <v>0</v>
      </c>
      <c r="AS84" s="83">
        <f t="shared" si="23"/>
        <v>0</v>
      </c>
      <c r="AT84" s="83">
        <f t="shared" si="23"/>
        <v>0</v>
      </c>
      <c r="AU84" s="83">
        <f t="shared" si="23"/>
        <v>0</v>
      </c>
      <c r="AV84" s="83">
        <f t="shared" si="23"/>
        <v>0</v>
      </c>
      <c r="AW84" s="83">
        <f t="shared" si="23"/>
        <v>0</v>
      </c>
      <c r="AX84" s="83">
        <f t="shared" si="23"/>
        <v>0</v>
      </c>
      <c r="AY84" s="83">
        <f t="shared" si="23"/>
        <v>0</v>
      </c>
      <c r="AZ84" s="83">
        <f t="shared" si="23"/>
        <v>0</v>
      </c>
      <c r="BA84" s="83">
        <f t="shared" si="23"/>
        <v>0</v>
      </c>
      <c r="BB84" s="83">
        <f t="shared" si="23"/>
        <v>0</v>
      </c>
      <c r="BC84" s="83">
        <f t="shared" si="23"/>
        <v>0</v>
      </c>
      <c r="BD84" s="83">
        <f t="shared" si="23"/>
        <v>0</v>
      </c>
      <c r="BE84" s="83">
        <f t="shared" si="23"/>
        <v>0</v>
      </c>
      <c r="BF84" s="83">
        <f t="shared" si="23"/>
        <v>0</v>
      </c>
      <c r="BG84" s="83">
        <f t="shared" si="23"/>
        <v>0</v>
      </c>
      <c r="BH84" s="83">
        <f t="shared" si="23"/>
        <v>0</v>
      </c>
      <c r="BI84" s="83">
        <f t="shared" si="23"/>
        <v>0</v>
      </c>
      <c r="BJ84" s="83">
        <f t="shared" si="23"/>
        <v>0</v>
      </c>
      <c r="BK84" s="1029">
        <f t="shared" si="20"/>
        <v>0</v>
      </c>
    </row>
    <row r="85" spans="1:63" ht="15.75" x14ac:dyDescent="0.25">
      <c r="A85" s="346"/>
      <c r="BK85" s="1029">
        <f t="shared" si="20"/>
        <v>0</v>
      </c>
    </row>
    <row r="86" spans="1:63" ht="15.75" x14ac:dyDescent="0.25">
      <c r="A86" s="646" t="s">
        <v>780</v>
      </c>
      <c r="BK86" s="1029">
        <f t="shared" si="20"/>
        <v>0</v>
      </c>
    </row>
    <row r="87" spans="1:63" ht="15.75" x14ac:dyDescent="0.25">
      <c r="A87" s="180" t="s">
        <v>790</v>
      </c>
      <c r="C87" s="83">
        <f>SFP!D173-SFP!C173</f>
        <v>0</v>
      </c>
      <c r="D87" s="83">
        <f>SFP!E173-SFP!D173</f>
        <v>0</v>
      </c>
      <c r="E87" s="83">
        <f>SFP!F173-SFP!E173</f>
        <v>0</v>
      </c>
      <c r="F87" s="83">
        <f>SFP!G173-SFP!F173</f>
        <v>0</v>
      </c>
      <c r="G87" s="83">
        <f>SFP!H173-SFP!G173</f>
        <v>0</v>
      </c>
      <c r="H87" s="83">
        <f>SFP!I173-SFP!H173</f>
        <v>0</v>
      </c>
      <c r="I87" s="83">
        <f>SFP!J173-SFP!I173</f>
        <v>0</v>
      </c>
      <c r="J87" s="83">
        <f>SFP!K173-SFP!J173</f>
        <v>0</v>
      </c>
      <c r="K87" s="83">
        <f>SFP!L173-SFP!K173</f>
        <v>0</v>
      </c>
      <c r="L87" s="83">
        <f>SFP!M173-SFP!L173</f>
        <v>0</v>
      </c>
      <c r="M87" s="83">
        <f>SFP!N173-SFP!M173</f>
        <v>0</v>
      </c>
      <c r="N87" s="83">
        <f>SFP!O173-SFP!N173</f>
        <v>0</v>
      </c>
      <c r="O87" s="83">
        <f>SFP!P173-SFP!O173</f>
        <v>0</v>
      </c>
      <c r="P87" s="83">
        <f>SFP!Q173-SFP!P173</f>
        <v>0</v>
      </c>
      <c r="Q87" s="83">
        <f>SFP!R173-SFP!Q173</f>
        <v>0</v>
      </c>
      <c r="R87" s="83">
        <f>SFP!S173-SFP!R173</f>
        <v>0</v>
      </c>
      <c r="S87" s="83">
        <f>SFP!T173-SFP!S173</f>
        <v>0</v>
      </c>
      <c r="T87" s="83">
        <f>SFP!U173-SFP!T173</f>
        <v>0</v>
      </c>
      <c r="U87" s="83">
        <f>SFP!V173-SFP!U173</f>
        <v>0</v>
      </c>
      <c r="V87" s="83">
        <f>SFP!W173-SFP!V173</f>
        <v>0</v>
      </c>
      <c r="W87" s="83">
        <f>SFP!X173-SFP!W173</f>
        <v>0</v>
      </c>
      <c r="X87" s="83">
        <f>SFP!Y173-SFP!X173</f>
        <v>0</v>
      </c>
      <c r="Y87" s="83">
        <f>SFP!Z173-SFP!Y173</f>
        <v>0</v>
      </c>
      <c r="Z87" s="83">
        <f>SFP!AA173-SFP!Z173</f>
        <v>0</v>
      </c>
      <c r="AA87" s="83">
        <f>SFP!AB173-SFP!AA173</f>
        <v>0</v>
      </c>
      <c r="AB87" s="83">
        <f>SFP!AC173-SFP!AB173</f>
        <v>0</v>
      </c>
      <c r="AC87" s="83">
        <f>SFP!AD173-SFP!AC173</f>
        <v>0</v>
      </c>
      <c r="AD87" s="83">
        <f>SFP!AE173-SFP!AD173</f>
        <v>0</v>
      </c>
      <c r="AE87" s="83">
        <f>SFP!AF173-SFP!AE173</f>
        <v>0</v>
      </c>
      <c r="AF87" s="83">
        <f>SFP!AG173-SFP!AF173</f>
        <v>0</v>
      </c>
      <c r="AG87" s="83">
        <f>SFP!AH173-SFP!AG173</f>
        <v>0</v>
      </c>
      <c r="AH87" s="83">
        <f>SFP!AI173-SFP!AH173</f>
        <v>0</v>
      </c>
      <c r="AI87" s="83">
        <f>SFP!AJ173-SFP!AI173</f>
        <v>0</v>
      </c>
      <c r="AJ87" s="83">
        <f>SFP!AK173-SFP!AJ173</f>
        <v>0</v>
      </c>
      <c r="AK87" s="83">
        <f>SFP!AL173-SFP!AK173</f>
        <v>0</v>
      </c>
      <c r="AL87" s="83">
        <f>SFP!AM173-SFP!AL173</f>
        <v>0</v>
      </c>
      <c r="AM87" s="83">
        <f>SFP!AN173-SFP!AM173</f>
        <v>0</v>
      </c>
      <c r="AN87" s="83">
        <f>SFP!AO173-SFP!AN173</f>
        <v>0</v>
      </c>
      <c r="AO87" s="83">
        <f>SFP!AP173-SFP!AO173</f>
        <v>0</v>
      </c>
      <c r="AP87" s="83">
        <f>SFP!AQ173-SFP!AP173</f>
        <v>0</v>
      </c>
      <c r="AQ87" s="83">
        <f>SFP!AR173-SFP!AQ173</f>
        <v>0</v>
      </c>
      <c r="AR87" s="83">
        <f>SFP!AS173-SFP!AR173</f>
        <v>0</v>
      </c>
      <c r="AS87" s="83">
        <f>SFP!AT173-SFP!AS173</f>
        <v>0</v>
      </c>
      <c r="AT87" s="83">
        <f>SFP!AU173-SFP!AT173</f>
        <v>0</v>
      </c>
      <c r="AU87" s="83">
        <f>SFP!AV173-SFP!AU173</f>
        <v>0</v>
      </c>
      <c r="AV87" s="83">
        <f>SFP!AW173-SFP!AV173</f>
        <v>0</v>
      </c>
      <c r="AW87" s="83">
        <f>SFP!AX173-SFP!AW173</f>
        <v>0</v>
      </c>
      <c r="AX87" s="83">
        <f>SFP!AY173-SFP!AX173</f>
        <v>0</v>
      </c>
      <c r="AY87" s="83">
        <f>SFP!AZ173-SFP!AY173</f>
        <v>0</v>
      </c>
      <c r="AZ87" s="83">
        <f>SFP!BA173-SFP!AZ173</f>
        <v>0</v>
      </c>
      <c r="BA87" s="83">
        <f>SFP!BB173-SFP!BA173</f>
        <v>0</v>
      </c>
      <c r="BB87" s="83">
        <f>SFP!BC173-SFP!BB173</f>
        <v>0</v>
      </c>
      <c r="BC87" s="83">
        <f>SFP!BD173-SFP!BC173</f>
        <v>0</v>
      </c>
      <c r="BD87" s="83">
        <f>SFP!BE173-SFP!BD173</f>
        <v>0</v>
      </c>
      <c r="BE87" s="83">
        <f>SFP!BF173-SFP!BE173</f>
        <v>0</v>
      </c>
      <c r="BF87" s="83">
        <f>SFP!BG173-SFP!BF173</f>
        <v>0</v>
      </c>
      <c r="BG87" s="83">
        <f>SFP!BH173-SFP!BG173</f>
        <v>0</v>
      </c>
      <c r="BH87" s="83">
        <f>SFP!BI173-SFP!BH173</f>
        <v>0</v>
      </c>
      <c r="BI87" s="83">
        <f>SFP!BJ173-SFP!BI173</f>
        <v>0</v>
      </c>
      <c r="BJ87" s="83">
        <f>SFP!BK173-SFP!BJ173</f>
        <v>0</v>
      </c>
      <c r="BK87" s="1029">
        <f t="shared" si="20"/>
        <v>0</v>
      </c>
    </row>
    <row r="88" spans="1:63" ht="15.75" x14ac:dyDescent="0.25">
      <c r="A88" s="180" t="s">
        <v>920</v>
      </c>
      <c r="C88" s="83">
        <f>SFP!C133-SFP!D133+'SCF (EFE)'!C89</f>
        <v>0</v>
      </c>
      <c r="D88" s="83">
        <f>SFP!D133-SFP!E133+'SCF (EFE)'!D89</f>
        <v>0</v>
      </c>
      <c r="E88" s="83">
        <f>SFP!E133-SFP!F133+'SCF (EFE)'!E89</f>
        <v>435000000</v>
      </c>
      <c r="F88" s="83">
        <f>SFP!F133-SFP!G133+'SCF (EFE)'!F89</f>
        <v>435000000</v>
      </c>
      <c r="G88" s="83">
        <f>SFP!G133-SFP!H133+'SCF (EFE)'!G89</f>
        <v>0</v>
      </c>
      <c r="H88" s="83">
        <f>SFP!H133-SFP!I133+'SCF (EFE)'!H89</f>
        <v>0</v>
      </c>
      <c r="I88" s="83">
        <f>SFP!I133-SFP!J133+'SCF (EFE)'!I89</f>
        <v>0</v>
      </c>
      <c r="J88" s="83">
        <f>SFP!J133-SFP!K133+'SCF (EFE)'!J89</f>
        <v>434999999.99999857</v>
      </c>
      <c r="K88" s="83">
        <f>SFP!K133-SFP!L133+'SCF (EFE)'!K89</f>
        <v>1.0132789611816406E-6</v>
      </c>
      <c r="L88" s="83">
        <f>SFP!L133-SFP!M133+'SCF (EFE)'!L89</f>
        <v>0</v>
      </c>
      <c r="M88" s="83">
        <f>SFP!M133-SFP!N133+'SCF (EFE)'!M89</f>
        <v>0</v>
      </c>
      <c r="N88" s="83">
        <f>SFP!N133-SFP!O133+'SCF (EFE)'!N89</f>
        <v>0</v>
      </c>
      <c r="O88" s="83">
        <f>SFP!O133-SFP!P133+'SCF (EFE)'!O89</f>
        <v>0</v>
      </c>
      <c r="P88" s="83">
        <f>SFP!P133-SFP!Q133+'SCF (EFE)'!P89</f>
        <v>434999999.99999905</v>
      </c>
      <c r="Q88" s="83">
        <f>SFP!Q133-SFP!R133+'SCF (EFE)'!Q89</f>
        <v>1116930525.5027218</v>
      </c>
      <c r="R88" s="83">
        <f>SFP!R133-SFP!S133+'SCF (EFE)'!R89</f>
        <v>1116930525.5027218</v>
      </c>
      <c r="S88" s="83">
        <f>SFP!S133-SFP!T133+'SCF (EFE)'!S89</f>
        <v>0</v>
      </c>
      <c r="T88" s="83">
        <f>SFP!T133-SFP!U133+'SCF (EFE)'!T89</f>
        <v>0</v>
      </c>
      <c r="U88" s="83">
        <f>SFP!U133-SFP!V133+'SCF (EFE)'!U89</f>
        <v>0</v>
      </c>
      <c r="V88" s="83">
        <f>SFP!V133-SFP!W133+'SCF (EFE)'!V89</f>
        <v>1116930525.5027215</v>
      </c>
      <c r="W88" s="83">
        <f>SFP!W133-SFP!X133+'SCF (EFE)'!W89</f>
        <v>0</v>
      </c>
      <c r="X88" s="83">
        <f>SFP!X133-SFP!Y133+'SCF (EFE)'!X89</f>
        <v>0</v>
      </c>
      <c r="Y88" s="83">
        <f>SFP!Y133-SFP!Z133+'SCF (EFE)'!Y89</f>
        <v>0</v>
      </c>
      <c r="Z88" s="83">
        <f>SFP!Z133-SFP!AA133+'SCF (EFE)'!Z89</f>
        <v>0</v>
      </c>
      <c r="AA88" s="83">
        <f>SFP!AA133-SFP!AB133+'SCF (EFE)'!AA89</f>
        <v>0</v>
      </c>
      <c r="AB88" s="83">
        <f>SFP!AB133-SFP!AC133+'SCF (EFE)'!AB89</f>
        <v>1116930525.5027218</v>
      </c>
      <c r="AC88" s="83">
        <f>SFP!AC133-SFP!AD133+'SCF (EFE)'!AC89</f>
        <v>2546011886.018774</v>
      </c>
      <c r="AD88" s="83">
        <f>SFP!AD133-SFP!AE133+'SCF (EFE)'!AD89</f>
        <v>2546011886.0187745</v>
      </c>
      <c r="AE88" s="83">
        <f>SFP!AE133-SFP!AF133+'SCF (EFE)'!AE89</f>
        <v>0</v>
      </c>
      <c r="AF88" s="83">
        <f>SFP!AF133-SFP!AG133+'SCF (EFE)'!AF89</f>
        <v>0</v>
      </c>
      <c r="AG88" s="83">
        <f>SFP!AG133-SFP!AH133+'SCF (EFE)'!AG89</f>
        <v>1.1920928955078125E-6</v>
      </c>
      <c r="AH88" s="83">
        <f>SFP!AH133-SFP!AI133+'SCF (EFE)'!AH89</f>
        <v>2546011886.0187726</v>
      </c>
      <c r="AI88" s="83">
        <f>SFP!AI133-SFP!AJ133+'SCF (EFE)'!AI89</f>
        <v>-1.9073486328125E-6</v>
      </c>
      <c r="AJ88" s="83">
        <f>SFP!AJ133-SFP!AK133+'SCF (EFE)'!AJ89</f>
        <v>2.86102294921875E-6</v>
      </c>
      <c r="AK88" s="83">
        <f>SFP!AK133-SFP!AL133+'SCF (EFE)'!AK89</f>
        <v>0</v>
      </c>
      <c r="AL88" s="83">
        <f>SFP!AL133-SFP!AM133+'SCF (EFE)'!AL89</f>
        <v>0</v>
      </c>
      <c r="AM88" s="83">
        <f>SFP!AM133-SFP!AN133+'SCF (EFE)'!AM89</f>
        <v>0</v>
      </c>
      <c r="AN88" s="83">
        <f>SFP!AN133-SFP!AO133+'SCF (EFE)'!AN89</f>
        <v>2546011886.018774</v>
      </c>
      <c r="AO88" s="83">
        <f>SFP!AO133-SFP!AP133+'SCF (EFE)'!AO89</f>
        <v>3057178741.5201836</v>
      </c>
      <c r="AP88" s="83">
        <f>SFP!AP133-SFP!AQ133+'SCF (EFE)'!AP89</f>
        <v>3057178741.5201836</v>
      </c>
      <c r="AQ88" s="83">
        <f>SFP!AQ133-SFP!AR133+'SCF (EFE)'!AQ89</f>
        <v>0</v>
      </c>
      <c r="AR88" s="83">
        <f>SFP!AR133-SFP!AS133+'SCF (EFE)'!AR89</f>
        <v>-3.814697265625E-6</v>
      </c>
      <c r="AS88" s="83">
        <f>SFP!AS133-SFP!AT133+'SCF (EFE)'!AS89</f>
        <v>5.4836273193359375E-6</v>
      </c>
      <c r="AT88" s="83">
        <f>SFP!AT133-SFP!AU133+'SCF (EFE)'!AT89</f>
        <v>3057178741.5201769</v>
      </c>
      <c r="AU88" s="83">
        <f>SFP!AU133-SFP!AV133+'SCF (EFE)'!AU89</f>
        <v>5.3644180297851563E-6</v>
      </c>
      <c r="AV88" s="83">
        <f>SFP!AV133-SFP!AW133+'SCF (EFE)'!AV89</f>
        <v>-1.5497207641601563E-6</v>
      </c>
      <c r="AW88" s="83">
        <f>SFP!AW133-SFP!AX133+'SCF (EFE)'!AW89</f>
        <v>-2.6226043701171875E-6</v>
      </c>
      <c r="AX88" s="83">
        <f>SFP!AX133-SFP!AY133+'SCF (EFE)'!AX89</f>
        <v>0</v>
      </c>
      <c r="AY88" s="83">
        <f>SFP!AY133-SFP!AZ133+'SCF (EFE)'!AY89</f>
        <v>5.9604644775390625E-6</v>
      </c>
      <c r="AZ88" s="83">
        <f>SFP!AZ133-SFP!BA133+'SCF (EFE)'!AZ89</f>
        <v>3057178741.5201836</v>
      </c>
      <c r="BA88" s="83">
        <f>SFP!BA133-SFP!BB133+'SCF (EFE)'!BA89</f>
        <v>3067251275.4953499</v>
      </c>
      <c r="BB88" s="83">
        <f>SFP!BB133-SFP!BC133+'SCF (EFE)'!BB89</f>
        <v>3067251275.4953532</v>
      </c>
      <c r="BC88" s="83">
        <f>SFP!BC133-SFP!BD133+'SCF (EFE)'!BC89</f>
        <v>-3.814697265625E-6</v>
      </c>
      <c r="BD88" s="83">
        <f>SFP!BD133-SFP!BE133+'SCF (EFE)'!BD89</f>
        <v>0</v>
      </c>
      <c r="BE88" s="83">
        <f>SFP!BE133-SFP!BF133+'SCF (EFE)'!BE89</f>
        <v>1.0728836059570313E-5</v>
      </c>
      <c r="BF88" s="83">
        <f>SFP!BF133-SFP!BG133+'SCF (EFE)'!BF89</f>
        <v>3067251275.4953403</v>
      </c>
      <c r="BG88" s="83">
        <f>SFP!BG133-SFP!BH133+'SCF (EFE)'!BG89</f>
        <v>0</v>
      </c>
      <c r="BH88" s="83">
        <f>SFP!BH133-SFP!BI133+'SCF (EFE)'!BH89</f>
        <v>4.76837158203125E-6</v>
      </c>
      <c r="BI88" s="83">
        <f>SFP!BI133-SFP!BJ133+'SCF (EFE)'!BI89</f>
        <v>0</v>
      </c>
      <c r="BJ88" s="83">
        <f>SFP!BJ133-SFP!BK133+'SCF (EFE)'!BJ89</f>
        <v>0</v>
      </c>
      <c r="BK88" s="1029">
        <f t="shared" si="20"/>
        <v>37822238438.652763</v>
      </c>
    </row>
    <row r="89" spans="1:63" ht="15.75" x14ac:dyDescent="0.25">
      <c r="A89" s="169" t="s">
        <v>956</v>
      </c>
      <c r="C89" s="83">
        <f>(SFP!C174+SFP!C177+SFP!C178)-(SFP!D174+SFP!D177+SFP!D178)+SCI!C311</f>
        <v>0</v>
      </c>
      <c r="D89" s="83">
        <f>(SFP!D174+SFP!D177+SFP!D178)-(SFP!E174+SFP!E177+SFP!E178)+SCI!D311</f>
        <v>1740000000</v>
      </c>
      <c r="E89" s="83">
        <f>(SFP!E174+SFP!E177+SFP!E178)-(SFP!F174+SFP!F177+SFP!F178)+SCI!E311</f>
        <v>0</v>
      </c>
      <c r="F89" s="83">
        <f>(SFP!F174+SFP!F177+SFP!F178)-(SFP!G174+SFP!G177+SFP!G178)+SCI!F311</f>
        <v>0</v>
      </c>
      <c r="G89" s="83">
        <f>(SFP!G174+SFP!G177+SFP!G178)-(SFP!H174+SFP!H177+SFP!H178)+SCI!G311</f>
        <v>0</v>
      </c>
      <c r="H89" s="83">
        <f>(SFP!H174+SFP!H177+SFP!H178)-(SFP!I174+SFP!I177+SFP!I178)+SCI!H311</f>
        <v>0</v>
      </c>
      <c r="I89" s="83">
        <f>(SFP!I174+SFP!I177+SFP!I178)-(SFP!J174+SFP!J177+SFP!J178)+SCI!I311</f>
        <v>0</v>
      </c>
      <c r="J89" s="83">
        <f>(SFP!J174+SFP!J177+SFP!J178)-(SFP!K174+SFP!K177+SFP!K178)+SCI!J311</f>
        <v>-1.430511474609375E-6</v>
      </c>
      <c r="K89" s="83">
        <f>(SFP!K174+SFP!K177+SFP!K178)-(SFP!L174+SFP!L177+SFP!L178)+SCI!K311</f>
        <v>1.0132789611816406E-6</v>
      </c>
      <c r="L89" s="83">
        <f>(SFP!L174+SFP!L177+SFP!L178)-(SFP!M174+SFP!M177+SFP!M178)+SCI!L311</f>
        <v>0</v>
      </c>
      <c r="M89" s="83">
        <f>(SFP!M174+SFP!M177+SFP!M178)-(SFP!N174+SFP!N177+SFP!N178)+SCI!M311</f>
        <v>0</v>
      </c>
      <c r="N89" s="83">
        <f>(SFP!N174+SFP!N177+SFP!N178)-(SFP!O174+SFP!O177+SFP!O178)+SCI!N311</f>
        <v>0</v>
      </c>
      <c r="O89" s="83">
        <f>(SFP!O174+SFP!O177+SFP!O178)-(SFP!P174+SFP!P177+SFP!P178)+SCI!O311</f>
        <v>0</v>
      </c>
      <c r="P89" s="83">
        <f>(SFP!P174+SFP!P177+SFP!P178)-(SFP!Q174+SFP!Q177+SFP!Q178)+SCI!P311</f>
        <v>4467722102.0108852</v>
      </c>
      <c r="Q89" s="83">
        <f>(SFP!Q174+SFP!Q177+SFP!Q178)-(SFP!R174+SFP!R177+SFP!R178)+SCI!Q311</f>
        <v>0</v>
      </c>
      <c r="R89" s="83">
        <f>(SFP!R174+SFP!R177+SFP!R178)-(SFP!S174+SFP!S177+SFP!S178)+SCI!R311</f>
        <v>0</v>
      </c>
      <c r="S89" s="83">
        <f>(SFP!S174+SFP!S177+SFP!S178)-(SFP!T174+SFP!T177+SFP!T178)+SCI!S311</f>
        <v>0</v>
      </c>
      <c r="T89" s="83">
        <f>(SFP!T174+SFP!T177+SFP!T178)-(SFP!U174+SFP!U177+SFP!U178)+SCI!T311</f>
        <v>0</v>
      </c>
      <c r="U89" s="83">
        <f>(SFP!U174+SFP!U177+SFP!U178)-(SFP!V174+SFP!V177+SFP!V178)+SCI!U311</f>
        <v>0</v>
      </c>
      <c r="V89" s="83">
        <f>(SFP!V174+SFP!V177+SFP!V178)-(SFP!W174+SFP!W177+SFP!W178)+SCI!V311</f>
        <v>0</v>
      </c>
      <c r="W89" s="83">
        <f>(SFP!W174+SFP!W177+SFP!W178)-(SFP!X174+SFP!X177+SFP!X178)+SCI!W311</f>
        <v>0</v>
      </c>
      <c r="X89" s="83">
        <f>(SFP!X174+SFP!X177+SFP!X178)-(SFP!Y174+SFP!Y177+SFP!Y178)+SCI!X311</f>
        <v>0</v>
      </c>
      <c r="Y89" s="83">
        <f>(SFP!Y174+SFP!Y177+SFP!Y178)-(SFP!Z174+SFP!Z177+SFP!Z178)+SCI!Y311</f>
        <v>0</v>
      </c>
      <c r="Z89" s="83">
        <f>(SFP!Z174+SFP!Z177+SFP!Z178)-(SFP!AA174+SFP!AA177+SFP!AA178)+SCI!Z311</f>
        <v>0</v>
      </c>
      <c r="AA89" s="83">
        <f>(SFP!AA174+SFP!AA177+SFP!AA178)-(SFP!AB174+SFP!AB177+SFP!AB178)+SCI!AA311</f>
        <v>0</v>
      </c>
      <c r="AB89" s="83">
        <f>(SFP!AB174+SFP!AB177+SFP!AB178)-(SFP!AC174+SFP!AC177+SFP!AC178)+SCI!AB311</f>
        <v>10184047544.075094</v>
      </c>
      <c r="AC89" s="83">
        <f>(SFP!AC174+SFP!AC177+SFP!AC178)-(SFP!AD174+SFP!AD177+SFP!AD178)+SCI!AC311</f>
        <v>0</v>
      </c>
      <c r="AD89" s="83">
        <f>(SFP!AD174+SFP!AD177+SFP!AD178)-(SFP!AE174+SFP!AE177+SFP!AE178)+SCI!AD311</f>
        <v>4.76837158203125E-7</v>
      </c>
      <c r="AE89" s="83">
        <f>(SFP!AE174+SFP!AE177+SFP!AE178)-(SFP!AF174+SFP!AF177+SFP!AF178)+SCI!AE311</f>
        <v>0</v>
      </c>
      <c r="AF89" s="83">
        <f>(SFP!AF174+SFP!AF177+SFP!AF178)-(SFP!AG174+SFP!AG177+SFP!AG178)+SCI!AF311</f>
        <v>0</v>
      </c>
      <c r="AG89" s="83">
        <f>(SFP!AG174+SFP!AG177+SFP!AG178)-(SFP!AH174+SFP!AH177+SFP!AH178)+SCI!AG311</f>
        <v>1.1920928955078125E-6</v>
      </c>
      <c r="AH89" s="83">
        <f>(SFP!AH174+SFP!AH177+SFP!AH178)-(SFP!AI174+SFP!AI177+SFP!AI178)+SCI!AH311</f>
        <v>-1.0728836059570313E-6</v>
      </c>
      <c r="AI89" s="83">
        <f>(SFP!AI174+SFP!AI177+SFP!AI178)-(SFP!AJ174+SFP!AJ177+SFP!AJ178)+SCI!AI311</f>
        <v>-1.9073486328125E-6</v>
      </c>
      <c r="AJ89" s="83">
        <f>(SFP!AJ174+SFP!AJ177+SFP!AJ178)-(SFP!AK174+SFP!AK177+SFP!AK178)+SCI!AJ311</f>
        <v>2.86102294921875E-6</v>
      </c>
      <c r="AK89" s="83">
        <f>(SFP!AK174+SFP!AK177+SFP!AK178)-(SFP!AL174+SFP!AL177+SFP!AL178)+SCI!AK311</f>
        <v>0</v>
      </c>
      <c r="AL89" s="83">
        <f>(SFP!AL174+SFP!AL177+SFP!AL178)-(SFP!AM174+SFP!AM177+SFP!AM178)+SCI!AL311</f>
        <v>0</v>
      </c>
      <c r="AM89" s="83">
        <f>(SFP!AM174+SFP!AM177+SFP!AM178)-(SFP!AN174+SFP!AN177+SFP!AN178)+SCI!AM311</f>
        <v>0</v>
      </c>
      <c r="AN89" s="83">
        <f>(SFP!AN174+SFP!AN177+SFP!AN178)-(SFP!AO174+SFP!AO177+SFP!AO178)+SCI!AN311</f>
        <v>12228714966.080736</v>
      </c>
      <c r="AO89" s="83">
        <f>(SFP!AO174+SFP!AO177+SFP!AO178)-(SFP!AP174+SFP!AP177+SFP!AP178)+SCI!AO311</f>
        <v>0</v>
      </c>
      <c r="AP89" s="83">
        <f>(SFP!AP174+SFP!AP177+SFP!AP178)-(SFP!AQ174+SFP!AQ177+SFP!AQ178)+SCI!AP311</f>
        <v>0</v>
      </c>
      <c r="AQ89" s="83">
        <f>(SFP!AQ174+SFP!AQ177+SFP!AQ178)-(SFP!AR174+SFP!AR177+SFP!AR178)+SCI!AQ311</f>
        <v>0</v>
      </c>
      <c r="AR89" s="83">
        <f>(SFP!AR174+SFP!AR177+SFP!AR178)-(SFP!AS174+SFP!AS177+SFP!AS178)+SCI!AR311</f>
        <v>-3.814697265625E-6</v>
      </c>
      <c r="AS89" s="83">
        <f>(SFP!AS174+SFP!AS177+SFP!AS178)-(SFP!AT174+SFP!AT177+SFP!AT178)+SCI!AS311</f>
        <v>5.4836273193359375E-6</v>
      </c>
      <c r="AT89" s="83">
        <f>(SFP!AT174+SFP!AT177+SFP!AT178)-(SFP!AU174+SFP!AU177+SFP!AU178)+SCI!AT311</f>
        <v>-6.9141387939453125E-6</v>
      </c>
      <c r="AU89" s="83">
        <f>(SFP!AU174+SFP!AU177+SFP!AU178)-(SFP!AV174+SFP!AV177+SFP!AV178)+SCI!AU311</f>
        <v>5.3644180297851563E-6</v>
      </c>
      <c r="AV89" s="83">
        <f>(SFP!AV174+SFP!AV177+SFP!AV178)-(SFP!AW174+SFP!AW177+SFP!AW178)+SCI!AV311</f>
        <v>-1.5497207641601563E-6</v>
      </c>
      <c r="AW89" s="83">
        <f>(SFP!AW174+SFP!AW177+SFP!AW178)-(SFP!AX174+SFP!AX177+SFP!AX178)+SCI!AW311</f>
        <v>-2.6226043701171875E-6</v>
      </c>
      <c r="AX89" s="83">
        <f>(SFP!AX174+SFP!AX177+SFP!AX178)-(SFP!AY174+SFP!AY177+SFP!AY178)+SCI!AX311</f>
        <v>0</v>
      </c>
      <c r="AY89" s="83">
        <f>(SFP!AY174+SFP!AY177+SFP!AY178)-(SFP!AZ174+SFP!AZ177+SFP!AZ178)+SCI!AY311</f>
        <v>5.9604644775390625E-6</v>
      </c>
      <c r="AZ89" s="83">
        <f>(SFP!AZ174+SFP!AZ177+SFP!AZ178)-(SFP!BA174+SFP!BA177+SFP!BA178)+SCI!AZ311</f>
        <v>12269005101.981401</v>
      </c>
      <c r="BA89" s="83">
        <f>(SFP!BA174+SFP!BA177+SFP!BA178)-(SFP!BB174+SFP!BB177+SFP!BB178)+SCI!BA311</f>
        <v>0</v>
      </c>
      <c r="BB89" s="83">
        <f>(SFP!BB174+SFP!BB177+SFP!BB178)-(SFP!BC174+SFP!BC177+SFP!BC178)+SCI!BB311</f>
        <v>3.337860107421875E-6</v>
      </c>
      <c r="BC89" s="83">
        <f>(SFP!BC174+SFP!BC177+SFP!BC178)-(SFP!BD174+SFP!BD177+SFP!BD178)+SCI!BC311</f>
        <v>-3.814697265625E-6</v>
      </c>
      <c r="BD89" s="83">
        <f>(SFP!BD174+SFP!BD177+SFP!BD178)-(SFP!BE174+SFP!BE177+SFP!BE178)+SCI!BD311</f>
        <v>0</v>
      </c>
      <c r="BE89" s="83">
        <f>(SFP!BE174+SFP!BE177+SFP!BE178)-(SFP!BF174+SFP!BF177+SFP!BF178)+SCI!BE311</f>
        <v>1.0728836059570313E-5</v>
      </c>
      <c r="BF89" s="83">
        <f>(SFP!BF174+SFP!BF177+SFP!BF178)-(SFP!BG174+SFP!BG177+SFP!BG178)+SCI!BF311</f>
        <v>-1.0013580322265625E-5</v>
      </c>
      <c r="BG89" s="83">
        <f>(SFP!BG174+SFP!BG177+SFP!BG178)-(SFP!BH174+SFP!BH177+SFP!BH178)+SCI!BG311</f>
        <v>0</v>
      </c>
      <c r="BH89" s="83">
        <f>(SFP!BH174+SFP!BH177+SFP!BH178)-(SFP!BI174+SFP!BI177+SFP!BI178)+SCI!BH311</f>
        <v>4.76837158203125E-6</v>
      </c>
      <c r="BI89" s="83">
        <f>(SFP!BI174+SFP!BI177+SFP!BI178)-(SFP!BJ174+SFP!BJ177+SFP!BJ178)+SCI!BI311</f>
        <v>0</v>
      </c>
      <c r="BJ89" s="83">
        <f>(SFP!BJ174+SFP!BJ177+SFP!BJ178)-(SFP!BK174+SFP!BK177+SFP!BK178)+SCI!BJ311</f>
        <v>0</v>
      </c>
      <c r="BK89" s="1029">
        <f t="shared" si="20"/>
        <v>40889489714.148125</v>
      </c>
    </row>
    <row r="90" spans="1:63" ht="15.75" x14ac:dyDescent="0.25">
      <c r="A90" s="646" t="s">
        <v>957</v>
      </c>
      <c r="C90" s="83">
        <f>C87-C88</f>
        <v>0</v>
      </c>
      <c r="D90" s="83">
        <f t="shared" ref="D90:BJ90" si="24">D87-D88</f>
        <v>0</v>
      </c>
      <c r="E90" s="83">
        <f t="shared" si="24"/>
        <v>-435000000</v>
      </c>
      <c r="F90" s="83">
        <f t="shared" si="24"/>
        <v>-435000000</v>
      </c>
      <c r="G90" s="83">
        <f t="shared" si="24"/>
        <v>0</v>
      </c>
      <c r="H90" s="83">
        <f t="shared" si="24"/>
        <v>0</v>
      </c>
      <c r="I90" s="83">
        <f t="shared" si="24"/>
        <v>0</v>
      </c>
      <c r="J90" s="83">
        <f t="shared" si="24"/>
        <v>-434999999.99999857</v>
      </c>
      <c r="K90" s="83">
        <f t="shared" si="24"/>
        <v>-1.0132789611816406E-6</v>
      </c>
      <c r="L90" s="83">
        <f t="shared" si="24"/>
        <v>0</v>
      </c>
      <c r="M90" s="83">
        <f t="shared" si="24"/>
        <v>0</v>
      </c>
      <c r="N90" s="83">
        <f t="shared" si="24"/>
        <v>0</v>
      </c>
      <c r="O90" s="83">
        <f t="shared" si="24"/>
        <v>0</v>
      </c>
      <c r="P90" s="83">
        <f t="shared" si="24"/>
        <v>-434999999.99999905</v>
      </c>
      <c r="Q90" s="83">
        <f t="shared" si="24"/>
        <v>-1116930525.5027218</v>
      </c>
      <c r="R90" s="83">
        <f t="shared" si="24"/>
        <v>-1116930525.5027218</v>
      </c>
      <c r="S90" s="83">
        <f t="shared" si="24"/>
        <v>0</v>
      </c>
      <c r="T90" s="83">
        <f t="shared" si="24"/>
        <v>0</v>
      </c>
      <c r="U90" s="83">
        <f t="shared" si="24"/>
        <v>0</v>
      </c>
      <c r="V90" s="83">
        <f t="shared" si="24"/>
        <v>-1116930525.5027215</v>
      </c>
      <c r="W90" s="83">
        <f t="shared" si="24"/>
        <v>0</v>
      </c>
      <c r="X90" s="83">
        <f t="shared" si="24"/>
        <v>0</v>
      </c>
      <c r="Y90" s="83">
        <f t="shared" si="24"/>
        <v>0</v>
      </c>
      <c r="Z90" s="83">
        <f t="shared" si="24"/>
        <v>0</v>
      </c>
      <c r="AA90" s="83">
        <f t="shared" si="24"/>
        <v>0</v>
      </c>
      <c r="AB90" s="83">
        <f t="shared" si="24"/>
        <v>-1116930525.5027218</v>
      </c>
      <c r="AC90" s="83">
        <f t="shared" si="24"/>
        <v>-2546011886.018774</v>
      </c>
      <c r="AD90" s="83">
        <f t="shared" si="24"/>
        <v>-2546011886.0187745</v>
      </c>
      <c r="AE90" s="83">
        <f t="shared" si="24"/>
        <v>0</v>
      </c>
      <c r="AF90" s="83">
        <f t="shared" si="24"/>
        <v>0</v>
      </c>
      <c r="AG90" s="83">
        <f t="shared" si="24"/>
        <v>-1.1920928955078125E-6</v>
      </c>
      <c r="AH90" s="83">
        <f t="shared" si="24"/>
        <v>-2546011886.0187726</v>
      </c>
      <c r="AI90" s="83">
        <f t="shared" si="24"/>
        <v>1.9073486328125E-6</v>
      </c>
      <c r="AJ90" s="83">
        <f t="shared" si="24"/>
        <v>-2.86102294921875E-6</v>
      </c>
      <c r="AK90" s="83">
        <f t="shared" si="24"/>
        <v>0</v>
      </c>
      <c r="AL90" s="83">
        <f t="shared" si="24"/>
        <v>0</v>
      </c>
      <c r="AM90" s="83">
        <f t="shared" si="24"/>
        <v>0</v>
      </c>
      <c r="AN90" s="83">
        <f t="shared" si="24"/>
        <v>-2546011886.018774</v>
      </c>
      <c r="AO90" s="83">
        <f t="shared" si="24"/>
        <v>-3057178741.5201836</v>
      </c>
      <c r="AP90" s="83">
        <f t="shared" si="24"/>
        <v>-3057178741.5201836</v>
      </c>
      <c r="AQ90" s="83">
        <f t="shared" si="24"/>
        <v>0</v>
      </c>
      <c r="AR90" s="83">
        <f t="shared" si="24"/>
        <v>3.814697265625E-6</v>
      </c>
      <c r="AS90" s="83">
        <f t="shared" si="24"/>
        <v>-5.4836273193359375E-6</v>
      </c>
      <c r="AT90" s="83">
        <f t="shared" si="24"/>
        <v>-3057178741.5201769</v>
      </c>
      <c r="AU90" s="83">
        <f t="shared" si="24"/>
        <v>-5.3644180297851563E-6</v>
      </c>
      <c r="AV90" s="83">
        <f t="shared" si="24"/>
        <v>1.5497207641601563E-6</v>
      </c>
      <c r="AW90" s="83">
        <f t="shared" si="24"/>
        <v>2.6226043701171875E-6</v>
      </c>
      <c r="AX90" s="83">
        <f t="shared" si="24"/>
        <v>0</v>
      </c>
      <c r="AY90" s="83">
        <f t="shared" si="24"/>
        <v>-5.9604644775390625E-6</v>
      </c>
      <c r="AZ90" s="83">
        <f t="shared" si="24"/>
        <v>-3057178741.5201836</v>
      </c>
      <c r="BA90" s="83">
        <f t="shared" si="24"/>
        <v>-3067251275.4953499</v>
      </c>
      <c r="BB90" s="83">
        <f t="shared" si="24"/>
        <v>-3067251275.4953532</v>
      </c>
      <c r="BC90" s="83">
        <f t="shared" si="24"/>
        <v>3.814697265625E-6</v>
      </c>
      <c r="BD90" s="83">
        <f t="shared" si="24"/>
        <v>0</v>
      </c>
      <c r="BE90" s="83">
        <f t="shared" si="24"/>
        <v>-1.0728836059570313E-5</v>
      </c>
      <c r="BF90" s="83">
        <f t="shared" si="24"/>
        <v>-3067251275.4953403</v>
      </c>
      <c r="BG90" s="83">
        <f t="shared" si="24"/>
        <v>0</v>
      </c>
      <c r="BH90" s="83">
        <f t="shared" si="24"/>
        <v>-4.76837158203125E-6</v>
      </c>
      <c r="BI90" s="83">
        <f t="shared" si="24"/>
        <v>0</v>
      </c>
      <c r="BJ90" s="83">
        <f t="shared" si="24"/>
        <v>0</v>
      </c>
      <c r="BK90" s="1029">
        <f t="shared" si="20"/>
        <v>-37822238438.652763</v>
      </c>
    </row>
    <row r="91" spans="1:63" ht="15.75" x14ac:dyDescent="0.25">
      <c r="A91" s="167" t="s">
        <v>958</v>
      </c>
      <c r="C91" s="83">
        <f>TCF!C119</f>
        <v>0</v>
      </c>
      <c r="D91" s="83">
        <f>TCF!D119</f>
        <v>0</v>
      </c>
      <c r="E91" s="83">
        <f>TCF!E119</f>
        <v>-435000000</v>
      </c>
      <c r="F91" s="83">
        <f>TCF!F119</f>
        <v>-435000000</v>
      </c>
      <c r="G91" s="83">
        <f>TCF!G119</f>
        <v>0</v>
      </c>
      <c r="H91" s="83">
        <f>TCF!H119</f>
        <v>0</v>
      </c>
      <c r="I91" s="83">
        <f>TCF!I119</f>
        <v>0</v>
      </c>
      <c r="J91" s="83">
        <f>TCF!J119</f>
        <v>-435000000</v>
      </c>
      <c r="K91" s="83">
        <f>TCF!K119</f>
        <v>0</v>
      </c>
      <c r="L91" s="83">
        <f>TCF!L119</f>
        <v>0</v>
      </c>
      <c r="M91" s="83">
        <f>TCF!M119</f>
        <v>0</v>
      </c>
      <c r="N91" s="83">
        <f>TCF!N119</f>
        <v>0</v>
      </c>
      <c r="O91" s="83">
        <f>TCF!O119</f>
        <v>0</v>
      </c>
      <c r="P91" s="83">
        <f>TCF!P119</f>
        <v>-435000000</v>
      </c>
      <c r="Q91" s="83">
        <f>TCF!Q119</f>
        <v>-1116930525.5027215</v>
      </c>
      <c r="R91" s="83">
        <f>TCF!R119</f>
        <v>-1116930525.5027215</v>
      </c>
      <c r="S91" s="83">
        <f>TCF!S119</f>
        <v>0</v>
      </c>
      <c r="T91" s="83">
        <f>TCF!T119</f>
        <v>0</v>
      </c>
      <c r="U91" s="83">
        <f>TCF!U119</f>
        <v>0</v>
      </c>
      <c r="V91" s="83">
        <f>TCF!V119</f>
        <v>-1116930525.5027215</v>
      </c>
      <c r="W91" s="83">
        <f>TCF!W119</f>
        <v>0</v>
      </c>
      <c r="X91" s="83">
        <f>TCF!X119</f>
        <v>0</v>
      </c>
      <c r="Y91" s="83">
        <f>TCF!Y119</f>
        <v>0</v>
      </c>
      <c r="Z91" s="83">
        <f>TCF!Z119</f>
        <v>0</v>
      </c>
      <c r="AA91" s="83">
        <f>TCF!AA119</f>
        <v>0</v>
      </c>
      <c r="AB91" s="83">
        <f>TCF!AB119</f>
        <v>-1116930525.5027215</v>
      </c>
      <c r="AC91" s="83">
        <f>TCF!AC119</f>
        <v>-2546011886.0187736</v>
      </c>
      <c r="AD91" s="83">
        <f>TCF!AD119</f>
        <v>-2546011886.0187736</v>
      </c>
      <c r="AE91" s="83">
        <f>TCF!AE119</f>
        <v>0</v>
      </c>
      <c r="AF91" s="83">
        <f>TCF!AF119</f>
        <v>0</v>
      </c>
      <c r="AG91" s="83">
        <f>TCF!AG119</f>
        <v>0</v>
      </c>
      <c r="AH91" s="83">
        <f>TCF!AH119</f>
        <v>-2546011886.0187736</v>
      </c>
      <c r="AI91" s="83">
        <f>TCF!AI119</f>
        <v>0</v>
      </c>
      <c r="AJ91" s="83">
        <f>TCF!AJ119</f>
        <v>0</v>
      </c>
      <c r="AK91" s="83">
        <f>TCF!AK119</f>
        <v>0</v>
      </c>
      <c r="AL91" s="83">
        <f>TCF!AL119</f>
        <v>0</v>
      </c>
      <c r="AM91" s="83">
        <f>TCF!AM119</f>
        <v>0</v>
      </c>
      <c r="AN91" s="83">
        <f>TCF!AN119</f>
        <v>-2546011886.0187736</v>
      </c>
      <c r="AO91" s="83">
        <f>TCF!AO119</f>
        <v>-3057178741.520184</v>
      </c>
      <c r="AP91" s="83">
        <f>TCF!AP119</f>
        <v>-3057178741.520184</v>
      </c>
      <c r="AQ91" s="83">
        <f>TCF!AQ119</f>
        <v>0</v>
      </c>
      <c r="AR91" s="83">
        <f>TCF!AR119</f>
        <v>0</v>
      </c>
      <c r="AS91" s="83">
        <f>TCF!AS119</f>
        <v>0</v>
      </c>
      <c r="AT91" s="83">
        <f>TCF!AT119</f>
        <v>-3057178741.520184</v>
      </c>
      <c r="AU91" s="83">
        <f>TCF!AU119</f>
        <v>0</v>
      </c>
      <c r="AV91" s="83">
        <f>TCF!AV119</f>
        <v>0</v>
      </c>
      <c r="AW91" s="83">
        <f>TCF!AW119</f>
        <v>0</v>
      </c>
      <c r="AX91" s="83">
        <f>TCF!AX119</f>
        <v>0</v>
      </c>
      <c r="AY91" s="83">
        <f>TCF!AY119</f>
        <v>0</v>
      </c>
      <c r="AZ91" s="83">
        <f>TCF!AZ119</f>
        <v>-3057178741.520184</v>
      </c>
      <c r="BA91" s="83">
        <f>TCF!BA119</f>
        <v>-3067251275.4953504</v>
      </c>
      <c r="BB91" s="83">
        <f>TCF!BB119</f>
        <v>-3067251275.4953504</v>
      </c>
      <c r="BC91" s="83">
        <f>TCF!BC119</f>
        <v>0</v>
      </c>
      <c r="BD91" s="83">
        <f>TCF!BD119</f>
        <v>0</v>
      </c>
      <c r="BE91" s="83">
        <f>TCF!BE119</f>
        <v>0</v>
      </c>
      <c r="BF91" s="83">
        <f>TCF!BF119</f>
        <v>-3067251275.4953504</v>
      </c>
      <c r="BG91" s="83">
        <f>TCF!BG119</f>
        <v>0</v>
      </c>
      <c r="BH91" s="83">
        <f>TCF!BH119</f>
        <v>0</v>
      </c>
      <c r="BI91" s="83">
        <f>TCF!BI119</f>
        <v>0</v>
      </c>
      <c r="BJ91" s="83">
        <f>TCF!BJ119</f>
        <v>0</v>
      </c>
      <c r="BK91" s="1029">
        <f t="shared" si="20"/>
        <v>-37822238438.652771</v>
      </c>
    </row>
    <row r="92" spans="1:63" ht="15.75" x14ac:dyDescent="0.25">
      <c r="A92" s="180" t="s">
        <v>936</v>
      </c>
      <c r="C92" s="83">
        <f>C90-C91</f>
        <v>0</v>
      </c>
      <c r="D92" s="83">
        <f t="shared" ref="D92:BJ92" si="25">D90-D91</f>
        <v>0</v>
      </c>
      <c r="E92" s="83">
        <f t="shared" si="25"/>
        <v>0</v>
      </c>
      <c r="F92" s="83">
        <f t="shared" si="25"/>
        <v>0</v>
      </c>
      <c r="G92" s="83">
        <f t="shared" si="25"/>
        <v>0</v>
      </c>
      <c r="H92" s="83">
        <f t="shared" si="25"/>
        <v>0</v>
      </c>
      <c r="I92" s="83">
        <f t="shared" si="25"/>
        <v>0</v>
      </c>
      <c r="J92" s="83">
        <f t="shared" si="25"/>
        <v>1.430511474609375E-6</v>
      </c>
      <c r="K92" s="83">
        <f t="shared" si="25"/>
        <v>-1.0132789611816406E-6</v>
      </c>
      <c r="L92" s="83">
        <f t="shared" si="25"/>
        <v>0</v>
      </c>
      <c r="M92" s="83">
        <f t="shared" si="25"/>
        <v>0</v>
      </c>
      <c r="N92" s="83">
        <f t="shared" si="25"/>
        <v>0</v>
      </c>
      <c r="O92" s="83">
        <f t="shared" si="25"/>
        <v>0</v>
      </c>
      <c r="P92" s="83">
        <f t="shared" si="25"/>
        <v>9.5367431640625E-7</v>
      </c>
      <c r="Q92" s="83">
        <f t="shared" si="25"/>
        <v>0</v>
      </c>
      <c r="R92" s="83">
        <f t="shared" si="25"/>
        <v>0</v>
      </c>
      <c r="S92" s="83">
        <f t="shared" si="25"/>
        <v>0</v>
      </c>
      <c r="T92" s="83">
        <f t="shared" si="25"/>
        <v>0</v>
      </c>
      <c r="U92" s="83">
        <f t="shared" si="25"/>
        <v>0</v>
      </c>
      <c r="V92" s="83">
        <f t="shared" si="25"/>
        <v>0</v>
      </c>
      <c r="W92" s="83">
        <f t="shared" si="25"/>
        <v>0</v>
      </c>
      <c r="X92" s="83">
        <f t="shared" si="25"/>
        <v>0</v>
      </c>
      <c r="Y92" s="83">
        <f t="shared" si="25"/>
        <v>0</v>
      </c>
      <c r="Z92" s="83">
        <f t="shared" si="25"/>
        <v>0</v>
      </c>
      <c r="AA92" s="83">
        <f t="shared" si="25"/>
        <v>0</v>
      </c>
      <c r="AB92" s="83">
        <f t="shared" si="25"/>
        <v>0</v>
      </c>
      <c r="AC92" s="83">
        <f t="shared" si="25"/>
        <v>0</v>
      </c>
      <c r="AD92" s="83">
        <f t="shared" si="25"/>
        <v>0</v>
      </c>
      <c r="AE92" s="83">
        <f t="shared" si="25"/>
        <v>0</v>
      </c>
      <c r="AF92" s="83">
        <f t="shared" si="25"/>
        <v>0</v>
      </c>
      <c r="AG92" s="83">
        <f t="shared" si="25"/>
        <v>-1.1920928955078125E-6</v>
      </c>
      <c r="AH92" s="83">
        <f t="shared" si="25"/>
        <v>0</v>
      </c>
      <c r="AI92" s="83">
        <f t="shared" si="25"/>
        <v>1.9073486328125E-6</v>
      </c>
      <c r="AJ92" s="83">
        <f t="shared" si="25"/>
        <v>-2.86102294921875E-6</v>
      </c>
      <c r="AK92" s="83">
        <f t="shared" si="25"/>
        <v>0</v>
      </c>
      <c r="AL92" s="83">
        <f t="shared" si="25"/>
        <v>0</v>
      </c>
      <c r="AM92" s="83">
        <f t="shared" si="25"/>
        <v>0</v>
      </c>
      <c r="AN92" s="83">
        <f t="shared" si="25"/>
        <v>0</v>
      </c>
      <c r="AO92" s="83">
        <f t="shared" si="25"/>
        <v>0</v>
      </c>
      <c r="AP92" s="83">
        <f t="shared" si="25"/>
        <v>0</v>
      </c>
      <c r="AQ92" s="83">
        <f t="shared" si="25"/>
        <v>0</v>
      </c>
      <c r="AR92" s="83">
        <f t="shared" si="25"/>
        <v>3.814697265625E-6</v>
      </c>
      <c r="AS92" s="83">
        <f t="shared" si="25"/>
        <v>-5.4836273193359375E-6</v>
      </c>
      <c r="AT92" s="83">
        <f t="shared" si="25"/>
        <v>7.152557373046875E-6</v>
      </c>
      <c r="AU92" s="83">
        <f t="shared" si="25"/>
        <v>-5.3644180297851563E-6</v>
      </c>
      <c r="AV92" s="83">
        <f t="shared" si="25"/>
        <v>1.5497207641601563E-6</v>
      </c>
      <c r="AW92" s="83">
        <f t="shared" si="25"/>
        <v>2.6226043701171875E-6</v>
      </c>
      <c r="AX92" s="83">
        <f t="shared" si="25"/>
        <v>0</v>
      </c>
      <c r="AY92" s="83">
        <f t="shared" si="25"/>
        <v>-5.9604644775390625E-6</v>
      </c>
      <c r="AZ92" s="83">
        <f t="shared" si="25"/>
        <v>0</v>
      </c>
      <c r="BA92" s="83">
        <f t="shared" si="25"/>
        <v>0</v>
      </c>
      <c r="BB92" s="83">
        <f t="shared" si="25"/>
        <v>0</v>
      </c>
      <c r="BC92" s="83">
        <f t="shared" si="25"/>
        <v>3.814697265625E-6</v>
      </c>
      <c r="BD92" s="83">
        <f t="shared" si="25"/>
        <v>0</v>
      </c>
      <c r="BE92" s="83">
        <f t="shared" si="25"/>
        <v>-1.0728836059570313E-5</v>
      </c>
      <c r="BF92" s="83">
        <f t="shared" si="25"/>
        <v>1.0013580322265625E-5</v>
      </c>
      <c r="BG92" s="83">
        <f t="shared" si="25"/>
        <v>0</v>
      </c>
      <c r="BH92" s="83">
        <f t="shared" si="25"/>
        <v>-4.76837158203125E-6</v>
      </c>
      <c r="BI92" s="83">
        <f t="shared" si="25"/>
        <v>0</v>
      </c>
      <c r="BJ92" s="83">
        <f t="shared" si="25"/>
        <v>0</v>
      </c>
      <c r="BK92" s="1029">
        <f t="shared" si="20"/>
        <v>-4.1127204895019531E-6</v>
      </c>
    </row>
    <row r="93" spans="1:63" ht="15.75" x14ac:dyDescent="0.25">
      <c r="A93" s="180"/>
      <c r="BK93" s="1029">
        <f t="shared" si="20"/>
        <v>0</v>
      </c>
    </row>
    <row r="94" spans="1:63" ht="15.75" x14ac:dyDescent="0.25">
      <c r="A94" s="647" t="s">
        <v>900</v>
      </c>
      <c r="C94" s="83"/>
      <c r="BK94" s="1029">
        <f t="shared" si="20"/>
        <v>0</v>
      </c>
    </row>
    <row r="95" spans="1:63" ht="15.75" x14ac:dyDescent="0.25">
      <c r="A95" s="1036" t="s">
        <v>783</v>
      </c>
      <c r="C95" s="83">
        <f>C96-C97</f>
        <v>3858183077.2111416</v>
      </c>
      <c r="D95" s="83">
        <f t="shared" ref="D95:BJ95" si="26">D96-D97</f>
        <v>-2307681662.8664064</v>
      </c>
      <c r="E95" s="83">
        <f t="shared" si="26"/>
        <v>-723513168.03326809</v>
      </c>
      <c r="F95" s="83">
        <f t="shared" si="26"/>
        <v>538801569.68186891</v>
      </c>
      <c r="G95" s="83">
        <f t="shared" si="26"/>
        <v>-378774697.12755841</v>
      </c>
      <c r="H95" s="83">
        <f t="shared" si="26"/>
        <v>-215225840.75155813</v>
      </c>
      <c r="I95" s="83">
        <f t="shared" si="26"/>
        <v>1116806082.9167938</v>
      </c>
      <c r="J95" s="83">
        <f t="shared" si="26"/>
        <v>-5371260001.948267</v>
      </c>
      <c r="K95" s="83">
        <f t="shared" si="26"/>
        <v>0</v>
      </c>
      <c r="L95" s="83">
        <f t="shared" si="26"/>
        <v>0</v>
      </c>
      <c r="M95" s="83">
        <f t="shared" si="26"/>
        <v>0</v>
      </c>
      <c r="N95" s="83">
        <f t="shared" si="26"/>
        <v>0</v>
      </c>
      <c r="O95" s="83">
        <f t="shared" si="26"/>
        <v>5312211997.4232454</v>
      </c>
      <c r="P95" s="83">
        <f t="shared" si="26"/>
        <v>-1080316779.0313532</v>
      </c>
      <c r="Q95" s="83">
        <f t="shared" si="26"/>
        <v>-950831227.83416986</v>
      </c>
      <c r="R95" s="83">
        <f t="shared" si="26"/>
        <v>-2269036074.0017514</v>
      </c>
      <c r="S95" s="83">
        <f t="shared" si="26"/>
        <v>-1130820196.0280306</v>
      </c>
      <c r="T95" s="83">
        <f t="shared" si="26"/>
        <v>0</v>
      </c>
      <c r="U95" s="83">
        <f t="shared" si="26"/>
        <v>0</v>
      </c>
      <c r="V95" s="83">
        <f t="shared" si="26"/>
        <v>0</v>
      </c>
      <c r="W95" s="83">
        <f t="shared" si="26"/>
        <v>0</v>
      </c>
      <c r="X95" s="83">
        <f t="shared" si="26"/>
        <v>0</v>
      </c>
      <c r="Y95" s="83">
        <f t="shared" si="26"/>
        <v>0</v>
      </c>
      <c r="Z95" s="83">
        <f t="shared" si="26"/>
        <v>0</v>
      </c>
      <c r="AA95" s="83">
        <f t="shared" si="26"/>
        <v>0</v>
      </c>
      <c r="AB95" s="83">
        <f t="shared" si="26"/>
        <v>0</v>
      </c>
      <c r="AC95" s="83">
        <f t="shared" si="26"/>
        <v>0</v>
      </c>
      <c r="AD95" s="83">
        <f t="shared" si="26"/>
        <v>0</v>
      </c>
      <c r="AE95" s="83">
        <f t="shared" si="26"/>
        <v>0</v>
      </c>
      <c r="AF95" s="83">
        <f t="shared" si="26"/>
        <v>0</v>
      </c>
      <c r="AG95" s="83">
        <f t="shared" si="26"/>
        <v>0</v>
      </c>
      <c r="AH95" s="83">
        <f t="shared" si="26"/>
        <v>0</v>
      </c>
      <c r="AI95" s="83">
        <f t="shared" si="26"/>
        <v>0</v>
      </c>
      <c r="AJ95" s="83">
        <f t="shared" si="26"/>
        <v>0</v>
      </c>
      <c r="AK95" s="83">
        <f t="shared" si="26"/>
        <v>0</v>
      </c>
      <c r="AL95" s="83">
        <f t="shared" si="26"/>
        <v>0</v>
      </c>
      <c r="AM95" s="83">
        <f t="shared" si="26"/>
        <v>0</v>
      </c>
      <c r="AN95" s="83">
        <f t="shared" si="26"/>
        <v>0</v>
      </c>
      <c r="AO95" s="83">
        <f t="shared" si="26"/>
        <v>0</v>
      </c>
      <c r="AP95" s="83">
        <f t="shared" si="26"/>
        <v>0</v>
      </c>
      <c r="AQ95" s="83">
        <f t="shared" si="26"/>
        <v>0</v>
      </c>
      <c r="AR95" s="83">
        <f t="shared" si="26"/>
        <v>0</v>
      </c>
      <c r="AS95" s="83">
        <f t="shared" si="26"/>
        <v>0</v>
      </c>
      <c r="AT95" s="83">
        <f t="shared" si="26"/>
        <v>0</v>
      </c>
      <c r="AU95" s="83">
        <f t="shared" si="26"/>
        <v>0</v>
      </c>
      <c r="AV95" s="83">
        <f t="shared" si="26"/>
        <v>0</v>
      </c>
      <c r="AW95" s="83">
        <f t="shared" si="26"/>
        <v>0</v>
      </c>
      <c r="AX95" s="83">
        <f t="shared" si="26"/>
        <v>0</v>
      </c>
      <c r="AY95" s="83">
        <f t="shared" si="26"/>
        <v>0</v>
      </c>
      <c r="AZ95" s="83">
        <f t="shared" si="26"/>
        <v>0</v>
      </c>
      <c r="BA95" s="83">
        <f t="shared" si="26"/>
        <v>0</v>
      </c>
      <c r="BB95" s="83">
        <f t="shared" si="26"/>
        <v>0</v>
      </c>
      <c r="BC95" s="83">
        <f t="shared" si="26"/>
        <v>0</v>
      </c>
      <c r="BD95" s="83">
        <f t="shared" si="26"/>
        <v>0</v>
      </c>
      <c r="BE95" s="83">
        <f t="shared" si="26"/>
        <v>0</v>
      </c>
      <c r="BF95" s="83">
        <f t="shared" si="26"/>
        <v>0</v>
      </c>
      <c r="BG95" s="83">
        <f t="shared" si="26"/>
        <v>0</v>
      </c>
      <c r="BH95" s="83">
        <f t="shared" si="26"/>
        <v>0</v>
      </c>
      <c r="BI95" s="83">
        <f t="shared" si="26"/>
        <v>0</v>
      </c>
      <c r="BJ95" s="83">
        <f t="shared" si="26"/>
        <v>0</v>
      </c>
      <c r="BK95" s="1029">
        <f t="shared" si="20"/>
        <v>-3601456920.3893127</v>
      </c>
    </row>
    <row r="96" spans="1:63" ht="15.75" x14ac:dyDescent="0.25">
      <c r="A96" s="1037" t="s">
        <v>784</v>
      </c>
      <c r="C96" s="83">
        <f>SFP!D137-SFP!C137</f>
        <v>3884612772.3826599</v>
      </c>
      <c r="D96" s="83">
        <f>SFP!E137-SFP!D137</f>
        <v>-2248775653.6147833</v>
      </c>
      <c r="E96" s="83">
        <f>SFP!F137-SFP!E137</f>
        <v>-681388695.84166527</v>
      </c>
      <c r="F96" s="83">
        <f>SFP!G137-SFP!F137</f>
        <v>577509706.25710869</v>
      </c>
      <c r="G96" s="83">
        <f>SFP!H137-SFP!G137</f>
        <v>-337153612.89887714</v>
      </c>
      <c r="H96" s="83">
        <f>SFP!I137-SFP!H137</f>
        <v>-179501255.32616425</v>
      </c>
      <c r="I96" s="83">
        <f>SFP!J137-SFP!I137</f>
        <v>1150658808.2947569</v>
      </c>
      <c r="J96" s="83">
        <f>SFP!K137-SFP!J137</f>
        <v>-5327316254.3437796</v>
      </c>
      <c r="K96" s="83">
        <f>SFP!L137-SFP!K137</f>
        <v>0</v>
      </c>
      <c r="L96" s="83">
        <f>SFP!M137-SFP!L137</f>
        <v>0</v>
      </c>
      <c r="M96" s="83">
        <f>SFP!N137-SFP!M137</f>
        <v>0</v>
      </c>
      <c r="N96" s="83">
        <f>SFP!O137-SFP!N137</f>
        <v>0</v>
      </c>
      <c r="O96" s="83">
        <f>SFP!P137-SFP!O137</f>
        <v>5312211997.4232454</v>
      </c>
      <c r="P96" s="83">
        <f>SFP!Q137-SFP!P137</f>
        <v>-1036963459.8229542</v>
      </c>
      <c r="Q96" s="83">
        <f>SFP!R137-SFP!Q137</f>
        <v>-912140161.57534409</v>
      </c>
      <c r="R96" s="83">
        <f>SFP!S137-SFP!R137</f>
        <v>-2241884720.8575845</v>
      </c>
      <c r="S96" s="83">
        <f>SFP!T137-SFP!S137</f>
        <v>-1121223655.1673627</v>
      </c>
      <c r="T96" s="83">
        <f>SFP!U137-SFP!T137</f>
        <v>0</v>
      </c>
      <c r="U96" s="83">
        <f>SFP!V137-SFP!U137</f>
        <v>0</v>
      </c>
      <c r="V96" s="83">
        <f>SFP!W137-SFP!V137</f>
        <v>0</v>
      </c>
      <c r="W96" s="83">
        <f>SFP!X137-SFP!W137</f>
        <v>0</v>
      </c>
      <c r="X96" s="83">
        <f>SFP!Y137-SFP!X137</f>
        <v>0</v>
      </c>
      <c r="Y96" s="83">
        <f>SFP!Z137-SFP!Y137</f>
        <v>0</v>
      </c>
      <c r="Z96" s="83">
        <f>SFP!AA137-SFP!Z137</f>
        <v>0</v>
      </c>
      <c r="AA96" s="83">
        <f>SFP!AB137-SFP!AA137</f>
        <v>0</v>
      </c>
      <c r="AB96" s="83">
        <f>SFP!AC137-SFP!AB137</f>
        <v>0</v>
      </c>
      <c r="AC96" s="83">
        <f>SFP!AD137-SFP!AC137</f>
        <v>0</v>
      </c>
      <c r="AD96" s="83">
        <f>SFP!AE137-SFP!AD137</f>
        <v>0</v>
      </c>
      <c r="AE96" s="83">
        <f>SFP!AF137-SFP!AE137</f>
        <v>0</v>
      </c>
      <c r="AF96" s="83">
        <f>SFP!AG137-SFP!AF137</f>
        <v>0</v>
      </c>
      <c r="AG96" s="83">
        <f>SFP!AH137-SFP!AG137</f>
        <v>0</v>
      </c>
      <c r="AH96" s="83">
        <f>SFP!AI137-SFP!AH137</f>
        <v>0</v>
      </c>
      <c r="AI96" s="83">
        <f>SFP!AJ137-SFP!AI137</f>
        <v>0</v>
      </c>
      <c r="AJ96" s="83">
        <f>SFP!AK137-SFP!AJ137</f>
        <v>0</v>
      </c>
      <c r="AK96" s="83">
        <f>SFP!AL137-SFP!AK137</f>
        <v>0</v>
      </c>
      <c r="AL96" s="83">
        <f>SFP!AM137-SFP!AL137</f>
        <v>0</v>
      </c>
      <c r="AM96" s="83">
        <f>SFP!AN137-SFP!AM137</f>
        <v>0</v>
      </c>
      <c r="AN96" s="83">
        <f>SFP!AO137-SFP!AN137</f>
        <v>0</v>
      </c>
      <c r="AO96" s="83">
        <f>SFP!AP137-SFP!AO137</f>
        <v>0</v>
      </c>
      <c r="AP96" s="83">
        <f>SFP!AQ137-SFP!AP137</f>
        <v>0</v>
      </c>
      <c r="AQ96" s="83">
        <f>SFP!AR137-SFP!AQ137</f>
        <v>0</v>
      </c>
      <c r="AR96" s="83">
        <f>SFP!AS137-SFP!AR137</f>
        <v>0</v>
      </c>
      <c r="AS96" s="83">
        <f>SFP!AT137-SFP!AS137</f>
        <v>0</v>
      </c>
      <c r="AT96" s="83">
        <f>SFP!AU137-SFP!AT137</f>
        <v>0</v>
      </c>
      <c r="AU96" s="83">
        <f>SFP!AV137-SFP!AU137</f>
        <v>0</v>
      </c>
      <c r="AV96" s="83">
        <f>SFP!AW137-SFP!AV137</f>
        <v>0</v>
      </c>
      <c r="AW96" s="83">
        <f>SFP!AX137-SFP!AW137</f>
        <v>0</v>
      </c>
      <c r="AX96" s="83">
        <f>SFP!AY137-SFP!AX137</f>
        <v>0</v>
      </c>
      <c r="AY96" s="83">
        <f>SFP!AZ137-SFP!AY137</f>
        <v>0</v>
      </c>
      <c r="AZ96" s="83">
        <f>SFP!BA137-SFP!AZ137</f>
        <v>0</v>
      </c>
      <c r="BA96" s="83">
        <f>SFP!BB137-SFP!BA137</f>
        <v>0</v>
      </c>
      <c r="BB96" s="83">
        <f>SFP!BC137-SFP!BB137</f>
        <v>0</v>
      </c>
      <c r="BC96" s="83">
        <f>SFP!BD137-SFP!BC137</f>
        <v>0</v>
      </c>
      <c r="BD96" s="83">
        <f>SFP!BE137-SFP!BD137</f>
        <v>0</v>
      </c>
      <c r="BE96" s="83">
        <f>SFP!BF137-SFP!BE137</f>
        <v>0</v>
      </c>
      <c r="BF96" s="83">
        <f>SFP!BG137-SFP!BF137</f>
        <v>0</v>
      </c>
      <c r="BG96" s="83">
        <f>SFP!BH137-SFP!BG137</f>
        <v>0</v>
      </c>
      <c r="BH96" s="83">
        <f>SFP!BI137-SFP!BH137</f>
        <v>0</v>
      </c>
      <c r="BI96" s="83">
        <f>SFP!BJ137-SFP!BI137</f>
        <v>0</v>
      </c>
      <c r="BJ96" s="83">
        <f>SFP!BK137-SFP!BJ137</f>
        <v>0</v>
      </c>
      <c r="BK96" s="1029">
        <f t="shared" si="20"/>
        <v>-3161354185.090744</v>
      </c>
    </row>
    <row r="97" spans="1:63" ht="15.75" x14ac:dyDescent="0.25">
      <c r="A97" s="1037" t="s">
        <v>785</v>
      </c>
      <c r="C97" s="83">
        <f>SFP!C138-SFP!D138+SCI!C296</f>
        <v>26429695.171518326</v>
      </c>
      <c r="D97" s="83">
        <f>SFP!D138-SFP!E138+SCI!D296</f>
        <v>58906009.251622967</v>
      </c>
      <c r="E97" s="83">
        <f>SFP!E138-SFP!F138+SCI!E296</f>
        <v>42124472.191602819</v>
      </c>
      <c r="F97" s="83">
        <f>SFP!F138-SFP!G138+SCI!F296</f>
        <v>38708136.57523983</v>
      </c>
      <c r="G97" s="83">
        <f>SFP!G138-SFP!H138+SCI!G296</f>
        <v>41621084.228681244</v>
      </c>
      <c r="H97" s="83">
        <f>SFP!H138-SFP!I138+SCI!H296</f>
        <v>35724585.425393872</v>
      </c>
      <c r="I97" s="83">
        <f>SFP!I138-SFP!J138+SCI!I296</f>
        <v>33852725.377963021</v>
      </c>
      <c r="J97" s="83">
        <f>SFP!J138-SFP!K138+SCI!J296</f>
        <v>43943747.604487583</v>
      </c>
      <c r="K97" s="83">
        <f>SFP!K138-SFP!L138+SCI!K296</f>
        <v>0</v>
      </c>
      <c r="L97" s="83">
        <f>SFP!L138-SFP!M138+SCI!L296</f>
        <v>0</v>
      </c>
      <c r="M97" s="83">
        <f>SFP!M138-SFP!N138+SCI!M296</f>
        <v>0</v>
      </c>
      <c r="N97" s="83">
        <f>SFP!N138-SFP!O138+SCI!N296</f>
        <v>0</v>
      </c>
      <c r="O97" s="83">
        <f>SFP!O138-SFP!P138+SCI!O296</f>
        <v>0</v>
      </c>
      <c r="P97" s="83">
        <f>SFP!P138-SFP!Q138+SCI!P296</f>
        <v>43353319.208398983</v>
      </c>
      <c r="Q97" s="83">
        <f>SFP!Q138-SFP!R138+SCI!Q296</f>
        <v>38691066.258825779</v>
      </c>
      <c r="R97" s="83">
        <f>SFP!R138-SFP!S138+SCI!R296</f>
        <v>27151353.144166835</v>
      </c>
      <c r="S97" s="83">
        <f>SFP!S138-SFP!T138+SCI!S296</f>
        <v>9596540.8606680334</v>
      </c>
      <c r="T97" s="83">
        <f>SFP!T138-SFP!U138+SCI!T296</f>
        <v>0</v>
      </c>
      <c r="U97" s="83">
        <f>SFP!U138-SFP!V138+SCI!U296</f>
        <v>0</v>
      </c>
      <c r="V97" s="83">
        <f>SFP!V138-SFP!W138+SCI!V296</f>
        <v>0</v>
      </c>
      <c r="W97" s="83">
        <f>SFP!W138-SFP!X138+SCI!W296</f>
        <v>0</v>
      </c>
      <c r="X97" s="83">
        <f>SFP!X138-SFP!Y138+SCI!X296</f>
        <v>0</v>
      </c>
      <c r="Y97" s="83">
        <f>SFP!Y138-SFP!Z138+SCI!Y296</f>
        <v>0</v>
      </c>
      <c r="Z97" s="83">
        <f>SFP!Z138-SFP!AA138+SCI!Z296</f>
        <v>0</v>
      </c>
      <c r="AA97" s="83">
        <f>SFP!AA138-SFP!AB138+SCI!AA296</f>
        <v>0</v>
      </c>
      <c r="AB97" s="83">
        <f>SFP!AB138-SFP!AC138+SCI!AB296</f>
        <v>0</v>
      </c>
      <c r="AC97" s="83">
        <f>SFP!AC138-SFP!AD138+SCI!AC296</f>
        <v>0</v>
      </c>
      <c r="AD97" s="83">
        <f>SFP!AD138-SFP!AE138+SCI!AD296</f>
        <v>0</v>
      </c>
      <c r="AE97" s="83">
        <f>SFP!AE138-SFP!AF138+SCI!AE296</f>
        <v>0</v>
      </c>
      <c r="AF97" s="83">
        <f>SFP!AF138-SFP!AG138+SCI!AF296</f>
        <v>0</v>
      </c>
      <c r="AG97" s="83">
        <f>SFP!AG138-SFP!AH138+SCI!AG296</f>
        <v>0</v>
      </c>
      <c r="AH97" s="83">
        <f>SFP!AH138-SFP!AI138+SCI!AH296</f>
        <v>0</v>
      </c>
      <c r="AI97" s="83">
        <f>SFP!AI138-SFP!AJ138+SCI!AI296</f>
        <v>0</v>
      </c>
      <c r="AJ97" s="83">
        <f>SFP!AJ138-SFP!AK138+SCI!AJ296</f>
        <v>0</v>
      </c>
      <c r="AK97" s="83">
        <f>SFP!AK138-SFP!AL138+SCI!AK296</f>
        <v>0</v>
      </c>
      <c r="AL97" s="83">
        <f>SFP!AL138-SFP!AM138+SCI!AL296</f>
        <v>0</v>
      </c>
      <c r="AM97" s="83">
        <f>SFP!AM138-SFP!AN138+SCI!AM296</f>
        <v>0</v>
      </c>
      <c r="AN97" s="83">
        <f>SFP!AN138-SFP!AO138+SCI!AN296</f>
        <v>0</v>
      </c>
      <c r="AO97" s="83">
        <f>SFP!AO138-SFP!AP138+SCI!AO296</f>
        <v>0</v>
      </c>
      <c r="AP97" s="83">
        <f>SFP!AP138-SFP!AQ138+SCI!AP296</f>
        <v>0</v>
      </c>
      <c r="AQ97" s="83">
        <f>SFP!AQ138-SFP!AR138+SCI!AQ296</f>
        <v>0</v>
      </c>
      <c r="AR97" s="83">
        <f>SFP!AR138-SFP!AS138+SCI!AR296</f>
        <v>0</v>
      </c>
      <c r="AS97" s="83">
        <f>SFP!AS138-SFP!AT138+SCI!AS296</f>
        <v>0</v>
      </c>
      <c r="AT97" s="83">
        <f>SFP!AT138-SFP!AU138+SCI!AT296</f>
        <v>0</v>
      </c>
      <c r="AU97" s="83">
        <f>SFP!AU138-SFP!AV138+SCI!AU296</f>
        <v>0</v>
      </c>
      <c r="AV97" s="83">
        <f>SFP!AV138-SFP!AW138+SCI!AV296</f>
        <v>0</v>
      </c>
      <c r="AW97" s="83">
        <f>SFP!AW138-SFP!AX138+SCI!AW296</f>
        <v>0</v>
      </c>
      <c r="AX97" s="83">
        <f>SFP!AX138-SFP!AY138+SCI!AX296</f>
        <v>0</v>
      </c>
      <c r="AY97" s="83">
        <f>SFP!AY138-SFP!AZ138+SCI!AY296</f>
        <v>0</v>
      </c>
      <c r="AZ97" s="83">
        <f>SFP!AZ138-SFP!BA138+SCI!AZ296</f>
        <v>0</v>
      </c>
      <c r="BA97" s="83">
        <f>SFP!BA138-SFP!BB138+SCI!BA296</f>
        <v>0</v>
      </c>
      <c r="BB97" s="83">
        <f>SFP!BB138-SFP!BC138+SCI!BB296</f>
        <v>0</v>
      </c>
      <c r="BC97" s="83">
        <f>SFP!BC138-SFP!BD138+SCI!BC296</f>
        <v>0</v>
      </c>
      <c r="BD97" s="83">
        <f>SFP!BD138-SFP!BE138+SCI!BD296</f>
        <v>0</v>
      </c>
      <c r="BE97" s="83">
        <f>SFP!BE138-SFP!BF138+SCI!BE296</f>
        <v>0</v>
      </c>
      <c r="BF97" s="83">
        <f>SFP!BF138-SFP!BG138+SCI!BF296</f>
        <v>0</v>
      </c>
      <c r="BG97" s="83">
        <f>SFP!BG138-SFP!BH138+SCI!BG296</f>
        <v>0</v>
      </c>
      <c r="BH97" s="83">
        <f>SFP!BH138-SFP!BI138+SCI!BH296</f>
        <v>0</v>
      </c>
      <c r="BI97" s="83">
        <f>SFP!BI138-SFP!BJ138+SCI!BI296</f>
        <v>0</v>
      </c>
      <c r="BJ97" s="83">
        <f>SFP!BJ138-SFP!BK138+SCI!BJ296</f>
        <v>0</v>
      </c>
      <c r="BK97" s="1029">
        <f t="shared" si="20"/>
        <v>440102735.29856932</v>
      </c>
    </row>
    <row r="98" spans="1:63" ht="15.75" x14ac:dyDescent="0.25">
      <c r="A98" s="1038" t="s">
        <v>815</v>
      </c>
      <c r="C98" s="83">
        <f>C99-C100</f>
        <v>0</v>
      </c>
      <c r="D98" s="83">
        <f t="shared" ref="D98:BJ98" si="27">D99-D100</f>
        <v>0</v>
      </c>
      <c r="E98" s="83">
        <f t="shared" si="27"/>
        <v>-194895209.56815684</v>
      </c>
      <c r="F98" s="83">
        <f t="shared" si="27"/>
        <v>0</v>
      </c>
      <c r="G98" s="83">
        <f t="shared" si="27"/>
        <v>0</v>
      </c>
      <c r="H98" s="83">
        <f t="shared" si="27"/>
        <v>-194895209.56815633</v>
      </c>
      <c r="I98" s="83">
        <f t="shared" si="27"/>
        <v>0</v>
      </c>
      <c r="J98" s="83">
        <f t="shared" si="27"/>
        <v>0</v>
      </c>
      <c r="K98" s="83">
        <f t="shared" si="27"/>
        <v>-194895209.56815624</v>
      </c>
      <c r="L98" s="83">
        <f t="shared" si="27"/>
        <v>0</v>
      </c>
      <c r="M98" s="83">
        <f t="shared" si="27"/>
        <v>0</v>
      </c>
      <c r="N98" s="83">
        <f t="shared" si="27"/>
        <v>-194895209.56815618</v>
      </c>
      <c r="O98" s="83">
        <f t="shared" si="27"/>
        <v>0</v>
      </c>
      <c r="P98" s="83">
        <f t="shared" si="27"/>
        <v>0</v>
      </c>
      <c r="Q98" s="83">
        <f t="shared" si="27"/>
        <v>-194895209.56815663</v>
      </c>
      <c r="R98" s="83">
        <f t="shared" si="27"/>
        <v>0</v>
      </c>
      <c r="S98" s="83">
        <f t="shared" si="27"/>
        <v>0</v>
      </c>
      <c r="T98" s="83">
        <f t="shared" si="27"/>
        <v>-194895209.56815615</v>
      </c>
      <c r="U98" s="83">
        <f t="shared" si="27"/>
        <v>0</v>
      </c>
      <c r="V98" s="83">
        <f t="shared" si="27"/>
        <v>0</v>
      </c>
      <c r="W98" s="83">
        <f t="shared" si="27"/>
        <v>-194895209.56815636</v>
      </c>
      <c r="X98" s="83">
        <f t="shared" si="27"/>
        <v>0</v>
      </c>
      <c r="Y98" s="83">
        <f t="shared" si="27"/>
        <v>0</v>
      </c>
      <c r="Z98" s="83">
        <f t="shared" si="27"/>
        <v>-194895209.56815627</v>
      </c>
      <c r="AA98" s="83">
        <f t="shared" si="27"/>
        <v>0</v>
      </c>
      <c r="AB98" s="83">
        <f t="shared" si="27"/>
        <v>0</v>
      </c>
      <c r="AC98" s="83">
        <f t="shared" si="27"/>
        <v>-194895209.56815606</v>
      </c>
      <c r="AD98" s="83">
        <f t="shared" si="27"/>
        <v>0</v>
      </c>
      <c r="AE98" s="83">
        <f t="shared" si="27"/>
        <v>0</v>
      </c>
      <c r="AF98" s="83">
        <f t="shared" si="27"/>
        <v>-194895209.56815618</v>
      </c>
      <c r="AG98" s="83">
        <f t="shared" si="27"/>
        <v>0</v>
      </c>
      <c r="AH98" s="83">
        <f t="shared" si="27"/>
        <v>0</v>
      </c>
      <c r="AI98" s="83">
        <f t="shared" si="27"/>
        <v>-194895209.56815633</v>
      </c>
      <c r="AJ98" s="83">
        <f t="shared" si="27"/>
        <v>0</v>
      </c>
      <c r="AK98" s="83">
        <f t="shared" si="27"/>
        <v>0</v>
      </c>
      <c r="AL98" s="83">
        <f t="shared" si="27"/>
        <v>-194895209.56815636</v>
      </c>
      <c r="AM98" s="83">
        <f t="shared" si="27"/>
        <v>0</v>
      </c>
      <c r="AN98" s="83">
        <f t="shared" si="27"/>
        <v>0</v>
      </c>
      <c r="AO98" s="83">
        <f t="shared" si="27"/>
        <v>-194895209.56815639</v>
      </c>
      <c r="AP98" s="83">
        <f t="shared" si="27"/>
        <v>0</v>
      </c>
      <c r="AQ98" s="83">
        <f t="shared" si="27"/>
        <v>0</v>
      </c>
      <c r="AR98" s="83">
        <f t="shared" si="27"/>
        <v>-194895209.56815621</v>
      </c>
      <c r="AS98" s="83">
        <f t="shared" si="27"/>
        <v>0</v>
      </c>
      <c r="AT98" s="83">
        <f t="shared" si="27"/>
        <v>0</v>
      </c>
      <c r="AU98" s="83">
        <f t="shared" si="27"/>
        <v>-194895209.56815642</v>
      </c>
      <c r="AV98" s="83">
        <f t="shared" si="27"/>
        <v>0</v>
      </c>
      <c r="AW98" s="83">
        <f t="shared" si="27"/>
        <v>0</v>
      </c>
      <c r="AX98" s="83">
        <f t="shared" si="27"/>
        <v>-194895209.56815648</v>
      </c>
      <c r="AY98" s="83">
        <f t="shared" si="27"/>
        <v>0</v>
      </c>
      <c r="AZ98" s="83">
        <f t="shared" si="27"/>
        <v>0</v>
      </c>
      <c r="BA98" s="83">
        <f t="shared" si="27"/>
        <v>-194895209.56815615</v>
      </c>
      <c r="BB98" s="83">
        <f t="shared" si="27"/>
        <v>0</v>
      </c>
      <c r="BC98" s="83">
        <f t="shared" si="27"/>
        <v>0</v>
      </c>
      <c r="BD98" s="83">
        <f t="shared" si="27"/>
        <v>-194895209.56815654</v>
      </c>
      <c r="BE98" s="83">
        <f t="shared" si="27"/>
        <v>0</v>
      </c>
      <c r="BF98" s="83">
        <f t="shared" si="27"/>
        <v>0</v>
      </c>
      <c r="BG98" s="83">
        <f t="shared" si="27"/>
        <v>-194895209.56815639</v>
      </c>
      <c r="BH98" s="83">
        <f t="shared" si="27"/>
        <v>0</v>
      </c>
      <c r="BI98" s="83">
        <f t="shared" si="27"/>
        <v>0</v>
      </c>
      <c r="BJ98" s="83">
        <f t="shared" si="27"/>
        <v>-194895209.56815642</v>
      </c>
      <c r="BK98" s="1029">
        <f t="shared" si="20"/>
        <v>-3897904191.3631263</v>
      </c>
    </row>
    <row r="99" spans="1:63" ht="15.75" x14ac:dyDescent="0.25">
      <c r="A99" s="1037" t="s">
        <v>784</v>
      </c>
      <c r="C99" s="83">
        <f>(SFP!D140-SFP!C140)+(SFP!D164-SFP!C164)</f>
        <v>0</v>
      </c>
      <c r="D99" s="83">
        <f>(SFP!E140-SFP!D140)+(SFP!E164-SFP!D164)</f>
        <v>0</v>
      </c>
      <c r="E99" s="83">
        <f>(SFP!F140-SFP!E140)+(SFP!F164-SFP!E164)</f>
        <v>-69767380.620583475</v>
      </c>
      <c r="F99" s="83">
        <f>(SFP!G140-SFP!F140)+(SFP!G164-SFP!F164)</f>
        <v>0</v>
      </c>
      <c r="G99" s="83">
        <f>(SFP!H140-SFP!G140)+(SFP!H164-SFP!G164)</f>
        <v>0</v>
      </c>
      <c r="H99" s="83">
        <f>(SFP!I140-SFP!H140)+(SFP!I164-SFP!H164)</f>
        <v>-72411564.346103072</v>
      </c>
      <c r="I99" s="83">
        <f>(SFP!J140-SFP!I140)+(SFP!J164-SFP!I164)</f>
        <v>0</v>
      </c>
      <c r="J99" s="83">
        <f>(SFP!K140-SFP!J140)+(SFP!K164-SFP!J164)</f>
        <v>0</v>
      </c>
      <c r="K99" s="83">
        <f>(SFP!L140-SFP!K140)+(SFP!L164-SFP!K164)</f>
        <v>-75155962.634820282</v>
      </c>
      <c r="L99" s="83">
        <f>(SFP!M140-SFP!L140)+(SFP!M164-SFP!L164)</f>
        <v>0</v>
      </c>
      <c r="M99" s="83">
        <f>(SFP!N140-SFP!M140)+(SFP!N164-SFP!M164)</f>
        <v>0</v>
      </c>
      <c r="N99" s="83">
        <f>(SFP!O140-SFP!N140)+(SFP!O164-SFP!N164)</f>
        <v>-78004373.618679881</v>
      </c>
      <c r="O99" s="83">
        <f>(SFP!P140-SFP!O140)+(SFP!P164-SFP!O164)</f>
        <v>0</v>
      </c>
      <c r="P99" s="83">
        <f>(SFP!Q140-SFP!P140)+(SFP!Q164-SFP!P164)</f>
        <v>0</v>
      </c>
      <c r="Q99" s="83">
        <f>(SFP!R140-SFP!Q140)+(SFP!R164-SFP!Q164)</f>
        <v>-80960739.378828347</v>
      </c>
      <c r="R99" s="83">
        <f>(SFP!S140-SFP!R140)+(SFP!S164-SFP!R164)</f>
        <v>0</v>
      </c>
      <c r="S99" s="83">
        <f>(SFP!T140-SFP!S140)+(SFP!T164-SFP!S164)</f>
        <v>0</v>
      </c>
      <c r="T99" s="83">
        <f>(SFP!U140-SFP!T140)+(SFP!U164-SFP!T164)</f>
        <v>-84029151.40128541</v>
      </c>
      <c r="U99" s="83">
        <f>(SFP!V140-SFP!U140)+(SFP!V164-SFP!U164)</f>
        <v>0</v>
      </c>
      <c r="V99" s="83">
        <f>(SFP!W140-SFP!V140)+(SFP!W164-SFP!V164)</f>
        <v>0</v>
      </c>
      <c r="W99" s="83">
        <f>(SFP!X140-SFP!W140)+(SFP!X164-SFP!W164)</f>
        <v>-87213856.239394367</v>
      </c>
      <c r="X99" s="83">
        <f>(SFP!Y140-SFP!X140)+(SFP!Y164-SFP!X164)</f>
        <v>0</v>
      </c>
      <c r="Y99" s="83">
        <f>(SFP!Z140-SFP!Y140)+(SFP!Z164-SFP!Y164)</f>
        <v>0</v>
      </c>
      <c r="Z99" s="83">
        <f>(SFP!AA140-SFP!Z140)+(SFP!AA164-SFP!Z164)</f>
        <v>-90519261.390867293</v>
      </c>
      <c r="AA99" s="83">
        <f>(SFP!AB140-SFP!AA140)+(SFP!AB164-SFP!AA164)</f>
        <v>0</v>
      </c>
      <c r="AB99" s="83">
        <f>(SFP!AC140-SFP!AB140)+(SFP!AC164-SFP!AB164)</f>
        <v>0</v>
      </c>
      <c r="AC99" s="83">
        <f>(SFP!AD140-SFP!AC140)+(SFP!AD164-SFP!AC164)</f>
        <v>-93949941.397580981</v>
      </c>
      <c r="AD99" s="83">
        <f>(SFP!AE140-SFP!AD140)+(SFP!AE164-SFP!AD164)</f>
        <v>0</v>
      </c>
      <c r="AE99" s="83">
        <f>(SFP!AF140-SFP!AE140)+(SFP!AF164-SFP!AE164)</f>
        <v>0</v>
      </c>
      <c r="AF99" s="83">
        <f>(SFP!AG140-SFP!AF140)+(SFP!AG164-SFP!AF164)</f>
        <v>-97510644.176549435</v>
      </c>
      <c r="AG99" s="83">
        <f>(SFP!AH140-SFP!AG140)+(SFP!AH164-SFP!AG164)</f>
        <v>0</v>
      </c>
      <c r="AH99" s="83">
        <f>(SFP!AI140-SFP!AH140)+(SFP!AI164-SFP!AH164)</f>
        <v>0</v>
      </c>
      <c r="AI99" s="83">
        <f>(SFP!AJ140-SFP!AI140)+(SFP!AJ164-SFP!AI164)</f>
        <v>-101206297.59084082</v>
      </c>
      <c r="AJ99" s="83">
        <f>(SFP!AK140-SFP!AJ140)+(SFP!AK164-SFP!AJ164)</f>
        <v>0</v>
      </c>
      <c r="AK99" s="83">
        <f>(SFP!AL140-SFP!AK140)+(SFP!AL164-SFP!AK164)</f>
        <v>0</v>
      </c>
      <c r="AL99" s="83">
        <f>(SFP!AM140-SFP!AL140)+(SFP!AM164-SFP!AL164)</f>
        <v>-105042016.26953369</v>
      </c>
      <c r="AM99" s="83">
        <f>(SFP!AN140-SFP!AM140)+(SFP!AN164-SFP!AM164)</f>
        <v>0</v>
      </c>
      <c r="AN99" s="83">
        <f>(SFP!AO140-SFP!AN140)+(SFP!AO164-SFP!AN164)</f>
        <v>0</v>
      </c>
      <c r="AO99" s="83">
        <f>(SFP!AP140-SFP!AO140)+(SFP!AP164-SFP!AO164)</f>
        <v>-109023108.68614906</v>
      </c>
      <c r="AP99" s="83">
        <f>(SFP!AQ140-SFP!AP140)+(SFP!AQ164-SFP!AP164)</f>
        <v>0</v>
      </c>
      <c r="AQ99" s="83">
        <f>(SFP!AR140-SFP!AQ140)+(SFP!AR164-SFP!AQ164)</f>
        <v>0</v>
      </c>
      <c r="AR99" s="83">
        <f>(SFP!AS140-SFP!AR140)+(SFP!AS164-SFP!AR164)</f>
        <v>-113155084.50535393</v>
      </c>
      <c r="AS99" s="83">
        <f>(SFP!AT140-SFP!AS140)+(SFP!AT164-SFP!AS164)</f>
        <v>0</v>
      </c>
      <c r="AT99" s="83">
        <f>(SFP!AU140-SFP!AT140)+(SFP!AU164-SFP!AT164)</f>
        <v>0</v>
      </c>
      <c r="AU99" s="83">
        <f>(SFP!AV140-SFP!AU140)+(SFP!AV164-SFP!AU164)</f>
        <v>-117443662.20810705</v>
      </c>
      <c r="AV99" s="83">
        <f>(SFP!AW140-SFP!AV140)+(SFP!AW164-SFP!AV164)</f>
        <v>0</v>
      </c>
      <c r="AW99" s="83">
        <f>(SFP!AX140-SFP!AW140)+(SFP!AX164-SFP!AW164)</f>
        <v>0</v>
      </c>
      <c r="AX99" s="83">
        <f>(SFP!AY140-SFP!AX140)+(SFP!AY164-SFP!AX164)</f>
        <v>-121894777.00579435</v>
      </c>
      <c r="AY99" s="83">
        <f>(SFP!AZ140-SFP!AY140)+(SFP!AZ164-SFP!AY164)</f>
        <v>0</v>
      </c>
      <c r="AZ99" s="83">
        <f>(SFP!BA140-SFP!AZ140)+(SFP!BA164-SFP!AZ164)</f>
        <v>0</v>
      </c>
      <c r="BA99" s="83">
        <f>(SFP!BB140-SFP!BA140)+(SFP!BB164-SFP!BA164)</f>
        <v>-126514589.05431366</v>
      </c>
      <c r="BB99" s="83">
        <f>(SFP!BC140-SFP!BB140)+(SFP!BC164-SFP!BB164)</f>
        <v>0</v>
      </c>
      <c r="BC99" s="83">
        <f>(SFP!BD140-SFP!BC140)+(SFP!BD164-SFP!BC164)</f>
        <v>0</v>
      </c>
      <c r="BD99" s="83">
        <f>(SFP!BE140-SFP!BD140)+(SFP!BE164-SFP!BD164)</f>
        <v>-131309491.97947252</v>
      </c>
      <c r="BE99" s="83">
        <f>(SFP!BF140-SFP!BE140)+(SFP!BF164-SFP!BE164)</f>
        <v>0</v>
      </c>
      <c r="BF99" s="83">
        <f>(SFP!BG140-SFP!BF140)+(SFP!BG164-SFP!BF164)</f>
        <v>0</v>
      </c>
      <c r="BG99" s="83">
        <f>(SFP!BH140-SFP!BG140)+(SFP!BH164-SFP!BG164)</f>
        <v>-136286121.72549438</v>
      </c>
      <c r="BH99" s="83">
        <f>(SFP!BI140-SFP!BH140)+(SFP!BI164-SFP!BH164)</f>
        <v>0</v>
      </c>
      <c r="BI99" s="83">
        <f>(SFP!BJ140-SFP!BI140)+(SFP!BJ164-SFP!BI164)</f>
        <v>0</v>
      </c>
      <c r="BJ99" s="83">
        <f>(SFP!BK140-SFP!BJ140)+(SFP!BK164-SFP!BJ164)</f>
        <v>-141451365.73889065</v>
      </c>
      <c r="BK99" s="1029">
        <f t="shared" si="20"/>
        <v>-2032849389.9686427</v>
      </c>
    </row>
    <row r="100" spans="1:63" ht="15.75" x14ac:dyDescent="0.25">
      <c r="A100" s="1037" t="s">
        <v>785</v>
      </c>
      <c r="C100" s="83">
        <f>SFP!C141-SFP!D141+SCI!C297</f>
        <v>0</v>
      </c>
      <c r="D100" s="83">
        <f>SFP!D141-SFP!E141+SCI!D297</f>
        <v>0</v>
      </c>
      <c r="E100" s="83">
        <f>SFP!E141-SFP!F141+SCI!E297</f>
        <v>125127828.94757338</v>
      </c>
      <c r="F100" s="83">
        <f>SFP!F141-SFP!G141+SCI!F297</f>
        <v>0</v>
      </c>
      <c r="G100" s="83">
        <f>SFP!G141-SFP!H141+SCI!G297</f>
        <v>0</v>
      </c>
      <c r="H100" s="83">
        <f>SFP!H141-SFP!I141+SCI!H297</f>
        <v>122483645.22205326</v>
      </c>
      <c r="I100" s="83">
        <f>SFP!I141-SFP!J141+SCI!I297</f>
        <v>0</v>
      </c>
      <c r="J100" s="83">
        <f>SFP!J141-SFP!K141+SCI!J297</f>
        <v>0</v>
      </c>
      <c r="K100" s="83">
        <f>SFP!K141-SFP!L141+SCI!K297</f>
        <v>119739246.93333597</v>
      </c>
      <c r="L100" s="83">
        <f>SFP!L141-SFP!M141+SCI!L297</f>
        <v>0</v>
      </c>
      <c r="M100" s="83">
        <f>SFP!M141-SFP!N141+SCI!M297</f>
        <v>0</v>
      </c>
      <c r="N100" s="83">
        <f>SFP!N141-SFP!O141+SCI!N297</f>
        <v>116890835.94947629</v>
      </c>
      <c r="O100" s="83">
        <f>SFP!O141-SFP!P141+SCI!O297</f>
        <v>0</v>
      </c>
      <c r="P100" s="83">
        <f>SFP!P141-SFP!Q141+SCI!P297</f>
        <v>0</v>
      </c>
      <c r="Q100" s="83">
        <f>SFP!Q141-SFP!R141+SCI!Q297</f>
        <v>113934470.18932828</v>
      </c>
      <c r="R100" s="83">
        <f>SFP!R141-SFP!S141+SCI!R297</f>
        <v>0</v>
      </c>
      <c r="S100" s="83">
        <f>SFP!S141-SFP!T141+SCI!S297</f>
        <v>0</v>
      </c>
      <c r="T100" s="83">
        <f>SFP!T141-SFP!U141+SCI!T297</f>
        <v>110866058.16687074</v>
      </c>
      <c r="U100" s="83">
        <f>SFP!U141-SFP!V141+SCI!U297</f>
        <v>0</v>
      </c>
      <c r="V100" s="83">
        <f>SFP!V141-SFP!W141+SCI!V297</f>
        <v>0</v>
      </c>
      <c r="W100" s="83">
        <f>SFP!W141-SFP!X141+SCI!W297</f>
        <v>107681353.32876201</v>
      </c>
      <c r="X100" s="83">
        <f>SFP!X141-SFP!Y141+SCI!X297</f>
        <v>0</v>
      </c>
      <c r="Y100" s="83">
        <f>SFP!Y141-SFP!Z141+SCI!Y297</f>
        <v>0</v>
      </c>
      <c r="Z100" s="83">
        <f>SFP!Z141-SFP!AA141+SCI!Z297</f>
        <v>104375948.17728898</v>
      </c>
      <c r="AA100" s="83">
        <f>SFP!AA141-SFP!AB141+SCI!AA297</f>
        <v>0</v>
      </c>
      <c r="AB100" s="83">
        <f>SFP!AB141-SFP!AC141+SCI!AB297</f>
        <v>0</v>
      </c>
      <c r="AC100" s="83">
        <f>SFP!AC141-SFP!AD141+SCI!AC297</f>
        <v>100945268.1705751</v>
      </c>
      <c r="AD100" s="83">
        <f>SFP!AD141-SFP!AE141+SCI!AD297</f>
        <v>0</v>
      </c>
      <c r="AE100" s="83">
        <f>SFP!AE141-SFP!AF141+SCI!AE297</f>
        <v>0</v>
      </c>
      <c r="AF100" s="83">
        <f>SFP!AF141-SFP!AG141+SCI!AF297</f>
        <v>97384565.391606733</v>
      </c>
      <c r="AG100" s="83">
        <f>SFP!AG141-SFP!AH141+SCI!AG297</f>
        <v>0</v>
      </c>
      <c r="AH100" s="83">
        <f>SFP!AH141-SFP!AI141+SCI!AH297</f>
        <v>0</v>
      </c>
      <c r="AI100" s="83">
        <f>SFP!AI141-SFP!AJ141+SCI!AI297</f>
        <v>93688911.977315515</v>
      </c>
      <c r="AJ100" s="83">
        <f>SFP!AJ141-SFP!AK141+SCI!AJ297</f>
        <v>0</v>
      </c>
      <c r="AK100" s="83">
        <f>SFP!AK141-SFP!AL141+SCI!AK297</f>
        <v>0</v>
      </c>
      <c r="AL100" s="83">
        <f>SFP!AL141-SFP!AM141+SCI!AL297</f>
        <v>89853193.298622668</v>
      </c>
      <c r="AM100" s="83">
        <f>SFP!AM141-SFP!AN141+SCI!AM297</f>
        <v>0</v>
      </c>
      <c r="AN100" s="83">
        <f>SFP!AN141-SFP!AO141+SCI!AN297</f>
        <v>0</v>
      </c>
      <c r="AO100" s="83">
        <f>SFP!AO141-SFP!AP141+SCI!AO297</f>
        <v>85872100.882007331</v>
      </c>
      <c r="AP100" s="83">
        <f>SFP!AP141-SFP!AQ141+SCI!AP297</f>
        <v>0</v>
      </c>
      <c r="AQ100" s="83">
        <f>SFP!AQ141-SFP!AR141+SCI!AQ297</f>
        <v>0</v>
      </c>
      <c r="AR100" s="83">
        <f>SFP!AR141-SFP!AS141+SCI!AR297</f>
        <v>81740125.062802285</v>
      </c>
      <c r="AS100" s="83">
        <f>SFP!AS141-SFP!AT141+SCI!AS297</f>
        <v>0</v>
      </c>
      <c r="AT100" s="83">
        <f>SFP!AT141-SFP!AU141+SCI!AT297</f>
        <v>0</v>
      </c>
      <c r="AU100" s="83">
        <f>SFP!AU141-SFP!AV141+SCI!AU297</f>
        <v>77451547.360049367</v>
      </c>
      <c r="AV100" s="83">
        <f>SFP!AV141-SFP!AW141+SCI!AV297</f>
        <v>0</v>
      </c>
      <c r="AW100" s="83">
        <f>SFP!AW141-SFP!AX141+SCI!AW297</f>
        <v>0</v>
      </c>
      <c r="AX100" s="83">
        <f>SFP!AX141-SFP!AY141+SCI!AX297</f>
        <v>73000432.56236212</v>
      </c>
      <c r="AY100" s="83">
        <f>SFP!AY141-SFP!AZ141+SCI!AY297</f>
        <v>0</v>
      </c>
      <c r="AZ100" s="83">
        <f>SFP!AZ141-SFP!BA141+SCI!AZ297</f>
        <v>0</v>
      </c>
      <c r="BA100" s="83">
        <f>SFP!BA141-SFP!BB141+SCI!BA297</f>
        <v>68380620.513842493</v>
      </c>
      <c r="BB100" s="83">
        <f>SFP!BB141-SFP!BC141+SCI!BB297</f>
        <v>0</v>
      </c>
      <c r="BC100" s="83">
        <f>SFP!BC141-SFP!BD141+SCI!BC297</f>
        <v>0</v>
      </c>
      <c r="BD100" s="83">
        <f>SFP!BD141-SFP!BE141+SCI!BD297</f>
        <v>63585717.588684022</v>
      </c>
      <c r="BE100" s="83">
        <f>SFP!BE141-SFP!BF141+SCI!BE297</f>
        <v>0</v>
      </c>
      <c r="BF100" s="83">
        <f>SFP!BF141-SFP!BG141+SCI!BF297</f>
        <v>0</v>
      </c>
      <c r="BG100" s="83">
        <f>SFP!BG141-SFP!BH141+SCI!BG297</f>
        <v>58609087.842662007</v>
      </c>
      <c r="BH100" s="83">
        <f>SFP!BH141-SFP!BI141+SCI!BH297</f>
        <v>0</v>
      </c>
      <c r="BI100" s="83">
        <f>SFP!BI141-SFP!BJ141+SCI!BI297</f>
        <v>0</v>
      </c>
      <c r="BJ100" s="83">
        <f>SFP!BJ141-SFP!BK141+SCI!BJ297</f>
        <v>53443843.829265781</v>
      </c>
      <c r="BK100" s="1029">
        <f t="shared" si="20"/>
        <v>1865054801.3944845</v>
      </c>
    </row>
    <row r="101" spans="1:63" ht="15.75" x14ac:dyDescent="0.25">
      <c r="A101" s="1039" t="s">
        <v>816</v>
      </c>
      <c r="C101" s="83">
        <f>C102-C103</f>
        <v>-992943547.73295796</v>
      </c>
      <c r="D101" s="83">
        <f t="shared" ref="D101:BJ101" si="28">D102-D103</f>
        <v>0</v>
      </c>
      <c r="E101" s="83">
        <f t="shared" si="28"/>
        <v>0</v>
      </c>
      <c r="F101" s="83">
        <f t="shared" si="28"/>
        <v>0</v>
      </c>
      <c r="G101" s="83">
        <f t="shared" si="28"/>
        <v>0</v>
      </c>
      <c r="H101" s="83">
        <f t="shared" si="28"/>
        <v>0</v>
      </c>
      <c r="I101" s="83">
        <f t="shared" si="28"/>
        <v>-969672531.13498962</v>
      </c>
      <c r="J101" s="83">
        <f t="shared" si="28"/>
        <v>0</v>
      </c>
      <c r="K101" s="83">
        <f t="shared" si="28"/>
        <v>0</v>
      </c>
      <c r="L101" s="83">
        <f t="shared" si="28"/>
        <v>0</v>
      </c>
      <c r="M101" s="83">
        <f t="shared" si="28"/>
        <v>0</v>
      </c>
      <c r="N101" s="83">
        <f t="shared" si="28"/>
        <v>0</v>
      </c>
      <c r="O101" s="83">
        <f t="shared" si="28"/>
        <v>-941638496.30419147</v>
      </c>
      <c r="P101" s="83">
        <f t="shared" si="28"/>
        <v>0</v>
      </c>
      <c r="Q101" s="83">
        <f t="shared" si="28"/>
        <v>0</v>
      </c>
      <c r="R101" s="83">
        <f t="shared" si="28"/>
        <v>0</v>
      </c>
      <c r="S101" s="83">
        <f t="shared" si="28"/>
        <v>0</v>
      </c>
      <c r="T101" s="83">
        <f t="shared" si="28"/>
        <v>0</v>
      </c>
      <c r="U101" s="83">
        <f t="shared" si="28"/>
        <v>-914897319.69745886</v>
      </c>
      <c r="V101" s="83">
        <f t="shared" si="28"/>
        <v>0</v>
      </c>
      <c r="W101" s="83">
        <f t="shared" si="28"/>
        <v>0</v>
      </c>
      <c r="X101" s="83">
        <f t="shared" si="28"/>
        <v>0</v>
      </c>
      <c r="Y101" s="83">
        <f t="shared" si="28"/>
        <v>0</v>
      </c>
      <c r="Z101" s="83">
        <f t="shared" si="28"/>
        <v>0</v>
      </c>
      <c r="AA101" s="83">
        <f t="shared" si="28"/>
        <v>-900813893.93866873</v>
      </c>
      <c r="AB101" s="83">
        <f t="shared" si="28"/>
        <v>0</v>
      </c>
      <c r="AC101" s="83">
        <f t="shared" si="28"/>
        <v>0</v>
      </c>
      <c r="AD101" s="83">
        <f t="shared" si="28"/>
        <v>0</v>
      </c>
      <c r="AE101" s="83">
        <f t="shared" si="28"/>
        <v>0</v>
      </c>
      <c r="AF101" s="83">
        <f t="shared" si="28"/>
        <v>0</v>
      </c>
      <c r="AG101" s="83">
        <f t="shared" si="28"/>
        <v>-888864368.38396287</v>
      </c>
      <c r="AH101" s="83">
        <f t="shared" si="28"/>
        <v>0</v>
      </c>
      <c r="AI101" s="83">
        <f t="shared" si="28"/>
        <v>0</v>
      </c>
      <c r="AJ101" s="83">
        <f t="shared" si="28"/>
        <v>0</v>
      </c>
      <c r="AK101" s="83">
        <f t="shared" si="28"/>
        <v>0</v>
      </c>
      <c r="AL101" s="83">
        <f t="shared" si="28"/>
        <v>0</v>
      </c>
      <c r="AM101" s="83">
        <f t="shared" si="28"/>
        <v>-885521981.18841195</v>
      </c>
      <c r="AN101" s="83">
        <f t="shared" si="28"/>
        <v>0</v>
      </c>
      <c r="AO101" s="83">
        <f t="shared" si="28"/>
        <v>0</v>
      </c>
      <c r="AP101" s="83">
        <f t="shared" si="28"/>
        <v>0</v>
      </c>
      <c r="AQ101" s="83">
        <f t="shared" si="28"/>
        <v>0</v>
      </c>
      <c r="AR101" s="83">
        <f t="shared" si="28"/>
        <v>0</v>
      </c>
      <c r="AS101" s="83">
        <f t="shared" si="28"/>
        <v>-865029816.62255085</v>
      </c>
      <c r="AT101" s="83">
        <f t="shared" si="28"/>
        <v>0</v>
      </c>
      <c r="AU101" s="83">
        <f t="shared" si="28"/>
        <v>0</v>
      </c>
      <c r="AV101" s="83">
        <f t="shared" si="28"/>
        <v>0</v>
      </c>
      <c r="AW101" s="83">
        <f t="shared" si="28"/>
        <v>0</v>
      </c>
      <c r="AX101" s="83">
        <f t="shared" si="28"/>
        <v>0</v>
      </c>
      <c r="AY101" s="83">
        <f t="shared" si="28"/>
        <v>-828949154.60599744</v>
      </c>
      <c r="AZ101" s="83">
        <f t="shared" si="28"/>
        <v>0</v>
      </c>
      <c r="BA101" s="83">
        <f t="shared" si="28"/>
        <v>0</v>
      </c>
      <c r="BB101" s="83">
        <f t="shared" si="28"/>
        <v>0</v>
      </c>
      <c r="BC101" s="83">
        <f t="shared" si="28"/>
        <v>0</v>
      </c>
      <c r="BD101" s="83">
        <f t="shared" si="28"/>
        <v>0</v>
      </c>
      <c r="BE101" s="83">
        <f t="shared" si="28"/>
        <v>-811344742.05298662</v>
      </c>
      <c r="BF101" s="83">
        <f t="shared" si="28"/>
        <v>0</v>
      </c>
      <c r="BG101" s="83">
        <f t="shared" si="28"/>
        <v>0</v>
      </c>
      <c r="BH101" s="83">
        <f t="shared" si="28"/>
        <v>0</v>
      </c>
      <c r="BI101" s="83">
        <f t="shared" si="28"/>
        <v>0</v>
      </c>
      <c r="BJ101" s="83">
        <f t="shared" si="28"/>
        <v>0</v>
      </c>
      <c r="BK101" s="1029">
        <f t="shared" si="20"/>
        <v>-8999675851.6621761</v>
      </c>
    </row>
    <row r="102" spans="1:63" ht="15.75" x14ac:dyDescent="0.25">
      <c r="A102" s="1037" t="s">
        <v>784</v>
      </c>
      <c r="C102" s="83">
        <f>(SFP!D143-SFP!C143)+(SFP!D165-SFP!C165)</f>
        <v>-225000000</v>
      </c>
      <c r="D102" s="83">
        <f>(SFP!E143-SFP!D143)+(SFP!E165-SFP!D165)</f>
        <v>0</v>
      </c>
      <c r="E102" s="83">
        <f>(SFP!F143-SFP!E143)+(SFP!F165-SFP!E165)</f>
        <v>0</v>
      </c>
      <c r="F102" s="83">
        <f>(SFP!G143-SFP!F143)+(SFP!G165-SFP!F165)</f>
        <v>0</v>
      </c>
      <c r="G102" s="83">
        <f>(SFP!H143-SFP!G143)+(SFP!H165-SFP!G165)</f>
        <v>0</v>
      </c>
      <c r="H102" s="83">
        <f>(SFP!I143-SFP!H143)+(SFP!I165-SFP!H165)</f>
        <v>0</v>
      </c>
      <c r="I102" s="83">
        <f>(SFP!J143-SFP!I143)+(SFP!J165-SFP!I165)</f>
        <v>-225000000</v>
      </c>
      <c r="J102" s="83">
        <f>(SFP!K143-SFP!J143)+(SFP!K165-SFP!J165)</f>
        <v>0</v>
      </c>
      <c r="K102" s="83">
        <f>(SFP!L143-SFP!K143)+(SFP!L165-SFP!K165)</f>
        <v>0</v>
      </c>
      <c r="L102" s="83">
        <f>(SFP!M143-SFP!L143)+(SFP!M165-SFP!L165)</f>
        <v>0</v>
      </c>
      <c r="M102" s="83">
        <f>(SFP!N143-SFP!M143)+(SFP!N165-SFP!M165)</f>
        <v>0</v>
      </c>
      <c r="N102" s="83">
        <f>(SFP!O143-SFP!N143)+(SFP!O165-SFP!N165)</f>
        <v>0</v>
      </c>
      <c r="O102" s="83">
        <f>(SFP!P143-SFP!O143)+(SFP!P165-SFP!O165)</f>
        <v>-225000000</v>
      </c>
      <c r="P102" s="83">
        <f>(SFP!Q143-SFP!P143)+(SFP!Q165-SFP!P165)</f>
        <v>0</v>
      </c>
      <c r="Q102" s="83">
        <f>(SFP!R143-SFP!Q143)+(SFP!R165-SFP!Q165)</f>
        <v>0</v>
      </c>
      <c r="R102" s="83">
        <f>(SFP!S143-SFP!R143)+(SFP!S165-SFP!R165)</f>
        <v>0</v>
      </c>
      <c r="S102" s="83">
        <f>(SFP!T143-SFP!S143)+(SFP!T165-SFP!S165)</f>
        <v>0</v>
      </c>
      <c r="T102" s="83">
        <f>(SFP!U143-SFP!T143)+(SFP!U165-SFP!T165)</f>
        <v>0</v>
      </c>
      <c r="U102" s="83">
        <f>(SFP!V143-SFP!U143)+(SFP!V165-SFP!U165)</f>
        <v>-225000000</v>
      </c>
      <c r="V102" s="83">
        <f>(SFP!W143-SFP!V143)+(SFP!W165-SFP!V165)</f>
        <v>0</v>
      </c>
      <c r="W102" s="83">
        <f>(SFP!X143-SFP!W143)+(SFP!X165-SFP!W165)</f>
        <v>0</v>
      </c>
      <c r="X102" s="83">
        <f>(SFP!Y143-SFP!X143)+(SFP!Y165-SFP!X165)</f>
        <v>0</v>
      </c>
      <c r="Y102" s="83">
        <f>(SFP!Z143-SFP!Y143)+(SFP!Z165-SFP!Y165)</f>
        <v>0</v>
      </c>
      <c r="Z102" s="83">
        <f>(SFP!AA143-SFP!Z143)+(SFP!AA165-SFP!Z165)</f>
        <v>0</v>
      </c>
      <c r="AA102" s="83">
        <f>(SFP!AB143-SFP!AA143)+(SFP!AB165-SFP!AA165)</f>
        <v>-225000000</v>
      </c>
      <c r="AB102" s="83">
        <f>(SFP!AC143-SFP!AB143)+(SFP!AC165-SFP!AB165)</f>
        <v>0</v>
      </c>
      <c r="AC102" s="83">
        <f>(SFP!AD143-SFP!AC143)+(SFP!AD165-SFP!AC165)</f>
        <v>0</v>
      </c>
      <c r="AD102" s="83">
        <f>(SFP!AE143-SFP!AD143)+(SFP!AE165-SFP!AD165)</f>
        <v>0</v>
      </c>
      <c r="AE102" s="83">
        <f>(SFP!AF143-SFP!AE143)+(SFP!AF165-SFP!AE165)</f>
        <v>0</v>
      </c>
      <c r="AF102" s="83">
        <f>(SFP!AG143-SFP!AF143)+(SFP!AG165-SFP!AF165)</f>
        <v>0</v>
      </c>
      <c r="AG102" s="83">
        <f>(SFP!AH143-SFP!AG143)+(SFP!AH165-SFP!AG165)</f>
        <v>-225000000</v>
      </c>
      <c r="AH102" s="83">
        <f>(SFP!AI143-SFP!AH143)+(SFP!AI165-SFP!AH165)</f>
        <v>0</v>
      </c>
      <c r="AI102" s="83">
        <f>(SFP!AJ143-SFP!AI143)+(SFP!AJ165-SFP!AI165)</f>
        <v>0</v>
      </c>
      <c r="AJ102" s="83">
        <f>(SFP!AK143-SFP!AJ143)+(SFP!AK165-SFP!AJ165)</f>
        <v>0</v>
      </c>
      <c r="AK102" s="83">
        <f>(SFP!AL143-SFP!AK143)+(SFP!AL165-SFP!AK165)</f>
        <v>0</v>
      </c>
      <c r="AL102" s="83">
        <f>(SFP!AM143-SFP!AL143)+(SFP!AM165-SFP!AL165)</f>
        <v>0</v>
      </c>
      <c r="AM102" s="83">
        <f>(SFP!AN143-SFP!AM143)+(SFP!AN165-SFP!AM165)</f>
        <v>-225000000</v>
      </c>
      <c r="AN102" s="83">
        <f>(SFP!AO143-SFP!AN143)+(SFP!AO165-SFP!AN165)</f>
        <v>0</v>
      </c>
      <c r="AO102" s="83">
        <f>(SFP!AP143-SFP!AO143)+(SFP!AP165-SFP!AO165)</f>
        <v>0</v>
      </c>
      <c r="AP102" s="83">
        <f>(SFP!AQ143-SFP!AP143)+(SFP!AQ165-SFP!AP165)</f>
        <v>0</v>
      </c>
      <c r="AQ102" s="83">
        <f>(SFP!AR143-SFP!AQ143)+(SFP!AR165-SFP!AQ165)</f>
        <v>0</v>
      </c>
      <c r="AR102" s="83">
        <f>(SFP!AS143-SFP!AR143)+(SFP!AS165-SFP!AR165)</f>
        <v>0</v>
      </c>
      <c r="AS102" s="83">
        <f>(SFP!AT143-SFP!AS143)+(SFP!AT165-SFP!AS165)</f>
        <v>-225000000</v>
      </c>
      <c r="AT102" s="83">
        <f>(SFP!AU143-SFP!AT143)+(SFP!AU165-SFP!AT165)</f>
        <v>0</v>
      </c>
      <c r="AU102" s="83">
        <f>(SFP!AV143-SFP!AU143)+(SFP!AV165-SFP!AU165)</f>
        <v>0</v>
      </c>
      <c r="AV102" s="83">
        <f>(SFP!AW143-SFP!AV143)+(SFP!AW165-SFP!AV165)</f>
        <v>0</v>
      </c>
      <c r="AW102" s="83">
        <f>(SFP!AX143-SFP!AW143)+(SFP!AX165-SFP!AW165)</f>
        <v>0</v>
      </c>
      <c r="AX102" s="83">
        <f>(SFP!AY143-SFP!AX143)+(SFP!AY165-SFP!AX165)</f>
        <v>0</v>
      </c>
      <c r="AY102" s="83">
        <f>(SFP!AZ143-SFP!AY143)+(SFP!AZ165-SFP!AY165)</f>
        <v>-225000000</v>
      </c>
      <c r="AZ102" s="83">
        <f>(SFP!BA143-SFP!AZ143)+(SFP!BA165-SFP!AZ165)</f>
        <v>0</v>
      </c>
      <c r="BA102" s="83">
        <f>(SFP!BB143-SFP!BA143)+(SFP!BB165-SFP!BA165)</f>
        <v>0</v>
      </c>
      <c r="BB102" s="83">
        <f>(SFP!BC143-SFP!BB143)+(SFP!BC165-SFP!BB165)</f>
        <v>0</v>
      </c>
      <c r="BC102" s="83">
        <f>(SFP!BD143-SFP!BC143)+(SFP!BD165-SFP!BC165)</f>
        <v>0</v>
      </c>
      <c r="BD102" s="83">
        <f>(SFP!BE143-SFP!BD143)+(SFP!BE165-SFP!BD165)</f>
        <v>0</v>
      </c>
      <c r="BE102" s="83">
        <f>(SFP!BF143-SFP!BE143)+(SFP!BF165-SFP!BE165)</f>
        <v>-225000000</v>
      </c>
      <c r="BF102" s="83">
        <f>(SFP!BG143-SFP!BF143)+(SFP!BG165-SFP!BF165)</f>
        <v>0</v>
      </c>
      <c r="BG102" s="83">
        <f>(SFP!BH143-SFP!BG143)+(SFP!BH165-SFP!BG165)</f>
        <v>0</v>
      </c>
      <c r="BH102" s="83">
        <f>(SFP!BI143-SFP!BH143)+(SFP!BI165-SFP!BH165)</f>
        <v>0</v>
      </c>
      <c r="BI102" s="83">
        <f>(SFP!BJ143-SFP!BI143)+(SFP!BJ165-SFP!BI165)</f>
        <v>0</v>
      </c>
      <c r="BJ102" s="83">
        <f>(SFP!BK143-SFP!BJ143)+(SFP!BK165-SFP!BJ165)</f>
        <v>0</v>
      </c>
      <c r="BK102" s="1029">
        <f t="shared" si="20"/>
        <v>-2250000000</v>
      </c>
    </row>
    <row r="103" spans="1:63" ht="15.75" x14ac:dyDescent="0.25">
      <c r="A103" s="1037" t="s">
        <v>785</v>
      </c>
      <c r="C103" s="83">
        <f>SFP!C144-SFP!D144+SCI!C298</f>
        <v>767943547.73295796</v>
      </c>
      <c r="D103" s="83">
        <f>SFP!D144-SFP!E144+SCI!D298</f>
        <v>0</v>
      </c>
      <c r="E103" s="83">
        <f>SFP!E144-SFP!F144+SCI!E298</f>
        <v>0</v>
      </c>
      <c r="F103" s="83">
        <f>SFP!F144-SFP!G144+SCI!F298</f>
        <v>0</v>
      </c>
      <c r="G103" s="83">
        <f>SFP!G144-SFP!H144+SCI!G298</f>
        <v>0</v>
      </c>
      <c r="H103" s="83">
        <f>SFP!H144-SFP!I144+SCI!H298</f>
        <v>0</v>
      </c>
      <c r="I103" s="83">
        <f>SFP!I144-SFP!J144+SCI!I298</f>
        <v>744672531.13498962</v>
      </c>
      <c r="J103" s="83">
        <f>SFP!J144-SFP!K144+SCI!J298</f>
        <v>0</v>
      </c>
      <c r="K103" s="83">
        <f>SFP!K144-SFP!L144+SCI!K298</f>
        <v>0</v>
      </c>
      <c r="L103" s="83">
        <f>SFP!L144-SFP!M144+SCI!L298</f>
        <v>0</v>
      </c>
      <c r="M103" s="83">
        <f>SFP!M144-SFP!N144+SCI!M298</f>
        <v>0</v>
      </c>
      <c r="N103" s="83">
        <f>SFP!N144-SFP!O144+SCI!N298</f>
        <v>0</v>
      </c>
      <c r="O103" s="83">
        <f>SFP!O144-SFP!P144+SCI!O298</f>
        <v>716638496.30419147</v>
      </c>
      <c r="P103" s="83">
        <f>SFP!P144-SFP!Q144+SCI!P298</f>
        <v>0</v>
      </c>
      <c r="Q103" s="83">
        <f>SFP!Q144-SFP!R144+SCI!Q298</f>
        <v>0</v>
      </c>
      <c r="R103" s="83">
        <f>SFP!R144-SFP!S144+SCI!R298</f>
        <v>0</v>
      </c>
      <c r="S103" s="83">
        <f>SFP!S144-SFP!T144+SCI!S298</f>
        <v>0</v>
      </c>
      <c r="T103" s="83">
        <f>SFP!T144-SFP!U144+SCI!T298</f>
        <v>0</v>
      </c>
      <c r="U103" s="83">
        <f>SFP!U144-SFP!V144+SCI!U298</f>
        <v>689897319.69745886</v>
      </c>
      <c r="V103" s="83">
        <f>SFP!V144-SFP!W144+SCI!V298</f>
        <v>0</v>
      </c>
      <c r="W103" s="83">
        <f>SFP!W144-SFP!X144+SCI!W298</f>
        <v>0</v>
      </c>
      <c r="X103" s="83">
        <f>SFP!X144-SFP!Y144+SCI!X298</f>
        <v>0</v>
      </c>
      <c r="Y103" s="83">
        <f>SFP!Y144-SFP!Z144+SCI!Y298</f>
        <v>0</v>
      </c>
      <c r="Z103" s="83">
        <f>SFP!Z144-SFP!AA144+SCI!Z298</f>
        <v>0</v>
      </c>
      <c r="AA103" s="83">
        <f>SFP!AA144-SFP!AB144+SCI!AA298</f>
        <v>675813893.93866873</v>
      </c>
      <c r="AB103" s="83">
        <f>SFP!AB144-SFP!AC144+SCI!AB298</f>
        <v>0</v>
      </c>
      <c r="AC103" s="83">
        <f>SFP!AC144-SFP!AD144+SCI!AC298</f>
        <v>0</v>
      </c>
      <c r="AD103" s="83">
        <f>SFP!AD144-SFP!AE144+SCI!AD298</f>
        <v>0</v>
      </c>
      <c r="AE103" s="83">
        <f>SFP!AE144-SFP!AF144+SCI!AE298</f>
        <v>0</v>
      </c>
      <c r="AF103" s="83">
        <f>SFP!AF144-SFP!AG144+SCI!AF298</f>
        <v>0</v>
      </c>
      <c r="AG103" s="83">
        <f>SFP!AG144-SFP!AH144+SCI!AG298</f>
        <v>663864368.38396287</v>
      </c>
      <c r="AH103" s="83">
        <f>SFP!AH144-SFP!AI144+SCI!AH298</f>
        <v>0</v>
      </c>
      <c r="AI103" s="83">
        <f>SFP!AI144-SFP!AJ144+SCI!AI298</f>
        <v>0</v>
      </c>
      <c r="AJ103" s="83">
        <f>SFP!AJ144-SFP!AK144+SCI!AJ298</f>
        <v>0</v>
      </c>
      <c r="AK103" s="83">
        <f>SFP!AK144-SFP!AL144+SCI!AK298</f>
        <v>0</v>
      </c>
      <c r="AL103" s="83">
        <f>SFP!AL144-SFP!AM144+SCI!AL298</f>
        <v>0</v>
      </c>
      <c r="AM103" s="83">
        <f>SFP!AM144-SFP!AN144+SCI!AM298</f>
        <v>660521981.18841195</v>
      </c>
      <c r="AN103" s="83">
        <f>SFP!AN144-SFP!AO144+SCI!AN298</f>
        <v>0</v>
      </c>
      <c r="AO103" s="83">
        <f>SFP!AO144-SFP!AP144+SCI!AO298</f>
        <v>0</v>
      </c>
      <c r="AP103" s="83">
        <f>SFP!AP144-SFP!AQ144+SCI!AP298</f>
        <v>0</v>
      </c>
      <c r="AQ103" s="83">
        <f>SFP!AQ144-SFP!AR144+SCI!AQ298</f>
        <v>0</v>
      </c>
      <c r="AR103" s="83">
        <f>SFP!AR144-SFP!AS144+SCI!AR298</f>
        <v>0</v>
      </c>
      <c r="AS103" s="83">
        <f>SFP!AS144-SFP!AT144+SCI!AS298</f>
        <v>640029816.62255085</v>
      </c>
      <c r="AT103" s="83">
        <f>SFP!AT144-SFP!AU144+SCI!AT298</f>
        <v>0</v>
      </c>
      <c r="AU103" s="83">
        <f>SFP!AU144-SFP!AV144+SCI!AU298</f>
        <v>0</v>
      </c>
      <c r="AV103" s="83">
        <f>SFP!AV144-SFP!AW144+SCI!AV298</f>
        <v>0</v>
      </c>
      <c r="AW103" s="83">
        <f>SFP!AW144-SFP!AX144+SCI!AW298</f>
        <v>0</v>
      </c>
      <c r="AX103" s="83">
        <f>SFP!AX144-SFP!AY144+SCI!AX298</f>
        <v>0</v>
      </c>
      <c r="AY103" s="83">
        <f>SFP!AY144-SFP!AZ144+SCI!AY298</f>
        <v>603949154.60599744</v>
      </c>
      <c r="AZ103" s="83">
        <f>SFP!AZ144-SFP!BA144+SCI!AZ298</f>
        <v>0</v>
      </c>
      <c r="BA103" s="83">
        <f>SFP!BA144-SFP!BB144+SCI!BA298</f>
        <v>0</v>
      </c>
      <c r="BB103" s="83">
        <f>SFP!BB144-SFP!BC144+SCI!BB298</f>
        <v>0</v>
      </c>
      <c r="BC103" s="83">
        <f>SFP!BC144-SFP!BD144+SCI!BC298</f>
        <v>0</v>
      </c>
      <c r="BD103" s="83">
        <f>SFP!BD144-SFP!BE144+SCI!BD298</f>
        <v>0</v>
      </c>
      <c r="BE103" s="83">
        <f>SFP!BE144-SFP!BF144+SCI!BE298</f>
        <v>586344742.05298662</v>
      </c>
      <c r="BF103" s="83">
        <f>SFP!BF144-SFP!BG144+SCI!BF298</f>
        <v>0</v>
      </c>
      <c r="BG103" s="83">
        <f>SFP!BG144-SFP!BH144+SCI!BG298</f>
        <v>0</v>
      </c>
      <c r="BH103" s="83">
        <f>SFP!BH144-SFP!BI144+SCI!BH298</f>
        <v>0</v>
      </c>
      <c r="BI103" s="83">
        <f>SFP!BI144-SFP!BJ144+SCI!BI298</f>
        <v>0</v>
      </c>
      <c r="BJ103" s="83">
        <f>SFP!BJ144-SFP!BK144+SCI!BJ298</f>
        <v>0</v>
      </c>
      <c r="BK103" s="1029">
        <f t="shared" si="20"/>
        <v>6749675851.6621761</v>
      </c>
    </row>
    <row r="104" spans="1:63" ht="15.75" x14ac:dyDescent="0.25">
      <c r="A104" s="1040" t="s">
        <v>817</v>
      </c>
      <c r="C104" s="83">
        <f>C105-C106</f>
        <v>0</v>
      </c>
      <c r="D104" s="83">
        <f t="shared" ref="D104:BJ104" si="29">D105-D106</f>
        <v>0</v>
      </c>
      <c r="E104" s="83">
        <f t="shared" si="29"/>
        <v>0</v>
      </c>
      <c r="F104" s="83">
        <f t="shared" si="29"/>
        <v>0</v>
      </c>
      <c r="G104" s="83">
        <f t="shared" si="29"/>
        <v>-52413200.430964336</v>
      </c>
      <c r="H104" s="83">
        <f t="shared" si="29"/>
        <v>0</v>
      </c>
      <c r="I104" s="83">
        <f t="shared" si="29"/>
        <v>0</v>
      </c>
      <c r="J104" s="83">
        <f t="shared" si="29"/>
        <v>0</v>
      </c>
      <c r="K104" s="83">
        <f t="shared" si="29"/>
        <v>0</v>
      </c>
      <c r="L104" s="83">
        <f t="shared" si="29"/>
        <v>0</v>
      </c>
      <c r="M104" s="83">
        <f t="shared" si="29"/>
        <v>-52413200.430964358</v>
      </c>
      <c r="N104" s="83">
        <f t="shared" si="29"/>
        <v>0</v>
      </c>
      <c r="O104" s="83">
        <f t="shared" si="29"/>
        <v>0</v>
      </c>
      <c r="P104" s="83">
        <f t="shared" si="29"/>
        <v>0</v>
      </c>
      <c r="Q104" s="83">
        <f t="shared" si="29"/>
        <v>0</v>
      </c>
      <c r="R104" s="83">
        <f t="shared" si="29"/>
        <v>0</v>
      </c>
      <c r="S104" s="83">
        <f t="shared" si="29"/>
        <v>-52413200.430964328</v>
      </c>
      <c r="T104" s="83">
        <f t="shared" si="29"/>
        <v>0</v>
      </c>
      <c r="U104" s="83">
        <f t="shared" si="29"/>
        <v>0</v>
      </c>
      <c r="V104" s="83">
        <f t="shared" si="29"/>
        <v>0</v>
      </c>
      <c r="W104" s="83">
        <f t="shared" si="29"/>
        <v>0</v>
      </c>
      <c r="X104" s="83">
        <f t="shared" si="29"/>
        <v>0</v>
      </c>
      <c r="Y104" s="83">
        <f t="shared" si="29"/>
        <v>-52413200.430964358</v>
      </c>
      <c r="Z104" s="83">
        <f t="shared" si="29"/>
        <v>0</v>
      </c>
      <c r="AA104" s="83">
        <f t="shared" si="29"/>
        <v>0</v>
      </c>
      <c r="AB104" s="83">
        <f t="shared" si="29"/>
        <v>0</v>
      </c>
      <c r="AC104" s="83">
        <f t="shared" si="29"/>
        <v>0</v>
      </c>
      <c r="AD104" s="83">
        <f t="shared" si="29"/>
        <v>0</v>
      </c>
      <c r="AE104" s="83">
        <f t="shared" si="29"/>
        <v>-52413200.430964351</v>
      </c>
      <c r="AF104" s="83">
        <f t="shared" si="29"/>
        <v>0</v>
      </c>
      <c r="AG104" s="83">
        <f t="shared" si="29"/>
        <v>0</v>
      </c>
      <c r="AH104" s="83">
        <f t="shared" si="29"/>
        <v>0</v>
      </c>
      <c r="AI104" s="83">
        <f t="shared" si="29"/>
        <v>0</v>
      </c>
      <c r="AJ104" s="83">
        <f t="shared" si="29"/>
        <v>0</v>
      </c>
      <c r="AK104" s="83">
        <f t="shared" si="29"/>
        <v>-52413200.430964351</v>
      </c>
      <c r="AL104" s="83">
        <f t="shared" si="29"/>
        <v>0</v>
      </c>
      <c r="AM104" s="83">
        <f t="shared" si="29"/>
        <v>0</v>
      </c>
      <c r="AN104" s="83">
        <f t="shared" si="29"/>
        <v>0</v>
      </c>
      <c r="AO104" s="83">
        <f t="shared" si="29"/>
        <v>0</v>
      </c>
      <c r="AP104" s="83">
        <f t="shared" si="29"/>
        <v>0</v>
      </c>
      <c r="AQ104" s="83">
        <f t="shared" si="29"/>
        <v>-52413200.430964343</v>
      </c>
      <c r="AR104" s="83">
        <f t="shared" si="29"/>
        <v>0</v>
      </c>
      <c r="AS104" s="83">
        <f t="shared" si="29"/>
        <v>0</v>
      </c>
      <c r="AT104" s="83">
        <f t="shared" si="29"/>
        <v>0</v>
      </c>
      <c r="AU104" s="83">
        <f t="shared" si="29"/>
        <v>0</v>
      </c>
      <c r="AV104" s="83">
        <f t="shared" si="29"/>
        <v>0</v>
      </c>
      <c r="AW104" s="83">
        <f t="shared" si="29"/>
        <v>-54555400.208945096</v>
      </c>
      <c r="AX104" s="83">
        <f t="shared" si="29"/>
        <v>0</v>
      </c>
      <c r="AY104" s="83">
        <f t="shared" si="29"/>
        <v>0</v>
      </c>
      <c r="AZ104" s="83">
        <f t="shared" si="29"/>
        <v>0</v>
      </c>
      <c r="BA104" s="83">
        <f t="shared" si="29"/>
        <v>0</v>
      </c>
      <c r="BB104" s="83">
        <f t="shared" si="29"/>
        <v>0</v>
      </c>
      <c r="BC104" s="83">
        <f t="shared" si="29"/>
        <v>0</v>
      </c>
      <c r="BD104" s="83">
        <f t="shared" si="29"/>
        <v>0</v>
      </c>
      <c r="BE104" s="83">
        <f t="shared" si="29"/>
        <v>0</v>
      </c>
      <c r="BF104" s="83">
        <f t="shared" si="29"/>
        <v>0</v>
      </c>
      <c r="BG104" s="83">
        <f t="shared" si="29"/>
        <v>0</v>
      </c>
      <c r="BH104" s="83">
        <f t="shared" si="29"/>
        <v>0</v>
      </c>
      <c r="BI104" s="83">
        <f t="shared" si="29"/>
        <v>0</v>
      </c>
      <c r="BJ104" s="83">
        <f t="shared" si="29"/>
        <v>0</v>
      </c>
      <c r="BK104" s="1029">
        <f t="shared" si="20"/>
        <v>-421447803.22569555</v>
      </c>
    </row>
    <row r="105" spans="1:63" ht="15.75" x14ac:dyDescent="0.25">
      <c r="A105" s="1037" t="s">
        <v>784</v>
      </c>
      <c r="C105" s="83">
        <f>(SFP!D146-SFP!C146)+(SFP!D166-SFP!C166)</f>
        <v>0</v>
      </c>
      <c r="D105" s="83">
        <f>(SFP!E146-SFP!D146)+(SFP!E166-SFP!D166)</f>
        <v>0</v>
      </c>
      <c r="E105" s="83">
        <f>(SFP!F146-SFP!E146)+(SFP!F166-SFP!E166)</f>
        <v>0</v>
      </c>
      <c r="F105" s="83">
        <f>(SFP!G146-SFP!F146)+(SFP!G166-SFP!F166)</f>
        <v>0</v>
      </c>
      <c r="G105" s="83">
        <f>(SFP!H146-SFP!G146)+(SFP!H166-SFP!G166)</f>
        <v>-21873197.042066626</v>
      </c>
      <c r="H105" s="83">
        <f>(SFP!I146-SFP!H146)+(SFP!I166-SFP!H166)</f>
        <v>0</v>
      </c>
      <c r="I105" s="83">
        <f>(SFP!J146-SFP!I146)+(SFP!J166-SFP!I166)</f>
        <v>0</v>
      </c>
      <c r="J105" s="83">
        <f>(SFP!K146-SFP!J146)+(SFP!K166-SFP!J166)</f>
        <v>0</v>
      </c>
      <c r="K105" s="83">
        <f>(SFP!L146-SFP!K146)+(SFP!L166-SFP!K166)</f>
        <v>0</v>
      </c>
      <c r="L105" s="83">
        <f>(SFP!M146-SFP!L146)+(SFP!M166-SFP!L166)</f>
        <v>0</v>
      </c>
      <c r="M105" s="83">
        <f>(SFP!N146-SFP!M146)+(SFP!N166-SFP!M166)</f>
        <v>-24634753.469227202</v>
      </c>
      <c r="N105" s="83">
        <f>(SFP!O146-SFP!N146)+(SFP!O166-SFP!N166)</f>
        <v>0</v>
      </c>
      <c r="O105" s="83">
        <f>(SFP!P146-SFP!O146)+(SFP!P166-SFP!O166)</f>
        <v>0</v>
      </c>
      <c r="P105" s="83">
        <f>(SFP!Q146-SFP!P146)+(SFP!Q166-SFP!P166)</f>
        <v>0</v>
      </c>
      <c r="Q105" s="83">
        <f>(SFP!R146-SFP!Q146)+(SFP!R166-SFP!Q166)</f>
        <v>0</v>
      </c>
      <c r="R105" s="83">
        <f>(SFP!S146-SFP!R146)+(SFP!S166-SFP!R166)</f>
        <v>0</v>
      </c>
      <c r="S105" s="83">
        <f>(SFP!T146-SFP!S146)+(SFP!T166-SFP!S166)</f>
        <v>-26021942.327138357</v>
      </c>
      <c r="T105" s="83">
        <f>(SFP!U146-SFP!T146)+(SFP!U166-SFP!T166)</f>
        <v>0</v>
      </c>
      <c r="U105" s="83">
        <f>(SFP!V146-SFP!U146)+(SFP!V166-SFP!U166)</f>
        <v>0</v>
      </c>
      <c r="V105" s="83">
        <f>(SFP!W146-SFP!V146)+(SFP!W166-SFP!V166)</f>
        <v>0</v>
      </c>
      <c r="W105" s="83">
        <f>(SFP!X146-SFP!W146)+(SFP!X166-SFP!W166)</f>
        <v>0</v>
      </c>
      <c r="X105" s="83">
        <f>(SFP!Y146-SFP!X146)+(SFP!Y166-SFP!X166)</f>
        <v>0</v>
      </c>
      <c r="Y105" s="83">
        <f>(SFP!Z146-SFP!Y146)+(SFP!Z166-SFP!Y166)</f>
        <v>-30854726.5955019</v>
      </c>
      <c r="Z105" s="83">
        <f>(SFP!AA146-SFP!Z146)+(SFP!AA166-SFP!Z166)</f>
        <v>0</v>
      </c>
      <c r="AA105" s="83">
        <f>(SFP!AB146-SFP!AA146)+(SFP!AB166-SFP!AA166)</f>
        <v>0</v>
      </c>
      <c r="AB105" s="83">
        <f>(SFP!AC146-SFP!AB146)+(SFP!AC166-SFP!AB166)</f>
        <v>0</v>
      </c>
      <c r="AC105" s="83">
        <f>(SFP!AD146-SFP!AC146)+(SFP!AD166-SFP!AC166)</f>
        <v>0</v>
      </c>
      <c r="AD105" s="83">
        <f>(SFP!AE146-SFP!AD146)+(SFP!AE166-SFP!AD166)</f>
        <v>0</v>
      </c>
      <c r="AE105" s="83">
        <f>(SFP!AF146-SFP!AE146)+(SFP!AF166-SFP!AE166)</f>
        <v>-33995296.465122625</v>
      </c>
      <c r="AF105" s="83">
        <f>(SFP!AG146-SFP!AF146)+(SFP!AG166-SFP!AF166)</f>
        <v>0</v>
      </c>
      <c r="AG105" s="83">
        <f>(SFP!AH146-SFP!AG146)+(SFP!AH166-SFP!AG166)</f>
        <v>0</v>
      </c>
      <c r="AH105" s="83">
        <f>(SFP!AI146-SFP!AH146)+(SFP!AI166-SFP!AH166)</f>
        <v>0</v>
      </c>
      <c r="AI105" s="83">
        <f>(SFP!AJ146-SFP!AI146)+(SFP!AJ166-SFP!AI166)</f>
        <v>0</v>
      </c>
      <c r="AJ105" s="83">
        <f>(SFP!AK146-SFP!AJ146)+(SFP!AK166-SFP!AJ166)</f>
        <v>0</v>
      </c>
      <c r="AK105" s="83">
        <f>(SFP!AL146-SFP!AK146)+(SFP!AL166-SFP!AK166)</f>
        <v>-36680321.172551557</v>
      </c>
      <c r="AL105" s="83">
        <f>(SFP!AM146-SFP!AL146)+(SFP!AM166-SFP!AL166)</f>
        <v>0</v>
      </c>
      <c r="AM105" s="83">
        <f>(SFP!AN146-SFP!AM146)+(SFP!AN166-SFP!AM166)</f>
        <v>0</v>
      </c>
      <c r="AN105" s="83">
        <f>(SFP!AO146-SFP!AN146)+(SFP!AO166-SFP!AN166)</f>
        <v>0</v>
      </c>
      <c r="AO105" s="83">
        <f>(SFP!AP146-SFP!AO146)+(SFP!AP166-SFP!AO166)</f>
        <v>0</v>
      </c>
      <c r="AP105" s="83">
        <f>(SFP!AQ146-SFP!AP146)+(SFP!AQ166-SFP!AP166)</f>
        <v>0</v>
      </c>
      <c r="AQ105" s="83">
        <f>(SFP!AR146-SFP!AQ146)+(SFP!AR166-SFP!AQ166)</f>
        <v>-41779202.620032728</v>
      </c>
      <c r="AR105" s="83">
        <f>(SFP!AS146-SFP!AR146)+(SFP!AS166-SFP!AR166)</f>
        <v>0</v>
      </c>
      <c r="AS105" s="83">
        <f>(SFP!AT146-SFP!AS146)+(SFP!AT166-SFP!AS166)</f>
        <v>0</v>
      </c>
      <c r="AT105" s="83">
        <f>(SFP!AU146-SFP!AT146)+(SFP!AU166-SFP!AT166)</f>
        <v>0</v>
      </c>
      <c r="AU105" s="83">
        <f>(SFP!AV146-SFP!AU146)+(SFP!AV166-SFP!AU166)</f>
        <v>0</v>
      </c>
      <c r="AV105" s="83">
        <f>(SFP!AW146-SFP!AV146)+(SFP!AW166-SFP!AV166)</f>
        <v>0</v>
      </c>
      <c r="AW105" s="83">
        <f>(SFP!AX146-SFP!AW146)+(SFP!AX166-SFP!AW166)</f>
        <v>-48743994.560197443</v>
      </c>
      <c r="AX105" s="83">
        <f>(SFP!AY146-SFP!AX146)+(SFP!AY166-SFP!AX166)</f>
        <v>0</v>
      </c>
      <c r="AY105" s="83">
        <f>(SFP!AZ146-SFP!AY146)+(SFP!AZ166-SFP!AY166)</f>
        <v>0</v>
      </c>
      <c r="AZ105" s="83">
        <f>(SFP!BA146-SFP!AZ146)+(SFP!BA166-SFP!AZ166)</f>
        <v>0</v>
      </c>
      <c r="BA105" s="83">
        <f>(SFP!BB146-SFP!BA146)+(SFP!BB166-SFP!BA166)</f>
        <v>0</v>
      </c>
      <c r="BB105" s="83">
        <f>(SFP!BC146-SFP!BB146)+(SFP!BC166-SFP!BB166)</f>
        <v>0</v>
      </c>
      <c r="BC105" s="83">
        <f>(SFP!BD146-SFP!BC146)+(SFP!BD166-SFP!BC166)</f>
        <v>0</v>
      </c>
      <c r="BD105" s="83">
        <f>(SFP!BE146-SFP!BD146)+(SFP!BE166-SFP!BD166)</f>
        <v>0</v>
      </c>
      <c r="BE105" s="83">
        <f>(SFP!BF146-SFP!BE146)+(SFP!BF166-SFP!BE166)</f>
        <v>0</v>
      </c>
      <c r="BF105" s="83">
        <f>(SFP!BG146-SFP!BF146)+(SFP!BG166-SFP!BF166)</f>
        <v>0</v>
      </c>
      <c r="BG105" s="83">
        <f>(SFP!BH146-SFP!BG146)+(SFP!BH166-SFP!BG166)</f>
        <v>0</v>
      </c>
      <c r="BH105" s="83">
        <f>(SFP!BI146-SFP!BH146)+(SFP!BI166-SFP!BH166)</f>
        <v>0</v>
      </c>
      <c r="BI105" s="83">
        <f>(SFP!BJ146-SFP!BI146)+(SFP!BJ166-SFP!BI166)</f>
        <v>0</v>
      </c>
      <c r="BJ105" s="83">
        <f>(SFP!BK146-SFP!BJ146)+(SFP!BK166-SFP!BJ166)</f>
        <v>0</v>
      </c>
      <c r="BK105" s="1029">
        <f t="shared" si="20"/>
        <v>-264583434.25183848</v>
      </c>
    </row>
    <row r="106" spans="1:63" ht="15.75" x14ac:dyDescent="0.25">
      <c r="A106" s="1037" t="s">
        <v>785</v>
      </c>
      <c r="C106" s="83">
        <f>SFP!C147-SFP!D147+SCI!C299</f>
        <v>0</v>
      </c>
      <c r="D106" s="83">
        <f>SFP!D147-SFP!E147+SCI!D299</f>
        <v>0</v>
      </c>
      <c r="E106" s="83">
        <f>SFP!E147-SFP!F147+SCI!E299</f>
        <v>0</v>
      </c>
      <c r="F106" s="83">
        <f>SFP!F147-SFP!G147+SCI!F299</f>
        <v>0</v>
      </c>
      <c r="G106" s="83">
        <f>SFP!G147-SFP!H147+SCI!G299</f>
        <v>30540003.38889771</v>
      </c>
      <c r="H106" s="83">
        <f>SFP!H147-SFP!I147+SCI!H299</f>
        <v>0</v>
      </c>
      <c r="I106" s="83">
        <f>SFP!I147-SFP!J147+SCI!I299</f>
        <v>0</v>
      </c>
      <c r="J106" s="83">
        <f>SFP!J147-SFP!K147+SCI!J299</f>
        <v>0</v>
      </c>
      <c r="K106" s="83">
        <f>SFP!K147-SFP!L147+SCI!K299</f>
        <v>0</v>
      </c>
      <c r="L106" s="83">
        <f>SFP!L147-SFP!M147+SCI!L299</f>
        <v>0</v>
      </c>
      <c r="M106" s="83">
        <f>SFP!M147-SFP!N147+SCI!M299</f>
        <v>27778446.961737156</v>
      </c>
      <c r="N106" s="83">
        <f>SFP!N147-SFP!O147+SCI!N299</f>
        <v>0</v>
      </c>
      <c r="O106" s="83">
        <f>SFP!O147-SFP!P147+SCI!O299</f>
        <v>0</v>
      </c>
      <c r="P106" s="83">
        <f>SFP!P147-SFP!Q147+SCI!P299</f>
        <v>0</v>
      </c>
      <c r="Q106" s="83">
        <f>SFP!Q147-SFP!R147+SCI!Q299</f>
        <v>0</v>
      </c>
      <c r="R106" s="83">
        <f>SFP!R147-SFP!S147+SCI!R299</f>
        <v>0</v>
      </c>
      <c r="S106" s="83">
        <f>SFP!S147-SFP!T147+SCI!S299</f>
        <v>26391258.103825971</v>
      </c>
      <c r="T106" s="83">
        <f>SFP!T147-SFP!U147+SCI!T299</f>
        <v>0</v>
      </c>
      <c r="U106" s="83">
        <f>SFP!U147-SFP!V147+SCI!U299</f>
        <v>0</v>
      </c>
      <c r="V106" s="83">
        <f>SFP!V147-SFP!W147+SCI!V299</f>
        <v>0</v>
      </c>
      <c r="W106" s="83">
        <f>SFP!W147-SFP!X147+SCI!W299</f>
        <v>0</v>
      </c>
      <c r="X106" s="83">
        <f>SFP!X147-SFP!Y147+SCI!X299</f>
        <v>0</v>
      </c>
      <c r="Y106" s="83">
        <f>SFP!Y147-SFP!Z147+SCI!Y299</f>
        <v>21558473.835462458</v>
      </c>
      <c r="Z106" s="83">
        <f>SFP!Z147-SFP!AA147+SCI!Z299</f>
        <v>0</v>
      </c>
      <c r="AA106" s="83">
        <f>SFP!AA147-SFP!AB147+SCI!AA299</f>
        <v>0</v>
      </c>
      <c r="AB106" s="83">
        <f>SFP!AB147-SFP!AC147+SCI!AB299</f>
        <v>0</v>
      </c>
      <c r="AC106" s="83">
        <f>SFP!AC147-SFP!AD147+SCI!AC299</f>
        <v>0</v>
      </c>
      <c r="AD106" s="83">
        <f>SFP!AD147-SFP!AE147+SCI!AD299</f>
        <v>0</v>
      </c>
      <c r="AE106" s="83">
        <f>SFP!AE147-SFP!AF147+SCI!AE299</f>
        <v>18417903.965841722</v>
      </c>
      <c r="AF106" s="83">
        <f>SFP!AF147-SFP!AG147+SCI!AF299</f>
        <v>0</v>
      </c>
      <c r="AG106" s="83">
        <f>SFP!AG147-SFP!AH147+SCI!AG299</f>
        <v>0</v>
      </c>
      <c r="AH106" s="83">
        <f>SFP!AH147-SFP!AI147+SCI!AH299</f>
        <v>0</v>
      </c>
      <c r="AI106" s="83">
        <f>SFP!AI147-SFP!AJ147+SCI!AI299</f>
        <v>0</v>
      </c>
      <c r="AJ106" s="83">
        <f>SFP!AJ147-SFP!AK147+SCI!AJ299</f>
        <v>0</v>
      </c>
      <c r="AK106" s="83">
        <f>SFP!AK147-SFP!AL147+SCI!AK299</f>
        <v>15732879.258412797</v>
      </c>
      <c r="AL106" s="83">
        <f>SFP!AL147-SFP!AM147+SCI!AL299</f>
        <v>0</v>
      </c>
      <c r="AM106" s="83">
        <f>SFP!AM147-SFP!AN147+SCI!AM299</f>
        <v>0</v>
      </c>
      <c r="AN106" s="83">
        <f>SFP!AN147-SFP!AO147+SCI!AN299</f>
        <v>0</v>
      </c>
      <c r="AO106" s="83">
        <f>SFP!AO147-SFP!AP147+SCI!AO299</f>
        <v>0</v>
      </c>
      <c r="AP106" s="83">
        <f>SFP!AP147-SFP!AQ147+SCI!AP299</f>
        <v>0</v>
      </c>
      <c r="AQ106" s="83">
        <f>SFP!AQ147-SFP!AR147+SCI!AQ299</f>
        <v>10633997.810931614</v>
      </c>
      <c r="AR106" s="83">
        <f>SFP!AR147-SFP!AS147+SCI!AR299</f>
        <v>0</v>
      </c>
      <c r="AS106" s="83">
        <f>SFP!AS147-SFP!AT147+SCI!AS299</f>
        <v>0</v>
      </c>
      <c r="AT106" s="83">
        <f>SFP!AT147-SFP!AU147+SCI!AT299</f>
        <v>0</v>
      </c>
      <c r="AU106" s="83">
        <f>SFP!AU147-SFP!AV147+SCI!AU299</f>
        <v>0</v>
      </c>
      <c r="AV106" s="83">
        <f>SFP!AV147-SFP!AW147+SCI!AV299</f>
        <v>0</v>
      </c>
      <c r="AW106" s="83">
        <f>SFP!AW147-SFP!AX147+SCI!AW299</f>
        <v>5811405.6487476509</v>
      </c>
      <c r="AX106" s="83">
        <f>SFP!AX147-SFP!AY147+SCI!AX299</f>
        <v>0</v>
      </c>
      <c r="AY106" s="83">
        <f>SFP!AY147-SFP!AZ147+SCI!AY299</f>
        <v>0</v>
      </c>
      <c r="AZ106" s="83">
        <f>SFP!AZ147-SFP!BA147+SCI!AZ299</f>
        <v>0</v>
      </c>
      <c r="BA106" s="83">
        <f>SFP!BA147-SFP!BB147+SCI!BA299</f>
        <v>0</v>
      </c>
      <c r="BB106" s="83">
        <f>SFP!BB147-SFP!BC147+SCI!BB299</f>
        <v>0</v>
      </c>
      <c r="BC106" s="83">
        <f>SFP!BC147-SFP!BD147+SCI!BC299</f>
        <v>0</v>
      </c>
      <c r="BD106" s="83">
        <f>SFP!BD147-SFP!BE147+SCI!BD299</f>
        <v>0</v>
      </c>
      <c r="BE106" s="83">
        <f>SFP!BE147-SFP!BF147+SCI!BE299</f>
        <v>0</v>
      </c>
      <c r="BF106" s="83">
        <f>SFP!BF147-SFP!BG147+SCI!BF299</f>
        <v>0</v>
      </c>
      <c r="BG106" s="83">
        <f>SFP!BG147-SFP!BH147+SCI!BG299</f>
        <v>0</v>
      </c>
      <c r="BH106" s="83">
        <f>SFP!BH147-SFP!BI147+SCI!BH299</f>
        <v>0</v>
      </c>
      <c r="BI106" s="83">
        <f>SFP!BI147-SFP!BJ147+SCI!BI299</f>
        <v>0</v>
      </c>
      <c r="BJ106" s="83">
        <f>SFP!BJ147-SFP!BK147+SCI!BJ299</f>
        <v>0</v>
      </c>
      <c r="BK106" s="1029">
        <f t="shared" si="20"/>
        <v>156864368.97385707</v>
      </c>
    </row>
    <row r="107" spans="1:63" ht="15.75" x14ac:dyDescent="0.25">
      <c r="A107" s="1041" t="s">
        <v>818</v>
      </c>
      <c r="C107" s="83">
        <f>C108-C109</f>
        <v>-43670602.065255165</v>
      </c>
      <c r="D107" s="83">
        <f t="shared" ref="D107:BJ107" si="30">D108-D109</f>
        <v>-43670602.065255105</v>
      </c>
      <c r="E107" s="83">
        <f t="shared" si="30"/>
        <v>-43670602.065255269</v>
      </c>
      <c r="F107" s="83">
        <f t="shared" si="30"/>
        <v>-43670602.065254882</v>
      </c>
      <c r="G107" s="83">
        <f t="shared" si="30"/>
        <v>-43670602.065255381</v>
      </c>
      <c r="H107" s="83">
        <f t="shared" si="30"/>
        <v>-43670602.065255329</v>
      </c>
      <c r="I107" s="83">
        <f t="shared" si="30"/>
        <v>-43670602.065255053</v>
      </c>
      <c r="J107" s="83">
        <f t="shared" si="30"/>
        <v>-43670602.065255232</v>
      </c>
      <c r="K107" s="83">
        <f t="shared" si="30"/>
        <v>-43670602.065255284</v>
      </c>
      <c r="L107" s="83">
        <f t="shared" si="30"/>
        <v>-43670602.065255284</v>
      </c>
      <c r="M107" s="83">
        <f t="shared" si="30"/>
        <v>-43670602.06525515</v>
      </c>
      <c r="N107" s="83">
        <f t="shared" si="30"/>
        <v>-43670602.065255195</v>
      </c>
      <c r="O107" s="83">
        <f t="shared" si="30"/>
        <v>-43670602.065255128</v>
      </c>
      <c r="P107" s="83">
        <f t="shared" si="30"/>
        <v>-43670602.065255404</v>
      </c>
      <c r="Q107" s="83">
        <f t="shared" si="30"/>
        <v>-43670602.065255262</v>
      </c>
      <c r="R107" s="83">
        <f t="shared" si="30"/>
        <v>-43670602.065255091</v>
      </c>
      <c r="S107" s="83">
        <f t="shared" si="30"/>
        <v>-43670602.065255135</v>
      </c>
      <c r="T107" s="83">
        <f t="shared" si="30"/>
        <v>-43670602.065255091</v>
      </c>
      <c r="U107" s="83">
        <f t="shared" si="30"/>
        <v>-43670602.065255001</v>
      </c>
      <c r="V107" s="83">
        <f t="shared" si="30"/>
        <v>-43670602.065255284</v>
      </c>
      <c r="W107" s="83">
        <f t="shared" si="30"/>
        <v>-43670602.065255105</v>
      </c>
      <c r="X107" s="83">
        <f t="shared" si="30"/>
        <v>-43670602.065255143</v>
      </c>
      <c r="Y107" s="83">
        <f t="shared" si="30"/>
        <v>-43670602.065255195</v>
      </c>
      <c r="Z107" s="83">
        <f t="shared" si="30"/>
        <v>-43670602.065255187</v>
      </c>
      <c r="AA107" s="83">
        <f t="shared" si="30"/>
        <v>-43670602.065255113</v>
      </c>
      <c r="AB107" s="83">
        <f t="shared" si="30"/>
        <v>-43670602.065255277</v>
      </c>
      <c r="AC107" s="83">
        <f t="shared" si="30"/>
        <v>-43670602.065255068</v>
      </c>
      <c r="AD107" s="83">
        <f t="shared" si="30"/>
        <v>-43670602.065255202</v>
      </c>
      <c r="AE107" s="83">
        <f t="shared" si="30"/>
        <v>-43670602.06525515</v>
      </c>
      <c r="AF107" s="83">
        <f t="shared" si="30"/>
        <v>-43670602.065255143</v>
      </c>
      <c r="AG107" s="83">
        <f t="shared" si="30"/>
        <v>-43670602.06525518</v>
      </c>
      <c r="AH107" s="83">
        <f t="shared" si="30"/>
        <v>-43670602.06525521</v>
      </c>
      <c r="AI107" s="83">
        <f t="shared" si="30"/>
        <v>-43670602.065255128</v>
      </c>
      <c r="AJ107" s="83">
        <f t="shared" si="30"/>
        <v>-43670602.065255135</v>
      </c>
      <c r="AK107" s="83">
        <f t="shared" si="30"/>
        <v>-43670602.065255165</v>
      </c>
      <c r="AL107" s="83">
        <f t="shared" si="30"/>
        <v>-43670602.065255083</v>
      </c>
      <c r="AM107" s="83">
        <f t="shared" si="30"/>
        <v>-43670602.06525515</v>
      </c>
      <c r="AN107" s="83">
        <f t="shared" si="30"/>
        <v>-43670602.065255247</v>
      </c>
      <c r="AO107" s="83">
        <f t="shared" si="30"/>
        <v>-43670602.065255076</v>
      </c>
      <c r="AP107" s="83">
        <f t="shared" si="30"/>
        <v>-43670602.06525518</v>
      </c>
      <c r="AQ107" s="83">
        <f t="shared" si="30"/>
        <v>-43670602.065255143</v>
      </c>
      <c r="AR107" s="83">
        <f t="shared" si="30"/>
        <v>-43670602.065255173</v>
      </c>
      <c r="AS107" s="83">
        <f t="shared" si="30"/>
        <v>-43670602.065255277</v>
      </c>
      <c r="AT107" s="83">
        <f t="shared" si="30"/>
        <v>-43670602.065255135</v>
      </c>
      <c r="AU107" s="83">
        <f t="shared" si="30"/>
        <v>-43670602.065255135</v>
      </c>
      <c r="AV107" s="83">
        <f t="shared" si="30"/>
        <v>-43670602.065255217</v>
      </c>
      <c r="AW107" s="83">
        <f t="shared" si="30"/>
        <v>-43670602.06525518</v>
      </c>
      <c r="AX107" s="83">
        <f t="shared" si="30"/>
        <v>-293670602.06525517</v>
      </c>
      <c r="AY107" s="83">
        <f t="shared" si="30"/>
        <v>0</v>
      </c>
      <c r="AZ107" s="83">
        <f t="shared" si="30"/>
        <v>0</v>
      </c>
      <c r="BA107" s="83">
        <f t="shared" si="30"/>
        <v>0</v>
      </c>
      <c r="BB107" s="83">
        <f t="shared" si="30"/>
        <v>0</v>
      </c>
      <c r="BC107" s="83">
        <f t="shared" si="30"/>
        <v>0</v>
      </c>
      <c r="BD107" s="83">
        <f t="shared" si="30"/>
        <v>0</v>
      </c>
      <c r="BE107" s="83">
        <f t="shared" si="30"/>
        <v>0</v>
      </c>
      <c r="BF107" s="83">
        <f t="shared" si="30"/>
        <v>0</v>
      </c>
      <c r="BG107" s="83">
        <f t="shared" si="30"/>
        <v>0</v>
      </c>
      <c r="BH107" s="83">
        <f t="shared" si="30"/>
        <v>0</v>
      </c>
      <c r="BI107" s="83">
        <f t="shared" si="30"/>
        <v>0</v>
      </c>
      <c r="BJ107" s="83">
        <f t="shared" si="30"/>
        <v>0</v>
      </c>
      <c r="BK107" s="1029">
        <f t="shared" si="20"/>
        <v>-2346188899.1322484</v>
      </c>
    </row>
    <row r="108" spans="1:63" ht="15.75" x14ac:dyDescent="0.25">
      <c r="A108" s="1037" t="s">
        <v>784</v>
      </c>
      <c r="C108" s="83">
        <f>(SFP!D149-SFP!C149)+(SFP!D167-SFP!C167)</f>
        <v>-14295602.065255165</v>
      </c>
      <c r="D108" s="83">
        <f>(SFP!E149-SFP!D149)+(SFP!E167-SFP!D167)</f>
        <v>-14593427.108281255</v>
      </c>
      <c r="E108" s="83">
        <f>(SFP!F149-SFP!E149)+(SFP!F167-SFP!E167)</f>
        <v>-14897456.839703947</v>
      </c>
      <c r="F108" s="83">
        <f>(SFP!G149-SFP!F149)+(SFP!G167-SFP!F167)</f>
        <v>-15207820.523864061</v>
      </c>
      <c r="G108" s="83">
        <f>(SFP!H149-SFP!G149)+(SFP!H167-SFP!G167)</f>
        <v>-15524650.11811173</v>
      </c>
      <c r="H108" s="83">
        <f>(SFP!I149-SFP!H149)+(SFP!I167-SFP!H167)</f>
        <v>-15848080.328905672</v>
      </c>
      <c r="I108" s="83">
        <f>(SFP!J149-SFP!I149)+(SFP!J167-SFP!I167)</f>
        <v>-16178248.669090927</v>
      </c>
      <c r="J108" s="83">
        <f>(SFP!K149-SFP!J149)+(SFP!K167-SFP!J167)</f>
        <v>-16515295.516363829</v>
      </c>
      <c r="K108" s="83">
        <f>(SFP!L149-SFP!K149)+(SFP!L167-SFP!K167)</f>
        <v>-16859364.172954798</v>
      </c>
      <c r="L108" s="83">
        <f>(SFP!M149-SFP!L149)+(SFP!M167-SFP!L167)</f>
        <v>-17210600.926558018</v>
      </c>
      <c r="M108" s="83">
        <f>(SFP!N149-SFP!M149)+(SFP!N167-SFP!M167)</f>
        <v>-17569155.112527847</v>
      </c>
      <c r="N108" s="83">
        <f>(SFP!O149-SFP!N149)+(SFP!O167-SFP!N167)</f>
        <v>-17935179.177372217</v>
      </c>
      <c r="O108" s="83">
        <f>(SFP!P149-SFP!O149)+(SFP!P167-SFP!O167)</f>
        <v>-18308828.743567407</v>
      </c>
      <c r="P108" s="83">
        <f>(SFP!Q149-SFP!P149)+(SFP!Q167-SFP!P167)</f>
        <v>-18690262.675725341</v>
      </c>
      <c r="Q108" s="83">
        <f>(SFP!R149-SFP!Q149)+(SFP!R167-SFP!Q167)</f>
        <v>-19079643.148136139</v>
      </c>
      <c r="R108" s="83">
        <f>(SFP!S149-SFP!R149)+(SFP!S167-SFP!R167)</f>
        <v>-19477135.71372214</v>
      </c>
      <c r="S108" s="83">
        <f>(SFP!T149-SFP!S149)+(SFP!T167-SFP!S167)</f>
        <v>-19882909.374424726</v>
      </c>
      <c r="T108" s="83">
        <f>(SFP!U149-SFP!T149)+(SFP!U167-SFP!T167)</f>
        <v>-20297136.653058529</v>
      </c>
      <c r="U108" s="83">
        <f>(SFP!V149-SFP!U149)+(SFP!V167-SFP!U167)</f>
        <v>-20719993.666663826</v>
      </c>
      <c r="V108" s="83">
        <f>(SFP!W149-SFP!V149)+(SFP!W167-SFP!V167)</f>
        <v>-21151660.201386273</v>
      </c>
      <c r="W108" s="83">
        <f>(SFP!X149-SFP!W149)+(SFP!X167-SFP!W167)</f>
        <v>-21592319.788914979</v>
      </c>
      <c r="X108" s="83">
        <f>(SFP!Y149-SFP!X149)+(SFP!Y167-SFP!X167)</f>
        <v>-22042159.784517407</v>
      </c>
      <c r="Y108" s="83">
        <f>(SFP!Z149-SFP!Y149)+(SFP!Z167-SFP!Y167)</f>
        <v>-22501371.446694911</v>
      </c>
      <c r="Z108" s="83">
        <f>(SFP!AA149-SFP!Z149)+(SFP!AA167-SFP!Z167)</f>
        <v>-22970150.018501043</v>
      </c>
      <c r="AA108" s="83">
        <f>(SFP!AB149-SFP!AA149)+(SFP!AB167-SFP!AA167)</f>
        <v>-23448694.810553074</v>
      </c>
      <c r="AB108" s="83">
        <f>(SFP!AC149-SFP!AB149)+(SFP!AC167-SFP!AB167)</f>
        <v>-23937209.285773098</v>
      </c>
      <c r="AC108" s="83">
        <f>(SFP!AD149-SFP!AC149)+(SFP!AD167-SFP!AC167)</f>
        <v>-24435901.145893157</v>
      </c>
      <c r="AD108" s="83">
        <f>(SFP!AE149-SFP!AD149)+(SFP!AE167-SFP!AD167)</f>
        <v>-24944982.419766068</v>
      </c>
      <c r="AE108" s="83">
        <f>(SFP!AF149-SFP!AE149)+(SFP!AF167-SFP!AE167)</f>
        <v>-25464669.553511143</v>
      </c>
      <c r="AF108" s="83">
        <f>(SFP!AG149-SFP!AF149)+(SFP!AG167-SFP!AF167)</f>
        <v>-25995183.502542615</v>
      </c>
      <c r="AG108" s="83">
        <f>(SFP!AH149-SFP!AG149)+(SFP!AH167-SFP!AG167)</f>
        <v>-26536749.82551229</v>
      </c>
      <c r="AH108" s="83">
        <f>(SFP!AI149-SFP!AH149)+(SFP!AI167-SFP!AH167)</f>
        <v>-27089598.780210495</v>
      </c>
      <c r="AI108" s="83">
        <f>(SFP!AJ149-SFP!AI149)+(SFP!AJ167-SFP!AI167)</f>
        <v>-27653965.421464801</v>
      </c>
      <c r="AJ108" s="83">
        <f>(SFP!AK149-SFP!AJ149)+(SFP!AK167-SFP!AJ167)</f>
        <v>-28230089.701078653</v>
      </c>
      <c r="AK108" s="83">
        <f>(SFP!AL149-SFP!AK149)+(SFP!AL167-SFP!AK167)</f>
        <v>-28818216.56985116</v>
      </c>
      <c r="AL108" s="83">
        <f>(SFP!AM149-SFP!AL149)+(SFP!AM167-SFP!AL167)</f>
        <v>-29418596.081722975</v>
      </c>
      <c r="AM108" s="83">
        <f>(SFP!AN149-SFP!AM149)+(SFP!AN167-SFP!AM167)</f>
        <v>-30031483.500092268</v>
      </c>
      <c r="AN108" s="83">
        <f>(SFP!AO149-SFP!AN149)+(SFP!AO167-SFP!AN167)</f>
        <v>-30657139.406344295</v>
      </c>
      <c r="AO108" s="83">
        <f>(SFP!AP149-SFP!AO149)+(SFP!AP167-SFP!AO167)</f>
        <v>-31295829.810642958</v>
      </c>
      <c r="AP108" s="83">
        <f>(SFP!AQ149-SFP!AP149)+(SFP!AQ167-SFP!AP167)</f>
        <v>-31947826.265031457</v>
      </c>
      <c r="AQ108" s="83">
        <f>(SFP!AR149-SFP!AQ149)+(SFP!AR167-SFP!AQ167)</f>
        <v>-32613405.978886247</v>
      </c>
      <c r="AR108" s="83">
        <f>(SFP!AS149-SFP!AR149)+(SFP!AS167-SFP!AR167)</f>
        <v>-33292851.936779737</v>
      </c>
      <c r="AS108" s="83">
        <f>(SFP!AT149-SFP!AS149)+(SFP!AT167-SFP!AS167)</f>
        <v>-33986453.018796086</v>
      </c>
      <c r="AT108" s="83">
        <f>(SFP!AU149-SFP!AT149)+(SFP!AU167-SFP!AT167)</f>
        <v>-34694504.123354197</v>
      </c>
      <c r="AU108" s="83">
        <f>(SFP!AV149-SFP!AU149)+(SFP!AV167-SFP!AU167)</f>
        <v>-35417306.292590737</v>
      </c>
      <c r="AV108" s="83">
        <f>(SFP!AW149-SFP!AV149)+(SFP!AW167-SFP!AV167)</f>
        <v>-36155166.840353131</v>
      </c>
      <c r="AW108" s="83">
        <f>(SFP!AX149-SFP!AW149)+(SFP!AX167-SFP!AW167)</f>
        <v>-36908399.482860446</v>
      </c>
      <c r="AX108" s="83">
        <f>(SFP!AY149-SFP!AX149)+(SFP!AY167-SFP!AX167)</f>
        <v>-287677324.47208667</v>
      </c>
      <c r="AY108" s="83">
        <f>(SFP!AZ149-SFP!AY149)+(SFP!AZ167-SFP!AY167)</f>
        <v>0</v>
      </c>
      <c r="AZ108" s="83">
        <f>(SFP!BA149-SFP!AZ149)+(SFP!BA167-SFP!AZ167)</f>
        <v>0</v>
      </c>
      <c r="BA108" s="83">
        <f>(SFP!BB149-SFP!BA149)+(SFP!BB167-SFP!BA167)</f>
        <v>0</v>
      </c>
      <c r="BB108" s="83">
        <f>(SFP!BC149-SFP!BB149)+(SFP!BC167-SFP!BB167)</f>
        <v>0</v>
      </c>
      <c r="BC108" s="83">
        <f>(SFP!BD149-SFP!BC149)+(SFP!BD167-SFP!BC167)</f>
        <v>0</v>
      </c>
      <c r="BD108" s="83">
        <f>(SFP!BE149-SFP!BD149)+(SFP!BE167-SFP!BD167)</f>
        <v>0</v>
      </c>
      <c r="BE108" s="83">
        <f>(SFP!BF149-SFP!BE149)+(SFP!BF167-SFP!BE167)</f>
        <v>0</v>
      </c>
      <c r="BF108" s="83">
        <f>(SFP!BG149-SFP!BF149)+(SFP!BG167-SFP!BF167)</f>
        <v>0</v>
      </c>
      <c r="BG108" s="83">
        <f>(SFP!BH149-SFP!BG149)+(SFP!BH167-SFP!BG167)</f>
        <v>0</v>
      </c>
      <c r="BH108" s="83">
        <f>(SFP!BI149-SFP!BH149)+(SFP!BI167-SFP!BH167)</f>
        <v>0</v>
      </c>
      <c r="BI108" s="83">
        <f>(SFP!BJ149-SFP!BI149)+(SFP!BJ167-SFP!BI167)</f>
        <v>0</v>
      </c>
      <c r="BJ108" s="83">
        <f>(SFP!BK149-SFP!BJ149)+(SFP!BK167-SFP!BJ167)</f>
        <v>0</v>
      </c>
      <c r="BK108" s="1029">
        <f t="shared" si="20"/>
        <v>-1410000000.0000002</v>
      </c>
    </row>
    <row r="109" spans="1:63" ht="15.75" x14ac:dyDescent="0.25">
      <c r="A109" s="1037" t="s">
        <v>785</v>
      </c>
      <c r="C109" s="83">
        <f>SFP!C150-SFP!D150+SCI!C300</f>
        <v>29375000</v>
      </c>
      <c r="D109" s="83">
        <f>SFP!D150-SFP!E150+SCI!D300</f>
        <v>29077174.956973847</v>
      </c>
      <c r="E109" s="83">
        <f>SFP!E150-SFP!F150+SCI!E300</f>
        <v>28773145.225551322</v>
      </c>
      <c r="F109" s="83">
        <f>SFP!F150-SFP!G150+SCI!F300</f>
        <v>28462781.541390825</v>
      </c>
      <c r="G109" s="83">
        <f>SFP!G150-SFP!H150+SCI!G300</f>
        <v>28145951.947143652</v>
      </c>
      <c r="H109" s="83">
        <f>SFP!H150-SFP!I150+SCI!H300</f>
        <v>27822521.736349661</v>
      </c>
      <c r="I109" s="83">
        <f>SFP!I150-SFP!J150+SCI!I300</f>
        <v>27492353.396164127</v>
      </c>
      <c r="J109" s="83">
        <f>SFP!J150-SFP!K150+SCI!J300</f>
        <v>27155306.548891403</v>
      </c>
      <c r="K109" s="83">
        <f>SFP!K150-SFP!L150+SCI!K300</f>
        <v>26811237.892300487</v>
      </c>
      <c r="L109" s="83">
        <f>SFP!L150-SFP!M150+SCI!L300</f>
        <v>26460001.138697263</v>
      </c>
      <c r="M109" s="83">
        <f>SFP!M150-SFP!N150+SCI!M300</f>
        <v>26101446.952727303</v>
      </c>
      <c r="N109" s="83">
        <f>SFP!N150-SFP!O150+SCI!N300</f>
        <v>25735422.887882974</v>
      </c>
      <c r="O109" s="83">
        <f>SFP!O150-SFP!P150+SCI!O300</f>
        <v>25361773.321687721</v>
      </c>
      <c r="P109" s="83">
        <f>SFP!P150-SFP!Q150+SCI!P300</f>
        <v>24980339.389530066</v>
      </c>
      <c r="Q109" s="83">
        <f>SFP!Q150-SFP!R150+SCI!Q300</f>
        <v>24590958.917119123</v>
      </c>
      <c r="R109" s="83">
        <f>SFP!R150-SFP!S150+SCI!R300</f>
        <v>24193466.351532951</v>
      </c>
      <c r="S109" s="83">
        <f>SFP!S150-SFP!T150+SCI!S300</f>
        <v>23787692.69083041</v>
      </c>
      <c r="T109" s="83">
        <f>SFP!T150-SFP!U150+SCI!T300</f>
        <v>23373465.412196562</v>
      </c>
      <c r="U109" s="83">
        <f>SFP!U150-SFP!V150+SCI!U300</f>
        <v>22950608.398591172</v>
      </c>
      <c r="V109" s="83">
        <f>SFP!V150-SFP!W150+SCI!V300</f>
        <v>22518941.863869011</v>
      </c>
      <c r="W109" s="83">
        <f>SFP!W150-SFP!X150+SCI!W300</f>
        <v>22078282.276340131</v>
      </c>
      <c r="X109" s="83">
        <f>SFP!X150-SFP!Y150+SCI!X300</f>
        <v>21628442.280737735</v>
      </c>
      <c r="Y109" s="83">
        <f>SFP!Y150-SFP!Z150+SCI!Y300</f>
        <v>21169230.618560284</v>
      </c>
      <c r="Z109" s="83">
        <f>SFP!Z150-SFP!AA150+SCI!Z300</f>
        <v>20700452.046754144</v>
      </c>
      <c r="AA109" s="83">
        <f>SFP!AA150-SFP!AB150+SCI!AA300</f>
        <v>20221907.254702039</v>
      </c>
      <c r="AB109" s="83">
        <f>SFP!AB150-SFP!AC150+SCI!AB300</f>
        <v>19733392.779482178</v>
      </c>
      <c r="AC109" s="83">
        <f>SFP!AC150-SFP!AD150+SCI!AC300</f>
        <v>19234700.919361912</v>
      </c>
      <c r="AD109" s="83">
        <f>SFP!AD150-SFP!AE150+SCI!AD300</f>
        <v>18725619.645489134</v>
      </c>
      <c r="AE109" s="83">
        <f>SFP!AE150-SFP!AF150+SCI!AE300</f>
        <v>18205932.511744007</v>
      </c>
      <c r="AF109" s="83">
        <f>SFP!AF150-SFP!AG150+SCI!AF300</f>
        <v>17675418.562712528</v>
      </c>
      <c r="AG109" s="83">
        <f>SFP!AG150-SFP!AH150+SCI!AG300</f>
        <v>17133852.23974289</v>
      </c>
      <c r="AH109" s="83">
        <f>SFP!AH150-SFP!AI150+SCI!AH300</f>
        <v>16581003.285044717</v>
      </c>
      <c r="AI109" s="83">
        <f>SFP!AI150-SFP!AJ150+SCI!AI300</f>
        <v>16016636.643790329</v>
      </c>
      <c r="AJ109" s="83">
        <f>SFP!AJ150-SFP!AK150+SCI!AJ300</f>
        <v>15440512.364176482</v>
      </c>
      <c r="AK109" s="83">
        <f>SFP!AK150-SFP!AL150+SCI!AK300</f>
        <v>14852385.495404009</v>
      </c>
      <c r="AL109" s="83">
        <f>SFP!AL150-SFP!AM150+SCI!AL300</f>
        <v>14252005.98353211</v>
      </c>
      <c r="AM109" s="83">
        <f>SFP!AM150-SFP!AN150+SCI!AM300</f>
        <v>13639118.565162878</v>
      </c>
      <c r="AN109" s="83">
        <f>SFP!AN150-SFP!AO150+SCI!AN300</f>
        <v>13013462.658910953</v>
      </c>
      <c r="AO109" s="83">
        <f>SFP!AO150-SFP!AP150+SCI!AO300</f>
        <v>12374772.254612122</v>
      </c>
      <c r="AP109" s="83">
        <f>SFP!AP150-SFP!AQ150+SCI!AP300</f>
        <v>11722775.800223721</v>
      </c>
      <c r="AQ109" s="83">
        <f>SFP!AQ150-SFP!AR150+SCI!AQ300</f>
        <v>11057196.086368898</v>
      </c>
      <c r="AR109" s="83">
        <f>SFP!AR150-SFP!AS150+SCI!AR300</f>
        <v>10377750.128475435</v>
      </c>
      <c r="AS109" s="83">
        <f>SFP!AS150-SFP!AT150+SCI!AS300</f>
        <v>9684149.0464591905</v>
      </c>
      <c r="AT109" s="83">
        <f>SFP!AT150-SFP!AU150+SCI!AT300</f>
        <v>8976097.9419009406</v>
      </c>
      <c r="AU109" s="83">
        <f>SFP!AU150-SFP!AV150+SCI!AU300</f>
        <v>8253295.7726643952</v>
      </c>
      <c r="AV109" s="83">
        <f>SFP!AV150-SFP!AW150+SCI!AV300</f>
        <v>7515435.2249020869</v>
      </c>
      <c r="AW109" s="83">
        <f>SFP!AW150-SFP!AX150+SCI!AW300</f>
        <v>6762202.5823947312</v>
      </c>
      <c r="AX109" s="83">
        <f>SFP!AX150-SFP!AY150+SCI!AX300</f>
        <v>5993277.5931684729</v>
      </c>
      <c r="AY109" s="83">
        <f>SFP!AY150-SFP!AZ150+SCI!AY300</f>
        <v>0</v>
      </c>
      <c r="AZ109" s="83">
        <f>SFP!AZ150-SFP!BA150+SCI!AZ300</f>
        <v>0</v>
      </c>
      <c r="BA109" s="83">
        <f>SFP!BA150-SFP!BB150+SCI!BA300</f>
        <v>0</v>
      </c>
      <c r="BB109" s="83">
        <f>SFP!BB150-SFP!BC150+SCI!BB300</f>
        <v>0</v>
      </c>
      <c r="BC109" s="83">
        <f>SFP!BC150-SFP!BD150+SCI!BC300</f>
        <v>0</v>
      </c>
      <c r="BD109" s="83">
        <f>SFP!BD150-SFP!BE150+SCI!BD300</f>
        <v>0</v>
      </c>
      <c r="BE109" s="83">
        <f>SFP!BE150-SFP!BF150+SCI!BE300</f>
        <v>0</v>
      </c>
      <c r="BF109" s="83">
        <f>SFP!BF150-SFP!BG150+SCI!BF300</f>
        <v>0</v>
      </c>
      <c r="BG109" s="83">
        <f>SFP!BG150-SFP!BH150+SCI!BG300</f>
        <v>0</v>
      </c>
      <c r="BH109" s="83">
        <f>SFP!BH150-SFP!BI150+SCI!BH300</f>
        <v>0</v>
      </c>
      <c r="BI109" s="83">
        <f>SFP!BI150-SFP!BJ150+SCI!BI300</f>
        <v>0</v>
      </c>
      <c r="BJ109" s="83">
        <f>SFP!BJ150-SFP!BK150+SCI!BJ300</f>
        <v>0</v>
      </c>
      <c r="BK109" s="1029">
        <f t="shared" si="20"/>
        <v>936188899.1322484</v>
      </c>
    </row>
    <row r="110" spans="1:63" ht="15.75" x14ac:dyDescent="0.25">
      <c r="A110" s="1042" t="s">
        <v>993</v>
      </c>
      <c r="C110" s="83">
        <f>C111-C112</f>
        <v>0</v>
      </c>
      <c r="D110" s="83">
        <f t="shared" ref="D110:BJ110" si="31">D111-D112</f>
        <v>1300000000</v>
      </c>
      <c r="E110" s="83">
        <f t="shared" si="31"/>
        <v>-17138333.333333332</v>
      </c>
      <c r="F110" s="83">
        <f t="shared" si="31"/>
        <v>-17138333.333333332</v>
      </c>
      <c r="G110" s="83">
        <f t="shared" si="31"/>
        <v>-70471666.666666701</v>
      </c>
      <c r="H110" s="83">
        <f t="shared" si="31"/>
        <v>-16435222.222222224</v>
      </c>
      <c r="I110" s="83">
        <f t="shared" si="31"/>
        <v>-16435222.222222224</v>
      </c>
      <c r="J110" s="83">
        <f t="shared" si="31"/>
        <v>-69768555.555555478</v>
      </c>
      <c r="K110" s="83">
        <f t="shared" si="31"/>
        <v>-15732111.111111114</v>
      </c>
      <c r="L110" s="83">
        <f t="shared" si="31"/>
        <v>-15732111.111111116</v>
      </c>
      <c r="M110" s="83">
        <f t="shared" si="31"/>
        <v>-69065444.444444358</v>
      </c>
      <c r="N110" s="83">
        <f t="shared" si="31"/>
        <v>-15029000.000000006</v>
      </c>
      <c r="O110" s="83">
        <f t="shared" si="31"/>
        <v>-15029000.000000004</v>
      </c>
      <c r="P110" s="83">
        <f t="shared" si="31"/>
        <v>-68362333.333333254</v>
      </c>
      <c r="Q110" s="83">
        <f t="shared" si="31"/>
        <v>-14325888.888888892</v>
      </c>
      <c r="R110" s="83">
        <f t="shared" si="31"/>
        <v>-14325888.888888894</v>
      </c>
      <c r="S110" s="83">
        <f t="shared" si="31"/>
        <v>-67659222.222222269</v>
      </c>
      <c r="T110" s="83">
        <f t="shared" si="31"/>
        <v>-13622777.77777778</v>
      </c>
      <c r="U110" s="83">
        <f t="shared" si="31"/>
        <v>-13622777.77777778</v>
      </c>
      <c r="V110" s="83">
        <f t="shared" si="31"/>
        <v>-66956111.111111157</v>
      </c>
      <c r="W110" s="83">
        <f t="shared" si="31"/>
        <v>-12919666.666666672</v>
      </c>
      <c r="X110" s="83">
        <f t="shared" si="31"/>
        <v>-12919666.666666672</v>
      </c>
      <c r="Y110" s="83">
        <f t="shared" si="31"/>
        <v>-66253000.000000045</v>
      </c>
      <c r="Z110" s="83">
        <f t="shared" si="31"/>
        <v>-12216555.555555558</v>
      </c>
      <c r="AA110" s="83">
        <f t="shared" si="31"/>
        <v>-12216555.555555558</v>
      </c>
      <c r="AB110" s="83">
        <f t="shared" si="31"/>
        <v>-65549888.888888933</v>
      </c>
      <c r="AC110" s="83">
        <f t="shared" si="31"/>
        <v>-11513444.444444446</v>
      </c>
      <c r="AD110" s="83">
        <f t="shared" si="31"/>
        <v>-11513444.444444446</v>
      </c>
      <c r="AE110" s="83">
        <f t="shared" si="31"/>
        <v>-64846777.777777821</v>
      </c>
      <c r="AF110" s="83">
        <f t="shared" si="31"/>
        <v>-10810333.333333336</v>
      </c>
      <c r="AG110" s="83">
        <f t="shared" si="31"/>
        <v>-10810333.333333336</v>
      </c>
      <c r="AH110" s="83">
        <f t="shared" si="31"/>
        <v>-64143666.666666709</v>
      </c>
      <c r="AI110" s="83">
        <f t="shared" si="31"/>
        <v>-10107222.222222224</v>
      </c>
      <c r="AJ110" s="83">
        <f t="shared" si="31"/>
        <v>-10107222.222222224</v>
      </c>
      <c r="AK110" s="83">
        <f t="shared" si="31"/>
        <v>-63440555.555555597</v>
      </c>
      <c r="AL110" s="83">
        <f t="shared" si="31"/>
        <v>-9404111.1111111119</v>
      </c>
      <c r="AM110" s="83">
        <f t="shared" si="31"/>
        <v>-9404111.1111111119</v>
      </c>
      <c r="AN110" s="83">
        <f t="shared" si="31"/>
        <v>-62737444.444444485</v>
      </c>
      <c r="AO110" s="83">
        <f t="shared" si="31"/>
        <v>-8701000</v>
      </c>
      <c r="AP110" s="83">
        <f t="shared" si="31"/>
        <v>-8701000</v>
      </c>
      <c r="AQ110" s="83">
        <f t="shared" si="31"/>
        <v>-62034333.333333373</v>
      </c>
      <c r="AR110" s="83">
        <f t="shared" si="31"/>
        <v>-7997888.888888889</v>
      </c>
      <c r="AS110" s="83">
        <f t="shared" si="31"/>
        <v>-7997888.888888889</v>
      </c>
      <c r="AT110" s="83">
        <f t="shared" si="31"/>
        <v>-61331222.222222261</v>
      </c>
      <c r="AU110" s="83">
        <f t="shared" si="31"/>
        <v>-7294777.777777778</v>
      </c>
      <c r="AV110" s="83">
        <f t="shared" si="31"/>
        <v>-7294777.7777777771</v>
      </c>
      <c r="AW110" s="83">
        <f t="shared" si="31"/>
        <v>-60628111.11111103</v>
      </c>
      <c r="AX110" s="83">
        <f t="shared" si="31"/>
        <v>-6591666.666666667</v>
      </c>
      <c r="AY110" s="83">
        <f t="shared" si="31"/>
        <v>-6591666.666666666</v>
      </c>
      <c r="AZ110" s="83">
        <f t="shared" si="31"/>
        <v>-59925000.000000007</v>
      </c>
      <c r="BA110" s="83">
        <f t="shared" si="31"/>
        <v>-5888555.555555555</v>
      </c>
      <c r="BB110" s="83">
        <f t="shared" si="31"/>
        <v>-5888555.555555555</v>
      </c>
      <c r="BC110" s="83">
        <f t="shared" si="31"/>
        <v>-59221888.888888866</v>
      </c>
      <c r="BD110" s="83">
        <f t="shared" si="31"/>
        <v>-5185444.444444444</v>
      </c>
      <c r="BE110" s="83">
        <f t="shared" si="31"/>
        <v>-5185444.444444444</v>
      </c>
      <c r="BF110" s="83">
        <f t="shared" si="31"/>
        <v>-58518777.777777761</v>
      </c>
      <c r="BG110" s="83">
        <f t="shared" si="31"/>
        <v>-4482333.333333333</v>
      </c>
      <c r="BH110" s="83">
        <f t="shared" si="31"/>
        <v>-4482333.333333333</v>
      </c>
      <c r="BI110" s="83">
        <f t="shared" si="31"/>
        <v>-57815666.666666649</v>
      </c>
      <c r="BJ110" s="83">
        <f t="shared" si="31"/>
        <v>-3779222.2222222225</v>
      </c>
      <c r="BK110" s="1029">
        <f t="shared" si="20"/>
        <v>-333301555.5555557</v>
      </c>
    </row>
    <row r="111" spans="1:63" ht="15.75" x14ac:dyDescent="0.25">
      <c r="A111" s="1037" t="s">
        <v>784</v>
      </c>
      <c r="C111" s="83">
        <f>(SFP!D152-SFP!C152)+(SFP!D168-SFP!C168)</f>
        <v>0</v>
      </c>
      <c r="D111" s="83">
        <f>(SFP!E152-SFP!D152)+(SFP!E168-SFP!D168)</f>
        <v>1300000000</v>
      </c>
      <c r="E111" s="83">
        <f>(SFP!F152-SFP!E152)+(SFP!F168-SFP!E168)</f>
        <v>0</v>
      </c>
      <c r="F111" s="83">
        <f>(SFP!G152-SFP!F152)+(SFP!G168-SFP!F168)</f>
        <v>0</v>
      </c>
      <c r="G111" s="83">
        <f>(SFP!H152-SFP!G152)+(SFP!H168-SFP!G168)</f>
        <v>-53333333.333333373</v>
      </c>
      <c r="H111" s="83">
        <f>(SFP!I152-SFP!H152)+(SFP!I168-SFP!H168)</f>
        <v>0</v>
      </c>
      <c r="I111" s="83">
        <f>(SFP!J152-SFP!I152)+(SFP!J168-SFP!I168)</f>
        <v>0</v>
      </c>
      <c r="J111" s="83">
        <f>(SFP!K152-SFP!J152)+(SFP!K168-SFP!J168)</f>
        <v>-53333333.333333254</v>
      </c>
      <c r="K111" s="83">
        <f>(SFP!L152-SFP!K152)+(SFP!L168-SFP!K168)</f>
        <v>0</v>
      </c>
      <c r="L111" s="83">
        <f>(SFP!M152-SFP!L152)+(SFP!M168-SFP!L168)</f>
        <v>0</v>
      </c>
      <c r="M111" s="83">
        <f>(SFP!N152-SFP!M152)+(SFP!N168-SFP!M168)</f>
        <v>-53333333.333333254</v>
      </c>
      <c r="N111" s="83">
        <f>(SFP!O152-SFP!N152)+(SFP!O168-SFP!N168)</f>
        <v>0</v>
      </c>
      <c r="O111" s="83">
        <f>(SFP!P152-SFP!O152)+(SFP!P168-SFP!O168)</f>
        <v>0</v>
      </c>
      <c r="P111" s="83">
        <f>(SFP!Q152-SFP!P152)+(SFP!Q168-SFP!P168)</f>
        <v>-53333333.333333254</v>
      </c>
      <c r="Q111" s="83">
        <f>(SFP!R152-SFP!Q152)+(SFP!R168-SFP!Q168)</f>
        <v>0</v>
      </c>
      <c r="R111" s="83">
        <f>(SFP!S152-SFP!R152)+(SFP!S168-SFP!R168)</f>
        <v>0</v>
      </c>
      <c r="S111" s="83">
        <f>(SFP!T152-SFP!S152)+(SFP!T168-SFP!S168)</f>
        <v>-53333333.333333373</v>
      </c>
      <c r="T111" s="83">
        <f>(SFP!U152-SFP!T152)+(SFP!U168-SFP!T168)</f>
        <v>0</v>
      </c>
      <c r="U111" s="83">
        <f>(SFP!V152-SFP!U152)+(SFP!V168-SFP!U168)</f>
        <v>0</v>
      </c>
      <c r="V111" s="83">
        <f>(SFP!W152-SFP!V152)+(SFP!W168-SFP!V168)</f>
        <v>-53333333.333333373</v>
      </c>
      <c r="W111" s="83">
        <f>(SFP!X152-SFP!W152)+(SFP!X168-SFP!W168)</f>
        <v>0</v>
      </c>
      <c r="X111" s="83">
        <f>(SFP!Y152-SFP!X152)+(SFP!Y168-SFP!X168)</f>
        <v>0</v>
      </c>
      <c r="Y111" s="83">
        <f>(SFP!Z152-SFP!Y152)+(SFP!Z168-SFP!Y168)</f>
        <v>-53333333.333333373</v>
      </c>
      <c r="Z111" s="83">
        <f>(SFP!AA152-SFP!Z152)+(SFP!AA168-SFP!Z168)</f>
        <v>0</v>
      </c>
      <c r="AA111" s="83">
        <f>(SFP!AB152-SFP!AA152)+(SFP!AB168-SFP!AA168)</f>
        <v>0</v>
      </c>
      <c r="AB111" s="83">
        <f>(SFP!AC152-SFP!AB152)+(SFP!AC168-SFP!AB168)</f>
        <v>-53333333.333333373</v>
      </c>
      <c r="AC111" s="83">
        <f>(SFP!AD152-SFP!AC152)+(SFP!AD168-SFP!AC168)</f>
        <v>0</v>
      </c>
      <c r="AD111" s="83">
        <f>(SFP!AE152-SFP!AD152)+(SFP!AE168-SFP!AD168)</f>
        <v>0</v>
      </c>
      <c r="AE111" s="83">
        <f>(SFP!AF152-SFP!AE152)+(SFP!AF168-SFP!AE168)</f>
        <v>-53333333.333333373</v>
      </c>
      <c r="AF111" s="83">
        <f>(SFP!AG152-SFP!AF152)+(SFP!AG168-SFP!AF168)</f>
        <v>0</v>
      </c>
      <c r="AG111" s="83">
        <f>(SFP!AH152-SFP!AG152)+(SFP!AH168-SFP!AG168)</f>
        <v>0</v>
      </c>
      <c r="AH111" s="83">
        <f>(SFP!AI152-SFP!AH152)+(SFP!AI168-SFP!AH168)</f>
        <v>-53333333.333333373</v>
      </c>
      <c r="AI111" s="83">
        <f>(SFP!AJ152-SFP!AI152)+(SFP!AJ168-SFP!AI168)</f>
        <v>0</v>
      </c>
      <c r="AJ111" s="83">
        <f>(SFP!AK152-SFP!AJ152)+(SFP!AK168-SFP!AJ168)</f>
        <v>0</v>
      </c>
      <c r="AK111" s="83">
        <f>(SFP!AL152-SFP!AK152)+(SFP!AL168-SFP!AK168)</f>
        <v>-53333333.333333373</v>
      </c>
      <c r="AL111" s="83">
        <f>(SFP!AM152-SFP!AL152)+(SFP!AM168-SFP!AL168)</f>
        <v>0</v>
      </c>
      <c r="AM111" s="83">
        <f>(SFP!AN152-SFP!AM152)+(SFP!AN168-SFP!AM168)</f>
        <v>0</v>
      </c>
      <c r="AN111" s="83">
        <f>(SFP!AO152-SFP!AN152)+(SFP!AO168-SFP!AN168)</f>
        <v>-53333333.333333373</v>
      </c>
      <c r="AO111" s="83">
        <f>(SFP!AP152-SFP!AO152)+(SFP!AP168-SFP!AO168)</f>
        <v>0</v>
      </c>
      <c r="AP111" s="83">
        <f>(SFP!AQ152-SFP!AP152)+(SFP!AQ168-SFP!AP168)</f>
        <v>0</v>
      </c>
      <c r="AQ111" s="83">
        <f>(SFP!AR152-SFP!AQ152)+(SFP!AR168-SFP!AQ168)</f>
        <v>-53333333.333333373</v>
      </c>
      <c r="AR111" s="83">
        <f>(SFP!AS152-SFP!AR152)+(SFP!AS168-SFP!AR168)</f>
        <v>0</v>
      </c>
      <c r="AS111" s="83">
        <f>(SFP!AT152-SFP!AS152)+(SFP!AT168-SFP!AS168)</f>
        <v>0</v>
      </c>
      <c r="AT111" s="83">
        <f>(SFP!AU152-SFP!AT152)+(SFP!AU168-SFP!AT168)</f>
        <v>-53333333.333333373</v>
      </c>
      <c r="AU111" s="83">
        <f>(SFP!AV152-SFP!AU152)+(SFP!AV168-SFP!AU168)</f>
        <v>0</v>
      </c>
      <c r="AV111" s="83">
        <f>(SFP!AW152-SFP!AV152)+(SFP!AW168-SFP!AV168)</f>
        <v>0</v>
      </c>
      <c r="AW111" s="83">
        <f>(SFP!AX152-SFP!AW152)+(SFP!AX168-SFP!AW168)</f>
        <v>-53333333.333333254</v>
      </c>
      <c r="AX111" s="83">
        <f>(SFP!AY152-SFP!AX152)+(SFP!AY168-SFP!AX168)</f>
        <v>0</v>
      </c>
      <c r="AY111" s="83">
        <f>(SFP!AZ152-SFP!AY152)+(SFP!AZ168-SFP!AY168)</f>
        <v>0</v>
      </c>
      <c r="AZ111" s="83">
        <f>(SFP!BA152-SFP!AZ152)+(SFP!BA168-SFP!AZ168)</f>
        <v>-53333333.333333343</v>
      </c>
      <c r="BA111" s="83">
        <f>(SFP!BB152-SFP!BA152)+(SFP!BB168-SFP!BA168)</f>
        <v>0</v>
      </c>
      <c r="BB111" s="83">
        <f>(SFP!BC152-SFP!BB152)+(SFP!BC168-SFP!BB168)</f>
        <v>0</v>
      </c>
      <c r="BC111" s="83">
        <f>(SFP!BD152-SFP!BC152)+(SFP!BD168-SFP!BC168)</f>
        <v>-53333333.333333313</v>
      </c>
      <c r="BD111" s="83">
        <f>(SFP!BE152-SFP!BD152)+(SFP!BE168-SFP!BD168)</f>
        <v>0</v>
      </c>
      <c r="BE111" s="83">
        <f>(SFP!BF152-SFP!BE152)+(SFP!BF168-SFP!BE168)</f>
        <v>0</v>
      </c>
      <c r="BF111" s="83">
        <f>(SFP!BG152-SFP!BF152)+(SFP!BG168-SFP!BF168)</f>
        <v>-53333333.333333313</v>
      </c>
      <c r="BG111" s="83">
        <f>(SFP!BH152-SFP!BG152)+(SFP!BH168-SFP!BG168)</f>
        <v>0</v>
      </c>
      <c r="BH111" s="83">
        <f>(SFP!BI152-SFP!BH152)+(SFP!BI168-SFP!BH168)</f>
        <v>0</v>
      </c>
      <c r="BI111" s="83">
        <f>(SFP!BJ152-SFP!BI152)+(SFP!BJ168-SFP!BI168)</f>
        <v>-53333333.333333313</v>
      </c>
      <c r="BJ111" s="83">
        <f>(SFP!BK152-SFP!BJ152)+(SFP!BK168-SFP!BJ168)</f>
        <v>0</v>
      </c>
      <c r="BK111" s="1029">
        <f t="shared" si="20"/>
        <v>286666666.66666645</v>
      </c>
    </row>
    <row r="112" spans="1:63" ht="15.75" x14ac:dyDescent="0.25">
      <c r="A112" s="1037" t="s">
        <v>785</v>
      </c>
      <c r="C112" s="83">
        <f>SFP!C153-SFP!D153+SCI!C301</f>
        <v>0</v>
      </c>
      <c r="D112" s="83">
        <f>SFP!D153-SFP!E153+SCI!D301</f>
        <v>0</v>
      </c>
      <c r="E112" s="83">
        <f>SFP!E153-SFP!F153+SCI!E301</f>
        <v>17138333.333333332</v>
      </c>
      <c r="F112" s="83">
        <f>SFP!F153-SFP!G153+SCI!F301</f>
        <v>17138333.333333332</v>
      </c>
      <c r="G112" s="83">
        <f>SFP!G153-SFP!H153+SCI!G301</f>
        <v>17138333.333333332</v>
      </c>
      <c r="H112" s="83">
        <f>SFP!H153-SFP!I153+SCI!H301</f>
        <v>16435222.222222224</v>
      </c>
      <c r="I112" s="83">
        <f>SFP!I153-SFP!J153+SCI!I301</f>
        <v>16435222.222222224</v>
      </c>
      <c r="J112" s="83">
        <f>SFP!J153-SFP!K153+SCI!J301</f>
        <v>16435222.222222224</v>
      </c>
      <c r="K112" s="83">
        <f>SFP!K153-SFP!L153+SCI!K301</f>
        <v>15732111.111111114</v>
      </c>
      <c r="L112" s="83">
        <f>SFP!L153-SFP!M153+SCI!L301</f>
        <v>15732111.111111116</v>
      </c>
      <c r="M112" s="83">
        <f>SFP!M153-SFP!N153+SCI!M301</f>
        <v>15732111.111111112</v>
      </c>
      <c r="N112" s="83">
        <f>SFP!N153-SFP!O153+SCI!N301</f>
        <v>15029000.000000006</v>
      </c>
      <c r="O112" s="83">
        <f>SFP!O153-SFP!P153+SCI!O301</f>
        <v>15029000.000000004</v>
      </c>
      <c r="P112" s="83">
        <f>SFP!P153-SFP!Q153+SCI!P301</f>
        <v>15029000.000000004</v>
      </c>
      <c r="Q112" s="83">
        <f>SFP!Q153-SFP!R153+SCI!Q301</f>
        <v>14325888.888888892</v>
      </c>
      <c r="R112" s="83">
        <f>SFP!R153-SFP!S153+SCI!R301</f>
        <v>14325888.888888894</v>
      </c>
      <c r="S112" s="83">
        <f>SFP!S153-SFP!T153+SCI!S301</f>
        <v>14325888.888888896</v>
      </c>
      <c r="T112" s="83">
        <f>SFP!T153-SFP!U153+SCI!T301</f>
        <v>13622777.77777778</v>
      </c>
      <c r="U112" s="83">
        <f>SFP!U153-SFP!V153+SCI!U301</f>
        <v>13622777.77777778</v>
      </c>
      <c r="V112" s="83">
        <f>SFP!V153-SFP!W153+SCI!V301</f>
        <v>13622777.777777784</v>
      </c>
      <c r="W112" s="83">
        <f>SFP!W153-SFP!X153+SCI!W301</f>
        <v>12919666.666666672</v>
      </c>
      <c r="X112" s="83">
        <f>SFP!X153-SFP!Y153+SCI!X301</f>
        <v>12919666.666666672</v>
      </c>
      <c r="Y112" s="83">
        <f>SFP!Y153-SFP!Z153+SCI!Y301</f>
        <v>12919666.666666672</v>
      </c>
      <c r="Z112" s="83">
        <f>SFP!Z153-SFP!AA153+SCI!Z301</f>
        <v>12216555.555555558</v>
      </c>
      <c r="AA112" s="83">
        <f>SFP!AA153-SFP!AB153+SCI!AA301</f>
        <v>12216555.555555558</v>
      </c>
      <c r="AB112" s="83">
        <f>SFP!AB153-SFP!AC153+SCI!AB301</f>
        <v>12216555.555555558</v>
      </c>
      <c r="AC112" s="83">
        <f>SFP!AC153-SFP!AD153+SCI!AC301</f>
        <v>11513444.444444446</v>
      </c>
      <c r="AD112" s="83">
        <f>SFP!AD153-SFP!AE153+SCI!AD301</f>
        <v>11513444.444444446</v>
      </c>
      <c r="AE112" s="83">
        <f>SFP!AE153-SFP!AF153+SCI!AE301</f>
        <v>11513444.444444446</v>
      </c>
      <c r="AF112" s="83">
        <f>SFP!AF153-SFP!AG153+SCI!AF301</f>
        <v>10810333.333333336</v>
      </c>
      <c r="AG112" s="83">
        <f>SFP!AG153-SFP!AH153+SCI!AG301</f>
        <v>10810333.333333336</v>
      </c>
      <c r="AH112" s="83">
        <f>SFP!AH153-SFP!AI153+SCI!AH301</f>
        <v>10810333.333333336</v>
      </c>
      <c r="AI112" s="83">
        <f>SFP!AI153-SFP!AJ153+SCI!AI301</f>
        <v>10107222.222222224</v>
      </c>
      <c r="AJ112" s="83">
        <f>SFP!AJ153-SFP!AK153+SCI!AJ301</f>
        <v>10107222.222222224</v>
      </c>
      <c r="AK112" s="83">
        <f>SFP!AK153-SFP!AL153+SCI!AK301</f>
        <v>10107222.222222224</v>
      </c>
      <c r="AL112" s="83">
        <f>SFP!AL153-SFP!AM153+SCI!AL301</f>
        <v>9404111.1111111119</v>
      </c>
      <c r="AM112" s="83">
        <f>SFP!AM153-SFP!AN153+SCI!AM301</f>
        <v>9404111.1111111119</v>
      </c>
      <c r="AN112" s="83">
        <f>SFP!AN153-SFP!AO153+SCI!AN301</f>
        <v>9404111.1111111119</v>
      </c>
      <c r="AO112" s="83">
        <f>SFP!AO153-SFP!AP153+SCI!AO301</f>
        <v>8701000</v>
      </c>
      <c r="AP112" s="83">
        <f>SFP!AP153-SFP!AQ153+SCI!AP301</f>
        <v>8701000</v>
      </c>
      <c r="AQ112" s="83">
        <f>SFP!AQ153-SFP!AR153+SCI!AQ301</f>
        <v>8701000</v>
      </c>
      <c r="AR112" s="83">
        <f>SFP!AR153-SFP!AS153+SCI!AR301</f>
        <v>7997888.888888889</v>
      </c>
      <c r="AS112" s="83">
        <f>SFP!AS153-SFP!AT153+SCI!AS301</f>
        <v>7997888.888888889</v>
      </c>
      <c r="AT112" s="83">
        <f>SFP!AT153-SFP!AU153+SCI!AT301</f>
        <v>7997888.8888888881</v>
      </c>
      <c r="AU112" s="83">
        <f>SFP!AU153-SFP!AV153+SCI!AU301</f>
        <v>7294777.777777778</v>
      </c>
      <c r="AV112" s="83">
        <f>SFP!AV153-SFP!AW153+SCI!AV301</f>
        <v>7294777.7777777771</v>
      </c>
      <c r="AW112" s="83">
        <f>SFP!AW153-SFP!AX153+SCI!AW301</f>
        <v>7294777.7777777761</v>
      </c>
      <c r="AX112" s="83">
        <f>SFP!AX153-SFP!AY153+SCI!AX301</f>
        <v>6591666.666666667</v>
      </c>
      <c r="AY112" s="83">
        <f>SFP!AY153-SFP!AZ153+SCI!AY301</f>
        <v>6591666.666666666</v>
      </c>
      <c r="AZ112" s="83">
        <f>SFP!AZ153-SFP!BA153+SCI!AZ301</f>
        <v>6591666.6666666651</v>
      </c>
      <c r="BA112" s="83">
        <f>SFP!BA153-SFP!BB153+SCI!BA301</f>
        <v>5888555.555555555</v>
      </c>
      <c r="BB112" s="83">
        <f>SFP!BB153-SFP!BC153+SCI!BB301</f>
        <v>5888555.555555555</v>
      </c>
      <c r="BC112" s="83">
        <f>SFP!BC153-SFP!BD153+SCI!BC301</f>
        <v>5888555.555555555</v>
      </c>
      <c r="BD112" s="83">
        <f>SFP!BD153-SFP!BE153+SCI!BD301</f>
        <v>5185444.444444444</v>
      </c>
      <c r="BE112" s="83">
        <f>SFP!BE153-SFP!BF153+SCI!BE301</f>
        <v>5185444.444444444</v>
      </c>
      <c r="BF112" s="83">
        <f>SFP!BF153-SFP!BG153+SCI!BF301</f>
        <v>5185444.444444444</v>
      </c>
      <c r="BG112" s="83">
        <f>SFP!BG153-SFP!BH153+SCI!BG301</f>
        <v>4482333.333333333</v>
      </c>
      <c r="BH112" s="83">
        <f>SFP!BH153-SFP!BI153+SCI!BH301</f>
        <v>4482333.333333333</v>
      </c>
      <c r="BI112" s="83">
        <f>SFP!BI153-SFP!BJ153+SCI!BI301</f>
        <v>4482333.333333333</v>
      </c>
      <c r="BJ112" s="83">
        <f>SFP!BJ153-SFP!BK153+SCI!BJ301</f>
        <v>3779222.2222222225</v>
      </c>
      <c r="BK112" s="1029">
        <f t="shared" si="20"/>
        <v>619968222.22222221</v>
      </c>
    </row>
    <row r="113" spans="1:63" ht="15.75" x14ac:dyDescent="0.25">
      <c r="A113" s="1043" t="s">
        <v>1124</v>
      </c>
      <c r="C113" s="83">
        <f>C114-C115</f>
        <v>0</v>
      </c>
      <c r="D113" s="83">
        <f t="shared" ref="D113:BJ113" si="32">D114-D115</f>
        <v>0</v>
      </c>
      <c r="E113" s="83">
        <f t="shared" si="32"/>
        <v>0</v>
      </c>
      <c r="F113" s="83">
        <f t="shared" si="32"/>
        <v>0</v>
      </c>
      <c r="G113" s="83">
        <f t="shared" si="32"/>
        <v>0</v>
      </c>
      <c r="H113" s="83">
        <f t="shared" si="32"/>
        <v>0</v>
      </c>
      <c r="I113" s="83">
        <f t="shared" si="32"/>
        <v>0</v>
      </c>
      <c r="J113" s="83">
        <f t="shared" si="32"/>
        <v>0</v>
      </c>
      <c r="K113" s="83">
        <f t="shared" si="32"/>
        <v>0</v>
      </c>
      <c r="L113" s="83">
        <f t="shared" si="32"/>
        <v>0</v>
      </c>
      <c r="M113" s="83">
        <f t="shared" si="32"/>
        <v>4500000000</v>
      </c>
      <c r="N113" s="83">
        <f t="shared" si="32"/>
        <v>0</v>
      </c>
      <c r="O113" s="83">
        <f t="shared" si="32"/>
        <v>0</v>
      </c>
      <c r="P113" s="83">
        <f t="shared" si="32"/>
        <v>-401134567.85416698</v>
      </c>
      <c r="Q113" s="83">
        <f t="shared" si="32"/>
        <v>0</v>
      </c>
      <c r="R113" s="83">
        <f t="shared" si="32"/>
        <v>0</v>
      </c>
      <c r="S113" s="83">
        <f t="shared" si="32"/>
        <v>-390818129.44126248</v>
      </c>
      <c r="T113" s="83">
        <f t="shared" si="32"/>
        <v>0</v>
      </c>
      <c r="U113" s="83">
        <f t="shared" si="32"/>
        <v>0</v>
      </c>
      <c r="V113" s="83">
        <f t="shared" si="32"/>
        <v>-369115275.09039783</v>
      </c>
      <c r="W113" s="83">
        <f t="shared" si="32"/>
        <v>0</v>
      </c>
      <c r="X113" s="83">
        <f t="shared" si="32"/>
        <v>0</v>
      </c>
      <c r="Y113" s="83">
        <f t="shared" si="32"/>
        <v>-368750333.47070599</v>
      </c>
      <c r="Z113" s="83">
        <f t="shared" si="32"/>
        <v>0</v>
      </c>
      <c r="AA113" s="83">
        <f t="shared" si="32"/>
        <v>0</v>
      </c>
      <c r="AB113" s="83">
        <f t="shared" si="32"/>
        <v>-359905216.02475011</v>
      </c>
      <c r="AC113" s="83">
        <f t="shared" si="32"/>
        <v>0</v>
      </c>
      <c r="AD113" s="83">
        <f t="shared" si="32"/>
        <v>0</v>
      </c>
      <c r="AE113" s="83">
        <f t="shared" si="32"/>
        <v>-352454878.38623518</v>
      </c>
      <c r="AF113" s="83">
        <f t="shared" si="32"/>
        <v>0</v>
      </c>
      <c r="AG113" s="83">
        <f t="shared" si="32"/>
        <v>0</v>
      </c>
      <c r="AH113" s="83">
        <f t="shared" si="32"/>
        <v>-359864695.46200579</v>
      </c>
      <c r="AI113" s="83">
        <f t="shared" si="32"/>
        <v>0</v>
      </c>
      <c r="AJ113" s="83">
        <f t="shared" si="32"/>
        <v>0</v>
      </c>
      <c r="AK113" s="83">
        <f t="shared" si="32"/>
        <v>-349591295.74678862</v>
      </c>
      <c r="AL113" s="83">
        <f t="shared" si="32"/>
        <v>0</v>
      </c>
      <c r="AM113" s="83">
        <f t="shared" si="32"/>
        <v>0</v>
      </c>
      <c r="AN113" s="83">
        <f t="shared" si="32"/>
        <v>-337259800.40483487</v>
      </c>
      <c r="AO113" s="83">
        <f t="shared" si="32"/>
        <v>0</v>
      </c>
      <c r="AP113" s="83">
        <f t="shared" si="32"/>
        <v>0</v>
      </c>
      <c r="AQ113" s="83">
        <f t="shared" si="32"/>
        <v>-331438977.22476017</v>
      </c>
      <c r="AR113" s="83">
        <f t="shared" si="32"/>
        <v>0</v>
      </c>
      <c r="AS113" s="83">
        <f t="shared" si="32"/>
        <v>0</v>
      </c>
      <c r="AT113" s="83">
        <f t="shared" si="32"/>
        <v>-324713735.59494221</v>
      </c>
      <c r="AU113" s="83">
        <f t="shared" si="32"/>
        <v>0</v>
      </c>
      <c r="AV113" s="83">
        <f t="shared" si="32"/>
        <v>0</v>
      </c>
      <c r="AW113" s="83">
        <f t="shared" si="32"/>
        <v>-317402435.6387018</v>
      </c>
      <c r="AX113" s="83">
        <f t="shared" si="32"/>
        <v>0</v>
      </c>
      <c r="AY113" s="83">
        <f t="shared" si="32"/>
        <v>0</v>
      </c>
      <c r="AZ113" s="83">
        <f t="shared" si="32"/>
        <v>-311704411.58665389</v>
      </c>
      <c r="BA113" s="83">
        <f t="shared" si="32"/>
        <v>0</v>
      </c>
      <c r="BB113" s="83">
        <f t="shared" si="32"/>
        <v>0</v>
      </c>
      <c r="BC113" s="83">
        <f t="shared" si="32"/>
        <v>-303486465.85451496</v>
      </c>
      <c r="BD113" s="83">
        <f t="shared" si="32"/>
        <v>0</v>
      </c>
      <c r="BE113" s="83">
        <f t="shared" si="32"/>
        <v>0</v>
      </c>
      <c r="BF113" s="83">
        <f t="shared" si="32"/>
        <v>-296691735.24009049</v>
      </c>
      <c r="BG113" s="83">
        <f t="shared" si="32"/>
        <v>0</v>
      </c>
      <c r="BH113" s="83">
        <f t="shared" si="32"/>
        <v>0</v>
      </c>
      <c r="BI113" s="83">
        <f t="shared" si="32"/>
        <v>-288359181.96195239</v>
      </c>
      <c r="BJ113" s="83">
        <f t="shared" si="32"/>
        <v>0</v>
      </c>
      <c r="BK113" s="1029">
        <f t="shared" si="20"/>
        <v>-962691134.98276377</v>
      </c>
    </row>
    <row r="114" spans="1:63" ht="15.75" x14ac:dyDescent="0.25">
      <c r="A114" s="1037" t="s">
        <v>784</v>
      </c>
      <c r="C114" s="83">
        <f>(SFP!D155-SFP!C155)+(SFP!D170-SFP!C170)</f>
        <v>0</v>
      </c>
      <c r="D114" s="83">
        <f>(SFP!E155-SFP!D155)+(SFP!E170-SFP!D170)</f>
        <v>0</v>
      </c>
      <c r="E114" s="83">
        <f>(SFP!F155-SFP!E155)+(SFP!F170-SFP!E170)</f>
        <v>0</v>
      </c>
      <c r="F114" s="83">
        <f>(SFP!G155-SFP!F155)+(SFP!G170-SFP!F170)</f>
        <v>0</v>
      </c>
      <c r="G114" s="83">
        <f>(SFP!H155-SFP!G155)+(SFP!H170-SFP!G170)</f>
        <v>0</v>
      </c>
      <c r="H114" s="83">
        <f>(SFP!I155-SFP!H155)+(SFP!I170-SFP!H170)</f>
        <v>0</v>
      </c>
      <c r="I114" s="83">
        <f>(SFP!J155-SFP!I155)+(SFP!J170-SFP!I170)</f>
        <v>0</v>
      </c>
      <c r="J114" s="83">
        <f>(SFP!K155-SFP!J155)+(SFP!K170-SFP!J170)</f>
        <v>0</v>
      </c>
      <c r="K114" s="83">
        <f>(SFP!L155-SFP!K155)+(SFP!L170-SFP!K170)</f>
        <v>0</v>
      </c>
      <c r="L114" s="83">
        <f>(SFP!M155-SFP!L155)+(SFP!M170-SFP!L170)</f>
        <v>0</v>
      </c>
      <c r="M114" s="83">
        <f>(SFP!N155-SFP!M155)+(SFP!N170-SFP!M170)</f>
        <v>4500000000</v>
      </c>
      <c r="N114" s="83">
        <f>(SFP!O155-SFP!N155)+(SFP!O170-SFP!N170)</f>
        <v>0</v>
      </c>
      <c r="O114" s="83">
        <f>(SFP!P155-SFP!O155)+(SFP!P170-SFP!O170)</f>
        <v>0</v>
      </c>
      <c r="P114" s="83">
        <f>(SFP!Q155-SFP!P155)+(SFP!Q170-SFP!P170)</f>
        <v>-281250000</v>
      </c>
      <c r="Q114" s="83">
        <f>(SFP!R155-SFP!Q155)+(SFP!R170-SFP!Q170)</f>
        <v>0</v>
      </c>
      <c r="R114" s="83">
        <f>(SFP!S155-SFP!R155)+(SFP!S170-SFP!R170)</f>
        <v>0</v>
      </c>
      <c r="S114" s="83">
        <f>(SFP!T155-SFP!S155)+(SFP!T170-SFP!S170)</f>
        <v>-281250000</v>
      </c>
      <c r="T114" s="83">
        <f>(SFP!U155-SFP!T155)+(SFP!U170-SFP!T170)</f>
        <v>0</v>
      </c>
      <c r="U114" s="83">
        <f>(SFP!V155-SFP!U155)+(SFP!V170-SFP!U170)</f>
        <v>0</v>
      </c>
      <c r="V114" s="83">
        <f>(SFP!W155-SFP!V155)+(SFP!W170-SFP!V170)</f>
        <v>-281250000</v>
      </c>
      <c r="W114" s="83">
        <f>(SFP!X155-SFP!W155)+(SFP!X170-SFP!W170)</f>
        <v>0</v>
      </c>
      <c r="X114" s="83">
        <f>(SFP!Y155-SFP!X155)+(SFP!Y170-SFP!X170)</f>
        <v>0</v>
      </c>
      <c r="Y114" s="83">
        <f>(SFP!Z155-SFP!Y155)+(SFP!Z170-SFP!Y170)</f>
        <v>-281250000</v>
      </c>
      <c r="Z114" s="83">
        <f>(SFP!AA155-SFP!Z155)+(SFP!AA170-SFP!Z170)</f>
        <v>0</v>
      </c>
      <c r="AA114" s="83">
        <f>(SFP!AB155-SFP!AA155)+(SFP!AB170-SFP!AA170)</f>
        <v>0</v>
      </c>
      <c r="AB114" s="83">
        <f>(SFP!AC155-SFP!AB155)+(SFP!AC170-SFP!AB170)</f>
        <v>-281250000</v>
      </c>
      <c r="AC114" s="83">
        <f>(SFP!AD155-SFP!AC155)+(SFP!AD170-SFP!AC170)</f>
        <v>0</v>
      </c>
      <c r="AD114" s="83">
        <f>(SFP!AE155-SFP!AD155)+(SFP!AE170-SFP!AD170)</f>
        <v>0</v>
      </c>
      <c r="AE114" s="83">
        <f>(SFP!AF155-SFP!AE155)+(SFP!AF170-SFP!AE170)</f>
        <v>-281250000</v>
      </c>
      <c r="AF114" s="83">
        <f>(SFP!AG155-SFP!AF155)+(SFP!AG170-SFP!AF170)</f>
        <v>0</v>
      </c>
      <c r="AG114" s="83">
        <f>(SFP!AH155-SFP!AG155)+(SFP!AH170-SFP!AG170)</f>
        <v>0</v>
      </c>
      <c r="AH114" s="83">
        <f>(SFP!AI155-SFP!AH155)+(SFP!AI170-SFP!AH170)</f>
        <v>-281250000</v>
      </c>
      <c r="AI114" s="83">
        <f>(SFP!AJ155-SFP!AI155)+(SFP!AJ170-SFP!AI170)</f>
        <v>0</v>
      </c>
      <c r="AJ114" s="83">
        <f>(SFP!AK155-SFP!AJ155)+(SFP!AK170-SFP!AJ170)</f>
        <v>0</v>
      </c>
      <c r="AK114" s="83">
        <f>(SFP!AL155-SFP!AK155)+(SFP!AL170-SFP!AK170)</f>
        <v>-281250000</v>
      </c>
      <c r="AL114" s="83">
        <f>(SFP!AM155-SFP!AL155)+(SFP!AM170-SFP!AL170)</f>
        <v>0</v>
      </c>
      <c r="AM114" s="83">
        <f>(SFP!AN155-SFP!AM155)+(SFP!AN170-SFP!AM170)</f>
        <v>0</v>
      </c>
      <c r="AN114" s="83">
        <f>(SFP!AO155-SFP!AN155)+(SFP!AO170-SFP!AN170)</f>
        <v>-281250000</v>
      </c>
      <c r="AO114" s="83">
        <f>(SFP!AP155-SFP!AO155)+(SFP!AP170-SFP!AO170)</f>
        <v>0</v>
      </c>
      <c r="AP114" s="83">
        <f>(SFP!AQ155-SFP!AP155)+(SFP!AQ170-SFP!AP170)</f>
        <v>0</v>
      </c>
      <c r="AQ114" s="83">
        <f>(SFP!AR155-SFP!AQ155)+(SFP!AR170-SFP!AQ170)</f>
        <v>-281250000</v>
      </c>
      <c r="AR114" s="83">
        <f>(SFP!AS155-SFP!AR155)+(SFP!AS170-SFP!AR170)</f>
        <v>0</v>
      </c>
      <c r="AS114" s="83">
        <f>(SFP!AT155-SFP!AS155)+(SFP!AT170-SFP!AS170)</f>
        <v>0</v>
      </c>
      <c r="AT114" s="83">
        <f>(SFP!AU155-SFP!AT155)+(SFP!AU170-SFP!AT170)</f>
        <v>-281250000</v>
      </c>
      <c r="AU114" s="83">
        <f>(SFP!AV155-SFP!AU155)+(SFP!AV170-SFP!AU170)</f>
        <v>0</v>
      </c>
      <c r="AV114" s="83">
        <f>(SFP!AW155-SFP!AV155)+(SFP!AW170-SFP!AV170)</f>
        <v>0</v>
      </c>
      <c r="AW114" s="83">
        <f>(SFP!AX155-SFP!AW155)+(SFP!AX170-SFP!AW170)</f>
        <v>-281250000</v>
      </c>
      <c r="AX114" s="83">
        <f>(SFP!AY155-SFP!AX155)+(SFP!AY170-SFP!AX170)</f>
        <v>0</v>
      </c>
      <c r="AY114" s="83">
        <f>(SFP!AZ155-SFP!AY155)+(SFP!AZ170-SFP!AY170)</f>
        <v>0</v>
      </c>
      <c r="AZ114" s="83">
        <f>(SFP!BA155-SFP!AZ155)+(SFP!BA170-SFP!AZ170)</f>
        <v>-281250000</v>
      </c>
      <c r="BA114" s="83">
        <f>(SFP!BB155-SFP!BA155)+(SFP!BB170-SFP!BA170)</f>
        <v>0</v>
      </c>
      <c r="BB114" s="83">
        <f>(SFP!BC155-SFP!BB155)+(SFP!BC170-SFP!BB170)</f>
        <v>0</v>
      </c>
      <c r="BC114" s="83">
        <f>(SFP!BD155-SFP!BC155)+(SFP!BD170-SFP!BC170)</f>
        <v>-281250000</v>
      </c>
      <c r="BD114" s="83">
        <f>(SFP!BE155-SFP!BD155)+(SFP!BE170-SFP!BD170)</f>
        <v>0</v>
      </c>
      <c r="BE114" s="83">
        <f>(SFP!BF155-SFP!BE155)+(SFP!BF170-SFP!BE170)</f>
        <v>0</v>
      </c>
      <c r="BF114" s="83">
        <f>(SFP!BG155-SFP!BF155)+(SFP!BG170-SFP!BF170)</f>
        <v>-281250000</v>
      </c>
      <c r="BG114" s="83">
        <f>(SFP!BH155-SFP!BG155)+(SFP!BH170-SFP!BG170)</f>
        <v>0</v>
      </c>
      <c r="BH114" s="83">
        <f>(SFP!BI155-SFP!BH155)+(SFP!BI170-SFP!BH170)</f>
        <v>0</v>
      </c>
      <c r="BI114" s="83">
        <f>(SFP!BJ155-SFP!BI155)+(SFP!BJ170-SFP!BI170)</f>
        <v>-281250000</v>
      </c>
      <c r="BJ114" s="83">
        <f>(SFP!BK155-SFP!BJ155)+(SFP!BK170-SFP!BJ170)</f>
        <v>0</v>
      </c>
      <c r="BK114" s="1029">
        <f>SUM(C114:BJ114)</f>
        <v>0</v>
      </c>
    </row>
    <row r="115" spans="1:63" ht="15.75" x14ac:dyDescent="0.25">
      <c r="A115" s="1037" t="s">
        <v>785</v>
      </c>
      <c r="C115" s="83">
        <f>SFP!C156-SFP!D156+SCI!C303</f>
        <v>0</v>
      </c>
      <c r="D115" s="83">
        <f>SFP!D156-SFP!E156+SCI!D303</f>
        <v>0</v>
      </c>
      <c r="E115" s="83">
        <f>SFP!E156-SFP!F156+SCI!E303</f>
        <v>0</v>
      </c>
      <c r="F115" s="83">
        <f>SFP!F156-SFP!G156+SCI!F303</f>
        <v>0</v>
      </c>
      <c r="G115" s="83">
        <f>SFP!G156-SFP!H156+SCI!G303</f>
        <v>0</v>
      </c>
      <c r="H115" s="83">
        <f>SFP!H156-SFP!I156+SCI!H303</f>
        <v>0</v>
      </c>
      <c r="I115" s="83">
        <f>SFP!I156-SFP!J156+SCI!I303</f>
        <v>0</v>
      </c>
      <c r="J115" s="83">
        <f>SFP!J156-SFP!K156+SCI!J303</f>
        <v>0</v>
      </c>
      <c r="K115" s="83">
        <f>SFP!K156-SFP!L156+SCI!K303</f>
        <v>0</v>
      </c>
      <c r="L115" s="83">
        <f>SFP!L156-SFP!M156+SCI!L303</f>
        <v>0</v>
      </c>
      <c r="M115" s="83">
        <f>SFP!M156-SFP!N156+SCI!M303</f>
        <v>0</v>
      </c>
      <c r="N115" s="83">
        <f>SFP!N156-SFP!O156+SCI!N303</f>
        <v>0</v>
      </c>
      <c r="O115" s="83">
        <f>SFP!O156-SFP!P156+SCI!O303</f>
        <v>0</v>
      </c>
      <c r="P115" s="83">
        <f>SFP!P156-SFP!Q156+SCI!P303</f>
        <v>119884567.85416698</v>
      </c>
      <c r="Q115" s="83">
        <f>SFP!Q156-SFP!R156+SCI!Q303</f>
        <v>0</v>
      </c>
      <c r="R115" s="83">
        <f>SFP!R156-SFP!S156+SCI!R303</f>
        <v>0</v>
      </c>
      <c r="S115" s="83">
        <f>SFP!S156-SFP!T156+SCI!S303</f>
        <v>109568129.44126248</v>
      </c>
      <c r="T115" s="83">
        <f>SFP!T156-SFP!U156+SCI!T303</f>
        <v>0</v>
      </c>
      <c r="U115" s="83">
        <f>SFP!U156-SFP!V156+SCI!U303</f>
        <v>0</v>
      </c>
      <c r="V115" s="83">
        <f>SFP!V156-SFP!W156+SCI!V303</f>
        <v>87865275.090397865</v>
      </c>
      <c r="W115" s="83">
        <f>SFP!W156-SFP!X156+SCI!W303</f>
        <v>0</v>
      </c>
      <c r="X115" s="83">
        <f>SFP!X156-SFP!Y156+SCI!X303</f>
        <v>0</v>
      </c>
      <c r="Y115" s="83">
        <f>SFP!Y156-SFP!Z156+SCI!Y303</f>
        <v>87500333.470705986</v>
      </c>
      <c r="Z115" s="83">
        <f>SFP!Z156-SFP!AA156+SCI!Z303</f>
        <v>0</v>
      </c>
      <c r="AA115" s="83">
        <f>SFP!AA156-SFP!AB156+SCI!AA303</f>
        <v>0</v>
      </c>
      <c r="AB115" s="83">
        <f>SFP!AB156-SFP!AC156+SCI!AB303</f>
        <v>78655216.024750099</v>
      </c>
      <c r="AC115" s="83">
        <f>SFP!AC156-SFP!AD156+SCI!AC303</f>
        <v>0</v>
      </c>
      <c r="AD115" s="83">
        <f>SFP!AD156-SFP!AE156+SCI!AD303</f>
        <v>0</v>
      </c>
      <c r="AE115" s="83">
        <f>SFP!AE156-SFP!AF156+SCI!AE303</f>
        <v>71204878.386235163</v>
      </c>
      <c r="AF115" s="83">
        <f>SFP!AF156-SFP!AG156+SCI!AF303</f>
        <v>0</v>
      </c>
      <c r="AG115" s="83">
        <f>SFP!AG156-SFP!AH156+SCI!AG303</f>
        <v>0</v>
      </c>
      <c r="AH115" s="83">
        <f>SFP!AH156-SFP!AI156+SCI!AH303</f>
        <v>78614695.462005779</v>
      </c>
      <c r="AI115" s="83">
        <f>SFP!AI156-SFP!AJ156+SCI!AI303</f>
        <v>0</v>
      </c>
      <c r="AJ115" s="83">
        <f>SFP!AJ156-SFP!AK156+SCI!AJ303</f>
        <v>0</v>
      </c>
      <c r="AK115" s="83">
        <f>SFP!AK156-SFP!AL156+SCI!AK303</f>
        <v>68341295.746788651</v>
      </c>
      <c r="AL115" s="83">
        <f>SFP!AL156-SFP!AM156+SCI!AL303</f>
        <v>0</v>
      </c>
      <c r="AM115" s="83">
        <f>SFP!AM156-SFP!AN156+SCI!AM303</f>
        <v>0</v>
      </c>
      <c r="AN115" s="83">
        <f>SFP!AN156-SFP!AO156+SCI!AN303</f>
        <v>56009800.404834867</v>
      </c>
      <c r="AO115" s="83">
        <f>SFP!AO156-SFP!AP156+SCI!AO303</f>
        <v>0</v>
      </c>
      <c r="AP115" s="83">
        <f>SFP!AP156-SFP!AQ156+SCI!AP303</f>
        <v>0</v>
      </c>
      <c r="AQ115" s="83">
        <f>SFP!AQ156-SFP!AR156+SCI!AQ303</f>
        <v>50188977.224760175</v>
      </c>
      <c r="AR115" s="83">
        <f>SFP!AR156-SFP!AS156+SCI!AR303</f>
        <v>0</v>
      </c>
      <c r="AS115" s="83">
        <f>SFP!AS156-SFP!AT156+SCI!AS303</f>
        <v>0</v>
      </c>
      <c r="AT115" s="83">
        <f>SFP!AT156-SFP!AU156+SCI!AT303</f>
        <v>43463735.594942227</v>
      </c>
      <c r="AU115" s="83">
        <f>SFP!AU156-SFP!AV156+SCI!AU303</f>
        <v>0</v>
      </c>
      <c r="AV115" s="83">
        <f>SFP!AV156-SFP!AW156+SCI!AV303</f>
        <v>0</v>
      </c>
      <c r="AW115" s="83">
        <f>SFP!AW156-SFP!AX156+SCI!AW303</f>
        <v>36152435.638701826</v>
      </c>
      <c r="AX115" s="83">
        <f>SFP!AX156-SFP!AY156+SCI!AX303</f>
        <v>0</v>
      </c>
      <c r="AY115" s="83">
        <f>SFP!AY156-SFP!AZ156+SCI!AY303</f>
        <v>0</v>
      </c>
      <c r="AZ115" s="83">
        <f>SFP!AZ156-SFP!BA156+SCI!AZ303</f>
        <v>30454411.586653899</v>
      </c>
      <c r="BA115" s="83">
        <f>SFP!BA156-SFP!BB156+SCI!BA303</f>
        <v>0</v>
      </c>
      <c r="BB115" s="83">
        <f>SFP!BB156-SFP!BC156+SCI!BB303</f>
        <v>0</v>
      </c>
      <c r="BC115" s="83">
        <f>SFP!BC156-SFP!BD156+SCI!BC303</f>
        <v>22236465.854514942</v>
      </c>
      <c r="BD115" s="83">
        <f>SFP!BD156-SFP!BE156+SCI!BD303</f>
        <v>0</v>
      </c>
      <c r="BE115" s="83">
        <f>SFP!BE156-SFP!BF156+SCI!BE303</f>
        <v>0</v>
      </c>
      <c r="BF115" s="83">
        <f>SFP!BF156-SFP!BG156+SCI!BF303</f>
        <v>15441735.240090484</v>
      </c>
      <c r="BG115" s="83">
        <f>SFP!BG156-SFP!BH156+SCI!BG303</f>
        <v>0</v>
      </c>
      <c r="BH115" s="83">
        <f>SFP!BH156-SFP!BI156+SCI!BH303</f>
        <v>0</v>
      </c>
      <c r="BI115" s="83">
        <f>SFP!BI156-SFP!BJ156+SCI!BI303</f>
        <v>7109181.9619523827</v>
      </c>
      <c r="BJ115" s="83">
        <f>SFP!BJ156-SFP!BK156+SCI!BJ303</f>
        <v>0</v>
      </c>
      <c r="BK115" s="1029">
        <f t="shared" si="20"/>
        <v>962691134.98276365</v>
      </c>
    </row>
    <row r="116" spans="1:63" ht="15.75" x14ac:dyDescent="0.25">
      <c r="A116" s="1044" t="s">
        <v>786</v>
      </c>
      <c r="C116" s="83">
        <f>C117-C118</f>
        <v>0</v>
      </c>
      <c r="D116" s="83">
        <f t="shared" ref="D116:BJ116" si="33">D117-D118</f>
        <v>0</v>
      </c>
      <c r="E116" s="83">
        <f t="shared" si="33"/>
        <v>0</v>
      </c>
      <c r="F116" s="83">
        <f t="shared" si="33"/>
        <v>0</v>
      </c>
      <c r="G116" s="83">
        <f t="shared" si="33"/>
        <v>0</v>
      </c>
      <c r="H116" s="83">
        <f t="shared" si="33"/>
        <v>0</v>
      </c>
      <c r="I116" s="83">
        <f t="shared" si="33"/>
        <v>0</v>
      </c>
      <c r="J116" s="83">
        <f t="shared" si="33"/>
        <v>4000000000</v>
      </c>
      <c r="K116" s="83">
        <f t="shared" si="33"/>
        <v>0</v>
      </c>
      <c r="L116" s="83">
        <f t="shared" si="33"/>
        <v>0</v>
      </c>
      <c r="M116" s="83">
        <f t="shared" si="33"/>
        <v>0</v>
      </c>
      <c r="N116" s="83">
        <f t="shared" si="33"/>
        <v>0</v>
      </c>
      <c r="O116" s="83">
        <f t="shared" si="33"/>
        <v>0</v>
      </c>
      <c r="P116" s="83">
        <f t="shared" si="33"/>
        <v>-395239386.99319625</v>
      </c>
      <c r="Q116" s="83">
        <f t="shared" si="33"/>
        <v>0</v>
      </c>
      <c r="R116" s="83">
        <f t="shared" si="33"/>
        <v>0</v>
      </c>
      <c r="S116" s="83">
        <f t="shared" si="33"/>
        <v>0</v>
      </c>
      <c r="T116" s="83">
        <f t="shared" si="33"/>
        <v>0</v>
      </c>
      <c r="U116" s="83">
        <f t="shared" si="33"/>
        <v>0</v>
      </c>
      <c r="V116" s="83">
        <f t="shared" si="33"/>
        <v>-379208524.79455721</v>
      </c>
      <c r="W116" s="83">
        <f t="shared" si="33"/>
        <v>0</v>
      </c>
      <c r="X116" s="83">
        <f t="shared" si="33"/>
        <v>0</v>
      </c>
      <c r="Y116" s="83">
        <f t="shared" si="33"/>
        <v>0</v>
      </c>
      <c r="Z116" s="83">
        <f t="shared" si="33"/>
        <v>0</v>
      </c>
      <c r="AA116" s="83">
        <f t="shared" si="33"/>
        <v>0</v>
      </c>
      <c r="AB116" s="83">
        <f t="shared" si="33"/>
        <v>-354887322.22423095</v>
      </c>
      <c r="AC116" s="83">
        <f t="shared" si="33"/>
        <v>0</v>
      </c>
      <c r="AD116" s="83">
        <f t="shared" si="33"/>
        <v>0</v>
      </c>
      <c r="AE116" s="83">
        <f t="shared" si="33"/>
        <v>0</v>
      </c>
      <c r="AF116" s="83">
        <f t="shared" si="33"/>
        <v>0</v>
      </c>
      <c r="AG116" s="83">
        <f t="shared" si="33"/>
        <v>0</v>
      </c>
      <c r="AH116" s="83">
        <f t="shared" si="33"/>
        <v>-339977553.44004512</v>
      </c>
      <c r="AI116" s="83">
        <f t="shared" si="33"/>
        <v>0</v>
      </c>
      <c r="AJ116" s="83">
        <f t="shared" si="33"/>
        <v>0</v>
      </c>
      <c r="AK116" s="83">
        <f t="shared" si="33"/>
        <v>0</v>
      </c>
      <c r="AL116" s="83">
        <f t="shared" si="33"/>
        <v>0</v>
      </c>
      <c r="AM116" s="83">
        <f t="shared" si="33"/>
        <v>0</v>
      </c>
      <c r="AN116" s="83">
        <f t="shared" si="33"/>
        <v>-357587496.94749147</v>
      </c>
      <c r="AO116" s="83">
        <f t="shared" si="33"/>
        <v>0</v>
      </c>
      <c r="AP116" s="83">
        <f t="shared" si="33"/>
        <v>0</v>
      </c>
      <c r="AQ116" s="83">
        <f t="shared" si="33"/>
        <v>0</v>
      </c>
      <c r="AR116" s="83">
        <f t="shared" si="33"/>
        <v>0</v>
      </c>
      <c r="AS116" s="83">
        <f t="shared" si="33"/>
        <v>0</v>
      </c>
      <c r="AT116" s="83">
        <f t="shared" si="33"/>
        <v>-338565456.20795304</v>
      </c>
      <c r="AU116" s="83">
        <f t="shared" si="33"/>
        <v>0</v>
      </c>
      <c r="AV116" s="83">
        <f t="shared" si="33"/>
        <v>0</v>
      </c>
      <c r="AW116" s="83">
        <f t="shared" si="33"/>
        <v>0</v>
      </c>
      <c r="AX116" s="83">
        <f t="shared" si="33"/>
        <v>0</v>
      </c>
      <c r="AY116" s="83">
        <f t="shared" si="33"/>
        <v>0</v>
      </c>
      <c r="AZ116" s="83">
        <f t="shared" si="33"/>
        <v>-330552359.40629739</v>
      </c>
      <c r="BA116" s="83">
        <f t="shared" si="33"/>
        <v>0</v>
      </c>
      <c r="BB116" s="83">
        <f t="shared" si="33"/>
        <v>0</v>
      </c>
      <c r="BC116" s="83">
        <f t="shared" si="33"/>
        <v>0</v>
      </c>
      <c r="BD116" s="83">
        <f t="shared" si="33"/>
        <v>0</v>
      </c>
      <c r="BE116" s="83">
        <f t="shared" si="33"/>
        <v>0</v>
      </c>
      <c r="BF116" s="83">
        <f t="shared" si="33"/>
        <v>-324635681.52118814</v>
      </c>
      <c r="BG116" s="83">
        <f t="shared" si="33"/>
        <v>0</v>
      </c>
      <c r="BH116" s="83">
        <f t="shared" si="33"/>
        <v>0</v>
      </c>
      <c r="BI116" s="83">
        <f t="shared" si="33"/>
        <v>0</v>
      </c>
      <c r="BJ116" s="83">
        <f t="shared" si="33"/>
        <v>0</v>
      </c>
      <c r="BK116" s="1029">
        <f t="shared" si="20"/>
        <v>1179346218.4650407</v>
      </c>
    </row>
    <row r="117" spans="1:63" ht="15.75" x14ac:dyDescent="0.25">
      <c r="A117" s="1037" t="s">
        <v>784</v>
      </c>
      <c r="C117" s="83">
        <f>(SFP!D158-SFP!C158)+(SFP!D169-SFP!C169)</f>
        <v>0</v>
      </c>
      <c r="D117" s="83">
        <f>(SFP!E158-SFP!D158)+(SFP!E169-SFP!D169)</f>
        <v>0</v>
      </c>
      <c r="E117" s="83">
        <f>(SFP!F158-SFP!E158)+(SFP!F169-SFP!E169)</f>
        <v>0</v>
      </c>
      <c r="F117" s="83">
        <f>(SFP!G158-SFP!F158)+(SFP!G169-SFP!F169)</f>
        <v>0</v>
      </c>
      <c r="G117" s="83">
        <f>(SFP!H158-SFP!G158)+(SFP!H169-SFP!G169)</f>
        <v>0</v>
      </c>
      <c r="H117" s="83">
        <f>(SFP!I158-SFP!H158)+(SFP!I169-SFP!H169)</f>
        <v>0</v>
      </c>
      <c r="I117" s="83">
        <f>(SFP!J158-SFP!I158)+(SFP!J169-SFP!I169)</f>
        <v>0</v>
      </c>
      <c r="J117" s="83">
        <f>(SFP!K158-SFP!J158)+(SFP!K169-SFP!J169)</f>
        <v>4000000000</v>
      </c>
      <c r="K117" s="83">
        <f>(SFP!L158-SFP!K158)+(SFP!L169-SFP!K169)</f>
        <v>0</v>
      </c>
      <c r="L117" s="83">
        <f>(SFP!M158-SFP!L158)+(SFP!M169-SFP!L169)</f>
        <v>0</v>
      </c>
      <c r="M117" s="83">
        <f>(SFP!N158-SFP!M158)+(SFP!N169-SFP!M169)</f>
        <v>0</v>
      </c>
      <c r="N117" s="83">
        <f>(SFP!O158-SFP!N158)+(SFP!O169-SFP!N169)</f>
        <v>0</v>
      </c>
      <c r="O117" s="83">
        <f>(SFP!P158-SFP!O158)+(SFP!P169-SFP!O169)</f>
        <v>0</v>
      </c>
      <c r="P117" s="83">
        <f>(SFP!Q158-SFP!P158)+(SFP!Q169-SFP!P169)</f>
        <v>-200000000</v>
      </c>
      <c r="Q117" s="83">
        <f>(SFP!R158-SFP!Q158)+(SFP!R169-SFP!Q169)</f>
        <v>0</v>
      </c>
      <c r="R117" s="83">
        <f>(SFP!S158-SFP!R158)+(SFP!S169-SFP!R169)</f>
        <v>0</v>
      </c>
      <c r="S117" s="83">
        <f>(SFP!T158-SFP!S158)+(SFP!T169-SFP!S169)</f>
        <v>0</v>
      </c>
      <c r="T117" s="83">
        <f>(SFP!U158-SFP!T158)+(SFP!U169-SFP!T169)</f>
        <v>0</v>
      </c>
      <c r="U117" s="83">
        <f>(SFP!V158-SFP!U158)+(SFP!V169-SFP!U169)</f>
        <v>0</v>
      </c>
      <c r="V117" s="83">
        <f>(SFP!W158-SFP!V158)+(SFP!W169-SFP!V169)</f>
        <v>-200000000</v>
      </c>
      <c r="W117" s="83">
        <f>(SFP!X158-SFP!W158)+(SFP!X169-SFP!W169)</f>
        <v>0</v>
      </c>
      <c r="X117" s="83">
        <f>(SFP!Y158-SFP!X158)+(SFP!Y169-SFP!X169)</f>
        <v>0</v>
      </c>
      <c r="Y117" s="83">
        <f>(SFP!Z158-SFP!Y158)+(SFP!Z169-SFP!Y169)</f>
        <v>0</v>
      </c>
      <c r="Z117" s="83">
        <f>(SFP!AA158-SFP!Z158)+(SFP!AA169-SFP!Z169)</f>
        <v>0</v>
      </c>
      <c r="AA117" s="83">
        <f>(SFP!AB158-SFP!AA158)+(SFP!AB169-SFP!AA169)</f>
        <v>0</v>
      </c>
      <c r="AB117" s="83">
        <f>(SFP!AC158-SFP!AB158)+(SFP!AC169-SFP!AB169)</f>
        <v>-200000000</v>
      </c>
      <c r="AC117" s="83">
        <f>(SFP!AD158-SFP!AC158)+(SFP!AD169-SFP!AC169)</f>
        <v>0</v>
      </c>
      <c r="AD117" s="83">
        <f>(SFP!AE158-SFP!AD158)+(SFP!AE169-SFP!AD169)</f>
        <v>0</v>
      </c>
      <c r="AE117" s="83">
        <f>(SFP!AF158-SFP!AE158)+(SFP!AF169-SFP!AE169)</f>
        <v>0</v>
      </c>
      <c r="AF117" s="83">
        <f>(SFP!AG158-SFP!AF158)+(SFP!AG169-SFP!AF169)</f>
        <v>0</v>
      </c>
      <c r="AG117" s="83">
        <f>(SFP!AH158-SFP!AG158)+(SFP!AH169-SFP!AG169)</f>
        <v>0</v>
      </c>
      <c r="AH117" s="83">
        <f>(SFP!AI158-SFP!AH158)+(SFP!AI169-SFP!AH169)</f>
        <v>-200000000</v>
      </c>
      <c r="AI117" s="83">
        <f>(SFP!AJ158-SFP!AI158)+(SFP!AJ169-SFP!AI169)</f>
        <v>0</v>
      </c>
      <c r="AJ117" s="83">
        <f>(SFP!AK158-SFP!AJ158)+(SFP!AK169-SFP!AJ169)</f>
        <v>0</v>
      </c>
      <c r="AK117" s="83">
        <f>(SFP!AL158-SFP!AK158)+(SFP!AL169-SFP!AK169)</f>
        <v>0</v>
      </c>
      <c r="AL117" s="83">
        <f>(SFP!AM158-SFP!AL158)+(SFP!AM169-SFP!AL169)</f>
        <v>0</v>
      </c>
      <c r="AM117" s="83">
        <f>(SFP!AN158-SFP!AM158)+(SFP!AN169-SFP!AM169)</f>
        <v>0</v>
      </c>
      <c r="AN117" s="83">
        <f>(SFP!AO158-SFP!AN158)+(SFP!AO169-SFP!AN169)</f>
        <v>-200000000</v>
      </c>
      <c r="AO117" s="83">
        <f>(SFP!AP158-SFP!AO158)+(SFP!AP169-SFP!AO169)</f>
        <v>0</v>
      </c>
      <c r="AP117" s="83">
        <f>(SFP!AQ158-SFP!AP158)+(SFP!AQ169-SFP!AP169)</f>
        <v>0</v>
      </c>
      <c r="AQ117" s="83">
        <f>(SFP!AR158-SFP!AQ158)+(SFP!AR169-SFP!AQ169)</f>
        <v>0</v>
      </c>
      <c r="AR117" s="83">
        <f>(SFP!AS158-SFP!AR158)+(SFP!AS169-SFP!AR169)</f>
        <v>0</v>
      </c>
      <c r="AS117" s="83">
        <f>(SFP!AT158-SFP!AS158)+(SFP!AT169-SFP!AS169)</f>
        <v>0</v>
      </c>
      <c r="AT117" s="83">
        <f>(SFP!AU158-SFP!AT158)+(SFP!AU169-SFP!AT169)</f>
        <v>-200000000</v>
      </c>
      <c r="AU117" s="83">
        <f>(SFP!AV158-SFP!AU158)+(SFP!AV169-SFP!AU169)</f>
        <v>0</v>
      </c>
      <c r="AV117" s="83">
        <f>(SFP!AW158-SFP!AV158)+(SFP!AW169-SFP!AV169)</f>
        <v>0</v>
      </c>
      <c r="AW117" s="83">
        <f>(SFP!AX158-SFP!AW158)+(SFP!AX169-SFP!AW169)</f>
        <v>0</v>
      </c>
      <c r="AX117" s="83">
        <f>(SFP!AY158-SFP!AX158)+(SFP!AY169-SFP!AX169)</f>
        <v>0</v>
      </c>
      <c r="AY117" s="83">
        <f>(SFP!AZ158-SFP!AY158)+(SFP!AZ169-SFP!AY169)</f>
        <v>0</v>
      </c>
      <c r="AZ117" s="83">
        <f>(SFP!BA158-SFP!AZ158)+(SFP!BA169-SFP!AZ169)</f>
        <v>-200000000</v>
      </c>
      <c r="BA117" s="83">
        <f>(SFP!BB158-SFP!BA158)+(SFP!BB169-SFP!BA169)</f>
        <v>0</v>
      </c>
      <c r="BB117" s="83">
        <f>(SFP!BC158-SFP!BB158)+(SFP!BC169-SFP!BB169)</f>
        <v>0</v>
      </c>
      <c r="BC117" s="83">
        <f>(SFP!BD158-SFP!BC158)+(SFP!BD169-SFP!BC169)</f>
        <v>0</v>
      </c>
      <c r="BD117" s="83">
        <f>(SFP!BE158-SFP!BD158)+(SFP!BE169-SFP!BD169)</f>
        <v>0</v>
      </c>
      <c r="BE117" s="83">
        <f>(SFP!BF158-SFP!BE158)+(SFP!BF169-SFP!BE169)</f>
        <v>0</v>
      </c>
      <c r="BF117" s="83">
        <f>(SFP!BG158-SFP!BF158)+(SFP!BG169-SFP!BF169)</f>
        <v>-200000000</v>
      </c>
      <c r="BG117" s="83">
        <f>(SFP!BH158-SFP!BG158)+(SFP!BH169-SFP!BG169)</f>
        <v>0</v>
      </c>
      <c r="BH117" s="83">
        <f>(SFP!BI158-SFP!BH158)+(SFP!BI169-SFP!BH169)</f>
        <v>0</v>
      </c>
      <c r="BI117" s="83">
        <f>(SFP!BJ158-SFP!BI158)+(SFP!BJ169-SFP!BI169)</f>
        <v>0</v>
      </c>
      <c r="BJ117" s="83">
        <f>(SFP!BK158-SFP!BJ158)+(SFP!BK169-SFP!BJ169)</f>
        <v>0</v>
      </c>
      <c r="BK117" s="1029">
        <f t="shared" si="20"/>
        <v>2400000000</v>
      </c>
    </row>
    <row r="118" spans="1:63" ht="15.75" x14ac:dyDescent="0.25">
      <c r="A118" s="1037" t="s">
        <v>785</v>
      </c>
      <c r="C118" s="83">
        <f>SFP!C159-SFP!D159+SCI!C302</f>
        <v>0</v>
      </c>
      <c r="D118" s="83">
        <f>SFP!D159-SFP!E159+SCI!D302</f>
        <v>0</v>
      </c>
      <c r="E118" s="83">
        <f>SFP!E159-SFP!F159+SCI!E302</f>
        <v>0</v>
      </c>
      <c r="F118" s="83">
        <f>SFP!F159-SFP!G159+SCI!F302</f>
        <v>0</v>
      </c>
      <c r="G118" s="83">
        <f>SFP!G159-SFP!H159+SCI!G302</f>
        <v>0</v>
      </c>
      <c r="H118" s="83">
        <f>SFP!H159-SFP!I159+SCI!H302</f>
        <v>0</v>
      </c>
      <c r="I118" s="83">
        <f>SFP!I159-SFP!J159+SCI!I302</f>
        <v>0</v>
      </c>
      <c r="J118" s="83">
        <f>SFP!J159-SFP!K159+SCI!J302</f>
        <v>0</v>
      </c>
      <c r="K118" s="83">
        <f>SFP!K159-SFP!L159+SCI!K302</f>
        <v>0</v>
      </c>
      <c r="L118" s="83">
        <f>SFP!L159-SFP!M159+SCI!L302</f>
        <v>0</v>
      </c>
      <c r="M118" s="83">
        <f>SFP!M159-SFP!N159+SCI!M302</f>
        <v>0</v>
      </c>
      <c r="N118" s="83">
        <f>SFP!N159-SFP!O159+SCI!N302</f>
        <v>0</v>
      </c>
      <c r="O118" s="83">
        <f>SFP!O159-SFP!P159+SCI!O302</f>
        <v>0</v>
      </c>
      <c r="P118" s="83">
        <f>SFP!P159-SFP!Q159+SCI!P302</f>
        <v>195239386.99319625</v>
      </c>
      <c r="Q118" s="83">
        <f>SFP!Q159-SFP!R159+SCI!Q302</f>
        <v>0</v>
      </c>
      <c r="R118" s="83">
        <f>SFP!R159-SFP!S159+SCI!R302</f>
        <v>0</v>
      </c>
      <c r="S118" s="83">
        <f>SFP!S159-SFP!T159+SCI!S302</f>
        <v>0</v>
      </c>
      <c r="T118" s="83">
        <f>SFP!T159-SFP!U159+SCI!T302</f>
        <v>0</v>
      </c>
      <c r="U118" s="83">
        <f>SFP!U159-SFP!V159+SCI!U302</f>
        <v>0</v>
      </c>
      <c r="V118" s="83">
        <f>SFP!V159-SFP!W159+SCI!V302</f>
        <v>179208524.79455718</v>
      </c>
      <c r="W118" s="83">
        <f>SFP!W159-SFP!X159+SCI!W302</f>
        <v>0</v>
      </c>
      <c r="X118" s="83">
        <f>SFP!X159-SFP!Y159+SCI!X302</f>
        <v>0</v>
      </c>
      <c r="Y118" s="83">
        <f>SFP!Y159-SFP!Z159+SCI!Y302</f>
        <v>0</v>
      </c>
      <c r="Z118" s="83">
        <f>SFP!Z159-SFP!AA159+SCI!Z302</f>
        <v>0</v>
      </c>
      <c r="AA118" s="83">
        <f>SFP!AA159-SFP!AB159+SCI!AA302</f>
        <v>0</v>
      </c>
      <c r="AB118" s="83">
        <f>SFP!AB159-SFP!AC159+SCI!AB302</f>
        <v>154887322.22423095</v>
      </c>
      <c r="AC118" s="83">
        <f>SFP!AC159-SFP!AD159+SCI!AC302</f>
        <v>0</v>
      </c>
      <c r="AD118" s="83">
        <f>SFP!AD159-SFP!AE159+SCI!AD302</f>
        <v>0</v>
      </c>
      <c r="AE118" s="83">
        <f>SFP!AE159-SFP!AF159+SCI!AE302</f>
        <v>0</v>
      </c>
      <c r="AF118" s="83">
        <f>SFP!AF159-SFP!AG159+SCI!AF302</f>
        <v>0</v>
      </c>
      <c r="AG118" s="83">
        <f>SFP!AG159-SFP!AH159+SCI!AG302</f>
        <v>0</v>
      </c>
      <c r="AH118" s="83">
        <f>SFP!AH159-SFP!AI159+SCI!AH302</f>
        <v>139977553.44004512</v>
      </c>
      <c r="AI118" s="83">
        <f>SFP!AI159-SFP!AJ159+SCI!AI302</f>
        <v>0</v>
      </c>
      <c r="AJ118" s="83">
        <f>SFP!AJ159-SFP!AK159+SCI!AJ302</f>
        <v>0</v>
      </c>
      <c r="AK118" s="83">
        <f>SFP!AK159-SFP!AL159+SCI!AK302</f>
        <v>0</v>
      </c>
      <c r="AL118" s="83">
        <f>SFP!AL159-SFP!AM159+SCI!AL302</f>
        <v>0</v>
      </c>
      <c r="AM118" s="83">
        <f>SFP!AM159-SFP!AN159+SCI!AM302</f>
        <v>0</v>
      </c>
      <c r="AN118" s="83">
        <f>SFP!AN159-SFP!AO159+SCI!AN302</f>
        <v>157587496.94749147</v>
      </c>
      <c r="AO118" s="83">
        <f>SFP!AO159-SFP!AP159+SCI!AO302</f>
        <v>0</v>
      </c>
      <c r="AP118" s="83">
        <f>SFP!AP159-SFP!AQ159+SCI!AP302</f>
        <v>0</v>
      </c>
      <c r="AQ118" s="83">
        <f>SFP!AQ159-SFP!AR159+SCI!AQ302</f>
        <v>0</v>
      </c>
      <c r="AR118" s="83">
        <f>SFP!AR159-SFP!AS159+SCI!AR302</f>
        <v>0</v>
      </c>
      <c r="AS118" s="83">
        <f>SFP!AS159-SFP!AT159+SCI!AS302</f>
        <v>0</v>
      </c>
      <c r="AT118" s="83">
        <f>SFP!AT159-SFP!AU159+SCI!AT302</f>
        <v>138565456.20795304</v>
      </c>
      <c r="AU118" s="83">
        <f>SFP!AU159-SFP!AV159+SCI!AU302</f>
        <v>0</v>
      </c>
      <c r="AV118" s="83">
        <f>SFP!AV159-SFP!AW159+SCI!AV302</f>
        <v>0</v>
      </c>
      <c r="AW118" s="83">
        <f>SFP!AW159-SFP!AX159+SCI!AW302</f>
        <v>0</v>
      </c>
      <c r="AX118" s="83">
        <f>SFP!AX159-SFP!AY159+SCI!AX302</f>
        <v>0</v>
      </c>
      <c r="AY118" s="83">
        <f>SFP!AY159-SFP!AZ159+SCI!AY302</f>
        <v>0</v>
      </c>
      <c r="AZ118" s="83">
        <f>SFP!AZ159-SFP!BA159+SCI!AZ302</f>
        <v>130552359.40629737</v>
      </c>
      <c r="BA118" s="83">
        <f>SFP!BA159-SFP!BB159+SCI!BA302</f>
        <v>0</v>
      </c>
      <c r="BB118" s="83">
        <f>SFP!BB159-SFP!BC159+SCI!BB302</f>
        <v>0</v>
      </c>
      <c r="BC118" s="83">
        <f>SFP!BC159-SFP!BD159+SCI!BC302</f>
        <v>0</v>
      </c>
      <c r="BD118" s="83">
        <f>SFP!BD159-SFP!BE159+SCI!BD302</f>
        <v>0</v>
      </c>
      <c r="BE118" s="83">
        <f>SFP!BE159-SFP!BF159+SCI!BE302</f>
        <v>0</v>
      </c>
      <c r="BF118" s="83">
        <f>SFP!BF159-SFP!BG159+SCI!BF302</f>
        <v>124635681.52118817</v>
      </c>
      <c r="BG118" s="83">
        <f>SFP!BG159-SFP!BH159+SCI!BG302</f>
        <v>0</v>
      </c>
      <c r="BH118" s="83">
        <f>SFP!BH159-SFP!BI159+SCI!BH302</f>
        <v>0</v>
      </c>
      <c r="BI118" s="83">
        <f>SFP!BI159-SFP!BJ159+SCI!BI302</f>
        <v>0</v>
      </c>
      <c r="BJ118" s="83">
        <f>SFP!BJ159-SFP!BK159+SCI!BJ302</f>
        <v>0</v>
      </c>
      <c r="BK118" s="1029">
        <f t="shared" si="20"/>
        <v>1220653781.5349596</v>
      </c>
    </row>
    <row r="119" spans="1:63" ht="15.75" x14ac:dyDescent="0.25">
      <c r="A119" s="1045" t="s">
        <v>1214</v>
      </c>
      <c r="C119" s="83">
        <f>C120-C121</f>
        <v>0</v>
      </c>
      <c r="D119" s="83">
        <f t="shared" ref="D119:BJ119" si="34">D120-D121</f>
        <v>0</v>
      </c>
      <c r="E119" s="83">
        <f t="shared" si="34"/>
        <v>0</v>
      </c>
      <c r="F119" s="83">
        <f t="shared" si="34"/>
        <v>0</v>
      </c>
      <c r="G119" s="83">
        <f t="shared" si="34"/>
        <v>0</v>
      </c>
      <c r="H119" s="83">
        <f t="shared" si="34"/>
        <v>0</v>
      </c>
      <c r="I119" s="83">
        <f t="shared" si="34"/>
        <v>0</v>
      </c>
      <c r="J119" s="83">
        <f t="shared" si="34"/>
        <v>0</v>
      </c>
      <c r="K119" s="83">
        <f t="shared" si="34"/>
        <v>0</v>
      </c>
      <c r="L119" s="83">
        <f t="shared" si="34"/>
        <v>0</v>
      </c>
      <c r="M119" s="83">
        <f t="shared" si="34"/>
        <v>0</v>
      </c>
      <c r="N119" s="83">
        <f t="shared" si="34"/>
        <v>0</v>
      </c>
      <c r="O119" s="83">
        <f t="shared" si="34"/>
        <v>0</v>
      </c>
      <c r="P119" s="83">
        <f t="shared" si="34"/>
        <v>0</v>
      </c>
      <c r="Q119" s="83">
        <f t="shared" si="34"/>
        <v>0</v>
      </c>
      <c r="R119" s="83">
        <f t="shared" si="34"/>
        <v>0</v>
      </c>
      <c r="S119" s="83">
        <f t="shared" si="34"/>
        <v>3700000000</v>
      </c>
      <c r="T119" s="83">
        <f t="shared" si="34"/>
        <v>-27471794.781616352</v>
      </c>
      <c r="U119" s="83">
        <f t="shared" si="34"/>
        <v>-26849327.047754165</v>
      </c>
      <c r="V119" s="83">
        <f t="shared" si="34"/>
        <v>-29479566.351510063</v>
      </c>
      <c r="W119" s="83">
        <f t="shared" si="34"/>
        <v>-29450126.609418884</v>
      </c>
      <c r="X119" s="83">
        <f t="shared" si="34"/>
        <v>-29891453.562565885</v>
      </c>
      <c r="Y119" s="83">
        <f t="shared" si="34"/>
        <v>-33022975.144052934</v>
      </c>
      <c r="Z119" s="83">
        <f t="shared" si="34"/>
        <v>-28683791.245841179</v>
      </c>
      <c r="AA119" s="83">
        <f t="shared" si="34"/>
        <v>-34447409.491149545</v>
      </c>
      <c r="AB119" s="83">
        <f t="shared" si="34"/>
        <v>-30567037.10774776</v>
      </c>
      <c r="AC119" s="83">
        <f t="shared" si="34"/>
        <v>-28329510.649408098</v>
      </c>
      <c r="AD119" s="83">
        <f t="shared" si="34"/>
        <v>-33401471.456030127</v>
      </c>
      <c r="AE119" s="83">
        <f t="shared" si="34"/>
        <v>-32614889.314152095</v>
      </c>
      <c r="AF119" s="83">
        <f t="shared" si="34"/>
        <v>-34360371.431103803</v>
      </c>
      <c r="AG119" s="83">
        <f t="shared" si="34"/>
        <v>-33750477.025974073</v>
      </c>
      <c r="AH119" s="83">
        <f t="shared" si="34"/>
        <v>-32585721.468542844</v>
      </c>
      <c r="AI119" s="83">
        <f t="shared" si="34"/>
        <v>-33197718.399296757</v>
      </c>
      <c r="AJ119" s="83">
        <f t="shared" si="34"/>
        <v>-33750477.025974065</v>
      </c>
      <c r="AK119" s="83">
        <f t="shared" si="34"/>
        <v>-31767998.313649833</v>
      </c>
      <c r="AL119" s="83">
        <f t="shared" si="34"/>
        <v>-30625719.711471461</v>
      </c>
      <c r="AM119" s="83">
        <f t="shared" si="34"/>
        <v>-33255946.087991856</v>
      </c>
      <c r="AN119" s="83">
        <f t="shared" si="34"/>
        <v>-32993842.485849168</v>
      </c>
      <c r="AO119" s="83">
        <f t="shared" si="34"/>
        <v>-31358393.674614493</v>
      </c>
      <c r="AP119" s="83">
        <f t="shared" si="34"/>
        <v>-32906429.446775671</v>
      </c>
      <c r="AQ119" s="83">
        <f t="shared" si="34"/>
        <v>-33837672.166824102</v>
      </c>
      <c r="AR119" s="83">
        <f t="shared" si="34"/>
        <v>-31680267.671390727</v>
      </c>
      <c r="AS119" s="83">
        <f t="shared" si="34"/>
        <v>-32993842.485849168</v>
      </c>
      <c r="AT119" s="83">
        <f t="shared" si="34"/>
        <v>-31767998.313649837</v>
      </c>
      <c r="AU119" s="83">
        <f t="shared" si="34"/>
        <v>-31621767.92270007</v>
      </c>
      <c r="AV119" s="83">
        <f t="shared" si="34"/>
        <v>-32906429.446775671</v>
      </c>
      <c r="AW119" s="83">
        <f t="shared" si="34"/>
        <v>-32789843.56069582</v>
      </c>
      <c r="AX119" s="83">
        <f t="shared" si="34"/>
        <v>-33285056.172548469</v>
      </c>
      <c r="AY119" s="83">
        <f t="shared" si="34"/>
        <v>-32614889.314152092</v>
      </c>
      <c r="AZ119" s="83">
        <f t="shared" si="34"/>
        <v>-32498202.829176664</v>
      </c>
      <c r="BA119" s="83">
        <f t="shared" si="34"/>
        <v>-32410661.526460756</v>
      </c>
      <c r="BB119" s="83">
        <f t="shared" si="34"/>
        <v>-31475474.235772107</v>
      </c>
      <c r="BC119" s="83">
        <f t="shared" si="34"/>
        <v>-27353317.956660364</v>
      </c>
      <c r="BD119" s="83">
        <f t="shared" si="34"/>
        <v>-33750477.02597408</v>
      </c>
      <c r="BE119" s="83">
        <f t="shared" si="34"/>
        <v>-32614889.314152092</v>
      </c>
      <c r="BF119" s="83">
        <f t="shared" si="34"/>
        <v>-32498202.829176664</v>
      </c>
      <c r="BG119" s="83">
        <f t="shared" si="34"/>
        <v>-31094814.013076417</v>
      </c>
      <c r="BH119" s="83">
        <f t="shared" si="34"/>
        <v>-31972614.632695481</v>
      </c>
      <c r="BI119" s="83">
        <f t="shared" si="34"/>
        <v>-33605101.810748324</v>
      </c>
      <c r="BJ119" s="83">
        <f t="shared" si="34"/>
        <v>-31153405.040132161</v>
      </c>
      <c r="BK119" s="1029">
        <f t="shared" si="20"/>
        <v>2331312623.8988996</v>
      </c>
    </row>
    <row r="120" spans="1:63" ht="15.75" x14ac:dyDescent="0.25">
      <c r="A120" s="1037" t="s">
        <v>784</v>
      </c>
      <c r="C120" s="83">
        <f>(SFP!D161-SFP!C161)+(SFP!D171-SFP!C171)</f>
        <v>0</v>
      </c>
      <c r="D120" s="83">
        <f>(SFP!E161-SFP!D161)+(SFP!E171-SFP!D171)</f>
        <v>0</v>
      </c>
      <c r="E120" s="83">
        <f>(SFP!F161-SFP!E161)+(SFP!F171-SFP!E171)</f>
        <v>0</v>
      </c>
      <c r="F120" s="83">
        <f>(SFP!G161-SFP!F161)+(SFP!G171-SFP!F171)</f>
        <v>0</v>
      </c>
      <c r="G120" s="83">
        <f>(SFP!H161-SFP!G161)+(SFP!H171-SFP!G171)</f>
        <v>0</v>
      </c>
      <c r="H120" s="83">
        <f>(SFP!I161-SFP!H161)+(SFP!I171-SFP!H171)</f>
        <v>0</v>
      </c>
      <c r="I120" s="83">
        <f>(SFP!J161-SFP!I161)+(SFP!J171-SFP!I171)</f>
        <v>0</v>
      </c>
      <c r="J120" s="83">
        <f>(SFP!K161-SFP!J161)+(SFP!K171-SFP!J171)</f>
        <v>0</v>
      </c>
      <c r="K120" s="83">
        <f>(SFP!L161-SFP!K161)+(SFP!L171-SFP!K171)</f>
        <v>0</v>
      </c>
      <c r="L120" s="83">
        <f>(SFP!M161-SFP!L161)+(SFP!M171-SFP!L171)</f>
        <v>0</v>
      </c>
      <c r="M120" s="83">
        <f>(SFP!N161-SFP!M161)+(SFP!N171-SFP!M171)</f>
        <v>0</v>
      </c>
      <c r="N120" s="83">
        <f>(SFP!O161-SFP!N161)+(SFP!O171-SFP!N171)</f>
        <v>0</v>
      </c>
      <c r="O120" s="83">
        <f>(SFP!P161-SFP!O161)+(SFP!P171-SFP!O171)</f>
        <v>0</v>
      </c>
      <c r="P120" s="83">
        <f>(SFP!Q161-SFP!P161)+(SFP!Q171-SFP!P171)</f>
        <v>0</v>
      </c>
      <c r="Q120" s="83">
        <f>(SFP!R161-SFP!Q161)+(SFP!R171-SFP!Q171)</f>
        <v>0</v>
      </c>
      <c r="R120" s="83">
        <f>(SFP!S161-SFP!R161)+(SFP!S171-SFP!R171)</f>
        <v>0</v>
      </c>
      <c r="S120" s="83">
        <f>(SFP!T161-SFP!S161)+(SFP!T171-SFP!S171)</f>
        <v>3700000000</v>
      </c>
      <c r="T120" s="83">
        <f>(SFP!U161-SFP!T161)+(SFP!U171-SFP!T171)</f>
        <v>0</v>
      </c>
      <c r="U120" s="83">
        <f>(SFP!V161-SFP!U161)+(SFP!V171-SFP!U171)</f>
        <v>0</v>
      </c>
      <c r="V120" s="83">
        <f>(SFP!W161-SFP!V161)+(SFP!W171-SFP!V171)</f>
        <v>0</v>
      </c>
      <c r="W120" s="83">
        <f>(SFP!X161-SFP!W161)+(SFP!X171-SFP!W171)</f>
        <v>0</v>
      </c>
      <c r="X120" s="83">
        <f>(SFP!Y161-SFP!X161)+(SFP!Y171-SFP!X171)</f>
        <v>0</v>
      </c>
      <c r="Y120" s="83">
        <f>(SFP!Z161-SFP!Y161)+(SFP!Z171-SFP!Y171)</f>
        <v>0</v>
      </c>
      <c r="Z120" s="83">
        <f>(SFP!AA161-SFP!Z161)+(SFP!AA171-SFP!Z171)</f>
        <v>0</v>
      </c>
      <c r="AA120" s="83">
        <f>(SFP!AB161-SFP!AA161)+(SFP!AB171-SFP!AA171)</f>
        <v>0</v>
      </c>
      <c r="AB120" s="83">
        <f>(SFP!AC161-SFP!AB161)+(SFP!AC171-SFP!AB171)</f>
        <v>0</v>
      </c>
      <c r="AC120" s="83">
        <f>(SFP!AD161-SFP!AC161)+(SFP!AD171-SFP!AC171)</f>
        <v>0</v>
      </c>
      <c r="AD120" s="83">
        <f>(SFP!AE161-SFP!AD161)+(SFP!AE171-SFP!AD171)</f>
        <v>0</v>
      </c>
      <c r="AE120" s="83">
        <f>(SFP!AF161-SFP!AE161)+(SFP!AF171-SFP!AE171)</f>
        <v>0</v>
      </c>
      <c r="AF120" s="83">
        <f>(SFP!AG161-SFP!AF161)+(SFP!AG171-SFP!AF171)</f>
        <v>0</v>
      </c>
      <c r="AG120" s="83">
        <f>(SFP!AH161-SFP!AG161)+(SFP!AH171-SFP!AG171)</f>
        <v>0</v>
      </c>
      <c r="AH120" s="83">
        <f>(SFP!AI161-SFP!AH161)+(SFP!AI171-SFP!AH171)</f>
        <v>0</v>
      </c>
      <c r="AI120" s="83">
        <f>(SFP!AJ161-SFP!AI161)+(SFP!AJ171-SFP!AI171)</f>
        <v>0</v>
      </c>
      <c r="AJ120" s="83">
        <f>(SFP!AK161-SFP!AJ161)+(SFP!AK171-SFP!AJ171)</f>
        <v>0</v>
      </c>
      <c r="AK120" s="83">
        <f>(SFP!AL161-SFP!AK161)+(SFP!AL171-SFP!AK171)</f>
        <v>0</v>
      </c>
      <c r="AL120" s="83">
        <f>(SFP!AM161-SFP!AL161)+(SFP!AM171-SFP!AL171)</f>
        <v>0</v>
      </c>
      <c r="AM120" s="83">
        <f>(SFP!AN161-SFP!AM161)+(SFP!AN171-SFP!AM171)</f>
        <v>0</v>
      </c>
      <c r="AN120" s="83">
        <f>(SFP!AO161-SFP!AN161)+(SFP!AO171-SFP!AN171)</f>
        <v>0</v>
      </c>
      <c r="AO120" s="83">
        <f>(SFP!AP161-SFP!AO161)+(SFP!AP171-SFP!AO171)</f>
        <v>0</v>
      </c>
      <c r="AP120" s="83">
        <f>(SFP!AQ161-SFP!AP161)+(SFP!AQ171-SFP!AP171)</f>
        <v>0</v>
      </c>
      <c r="AQ120" s="83">
        <f>(SFP!AR161-SFP!AQ161)+(SFP!AR171-SFP!AQ171)</f>
        <v>0</v>
      </c>
      <c r="AR120" s="83">
        <f>(SFP!AS161-SFP!AR161)+(SFP!AS171-SFP!AR171)</f>
        <v>0</v>
      </c>
      <c r="AS120" s="83">
        <f>(SFP!AT161-SFP!AS161)+(SFP!AT171-SFP!AS171)</f>
        <v>0</v>
      </c>
      <c r="AT120" s="83">
        <f>(SFP!AU161-SFP!AT161)+(SFP!AU171-SFP!AT171)</f>
        <v>0</v>
      </c>
      <c r="AU120" s="83">
        <f>(SFP!AV161-SFP!AU161)+(SFP!AV171-SFP!AU171)</f>
        <v>0</v>
      </c>
      <c r="AV120" s="83">
        <f>(SFP!AW161-SFP!AV161)+(SFP!AW171-SFP!AV171)</f>
        <v>0</v>
      </c>
      <c r="AW120" s="83">
        <f>(SFP!AX161-SFP!AW161)+(SFP!AX171-SFP!AW171)</f>
        <v>0</v>
      </c>
      <c r="AX120" s="83">
        <f>(SFP!AY161-SFP!AX161)+(SFP!AY171-SFP!AX171)</f>
        <v>0</v>
      </c>
      <c r="AY120" s="83">
        <f>(SFP!AZ161-SFP!AY161)+(SFP!AZ171-SFP!AY171)</f>
        <v>0</v>
      </c>
      <c r="AZ120" s="83">
        <f>(SFP!BA161-SFP!AZ161)+(SFP!BA171-SFP!AZ171)</f>
        <v>0</v>
      </c>
      <c r="BA120" s="83">
        <f>(SFP!BB161-SFP!BA161)+(SFP!BB171-SFP!BA171)</f>
        <v>0</v>
      </c>
      <c r="BB120" s="83">
        <f>(SFP!BC161-SFP!BB161)+(SFP!BC171-SFP!BB171)</f>
        <v>0</v>
      </c>
      <c r="BC120" s="83">
        <f>(SFP!BD161-SFP!BC161)+(SFP!BD171-SFP!BC171)</f>
        <v>0</v>
      </c>
      <c r="BD120" s="83">
        <f>(SFP!BE161-SFP!BD161)+(SFP!BE171-SFP!BD171)</f>
        <v>0</v>
      </c>
      <c r="BE120" s="83">
        <f>(SFP!BF161-SFP!BE161)+(SFP!BF171-SFP!BE171)</f>
        <v>0</v>
      </c>
      <c r="BF120" s="83">
        <f>(SFP!BG161-SFP!BF161)+(SFP!BG171-SFP!BF171)</f>
        <v>0</v>
      </c>
      <c r="BG120" s="83">
        <f>(SFP!BH161-SFP!BG161)+(SFP!BH171-SFP!BG171)</f>
        <v>0</v>
      </c>
      <c r="BH120" s="83">
        <f>(SFP!BI161-SFP!BH161)+(SFP!BI171-SFP!BH171)</f>
        <v>0</v>
      </c>
      <c r="BI120" s="83">
        <f>(SFP!BJ161-SFP!BI161)+(SFP!BJ171-SFP!BI171)</f>
        <v>0</v>
      </c>
      <c r="BJ120" s="83">
        <f>(SFP!BK161-SFP!BJ161)+(SFP!BK171-SFP!BJ171)</f>
        <v>0</v>
      </c>
      <c r="BK120" s="1029">
        <f t="shared" si="20"/>
        <v>3700000000</v>
      </c>
    </row>
    <row r="121" spans="1:63" ht="15.75" x14ac:dyDescent="0.25">
      <c r="A121" s="1037" t="s">
        <v>785</v>
      </c>
      <c r="C121" s="83">
        <f>SFP!C162-SFP!D162+SCI!C304</f>
        <v>0</v>
      </c>
      <c r="D121" s="83">
        <f>SFP!D162-SFP!E162+SCI!D304</f>
        <v>0</v>
      </c>
      <c r="E121" s="83">
        <f>SFP!E162-SFP!F162+SCI!E304</f>
        <v>0</v>
      </c>
      <c r="F121" s="83">
        <f>SFP!F162-SFP!G162+SCI!F304</f>
        <v>0</v>
      </c>
      <c r="G121" s="83">
        <f>SFP!G162-SFP!H162+SCI!G304</f>
        <v>0</v>
      </c>
      <c r="H121" s="83">
        <f>SFP!H162-SFP!I162+SCI!H304</f>
        <v>0</v>
      </c>
      <c r="I121" s="83">
        <f>SFP!I162-SFP!J162+SCI!I304</f>
        <v>0</v>
      </c>
      <c r="J121" s="83">
        <f>SFP!J162-SFP!K162+SCI!J304</f>
        <v>0</v>
      </c>
      <c r="K121" s="83">
        <f>SFP!K162-SFP!L162+SCI!K304</f>
        <v>0</v>
      </c>
      <c r="L121" s="83">
        <f>SFP!L162-SFP!M162+SCI!L304</f>
        <v>0</v>
      </c>
      <c r="M121" s="83">
        <f>SFP!M162-SFP!N162+SCI!M304</f>
        <v>0</v>
      </c>
      <c r="N121" s="83">
        <f>SFP!N162-SFP!O162+SCI!N304</f>
        <v>0</v>
      </c>
      <c r="O121" s="83">
        <f>SFP!O162-SFP!P162+SCI!O304</f>
        <v>0</v>
      </c>
      <c r="P121" s="83">
        <f>SFP!P162-SFP!Q162+SCI!P304</f>
        <v>0</v>
      </c>
      <c r="Q121" s="83">
        <f>SFP!Q162-SFP!R162+SCI!Q304</f>
        <v>0</v>
      </c>
      <c r="R121" s="83">
        <f>SFP!R162-SFP!S162+SCI!R304</f>
        <v>0</v>
      </c>
      <c r="S121" s="83">
        <f>SFP!S162-SFP!T162+SCI!S304</f>
        <v>0</v>
      </c>
      <c r="T121" s="83">
        <f>SFP!T162-SFP!U162+SCI!T304</f>
        <v>27471794.781616352</v>
      </c>
      <c r="U121" s="83">
        <f>SFP!U162-SFP!V162+SCI!U304</f>
        <v>26849327.047754165</v>
      </c>
      <c r="V121" s="83">
        <f>SFP!V162-SFP!W162+SCI!V304</f>
        <v>29479566.351510063</v>
      </c>
      <c r="W121" s="83">
        <f>SFP!W162-SFP!X162+SCI!W304</f>
        <v>29450126.609418884</v>
      </c>
      <c r="X121" s="83">
        <f>SFP!X162-SFP!Y162+SCI!X304</f>
        <v>29891453.562565885</v>
      </c>
      <c r="Y121" s="83">
        <f>SFP!Y162-SFP!Z162+SCI!Y304</f>
        <v>33022975.144052934</v>
      </c>
      <c r="Z121" s="83">
        <f>SFP!Z162-SFP!AA162+SCI!Z304</f>
        <v>28683791.245841179</v>
      </c>
      <c r="AA121" s="83">
        <f>SFP!AA162-SFP!AB162+SCI!AA304</f>
        <v>34447409.491149545</v>
      </c>
      <c r="AB121" s="83">
        <f>SFP!AB162-SFP!AC162+SCI!AB304</f>
        <v>30567037.10774776</v>
      </c>
      <c r="AC121" s="83">
        <f>SFP!AC162-SFP!AD162+SCI!AC304</f>
        <v>28329510.649408098</v>
      </c>
      <c r="AD121" s="83">
        <f>SFP!AD162-SFP!AE162+SCI!AD304</f>
        <v>33401471.456030127</v>
      </c>
      <c r="AE121" s="83">
        <f>SFP!AE162-SFP!AF162+SCI!AE304</f>
        <v>32614889.314152095</v>
      </c>
      <c r="AF121" s="83">
        <f>SFP!AF162-SFP!AG162+SCI!AF304</f>
        <v>34360371.431103803</v>
      </c>
      <c r="AG121" s="83">
        <f>SFP!AG162-SFP!AH162+SCI!AG304</f>
        <v>33750477.025974073</v>
      </c>
      <c r="AH121" s="83">
        <f>SFP!AH162-SFP!AI162+SCI!AH304</f>
        <v>32585721.468542844</v>
      </c>
      <c r="AI121" s="83">
        <f>SFP!AI162-SFP!AJ162+SCI!AI304</f>
        <v>33197718.399296757</v>
      </c>
      <c r="AJ121" s="83">
        <f>SFP!AJ162-SFP!AK162+SCI!AJ304</f>
        <v>33750477.025974065</v>
      </c>
      <c r="AK121" s="83">
        <f>SFP!AK162-SFP!AL162+SCI!AK304</f>
        <v>31767998.313649833</v>
      </c>
      <c r="AL121" s="83">
        <f>SFP!AL162-SFP!AM162+SCI!AL304</f>
        <v>30625719.711471461</v>
      </c>
      <c r="AM121" s="83">
        <f>SFP!AM162-SFP!AN162+SCI!AM304</f>
        <v>33255946.087991856</v>
      </c>
      <c r="AN121" s="83">
        <f>SFP!AN162-SFP!AO162+SCI!AN304</f>
        <v>32993842.485849168</v>
      </c>
      <c r="AO121" s="83">
        <f>SFP!AO162-SFP!AP162+SCI!AO304</f>
        <v>31358393.674614493</v>
      </c>
      <c r="AP121" s="83">
        <f>SFP!AP162-SFP!AQ162+SCI!AP304</f>
        <v>32906429.446775671</v>
      </c>
      <c r="AQ121" s="83">
        <f>SFP!AQ162-SFP!AR162+SCI!AQ304</f>
        <v>33837672.166824102</v>
      </c>
      <c r="AR121" s="83">
        <f>SFP!AR162-SFP!AS162+SCI!AR304</f>
        <v>31680267.671390727</v>
      </c>
      <c r="AS121" s="83">
        <f>SFP!AS162-SFP!AT162+SCI!AS304</f>
        <v>32993842.485849168</v>
      </c>
      <c r="AT121" s="83">
        <f>SFP!AT162-SFP!AU162+SCI!AT304</f>
        <v>31767998.313649837</v>
      </c>
      <c r="AU121" s="83">
        <f>SFP!AU162-SFP!AV162+SCI!AU304</f>
        <v>31621767.92270007</v>
      </c>
      <c r="AV121" s="83">
        <f>SFP!AV162-SFP!AW162+SCI!AV304</f>
        <v>32906429.446775671</v>
      </c>
      <c r="AW121" s="83">
        <f>SFP!AW162-SFP!AX162+SCI!AW304</f>
        <v>32789843.56069582</v>
      </c>
      <c r="AX121" s="83">
        <f>SFP!AX162-SFP!AY162+SCI!AX304</f>
        <v>33285056.172548469</v>
      </c>
      <c r="AY121" s="83">
        <f>SFP!AY162-SFP!AZ162+SCI!AY304</f>
        <v>32614889.314152092</v>
      </c>
      <c r="AZ121" s="83">
        <f>SFP!AZ162-SFP!BA162+SCI!AZ304</f>
        <v>32498202.829176664</v>
      </c>
      <c r="BA121" s="83">
        <f>SFP!BA162-SFP!BB162+SCI!BA304</f>
        <v>32410661.526460756</v>
      </c>
      <c r="BB121" s="83">
        <f>SFP!BB162-SFP!BC162+SCI!BB304</f>
        <v>31475474.235772107</v>
      </c>
      <c r="BC121" s="83">
        <f>SFP!BC162-SFP!BD162+SCI!BC304</f>
        <v>27353317.956660364</v>
      </c>
      <c r="BD121" s="83">
        <f>SFP!BD162-SFP!BE162+SCI!BD304</f>
        <v>33750477.02597408</v>
      </c>
      <c r="BE121" s="83">
        <f>SFP!BE162-SFP!BF162+SCI!BE304</f>
        <v>32614889.314152092</v>
      </c>
      <c r="BF121" s="83">
        <f>SFP!BF162-SFP!BG162+SCI!BF304</f>
        <v>32498202.829176664</v>
      </c>
      <c r="BG121" s="83">
        <f>SFP!BG162-SFP!BH162+SCI!BG304</f>
        <v>31094814.013076417</v>
      </c>
      <c r="BH121" s="83">
        <f>SFP!BH162-SFP!BI162+SCI!BH304</f>
        <v>31972614.632695481</v>
      </c>
      <c r="BI121" s="83">
        <f>SFP!BI162-SFP!BJ162+SCI!BI304</f>
        <v>33605101.810748324</v>
      </c>
      <c r="BJ121" s="83">
        <f>SFP!BJ162-SFP!BK162+SCI!BJ304</f>
        <v>31153405.040132161</v>
      </c>
      <c r="BK121" s="1029">
        <f t="shared" si="20"/>
        <v>1368687376.1011016</v>
      </c>
    </row>
    <row r="122" spans="1:63" ht="15.75" x14ac:dyDescent="0.25">
      <c r="A122" s="1046" t="s">
        <v>959</v>
      </c>
      <c r="C122" s="83">
        <f>-C123+C124</f>
        <v>-15763299.521334654</v>
      </c>
      <c r="D122" s="83">
        <f t="shared" ref="D122:BJ122" si="35">-D123+D124</f>
        <v>-32887224.308434293</v>
      </c>
      <c r="E122" s="83">
        <f t="shared" si="35"/>
        <v>-55730207.550055474</v>
      </c>
      <c r="F122" s="83">
        <f t="shared" si="35"/>
        <v>-46648503.096270747</v>
      </c>
      <c r="G122" s="83">
        <f t="shared" si="35"/>
        <v>-32662567.387546331</v>
      </c>
      <c r="H122" s="83">
        <f t="shared" si="35"/>
        <v>-30473322.801688626</v>
      </c>
      <c r="I122" s="83">
        <f t="shared" si="35"/>
        <v>-51800731.233681761</v>
      </c>
      <c r="J122" s="83">
        <f t="shared" si="35"/>
        <v>-69479541.441424638</v>
      </c>
      <c r="K122" s="83">
        <f t="shared" si="35"/>
        <v>-57631912.320882268</v>
      </c>
      <c r="L122" s="83">
        <f t="shared" si="35"/>
        <v>-42021935.034617446</v>
      </c>
      <c r="M122" s="83">
        <f t="shared" si="35"/>
        <v>-44246857.108166322</v>
      </c>
      <c r="N122" s="83">
        <f t="shared" si="35"/>
        <v>-40801633.257941246</v>
      </c>
      <c r="O122" s="83">
        <f t="shared" si="35"/>
        <v>-61355931.158973441</v>
      </c>
      <c r="P122" s="83">
        <f t="shared" si="35"/>
        <v>-91467316.86988458</v>
      </c>
      <c r="Q122" s="83">
        <f t="shared" si="35"/>
        <v>-51603595.213924274</v>
      </c>
      <c r="R122" s="83">
        <f t="shared" si="35"/>
        <v>-70664220.65753974</v>
      </c>
      <c r="S122" s="83">
        <f t="shared" si="35"/>
        <v>-45980569.931826346</v>
      </c>
      <c r="T122" s="83">
        <f t="shared" si="35"/>
        <v>-50810811.298192978</v>
      </c>
      <c r="U122" s="83">
        <f t="shared" si="35"/>
        <v>-68554328.244735375</v>
      </c>
      <c r="V122" s="83">
        <f t="shared" si="35"/>
        <v>-78627222.338165835</v>
      </c>
      <c r="W122" s="83">
        <f t="shared" si="35"/>
        <v>-75296260.582384035</v>
      </c>
      <c r="X122" s="83">
        <f t="shared" si="35"/>
        <v>-71317483.854515538</v>
      </c>
      <c r="Y122" s="83">
        <f t="shared" si="35"/>
        <v>-58465245.172912911</v>
      </c>
      <c r="Z122" s="83">
        <f t="shared" si="35"/>
        <v>-54613651.442308664</v>
      </c>
      <c r="AA122" s="83">
        <f t="shared" si="35"/>
        <v>-127442828.15131868</v>
      </c>
      <c r="AB122" s="83">
        <f t="shared" si="35"/>
        <v>-103837482.24632591</v>
      </c>
      <c r="AC122" s="83">
        <f t="shared" si="35"/>
        <v>-171511858.41409194</v>
      </c>
      <c r="AD122" s="83">
        <f t="shared" si="35"/>
        <v>-124116519.21065994</v>
      </c>
      <c r="AE122" s="83">
        <f t="shared" si="35"/>
        <v>-120081285.6668181</v>
      </c>
      <c r="AF122" s="83">
        <f t="shared" si="35"/>
        <v>-143184130.85708663</v>
      </c>
      <c r="AG122" s="83">
        <f t="shared" si="35"/>
        <v>-160853787.17914185</v>
      </c>
      <c r="AH122" s="83">
        <f t="shared" si="35"/>
        <v>-182606305.90106177</v>
      </c>
      <c r="AI122" s="83">
        <f t="shared" si="35"/>
        <v>-158565672.52416193</v>
      </c>
      <c r="AJ122" s="83">
        <f t="shared" si="35"/>
        <v>-135371018.90051442</v>
      </c>
      <c r="AK122" s="83">
        <f t="shared" si="35"/>
        <v>-146152843.69426957</v>
      </c>
      <c r="AL122" s="83">
        <f t="shared" si="35"/>
        <v>-157635864.53973696</v>
      </c>
      <c r="AM122" s="83">
        <f t="shared" si="35"/>
        <v>-136777219.73626429</v>
      </c>
      <c r="AN122" s="83">
        <f t="shared" si="35"/>
        <v>-203459211.97129273</v>
      </c>
      <c r="AO122" s="83">
        <f t="shared" si="35"/>
        <v>-70514170.134067744</v>
      </c>
      <c r="AP122" s="83">
        <f t="shared" si="35"/>
        <v>-107979463.80983797</v>
      </c>
      <c r="AQ122" s="83">
        <f t="shared" si="35"/>
        <v>-83768495.199415922</v>
      </c>
      <c r="AR122" s="83">
        <f t="shared" si="35"/>
        <v>-89263160.033755466</v>
      </c>
      <c r="AS122" s="83">
        <f t="shared" si="35"/>
        <v>-95357589.790248886</v>
      </c>
      <c r="AT122" s="83">
        <f t="shared" si="35"/>
        <v>-111206842.23319776</v>
      </c>
      <c r="AU122" s="83">
        <f t="shared" si="35"/>
        <v>-94599551.08145988</v>
      </c>
      <c r="AV122" s="83">
        <f t="shared" si="35"/>
        <v>-88916803.122903988</v>
      </c>
      <c r="AW122" s="83">
        <f t="shared" si="35"/>
        <v>-83409359.333753169</v>
      </c>
      <c r="AX122" s="83">
        <f t="shared" si="35"/>
        <v>-80985558.405838251</v>
      </c>
      <c r="AY122" s="83">
        <f t="shared" si="35"/>
        <v>-107924589.09428173</v>
      </c>
      <c r="AZ122" s="83">
        <f t="shared" si="35"/>
        <v>-113171015.21253169</v>
      </c>
      <c r="BA122" s="83">
        <f t="shared" si="35"/>
        <v>-94352794.028247938</v>
      </c>
      <c r="BB122" s="83">
        <f t="shared" si="35"/>
        <v>-93844834.875259772</v>
      </c>
      <c r="BC122" s="83">
        <f t="shared" si="35"/>
        <v>-54435782.036879852</v>
      </c>
      <c r="BD122" s="83">
        <f t="shared" si="35"/>
        <v>-75344961.35152331</v>
      </c>
      <c r="BE122" s="83">
        <f t="shared" si="35"/>
        <v>-82122850.387177303</v>
      </c>
      <c r="BF122" s="83">
        <f t="shared" si="35"/>
        <v>-112562314.7978567</v>
      </c>
      <c r="BG122" s="83">
        <f t="shared" si="35"/>
        <v>-87481541.571157426</v>
      </c>
      <c r="BH122" s="83">
        <f t="shared" si="35"/>
        <v>-99043431.028257817</v>
      </c>
      <c r="BI122" s="83">
        <f t="shared" si="35"/>
        <v>-69448476.426487312</v>
      </c>
      <c r="BJ122" s="83">
        <f t="shared" si="35"/>
        <v>-62978564.934309483</v>
      </c>
      <c r="BK122" s="1029">
        <f t="shared" si="20"/>
        <v>-5329212549.7085991</v>
      </c>
    </row>
    <row r="123" spans="1:63" ht="15.75" x14ac:dyDescent="0.25">
      <c r="A123" s="1047" t="s">
        <v>902</v>
      </c>
      <c r="C123" s="83">
        <f>SCI!C291</f>
        <v>30543506.82084433</v>
      </c>
      <c r="D123" s="83">
        <f>SCI!D291</f>
        <v>36860530.384945288</v>
      </c>
      <c r="E123" s="83">
        <f>SCI!E291</f>
        <v>56871236.293290153</v>
      </c>
      <c r="F123" s="83">
        <f>SCI!F291</f>
        <v>46917878.784735002</v>
      </c>
      <c r="G123" s="83">
        <f>SCI!G291</f>
        <v>43595607.612260573</v>
      </c>
      <c r="H123" s="83">
        <f>SCI!H291</f>
        <v>42505816.364296243</v>
      </c>
      <c r="I123" s="83">
        <f>SCI!I291</f>
        <v>59090952.669179328</v>
      </c>
      <c r="J123" s="83">
        <f>SCI!J291</f>
        <v>71512738.767685115</v>
      </c>
      <c r="K123" s="83">
        <f>SCI!K291</f>
        <v>64036200.311642461</v>
      </c>
      <c r="L123" s="83">
        <f>SCI!L291</f>
        <v>49212352.746684648</v>
      </c>
      <c r="M123" s="83">
        <f>SCI!M291</f>
        <v>53770984.763724945</v>
      </c>
      <c r="N123" s="83">
        <f>SCI!N291</f>
        <v>61103436.971340418</v>
      </c>
      <c r="O123" s="83">
        <f>SCI!O291</f>
        <v>75530856.32102564</v>
      </c>
      <c r="P123" s="83">
        <f>SCI!P291</f>
        <v>93818578.099503666</v>
      </c>
      <c r="Q123" s="83">
        <f>SCI!Q291</f>
        <v>57168044.739830501</v>
      </c>
      <c r="R123" s="83">
        <f>SCI!R291</f>
        <v>72118496.482483357</v>
      </c>
      <c r="S123" s="83">
        <f>SCI!S291</f>
        <v>61490679.739494421</v>
      </c>
      <c r="T123" s="83">
        <f>SCI!T291</f>
        <v>66167326.893294208</v>
      </c>
      <c r="U123" s="83">
        <f>SCI!U291</f>
        <v>81711138.46683979</v>
      </c>
      <c r="V123" s="83">
        <f>SCI!V291</f>
        <v>80858475.167148352</v>
      </c>
      <c r="W123" s="83">
        <f>SCI!W291</f>
        <v>88538482.861121297</v>
      </c>
      <c r="X123" s="83">
        <f>SCI!X291</f>
        <v>80259595.958244011</v>
      </c>
      <c r="Y123" s="83">
        <f>SCI!Y291</f>
        <v>79617544.956057772</v>
      </c>
      <c r="Z123" s="83">
        <f>SCI!Z291</f>
        <v>89390047.348987371</v>
      </c>
      <c r="AA123" s="83">
        <f>SCI!AA291</f>
        <v>144898334.8246274</v>
      </c>
      <c r="AB123" s="83">
        <f>SCI!AB291</f>
        <v>106851203.51200716</v>
      </c>
      <c r="AC123" s="83">
        <f>SCI!AC291</f>
        <v>182198953.77437457</v>
      </c>
      <c r="AD123" s="83">
        <f>SCI!AD291</f>
        <v>126941481.69935654</v>
      </c>
      <c r="AE123" s="83">
        <f>SCI!AE291</f>
        <v>155264298.62404609</v>
      </c>
      <c r="AF123" s="83">
        <f>SCI!AF291</f>
        <v>175488531.53808051</v>
      </c>
      <c r="AG123" s="83">
        <f>SCI!AG291</f>
        <v>173042361.90624794</v>
      </c>
      <c r="AH123" s="83">
        <f>SCI!AH291</f>
        <v>185439256.61077428</v>
      </c>
      <c r="AI123" s="83">
        <f>SCI!AI291</f>
        <v>180325973.37093633</v>
      </c>
      <c r="AJ123" s="83">
        <f>SCI!AJ291</f>
        <v>148465667.7661632</v>
      </c>
      <c r="AK123" s="83">
        <f>SCI!AK291</f>
        <v>172809572.80391288</v>
      </c>
      <c r="AL123" s="83">
        <f>SCI!AL291</f>
        <v>200553228.51502204</v>
      </c>
      <c r="AM123" s="83">
        <f>SCI!AM291</f>
        <v>141272617.72043297</v>
      </c>
      <c r="AN123" s="83">
        <f>SCI!AN291</f>
        <v>206110477.39874896</v>
      </c>
      <c r="AO123" s="83">
        <f>SCI!AO291</f>
        <v>76001432.369743586</v>
      </c>
      <c r="AP123" s="83">
        <f>SCI!AP291</f>
        <v>111086572.01016486</v>
      </c>
      <c r="AQ123" s="83">
        <f>SCI!AQ291</f>
        <v>96021900.333627135</v>
      </c>
      <c r="AR123" s="83">
        <f>SCI!AR291</f>
        <v>103347893.77691184</v>
      </c>
      <c r="AS123" s="83">
        <f>SCI!AS291</f>
        <v>106463677.27575573</v>
      </c>
      <c r="AT123" s="83">
        <f>SCI!AT291</f>
        <v>115867304.32864165</v>
      </c>
      <c r="AU123" s="83">
        <f>SCI!AU291</f>
        <v>101870118.29386854</v>
      </c>
      <c r="AV123" s="83">
        <f>SCI!AV291</f>
        <v>95099412.981959552</v>
      </c>
      <c r="AW123" s="83">
        <f>SCI!AW291</f>
        <v>95974116.698229462</v>
      </c>
      <c r="AX123" s="83">
        <f>SCI!AX291</f>
        <v>100837439.10038333</v>
      </c>
      <c r="AY123" s="83">
        <f>SCI!AY291</f>
        <v>121513511.17235093</v>
      </c>
      <c r="AZ123" s="83">
        <f>SCI!AZ291</f>
        <v>119032479.05693582</v>
      </c>
      <c r="BA123" s="83">
        <f>SCI!BA291</f>
        <v>107461972.35511371</v>
      </c>
      <c r="BB123" s="83">
        <f>SCI!BB291</f>
        <v>98360281.796739012</v>
      </c>
      <c r="BC123" s="83">
        <f>SCI!BC291</f>
        <v>88761816.659055889</v>
      </c>
      <c r="BD123" s="83">
        <f>SCI!BD291</f>
        <v>109636547.8681168</v>
      </c>
      <c r="BE123" s="83">
        <f>SCI!BE291</f>
        <v>97799233.229682326</v>
      </c>
      <c r="BF123" s="83">
        <f>SCI!BF291</f>
        <v>116966615.40879759</v>
      </c>
      <c r="BG123" s="83">
        <f>SCI!BG291</f>
        <v>114168066.85105759</v>
      </c>
      <c r="BH123" s="83">
        <f>SCI!BH291</f>
        <v>118823978.25958636</v>
      </c>
      <c r="BI123" s="83">
        <f>SCI!BI291</f>
        <v>99552553.976683587</v>
      </c>
      <c r="BJ123" s="83">
        <f>SCI!BJ291</f>
        <v>121490190.74636607</v>
      </c>
      <c r="BK123" s="1029">
        <f t="shared" si="20"/>
        <v>6158489584.1391621</v>
      </c>
    </row>
    <row r="124" spans="1:63" ht="15.75" x14ac:dyDescent="0.25">
      <c r="A124" s="1047" t="s">
        <v>903</v>
      </c>
      <c r="C124" s="83">
        <f>SCI!C287</f>
        <v>14780207.299509676</v>
      </c>
      <c r="D124" s="83">
        <f>SCI!D287</f>
        <v>3973306.0765109938</v>
      </c>
      <c r="E124" s="83">
        <f>SCI!E287</f>
        <v>1141028.7432346805</v>
      </c>
      <c r="F124" s="83">
        <f>SCI!F287</f>
        <v>269375.68846425542</v>
      </c>
      <c r="G124" s="83">
        <f>SCI!G287</f>
        <v>10933040.224714244</v>
      </c>
      <c r="H124" s="83">
        <f>SCI!H287</f>
        <v>12032493.562607614</v>
      </c>
      <c r="I124" s="83">
        <f>SCI!I287</f>
        <v>7290221.4354975652</v>
      </c>
      <c r="J124" s="83">
        <f>SCI!J287</f>
        <v>2033197.3262604773</v>
      </c>
      <c r="K124" s="83">
        <f>SCI!K287</f>
        <v>6404287.9907601941</v>
      </c>
      <c r="L124" s="83">
        <f>SCI!L287</f>
        <v>7190417.7120672036</v>
      </c>
      <c r="M124" s="83">
        <f>SCI!M287</f>
        <v>9524127.6555586252</v>
      </c>
      <c r="N124" s="83">
        <f>SCI!N287</f>
        <v>20301803.713399168</v>
      </c>
      <c r="O124" s="83">
        <f>SCI!O287</f>
        <v>14174925.162052196</v>
      </c>
      <c r="P124" s="83">
        <f>SCI!P287</f>
        <v>2351261.2296190853</v>
      </c>
      <c r="Q124" s="83">
        <f>SCI!Q287</f>
        <v>5564449.5259062313</v>
      </c>
      <c r="R124" s="83">
        <f>SCI!R287</f>
        <v>1454275.8249436179</v>
      </c>
      <c r="S124" s="83">
        <f>SCI!S287</f>
        <v>15510109.807668073</v>
      </c>
      <c r="T124" s="83">
        <f>SCI!T287</f>
        <v>15356515.595101228</v>
      </c>
      <c r="U124" s="83">
        <f>SCI!U287</f>
        <v>13156810.222104419</v>
      </c>
      <c r="V124" s="83">
        <f>SCI!V287</f>
        <v>2231252.8289825227</v>
      </c>
      <c r="W124" s="83">
        <f>SCI!W287</f>
        <v>13242222.278737264</v>
      </c>
      <c r="X124" s="83">
        <f>SCI!X287</f>
        <v>8942112.1037284769</v>
      </c>
      <c r="Y124" s="83">
        <f>SCI!Y287</f>
        <v>21152299.783144858</v>
      </c>
      <c r="Z124" s="83">
        <f>SCI!Z287</f>
        <v>34776395.906678706</v>
      </c>
      <c r="AA124" s="83">
        <f>SCI!AA287</f>
        <v>17455506.673308715</v>
      </c>
      <c r="AB124" s="83">
        <f>SCI!AB287</f>
        <v>3013721.2656812477</v>
      </c>
      <c r="AC124" s="83">
        <f>SCI!AC287</f>
        <v>10687095.360282626</v>
      </c>
      <c r="AD124" s="83">
        <f>SCI!AD287</f>
        <v>2824962.4886965998</v>
      </c>
      <c r="AE124" s="83">
        <f>SCI!AE287</f>
        <v>35183012.95722799</v>
      </c>
      <c r="AF124" s="83">
        <f>SCI!AF287</f>
        <v>32304400.680993889</v>
      </c>
      <c r="AG124" s="83">
        <f>SCI!AG287</f>
        <v>12188574.727106094</v>
      </c>
      <c r="AH124" s="83">
        <f>SCI!AH287</f>
        <v>2832950.7097125086</v>
      </c>
      <c r="AI124" s="83">
        <f>SCI!AI287</f>
        <v>21760300.846774392</v>
      </c>
      <c r="AJ124" s="83">
        <f>SCI!AJ287</f>
        <v>13094648.865648784</v>
      </c>
      <c r="AK124" s="83">
        <f>SCI!AK287</f>
        <v>26656729.109643303</v>
      </c>
      <c r="AL124" s="83">
        <f>SCI!AL287</f>
        <v>42917363.975285091</v>
      </c>
      <c r="AM124" s="83">
        <f>SCI!AM287</f>
        <v>4495397.9841686813</v>
      </c>
      <c r="AN124" s="83">
        <f>SCI!AN287</f>
        <v>2651265.4274562248</v>
      </c>
      <c r="AO124" s="83">
        <f>SCI!AO287</f>
        <v>5487262.2356758378</v>
      </c>
      <c r="AP124" s="83">
        <f>SCI!AP287</f>
        <v>3107108.2003268925</v>
      </c>
      <c r="AQ124" s="83">
        <f>SCI!AQ287</f>
        <v>12253405.134211205</v>
      </c>
      <c r="AR124" s="83">
        <f>SCI!AR287</f>
        <v>14084733.743156379</v>
      </c>
      <c r="AS124" s="83">
        <f>SCI!AS287</f>
        <v>11106087.485506842</v>
      </c>
      <c r="AT124" s="83">
        <f>SCI!AT287</f>
        <v>4660462.095443896</v>
      </c>
      <c r="AU124" s="83">
        <f>SCI!AU287</f>
        <v>7270567.2124086618</v>
      </c>
      <c r="AV124" s="83">
        <f>SCI!AV287</f>
        <v>6182609.8590555601</v>
      </c>
      <c r="AW124" s="83">
        <f>SCI!AW287</f>
        <v>12564757.364476297</v>
      </c>
      <c r="AX124" s="83">
        <f>SCI!AX287</f>
        <v>19851880.694545083</v>
      </c>
      <c r="AY124" s="83">
        <f>SCI!AY287</f>
        <v>13588922.078069195</v>
      </c>
      <c r="AZ124" s="83">
        <f>SCI!AZ287</f>
        <v>5861463.8444041302</v>
      </c>
      <c r="BA124" s="83">
        <f>SCI!BA287</f>
        <v>13109178.326865779</v>
      </c>
      <c r="BB124" s="83">
        <f>SCI!BB287</f>
        <v>4515446.9214792373</v>
      </c>
      <c r="BC124" s="83">
        <f>SCI!BC287</f>
        <v>34326034.622176036</v>
      </c>
      <c r="BD124" s="83">
        <f>SCI!BD287</f>
        <v>34291586.516593479</v>
      </c>
      <c r="BE124" s="83">
        <f>SCI!BE287</f>
        <v>15676382.842505021</v>
      </c>
      <c r="BF124" s="83">
        <f>SCI!BF287</f>
        <v>4404300.6109408895</v>
      </c>
      <c r="BG124" s="83">
        <f>SCI!BG287</f>
        <v>26686525.279900156</v>
      </c>
      <c r="BH124" s="83">
        <f>SCI!BH287</f>
        <v>19780547.231328543</v>
      </c>
      <c r="BI124" s="83">
        <f>SCI!BI287</f>
        <v>30104077.550196271</v>
      </c>
      <c r="BJ124" s="83">
        <f>SCI!BJ287</f>
        <v>58511625.812056586</v>
      </c>
      <c r="BK124" s="1029">
        <f t="shared" si="20"/>
        <v>829277034.4305594</v>
      </c>
    </row>
    <row r="125" spans="1:63" ht="15.75" x14ac:dyDescent="0.25">
      <c r="A125" s="1046" t="s">
        <v>877</v>
      </c>
      <c r="C125" s="83">
        <f>SCI!C294</f>
        <v>141003715.68000001</v>
      </c>
      <c r="D125" s="83">
        <f>SCI!D294</f>
        <v>70779732.134510279</v>
      </c>
      <c r="E125" s="83">
        <f>SCI!E294</f>
        <v>28464250.244015142</v>
      </c>
      <c r="F125" s="83">
        <f>SCI!F294</f>
        <v>3347955.4335005479</v>
      </c>
      <c r="G125" s="83">
        <f>SCI!G294</f>
        <v>0</v>
      </c>
      <c r="H125" s="83">
        <f>SCI!H294</f>
        <v>1340670.1893282607</v>
      </c>
      <c r="I125" s="83">
        <f>SCI!I294</f>
        <v>62873307.198374137</v>
      </c>
      <c r="J125" s="83">
        <f>SCI!J294</f>
        <v>40916023.613178223</v>
      </c>
      <c r="K125" s="83">
        <f>SCI!K294</f>
        <v>29976137.281112686</v>
      </c>
      <c r="L125" s="83">
        <f>SCI!L294</f>
        <v>0</v>
      </c>
      <c r="M125" s="83">
        <f>SCI!M294</f>
        <v>49449055.47139141</v>
      </c>
      <c r="N125" s="83">
        <f>SCI!N294</f>
        <v>26537250.780114621</v>
      </c>
      <c r="O125" s="83">
        <f>SCI!O294</f>
        <v>53908949.827199936</v>
      </c>
      <c r="P125" s="83">
        <f>SCI!P294</f>
        <v>443096747.70480013</v>
      </c>
      <c r="Q125" s="83">
        <f>SCI!Q294</f>
        <v>39640765.185984075</v>
      </c>
      <c r="R125" s="83">
        <f>SCI!R294</f>
        <v>149054445.94604823</v>
      </c>
      <c r="S125" s="83">
        <f>SCI!S294</f>
        <v>6935604.2056385577</v>
      </c>
      <c r="T125" s="83">
        <f>SCI!T294</f>
        <v>80722473.359999895</v>
      </c>
      <c r="U125" s="83">
        <f>SCI!U294</f>
        <v>65532231.706360757</v>
      </c>
      <c r="V125" s="83">
        <f>SCI!V294</f>
        <v>190776152.52085486</v>
      </c>
      <c r="W125" s="83">
        <f>SCI!W294</f>
        <v>14540377.981535703</v>
      </c>
      <c r="X125" s="83">
        <f>SCI!X294</f>
        <v>12165840.375745468</v>
      </c>
      <c r="Y125" s="83">
        <f>SCI!Y294</f>
        <v>11246821.543683767</v>
      </c>
      <c r="Z125" s="83">
        <f>SCI!Z294</f>
        <v>20586384.143138289</v>
      </c>
      <c r="AA125" s="83">
        <f>SCI!AA294</f>
        <v>14453024.651165485</v>
      </c>
      <c r="AB125" s="83">
        <f>SCI!AB294</f>
        <v>809439264.63828313</v>
      </c>
      <c r="AC125" s="83">
        <f>SCI!AC294</f>
        <v>449853936.45662212</v>
      </c>
      <c r="AD125" s="83">
        <f>SCI!AD294</f>
        <v>804821931.17632329</v>
      </c>
      <c r="AE125" s="83">
        <f>SCI!AE294</f>
        <v>4242274.6891759932</v>
      </c>
      <c r="AF125" s="83">
        <f>SCI!AF294</f>
        <v>22503359.267147079</v>
      </c>
      <c r="AG125" s="83">
        <f>SCI!AG294</f>
        <v>724203321.14750695</v>
      </c>
      <c r="AH125" s="83">
        <f>SCI!AH294</f>
        <v>681602601.50762224</v>
      </c>
      <c r="AI125" s="83">
        <f>SCI!AI294</f>
        <v>190504286.6592916</v>
      </c>
      <c r="AJ125" s="83">
        <f>SCI!AJ294</f>
        <v>360975268.16020697</v>
      </c>
      <c r="AK125" s="83">
        <f>SCI!AK294</f>
        <v>21920480.313353121</v>
      </c>
      <c r="AL125" s="83">
        <f>SCI!AL294</f>
        <v>80276527.822704494</v>
      </c>
      <c r="AM125" s="83">
        <f>SCI!AM294</f>
        <v>187440858.76326573</v>
      </c>
      <c r="AN125" s="83">
        <f>SCI!AN294</f>
        <v>59608373.421096407</v>
      </c>
      <c r="AO125" s="83">
        <f>SCI!AO294</f>
        <v>348130.37686952949</v>
      </c>
      <c r="AP125" s="83">
        <f>SCI!AP294</f>
        <v>28966907.555771463</v>
      </c>
      <c r="AQ125" s="83">
        <f>SCI!AQ294</f>
        <v>12933807.016016483</v>
      </c>
      <c r="AR125" s="83">
        <f>SCI!AR294</f>
        <v>8594602.0260586739</v>
      </c>
      <c r="AS125" s="83">
        <f>SCI!AS294</f>
        <v>210483281.96274632</v>
      </c>
      <c r="AT125" s="83">
        <f>SCI!AT294</f>
        <v>506894280.00909519</v>
      </c>
      <c r="AU125" s="83">
        <f>SCI!AU294</f>
        <v>1210434572.0785823</v>
      </c>
      <c r="AV125" s="83">
        <f>SCI!AV294</f>
        <v>725591798.08147502</v>
      </c>
      <c r="AW125" s="83">
        <f>SCI!AW294</f>
        <v>130051031.81897582</v>
      </c>
      <c r="AX125" s="83">
        <f>SCI!AX294</f>
        <v>118346209.79867461</v>
      </c>
      <c r="AY125" s="83">
        <f>SCI!AY294</f>
        <v>437387688.57584822</v>
      </c>
      <c r="AZ125" s="83">
        <f>SCI!AZ294</f>
        <v>15019728.083462158</v>
      </c>
      <c r="BA125" s="83">
        <f>SCI!BA294</f>
        <v>102623811.74442801</v>
      </c>
      <c r="BB125" s="83">
        <f>SCI!BB294</f>
        <v>31398639.914649352</v>
      </c>
      <c r="BC125" s="83">
        <f>SCI!BC294</f>
        <v>11540490.864413992</v>
      </c>
      <c r="BD125" s="83">
        <f>SCI!BD294</f>
        <v>18444899.779034257</v>
      </c>
      <c r="BE125" s="83">
        <f>SCI!BE294</f>
        <v>80981667.232211694</v>
      </c>
      <c r="BF125" s="83">
        <f>SCI!BF294</f>
        <v>41138698.510195121</v>
      </c>
      <c r="BG125" s="83">
        <f>SCI!BG294</f>
        <v>15236676.392427847</v>
      </c>
      <c r="BH125" s="83">
        <f>SCI!BH294</f>
        <v>34684816.897850052</v>
      </c>
      <c r="BI125" s="83">
        <f>SCI!BI294</f>
        <v>215960908.68153942</v>
      </c>
      <c r="BJ125" s="83">
        <f>SCI!BJ294</f>
        <v>520610043.83892369</v>
      </c>
      <c r="BK125" s="1029">
        <f t="shared" si="20"/>
        <v>10432413092.439529</v>
      </c>
    </row>
    <row r="126" spans="1:63" ht="15.75" x14ac:dyDescent="0.25">
      <c r="A126" s="1046" t="s">
        <v>872</v>
      </c>
      <c r="C126" s="83">
        <f>SCI!C286</f>
        <v>0</v>
      </c>
      <c r="D126" s="83">
        <f>SCI!D286</f>
        <v>0</v>
      </c>
      <c r="E126" s="83">
        <f>SCI!E286</f>
        <v>17505277.389931336</v>
      </c>
      <c r="F126" s="83">
        <f>SCI!F286</f>
        <v>117534665.68563855</v>
      </c>
      <c r="G126" s="83">
        <f>SCI!G286</f>
        <v>23186362.302373715</v>
      </c>
      <c r="H126" s="83">
        <f>SCI!H286</f>
        <v>29189533.85618946</v>
      </c>
      <c r="I126" s="83">
        <f>SCI!I286</f>
        <v>73342176.37439996</v>
      </c>
      <c r="J126" s="83">
        <f>SCI!J286</f>
        <v>11949458.913901091</v>
      </c>
      <c r="K126" s="83">
        <f>SCI!K286</f>
        <v>14599606.903446741</v>
      </c>
      <c r="L126" s="83">
        <f>SCI!L286</f>
        <v>18365596.371503145</v>
      </c>
      <c r="M126" s="83">
        <f>SCI!M286</f>
        <v>11392796.405882992</v>
      </c>
      <c r="N126" s="83">
        <f>SCI!N286</f>
        <v>172476384.98880005</v>
      </c>
      <c r="O126" s="83">
        <f>SCI!O286</f>
        <v>55952332.054605067</v>
      </c>
      <c r="P126" s="83">
        <f>SCI!P286</f>
        <v>158813485.61581248</v>
      </c>
      <c r="Q126" s="83">
        <f>SCI!Q286</f>
        <v>58619738.21739129</v>
      </c>
      <c r="R126" s="83">
        <f>SCI!R286</f>
        <v>216324907.91625664</v>
      </c>
      <c r="S126" s="83">
        <f>SCI!S286</f>
        <v>155951187.52287644</v>
      </c>
      <c r="T126" s="83">
        <f>SCI!T286</f>
        <v>19549689.09836182</v>
      </c>
      <c r="U126" s="83">
        <f>SCI!U286</f>
        <v>442762115.29554093</v>
      </c>
      <c r="V126" s="83">
        <f>SCI!V286</f>
        <v>126763213.21194005</v>
      </c>
      <c r="W126" s="83">
        <f>SCI!W286</f>
        <v>306374913.81992352</v>
      </c>
      <c r="X126" s="83">
        <f>SCI!X286</f>
        <v>130775073.26464802</v>
      </c>
      <c r="Y126" s="83">
        <f>SCI!Y286</f>
        <v>193653984.17439687</v>
      </c>
      <c r="Z126" s="83">
        <f>SCI!Z286</f>
        <v>337247949.25240767</v>
      </c>
      <c r="AA126" s="83">
        <f>SCI!AA286</f>
        <v>339340014.24758399</v>
      </c>
      <c r="AB126" s="83">
        <f>SCI!AB286</f>
        <v>89123318.995991275</v>
      </c>
      <c r="AC126" s="83">
        <f>SCI!AC286</f>
        <v>19076221.704883128</v>
      </c>
      <c r="AD126" s="83">
        <f>SCI!AD286</f>
        <v>43284156.495231152</v>
      </c>
      <c r="AE126" s="83">
        <f>SCI!AE286</f>
        <v>1088745657.9597392</v>
      </c>
      <c r="AF126" s="83">
        <f>SCI!AF286</f>
        <v>1549248121.8545687</v>
      </c>
      <c r="AG126" s="83">
        <f>SCI!AG286</f>
        <v>25305731.557322755</v>
      </c>
      <c r="AH126" s="83">
        <f>SCI!AH286</f>
        <v>1153027.6954506487</v>
      </c>
      <c r="AI126" s="83">
        <f>SCI!AI286</f>
        <v>1389362.0818782151</v>
      </c>
      <c r="AJ126" s="83">
        <f>SCI!AJ286</f>
        <v>22613019.002923086</v>
      </c>
      <c r="AK126" s="83">
        <f>SCI!AK286</f>
        <v>302358460.8003273</v>
      </c>
      <c r="AL126" s="83">
        <f>SCI!AL286</f>
        <v>20310791.172954112</v>
      </c>
      <c r="AM126" s="83">
        <f>SCI!AM286</f>
        <v>109379520.18996857</v>
      </c>
      <c r="AN126" s="83">
        <f>SCI!AN286</f>
        <v>714641142.59486008</v>
      </c>
      <c r="AO126" s="83">
        <f>SCI!AO286</f>
        <v>168256445.3857657</v>
      </c>
      <c r="AP126" s="83">
        <f>SCI!AP286</f>
        <v>661668731.49545169</v>
      </c>
      <c r="AQ126" s="83">
        <f>SCI!AQ286</f>
        <v>366027677.64338523</v>
      </c>
      <c r="AR126" s="83">
        <f>SCI!AR286</f>
        <v>283871763.01843607</v>
      </c>
      <c r="AS126" s="83">
        <f>SCI!AS286</f>
        <v>39004871.23402825</v>
      </c>
      <c r="AT126" s="83">
        <f>SCI!AT286</f>
        <v>44160337.986651182</v>
      </c>
      <c r="AU126" s="83">
        <f>SCI!AU286</f>
        <v>52977685.115863837</v>
      </c>
      <c r="AV126" s="83">
        <f>SCI!AV286</f>
        <v>16654287.207030818</v>
      </c>
      <c r="AW126" s="83">
        <f>SCI!AW286</f>
        <v>74891972.619785905</v>
      </c>
      <c r="AX126" s="83">
        <f>SCI!AX286</f>
        <v>148948213.1110633</v>
      </c>
      <c r="AY126" s="83">
        <f>SCI!AY286</f>
        <v>144097220.23867583</v>
      </c>
      <c r="AZ126" s="83">
        <f>SCI!AZ286</f>
        <v>146883884.31084788</v>
      </c>
      <c r="BA126" s="83">
        <f>SCI!BA286</f>
        <v>293727121.5334599</v>
      </c>
      <c r="BB126" s="83">
        <f>SCI!BB286</f>
        <v>452828362.74787736</v>
      </c>
      <c r="BC126" s="83">
        <f>SCI!BC286</f>
        <v>404236452.63428754</v>
      </c>
      <c r="BD126" s="83">
        <f>SCI!BD286</f>
        <v>478652470.24539995</v>
      </c>
      <c r="BE126" s="83">
        <f>SCI!BE286</f>
        <v>19986480.040971853</v>
      </c>
      <c r="BF126" s="83">
        <f>SCI!BF286</f>
        <v>522943165.61183566</v>
      </c>
      <c r="BG126" s="83">
        <f>SCI!BG286</f>
        <v>266206000.71973836</v>
      </c>
      <c r="BH126" s="83">
        <f>SCI!BH286</f>
        <v>139436241.83536685</v>
      </c>
      <c r="BI126" s="83">
        <f>SCI!BI286</f>
        <v>8278391.3693757951</v>
      </c>
      <c r="BJ126" s="83">
        <f>SCI!BJ286</f>
        <v>20333762.982966095</v>
      </c>
      <c r="BK126" s="1029">
        <f t="shared" si="20"/>
        <v>11772370534.078175</v>
      </c>
    </row>
    <row r="127" spans="1:63" ht="15.75" x14ac:dyDescent="0.25">
      <c r="A127" s="1046" t="s">
        <v>1359</v>
      </c>
      <c r="C127" s="83">
        <f>SCI!C305</f>
        <v>0</v>
      </c>
      <c r="D127" s="83">
        <f>SCI!D305</f>
        <v>0</v>
      </c>
      <c r="E127" s="83">
        <f>SCI!E305</f>
        <v>0</v>
      </c>
      <c r="F127" s="83">
        <f>SCI!F305</f>
        <v>0</v>
      </c>
      <c r="G127" s="83">
        <f>SCI!G305</f>
        <v>0</v>
      </c>
      <c r="H127" s="83">
        <f>SCI!H305</f>
        <v>0</v>
      </c>
      <c r="I127" s="83">
        <f>SCI!I305</f>
        <v>0</v>
      </c>
      <c r="J127" s="83">
        <f>SCI!J305</f>
        <v>20023834.893309083</v>
      </c>
      <c r="K127" s="83">
        <f>SCI!K305</f>
        <v>0</v>
      </c>
      <c r="L127" s="83">
        <f>SCI!L305</f>
        <v>0</v>
      </c>
      <c r="M127" s="83">
        <f>SCI!M305</f>
        <v>0</v>
      </c>
      <c r="N127" s="83">
        <f>SCI!N305</f>
        <v>0</v>
      </c>
      <c r="O127" s="83">
        <f>SCI!O305</f>
        <v>0</v>
      </c>
      <c r="P127" s="83">
        <f>SCI!P305</f>
        <v>0</v>
      </c>
      <c r="Q127" s="83">
        <f>SCI!Q305</f>
        <v>0</v>
      </c>
      <c r="R127" s="83">
        <f>SCI!R305</f>
        <v>0</v>
      </c>
      <c r="S127" s="83">
        <f>SCI!S305</f>
        <v>0</v>
      </c>
      <c r="T127" s="83">
        <f>SCI!T305</f>
        <v>0</v>
      </c>
      <c r="U127" s="83">
        <f>SCI!U305</f>
        <v>0</v>
      </c>
      <c r="V127" s="83">
        <f>SCI!V305</f>
        <v>0</v>
      </c>
      <c r="W127" s="83">
        <f>SCI!W305</f>
        <v>0</v>
      </c>
      <c r="X127" s="83">
        <f>SCI!X305</f>
        <v>0</v>
      </c>
      <c r="Y127" s="83">
        <f>SCI!Y305</f>
        <v>0</v>
      </c>
      <c r="Z127" s="83">
        <f>SCI!Z305</f>
        <v>0</v>
      </c>
      <c r="AA127" s="83">
        <f>SCI!AA305</f>
        <v>0</v>
      </c>
      <c r="AB127" s="83">
        <f>SCI!AB305</f>
        <v>0</v>
      </c>
      <c r="AC127" s="83">
        <f>SCI!AC305</f>
        <v>0</v>
      </c>
      <c r="AD127" s="83">
        <f>SCI!AD305</f>
        <v>0</v>
      </c>
      <c r="AE127" s="83">
        <f>SCI!AE305</f>
        <v>0</v>
      </c>
      <c r="AF127" s="83">
        <f>SCI!AF305</f>
        <v>0</v>
      </c>
      <c r="AG127" s="83">
        <f>SCI!AG305</f>
        <v>0</v>
      </c>
      <c r="AH127" s="83">
        <f>SCI!AH305</f>
        <v>0</v>
      </c>
      <c r="AI127" s="83">
        <f>SCI!AI305</f>
        <v>0</v>
      </c>
      <c r="AJ127" s="83">
        <f>SCI!AJ305</f>
        <v>0</v>
      </c>
      <c r="AK127" s="83">
        <f>SCI!AK305</f>
        <v>0</v>
      </c>
      <c r="AL127" s="83">
        <f>SCI!AL305</f>
        <v>0</v>
      </c>
      <c r="AM127" s="83">
        <f>SCI!AM305</f>
        <v>0</v>
      </c>
      <c r="AN127" s="83">
        <f>SCI!AN305</f>
        <v>0</v>
      </c>
      <c r="AO127" s="83">
        <f>SCI!AO305</f>
        <v>0</v>
      </c>
      <c r="AP127" s="83">
        <f>SCI!AP305</f>
        <v>0</v>
      </c>
      <c r="AQ127" s="83">
        <f>SCI!AQ305</f>
        <v>0</v>
      </c>
      <c r="AR127" s="83">
        <f>SCI!AR305</f>
        <v>0</v>
      </c>
      <c r="AS127" s="83">
        <f>SCI!AS305</f>
        <v>0</v>
      </c>
      <c r="AT127" s="83">
        <f>SCI!AT305</f>
        <v>0</v>
      </c>
      <c r="AU127" s="83">
        <f>SCI!AU305</f>
        <v>0</v>
      </c>
      <c r="AV127" s="83">
        <f>SCI!AV305</f>
        <v>0</v>
      </c>
      <c r="AW127" s="83">
        <f>SCI!AW305</f>
        <v>0</v>
      </c>
      <c r="AX127" s="83">
        <f>SCI!AX305</f>
        <v>0</v>
      </c>
      <c r="AY127" s="83">
        <f>SCI!AY305</f>
        <v>0</v>
      </c>
      <c r="AZ127" s="83">
        <f>SCI!AZ305</f>
        <v>0</v>
      </c>
      <c r="BA127" s="83">
        <f>SCI!BA305</f>
        <v>0</v>
      </c>
      <c r="BB127" s="83">
        <f>SCI!BB305</f>
        <v>0</v>
      </c>
      <c r="BC127" s="83">
        <f>SCI!BC305</f>
        <v>0</v>
      </c>
      <c r="BD127" s="83">
        <f>SCI!BD305</f>
        <v>0</v>
      </c>
      <c r="BE127" s="83">
        <f>SCI!BE305</f>
        <v>0</v>
      </c>
      <c r="BF127" s="83">
        <f>SCI!BF305</f>
        <v>0</v>
      </c>
      <c r="BG127" s="83">
        <f>SCI!BG305</f>
        <v>0</v>
      </c>
      <c r="BH127" s="83">
        <f>SCI!BH305</f>
        <v>0</v>
      </c>
      <c r="BI127" s="83">
        <f>SCI!BI305</f>
        <v>0</v>
      </c>
      <c r="BJ127" s="83">
        <f>SCI!BJ305</f>
        <v>0</v>
      </c>
      <c r="BK127" s="1029">
        <f t="shared" si="20"/>
        <v>20023834.893309083</v>
      </c>
    </row>
    <row r="128" spans="1:63" ht="15.75" x14ac:dyDescent="0.25">
      <c r="A128" s="1046" t="s">
        <v>1361</v>
      </c>
      <c r="C128" s="83">
        <f>-C129+C130</f>
        <v>0</v>
      </c>
      <c r="D128" s="83">
        <f t="shared" ref="D128:BJ128" si="36">-D129+D130</f>
        <v>0</v>
      </c>
      <c r="E128" s="83">
        <f t="shared" si="36"/>
        <v>0</v>
      </c>
      <c r="F128" s="83">
        <f t="shared" si="36"/>
        <v>0</v>
      </c>
      <c r="G128" s="83">
        <f t="shared" si="36"/>
        <v>0</v>
      </c>
      <c r="H128" s="83">
        <f t="shared" si="36"/>
        <v>0</v>
      </c>
      <c r="I128" s="83">
        <f t="shared" si="36"/>
        <v>0</v>
      </c>
      <c r="J128" s="83">
        <f t="shared" si="36"/>
        <v>-1162352797.8871186</v>
      </c>
      <c r="K128" s="83">
        <f t="shared" si="36"/>
        <v>-1727550371.1886373</v>
      </c>
      <c r="L128" s="83">
        <f t="shared" si="36"/>
        <v>-2019038817.826601</v>
      </c>
      <c r="M128" s="83">
        <f t="shared" si="36"/>
        <v>-4707824698.1192369</v>
      </c>
      <c r="N128" s="83">
        <f t="shared" si="36"/>
        <v>-122103565.44549751</v>
      </c>
      <c r="O128" s="83">
        <f t="shared" si="36"/>
        <v>9814592414.5965519</v>
      </c>
      <c r="P128" s="83">
        <f t="shared" si="36"/>
        <v>0</v>
      </c>
      <c r="Q128" s="83">
        <f t="shared" si="36"/>
        <v>0</v>
      </c>
      <c r="R128" s="83">
        <f t="shared" si="36"/>
        <v>0</v>
      </c>
      <c r="S128" s="83">
        <f t="shared" si="36"/>
        <v>-3750316023.7869835</v>
      </c>
      <c r="T128" s="83">
        <f t="shared" si="36"/>
        <v>-1470775831.9622335</v>
      </c>
      <c r="U128" s="83">
        <f t="shared" si="36"/>
        <v>95858564.857124358</v>
      </c>
      <c r="V128" s="83">
        <f t="shared" si="36"/>
        <v>-1372780629.0507941</v>
      </c>
      <c r="W128" s="83">
        <f t="shared" si="36"/>
        <v>-2529672977.5009503</v>
      </c>
      <c r="X128" s="83">
        <f t="shared" si="36"/>
        <v>-3632531228.7659917</v>
      </c>
      <c r="Y128" s="83">
        <f t="shared" si="36"/>
        <v>-1341676648.2961121</v>
      </c>
      <c r="Z128" s="83">
        <f t="shared" si="36"/>
        <v>-1521158076.7222517</v>
      </c>
      <c r="AA128" s="83">
        <f t="shared" si="36"/>
        <v>3763606702.4071369</v>
      </c>
      <c r="AB128" s="83">
        <f t="shared" si="36"/>
        <v>376194421.61661983</v>
      </c>
      <c r="AC128" s="83">
        <f t="shared" si="36"/>
        <v>-957509455.04849303</v>
      </c>
      <c r="AD128" s="83">
        <f t="shared" si="36"/>
        <v>-1328019231.774339</v>
      </c>
      <c r="AE128" s="83">
        <f t="shared" si="36"/>
        <v>-2591699203.978251</v>
      </c>
      <c r="AF128" s="83">
        <f t="shared" si="36"/>
        <v>-3381842104.1520576</v>
      </c>
      <c r="AG128" s="83">
        <f t="shared" si="36"/>
        <v>770945325.92534101</v>
      </c>
      <c r="AH128" s="83">
        <f t="shared" si="36"/>
        <v>-1373358845.3229027</v>
      </c>
      <c r="AI128" s="83">
        <f t="shared" si="36"/>
        <v>-1631100030.0176439</v>
      </c>
      <c r="AJ128" s="83">
        <f t="shared" si="36"/>
        <v>-3097212999.1990681</v>
      </c>
      <c r="AK128" s="83">
        <f t="shared" si="36"/>
        <v>-2177377908.9945827</v>
      </c>
      <c r="AL128" s="83">
        <f t="shared" si="36"/>
        <v>-2263307939.735271</v>
      </c>
      <c r="AM128" s="83">
        <f t="shared" si="36"/>
        <v>5375099921.4266396</v>
      </c>
      <c r="AN128" s="83">
        <f t="shared" si="36"/>
        <v>698621282.6595577</v>
      </c>
      <c r="AO128" s="83">
        <f t="shared" si="36"/>
        <v>4775164787.7629395</v>
      </c>
      <c r="AP128" s="83">
        <f t="shared" si="36"/>
        <v>-1569402121.9197543</v>
      </c>
      <c r="AQ128" s="83">
        <f t="shared" si="36"/>
        <v>-2750217113.0672007</v>
      </c>
      <c r="AR128" s="83">
        <f t="shared" si="36"/>
        <v>-2627404589.2576823</v>
      </c>
      <c r="AS128" s="83">
        <f t="shared" si="36"/>
        <v>1738858196.1361456</v>
      </c>
      <c r="AT128" s="83">
        <f t="shared" si="36"/>
        <v>-615144385.28010929</v>
      </c>
      <c r="AU128" s="83">
        <f t="shared" si="36"/>
        <v>-870457766.14871335</v>
      </c>
      <c r="AV128" s="83">
        <f t="shared" si="36"/>
        <v>-3917497248.9822092</v>
      </c>
      <c r="AW128" s="83">
        <f t="shared" si="36"/>
        <v>-1462189933.2642109</v>
      </c>
      <c r="AX128" s="83">
        <f t="shared" si="36"/>
        <v>-1266998476.232161</v>
      </c>
      <c r="AY128" s="83">
        <f t="shared" si="36"/>
        <v>4384913624.4434099</v>
      </c>
      <c r="AZ128" s="83">
        <f t="shared" si="36"/>
        <v>2247131993.4274297</v>
      </c>
      <c r="BA128" s="83">
        <f t="shared" si="36"/>
        <v>781025605.43243849</v>
      </c>
      <c r="BB128" s="83">
        <f t="shared" si="36"/>
        <v>-1977500479.3545234</v>
      </c>
      <c r="BC128" s="83">
        <f t="shared" si="36"/>
        <v>-2170213332.6347976</v>
      </c>
      <c r="BD128" s="83">
        <f t="shared" si="36"/>
        <v>-2768002287.6266193</v>
      </c>
      <c r="BE128" s="83">
        <f t="shared" si="36"/>
        <v>2243463486.3943434</v>
      </c>
      <c r="BF128" s="83">
        <f t="shared" si="36"/>
        <v>-1565900573.752198</v>
      </c>
      <c r="BG128" s="83">
        <f t="shared" si="36"/>
        <v>-1384424369.5864551</v>
      </c>
      <c r="BH128" s="83">
        <f t="shared" si="36"/>
        <v>-5364707941.4853687</v>
      </c>
      <c r="BI128" s="83">
        <f t="shared" si="36"/>
        <v>-1889581753.9744627</v>
      </c>
      <c r="BJ128" s="83">
        <f t="shared" si="36"/>
        <v>-1975232076.7120726</v>
      </c>
      <c r="BK128" s="1029">
        <f t="shared" si="20"/>
        <v>-41268607506.96788</v>
      </c>
    </row>
    <row r="129" spans="1:63" ht="15.75" x14ac:dyDescent="0.25">
      <c r="A129" s="1021" t="s">
        <v>1362</v>
      </c>
      <c r="C129" s="83">
        <f>SFP!D7-SFP!C7</f>
        <v>0</v>
      </c>
      <c r="D129" s="83">
        <f>SFP!E7-SFP!D7</f>
        <v>0</v>
      </c>
      <c r="E129" s="83">
        <f>SFP!F7-SFP!E7</f>
        <v>0</v>
      </c>
      <c r="F129" s="83">
        <f>SFP!G7-SFP!F7</f>
        <v>0</v>
      </c>
      <c r="G129" s="83">
        <f>SFP!H7-SFP!G7</f>
        <v>0</v>
      </c>
      <c r="H129" s="83">
        <f>SFP!I7-SFP!H7</f>
        <v>0</v>
      </c>
      <c r="I129" s="83">
        <f>SFP!J7-SFP!I7</f>
        <v>0</v>
      </c>
      <c r="J129" s="83">
        <f>SFP!K7-SFP!J7</f>
        <v>1162352797.8871186</v>
      </c>
      <c r="K129" s="83">
        <f>SFP!L7-SFP!K7</f>
        <v>1730843697.8227489</v>
      </c>
      <c r="L129" s="83">
        <f>SFP!M7-SFP!L7</f>
        <v>2026620834.8466082</v>
      </c>
      <c r="M129" s="83">
        <f>SFP!N7-SFP!M7</f>
        <v>4720888896.0934534</v>
      </c>
      <c r="N129" s="83">
        <f>SFP!O7-SFP!N7</f>
        <v>149168232.55978775</v>
      </c>
      <c r="O129" s="83">
        <f>SFP!P7-SFP!O7</f>
        <v>-9789874459.2097168</v>
      </c>
      <c r="P129" s="83">
        <f>SFP!Q7-SFP!P7</f>
        <v>0</v>
      </c>
      <c r="Q129" s="83">
        <f>SFP!R7-SFP!Q7</f>
        <v>0</v>
      </c>
      <c r="R129" s="83">
        <f>SFP!S7-SFP!R7</f>
        <v>0</v>
      </c>
      <c r="S129" s="83">
        <f>SFP!T7-SFP!S7</f>
        <v>3750316023.7869835</v>
      </c>
      <c r="T129" s="83">
        <f>SFP!U7-SFP!T7</f>
        <v>1478355765.0805855</v>
      </c>
      <c r="U129" s="83">
        <f>SFP!V7-SFP!U7</f>
        <v>-85774463.830698967</v>
      </c>
      <c r="V129" s="83">
        <f>SFP!W7-SFP!V7</f>
        <v>1384710081.8619146</v>
      </c>
      <c r="W129" s="83">
        <f>SFP!X7-SFP!W7</f>
        <v>2544785834.6632385</v>
      </c>
      <c r="X129" s="83">
        <f>SFP!Y7-SFP!X7</f>
        <v>3654131001.9498158</v>
      </c>
      <c r="Y129" s="83">
        <f>SFP!Z7-SFP!Y7</f>
        <v>1377900416.7925224</v>
      </c>
      <c r="Z129" s="83">
        <f>SFP!AA7-SFP!Z7</f>
        <v>1552206242.7331791</v>
      </c>
      <c r="AA129" s="83">
        <f>SFP!AB7-SFP!AA7</f>
        <v>-3715727772.0817356</v>
      </c>
      <c r="AB129" s="83">
        <f>SFP!AC7-SFP!AB7</f>
        <v>-346566070.53849411</v>
      </c>
      <c r="AC129" s="83">
        <f>SFP!AD7-SFP!AC7</f>
        <v>982421551.71928978</v>
      </c>
      <c r="AD129" s="83">
        <f>SFP!AE7-SFP!AD7</f>
        <v>1364524324.997879</v>
      </c>
      <c r="AE129" s="83">
        <f>SFP!AF7-SFP!AE7</f>
        <v>2630534867.3638058</v>
      </c>
      <c r="AF129" s="83">
        <f>SFP!AG7-SFP!AF7</f>
        <v>3432305324.0595036</v>
      </c>
      <c r="AG129" s="83">
        <f>SFP!AH7-SFP!AG7</f>
        <v>-711843888.27222443</v>
      </c>
      <c r="AH129" s="83">
        <f>SFP!AI7-SFP!AH7</f>
        <v>1427016914.2004929</v>
      </c>
      <c r="AI129" s="83">
        <f>SFP!AJ7-SFP!AI7</f>
        <v>1690611981.0348396</v>
      </c>
      <c r="AJ129" s="83">
        <f>SFP!AK7-SFP!AJ7</f>
        <v>3163422239.1628418</v>
      </c>
      <c r="AK129" s="83">
        <f>SFP!AL7-SFP!AK7</f>
        <v>2245397086.426403</v>
      </c>
      <c r="AL129" s="83">
        <f>SFP!AM7-SFP!AL7</f>
        <v>2332575787.9885101</v>
      </c>
      <c r="AM129" s="83">
        <f>SFP!AN7-SFP!AM7</f>
        <v>-5288235480.7470665</v>
      </c>
      <c r="AN129" s="83">
        <f>SFP!AO7-SFP!AN7</f>
        <v>-627960690.22497559</v>
      </c>
      <c r="AO129" s="83">
        <f>SFP!AP7-SFP!AO7</f>
        <v>-4712180583.7666359</v>
      </c>
      <c r="AP129" s="83">
        <f>SFP!AQ7-SFP!AP7</f>
        <v>1624632408.13451</v>
      </c>
      <c r="AQ129" s="83">
        <f>SFP!AR7-SFP!AQ7</f>
        <v>2812970891.9927444</v>
      </c>
      <c r="AR129" s="83">
        <f>SFP!AS7-SFP!AR7</f>
        <v>2690821617.7972908</v>
      </c>
      <c r="AS129" s="83">
        <f>SFP!AT7-SFP!AS7</f>
        <v>-1663115319.2908592</v>
      </c>
      <c r="AT129" s="83">
        <f>SFP!AU7-SFP!AT7</f>
        <v>681607346.48285294</v>
      </c>
      <c r="AU129" s="83">
        <f>SFP!AV7-SFP!AU7</f>
        <v>938175662.03326416</v>
      </c>
      <c r="AV129" s="83">
        <f>SFP!AW7-SFP!AV7</f>
        <v>3992771235.7489281</v>
      </c>
      <c r="AW129" s="83">
        <f>SFP!AX7-SFP!AW7</f>
        <v>1548229133.0303154</v>
      </c>
      <c r="AX129" s="83">
        <f>SFP!AY7-SFP!AX7</f>
        <v>1359757354.7715874</v>
      </c>
      <c r="AY129" s="83">
        <f>SFP!AZ7-SFP!AY7</f>
        <v>-4291569591.250206</v>
      </c>
      <c r="AZ129" s="83">
        <f>SFP!BA7-SFP!AZ7</f>
        <v>-2166249591.5275536</v>
      </c>
      <c r="BA129" s="83">
        <f>SFP!BB7-SFP!BA7</f>
        <v>-706492073.76941681</v>
      </c>
      <c r="BB129" s="83">
        <f>SFP!BC7-SFP!BB7</f>
        <v>2046425154.522522</v>
      </c>
      <c r="BC129" s="83">
        <f>SFP!BD7-SFP!BC7</f>
        <v>2227095440.3998871</v>
      </c>
      <c r="BD129" s="83">
        <f>SFP!BE7-SFP!BD7</f>
        <v>2858461988.7928734</v>
      </c>
      <c r="BE129" s="83">
        <f>SFP!BF7-SFP!BE7</f>
        <v>-2150209509.8667603</v>
      </c>
      <c r="BF129" s="83">
        <f>SFP!BG7-SFP!BF7</f>
        <v>1652621436.6877518</v>
      </c>
      <c r="BG129" s="83">
        <f>SFP!BH7-SFP!BG7</f>
        <v>1468840426.4265823</v>
      </c>
      <c r="BH129" s="83">
        <f>SFP!BI7-SFP!BH7</f>
        <v>5457378661.7020798</v>
      </c>
      <c r="BI129" s="83">
        <f>SFP!BJ7-SFP!BI7</f>
        <v>2006617484.0025482</v>
      </c>
      <c r="BJ129" s="83">
        <f>SFP!BK7-SFP!BJ7</f>
        <v>2082878562.8910065</v>
      </c>
      <c r="BK129" s="1029">
        <f t="shared" si="20"/>
        <v>43994575214.071922</v>
      </c>
    </row>
    <row r="130" spans="1:63" ht="15.75" x14ac:dyDescent="0.25">
      <c r="A130" s="1021" t="s">
        <v>785</v>
      </c>
      <c r="C130" s="83">
        <f>SFP!C8-SFP!D8+SCI!C288</f>
        <v>0</v>
      </c>
      <c r="D130" s="83">
        <f>SFP!D8-SFP!E8+SCI!D288</f>
        <v>0</v>
      </c>
      <c r="E130" s="83">
        <f>SFP!E8-SFP!F8+SCI!E288</f>
        <v>0</v>
      </c>
      <c r="F130" s="83">
        <f>SFP!F8-SFP!G8+SCI!F288</f>
        <v>0</v>
      </c>
      <c r="G130" s="83">
        <f>SFP!G8-SFP!H8+SCI!G288</f>
        <v>0</v>
      </c>
      <c r="H130" s="83">
        <f>SFP!H8-SFP!I8+SCI!H288</f>
        <v>0</v>
      </c>
      <c r="I130" s="83">
        <f>SFP!I8-SFP!J8+SCI!I288</f>
        <v>0</v>
      </c>
      <c r="J130" s="83">
        <f>SFP!J8-SFP!K8+SCI!J288</f>
        <v>0</v>
      </c>
      <c r="K130" s="83">
        <f>SFP!K8-SFP!L8+SCI!K288</f>
        <v>3293326.6341117206</v>
      </c>
      <c r="L130" s="83">
        <f>SFP!L8-SFP!M8+SCI!L288</f>
        <v>7582017.0200072005</v>
      </c>
      <c r="M130" s="83">
        <f>SFP!M8-SFP!N8+SCI!M288</f>
        <v>13064197.974216033</v>
      </c>
      <c r="N130" s="83">
        <f>SFP!N8-SFP!O8+SCI!N288</f>
        <v>27064667.114290234</v>
      </c>
      <c r="O130" s="83">
        <f>SFP!O8-SFP!P8+SCI!O288</f>
        <v>24717955.386835508</v>
      </c>
      <c r="P130" s="83">
        <f>SFP!P8-SFP!Q8+SCI!P288</f>
        <v>0</v>
      </c>
      <c r="Q130" s="83">
        <f>SFP!Q8-SFP!R8+SCI!Q288</f>
        <v>0</v>
      </c>
      <c r="R130" s="83">
        <f>SFP!R8-SFP!S8+SCI!R288</f>
        <v>0</v>
      </c>
      <c r="S130" s="83">
        <f>SFP!S8-SFP!T8+SCI!S288</f>
        <v>0</v>
      </c>
      <c r="T130" s="83">
        <f>SFP!T8-SFP!U8+SCI!T288</f>
        <v>7579933.1183519568</v>
      </c>
      <c r="U130" s="83">
        <f>SFP!U8-SFP!V8+SCI!U288</f>
        <v>10084101.026425386</v>
      </c>
      <c r="V130" s="83">
        <f>SFP!V8-SFP!W8+SCI!V288</f>
        <v>11929452.811120626</v>
      </c>
      <c r="W130" s="83">
        <f>SFP!W8-SFP!X8+SCI!W288</f>
        <v>15112857.162288396</v>
      </c>
      <c r="X130" s="83">
        <f>SFP!X8-SFP!Y8+SCI!X288</f>
        <v>21599773.183824014</v>
      </c>
      <c r="Y130" s="83">
        <f>SFP!Y8-SFP!Z8+SCI!Y288</f>
        <v>36223768.496410474</v>
      </c>
      <c r="Z130" s="83">
        <f>SFP!Z8-SFP!AA8+SCI!Z288</f>
        <v>31048166.010927409</v>
      </c>
      <c r="AA130" s="83">
        <f>SFP!AA8-SFP!AB8+SCI!AA288</f>
        <v>47878930.325401425</v>
      </c>
      <c r="AB130" s="83">
        <f>SFP!AB8-SFP!AC8+SCI!AB288</f>
        <v>29628351.078125708</v>
      </c>
      <c r="AC130" s="83">
        <f>SFP!AC8-SFP!AD8+SCI!AC288</f>
        <v>24912096.670796722</v>
      </c>
      <c r="AD130" s="83">
        <f>SFP!AD8-SFP!AE8+SCI!AD288</f>
        <v>36505093.223540016</v>
      </c>
      <c r="AE130" s="83">
        <f>SFP!AE8-SFP!AF8+SCI!AE288</f>
        <v>38835663.385554783</v>
      </c>
      <c r="AF130" s="83">
        <f>SFP!AF8-SFP!AG8+SCI!AF288</f>
        <v>50463219.907446027</v>
      </c>
      <c r="AG130" s="83">
        <f>SFP!AG8-SFP!AH8+SCI!AG288</f>
        <v>59101437.653116547</v>
      </c>
      <c r="AH130" s="83">
        <f>SFP!AH8-SFP!AI8+SCI!AH288</f>
        <v>53658068.87759006</v>
      </c>
      <c r="AI130" s="83">
        <f>SFP!AI8-SFP!AJ8+SCI!AI288</f>
        <v>59511951.017195687</v>
      </c>
      <c r="AJ130" s="83">
        <f>SFP!AJ8-SFP!AK8+SCI!AJ288</f>
        <v>66209239.963773675</v>
      </c>
      <c r="AK130" s="83">
        <f>SFP!AK8-SFP!AL8+SCI!AK288</f>
        <v>68019177.431820258</v>
      </c>
      <c r="AL130" s="83">
        <f>SFP!AL8-SFP!AM8+SCI!AL288</f>
        <v>69267848.253239021</v>
      </c>
      <c r="AM130" s="83">
        <f>SFP!AM8-SFP!AN8+SCI!AM288</f>
        <v>86864440.679572582</v>
      </c>
      <c r="AN130" s="83">
        <f>SFP!AN8-SFP!AO8+SCI!AN288</f>
        <v>70660592.434582129</v>
      </c>
      <c r="AO130" s="83">
        <f>SFP!AO8-SFP!AP8+SCI!AO288</f>
        <v>62984203.996303521</v>
      </c>
      <c r="AP130" s="83">
        <f>SFP!AP8-SFP!AQ8+SCI!AP288</f>
        <v>55230286.214755803</v>
      </c>
      <c r="AQ130" s="83">
        <f>SFP!AQ8-SFP!AR8+SCI!AQ288</f>
        <v>62753778.925543778</v>
      </c>
      <c r="AR130" s="83">
        <f>SFP!AR8-SFP!AS8+SCI!AR288</f>
        <v>63417028.539608583</v>
      </c>
      <c r="AS130" s="83">
        <f>SFP!AS8-SFP!AT8+SCI!AS288</f>
        <v>75742876.845286325</v>
      </c>
      <c r="AT130" s="83">
        <f>SFP!AT8-SFP!AU8+SCI!AT288</f>
        <v>66462961.202743664</v>
      </c>
      <c r="AU130" s="83">
        <f>SFP!AU8-SFP!AV8+SCI!AU288</f>
        <v>67717895.884550825</v>
      </c>
      <c r="AV130" s="83">
        <f>SFP!AV8-SFP!AW8+SCI!AV288</f>
        <v>75273986.766718715</v>
      </c>
      <c r="AW130" s="83">
        <f>SFP!AW8-SFP!AX8+SCI!AW288</f>
        <v>86039199.76610449</v>
      </c>
      <c r="AX130" s="83">
        <f>SFP!AX8-SFP!AY8+SCI!AX288</f>
        <v>92758878.539426342</v>
      </c>
      <c r="AY130" s="83">
        <f>SFP!AY8-SFP!AZ8+SCI!AY288</f>
        <v>93344033.193204254</v>
      </c>
      <c r="AZ130" s="83">
        <f>SFP!AZ8-SFP!BA8+SCI!AZ288</f>
        <v>80882401.899876013</v>
      </c>
      <c r="BA130" s="83">
        <f>SFP!BA8-SFP!BB8+SCI!BA288</f>
        <v>74533531.663021639</v>
      </c>
      <c r="BB130" s="83">
        <f>SFP!BB8-SFP!BC8+SCI!BB288</f>
        <v>68924675.167998523</v>
      </c>
      <c r="BC130" s="83">
        <f>SFP!BC8-SFP!BD8+SCI!BC288</f>
        <v>56882107.765089639</v>
      </c>
      <c r="BD130" s="83">
        <f>SFP!BD8-SFP!BE8+SCI!BD288</f>
        <v>90459701.166254073</v>
      </c>
      <c r="BE130" s="83">
        <f>SFP!BE8-SFP!BF8+SCI!BE288</f>
        <v>93253976.527582988</v>
      </c>
      <c r="BF130" s="83">
        <f>SFP!BF8-SFP!BG8+SCI!BF288</f>
        <v>86720862.935553893</v>
      </c>
      <c r="BG130" s="83">
        <f>SFP!BG8-SFP!BH8+SCI!BG288</f>
        <v>84416056.84012717</v>
      </c>
      <c r="BH130" s="83">
        <f>SFP!BH8-SFP!BI8+SCI!BH288</f>
        <v>92670720.216711387</v>
      </c>
      <c r="BI130" s="83">
        <f>SFP!BI8-SFP!BJ8+SCI!BI288</f>
        <v>117035730.02808537</v>
      </c>
      <c r="BJ130" s="83">
        <f>SFP!BJ8-SFP!BK8+SCI!BJ288</f>
        <v>107646486.17893396</v>
      </c>
      <c r="BK130" s="1029">
        <f t="shared" si="20"/>
        <v>2725967707.1040449</v>
      </c>
    </row>
    <row r="131" spans="1:63" ht="15.75" x14ac:dyDescent="0.25">
      <c r="A131" s="648" t="s">
        <v>960</v>
      </c>
      <c r="C131" s="83">
        <f>C95+C98+C101+C104+C107+C110+C113+C116+C119+C122-C125+C126-C127+C128</f>
        <v>2664801912.2115941</v>
      </c>
      <c r="D131" s="83">
        <f t="shared" ref="D131:BJ131" si="37">D95+D98+D101+D104+D107+D110+D113+D116+D119+D122-D125+D126-D127+D128</f>
        <v>-1155019221.3746061</v>
      </c>
      <c r="E131" s="83">
        <f t="shared" si="37"/>
        <v>-1045906493.4041529</v>
      </c>
      <c r="F131" s="83">
        <f t="shared" si="37"/>
        <v>545530841.43914795</v>
      </c>
      <c r="G131" s="83">
        <f t="shared" si="37"/>
        <v>-554806371.37561738</v>
      </c>
      <c r="H131" s="83">
        <f t="shared" si="37"/>
        <v>-472851333.74201941</v>
      </c>
      <c r="I131" s="83">
        <f t="shared" si="37"/>
        <v>45695865.436670996</v>
      </c>
      <c r="J131" s="83">
        <f t="shared" si="37"/>
        <v>-2765521898.4902067</v>
      </c>
      <c r="K131" s="83">
        <f t="shared" si="37"/>
        <v>-2054856736.6317081</v>
      </c>
      <c r="L131" s="83">
        <f t="shared" si="37"/>
        <v>-2102097869.6660817</v>
      </c>
      <c r="M131" s="83">
        <f t="shared" si="37"/>
        <v>-455277061.23357582</v>
      </c>
      <c r="N131" s="83">
        <f t="shared" si="37"/>
        <v>-270560876.12816477</v>
      </c>
      <c r="O131" s="83">
        <f t="shared" si="37"/>
        <v>14067153764.718782</v>
      </c>
      <c r="P131" s="83">
        <f t="shared" si="37"/>
        <v>-2364474248.2361774</v>
      </c>
      <c r="Q131" s="83">
        <f t="shared" si="37"/>
        <v>-1236347550.5389876</v>
      </c>
      <c r="R131" s="83">
        <f t="shared" si="37"/>
        <v>-2330426323.6432271</v>
      </c>
      <c r="S131" s="83">
        <f t="shared" si="37"/>
        <v>-1632662360.5893068</v>
      </c>
      <c r="T131" s="83">
        <f t="shared" si="37"/>
        <v>-1862419811.71487</v>
      </c>
      <c r="U131" s="83">
        <f t="shared" si="37"/>
        <v>-594505906.38667667</v>
      </c>
      <c r="V131" s="83">
        <f t="shared" si="37"/>
        <v>-2403850870.1107063</v>
      </c>
      <c r="W131" s="83">
        <f t="shared" si="37"/>
        <v>-2594070307.1544437</v>
      </c>
      <c r="X131" s="83">
        <f t="shared" si="37"/>
        <v>-3671721202.0260925</v>
      </c>
      <c r="Y131" s="83">
        <f t="shared" si="37"/>
        <v>-1781844841.9492903</v>
      </c>
      <c r="Z131" s="83">
        <f t="shared" si="37"/>
        <v>-1538576321.4900992</v>
      </c>
      <c r="AA131" s="83">
        <f t="shared" si="37"/>
        <v>2969902402.8016076</v>
      </c>
      <c r="AB131" s="83">
        <f t="shared" si="37"/>
        <v>-1302539072.5828712</v>
      </c>
      <c r="AC131" s="83">
        <f t="shared" si="37"/>
        <v>-1838207794.9415877</v>
      </c>
      <c r="AD131" s="83">
        <f t="shared" si="37"/>
        <v>-2302259043.6318207</v>
      </c>
      <c r="AE131" s="83">
        <f t="shared" si="37"/>
        <v>-2173277454.3488903</v>
      </c>
      <c r="AF131" s="83">
        <f t="shared" si="37"/>
        <v>-2282017988.819571</v>
      </c>
      <c r="AG131" s="83">
        <f t="shared" si="37"/>
        <v>-1065901831.6525105</v>
      </c>
      <c r="AH131" s="83">
        <f t="shared" si="37"/>
        <v>-3076656964.1386518</v>
      </c>
      <c r="AI131" s="83">
        <f t="shared" si="37"/>
        <v>-2260651379.3741498</v>
      </c>
      <c r="AJ131" s="83">
        <f t="shared" si="37"/>
        <v>-3658474568.5703177</v>
      </c>
      <c r="AK131" s="83">
        <f t="shared" si="37"/>
        <v>-2583976424.3140917</v>
      </c>
      <c r="AL131" s="83">
        <f t="shared" si="37"/>
        <v>-2759505183.3807526</v>
      </c>
      <c r="AM131" s="83">
        <f t="shared" si="37"/>
        <v>4188408722.6643081</v>
      </c>
      <c r="AN131" s="83">
        <f t="shared" si="37"/>
        <v>315945653.5141536</v>
      </c>
      <c r="AO131" s="83">
        <f t="shared" si="37"/>
        <v>4593933727.3297415</v>
      </c>
      <c r="AP131" s="83">
        <f t="shared" si="37"/>
        <v>-1129957793.3019428</v>
      </c>
      <c r="AQ131" s="83">
        <f t="shared" si="37"/>
        <v>-3004286522.8603849</v>
      </c>
      <c r="AR131" s="83">
        <f t="shared" si="37"/>
        <v>-2719634556.4927516</v>
      </c>
      <c r="AS131" s="83">
        <f t="shared" si="37"/>
        <v>522330045.55463457</v>
      </c>
      <c r="AT131" s="83">
        <f t="shared" si="37"/>
        <v>-1989134183.9397736</v>
      </c>
      <c r="AU131" s="83">
        <f t="shared" si="37"/>
        <v>-2399996561.5267811</v>
      </c>
      <c r="AV131" s="83">
        <f t="shared" si="37"/>
        <v>-4799223372.2693663</v>
      </c>
      <c r="AW131" s="83">
        <f t="shared" si="37"/>
        <v>-2109804744.3818629</v>
      </c>
      <c r="AX131" s="83">
        <f t="shared" si="37"/>
        <v>-1845824565.7982373</v>
      </c>
      <c r="AY131" s="83">
        <f t="shared" si="37"/>
        <v>3115542856.4251394</v>
      </c>
      <c r="AZ131" s="83">
        <f t="shared" si="37"/>
        <v>1531145160.6201558</v>
      </c>
      <c r="BA131" s="83">
        <f t="shared" si="37"/>
        <v>644581694.54304993</v>
      </c>
      <c r="BB131" s="83">
        <f t="shared" si="37"/>
        <v>-1687279621.1878829</v>
      </c>
      <c r="BC131" s="83">
        <f t="shared" si="37"/>
        <v>-2222014825.6018682</v>
      </c>
      <c r="BD131" s="83">
        <f t="shared" si="37"/>
        <v>-2616970809.5503521</v>
      </c>
      <c r="BE131" s="83">
        <f t="shared" si="37"/>
        <v>1251200373.004343</v>
      </c>
      <c r="BF131" s="83">
        <f t="shared" si="37"/>
        <v>-1909002818.8166473</v>
      </c>
      <c r="BG131" s="83">
        <f t="shared" si="37"/>
        <v>-1451408943.7448683</v>
      </c>
      <c r="BH131" s="83">
        <f t="shared" si="37"/>
        <v>-5395454895.5421391</v>
      </c>
      <c r="BI131" s="83">
        <f t="shared" si="37"/>
        <v>-2546492698.1524811</v>
      </c>
      <c r="BJ131" s="83">
        <f t="shared" si="37"/>
        <v>-2768314759.3328505</v>
      </c>
      <c r="BK131" s="1029">
        <f t="shared" si="20"/>
        <v>-62329893963.878082</v>
      </c>
    </row>
    <row r="132" spans="1:63" ht="15.75" x14ac:dyDescent="0.25">
      <c r="A132" s="172" t="s">
        <v>1360</v>
      </c>
      <c r="C132" s="83">
        <f>TCF!C65</f>
        <v>-4381165045.2618103</v>
      </c>
      <c r="D132" s="83">
        <f>TCF!D65</f>
        <v>-5952210525.2332258</v>
      </c>
      <c r="E132" s="83">
        <f>TCF!E65</f>
        <v>-5161709101.4211073</v>
      </c>
      <c r="F132" s="83">
        <f>TCF!F65</f>
        <v>-4147781472.8349161</v>
      </c>
      <c r="G132" s="83">
        <f>TCF!G65</f>
        <v>-4910965072.7508059</v>
      </c>
      <c r="H132" s="83">
        <f>TCF!H65</f>
        <v>-4649508779.7910433</v>
      </c>
      <c r="I132" s="83">
        <f>TCF!I65</f>
        <v>-5281620388.9071093</v>
      </c>
      <c r="J132" s="83">
        <f>TCF!J65</f>
        <v>-1603169100.6030884</v>
      </c>
      <c r="K132" s="83">
        <f>TCF!K65</f>
        <v>838339759.07815945</v>
      </c>
      <c r="L132" s="83">
        <f>TCF!L65</f>
        <v>2817719460.8903942</v>
      </c>
      <c r="M132" s="83">
        <f>TCF!M65</f>
        <v>9185429165.4163532</v>
      </c>
      <c r="N132" s="83">
        <f>TCF!N65</f>
        <v>9519313583.0815525</v>
      </c>
      <c r="O132" s="83">
        <f>TCF!O65</f>
        <v>8754941767.295536</v>
      </c>
      <c r="P132" s="83">
        <f>TCF!P65</f>
        <v>-6639722785.8364677</v>
      </c>
      <c r="Q132" s="83">
        <f>TCF!Q65</f>
        <v>-4599455926.5639353</v>
      </c>
      <c r="R132" s="83">
        <f>TCF!R65</f>
        <v>-3451649978.8105898</v>
      </c>
      <c r="S132" s="83">
        <f>TCF!S65</f>
        <v>2117653663.1976762</v>
      </c>
      <c r="T132" s="83">
        <f>TCF!T65</f>
        <v>3366251977.1526985</v>
      </c>
      <c r="U132" s="83">
        <f>TCF!U65</f>
        <v>4548391418.6501923</v>
      </c>
      <c r="V132" s="83">
        <f>TCF!V65</f>
        <v>4123756536.7880778</v>
      </c>
      <c r="W132" s="83">
        <f>TCF!W65</f>
        <v>6478322934.4075794</v>
      </c>
      <c r="X132" s="83">
        <f>TCF!X65</f>
        <v>9054803041.4857445</v>
      </c>
      <c r="Y132" s="83">
        <f>TCF!Y65</f>
        <v>12322579818.35507</v>
      </c>
      <c r="Z132" s="83">
        <f>TCF!Z65</f>
        <v>14118054581.547443</v>
      </c>
      <c r="AA132" s="83">
        <f>TCF!AA65</f>
        <v>14910805533.757414</v>
      </c>
      <c r="AB132" s="83">
        <f>TCF!AB65</f>
        <v>10291797987.834438</v>
      </c>
      <c r="AC132" s="83">
        <f>TCF!AC65</f>
        <v>10738550817.195011</v>
      </c>
      <c r="AD132" s="83">
        <f>TCF!AD65</f>
        <v>11639023893.502659</v>
      </c>
      <c r="AE132" s="83">
        <f>TCF!AE65</f>
        <v>14398540350.149397</v>
      </c>
      <c r="AF132" s="83">
        <f>TCF!AF65</f>
        <v>17722105139.73822</v>
      </c>
      <c r="AG132" s="83">
        <f>TCF!AG65</f>
        <v>18226377408.633057</v>
      </c>
      <c r="AH132" s="83">
        <f>TCF!AH65</f>
        <v>17642639190.347404</v>
      </c>
      <c r="AI132" s="83">
        <f>TCF!AI65</f>
        <v>20149256756.146751</v>
      </c>
      <c r="AJ132" s="83">
        <f>TCF!AJ65</f>
        <v>21914855806.113419</v>
      </c>
      <c r="AK132" s="83">
        <f>TCF!AK65</f>
        <v>25234751036.796055</v>
      </c>
      <c r="AL132" s="83">
        <f>TCF!AL65</f>
        <v>27391798065.717907</v>
      </c>
      <c r="AM132" s="83">
        <f>TCF!AM65</f>
        <v>29051476491.015896</v>
      </c>
      <c r="AN132" s="83">
        <f>TCF!AN65</f>
        <v>24551052731.640762</v>
      </c>
      <c r="AO132" s="83">
        <f>TCF!AO65</f>
        <v>24116860221.68972</v>
      </c>
      <c r="AP132" s="83">
        <f>TCF!AP65</f>
        <v>20017601109.192547</v>
      </c>
      <c r="AQ132" s="83">
        <f>TCF!AQ65</f>
        <v>20956243271.62685</v>
      </c>
      <c r="AR132" s="83">
        <f>TCF!AR65</f>
        <v>23931716855.791779</v>
      </c>
      <c r="AS132" s="83">
        <f>TCF!AS65</f>
        <v>25510566138.548306</v>
      </c>
      <c r="AT132" s="83">
        <f>TCF!AT65</f>
        <v>23680709255.536751</v>
      </c>
      <c r="AU132" s="83">
        <f>TCF!AU65</f>
        <v>24208022539.983006</v>
      </c>
      <c r="AV132" s="83">
        <f>TCF!AV65</f>
        <v>25801566964.989353</v>
      </c>
      <c r="AW132" s="83">
        <f>TCF!AW65</f>
        <v>30039214725.907169</v>
      </c>
      <c r="AX132" s="83">
        <f>TCF!AX65</f>
        <v>31662952259.262383</v>
      </c>
      <c r="AY132" s="83">
        <f>TCF!AY65</f>
        <v>32332750090.23555</v>
      </c>
      <c r="AZ132" s="83">
        <f>TCF!AZ65</f>
        <v>28582102802.903015</v>
      </c>
      <c r="BA132" s="83">
        <f>TCF!BA65</f>
        <v>26989047263.056488</v>
      </c>
      <c r="BB132" s="83">
        <f>TCF!BB65</f>
        <v>26703611101.84808</v>
      </c>
      <c r="BC132" s="83">
        <f>TCF!BC65</f>
        <v>28395971337.833981</v>
      </c>
      <c r="BD132" s="83">
        <f>TCF!BD65</f>
        <v>30859477342.678375</v>
      </c>
      <c r="BE132" s="83">
        <f>TCF!BE65</f>
        <v>32577439015.366306</v>
      </c>
      <c r="BF132" s="83">
        <f>TCF!BF65</f>
        <v>31069857260.233067</v>
      </c>
      <c r="BG132" s="83">
        <f>TCF!BG65</f>
        <v>32996291561.731422</v>
      </c>
      <c r="BH132" s="83">
        <f>TCF!BH65</f>
        <v>34509624271.636238</v>
      </c>
      <c r="BI132" s="83">
        <f>TCF!BI65</f>
        <v>39365203953.02845</v>
      </c>
      <c r="BJ132" s="83">
        <f>TCF!BJ65</f>
        <v>41226260454.739082</v>
      </c>
      <c r="BK132" s="1029">
        <f t="shared" si="20"/>
        <v>935862720535.73865</v>
      </c>
    </row>
    <row r="133" spans="1:63" ht="15.75" x14ac:dyDescent="0.25">
      <c r="A133" s="172" t="s">
        <v>936</v>
      </c>
      <c r="C133" s="83">
        <f>C131-C132</f>
        <v>7045966957.4734039</v>
      </c>
      <c r="D133" s="83">
        <f t="shared" ref="D133:BJ133" si="38">D131-D132</f>
        <v>4797191303.8586197</v>
      </c>
      <c r="E133" s="83">
        <f t="shared" si="38"/>
        <v>4115802608.0169544</v>
      </c>
      <c r="F133" s="83">
        <f t="shared" si="38"/>
        <v>4693312314.2740641</v>
      </c>
      <c r="G133" s="83">
        <f t="shared" si="38"/>
        <v>4356158701.3751888</v>
      </c>
      <c r="H133" s="83">
        <f t="shared" si="38"/>
        <v>4176657446.0490236</v>
      </c>
      <c r="I133" s="83">
        <f t="shared" si="38"/>
        <v>5327316254.3437805</v>
      </c>
      <c r="J133" s="83">
        <f t="shared" si="38"/>
        <v>-1162352797.8871183</v>
      </c>
      <c r="K133" s="83">
        <f t="shared" si="38"/>
        <v>-2893196495.7098675</v>
      </c>
      <c r="L133" s="83">
        <f t="shared" si="38"/>
        <v>-4919817330.5564756</v>
      </c>
      <c r="M133" s="83">
        <f t="shared" si="38"/>
        <v>-9640706226.649929</v>
      </c>
      <c r="N133" s="83">
        <f t="shared" si="38"/>
        <v>-9789874459.2097168</v>
      </c>
      <c r="O133" s="83">
        <f t="shared" si="38"/>
        <v>5312211997.4232464</v>
      </c>
      <c r="P133" s="83">
        <f t="shared" si="38"/>
        <v>4275248537.6002903</v>
      </c>
      <c r="Q133" s="83">
        <f t="shared" si="38"/>
        <v>3363108376.0249476</v>
      </c>
      <c r="R133" s="83">
        <f t="shared" si="38"/>
        <v>1121223655.1673627</v>
      </c>
      <c r="S133" s="83">
        <f t="shared" si="38"/>
        <v>-3750316023.786983</v>
      </c>
      <c r="T133" s="83">
        <f t="shared" si="38"/>
        <v>-5228671788.867569</v>
      </c>
      <c r="U133" s="83">
        <f t="shared" si="38"/>
        <v>-5142897325.036869</v>
      </c>
      <c r="V133" s="83">
        <f t="shared" si="38"/>
        <v>-6527607406.8987846</v>
      </c>
      <c r="W133" s="83">
        <f t="shared" si="38"/>
        <v>-9072393241.5620232</v>
      </c>
      <c r="X133" s="83">
        <f t="shared" si="38"/>
        <v>-12726524243.511837</v>
      </c>
      <c r="Y133" s="83">
        <f t="shared" si="38"/>
        <v>-14104424660.304359</v>
      </c>
      <c r="Z133" s="83">
        <f t="shared" si="38"/>
        <v>-15656630903.037542</v>
      </c>
      <c r="AA133" s="83">
        <f t="shared" si="38"/>
        <v>-11940903130.955807</v>
      </c>
      <c r="AB133" s="83">
        <f t="shared" si="38"/>
        <v>-11594337060.417309</v>
      </c>
      <c r="AC133" s="83">
        <f t="shared" si="38"/>
        <v>-12576758612.136599</v>
      </c>
      <c r="AD133" s="83">
        <f t="shared" si="38"/>
        <v>-13941282937.13448</v>
      </c>
      <c r="AE133" s="83">
        <f t="shared" si="38"/>
        <v>-16571817804.498287</v>
      </c>
      <c r="AF133" s="83">
        <f t="shared" si="38"/>
        <v>-20004123128.557793</v>
      </c>
      <c r="AG133" s="83">
        <f t="shared" si="38"/>
        <v>-19292279240.285568</v>
      </c>
      <c r="AH133" s="83">
        <f t="shared" si="38"/>
        <v>-20719296154.486057</v>
      </c>
      <c r="AI133" s="83">
        <f t="shared" si="38"/>
        <v>-22409908135.520901</v>
      </c>
      <c r="AJ133" s="83">
        <f t="shared" si="38"/>
        <v>-25573330374.683735</v>
      </c>
      <c r="AK133" s="83">
        <f t="shared" si="38"/>
        <v>-27818727461.110146</v>
      </c>
      <c r="AL133" s="83">
        <f t="shared" si="38"/>
        <v>-30151303249.09866</v>
      </c>
      <c r="AM133" s="83">
        <f t="shared" si="38"/>
        <v>-24863067768.351589</v>
      </c>
      <c r="AN133" s="83">
        <f t="shared" si="38"/>
        <v>-24235107078.12661</v>
      </c>
      <c r="AO133" s="83">
        <f t="shared" si="38"/>
        <v>-19522926494.359978</v>
      </c>
      <c r="AP133" s="83">
        <f t="shared" si="38"/>
        <v>-21147558902.494492</v>
      </c>
      <c r="AQ133" s="83">
        <f t="shared" si="38"/>
        <v>-23960529794.487236</v>
      </c>
      <c r="AR133" s="83">
        <f t="shared" si="38"/>
        <v>-26651351412.284531</v>
      </c>
      <c r="AS133" s="83">
        <f t="shared" si="38"/>
        <v>-24988236092.993671</v>
      </c>
      <c r="AT133" s="83">
        <f t="shared" si="38"/>
        <v>-25669843439.476524</v>
      </c>
      <c r="AU133" s="83">
        <f t="shared" si="38"/>
        <v>-26608019101.509789</v>
      </c>
      <c r="AV133" s="83">
        <f t="shared" si="38"/>
        <v>-30600790337.25872</v>
      </c>
      <c r="AW133" s="83">
        <f t="shared" si="38"/>
        <v>-32149019470.289032</v>
      </c>
      <c r="AX133" s="83">
        <f t="shared" si="38"/>
        <v>-33508776825.060619</v>
      </c>
      <c r="AY133" s="83">
        <f t="shared" si="38"/>
        <v>-29217207233.81041</v>
      </c>
      <c r="AZ133" s="83">
        <f t="shared" si="38"/>
        <v>-27050957642.28286</v>
      </c>
      <c r="BA133" s="83">
        <f t="shared" si="38"/>
        <v>-26344465568.513439</v>
      </c>
      <c r="BB133" s="83">
        <f t="shared" si="38"/>
        <v>-28390890723.035961</v>
      </c>
      <c r="BC133" s="83">
        <f t="shared" si="38"/>
        <v>-30617986163.435848</v>
      </c>
      <c r="BD133" s="83">
        <f t="shared" si="38"/>
        <v>-33476448152.228729</v>
      </c>
      <c r="BE133" s="83">
        <f t="shared" si="38"/>
        <v>-31326238642.361961</v>
      </c>
      <c r="BF133" s="83">
        <f t="shared" si="38"/>
        <v>-32978860079.049713</v>
      </c>
      <c r="BG133" s="83">
        <f t="shared" si="38"/>
        <v>-34447700505.476288</v>
      </c>
      <c r="BH133" s="83">
        <f t="shared" si="38"/>
        <v>-39905079167.178375</v>
      </c>
      <c r="BI133" s="83">
        <f t="shared" si="38"/>
        <v>-41911696651.180931</v>
      </c>
      <c r="BJ133" s="83">
        <f t="shared" si="38"/>
        <v>-43994575214.07193</v>
      </c>
      <c r="BK133" s="1029">
        <f t="shared" si="20"/>
        <v>-998192614499.61658</v>
      </c>
    </row>
    <row r="134" spans="1:63" ht="15.75" x14ac:dyDescent="0.25">
      <c r="A134" s="649" t="s">
        <v>921</v>
      </c>
      <c r="C134" s="83">
        <f>C131+C90+C82+C49</f>
        <v>-83170206.879774749</v>
      </c>
      <c r="D134" s="83">
        <f t="shared" ref="D134:BJ134" si="39">D131+D90+D82+D49</f>
        <v>-29105185.301904678</v>
      </c>
      <c r="E134" s="83">
        <f t="shared" si="39"/>
        <v>1506956.4151215553</v>
      </c>
      <c r="F134" s="83">
        <f t="shared" si="39"/>
        <v>-27880855.684417725</v>
      </c>
      <c r="G134" s="83">
        <f t="shared" si="39"/>
        <v>52907518.478629589</v>
      </c>
      <c r="H134" s="83">
        <f t="shared" si="39"/>
        <v>40292258.000207067</v>
      </c>
      <c r="I134" s="83">
        <f t="shared" si="39"/>
        <v>-9013219.3473017439</v>
      </c>
      <c r="J134" s="83">
        <f t="shared" si="39"/>
        <v>-63092023.02632618</v>
      </c>
      <c r="K134" s="83">
        <f t="shared" si="39"/>
        <v>22424364.370382786</v>
      </c>
      <c r="L134" s="83">
        <f t="shared" si="39"/>
        <v>9232722.66320467</v>
      </c>
      <c r="M134" s="83">
        <f t="shared" si="39"/>
        <v>17389637.765742183</v>
      </c>
      <c r="N134" s="83">
        <f t="shared" si="39"/>
        <v>95504364.177567959</v>
      </c>
      <c r="O134" s="83">
        <f t="shared" si="39"/>
        <v>9548318.0152940154</v>
      </c>
      <c r="P134" s="83">
        <f t="shared" si="39"/>
        <v>-61560316.975783348</v>
      </c>
      <c r="Q134" s="83">
        <f t="shared" si="39"/>
        <v>18387549.049194813</v>
      </c>
      <c r="R134" s="83">
        <f t="shared" si="39"/>
        <v>-20152389.261529922</v>
      </c>
      <c r="S134" s="83">
        <f t="shared" si="39"/>
        <v>63347157.715522766</v>
      </c>
      <c r="T134" s="83">
        <f t="shared" si="39"/>
        <v>33386057.085769176</v>
      </c>
      <c r="U134" s="83">
        <f t="shared" si="39"/>
        <v>27433613.126098037</v>
      </c>
      <c r="V134" s="83">
        <f t="shared" si="39"/>
        <v>-106197393.04867601</v>
      </c>
      <c r="W134" s="83">
        <f t="shared" si="39"/>
        <v>61893444.366467476</v>
      </c>
      <c r="X134" s="83">
        <f t="shared" si="39"/>
        <v>-8130443.9947867393</v>
      </c>
      <c r="Y134" s="83">
        <f t="shared" si="39"/>
        <v>44272101.659689665</v>
      </c>
      <c r="Z134" s="83">
        <f t="shared" si="39"/>
        <v>106353458.33514905</v>
      </c>
      <c r="AA134" s="83">
        <f t="shared" si="39"/>
        <v>-105883922.14257097</v>
      </c>
      <c r="AB134" s="83">
        <f t="shared" si="39"/>
        <v>-104459274.86802626</v>
      </c>
      <c r="AC134" s="83">
        <f t="shared" si="39"/>
        <v>24539064.613298416</v>
      </c>
      <c r="AD134" s="83">
        <f t="shared" si="39"/>
        <v>-46016825.529836655</v>
      </c>
      <c r="AE134" s="83">
        <f t="shared" si="39"/>
        <v>115978856.93303442</v>
      </c>
      <c r="AF134" s="83">
        <f t="shared" si="39"/>
        <v>100757325.11803246</v>
      </c>
      <c r="AG134" s="83">
        <f t="shared" si="39"/>
        <v>-131468486.75754845</v>
      </c>
      <c r="AH134" s="83">
        <f t="shared" si="39"/>
        <v>-22653540.602695465</v>
      </c>
      <c r="AI134" s="83">
        <f t="shared" si="39"/>
        <v>18536324.973930359</v>
      </c>
      <c r="AJ134" s="83">
        <f t="shared" si="39"/>
        <v>-14471283.080366611</v>
      </c>
      <c r="AK134" s="83">
        <f t="shared" si="39"/>
        <v>52205771.222913742</v>
      </c>
      <c r="AL134" s="83">
        <f t="shared" si="39"/>
        <v>69850977.700293541</v>
      </c>
      <c r="AM134" s="83">
        <f t="shared" si="39"/>
        <v>41863972.239810228</v>
      </c>
      <c r="AN134" s="83">
        <f t="shared" si="39"/>
        <v>36316860.013782501</v>
      </c>
      <c r="AO134" s="83">
        <f t="shared" si="39"/>
        <v>-68470079.85533452</v>
      </c>
      <c r="AP134" s="83">
        <f t="shared" si="39"/>
        <v>53670406.849527359</v>
      </c>
      <c r="AQ134" s="83">
        <f t="shared" si="39"/>
        <v>42312980.786084652</v>
      </c>
      <c r="AR134" s="83">
        <f t="shared" si="39"/>
        <v>115296399.651649</v>
      </c>
      <c r="AS134" s="83">
        <f t="shared" si="39"/>
        <v>-85281948.553678811</v>
      </c>
      <c r="AT134" s="83">
        <f t="shared" si="39"/>
        <v>-97974488.96575737</v>
      </c>
      <c r="AU134" s="83">
        <f t="shared" si="39"/>
        <v>-48976810.440879822</v>
      </c>
      <c r="AV134" s="83">
        <f t="shared" si="39"/>
        <v>42913145.726659775</v>
      </c>
      <c r="AW134" s="83">
        <f t="shared" si="39"/>
        <v>48042371.75353241</v>
      </c>
      <c r="AX134" s="83">
        <f t="shared" si="39"/>
        <v>141597564.45769882</v>
      </c>
      <c r="AY134" s="83">
        <f t="shared" si="39"/>
        <v>-242177474.10261798</v>
      </c>
      <c r="AZ134" s="83">
        <f t="shared" si="39"/>
        <v>10529965.645745754</v>
      </c>
      <c r="BA134" s="83">
        <f t="shared" si="39"/>
        <v>-22859040.725505829</v>
      </c>
      <c r="BB134" s="83">
        <f t="shared" si="39"/>
        <v>574826.5323638916</v>
      </c>
      <c r="BC134" s="83">
        <f t="shared" si="39"/>
        <v>69192877.129543304</v>
      </c>
      <c r="BD134" s="83">
        <f t="shared" si="39"/>
        <v>110866246.78899574</v>
      </c>
      <c r="BE134" s="83">
        <f t="shared" si="39"/>
        <v>-77233731.965900183</v>
      </c>
      <c r="BF134" s="83">
        <f t="shared" si="39"/>
        <v>-12742407.724839211</v>
      </c>
      <c r="BG134" s="83">
        <f t="shared" si="39"/>
        <v>-11553429.910246372</v>
      </c>
      <c r="BH134" s="83">
        <f t="shared" si="39"/>
        <v>46955120.129582405</v>
      </c>
      <c r="BI134" s="83">
        <f t="shared" si="39"/>
        <v>-20544077.726122856</v>
      </c>
      <c r="BJ134" s="83">
        <f t="shared" si="39"/>
        <v>132035984.71151447</v>
      </c>
      <c r="BK134" s="1029">
        <f t="shared" si="20"/>
        <v>356847707.72960562</v>
      </c>
    </row>
    <row r="135" spans="1:63" ht="15.75" x14ac:dyDescent="0.25">
      <c r="A135" s="346" t="s">
        <v>922</v>
      </c>
      <c r="C135" s="83">
        <f>SFP!C5</f>
        <v>220230255.07380483</v>
      </c>
      <c r="D135" s="83">
        <f>SFP!D5</f>
        <v>137060048.1940279</v>
      </c>
      <c r="E135" s="83">
        <f>SFP!E5</f>
        <v>107954862.89212418</v>
      </c>
      <c r="F135" s="83">
        <f>SFP!F5</f>
        <v>109461819.30724669</v>
      </c>
      <c r="G135" s="83">
        <f>SFP!G5</f>
        <v>81580963.622829437</v>
      </c>
      <c r="H135" s="83">
        <f>SFP!H5</f>
        <v>134488482.10145855</v>
      </c>
      <c r="I135" s="83">
        <f>SFP!I5</f>
        <v>174780740.10166502</v>
      </c>
      <c r="J135" s="83">
        <f>SFP!J5</f>
        <v>165767520.75436306</v>
      </c>
      <c r="K135" s="83">
        <f>SFP!K5</f>
        <v>102675497.72803426</v>
      </c>
      <c r="L135" s="83">
        <f>SFP!L5</f>
        <v>125099862.09841728</v>
      </c>
      <c r="M135" s="83">
        <f>SFP!M5</f>
        <v>134332584.76162243</v>
      </c>
      <c r="N135" s="83">
        <f>SFP!N5</f>
        <v>151722222.52736664</v>
      </c>
      <c r="O135" s="83">
        <f>SFP!O5</f>
        <v>247226586.70493698</v>
      </c>
      <c r="P135" s="83">
        <f>SFP!P5</f>
        <v>256774904.72022915</v>
      </c>
      <c r="Q135" s="83">
        <f>SFP!Q5</f>
        <v>195214587.74444675</v>
      </c>
      <c r="R135" s="83">
        <f>SFP!R5</f>
        <v>213602136.79364157</v>
      </c>
      <c r="S135" s="83">
        <f>SFP!S5</f>
        <v>193449747.5321126</v>
      </c>
      <c r="T135" s="83">
        <f>SFP!T5</f>
        <v>256796905.24763536</v>
      </c>
      <c r="U135" s="83">
        <f>SFP!U5</f>
        <v>290182962.33340549</v>
      </c>
      <c r="V135" s="83">
        <f>SFP!V5</f>
        <v>317616575.45950413</v>
      </c>
      <c r="W135" s="83">
        <f>SFP!W5</f>
        <v>211419182.4108305</v>
      </c>
      <c r="X135" s="83">
        <f>SFP!X5</f>
        <v>273312626.77729988</v>
      </c>
      <c r="Y135" s="83">
        <f>SFP!Y5</f>
        <v>265182182.78251076</v>
      </c>
      <c r="Z135" s="83">
        <f>SFP!Z5</f>
        <v>309454284.4421978</v>
      </c>
      <c r="AA135" s="83">
        <f>SFP!AA5</f>
        <v>415807742.77734756</v>
      </c>
      <c r="AB135" s="83">
        <f>SFP!AB5</f>
        <v>309923820.63477898</v>
      </c>
      <c r="AC135" s="83">
        <f>SFP!AC5</f>
        <v>205464545.76675606</v>
      </c>
      <c r="AD135" s="83">
        <f>SFP!AD5</f>
        <v>230003610.38005257</v>
      </c>
      <c r="AE135" s="83">
        <f>SFP!AE5</f>
        <v>183986784.850214</v>
      </c>
      <c r="AF135" s="83">
        <f>SFP!AF5</f>
        <v>299965641.78324699</v>
      </c>
      <c r="AG135" s="83">
        <f>SFP!AG5</f>
        <v>400722966.90127945</v>
      </c>
      <c r="AH135" s="83">
        <f>SFP!AH5</f>
        <v>269254480.14373398</v>
      </c>
      <c r="AI135" s="83">
        <f>SFP!AI5</f>
        <v>246600939.5410347</v>
      </c>
      <c r="AJ135" s="83">
        <f>SFP!AJ5</f>
        <v>265137264.51496506</v>
      </c>
      <c r="AK135" s="83">
        <f>SFP!AK5</f>
        <v>250665981.4345932</v>
      </c>
      <c r="AL135" s="83">
        <f>SFP!AL5</f>
        <v>302871752.65750504</v>
      </c>
      <c r="AM135" s="83">
        <f>SFP!AM5</f>
        <v>372722730.35779953</v>
      </c>
      <c r="AN135" s="83">
        <f>SFP!AN5</f>
        <v>414586702.59761047</v>
      </c>
      <c r="AO135" s="83">
        <f>SFP!AO5</f>
        <v>450903562.61138916</v>
      </c>
      <c r="AP135" s="83">
        <f>SFP!AP5</f>
        <v>382433482.75605392</v>
      </c>
      <c r="AQ135" s="83">
        <f>SFP!AQ5</f>
        <v>436103889.60557556</v>
      </c>
      <c r="AR135" s="83">
        <f>SFP!AR5</f>
        <v>478416870.39165497</v>
      </c>
      <c r="AS135" s="83">
        <f>SFP!AS5</f>
        <v>593713270.04330063</v>
      </c>
      <c r="AT135" s="83">
        <f>SFP!AT5</f>
        <v>508431321.48962402</v>
      </c>
      <c r="AU135" s="83">
        <f>SFP!AU5</f>
        <v>410456832.52386475</v>
      </c>
      <c r="AV135" s="83">
        <f>SFP!AV5</f>
        <v>361480022.08298492</v>
      </c>
      <c r="AW135" s="83">
        <f>SFP!AW5</f>
        <v>404393167.80964279</v>
      </c>
      <c r="AX135" s="83">
        <f>SFP!AX5</f>
        <v>452435539.56317139</v>
      </c>
      <c r="AY135" s="83">
        <f>SFP!AY5</f>
        <v>594033104.02087784</v>
      </c>
      <c r="AZ135" s="83">
        <f>SFP!AZ5</f>
        <v>351855629.9182663</v>
      </c>
      <c r="BA135" s="83">
        <f>SFP!BA5</f>
        <v>362385595.56401825</v>
      </c>
      <c r="BB135" s="83">
        <f>SFP!BB5</f>
        <v>339526554.83851242</v>
      </c>
      <c r="BC135" s="83">
        <f>SFP!BC5</f>
        <v>340101381.37088013</v>
      </c>
      <c r="BD135" s="83">
        <f>SFP!BD5</f>
        <v>409294258.5004158</v>
      </c>
      <c r="BE135" s="83">
        <f>SFP!BE5</f>
        <v>520160505.28941727</v>
      </c>
      <c r="BF135" s="83">
        <f>SFP!BF5</f>
        <v>442926773.3235321</v>
      </c>
      <c r="BG135" s="83">
        <f>SFP!BG5</f>
        <v>430184365.59868622</v>
      </c>
      <c r="BH135" s="83">
        <f>SFP!BH5</f>
        <v>418630935.68843842</v>
      </c>
      <c r="BI135" s="83">
        <f>SFP!BI5</f>
        <v>465586055.81801605</v>
      </c>
      <c r="BJ135" s="83">
        <f>SFP!BJ5</f>
        <v>445041978.09189606</v>
      </c>
      <c r="BK135" s="1029">
        <f t="shared" si="20"/>
        <v>18441597603.352848</v>
      </c>
    </row>
    <row r="136" spans="1:63" ht="15.75" x14ac:dyDescent="0.25">
      <c r="A136" s="649" t="s">
        <v>923</v>
      </c>
      <c r="C136" s="83">
        <f>C134+C135</f>
        <v>137060048.19403008</v>
      </c>
      <c r="D136" s="83">
        <f t="shared" ref="D136:BJ136" si="40">D134+D135</f>
        <v>107954862.89212322</v>
      </c>
      <c r="E136" s="83">
        <f t="shared" si="40"/>
        <v>109461819.30724573</v>
      </c>
      <c r="F136" s="83">
        <f t="shared" si="40"/>
        <v>81580963.62282896</v>
      </c>
      <c r="G136" s="83">
        <f t="shared" si="40"/>
        <v>134488482.10145903</v>
      </c>
      <c r="H136" s="83">
        <f t="shared" si="40"/>
        <v>174780740.10166562</v>
      </c>
      <c r="I136" s="83">
        <f t="shared" si="40"/>
        <v>165767520.75436327</v>
      </c>
      <c r="J136" s="83">
        <f t="shared" si="40"/>
        <v>102675497.72803688</v>
      </c>
      <c r="K136" s="83">
        <f t="shared" si="40"/>
        <v>125099862.09841704</v>
      </c>
      <c r="L136" s="83">
        <f t="shared" si="40"/>
        <v>134332584.76162195</v>
      </c>
      <c r="M136" s="83">
        <f t="shared" si="40"/>
        <v>151722222.52736461</v>
      </c>
      <c r="N136" s="83">
        <f t="shared" si="40"/>
        <v>247226586.7049346</v>
      </c>
      <c r="O136" s="83">
        <f t="shared" si="40"/>
        <v>256774904.720231</v>
      </c>
      <c r="P136" s="83">
        <f t="shared" si="40"/>
        <v>195214587.7444458</v>
      </c>
      <c r="Q136" s="83">
        <f t="shared" si="40"/>
        <v>213602136.79364157</v>
      </c>
      <c r="R136" s="83">
        <f t="shared" si="40"/>
        <v>193449747.53211164</v>
      </c>
      <c r="S136" s="83">
        <f t="shared" si="40"/>
        <v>256796905.24763536</v>
      </c>
      <c r="T136" s="83">
        <f t="shared" si="40"/>
        <v>290182962.33340454</v>
      </c>
      <c r="U136" s="83">
        <f t="shared" si="40"/>
        <v>317616575.45950353</v>
      </c>
      <c r="V136" s="83">
        <f t="shared" si="40"/>
        <v>211419182.41082811</v>
      </c>
      <c r="W136" s="83">
        <f t="shared" si="40"/>
        <v>273312626.77729797</v>
      </c>
      <c r="X136" s="83">
        <f t="shared" si="40"/>
        <v>265182182.78251314</v>
      </c>
      <c r="Y136" s="83">
        <f t="shared" si="40"/>
        <v>309454284.44220042</v>
      </c>
      <c r="Z136" s="83">
        <f t="shared" si="40"/>
        <v>415807742.77734685</v>
      </c>
      <c r="AA136" s="83">
        <f t="shared" si="40"/>
        <v>309923820.63477659</v>
      </c>
      <c r="AB136" s="83">
        <f t="shared" si="40"/>
        <v>205464545.76675272</v>
      </c>
      <c r="AC136" s="83">
        <f t="shared" si="40"/>
        <v>230003610.38005447</v>
      </c>
      <c r="AD136" s="83">
        <f t="shared" si="40"/>
        <v>183986784.85021591</v>
      </c>
      <c r="AE136" s="83">
        <f t="shared" si="40"/>
        <v>299965641.78324842</v>
      </c>
      <c r="AF136" s="83">
        <f t="shared" si="40"/>
        <v>400722966.90127945</v>
      </c>
      <c r="AG136" s="83">
        <f t="shared" si="40"/>
        <v>269254480.143731</v>
      </c>
      <c r="AH136" s="83">
        <f t="shared" si="40"/>
        <v>246600939.54103851</v>
      </c>
      <c r="AI136" s="83">
        <f t="shared" si="40"/>
        <v>265137264.51496506</v>
      </c>
      <c r="AJ136" s="83">
        <f t="shared" si="40"/>
        <v>250665981.43459845</v>
      </c>
      <c r="AK136" s="83">
        <f t="shared" si="40"/>
        <v>302871752.65750694</v>
      </c>
      <c r="AL136" s="83">
        <f t="shared" si="40"/>
        <v>372722730.35779858</v>
      </c>
      <c r="AM136" s="83">
        <f t="shared" si="40"/>
        <v>414586702.59760976</v>
      </c>
      <c r="AN136" s="83">
        <f t="shared" si="40"/>
        <v>450903562.61139297</v>
      </c>
      <c r="AO136" s="83">
        <f t="shared" si="40"/>
        <v>382433482.75605464</v>
      </c>
      <c r="AP136" s="83">
        <f t="shared" si="40"/>
        <v>436103889.60558128</v>
      </c>
      <c r="AQ136" s="83">
        <f t="shared" si="40"/>
        <v>478416870.39166021</v>
      </c>
      <c r="AR136" s="83">
        <f t="shared" si="40"/>
        <v>593713270.04330397</v>
      </c>
      <c r="AS136" s="83">
        <f t="shared" si="40"/>
        <v>508431321.48962182</v>
      </c>
      <c r="AT136" s="83">
        <f t="shared" si="40"/>
        <v>410456832.52386665</v>
      </c>
      <c r="AU136" s="83">
        <f t="shared" si="40"/>
        <v>361480022.08298492</v>
      </c>
      <c r="AV136" s="83">
        <f t="shared" si="40"/>
        <v>404393167.8096447</v>
      </c>
      <c r="AW136" s="83">
        <f t="shared" si="40"/>
        <v>452435539.5631752</v>
      </c>
      <c r="AX136" s="83">
        <f t="shared" si="40"/>
        <v>594033104.02087021</v>
      </c>
      <c r="AY136" s="83">
        <f t="shared" si="40"/>
        <v>351855629.91825986</v>
      </c>
      <c r="AZ136" s="83">
        <f t="shared" si="40"/>
        <v>362385595.56401205</v>
      </c>
      <c r="BA136" s="83">
        <f t="shared" si="40"/>
        <v>339526554.83851242</v>
      </c>
      <c r="BB136" s="83">
        <f t="shared" si="40"/>
        <v>340101381.37087631</v>
      </c>
      <c r="BC136" s="83">
        <f t="shared" si="40"/>
        <v>409294258.50042343</v>
      </c>
      <c r="BD136" s="83">
        <f t="shared" si="40"/>
        <v>520160505.28941154</v>
      </c>
      <c r="BE136" s="83">
        <f t="shared" si="40"/>
        <v>442926773.32351708</v>
      </c>
      <c r="BF136" s="83">
        <f t="shared" si="40"/>
        <v>430184365.59869289</v>
      </c>
      <c r="BG136" s="83">
        <f t="shared" si="40"/>
        <v>418630935.68843985</v>
      </c>
      <c r="BH136" s="83">
        <f t="shared" si="40"/>
        <v>465586055.81802082</v>
      </c>
      <c r="BI136" s="83">
        <f t="shared" si="40"/>
        <v>445041978.0918932</v>
      </c>
      <c r="BJ136" s="83">
        <f t="shared" si="40"/>
        <v>577077962.80341053</v>
      </c>
      <c r="BK136" s="1029">
        <f t="shared" si="20"/>
        <v>18798445311.082451</v>
      </c>
    </row>
    <row r="137" spans="1:63" ht="15.75" x14ac:dyDescent="0.25">
      <c r="A137" s="167" t="s">
        <v>961</v>
      </c>
      <c r="C137" s="83">
        <f>SFP!D5</f>
        <v>137060048.1940279</v>
      </c>
      <c r="D137" s="83">
        <f>SFP!E5</f>
        <v>107954862.89212418</v>
      </c>
      <c r="E137" s="83">
        <f>SFP!F5</f>
        <v>109461819.30724669</v>
      </c>
      <c r="F137" s="83">
        <f>SFP!G5</f>
        <v>81580963.622829437</v>
      </c>
      <c r="G137" s="83">
        <f>SFP!H5</f>
        <v>134488482.10145855</v>
      </c>
      <c r="H137" s="83">
        <f>SFP!I5</f>
        <v>174780740.10166502</v>
      </c>
      <c r="I137" s="83">
        <f>SFP!J5</f>
        <v>165767520.75436306</v>
      </c>
      <c r="J137" s="83">
        <f>SFP!K5</f>
        <v>102675497.72803426</v>
      </c>
      <c r="K137" s="83">
        <f>SFP!L5</f>
        <v>125099862.09841728</v>
      </c>
      <c r="L137" s="83">
        <f>SFP!M5</f>
        <v>134332584.76162243</v>
      </c>
      <c r="M137" s="83">
        <f>SFP!N5</f>
        <v>151722222.52736664</v>
      </c>
      <c r="N137" s="83">
        <f>SFP!O5</f>
        <v>247226586.70493698</v>
      </c>
      <c r="O137" s="83">
        <f>SFP!P5</f>
        <v>256774904.72022915</v>
      </c>
      <c r="P137" s="83">
        <f>SFP!Q5</f>
        <v>195214587.74444675</v>
      </c>
      <c r="Q137" s="83">
        <f>SFP!R5</f>
        <v>213602136.79364157</v>
      </c>
      <c r="R137" s="83">
        <f>SFP!S5</f>
        <v>193449747.5321126</v>
      </c>
      <c r="S137" s="83">
        <f>SFP!T5</f>
        <v>256796905.24763536</v>
      </c>
      <c r="T137" s="83">
        <f>SFP!U5</f>
        <v>290182962.33340549</v>
      </c>
      <c r="U137" s="83">
        <f>SFP!V5</f>
        <v>317616575.45950413</v>
      </c>
      <c r="V137" s="83">
        <f>SFP!W5</f>
        <v>211419182.4108305</v>
      </c>
      <c r="W137" s="83">
        <f>SFP!X5</f>
        <v>273312626.77729988</v>
      </c>
      <c r="X137" s="83">
        <f>SFP!Y5</f>
        <v>265182182.78251076</v>
      </c>
      <c r="Y137" s="83">
        <f>SFP!Z5</f>
        <v>309454284.4421978</v>
      </c>
      <c r="Z137" s="83">
        <f>SFP!AA5</f>
        <v>415807742.77734756</v>
      </c>
      <c r="AA137" s="83">
        <f>SFP!AB5</f>
        <v>309923820.63477898</v>
      </c>
      <c r="AB137" s="83">
        <f>SFP!AC5</f>
        <v>205464545.76675606</v>
      </c>
      <c r="AC137" s="83">
        <f>SFP!AD5</f>
        <v>230003610.38005257</v>
      </c>
      <c r="AD137" s="83">
        <f>SFP!AE5</f>
        <v>183986784.850214</v>
      </c>
      <c r="AE137" s="83">
        <f>SFP!AF5</f>
        <v>299965641.78324699</v>
      </c>
      <c r="AF137" s="83">
        <f>SFP!AG5</f>
        <v>400722966.90127945</v>
      </c>
      <c r="AG137" s="83">
        <f>SFP!AH5</f>
        <v>269254480.14373398</v>
      </c>
      <c r="AH137" s="83">
        <f>SFP!AI5</f>
        <v>246600939.5410347</v>
      </c>
      <c r="AI137" s="83">
        <f>SFP!AJ5</f>
        <v>265137264.51496506</v>
      </c>
      <c r="AJ137" s="83">
        <f>SFP!AK5</f>
        <v>250665981.4345932</v>
      </c>
      <c r="AK137" s="83">
        <f>SFP!AL5</f>
        <v>302871752.65750504</v>
      </c>
      <c r="AL137" s="83">
        <f>SFP!AM5</f>
        <v>372722730.35779953</v>
      </c>
      <c r="AM137" s="83">
        <f>SFP!AN5</f>
        <v>414586702.59761047</v>
      </c>
      <c r="AN137" s="83">
        <f>SFP!AO5</f>
        <v>450903562.61138916</v>
      </c>
      <c r="AO137" s="83">
        <f>SFP!AP5</f>
        <v>382433482.75605392</v>
      </c>
      <c r="AP137" s="83">
        <f>SFP!AQ5</f>
        <v>436103889.60557556</v>
      </c>
      <c r="AQ137" s="83">
        <f>SFP!AR5</f>
        <v>478416870.39165497</v>
      </c>
      <c r="AR137" s="83">
        <f>SFP!AS5</f>
        <v>593713270.04330063</v>
      </c>
      <c r="AS137" s="83">
        <f>SFP!AT5</f>
        <v>508431321.48962402</v>
      </c>
      <c r="AT137" s="83">
        <f>SFP!AU5</f>
        <v>410456832.52386475</v>
      </c>
      <c r="AU137" s="83">
        <f>SFP!AV5</f>
        <v>361480022.08298492</v>
      </c>
      <c r="AV137" s="83">
        <f>SFP!AW5</f>
        <v>404393167.80964279</v>
      </c>
      <c r="AW137" s="83">
        <f>SFP!AX5</f>
        <v>452435539.56317139</v>
      </c>
      <c r="AX137" s="83">
        <f>SFP!AY5</f>
        <v>594033104.02087784</v>
      </c>
      <c r="AY137" s="83">
        <f>SFP!AZ5</f>
        <v>351855629.9182663</v>
      </c>
      <c r="AZ137" s="83">
        <f>SFP!BA5</f>
        <v>362385595.56401825</v>
      </c>
      <c r="BA137" s="83">
        <f>SFP!BB5</f>
        <v>339526554.83851242</v>
      </c>
      <c r="BB137" s="83">
        <f>SFP!BC5</f>
        <v>340101381.37088013</v>
      </c>
      <c r="BC137" s="83">
        <f>SFP!BD5</f>
        <v>409294258.5004158</v>
      </c>
      <c r="BD137" s="83">
        <f>SFP!BE5</f>
        <v>520160505.28941727</v>
      </c>
      <c r="BE137" s="83">
        <f>SFP!BF5</f>
        <v>442926773.3235321</v>
      </c>
      <c r="BF137" s="83">
        <f>SFP!BG5</f>
        <v>430184365.59868622</v>
      </c>
      <c r="BG137" s="83">
        <f>SFP!BH5</f>
        <v>418630935.68843842</v>
      </c>
      <c r="BH137" s="83">
        <f>SFP!BI5</f>
        <v>465586055.81801605</v>
      </c>
      <c r="BI137" s="83">
        <f>SFP!BJ5</f>
        <v>445041978.09189606</v>
      </c>
      <c r="BJ137" s="83">
        <f>SFP!BK5</f>
        <v>577077962.80340576</v>
      </c>
      <c r="BK137" s="1029">
        <f t="shared" si="20"/>
        <v>18798445311.082451</v>
      </c>
    </row>
    <row r="138" spans="1:63" ht="15.75" x14ac:dyDescent="0.25">
      <c r="A138" s="180" t="s">
        <v>936</v>
      </c>
      <c r="C138" s="83">
        <f>C136-C137</f>
        <v>2.1755695343017578E-6</v>
      </c>
      <c r="D138" s="83">
        <f t="shared" ref="D138:BJ138" si="41">D136-D137</f>
        <v>-9.5367431640625E-7</v>
      </c>
      <c r="E138" s="83">
        <f t="shared" si="41"/>
        <v>-9.5367431640625E-7</v>
      </c>
      <c r="F138" s="83">
        <f t="shared" si="41"/>
        <v>-4.76837158203125E-7</v>
      </c>
      <c r="G138" s="83">
        <f t="shared" si="41"/>
        <v>4.76837158203125E-7</v>
      </c>
      <c r="H138" s="83">
        <f t="shared" si="41"/>
        <v>5.9604644775390625E-7</v>
      </c>
      <c r="I138" s="83">
        <f t="shared" si="41"/>
        <v>0</v>
      </c>
      <c r="J138" s="83">
        <f t="shared" si="41"/>
        <v>2.6226043701171875E-6</v>
      </c>
      <c r="K138" s="83">
        <f t="shared" si="41"/>
        <v>-2.384185791015625E-7</v>
      </c>
      <c r="L138" s="83">
        <f t="shared" si="41"/>
        <v>-4.76837158203125E-7</v>
      </c>
      <c r="M138" s="83">
        <f t="shared" si="41"/>
        <v>-2.0265579223632813E-6</v>
      </c>
      <c r="N138" s="83">
        <f t="shared" si="41"/>
        <v>-2.384185791015625E-6</v>
      </c>
      <c r="O138" s="83">
        <f t="shared" si="41"/>
        <v>1.8477439880371094E-6</v>
      </c>
      <c r="P138" s="83">
        <f t="shared" si="41"/>
        <v>-9.5367431640625E-7</v>
      </c>
      <c r="Q138" s="83">
        <f t="shared" si="41"/>
        <v>0</v>
      </c>
      <c r="R138" s="83">
        <f t="shared" si="41"/>
        <v>-9.5367431640625E-7</v>
      </c>
      <c r="S138" s="83">
        <f t="shared" si="41"/>
        <v>0</v>
      </c>
      <c r="T138" s="83">
        <f t="shared" si="41"/>
        <v>-9.5367431640625E-7</v>
      </c>
      <c r="U138" s="83">
        <f t="shared" si="41"/>
        <v>-5.9604644775390625E-7</v>
      </c>
      <c r="V138" s="83">
        <f t="shared" si="41"/>
        <v>-2.384185791015625E-6</v>
      </c>
      <c r="W138" s="83">
        <f t="shared" si="41"/>
        <v>-1.9073486328125E-6</v>
      </c>
      <c r="X138" s="83">
        <f t="shared" si="41"/>
        <v>2.384185791015625E-6</v>
      </c>
      <c r="Y138" s="83">
        <f t="shared" si="41"/>
        <v>2.6226043701171875E-6</v>
      </c>
      <c r="Z138" s="83">
        <f t="shared" si="41"/>
        <v>-7.152557373046875E-7</v>
      </c>
      <c r="AA138" s="83">
        <f t="shared" si="41"/>
        <v>-2.384185791015625E-6</v>
      </c>
      <c r="AB138" s="83">
        <f t="shared" si="41"/>
        <v>-3.337860107421875E-6</v>
      </c>
      <c r="AC138" s="83">
        <f t="shared" si="41"/>
        <v>1.9073486328125E-6</v>
      </c>
      <c r="AD138" s="83">
        <f t="shared" si="41"/>
        <v>1.9073486328125E-6</v>
      </c>
      <c r="AE138" s="83">
        <f t="shared" si="41"/>
        <v>1.430511474609375E-6</v>
      </c>
      <c r="AF138" s="83">
        <f t="shared" si="41"/>
        <v>0</v>
      </c>
      <c r="AG138" s="83">
        <f t="shared" si="41"/>
        <v>-2.9802322387695313E-6</v>
      </c>
      <c r="AH138" s="83">
        <f t="shared" si="41"/>
        <v>3.814697265625E-6</v>
      </c>
      <c r="AI138" s="83">
        <f t="shared" si="41"/>
        <v>0</v>
      </c>
      <c r="AJ138" s="83">
        <f t="shared" si="41"/>
        <v>5.245208740234375E-6</v>
      </c>
      <c r="AK138" s="83">
        <f t="shared" si="41"/>
        <v>1.9073486328125E-6</v>
      </c>
      <c r="AL138" s="83">
        <f t="shared" si="41"/>
        <v>-9.5367431640625E-7</v>
      </c>
      <c r="AM138" s="83">
        <f t="shared" si="41"/>
        <v>-7.152557373046875E-7</v>
      </c>
      <c r="AN138" s="83">
        <f t="shared" si="41"/>
        <v>3.814697265625E-6</v>
      </c>
      <c r="AO138" s="83">
        <f t="shared" si="41"/>
        <v>7.152557373046875E-7</v>
      </c>
      <c r="AP138" s="83">
        <f t="shared" si="41"/>
        <v>5.7220458984375E-6</v>
      </c>
      <c r="AQ138" s="83">
        <f t="shared" si="41"/>
        <v>5.245208740234375E-6</v>
      </c>
      <c r="AR138" s="83">
        <f t="shared" si="41"/>
        <v>3.337860107421875E-6</v>
      </c>
      <c r="AS138" s="83">
        <f t="shared" si="41"/>
        <v>-2.2053718566894531E-6</v>
      </c>
      <c r="AT138" s="83">
        <f t="shared" si="41"/>
        <v>1.9073486328125E-6</v>
      </c>
      <c r="AU138" s="83">
        <f t="shared" si="41"/>
        <v>0</v>
      </c>
      <c r="AV138" s="83">
        <f t="shared" si="41"/>
        <v>1.9073486328125E-6</v>
      </c>
      <c r="AW138" s="83">
        <f t="shared" si="41"/>
        <v>3.814697265625E-6</v>
      </c>
      <c r="AX138" s="83">
        <f t="shared" si="41"/>
        <v>-7.62939453125E-6</v>
      </c>
      <c r="AY138" s="83">
        <f t="shared" si="41"/>
        <v>-6.4373016357421875E-6</v>
      </c>
      <c r="AZ138" s="83">
        <f t="shared" si="41"/>
        <v>-6.198883056640625E-6</v>
      </c>
      <c r="BA138" s="83">
        <f t="shared" si="41"/>
        <v>0</v>
      </c>
      <c r="BB138" s="83">
        <f t="shared" si="41"/>
        <v>-3.814697265625E-6</v>
      </c>
      <c r="BC138" s="83">
        <f t="shared" si="41"/>
        <v>7.62939453125E-6</v>
      </c>
      <c r="BD138" s="83">
        <f t="shared" si="41"/>
        <v>-5.7220458984375E-6</v>
      </c>
      <c r="BE138" s="83">
        <f t="shared" si="41"/>
        <v>-1.5020370483398438E-5</v>
      </c>
      <c r="BF138" s="83">
        <f t="shared" si="41"/>
        <v>6.67572021484375E-6</v>
      </c>
      <c r="BG138" s="83">
        <f t="shared" si="41"/>
        <v>1.430511474609375E-6</v>
      </c>
      <c r="BH138" s="83">
        <f t="shared" si="41"/>
        <v>4.76837158203125E-6</v>
      </c>
      <c r="BI138" s="83">
        <f t="shared" si="41"/>
        <v>-2.86102294921875E-6</v>
      </c>
      <c r="BJ138" s="83">
        <f t="shared" si="41"/>
        <v>4.76837158203125E-6</v>
      </c>
      <c r="BK138" s="1029">
        <f t="shared" si="20"/>
        <v>4.4405460357666016E-6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</sheetPr>
  <dimension ref="A1:CM1744"/>
  <sheetViews>
    <sheetView zoomScale="90" zoomScaleNormal="90" workbookViewId="0">
      <pane xSplit="1" ySplit="5" topLeftCell="B6" activePane="bottomRight" state="frozen"/>
      <selection activeCell="I90" sqref="I90"/>
      <selection pane="topRight" activeCell="I90" sqref="I90"/>
      <selection pane="bottomLeft" activeCell="I90" sqref="I90"/>
      <selection pane="bottomRight" activeCell="C11" sqref="C11"/>
    </sheetView>
  </sheetViews>
  <sheetFormatPr baseColWidth="10" defaultRowHeight="15.75" x14ac:dyDescent="0.25"/>
  <cols>
    <col min="1" max="1" width="64.140625" style="180" bestFit="1" customWidth="1"/>
    <col min="2" max="2" width="2.140625" style="180" bestFit="1" customWidth="1"/>
    <col min="3" max="74" width="19.42578125" style="180" bestFit="1" customWidth="1"/>
    <col min="75" max="75" width="23.85546875" style="180" bestFit="1" customWidth="1"/>
    <col min="76" max="76" width="11.42578125" style="180"/>
    <col min="77" max="77" width="19.7109375" style="180" bestFit="1" customWidth="1"/>
    <col min="78" max="16384" width="11.42578125" style="180"/>
  </cols>
  <sheetData>
    <row r="1" spans="1:91" x14ac:dyDescent="0.25">
      <c r="A1" s="172" t="s">
        <v>832</v>
      </c>
      <c r="C1" s="214">
        <v>43101</v>
      </c>
      <c r="D1" s="214">
        <v>43132</v>
      </c>
      <c r="E1" s="214">
        <v>43160</v>
      </c>
      <c r="F1" s="214">
        <v>43191</v>
      </c>
      <c r="G1" s="214">
        <v>43221</v>
      </c>
      <c r="H1" s="214">
        <v>43252</v>
      </c>
      <c r="I1" s="214">
        <v>43282</v>
      </c>
      <c r="J1" s="214">
        <v>43313</v>
      </c>
      <c r="K1" s="214">
        <v>43344</v>
      </c>
      <c r="L1" s="214">
        <v>43374</v>
      </c>
      <c r="M1" s="214">
        <v>43405</v>
      </c>
      <c r="N1" s="214">
        <v>43435</v>
      </c>
      <c r="O1" s="215">
        <v>43466</v>
      </c>
      <c r="P1" s="215">
        <v>43497</v>
      </c>
      <c r="Q1" s="215">
        <v>43525</v>
      </c>
      <c r="R1" s="215">
        <v>43556</v>
      </c>
      <c r="S1" s="215">
        <v>43586</v>
      </c>
      <c r="T1" s="215">
        <v>43617</v>
      </c>
      <c r="U1" s="215">
        <v>43647</v>
      </c>
      <c r="V1" s="215">
        <v>43678</v>
      </c>
      <c r="W1" s="215">
        <v>43709</v>
      </c>
      <c r="X1" s="215">
        <v>43739</v>
      </c>
      <c r="Y1" s="215">
        <v>43770</v>
      </c>
      <c r="Z1" s="215">
        <v>43800</v>
      </c>
      <c r="AA1" s="216">
        <v>43831</v>
      </c>
      <c r="AB1" s="216">
        <v>43862</v>
      </c>
      <c r="AC1" s="216">
        <v>43891</v>
      </c>
      <c r="AD1" s="216">
        <v>43922</v>
      </c>
      <c r="AE1" s="216">
        <v>43952</v>
      </c>
      <c r="AF1" s="216">
        <v>43983</v>
      </c>
      <c r="AG1" s="216">
        <v>44013</v>
      </c>
      <c r="AH1" s="216">
        <v>44044</v>
      </c>
      <c r="AI1" s="216">
        <v>44075</v>
      </c>
      <c r="AJ1" s="216">
        <v>44105</v>
      </c>
      <c r="AK1" s="216">
        <v>44136</v>
      </c>
      <c r="AL1" s="216">
        <v>44166</v>
      </c>
      <c r="AM1" s="217">
        <v>44197</v>
      </c>
      <c r="AN1" s="217">
        <v>44228</v>
      </c>
      <c r="AO1" s="217">
        <v>44256</v>
      </c>
      <c r="AP1" s="217">
        <v>44287</v>
      </c>
      <c r="AQ1" s="217">
        <v>44317</v>
      </c>
      <c r="AR1" s="217">
        <v>44348</v>
      </c>
      <c r="AS1" s="217">
        <v>44378</v>
      </c>
      <c r="AT1" s="217">
        <v>44409</v>
      </c>
      <c r="AU1" s="217">
        <v>44440</v>
      </c>
      <c r="AV1" s="217">
        <v>44470</v>
      </c>
      <c r="AW1" s="217">
        <v>44501</v>
      </c>
      <c r="AX1" s="217">
        <v>44531</v>
      </c>
      <c r="AY1" s="218">
        <v>44562</v>
      </c>
      <c r="AZ1" s="218">
        <v>44593</v>
      </c>
      <c r="BA1" s="218">
        <v>44621</v>
      </c>
      <c r="BB1" s="218">
        <v>44652</v>
      </c>
      <c r="BC1" s="218">
        <v>44682</v>
      </c>
      <c r="BD1" s="218">
        <v>44713</v>
      </c>
      <c r="BE1" s="218">
        <v>44743</v>
      </c>
      <c r="BF1" s="218">
        <v>44774</v>
      </c>
      <c r="BG1" s="218">
        <v>44805</v>
      </c>
      <c r="BH1" s="218">
        <v>44835</v>
      </c>
      <c r="BI1" s="218">
        <v>44866</v>
      </c>
      <c r="BJ1" s="218">
        <v>44896</v>
      </c>
      <c r="BK1" s="219">
        <v>44927</v>
      </c>
      <c r="BL1" s="219">
        <v>44958</v>
      </c>
      <c r="BM1" s="219">
        <v>44986</v>
      </c>
      <c r="BN1" s="219">
        <v>45017</v>
      </c>
      <c r="BO1" s="219">
        <v>45047</v>
      </c>
      <c r="BP1" s="219">
        <v>45078</v>
      </c>
      <c r="BQ1" s="219">
        <v>45108</v>
      </c>
      <c r="BR1" s="219">
        <v>45139</v>
      </c>
      <c r="BS1" s="219">
        <v>45170</v>
      </c>
      <c r="BT1" s="219">
        <v>45200</v>
      </c>
      <c r="BU1" s="219">
        <v>45231</v>
      </c>
      <c r="BV1" s="219">
        <v>45261</v>
      </c>
      <c r="BW1" s="220" t="s">
        <v>236</v>
      </c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2"/>
    </row>
    <row r="2" spans="1:91" x14ac:dyDescent="0.25">
      <c r="A2" s="223" t="s">
        <v>279</v>
      </c>
      <c r="C2" s="413">
        <f>TABLES!D100</f>
        <v>3220</v>
      </c>
      <c r="D2" s="413">
        <f>TABLES!E100</f>
        <v>3080</v>
      </c>
      <c r="E2" s="413">
        <f>TABLES!F100</f>
        <v>3148</v>
      </c>
      <c r="F2" s="413">
        <f>TABLES!G100</f>
        <v>3105</v>
      </c>
      <c r="G2" s="413">
        <f>TABLES!H100</f>
        <v>3016</v>
      </c>
      <c r="H2" s="413">
        <f>TABLES!I100</f>
        <v>3100</v>
      </c>
      <c r="I2" s="413">
        <f>TABLES!D107</f>
        <v>3037</v>
      </c>
      <c r="J2" s="413">
        <f>TABLES!E107</f>
        <v>3102</v>
      </c>
      <c r="K2" s="413">
        <f>TABLES!F107</f>
        <v>3390</v>
      </c>
      <c r="L2" s="413">
        <f>TABLES!G107</f>
        <v>3146</v>
      </c>
      <c r="M2" s="413">
        <f>TABLES!H107</f>
        <v>3948</v>
      </c>
      <c r="N2" s="413">
        <f>TABLES!I107</f>
        <v>2687</v>
      </c>
      <c r="O2" s="413">
        <f>TABLES!D101</f>
        <v>2554</v>
      </c>
      <c r="P2" s="413">
        <f>TABLES!E101</f>
        <v>2731</v>
      </c>
      <c r="Q2" s="413">
        <f>TABLES!F101</f>
        <v>3165</v>
      </c>
      <c r="R2" s="413">
        <f>TABLES!G101</f>
        <v>3046</v>
      </c>
      <c r="S2" s="413">
        <f>TABLES!H101</f>
        <v>2950</v>
      </c>
      <c r="T2" s="413">
        <f>TABLES!I101</f>
        <v>3070</v>
      </c>
      <c r="U2" s="413">
        <f>TABLES!D108</f>
        <v>3485</v>
      </c>
      <c r="V2" s="413">
        <f>TABLES!E108</f>
        <v>2904</v>
      </c>
      <c r="W2" s="413">
        <f>TABLES!F108</f>
        <v>3070</v>
      </c>
      <c r="X2" s="413">
        <f>TABLES!G108</f>
        <v>3141</v>
      </c>
      <c r="Y2" s="413">
        <f>TABLES!H108</f>
        <v>3065</v>
      </c>
      <c r="Z2" s="413">
        <f>TABLES!I108</f>
        <v>4084</v>
      </c>
      <c r="AA2" s="413">
        <f>TABLES!D102</f>
        <v>3000</v>
      </c>
      <c r="AB2" s="413">
        <f>TABLES!E102</f>
        <v>2250</v>
      </c>
      <c r="AC2" s="413">
        <f>TABLES!F102</f>
        <v>2789</v>
      </c>
      <c r="AD2" s="413">
        <f>TABLES!G102</f>
        <v>3048</v>
      </c>
      <c r="AE2" s="413">
        <f>TABLES!H102</f>
        <v>3130</v>
      </c>
      <c r="AF2" s="413">
        <f>TABLES!I102</f>
        <v>2630</v>
      </c>
      <c r="AG2" s="413">
        <f>TABLES!D109</f>
        <v>2850</v>
      </c>
      <c r="AH2" s="413">
        <f>TABLES!E109</f>
        <v>2298</v>
      </c>
      <c r="AI2" s="413">
        <f>TABLES!F109</f>
        <v>3178</v>
      </c>
      <c r="AJ2" s="413">
        <f>TABLES!G109</f>
        <v>2995</v>
      </c>
      <c r="AK2" s="413">
        <f>TABLES!H109</f>
        <v>3289</v>
      </c>
      <c r="AL2" s="413">
        <f>TABLES!I109</f>
        <v>3462</v>
      </c>
      <c r="AM2" s="413">
        <f>TABLES!D103</f>
        <v>3950</v>
      </c>
      <c r="AN2" s="413">
        <f>TABLES!E103</f>
        <v>2577</v>
      </c>
      <c r="AO2" s="413">
        <f>TABLES!F103</f>
        <v>2781</v>
      </c>
      <c r="AP2" s="413">
        <f>TABLES!G103</f>
        <v>2910</v>
      </c>
      <c r="AQ2" s="413">
        <f>TABLES!H103</f>
        <v>3544</v>
      </c>
      <c r="AR2" s="413">
        <f>TABLES!I103</f>
        <v>3840</v>
      </c>
      <c r="AS2" s="413">
        <f>TABLES!D110</f>
        <v>2905</v>
      </c>
      <c r="AT2" s="413">
        <f>TABLES!E110</f>
        <v>3325</v>
      </c>
      <c r="AU2" s="413">
        <f>TABLES!F110</f>
        <v>3250</v>
      </c>
      <c r="AV2" s="413">
        <f>TABLES!G110</f>
        <v>2912</v>
      </c>
      <c r="AW2" s="413">
        <f>TABLES!H110</f>
        <v>3651</v>
      </c>
      <c r="AX2" s="413">
        <f>TABLES!I110</f>
        <v>3055</v>
      </c>
      <c r="AY2" s="413">
        <f>TABLES!D104</f>
        <v>2680</v>
      </c>
      <c r="AZ2" s="413">
        <f>TABLES!E104</f>
        <v>3692</v>
      </c>
      <c r="BA2" s="413">
        <f>TABLES!F104</f>
        <v>3354</v>
      </c>
      <c r="BB2" s="413">
        <f>TABLES!G104</f>
        <v>3667</v>
      </c>
      <c r="BC2" s="413">
        <f>TABLES!H104</f>
        <v>3824</v>
      </c>
      <c r="BD2" s="413">
        <f>TABLES!I104</f>
        <v>3750</v>
      </c>
      <c r="BE2" s="413">
        <f>TABLES!D111</f>
        <v>3100</v>
      </c>
      <c r="BF2" s="413">
        <f>TABLES!E111</f>
        <v>2886</v>
      </c>
      <c r="BG2" s="413">
        <f>TABLES!F111</f>
        <v>2050</v>
      </c>
      <c r="BH2" s="413">
        <f>TABLES!G111</f>
        <v>2754</v>
      </c>
      <c r="BI2" s="413">
        <f>TABLES!H111</f>
        <v>3044</v>
      </c>
      <c r="BJ2" s="413">
        <f>TABLES!I111</f>
        <v>3284</v>
      </c>
      <c r="BK2" s="413">
        <f>TABLES!D105</f>
        <v>2660</v>
      </c>
      <c r="BL2" s="413">
        <f>TABLES!E105</f>
        <v>3395</v>
      </c>
      <c r="BM2" s="413">
        <f>TABLES!F105</f>
        <v>2800</v>
      </c>
      <c r="BN2" s="413">
        <f>TABLES!G105</f>
        <v>3022</v>
      </c>
      <c r="BO2" s="413">
        <f>TABLES!H105</f>
        <v>3015</v>
      </c>
      <c r="BP2" s="413">
        <f>TABLES!I105</f>
        <v>3099</v>
      </c>
      <c r="BQ2" s="413">
        <f>TABLES!D112</f>
        <v>2873</v>
      </c>
      <c r="BR2" s="413">
        <f>TABLES!E112</f>
        <v>3420</v>
      </c>
      <c r="BS2" s="413">
        <f>TABLES!F112</f>
        <v>3480</v>
      </c>
      <c r="BT2" s="413">
        <f>TABLES!G112</f>
        <v>3454</v>
      </c>
      <c r="BU2" s="413">
        <f>TABLES!H112</f>
        <v>3050</v>
      </c>
      <c r="BV2" s="413">
        <f>TABLES!I112</f>
        <v>3191</v>
      </c>
      <c r="BW2" s="417">
        <f>SUM(C2:BV2)</f>
        <v>224407</v>
      </c>
    </row>
    <row r="3" spans="1:91" x14ac:dyDescent="0.25">
      <c r="A3" s="225" t="s">
        <v>280</v>
      </c>
      <c r="C3" s="414">
        <f>TABLES!D117</f>
        <v>1.6</v>
      </c>
      <c r="D3" s="414">
        <f>TABLES!E117</f>
        <v>1.9</v>
      </c>
      <c r="E3" s="414">
        <f>TABLES!F117</f>
        <v>1.4</v>
      </c>
      <c r="F3" s="414">
        <f>TABLES!G117</f>
        <v>1.2</v>
      </c>
      <c r="G3" s="414">
        <f>TABLES!H117</f>
        <v>1.6</v>
      </c>
      <c r="H3" s="414">
        <f>TABLES!I117</f>
        <v>1.3</v>
      </c>
      <c r="I3" s="414">
        <f>TABLES!D124</f>
        <v>2.5</v>
      </c>
      <c r="J3" s="414">
        <f>TABLES!E124</f>
        <v>2.4</v>
      </c>
      <c r="K3" s="414">
        <f>TABLES!F124</f>
        <v>2</v>
      </c>
      <c r="L3" s="414">
        <f>TABLES!G124</f>
        <v>1.8</v>
      </c>
      <c r="M3" s="414">
        <f>TABLES!H124</f>
        <v>1.9</v>
      </c>
      <c r="N3" s="414">
        <f>TABLES!I124</f>
        <v>2.2999999999999998</v>
      </c>
      <c r="O3" s="414">
        <f>TABLES!D118</f>
        <v>2.4</v>
      </c>
      <c r="P3" s="414">
        <f>TABLES!E118</f>
        <v>2</v>
      </c>
      <c r="Q3" s="414">
        <f>TABLES!F118</f>
        <v>1.6</v>
      </c>
      <c r="R3" s="414">
        <f>TABLES!G118</f>
        <v>1.5</v>
      </c>
      <c r="S3" s="414">
        <f>TABLES!H118</f>
        <v>1.7</v>
      </c>
      <c r="T3" s="414">
        <f>TABLES!I118</f>
        <v>1.6</v>
      </c>
      <c r="U3" s="414">
        <f>TABLES!D125</f>
        <v>2.2999999999999998</v>
      </c>
      <c r="V3" s="414">
        <f>TABLES!E125</f>
        <v>1.8</v>
      </c>
      <c r="W3" s="414">
        <f>TABLES!F125</f>
        <v>1.6</v>
      </c>
      <c r="X3" s="414">
        <f>TABLES!G125</f>
        <v>2</v>
      </c>
      <c r="Y3" s="414">
        <f>TABLES!H125</f>
        <v>2.2000000000000002</v>
      </c>
      <c r="Z3" s="414">
        <f>TABLES!I125</f>
        <v>1.7</v>
      </c>
      <c r="AA3" s="414">
        <f>TABLES!D119</f>
        <v>1.3</v>
      </c>
      <c r="AB3" s="414">
        <f>TABLES!E119</f>
        <v>1.6</v>
      </c>
      <c r="AC3" s="414">
        <f>TABLES!F119</f>
        <v>1.5</v>
      </c>
      <c r="AD3" s="414">
        <f>TABLES!G119</f>
        <v>1.7</v>
      </c>
      <c r="AE3" s="414">
        <f>TABLES!H119</f>
        <v>1.4</v>
      </c>
      <c r="AF3" s="414">
        <f>TABLES!I119</f>
        <v>1.6</v>
      </c>
      <c r="AG3" s="414">
        <f>TABLES!D126</f>
        <v>2.6</v>
      </c>
      <c r="AH3" s="414">
        <f>TABLES!E126</f>
        <v>2.2999999999999998</v>
      </c>
      <c r="AI3" s="414">
        <f>TABLES!F126</f>
        <v>2.2000000000000002</v>
      </c>
      <c r="AJ3" s="414">
        <f>TABLES!G126</f>
        <v>1.9</v>
      </c>
      <c r="AK3" s="414">
        <f>TABLES!H126</f>
        <v>2.1</v>
      </c>
      <c r="AL3" s="414">
        <f>TABLES!I126</f>
        <v>2</v>
      </c>
      <c r="AM3" s="414">
        <f>TABLES!D120</f>
        <v>1.8</v>
      </c>
      <c r="AN3" s="414">
        <f>TABLES!E120</f>
        <v>1.4</v>
      </c>
      <c r="AO3" s="414">
        <f>TABLES!F120</f>
        <v>2</v>
      </c>
      <c r="AP3" s="414">
        <f>TABLES!G120</f>
        <v>1.3</v>
      </c>
      <c r="AQ3" s="414">
        <f>TABLES!H120</f>
        <v>2.1</v>
      </c>
      <c r="AR3" s="414">
        <f>TABLES!I120</f>
        <v>2.4</v>
      </c>
      <c r="AS3" s="414">
        <f>TABLES!D127</f>
        <v>1.4</v>
      </c>
      <c r="AT3" s="414">
        <f>TABLES!E127</f>
        <v>1.7</v>
      </c>
      <c r="AU3" s="414">
        <f>TABLES!F127</f>
        <v>1.9</v>
      </c>
      <c r="AV3" s="414">
        <f>TABLES!G127</f>
        <v>1.5</v>
      </c>
      <c r="AW3" s="414">
        <f>TABLES!H127</f>
        <v>1.7</v>
      </c>
      <c r="AX3" s="414">
        <f>TABLES!I127</f>
        <v>1.7</v>
      </c>
      <c r="AY3" s="414">
        <f>TABLES!D121</f>
        <v>2.1</v>
      </c>
      <c r="AZ3" s="414">
        <f>TABLES!E121</f>
        <v>2</v>
      </c>
      <c r="BA3" s="414">
        <f>TABLES!F121</f>
        <v>1.8</v>
      </c>
      <c r="BB3" s="414">
        <f>TABLES!G121</f>
        <v>2.4</v>
      </c>
      <c r="BC3" s="414">
        <f>TABLES!H121</f>
        <v>2</v>
      </c>
      <c r="BD3" s="414">
        <f>TABLES!I121</f>
        <v>2.2000000000000002</v>
      </c>
      <c r="BE3" s="414">
        <f>TABLES!D128</f>
        <v>2.5</v>
      </c>
      <c r="BF3" s="414">
        <f>TABLES!E128</f>
        <v>2.4</v>
      </c>
      <c r="BG3" s="414">
        <f>TABLES!F128</f>
        <v>2.5</v>
      </c>
      <c r="BH3" s="414">
        <f>TABLES!G128</f>
        <v>1.8</v>
      </c>
      <c r="BI3" s="414">
        <f>TABLES!H128</f>
        <v>2</v>
      </c>
      <c r="BJ3" s="414">
        <f>TABLES!I128</f>
        <v>1.6</v>
      </c>
      <c r="BK3" s="414">
        <f>TABLES!D122</f>
        <v>1.5</v>
      </c>
      <c r="BL3" s="414">
        <f>TABLES!E122</f>
        <v>1.6</v>
      </c>
      <c r="BM3" s="414">
        <f>TABLES!F122</f>
        <v>2.1</v>
      </c>
      <c r="BN3" s="414">
        <f>TABLES!G122</f>
        <v>2.2000000000000002</v>
      </c>
      <c r="BO3" s="414">
        <f>TABLES!H122</f>
        <v>2.2999999999999998</v>
      </c>
      <c r="BP3" s="414">
        <f>TABLES!I122</f>
        <v>2.5</v>
      </c>
      <c r="BQ3" s="414">
        <f>TABLES!D129</f>
        <v>2.2999999999999998</v>
      </c>
      <c r="BR3" s="414">
        <f>TABLES!E129</f>
        <v>2.5</v>
      </c>
      <c r="BS3" s="414">
        <f>TABLES!F129</f>
        <v>2.2000000000000002</v>
      </c>
      <c r="BT3" s="414">
        <f>TABLES!G129</f>
        <v>2.2999999999999998</v>
      </c>
      <c r="BU3" s="414">
        <f>TABLES!H129</f>
        <v>2.4</v>
      </c>
      <c r="BV3" s="414">
        <f>TABLES!I129</f>
        <v>2</v>
      </c>
      <c r="BW3" s="417">
        <f>SUM(C3:BV3)</f>
        <v>138.6</v>
      </c>
    </row>
    <row r="4" spans="1:91" x14ac:dyDescent="0.25">
      <c r="A4" s="227" t="s">
        <v>281</v>
      </c>
      <c r="C4" s="415">
        <f>TABLES!D246</f>
        <v>17.2</v>
      </c>
      <c r="D4" s="415">
        <f>TABLES!E246</f>
        <v>18.3</v>
      </c>
      <c r="E4" s="415">
        <f>TABLES!F246</f>
        <v>20.100000000000001</v>
      </c>
      <c r="F4" s="415">
        <f>TABLES!G246</f>
        <v>19.8</v>
      </c>
      <c r="G4" s="415">
        <f>TABLES!H246</f>
        <v>16.8</v>
      </c>
      <c r="H4" s="415">
        <f>TABLES!I246</f>
        <v>17.600000000000001</v>
      </c>
      <c r="I4" s="415">
        <f>TABLES!D253</f>
        <v>17.399999999999999</v>
      </c>
      <c r="J4" s="415">
        <f>TABLES!E253</f>
        <v>18.8</v>
      </c>
      <c r="K4" s="415">
        <f>TABLES!F253</f>
        <v>19.399999999999999</v>
      </c>
      <c r="L4" s="415">
        <f>TABLES!G253</f>
        <v>19.2</v>
      </c>
      <c r="M4" s="415">
        <f>TABLES!H253</f>
        <v>20.8</v>
      </c>
      <c r="N4" s="415">
        <f>TABLES!I253</f>
        <v>19.8</v>
      </c>
      <c r="O4" s="415">
        <f>TABLES!D247</f>
        <v>23.5</v>
      </c>
      <c r="P4" s="415">
        <f>TABLES!E247</f>
        <v>20.9</v>
      </c>
      <c r="Q4" s="415">
        <f>TABLES!F247</f>
        <v>17.600000000000001</v>
      </c>
      <c r="R4" s="415">
        <f>TABLES!G247</f>
        <v>17.600000000000001</v>
      </c>
      <c r="S4" s="415">
        <f>TABLES!H247</f>
        <v>21.5</v>
      </c>
      <c r="T4" s="415">
        <f>TABLES!I247</f>
        <v>16.5</v>
      </c>
      <c r="U4" s="415">
        <f>TABLES!D254</f>
        <v>16.5</v>
      </c>
      <c r="V4" s="415">
        <f>TABLES!E254</f>
        <v>17.7</v>
      </c>
      <c r="W4" s="415">
        <f>TABLES!F254</f>
        <v>17.399999999999999</v>
      </c>
      <c r="X4" s="415">
        <f>TABLES!G254</f>
        <v>17.100000000000001</v>
      </c>
      <c r="Y4" s="415">
        <f>TABLES!H254</f>
        <v>17.399999999999999</v>
      </c>
      <c r="Z4" s="415">
        <f>TABLES!I254</f>
        <v>21.5</v>
      </c>
      <c r="AA4" s="415">
        <f>TABLES!D248</f>
        <v>18.399999999999999</v>
      </c>
      <c r="AB4" s="415">
        <f>TABLES!E248</f>
        <v>16.8</v>
      </c>
      <c r="AC4" s="415">
        <f>TABLES!F248</f>
        <v>16.7</v>
      </c>
      <c r="AD4" s="415">
        <f>TABLES!G248</f>
        <v>19.100000000000001</v>
      </c>
      <c r="AE4" s="415">
        <f>TABLES!H248</f>
        <v>20.3</v>
      </c>
      <c r="AF4" s="415">
        <f>TABLES!I248</f>
        <v>18.2</v>
      </c>
      <c r="AG4" s="415">
        <f>TABLES!D255</f>
        <v>20.9</v>
      </c>
      <c r="AH4" s="415">
        <f>TABLES!E255</f>
        <v>22.5</v>
      </c>
      <c r="AI4" s="415">
        <f>TABLES!F255</f>
        <v>20.8</v>
      </c>
      <c r="AJ4" s="415">
        <f>TABLES!G255</f>
        <v>19.399999999999999</v>
      </c>
      <c r="AK4" s="415">
        <f>TABLES!H255</f>
        <v>19.3</v>
      </c>
      <c r="AL4" s="415">
        <f>TABLES!I255</f>
        <v>17.8</v>
      </c>
      <c r="AM4" s="415">
        <f>TABLES!D249</f>
        <v>19.2</v>
      </c>
      <c r="AN4" s="415">
        <f>TABLES!E249</f>
        <v>21.6</v>
      </c>
      <c r="AO4" s="415">
        <f>TABLES!F249</f>
        <v>18.100000000000001</v>
      </c>
      <c r="AP4" s="415">
        <f>TABLES!G249</f>
        <v>14.5</v>
      </c>
      <c r="AQ4" s="415">
        <f>TABLES!H249</f>
        <v>22.5</v>
      </c>
      <c r="AR4" s="415">
        <f>TABLES!I249</f>
        <v>19.8</v>
      </c>
      <c r="AS4" s="415">
        <f>TABLES!D256</f>
        <v>15.8</v>
      </c>
      <c r="AT4" s="415">
        <f>TABLES!E256</f>
        <v>16.399999999999999</v>
      </c>
      <c r="AU4" s="415">
        <f>TABLES!F256</f>
        <v>16.5</v>
      </c>
      <c r="AV4" s="415">
        <f>TABLES!G256</f>
        <v>18.2</v>
      </c>
      <c r="AW4" s="415">
        <f>TABLES!H256</f>
        <v>16.399999999999999</v>
      </c>
      <c r="AX4" s="415">
        <f>TABLES!I256</f>
        <v>19.600000000000001</v>
      </c>
      <c r="AY4" s="415">
        <f>TABLES!D250</f>
        <v>17</v>
      </c>
      <c r="AZ4" s="415">
        <f>TABLES!E250</f>
        <v>16.2</v>
      </c>
      <c r="BA4" s="415">
        <f>TABLES!F250</f>
        <v>22.2</v>
      </c>
      <c r="BB4" s="415">
        <f>TABLES!G250</f>
        <v>20.100000000000001</v>
      </c>
      <c r="BC4" s="415">
        <f>TABLES!H250</f>
        <v>20.399999999999999</v>
      </c>
      <c r="BD4" s="415">
        <f>TABLES!I250</f>
        <v>20.9</v>
      </c>
      <c r="BE4" s="415">
        <f>TABLES!D257</f>
        <v>20.3</v>
      </c>
      <c r="BF4" s="415">
        <f>TABLES!E257</f>
        <v>16.2</v>
      </c>
      <c r="BG4" s="415">
        <f>TABLES!F257</f>
        <v>23.6</v>
      </c>
      <c r="BH4" s="415">
        <f>TABLES!G257</f>
        <v>20.6</v>
      </c>
      <c r="BI4" s="415">
        <f>TABLES!H257</f>
        <v>20.2</v>
      </c>
      <c r="BJ4" s="415">
        <f>TABLES!I257</f>
        <v>21.6</v>
      </c>
      <c r="BK4" s="415">
        <f>TABLES!D251</f>
        <v>21.2</v>
      </c>
      <c r="BL4" s="415">
        <f>TABLES!E251</f>
        <v>19.100000000000001</v>
      </c>
      <c r="BM4" s="415">
        <f>TABLES!F251</f>
        <v>20.2</v>
      </c>
      <c r="BN4" s="415">
        <f>TABLES!G251</f>
        <v>17.600000000000001</v>
      </c>
      <c r="BO4" s="415">
        <f>TABLES!H251</f>
        <v>19.899999999999999</v>
      </c>
      <c r="BP4" s="415">
        <f>TABLES!I251</f>
        <v>19.5</v>
      </c>
      <c r="BQ4" s="415">
        <f>TABLES!D258</f>
        <v>21.8</v>
      </c>
      <c r="BR4" s="415">
        <f>TABLES!E258</f>
        <v>15.6</v>
      </c>
      <c r="BS4" s="415">
        <f>TABLES!F258</f>
        <v>20.100000000000001</v>
      </c>
      <c r="BT4" s="415">
        <f>TABLES!G258</f>
        <v>21.2</v>
      </c>
      <c r="BU4" s="415">
        <f>TABLES!H258</f>
        <v>19.899999999999999</v>
      </c>
      <c r="BV4" s="415">
        <f>TABLES!I258</f>
        <v>18.899999999999999</v>
      </c>
      <c r="BW4" s="417">
        <f t="shared" ref="BW4:BW61" si="0">SUM(C4:BV4)</f>
        <v>1373.4999999999998</v>
      </c>
    </row>
    <row r="5" spans="1:91" x14ac:dyDescent="0.25">
      <c r="A5" s="228" t="s">
        <v>282</v>
      </c>
      <c r="C5" s="416">
        <f>TABLES!D263</f>
        <v>1.7</v>
      </c>
      <c r="D5" s="416">
        <f>TABLES!E263</f>
        <v>2</v>
      </c>
      <c r="E5" s="416">
        <f>TABLES!F263</f>
        <v>1.8</v>
      </c>
      <c r="F5" s="416">
        <f>TABLES!G263</f>
        <v>1.8</v>
      </c>
      <c r="G5" s="416">
        <f>TABLES!H263</f>
        <v>2.1</v>
      </c>
      <c r="H5" s="416">
        <f>TABLES!I263</f>
        <v>1.8</v>
      </c>
      <c r="I5" s="416">
        <f>TABLES!D270</f>
        <v>2</v>
      </c>
      <c r="J5" s="416">
        <f>TABLES!E270</f>
        <v>1.6</v>
      </c>
      <c r="K5" s="416">
        <f>TABLES!F270</f>
        <v>1.9</v>
      </c>
      <c r="L5" s="416">
        <f>TABLES!G270</f>
        <v>1.5</v>
      </c>
      <c r="M5" s="416">
        <f>TABLES!H270</f>
        <v>1.6</v>
      </c>
      <c r="N5" s="416">
        <f>TABLES!I270</f>
        <v>2.1</v>
      </c>
      <c r="O5" s="416">
        <f>TABLES!D264</f>
        <v>1.6</v>
      </c>
      <c r="P5" s="416">
        <f>TABLES!E264</f>
        <v>1.4</v>
      </c>
      <c r="Q5" s="416">
        <f>TABLES!F264</f>
        <v>1.7</v>
      </c>
      <c r="R5" s="416">
        <f>TABLES!G264</f>
        <v>1.9</v>
      </c>
      <c r="S5" s="416">
        <f>TABLES!H264</f>
        <v>1.9</v>
      </c>
      <c r="T5" s="416">
        <f>TABLES!I264</f>
        <v>1.9</v>
      </c>
      <c r="U5" s="416">
        <f>TABLES!D271</f>
        <v>2.1</v>
      </c>
      <c r="V5" s="416">
        <f>TABLES!E271</f>
        <v>1.9</v>
      </c>
      <c r="W5" s="416">
        <f>TABLES!F271</f>
        <v>1.6</v>
      </c>
      <c r="X5" s="416">
        <f>TABLES!G271</f>
        <v>1.7</v>
      </c>
      <c r="Y5" s="416">
        <f>TABLES!H271</f>
        <v>2</v>
      </c>
      <c r="Z5" s="416">
        <f>TABLES!I271</f>
        <v>2</v>
      </c>
      <c r="AA5" s="416">
        <f>TABLES!D265</f>
        <v>2</v>
      </c>
      <c r="AB5" s="416">
        <f>TABLES!E265</f>
        <v>1.8</v>
      </c>
      <c r="AC5" s="416">
        <f>TABLES!F265</f>
        <v>1.9</v>
      </c>
      <c r="AD5" s="416">
        <f>TABLES!G265</f>
        <v>1.7</v>
      </c>
      <c r="AE5" s="416">
        <f>TABLES!H265</f>
        <v>1.8</v>
      </c>
      <c r="AF5" s="416">
        <f>TABLES!I265</f>
        <v>2</v>
      </c>
      <c r="AG5" s="416">
        <f>TABLES!D272</f>
        <v>2</v>
      </c>
      <c r="AH5" s="416">
        <f>TABLES!E272</f>
        <v>1.8</v>
      </c>
      <c r="AI5" s="416">
        <f>TABLES!F272</f>
        <v>2.1</v>
      </c>
      <c r="AJ5" s="416">
        <f>TABLES!G272</f>
        <v>2</v>
      </c>
      <c r="AK5" s="416">
        <f>TABLES!H272</f>
        <v>1.8</v>
      </c>
      <c r="AL5" s="416">
        <f>TABLES!I272</f>
        <v>1.9</v>
      </c>
      <c r="AM5" s="416">
        <f>TABLES!D266</f>
        <v>2.2000000000000002</v>
      </c>
      <c r="AN5" s="416">
        <f>TABLES!E266</f>
        <v>1.5</v>
      </c>
      <c r="AO5" s="416">
        <f>TABLES!F266</f>
        <v>1.8</v>
      </c>
      <c r="AP5" s="416">
        <f>TABLES!G266</f>
        <v>1.9</v>
      </c>
      <c r="AQ5" s="416">
        <f>TABLES!H266</f>
        <v>1.9</v>
      </c>
      <c r="AR5" s="416">
        <f>TABLES!I266</f>
        <v>1.7</v>
      </c>
      <c r="AS5" s="416">
        <f>TABLES!D273</f>
        <v>1.7</v>
      </c>
      <c r="AT5" s="416">
        <f>TABLES!E273</f>
        <v>1.7</v>
      </c>
      <c r="AU5" s="416">
        <f>TABLES!F273</f>
        <v>1.7</v>
      </c>
      <c r="AV5" s="416">
        <f>TABLES!G273</f>
        <v>2.2000000000000002</v>
      </c>
      <c r="AW5" s="416">
        <f>TABLES!H273</f>
        <v>1.4</v>
      </c>
      <c r="AX5" s="416">
        <f>TABLES!I273</f>
        <v>1.7</v>
      </c>
      <c r="AY5" s="416">
        <f>TABLES!D267</f>
        <v>1.6</v>
      </c>
      <c r="AZ5" s="416">
        <f>TABLES!E267</f>
        <v>1.4</v>
      </c>
      <c r="BA5" s="416">
        <f>TABLES!F267</f>
        <v>1.7</v>
      </c>
      <c r="BB5" s="416">
        <f>TABLES!G267</f>
        <v>1.9</v>
      </c>
      <c r="BC5" s="416">
        <f>TABLES!H267</f>
        <v>2</v>
      </c>
      <c r="BD5" s="416">
        <f>TABLES!I267</f>
        <v>1.9</v>
      </c>
      <c r="BE5" s="416">
        <f>TABLES!D274</f>
        <v>1.8</v>
      </c>
      <c r="BF5" s="416">
        <f>TABLES!E274</f>
        <v>2</v>
      </c>
      <c r="BG5" s="416">
        <f>TABLES!F274</f>
        <v>1.4</v>
      </c>
      <c r="BH5" s="416">
        <f>TABLES!G274</f>
        <v>2.1</v>
      </c>
      <c r="BI5" s="416">
        <f>TABLES!H274</f>
        <v>2.1</v>
      </c>
      <c r="BJ5" s="416">
        <f>TABLES!I274</f>
        <v>1.8</v>
      </c>
      <c r="BK5" s="416">
        <f>TABLES!D268</f>
        <v>2</v>
      </c>
      <c r="BL5" s="416">
        <f>TABLES!E268</f>
        <v>2.2000000000000002</v>
      </c>
      <c r="BM5" s="416">
        <f>TABLES!F268</f>
        <v>1.9</v>
      </c>
      <c r="BN5" s="416">
        <f>TABLES!G268</f>
        <v>1.4</v>
      </c>
      <c r="BO5" s="416">
        <f>TABLES!H268</f>
        <v>2.1</v>
      </c>
      <c r="BP5" s="416">
        <f>TABLES!I268</f>
        <v>1.8</v>
      </c>
      <c r="BQ5" s="416">
        <f>TABLES!D275</f>
        <v>1.9</v>
      </c>
      <c r="BR5" s="416">
        <f>TABLES!E275</f>
        <v>1.4</v>
      </c>
      <c r="BS5" s="416">
        <f>TABLES!F275</f>
        <v>2</v>
      </c>
      <c r="BT5" s="416">
        <f>TABLES!G275</f>
        <v>1.7</v>
      </c>
      <c r="BU5" s="416">
        <f>TABLES!H275</f>
        <v>1.6</v>
      </c>
      <c r="BV5" s="416">
        <f>TABLES!I275</f>
        <v>1.5</v>
      </c>
      <c r="BW5" s="417">
        <f t="shared" si="0"/>
        <v>131.00000000000006</v>
      </c>
    </row>
    <row r="6" spans="1:91" ht="16.5" thickBot="1" x14ac:dyDescent="0.3">
      <c r="A6" s="167"/>
      <c r="Y6" s="229"/>
      <c r="Z6" s="229"/>
      <c r="BW6" s="230"/>
    </row>
    <row r="7" spans="1:91" ht="16.5" thickBot="1" x14ac:dyDescent="0.3">
      <c r="A7" s="231" t="s">
        <v>234</v>
      </c>
      <c r="BW7" s="418">
        <f t="shared" si="0"/>
        <v>0</v>
      </c>
    </row>
    <row r="8" spans="1:91" ht="16.5" thickBot="1" x14ac:dyDescent="0.3"/>
    <row r="9" spans="1:91" ht="16.5" thickBot="1" x14ac:dyDescent="0.3">
      <c r="A9" s="232" t="s">
        <v>266</v>
      </c>
      <c r="BW9" s="418">
        <f t="shared" si="0"/>
        <v>0</v>
      </c>
    </row>
    <row r="10" spans="1:91" ht="16.5" thickBot="1" x14ac:dyDescent="0.3">
      <c r="A10" s="172"/>
      <c r="BW10" s="230"/>
    </row>
    <row r="11" spans="1:91" x14ac:dyDescent="0.25">
      <c r="A11" s="277" t="s">
        <v>283</v>
      </c>
      <c r="C11" s="429">
        <f>'MONTHLY DATA'!AA6</f>
        <v>2660</v>
      </c>
      <c r="D11" s="419">
        <f>'MONTHLY DATA'!AB6</f>
        <v>1990</v>
      </c>
      <c r="E11" s="419">
        <f>'MONTHLY DATA'!AC6</f>
        <v>1870</v>
      </c>
      <c r="F11" s="419">
        <f>'MONTHLY DATA'!AD6</f>
        <v>1480</v>
      </c>
      <c r="G11" s="419">
        <f>'MONTHLY DATA'!AE6</f>
        <v>2640</v>
      </c>
      <c r="H11" s="419">
        <f>'MONTHLY DATA'!AF6</f>
        <v>2800</v>
      </c>
      <c r="I11" s="419">
        <f>'MONTHLY DATA'!AG6</f>
        <v>2960</v>
      </c>
      <c r="J11" s="419">
        <f>'MONTHLY DATA'!AH6</f>
        <v>2110</v>
      </c>
      <c r="K11" s="419">
        <f>'MONTHLY DATA'!AI6</f>
        <v>2230</v>
      </c>
      <c r="L11" s="419">
        <f>'MONTHLY DATA'!AJ6</f>
        <v>2340</v>
      </c>
      <c r="M11" s="419">
        <f>'MONTHLY DATA'!AK6</f>
        <v>2600</v>
      </c>
      <c r="N11" s="419">
        <f>'MONTHLY DATA'!AL6</f>
        <v>3980</v>
      </c>
      <c r="O11" s="419">
        <f>'MONTHLY DATA'!C16*'ANUAL DATA'!$F$17</f>
        <v>2638.3995020230313</v>
      </c>
      <c r="P11" s="419">
        <f>'MONTHLY DATA'!D16*'ANUAL DATA'!$F$17</f>
        <v>1902.0909156551506</v>
      </c>
      <c r="Q11" s="419">
        <f>'MONTHLY DATA'!E16*'ANUAL DATA'!$F$17</f>
        <v>1950.3416968565205</v>
      </c>
      <c r="R11" s="419">
        <f>'MONTHLY DATA'!F16*'ANUAL DATA'!$F$17</f>
        <v>1531.5108770619358</v>
      </c>
      <c r="S11" s="419">
        <f>'MONTHLY DATA'!G16*'ANUAL DATA'!$F$17</f>
        <v>2550.5150924369746</v>
      </c>
      <c r="T11" s="419">
        <f>'MONTHLY DATA'!H16*'ANUAL DATA'!$F$17</f>
        <v>2846.6474148770621</v>
      </c>
      <c r="U11" s="419">
        <f>'MONTHLY DATA'!I16*'ANUAL DATA'!$F$17</f>
        <v>3078.8551907874262</v>
      </c>
      <c r="V11" s="419">
        <f>'MONTHLY DATA'!J16*'ANUAL DATA'!$F$17</f>
        <v>2101.7397622159974</v>
      </c>
      <c r="W11" s="419">
        <f>'MONTHLY DATA'!K16*'ANUAL DATA'!$F$17</f>
        <v>2343.0990799875508</v>
      </c>
      <c r="X11" s="419">
        <f>'MONTHLY DATA'!L16*'ANUAL DATA'!$F$17</f>
        <v>2507.3132399626516</v>
      </c>
      <c r="Y11" s="419">
        <f>'MONTHLY DATA'!M16*'ANUAL DATA'!$F$17</f>
        <v>2750.1405141612199</v>
      </c>
      <c r="Z11" s="419">
        <f>'MONTHLY DATA'!N16*'ANUAL DATA'!$F$17</f>
        <v>4171.1867139744791</v>
      </c>
      <c r="AA11" s="419">
        <f>'MONTHLY DATA'!C16*'ANUAL DATA'!$G$17</f>
        <v>2746.0462017055711</v>
      </c>
      <c r="AB11" s="419">
        <f>'MONTHLY DATA'!D16*'ANUAL DATA'!$G$17</f>
        <v>1979.6962250138806</v>
      </c>
      <c r="AC11" s="419">
        <f>'MONTHLY DATA'!E16*'ANUAL DATA'!$G$17</f>
        <v>2029.9156380882662</v>
      </c>
      <c r="AD11" s="419">
        <f>'MONTHLY DATA'!F16*'ANUAL DATA'!$G$17</f>
        <v>1593.9965208460628</v>
      </c>
      <c r="AE11" s="419">
        <f>'MONTHLY DATA'!G16*'ANUAL DATA'!$G$17</f>
        <v>2654.5761082084027</v>
      </c>
      <c r="AF11" s="419">
        <f>'MONTHLY DATA'!H16*'ANUAL DATA'!$G$17</f>
        <v>2962.7906294040458</v>
      </c>
      <c r="AG11" s="419">
        <f>'MONTHLY DATA'!I16*'ANUAL DATA'!$G$17</f>
        <v>3204.472482571553</v>
      </c>
      <c r="AH11" s="419">
        <f>'MONTHLY DATA'!J16*'ANUAL DATA'!$G$17</f>
        <v>2187.4907445144099</v>
      </c>
      <c r="AI11" s="419">
        <f>'MONTHLY DATA'!K16*'ANUAL DATA'!$G$17</f>
        <v>2438.6975224510425</v>
      </c>
      <c r="AJ11" s="419">
        <f>'MONTHLY DATA'!L16*'ANUAL DATA'!$G$17</f>
        <v>2609.6116201531277</v>
      </c>
      <c r="AK11" s="419">
        <f>'MONTHLY DATA'!M16*'ANUAL DATA'!$G$17</f>
        <v>2862.3462471389971</v>
      </c>
      <c r="AL11" s="419">
        <f>'MONTHLY DATA'!N16*'ANUAL DATA'!$G$17</f>
        <v>4341.3711319046379</v>
      </c>
      <c r="AM11" s="419">
        <f>'MONTHLY DATA'!C16*'ANUAL DATA'!$H$17</f>
        <v>2843.9427487963744</v>
      </c>
      <c r="AN11" s="419">
        <f>'MONTHLY DATA'!D16*'ANUAL DATA'!$H$17</f>
        <v>2050.2723954356252</v>
      </c>
      <c r="AO11" s="419">
        <f>'MONTHLY DATA'!E16*'ANUAL DATA'!$H$17</f>
        <v>2102.2821305861125</v>
      </c>
      <c r="AP11" s="419">
        <f>'MONTHLY DATA'!F16*'ANUAL DATA'!$H$17</f>
        <v>1650.8224968142247</v>
      </c>
      <c r="AQ11" s="419">
        <f>'MONTHLY DATA'!G16*'ANUAL DATA'!$H$17</f>
        <v>2749.2117464660319</v>
      </c>
      <c r="AR11" s="419">
        <f>'MONTHLY DATA'!H16*'ANUAL DATA'!$H$17</f>
        <v>3068.4141153422997</v>
      </c>
      <c r="AS11" s="419">
        <f>'MONTHLY DATA'!I16*'ANUAL DATA'!$H$17</f>
        <v>3318.7119265752285</v>
      </c>
      <c r="AT11" s="419">
        <f>'MONTHLY DATA'!J16*'ANUAL DATA'!$H$17</f>
        <v>2265.4747895563487</v>
      </c>
      <c r="AU11" s="419">
        <f>'MONTHLY DATA'!K16*'ANUAL DATA'!$H$17</f>
        <v>2525.6370891264219</v>
      </c>
      <c r="AV11" s="419">
        <f>'MONTHLY DATA'!L16*'ANUAL DATA'!$H$17</f>
        <v>2702.6442744115866</v>
      </c>
      <c r="AW11" s="419">
        <f>'MONTHLY DATA'!M16*'ANUAL DATA'!$H$17</f>
        <v>2964.3888908495023</v>
      </c>
      <c r="AX11" s="419">
        <f>'MONTHLY DATA'!N16*'ANUAL DATA'!$H$17</f>
        <v>4496.1410127570371</v>
      </c>
      <c r="AY11" s="419">
        <f>'MONTHLY DATA'!C16*'ANUAL DATA'!$I$17</f>
        <v>2915.2688329361872</v>
      </c>
      <c r="AZ11" s="419">
        <f>'MONTHLY DATA'!D16*'ANUAL DATA'!$I$17</f>
        <v>2101.6932271131509</v>
      </c>
      <c r="BA11" s="419">
        <f>'MONTHLY DATA'!E16*'ANUAL DATA'!$I$17</f>
        <v>2155.0073664212123</v>
      </c>
      <c r="BB11" s="419">
        <f>'MONTHLY DATA'!F16*'ANUAL DATA'!$I$17</f>
        <v>1692.2251250343254</v>
      </c>
      <c r="BC11" s="419">
        <f>'MONTHLY DATA'!G16*'ANUAL DATA'!$I$17</f>
        <v>2818.1619770674001</v>
      </c>
      <c r="BD11" s="419">
        <f>'MONTHLY DATA'!H16*'ANUAL DATA'!$I$17</f>
        <v>3145.3699413550848</v>
      </c>
      <c r="BE11" s="419">
        <f>'MONTHLY DATA'!I16*'ANUAL DATA'!$I$17</f>
        <v>3401.9452216937352</v>
      </c>
      <c r="BF11" s="419">
        <f>'MONTHLY DATA'!J16*'ANUAL DATA'!$I$17</f>
        <v>2322.2928972784216</v>
      </c>
      <c r="BG11" s="419">
        <f>'MONTHLY DATA'!K16*'ANUAL DATA'!$I$17</f>
        <v>2588.9800673217128</v>
      </c>
      <c r="BH11" s="419">
        <f>'MONTHLY DATA'!L16*'ANUAL DATA'!$I$17</f>
        <v>2770.4265928138293</v>
      </c>
      <c r="BI11" s="419">
        <f>'MONTHLY DATA'!M16*'ANUAL DATA'!$I$17</f>
        <v>3038.735764232008</v>
      </c>
      <c r="BJ11" s="419">
        <f>'MONTHLY DATA'!N16*'ANUAL DATA'!$I$17</f>
        <v>4608.9042293569837</v>
      </c>
      <c r="BK11" s="419">
        <f>'MONTHLY DATA'!C16*'ANUAL DATA'!$J$17</f>
        <v>3018.3527388688112</v>
      </c>
      <c r="BL11" s="419">
        <f>'MONTHLY DATA'!D16*'ANUAL DATA'!$J$17</f>
        <v>2176.0090996238723</v>
      </c>
      <c r="BM11" s="419">
        <f>'MONTHLY DATA'!E16*'ANUAL DATA'!$J$17</f>
        <v>2231.208426897867</v>
      </c>
      <c r="BN11" s="419">
        <f>'MONTHLY DATA'!F16*'ANUAL DATA'!$J$17</f>
        <v>1752.0622054555395</v>
      </c>
      <c r="BO11" s="419">
        <f>'MONTHLY DATA'!G16*'ANUAL DATA'!$J$17</f>
        <v>2917.8121845765036</v>
      </c>
      <c r="BP11" s="419">
        <f>'MONTHLY DATA'!H16*'ANUAL DATA'!$J$17</f>
        <v>3256.5902224814008</v>
      </c>
      <c r="BQ11" s="419">
        <f>'MONTHLY DATA'!I16*'ANUAL DATA'!$J$17</f>
        <v>3522.2380047328261</v>
      </c>
      <c r="BR11" s="419">
        <f>'MONTHLY DATA'!J16*'ANUAL DATA'!$J$17</f>
        <v>2404.4091741261873</v>
      </c>
      <c r="BS11" s="419">
        <f>'MONTHLY DATA'!K16*'ANUAL DATA'!$J$17</f>
        <v>2680.5264025022088</v>
      </c>
      <c r="BT11" s="419">
        <f>'MONTHLY DATA'!L16*'ANUAL DATA'!$J$17</f>
        <v>2868.3888771357265</v>
      </c>
      <c r="BU11" s="419">
        <f>'MONTHLY DATA'!M16*'ANUAL DATA'!$J$17</f>
        <v>3146.1854608552521</v>
      </c>
      <c r="BV11" s="420">
        <f>'MONTHLY DATA'!N16*'ANUAL DATA'!$J$17</f>
        <v>4771.8750829070477</v>
      </c>
      <c r="BW11" s="426">
        <f t="shared" si="0"/>
        <v>192685.46381150407</v>
      </c>
    </row>
    <row r="12" spans="1:91" x14ac:dyDescent="0.25">
      <c r="A12" s="176" t="s">
        <v>292</v>
      </c>
      <c r="C12" s="430">
        <f>ROUNDDOWN(100000*C11/355,0)</f>
        <v>749295</v>
      </c>
      <c r="D12" s="421">
        <f t="shared" ref="D12:BO12" si="1">ROUNDDOWN(100000*D11/355,0)</f>
        <v>560563</v>
      </c>
      <c r="E12" s="421">
        <f t="shared" si="1"/>
        <v>526760</v>
      </c>
      <c r="F12" s="421">
        <f t="shared" si="1"/>
        <v>416901</v>
      </c>
      <c r="G12" s="421">
        <f t="shared" si="1"/>
        <v>743661</v>
      </c>
      <c r="H12" s="421">
        <f t="shared" si="1"/>
        <v>788732</v>
      </c>
      <c r="I12" s="421">
        <f t="shared" si="1"/>
        <v>833802</v>
      </c>
      <c r="J12" s="421">
        <f t="shared" si="1"/>
        <v>594366</v>
      </c>
      <c r="K12" s="421">
        <f t="shared" si="1"/>
        <v>628169</v>
      </c>
      <c r="L12" s="421">
        <f t="shared" si="1"/>
        <v>659154</v>
      </c>
      <c r="M12" s="421">
        <f t="shared" si="1"/>
        <v>732394</v>
      </c>
      <c r="N12" s="421">
        <f t="shared" si="1"/>
        <v>1121126</v>
      </c>
      <c r="O12" s="421">
        <f t="shared" si="1"/>
        <v>743211</v>
      </c>
      <c r="P12" s="421">
        <f t="shared" si="1"/>
        <v>535800</v>
      </c>
      <c r="Q12" s="421">
        <f t="shared" si="1"/>
        <v>549392</v>
      </c>
      <c r="R12" s="421">
        <f t="shared" si="1"/>
        <v>431411</v>
      </c>
      <c r="S12" s="421">
        <f t="shared" si="1"/>
        <v>718454</v>
      </c>
      <c r="T12" s="421">
        <f t="shared" si="1"/>
        <v>801872</v>
      </c>
      <c r="U12" s="421">
        <f t="shared" si="1"/>
        <v>867283</v>
      </c>
      <c r="V12" s="421">
        <f t="shared" si="1"/>
        <v>592039</v>
      </c>
      <c r="W12" s="421">
        <f t="shared" si="1"/>
        <v>660027</v>
      </c>
      <c r="X12" s="421">
        <f t="shared" si="1"/>
        <v>706285</v>
      </c>
      <c r="Y12" s="421">
        <f t="shared" si="1"/>
        <v>774687</v>
      </c>
      <c r="Z12" s="421">
        <f t="shared" si="1"/>
        <v>1174982</v>
      </c>
      <c r="AA12" s="421">
        <f t="shared" si="1"/>
        <v>773534</v>
      </c>
      <c r="AB12" s="421">
        <f t="shared" si="1"/>
        <v>557660</v>
      </c>
      <c r="AC12" s="421">
        <f t="shared" si="1"/>
        <v>571807</v>
      </c>
      <c r="AD12" s="421">
        <f t="shared" si="1"/>
        <v>449013</v>
      </c>
      <c r="AE12" s="421">
        <f t="shared" si="1"/>
        <v>747767</v>
      </c>
      <c r="AF12" s="421">
        <f t="shared" si="1"/>
        <v>834588</v>
      </c>
      <c r="AG12" s="421">
        <f t="shared" si="1"/>
        <v>902668</v>
      </c>
      <c r="AH12" s="421">
        <f t="shared" si="1"/>
        <v>616194</v>
      </c>
      <c r="AI12" s="421">
        <f t="shared" si="1"/>
        <v>686957</v>
      </c>
      <c r="AJ12" s="421">
        <f t="shared" si="1"/>
        <v>735101</v>
      </c>
      <c r="AK12" s="421">
        <f t="shared" si="1"/>
        <v>806294</v>
      </c>
      <c r="AL12" s="421">
        <f t="shared" si="1"/>
        <v>1222921</v>
      </c>
      <c r="AM12" s="421">
        <f t="shared" si="1"/>
        <v>801110</v>
      </c>
      <c r="AN12" s="421">
        <f t="shared" si="1"/>
        <v>577541</v>
      </c>
      <c r="AO12" s="421">
        <f t="shared" si="1"/>
        <v>592192</v>
      </c>
      <c r="AP12" s="421">
        <f t="shared" si="1"/>
        <v>465020</v>
      </c>
      <c r="AQ12" s="421">
        <f t="shared" si="1"/>
        <v>774425</v>
      </c>
      <c r="AR12" s="421">
        <f t="shared" si="1"/>
        <v>864342</v>
      </c>
      <c r="AS12" s="421">
        <f t="shared" si="1"/>
        <v>934848</v>
      </c>
      <c r="AT12" s="421">
        <f t="shared" si="1"/>
        <v>638161</v>
      </c>
      <c r="AU12" s="421">
        <f t="shared" si="1"/>
        <v>711447</v>
      </c>
      <c r="AV12" s="421">
        <f t="shared" si="1"/>
        <v>761308</v>
      </c>
      <c r="AW12" s="421">
        <f t="shared" si="1"/>
        <v>835039</v>
      </c>
      <c r="AX12" s="421">
        <f t="shared" si="1"/>
        <v>1266518</v>
      </c>
      <c r="AY12" s="421">
        <f t="shared" si="1"/>
        <v>821202</v>
      </c>
      <c r="AZ12" s="421">
        <f t="shared" si="1"/>
        <v>592026</v>
      </c>
      <c r="BA12" s="421">
        <f t="shared" si="1"/>
        <v>607044</v>
      </c>
      <c r="BB12" s="421">
        <f t="shared" si="1"/>
        <v>476683</v>
      </c>
      <c r="BC12" s="421">
        <f t="shared" si="1"/>
        <v>793848</v>
      </c>
      <c r="BD12" s="421">
        <f t="shared" si="1"/>
        <v>886019</v>
      </c>
      <c r="BE12" s="421">
        <f t="shared" si="1"/>
        <v>958294</v>
      </c>
      <c r="BF12" s="421">
        <f t="shared" si="1"/>
        <v>654167</v>
      </c>
      <c r="BG12" s="421">
        <f t="shared" si="1"/>
        <v>729290</v>
      </c>
      <c r="BH12" s="421">
        <f t="shared" si="1"/>
        <v>780401</v>
      </c>
      <c r="BI12" s="421">
        <f t="shared" si="1"/>
        <v>855981</v>
      </c>
      <c r="BJ12" s="421">
        <f t="shared" si="1"/>
        <v>1298282</v>
      </c>
      <c r="BK12" s="421">
        <f t="shared" si="1"/>
        <v>850240</v>
      </c>
      <c r="BL12" s="421">
        <f t="shared" si="1"/>
        <v>612960</v>
      </c>
      <c r="BM12" s="421">
        <f t="shared" si="1"/>
        <v>628509</v>
      </c>
      <c r="BN12" s="421">
        <f t="shared" si="1"/>
        <v>493538</v>
      </c>
      <c r="BO12" s="421">
        <f t="shared" si="1"/>
        <v>821918</v>
      </c>
      <c r="BP12" s="421">
        <f t="shared" ref="BP12:BV12" si="2">ROUNDDOWN(100000*BP11/355,0)</f>
        <v>917349</v>
      </c>
      <c r="BQ12" s="421">
        <f t="shared" si="2"/>
        <v>992179</v>
      </c>
      <c r="BR12" s="421">
        <f t="shared" si="2"/>
        <v>677298</v>
      </c>
      <c r="BS12" s="421">
        <f t="shared" si="2"/>
        <v>755077</v>
      </c>
      <c r="BT12" s="421">
        <f t="shared" si="2"/>
        <v>807996</v>
      </c>
      <c r="BU12" s="421">
        <f t="shared" si="2"/>
        <v>886249</v>
      </c>
      <c r="BV12" s="422">
        <f t="shared" si="2"/>
        <v>1344190</v>
      </c>
      <c r="BW12" s="427">
        <f t="shared" si="0"/>
        <v>54277561</v>
      </c>
    </row>
    <row r="13" spans="1:91" x14ac:dyDescent="0.25">
      <c r="A13" s="268" t="s">
        <v>354</v>
      </c>
      <c r="C13" s="430">
        <f>ROUNDDOWN((C12*'MONTHLY DATA'!AA65)/6,0)*6</f>
        <v>299718</v>
      </c>
      <c r="D13" s="421">
        <f>ROUNDDOWN((D12*'MONTHLY DATA'!AB65)/6,0)*6</f>
        <v>224220</v>
      </c>
      <c r="E13" s="421">
        <f>ROUNDDOWN((E12*'MONTHLY DATA'!AC65)/6,0)*6</f>
        <v>210702</v>
      </c>
      <c r="F13" s="421">
        <f>ROUNDDOWN((F12*'MONTHLY DATA'!AD65)/6,0)*6</f>
        <v>166758</v>
      </c>
      <c r="G13" s="421">
        <f>ROUNDDOWN((G12*'MONTHLY DATA'!AE65)/6,0)*6</f>
        <v>297462</v>
      </c>
      <c r="H13" s="421">
        <f>ROUNDDOWN((H12*'MONTHLY DATA'!AF65)/6,0)*6</f>
        <v>315492</v>
      </c>
      <c r="I13" s="421">
        <f>ROUNDDOWN((I12*'MONTHLY DATA'!AG65)/6,0)*6</f>
        <v>333516</v>
      </c>
      <c r="J13" s="421">
        <f>ROUNDDOWN((J12*'MONTHLY DATA'!AH65)/6,0)*6</f>
        <v>237744</v>
      </c>
      <c r="K13" s="421">
        <f>ROUNDDOWN((K12*'MONTHLY DATA'!AI65)/6,0)*6</f>
        <v>251262</v>
      </c>
      <c r="L13" s="421">
        <f>ROUNDDOWN((L12*'MONTHLY DATA'!AJ65)/6,0)*6</f>
        <v>263658</v>
      </c>
      <c r="M13" s="421">
        <f>ROUNDDOWN((M12*'MONTHLY DATA'!AK65)/6,0)*6</f>
        <v>292956</v>
      </c>
      <c r="N13" s="421">
        <f>ROUNDDOWN((N12*'MONTHLY DATA'!AL65)/6,0)*6</f>
        <v>448446</v>
      </c>
      <c r="O13" s="421">
        <f>ROUNDDOWN((O12*'MONTHLY DATA'!AM65)/6,0)*6</f>
        <v>297282</v>
      </c>
      <c r="P13" s="421">
        <f>ROUNDDOWN((P12*'MONTHLY DATA'!AN65)/6,0)*6</f>
        <v>214320</v>
      </c>
      <c r="Q13" s="421">
        <f>ROUNDDOWN((Q12*'MONTHLY DATA'!AO65)/6,0)*6</f>
        <v>219756</v>
      </c>
      <c r="R13" s="421">
        <f>ROUNDDOWN((R12*'MONTHLY DATA'!AP65)/6,0)*6</f>
        <v>172560</v>
      </c>
      <c r="S13" s="421">
        <f>ROUNDDOWN((S12*'MONTHLY DATA'!AQ65)/6,0)*6</f>
        <v>287376</v>
      </c>
      <c r="T13" s="421">
        <f>ROUNDDOWN((T12*'MONTHLY DATA'!AR65)/6,0)*6</f>
        <v>320748</v>
      </c>
      <c r="U13" s="421">
        <f>ROUNDDOWN((U12*'MONTHLY DATA'!AS65)/6,0)*6</f>
        <v>346908</v>
      </c>
      <c r="V13" s="421">
        <f>ROUNDDOWN((V12*'MONTHLY DATA'!AT65)/6,0)*6</f>
        <v>236814</v>
      </c>
      <c r="W13" s="421">
        <f>ROUNDDOWN((W12*'MONTHLY DATA'!AU65)/6,0)*6</f>
        <v>264006</v>
      </c>
      <c r="X13" s="421">
        <f>ROUNDDOWN((X12*'MONTHLY DATA'!AV65)/6,0)*6</f>
        <v>282510</v>
      </c>
      <c r="Y13" s="421">
        <f>ROUNDDOWN((Y12*'MONTHLY DATA'!AW65)/6,0)*6</f>
        <v>309870</v>
      </c>
      <c r="Z13" s="421">
        <f>ROUNDDOWN((Z12*'MONTHLY DATA'!AX65)/6,0)*6</f>
        <v>469992</v>
      </c>
      <c r="AA13" s="421">
        <f>ROUNDDOWN((AA12*'MONTHLY DATA'!AY65)/6,0)*6</f>
        <v>309408</v>
      </c>
      <c r="AB13" s="421">
        <f>ROUNDDOWN((AB12*'MONTHLY DATA'!AZ65)/6,0)*6</f>
        <v>223062</v>
      </c>
      <c r="AC13" s="421">
        <f>ROUNDDOWN((AC12*'MONTHLY DATA'!BA65)/6,0)*6</f>
        <v>228720</v>
      </c>
      <c r="AD13" s="421">
        <f>ROUNDDOWN((AD12*'MONTHLY DATA'!BB65)/6,0)*6</f>
        <v>179604</v>
      </c>
      <c r="AE13" s="421">
        <f>ROUNDDOWN((AE12*'MONTHLY DATA'!BC65)/6,0)*6</f>
        <v>299106</v>
      </c>
      <c r="AF13" s="421">
        <f>ROUNDDOWN((AF12*'MONTHLY DATA'!BD65)/6,0)*6</f>
        <v>333834</v>
      </c>
      <c r="AG13" s="421">
        <f>ROUNDDOWN((AG12*'MONTHLY DATA'!BE65)/6,0)*6</f>
        <v>361062</v>
      </c>
      <c r="AH13" s="421">
        <f>ROUNDDOWN((AH12*'MONTHLY DATA'!BF65)/6,0)*6</f>
        <v>246474</v>
      </c>
      <c r="AI13" s="421">
        <f>ROUNDDOWN((AI12*'MONTHLY DATA'!BG65)/6,0)*6</f>
        <v>274782</v>
      </c>
      <c r="AJ13" s="421">
        <f>ROUNDDOWN((AJ12*'MONTHLY DATA'!BH65)/6,0)*6</f>
        <v>294036</v>
      </c>
      <c r="AK13" s="421">
        <f>ROUNDDOWN((AK12*'MONTHLY DATA'!BI65)/6,0)*6</f>
        <v>322512</v>
      </c>
      <c r="AL13" s="421">
        <f>ROUNDDOWN((AL12*'MONTHLY DATA'!BJ65)/6,0)*6</f>
        <v>489168</v>
      </c>
      <c r="AM13" s="421">
        <f>ROUNDDOWN((AM12*'MONTHLY DATA'!BK65)/6,0)*6</f>
        <v>320442</v>
      </c>
      <c r="AN13" s="421">
        <f>ROUNDDOWN((AN12*'MONTHLY DATA'!BL65)/6,0)*6</f>
        <v>231012</v>
      </c>
      <c r="AO13" s="421">
        <f>ROUNDDOWN((AO12*'MONTHLY DATA'!BM65)/6,0)*6</f>
        <v>236874</v>
      </c>
      <c r="AP13" s="421">
        <f>ROUNDDOWN((AP12*'MONTHLY DATA'!BN65)/6,0)*6</f>
        <v>186006</v>
      </c>
      <c r="AQ13" s="421">
        <f>ROUNDDOWN((AQ12*'MONTHLY DATA'!BO65)/6,0)*6</f>
        <v>309768</v>
      </c>
      <c r="AR13" s="421">
        <f>ROUNDDOWN((AR12*'MONTHLY DATA'!BP65)/6,0)*6</f>
        <v>345732</v>
      </c>
      <c r="AS13" s="421">
        <f>ROUNDDOWN((AS12*'MONTHLY DATA'!BQ65)/6,0)*6</f>
        <v>373938</v>
      </c>
      <c r="AT13" s="421">
        <f>ROUNDDOWN((AT12*'MONTHLY DATA'!BR65)/6,0)*6</f>
        <v>255264</v>
      </c>
      <c r="AU13" s="421">
        <f>ROUNDDOWN((AU12*'MONTHLY DATA'!BS65)/6,0)*6</f>
        <v>284574</v>
      </c>
      <c r="AV13" s="421">
        <f>ROUNDDOWN((AV12*'MONTHLY DATA'!BT65)/6,0)*6</f>
        <v>304518</v>
      </c>
      <c r="AW13" s="421">
        <f>ROUNDDOWN((AW12*'MONTHLY DATA'!BU65)/6,0)*6</f>
        <v>334014</v>
      </c>
      <c r="AX13" s="421">
        <f>ROUNDDOWN((AX12*'MONTHLY DATA'!BV65)/6,0)*6</f>
        <v>506604</v>
      </c>
      <c r="AY13" s="421">
        <f>ROUNDDOWN((AY12*'MONTHLY DATA'!BW65)/6,0)*6</f>
        <v>328476</v>
      </c>
      <c r="AZ13" s="421">
        <f>ROUNDDOWN((AZ12*'MONTHLY DATA'!BX65)/6,0)*6</f>
        <v>236808</v>
      </c>
      <c r="BA13" s="421">
        <f>ROUNDDOWN((BA12*'MONTHLY DATA'!BY65)/6,0)*6</f>
        <v>242814</v>
      </c>
      <c r="BB13" s="421">
        <f>ROUNDDOWN((BB12*'MONTHLY DATA'!BZ65)/6,0)*6</f>
        <v>190668</v>
      </c>
      <c r="BC13" s="421">
        <f>ROUNDDOWN((BC12*'MONTHLY DATA'!CA65)/6,0)*6</f>
        <v>317538</v>
      </c>
      <c r="BD13" s="421">
        <f>ROUNDDOWN((BD12*'MONTHLY DATA'!CB65)/6,0)*6</f>
        <v>354402</v>
      </c>
      <c r="BE13" s="421">
        <f>ROUNDDOWN((BE12*'MONTHLY DATA'!CC65)/6,0)*6</f>
        <v>383316</v>
      </c>
      <c r="BF13" s="421">
        <f>ROUNDDOWN((BF12*'MONTHLY DATA'!CD65)/6,0)*6</f>
        <v>261666</v>
      </c>
      <c r="BG13" s="421">
        <f>ROUNDDOWN((BG12*'MONTHLY DATA'!CE65)/6,0)*6</f>
        <v>291714</v>
      </c>
      <c r="BH13" s="421">
        <f>ROUNDDOWN((BH12*'MONTHLY DATA'!CF65)/6,0)*6</f>
        <v>312156</v>
      </c>
      <c r="BI13" s="421">
        <f>ROUNDDOWN((BI12*'MONTHLY DATA'!CG65)/6,0)*6</f>
        <v>342390</v>
      </c>
      <c r="BJ13" s="421">
        <f>ROUNDDOWN((BJ12*'MONTHLY DATA'!CH65)/6,0)*6</f>
        <v>519312</v>
      </c>
      <c r="BK13" s="421">
        <f>ROUNDDOWN((BK12*'MONTHLY DATA'!CI65)/6,0)*6</f>
        <v>340092</v>
      </c>
      <c r="BL13" s="421">
        <f>ROUNDDOWN((BL12*'MONTHLY DATA'!CJ65)/6,0)*6</f>
        <v>245184</v>
      </c>
      <c r="BM13" s="421">
        <f>ROUNDDOWN((BM12*'MONTHLY DATA'!CK65)/6,0)*6</f>
        <v>251400</v>
      </c>
      <c r="BN13" s="421">
        <f>ROUNDDOWN((BN12*'MONTHLY DATA'!CL65)/6,0)*6</f>
        <v>197412</v>
      </c>
      <c r="BO13" s="421">
        <f>ROUNDDOWN((BO12*'MONTHLY DATA'!CM65)/6,0)*6</f>
        <v>328764</v>
      </c>
      <c r="BP13" s="421">
        <f>ROUNDDOWN((BP12*'MONTHLY DATA'!CN65)/6,0)*6</f>
        <v>366936</v>
      </c>
      <c r="BQ13" s="421">
        <f>ROUNDDOWN((BQ12*'MONTHLY DATA'!CO65)/6,0)*6</f>
        <v>396870</v>
      </c>
      <c r="BR13" s="421">
        <f>ROUNDDOWN((BR12*'MONTHLY DATA'!CP65)/6,0)*6</f>
        <v>270918</v>
      </c>
      <c r="BS13" s="421">
        <f>ROUNDDOWN((BS12*'MONTHLY DATA'!CQ65)/6,0)*6</f>
        <v>302028</v>
      </c>
      <c r="BT13" s="421">
        <f>ROUNDDOWN((BT12*'MONTHLY DATA'!CR65)/6,0)*6</f>
        <v>323196</v>
      </c>
      <c r="BU13" s="421">
        <f>ROUNDDOWN((BU12*'MONTHLY DATA'!CS65)/6,0)*6</f>
        <v>354498</v>
      </c>
      <c r="BV13" s="422">
        <f>ROUNDDOWN((BV12*'MONTHLY DATA'!CT65)/6,0)*6</f>
        <v>537672</v>
      </c>
      <c r="BW13" s="427">
        <f t="shared" si="0"/>
        <v>21710820</v>
      </c>
    </row>
    <row r="14" spans="1:91" x14ac:dyDescent="0.25">
      <c r="A14" s="268" t="s">
        <v>355</v>
      </c>
      <c r="C14" s="430">
        <f>ROUNDDOWN((C12*'MONTHLY DATA'!AA66)/6,0)*6</f>
        <v>224784</v>
      </c>
      <c r="D14" s="421">
        <f>ROUNDDOWN((D12*'MONTHLY DATA'!AB66)/6,0)*6</f>
        <v>168168</v>
      </c>
      <c r="E14" s="421">
        <f>ROUNDDOWN((E12*'MONTHLY DATA'!AC66)/6,0)*6</f>
        <v>158028</v>
      </c>
      <c r="F14" s="421">
        <f>ROUNDDOWN((F12*'MONTHLY DATA'!AD66)/6,0)*6</f>
        <v>125070</v>
      </c>
      <c r="G14" s="421">
        <f>ROUNDDOWN((G12*'MONTHLY DATA'!AE66)/6,0)*6</f>
        <v>223098</v>
      </c>
      <c r="H14" s="421">
        <f>ROUNDDOWN((H12*'MONTHLY DATA'!AF66)/6,0)*6</f>
        <v>236616</v>
      </c>
      <c r="I14" s="421">
        <f>ROUNDDOWN((I12*'MONTHLY DATA'!AG66)/6,0)*6</f>
        <v>250140</v>
      </c>
      <c r="J14" s="421">
        <f>ROUNDDOWN((J12*'MONTHLY DATA'!AH66)/6,0)*6</f>
        <v>178308</v>
      </c>
      <c r="K14" s="421">
        <f>ROUNDDOWN((K12*'MONTHLY DATA'!AI66)/6,0)*6</f>
        <v>188448</v>
      </c>
      <c r="L14" s="421">
        <f>ROUNDDOWN((L12*'MONTHLY DATA'!AJ66)/6,0)*6</f>
        <v>197742</v>
      </c>
      <c r="M14" s="421">
        <f>ROUNDDOWN((M12*'MONTHLY DATA'!AK66)/6,0)*6</f>
        <v>219714</v>
      </c>
      <c r="N14" s="421">
        <f>ROUNDDOWN((N12*'MONTHLY DATA'!AL66)/6,0)*6</f>
        <v>336336</v>
      </c>
      <c r="O14" s="421">
        <f>ROUNDDOWN((O12*'MONTHLY DATA'!AM66)/6,0)*6</f>
        <v>222960</v>
      </c>
      <c r="P14" s="421">
        <f>ROUNDDOWN((P12*'MONTHLY DATA'!AN66)/6,0)*6</f>
        <v>160740</v>
      </c>
      <c r="Q14" s="421">
        <f>ROUNDDOWN((Q12*'MONTHLY DATA'!AO66)/6,0)*6</f>
        <v>164814</v>
      </c>
      <c r="R14" s="421">
        <f>ROUNDDOWN((R12*'MONTHLY DATA'!AP66)/6,0)*6</f>
        <v>129420</v>
      </c>
      <c r="S14" s="421">
        <f>ROUNDDOWN((S12*'MONTHLY DATA'!AQ66)/6,0)*6</f>
        <v>215532</v>
      </c>
      <c r="T14" s="421">
        <f>ROUNDDOWN((T12*'MONTHLY DATA'!AR66)/6,0)*6</f>
        <v>240558</v>
      </c>
      <c r="U14" s="421">
        <f>ROUNDDOWN((U12*'MONTHLY DATA'!AS66)/6,0)*6</f>
        <v>260184</v>
      </c>
      <c r="V14" s="421">
        <f>ROUNDDOWN((V12*'MONTHLY DATA'!AT66)/6,0)*6</f>
        <v>177606</v>
      </c>
      <c r="W14" s="421">
        <f>ROUNDDOWN((W12*'MONTHLY DATA'!AU66)/6,0)*6</f>
        <v>198006</v>
      </c>
      <c r="X14" s="421">
        <f>ROUNDDOWN((X12*'MONTHLY DATA'!AV66)/6,0)*6</f>
        <v>211884</v>
      </c>
      <c r="Y14" s="421">
        <f>ROUNDDOWN((Y12*'MONTHLY DATA'!AW66)/6,0)*6</f>
        <v>232404</v>
      </c>
      <c r="Z14" s="421">
        <f>ROUNDDOWN((Z12*'MONTHLY DATA'!AX66)/6,0)*6</f>
        <v>352494</v>
      </c>
      <c r="AA14" s="421">
        <f>ROUNDDOWN((AA12*'MONTHLY DATA'!AY66)/6,0)*6</f>
        <v>232056</v>
      </c>
      <c r="AB14" s="421">
        <f>ROUNDDOWN((AB12*'MONTHLY DATA'!AZ66)/6,0)*6</f>
        <v>167298</v>
      </c>
      <c r="AC14" s="421">
        <f>ROUNDDOWN((AC12*'MONTHLY DATA'!BA66)/6,0)*6</f>
        <v>171540</v>
      </c>
      <c r="AD14" s="421">
        <f>ROUNDDOWN((AD12*'MONTHLY DATA'!BB66)/6,0)*6</f>
        <v>134700</v>
      </c>
      <c r="AE14" s="421">
        <f>ROUNDDOWN((AE12*'MONTHLY DATA'!BC66)/6,0)*6</f>
        <v>224328</v>
      </c>
      <c r="AF14" s="421">
        <f>ROUNDDOWN((AF12*'MONTHLY DATA'!BD66)/6,0)*6</f>
        <v>250374</v>
      </c>
      <c r="AG14" s="421">
        <f>ROUNDDOWN((AG12*'MONTHLY DATA'!BE66)/6,0)*6</f>
        <v>270798</v>
      </c>
      <c r="AH14" s="421">
        <f>ROUNDDOWN((AH12*'MONTHLY DATA'!BF66)/6,0)*6</f>
        <v>184854</v>
      </c>
      <c r="AI14" s="421">
        <f>ROUNDDOWN((AI12*'MONTHLY DATA'!BG66)/6,0)*6</f>
        <v>206082</v>
      </c>
      <c r="AJ14" s="421">
        <f>ROUNDDOWN((AJ12*'MONTHLY DATA'!BH66)/6,0)*6</f>
        <v>220530</v>
      </c>
      <c r="AK14" s="421">
        <f>ROUNDDOWN((AK12*'MONTHLY DATA'!BI66)/6,0)*6</f>
        <v>241884</v>
      </c>
      <c r="AL14" s="421">
        <f>ROUNDDOWN((AL12*'MONTHLY DATA'!BJ66)/6,0)*6</f>
        <v>366876</v>
      </c>
      <c r="AM14" s="421">
        <f>ROUNDDOWN((AM12*'MONTHLY DATA'!BK66)/6,0)*6</f>
        <v>240330</v>
      </c>
      <c r="AN14" s="421">
        <f>ROUNDDOWN((AN12*'MONTHLY DATA'!BL66)/6,0)*6</f>
        <v>173262</v>
      </c>
      <c r="AO14" s="421">
        <f>ROUNDDOWN((AO12*'MONTHLY DATA'!BM66)/6,0)*6</f>
        <v>177654</v>
      </c>
      <c r="AP14" s="421">
        <f>ROUNDDOWN((AP12*'MONTHLY DATA'!BN66)/6,0)*6</f>
        <v>139506</v>
      </c>
      <c r="AQ14" s="421">
        <f>ROUNDDOWN((AQ12*'MONTHLY DATA'!BO66)/6,0)*6</f>
        <v>232326</v>
      </c>
      <c r="AR14" s="421">
        <f>ROUNDDOWN((AR12*'MONTHLY DATA'!BP66)/6,0)*6</f>
        <v>259302</v>
      </c>
      <c r="AS14" s="421">
        <f>ROUNDDOWN((AS12*'MONTHLY DATA'!BQ66)/6,0)*6</f>
        <v>280452</v>
      </c>
      <c r="AT14" s="421">
        <f>ROUNDDOWN((AT12*'MONTHLY DATA'!BR66)/6,0)*6</f>
        <v>191448</v>
      </c>
      <c r="AU14" s="421">
        <f>ROUNDDOWN((AU12*'MONTHLY DATA'!BS66)/6,0)*6</f>
        <v>213432</v>
      </c>
      <c r="AV14" s="421">
        <f>ROUNDDOWN((AV12*'MONTHLY DATA'!BT66)/6,0)*6</f>
        <v>228390</v>
      </c>
      <c r="AW14" s="421">
        <f>ROUNDDOWN((AW12*'MONTHLY DATA'!BU66)/6,0)*6</f>
        <v>250506</v>
      </c>
      <c r="AX14" s="421">
        <f>ROUNDDOWN((AX12*'MONTHLY DATA'!BV66)/6,0)*6</f>
        <v>379950</v>
      </c>
      <c r="AY14" s="421">
        <f>ROUNDDOWN((AY12*'MONTHLY DATA'!BW66)/6,0)*6</f>
        <v>246360</v>
      </c>
      <c r="AZ14" s="421">
        <f>ROUNDDOWN((AZ12*'MONTHLY DATA'!BX66)/6,0)*6</f>
        <v>177606</v>
      </c>
      <c r="BA14" s="421">
        <f>ROUNDDOWN((BA12*'MONTHLY DATA'!BY66)/6,0)*6</f>
        <v>182112</v>
      </c>
      <c r="BB14" s="421">
        <f>ROUNDDOWN((BB12*'MONTHLY DATA'!BZ66)/6,0)*6</f>
        <v>143004</v>
      </c>
      <c r="BC14" s="421">
        <f>ROUNDDOWN((BC12*'MONTHLY DATA'!CA66)/6,0)*6</f>
        <v>238152</v>
      </c>
      <c r="BD14" s="421">
        <f>ROUNDDOWN((BD12*'MONTHLY DATA'!CB66)/6,0)*6</f>
        <v>265800</v>
      </c>
      <c r="BE14" s="421">
        <f>ROUNDDOWN((BE12*'MONTHLY DATA'!CC66)/6,0)*6</f>
        <v>287484</v>
      </c>
      <c r="BF14" s="421">
        <f>ROUNDDOWN((BF12*'MONTHLY DATA'!CD66)/6,0)*6</f>
        <v>196248</v>
      </c>
      <c r="BG14" s="421">
        <f>ROUNDDOWN((BG12*'MONTHLY DATA'!CE66)/6,0)*6</f>
        <v>218784</v>
      </c>
      <c r="BH14" s="421">
        <f>ROUNDDOWN((BH12*'MONTHLY DATA'!CF66)/6,0)*6</f>
        <v>234120</v>
      </c>
      <c r="BI14" s="421">
        <f>ROUNDDOWN((BI12*'MONTHLY DATA'!CG66)/6,0)*6</f>
        <v>256794</v>
      </c>
      <c r="BJ14" s="421">
        <f>ROUNDDOWN((BJ12*'MONTHLY DATA'!CH66)/6,0)*6</f>
        <v>389484</v>
      </c>
      <c r="BK14" s="421">
        <f>ROUNDDOWN((BK12*'MONTHLY DATA'!CI66)/6,0)*6</f>
        <v>255072</v>
      </c>
      <c r="BL14" s="421">
        <f>ROUNDDOWN((BL12*'MONTHLY DATA'!CJ66)/6,0)*6</f>
        <v>183888</v>
      </c>
      <c r="BM14" s="421">
        <f>ROUNDDOWN((BM12*'MONTHLY DATA'!CK66)/6,0)*6</f>
        <v>188550</v>
      </c>
      <c r="BN14" s="421">
        <f>ROUNDDOWN((BN12*'MONTHLY DATA'!CL66)/6,0)*6</f>
        <v>148056</v>
      </c>
      <c r="BO14" s="421">
        <f>ROUNDDOWN((BO12*'MONTHLY DATA'!CM66)/6,0)*6</f>
        <v>246570</v>
      </c>
      <c r="BP14" s="421">
        <f>ROUNDDOWN((BP12*'MONTHLY DATA'!CN66)/6,0)*6</f>
        <v>275202</v>
      </c>
      <c r="BQ14" s="421">
        <f>ROUNDDOWN((BQ12*'MONTHLY DATA'!CO66)/6,0)*6</f>
        <v>297648</v>
      </c>
      <c r="BR14" s="421">
        <f>ROUNDDOWN((BR12*'MONTHLY DATA'!CP66)/6,0)*6</f>
        <v>203184</v>
      </c>
      <c r="BS14" s="421">
        <f>ROUNDDOWN((BS12*'MONTHLY DATA'!CQ66)/6,0)*6</f>
        <v>226518</v>
      </c>
      <c r="BT14" s="421">
        <f>ROUNDDOWN((BT12*'MONTHLY DATA'!CR66)/6,0)*6</f>
        <v>242394</v>
      </c>
      <c r="BU14" s="421">
        <f>ROUNDDOWN((BU12*'MONTHLY DATA'!CS66)/6,0)*6</f>
        <v>265872</v>
      </c>
      <c r="BV14" s="422">
        <f>ROUNDDOWN((BV12*'MONTHLY DATA'!CT66)/6,0)*6</f>
        <v>403254</v>
      </c>
      <c r="BW14" s="427">
        <f t="shared" si="0"/>
        <v>16283088</v>
      </c>
    </row>
    <row r="15" spans="1:91" x14ac:dyDescent="0.25">
      <c r="A15" s="268" t="s">
        <v>356</v>
      </c>
      <c r="C15" s="430">
        <f>ROUNDDOWN((C12*'MONTHLY DATA'!AA67)/6,0)*6</f>
        <v>224784</v>
      </c>
      <c r="D15" s="421">
        <f>ROUNDDOWN((D12*'MONTHLY DATA'!AB67)/6,0)*6</f>
        <v>168168</v>
      </c>
      <c r="E15" s="421">
        <f>ROUNDDOWN((E12*'MONTHLY DATA'!AC67)/6,0)*6</f>
        <v>158028</v>
      </c>
      <c r="F15" s="421">
        <f>ROUNDDOWN((F12*'MONTHLY DATA'!AD67)/6,0)*6</f>
        <v>125070</v>
      </c>
      <c r="G15" s="421">
        <f>ROUNDDOWN((G12*'MONTHLY DATA'!AE67)/6,0)*6</f>
        <v>223098</v>
      </c>
      <c r="H15" s="421">
        <f>ROUNDDOWN((H12*'MONTHLY DATA'!AF67)/6,0)*6</f>
        <v>236616</v>
      </c>
      <c r="I15" s="421">
        <f>ROUNDDOWN((I12*'MONTHLY DATA'!AG67)/6,0)*6</f>
        <v>250140</v>
      </c>
      <c r="J15" s="421">
        <f>ROUNDDOWN((J12*'MONTHLY DATA'!AH67)/6,0)*6</f>
        <v>178308</v>
      </c>
      <c r="K15" s="421">
        <f>ROUNDDOWN((K12*'MONTHLY DATA'!AI67)/6,0)*6</f>
        <v>188448</v>
      </c>
      <c r="L15" s="421">
        <f>ROUNDDOWN((L12*'MONTHLY DATA'!AJ67)/6,0)*6</f>
        <v>197742</v>
      </c>
      <c r="M15" s="421">
        <f>ROUNDDOWN((M12*'MONTHLY DATA'!AK67)/6,0)*6</f>
        <v>219714</v>
      </c>
      <c r="N15" s="421">
        <f>ROUNDDOWN((N12*'MONTHLY DATA'!AL67)/6,0)*6</f>
        <v>336336</v>
      </c>
      <c r="O15" s="421">
        <f>ROUNDDOWN((O12*'MONTHLY DATA'!AM67)/6,0)*6</f>
        <v>222960</v>
      </c>
      <c r="P15" s="421">
        <f>ROUNDDOWN((P12*'MONTHLY DATA'!AN67)/6,0)*6</f>
        <v>160740</v>
      </c>
      <c r="Q15" s="421">
        <f>ROUNDDOWN((Q12*'MONTHLY DATA'!AO67)/6,0)*6</f>
        <v>164814</v>
      </c>
      <c r="R15" s="421">
        <f>ROUNDDOWN((R12*'MONTHLY DATA'!AP67)/6,0)*6</f>
        <v>129420</v>
      </c>
      <c r="S15" s="421">
        <f>ROUNDDOWN((S12*'MONTHLY DATA'!AQ67)/6,0)*6</f>
        <v>215532</v>
      </c>
      <c r="T15" s="421">
        <f>ROUNDDOWN((T12*'MONTHLY DATA'!AR67)/6,0)*6</f>
        <v>240558</v>
      </c>
      <c r="U15" s="421">
        <f>ROUNDDOWN((U12*'MONTHLY DATA'!AS67)/6,0)*6</f>
        <v>260184</v>
      </c>
      <c r="V15" s="421">
        <f>ROUNDDOWN((V12*'MONTHLY DATA'!AT67)/6,0)*6</f>
        <v>177606</v>
      </c>
      <c r="W15" s="421">
        <f>ROUNDDOWN((W12*'MONTHLY DATA'!AU67)/6,0)*6</f>
        <v>198006</v>
      </c>
      <c r="X15" s="421">
        <f>ROUNDDOWN((X12*'MONTHLY DATA'!AV67)/6,0)*6</f>
        <v>211884</v>
      </c>
      <c r="Y15" s="421">
        <f>ROUNDDOWN((Y12*'MONTHLY DATA'!AW67)/6,0)*6</f>
        <v>232404</v>
      </c>
      <c r="Z15" s="421">
        <f>ROUNDDOWN((Z12*'MONTHLY DATA'!AX67)/6,0)*6</f>
        <v>352494</v>
      </c>
      <c r="AA15" s="421">
        <f>ROUNDDOWN((AA12*'MONTHLY DATA'!AY67)/6,0)*6</f>
        <v>232056</v>
      </c>
      <c r="AB15" s="421">
        <f>ROUNDDOWN((AB12*'MONTHLY DATA'!AZ67)/6,0)*6</f>
        <v>167298</v>
      </c>
      <c r="AC15" s="421">
        <f>ROUNDDOWN((AC12*'MONTHLY DATA'!BA67)/6,0)*6</f>
        <v>171540</v>
      </c>
      <c r="AD15" s="421">
        <f>ROUNDDOWN((AD12*'MONTHLY DATA'!BB67)/6,0)*6</f>
        <v>134700</v>
      </c>
      <c r="AE15" s="421">
        <f>ROUNDDOWN((AE12*'MONTHLY DATA'!BC67)/6,0)*6</f>
        <v>224328</v>
      </c>
      <c r="AF15" s="421">
        <f>ROUNDDOWN((AF12*'MONTHLY DATA'!BD67)/6,0)*6</f>
        <v>250374</v>
      </c>
      <c r="AG15" s="421">
        <f>ROUNDDOWN((AG12*'MONTHLY DATA'!BE67)/6,0)*6</f>
        <v>270798</v>
      </c>
      <c r="AH15" s="421">
        <f>ROUNDDOWN((AH12*'MONTHLY DATA'!BF67)/6,0)*6</f>
        <v>184854</v>
      </c>
      <c r="AI15" s="421">
        <f>ROUNDDOWN((AI12*'MONTHLY DATA'!BG67)/6,0)*6</f>
        <v>206082</v>
      </c>
      <c r="AJ15" s="421">
        <f>ROUNDDOWN((AJ12*'MONTHLY DATA'!BH67)/6,0)*6</f>
        <v>220530</v>
      </c>
      <c r="AK15" s="421">
        <f>ROUNDDOWN((AK12*'MONTHLY DATA'!BI67)/6,0)*6</f>
        <v>241884</v>
      </c>
      <c r="AL15" s="421">
        <f>ROUNDDOWN((AL12*'MONTHLY DATA'!BJ67)/6,0)*6</f>
        <v>366876</v>
      </c>
      <c r="AM15" s="421">
        <f>ROUNDDOWN((AM12*'MONTHLY DATA'!BK67)/6,0)*6</f>
        <v>240330</v>
      </c>
      <c r="AN15" s="421">
        <f>ROUNDDOWN((AN12*'MONTHLY DATA'!BL67)/6,0)*6</f>
        <v>173262</v>
      </c>
      <c r="AO15" s="421">
        <f>ROUNDDOWN((AO12*'MONTHLY DATA'!BM67)/6,0)*6</f>
        <v>177654</v>
      </c>
      <c r="AP15" s="421">
        <f>ROUNDDOWN((AP12*'MONTHLY DATA'!BN67)/6,0)*6</f>
        <v>139506</v>
      </c>
      <c r="AQ15" s="421">
        <f>ROUNDDOWN((AQ12*'MONTHLY DATA'!BO67)/6,0)*6</f>
        <v>232326</v>
      </c>
      <c r="AR15" s="421">
        <f>ROUNDDOWN((AR12*'MONTHLY DATA'!BP67)/6,0)*6</f>
        <v>259302</v>
      </c>
      <c r="AS15" s="421">
        <f>ROUNDDOWN((AS12*'MONTHLY DATA'!BQ67)/6,0)*6</f>
        <v>280452</v>
      </c>
      <c r="AT15" s="421">
        <f>ROUNDDOWN((AT12*'MONTHLY DATA'!BR67)/6,0)*6</f>
        <v>191448</v>
      </c>
      <c r="AU15" s="421">
        <f>ROUNDDOWN((AU12*'MONTHLY DATA'!BS67)/6,0)*6</f>
        <v>213432</v>
      </c>
      <c r="AV15" s="421">
        <f>ROUNDDOWN((AV12*'MONTHLY DATA'!BT67)/6,0)*6</f>
        <v>228390</v>
      </c>
      <c r="AW15" s="421">
        <f>ROUNDDOWN((AW12*'MONTHLY DATA'!BU67)/6,0)*6</f>
        <v>250506</v>
      </c>
      <c r="AX15" s="421">
        <f>ROUNDDOWN((AX12*'MONTHLY DATA'!BV67)/6,0)*6</f>
        <v>379950</v>
      </c>
      <c r="AY15" s="421">
        <f>ROUNDDOWN((AY12*'MONTHLY DATA'!BW67)/6,0)*6</f>
        <v>246360</v>
      </c>
      <c r="AZ15" s="421">
        <f>ROUNDDOWN((AZ12*'MONTHLY DATA'!BX67)/6,0)*6</f>
        <v>177606</v>
      </c>
      <c r="BA15" s="421">
        <f>ROUNDDOWN((BA12*'MONTHLY DATA'!BY67)/6,0)*6</f>
        <v>182112</v>
      </c>
      <c r="BB15" s="421">
        <f>ROUNDDOWN((BB12*'MONTHLY DATA'!BZ67)/6,0)*6</f>
        <v>143004</v>
      </c>
      <c r="BC15" s="421">
        <f>ROUNDDOWN((BC12*'MONTHLY DATA'!CA67)/6,0)*6</f>
        <v>238152</v>
      </c>
      <c r="BD15" s="421">
        <f>ROUNDDOWN((BD12*'MONTHLY DATA'!CB67)/6,0)*6</f>
        <v>265800</v>
      </c>
      <c r="BE15" s="421">
        <f>ROUNDDOWN((BE12*'MONTHLY DATA'!CC67)/6,0)*6</f>
        <v>287484</v>
      </c>
      <c r="BF15" s="421">
        <f>ROUNDDOWN((BF12*'MONTHLY DATA'!CD67)/6,0)*6</f>
        <v>196248</v>
      </c>
      <c r="BG15" s="421">
        <f>ROUNDDOWN((BG12*'MONTHLY DATA'!CE67)/6,0)*6</f>
        <v>218784</v>
      </c>
      <c r="BH15" s="421">
        <f>ROUNDDOWN((BH12*'MONTHLY DATA'!CF67)/6,0)*6</f>
        <v>234120</v>
      </c>
      <c r="BI15" s="421">
        <f>ROUNDDOWN((BI12*'MONTHLY DATA'!CG67)/6,0)*6</f>
        <v>256794</v>
      </c>
      <c r="BJ15" s="421">
        <f>ROUNDDOWN((BJ12*'MONTHLY DATA'!CH67)/6,0)*6</f>
        <v>389484</v>
      </c>
      <c r="BK15" s="421">
        <f>ROUNDDOWN((BK12*'MONTHLY DATA'!CI67)/6,0)*6</f>
        <v>255072</v>
      </c>
      <c r="BL15" s="421">
        <f>ROUNDDOWN((BL12*'MONTHLY DATA'!CJ67)/6,0)*6</f>
        <v>183888</v>
      </c>
      <c r="BM15" s="421">
        <f>ROUNDDOWN((BM12*'MONTHLY DATA'!CK67)/6,0)*6</f>
        <v>188550</v>
      </c>
      <c r="BN15" s="421">
        <f>ROUNDDOWN((BN12*'MONTHLY DATA'!CL67)/6,0)*6</f>
        <v>148056</v>
      </c>
      <c r="BO15" s="421">
        <f>ROUNDDOWN((BO12*'MONTHLY DATA'!CM67)/6,0)*6</f>
        <v>246570</v>
      </c>
      <c r="BP15" s="421">
        <f>ROUNDDOWN((BP12*'MONTHLY DATA'!CN67)/6,0)*6</f>
        <v>275202</v>
      </c>
      <c r="BQ15" s="421">
        <f>ROUNDDOWN((BQ12*'MONTHLY DATA'!CO67)/6,0)*6</f>
        <v>297648</v>
      </c>
      <c r="BR15" s="421">
        <f>ROUNDDOWN((BR12*'MONTHLY DATA'!CP67)/6,0)*6</f>
        <v>203184</v>
      </c>
      <c r="BS15" s="421">
        <f>ROUNDDOWN((BS12*'MONTHLY DATA'!CQ67)/6,0)*6</f>
        <v>226518</v>
      </c>
      <c r="BT15" s="421">
        <f>ROUNDDOWN((BT12*'MONTHLY DATA'!CR67)/6,0)*6</f>
        <v>242394</v>
      </c>
      <c r="BU15" s="421">
        <f>ROUNDDOWN((BU12*'MONTHLY DATA'!CS67)/6,0)*6</f>
        <v>265872</v>
      </c>
      <c r="BV15" s="422">
        <f>ROUNDDOWN((BV12*'MONTHLY DATA'!CT67)/6,0)*6</f>
        <v>403254</v>
      </c>
      <c r="BW15" s="427">
        <f t="shared" si="0"/>
        <v>16283088</v>
      </c>
    </row>
    <row r="16" spans="1:91" x14ac:dyDescent="0.25">
      <c r="A16" s="176" t="s">
        <v>357</v>
      </c>
      <c r="C16" s="430">
        <f>C13+C14+C15</f>
        <v>749286</v>
      </c>
      <c r="D16" s="421">
        <f t="shared" ref="D16:BO16" si="3">D13+D14+D15</f>
        <v>560556</v>
      </c>
      <c r="E16" s="421">
        <f t="shared" si="3"/>
        <v>526758</v>
      </c>
      <c r="F16" s="421">
        <f t="shared" si="3"/>
        <v>416898</v>
      </c>
      <c r="G16" s="421">
        <f t="shared" si="3"/>
        <v>743658</v>
      </c>
      <c r="H16" s="421">
        <f t="shared" si="3"/>
        <v>788724</v>
      </c>
      <c r="I16" s="421">
        <f t="shared" si="3"/>
        <v>833796</v>
      </c>
      <c r="J16" s="421">
        <f t="shared" si="3"/>
        <v>594360</v>
      </c>
      <c r="K16" s="421">
        <f t="shared" si="3"/>
        <v>628158</v>
      </c>
      <c r="L16" s="421">
        <f t="shared" si="3"/>
        <v>659142</v>
      </c>
      <c r="M16" s="421">
        <f t="shared" si="3"/>
        <v>732384</v>
      </c>
      <c r="N16" s="421">
        <f t="shared" si="3"/>
        <v>1121118</v>
      </c>
      <c r="O16" s="421">
        <f t="shared" si="3"/>
        <v>743202</v>
      </c>
      <c r="P16" s="421">
        <f t="shared" si="3"/>
        <v>535800</v>
      </c>
      <c r="Q16" s="421">
        <f t="shared" si="3"/>
        <v>549384</v>
      </c>
      <c r="R16" s="421">
        <f t="shared" si="3"/>
        <v>431400</v>
      </c>
      <c r="S16" s="421">
        <f t="shared" si="3"/>
        <v>718440</v>
      </c>
      <c r="T16" s="421">
        <f t="shared" si="3"/>
        <v>801864</v>
      </c>
      <c r="U16" s="421">
        <f t="shared" si="3"/>
        <v>867276</v>
      </c>
      <c r="V16" s="421">
        <f t="shared" si="3"/>
        <v>592026</v>
      </c>
      <c r="W16" s="421">
        <f t="shared" si="3"/>
        <v>660018</v>
      </c>
      <c r="X16" s="421">
        <f t="shared" si="3"/>
        <v>706278</v>
      </c>
      <c r="Y16" s="421">
        <f t="shared" si="3"/>
        <v>774678</v>
      </c>
      <c r="Z16" s="421">
        <f t="shared" si="3"/>
        <v>1174980</v>
      </c>
      <c r="AA16" s="421">
        <f t="shared" si="3"/>
        <v>773520</v>
      </c>
      <c r="AB16" s="421">
        <f t="shared" si="3"/>
        <v>557658</v>
      </c>
      <c r="AC16" s="421">
        <f t="shared" si="3"/>
        <v>571800</v>
      </c>
      <c r="AD16" s="421">
        <f t="shared" si="3"/>
        <v>449004</v>
      </c>
      <c r="AE16" s="421">
        <f t="shared" si="3"/>
        <v>747762</v>
      </c>
      <c r="AF16" s="421">
        <f t="shared" si="3"/>
        <v>834582</v>
      </c>
      <c r="AG16" s="421">
        <f t="shared" si="3"/>
        <v>902658</v>
      </c>
      <c r="AH16" s="421">
        <f t="shared" si="3"/>
        <v>616182</v>
      </c>
      <c r="AI16" s="421">
        <f t="shared" si="3"/>
        <v>686946</v>
      </c>
      <c r="AJ16" s="421">
        <f t="shared" si="3"/>
        <v>735096</v>
      </c>
      <c r="AK16" s="421">
        <f t="shared" si="3"/>
        <v>806280</v>
      </c>
      <c r="AL16" s="421">
        <f t="shared" si="3"/>
        <v>1222920</v>
      </c>
      <c r="AM16" s="421">
        <f t="shared" si="3"/>
        <v>801102</v>
      </c>
      <c r="AN16" s="421">
        <f t="shared" si="3"/>
        <v>577536</v>
      </c>
      <c r="AO16" s="421">
        <f t="shared" si="3"/>
        <v>592182</v>
      </c>
      <c r="AP16" s="421">
        <f t="shared" si="3"/>
        <v>465018</v>
      </c>
      <c r="AQ16" s="421">
        <f t="shared" si="3"/>
        <v>774420</v>
      </c>
      <c r="AR16" s="421">
        <f t="shared" si="3"/>
        <v>864336</v>
      </c>
      <c r="AS16" s="421">
        <f t="shared" si="3"/>
        <v>934842</v>
      </c>
      <c r="AT16" s="421">
        <f t="shared" si="3"/>
        <v>638160</v>
      </c>
      <c r="AU16" s="421">
        <f t="shared" si="3"/>
        <v>711438</v>
      </c>
      <c r="AV16" s="421">
        <f t="shared" si="3"/>
        <v>761298</v>
      </c>
      <c r="AW16" s="421">
        <f t="shared" si="3"/>
        <v>835026</v>
      </c>
      <c r="AX16" s="421">
        <f t="shared" si="3"/>
        <v>1266504</v>
      </c>
      <c r="AY16" s="421">
        <f t="shared" si="3"/>
        <v>821196</v>
      </c>
      <c r="AZ16" s="421">
        <f t="shared" si="3"/>
        <v>592020</v>
      </c>
      <c r="BA16" s="421">
        <f t="shared" si="3"/>
        <v>607038</v>
      </c>
      <c r="BB16" s="421">
        <f t="shared" si="3"/>
        <v>476676</v>
      </c>
      <c r="BC16" s="421">
        <f t="shared" si="3"/>
        <v>793842</v>
      </c>
      <c r="BD16" s="421">
        <f t="shared" si="3"/>
        <v>886002</v>
      </c>
      <c r="BE16" s="421">
        <f t="shared" si="3"/>
        <v>958284</v>
      </c>
      <c r="BF16" s="421">
        <f t="shared" si="3"/>
        <v>654162</v>
      </c>
      <c r="BG16" s="421">
        <f t="shared" si="3"/>
        <v>729282</v>
      </c>
      <c r="BH16" s="421">
        <f t="shared" si="3"/>
        <v>780396</v>
      </c>
      <c r="BI16" s="421">
        <f t="shared" si="3"/>
        <v>855978</v>
      </c>
      <c r="BJ16" s="421">
        <f t="shared" si="3"/>
        <v>1298280</v>
      </c>
      <c r="BK16" s="421">
        <f t="shared" si="3"/>
        <v>850236</v>
      </c>
      <c r="BL16" s="421">
        <f t="shared" si="3"/>
        <v>612960</v>
      </c>
      <c r="BM16" s="421">
        <f t="shared" si="3"/>
        <v>628500</v>
      </c>
      <c r="BN16" s="421">
        <f t="shared" si="3"/>
        <v>493524</v>
      </c>
      <c r="BO16" s="421">
        <f t="shared" si="3"/>
        <v>821904</v>
      </c>
      <c r="BP16" s="421">
        <f t="shared" ref="BP16:BV16" si="4">BP13+BP14+BP15</f>
        <v>917340</v>
      </c>
      <c r="BQ16" s="421">
        <f t="shared" si="4"/>
        <v>992166</v>
      </c>
      <c r="BR16" s="421">
        <f t="shared" si="4"/>
        <v>677286</v>
      </c>
      <c r="BS16" s="421">
        <f t="shared" si="4"/>
        <v>755064</v>
      </c>
      <c r="BT16" s="421">
        <f t="shared" si="4"/>
        <v>807984</v>
      </c>
      <c r="BU16" s="421">
        <f t="shared" si="4"/>
        <v>886242</v>
      </c>
      <c r="BV16" s="422">
        <f t="shared" si="4"/>
        <v>1344180</v>
      </c>
      <c r="BW16" s="427">
        <f t="shared" si="0"/>
        <v>54276996</v>
      </c>
    </row>
    <row r="17" spans="1:75" x14ac:dyDescent="0.25">
      <c r="A17" s="268" t="s">
        <v>317</v>
      </c>
      <c r="C17" s="431">
        <f>'MONTHLY DATA'!AA61/(1+TABLES!D709+TABLES!D716+TABLES!D721)</f>
        <v>1239.5230787392279</v>
      </c>
      <c r="D17" s="249">
        <f>C17</f>
        <v>1239.5230787392279</v>
      </c>
      <c r="E17" s="249">
        <f t="shared" ref="E17:BP17" si="5">D17</f>
        <v>1239.5230787392279</v>
      </c>
      <c r="F17" s="249">
        <f t="shared" si="5"/>
        <v>1239.5230787392279</v>
      </c>
      <c r="G17" s="249">
        <f t="shared" si="5"/>
        <v>1239.5230787392279</v>
      </c>
      <c r="H17" s="249">
        <f t="shared" si="5"/>
        <v>1239.5230787392279</v>
      </c>
      <c r="I17" s="249">
        <f t="shared" si="5"/>
        <v>1239.5230787392279</v>
      </c>
      <c r="J17" s="249">
        <f t="shared" si="5"/>
        <v>1239.5230787392279</v>
      </c>
      <c r="K17" s="249">
        <f t="shared" si="5"/>
        <v>1239.5230787392279</v>
      </c>
      <c r="L17" s="249">
        <f t="shared" si="5"/>
        <v>1239.5230787392279</v>
      </c>
      <c r="M17" s="249">
        <f t="shared" si="5"/>
        <v>1239.5230787392279</v>
      </c>
      <c r="N17" s="249">
        <f t="shared" si="5"/>
        <v>1239.5230787392279</v>
      </c>
      <c r="O17" s="249">
        <f>N17*(1+'MONTHLY DATA'!AM62)</f>
        <v>1271.0565458623537</v>
      </c>
      <c r="P17" s="249">
        <f t="shared" si="5"/>
        <v>1271.0565458623537</v>
      </c>
      <c r="Q17" s="249">
        <f t="shared" si="5"/>
        <v>1271.0565458623537</v>
      </c>
      <c r="R17" s="249">
        <f t="shared" si="5"/>
        <v>1271.0565458623537</v>
      </c>
      <c r="S17" s="249">
        <f t="shared" si="5"/>
        <v>1271.0565458623537</v>
      </c>
      <c r="T17" s="249">
        <f t="shared" si="5"/>
        <v>1271.0565458623537</v>
      </c>
      <c r="U17" s="249">
        <f t="shared" si="5"/>
        <v>1271.0565458623537</v>
      </c>
      <c r="V17" s="249">
        <f t="shared" si="5"/>
        <v>1271.0565458623537</v>
      </c>
      <c r="W17" s="249">
        <f t="shared" si="5"/>
        <v>1271.0565458623537</v>
      </c>
      <c r="X17" s="249">
        <f t="shared" si="5"/>
        <v>1271.0565458623537</v>
      </c>
      <c r="Y17" s="249">
        <f t="shared" si="5"/>
        <v>1271.0565458623537</v>
      </c>
      <c r="Z17" s="249">
        <f t="shared" si="5"/>
        <v>1271.0565458623537</v>
      </c>
      <c r="AA17" s="249">
        <f>Z17*(1+'MONTHLY DATA'!AY62)</f>
        <v>1318.5940606776057</v>
      </c>
      <c r="AB17" s="249">
        <f t="shared" si="5"/>
        <v>1318.5940606776057</v>
      </c>
      <c r="AC17" s="249">
        <f t="shared" si="5"/>
        <v>1318.5940606776057</v>
      </c>
      <c r="AD17" s="249">
        <f t="shared" si="5"/>
        <v>1318.5940606776057</v>
      </c>
      <c r="AE17" s="249">
        <f t="shared" si="5"/>
        <v>1318.5940606776057</v>
      </c>
      <c r="AF17" s="249">
        <f t="shared" si="5"/>
        <v>1318.5940606776057</v>
      </c>
      <c r="AG17" s="249">
        <f t="shared" si="5"/>
        <v>1318.5940606776057</v>
      </c>
      <c r="AH17" s="249">
        <f t="shared" si="5"/>
        <v>1318.5940606776057</v>
      </c>
      <c r="AI17" s="249">
        <f t="shared" si="5"/>
        <v>1318.5940606776057</v>
      </c>
      <c r="AJ17" s="249">
        <f t="shared" si="5"/>
        <v>1318.5940606776057</v>
      </c>
      <c r="AK17" s="249">
        <f t="shared" si="5"/>
        <v>1318.5940606776057</v>
      </c>
      <c r="AL17" s="249">
        <f t="shared" si="5"/>
        <v>1318.5940606776057</v>
      </c>
      <c r="AM17" s="249">
        <f>AL17*('MONTHLY DATA'!BK62+1)</f>
        <v>1370.0719728064594</v>
      </c>
      <c r="AN17" s="249">
        <f t="shared" si="5"/>
        <v>1370.0719728064594</v>
      </c>
      <c r="AO17" s="249">
        <f t="shared" si="5"/>
        <v>1370.0719728064594</v>
      </c>
      <c r="AP17" s="249">
        <f t="shared" si="5"/>
        <v>1370.0719728064594</v>
      </c>
      <c r="AQ17" s="249">
        <f t="shared" si="5"/>
        <v>1370.0719728064594</v>
      </c>
      <c r="AR17" s="249">
        <f t="shared" si="5"/>
        <v>1370.0719728064594</v>
      </c>
      <c r="AS17" s="249">
        <f t="shared" si="5"/>
        <v>1370.0719728064594</v>
      </c>
      <c r="AT17" s="249">
        <f t="shared" si="5"/>
        <v>1370.0719728064594</v>
      </c>
      <c r="AU17" s="249">
        <f t="shared" si="5"/>
        <v>1370.0719728064594</v>
      </c>
      <c r="AV17" s="249">
        <f t="shared" si="5"/>
        <v>1370.0719728064594</v>
      </c>
      <c r="AW17" s="249">
        <f t="shared" si="5"/>
        <v>1370.0719728064594</v>
      </c>
      <c r="AX17" s="249">
        <f t="shared" si="5"/>
        <v>1370.0719728064594</v>
      </c>
      <c r="AY17" s="249">
        <f>AX17*(1+'MONTHLY DATA'!BW62)</f>
        <v>1347.8083032483544</v>
      </c>
      <c r="AZ17" s="249">
        <f t="shared" si="5"/>
        <v>1347.8083032483544</v>
      </c>
      <c r="BA17" s="249">
        <f t="shared" si="5"/>
        <v>1347.8083032483544</v>
      </c>
      <c r="BB17" s="249">
        <f t="shared" si="5"/>
        <v>1347.8083032483544</v>
      </c>
      <c r="BC17" s="249">
        <f t="shared" si="5"/>
        <v>1347.8083032483544</v>
      </c>
      <c r="BD17" s="249">
        <f t="shared" si="5"/>
        <v>1347.8083032483544</v>
      </c>
      <c r="BE17" s="249">
        <f t="shared" si="5"/>
        <v>1347.8083032483544</v>
      </c>
      <c r="BF17" s="249">
        <f t="shared" si="5"/>
        <v>1347.8083032483544</v>
      </c>
      <c r="BG17" s="249">
        <f t="shared" si="5"/>
        <v>1347.8083032483544</v>
      </c>
      <c r="BH17" s="249">
        <f t="shared" si="5"/>
        <v>1347.8083032483544</v>
      </c>
      <c r="BI17" s="249">
        <f t="shared" si="5"/>
        <v>1347.8083032483544</v>
      </c>
      <c r="BJ17" s="249">
        <f t="shared" si="5"/>
        <v>1347.8083032483544</v>
      </c>
      <c r="BK17" s="249">
        <f>BJ17*(1+'MONTHLY DATA'!CI62)</f>
        <v>1385.2908521616912</v>
      </c>
      <c r="BL17" s="249">
        <f t="shared" si="5"/>
        <v>1385.2908521616912</v>
      </c>
      <c r="BM17" s="249">
        <f t="shared" si="5"/>
        <v>1385.2908521616912</v>
      </c>
      <c r="BN17" s="249">
        <f t="shared" si="5"/>
        <v>1385.2908521616912</v>
      </c>
      <c r="BO17" s="249">
        <f t="shared" si="5"/>
        <v>1385.2908521616912</v>
      </c>
      <c r="BP17" s="249">
        <f t="shared" si="5"/>
        <v>1385.2908521616912</v>
      </c>
      <c r="BQ17" s="249">
        <f t="shared" ref="BQ17:BV17" si="6">BP17</f>
        <v>1385.2908521616912</v>
      </c>
      <c r="BR17" s="249">
        <f t="shared" si="6"/>
        <v>1385.2908521616912</v>
      </c>
      <c r="BS17" s="249">
        <f t="shared" si="6"/>
        <v>1385.2908521616912</v>
      </c>
      <c r="BT17" s="249">
        <f t="shared" si="6"/>
        <v>1385.2908521616912</v>
      </c>
      <c r="BU17" s="249">
        <f t="shared" si="6"/>
        <v>1385.2908521616912</v>
      </c>
      <c r="BV17" s="250">
        <f t="shared" si="6"/>
        <v>1385.2908521616912</v>
      </c>
      <c r="BW17" s="423">
        <f>SUM(C17:BV17)</f>
        <v>95188.13776194831</v>
      </c>
    </row>
    <row r="18" spans="1:75" ht="16.5" thickBot="1" x14ac:dyDescent="0.3">
      <c r="A18" s="268" t="s">
        <v>328</v>
      </c>
      <c r="C18" s="431">
        <f>C17*(1+TABLES!D709+TABLES!D716+TABLES!D721)</f>
        <v>2100</v>
      </c>
      <c r="D18" s="249">
        <f>C18</f>
        <v>2100</v>
      </c>
      <c r="E18" s="249">
        <f t="shared" ref="E18:N18" si="7">D18</f>
        <v>2100</v>
      </c>
      <c r="F18" s="249">
        <f t="shared" si="7"/>
        <v>2100</v>
      </c>
      <c r="G18" s="249">
        <f t="shared" si="7"/>
        <v>2100</v>
      </c>
      <c r="H18" s="249">
        <f t="shared" si="7"/>
        <v>2100</v>
      </c>
      <c r="I18" s="249">
        <f t="shared" si="7"/>
        <v>2100</v>
      </c>
      <c r="J18" s="249">
        <f t="shared" si="7"/>
        <v>2100</v>
      </c>
      <c r="K18" s="249">
        <f t="shared" si="7"/>
        <v>2100</v>
      </c>
      <c r="L18" s="249">
        <f t="shared" si="7"/>
        <v>2100</v>
      </c>
      <c r="M18" s="249">
        <f t="shared" si="7"/>
        <v>2100</v>
      </c>
      <c r="N18" s="249">
        <f t="shared" si="7"/>
        <v>2100</v>
      </c>
      <c r="O18" s="249">
        <f>O17*(1+TABLES!E709+TABLES!E716+TABLES!E721)</f>
        <v>2150.6276755991025</v>
      </c>
      <c r="P18" s="249">
        <f>O18</f>
        <v>2150.6276755991025</v>
      </c>
      <c r="Q18" s="249">
        <f t="shared" ref="Q18:Z18" si="8">P18</f>
        <v>2150.6276755991025</v>
      </c>
      <c r="R18" s="249">
        <f t="shared" si="8"/>
        <v>2150.6276755991025</v>
      </c>
      <c r="S18" s="249">
        <f t="shared" si="8"/>
        <v>2150.6276755991025</v>
      </c>
      <c r="T18" s="249">
        <f t="shared" si="8"/>
        <v>2150.6276755991025</v>
      </c>
      <c r="U18" s="249">
        <f t="shared" si="8"/>
        <v>2150.6276755991025</v>
      </c>
      <c r="V18" s="249">
        <f t="shared" si="8"/>
        <v>2150.6276755991025</v>
      </c>
      <c r="W18" s="249">
        <f t="shared" si="8"/>
        <v>2150.6276755991025</v>
      </c>
      <c r="X18" s="249">
        <f t="shared" si="8"/>
        <v>2150.6276755991025</v>
      </c>
      <c r="Y18" s="249">
        <f t="shared" si="8"/>
        <v>2150.6276755991025</v>
      </c>
      <c r="Z18" s="249">
        <f t="shared" si="8"/>
        <v>2150.6276755991025</v>
      </c>
      <c r="AA18" s="249">
        <f>AA17*(1+TABLES!F709+TABLES!F716+TABLES!F721)</f>
        <v>2260.0702200014161</v>
      </c>
      <c r="AB18" s="249">
        <f>AA18</f>
        <v>2260.0702200014161</v>
      </c>
      <c r="AC18" s="249">
        <f t="shared" ref="AC18:AL18" si="9">AB18</f>
        <v>2260.0702200014161</v>
      </c>
      <c r="AD18" s="249">
        <f t="shared" si="9"/>
        <v>2260.0702200014161</v>
      </c>
      <c r="AE18" s="249">
        <f t="shared" si="9"/>
        <v>2260.0702200014161</v>
      </c>
      <c r="AF18" s="249">
        <f t="shared" si="9"/>
        <v>2260.0702200014161</v>
      </c>
      <c r="AG18" s="249">
        <f t="shared" si="9"/>
        <v>2260.0702200014161</v>
      </c>
      <c r="AH18" s="249">
        <f t="shared" si="9"/>
        <v>2260.0702200014161</v>
      </c>
      <c r="AI18" s="249">
        <f t="shared" si="9"/>
        <v>2260.0702200014161</v>
      </c>
      <c r="AJ18" s="249">
        <f t="shared" si="9"/>
        <v>2260.0702200014161</v>
      </c>
      <c r="AK18" s="249">
        <f t="shared" si="9"/>
        <v>2260.0702200014161</v>
      </c>
      <c r="AL18" s="249">
        <f t="shared" si="9"/>
        <v>2260.0702200014161</v>
      </c>
      <c r="AM18" s="249">
        <f>AM17*(1+TABLES!G709+TABLES!G716+TABLES!G721)</f>
        <v>2388.7204845880619</v>
      </c>
      <c r="AN18" s="249">
        <f>AM18</f>
        <v>2388.7204845880619</v>
      </c>
      <c r="AO18" s="249">
        <f t="shared" ref="AO18:AX18" si="10">AN18</f>
        <v>2388.7204845880619</v>
      </c>
      <c r="AP18" s="249">
        <f t="shared" si="10"/>
        <v>2388.7204845880619</v>
      </c>
      <c r="AQ18" s="249">
        <f t="shared" si="10"/>
        <v>2388.7204845880619</v>
      </c>
      <c r="AR18" s="249">
        <f t="shared" si="10"/>
        <v>2388.7204845880619</v>
      </c>
      <c r="AS18" s="249">
        <f t="shared" si="10"/>
        <v>2388.7204845880619</v>
      </c>
      <c r="AT18" s="249">
        <f t="shared" si="10"/>
        <v>2388.7204845880619</v>
      </c>
      <c r="AU18" s="249">
        <f t="shared" si="10"/>
        <v>2388.7204845880619</v>
      </c>
      <c r="AV18" s="249">
        <f t="shared" si="10"/>
        <v>2388.7204845880619</v>
      </c>
      <c r="AW18" s="249">
        <f t="shared" si="10"/>
        <v>2388.7204845880619</v>
      </c>
      <c r="AX18" s="249">
        <f t="shared" si="10"/>
        <v>2388.7204845880619</v>
      </c>
      <c r="AY18" s="249">
        <f>AY17*(1+TABLES!H709+TABLES!H716+TABLES!H721)</f>
        <v>2348.6907492405821</v>
      </c>
      <c r="AZ18" s="249">
        <f>AY18</f>
        <v>2348.6907492405821</v>
      </c>
      <c r="BA18" s="249">
        <f t="shared" ref="BA18:BJ18" si="11">AZ18</f>
        <v>2348.6907492405821</v>
      </c>
      <c r="BB18" s="249">
        <f t="shared" si="11"/>
        <v>2348.6907492405821</v>
      </c>
      <c r="BC18" s="249">
        <f t="shared" si="11"/>
        <v>2348.6907492405821</v>
      </c>
      <c r="BD18" s="249">
        <f t="shared" si="11"/>
        <v>2348.6907492405821</v>
      </c>
      <c r="BE18" s="249">
        <f t="shared" si="11"/>
        <v>2348.6907492405821</v>
      </c>
      <c r="BF18" s="249">
        <f t="shared" si="11"/>
        <v>2348.6907492405821</v>
      </c>
      <c r="BG18" s="249">
        <f t="shared" si="11"/>
        <v>2348.6907492405821</v>
      </c>
      <c r="BH18" s="249">
        <f t="shared" si="11"/>
        <v>2348.6907492405821</v>
      </c>
      <c r="BI18" s="249">
        <f t="shared" si="11"/>
        <v>2348.6907492405821</v>
      </c>
      <c r="BJ18" s="249">
        <f t="shared" si="11"/>
        <v>2348.6907492405821</v>
      </c>
      <c r="BK18" s="249">
        <f>BK17*(1+TABLES!I709+TABLES!I716+TABLES!I721)</f>
        <v>2387.9643709563234</v>
      </c>
      <c r="BL18" s="249">
        <f>BK18</f>
        <v>2387.9643709563234</v>
      </c>
      <c r="BM18" s="249">
        <f t="shared" ref="BM18:BV18" si="12">BL18</f>
        <v>2387.9643709563234</v>
      </c>
      <c r="BN18" s="249">
        <f t="shared" si="12"/>
        <v>2387.9643709563234</v>
      </c>
      <c r="BO18" s="249">
        <f t="shared" si="12"/>
        <v>2387.9643709563234</v>
      </c>
      <c r="BP18" s="249">
        <f t="shared" si="12"/>
        <v>2387.9643709563234</v>
      </c>
      <c r="BQ18" s="249">
        <f t="shared" si="12"/>
        <v>2387.9643709563234</v>
      </c>
      <c r="BR18" s="249">
        <f t="shared" si="12"/>
        <v>2387.9643709563234</v>
      </c>
      <c r="BS18" s="249">
        <f t="shared" si="12"/>
        <v>2387.9643709563234</v>
      </c>
      <c r="BT18" s="249">
        <f t="shared" si="12"/>
        <v>2387.9643709563234</v>
      </c>
      <c r="BU18" s="249">
        <f t="shared" si="12"/>
        <v>2387.9643709563234</v>
      </c>
      <c r="BV18" s="250">
        <f t="shared" si="12"/>
        <v>2387.9643709563234</v>
      </c>
      <c r="BW18" s="423">
        <f>SUM(C18:BV18)</f>
        <v>163632.88200462592</v>
      </c>
    </row>
    <row r="19" spans="1:75" ht="16.5" thickBot="1" x14ac:dyDescent="0.3">
      <c r="A19" s="428" t="s">
        <v>353</v>
      </c>
      <c r="B19" s="167"/>
      <c r="C19" s="432">
        <f t="shared" ref="C19:AH19" si="13">C16*C17</f>
        <v>928757289.57620108</v>
      </c>
      <c r="D19" s="424">
        <f t="shared" si="13"/>
        <v>694822098.92574668</v>
      </c>
      <c r="E19" s="424">
        <f t="shared" si="13"/>
        <v>652928697.91051817</v>
      </c>
      <c r="F19" s="424">
        <f t="shared" si="13"/>
        <v>516754692.48022664</v>
      </c>
      <c r="G19" s="424">
        <f t="shared" si="13"/>
        <v>921781253.68905675</v>
      </c>
      <c r="H19" s="424">
        <f t="shared" si="13"/>
        <v>977641600.75551879</v>
      </c>
      <c r="I19" s="424">
        <f t="shared" si="13"/>
        <v>1033509384.9604533</v>
      </c>
      <c r="J19" s="424">
        <f t="shared" si="13"/>
        <v>736722937.07944751</v>
      </c>
      <c r="K19" s="424">
        <f t="shared" si="13"/>
        <v>778616338.0946759</v>
      </c>
      <c r="L19" s="424">
        <f t="shared" si="13"/>
        <v>817021721.16633213</v>
      </c>
      <c r="M19" s="424">
        <f>M16*M17</f>
        <v>907806870.49935067</v>
      </c>
      <c r="N19" s="424">
        <f t="shared" si="13"/>
        <v>1389651634.9899657</v>
      </c>
      <c r="O19" s="424">
        <f t="shared" si="13"/>
        <v>944651766.99799299</v>
      </c>
      <c r="P19" s="424">
        <f t="shared" si="13"/>
        <v>681032097.27304912</v>
      </c>
      <c r="Q19" s="424">
        <f t="shared" si="13"/>
        <v>698298129.39204335</v>
      </c>
      <c r="R19" s="424">
        <f t="shared" si="13"/>
        <v>548333793.88501942</v>
      </c>
      <c r="S19" s="424">
        <f t="shared" si="13"/>
        <v>913177864.80934942</v>
      </c>
      <c r="T19" s="424">
        <f t="shared" si="13"/>
        <v>1019214486.0913703</v>
      </c>
      <c r="U19" s="424">
        <f t="shared" si="13"/>
        <v>1102356836.8693187</v>
      </c>
      <c r="V19" s="424">
        <f t="shared" si="13"/>
        <v>752498522.62070584</v>
      </c>
      <c r="W19" s="424">
        <f t="shared" si="13"/>
        <v>838920199.28697896</v>
      </c>
      <c r="X19" s="424">
        <f t="shared" si="13"/>
        <v>897719275.09857142</v>
      </c>
      <c r="Y19" s="424">
        <f t="shared" si="13"/>
        <v>984659542.83555639</v>
      </c>
      <c r="Z19" s="424">
        <f t="shared" si="13"/>
        <v>1493466020.2573483</v>
      </c>
      <c r="AA19" s="424">
        <f t="shared" si="13"/>
        <v>1019958877.8153416</v>
      </c>
      <c r="AB19" s="424">
        <f t="shared" si="13"/>
        <v>735324526.68935227</v>
      </c>
      <c r="AC19" s="424">
        <f t="shared" si="13"/>
        <v>753972083.895455</v>
      </c>
      <c r="AD19" s="424">
        <f t="shared" si="13"/>
        <v>592054007.62048769</v>
      </c>
      <c r="AE19" s="424">
        <f t="shared" si="13"/>
        <v>985994532.00040781</v>
      </c>
      <c r="AF19" s="424">
        <f t="shared" si="13"/>
        <v>1100474868.3484375</v>
      </c>
      <c r="AG19" s="424">
        <f t="shared" si="13"/>
        <v>1190239477.6231263</v>
      </c>
      <c r="AH19" s="424">
        <f t="shared" si="13"/>
        <v>812493925.49644852</v>
      </c>
      <c r="AI19" s="424">
        <f t="shared" ref="AI19:BN19" si="14">AI16*AI17</f>
        <v>905802915.6062386</v>
      </c>
      <c r="AJ19" s="424">
        <f t="shared" si="14"/>
        <v>969293219.62786531</v>
      </c>
      <c r="AK19" s="424">
        <f t="shared" si="14"/>
        <v>1063156019.24314</v>
      </c>
      <c r="AL19" s="424">
        <f t="shared" si="14"/>
        <v>1612535048.6838577</v>
      </c>
      <c r="AM19" s="424">
        <f t="shared" si="14"/>
        <v>1097567397.5592003</v>
      </c>
      <c r="AN19" s="424">
        <f t="shared" si="14"/>
        <v>791265886.88675129</v>
      </c>
      <c r="AO19" s="424">
        <f t="shared" si="14"/>
        <v>811331961.00047469</v>
      </c>
      <c r="AP19" s="424">
        <f t="shared" si="14"/>
        <v>637108128.65051413</v>
      </c>
      <c r="AQ19" s="424">
        <f t="shared" si="14"/>
        <v>1061011137.1807783</v>
      </c>
      <c r="AR19" s="424">
        <f t="shared" si="14"/>
        <v>1184202528.6876438</v>
      </c>
      <c r="AS19" s="424">
        <f t="shared" si="14"/>
        <v>1280800823.2023361</v>
      </c>
      <c r="AT19" s="424">
        <f t="shared" si="14"/>
        <v>874325130.16617012</v>
      </c>
      <c r="AU19" s="424">
        <f t="shared" si="14"/>
        <v>974721264.18948185</v>
      </c>
      <c r="AV19" s="424">
        <f t="shared" si="14"/>
        <v>1043033052.7536119</v>
      </c>
      <c r="AW19" s="424">
        <f t="shared" si="14"/>
        <v>1144045719.1646864</v>
      </c>
      <c r="AX19" s="424">
        <f t="shared" si="14"/>
        <v>1735201633.8472719</v>
      </c>
      <c r="AY19" s="424">
        <f t="shared" si="14"/>
        <v>1106814787.3943355</v>
      </c>
      <c r="AZ19" s="424">
        <f t="shared" si="14"/>
        <v>797929471.68909073</v>
      </c>
      <c r="BA19" s="424">
        <f t="shared" si="14"/>
        <v>818170856.7872746</v>
      </c>
      <c r="BB19" s="424">
        <f t="shared" si="14"/>
        <v>642467870.75921261</v>
      </c>
      <c r="BC19" s="424">
        <f t="shared" si="14"/>
        <v>1069946839.0672802</v>
      </c>
      <c r="BD19" s="424">
        <f t="shared" si="14"/>
        <v>1194160852.2946484</v>
      </c>
      <c r="BE19" s="424">
        <f t="shared" si="14"/>
        <v>1291583132.0700459</v>
      </c>
      <c r="BF19" s="424">
        <f t="shared" si="14"/>
        <v>881684975.26954997</v>
      </c>
      <c r="BG19" s="424">
        <f t="shared" si="14"/>
        <v>982932335.00956643</v>
      </c>
      <c r="BH19" s="424">
        <f t="shared" si="14"/>
        <v>1051824208.6218028</v>
      </c>
      <c r="BI19" s="424">
        <f t="shared" si="14"/>
        <v>1153694255.79792</v>
      </c>
      <c r="BJ19" s="424">
        <f t="shared" si="14"/>
        <v>1749832563.9412735</v>
      </c>
      <c r="BK19" s="424">
        <f t="shared" si="14"/>
        <v>1177824152.9785476</v>
      </c>
      <c r="BL19" s="424">
        <f t="shared" si="14"/>
        <v>849127880.74103022</v>
      </c>
      <c r="BM19" s="424">
        <f t="shared" si="14"/>
        <v>870655300.58362293</v>
      </c>
      <c r="BN19" s="424">
        <f t="shared" si="14"/>
        <v>683674282.52224648</v>
      </c>
      <c r="BO19" s="424">
        <f t="shared" ref="BO19:BV19" si="15">BO16*BO17</f>
        <v>1138576092.5551026</v>
      </c>
      <c r="BP19" s="424">
        <f t="shared" si="15"/>
        <v>1270782710.3220057</v>
      </c>
      <c r="BQ19" s="424">
        <f t="shared" si="15"/>
        <v>1374438483.6258564</v>
      </c>
      <c r="BR19" s="424">
        <f t="shared" si="15"/>
        <v>938238100.09718323</v>
      </c>
      <c r="BS19" s="424">
        <f t="shared" si="15"/>
        <v>1045983251.9966152</v>
      </c>
      <c r="BT19" s="424">
        <f t="shared" si="15"/>
        <v>1119292843.8930118</v>
      </c>
      <c r="BU19" s="424">
        <f t="shared" si="15"/>
        <v>1227702935.4014816</v>
      </c>
      <c r="BV19" s="425">
        <f t="shared" si="15"/>
        <v>1862080257.6587021</v>
      </c>
      <c r="BW19" s="423">
        <f>SUM(C19:BV19)</f>
        <v>71905675662.561295</v>
      </c>
    </row>
    <row r="20" spans="1:75" x14ac:dyDescent="0.25">
      <c r="A20" s="277" t="s">
        <v>304</v>
      </c>
      <c r="C20" s="431">
        <f>C19*TABLES!$D$709</f>
        <v>176463885.0194782</v>
      </c>
      <c r="D20" s="249">
        <f>D19*TABLES!$D$709</f>
        <v>132016198.79589187</v>
      </c>
      <c r="E20" s="249">
        <f>E19*TABLES!$D$709</f>
        <v>124056452.60299845</v>
      </c>
      <c r="F20" s="249">
        <f>F19*TABLES!$D$709</f>
        <v>98183391.571243063</v>
      </c>
      <c r="G20" s="249">
        <f>G19*TABLES!$D$709</f>
        <v>175138438.20092079</v>
      </c>
      <c r="H20" s="249">
        <f>H19*TABLES!$D$709</f>
        <v>185751904.14354858</v>
      </c>
      <c r="I20" s="249">
        <f>I19*TABLES!$D$709</f>
        <v>196366783.14248613</v>
      </c>
      <c r="J20" s="249">
        <f>J19*TABLES!$D$709</f>
        <v>139977358.04509503</v>
      </c>
      <c r="K20" s="249">
        <f>K19*TABLES!$D$709</f>
        <v>147937104.23798841</v>
      </c>
      <c r="L20" s="249">
        <f>L19*TABLES!$D$709</f>
        <v>155234127.02160311</v>
      </c>
      <c r="M20" s="249">
        <f>M19*TABLES!$D$709</f>
        <v>172483305.39487663</v>
      </c>
      <c r="N20" s="249">
        <f>N19*TABLES!$D$709</f>
        <v>264033810.64809349</v>
      </c>
      <c r="O20" s="249">
        <f>O19*TABLES!$E$709</f>
        <v>170037318.05963874</v>
      </c>
      <c r="P20" s="249">
        <f>P19*TABLES!$E$709</f>
        <v>122585777.50914884</v>
      </c>
      <c r="Q20" s="249">
        <f>Q19*TABLES!$E$709</f>
        <v>125693663.2905678</v>
      </c>
      <c r="R20" s="249">
        <f>R19*TABLES!$E$709</f>
        <v>98700082.899303496</v>
      </c>
      <c r="S20" s="249">
        <f>S19*TABLES!$E$709</f>
        <v>164372015.66568288</v>
      </c>
      <c r="T20" s="249">
        <f>T19*TABLES!$E$709</f>
        <v>183458607.49644667</v>
      </c>
      <c r="U20" s="249">
        <f>U19*TABLES!$E$709</f>
        <v>198424230.63647735</v>
      </c>
      <c r="V20" s="249">
        <f>V19*TABLES!$E$709</f>
        <v>135449734.07172704</v>
      </c>
      <c r="W20" s="249">
        <f>W19*TABLES!$E$709</f>
        <v>151005635.87165621</v>
      </c>
      <c r="X20" s="249">
        <f>X19*TABLES!$E$709</f>
        <v>161589469.51774284</v>
      </c>
      <c r="Y20" s="249">
        <f>Y19*TABLES!$E$709</f>
        <v>177238717.71040013</v>
      </c>
      <c r="Z20" s="249">
        <f>Z19*TABLES!$E$709</f>
        <v>268823883.64632267</v>
      </c>
      <c r="AA20" s="249">
        <f>AA19*TABLES!$F$709</f>
        <v>193792186.78491491</v>
      </c>
      <c r="AB20" s="249">
        <f>AB19*TABLES!$F$709</f>
        <v>139711660.07097694</v>
      </c>
      <c r="AC20" s="249">
        <f>AC19*TABLES!$F$709</f>
        <v>143254695.94013646</v>
      </c>
      <c r="AD20" s="249">
        <f>AD19*TABLES!$F$709</f>
        <v>112490261.44789267</v>
      </c>
      <c r="AE20" s="249">
        <f>AE19*TABLES!$F$709</f>
        <v>187338961.0800775</v>
      </c>
      <c r="AF20" s="249">
        <f>AF19*TABLES!$F$709</f>
        <v>209090224.98620313</v>
      </c>
      <c r="AG20" s="249">
        <f>AG19*TABLES!$F$709</f>
        <v>226145500.74839398</v>
      </c>
      <c r="AH20" s="249">
        <f>AH19*TABLES!$F$709</f>
        <v>154373845.84432521</v>
      </c>
      <c r="AI20" s="249">
        <f>AI19*TABLES!$F$709</f>
        <v>172102553.96518534</v>
      </c>
      <c r="AJ20" s="249">
        <f>AJ19*TABLES!$F$709</f>
        <v>184165711.72929442</v>
      </c>
      <c r="AK20" s="249">
        <f>AK19*TABLES!$F$709</f>
        <v>201999643.65619659</v>
      </c>
      <c r="AL20" s="249">
        <f>AL19*TABLES!$F$709</f>
        <v>306381659.24993294</v>
      </c>
      <c r="AM20" s="249">
        <f>AM19*TABLES!$G$709</f>
        <v>219513479.51184008</v>
      </c>
      <c r="AN20" s="249">
        <f>AN19*TABLES!$G$709</f>
        <v>158253177.37735027</v>
      </c>
      <c r="AO20" s="249">
        <f>AO19*TABLES!$G$709</f>
        <v>162266392.20009494</v>
      </c>
      <c r="AP20" s="249">
        <f>AP19*TABLES!$G$709</f>
        <v>127421625.73010284</v>
      </c>
      <c r="AQ20" s="249">
        <f>AQ19*TABLES!$G$709</f>
        <v>212202227.43615568</v>
      </c>
      <c r="AR20" s="249">
        <f>AR19*TABLES!$G$709</f>
        <v>236840505.73752877</v>
      </c>
      <c r="AS20" s="249">
        <f>AS19*TABLES!$G$709</f>
        <v>256160164.64046723</v>
      </c>
      <c r="AT20" s="249">
        <f>AT19*TABLES!$G$709</f>
        <v>174865026.03323403</v>
      </c>
      <c r="AU20" s="249">
        <f>AU19*TABLES!$G$709</f>
        <v>194944252.83789638</v>
      </c>
      <c r="AV20" s="249">
        <f>AV19*TABLES!$G$709</f>
        <v>208606610.55072239</v>
      </c>
      <c r="AW20" s="249">
        <f>AW19*TABLES!$G$709</f>
        <v>228809143.8329373</v>
      </c>
      <c r="AX20" s="249">
        <f>AX19*TABLES!$G$709</f>
        <v>347040326.76945442</v>
      </c>
      <c r="AY20" s="249">
        <f>AY19*TABLES!$H$709</f>
        <v>232431105.35281044</v>
      </c>
      <c r="AZ20" s="249">
        <f>AZ19*TABLES!$H$709</f>
        <v>167565189.05470905</v>
      </c>
      <c r="BA20" s="249">
        <f>BA19*TABLES!$H$709</f>
        <v>171815879.92532766</v>
      </c>
      <c r="BB20" s="249">
        <f>BB19*TABLES!$H$709</f>
        <v>134918252.85943463</v>
      </c>
      <c r="BC20" s="249">
        <f>BC19*TABLES!$H$709</f>
        <v>224688836.20412883</v>
      </c>
      <c r="BD20" s="249">
        <f>BD19*TABLES!$H$709</f>
        <v>250773778.98187616</v>
      </c>
      <c r="BE20" s="249">
        <f>BE19*TABLES!$H$709</f>
        <v>271232457.73470962</v>
      </c>
      <c r="BF20" s="249">
        <f>BF19*TABLES!$H$709</f>
        <v>185153844.80660549</v>
      </c>
      <c r="BG20" s="249">
        <f>BG19*TABLES!$H$709</f>
        <v>206415790.35200894</v>
      </c>
      <c r="BH20" s="249">
        <f>BH19*TABLES!$H$709</f>
        <v>220883083.81057858</v>
      </c>
      <c r="BI20" s="249">
        <f>BI19*TABLES!$H$709</f>
        <v>242275793.71756318</v>
      </c>
      <c r="BJ20" s="249">
        <f>BJ19*TABLES!$H$709</f>
        <v>367464838.42766744</v>
      </c>
      <c r="BK20" s="249">
        <f>BK19*TABLES!$I$709</f>
        <v>212008347.53613856</v>
      </c>
      <c r="BL20" s="249">
        <f>BL19*TABLES!$I$709</f>
        <v>152843018.53338543</v>
      </c>
      <c r="BM20" s="249">
        <f>BM19*TABLES!$I$709</f>
        <v>156717954.10505211</v>
      </c>
      <c r="BN20" s="249">
        <f>BN19*TABLES!$I$709</f>
        <v>123061370.85400437</v>
      </c>
      <c r="BO20" s="249">
        <f>BO19*TABLES!$I$709</f>
        <v>204943696.65991846</v>
      </c>
      <c r="BP20" s="249">
        <f>BP19*TABLES!$I$709</f>
        <v>228740887.85796103</v>
      </c>
      <c r="BQ20" s="249">
        <f>BQ19*TABLES!$I$709</f>
        <v>247398927.05265415</v>
      </c>
      <c r="BR20" s="249">
        <f>BR19*TABLES!$I$709</f>
        <v>168882858.01749298</v>
      </c>
      <c r="BS20" s="249">
        <f>BS19*TABLES!$I$709</f>
        <v>188276985.35939074</v>
      </c>
      <c r="BT20" s="249">
        <f>BT19*TABLES!$I$709</f>
        <v>201472711.90074211</v>
      </c>
      <c r="BU20" s="249">
        <f>BU19*TABLES!$I$709</f>
        <v>220986528.37226668</v>
      </c>
      <c r="BV20" s="249">
        <f>BV19*TABLES!$I$709</f>
        <v>335174446.37856638</v>
      </c>
      <c r="BW20" s="423">
        <f t="shared" si="0"/>
        <v>13798918317.215645</v>
      </c>
    </row>
    <row r="21" spans="1:75" x14ac:dyDescent="0.25">
      <c r="A21" s="268" t="s">
        <v>305</v>
      </c>
      <c r="C21" s="431">
        <f>C19*TABLES!$D$716</f>
        <v>13188353.511982055</v>
      </c>
      <c r="D21" s="249">
        <f>D19*TABLES!$D$716</f>
        <v>9866473.8047456034</v>
      </c>
      <c r="E21" s="249">
        <f>E19*TABLES!$D$716</f>
        <v>9271587.5103293583</v>
      </c>
      <c r="F21" s="249">
        <f>F19*TABLES!$D$716</f>
        <v>7337916.6332192188</v>
      </c>
      <c r="G21" s="249">
        <f>G19*TABLES!$D$716</f>
        <v>13089293.802384607</v>
      </c>
      <c r="H21" s="249">
        <f>H19*TABLES!$D$716</f>
        <v>13882510.730728367</v>
      </c>
      <c r="I21" s="249">
        <f>I19*TABLES!$D$716</f>
        <v>14675833.266438438</v>
      </c>
      <c r="J21" s="249">
        <f>J19*TABLES!$D$716</f>
        <v>10461465.706528155</v>
      </c>
      <c r="K21" s="249">
        <f>K19*TABLES!$D$716</f>
        <v>11056352.000944398</v>
      </c>
      <c r="L21" s="249">
        <f>L19*TABLES!$D$716</f>
        <v>11601708.440561917</v>
      </c>
      <c r="M21" s="249">
        <f>M19*TABLES!$D$716</f>
        <v>12890857.56109078</v>
      </c>
      <c r="N21" s="249">
        <f>N19*TABLES!$D$716</f>
        <v>19733053.216857515</v>
      </c>
      <c r="O21" s="249">
        <f>O19*TABLES!$E$716</f>
        <v>11335821.203975916</v>
      </c>
      <c r="P21" s="249">
        <f>P19*TABLES!$E$716</f>
        <v>8172385.1672765892</v>
      </c>
      <c r="Q21" s="249">
        <f>Q19*TABLES!$E$716</f>
        <v>8379577.5527045205</v>
      </c>
      <c r="R21" s="249">
        <f>R19*TABLES!$E$716</f>
        <v>6580005.5266202334</v>
      </c>
      <c r="S21" s="249">
        <f>S19*TABLES!$E$716</f>
        <v>10958134.377712194</v>
      </c>
      <c r="T21" s="249">
        <f>T19*TABLES!$E$716</f>
        <v>12230573.833096445</v>
      </c>
      <c r="U21" s="249">
        <f>U19*TABLES!$E$716</f>
        <v>13228282.042431826</v>
      </c>
      <c r="V21" s="249">
        <f>V19*TABLES!$E$716</f>
        <v>9029982.2714484707</v>
      </c>
      <c r="W21" s="249">
        <f>W19*TABLES!$E$716</f>
        <v>10067042.391443748</v>
      </c>
      <c r="X21" s="249">
        <f>X19*TABLES!$E$716</f>
        <v>10772631.301182857</v>
      </c>
      <c r="Y21" s="249">
        <f>Y19*TABLES!$E$716</f>
        <v>11815914.514026677</v>
      </c>
      <c r="Z21" s="249">
        <f>Z19*TABLES!$E$716</f>
        <v>17921592.243088178</v>
      </c>
      <c r="AA21" s="249">
        <f>AA19*TABLES!$F$716</f>
        <v>14279424.289414782</v>
      </c>
      <c r="AB21" s="249">
        <f>AB19*TABLES!$F$716</f>
        <v>10294543.373650933</v>
      </c>
      <c r="AC21" s="249">
        <f>AC19*TABLES!$F$716</f>
        <v>10555609.17453637</v>
      </c>
      <c r="AD21" s="249">
        <f>AD19*TABLES!$F$716</f>
        <v>8288756.1066868277</v>
      </c>
      <c r="AE21" s="249">
        <f>AE19*TABLES!$F$716</f>
        <v>13803923.44800571</v>
      </c>
      <c r="AF21" s="249">
        <f>AF19*TABLES!$F$716</f>
        <v>15406648.156878127</v>
      </c>
      <c r="AG21" s="249">
        <f>AG19*TABLES!$F$716</f>
        <v>16663352.686723769</v>
      </c>
      <c r="AH21" s="249">
        <f>AH19*TABLES!$F$716</f>
        <v>11374914.956950279</v>
      </c>
      <c r="AI21" s="249">
        <f>AI19*TABLES!$F$716</f>
        <v>12681240.818487341</v>
      </c>
      <c r="AJ21" s="249">
        <f>AJ19*TABLES!$F$716</f>
        <v>13570105.074790115</v>
      </c>
      <c r="AK21" s="249">
        <f>AK19*TABLES!$F$716</f>
        <v>14884184.269403961</v>
      </c>
      <c r="AL21" s="249">
        <f>AL19*TABLES!$F$716</f>
        <v>22575490.681574009</v>
      </c>
      <c r="AM21" s="249">
        <f>AM19*TABLES!$G$716</f>
        <v>14817159.867049204</v>
      </c>
      <c r="AN21" s="249">
        <f>AN19*TABLES!$G$716</f>
        <v>10682089.472971143</v>
      </c>
      <c r="AO21" s="249">
        <f>AO19*TABLES!$G$716</f>
        <v>10952981.473506408</v>
      </c>
      <c r="AP21" s="249">
        <f>AP19*TABLES!$G$716</f>
        <v>8600959.7367819399</v>
      </c>
      <c r="AQ21" s="249">
        <f>AQ19*TABLES!$G$716</f>
        <v>14323650.351940507</v>
      </c>
      <c r="AR21" s="249">
        <f>AR19*TABLES!$G$716</f>
        <v>15986734.137283191</v>
      </c>
      <c r="AS21" s="249">
        <f>AS19*TABLES!$G$716</f>
        <v>17290811.113231536</v>
      </c>
      <c r="AT21" s="249">
        <f>AT19*TABLES!$G$716</f>
        <v>11803389.257243296</v>
      </c>
      <c r="AU21" s="249">
        <f>AU19*TABLES!$G$716</f>
        <v>13158737.066558005</v>
      </c>
      <c r="AV21" s="249">
        <f>AV19*TABLES!$G$716</f>
        <v>14080946.21217376</v>
      </c>
      <c r="AW21" s="249">
        <f>AW19*TABLES!$G$716</f>
        <v>15444617.208723268</v>
      </c>
      <c r="AX21" s="249">
        <f>AX19*TABLES!$G$716</f>
        <v>23425222.056938171</v>
      </c>
      <c r="AY21" s="249">
        <f>AY19*TABLES!$H$716</f>
        <v>13945866.321168628</v>
      </c>
      <c r="AZ21" s="249">
        <f>AZ19*TABLES!$H$716</f>
        <v>10053911.343282543</v>
      </c>
      <c r="BA21" s="249">
        <f>BA19*TABLES!$H$716</f>
        <v>10308952.795519659</v>
      </c>
      <c r="BB21" s="249">
        <f>BB19*TABLES!$H$716</f>
        <v>8095095.1715660794</v>
      </c>
      <c r="BC21" s="249">
        <f>BC19*TABLES!$H$716</f>
        <v>13481330.17224773</v>
      </c>
      <c r="BD21" s="249">
        <f>BD19*TABLES!$H$716</f>
        <v>15046426.738912569</v>
      </c>
      <c r="BE21" s="249">
        <f>BE19*TABLES!$H$716</f>
        <v>16273947.464082578</v>
      </c>
      <c r="BF21" s="249">
        <f>BF19*TABLES!$H$716</f>
        <v>11109230.688396329</v>
      </c>
      <c r="BG21" s="249">
        <f>BG19*TABLES!$H$716</f>
        <v>12384947.421120537</v>
      </c>
      <c r="BH21" s="249">
        <f>BH19*TABLES!$H$716</f>
        <v>13252985.028634716</v>
      </c>
      <c r="BI21" s="249">
        <f>BI19*TABLES!$H$716</f>
        <v>14536547.623053793</v>
      </c>
      <c r="BJ21" s="249">
        <f>BJ19*TABLES!$H$716</f>
        <v>22047890.305660047</v>
      </c>
      <c r="BK21" s="249">
        <f>BK19*TABLES!$I$716</f>
        <v>16253973.311103957</v>
      </c>
      <c r="BL21" s="249">
        <f>BL19*TABLES!$I$716</f>
        <v>11717964.754226217</v>
      </c>
      <c r="BM21" s="249">
        <f>BM19*TABLES!$I$716</f>
        <v>12015043.148053996</v>
      </c>
      <c r="BN21" s="249">
        <f>BN19*TABLES!$I$716</f>
        <v>9434705.0988070015</v>
      </c>
      <c r="BO21" s="249">
        <f>BO19*TABLES!$I$716</f>
        <v>15712350.077260416</v>
      </c>
      <c r="BP21" s="249">
        <f>BP19*TABLES!$I$716</f>
        <v>17536801.402443677</v>
      </c>
      <c r="BQ21" s="249">
        <f>BQ19*TABLES!$I$716</f>
        <v>18967251.074036818</v>
      </c>
      <c r="BR21" s="249">
        <f>BR19*TABLES!$I$716</f>
        <v>12947685.781341128</v>
      </c>
      <c r="BS21" s="249">
        <f>BS19*TABLES!$I$716</f>
        <v>14434568.87755329</v>
      </c>
      <c r="BT21" s="249">
        <f>BT19*TABLES!$I$716</f>
        <v>15446241.245723562</v>
      </c>
      <c r="BU21" s="249">
        <f>BU19*TABLES!$I$716</f>
        <v>16942300.508540448</v>
      </c>
      <c r="BV21" s="250">
        <f>BV19*TABLES!$I$716</f>
        <v>25696707.555690087</v>
      </c>
      <c r="BW21" s="423">
        <f t="shared" si="0"/>
        <v>960135563.51074648</v>
      </c>
    </row>
    <row r="22" spans="1:75" ht="16.5" thickBot="1" x14ac:dyDescent="0.3">
      <c r="A22" s="268" t="s">
        <v>306</v>
      </c>
      <c r="C22" s="431">
        <f>C19*TABLES!$D$721</f>
        <v>455091071.89233851</v>
      </c>
      <c r="D22" s="249">
        <f>D19*TABLES!$D$721</f>
        <v>340462828.47361588</v>
      </c>
      <c r="E22" s="249">
        <f>E19*TABLES!$D$721</f>
        <v>319935061.97615391</v>
      </c>
      <c r="F22" s="249">
        <f>F19*TABLES!$D$721</f>
        <v>253209799.31531104</v>
      </c>
      <c r="G22" s="249">
        <f>G19*TABLES!$D$721</f>
        <v>451672814.30763781</v>
      </c>
      <c r="H22" s="249">
        <f>H19*TABLES!$D$721</f>
        <v>479044384.37020421</v>
      </c>
      <c r="I22" s="249">
        <f>I19*TABLES!$D$721</f>
        <v>506419598.63062209</v>
      </c>
      <c r="J22" s="249">
        <f>J19*TABLES!$D$721</f>
        <v>360994239.16892928</v>
      </c>
      <c r="K22" s="249">
        <f>K19*TABLES!$D$721</f>
        <v>381522005.66639119</v>
      </c>
      <c r="L22" s="249">
        <f>L19*TABLES!$D$721</f>
        <v>400340643.37150276</v>
      </c>
      <c r="M22" s="249">
        <f>M19*TABLES!$D$721</f>
        <v>444825366.54468185</v>
      </c>
      <c r="N22" s="249">
        <f>N19*TABLES!$D$721</f>
        <v>680929301.14508319</v>
      </c>
      <c r="O22" s="249">
        <f>O19*TABLES!$E$721</f>
        <v>472325883.4989965</v>
      </c>
      <c r="P22" s="249">
        <f>P19*TABLES!$E$721</f>
        <v>340516048.63652456</v>
      </c>
      <c r="Q22" s="249">
        <f>Q19*TABLES!$E$721</f>
        <v>349149064.69602168</v>
      </c>
      <c r="R22" s="249">
        <f>R19*TABLES!$E$721</f>
        <v>274166896.94250971</v>
      </c>
      <c r="S22" s="249">
        <f>S19*TABLES!$E$721</f>
        <v>456588932.40467471</v>
      </c>
      <c r="T22" s="249">
        <f>T19*TABLES!$E$721</f>
        <v>509607243.04568517</v>
      </c>
      <c r="U22" s="249">
        <f>U19*TABLES!$E$721</f>
        <v>551178418.43465936</v>
      </c>
      <c r="V22" s="249">
        <f>V19*TABLES!$E$721</f>
        <v>376249261.31035292</v>
      </c>
      <c r="W22" s="249">
        <f>W19*TABLES!$E$721</f>
        <v>419460099.64348948</v>
      </c>
      <c r="X22" s="249">
        <f>X19*TABLES!$E$721</f>
        <v>448859637.54928571</v>
      </c>
      <c r="Y22" s="249">
        <f>Y19*TABLES!$E$721</f>
        <v>492329771.41777819</v>
      </c>
      <c r="Z22" s="249">
        <f>Z19*TABLES!$E$721</f>
        <v>746733010.12867415</v>
      </c>
      <c r="AA22" s="249">
        <f>AA19*TABLES!$F$721</f>
        <v>520179027.68582422</v>
      </c>
      <c r="AB22" s="249">
        <f>AB19*TABLES!$F$721</f>
        <v>375015508.61156964</v>
      </c>
      <c r="AC22" s="249">
        <f>AC19*TABLES!$F$721</f>
        <v>384525762.78668207</v>
      </c>
      <c r="AD22" s="249">
        <f>AD19*TABLES!$F$721</f>
        <v>301947543.88644874</v>
      </c>
      <c r="AE22" s="249">
        <f>AE19*TABLES!$F$721</f>
        <v>502857211.32020801</v>
      </c>
      <c r="AF22" s="249">
        <f>AF19*TABLES!$F$721</f>
        <v>561242182.85770321</v>
      </c>
      <c r="AG22" s="249">
        <f>AG19*TABLES!$F$721</f>
        <v>607022133.58779442</v>
      </c>
      <c r="AH22" s="249">
        <f>AH19*TABLES!$F$721</f>
        <v>414371902.00318873</v>
      </c>
      <c r="AI22" s="249">
        <f>AI19*TABLES!$F$721</f>
        <v>461959486.95918167</v>
      </c>
      <c r="AJ22" s="249">
        <f>AJ19*TABLES!$F$721</f>
        <v>494339542.01021135</v>
      </c>
      <c r="AK22" s="249">
        <f>AK19*TABLES!$F$721</f>
        <v>542209569.81400144</v>
      </c>
      <c r="AL22" s="249">
        <f>AL19*TABLES!$F$721</f>
        <v>822392874.82876742</v>
      </c>
      <c r="AM22" s="249">
        <f>AM19*TABLES!$G$721</f>
        <v>581710720.70637619</v>
      </c>
      <c r="AN22" s="249">
        <f>AN19*TABLES!$G$721</f>
        <v>419370920.0499782</v>
      </c>
      <c r="AO22" s="249">
        <f>AO19*TABLES!$G$721</f>
        <v>430005939.33025163</v>
      </c>
      <c r="AP22" s="249">
        <f>AP19*TABLES!$G$721</f>
        <v>337667308.18477249</v>
      </c>
      <c r="AQ22" s="249">
        <f>AQ19*TABLES!$G$721</f>
        <v>562335902.70581245</v>
      </c>
      <c r="AR22" s="249">
        <f>AR19*TABLES!$G$721</f>
        <v>627627340.2044512</v>
      </c>
      <c r="AS22" s="249">
        <f>AS19*TABLES!$G$721</f>
        <v>678824436.29723811</v>
      </c>
      <c r="AT22" s="249">
        <f>AT19*TABLES!$G$721</f>
        <v>463392318.98807019</v>
      </c>
      <c r="AU22" s="249">
        <f>AU19*TABLES!$G$721</f>
        <v>516602270.02042538</v>
      </c>
      <c r="AV22" s="249">
        <f>AV19*TABLES!$G$721</f>
        <v>552807517.95941436</v>
      </c>
      <c r="AW22" s="249">
        <f>AW19*TABLES!$G$721</f>
        <v>606344231.1572839</v>
      </c>
      <c r="AX22" s="249">
        <f>AX19*TABLES!$G$721</f>
        <v>919656865.93905413</v>
      </c>
      <c r="AY22" s="249">
        <f>AY19*TABLES!$H$721</f>
        <v>575543689.44505453</v>
      </c>
      <c r="AZ22" s="249">
        <f>AZ19*TABLES!$H$721</f>
        <v>414923325.27832717</v>
      </c>
      <c r="BA22" s="249">
        <f>BA19*TABLES!$H$721</f>
        <v>425448845.52938282</v>
      </c>
      <c r="BB22" s="249">
        <f>BB19*TABLES!$H$721</f>
        <v>334083292.79479057</v>
      </c>
      <c r="BC22" s="249">
        <f>BC19*TABLES!$H$721</f>
        <v>556372356.31498575</v>
      </c>
      <c r="BD22" s="249">
        <f>BD19*TABLES!$H$721</f>
        <v>620963643.19321716</v>
      </c>
      <c r="BE22" s="249">
        <f>BE19*TABLES!$H$721</f>
        <v>671623228.67642391</v>
      </c>
      <c r="BF22" s="249">
        <f>BF19*TABLES!$H$721</f>
        <v>458476187.14016598</v>
      </c>
      <c r="BG22" s="249">
        <f>BG19*TABLES!$H$721</f>
        <v>511124814.20497453</v>
      </c>
      <c r="BH22" s="249">
        <f>BH19*TABLES!$H$721</f>
        <v>546948588.48333752</v>
      </c>
      <c r="BI22" s="249">
        <f>BI19*TABLES!$H$721</f>
        <v>599921013.01491845</v>
      </c>
      <c r="BJ22" s="249">
        <f>BJ19*TABLES!$H$721</f>
        <v>909912933.24946225</v>
      </c>
      <c r="BK22" s="249">
        <f>BK19*TABLES!$I$721</f>
        <v>624246801.07863021</v>
      </c>
      <c r="BL22" s="249">
        <f>BL19*TABLES!$I$721</f>
        <v>450037776.79274601</v>
      </c>
      <c r="BM22" s="249">
        <f>BM19*TABLES!$I$721</f>
        <v>461447309.30932015</v>
      </c>
      <c r="BN22" s="249">
        <f>BN19*TABLES!$I$721</f>
        <v>362347369.73679066</v>
      </c>
      <c r="BO22" s="249">
        <f>BO19*TABLES!$I$721</f>
        <v>603445329.05420434</v>
      </c>
      <c r="BP22" s="249">
        <f>BP19*TABLES!$I$721</f>
        <v>673514836.47066307</v>
      </c>
      <c r="BQ22" s="249">
        <f>BQ19*TABLES!$I$721</f>
        <v>728452396.32170391</v>
      </c>
      <c r="BR22" s="249">
        <f>BR19*TABLES!$I$721</f>
        <v>497266193.05150712</v>
      </c>
      <c r="BS22" s="249">
        <f>BS19*TABLES!$I$721</f>
        <v>554371123.55820608</v>
      </c>
      <c r="BT22" s="249">
        <f>BT19*TABLES!$I$721</f>
        <v>593225207.26329625</v>
      </c>
      <c r="BU22" s="249">
        <f>BU19*TABLES!$I$721</f>
        <v>650682555.76278532</v>
      </c>
      <c r="BV22" s="250">
        <f>BV19*TABLES!$I$721</f>
        <v>986902536.55911219</v>
      </c>
      <c r="BW22" s="423">
        <f t="shared" si="0"/>
        <v>37007301252.749847</v>
      </c>
    </row>
    <row r="23" spans="1:75" ht="16.5" thickBot="1" x14ac:dyDescent="0.3">
      <c r="A23" s="428" t="s">
        <v>486</v>
      </c>
      <c r="C23" s="432">
        <f>C19+C20+C21+C22</f>
        <v>1573500599.9999998</v>
      </c>
      <c r="D23" s="424">
        <f t="shared" ref="D23:BO23" si="16">D19+D20+D21+D22</f>
        <v>1177167600</v>
      </c>
      <c r="E23" s="424">
        <f t="shared" si="16"/>
        <v>1106191800</v>
      </c>
      <c r="F23" s="424">
        <f t="shared" si="16"/>
        <v>875485800</v>
      </c>
      <c r="G23" s="424">
        <f t="shared" si="16"/>
        <v>1561681800</v>
      </c>
      <c r="H23" s="424">
        <f t="shared" si="16"/>
        <v>1656320400</v>
      </c>
      <c r="I23" s="424">
        <f t="shared" si="16"/>
        <v>1750971600</v>
      </c>
      <c r="J23" s="424">
        <f t="shared" si="16"/>
        <v>1248156000</v>
      </c>
      <c r="K23" s="424">
        <f t="shared" si="16"/>
        <v>1319131799.9999998</v>
      </c>
      <c r="L23" s="424">
        <f t="shared" si="16"/>
        <v>1384198200</v>
      </c>
      <c r="M23" s="424">
        <f t="shared" si="16"/>
        <v>1538006399.9999998</v>
      </c>
      <c r="N23" s="424">
        <f t="shared" si="16"/>
        <v>2354347800</v>
      </c>
      <c r="O23" s="424">
        <f t="shared" si="16"/>
        <v>1598350789.7606041</v>
      </c>
      <c r="P23" s="424">
        <f t="shared" si="16"/>
        <v>1152306308.585999</v>
      </c>
      <c r="Q23" s="424">
        <f t="shared" si="16"/>
        <v>1181520434.9313374</v>
      </c>
      <c r="R23" s="424">
        <f t="shared" si="16"/>
        <v>927780779.25345302</v>
      </c>
      <c r="S23" s="424">
        <f t="shared" si="16"/>
        <v>1545096947.2574193</v>
      </c>
      <c r="T23" s="424">
        <f t="shared" si="16"/>
        <v>1724510910.4665985</v>
      </c>
      <c r="U23" s="424">
        <f t="shared" si="16"/>
        <v>1865187767.9828873</v>
      </c>
      <c r="V23" s="424">
        <f t="shared" si="16"/>
        <v>1273227500.2742343</v>
      </c>
      <c r="W23" s="424">
        <f t="shared" si="16"/>
        <v>1419452977.1935682</v>
      </c>
      <c r="X23" s="424">
        <f t="shared" si="16"/>
        <v>1518941013.4667828</v>
      </c>
      <c r="Y23" s="424">
        <f t="shared" si="16"/>
        <v>1666043946.4777615</v>
      </c>
      <c r="Z23" s="424">
        <f t="shared" si="16"/>
        <v>2526944506.2754335</v>
      </c>
      <c r="AA23" s="424">
        <f t="shared" si="16"/>
        <v>1748209516.5754955</v>
      </c>
      <c r="AB23" s="424">
        <f t="shared" si="16"/>
        <v>1260346238.7455497</v>
      </c>
      <c r="AC23" s="424">
        <f t="shared" si="16"/>
        <v>1292308151.7968099</v>
      </c>
      <c r="AD23" s="424">
        <f t="shared" si="16"/>
        <v>1014780569.0615159</v>
      </c>
      <c r="AE23" s="424">
        <f t="shared" si="16"/>
        <v>1689994627.8486991</v>
      </c>
      <c r="AF23" s="424">
        <f t="shared" si="16"/>
        <v>1886213924.3492222</v>
      </c>
      <c r="AG23" s="424">
        <f t="shared" si="16"/>
        <v>2040070464.6460385</v>
      </c>
      <c r="AH23" s="424">
        <f t="shared" si="16"/>
        <v>1392614588.3009129</v>
      </c>
      <c r="AI23" s="424">
        <f t="shared" si="16"/>
        <v>1552546197.349093</v>
      </c>
      <c r="AJ23" s="424">
        <f t="shared" si="16"/>
        <v>1661368578.4421611</v>
      </c>
      <c r="AK23" s="424">
        <f t="shared" si="16"/>
        <v>1822249416.9827418</v>
      </c>
      <c r="AL23" s="424">
        <f t="shared" si="16"/>
        <v>2763885073.4441323</v>
      </c>
      <c r="AM23" s="424">
        <f t="shared" si="16"/>
        <v>1913608757.6444659</v>
      </c>
      <c r="AN23" s="424">
        <f t="shared" si="16"/>
        <v>1379572073.787051</v>
      </c>
      <c r="AO23" s="424">
        <f t="shared" si="16"/>
        <v>1414557274.0043278</v>
      </c>
      <c r="AP23" s="424">
        <f t="shared" si="16"/>
        <v>1110798022.3021712</v>
      </c>
      <c r="AQ23" s="424">
        <f t="shared" si="16"/>
        <v>1849872917.6746867</v>
      </c>
      <c r="AR23" s="424">
        <f t="shared" si="16"/>
        <v>2064657108.7669067</v>
      </c>
      <c r="AS23" s="424">
        <f t="shared" si="16"/>
        <v>2233076235.253273</v>
      </c>
      <c r="AT23" s="424">
        <f t="shared" si="16"/>
        <v>1524385864.4447176</v>
      </c>
      <c r="AU23" s="424">
        <f t="shared" si="16"/>
        <v>1699426524.1143618</v>
      </c>
      <c r="AV23" s="424">
        <f t="shared" si="16"/>
        <v>1818528127.4759226</v>
      </c>
      <c r="AW23" s="424">
        <f t="shared" si="16"/>
        <v>1994643711.3636308</v>
      </c>
      <c r="AX23" s="424">
        <f t="shared" si="16"/>
        <v>3025324048.6127186</v>
      </c>
      <c r="AY23" s="424">
        <f t="shared" si="16"/>
        <v>1928735448.5133691</v>
      </c>
      <c r="AZ23" s="424">
        <f t="shared" si="16"/>
        <v>1390471897.3654096</v>
      </c>
      <c r="BA23" s="424">
        <f t="shared" si="16"/>
        <v>1425744535.0375047</v>
      </c>
      <c r="BB23" s="424">
        <f t="shared" si="16"/>
        <v>1119564511.5850039</v>
      </c>
      <c r="BC23" s="424">
        <f t="shared" si="16"/>
        <v>1864489361.7586424</v>
      </c>
      <c r="BD23" s="424">
        <f t="shared" si="16"/>
        <v>2080944701.2086544</v>
      </c>
      <c r="BE23" s="424">
        <f t="shared" si="16"/>
        <v>2250712765.945262</v>
      </c>
      <c r="BF23" s="424">
        <f t="shared" si="16"/>
        <v>1536424237.9047177</v>
      </c>
      <c r="BG23" s="424">
        <f t="shared" si="16"/>
        <v>1712857886.9876704</v>
      </c>
      <c r="BH23" s="424">
        <f t="shared" si="16"/>
        <v>1832908865.9443536</v>
      </c>
      <c r="BI23" s="424">
        <f t="shared" si="16"/>
        <v>2010427610.1534553</v>
      </c>
      <c r="BJ23" s="424">
        <f t="shared" si="16"/>
        <v>3049258225.9240632</v>
      </c>
      <c r="BK23" s="424">
        <f t="shared" si="16"/>
        <v>2030333274.9044204</v>
      </c>
      <c r="BL23" s="424">
        <f t="shared" si="16"/>
        <v>1463726640.8213878</v>
      </c>
      <c r="BM23" s="424">
        <f t="shared" si="16"/>
        <v>1500835607.1460493</v>
      </c>
      <c r="BN23" s="424">
        <f t="shared" si="16"/>
        <v>1178517728.2118485</v>
      </c>
      <c r="BO23" s="424">
        <f t="shared" si="16"/>
        <v>1962677468.3464861</v>
      </c>
      <c r="BP23" s="424">
        <f t="shared" ref="BP23:BV23" si="17">BP19+BP20+BP21+BP22</f>
        <v>2190575236.0530734</v>
      </c>
      <c r="BQ23" s="424">
        <f t="shared" si="17"/>
        <v>2369257058.0742512</v>
      </c>
      <c r="BR23" s="424">
        <f t="shared" si="17"/>
        <v>1617334836.9475245</v>
      </c>
      <c r="BS23" s="424">
        <f t="shared" si="17"/>
        <v>1803065929.7917652</v>
      </c>
      <c r="BT23" s="424">
        <f t="shared" si="17"/>
        <v>1929437004.3027735</v>
      </c>
      <c r="BU23" s="424">
        <f t="shared" si="17"/>
        <v>2116314320.045074</v>
      </c>
      <c r="BV23" s="425">
        <f t="shared" si="17"/>
        <v>3209853948.152071</v>
      </c>
      <c r="BW23" s="423">
        <f t="shared" si="0"/>
        <v>123672030796.03748</v>
      </c>
    </row>
    <row r="24" spans="1:75" ht="16.5" thickBot="1" x14ac:dyDescent="0.3">
      <c r="A24" s="270" t="s">
        <v>308</v>
      </c>
      <c r="C24" s="435">
        <f>C19*TABLES!$D$699</f>
        <v>78944369.613977104</v>
      </c>
      <c r="D24" s="436">
        <f>D19*TABLES!$D$699</f>
        <v>59059878.408688471</v>
      </c>
      <c r="E24" s="436">
        <f>E19*TABLES!$D$699</f>
        <v>55498939.322394051</v>
      </c>
      <c r="F24" s="436">
        <f>F19*TABLES!$D$699</f>
        <v>43924148.860819265</v>
      </c>
      <c r="G24" s="436">
        <f>G19*TABLES!$D$699</f>
        <v>78351406.563569829</v>
      </c>
      <c r="H24" s="436">
        <f>H19*TABLES!$D$699</f>
        <v>83099536.064219102</v>
      </c>
      <c r="I24" s="436">
        <f>I19*TABLES!$D$699</f>
        <v>87848297.72163853</v>
      </c>
      <c r="J24" s="436">
        <f>J19*TABLES!$D$699</f>
        <v>62621449.651753046</v>
      </c>
      <c r="K24" s="436">
        <f>K19*TABLES!$D$699</f>
        <v>66182388.738047458</v>
      </c>
      <c r="L24" s="436">
        <f>L19*TABLES!$D$699</f>
        <v>69446846.299138233</v>
      </c>
      <c r="M24" s="436">
        <f>M19*TABLES!$D$699</f>
        <v>77163583.992444813</v>
      </c>
      <c r="N24" s="436">
        <f>N19*TABLES!$D$699</f>
        <v>118120388.9741471</v>
      </c>
      <c r="O24" s="436">
        <f>O19*TABLES!$E$699</f>
        <v>61402364.854869545</v>
      </c>
      <c r="P24" s="436">
        <f>P19*TABLES!$E$699</f>
        <v>44267086.322748192</v>
      </c>
      <c r="Q24" s="436">
        <f>Q19*TABLES!$E$699</f>
        <v>45389378.410482816</v>
      </c>
      <c r="R24" s="436">
        <f>R19*TABLES!$E$699</f>
        <v>35641696.602526262</v>
      </c>
      <c r="S24" s="436">
        <f>S19*TABLES!$E$699</f>
        <v>59356561.212607712</v>
      </c>
      <c r="T24" s="436">
        <f>T19*TABLES!$E$699</f>
        <v>66248941.595939077</v>
      </c>
      <c r="U24" s="436">
        <f>U19*TABLES!$E$699</f>
        <v>71653194.396505713</v>
      </c>
      <c r="V24" s="436">
        <f>V19*TABLES!$E$699</f>
        <v>48912403.970345885</v>
      </c>
      <c r="W24" s="436">
        <f>W19*TABLES!$E$699</f>
        <v>54529812.953653634</v>
      </c>
      <c r="X24" s="436">
        <f>X19*TABLES!$E$699</f>
        <v>58351752.881407142</v>
      </c>
      <c r="Y24" s="436">
        <f>Y19*TABLES!$E$699</f>
        <v>64002870.284311168</v>
      </c>
      <c r="Z24" s="436">
        <f>Z19*TABLES!$E$699</f>
        <v>97075291.316727638</v>
      </c>
      <c r="AA24" s="436">
        <f>AA19*TABLES!$F$699</f>
        <v>66297327.057997204</v>
      </c>
      <c r="AB24" s="436">
        <f>AB19*TABLES!$F$699</f>
        <v>47796094.234807901</v>
      </c>
      <c r="AC24" s="436">
        <f>AC19*TABLES!$F$699</f>
        <v>49008185.45320458</v>
      </c>
      <c r="AD24" s="436">
        <f>AD19*TABLES!$F$699</f>
        <v>38483510.495331705</v>
      </c>
      <c r="AE24" s="436">
        <f>AE19*TABLES!$F$699</f>
        <v>64089644.580026507</v>
      </c>
      <c r="AF24" s="436">
        <f>AF19*TABLES!$F$699</f>
        <v>71530866.442648441</v>
      </c>
      <c r="AG24" s="436">
        <f>AG19*TABLES!$F$699</f>
        <v>77365566.045503214</v>
      </c>
      <c r="AH24" s="436">
        <f>AH19*TABLES!$F$699</f>
        <v>52812105.157269157</v>
      </c>
      <c r="AI24" s="436">
        <f>AI19*TABLES!$F$699</f>
        <v>58877189.514405511</v>
      </c>
      <c r="AJ24" s="436">
        <f>AJ19*TABLES!$F$699</f>
        <v>63004059.275811248</v>
      </c>
      <c r="AK24" s="436">
        <f>AK19*TABLES!$F$699</f>
        <v>69105141.250804096</v>
      </c>
      <c r="AL24" s="436">
        <f>AL19*TABLES!$F$699</f>
        <v>104814778.16445075</v>
      </c>
      <c r="AM24" s="436">
        <f>AM19*TABLES!$G$699</f>
        <v>82317554.816940024</v>
      </c>
      <c r="AN24" s="436">
        <f>AN19*TABLES!$G$699</f>
        <v>59344941.516506344</v>
      </c>
      <c r="AO24" s="436">
        <f>AO19*TABLES!$G$699</f>
        <v>60849897.075035602</v>
      </c>
      <c r="AP24" s="436">
        <f>AP19*TABLES!$G$699</f>
        <v>47783109.648788556</v>
      </c>
      <c r="AQ24" s="436">
        <f>AQ19*TABLES!$G$699</f>
        <v>79575835.288558364</v>
      </c>
      <c r="AR24" s="436">
        <f>AR19*TABLES!$G$699</f>
        <v>88815189.651573285</v>
      </c>
      <c r="AS24" s="436">
        <f>AS19*TABLES!$G$699</f>
        <v>96060061.740175202</v>
      </c>
      <c r="AT24" s="436">
        <f>AT19*TABLES!$G$699</f>
        <v>65574384.762462758</v>
      </c>
      <c r="AU24" s="436">
        <f>AU19*TABLES!$G$699</f>
        <v>73104094.81421113</v>
      </c>
      <c r="AV24" s="436">
        <f>AV19*TABLES!$G$699</f>
        <v>78227478.956520885</v>
      </c>
      <c r="AW24" s="436">
        <f>AW19*TABLES!$G$699</f>
        <v>85803428.93735148</v>
      </c>
      <c r="AX24" s="436">
        <f>AX19*TABLES!$G$699</f>
        <v>130140122.53854539</v>
      </c>
      <c r="AY24" s="436">
        <f>AY19*TABLES!$H$699</f>
        <v>60874813.30668845</v>
      </c>
      <c r="AZ24" s="436">
        <f>AZ19*TABLES!$H$699</f>
        <v>43886120.942899987</v>
      </c>
      <c r="BA24" s="436">
        <f>BA19*TABLES!$H$699</f>
        <v>44999397.123300105</v>
      </c>
      <c r="BB24" s="436">
        <f>BB19*TABLES!$H$699</f>
        <v>35335732.891756691</v>
      </c>
      <c r="BC24" s="436">
        <f>BC19*TABLES!$H$699</f>
        <v>58847076.148700409</v>
      </c>
      <c r="BD24" s="436">
        <f>BD19*TABLES!$H$699</f>
        <v>65678846.87620566</v>
      </c>
      <c r="BE24" s="436">
        <f>BE19*TABLES!$H$699</f>
        <v>71037072.263852522</v>
      </c>
      <c r="BF24" s="436">
        <f>BF19*TABLES!$H$699</f>
        <v>48492673.639825247</v>
      </c>
      <c r="BG24" s="436">
        <f>BG19*TABLES!$H$699</f>
        <v>54061278.425526157</v>
      </c>
      <c r="BH24" s="436">
        <f>BH19*TABLES!$H$699</f>
        <v>57850331.474199153</v>
      </c>
      <c r="BI24" s="436">
        <f>BI19*TABLES!$H$699</f>
        <v>63453184.068885602</v>
      </c>
      <c r="BJ24" s="436">
        <f>BJ19*TABLES!$H$699</f>
        <v>96240791.016770035</v>
      </c>
      <c r="BK24" s="436">
        <f>BK19*TABLES!$I$699</f>
        <v>82447690.708498344</v>
      </c>
      <c r="BL24" s="436">
        <f>BL19*TABLES!$I$699</f>
        <v>59438951.651872121</v>
      </c>
      <c r="BM24" s="436">
        <f>BM19*TABLES!$I$699</f>
        <v>60945871.040853612</v>
      </c>
      <c r="BN24" s="436">
        <f>BN19*TABLES!$I$699</f>
        <v>47857199.776557259</v>
      </c>
      <c r="BO24" s="436">
        <f>BO19*TABLES!$I$699</f>
        <v>79700326.478857189</v>
      </c>
      <c r="BP24" s="436">
        <f>BP19*TABLES!$I$699</f>
        <v>88954789.722540408</v>
      </c>
      <c r="BQ24" s="436">
        <f>BQ19*TABLES!$I$699</f>
        <v>96210693.853809953</v>
      </c>
      <c r="BR24" s="436">
        <f>BR19*TABLES!$I$699</f>
        <v>65676667.006802835</v>
      </c>
      <c r="BS24" s="436">
        <f>BS19*TABLES!$I$699</f>
        <v>73218827.639763072</v>
      </c>
      <c r="BT24" s="436">
        <f>BT19*TABLES!$I$699</f>
        <v>78350499.072510839</v>
      </c>
      <c r="BU24" s="436">
        <f>BU19*TABLES!$I$699</f>
        <v>85939205.478103727</v>
      </c>
      <c r="BV24" s="437">
        <f>BV19*TABLES!$I$699</f>
        <v>130345618.03610916</v>
      </c>
      <c r="BW24" s="438">
        <f t="shared" si="0"/>
        <v>4947716815.0767794</v>
      </c>
    </row>
    <row r="25" spans="1:75" ht="16.5" thickBot="1" x14ac:dyDescent="0.3">
      <c r="BW25" s="239">
        <f t="shared" si="0"/>
        <v>0</v>
      </c>
    </row>
    <row r="26" spans="1:75" ht="16.5" thickBot="1" x14ac:dyDescent="0.3">
      <c r="A26" s="428" t="s">
        <v>309</v>
      </c>
      <c r="C26" s="432">
        <f>C23-C24</f>
        <v>1494556230.3860226</v>
      </c>
      <c r="D26" s="424">
        <f t="shared" ref="D26:BO26" si="18">D23-D24</f>
        <v>1118107721.5913115</v>
      </c>
      <c r="E26" s="424">
        <f t="shared" si="18"/>
        <v>1050692860.677606</v>
      </c>
      <c r="F26" s="424">
        <f t="shared" si="18"/>
        <v>831561651.13918078</v>
      </c>
      <c r="G26" s="424">
        <f t="shared" si="18"/>
        <v>1483330393.4364302</v>
      </c>
      <c r="H26" s="424">
        <f t="shared" si="18"/>
        <v>1573220863.935781</v>
      </c>
      <c r="I26" s="424">
        <f t="shared" si="18"/>
        <v>1663123302.2783616</v>
      </c>
      <c r="J26" s="424">
        <f t="shared" si="18"/>
        <v>1185534550.3482471</v>
      </c>
      <c r="K26" s="424">
        <f t="shared" si="18"/>
        <v>1252949411.2619524</v>
      </c>
      <c r="L26" s="424">
        <f t="shared" si="18"/>
        <v>1314751353.7008617</v>
      </c>
      <c r="M26" s="424">
        <f t="shared" si="18"/>
        <v>1460842816.007555</v>
      </c>
      <c r="N26" s="424">
        <f t="shared" si="18"/>
        <v>2236227411.0258527</v>
      </c>
      <c r="O26" s="424">
        <f t="shared" si="18"/>
        <v>1536948424.9057345</v>
      </c>
      <c r="P26" s="424">
        <f t="shared" si="18"/>
        <v>1108039222.2632508</v>
      </c>
      <c r="Q26" s="424">
        <f t="shared" si="18"/>
        <v>1136131056.5208545</v>
      </c>
      <c r="R26" s="424">
        <f t="shared" si="18"/>
        <v>892139082.65092671</v>
      </c>
      <c r="S26" s="424">
        <f t="shared" si="18"/>
        <v>1485740386.0448117</v>
      </c>
      <c r="T26" s="424">
        <f t="shared" si="18"/>
        <v>1658261968.8706594</v>
      </c>
      <c r="U26" s="424">
        <f t="shared" si="18"/>
        <v>1793534573.5863814</v>
      </c>
      <c r="V26" s="424">
        <f t="shared" si="18"/>
        <v>1224315096.3038883</v>
      </c>
      <c r="W26" s="424">
        <f t="shared" si="18"/>
        <v>1364923164.2399147</v>
      </c>
      <c r="X26" s="424">
        <f t="shared" si="18"/>
        <v>1460589260.5853758</v>
      </c>
      <c r="Y26" s="424">
        <f t="shared" si="18"/>
        <v>1602041076.1934505</v>
      </c>
      <c r="Z26" s="424">
        <f t="shared" si="18"/>
        <v>2429869214.9587059</v>
      </c>
      <c r="AA26" s="424">
        <f t="shared" si="18"/>
        <v>1681912189.5174983</v>
      </c>
      <c r="AB26" s="424">
        <f t="shared" si="18"/>
        <v>1212550144.5107417</v>
      </c>
      <c r="AC26" s="424">
        <f t="shared" si="18"/>
        <v>1243299966.3436053</v>
      </c>
      <c r="AD26" s="424">
        <f t="shared" si="18"/>
        <v>976297058.56618428</v>
      </c>
      <c r="AE26" s="424">
        <f t="shared" si="18"/>
        <v>1625904983.2686725</v>
      </c>
      <c r="AF26" s="424">
        <f t="shared" si="18"/>
        <v>1814683057.9065738</v>
      </c>
      <c r="AG26" s="424">
        <f t="shared" si="18"/>
        <v>1962704898.6005354</v>
      </c>
      <c r="AH26" s="424">
        <f t="shared" si="18"/>
        <v>1339802483.1436436</v>
      </c>
      <c r="AI26" s="424">
        <f t="shared" si="18"/>
        <v>1493669007.8346875</v>
      </c>
      <c r="AJ26" s="424">
        <f t="shared" si="18"/>
        <v>1598364519.1663499</v>
      </c>
      <c r="AK26" s="424">
        <f t="shared" si="18"/>
        <v>1753144275.7319376</v>
      </c>
      <c r="AL26" s="424">
        <f t="shared" si="18"/>
        <v>2659070295.2796817</v>
      </c>
      <c r="AM26" s="424">
        <f t="shared" si="18"/>
        <v>1831291202.8275259</v>
      </c>
      <c r="AN26" s="424">
        <f t="shared" si="18"/>
        <v>1320227132.2705445</v>
      </c>
      <c r="AO26" s="424">
        <f t="shared" si="18"/>
        <v>1353707376.9292922</v>
      </c>
      <c r="AP26" s="424">
        <f t="shared" si="18"/>
        <v>1063014912.6533827</v>
      </c>
      <c r="AQ26" s="424">
        <f t="shared" si="18"/>
        <v>1770297082.3861284</v>
      </c>
      <c r="AR26" s="424">
        <f t="shared" si="18"/>
        <v>1975841919.1153336</v>
      </c>
      <c r="AS26" s="424">
        <f t="shared" si="18"/>
        <v>2137016173.5130978</v>
      </c>
      <c r="AT26" s="424">
        <f t="shared" si="18"/>
        <v>1458811479.6822548</v>
      </c>
      <c r="AU26" s="424">
        <f t="shared" si="18"/>
        <v>1626322429.3001506</v>
      </c>
      <c r="AV26" s="424">
        <f t="shared" si="18"/>
        <v>1740300648.5194018</v>
      </c>
      <c r="AW26" s="424">
        <f t="shared" si="18"/>
        <v>1908840282.4262793</v>
      </c>
      <c r="AX26" s="424">
        <f t="shared" si="18"/>
        <v>2895183926.074173</v>
      </c>
      <c r="AY26" s="424">
        <f t="shared" si="18"/>
        <v>1867860635.2066805</v>
      </c>
      <c r="AZ26" s="424">
        <f t="shared" si="18"/>
        <v>1346585776.4225097</v>
      </c>
      <c r="BA26" s="424">
        <f t="shared" si="18"/>
        <v>1380745137.9142046</v>
      </c>
      <c r="BB26" s="424">
        <f t="shared" si="18"/>
        <v>1084228778.6932471</v>
      </c>
      <c r="BC26" s="424">
        <f t="shared" si="18"/>
        <v>1805642285.609942</v>
      </c>
      <c r="BD26" s="424">
        <f t="shared" si="18"/>
        <v>2015265854.3324487</v>
      </c>
      <c r="BE26" s="424">
        <f t="shared" si="18"/>
        <v>2179675693.6814094</v>
      </c>
      <c r="BF26" s="424">
        <f t="shared" si="18"/>
        <v>1487931564.2648923</v>
      </c>
      <c r="BG26" s="424">
        <f t="shared" si="18"/>
        <v>1658796608.5621443</v>
      </c>
      <c r="BH26" s="424">
        <f t="shared" si="18"/>
        <v>1775058534.4701545</v>
      </c>
      <c r="BI26" s="424">
        <f t="shared" si="18"/>
        <v>1946974426.0845697</v>
      </c>
      <c r="BJ26" s="424">
        <f t="shared" si="18"/>
        <v>2953017434.9072933</v>
      </c>
      <c r="BK26" s="424">
        <f t="shared" si="18"/>
        <v>1947885584.1959221</v>
      </c>
      <c r="BL26" s="424">
        <f t="shared" si="18"/>
        <v>1404287689.1695156</v>
      </c>
      <c r="BM26" s="424">
        <f t="shared" si="18"/>
        <v>1439889736.1051958</v>
      </c>
      <c r="BN26" s="424">
        <f t="shared" si="18"/>
        <v>1130660528.4352913</v>
      </c>
      <c r="BO26" s="424">
        <f t="shared" si="18"/>
        <v>1882977141.8676288</v>
      </c>
      <c r="BP26" s="424">
        <f t="shared" ref="BP26:BV26" si="19">BP23-BP24</f>
        <v>2101620446.330533</v>
      </c>
      <c r="BQ26" s="424">
        <f t="shared" si="19"/>
        <v>2273046364.2204413</v>
      </c>
      <c r="BR26" s="424">
        <f t="shared" si="19"/>
        <v>1551658169.9407218</v>
      </c>
      <c r="BS26" s="424">
        <f t="shared" si="19"/>
        <v>1729847102.1520021</v>
      </c>
      <c r="BT26" s="424">
        <f t="shared" si="19"/>
        <v>1851086505.2302628</v>
      </c>
      <c r="BU26" s="424">
        <f t="shared" si="19"/>
        <v>2030375114.5669703</v>
      </c>
      <c r="BV26" s="424">
        <f t="shared" si="19"/>
        <v>3079508330.115962</v>
      </c>
      <c r="BW26" s="434">
        <f t="shared" si="0"/>
        <v>118724313980.96074</v>
      </c>
    </row>
    <row r="27" spans="1:75" ht="16.5" thickBot="1" x14ac:dyDescent="0.3">
      <c r="BW27" s="224">
        <f t="shared" si="0"/>
        <v>0</v>
      </c>
    </row>
    <row r="28" spans="1:75" ht="16.5" thickBot="1" x14ac:dyDescent="0.3">
      <c r="A28" s="433" t="s">
        <v>310</v>
      </c>
      <c r="BW28" s="224">
        <f t="shared" si="0"/>
        <v>0</v>
      </c>
    </row>
    <row r="29" spans="1:75" ht="16.5" thickBot="1" x14ac:dyDescent="0.3">
      <c r="BW29" s="224">
        <f t="shared" si="0"/>
        <v>0</v>
      </c>
    </row>
    <row r="30" spans="1:75" ht="16.5" thickBot="1" x14ac:dyDescent="0.3">
      <c r="A30" s="428" t="s">
        <v>51</v>
      </c>
      <c r="C30" s="432">
        <f>C26*'MONTHLY DATA'!AA65</f>
        <v>597822492.15440905</v>
      </c>
      <c r="D30" s="424">
        <f>D26*'MONTHLY DATA'!AB65</f>
        <v>447243088.63652462</v>
      </c>
      <c r="E30" s="424">
        <f>E26*'MONTHLY DATA'!AC65</f>
        <v>420277144.27104241</v>
      </c>
      <c r="F30" s="424">
        <f>F26*'MONTHLY DATA'!AD65</f>
        <v>332624660.45567232</v>
      </c>
      <c r="G30" s="424">
        <f>G26*'MONTHLY DATA'!AE65</f>
        <v>593332157.37457216</v>
      </c>
      <c r="H30" s="424">
        <f>H26*'MONTHLY DATA'!AF65</f>
        <v>629288345.57431245</v>
      </c>
      <c r="I30" s="424">
        <f>I26*'MONTHLY DATA'!AG65</f>
        <v>665249320.91134465</v>
      </c>
      <c r="J30" s="424">
        <f>J26*'MONTHLY DATA'!AH65</f>
        <v>474213820.13929886</v>
      </c>
      <c r="K30" s="424">
        <f>K26*'MONTHLY DATA'!AI65</f>
        <v>501179764.50478101</v>
      </c>
      <c r="L30" s="424">
        <f>L26*'MONTHLY DATA'!AJ65</f>
        <v>525900541.48034471</v>
      </c>
      <c r="M30" s="424">
        <f>M26*'MONTHLY DATA'!AK65</f>
        <v>584337126.40302205</v>
      </c>
      <c r="N30" s="424">
        <f>N26*'MONTHLY DATA'!AL65</f>
        <v>894490964.41034114</v>
      </c>
      <c r="O30" s="424">
        <f>O26*'MONTHLY DATA'!AM65</f>
        <v>614779369.96229386</v>
      </c>
      <c r="P30" s="424">
        <f>P26*'MONTHLY DATA'!AN65</f>
        <v>443215688.90530038</v>
      </c>
      <c r="Q30" s="424">
        <f>Q26*'MONTHLY DATA'!AO65</f>
        <v>454452422.60834181</v>
      </c>
      <c r="R30" s="424">
        <f>R26*'MONTHLY DATA'!AP65</f>
        <v>356855633.06037068</v>
      </c>
      <c r="S30" s="424">
        <f>S26*'MONTHLY DATA'!AQ65</f>
        <v>594296154.41792476</v>
      </c>
      <c r="T30" s="424">
        <f>T26*'MONTHLY DATA'!AR65</f>
        <v>663304787.54826379</v>
      </c>
      <c r="U30" s="424">
        <f>U26*'MONTHLY DATA'!AS65</f>
        <v>717413829.43455267</v>
      </c>
      <c r="V30" s="424">
        <f>V26*'MONTHLY DATA'!AT65</f>
        <v>489726038.52155536</v>
      </c>
      <c r="W30" s="424">
        <f>W26*'MONTHLY DATA'!AU65</f>
        <v>545969265.69596589</v>
      </c>
      <c r="X30" s="424">
        <f>X26*'MONTHLY DATA'!AV65</f>
        <v>584235704.23415029</v>
      </c>
      <c r="Y30" s="424">
        <f>Y26*'MONTHLY DATA'!AW65</f>
        <v>640816430.47738016</v>
      </c>
      <c r="Z30" s="424">
        <f>Z26*'MONTHLY DATA'!AX65</f>
        <v>971947685.98348236</v>
      </c>
      <c r="AA30" s="424">
        <f>AA26*'MONTHLY DATA'!AY65</f>
        <v>672764875.80699933</v>
      </c>
      <c r="AB30" s="424">
        <f>AB26*'MONTHLY DATA'!AZ65</f>
        <v>485020057.80429673</v>
      </c>
      <c r="AC30" s="424">
        <f>AC26*'MONTHLY DATA'!BA65</f>
        <v>497319986.53744215</v>
      </c>
      <c r="AD30" s="424">
        <f>AD26*'MONTHLY DATA'!BB65</f>
        <v>390518823.42647374</v>
      </c>
      <c r="AE30" s="424">
        <f>AE26*'MONTHLY DATA'!BC65</f>
        <v>650361993.30746901</v>
      </c>
      <c r="AF30" s="424">
        <f>AF26*'MONTHLY DATA'!BD65</f>
        <v>725873223.1626296</v>
      </c>
      <c r="AG30" s="424">
        <f>AG26*'MONTHLY DATA'!BE65</f>
        <v>785081959.44021416</v>
      </c>
      <c r="AH30" s="424">
        <f>AH26*'MONTHLY DATA'!BF65</f>
        <v>535920993.25745749</v>
      </c>
      <c r="AI30" s="424">
        <f>AI26*'MONTHLY DATA'!BG65</f>
        <v>597467603.13387501</v>
      </c>
      <c r="AJ30" s="424">
        <f>AJ26*'MONTHLY DATA'!BH65</f>
        <v>639345807.66654003</v>
      </c>
      <c r="AK30" s="424">
        <f>AK26*'MONTHLY DATA'!BI65</f>
        <v>701257710.29277515</v>
      </c>
      <c r="AL30" s="424">
        <f>AL26*'MONTHLY DATA'!BJ65</f>
        <v>1063628118.1118727</v>
      </c>
      <c r="AM30" s="424">
        <f>AM26*'MONTHLY DATA'!BK65</f>
        <v>732516481.13101041</v>
      </c>
      <c r="AN30" s="424">
        <f>AN26*'MONTHLY DATA'!BL65</f>
        <v>528090852.90821785</v>
      </c>
      <c r="AO30" s="424">
        <f>AO26*'MONTHLY DATA'!BM65</f>
        <v>541482950.77171695</v>
      </c>
      <c r="AP30" s="424">
        <f>AP26*'MONTHLY DATA'!BN65</f>
        <v>425205965.06135309</v>
      </c>
      <c r="AQ30" s="424">
        <f>AQ26*'MONTHLY DATA'!BO65</f>
        <v>708118832.95445144</v>
      </c>
      <c r="AR30" s="424">
        <f>AR26*'MONTHLY DATA'!BP65</f>
        <v>790336767.64613342</v>
      </c>
      <c r="AS30" s="424">
        <f>AS26*'MONTHLY DATA'!BQ65</f>
        <v>854806469.40523911</v>
      </c>
      <c r="AT30" s="424">
        <f>AT26*'MONTHLY DATA'!BR65</f>
        <v>583524591.87290192</v>
      </c>
      <c r="AU30" s="424">
        <f>AU26*'MONTHLY DATA'!BS65</f>
        <v>650528971.72006035</v>
      </c>
      <c r="AV30" s="424">
        <f>AV26*'MONTHLY DATA'!BT65</f>
        <v>696120259.40776074</v>
      </c>
      <c r="AW30" s="424">
        <f>AW26*'MONTHLY DATA'!BU65</f>
        <v>763536112.97051179</v>
      </c>
      <c r="AX30" s="424">
        <f>AX26*'MONTHLY DATA'!BV65</f>
        <v>1158073570.4296691</v>
      </c>
      <c r="AY30" s="424">
        <f>AY26*'MONTHLY DATA'!BW65</f>
        <v>747144254.08267224</v>
      </c>
      <c r="AZ30" s="424">
        <f>AZ26*'MONTHLY DATA'!BX65</f>
        <v>538634310.56900394</v>
      </c>
      <c r="BA30" s="424">
        <f>BA26*'MONTHLY DATA'!BY65</f>
        <v>552298055.16568184</v>
      </c>
      <c r="BB30" s="424">
        <f>BB26*'MONTHLY DATA'!BZ65</f>
        <v>433691511.47729886</v>
      </c>
      <c r="BC30" s="424">
        <f>BC26*'MONTHLY DATA'!CA65</f>
        <v>722256914.24397683</v>
      </c>
      <c r="BD30" s="424">
        <f>BD26*'MONTHLY DATA'!CB65</f>
        <v>806106341.73297954</v>
      </c>
      <c r="BE30" s="424">
        <f>BE26*'MONTHLY DATA'!CC65</f>
        <v>871870277.47256374</v>
      </c>
      <c r="BF30" s="424">
        <f>BF26*'MONTHLY DATA'!CD65</f>
        <v>595172625.70595694</v>
      </c>
      <c r="BG30" s="424">
        <f>BG26*'MONTHLY DATA'!CE65</f>
        <v>663518643.42485774</v>
      </c>
      <c r="BH30" s="424">
        <f>BH26*'MONTHLY DATA'!CF65</f>
        <v>710023413.78806186</v>
      </c>
      <c r="BI30" s="424">
        <f>BI26*'MONTHLY DATA'!CG65</f>
        <v>778789770.43382788</v>
      </c>
      <c r="BJ30" s="424">
        <f>BJ26*'MONTHLY DATA'!CH65</f>
        <v>1181206973.9629173</v>
      </c>
      <c r="BK30" s="424">
        <f>BK26*'MONTHLY DATA'!CI65</f>
        <v>779154233.67836893</v>
      </c>
      <c r="BL30" s="424">
        <f>BL26*'MONTHLY DATA'!CJ65</f>
        <v>561715075.66780627</v>
      </c>
      <c r="BM30" s="424">
        <f>BM26*'MONTHLY DATA'!CK65</f>
        <v>575955894.44207835</v>
      </c>
      <c r="BN30" s="424">
        <f>BN26*'MONTHLY DATA'!CL65</f>
        <v>452264211.37411654</v>
      </c>
      <c r="BO30" s="424">
        <f>BO26*'MONTHLY DATA'!CM65</f>
        <v>753190856.7470516</v>
      </c>
      <c r="BP30" s="424">
        <f>BP26*'MONTHLY DATA'!CN65</f>
        <v>840648178.53221321</v>
      </c>
      <c r="BQ30" s="424">
        <f>BQ26*'MONTHLY DATA'!CO65</f>
        <v>909218545.68817663</v>
      </c>
      <c r="BR30" s="424">
        <f>BR26*'MONTHLY DATA'!CP65</f>
        <v>620663267.97628868</v>
      </c>
      <c r="BS30" s="424">
        <f>BS26*'MONTHLY DATA'!CQ65</f>
        <v>691938840.86080086</v>
      </c>
      <c r="BT30" s="424">
        <f>BT26*'MONTHLY DATA'!CR65</f>
        <v>740434602.09210515</v>
      </c>
      <c r="BU30" s="424">
        <f>BU26*'MONTHLY DATA'!CS65</f>
        <v>812150045.82678819</v>
      </c>
      <c r="BV30" s="424">
        <f>BV26*'MONTHLY DATA'!CT65</f>
        <v>1231803332.0463848</v>
      </c>
      <c r="BW30" s="434">
        <f t="shared" si="0"/>
        <v>47489725592.3843</v>
      </c>
    </row>
    <row r="31" spans="1:75" x14ac:dyDescent="0.25">
      <c r="A31" s="180" t="s">
        <v>989</v>
      </c>
      <c r="C31" s="249">
        <f>C13*C17</f>
        <v>371507378.1135639</v>
      </c>
      <c r="D31" s="249">
        <f t="shared" ref="D31:BO31" si="20">D13*D17</f>
        <v>277925864.71490967</v>
      </c>
      <c r="E31" s="249">
        <f t="shared" si="20"/>
        <v>261169991.73651281</v>
      </c>
      <c r="F31" s="249">
        <f t="shared" si="20"/>
        <v>206700389.56439617</v>
      </c>
      <c r="G31" s="249">
        <f t="shared" si="20"/>
        <v>368711014.04792821</v>
      </c>
      <c r="H31" s="249">
        <f t="shared" si="20"/>
        <v>391059615.15759647</v>
      </c>
      <c r="I31" s="249">
        <f t="shared" si="20"/>
        <v>413400779.12879235</v>
      </c>
      <c r="J31" s="249">
        <f t="shared" si="20"/>
        <v>294689174.831779</v>
      </c>
      <c r="K31" s="249">
        <f t="shared" si="20"/>
        <v>311445047.8101759</v>
      </c>
      <c r="L31" s="249">
        <f t="shared" si="20"/>
        <v>326810175.89422733</v>
      </c>
      <c r="M31" s="249">
        <f t="shared" si="20"/>
        <v>363125723.05512923</v>
      </c>
      <c r="N31" s="249">
        <f t="shared" si="20"/>
        <v>555859166.56829178</v>
      </c>
      <c r="O31" s="249">
        <f t="shared" si="20"/>
        <v>377862232.06705225</v>
      </c>
      <c r="P31" s="249">
        <f t="shared" si="20"/>
        <v>272412838.90921962</v>
      </c>
      <c r="Q31" s="249">
        <f t="shared" si="20"/>
        <v>279322302.29252738</v>
      </c>
      <c r="R31" s="249">
        <f t="shared" si="20"/>
        <v>219333517.55400774</v>
      </c>
      <c r="S31" s="249">
        <f t="shared" si="20"/>
        <v>365271145.92373973</v>
      </c>
      <c r="T31" s="249">
        <f t="shared" si="20"/>
        <v>407688844.97225821</v>
      </c>
      <c r="U31" s="249">
        <f t="shared" si="20"/>
        <v>440939684.21201742</v>
      </c>
      <c r="V31" s="249">
        <f t="shared" si="20"/>
        <v>301003984.85184741</v>
      </c>
      <c r="W31" s="249">
        <f t="shared" si="20"/>
        <v>335566554.44693655</v>
      </c>
      <c r="X31" s="249">
        <f t="shared" si="20"/>
        <v>359086184.77157354</v>
      </c>
      <c r="Y31" s="249">
        <f t="shared" si="20"/>
        <v>393862291.86636752</v>
      </c>
      <c r="Z31" s="249">
        <f t="shared" si="20"/>
        <v>597386408.10293937</v>
      </c>
      <c r="AA31" s="249">
        <f t="shared" si="20"/>
        <v>407983551.12613666</v>
      </c>
      <c r="AB31" s="249">
        <f t="shared" si="20"/>
        <v>294128228.36286807</v>
      </c>
      <c r="AC31" s="249">
        <f t="shared" si="20"/>
        <v>301588833.558182</v>
      </c>
      <c r="AD31" s="249">
        <f t="shared" si="20"/>
        <v>236824767.67394069</v>
      </c>
      <c r="AE31" s="249">
        <f t="shared" si="20"/>
        <v>394399395.11303592</v>
      </c>
      <c r="AF31" s="249">
        <f t="shared" si="20"/>
        <v>440191529.65224785</v>
      </c>
      <c r="AG31" s="249">
        <f t="shared" si="20"/>
        <v>476094208.73637766</v>
      </c>
      <c r="AH31" s="249">
        <f t="shared" si="20"/>
        <v>324999152.5114522</v>
      </c>
      <c r="AI31" s="249">
        <f t="shared" si="20"/>
        <v>362325913.18111384</v>
      </c>
      <c r="AJ31" s="249">
        <f t="shared" si="20"/>
        <v>387714123.22540051</v>
      </c>
      <c r="AK31" s="249">
        <f t="shared" si="20"/>
        <v>425262407.69725597</v>
      </c>
      <c r="AL31" s="249">
        <f t="shared" si="20"/>
        <v>645014019.47354305</v>
      </c>
      <c r="AM31" s="249">
        <f t="shared" si="20"/>
        <v>439028603.11004746</v>
      </c>
      <c r="AN31" s="249">
        <f t="shared" si="20"/>
        <v>316503066.5819658</v>
      </c>
      <c r="AO31" s="249">
        <f t="shared" si="20"/>
        <v>324534428.48655725</v>
      </c>
      <c r="AP31" s="249">
        <f t="shared" si="20"/>
        <v>254841607.37383828</v>
      </c>
      <c r="AQ31" s="249">
        <f t="shared" si="20"/>
        <v>424404454.87231129</v>
      </c>
      <c r="AR31" s="249">
        <f t="shared" si="20"/>
        <v>473677723.3023228</v>
      </c>
      <c r="AS31" s="249">
        <f t="shared" si="20"/>
        <v>512321973.36730182</v>
      </c>
      <c r="AT31" s="249">
        <f t="shared" si="20"/>
        <v>349730052.06646806</v>
      </c>
      <c r="AU31" s="249">
        <f t="shared" si="20"/>
        <v>389886861.58942538</v>
      </c>
      <c r="AV31" s="249">
        <f t="shared" si="20"/>
        <v>417211577.01507741</v>
      </c>
      <c r="AW31" s="249">
        <f t="shared" si="20"/>
        <v>457623219.92497671</v>
      </c>
      <c r="AX31" s="249">
        <f t="shared" si="20"/>
        <v>694083941.71164358</v>
      </c>
      <c r="AY31" s="249">
        <f t="shared" si="20"/>
        <v>442722680.21780646</v>
      </c>
      <c r="AZ31" s="249">
        <f t="shared" si="20"/>
        <v>319171788.67563629</v>
      </c>
      <c r="BA31" s="249">
        <f t="shared" si="20"/>
        <v>327266725.34494591</v>
      </c>
      <c r="BB31" s="249">
        <f t="shared" si="20"/>
        <v>256983913.56375724</v>
      </c>
      <c r="BC31" s="249">
        <f t="shared" si="20"/>
        <v>427980352.99687594</v>
      </c>
      <c r="BD31" s="249">
        <f t="shared" si="20"/>
        <v>477665958.28782326</v>
      </c>
      <c r="BE31" s="249">
        <f t="shared" si="20"/>
        <v>516636487.5679462</v>
      </c>
      <c r="BF31" s="249">
        <f t="shared" si="20"/>
        <v>352675607.47778392</v>
      </c>
      <c r="BG31" s="249">
        <f t="shared" si="20"/>
        <v>393174551.37379044</v>
      </c>
      <c r="BH31" s="249">
        <f t="shared" si="20"/>
        <v>420726448.70879328</v>
      </c>
      <c r="BI31" s="249">
        <f t="shared" si="20"/>
        <v>461476084.94920403</v>
      </c>
      <c r="BJ31" s="249">
        <f t="shared" si="20"/>
        <v>699933025.57650936</v>
      </c>
      <c r="BK31" s="249">
        <f t="shared" si="20"/>
        <v>471126336.49337387</v>
      </c>
      <c r="BL31" s="249">
        <f t="shared" si="20"/>
        <v>339651152.29641211</v>
      </c>
      <c r="BM31" s="249">
        <f t="shared" si="20"/>
        <v>348262120.23344916</v>
      </c>
      <c r="BN31" s="249">
        <f t="shared" si="20"/>
        <v>273473037.70694381</v>
      </c>
      <c r="BO31" s="249">
        <f t="shared" si="20"/>
        <v>455433761.72008622</v>
      </c>
      <c r="BP31" s="249">
        <f t="shared" ref="BP31:BV31" si="21">BP13*BP17</f>
        <v>508313084.1288023</v>
      </c>
      <c r="BQ31" s="249">
        <f t="shared" si="21"/>
        <v>549780380.49741042</v>
      </c>
      <c r="BR31" s="249">
        <f t="shared" si="21"/>
        <v>375300227.08594108</v>
      </c>
      <c r="BS31" s="249">
        <f t="shared" si="21"/>
        <v>418396625.49669129</v>
      </c>
      <c r="BT31" s="249">
        <f t="shared" si="21"/>
        <v>447720462.25524992</v>
      </c>
      <c r="BU31" s="249">
        <f t="shared" si="21"/>
        <v>491082836.50961518</v>
      </c>
      <c r="BV31" s="249">
        <f t="shared" si="21"/>
        <v>744832103.06348085</v>
      </c>
      <c r="BW31" s="224">
        <f t="shared" si="0"/>
        <v>28762299702.53561</v>
      </c>
    </row>
    <row r="32" spans="1:75" ht="16.5" thickBot="1" x14ac:dyDescent="0.3"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49"/>
      <c r="U32" s="249"/>
      <c r="V32" s="249"/>
      <c r="W32" s="249"/>
      <c r="X32" s="249"/>
      <c r="Y32" s="249"/>
      <c r="Z32" s="249"/>
      <c r="AA32" s="249"/>
      <c r="AB32" s="249"/>
      <c r="AC32" s="249"/>
      <c r="AD32" s="249"/>
      <c r="AE32" s="249"/>
      <c r="AF32" s="249"/>
      <c r="AG32" s="249"/>
      <c r="AH32" s="249"/>
      <c r="AI32" s="249"/>
      <c r="AJ32" s="249"/>
      <c r="AK32" s="249"/>
      <c r="AL32" s="249"/>
      <c r="AM32" s="249"/>
      <c r="AN32" s="249"/>
      <c r="AO32" s="249"/>
      <c r="AP32" s="249"/>
      <c r="AQ32" s="249"/>
      <c r="AR32" s="249"/>
      <c r="AS32" s="249"/>
      <c r="AT32" s="249"/>
      <c r="AU32" s="249"/>
      <c r="AV32" s="249"/>
      <c r="AW32" s="249"/>
      <c r="AX32" s="249"/>
      <c r="AY32" s="249"/>
      <c r="AZ32" s="249"/>
      <c r="BA32" s="249"/>
      <c r="BB32" s="249"/>
      <c r="BC32" s="249"/>
      <c r="BD32" s="249"/>
      <c r="BE32" s="249"/>
      <c r="BF32" s="249"/>
      <c r="BG32" s="249"/>
      <c r="BH32" s="249"/>
      <c r="BI32" s="249"/>
      <c r="BJ32" s="249"/>
      <c r="BK32" s="249"/>
      <c r="BL32" s="249"/>
      <c r="BM32" s="249"/>
      <c r="BN32" s="249"/>
      <c r="BO32" s="249"/>
      <c r="BP32" s="249"/>
      <c r="BQ32" s="249"/>
      <c r="BR32" s="249"/>
      <c r="BS32" s="249"/>
      <c r="BT32" s="249"/>
      <c r="BU32" s="249"/>
      <c r="BV32" s="249"/>
      <c r="BW32" s="224">
        <f t="shared" si="0"/>
        <v>0</v>
      </c>
    </row>
    <row r="33" spans="1:75" ht="16.5" thickBot="1" x14ac:dyDescent="0.3">
      <c r="A33" s="428" t="s">
        <v>247</v>
      </c>
      <c r="BW33" s="224">
        <f t="shared" si="0"/>
        <v>0</v>
      </c>
    </row>
    <row r="34" spans="1:75" x14ac:dyDescent="0.25">
      <c r="A34" s="277" t="s">
        <v>248</v>
      </c>
      <c r="C34" s="439">
        <f>C30*'MONTHLY DATA'!AA28</f>
        <v>0</v>
      </c>
      <c r="D34" s="440">
        <f>D30*'MONTHLY DATA'!AB28</f>
        <v>0</v>
      </c>
      <c r="E34" s="440">
        <f>E30*'MONTHLY DATA'!AC28</f>
        <v>0</v>
      </c>
      <c r="F34" s="440">
        <f>F30*'MONTHLY DATA'!AD28</f>
        <v>0</v>
      </c>
      <c r="G34" s="440">
        <f>G30*'MONTHLY DATA'!AE28</f>
        <v>0</v>
      </c>
      <c r="H34" s="440">
        <f>H30*'MONTHLY DATA'!AF28</f>
        <v>0</v>
      </c>
      <c r="I34" s="440">
        <f>I30*'MONTHLY DATA'!AG28</f>
        <v>0</v>
      </c>
      <c r="J34" s="440">
        <f>J30*'MONTHLY DATA'!AH28</f>
        <v>0</v>
      </c>
      <c r="K34" s="440">
        <f>K30*'MONTHLY DATA'!AI28</f>
        <v>0</v>
      </c>
      <c r="L34" s="440">
        <f>L30*'MONTHLY DATA'!AJ28</f>
        <v>0</v>
      </c>
      <c r="M34" s="440">
        <f>M30*'MONTHLY DATA'!AK28</f>
        <v>0</v>
      </c>
      <c r="N34" s="440">
        <f>N30*'MONTHLY DATA'!AL28</f>
        <v>0</v>
      </c>
      <c r="O34" s="440">
        <f>O30*'MONTHLY DATA'!AM28</f>
        <v>0</v>
      </c>
      <c r="P34" s="440">
        <f>P30*'MONTHLY DATA'!AN28</f>
        <v>0</v>
      </c>
      <c r="Q34" s="440">
        <f>Q30*'MONTHLY DATA'!AO28</f>
        <v>0</v>
      </c>
      <c r="R34" s="440">
        <f>R30*'MONTHLY DATA'!AP28</f>
        <v>0</v>
      </c>
      <c r="S34" s="440">
        <f>S30*'MONTHLY DATA'!AQ28</f>
        <v>0</v>
      </c>
      <c r="T34" s="440">
        <f>T30*'MONTHLY DATA'!AR28</f>
        <v>0</v>
      </c>
      <c r="U34" s="440">
        <f>U30*'MONTHLY DATA'!AS28</f>
        <v>0</v>
      </c>
      <c r="V34" s="440">
        <f>V30*'MONTHLY DATA'!AT28</f>
        <v>0</v>
      </c>
      <c r="W34" s="440">
        <f>W30*'MONTHLY DATA'!AU28</f>
        <v>0</v>
      </c>
      <c r="X34" s="440">
        <f>X30*'MONTHLY DATA'!AV28</f>
        <v>0</v>
      </c>
      <c r="Y34" s="440">
        <f>Y30*'MONTHLY DATA'!AW28</f>
        <v>0</v>
      </c>
      <c r="Z34" s="440">
        <f>Z30*'MONTHLY DATA'!AX28</f>
        <v>0</v>
      </c>
      <c r="AA34" s="440">
        <f>AA30*'MONTHLY DATA'!AY28</f>
        <v>0</v>
      </c>
      <c r="AB34" s="440">
        <f>AB30*'MONTHLY DATA'!AZ28</f>
        <v>0</v>
      </c>
      <c r="AC34" s="440">
        <f>AC30*'MONTHLY DATA'!BA28</f>
        <v>0</v>
      </c>
      <c r="AD34" s="440">
        <f>AD30*'MONTHLY DATA'!BB28</f>
        <v>0</v>
      </c>
      <c r="AE34" s="440">
        <f>AE30*'MONTHLY DATA'!BC28</f>
        <v>0</v>
      </c>
      <c r="AF34" s="440">
        <f>AF30*'MONTHLY DATA'!BD28</f>
        <v>0</v>
      </c>
      <c r="AG34" s="440">
        <f>AG30*'MONTHLY DATA'!BE28</f>
        <v>0</v>
      </c>
      <c r="AH34" s="440">
        <f>AH30*'MONTHLY DATA'!BF28</f>
        <v>0</v>
      </c>
      <c r="AI34" s="440">
        <f>AI30*'MONTHLY DATA'!BG28</f>
        <v>0</v>
      </c>
      <c r="AJ34" s="440">
        <f>AJ30*'MONTHLY DATA'!BH28</f>
        <v>0</v>
      </c>
      <c r="AK34" s="440">
        <f>AK30*'MONTHLY DATA'!BI28</f>
        <v>0</v>
      </c>
      <c r="AL34" s="440">
        <f>AL30*'MONTHLY DATA'!BJ28</f>
        <v>0</v>
      </c>
      <c r="AM34" s="440">
        <f>AM30*'MONTHLY DATA'!BK28</f>
        <v>0</v>
      </c>
      <c r="AN34" s="440">
        <f>AN30*'MONTHLY DATA'!BL28</f>
        <v>0</v>
      </c>
      <c r="AO34" s="440">
        <f>AO30*'MONTHLY DATA'!BM28</f>
        <v>0</v>
      </c>
      <c r="AP34" s="440">
        <f>AP30*'MONTHLY DATA'!BN28</f>
        <v>0</v>
      </c>
      <c r="AQ34" s="440">
        <f>AQ30*'MONTHLY DATA'!BO28</f>
        <v>0</v>
      </c>
      <c r="AR34" s="440">
        <f>AR30*'MONTHLY DATA'!BP28</f>
        <v>0</v>
      </c>
      <c r="AS34" s="440">
        <f>AS30*'MONTHLY DATA'!BQ28</f>
        <v>0</v>
      </c>
      <c r="AT34" s="440">
        <f>AT30*'MONTHLY DATA'!BR28</f>
        <v>0</v>
      </c>
      <c r="AU34" s="440">
        <f>AU30*'MONTHLY DATA'!BS28</f>
        <v>0</v>
      </c>
      <c r="AV34" s="440">
        <f>AV30*'MONTHLY DATA'!BT28</f>
        <v>0</v>
      </c>
      <c r="AW34" s="440">
        <f>AW30*'MONTHLY DATA'!BU28</f>
        <v>0</v>
      </c>
      <c r="AX34" s="440">
        <f>AX30*'MONTHLY DATA'!BV28</f>
        <v>0</v>
      </c>
      <c r="AY34" s="440">
        <f>AY30*'MONTHLY DATA'!BW28</f>
        <v>0</v>
      </c>
      <c r="AZ34" s="440">
        <f>AZ30*'MONTHLY DATA'!BX28</f>
        <v>0</v>
      </c>
      <c r="BA34" s="440">
        <f>BA30*'MONTHLY DATA'!BY28</f>
        <v>0</v>
      </c>
      <c r="BB34" s="440">
        <f>BB30*'MONTHLY DATA'!BZ28</f>
        <v>0</v>
      </c>
      <c r="BC34" s="440">
        <f>BC30*'MONTHLY DATA'!CA28</f>
        <v>0</v>
      </c>
      <c r="BD34" s="440">
        <f>BD30*'MONTHLY DATA'!CB28</f>
        <v>0</v>
      </c>
      <c r="BE34" s="440">
        <f>BE30*'MONTHLY DATA'!CC28</f>
        <v>0</v>
      </c>
      <c r="BF34" s="440">
        <f>BF30*'MONTHLY DATA'!CD28</f>
        <v>0</v>
      </c>
      <c r="BG34" s="440">
        <f>BG30*'MONTHLY DATA'!CE28</f>
        <v>0</v>
      </c>
      <c r="BH34" s="440">
        <f>BH30*'MONTHLY DATA'!CF28</f>
        <v>0</v>
      </c>
      <c r="BI34" s="440">
        <f>BI30*'MONTHLY DATA'!CG28</f>
        <v>0</v>
      </c>
      <c r="BJ34" s="440">
        <f>BJ30*'MONTHLY DATA'!CH28</f>
        <v>0</v>
      </c>
      <c r="BK34" s="440">
        <f>BK30*'MONTHLY DATA'!CI28</f>
        <v>0</v>
      </c>
      <c r="BL34" s="440">
        <f>BL30*'MONTHLY DATA'!CJ28</f>
        <v>0</v>
      </c>
      <c r="BM34" s="440">
        <f>BM30*'MONTHLY DATA'!CK28</f>
        <v>0</v>
      </c>
      <c r="BN34" s="440">
        <f>BN30*'MONTHLY DATA'!CL28</f>
        <v>0</v>
      </c>
      <c r="BO34" s="440">
        <f>BO30*'MONTHLY DATA'!CM28</f>
        <v>0</v>
      </c>
      <c r="BP34" s="440">
        <f>BP30*'MONTHLY DATA'!CN28</f>
        <v>0</v>
      </c>
      <c r="BQ34" s="440">
        <f>BQ30*'MONTHLY DATA'!CO28</f>
        <v>0</v>
      </c>
      <c r="BR34" s="440">
        <f>BR30*'MONTHLY DATA'!CP28</f>
        <v>0</v>
      </c>
      <c r="BS34" s="440">
        <f>BS30*'MONTHLY DATA'!CQ28</f>
        <v>0</v>
      </c>
      <c r="BT34" s="440">
        <f>BT30*'MONTHLY DATA'!CR28</f>
        <v>0</v>
      </c>
      <c r="BU34" s="440">
        <f>BU30*'MONTHLY DATA'!CS28</f>
        <v>0</v>
      </c>
      <c r="BV34" s="441">
        <f>BV30*'MONTHLY DATA'!CT28</f>
        <v>0</v>
      </c>
      <c r="BW34" s="442">
        <f t="shared" si="0"/>
        <v>0</v>
      </c>
    </row>
    <row r="35" spans="1:75" x14ac:dyDescent="0.25">
      <c r="A35" s="268" t="s">
        <v>249</v>
      </c>
      <c r="C35" s="431">
        <f>C34*'MONTHLY DATA'!AA29</f>
        <v>0</v>
      </c>
      <c r="D35" s="249">
        <f>D34*'MONTHLY DATA'!AB29</f>
        <v>0</v>
      </c>
      <c r="E35" s="249">
        <f>E34*'MONTHLY DATA'!AC29</f>
        <v>0</v>
      </c>
      <c r="F35" s="249">
        <f>F34*'MONTHLY DATA'!AD29</f>
        <v>0</v>
      </c>
      <c r="G35" s="249">
        <f>G34*'MONTHLY DATA'!AE29</f>
        <v>0</v>
      </c>
      <c r="H35" s="249">
        <f>H34*'MONTHLY DATA'!AF29</f>
        <v>0</v>
      </c>
      <c r="I35" s="249">
        <f>I34*'MONTHLY DATA'!AG29</f>
        <v>0</v>
      </c>
      <c r="J35" s="249">
        <f>J34*'MONTHLY DATA'!AH29</f>
        <v>0</v>
      </c>
      <c r="K35" s="249">
        <f>K34*'MONTHLY DATA'!AI29</f>
        <v>0</v>
      </c>
      <c r="L35" s="249">
        <f>L34*'MONTHLY DATA'!AJ29</f>
        <v>0</v>
      </c>
      <c r="M35" s="249">
        <f>M34*'MONTHLY DATA'!AK29</f>
        <v>0</v>
      </c>
      <c r="N35" s="249">
        <f>N34*'MONTHLY DATA'!AL29</f>
        <v>0</v>
      </c>
      <c r="O35" s="249">
        <f>O34*'MONTHLY DATA'!AM29</f>
        <v>0</v>
      </c>
      <c r="P35" s="249">
        <f>P34*'MONTHLY DATA'!AN29</f>
        <v>0</v>
      </c>
      <c r="Q35" s="249">
        <f>Q34*'MONTHLY DATA'!AO29</f>
        <v>0</v>
      </c>
      <c r="R35" s="249">
        <f>R34*'MONTHLY DATA'!AP29</f>
        <v>0</v>
      </c>
      <c r="S35" s="249">
        <f>S34*'MONTHLY DATA'!AQ29</f>
        <v>0</v>
      </c>
      <c r="T35" s="249">
        <f>T34*'MONTHLY DATA'!AR29</f>
        <v>0</v>
      </c>
      <c r="U35" s="249">
        <f>U34*'MONTHLY DATA'!AS29</f>
        <v>0</v>
      </c>
      <c r="V35" s="249">
        <f>V34*'MONTHLY DATA'!AT29</f>
        <v>0</v>
      </c>
      <c r="W35" s="249">
        <f>W34*'MONTHLY DATA'!AU29</f>
        <v>0</v>
      </c>
      <c r="X35" s="249">
        <f>X34*'MONTHLY DATA'!AV29</f>
        <v>0</v>
      </c>
      <c r="Y35" s="249">
        <f>Y34*'MONTHLY DATA'!AW29</f>
        <v>0</v>
      </c>
      <c r="Z35" s="249">
        <f>Z34*'MONTHLY DATA'!AX29</f>
        <v>0</v>
      </c>
      <c r="AA35" s="249">
        <f>AA34*'MONTHLY DATA'!AY29</f>
        <v>0</v>
      </c>
      <c r="AB35" s="249">
        <f>AB34*'MONTHLY DATA'!AZ29</f>
        <v>0</v>
      </c>
      <c r="AC35" s="249">
        <f>AC34*'MONTHLY DATA'!BA29</f>
        <v>0</v>
      </c>
      <c r="AD35" s="249">
        <f>AD34*'MONTHLY DATA'!BB29</f>
        <v>0</v>
      </c>
      <c r="AE35" s="249">
        <f>AE34*'MONTHLY DATA'!BC29</f>
        <v>0</v>
      </c>
      <c r="AF35" s="249">
        <f>AF34*'MONTHLY DATA'!BD29</f>
        <v>0</v>
      </c>
      <c r="AG35" s="249">
        <f>AG34*'MONTHLY DATA'!BE29</f>
        <v>0</v>
      </c>
      <c r="AH35" s="249">
        <f>AH34*'MONTHLY DATA'!BF29</f>
        <v>0</v>
      </c>
      <c r="AI35" s="249">
        <f>AI34*'MONTHLY DATA'!BG29</f>
        <v>0</v>
      </c>
      <c r="AJ35" s="249">
        <f>AJ34*'MONTHLY DATA'!BH29</f>
        <v>0</v>
      </c>
      <c r="AK35" s="249">
        <f>AK34*'MONTHLY DATA'!BI29</f>
        <v>0</v>
      </c>
      <c r="AL35" s="249">
        <f>AL34*'MONTHLY DATA'!BJ29</f>
        <v>0</v>
      </c>
      <c r="AM35" s="249">
        <f>AM34*'MONTHLY DATA'!BK29</f>
        <v>0</v>
      </c>
      <c r="AN35" s="249">
        <f>AN34*'MONTHLY DATA'!BL29</f>
        <v>0</v>
      </c>
      <c r="AO35" s="249">
        <f>AO34*'MONTHLY DATA'!BM29</f>
        <v>0</v>
      </c>
      <c r="AP35" s="249">
        <f>AP34*'MONTHLY DATA'!BN29</f>
        <v>0</v>
      </c>
      <c r="AQ35" s="249">
        <f>AQ34*'MONTHLY DATA'!BO29</f>
        <v>0</v>
      </c>
      <c r="AR35" s="249">
        <f>AR34*'MONTHLY DATA'!BP29</f>
        <v>0</v>
      </c>
      <c r="AS35" s="249">
        <f>AS34*'MONTHLY DATA'!BQ29</f>
        <v>0</v>
      </c>
      <c r="AT35" s="249">
        <f>AT34*'MONTHLY DATA'!BR29</f>
        <v>0</v>
      </c>
      <c r="AU35" s="249">
        <f>AU34*'MONTHLY DATA'!BS29</f>
        <v>0</v>
      </c>
      <c r="AV35" s="249">
        <f>AV34*'MONTHLY DATA'!BT29</f>
        <v>0</v>
      </c>
      <c r="AW35" s="249">
        <f>AW34*'MONTHLY DATA'!BU29</f>
        <v>0</v>
      </c>
      <c r="AX35" s="249">
        <f>AX34*'MONTHLY DATA'!BV29</f>
        <v>0</v>
      </c>
      <c r="AY35" s="249">
        <f>AY34*'MONTHLY DATA'!BW29</f>
        <v>0</v>
      </c>
      <c r="AZ35" s="249">
        <f>AZ34*'MONTHLY DATA'!BX29</f>
        <v>0</v>
      </c>
      <c r="BA35" s="249">
        <f>BA34*'MONTHLY DATA'!BY29</f>
        <v>0</v>
      </c>
      <c r="BB35" s="249">
        <f>BB34*'MONTHLY DATA'!BZ29</f>
        <v>0</v>
      </c>
      <c r="BC35" s="249">
        <f>BC34*'MONTHLY DATA'!CA29</f>
        <v>0</v>
      </c>
      <c r="BD35" s="249">
        <f>BD34*'MONTHLY DATA'!CB29</f>
        <v>0</v>
      </c>
      <c r="BE35" s="249">
        <f>BE34*'MONTHLY DATA'!CC29</f>
        <v>0</v>
      </c>
      <c r="BF35" s="249">
        <f>BF34*'MONTHLY DATA'!CD29</f>
        <v>0</v>
      </c>
      <c r="BG35" s="249">
        <f>BG34*'MONTHLY DATA'!CE29</f>
        <v>0</v>
      </c>
      <c r="BH35" s="249">
        <f>BH34*'MONTHLY DATA'!CF29</f>
        <v>0</v>
      </c>
      <c r="BI35" s="249">
        <f>BI34*'MONTHLY DATA'!CG29</f>
        <v>0</v>
      </c>
      <c r="BJ35" s="249">
        <f>BJ34*'MONTHLY DATA'!CH29</f>
        <v>0</v>
      </c>
      <c r="BK35" s="249">
        <f>BK34*'MONTHLY DATA'!CI29</f>
        <v>0</v>
      </c>
      <c r="BL35" s="249">
        <f>BL34*'MONTHLY DATA'!CJ29</f>
        <v>0</v>
      </c>
      <c r="BM35" s="249">
        <f>BM34*'MONTHLY DATA'!CK29</f>
        <v>0</v>
      </c>
      <c r="BN35" s="249">
        <f>BN34*'MONTHLY DATA'!CL29</f>
        <v>0</v>
      </c>
      <c r="BO35" s="249">
        <f>BO34*'MONTHLY DATA'!CM29</f>
        <v>0</v>
      </c>
      <c r="BP35" s="249">
        <f>BP34*'MONTHLY DATA'!CN29</f>
        <v>0</v>
      </c>
      <c r="BQ35" s="249">
        <f>BQ34*'MONTHLY DATA'!CO29</f>
        <v>0</v>
      </c>
      <c r="BR35" s="249">
        <f>BR34*'MONTHLY DATA'!CP29</f>
        <v>0</v>
      </c>
      <c r="BS35" s="249">
        <f>BS34*'MONTHLY DATA'!CQ29</f>
        <v>0</v>
      </c>
      <c r="BT35" s="249">
        <f>BT34*'MONTHLY DATA'!CR29</f>
        <v>0</v>
      </c>
      <c r="BU35" s="249">
        <f>BU34*'MONTHLY DATA'!CS29</f>
        <v>0</v>
      </c>
      <c r="BV35" s="250">
        <f>BV34*'MONTHLY DATA'!CT29</f>
        <v>0</v>
      </c>
      <c r="BW35" s="423">
        <f t="shared" si="0"/>
        <v>0</v>
      </c>
    </row>
    <row r="36" spans="1:75" x14ac:dyDescent="0.25">
      <c r="A36" s="268" t="s">
        <v>250</v>
      </c>
      <c r="C36" s="431"/>
      <c r="D36" s="249">
        <f>C30*'MONTHLY DATA'!AA30</f>
        <v>0</v>
      </c>
      <c r="E36" s="249">
        <f>D30*'MONTHLY DATA'!AB30</f>
        <v>0</v>
      </c>
      <c r="F36" s="249">
        <f>E30*'MONTHLY DATA'!AC30</f>
        <v>0</v>
      </c>
      <c r="G36" s="249">
        <f>F30*'MONTHLY DATA'!AD30</f>
        <v>0</v>
      </c>
      <c r="H36" s="249">
        <f>G30*'MONTHLY DATA'!AE30</f>
        <v>0</v>
      </c>
      <c r="I36" s="249">
        <f>H30*'MONTHLY DATA'!AF30</f>
        <v>0</v>
      </c>
      <c r="J36" s="249">
        <f>I30*'MONTHLY DATA'!AG30</f>
        <v>0</v>
      </c>
      <c r="K36" s="249">
        <f>J30*'MONTHLY DATA'!AH30</f>
        <v>0</v>
      </c>
      <c r="L36" s="249">
        <f>K30*'MONTHLY DATA'!AI30</f>
        <v>0</v>
      </c>
      <c r="M36" s="249">
        <f>L30*'MONTHLY DATA'!AJ30</f>
        <v>0</v>
      </c>
      <c r="N36" s="249">
        <f>M30*'MONTHLY DATA'!AK30</f>
        <v>0</v>
      </c>
      <c r="O36" s="249">
        <f>N30*'MONTHLY DATA'!AL30</f>
        <v>0</v>
      </c>
      <c r="P36" s="249">
        <f>O30*'MONTHLY DATA'!AM30</f>
        <v>0</v>
      </c>
      <c r="Q36" s="249">
        <f>P30*'MONTHLY DATA'!AN30</f>
        <v>0</v>
      </c>
      <c r="R36" s="249">
        <f>Q30*'MONTHLY DATA'!AO30</f>
        <v>0</v>
      </c>
      <c r="S36" s="249">
        <f>R30*'MONTHLY DATA'!AP30</f>
        <v>0</v>
      </c>
      <c r="T36" s="249">
        <f>S30*'MONTHLY DATA'!AQ30</f>
        <v>0</v>
      </c>
      <c r="U36" s="249">
        <f>T30*'MONTHLY DATA'!AR30</f>
        <v>0</v>
      </c>
      <c r="V36" s="249">
        <f>U30*'MONTHLY DATA'!AS30</f>
        <v>0</v>
      </c>
      <c r="W36" s="249">
        <f>V30*'MONTHLY DATA'!AT30</f>
        <v>0</v>
      </c>
      <c r="X36" s="249">
        <f>W30*'MONTHLY DATA'!AU30</f>
        <v>0</v>
      </c>
      <c r="Y36" s="249">
        <f>X30*'MONTHLY DATA'!AV30</f>
        <v>0</v>
      </c>
      <c r="Z36" s="249">
        <f>Y30*'MONTHLY DATA'!AW30</f>
        <v>0</v>
      </c>
      <c r="AA36" s="249">
        <f>Z30*'MONTHLY DATA'!AX30</f>
        <v>0</v>
      </c>
      <c r="AB36" s="249">
        <f>AA30*'MONTHLY DATA'!AY30</f>
        <v>0</v>
      </c>
      <c r="AC36" s="249">
        <f>AB30*'MONTHLY DATA'!AZ30</f>
        <v>0</v>
      </c>
      <c r="AD36" s="249">
        <f>AC30*'MONTHLY DATA'!BA30</f>
        <v>0</v>
      </c>
      <c r="AE36" s="249">
        <f>AD30*'MONTHLY DATA'!BB30</f>
        <v>0</v>
      </c>
      <c r="AF36" s="249">
        <f>AE30*'MONTHLY DATA'!BC30</f>
        <v>0</v>
      </c>
      <c r="AG36" s="249">
        <f>AF30*'MONTHLY DATA'!BD30</f>
        <v>0</v>
      </c>
      <c r="AH36" s="249">
        <f>AG30*'MONTHLY DATA'!BE30</f>
        <v>0</v>
      </c>
      <c r="AI36" s="249">
        <f>AH30*'MONTHLY DATA'!BF30</f>
        <v>0</v>
      </c>
      <c r="AJ36" s="249">
        <f>AI30*'MONTHLY DATA'!BG30</f>
        <v>0</v>
      </c>
      <c r="AK36" s="249">
        <f>AJ30*'MONTHLY DATA'!BH30</f>
        <v>0</v>
      </c>
      <c r="AL36" s="249">
        <f>AK30*'MONTHLY DATA'!BI30</f>
        <v>0</v>
      </c>
      <c r="AM36" s="249">
        <f>AL30*'MONTHLY DATA'!BJ30</f>
        <v>0</v>
      </c>
      <c r="AN36" s="249">
        <f>AM30*'MONTHLY DATA'!BK30</f>
        <v>0</v>
      </c>
      <c r="AO36" s="249">
        <f>AN30*'MONTHLY DATA'!BL30</f>
        <v>0</v>
      </c>
      <c r="AP36" s="249">
        <f>AO30*'MONTHLY DATA'!BM30</f>
        <v>0</v>
      </c>
      <c r="AQ36" s="249">
        <f>AP30*'MONTHLY DATA'!BN30</f>
        <v>0</v>
      </c>
      <c r="AR36" s="249">
        <f>AQ30*'MONTHLY DATA'!BO30</f>
        <v>0</v>
      </c>
      <c r="AS36" s="249">
        <f>AR30*'MONTHLY DATA'!BP30</f>
        <v>0</v>
      </c>
      <c r="AT36" s="249">
        <f>AS30*'MONTHLY DATA'!BQ30</f>
        <v>0</v>
      </c>
      <c r="AU36" s="249">
        <f>AT30*'MONTHLY DATA'!BR30</f>
        <v>0</v>
      </c>
      <c r="AV36" s="249">
        <f>AU30*'MONTHLY DATA'!BS30</f>
        <v>0</v>
      </c>
      <c r="AW36" s="249">
        <f>AV30*'MONTHLY DATA'!BT30</f>
        <v>0</v>
      </c>
      <c r="AX36" s="249">
        <f>AW30*'MONTHLY DATA'!BU30</f>
        <v>0</v>
      </c>
      <c r="AY36" s="249">
        <f>AX30*'MONTHLY DATA'!BV30</f>
        <v>0</v>
      </c>
      <c r="AZ36" s="249">
        <f>AY30*'MONTHLY DATA'!BW30</f>
        <v>0</v>
      </c>
      <c r="BA36" s="249">
        <f>AZ30*'MONTHLY DATA'!BX30</f>
        <v>0</v>
      </c>
      <c r="BB36" s="249">
        <f>BA30*'MONTHLY DATA'!BY30</f>
        <v>0</v>
      </c>
      <c r="BC36" s="249">
        <f>BB30*'MONTHLY DATA'!BZ30</f>
        <v>0</v>
      </c>
      <c r="BD36" s="249">
        <f>BC30*'MONTHLY DATA'!CA30</f>
        <v>0</v>
      </c>
      <c r="BE36" s="249">
        <f>BD30*'MONTHLY DATA'!CB30</f>
        <v>0</v>
      </c>
      <c r="BF36" s="249">
        <f>BE30*'MONTHLY DATA'!CC30</f>
        <v>0</v>
      </c>
      <c r="BG36" s="249">
        <f>BF30*'MONTHLY DATA'!CD30</f>
        <v>0</v>
      </c>
      <c r="BH36" s="249">
        <f>BG30*'MONTHLY DATA'!CE30</f>
        <v>0</v>
      </c>
      <c r="BI36" s="249">
        <f>BH30*'MONTHLY DATA'!CF30</f>
        <v>0</v>
      </c>
      <c r="BJ36" s="249">
        <f>BI30*'MONTHLY DATA'!CG30</f>
        <v>0</v>
      </c>
      <c r="BK36" s="249">
        <f>BJ30*'MONTHLY DATA'!CH30</f>
        <v>0</v>
      </c>
      <c r="BL36" s="249">
        <f>BK30*'MONTHLY DATA'!CI30</f>
        <v>0</v>
      </c>
      <c r="BM36" s="249">
        <f>BL30*'MONTHLY DATA'!CJ30</f>
        <v>0</v>
      </c>
      <c r="BN36" s="249">
        <f>BM30*'MONTHLY DATA'!CK30</f>
        <v>0</v>
      </c>
      <c r="BO36" s="249">
        <f>BN30*'MONTHLY DATA'!CL30</f>
        <v>0</v>
      </c>
      <c r="BP36" s="249">
        <f>BO30*'MONTHLY DATA'!CM30</f>
        <v>0</v>
      </c>
      <c r="BQ36" s="249">
        <f>BP30*'MONTHLY DATA'!CN30</f>
        <v>0</v>
      </c>
      <c r="BR36" s="249">
        <f>BQ30*'MONTHLY DATA'!CO30</f>
        <v>0</v>
      </c>
      <c r="BS36" s="249">
        <f>BR30*'MONTHLY DATA'!CP30</f>
        <v>0</v>
      </c>
      <c r="BT36" s="249">
        <f>BS30*'MONTHLY DATA'!CQ30</f>
        <v>0</v>
      </c>
      <c r="BU36" s="249">
        <f>BT30*'MONTHLY DATA'!CR30</f>
        <v>0</v>
      </c>
      <c r="BV36" s="250">
        <f>BU30*'MONTHLY DATA'!CS30</f>
        <v>0</v>
      </c>
      <c r="BW36" s="423">
        <f t="shared" si="0"/>
        <v>0</v>
      </c>
    </row>
    <row r="37" spans="1:75" x14ac:dyDescent="0.25">
      <c r="A37" s="268" t="s">
        <v>249</v>
      </c>
      <c r="C37" s="431"/>
      <c r="D37" s="249">
        <f>D36*'MONTHLY DATA'!AA31</f>
        <v>0</v>
      </c>
      <c r="E37" s="249">
        <f>E36*'MONTHLY DATA'!AB31</f>
        <v>0</v>
      </c>
      <c r="F37" s="249">
        <f>F36*'MONTHLY DATA'!AC31</f>
        <v>0</v>
      </c>
      <c r="G37" s="249">
        <f>G36*'MONTHLY DATA'!AD31</f>
        <v>0</v>
      </c>
      <c r="H37" s="249">
        <f>H36*'MONTHLY DATA'!AE31</f>
        <v>0</v>
      </c>
      <c r="I37" s="249">
        <f>I36*'MONTHLY DATA'!AF31</f>
        <v>0</v>
      </c>
      <c r="J37" s="249">
        <f>J36*'MONTHLY DATA'!AG31</f>
        <v>0</v>
      </c>
      <c r="K37" s="249">
        <f>K36*'MONTHLY DATA'!AH31</f>
        <v>0</v>
      </c>
      <c r="L37" s="249">
        <f>L36*'MONTHLY DATA'!AI31</f>
        <v>0</v>
      </c>
      <c r="M37" s="249">
        <f>M36*'MONTHLY DATA'!AJ31</f>
        <v>0</v>
      </c>
      <c r="N37" s="249">
        <f>N36*'MONTHLY DATA'!AK31</f>
        <v>0</v>
      </c>
      <c r="O37" s="249">
        <f>O36*'MONTHLY DATA'!AL31</f>
        <v>0</v>
      </c>
      <c r="P37" s="249">
        <f>P36*'MONTHLY DATA'!AM31</f>
        <v>0</v>
      </c>
      <c r="Q37" s="249">
        <f>Q36*'MONTHLY DATA'!AN31</f>
        <v>0</v>
      </c>
      <c r="R37" s="249">
        <f>R36*'MONTHLY DATA'!AO31</f>
        <v>0</v>
      </c>
      <c r="S37" s="249">
        <f>S36*'MONTHLY DATA'!AP31</f>
        <v>0</v>
      </c>
      <c r="T37" s="249">
        <f>T36*'MONTHLY DATA'!AQ31</f>
        <v>0</v>
      </c>
      <c r="U37" s="249">
        <f>U36*'MONTHLY DATA'!AR31</f>
        <v>0</v>
      </c>
      <c r="V37" s="249">
        <f>V36*'MONTHLY DATA'!AS31</f>
        <v>0</v>
      </c>
      <c r="W37" s="249">
        <f>W36*'MONTHLY DATA'!AT31</f>
        <v>0</v>
      </c>
      <c r="X37" s="249">
        <f>X36*'MONTHLY DATA'!AU31</f>
        <v>0</v>
      </c>
      <c r="Y37" s="249">
        <f>Y36*'MONTHLY DATA'!AV31</f>
        <v>0</v>
      </c>
      <c r="Z37" s="249">
        <f>Z36*'MONTHLY DATA'!AW31</f>
        <v>0</v>
      </c>
      <c r="AA37" s="249">
        <f>AA36*'MONTHLY DATA'!AX31</f>
        <v>0</v>
      </c>
      <c r="AB37" s="249">
        <f>AB36*'MONTHLY DATA'!AY31</f>
        <v>0</v>
      </c>
      <c r="AC37" s="249">
        <f>AC36*'MONTHLY DATA'!AZ31</f>
        <v>0</v>
      </c>
      <c r="AD37" s="249">
        <f>AD36*'MONTHLY DATA'!BA31</f>
        <v>0</v>
      </c>
      <c r="AE37" s="249">
        <f>AE36*'MONTHLY DATA'!BB31</f>
        <v>0</v>
      </c>
      <c r="AF37" s="249">
        <f>AF36*'MONTHLY DATA'!BC31</f>
        <v>0</v>
      </c>
      <c r="AG37" s="249">
        <f>AG36*'MONTHLY DATA'!BD31</f>
        <v>0</v>
      </c>
      <c r="AH37" s="249">
        <f>AH36*'MONTHLY DATA'!BE31</f>
        <v>0</v>
      </c>
      <c r="AI37" s="249">
        <f>AI36*'MONTHLY DATA'!BF31</f>
        <v>0</v>
      </c>
      <c r="AJ37" s="249">
        <f>AJ36*'MONTHLY DATA'!BG31</f>
        <v>0</v>
      </c>
      <c r="AK37" s="249">
        <f>AK36*'MONTHLY DATA'!BH31</f>
        <v>0</v>
      </c>
      <c r="AL37" s="249">
        <f>AL36*'MONTHLY DATA'!BI31</f>
        <v>0</v>
      </c>
      <c r="AM37" s="249">
        <f>AM36*'MONTHLY DATA'!BJ31</f>
        <v>0</v>
      </c>
      <c r="AN37" s="249">
        <f>AN36*'MONTHLY DATA'!BK31</f>
        <v>0</v>
      </c>
      <c r="AO37" s="249">
        <f>AO36*'MONTHLY DATA'!BL31</f>
        <v>0</v>
      </c>
      <c r="AP37" s="249">
        <f>AP36*'MONTHLY DATA'!BM31</f>
        <v>0</v>
      </c>
      <c r="AQ37" s="249">
        <f>AQ36*'MONTHLY DATA'!BN31</f>
        <v>0</v>
      </c>
      <c r="AR37" s="249">
        <f>AR36*'MONTHLY DATA'!BO31</f>
        <v>0</v>
      </c>
      <c r="AS37" s="249">
        <f>AS36*'MONTHLY DATA'!BP31</f>
        <v>0</v>
      </c>
      <c r="AT37" s="249">
        <f>AT36*'MONTHLY DATA'!BQ31</f>
        <v>0</v>
      </c>
      <c r="AU37" s="249">
        <f>AU36*'MONTHLY DATA'!BR31</f>
        <v>0</v>
      </c>
      <c r="AV37" s="249">
        <f>AV36*'MONTHLY DATA'!BS31</f>
        <v>0</v>
      </c>
      <c r="AW37" s="249">
        <f>AW36*'MONTHLY DATA'!BT31</f>
        <v>0</v>
      </c>
      <c r="AX37" s="249">
        <f>AX36*'MONTHLY DATA'!BU31</f>
        <v>0</v>
      </c>
      <c r="AY37" s="249">
        <f>AY36*'MONTHLY DATA'!BV31</f>
        <v>0</v>
      </c>
      <c r="AZ37" s="249">
        <f>AZ36*'MONTHLY DATA'!BW31</f>
        <v>0</v>
      </c>
      <c r="BA37" s="249">
        <f>BA36*'MONTHLY DATA'!BX31</f>
        <v>0</v>
      </c>
      <c r="BB37" s="249">
        <f>BB36*'MONTHLY DATA'!BY31</f>
        <v>0</v>
      </c>
      <c r="BC37" s="249">
        <f>BC36*'MONTHLY DATA'!BZ31</f>
        <v>0</v>
      </c>
      <c r="BD37" s="249">
        <f>BD36*'MONTHLY DATA'!CA31</f>
        <v>0</v>
      </c>
      <c r="BE37" s="249">
        <f>BE36*'MONTHLY DATA'!CB31</f>
        <v>0</v>
      </c>
      <c r="BF37" s="249">
        <f>BF36*'MONTHLY DATA'!CC31</f>
        <v>0</v>
      </c>
      <c r="BG37" s="249">
        <f>BG36*'MONTHLY DATA'!CD31</f>
        <v>0</v>
      </c>
      <c r="BH37" s="249">
        <f>BH36*'MONTHLY DATA'!CE31</f>
        <v>0</v>
      </c>
      <c r="BI37" s="249">
        <f>BI36*'MONTHLY DATA'!CF31</f>
        <v>0</v>
      </c>
      <c r="BJ37" s="249">
        <f>BJ36*'MONTHLY DATA'!CG31</f>
        <v>0</v>
      </c>
      <c r="BK37" s="249">
        <f>BK36*'MONTHLY DATA'!CH31</f>
        <v>0</v>
      </c>
      <c r="BL37" s="249">
        <f>BL36*'MONTHLY DATA'!CI31</f>
        <v>0</v>
      </c>
      <c r="BM37" s="249">
        <f>BM36*'MONTHLY DATA'!CJ31</f>
        <v>0</v>
      </c>
      <c r="BN37" s="249">
        <f>BN36*'MONTHLY DATA'!CK31</f>
        <v>0</v>
      </c>
      <c r="BO37" s="249">
        <f>BO36*'MONTHLY DATA'!CL31</f>
        <v>0</v>
      </c>
      <c r="BP37" s="249">
        <f>BP36*'MONTHLY DATA'!CM31</f>
        <v>0</v>
      </c>
      <c r="BQ37" s="249">
        <f>BQ36*'MONTHLY DATA'!CN31</f>
        <v>0</v>
      </c>
      <c r="BR37" s="249">
        <f>BR36*'MONTHLY DATA'!CO31</f>
        <v>0</v>
      </c>
      <c r="BS37" s="249">
        <f>BS36*'MONTHLY DATA'!CP31</f>
        <v>0</v>
      </c>
      <c r="BT37" s="249">
        <f>BT36*'MONTHLY DATA'!CQ31</f>
        <v>0</v>
      </c>
      <c r="BU37" s="249">
        <f>BU36*'MONTHLY DATA'!CR31</f>
        <v>0</v>
      </c>
      <c r="BV37" s="250">
        <f>BV36*'MONTHLY DATA'!CS31</f>
        <v>0</v>
      </c>
      <c r="BW37" s="423">
        <f t="shared" si="0"/>
        <v>0</v>
      </c>
    </row>
    <row r="38" spans="1:75" x14ac:dyDescent="0.25">
      <c r="A38" s="268" t="s">
        <v>251</v>
      </c>
      <c r="C38" s="431"/>
      <c r="D38" s="249"/>
      <c r="E38" s="249">
        <f>C30*'MONTHLY DATA'!AA32</f>
        <v>179346747.6463227</v>
      </c>
      <c r="F38" s="249">
        <f>D30*'MONTHLY DATA'!AB32</f>
        <v>134172926.59095737</v>
      </c>
      <c r="G38" s="249">
        <f>E30*'MONTHLY DATA'!AC32</f>
        <v>126083143.28131272</v>
      </c>
      <c r="H38" s="249">
        <f>F30*'MONTHLY DATA'!AD32</f>
        <v>99787398.136701688</v>
      </c>
      <c r="I38" s="249">
        <f>G30*'MONTHLY DATA'!AE32</f>
        <v>177999647.21237165</v>
      </c>
      <c r="J38" s="249">
        <f>H30*'MONTHLY DATA'!AF32</f>
        <v>188786503.67229372</v>
      </c>
      <c r="K38" s="249">
        <f>I30*'MONTHLY DATA'!AG32</f>
        <v>199574796.27340338</v>
      </c>
      <c r="L38" s="249">
        <f>J30*'MONTHLY DATA'!AH32</f>
        <v>142264146.04178965</v>
      </c>
      <c r="M38" s="249">
        <f>K30*'MONTHLY DATA'!AI32</f>
        <v>150353929.35143429</v>
      </c>
      <c r="N38" s="249">
        <f>L30*'MONTHLY DATA'!AJ32</f>
        <v>157770162.44410342</v>
      </c>
      <c r="O38" s="249">
        <f>M30*'MONTHLY DATA'!AK32</f>
        <v>175301137.9209066</v>
      </c>
      <c r="P38" s="249">
        <f>N30*'MONTHLY DATA'!AL32</f>
        <v>268347289.32310233</v>
      </c>
      <c r="Q38" s="249">
        <f>O30*'MONTHLY DATA'!AM32</f>
        <v>153694842.49057347</v>
      </c>
      <c r="R38" s="249">
        <f>P30*'MONTHLY DATA'!AN32</f>
        <v>110803922.22632509</v>
      </c>
      <c r="S38" s="249">
        <f>Q30*'MONTHLY DATA'!AO32</f>
        <v>113613105.65208545</v>
      </c>
      <c r="T38" s="249">
        <f>R30*'MONTHLY DATA'!AP32</f>
        <v>89213908.265092671</v>
      </c>
      <c r="U38" s="249">
        <f>S30*'MONTHLY DATA'!AQ32</f>
        <v>148574038.60448119</v>
      </c>
      <c r="V38" s="249">
        <f>T30*'MONTHLY DATA'!AR32</f>
        <v>165826196.88706595</v>
      </c>
      <c r="W38" s="249">
        <f>U30*'MONTHLY DATA'!AS32</f>
        <v>179353457.35863817</v>
      </c>
      <c r="X38" s="249">
        <f>V30*'MONTHLY DATA'!AT32</f>
        <v>122431509.63038884</v>
      </c>
      <c r="Y38" s="249">
        <f>W30*'MONTHLY DATA'!AU32</f>
        <v>136492316.42399147</v>
      </c>
      <c r="Z38" s="249">
        <f>X30*'MONTHLY DATA'!AV32</f>
        <v>146058926.05853757</v>
      </c>
      <c r="AA38" s="249">
        <f>Y30*'MONTHLY DATA'!AW32</f>
        <v>160204107.61934504</v>
      </c>
      <c r="AB38" s="249">
        <f>Z30*'MONTHLY DATA'!AX32</f>
        <v>242986921.49587059</v>
      </c>
      <c r="AC38" s="249">
        <f>AA30*'MONTHLY DATA'!AY32</f>
        <v>269105950.32279974</v>
      </c>
      <c r="AD38" s="249">
        <f>AB30*'MONTHLY DATA'!AZ32</f>
        <v>194008023.1217187</v>
      </c>
      <c r="AE38" s="249">
        <f>AC30*'MONTHLY DATA'!BA32</f>
        <v>198927994.61497688</v>
      </c>
      <c r="AF38" s="249">
        <f>AD30*'MONTHLY DATA'!BB32</f>
        <v>156207529.37058949</v>
      </c>
      <c r="AG38" s="249">
        <f>AE30*'MONTHLY DATA'!BC32</f>
        <v>260144797.32298762</v>
      </c>
      <c r="AH38" s="249">
        <f>AF30*'MONTHLY DATA'!BD32</f>
        <v>290349289.26505184</v>
      </c>
      <c r="AI38" s="249">
        <f>AG30*'MONTHLY DATA'!BE32</f>
        <v>314032783.77608567</v>
      </c>
      <c r="AJ38" s="249">
        <f>AH30*'MONTHLY DATA'!BF32</f>
        <v>214368397.30298302</v>
      </c>
      <c r="AK38" s="249">
        <f>AI30*'MONTHLY DATA'!BG32</f>
        <v>238987041.25355002</v>
      </c>
      <c r="AL38" s="249">
        <f>AJ30*'MONTHLY DATA'!BH32</f>
        <v>255738323.06661603</v>
      </c>
      <c r="AM38" s="249">
        <f>AK30*'MONTHLY DATA'!BI32</f>
        <v>280503084.11711007</v>
      </c>
      <c r="AN38" s="249">
        <f>AL30*'MONTHLY DATA'!BJ32</f>
        <v>425451247.24474907</v>
      </c>
      <c r="AO38" s="249">
        <f>AM30*'MONTHLY DATA'!BK32</f>
        <v>732516481.13101041</v>
      </c>
      <c r="AP38" s="249">
        <f>AN30*'MONTHLY DATA'!BL32</f>
        <v>528090852.90821785</v>
      </c>
      <c r="AQ38" s="249">
        <f>AO30*'MONTHLY DATA'!BM32</f>
        <v>541482950.77171695</v>
      </c>
      <c r="AR38" s="249">
        <f>AP30*'MONTHLY DATA'!BN32</f>
        <v>425205965.06135309</v>
      </c>
      <c r="AS38" s="249">
        <f>AQ30*'MONTHLY DATA'!BO32</f>
        <v>708118832.95445144</v>
      </c>
      <c r="AT38" s="249">
        <f>AR30*'MONTHLY DATA'!BP32</f>
        <v>790336767.64613342</v>
      </c>
      <c r="AU38" s="249">
        <f>AS30*'MONTHLY DATA'!BQ32</f>
        <v>854806469.40523911</v>
      </c>
      <c r="AV38" s="249">
        <f>AT30*'MONTHLY DATA'!BR32</f>
        <v>583524591.87290192</v>
      </c>
      <c r="AW38" s="249">
        <f>AU30*'MONTHLY DATA'!BS32</f>
        <v>650528971.72006035</v>
      </c>
      <c r="AX38" s="249">
        <f>AV30*'MONTHLY DATA'!BT32</f>
        <v>696120259.40776074</v>
      </c>
      <c r="AY38" s="249">
        <f>AW30*'MONTHLY DATA'!BU32</f>
        <v>763536112.97051179</v>
      </c>
      <c r="AZ38" s="249">
        <f>AX30*'MONTHLY DATA'!BV32</f>
        <v>1158073570.4296691</v>
      </c>
      <c r="BA38" s="249">
        <f>AY30*'MONTHLY DATA'!BW32</f>
        <v>336214914.33720249</v>
      </c>
      <c r="BB38" s="249">
        <f>AZ30*'MONTHLY DATA'!BX32</f>
        <v>242385439.75605178</v>
      </c>
      <c r="BC38" s="249">
        <f>BA30*'MONTHLY DATA'!BY32</f>
        <v>248534124.82455683</v>
      </c>
      <c r="BD38" s="249">
        <f>BB30*'MONTHLY DATA'!BZ32</f>
        <v>195161180.16478449</v>
      </c>
      <c r="BE38" s="249">
        <f>BC30*'MONTHLY DATA'!CA32</f>
        <v>325015611.40978956</v>
      </c>
      <c r="BF38" s="249">
        <f>BD30*'MONTHLY DATA'!CB32</f>
        <v>362747853.77984083</v>
      </c>
      <c r="BG38" s="249">
        <f>BE30*'MONTHLY DATA'!CC32</f>
        <v>392341624.86265367</v>
      </c>
      <c r="BH38" s="249">
        <f>BF30*'MONTHLY DATA'!CD32</f>
        <v>267827681.56768063</v>
      </c>
      <c r="BI38" s="249">
        <f>BG30*'MONTHLY DATA'!CE32</f>
        <v>298583389.54118598</v>
      </c>
      <c r="BJ38" s="249">
        <f>BH30*'MONTHLY DATA'!CF32</f>
        <v>319510536.20462787</v>
      </c>
      <c r="BK38" s="249">
        <f>BI30*'MONTHLY DATA'!CG32</f>
        <v>350455396.69522256</v>
      </c>
      <c r="BL38" s="249">
        <f>BJ30*'MONTHLY DATA'!CH32</f>
        <v>531543138.2833128</v>
      </c>
      <c r="BM38" s="249">
        <f>BK30*'MONTHLY DATA'!CI32</f>
        <v>116873135.05175534</v>
      </c>
      <c r="BN38" s="249">
        <f>BL30*'MONTHLY DATA'!CJ32</f>
        <v>84257261.35017094</v>
      </c>
      <c r="BO38" s="249">
        <f>BM30*'MONTHLY DATA'!CK32</f>
        <v>86393384.166311756</v>
      </c>
      <c r="BP38" s="249">
        <f>BN30*'MONTHLY DATA'!CL32</f>
        <v>67839631.706117481</v>
      </c>
      <c r="BQ38" s="249">
        <f>BO30*'MONTHLY DATA'!CM32</f>
        <v>112978628.51205774</v>
      </c>
      <c r="BR38" s="249">
        <f>BP30*'MONTHLY DATA'!CN32</f>
        <v>126097226.77983198</v>
      </c>
      <c r="BS38" s="249">
        <f>BQ30*'MONTHLY DATA'!CO32</f>
        <v>136382781.85322648</v>
      </c>
      <c r="BT38" s="249">
        <f>BR30*'MONTHLY DATA'!CP32</f>
        <v>93099490.196443304</v>
      </c>
      <c r="BU38" s="249">
        <f>BS30*'MONTHLY DATA'!CQ32</f>
        <v>103790826.12912013</v>
      </c>
      <c r="BV38" s="250">
        <f>BT30*'MONTHLY DATA'!CR32</f>
        <v>111065190.31381577</v>
      </c>
      <c r="BW38" s="423">
        <f t="shared" si="0"/>
        <v>20208305815.151093</v>
      </c>
    </row>
    <row r="39" spans="1:75" x14ac:dyDescent="0.25">
      <c r="A39" s="268" t="s">
        <v>249</v>
      </c>
      <c r="C39" s="431"/>
      <c r="D39" s="249"/>
      <c r="E39" s="249">
        <f>E38*'MONTHLY DATA'!AA33</f>
        <v>3586934.9529264541</v>
      </c>
      <c r="F39" s="249">
        <f>F38*'MONTHLY DATA'!AB33</f>
        <v>2683458.5318191475</v>
      </c>
      <c r="G39" s="249">
        <f>G38*'MONTHLY DATA'!AC33</f>
        <v>2521662.8656262546</v>
      </c>
      <c r="H39" s="249">
        <f>H38*'MONTHLY DATA'!AD33</f>
        <v>1995747.9627340338</v>
      </c>
      <c r="I39" s="249">
        <f>I38*'MONTHLY DATA'!AE33</f>
        <v>3559992.944247433</v>
      </c>
      <c r="J39" s="249">
        <f>J38*'MONTHLY DATA'!AF33</f>
        <v>3775730.0734458747</v>
      </c>
      <c r="K39" s="249">
        <f>K38*'MONTHLY DATA'!AG33</f>
        <v>3991495.9254680676</v>
      </c>
      <c r="L39" s="249">
        <f>L38*'MONTHLY DATA'!AH33</f>
        <v>2845282.920835793</v>
      </c>
      <c r="M39" s="249">
        <f>M38*'MONTHLY DATA'!AI33</f>
        <v>3007078.587028686</v>
      </c>
      <c r="N39" s="249">
        <f>N38*'MONTHLY DATA'!AJ33</f>
        <v>3155403.2488820683</v>
      </c>
      <c r="O39" s="249">
        <f>O38*'MONTHLY DATA'!AK33</f>
        <v>3506022.7584181321</v>
      </c>
      <c r="P39" s="249">
        <f>P38*'MONTHLY DATA'!AL33</f>
        <v>5366945.7864620462</v>
      </c>
      <c r="Q39" s="249">
        <f>Q38*'MONTHLY DATA'!AM33</f>
        <v>1536948.4249057346</v>
      </c>
      <c r="R39" s="249">
        <f>R38*'MONTHLY DATA'!AN33</f>
        <v>1108039.222263251</v>
      </c>
      <c r="S39" s="249">
        <f>S38*'MONTHLY DATA'!AO33</f>
        <v>1136131.0565208546</v>
      </c>
      <c r="T39" s="249">
        <f>T38*'MONTHLY DATA'!AP33</f>
        <v>892139.08265092678</v>
      </c>
      <c r="U39" s="249">
        <f>U38*'MONTHLY DATA'!AQ33</f>
        <v>1485740.3860448119</v>
      </c>
      <c r="V39" s="249">
        <f>V38*'MONTHLY DATA'!AR33</f>
        <v>1658261.9688706596</v>
      </c>
      <c r="W39" s="249">
        <f>W38*'MONTHLY DATA'!AS33</f>
        <v>1793534.5735863817</v>
      </c>
      <c r="X39" s="249">
        <f>X38*'MONTHLY DATA'!AT33</f>
        <v>1224315.0963038884</v>
      </c>
      <c r="Y39" s="249">
        <f>Y38*'MONTHLY DATA'!AU33</f>
        <v>1364923.1642399149</v>
      </c>
      <c r="Z39" s="249">
        <f>Z38*'MONTHLY DATA'!AV33</f>
        <v>1460589.2605853758</v>
      </c>
      <c r="AA39" s="249">
        <f>AA38*'MONTHLY DATA'!AW33</f>
        <v>1602041.0761934505</v>
      </c>
      <c r="AB39" s="249">
        <f>AB38*'MONTHLY DATA'!AX33</f>
        <v>2429869.2149587059</v>
      </c>
      <c r="AC39" s="249">
        <f>AC38*'MONTHLY DATA'!AY33</f>
        <v>4036589.2548419959</v>
      </c>
      <c r="AD39" s="249">
        <f>AD38*'MONTHLY DATA'!AZ33</f>
        <v>2910120.3468257803</v>
      </c>
      <c r="AE39" s="249">
        <f>AE38*'MONTHLY DATA'!BA33</f>
        <v>2983919.9192246529</v>
      </c>
      <c r="AF39" s="249">
        <f>AF38*'MONTHLY DATA'!BB33</f>
        <v>2343112.9405588424</v>
      </c>
      <c r="AG39" s="249">
        <f>AG38*'MONTHLY DATA'!BC33</f>
        <v>3902171.9598448141</v>
      </c>
      <c r="AH39" s="249">
        <f>AH38*'MONTHLY DATA'!BD33</f>
        <v>4355239.3389757778</v>
      </c>
      <c r="AI39" s="249">
        <f>AI38*'MONTHLY DATA'!BE33</f>
        <v>4710491.7566412846</v>
      </c>
      <c r="AJ39" s="249">
        <f>AJ38*'MONTHLY DATA'!BF33</f>
        <v>3215525.9595447453</v>
      </c>
      <c r="AK39" s="249">
        <f>AK38*'MONTHLY DATA'!BG33</f>
        <v>3584805.6188032501</v>
      </c>
      <c r="AL39" s="249">
        <f>AL38*'MONTHLY DATA'!BH33</f>
        <v>3836074.8459992404</v>
      </c>
      <c r="AM39" s="249">
        <f>AM38*'MONTHLY DATA'!BI33</f>
        <v>4207546.2617566511</v>
      </c>
      <c r="AN39" s="249">
        <f>AN38*'MONTHLY DATA'!BJ33</f>
        <v>6381768.7086712355</v>
      </c>
      <c r="AO39" s="249">
        <f>AO38*'MONTHLY DATA'!BK33</f>
        <v>25638076.839585368</v>
      </c>
      <c r="AP39" s="249">
        <f>AP38*'MONTHLY DATA'!BL33</f>
        <v>18483179.851787627</v>
      </c>
      <c r="AQ39" s="249">
        <f>AQ38*'MONTHLY DATA'!BM33</f>
        <v>18951903.277010094</v>
      </c>
      <c r="AR39" s="249">
        <f>AR38*'MONTHLY DATA'!BN33</f>
        <v>14882208.77714736</v>
      </c>
      <c r="AS39" s="249">
        <f>AS38*'MONTHLY DATA'!BO33</f>
        <v>24784159.153405804</v>
      </c>
      <c r="AT39" s="249">
        <f>AT38*'MONTHLY DATA'!BP33</f>
        <v>27661786.867614672</v>
      </c>
      <c r="AU39" s="249">
        <f>AU38*'MONTHLY DATA'!BQ33</f>
        <v>29918226.429183371</v>
      </c>
      <c r="AV39" s="249">
        <f>AV38*'MONTHLY DATA'!BR33</f>
        <v>20423360.71555157</v>
      </c>
      <c r="AW39" s="249">
        <f>AW38*'MONTHLY DATA'!BS33</f>
        <v>22768514.010202114</v>
      </c>
      <c r="AX39" s="249">
        <f>AX38*'MONTHLY DATA'!BT33</f>
        <v>24364209.079271629</v>
      </c>
      <c r="AY39" s="249">
        <f>AY38*'MONTHLY DATA'!BU33</f>
        <v>26723763.953967914</v>
      </c>
      <c r="AZ39" s="249">
        <f>AZ38*'MONTHLY DATA'!BV33</f>
        <v>40532574.965038426</v>
      </c>
      <c r="BA39" s="249">
        <f>BA38*'MONTHLY DATA'!BW33</f>
        <v>8405372.8584300634</v>
      </c>
      <c r="BB39" s="249">
        <f>BB38*'MONTHLY DATA'!BX33</f>
        <v>6059635.9939012947</v>
      </c>
      <c r="BC39" s="249">
        <f>BC38*'MONTHLY DATA'!BY33</f>
        <v>6213353.1206139214</v>
      </c>
      <c r="BD39" s="249">
        <f>BD38*'MONTHLY DATA'!BZ33</f>
        <v>4879029.5041196123</v>
      </c>
      <c r="BE39" s="249">
        <f>BE38*'MONTHLY DATA'!CA33</f>
        <v>8125390.2852447396</v>
      </c>
      <c r="BF39" s="249">
        <f>BF38*'MONTHLY DATA'!CB33</f>
        <v>9068696.344496021</v>
      </c>
      <c r="BG39" s="249">
        <f>BG38*'MONTHLY DATA'!CC33</f>
        <v>9808540.6215663422</v>
      </c>
      <c r="BH39" s="249">
        <f>BH38*'MONTHLY DATA'!CD33</f>
        <v>6695692.0391920162</v>
      </c>
      <c r="BI39" s="249">
        <f>BI38*'MONTHLY DATA'!CE33</f>
        <v>7464584.7385296496</v>
      </c>
      <c r="BJ39" s="249">
        <f>BJ38*'MONTHLY DATA'!CF33</f>
        <v>7987763.4051156975</v>
      </c>
      <c r="BK39" s="249">
        <f>BK38*'MONTHLY DATA'!CG33</f>
        <v>8761384.9173805639</v>
      </c>
      <c r="BL39" s="249">
        <f>BL38*'MONTHLY DATA'!CH33</f>
        <v>13288578.457082821</v>
      </c>
      <c r="BM39" s="249">
        <f>BM38*'MONTHLY DATA'!CI33</f>
        <v>0</v>
      </c>
      <c r="BN39" s="249">
        <f>BN38*'MONTHLY DATA'!CJ33</f>
        <v>0</v>
      </c>
      <c r="BO39" s="249">
        <f>BO38*'MONTHLY DATA'!CK33</f>
        <v>0</v>
      </c>
      <c r="BP39" s="249">
        <f>BP38*'MONTHLY DATA'!CL33</f>
        <v>0</v>
      </c>
      <c r="BQ39" s="249">
        <f>BQ38*'MONTHLY DATA'!CM33</f>
        <v>0</v>
      </c>
      <c r="BR39" s="249">
        <f>BR38*'MONTHLY DATA'!CN33</f>
        <v>0</v>
      </c>
      <c r="BS39" s="249">
        <f>BS38*'MONTHLY DATA'!CO33</f>
        <v>0</v>
      </c>
      <c r="BT39" s="249">
        <f>BT38*'MONTHLY DATA'!CP33</f>
        <v>0</v>
      </c>
      <c r="BU39" s="249">
        <f>BU38*'MONTHLY DATA'!CQ33</f>
        <v>0</v>
      </c>
      <c r="BV39" s="250">
        <f>BV38*'MONTHLY DATA'!CR33</f>
        <v>0</v>
      </c>
      <c r="BW39" s="423">
        <f t="shared" si="0"/>
        <v>496045642.20214498</v>
      </c>
    </row>
    <row r="40" spans="1:75" x14ac:dyDescent="0.25">
      <c r="A40" s="268" t="s">
        <v>252</v>
      </c>
      <c r="C40" s="431"/>
      <c r="D40" s="249"/>
      <c r="E40" s="249"/>
      <c r="F40" s="249">
        <f>C30*'MONTHLY DATA'!AA34</f>
        <v>418475744.50808632</v>
      </c>
      <c r="G40" s="249">
        <f>D30*'MONTHLY DATA'!AB34</f>
        <v>313070162.04556721</v>
      </c>
      <c r="H40" s="249">
        <f>E30*'MONTHLY DATA'!AC34</f>
        <v>294194000.98972964</v>
      </c>
      <c r="I40" s="249">
        <f>F30*'MONTHLY DATA'!AD34</f>
        <v>232837262.31897062</v>
      </c>
      <c r="J40" s="249">
        <f>G30*'MONTHLY DATA'!AE34</f>
        <v>415332510.16220051</v>
      </c>
      <c r="K40" s="249">
        <f>H30*'MONTHLY DATA'!AF34</f>
        <v>440501841.90201867</v>
      </c>
      <c r="L40" s="249">
        <f>I30*'MONTHLY DATA'!AG34</f>
        <v>465674524.63794124</v>
      </c>
      <c r="M40" s="249">
        <f>J30*'MONTHLY DATA'!AH34</f>
        <v>331949674.09750921</v>
      </c>
      <c r="N40" s="249">
        <f>K30*'MONTHLY DATA'!AI34</f>
        <v>350825835.15334666</v>
      </c>
      <c r="O40" s="249">
        <f>L30*'MONTHLY DATA'!AJ34</f>
        <v>368130379.03624129</v>
      </c>
      <c r="P40" s="249">
        <f>M30*'MONTHLY DATA'!AK34</f>
        <v>409035988.48211539</v>
      </c>
      <c r="Q40" s="249">
        <f>N30*'MONTHLY DATA'!AL34</f>
        <v>626143675.08723879</v>
      </c>
      <c r="R40" s="249">
        <f>O30*'MONTHLY DATA'!AM34</f>
        <v>461084527.4717204</v>
      </c>
      <c r="S40" s="249">
        <f>P30*'MONTHLY DATA'!AN34</f>
        <v>332411766.67897528</v>
      </c>
      <c r="T40" s="249">
        <f>Q30*'MONTHLY DATA'!AO34</f>
        <v>340839316.95625639</v>
      </c>
      <c r="U40" s="249">
        <f>R30*'MONTHLY DATA'!AP34</f>
        <v>267641724.79527801</v>
      </c>
      <c r="V40" s="249">
        <f>S30*'MONTHLY DATA'!AQ34</f>
        <v>445722115.81344354</v>
      </c>
      <c r="W40" s="249">
        <f>T30*'MONTHLY DATA'!AR34</f>
        <v>497478590.66119784</v>
      </c>
      <c r="X40" s="249">
        <f>U30*'MONTHLY DATA'!AS34</f>
        <v>538060372.0759145</v>
      </c>
      <c r="Y40" s="249">
        <f>V30*'MONTHLY DATA'!AT34</f>
        <v>367294528.89116651</v>
      </c>
      <c r="Z40" s="249">
        <f>W30*'MONTHLY DATA'!AU34</f>
        <v>409476949.27197444</v>
      </c>
      <c r="AA40" s="249">
        <f>X30*'MONTHLY DATA'!AV34</f>
        <v>438176778.17561269</v>
      </c>
      <c r="AB40" s="249">
        <f>Y30*'MONTHLY DATA'!AW34</f>
        <v>480612322.85803509</v>
      </c>
      <c r="AC40" s="249">
        <f>Z30*'MONTHLY DATA'!AX34</f>
        <v>728960764.48761177</v>
      </c>
      <c r="AD40" s="249">
        <f>AA30*'MONTHLY DATA'!AY34</f>
        <v>403658925.48419958</v>
      </c>
      <c r="AE40" s="249">
        <f>AB30*'MONTHLY DATA'!AZ34</f>
        <v>291012034.68257803</v>
      </c>
      <c r="AF40" s="249">
        <f>AC30*'MONTHLY DATA'!BA34</f>
        <v>298391991.92246526</v>
      </c>
      <c r="AG40" s="249">
        <f>AD30*'MONTHLY DATA'!BB34</f>
        <v>234311294.05588424</v>
      </c>
      <c r="AH40" s="249">
        <f>AE30*'MONTHLY DATA'!BC34</f>
        <v>390217195.98448139</v>
      </c>
      <c r="AI40" s="249">
        <f>AF30*'MONTHLY DATA'!BD34</f>
        <v>435523933.89757776</v>
      </c>
      <c r="AJ40" s="249">
        <f>AG30*'MONTHLY DATA'!BE34</f>
        <v>471049175.66412848</v>
      </c>
      <c r="AK40" s="249">
        <f>AH30*'MONTHLY DATA'!BF34</f>
        <v>321552595.95447451</v>
      </c>
      <c r="AL40" s="249">
        <f>AI30*'MONTHLY DATA'!BG34</f>
        <v>358480561.88032502</v>
      </c>
      <c r="AM40" s="249">
        <f>AJ30*'MONTHLY DATA'!BH34</f>
        <v>383607484.59992403</v>
      </c>
      <c r="AN40" s="249">
        <f>AK30*'MONTHLY DATA'!BI34</f>
        <v>420754626.17566508</v>
      </c>
      <c r="AO40" s="249">
        <f>AL30*'MONTHLY DATA'!BJ34</f>
        <v>638176870.8671236</v>
      </c>
      <c r="AP40" s="249">
        <f>AM30*'MONTHLY DATA'!BK34</f>
        <v>0</v>
      </c>
      <c r="AQ40" s="249">
        <f>AN30*'MONTHLY DATA'!BL34</f>
        <v>0</v>
      </c>
      <c r="AR40" s="249">
        <f>AO30*'MONTHLY DATA'!BM34</f>
        <v>0</v>
      </c>
      <c r="AS40" s="249">
        <f>AP30*'MONTHLY DATA'!BN34</f>
        <v>0</v>
      </c>
      <c r="AT40" s="249">
        <f>AQ30*'MONTHLY DATA'!BO34</f>
        <v>0</v>
      </c>
      <c r="AU40" s="249">
        <f>AR30*'MONTHLY DATA'!BP34</f>
        <v>0</v>
      </c>
      <c r="AV40" s="249">
        <f>AS30*'MONTHLY DATA'!BQ34</f>
        <v>0</v>
      </c>
      <c r="AW40" s="249">
        <f>AT30*'MONTHLY DATA'!BR34</f>
        <v>0</v>
      </c>
      <c r="AX40" s="249">
        <f>AU30*'MONTHLY DATA'!BS34</f>
        <v>0</v>
      </c>
      <c r="AY40" s="249">
        <f>AV30*'MONTHLY DATA'!BT34</f>
        <v>0</v>
      </c>
      <c r="AZ40" s="249">
        <f>AW30*'MONTHLY DATA'!BU34</f>
        <v>0</v>
      </c>
      <c r="BA40" s="249">
        <f>AX30*'MONTHLY DATA'!BV34</f>
        <v>0</v>
      </c>
      <c r="BB40" s="249">
        <f>AY30*'MONTHLY DATA'!BW34</f>
        <v>410929339.74546975</v>
      </c>
      <c r="BC40" s="249">
        <f>AZ30*'MONTHLY DATA'!BX34</f>
        <v>296248870.81295222</v>
      </c>
      <c r="BD40" s="249">
        <f>BA30*'MONTHLY DATA'!BY34</f>
        <v>303763930.34112501</v>
      </c>
      <c r="BE40" s="249">
        <f>BB30*'MONTHLY DATA'!BZ34</f>
        <v>238530331.31251439</v>
      </c>
      <c r="BF40" s="249">
        <f>BC30*'MONTHLY DATA'!CA34</f>
        <v>397241302.83418727</v>
      </c>
      <c r="BG40" s="249">
        <f>BD30*'MONTHLY DATA'!CB34</f>
        <v>443358487.95313877</v>
      </c>
      <c r="BH40" s="249">
        <f>BE30*'MONTHLY DATA'!CC34</f>
        <v>479528652.60991007</v>
      </c>
      <c r="BI40" s="249">
        <f>BF30*'MONTHLY DATA'!CD34</f>
        <v>327344944.13827634</v>
      </c>
      <c r="BJ40" s="249">
        <f>BG30*'MONTHLY DATA'!CE34</f>
        <v>364935253.88367176</v>
      </c>
      <c r="BK40" s="249">
        <f>BH30*'MONTHLY DATA'!CF34</f>
        <v>390512877.58343405</v>
      </c>
      <c r="BL40" s="249">
        <f>BI30*'MONTHLY DATA'!CG34</f>
        <v>428334373.73860538</v>
      </c>
      <c r="BM40" s="249">
        <f>BJ30*'MONTHLY DATA'!CH34</f>
        <v>649663835.67960453</v>
      </c>
      <c r="BN40" s="249">
        <f>BK30*'MONTHLY DATA'!CI34</f>
        <v>662281098.62661362</v>
      </c>
      <c r="BO40" s="249">
        <f>BL30*'MONTHLY DATA'!CJ34</f>
        <v>477457814.3176353</v>
      </c>
      <c r="BP40" s="249">
        <f>BM30*'MONTHLY DATA'!CK34</f>
        <v>489562510.27576661</v>
      </c>
      <c r="BQ40" s="249">
        <f>BN30*'MONTHLY DATA'!CL34</f>
        <v>384424579.66799903</v>
      </c>
      <c r="BR40" s="249">
        <f>BO30*'MONTHLY DATA'!CM34</f>
        <v>640212228.23499382</v>
      </c>
      <c r="BS40" s="249">
        <f>BP30*'MONTHLY DATA'!CN34</f>
        <v>714550951.75238121</v>
      </c>
      <c r="BT40" s="249">
        <f>BQ30*'MONTHLY DATA'!CO34</f>
        <v>772835763.83495009</v>
      </c>
      <c r="BU40" s="249">
        <f>BR30*'MONTHLY DATA'!CP34</f>
        <v>527563777.77984536</v>
      </c>
      <c r="BV40" s="250">
        <f>BS30*'MONTHLY DATA'!CQ34</f>
        <v>588148014.73168075</v>
      </c>
      <c r="BW40" s="423">
        <f t="shared" si="0"/>
        <v>24608096987.581734</v>
      </c>
    </row>
    <row r="41" spans="1:75" ht="16.5" thickBot="1" x14ac:dyDescent="0.3">
      <c r="A41" s="270" t="s">
        <v>249</v>
      </c>
      <c r="C41" s="435"/>
      <c r="D41" s="436"/>
      <c r="E41" s="436"/>
      <c r="F41" s="436">
        <f>F40*'MONTHLY DATA'!AA35</f>
        <v>0</v>
      </c>
      <c r="G41" s="436">
        <f>G40*'MONTHLY DATA'!AB35</f>
        <v>0</v>
      </c>
      <c r="H41" s="436">
        <f>H40*'MONTHLY DATA'!AC35</f>
        <v>0</v>
      </c>
      <c r="I41" s="436">
        <f>I40*'MONTHLY DATA'!AD35</f>
        <v>0</v>
      </c>
      <c r="J41" s="436">
        <f>J40*'MONTHLY DATA'!AE35</f>
        <v>0</v>
      </c>
      <c r="K41" s="436">
        <f>K40*'MONTHLY DATA'!AF35</f>
        <v>0</v>
      </c>
      <c r="L41" s="436">
        <f>L40*'MONTHLY DATA'!AG35</f>
        <v>0</v>
      </c>
      <c r="M41" s="436">
        <f>M40*'MONTHLY DATA'!AH35</f>
        <v>0</v>
      </c>
      <c r="N41" s="436">
        <f>N40*'MONTHLY DATA'!AI35</f>
        <v>0</v>
      </c>
      <c r="O41" s="436">
        <f>O40*'MONTHLY DATA'!AJ35</f>
        <v>0</v>
      </c>
      <c r="P41" s="436">
        <f>P40*'MONTHLY DATA'!AK35</f>
        <v>0</v>
      </c>
      <c r="Q41" s="436">
        <f>Q40*'MONTHLY DATA'!AL35</f>
        <v>0</v>
      </c>
      <c r="R41" s="436">
        <f>R40*'MONTHLY DATA'!AM35</f>
        <v>0</v>
      </c>
      <c r="S41" s="436">
        <f>S40*'MONTHLY DATA'!AN35</f>
        <v>0</v>
      </c>
      <c r="T41" s="436">
        <f>T40*'MONTHLY DATA'!AO35</f>
        <v>0</v>
      </c>
      <c r="U41" s="436">
        <f>U40*'MONTHLY DATA'!AP35</f>
        <v>0</v>
      </c>
      <c r="V41" s="436">
        <f>V40*'MONTHLY DATA'!AQ35</f>
        <v>0</v>
      </c>
      <c r="W41" s="436">
        <f>W40*'MONTHLY DATA'!AR35</f>
        <v>0</v>
      </c>
      <c r="X41" s="436">
        <f>X40*'MONTHLY DATA'!AS35</f>
        <v>0</v>
      </c>
      <c r="Y41" s="436">
        <f>Y40*'MONTHLY DATA'!AT35</f>
        <v>0</v>
      </c>
      <c r="Z41" s="436">
        <f>Z40*'MONTHLY DATA'!AU35</f>
        <v>0</v>
      </c>
      <c r="AA41" s="436">
        <f>AA40*'MONTHLY DATA'!AV35</f>
        <v>0</v>
      </c>
      <c r="AB41" s="436">
        <f>AB40*'MONTHLY DATA'!AW35</f>
        <v>0</v>
      </c>
      <c r="AC41" s="436">
        <f>AC40*'MONTHLY DATA'!AX35</f>
        <v>0</v>
      </c>
      <c r="AD41" s="436">
        <f>AD40*'MONTHLY DATA'!AY35</f>
        <v>8073178.5096839918</v>
      </c>
      <c r="AE41" s="436">
        <f>AE40*'MONTHLY DATA'!AZ35</f>
        <v>5820240.6936515607</v>
      </c>
      <c r="AF41" s="436">
        <f>AF40*'MONTHLY DATA'!BA35</f>
        <v>5967839.8384493059</v>
      </c>
      <c r="AG41" s="436">
        <f>AG40*'MONTHLY DATA'!BB35</f>
        <v>4686225.8811176848</v>
      </c>
      <c r="AH41" s="436">
        <f>AH40*'MONTHLY DATA'!BC35</f>
        <v>7804343.9196896283</v>
      </c>
      <c r="AI41" s="436">
        <f>AI40*'MONTHLY DATA'!BD35</f>
        <v>8710478.6779515557</v>
      </c>
      <c r="AJ41" s="436">
        <f>AJ40*'MONTHLY DATA'!BE35</f>
        <v>9420983.5132825691</v>
      </c>
      <c r="AK41" s="436">
        <f>AK40*'MONTHLY DATA'!BF35</f>
        <v>6431051.9190894905</v>
      </c>
      <c r="AL41" s="436">
        <f>AL40*'MONTHLY DATA'!BG35</f>
        <v>7169611.2376065003</v>
      </c>
      <c r="AM41" s="436">
        <f>AM40*'MONTHLY DATA'!BH35</f>
        <v>7672149.6919984808</v>
      </c>
      <c r="AN41" s="436">
        <f>AN40*'MONTHLY DATA'!BI35</f>
        <v>8415092.5235133022</v>
      </c>
      <c r="AO41" s="436">
        <f>AO40*'MONTHLY DATA'!BJ35</f>
        <v>12763537.417342473</v>
      </c>
      <c r="AP41" s="436">
        <f>AP40*'MONTHLY DATA'!BK35</f>
        <v>0</v>
      </c>
      <c r="AQ41" s="436">
        <f>AQ40*'MONTHLY DATA'!BL35</f>
        <v>0</v>
      </c>
      <c r="AR41" s="436">
        <f>AR40*'MONTHLY DATA'!BM35</f>
        <v>0</v>
      </c>
      <c r="AS41" s="436">
        <f>AS40*'MONTHLY DATA'!BN35</f>
        <v>0</v>
      </c>
      <c r="AT41" s="436">
        <f>AT40*'MONTHLY DATA'!BO35</f>
        <v>0</v>
      </c>
      <c r="AU41" s="436">
        <f>AU40*'MONTHLY DATA'!BP35</f>
        <v>0</v>
      </c>
      <c r="AV41" s="436">
        <f>AV40*'MONTHLY DATA'!BQ35</f>
        <v>0</v>
      </c>
      <c r="AW41" s="436">
        <f>AW40*'MONTHLY DATA'!BR35</f>
        <v>0</v>
      </c>
      <c r="AX41" s="436">
        <f>AX40*'MONTHLY DATA'!BS35</f>
        <v>0</v>
      </c>
      <c r="AY41" s="436">
        <f>AY40*'MONTHLY DATA'!BT35</f>
        <v>0</v>
      </c>
      <c r="AZ41" s="436">
        <f>AZ40*'MONTHLY DATA'!BU35</f>
        <v>0</v>
      </c>
      <c r="BA41" s="436">
        <f>BA40*'MONTHLY DATA'!BV35</f>
        <v>0</v>
      </c>
      <c r="BB41" s="436">
        <f>BB40*'MONTHLY DATA'!BW35</f>
        <v>6163940.0961820465</v>
      </c>
      <c r="BC41" s="436">
        <f>BC40*'MONTHLY DATA'!BX35</f>
        <v>4443733.0621942831</v>
      </c>
      <c r="BD41" s="436">
        <f>BD40*'MONTHLY DATA'!BY35</f>
        <v>4556458.9551168745</v>
      </c>
      <c r="BE41" s="436">
        <f>BE40*'MONTHLY DATA'!BZ35</f>
        <v>3577954.9696877156</v>
      </c>
      <c r="BF41" s="436">
        <f>BF40*'MONTHLY DATA'!CA35</f>
        <v>5958619.5425128089</v>
      </c>
      <c r="BG41" s="436">
        <f>BG40*'MONTHLY DATA'!CB35</f>
        <v>6650377.3192970809</v>
      </c>
      <c r="BH41" s="436">
        <f>BH40*'MONTHLY DATA'!CC35</f>
        <v>7192929.7891486511</v>
      </c>
      <c r="BI41" s="436">
        <f>BI40*'MONTHLY DATA'!CD35</f>
        <v>4910174.1620741449</v>
      </c>
      <c r="BJ41" s="436">
        <f>BJ40*'MONTHLY DATA'!CE35</f>
        <v>5474028.8082550764</v>
      </c>
      <c r="BK41" s="436">
        <f>BK40*'MONTHLY DATA'!CF35</f>
        <v>5857693.1637515109</v>
      </c>
      <c r="BL41" s="436">
        <f>BL40*'MONTHLY DATA'!CG35</f>
        <v>6425015.6060790801</v>
      </c>
      <c r="BM41" s="436">
        <f>BM40*'MONTHLY DATA'!CH35</f>
        <v>9744957.5351940673</v>
      </c>
      <c r="BN41" s="436">
        <f>BN40*'MONTHLY DATA'!CI35</f>
        <v>13245621.972532272</v>
      </c>
      <c r="BO41" s="436">
        <f>BO40*'MONTHLY DATA'!CJ35</f>
        <v>9549156.2863527071</v>
      </c>
      <c r="BP41" s="436">
        <f>BP40*'MONTHLY DATA'!CK35</f>
        <v>9791250.2055153325</v>
      </c>
      <c r="BQ41" s="436">
        <f>BQ40*'MONTHLY DATA'!CL35</f>
        <v>7688491.5933599807</v>
      </c>
      <c r="BR41" s="436">
        <f>BR40*'MONTHLY DATA'!CM35</f>
        <v>12804244.564699877</v>
      </c>
      <c r="BS41" s="436">
        <f>BS40*'MONTHLY DATA'!CN35</f>
        <v>14291019.035047624</v>
      </c>
      <c r="BT41" s="436">
        <f>BT40*'MONTHLY DATA'!CO35</f>
        <v>15456715.276699003</v>
      </c>
      <c r="BU41" s="436">
        <f>BU40*'MONTHLY DATA'!CP35</f>
        <v>10551275.555596907</v>
      </c>
      <c r="BV41" s="437">
        <f>BV40*'MONTHLY DATA'!CQ35</f>
        <v>11762960.294633616</v>
      </c>
      <c r="BW41" s="438">
        <f t="shared" si="0"/>
        <v>269031351.61730719</v>
      </c>
    </row>
    <row r="42" spans="1:75" ht="16.5" thickBot="1" x14ac:dyDescent="0.3">
      <c r="BW42" s="224">
        <f t="shared" si="0"/>
        <v>0</v>
      </c>
    </row>
    <row r="43" spans="1:75" x14ac:dyDescent="0.25">
      <c r="A43" s="447" t="s">
        <v>311</v>
      </c>
      <c r="C43" s="449">
        <f t="shared" ref="C43:AH43" si="22">C34+C36+C38+C40</f>
        <v>0</v>
      </c>
      <c r="D43" s="443">
        <f t="shared" si="22"/>
        <v>0</v>
      </c>
      <c r="E43" s="443">
        <f t="shared" si="22"/>
        <v>179346747.6463227</v>
      </c>
      <c r="F43" s="443">
        <f t="shared" si="22"/>
        <v>552648671.09904373</v>
      </c>
      <c r="G43" s="443">
        <f t="shared" si="22"/>
        <v>439153305.32687992</v>
      </c>
      <c r="H43" s="443">
        <f t="shared" si="22"/>
        <v>393981399.12643135</v>
      </c>
      <c r="I43" s="443">
        <f t="shared" si="22"/>
        <v>410836909.53134227</v>
      </c>
      <c r="J43" s="443">
        <f t="shared" si="22"/>
        <v>604119013.83449423</v>
      </c>
      <c r="K43" s="443">
        <f t="shared" si="22"/>
        <v>640076638.17542207</v>
      </c>
      <c r="L43" s="443">
        <f t="shared" si="22"/>
        <v>607938670.67973089</v>
      </c>
      <c r="M43" s="443">
        <f t="shared" si="22"/>
        <v>482303603.4489435</v>
      </c>
      <c r="N43" s="443">
        <f t="shared" si="22"/>
        <v>508595997.59745008</v>
      </c>
      <c r="O43" s="443">
        <f t="shared" si="22"/>
        <v>543431516.95714784</v>
      </c>
      <c r="P43" s="443">
        <f t="shared" si="22"/>
        <v>677383277.80521774</v>
      </c>
      <c r="Q43" s="443">
        <f t="shared" si="22"/>
        <v>779838517.57781219</v>
      </c>
      <c r="R43" s="443">
        <f t="shared" si="22"/>
        <v>571888449.69804549</v>
      </c>
      <c r="S43" s="443">
        <f t="shared" si="22"/>
        <v>446024872.33106077</v>
      </c>
      <c r="T43" s="443">
        <f t="shared" si="22"/>
        <v>430053225.22134906</v>
      </c>
      <c r="U43" s="443">
        <f t="shared" si="22"/>
        <v>416215763.39975917</v>
      </c>
      <c r="V43" s="443">
        <f t="shared" si="22"/>
        <v>611548312.70050955</v>
      </c>
      <c r="W43" s="443">
        <f t="shared" si="22"/>
        <v>676832048.01983595</v>
      </c>
      <c r="X43" s="443">
        <f t="shared" si="22"/>
        <v>660491881.70630336</v>
      </c>
      <c r="Y43" s="443">
        <f t="shared" si="22"/>
        <v>503786845.31515801</v>
      </c>
      <c r="Z43" s="443">
        <f t="shared" si="22"/>
        <v>555535875.33051205</v>
      </c>
      <c r="AA43" s="443">
        <f t="shared" si="22"/>
        <v>598380885.79495776</v>
      </c>
      <c r="AB43" s="443">
        <f t="shared" si="22"/>
        <v>723599244.35390568</v>
      </c>
      <c r="AC43" s="443">
        <f t="shared" si="22"/>
        <v>998066714.81041145</v>
      </c>
      <c r="AD43" s="443">
        <f t="shared" si="22"/>
        <v>597666948.60591829</v>
      </c>
      <c r="AE43" s="443">
        <f t="shared" si="22"/>
        <v>489940029.29755491</v>
      </c>
      <c r="AF43" s="443">
        <f t="shared" si="22"/>
        <v>454599521.29305476</v>
      </c>
      <c r="AG43" s="443">
        <f t="shared" si="22"/>
        <v>494456091.37887186</v>
      </c>
      <c r="AH43" s="443">
        <f t="shared" si="22"/>
        <v>680566485.24953318</v>
      </c>
      <c r="AI43" s="443">
        <f t="shared" ref="AI43:BN43" si="23">AI34+AI36+AI38+AI40</f>
        <v>749556717.67366338</v>
      </c>
      <c r="AJ43" s="443">
        <f t="shared" si="23"/>
        <v>685417572.96711147</v>
      </c>
      <c r="AK43" s="443">
        <f t="shared" si="23"/>
        <v>560539637.2080245</v>
      </c>
      <c r="AL43" s="443">
        <f t="shared" si="23"/>
        <v>614218884.94694102</v>
      </c>
      <c r="AM43" s="443">
        <f t="shared" si="23"/>
        <v>664110568.7170341</v>
      </c>
      <c r="AN43" s="443">
        <f t="shared" si="23"/>
        <v>846205873.42041421</v>
      </c>
      <c r="AO43" s="443">
        <f t="shared" si="23"/>
        <v>1370693351.9981341</v>
      </c>
      <c r="AP43" s="443">
        <f t="shared" si="23"/>
        <v>528090852.90821785</v>
      </c>
      <c r="AQ43" s="443">
        <f t="shared" si="23"/>
        <v>541482950.77171695</v>
      </c>
      <c r="AR43" s="443">
        <f t="shared" si="23"/>
        <v>425205965.06135309</v>
      </c>
      <c r="AS43" s="443">
        <f t="shared" si="23"/>
        <v>708118832.95445144</v>
      </c>
      <c r="AT43" s="443">
        <f t="shared" si="23"/>
        <v>790336767.64613342</v>
      </c>
      <c r="AU43" s="443">
        <f t="shared" si="23"/>
        <v>854806469.40523911</v>
      </c>
      <c r="AV43" s="443">
        <f t="shared" si="23"/>
        <v>583524591.87290192</v>
      </c>
      <c r="AW43" s="443">
        <f t="shared" si="23"/>
        <v>650528971.72006035</v>
      </c>
      <c r="AX43" s="443">
        <f t="shared" si="23"/>
        <v>696120259.40776074</v>
      </c>
      <c r="AY43" s="443">
        <f t="shared" si="23"/>
        <v>763536112.97051179</v>
      </c>
      <c r="AZ43" s="443">
        <f t="shared" si="23"/>
        <v>1158073570.4296691</v>
      </c>
      <c r="BA43" s="443">
        <f t="shared" si="23"/>
        <v>336214914.33720249</v>
      </c>
      <c r="BB43" s="443">
        <f t="shared" si="23"/>
        <v>653314779.50152159</v>
      </c>
      <c r="BC43" s="443">
        <f t="shared" si="23"/>
        <v>544782995.63750911</v>
      </c>
      <c r="BD43" s="443">
        <f t="shared" si="23"/>
        <v>498925110.5059095</v>
      </c>
      <c r="BE43" s="443">
        <f t="shared" si="23"/>
        <v>563545942.72230399</v>
      </c>
      <c r="BF43" s="443">
        <f t="shared" si="23"/>
        <v>759989156.6140281</v>
      </c>
      <c r="BG43" s="443">
        <f t="shared" si="23"/>
        <v>835700112.81579244</v>
      </c>
      <c r="BH43" s="443">
        <f t="shared" si="23"/>
        <v>747356334.17759073</v>
      </c>
      <c r="BI43" s="443">
        <f t="shared" si="23"/>
        <v>625928333.67946231</v>
      </c>
      <c r="BJ43" s="443">
        <f t="shared" si="23"/>
        <v>684445790.08829963</v>
      </c>
      <c r="BK43" s="443">
        <f t="shared" si="23"/>
        <v>740968274.2786566</v>
      </c>
      <c r="BL43" s="443">
        <f t="shared" si="23"/>
        <v>959877512.02191818</v>
      </c>
      <c r="BM43" s="443">
        <f t="shared" si="23"/>
        <v>766536970.73135984</v>
      </c>
      <c r="BN43" s="443">
        <f t="shared" si="23"/>
        <v>746538359.97678459</v>
      </c>
      <c r="BO43" s="443">
        <f t="shared" ref="BO43:BV43" si="24">BO34+BO36+BO38+BO40</f>
        <v>563851198.48394704</v>
      </c>
      <c r="BP43" s="443">
        <f t="shared" si="24"/>
        <v>557402141.98188412</v>
      </c>
      <c r="BQ43" s="443">
        <f t="shared" si="24"/>
        <v>497403208.18005675</v>
      </c>
      <c r="BR43" s="443">
        <f t="shared" si="24"/>
        <v>766309455.01482582</v>
      </c>
      <c r="BS43" s="443">
        <f t="shared" si="24"/>
        <v>850933733.60560775</v>
      </c>
      <c r="BT43" s="443">
        <f t="shared" si="24"/>
        <v>865935254.03139341</v>
      </c>
      <c r="BU43" s="443">
        <f t="shared" si="24"/>
        <v>631354603.90896547</v>
      </c>
      <c r="BV43" s="444">
        <f t="shared" si="24"/>
        <v>699213205.04549646</v>
      </c>
      <c r="BW43" s="442">
        <f t="shared" si="0"/>
        <v>44816402802.732834</v>
      </c>
    </row>
    <row r="44" spans="1:75" ht="16.5" thickBot="1" x14ac:dyDescent="0.3">
      <c r="A44" s="448" t="s">
        <v>312</v>
      </c>
      <c r="C44" s="450">
        <f t="shared" ref="C44:AH44" si="25">C35+C37+C39+C41</f>
        <v>0</v>
      </c>
      <c r="D44" s="445">
        <f t="shared" si="25"/>
        <v>0</v>
      </c>
      <c r="E44" s="445">
        <f t="shared" si="25"/>
        <v>3586934.9529264541</v>
      </c>
      <c r="F44" s="445">
        <f t="shared" si="25"/>
        <v>2683458.5318191475</v>
      </c>
      <c r="G44" s="445">
        <f t="shared" si="25"/>
        <v>2521662.8656262546</v>
      </c>
      <c r="H44" s="445">
        <f t="shared" si="25"/>
        <v>1995747.9627340338</v>
      </c>
      <c r="I44" s="445">
        <f t="shared" si="25"/>
        <v>3559992.944247433</v>
      </c>
      <c r="J44" s="445">
        <f t="shared" si="25"/>
        <v>3775730.0734458747</v>
      </c>
      <c r="K44" s="445">
        <f t="shared" si="25"/>
        <v>3991495.9254680676</v>
      </c>
      <c r="L44" s="445">
        <f t="shared" si="25"/>
        <v>2845282.920835793</v>
      </c>
      <c r="M44" s="445">
        <f t="shared" si="25"/>
        <v>3007078.587028686</v>
      </c>
      <c r="N44" s="445">
        <f t="shared" si="25"/>
        <v>3155403.2488820683</v>
      </c>
      <c r="O44" s="445">
        <f t="shared" si="25"/>
        <v>3506022.7584181321</v>
      </c>
      <c r="P44" s="445">
        <f t="shared" si="25"/>
        <v>5366945.7864620462</v>
      </c>
      <c r="Q44" s="445">
        <f t="shared" si="25"/>
        <v>1536948.4249057346</v>
      </c>
      <c r="R44" s="445">
        <f t="shared" si="25"/>
        <v>1108039.222263251</v>
      </c>
      <c r="S44" s="445">
        <f t="shared" si="25"/>
        <v>1136131.0565208546</v>
      </c>
      <c r="T44" s="445">
        <f t="shared" si="25"/>
        <v>892139.08265092678</v>
      </c>
      <c r="U44" s="445">
        <f t="shared" si="25"/>
        <v>1485740.3860448119</v>
      </c>
      <c r="V44" s="445">
        <f t="shared" si="25"/>
        <v>1658261.9688706596</v>
      </c>
      <c r="W44" s="445">
        <f t="shared" si="25"/>
        <v>1793534.5735863817</v>
      </c>
      <c r="X44" s="445">
        <f t="shared" si="25"/>
        <v>1224315.0963038884</v>
      </c>
      <c r="Y44" s="445">
        <f t="shared" si="25"/>
        <v>1364923.1642399149</v>
      </c>
      <c r="Z44" s="445">
        <f t="shared" si="25"/>
        <v>1460589.2605853758</v>
      </c>
      <c r="AA44" s="445">
        <f t="shared" si="25"/>
        <v>1602041.0761934505</v>
      </c>
      <c r="AB44" s="445">
        <f t="shared" si="25"/>
        <v>2429869.2149587059</v>
      </c>
      <c r="AC44" s="445">
        <f t="shared" si="25"/>
        <v>4036589.2548419959</v>
      </c>
      <c r="AD44" s="445">
        <f t="shared" si="25"/>
        <v>10983298.856509771</v>
      </c>
      <c r="AE44" s="445">
        <f t="shared" si="25"/>
        <v>8804160.6128762141</v>
      </c>
      <c r="AF44" s="445">
        <f t="shared" si="25"/>
        <v>8310952.7790081482</v>
      </c>
      <c r="AG44" s="445">
        <f t="shared" si="25"/>
        <v>8588397.8409624994</v>
      </c>
      <c r="AH44" s="445">
        <f t="shared" si="25"/>
        <v>12159583.258665405</v>
      </c>
      <c r="AI44" s="445">
        <f t="shared" ref="AI44:BN44" si="26">AI35+AI37+AI39+AI41</f>
        <v>13420970.434592839</v>
      </c>
      <c r="AJ44" s="445">
        <f t="shared" si="26"/>
        <v>12636509.472827315</v>
      </c>
      <c r="AK44" s="445">
        <f t="shared" si="26"/>
        <v>10015857.53789274</v>
      </c>
      <c r="AL44" s="445">
        <f t="shared" si="26"/>
        <v>11005686.08360574</v>
      </c>
      <c r="AM44" s="445">
        <f t="shared" si="26"/>
        <v>11879695.953755133</v>
      </c>
      <c r="AN44" s="445">
        <f t="shared" si="26"/>
        <v>14796861.232184537</v>
      </c>
      <c r="AO44" s="445">
        <f t="shared" si="26"/>
        <v>38401614.25692784</v>
      </c>
      <c r="AP44" s="445">
        <f t="shared" si="26"/>
        <v>18483179.851787627</v>
      </c>
      <c r="AQ44" s="445">
        <f t="shared" si="26"/>
        <v>18951903.277010094</v>
      </c>
      <c r="AR44" s="445">
        <f t="shared" si="26"/>
        <v>14882208.77714736</v>
      </c>
      <c r="AS44" s="445">
        <f t="shared" si="26"/>
        <v>24784159.153405804</v>
      </c>
      <c r="AT44" s="445">
        <f t="shared" si="26"/>
        <v>27661786.867614672</v>
      </c>
      <c r="AU44" s="445">
        <f t="shared" si="26"/>
        <v>29918226.429183371</v>
      </c>
      <c r="AV44" s="445">
        <f t="shared" si="26"/>
        <v>20423360.71555157</v>
      </c>
      <c r="AW44" s="445">
        <f t="shared" si="26"/>
        <v>22768514.010202114</v>
      </c>
      <c r="AX44" s="445">
        <f t="shared" si="26"/>
        <v>24364209.079271629</v>
      </c>
      <c r="AY44" s="445">
        <f t="shared" si="26"/>
        <v>26723763.953967914</v>
      </c>
      <c r="AZ44" s="445">
        <f t="shared" si="26"/>
        <v>40532574.965038426</v>
      </c>
      <c r="BA44" s="445">
        <f t="shared" si="26"/>
        <v>8405372.8584300634</v>
      </c>
      <c r="BB44" s="445">
        <f t="shared" si="26"/>
        <v>12223576.090083342</v>
      </c>
      <c r="BC44" s="445">
        <f t="shared" si="26"/>
        <v>10657086.182808205</v>
      </c>
      <c r="BD44" s="445">
        <f t="shared" si="26"/>
        <v>9435488.4592364877</v>
      </c>
      <c r="BE44" s="445">
        <f t="shared" si="26"/>
        <v>11703345.254932456</v>
      </c>
      <c r="BF44" s="445">
        <f t="shared" si="26"/>
        <v>15027315.887008831</v>
      </c>
      <c r="BG44" s="445">
        <f t="shared" si="26"/>
        <v>16458917.940863423</v>
      </c>
      <c r="BH44" s="445">
        <f t="shared" si="26"/>
        <v>13888621.828340668</v>
      </c>
      <c r="BI44" s="445">
        <f t="shared" si="26"/>
        <v>12374758.900603794</v>
      </c>
      <c r="BJ44" s="445">
        <f t="shared" si="26"/>
        <v>13461792.213370774</v>
      </c>
      <c r="BK44" s="445">
        <f t="shared" si="26"/>
        <v>14619078.081132075</v>
      </c>
      <c r="BL44" s="445">
        <f t="shared" si="26"/>
        <v>19713594.063161902</v>
      </c>
      <c r="BM44" s="445">
        <f t="shared" si="26"/>
        <v>9744957.5351940673</v>
      </c>
      <c r="BN44" s="445">
        <f t="shared" si="26"/>
        <v>13245621.972532272</v>
      </c>
      <c r="BO44" s="445">
        <f t="shared" ref="BO44:BV44" si="27">BO35+BO37+BO39+BO41</f>
        <v>9549156.2863527071</v>
      </c>
      <c r="BP44" s="445">
        <f t="shared" si="27"/>
        <v>9791250.2055153325</v>
      </c>
      <c r="BQ44" s="445">
        <f t="shared" si="27"/>
        <v>7688491.5933599807</v>
      </c>
      <c r="BR44" s="445">
        <f t="shared" si="27"/>
        <v>12804244.564699877</v>
      </c>
      <c r="BS44" s="445">
        <f t="shared" si="27"/>
        <v>14291019.035047624</v>
      </c>
      <c r="BT44" s="445">
        <f t="shared" si="27"/>
        <v>15456715.276699003</v>
      </c>
      <c r="BU44" s="445">
        <f t="shared" si="27"/>
        <v>10551275.555596907</v>
      </c>
      <c r="BV44" s="446">
        <f t="shared" si="27"/>
        <v>11762960.294633616</v>
      </c>
      <c r="BW44" s="438">
        <f t="shared" si="0"/>
        <v>765076993.81945205</v>
      </c>
    </row>
    <row r="45" spans="1:75" x14ac:dyDescent="0.25">
      <c r="BW45" s="224">
        <f t="shared" si="0"/>
        <v>0</v>
      </c>
    </row>
    <row r="46" spans="1:75" ht="16.5" thickBot="1" x14ac:dyDescent="0.3">
      <c r="BW46" s="224">
        <f t="shared" si="0"/>
        <v>0</v>
      </c>
    </row>
    <row r="47" spans="1:75" ht="16.5" thickBot="1" x14ac:dyDescent="0.3">
      <c r="A47" s="451" t="s">
        <v>52</v>
      </c>
      <c r="C47" s="452">
        <f>C26*'MONTHLY DATA'!AA66</f>
        <v>448366869.11580676</v>
      </c>
      <c r="D47" s="453">
        <f>D26*'MONTHLY DATA'!AB66</f>
        <v>335432316.47739345</v>
      </c>
      <c r="E47" s="453">
        <f>E26*'MONTHLY DATA'!AC66</f>
        <v>315207858.20328176</v>
      </c>
      <c r="F47" s="453">
        <f>F26*'MONTHLY DATA'!AD66</f>
        <v>249468495.34175423</v>
      </c>
      <c r="G47" s="453">
        <f>G26*'MONTHLY DATA'!AE66</f>
        <v>444999118.03092903</v>
      </c>
      <c r="H47" s="453">
        <f>H26*'MONTHLY DATA'!AF66</f>
        <v>471966259.18073428</v>
      </c>
      <c r="I47" s="453">
        <f>I26*'MONTHLY DATA'!AG66</f>
        <v>498936990.68350846</v>
      </c>
      <c r="J47" s="453">
        <f>J26*'MONTHLY DATA'!AH66</f>
        <v>355660365.10447413</v>
      </c>
      <c r="K47" s="453">
        <f>K26*'MONTHLY DATA'!AI66</f>
        <v>375884823.3785857</v>
      </c>
      <c r="L47" s="453">
        <f>L26*'MONTHLY DATA'!AJ66</f>
        <v>394425406.11025852</v>
      </c>
      <c r="M47" s="453">
        <f>M26*'MONTHLY DATA'!AK66</f>
        <v>438252844.80226648</v>
      </c>
      <c r="N47" s="453">
        <f>N26*'MONTHLY DATA'!AL66</f>
        <v>670868223.30775583</v>
      </c>
      <c r="O47" s="453">
        <f>O26*'MONTHLY DATA'!AM66</f>
        <v>461084527.47172034</v>
      </c>
      <c r="P47" s="453">
        <f>P26*'MONTHLY DATA'!AN66</f>
        <v>332411766.67897522</v>
      </c>
      <c r="Q47" s="453">
        <f>Q26*'MONTHLY DATA'!AO66</f>
        <v>340839316.95625633</v>
      </c>
      <c r="R47" s="453">
        <f>R26*'MONTHLY DATA'!AP66</f>
        <v>267641724.79527801</v>
      </c>
      <c r="S47" s="453">
        <f>S26*'MONTHLY DATA'!AQ66</f>
        <v>445722115.81344348</v>
      </c>
      <c r="T47" s="453">
        <f>T26*'MONTHLY DATA'!AR66</f>
        <v>497478590.66119778</v>
      </c>
      <c r="U47" s="453">
        <f>U26*'MONTHLY DATA'!AS66</f>
        <v>538060372.07591438</v>
      </c>
      <c r="V47" s="453">
        <f>V26*'MONTHLY DATA'!AT66</f>
        <v>367294528.89116651</v>
      </c>
      <c r="W47" s="453">
        <f>W26*'MONTHLY DATA'!AU66</f>
        <v>409476949.27197438</v>
      </c>
      <c r="X47" s="453">
        <f>X26*'MONTHLY DATA'!AV66</f>
        <v>438176778.17561275</v>
      </c>
      <c r="Y47" s="453">
        <f>Y26*'MONTHLY DATA'!AW66</f>
        <v>480612322.85803515</v>
      </c>
      <c r="Z47" s="453">
        <f>Z26*'MONTHLY DATA'!AX66</f>
        <v>728960764.48761177</v>
      </c>
      <c r="AA47" s="453">
        <f>AA26*'MONTHLY DATA'!AY66</f>
        <v>504573656.85524946</v>
      </c>
      <c r="AB47" s="453">
        <f>AB26*'MONTHLY DATA'!AZ66</f>
        <v>363765043.35322249</v>
      </c>
      <c r="AC47" s="453">
        <f>AC26*'MONTHLY DATA'!BA66</f>
        <v>372989989.9030816</v>
      </c>
      <c r="AD47" s="453">
        <f>AD26*'MONTHLY DATA'!BB66</f>
        <v>292889117.56985527</v>
      </c>
      <c r="AE47" s="453">
        <f>AE26*'MONTHLY DATA'!BC66</f>
        <v>487771494.98060173</v>
      </c>
      <c r="AF47" s="453">
        <f>AF26*'MONTHLY DATA'!BD66</f>
        <v>544404917.37197208</v>
      </c>
      <c r="AG47" s="453">
        <f>AG26*'MONTHLY DATA'!BE66</f>
        <v>588811469.58016062</v>
      </c>
      <c r="AH47" s="453">
        <f>AH26*'MONTHLY DATA'!BF66</f>
        <v>401940744.94309306</v>
      </c>
      <c r="AI47" s="453">
        <f>AI26*'MONTHLY DATA'!BG66</f>
        <v>448100702.35040623</v>
      </c>
      <c r="AJ47" s="453">
        <f>AJ26*'MONTHLY DATA'!BH66</f>
        <v>479509355.74990493</v>
      </c>
      <c r="AK47" s="453">
        <f>AK26*'MONTHLY DATA'!BI66</f>
        <v>525943282.71958125</v>
      </c>
      <c r="AL47" s="453">
        <f>AL26*'MONTHLY DATA'!BJ66</f>
        <v>797721088.5839045</v>
      </c>
      <c r="AM47" s="453">
        <f>AM26*'MONTHLY DATA'!BK66</f>
        <v>549387360.84825778</v>
      </c>
      <c r="AN47" s="453">
        <f>AN26*'MONTHLY DATA'!BL66</f>
        <v>396068139.68116337</v>
      </c>
      <c r="AO47" s="453">
        <f>AO26*'MONTHLY DATA'!BM66</f>
        <v>406112213.07878762</v>
      </c>
      <c r="AP47" s="453">
        <f>AP26*'MONTHLY DATA'!BN66</f>
        <v>318904473.79601479</v>
      </c>
      <c r="AQ47" s="453">
        <f>AQ26*'MONTHLY DATA'!BO66</f>
        <v>531089124.71583849</v>
      </c>
      <c r="AR47" s="453">
        <f>AR26*'MONTHLY DATA'!BP66</f>
        <v>592752575.73460007</v>
      </c>
      <c r="AS47" s="453">
        <f>AS26*'MONTHLY DATA'!BQ66</f>
        <v>641104852.05392933</v>
      </c>
      <c r="AT47" s="453">
        <f>AT26*'MONTHLY DATA'!BR66</f>
        <v>437643443.90467644</v>
      </c>
      <c r="AU47" s="453">
        <f>AU26*'MONTHLY DATA'!BS66</f>
        <v>487896728.79004514</v>
      </c>
      <c r="AV47" s="453">
        <f>AV26*'MONTHLY DATA'!BT66</f>
        <v>522090194.55582052</v>
      </c>
      <c r="AW47" s="453">
        <f>AW26*'MONTHLY DATA'!BU66</f>
        <v>572652084.72788382</v>
      </c>
      <c r="AX47" s="453">
        <f>AX26*'MONTHLY DATA'!BV66</f>
        <v>868555177.82225192</v>
      </c>
      <c r="AY47" s="453">
        <f>AY26*'MONTHLY DATA'!BW66</f>
        <v>560358190.56200409</v>
      </c>
      <c r="AZ47" s="453">
        <f>AZ26*'MONTHLY DATA'!BX66</f>
        <v>403975732.92675287</v>
      </c>
      <c r="BA47" s="453">
        <f>BA26*'MONTHLY DATA'!BY66</f>
        <v>414223541.37426138</v>
      </c>
      <c r="BB47" s="453">
        <f>BB26*'MONTHLY DATA'!BZ66</f>
        <v>325268633.60797411</v>
      </c>
      <c r="BC47" s="453">
        <f>BC26*'MONTHLY DATA'!CA66</f>
        <v>541692685.68298256</v>
      </c>
      <c r="BD47" s="453">
        <f>BD26*'MONTHLY DATA'!CB66</f>
        <v>604579756.29973459</v>
      </c>
      <c r="BE47" s="453">
        <f>BE26*'MONTHLY DATA'!CC66</f>
        <v>653902708.10442281</v>
      </c>
      <c r="BF47" s="453">
        <f>BF26*'MONTHLY DATA'!CD66</f>
        <v>446379469.2794677</v>
      </c>
      <c r="BG47" s="453">
        <f>BG26*'MONTHLY DATA'!CE66</f>
        <v>497638982.56864327</v>
      </c>
      <c r="BH47" s="453">
        <f>BH26*'MONTHLY DATA'!CF66</f>
        <v>532517560.34104633</v>
      </c>
      <c r="BI47" s="453">
        <f>BI26*'MONTHLY DATA'!CG66</f>
        <v>584092327.82537091</v>
      </c>
      <c r="BJ47" s="453">
        <f>BJ26*'MONTHLY DATA'!CH66</f>
        <v>885905230.472188</v>
      </c>
      <c r="BK47" s="453">
        <f>BK26*'MONTHLY DATA'!CI66</f>
        <v>584365675.25877666</v>
      </c>
      <c r="BL47" s="453">
        <f>BL26*'MONTHLY DATA'!CJ66</f>
        <v>421286306.75085467</v>
      </c>
      <c r="BM47" s="453">
        <f>BM26*'MONTHLY DATA'!CK66</f>
        <v>431966920.8315587</v>
      </c>
      <c r="BN47" s="453">
        <f>BN26*'MONTHLY DATA'!CL66</f>
        <v>339198158.53058738</v>
      </c>
      <c r="BO47" s="453">
        <f>BO26*'MONTHLY DATA'!CM66</f>
        <v>564893142.56028867</v>
      </c>
      <c r="BP47" s="453">
        <f>BP26*'MONTHLY DATA'!CN66</f>
        <v>630486133.89915991</v>
      </c>
      <c r="BQ47" s="453">
        <f>BQ26*'MONTHLY DATA'!CO66</f>
        <v>681913909.26613235</v>
      </c>
      <c r="BR47" s="453">
        <f>BR26*'MONTHLY DATA'!CP66</f>
        <v>465497450.98221654</v>
      </c>
      <c r="BS47" s="453">
        <f>BS26*'MONTHLY DATA'!CQ66</f>
        <v>518954130.64560062</v>
      </c>
      <c r="BT47" s="453">
        <f>BT26*'MONTHLY DATA'!CR66</f>
        <v>555325951.5690788</v>
      </c>
      <c r="BU47" s="453">
        <f>BU26*'MONTHLY DATA'!CS66</f>
        <v>609112534.37009108</v>
      </c>
      <c r="BV47" s="453">
        <f>BV26*'MONTHLY DATA'!CT66</f>
        <v>923852499.03478861</v>
      </c>
      <c r="BW47" s="434">
        <f t="shared" si="0"/>
        <v>35617294194.288216</v>
      </c>
    </row>
    <row r="48" spans="1:75" ht="16.5" thickBot="1" x14ac:dyDescent="0.3">
      <c r="C48" s="249">
        <f t="shared" ref="C48:AH48" si="28">C14*C17</f>
        <v>278624955.73131859</v>
      </c>
      <c r="D48" s="249">
        <f t="shared" si="28"/>
        <v>208448117.10541847</v>
      </c>
      <c r="E48" s="249">
        <f t="shared" si="28"/>
        <v>195879353.08700269</v>
      </c>
      <c r="F48" s="249">
        <f t="shared" si="28"/>
        <v>155027151.45791525</v>
      </c>
      <c r="G48" s="249">
        <f t="shared" si="28"/>
        <v>276535119.82056427</v>
      </c>
      <c r="H48" s="249">
        <f t="shared" si="28"/>
        <v>293290992.79896116</v>
      </c>
      <c r="I48" s="249">
        <f t="shared" si="28"/>
        <v>310054302.91583049</v>
      </c>
      <c r="J48" s="249">
        <f t="shared" si="28"/>
        <v>221016881.12383425</v>
      </c>
      <c r="K48" s="249">
        <f t="shared" si="28"/>
        <v>233585645.14225003</v>
      </c>
      <c r="L48" s="249">
        <f t="shared" si="28"/>
        <v>245105772.6360524</v>
      </c>
      <c r="M48" s="249">
        <f t="shared" si="28"/>
        <v>272340573.72211075</v>
      </c>
      <c r="N48" s="249">
        <f t="shared" si="28"/>
        <v>416896234.21083695</v>
      </c>
      <c r="O48" s="249">
        <f t="shared" si="28"/>
        <v>283394767.46547037</v>
      </c>
      <c r="P48" s="249">
        <f t="shared" si="28"/>
        <v>204309629.18191472</v>
      </c>
      <c r="Q48" s="249">
        <f t="shared" si="28"/>
        <v>209487913.54975796</v>
      </c>
      <c r="R48" s="249">
        <f t="shared" si="28"/>
        <v>164500138.16550583</v>
      </c>
      <c r="S48" s="249">
        <f t="shared" si="28"/>
        <v>273953359.44280481</v>
      </c>
      <c r="T48" s="249">
        <f t="shared" si="28"/>
        <v>305762820.55955607</v>
      </c>
      <c r="U48" s="249">
        <f t="shared" si="28"/>
        <v>330708576.32865065</v>
      </c>
      <c r="V48" s="249">
        <f t="shared" si="28"/>
        <v>225747268.88442919</v>
      </c>
      <c r="W48" s="249">
        <f t="shared" si="28"/>
        <v>251676822.42002121</v>
      </c>
      <c r="X48" s="249">
        <f t="shared" si="28"/>
        <v>269316545.16349894</v>
      </c>
      <c r="Y48" s="249">
        <f t="shared" si="28"/>
        <v>295398625.48459446</v>
      </c>
      <c r="Z48" s="249">
        <f t="shared" si="28"/>
        <v>448039806.07720453</v>
      </c>
      <c r="AA48" s="249">
        <f t="shared" si="28"/>
        <v>305987663.34460247</v>
      </c>
      <c r="AB48" s="249">
        <f t="shared" si="28"/>
        <v>220598149.16324207</v>
      </c>
      <c r="AC48" s="249">
        <f t="shared" si="28"/>
        <v>226191625.1686365</v>
      </c>
      <c r="AD48" s="249">
        <f t="shared" si="28"/>
        <v>177614619.97327349</v>
      </c>
      <c r="AE48" s="249">
        <f t="shared" si="28"/>
        <v>295797568.44368595</v>
      </c>
      <c r="AF48" s="249">
        <f t="shared" si="28"/>
        <v>330141669.34809488</v>
      </c>
      <c r="AG48" s="249">
        <f t="shared" si="28"/>
        <v>357072634.44337428</v>
      </c>
      <c r="AH48" s="249">
        <f t="shared" si="28"/>
        <v>243747386.49249813</v>
      </c>
      <c r="AI48" s="249">
        <f t="shared" ref="AI48:BN48" si="29">AI14*AI17</f>
        <v>271738501.21256232</v>
      </c>
      <c r="AJ48" s="249">
        <f t="shared" si="29"/>
        <v>290789548.20123237</v>
      </c>
      <c r="AK48" s="249">
        <f t="shared" si="29"/>
        <v>318946805.77294201</v>
      </c>
      <c r="AL48" s="249">
        <f t="shared" si="29"/>
        <v>483760514.60515726</v>
      </c>
      <c r="AM48" s="249">
        <f t="shared" si="29"/>
        <v>329269397.22457635</v>
      </c>
      <c r="AN48" s="249">
        <f t="shared" si="29"/>
        <v>237381410.15239277</v>
      </c>
      <c r="AO48" s="249">
        <f t="shared" si="29"/>
        <v>243398766.25695872</v>
      </c>
      <c r="AP48" s="249">
        <f t="shared" si="29"/>
        <v>191133260.63833791</v>
      </c>
      <c r="AQ48" s="249">
        <f t="shared" si="29"/>
        <v>318303341.15423346</v>
      </c>
      <c r="AR48" s="249">
        <f t="shared" si="29"/>
        <v>355262402.69266051</v>
      </c>
      <c r="AS48" s="249">
        <f t="shared" si="29"/>
        <v>384239424.91751713</v>
      </c>
      <c r="AT48" s="249">
        <f t="shared" si="29"/>
        <v>262297539.04985103</v>
      </c>
      <c r="AU48" s="249">
        <f t="shared" si="29"/>
        <v>292417201.30002826</v>
      </c>
      <c r="AV48" s="249">
        <f t="shared" si="29"/>
        <v>312910737.86926728</v>
      </c>
      <c r="AW48" s="249">
        <f t="shared" si="29"/>
        <v>343211249.61985493</v>
      </c>
      <c r="AX48" s="249">
        <f t="shared" si="29"/>
        <v>520558846.06781423</v>
      </c>
      <c r="AY48" s="249">
        <f t="shared" si="29"/>
        <v>332046053.58826458</v>
      </c>
      <c r="AZ48" s="249">
        <f t="shared" si="29"/>
        <v>239378841.50672722</v>
      </c>
      <c r="BA48" s="249">
        <f t="shared" si="29"/>
        <v>245452065.72116432</v>
      </c>
      <c r="BB48" s="249">
        <f t="shared" si="29"/>
        <v>192741978.59772766</v>
      </c>
      <c r="BC48" s="249">
        <f t="shared" si="29"/>
        <v>320983243.03520209</v>
      </c>
      <c r="BD48" s="249">
        <f t="shared" si="29"/>
        <v>358247447.0034126</v>
      </c>
      <c r="BE48" s="249">
        <f t="shared" si="29"/>
        <v>387473322.25104994</v>
      </c>
      <c r="BF48" s="249">
        <f t="shared" si="29"/>
        <v>264504683.89588305</v>
      </c>
      <c r="BG48" s="249">
        <f t="shared" si="29"/>
        <v>294878891.81788796</v>
      </c>
      <c r="BH48" s="249">
        <f t="shared" si="29"/>
        <v>315548879.9565047</v>
      </c>
      <c r="BI48" s="249">
        <f t="shared" si="29"/>
        <v>346109085.42435789</v>
      </c>
      <c r="BJ48" s="249">
        <f t="shared" si="29"/>
        <v>524949769.18238205</v>
      </c>
      <c r="BK48" s="249">
        <f t="shared" si="29"/>
        <v>353348908.24258691</v>
      </c>
      <c r="BL48" s="249">
        <f t="shared" si="29"/>
        <v>254738364.22230908</v>
      </c>
      <c r="BM48" s="249">
        <f t="shared" si="29"/>
        <v>261196590.17508689</v>
      </c>
      <c r="BN48" s="249">
        <f t="shared" si="29"/>
        <v>205100622.40765136</v>
      </c>
      <c r="BO48" s="249">
        <f t="shared" ref="BO48:BV48" si="30">BO14*BO17</f>
        <v>341571165.41750818</v>
      </c>
      <c r="BP48" s="249">
        <f t="shared" si="30"/>
        <v>381234813.09660172</v>
      </c>
      <c r="BQ48" s="249">
        <f t="shared" si="30"/>
        <v>412329051.56422305</v>
      </c>
      <c r="BR48" s="249">
        <f t="shared" si="30"/>
        <v>281468936.50562108</v>
      </c>
      <c r="BS48" s="249">
        <f t="shared" si="30"/>
        <v>313793313.24996197</v>
      </c>
      <c r="BT48" s="249">
        <f t="shared" si="30"/>
        <v>335786190.81888098</v>
      </c>
      <c r="BU48" s="249">
        <f t="shared" si="30"/>
        <v>368310049.44593316</v>
      </c>
      <c r="BV48" s="249">
        <f t="shared" si="30"/>
        <v>558624077.29761064</v>
      </c>
      <c r="BW48" s="224">
        <f t="shared" si="0"/>
        <v>21571687980.012844</v>
      </c>
    </row>
    <row r="49" spans="1:75" ht="16.5" thickBot="1" x14ac:dyDescent="0.3">
      <c r="A49" s="451" t="s">
        <v>253</v>
      </c>
      <c r="BW49" s="224">
        <f t="shared" si="0"/>
        <v>0</v>
      </c>
    </row>
    <row r="50" spans="1:75" x14ac:dyDescent="0.25">
      <c r="A50" s="277" t="s">
        <v>248</v>
      </c>
      <c r="C50" s="439">
        <f>C47*'MONTHLY DATA'!AA39</f>
        <v>156928404.19053236</v>
      </c>
      <c r="D50" s="440">
        <f>D47*'MONTHLY DATA'!AB39</f>
        <v>117401310.7670877</v>
      </c>
      <c r="E50" s="440">
        <f>E47*'MONTHLY DATA'!AC39</f>
        <v>110322750.37114862</v>
      </c>
      <c r="F50" s="440">
        <f>F47*'MONTHLY DATA'!AD39</f>
        <v>87313973.369613975</v>
      </c>
      <c r="G50" s="440">
        <f>G47*'MONTHLY DATA'!AE39</f>
        <v>155749691.31082514</v>
      </c>
      <c r="H50" s="440">
        <f>H47*'MONTHLY DATA'!AF39</f>
        <v>165188190.71325698</v>
      </c>
      <c r="I50" s="440">
        <f>I47*'MONTHLY DATA'!AG39</f>
        <v>174627946.73922795</v>
      </c>
      <c r="J50" s="440">
        <f>J47*'MONTHLY DATA'!AH39</f>
        <v>124481127.78656593</v>
      </c>
      <c r="K50" s="440">
        <f>K47*'MONTHLY DATA'!AI39</f>
        <v>131559688.18250498</v>
      </c>
      <c r="L50" s="440">
        <f>L47*'MONTHLY DATA'!AJ39</f>
        <v>138048892.13859048</v>
      </c>
      <c r="M50" s="440">
        <f>M47*'MONTHLY DATA'!AK39</f>
        <v>153388495.68079326</v>
      </c>
      <c r="N50" s="440">
        <f>N47*'MONTHLY DATA'!AL39</f>
        <v>234803878.15771452</v>
      </c>
      <c r="O50" s="440">
        <f>O47*'MONTHLY DATA'!AM39</f>
        <v>46108452.747172035</v>
      </c>
      <c r="P50" s="440">
        <f>P47*'MONTHLY DATA'!AN39</f>
        <v>33241176.667897522</v>
      </c>
      <c r="Q50" s="440">
        <f>Q47*'MONTHLY DATA'!AO39</f>
        <v>34083931.695625633</v>
      </c>
      <c r="R50" s="440">
        <f>R47*'MONTHLY DATA'!AP39</f>
        <v>26764172.479527801</v>
      </c>
      <c r="S50" s="440">
        <f>S47*'MONTHLY DATA'!AQ39</f>
        <v>44572211.581344351</v>
      </c>
      <c r="T50" s="440">
        <f>T47*'MONTHLY DATA'!AR39</f>
        <v>49747859.066119783</v>
      </c>
      <c r="U50" s="440">
        <f>U47*'MONTHLY DATA'!AS39</f>
        <v>53806037.207591444</v>
      </c>
      <c r="V50" s="440">
        <f>V47*'MONTHLY DATA'!AT39</f>
        <v>36729452.889116652</v>
      </c>
      <c r="W50" s="440">
        <f>W47*'MONTHLY DATA'!AU39</f>
        <v>40947694.927197441</v>
      </c>
      <c r="X50" s="440">
        <f>X47*'MONTHLY DATA'!AV39</f>
        <v>43817677.817561276</v>
      </c>
      <c r="Y50" s="440">
        <f>Y47*'MONTHLY DATA'!AW39</f>
        <v>48061232.285803519</v>
      </c>
      <c r="Z50" s="440">
        <f>Z47*'MONTHLY DATA'!AX39</f>
        <v>72896076.44876118</v>
      </c>
      <c r="AA50" s="440">
        <f>AA47*'MONTHLY DATA'!AY39</f>
        <v>100914731.3710499</v>
      </c>
      <c r="AB50" s="440">
        <f>AB47*'MONTHLY DATA'!AZ39</f>
        <v>72753008.670644507</v>
      </c>
      <c r="AC50" s="440">
        <f>AC47*'MONTHLY DATA'!BA39</f>
        <v>74597997.980616316</v>
      </c>
      <c r="AD50" s="440">
        <f>AD47*'MONTHLY DATA'!BB39</f>
        <v>58577823.513971061</v>
      </c>
      <c r="AE50" s="440">
        <f>AE47*'MONTHLY DATA'!BC39</f>
        <v>97554298.996120349</v>
      </c>
      <c r="AF50" s="440">
        <f>AF47*'MONTHLY DATA'!BD39</f>
        <v>108880983.47439443</v>
      </c>
      <c r="AG50" s="440">
        <f>AG47*'MONTHLY DATA'!BE39</f>
        <v>117762293.91603214</v>
      </c>
      <c r="AH50" s="440">
        <f>AH47*'MONTHLY DATA'!BF39</f>
        <v>80388148.988618612</v>
      </c>
      <c r="AI50" s="440">
        <f>AI47*'MONTHLY DATA'!BG39</f>
        <v>89620140.470081255</v>
      </c>
      <c r="AJ50" s="440">
        <f>AJ47*'MONTHLY DATA'!BH39</f>
        <v>95901871.149980992</v>
      </c>
      <c r="AK50" s="440">
        <f>AK47*'MONTHLY DATA'!BI39</f>
        <v>105188656.54391626</v>
      </c>
      <c r="AL50" s="440">
        <f>AL47*'MONTHLY DATA'!BJ39</f>
        <v>159544217.7167809</v>
      </c>
      <c r="AM50" s="440">
        <f>AM47*'MONTHLY DATA'!BK39</f>
        <v>384571152.5937804</v>
      </c>
      <c r="AN50" s="440">
        <f>AN47*'MONTHLY DATA'!BL39</f>
        <v>277247697.77681434</v>
      </c>
      <c r="AO50" s="440">
        <f>AO47*'MONTHLY DATA'!BM39</f>
        <v>284278549.15515131</v>
      </c>
      <c r="AP50" s="440">
        <f>AP47*'MONTHLY DATA'!BN39</f>
        <v>223233131.65721035</v>
      </c>
      <c r="AQ50" s="440">
        <f>AQ47*'MONTHLY DATA'!BO39</f>
        <v>371762387.3010869</v>
      </c>
      <c r="AR50" s="440">
        <f>AR47*'MONTHLY DATA'!BP39</f>
        <v>414926803.01422</v>
      </c>
      <c r="AS50" s="440">
        <f>AS47*'MONTHLY DATA'!BQ39</f>
        <v>448773396.43775052</v>
      </c>
      <c r="AT50" s="440">
        <f>AT47*'MONTHLY DATA'!BR39</f>
        <v>306350410.73327351</v>
      </c>
      <c r="AU50" s="440">
        <f>AU47*'MONTHLY DATA'!BS39</f>
        <v>341527710.15303159</v>
      </c>
      <c r="AV50" s="440">
        <f>AV47*'MONTHLY DATA'!BT39</f>
        <v>365463136.18907434</v>
      </c>
      <c r="AW50" s="440">
        <f>AW47*'MONTHLY DATA'!BU39</f>
        <v>400856459.30951864</v>
      </c>
      <c r="AX50" s="440">
        <f>AX47*'MONTHLY DATA'!BV39</f>
        <v>607988624.47557628</v>
      </c>
      <c r="AY50" s="440">
        <f>AY47*'MONTHLY DATA'!BW39</f>
        <v>0</v>
      </c>
      <c r="AZ50" s="440">
        <f>AZ47*'MONTHLY DATA'!BX39</f>
        <v>0</v>
      </c>
      <c r="BA50" s="440">
        <f>BA47*'MONTHLY DATA'!BY39</f>
        <v>0</v>
      </c>
      <c r="BB50" s="440">
        <f>BB47*'MONTHLY DATA'!BZ39</f>
        <v>0</v>
      </c>
      <c r="BC50" s="440">
        <f>BC47*'MONTHLY DATA'!CA39</f>
        <v>0</v>
      </c>
      <c r="BD50" s="440">
        <f>BD47*'MONTHLY DATA'!CB39</f>
        <v>0</v>
      </c>
      <c r="BE50" s="440">
        <f>BE47*'MONTHLY DATA'!CC39</f>
        <v>0</v>
      </c>
      <c r="BF50" s="440">
        <f>BF47*'MONTHLY DATA'!CD39</f>
        <v>0</v>
      </c>
      <c r="BG50" s="440">
        <f>BG47*'MONTHLY DATA'!CE39</f>
        <v>0</v>
      </c>
      <c r="BH50" s="440">
        <f>BH47*'MONTHLY DATA'!CF39</f>
        <v>0</v>
      </c>
      <c r="BI50" s="440">
        <f>BI47*'MONTHLY DATA'!CG39</f>
        <v>0</v>
      </c>
      <c r="BJ50" s="440">
        <f>BJ47*'MONTHLY DATA'!CH39</f>
        <v>0</v>
      </c>
      <c r="BK50" s="440">
        <f>BK47*'MONTHLY DATA'!CI39</f>
        <v>233746270.10351068</v>
      </c>
      <c r="BL50" s="440">
        <f>BL47*'MONTHLY DATA'!CJ39</f>
        <v>168514522.70034188</v>
      </c>
      <c r="BM50" s="440">
        <f>BM47*'MONTHLY DATA'!CK39</f>
        <v>172786768.33262348</v>
      </c>
      <c r="BN50" s="440">
        <f>BN47*'MONTHLY DATA'!CL39</f>
        <v>135679263.41223496</v>
      </c>
      <c r="BO50" s="440">
        <f>BO47*'MONTHLY DATA'!CM39</f>
        <v>225957257.02411547</v>
      </c>
      <c r="BP50" s="440">
        <f>BP47*'MONTHLY DATA'!CN39</f>
        <v>252194453.55966398</v>
      </c>
      <c r="BQ50" s="440">
        <f>BQ47*'MONTHLY DATA'!CO39</f>
        <v>272765563.70645297</v>
      </c>
      <c r="BR50" s="440">
        <f>BR47*'MONTHLY DATA'!CP39</f>
        <v>186198980.39288664</v>
      </c>
      <c r="BS50" s="440">
        <f>BS47*'MONTHLY DATA'!CQ39</f>
        <v>207581652.25824025</v>
      </c>
      <c r="BT50" s="440">
        <f>BT47*'MONTHLY DATA'!CR39</f>
        <v>222130380.62763155</v>
      </c>
      <c r="BU50" s="440">
        <f>BU47*'MONTHLY DATA'!CS39</f>
        <v>243645013.74803644</v>
      </c>
      <c r="BV50" s="440">
        <f>BV47*'MONTHLY DATA'!CT39</f>
        <v>369540999.61391544</v>
      </c>
      <c r="BW50" s="442">
        <f t="shared" si="0"/>
        <v>10559995082.289932</v>
      </c>
    </row>
    <row r="51" spans="1:75" x14ac:dyDescent="0.25">
      <c r="A51" s="268" t="s">
        <v>249</v>
      </c>
      <c r="C51" s="431">
        <f>C50*'MONTHLY DATA'!AA40</f>
        <v>4707852.1257159701</v>
      </c>
      <c r="D51" s="249">
        <f>D50*'MONTHLY DATA'!AB40</f>
        <v>3522039.3230126309</v>
      </c>
      <c r="E51" s="249">
        <f>E50*'MONTHLY DATA'!AC40</f>
        <v>3309682.5111344582</v>
      </c>
      <c r="F51" s="249">
        <f>F50*'MONTHLY DATA'!AD40</f>
        <v>2619419.2010884192</v>
      </c>
      <c r="G51" s="249">
        <f>G50*'MONTHLY DATA'!AE40</f>
        <v>4672490.7393247541</v>
      </c>
      <c r="H51" s="249">
        <f>H50*'MONTHLY DATA'!AF40</f>
        <v>4955645.7213977091</v>
      </c>
      <c r="I51" s="249">
        <f>I50*'MONTHLY DATA'!AG40</f>
        <v>5238838.4021768384</v>
      </c>
      <c r="J51" s="249">
        <f>J50*'MONTHLY DATA'!AH40</f>
        <v>3734433.8335969779</v>
      </c>
      <c r="K51" s="249">
        <f>K50*'MONTHLY DATA'!AI40</f>
        <v>3946790.6454751492</v>
      </c>
      <c r="L51" s="249">
        <f>L50*'MONTHLY DATA'!AJ40</f>
        <v>4141466.7641577143</v>
      </c>
      <c r="M51" s="249">
        <f>M50*'MONTHLY DATA'!AK40</f>
        <v>4601654.8704237975</v>
      </c>
      <c r="N51" s="249">
        <f>N50*'MONTHLY DATA'!AL40</f>
        <v>7044116.3447314352</v>
      </c>
      <c r="O51" s="249">
        <f>O50*'MONTHLY DATA'!AM40</f>
        <v>461084.52747172036</v>
      </c>
      <c r="P51" s="249">
        <f>P50*'MONTHLY DATA'!AN40</f>
        <v>332411.76667897525</v>
      </c>
      <c r="Q51" s="249">
        <f>Q50*'MONTHLY DATA'!AO40</f>
        <v>340839.31695625634</v>
      </c>
      <c r="R51" s="249">
        <f>R50*'MONTHLY DATA'!AP40</f>
        <v>267641.72479527805</v>
      </c>
      <c r="S51" s="249">
        <f>S50*'MONTHLY DATA'!AQ40</f>
        <v>445722.1158134435</v>
      </c>
      <c r="T51" s="249">
        <f>T50*'MONTHLY DATA'!AR40</f>
        <v>497478.59066119784</v>
      </c>
      <c r="U51" s="249">
        <f>U50*'MONTHLY DATA'!AS40</f>
        <v>538060.37207591441</v>
      </c>
      <c r="V51" s="249">
        <f>V50*'MONTHLY DATA'!AT40</f>
        <v>367294.52889116656</v>
      </c>
      <c r="W51" s="249">
        <f>W50*'MONTHLY DATA'!AU40</f>
        <v>409476.94927197444</v>
      </c>
      <c r="X51" s="249">
        <f>X50*'MONTHLY DATA'!AV40</f>
        <v>438176.7781756128</v>
      </c>
      <c r="Y51" s="249">
        <f>Y50*'MONTHLY DATA'!AW40</f>
        <v>480612.32285803522</v>
      </c>
      <c r="Z51" s="249">
        <f>Z50*'MONTHLY DATA'!AX40</f>
        <v>728960.76448761183</v>
      </c>
      <c r="AA51" s="249">
        <f>AA50*'MONTHLY DATA'!AY40</f>
        <v>1513720.9705657484</v>
      </c>
      <c r="AB51" s="249">
        <f>AB50*'MONTHLY DATA'!AZ40</f>
        <v>1091295.1300596676</v>
      </c>
      <c r="AC51" s="249">
        <f>AC50*'MONTHLY DATA'!BA40</f>
        <v>1118969.9697092448</v>
      </c>
      <c r="AD51" s="249">
        <f>AD50*'MONTHLY DATA'!BB40</f>
        <v>878667.35270956589</v>
      </c>
      <c r="AE51" s="249">
        <f>AE50*'MONTHLY DATA'!BC40</f>
        <v>1463314.4849418052</v>
      </c>
      <c r="AF51" s="249">
        <f>AF50*'MONTHLY DATA'!BD40</f>
        <v>1633214.7521159162</v>
      </c>
      <c r="AG51" s="249">
        <f>AG50*'MONTHLY DATA'!BE40</f>
        <v>1766434.4087404821</v>
      </c>
      <c r="AH51" s="249">
        <f>AH50*'MONTHLY DATA'!BF40</f>
        <v>1205822.2348292791</v>
      </c>
      <c r="AI51" s="249">
        <f>AI50*'MONTHLY DATA'!BG40</f>
        <v>1344302.1070512189</v>
      </c>
      <c r="AJ51" s="249">
        <f>AJ50*'MONTHLY DATA'!BH40</f>
        <v>1438528.0672497149</v>
      </c>
      <c r="AK51" s="249">
        <f>AK50*'MONTHLY DATA'!BI40</f>
        <v>1577829.8481587437</v>
      </c>
      <c r="AL51" s="249">
        <f>AL50*'MONTHLY DATA'!BJ40</f>
        <v>2393163.2657517134</v>
      </c>
      <c r="AM51" s="249">
        <f>AM50*'MONTHLY DATA'!BK40</f>
        <v>19228557.629689019</v>
      </c>
      <c r="AN51" s="249">
        <f>AN50*'MONTHLY DATA'!BL40</f>
        <v>13862384.888840718</v>
      </c>
      <c r="AO51" s="249">
        <f>AO50*'MONTHLY DATA'!BM40</f>
        <v>14213927.457757566</v>
      </c>
      <c r="AP51" s="249">
        <f>AP50*'MONTHLY DATA'!BN40</f>
        <v>11161656.582860518</v>
      </c>
      <c r="AQ51" s="249">
        <f>AQ50*'MONTHLY DATA'!BO40</f>
        <v>18588119.365054347</v>
      </c>
      <c r="AR51" s="249">
        <f>AR50*'MONTHLY DATA'!BP40</f>
        <v>20746340.150711</v>
      </c>
      <c r="AS51" s="249">
        <f>AS50*'MONTHLY DATA'!BQ40</f>
        <v>22438669.821887527</v>
      </c>
      <c r="AT51" s="249">
        <f>AT50*'MONTHLY DATA'!BR40</f>
        <v>15317520.536663676</v>
      </c>
      <c r="AU51" s="249">
        <f>AU50*'MONTHLY DATA'!BS40</f>
        <v>17076385.507651579</v>
      </c>
      <c r="AV51" s="249">
        <f>AV50*'MONTHLY DATA'!BT40</f>
        <v>18273156.809453718</v>
      </c>
      <c r="AW51" s="249">
        <f>AW50*'MONTHLY DATA'!BU40</f>
        <v>20042822.965475932</v>
      </c>
      <c r="AX51" s="249">
        <f>AX50*'MONTHLY DATA'!BV40</f>
        <v>30399431.223778814</v>
      </c>
      <c r="AY51" s="249">
        <f>AY50*'MONTHLY DATA'!BW40</f>
        <v>0</v>
      </c>
      <c r="AZ51" s="249">
        <f>AZ50*'MONTHLY DATA'!BX40</f>
        <v>0</v>
      </c>
      <c r="BA51" s="249">
        <f>BA50*'MONTHLY DATA'!BY40</f>
        <v>0</v>
      </c>
      <c r="BB51" s="249">
        <f>BB50*'MONTHLY DATA'!BZ40</f>
        <v>0</v>
      </c>
      <c r="BC51" s="249">
        <f>BC50*'MONTHLY DATA'!CA40</f>
        <v>0</v>
      </c>
      <c r="BD51" s="249">
        <f>BD50*'MONTHLY DATA'!CB40</f>
        <v>0</v>
      </c>
      <c r="BE51" s="249">
        <f>BE50*'MONTHLY DATA'!CC40</f>
        <v>0</v>
      </c>
      <c r="BF51" s="249">
        <f>BF50*'MONTHLY DATA'!CD40</f>
        <v>0</v>
      </c>
      <c r="BG51" s="249">
        <f>BG50*'MONTHLY DATA'!CE40</f>
        <v>0</v>
      </c>
      <c r="BH51" s="249">
        <f>BH50*'MONTHLY DATA'!CF40</f>
        <v>0</v>
      </c>
      <c r="BI51" s="249">
        <f>BI50*'MONTHLY DATA'!CG40</f>
        <v>0</v>
      </c>
      <c r="BJ51" s="249">
        <f>BJ50*'MONTHLY DATA'!CH40</f>
        <v>0</v>
      </c>
      <c r="BK51" s="249">
        <f>BK50*'MONTHLY DATA'!CI40</f>
        <v>9349850.8041404281</v>
      </c>
      <c r="BL51" s="249">
        <f>BL50*'MONTHLY DATA'!CJ40</f>
        <v>6740580.9080136754</v>
      </c>
      <c r="BM51" s="249">
        <f>BM50*'MONTHLY DATA'!CK40</f>
        <v>6911470.7333049392</v>
      </c>
      <c r="BN51" s="249">
        <f>BN50*'MONTHLY DATA'!CL40</f>
        <v>5427170.5364893982</v>
      </c>
      <c r="BO51" s="249">
        <f>BO50*'MONTHLY DATA'!CM40</f>
        <v>9038290.2809646185</v>
      </c>
      <c r="BP51" s="249">
        <f>BP50*'MONTHLY DATA'!CN40</f>
        <v>10087778.142386559</v>
      </c>
      <c r="BQ51" s="249">
        <f>BQ50*'MONTHLY DATA'!CO40</f>
        <v>10910622.548258118</v>
      </c>
      <c r="BR51" s="249">
        <f>BR50*'MONTHLY DATA'!CP40</f>
        <v>7447959.2157154661</v>
      </c>
      <c r="BS51" s="249">
        <f>BS50*'MONTHLY DATA'!CQ40</f>
        <v>8303266.0903296107</v>
      </c>
      <c r="BT51" s="249">
        <f>BT50*'MONTHLY DATA'!CR40</f>
        <v>8885215.2251052614</v>
      </c>
      <c r="BU51" s="249">
        <f>BU50*'MONTHLY DATA'!CS40</f>
        <v>9745800.5499214586</v>
      </c>
      <c r="BV51" s="249">
        <f>BV50*'MONTHLY DATA'!CT40</f>
        <v>14781639.984556617</v>
      </c>
      <c r="BW51" s="423">
        <f t="shared" si="0"/>
        <v>404206070.79126674</v>
      </c>
    </row>
    <row r="52" spans="1:75" x14ac:dyDescent="0.25">
      <c r="A52" s="268" t="s">
        <v>250</v>
      </c>
      <c r="C52" s="431"/>
      <c r="D52" s="249">
        <f>C47*'MONTHLY DATA'!AA41</f>
        <v>134510060.73474202</v>
      </c>
      <c r="E52" s="249">
        <f>D47*'MONTHLY DATA'!AB41</f>
        <v>100629694.94321804</v>
      </c>
      <c r="F52" s="249">
        <f>E47*'MONTHLY DATA'!AC41</f>
        <v>94562357.460984528</v>
      </c>
      <c r="G52" s="249">
        <f>F47*'MONTHLY DATA'!AD41</f>
        <v>74840548.602526262</v>
      </c>
      <c r="H52" s="249">
        <f>G47*'MONTHLY DATA'!AE41</f>
        <v>133499735.40927871</v>
      </c>
      <c r="I52" s="249">
        <f>H47*'MONTHLY DATA'!AF41</f>
        <v>141589877.75422028</v>
      </c>
      <c r="J52" s="249">
        <f>I47*'MONTHLY DATA'!AG41</f>
        <v>149681097.20505252</v>
      </c>
      <c r="K52" s="249">
        <f>J47*'MONTHLY DATA'!AH41</f>
        <v>106698109.53134224</v>
      </c>
      <c r="L52" s="249">
        <f>K47*'MONTHLY DATA'!AI41</f>
        <v>112765447.0135757</v>
      </c>
      <c r="M52" s="249">
        <f>L47*'MONTHLY DATA'!AJ41</f>
        <v>118327621.83307755</v>
      </c>
      <c r="N52" s="249">
        <f>M47*'MONTHLY DATA'!AK41</f>
        <v>131475853.44067994</v>
      </c>
      <c r="O52" s="249">
        <f>N47*'MONTHLY DATA'!AL41</f>
        <v>201260466.99232674</v>
      </c>
      <c r="P52" s="249">
        <f>O47*'MONTHLY DATA'!AM41</f>
        <v>0</v>
      </c>
      <c r="Q52" s="249">
        <f>P47*'MONTHLY DATA'!AN41</f>
        <v>0</v>
      </c>
      <c r="R52" s="249">
        <f>Q47*'MONTHLY DATA'!AO41</f>
        <v>0</v>
      </c>
      <c r="S52" s="249">
        <f>R47*'MONTHLY DATA'!AP41</f>
        <v>0</v>
      </c>
      <c r="T52" s="249">
        <f>S47*'MONTHLY DATA'!AQ41</f>
        <v>0</v>
      </c>
      <c r="U52" s="249">
        <f>T47*'MONTHLY DATA'!AR41</f>
        <v>0</v>
      </c>
      <c r="V52" s="249">
        <f>U47*'MONTHLY DATA'!AS41</f>
        <v>0</v>
      </c>
      <c r="W52" s="249">
        <f>V47*'MONTHLY DATA'!AT41</f>
        <v>0</v>
      </c>
      <c r="X52" s="249">
        <f>W47*'MONTHLY DATA'!AU41</f>
        <v>0</v>
      </c>
      <c r="Y52" s="249">
        <f>X47*'MONTHLY DATA'!AV41</f>
        <v>0</v>
      </c>
      <c r="Z52" s="249">
        <f>Y47*'MONTHLY DATA'!AW41</f>
        <v>0</v>
      </c>
      <c r="AA52" s="249">
        <f>Z47*'MONTHLY DATA'!AX41</f>
        <v>0</v>
      </c>
      <c r="AB52" s="249">
        <f>AA47*'MONTHLY DATA'!AY41</f>
        <v>126143414.21381237</v>
      </c>
      <c r="AC52" s="249">
        <f>AB47*'MONTHLY DATA'!AZ41</f>
        <v>90941260.838305622</v>
      </c>
      <c r="AD52" s="249">
        <f>AC47*'MONTHLY DATA'!BA41</f>
        <v>93247497.475770399</v>
      </c>
      <c r="AE52" s="249">
        <f>AD47*'MONTHLY DATA'!BB41</f>
        <v>73222279.392463818</v>
      </c>
      <c r="AF52" s="249">
        <f>AE47*'MONTHLY DATA'!BC41</f>
        <v>121942873.74515043</v>
      </c>
      <c r="AG52" s="249">
        <f>AF47*'MONTHLY DATA'!BD41</f>
        <v>136101229.34299302</v>
      </c>
      <c r="AH52" s="249">
        <f>AG47*'MONTHLY DATA'!BE41</f>
        <v>147202867.39504015</v>
      </c>
      <c r="AI52" s="249">
        <f>AH47*'MONTHLY DATA'!BF41</f>
        <v>100485186.23577327</v>
      </c>
      <c r="AJ52" s="249">
        <f>AI47*'MONTHLY DATA'!BG41</f>
        <v>112025175.58760156</v>
      </c>
      <c r="AK52" s="249">
        <f>AJ47*'MONTHLY DATA'!BH41</f>
        <v>119877338.93747623</v>
      </c>
      <c r="AL52" s="249">
        <f>AK47*'MONTHLY DATA'!BI41</f>
        <v>131485820.67989531</v>
      </c>
      <c r="AM52" s="249">
        <f>AL47*'MONTHLY DATA'!BJ41</f>
        <v>199430272.14597613</v>
      </c>
      <c r="AN52" s="249">
        <f>AM47*'MONTHLY DATA'!BK41</f>
        <v>109877472.16965157</v>
      </c>
      <c r="AO52" s="249">
        <f>AN47*'MONTHLY DATA'!BL41</f>
        <v>79213627.936232671</v>
      </c>
      <c r="AP52" s="249">
        <f>AO47*'MONTHLY DATA'!BM41</f>
        <v>81222442.615757525</v>
      </c>
      <c r="AQ52" s="249">
        <f>AP47*'MONTHLY DATA'!BN41</f>
        <v>63780894.759202957</v>
      </c>
      <c r="AR52" s="249">
        <f>AQ47*'MONTHLY DATA'!BO41</f>
        <v>106217824.9431677</v>
      </c>
      <c r="AS52" s="249">
        <f>AR47*'MONTHLY DATA'!BP41</f>
        <v>118550515.14692003</v>
      </c>
      <c r="AT52" s="249">
        <f>AS47*'MONTHLY DATA'!BQ41</f>
        <v>128220970.41078587</v>
      </c>
      <c r="AU52" s="249">
        <f>AT47*'MONTHLY DATA'!BR41</f>
        <v>87528688.780935287</v>
      </c>
      <c r="AV52" s="249">
        <f>AU47*'MONTHLY DATA'!BS41</f>
        <v>97579345.758009031</v>
      </c>
      <c r="AW52" s="249">
        <f>AV47*'MONTHLY DATA'!BT41</f>
        <v>104418038.9111641</v>
      </c>
      <c r="AX52" s="249">
        <f>AW47*'MONTHLY DATA'!BU41</f>
        <v>114530416.94557677</v>
      </c>
      <c r="AY52" s="249">
        <f>AX47*'MONTHLY DATA'!BV41</f>
        <v>173711035.56445038</v>
      </c>
      <c r="AZ52" s="249">
        <f>AY47*'MONTHLY DATA'!BW41</f>
        <v>0</v>
      </c>
      <c r="BA52" s="249">
        <f>AZ47*'MONTHLY DATA'!BX41</f>
        <v>0</v>
      </c>
      <c r="BB52" s="249">
        <f>BA47*'MONTHLY DATA'!BY41</f>
        <v>0</v>
      </c>
      <c r="BC52" s="249">
        <f>BB47*'MONTHLY DATA'!BZ41</f>
        <v>0</v>
      </c>
      <c r="BD52" s="249">
        <f>BC47*'MONTHLY DATA'!CA41</f>
        <v>0</v>
      </c>
      <c r="BE52" s="249">
        <f>BD47*'MONTHLY DATA'!CB41</f>
        <v>0</v>
      </c>
      <c r="BF52" s="249">
        <f>BE47*'MONTHLY DATA'!CC41</f>
        <v>0</v>
      </c>
      <c r="BG52" s="249">
        <f>BF47*'MONTHLY DATA'!CD41</f>
        <v>0</v>
      </c>
      <c r="BH52" s="249">
        <f>BG47*'MONTHLY DATA'!CE41</f>
        <v>0</v>
      </c>
      <c r="BI52" s="249">
        <f>BH47*'MONTHLY DATA'!CF41</f>
        <v>0</v>
      </c>
      <c r="BJ52" s="249">
        <f>BI47*'MONTHLY DATA'!CG41</f>
        <v>0</v>
      </c>
      <c r="BK52" s="249">
        <f>BJ47*'MONTHLY DATA'!CH41</f>
        <v>0</v>
      </c>
      <c r="BL52" s="249">
        <f>BK47*'MONTHLY DATA'!CI41</f>
        <v>116873135.05175534</v>
      </c>
      <c r="BM52" s="249">
        <f>BL47*'MONTHLY DATA'!CJ41</f>
        <v>84257261.35017094</v>
      </c>
      <c r="BN52" s="249">
        <f>BM47*'MONTHLY DATA'!CK41</f>
        <v>86393384.166311741</v>
      </c>
      <c r="BO52" s="249">
        <f>BN47*'MONTHLY DATA'!CL41</f>
        <v>67839631.706117481</v>
      </c>
      <c r="BP52" s="249">
        <f>BO47*'MONTHLY DATA'!CM41</f>
        <v>112978628.51205774</v>
      </c>
      <c r="BQ52" s="249">
        <f>BP47*'MONTHLY DATA'!CN41</f>
        <v>126097226.77983199</v>
      </c>
      <c r="BR52" s="249">
        <f>BQ47*'MONTHLY DATA'!CO41</f>
        <v>136382781.85322648</v>
      </c>
      <c r="BS52" s="249">
        <f>BR47*'MONTHLY DATA'!CP41</f>
        <v>93099490.196443319</v>
      </c>
      <c r="BT52" s="249">
        <f>BS47*'MONTHLY DATA'!CQ41</f>
        <v>103790826.12912013</v>
      </c>
      <c r="BU52" s="249">
        <f>BT47*'MONTHLY DATA'!CR41</f>
        <v>111065190.31381577</v>
      </c>
      <c r="BV52" s="249">
        <f>BU47*'MONTHLY DATA'!CS41</f>
        <v>121822506.87401822</v>
      </c>
      <c r="BW52" s="423">
        <f t="shared" si="0"/>
        <v>5377397423.7860069</v>
      </c>
    </row>
    <row r="53" spans="1:75" x14ac:dyDescent="0.25">
      <c r="A53" s="268" t="s">
        <v>249</v>
      </c>
      <c r="C53" s="431"/>
      <c r="D53" s="249">
        <f>D52*'MONTHLY DATA'!AA42</f>
        <v>1345100.6073474202</v>
      </c>
      <c r="E53" s="249">
        <f>E52*'MONTHLY DATA'!AB42</f>
        <v>1006296.9494321804</v>
      </c>
      <c r="F53" s="249">
        <f>F52*'MONTHLY DATA'!AC42</f>
        <v>945623.57460984529</v>
      </c>
      <c r="G53" s="249">
        <f>G52*'MONTHLY DATA'!AD42</f>
        <v>748405.48602526262</v>
      </c>
      <c r="H53" s="249">
        <f>H52*'MONTHLY DATA'!AE42</f>
        <v>1334997.354092787</v>
      </c>
      <c r="I53" s="249">
        <f>I52*'MONTHLY DATA'!AF42</f>
        <v>1415898.7775422027</v>
      </c>
      <c r="J53" s="249">
        <f>J52*'MONTHLY DATA'!AG42</f>
        <v>1496810.9720505252</v>
      </c>
      <c r="K53" s="249">
        <f>K52*'MONTHLY DATA'!AH42</f>
        <v>1066981.0953134224</v>
      </c>
      <c r="L53" s="249">
        <f>L52*'MONTHLY DATA'!AI42</f>
        <v>1127654.470135757</v>
      </c>
      <c r="M53" s="249">
        <f>M52*'MONTHLY DATA'!AJ42</f>
        <v>1183276.2183307756</v>
      </c>
      <c r="N53" s="249">
        <f>N52*'MONTHLY DATA'!AK42</f>
        <v>1314758.5344067994</v>
      </c>
      <c r="O53" s="249">
        <f>O52*'MONTHLY DATA'!AL42</f>
        <v>2012604.6699232673</v>
      </c>
      <c r="P53" s="249">
        <f>P52*'MONTHLY DATA'!AM42</f>
        <v>0</v>
      </c>
      <c r="Q53" s="249">
        <f>Q52*'MONTHLY DATA'!AN42</f>
        <v>0</v>
      </c>
      <c r="R53" s="249">
        <f>R52*'MONTHLY DATA'!AO42</f>
        <v>0</v>
      </c>
      <c r="S53" s="249">
        <f>S52*'MONTHLY DATA'!AP42</f>
        <v>0</v>
      </c>
      <c r="T53" s="249">
        <f>T52*'MONTHLY DATA'!AQ42</f>
        <v>0</v>
      </c>
      <c r="U53" s="249">
        <f>U52*'MONTHLY DATA'!AR42</f>
        <v>0</v>
      </c>
      <c r="V53" s="249">
        <f>V52*'MONTHLY DATA'!AS42</f>
        <v>0</v>
      </c>
      <c r="W53" s="249">
        <f>W52*'MONTHLY DATA'!AT42</f>
        <v>0</v>
      </c>
      <c r="X53" s="249">
        <f>X52*'MONTHLY DATA'!AU42</f>
        <v>0</v>
      </c>
      <c r="Y53" s="249">
        <f>Y52*'MONTHLY DATA'!AV42</f>
        <v>0</v>
      </c>
      <c r="Z53" s="249">
        <f>Z52*'MONTHLY DATA'!AW42</f>
        <v>0</v>
      </c>
      <c r="AA53" s="249">
        <f>AA52*'MONTHLY DATA'!AX42</f>
        <v>0</v>
      </c>
      <c r="AB53" s="249">
        <f>AB52*'MONTHLY DATA'!AY42</f>
        <v>1892151.2132071855</v>
      </c>
      <c r="AC53" s="249">
        <f>AC52*'MONTHLY DATA'!AZ42</f>
        <v>1364118.9125745844</v>
      </c>
      <c r="AD53" s="249">
        <f>AD52*'MONTHLY DATA'!BA42</f>
        <v>1398712.4621365559</v>
      </c>
      <c r="AE53" s="249">
        <f>AE52*'MONTHLY DATA'!BB42</f>
        <v>1098334.1908869573</v>
      </c>
      <c r="AF53" s="249">
        <f>AF52*'MONTHLY DATA'!BC42</f>
        <v>1829143.1061772564</v>
      </c>
      <c r="AG53" s="249">
        <f>AG52*'MONTHLY DATA'!BD42</f>
        <v>2041518.4401448953</v>
      </c>
      <c r="AH53" s="249">
        <f>AH52*'MONTHLY DATA'!BE42</f>
        <v>2208043.0109256022</v>
      </c>
      <c r="AI53" s="249">
        <f>AI52*'MONTHLY DATA'!BF42</f>
        <v>1507277.793536599</v>
      </c>
      <c r="AJ53" s="249">
        <f>AJ52*'MONTHLY DATA'!BG42</f>
        <v>1680377.6338140233</v>
      </c>
      <c r="AK53" s="249">
        <f>AK52*'MONTHLY DATA'!BH42</f>
        <v>1798160.0840621435</v>
      </c>
      <c r="AL53" s="249">
        <f>AL52*'MONTHLY DATA'!BI42</f>
        <v>1972287.3101984295</v>
      </c>
      <c r="AM53" s="249">
        <f>AM52*'MONTHLY DATA'!BJ42</f>
        <v>2991454.0821896419</v>
      </c>
      <c r="AN53" s="249">
        <f>AN52*'MONTHLY DATA'!BK42</f>
        <v>3296324.1650895467</v>
      </c>
      <c r="AO53" s="249">
        <f>AO52*'MONTHLY DATA'!BL42</f>
        <v>2376408.8380869799</v>
      </c>
      <c r="AP53" s="249">
        <f>AP52*'MONTHLY DATA'!BM42</f>
        <v>2436673.2784727258</v>
      </c>
      <c r="AQ53" s="249">
        <f>AQ52*'MONTHLY DATA'!BN42</f>
        <v>1913426.8427760887</v>
      </c>
      <c r="AR53" s="249">
        <f>AR52*'MONTHLY DATA'!BO42</f>
        <v>3186534.748295031</v>
      </c>
      <c r="AS53" s="249">
        <f>AS52*'MONTHLY DATA'!BP42</f>
        <v>3556515.4544076007</v>
      </c>
      <c r="AT53" s="249">
        <f>AT52*'MONTHLY DATA'!BQ42</f>
        <v>3846629.1123235761</v>
      </c>
      <c r="AU53" s="249">
        <f>AU52*'MONTHLY DATA'!BR42</f>
        <v>2625860.6634280584</v>
      </c>
      <c r="AV53" s="249">
        <f>AV52*'MONTHLY DATA'!BS42</f>
        <v>2927380.372740271</v>
      </c>
      <c r="AW53" s="249">
        <f>AW52*'MONTHLY DATA'!BT42</f>
        <v>3132541.1673349231</v>
      </c>
      <c r="AX53" s="249">
        <f>AX52*'MONTHLY DATA'!BU42</f>
        <v>3435912.5083673028</v>
      </c>
      <c r="AY53" s="249">
        <f>AY52*'MONTHLY DATA'!BV42</f>
        <v>5211331.0669335118</v>
      </c>
      <c r="AZ53" s="249">
        <f>AZ52*'MONTHLY DATA'!BW42</f>
        <v>0</v>
      </c>
      <c r="BA53" s="249">
        <f>BA52*'MONTHLY DATA'!BX42</f>
        <v>0</v>
      </c>
      <c r="BB53" s="249">
        <f>BB52*'MONTHLY DATA'!BY42</f>
        <v>0</v>
      </c>
      <c r="BC53" s="249">
        <f>BC52*'MONTHLY DATA'!BZ42</f>
        <v>0</v>
      </c>
      <c r="BD53" s="249">
        <f>BD52*'MONTHLY DATA'!CA42</f>
        <v>0</v>
      </c>
      <c r="BE53" s="249">
        <f>BE52*'MONTHLY DATA'!CB42</f>
        <v>0</v>
      </c>
      <c r="BF53" s="249">
        <f>BF52*'MONTHLY DATA'!CC42</f>
        <v>0</v>
      </c>
      <c r="BG53" s="249">
        <f>BG52*'MONTHLY DATA'!CD42</f>
        <v>0</v>
      </c>
      <c r="BH53" s="249">
        <f>BH52*'MONTHLY DATA'!CE42</f>
        <v>0</v>
      </c>
      <c r="BI53" s="249">
        <f>BI52*'MONTHLY DATA'!CF42</f>
        <v>0</v>
      </c>
      <c r="BJ53" s="249">
        <f>BJ52*'MONTHLY DATA'!CG42</f>
        <v>0</v>
      </c>
      <c r="BK53" s="249">
        <f>BK52*'MONTHLY DATA'!CH42</f>
        <v>0</v>
      </c>
      <c r="BL53" s="249">
        <f>BL52*'MONTHLY DATA'!CI42</f>
        <v>2337462.701035107</v>
      </c>
      <c r="BM53" s="249">
        <f>BM52*'MONTHLY DATA'!CJ42</f>
        <v>1685145.2270034188</v>
      </c>
      <c r="BN53" s="249">
        <f>BN52*'MONTHLY DATA'!CK42</f>
        <v>1727867.6833262348</v>
      </c>
      <c r="BO53" s="249">
        <f>BO52*'MONTHLY DATA'!CL42</f>
        <v>1356792.6341223496</v>
      </c>
      <c r="BP53" s="249">
        <f>BP52*'MONTHLY DATA'!CM42</f>
        <v>2259572.5702411546</v>
      </c>
      <c r="BQ53" s="249">
        <f>BQ52*'MONTHLY DATA'!CN42</f>
        <v>2521944.5355966398</v>
      </c>
      <c r="BR53" s="249">
        <f>BR52*'MONTHLY DATA'!CO42</f>
        <v>2727655.6370645296</v>
      </c>
      <c r="BS53" s="249">
        <f>BS52*'MONTHLY DATA'!CP42</f>
        <v>1861989.8039288665</v>
      </c>
      <c r="BT53" s="249">
        <f>BT52*'MONTHLY DATA'!CQ42</f>
        <v>2075816.5225824027</v>
      </c>
      <c r="BU53" s="249">
        <f>BU52*'MONTHLY DATA'!CR42</f>
        <v>2221303.8062763154</v>
      </c>
      <c r="BV53" s="249">
        <f>BV52*'MONTHLY DATA'!CS42</f>
        <v>2436450.1374803646</v>
      </c>
      <c r="BW53" s="423">
        <f t="shared" si="0"/>
        <v>97937526.425977141</v>
      </c>
    </row>
    <row r="54" spans="1:75" x14ac:dyDescent="0.25">
      <c r="A54" s="268" t="s">
        <v>251</v>
      </c>
      <c r="C54" s="431"/>
      <c r="D54" s="249"/>
      <c r="E54" s="249">
        <f>C47*'MONTHLY DATA'!AA43</f>
        <v>89673373.823161364</v>
      </c>
      <c r="F54" s="249">
        <f>D47*'MONTHLY DATA'!AB43</f>
        <v>67086463.295478694</v>
      </c>
      <c r="G54" s="249">
        <f>E47*'MONTHLY DATA'!AC43</f>
        <v>63041571.640656352</v>
      </c>
      <c r="H54" s="249">
        <f>F47*'MONTHLY DATA'!AD43</f>
        <v>49893699.068350852</v>
      </c>
      <c r="I54" s="249">
        <f>G47*'MONTHLY DATA'!AE43</f>
        <v>88999823.606185809</v>
      </c>
      <c r="J54" s="249">
        <f>H47*'MONTHLY DATA'!AF43</f>
        <v>94393251.836146861</v>
      </c>
      <c r="K54" s="249">
        <f>I47*'MONTHLY DATA'!AG43</f>
        <v>99787398.136701703</v>
      </c>
      <c r="L54" s="249">
        <f>J47*'MONTHLY DATA'!AH43</f>
        <v>71132073.020894825</v>
      </c>
      <c r="M54" s="249">
        <f>K47*'MONTHLY DATA'!AI43</f>
        <v>75176964.675717145</v>
      </c>
      <c r="N54" s="249">
        <f>L47*'MONTHLY DATA'!AJ43</f>
        <v>78885081.22205171</v>
      </c>
      <c r="O54" s="249">
        <f>M47*'MONTHLY DATA'!AK43</f>
        <v>87650568.960453302</v>
      </c>
      <c r="P54" s="249">
        <f>N47*'MONTHLY DATA'!AL43</f>
        <v>134173644.66155118</v>
      </c>
      <c r="Q54" s="249">
        <f>O47*'MONTHLY DATA'!AM43</f>
        <v>345813395.60379028</v>
      </c>
      <c r="R54" s="249">
        <f>P47*'MONTHLY DATA'!AN43</f>
        <v>249308825.00923142</v>
      </c>
      <c r="S54" s="249">
        <f>Q47*'MONTHLY DATA'!AO43</f>
        <v>255629487.71719223</v>
      </c>
      <c r="T54" s="249">
        <f>R47*'MONTHLY DATA'!AP43</f>
        <v>200731293.59645849</v>
      </c>
      <c r="U54" s="249">
        <f>S47*'MONTHLY DATA'!AQ43</f>
        <v>334291586.86008263</v>
      </c>
      <c r="V54" s="249">
        <f>T47*'MONTHLY DATA'!AR43</f>
        <v>373108942.99589837</v>
      </c>
      <c r="W54" s="249">
        <f>U47*'MONTHLY DATA'!AS43</f>
        <v>403545279.05693579</v>
      </c>
      <c r="X54" s="249">
        <f>V47*'MONTHLY DATA'!AT43</f>
        <v>275470896.6683749</v>
      </c>
      <c r="Y54" s="249">
        <f>W47*'MONTHLY DATA'!AU43</f>
        <v>307107711.9539808</v>
      </c>
      <c r="Z54" s="249">
        <f>X47*'MONTHLY DATA'!AV43</f>
        <v>328632583.63170958</v>
      </c>
      <c r="AA54" s="249">
        <f>Y47*'MONTHLY DATA'!AW43</f>
        <v>360459242.14352638</v>
      </c>
      <c r="AB54" s="249">
        <f>Z47*'MONTHLY DATA'!AX43</f>
        <v>546720573.36570883</v>
      </c>
      <c r="AC54" s="249">
        <f>AA47*'MONTHLY DATA'!AY43</f>
        <v>0</v>
      </c>
      <c r="AD54" s="249">
        <f>AB47*'MONTHLY DATA'!AZ43</f>
        <v>0</v>
      </c>
      <c r="AE54" s="249">
        <f>AC47*'MONTHLY DATA'!BA43</f>
        <v>0</v>
      </c>
      <c r="AF54" s="249">
        <f>AD47*'MONTHLY DATA'!BB43</f>
        <v>0</v>
      </c>
      <c r="AG54" s="249">
        <f>AE47*'MONTHLY DATA'!BC43</f>
        <v>0</v>
      </c>
      <c r="AH54" s="249">
        <f>AF47*'MONTHLY DATA'!BD43</f>
        <v>0</v>
      </c>
      <c r="AI54" s="249">
        <f>AG47*'MONTHLY DATA'!BE43</f>
        <v>0</v>
      </c>
      <c r="AJ54" s="249">
        <f>AH47*'MONTHLY DATA'!BF43</f>
        <v>0</v>
      </c>
      <c r="AK54" s="249">
        <f>AI47*'MONTHLY DATA'!BG43</f>
        <v>0</v>
      </c>
      <c r="AL54" s="249">
        <f>AJ47*'MONTHLY DATA'!BH43</f>
        <v>0</v>
      </c>
      <c r="AM54" s="249">
        <f>AK47*'MONTHLY DATA'!BI43</f>
        <v>0</v>
      </c>
      <c r="AN54" s="249">
        <f>AL47*'MONTHLY DATA'!BJ43</f>
        <v>0</v>
      </c>
      <c r="AO54" s="249">
        <f>AM47*'MONTHLY DATA'!BK43</f>
        <v>54938736.084825784</v>
      </c>
      <c r="AP54" s="249">
        <f>AN47*'MONTHLY DATA'!BL43</f>
        <v>39606813.968116336</v>
      </c>
      <c r="AQ54" s="249">
        <f>AO47*'MONTHLY DATA'!BM43</f>
        <v>40611221.307878762</v>
      </c>
      <c r="AR54" s="249">
        <f>AP47*'MONTHLY DATA'!BN43</f>
        <v>31890447.379601479</v>
      </c>
      <c r="AS54" s="249">
        <f>AQ47*'MONTHLY DATA'!BO43</f>
        <v>53108912.471583851</v>
      </c>
      <c r="AT54" s="249">
        <f>AR47*'MONTHLY DATA'!BP43</f>
        <v>59275257.573460013</v>
      </c>
      <c r="AU54" s="249">
        <f>AS47*'MONTHLY DATA'!BQ43</f>
        <v>64110485.205392934</v>
      </c>
      <c r="AV54" s="249">
        <f>AT47*'MONTHLY DATA'!BR43</f>
        <v>43764344.390467644</v>
      </c>
      <c r="AW54" s="249">
        <f>AU47*'MONTHLY DATA'!BS43</f>
        <v>48789672.879004516</v>
      </c>
      <c r="AX54" s="249">
        <f>AV47*'MONTHLY DATA'!BT43</f>
        <v>52209019.455582052</v>
      </c>
      <c r="AY54" s="249">
        <f>AW47*'MONTHLY DATA'!BU43</f>
        <v>57265208.472788386</v>
      </c>
      <c r="AZ54" s="249">
        <f>AX47*'MONTHLY DATA'!BV43</f>
        <v>86855517.782225192</v>
      </c>
      <c r="BA54" s="249">
        <f>AY47*'MONTHLY DATA'!BW43</f>
        <v>0</v>
      </c>
      <c r="BB54" s="249">
        <f>AZ47*'MONTHLY DATA'!BX43</f>
        <v>0</v>
      </c>
      <c r="BC54" s="249">
        <f>BA47*'MONTHLY DATA'!BY43</f>
        <v>0</v>
      </c>
      <c r="BD54" s="249">
        <f>BB47*'MONTHLY DATA'!BZ43</f>
        <v>0</v>
      </c>
      <c r="BE54" s="249">
        <f>BC47*'MONTHLY DATA'!CA43</f>
        <v>0</v>
      </c>
      <c r="BF54" s="249">
        <f>BD47*'MONTHLY DATA'!CB43</f>
        <v>0</v>
      </c>
      <c r="BG54" s="249">
        <f>BE47*'MONTHLY DATA'!CC43</f>
        <v>0</v>
      </c>
      <c r="BH54" s="249">
        <f>BF47*'MONTHLY DATA'!CD43</f>
        <v>0</v>
      </c>
      <c r="BI54" s="249">
        <f>BG47*'MONTHLY DATA'!CE43</f>
        <v>0</v>
      </c>
      <c r="BJ54" s="249">
        <f>BH47*'MONTHLY DATA'!CF43</f>
        <v>0</v>
      </c>
      <c r="BK54" s="249">
        <f>BI47*'MONTHLY DATA'!CG43</f>
        <v>0</v>
      </c>
      <c r="BL54" s="249">
        <f>BJ47*'MONTHLY DATA'!CH43</f>
        <v>0</v>
      </c>
      <c r="BM54" s="249">
        <f>BK47*'MONTHLY DATA'!CI43</f>
        <v>87654851.288816497</v>
      </c>
      <c r="BN54" s="249">
        <f>BL47*'MONTHLY DATA'!CJ43</f>
        <v>63192946.012628198</v>
      </c>
      <c r="BO54" s="249">
        <f>BM47*'MONTHLY DATA'!CK43</f>
        <v>64795038.124733806</v>
      </c>
      <c r="BP54" s="249">
        <f>BN47*'MONTHLY DATA'!CL43</f>
        <v>50879723.779588103</v>
      </c>
      <c r="BQ54" s="249">
        <f>BO47*'MONTHLY DATA'!CM43</f>
        <v>84733971.384043291</v>
      </c>
      <c r="BR54" s="249">
        <f>BP47*'MONTHLY DATA'!CN43</f>
        <v>94572920.084873989</v>
      </c>
      <c r="BS54" s="249">
        <f>BQ47*'MONTHLY DATA'!CO43</f>
        <v>102287086.38991985</v>
      </c>
      <c r="BT54" s="249">
        <f>BR47*'MONTHLY DATA'!CP43</f>
        <v>69824617.647332475</v>
      </c>
      <c r="BU54" s="249">
        <f>BS47*'MONTHLY DATA'!CQ43</f>
        <v>77843119.596840084</v>
      </c>
      <c r="BV54" s="249">
        <f>BT47*'MONTHLY DATA'!CR43</f>
        <v>83298892.735361814</v>
      </c>
      <c r="BW54" s="423">
        <f t="shared" si="0"/>
        <v>6392222536.5653057</v>
      </c>
    </row>
    <row r="55" spans="1:75" x14ac:dyDescent="0.25">
      <c r="A55" s="268" t="s">
        <v>249</v>
      </c>
      <c r="C55" s="431"/>
      <c r="D55" s="249"/>
      <c r="E55" s="249">
        <f>E54*'MONTHLY DATA'!AA44</f>
        <v>0</v>
      </c>
      <c r="F55" s="249">
        <f>F54*'MONTHLY DATA'!AB44</f>
        <v>0</v>
      </c>
      <c r="G55" s="249">
        <f>G54*'MONTHLY DATA'!AC44</f>
        <v>0</v>
      </c>
      <c r="H55" s="249">
        <f>H54*'MONTHLY DATA'!AD44</f>
        <v>0</v>
      </c>
      <c r="I55" s="249">
        <f>I54*'MONTHLY DATA'!AE44</f>
        <v>0</v>
      </c>
      <c r="J55" s="249">
        <f>J54*'MONTHLY DATA'!AF44</f>
        <v>0</v>
      </c>
      <c r="K55" s="249">
        <f>K54*'MONTHLY DATA'!AG44</f>
        <v>0</v>
      </c>
      <c r="L55" s="249">
        <f>L54*'MONTHLY DATA'!AH44</f>
        <v>0</v>
      </c>
      <c r="M55" s="249">
        <f>M54*'MONTHLY DATA'!AI44</f>
        <v>0</v>
      </c>
      <c r="N55" s="249">
        <f>N54*'MONTHLY DATA'!AJ44</f>
        <v>0</v>
      </c>
      <c r="O55" s="249">
        <f>O54*'MONTHLY DATA'!AK44</f>
        <v>0</v>
      </c>
      <c r="P55" s="249">
        <f>P54*'MONTHLY DATA'!AL44</f>
        <v>0</v>
      </c>
      <c r="Q55" s="249">
        <f>Q54*'MONTHLY DATA'!AM44</f>
        <v>13832535.824151611</v>
      </c>
      <c r="R55" s="249">
        <f>R54*'MONTHLY DATA'!AN44</f>
        <v>9972353.0003692564</v>
      </c>
      <c r="S55" s="249">
        <f>S54*'MONTHLY DATA'!AO44</f>
        <v>10225179.50868769</v>
      </c>
      <c r="T55" s="249">
        <f>T54*'MONTHLY DATA'!AP44</f>
        <v>8029251.7438583402</v>
      </c>
      <c r="U55" s="249">
        <f>U54*'MONTHLY DATA'!AQ44</f>
        <v>13371663.474403305</v>
      </c>
      <c r="V55" s="249">
        <f>V54*'MONTHLY DATA'!AR44</f>
        <v>14924357.719835935</v>
      </c>
      <c r="W55" s="249">
        <f>W54*'MONTHLY DATA'!AS44</f>
        <v>16141811.162277432</v>
      </c>
      <c r="X55" s="249">
        <f>X54*'MONTHLY DATA'!AT44</f>
        <v>11018835.866734996</v>
      </c>
      <c r="Y55" s="249">
        <f>Y54*'MONTHLY DATA'!AU44</f>
        <v>12284308.478159232</v>
      </c>
      <c r="Z55" s="249">
        <f>Z54*'MONTHLY DATA'!AV44</f>
        <v>13145303.345268384</v>
      </c>
      <c r="AA55" s="249">
        <f>AA54*'MONTHLY DATA'!AW44</f>
        <v>14418369.685741056</v>
      </c>
      <c r="AB55" s="249">
        <f>AB54*'MONTHLY DATA'!AX44</f>
        <v>21868822.934628353</v>
      </c>
      <c r="AC55" s="249">
        <f>AC54*'MONTHLY DATA'!AY44</f>
        <v>0</v>
      </c>
      <c r="AD55" s="249">
        <f>AD54*'MONTHLY DATA'!AZ44</f>
        <v>0</v>
      </c>
      <c r="AE55" s="249">
        <f>AE54*'MONTHLY DATA'!BA44</f>
        <v>0</v>
      </c>
      <c r="AF55" s="249">
        <f>AF54*'MONTHLY DATA'!BB44</f>
        <v>0</v>
      </c>
      <c r="AG55" s="249">
        <f>AG54*'MONTHLY DATA'!BC44</f>
        <v>0</v>
      </c>
      <c r="AH55" s="249">
        <f>AH54*'MONTHLY DATA'!BD44</f>
        <v>0</v>
      </c>
      <c r="AI55" s="249">
        <f>AI54*'MONTHLY DATA'!BE44</f>
        <v>0</v>
      </c>
      <c r="AJ55" s="249">
        <f>AJ54*'MONTHLY DATA'!BF44</f>
        <v>0</v>
      </c>
      <c r="AK55" s="249">
        <f>AK54*'MONTHLY DATA'!BG44</f>
        <v>0</v>
      </c>
      <c r="AL55" s="249">
        <f>AL54*'MONTHLY DATA'!BH44</f>
        <v>0</v>
      </c>
      <c r="AM55" s="249">
        <f>AM54*'MONTHLY DATA'!BI44</f>
        <v>0</v>
      </c>
      <c r="AN55" s="249">
        <f>AN54*'MONTHLY DATA'!BJ44</f>
        <v>0</v>
      </c>
      <c r="AO55" s="249">
        <f>AO54*'MONTHLY DATA'!BK44</f>
        <v>549387.3608482579</v>
      </c>
      <c r="AP55" s="249">
        <f>AP54*'MONTHLY DATA'!BL44</f>
        <v>396068.13968116336</v>
      </c>
      <c r="AQ55" s="249">
        <f>AQ54*'MONTHLY DATA'!BM44</f>
        <v>406112.21307878761</v>
      </c>
      <c r="AR55" s="249">
        <f>AR54*'MONTHLY DATA'!BN44</f>
        <v>318904.47379601479</v>
      </c>
      <c r="AS55" s="249">
        <f>AS54*'MONTHLY DATA'!BO44</f>
        <v>531089.12471583846</v>
      </c>
      <c r="AT55" s="249">
        <f>AT54*'MONTHLY DATA'!BP44</f>
        <v>592752.57573460019</v>
      </c>
      <c r="AU55" s="249">
        <f>AU54*'MONTHLY DATA'!BQ44</f>
        <v>641104.85205392935</v>
      </c>
      <c r="AV55" s="249">
        <f>AV54*'MONTHLY DATA'!BR44</f>
        <v>437643.44390467647</v>
      </c>
      <c r="AW55" s="249">
        <f>AW54*'MONTHLY DATA'!BS44</f>
        <v>487896.72879004519</v>
      </c>
      <c r="AX55" s="249">
        <f>AX54*'MONTHLY DATA'!BT44</f>
        <v>522090.19455582055</v>
      </c>
      <c r="AY55" s="249">
        <f>AY54*'MONTHLY DATA'!BU44</f>
        <v>572652.08472788392</v>
      </c>
      <c r="AZ55" s="249">
        <f>AZ54*'MONTHLY DATA'!BV44</f>
        <v>868555.17782225192</v>
      </c>
      <c r="BA55" s="249">
        <f>BA54*'MONTHLY DATA'!BW44</f>
        <v>0</v>
      </c>
      <c r="BB55" s="249">
        <f>BB54*'MONTHLY DATA'!BX44</f>
        <v>0</v>
      </c>
      <c r="BC55" s="249">
        <f>BC54*'MONTHLY DATA'!BY44</f>
        <v>0</v>
      </c>
      <c r="BD55" s="249">
        <f>BD54*'MONTHLY DATA'!BZ44</f>
        <v>0</v>
      </c>
      <c r="BE55" s="249">
        <f>BE54*'MONTHLY DATA'!CA44</f>
        <v>0</v>
      </c>
      <c r="BF55" s="249">
        <f>BF54*'MONTHLY DATA'!CB44</f>
        <v>0</v>
      </c>
      <c r="BG55" s="249">
        <f>BG54*'MONTHLY DATA'!CC44</f>
        <v>0</v>
      </c>
      <c r="BH55" s="249">
        <f>BH54*'MONTHLY DATA'!CD44</f>
        <v>0</v>
      </c>
      <c r="BI55" s="249">
        <f>BI54*'MONTHLY DATA'!CE44</f>
        <v>0</v>
      </c>
      <c r="BJ55" s="249">
        <f>BJ54*'MONTHLY DATA'!CF44</f>
        <v>0</v>
      </c>
      <c r="BK55" s="249">
        <f>BK54*'MONTHLY DATA'!CG44</f>
        <v>0</v>
      </c>
      <c r="BL55" s="249">
        <f>BL54*'MONTHLY DATA'!CH44</f>
        <v>0</v>
      </c>
      <c r="BM55" s="249">
        <f>BM54*'MONTHLY DATA'!CI44</f>
        <v>876548.51288816496</v>
      </c>
      <c r="BN55" s="249">
        <f>BN54*'MONTHLY DATA'!CJ44</f>
        <v>631929.46012628195</v>
      </c>
      <c r="BO55" s="249">
        <f>BO54*'MONTHLY DATA'!CK44</f>
        <v>647950.38124733802</v>
      </c>
      <c r="BP55" s="249">
        <f>BP54*'MONTHLY DATA'!CL44</f>
        <v>508797.23779588105</v>
      </c>
      <c r="BQ55" s="249">
        <f>BQ54*'MONTHLY DATA'!CM44</f>
        <v>847339.71384043293</v>
      </c>
      <c r="BR55" s="249">
        <f>BR54*'MONTHLY DATA'!CN44</f>
        <v>945729.20084873994</v>
      </c>
      <c r="BS55" s="249">
        <f>BS54*'MONTHLY DATA'!CO44</f>
        <v>1022870.8638991985</v>
      </c>
      <c r="BT55" s="249">
        <f>BT54*'MONTHLY DATA'!CP44</f>
        <v>698246.17647332477</v>
      </c>
      <c r="BU55" s="249">
        <f>BU54*'MONTHLY DATA'!CQ44</f>
        <v>778431.1959684008</v>
      </c>
      <c r="BV55" s="249">
        <f>BV54*'MONTHLY DATA'!CR44</f>
        <v>832988.9273536182</v>
      </c>
      <c r="BW55" s="423">
        <f t="shared" si="0"/>
        <v>173347880.7842662</v>
      </c>
    </row>
    <row r="56" spans="1:75" x14ac:dyDescent="0.25">
      <c r="A56" s="268" t="s">
        <v>252</v>
      </c>
      <c r="C56" s="431"/>
      <c r="D56" s="249"/>
      <c r="E56" s="249"/>
      <c r="F56" s="249">
        <f>C47*'MONTHLY DATA'!AA45</f>
        <v>67255030.367371008</v>
      </c>
      <c r="G56" s="249">
        <f>D47*'MONTHLY DATA'!AB45</f>
        <v>50314847.471609019</v>
      </c>
      <c r="H56" s="249">
        <f>E47*'MONTHLY DATA'!AC45</f>
        <v>47281178.730492264</v>
      </c>
      <c r="I56" s="249">
        <f>F47*'MONTHLY DATA'!AD45</f>
        <v>37420274.301263131</v>
      </c>
      <c r="J56" s="249">
        <f>G47*'MONTHLY DATA'!AE45</f>
        <v>66749867.704639353</v>
      </c>
      <c r="K56" s="249">
        <f>H47*'MONTHLY DATA'!AF45</f>
        <v>70794938.877110139</v>
      </c>
      <c r="L56" s="249">
        <f>I47*'MONTHLY DATA'!AG45</f>
        <v>74840548.602526262</v>
      </c>
      <c r="M56" s="249">
        <f>J47*'MONTHLY DATA'!AH45</f>
        <v>53349054.765671119</v>
      </c>
      <c r="N56" s="249">
        <f>K47*'MONTHLY DATA'!AI45</f>
        <v>56382723.506787851</v>
      </c>
      <c r="O56" s="249">
        <f>L47*'MONTHLY DATA'!AJ45</f>
        <v>59163810.916538775</v>
      </c>
      <c r="P56" s="249">
        <f>M47*'MONTHLY DATA'!AK45</f>
        <v>65737926.720339969</v>
      </c>
      <c r="Q56" s="249">
        <f>N47*'MONTHLY DATA'!AL45</f>
        <v>100630233.49616337</v>
      </c>
      <c r="R56" s="249">
        <f>O47*'MONTHLY DATA'!AM45</f>
        <v>69162679.120758042</v>
      </c>
      <c r="S56" s="249">
        <f>P47*'MONTHLY DATA'!AN45</f>
        <v>49861765.001846284</v>
      </c>
      <c r="T56" s="249">
        <f>Q47*'MONTHLY DATA'!AO45</f>
        <v>51125897.54343845</v>
      </c>
      <c r="U56" s="249">
        <f>R47*'MONTHLY DATA'!AP45</f>
        <v>40146258.719291702</v>
      </c>
      <c r="V56" s="249">
        <f>S47*'MONTHLY DATA'!AQ45</f>
        <v>66858317.372016519</v>
      </c>
      <c r="W56" s="249">
        <f>T47*'MONTHLY DATA'!AR45</f>
        <v>74621788.59917967</v>
      </c>
      <c r="X56" s="249">
        <f>U47*'MONTHLY DATA'!AS45</f>
        <v>80709055.811387151</v>
      </c>
      <c r="Y56" s="249">
        <f>V47*'MONTHLY DATA'!AT45</f>
        <v>55094179.333674975</v>
      </c>
      <c r="Z56" s="249">
        <f>W47*'MONTHLY DATA'!AU45</f>
        <v>61421542.390796155</v>
      </c>
      <c r="AA56" s="249">
        <f>X47*'MONTHLY DATA'!AV45</f>
        <v>65726516.726341911</v>
      </c>
      <c r="AB56" s="249">
        <f>Y47*'MONTHLY DATA'!AW45</f>
        <v>72091848.428705275</v>
      </c>
      <c r="AC56" s="249">
        <f>Z47*'MONTHLY DATA'!AX45</f>
        <v>109344114.67314176</v>
      </c>
      <c r="AD56" s="249">
        <f>AA47*'MONTHLY DATA'!AY45</f>
        <v>277515511.27038723</v>
      </c>
      <c r="AE56" s="249">
        <f>AB47*'MONTHLY DATA'!AZ45</f>
        <v>200070773.84427238</v>
      </c>
      <c r="AF56" s="249">
        <f>AC47*'MONTHLY DATA'!BA45</f>
        <v>205144494.44669488</v>
      </c>
      <c r="AG56" s="249">
        <f>AD47*'MONTHLY DATA'!BB45</f>
        <v>161089014.66342041</v>
      </c>
      <c r="AH56" s="249">
        <f>AE47*'MONTHLY DATA'!BC45</f>
        <v>268274322.23933098</v>
      </c>
      <c r="AI56" s="249">
        <f>AF47*'MONTHLY DATA'!BD45</f>
        <v>299422704.55458468</v>
      </c>
      <c r="AJ56" s="249">
        <f>AG47*'MONTHLY DATA'!BE45</f>
        <v>323846308.26908839</v>
      </c>
      <c r="AK56" s="249">
        <f>AH47*'MONTHLY DATA'!BF45</f>
        <v>221067409.71870121</v>
      </c>
      <c r="AL56" s="249">
        <f>AI47*'MONTHLY DATA'!BG45</f>
        <v>246455386.29272345</v>
      </c>
      <c r="AM56" s="249">
        <f>AJ47*'MONTHLY DATA'!BH45</f>
        <v>263730145.66244772</v>
      </c>
      <c r="AN56" s="249">
        <f>AK47*'MONTHLY DATA'!BI45</f>
        <v>289268805.49576968</v>
      </c>
      <c r="AO56" s="249">
        <f>AL47*'MONTHLY DATA'!BJ45</f>
        <v>438746598.72114754</v>
      </c>
      <c r="AP56" s="249">
        <f>AM47*'MONTHLY DATA'!BK45</f>
        <v>0</v>
      </c>
      <c r="AQ56" s="249">
        <f>AN47*'MONTHLY DATA'!BL45</f>
        <v>0</v>
      </c>
      <c r="AR56" s="249">
        <f>AO47*'MONTHLY DATA'!BM45</f>
        <v>0</v>
      </c>
      <c r="AS56" s="249">
        <f>AP47*'MONTHLY DATA'!BN45</f>
        <v>0</v>
      </c>
      <c r="AT56" s="249">
        <f>AQ47*'MONTHLY DATA'!BO45</f>
        <v>0</v>
      </c>
      <c r="AU56" s="249">
        <f>AR47*'MONTHLY DATA'!BP45</f>
        <v>0</v>
      </c>
      <c r="AV56" s="249">
        <f>AS47*'MONTHLY DATA'!BQ45</f>
        <v>0</v>
      </c>
      <c r="AW56" s="249">
        <f>AT47*'MONTHLY DATA'!BR45</f>
        <v>0</v>
      </c>
      <c r="AX56" s="249">
        <f>AU47*'MONTHLY DATA'!BS45</f>
        <v>0</v>
      </c>
      <c r="AY56" s="249">
        <f>AV47*'MONTHLY DATA'!BT45</f>
        <v>0</v>
      </c>
      <c r="AZ56" s="249">
        <f>AW47*'MONTHLY DATA'!BU45</f>
        <v>0</v>
      </c>
      <c r="BA56" s="249">
        <f>AX47*'MONTHLY DATA'!BV45</f>
        <v>0</v>
      </c>
      <c r="BB56" s="249">
        <f>AY47*'MONTHLY DATA'!BW45</f>
        <v>560358190.56200409</v>
      </c>
      <c r="BC56" s="249">
        <f>AZ47*'MONTHLY DATA'!BX45</f>
        <v>403975732.92675287</v>
      </c>
      <c r="BD56" s="249">
        <f>BA47*'MONTHLY DATA'!BY45</f>
        <v>414223541.37426138</v>
      </c>
      <c r="BE56" s="249">
        <f>BB47*'MONTHLY DATA'!BZ45</f>
        <v>325268633.60797411</v>
      </c>
      <c r="BF56" s="249">
        <f>BC47*'MONTHLY DATA'!CA45</f>
        <v>541692685.68298256</v>
      </c>
      <c r="BG56" s="249">
        <f>BD47*'MONTHLY DATA'!CB45</f>
        <v>604579756.29973459</v>
      </c>
      <c r="BH56" s="249">
        <f>BE47*'MONTHLY DATA'!CC45</f>
        <v>653902708.10442281</v>
      </c>
      <c r="BI56" s="249">
        <f>BF47*'MONTHLY DATA'!CD45</f>
        <v>446379469.2794677</v>
      </c>
      <c r="BJ56" s="249">
        <f>BG47*'MONTHLY DATA'!CE45</f>
        <v>497638982.56864327</v>
      </c>
      <c r="BK56" s="249">
        <f>BH47*'MONTHLY DATA'!CF45</f>
        <v>532517560.34104633</v>
      </c>
      <c r="BL56" s="249">
        <f>BI47*'MONTHLY DATA'!CG45</f>
        <v>584092327.82537091</v>
      </c>
      <c r="BM56" s="249">
        <f>BJ47*'MONTHLY DATA'!CH45</f>
        <v>885905230.472188</v>
      </c>
      <c r="BN56" s="249">
        <f>BK47*'MONTHLY DATA'!CI45</f>
        <v>146091418.81469417</v>
      </c>
      <c r="BO56" s="249">
        <f>BL47*'MONTHLY DATA'!CJ45</f>
        <v>105321576.68771367</v>
      </c>
      <c r="BP56" s="249">
        <f>BM47*'MONTHLY DATA'!CK45</f>
        <v>107991730.20788968</v>
      </c>
      <c r="BQ56" s="249">
        <f>BN47*'MONTHLY DATA'!CL45</f>
        <v>84799539.632646844</v>
      </c>
      <c r="BR56" s="249">
        <f>BO47*'MONTHLY DATA'!CM45</f>
        <v>141223285.64007217</v>
      </c>
      <c r="BS56" s="249">
        <f>BP47*'MONTHLY DATA'!CN45</f>
        <v>157621533.47478998</v>
      </c>
      <c r="BT56" s="249">
        <f>BQ47*'MONTHLY DATA'!CO45</f>
        <v>170478477.31653309</v>
      </c>
      <c r="BU56" s="249">
        <f>BR47*'MONTHLY DATA'!CP45</f>
        <v>116374362.74555413</v>
      </c>
      <c r="BV56" s="249">
        <f>BS47*'MONTHLY DATA'!CQ45</f>
        <v>129738532.66140015</v>
      </c>
      <c r="BW56" s="423">
        <f t="shared" si="0"/>
        <v>12350891150.585798</v>
      </c>
    </row>
    <row r="57" spans="1:75" ht="16.5" thickBot="1" x14ac:dyDescent="0.3">
      <c r="A57" s="270" t="s">
        <v>249</v>
      </c>
      <c r="C57" s="435"/>
      <c r="D57" s="436"/>
      <c r="E57" s="436"/>
      <c r="F57" s="436">
        <f>F56*'MONTHLY DATA'!AA46</f>
        <v>1345100.6073474202</v>
      </c>
      <c r="G57" s="436">
        <f>G56*'MONTHLY DATA'!AB46</f>
        <v>1006296.9494321804</v>
      </c>
      <c r="H57" s="436">
        <f>H56*'MONTHLY DATA'!AC46</f>
        <v>945623.57460984529</v>
      </c>
      <c r="I57" s="436">
        <f>I56*'MONTHLY DATA'!AD46</f>
        <v>748405.48602526262</v>
      </c>
      <c r="J57" s="436">
        <f>J56*'MONTHLY DATA'!AE46</f>
        <v>1334997.354092787</v>
      </c>
      <c r="K57" s="436">
        <f>K56*'MONTHLY DATA'!AF46</f>
        <v>1415898.7775422027</v>
      </c>
      <c r="L57" s="436">
        <f>L56*'MONTHLY DATA'!AG46</f>
        <v>1496810.9720505252</v>
      </c>
      <c r="M57" s="436">
        <f>M56*'MONTHLY DATA'!AH46</f>
        <v>1066981.0953134224</v>
      </c>
      <c r="N57" s="436">
        <f>N56*'MONTHLY DATA'!AI46</f>
        <v>1127654.470135757</v>
      </c>
      <c r="O57" s="436">
        <f>O56*'MONTHLY DATA'!AJ46</f>
        <v>1183276.2183307756</v>
      </c>
      <c r="P57" s="436">
        <f>P56*'MONTHLY DATA'!AK46</f>
        <v>1314758.5344067994</v>
      </c>
      <c r="Q57" s="436">
        <f>Q56*'MONTHLY DATA'!AL46</f>
        <v>2012604.6699232673</v>
      </c>
      <c r="R57" s="436">
        <f>R56*'MONTHLY DATA'!AM46</f>
        <v>0</v>
      </c>
      <c r="S57" s="436">
        <f>S56*'MONTHLY DATA'!AN46</f>
        <v>0</v>
      </c>
      <c r="T57" s="436">
        <f>T56*'MONTHLY DATA'!AO46</f>
        <v>0</v>
      </c>
      <c r="U57" s="436">
        <f>U56*'MONTHLY DATA'!AP46</f>
        <v>0</v>
      </c>
      <c r="V57" s="436">
        <f>V56*'MONTHLY DATA'!AQ46</f>
        <v>0</v>
      </c>
      <c r="W57" s="436">
        <f>W56*'MONTHLY DATA'!AR46</f>
        <v>0</v>
      </c>
      <c r="X57" s="436">
        <f>X56*'MONTHLY DATA'!AS46</f>
        <v>0</v>
      </c>
      <c r="Y57" s="436">
        <f>Y56*'MONTHLY DATA'!AT46</f>
        <v>0</v>
      </c>
      <c r="Z57" s="436">
        <f>Z56*'MONTHLY DATA'!AU46</f>
        <v>0</v>
      </c>
      <c r="AA57" s="436">
        <f>AA56*'MONTHLY DATA'!AV46</f>
        <v>0</v>
      </c>
      <c r="AB57" s="436">
        <f>AB56*'MONTHLY DATA'!AW46</f>
        <v>0</v>
      </c>
      <c r="AC57" s="436">
        <f>AC56*'MONTHLY DATA'!AX46</f>
        <v>0</v>
      </c>
      <c r="AD57" s="436">
        <f>AD56*'MONTHLY DATA'!AY46</f>
        <v>0</v>
      </c>
      <c r="AE57" s="436">
        <f>AE56*'MONTHLY DATA'!AZ46</f>
        <v>0</v>
      </c>
      <c r="AF57" s="436">
        <f>AF56*'MONTHLY DATA'!BA46</f>
        <v>0</v>
      </c>
      <c r="AG57" s="436">
        <f>AG56*'MONTHLY DATA'!BB46</f>
        <v>0</v>
      </c>
      <c r="AH57" s="436">
        <f>AH56*'MONTHLY DATA'!BC46</f>
        <v>0</v>
      </c>
      <c r="AI57" s="436">
        <f>AI56*'MONTHLY DATA'!BD46</f>
        <v>0</v>
      </c>
      <c r="AJ57" s="436">
        <f>AJ56*'MONTHLY DATA'!BE46</f>
        <v>0</v>
      </c>
      <c r="AK57" s="436">
        <f>AK56*'MONTHLY DATA'!BF46</f>
        <v>0</v>
      </c>
      <c r="AL57" s="436">
        <f>AL56*'MONTHLY DATA'!BG46</f>
        <v>0</v>
      </c>
      <c r="AM57" s="436">
        <f>AM56*'MONTHLY DATA'!BH46</f>
        <v>0</v>
      </c>
      <c r="AN57" s="436">
        <f>AN56*'MONTHLY DATA'!BI46</f>
        <v>0</v>
      </c>
      <c r="AO57" s="436">
        <f>AO56*'MONTHLY DATA'!BJ46</f>
        <v>0</v>
      </c>
      <c r="AP57" s="436">
        <f>AP56*'MONTHLY DATA'!BK46</f>
        <v>0</v>
      </c>
      <c r="AQ57" s="436">
        <f>AQ56*'MONTHLY DATA'!BL46</f>
        <v>0</v>
      </c>
      <c r="AR57" s="436">
        <f>AR56*'MONTHLY DATA'!BM46</f>
        <v>0</v>
      </c>
      <c r="AS57" s="436">
        <f>AS56*'MONTHLY DATA'!BN46</f>
        <v>0</v>
      </c>
      <c r="AT57" s="436">
        <f>AT56*'MONTHLY DATA'!BO46</f>
        <v>0</v>
      </c>
      <c r="AU57" s="436">
        <f>AU56*'MONTHLY DATA'!BP46</f>
        <v>0</v>
      </c>
      <c r="AV57" s="436">
        <f>AV56*'MONTHLY DATA'!BQ46</f>
        <v>0</v>
      </c>
      <c r="AW57" s="436">
        <f>AW56*'MONTHLY DATA'!BR46</f>
        <v>0</v>
      </c>
      <c r="AX57" s="436">
        <f>AX56*'MONTHLY DATA'!BS46</f>
        <v>0</v>
      </c>
      <c r="AY57" s="436">
        <f>AY56*'MONTHLY DATA'!BT46</f>
        <v>0</v>
      </c>
      <c r="AZ57" s="436">
        <f>AZ56*'MONTHLY DATA'!BU46</f>
        <v>0</v>
      </c>
      <c r="BA57" s="436">
        <f>BA56*'MONTHLY DATA'!BV46</f>
        <v>0</v>
      </c>
      <c r="BB57" s="436">
        <f>BB56*'MONTHLY DATA'!BW46</f>
        <v>0</v>
      </c>
      <c r="BC57" s="436">
        <f>BC56*'MONTHLY DATA'!BX46</f>
        <v>0</v>
      </c>
      <c r="BD57" s="436">
        <f>BD56*'MONTHLY DATA'!BY46</f>
        <v>0</v>
      </c>
      <c r="BE57" s="436">
        <f>BE56*'MONTHLY DATA'!BZ46</f>
        <v>0</v>
      </c>
      <c r="BF57" s="436">
        <f>BF56*'MONTHLY DATA'!CA46</f>
        <v>0</v>
      </c>
      <c r="BG57" s="436">
        <f>BG56*'MONTHLY DATA'!CB46</f>
        <v>0</v>
      </c>
      <c r="BH57" s="436">
        <f>BH56*'MONTHLY DATA'!CC46</f>
        <v>0</v>
      </c>
      <c r="BI57" s="436">
        <f>BI56*'MONTHLY DATA'!CD46</f>
        <v>0</v>
      </c>
      <c r="BJ57" s="436">
        <f>BJ56*'MONTHLY DATA'!CE46</f>
        <v>0</v>
      </c>
      <c r="BK57" s="436">
        <f>BK56*'MONTHLY DATA'!CF46</f>
        <v>0</v>
      </c>
      <c r="BL57" s="436">
        <f>BL56*'MONTHLY DATA'!CG46</f>
        <v>0</v>
      </c>
      <c r="BM57" s="436">
        <f>BM56*'MONTHLY DATA'!CH46</f>
        <v>0</v>
      </c>
      <c r="BN57" s="436">
        <f>BN56*'MONTHLY DATA'!CI46</f>
        <v>0</v>
      </c>
      <c r="BO57" s="436">
        <f>BO56*'MONTHLY DATA'!CJ46</f>
        <v>0</v>
      </c>
      <c r="BP57" s="436">
        <f>BP56*'MONTHLY DATA'!CK46</f>
        <v>0</v>
      </c>
      <c r="BQ57" s="436">
        <f>BQ56*'MONTHLY DATA'!CL46</f>
        <v>0</v>
      </c>
      <c r="BR57" s="436">
        <f>BR56*'MONTHLY DATA'!CM46</f>
        <v>0</v>
      </c>
      <c r="BS57" s="436">
        <f>BS56*'MONTHLY DATA'!CN46</f>
        <v>0</v>
      </c>
      <c r="BT57" s="436">
        <f>BT56*'MONTHLY DATA'!CO46</f>
        <v>0</v>
      </c>
      <c r="BU57" s="436">
        <f>BU56*'MONTHLY DATA'!CP46</f>
        <v>0</v>
      </c>
      <c r="BV57" s="436">
        <f>BV56*'MONTHLY DATA'!CQ46</f>
        <v>0</v>
      </c>
      <c r="BW57" s="438">
        <f t="shared" si="0"/>
        <v>14998408.709210247</v>
      </c>
    </row>
    <row r="58" spans="1:75" ht="16.5" thickBot="1" x14ac:dyDescent="0.3">
      <c r="BW58" s="224">
        <f t="shared" si="0"/>
        <v>0</v>
      </c>
    </row>
    <row r="59" spans="1:75" x14ac:dyDescent="0.25">
      <c r="A59" s="447" t="s">
        <v>315</v>
      </c>
      <c r="C59" s="449">
        <f>C50+C52+C54+C56</f>
        <v>156928404.19053236</v>
      </c>
      <c r="D59" s="443">
        <f t="shared" ref="D59:BO59" si="31">D50+D52+D54+D56</f>
        <v>251911371.50182971</v>
      </c>
      <c r="E59" s="443">
        <f t="shared" si="31"/>
        <v>300625819.137528</v>
      </c>
      <c r="F59" s="443">
        <f t="shared" si="31"/>
        <v>316217824.4934482</v>
      </c>
      <c r="G59" s="443">
        <f t="shared" si="31"/>
        <v>343946659.02561677</v>
      </c>
      <c r="H59" s="443">
        <f t="shared" si="31"/>
        <v>395862803.92137885</v>
      </c>
      <c r="I59" s="443">
        <f t="shared" si="31"/>
        <v>442637922.4008972</v>
      </c>
      <c r="J59" s="443">
        <f t="shared" si="31"/>
        <v>435305344.53240472</v>
      </c>
      <c r="K59" s="443">
        <f t="shared" si="31"/>
        <v>408840134.72765905</v>
      </c>
      <c r="L59" s="443">
        <f t="shared" si="31"/>
        <v>396786960.77558726</v>
      </c>
      <c r="M59" s="443">
        <f t="shared" si="31"/>
        <v>400242136.95525908</v>
      </c>
      <c r="N59" s="443">
        <f t="shared" si="31"/>
        <v>501547536.32723397</v>
      </c>
      <c r="O59" s="443">
        <f t="shared" si="31"/>
        <v>394183299.61649084</v>
      </c>
      <c r="P59" s="443">
        <f t="shared" si="31"/>
        <v>233152748.04978865</v>
      </c>
      <c r="Q59" s="443">
        <f t="shared" si="31"/>
        <v>480527560.79557931</v>
      </c>
      <c r="R59" s="443">
        <f t="shared" si="31"/>
        <v>345235676.60951728</v>
      </c>
      <c r="S59" s="443">
        <f t="shared" si="31"/>
        <v>350063464.30038285</v>
      </c>
      <c r="T59" s="443">
        <f t="shared" si="31"/>
        <v>301605050.20601672</v>
      </c>
      <c r="U59" s="443">
        <f t="shared" si="31"/>
        <v>428243882.78696573</v>
      </c>
      <c r="V59" s="443">
        <f t="shared" si="31"/>
        <v>476696713.25703156</v>
      </c>
      <c r="W59" s="443">
        <f t="shared" si="31"/>
        <v>519114762.58331293</v>
      </c>
      <c r="X59" s="443">
        <f t="shared" si="31"/>
        <v>399997630.29732335</v>
      </c>
      <c r="Y59" s="443">
        <f t="shared" si="31"/>
        <v>410263123.57345927</v>
      </c>
      <c r="Z59" s="443">
        <f t="shared" si="31"/>
        <v>462950202.47126687</v>
      </c>
      <c r="AA59" s="443">
        <f t="shared" si="31"/>
        <v>527100490.24091816</v>
      </c>
      <c r="AB59" s="443">
        <f t="shared" si="31"/>
        <v>817708844.67887092</v>
      </c>
      <c r="AC59" s="443">
        <f t="shared" si="31"/>
        <v>274883373.4920637</v>
      </c>
      <c r="AD59" s="443">
        <f t="shared" si="31"/>
        <v>429340832.26012868</v>
      </c>
      <c r="AE59" s="443">
        <f t="shared" si="31"/>
        <v>370847352.23285651</v>
      </c>
      <c r="AF59" s="443">
        <f t="shared" si="31"/>
        <v>435968351.66623974</v>
      </c>
      <c r="AG59" s="443">
        <f t="shared" si="31"/>
        <v>414952537.92244554</v>
      </c>
      <c r="AH59" s="443">
        <f t="shared" si="31"/>
        <v>495865338.62298977</v>
      </c>
      <c r="AI59" s="443">
        <f t="shared" si="31"/>
        <v>489528031.26043922</v>
      </c>
      <c r="AJ59" s="443">
        <f t="shared" si="31"/>
        <v>531773355.00667095</v>
      </c>
      <c r="AK59" s="443">
        <f t="shared" si="31"/>
        <v>446133405.20009375</v>
      </c>
      <c r="AL59" s="443">
        <f t="shared" si="31"/>
        <v>537485424.6893996</v>
      </c>
      <c r="AM59" s="443">
        <f t="shared" si="31"/>
        <v>847731570.40220428</v>
      </c>
      <c r="AN59" s="443">
        <f t="shared" si="31"/>
        <v>676393975.44223559</v>
      </c>
      <c r="AO59" s="443">
        <f t="shared" si="31"/>
        <v>857177511.89735734</v>
      </c>
      <c r="AP59" s="443">
        <f t="shared" si="31"/>
        <v>344062388.24108422</v>
      </c>
      <c r="AQ59" s="443">
        <f t="shared" si="31"/>
        <v>476154503.36816859</v>
      </c>
      <c r="AR59" s="443">
        <f t="shared" si="31"/>
        <v>553035075.33698916</v>
      </c>
      <c r="AS59" s="443">
        <f t="shared" si="31"/>
        <v>620432824.05625439</v>
      </c>
      <c r="AT59" s="443">
        <f t="shared" si="31"/>
        <v>493846638.7175194</v>
      </c>
      <c r="AU59" s="443">
        <f t="shared" si="31"/>
        <v>493166884.13935983</v>
      </c>
      <c r="AV59" s="443">
        <f t="shared" si="31"/>
        <v>506806826.337551</v>
      </c>
      <c r="AW59" s="443">
        <f t="shared" si="31"/>
        <v>554064171.09968722</v>
      </c>
      <c r="AX59" s="443">
        <f t="shared" si="31"/>
        <v>774728060.87673509</v>
      </c>
      <c r="AY59" s="443">
        <f t="shared" si="31"/>
        <v>230976244.03723878</v>
      </c>
      <c r="AZ59" s="443">
        <f t="shared" si="31"/>
        <v>86855517.782225192</v>
      </c>
      <c r="BA59" s="443">
        <f t="shared" si="31"/>
        <v>0</v>
      </c>
      <c r="BB59" s="443">
        <f t="shared" si="31"/>
        <v>560358190.56200409</v>
      </c>
      <c r="BC59" s="443">
        <f t="shared" si="31"/>
        <v>403975732.92675287</v>
      </c>
      <c r="BD59" s="443">
        <f t="shared" si="31"/>
        <v>414223541.37426138</v>
      </c>
      <c r="BE59" s="443">
        <f t="shared" si="31"/>
        <v>325268633.60797411</v>
      </c>
      <c r="BF59" s="443">
        <f t="shared" si="31"/>
        <v>541692685.68298256</v>
      </c>
      <c r="BG59" s="443">
        <f t="shared" si="31"/>
        <v>604579756.29973459</v>
      </c>
      <c r="BH59" s="443">
        <f t="shared" si="31"/>
        <v>653902708.10442281</v>
      </c>
      <c r="BI59" s="443">
        <f t="shared" si="31"/>
        <v>446379469.2794677</v>
      </c>
      <c r="BJ59" s="443">
        <f t="shared" si="31"/>
        <v>497638982.56864327</v>
      </c>
      <c r="BK59" s="443">
        <f t="shared" si="31"/>
        <v>766263830.44455695</v>
      </c>
      <c r="BL59" s="443">
        <f t="shared" si="31"/>
        <v>869479985.57746816</v>
      </c>
      <c r="BM59" s="443">
        <f t="shared" si="31"/>
        <v>1230604111.443799</v>
      </c>
      <c r="BN59" s="443">
        <f t="shared" si="31"/>
        <v>431357012.40586907</v>
      </c>
      <c r="BO59" s="443">
        <f t="shared" si="31"/>
        <v>463913503.54268044</v>
      </c>
      <c r="BP59" s="443">
        <f t="shared" ref="BP59:BV59" si="32">BP50+BP52+BP54+BP56</f>
        <v>524044536.05919951</v>
      </c>
      <c r="BQ59" s="443">
        <f t="shared" si="32"/>
        <v>568396301.50297511</v>
      </c>
      <c r="BR59" s="443">
        <f t="shared" si="32"/>
        <v>558377967.97105932</v>
      </c>
      <c r="BS59" s="443">
        <f t="shared" si="32"/>
        <v>560589762.3193934</v>
      </c>
      <c r="BT59" s="443">
        <f t="shared" si="32"/>
        <v>566224301.72061729</v>
      </c>
      <c r="BU59" s="443">
        <f t="shared" si="32"/>
        <v>548927686.40424645</v>
      </c>
      <c r="BV59" s="443">
        <f t="shared" si="32"/>
        <v>704400931.88469565</v>
      </c>
      <c r="BW59" s="442">
        <f t="shared" si="0"/>
        <v>34680506193.227036</v>
      </c>
    </row>
    <row r="60" spans="1:75" ht="16.5" thickBot="1" x14ac:dyDescent="0.3">
      <c r="A60" s="448" t="s">
        <v>312</v>
      </c>
      <c r="C60" s="450">
        <f>C51+C53+C55+C57</f>
        <v>4707852.1257159701</v>
      </c>
      <c r="D60" s="445">
        <f t="shared" ref="D60:BO60" si="33">D51+D53+D55+D57</f>
        <v>4867139.9303600509</v>
      </c>
      <c r="E60" s="445">
        <f t="shared" si="33"/>
        <v>4315979.460566639</v>
      </c>
      <c r="F60" s="445">
        <f t="shared" si="33"/>
        <v>4910143.3830456845</v>
      </c>
      <c r="G60" s="445">
        <f t="shared" si="33"/>
        <v>6427193.174782197</v>
      </c>
      <c r="H60" s="445">
        <f t="shared" si="33"/>
        <v>7236266.6501003411</v>
      </c>
      <c r="I60" s="445">
        <f t="shared" si="33"/>
        <v>7403142.6657443037</v>
      </c>
      <c r="J60" s="445">
        <f t="shared" si="33"/>
        <v>6566242.1597402906</v>
      </c>
      <c r="K60" s="445">
        <f t="shared" si="33"/>
        <v>6429670.5183307743</v>
      </c>
      <c r="L60" s="445">
        <f t="shared" si="33"/>
        <v>6765932.2063439963</v>
      </c>
      <c r="M60" s="445">
        <f t="shared" si="33"/>
        <v>6851912.1840679953</v>
      </c>
      <c r="N60" s="445">
        <f t="shared" si="33"/>
        <v>9486529.3492739927</v>
      </c>
      <c r="O60" s="445">
        <f t="shared" si="33"/>
        <v>3656965.415725763</v>
      </c>
      <c r="P60" s="445">
        <f t="shared" si="33"/>
        <v>1647170.3010857746</v>
      </c>
      <c r="Q60" s="445">
        <f t="shared" si="33"/>
        <v>16185979.811031133</v>
      </c>
      <c r="R60" s="445">
        <f t="shared" si="33"/>
        <v>10239994.725164535</v>
      </c>
      <c r="S60" s="445">
        <f t="shared" si="33"/>
        <v>10670901.624501133</v>
      </c>
      <c r="T60" s="445">
        <f t="shared" si="33"/>
        <v>8526730.3345195372</v>
      </c>
      <c r="U60" s="445">
        <f t="shared" si="33"/>
        <v>13909723.846479218</v>
      </c>
      <c r="V60" s="445">
        <f t="shared" si="33"/>
        <v>15291652.248727102</v>
      </c>
      <c r="W60" s="445">
        <f t="shared" si="33"/>
        <v>16551288.111549407</v>
      </c>
      <c r="X60" s="445">
        <f t="shared" si="33"/>
        <v>11457012.644910609</v>
      </c>
      <c r="Y60" s="445">
        <f t="shared" si="33"/>
        <v>12764920.801017268</v>
      </c>
      <c r="Z60" s="445">
        <f t="shared" si="33"/>
        <v>13874264.109755995</v>
      </c>
      <c r="AA60" s="445">
        <f t="shared" si="33"/>
        <v>15932090.656306803</v>
      </c>
      <c r="AB60" s="445">
        <f t="shared" si="33"/>
        <v>24852269.277895205</v>
      </c>
      <c r="AC60" s="445">
        <f t="shared" si="33"/>
        <v>2483088.8822838292</v>
      </c>
      <c r="AD60" s="445">
        <f t="shared" si="33"/>
        <v>2277379.8148461217</v>
      </c>
      <c r="AE60" s="445">
        <f t="shared" si="33"/>
        <v>2561648.6758287624</v>
      </c>
      <c r="AF60" s="445">
        <f t="shared" si="33"/>
        <v>3462357.8582931729</v>
      </c>
      <c r="AG60" s="445">
        <f t="shared" si="33"/>
        <v>3807952.8488853774</v>
      </c>
      <c r="AH60" s="445">
        <f t="shared" si="33"/>
        <v>3413865.2457548813</v>
      </c>
      <c r="AI60" s="445">
        <f t="shared" si="33"/>
        <v>2851579.9005878177</v>
      </c>
      <c r="AJ60" s="445">
        <f t="shared" si="33"/>
        <v>3118905.7010637382</v>
      </c>
      <c r="AK60" s="445">
        <f t="shared" si="33"/>
        <v>3375989.9322208874</v>
      </c>
      <c r="AL60" s="445">
        <f t="shared" si="33"/>
        <v>4365450.5759501429</v>
      </c>
      <c r="AM60" s="445">
        <f t="shared" si="33"/>
        <v>22220011.711878661</v>
      </c>
      <c r="AN60" s="445">
        <f t="shared" si="33"/>
        <v>17158709.053930264</v>
      </c>
      <c r="AO60" s="445">
        <f t="shared" si="33"/>
        <v>17139723.656692803</v>
      </c>
      <c r="AP60" s="445">
        <f t="shared" si="33"/>
        <v>13994398.001014408</v>
      </c>
      <c r="AQ60" s="445">
        <f t="shared" si="33"/>
        <v>20907658.420909226</v>
      </c>
      <c r="AR60" s="445">
        <f t="shared" si="33"/>
        <v>24251779.372802045</v>
      </c>
      <c r="AS60" s="445">
        <f t="shared" si="33"/>
        <v>26526274.401010964</v>
      </c>
      <c r="AT60" s="445">
        <f t="shared" si="33"/>
        <v>19756902.224721853</v>
      </c>
      <c r="AU60" s="445">
        <f t="shared" si="33"/>
        <v>20343351.023133565</v>
      </c>
      <c r="AV60" s="445">
        <f t="shared" si="33"/>
        <v>21638180.626098666</v>
      </c>
      <c r="AW60" s="445">
        <f t="shared" si="33"/>
        <v>23663260.861600898</v>
      </c>
      <c r="AX60" s="445">
        <f t="shared" si="33"/>
        <v>34357433.926701933</v>
      </c>
      <c r="AY60" s="445">
        <f t="shared" si="33"/>
        <v>5783983.151661396</v>
      </c>
      <c r="AZ60" s="445">
        <f t="shared" si="33"/>
        <v>868555.17782225192</v>
      </c>
      <c r="BA60" s="445">
        <f t="shared" si="33"/>
        <v>0</v>
      </c>
      <c r="BB60" s="445">
        <f t="shared" si="33"/>
        <v>0</v>
      </c>
      <c r="BC60" s="445">
        <f t="shared" si="33"/>
        <v>0</v>
      </c>
      <c r="BD60" s="445">
        <f t="shared" si="33"/>
        <v>0</v>
      </c>
      <c r="BE60" s="445">
        <f t="shared" si="33"/>
        <v>0</v>
      </c>
      <c r="BF60" s="445">
        <f t="shared" si="33"/>
        <v>0</v>
      </c>
      <c r="BG60" s="445">
        <f t="shared" si="33"/>
        <v>0</v>
      </c>
      <c r="BH60" s="445">
        <f t="shared" si="33"/>
        <v>0</v>
      </c>
      <c r="BI60" s="445">
        <f t="shared" si="33"/>
        <v>0</v>
      </c>
      <c r="BJ60" s="445">
        <f t="shared" si="33"/>
        <v>0</v>
      </c>
      <c r="BK60" s="445">
        <f t="shared" si="33"/>
        <v>9349850.8041404281</v>
      </c>
      <c r="BL60" s="445">
        <f t="shared" si="33"/>
        <v>9078043.6090487819</v>
      </c>
      <c r="BM60" s="445">
        <f t="shared" si="33"/>
        <v>9473164.4731965233</v>
      </c>
      <c r="BN60" s="445">
        <f t="shared" si="33"/>
        <v>7786967.679941915</v>
      </c>
      <c r="BO60" s="445">
        <f t="shared" si="33"/>
        <v>11043033.296334306</v>
      </c>
      <c r="BP60" s="445">
        <f t="shared" ref="BP60:BV60" si="34">BP51+BP53+BP55+BP57</f>
        <v>12856147.950423596</v>
      </c>
      <c r="BQ60" s="445">
        <f t="shared" si="34"/>
        <v>14279906.79769519</v>
      </c>
      <c r="BR60" s="445">
        <f t="shared" si="34"/>
        <v>11121344.053628735</v>
      </c>
      <c r="BS60" s="445">
        <f t="shared" si="34"/>
        <v>11188126.758157676</v>
      </c>
      <c r="BT60" s="445">
        <f t="shared" si="34"/>
        <v>11659277.924160989</v>
      </c>
      <c r="BU60" s="445">
        <f t="shared" si="34"/>
        <v>12745535.552166175</v>
      </c>
      <c r="BV60" s="446">
        <f t="shared" si="34"/>
        <v>18051079.049390599</v>
      </c>
      <c r="BW60" s="438">
        <f t="shared" si="0"/>
        <v>690489886.71072018</v>
      </c>
    </row>
    <row r="61" spans="1:75" x14ac:dyDescent="0.25">
      <c r="BW61" s="224">
        <f t="shared" si="0"/>
        <v>0</v>
      </c>
    </row>
    <row r="62" spans="1:75" ht="16.5" thickBot="1" x14ac:dyDescent="0.3">
      <c r="BW62" s="224">
        <f t="shared" ref="BW62:BW112" si="35">SUM(C62:BV62)</f>
        <v>0</v>
      </c>
    </row>
    <row r="63" spans="1:75" ht="16.5" thickBot="1" x14ac:dyDescent="0.3">
      <c r="A63" s="246" t="s">
        <v>53</v>
      </c>
      <c r="C63" s="452">
        <f>C26*'MONTHLY DATA'!AA67</f>
        <v>448366869.11580676</v>
      </c>
      <c r="D63" s="453">
        <f>D26*'MONTHLY DATA'!AB67</f>
        <v>335432316.47739345</v>
      </c>
      <c r="E63" s="453">
        <f>E26*'MONTHLY DATA'!AC67</f>
        <v>315207858.20328176</v>
      </c>
      <c r="F63" s="453">
        <f>F26*'MONTHLY DATA'!AD67</f>
        <v>249468495.34175423</v>
      </c>
      <c r="G63" s="453">
        <f>G26*'MONTHLY DATA'!AE67</f>
        <v>444999118.03092903</v>
      </c>
      <c r="H63" s="453">
        <f>H26*'MONTHLY DATA'!AF67</f>
        <v>471966259.18073428</v>
      </c>
      <c r="I63" s="453">
        <f>I26*'MONTHLY DATA'!AG67</f>
        <v>498936990.68350846</v>
      </c>
      <c r="J63" s="453">
        <f>J26*'MONTHLY DATA'!AH67</f>
        <v>355660365.10447413</v>
      </c>
      <c r="K63" s="453">
        <f>K26*'MONTHLY DATA'!AI67</f>
        <v>375884823.3785857</v>
      </c>
      <c r="L63" s="453">
        <f>L26*'MONTHLY DATA'!AJ67</f>
        <v>394425406.11025852</v>
      </c>
      <c r="M63" s="453">
        <f>M26*'MONTHLY DATA'!AK67</f>
        <v>438252844.80226648</v>
      </c>
      <c r="N63" s="453">
        <f>N26*'MONTHLY DATA'!AL67</f>
        <v>670868223.30775583</v>
      </c>
      <c r="O63" s="453">
        <f>O26*'MONTHLY DATA'!AM67</f>
        <v>461084527.47172034</v>
      </c>
      <c r="P63" s="453">
        <f>P26*'MONTHLY DATA'!AN67</f>
        <v>332411766.67897522</v>
      </c>
      <c r="Q63" s="453">
        <f>Q26*'MONTHLY DATA'!AO67</f>
        <v>340839316.95625633</v>
      </c>
      <c r="R63" s="453">
        <f>R26*'MONTHLY DATA'!AP67</f>
        <v>267641724.79527801</v>
      </c>
      <c r="S63" s="453">
        <f>S26*'MONTHLY DATA'!AQ67</f>
        <v>445722115.81344348</v>
      </c>
      <c r="T63" s="453">
        <f>T26*'MONTHLY DATA'!AR67</f>
        <v>497478590.66119778</v>
      </c>
      <c r="U63" s="453">
        <f>U26*'MONTHLY DATA'!AS67</f>
        <v>538060372.07591438</v>
      </c>
      <c r="V63" s="453">
        <f>V26*'MONTHLY DATA'!AT67</f>
        <v>367294528.89116651</v>
      </c>
      <c r="W63" s="453">
        <f>W26*'MONTHLY DATA'!AU67</f>
        <v>409476949.27197438</v>
      </c>
      <c r="X63" s="453">
        <f>X26*'MONTHLY DATA'!AV67</f>
        <v>438176778.17561275</v>
      </c>
      <c r="Y63" s="453">
        <f>Y26*'MONTHLY DATA'!AW67</f>
        <v>480612322.85803515</v>
      </c>
      <c r="Z63" s="453">
        <f>Z26*'MONTHLY DATA'!AX67</f>
        <v>728960764.48761177</v>
      </c>
      <c r="AA63" s="453">
        <f>AA26*'MONTHLY DATA'!AY67</f>
        <v>504573656.85524946</v>
      </c>
      <c r="AB63" s="453">
        <f>AB26*'MONTHLY DATA'!AZ67</f>
        <v>363765043.35322249</v>
      </c>
      <c r="AC63" s="453">
        <f>AC26*'MONTHLY DATA'!BA67</f>
        <v>372989989.9030816</v>
      </c>
      <c r="AD63" s="453">
        <f>AD26*'MONTHLY DATA'!BB67</f>
        <v>292889117.56985527</v>
      </c>
      <c r="AE63" s="453">
        <f>AE26*'MONTHLY DATA'!BC67</f>
        <v>487771494.98060173</v>
      </c>
      <c r="AF63" s="453">
        <f>AF26*'MONTHLY DATA'!BD67</f>
        <v>544404917.37197208</v>
      </c>
      <c r="AG63" s="453">
        <f>AG26*'MONTHLY DATA'!BE67</f>
        <v>588811469.58016062</v>
      </c>
      <c r="AH63" s="453">
        <f>AH26*'MONTHLY DATA'!BF67</f>
        <v>401940744.94309306</v>
      </c>
      <c r="AI63" s="453">
        <f>AI26*'MONTHLY DATA'!BG67</f>
        <v>448100702.35040623</v>
      </c>
      <c r="AJ63" s="453">
        <f>AJ26*'MONTHLY DATA'!BH67</f>
        <v>479509355.74990493</v>
      </c>
      <c r="AK63" s="453">
        <f>AK26*'MONTHLY DATA'!BI67</f>
        <v>525943282.71958125</v>
      </c>
      <c r="AL63" s="453">
        <f>AL26*'MONTHLY DATA'!BJ67</f>
        <v>797721088.5839045</v>
      </c>
      <c r="AM63" s="453">
        <f>AM26*'MONTHLY DATA'!BK67</f>
        <v>549387360.84825778</v>
      </c>
      <c r="AN63" s="453">
        <f>AN26*'MONTHLY DATA'!BL67</f>
        <v>396068139.68116337</v>
      </c>
      <c r="AO63" s="453">
        <f>AO26*'MONTHLY DATA'!BM67</f>
        <v>406112213.07878762</v>
      </c>
      <c r="AP63" s="453">
        <f>AP26*'MONTHLY DATA'!BN67</f>
        <v>318904473.79601479</v>
      </c>
      <c r="AQ63" s="453">
        <f>AQ26*'MONTHLY DATA'!BO67</f>
        <v>531089124.71583849</v>
      </c>
      <c r="AR63" s="453">
        <f>AR26*'MONTHLY DATA'!BP67</f>
        <v>592752575.73460007</v>
      </c>
      <c r="AS63" s="453">
        <f>AS26*'MONTHLY DATA'!BQ67</f>
        <v>641104852.05392933</v>
      </c>
      <c r="AT63" s="453">
        <f>AT26*'MONTHLY DATA'!BR67</f>
        <v>437643443.90467644</v>
      </c>
      <c r="AU63" s="453">
        <f>AU26*'MONTHLY DATA'!BS67</f>
        <v>487896728.79004514</v>
      </c>
      <c r="AV63" s="453">
        <f>AV26*'MONTHLY DATA'!BT67</f>
        <v>522090194.55582052</v>
      </c>
      <c r="AW63" s="453">
        <f>AW26*'MONTHLY DATA'!BU67</f>
        <v>572652084.72788382</v>
      </c>
      <c r="AX63" s="453">
        <f>AX26*'MONTHLY DATA'!BV67</f>
        <v>868555177.82225192</v>
      </c>
      <c r="AY63" s="453">
        <f>AY26*'MONTHLY DATA'!BW67</f>
        <v>560358190.56200409</v>
      </c>
      <c r="AZ63" s="453">
        <f>AZ26*'MONTHLY DATA'!BX67</f>
        <v>403975732.92675287</v>
      </c>
      <c r="BA63" s="453">
        <f>BA26*'MONTHLY DATA'!BY67</f>
        <v>414223541.37426138</v>
      </c>
      <c r="BB63" s="453">
        <f>BB26*'MONTHLY DATA'!BZ67</f>
        <v>325268633.60797411</v>
      </c>
      <c r="BC63" s="453">
        <f>BC26*'MONTHLY DATA'!CA67</f>
        <v>541692685.68298256</v>
      </c>
      <c r="BD63" s="453">
        <f>BD26*'MONTHLY DATA'!CB67</f>
        <v>604579756.29973459</v>
      </c>
      <c r="BE63" s="453">
        <f>BE26*'MONTHLY DATA'!CC67</f>
        <v>653902708.10442281</v>
      </c>
      <c r="BF63" s="453">
        <f>BF26*'MONTHLY DATA'!CD67</f>
        <v>446379469.2794677</v>
      </c>
      <c r="BG63" s="453">
        <f>BG26*'MONTHLY DATA'!CE67</f>
        <v>497638982.56864327</v>
      </c>
      <c r="BH63" s="453">
        <f>BH26*'MONTHLY DATA'!CF67</f>
        <v>532517560.34104633</v>
      </c>
      <c r="BI63" s="453">
        <f>BI26*'MONTHLY DATA'!CG67</f>
        <v>584092327.82537091</v>
      </c>
      <c r="BJ63" s="453">
        <f>BJ26*'MONTHLY DATA'!CH67</f>
        <v>885905230.472188</v>
      </c>
      <c r="BK63" s="453">
        <f>BK26*'MONTHLY DATA'!CI67</f>
        <v>584365675.25877666</v>
      </c>
      <c r="BL63" s="453">
        <f>BL26*'MONTHLY DATA'!CJ67</f>
        <v>421286306.75085467</v>
      </c>
      <c r="BM63" s="453">
        <f>BM26*'MONTHLY DATA'!CK67</f>
        <v>431966920.8315587</v>
      </c>
      <c r="BN63" s="453">
        <f>BN26*'MONTHLY DATA'!CL67</f>
        <v>339198158.53058738</v>
      </c>
      <c r="BO63" s="453">
        <f>BO26*'MONTHLY DATA'!CM67</f>
        <v>564893142.56028867</v>
      </c>
      <c r="BP63" s="453">
        <f>BP26*'MONTHLY DATA'!CN67</f>
        <v>630486133.89915991</v>
      </c>
      <c r="BQ63" s="453">
        <f>BQ26*'MONTHLY DATA'!CO67</f>
        <v>681913909.26613235</v>
      </c>
      <c r="BR63" s="453">
        <f>BR26*'MONTHLY DATA'!CP67</f>
        <v>465497450.98221654</v>
      </c>
      <c r="BS63" s="453">
        <f>BS26*'MONTHLY DATA'!CQ67</f>
        <v>518954130.64560062</v>
      </c>
      <c r="BT63" s="453">
        <f>BT26*'MONTHLY DATA'!CR67</f>
        <v>555325951.5690788</v>
      </c>
      <c r="BU63" s="453">
        <f>BU26*'MONTHLY DATA'!CS67</f>
        <v>609112534.37009108</v>
      </c>
      <c r="BV63" s="454">
        <f>BV26*'MONTHLY DATA'!CT67</f>
        <v>923852499.03478861</v>
      </c>
      <c r="BW63" s="434">
        <f t="shared" si="35"/>
        <v>35617294194.288216</v>
      </c>
    </row>
    <row r="64" spans="1:75" ht="16.5" thickBot="1" x14ac:dyDescent="0.3">
      <c r="C64" s="249">
        <f t="shared" ref="C64:AH64" si="36">C15*C17</f>
        <v>278624955.73131859</v>
      </c>
      <c r="D64" s="249">
        <f t="shared" si="36"/>
        <v>208448117.10541847</v>
      </c>
      <c r="E64" s="249">
        <f t="shared" si="36"/>
        <v>195879353.08700269</v>
      </c>
      <c r="F64" s="249">
        <f t="shared" si="36"/>
        <v>155027151.45791525</v>
      </c>
      <c r="G64" s="249">
        <f t="shared" si="36"/>
        <v>276535119.82056427</v>
      </c>
      <c r="H64" s="249">
        <f t="shared" si="36"/>
        <v>293290992.79896116</v>
      </c>
      <c r="I64" s="249">
        <f t="shared" si="36"/>
        <v>310054302.91583049</v>
      </c>
      <c r="J64" s="249">
        <f t="shared" si="36"/>
        <v>221016881.12383425</v>
      </c>
      <c r="K64" s="249">
        <f t="shared" si="36"/>
        <v>233585645.14225003</v>
      </c>
      <c r="L64" s="249">
        <f t="shared" si="36"/>
        <v>245105772.6360524</v>
      </c>
      <c r="M64" s="249">
        <f t="shared" si="36"/>
        <v>272340573.72211075</v>
      </c>
      <c r="N64" s="249">
        <f t="shared" si="36"/>
        <v>416896234.21083695</v>
      </c>
      <c r="O64" s="249">
        <f t="shared" si="36"/>
        <v>283394767.46547037</v>
      </c>
      <c r="P64" s="249">
        <f t="shared" si="36"/>
        <v>204309629.18191472</v>
      </c>
      <c r="Q64" s="249">
        <f t="shared" si="36"/>
        <v>209487913.54975796</v>
      </c>
      <c r="R64" s="249">
        <f t="shared" si="36"/>
        <v>164500138.16550583</v>
      </c>
      <c r="S64" s="249">
        <f t="shared" si="36"/>
        <v>273953359.44280481</v>
      </c>
      <c r="T64" s="249">
        <f t="shared" si="36"/>
        <v>305762820.55955607</v>
      </c>
      <c r="U64" s="249">
        <f t="shared" si="36"/>
        <v>330708576.32865065</v>
      </c>
      <c r="V64" s="249">
        <f t="shared" si="36"/>
        <v>225747268.88442919</v>
      </c>
      <c r="W64" s="249">
        <f t="shared" si="36"/>
        <v>251676822.42002121</v>
      </c>
      <c r="X64" s="249">
        <f t="shared" si="36"/>
        <v>269316545.16349894</v>
      </c>
      <c r="Y64" s="249">
        <f t="shared" si="36"/>
        <v>295398625.48459446</v>
      </c>
      <c r="Z64" s="249">
        <f t="shared" si="36"/>
        <v>448039806.07720453</v>
      </c>
      <c r="AA64" s="249">
        <f t="shared" si="36"/>
        <v>305987663.34460247</v>
      </c>
      <c r="AB64" s="249">
        <f t="shared" si="36"/>
        <v>220598149.16324207</v>
      </c>
      <c r="AC64" s="249">
        <f t="shared" si="36"/>
        <v>226191625.1686365</v>
      </c>
      <c r="AD64" s="249">
        <f t="shared" si="36"/>
        <v>177614619.97327349</v>
      </c>
      <c r="AE64" s="249">
        <f t="shared" si="36"/>
        <v>295797568.44368595</v>
      </c>
      <c r="AF64" s="249">
        <f t="shared" si="36"/>
        <v>330141669.34809488</v>
      </c>
      <c r="AG64" s="249">
        <f t="shared" si="36"/>
        <v>357072634.44337428</v>
      </c>
      <c r="AH64" s="249">
        <f t="shared" si="36"/>
        <v>243747386.49249813</v>
      </c>
      <c r="AI64" s="249">
        <f t="shared" ref="AI64:BN64" si="37">AI15*AI17</f>
        <v>271738501.21256232</v>
      </c>
      <c r="AJ64" s="249">
        <f t="shared" si="37"/>
        <v>290789548.20123237</v>
      </c>
      <c r="AK64" s="249">
        <f t="shared" si="37"/>
        <v>318946805.77294201</v>
      </c>
      <c r="AL64" s="249">
        <f t="shared" si="37"/>
        <v>483760514.60515726</v>
      </c>
      <c r="AM64" s="249">
        <f t="shared" si="37"/>
        <v>329269397.22457635</v>
      </c>
      <c r="AN64" s="249">
        <f t="shared" si="37"/>
        <v>237381410.15239277</v>
      </c>
      <c r="AO64" s="249">
        <f t="shared" si="37"/>
        <v>243398766.25695872</v>
      </c>
      <c r="AP64" s="249">
        <f t="shared" si="37"/>
        <v>191133260.63833791</v>
      </c>
      <c r="AQ64" s="249">
        <f t="shared" si="37"/>
        <v>318303341.15423346</v>
      </c>
      <c r="AR64" s="249">
        <f t="shared" si="37"/>
        <v>355262402.69266051</v>
      </c>
      <c r="AS64" s="249">
        <f t="shared" si="37"/>
        <v>384239424.91751713</v>
      </c>
      <c r="AT64" s="249">
        <f t="shared" si="37"/>
        <v>262297539.04985103</v>
      </c>
      <c r="AU64" s="249">
        <f t="shared" si="37"/>
        <v>292417201.30002826</v>
      </c>
      <c r="AV64" s="249">
        <f t="shared" si="37"/>
        <v>312910737.86926728</v>
      </c>
      <c r="AW64" s="249">
        <f t="shared" si="37"/>
        <v>343211249.61985493</v>
      </c>
      <c r="AX64" s="249">
        <f t="shared" si="37"/>
        <v>520558846.06781423</v>
      </c>
      <c r="AY64" s="249">
        <f t="shared" si="37"/>
        <v>332046053.58826458</v>
      </c>
      <c r="AZ64" s="249">
        <f t="shared" si="37"/>
        <v>239378841.50672722</v>
      </c>
      <c r="BA64" s="249">
        <f t="shared" si="37"/>
        <v>245452065.72116432</v>
      </c>
      <c r="BB64" s="249">
        <f t="shared" si="37"/>
        <v>192741978.59772766</v>
      </c>
      <c r="BC64" s="249">
        <f t="shared" si="37"/>
        <v>320983243.03520209</v>
      </c>
      <c r="BD64" s="249">
        <f t="shared" si="37"/>
        <v>358247447.0034126</v>
      </c>
      <c r="BE64" s="249">
        <f t="shared" si="37"/>
        <v>387473322.25104994</v>
      </c>
      <c r="BF64" s="249">
        <f t="shared" si="37"/>
        <v>264504683.89588305</v>
      </c>
      <c r="BG64" s="249">
        <f t="shared" si="37"/>
        <v>294878891.81788796</v>
      </c>
      <c r="BH64" s="249">
        <f t="shared" si="37"/>
        <v>315548879.9565047</v>
      </c>
      <c r="BI64" s="249">
        <f t="shared" si="37"/>
        <v>346109085.42435789</v>
      </c>
      <c r="BJ64" s="249">
        <f t="shared" si="37"/>
        <v>524949769.18238205</v>
      </c>
      <c r="BK64" s="249">
        <f t="shared" si="37"/>
        <v>353348908.24258691</v>
      </c>
      <c r="BL64" s="249">
        <f t="shared" si="37"/>
        <v>254738364.22230908</v>
      </c>
      <c r="BM64" s="249">
        <f t="shared" si="37"/>
        <v>261196590.17508689</v>
      </c>
      <c r="BN64" s="249">
        <f t="shared" si="37"/>
        <v>205100622.40765136</v>
      </c>
      <c r="BO64" s="249">
        <f t="shared" ref="BO64:BV64" si="38">BO15*BO17</f>
        <v>341571165.41750818</v>
      </c>
      <c r="BP64" s="249">
        <f t="shared" si="38"/>
        <v>381234813.09660172</v>
      </c>
      <c r="BQ64" s="249">
        <f t="shared" si="38"/>
        <v>412329051.56422305</v>
      </c>
      <c r="BR64" s="249">
        <f t="shared" si="38"/>
        <v>281468936.50562108</v>
      </c>
      <c r="BS64" s="249">
        <f t="shared" si="38"/>
        <v>313793313.24996197</v>
      </c>
      <c r="BT64" s="249">
        <f t="shared" si="38"/>
        <v>335786190.81888098</v>
      </c>
      <c r="BU64" s="249">
        <f t="shared" si="38"/>
        <v>368310049.44593316</v>
      </c>
      <c r="BV64" s="249">
        <f t="shared" si="38"/>
        <v>558624077.29761064</v>
      </c>
      <c r="BW64" s="224">
        <f t="shared" si="35"/>
        <v>21571687980.012844</v>
      </c>
    </row>
    <row r="65" spans="1:75" ht="16.5" thickBot="1" x14ac:dyDescent="0.3">
      <c r="A65" s="451" t="s">
        <v>254</v>
      </c>
      <c r="BW65" s="224">
        <f t="shared" si="35"/>
        <v>0</v>
      </c>
    </row>
    <row r="66" spans="1:75" x14ac:dyDescent="0.25">
      <c r="A66" s="277" t="s">
        <v>248</v>
      </c>
      <c r="C66" s="439">
        <f>C63*'MONTHLY DATA'!AA50</f>
        <v>156928404.19053236</v>
      </c>
      <c r="D66" s="440">
        <f>D63*'MONTHLY DATA'!AB50</f>
        <v>117401310.7670877</v>
      </c>
      <c r="E66" s="440">
        <f>E63*'MONTHLY DATA'!AC50</f>
        <v>110322750.37114862</v>
      </c>
      <c r="F66" s="440">
        <f>F63*'MONTHLY DATA'!AD50</f>
        <v>87313973.369613975</v>
      </c>
      <c r="G66" s="440">
        <f>G63*'MONTHLY DATA'!AE50</f>
        <v>155749691.31082514</v>
      </c>
      <c r="H66" s="440">
        <f>H63*'MONTHLY DATA'!AF50</f>
        <v>165188190.71325698</v>
      </c>
      <c r="I66" s="440">
        <f>I63*'MONTHLY DATA'!AG50</f>
        <v>174627946.73922795</v>
      </c>
      <c r="J66" s="440">
        <f>J63*'MONTHLY DATA'!AH50</f>
        <v>124481127.78656593</v>
      </c>
      <c r="K66" s="440">
        <f>K63*'MONTHLY DATA'!AI50</f>
        <v>131559688.18250498</v>
      </c>
      <c r="L66" s="440">
        <f>L63*'MONTHLY DATA'!AJ50</f>
        <v>138048892.13859048</v>
      </c>
      <c r="M66" s="440">
        <f>M63*'MONTHLY DATA'!AK50</f>
        <v>153388495.68079326</v>
      </c>
      <c r="N66" s="440">
        <f>N63*'MONTHLY DATA'!AL50</f>
        <v>234803878.15771452</v>
      </c>
      <c r="O66" s="440">
        <f>O63*'MONTHLY DATA'!AM50</f>
        <v>0</v>
      </c>
      <c r="P66" s="440">
        <f>P63*'MONTHLY DATA'!AN50</f>
        <v>0</v>
      </c>
      <c r="Q66" s="440">
        <f>Q63*'MONTHLY DATA'!AO50</f>
        <v>0</v>
      </c>
      <c r="R66" s="440">
        <f>R63*'MONTHLY DATA'!AP50</f>
        <v>0</v>
      </c>
      <c r="S66" s="440">
        <f>S63*'MONTHLY DATA'!AQ50</f>
        <v>0</v>
      </c>
      <c r="T66" s="440">
        <f>T63*'MONTHLY DATA'!AR50</f>
        <v>0</v>
      </c>
      <c r="U66" s="440">
        <f>U63*'MONTHLY DATA'!AS50</f>
        <v>0</v>
      </c>
      <c r="V66" s="440">
        <f>V63*'MONTHLY DATA'!AT50</f>
        <v>0</v>
      </c>
      <c r="W66" s="440">
        <f>W63*'MONTHLY DATA'!AU50</f>
        <v>0</v>
      </c>
      <c r="X66" s="440">
        <f>X63*'MONTHLY DATA'!AV50</f>
        <v>0</v>
      </c>
      <c r="Y66" s="440">
        <f>Y63*'MONTHLY DATA'!AW50</f>
        <v>0</v>
      </c>
      <c r="Z66" s="440">
        <f>Z63*'MONTHLY DATA'!AX50</f>
        <v>0</v>
      </c>
      <c r="AA66" s="440">
        <f>AA63*'MONTHLY DATA'!AY50</f>
        <v>0</v>
      </c>
      <c r="AB66" s="440">
        <f>AB63*'MONTHLY DATA'!AZ50</f>
        <v>0</v>
      </c>
      <c r="AC66" s="440">
        <f>AC63*'MONTHLY DATA'!BA50</f>
        <v>0</v>
      </c>
      <c r="AD66" s="440">
        <f>AD63*'MONTHLY DATA'!BB50</f>
        <v>0</v>
      </c>
      <c r="AE66" s="440">
        <f>AE63*'MONTHLY DATA'!BC50</f>
        <v>0</v>
      </c>
      <c r="AF66" s="440">
        <f>AF63*'MONTHLY DATA'!BD50</f>
        <v>0</v>
      </c>
      <c r="AG66" s="440">
        <f>AG63*'MONTHLY DATA'!BE50</f>
        <v>0</v>
      </c>
      <c r="AH66" s="440">
        <f>AH63*'MONTHLY DATA'!BF50</f>
        <v>0</v>
      </c>
      <c r="AI66" s="440">
        <f>AI63*'MONTHLY DATA'!BG50</f>
        <v>0</v>
      </c>
      <c r="AJ66" s="440">
        <f>AJ63*'MONTHLY DATA'!BH50</f>
        <v>0</v>
      </c>
      <c r="AK66" s="440">
        <f>AK63*'MONTHLY DATA'!BI50</f>
        <v>0</v>
      </c>
      <c r="AL66" s="440">
        <f>AL63*'MONTHLY DATA'!BJ50</f>
        <v>0</v>
      </c>
      <c r="AM66" s="440">
        <f>AM63*'MONTHLY DATA'!BK50</f>
        <v>109877472.16965157</v>
      </c>
      <c r="AN66" s="440">
        <f>AN63*'MONTHLY DATA'!BL50</f>
        <v>79213627.936232671</v>
      </c>
      <c r="AO66" s="440">
        <f>AO63*'MONTHLY DATA'!BM50</f>
        <v>81222442.615757525</v>
      </c>
      <c r="AP66" s="440">
        <f>AP63*'MONTHLY DATA'!BN50</f>
        <v>63780894.759202957</v>
      </c>
      <c r="AQ66" s="440">
        <f>AQ63*'MONTHLY DATA'!BO50</f>
        <v>106217824.9431677</v>
      </c>
      <c r="AR66" s="440">
        <f>AR63*'MONTHLY DATA'!BP50</f>
        <v>118550515.14692003</v>
      </c>
      <c r="AS66" s="440">
        <f>AS63*'MONTHLY DATA'!BQ50</f>
        <v>128220970.41078587</v>
      </c>
      <c r="AT66" s="440">
        <f>AT63*'MONTHLY DATA'!BR50</f>
        <v>87528688.780935287</v>
      </c>
      <c r="AU66" s="440">
        <f>AU63*'MONTHLY DATA'!BS50</f>
        <v>97579345.758009031</v>
      </c>
      <c r="AV66" s="440">
        <f>AV63*'MONTHLY DATA'!BT50</f>
        <v>104418038.9111641</v>
      </c>
      <c r="AW66" s="440">
        <f>AW63*'MONTHLY DATA'!BU50</f>
        <v>114530416.94557677</v>
      </c>
      <c r="AX66" s="440">
        <f>AX63*'MONTHLY DATA'!BV50</f>
        <v>173711035.56445038</v>
      </c>
      <c r="AY66" s="440">
        <f>AY63*'MONTHLY DATA'!BW50</f>
        <v>0</v>
      </c>
      <c r="AZ66" s="440">
        <f>AZ63*'MONTHLY DATA'!BX50</f>
        <v>0</v>
      </c>
      <c r="BA66" s="440">
        <f>BA63*'MONTHLY DATA'!BY50</f>
        <v>0</v>
      </c>
      <c r="BB66" s="440">
        <f>BB63*'MONTHLY DATA'!BZ50</f>
        <v>0</v>
      </c>
      <c r="BC66" s="440">
        <f>BC63*'MONTHLY DATA'!CA50</f>
        <v>0</v>
      </c>
      <c r="BD66" s="440">
        <f>BD63*'MONTHLY DATA'!CB50</f>
        <v>0</v>
      </c>
      <c r="BE66" s="440">
        <f>BE63*'MONTHLY DATA'!CC50</f>
        <v>0</v>
      </c>
      <c r="BF66" s="440">
        <f>BF63*'MONTHLY DATA'!CD50</f>
        <v>0</v>
      </c>
      <c r="BG66" s="440">
        <f>BG63*'MONTHLY DATA'!CE50</f>
        <v>0</v>
      </c>
      <c r="BH66" s="440">
        <f>BH63*'MONTHLY DATA'!CF50</f>
        <v>0</v>
      </c>
      <c r="BI66" s="440">
        <f>BI63*'MONTHLY DATA'!CG50</f>
        <v>0</v>
      </c>
      <c r="BJ66" s="440">
        <f>BJ63*'MONTHLY DATA'!CH50</f>
        <v>0</v>
      </c>
      <c r="BK66" s="440">
        <f>BK63*'MONTHLY DATA'!CI50</f>
        <v>0</v>
      </c>
      <c r="BL66" s="440">
        <f>BL63*'MONTHLY DATA'!CJ50</f>
        <v>0</v>
      </c>
      <c r="BM66" s="440">
        <f>BM63*'MONTHLY DATA'!CK50</f>
        <v>0</v>
      </c>
      <c r="BN66" s="440">
        <f>BN63*'MONTHLY DATA'!CL50</f>
        <v>0</v>
      </c>
      <c r="BO66" s="440">
        <f>BO63*'MONTHLY DATA'!CM50</f>
        <v>0</v>
      </c>
      <c r="BP66" s="440">
        <f>BP63*'MONTHLY DATA'!CN50</f>
        <v>0</v>
      </c>
      <c r="BQ66" s="440">
        <f>BQ63*'MONTHLY DATA'!CO50</f>
        <v>0</v>
      </c>
      <c r="BR66" s="440">
        <f>BR63*'MONTHLY DATA'!CP50</f>
        <v>0</v>
      </c>
      <c r="BS66" s="440">
        <f>BS63*'MONTHLY DATA'!CQ50</f>
        <v>0</v>
      </c>
      <c r="BT66" s="440">
        <f>BT63*'MONTHLY DATA'!CR50</f>
        <v>0</v>
      </c>
      <c r="BU66" s="440">
        <f>BU63*'MONTHLY DATA'!CS50</f>
        <v>0</v>
      </c>
      <c r="BV66" s="441">
        <f>BV63*'MONTHLY DATA'!CT50</f>
        <v>0</v>
      </c>
      <c r="BW66" s="442">
        <f t="shared" si="35"/>
        <v>3014665623.3497157</v>
      </c>
    </row>
    <row r="67" spans="1:75" x14ac:dyDescent="0.25">
      <c r="A67" s="268" t="s">
        <v>249</v>
      </c>
      <c r="C67" s="431">
        <f>C66*'MONTHLY DATA'!AA51</f>
        <v>6277136.167621294</v>
      </c>
      <c r="D67" s="249">
        <f>D66*'MONTHLY DATA'!AB51</f>
        <v>4696052.4306835076</v>
      </c>
      <c r="E67" s="249">
        <f>E66*'MONTHLY DATA'!AC51</f>
        <v>4412910.0148459449</v>
      </c>
      <c r="F67" s="249">
        <f>F66*'MONTHLY DATA'!AD51</f>
        <v>3492558.9347845591</v>
      </c>
      <c r="G67" s="249">
        <f>G66*'MONTHLY DATA'!AE51</f>
        <v>6229987.6524330061</v>
      </c>
      <c r="H67" s="249">
        <f>H66*'MONTHLY DATA'!AF51</f>
        <v>6607527.6285302797</v>
      </c>
      <c r="I67" s="249">
        <f>I66*'MONTHLY DATA'!AG51</f>
        <v>6985117.8695691181</v>
      </c>
      <c r="J67" s="249">
        <f>J66*'MONTHLY DATA'!AH51</f>
        <v>4979245.1114626369</v>
      </c>
      <c r="K67" s="249">
        <f>K66*'MONTHLY DATA'!AI51</f>
        <v>5262387.5273001995</v>
      </c>
      <c r="L67" s="249">
        <f>L66*'MONTHLY DATA'!AJ51</f>
        <v>5521955.6855436191</v>
      </c>
      <c r="M67" s="249">
        <f>M66*'MONTHLY DATA'!AK51</f>
        <v>6135539.8272317303</v>
      </c>
      <c r="N67" s="249">
        <f>N66*'MONTHLY DATA'!AL51</f>
        <v>9392155.1263085809</v>
      </c>
      <c r="O67" s="249">
        <f>O66*'MONTHLY DATA'!AM51</f>
        <v>0</v>
      </c>
      <c r="P67" s="249">
        <f>P66*'MONTHLY DATA'!AN51</f>
        <v>0</v>
      </c>
      <c r="Q67" s="249">
        <f>Q66*'MONTHLY DATA'!AO51</f>
        <v>0</v>
      </c>
      <c r="R67" s="249">
        <f>R66*'MONTHLY DATA'!AP51</f>
        <v>0</v>
      </c>
      <c r="S67" s="249">
        <f>S66*'MONTHLY DATA'!AQ51</f>
        <v>0</v>
      </c>
      <c r="T67" s="249">
        <f>T66*'MONTHLY DATA'!AR51</f>
        <v>0</v>
      </c>
      <c r="U67" s="249">
        <f>U66*'MONTHLY DATA'!AS51</f>
        <v>0</v>
      </c>
      <c r="V67" s="249">
        <f>V66*'MONTHLY DATA'!AT51</f>
        <v>0</v>
      </c>
      <c r="W67" s="249">
        <f>W66*'MONTHLY DATA'!AU51</f>
        <v>0</v>
      </c>
      <c r="X67" s="249">
        <f>X66*'MONTHLY DATA'!AV51</f>
        <v>0</v>
      </c>
      <c r="Y67" s="249">
        <f>Y66*'MONTHLY DATA'!AW51</f>
        <v>0</v>
      </c>
      <c r="Z67" s="249">
        <f>Z66*'MONTHLY DATA'!AX51</f>
        <v>0</v>
      </c>
      <c r="AA67" s="249">
        <f>AA66*'MONTHLY DATA'!AY51</f>
        <v>0</v>
      </c>
      <c r="AB67" s="249">
        <f>AB66*'MONTHLY DATA'!AZ51</f>
        <v>0</v>
      </c>
      <c r="AC67" s="249">
        <f>AC66*'MONTHLY DATA'!BA51</f>
        <v>0</v>
      </c>
      <c r="AD67" s="249">
        <f>AD66*'MONTHLY DATA'!BB51</f>
        <v>0</v>
      </c>
      <c r="AE67" s="249">
        <f>AE66*'MONTHLY DATA'!BC51</f>
        <v>0</v>
      </c>
      <c r="AF67" s="249">
        <f>AF66*'MONTHLY DATA'!BD51</f>
        <v>0</v>
      </c>
      <c r="AG67" s="249">
        <f>AG66*'MONTHLY DATA'!BE51</f>
        <v>0</v>
      </c>
      <c r="AH67" s="249">
        <f>AH66*'MONTHLY DATA'!BF51</f>
        <v>0</v>
      </c>
      <c r="AI67" s="249">
        <f>AI66*'MONTHLY DATA'!BG51</f>
        <v>0</v>
      </c>
      <c r="AJ67" s="249">
        <f>AJ66*'MONTHLY DATA'!BH51</f>
        <v>0</v>
      </c>
      <c r="AK67" s="249">
        <f>AK66*'MONTHLY DATA'!BI51</f>
        <v>0</v>
      </c>
      <c r="AL67" s="249">
        <f>AL66*'MONTHLY DATA'!BJ51</f>
        <v>0</v>
      </c>
      <c r="AM67" s="249">
        <f>AM66*'MONTHLY DATA'!BK51</f>
        <v>2197549.4433930316</v>
      </c>
      <c r="AN67" s="249">
        <f>AN66*'MONTHLY DATA'!BL51</f>
        <v>1584272.5587246534</v>
      </c>
      <c r="AO67" s="249">
        <f>AO66*'MONTHLY DATA'!BM51</f>
        <v>1624448.8523151504</v>
      </c>
      <c r="AP67" s="249">
        <f>AP66*'MONTHLY DATA'!BN51</f>
        <v>1275617.8951840592</v>
      </c>
      <c r="AQ67" s="249">
        <f>AQ66*'MONTHLY DATA'!BO51</f>
        <v>2124356.4988633539</v>
      </c>
      <c r="AR67" s="249">
        <f>AR66*'MONTHLY DATA'!BP51</f>
        <v>2371010.3029384008</v>
      </c>
      <c r="AS67" s="249">
        <f>AS66*'MONTHLY DATA'!BQ51</f>
        <v>2564419.4082157174</v>
      </c>
      <c r="AT67" s="249">
        <f>AT66*'MONTHLY DATA'!BR51</f>
        <v>1750573.7756187059</v>
      </c>
      <c r="AU67" s="249">
        <f>AU66*'MONTHLY DATA'!BS51</f>
        <v>1951586.9151601808</v>
      </c>
      <c r="AV67" s="249">
        <f>AV66*'MONTHLY DATA'!BT51</f>
        <v>2088360.7782232822</v>
      </c>
      <c r="AW67" s="249">
        <f>AW66*'MONTHLY DATA'!BU51</f>
        <v>2290608.3389115357</v>
      </c>
      <c r="AX67" s="249">
        <f>AX66*'MONTHLY DATA'!BV51</f>
        <v>3474220.7112890077</v>
      </c>
      <c r="AY67" s="249">
        <f>AY66*'MONTHLY DATA'!BW51</f>
        <v>0</v>
      </c>
      <c r="AZ67" s="249">
        <f>AZ66*'MONTHLY DATA'!BX51</f>
        <v>0</v>
      </c>
      <c r="BA67" s="249">
        <f>BA66*'MONTHLY DATA'!BY51</f>
        <v>0</v>
      </c>
      <c r="BB67" s="249">
        <f>BB66*'MONTHLY DATA'!BZ51</f>
        <v>0</v>
      </c>
      <c r="BC67" s="249">
        <f>BC66*'MONTHLY DATA'!CA51</f>
        <v>0</v>
      </c>
      <c r="BD67" s="249">
        <f>BD66*'MONTHLY DATA'!CB51</f>
        <v>0</v>
      </c>
      <c r="BE67" s="249">
        <f>BE66*'MONTHLY DATA'!CC51</f>
        <v>0</v>
      </c>
      <c r="BF67" s="249">
        <f>BF66*'MONTHLY DATA'!CD51</f>
        <v>0</v>
      </c>
      <c r="BG67" s="249">
        <f>BG66*'MONTHLY DATA'!CE51</f>
        <v>0</v>
      </c>
      <c r="BH67" s="249">
        <f>BH66*'MONTHLY DATA'!CF51</f>
        <v>0</v>
      </c>
      <c r="BI67" s="249">
        <f>BI66*'MONTHLY DATA'!CG51</f>
        <v>0</v>
      </c>
      <c r="BJ67" s="249">
        <f>BJ66*'MONTHLY DATA'!CH51</f>
        <v>0</v>
      </c>
      <c r="BK67" s="249">
        <f>BK66*'MONTHLY DATA'!CI51</f>
        <v>0</v>
      </c>
      <c r="BL67" s="249">
        <f>BL66*'MONTHLY DATA'!CJ51</f>
        <v>0</v>
      </c>
      <c r="BM67" s="249">
        <f>BM66*'MONTHLY DATA'!CK51</f>
        <v>0</v>
      </c>
      <c r="BN67" s="249">
        <f>BN66*'MONTHLY DATA'!CL51</f>
        <v>0</v>
      </c>
      <c r="BO67" s="249">
        <f>BO66*'MONTHLY DATA'!CM51</f>
        <v>0</v>
      </c>
      <c r="BP67" s="249">
        <f>BP66*'MONTHLY DATA'!CN51</f>
        <v>0</v>
      </c>
      <c r="BQ67" s="249">
        <f>BQ66*'MONTHLY DATA'!CO51</f>
        <v>0</v>
      </c>
      <c r="BR67" s="249">
        <f>BR66*'MONTHLY DATA'!CP51</f>
        <v>0</v>
      </c>
      <c r="BS67" s="249">
        <f>BS66*'MONTHLY DATA'!CQ51</f>
        <v>0</v>
      </c>
      <c r="BT67" s="249">
        <f>BT66*'MONTHLY DATA'!CR51</f>
        <v>0</v>
      </c>
      <c r="BU67" s="249">
        <f>BU66*'MONTHLY DATA'!CS51</f>
        <v>0</v>
      </c>
      <c r="BV67" s="250">
        <f>BV66*'MONTHLY DATA'!CT51</f>
        <v>0</v>
      </c>
      <c r="BW67" s="423">
        <f t="shared" si="35"/>
        <v>95289599.455151543</v>
      </c>
    </row>
    <row r="68" spans="1:75" x14ac:dyDescent="0.25">
      <c r="A68" s="268" t="s">
        <v>250</v>
      </c>
      <c r="C68" s="431"/>
      <c r="D68" s="249">
        <f>C63*'MONTHLY DATA'!AA52</f>
        <v>179346747.64632273</v>
      </c>
      <c r="E68" s="249">
        <f>D63*'MONTHLY DATA'!AB52</f>
        <v>134172926.59095739</v>
      </c>
      <c r="F68" s="249">
        <f>E63*'MONTHLY DATA'!AC52</f>
        <v>126083143.2813127</v>
      </c>
      <c r="G68" s="249">
        <f>F63*'MONTHLY DATA'!AD52</f>
        <v>99787398.136701703</v>
      </c>
      <c r="H68" s="249">
        <f>G63*'MONTHLY DATA'!AE52</f>
        <v>177999647.21237162</v>
      </c>
      <c r="I68" s="249">
        <f>H63*'MONTHLY DATA'!AF52</f>
        <v>188786503.67229372</v>
      </c>
      <c r="J68" s="249">
        <f>I63*'MONTHLY DATA'!AG52</f>
        <v>199574796.27340341</v>
      </c>
      <c r="K68" s="249">
        <f>J63*'MONTHLY DATA'!AH52</f>
        <v>142264146.04178965</v>
      </c>
      <c r="L68" s="249">
        <f>K63*'MONTHLY DATA'!AI52</f>
        <v>150353929.35143429</v>
      </c>
      <c r="M68" s="249">
        <f>L63*'MONTHLY DATA'!AJ52</f>
        <v>157770162.44410342</v>
      </c>
      <c r="N68" s="249">
        <f>M63*'MONTHLY DATA'!AK52</f>
        <v>175301137.9209066</v>
      </c>
      <c r="O68" s="249">
        <f>N63*'MONTHLY DATA'!AL52</f>
        <v>268347289.32310236</v>
      </c>
      <c r="P68" s="249">
        <f>O63*'MONTHLY DATA'!AM52</f>
        <v>230542263.73586017</v>
      </c>
      <c r="Q68" s="249">
        <f>P63*'MONTHLY DATA'!AN52</f>
        <v>166205883.33948761</v>
      </c>
      <c r="R68" s="249">
        <f>Q63*'MONTHLY DATA'!AO52</f>
        <v>170419658.47812817</v>
      </c>
      <c r="S68" s="249">
        <f>R63*'MONTHLY DATA'!AP52</f>
        <v>133820862.39763901</v>
      </c>
      <c r="T68" s="249">
        <f>S63*'MONTHLY DATA'!AQ52</f>
        <v>222861057.90672174</v>
      </c>
      <c r="U68" s="249">
        <f>T63*'MONTHLY DATA'!AR52</f>
        <v>248739295.33059889</v>
      </c>
      <c r="V68" s="249">
        <f>U63*'MONTHLY DATA'!AS52</f>
        <v>269030186.03795719</v>
      </c>
      <c r="W68" s="249">
        <f>V63*'MONTHLY DATA'!AT52</f>
        <v>183647264.44558325</v>
      </c>
      <c r="X68" s="249">
        <f>W63*'MONTHLY DATA'!AU52</f>
        <v>204738474.63598719</v>
      </c>
      <c r="Y68" s="249">
        <f>X63*'MONTHLY DATA'!AV52</f>
        <v>219088389.08780637</v>
      </c>
      <c r="Z68" s="249">
        <f>Y63*'MONTHLY DATA'!AW52</f>
        <v>240306161.42901757</v>
      </c>
      <c r="AA68" s="249">
        <f>Z63*'MONTHLY DATA'!AX52</f>
        <v>364480382.24380589</v>
      </c>
      <c r="AB68" s="249">
        <f>AA63*'MONTHLY DATA'!AY52</f>
        <v>227058145.58486226</v>
      </c>
      <c r="AC68" s="249">
        <f>AB63*'MONTHLY DATA'!AZ52</f>
        <v>163694269.50895011</v>
      </c>
      <c r="AD68" s="249">
        <f>AC63*'MONTHLY DATA'!BA52</f>
        <v>167845495.45638672</v>
      </c>
      <c r="AE68" s="249">
        <f>AD63*'MONTHLY DATA'!BB52</f>
        <v>131800102.90643488</v>
      </c>
      <c r="AF68" s="249">
        <f>AE63*'MONTHLY DATA'!BC52</f>
        <v>219497172.74127078</v>
      </c>
      <c r="AG68" s="249">
        <f>AF63*'MONTHLY DATA'!BD52</f>
        <v>244982212.81738743</v>
      </c>
      <c r="AH68" s="249">
        <f>AG63*'MONTHLY DATA'!BE52</f>
        <v>264965161.31107229</v>
      </c>
      <c r="AI68" s="249">
        <f>AH63*'MONTHLY DATA'!BF52</f>
        <v>180873335.22439188</v>
      </c>
      <c r="AJ68" s="249">
        <f>AI63*'MONTHLY DATA'!BG52</f>
        <v>201645316.05768281</v>
      </c>
      <c r="AK68" s="249">
        <f>AJ63*'MONTHLY DATA'!BH52</f>
        <v>215779210.08745721</v>
      </c>
      <c r="AL68" s="249">
        <f>AK63*'MONTHLY DATA'!BI52</f>
        <v>236674477.22381157</v>
      </c>
      <c r="AM68" s="249">
        <f>AL63*'MONTHLY DATA'!BJ52</f>
        <v>358974489.86275703</v>
      </c>
      <c r="AN68" s="249">
        <f>AM63*'MONTHLY DATA'!BK52</f>
        <v>82408104.127238661</v>
      </c>
      <c r="AO68" s="249">
        <f>AN63*'MONTHLY DATA'!BL52</f>
        <v>59410220.952174507</v>
      </c>
      <c r="AP68" s="249">
        <f>AO63*'MONTHLY DATA'!BM52</f>
        <v>60916831.961818144</v>
      </c>
      <c r="AQ68" s="249">
        <f>AP63*'MONTHLY DATA'!BN52</f>
        <v>47835671.069402218</v>
      </c>
      <c r="AR68" s="249">
        <f>AQ63*'MONTHLY DATA'!BO52</f>
        <v>79663368.707375765</v>
      </c>
      <c r="AS68" s="249">
        <f>AR63*'MONTHLY DATA'!BP52</f>
        <v>88912886.360190004</v>
      </c>
      <c r="AT68" s="249">
        <f>AS63*'MONTHLY DATA'!BQ52</f>
        <v>96165727.80808939</v>
      </c>
      <c r="AU68" s="249">
        <f>AT63*'MONTHLY DATA'!BR52</f>
        <v>65646516.585701466</v>
      </c>
      <c r="AV68" s="249">
        <f>AU63*'MONTHLY DATA'!BS52</f>
        <v>73184509.318506762</v>
      </c>
      <c r="AW68" s="249">
        <f>AV63*'MONTHLY DATA'!BT52</f>
        <v>78313529.183373079</v>
      </c>
      <c r="AX68" s="249">
        <f>AW63*'MONTHLY DATA'!BU52</f>
        <v>85897812.709182575</v>
      </c>
      <c r="AY68" s="249">
        <f>AX63*'MONTHLY DATA'!BV52</f>
        <v>130283276.67333779</v>
      </c>
      <c r="AZ68" s="249">
        <f>AY63*'MONTHLY DATA'!BW52</f>
        <v>224143276.22480166</v>
      </c>
      <c r="BA68" s="249">
        <f>AZ63*'MONTHLY DATA'!BX52</f>
        <v>161590293.17070115</v>
      </c>
      <c r="BB68" s="249">
        <f>BA63*'MONTHLY DATA'!BY52</f>
        <v>165689416.54970455</v>
      </c>
      <c r="BC68" s="249">
        <f>BB63*'MONTHLY DATA'!BZ52</f>
        <v>130107453.44318965</v>
      </c>
      <c r="BD68" s="249">
        <f>BC63*'MONTHLY DATA'!CA52</f>
        <v>216677074.27319303</v>
      </c>
      <c r="BE68" s="249">
        <f>BD63*'MONTHLY DATA'!CB52</f>
        <v>241831902.51989385</v>
      </c>
      <c r="BF68" s="249">
        <f>BE63*'MONTHLY DATA'!CC52</f>
        <v>261561083.24176913</v>
      </c>
      <c r="BG68" s="249">
        <f>BF63*'MONTHLY DATA'!CD52</f>
        <v>178551787.7117871</v>
      </c>
      <c r="BH68" s="249">
        <f>BG63*'MONTHLY DATA'!CE52</f>
        <v>199055593.02745733</v>
      </c>
      <c r="BI68" s="249">
        <f>BH63*'MONTHLY DATA'!CF52</f>
        <v>213007024.13641855</v>
      </c>
      <c r="BJ68" s="249">
        <f>BI63*'MONTHLY DATA'!CG52</f>
        <v>233636931.13014838</v>
      </c>
      <c r="BK68" s="249">
        <f>BJ63*'MONTHLY DATA'!CH52</f>
        <v>354362092.1888752</v>
      </c>
      <c r="BL68" s="249">
        <f>BK63*'MONTHLY DATA'!CI52</f>
        <v>0</v>
      </c>
      <c r="BM68" s="249">
        <f>BL63*'MONTHLY DATA'!CJ52</f>
        <v>0</v>
      </c>
      <c r="BN68" s="249">
        <f>BM63*'MONTHLY DATA'!CK52</f>
        <v>0</v>
      </c>
      <c r="BO68" s="249">
        <f>BN63*'MONTHLY DATA'!CL52</f>
        <v>0</v>
      </c>
      <c r="BP68" s="249">
        <f>BO63*'MONTHLY DATA'!CM52</f>
        <v>0</v>
      </c>
      <c r="BQ68" s="249">
        <f>BP63*'MONTHLY DATA'!CN52</f>
        <v>0</v>
      </c>
      <c r="BR68" s="249">
        <f>BQ63*'MONTHLY DATA'!CO52</f>
        <v>0</v>
      </c>
      <c r="BS68" s="249">
        <f>BR63*'MONTHLY DATA'!CP52</f>
        <v>0</v>
      </c>
      <c r="BT68" s="249">
        <f>BS63*'MONTHLY DATA'!CQ52</f>
        <v>0</v>
      </c>
      <c r="BU68" s="249">
        <f>BT63*'MONTHLY DATA'!CR52</f>
        <v>0</v>
      </c>
      <c r="BV68" s="250">
        <f>BU63*'MONTHLY DATA'!CS52</f>
        <v>0</v>
      </c>
      <c r="BW68" s="423">
        <f t="shared" si="35"/>
        <v>10796309478.820091</v>
      </c>
    </row>
    <row r="69" spans="1:75" x14ac:dyDescent="0.25">
      <c r="A69" s="268" t="s">
        <v>249</v>
      </c>
      <c r="C69" s="431"/>
      <c r="D69" s="249">
        <f>D68*'MONTHLY DATA'!AA53</f>
        <v>5380402.4293896817</v>
      </c>
      <c r="E69" s="249">
        <f>E68*'MONTHLY DATA'!AB53</f>
        <v>4025187.7977287215</v>
      </c>
      <c r="F69" s="249">
        <f>F68*'MONTHLY DATA'!AC53</f>
        <v>3782494.2984393812</v>
      </c>
      <c r="G69" s="249">
        <f>G68*'MONTHLY DATA'!AD53</f>
        <v>2993621.944101051</v>
      </c>
      <c r="H69" s="249">
        <f>H68*'MONTHLY DATA'!AE53</f>
        <v>5339989.4163711481</v>
      </c>
      <c r="I69" s="249">
        <f>I68*'MONTHLY DATA'!AF53</f>
        <v>5663595.1101688119</v>
      </c>
      <c r="J69" s="249">
        <f>J68*'MONTHLY DATA'!AG53</f>
        <v>5987243.8882021019</v>
      </c>
      <c r="K69" s="249">
        <f>K68*'MONTHLY DATA'!AH53</f>
        <v>4267924.3812536895</v>
      </c>
      <c r="L69" s="249">
        <f>L68*'MONTHLY DATA'!AI53</f>
        <v>4510617.8805430289</v>
      </c>
      <c r="M69" s="249">
        <f>M68*'MONTHLY DATA'!AJ53</f>
        <v>4733104.8733231025</v>
      </c>
      <c r="N69" s="249">
        <f>N68*'MONTHLY DATA'!AK53</f>
        <v>5259034.1376271984</v>
      </c>
      <c r="O69" s="249">
        <f>O68*'MONTHLY DATA'!AL53</f>
        <v>8050418.6796930702</v>
      </c>
      <c r="P69" s="249">
        <f>P68*'MONTHLY DATA'!AM53</f>
        <v>5763556.5933965044</v>
      </c>
      <c r="Q69" s="249">
        <f>Q68*'MONTHLY DATA'!AN53</f>
        <v>4155147.0834871903</v>
      </c>
      <c r="R69" s="249">
        <f>R68*'MONTHLY DATA'!AO53</f>
        <v>4260491.4619532041</v>
      </c>
      <c r="S69" s="249">
        <f>S68*'MONTHLY DATA'!AP53</f>
        <v>3345521.5599409752</v>
      </c>
      <c r="T69" s="249">
        <f>T68*'MONTHLY DATA'!AQ53</f>
        <v>5571526.4476680439</v>
      </c>
      <c r="U69" s="249">
        <f>U68*'MONTHLY DATA'!AR53</f>
        <v>6218482.3832649728</v>
      </c>
      <c r="V69" s="249">
        <f>V68*'MONTHLY DATA'!AS53</f>
        <v>6725754.6509489305</v>
      </c>
      <c r="W69" s="249">
        <f>W68*'MONTHLY DATA'!AT53</f>
        <v>4591181.6111395815</v>
      </c>
      <c r="X69" s="249">
        <f>X68*'MONTHLY DATA'!AU53</f>
        <v>5118461.8658996802</v>
      </c>
      <c r="Y69" s="249">
        <f>Y68*'MONTHLY DATA'!AV53</f>
        <v>5477209.7271951595</v>
      </c>
      <c r="Z69" s="249">
        <f>Z68*'MONTHLY DATA'!AW53</f>
        <v>6007654.0357254399</v>
      </c>
      <c r="AA69" s="249">
        <f>AA68*'MONTHLY DATA'!AX53</f>
        <v>9112009.5560951475</v>
      </c>
      <c r="AB69" s="249">
        <f>AB68*'MONTHLY DATA'!AY53</f>
        <v>3405872.1837729337</v>
      </c>
      <c r="AC69" s="249">
        <f>AC68*'MONTHLY DATA'!AZ53</f>
        <v>2455414.0426342515</v>
      </c>
      <c r="AD69" s="249">
        <f>AD68*'MONTHLY DATA'!BA53</f>
        <v>2517682.4318458005</v>
      </c>
      <c r="AE69" s="249">
        <f>AE68*'MONTHLY DATA'!BB53</f>
        <v>1977001.5435965231</v>
      </c>
      <c r="AF69" s="249">
        <f>AF68*'MONTHLY DATA'!BC53</f>
        <v>3292457.5911190617</v>
      </c>
      <c r="AG69" s="249">
        <f>AG68*'MONTHLY DATA'!BD53</f>
        <v>3674733.1922608116</v>
      </c>
      <c r="AH69" s="249">
        <f>AH68*'MONTHLY DATA'!BE53</f>
        <v>3974477.419666084</v>
      </c>
      <c r="AI69" s="249">
        <f>AI68*'MONTHLY DATA'!BF53</f>
        <v>2713100.0283658779</v>
      </c>
      <c r="AJ69" s="249">
        <f>AJ68*'MONTHLY DATA'!BG53</f>
        <v>3024679.7408652422</v>
      </c>
      <c r="AK69" s="249">
        <f>AK68*'MONTHLY DATA'!BH53</f>
        <v>3236688.1513118581</v>
      </c>
      <c r="AL69" s="249">
        <f>AL68*'MONTHLY DATA'!BI53</f>
        <v>3550117.1583571732</v>
      </c>
      <c r="AM69" s="249">
        <f>AM68*'MONTHLY DATA'!BJ53</f>
        <v>5384617.3479413548</v>
      </c>
      <c r="AN69" s="249">
        <f>AN68*'MONTHLY DATA'!BK53</f>
        <v>824081.04127238668</v>
      </c>
      <c r="AO69" s="249">
        <f>AO68*'MONTHLY DATA'!BL53</f>
        <v>594102.2095217451</v>
      </c>
      <c r="AP69" s="249">
        <f>AP68*'MONTHLY DATA'!BM53</f>
        <v>609168.31961818144</v>
      </c>
      <c r="AQ69" s="249">
        <f>AQ68*'MONTHLY DATA'!BN53</f>
        <v>478356.71069402219</v>
      </c>
      <c r="AR69" s="249">
        <f>AR68*'MONTHLY DATA'!BO53</f>
        <v>796633.68707375764</v>
      </c>
      <c r="AS69" s="249">
        <f>AS68*'MONTHLY DATA'!BP53</f>
        <v>889128.86360190006</v>
      </c>
      <c r="AT69" s="249">
        <f>AT68*'MONTHLY DATA'!BQ53</f>
        <v>961657.27808089391</v>
      </c>
      <c r="AU69" s="249">
        <f>AU68*'MONTHLY DATA'!BR53</f>
        <v>656465.16585701471</v>
      </c>
      <c r="AV69" s="249">
        <f>AV68*'MONTHLY DATA'!BS53</f>
        <v>731845.09318506764</v>
      </c>
      <c r="AW69" s="249">
        <f>AW68*'MONTHLY DATA'!BT53</f>
        <v>783135.29183373076</v>
      </c>
      <c r="AX69" s="249">
        <f>AX68*'MONTHLY DATA'!BU53</f>
        <v>858978.12709182582</v>
      </c>
      <c r="AY69" s="249">
        <f>AY68*'MONTHLY DATA'!BV53</f>
        <v>1302832.7667333779</v>
      </c>
      <c r="AZ69" s="249">
        <f>AZ68*'MONTHLY DATA'!BW53</f>
        <v>6724298.2867440498</v>
      </c>
      <c r="BA69" s="249">
        <f>BA68*'MONTHLY DATA'!BX53</f>
        <v>4847708.7951210346</v>
      </c>
      <c r="BB69" s="249">
        <f>BB68*'MONTHLY DATA'!BY53</f>
        <v>4970682.496491136</v>
      </c>
      <c r="BC69" s="249">
        <f>BC68*'MONTHLY DATA'!BZ53</f>
        <v>3903223.6032956894</v>
      </c>
      <c r="BD69" s="249">
        <f>BD68*'MONTHLY DATA'!CA53</f>
        <v>6500312.2281957911</v>
      </c>
      <c r="BE69" s="249">
        <f>BE68*'MONTHLY DATA'!CB53</f>
        <v>7254957.075596815</v>
      </c>
      <c r="BF69" s="249">
        <f>BF68*'MONTHLY DATA'!CC53</f>
        <v>7846832.4972530734</v>
      </c>
      <c r="BG69" s="249">
        <f>BG68*'MONTHLY DATA'!CD53</f>
        <v>5356553.631353613</v>
      </c>
      <c r="BH69" s="249">
        <f>BH68*'MONTHLY DATA'!CE53</f>
        <v>5971667.7908237195</v>
      </c>
      <c r="BI69" s="249">
        <f>BI68*'MONTHLY DATA'!CF53</f>
        <v>6390210.7240925562</v>
      </c>
      <c r="BJ69" s="249">
        <f>BJ68*'MONTHLY DATA'!CG53</f>
        <v>7009107.9339044513</v>
      </c>
      <c r="BK69" s="249">
        <f>BK68*'MONTHLY DATA'!CH53</f>
        <v>10630862.765666256</v>
      </c>
      <c r="BL69" s="249">
        <f>BL68*'MONTHLY DATA'!CI53</f>
        <v>0</v>
      </c>
      <c r="BM69" s="249">
        <f>BM68*'MONTHLY DATA'!CJ53</f>
        <v>0</v>
      </c>
      <c r="BN69" s="249">
        <f>BN68*'MONTHLY DATA'!CK53</f>
        <v>0</v>
      </c>
      <c r="BO69" s="249">
        <f>BO68*'MONTHLY DATA'!CL53</f>
        <v>0</v>
      </c>
      <c r="BP69" s="249">
        <f>BP68*'MONTHLY DATA'!CM53</f>
        <v>0</v>
      </c>
      <c r="BQ69" s="249">
        <f>BQ68*'MONTHLY DATA'!CN53</f>
        <v>0</v>
      </c>
      <c r="BR69" s="249">
        <f>BR68*'MONTHLY DATA'!CO53</f>
        <v>0</v>
      </c>
      <c r="BS69" s="249">
        <f>BS68*'MONTHLY DATA'!CP53</f>
        <v>0</v>
      </c>
      <c r="BT69" s="249">
        <f>BT68*'MONTHLY DATA'!CQ53</f>
        <v>0</v>
      </c>
      <c r="BU69" s="249">
        <f>BU68*'MONTHLY DATA'!CR53</f>
        <v>0</v>
      </c>
      <c r="BV69" s="250">
        <f>BV68*'MONTHLY DATA'!CS53</f>
        <v>0</v>
      </c>
      <c r="BW69" s="423">
        <f t="shared" si="35"/>
        <v>252440275.02839482</v>
      </c>
    </row>
    <row r="70" spans="1:75" x14ac:dyDescent="0.25">
      <c r="A70" s="268" t="s">
        <v>251</v>
      </c>
      <c r="C70" s="431"/>
      <c r="D70" s="249"/>
      <c r="E70" s="249">
        <f>C63*'MONTHLY DATA'!AA54</f>
        <v>67255030.367371008</v>
      </c>
      <c r="F70" s="249">
        <f>D63*'MONTHLY DATA'!AB54</f>
        <v>50314847.471609019</v>
      </c>
      <c r="G70" s="249">
        <f>E63*'MONTHLY DATA'!AC54</f>
        <v>47281178.730492264</v>
      </c>
      <c r="H70" s="249">
        <f>F63*'MONTHLY DATA'!AD54</f>
        <v>37420274.301263131</v>
      </c>
      <c r="I70" s="249">
        <f>G63*'MONTHLY DATA'!AE54</f>
        <v>66749867.704639353</v>
      </c>
      <c r="J70" s="249">
        <f>H63*'MONTHLY DATA'!AF54</f>
        <v>70794938.877110139</v>
      </c>
      <c r="K70" s="249">
        <f>I63*'MONTHLY DATA'!AG54</f>
        <v>74840548.602526262</v>
      </c>
      <c r="L70" s="249">
        <f>J63*'MONTHLY DATA'!AH54</f>
        <v>53349054.765671119</v>
      </c>
      <c r="M70" s="249">
        <f>K63*'MONTHLY DATA'!AI54</f>
        <v>56382723.506787851</v>
      </c>
      <c r="N70" s="249">
        <f>L63*'MONTHLY DATA'!AJ54</f>
        <v>59163810.916538775</v>
      </c>
      <c r="O70" s="249">
        <f>M63*'MONTHLY DATA'!AK54</f>
        <v>65737926.720339969</v>
      </c>
      <c r="P70" s="249">
        <f>N63*'MONTHLY DATA'!AL54</f>
        <v>100630233.49616337</v>
      </c>
      <c r="Q70" s="249">
        <f>O63*'MONTHLY DATA'!AM54</f>
        <v>0</v>
      </c>
      <c r="R70" s="249">
        <f>P63*'MONTHLY DATA'!AN54</f>
        <v>0</v>
      </c>
      <c r="S70" s="249">
        <f>Q63*'MONTHLY DATA'!AO54</f>
        <v>0</v>
      </c>
      <c r="T70" s="249">
        <f>R63*'MONTHLY DATA'!AP54</f>
        <v>0</v>
      </c>
      <c r="U70" s="249">
        <f>S63*'MONTHLY DATA'!AQ54</f>
        <v>0</v>
      </c>
      <c r="V70" s="249">
        <f>T63*'MONTHLY DATA'!AR54</f>
        <v>0</v>
      </c>
      <c r="W70" s="249">
        <f>U63*'MONTHLY DATA'!AS54</f>
        <v>0</v>
      </c>
      <c r="X70" s="249">
        <f>V63*'MONTHLY DATA'!AT54</f>
        <v>0</v>
      </c>
      <c r="Y70" s="249">
        <f>W63*'MONTHLY DATA'!AU54</f>
        <v>0</v>
      </c>
      <c r="Z70" s="249">
        <f>X63*'MONTHLY DATA'!AV54</f>
        <v>0</v>
      </c>
      <c r="AA70" s="249">
        <f>Y63*'MONTHLY DATA'!AW54</f>
        <v>0</v>
      </c>
      <c r="AB70" s="249">
        <f>Z63*'MONTHLY DATA'!AX54</f>
        <v>0</v>
      </c>
      <c r="AC70" s="249">
        <f>AA63*'MONTHLY DATA'!AY54</f>
        <v>151372097.05657482</v>
      </c>
      <c r="AD70" s="249">
        <f>AB63*'MONTHLY DATA'!AZ54</f>
        <v>109129513.00596674</v>
      </c>
      <c r="AE70" s="249">
        <f>AC63*'MONTHLY DATA'!BA54</f>
        <v>111896996.97092448</v>
      </c>
      <c r="AF70" s="249">
        <f>AD63*'MONTHLY DATA'!BB54</f>
        <v>87866735.270956576</v>
      </c>
      <c r="AG70" s="249">
        <f>AE63*'MONTHLY DATA'!BC54</f>
        <v>146331448.4941805</v>
      </c>
      <c r="AH70" s="249">
        <f>AF63*'MONTHLY DATA'!BD54</f>
        <v>163321475.21159163</v>
      </c>
      <c r="AI70" s="249">
        <f>AG63*'MONTHLY DATA'!BE54</f>
        <v>176643440.87404817</v>
      </c>
      <c r="AJ70" s="249">
        <f>AH63*'MONTHLY DATA'!BF54</f>
        <v>120582223.48292792</v>
      </c>
      <c r="AK70" s="249">
        <f>AI63*'MONTHLY DATA'!BG54</f>
        <v>134430210.70512187</v>
      </c>
      <c r="AL70" s="249">
        <f>AJ63*'MONTHLY DATA'!BH54</f>
        <v>143852806.72497147</v>
      </c>
      <c r="AM70" s="249">
        <f>AK63*'MONTHLY DATA'!BI54</f>
        <v>157782984.81587437</v>
      </c>
      <c r="AN70" s="249">
        <f>AL63*'MONTHLY DATA'!BJ54</f>
        <v>239316326.57517135</v>
      </c>
      <c r="AO70" s="249">
        <f>AM63*'MONTHLY DATA'!BK54</f>
        <v>192285576.2968902</v>
      </c>
      <c r="AP70" s="249">
        <f>AN63*'MONTHLY DATA'!BL54</f>
        <v>138623848.88840717</v>
      </c>
      <c r="AQ70" s="249">
        <f>AO63*'MONTHLY DATA'!BM54</f>
        <v>142139274.57757565</v>
      </c>
      <c r="AR70" s="249">
        <f>AP63*'MONTHLY DATA'!BN54</f>
        <v>111616565.82860518</v>
      </c>
      <c r="AS70" s="249">
        <f>AQ63*'MONTHLY DATA'!BO54</f>
        <v>185881193.65054345</v>
      </c>
      <c r="AT70" s="249">
        <f>AR63*'MONTHLY DATA'!BP54</f>
        <v>207463401.50711</v>
      </c>
      <c r="AU70" s="249">
        <f>AS63*'MONTHLY DATA'!BQ54</f>
        <v>224386698.21887526</v>
      </c>
      <c r="AV70" s="249">
        <f>AT63*'MONTHLY DATA'!BR54</f>
        <v>153175205.36663675</v>
      </c>
      <c r="AW70" s="249">
        <f>AU63*'MONTHLY DATA'!BS54</f>
        <v>170763855.07651579</v>
      </c>
      <c r="AX70" s="249">
        <f>AV63*'MONTHLY DATA'!BT54</f>
        <v>182731568.09453717</v>
      </c>
      <c r="AY70" s="249">
        <f>AW63*'MONTHLY DATA'!BU54</f>
        <v>200428229.65475932</v>
      </c>
      <c r="AZ70" s="249">
        <f>AX63*'MONTHLY DATA'!BV54</f>
        <v>303994312.23778814</v>
      </c>
      <c r="BA70" s="249">
        <f>AY63*'MONTHLY DATA'!BW54</f>
        <v>0</v>
      </c>
      <c r="BB70" s="249">
        <f>AZ63*'MONTHLY DATA'!BX54</f>
        <v>0</v>
      </c>
      <c r="BC70" s="249">
        <f>BA63*'MONTHLY DATA'!BY54</f>
        <v>0</v>
      </c>
      <c r="BD70" s="249">
        <f>BB63*'MONTHLY DATA'!BZ54</f>
        <v>0</v>
      </c>
      <c r="BE70" s="249">
        <f>BC63*'MONTHLY DATA'!CA54</f>
        <v>0</v>
      </c>
      <c r="BF70" s="249">
        <f>BD63*'MONTHLY DATA'!CB54</f>
        <v>0</v>
      </c>
      <c r="BG70" s="249">
        <f>BE63*'MONTHLY DATA'!CC54</f>
        <v>0</v>
      </c>
      <c r="BH70" s="249">
        <f>BF63*'MONTHLY DATA'!CD54</f>
        <v>0</v>
      </c>
      <c r="BI70" s="249">
        <f>BG63*'MONTHLY DATA'!CE54</f>
        <v>0</v>
      </c>
      <c r="BJ70" s="249">
        <f>BH63*'MONTHLY DATA'!CF54</f>
        <v>0</v>
      </c>
      <c r="BK70" s="249">
        <f>BI63*'MONTHLY DATA'!CG54</f>
        <v>0</v>
      </c>
      <c r="BL70" s="249">
        <f>BJ63*'MONTHLY DATA'!CH54</f>
        <v>0</v>
      </c>
      <c r="BM70" s="249">
        <f>BK63*'MONTHLY DATA'!CI54</f>
        <v>0</v>
      </c>
      <c r="BN70" s="249">
        <f>BL63*'MONTHLY DATA'!CJ54</f>
        <v>0</v>
      </c>
      <c r="BO70" s="249">
        <f>BM63*'MONTHLY DATA'!CK54</f>
        <v>0</v>
      </c>
      <c r="BP70" s="249">
        <f>BN63*'MONTHLY DATA'!CL54</f>
        <v>0</v>
      </c>
      <c r="BQ70" s="249">
        <f>BO63*'MONTHLY DATA'!CM54</f>
        <v>0</v>
      </c>
      <c r="BR70" s="249">
        <f>BP63*'MONTHLY DATA'!CN54</f>
        <v>0</v>
      </c>
      <c r="BS70" s="249">
        <f>BQ63*'MONTHLY DATA'!CO54</f>
        <v>0</v>
      </c>
      <c r="BT70" s="249">
        <f>BR63*'MONTHLY DATA'!CP54</f>
        <v>0</v>
      </c>
      <c r="BU70" s="249">
        <f>BS63*'MONTHLY DATA'!CQ54</f>
        <v>0</v>
      </c>
      <c r="BV70" s="250">
        <f>BT63*'MONTHLY DATA'!CR54</f>
        <v>0</v>
      </c>
      <c r="BW70" s="423">
        <f t="shared" si="35"/>
        <v>4705936424.0470667</v>
      </c>
    </row>
    <row r="71" spans="1:75" x14ac:dyDescent="0.25">
      <c r="A71" s="268" t="s">
        <v>249</v>
      </c>
      <c r="C71" s="431"/>
      <c r="D71" s="249"/>
      <c r="E71" s="249">
        <f>E70*'MONTHLY DATA'!AA55</f>
        <v>672550.30367371009</v>
      </c>
      <c r="F71" s="249">
        <f>F70*'MONTHLY DATA'!AB55</f>
        <v>503148.47471609019</v>
      </c>
      <c r="G71" s="249">
        <f>G70*'MONTHLY DATA'!AC55</f>
        <v>472811.78730492265</v>
      </c>
      <c r="H71" s="249">
        <f>H70*'MONTHLY DATA'!AD55</f>
        <v>374202.74301263131</v>
      </c>
      <c r="I71" s="249">
        <f>I70*'MONTHLY DATA'!AE55</f>
        <v>667498.67704639351</v>
      </c>
      <c r="J71" s="249">
        <f>J70*'MONTHLY DATA'!AF55</f>
        <v>707949.38877110137</v>
      </c>
      <c r="K71" s="249">
        <f>K70*'MONTHLY DATA'!AG55</f>
        <v>748405.48602526262</v>
      </c>
      <c r="L71" s="249">
        <f>L70*'MONTHLY DATA'!AH55</f>
        <v>533490.54765671119</v>
      </c>
      <c r="M71" s="249">
        <f>M70*'MONTHLY DATA'!AI55</f>
        <v>563827.2350678785</v>
      </c>
      <c r="N71" s="249">
        <f>N70*'MONTHLY DATA'!AJ55</f>
        <v>591638.10916538781</v>
      </c>
      <c r="O71" s="249">
        <f>O70*'MONTHLY DATA'!AK55</f>
        <v>657379.26720339968</v>
      </c>
      <c r="P71" s="249">
        <f>P70*'MONTHLY DATA'!AL55</f>
        <v>1006302.3349616337</v>
      </c>
      <c r="Q71" s="249">
        <f>Q70*'MONTHLY DATA'!AM55</f>
        <v>0</v>
      </c>
      <c r="R71" s="249">
        <f>R70*'MONTHLY DATA'!AN55</f>
        <v>0</v>
      </c>
      <c r="S71" s="249">
        <f>S70*'MONTHLY DATA'!AO55</f>
        <v>0</v>
      </c>
      <c r="T71" s="249">
        <f>T70*'MONTHLY DATA'!AP55</f>
        <v>0</v>
      </c>
      <c r="U71" s="249">
        <f>U70*'MONTHLY DATA'!AQ55</f>
        <v>0</v>
      </c>
      <c r="V71" s="249">
        <f>V70*'MONTHLY DATA'!AR55</f>
        <v>0</v>
      </c>
      <c r="W71" s="249">
        <f>W70*'MONTHLY DATA'!AS55</f>
        <v>0</v>
      </c>
      <c r="X71" s="249">
        <f>X70*'MONTHLY DATA'!AT55</f>
        <v>0</v>
      </c>
      <c r="Y71" s="249">
        <f>Y70*'MONTHLY DATA'!AU55</f>
        <v>0</v>
      </c>
      <c r="Z71" s="249">
        <f>Z70*'MONTHLY DATA'!AV55</f>
        <v>0</v>
      </c>
      <c r="AA71" s="249">
        <f>AA70*'MONTHLY DATA'!AW55</f>
        <v>0</v>
      </c>
      <c r="AB71" s="249">
        <f>AB70*'MONTHLY DATA'!AX55</f>
        <v>0</v>
      </c>
      <c r="AC71" s="249">
        <f>AC70*'MONTHLY DATA'!AY55</f>
        <v>1513720.9705657482</v>
      </c>
      <c r="AD71" s="249">
        <f>AD70*'MONTHLY DATA'!AZ55</f>
        <v>1091295.1300596674</v>
      </c>
      <c r="AE71" s="249">
        <f>AE70*'MONTHLY DATA'!BA55</f>
        <v>1118969.9697092448</v>
      </c>
      <c r="AF71" s="249">
        <f>AF70*'MONTHLY DATA'!BB55</f>
        <v>878667.35270956578</v>
      </c>
      <c r="AG71" s="249">
        <f>AG70*'MONTHLY DATA'!BC55</f>
        <v>1463314.484941805</v>
      </c>
      <c r="AH71" s="249">
        <f>AH70*'MONTHLY DATA'!BD55</f>
        <v>1633214.7521159165</v>
      </c>
      <c r="AI71" s="249">
        <f>AI70*'MONTHLY DATA'!BE55</f>
        <v>1766434.4087404818</v>
      </c>
      <c r="AJ71" s="249">
        <f>AJ70*'MONTHLY DATA'!BF55</f>
        <v>1205822.2348292791</v>
      </c>
      <c r="AK71" s="249">
        <f>AK70*'MONTHLY DATA'!BG55</f>
        <v>1344302.1070512189</v>
      </c>
      <c r="AL71" s="249">
        <f>AL70*'MONTHLY DATA'!BH55</f>
        <v>1438528.0672497149</v>
      </c>
      <c r="AM71" s="249">
        <f>AM70*'MONTHLY DATA'!BI55</f>
        <v>1577829.8481587437</v>
      </c>
      <c r="AN71" s="249">
        <f>AN70*'MONTHLY DATA'!BJ55</f>
        <v>2393163.2657517134</v>
      </c>
      <c r="AO71" s="249">
        <f>AO70*'MONTHLY DATA'!BK55</f>
        <v>4807139.4074222548</v>
      </c>
      <c r="AP71" s="249">
        <f>AP70*'MONTHLY DATA'!BL55</f>
        <v>3465596.2222101795</v>
      </c>
      <c r="AQ71" s="249">
        <f>AQ70*'MONTHLY DATA'!BM55</f>
        <v>3553481.8644393915</v>
      </c>
      <c r="AR71" s="249">
        <f>AR70*'MONTHLY DATA'!BN55</f>
        <v>2790414.1457151296</v>
      </c>
      <c r="AS71" s="249">
        <f>AS70*'MONTHLY DATA'!BO55</f>
        <v>4647029.8412635867</v>
      </c>
      <c r="AT71" s="249">
        <f>AT70*'MONTHLY DATA'!BP55</f>
        <v>5186585.03767775</v>
      </c>
      <c r="AU71" s="249">
        <f>AU70*'MONTHLY DATA'!BQ55</f>
        <v>5609667.4554718817</v>
      </c>
      <c r="AV71" s="249">
        <f>AV70*'MONTHLY DATA'!BR55</f>
        <v>3829380.1341659189</v>
      </c>
      <c r="AW71" s="249">
        <f>AW70*'MONTHLY DATA'!BS55</f>
        <v>4269096.3769128947</v>
      </c>
      <c r="AX71" s="249">
        <f>AX70*'MONTHLY DATA'!BT55</f>
        <v>4568289.2023634296</v>
      </c>
      <c r="AY71" s="249">
        <f>AY70*'MONTHLY DATA'!BU55</f>
        <v>5010705.7413689829</v>
      </c>
      <c r="AZ71" s="249">
        <f>AZ70*'MONTHLY DATA'!BV55</f>
        <v>7599857.8059447035</v>
      </c>
      <c r="BA71" s="249">
        <f>BA70*'MONTHLY DATA'!BW55</f>
        <v>0</v>
      </c>
      <c r="BB71" s="249">
        <f>BB70*'MONTHLY DATA'!BX55</f>
        <v>0</v>
      </c>
      <c r="BC71" s="249">
        <f>BC70*'MONTHLY DATA'!BY55</f>
        <v>0</v>
      </c>
      <c r="BD71" s="249">
        <f>BD70*'MONTHLY DATA'!BZ55</f>
        <v>0</v>
      </c>
      <c r="BE71" s="249">
        <f>BE70*'MONTHLY DATA'!CA55</f>
        <v>0</v>
      </c>
      <c r="BF71" s="249">
        <f>BF70*'MONTHLY DATA'!CB55</f>
        <v>0</v>
      </c>
      <c r="BG71" s="249">
        <f>BG70*'MONTHLY DATA'!CC55</f>
        <v>0</v>
      </c>
      <c r="BH71" s="249">
        <f>BH70*'MONTHLY DATA'!CD55</f>
        <v>0</v>
      </c>
      <c r="BI71" s="249">
        <f>BI70*'MONTHLY DATA'!CE55</f>
        <v>0</v>
      </c>
      <c r="BJ71" s="249">
        <f>BJ70*'MONTHLY DATA'!CF55</f>
        <v>0</v>
      </c>
      <c r="BK71" s="249">
        <f>BK70*'MONTHLY DATA'!CG55</f>
        <v>0</v>
      </c>
      <c r="BL71" s="249">
        <f>BL70*'MONTHLY DATA'!CH55</f>
        <v>0</v>
      </c>
      <c r="BM71" s="249">
        <f>BM70*'MONTHLY DATA'!CI55</f>
        <v>0</v>
      </c>
      <c r="BN71" s="249">
        <f>BN70*'MONTHLY DATA'!CJ55</f>
        <v>0</v>
      </c>
      <c r="BO71" s="249">
        <f>BO70*'MONTHLY DATA'!CK55</f>
        <v>0</v>
      </c>
      <c r="BP71" s="249">
        <f>BP70*'MONTHLY DATA'!CL55</f>
        <v>0</v>
      </c>
      <c r="BQ71" s="249">
        <f>BQ70*'MONTHLY DATA'!CM55</f>
        <v>0</v>
      </c>
      <c r="BR71" s="249">
        <f>BR70*'MONTHLY DATA'!CN55</f>
        <v>0</v>
      </c>
      <c r="BS71" s="249">
        <f>BS70*'MONTHLY DATA'!CO55</f>
        <v>0</v>
      </c>
      <c r="BT71" s="249">
        <f>BT70*'MONTHLY DATA'!CP55</f>
        <v>0</v>
      </c>
      <c r="BU71" s="249">
        <f>BU70*'MONTHLY DATA'!CQ55</f>
        <v>0</v>
      </c>
      <c r="BV71" s="250">
        <f>BV70*'MONTHLY DATA'!CR55</f>
        <v>0</v>
      </c>
      <c r="BW71" s="423">
        <f t="shared" si="35"/>
        <v>80261710.181444317</v>
      </c>
    </row>
    <row r="72" spans="1:75" x14ac:dyDescent="0.25">
      <c r="A72" s="268" t="s">
        <v>252</v>
      </c>
      <c r="C72" s="431"/>
      <c r="D72" s="249"/>
      <c r="E72" s="249"/>
      <c r="F72" s="249">
        <f>C63*'MONTHLY DATA'!AA56</f>
        <v>44836686.911580682</v>
      </c>
      <c r="G72" s="249">
        <f>D63*'MONTHLY DATA'!AB56</f>
        <v>33543231.647739347</v>
      </c>
      <c r="H72" s="249">
        <f>E63*'MONTHLY DATA'!AC56</f>
        <v>31520785.820328176</v>
      </c>
      <c r="I72" s="249">
        <f>F63*'MONTHLY DATA'!AD56</f>
        <v>24946849.534175426</v>
      </c>
      <c r="J72" s="249">
        <f>G63*'MONTHLY DATA'!AE56</f>
        <v>44499911.803092904</v>
      </c>
      <c r="K72" s="249">
        <f>H63*'MONTHLY DATA'!AF56</f>
        <v>47196625.918073431</v>
      </c>
      <c r="L72" s="249">
        <f>I63*'MONTHLY DATA'!AG56</f>
        <v>49893699.068350852</v>
      </c>
      <c r="M72" s="249">
        <f>J63*'MONTHLY DATA'!AH56</f>
        <v>35566036.510447413</v>
      </c>
      <c r="N72" s="249">
        <f>K63*'MONTHLY DATA'!AI56</f>
        <v>37588482.337858573</v>
      </c>
      <c r="O72" s="249">
        <f>L63*'MONTHLY DATA'!AJ56</f>
        <v>39442540.611025855</v>
      </c>
      <c r="P72" s="249">
        <f>M63*'MONTHLY DATA'!AK56</f>
        <v>43825284.480226651</v>
      </c>
      <c r="Q72" s="249">
        <f>N63*'MONTHLY DATA'!AL56</f>
        <v>67086822.330775589</v>
      </c>
      <c r="R72" s="249">
        <f>O63*'MONTHLY DATA'!AM56</f>
        <v>230542263.73586017</v>
      </c>
      <c r="S72" s="249">
        <f>P63*'MONTHLY DATA'!AN56</f>
        <v>166205883.33948761</v>
      </c>
      <c r="T72" s="249">
        <f>Q63*'MONTHLY DATA'!AO56</f>
        <v>170419658.47812817</v>
      </c>
      <c r="U72" s="249">
        <f>R63*'MONTHLY DATA'!AP56</f>
        <v>133820862.39763901</v>
      </c>
      <c r="V72" s="249">
        <f>S63*'MONTHLY DATA'!AQ56</f>
        <v>222861057.90672174</v>
      </c>
      <c r="W72" s="249">
        <f>T63*'MONTHLY DATA'!AR56</f>
        <v>248739295.33059889</v>
      </c>
      <c r="X72" s="249">
        <f>U63*'MONTHLY DATA'!AS56</f>
        <v>269030186.03795719</v>
      </c>
      <c r="Y72" s="249">
        <f>V63*'MONTHLY DATA'!AT56</f>
        <v>183647264.44558325</v>
      </c>
      <c r="Z72" s="249">
        <f>W63*'MONTHLY DATA'!AU56</f>
        <v>204738474.63598719</v>
      </c>
      <c r="AA72" s="249">
        <f>X63*'MONTHLY DATA'!AV56</f>
        <v>219088389.08780637</v>
      </c>
      <c r="AB72" s="249">
        <f>Y63*'MONTHLY DATA'!AW56</f>
        <v>240306161.42901757</v>
      </c>
      <c r="AC72" s="249">
        <f>Z63*'MONTHLY DATA'!AX56</f>
        <v>364480382.24380589</v>
      </c>
      <c r="AD72" s="249">
        <f>AA63*'MONTHLY DATA'!AY56</f>
        <v>126143414.21381237</v>
      </c>
      <c r="AE72" s="249">
        <f>AB63*'MONTHLY DATA'!AZ56</f>
        <v>90941260.838305622</v>
      </c>
      <c r="AF72" s="249">
        <f>AC63*'MONTHLY DATA'!BA56</f>
        <v>93247497.475770399</v>
      </c>
      <c r="AG72" s="249">
        <f>AD63*'MONTHLY DATA'!BB56</f>
        <v>73222279.392463818</v>
      </c>
      <c r="AH72" s="249">
        <f>AE63*'MONTHLY DATA'!BC56</f>
        <v>121942873.74515043</v>
      </c>
      <c r="AI72" s="249">
        <f>AF63*'MONTHLY DATA'!BD56</f>
        <v>136101229.34299302</v>
      </c>
      <c r="AJ72" s="249">
        <f>AG63*'MONTHLY DATA'!BE56</f>
        <v>147202867.39504015</v>
      </c>
      <c r="AK72" s="249">
        <f>AH63*'MONTHLY DATA'!BF56</f>
        <v>100485186.23577327</v>
      </c>
      <c r="AL72" s="249">
        <f>AI63*'MONTHLY DATA'!BG56</f>
        <v>112025175.58760156</v>
      </c>
      <c r="AM72" s="249">
        <f>AJ63*'MONTHLY DATA'!BH56</f>
        <v>119877338.93747623</v>
      </c>
      <c r="AN72" s="249">
        <f>AK63*'MONTHLY DATA'!BI56</f>
        <v>131485820.67989531</v>
      </c>
      <c r="AO72" s="249">
        <f>AL63*'MONTHLY DATA'!BJ56</f>
        <v>199430272.14597613</v>
      </c>
      <c r="AP72" s="249">
        <f>AM63*'MONTHLY DATA'!BK56</f>
        <v>164816208.25447732</v>
      </c>
      <c r="AQ72" s="249">
        <f>AN63*'MONTHLY DATA'!BL56</f>
        <v>118820441.90434901</v>
      </c>
      <c r="AR72" s="249">
        <f>AO63*'MONTHLY DATA'!BM56</f>
        <v>121833663.92363629</v>
      </c>
      <c r="AS72" s="249">
        <f>AP63*'MONTHLY DATA'!BN56</f>
        <v>95671342.138804436</v>
      </c>
      <c r="AT72" s="249">
        <f>AQ63*'MONTHLY DATA'!BO56</f>
        <v>159326737.41475153</v>
      </c>
      <c r="AU72" s="249">
        <f>AR63*'MONTHLY DATA'!BP56</f>
        <v>177825772.72038001</v>
      </c>
      <c r="AV72" s="249">
        <f>AS63*'MONTHLY DATA'!BQ56</f>
        <v>192331455.61617878</v>
      </c>
      <c r="AW72" s="249">
        <f>AT63*'MONTHLY DATA'!BR56</f>
        <v>131293033.17140293</v>
      </c>
      <c r="AX72" s="249">
        <f>AU63*'MONTHLY DATA'!BS56</f>
        <v>146369018.63701352</v>
      </c>
      <c r="AY72" s="249">
        <f>AV63*'MONTHLY DATA'!BT56</f>
        <v>156627058.36674616</v>
      </c>
      <c r="AZ72" s="249">
        <f>AW63*'MONTHLY DATA'!BU56</f>
        <v>171795625.41836515</v>
      </c>
      <c r="BA72" s="249">
        <f>AX63*'MONTHLY DATA'!BV56</f>
        <v>260566553.34667557</v>
      </c>
      <c r="BB72" s="249">
        <f>AY63*'MONTHLY DATA'!BW56</f>
        <v>336214914.33720243</v>
      </c>
      <c r="BC72" s="249">
        <f>AZ63*'MONTHLY DATA'!BX56</f>
        <v>242385439.75605172</v>
      </c>
      <c r="BD72" s="249">
        <f>BA63*'MONTHLY DATA'!BY56</f>
        <v>248534124.82455683</v>
      </c>
      <c r="BE72" s="249">
        <f>BB63*'MONTHLY DATA'!BZ56</f>
        <v>195161180.16478446</v>
      </c>
      <c r="BF72" s="249">
        <f>BC63*'MONTHLY DATA'!CA56</f>
        <v>325015611.4097895</v>
      </c>
      <c r="BG72" s="249">
        <f>BD63*'MONTHLY DATA'!CB56</f>
        <v>362747853.77984077</v>
      </c>
      <c r="BH72" s="249">
        <f>BE63*'MONTHLY DATA'!CC56</f>
        <v>392341624.86265367</v>
      </c>
      <c r="BI72" s="249">
        <f>BF63*'MONTHLY DATA'!CD56</f>
        <v>267827681.5676806</v>
      </c>
      <c r="BJ72" s="249">
        <f>BG63*'MONTHLY DATA'!CE56</f>
        <v>298583389.54118598</v>
      </c>
      <c r="BK72" s="249">
        <f>BH63*'MONTHLY DATA'!CF56</f>
        <v>319510536.20462781</v>
      </c>
      <c r="BL72" s="249">
        <f>BI63*'MONTHLY DATA'!CG56</f>
        <v>350455396.69522256</v>
      </c>
      <c r="BM72" s="249">
        <f>BJ63*'MONTHLY DATA'!CH56</f>
        <v>531543138.2833128</v>
      </c>
      <c r="BN72" s="249">
        <f>BK63*'MONTHLY DATA'!CI56</f>
        <v>584365675.25877666</v>
      </c>
      <c r="BO72" s="249">
        <f>BL63*'MONTHLY DATA'!CJ56</f>
        <v>421286306.75085467</v>
      </c>
      <c r="BP72" s="249">
        <f>BM63*'MONTHLY DATA'!CK56</f>
        <v>431966920.8315587</v>
      </c>
      <c r="BQ72" s="249">
        <f>BN63*'MONTHLY DATA'!CL56</f>
        <v>339198158.53058738</v>
      </c>
      <c r="BR72" s="249">
        <f>BO63*'MONTHLY DATA'!CM56</f>
        <v>564893142.56028867</v>
      </c>
      <c r="BS72" s="249">
        <f>BP63*'MONTHLY DATA'!CN56</f>
        <v>630486133.89915991</v>
      </c>
      <c r="BT72" s="249">
        <f>BQ63*'MONTHLY DATA'!CO56</f>
        <v>681913909.26613235</v>
      </c>
      <c r="BU72" s="249">
        <f>BR63*'MONTHLY DATA'!CP56</f>
        <v>465497450.98221654</v>
      </c>
      <c r="BV72" s="250">
        <f>BS63*'MONTHLY DATA'!CQ56</f>
        <v>518954130.64560062</v>
      </c>
      <c r="BW72" s="423">
        <f t="shared" si="35"/>
        <v>15012091683.097393</v>
      </c>
    </row>
    <row r="73" spans="1:75" ht="16.5" thickBot="1" x14ac:dyDescent="0.3">
      <c r="A73" s="270" t="s">
        <v>249</v>
      </c>
      <c r="C73" s="435"/>
      <c r="D73" s="436"/>
      <c r="E73" s="436"/>
      <c r="F73" s="436">
        <f>F72*'MONTHLY DATA'!AA57</f>
        <v>0</v>
      </c>
      <c r="G73" s="436">
        <f>G72*'MONTHLY DATA'!AB57</f>
        <v>0</v>
      </c>
      <c r="H73" s="436">
        <f>H72*'MONTHLY DATA'!AC57</f>
        <v>0</v>
      </c>
      <c r="I73" s="436">
        <f>I72*'MONTHLY DATA'!AD57</f>
        <v>0</v>
      </c>
      <c r="J73" s="436">
        <f>J72*'MONTHLY DATA'!AE57</f>
        <v>0</v>
      </c>
      <c r="K73" s="436">
        <f>K72*'MONTHLY DATA'!AF57</f>
        <v>0</v>
      </c>
      <c r="L73" s="436">
        <f>L72*'MONTHLY DATA'!AG57</f>
        <v>0</v>
      </c>
      <c r="M73" s="436">
        <f>M72*'MONTHLY DATA'!AH57</f>
        <v>0</v>
      </c>
      <c r="N73" s="436">
        <f>N72*'MONTHLY DATA'!AI57</f>
        <v>0</v>
      </c>
      <c r="O73" s="436">
        <f>O72*'MONTHLY DATA'!AJ57</f>
        <v>0</v>
      </c>
      <c r="P73" s="436">
        <f>P72*'MONTHLY DATA'!AK57</f>
        <v>0</v>
      </c>
      <c r="Q73" s="436">
        <f>Q72*'MONTHLY DATA'!AL57</f>
        <v>0</v>
      </c>
      <c r="R73" s="436">
        <f>R72*'MONTHLY DATA'!AM57</f>
        <v>2305422.6373586017</v>
      </c>
      <c r="S73" s="436">
        <f>S72*'MONTHLY DATA'!AN57</f>
        <v>1662058.8333948762</v>
      </c>
      <c r="T73" s="436">
        <f>T72*'MONTHLY DATA'!AO57</f>
        <v>1704196.5847812817</v>
      </c>
      <c r="U73" s="436">
        <f>U72*'MONTHLY DATA'!AP57</f>
        <v>1338208.6239763901</v>
      </c>
      <c r="V73" s="436">
        <f>V72*'MONTHLY DATA'!AQ57</f>
        <v>2228610.5790672177</v>
      </c>
      <c r="W73" s="436">
        <f>W72*'MONTHLY DATA'!AR57</f>
        <v>2487392.953305989</v>
      </c>
      <c r="X73" s="436">
        <f>X72*'MONTHLY DATA'!AS57</f>
        <v>2690301.860379572</v>
      </c>
      <c r="Y73" s="436">
        <f>Y72*'MONTHLY DATA'!AT57</f>
        <v>1836472.6444558327</v>
      </c>
      <c r="Z73" s="436">
        <f>Z72*'MONTHLY DATA'!AU57</f>
        <v>2047384.7463598719</v>
      </c>
      <c r="AA73" s="436">
        <f>AA72*'MONTHLY DATA'!AV57</f>
        <v>2190883.8908780636</v>
      </c>
      <c r="AB73" s="436">
        <f>AB72*'MONTHLY DATA'!AW57</f>
        <v>2403061.614290176</v>
      </c>
      <c r="AC73" s="436">
        <f>AC72*'MONTHLY DATA'!AX57</f>
        <v>3644803.8224380589</v>
      </c>
      <c r="AD73" s="436">
        <f>AD72*'MONTHLY DATA'!AY57</f>
        <v>0</v>
      </c>
      <c r="AE73" s="436">
        <f>AE72*'MONTHLY DATA'!AZ57</f>
        <v>0</v>
      </c>
      <c r="AF73" s="436">
        <f>AF72*'MONTHLY DATA'!BA57</f>
        <v>0</v>
      </c>
      <c r="AG73" s="436">
        <f>AG72*'MONTHLY DATA'!BB57</f>
        <v>0</v>
      </c>
      <c r="AH73" s="436">
        <f>AH72*'MONTHLY DATA'!BC57</f>
        <v>0</v>
      </c>
      <c r="AI73" s="436">
        <f>AI72*'MONTHLY DATA'!BD57</f>
        <v>0</v>
      </c>
      <c r="AJ73" s="436">
        <f>AJ72*'MONTHLY DATA'!BE57</f>
        <v>0</v>
      </c>
      <c r="AK73" s="436">
        <f>AK72*'MONTHLY DATA'!BF57</f>
        <v>0</v>
      </c>
      <c r="AL73" s="436">
        <f>AL72*'MONTHLY DATA'!BG57</f>
        <v>0</v>
      </c>
      <c r="AM73" s="436">
        <f>AM72*'MONTHLY DATA'!BH57</f>
        <v>0</v>
      </c>
      <c r="AN73" s="436">
        <f>AN72*'MONTHLY DATA'!BI57</f>
        <v>0</v>
      </c>
      <c r="AO73" s="436">
        <f>AO72*'MONTHLY DATA'!BJ57</f>
        <v>0</v>
      </c>
      <c r="AP73" s="436">
        <f>AP72*'MONTHLY DATA'!BK57</f>
        <v>0</v>
      </c>
      <c r="AQ73" s="436">
        <f>AQ72*'MONTHLY DATA'!BL57</f>
        <v>0</v>
      </c>
      <c r="AR73" s="436">
        <f>AR72*'MONTHLY DATA'!BM57</f>
        <v>0</v>
      </c>
      <c r="AS73" s="436">
        <f>AS72*'MONTHLY DATA'!BN57</f>
        <v>0</v>
      </c>
      <c r="AT73" s="436">
        <f>AT72*'MONTHLY DATA'!BO57</f>
        <v>0</v>
      </c>
      <c r="AU73" s="436">
        <f>AU72*'MONTHLY DATA'!BP57</f>
        <v>0</v>
      </c>
      <c r="AV73" s="436">
        <f>AV72*'MONTHLY DATA'!BQ57</f>
        <v>0</v>
      </c>
      <c r="AW73" s="436">
        <f>AW72*'MONTHLY DATA'!BR57</f>
        <v>0</v>
      </c>
      <c r="AX73" s="436">
        <f>AX72*'MONTHLY DATA'!BS57</f>
        <v>0</v>
      </c>
      <c r="AY73" s="436">
        <f>AY72*'MONTHLY DATA'!BT57</f>
        <v>0</v>
      </c>
      <c r="AZ73" s="436">
        <f>AZ72*'MONTHLY DATA'!BU57</f>
        <v>0</v>
      </c>
      <c r="BA73" s="436">
        <f>BA72*'MONTHLY DATA'!BV57</f>
        <v>0</v>
      </c>
      <c r="BB73" s="436">
        <f>BB72*'MONTHLY DATA'!BW57</f>
        <v>5043223.7150580361</v>
      </c>
      <c r="BC73" s="436">
        <f>BC72*'MONTHLY DATA'!BX57</f>
        <v>3635781.5963407755</v>
      </c>
      <c r="BD73" s="436">
        <f>BD72*'MONTHLY DATA'!BY57</f>
        <v>3728011.8723683525</v>
      </c>
      <c r="BE73" s="436">
        <f>BE72*'MONTHLY DATA'!BZ57</f>
        <v>2927417.7024717666</v>
      </c>
      <c r="BF73" s="436">
        <f>BF72*'MONTHLY DATA'!CA57</f>
        <v>4875234.1711468427</v>
      </c>
      <c r="BG73" s="436">
        <f>BG72*'MONTHLY DATA'!CB57</f>
        <v>5441217.8066976117</v>
      </c>
      <c r="BH73" s="436">
        <f>BH72*'MONTHLY DATA'!CC57</f>
        <v>5885124.3729398046</v>
      </c>
      <c r="BI73" s="436">
        <f>BI72*'MONTHLY DATA'!CD57</f>
        <v>4017415.2235152088</v>
      </c>
      <c r="BJ73" s="436">
        <f>BJ72*'MONTHLY DATA'!CE57</f>
        <v>4478750.8431177894</v>
      </c>
      <c r="BK73" s="436">
        <f>BK72*'MONTHLY DATA'!CF57</f>
        <v>4792658.0430694167</v>
      </c>
      <c r="BL73" s="436">
        <f>BL72*'MONTHLY DATA'!CG57</f>
        <v>5256830.9504283378</v>
      </c>
      <c r="BM73" s="436">
        <f>BM72*'MONTHLY DATA'!CH57</f>
        <v>7973147.0742496913</v>
      </c>
      <c r="BN73" s="436">
        <f>BN72*'MONTHLY DATA'!CI57</f>
        <v>0</v>
      </c>
      <c r="BO73" s="436">
        <f>BO72*'MONTHLY DATA'!CJ57</f>
        <v>0</v>
      </c>
      <c r="BP73" s="436">
        <f>BP72*'MONTHLY DATA'!CK57</f>
        <v>0</v>
      </c>
      <c r="BQ73" s="436">
        <f>BQ72*'MONTHLY DATA'!CL57</f>
        <v>0</v>
      </c>
      <c r="BR73" s="436">
        <f>BR72*'MONTHLY DATA'!CM57</f>
        <v>0</v>
      </c>
      <c r="BS73" s="436">
        <f>BS72*'MONTHLY DATA'!CN57</f>
        <v>0</v>
      </c>
      <c r="BT73" s="436">
        <f>BT72*'MONTHLY DATA'!CO57</f>
        <v>0</v>
      </c>
      <c r="BU73" s="436">
        <f>BU72*'MONTHLY DATA'!CP57</f>
        <v>0</v>
      </c>
      <c r="BV73" s="437">
        <f>BV72*'MONTHLY DATA'!CQ57</f>
        <v>0</v>
      </c>
      <c r="BW73" s="438">
        <f t="shared" si="35"/>
        <v>84593612.162089556</v>
      </c>
    </row>
    <row r="74" spans="1:75" ht="16.5" thickBot="1" x14ac:dyDescent="0.3">
      <c r="BW74" s="224">
        <f t="shared" si="35"/>
        <v>0</v>
      </c>
    </row>
    <row r="75" spans="1:75" x14ac:dyDescent="0.25">
      <c r="A75" s="447" t="s">
        <v>315</v>
      </c>
      <c r="C75" s="449">
        <f>C66+C68+C70+C72</f>
        <v>156928404.19053236</v>
      </c>
      <c r="D75" s="443">
        <f t="shared" ref="D75:BO75" si="39">D66+D68+D70+D72</f>
        <v>296748058.41341043</v>
      </c>
      <c r="E75" s="443">
        <f t="shared" si="39"/>
        <v>311750707.32947701</v>
      </c>
      <c r="F75" s="443">
        <f t="shared" si="39"/>
        <v>308548651.03411639</v>
      </c>
      <c r="G75" s="443">
        <f t="shared" si="39"/>
        <v>336361499.82575846</v>
      </c>
      <c r="H75" s="443">
        <f t="shared" si="39"/>
        <v>412128898.04721993</v>
      </c>
      <c r="I75" s="443">
        <f t="shared" si="39"/>
        <v>455111167.6503365</v>
      </c>
      <c r="J75" s="443">
        <f t="shared" si="39"/>
        <v>439350774.74017233</v>
      </c>
      <c r="K75" s="443">
        <f t="shared" si="39"/>
        <v>395861008.74489433</v>
      </c>
      <c r="L75" s="443">
        <f t="shared" si="39"/>
        <v>391645575.32404679</v>
      </c>
      <c r="M75" s="443">
        <f t="shared" si="39"/>
        <v>403107418.14213192</v>
      </c>
      <c r="N75" s="443">
        <f t="shared" si="39"/>
        <v>506857309.33301848</v>
      </c>
      <c r="O75" s="443">
        <f t="shared" si="39"/>
        <v>373527756.65446818</v>
      </c>
      <c r="P75" s="443">
        <f t="shared" si="39"/>
        <v>374997781.71225017</v>
      </c>
      <c r="Q75" s="443">
        <f t="shared" si="39"/>
        <v>233292705.6702632</v>
      </c>
      <c r="R75" s="443">
        <f t="shared" si="39"/>
        <v>400961922.2139883</v>
      </c>
      <c r="S75" s="443">
        <f t="shared" si="39"/>
        <v>300026745.73712659</v>
      </c>
      <c r="T75" s="443">
        <f t="shared" si="39"/>
        <v>393280716.38484991</v>
      </c>
      <c r="U75" s="443">
        <f t="shared" si="39"/>
        <v>382560157.72823787</v>
      </c>
      <c r="V75" s="443">
        <f t="shared" si="39"/>
        <v>491891243.9446789</v>
      </c>
      <c r="W75" s="443">
        <f t="shared" si="39"/>
        <v>432386559.77618217</v>
      </c>
      <c r="X75" s="443">
        <f t="shared" si="39"/>
        <v>473768660.67394435</v>
      </c>
      <c r="Y75" s="443">
        <f t="shared" si="39"/>
        <v>402735653.53338963</v>
      </c>
      <c r="Z75" s="443">
        <f t="shared" si="39"/>
        <v>445044636.06500477</v>
      </c>
      <c r="AA75" s="443">
        <f t="shared" si="39"/>
        <v>583568771.33161223</v>
      </c>
      <c r="AB75" s="443">
        <f t="shared" si="39"/>
        <v>467364307.01387984</v>
      </c>
      <c r="AC75" s="443">
        <f t="shared" si="39"/>
        <v>679546748.80933082</v>
      </c>
      <c r="AD75" s="443">
        <f t="shared" si="39"/>
        <v>403118422.67616582</v>
      </c>
      <c r="AE75" s="443">
        <f t="shared" si="39"/>
        <v>334638360.71566498</v>
      </c>
      <c r="AF75" s="443">
        <f t="shared" si="39"/>
        <v>400611405.48799777</v>
      </c>
      <c r="AG75" s="443">
        <f t="shared" si="39"/>
        <v>464535940.70403171</v>
      </c>
      <c r="AH75" s="443">
        <f t="shared" si="39"/>
        <v>550229510.2678144</v>
      </c>
      <c r="AI75" s="443">
        <f t="shared" si="39"/>
        <v>493618005.44143307</v>
      </c>
      <c r="AJ75" s="443">
        <f t="shared" si="39"/>
        <v>469430406.93565089</v>
      </c>
      <c r="AK75" s="443">
        <f t="shared" si="39"/>
        <v>450694607.02835232</v>
      </c>
      <c r="AL75" s="443">
        <f t="shared" si="39"/>
        <v>492552459.53638458</v>
      </c>
      <c r="AM75" s="443">
        <f t="shared" si="39"/>
        <v>746512285.78575921</v>
      </c>
      <c r="AN75" s="443">
        <f t="shared" si="39"/>
        <v>532423879.31853795</v>
      </c>
      <c r="AO75" s="443">
        <f t="shared" si="39"/>
        <v>532348512.01079839</v>
      </c>
      <c r="AP75" s="443">
        <f t="shared" si="39"/>
        <v>428137783.86390561</v>
      </c>
      <c r="AQ75" s="443">
        <f t="shared" si="39"/>
        <v>415013212.49449462</v>
      </c>
      <c r="AR75" s="443">
        <f t="shared" si="39"/>
        <v>431664113.60653722</v>
      </c>
      <c r="AS75" s="443">
        <f t="shared" si="39"/>
        <v>498686392.56032377</v>
      </c>
      <c r="AT75" s="443">
        <f t="shared" si="39"/>
        <v>550484555.51088619</v>
      </c>
      <c r="AU75" s="443">
        <f t="shared" si="39"/>
        <v>565438333.28296566</v>
      </c>
      <c r="AV75" s="443">
        <f t="shared" si="39"/>
        <v>523109209.21248639</v>
      </c>
      <c r="AW75" s="443">
        <f t="shared" si="39"/>
        <v>494900834.37686861</v>
      </c>
      <c r="AX75" s="443">
        <f t="shared" si="39"/>
        <v>588709435.0051837</v>
      </c>
      <c r="AY75" s="443">
        <f t="shared" si="39"/>
        <v>487338564.69484329</v>
      </c>
      <c r="AZ75" s="443">
        <f t="shared" si="39"/>
        <v>699933213.88095498</v>
      </c>
      <c r="BA75" s="443">
        <f t="shared" si="39"/>
        <v>422156846.51737672</v>
      </c>
      <c r="BB75" s="443">
        <f t="shared" si="39"/>
        <v>501904330.88690698</v>
      </c>
      <c r="BC75" s="443">
        <f t="shared" si="39"/>
        <v>372492893.1992414</v>
      </c>
      <c r="BD75" s="443">
        <f t="shared" si="39"/>
        <v>465211199.09774983</v>
      </c>
      <c r="BE75" s="443">
        <f t="shared" si="39"/>
        <v>436993082.68467832</v>
      </c>
      <c r="BF75" s="443">
        <f t="shared" si="39"/>
        <v>586576694.65155864</v>
      </c>
      <c r="BG75" s="443">
        <f t="shared" si="39"/>
        <v>541299641.49162793</v>
      </c>
      <c r="BH75" s="443">
        <f t="shared" si="39"/>
        <v>591397217.89011097</v>
      </c>
      <c r="BI75" s="443">
        <f t="shared" si="39"/>
        <v>480834705.70409918</v>
      </c>
      <c r="BJ75" s="443">
        <f t="shared" si="39"/>
        <v>532220320.67133439</v>
      </c>
      <c r="BK75" s="443">
        <f t="shared" si="39"/>
        <v>673872628.39350295</v>
      </c>
      <c r="BL75" s="443">
        <f t="shared" si="39"/>
        <v>350455396.69522256</v>
      </c>
      <c r="BM75" s="443">
        <f t="shared" si="39"/>
        <v>531543138.2833128</v>
      </c>
      <c r="BN75" s="443">
        <f t="shared" si="39"/>
        <v>584365675.25877666</v>
      </c>
      <c r="BO75" s="443">
        <f t="shared" si="39"/>
        <v>421286306.75085467</v>
      </c>
      <c r="BP75" s="443">
        <f t="shared" ref="BP75:BV75" si="40">BP66+BP68+BP70+BP72</f>
        <v>431966920.8315587</v>
      </c>
      <c r="BQ75" s="443">
        <f t="shared" si="40"/>
        <v>339198158.53058738</v>
      </c>
      <c r="BR75" s="443">
        <f t="shared" si="40"/>
        <v>564893142.56028867</v>
      </c>
      <c r="BS75" s="443">
        <f t="shared" si="40"/>
        <v>630486133.89915991</v>
      </c>
      <c r="BT75" s="443">
        <f t="shared" si="40"/>
        <v>681913909.26613235</v>
      </c>
      <c r="BU75" s="443">
        <f t="shared" si="40"/>
        <v>465497450.98221654</v>
      </c>
      <c r="BV75" s="444">
        <f t="shared" si="40"/>
        <v>518954130.64560062</v>
      </c>
      <c r="BW75" s="442">
        <f t="shared" si="35"/>
        <v>33529003209.314251</v>
      </c>
    </row>
    <row r="76" spans="1:75" ht="16.5" thickBot="1" x14ac:dyDescent="0.3">
      <c r="A76" s="448" t="s">
        <v>312</v>
      </c>
      <c r="C76" s="450">
        <f>C67+C69+C71+C73</f>
        <v>6277136.167621294</v>
      </c>
      <c r="D76" s="445">
        <f t="shared" ref="D76:BO76" si="41">D67+D69+D71+D73</f>
        <v>10076454.86007319</v>
      </c>
      <c r="E76" s="445">
        <f t="shared" si="41"/>
        <v>9110648.1162483767</v>
      </c>
      <c r="F76" s="445">
        <f t="shared" si="41"/>
        <v>7778201.7079400308</v>
      </c>
      <c r="G76" s="445">
        <f t="shared" si="41"/>
        <v>9696421.3838389795</v>
      </c>
      <c r="H76" s="445">
        <f t="shared" si="41"/>
        <v>12321719.787914058</v>
      </c>
      <c r="I76" s="445">
        <f t="shared" si="41"/>
        <v>13316211.656784324</v>
      </c>
      <c r="J76" s="445">
        <f t="shared" si="41"/>
        <v>11674438.388435841</v>
      </c>
      <c r="K76" s="445">
        <f t="shared" si="41"/>
        <v>10278717.394579152</v>
      </c>
      <c r="L76" s="445">
        <f t="shared" si="41"/>
        <v>10566064.113743359</v>
      </c>
      <c r="M76" s="445">
        <f t="shared" si="41"/>
        <v>11432471.935622711</v>
      </c>
      <c r="N76" s="445">
        <f t="shared" si="41"/>
        <v>15242827.373101166</v>
      </c>
      <c r="O76" s="445">
        <f t="shared" si="41"/>
        <v>8707797.9468964692</v>
      </c>
      <c r="P76" s="445">
        <f t="shared" si="41"/>
        <v>6769858.9283581376</v>
      </c>
      <c r="Q76" s="445">
        <f t="shared" si="41"/>
        <v>4155147.0834871903</v>
      </c>
      <c r="R76" s="445">
        <f t="shared" si="41"/>
        <v>6565914.0993118063</v>
      </c>
      <c r="S76" s="445">
        <f t="shared" si="41"/>
        <v>5007580.3933358509</v>
      </c>
      <c r="T76" s="445">
        <f t="shared" si="41"/>
        <v>7275723.0324493255</v>
      </c>
      <c r="U76" s="445">
        <f t="shared" si="41"/>
        <v>7556691.0072413627</v>
      </c>
      <c r="V76" s="445">
        <f t="shared" si="41"/>
        <v>8954365.2300161477</v>
      </c>
      <c r="W76" s="445">
        <f t="shared" si="41"/>
        <v>7078574.5644455701</v>
      </c>
      <c r="X76" s="445">
        <f t="shared" si="41"/>
        <v>7808763.7262792522</v>
      </c>
      <c r="Y76" s="445">
        <f t="shared" si="41"/>
        <v>7313682.371650992</v>
      </c>
      <c r="Z76" s="445">
        <f t="shared" si="41"/>
        <v>8055038.7820853116</v>
      </c>
      <c r="AA76" s="445">
        <f t="shared" si="41"/>
        <v>11302893.446973212</v>
      </c>
      <c r="AB76" s="445">
        <f t="shared" si="41"/>
        <v>5808933.7980631096</v>
      </c>
      <c r="AC76" s="445">
        <f t="shared" si="41"/>
        <v>7613938.8356380593</v>
      </c>
      <c r="AD76" s="445">
        <f t="shared" si="41"/>
        <v>3608977.5619054679</v>
      </c>
      <c r="AE76" s="445">
        <f t="shared" si="41"/>
        <v>3095971.5133057679</v>
      </c>
      <c r="AF76" s="445">
        <f t="shared" si="41"/>
        <v>4171124.9438286275</v>
      </c>
      <c r="AG76" s="445">
        <f t="shared" si="41"/>
        <v>5138047.6772026168</v>
      </c>
      <c r="AH76" s="445">
        <f t="shared" si="41"/>
        <v>5607692.171782</v>
      </c>
      <c r="AI76" s="445">
        <f t="shared" si="41"/>
        <v>4479534.4371063598</v>
      </c>
      <c r="AJ76" s="445">
        <f t="shared" si="41"/>
        <v>4230501.9756945213</v>
      </c>
      <c r="AK76" s="445">
        <f t="shared" si="41"/>
        <v>4580990.2583630774</v>
      </c>
      <c r="AL76" s="445">
        <f t="shared" si="41"/>
        <v>4988645.2256068885</v>
      </c>
      <c r="AM76" s="445">
        <f t="shared" si="41"/>
        <v>9159996.6394931301</v>
      </c>
      <c r="AN76" s="445">
        <f t="shared" si="41"/>
        <v>4801516.8657487538</v>
      </c>
      <c r="AO76" s="445">
        <f t="shared" si="41"/>
        <v>7025690.4692591503</v>
      </c>
      <c r="AP76" s="445">
        <f t="shared" si="41"/>
        <v>5350382.43701242</v>
      </c>
      <c r="AQ76" s="445">
        <f t="shared" si="41"/>
        <v>6156195.0739967674</v>
      </c>
      <c r="AR76" s="445">
        <f t="shared" si="41"/>
        <v>5958058.1357272882</v>
      </c>
      <c r="AS76" s="445">
        <f t="shared" si="41"/>
        <v>8100578.1130812038</v>
      </c>
      <c r="AT76" s="445">
        <f t="shared" si="41"/>
        <v>7898816.0913773496</v>
      </c>
      <c r="AU76" s="445">
        <f t="shared" si="41"/>
        <v>8217719.5364890769</v>
      </c>
      <c r="AV76" s="445">
        <f t="shared" si="41"/>
        <v>6649586.0055742692</v>
      </c>
      <c r="AW76" s="445">
        <f t="shared" si="41"/>
        <v>7342840.0076581612</v>
      </c>
      <c r="AX76" s="445">
        <f t="shared" si="41"/>
        <v>8901488.0407442637</v>
      </c>
      <c r="AY76" s="445">
        <f t="shared" si="41"/>
        <v>6313538.5081023611</v>
      </c>
      <c r="AZ76" s="445">
        <f t="shared" si="41"/>
        <v>14324156.092688754</v>
      </c>
      <c r="BA76" s="445">
        <f t="shared" si="41"/>
        <v>4847708.7951210346</v>
      </c>
      <c r="BB76" s="445">
        <f t="shared" si="41"/>
        <v>10013906.211549172</v>
      </c>
      <c r="BC76" s="445">
        <f t="shared" si="41"/>
        <v>7539005.1996364649</v>
      </c>
      <c r="BD76" s="445">
        <f t="shared" si="41"/>
        <v>10228324.100564145</v>
      </c>
      <c r="BE76" s="445">
        <f t="shared" si="41"/>
        <v>10182374.778068582</v>
      </c>
      <c r="BF76" s="445">
        <f t="shared" si="41"/>
        <v>12722066.668399915</v>
      </c>
      <c r="BG76" s="445">
        <f t="shared" si="41"/>
        <v>10797771.438051224</v>
      </c>
      <c r="BH76" s="445">
        <f t="shared" si="41"/>
        <v>11856792.163763523</v>
      </c>
      <c r="BI76" s="445">
        <f t="shared" si="41"/>
        <v>10407625.947607765</v>
      </c>
      <c r="BJ76" s="445">
        <f t="shared" si="41"/>
        <v>11487858.777022241</v>
      </c>
      <c r="BK76" s="445">
        <f t="shared" si="41"/>
        <v>15423520.808735672</v>
      </c>
      <c r="BL76" s="445">
        <f t="shared" si="41"/>
        <v>5256830.9504283378</v>
      </c>
      <c r="BM76" s="445">
        <f t="shared" si="41"/>
        <v>7973147.0742496913</v>
      </c>
      <c r="BN76" s="445">
        <f t="shared" si="41"/>
        <v>0</v>
      </c>
      <c r="BO76" s="445">
        <f t="shared" si="41"/>
        <v>0</v>
      </c>
      <c r="BP76" s="445">
        <f t="shared" ref="BP76:BV76" si="42">BP67+BP69+BP71+BP73</f>
        <v>0</v>
      </c>
      <c r="BQ76" s="445">
        <f t="shared" si="42"/>
        <v>0</v>
      </c>
      <c r="BR76" s="445">
        <f t="shared" si="42"/>
        <v>0</v>
      </c>
      <c r="BS76" s="445">
        <f t="shared" si="42"/>
        <v>0</v>
      </c>
      <c r="BT76" s="445">
        <f t="shared" si="42"/>
        <v>0</v>
      </c>
      <c r="BU76" s="445">
        <f t="shared" si="42"/>
        <v>0</v>
      </c>
      <c r="BV76" s="446">
        <f t="shared" si="42"/>
        <v>0</v>
      </c>
      <c r="BW76" s="438">
        <f t="shared" si="35"/>
        <v>512585196.82708037</v>
      </c>
    </row>
    <row r="77" spans="1:75" x14ac:dyDescent="0.25">
      <c r="BW77" s="224">
        <f t="shared" si="35"/>
        <v>0</v>
      </c>
    </row>
    <row r="78" spans="1:75" ht="16.5" thickBot="1" x14ac:dyDescent="0.3">
      <c r="BW78" s="224">
        <f t="shared" si="35"/>
        <v>0</v>
      </c>
    </row>
    <row r="79" spans="1:75" ht="16.5" thickBot="1" x14ac:dyDescent="0.3">
      <c r="A79" s="377" t="s">
        <v>264</v>
      </c>
      <c r="BW79" s="224">
        <f t="shared" si="35"/>
        <v>0</v>
      </c>
    </row>
    <row r="80" spans="1:75" ht="16.5" thickBot="1" x14ac:dyDescent="0.3">
      <c r="BW80" s="224">
        <f t="shared" si="35"/>
        <v>0</v>
      </c>
    </row>
    <row r="81" spans="1:75" x14ac:dyDescent="0.25">
      <c r="A81" s="277" t="s">
        <v>283</v>
      </c>
      <c r="C81" s="458">
        <f>'MONTHLY DATA'!AA7</f>
        <v>1760</v>
      </c>
      <c r="D81" s="459">
        <f>'MONTHLY DATA'!AB7</f>
        <v>1100</v>
      </c>
      <c r="E81" s="459">
        <f>'MONTHLY DATA'!AC7</f>
        <v>1120</v>
      </c>
      <c r="F81" s="459">
        <f>'MONTHLY DATA'!AD7</f>
        <v>900</v>
      </c>
      <c r="G81" s="459">
        <f>'MONTHLY DATA'!AE7</f>
        <v>1600</v>
      </c>
      <c r="H81" s="459">
        <f>'MONTHLY DATA'!AF7</f>
        <v>2800</v>
      </c>
      <c r="I81" s="459">
        <f>'MONTHLY DATA'!AG7</f>
        <v>2300</v>
      </c>
      <c r="J81" s="459">
        <f>'MONTHLY DATA'!AH7</f>
        <v>1100</v>
      </c>
      <c r="K81" s="459">
        <f>'MONTHLY DATA'!AI7</f>
        <v>1700</v>
      </c>
      <c r="L81" s="459">
        <f>'MONTHLY DATA'!AJ7</f>
        <v>1670</v>
      </c>
      <c r="M81" s="459">
        <f>'MONTHLY DATA'!AK7</f>
        <v>2000</v>
      </c>
      <c r="N81" s="459">
        <f>'MONTHLY DATA'!AL7</f>
        <v>3500</v>
      </c>
      <c r="O81" s="459">
        <f>'ANUAL DATA'!$F$18*'MONTHLY DATA'!C17</f>
        <v>1796.1248420535733</v>
      </c>
      <c r="P81" s="459">
        <f>'ANUAL DATA'!$F$18*'MONTHLY DATA'!D17</f>
        <v>1129.4613540860169</v>
      </c>
      <c r="Q81" s="459">
        <f>'ANUAL DATA'!$F$18*'MONTHLY DATA'!E17</f>
        <v>1123.7276926204436</v>
      </c>
      <c r="R81" s="459">
        <f>'ANUAL DATA'!$F$18*'MONTHLY DATA'!F17</f>
        <v>853.63127325437347</v>
      </c>
      <c r="S81" s="459">
        <f>'ANUAL DATA'!$F$18*'MONTHLY DATA'!G17</f>
        <v>1616.6712791322329</v>
      </c>
      <c r="T81" s="459">
        <f>'ANUAL DATA'!$F$18*'MONTHLY DATA'!H17</f>
        <v>3013.5926868500246</v>
      </c>
      <c r="U81" s="459">
        <f>'ANUAL DATA'!$F$18*'MONTHLY DATA'!I17</f>
        <v>2308.3821057135965</v>
      </c>
      <c r="V81" s="459">
        <f>'ANUAL DATA'!$F$18*'MONTHLY DATA'!J17</f>
        <v>1112.5439497812231</v>
      </c>
      <c r="W81" s="459">
        <f>'ANUAL DATA'!$F$18*'MONTHLY DATA'!K17</f>
        <v>1580.2247370894772</v>
      </c>
      <c r="X81" s="459">
        <f>'ANUAL DATA'!$F$18*'MONTHLY DATA'!L17</f>
        <v>1761.0685494070633</v>
      </c>
      <c r="Y81" s="459">
        <f>'ANUAL DATA'!$F$18*'MONTHLY DATA'!M17</f>
        <v>2132.7319259699852</v>
      </c>
      <c r="Z81" s="459">
        <f>'ANUAL DATA'!$F$18*'MONTHLY DATA'!N17</f>
        <v>3776.9596040419879</v>
      </c>
      <c r="AA81" s="459">
        <f>'ANUAL DATA'!$G$18*'MONTHLY DATA'!C17</f>
        <v>1874.9028776260429</v>
      </c>
      <c r="AB81" s="459">
        <f>'ANUAL DATA'!$G$18*'MONTHLY DATA'!D17</f>
        <v>1178.9995290762295</v>
      </c>
      <c r="AC81" s="459">
        <f>'ANUAL DATA'!$G$18*'MONTHLY DATA'!E17</f>
        <v>1173.0143892187762</v>
      </c>
      <c r="AD81" s="459">
        <f>'ANUAL DATA'!$G$18*'MONTHLY DATA'!F17</f>
        <v>891.07154089931032</v>
      </c>
      <c r="AE81" s="459">
        <f>'ANUAL DATA'!$G$18*'MONTHLY DATA'!G17</f>
        <v>1687.5784814349727</v>
      </c>
      <c r="AF81" s="459">
        <f>'ANUAL DATA'!$G$18*'MONTHLY DATA'!H17</f>
        <v>3145.7688620952667</v>
      </c>
      <c r="AG81" s="459">
        <f>'ANUAL DATA'!$G$18*'MONTHLY DATA'!I17</f>
        <v>2409.6277448701949</v>
      </c>
      <c r="AH81" s="459">
        <f>'ANUAL DATA'!$G$18*'MONTHLY DATA'!J17</f>
        <v>1161.3401274186276</v>
      </c>
      <c r="AI81" s="459">
        <f>'ANUAL DATA'!$G$18*'MONTHLY DATA'!K17</f>
        <v>1649.5333940582218</v>
      </c>
      <c r="AJ81" s="459">
        <f>'ANUAL DATA'!$G$18*'MONTHLY DATA'!L17</f>
        <v>1838.3090159840572</v>
      </c>
      <c r="AK81" s="459">
        <f>'ANUAL DATA'!$G$18*'MONTHLY DATA'!M17</f>
        <v>2226.2735482430285</v>
      </c>
      <c r="AL81" s="459">
        <f>'ANUAL DATA'!$G$18*'MONTHLY DATA'!N17</f>
        <v>3942.6170522752695</v>
      </c>
      <c r="AM81" s="459">
        <f>'ANUAL DATA'!$H$18*'MONTHLY DATA'!C17</f>
        <v>1970.8041598166153</v>
      </c>
      <c r="AN81" s="459">
        <f>'ANUAL DATA'!$H$18*'MONTHLY DATA'!D17</f>
        <v>1239.3053549884787</v>
      </c>
      <c r="AO81" s="459">
        <f>'ANUAL DATA'!$H$18*'MONTHLY DATA'!E17</f>
        <v>1233.0140752273167</v>
      </c>
      <c r="AP81" s="459">
        <f>'ANUAL DATA'!$H$18*'MONTHLY DATA'!F17</f>
        <v>936.64985021631003</v>
      </c>
      <c r="AQ81" s="459">
        <f>'ANUAL DATA'!$H$18*'MONTHLY DATA'!G17</f>
        <v>1773.8981207603715</v>
      </c>
      <c r="AR81" s="459">
        <f>'ANUAL DATA'!$H$18*'MONTHLY DATA'!H17</f>
        <v>3306.6749393914397</v>
      </c>
      <c r="AS81" s="459">
        <f>'ANUAL DATA'!$H$18*'MONTHLY DATA'!I17</f>
        <v>2532.8802040203059</v>
      </c>
      <c r="AT81" s="459">
        <f>'ANUAL DATA'!$H$18*'MONTHLY DATA'!J17</f>
        <v>1220.7426749360905</v>
      </c>
      <c r="AU81" s="459">
        <f>'ANUAL DATA'!$H$18*'MONTHLY DATA'!K17</f>
        <v>1733.9070271643</v>
      </c>
      <c r="AV81" s="459">
        <f>'ANUAL DATA'!$H$18*'MONTHLY DATA'!L17</f>
        <v>1932.3385221516419</v>
      </c>
      <c r="AW81" s="459">
        <f>'ANUAL DATA'!$H$18*'MONTHLY DATA'!M17</f>
        <v>2340.1474402356598</v>
      </c>
      <c r="AX81" s="459">
        <f>'ANUAL DATA'!$H$18*'MONTHLY DATA'!N17</f>
        <v>4144.2819144991499</v>
      </c>
      <c r="AY81" s="459">
        <f>'ANUAL DATA'!$I$18*'MONTHLY DATA'!C17</f>
        <v>1998.1195054716736</v>
      </c>
      <c r="AZ81" s="459">
        <f>'ANUAL DATA'!$I$18*'MONTHLY DATA'!D17</f>
        <v>1256.482127208619</v>
      </c>
      <c r="BA81" s="459">
        <f>'ANUAL DATA'!$I$18*'MONTHLY DATA'!E17</f>
        <v>1250.1036503099674</v>
      </c>
      <c r="BB81" s="459">
        <f>'ANUAL DATA'!$I$18*'MONTHLY DATA'!F17</f>
        <v>949.63181714030816</v>
      </c>
      <c r="BC81" s="459">
        <f>'ANUAL DATA'!$I$18*'MONTHLY DATA'!G17</f>
        <v>1798.4843487141104</v>
      </c>
      <c r="BD81" s="459">
        <f>'ANUAL DATA'!$I$18*'MONTHLY DATA'!H17</f>
        <v>3352.5054540514052</v>
      </c>
      <c r="BE81" s="459">
        <f>'ANUAL DATA'!$I$18*'MONTHLY DATA'!I17</f>
        <v>2567.9859236480274</v>
      </c>
      <c r="BF81" s="459">
        <f>'ANUAL DATA'!$I$18*'MONTHLY DATA'!J17</f>
        <v>1237.6621684107049</v>
      </c>
      <c r="BG81" s="459">
        <f>'ANUAL DATA'!$I$18*'MONTHLY DATA'!K17</f>
        <v>1757.9389785607973</v>
      </c>
      <c r="BH81" s="459">
        <f>'ANUAL DATA'!$I$18*'MONTHLY DATA'!L17</f>
        <v>1959.1207340686638</v>
      </c>
      <c r="BI81" s="459">
        <f>'ANUAL DATA'!$I$18*'MONTHLY DATA'!M17</f>
        <v>2372.5818837573261</v>
      </c>
      <c r="BJ81" s="459">
        <f>'ANUAL DATA'!$I$18*'MONTHLY DATA'!N17</f>
        <v>4201.7216618341081</v>
      </c>
      <c r="BK81" s="459">
        <f>'ANUAL DATA'!$J$18*'MONTHLY DATA'!C17</f>
        <v>2073.5285356081749</v>
      </c>
      <c r="BL81" s="459">
        <f>'ANUAL DATA'!$J$18*'MONTHLY DATA'!D17</f>
        <v>1303.9017626894724</v>
      </c>
      <c r="BM81" s="459">
        <f>'ANUAL DATA'!$J$18*'MONTHLY DATA'!E17</f>
        <v>1297.2825620726658</v>
      </c>
      <c r="BN81" s="459">
        <f>'ANUAL DATA'!$J$18*'MONTHLY DATA'!F17</f>
        <v>985.47092191918352</v>
      </c>
      <c r="BO81" s="459">
        <f>'ANUAL DATA'!$J$18*'MONTHLY DATA'!G17</f>
        <v>1866.3591480345813</v>
      </c>
      <c r="BP81" s="459">
        <f>'ANUAL DATA'!$J$18*'MONTHLY DATA'!H17</f>
        <v>3479.0290098873061</v>
      </c>
      <c r="BQ81" s="459">
        <f>'ANUAL DATA'!$J$18*'MONTHLY DATA'!I17</f>
        <v>2664.901712406504</v>
      </c>
      <c r="BR81" s="459">
        <f>'ANUAL DATA'!$J$18*'MONTHLY DATA'!J17</f>
        <v>1284.3715386465249</v>
      </c>
      <c r="BS81" s="459">
        <f>'ANUAL DATA'!$J$18*'MONTHLY DATA'!K17</f>
        <v>1824.2835956116819</v>
      </c>
      <c r="BT81" s="459">
        <f>'ANUAL DATA'!$J$18*'MONTHLY DATA'!L17</f>
        <v>2033.0579505724154</v>
      </c>
      <c r="BU81" s="459">
        <f>'ANUAL DATA'!$J$18*'MONTHLY DATA'!M17</f>
        <v>2462.123124050328</v>
      </c>
      <c r="BV81" s="460">
        <f>'ANUAL DATA'!$J$18*'MONTHLY DATA'!N17</f>
        <v>4360.2946373517279</v>
      </c>
      <c r="BW81" s="418">
        <f t="shared" si="35"/>
        <v>141635.74359863391</v>
      </c>
    </row>
    <row r="82" spans="1:75" x14ac:dyDescent="0.25">
      <c r="A82" s="268" t="s">
        <v>292</v>
      </c>
      <c r="C82" s="461">
        <f>ROUNDDOWN(C81*100000/355,0)</f>
        <v>495774</v>
      </c>
      <c r="D82" s="363">
        <f t="shared" ref="D82:BO82" si="43">ROUNDDOWN(D81*100000/355,0)</f>
        <v>309859</v>
      </c>
      <c r="E82" s="363">
        <f t="shared" si="43"/>
        <v>315492</v>
      </c>
      <c r="F82" s="363">
        <f t="shared" si="43"/>
        <v>253521</v>
      </c>
      <c r="G82" s="363">
        <f t="shared" si="43"/>
        <v>450704</v>
      </c>
      <c r="H82" s="363">
        <f t="shared" si="43"/>
        <v>788732</v>
      </c>
      <c r="I82" s="363">
        <f t="shared" si="43"/>
        <v>647887</v>
      </c>
      <c r="J82" s="363">
        <f t="shared" si="43"/>
        <v>309859</v>
      </c>
      <c r="K82" s="363">
        <f t="shared" si="43"/>
        <v>478873</v>
      </c>
      <c r="L82" s="363">
        <f t="shared" si="43"/>
        <v>470422</v>
      </c>
      <c r="M82" s="363">
        <f t="shared" si="43"/>
        <v>563380</v>
      </c>
      <c r="N82" s="363">
        <f t="shared" si="43"/>
        <v>985915</v>
      </c>
      <c r="O82" s="363">
        <f t="shared" si="43"/>
        <v>505950</v>
      </c>
      <c r="P82" s="363">
        <f t="shared" si="43"/>
        <v>318158</v>
      </c>
      <c r="Q82" s="363">
        <f t="shared" si="43"/>
        <v>316543</v>
      </c>
      <c r="R82" s="363">
        <f t="shared" si="43"/>
        <v>240459</v>
      </c>
      <c r="S82" s="363">
        <f t="shared" si="43"/>
        <v>455400</v>
      </c>
      <c r="T82" s="363">
        <f t="shared" si="43"/>
        <v>848899</v>
      </c>
      <c r="U82" s="363">
        <f t="shared" si="43"/>
        <v>650248</v>
      </c>
      <c r="V82" s="363">
        <f t="shared" si="43"/>
        <v>313392</v>
      </c>
      <c r="W82" s="363">
        <f t="shared" si="43"/>
        <v>445133</v>
      </c>
      <c r="X82" s="363">
        <f t="shared" si="43"/>
        <v>496075</v>
      </c>
      <c r="Y82" s="363">
        <f t="shared" si="43"/>
        <v>600769</v>
      </c>
      <c r="Z82" s="363">
        <f t="shared" si="43"/>
        <v>1063932</v>
      </c>
      <c r="AA82" s="363">
        <f t="shared" si="43"/>
        <v>528141</v>
      </c>
      <c r="AB82" s="363">
        <f t="shared" si="43"/>
        <v>332112</v>
      </c>
      <c r="AC82" s="363">
        <f t="shared" si="43"/>
        <v>330426</v>
      </c>
      <c r="AD82" s="363">
        <f t="shared" si="43"/>
        <v>251006</v>
      </c>
      <c r="AE82" s="363">
        <f t="shared" si="43"/>
        <v>475374</v>
      </c>
      <c r="AF82" s="363">
        <f t="shared" si="43"/>
        <v>886132</v>
      </c>
      <c r="AG82" s="363">
        <f t="shared" si="43"/>
        <v>678768</v>
      </c>
      <c r="AH82" s="363">
        <f t="shared" si="43"/>
        <v>327138</v>
      </c>
      <c r="AI82" s="363">
        <f t="shared" si="43"/>
        <v>464657</v>
      </c>
      <c r="AJ82" s="363">
        <f t="shared" si="43"/>
        <v>517833</v>
      </c>
      <c r="AK82" s="363">
        <f t="shared" si="43"/>
        <v>627119</v>
      </c>
      <c r="AL82" s="363">
        <f t="shared" si="43"/>
        <v>1110596</v>
      </c>
      <c r="AM82" s="363">
        <f t="shared" si="43"/>
        <v>555156</v>
      </c>
      <c r="AN82" s="363">
        <f t="shared" si="43"/>
        <v>349100</v>
      </c>
      <c r="AO82" s="363">
        <f t="shared" si="43"/>
        <v>347327</v>
      </c>
      <c r="AP82" s="363">
        <f t="shared" si="43"/>
        <v>263845</v>
      </c>
      <c r="AQ82" s="363">
        <f t="shared" si="43"/>
        <v>499689</v>
      </c>
      <c r="AR82" s="363">
        <f t="shared" si="43"/>
        <v>931457</v>
      </c>
      <c r="AS82" s="363">
        <f t="shared" si="43"/>
        <v>713487</v>
      </c>
      <c r="AT82" s="363">
        <f t="shared" si="43"/>
        <v>343871</v>
      </c>
      <c r="AU82" s="363">
        <f t="shared" si="43"/>
        <v>488424</v>
      </c>
      <c r="AV82" s="363">
        <f t="shared" si="43"/>
        <v>544320</v>
      </c>
      <c r="AW82" s="363">
        <f t="shared" si="43"/>
        <v>659196</v>
      </c>
      <c r="AX82" s="363">
        <f t="shared" si="43"/>
        <v>1167403</v>
      </c>
      <c r="AY82" s="363">
        <f t="shared" si="43"/>
        <v>562850</v>
      </c>
      <c r="AZ82" s="363">
        <f t="shared" si="43"/>
        <v>353938</v>
      </c>
      <c r="BA82" s="363">
        <f t="shared" si="43"/>
        <v>352141</v>
      </c>
      <c r="BB82" s="363">
        <f t="shared" si="43"/>
        <v>267501</v>
      </c>
      <c r="BC82" s="363">
        <f t="shared" si="43"/>
        <v>506615</v>
      </c>
      <c r="BD82" s="363">
        <f t="shared" si="43"/>
        <v>944367</v>
      </c>
      <c r="BE82" s="363">
        <f t="shared" si="43"/>
        <v>723376</v>
      </c>
      <c r="BF82" s="363">
        <f t="shared" si="43"/>
        <v>348637</v>
      </c>
      <c r="BG82" s="363">
        <f t="shared" si="43"/>
        <v>495194</v>
      </c>
      <c r="BH82" s="363">
        <f t="shared" si="43"/>
        <v>551864</v>
      </c>
      <c r="BI82" s="363">
        <f t="shared" si="43"/>
        <v>668332</v>
      </c>
      <c r="BJ82" s="363">
        <f t="shared" si="43"/>
        <v>1183583</v>
      </c>
      <c r="BK82" s="363">
        <f t="shared" si="43"/>
        <v>584092</v>
      </c>
      <c r="BL82" s="363">
        <f t="shared" si="43"/>
        <v>367296</v>
      </c>
      <c r="BM82" s="363">
        <f t="shared" si="43"/>
        <v>365431</v>
      </c>
      <c r="BN82" s="363">
        <f t="shared" si="43"/>
        <v>277597</v>
      </c>
      <c r="BO82" s="363">
        <f t="shared" si="43"/>
        <v>525734</v>
      </c>
      <c r="BP82" s="363">
        <f t="shared" ref="BP82:BV82" si="44">ROUNDDOWN(BP81*100000/355,0)</f>
        <v>980008</v>
      </c>
      <c r="BQ82" s="363">
        <f t="shared" si="44"/>
        <v>750676</v>
      </c>
      <c r="BR82" s="363">
        <f t="shared" si="44"/>
        <v>361794</v>
      </c>
      <c r="BS82" s="363">
        <f t="shared" si="44"/>
        <v>513882</v>
      </c>
      <c r="BT82" s="363">
        <f t="shared" si="44"/>
        <v>572692</v>
      </c>
      <c r="BU82" s="363">
        <f t="shared" si="44"/>
        <v>693555</v>
      </c>
      <c r="BV82" s="462">
        <f t="shared" si="44"/>
        <v>1228252</v>
      </c>
      <c r="BW82" s="418">
        <f t="shared" si="35"/>
        <v>39897360</v>
      </c>
    </row>
    <row r="83" spans="1:75" x14ac:dyDescent="0.25">
      <c r="A83" s="268" t="s">
        <v>324</v>
      </c>
      <c r="C83" s="461">
        <f>ROUNDDOWN(C82*'MONTHLY DATA'!AA74/6,0)*6</f>
        <v>247884</v>
      </c>
      <c r="D83" s="363">
        <f>ROUNDDOWN(D82*'MONTHLY DATA'!AB74/6,0)*6</f>
        <v>154926</v>
      </c>
      <c r="E83" s="363">
        <f>ROUNDDOWN(E82*'MONTHLY DATA'!AC74/6,0)*6</f>
        <v>157746</v>
      </c>
      <c r="F83" s="363">
        <f>ROUNDDOWN(F82*'MONTHLY DATA'!AD74/6,0)*6</f>
        <v>126756</v>
      </c>
      <c r="G83" s="363">
        <f>ROUNDDOWN(G82*'MONTHLY DATA'!AE74/6,0)*6</f>
        <v>225348</v>
      </c>
      <c r="H83" s="363">
        <f>ROUNDDOWN(H82*'MONTHLY DATA'!AF74/6,0)*6</f>
        <v>394362</v>
      </c>
      <c r="I83" s="363">
        <f>ROUNDDOWN(I82*'MONTHLY DATA'!AG74/6,0)*6</f>
        <v>323940</v>
      </c>
      <c r="J83" s="363">
        <f>ROUNDDOWN(J82*'MONTHLY DATA'!AH74/6,0)*6</f>
        <v>154926</v>
      </c>
      <c r="K83" s="363">
        <f>ROUNDDOWN(K82*'MONTHLY DATA'!AI74/6,0)*6</f>
        <v>239436</v>
      </c>
      <c r="L83" s="363">
        <f>ROUNDDOWN(L82*'MONTHLY DATA'!AJ74/6,0)*6</f>
        <v>235206</v>
      </c>
      <c r="M83" s="363">
        <f>ROUNDDOWN(M82*'MONTHLY DATA'!AK74/6,0)*6</f>
        <v>281688</v>
      </c>
      <c r="N83" s="363">
        <f>ROUNDDOWN(N82*'MONTHLY DATA'!AL74/6,0)*6</f>
        <v>492954</v>
      </c>
      <c r="O83" s="363">
        <f>ROUNDDOWN(O82*'MONTHLY DATA'!AM74/6,0)*6</f>
        <v>252972</v>
      </c>
      <c r="P83" s="363">
        <f>ROUNDDOWN(P82*'MONTHLY DATA'!AN74/6,0)*6</f>
        <v>159078</v>
      </c>
      <c r="Q83" s="363">
        <f>ROUNDDOWN(Q82*'MONTHLY DATA'!AO74/6,0)*6</f>
        <v>158268</v>
      </c>
      <c r="R83" s="363">
        <f>ROUNDDOWN(R82*'MONTHLY DATA'!AP74/6,0)*6</f>
        <v>120228</v>
      </c>
      <c r="S83" s="363">
        <f>ROUNDDOWN(S82*'MONTHLY DATA'!AQ74/6,0)*6</f>
        <v>227700</v>
      </c>
      <c r="T83" s="363">
        <f>ROUNDDOWN(T82*'MONTHLY DATA'!AR74/6,0)*6</f>
        <v>424446</v>
      </c>
      <c r="U83" s="363">
        <f>ROUNDDOWN(U82*'MONTHLY DATA'!AS74/6,0)*6</f>
        <v>325122</v>
      </c>
      <c r="V83" s="363">
        <f>ROUNDDOWN(V82*'MONTHLY DATA'!AT74/6,0)*6</f>
        <v>156696</v>
      </c>
      <c r="W83" s="363">
        <f>ROUNDDOWN(W82*'MONTHLY DATA'!AU74/6,0)*6</f>
        <v>222564</v>
      </c>
      <c r="X83" s="363">
        <f>ROUNDDOWN(X82*'MONTHLY DATA'!AV74/6,0)*6</f>
        <v>248034</v>
      </c>
      <c r="Y83" s="363">
        <f>ROUNDDOWN(Y82*'MONTHLY DATA'!AW74/6,0)*6</f>
        <v>300384</v>
      </c>
      <c r="Z83" s="363">
        <f>ROUNDDOWN(Z82*'MONTHLY DATA'!AX74/6,0)*6</f>
        <v>531966</v>
      </c>
      <c r="AA83" s="363">
        <f>ROUNDDOWN(AA82*'MONTHLY DATA'!AY74/6,0)*6</f>
        <v>264066</v>
      </c>
      <c r="AB83" s="363">
        <f>ROUNDDOWN(AB82*'MONTHLY DATA'!AZ74/6,0)*6</f>
        <v>166056</v>
      </c>
      <c r="AC83" s="363">
        <f>ROUNDDOWN(AC82*'MONTHLY DATA'!BA74/6,0)*6</f>
        <v>165210</v>
      </c>
      <c r="AD83" s="363">
        <f>ROUNDDOWN(AD82*'MONTHLY DATA'!BB74/6,0)*6</f>
        <v>125502</v>
      </c>
      <c r="AE83" s="363">
        <f>ROUNDDOWN(AE82*'MONTHLY DATA'!BC74/6,0)*6</f>
        <v>237684</v>
      </c>
      <c r="AF83" s="363">
        <f>ROUNDDOWN(AF82*'MONTHLY DATA'!BD74/6,0)*6</f>
        <v>443064</v>
      </c>
      <c r="AG83" s="363">
        <f>ROUNDDOWN(AG82*'MONTHLY DATA'!BE74/6,0)*6</f>
        <v>339384</v>
      </c>
      <c r="AH83" s="363">
        <f>ROUNDDOWN(AH82*'MONTHLY DATA'!BF74/6,0)*6</f>
        <v>163566</v>
      </c>
      <c r="AI83" s="363">
        <f>ROUNDDOWN(AI82*'MONTHLY DATA'!BG74/6,0)*6</f>
        <v>232326</v>
      </c>
      <c r="AJ83" s="363">
        <f>ROUNDDOWN(AJ82*'MONTHLY DATA'!BH74/6,0)*6</f>
        <v>258912</v>
      </c>
      <c r="AK83" s="363">
        <f>ROUNDDOWN(AK82*'MONTHLY DATA'!BI74/6,0)*6</f>
        <v>313554</v>
      </c>
      <c r="AL83" s="363">
        <f>ROUNDDOWN(AL82*'MONTHLY DATA'!BJ74/6,0)*6</f>
        <v>555294</v>
      </c>
      <c r="AM83" s="363">
        <f>ROUNDDOWN(AM82*'MONTHLY DATA'!BK74/6,0)*6</f>
        <v>277578</v>
      </c>
      <c r="AN83" s="363">
        <f>ROUNDDOWN(AN82*'MONTHLY DATA'!BL74/6,0)*6</f>
        <v>174546</v>
      </c>
      <c r="AO83" s="363">
        <f>ROUNDDOWN(AO82*'MONTHLY DATA'!BM74/6,0)*6</f>
        <v>173658</v>
      </c>
      <c r="AP83" s="363">
        <f>ROUNDDOWN(AP82*'MONTHLY DATA'!BN74/6,0)*6</f>
        <v>131922</v>
      </c>
      <c r="AQ83" s="363">
        <f>ROUNDDOWN(AQ82*'MONTHLY DATA'!BO74/6,0)*6</f>
        <v>249840</v>
      </c>
      <c r="AR83" s="363">
        <f>ROUNDDOWN(AR82*'MONTHLY DATA'!BP74/6,0)*6</f>
        <v>465726</v>
      </c>
      <c r="AS83" s="363">
        <f>ROUNDDOWN(AS82*'MONTHLY DATA'!BQ74/6,0)*6</f>
        <v>356742</v>
      </c>
      <c r="AT83" s="363">
        <f>ROUNDDOWN(AT82*'MONTHLY DATA'!BR74/6,0)*6</f>
        <v>171930</v>
      </c>
      <c r="AU83" s="363">
        <f>ROUNDDOWN(AU82*'MONTHLY DATA'!BS74/6,0)*6</f>
        <v>244212</v>
      </c>
      <c r="AV83" s="363">
        <f>ROUNDDOWN(AV82*'MONTHLY DATA'!BT74/6,0)*6</f>
        <v>272160</v>
      </c>
      <c r="AW83" s="363">
        <f>ROUNDDOWN(AW82*'MONTHLY DATA'!BU74/6,0)*6</f>
        <v>329598</v>
      </c>
      <c r="AX83" s="363">
        <f>ROUNDDOWN(AX82*'MONTHLY DATA'!BV74/6,0)*6</f>
        <v>583698</v>
      </c>
      <c r="AY83" s="363">
        <f>ROUNDDOWN(AY82*'MONTHLY DATA'!BW74/6,0)*6</f>
        <v>281424</v>
      </c>
      <c r="AZ83" s="363">
        <f>ROUNDDOWN(AZ82*'MONTHLY DATA'!BX74/6,0)*6</f>
        <v>176964</v>
      </c>
      <c r="BA83" s="363">
        <f>ROUNDDOWN(BA82*'MONTHLY DATA'!BY74/6,0)*6</f>
        <v>176070</v>
      </c>
      <c r="BB83" s="363">
        <f>ROUNDDOWN(BB82*'MONTHLY DATA'!BZ74/6,0)*6</f>
        <v>133746</v>
      </c>
      <c r="BC83" s="363">
        <f>ROUNDDOWN(BC82*'MONTHLY DATA'!CA74/6,0)*6</f>
        <v>253302</v>
      </c>
      <c r="BD83" s="363">
        <f>ROUNDDOWN(BD82*'MONTHLY DATA'!CB74/6,0)*6</f>
        <v>472182</v>
      </c>
      <c r="BE83" s="363">
        <f>ROUNDDOWN(BE82*'MONTHLY DATA'!CC74/6,0)*6</f>
        <v>361686</v>
      </c>
      <c r="BF83" s="363">
        <f>ROUNDDOWN(BF82*'MONTHLY DATA'!CD74/6,0)*6</f>
        <v>174318</v>
      </c>
      <c r="BG83" s="363">
        <f>ROUNDDOWN(BG82*'MONTHLY DATA'!CE74/6,0)*6</f>
        <v>247596</v>
      </c>
      <c r="BH83" s="363">
        <f>ROUNDDOWN(BH82*'MONTHLY DATA'!CF74/6,0)*6</f>
        <v>275928</v>
      </c>
      <c r="BI83" s="363">
        <f>ROUNDDOWN(BI82*'MONTHLY DATA'!CG74/6,0)*6</f>
        <v>334164</v>
      </c>
      <c r="BJ83" s="363">
        <f>ROUNDDOWN(BJ82*'MONTHLY DATA'!CH74/6,0)*6</f>
        <v>591786</v>
      </c>
      <c r="BK83" s="363">
        <f>ROUNDDOWN(BK82*'MONTHLY DATA'!CI74/6,0)*6</f>
        <v>292044</v>
      </c>
      <c r="BL83" s="363">
        <f>ROUNDDOWN(BL82*'MONTHLY DATA'!CJ74/6,0)*6</f>
        <v>183648</v>
      </c>
      <c r="BM83" s="363">
        <f>ROUNDDOWN(BM82*'MONTHLY DATA'!CK74/6,0)*6</f>
        <v>182712</v>
      </c>
      <c r="BN83" s="363">
        <f>ROUNDDOWN(BN82*'MONTHLY DATA'!CL74/6,0)*6</f>
        <v>138798</v>
      </c>
      <c r="BO83" s="363">
        <f>ROUNDDOWN(BO82*'MONTHLY DATA'!CM74/6,0)*6</f>
        <v>262866</v>
      </c>
      <c r="BP83" s="363">
        <f>ROUNDDOWN(BP82*'MONTHLY DATA'!CN74/6,0)*6</f>
        <v>490002</v>
      </c>
      <c r="BQ83" s="363">
        <f>ROUNDDOWN(BQ82*'MONTHLY DATA'!CO74/6,0)*6</f>
        <v>375336</v>
      </c>
      <c r="BR83" s="363">
        <f>ROUNDDOWN(BR82*'MONTHLY DATA'!CP74/6,0)*6</f>
        <v>180894</v>
      </c>
      <c r="BS83" s="363">
        <f>ROUNDDOWN(BS82*'MONTHLY DATA'!CQ74/6,0)*6</f>
        <v>256938</v>
      </c>
      <c r="BT83" s="363">
        <f>ROUNDDOWN(BT82*'MONTHLY DATA'!CR74/6,0)*6</f>
        <v>286344</v>
      </c>
      <c r="BU83" s="363">
        <f>ROUNDDOWN(BU82*'MONTHLY DATA'!CS74/6,0)*6</f>
        <v>346776</v>
      </c>
      <c r="BV83" s="462">
        <f>ROUNDDOWN(BV82*'MONTHLY DATA'!CT74/6,0)*6</f>
        <v>614124</v>
      </c>
      <c r="BW83" s="418">
        <f t="shared" si="35"/>
        <v>19948506</v>
      </c>
    </row>
    <row r="84" spans="1:75" x14ac:dyDescent="0.25">
      <c r="A84" s="268" t="s">
        <v>325</v>
      </c>
      <c r="C84" s="461">
        <f>ROUNDDOWN(C82*'MONTHLY DATA'!AA75/6,0)*6</f>
        <v>173520</v>
      </c>
      <c r="D84" s="363">
        <f>ROUNDDOWN(D82*'MONTHLY DATA'!AB75/6,0)*6</f>
        <v>108450</v>
      </c>
      <c r="E84" s="363">
        <f>ROUNDDOWN(E82*'MONTHLY DATA'!AC75/6,0)*6</f>
        <v>110418</v>
      </c>
      <c r="F84" s="363">
        <f>ROUNDDOWN(F82*'MONTHLY DATA'!AD75/6,0)*6</f>
        <v>88728</v>
      </c>
      <c r="G84" s="363">
        <f>ROUNDDOWN(G82*'MONTHLY DATA'!AE75/6,0)*6</f>
        <v>157746</v>
      </c>
      <c r="H84" s="363">
        <f>ROUNDDOWN(H82*'MONTHLY DATA'!AF75/6,0)*6</f>
        <v>276054</v>
      </c>
      <c r="I84" s="363">
        <f>ROUNDDOWN(I82*'MONTHLY DATA'!AG75/6,0)*6</f>
        <v>226758</v>
      </c>
      <c r="J84" s="363">
        <f>ROUNDDOWN(J82*'MONTHLY DATA'!AH75/6,0)*6</f>
        <v>108450</v>
      </c>
      <c r="K84" s="363">
        <f>ROUNDDOWN(K82*'MONTHLY DATA'!AI75/6,0)*6</f>
        <v>167604</v>
      </c>
      <c r="L84" s="363">
        <f>ROUNDDOWN(L82*'MONTHLY DATA'!AJ75/6,0)*6</f>
        <v>164646</v>
      </c>
      <c r="M84" s="363">
        <f>ROUNDDOWN(M82*'MONTHLY DATA'!AK75/6,0)*6</f>
        <v>197178</v>
      </c>
      <c r="N84" s="363">
        <f>ROUNDDOWN(N82*'MONTHLY DATA'!AL75/6,0)*6</f>
        <v>345066</v>
      </c>
      <c r="O84" s="363">
        <f>ROUNDDOWN(O82*'MONTHLY DATA'!AM75/6,0)*6</f>
        <v>177078</v>
      </c>
      <c r="P84" s="363">
        <f>ROUNDDOWN(P82*'MONTHLY DATA'!AN75/6,0)*6</f>
        <v>111354</v>
      </c>
      <c r="Q84" s="363">
        <f>ROUNDDOWN(Q82*'MONTHLY DATA'!AO75/6,0)*6</f>
        <v>110790</v>
      </c>
      <c r="R84" s="363">
        <f>ROUNDDOWN(R82*'MONTHLY DATA'!AP75/6,0)*6</f>
        <v>84156</v>
      </c>
      <c r="S84" s="363">
        <f>ROUNDDOWN(S82*'MONTHLY DATA'!AQ75/6,0)*6</f>
        <v>159390</v>
      </c>
      <c r="T84" s="363">
        <f>ROUNDDOWN(T82*'MONTHLY DATA'!AR75/6,0)*6</f>
        <v>297114</v>
      </c>
      <c r="U84" s="363">
        <f>ROUNDDOWN(U82*'MONTHLY DATA'!AS75/6,0)*6</f>
        <v>227586</v>
      </c>
      <c r="V84" s="363">
        <f>ROUNDDOWN(V82*'MONTHLY DATA'!AT75/6,0)*6</f>
        <v>109686</v>
      </c>
      <c r="W84" s="363">
        <f>ROUNDDOWN(W82*'MONTHLY DATA'!AU75/6,0)*6</f>
        <v>155796</v>
      </c>
      <c r="X84" s="363">
        <f>ROUNDDOWN(X82*'MONTHLY DATA'!AV75/6,0)*6</f>
        <v>173622</v>
      </c>
      <c r="Y84" s="363">
        <f>ROUNDDOWN(Y82*'MONTHLY DATA'!AW75/6,0)*6</f>
        <v>210264</v>
      </c>
      <c r="Z84" s="363">
        <f>ROUNDDOWN(Z82*'MONTHLY DATA'!AX75/6,0)*6</f>
        <v>372372</v>
      </c>
      <c r="AA84" s="363">
        <f>ROUNDDOWN(AA82*'MONTHLY DATA'!AY75/6,0)*6</f>
        <v>184848</v>
      </c>
      <c r="AB84" s="363">
        <f>ROUNDDOWN(AB82*'MONTHLY DATA'!AZ75/6,0)*6</f>
        <v>116238</v>
      </c>
      <c r="AC84" s="363">
        <f>ROUNDDOWN(AC82*'MONTHLY DATA'!BA75/6,0)*6</f>
        <v>115644</v>
      </c>
      <c r="AD84" s="363">
        <f>ROUNDDOWN(AD82*'MONTHLY DATA'!BB75/6,0)*6</f>
        <v>87852</v>
      </c>
      <c r="AE84" s="363">
        <f>ROUNDDOWN(AE82*'MONTHLY DATA'!BC75/6,0)*6</f>
        <v>166380</v>
      </c>
      <c r="AF84" s="363">
        <f>ROUNDDOWN(AF82*'MONTHLY DATA'!BD75/6,0)*6</f>
        <v>310146</v>
      </c>
      <c r="AG84" s="363">
        <f>ROUNDDOWN(AG82*'MONTHLY DATA'!BE75/6,0)*6</f>
        <v>237564</v>
      </c>
      <c r="AH84" s="363">
        <f>ROUNDDOWN(AH82*'MONTHLY DATA'!BF75/6,0)*6</f>
        <v>114498</v>
      </c>
      <c r="AI84" s="363">
        <f>ROUNDDOWN(AI82*'MONTHLY DATA'!BG75/6,0)*6</f>
        <v>162624</v>
      </c>
      <c r="AJ84" s="363">
        <f>ROUNDDOWN(AJ82*'MONTHLY DATA'!BH75/6,0)*6</f>
        <v>181236</v>
      </c>
      <c r="AK84" s="363">
        <f>ROUNDDOWN(AK82*'MONTHLY DATA'!BI75/6,0)*6</f>
        <v>219486</v>
      </c>
      <c r="AL84" s="363">
        <f>ROUNDDOWN(AL82*'MONTHLY DATA'!BJ75/6,0)*6</f>
        <v>388704</v>
      </c>
      <c r="AM84" s="363">
        <f>ROUNDDOWN(AM82*'MONTHLY DATA'!BK75/6,0)*6</f>
        <v>194304</v>
      </c>
      <c r="AN84" s="363">
        <f>ROUNDDOWN(AN82*'MONTHLY DATA'!BL75/6,0)*6</f>
        <v>122184</v>
      </c>
      <c r="AO84" s="363">
        <f>ROUNDDOWN(AO82*'MONTHLY DATA'!BM75/6,0)*6</f>
        <v>121560</v>
      </c>
      <c r="AP84" s="363">
        <f>ROUNDDOWN(AP82*'MONTHLY DATA'!BN75/6,0)*6</f>
        <v>92340</v>
      </c>
      <c r="AQ84" s="363">
        <f>ROUNDDOWN(AQ82*'MONTHLY DATA'!BO75/6,0)*6</f>
        <v>174888</v>
      </c>
      <c r="AR84" s="363">
        <f>ROUNDDOWN(AR82*'MONTHLY DATA'!BP75/6,0)*6</f>
        <v>326004</v>
      </c>
      <c r="AS84" s="363">
        <f>ROUNDDOWN(AS82*'MONTHLY DATA'!BQ75/6,0)*6</f>
        <v>249720</v>
      </c>
      <c r="AT84" s="363">
        <f>ROUNDDOWN(AT82*'MONTHLY DATA'!BR75/6,0)*6</f>
        <v>120354</v>
      </c>
      <c r="AU84" s="363">
        <f>ROUNDDOWN(AU82*'MONTHLY DATA'!BS75/6,0)*6</f>
        <v>170946</v>
      </c>
      <c r="AV84" s="363">
        <f>ROUNDDOWN(AV82*'MONTHLY DATA'!BT75/6,0)*6</f>
        <v>190512</v>
      </c>
      <c r="AW84" s="363">
        <f>ROUNDDOWN(AW82*'MONTHLY DATA'!BU75/6,0)*6</f>
        <v>230718</v>
      </c>
      <c r="AX84" s="363">
        <f>ROUNDDOWN(AX82*'MONTHLY DATA'!BV75/6,0)*6</f>
        <v>408588</v>
      </c>
      <c r="AY84" s="363">
        <f>ROUNDDOWN(AY82*'MONTHLY DATA'!BW75/6,0)*6</f>
        <v>196992</v>
      </c>
      <c r="AZ84" s="363">
        <f>ROUNDDOWN(AZ82*'MONTHLY DATA'!BX75/6,0)*6</f>
        <v>123876</v>
      </c>
      <c r="BA84" s="363">
        <f>ROUNDDOWN(BA82*'MONTHLY DATA'!BY75/6,0)*6</f>
        <v>123246</v>
      </c>
      <c r="BB84" s="363">
        <f>ROUNDDOWN(BB82*'MONTHLY DATA'!BZ75/6,0)*6</f>
        <v>93624</v>
      </c>
      <c r="BC84" s="363">
        <f>ROUNDDOWN(BC82*'MONTHLY DATA'!CA75/6,0)*6</f>
        <v>177312</v>
      </c>
      <c r="BD84" s="363">
        <f>ROUNDDOWN(BD82*'MONTHLY DATA'!CB75/6,0)*6</f>
        <v>330528</v>
      </c>
      <c r="BE84" s="363">
        <f>ROUNDDOWN(BE82*'MONTHLY DATA'!CC75/6,0)*6</f>
        <v>253176</v>
      </c>
      <c r="BF84" s="363">
        <f>ROUNDDOWN(BF82*'MONTHLY DATA'!CD75/6,0)*6</f>
        <v>122022</v>
      </c>
      <c r="BG84" s="363">
        <f>ROUNDDOWN(BG82*'MONTHLY DATA'!CE75/6,0)*6</f>
        <v>173316</v>
      </c>
      <c r="BH84" s="363">
        <f>ROUNDDOWN(BH82*'MONTHLY DATA'!CF75/6,0)*6</f>
        <v>193152</v>
      </c>
      <c r="BI84" s="363">
        <f>ROUNDDOWN(BI82*'MONTHLY DATA'!CG75/6,0)*6</f>
        <v>233916</v>
      </c>
      <c r="BJ84" s="363">
        <f>ROUNDDOWN(BJ82*'MONTHLY DATA'!CH75/6,0)*6</f>
        <v>414252</v>
      </c>
      <c r="BK84" s="363">
        <f>ROUNDDOWN(BK82*'MONTHLY DATA'!CI75/6,0)*6</f>
        <v>204432</v>
      </c>
      <c r="BL84" s="363">
        <f>ROUNDDOWN(BL82*'MONTHLY DATA'!CJ75/6,0)*6</f>
        <v>128550</v>
      </c>
      <c r="BM84" s="363">
        <f>ROUNDDOWN(BM82*'MONTHLY DATA'!CK75/6,0)*6</f>
        <v>127896</v>
      </c>
      <c r="BN84" s="363">
        <f>ROUNDDOWN(BN82*'MONTHLY DATA'!CL75/6,0)*6</f>
        <v>97158</v>
      </c>
      <c r="BO84" s="363">
        <f>ROUNDDOWN(BO82*'MONTHLY DATA'!CM75/6,0)*6</f>
        <v>184002</v>
      </c>
      <c r="BP84" s="363">
        <f>ROUNDDOWN(BP82*'MONTHLY DATA'!CN75/6,0)*6</f>
        <v>343002</v>
      </c>
      <c r="BQ84" s="363">
        <f>ROUNDDOWN(BQ82*'MONTHLY DATA'!CO75/6,0)*6</f>
        <v>262734</v>
      </c>
      <c r="BR84" s="363">
        <f>ROUNDDOWN(BR82*'MONTHLY DATA'!CP75/6,0)*6</f>
        <v>126624</v>
      </c>
      <c r="BS84" s="363">
        <f>ROUNDDOWN(BS82*'MONTHLY DATA'!CQ75/6,0)*6</f>
        <v>179856</v>
      </c>
      <c r="BT84" s="363">
        <f>ROUNDDOWN(BT82*'MONTHLY DATA'!CR75/6,0)*6</f>
        <v>200442</v>
      </c>
      <c r="BU84" s="363">
        <f>ROUNDDOWN(BU82*'MONTHLY DATA'!CS75/6,0)*6</f>
        <v>242742</v>
      </c>
      <c r="BV84" s="462">
        <f>ROUNDDOWN(BV82*'MONTHLY DATA'!CT75/6,0)*6</f>
        <v>429888</v>
      </c>
      <c r="BW84" s="418">
        <f t="shared" si="35"/>
        <v>13963902</v>
      </c>
    </row>
    <row r="85" spans="1:75" x14ac:dyDescent="0.25">
      <c r="A85" s="268" t="s">
        <v>326</v>
      </c>
      <c r="C85" s="461">
        <f>ROUNDDOWN(C82*'MONTHLY DATA'!AA76/6,0)*6</f>
        <v>74364</v>
      </c>
      <c r="D85" s="363">
        <f>ROUNDDOWN(D82*'MONTHLY DATA'!AB76/6,0)*6</f>
        <v>46476</v>
      </c>
      <c r="E85" s="363">
        <f>ROUNDDOWN(E82*'MONTHLY DATA'!AC76/6,0)*6</f>
        <v>47322</v>
      </c>
      <c r="F85" s="363">
        <f>ROUNDDOWN(F82*'MONTHLY DATA'!AD76/6,0)*6</f>
        <v>38028</v>
      </c>
      <c r="G85" s="363">
        <f>ROUNDDOWN(G82*'MONTHLY DATA'!AE76/6,0)*6</f>
        <v>67602</v>
      </c>
      <c r="H85" s="363">
        <f>ROUNDDOWN(H82*'MONTHLY DATA'!AF76/6,0)*6</f>
        <v>118308</v>
      </c>
      <c r="I85" s="363">
        <f>ROUNDDOWN(I82*'MONTHLY DATA'!AG76/6,0)*6</f>
        <v>97182</v>
      </c>
      <c r="J85" s="363">
        <f>ROUNDDOWN(J82*'MONTHLY DATA'!AH76/6,0)*6</f>
        <v>46476</v>
      </c>
      <c r="K85" s="363">
        <f>ROUNDDOWN(K82*'MONTHLY DATA'!AI76/6,0)*6</f>
        <v>71826</v>
      </c>
      <c r="L85" s="363">
        <f>ROUNDDOWN(L82*'MONTHLY DATA'!AJ76/6,0)*6</f>
        <v>70560</v>
      </c>
      <c r="M85" s="363">
        <f>ROUNDDOWN(M82*'MONTHLY DATA'!AK76/6,0)*6</f>
        <v>84504</v>
      </c>
      <c r="N85" s="363">
        <f>ROUNDDOWN(N82*'MONTHLY DATA'!AL76/6,0)*6</f>
        <v>147882</v>
      </c>
      <c r="O85" s="363">
        <f>ROUNDDOWN(O82*'MONTHLY DATA'!AM76/6,0)*6</f>
        <v>75888</v>
      </c>
      <c r="P85" s="363">
        <f>ROUNDDOWN(P82*'MONTHLY DATA'!AN76/6,0)*6</f>
        <v>47718</v>
      </c>
      <c r="Q85" s="363">
        <f>ROUNDDOWN(Q82*'MONTHLY DATA'!AO76/6,0)*6</f>
        <v>47478</v>
      </c>
      <c r="R85" s="363">
        <f>ROUNDDOWN(R82*'MONTHLY DATA'!AP76/6,0)*6</f>
        <v>36066</v>
      </c>
      <c r="S85" s="363">
        <f>ROUNDDOWN(S82*'MONTHLY DATA'!AQ76/6,0)*6</f>
        <v>68310</v>
      </c>
      <c r="T85" s="363">
        <f>ROUNDDOWN(T82*'MONTHLY DATA'!AR76/6,0)*6</f>
        <v>127332</v>
      </c>
      <c r="U85" s="363">
        <f>ROUNDDOWN(U82*'MONTHLY DATA'!AS76/6,0)*6</f>
        <v>97536</v>
      </c>
      <c r="V85" s="363">
        <f>ROUNDDOWN(V82*'MONTHLY DATA'!AT76/6,0)*6</f>
        <v>47004</v>
      </c>
      <c r="W85" s="363">
        <f>ROUNDDOWN(W82*'MONTHLY DATA'!AU76/6,0)*6</f>
        <v>66768</v>
      </c>
      <c r="X85" s="363">
        <f>ROUNDDOWN(X82*'MONTHLY DATA'!AV76/6,0)*6</f>
        <v>74406</v>
      </c>
      <c r="Y85" s="363">
        <f>ROUNDDOWN(Y82*'MONTHLY DATA'!AW76/6,0)*6</f>
        <v>90114</v>
      </c>
      <c r="Z85" s="363">
        <f>ROUNDDOWN(Z82*'MONTHLY DATA'!AX76/6,0)*6</f>
        <v>159588</v>
      </c>
      <c r="AA85" s="363">
        <f>ROUNDDOWN(AA82*'MONTHLY DATA'!AY76/6,0)*6</f>
        <v>79218</v>
      </c>
      <c r="AB85" s="363">
        <f>ROUNDDOWN(AB82*'MONTHLY DATA'!AZ76/6,0)*6</f>
        <v>49812</v>
      </c>
      <c r="AC85" s="363">
        <f>ROUNDDOWN(AC82*'MONTHLY DATA'!BA76/6,0)*6</f>
        <v>49560</v>
      </c>
      <c r="AD85" s="363">
        <f>ROUNDDOWN(AD82*'MONTHLY DATA'!BB76/6,0)*6</f>
        <v>37650</v>
      </c>
      <c r="AE85" s="363">
        <f>ROUNDDOWN(AE82*'MONTHLY DATA'!BC76/6,0)*6</f>
        <v>71304</v>
      </c>
      <c r="AF85" s="363">
        <f>ROUNDDOWN(AF82*'MONTHLY DATA'!BD76/6,0)*6</f>
        <v>132918</v>
      </c>
      <c r="AG85" s="363">
        <f>ROUNDDOWN(AG82*'MONTHLY DATA'!BE76/6,0)*6</f>
        <v>101814</v>
      </c>
      <c r="AH85" s="363">
        <f>ROUNDDOWN(AH82*'MONTHLY DATA'!BF76/6,0)*6</f>
        <v>49068</v>
      </c>
      <c r="AI85" s="363">
        <f>ROUNDDOWN(AI82*'MONTHLY DATA'!BG76/6,0)*6</f>
        <v>69696</v>
      </c>
      <c r="AJ85" s="363">
        <f>ROUNDDOWN(AJ82*'MONTHLY DATA'!BH76/6,0)*6</f>
        <v>77670</v>
      </c>
      <c r="AK85" s="363">
        <f>ROUNDDOWN(AK82*'MONTHLY DATA'!BI76/6,0)*6</f>
        <v>94062</v>
      </c>
      <c r="AL85" s="363">
        <f>ROUNDDOWN(AL82*'MONTHLY DATA'!BJ76/6,0)*6</f>
        <v>166584</v>
      </c>
      <c r="AM85" s="363">
        <f>ROUNDDOWN(AM82*'MONTHLY DATA'!BK76/6,0)*6</f>
        <v>83268</v>
      </c>
      <c r="AN85" s="363">
        <f>ROUNDDOWN(AN82*'MONTHLY DATA'!BL76/6,0)*6</f>
        <v>52362</v>
      </c>
      <c r="AO85" s="363">
        <f>ROUNDDOWN(AO82*'MONTHLY DATA'!BM76/6,0)*6</f>
        <v>52098</v>
      </c>
      <c r="AP85" s="363">
        <f>ROUNDDOWN(AP82*'MONTHLY DATA'!BN76/6,0)*6</f>
        <v>39576</v>
      </c>
      <c r="AQ85" s="363">
        <f>ROUNDDOWN(AQ82*'MONTHLY DATA'!BO76/6,0)*6</f>
        <v>74952</v>
      </c>
      <c r="AR85" s="363">
        <f>ROUNDDOWN(AR82*'MONTHLY DATA'!BP76/6,0)*6</f>
        <v>139716</v>
      </c>
      <c r="AS85" s="363">
        <f>ROUNDDOWN(AS82*'MONTHLY DATA'!BQ76/6,0)*6</f>
        <v>107022</v>
      </c>
      <c r="AT85" s="363">
        <f>ROUNDDOWN(AT82*'MONTHLY DATA'!BR76/6,0)*6</f>
        <v>51576</v>
      </c>
      <c r="AU85" s="363">
        <f>ROUNDDOWN(AU82*'MONTHLY DATA'!BS76/6,0)*6</f>
        <v>73260</v>
      </c>
      <c r="AV85" s="363">
        <f>ROUNDDOWN(AV82*'MONTHLY DATA'!BT76/6,0)*6</f>
        <v>81648</v>
      </c>
      <c r="AW85" s="363">
        <f>ROUNDDOWN(AW82*'MONTHLY DATA'!BU76/6,0)*6</f>
        <v>98874</v>
      </c>
      <c r="AX85" s="363">
        <f>ROUNDDOWN(AX82*'MONTHLY DATA'!BV76/6,0)*6</f>
        <v>175110</v>
      </c>
      <c r="AY85" s="363">
        <f>ROUNDDOWN(AY82*'MONTHLY DATA'!BW76/6,0)*6</f>
        <v>84426</v>
      </c>
      <c r="AZ85" s="363">
        <f>ROUNDDOWN(AZ82*'MONTHLY DATA'!BX76/6,0)*6</f>
        <v>53088</v>
      </c>
      <c r="BA85" s="363">
        <f>ROUNDDOWN(BA82*'MONTHLY DATA'!BY76/6,0)*6</f>
        <v>52818</v>
      </c>
      <c r="BB85" s="363">
        <f>ROUNDDOWN(BB82*'MONTHLY DATA'!BZ76/6,0)*6</f>
        <v>40122</v>
      </c>
      <c r="BC85" s="363">
        <f>ROUNDDOWN(BC82*'MONTHLY DATA'!CA76/6,0)*6</f>
        <v>75990</v>
      </c>
      <c r="BD85" s="363">
        <f>ROUNDDOWN(BD82*'MONTHLY DATA'!CB76/6,0)*6</f>
        <v>141654</v>
      </c>
      <c r="BE85" s="363">
        <f>ROUNDDOWN(BE82*'MONTHLY DATA'!CC76/6,0)*6</f>
        <v>108504</v>
      </c>
      <c r="BF85" s="363">
        <f>ROUNDDOWN(BF82*'MONTHLY DATA'!CD76/6,0)*6</f>
        <v>52290</v>
      </c>
      <c r="BG85" s="363">
        <f>ROUNDDOWN(BG82*'MONTHLY DATA'!CE76/6,0)*6</f>
        <v>74274</v>
      </c>
      <c r="BH85" s="363">
        <f>ROUNDDOWN(BH82*'MONTHLY DATA'!CF76/6,0)*6</f>
        <v>82776</v>
      </c>
      <c r="BI85" s="363">
        <f>ROUNDDOWN(BI82*'MONTHLY DATA'!CG76/6,0)*6</f>
        <v>100248</v>
      </c>
      <c r="BJ85" s="363">
        <f>ROUNDDOWN(BJ82*'MONTHLY DATA'!CH76/6,0)*6</f>
        <v>177534</v>
      </c>
      <c r="BK85" s="363">
        <f>ROUNDDOWN(BK82*'MONTHLY DATA'!CI76/6,0)*6</f>
        <v>87612</v>
      </c>
      <c r="BL85" s="363">
        <f>ROUNDDOWN(BL82*'MONTHLY DATA'!CJ76/6,0)*6</f>
        <v>55092</v>
      </c>
      <c r="BM85" s="363">
        <f>ROUNDDOWN(BM82*'MONTHLY DATA'!CK76/6,0)*6</f>
        <v>54810</v>
      </c>
      <c r="BN85" s="363">
        <f>ROUNDDOWN(BN82*'MONTHLY DATA'!CL76/6,0)*6</f>
        <v>41634</v>
      </c>
      <c r="BO85" s="363">
        <f>ROUNDDOWN(BO82*'MONTHLY DATA'!CM76/6,0)*6</f>
        <v>78858</v>
      </c>
      <c r="BP85" s="363">
        <f>ROUNDDOWN(BP82*'MONTHLY DATA'!CN76/6,0)*6</f>
        <v>147000</v>
      </c>
      <c r="BQ85" s="363">
        <f>ROUNDDOWN(BQ82*'MONTHLY DATA'!CO76/6,0)*6</f>
        <v>112596</v>
      </c>
      <c r="BR85" s="363">
        <f>ROUNDDOWN(BR82*'MONTHLY DATA'!CP76/6,0)*6</f>
        <v>54264</v>
      </c>
      <c r="BS85" s="363">
        <f>ROUNDDOWN(BS82*'MONTHLY DATA'!CQ76/6,0)*6</f>
        <v>77082</v>
      </c>
      <c r="BT85" s="363">
        <f>ROUNDDOWN(BT82*'MONTHLY DATA'!CR76/6,0)*6</f>
        <v>85902</v>
      </c>
      <c r="BU85" s="363">
        <f>ROUNDDOWN(BU82*'MONTHLY DATA'!CS76/6,0)*6</f>
        <v>104028</v>
      </c>
      <c r="BV85" s="462">
        <f>ROUNDDOWN(BV82*'MONTHLY DATA'!CT76/6,0)*6</f>
        <v>184236</v>
      </c>
      <c r="BW85" s="418">
        <f t="shared" si="35"/>
        <v>5984394</v>
      </c>
    </row>
    <row r="86" spans="1:75" x14ac:dyDescent="0.25">
      <c r="A86" s="176" t="s">
        <v>327</v>
      </c>
      <c r="C86" s="461">
        <f>C83+C84+C85</f>
        <v>495768</v>
      </c>
      <c r="D86" s="363">
        <f t="shared" ref="D86:BO86" si="45">D83+D84+D85</f>
        <v>309852</v>
      </c>
      <c r="E86" s="363">
        <f t="shared" si="45"/>
        <v>315486</v>
      </c>
      <c r="F86" s="363">
        <f t="shared" si="45"/>
        <v>253512</v>
      </c>
      <c r="G86" s="363">
        <f t="shared" si="45"/>
        <v>450696</v>
      </c>
      <c r="H86" s="363">
        <f t="shared" si="45"/>
        <v>788724</v>
      </c>
      <c r="I86" s="363">
        <f t="shared" si="45"/>
        <v>647880</v>
      </c>
      <c r="J86" s="363">
        <f t="shared" si="45"/>
        <v>309852</v>
      </c>
      <c r="K86" s="363">
        <f t="shared" si="45"/>
        <v>478866</v>
      </c>
      <c r="L86" s="363">
        <f t="shared" si="45"/>
        <v>470412</v>
      </c>
      <c r="M86" s="363">
        <f t="shared" si="45"/>
        <v>563370</v>
      </c>
      <c r="N86" s="363">
        <f t="shared" si="45"/>
        <v>985902</v>
      </c>
      <c r="O86" s="363">
        <f t="shared" si="45"/>
        <v>505938</v>
      </c>
      <c r="P86" s="363">
        <f t="shared" si="45"/>
        <v>318150</v>
      </c>
      <c r="Q86" s="363">
        <f t="shared" si="45"/>
        <v>316536</v>
      </c>
      <c r="R86" s="363">
        <f t="shared" si="45"/>
        <v>240450</v>
      </c>
      <c r="S86" s="363">
        <f t="shared" si="45"/>
        <v>455400</v>
      </c>
      <c r="T86" s="363">
        <f t="shared" si="45"/>
        <v>848892</v>
      </c>
      <c r="U86" s="363">
        <f t="shared" si="45"/>
        <v>650244</v>
      </c>
      <c r="V86" s="363">
        <f t="shared" si="45"/>
        <v>313386</v>
      </c>
      <c r="W86" s="363">
        <f t="shared" si="45"/>
        <v>445128</v>
      </c>
      <c r="X86" s="363">
        <f t="shared" si="45"/>
        <v>496062</v>
      </c>
      <c r="Y86" s="363">
        <f t="shared" si="45"/>
        <v>600762</v>
      </c>
      <c r="Z86" s="363">
        <f t="shared" si="45"/>
        <v>1063926</v>
      </c>
      <c r="AA86" s="363">
        <f t="shared" si="45"/>
        <v>528132</v>
      </c>
      <c r="AB86" s="363">
        <f t="shared" si="45"/>
        <v>332106</v>
      </c>
      <c r="AC86" s="363">
        <f t="shared" si="45"/>
        <v>330414</v>
      </c>
      <c r="AD86" s="363">
        <f t="shared" si="45"/>
        <v>251004</v>
      </c>
      <c r="AE86" s="363">
        <f t="shared" si="45"/>
        <v>475368</v>
      </c>
      <c r="AF86" s="363">
        <f t="shared" si="45"/>
        <v>886128</v>
      </c>
      <c r="AG86" s="363">
        <f t="shared" si="45"/>
        <v>678762</v>
      </c>
      <c r="AH86" s="363">
        <f t="shared" si="45"/>
        <v>327132</v>
      </c>
      <c r="AI86" s="363">
        <f t="shared" si="45"/>
        <v>464646</v>
      </c>
      <c r="AJ86" s="363">
        <f t="shared" si="45"/>
        <v>517818</v>
      </c>
      <c r="AK86" s="363">
        <f t="shared" si="45"/>
        <v>627102</v>
      </c>
      <c r="AL86" s="363">
        <f t="shared" si="45"/>
        <v>1110582</v>
      </c>
      <c r="AM86" s="363">
        <f t="shared" si="45"/>
        <v>555150</v>
      </c>
      <c r="AN86" s="363">
        <f t="shared" si="45"/>
        <v>349092</v>
      </c>
      <c r="AO86" s="363">
        <f t="shared" si="45"/>
        <v>347316</v>
      </c>
      <c r="AP86" s="363">
        <f t="shared" si="45"/>
        <v>263838</v>
      </c>
      <c r="AQ86" s="363">
        <f t="shared" si="45"/>
        <v>499680</v>
      </c>
      <c r="AR86" s="363">
        <f t="shared" si="45"/>
        <v>931446</v>
      </c>
      <c r="AS86" s="363">
        <f t="shared" si="45"/>
        <v>713484</v>
      </c>
      <c r="AT86" s="363">
        <f t="shared" si="45"/>
        <v>343860</v>
      </c>
      <c r="AU86" s="363">
        <f t="shared" si="45"/>
        <v>488418</v>
      </c>
      <c r="AV86" s="363">
        <f t="shared" si="45"/>
        <v>544320</v>
      </c>
      <c r="AW86" s="363">
        <f t="shared" si="45"/>
        <v>659190</v>
      </c>
      <c r="AX86" s="363">
        <f t="shared" si="45"/>
        <v>1167396</v>
      </c>
      <c r="AY86" s="363">
        <f t="shared" si="45"/>
        <v>562842</v>
      </c>
      <c r="AZ86" s="363">
        <f t="shared" si="45"/>
        <v>353928</v>
      </c>
      <c r="BA86" s="363">
        <f t="shared" si="45"/>
        <v>352134</v>
      </c>
      <c r="BB86" s="363">
        <f t="shared" si="45"/>
        <v>267492</v>
      </c>
      <c r="BC86" s="363">
        <f t="shared" si="45"/>
        <v>506604</v>
      </c>
      <c r="BD86" s="363">
        <f t="shared" si="45"/>
        <v>944364</v>
      </c>
      <c r="BE86" s="363">
        <f t="shared" si="45"/>
        <v>723366</v>
      </c>
      <c r="BF86" s="363">
        <f t="shared" si="45"/>
        <v>348630</v>
      </c>
      <c r="BG86" s="363">
        <f t="shared" si="45"/>
        <v>495186</v>
      </c>
      <c r="BH86" s="363">
        <f t="shared" si="45"/>
        <v>551856</v>
      </c>
      <c r="BI86" s="363">
        <f t="shared" si="45"/>
        <v>668328</v>
      </c>
      <c r="BJ86" s="363">
        <f t="shared" si="45"/>
        <v>1183572</v>
      </c>
      <c r="BK86" s="363">
        <f t="shared" si="45"/>
        <v>584088</v>
      </c>
      <c r="BL86" s="363">
        <f t="shared" si="45"/>
        <v>367290</v>
      </c>
      <c r="BM86" s="363">
        <f t="shared" si="45"/>
        <v>365418</v>
      </c>
      <c r="BN86" s="363">
        <f t="shared" si="45"/>
        <v>277590</v>
      </c>
      <c r="BO86" s="363">
        <f t="shared" si="45"/>
        <v>525726</v>
      </c>
      <c r="BP86" s="363">
        <f t="shared" ref="BP86:BV86" si="46">BP83+BP84+BP85</f>
        <v>980004</v>
      </c>
      <c r="BQ86" s="363">
        <f t="shared" si="46"/>
        <v>750666</v>
      </c>
      <c r="BR86" s="363">
        <f t="shared" si="46"/>
        <v>361782</v>
      </c>
      <c r="BS86" s="363">
        <f t="shared" si="46"/>
        <v>513876</v>
      </c>
      <c r="BT86" s="363">
        <f t="shared" si="46"/>
        <v>572688</v>
      </c>
      <c r="BU86" s="363">
        <f t="shared" si="46"/>
        <v>693546</v>
      </c>
      <c r="BV86" s="462">
        <f t="shared" si="46"/>
        <v>1228248</v>
      </c>
      <c r="BW86" s="418">
        <f t="shared" si="35"/>
        <v>39896802</v>
      </c>
    </row>
    <row r="87" spans="1:75" x14ac:dyDescent="0.25">
      <c r="A87" s="268" t="s">
        <v>317</v>
      </c>
      <c r="C87" s="431">
        <f>'MONTHLY DATA'!AA70/(1+TABLES!D710+TABLES!D717+TABLES!D722)</f>
        <v>1314.252336448598</v>
      </c>
      <c r="D87" s="249">
        <f>C87</f>
        <v>1314.252336448598</v>
      </c>
      <c r="E87" s="249">
        <f t="shared" ref="E87:N87" si="47">D87</f>
        <v>1314.252336448598</v>
      </c>
      <c r="F87" s="249">
        <f t="shared" si="47"/>
        <v>1314.252336448598</v>
      </c>
      <c r="G87" s="249">
        <f t="shared" si="47"/>
        <v>1314.252336448598</v>
      </c>
      <c r="H87" s="249">
        <f t="shared" si="47"/>
        <v>1314.252336448598</v>
      </c>
      <c r="I87" s="249">
        <f t="shared" si="47"/>
        <v>1314.252336448598</v>
      </c>
      <c r="J87" s="249">
        <f t="shared" si="47"/>
        <v>1314.252336448598</v>
      </c>
      <c r="K87" s="249">
        <f t="shared" si="47"/>
        <v>1314.252336448598</v>
      </c>
      <c r="L87" s="249">
        <f t="shared" si="47"/>
        <v>1314.252336448598</v>
      </c>
      <c r="M87" s="249">
        <f t="shared" si="47"/>
        <v>1314.252336448598</v>
      </c>
      <c r="N87" s="249">
        <f t="shared" si="47"/>
        <v>1314.252336448598</v>
      </c>
      <c r="O87" s="249">
        <f>N87*(1+'MONTHLY DATA'!AM71)</f>
        <v>1337.2386098130839</v>
      </c>
      <c r="P87" s="249">
        <f>O87</f>
        <v>1337.2386098130839</v>
      </c>
      <c r="Q87" s="249">
        <f t="shared" ref="Q87:Z87" si="48">P87</f>
        <v>1337.2386098130839</v>
      </c>
      <c r="R87" s="249">
        <f t="shared" si="48"/>
        <v>1337.2386098130839</v>
      </c>
      <c r="S87" s="249">
        <f t="shared" si="48"/>
        <v>1337.2386098130839</v>
      </c>
      <c r="T87" s="249">
        <f t="shared" si="48"/>
        <v>1337.2386098130839</v>
      </c>
      <c r="U87" s="249">
        <f t="shared" si="48"/>
        <v>1337.2386098130839</v>
      </c>
      <c r="V87" s="249">
        <f t="shared" si="48"/>
        <v>1337.2386098130839</v>
      </c>
      <c r="W87" s="249">
        <f t="shared" si="48"/>
        <v>1337.2386098130839</v>
      </c>
      <c r="X87" s="249">
        <f t="shared" si="48"/>
        <v>1337.2386098130839</v>
      </c>
      <c r="Y87" s="249">
        <f t="shared" si="48"/>
        <v>1337.2386098130839</v>
      </c>
      <c r="Z87" s="249">
        <f t="shared" si="48"/>
        <v>1337.2386098130839</v>
      </c>
      <c r="AA87" s="249">
        <f>Z87*(1+'MONTHLY DATA'!AY71)</f>
        <v>1384.9780281834112</v>
      </c>
      <c r="AB87" s="249">
        <f>AA87</f>
        <v>1384.9780281834112</v>
      </c>
      <c r="AC87" s="249">
        <f t="shared" ref="AC87:AL87" si="49">AB87</f>
        <v>1384.9780281834112</v>
      </c>
      <c r="AD87" s="249">
        <f t="shared" si="49"/>
        <v>1384.9780281834112</v>
      </c>
      <c r="AE87" s="249">
        <f t="shared" si="49"/>
        <v>1384.9780281834112</v>
      </c>
      <c r="AF87" s="249">
        <f t="shared" si="49"/>
        <v>1384.9780281834112</v>
      </c>
      <c r="AG87" s="249">
        <f t="shared" si="49"/>
        <v>1384.9780281834112</v>
      </c>
      <c r="AH87" s="249">
        <f t="shared" si="49"/>
        <v>1384.9780281834112</v>
      </c>
      <c r="AI87" s="249">
        <f t="shared" si="49"/>
        <v>1384.9780281834112</v>
      </c>
      <c r="AJ87" s="249">
        <f t="shared" si="49"/>
        <v>1384.9780281834112</v>
      </c>
      <c r="AK87" s="249">
        <f t="shared" si="49"/>
        <v>1384.9780281834112</v>
      </c>
      <c r="AL87" s="249">
        <f t="shared" si="49"/>
        <v>1384.9780281834112</v>
      </c>
      <c r="AM87" s="249">
        <f>AL87*(1+'MONTHLY DATA'!BK71)</f>
        <v>1429.2973250852804</v>
      </c>
      <c r="AN87" s="249">
        <f>AM87</f>
        <v>1429.2973250852804</v>
      </c>
      <c r="AO87" s="249">
        <f t="shared" ref="AO87:AX87" si="50">AN87</f>
        <v>1429.2973250852804</v>
      </c>
      <c r="AP87" s="249">
        <f t="shared" si="50"/>
        <v>1429.2973250852804</v>
      </c>
      <c r="AQ87" s="249">
        <f t="shared" si="50"/>
        <v>1429.2973250852804</v>
      </c>
      <c r="AR87" s="249">
        <f t="shared" si="50"/>
        <v>1429.2973250852804</v>
      </c>
      <c r="AS87" s="249">
        <f t="shared" si="50"/>
        <v>1429.2973250852804</v>
      </c>
      <c r="AT87" s="249">
        <f t="shared" si="50"/>
        <v>1429.2973250852804</v>
      </c>
      <c r="AU87" s="249">
        <f t="shared" si="50"/>
        <v>1429.2973250852804</v>
      </c>
      <c r="AV87" s="249">
        <f t="shared" si="50"/>
        <v>1429.2973250852804</v>
      </c>
      <c r="AW87" s="249">
        <f t="shared" si="50"/>
        <v>1429.2973250852804</v>
      </c>
      <c r="AX87" s="249">
        <f t="shared" si="50"/>
        <v>1429.2973250852804</v>
      </c>
      <c r="AY87" s="249">
        <f>AX87*(1+'MONTHLY DATA'!BW71)</f>
        <v>1408.3938517059082</v>
      </c>
      <c r="AZ87" s="249">
        <f>AY87</f>
        <v>1408.3938517059082</v>
      </c>
      <c r="BA87" s="249">
        <f t="shared" ref="BA87:BJ87" si="51">AZ87</f>
        <v>1408.3938517059082</v>
      </c>
      <c r="BB87" s="249">
        <f t="shared" si="51"/>
        <v>1408.3938517059082</v>
      </c>
      <c r="BC87" s="249">
        <f t="shared" si="51"/>
        <v>1408.3938517059082</v>
      </c>
      <c r="BD87" s="249">
        <f t="shared" si="51"/>
        <v>1408.3938517059082</v>
      </c>
      <c r="BE87" s="249">
        <f t="shared" si="51"/>
        <v>1408.3938517059082</v>
      </c>
      <c r="BF87" s="249">
        <f t="shared" si="51"/>
        <v>1408.3938517059082</v>
      </c>
      <c r="BG87" s="249">
        <f t="shared" si="51"/>
        <v>1408.3938517059082</v>
      </c>
      <c r="BH87" s="249">
        <f t="shared" si="51"/>
        <v>1408.3938517059082</v>
      </c>
      <c r="BI87" s="249">
        <f t="shared" si="51"/>
        <v>1408.3938517059082</v>
      </c>
      <c r="BJ87" s="249">
        <f t="shared" si="51"/>
        <v>1408.3938517059082</v>
      </c>
      <c r="BK87" s="249">
        <f>BJ87*(1+'MONTHLY DATA'!CI71)</f>
        <v>1451.9132217236206</v>
      </c>
      <c r="BL87" s="249">
        <f>BK87</f>
        <v>1451.9132217236206</v>
      </c>
      <c r="BM87" s="249">
        <f t="shared" ref="BM87:BV87" si="52">BL87</f>
        <v>1451.9132217236206</v>
      </c>
      <c r="BN87" s="249">
        <f t="shared" si="52"/>
        <v>1451.9132217236206</v>
      </c>
      <c r="BO87" s="249">
        <f t="shared" si="52"/>
        <v>1451.9132217236206</v>
      </c>
      <c r="BP87" s="249">
        <f t="shared" si="52"/>
        <v>1451.9132217236206</v>
      </c>
      <c r="BQ87" s="249">
        <f t="shared" si="52"/>
        <v>1451.9132217236206</v>
      </c>
      <c r="BR87" s="249">
        <f t="shared" si="52"/>
        <v>1451.9132217236206</v>
      </c>
      <c r="BS87" s="249">
        <f t="shared" si="52"/>
        <v>1451.9132217236206</v>
      </c>
      <c r="BT87" s="249">
        <f t="shared" si="52"/>
        <v>1451.9132217236206</v>
      </c>
      <c r="BU87" s="249">
        <f t="shared" si="52"/>
        <v>1451.9132217236206</v>
      </c>
      <c r="BV87" s="250">
        <f t="shared" si="52"/>
        <v>1451.9132217236206</v>
      </c>
      <c r="BW87" s="417">
        <f t="shared" si="35"/>
        <v>99912.880475518876</v>
      </c>
    </row>
    <row r="88" spans="1:75" ht="16.5" thickBot="1" x14ac:dyDescent="0.3">
      <c r="A88" s="268" t="s">
        <v>328</v>
      </c>
      <c r="C88" s="431">
        <f>C87*(1+TABLES!D710+TABLES!D717+TABLES!D722)</f>
        <v>2250</v>
      </c>
      <c r="D88" s="249">
        <f>C88</f>
        <v>2250</v>
      </c>
      <c r="E88" s="249">
        <f t="shared" ref="E88:N88" si="53">D88</f>
        <v>2250</v>
      </c>
      <c r="F88" s="249">
        <f t="shared" si="53"/>
        <v>2250</v>
      </c>
      <c r="G88" s="249">
        <f t="shared" si="53"/>
        <v>2250</v>
      </c>
      <c r="H88" s="249">
        <f t="shared" si="53"/>
        <v>2250</v>
      </c>
      <c r="I88" s="249">
        <f t="shared" si="53"/>
        <v>2250</v>
      </c>
      <c r="J88" s="249">
        <f t="shared" si="53"/>
        <v>2250</v>
      </c>
      <c r="K88" s="249">
        <f t="shared" si="53"/>
        <v>2250</v>
      </c>
      <c r="L88" s="249">
        <f t="shared" si="53"/>
        <v>2250</v>
      </c>
      <c r="M88" s="249">
        <f t="shared" si="53"/>
        <v>2250</v>
      </c>
      <c r="N88" s="249">
        <f t="shared" si="53"/>
        <v>2250</v>
      </c>
      <c r="O88" s="249">
        <f>O87*(1+TABLES!E710+TABLES!E717+TABLES!E722)</f>
        <v>2266.6194436331771</v>
      </c>
      <c r="P88" s="249">
        <f>O88</f>
        <v>2266.6194436331771</v>
      </c>
      <c r="Q88" s="249">
        <f t="shared" ref="Q88:Z88" si="54">P88</f>
        <v>2266.6194436331771</v>
      </c>
      <c r="R88" s="249">
        <f t="shared" si="54"/>
        <v>2266.6194436331771</v>
      </c>
      <c r="S88" s="249">
        <f t="shared" si="54"/>
        <v>2266.6194436331771</v>
      </c>
      <c r="T88" s="249">
        <f t="shared" si="54"/>
        <v>2266.6194436331771</v>
      </c>
      <c r="U88" s="249">
        <f t="shared" si="54"/>
        <v>2266.6194436331771</v>
      </c>
      <c r="V88" s="249">
        <f t="shared" si="54"/>
        <v>2266.6194436331771</v>
      </c>
      <c r="W88" s="249">
        <f t="shared" si="54"/>
        <v>2266.6194436331771</v>
      </c>
      <c r="X88" s="249">
        <f t="shared" si="54"/>
        <v>2266.6194436331771</v>
      </c>
      <c r="Y88" s="249">
        <f t="shared" si="54"/>
        <v>2266.6194436331771</v>
      </c>
      <c r="Z88" s="249">
        <f t="shared" si="54"/>
        <v>2266.6194436331771</v>
      </c>
      <c r="AA88" s="249">
        <f>AA87*(1+TABLES!F710+TABLES!F717+TABLES!F722)</f>
        <v>2376.6222963627338</v>
      </c>
      <c r="AB88" s="249">
        <f>AA88</f>
        <v>2376.6222963627338</v>
      </c>
      <c r="AC88" s="249">
        <f t="shared" ref="AC88:AL88" si="55">AB88</f>
        <v>2376.6222963627338</v>
      </c>
      <c r="AD88" s="249">
        <f t="shared" si="55"/>
        <v>2376.6222963627338</v>
      </c>
      <c r="AE88" s="249">
        <f t="shared" si="55"/>
        <v>2376.6222963627338</v>
      </c>
      <c r="AF88" s="249">
        <f t="shared" si="55"/>
        <v>2376.6222963627338</v>
      </c>
      <c r="AG88" s="249">
        <f t="shared" si="55"/>
        <v>2376.6222963627338</v>
      </c>
      <c r="AH88" s="249">
        <f t="shared" si="55"/>
        <v>2376.6222963627338</v>
      </c>
      <c r="AI88" s="249">
        <f t="shared" si="55"/>
        <v>2376.6222963627338</v>
      </c>
      <c r="AJ88" s="249">
        <f t="shared" si="55"/>
        <v>2376.6222963627338</v>
      </c>
      <c r="AK88" s="249">
        <f t="shared" si="55"/>
        <v>2376.6222963627338</v>
      </c>
      <c r="AL88" s="249">
        <f t="shared" si="55"/>
        <v>2376.6222963627338</v>
      </c>
      <c r="AM88" s="249">
        <f>AM87*(1+TABLES!G710+TABLES!G717+TABLES!G722)</f>
        <v>2409.2235711637486</v>
      </c>
      <c r="AN88" s="249">
        <f>AM88</f>
        <v>2409.2235711637486</v>
      </c>
      <c r="AO88" s="249">
        <f t="shared" ref="AO88:AX88" si="56">AN88</f>
        <v>2409.2235711637486</v>
      </c>
      <c r="AP88" s="249">
        <f t="shared" si="56"/>
        <v>2409.2235711637486</v>
      </c>
      <c r="AQ88" s="249">
        <f t="shared" si="56"/>
        <v>2409.2235711637486</v>
      </c>
      <c r="AR88" s="249">
        <f t="shared" si="56"/>
        <v>2409.2235711637486</v>
      </c>
      <c r="AS88" s="249">
        <f t="shared" si="56"/>
        <v>2409.2235711637486</v>
      </c>
      <c r="AT88" s="249">
        <f t="shared" si="56"/>
        <v>2409.2235711637486</v>
      </c>
      <c r="AU88" s="249">
        <f t="shared" si="56"/>
        <v>2409.2235711637486</v>
      </c>
      <c r="AV88" s="249">
        <f t="shared" si="56"/>
        <v>2409.2235711637486</v>
      </c>
      <c r="AW88" s="249">
        <f t="shared" si="56"/>
        <v>2409.2235711637486</v>
      </c>
      <c r="AX88" s="249">
        <f t="shared" si="56"/>
        <v>2409.2235711637486</v>
      </c>
      <c r="AY88" s="249">
        <f>AY87*(1+TABLES!H710+TABLES!H717+TABLES!H722)</f>
        <v>2460.0415407747096</v>
      </c>
      <c r="AZ88" s="249">
        <f>AY88</f>
        <v>2460.0415407747096</v>
      </c>
      <c r="BA88" s="249">
        <f t="shared" ref="BA88:BJ88" si="57">AZ88</f>
        <v>2460.0415407747096</v>
      </c>
      <c r="BB88" s="249">
        <f t="shared" si="57"/>
        <v>2460.0415407747096</v>
      </c>
      <c r="BC88" s="249">
        <f t="shared" si="57"/>
        <v>2460.0415407747096</v>
      </c>
      <c r="BD88" s="249">
        <f t="shared" si="57"/>
        <v>2460.0415407747096</v>
      </c>
      <c r="BE88" s="249">
        <f t="shared" si="57"/>
        <v>2460.0415407747096</v>
      </c>
      <c r="BF88" s="249">
        <f t="shared" si="57"/>
        <v>2460.0415407747096</v>
      </c>
      <c r="BG88" s="249">
        <f t="shared" si="57"/>
        <v>2460.0415407747096</v>
      </c>
      <c r="BH88" s="249">
        <f t="shared" si="57"/>
        <v>2460.0415407747096</v>
      </c>
      <c r="BI88" s="249">
        <f t="shared" si="57"/>
        <v>2460.0415407747096</v>
      </c>
      <c r="BJ88" s="249">
        <f t="shared" si="57"/>
        <v>2460.0415407747096</v>
      </c>
      <c r="BK88" s="249">
        <f>BK87*(1+TABLES!I710+TABLES!I717+TABLES!I722)</f>
        <v>2507.4541339166926</v>
      </c>
      <c r="BL88" s="249">
        <f>BK88</f>
        <v>2507.4541339166926</v>
      </c>
      <c r="BM88" s="249">
        <f t="shared" ref="BM88:BV88" si="58">BL88</f>
        <v>2507.4541339166926</v>
      </c>
      <c r="BN88" s="249">
        <f t="shared" si="58"/>
        <v>2507.4541339166926</v>
      </c>
      <c r="BO88" s="249">
        <f t="shared" si="58"/>
        <v>2507.4541339166926</v>
      </c>
      <c r="BP88" s="249">
        <f t="shared" si="58"/>
        <v>2507.4541339166926</v>
      </c>
      <c r="BQ88" s="249">
        <f t="shared" si="58"/>
        <v>2507.4541339166926</v>
      </c>
      <c r="BR88" s="249">
        <f t="shared" si="58"/>
        <v>2507.4541339166926</v>
      </c>
      <c r="BS88" s="249">
        <f t="shared" si="58"/>
        <v>2507.4541339166926</v>
      </c>
      <c r="BT88" s="249">
        <f t="shared" si="58"/>
        <v>2507.4541339166926</v>
      </c>
      <c r="BU88" s="249">
        <f t="shared" si="58"/>
        <v>2507.4541339166926</v>
      </c>
      <c r="BV88" s="250">
        <f t="shared" si="58"/>
        <v>2507.4541339166926</v>
      </c>
      <c r="BW88" s="417">
        <f>SUM(C88:BV88)</f>
        <v>171239.53183021295</v>
      </c>
    </row>
    <row r="89" spans="1:75" ht="16.5" thickBot="1" x14ac:dyDescent="0.3">
      <c r="A89" s="309" t="s">
        <v>353</v>
      </c>
      <c r="B89" s="167"/>
      <c r="C89" s="455">
        <f>C87*C86</f>
        <v>651564252.33644855</v>
      </c>
      <c r="D89" s="456">
        <f t="shared" ref="D89:BO89" si="59">D87*D86</f>
        <v>407223714.95327097</v>
      </c>
      <c r="E89" s="456">
        <f t="shared" si="59"/>
        <v>414628212.61682242</v>
      </c>
      <c r="F89" s="456">
        <f t="shared" si="59"/>
        <v>333178738.31775701</v>
      </c>
      <c r="G89" s="456">
        <f t="shared" si="59"/>
        <v>592328271.02803731</v>
      </c>
      <c r="H89" s="456">
        <f t="shared" si="59"/>
        <v>1036582359.813084</v>
      </c>
      <c r="I89" s="456">
        <f t="shared" si="59"/>
        <v>851477803.73831773</v>
      </c>
      <c r="J89" s="456">
        <f t="shared" si="59"/>
        <v>407223714.95327097</v>
      </c>
      <c r="K89" s="456">
        <f t="shared" si="59"/>
        <v>629350759.34579432</v>
      </c>
      <c r="L89" s="456">
        <f t="shared" si="59"/>
        <v>618240070.09345794</v>
      </c>
      <c r="M89" s="456">
        <f t="shared" si="59"/>
        <v>740410338.7850467</v>
      </c>
      <c r="N89" s="456">
        <f t="shared" si="59"/>
        <v>1295724007.0093458</v>
      </c>
      <c r="O89" s="456">
        <f t="shared" si="59"/>
        <v>676559827.77161205</v>
      </c>
      <c r="P89" s="456">
        <f t="shared" si="59"/>
        <v>425442463.71203268</v>
      </c>
      <c r="Q89" s="456">
        <f t="shared" si="59"/>
        <v>423284160.59579432</v>
      </c>
      <c r="R89" s="456">
        <f t="shared" si="59"/>
        <v>321539023.72955602</v>
      </c>
      <c r="S89" s="456">
        <f t="shared" si="59"/>
        <v>608978462.90887845</v>
      </c>
      <c r="T89" s="456">
        <f t="shared" si="59"/>
        <v>1135171157.9614484</v>
      </c>
      <c r="U89" s="456">
        <f t="shared" si="59"/>
        <v>869531382.59929895</v>
      </c>
      <c r="V89" s="456">
        <f t="shared" si="59"/>
        <v>419071858.97488314</v>
      </c>
      <c r="W89" s="456">
        <f t="shared" si="59"/>
        <v>595242347.90887845</v>
      </c>
      <c r="X89" s="456">
        <f t="shared" si="59"/>
        <v>663353259.26109803</v>
      </c>
      <c r="Y89" s="456">
        <f t="shared" si="59"/>
        <v>803362141.70852792</v>
      </c>
      <c r="Z89" s="456">
        <f t="shared" si="59"/>
        <v>1422722925.1839952</v>
      </c>
      <c r="AA89" s="456">
        <f t="shared" si="59"/>
        <v>731451215.98056138</v>
      </c>
      <c r="AB89" s="456">
        <f t="shared" si="59"/>
        <v>459959513.02787995</v>
      </c>
      <c r="AC89" s="456">
        <f t="shared" si="59"/>
        <v>457616130.20419365</v>
      </c>
      <c r="AD89" s="456">
        <f t="shared" si="59"/>
        <v>347635024.98614895</v>
      </c>
      <c r="AE89" s="456">
        <f t="shared" si="59"/>
        <v>658374235.30149186</v>
      </c>
      <c r="AF89" s="456">
        <f t="shared" si="59"/>
        <v>1227267810.1581099</v>
      </c>
      <c r="AG89" s="456">
        <f t="shared" si="59"/>
        <v>940070456.36582851</v>
      </c>
      <c r="AH89" s="456">
        <f t="shared" si="59"/>
        <v>453070632.31569564</v>
      </c>
      <c r="AI89" s="456">
        <f t="shared" si="59"/>
        <v>643524500.88330925</v>
      </c>
      <c r="AJ89" s="456">
        <f t="shared" si="59"/>
        <v>717166552.59787762</v>
      </c>
      <c r="AK89" s="456">
        <f t="shared" si="59"/>
        <v>868522491.42987359</v>
      </c>
      <c r="AL89" s="456">
        <f t="shared" si="59"/>
        <v>1538131668.4959891</v>
      </c>
      <c r="AM89" s="456">
        <f t="shared" si="59"/>
        <v>793474410.02109337</v>
      </c>
      <c r="AN89" s="456">
        <f t="shared" si="59"/>
        <v>498956261.8086707</v>
      </c>
      <c r="AO89" s="456">
        <f t="shared" si="59"/>
        <v>496417829.75931925</v>
      </c>
      <c r="AP89" s="456">
        <f t="shared" si="59"/>
        <v>377102947.65585017</v>
      </c>
      <c r="AQ89" s="456">
        <f t="shared" si="59"/>
        <v>714191287.39861286</v>
      </c>
      <c r="AR89" s="456">
        <f t="shared" si="59"/>
        <v>1331313276.261384</v>
      </c>
      <c r="AS89" s="456">
        <f t="shared" si="59"/>
        <v>1019780772.6911461</v>
      </c>
      <c r="AT89" s="456">
        <f t="shared" si="59"/>
        <v>491478178.20382452</v>
      </c>
      <c r="AU89" s="456">
        <f t="shared" si="59"/>
        <v>698094540.92350245</v>
      </c>
      <c r="AV89" s="456">
        <f t="shared" si="59"/>
        <v>777995119.99041986</v>
      </c>
      <c r="AW89" s="456">
        <f t="shared" si="59"/>
        <v>942178503.72296596</v>
      </c>
      <c r="AX89" s="456">
        <f t="shared" si="59"/>
        <v>1668555980.1152561</v>
      </c>
      <c r="AY89" s="456">
        <f t="shared" si="59"/>
        <v>792703212.28185678</v>
      </c>
      <c r="AZ89" s="456">
        <f t="shared" si="59"/>
        <v>498470019.14656866</v>
      </c>
      <c r="BA89" s="456">
        <f t="shared" si="59"/>
        <v>495943360.5766083</v>
      </c>
      <c r="BB89" s="456">
        <f t="shared" si="59"/>
        <v>376734088.18051678</v>
      </c>
      <c r="BC89" s="456">
        <f t="shared" si="59"/>
        <v>713497958.84961998</v>
      </c>
      <c r="BD89" s="456">
        <f t="shared" si="59"/>
        <v>1330036451.3723984</v>
      </c>
      <c r="BE89" s="456">
        <f t="shared" si="59"/>
        <v>1018784226.9330961</v>
      </c>
      <c r="BF89" s="456">
        <f t="shared" si="59"/>
        <v>491008348.52023077</v>
      </c>
      <c r="BG89" s="456">
        <f t="shared" si="59"/>
        <v>697416917.85084188</v>
      </c>
      <c r="BH89" s="456">
        <f t="shared" si="59"/>
        <v>777230597.42701566</v>
      </c>
      <c r="BI89" s="456">
        <f t="shared" si="59"/>
        <v>941269046.12290621</v>
      </c>
      <c r="BJ89" s="456">
        <f t="shared" si="59"/>
        <v>1666935527.8512652</v>
      </c>
      <c r="BK89" s="456">
        <f t="shared" si="59"/>
        <v>848045089.85010612</v>
      </c>
      <c r="BL89" s="456">
        <f t="shared" si="59"/>
        <v>533273207.20686859</v>
      </c>
      <c r="BM89" s="456">
        <f t="shared" si="59"/>
        <v>530555225.65580201</v>
      </c>
      <c r="BN89" s="456">
        <f t="shared" si="59"/>
        <v>403036591.21825987</v>
      </c>
      <c r="BO89" s="456">
        <f t="shared" si="59"/>
        <v>763308530.40387213</v>
      </c>
      <c r="BP89" s="456">
        <f t="shared" ref="BP89:BV89" si="60">BP87*BP86</f>
        <v>1422880764.9420352</v>
      </c>
      <c r="BQ89" s="456">
        <f t="shared" si="60"/>
        <v>1089901890.4983833</v>
      </c>
      <c r="BR89" s="456">
        <f t="shared" si="60"/>
        <v>525276069.18161494</v>
      </c>
      <c r="BS89" s="456">
        <f t="shared" si="60"/>
        <v>746103358.72644722</v>
      </c>
      <c r="BT89" s="456">
        <f t="shared" si="60"/>
        <v>831493279.12245679</v>
      </c>
      <c r="BU89" s="456">
        <f t="shared" si="60"/>
        <v>1006968607.2735301</v>
      </c>
      <c r="BV89" s="457">
        <f t="shared" si="60"/>
        <v>1783309510.7555935</v>
      </c>
      <c r="BW89" s="417">
        <f t="shared" si="35"/>
        <v>55478702475.553574</v>
      </c>
    </row>
    <row r="90" spans="1:75" x14ac:dyDescent="0.25">
      <c r="A90" s="235" t="s">
        <v>304</v>
      </c>
      <c r="C90" s="431">
        <f>C89*TABLES!$D$710</f>
        <v>117281565.42056073</v>
      </c>
      <c r="D90" s="249">
        <f>D89*TABLES!$D$710</f>
        <v>73300268.691588774</v>
      </c>
      <c r="E90" s="249">
        <f>E89*TABLES!$D$710</f>
        <v>74633078.271028027</v>
      </c>
      <c r="F90" s="249">
        <f>F89*TABLES!$D$710</f>
        <v>59972172.897196263</v>
      </c>
      <c r="G90" s="249">
        <f>G89*TABLES!$D$710</f>
        <v>106619088.78504671</v>
      </c>
      <c r="H90" s="249">
        <f>H89*TABLES!$D$710</f>
        <v>186584824.76635513</v>
      </c>
      <c r="I90" s="249">
        <f>I89*TABLES!$D$710</f>
        <v>153266004.67289719</v>
      </c>
      <c r="J90" s="249">
        <f>J89*TABLES!$D$710</f>
        <v>73300268.691588774</v>
      </c>
      <c r="K90" s="249">
        <f>K89*TABLES!$D$710</f>
        <v>113283136.68224297</v>
      </c>
      <c r="L90" s="249">
        <f>L89*TABLES!$D$710</f>
        <v>111283212.61682242</v>
      </c>
      <c r="M90" s="249">
        <f>M89*TABLES!$D$710</f>
        <v>133273860.9813084</v>
      </c>
      <c r="N90" s="249">
        <f>N89*TABLES!$D$710</f>
        <v>233230321.26168224</v>
      </c>
      <c r="O90" s="249">
        <f>O89*TABLES!$E$710</f>
        <v>115015170.72117406</v>
      </c>
      <c r="P90" s="249">
        <f>P89*TABLES!$E$710</f>
        <v>72325218.831045553</v>
      </c>
      <c r="Q90" s="249">
        <f>Q89*TABLES!$E$710</f>
        <v>71958307.301285043</v>
      </c>
      <c r="R90" s="249">
        <f>R89*TABLES!$E$710</f>
        <v>54661634.034024529</v>
      </c>
      <c r="S90" s="249">
        <f>S89*TABLES!$E$710</f>
        <v>103526338.69450934</v>
      </c>
      <c r="T90" s="249">
        <f>T89*TABLES!$E$710</f>
        <v>192979096.85344625</v>
      </c>
      <c r="U90" s="249">
        <f>U89*TABLES!$E$710</f>
        <v>147820335.04188085</v>
      </c>
      <c r="V90" s="249">
        <f>V89*TABLES!$E$710</f>
        <v>71242216.025730133</v>
      </c>
      <c r="W90" s="249">
        <f>W89*TABLES!$E$710</f>
        <v>101191199.14450935</v>
      </c>
      <c r="X90" s="249">
        <f>X89*TABLES!$E$710</f>
        <v>112770054.07438667</v>
      </c>
      <c r="Y90" s="249">
        <f>Y89*TABLES!$E$710</f>
        <v>136571564.09044975</v>
      </c>
      <c r="Z90" s="249">
        <f>Z89*TABLES!$E$710</f>
        <v>241862897.28127921</v>
      </c>
      <c r="AA90" s="249">
        <f>AA89*TABLES!$F$710</f>
        <v>131661218.87650104</v>
      </c>
      <c r="AB90" s="249">
        <f>AB89*TABLES!$F$710</f>
        <v>82792712.345018387</v>
      </c>
      <c r="AC90" s="249">
        <f>AC89*TABLES!$F$710</f>
        <v>82370903.436754853</v>
      </c>
      <c r="AD90" s="249">
        <f>AD89*TABLES!$F$710</f>
        <v>62574304.497506812</v>
      </c>
      <c r="AE90" s="249">
        <f>AE89*TABLES!$F$710</f>
        <v>118507362.35426854</v>
      </c>
      <c r="AF90" s="249">
        <f>AF89*TABLES!$F$710</f>
        <v>220908205.82845977</v>
      </c>
      <c r="AG90" s="249">
        <f>AG89*TABLES!$F$710</f>
        <v>169212682.14584914</v>
      </c>
      <c r="AH90" s="249">
        <f>AH89*TABLES!$F$710</f>
        <v>81552713.816825211</v>
      </c>
      <c r="AI90" s="249">
        <f>AI89*TABLES!$F$710</f>
        <v>115834410.15899566</v>
      </c>
      <c r="AJ90" s="249">
        <f>AJ89*TABLES!$F$710</f>
        <v>129089979.46761797</v>
      </c>
      <c r="AK90" s="249">
        <f>AK89*TABLES!$F$710</f>
        <v>156334048.45737723</v>
      </c>
      <c r="AL90" s="249">
        <f>AL89*TABLES!$F$710</f>
        <v>276863700.32927805</v>
      </c>
      <c r="AM90" s="249">
        <f>AM89*TABLES!$G$710</f>
        <v>150760137.90400773</v>
      </c>
      <c r="AN90" s="249">
        <f>AN89*TABLES!$G$710</f>
        <v>94801689.743647441</v>
      </c>
      <c r="AO90" s="249">
        <f>AO89*TABLES!$G$710</f>
        <v>94319387.654270664</v>
      </c>
      <c r="AP90" s="249">
        <f>AP89*TABLES!$G$710</f>
        <v>71649560.054611534</v>
      </c>
      <c r="AQ90" s="249">
        <f>AQ89*TABLES!$G$710</f>
        <v>135696344.60573643</v>
      </c>
      <c r="AR90" s="249">
        <f>AR89*TABLES!$G$710</f>
        <v>252949522.48966298</v>
      </c>
      <c r="AS90" s="249">
        <f>AS89*TABLES!$G$710</f>
        <v>193758346.81131777</v>
      </c>
      <c r="AT90" s="249">
        <f>AT89*TABLES!$G$710</f>
        <v>93380853.858726665</v>
      </c>
      <c r="AU90" s="249">
        <f>AU89*TABLES!$G$710</f>
        <v>132637962.77546547</v>
      </c>
      <c r="AV90" s="249">
        <f>AV89*TABLES!$G$710</f>
        <v>147819072.79817978</v>
      </c>
      <c r="AW90" s="249">
        <f>AW89*TABLES!$G$710</f>
        <v>179013915.70736355</v>
      </c>
      <c r="AX90" s="249">
        <f>AX89*TABLES!$G$710</f>
        <v>317025636.22189867</v>
      </c>
      <c r="AY90" s="249">
        <f>AY89*TABLES!$H$710</f>
        <v>158540642.45637137</v>
      </c>
      <c r="AZ90" s="249">
        <f>AZ89*TABLES!$H$710</f>
        <v>99694003.82931374</v>
      </c>
      <c r="BA90" s="249">
        <f>BA89*TABLES!$H$710</f>
        <v>99188672.115321666</v>
      </c>
      <c r="BB90" s="249">
        <f>BB89*TABLES!$H$710</f>
        <v>75346817.636103362</v>
      </c>
      <c r="BC90" s="249">
        <f>BC89*TABLES!$H$710</f>
        <v>142699591.76992401</v>
      </c>
      <c r="BD90" s="249">
        <f>BD89*TABLES!$H$710</f>
        <v>266007290.27447969</v>
      </c>
      <c r="BE90" s="249">
        <f>BE89*TABLES!$H$710</f>
        <v>203756845.38661921</v>
      </c>
      <c r="BF90" s="249">
        <f>BF89*TABLES!$H$710</f>
        <v>98201669.70404616</v>
      </c>
      <c r="BG90" s="249">
        <f>BG89*TABLES!$H$710</f>
        <v>139483383.57016838</v>
      </c>
      <c r="BH90" s="249">
        <f>BH89*TABLES!$H$710</f>
        <v>155446119.48540315</v>
      </c>
      <c r="BI90" s="249">
        <f>BI89*TABLES!$H$710</f>
        <v>188253809.22458124</v>
      </c>
      <c r="BJ90" s="249">
        <f>BJ89*TABLES!$H$710</f>
        <v>333387105.57025307</v>
      </c>
      <c r="BK90" s="249">
        <f>BK89*TABLES!$I$710</f>
        <v>178089468.86852229</v>
      </c>
      <c r="BL90" s="249">
        <f>BL89*TABLES!$I$710</f>
        <v>111987373.5134424</v>
      </c>
      <c r="BM90" s="249">
        <f>BM89*TABLES!$I$710</f>
        <v>111416597.38771842</v>
      </c>
      <c r="BN90" s="249">
        <f>BN89*TABLES!$I$710</f>
        <v>84637684.155834571</v>
      </c>
      <c r="BO90" s="249">
        <f>BO89*TABLES!$I$710</f>
        <v>160294791.38481313</v>
      </c>
      <c r="BP90" s="249">
        <f>BP89*TABLES!$I$710</f>
        <v>298804960.6378274</v>
      </c>
      <c r="BQ90" s="249">
        <f>BQ89*TABLES!$I$710</f>
        <v>228879397.00466049</v>
      </c>
      <c r="BR90" s="249">
        <f>BR89*TABLES!$I$710</f>
        <v>110307974.52813913</v>
      </c>
      <c r="BS90" s="249">
        <f>BS89*TABLES!$I$710</f>
        <v>156681705.33255392</v>
      </c>
      <c r="BT90" s="249">
        <f>BT89*TABLES!$I$710</f>
        <v>174613588.61571592</v>
      </c>
      <c r="BU90" s="249">
        <f>BU89*TABLES!$I$710</f>
        <v>211463407.52744132</v>
      </c>
      <c r="BV90" s="250">
        <f>BV89*TABLES!$I$710</f>
        <v>374494997.25867462</v>
      </c>
      <c r="BW90" s="417">
        <f t="shared" si="35"/>
        <v>10511144405.409307</v>
      </c>
    </row>
    <row r="91" spans="1:75" x14ac:dyDescent="0.25">
      <c r="A91" s="235" t="s">
        <v>305</v>
      </c>
      <c r="C91" s="431">
        <f>C89*TABLES!$D$717</f>
        <v>7818771.0280373832</v>
      </c>
      <c r="D91" s="249">
        <f>D89*TABLES!$D$717</f>
        <v>4886684.5794392517</v>
      </c>
      <c r="E91" s="249">
        <f>E89*TABLES!$D$717</f>
        <v>4975538.5514018694</v>
      </c>
      <c r="F91" s="249">
        <f>F89*TABLES!$D$717</f>
        <v>3998144.8598130844</v>
      </c>
      <c r="G91" s="249">
        <f>G89*TABLES!$D$717</f>
        <v>7107939.2523364481</v>
      </c>
      <c r="H91" s="249">
        <f>H89*TABLES!$D$717</f>
        <v>12438988.317757009</v>
      </c>
      <c r="I91" s="249">
        <f>I89*TABLES!$D$717</f>
        <v>10217733.644859813</v>
      </c>
      <c r="J91" s="249">
        <f>J89*TABLES!$D$717</f>
        <v>4886684.5794392517</v>
      </c>
      <c r="K91" s="249">
        <f>K89*TABLES!$D$717</f>
        <v>7552209.112149532</v>
      </c>
      <c r="L91" s="249">
        <f>L89*TABLES!$D$717</f>
        <v>7418880.8411214957</v>
      </c>
      <c r="M91" s="249">
        <f>M89*TABLES!$D$717</f>
        <v>8884924.0654205605</v>
      </c>
      <c r="N91" s="249">
        <f>N89*TABLES!$D$717</f>
        <v>15548688.084112149</v>
      </c>
      <c r="O91" s="249">
        <f>O89*TABLES!$E$717</f>
        <v>10148397.41657418</v>
      </c>
      <c r="P91" s="249">
        <f>P89*TABLES!$E$717</f>
        <v>6381636.9556804895</v>
      </c>
      <c r="Q91" s="249">
        <f>Q89*TABLES!$E$717</f>
        <v>6349262.408936915</v>
      </c>
      <c r="R91" s="249">
        <f>R89*TABLES!$E$717</f>
        <v>4823085.3559433399</v>
      </c>
      <c r="S91" s="249">
        <f>S89*TABLES!$E$717</f>
        <v>9134676.9436331764</v>
      </c>
      <c r="T91" s="249">
        <f>T89*TABLES!$E$717</f>
        <v>17027567.369421724</v>
      </c>
      <c r="U91" s="249">
        <f>U89*TABLES!$E$717</f>
        <v>13042970.738989484</v>
      </c>
      <c r="V91" s="249">
        <f>V89*TABLES!$E$717</f>
        <v>6286077.8846232472</v>
      </c>
      <c r="W91" s="249">
        <f>W89*TABLES!$E$717</f>
        <v>8928635.2186331768</v>
      </c>
      <c r="X91" s="249">
        <f>X89*TABLES!$E$717</f>
        <v>9950298.8889164701</v>
      </c>
      <c r="Y91" s="249">
        <f>Y89*TABLES!$E$717</f>
        <v>12050432.125627918</v>
      </c>
      <c r="Z91" s="249">
        <f>Z89*TABLES!$E$717</f>
        <v>21340843.87775993</v>
      </c>
      <c r="AA91" s="249">
        <f>AA89*TABLES!$F$717</f>
        <v>11703219.455688981</v>
      </c>
      <c r="AB91" s="249">
        <f>AB89*TABLES!$F$717</f>
        <v>7359352.2084460799</v>
      </c>
      <c r="AC91" s="249">
        <f>AC89*TABLES!$F$717</f>
        <v>7321858.0832670983</v>
      </c>
      <c r="AD91" s="249">
        <f>AD89*TABLES!$F$717</f>
        <v>5562160.3997783838</v>
      </c>
      <c r="AE91" s="249">
        <f>AE89*TABLES!$F$717</f>
        <v>10533987.764823871</v>
      </c>
      <c r="AF91" s="249">
        <f>AF89*TABLES!$F$717</f>
        <v>19636284.96252976</v>
      </c>
      <c r="AG91" s="249">
        <f>AG89*TABLES!$F$717</f>
        <v>15041127.301853256</v>
      </c>
      <c r="AH91" s="249">
        <f>AH89*TABLES!$F$717</f>
        <v>7249130.1170511302</v>
      </c>
      <c r="AI91" s="249">
        <f>AI89*TABLES!$F$717</f>
        <v>10296392.014132949</v>
      </c>
      <c r="AJ91" s="249">
        <f>AJ89*TABLES!$F$717</f>
        <v>11474664.841566043</v>
      </c>
      <c r="AK91" s="249">
        <f>AK89*TABLES!$F$717</f>
        <v>13896359.862877978</v>
      </c>
      <c r="AL91" s="249">
        <f>AL89*TABLES!$F$717</f>
        <v>24610106.695935827</v>
      </c>
      <c r="AM91" s="249">
        <f>AM89*TABLES!$G$717</f>
        <v>12378200.796329057</v>
      </c>
      <c r="AN91" s="249">
        <f>AN89*TABLES!$G$717</f>
        <v>7783717.6842152625</v>
      </c>
      <c r="AO91" s="249">
        <f>AO89*TABLES!$G$717</f>
        <v>7744118.1442453796</v>
      </c>
      <c r="AP91" s="249">
        <f>AP89*TABLES!$G$717</f>
        <v>5882805.983431262</v>
      </c>
      <c r="AQ91" s="249">
        <f>AQ89*TABLES!$G$717</f>
        <v>11141384.08341836</v>
      </c>
      <c r="AR91" s="249">
        <f>AR89*TABLES!$G$717</f>
        <v>20768487.10967759</v>
      </c>
      <c r="AS91" s="249">
        <f>AS89*TABLES!$G$717</f>
        <v>15908580.05398188</v>
      </c>
      <c r="AT91" s="249">
        <f>AT89*TABLES!$G$717</f>
        <v>7667059.5799796619</v>
      </c>
      <c r="AU91" s="249">
        <f>AU89*TABLES!$G$717</f>
        <v>10890274.838406637</v>
      </c>
      <c r="AV91" s="249">
        <f>AV89*TABLES!$G$717</f>
        <v>12136723.87185055</v>
      </c>
      <c r="AW91" s="249">
        <f>AW89*TABLES!$G$717</f>
        <v>14697984.658078268</v>
      </c>
      <c r="AX91" s="249">
        <f>AX89*TABLES!$G$717</f>
        <v>26029473.289797995</v>
      </c>
      <c r="AY91" s="249">
        <f>AY89*TABLES!$H$717</f>
        <v>13238143.645107009</v>
      </c>
      <c r="AZ91" s="249">
        <f>AZ89*TABLES!$H$717</f>
        <v>8324449.3197476966</v>
      </c>
      <c r="BA91" s="249">
        <f>BA89*TABLES!$H$717</f>
        <v>8282254.1216293583</v>
      </c>
      <c r="BB91" s="249">
        <f>BB89*TABLES!$H$717</f>
        <v>6291459.2726146299</v>
      </c>
      <c r="BC91" s="249">
        <f>BC89*TABLES!$H$717</f>
        <v>11915415.912788654</v>
      </c>
      <c r="BD91" s="249">
        <f>BD89*TABLES!$H$717</f>
        <v>22211608.737919051</v>
      </c>
      <c r="BE91" s="249">
        <f>BE89*TABLES!$H$717</f>
        <v>17013696.589782704</v>
      </c>
      <c r="BF91" s="249">
        <f>BF89*TABLES!$H$717</f>
        <v>8199839.420287854</v>
      </c>
      <c r="BG91" s="249">
        <f>BG89*TABLES!$H$717</f>
        <v>11646862.528109059</v>
      </c>
      <c r="BH91" s="249">
        <f>BH89*TABLES!$H$717</f>
        <v>12979750.977031162</v>
      </c>
      <c r="BI91" s="249">
        <f>BI89*TABLES!$H$717</f>
        <v>15719193.070252534</v>
      </c>
      <c r="BJ91" s="249">
        <f>BJ89*TABLES!$H$717</f>
        <v>27837823.31511613</v>
      </c>
      <c r="BK91" s="249">
        <f>BK89*TABLES!$I$717</f>
        <v>14416766.527451806</v>
      </c>
      <c r="BL91" s="249">
        <f>BL89*TABLES!$I$717</f>
        <v>9065644.5225167666</v>
      </c>
      <c r="BM91" s="249">
        <f>BM89*TABLES!$I$717</f>
        <v>9019438.8361486346</v>
      </c>
      <c r="BN91" s="249">
        <f>BN89*TABLES!$I$717</f>
        <v>6851622.0507104183</v>
      </c>
      <c r="BO91" s="249">
        <f>BO89*TABLES!$I$717</f>
        <v>12976245.016865827</v>
      </c>
      <c r="BP91" s="249">
        <f>BP89*TABLES!$I$717</f>
        <v>24188973.0040146</v>
      </c>
      <c r="BQ91" s="249">
        <f>BQ89*TABLES!$I$717</f>
        <v>18528332.138472516</v>
      </c>
      <c r="BR91" s="249">
        <f>BR89*TABLES!$I$717</f>
        <v>8929693.176087454</v>
      </c>
      <c r="BS91" s="249">
        <f>BS89*TABLES!$I$717</f>
        <v>12683757.098349603</v>
      </c>
      <c r="BT91" s="249">
        <f>BT89*TABLES!$I$717</f>
        <v>14135385.745081766</v>
      </c>
      <c r="BU91" s="249">
        <f>BU89*TABLES!$I$717</f>
        <v>17118466.323650014</v>
      </c>
      <c r="BV91" s="250">
        <f>BV89*TABLES!$I$717</f>
        <v>30316261.682845093</v>
      </c>
      <c r="BW91" s="417">
        <f t="shared" si="35"/>
        <v>860803608.93457162</v>
      </c>
    </row>
    <row r="92" spans="1:75" ht="16.5" thickBot="1" x14ac:dyDescent="0.3">
      <c r="A92" s="235" t="s">
        <v>306</v>
      </c>
      <c r="C92" s="431">
        <f>C89*TABLES!$D$722</f>
        <v>338813411.21495324</v>
      </c>
      <c r="D92" s="249">
        <f>D89*TABLES!$D$722</f>
        <v>211756331.77570093</v>
      </c>
      <c r="E92" s="249">
        <f>E89*TABLES!$D$722</f>
        <v>215606670.56074765</v>
      </c>
      <c r="F92" s="249">
        <f>F89*TABLES!$D$722</f>
        <v>173252943.92523366</v>
      </c>
      <c r="G92" s="249">
        <f>G89*TABLES!$D$722</f>
        <v>308010700.93457943</v>
      </c>
      <c r="H92" s="249">
        <f>H89*TABLES!$D$722</f>
        <v>539022827.10280371</v>
      </c>
      <c r="I92" s="249">
        <f>I89*TABLES!$D$722</f>
        <v>442768457.94392526</v>
      </c>
      <c r="J92" s="249">
        <f>J89*TABLES!$D$722</f>
        <v>211756331.77570093</v>
      </c>
      <c r="K92" s="249">
        <f>K89*TABLES!$D$722</f>
        <v>327262394.85981303</v>
      </c>
      <c r="L92" s="249">
        <f>L89*TABLES!$D$722</f>
        <v>321484836.44859815</v>
      </c>
      <c r="M92" s="249">
        <f>M89*TABLES!$D$722</f>
        <v>385013376.16822428</v>
      </c>
      <c r="N92" s="249">
        <f>N89*TABLES!$D$722</f>
        <v>673776483.64485979</v>
      </c>
      <c r="O92" s="249">
        <f>O89*TABLES!$E$722</f>
        <v>345045512.16352212</v>
      </c>
      <c r="P92" s="249">
        <f>P89*TABLES!$E$722</f>
        <v>216975656.49313667</v>
      </c>
      <c r="Q92" s="249">
        <f>Q89*TABLES!$E$722</f>
        <v>215874921.90385512</v>
      </c>
      <c r="R92" s="249">
        <f>R89*TABLES!$E$722</f>
        <v>163984902.10207358</v>
      </c>
      <c r="S92" s="249">
        <f>S89*TABLES!$E$722</f>
        <v>310579016.08352804</v>
      </c>
      <c r="T92" s="249">
        <f>T89*TABLES!$E$722</f>
        <v>578937290.56033874</v>
      </c>
      <c r="U92" s="249">
        <f>U89*TABLES!$E$722</f>
        <v>443461005.12564248</v>
      </c>
      <c r="V92" s="249">
        <f>V89*TABLES!$E$722</f>
        <v>213726648.0771904</v>
      </c>
      <c r="W92" s="249">
        <f>W89*TABLES!$E$722</f>
        <v>303573597.43352801</v>
      </c>
      <c r="X92" s="249">
        <f>X89*TABLES!$E$722</f>
        <v>338310162.22316003</v>
      </c>
      <c r="Y92" s="249">
        <f>Y89*TABLES!$E$722</f>
        <v>409714692.27134925</v>
      </c>
      <c r="Z92" s="249">
        <f>Z89*TABLES!$E$722</f>
        <v>725588691.84383762</v>
      </c>
      <c r="AA92" s="249">
        <f>AA89*TABLES!$F$722</f>
        <v>380354632.30989194</v>
      </c>
      <c r="AB92" s="249">
        <f>AB89*TABLES!$F$722</f>
        <v>239178946.7744976</v>
      </c>
      <c r="AC92" s="249">
        <f>AC89*TABLES!$F$722</f>
        <v>237960387.70618072</v>
      </c>
      <c r="AD92" s="249">
        <f>AD89*TABLES!$F$722</f>
        <v>180770212.99279746</v>
      </c>
      <c r="AE92" s="249">
        <f>AE89*TABLES!$F$722</f>
        <v>342354602.35677576</v>
      </c>
      <c r="AF92" s="249">
        <f>AF89*TABLES!$F$722</f>
        <v>638179261.28221714</v>
      </c>
      <c r="AG92" s="249">
        <f>AG89*TABLES!$F$722</f>
        <v>488836637.31023085</v>
      </c>
      <c r="AH92" s="249">
        <f>AH89*TABLES!$F$722</f>
        <v>235596728.80416176</v>
      </c>
      <c r="AI92" s="249">
        <f>AI89*TABLES!$F$722</f>
        <v>334632740.45932084</v>
      </c>
      <c r="AJ92" s="249">
        <f>AJ89*TABLES!$F$722</f>
        <v>372926607.35089636</v>
      </c>
      <c r="AK92" s="249">
        <f>AK89*TABLES!$F$722</f>
        <v>451631695.54353428</v>
      </c>
      <c r="AL92" s="249">
        <f>AL89*TABLES!$F$722</f>
        <v>799828467.61791432</v>
      </c>
      <c r="AM92" s="249">
        <f>AM89*TABLES!$G$722</f>
        <v>380867716.81012481</v>
      </c>
      <c r="AN92" s="249">
        <f>AN89*TABLES!$G$722</f>
        <v>239499005.66816193</v>
      </c>
      <c r="AO92" s="249">
        <f>AO89*TABLES!$G$722</f>
        <v>238280558.28447324</v>
      </c>
      <c r="AP92" s="249">
        <f>AP89*TABLES!$G$722</f>
        <v>181009414.87480807</v>
      </c>
      <c r="AQ92" s="249">
        <f>AQ89*TABLES!$G$722</f>
        <v>342811817.95133418</v>
      </c>
      <c r="AR92" s="249">
        <f>AR89*TABLES!$G$722</f>
        <v>639030372.60546434</v>
      </c>
      <c r="AS92" s="249">
        <f>AS89*TABLES!$G$722</f>
        <v>489494770.8917501</v>
      </c>
      <c r="AT92" s="249">
        <f>AT89*TABLES!$G$722</f>
        <v>235909525.53783575</v>
      </c>
      <c r="AU92" s="249">
        <f>AU89*TABLES!$G$722</f>
        <v>335085379.64328116</v>
      </c>
      <c r="AV92" s="249">
        <f>AV89*TABLES!$G$722</f>
        <v>373437657.59540153</v>
      </c>
      <c r="AW92" s="249">
        <f>AW89*TABLES!$G$722</f>
        <v>452245681.78702366</v>
      </c>
      <c r="AX92" s="249">
        <f>AX89*TABLES!$G$722</f>
        <v>800906870.45532286</v>
      </c>
      <c r="AY92" s="249">
        <f>AY89*TABLES!$H$722</f>
        <v>420132702.5093841</v>
      </c>
      <c r="AZ92" s="249">
        <f>AZ89*TABLES!$H$722</f>
        <v>264189110.14768142</v>
      </c>
      <c r="BA92" s="249">
        <f>BA89*TABLES!$H$722</f>
        <v>262849981.10560241</v>
      </c>
      <c r="BB92" s="249">
        <f>BB89*TABLES!$H$722</f>
        <v>199669066.7356739</v>
      </c>
      <c r="BC92" s="249">
        <f>BC89*TABLES!$H$722</f>
        <v>378153918.19029862</v>
      </c>
      <c r="BD92" s="249">
        <f>BD89*TABLES!$H$722</f>
        <v>704919319.22737122</v>
      </c>
      <c r="BE92" s="249">
        <f>BE89*TABLES!$H$722</f>
        <v>539955640.2745409</v>
      </c>
      <c r="BF92" s="249">
        <f>BF89*TABLES!$H$722</f>
        <v>260234424.71572232</v>
      </c>
      <c r="BG92" s="249">
        <f>BG89*TABLES!$H$722</f>
        <v>369630966.4609462</v>
      </c>
      <c r="BH92" s="249">
        <f>BH89*TABLES!$H$722</f>
        <v>411932216.63631833</v>
      </c>
      <c r="BI92" s="249">
        <f>BI89*TABLES!$H$722</f>
        <v>498872594.4451403</v>
      </c>
      <c r="BJ92" s="249">
        <f>BJ89*TABLES!$H$722</f>
        <v>883475829.76117063</v>
      </c>
      <c r="BK92" s="249">
        <f>BK89*TABLES!$I$722</f>
        <v>424022544.92505306</v>
      </c>
      <c r="BL92" s="249">
        <f>BL89*TABLES!$I$722</f>
        <v>266636603.60343429</v>
      </c>
      <c r="BM92" s="249">
        <f>BM89*TABLES!$I$722</f>
        <v>265277612.82790101</v>
      </c>
      <c r="BN92" s="249">
        <f>BN89*TABLES!$I$722</f>
        <v>201518295.60912994</v>
      </c>
      <c r="BO92" s="249">
        <f>BO89*TABLES!$I$722</f>
        <v>381654265.20193607</v>
      </c>
      <c r="BP92" s="249">
        <f>BP89*TABLES!$I$722</f>
        <v>711440382.4710176</v>
      </c>
      <c r="BQ92" s="249">
        <f>BQ89*TABLES!$I$722</f>
        <v>544950945.24919164</v>
      </c>
      <c r="BR92" s="249">
        <f>BR89*TABLES!$I$722</f>
        <v>262638034.59080747</v>
      </c>
      <c r="BS92" s="249">
        <f>BS89*TABLES!$I$722</f>
        <v>373051679.36322361</v>
      </c>
      <c r="BT92" s="249">
        <f>BT89*TABLES!$I$722</f>
        <v>415746639.56122839</v>
      </c>
      <c r="BU92" s="249">
        <f>BU89*TABLES!$I$722</f>
        <v>503484303.63676506</v>
      </c>
      <c r="BV92" s="250">
        <f>BV89*TABLES!$I$722</f>
        <v>891654755.37779677</v>
      </c>
      <c r="BW92" s="417">
        <f t="shared" si="35"/>
        <v>28261218387.877037</v>
      </c>
    </row>
    <row r="93" spans="1:75" ht="16.5" thickBot="1" x14ac:dyDescent="0.3">
      <c r="A93" s="248" t="s">
        <v>486</v>
      </c>
      <c r="C93" s="455">
        <f>C89+C90+C91+C92</f>
        <v>1115478000</v>
      </c>
      <c r="D93" s="456">
        <f t="shared" ref="D93:BO93" si="61">D89+D90+D91+D92</f>
        <v>697166999.99999988</v>
      </c>
      <c r="E93" s="456">
        <f t="shared" si="61"/>
        <v>709843500</v>
      </c>
      <c r="F93" s="456">
        <f t="shared" si="61"/>
        <v>570402000</v>
      </c>
      <c r="G93" s="456">
        <f t="shared" si="61"/>
        <v>1014066000</v>
      </c>
      <c r="H93" s="456">
        <f t="shared" si="61"/>
        <v>1774628999.9999998</v>
      </c>
      <c r="I93" s="456">
        <f t="shared" si="61"/>
        <v>1457730000</v>
      </c>
      <c r="J93" s="456">
        <f t="shared" si="61"/>
        <v>697166999.99999988</v>
      </c>
      <c r="K93" s="456">
        <f t="shared" si="61"/>
        <v>1077448499.9999998</v>
      </c>
      <c r="L93" s="456">
        <f t="shared" si="61"/>
        <v>1058427000.0000001</v>
      </c>
      <c r="M93" s="456">
        <f t="shared" si="61"/>
        <v>1267582499.9999998</v>
      </c>
      <c r="N93" s="456">
        <f t="shared" si="61"/>
        <v>2218279500</v>
      </c>
      <c r="O93" s="456">
        <f t="shared" si="61"/>
        <v>1146768908.0728827</v>
      </c>
      <c r="P93" s="456">
        <f t="shared" si="61"/>
        <v>721124975.99189544</v>
      </c>
      <c r="Q93" s="456">
        <f t="shared" si="61"/>
        <v>717466652.20987141</v>
      </c>
      <c r="R93" s="456">
        <f t="shared" si="61"/>
        <v>545008645.22159743</v>
      </c>
      <c r="S93" s="456">
        <f t="shared" si="61"/>
        <v>1032218494.6305491</v>
      </c>
      <c r="T93" s="456">
        <f t="shared" si="61"/>
        <v>1924115112.7446551</v>
      </c>
      <c r="U93" s="456">
        <f t="shared" si="61"/>
        <v>1473855693.5058117</v>
      </c>
      <c r="V93" s="456">
        <f t="shared" si="61"/>
        <v>710326800.9624269</v>
      </c>
      <c r="W93" s="456">
        <f t="shared" si="61"/>
        <v>1008935779.705549</v>
      </c>
      <c r="X93" s="456">
        <f t="shared" si="61"/>
        <v>1124383774.4475613</v>
      </c>
      <c r="Y93" s="456">
        <f t="shared" si="61"/>
        <v>1361698830.1959548</v>
      </c>
      <c r="Z93" s="456">
        <f t="shared" si="61"/>
        <v>2411515358.186872</v>
      </c>
      <c r="AA93" s="456">
        <f t="shared" si="61"/>
        <v>1255170286.6226435</v>
      </c>
      <c r="AB93" s="456">
        <f t="shared" si="61"/>
        <v>789290524.35584199</v>
      </c>
      <c r="AC93" s="456">
        <f t="shared" si="61"/>
        <v>785269279.43039632</v>
      </c>
      <c r="AD93" s="456">
        <f t="shared" si="61"/>
        <v>596541702.87623155</v>
      </c>
      <c r="AE93" s="456">
        <f t="shared" si="61"/>
        <v>1129770187.77736</v>
      </c>
      <c r="AF93" s="456">
        <f t="shared" si="61"/>
        <v>2105991562.2313166</v>
      </c>
      <c r="AG93" s="456">
        <f t="shared" si="61"/>
        <v>1613160903.1237617</v>
      </c>
      <c r="AH93" s="456">
        <f t="shared" si="61"/>
        <v>777469205.05373383</v>
      </c>
      <c r="AI93" s="456">
        <f t="shared" si="61"/>
        <v>1104288043.5157588</v>
      </c>
      <c r="AJ93" s="456">
        <f t="shared" si="61"/>
        <v>1230657804.2579579</v>
      </c>
      <c r="AK93" s="456">
        <f t="shared" si="61"/>
        <v>1490384595.293663</v>
      </c>
      <c r="AL93" s="456">
        <f t="shared" si="61"/>
        <v>2639433943.1391172</v>
      </c>
      <c r="AM93" s="456">
        <f t="shared" si="61"/>
        <v>1337480465.5315549</v>
      </c>
      <c r="AN93" s="456">
        <f t="shared" si="61"/>
        <v>841040674.90469527</v>
      </c>
      <c r="AO93" s="456">
        <f t="shared" si="61"/>
        <v>836761893.84230852</v>
      </c>
      <c r="AP93" s="456">
        <f t="shared" si="61"/>
        <v>635644728.56870103</v>
      </c>
      <c r="AQ93" s="456">
        <f t="shared" si="61"/>
        <v>1203840834.0391018</v>
      </c>
      <c r="AR93" s="456">
        <f t="shared" si="61"/>
        <v>2244061658.4661889</v>
      </c>
      <c r="AS93" s="456">
        <f t="shared" si="61"/>
        <v>1718942470.4481957</v>
      </c>
      <c r="AT93" s="456">
        <f t="shared" si="61"/>
        <v>828435617.18036652</v>
      </c>
      <c r="AU93" s="456">
        <f t="shared" si="61"/>
        <v>1176708158.1806557</v>
      </c>
      <c r="AV93" s="456">
        <f t="shared" si="61"/>
        <v>1311388574.2558517</v>
      </c>
      <c r="AW93" s="456">
        <f t="shared" si="61"/>
        <v>1588136085.8754315</v>
      </c>
      <c r="AX93" s="456">
        <f t="shared" si="61"/>
        <v>2812517960.0822759</v>
      </c>
      <c r="AY93" s="456">
        <f t="shared" si="61"/>
        <v>1384614700.8927193</v>
      </c>
      <c r="AZ93" s="456">
        <f t="shared" si="61"/>
        <v>870677582.44331145</v>
      </c>
      <c r="BA93" s="456">
        <f t="shared" si="61"/>
        <v>866264267.91916168</v>
      </c>
      <c r="BB93" s="456">
        <f t="shared" si="61"/>
        <v>658041431.82490873</v>
      </c>
      <c r="BC93" s="456">
        <f t="shared" si="61"/>
        <v>1246266884.7226312</v>
      </c>
      <c r="BD93" s="456">
        <f t="shared" si="61"/>
        <v>2323174669.6121683</v>
      </c>
      <c r="BE93" s="456">
        <f t="shared" si="61"/>
        <v>1779510409.1840389</v>
      </c>
      <c r="BF93" s="456">
        <f t="shared" si="61"/>
        <v>857644282.36028707</v>
      </c>
      <c r="BG93" s="456">
        <f t="shared" si="61"/>
        <v>1218178130.4100657</v>
      </c>
      <c r="BH93" s="456">
        <f t="shared" si="61"/>
        <v>1357588684.5257683</v>
      </c>
      <c r="BI93" s="456">
        <f t="shared" si="61"/>
        <v>1644114642.8628802</v>
      </c>
      <c r="BJ93" s="456">
        <f t="shared" si="61"/>
        <v>2911636286.4978051</v>
      </c>
      <c r="BK93" s="456">
        <f t="shared" si="61"/>
        <v>1464573870.1711333</v>
      </c>
      <c r="BL93" s="456">
        <f t="shared" si="61"/>
        <v>920962828.84626198</v>
      </c>
      <c r="BM93" s="456">
        <f t="shared" si="61"/>
        <v>916268874.70757008</v>
      </c>
      <c r="BN93" s="456">
        <f t="shared" si="61"/>
        <v>696044193.03393483</v>
      </c>
      <c r="BO93" s="456">
        <f t="shared" si="61"/>
        <v>1318233832.0074873</v>
      </c>
      <c r="BP93" s="456">
        <f t="shared" ref="BP93:BV93" si="62">BP89+BP90+BP91+BP92</f>
        <v>2457315081.0548944</v>
      </c>
      <c r="BQ93" s="456">
        <f t="shared" si="62"/>
        <v>1882260564.890708</v>
      </c>
      <c r="BR93" s="456">
        <f t="shared" si="62"/>
        <v>907151771.47664905</v>
      </c>
      <c r="BS93" s="456">
        <f t="shared" si="62"/>
        <v>1288520500.5205743</v>
      </c>
      <c r="BT93" s="456">
        <f t="shared" si="62"/>
        <v>1435988893.0444829</v>
      </c>
      <c r="BU93" s="456">
        <f t="shared" si="62"/>
        <v>1739034784.7613866</v>
      </c>
      <c r="BV93" s="457">
        <f t="shared" si="62"/>
        <v>3079775525.0749097</v>
      </c>
      <c r="BW93" s="417">
        <f t="shared" si="35"/>
        <v>95111868877.774475</v>
      </c>
    </row>
    <row r="94" spans="1:75" ht="16.5" thickBot="1" x14ac:dyDescent="0.3">
      <c r="A94" s="238" t="s">
        <v>308</v>
      </c>
      <c r="C94" s="435">
        <f>C89*TABLES!$D$700</f>
        <v>32578212.616822429</v>
      </c>
      <c r="D94" s="436">
        <f>D89*TABLES!$D$700</f>
        <v>20361185.74766355</v>
      </c>
      <c r="E94" s="436">
        <f>E89*TABLES!$D$700</f>
        <v>20731410.630841121</v>
      </c>
      <c r="F94" s="436">
        <f>F89*TABLES!$D$700</f>
        <v>16658936.915887851</v>
      </c>
      <c r="G94" s="436">
        <f>G89*TABLES!$D$700</f>
        <v>29616413.551401868</v>
      </c>
      <c r="H94" s="436">
        <f>H89*TABLES!$D$700</f>
        <v>51829117.9906542</v>
      </c>
      <c r="I94" s="436">
        <f>I89*TABLES!$D$700</f>
        <v>42573890.186915889</v>
      </c>
      <c r="J94" s="436">
        <f>J89*TABLES!$D$700</f>
        <v>20361185.74766355</v>
      </c>
      <c r="K94" s="436">
        <f>K89*TABLES!$D$700</f>
        <v>31467537.967289716</v>
      </c>
      <c r="L94" s="436">
        <f>L89*TABLES!$D$700</f>
        <v>30912003.5046729</v>
      </c>
      <c r="M94" s="436">
        <f>M89*TABLES!$D$700</f>
        <v>37020516.939252339</v>
      </c>
      <c r="N94" s="436">
        <f>N89*TABLES!$D$700</f>
        <v>64786200.350467294</v>
      </c>
      <c r="O94" s="436">
        <f>O89*TABLES!$E$700</f>
        <v>40593589.666296721</v>
      </c>
      <c r="P94" s="436">
        <f>P89*TABLES!$E$700</f>
        <v>25526547.822721958</v>
      </c>
      <c r="Q94" s="436">
        <f>Q89*TABLES!$E$700</f>
        <v>25397049.63574766</v>
      </c>
      <c r="R94" s="436">
        <f>R89*TABLES!$E$700</f>
        <v>19292341.42377336</v>
      </c>
      <c r="S94" s="436">
        <f>S89*TABLES!$E$700</f>
        <v>36538707.774532706</v>
      </c>
      <c r="T94" s="436">
        <f>T89*TABLES!$E$700</f>
        <v>68110269.477686897</v>
      </c>
      <c r="U94" s="436">
        <f>U89*TABLES!$E$700</f>
        <v>52171882.955957934</v>
      </c>
      <c r="V94" s="436">
        <f>V89*TABLES!$E$700</f>
        <v>25144311.538492989</v>
      </c>
      <c r="W94" s="436">
        <f>W89*TABLES!$E$700</f>
        <v>35714540.874532707</v>
      </c>
      <c r="X94" s="436">
        <f>X89*TABLES!$E$700</f>
        <v>39801195.55566588</v>
      </c>
      <c r="Y94" s="436">
        <f>Y89*TABLES!$E$700</f>
        <v>48201728.502511673</v>
      </c>
      <c r="Z94" s="436">
        <f>Z89*TABLES!$E$700</f>
        <v>85363375.511039719</v>
      </c>
      <c r="AA94" s="436">
        <f>AA89*TABLES!$F$700</f>
        <v>51201585.118639298</v>
      </c>
      <c r="AB94" s="436">
        <f>AB89*TABLES!$F$700</f>
        <v>32197165.911951602</v>
      </c>
      <c r="AC94" s="436">
        <f>AC89*TABLES!$F$700</f>
        <v>32033129.11429356</v>
      </c>
      <c r="AD94" s="436">
        <f>AD89*TABLES!$F$700</f>
        <v>24334451.74903043</v>
      </c>
      <c r="AE94" s="436">
        <f>AE89*TABLES!$F$700</f>
        <v>46086196.471104436</v>
      </c>
      <c r="AF94" s="436">
        <f>AF89*TABLES!$F$700</f>
        <v>85908746.711067706</v>
      </c>
      <c r="AG94" s="436">
        <f>AG89*TABLES!$F$700</f>
        <v>65804931.945608005</v>
      </c>
      <c r="AH94" s="436">
        <f>AH89*TABLES!$F$700</f>
        <v>31714944.2620987</v>
      </c>
      <c r="AI94" s="436">
        <f>AI89*TABLES!$F$700</f>
        <v>45046715.061831653</v>
      </c>
      <c r="AJ94" s="436">
        <f>AJ89*TABLES!$F$700</f>
        <v>50201658.681851439</v>
      </c>
      <c r="AK94" s="436">
        <f>AK89*TABLES!$F$700</f>
        <v>60796574.400091156</v>
      </c>
      <c r="AL94" s="436">
        <f>AL89*TABLES!$F$700</f>
        <v>107669216.79471925</v>
      </c>
      <c r="AM94" s="436">
        <f>AM89*TABLES!$G$700</f>
        <v>43641092.551160134</v>
      </c>
      <c r="AN94" s="436">
        <f>AN89*TABLES!$G$700</f>
        <v>27442594.39947689</v>
      </c>
      <c r="AO94" s="436">
        <f>AO89*TABLES!$G$700</f>
        <v>27302980.636762559</v>
      </c>
      <c r="AP94" s="436">
        <f>AP89*TABLES!$G$700</f>
        <v>20740662.12107176</v>
      </c>
      <c r="AQ94" s="436">
        <f>AQ89*TABLES!$G$700</f>
        <v>39280520.80692371</v>
      </c>
      <c r="AR94" s="436">
        <f>AR89*TABLES!$G$700</f>
        <v>73222230.194376126</v>
      </c>
      <c r="AS94" s="436">
        <f>AS89*TABLES!$G$700</f>
        <v>56087942.498013034</v>
      </c>
      <c r="AT94" s="436">
        <f>AT89*TABLES!$G$700</f>
        <v>27031299.801210348</v>
      </c>
      <c r="AU94" s="436">
        <f>AU89*TABLES!$G$700</f>
        <v>38395199.750792637</v>
      </c>
      <c r="AV94" s="436">
        <f>AV89*TABLES!$G$700</f>
        <v>42789731.599473096</v>
      </c>
      <c r="AW94" s="436">
        <f>AW89*TABLES!$G$700</f>
        <v>51819817.704763129</v>
      </c>
      <c r="AX94" s="436">
        <f>AX89*TABLES!$G$700</f>
        <v>91770578.906339079</v>
      </c>
      <c r="AY94" s="436">
        <f>AY89*TABLES!$H$700</f>
        <v>35671644.552683555</v>
      </c>
      <c r="AZ94" s="436">
        <f>AZ89*TABLES!$H$700</f>
        <v>22431150.86159559</v>
      </c>
      <c r="BA94" s="436">
        <f>BA89*TABLES!$H$700</f>
        <v>22317451.225947373</v>
      </c>
      <c r="BB94" s="436">
        <f>BB89*TABLES!$H$700</f>
        <v>16953033.968123253</v>
      </c>
      <c r="BC94" s="436">
        <f>BC89*TABLES!$H$700</f>
        <v>32107408.1482329</v>
      </c>
      <c r="BD94" s="436">
        <f>BD89*TABLES!$H$700</f>
        <v>59851640.311757922</v>
      </c>
      <c r="BE94" s="436">
        <f>BE89*TABLES!$H$700</f>
        <v>45845290.211989321</v>
      </c>
      <c r="BF94" s="436">
        <f>BF89*TABLES!$H$700</f>
        <v>22095375.683410384</v>
      </c>
      <c r="BG94" s="436">
        <f>BG89*TABLES!$H$700</f>
        <v>31383761.303287882</v>
      </c>
      <c r="BH94" s="436">
        <f>BH89*TABLES!$H$700</f>
        <v>34975376.884215705</v>
      </c>
      <c r="BI94" s="436">
        <f>BI89*TABLES!$H$700</f>
        <v>42357107.075530775</v>
      </c>
      <c r="BJ94" s="436">
        <f>BJ89*TABLES!$H$700</f>
        <v>75012098.753306925</v>
      </c>
      <c r="BK94" s="436">
        <f>BK89*TABLES!$I$700</f>
        <v>42402254.492505312</v>
      </c>
      <c r="BL94" s="436">
        <f>BL89*TABLES!$I$700</f>
        <v>26663660.36034343</v>
      </c>
      <c r="BM94" s="436">
        <f>BM89*TABLES!$I$700</f>
        <v>26527761.282790102</v>
      </c>
      <c r="BN94" s="436">
        <f>BN89*TABLES!$I$700</f>
        <v>20151829.560912997</v>
      </c>
      <c r="BO94" s="436">
        <f>BO89*TABLES!$I$700</f>
        <v>38165426.520193607</v>
      </c>
      <c r="BP94" s="436">
        <f>BP89*TABLES!$I$700</f>
        <v>71144038.247101769</v>
      </c>
      <c r="BQ94" s="436">
        <f>BQ89*TABLES!$I$700</f>
        <v>54495094.524919167</v>
      </c>
      <c r="BR94" s="436">
        <f>BR89*TABLES!$I$700</f>
        <v>26263803.459080748</v>
      </c>
      <c r="BS94" s="436">
        <f>BS89*TABLES!$I$700</f>
        <v>37305167.936322361</v>
      </c>
      <c r="BT94" s="436">
        <f>BT89*TABLES!$I$700</f>
        <v>41574663.956122845</v>
      </c>
      <c r="BU94" s="436">
        <f>BU89*TABLES!$I$700</f>
        <v>50348430.363676511</v>
      </c>
      <c r="BV94" s="437">
        <f>BV89*TABLES!$I$700</f>
        <v>89165475.537779689</v>
      </c>
      <c r="BW94" s="417">
        <f t="shared" si="35"/>
        <v>3038481065.3029742</v>
      </c>
    </row>
    <row r="95" spans="1:75" ht="16.5" thickBot="1" x14ac:dyDescent="0.3">
      <c r="BW95" s="224">
        <f t="shared" si="35"/>
        <v>0</v>
      </c>
    </row>
    <row r="96" spans="1:75" ht="16.5" thickBot="1" x14ac:dyDescent="0.3">
      <c r="A96" s="309" t="s">
        <v>309</v>
      </c>
      <c r="C96" s="455">
        <f>C93-C94</f>
        <v>1082899787.3831775</v>
      </c>
      <c r="D96" s="456">
        <f t="shared" ref="D96:BO96" si="63">D93-D94</f>
        <v>676805814.25233638</v>
      </c>
      <c r="E96" s="456">
        <f t="shared" si="63"/>
        <v>689112089.36915886</v>
      </c>
      <c r="F96" s="456">
        <f t="shared" si="63"/>
        <v>553743063.08411217</v>
      </c>
      <c r="G96" s="456">
        <f t="shared" si="63"/>
        <v>984449586.44859815</v>
      </c>
      <c r="H96" s="456">
        <f t="shared" si="63"/>
        <v>1722799882.0093455</v>
      </c>
      <c r="I96" s="456">
        <f t="shared" si="63"/>
        <v>1415156109.8130841</v>
      </c>
      <c r="J96" s="456">
        <f t="shared" si="63"/>
        <v>676805814.25233638</v>
      </c>
      <c r="K96" s="456">
        <f t="shared" si="63"/>
        <v>1045980962.0327101</v>
      </c>
      <c r="L96" s="456">
        <f t="shared" si="63"/>
        <v>1027514996.4953272</v>
      </c>
      <c r="M96" s="456">
        <f t="shared" si="63"/>
        <v>1230561983.0607474</v>
      </c>
      <c r="N96" s="456">
        <f t="shared" si="63"/>
        <v>2153493299.6495328</v>
      </c>
      <c r="O96" s="456">
        <f t="shared" si="63"/>
        <v>1106175318.4065859</v>
      </c>
      <c r="P96" s="456">
        <f t="shared" si="63"/>
        <v>695598428.16917348</v>
      </c>
      <c r="Q96" s="456">
        <f t="shared" si="63"/>
        <v>692069602.57412374</v>
      </c>
      <c r="R96" s="456">
        <f t="shared" si="63"/>
        <v>525716303.79782408</v>
      </c>
      <c r="S96" s="456">
        <f t="shared" si="63"/>
        <v>995679786.8560164</v>
      </c>
      <c r="T96" s="456">
        <f t="shared" si="63"/>
        <v>1856004843.2669683</v>
      </c>
      <c r="U96" s="456">
        <f t="shared" si="63"/>
        <v>1421683810.5498538</v>
      </c>
      <c r="V96" s="456">
        <f t="shared" si="63"/>
        <v>685182489.42393386</v>
      </c>
      <c r="W96" s="456">
        <f t="shared" si="63"/>
        <v>973221238.8310163</v>
      </c>
      <c r="X96" s="456">
        <f t="shared" si="63"/>
        <v>1084582578.8918953</v>
      </c>
      <c r="Y96" s="456">
        <f t="shared" si="63"/>
        <v>1313497101.6934431</v>
      </c>
      <c r="Z96" s="456">
        <f t="shared" si="63"/>
        <v>2326151982.6758323</v>
      </c>
      <c r="AA96" s="456">
        <f t="shared" si="63"/>
        <v>1203968701.5040042</v>
      </c>
      <c r="AB96" s="456">
        <f t="shared" si="63"/>
        <v>757093358.44389033</v>
      </c>
      <c r="AC96" s="456">
        <f t="shared" si="63"/>
        <v>753236150.31610274</v>
      </c>
      <c r="AD96" s="456">
        <f t="shared" si="63"/>
        <v>572207251.12720108</v>
      </c>
      <c r="AE96" s="456">
        <f t="shared" si="63"/>
        <v>1083683991.3062556</v>
      </c>
      <c r="AF96" s="456">
        <f t="shared" si="63"/>
        <v>2020082815.5202489</v>
      </c>
      <c r="AG96" s="456">
        <f t="shared" si="63"/>
        <v>1547355971.1781538</v>
      </c>
      <c r="AH96" s="456">
        <f t="shared" si="63"/>
        <v>745754260.79163516</v>
      </c>
      <c r="AI96" s="456">
        <f t="shared" si="63"/>
        <v>1059241328.453927</v>
      </c>
      <c r="AJ96" s="456">
        <f t="shared" si="63"/>
        <v>1180456145.5761065</v>
      </c>
      <c r="AK96" s="456">
        <f t="shared" si="63"/>
        <v>1429588020.8935719</v>
      </c>
      <c r="AL96" s="456">
        <f t="shared" si="63"/>
        <v>2531764726.344398</v>
      </c>
      <c r="AM96" s="456">
        <f t="shared" si="63"/>
        <v>1293839372.9803948</v>
      </c>
      <c r="AN96" s="456">
        <f t="shared" si="63"/>
        <v>813598080.50521839</v>
      </c>
      <c r="AO96" s="456">
        <f t="shared" si="63"/>
        <v>809458913.2055459</v>
      </c>
      <c r="AP96" s="456">
        <f t="shared" si="63"/>
        <v>614904066.44762921</v>
      </c>
      <c r="AQ96" s="456">
        <f t="shared" si="63"/>
        <v>1164560313.2321782</v>
      </c>
      <c r="AR96" s="456">
        <f t="shared" si="63"/>
        <v>2170839428.2718129</v>
      </c>
      <c r="AS96" s="456">
        <f t="shared" si="63"/>
        <v>1662854527.9501827</v>
      </c>
      <c r="AT96" s="456">
        <f t="shared" si="63"/>
        <v>801404317.37915611</v>
      </c>
      <c r="AU96" s="456">
        <f t="shared" si="63"/>
        <v>1138312958.429863</v>
      </c>
      <c r="AV96" s="456">
        <f t="shared" si="63"/>
        <v>1268598842.6563787</v>
      </c>
      <c r="AW96" s="456">
        <f t="shared" si="63"/>
        <v>1536316268.1706684</v>
      </c>
      <c r="AX96" s="456">
        <f t="shared" si="63"/>
        <v>2720747381.1759367</v>
      </c>
      <c r="AY96" s="456">
        <f t="shared" si="63"/>
        <v>1348943056.3400357</v>
      </c>
      <c r="AZ96" s="456">
        <f t="shared" si="63"/>
        <v>848246431.58171582</v>
      </c>
      <c r="BA96" s="456">
        <f t="shared" si="63"/>
        <v>843946816.6932143</v>
      </c>
      <c r="BB96" s="456">
        <f t="shared" si="63"/>
        <v>641088397.85678554</v>
      </c>
      <c r="BC96" s="456">
        <f t="shared" si="63"/>
        <v>1214159476.5743983</v>
      </c>
      <c r="BD96" s="456">
        <f t="shared" si="63"/>
        <v>2263323029.3004103</v>
      </c>
      <c r="BE96" s="456">
        <f t="shared" si="63"/>
        <v>1733665118.9720495</v>
      </c>
      <c r="BF96" s="456">
        <f t="shared" si="63"/>
        <v>835548906.67687666</v>
      </c>
      <c r="BG96" s="456">
        <f t="shared" si="63"/>
        <v>1186794369.1067777</v>
      </c>
      <c r="BH96" s="456">
        <f t="shared" si="63"/>
        <v>1322613307.6415527</v>
      </c>
      <c r="BI96" s="456">
        <f t="shared" si="63"/>
        <v>1601757535.7873495</v>
      </c>
      <c r="BJ96" s="456">
        <f t="shared" si="63"/>
        <v>2836624187.7444983</v>
      </c>
      <c r="BK96" s="456">
        <f t="shared" si="63"/>
        <v>1422171615.678628</v>
      </c>
      <c r="BL96" s="456">
        <f t="shared" si="63"/>
        <v>894299168.48591852</v>
      </c>
      <c r="BM96" s="456">
        <f t="shared" si="63"/>
        <v>889741113.42478001</v>
      </c>
      <c r="BN96" s="456">
        <f t="shared" si="63"/>
        <v>675892363.47302186</v>
      </c>
      <c r="BO96" s="456">
        <f t="shared" si="63"/>
        <v>1280068405.4872937</v>
      </c>
      <c r="BP96" s="456">
        <f t="shared" ref="BP96:BV96" si="64">BP93-BP94</f>
        <v>2386171042.8077927</v>
      </c>
      <c r="BQ96" s="456">
        <f t="shared" si="64"/>
        <v>1827765470.3657887</v>
      </c>
      <c r="BR96" s="456">
        <f t="shared" si="64"/>
        <v>880887968.01756835</v>
      </c>
      <c r="BS96" s="456">
        <f t="shared" si="64"/>
        <v>1251215332.5842519</v>
      </c>
      <c r="BT96" s="456">
        <f t="shared" si="64"/>
        <v>1394414229.0883601</v>
      </c>
      <c r="BU96" s="456">
        <f t="shared" si="64"/>
        <v>1688686354.3977101</v>
      </c>
      <c r="BV96" s="457">
        <f t="shared" si="64"/>
        <v>2990610049.5371299</v>
      </c>
      <c r="BW96" s="434">
        <f t="shared" si="35"/>
        <v>92073387812.471481</v>
      </c>
    </row>
    <row r="97" spans="1:75" ht="16.5" thickBot="1" x14ac:dyDescent="0.3">
      <c r="BW97" s="224">
        <f t="shared" si="35"/>
        <v>0</v>
      </c>
    </row>
    <row r="98" spans="1:75" ht="16.5" thickBot="1" x14ac:dyDescent="0.3">
      <c r="A98" s="309" t="s">
        <v>51</v>
      </c>
      <c r="C98" s="455">
        <f>C96*'MONTHLY DATA'!AA74</f>
        <v>541449893.69158876</v>
      </c>
      <c r="D98" s="456">
        <f>D96*'MONTHLY DATA'!AB74</f>
        <v>338402907.12616819</v>
      </c>
      <c r="E98" s="456">
        <f>E96*'MONTHLY DATA'!AC74</f>
        <v>344556044.68457943</v>
      </c>
      <c r="F98" s="456">
        <f>F96*'MONTHLY DATA'!AD74</f>
        <v>276871531.54205608</v>
      </c>
      <c r="G98" s="456">
        <f>G96*'MONTHLY DATA'!AE74</f>
        <v>492224793.22429907</v>
      </c>
      <c r="H98" s="456">
        <f>H96*'MONTHLY DATA'!AF74</f>
        <v>861399941.00467277</v>
      </c>
      <c r="I98" s="456">
        <f>I96*'MONTHLY DATA'!AG74</f>
        <v>707578054.90654206</v>
      </c>
      <c r="J98" s="456">
        <f>J96*'MONTHLY DATA'!AH74</f>
        <v>338402907.12616819</v>
      </c>
      <c r="K98" s="456">
        <f>K96*'MONTHLY DATA'!AI74</f>
        <v>522990481.01635504</v>
      </c>
      <c r="L98" s="456">
        <f>L96*'MONTHLY DATA'!AJ74</f>
        <v>513757498.24766362</v>
      </c>
      <c r="M98" s="456">
        <f>M96*'MONTHLY DATA'!AK74</f>
        <v>615280991.53037369</v>
      </c>
      <c r="N98" s="456">
        <f>N96*'MONTHLY DATA'!AL74</f>
        <v>1076746649.8247664</v>
      </c>
      <c r="O98" s="456">
        <f>O96*'MONTHLY DATA'!AM74</f>
        <v>553087659.20329297</v>
      </c>
      <c r="P98" s="456">
        <f>P96*'MONTHLY DATA'!AN74</f>
        <v>347799214.08458674</v>
      </c>
      <c r="Q98" s="456">
        <f>Q96*'MONTHLY DATA'!AO74</f>
        <v>346034801.28706187</v>
      </c>
      <c r="R98" s="456">
        <f>R96*'MONTHLY DATA'!AP74</f>
        <v>262858151.89891204</v>
      </c>
      <c r="S98" s="456">
        <f>S96*'MONTHLY DATA'!AQ74</f>
        <v>497839893.4280082</v>
      </c>
      <c r="T98" s="456">
        <f>T96*'MONTHLY DATA'!AR74</f>
        <v>928002421.63348413</v>
      </c>
      <c r="U98" s="456">
        <f>U96*'MONTHLY DATA'!AS74</f>
        <v>710841905.2749269</v>
      </c>
      <c r="V98" s="456">
        <f>V96*'MONTHLY DATA'!AT74</f>
        <v>342591244.71196693</v>
      </c>
      <c r="W98" s="456">
        <f>W96*'MONTHLY DATA'!AU74</f>
        <v>486610619.41550815</v>
      </c>
      <c r="X98" s="456">
        <f>X96*'MONTHLY DATA'!AV74</f>
        <v>542291289.44594765</v>
      </c>
      <c r="Y98" s="456">
        <f>Y96*'MONTHLY DATA'!AW74</f>
        <v>656748550.84672153</v>
      </c>
      <c r="Z98" s="456">
        <f>Z96*'MONTHLY DATA'!AX74</f>
        <v>1163075991.3379161</v>
      </c>
      <c r="AA98" s="456">
        <f>AA96*'MONTHLY DATA'!AY74</f>
        <v>601984350.75200212</v>
      </c>
      <c r="AB98" s="456">
        <f>AB96*'MONTHLY DATA'!AZ74</f>
        <v>378546679.22194517</v>
      </c>
      <c r="AC98" s="456">
        <f>AC96*'MONTHLY DATA'!BA74</f>
        <v>376618075.15805137</v>
      </c>
      <c r="AD98" s="456">
        <f>AD96*'MONTHLY DATA'!BB74</f>
        <v>286103625.56360054</v>
      </c>
      <c r="AE98" s="456">
        <f>AE96*'MONTHLY DATA'!BC74</f>
        <v>541841995.65312779</v>
      </c>
      <c r="AF98" s="456">
        <f>AF96*'MONTHLY DATA'!BD74</f>
        <v>1010041407.7601244</v>
      </c>
      <c r="AG98" s="456">
        <f>AG96*'MONTHLY DATA'!BE74</f>
        <v>773677985.58907688</v>
      </c>
      <c r="AH98" s="456">
        <f>AH96*'MONTHLY DATA'!BF74</f>
        <v>372877130.39581758</v>
      </c>
      <c r="AI98" s="456">
        <f>AI96*'MONTHLY DATA'!BG74</f>
        <v>529620664.22696352</v>
      </c>
      <c r="AJ98" s="456">
        <f>AJ96*'MONTHLY DATA'!BH74</f>
        <v>590228072.78805327</v>
      </c>
      <c r="AK98" s="456">
        <f>AK96*'MONTHLY DATA'!BI74</f>
        <v>714794010.44678593</v>
      </c>
      <c r="AL98" s="456">
        <f>AL96*'MONTHLY DATA'!BJ74</f>
        <v>1265882363.172199</v>
      </c>
      <c r="AM98" s="456">
        <f>AM96*'MONTHLY DATA'!BK74</f>
        <v>646919686.49019742</v>
      </c>
      <c r="AN98" s="456">
        <f>AN96*'MONTHLY DATA'!BL74</f>
        <v>406799040.25260919</v>
      </c>
      <c r="AO98" s="456">
        <f>AO96*'MONTHLY DATA'!BM74</f>
        <v>404729456.60277295</v>
      </c>
      <c r="AP98" s="456">
        <f>AP96*'MONTHLY DATA'!BN74</f>
        <v>307452033.22381461</v>
      </c>
      <c r="AQ98" s="456">
        <f>AQ96*'MONTHLY DATA'!BO74</f>
        <v>582280156.61608911</v>
      </c>
      <c r="AR98" s="456">
        <f>AR96*'MONTHLY DATA'!BP74</f>
        <v>1085419714.1359065</v>
      </c>
      <c r="AS98" s="456">
        <f>AS96*'MONTHLY DATA'!BQ74</f>
        <v>831427263.97509134</v>
      </c>
      <c r="AT98" s="456">
        <f>AT96*'MONTHLY DATA'!BR74</f>
        <v>400702158.68957806</v>
      </c>
      <c r="AU98" s="456">
        <f>AU96*'MONTHLY DATA'!BS74</f>
        <v>569156479.21493149</v>
      </c>
      <c r="AV98" s="456">
        <f>AV96*'MONTHLY DATA'!BT74</f>
        <v>634299421.32818937</v>
      </c>
      <c r="AW98" s="456">
        <f>AW96*'MONTHLY DATA'!BU74</f>
        <v>768158134.08533418</v>
      </c>
      <c r="AX98" s="456">
        <f>AX96*'MONTHLY DATA'!BV74</f>
        <v>1360373690.5879683</v>
      </c>
      <c r="AY98" s="456">
        <f>AY96*'MONTHLY DATA'!BW74</f>
        <v>674471528.17001784</v>
      </c>
      <c r="AZ98" s="456">
        <f>AZ96*'MONTHLY DATA'!BX74</f>
        <v>424123215.79085791</v>
      </c>
      <c r="BA98" s="456">
        <f>BA96*'MONTHLY DATA'!BY74</f>
        <v>421973408.34660715</v>
      </c>
      <c r="BB98" s="456">
        <f>BB96*'MONTHLY DATA'!BZ74</f>
        <v>320544198.92839277</v>
      </c>
      <c r="BC98" s="456">
        <f>BC96*'MONTHLY DATA'!CA74</f>
        <v>607079738.28719914</v>
      </c>
      <c r="BD98" s="456">
        <f>BD96*'MONTHLY DATA'!CB74</f>
        <v>1131661514.6502051</v>
      </c>
      <c r="BE98" s="456">
        <f>BE96*'MONTHLY DATA'!CC74</f>
        <v>866832559.48602474</v>
      </c>
      <c r="BF98" s="456">
        <f>BF96*'MONTHLY DATA'!CD74</f>
        <v>417774453.33843833</v>
      </c>
      <c r="BG98" s="456">
        <f>BG96*'MONTHLY DATA'!CE74</f>
        <v>593397184.55338883</v>
      </c>
      <c r="BH98" s="456">
        <f>BH96*'MONTHLY DATA'!CF74</f>
        <v>661306653.82077634</v>
      </c>
      <c r="BI98" s="456">
        <f>BI96*'MONTHLY DATA'!CG74</f>
        <v>800878767.89367473</v>
      </c>
      <c r="BJ98" s="456">
        <f>BJ96*'MONTHLY DATA'!CH74</f>
        <v>1418312093.8722491</v>
      </c>
      <c r="BK98" s="456">
        <f>BK96*'MONTHLY DATA'!CI74</f>
        <v>711085807.83931398</v>
      </c>
      <c r="BL98" s="456">
        <f>BL96*'MONTHLY DATA'!CJ74</f>
        <v>447149584.24295926</v>
      </c>
      <c r="BM98" s="456">
        <f>BM96*'MONTHLY DATA'!CK74</f>
        <v>444870556.71239001</v>
      </c>
      <c r="BN98" s="456">
        <f>BN96*'MONTHLY DATA'!CL74</f>
        <v>337946181.73651093</v>
      </c>
      <c r="BO98" s="456">
        <f>BO96*'MONTHLY DATA'!CM74</f>
        <v>640034202.74364686</v>
      </c>
      <c r="BP98" s="456">
        <f>BP96*'MONTHLY DATA'!CN74</f>
        <v>1193085521.4038963</v>
      </c>
      <c r="BQ98" s="456">
        <f>BQ96*'MONTHLY DATA'!CO74</f>
        <v>913882735.18289435</v>
      </c>
      <c r="BR98" s="456">
        <f>BR96*'MONTHLY DATA'!CP74</f>
        <v>440443984.00878417</v>
      </c>
      <c r="BS98" s="456">
        <f>BS96*'MONTHLY DATA'!CQ74</f>
        <v>625607666.29212594</v>
      </c>
      <c r="BT98" s="456">
        <f>BT96*'MONTHLY DATA'!CR74</f>
        <v>697207114.54418004</v>
      </c>
      <c r="BU98" s="456">
        <f>BU96*'MONTHLY DATA'!CS74</f>
        <v>844343177.19885504</v>
      </c>
      <c r="BV98" s="457">
        <f>BV96*'MONTHLY DATA'!CT74</f>
        <v>1495305024.7685649</v>
      </c>
      <c r="BW98" s="434">
        <f t="shared" si="35"/>
        <v>46036693906.235741</v>
      </c>
    </row>
    <row r="99" spans="1:75" ht="16.5" thickBot="1" x14ac:dyDescent="0.3">
      <c r="C99" s="249">
        <f>C83*C87</f>
        <v>325782126.16822428</v>
      </c>
      <c r="D99" s="249">
        <f t="shared" ref="D99:BO99" si="65">D83*D87</f>
        <v>203611857.47663549</v>
      </c>
      <c r="E99" s="249">
        <f t="shared" si="65"/>
        <v>207318049.06542054</v>
      </c>
      <c r="F99" s="249">
        <f t="shared" si="65"/>
        <v>166589369.15887851</v>
      </c>
      <c r="G99" s="249">
        <f t="shared" si="65"/>
        <v>296164135.51401865</v>
      </c>
      <c r="H99" s="249">
        <f t="shared" si="65"/>
        <v>518291179.906542</v>
      </c>
      <c r="I99" s="249">
        <f t="shared" si="65"/>
        <v>425738901.86915886</v>
      </c>
      <c r="J99" s="249">
        <f t="shared" si="65"/>
        <v>203611857.47663549</v>
      </c>
      <c r="K99" s="249">
        <f t="shared" si="65"/>
        <v>314679322.42990655</v>
      </c>
      <c r="L99" s="249">
        <f t="shared" si="65"/>
        <v>309120035.04672897</v>
      </c>
      <c r="M99" s="249">
        <f t="shared" si="65"/>
        <v>370209112.14953268</v>
      </c>
      <c r="N99" s="249">
        <f t="shared" si="65"/>
        <v>647865946.26168215</v>
      </c>
      <c r="O99" s="249">
        <f t="shared" si="65"/>
        <v>338283925.60163546</v>
      </c>
      <c r="P99" s="249">
        <f t="shared" si="65"/>
        <v>212725243.57184577</v>
      </c>
      <c r="Q99" s="249">
        <f t="shared" si="65"/>
        <v>211642080.29789716</v>
      </c>
      <c r="R99" s="249">
        <f t="shared" si="65"/>
        <v>160773523.58060744</v>
      </c>
      <c r="S99" s="249">
        <f t="shared" si="65"/>
        <v>304489231.45443922</v>
      </c>
      <c r="T99" s="249">
        <f t="shared" si="65"/>
        <v>567585578.98072422</v>
      </c>
      <c r="U99" s="249">
        <f t="shared" si="65"/>
        <v>434765691.29964948</v>
      </c>
      <c r="V99" s="249">
        <f t="shared" si="65"/>
        <v>209539941.203271</v>
      </c>
      <c r="W99" s="249">
        <f t="shared" si="65"/>
        <v>297621173.95443922</v>
      </c>
      <c r="X99" s="249">
        <f t="shared" si="65"/>
        <v>331680641.34637845</v>
      </c>
      <c r="Y99" s="249">
        <f t="shared" si="65"/>
        <v>401685082.57009339</v>
      </c>
      <c r="Z99" s="249">
        <f t="shared" si="65"/>
        <v>711365474.307827</v>
      </c>
      <c r="AA99" s="249">
        <f t="shared" si="65"/>
        <v>365725607.99028069</v>
      </c>
      <c r="AB99" s="249">
        <f t="shared" si="65"/>
        <v>229983911.44802454</v>
      </c>
      <c r="AC99" s="249">
        <f t="shared" si="65"/>
        <v>228812220.03618136</v>
      </c>
      <c r="AD99" s="249">
        <f t="shared" si="65"/>
        <v>173817512.49307448</v>
      </c>
      <c r="AE99" s="249">
        <f t="shared" si="65"/>
        <v>329187117.65074593</v>
      </c>
      <c r="AF99" s="249">
        <f t="shared" si="65"/>
        <v>613633905.07905495</v>
      </c>
      <c r="AG99" s="249">
        <f t="shared" si="65"/>
        <v>470039383.11699885</v>
      </c>
      <c r="AH99" s="249">
        <f t="shared" si="65"/>
        <v>226535316.15784782</v>
      </c>
      <c r="AI99" s="249">
        <f t="shared" si="65"/>
        <v>321766405.37573922</v>
      </c>
      <c r="AJ99" s="249">
        <f t="shared" si="65"/>
        <v>358587431.23302335</v>
      </c>
      <c r="AK99" s="249">
        <f t="shared" si="65"/>
        <v>434265400.64902133</v>
      </c>
      <c r="AL99" s="249">
        <f t="shared" si="65"/>
        <v>769069989.1820792</v>
      </c>
      <c r="AM99" s="249">
        <f t="shared" si="65"/>
        <v>396741492.90252197</v>
      </c>
      <c r="AN99" s="249">
        <f t="shared" si="65"/>
        <v>249478130.90433535</v>
      </c>
      <c r="AO99" s="249">
        <f t="shared" si="65"/>
        <v>248208914.87965962</v>
      </c>
      <c r="AP99" s="249">
        <f t="shared" si="65"/>
        <v>188555761.71990037</v>
      </c>
      <c r="AQ99" s="249">
        <f t="shared" si="65"/>
        <v>357095643.69930643</v>
      </c>
      <c r="AR99" s="249">
        <f t="shared" si="65"/>
        <v>665660926.02266729</v>
      </c>
      <c r="AS99" s="249">
        <f t="shared" si="65"/>
        <v>509890386.34557307</v>
      </c>
      <c r="AT99" s="249">
        <f t="shared" si="65"/>
        <v>245739089.10191226</v>
      </c>
      <c r="AU99" s="249">
        <f t="shared" si="65"/>
        <v>349051558.35372651</v>
      </c>
      <c r="AV99" s="249">
        <f t="shared" si="65"/>
        <v>388997559.99520993</v>
      </c>
      <c r="AW99" s="249">
        <f t="shared" si="65"/>
        <v>471093539.75345826</v>
      </c>
      <c r="AX99" s="249">
        <f t="shared" si="65"/>
        <v>834277990.05762804</v>
      </c>
      <c r="AY99" s="249">
        <f t="shared" si="65"/>
        <v>396355831.32248354</v>
      </c>
      <c r="AZ99" s="249">
        <f t="shared" si="65"/>
        <v>249235009.57328433</v>
      </c>
      <c r="BA99" s="249">
        <f t="shared" si="65"/>
        <v>247975905.46985927</v>
      </c>
      <c r="BB99" s="249">
        <f t="shared" si="65"/>
        <v>188367044.09025839</v>
      </c>
      <c r="BC99" s="249">
        <f t="shared" si="65"/>
        <v>356748979.42480999</v>
      </c>
      <c r="BD99" s="249">
        <f t="shared" si="65"/>
        <v>665018225.68619919</v>
      </c>
      <c r="BE99" s="249">
        <f t="shared" si="65"/>
        <v>509396338.64810312</v>
      </c>
      <c r="BF99" s="249">
        <f t="shared" si="65"/>
        <v>245508399.44167051</v>
      </c>
      <c r="BG99" s="249">
        <f t="shared" si="65"/>
        <v>348712684.10697603</v>
      </c>
      <c r="BH99" s="249">
        <f t="shared" si="65"/>
        <v>388615298.71350783</v>
      </c>
      <c r="BI99" s="249">
        <f t="shared" si="65"/>
        <v>470634523.0614531</v>
      </c>
      <c r="BJ99" s="249">
        <f t="shared" si="65"/>
        <v>833467763.9256326</v>
      </c>
      <c r="BK99" s="249">
        <f t="shared" si="65"/>
        <v>424022544.92505306</v>
      </c>
      <c r="BL99" s="249">
        <f t="shared" si="65"/>
        <v>266640959.34309947</v>
      </c>
      <c r="BM99" s="249">
        <f t="shared" si="65"/>
        <v>265281968.56756616</v>
      </c>
      <c r="BN99" s="249">
        <f t="shared" si="65"/>
        <v>201522651.34879509</v>
      </c>
      <c r="BO99" s="249">
        <f t="shared" si="65"/>
        <v>381658620.94160128</v>
      </c>
      <c r="BP99" s="249">
        <f t="shared" ref="BP99:BV99" si="66">BP83*BP87</f>
        <v>711440382.4710176</v>
      </c>
      <c r="BQ99" s="249">
        <f t="shared" si="66"/>
        <v>544955300.98885691</v>
      </c>
      <c r="BR99" s="249">
        <f t="shared" si="66"/>
        <v>262642390.33047262</v>
      </c>
      <c r="BS99" s="249">
        <f t="shared" si="66"/>
        <v>373051679.36322361</v>
      </c>
      <c r="BT99" s="249">
        <f t="shared" si="66"/>
        <v>415746639.56122839</v>
      </c>
      <c r="BU99" s="249">
        <f t="shared" si="66"/>
        <v>503488659.37643027</v>
      </c>
      <c r="BV99" s="249">
        <f t="shared" si="66"/>
        <v>891654755.37779677</v>
      </c>
      <c r="BW99" s="224">
        <f t="shared" si="35"/>
        <v>27739497230.899517</v>
      </c>
    </row>
    <row r="100" spans="1:75" ht="16.5" thickBot="1" x14ac:dyDescent="0.3">
      <c r="A100" s="309" t="s">
        <v>247</v>
      </c>
      <c r="BW100" s="224">
        <f t="shared" si="35"/>
        <v>0</v>
      </c>
    </row>
    <row r="101" spans="1:75" x14ac:dyDescent="0.25">
      <c r="A101" s="277" t="s">
        <v>248</v>
      </c>
      <c r="C101" s="439">
        <f>C98*'MONTHLY DATA'!AA28</f>
        <v>0</v>
      </c>
      <c r="D101" s="440">
        <f>D98*'MONTHLY DATA'!AB28</f>
        <v>0</v>
      </c>
      <c r="E101" s="440">
        <f>E98*'MONTHLY DATA'!AC28</f>
        <v>0</v>
      </c>
      <c r="F101" s="440">
        <f>F98*'MONTHLY DATA'!AD28</f>
        <v>0</v>
      </c>
      <c r="G101" s="440">
        <f>G98*'MONTHLY DATA'!AE28</f>
        <v>0</v>
      </c>
      <c r="H101" s="440">
        <f>H98*'MONTHLY DATA'!AF28</f>
        <v>0</v>
      </c>
      <c r="I101" s="440">
        <f>I98*'MONTHLY DATA'!AG28</f>
        <v>0</v>
      </c>
      <c r="J101" s="440">
        <f>J98*'MONTHLY DATA'!AH28</f>
        <v>0</v>
      </c>
      <c r="K101" s="440">
        <f>K98*'MONTHLY DATA'!AI28</f>
        <v>0</v>
      </c>
      <c r="L101" s="440">
        <f>L98*'MONTHLY DATA'!AJ28</f>
        <v>0</v>
      </c>
      <c r="M101" s="440">
        <f>M98*'MONTHLY DATA'!AK28</f>
        <v>0</v>
      </c>
      <c r="N101" s="440">
        <f>N98*'MONTHLY DATA'!AL28</f>
        <v>0</v>
      </c>
      <c r="O101" s="440">
        <f>O98*'MONTHLY DATA'!AM28</f>
        <v>0</v>
      </c>
      <c r="P101" s="440">
        <f>P98*'MONTHLY DATA'!AN28</f>
        <v>0</v>
      </c>
      <c r="Q101" s="440">
        <f>Q98*'MONTHLY DATA'!AO28</f>
        <v>0</v>
      </c>
      <c r="R101" s="440">
        <f>R98*'MONTHLY DATA'!AP28</f>
        <v>0</v>
      </c>
      <c r="S101" s="440">
        <f>S98*'MONTHLY DATA'!AQ28</f>
        <v>0</v>
      </c>
      <c r="T101" s="440">
        <f>T98*'MONTHLY DATA'!AR28</f>
        <v>0</v>
      </c>
      <c r="U101" s="440">
        <f>U98*'MONTHLY DATA'!AS28</f>
        <v>0</v>
      </c>
      <c r="V101" s="440">
        <f>V98*'MONTHLY DATA'!AT28</f>
        <v>0</v>
      </c>
      <c r="W101" s="440">
        <f>W98*'MONTHLY DATA'!AU28</f>
        <v>0</v>
      </c>
      <c r="X101" s="440">
        <f>X98*'MONTHLY DATA'!AV28</f>
        <v>0</v>
      </c>
      <c r="Y101" s="440">
        <f>Y98*'MONTHLY DATA'!AW28</f>
        <v>0</v>
      </c>
      <c r="Z101" s="440">
        <f>Z98*'MONTHLY DATA'!AX28</f>
        <v>0</v>
      </c>
      <c r="AA101" s="440">
        <f>AA98*'MONTHLY DATA'!AY28</f>
        <v>0</v>
      </c>
      <c r="AB101" s="440">
        <f>AB98*'MONTHLY DATA'!AZ28</f>
        <v>0</v>
      </c>
      <c r="AC101" s="440">
        <f>AC98*'MONTHLY DATA'!BA28</f>
        <v>0</v>
      </c>
      <c r="AD101" s="440">
        <f>AD98*'MONTHLY DATA'!BB28</f>
        <v>0</v>
      </c>
      <c r="AE101" s="440">
        <f>AE98*'MONTHLY DATA'!BC28</f>
        <v>0</v>
      </c>
      <c r="AF101" s="440">
        <f>AF98*'MONTHLY DATA'!BD28</f>
        <v>0</v>
      </c>
      <c r="AG101" s="440">
        <f>AG98*'MONTHLY DATA'!BE28</f>
        <v>0</v>
      </c>
      <c r="AH101" s="440">
        <f>AH98*'MONTHLY DATA'!BF28</f>
        <v>0</v>
      </c>
      <c r="AI101" s="440">
        <f>AI98*'MONTHLY DATA'!BG28</f>
        <v>0</v>
      </c>
      <c r="AJ101" s="440">
        <f>AJ98*'MONTHLY DATA'!BH28</f>
        <v>0</v>
      </c>
      <c r="AK101" s="440">
        <f>AK98*'MONTHLY DATA'!BI28</f>
        <v>0</v>
      </c>
      <c r="AL101" s="440">
        <f>AL98*'MONTHLY DATA'!BJ28</f>
        <v>0</v>
      </c>
      <c r="AM101" s="440">
        <f>AM98*'MONTHLY DATA'!BK28</f>
        <v>0</v>
      </c>
      <c r="AN101" s="440">
        <f>AN98*'MONTHLY DATA'!BL28</f>
        <v>0</v>
      </c>
      <c r="AO101" s="440">
        <f>AO98*'MONTHLY DATA'!BM28</f>
        <v>0</v>
      </c>
      <c r="AP101" s="440">
        <f>AP98*'MONTHLY DATA'!BN28</f>
        <v>0</v>
      </c>
      <c r="AQ101" s="440">
        <f>AQ98*'MONTHLY DATA'!BO28</f>
        <v>0</v>
      </c>
      <c r="AR101" s="440">
        <f>AR98*'MONTHLY DATA'!BP28</f>
        <v>0</v>
      </c>
      <c r="AS101" s="440">
        <f>AS98*'MONTHLY DATA'!BQ28</f>
        <v>0</v>
      </c>
      <c r="AT101" s="440">
        <f>AT98*'MONTHLY DATA'!BR28</f>
        <v>0</v>
      </c>
      <c r="AU101" s="440">
        <f>AU98*'MONTHLY DATA'!BS28</f>
        <v>0</v>
      </c>
      <c r="AV101" s="440">
        <f>AV98*'MONTHLY DATA'!BT28</f>
        <v>0</v>
      </c>
      <c r="AW101" s="440">
        <f>AW98*'MONTHLY DATA'!BU28</f>
        <v>0</v>
      </c>
      <c r="AX101" s="440">
        <f>AX98*'MONTHLY DATA'!BV28</f>
        <v>0</v>
      </c>
      <c r="AY101" s="440">
        <f>AY98*'MONTHLY DATA'!BW28</f>
        <v>0</v>
      </c>
      <c r="AZ101" s="440">
        <f>AZ98*'MONTHLY DATA'!BX28</f>
        <v>0</v>
      </c>
      <c r="BA101" s="440">
        <f>BA98*'MONTHLY DATA'!BY28</f>
        <v>0</v>
      </c>
      <c r="BB101" s="440">
        <f>BB98*'MONTHLY DATA'!BZ28</f>
        <v>0</v>
      </c>
      <c r="BC101" s="440">
        <f>BC98*'MONTHLY DATA'!CA28</f>
        <v>0</v>
      </c>
      <c r="BD101" s="440">
        <f>BD98*'MONTHLY DATA'!CB28</f>
        <v>0</v>
      </c>
      <c r="BE101" s="440">
        <f>BE98*'MONTHLY DATA'!CC28</f>
        <v>0</v>
      </c>
      <c r="BF101" s="440">
        <f>BF98*'MONTHLY DATA'!CD28</f>
        <v>0</v>
      </c>
      <c r="BG101" s="440">
        <f>BG98*'MONTHLY DATA'!CE28</f>
        <v>0</v>
      </c>
      <c r="BH101" s="440">
        <f>BH98*'MONTHLY DATA'!CF28</f>
        <v>0</v>
      </c>
      <c r="BI101" s="440">
        <f>BI98*'MONTHLY DATA'!CG28</f>
        <v>0</v>
      </c>
      <c r="BJ101" s="440">
        <f>BJ98*'MONTHLY DATA'!CH28</f>
        <v>0</v>
      </c>
      <c r="BK101" s="440">
        <f>BK98*'MONTHLY DATA'!CI28</f>
        <v>0</v>
      </c>
      <c r="BL101" s="440">
        <f>BL98*'MONTHLY DATA'!CJ28</f>
        <v>0</v>
      </c>
      <c r="BM101" s="440">
        <f>BM98*'MONTHLY DATA'!CK28</f>
        <v>0</v>
      </c>
      <c r="BN101" s="440">
        <f>BN98*'MONTHLY DATA'!CL28</f>
        <v>0</v>
      </c>
      <c r="BO101" s="440">
        <f>BO98*'MONTHLY DATA'!CM28</f>
        <v>0</v>
      </c>
      <c r="BP101" s="440">
        <f>BP98*'MONTHLY DATA'!CN28</f>
        <v>0</v>
      </c>
      <c r="BQ101" s="440">
        <f>BQ98*'MONTHLY DATA'!CO28</f>
        <v>0</v>
      </c>
      <c r="BR101" s="440">
        <f>BR98*'MONTHLY DATA'!CP28</f>
        <v>0</v>
      </c>
      <c r="BS101" s="440">
        <f>BS98*'MONTHLY DATA'!CQ28</f>
        <v>0</v>
      </c>
      <c r="BT101" s="440">
        <f>BT98*'MONTHLY DATA'!CR28</f>
        <v>0</v>
      </c>
      <c r="BU101" s="440">
        <f>BU98*'MONTHLY DATA'!CS28</f>
        <v>0</v>
      </c>
      <c r="BV101" s="441">
        <f>BV98*'MONTHLY DATA'!CT28</f>
        <v>0</v>
      </c>
      <c r="BW101" s="442">
        <f t="shared" si="35"/>
        <v>0</v>
      </c>
    </row>
    <row r="102" spans="1:75" x14ac:dyDescent="0.25">
      <c r="A102" s="268" t="s">
        <v>249</v>
      </c>
      <c r="C102" s="431">
        <f>C101*'MONTHLY DATA'!AA29</f>
        <v>0</v>
      </c>
      <c r="D102" s="249">
        <f>D101*'MONTHLY DATA'!AB29</f>
        <v>0</v>
      </c>
      <c r="E102" s="249">
        <f>E101*'MONTHLY DATA'!AC29</f>
        <v>0</v>
      </c>
      <c r="F102" s="249">
        <f>F101*'MONTHLY DATA'!AD29</f>
        <v>0</v>
      </c>
      <c r="G102" s="249">
        <f>G101*'MONTHLY DATA'!AE29</f>
        <v>0</v>
      </c>
      <c r="H102" s="249">
        <f>H101*'MONTHLY DATA'!AF29</f>
        <v>0</v>
      </c>
      <c r="I102" s="249">
        <f>I101*'MONTHLY DATA'!AG29</f>
        <v>0</v>
      </c>
      <c r="J102" s="249">
        <f>J101*'MONTHLY DATA'!AH29</f>
        <v>0</v>
      </c>
      <c r="K102" s="249">
        <f>K101*'MONTHLY DATA'!AI29</f>
        <v>0</v>
      </c>
      <c r="L102" s="249">
        <f>L101*'MONTHLY DATA'!AJ29</f>
        <v>0</v>
      </c>
      <c r="M102" s="249">
        <f>M101*'MONTHLY DATA'!AK29</f>
        <v>0</v>
      </c>
      <c r="N102" s="249">
        <f>N101*'MONTHLY DATA'!AL29</f>
        <v>0</v>
      </c>
      <c r="O102" s="249">
        <f>O101*'MONTHLY DATA'!AM29</f>
        <v>0</v>
      </c>
      <c r="P102" s="249">
        <f>P101*'MONTHLY DATA'!AN29</f>
        <v>0</v>
      </c>
      <c r="Q102" s="249">
        <f>Q101*'MONTHLY DATA'!AO29</f>
        <v>0</v>
      </c>
      <c r="R102" s="249">
        <f>R101*'MONTHLY DATA'!AP29</f>
        <v>0</v>
      </c>
      <c r="S102" s="249">
        <f>S101*'MONTHLY DATA'!AQ29</f>
        <v>0</v>
      </c>
      <c r="T102" s="249">
        <f>T101*'MONTHLY DATA'!AR29</f>
        <v>0</v>
      </c>
      <c r="U102" s="249">
        <f>U101*'MONTHLY DATA'!AS29</f>
        <v>0</v>
      </c>
      <c r="V102" s="249">
        <f>V101*'MONTHLY DATA'!AT29</f>
        <v>0</v>
      </c>
      <c r="W102" s="249">
        <f>W101*'MONTHLY DATA'!AU29</f>
        <v>0</v>
      </c>
      <c r="X102" s="249">
        <f>X101*'MONTHLY DATA'!AV29</f>
        <v>0</v>
      </c>
      <c r="Y102" s="249">
        <f>Y101*'MONTHLY DATA'!AW29</f>
        <v>0</v>
      </c>
      <c r="Z102" s="249">
        <f>Z101*'MONTHLY DATA'!AX29</f>
        <v>0</v>
      </c>
      <c r="AA102" s="249">
        <f>AA101*'MONTHLY DATA'!AY29</f>
        <v>0</v>
      </c>
      <c r="AB102" s="249">
        <f>AB101*'MONTHLY DATA'!AZ29</f>
        <v>0</v>
      </c>
      <c r="AC102" s="249">
        <f>AC101*'MONTHLY DATA'!BA29</f>
        <v>0</v>
      </c>
      <c r="AD102" s="249">
        <f>AD101*'MONTHLY DATA'!BB29</f>
        <v>0</v>
      </c>
      <c r="AE102" s="249">
        <f>AE101*'MONTHLY DATA'!BC29</f>
        <v>0</v>
      </c>
      <c r="AF102" s="249">
        <f>AF101*'MONTHLY DATA'!BD29</f>
        <v>0</v>
      </c>
      <c r="AG102" s="249">
        <f>AG101*'MONTHLY DATA'!BE29</f>
        <v>0</v>
      </c>
      <c r="AH102" s="249">
        <f>AH101*'MONTHLY DATA'!BF29</f>
        <v>0</v>
      </c>
      <c r="AI102" s="249">
        <f>AI101*'MONTHLY DATA'!BG29</f>
        <v>0</v>
      </c>
      <c r="AJ102" s="249">
        <f>AJ101*'MONTHLY DATA'!BH29</f>
        <v>0</v>
      </c>
      <c r="AK102" s="249">
        <f>AK101*'MONTHLY DATA'!BI29</f>
        <v>0</v>
      </c>
      <c r="AL102" s="249">
        <f>AL101*'MONTHLY DATA'!BJ29</f>
        <v>0</v>
      </c>
      <c r="AM102" s="249">
        <f>AM101*'MONTHLY DATA'!BK29</f>
        <v>0</v>
      </c>
      <c r="AN102" s="249">
        <f>AN101*'MONTHLY DATA'!BL29</f>
        <v>0</v>
      </c>
      <c r="AO102" s="249">
        <f>AO101*'MONTHLY DATA'!BM29</f>
        <v>0</v>
      </c>
      <c r="AP102" s="249">
        <f>AP101*'MONTHLY DATA'!BN29</f>
        <v>0</v>
      </c>
      <c r="AQ102" s="249">
        <f>AQ101*'MONTHLY DATA'!BO29</f>
        <v>0</v>
      </c>
      <c r="AR102" s="249">
        <f>AR101*'MONTHLY DATA'!BP29</f>
        <v>0</v>
      </c>
      <c r="AS102" s="249">
        <f>AS101*'MONTHLY DATA'!BQ29</f>
        <v>0</v>
      </c>
      <c r="AT102" s="249">
        <f>AT101*'MONTHLY DATA'!BR29</f>
        <v>0</v>
      </c>
      <c r="AU102" s="249">
        <f>AU101*'MONTHLY DATA'!BS29</f>
        <v>0</v>
      </c>
      <c r="AV102" s="249">
        <f>AV101*'MONTHLY DATA'!BT29</f>
        <v>0</v>
      </c>
      <c r="AW102" s="249">
        <f>AW101*'MONTHLY DATA'!BU29</f>
        <v>0</v>
      </c>
      <c r="AX102" s="249">
        <f>AX101*'MONTHLY DATA'!BV29</f>
        <v>0</v>
      </c>
      <c r="AY102" s="249">
        <f>AY101*'MONTHLY DATA'!BW29</f>
        <v>0</v>
      </c>
      <c r="AZ102" s="249">
        <f>AZ101*'MONTHLY DATA'!BX29</f>
        <v>0</v>
      </c>
      <c r="BA102" s="249">
        <f>BA101*'MONTHLY DATA'!BY29</f>
        <v>0</v>
      </c>
      <c r="BB102" s="249">
        <f>BB101*'MONTHLY DATA'!BZ29</f>
        <v>0</v>
      </c>
      <c r="BC102" s="249">
        <f>BC101*'MONTHLY DATA'!CA29</f>
        <v>0</v>
      </c>
      <c r="BD102" s="249">
        <f>BD101*'MONTHLY DATA'!CB29</f>
        <v>0</v>
      </c>
      <c r="BE102" s="249">
        <f>BE101*'MONTHLY DATA'!CC29</f>
        <v>0</v>
      </c>
      <c r="BF102" s="249">
        <f>BF101*'MONTHLY DATA'!CD29</f>
        <v>0</v>
      </c>
      <c r="BG102" s="249">
        <f>BG101*'MONTHLY DATA'!CE29</f>
        <v>0</v>
      </c>
      <c r="BH102" s="249">
        <f>BH101*'MONTHLY DATA'!CF29</f>
        <v>0</v>
      </c>
      <c r="BI102" s="249">
        <f>BI101*'MONTHLY DATA'!CG29</f>
        <v>0</v>
      </c>
      <c r="BJ102" s="249">
        <f>BJ101*'MONTHLY DATA'!CH29</f>
        <v>0</v>
      </c>
      <c r="BK102" s="249">
        <f>BK101*'MONTHLY DATA'!CI29</f>
        <v>0</v>
      </c>
      <c r="BL102" s="249">
        <f>BL101*'MONTHLY DATA'!CJ29</f>
        <v>0</v>
      </c>
      <c r="BM102" s="249">
        <f>BM101*'MONTHLY DATA'!CK29</f>
        <v>0</v>
      </c>
      <c r="BN102" s="249">
        <f>BN101*'MONTHLY DATA'!CL29</f>
        <v>0</v>
      </c>
      <c r="BO102" s="249">
        <f>BO101*'MONTHLY DATA'!CM29</f>
        <v>0</v>
      </c>
      <c r="BP102" s="249">
        <f>BP101*'MONTHLY DATA'!CN29</f>
        <v>0</v>
      </c>
      <c r="BQ102" s="249">
        <f>BQ101*'MONTHLY DATA'!CO29</f>
        <v>0</v>
      </c>
      <c r="BR102" s="249">
        <f>BR101*'MONTHLY DATA'!CP29</f>
        <v>0</v>
      </c>
      <c r="BS102" s="249">
        <f>BS101*'MONTHLY DATA'!CQ29</f>
        <v>0</v>
      </c>
      <c r="BT102" s="249">
        <f>BT101*'MONTHLY DATA'!CR29</f>
        <v>0</v>
      </c>
      <c r="BU102" s="249">
        <f>BU101*'MONTHLY DATA'!CS29</f>
        <v>0</v>
      </c>
      <c r="BV102" s="250">
        <f>BV101*'MONTHLY DATA'!CT29</f>
        <v>0</v>
      </c>
      <c r="BW102" s="423">
        <f t="shared" si="35"/>
        <v>0</v>
      </c>
    </row>
    <row r="103" spans="1:75" x14ac:dyDescent="0.25">
      <c r="A103" s="268" t="s">
        <v>250</v>
      </c>
      <c r="C103" s="431"/>
      <c r="D103" s="249">
        <f>C98*'MONTHLY DATA'!AA30</f>
        <v>0</v>
      </c>
      <c r="E103" s="249">
        <f>D98*'MONTHLY DATA'!AB30</f>
        <v>0</v>
      </c>
      <c r="F103" s="249">
        <f>E98*'MONTHLY DATA'!AC30</f>
        <v>0</v>
      </c>
      <c r="G103" s="249">
        <f>F98*'MONTHLY DATA'!AD30</f>
        <v>0</v>
      </c>
      <c r="H103" s="249">
        <f>G98*'MONTHLY DATA'!AE30</f>
        <v>0</v>
      </c>
      <c r="I103" s="249">
        <f>H98*'MONTHLY DATA'!AF30</f>
        <v>0</v>
      </c>
      <c r="J103" s="249">
        <f>I98*'MONTHLY DATA'!AG30</f>
        <v>0</v>
      </c>
      <c r="K103" s="249">
        <f>J98*'MONTHLY DATA'!AH30</f>
        <v>0</v>
      </c>
      <c r="L103" s="249">
        <f>K98*'MONTHLY DATA'!AI30</f>
        <v>0</v>
      </c>
      <c r="M103" s="249">
        <f>L98*'MONTHLY DATA'!AJ30</f>
        <v>0</v>
      </c>
      <c r="N103" s="249">
        <f>M98*'MONTHLY DATA'!AK30</f>
        <v>0</v>
      </c>
      <c r="O103" s="249">
        <f>N98*'MONTHLY DATA'!AL30</f>
        <v>0</v>
      </c>
      <c r="P103" s="249">
        <f>O98*'MONTHLY DATA'!AM30</f>
        <v>0</v>
      </c>
      <c r="Q103" s="249">
        <f>P98*'MONTHLY DATA'!AN30</f>
        <v>0</v>
      </c>
      <c r="R103" s="249">
        <f>Q98*'MONTHLY DATA'!AO30</f>
        <v>0</v>
      </c>
      <c r="S103" s="249">
        <f>R98*'MONTHLY DATA'!AP30</f>
        <v>0</v>
      </c>
      <c r="T103" s="249">
        <f>S98*'MONTHLY DATA'!AQ30</f>
        <v>0</v>
      </c>
      <c r="U103" s="249">
        <f>T98*'MONTHLY DATA'!AR30</f>
        <v>0</v>
      </c>
      <c r="V103" s="249">
        <f>U98*'MONTHLY DATA'!AS30</f>
        <v>0</v>
      </c>
      <c r="W103" s="249">
        <f>V98*'MONTHLY DATA'!AT30</f>
        <v>0</v>
      </c>
      <c r="X103" s="249">
        <f>W98*'MONTHLY DATA'!AU30</f>
        <v>0</v>
      </c>
      <c r="Y103" s="249">
        <f>X98*'MONTHLY DATA'!AV30</f>
        <v>0</v>
      </c>
      <c r="Z103" s="249">
        <f>Y98*'MONTHLY DATA'!AW30</f>
        <v>0</v>
      </c>
      <c r="AA103" s="249">
        <f>Z98*'MONTHLY DATA'!AX30</f>
        <v>0</v>
      </c>
      <c r="AB103" s="249">
        <f>AA98*'MONTHLY DATA'!AY30</f>
        <v>0</v>
      </c>
      <c r="AC103" s="249">
        <f>AB98*'MONTHLY DATA'!AZ30</f>
        <v>0</v>
      </c>
      <c r="AD103" s="249">
        <f>AC98*'MONTHLY DATA'!BA30</f>
        <v>0</v>
      </c>
      <c r="AE103" s="249">
        <f>AD98*'MONTHLY DATA'!BB30</f>
        <v>0</v>
      </c>
      <c r="AF103" s="249">
        <f>AE98*'MONTHLY DATA'!BC30</f>
        <v>0</v>
      </c>
      <c r="AG103" s="249">
        <f>AF98*'MONTHLY DATA'!BD30</f>
        <v>0</v>
      </c>
      <c r="AH103" s="249">
        <f>AG98*'MONTHLY DATA'!BE30</f>
        <v>0</v>
      </c>
      <c r="AI103" s="249">
        <f>AH98*'MONTHLY DATA'!BF30</f>
        <v>0</v>
      </c>
      <c r="AJ103" s="249">
        <f>AI98*'MONTHLY DATA'!BG30</f>
        <v>0</v>
      </c>
      <c r="AK103" s="249">
        <f>AJ98*'MONTHLY DATA'!BH30</f>
        <v>0</v>
      </c>
      <c r="AL103" s="249">
        <f>AK98*'MONTHLY DATA'!BI30</f>
        <v>0</v>
      </c>
      <c r="AM103" s="249">
        <f>AL98*'MONTHLY DATA'!BJ30</f>
        <v>0</v>
      </c>
      <c r="AN103" s="249">
        <f>AM98*'MONTHLY DATA'!BK30</f>
        <v>0</v>
      </c>
      <c r="AO103" s="249">
        <f>AN98*'MONTHLY DATA'!BL30</f>
        <v>0</v>
      </c>
      <c r="AP103" s="249">
        <f>AO98*'MONTHLY DATA'!BM30</f>
        <v>0</v>
      </c>
      <c r="AQ103" s="249">
        <f>AP98*'MONTHLY DATA'!BN30</f>
        <v>0</v>
      </c>
      <c r="AR103" s="249">
        <f>AQ98*'MONTHLY DATA'!BO30</f>
        <v>0</v>
      </c>
      <c r="AS103" s="249">
        <f>AR98*'MONTHLY DATA'!BP30</f>
        <v>0</v>
      </c>
      <c r="AT103" s="249">
        <f>AS98*'MONTHLY DATA'!BQ30</f>
        <v>0</v>
      </c>
      <c r="AU103" s="249">
        <f>AT98*'MONTHLY DATA'!BR30</f>
        <v>0</v>
      </c>
      <c r="AV103" s="249">
        <f>AU98*'MONTHLY DATA'!BS30</f>
        <v>0</v>
      </c>
      <c r="AW103" s="249">
        <f>AV98*'MONTHLY DATA'!BT30</f>
        <v>0</v>
      </c>
      <c r="AX103" s="249">
        <f>AW98*'MONTHLY DATA'!BU30</f>
        <v>0</v>
      </c>
      <c r="AY103" s="249">
        <f>AX98*'MONTHLY DATA'!BV30</f>
        <v>0</v>
      </c>
      <c r="AZ103" s="249">
        <f>AY98*'MONTHLY DATA'!BW30</f>
        <v>0</v>
      </c>
      <c r="BA103" s="249">
        <f>AZ98*'MONTHLY DATA'!BX30</f>
        <v>0</v>
      </c>
      <c r="BB103" s="249">
        <f>BA98*'MONTHLY DATA'!BY30</f>
        <v>0</v>
      </c>
      <c r="BC103" s="249">
        <f>BB98*'MONTHLY DATA'!BZ30</f>
        <v>0</v>
      </c>
      <c r="BD103" s="249">
        <f>BC98*'MONTHLY DATA'!CA30</f>
        <v>0</v>
      </c>
      <c r="BE103" s="249">
        <f>BD98*'MONTHLY DATA'!CB30</f>
        <v>0</v>
      </c>
      <c r="BF103" s="249">
        <f>BE98*'MONTHLY DATA'!CC30</f>
        <v>0</v>
      </c>
      <c r="BG103" s="249">
        <f>BF98*'MONTHLY DATA'!CD30</f>
        <v>0</v>
      </c>
      <c r="BH103" s="249">
        <f>BG98*'MONTHLY DATA'!CE30</f>
        <v>0</v>
      </c>
      <c r="BI103" s="249">
        <f>BH98*'MONTHLY DATA'!CF30</f>
        <v>0</v>
      </c>
      <c r="BJ103" s="249">
        <f>BI98*'MONTHLY DATA'!CG30</f>
        <v>0</v>
      </c>
      <c r="BK103" s="249">
        <f>BJ98*'MONTHLY DATA'!CH30</f>
        <v>0</v>
      </c>
      <c r="BL103" s="249">
        <f>BK98*'MONTHLY DATA'!CI30</f>
        <v>0</v>
      </c>
      <c r="BM103" s="249">
        <f>BL98*'MONTHLY DATA'!CJ30</f>
        <v>0</v>
      </c>
      <c r="BN103" s="249">
        <f>BM98*'MONTHLY DATA'!CK30</f>
        <v>0</v>
      </c>
      <c r="BO103" s="249">
        <f>BN98*'MONTHLY DATA'!CL30</f>
        <v>0</v>
      </c>
      <c r="BP103" s="249">
        <f>BO98*'MONTHLY DATA'!CM30</f>
        <v>0</v>
      </c>
      <c r="BQ103" s="249">
        <f>BP98*'MONTHLY DATA'!CN30</f>
        <v>0</v>
      </c>
      <c r="BR103" s="249">
        <f>BQ98*'MONTHLY DATA'!CO30</f>
        <v>0</v>
      </c>
      <c r="BS103" s="249">
        <f>BR98*'MONTHLY DATA'!CP30</f>
        <v>0</v>
      </c>
      <c r="BT103" s="249">
        <f>BS98*'MONTHLY DATA'!CQ30</f>
        <v>0</v>
      </c>
      <c r="BU103" s="249">
        <f>BT98*'MONTHLY DATA'!CR30</f>
        <v>0</v>
      </c>
      <c r="BV103" s="250">
        <f>BU98*'MONTHLY DATA'!CS30</f>
        <v>0</v>
      </c>
      <c r="BW103" s="423">
        <f t="shared" si="35"/>
        <v>0</v>
      </c>
    </row>
    <row r="104" spans="1:75" x14ac:dyDescent="0.25">
      <c r="A104" s="268" t="s">
        <v>249</v>
      </c>
      <c r="C104" s="431"/>
      <c r="D104" s="249">
        <f>D103*'MONTHLY DATA'!AA31</f>
        <v>0</v>
      </c>
      <c r="E104" s="249">
        <f>E103*'MONTHLY DATA'!AB31</f>
        <v>0</v>
      </c>
      <c r="F104" s="249">
        <f>F103*'MONTHLY DATA'!AC31</f>
        <v>0</v>
      </c>
      <c r="G104" s="249">
        <f>G103*'MONTHLY DATA'!AD31</f>
        <v>0</v>
      </c>
      <c r="H104" s="249">
        <f>H103*'MONTHLY DATA'!AE31</f>
        <v>0</v>
      </c>
      <c r="I104" s="249">
        <f>I103*'MONTHLY DATA'!AF31</f>
        <v>0</v>
      </c>
      <c r="J104" s="249">
        <f>J103*'MONTHLY DATA'!AG31</f>
        <v>0</v>
      </c>
      <c r="K104" s="249">
        <f>K103*'MONTHLY DATA'!AH31</f>
        <v>0</v>
      </c>
      <c r="L104" s="249">
        <f>L103*'MONTHLY DATA'!AI31</f>
        <v>0</v>
      </c>
      <c r="M104" s="249">
        <f>M103*'MONTHLY DATA'!AJ31</f>
        <v>0</v>
      </c>
      <c r="N104" s="249">
        <f>N103*'MONTHLY DATA'!AK31</f>
        <v>0</v>
      </c>
      <c r="O104" s="249">
        <f>O103*'MONTHLY DATA'!AL31</f>
        <v>0</v>
      </c>
      <c r="P104" s="249">
        <f>P103*'MONTHLY DATA'!AM31</f>
        <v>0</v>
      </c>
      <c r="Q104" s="249">
        <f>Q103*'MONTHLY DATA'!AN31</f>
        <v>0</v>
      </c>
      <c r="R104" s="249">
        <f>R103*'MONTHLY DATA'!AO31</f>
        <v>0</v>
      </c>
      <c r="S104" s="249">
        <f>S103*'MONTHLY DATA'!AP31</f>
        <v>0</v>
      </c>
      <c r="T104" s="249">
        <f>T103*'MONTHLY DATA'!AQ31</f>
        <v>0</v>
      </c>
      <c r="U104" s="249">
        <f>U103*'MONTHLY DATA'!AR31</f>
        <v>0</v>
      </c>
      <c r="V104" s="249">
        <f>V103*'MONTHLY DATA'!AS31</f>
        <v>0</v>
      </c>
      <c r="W104" s="249">
        <f>W103*'MONTHLY DATA'!AT31</f>
        <v>0</v>
      </c>
      <c r="X104" s="249">
        <f>X103*'MONTHLY DATA'!AU31</f>
        <v>0</v>
      </c>
      <c r="Y104" s="249">
        <f>Y103*'MONTHLY DATA'!AV31</f>
        <v>0</v>
      </c>
      <c r="Z104" s="249">
        <f>Z103*'MONTHLY DATA'!AW31</f>
        <v>0</v>
      </c>
      <c r="AA104" s="249">
        <f>AA103*'MONTHLY DATA'!AX31</f>
        <v>0</v>
      </c>
      <c r="AB104" s="249">
        <f>AB103*'MONTHLY DATA'!AY31</f>
        <v>0</v>
      </c>
      <c r="AC104" s="249">
        <f>AC103*'MONTHLY DATA'!AZ31</f>
        <v>0</v>
      </c>
      <c r="AD104" s="249">
        <f>AD103*'MONTHLY DATA'!BA31</f>
        <v>0</v>
      </c>
      <c r="AE104" s="249">
        <f>AE103*'MONTHLY DATA'!BB31</f>
        <v>0</v>
      </c>
      <c r="AF104" s="249">
        <f>AF103*'MONTHLY DATA'!BC31</f>
        <v>0</v>
      </c>
      <c r="AG104" s="249">
        <f>AG103*'MONTHLY DATA'!BD31</f>
        <v>0</v>
      </c>
      <c r="AH104" s="249">
        <f>AH103*'MONTHLY DATA'!BE31</f>
        <v>0</v>
      </c>
      <c r="AI104" s="249">
        <f>AI103*'MONTHLY DATA'!BF31</f>
        <v>0</v>
      </c>
      <c r="AJ104" s="249">
        <f>AJ103*'MONTHLY DATA'!BG31</f>
        <v>0</v>
      </c>
      <c r="AK104" s="249">
        <f>AK103*'MONTHLY DATA'!BH31</f>
        <v>0</v>
      </c>
      <c r="AL104" s="249">
        <f>AL103*'MONTHLY DATA'!BI31</f>
        <v>0</v>
      </c>
      <c r="AM104" s="249">
        <f>AM103*'MONTHLY DATA'!BJ31</f>
        <v>0</v>
      </c>
      <c r="AN104" s="249">
        <f>AN103*'MONTHLY DATA'!BK31</f>
        <v>0</v>
      </c>
      <c r="AO104" s="249">
        <f>AO103*'MONTHLY DATA'!BL31</f>
        <v>0</v>
      </c>
      <c r="AP104" s="249">
        <f>AP103*'MONTHLY DATA'!BM31</f>
        <v>0</v>
      </c>
      <c r="AQ104" s="249">
        <f>AQ103*'MONTHLY DATA'!BN31</f>
        <v>0</v>
      </c>
      <c r="AR104" s="249">
        <f>AR103*'MONTHLY DATA'!BO31</f>
        <v>0</v>
      </c>
      <c r="AS104" s="249">
        <f>AS103*'MONTHLY DATA'!BP31</f>
        <v>0</v>
      </c>
      <c r="AT104" s="249">
        <f>AT103*'MONTHLY DATA'!BQ31</f>
        <v>0</v>
      </c>
      <c r="AU104" s="249">
        <f>AU103*'MONTHLY DATA'!BR31</f>
        <v>0</v>
      </c>
      <c r="AV104" s="249">
        <f>AV103*'MONTHLY DATA'!BS31</f>
        <v>0</v>
      </c>
      <c r="AW104" s="249">
        <f>AW103*'MONTHLY DATA'!BT31</f>
        <v>0</v>
      </c>
      <c r="AX104" s="249">
        <f>AX103*'MONTHLY DATA'!BU31</f>
        <v>0</v>
      </c>
      <c r="AY104" s="249">
        <f>AY103*'MONTHLY DATA'!BV31</f>
        <v>0</v>
      </c>
      <c r="AZ104" s="249">
        <f>AZ103*'MONTHLY DATA'!BW31</f>
        <v>0</v>
      </c>
      <c r="BA104" s="249">
        <f>BA103*'MONTHLY DATA'!BX31</f>
        <v>0</v>
      </c>
      <c r="BB104" s="249">
        <f>BB103*'MONTHLY DATA'!BY31</f>
        <v>0</v>
      </c>
      <c r="BC104" s="249">
        <f>BC103*'MONTHLY DATA'!BZ31</f>
        <v>0</v>
      </c>
      <c r="BD104" s="249">
        <f>BD103*'MONTHLY DATA'!CA31</f>
        <v>0</v>
      </c>
      <c r="BE104" s="249">
        <f>BE103*'MONTHLY DATA'!CB31</f>
        <v>0</v>
      </c>
      <c r="BF104" s="249">
        <f>BF103*'MONTHLY DATA'!CC31</f>
        <v>0</v>
      </c>
      <c r="BG104" s="249">
        <f>BG103*'MONTHLY DATA'!CD31</f>
        <v>0</v>
      </c>
      <c r="BH104" s="249">
        <f>BH103*'MONTHLY DATA'!CE31</f>
        <v>0</v>
      </c>
      <c r="BI104" s="249">
        <f>BI103*'MONTHLY DATA'!CF31</f>
        <v>0</v>
      </c>
      <c r="BJ104" s="249">
        <f>BJ103*'MONTHLY DATA'!CG31</f>
        <v>0</v>
      </c>
      <c r="BK104" s="249">
        <f>BK103*'MONTHLY DATA'!CH31</f>
        <v>0</v>
      </c>
      <c r="BL104" s="249">
        <f>BL103*'MONTHLY DATA'!CI31</f>
        <v>0</v>
      </c>
      <c r="BM104" s="249">
        <f>BM103*'MONTHLY DATA'!CJ31</f>
        <v>0</v>
      </c>
      <c r="BN104" s="249">
        <f>BN103*'MONTHLY DATA'!CK31</f>
        <v>0</v>
      </c>
      <c r="BO104" s="249">
        <f>BO103*'MONTHLY DATA'!CL31</f>
        <v>0</v>
      </c>
      <c r="BP104" s="249">
        <f>BP103*'MONTHLY DATA'!CM31</f>
        <v>0</v>
      </c>
      <c r="BQ104" s="249">
        <f>BQ103*'MONTHLY DATA'!CN31</f>
        <v>0</v>
      </c>
      <c r="BR104" s="249">
        <f>BR103*'MONTHLY DATA'!CO31</f>
        <v>0</v>
      </c>
      <c r="BS104" s="249">
        <f>BS103*'MONTHLY DATA'!CP31</f>
        <v>0</v>
      </c>
      <c r="BT104" s="249">
        <f>BT103*'MONTHLY DATA'!CQ31</f>
        <v>0</v>
      </c>
      <c r="BU104" s="249">
        <f>BU103*'MONTHLY DATA'!CR31</f>
        <v>0</v>
      </c>
      <c r="BV104" s="250">
        <f>BV103*'MONTHLY DATA'!CS31</f>
        <v>0</v>
      </c>
      <c r="BW104" s="423">
        <f t="shared" si="35"/>
        <v>0</v>
      </c>
    </row>
    <row r="105" spans="1:75" x14ac:dyDescent="0.25">
      <c r="A105" s="268" t="s">
        <v>251</v>
      </c>
      <c r="C105" s="431"/>
      <c r="D105" s="249"/>
      <c r="E105" s="249">
        <f>C98*'MONTHLY DATA'!AA32</f>
        <v>162434968.10747662</v>
      </c>
      <c r="F105" s="249">
        <f>D98*'MONTHLY DATA'!AB32</f>
        <v>101520872.13785045</v>
      </c>
      <c r="G105" s="249">
        <f>E98*'MONTHLY DATA'!AC32</f>
        <v>103366813.40537383</v>
      </c>
      <c r="H105" s="249">
        <f>F98*'MONTHLY DATA'!AD32</f>
        <v>83061459.462616816</v>
      </c>
      <c r="I105" s="249">
        <f>G98*'MONTHLY DATA'!AE32</f>
        <v>147667437.96728972</v>
      </c>
      <c r="J105" s="249">
        <f>H98*'MONTHLY DATA'!AF32</f>
        <v>258419982.30140182</v>
      </c>
      <c r="K105" s="249">
        <f>I98*'MONTHLY DATA'!AG32</f>
        <v>212273416.4719626</v>
      </c>
      <c r="L105" s="249">
        <f>J98*'MONTHLY DATA'!AH32</f>
        <v>101520872.13785045</v>
      </c>
      <c r="M105" s="249">
        <f>K98*'MONTHLY DATA'!AI32</f>
        <v>156897144.30490652</v>
      </c>
      <c r="N105" s="249">
        <f>L98*'MONTHLY DATA'!AJ32</f>
        <v>154127249.47429907</v>
      </c>
      <c r="O105" s="249">
        <f>M98*'MONTHLY DATA'!AK32</f>
        <v>184584297.45911211</v>
      </c>
      <c r="P105" s="249">
        <f>N98*'MONTHLY DATA'!AL32</f>
        <v>323023994.9474299</v>
      </c>
      <c r="Q105" s="249">
        <f>O98*'MONTHLY DATA'!AM32</f>
        <v>138271914.80082324</v>
      </c>
      <c r="R105" s="249">
        <f>P98*'MONTHLY DATA'!AN32</f>
        <v>86949803.521146685</v>
      </c>
      <c r="S105" s="249">
        <f>Q98*'MONTHLY DATA'!AO32</f>
        <v>86508700.321765468</v>
      </c>
      <c r="T105" s="249">
        <f>R98*'MONTHLY DATA'!AP32</f>
        <v>65714537.974728011</v>
      </c>
      <c r="U105" s="249">
        <f>S98*'MONTHLY DATA'!AQ32</f>
        <v>124459973.35700205</v>
      </c>
      <c r="V105" s="249">
        <f>T98*'MONTHLY DATA'!AR32</f>
        <v>232000605.40837103</v>
      </c>
      <c r="W105" s="249">
        <f>U98*'MONTHLY DATA'!AS32</f>
        <v>177710476.31873173</v>
      </c>
      <c r="X105" s="249">
        <f>V98*'MONTHLY DATA'!AT32</f>
        <v>85647811.177991733</v>
      </c>
      <c r="Y105" s="249">
        <f>W98*'MONTHLY DATA'!AU32</f>
        <v>121652654.85387704</v>
      </c>
      <c r="Z105" s="249">
        <f>X98*'MONTHLY DATA'!AV32</f>
        <v>135572822.36148691</v>
      </c>
      <c r="AA105" s="249">
        <f>Y98*'MONTHLY DATA'!AW32</f>
        <v>164187137.71168038</v>
      </c>
      <c r="AB105" s="249">
        <f>Z98*'MONTHLY DATA'!AX32</f>
        <v>290768997.83447903</v>
      </c>
      <c r="AC105" s="249">
        <f>AA98*'MONTHLY DATA'!AY32</f>
        <v>240793740.30080086</v>
      </c>
      <c r="AD105" s="249">
        <f>AB98*'MONTHLY DATA'!AZ32</f>
        <v>151418671.68877807</v>
      </c>
      <c r="AE105" s="249">
        <f>AC98*'MONTHLY DATA'!BA32</f>
        <v>150647230.06322056</v>
      </c>
      <c r="AF105" s="249">
        <f>AD98*'MONTHLY DATA'!BB32</f>
        <v>114441450.22544022</v>
      </c>
      <c r="AG105" s="249">
        <f>AE98*'MONTHLY DATA'!BC32</f>
        <v>216736798.26125112</v>
      </c>
      <c r="AH105" s="249">
        <f>AF98*'MONTHLY DATA'!BD32</f>
        <v>404016563.1040498</v>
      </c>
      <c r="AI105" s="249">
        <f>AG98*'MONTHLY DATA'!BE32</f>
        <v>309471194.23563075</v>
      </c>
      <c r="AJ105" s="249">
        <f>AH98*'MONTHLY DATA'!BF32</f>
        <v>149150852.15832704</v>
      </c>
      <c r="AK105" s="249">
        <f>AI98*'MONTHLY DATA'!BG32</f>
        <v>211848265.69078541</v>
      </c>
      <c r="AL105" s="249">
        <f>AJ98*'MONTHLY DATA'!BH32</f>
        <v>236091229.11522132</v>
      </c>
      <c r="AM105" s="249">
        <f>AK98*'MONTHLY DATA'!BI32</f>
        <v>285917604.17871439</v>
      </c>
      <c r="AN105" s="249">
        <f>AL98*'MONTHLY DATA'!BJ32</f>
        <v>506352945.26887965</v>
      </c>
      <c r="AO105" s="249">
        <f>AM98*'MONTHLY DATA'!BK32</f>
        <v>646919686.49019742</v>
      </c>
      <c r="AP105" s="249">
        <f>AN98*'MONTHLY DATA'!BL32</f>
        <v>406799040.25260919</v>
      </c>
      <c r="AQ105" s="249">
        <f>AO98*'MONTHLY DATA'!BM32</f>
        <v>404729456.60277295</v>
      </c>
      <c r="AR105" s="249">
        <f>AP98*'MONTHLY DATA'!BN32</f>
        <v>307452033.22381461</v>
      </c>
      <c r="AS105" s="249">
        <f>AQ98*'MONTHLY DATA'!BO32</f>
        <v>582280156.61608911</v>
      </c>
      <c r="AT105" s="249">
        <f>AR98*'MONTHLY DATA'!BP32</f>
        <v>1085419714.1359065</v>
      </c>
      <c r="AU105" s="249">
        <f>AS98*'MONTHLY DATA'!BQ32</f>
        <v>831427263.97509134</v>
      </c>
      <c r="AV105" s="249">
        <f>AT98*'MONTHLY DATA'!BR32</f>
        <v>400702158.68957806</v>
      </c>
      <c r="AW105" s="249">
        <f>AU98*'MONTHLY DATA'!BS32</f>
        <v>569156479.21493149</v>
      </c>
      <c r="AX105" s="249">
        <f>AV98*'MONTHLY DATA'!BT32</f>
        <v>634299421.32818937</v>
      </c>
      <c r="AY105" s="249">
        <f>AW98*'MONTHLY DATA'!BU32</f>
        <v>768158134.08533418</v>
      </c>
      <c r="AZ105" s="249">
        <f>AX98*'MONTHLY DATA'!BV32</f>
        <v>1360373690.5879683</v>
      </c>
      <c r="BA105" s="249">
        <f>AY98*'MONTHLY DATA'!BW32</f>
        <v>303512187.67650801</v>
      </c>
      <c r="BB105" s="249">
        <f>AZ98*'MONTHLY DATA'!BX32</f>
        <v>190855447.10588607</v>
      </c>
      <c r="BC105" s="249">
        <f>BA98*'MONTHLY DATA'!BY32</f>
        <v>189888033.75597322</v>
      </c>
      <c r="BD105" s="249">
        <f>BB98*'MONTHLY DATA'!BZ32</f>
        <v>144244889.51777676</v>
      </c>
      <c r="BE105" s="249">
        <f>BC98*'MONTHLY DATA'!CA32</f>
        <v>273185882.22923964</v>
      </c>
      <c r="BF105" s="249">
        <f>BD98*'MONTHLY DATA'!CB32</f>
        <v>509247681.5925923</v>
      </c>
      <c r="BG105" s="249">
        <f>BE98*'MONTHLY DATA'!CC32</f>
        <v>390074651.76871115</v>
      </c>
      <c r="BH105" s="249">
        <f>BF98*'MONTHLY DATA'!CD32</f>
        <v>187998504.00229725</v>
      </c>
      <c r="BI105" s="249">
        <f>BG98*'MONTHLY DATA'!CE32</f>
        <v>267028733.04902497</v>
      </c>
      <c r="BJ105" s="249">
        <f>BH98*'MONTHLY DATA'!CF32</f>
        <v>297587994.21934938</v>
      </c>
      <c r="BK105" s="249">
        <f>BI98*'MONTHLY DATA'!CG32</f>
        <v>360395445.55215365</v>
      </c>
      <c r="BL105" s="249">
        <f>BJ98*'MONTHLY DATA'!CH32</f>
        <v>638240442.24251211</v>
      </c>
      <c r="BM105" s="249">
        <f>BK98*'MONTHLY DATA'!CI32</f>
        <v>106662871.17589709</v>
      </c>
      <c r="BN105" s="249">
        <f>BL98*'MONTHLY DATA'!CJ32</f>
        <v>67072437.636443883</v>
      </c>
      <c r="BO105" s="249">
        <f>BM98*'MONTHLY DATA'!CK32</f>
        <v>66730583.506858498</v>
      </c>
      <c r="BP105" s="249">
        <f>BN98*'MONTHLY DATA'!CL32</f>
        <v>50691927.260476641</v>
      </c>
      <c r="BQ105" s="249">
        <f>BO98*'MONTHLY DATA'!CM32</f>
        <v>96005130.41154702</v>
      </c>
      <c r="BR105" s="249">
        <f>BP98*'MONTHLY DATA'!CN32</f>
        <v>178962828.21058443</v>
      </c>
      <c r="BS105" s="249">
        <f>BQ98*'MONTHLY DATA'!CO32</f>
        <v>137082410.27743414</v>
      </c>
      <c r="BT105" s="249">
        <f>BR98*'MONTHLY DATA'!CP32</f>
        <v>66066597.601317622</v>
      </c>
      <c r="BU105" s="249">
        <f>BS98*'MONTHLY DATA'!CQ32</f>
        <v>93841149.943818882</v>
      </c>
      <c r="BV105" s="250">
        <f>BT98*'MONTHLY DATA'!CR32</f>
        <v>104581067.18162701</v>
      </c>
      <c r="BW105" s="423">
        <f t="shared" si="35"/>
        <v>19392904619.231266</v>
      </c>
    </row>
    <row r="106" spans="1:75" x14ac:dyDescent="0.25">
      <c r="A106" s="268" t="s">
        <v>249</v>
      </c>
      <c r="C106" s="431"/>
      <c r="D106" s="249"/>
      <c r="E106" s="249">
        <f>E105*'MONTHLY DATA'!AA33</f>
        <v>3248699.3621495324</v>
      </c>
      <c r="F106" s="249">
        <f>F105*'MONTHLY DATA'!AB33</f>
        <v>2030417.4427570091</v>
      </c>
      <c r="G106" s="249">
        <f>G105*'MONTHLY DATA'!AC33</f>
        <v>2067336.2681074766</v>
      </c>
      <c r="H106" s="249">
        <f>H105*'MONTHLY DATA'!AD33</f>
        <v>1661229.1892523363</v>
      </c>
      <c r="I106" s="249">
        <f>I105*'MONTHLY DATA'!AE33</f>
        <v>2953348.7593457946</v>
      </c>
      <c r="J106" s="249">
        <f>J105*'MONTHLY DATA'!AF33</f>
        <v>5168399.6460280363</v>
      </c>
      <c r="K106" s="249">
        <f>K105*'MONTHLY DATA'!AG33</f>
        <v>4245468.3294392517</v>
      </c>
      <c r="L106" s="249">
        <f>L105*'MONTHLY DATA'!AH33</f>
        <v>2030417.4427570091</v>
      </c>
      <c r="M106" s="249">
        <f>M105*'MONTHLY DATA'!AI33</f>
        <v>3137942.8860981306</v>
      </c>
      <c r="N106" s="249">
        <f>N105*'MONTHLY DATA'!AJ33</f>
        <v>3082544.9894859814</v>
      </c>
      <c r="O106" s="249">
        <f>O105*'MONTHLY DATA'!AK33</f>
        <v>3691685.9491822422</v>
      </c>
      <c r="P106" s="249">
        <f>P105*'MONTHLY DATA'!AL33</f>
        <v>6460479.8989485977</v>
      </c>
      <c r="Q106" s="249">
        <f>Q105*'MONTHLY DATA'!AM33</f>
        <v>1382719.1480082325</v>
      </c>
      <c r="R106" s="249">
        <f>R105*'MONTHLY DATA'!AN33</f>
        <v>869498.03521146683</v>
      </c>
      <c r="S106" s="249">
        <f>S105*'MONTHLY DATA'!AO33</f>
        <v>865087.00321765465</v>
      </c>
      <c r="T106" s="249">
        <f>T105*'MONTHLY DATA'!AP33</f>
        <v>657145.37974728015</v>
      </c>
      <c r="U106" s="249">
        <f>U105*'MONTHLY DATA'!AQ33</f>
        <v>1244599.7335700204</v>
      </c>
      <c r="V106" s="249">
        <f>V105*'MONTHLY DATA'!AR33</f>
        <v>2320006.0540837105</v>
      </c>
      <c r="W106" s="249">
        <f>W105*'MONTHLY DATA'!AS33</f>
        <v>1777104.7631873172</v>
      </c>
      <c r="X106" s="249">
        <f>X105*'MONTHLY DATA'!AT33</f>
        <v>856478.11177991738</v>
      </c>
      <c r="Y106" s="249">
        <f>Y105*'MONTHLY DATA'!AU33</f>
        <v>1216526.5485387703</v>
      </c>
      <c r="Z106" s="249">
        <f>Z105*'MONTHLY DATA'!AV33</f>
        <v>1355728.2236148692</v>
      </c>
      <c r="AA106" s="249">
        <f>AA105*'MONTHLY DATA'!AW33</f>
        <v>1641871.3771168038</v>
      </c>
      <c r="AB106" s="249">
        <f>AB105*'MONTHLY DATA'!AX33</f>
        <v>2907689.9783447902</v>
      </c>
      <c r="AC106" s="249">
        <f>AC105*'MONTHLY DATA'!AY33</f>
        <v>3611906.1045120126</v>
      </c>
      <c r="AD106" s="249">
        <f>AD105*'MONTHLY DATA'!AZ33</f>
        <v>2271280.0753316712</v>
      </c>
      <c r="AE106" s="249">
        <f>AE105*'MONTHLY DATA'!BA33</f>
        <v>2259708.4509483082</v>
      </c>
      <c r="AF106" s="249">
        <f>AF105*'MONTHLY DATA'!BB33</f>
        <v>1716621.7533816032</v>
      </c>
      <c r="AG106" s="249">
        <f>AG105*'MONTHLY DATA'!BC33</f>
        <v>3251051.9739187667</v>
      </c>
      <c r="AH106" s="249">
        <f>AH105*'MONTHLY DATA'!BD33</f>
        <v>6060248.446560747</v>
      </c>
      <c r="AI106" s="249">
        <f>AI105*'MONTHLY DATA'!BE33</f>
        <v>4642067.9135344615</v>
      </c>
      <c r="AJ106" s="249">
        <f>AJ105*'MONTHLY DATA'!BF33</f>
        <v>2237262.7823749054</v>
      </c>
      <c r="AK106" s="249">
        <f>AK105*'MONTHLY DATA'!BG33</f>
        <v>3177723.985361781</v>
      </c>
      <c r="AL106" s="249">
        <f>AL105*'MONTHLY DATA'!BH33</f>
        <v>3541368.4367283196</v>
      </c>
      <c r="AM106" s="249">
        <f>AM105*'MONTHLY DATA'!BI33</f>
        <v>4288764.0626807157</v>
      </c>
      <c r="AN106" s="249">
        <f>AN105*'MONTHLY DATA'!BJ33</f>
        <v>7595294.1790331947</v>
      </c>
      <c r="AO106" s="249">
        <f>AO105*'MONTHLY DATA'!BK33</f>
        <v>22642189.027156912</v>
      </c>
      <c r="AP106" s="249">
        <f>AP105*'MONTHLY DATA'!BL33</f>
        <v>14237966.408841323</v>
      </c>
      <c r="AQ106" s="249">
        <f>AQ105*'MONTHLY DATA'!BM33</f>
        <v>14165530.981097054</v>
      </c>
      <c r="AR106" s="249">
        <f>AR105*'MONTHLY DATA'!BN33</f>
        <v>10760821.162833512</v>
      </c>
      <c r="AS106" s="249">
        <f>AS105*'MONTHLY DATA'!BO33</f>
        <v>20379805.481563121</v>
      </c>
      <c r="AT106" s="249">
        <f>AT105*'MONTHLY DATA'!BP33</f>
        <v>37989689.994756728</v>
      </c>
      <c r="AU106" s="249">
        <f>AU105*'MONTHLY DATA'!BQ33</f>
        <v>29099954.239128198</v>
      </c>
      <c r="AV106" s="249">
        <f>AV105*'MONTHLY DATA'!BR33</f>
        <v>14024575.554135233</v>
      </c>
      <c r="AW106" s="249">
        <f>AW105*'MONTHLY DATA'!BS33</f>
        <v>19920476.772522602</v>
      </c>
      <c r="AX106" s="249">
        <f>AX105*'MONTHLY DATA'!BT33</f>
        <v>22200479.74648663</v>
      </c>
      <c r="AY106" s="249">
        <f>AY105*'MONTHLY DATA'!BU33</f>
        <v>26885534.692986701</v>
      </c>
      <c r="AZ106" s="249">
        <f>AZ105*'MONTHLY DATA'!BV33</f>
        <v>47613079.170578897</v>
      </c>
      <c r="BA106" s="249">
        <f>BA105*'MONTHLY DATA'!BW33</f>
        <v>7587804.6919127004</v>
      </c>
      <c r="BB106" s="249">
        <f>BB105*'MONTHLY DATA'!BX33</f>
        <v>4771386.177647152</v>
      </c>
      <c r="BC106" s="249">
        <f>BC105*'MONTHLY DATA'!BY33</f>
        <v>4747200.8438993311</v>
      </c>
      <c r="BD106" s="249">
        <f>BD105*'MONTHLY DATA'!BZ33</f>
        <v>3606122.237944419</v>
      </c>
      <c r="BE106" s="249">
        <f>BE105*'MONTHLY DATA'!CA33</f>
        <v>6829647.0557309911</v>
      </c>
      <c r="BF106" s="249">
        <f>BF105*'MONTHLY DATA'!CB33</f>
        <v>12731192.039814807</v>
      </c>
      <c r="BG106" s="249">
        <f>BG105*'MONTHLY DATA'!CC33</f>
        <v>9751866.2942177784</v>
      </c>
      <c r="BH106" s="249">
        <f>BH105*'MONTHLY DATA'!CD33</f>
        <v>4699962.6000574315</v>
      </c>
      <c r="BI106" s="249">
        <f>BI105*'MONTHLY DATA'!CE33</f>
        <v>6675718.3262256244</v>
      </c>
      <c r="BJ106" s="249">
        <f>BJ105*'MONTHLY DATA'!CF33</f>
        <v>7439699.855483735</v>
      </c>
      <c r="BK106" s="249">
        <f>BK105*'MONTHLY DATA'!CG33</f>
        <v>9009886.1388038415</v>
      </c>
      <c r="BL106" s="249">
        <f>BL105*'MONTHLY DATA'!CH33</f>
        <v>15956011.056062803</v>
      </c>
      <c r="BM106" s="249">
        <f>BM105*'MONTHLY DATA'!CI33</f>
        <v>0</v>
      </c>
      <c r="BN106" s="249">
        <f>BN105*'MONTHLY DATA'!CJ33</f>
        <v>0</v>
      </c>
      <c r="BO106" s="249">
        <f>BO105*'MONTHLY DATA'!CK33</f>
        <v>0</v>
      </c>
      <c r="BP106" s="249">
        <f>BP105*'MONTHLY DATA'!CL33</f>
        <v>0</v>
      </c>
      <c r="BQ106" s="249">
        <f>BQ105*'MONTHLY DATA'!CM33</f>
        <v>0</v>
      </c>
      <c r="BR106" s="249">
        <f>BR105*'MONTHLY DATA'!CN33</f>
        <v>0</v>
      </c>
      <c r="BS106" s="249">
        <f>BS105*'MONTHLY DATA'!CO33</f>
        <v>0</v>
      </c>
      <c r="BT106" s="249">
        <f>BT105*'MONTHLY DATA'!CP33</f>
        <v>0</v>
      </c>
      <c r="BU106" s="249">
        <f>BU105*'MONTHLY DATA'!CQ33</f>
        <v>0</v>
      </c>
      <c r="BV106" s="250">
        <f>BV105*'MONTHLY DATA'!CR33</f>
        <v>0</v>
      </c>
      <c r="BW106" s="423">
        <f t="shared" si="35"/>
        <v>475252323.23422629</v>
      </c>
    </row>
    <row r="107" spans="1:75" x14ac:dyDescent="0.25">
      <c r="A107" s="268" t="s">
        <v>252</v>
      </c>
      <c r="C107" s="431"/>
      <c r="D107" s="249"/>
      <c r="E107" s="249"/>
      <c r="F107" s="249">
        <f>C98*'MONTHLY DATA'!AA34</f>
        <v>379014925.58411211</v>
      </c>
      <c r="G107" s="249">
        <f>D98*'MONTHLY DATA'!AB34</f>
        <v>236882034.98831773</v>
      </c>
      <c r="H107" s="249">
        <f>E98*'MONTHLY DATA'!AC34</f>
        <v>241189231.27920559</v>
      </c>
      <c r="I107" s="249">
        <f>F98*'MONTHLY DATA'!AD34</f>
        <v>193810072.07943925</v>
      </c>
      <c r="J107" s="249">
        <f>G98*'MONTHLY DATA'!AE34</f>
        <v>344557355.25700933</v>
      </c>
      <c r="K107" s="249">
        <f>H98*'MONTHLY DATA'!AF34</f>
        <v>602979958.70327091</v>
      </c>
      <c r="L107" s="249">
        <f>I98*'MONTHLY DATA'!AG34</f>
        <v>495304638.43457943</v>
      </c>
      <c r="M107" s="249">
        <f>J98*'MONTHLY DATA'!AH34</f>
        <v>236882034.98831773</v>
      </c>
      <c r="N107" s="249">
        <f>K98*'MONTHLY DATA'!AI34</f>
        <v>366093336.71144849</v>
      </c>
      <c r="O107" s="249">
        <f>L98*'MONTHLY DATA'!AJ34</f>
        <v>359630248.77336448</v>
      </c>
      <c r="P107" s="249">
        <f>M98*'MONTHLY DATA'!AK34</f>
        <v>430696694.07126158</v>
      </c>
      <c r="Q107" s="249">
        <f>N98*'MONTHLY DATA'!AL34</f>
        <v>753722654.87733638</v>
      </c>
      <c r="R107" s="249">
        <f>O98*'MONTHLY DATA'!AM34</f>
        <v>414815744.40246975</v>
      </c>
      <c r="S107" s="249">
        <f>P98*'MONTHLY DATA'!AN34</f>
        <v>260849410.56344005</v>
      </c>
      <c r="T107" s="249">
        <f>Q98*'MONTHLY DATA'!AO34</f>
        <v>259526100.96529639</v>
      </c>
      <c r="U107" s="249">
        <f>R98*'MONTHLY DATA'!AP34</f>
        <v>197143613.92418402</v>
      </c>
      <c r="V107" s="249">
        <f>S98*'MONTHLY DATA'!AQ34</f>
        <v>373379920.07100618</v>
      </c>
      <c r="W107" s="249">
        <f>T98*'MONTHLY DATA'!AR34</f>
        <v>696001816.22511315</v>
      </c>
      <c r="X107" s="249">
        <f>U98*'MONTHLY DATA'!AS34</f>
        <v>533131428.95619518</v>
      </c>
      <c r="Y107" s="249">
        <f>V98*'MONTHLY DATA'!AT34</f>
        <v>256943433.53397518</v>
      </c>
      <c r="Z107" s="249">
        <f>W98*'MONTHLY DATA'!AU34</f>
        <v>364957964.56163108</v>
      </c>
      <c r="AA107" s="249">
        <f>X98*'MONTHLY DATA'!AV34</f>
        <v>406718467.08446074</v>
      </c>
      <c r="AB107" s="249">
        <f>Y98*'MONTHLY DATA'!AW34</f>
        <v>492561413.13504112</v>
      </c>
      <c r="AC107" s="249">
        <f>Z98*'MONTHLY DATA'!AX34</f>
        <v>872306993.50343704</v>
      </c>
      <c r="AD107" s="249">
        <f>AA98*'MONTHLY DATA'!AY34</f>
        <v>361190610.45120126</v>
      </c>
      <c r="AE107" s="249">
        <f>AB98*'MONTHLY DATA'!AZ34</f>
        <v>227128007.53316709</v>
      </c>
      <c r="AF107" s="249">
        <f>AC98*'MONTHLY DATA'!BA34</f>
        <v>225970845.09483081</v>
      </c>
      <c r="AG107" s="249">
        <f>AD98*'MONTHLY DATA'!BB34</f>
        <v>171662175.33816031</v>
      </c>
      <c r="AH107" s="249">
        <f>AE98*'MONTHLY DATA'!BC34</f>
        <v>325105197.39187664</v>
      </c>
      <c r="AI107" s="249">
        <f>AF98*'MONTHLY DATA'!BD34</f>
        <v>606024844.65607464</v>
      </c>
      <c r="AJ107" s="249">
        <f>AG98*'MONTHLY DATA'!BE34</f>
        <v>464206791.35344613</v>
      </c>
      <c r="AK107" s="249">
        <f>AH98*'MONTHLY DATA'!BF34</f>
        <v>223726278.23749053</v>
      </c>
      <c r="AL107" s="249">
        <f>AI98*'MONTHLY DATA'!BG34</f>
        <v>317772398.53617811</v>
      </c>
      <c r="AM107" s="249">
        <f>AJ98*'MONTHLY DATA'!BH34</f>
        <v>354136843.67283195</v>
      </c>
      <c r="AN107" s="249">
        <f>AK98*'MONTHLY DATA'!BI34</f>
        <v>428876406.26807153</v>
      </c>
      <c r="AO107" s="249">
        <f>AL98*'MONTHLY DATA'!BJ34</f>
        <v>759529417.90331936</v>
      </c>
      <c r="AP107" s="249">
        <f>AM98*'MONTHLY DATA'!BK34</f>
        <v>0</v>
      </c>
      <c r="AQ107" s="249">
        <f>AN98*'MONTHLY DATA'!BL34</f>
        <v>0</v>
      </c>
      <c r="AR107" s="249">
        <f>AO98*'MONTHLY DATA'!BM34</f>
        <v>0</v>
      </c>
      <c r="AS107" s="249">
        <f>AP98*'MONTHLY DATA'!BN34</f>
        <v>0</v>
      </c>
      <c r="AT107" s="249">
        <f>AQ98*'MONTHLY DATA'!BO34</f>
        <v>0</v>
      </c>
      <c r="AU107" s="249">
        <f>AR98*'MONTHLY DATA'!BP34</f>
        <v>0</v>
      </c>
      <c r="AV107" s="249">
        <f>AS98*'MONTHLY DATA'!BQ34</f>
        <v>0</v>
      </c>
      <c r="AW107" s="249">
        <f>AT98*'MONTHLY DATA'!BR34</f>
        <v>0</v>
      </c>
      <c r="AX107" s="249">
        <f>AU98*'MONTHLY DATA'!BS34</f>
        <v>0</v>
      </c>
      <c r="AY107" s="249">
        <f>AV98*'MONTHLY DATA'!BT34</f>
        <v>0</v>
      </c>
      <c r="AZ107" s="249">
        <f>AW98*'MONTHLY DATA'!BU34</f>
        <v>0</v>
      </c>
      <c r="BA107" s="249">
        <f>AX98*'MONTHLY DATA'!BV34</f>
        <v>0</v>
      </c>
      <c r="BB107" s="249">
        <f>AY98*'MONTHLY DATA'!BW34</f>
        <v>370959340.49350983</v>
      </c>
      <c r="BC107" s="249">
        <f>AZ98*'MONTHLY DATA'!BX34</f>
        <v>233267768.68497187</v>
      </c>
      <c r="BD107" s="249">
        <f>BA98*'MONTHLY DATA'!BY34</f>
        <v>232085374.59063396</v>
      </c>
      <c r="BE107" s="249">
        <f>BB98*'MONTHLY DATA'!BZ34</f>
        <v>176299309.41061604</v>
      </c>
      <c r="BF107" s="249">
        <f>BC98*'MONTHLY DATA'!CA34</f>
        <v>333893856.05795956</v>
      </c>
      <c r="BG107" s="249">
        <f>BD98*'MONTHLY DATA'!CB34</f>
        <v>622413833.0576129</v>
      </c>
      <c r="BH107" s="249">
        <f>BE98*'MONTHLY DATA'!CC34</f>
        <v>476757907.71731365</v>
      </c>
      <c r="BI107" s="249">
        <f>BF98*'MONTHLY DATA'!CD34</f>
        <v>229775949.33614111</v>
      </c>
      <c r="BJ107" s="249">
        <f>BG98*'MONTHLY DATA'!CE34</f>
        <v>326368451.50436389</v>
      </c>
      <c r="BK107" s="249">
        <f>BH98*'MONTHLY DATA'!CF34</f>
        <v>363718659.60142702</v>
      </c>
      <c r="BL107" s="249">
        <f>BI98*'MONTHLY DATA'!CG34</f>
        <v>440483322.34152114</v>
      </c>
      <c r="BM107" s="249">
        <f>BJ98*'MONTHLY DATA'!CH34</f>
        <v>780071651.62973714</v>
      </c>
      <c r="BN107" s="249">
        <f>BK98*'MONTHLY DATA'!CI34</f>
        <v>604422936.66341686</v>
      </c>
      <c r="BO107" s="249">
        <f>BL98*'MONTHLY DATA'!CJ34</f>
        <v>380077146.60651535</v>
      </c>
      <c r="BP107" s="249">
        <f>BM98*'MONTHLY DATA'!CK34</f>
        <v>378139973.20553148</v>
      </c>
      <c r="BQ107" s="249">
        <f>BN98*'MONTHLY DATA'!CL34</f>
        <v>287254254.47603428</v>
      </c>
      <c r="BR107" s="249">
        <f>BO98*'MONTHLY DATA'!CM34</f>
        <v>544029072.3320998</v>
      </c>
      <c r="BS107" s="249">
        <f>BP98*'MONTHLY DATA'!CN34</f>
        <v>1014122693.1933118</v>
      </c>
      <c r="BT107" s="249">
        <f>BQ98*'MONTHLY DATA'!CO34</f>
        <v>776800324.90546012</v>
      </c>
      <c r="BU107" s="249">
        <f>BR98*'MONTHLY DATA'!CP34</f>
        <v>374377386.40746653</v>
      </c>
      <c r="BV107" s="250">
        <f>BS98*'MONTHLY DATA'!CQ34</f>
        <v>531766516.34830701</v>
      </c>
      <c r="BW107" s="423">
        <f t="shared" si="35"/>
        <v>23711515037.674519</v>
      </c>
    </row>
    <row r="108" spans="1:75" ht="16.5" thickBot="1" x14ac:dyDescent="0.3">
      <c r="A108" s="270" t="s">
        <v>249</v>
      </c>
      <c r="C108" s="435"/>
      <c r="D108" s="436"/>
      <c r="E108" s="436"/>
      <c r="F108" s="436">
        <f>F107*'MONTHLY DATA'!AA35</f>
        <v>0</v>
      </c>
      <c r="G108" s="436">
        <f>G107*'MONTHLY DATA'!AB35</f>
        <v>0</v>
      </c>
      <c r="H108" s="436">
        <f>H107*'MONTHLY DATA'!AC35</f>
        <v>0</v>
      </c>
      <c r="I108" s="436">
        <f>I107*'MONTHLY DATA'!AD35</f>
        <v>0</v>
      </c>
      <c r="J108" s="436">
        <f>J107*'MONTHLY DATA'!AE35</f>
        <v>0</v>
      </c>
      <c r="K108" s="436">
        <f>K107*'MONTHLY DATA'!AF35</f>
        <v>0</v>
      </c>
      <c r="L108" s="436">
        <f>L107*'MONTHLY DATA'!AG35</f>
        <v>0</v>
      </c>
      <c r="M108" s="436">
        <f>M107*'MONTHLY DATA'!AH35</f>
        <v>0</v>
      </c>
      <c r="N108" s="436">
        <f>N107*'MONTHLY DATA'!AI35</f>
        <v>0</v>
      </c>
      <c r="O108" s="436">
        <f>O107*'MONTHLY DATA'!AJ35</f>
        <v>0</v>
      </c>
      <c r="P108" s="436">
        <f>P107*'MONTHLY DATA'!AK35</f>
        <v>0</v>
      </c>
      <c r="Q108" s="436">
        <f>Q107*'MONTHLY DATA'!AL35</f>
        <v>0</v>
      </c>
      <c r="R108" s="436">
        <f>R107*'MONTHLY DATA'!AM35</f>
        <v>0</v>
      </c>
      <c r="S108" s="436">
        <f>S107*'MONTHLY DATA'!AN35</f>
        <v>0</v>
      </c>
      <c r="T108" s="436">
        <f>T107*'MONTHLY DATA'!AO35</f>
        <v>0</v>
      </c>
      <c r="U108" s="436">
        <f>U107*'MONTHLY DATA'!AP35</f>
        <v>0</v>
      </c>
      <c r="V108" s="436">
        <f>V107*'MONTHLY DATA'!AQ35</f>
        <v>0</v>
      </c>
      <c r="W108" s="436">
        <f>W107*'MONTHLY DATA'!AR35</f>
        <v>0</v>
      </c>
      <c r="X108" s="436">
        <f>X107*'MONTHLY DATA'!AS35</f>
        <v>0</v>
      </c>
      <c r="Y108" s="436">
        <f>Y107*'MONTHLY DATA'!AT35</f>
        <v>0</v>
      </c>
      <c r="Z108" s="436">
        <f>Z107*'MONTHLY DATA'!AU35</f>
        <v>0</v>
      </c>
      <c r="AA108" s="436">
        <f>AA107*'MONTHLY DATA'!AV35</f>
        <v>0</v>
      </c>
      <c r="AB108" s="436">
        <f>AB107*'MONTHLY DATA'!AW35</f>
        <v>0</v>
      </c>
      <c r="AC108" s="436">
        <f>AC107*'MONTHLY DATA'!AX35</f>
        <v>0</v>
      </c>
      <c r="AD108" s="436">
        <f>AD107*'MONTHLY DATA'!AY35</f>
        <v>7223812.2090240251</v>
      </c>
      <c r="AE108" s="436">
        <f>AE107*'MONTHLY DATA'!AZ35</f>
        <v>4542560.1506633423</v>
      </c>
      <c r="AF108" s="436">
        <f>AF107*'MONTHLY DATA'!BA35</f>
        <v>4519416.9018966164</v>
      </c>
      <c r="AG108" s="436">
        <f>AG107*'MONTHLY DATA'!BB35</f>
        <v>3433243.5067632063</v>
      </c>
      <c r="AH108" s="436">
        <f>AH107*'MONTHLY DATA'!BC35</f>
        <v>6502103.9478375325</v>
      </c>
      <c r="AI108" s="436">
        <f>AI107*'MONTHLY DATA'!BD35</f>
        <v>12120496.893121494</v>
      </c>
      <c r="AJ108" s="436">
        <f>AJ107*'MONTHLY DATA'!BE35</f>
        <v>9284135.827068923</v>
      </c>
      <c r="AK108" s="436">
        <f>AK107*'MONTHLY DATA'!BF35</f>
        <v>4474525.5647498108</v>
      </c>
      <c r="AL108" s="436">
        <f>AL107*'MONTHLY DATA'!BG35</f>
        <v>6355447.9707235619</v>
      </c>
      <c r="AM108" s="436">
        <f>AM107*'MONTHLY DATA'!BH35</f>
        <v>7082736.8734566392</v>
      </c>
      <c r="AN108" s="436">
        <f>AN107*'MONTHLY DATA'!BI35</f>
        <v>8577528.1253614314</v>
      </c>
      <c r="AO108" s="436">
        <f>AO107*'MONTHLY DATA'!BJ35</f>
        <v>15190588.358066387</v>
      </c>
      <c r="AP108" s="436">
        <f>AP107*'MONTHLY DATA'!BK35</f>
        <v>0</v>
      </c>
      <c r="AQ108" s="436">
        <f>AQ107*'MONTHLY DATA'!BL35</f>
        <v>0</v>
      </c>
      <c r="AR108" s="436">
        <f>AR107*'MONTHLY DATA'!BM35</f>
        <v>0</v>
      </c>
      <c r="AS108" s="436">
        <f>AS107*'MONTHLY DATA'!BN35</f>
        <v>0</v>
      </c>
      <c r="AT108" s="436">
        <f>AT107*'MONTHLY DATA'!BO35</f>
        <v>0</v>
      </c>
      <c r="AU108" s="436">
        <f>AU107*'MONTHLY DATA'!BP35</f>
        <v>0</v>
      </c>
      <c r="AV108" s="436">
        <f>AV107*'MONTHLY DATA'!BQ35</f>
        <v>0</v>
      </c>
      <c r="AW108" s="436">
        <f>AW107*'MONTHLY DATA'!BR35</f>
        <v>0</v>
      </c>
      <c r="AX108" s="436">
        <f>AX107*'MONTHLY DATA'!BS35</f>
        <v>0</v>
      </c>
      <c r="AY108" s="436">
        <f>AY107*'MONTHLY DATA'!BT35</f>
        <v>0</v>
      </c>
      <c r="AZ108" s="436">
        <f>AZ107*'MONTHLY DATA'!BU35</f>
        <v>0</v>
      </c>
      <c r="BA108" s="436">
        <f>BA107*'MONTHLY DATA'!BV35</f>
        <v>0</v>
      </c>
      <c r="BB108" s="436">
        <f>BB107*'MONTHLY DATA'!BW35</f>
        <v>5564390.1074026469</v>
      </c>
      <c r="BC108" s="436">
        <f>BC107*'MONTHLY DATA'!BX35</f>
        <v>3499016.5302745779</v>
      </c>
      <c r="BD108" s="436">
        <f>BD107*'MONTHLY DATA'!BY35</f>
        <v>3481280.6188595095</v>
      </c>
      <c r="BE108" s="436">
        <f>BE107*'MONTHLY DATA'!BZ35</f>
        <v>2644489.6411592406</v>
      </c>
      <c r="BF108" s="436">
        <f>BF107*'MONTHLY DATA'!CA35</f>
        <v>5008407.8408693932</v>
      </c>
      <c r="BG108" s="436">
        <f>BG107*'MONTHLY DATA'!CB35</f>
        <v>9336207.4958641939</v>
      </c>
      <c r="BH108" s="436">
        <f>BH107*'MONTHLY DATA'!CC35</f>
        <v>7151368.6157597043</v>
      </c>
      <c r="BI108" s="436">
        <f>BI107*'MONTHLY DATA'!CD35</f>
        <v>3446639.2400421165</v>
      </c>
      <c r="BJ108" s="436">
        <f>BJ107*'MONTHLY DATA'!CE35</f>
        <v>4895526.772565458</v>
      </c>
      <c r="BK108" s="436">
        <f>BK107*'MONTHLY DATA'!CF35</f>
        <v>5455779.8940214049</v>
      </c>
      <c r="BL108" s="436">
        <f>BL107*'MONTHLY DATA'!CG35</f>
        <v>6607249.8351228172</v>
      </c>
      <c r="BM108" s="436">
        <f>BM107*'MONTHLY DATA'!CH35</f>
        <v>11701074.774446057</v>
      </c>
      <c r="BN108" s="436">
        <f>BN107*'MONTHLY DATA'!CI35</f>
        <v>12088458.733268337</v>
      </c>
      <c r="BO108" s="436">
        <f>BO107*'MONTHLY DATA'!CJ35</f>
        <v>7601542.932130307</v>
      </c>
      <c r="BP108" s="436">
        <f>BP107*'MONTHLY DATA'!CK35</f>
        <v>7562799.4641106296</v>
      </c>
      <c r="BQ108" s="436">
        <f>BQ107*'MONTHLY DATA'!CL35</f>
        <v>5745085.0895206854</v>
      </c>
      <c r="BR108" s="436">
        <f>BR107*'MONTHLY DATA'!CM35</f>
        <v>10880581.446641997</v>
      </c>
      <c r="BS108" s="436">
        <f>BS107*'MONTHLY DATA'!CN35</f>
        <v>20282453.863866236</v>
      </c>
      <c r="BT108" s="436">
        <f>BT107*'MONTHLY DATA'!CO35</f>
        <v>15536006.498109203</v>
      </c>
      <c r="BU108" s="436">
        <f>BU107*'MONTHLY DATA'!CP35</f>
        <v>7487547.7281493312</v>
      </c>
      <c r="BV108" s="437">
        <f>BV107*'MONTHLY DATA'!CQ35</f>
        <v>10635330.32696614</v>
      </c>
      <c r="BW108" s="438">
        <f t="shared" si="35"/>
        <v>255917833.77788299</v>
      </c>
    </row>
    <row r="109" spans="1:75" ht="16.5" thickBot="1" x14ac:dyDescent="0.3">
      <c r="C109" s="249"/>
      <c r="D109" s="249"/>
      <c r="E109" s="249"/>
      <c r="F109" s="249"/>
      <c r="G109" s="249"/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  <c r="R109" s="249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49"/>
      <c r="AM109" s="249"/>
      <c r="AN109" s="249"/>
      <c r="AO109" s="249"/>
      <c r="AP109" s="249"/>
      <c r="AQ109" s="249"/>
      <c r="AR109" s="249"/>
      <c r="AS109" s="249"/>
      <c r="AT109" s="249"/>
      <c r="AU109" s="249"/>
      <c r="AV109" s="249"/>
      <c r="AW109" s="249"/>
      <c r="AX109" s="249"/>
      <c r="AY109" s="249"/>
      <c r="AZ109" s="249"/>
      <c r="BA109" s="249"/>
      <c r="BB109" s="249"/>
      <c r="BC109" s="249"/>
      <c r="BD109" s="249"/>
      <c r="BE109" s="249"/>
      <c r="BF109" s="249"/>
      <c r="BG109" s="249"/>
      <c r="BH109" s="249"/>
      <c r="BI109" s="249"/>
      <c r="BJ109" s="249"/>
      <c r="BK109" s="249"/>
      <c r="BL109" s="249"/>
      <c r="BM109" s="249"/>
      <c r="BN109" s="249"/>
      <c r="BO109" s="249"/>
      <c r="BP109" s="249"/>
      <c r="BQ109" s="249"/>
      <c r="BR109" s="249"/>
      <c r="BS109" s="249"/>
      <c r="BT109" s="249"/>
      <c r="BU109" s="249"/>
      <c r="BV109" s="249"/>
      <c r="BW109" s="418">
        <f t="shared" si="35"/>
        <v>0</v>
      </c>
    </row>
    <row r="110" spans="1:75" x14ac:dyDescent="0.25">
      <c r="A110" s="474" t="s">
        <v>316</v>
      </c>
      <c r="C110" s="683">
        <f>C101+C103+C105+C107</f>
        <v>0</v>
      </c>
      <c r="D110" s="463">
        <f t="shared" ref="D110:BO110" si="67">D101+D103+D105+D107</f>
        <v>0</v>
      </c>
      <c r="E110" s="463">
        <f t="shared" si="67"/>
        <v>162434968.10747662</v>
      </c>
      <c r="F110" s="463">
        <f t="shared" si="67"/>
        <v>480535797.72196257</v>
      </c>
      <c r="G110" s="463">
        <f t="shared" si="67"/>
        <v>340248848.39369154</v>
      </c>
      <c r="H110" s="463">
        <f t="shared" si="67"/>
        <v>324250690.74182242</v>
      </c>
      <c r="I110" s="463">
        <f t="shared" si="67"/>
        <v>341477510.04672897</v>
      </c>
      <c r="J110" s="463">
        <f t="shared" si="67"/>
        <v>602977337.55841112</v>
      </c>
      <c r="K110" s="463">
        <f t="shared" si="67"/>
        <v>815253375.17523348</v>
      </c>
      <c r="L110" s="463">
        <f t="shared" si="67"/>
        <v>596825510.5724299</v>
      </c>
      <c r="M110" s="463">
        <f t="shared" si="67"/>
        <v>393779179.29322422</v>
      </c>
      <c r="N110" s="463">
        <f t="shared" si="67"/>
        <v>520220586.18574756</v>
      </c>
      <c r="O110" s="463">
        <f t="shared" si="67"/>
        <v>544214546.23247659</v>
      </c>
      <c r="P110" s="463">
        <f t="shared" si="67"/>
        <v>753720689.01869154</v>
      </c>
      <c r="Q110" s="463">
        <f t="shared" si="67"/>
        <v>891994569.67815959</v>
      </c>
      <c r="R110" s="463">
        <f t="shared" si="67"/>
        <v>501765547.92361641</v>
      </c>
      <c r="S110" s="463">
        <f t="shared" si="67"/>
        <v>347358110.88520551</v>
      </c>
      <c r="T110" s="463">
        <f t="shared" si="67"/>
        <v>325240638.94002438</v>
      </c>
      <c r="U110" s="463">
        <f t="shared" si="67"/>
        <v>321603587.2811861</v>
      </c>
      <c r="V110" s="463">
        <f t="shared" si="67"/>
        <v>605380525.47937727</v>
      </c>
      <c r="W110" s="463">
        <f t="shared" si="67"/>
        <v>873712292.54384494</v>
      </c>
      <c r="X110" s="463">
        <f t="shared" si="67"/>
        <v>618779240.13418686</v>
      </c>
      <c r="Y110" s="463">
        <f t="shared" si="67"/>
        <v>378596088.38785219</v>
      </c>
      <c r="Z110" s="463">
        <f t="shared" si="67"/>
        <v>500530786.923118</v>
      </c>
      <c r="AA110" s="463">
        <f t="shared" si="67"/>
        <v>570905604.79614115</v>
      </c>
      <c r="AB110" s="463">
        <f t="shared" si="67"/>
        <v>783330410.96952009</v>
      </c>
      <c r="AC110" s="463">
        <f t="shared" si="67"/>
        <v>1113100733.8042378</v>
      </c>
      <c r="AD110" s="463">
        <f t="shared" si="67"/>
        <v>512609282.13997936</v>
      </c>
      <c r="AE110" s="463">
        <f t="shared" si="67"/>
        <v>377775237.59638762</v>
      </c>
      <c r="AF110" s="463">
        <f t="shared" si="67"/>
        <v>340412295.32027102</v>
      </c>
      <c r="AG110" s="463">
        <f t="shared" si="67"/>
        <v>388398973.59941143</v>
      </c>
      <c r="AH110" s="463">
        <f t="shared" si="67"/>
        <v>729121760.49592638</v>
      </c>
      <c r="AI110" s="463">
        <f t="shared" si="67"/>
        <v>915496038.89170539</v>
      </c>
      <c r="AJ110" s="463">
        <f t="shared" si="67"/>
        <v>613357643.51177311</v>
      </c>
      <c r="AK110" s="463">
        <f t="shared" si="67"/>
        <v>435574543.92827594</v>
      </c>
      <c r="AL110" s="463">
        <f t="shared" si="67"/>
        <v>553863627.65139937</v>
      </c>
      <c r="AM110" s="463">
        <f t="shared" si="67"/>
        <v>640054447.85154629</v>
      </c>
      <c r="AN110" s="463">
        <f t="shared" si="67"/>
        <v>935229351.53695118</v>
      </c>
      <c r="AO110" s="463">
        <f t="shared" si="67"/>
        <v>1406449104.3935168</v>
      </c>
      <c r="AP110" s="463">
        <f t="shared" si="67"/>
        <v>406799040.25260919</v>
      </c>
      <c r="AQ110" s="463">
        <f t="shared" si="67"/>
        <v>404729456.60277295</v>
      </c>
      <c r="AR110" s="463">
        <f t="shared" si="67"/>
        <v>307452033.22381461</v>
      </c>
      <c r="AS110" s="463">
        <f t="shared" si="67"/>
        <v>582280156.61608911</v>
      </c>
      <c r="AT110" s="463">
        <f t="shared" si="67"/>
        <v>1085419714.1359065</v>
      </c>
      <c r="AU110" s="463">
        <f t="shared" si="67"/>
        <v>831427263.97509134</v>
      </c>
      <c r="AV110" s="463">
        <f t="shared" si="67"/>
        <v>400702158.68957806</v>
      </c>
      <c r="AW110" s="463">
        <f t="shared" si="67"/>
        <v>569156479.21493149</v>
      </c>
      <c r="AX110" s="463">
        <f t="shared" si="67"/>
        <v>634299421.32818937</v>
      </c>
      <c r="AY110" s="463">
        <f t="shared" si="67"/>
        <v>768158134.08533418</v>
      </c>
      <c r="AZ110" s="463">
        <f t="shared" si="67"/>
        <v>1360373690.5879683</v>
      </c>
      <c r="BA110" s="463">
        <f t="shared" si="67"/>
        <v>303512187.67650801</v>
      </c>
      <c r="BB110" s="463">
        <f t="shared" si="67"/>
        <v>561814787.59939587</v>
      </c>
      <c r="BC110" s="463">
        <f t="shared" si="67"/>
        <v>423155802.44094509</v>
      </c>
      <c r="BD110" s="463">
        <f t="shared" si="67"/>
        <v>376330264.10841072</v>
      </c>
      <c r="BE110" s="463">
        <f t="shared" si="67"/>
        <v>449485191.63985568</v>
      </c>
      <c r="BF110" s="463">
        <f t="shared" si="67"/>
        <v>843141537.6505518</v>
      </c>
      <c r="BG110" s="463">
        <f t="shared" si="67"/>
        <v>1012488484.826324</v>
      </c>
      <c r="BH110" s="463">
        <f t="shared" si="67"/>
        <v>664756411.71961093</v>
      </c>
      <c r="BI110" s="463">
        <f t="shared" si="67"/>
        <v>496804682.38516605</v>
      </c>
      <c r="BJ110" s="463">
        <f t="shared" si="67"/>
        <v>623956445.72371328</v>
      </c>
      <c r="BK110" s="463">
        <f t="shared" si="67"/>
        <v>724114105.15358067</v>
      </c>
      <c r="BL110" s="463">
        <f t="shared" si="67"/>
        <v>1078723764.5840333</v>
      </c>
      <c r="BM110" s="463">
        <f t="shared" si="67"/>
        <v>886734522.80563426</v>
      </c>
      <c r="BN110" s="463">
        <f t="shared" si="67"/>
        <v>671495374.29986072</v>
      </c>
      <c r="BO110" s="463">
        <f t="shared" si="67"/>
        <v>446807730.11337388</v>
      </c>
      <c r="BP110" s="463">
        <f t="shared" ref="BP110:BV110" si="68">BP101+BP103+BP105+BP107</f>
        <v>428831900.46600813</v>
      </c>
      <c r="BQ110" s="463">
        <f t="shared" si="68"/>
        <v>383259384.88758129</v>
      </c>
      <c r="BR110" s="463">
        <f t="shared" si="68"/>
        <v>722991900.5426842</v>
      </c>
      <c r="BS110" s="463">
        <f t="shared" si="68"/>
        <v>1151205103.470746</v>
      </c>
      <c r="BT110" s="463">
        <f t="shared" si="68"/>
        <v>842866922.50677776</v>
      </c>
      <c r="BU110" s="463">
        <f t="shared" si="68"/>
        <v>468218536.3512854</v>
      </c>
      <c r="BV110" s="464">
        <f t="shared" si="68"/>
        <v>636347583.52993405</v>
      </c>
      <c r="BW110" s="417">
        <f t="shared" si="35"/>
        <v>43104419656.905777</v>
      </c>
    </row>
    <row r="111" spans="1:75" ht="16.5" thickBot="1" x14ac:dyDescent="0.3">
      <c r="A111" s="475" t="s">
        <v>312</v>
      </c>
      <c r="C111" s="684">
        <f>C102+C104+C106+C108</f>
        <v>0</v>
      </c>
      <c r="D111" s="465">
        <f t="shared" ref="D111:BO111" si="69">D102+D104+D106+D108</f>
        <v>0</v>
      </c>
      <c r="E111" s="465">
        <f t="shared" si="69"/>
        <v>3248699.3621495324</v>
      </c>
      <c r="F111" s="465">
        <f t="shared" si="69"/>
        <v>2030417.4427570091</v>
      </c>
      <c r="G111" s="465">
        <f t="shared" si="69"/>
        <v>2067336.2681074766</v>
      </c>
      <c r="H111" s="465">
        <f t="shared" si="69"/>
        <v>1661229.1892523363</v>
      </c>
      <c r="I111" s="465">
        <f t="shared" si="69"/>
        <v>2953348.7593457946</v>
      </c>
      <c r="J111" s="465">
        <f t="shared" si="69"/>
        <v>5168399.6460280363</v>
      </c>
      <c r="K111" s="465">
        <f t="shared" si="69"/>
        <v>4245468.3294392517</v>
      </c>
      <c r="L111" s="465">
        <f t="shared" si="69"/>
        <v>2030417.4427570091</v>
      </c>
      <c r="M111" s="465">
        <f t="shared" si="69"/>
        <v>3137942.8860981306</v>
      </c>
      <c r="N111" s="465">
        <f t="shared" si="69"/>
        <v>3082544.9894859814</v>
      </c>
      <c r="O111" s="465">
        <f t="shared" si="69"/>
        <v>3691685.9491822422</v>
      </c>
      <c r="P111" s="465">
        <f t="shared" si="69"/>
        <v>6460479.8989485977</v>
      </c>
      <c r="Q111" s="465">
        <f t="shared" si="69"/>
        <v>1382719.1480082325</v>
      </c>
      <c r="R111" s="465">
        <f t="shared" si="69"/>
        <v>869498.03521146683</v>
      </c>
      <c r="S111" s="465">
        <f t="shared" si="69"/>
        <v>865087.00321765465</v>
      </c>
      <c r="T111" s="465">
        <f t="shared" si="69"/>
        <v>657145.37974728015</v>
      </c>
      <c r="U111" s="465">
        <f t="shared" si="69"/>
        <v>1244599.7335700204</v>
      </c>
      <c r="V111" s="465">
        <f t="shared" si="69"/>
        <v>2320006.0540837105</v>
      </c>
      <c r="W111" s="465">
        <f t="shared" si="69"/>
        <v>1777104.7631873172</v>
      </c>
      <c r="X111" s="465">
        <f t="shared" si="69"/>
        <v>856478.11177991738</v>
      </c>
      <c r="Y111" s="465">
        <f t="shared" si="69"/>
        <v>1216526.5485387703</v>
      </c>
      <c r="Z111" s="465">
        <f t="shared" si="69"/>
        <v>1355728.2236148692</v>
      </c>
      <c r="AA111" s="465">
        <f t="shared" si="69"/>
        <v>1641871.3771168038</v>
      </c>
      <c r="AB111" s="465">
        <f t="shared" si="69"/>
        <v>2907689.9783447902</v>
      </c>
      <c r="AC111" s="465">
        <f t="shared" si="69"/>
        <v>3611906.1045120126</v>
      </c>
      <c r="AD111" s="465">
        <f t="shared" si="69"/>
        <v>9495092.2843556963</v>
      </c>
      <c r="AE111" s="465">
        <f t="shared" si="69"/>
        <v>6802268.6016116505</v>
      </c>
      <c r="AF111" s="465">
        <f t="shared" si="69"/>
        <v>6236038.6552782198</v>
      </c>
      <c r="AG111" s="465">
        <f t="shared" si="69"/>
        <v>6684295.4806819726</v>
      </c>
      <c r="AH111" s="465">
        <f t="shared" si="69"/>
        <v>12562352.394398279</v>
      </c>
      <c r="AI111" s="465">
        <f t="shared" si="69"/>
        <v>16762564.806655955</v>
      </c>
      <c r="AJ111" s="465">
        <f t="shared" si="69"/>
        <v>11521398.609443828</v>
      </c>
      <c r="AK111" s="465">
        <f t="shared" si="69"/>
        <v>7652249.5501115918</v>
      </c>
      <c r="AL111" s="465">
        <f t="shared" si="69"/>
        <v>9896816.4074518811</v>
      </c>
      <c r="AM111" s="465">
        <f t="shared" si="69"/>
        <v>11371500.936137356</v>
      </c>
      <c r="AN111" s="465">
        <f t="shared" si="69"/>
        <v>16172822.304394625</v>
      </c>
      <c r="AO111" s="465">
        <f t="shared" si="69"/>
        <v>37832777.385223299</v>
      </c>
      <c r="AP111" s="465">
        <f t="shared" si="69"/>
        <v>14237966.408841323</v>
      </c>
      <c r="AQ111" s="465">
        <f t="shared" si="69"/>
        <v>14165530.981097054</v>
      </c>
      <c r="AR111" s="465">
        <f t="shared" si="69"/>
        <v>10760821.162833512</v>
      </c>
      <c r="AS111" s="465">
        <f t="shared" si="69"/>
        <v>20379805.481563121</v>
      </c>
      <c r="AT111" s="465">
        <f t="shared" si="69"/>
        <v>37989689.994756728</v>
      </c>
      <c r="AU111" s="465">
        <f t="shared" si="69"/>
        <v>29099954.239128198</v>
      </c>
      <c r="AV111" s="465">
        <f t="shared" si="69"/>
        <v>14024575.554135233</v>
      </c>
      <c r="AW111" s="465">
        <f t="shared" si="69"/>
        <v>19920476.772522602</v>
      </c>
      <c r="AX111" s="465">
        <f t="shared" si="69"/>
        <v>22200479.74648663</v>
      </c>
      <c r="AY111" s="465">
        <f t="shared" si="69"/>
        <v>26885534.692986701</v>
      </c>
      <c r="AZ111" s="465">
        <f t="shared" si="69"/>
        <v>47613079.170578897</v>
      </c>
      <c r="BA111" s="465">
        <f t="shared" si="69"/>
        <v>7587804.6919127004</v>
      </c>
      <c r="BB111" s="465">
        <f t="shared" si="69"/>
        <v>10335776.2850498</v>
      </c>
      <c r="BC111" s="465">
        <f t="shared" si="69"/>
        <v>8246217.3741739094</v>
      </c>
      <c r="BD111" s="465">
        <f t="shared" si="69"/>
        <v>7087402.8568039285</v>
      </c>
      <c r="BE111" s="465">
        <f t="shared" si="69"/>
        <v>9474136.6968902312</v>
      </c>
      <c r="BF111" s="465">
        <f t="shared" si="69"/>
        <v>17739599.880684201</v>
      </c>
      <c r="BG111" s="465">
        <f t="shared" si="69"/>
        <v>19088073.79008197</v>
      </c>
      <c r="BH111" s="465">
        <f t="shared" si="69"/>
        <v>11851331.215817135</v>
      </c>
      <c r="BI111" s="465">
        <f t="shared" si="69"/>
        <v>10122357.56626774</v>
      </c>
      <c r="BJ111" s="465">
        <f t="shared" si="69"/>
        <v>12335226.628049193</v>
      </c>
      <c r="BK111" s="465">
        <f t="shared" si="69"/>
        <v>14465666.032825246</v>
      </c>
      <c r="BL111" s="465">
        <f t="shared" si="69"/>
        <v>22563260.891185619</v>
      </c>
      <c r="BM111" s="465">
        <f t="shared" si="69"/>
        <v>11701074.774446057</v>
      </c>
      <c r="BN111" s="465">
        <f t="shared" si="69"/>
        <v>12088458.733268337</v>
      </c>
      <c r="BO111" s="465">
        <f t="shared" si="69"/>
        <v>7601542.932130307</v>
      </c>
      <c r="BP111" s="465">
        <f t="shared" ref="BP111:BV111" si="70">BP102+BP104+BP106+BP108</f>
        <v>7562799.4641106296</v>
      </c>
      <c r="BQ111" s="465">
        <f t="shared" si="70"/>
        <v>5745085.0895206854</v>
      </c>
      <c r="BR111" s="465">
        <f t="shared" si="70"/>
        <v>10880581.446641997</v>
      </c>
      <c r="BS111" s="465">
        <f t="shared" si="70"/>
        <v>20282453.863866236</v>
      </c>
      <c r="BT111" s="465">
        <f t="shared" si="70"/>
        <v>15536006.498109203</v>
      </c>
      <c r="BU111" s="465">
        <f t="shared" si="70"/>
        <v>7487547.7281493312</v>
      </c>
      <c r="BV111" s="466">
        <f t="shared" si="70"/>
        <v>10635330.32696614</v>
      </c>
      <c r="BW111" s="417">
        <f t="shared" si="35"/>
        <v>731170157.01210916</v>
      </c>
    </row>
    <row r="112" spans="1:75" x14ac:dyDescent="0.25">
      <c r="BW112" s="224">
        <f t="shared" si="35"/>
        <v>0</v>
      </c>
    </row>
    <row r="113" spans="1:75" ht="16.5" thickBot="1" x14ac:dyDescent="0.3">
      <c r="BW113" s="224">
        <f t="shared" ref="BW113:BW158" si="71">SUM(C113:BV113)</f>
        <v>0</v>
      </c>
    </row>
    <row r="114" spans="1:75" ht="16.5" thickBot="1" x14ac:dyDescent="0.3">
      <c r="A114" s="309" t="s">
        <v>52</v>
      </c>
      <c r="C114" s="455">
        <f>C96*'MONTHLY DATA'!AA75</f>
        <v>379014925.58411211</v>
      </c>
      <c r="D114" s="456">
        <f>D96*'MONTHLY DATA'!AB75</f>
        <v>236882034.98831773</v>
      </c>
      <c r="E114" s="456">
        <f>E96*'MONTHLY DATA'!AC75</f>
        <v>241189231.27920559</v>
      </c>
      <c r="F114" s="456">
        <f>F96*'MONTHLY DATA'!AD75</f>
        <v>193810072.07943925</v>
      </c>
      <c r="G114" s="456">
        <f>G96*'MONTHLY DATA'!AE75</f>
        <v>344557355.25700933</v>
      </c>
      <c r="H114" s="456">
        <f>H96*'MONTHLY DATA'!AF75</f>
        <v>602979958.70327091</v>
      </c>
      <c r="I114" s="456">
        <f>I96*'MONTHLY DATA'!AG75</f>
        <v>495304638.43457943</v>
      </c>
      <c r="J114" s="456">
        <f>J96*'MONTHLY DATA'!AH75</f>
        <v>236882034.98831773</v>
      </c>
      <c r="K114" s="456">
        <f>K96*'MONTHLY DATA'!AI75</f>
        <v>366093336.71144849</v>
      </c>
      <c r="L114" s="456">
        <f>L96*'MONTHLY DATA'!AJ75</f>
        <v>359630248.77336448</v>
      </c>
      <c r="M114" s="456">
        <f>M96*'MONTHLY DATA'!AK75</f>
        <v>430696694.07126158</v>
      </c>
      <c r="N114" s="456">
        <f>N96*'MONTHLY DATA'!AL75</f>
        <v>753722654.87733638</v>
      </c>
      <c r="O114" s="456">
        <f>O96*'MONTHLY DATA'!AM75</f>
        <v>387161361.44230503</v>
      </c>
      <c r="P114" s="456">
        <f>P96*'MONTHLY DATA'!AN75</f>
        <v>243459449.8592107</v>
      </c>
      <c r="Q114" s="456">
        <f>Q96*'MONTHLY DATA'!AO75</f>
        <v>242224360.90094328</v>
      </c>
      <c r="R114" s="456">
        <f>R96*'MONTHLY DATA'!AP75</f>
        <v>184000706.32923841</v>
      </c>
      <c r="S114" s="456">
        <f>S96*'MONTHLY DATA'!AQ75</f>
        <v>348487925.39960569</v>
      </c>
      <c r="T114" s="456">
        <f>T96*'MONTHLY DATA'!AR75</f>
        <v>649601695.14343882</v>
      </c>
      <c r="U114" s="456">
        <f>U96*'MONTHLY DATA'!AS75</f>
        <v>497589333.69244879</v>
      </c>
      <c r="V114" s="456">
        <f>V96*'MONTHLY DATA'!AT75</f>
        <v>239813871.29837683</v>
      </c>
      <c r="W114" s="456">
        <f>W96*'MONTHLY DATA'!AU75</f>
        <v>340627433.59085566</v>
      </c>
      <c r="X114" s="456">
        <f>X96*'MONTHLY DATA'!AV75</f>
        <v>379603902.61216331</v>
      </c>
      <c r="Y114" s="456">
        <f>Y96*'MONTHLY DATA'!AW75</f>
        <v>459723985.59270507</v>
      </c>
      <c r="Z114" s="456">
        <f>Z96*'MONTHLY DATA'!AX75</f>
        <v>814153193.9365412</v>
      </c>
      <c r="AA114" s="456">
        <f>AA96*'MONTHLY DATA'!AY75</f>
        <v>421389045.52640146</v>
      </c>
      <c r="AB114" s="456">
        <f>AB96*'MONTHLY DATA'!AZ75</f>
        <v>264982675.4553616</v>
      </c>
      <c r="AC114" s="456">
        <f>AC96*'MONTHLY DATA'!BA75</f>
        <v>263632652.61063594</v>
      </c>
      <c r="AD114" s="456">
        <f>AD96*'MONTHLY DATA'!BB75</f>
        <v>200272537.89452037</v>
      </c>
      <c r="AE114" s="456">
        <f>AE96*'MONTHLY DATA'!BC75</f>
        <v>379289396.95718944</v>
      </c>
      <c r="AF114" s="456">
        <f>AF96*'MONTHLY DATA'!BD75</f>
        <v>707028985.43208706</v>
      </c>
      <c r="AG114" s="456">
        <f>AG96*'MONTHLY DATA'!BE75</f>
        <v>541574589.91235375</v>
      </c>
      <c r="AH114" s="456">
        <f>AH96*'MONTHLY DATA'!BF75</f>
        <v>261013991.27707228</v>
      </c>
      <c r="AI114" s="456">
        <f>AI96*'MONTHLY DATA'!BG75</f>
        <v>370734464.95887446</v>
      </c>
      <c r="AJ114" s="456">
        <f>AJ96*'MONTHLY DATA'!BH75</f>
        <v>413159650.95163727</v>
      </c>
      <c r="AK114" s="456">
        <f>AK96*'MONTHLY DATA'!BI75</f>
        <v>500355807.3127501</v>
      </c>
      <c r="AL114" s="456">
        <f>AL96*'MONTHLY DATA'!BJ75</f>
        <v>886117654.22053921</v>
      </c>
      <c r="AM114" s="456">
        <f>AM96*'MONTHLY DATA'!BK75</f>
        <v>452843780.54313815</v>
      </c>
      <c r="AN114" s="456">
        <f>AN96*'MONTHLY DATA'!BL75</f>
        <v>284759328.17682642</v>
      </c>
      <c r="AO114" s="456">
        <f>AO96*'MONTHLY DATA'!BM75</f>
        <v>283310619.62194103</v>
      </c>
      <c r="AP114" s="456">
        <f>AP96*'MONTHLY DATA'!BN75</f>
        <v>215216423.25667021</v>
      </c>
      <c r="AQ114" s="456">
        <f>AQ96*'MONTHLY DATA'!BO75</f>
        <v>407596109.63126236</v>
      </c>
      <c r="AR114" s="456">
        <f>AR96*'MONTHLY DATA'!BP75</f>
        <v>759793799.89513445</v>
      </c>
      <c r="AS114" s="456">
        <f>AS96*'MONTHLY DATA'!BQ75</f>
        <v>581999084.78256392</v>
      </c>
      <c r="AT114" s="456">
        <f>AT96*'MONTHLY DATA'!BR75</f>
        <v>280491511.0827046</v>
      </c>
      <c r="AU114" s="456">
        <f>AU96*'MONTHLY DATA'!BS75</f>
        <v>398409535.45045203</v>
      </c>
      <c r="AV114" s="456">
        <f>AV96*'MONTHLY DATA'!BT75</f>
        <v>444009594.92973256</v>
      </c>
      <c r="AW114" s="456">
        <f>AW96*'MONTHLY DATA'!BU75</f>
        <v>537710693.85973394</v>
      </c>
      <c r="AX114" s="456">
        <f>AX96*'MONTHLY DATA'!BV75</f>
        <v>952261583.41157782</v>
      </c>
      <c r="AY114" s="456">
        <f>AY96*'MONTHLY DATA'!BW75</f>
        <v>472130069.71901244</v>
      </c>
      <c r="AZ114" s="456">
        <f>AZ96*'MONTHLY DATA'!BX75</f>
        <v>296886251.05360049</v>
      </c>
      <c r="BA114" s="456">
        <f>BA96*'MONTHLY DATA'!BY75</f>
        <v>295381385.84262496</v>
      </c>
      <c r="BB114" s="456">
        <f>BB96*'MONTHLY DATA'!BZ75</f>
        <v>224380939.24987492</v>
      </c>
      <c r="BC114" s="456">
        <f>BC96*'MONTHLY DATA'!CA75</f>
        <v>424955816.8010394</v>
      </c>
      <c r="BD114" s="456">
        <f>BD96*'MONTHLY DATA'!CB75</f>
        <v>792163060.25514352</v>
      </c>
      <c r="BE114" s="456">
        <f>BE96*'MONTHLY DATA'!CC75</f>
        <v>606782791.6402173</v>
      </c>
      <c r="BF114" s="456">
        <f>BF96*'MONTHLY DATA'!CD75</f>
        <v>292442117.33690679</v>
      </c>
      <c r="BG114" s="456">
        <f>BG96*'MONTHLY DATA'!CE75</f>
        <v>415378029.18737215</v>
      </c>
      <c r="BH114" s="456">
        <f>BH96*'MONTHLY DATA'!CF75</f>
        <v>462914657.67454344</v>
      </c>
      <c r="BI114" s="456">
        <f>BI96*'MONTHLY DATA'!CG75</f>
        <v>560615137.5255723</v>
      </c>
      <c r="BJ114" s="456">
        <f>BJ96*'MONTHLY DATA'!CH75</f>
        <v>992818465.71057427</v>
      </c>
      <c r="BK114" s="456">
        <f>BK96*'MONTHLY DATA'!CI75</f>
        <v>497760065.48751974</v>
      </c>
      <c r="BL114" s="456">
        <f>BL96*'MONTHLY DATA'!CJ75</f>
        <v>313004708.97007143</v>
      </c>
      <c r="BM114" s="456">
        <f>BM96*'MONTHLY DATA'!CK75</f>
        <v>311409389.69867301</v>
      </c>
      <c r="BN114" s="456">
        <f>BN96*'MONTHLY DATA'!CL75</f>
        <v>236562327.21555763</v>
      </c>
      <c r="BO114" s="456">
        <f>BO96*'MONTHLY DATA'!CM75</f>
        <v>448023941.92055279</v>
      </c>
      <c r="BP114" s="456">
        <f>BP96*'MONTHLY DATA'!CN75</f>
        <v>835159864.98272741</v>
      </c>
      <c r="BQ114" s="456">
        <f>BQ96*'MONTHLY DATA'!CO75</f>
        <v>639717914.62802601</v>
      </c>
      <c r="BR114" s="456">
        <f>BR96*'MONTHLY DATA'!CP75</f>
        <v>308310788.80614889</v>
      </c>
      <c r="BS114" s="456">
        <f>BS96*'MONTHLY DATA'!CQ75</f>
        <v>437925366.40448815</v>
      </c>
      <c r="BT114" s="456">
        <f>BT96*'MONTHLY DATA'!CR75</f>
        <v>488044980.18092597</v>
      </c>
      <c r="BU114" s="456">
        <f>BU96*'MONTHLY DATA'!CS75</f>
        <v>591040224.03919852</v>
      </c>
      <c r="BV114" s="457">
        <f>BV96*'MONTHLY DATA'!CT75</f>
        <v>1046713517.3379954</v>
      </c>
      <c r="BW114" s="434">
        <f t="shared" si="71"/>
        <v>32225685734.365017</v>
      </c>
    </row>
    <row r="115" spans="1:75" ht="16.5" thickBot="1" x14ac:dyDescent="0.3">
      <c r="C115" s="249">
        <f t="shared" ref="C115:AH115" si="72">C84*C87</f>
        <v>228049065.42056075</v>
      </c>
      <c r="D115" s="249">
        <f t="shared" si="72"/>
        <v>142530665.88785046</v>
      </c>
      <c r="E115" s="249">
        <f t="shared" si="72"/>
        <v>145117114.48598129</v>
      </c>
      <c r="F115" s="249">
        <f t="shared" si="72"/>
        <v>116610981.30841121</v>
      </c>
      <c r="G115" s="249">
        <f t="shared" si="72"/>
        <v>207318049.06542054</v>
      </c>
      <c r="H115" s="249">
        <f t="shared" si="72"/>
        <v>362804614.48598129</v>
      </c>
      <c r="I115" s="249">
        <f t="shared" si="72"/>
        <v>298017231.30841118</v>
      </c>
      <c r="J115" s="249">
        <f t="shared" si="72"/>
        <v>142530665.88785046</v>
      </c>
      <c r="K115" s="249">
        <f t="shared" si="72"/>
        <v>220273948.59813082</v>
      </c>
      <c r="L115" s="249">
        <f t="shared" si="72"/>
        <v>216386390.18691587</v>
      </c>
      <c r="M115" s="249">
        <f t="shared" si="72"/>
        <v>259141647.19626167</v>
      </c>
      <c r="N115" s="249">
        <f t="shared" si="72"/>
        <v>453503796.72897196</v>
      </c>
      <c r="O115" s="249">
        <f t="shared" si="72"/>
        <v>236795538.54848129</v>
      </c>
      <c r="P115" s="249">
        <f t="shared" si="72"/>
        <v>148906868.15712616</v>
      </c>
      <c r="Q115" s="249">
        <f t="shared" si="72"/>
        <v>148152665.58119157</v>
      </c>
      <c r="R115" s="249">
        <f t="shared" si="72"/>
        <v>112536652.4474299</v>
      </c>
      <c r="S115" s="249">
        <f t="shared" si="72"/>
        <v>213142462.01810744</v>
      </c>
      <c r="T115" s="249">
        <f t="shared" si="72"/>
        <v>397312312.31600463</v>
      </c>
      <c r="U115" s="249">
        <f t="shared" si="72"/>
        <v>304336786.25292051</v>
      </c>
      <c r="V115" s="249">
        <f t="shared" si="72"/>
        <v>146676354.15595794</v>
      </c>
      <c r="W115" s="249">
        <f t="shared" si="72"/>
        <v>208336426.45443922</v>
      </c>
      <c r="X115" s="249">
        <f t="shared" si="72"/>
        <v>232174041.91296726</v>
      </c>
      <c r="Y115" s="249">
        <f t="shared" si="72"/>
        <v>281173139.0537383</v>
      </c>
      <c r="Z115" s="249">
        <f t="shared" si="72"/>
        <v>497950215.61331767</v>
      </c>
      <c r="AA115" s="249">
        <f t="shared" si="72"/>
        <v>256010418.55364719</v>
      </c>
      <c r="AB115" s="249">
        <f t="shared" si="72"/>
        <v>160987076.03998336</v>
      </c>
      <c r="AC115" s="249">
        <f t="shared" si="72"/>
        <v>160164399.0912424</v>
      </c>
      <c r="AD115" s="249">
        <f t="shared" si="72"/>
        <v>121673089.73196904</v>
      </c>
      <c r="AE115" s="249">
        <f t="shared" si="72"/>
        <v>230432644.32915595</v>
      </c>
      <c r="AF115" s="249">
        <f t="shared" si="72"/>
        <v>429545395.52897227</v>
      </c>
      <c r="AG115" s="249">
        <f t="shared" si="72"/>
        <v>329020920.28736389</v>
      </c>
      <c r="AH115" s="249">
        <f t="shared" si="72"/>
        <v>158577214.27094421</v>
      </c>
      <c r="AI115" s="249">
        <f t="shared" ref="AI115:BN115" si="73">AI84*AI87</f>
        <v>225230666.85529906</v>
      </c>
      <c r="AJ115" s="249">
        <f t="shared" si="73"/>
        <v>251007877.9158487</v>
      </c>
      <c r="AK115" s="249">
        <f t="shared" si="73"/>
        <v>303983287.49386418</v>
      </c>
      <c r="AL115" s="249">
        <f t="shared" si="73"/>
        <v>538346499.46700466</v>
      </c>
      <c r="AM115" s="249">
        <f t="shared" si="73"/>
        <v>277718187.45337033</v>
      </c>
      <c r="AN115" s="249">
        <f t="shared" si="73"/>
        <v>174637264.36821988</v>
      </c>
      <c r="AO115" s="249">
        <f t="shared" si="73"/>
        <v>173745382.83736667</v>
      </c>
      <c r="AP115" s="249">
        <f t="shared" si="73"/>
        <v>131981314.99837479</v>
      </c>
      <c r="AQ115" s="249">
        <f t="shared" si="73"/>
        <v>249966950.58951452</v>
      </c>
      <c r="AR115" s="249">
        <f t="shared" si="73"/>
        <v>465956645.16710174</v>
      </c>
      <c r="AS115" s="249">
        <f t="shared" si="73"/>
        <v>356924128.02029622</v>
      </c>
      <c r="AT115" s="249">
        <f t="shared" si="73"/>
        <v>172021650.26331383</v>
      </c>
      <c r="AU115" s="249">
        <f t="shared" si="73"/>
        <v>244332660.53402835</v>
      </c>
      <c r="AV115" s="249">
        <f t="shared" si="73"/>
        <v>272298291.99664694</v>
      </c>
      <c r="AW115" s="249">
        <f t="shared" si="73"/>
        <v>329764620.2490257</v>
      </c>
      <c r="AX115" s="249">
        <f t="shared" si="73"/>
        <v>583993735.46194458</v>
      </c>
      <c r="AY115" s="249">
        <f t="shared" si="73"/>
        <v>277442321.63525027</v>
      </c>
      <c r="AZ115" s="249">
        <f t="shared" si="73"/>
        <v>174466196.77392107</v>
      </c>
      <c r="BA115" s="249">
        <f t="shared" si="73"/>
        <v>173578908.64734638</v>
      </c>
      <c r="BB115" s="249">
        <f t="shared" si="73"/>
        <v>131859465.97211395</v>
      </c>
      <c r="BC115" s="249">
        <f t="shared" si="73"/>
        <v>249725130.63367799</v>
      </c>
      <c r="BD115" s="249">
        <f t="shared" si="73"/>
        <v>465513603.01665044</v>
      </c>
      <c r="BE115" s="249">
        <f t="shared" si="73"/>
        <v>356571521.79949504</v>
      </c>
      <c r="BF115" s="249">
        <f t="shared" si="73"/>
        <v>171855034.57285833</v>
      </c>
      <c r="BG115" s="249">
        <f t="shared" si="73"/>
        <v>244097188.8022612</v>
      </c>
      <c r="BH115" s="249">
        <f t="shared" si="73"/>
        <v>272034089.2446996</v>
      </c>
      <c r="BI115" s="249">
        <f t="shared" si="73"/>
        <v>329445856.21563923</v>
      </c>
      <c r="BJ115" s="249">
        <f t="shared" si="73"/>
        <v>583429969.8568759</v>
      </c>
      <c r="BK115" s="249">
        <f t="shared" si="73"/>
        <v>296817523.7434032</v>
      </c>
      <c r="BL115" s="249">
        <f t="shared" si="73"/>
        <v>186643444.65257144</v>
      </c>
      <c r="BM115" s="249">
        <f t="shared" si="73"/>
        <v>185693893.40556419</v>
      </c>
      <c r="BN115" s="249">
        <f t="shared" si="73"/>
        <v>141064984.79622352</v>
      </c>
      <c r="BO115" s="249">
        <f t="shared" ref="BO115:BV115" si="74">BO84*BO87</f>
        <v>267154936.62358963</v>
      </c>
      <c r="BP115" s="249">
        <f t="shared" si="74"/>
        <v>498009138.87764531</v>
      </c>
      <c r="BQ115" s="249">
        <f t="shared" si="74"/>
        <v>381466968.39633375</v>
      </c>
      <c r="BR115" s="249">
        <f t="shared" si="74"/>
        <v>183847059.78753173</v>
      </c>
      <c r="BS115" s="249">
        <f t="shared" si="74"/>
        <v>261135304.40632352</v>
      </c>
      <c r="BT115" s="249">
        <f t="shared" si="74"/>
        <v>291024389.98872596</v>
      </c>
      <c r="BU115" s="249">
        <f t="shared" si="74"/>
        <v>352440319.26763511</v>
      </c>
      <c r="BV115" s="249">
        <f t="shared" si="74"/>
        <v>624160071.06032383</v>
      </c>
      <c r="BW115" s="418">
        <f t="shared" si="71"/>
        <v>19417575276.753593</v>
      </c>
    </row>
    <row r="116" spans="1:75" ht="16.5" thickBot="1" x14ac:dyDescent="0.3">
      <c r="A116" s="309" t="s">
        <v>253</v>
      </c>
      <c r="BW116" s="418">
        <f t="shared" si="71"/>
        <v>0</v>
      </c>
    </row>
    <row r="117" spans="1:75" x14ac:dyDescent="0.25">
      <c r="A117" s="277" t="s">
        <v>248</v>
      </c>
      <c r="C117" s="439">
        <f>C114*'MONTHLY DATA'!AA39</f>
        <v>132655223.95443922</v>
      </c>
      <c r="D117" s="440">
        <f>D114*'MONTHLY DATA'!AB39</f>
        <v>82908712.245911196</v>
      </c>
      <c r="E117" s="440">
        <f>E114*'MONTHLY DATA'!AC39</f>
        <v>84416230.947721958</v>
      </c>
      <c r="F117" s="440">
        <f>F114*'MONTHLY DATA'!AD39</f>
        <v>67833525.227803737</v>
      </c>
      <c r="G117" s="440">
        <f>G114*'MONTHLY DATA'!AE39</f>
        <v>120595074.33995326</v>
      </c>
      <c r="H117" s="440">
        <f>H114*'MONTHLY DATA'!AF39</f>
        <v>211042985.54614481</v>
      </c>
      <c r="I117" s="440">
        <f>I114*'MONTHLY DATA'!AG39</f>
        <v>173356623.45210278</v>
      </c>
      <c r="J117" s="440">
        <f>J114*'MONTHLY DATA'!AH39</f>
        <v>82908712.245911196</v>
      </c>
      <c r="K117" s="440">
        <f>K114*'MONTHLY DATA'!AI39</f>
        <v>128132667.84900697</v>
      </c>
      <c r="L117" s="440">
        <f>L114*'MONTHLY DATA'!AJ39</f>
        <v>125870587.07067756</v>
      </c>
      <c r="M117" s="440">
        <f>M114*'MONTHLY DATA'!AK39</f>
        <v>150743842.92494154</v>
      </c>
      <c r="N117" s="440">
        <f>N114*'MONTHLY DATA'!AL39</f>
        <v>263802929.20706773</v>
      </c>
      <c r="O117" s="440">
        <f>O114*'MONTHLY DATA'!AM39</f>
        <v>38716136.144230507</v>
      </c>
      <c r="P117" s="440">
        <f>P114*'MONTHLY DATA'!AN39</f>
        <v>24345944.98592107</v>
      </c>
      <c r="Q117" s="440">
        <f>Q114*'MONTHLY DATA'!AO39</f>
        <v>24222436.090094328</v>
      </c>
      <c r="R117" s="440">
        <f>R114*'MONTHLY DATA'!AP39</f>
        <v>18400070.632923841</v>
      </c>
      <c r="S117" s="440">
        <f>S114*'MONTHLY DATA'!AQ39</f>
        <v>34848792.539960571</v>
      </c>
      <c r="T117" s="440">
        <f>T114*'MONTHLY DATA'!AR39</f>
        <v>64960169.514343888</v>
      </c>
      <c r="U117" s="440">
        <f>U114*'MONTHLY DATA'!AS39</f>
        <v>49758933.369244881</v>
      </c>
      <c r="V117" s="440">
        <f>V114*'MONTHLY DATA'!AT39</f>
        <v>23981387.129837684</v>
      </c>
      <c r="W117" s="440">
        <f>W114*'MONTHLY DATA'!AU39</f>
        <v>34062743.359085567</v>
      </c>
      <c r="X117" s="440">
        <f>X114*'MONTHLY DATA'!AV39</f>
        <v>37960390.261216335</v>
      </c>
      <c r="Y117" s="440">
        <f>Y114*'MONTHLY DATA'!AW39</f>
        <v>45972398.559270509</v>
      </c>
      <c r="Z117" s="440">
        <f>Z114*'MONTHLY DATA'!AX39</f>
        <v>81415319.393654123</v>
      </c>
      <c r="AA117" s="440">
        <f>AA114*'MONTHLY DATA'!AY39</f>
        <v>84277809.105280295</v>
      </c>
      <c r="AB117" s="440">
        <f>AB114*'MONTHLY DATA'!AZ39</f>
        <v>52996535.091072321</v>
      </c>
      <c r="AC117" s="440">
        <f>AC114*'MONTHLY DATA'!BA39</f>
        <v>52726530.522127189</v>
      </c>
      <c r="AD117" s="440">
        <f>AD114*'MONTHLY DATA'!BB39</f>
        <v>40054507.578904077</v>
      </c>
      <c r="AE117" s="440">
        <f>AE114*'MONTHLY DATA'!BC39</f>
        <v>75857879.391437888</v>
      </c>
      <c r="AF117" s="440">
        <f>AF114*'MONTHLY DATA'!BD39</f>
        <v>141405797.08641741</v>
      </c>
      <c r="AG117" s="440">
        <f>AG114*'MONTHLY DATA'!BE39</f>
        <v>108314917.98247075</v>
      </c>
      <c r="AH117" s="440">
        <f>AH114*'MONTHLY DATA'!BF39</f>
        <v>52202798.255414456</v>
      </c>
      <c r="AI117" s="440">
        <f>AI114*'MONTHLY DATA'!BG39</f>
        <v>74146892.991774902</v>
      </c>
      <c r="AJ117" s="440">
        <f>AJ114*'MONTHLY DATA'!BH39</f>
        <v>82631930.190327466</v>
      </c>
      <c r="AK117" s="440">
        <f>AK114*'MONTHLY DATA'!BI39</f>
        <v>100071161.46255003</v>
      </c>
      <c r="AL117" s="440">
        <f>AL114*'MONTHLY DATA'!BJ39</f>
        <v>177223530.84410787</v>
      </c>
      <c r="AM117" s="440">
        <f>AM114*'MONTHLY DATA'!BK39</f>
        <v>316990646.38019669</v>
      </c>
      <c r="AN117" s="440">
        <f>AN114*'MONTHLY DATA'!BL39</f>
        <v>199331529.72377849</v>
      </c>
      <c r="AO117" s="440">
        <f>AO114*'MONTHLY DATA'!BM39</f>
        <v>198317433.73535872</v>
      </c>
      <c r="AP117" s="440">
        <f>AP114*'MONTHLY DATA'!BN39</f>
        <v>150651496.27966914</v>
      </c>
      <c r="AQ117" s="440">
        <f>AQ114*'MONTHLY DATA'!BO39</f>
        <v>285317276.74188364</v>
      </c>
      <c r="AR117" s="440">
        <f>AR114*'MONTHLY DATA'!BP39</f>
        <v>531855659.92659408</v>
      </c>
      <c r="AS117" s="440">
        <f>AS114*'MONTHLY DATA'!BQ39</f>
        <v>407399359.34779471</v>
      </c>
      <c r="AT117" s="440">
        <f>AT114*'MONTHLY DATA'!BR39</f>
        <v>196344057.7578932</v>
      </c>
      <c r="AU117" s="440">
        <f>AU114*'MONTHLY DATA'!BS39</f>
        <v>278886674.81531638</v>
      </c>
      <c r="AV117" s="440">
        <f>AV114*'MONTHLY DATA'!BT39</f>
        <v>310806716.45081276</v>
      </c>
      <c r="AW117" s="440">
        <f>AW114*'MONTHLY DATA'!BU39</f>
        <v>376397485.70181376</v>
      </c>
      <c r="AX117" s="440">
        <f>AX114*'MONTHLY DATA'!BV39</f>
        <v>666583108.38810444</v>
      </c>
      <c r="AY117" s="440">
        <f>AY114*'MONTHLY DATA'!BW39</f>
        <v>0</v>
      </c>
      <c r="AZ117" s="440">
        <f>AZ114*'MONTHLY DATA'!BX39</f>
        <v>0</v>
      </c>
      <c r="BA117" s="440">
        <f>BA114*'MONTHLY DATA'!BY39</f>
        <v>0</v>
      </c>
      <c r="BB117" s="440">
        <f>BB114*'MONTHLY DATA'!BZ39</f>
        <v>0</v>
      </c>
      <c r="BC117" s="440">
        <f>BC114*'MONTHLY DATA'!CA39</f>
        <v>0</v>
      </c>
      <c r="BD117" s="440">
        <f>BD114*'MONTHLY DATA'!CB39</f>
        <v>0</v>
      </c>
      <c r="BE117" s="440">
        <f>BE114*'MONTHLY DATA'!CC39</f>
        <v>0</v>
      </c>
      <c r="BF117" s="440">
        <f>BF114*'MONTHLY DATA'!CD39</f>
        <v>0</v>
      </c>
      <c r="BG117" s="440">
        <f>BG114*'MONTHLY DATA'!CE39</f>
        <v>0</v>
      </c>
      <c r="BH117" s="440">
        <f>BH114*'MONTHLY DATA'!CF39</f>
        <v>0</v>
      </c>
      <c r="BI117" s="440">
        <f>BI114*'MONTHLY DATA'!CG39</f>
        <v>0</v>
      </c>
      <c r="BJ117" s="440">
        <f>BJ114*'MONTHLY DATA'!CH39</f>
        <v>0</v>
      </c>
      <c r="BK117" s="440">
        <f>BK114*'MONTHLY DATA'!CI39</f>
        <v>199104026.19500792</v>
      </c>
      <c r="BL117" s="440">
        <f>BL114*'MONTHLY DATA'!CJ39</f>
        <v>125201883.58802858</v>
      </c>
      <c r="BM117" s="440">
        <f>BM114*'MONTHLY DATA'!CK39</f>
        <v>124563755.87946922</v>
      </c>
      <c r="BN117" s="440">
        <f>BN114*'MONTHLY DATA'!CL39</f>
        <v>94624930.886223063</v>
      </c>
      <c r="BO117" s="440">
        <f>BO114*'MONTHLY DATA'!CM39</f>
        <v>179209576.76822114</v>
      </c>
      <c r="BP117" s="440">
        <f>BP114*'MONTHLY DATA'!CN39</f>
        <v>334063945.99309099</v>
      </c>
      <c r="BQ117" s="440">
        <f>BQ114*'MONTHLY DATA'!CO39</f>
        <v>255887165.85121042</v>
      </c>
      <c r="BR117" s="440">
        <f>BR114*'MONTHLY DATA'!CP39</f>
        <v>123324315.52245957</v>
      </c>
      <c r="BS117" s="440">
        <f>BS114*'MONTHLY DATA'!CQ39</f>
        <v>175170146.56179526</v>
      </c>
      <c r="BT117" s="440">
        <f>BT114*'MONTHLY DATA'!CR39</f>
        <v>195217992.07237041</v>
      </c>
      <c r="BU117" s="440">
        <f>BU114*'MONTHLY DATA'!CS39</f>
        <v>236416089.61567941</v>
      </c>
      <c r="BV117" s="441">
        <f>BV114*'MONTHLY DATA'!CT39</f>
        <v>418685406.93519819</v>
      </c>
      <c r="BW117" s="442">
        <f t="shared" si="71"/>
        <v>9525172808.6113205</v>
      </c>
    </row>
    <row r="118" spans="1:75" x14ac:dyDescent="0.25">
      <c r="A118" s="268" t="s">
        <v>249</v>
      </c>
      <c r="C118" s="431">
        <f>C117*'MONTHLY DATA'!AA40</f>
        <v>3979656.7186331768</v>
      </c>
      <c r="D118" s="249">
        <f>D117*'MONTHLY DATA'!AB40</f>
        <v>2487261.3673773357</v>
      </c>
      <c r="E118" s="249">
        <f>E117*'MONTHLY DATA'!AC40</f>
        <v>2532486.9284316585</v>
      </c>
      <c r="F118" s="249">
        <f>F117*'MONTHLY DATA'!AD40</f>
        <v>2035005.7568341121</v>
      </c>
      <c r="G118" s="249">
        <f>G117*'MONTHLY DATA'!AE40</f>
        <v>3617852.2301985975</v>
      </c>
      <c r="H118" s="249">
        <f>H117*'MONTHLY DATA'!AF40</f>
        <v>6331289.5663843444</v>
      </c>
      <c r="I118" s="249">
        <f>I117*'MONTHLY DATA'!AG40</f>
        <v>5200698.703563083</v>
      </c>
      <c r="J118" s="249">
        <f>J117*'MONTHLY DATA'!AH40</f>
        <v>2487261.3673773357</v>
      </c>
      <c r="K118" s="249">
        <f>K117*'MONTHLY DATA'!AI40</f>
        <v>3843980.0354702086</v>
      </c>
      <c r="L118" s="249">
        <f>L117*'MONTHLY DATA'!AJ40</f>
        <v>3776117.6121203266</v>
      </c>
      <c r="M118" s="249">
        <f>M117*'MONTHLY DATA'!AK40</f>
        <v>4522315.2877482465</v>
      </c>
      <c r="N118" s="249">
        <f>N117*'MONTHLY DATA'!AL40</f>
        <v>7914087.8762120316</v>
      </c>
      <c r="O118" s="249">
        <f>O117*'MONTHLY DATA'!AM40</f>
        <v>387161.36144230509</v>
      </c>
      <c r="P118" s="249">
        <f>P117*'MONTHLY DATA'!AN40</f>
        <v>243459.4498592107</v>
      </c>
      <c r="Q118" s="249">
        <f>Q117*'MONTHLY DATA'!AO40</f>
        <v>242224.36090094328</v>
      </c>
      <c r="R118" s="249">
        <f>R117*'MONTHLY DATA'!AP40</f>
        <v>184000.70632923843</v>
      </c>
      <c r="S118" s="249">
        <f>S117*'MONTHLY DATA'!AQ40</f>
        <v>348487.92539960571</v>
      </c>
      <c r="T118" s="249">
        <f>T117*'MONTHLY DATA'!AR40</f>
        <v>649601.69514343888</v>
      </c>
      <c r="U118" s="249">
        <f>U117*'MONTHLY DATA'!AS40</f>
        <v>497589.3336924488</v>
      </c>
      <c r="V118" s="249">
        <f>V117*'MONTHLY DATA'!AT40</f>
        <v>239813.87129837685</v>
      </c>
      <c r="W118" s="249">
        <f>W117*'MONTHLY DATA'!AU40</f>
        <v>340627.43359085568</v>
      </c>
      <c r="X118" s="249">
        <f>X117*'MONTHLY DATA'!AV40</f>
        <v>379603.90261216334</v>
      </c>
      <c r="Y118" s="249">
        <f>Y117*'MONTHLY DATA'!AW40</f>
        <v>459723.98559270508</v>
      </c>
      <c r="Z118" s="249">
        <f>Z117*'MONTHLY DATA'!AX40</f>
        <v>814153.19393654121</v>
      </c>
      <c r="AA118" s="249">
        <f>AA117*'MONTHLY DATA'!AY40</f>
        <v>1264167.1365792044</v>
      </c>
      <c r="AB118" s="249">
        <f>AB117*'MONTHLY DATA'!AZ40</f>
        <v>794948.02636608481</v>
      </c>
      <c r="AC118" s="249">
        <f>AC117*'MONTHLY DATA'!BA40</f>
        <v>790897.95783190778</v>
      </c>
      <c r="AD118" s="249">
        <f>AD117*'MONTHLY DATA'!BB40</f>
        <v>600817.6136835611</v>
      </c>
      <c r="AE118" s="249">
        <f>AE117*'MONTHLY DATA'!BC40</f>
        <v>1137868.1908715682</v>
      </c>
      <c r="AF118" s="249">
        <f>AF117*'MONTHLY DATA'!BD40</f>
        <v>2121086.9562962609</v>
      </c>
      <c r="AG118" s="249">
        <f>AG117*'MONTHLY DATA'!BE40</f>
        <v>1624723.7697370611</v>
      </c>
      <c r="AH118" s="249">
        <f>AH117*'MONTHLY DATA'!BF40</f>
        <v>783041.9738312168</v>
      </c>
      <c r="AI118" s="249">
        <f>AI117*'MONTHLY DATA'!BG40</f>
        <v>1112203.3948766235</v>
      </c>
      <c r="AJ118" s="249">
        <f>AJ117*'MONTHLY DATA'!BH40</f>
        <v>1239478.952854912</v>
      </c>
      <c r="AK118" s="249">
        <f>AK117*'MONTHLY DATA'!BI40</f>
        <v>1501067.4219382503</v>
      </c>
      <c r="AL118" s="249">
        <f>AL117*'MONTHLY DATA'!BJ40</f>
        <v>2658352.9626616179</v>
      </c>
      <c r="AM118" s="249">
        <f>AM117*'MONTHLY DATA'!BK40</f>
        <v>15849532.319009835</v>
      </c>
      <c r="AN118" s="249">
        <f>AN117*'MONTHLY DATA'!BL40</f>
        <v>9966576.4861889239</v>
      </c>
      <c r="AO118" s="249">
        <f>AO117*'MONTHLY DATA'!BM40</f>
        <v>9915871.6867679358</v>
      </c>
      <c r="AP118" s="249">
        <f>AP117*'MONTHLY DATA'!BN40</f>
        <v>7532574.8139834572</v>
      </c>
      <c r="AQ118" s="249">
        <f>AQ117*'MONTHLY DATA'!BO40</f>
        <v>14265863.837094182</v>
      </c>
      <c r="AR118" s="249">
        <f>AR117*'MONTHLY DATA'!BP40</f>
        <v>26592782.996329706</v>
      </c>
      <c r="AS118" s="249">
        <f>AS117*'MONTHLY DATA'!BQ40</f>
        <v>20369967.967389736</v>
      </c>
      <c r="AT118" s="249">
        <f>AT117*'MONTHLY DATA'!BR40</f>
        <v>9817202.8878946602</v>
      </c>
      <c r="AU118" s="249">
        <f>AU117*'MONTHLY DATA'!BS40</f>
        <v>13944333.740765819</v>
      </c>
      <c r="AV118" s="249">
        <f>AV117*'MONTHLY DATA'!BT40</f>
        <v>15540335.822540639</v>
      </c>
      <c r="AW118" s="249">
        <f>AW117*'MONTHLY DATA'!BU40</f>
        <v>18819874.285090689</v>
      </c>
      <c r="AX118" s="249">
        <f>AX117*'MONTHLY DATA'!BV40</f>
        <v>33329155.419405222</v>
      </c>
      <c r="AY118" s="249">
        <f>AY117*'MONTHLY DATA'!BW40</f>
        <v>0</v>
      </c>
      <c r="AZ118" s="249">
        <f>AZ117*'MONTHLY DATA'!BX40</f>
        <v>0</v>
      </c>
      <c r="BA118" s="249">
        <f>BA117*'MONTHLY DATA'!BY40</f>
        <v>0</v>
      </c>
      <c r="BB118" s="249">
        <f>BB117*'MONTHLY DATA'!BZ40</f>
        <v>0</v>
      </c>
      <c r="BC118" s="249">
        <f>BC117*'MONTHLY DATA'!CA40</f>
        <v>0</v>
      </c>
      <c r="BD118" s="249">
        <f>BD117*'MONTHLY DATA'!CB40</f>
        <v>0</v>
      </c>
      <c r="BE118" s="249">
        <f>BE117*'MONTHLY DATA'!CC40</f>
        <v>0</v>
      </c>
      <c r="BF118" s="249">
        <f>BF117*'MONTHLY DATA'!CD40</f>
        <v>0</v>
      </c>
      <c r="BG118" s="249">
        <f>BG117*'MONTHLY DATA'!CE40</f>
        <v>0</v>
      </c>
      <c r="BH118" s="249">
        <f>BH117*'MONTHLY DATA'!CF40</f>
        <v>0</v>
      </c>
      <c r="BI118" s="249">
        <f>BI117*'MONTHLY DATA'!CG40</f>
        <v>0</v>
      </c>
      <c r="BJ118" s="249">
        <f>BJ117*'MONTHLY DATA'!CH40</f>
        <v>0</v>
      </c>
      <c r="BK118" s="249">
        <f>BK117*'MONTHLY DATA'!CI40</f>
        <v>7964161.0478003174</v>
      </c>
      <c r="BL118" s="249">
        <f>BL117*'MONTHLY DATA'!CJ40</f>
        <v>5008075.3435211433</v>
      </c>
      <c r="BM118" s="249">
        <f>BM117*'MONTHLY DATA'!CK40</f>
        <v>4982550.2351787686</v>
      </c>
      <c r="BN118" s="249">
        <f>BN117*'MONTHLY DATA'!CL40</f>
        <v>3784997.2354489225</v>
      </c>
      <c r="BO118" s="249">
        <f>BO117*'MONTHLY DATA'!CM40</f>
        <v>7168383.0707288459</v>
      </c>
      <c r="BP118" s="249">
        <f>BP117*'MONTHLY DATA'!CN40</f>
        <v>13362557.839723639</v>
      </c>
      <c r="BQ118" s="249">
        <f>BQ117*'MONTHLY DATA'!CO40</f>
        <v>10235486.634048417</v>
      </c>
      <c r="BR118" s="249">
        <f>BR117*'MONTHLY DATA'!CP40</f>
        <v>4932972.6208983827</v>
      </c>
      <c r="BS118" s="249">
        <f>BS117*'MONTHLY DATA'!CQ40</f>
        <v>7006805.8624718105</v>
      </c>
      <c r="BT118" s="249">
        <f>BT117*'MONTHLY DATA'!CR40</f>
        <v>7808719.6828948166</v>
      </c>
      <c r="BU118" s="249">
        <f>BU117*'MONTHLY DATA'!CS40</f>
        <v>9456643.5846271776</v>
      </c>
      <c r="BV118" s="250">
        <f>BV117*'MONTHLY DATA'!CT40</f>
        <v>16747416.277407927</v>
      </c>
      <c r="BW118" s="423">
        <f t="shared" si="71"/>
        <v>363545956.72488743</v>
      </c>
    </row>
    <row r="119" spans="1:75" x14ac:dyDescent="0.25">
      <c r="A119" s="268" t="s">
        <v>250</v>
      </c>
      <c r="C119" s="431"/>
      <c r="D119" s="249">
        <f>C114*'MONTHLY DATA'!AA41</f>
        <v>113704477.67523363</v>
      </c>
      <c r="E119" s="249">
        <f>D114*'MONTHLY DATA'!AB41</f>
        <v>71064610.496495321</v>
      </c>
      <c r="F119" s="249">
        <f>E114*'MONTHLY DATA'!AC41</f>
        <v>72356769.383761674</v>
      </c>
      <c r="G119" s="249">
        <f>F114*'MONTHLY DATA'!AD41</f>
        <v>58143021.623831771</v>
      </c>
      <c r="H119" s="249">
        <f>G114*'MONTHLY DATA'!AE41</f>
        <v>103367206.5771028</v>
      </c>
      <c r="I119" s="249">
        <f>H114*'MONTHLY DATA'!AF41</f>
        <v>180893987.61098126</v>
      </c>
      <c r="J119" s="249">
        <f>I114*'MONTHLY DATA'!AG41</f>
        <v>148591391.53037381</v>
      </c>
      <c r="K119" s="249">
        <f>J114*'MONTHLY DATA'!AH41</f>
        <v>71064610.496495321</v>
      </c>
      <c r="L119" s="249">
        <f>K114*'MONTHLY DATA'!AI41</f>
        <v>109828001.01343454</v>
      </c>
      <c r="M119" s="249">
        <f>L114*'MONTHLY DATA'!AJ41</f>
        <v>107889074.63200934</v>
      </c>
      <c r="N119" s="249">
        <f>M114*'MONTHLY DATA'!AK41</f>
        <v>129209008.22137848</v>
      </c>
      <c r="O119" s="249">
        <f>N114*'MONTHLY DATA'!AL41</f>
        <v>226116796.4632009</v>
      </c>
      <c r="P119" s="249">
        <f>O114*'MONTHLY DATA'!AM41</f>
        <v>0</v>
      </c>
      <c r="Q119" s="249">
        <f>P114*'MONTHLY DATA'!AN41</f>
        <v>0</v>
      </c>
      <c r="R119" s="249">
        <f>Q114*'MONTHLY DATA'!AO41</f>
        <v>0</v>
      </c>
      <c r="S119" s="249">
        <f>R114*'MONTHLY DATA'!AP41</f>
        <v>0</v>
      </c>
      <c r="T119" s="249">
        <f>S114*'MONTHLY DATA'!AQ41</f>
        <v>0</v>
      </c>
      <c r="U119" s="249">
        <f>T114*'MONTHLY DATA'!AR41</f>
        <v>0</v>
      </c>
      <c r="V119" s="249">
        <f>U114*'MONTHLY DATA'!AS41</f>
        <v>0</v>
      </c>
      <c r="W119" s="249">
        <f>V114*'MONTHLY DATA'!AT41</f>
        <v>0</v>
      </c>
      <c r="X119" s="249">
        <f>W114*'MONTHLY DATA'!AU41</f>
        <v>0</v>
      </c>
      <c r="Y119" s="249">
        <f>X114*'MONTHLY DATA'!AV41</f>
        <v>0</v>
      </c>
      <c r="Z119" s="249">
        <f>Y114*'MONTHLY DATA'!AW41</f>
        <v>0</v>
      </c>
      <c r="AA119" s="249">
        <f>Z114*'MONTHLY DATA'!AX41</f>
        <v>0</v>
      </c>
      <c r="AB119" s="249">
        <f>AA114*'MONTHLY DATA'!AY41</f>
        <v>105347261.38160037</v>
      </c>
      <c r="AC119" s="249">
        <f>AB114*'MONTHLY DATA'!AZ41</f>
        <v>66245668.863840401</v>
      </c>
      <c r="AD119" s="249">
        <f>AC114*'MONTHLY DATA'!BA41</f>
        <v>65908163.152658984</v>
      </c>
      <c r="AE119" s="249">
        <f>AD114*'MONTHLY DATA'!BB41</f>
        <v>50068134.473630093</v>
      </c>
      <c r="AF119" s="249">
        <f>AE114*'MONTHLY DATA'!BC41</f>
        <v>94822349.23929736</v>
      </c>
      <c r="AG119" s="249">
        <f>AF114*'MONTHLY DATA'!BD41</f>
        <v>176757246.35802177</v>
      </c>
      <c r="AH119" s="249">
        <f>AG114*'MONTHLY DATA'!BE41</f>
        <v>135393647.47808844</v>
      </c>
      <c r="AI119" s="249">
        <f>AH114*'MONTHLY DATA'!BF41</f>
        <v>65253497.81926807</v>
      </c>
      <c r="AJ119" s="249">
        <f>AI114*'MONTHLY DATA'!BG41</f>
        <v>92683616.239718616</v>
      </c>
      <c r="AK119" s="249">
        <f>AJ114*'MONTHLY DATA'!BH41</f>
        <v>103289912.73790932</v>
      </c>
      <c r="AL119" s="249">
        <f>AK114*'MONTHLY DATA'!BI41</f>
        <v>125088951.82818753</v>
      </c>
      <c r="AM119" s="249">
        <f>AL114*'MONTHLY DATA'!BJ41</f>
        <v>221529413.5551348</v>
      </c>
      <c r="AN119" s="249">
        <f>AM114*'MONTHLY DATA'!BK41</f>
        <v>90568756.108627632</v>
      </c>
      <c r="AO119" s="249">
        <f>AN114*'MONTHLY DATA'!BL41</f>
        <v>56951865.635365285</v>
      </c>
      <c r="AP119" s="249">
        <f>AO114*'MONTHLY DATA'!BM41</f>
        <v>56662123.924388207</v>
      </c>
      <c r="AQ119" s="249">
        <f>AP114*'MONTHLY DATA'!BN41</f>
        <v>43043284.651334047</v>
      </c>
      <c r="AR119" s="249">
        <f>AQ114*'MONTHLY DATA'!BO41</f>
        <v>81519221.926252484</v>
      </c>
      <c r="AS119" s="249">
        <f>AR114*'MONTHLY DATA'!BP41</f>
        <v>151958759.97902688</v>
      </c>
      <c r="AT119" s="249">
        <f>AS114*'MONTHLY DATA'!BQ41</f>
        <v>116399816.95651279</v>
      </c>
      <c r="AU119" s="249">
        <f>AT114*'MONTHLY DATA'!BR41</f>
        <v>56098302.216540925</v>
      </c>
      <c r="AV119" s="249">
        <f>AU114*'MONTHLY DATA'!BS41</f>
        <v>79681907.090090409</v>
      </c>
      <c r="AW119" s="249">
        <f>AV114*'MONTHLY DATA'!BT41</f>
        <v>88801918.985946521</v>
      </c>
      <c r="AX119" s="249">
        <f>AW114*'MONTHLY DATA'!BU41</f>
        <v>107542138.77194679</v>
      </c>
      <c r="AY119" s="249">
        <f>AX114*'MONTHLY DATA'!BV41</f>
        <v>190452316.68231559</v>
      </c>
      <c r="AZ119" s="249">
        <f>AY114*'MONTHLY DATA'!BW41</f>
        <v>0</v>
      </c>
      <c r="BA119" s="249">
        <f>AZ114*'MONTHLY DATA'!BX41</f>
        <v>0</v>
      </c>
      <c r="BB119" s="249">
        <f>BA114*'MONTHLY DATA'!BY41</f>
        <v>0</v>
      </c>
      <c r="BC119" s="249">
        <f>BB114*'MONTHLY DATA'!BZ41</f>
        <v>0</v>
      </c>
      <c r="BD119" s="249">
        <f>BC114*'MONTHLY DATA'!CA41</f>
        <v>0</v>
      </c>
      <c r="BE119" s="249">
        <f>BD114*'MONTHLY DATA'!CB41</f>
        <v>0</v>
      </c>
      <c r="BF119" s="249">
        <f>BE114*'MONTHLY DATA'!CC41</f>
        <v>0</v>
      </c>
      <c r="BG119" s="249">
        <f>BF114*'MONTHLY DATA'!CD41</f>
        <v>0</v>
      </c>
      <c r="BH119" s="249">
        <f>BG114*'MONTHLY DATA'!CE41</f>
        <v>0</v>
      </c>
      <c r="BI119" s="249">
        <f>BH114*'MONTHLY DATA'!CF41</f>
        <v>0</v>
      </c>
      <c r="BJ119" s="249">
        <f>BI114*'MONTHLY DATA'!CG41</f>
        <v>0</v>
      </c>
      <c r="BK119" s="249">
        <f>BJ114*'MONTHLY DATA'!CH41</f>
        <v>0</v>
      </c>
      <c r="BL119" s="249">
        <f>BK114*'MONTHLY DATA'!CI41</f>
        <v>99552013.09750396</v>
      </c>
      <c r="BM119" s="249">
        <f>BL114*'MONTHLY DATA'!CJ41</f>
        <v>62600941.79401429</v>
      </c>
      <c r="BN119" s="249">
        <f>BM114*'MONTHLY DATA'!CK41</f>
        <v>62281877.939734608</v>
      </c>
      <c r="BO119" s="249">
        <f>BN114*'MONTHLY DATA'!CL41</f>
        <v>47312465.443111531</v>
      </c>
      <c r="BP119" s="249">
        <f>BO114*'MONTHLY DATA'!CM41</f>
        <v>89604788.38411057</v>
      </c>
      <c r="BQ119" s="249">
        <f>BP114*'MONTHLY DATA'!CN41</f>
        <v>167031972.99654549</v>
      </c>
      <c r="BR119" s="249">
        <f>BQ114*'MONTHLY DATA'!CO41</f>
        <v>127943582.92560521</v>
      </c>
      <c r="BS119" s="249">
        <f>BR114*'MONTHLY DATA'!CP41</f>
        <v>61662157.761229783</v>
      </c>
      <c r="BT119" s="249">
        <f>BS114*'MONTHLY DATA'!CQ41</f>
        <v>87585073.280897632</v>
      </c>
      <c r="BU119" s="249">
        <f>BT114*'MONTHLY DATA'!CR41</f>
        <v>97608996.036185205</v>
      </c>
      <c r="BV119" s="250">
        <f>BU114*'MONTHLY DATA'!CS41</f>
        <v>118208044.80783971</v>
      </c>
      <c r="BW119" s="423">
        <f t="shared" si="71"/>
        <v>4835689146.2467804</v>
      </c>
    </row>
    <row r="120" spans="1:75" x14ac:dyDescent="0.25">
      <c r="A120" s="268" t="s">
        <v>249</v>
      </c>
      <c r="C120" s="431"/>
      <c r="D120" s="249">
        <f>D119*'MONTHLY DATA'!AA42</f>
        <v>1137044.7767523364</v>
      </c>
      <c r="E120" s="249">
        <f>E119*'MONTHLY DATA'!AB42</f>
        <v>710646.10496495327</v>
      </c>
      <c r="F120" s="249">
        <f>F119*'MONTHLY DATA'!AC42</f>
        <v>723567.69383761671</v>
      </c>
      <c r="G120" s="249">
        <f>G119*'MONTHLY DATA'!AD42</f>
        <v>581430.21623831778</v>
      </c>
      <c r="H120" s="249">
        <f>H119*'MONTHLY DATA'!AE42</f>
        <v>1033672.0657710279</v>
      </c>
      <c r="I120" s="249">
        <f>I119*'MONTHLY DATA'!AF42</f>
        <v>1808939.8761098126</v>
      </c>
      <c r="J120" s="249">
        <f>J119*'MONTHLY DATA'!AG42</f>
        <v>1485913.9153037381</v>
      </c>
      <c r="K120" s="249">
        <f>K119*'MONTHLY DATA'!AH42</f>
        <v>710646.10496495327</v>
      </c>
      <c r="L120" s="249">
        <f>L119*'MONTHLY DATA'!AI42</f>
        <v>1098280.0101343454</v>
      </c>
      <c r="M120" s="249">
        <f>M119*'MONTHLY DATA'!AJ42</f>
        <v>1078890.7463200935</v>
      </c>
      <c r="N120" s="249">
        <f>N119*'MONTHLY DATA'!AK42</f>
        <v>1292090.0822137848</v>
      </c>
      <c r="O120" s="249">
        <f>O119*'MONTHLY DATA'!AL42</f>
        <v>2261167.9646320092</v>
      </c>
      <c r="P120" s="249">
        <f>P119*'MONTHLY DATA'!AM42</f>
        <v>0</v>
      </c>
      <c r="Q120" s="249">
        <f>Q119*'MONTHLY DATA'!AN42</f>
        <v>0</v>
      </c>
      <c r="R120" s="249">
        <f>R119*'MONTHLY DATA'!AO42</f>
        <v>0</v>
      </c>
      <c r="S120" s="249">
        <f>S119*'MONTHLY DATA'!AP42</f>
        <v>0</v>
      </c>
      <c r="T120" s="249">
        <f>T119*'MONTHLY DATA'!AQ42</f>
        <v>0</v>
      </c>
      <c r="U120" s="249">
        <f>U119*'MONTHLY DATA'!AR42</f>
        <v>0</v>
      </c>
      <c r="V120" s="249">
        <f>V119*'MONTHLY DATA'!AS42</f>
        <v>0</v>
      </c>
      <c r="W120" s="249">
        <f>W119*'MONTHLY DATA'!AT42</f>
        <v>0</v>
      </c>
      <c r="X120" s="249">
        <f>X119*'MONTHLY DATA'!AU42</f>
        <v>0</v>
      </c>
      <c r="Y120" s="249">
        <f>Y119*'MONTHLY DATA'!AV42</f>
        <v>0</v>
      </c>
      <c r="Z120" s="249">
        <f>Z119*'MONTHLY DATA'!AW42</f>
        <v>0</v>
      </c>
      <c r="AA120" s="249">
        <f>AA119*'MONTHLY DATA'!AX42</f>
        <v>0</v>
      </c>
      <c r="AB120" s="249">
        <f>AB119*'MONTHLY DATA'!AY42</f>
        <v>1580208.9207240054</v>
      </c>
      <c r="AC120" s="249">
        <f>AC119*'MONTHLY DATA'!AZ42</f>
        <v>993685.03295760602</v>
      </c>
      <c r="AD120" s="249">
        <f>AD119*'MONTHLY DATA'!BA42</f>
        <v>988622.44728988467</v>
      </c>
      <c r="AE120" s="249">
        <f>AE119*'MONTHLY DATA'!BB42</f>
        <v>751022.01710445131</v>
      </c>
      <c r="AF120" s="249">
        <f>AF119*'MONTHLY DATA'!BC42</f>
        <v>1422335.2385894603</v>
      </c>
      <c r="AG120" s="249">
        <f>AG119*'MONTHLY DATA'!BD42</f>
        <v>2651358.6953703263</v>
      </c>
      <c r="AH120" s="249">
        <f>AH119*'MONTHLY DATA'!BE42</f>
        <v>2030904.7121713264</v>
      </c>
      <c r="AI120" s="249">
        <f>AI119*'MONTHLY DATA'!BF42</f>
        <v>978802.46728902101</v>
      </c>
      <c r="AJ120" s="249">
        <f>AJ119*'MONTHLY DATA'!BG42</f>
        <v>1390254.2435957792</v>
      </c>
      <c r="AK120" s="249">
        <f>AK119*'MONTHLY DATA'!BH42</f>
        <v>1549348.6910686397</v>
      </c>
      <c r="AL120" s="249">
        <f>AL119*'MONTHLY DATA'!BI42</f>
        <v>1876334.2774228128</v>
      </c>
      <c r="AM120" s="249">
        <f>AM119*'MONTHLY DATA'!BJ42</f>
        <v>3322941.203327022</v>
      </c>
      <c r="AN120" s="249">
        <f>AN119*'MONTHLY DATA'!BK42</f>
        <v>2717062.6832588287</v>
      </c>
      <c r="AO120" s="249">
        <f>AO119*'MONTHLY DATA'!BL42</f>
        <v>1708555.9690609586</v>
      </c>
      <c r="AP120" s="249">
        <f>AP119*'MONTHLY DATA'!BM42</f>
        <v>1699863.7177316463</v>
      </c>
      <c r="AQ120" s="249">
        <f>AQ119*'MONTHLY DATA'!BN42</f>
        <v>1291298.5395400214</v>
      </c>
      <c r="AR120" s="249">
        <f>AR119*'MONTHLY DATA'!BO42</f>
        <v>2445576.6577875745</v>
      </c>
      <c r="AS120" s="249">
        <f>AS119*'MONTHLY DATA'!BP42</f>
        <v>4558762.7993708067</v>
      </c>
      <c r="AT120" s="249">
        <f>AT119*'MONTHLY DATA'!BQ42</f>
        <v>3491994.5086953836</v>
      </c>
      <c r="AU120" s="249">
        <f>AU119*'MONTHLY DATA'!BR42</f>
        <v>1682949.0664962276</v>
      </c>
      <c r="AV120" s="249">
        <f>AV119*'MONTHLY DATA'!BS42</f>
        <v>2390457.212702712</v>
      </c>
      <c r="AW120" s="249">
        <f>AW119*'MONTHLY DATA'!BT42</f>
        <v>2664057.5695783957</v>
      </c>
      <c r="AX120" s="249">
        <f>AX119*'MONTHLY DATA'!BU42</f>
        <v>3226264.1631584037</v>
      </c>
      <c r="AY120" s="249">
        <f>AY119*'MONTHLY DATA'!BV42</f>
        <v>5713569.5004694676</v>
      </c>
      <c r="AZ120" s="249">
        <f>AZ119*'MONTHLY DATA'!BW42</f>
        <v>0</v>
      </c>
      <c r="BA120" s="249">
        <f>BA119*'MONTHLY DATA'!BX42</f>
        <v>0</v>
      </c>
      <c r="BB120" s="249">
        <f>BB119*'MONTHLY DATA'!BY42</f>
        <v>0</v>
      </c>
      <c r="BC120" s="249">
        <f>BC119*'MONTHLY DATA'!BZ42</f>
        <v>0</v>
      </c>
      <c r="BD120" s="249">
        <f>BD119*'MONTHLY DATA'!CA42</f>
        <v>0</v>
      </c>
      <c r="BE120" s="249">
        <f>BE119*'MONTHLY DATA'!CB42</f>
        <v>0</v>
      </c>
      <c r="BF120" s="249">
        <f>BF119*'MONTHLY DATA'!CC42</f>
        <v>0</v>
      </c>
      <c r="BG120" s="249">
        <f>BG119*'MONTHLY DATA'!CD42</f>
        <v>0</v>
      </c>
      <c r="BH120" s="249">
        <f>BH119*'MONTHLY DATA'!CE42</f>
        <v>0</v>
      </c>
      <c r="BI120" s="249">
        <f>BI119*'MONTHLY DATA'!CF42</f>
        <v>0</v>
      </c>
      <c r="BJ120" s="249">
        <f>BJ119*'MONTHLY DATA'!CG42</f>
        <v>0</v>
      </c>
      <c r="BK120" s="249">
        <f>BK119*'MONTHLY DATA'!CH42</f>
        <v>0</v>
      </c>
      <c r="BL120" s="249">
        <f>BL119*'MONTHLY DATA'!CI42</f>
        <v>1991040.2619500794</v>
      </c>
      <c r="BM120" s="249">
        <f>BM119*'MONTHLY DATA'!CJ42</f>
        <v>1252018.8358802858</v>
      </c>
      <c r="BN120" s="249">
        <f>BN119*'MONTHLY DATA'!CK42</f>
        <v>1245637.5587946922</v>
      </c>
      <c r="BO120" s="249">
        <f>BO119*'MONTHLY DATA'!CL42</f>
        <v>946249.30886223062</v>
      </c>
      <c r="BP120" s="249">
        <f>BP119*'MONTHLY DATA'!CM42</f>
        <v>1792095.7676822115</v>
      </c>
      <c r="BQ120" s="249">
        <f>BQ119*'MONTHLY DATA'!CN42</f>
        <v>3340639.4599309098</v>
      </c>
      <c r="BR120" s="249">
        <f>BR119*'MONTHLY DATA'!CO42</f>
        <v>2558871.6585121043</v>
      </c>
      <c r="BS120" s="249">
        <f>BS119*'MONTHLY DATA'!CP42</f>
        <v>1233243.1552245957</v>
      </c>
      <c r="BT120" s="249">
        <f>BT119*'MONTHLY DATA'!CQ42</f>
        <v>1751701.4656179526</v>
      </c>
      <c r="BU120" s="249">
        <f>BU119*'MONTHLY DATA'!CR42</f>
        <v>1952179.9207237042</v>
      </c>
      <c r="BV120" s="250">
        <f>BV119*'MONTHLY DATA'!CS42</f>
        <v>2364160.8961567944</v>
      </c>
      <c r="BW120" s="423">
        <f t="shared" si="71"/>
        <v>87476358.181339294</v>
      </c>
    </row>
    <row r="121" spans="1:75" x14ac:dyDescent="0.25">
      <c r="A121" s="268" t="s">
        <v>251</v>
      </c>
      <c r="C121" s="431"/>
      <c r="D121" s="249"/>
      <c r="E121" s="249">
        <f>C114*'MONTHLY DATA'!AA43</f>
        <v>75802985.116822422</v>
      </c>
      <c r="F121" s="249">
        <f>D114*'MONTHLY DATA'!AB43</f>
        <v>47376406.99766355</v>
      </c>
      <c r="G121" s="249">
        <f>E114*'MONTHLY DATA'!AC43</f>
        <v>48237846.255841121</v>
      </c>
      <c r="H121" s="249">
        <f>F114*'MONTHLY DATA'!AD43</f>
        <v>38762014.415887855</v>
      </c>
      <c r="I121" s="249">
        <f>G114*'MONTHLY DATA'!AE43</f>
        <v>68911471.051401868</v>
      </c>
      <c r="J121" s="249">
        <f>H114*'MONTHLY DATA'!AF43</f>
        <v>120595991.74065419</v>
      </c>
      <c r="K121" s="249">
        <f>I114*'MONTHLY DATA'!AG43</f>
        <v>99060927.686915889</v>
      </c>
      <c r="L121" s="249">
        <f>J114*'MONTHLY DATA'!AH43</f>
        <v>47376406.99766355</v>
      </c>
      <c r="M121" s="249">
        <f>K114*'MONTHLY DATA'!AI43</f>
        <v>73218667.342289701</v>
      </c>
      <c r="N121" s="249">
        <f>L114*'MONTHLY DATA'!AJ43</f>
        <v>71926049.7546729</v>
      </c>
      <c r="O121" s="249">
        <f>M114*'MONTHLY DATA'!AK43</f>
        <v>86139338.814252317</v>
      </c>
      <c r="P121" s="249">
        <f>N114*'MONTHLY DATA'!AL43</f>
        <v>150744530.97546729</v>
      </c>
      <c r="Q121" s="249">
        <f>O114*'MONTHLY DATA'!AM43</f>
        <v>290371021.08172876</v>
      </c>
      <c r="R121" s="249">
        <f>P114*'MONTHLY DATA'!AN43</f>
        <v>182594587.39440802</v>
      </c>
      <c r="S121" s="249">
        <f>Q114*'MONTHLY DATA'!AO43</f>
        <v>181668270.67570746</v>
      </c>
      <c r="T121" s="249">
        <f>R114*'MONTHLY DATA'!AP43</f>
        <v>138000529.74692881</v>
      </c>
      <c r="U121" s="249">
        <f>S114*'MONTHLY DATA'!AQ43</f>
        <v>261365944.04970425</v>
      </c>
      <c r="V121" s="249">
        <f>T114*'MONTHLY DATA'!AR43</f>
        <v>487201271.35757911</v>
      </c>
      <c r="W121" s="249">
        <f>U114*'MONTHLY DATA'!AS43</f>
        <v>373192000.26933658</v>
      </c>
      <c r="X121" s="249">
        <f>V114*'MONTHLY DATA'!AT43</f>
        <v>179860403.47378263</v>
      </c>
      <c r="Y121" s="249">
        <f>W114*'MONTHLY DATA'!AU43</f>
        <v>255470575.19314176</v>
      </c>
      <c r="Z121" s="249">
        <f>X114*'MONTHLY DATA'!AV43</f>
        <v>284702926.95912248</v>
      </c>
      <c r="AA121" s="249">
        <f>Y114*'MONTHLY DATA'!AW43</f>
        <v>344792989.19452882</v>
      </c>
      <c r="AB121" s="249">
        <f>Z114*'MONTHLY DATA'!AX43</f>
        <v>610614895.45240593</v>
      </c>
      <c r="AC121" s="249">
        <f>AA114*'MONTHLY DATA'!AY43</f>
        <v>0</v>
      </c>
      <c r="AD121" s="249">
        <f>AB114*'MONTHLY DATA'!AZ43</f>
        <v>0</v>
      </c>
      <c r="AE121" s="249">
        <f>AC114*'MONTHLY DATA'!BA43</f>
        <v>0</v>
      </c>
      <c r="AF121" s="249">
        <f>AD114*'MONTHLY DATA'!BB43</f>
        <v>0</v>
      </c>
      <c r="AG121" s="249">
        <f>AE114*'MONTHLY DATA'!BC43</f>
        <v>0</v>
      </c>
      <c r="AH121" s="249">
        <f>AF114*'MONTHLY DATA'!BD43</f>
        <v>0</v>
      </c>
      <c r="AI121" s="249">
        <f>AG114*'MONTHLY DATA'!BE43</f>
        <v>0</v>
      </c>
      <c r="AJ121" s="249">
        <f>AH114*'MONTHLY DATA'!BF43</f>
        <v>0</v>
      </c>
      <c r="AK121" s="249">
        <f>AI114*'MONTHLY DATA'!BG43</f>
        <v>0</v>
      </c>
      <c r="AL121" s="249">
        <f>AJ114*'MONTHLY DATA'!BH43</f>
        <v>0</v>
      </c>
      <c r="AM121" s="249">
        <f>AK114*'MONTHLY DATA'!BI43</f>
        <v>0</v>
      </c>
      <c r="AN121" s="249">
        <f>AL114*'MONTHLY DATA'!BJ43</f>
        <v>0</v>
      </c>
      <c r="AO121" s="249">
        <f>AM114*'MONTHLY DATA'!BK43</f>
        <v>45284378.054313816</v>
      </c>
      <c r="AP121" s="249">
        <f>AN114*'MONTHLY DATA'!BL43</f>
        <v>28475932.817682642</v>
      </c>
      <c r="AQ121" s="249">
        <f>AO114*'MONTHLY DATA'!BM43</f>
        <v>28331061.962194104</v>
      </c>
      <c r="AR121" s="249">
        <f>AP114*'MONTHLY DATA'!BN43</f>
        <v>21521642.325667024</v>
      </c>
      <c r="AS121" s="249">
        <f>AQ114*'MONTHLY DATA'!BO43</f>
        <v>40759610.963126242</v>
      </c>
      <c r="AT121" s="249">
        <f>AR114*'MONTHLY DATA'!BP43</f>
        <v>75979379.989513442</v>
      </c>
      <c r="AU121" s="249">
        <f>AS114*'MONTHLY DATA'!BQ43</f>
        <v>58199908.478256397</v>
      </c>
      <c r="AV121" s="249">
        <f>AT114*'MONTHLY DATA'!BR43</f>
        <v>28049151.108270463</v>
      </c>
      <c r="AW121" s="249">
        <f>AU114*'MONTHLY DATA'!BS43</f>
        <v>39840953.545045204</v>
      </c>
      <c r="AX121" s="249">
        <f>AV114*'MONTHLY DATA'!BT43</f>
        <v>44400959.492973261</v>
      </c>
      <c r="AY121" s="249">
        <f>AW114*'MONTHLY DATA'!BU43</f>
        <v>53771069.385973394</v>
      </c>
      <c r="AZ121" s="249">
        <f>AX114*'MONTHLY DATA'!BV43</f>
        <v>95226158.341157794</v>
      </c>
      <c r="BA121" s="249">
        <f>AY114*'MONTHLY DATA'!BW43</f>
        <v>0</v>
      </c>
      <c r="BB121" s="249">
        <f>AZ114*'MONTHLY DATA'!BX43</f>
        <v>0</v>
      </c>
      <c r="BC121" s="249">
        <f>BA114*'MONTHLY DATA'!BY43</f>
        <v>0</v>
      </c>
      <c r="BD121" s="249">
        <f>BB114*'MONTHLY DATA'!BZ43</f>
        <v>0</v>
      </c>
      <c r="BE121" s="249">
        <f>BC114*'MONTHLY DATA'!CA43</f>
        <v>0</v>
      </c>
      <c r="BF121" s="249">
        <f>BD114*'MONTHLY DATA'!CB43</f>
        <v>0</v>
      </c>
      <c r="BG121" s="249">
        <f>BE114*'MONTHLY DATA'!CC43</f>
        <v>0</v>
      </c>
      <c r="BH121" s="249">
        <f>BF114*'MONTHLY DATA'!CD43</f>
        <v>0</v>
      </c>
      <c r="BI121" s="249">
        <f>BG114*'MONTHLY DATA'!CE43</f>
        <v>0</v>
      </c>
      <c r="BJ121" s="249">
        <f>BH114*'MONTHLY DATA'!CF43</f>
        <v>0</v>
      </c>
      <c r="BK121" s="249">
        <f>BI114*'MONTHLY DATA'!CG43</f>
        <v>0</v>
      </c>
      <c r="BL121" s="249">
        <f>BJ114*'MONTHLY DATA'!CH43</f>
        <v>0</v>
      </c>
      <c r="BM121" s="249">
        <f>BK114*'MONTHLY DATA'!CI43</f>
        <v>74664009.823127955</v>
      </c>
      <c r="BN121" s="249">
        <f>BL114*'MONTHLY DATA'!CJ43</f>
        <v>46950706.345510714</v>
      </c>
      <c r="BO121" s="249">
        <f>BM114*'MONTHLY DATA'!CK43</f>
        <v>46711408.454800949</v>
      </c>
      <c r="BP121" s="249">
        <f>BN114*'MONTHLY DATA'!CL43</f>
        <v>35484349.082333647</v>
      </c>
      <c r="BQ121" s="249">
        <f>BO114*'MONTHLY DATA'!CM43</f>
        <v>67203591.288082913</v>
      </c>
      <c r="BR121" s="249">
        <f>BP114*'MONTHLY DATA'!CN43</f>
        <v>125273979.74740911</v>
      </c>
      <c r="BS121" s="249">
        <f>BQ114*'MONTHLY DATA'!CO43</f>
        <v>95957687.194203898</v>
      </c>
      <c r="BT121" s="249">
        <f>BR114*'MONTHLY DATA'!CP43</f>
        <v>46246618.32092233</v>
      </c>
      <c r="BU121" s="249">
        <f>BS114*'MONTHLY DATA'!CQ43</f>
        <v>65688804.96067322</v>
      </c>
      <c r="BV121" s="250">
        <f>BT114*'MONTHLY DATA'!CR43</f>
        <v>73206747.027138889</v>
      </c>
      <c r="BW121" s="423">
        <f t="shared" si="71"/>
        <v>5755216160.7062836</v>
      </c>
    </row>
    <row r="122" spans="1:75" x14ac:dyDescent="0.25">
      <c r="A122" s="268" t="s">
        <v>249</v>
      </c>
      <c r="C122" s="431"/>
      <c r="D122" s="249"/>
      <c r="E122" s="249">
        <f>E121*'MONTHLY DATA'!AA44</f>
        <v>0</v>
      </c>
      <c r="F122" s="249">
        <f>F121*'MONTHLY DATA'!AB44</f>
        <v>0</v>
      </c>
      <c r="G122" s="249">
        <f>G121*'MONTHLY DATA'!AC44</f>
        <v>0</v>
      </c>
      <c r="H122" s="249">
        <f>H121*'MONTHLY DATA'!AD44</f>
        <v>0</v>
      </c>
      <c r="I122" s="249">
        <f>I121*'MONTHLY DATA'!AE44</f>
        <v>0</v>
      </c>
      <c r="J122" s="249">
        <f>J121*'MONTHLY DATA'!AF44</f>
        <v>0</v>
      </c>
      <c r="K122" s="249">
        <f>K121*'MONTHLY DATA'!AG44</f>
        <v>0</v>
      </c>
      <c r="L122" s="249">
        <f>L121*'MONTHLY DATA'!AH44</f>
        <v>0</v>
      </c>
      <c r="M122" s="249">
        <f>M121*'MONTHLY DATA'!AI44</f>
        <v>0</v>
      </c>
      <c r="N122" s="249">
        <f>N121*'MONTHLY DATA'!AJ44</f>
        <v>0</v>
      </c>
      <c r="O122" s="249">
        <f>O121*'MONTHLY DATA'!AK44</f>
        <v>0</v>
      </c>
      <c r="P122" s="249">
        <f>P121*'MONTHLY DATA'!AL44</f>
        <v>0</v>
      </c>
      <c r="Q122" s="249">
        <f>Q121*'MONTHLY DATA'!AM44</f>
        <v>11614840.843269151</v>
      </c>
      <c r="R122" s="249">
        <f>R121*'MONTHLY DATA'!AN44</f>
        <v>7303783.4957763208</v>
      </c>
      <c r="S122" s="249">
        <f>S121*'MONTHLY DATA'!AO44</f>
        <v>7266730.8270282988</v>
      </c>
      <c r="T122" s="249">
        <f>T121*'MONTHLY DATA'!AP44</f>
        <v>5520021.1898771524</v>
      </c>
      <c r="U122" s="249">
        <f>U121*'MONTHLY DATA'!AQ44</f>
        <v>10454637.76198817</v>
      </c>
      <c r="V122" s="249">
        <f>V121*'MONTHLY DATA'!AR44</f>
        <v>19488050.854303166</v>
      </c>
      <c r="W122" s="249">
        <f>W121*'MONTHLY DATA'!AS44</f>
        <v>14927680.010773463</v>
      </c>
      <c r="X122" s="249">
        <f>X121*'MONTHLY DATA'!AT44</f>
        <v>7194416.1389513053</v>
      </c>
      <c r="Y122" s="249">
        <f>Y121*'MONTHLY DATA'!AU44</f>
        <v>10218823.007725671</v>
      </c>
      <c r="Z122" s="249">
        <f>Z121*'MONTHLY DATA'!AV44</f>
        <v>11388117.078364899</v>
      </c>
      <c r="AA122" s="249">
        <f>AA121*'MONTHLY DATA'!AW44</f>
        <v>13791719.567781152</v>
      </c>
      <c r="AB122" s="249">
        <f>AB121*'MONTHLY DATA'!AX44</f>
        <v>24424595.818096239</v>
      </c>
      <c r="AC122" s="249">
        <f>AC121*'MONTHLY DATA'!AY44</f>
        <v>0</v>
      </c>
      <c r="AD122" s="249">
        <f>AD121*'MONTHLY DATA'!AZ44</f>
        <v>0</v>
      </c>
      <c r="AE122" s="249">
        <f>AE121*'MONTHLY DATA'!BA44</f>
        <v>0</v>
      </c>
      <c r="AF122" s="249">
        <f>AF121*'MONTHLY DATA'!BB44</f>
        <v>0</v>
      </c>
      <c r="AG122" s="249">
        <f>AG121*'MONTHLY DATA'!BC44</f>
        <v>0</v>
      </c>
      <c r="AH122" s="249">
        <f>AH121*'MONTHLY DATA'!BD44</f>
        <v>0</v>
      </c>
      <c r="AI122" s="249">
        <f>AI121*'MONTHLY DATA'!BE44</f>
        <v>0</v>
      </c>
      <c r="AJ122" s="249">
        <f>AJ121*'MONTHLY DATA'!BF44</f>
        <v>0</v>
      </c>
      <c r="AK122" s="249">
        <f>AK121*'MONTHLY DATA'!BG44</f>
        <v>0</v>
      </c>
      <c r="AL122" s="249">
        <f>AL121*'MONTHLY DATA'!BH44</f>
        <v>0</v>
      </c>
      <c r="AM122" s="249">
        <f>AM121*'MONTHLY DATA'!BI44</f>
        <v>0</v>
      </c>
      <c r="AN122" s="249">
        <f>AN121*'MONTHLY DATA'!BJ44</f>
        <v>0</v>
      </c>
      <c r="AO122" s="249">
        <f>AO121*'MONTHLY DATA'!BK44</f>
        <v>452843.78054313816</v>
      </c>
      <c r="AP122" s="249">
        <f>AP121*'MONTHLY DATA'!BL44</f>
        <v>284759.32817682641</v>
      </c>
      <c r="AQ122" s="249">
        <f>AQ121*'MONTHLY DATA'!BM44</f>
        <v>283310.61962194106</v>
      </c>
      <c r="AR122" s="249">
        <f>AR121*'MONTHLY DATA'!BN44</f>
        <v>215216.42325667024</v>
      </c>
      <c r="AS122" s="249">
        <f>AS121*'MONTHLY DATA'!BO44</f>
        <v>407596.10963126243</v>
      </c>
      <c r="AT122" s="249">
        <f>AT121*'MONTHLY DATA'!BP44</f>
        <v>759793.79989513441</v>
      </c>
      <c r="AU122" s="249">
        <f>AU121*'MONTHLY DATA'!BQ44</f>
        <v>581999.08478256396</v>
      </c>
      <c r="AV122" s="249">
        <f>AV121*'MONTHLY DATA'!BR44</f>
        <v>280491.51108270464</v>
      </c>
      <c r="AW122" s="249">
        <f>AW121*'MONTHLY DATA'!BS44</f>
        <v>398409.53545045207</v>
      </c>
      <c r="AX122" s="249">
        <f>AX121*'MONTHLY DATA'!BT44</f>
        <v>444009.59492973262</v>
      </c>
      <c r="AY122" s="249">
        <f>AY121*'MONTHLY DATA'!BU44</f>
        <v>537710.69385973399</v>
      </c>
      <c r="AZ122" s="249">
        <f>AZ121*'MONTHLY DATA'!BV44</f>
        <v>952261.58341157797</v>
      </c>
      <c r="BA122" s="249">
        <f>BA121*'MONTHLY DATA'!BW44</f>
        <v>0</v>
      </c>
      <c r="BB122" s="249">
        <f>BB121*'MONTHLY DATA'!BX44</f>
        <v>0</v>
      </c>
      <c r="BC122" s="249">
        <f>BC121*'MONTHLY DATA'!BY44</f>
        <v>0</v>
      </c>
      <c r="BD122" s="249">
        <f>BD121*'MONTHLY DATA'!BZ44</f>
        <v>0</v>
      </c>
      <c r="BE122" s="249">
        <f>BE121*'MONTHLY DATA'!CA44</f>
        <v>0</v>
      </c>
      <c r="BF122" s="249">
        <f>BF121*'MONTHLY DATA'!CB44</f>
        <v>0</v>
      </c>
      <c r="BG122" s="249">
        <f>BG121*'MONTHLY DATA'!CC44</f>
        <v>0</v>
      </c>
      <c r="BH122" s="249">
        <f>BH121*'MONTHLY DATA'!CD44</f>
        <v>0</v>
      </c>
      <c r="BI122" s="249">
        <f>BI121*'MONTHLY DATA'!CE44</f>
        <v>0</v>
      </c>
      <c r="BJ122" s="249">
        <f>BJ121*'MONTHLY DATA'!CF44</f>
        <v>0</v>
      </c>
      <c r="BK122" s="249">
        <f>BK121*'MONTHLY DATA'!CG44</f>
        <v>0</v>
      </c>
      <c r="BL122" s="249">
        <f>BL121*'MONTHLY DATA'!CH44</f>
        <v>0</v>
      </c>
      <c r="BM122" s="249">
        <f>BM121*'MONTHLY DATA'!CI44</f>
        <v>746640.09823127952</v>
      </c>
      <c r="BN122" s="249">
        <f>BN121*'MONTHLY DATA'!CJ44</f>
        <v>469507.06345510716</v>
      </c>
      <c r="BO122" s="249">
        <f>BO121*'MONTHLY DATA'!CK44</f>
        <v>467114.0845480095</v>
      </c>
      <c r="BP122" s="249">
        <f>BP121*'MONTHLY DATA'!CL44</f>
        <v>354843.49082333647</v>
      </c>
      <c r="BQ122" s="249">
        <f>BQ121*'MONTHLY DATA'!CM44</f>
        <v>672035.91288082919</v>
      </c>
      <c r="BR122" s="249">
        <f>BR121*'MONTHLY DATA'!CN44</f>
        <v>1252739.7974740912</v>
      </c>
      <c r="BS122" s="249">
        <f>BS121*'MONTHLY DATA'!CO44</f>
        <v>959576.871942039</v>
      </c>
      <c r="BT122" s="249">
        <f>BT121*'MONTHLY DATA'!CP44</f>
        <v>462466.18320922332</v>
      </c>
      <c r="BU122" s="249">
        <f>BU121*'MONTHLY DATA'!CQ44</f>
        <v>656888.04960673221</v>
      </c>
      <c r="BV122" s="250">
        <f>BV121*'MONTHLY DATA'!CR44</f>
        <v>732067.47027138888</v>
      </c>
      <c r="BW122" s="423">
        <f t="shared" si="71"/>
        <v>155965697.68101874</v>
      </c>
    </row>
    <row r="123" spans="1:75" x14ac:dyDescent="0.25">
      <c r="A123" s="268" t="s">
        <v>252</v>
      </c>
      <c r="C123" s="431"/>
      <c r="D123" s="249"/>
      <c r="E123" s="249"/>
      <c r="F123" s="249">
        <f>C114*'MONTHLY DATA'!AA45</f>
        <v>56852238.837616816</v>
      </c>
      <c r="G123" s="249">
        <f>D114*'MONTHLY DATA'!AB45</f>
        <v>35532305.248247661</v>
      </c>
      <c r="H123" s="249">
        <f>E114*'MONTHLY DATA'!AC45</f>
        <v>36178384.691880837</v>
      </c>
      <c r="I123" s="249">
        <f>F114*'MONTHLY DATA'!AD45</f>
        <v>29071510.811915886</v>
      </c>
      <c r="J123" s="249">
        <f>G114*'MONTHLY DATA'!AE45</f>
        <v>51683603.288551398</v>
      </c>
      <c r="K123" s="249">
        <f>H114*'MONTHLY DATA'!AF45</f>
        <v>90446993.805490628</v>
      </c>
      <c r="L123" s="249">
        <f>I114*'MONTHLY DATA'!AG45</f>
        <v>74295695.765186906</v>
      </c>
      <c r="M123" s="249">
        <f>J114*'MONTHLY DATA'!AH45</f>
        <v>35532305.248247661</v>
      </c>
      <c r="N123" s="249">
        <f>K114*'MONTHLY DATA'!AI45</f>
        <v>54914000.506717272</v>
      </c>
      <c r="O123" s="249">
        <f>L114*'MONTHLY DATA'!AJ45</f>
        <v>53944537.316004671</v>
      </c>
      <c r="P123" s="249">
        <f>M114*'MONTHLY DATA'!AK45</f>
        <v>64604504.110689238</v>
      </c>
      <c r="Q123" s="249">
        <f>N114*'MONTHLY DATA'!AL45</f>
        <v>113058398.23160045</v>
      </c>
      <c r="R123" s="249">
        <f>O114*'MONTHLY DATA'!AM45</f>
        <v>58074204.21634575</v>
      </c>
      <c r="S123" s="249">
        <f>P114*'MONTHLY DATA'!AN45</f>
        <v>36518917.478881605</v>
      </c>
      <c r="T123" s="249">
        <f>Q114*'MONTHLY DATA'!AO45</f>
        <v>36333654.135141492</v>
      </c>
      <c r="U123" s="249">
        <f>R114*'MONTHLY DATA'!AP45</f>
        <v>27600105.949385762</v>
      </c>
      <c r="V123" s="249">
        <f>S114*'MONTHLY DATA'!AQ45</f>
        <v>52273188.809940852</v>
      </c>
      <c r="W123" s="249">
        <f>T114*'MONTHLY DATA'!AR45</f>
        <v>97440254.271515816</v>
      </c>
      <c r="X123" s="249">
        <f>U114*'MONTHLY DATA'!AS45</f>
        <v>74638400.05386731</v>
      </c>
      <c r="Y123" s="249">
        <f>V114*'MONTHLY DATA'!AT45</f>
        <v>35972080.694756523</v>
      </c>
      <c r="Z123" s="249">
        <f>W114*'MONTHLY DATA'!AU45</f>
        <v>51094115.038628347</v>
      </c>
      <c r="AA123" s="249">
        <f>X114*'MONTHLY DATA'!AV45</f>
        <v>56940585.391824491</v>
      </c>
      <c r="AB123" s="249">
        <f>Y114*'MONTHLY DATA'!AW45</f>
        <v>68958597.838905752</v>
      </c>
      <c r="AC123" s="249">
        <f>Z114*'MONTHLY DATA'!AX45</f>
        <v>122122979.09048118</v>
      </c>
      <c r="AD123" s="249">
        <f>AA114*'MONTHLY DATA'!AY45</f>
        <v>231763975.03952083</v>
      </c>
      <c r="AE123" s="249">
        <f>AB114*'MONTHLY DATA'!AZ45</f>
        <v>145740471.50044888</v>
      </c>
      <c r="AF123" s="249">
        <f>AC114*'MONTHLY DATA'!BA45</f>
        <v>144997958.93584979</v>
      </c>
      <c r="AG123" s="249">
        <f>AD114*'MONTHLY DATA'!BB45</f>
        <v>110149895.84198621</v>
      </c>
      <c r="AH123" s="249">
        <f>AE114*'MONTHLY DATA'!BC45</f>
        <v>208609168.32645422</v>
      </c>
      <c r="AI123" s="249">
        <f>AF114*'MONTHLY DATA'!BD45</f>
        <v>388865941.98764789</v>
      </c>
      <c r="AJ123" s="249">
        <f>AG114*'MONTHLY DATA'!BE45</f>
        <v>297866024.45179456</v>
      </c>
      <c r="AK123" s="249">
        <f>AH114*'MONTHLY DATA'!BF45</f>
        <v>143557695.20238978</v>
      </c>
      <c r="AL123" s="249">
        <f>AI114*'MONTHLY DATA'!BG45</f>
        <v>203903955.72738096</v>
      </c>
      <c r="AM123" s="249">
        <f>AJ114*'MONTHLY DATA'!BH45</f>
        <v>227237808.02340052</v>
      </c>
      <c r="AN123" s="249">
        <f>AK114*'MONTHLY DATA'!BI45</f>
        <v>275195694.02201259</v>
      </c>
      <c r="AO123" s="249">
        <f>AL114*'MONTHLY DATA'!BJ45</f>
        <v>487364709.82129663</v>
      </c>
      <c r="AP123" s="249">
        <f>AM114*'MONTHLY DATA'!BK45</f>
        <v>0</v>
      </c>
      <c r="AQ123" s="249">
        <f>AN114*'MONTHLY DATA'!BL45</f>
        <v>0</v>
      </c>
      <c r="AR123" s="249">
        <f>AO114*'MONTHLY DATA'!BM45</f>
        <v>0</v>
      </c>
      <c r="AS123" s="249">
        <f>AP114*'MONTHLY DATA'!BN45</f>
        <v>0</v>
      </c>
      <c r="AT123" s="249">
        <f>AQ114*'MONTHLY DATA'!BO45</f>
        <v>0</v>
      </c>
      <c r="AU123" s="249">
        <f>AR114*'MONTHLY DATA'!BP45</f>
        <v>0</v>
      </c>
      <c r="AV123" s="249">
        <f>AS114*'MONTHLY DATA'!BQ45</f>
        <v>0</v>
      </c>
      <c r="AW123" s="249">
        <f>AT114*'MONTHLY DATA'!BR45</f>
        <v>0</v>
      </c>
      <c r="AX123" s="249">
        <f>AU114*'MONTHLY DATA'!BS45</f>
        <v>0</v>
      </c>
      <c r="AY123" s="249">
        <f>AV114*'MONTHLY DATA'!BT45</f>
        <v>0</v>
      </c>
      <c r="AZ123" s="249">
        <f>AW114*'MONTHLY DATA'!BU45</f>
        <v>0</v>
      </c>
      <c r="BA123" s="249">
        <f>AX114*'MONTHLY DATA'!BV45</f>
        <v>0</v>
      </c>
      <c r="BB123" s="249">
        <f>AY114*'MONTHLY DATA'!BW45</f>
        <v>472130069.71901244</v>
      </c>
      <c r="BC123" s="249">
        <f>AZ114*'MONTHLY DATA'!BX45</f>
        <v>296886251.05360049</v>
      </c>
      <c r="BD123" s="249">
        <f>BA114*'MONTHLY DATA'!BY45</f>
        <v>295381385.84262496</v>
      </c>
      <c r="BE123" s="249">
        <f>BB114*'MONTHLY DATA'!BZ45</f>
        <v>224380939.24987492</v>
      </c>
      <c r="BF123" s="249">
        <f>BC114*'MONTHLY DATA'!CA45</f>
        <v>424955816.8010394</v>
      </c>
      <c r="BG123" s="249">
        <f>BD114*'MONTHLY DATA'!CB45</f>
        <v>792163060.25514352</v>
      </c>
      <c r="BH123" s="249">
        <f>BE114*'MONTHLY DATA'!CC45</f>
        <v>606782791.6402173</v>
      </c>
      <c r="BI123" s="249">
        <f>BF114*'MONTHLY DATA'!CD45</f>
        <v>292442117.33690679</v>
      </c>
      <c r="BJ123" s="249">
        <f>BG114*'MONTHLY DATA'!CE45</f>
        <v>415378029.18737215</v>
      </c>
      <c r="BK123" s="249">
        <f>BH114*'MONTHLY DATA'!CF45</f>
        <v>462914657.67454344</v>
      </c>
      <c r="BL123" s="249">
        <f>BI114*'MONTHLY DATA'!CG45</f>
        <v>560615137.5255723</v>
      </c>
      <c r="BM123" s="249">
        <f>BJ114*'MONTHLY DATA'!CH45</f>
        <v>992818465.71057427</v>
      </c>
      <c r="BN123" s="249">
        <f>BK114*'MONTHLY DATA'!CI45</f>
        <v>124440016.37187994</v>
      </c>
      <c r="BO123" s="249">
        <f>BL114*'MONTHLY DATA'!CJ45</f>
        <v>78251177.242517859</v>
      </c>
      <c r="BP123" s="249">
        <f>BM114*'MONTHLY DATA'!CK45</f>
        <v>77852347.424668252</v>
      </c>
      <c r="BQ123" s="249">
        <f>BN114*'MONTHLY DATA'!CL45</f>
        <v>59140581.803889409</v>
      </c>
      <c r="BR123" s="249">
        <f>BO114*'MONTHLY DATA'!CM45</f>
        <v>112005985.4801382</v>
      </c>
      <c r="BS123" s="249">
        <f>BP114*'MONTHLY DATA'!CN45</f>
        <v>208789966.24568185</v>
      </c>
      <c r="BT123" s="249">
        <f>BQ114*'MONTHLY DATA'!CO45</f>
        <v>159929478.6570065</v>
      </c>
      <c r="BU123" s="249">
        <f>BR114*'MONTHLY DATA'!CP45</f>
        <v>77077697.201537222</v>
      </c>
      <c r="BV123" s="250">
        <f>BS114*'MONTHLY DATA'!CQ45</f>
        <v>109481341.60112204</v>
      </c>
      <c r="BW123" s="423">
        <f t="shared" si="71"/>
        <v>11123152173.736931</v>
      </c>
    </row>
    <row r="124" spans="1:75" ht="16.5" thickBot="1" x14ac:dyDescent="0.3">
      <c r="A124" s="270" t="s">
        <v>249</v>
      </c>
      <c r="C124" s="435"/>
      <c r="D124" s="436"/>
      <c r="E124" s="436"/>
      <c r="F124" s="436">
        <f>F123*'MONTHLY DATA'!AA46</f>
        <v>1137044.7767523364</v>
      </c>
      <c r="G124" s="436">
        <f>G123*'MONTHLY DATA'!AB46</f>
        <v>710646.10496495327</v>
      </c>
      <c r="H124" s="436">
        <f>H123*'MONTHLY DATA'!AC46</f>
        <v>723567.69383761671</v>
      </c>
      <c r="I124" s="436">
        <f>I123*'MONTHLY DATA'!AD46</f>
        <v>581430.21623831778</v>
      </c>
      <c r="J124" s="436">
        <f>J123*'MONTHLY DATA'!AE46</f>
        <v>1033672.0657710279</v>
      </c>
      <c r="K124" s="436">
        <f>K123*'MONTHLY DATA'!AF46</f>
        <v>1808939.8761098126</v>
      </c>
      <c r="L124" s="436">
        <f>L123*'MONTHLY DATA'!AG46</f>
        <v>1485913.9153037381</v>
      </c>
      <c r="M124" s="436">
        <f>M123*'MONTHLY DATA'!AH46</f>
        <v>710646.10496495327</v>
      </c>
      <c r="N124" s="436">
        <f>N123*'MONTHLY DATA'!AI46</f>
        <v>1098280.0101343454</v>
      </c>
      <c r="O124" s="436">
        <f>O123*'MONTHLY DATA'!AJ46</f>
        <v>1078890.7463200935</v>
      </c>
      <c r="P124" s="436">
        <f>P123*'MONTHLY DATA'!AK46</f>
        <v>1292090.0822137848</v>
      </c>
      <c r="Q124" s="436">
        <f>Q123*'MONTHLY DATA'!AL46</f>
        <v>2261167.9646320092</v>
      </c>
      <c r="R124" s="436">
        <f>R123*'MONTHLY DATA'!AM46</f>
        <v>0</v>
      </c>
      <c r="S124" s="436">
        <f>S123*'MONTHLY DATA'!AN46</f>
        <v>0</v>
      </c>
      <c r="T124" s="436">
        <f>T123*'MONTHLY DATA'!AO46</f>
        <v>0</v>
      </c>
      <c r="U124" s="436">
        <f>U123*'MONTHLY DATA'!AP46</f>
        <v>0</v>
      </c>
      <c r="V124" s="436">
        <f>V123*'MONTHLY DATA'!AQ46</f>
        <v>0</v>
      </c>
      <c r="W124" s="436">
        <f>W123*'MONTHLY DATA'!AR46</f>
        <v>0</v>
      </c>
      <c r="X124" s="436">
        <f>X123*'MONTHLY DATA'!AS46</f>
        <v>0</v>
      </c>
      <c r="Y124" s="436">
        <f>Y123*'MONTHLY DATA'!AT46</f>
        <v>0</v>
      </c>
      <c r="Z124" s="436">
        <f>Z123*'MONTHLY DATA'!AU46</f>
        <v>0</v>
      </c>
      <c r="AA124" s="436">
        <f>AA123*'MONTHLY DATA'!AV46</f>
        <v>0</v>
      </c>
      <c r="AB124" s="436">
        <f>AB123*'MONTHLY DATA'!AW46</f>
        <v>0</v>
      </c>
      <c r="AC124" s="436">
        <f>AC123*'MONTHLY DATA'!AX46</f>
        <v>0</v>
      </c>
      <c r="AD124" s="436">
        <f>AD123*'MONTHLY DATA'!AY46</f>
        <v>0</v>
      </c>
      <c r="AE124" s="436">
        <f>AE123*'MONTHLY DATA'!AZ46</f>
        <v>0</v>
      </c>
      <c r="AF124" s="436">
        <f>AF123*'MONTHLY DATA'!BA46</f>
        <v>0</v>
      </c>
      <c r="AG124" s="436">
        <f>AG123*'MONTHLY DATA'!BB46</f>
        <v>0</v>
      </c>
      <c r="AH124" s="436">
        <f>AH123*'MONTHLY DATA'!BC46</f>
        <v>0</v>
      </c>
      <c r="AI124" s="436">
        <f>AI123*'MONTHLY DATA'!BD46</f>
        <v>0</v>
      </c>
      <c r="AJ124" s="436">
        <f>AJ123*'MONTHLY DATA'!BE46</f>
        <v>0</v>
      </c>
      <c r="AK124" s="436">
        <f>AK123*'MONTHLY DATA'!BF46</f>
        <v>0</v>
      </c>
      <c r="AL124" s="436">
        <f>AL123*'MONTHLY DATA'!BG46</f>
        <v>0</v>
      </c>
      <c r="AM124" s="436">
        <f>AM123*'MONTHLY DATA'!BH46</f>
        <v>0</v>
      </c>
      <c r="AN124" s="436">
        <f>AN123*'MONTHLY DATA'!BI46</f>
        <v>0</v>
      </c>
      <c r="AO124" s="436">
        <f>AO123*'MONTHLY DATA'!BJ46</f>
        <v>0</v>
      </c>
      <c r="AP124" s="436">
        <f>AP123*'MONTHLY DATA'!BK46</f>
        <v>0</v>
      </c>
      <c r="AQ124" s="436">
        <f>AQ123*'MONTHLY DATA'!BL46</f>
        <v>0</v>
      </c>
      <c r="AR124" s="436">
        <f>AR123*'MONTHLY DATA'!BM46</f>
        <v>0</v>
      </c>
      <c r="AS124" s="436">
        <f>AS123*'MONTHLY DATA'!BN46</f>
        <v>0</v>
      </c>
      <c r="AT124" s="436">
        <f>AT123*'MONTHLY DATA'!BO46</f>
        <v>0</v>
      </c>
      <c r="AU124" s="436">
        <f>AU123*'MONTHLY DATA'!BP46</f>
        <v>0</v>
      </c>
      <c r="AV124" s="436">
        <f>AV123*'MONTHLY DATA'!BQ46</f>
        <v>0</v>
      </c>
      <c r="AW124" s="436">
        <f>AW123*'MONTHLY DATA'!BR46</f>
        <v>0</v>
      </c>
      <c r="AX124" s="436">
        <f>AX123*'MONTHLY DATA'!BS46</f>
        <v>0</v>
      </c>
      <c r="AY124" s="436">
        <f>AY123*'MONTHLY DATA'!BT46</f>
        <v>0</v>
      </c>
      <c r="AZ124" s="436">
        <f>AZ123*'MONTHLY DATA'!BU46</f>
        <v>0</v>
      </c>
      <c r="BA124" s="436">
        <f>BA123*'MONTHLY DATA'!BV46</f>
        <v>0</v>
      </c>
      <c r="BB124" s="436">
        <f>BB123*'MONTHLY DATA'!BW46</f>
        <v>0</v>
      </c>
      <c r="BC124" s="436">
        <f>BC123*'MONTHLY DATA'!BX46</f>
        <v>0</v>
      </c>
      <c r="BD124" s="436">
        <f>BD123*'MONTHLY DATA'!BY46</f>
        <v>0</v>
      </c>
      <c r="BE124" s="436">
        <f>BE123*'MONTHLY DATA'!BZ46</f>
        <v>0</v>
      </c>
      <c r="BF124" s="436">
        <f>BF123*'MONTHLY DATA'!CA46</f>
        <v>0</v>
      </c>
      <c r="BG124" s="436">
        <f>BG123*'MONTHLY DATA'!CB46</f>
        <v>0</v>
      </c>
      <c r="BH124" s="436">
        <f>BH123*'MONTHLY DATA'!CC46</f>
        <v>0</v>
      </c>
      <c r="BI124" s="436">
        <f>BI123*'MONTHLY DATA'!CD46</f>
        <v>0</v>
      </c>
      <c r="BJ124" s="436">
        <f>BJ123*'MONTHLY DATA'!CE46</f>
        <v>0</v>
      </c>
      <c r="BK124" s="436">
        <f>BK123*'MONTHLY DATA'!CF46</f>
        <v>0</v>
      </c>
      <c r="BL124" s="436">
        <f>BL123*'MONTHLY DATA'!CG46</f>
        <v>0</v>
      </c>
      <c r="BM124" s="436">
        <f>BM123*'MONTHLY DATA'!CH46</f>
        <v>0</v>
      </c>
      <c r="BN124" s="436">
        <f>BN123*'MONTHLY DATA'!CI46</f>
        <v>0</v>
      </c>
      <c r="BO124" s="436">
        <f>BO123*'MONTHLY DATA'!CJ46</f>
        <v>0</v>
      </c>
      <c r="BP124" s="436">
        <f>BP123*'MONTHLY DATA'!CK46</f>
        <v>0</v>
      </c>
      <c r="BQ124" s="436">
        <f>BQ123*'MONTHLY DATA'!CL46</f>
        <v>0</v>
      </c>
      <c r="BR124" s="436">
        <f>BR123*'MONTHLY DATA'!CM46</f>
        <v>0</v>
      </c>
      <c r="BS124" s="436">
        <f>BS123*'MONTHLY DATA'!CN46</f>
        <v>0</v>
      </c>
      <c r="BT124" s="436">
        <f>BT123*'MONTHLY DATA'!CO46</f>
        <v>0</v>
      </c>
      <c r="BU124" s="436">
        <f>BU123*'MONTHLY DATA'!CP46</f>
        <v>0</v>
      </c>
      <c r="BV124" s="437">
        <f>BV123*'MONTHLY DATA'!CQ46</f>
        <v>0</v>
      </c>
      <c r="BW124" s="438">
        <f t="shared" si="71"/>
        <v>13922289.55724299</v>
      </c>
    </row>
    <row r="125" spans="1:75" ht="16.5" thickBot="1" x14ac:dyDescent="0.3">
      <c r="BW125" s="418">
        <f t="shared" si="71"/>
        <v>0</v>
      </c>
    </row>
    <row r="126" spans="1:75" x14ac:dyDescent="0.25">
      <c r="A126" s="467" t="s">
        <v>315</v>
      </c>
      <c r="C126" s="683">
        <f>C117+C119+C121+C123</f>
        <v>132655223.95443922</v>
      </c>
      <c r="D126" s="463">
        <f t="shared" ref="D126:BO126" si="75">D117+D119+D121+D123</f>
        <v>196613189.92114484</v>
      </c>
      <c r="E126" s="463">
        <f t="shared" si="75"/>
        <v>231283826.56103969</v>
      </c>
      <c r="F126" s="463">
        <f t="shared" si="75"/>
        <v>244418940.44684577</v>
      </c>
      <c r="G126" s="463">
        <f t="shared" si="75"/>
        <v>262508247.46787378</v>
      </c>
      <c r="H126" s="463">
        <f t="shared" si="75"/>
        <v>389350591.23101628</v>
      </c>
      <c r="I126" s="463">
        <f t="shared" si="75"/>
        <v>452233592.92640173</v>
      </c>
      <c r="J126" s="463">
        <f t="shared" si="75"/>
        <v>403779698.80549055</v>
      </c>
      <c r="K126" s="463">
        <f t="shared" si="75"/>
        <v>388705199.8379088</v>
      </c>
      <c r="L126" s="463">
        <f t="shared" si="75"/>
        <v>357370690.84696257</v>
      </c>
      <c r="M126" s="463">
        <f t="shared" si="75"/>
        <v>367383890.14748824</v>
      </c>
      <c r="N126" s="463">
        <f t="shared" si="75"/>
        <v>519851987.68983632</v>
      </c>
      <c r="O126" s="463">
        <f t="shared" si="75"/>
        <v>404916808.73768842</v>
      </c>
      <c r="P126" s="463">
        <f t="shared" si="75"/>
        <v>239694980.07207757</v>
      </c>
      <c r="Q126" s="463">
        <f t="shared" si="75"/>
        <v>427651855.40342355</v>
      </c>
      <c r="R126" s="463">
        <f t="shared" si="75"/>
        <v>259068862.24367762</v>
      </c>
      <c r="S126" s="463">
        <f t="shared" si="75"/>
        <v>253035980.69454962</v>
      </c>
      <c r="T126" s="463">
        <f t="shared" si="75"/>
        <v>239294353.39641419</v>
      </c>
      <c r="U126" s="463">
        <f t="shared" si="75"/>
        <v>338724983.36833489</v>
      </c>
      <c r="V126" s="463">
        <f t="shared" si="75"/>
        <v>563455847.29735768</v>
      </c>
      <c r="W126" s="463">
        <f t="shared" si="75"/>
        <v>504694997.89993799</v>
      </c>
      <c r="X126" s="463">
        <f t="shared" si="75"/>
        <v>292459193.78886628</v>
      </c>
      <c r="Y126" s="463">
        <f t="shared" si="75"/>
        <v>337415054.44716877</v>
      </c>
      <c r="Z126" s="463">
        <f t="shared" si="75"/>
        <v>417212361.39140493</v>
      </c>
      <c r="AA126" s="463">
        <f t="shared" si="75"/>
        <v>486011383.69163358</v>
      </c>
      <c r="AB126" s="463">
        <f t="shared" si="75"/>
        <v>837917289.76398444</v>
      </c>
      <c r="AC126" s="463">
        <f t="shared" si="75"/>
        <v>241095178.47644877</v>
      </c>
      <c r="AD126" s="463">
        <f t="shared" si="75"/>
        <v>337726645.77108389</v>
      </c>
      <c r="AE126" s="463">
        <f t="shared" si="75"/>
        <v>271666485.3655169</v>
      </c>
      <c r="AF126" s="463">
        <f t="shared" si="75"/>
        <v>381226105.26156455</v>
      </c>
      <c r="AG126" s="463">
        <f t="shared" si="75"/>
        <v>395222060.18247867</v>
      </c>
      <c r="AH126" s="463">
        <f t="shared" si="75"/>
        <v>396205614.05995715</v>
      </c>
      <c r="AI126" s="463">
        <f t="shared" si="75"/>
        <v>528266332.79869086</v>
      </c>
      <c r="AJ126" s="463">
        <f t="shared" si="75"/>
        <v>473181570.88184065</v>
      </c>
      <c r="AK126" s="463">
        <f t="shared" si="75"/>
        <v>346918769.40284914</v>
      </c>
      <c r="AL126" s="463">
        <f t="shared" si="75"/>
        <v>506216438.39967632</v>
      </c>
      <c r="AM126" s="463">
        <f t="shared" si="75"/>
        <v>765757867.95873201</v>
      </c>
      <c r="AN126" s="463">
        <f t="shared" si="75"/>
        <v>565095979.85441875</v>
      </c>
      <c r="AO126" s="463">
        <f t="shared" si="75"/>
        <v>787918387.24633443</v>
      </c>
      <c r="AP126" s="463">
        <f t="shared" si="75"/>
        <v>235789553.02173999</v>
      </c>
      <c r="AQ126" s="463">
        <f t="shared" si="75"/>
        <v>356691623.35541177</v>
      </c>
      <c r="AR126" s="463">
        <f t="shared" si="75"/>
        <v>634896524.17851365</v>
      </c>
      <c r="AS126" s="463">
        <f t="shared" si="75"/>
        <v>600117730.28994775</v>
      </c>
      <c r="AT126" s="463">
        <f t="shared" si="75"/>
        <v>388723254.70391947</v>
      </c>
      <c r="AU126" s="463">
        <f t="shared" si="75"/>
        <v>393184885.51011372</v>
      </c>
      <c r="AV126" s="463">
        <f t="shared" si="75"/>
        <v>418537774.64917362</v>
      </c>
      <c r="AW126" s="463">
        <f t="shared" si="75"/>
        <v>505040358.23280549</v>
      </c>
      <c r="AX126" s="463">
        <f t="shared" si="75"/>
        <v>818526206.65302444</v>
      </c>
      <c r="AY126" s="463">
        <f t="shared" si="75"/>
        <v>244223386.06828898</v>
      </c>
      <c r="AZ126" s="463">
        <f t="shared" si="75"/>
        <v>95226158.341157794</v>
      </c>
      <c r="BA126" s="463">
        <f t="shared" si="75"/>
        <v>0</v>
      </c>
      <c r="BB126" s="463">
        <f t="shared" si="75"/>
        <v>472130069.71901244</v>
      </c>
      <c r="BC126" s="463">
        <f t="shared" si="75"/>
        <v>296886251.05360049</v>
      </c>
      <c r="BD126" s="463">
        <f t="shared" si="75"/>
        <v>295381385.84262496</v>
      </c>
      <c r="BE126" s="463">
        <f t="shared" si="75"/>
        <v>224380939.24987492</v>
      </c>
      <c r="BF126" s="463">
        <f t="shared" si="75"/>
        <v>424955816.8010394</v>
      </c>
      <c r="BG126" s="463">
        <f t="shared" si="75"/>
        <v>792163060.25514352</v>
      </c>
      <c r="BH126" s="463">
        <f t="shared" si="75"/>
        <v>606782791.6402173</v>
      </c>
      <c r="BI126" s="463">
        <f t="shared" si="75"/>
        <v>292442117.33690679</v>
      </c>
      <c r="BJ126" s="463">
        <f t="shared" si="75"/>
        <v>415378029.18737215</v>
      </c>
      <c r="BK126" s="463">
        <f t="shared" si="75"/>
        <v>662018683.86955142</v>
      </c>
      <c r="BL126" s="463">
        <f t="shared" si="75"/>
        <v>785369034.21110487</v>
      </c>
      <c r="BM126" s="463">
        <f t="shared" si="75"/>
        <v>1254647173.2071857</v>
      </c>
      <c r="BN126" s="463">
        <f t="shared" si="75"/>
        <v>328297531.54334831</v>
      </c>
      <c r="BO126" s="463">
        <f t="shared" si="75"/>
        <v>351484627.90865147</v>
      </c>
      <c r="BP126" s="463">
        <f t="shared" ref="BP126:BV126" si="76">BP117+BP119+BP121+BP123</f>
        <v>537005430.88420343</v>
      </c>
      <c r="BQ126" s="463">
        <f t="shared" si="76"/>
        <v>549263311.93972826</v>
      </c>
      <c r="BR126" s="463">
        <f t="shared" si="76"/>
        <v>488547863.67561209</v>
      </c>
      <c r="BS126" s="463">
        <f t="shared" si="76"/>
        <v>541579957.76291084</v>
      </c>
      <c r="BT126" s="463">
        <f t="shared" si="76"/>
        <v>488979162.33119684</v>
      </c>
      <c r="BU126" s="463">
        <f t="shared" si="76"/>
        <v>476791587.81407511</v>
      </c>
      <c r="BV126" s="464">
        <f t="shared" si="76"/>
        <v>719581540.37129891</v>
      </c>
      <c r="BW126" s="417">
        <f t="shared" si="71"/>
        <v>31239230289.301315</v>
      </c>
    </row>
    <row r="127" spans="1:75" ht="16.5" thickBot="1" x14ac:dyDescent="0.3">
      <c r="A127" s="468" t="s">
        <v>312</v>
      </c>
      <c r="C127" s="684">
        <f>C118+C120+C122+C124</f>
        <v>3979656.7186331768</v>
      </c>
      <c r="D127" s="465">
        <f t="shared" ref="D127:BO127" si="77">D118+D120+D122+D124</f>
        <v>3624306.1441296721</v>
      </c>
      <c r="E127" s="465">
        <f t="shared" si="77"/>
        <v>3243133.0333966119</v>
      </c>
      <c r="F127" s="465">
        <f t="shared" si="77"/>
        <v>3895618.2274240651</v>
      </c>
      <c r="G127" s="465">
        <f t="shared" si="77"/>
        <v>4909928.5514018685</v>
      </c>
      <c r="H127" s="465">
        <f t="shared" si="77"/>
        <v>8088529.3259929884</v>
      </c>
      <c r="I127" s="465">
        <f t="shared" si="77"/>
        <v>7591068.7959112134</v>
      </c>
      <c r="J127" s="465">
        <f t="shared" si="77"/>
        <v>5006847.3484521024</v>
      </c>
      <c r="K127" s="465">
        <f t="shared" si="77"/>
        <v>6363566.0165449744</v>
      </c>
      <c r="L127" s="465">
        <f t="shared" si="77"/>
        <v>6360311.5375584094</v>
      </c>
      <c r="M127" s="465">
        <f t="shared" si="77"/>
        <v>6311852.1390332934</v>
      </c>
      <c r="N127" s="465">
        <f t="shared" si="77"/>
        <v>10304457.968560161</v>
      </c>
      <c r="O127" s="465">
        <f t="shared" si="77"/>
        <v>3727220.0723944078</v>
      </c>
      <c r="P127" s="465">
        <f t="shared" si="77"/>
        <v>1535549.5320729956</v>
      </c>
      <c r="Q127" s="465">
        <f t="shared" si="77"/>
        <v>14118233.168802105</v>
      </c>
      <c r="R127" s="465">
        <f t="shared" si="77"/>
        <v>7487784.2021055594</v>
      </c>
      <c r="S127" s="465">
        <f t="shared" si="77"/>
        <v>7615218.7524279049</v>
      </c>
      <c r="T127" s="465">
        <f t="shared" si="77"/>
        <v>6169622.8850205913</v>
      </c>
      <c r="U127" s="465">
        <f t="shared" si="77"/>
        <v>10952227.095680619</v>
      </c>
      <c r="V127" s="465">
        <f t="shared" si="77"/>
        <v>19727864.725601543</v>
      </c>
      <c r="W127" s="465">
        <f t="shared" si="77"/>
        <v>15268307.444364319</v>
      </c>
      <c r="X127" s="465">
        <f t="shared" si="77"/>
        <v>7574020.041563469</v>
      </c>
      <c r="Y127" s="465">
        <f t="shared" si="77"/>
        <v>10678546.993318375</v>
      </c>
      <c r="Z127" s="465">
        <f t="shared" si="77"/>
        <v>12202270.272301441</v>
      </c>
      <c r="AA127" s="465">
        <f t="shared" si="77"/>
        <v>15055886.704360357</v>
      </c>
      <c r="AB127" s="465">
        <f t="shared" si="77"/>
        <v>26799752.765186328</v>
      </c>
      <c r="AC127" s="465">
        <f t="shared" si="77"/>
        <v>1784582.9907895138</v>
      </c>
      <c r="AD127" s="465">
        <f t="shared" si="77"/>
        <v>1589440.0609734459</v>
      </c>
      <c r="AE127" s="465">
        <f t="shared" si="77"/>
        <v>1888890.2079760195</v>
      </c>
      <c r="AF127" s="465">
        <f t="shared" si="77"/>
        <v>3543422.1948857214</v>
      </c>
      <c r="AG127" s="465">
        <f t="shared" si="77"/>
        <v>4276082.4651073869</v>
      </c>
      <c r="AH127" s="465">
        <f t="shared" si="77"/>
        <v>2813946.6860025432</v>
      </c>
      <c r="AI127" s="465">
        <f t="shared" si="77"/>
        <v>2091005.8621656445</v>
      </c>
      <c r="AJ127" s="465">
        <f t="shared" si="77"/>
        <v>2629733.1964506912</v>
      </c>
      <c r="AK127" s="465">
        <f t="shared" si="77"/>
        <v>3050416.1130068898</v>
      </c>
      <c r="AL127" s="465">
        <f t="shared" si="77"/>
        <v>4534687.2400844302</v>
      </c>
      <c r="AM127" s="465">
        <f t="shared" si="77"/>
        <v>19172473.522336856</v>
      </c>
      <c r="AN127" s="465">
        <f t="shared" si="77"/>
        <v>12683639.169447754</v>
      </c>
      <c r="AO127" s="465">
        <f t="shared" si="77"/>
        <v>12077271.436372032</v>
      </c>
      <c r="AP127" s="465">
        <f t="shared" si="77"/>
        <v>9517197.8598919287</v>
      </c>
      <c r="AQ127" s="465">
        <f t="shared" si="77"/>
        <v>15840472.996256145</v>
      </c>
      <c r="AR127" s="465">
        <f t="shared" si="77"/>
        <v>29253576.077373948</v>
      </c>
      <c r="AS127" s="465">
        <f t="shared" si="77"/>
        <v>25336326.876391806</v>
      </c>
      <c r="AT127" s="465">
        <f t="shared" si="77"/>
        <v>14068991.196485177</v>
      </c>
      <c r="AU127" s="465">
        <f t="shared" si="77"/>
        <v>16209281.892044609</v>
      </c>
      <c r="AV127" s="465">
        <f t="shared" si="77"/>
        <v>18211284.546326056</v>
      </c>
      <c r="AW127" s="465">
        <f t="shared" si="77"/>
        <v>21882341.390119534</v>
      </c>
      <c r="AX127" s="465">
        <f t="shared" si="77"/>
        <v>36999429.177493356</v>
      </c>
      <c r="AY127" s="465">
        <f t="shared" si="77"/>
        <v>6251280.1943292012</v>
      </c>
      <c r="AZ127" s="465">
        <f t="shared" si="77"/>
        <v>952261.58341157797</v>
      </c>
      <c r="BA127" s="465">
        <f t="shared" si="77"/>
        <v>0</v>
      </c>
      <c r="BB127" s="465">
        <f t="shared" si="77"/>
        <v>0</v>
      </c>
      <c r="BC127" s="465">
        <f t="shared" si="77"/>
        <v>0</v>
      </c>
      <c r="BD127" s="465">
        <f t="shared" si="77"/>
        <v>0</v>
      </c>
      <c r="BE127" s="465">
        <f t="shared" si="77"/>
        <v>0</v>
      </c>
      <c r="BF127" s="465">
        <f t="shared" si="77"/>
        <v>0</v>
      </c>
      <c r="BG127" s="465">
        <f t="shared" si="77"/>
        <v>0</v>
      </c>
      <c r="BH127" s="465">
        <f t="shared" si="77"/>
        <v>0</v>
      </c>
      <c r="BI127" s="465">
        <f t="shared" si="77"/>
        <v>0</v>
      </c>
      <c r="BJ127" s="465">
        <f t="shared" si="77"/>
        <v>0</v>
      </c>
      <c r="BK127" s="465">
        <f t="shared" si="77"/>
        <v>7964161.0478003174</v>
      </c>
      <c r="BL127" s="465">
        <f t="shared" si="77"/>
        <v>6999115.6054712227</v>
      </c>
      <c r="BM127" s="465">
        <f t="shared" si="77"/>
        <v>6981209.169290334</v>
      </c>
      <c r="BN127" s="465">
        <f t="shared" si="77"/>
        <v>5500141.8576987218</v>
      </c>
      <c r="BO127" s="465">
        <f t="shared" si="77"/>
        <v>8581746.4641390853</v>
      </c>
      <c r="BP127" s="465">
        <f t="shared" ref="BP127:BV127" si="78">BP118+BP120+BP122+BP124</f>
        <v>15509497.098229187</v>
      </c>
      <c r="BQ127" s="465">
        <f t="shared" si="78"/>
        <v>14248162.006860156</v>
      </c>
      <c r="BR127" s="465">
        <f t="shared" si="78"/>
        <v>8744584.0768845789</v>
      </c>
      <c r="BS127" s="465">
        <f t="shared" si="78"/>
        <v>9199625.8896384463</v>
      </c>
      <c r="BT127" s="465">
        <f t="shared" si="78"/>
        <v>10022887.331721993</v>
      </c>
      <c r="BU127" s="465">
        <f t="shared" si="78"/>
        <v>12065711.554957615</v>
      </c>
      <c r="BV127" s="466">
        <f t="shared" si="78"/>
        <v>19843644.643836111</v>
      </c>
      <c r="BW127" s="417">
        <f t="shared" si="71"/>
        <v>620910302.14448869</v>
      </c>
    </row>
    <row r="128" spans="1:75" x14ac:dyDescent="0.25">
      <c r="BW128" s="224">
        <f t="shared" si="71"/>
        <v>0</v>
      </c>
    </row>
    <row r="129" spans="1:75" ht="16.5" thickBot="1" x14ac:dyDescent="0.3">
      <c r="BW129" s="224">
        <f t="shared" si="71"/>
        <v>0</v>
      </c>
    </row>
    <row r="130" spans="1:75" ht="16.5" thickBot="1" x14ac:dyDescent="0.3">
      <c r="A130" s="472" t="s">
        <v>53</v>
      </c>
      <c r="C130" s="469">
        <f>C96*'MONTHLY DATA'!AA76</f>
        <v>162434968.10747662</v>
      </c>
      <c r="D130" s="470">
        <f>D96*'MONTHLY DATA'!AB76</f>
        <v>101520872.13785045</v>
      </c>
      <c r="E130" s="470">
        <f>E96*'MONTHLY DATA'!AC76</f>
        <v>103366813.40537383</v>
      </c>
      <c r="F130" s="470">
        <f>F96*'MONTHLY DATA'!AD76</f>
        <v>83061459.462616816</v>
      </c>
      <c r="G130" s="470">
        <f>G96*'MONTHLY DATA'!AE76</f>
        <v>147667437.96728972</v>
      </c>
      <c r="H130" s="470">
        <f>H96*'MONTHLY DATA'!AF76</f>
        <v>258419982.30140182</v>
      </c>
      <c r="I130" s="470">
        <f>I96*'MONTHLY DATA'!AG76</f>
        <v>212273416.4719626</v>
      </c>
      <c r="J130" s="470">
        <f>J96*'MONTHLY DATA'!AH76</f>
        <v>101520872.13785045</v>
      </c>
      <c r="K130" s="470">
        <f>K96*'MONTHLY DATA'!AI76</f>
        <v>156897144.30490652</v>
      </c>
      <c r="L130" s="470">
        <f>L96*'MONTHLY DATA'!AJ76</f>
        <v>154127249.47429907</v>
      </c>
      <c r="M130" s="470">
        <f>M96*'MONTHLY DATA'!AK76</f>
        <v>184584297.45911211</v>
      </c>
      <c r="N130" s="470">
        <f>N96*'MONTHLY DATA'!AL76</f>
        <v>323023994.9474299</v>
      </c>
      <c r="O130" s="470">
        <f>O96*'MONTHLY DATA'!AM76</f>
        <v>165926297.76098788</v>
      </c>
      <c r="P130" s="470">
        <f>P96*'MONTHLY DATA'!AN76</f>
        <v>104339764.22537602</v>
      </c>
      <c r="Q130" s="470">
        <f>Q96*'MONTHLY DATA'!AO76</f>
        <v>103810440.38611856</v>
      </c>
      <c r="R130" s="470">
        <f>R96*'MONTHLY DATA'!AP76</f>
        <v>78857445.569673613</v>
      </c>
      <c r="S130" s="470">
        <f>S96*'MONTHLY DATA'!AQ76</f>
        <v>149351968.02840245</v>
      </c>
      <c r="T130" s="470">
        <f>T96*'MONTHLY DATA'!AR76</f>
        <v>278400726.49004525</v>
      </c>
      <c r="U130" s="470">
        <f>U96*'MONTHLY DATA'!AS76</f>
        <v>213252571.58247808</v>
      </c>
      <c r="V130" s="470">
        <f>V96*'MONTHLY DATA'!AT76</f>
        <v>102777373.41359007</v>
      </c>
      <c r="W130" s="470">
        <f>W96*'MONTHLY DATA'!AU76</f>
        <v>145983185.82465243</v>
      </c>
      <c r="X130" s="470">
        <f>X96*'MONTHLY DATA'!AV76</f>
        <v>162687386.83378428</v>
      </c>
      <c r="Y130" s="470">
        <f>Y96*'MONTHLY DATA'!AW76</f>
        <v>197024565.25401646</v>
      </c>
      <c r="Z130" s="470">
        <f>Z96*'MONTHLY DATA'!AX76</f>
        <v>348922797.40137482</v>
      </c>
      <c r="AA130" s="470">
        <f>AA96*'MONTHLY DATA'!AY76</f>
        <v>180595305.22560063</v>
      </c>
      <c r="AB130" s="470">
        <f>AB96*'MONTHLY DATA'!AZ76</f>
        <v>113564003.76658355</v>
      </c>
      <c r="AC130" s="470">
        <f>AC96*'MONTHLY DATA'!BA76</f>
        <v>112985422.54741541</v>
      </c>
      <c r="AD130" s="470">
        <f>AD96*'MONTHLY DATA'!BB76</f>
        <v>85831087.669080153</v>
      </c>
      <c r="AE130" s="470">
        <f>AE96*'MONTHLY DATA'!BC76</f>
        <v>162552598.69593832</v>
      </c>
      <c r="AF130" s="470">
        <f>AF96*'MONTHLY DATA'!BD76</f>
        <v>303012422.32803732</v>
      </c>
      <c r="AG130" s="470">
        <f>AG96*'MONTHLY DATA'!BE76</f>
        <v>232103395.67672306</v>
      </c>
      <c r="AH130" s="470">
        <f>AH96*'MONTHLY DATA'!BF76</f>
        <v>111863139.11874527</v>
      </c>
      <c r="AI130" s="470">
        <f>AI96*'MONTHLY DATA'!BG76</f>
        <v>158886199.26808906</v>
      </c>
      <c r="AJ130" s="470">
        <f>AJ96*'MONTHLY DATA'!BH76</f>
        <v>177068421.83641598</v>
      </c>
      <c r="AK130" s="470">
        <f>AK96*'MONTHLY DATA'!BI76</f>
        <v>214438203.13403577</v>
      </c>
      <c r="AL130" s="470">
        <f>AL96*'MONTHLY DATA'!BJ76</f>
        <v>379764708.95165968</v>
      </c>
      <c r="AM130" s="470">
        <f>AM96*'MONTHLY DATA'!BK76</f>
        <v>194075905.94705921</v>
      </c>
      <c r="AN130" s="470">
        <f>AN96*'MONTHLY DATA'!BL76</f>
        <v>122039712.07578275</v>
      </c>
      <c r="AO130" s="470">
        <f>AO96*'MONTHLY DATA'!BM76</f>
        <v>121418836.98083188</v>
      </c>
      <c r="AP130" s="470">
        <f>AP96*'MONTHLY DATA'!BN76</f>
        <v>92235609.967144385</v>
      </c>
      <c r="AQ130" s="470">
        <f>AQ96*'MONTHLY DATA'!BO76</f>
        <v>174684046.98482671</v>
      </c>
      <c r="AR130" s="470">
        <f>AR96*'MONTHLY DATA'!BP76</f>
        <v>325625914.24077195</v>
      </c>
      <c r="AS130" s="470">
        <f>AS96*'MONTHLY DATA'!BQ76</f>
        <v>249428179.19252738</v>
      </c>
      <c r="AT130" s="470">
        <f>AT96*'MONTHLY DATA'!BR76</f>
        <v>120210647.60687341</v>
      </c>
      <c r="AU130" s="470">
        <f>AU96*'MONTHLY DATA'!BS76</f>
        <v>170746943.76447943</v>
      </c>
      <c r="AV130" s="470">
        <f>AV96*'MONTHLY DATA'!BT76</f>
        <v>190289826.39845681</v>
      </c>
      <c r="AW130" s="470">
        <f>AW96*'MONTHLY DATA'!BU76</f>
        <v>230447440.22560024</v>
      </c>
      <c r="AX130" s="470">
        <f>AX96*'MONTHLY DATA'!BV76</f>
        <v>408112107.17639047</v>
      </c>
      <c r="AY130" s="470">
        <f>AY96*'MONTHLY DATA'!BW76</f>
        <v>202341458.45100534</v>
      </c>
      <c r="AZ130" s="470">
        <f>AZ96*'MONTHLY DATA'!BX76</f>
        <v>127236964.73725736</v>
      </c>
      <c r="BA130" s="470">
        <f>BA96*'MONTHLY DATA'!BY76</f>
        <v>126592022.50398214</v>
      </c>
      <c r="BB130" s="470">
        <f>BB96*'MONTHLY DATA'!BZ76</f>
        <v>96163259.678517833</v>
      </c>
      <c r="BC130" s="470">
        <f>BC96*'MONTHLY DATA'!CA76</f>
        <v>182123921.48615974</v>
      </c>
      <c r="BD130" s="470">
        <f>BD96*'MONTHLY DATA'!CB76</f>
        <v>339498454.39506155</v>
      </c>
      <c r="BE130" s="470">
        <f>BE96*'MONTHLY DATA'!CC76</f>
        <v>260049767.8458074</v>
      </c>
      <c r="BF130" s="470">
        <f>BF96*'MONTHLY DATA'!CD76</f>
        <v>125332336.0015315</v>
      </c>
      <c r="BG130" s="470">
        <f>BG96*'MONTHLY DATA'!CE76</f>
        <v>178019155.36601666</v>
      </c>
      <c r="BH130" s="470">
        <f>BH96*'MONTHLY DATA'!CF76</f>
        <v>198391996.1462329</v>
      </c>
      <c r="BI130" s="470">
        <f>BI96*'MONTHLY DATA'!CG76</f>
        <v>240263630.3681024</v>
      </c>
      <c r="BJ130" s="470">
        <f>BJ96*'MONTHLY DATA'!CH76</f>
        <v>425493628.16167474</v>
      </c>
      <c r="BK130" s="470">
        <f>BK96*'MONTHLY DATA'!CI76</f>
        <v>213325742.35179418</v>
      </c>
      <c r="BL130" s="470">
        <f>BL96*'MONTHLY DATA'!CJ76</f>
        <v>134144875.27288777</v>
      </c>
      <c r="BM130" s="470">
        <f>BM96*'MONTHLY DATA'!CK76</f>
        <v>133461167.013717</v>
      </c>
      <c r="BN130" s="470">
        <f>BN96*'MONTHLY DATA'!CL76</f>
        <v>101383854.52095328</v>
      </c>
      <c r="BO130" s="470">
        <f>BO96*'MONTHLY DATA'!CM76</f>
        <v>192010260.82309404</v>
      </c>
      <c r="BP130" s="470">
        <f>BP96*'MONTHLY DATA'!CN76</f>
        <v>357925656.42116886</v>
      </c>
      <c r="BQ130" s="470">
        <f>BQ96*'MONTHLY DATA'!CO76</f>
        <v>274164820.55486828</v>
      </c>
      <c r="BR130" s="470">
        <f>BR96*'MONTHLY DATA'!CP76</f>
        <v>132133195.20263524</v>
      </c>
      <c r="BS130" s="470">
        <f>BS96*'MONTHLY DATA'!CQ76</f>
        <v>187682299.88763776</v>
      </c>
      <c r="BT130" s="470">
        <f>BT96*'MONTHLY DATA'!CR76</f>
        <v>209162134.36325401</v>
      </c>
      <c r="BU130" s="470">
        <f>BU96*'MONTHLY DATA'!CS76</f>
        <v>253302953.15965649</v>
      </c>
      <c r="BV130" s="471">
        <f>BV96*'MONTHLY DATA'!CT76</f>
        <v>448591507.43056947</v>
      </c>
      <c r="BW130" s="434">
        <f t="shared" si="71"/>
        <v>13811008171.870728</v>
      </c>
    </row>
    <row r="131" spans="1:75" ht="16.5" thickBot="1" x14ac:dyDescent="0.3">
      <c r="C131" s="249">
        <f t="shared" ref="C131:AH131" si="79">C85*C87</f>
        <v>97733060.747663543</v>
      </c>
      <c r="D131" s="249">
        <f t="shared" si="79"/>
        <v>61081191.588785045</v>
      </c>
      <c r="E131" s="249">
        <f t="shared" si="79"/>
        <v>62193049.065420553</v>
      </c>
      <c r="F131" s="249">
        <f t="shared" si="79"/>
        <v>49978387.850467287</v>
      </c>
      <c r="G131" s="249">
        <f t="shared" si="79"/>
        <v>88846086.448598132</v>
      </c>
      <c r="H131" s="249">
        <f t="shared" si="79"/>
        <v>155486565.42056075</v>
      </c>
      <c r="I131" s="249">
        <f t="shared" si="79"/>
        <v>127721670.56074765</v>
      </c>
      <c r="J131" s="249">
        <f t="shared" si="79"/>
        <v>61081191.588785045</v>
      </c>
      <c r="K131" s="249">
        <f t="shared" si="79"/>
        <v>94397488.31775701</v>
      </c>
      <c r="L131" s="249">
        <f t="shared" si="79"/>
        <v>92733644.859813079</v>
      </c>
      <c r="M131" s="249">
        <f t="shared" si="79"/>
        <v>111059579.43925233</v>
      </c>
      <c r="N131" s="249">
        <f t="shared" si="79"/>
        <v>194354264.01869157</v>
      </c>
      <c r="O131" s="249">
        <f t="shared" si="79"/>
        <v>101480363.62149532</v>
      </c>
      <c r="P131" s="249">
        <f t="shared" si="79"/>
        <v>63810351.98306074</v>
      </c>
      <c r="Q131" s="249">
        <f t="shared" si="79"/>
        <v>63489414.716705598</v>
      </c>
      <c r="R131" s="249">
        <f t="shared" si="79"/>
        <v>48228847.701518685</v>
      </c>
      <c r="S131" s="249">
        <f t="shared" si="79"/>
        <v>91346769.436331764</v>
      </c>
      <c r="T131" s="249">
        <f t="shared" si="79"/>
        <v>170273266.66471961</v>
      </c>
      <c r="U131" s="249">
        <f t="shared" si="79"/>
        <v>130428905.04672895</v>
      </c>
      <c r="V131" s="249">
        <f t="shared" si="79"/>
        <v>62855563.6156542</v>
      </c>
      <c r="W131" s="249">
        <f t="shared" si="79"/>
        <v>89284747.499999985</v>
      </c>
      <c r="X131" s="249">
        <f t="shared" si="79"/>
        <v>99498576.001752317</v>
      </c>
      <c r="Y131" s="249">
        <f t="shared" si="79"/>
        <v>120503920.08469625</v>
      </c>
      <c r="Z131" s="249">
        <f t="shared" si="79"/>
        <v>213407235.26285043</v>
      </c>
      <c r="AA131" s="249">
        <f t="shared" si="79"/>
        <v>109715189.43663347</v>
      </c>
      <c r="AB131" s="249">
        <f t="shared" si="79"/>
        <v>68988525.53987208</v>
      </c>
      <c r="AC131" s="249">
        <f t="shared" si="79"/>
        <v>68639511.076769859</v>
      </c>
      <c r="AD131" s="249">
        <f t="shared" si="79"/>
        <v>52144422.761105433</v>
      </c>
      <c r="AE131" s="249">
        <f t="shared" si="79"/>
        <v>98754473.321589947</v>
      </c>
      <c r="AF131" s="249">
        <f t="shared" si="79"/>
        <v>184088509.55008265</v>
      </c>
      <c r="AG131" s="249">
        <f t="shared" si="79"/>
        <v>141010152.96146584</v>
      </c>
      <c r="AH131" s="249">
        <f t="shared" si="79"/>
        <v>67958101.886903614</v>
      </c>
      <c r="AI131" s="249">
        <f t="shared" ref="AI131:BN131" si="80">AI85*AI87</f>
        <v>96527428.652271032</v>
      </c>
      <c r="AJ131" s="249">
        <f t="shared" si="80"/>
        <v>107571243.44900554</v>
      </c>
      <c r="AK131" s="249">
        <f t="shared" si="80"/>
        <v>130273803.28698802</v>
      </c>
      <c r="AL131" s="249">
        <f t="shared" si="80"/>
        <v>230715179.84690538</v>
      </c>
      <c r="AM131" s="249">
        <f t="shared" si="80"/>
        <v>119014729.66520113</v>
      </c>
      <c r="AN131" s="249">
        <f t="shared" si="80"/>
        <v>74840866.536115453</v>
      </c>
      <c r="AO131" s="249">
        <f t="shared" si="80"/>
        <v>74463532.042292938</v>
      </c>
      <c r="AP131" s="249">
        <f t="shared" si="80"/>
        <v>56565870.937575057</v>
      </c>
      <c r="AQ131" s="249">
        <f t="shared" si="80"/>
        <v>107128693.10979193</v>
      </c>
      <c r="AR131" s="249">
        <f t="shared" si="80"/>
        <v>199695705.07161504</v>
      </c>
      <c r="AS131" s="249">
        <f t="shared" si="80"/>
        <v>152966258.32527688</v>
      </c>
      <c r="AT131" s="249">
        <f t="shared" si="80"/>
        <v>73717438.838598415</v>
      </c>
      <c r="AU131" s="249">
        <f t="shared" si="80"/>
        <v>104710322.03574763</v>
      </c>
      <c r="AV131" s="249">
        <f t="shared" si="80"/>
        <v>116699267.99856298</v>
      </c>
      <c r="AW131" s="249">
        <f t="shared" si="80"/>
        <v>141320343.72048202</v>
      </c>
      <c r="AX131" s="249">
        <f t="shared" si="80"/>
        <v>250284254.59568346</v>
      </c>
      <c r="AY131" s="249">
        <f t="shared" si="80"/>
        <v>118905059.32412301</v>
      </c>
      <c r="AZ131" s="249">
        <f t="shared" si="80"/>
        <v>74768812.799363256</v>
      </c>
      <c r="BA131" s="249">
        <f t="shared" si="80"/>
        <v>74388546.459402665</v>
      </c>
      <c r="BB131" s="249">
        <f t="shared" si="80"/>
        <v>56507578.118144453</v>
      </c>
      <c r="BC131" s="249">
        <f t="shared" si="80"/>
        <v>107023848.79113196</v>
      </c>
      <c r="BD131" s="249">
        <f t="shared" si="80"/>
        <v>199504622.66954872</v>
      </c>
      <c r="BE131" s="249">
        <f t="shared" si="80"/>
        <v>152816366.48549786</v>
      </c>
      <c r="BF131" s="249">
        <f t="shared" si="80"/>
        <v>73644914.505701944</v>
      </c>
      <c r="BG131" s="249">
        <f t="shared" si="80"/>
        <v>104607044.94160463</v>
      </c>
      <c r="BH131" s="249">
        <f t="shared" si="80"/>
        <v>116581209.46880826</v>
      </c>
      <c r="BI131" s="249">
        <f t="shared" si="80"/>
        <v>141188666.8458139</v>
      </c>
      <c r="BJ131" s="249">
        <f t="shared" si="80"/>
        <v>250037794.0687567</v>
      </c>
      <c r="BK131" s="249">
        <f t="shared" si="80"/>
        <v>127205021.18164985</v>
      </c>
      <c r="BL131" s="249">
        <f t="shared" si="80"/>
        <v>79988803.211197704</v>
      </c>
      <c r="BM131" s="249">
        <f t="shared" si="80"/>
        <v>79579363.682671651</v>
      </c>
      <c r="BN131" s="249">
        <f t="shared" si="80"/>
        <v>60448955.073241219</v>
      </c>
      <c r="BO131" s="249">
        <f t="shared" ref="BO131:BV131" si="81">BO85*BO87</f>
        <v>114494972.83868128</v>
      </c>
      <c r="BP131" s="249">
        <f t="shared" si="81"/>
        <v>213431243.59337223</v>
      </c>
      <c r="BQ131" s="249">
        <f t="shared" si="81"/>
        <v>163479621.1131928</v>
      </c>
      <c r="BR131" s="249">
        <f t="shared" si="81"/>
        <v>78786619.063610554</v>
      </c>
      <c r="BS131" s="249">
        <f t="shared" si="81"/>
        <v>111916374.95690012</v>
      </c>
      <c r="BT131" s="249">
        <f t="shared" si="81"/>
        <v>124722249.57250246</v>
      </c>
      <c r="BU131" s="249">
        <f t="shared" si="81"/>
        <v>151039628.62946481</v>
      </c>
      <c r="BV131" s="249">
        <f t="shared" si="81"/>
        <v>267494684.31747296</v>
      </c>
      <c r="BW131" s="224">
        <f t="shared" si="71"/>
        <v>8321629967.9004469</v>
      </c>
    </row>
    <row r="132" spans="1:75" ht="16.5" thickBot="1" x14ac:dyDescent="0.3">
      <c r="A132" s="473" t="s">
        <v>254</v>
      </c>
      <c r="C132" s="236"/>
      <c r="BW132" s="224">
        <f t="shared" si="71"/>
        <v>0</v>
      </c>
    </row>
    <row r="133" spans="1:75" x14ac:dyDescent="0.25">
      <c r="A133" s="277" t="s">
        <v>248</v>
      </c>
      <c r="C133" s="439">
        <f>C130*'MONTHLY DATA'!AA50</f>
        <v>56852238.837616816</v>
      </c>
      <c r="D133" s="440">
        <f>D130*'MONTHLY DATA'!AB50</f>
        <v>35532305.248247653</v>
      </c>
      <c r="E133" s="440">
        <f>E130*'MONTHLY DATA'!AC50</f>
        <v>36178384.691880837</v>
      </c>
      <c r="F133" s="440">
        <f>F130*'MONTHLY DATA'!AD50</f>
        <v>29071510.811915886</v>
      </c>
      <c r="G133" s="440">
        <f>G130*'MONTHLY DATA'!AE50</f>
        <v>51683603.288551398</v>
      </c>
      <c r="H133" s="440">
        <f>H130*'MONTHLY DATA'!AF50</f>
        <v>90446993.805490628</v>
      </c>
      <c r="I133" s="440">
        <f>I130*'MONTHLY DATA'!AG50</f>
        <v>74295695.765186906</v>
      </c>
      <c r="J133" s="440">
        <f>J130*'MONTHLY DATA'!AH50</f>
        <v>35532305.248247653</v>
      </c>
      <c r="K133" s="440">
        <f>K130*'MONTHLY DATA'!AI50</f>
        <v>54914000.50671728</v>
      </c>
      <c r="L133" s="440">
        <f>L130*'MONTHLY DATA'!AJ50</f>
        <v>53944537.316004671</v>
      </c>
      <c r="M133" s="440">
        <f>M130*'MONTHLY DATA'!AK50</f>
        <v>64604504.11068923</v>
      </c>
      <c r="N133" s="440">
        <f>N130*'MONTHLY DATA'!AL50</f>
        <v>113058398.23160046</v>
      </c>
      <c r="O133" s="440">
        <f>O130*'MONTHLY DATA'!AM50</f>
        <v>0</v>
      </c>
      <c r="P133" s="440">
        <f>P130*'MONTHLY DATA'!AN50</f>
        <v>0</v>
      </c>
      <c r="Q133" s="440">
        <f>Q130*'MONTHLY DATA'!AO50</f>
        <v>0</v>
      </c>
      <c r="R133" s="440">
        <f>R130*'MONTHLY DATA'!AP50</f>
        <v>0</v>
      </c>
      <c r="S133" s="440">
        <f>S130*'MONTHLY DATA'!AQ50</f>
        <v>0</v>
      </c>
      <c r="T133" s="440">
        <f>T130*'MONTHLY DATA'!AR50</f>
        <v>0</v>
      </c>
      <c r="U133" s="440">
        <f>U130*'MONTHLY DATA'!AS50</f>
        <v>0</v>
      </c>
      <c r="V133" s="440">
        <f>V130*'MONTHLY DATA'!AT50</f>
        <v>0</v>
      </c>
      <c r="W133" s="440">
        <f>W130*'MONTHLY DATA'!AU50</f>
        <v>0</v>
      </c>
      <c r="X133" s="440">
        <f>X130*'MONTHLY DATA'!AV50</f>
        <v>0</v>
      </c>
      <c r="Y133" s="440">
        <f>Y130*'MONTHLY DATA'!AW50</f>
        <v>0</v>
      </c>
      <c r="Z133" s="440">
        <f>Z130*'MONTHLY DATA'!AX50</f>
        <v>0</v>
      </c>
      <c r="AA133" s="440">
        <f>AA130*'MONTHLY DATA'!AY50</f>
        <v>0</v>
      </c>
      <c r="AB133" s="440">
        <f>AB130*'MONTHLY DATA'!AZ50</f>
        <v>0</v>
      </c>
      <c r="AC133" s="440">
        <f>AC130*'MONTHLY DATA'!BA50</f>
        <v>0</v>
      </c>
      <c r="AD133" s="440">
        <f>AD130*'MONTHLY DATA'!BB50</f>
        <v>0</v>
      </c>
      <c r="AE133" s="440">
        <f>AE130*'MONTHLY DATA'!BC50</f>
        <v>0</v>
      </c>
      <c r="AF133" s="440">
        <f>AF130*'MONTHLY DATA'!BD50</f>
        <v>0</v>
      </c>
      <c r="AG133" s="440">
        <f>AG130*'MONTHLY DATA'!BE50</f>
        <v>0</v>
      </c>
      <c r="AH133" s="440">
        <f>AH130*'MONTHLY DATA'!BF50</f>
        <v>0</v>
      </c>
      <c r="AI133" s="440">
        <f>AI130*'MONTHLY DATA'!BG50</f>
        <v>0</v>
      </c>
      <c r="AJ133" s="440">
        <f>AJ130*'MONTHLY DATA'!BH50</f>
        <v>0</v>
      </c>
      <c r="AK133" s="440">
        <f>AK130*'MONTHLY DATA'!BI50</f>
        <v>0</v>
      </c>
      <c r="AL133" s="440">
        <f>AL130*'MONTHLY DATA'!BJ50</f>
        <v>0</v>
      </c>
      <c r="AM133" s="440">
        <f>AM130*'MONTHLY DATA'!BK50</f>
        <v>38815181.189411841</v>
      </c>
      <c r="AN133" s="440">
        <f>AN130*'MONTHLY DATA'!BL50</f>
        <v>24407942.415156551</v>
      </c>
      <c r="AO133" s="440">
        <f>AO130*'MONTHLY DATA'!BM50</f>
        <v>24283767.396166377</v>
      </c>
      <c r="AP133" s="440">
        <f>AP130*'MONTHLY DATA'!BN50</f>
        <v>18447121.993428878</v>
      </c>
      <c r="AQ133" s="440">
        <f>AQ130*'MONTHLY DATA'!BO50</f>
        <v>34936809.396965347</v>
      </c>
      <c r="AR133" s="440">
        <f>AR130*'MONTHLY DATA'!BP50</f>
        <v>65125182.848154396</v>
      </c>
      <c r="AS133" s="440">
        <f>AS130*'MONTHLY DATA'!BQ50</f>
        <v>49885635.838505477</v>
      </c>
      <c r="AT133" s="440">
        <f>AT130*'MONTHLY DATA'!BR50</f>
        <v>24042129.521374684</v>
      </c>
      <c r="AU133" s="440">
        <f>AU130*'MONTHLY DATA'!BS50</f>
        <v>34149388.752895884</v>
      </c>
      <c r="AV133" s="440">
        <f>AV130*'MONTHLY DATA'!BT50</f>
        <v>38057965.279691361</v>
      </c>
      <c r="AW133" s="440">
        <f>AW130*'MONTHLY DATA'!BU50</f>
        <v>46089488.045120053</v>
      </c>
      <c r="AX133" s="440">
        <f>AX130*'MONTHLY DATA'!BV50</f>
        <v>81622421.435278103</v>
      </c>
      <c r="AY133" s="440">
        <f>AY130*'MONTHLY DATA'!BW50</f>
        <v>0</v>
      </c>
      <c r="AZ133" s="440">
        <f>AZ130*'MONTHLY DATA'!BX50</f>
        <v>0</v>
      </c>
      <c r="BA133" s="440">
        <f>BA130*'MONTHLY DATA'!BY50</f>
        <v>0</v>
      </c>
      <c r="BB133" s="440">
        <f>BB130*'MONTHLY DATA'!BZ50</f>
        <v>0</v>
      </c>
      <c r="BC133" s="440">
        <f>BC130*'MONTHLY DATA'!CA50</f>
        <v>0</v>
      </c>
      <c r="BD133" s="440">
        <f>BD130*'MONTHLY DATA'!CB50</f>
        <v>0</v>
      </c>
      <c r="BE133" s="440">
        <f>BE130*'MONTHLY DATA'!CC50</f>
        <v>0</v>
      </c>
      <c r="BF133" s="440">
        <f>BF130*'MONTHLY DATA'!CD50</f>
        <v>0</v>
      </c>
      <c r="BG133" s="440">
        <f>BG130*'MONTHLY DATA'!CE50</f>
        <v>0</v>
      </c>
      <c r="BH133" s="440">
        <f>BH130*'MONTHLY DATA'!CF50</f>
        <v>0</v>
      </c>
      <c r="BI133" s="440">
        <f>BI130*'MONTHLY DATA'!CG50</f>
        <v>0</v>
      </c>
      <c r="BJ133" s="440">
        <f>BJ130*'MONTHLY DATA'!CH50</f>
        <v>0</v>
      </c>
      <c r="BK133" s="440">
        <f>BK130*'MONTHLY DATA'!CI50</f>
        <v>0</v>
      </c>
      <c r="BL133" s="440">
        <f>BL130*'MONTHLY DATA'!CJ50</f>
        <v>0</v>
      </c>
      <c r="BM133" s="440">
        <f>BM130*'MONTHLY DATA'!CK50</f>
        <v>0</v>
      </c>
      <c r="BN133" s="440">
        <f>BN130*'MONTHLY DATA'!CL50</f>
        <v>0</v>
      </c>
      <c r="BO133" s="440">
        <f>BO130*'MONTHLY DATA'!CM50</f>
        <v>0</v>
      </c>
      <c r="BP133" s="440">
        <f>BP130*'MONTHLY DATA'!CN50</f>
        <v>0</v>
      </c>
      <c r="BQ133" s="440">
        <f>BQ130*'MONTHLY DATA'!CO50</f>
        <v>0</v>
      </c>
      <c r="BR133" s="440">
        <f>BR130*'MONTHLY DATA'!CP50</f>
        <v>0</v>
      </c>
      <c r="BS133" s="440">
        <f>BS130*'MONTHLY DATA'!CQ50</f>
        <v>0</v>
      </c>
      <c r="BT133" s="440">
        <f>BT130*'MONTHLY DATA'!CR50</f>
        <v>0</v>
      </c>
      <c r="BU133" s="440">
        <f>BU130*'MONTHLY DATA'!CS50</f>
        <v>0</v>
      </c>
      <c r="BV133" s="441">
        <f>BV130*'MONTHLY DATA'!CT50</f>
        <v>0</v>
      </c>
      <c r="BW133" s="442">
        <f t="shared" si="71"/>
        <v>1175977511.9742985</v>
      </c>
    </row>
    <row r="134" spans="1:75" x14ac:dyDescent="0.25">
      <c r="A134" s="268" t="s">
        <v>249</v>
      </c>
      <c r="C134" s="431">
        <f>C133*'MONTHLY DATA'!AA51</f>
        <v>2274089.5535046728</v>
      </c>
      <c r="D134" s="249">
        <f>D133*'MONTHLY DATA'!AB51</f>
        <v>1421292.2099299061</v>
      </c>
      <c r="E134" s="249">
        <f>E133*'MONTHLY DATA'!AC51</f>
        <v>1447135.3876752334</v>
      </c>
      <c r="F134" s="249">
        <f>F133*'MONTHLY DATA'!AD51</f>
        <v>1162860.4324766356</v>
      </c>
      <c r="G134" s="249">
        <f>G133*'MONTHLY DATA'!AE51</f>
        <v>2067344.1315420559</v>
      </c>
      <c r="H134" s="249">
        <f>H133*'MONTHLY DATA'!AF51</f>
        <v>3617879.7522196253</v>
      </c>
      <c r="I134" s="249">
        <f>I133*'MONTHLY DATA'!AG51</f>
        <v>2971827.8306074762</v>
      </c>
      <c r="J134" s="249">
        <f>J133*'MONTHLY DATA'!AH51</f>
        <v>1421292.2099299061</v>
      </c>
      <c r="K134" s="249">
        <f>K133*'MONTHLY DATA'!AI51</f>
        <v>2196560.0202686912</v>
      </c>
      <c r="L134" s="249">
        <f>L133*'MONTHLY DATA'!AJ51</f>
        <v>2157781.492640187</v>
      </c>
      <c r="M134" s="249">
        <f>M133*'MONTHLY DATA'!AK51</f>
        <v>2584180.1644275691</v>
      </c>
      <c r="N134" s="249">
        <f>N133*'MONTHLY DATA'!AL51</f>
        <v>4522335.9292640183</v>
      </c>
      <c r="O134" s="249">
        <f>O133*'MONTHLY DATA'!AM51</f>
        <v>0</v>
      </c>
      <c r="P134" s="249">
        <f>P133*'MONTHLY DATA'!AN51</f>
        <v>0</v>
      </c>
      <c r="Q134" s="249">
        <f>Q133*'MONTHLY DATA'!AO51</f>
        <v>0</v>
      </c>
      <c r="R134" s="249">
        <f>R133*'MONTHLY DATA'!AP51</f>
        <v>0</v>
      </c>
      <c r="S134" s="249">
        <f>S133*'MONTHLY DATA'!AQ51</f>
        <v>0</v>
      </c>
      <c r="T134" s="249">
        <f>T133*'MONTHLY DATA'!AR51</f>
        <v>0</v>
      </c>
      <c r="U134" s="249">
        <f>U133*'MONTHLY DATA'!AS51</f>
        <v>0</v>
      </c>
      <c r="V134" s="249">
        <f>V133*'MONTHLY DATA'!AT51</f>
        <v>0</v>
      </c>
      <c r="W134" s="249">
        <f>W133*'MONTHLY DATA'!AU51</f>
        <v>0</v>
      </c>
      <c r="X134" s="249">
        <f>X133*'MONTHLY DATA'!AV51</f>
        <v>0</v>
      </c>
      <c r="Y134" s="249">
        <f>Y133*'MONTHLY DATA'!AW51</f>
        <v>0</v>
      </c>
      <c r="Z134" s="249">
        <f>Z133*'MONTHLY DATA'!AX51</f>
        <v>0</v>
      </c>
      <c r="AA134" s="249">
        <f>AA133*'MONTHLY DATA'!AY51</f>
        <v>0</v>
      </c>
      <c r="AB134" s="249">
        <f>AB133*'MONTHLY DATA'!AZ51</f>
        <v>0</v>
      </c>
      <c r="AC134" s="249">
        <f>AC133*'MONTHLY DATA'!BA51</f>
        <v>0</v>
      </c>
      <c r="AD134" s="249">
        <f>AD133*'MONTHLY DATA'!BB51</f>
        <v>0</v>
      </c>
      <c r="AE134" s="249">
        <f>AE133*'MONTHLY DATA'!BC51</f>
        <v>0</v>
      </c>
      <c r="AF134" s="249">
        <f>AF133*'MONTHLY DATA'!BD51</f>
        <v>0</v>
      </c>
      <c r="AG134" s="249">
        <f>AG133*'MONTHLY DATA'!BE51</f>
        <v>0</v>
      </c>
      <c r="AH134" s="249">
        <f>AH133*'MONTHLY DATA'!BF51</f>
        <v>0</v>
      </c>
      <c r="AI134" s="249">
        <f>AI133*'MONTHLY DATA'!BG51</f>
        <v>0</v>
      </c>
      <c r="AJ134" s="249">
        <f>AJ133*'MONTHLY DATA'!BH51</f>
        <v>0</v>
      </c>
      <c r="AK134" s="249">
        <f>AK133*'MONTHLY DATA'!BI51</f>
        <v>0</v>
      </c>
      <c r="AL134" s="249">
        <f>AL133*'MONTHLY DATA'!BJ51</f>
        <v>0</v>
      </c>
      <c r="AM134" s="249">
        <f>AM133*'MONTHLY DATA'!BK51</f>
        <v>776303.62378823687</v>
      </c>
      <c r="AN134" s="249">
        <f>AN133*'MONTHLY DATA'!BL51</f>
        <v>488158.848303131</v>
      </c>
      <c r="AO134" s="249">
        <f>AO133*'MONTHLY DATA'!BM51</f>
        <v>485675.34792332753</v>
      </c>
      <c r="AP134" s="249">
        <f>AP133*'MONTHLY DATA'!BN51</f>
        <v>368942.43986857758</v>
      </c>
      <c r="AQ134" s="249">
        <f>AQ133*'MONTHLY DATA'!BO51</f>
        <v>698736.18793930695</v>
      </c>
      <c r="AR134" s="249">
        <f>AR133*'MONTHLY DATA'!BP51</f>
        <v>1302503.6569630879</v>
      </c>
      <c r="AS134" s="249">
        <f>AS133*'MONTHLY DATA'!BQ51</f>
        <v>997712.7167701096</v>
      </c>
      <c r="AT134" s="249">
        <f>AT133*'MONTHLY DATA'!BR51</f>
        <v>480842.59042749368</v>
      </c>
      <c r="AU134" s="249">
        <f>AU133*'MONTHLY DATA'!BS51</f>
        <v>682987.77505791769</v>
      </c>
      <c r="AV134" s="249">
        <f>AV133*'MONTHLY DATA'!BT51</f>
        <v>761159.30559382727</v>
      </c>
      <c r="AW134" s="249">
        <f>AW133*'MONTHLY DATA'!BU51</f>
        <v>921789.76090240106</v>
      </c>
      <c r="AX134" s="249">
        <f>AX133*'MONTHLY DATA'!BV51</f>
        <v>1632448.4287055621</v>
      </c>
      <c r="AY134" s="249">
        <f>AY133*'MONTHLY DATA'!BW51</f>
        <v>0</v>
      </c>
      <c r="AZ134" s="249">
        <f>AZ133*'MONTHLY DATA'!BX51</f>
        <v>0</v>
      </c>
      <c r="BA134" s="249">
        <f>BA133*'MONTHLY DATA'!BY51</f>
        <v>0</v>
      </c>
      <c r="BB134" s="249">
        <f>BB133*'MONTHLY DATA'!BZ51</f>
        <v>0</v>
      </c>
      <c r="BC134" s="249">
        <f>BC133*'MONTHLY DATA'!CA51</f>
        <v>0</v>
      </c>
      <c r="BD134" s="249">
        <f>BD133*'MONTHLY DATA'!CB51</f>
        <v>0</v>
      </c>
      <c r="BE134" s="249">
        <f>BE133*'MONTHLY DATA'!CC51</f>
        <v>0</v>
      </c>
      <c r="BF134" s="249">
        <f>BF133*'MONTHLY DATA'!CD51</f>
        <v>0</v>
      </c>
      <c r="BG134" s="249">
        <f>BG133*'MONTHLY DATA'!CE51</f>
        <v>0</v>
      </c>
      <c r="BH134" s="249">
        <f>BH133*'MONTHLY DATA'!CF51</f>
        <v>0</v>
      </c>
      <c r="BI134" s="249">
        <f>BI133*'MONTHLY DATA'!CG51</f>
        <v>0</v>
      </c>
      <c r="BJ134" s="249">
        <f>BJ133*'MONTHLY DATA'!CH51</f>
        <v>0</v>
      </c>
      <c r="BK134" s="249">
        <f>BK133*'MONTHLY DATA'!CI51</f>
        <v>0</v>
      </c>
      <c r="BL134" s="249">
        <f>BL133*'MONTHLY DATA'!CJ51</f>
        <v>0</v>
      </c>
      <c r="BM134" s="249">
        <f>BM133*'MONTHLY DATA'!CK51</f>
        <v>0</v>
      </c>
      <c r="BN134" s="249">
        <f>BN133*'MONTHLY DATA'!CL51</f>
        <v>0</v>
      </c>
      <c r="BO134" s="249">
        <f>BO133*'MONTHLY DATA'!CM51</f>
        <v>0</v>
      </c>
      <c r="BP134" s="249">
        <f>BP133*'MONTHLY DATA'!CN51</f>
        <v>0</v>
      </c>
      <c r="BQ134" s="249">
        <f>BQ133*'MONTHLY DATA'!CO51</f>
        <v>0</v>
      </c>
      <c r="BR134" s="249">
        <f>BR133*'MONTHLY DATA'!CP51</f>
        <v>0</v>
      </c>
      <c r="BS134" s="249">
        <f>BS133*'MONTHLY DATA'!CQ51</f>
        <v>0</v>
      </c>
      <c r="BT134" s="249">
        <f>BT133*'MONTHLY DATA'!CR51</f>
        <v>0</v>
      </c>
      <c r="BU134" s="249">
        <f>BU133*'MONTHLY DATA'!CS51</f>
        <v>0</v>
      </c>
      <c r="BV134" s="250">
        <f>BV133*'MONTHLY DATA'!CT51</f>
        <v>0</v>
      </c>
      <c r="BW134" s="423">
        <f t="shared" si="71"/>
        <v>37441839.796728961</v>
      </c>
    </row>
    <row r="135" spans="1:75" x14ac:dyDescent="0.25">
      <c r="A135" s="268" t="s">
        <v>250</v>
      </c>
      <c r="C135" s="431"/>
      <c r="D135" s="249">
        <f>C130*'MONTHLY DATA'!AA52</f>
        <v>64973987.24299065</v>
      </c>
      <c r="E135" s="249">
        <f>D130*'MONTHLY DATA'!AB52</f>
        <v>40608348.855140179</v>
      </c>
      <c r="F135" s="249">
        <f>E130*'MONTHLY DATA'!AC52</f>
        <v>41346725.362149537</v>
      </c>
      <c r="G135" s="249">
        <f>F130*'MONTHLY DATA'!AD52</f>
        <v>33224583.785046726</v>
      </c>
      <c r="H135" s="249">
        <f>G130*'MONTHLY DATA'!AE52</f>
        <v>59066975.186915889</v>
      </c>
      <c r="I135" s="249">
        <f>H130*'MONTHLY DATA'!AF52</f>
        <v>103367992.92056073</v>
      </c>
      <c r="J135" s="249">
        <f>I130*'MONTHLY DATA'!AG52</f>
        <v>84909366.588785052</v>
      </c>
      <c r="K135" s="249">
        <f>J130*'MONTHLY DATA'!AH52</f>
        <v>40608348.855140179</v>
      </c>
      <c r="L135" s="249">
        <f>K130*'MONTHLY DATA'!AI52</f>
        <v>62758857.721962608</v>
      </c>
      <c r="M135" s="249">
        <f>L130*'MONTHLY DATA'!AJ52</f>
        <v>61650899.789719634</v>
      </c>
      <c r="N135" s="249">
        <f>M130*'MONTHLY DATA'!AK52</f>
        <v>73833718.983644843</v>
      </c>
      <c r="O135" s="249">
        <f>N130*'MONTHLY DATA'!AL52</f>
        <v>129209597.97897196</v>
      </c>
      <c r="P135" s="249">
        <f>O130*'MONTHLY DATA'!AM52</f>
        <v>82963148.880493939</v>
      </c>
      <c r="Q135" s="249">
        <f>P130*'MONTHLY DATA'!AN52</f>
        <v>52169882.112688012</v>
      </c>
      <c r="R135" s="249">
        <f>Q130*'MONTHLY DATA'!AO52</f>
        <v>51905220.193059281</v>
      </c>
      <c r="S135" s="249">
        <f>R130*'MONTHLY DATA'!AP52</f>
        <v>39428722.784836806</v>
      </c>
      <c r="T135" s="249">
        <f>S130*'MONTHLY DATA'!AQ52</f>
        <v>74675984.014201224</v>
      </c>
      <c r="U135" s="249">
        <f>T130*'MONTHLY DATA'!AR52</f>
        <v>139200363.24502262</v>
      </c>
      <c r="V135" s="249">
        <f>U130*'MONTHLY DATA'!AS52</f>
        <v>106626285.79123904</v>
      </c>
      <c r="W135" s="249">
        <f>V130*'MONTHLY DATA'!AT52</f>
        <v>51388686.706795037</v>
      </c>
      <c r="X135" s="249">
        <f>W130*'MONTHLY DATA'!AU52</f>
        <v>72991592.912326217</v>
      </c>
      <c r="Y135" s="249">
        <f>X130*'MONTHLY DATA'!AV52</f>
        <v>81343693.416892141</v>
      </c>
      <c r="Z135" s="249">
        <f>Y130*'MONTHLY DATA'!AW52</f>
        <v>98512282.627008229</v>
      </c>
      <c r="AA135" s="249">
        <f>Z130*'MONTHLY DATA'!AX52</f>
        <v>174461398.70068741</v>
      </c>
      <c r="AB135" s="249">
        <f>AA130*'MONTHLY DATA'!AY52</f>
        <v>81267887.351520285</v>
      </c>
      <c r="AC135" s="249">
        <f>AB130*'MONTHLY DATA'!AZ52</f>
        <v>51103801.694962598</v>
      </c>
      <c r="AD135" s="249">
        <f>AC130*'MONTHLY DATA'!BA52</f>
        <v>50843440.146336935</v>
      </c>
      <c r="AE135" s="249">
        <f>AD130*'MONTHLY DATA'!BB52</f>
        <v>38623989.451086067</v>
      </c>
      <c r="AF135" s="249">
        <f>AE130*'MONTHLY DATA'!BC52</f>
        <v>73148669.413172245</v>
      </c>
      <c r="AG135" s="249">
        <f>AF130*'MONTHLY DATA'!BD52</f>
        <v>136355590.04761681</v>
      </c>
      <c r="AH135" s="249">
        <f>AG130*'MONTHLY DATA'!BE52</f>
        <v>104446528.05452538</v>
      </c>
      <c r="AI135" s="249">
        <f>AH130*'MONTHLY DATA'!BF52</f>
        <v>50338412.603435375</v>
      </c>
      <c r="AJ135" s="249">
        <f>AI130*'MONTHLY DATA'!BG52</f>
        <v>71498789.670640081</v>
      </c>
      <c r="AK135" s="249">
        <f>AJ130*'MONTHLY DATA'!BH52</f>
        <v>79680789.826387197</v>
      </c>
      <c r="AL135" s="249">
        <f>AK130*'MONTHLY DATA'!BI52</f>
        <v>96497191.410316095</v>
      </c>
      <c r="AM135" s="249">
        <f>AL130*'MONTHLY DATA'!BJ52</f>
        <v>170894119.02824685</v>
      </c>
      <c r="AN135" s="249">
        <f>AM130*'MONTHLY DATA'!BK52</f>
        <v>29111385.892058883</v>
      </c>
      <c r="AO135" s="249">
        <f>AN130*'MONTHLY DATA'!BL52</f>
        <v>18305956.811367411</v>
      </c>
      <c r="AP135" s="249">
        <f>AO130*'MONTHLY DATA'!BM52</f>
        <v>18212825.547124781</v>
      </c>
      <c r="AQ135" s="249">
        <f>AP130*'MONTHLY DATA'!BN52</f>
        <v>13835341.495071657</v>
      </c>
      <c r="AR135" s="249">
        <f>AQ130*'MONTHLY DATA'!BO52</f>
        <v>26202607.047724005</v>
      </c>
      <c r="AS135" s="249">
        <f>AR130*'MONTHLY DATA'!BP52</f>
        <v>48843887.136115789</v>
      </c>
      <c r="AT135" s="249">
        <f>AS130*'MONTHLY DATA'!BQ52</f>
        <v>37414226.878879108</v>
      </c>
      <c r="AU135" s="249">
        <f>AT130*'MONTHLY DATA'!BR52</f>
        <v>18031597.141031012</v>
      </c>
      <c r="AV135" s="249">
        <f>AU130*'MONTHLY DATA'!BS52</f>
        <v>25612041.564671915</v>
      </c>
      <c r="AW135" s="249">
        <f>AV130*'MONTHLY DATA'!BT52</f>
        <v>28543473.959768523</v>
      </c>
      <c r="AX135" s="249">
        <f>AW130*'MONTHLY DATA'!BU52</f>
        <v>34567116.033840038</v>
      </c>
      <c r="AY135" s="249">
        <f>AX130*'MONTHLY DATA'!BV52</f>
        <v>61216816.076458566</v>
      </c>
      <c r="AZ135" s="249">
        <f>AY130*'MONTHLY DATA'!BW52</f>
        <v>80936583.380402148</v>
      </c>
      <c r="BA135" s="249">
        <f>AZ130*'MONTHLY DATA'!BX52</f>
        <v>50894785.894902945</v>
      </c>
      <c r="BB135" s="249">
        <f>BA130*'MONTHLY DATA'!BY52</f>
        <v>50636809.00159286</v>
      </c>
      <c r="BC135" s="249">
        <f>BB130*'MONTHLY DATA'!BZ52</f>
        <v>38465303.871407136</v>
      </c>
      <c r="BD135" s="249">
        <f>BC130*'MONTHLY DATA'!CA52</f>
        <v>72849568.5944639</v>
      </c>
      <c r="BE135" s="249">
        <f>BD130*'MONTHLY DATA'!CB52</f>
        <v>135799381.75802463</v>
      </c>
      <c r="BF135" s="249">
        <f>BE130*'MONTHLY DATA'!CC52</f>
        <v>104019907.13832296</v>
      </c>
      <c r="BG135" s="249">
        <f>BF130*'MONTHLY DATA'!CD52</f>
        <v>50132934.4006126</v>
      </c>
      <c r="BH135" s="249">
        <f>BG130*'MONTHLY DATA'!CE52</f>
        <v>71207662.146406665</v>
      </c>
      <c r="BI135" s="249">
        <f>BH130*'MONTHLY DATA'!CF52</f>
        <v>79356798.458493158</v>
      </c>
      <c r="BJ135" s="249">
        <f>BI130*'MONTHLY DATA'!CG52</f>
        <v>96105452.147240967</v>
      </c>
      <c r="BK135" s="249">
        <f>BJ130*'MONTHLY DATA'!CH52</f>
        <v>170197451.2646699</v>
      </c>
      <c r="BL135" s="249">
        <f>BK130*'MONTHLY DATA'!CI52</f>
        <v>0</v>
      </c>
      <c r="BM135" s="249">
        <f>BL130*'MONTHLY DATA'!CJ52</f>
        <v>0</v>
      </c>
      <c r="BN135" s="249">
        <f>BM130*'MONTHLY DATA'!CK52</f>
        <v>0</v>
      </c>
      <c r="BO135" s="249">
        <f>BN130*'MONTHLY DATA'!CL52</f>
        <v>0</v>
      </c>
      <c r="BP135" s="249">
        <f>BO130*'MONTHLY DATA'!CM52</f>
        <v>0</v>
      </c>
      <c r="BQ135" s="249">
        <f>BP130*'MONTHLY DATA'!CN52</f>
        <v>0</v>
      </c>
      <c r="BR135" s="249">
        <f>BQ130*'MONTHLY DATA'!CO52</f>
        <v>0</v>
      </c>
      <c r="BS135" s="249">
        <f>BR130*'MONTHLY DATA'!CP52</f>
        <v>0</v>
      </c>
      <c r="BT135" s="249">
        <f>BS130*'MONTHLY DATA'!CQ52</f>
        <v>0</v>
      </c>
      <c r="BU135" s="249">
        <f>BT130*'MONTHLY DATA'!CR52</f>
        <v>0</v>
      </c>
      <c r="BV135" s="250">
        <f>BU130*'MONTHLY DATA'!CS52</f>
        <v>0</v>
      </c>
      <c r="BW135" s="423">
        <f t="shared" si="71"/>
        <v>4186425786.9951754</v>
      </c>
    </row>
    <row r="136" spans="1:75" x14ac:dyDescent="0.25">
      <c r="A136" s="268" t="s">
        <v>249</v>
      </c>
      <c r="C136" s="431"/>
      <c r="D136" s="249">
        <f>D135*'MONTHLY DATA'!AA53</f>
        <v>1949219.6172897194</v>
      </c>
      <c r="E136" s="249">
        <f>E135*'MONTHLY DATA'!AB53</f>
        <v>1218250.4656542053</v>
      </c>
      <c r="F136" s="249">
        <f>F135*'MONTHLY DATA'!AC53</f>
        <v>1240401.760864486</v>
      </c>
      <c r="G136" s="249">
        <f>G135*'MONTHLY DATA'!AD53</f>
        <v>996737.51355140179</v>
      </c>
      <c r="H136" s="249">
        <f>H135*'MONTHLY DATA'!AE53</f>
        <v>1772009.2556074767</v>
      </c>
      <c r="I136" s="249">
        <f>I135*'MONTHLY DATA'!AF53</f>
        <v>3101039.7876168219</v>
      </c>
      <c r="J136" s="249">
        <f>J135*'MONTHLY DATA'!AG53</f>
        <v>2547280.9976635515</v>
      </c>
      <c r="K136" s="249">
        <f>K135*'MONTHLY DATA'!AH53</f>
        <v>1218250.4656542053</v>
      </c>
      <c r="L136" s="249">
        <f>L135*'MONTHLY DATA'!AI53</f>
        <v>1882765.7316588783</v>
      </c>
      <c r="M136" s="249">
        <f>M135*'MONTHLY DATA'!AJ53</f>
        <v>1849526.993691589</v>
      </c>
      <c r="N136" s="249">
        <f>N135*'MONTHLY DATA'!AK53</f>
        <v>2215011.5695093451</v>
      </c>
      <c r="O136" s="249">
        <f>O135*'MONTHLY DATA'!AL53</f>
        <v>3876287.9393691588</v>
      </c>
      <c r="P136" s="249">
        <f>P135*'MONTHLY DATA'!AM53</f>
        <v>2074078.7220123485</v>
      </c>
      <c r="Q136" s="249">
        <f>Q135*'MONTHLY DATA'!AN53</f>
        <v>1304247.0528172003</v>
      </c>
      <c r="R136" s="249">
        <f>R135*'MONTHLY DATA'!AO53</f>
        <v>1297630.5048264822</v>
      </c>
      <c r="S136" s="249">
        <f>S135*'MONTHLY DATA'!AP53</f>
        <v>985718.06962092023</v>
      </c>
      <c r="T136" s="249">
        <f>T135*'MONTHLY DATA'!AQ53</f>
        <v>1866899.6003550307</v>
      </c>
      <c r="U136" s="249">
        <f>U135*'MONTHLY DATA'!AR53</f>
        <v>3480009.0811255658</v>
      </c>
      <c r="V136" s="249">
        <f>V135*'MONTHLY DATA'!AS53</f>
        <v>2665657.1447809762</v>
      </c>
      <c r="W136" s="249">
        <f>W135*'MONTHLY DATA'!AT53</f>
        <v>1284717.167669876</v>
      </c>
      <c r="X136" s="249">
        <f>X135*'MONTHLY DATA'!AU53</f>
        <v>1824789.8228081556</v>
      </c>
      <c r="Y136" s="249">
        <f>Y135*'MONTHLY DATA'!AV53</f>
        <v>2033592.3354223035</v>
      </c>
      <c r="Z136" s="249">
        <f>Z135*'MONTHLY DATA'!AW53</f>
        <v>2462807.065675206</v>
      </c>
      <c r="AA136" s="249">
        <f>AA135*'MONTHLY DATA'!AX53</f>
        <v>4361534.967517185</v>
      </c>
      <c r="AB136" s="249">
        <f>AB135*'MONTHLY DATA'!AY53</f>
        <v>1219018.3102728042</v>
      </c>
      <c r="AC136" s="249">
        <f>AC135*'MONTHLY DATA'!AZ53</f>
        <v>766557.02542443899</v>
      </c>
      <c r="AD136" s="249">
        <f>AD135*'MONTHLY DATA'!BA53</f>
        <v>762651.60219505406</v>
      </c>
      <c r="AE136" s="249">
        <f>AE135*'MONTHLY DATA'!BB53</f>
        <v>579359.84176629095</v>
      </c>
      <c r="AF136" s="249">
        <f>AF135*'MONTHLY DATA'!BC53</f>
        <v>1097230.0411975835</v>
      </c>
      <c r="AG136" s="249">
        <f>AG135*'MONTHLY DATA'!BD53</f>
        <v>2045333.8507142521</v>
      </c>
      <c r="AH136" s="249">
        <f>AH135*'MONTHLY DATA'!BE53</f>
        <v>1566697.9208178807</v>
      </c>
      <c r="AI136" s="249">
        <f>AI135*'MONTHLY DATA'!BF53</f>
        <v>755076.18905153056</v>
      </c>
      <c r="AJ136" s="249">
        <f>AJ135*'MONTHLY DATA'!BG53</f>
        <v>1072481.8450596011</v>
      </c>
      <c r="AK136" s="249">
        <f>AK135*'MONTHLY DATA'!BH53</f>
        <v>1195211.847395808</v>
      </c>
      <c r="AL136" s="249">
        <f>AL135*'MONTHLY DATA'!BI53</f>
        <v>1447457.8711547414</v>
      </c>
      <c r="AM136" s="249">
        <f>AM135*'MONTHLY DATA'!BJ53</f>
        <v>2563411.7854237026</v>
      </c>
      <c r="AN136" s="249">
        <f>AN135*'MONTHLY DATA'!BK53</f>
        <v>291113.85892058886</v>
      </c>
      <c r="AO136" s="249">
        <f>AO135*'MONTHLY DATA'!BL53</f>
        <v>183059.56811367412</v>
      </c>
      <c r="AP136" s="249">
        <f>AP135*'MONTHLY DATA'!BM53</f>
        <v>182128.2554712478</v>
      </c>
      <c r="AQ136" s="249">
        <f>AQ135*'MONTHLY DATA'!BN53</f>
        <v>138353.41495071657</v>
      </c>
      <c r="AR136" s="249">
        <f>AR135*'MONTHLY DATA'!BO53</f>
        <v>262026.07047724005</v>
      </c>
      <c r="AS136" s="249">
        <f>AS135*'MONTHLY DATA'!BP53</f>
        <v>488438.87136115792</v>
      </c>
      <c r="AT136" s="249">
        <f>AT135*'MONTHLY DATA'!BQ53</f>
        <v>374142.26878879109</v>
      </c>
      <c r="AU136" s="249">
        <f>AU135*'MONTHLY DATA'!BR53</f>
        <v>180315.97141031013</v>
      </c>
      <c r="AV136" s="249">
        <f>AV135*'MONTHLY DATA'!BS53</f>
        <v>256120.41564671916</v>
      </c>
      <c r="AW136" s="249">
        <f>AW135*'MONTHLY DATA'!BT53</f>
        <v>285434.73959768523</v>
      </c>
      <c r="AX136" s="249">
        <f>AX135*'MONTHLY DATA'!BU53</f>
        <v>345671.1603384004</v>
      </c>
      <c r="AY136" s="249">
        <f>AY135*'MONTHLY DATA'!BV53</f>
        <v>612168.16076458571</v>
      </c>
      <c r="AZ136" s="249">
        <f>AZ135*'MONTHLY DATA'!BW53</f>
        <v>2428097.5014120643</v>
      </c>
      <c r="BA136" s="249">
        <f>BA135*'MONTHLY DATA'!BX53</f>
        <v>1526843.5768470883</v>
      </c>
      <c r="BB136" s="249">
        <f>BB135*'MONTHLY DATA'!BY53</f>
        <v>1519104.2700477857</v>
      </c>
      <c r="BC136" s="249">
        <f>BC135*'MONTHLY DATA'!BZ53</f>
        <v>1153959.116142214</v>
      </c>
      <c r="BD136" s="249">
        <f>BD135*'MONTHLY DATA'!CA53</f>
        <v>2185487.057833917</v>
      </c>
      <c r="BE136" s="249">
        <f>BE135*'MONTHLY DATA'!CB53</f>
        <v>4073981.4527407386</v>
      </c>
      <c r="BF136" s="249">
        <f>BF135*'MONTHLY DATA'!CC53</f>
        <v>3120597.2141496888</v>
      </c>
      <c r="BG136" s="249">
        <f>BG135*'MONTHLY DATA'!CD53</f>
        <v>1503988.0320183779</v>
      </c>
      <c r="BH136" s="249">
        <f>BH135*'MONTHLY DATA'!CE53</f>
        <v>2136229.8643922</v>
      </c>
      <c r="BI136" s="249">
        <f>BI135*'MONTHLY DATA'!CF53</f>
        <v>2380703.9537547948</v>
      </c>
      <c r="BJ136" s="249">
        <f>BJ135*'MONTHLY DATA'!CG53</f>
        <v>2883163.564417229</v>
      </c>
      <c r="BK136" s="249">
        <f>BK135*'MONTHLY DATA'!CH53</f>
        <v>5105923.537940097</v>
      </c>
      <c r="BL136" s="249">
        <f>BL135*'MONTHLY DATA'!CI53</f>
        <v>0</v>
      </c>
      <c r="BM136" s="249">
        <f>BM135*'MONTHLY DATA'!CJ53</f>
        <v>0</v>
      </c>
      <c r="BN136" s="249">
        <f>BN135*'MONTHLY DATA'!CK53</f>
        <v>0</v>
      </c>
      <c r="BO136" s="249">
        <f>BO135*'MONTHLY DATA'!CL53</f>
        <v>0</v>
      </c>
      <c r="BP136" s="249">
        <f>BP135*'MONTHLY DATA'!CM53</f>
        <v>0</v>
      </c>
      <c r="BQ136" s="249">
        <f>BQ135*'MONTHLY DATA'!CN53</f>
        <v>0</v>
      </c>
      <c r="BR136" s="249">
        <f>BR135*'MONTHLY DATA'!CO53</f>
        <v>0</v>
      </c>
      <c r="BS136" s="249">
        <f>BS135*'MONTHLY DATA'!CP53</f>
        <v>0</v>
      </c>
      <c r="BT136" s="249">
        <f>BT135*'MONTHLY DATA'!CQ53</f>
        <v>0</v>
      </c>
      <c r="BU136" s="249">
        <f>BU135*'MONTHLY DATA'!CR53</f>
        <v>0</v>
      </c>
      <c r="BV136" s="250">
        <f>BV135*'MONTHLY DATA'!CS53</f>
        <v>0</v>
      </c>
      <c r="BW136" s="423">
        <f t="shared" si="71"/>
        <v>98196003.660773084</v>
      </c>
    </row>
    <row r="137" spans="1:75" x14ac:dyDescent="0.25">
      <c r="A137" s="268" t="s">
        <v>251</v>
      </c>
      <c r="C137" s="431"/>
      <c r="D137" s="249"/>
      <c r="E137" s="249">
        <f>C130*'MONTHLY DATA'!AA54</f>
        <v>24365245.216121491</v>
      </c>
      <c r="F137" s="249">
        <f>D130*'MONTHLY DATA'!AB54</f>
        <v>15228130.820677567</v>
      </c>
      <c r="G137" s="249">
        <f>E130*'MONTHLY DATA'!AC54</f>
        <v>15505022.010806073</v>
      </c>
      <c r="H137" s="249">
        <f>F130*'MONTHLY DATA'!AD54</f>
        <v>12459218.919392522</v>
      </c>
      <c r="I137" s="249">
        <f>G130*'MONTHLY DATA'!AE54</f>
        <v>22150115.695093457</v>
      </c>
      <c r="J137" s="249">
        <f>H130*'MONTHLY DATA'!AF54</f>
        <v>38762997.345210269</v>
      </c>
      <c r="K137" s="249">
        <f>I130*'MONTHLY DATA'!AG54</f>
        <v>31841012.470794387</v>
      </c>
      <c r="L137" s="249">
        <f>J130*'MONTHLY DATA'!AH54</f>
        <v>15228130.820677567</v>
      </c>
      <c r="M137" s="249">
        <f>K130*'MONTHLY DATA'!AI54</f>
        <v>23534571.645735975</v>
      </c>
      <c r="N137" s="249">
        <f>L130*'MONTHLY DATA'!AJ54</f>
        <v>23119087.421144862</v>
      </c>
      <c r="O137" s="249">
        <f>M130*'MONTHLY DATA'!AK54</f>
        <v>27687644.618866816</v>
      </c>
      <c r="P137" s="249">
        <f>N130*'MONTHLY DATA'!AL54</f>
        <v>48453599.242114484</v>
      </c>
      <c r="Q137" s="249">
        <f>O130*'MONTHLY DATA'!AM54</f>
        <v>0</v>
      </c>
      <c r="R137" s="249">
        <f>P130*'MONTHLY DATA'!AN54</f>
        <v>0</v>
      </c>
      <c r="S137" s="249">
        <f>Q130*'MONTHLY DATA'!AO54</f>
        <v>0</v>
      </c>
      <c r="T137" s="249">
        <f>R130*'MONTHLY DATA'!AP54</f>
        <v>0</v>
      </c>
      <c r="U137" s="249">
        <f>S130*'MONTHLY DATA'!AQ54</f>
        <v>0</v>
      </c>
      <c r="V137" s="249">
        <f>T130*'MONTHLY DATA'!AR54</f>
        <v>0</v>
      </c>
      <c r="W137" s="249">
        <f>U130*'MONTHLY DATA'!AS54</f>
        <v>0</v>
      </c>
      <c r="X137" s="249">
        <f>V130*'MONTHLY DATA'!AT54</f>
        <v>0</v>
      </c>
      <c r="Y137" s="249">
        <f>W130*'MONTHLY DATA'!AU54</f>
        <v>0</v>
      </c>
      <c r="Z137" s="249">
        <f>X130*'MONTHLY DATA'!AV54</f>
        <v>0</v>
      </c>
      <c r="AA137" s="249">
        <f>Y130*'MONTHLY DATA'!AW54</f>
        <v>0</v>
      </c>
      <c r="AB137" s="249">
        <f>Z130*'MONTHLY DATA'!AX54</f>
        <v>0</v>
      </c>
      <c r="AC137" s="249">
        <f>AA130*'MONTHLY DATA'!AY54</f>
        <v>54178591.567680188</v>
      </c>
      <c r="AD137" s="249">
        <f>AB130*'MONTHLY DATA'!AZ54</f>
        <v>34069201.129975066</v>
      </c>
      <c r="AE137" s="249">
        <f>AC130*'MONTHLY DATA'!BA54</f>
        <v>33895626.764224619</v>
      </c>
      <c r="AF137" s="249">
        <f>AD130*'MONTHLY DATA'!BB54</f>
        <v>25749326.300724044</v>
      </c>
      <c r="AG137" s="249">
        <f>AE130*'MONTHLY DATA'!BC54</f>
        <v>48765779.608781494</v>
      </c>
      <c r="AH137" s="249">
        <f>AF130*'MONTHLY DATA'!BD54</f>
        <v>90903726.698411196</v>
      </c>
      <c r="AI137" s="249">
        <f>AG130*'MONTHLY DATA'!BE54</f>
        <v>69631018.703016922</v>
      </c>
      <c r="AJ137" s="249">
        <f>AH130*'MONTHLY DATA'!BF54</f>
        <v>33558941.735623576</v>
      </c>
      <c r="AK137" s="249">
        <f>AI130*'MONTHLY DATA'!BG54</f>
        <v>47665859.780426718</v>
      </c>
      <c r="AL137" s="249">
        <f>AJ130*'MONTHLY DATA'!BH54</f>
        <v>53120526.550924793</v>
      </c>
      <c r="AM137" s="249">
        <f>AK130*'MONTHLY DATA'!BI54</f>
        <v>64331460.94021073</v>
      </c>
      <c r="AN137" s="249">
        <f>AL130*'MONTHLY DATA'!BJ54</f>
        <v>113929412.68549789</v>
      </c>
      <c r="AO137" s="249">
        <f>AM130*'MONTHLY DATA'!BK54</f>
        <v>67926567.081470728</v>
      </c>
      <c r="AP137" s="249">
        <f>AN130*'MONTHLY DATA'!BL54</f>
        <v>42713899.226523958</v>
      </c>
      <c r="AQ137" s="249">
        <f>AO130*'MONTHLY DATA'!BM54</f>
        <v>42496592.943291157</v>
      </c>
      <c r="AR137" s="249">
        <f>AP130*'MONTHLY DATA'!BN54</f>
        <v>32282463.488500532</v>
      </c>
      <c r="AS137" s="249">
        <f>AQ130*'MONTHLY DATA'!BO54</f>
        <v>61139416.444689348</v>
      </c>
      <c r="AT137" s="249">
        <f>AR130*'MONTHLY DATA'!BP54</f>
        <v>113969069.98427017</v>
      </c>
      <c r="AU137" s="249">
        <f>AS130*'MONTHLY DATA'!BQ54</f>
        <v>87299862.717384577</v>
      </c>
      <c r="AV137" s="249">
        <f>AT130*'MONTHLY DATA'!BR54</f>
        <v>42073726.662405692</v>
      </c>
      <c r="AW137" s="249">
        <f>AU130*'MONTHLY DATA'!BS54</f>
        <v>59761430.317567796</v>
      </c>
      <c r="AX137" s="249">
        <f>AV130*'MONTHLY DATA'!BT54</f>
        <v>66601439.23945988</v>
      </c>
      <c r="AY137" s="249">
        <f>AW130*'MONTHLY DATA'!BU54</f>
        <v>80656604.078960076</v>
      </c>
      <c r="AZ137" s="249">
        <f>AX130*'MONTHLY DATA'!BV54</f>
        <v>142839237.51173666</v>
      </c>
      <c r="BA137" s="249">
        <f>AY130*'MONTHLY DATA'!BW54</f>
        <v>0</v>
      </c>
      <c r="BB137" s="249">
        <f>AZ130*'MONTHLY DATA'!BX54</f>
        <v>0</v>
      </c>
      <c r="BC137" s="249">
        <f>BA130*'MONTHLY DATA'!BY54</f>
        <v>0</v>
      </c>
      <c r="BD137" s="249">
        <f>BB130*'MONTHLY DATA'!BZ54</f>
        <v>0</v>
      </c>
      <c r="BE137" s="249">
        <f>BC130*'MONTHLY DATA'!CA54</f>
        <v>0</v>
      </c>
      <c r="BF137" s="249">
        <f>BD130*'MONTHLY DATA'!CB54</f>
        <v>0</v>
      </c>
      <c r="BG137" s="249">
        <f>BE130*'MONTHLY DATA'!CC54</f>
        <v>0</v>
      </c>
      <c r="BH137" s="249">
        <f>BF130*'MONTHLY DATA'!CD54</f>
        <v>0</v>
      </c>
      <c r="BI137" s="249">
        <f>BG130*'MONTHLY DATA'!CE54</f>
        <v>0</v>
      </c>
      <c r="BJ137" s="249">
        <f>BH130*'MONTHLY DATA'!CF54</f>
        <v>0</v>
      </c>
      <c r="BK137" s="249">
        <f>BI130*'MONTHLY DATA'!CG54</f>
        <v>0</v>
      </c>
      <c r="BL137" s="249">
        <f>BJ130*'MONTHLY DATA'!CH54</f>
        <v>0</v>
      </c>
      <c r="BM137" s="249">
        <f>BK130*'MONTHLY DATA'!CI54</f>
        <v>0</v>
      </c>
      <c r="BN137" s="249">
        <f>BL130*'MONTHLY DATA'!CJ54</f>
        <v>0</v>
      </c>
      <c r="BO137" s="249">
        <f>BM130*'MONTHLY DATA'!CK54</f>
        <v>0</v>
      </c>
      <c r="BP137" s="249">
        <f>BN130*'MONTHLY DATA'!CL54</f>
        <v>0</v>
      </c>
      <c r="BQ137" s="249">
        <f>BO130*'MONTHLY DATA'!CM54</f>
        <v>0</v>
      </c>
      <c r="BR137" s="249">
        <f>BP130*'MONTHLY DATA'!CN54</f>
        <v>0</v>
      </c>
      <c r="BS137" s="249">
        <f>BQ130*'MONTHLY DATA'!CO54</f>
        <v>0</v>
      </c>
      <c r="BT137" s="249">
        <f>BR130*'MONTHLY DATA'!CP54</f>
        <v>0</v>
      </c>
      <c r="BU137" s="249">
        <f>BS130*'MONTHLY DATA'!CQ54</f>
        <v>0</v>
      </c>
      <c r="BV137" s="250">
        <f>BT130*'MONTHLY DATA'!CR54</f>
        <v>0</v>
      </c>
      <c r="BW137" s="423">
        <f t="shared" si="71"/>
        <v>1807894558.3883934</v>
      </c>
    </row>
    <row r="138" spans="1:75" x14ac:dyDescent="0.25">
      <c r="A138" s="268" t="s">
        <v>249</v>
      </c>
      <c r="C138" s="431"/>
      <c r="D138" s="249"/>
      <c r="E138" s="249">
        <f>E137*'MONTHLY DATA'!AA55</f>
        <v>243652.45216121493</v>
      </c>
      <c r="F138" s="249">
        <f>F137*'MONTHLY DATA'!AB55</f>
        <v>152281.30820677566</v>
      </c>
      <c r="G138" s="249">
        <f>G137*'MONTHLY DATA'!AC55</f>
        <v>155050.22010806072</v>
      </c>
      <c r="H138" s="249">
        <f>H137*'MONTHLY DATA'!AD55</f>
        <v>124592.18919392522</v>
      </c>
      <c r="I138" s="249">
        <f>I137*'MONTHLY DATA'!AE55</f>
        <v>221501.15695093456</v>
      </c>
      <c r="J138" s="249">
        <f>J137*'MONTHLY DATA'!AF55</f>
        <v>387629.97345210268</v>
      </c>
      <c r="K138" s="249">
        <f>K137*'MONTHLY DATA'!AG55</f>
        <v>318410.12470794388</v>
      </c>
      <c r="L138" s="249">
        <f>L137*'MONTHLY DATA'!AH55</f>
        <v>152281.30820677566</v>
      </c>
      <c r="M138" s="249">
        <f>M137*'MONTHLY DATA'!AI55</f>
        <v>235345.71645735975</v>
      </c>
      <c r="N138" s="249">
        <f>N137*'MONTHLY DATA'!AJ55</f>
        <v>231190.87421144862</v>
      </c>
      <c r="O138" s="249">
        <f>O137*'MONTHLY DATA'!AK55</f>
        <v>276876.44618866814</v>
      </c>
      <c r="P138" s="249">
        <f>P137*'MONTHLY DATA'!AL55</f>
        <v>484535.99242114485</v>
      </c>
      <c r="Q138" s="249">
        <f>Q137*'MONTHLY DATA'!AM55</f>
        <v>0</v>
      </c>
      <c r="R138" s="249">
        <f>R137*'MONTHLY DATA'!AN55</f>
        <v>0</v>
      </c>
      <c r="S138" s="249">
        <f>S137*'MONTHLY DATA'!AO55</f>
        <v>0</v>
      </c>
      <c r="T138" s="249">
        <f>T137*'MONTHLY DATA'!AP55</f>
        <v>0</v>
      </c>
      <c r="U138" s="249">
        <f>U137*'MONTHLY DATA'!AQ55</f>
        <v>0</v>
      </c>
      <c r="V138" s="249">
        <f>V137*'MONTHLY DATA'!AR55</f>
        <v>0</v>
      </c>
      <c r="W138" s="249">
        <f>W137*'MONTHLY DATA'!AS55</f>
        <v>0</v>
      </c>
      <c r="X138" s="249">
        <f>X137*'MONTHLY DATA'!AT55</f>
        <v>0</v>
      </c>
      <c r="Y138" s="249">
        <f>Y137*'MONTHLY DATA'!AU55</f>
        <v>0</v>
      </c>
      <c r="Z138" s="249">
        <f>Z137*'MONTHLY DATA'!AV55</f>
        <v>0</v>
      </c>
      <c r="AA138" s="249">
        <f>AA137*'MONTHLY DATA'!AW55</f>
        <v>0</v>
      </c>
      <c r="AB138" s="249">
        <f>AB137*'MONTHLY DATA'!AX55</f>
        <v>0</v>
      </c>
      <c r="AC138" s="249">
        <f>AC137*'MONTHLY DATA'!AY55</f>
        <v>541785.91567680193</v>
      </c>
      <c r="AD138" s="249">
        <f>AD137*'MONTHLY DATA'!AZ55</f>
        <v>340692.01129975065</v>
      </c>
      <c r="AE138" s="249">
        <f>AE137*'MONTHLY DATA'!BA55</f>
        <v>338956.26764224621</v>
      </c>
      <c r="AF138" s="249">
        <f>AF137*'MONTHLY DATA'!BB55</f>
        <v>257493.26300724046</v>
      </c>
      <c r="AG138" s="249">
        <f>AG137*'MONTHLY DATA'!BC55</f>
        <v>487657.79608781496</v>
      </c>
      <c r="AH138" s="249">
        <f>AH137*'MONTHLY DATA'!BD55</f>
        <v>909037.26698411198</v>
      </c>
      <c r="AI138" s="249">
        <f>AI137*'MONTHLY DATA'!BE55</f>
        <v>696310.18703016918</v>
      </c>
      <c r="AJ138" s="249">
        <f>AJ137*'MONTHLY DATA'!BF55</f>
        <v>335589.41735623579</v>
      </c>
      <c r="AK138" s="249">
        <f>AK137*'MONTHLY DATA'!BG55</f>
        <v>476658.59780426719</v>
      </c>
      <c r="AL138" s="249">
        <f>AL137*'MONTHLY DATA'!BH55</f>
        <v>531205.2655092479</v>
      </c>
      <c r="AM138" s="249">
        <f>AM137*'MONTHLY DATA'!BI55</f>
        <v>643314.60940210731</v>
      </c>
      <c r="AN138" s="249">
        <f>AN137*'MONTHLY DATA'!BJ55</f>
        <v>1139294.126854979</v>
      </c>
      <c r="AO138" s="249">
        <f>AO137*'MONTHLY DATA'!BK55</f>
        <v>1698164.1770367683</v>
      </c>
      <c r="AP138" s="249">
        <f>AP137*'MONTHLY DATA'!BL55</f>
        <v>1067847.4806630991</v>
      </c>
      <c r="AQ138" s="249">
        <f>AQ137*'MONTHLY DATA'!BM55</f>
        <v>1062414.823582279</v>
      </c>
      <c r="AR138" s="249">
        <f>AR137*'MONTHLY DATA'!BN55</f>
        <v>807061.58721251332</v>
      </c>
      <c r="AS138" s="249">
        <f>AS137*'MONTHLY DATA'!BO55</f>
        <v>1528485.4111172338</v>
      </c>
      <c r="AT138" s="249">
        <f>AT137*'MONTHLY DATA'!BP55</f>
        <v>2849226.7496067546</v>
      </c>
      <c r="AU138" s="249">
        <f>AU137*'MONTHLY DATA'!BQ55</f>
        <v>2182496.5679346146</v>
      </c>
      <c r="AV138" s="249">
        <f>AV137*'MONTHLY DATA'!BR55</f>
        <v>1051843.1665601423</v>
      </c>
      <c r="AW138" s="249">
        <f>AW137*'MONTHLY DATA'!BS55</f>
        <v>1494035.757939195</v>
      </c>
      <c r="AX138" s="249">
        <f>AX137*'MONTHLY DATA'!BT55</f>
        <v>1665035.9809864971</v>
      </c>
      <c r="AY138" s="249">
        <f>AY137*'MONTHLY DATA'!BU55</f>
        <v>2016415.1019740021</v>
      </c>
      <c r="AZ138" s="249">
        <f>AZ137*'MONTHLY DATA'!BV55</f>
        <v>3570980.9377934169</v>
      </c>
      <c r="BA138" s="249">
        <f>BA137*'MONTHLY DATA'!BW55</f>
        <v>0</v>
      </c>
      <c r="BB138" s="249">
        <f>BB137*'MONTHLY DATA'!BX55</f>
        <v>0</v>
      </c>
      <c r="BC138" s="249">
        <f>BC137*'MONTHLY DATA'!BY55</f>
        <v>0</v>
      </c>
      <c r="BD138" s="249">
        <f>BD137*'MONTHLY DATA'!BZ55</f>
        <v>0</v>
      </c>
      <c r="BE138" s="249">
        <f>BE137*'MONTHLY DATA'!CA55</f>
        <v>0</v>
      </c>
      <c r="BF138" s="249">
        <f>BF137*'MONTHLY DATA'!CB55</f>
        <v>0</v>
      </c>
      <c r="BG138" s="249">
        <f>BG137*'MONTHLY DATA'!CC55</f>
        <v>0</v>
      </c>
      <c r="BH138" s="249">
        <f>BH137*'MONTHLY DATA'!CD55</f>
        <v>0</v>
      </c>
      <c r="BI138" s="249">
        <f>BI137*'MONTHLY DATA'!CE55</f>
        <v>0</v>
      </c>
      <c r="BJ138" s="249">
        <f>BJ137*'MONTHLY DATA'!CF55</f>
        <v>0</v>
      </c>
      <c r="BK138" s="249">
        <f>BK137*'MONTHLY DATA'!CG55</f>
        <v>0</v>
      </c>
      <c r="BL138" s="249">
        <f>BL137*'MONTHLY DATA'!CH55</f>
        <v>0</v>
      </c>
      <c r="BM138" s="249">
        <f>BM137*'MONTHLY DATA'!CI55</f>
        <v>0</v>
      </c>
      <c r="BN138" s="249">
        <f>BN137*'MONTHLY DATA'!CJ55</f>
        <v>0</v>
      </c>
      <c r="BO138" s="249">
        <f>BO137*'MONTHLY DATA'!CK55</f>
        <v>0</v>
      </c>
      <c r="BP138" s="249">
        <f>BP137*'MONTHLY DATA'!CL55</f>
        <v>0</v>
      </c>
      <c r="BQ138" s="249">
        <f>BQ137*'MONTHLY DATA'!CM55</f>
        <v>0</v>
      </c>
      <c r="BR138" s="249">
        <f>BR137*'MONTHLY DATA'!CN55</f>
        <v>0</v>
      </c>
      <c r="BS138" s="249">
        <f>BS137*'MONTHLY DATA'!CO55</f>
        <v>0</v>
      </c>
      <c r="BT138" s="249">
        <f>BT137*'MONTHLY DATA'!CP55</f>
        <v>0</v>
      </c>
      <c r="BU138" s="249">
        <f>BU137*'MONTHLY DATA'!CQ55</f>
        <v>0</v>
      </c>
      <c r="BV138" s="250">
        <f>BV137*'MONTHLY DATA'!CR55</f>
        <v>0</v>
      </c>
      <c r="BW138" s="423">
        <f t="shared" si="71"/>
        <v>30675350.229327843</v>
      </c>
    </row>
    <row r="139" spans="1:75" x14ac:dyDescent="0.25">
      <c r="A139" s="268" t="s">
        <v>252</v>
      </c>
      <c r="C139" s="431"/>
      <c r="D139" s="249"/>
      <c r="E139" s="249"/>
      <c r="F139" s="249">
        <f>C130*'MONTHLY DATA'!AA56</f>
        <v>16243496.810747663</v>
      </c>
      <c r="G139" s="249">
        <f>D130*'MONTHLY DATA'!AB56</f>
        <v>10152087.213785045</v>
      </c>
      <c r="H139" s="249">
        <f>E130*'MONTHLY DATA'!AC56</f>
        <v>10336681.340537384</v>
      </c>
      <c r="I139" s="249">
        <f>F130*'MONTHLY DATA'!AD56</f>
        <v>8306145.9462616816</v>
      </c>
      <c r="J139" s="249">
        <f>G130*'MONTHLY DATA'!AE56</f>
        <v>14766743.796728972</v>
      </c>
      <c r="K139" s="249">
        <f>H130*'MONTHLY DATA'!AF56</f>
        <v>25841998.230140183</v>
      </c>
      <c r="L139" s="249">
        <f>I130*'MONTHLY DATA'!AG56</f>
        <v>21227341.647196263</v>
      </c>
      <c r="M139" s="249">
        <f>J130*'MONTHLY DATA'!AH56</f>
        <v>10152087.213785045</v>
      </c>
      <c r="N139" s="249">
        <f>K130*'MONTHLY DATA'!AI56</f>
        <v>15689714.430490652</v>
      </c>
      <c r="O139" s="249">
        <f>L130*'MONTHLY DATA'!AJ56</f>
        <v>15412724.947429908</v>
      </c>
      <c r="P139" s="249">
        <f>M130*'MONTHLY DATA'!AK56</f>
        <v>18458429.745911211</v>
      </c>
      <c r="Q139" s="249">
        <f>N130*'MONTHLY DATA'!AL56</f>
        <v>32302399.49474299</v>
      </c>
      <c r="R139" s="249">
        <f>O130*'MONTHLY DATA'!AM56</f>
        <v>82963148.880493939</v>
      </c>
      <c r="S139" s="249">
        <f>P130*'MONTHLY DATA'!AN56</f>
        <v>52169882.112688012</v>
      </c>
      <c r="T139" s="249">
        <f>Q130*'MONTHLY DATA'!AO56</f>
        <v>51905220.193059281</v>
      </c>
      <c r="U139" s="249">
        <f>R130*'MONTHLY DATA'!AP56</f>
        <v>39428722.784836806</v>
      </c>
      <c r="V139" s="249">
        <f>S130*'MONTHLY DATA'!AQ56</f>
        <v>74675984.014201224</v>
      </c>
      <c r="W139" s="249">
        <f>T130*'MONTHLY DATA'!AR56</f>
        <v>139200363.24502262</v>
      </c>
      <c r="X139" s="249">
        <f>U130*'MONTHLY DATA'!AS56</f>
        <v>106626285.79123904</v>
      </c>
      <c r="Y139" s="249">
        <f>V130*'MONTHLY DATA'!AT56</f>
        <v>51388686.706795037</v>
      </c>
      <c r="Z139" s="249">
        <f>W130*'MONTHLY DATA'!AU56</f>
        <v>72991592.912326217</v>
      </c>
      <c r="AA139" s="249">
        <f>X130*'MONTHLY DATA'!AV56</f>
        <v>81343693.416892141</v>
      </c>
      <c r="AB139" s="249">
        <f>Y130*'MONTHLY DATA'!AW56</f>
        <v>98512282.627008229</v>
      </c>
      <c r="AC139" s="249">
        <f>Z130*'MONTHLY DATA'!AX56</f>
        <v>174461398.70068741</v>
      </c>
      <c r="AD139" s="249">
        <f>AA130*'MONTHLY DATA'!AY56</f>
        <v>45148826.306400158</v>
      </c>
      <c r="AE139" s="249">
        <f>AB130*'MONTHLY DATA'!AZ56</f>
        <v>28391000.941645887</v>
      </c>
      <c r="AF139" s="249">
        <f>AC130*'MONTHLY DATA'!BA56</f>
        <v>28246355.636853851</v>
      </c>
      <c r="AG139" s="249">
        <f>AD130*'MONTHLY DATA'!BB56</f>
        <v>21457771.917270038</v>
      </c>
      <c r="AH139" s="249">
        <f>AE130*'MONTHLY DATA'!BC56</f>
        <v>40638149.67398458</v>
      </c>
      <c r="AI139" s="249">
        <f>AF130*'MONTHLY DATA'!BD56</f>
        <v>75753105.58200933</v>
      </c>
      <c r="AJ139" s="249">
        <f>AG130*'MONTHLY DATA'!BE56</f>
        <v>58025848.919180766</v>
      </c>
      <c r="AK139" s="249">
        <f>AH130*'MONTHLY DATA'!BF56</f>
        <v>27965784.779686317</v>
      </c>
      <c r="AL139" s="249">
        <f>AI130*'MONTHLY DATA'!BG56</f>
        <v>39721549.817022264</v>
      </c>
      <c r="AM139" s="249">
        <f>AJ130*'MONTHLY DATA'!BH56</f>
        <v>44267105.459103994</v>
      </c>
      <c r="AN139" s="249">
        <f>AK130*'MONTHLY DATA'!BI56</f>
        <v>53609550.783508942</v>
      </c>
      <c r="AO139" s="249">
        <f>AL130*'MONTHLY DATA'!BJ56</f>
        <v>94941177.23791492</v>
      </c>
      <c r="AP139" s="249">
        <f>AM130*'MONTHLY DATA'!BK56</f>
        <v>58222771.784117766</v>
      </c>
      <c r="AQ139" s="249">
        <f>AN130*'MONTHLY DATA'!BL56</f>
        <v>36611913.622734822</v>
      </c>
      <c r="AR139" s="249">
        <f>AO130*'MONTHLY DATA'!BM56</f>
        <v>36425651.094249561</v>
      </c>
      <c r="AS139" s="249">
        <f>AP130*'MONTHLY DATA'!BN56</f>
        <v>27670682.990143314</v>
      </c>
      <c r="AT139" s="249">
        <f>AQ130*'MONTHLY DATA'!BO56</f>
        <v>52405214.09544801</v>
      </c>
      <c r="AU139" s="249">
        <f>AR130*'MONTHLY DATA'!BP56</f>
        <v>97687774.272231579</v>
      </c>
      <c r="AV139" s="249">
        <f>AS130*'MONTHLY DATA'!BQ56</f>
        <v>74828453.757758215</v>
      </c>
      <c r="AW139" s="249">
        <f>AT130*'MONTHLY DATA'!BR56</f>
        <v>36063194.282062024</v>
      </c>
      <c r="AX139" s="249">
        <f>AU130*'MONTHLY DATA'!BS56</f>
        <v>51224083.12934383</v>
      </c>
      <c r="AY139" s="249">
        <f>AV130*'MONTHLY DATA'!BT56</f>
        <v>57086947.919537045</v>
      </c>
      <c r="AZ139" s="249">
        <f>AW130*'MONTHLY DATA'!BU56</f>
        <v>69134232.067680076</v>
      </c>
      <c r="BA139" s="249">
        <f>AX130*'MONTHLY DATA'!BV56</f>
        <v>122433632.15291713</v>
      </c>
      <c r="BB139" s="249">
        <f>AY130*'MONTHLY DATA'!BW56</f>
        <v>121404875.07060319</v>
      </c>
      <c r="BC139" s="249">
        <f>AZ130*'MONTHLY DATA'!BX56</f>
        <v>76342178.842354417</v>
      </c>
      <c r="BD139" s="249">
        <f>BA130*'MONTHLY DATA'!BY56</f>
        <v>75955213.502389282</v>
      </c>
      <c r="BE139" s="249">
        <f>BB130*'MONTHLY DATA'!BZ56</f>
        <v>57697955.807110697</v>
      </c>
      <c r="BF139" s="249">
        <f>BC130*'MONTHLY DATA'!CA56</f>
        <v>109274352.89169584</v>
      </c>
      <c r="BG139" s="249">
        <f>BD130*'MONTHLY DATA'!CB56</f>
        <v>203699072.63703692</v>
      </c>
      <c r="BH139" s="249">
        <f>BE130*'MONTHLY DATA'!CC56</f>
        <v>156029860.70748442</v>
      </c>
      <c r="BI139" s="249">
        <f>BF130*'MONTHLY DATA'!CD56</f>
        <v>75199401.600918889</v>
      </c>
      <c r="BJ139" s="249">
        <f>BG130*'MONTHLY DATA'!CE56</f>
        <v>106811493.21960999</v>
      </c>
      <c r="BK139" s="249">
        <f>BH130*'MONTHLY DATA'!CF56</f>
        <v>119035197.68773974</v>
      </c>
      <c r="BL139" s="249">
        <f>BI130*'MONTHLY DATA'!CG56</f>
        <v>144158178.22086143</v>
      </c>
      <c r="BM139" s="249">
        <f>BJ130*'MONTHLY DATA'!CH56</f>
        <v>255296176.89700484</v>
      </c>
      <c r="BN139" s="249">
        <f>BK130*'MONTHLY DATA'!CI56</f>
        <v>213325742.35179418</v>
      </c>
      <c r="BO139" s="249">
        <f>BL130*'MONTHLY DATA'!CJ56</f>
        <v>134144875.27288777</v>
      </c>
      <c r="BP139" s="249">
        <f>BM130*'MONTHLY DATA'!CK56</f>
        <v>133461167.013717</v>
      </c>
      <c r="BQ139" s="249">
        <f>BN130*'MONTHLY DATA'!CL56</f>
        <v>101383854.52095328</v>
      </c>
      <c r="BR139" s="249">
        <f>BO130*'MONTHLY DATA'!CM56</f>
        <v>192010260.82309404</v>
      </c>
      <c r="BS139" s="249">
        <f>BP130*'MONTHLY DATA'!CN56</f>
        <v>357925656.42116886</v>
      </c>
      <c r="BT139" s="249">
        <f>BQ130*'MONTHLY DATA'!CO56</f>
        <v>274164820.55486828</v>
      </c>
      <c r="BU139" s="249">
        <f>BR130*'MONTHLY DATA'!CP56</f>
        <v>132133195.20263524</v>
      </c>
      <c r="BV139" s="250">
        <f>BS130*'MONTHLY DATA'!CQ56</f>
        <v>187682299.88763776</v>
      </c>
      <c r="BW139" s="423">
        <f t="shared" si="71"/>
        <v>5729653719.5593786</v>
      </c>
    </row>
    <row r="140" spans="1:75" ht="16.5" thickBot="1" x14ac:dyDescent="0.3">
      <c r="A140" s="270" t="s">
        <v>249</v>
      </c>
      <c r="C140" s="435"/>
      <c r="D140" s="436"/>
      <c r="E140" s="436"/>
      <c r="F140" s="436">
        <f>F139*'MONTHLY DATA'!AA57</f>
        <v>0</v>
      </c>
      <c r="G140" s="436">
        <f>G139*'MONTHLY DATA'!AB57</f>
        <v>0</v>
      </c>
      <c r="H140" s="436">
        <f>H139*'MONTHLY DATA'!AC57</f>
        <v>0</v>
      </c>
      <c r="I140" s="436">
        <f>I139*'MONTHLY DATA'!AD57</f>
        <v>0</v>
      </c>
      <c r="J140" s="436">
        <f>J139*'MONTHLY DATA'!AE57</f>
        <v>0</v>
      </c>
      <c r="K140" s="436">
        <f>K139*'MONTHLY DATA'!AF57</f>
        <v>0</v>
      </c>
      <c r="L140" s="436">
        <f>L139*'MONTHLY DATA'!AG57</f>
        <v>0</v>
      </c>
      <c r="M140" s="436">
        <f>M139*'MONTHLY DATA'!AH57</f>
        <v>0</v>
      </c>
      <c r="N140" s="436">
        <f>N139*'MONTHLY DATA'!AI57</f>
        <v>0</v>
      </c>
      <c r="O140" s="436">
        <f>O139*'MONTHLY DATA'!AJ57</f>
        <v>0</v>
      </c>
      <c r="P140" s="436">
        <f>P139*'MONTHLY DATA'!AK57</f>
        <v>0</v>
      </c>
      <c r="Q140" s="436">
        <f>Q139*'MONTHLY DATA'!AL57</f>
        <v>0</v>
      </c>
      <c r="R140" s="436">
        <f>R139*'MONTHLY DATA'!AM57</f>
        <v>829631.48880493944</v>
      </c>
      <c r="S140" s="436">
        <f>S139*'MONTHLY DATA'!AN57</f>
        <v>521698.82112688012</v>
      </c>
      <c r="T140" s="436">
        <f>T139*'MONTHLY DATA'!AO57</f>
        <v>519052.20193059283</v>
      </c>
      <c r="U140" s="436">
        <f>U139*'MONTHLY DATA'!AP57</f>
        <v>394287.22784836806</v>
      </c>
      <c r="V140" s="436">
        <f>V139*'MONTHLY DATA'!AQ57</f>
        <v>746759.84014201222</v>
      </c>
      <c r="W140" s="436">
        <f>W139*'MONTHLY DATA'!AR57</f>
        <v>1392003.6324502262</v>
      </c>
      <c r="X140" s="436">
        <f>X139*'MONTHLY DATA'!AS57</f>
        <v>1066262.8579123905</v>
      </c>
      <c r="Y140" s="436">
        <f>Y139*'MONTHLY DATA'!AT57</f>
        <v>513886.86706795037</v>
      </c>
      <c r="Z140" s="436">
        <f>Z139*'MONTHLY DATA'!AU57</f>
        <v>729915.92912326218</v>
      </c>
      <c r="AA140" s="436">
        <f>AA139*'MONTHLY DATA'!AV57</f>
        <v>813436.93416892143</v>
      </c>
      <c r="AB140" s="436">
        <f>AB139*'MONTHLY DATA'!AW57</f>
        <v>985122.82627008227</v>
      </c>
      <c r="AC140" s="436">
        <f>AC139*'MONTHLY DATA'!AX57</f>
        <v>1744613.9870068741</v>
      </c>
      <c r="AD140" s="436">
        <f>AD139*'MONTHLY DATA'!AY57</f>
        <v>0</v>
      </c>
      <c r="AE140" s="436">
        <f>AE139*'MONTHLY DATA'!AZ57</f>
        <v>0</v>
      </c>
      <c r="AF140" s="436">
        <f>AF139*'MONTHLY DATA'!BA57</f>
        <v>0</v>
      </c>
      <c r="AG140" s="436">
        <f>AG139*'MONTHLY DATA'!BB57</f>
        <v>0</v>
      </c>
      <c r="AH140" s="436">
        <f>AH139*'MONTHLY DATA'!BC57</f>
        <v>0</v>
      </c>
      <c r="AI140" s="436">
        <f>AI139*'MONTHLY DATA'!BD57</f>
        <v>0</v>
      </c>
      <c r="AJ140" s="436">
        <f>AJ139*'MONTHLY DATA'!BE57</f>
        <v>0</v>
      </c>
      <c r="AK140" s="436">
        <f>AK139*'MONTHLY DATA'!BF57</f>
        <v>0</v>
      </c>
      <c r="AL140" s="436">
        <f>AL139*'MONTHLY DATA'!BG57</f>
        <v>0</v>
      </c>
      <c r="AM140" s="436">
        <f>AM139*'MONTHLY DATA'!BH57</f>
        <v>0</v>
      </c>
      <c r="AN140" s="436">
        <f>AN139*'MONTHLY DATA'!BI57</f>
        <v>0</v>
      </c>
      <c r="AO140" s="436">
        <f>AO139*'MONTHLY DATA'!BJ57</f>
        <v>0</v>
      </c>
      <c r="AP140" s="436">
        <f>AP139*'MONTHLY DATA'!BK57</f>
        <v>0</v>
      </c>
      <c r="AQ140" s="436">
        <f>AQ139*'MONTHLY DATA'!BL57</f>
        <v>0</v>
      </c>
      <c r="AR140" s="436">
        <f>AR139*'MONTHLY DATA'!BM57</f>
        <v>0</v>
      </c>
      <c r="AS140" s="436">
        <f>AS139*'MONTHLY DATA'!BN57</f>
        <v>0</v>
      </c>
      <c r="AT140" s="436">
        <f>AT139*'MONTHLY DATA'!BO57</f>
        <v>0</v>
      </c>
      <c r="AU140" s="436">
        <f>AU139*'MONTHLY DATA'!BP57</f>
        <v>0</v>
      </c>
      <c r="AV140" s="436">
        <f>AV139*'MONTHLY DATA'!BQ57</f>
        <v>0</v>
      </c>
      <c r="AW140" s="436">
        <f>AW139*'MONTHLY DATA'!BR57</f>
        <v>0</v>
      </c>
      <c r="AX140" s="436">
        <f>AX139*'MONTHLY DATA'!BS57</f>
        <v>0</v>
      </c>
      <c r="AY140" s="436">
        <f>AY139*'MONTHLY DATA'!BT57</f>
        <v>0</v>
      </c>
      <c r="AZ140" s="436">
        <f>AZ139*'MONTHLY DATA'!BU57</f>
        <v>0</v>
      </c>
      <c r="BA140" s="436">
        <f>BA139*'MONTHLY DATA'!BV57</f>
        <v>0</v>
      </c>
      <c r="BB140" s="436">
        <f>BB139*'MONTHLY DATA'!BW57</f>
        <v>1821073.1260590479</v>
      </c>
      <c r="BC140" s="436">
        <f>BC139*'MONTHLY DATA'!BX57</f>
        <v>1145132.6826353162</v>
      </c>
      <c r="BD140" s="436">
        <f>BD139*'MONTHLY DATA'!BY57</f>
        <v>1139328.2025358393</v>
      </c>
      <c r="BE140" s="436">
        <f>BE139*'MONTHLY DATA'!BZ57</f>
        <v>865469.33710666047</v>
      </c>
      <c r="BF140" s="436">
        <f>BF139*'MONTHLY DATA'!CA57</f>
        <v>1639115.2933754376</v>
      </c>
      <c r="BG140" s="436">
        <f>BG139*'MONTHLY DATA'!CB57</f>
        <v>3055486.0895555536</v>
      </c>
      <c r="BH140" s="436">
        <f>BH139*'MONTHLY DATA'!CC57</f>
        <v>2340447.910612266</v>
      </c>
      <c r="BI140" s="436">
        <f>BI139*'MONTHLY DATA'!CD57</f>
        <v>1127991.0240137833</v>
      </c>
      <c r="BJ140" s="436">
        <f>BJ139*'MONTHLY DATA'!CE57</f>
        <v>1602172.3982941499</v>
      </c>
      <c r="BK140" s="436">
        <f>BK139*'MONTHLY DATA'!CF57</f>
        <v>1785527.9653160961</v>
      </c>
      <c r="BL140" s="436">
        <f>BL139*'MONTHLY DATA'!CG57</f>
        <v>2162372.6733129215</v>
      </c>
      <c r="BM140" s="436">
        <f>BM139*'MONTHLY DATA'!CH57</f>
        <v>3829442.6534550725</v>
      </c>
      <c r="BN140" s="436">
        <f>BN139*'MONTHLY DATA'!CI57</f>
        <v>0</v>
      </c>
      <c r="BO140" s="436">
        <f>BO139*'MONTHLY DATA'!CJ57</f>
        <v>0</v>
      </c>
      <c r="BP140" s="436">
        <f>BP139*'MONTHLY DATA'!CK57</f>
        <v>0</v>
      </c>
      <c r="BQ140" s="436">
        <f>BQ139*'MONTHLY DATA'!CL57</f>
        <v>0</v>
      </c>
      <c r="BR140" s="436">
        <f>BR139*'MONTHLY DATA'!CM57</f>
        <v>0</v>
      </c>
      <c r="BS140" s="436">
        <f>BS139*'MONTHLY DATA'!CN57</f>
        <v>0</v>
      </c>
      <c r="BT140" s="436">
        <f>BT139*'MONTHLY DATA'!CO57</f>
        <v>0</v>
      </c>
      <c r="BU140" s="436">
        <f>BU139*'MONTHLY DATA'!CP57</f>
        <v>0</v>
      </c>
      <c r="BV140" s="437">
        <f>BV139*'MONTHLY DATA'!CQ57</f>
        <v>0</v>
      </c>
      <c r="BW140" s="438">
        <f t="shared" si="71"/>
        <v>32770231.970124643</v>
      </c>
    </row>
    <row r="141" spans="1:75" ht="16.5" thickBot="1" x14ac:dyDescent="0.3">
      <c r="C141" s="249"/>
      <c r="D141" s="249"/>
      <c r="E141" s="249"/>
      <c r="F141" s="249"/>
      <c r="G141" s="249"/>
      <c r="H141" s="249"/>
      <c r="I141" s="249"/>
      <c r="J141" s="249"/>
      <c r="K141" s="249"/>
      <c r="L141" s="249"/>
      <c r="M141" s="249"/>
      <c r="N141" s="249"/>
      <c r="O141" s="249"/>
      <c r="P141" s="249"/>
      <c r="Q141" s="249"/>
      <c r="R141" s="249"/>
      <c r="S141" s="249"/>
      <c r="T141" s="249"/>
      <c r="U141" s="249"/>
      <c r="V141" s="249"/>
      <c r="W141" s="249"/>
      <c r="X141" s="249"/>
      <c r="Y141" s="249"/>
      <c r="Z141" s="249"/>
      <c r="AA141" s="249"/>
      <c r="AB141" s="249"/>
      <c r="AC141" s="249"/>
      <c r="AD141" s="249"/>
      <c r="AE141" s="249"/>
      <c r="AF141" s="249"/>
      <c r="AG141" s="249"/>
      <c r="AH141" s="249"/>
      <c r="AI141" s="249"/>
      <c r="AJ141" s="249"/>
      <c r="AK141" s="249"/>
      <c r="AL141" s="249"/>
      <c r="AM141" s="249"/>
      <c r="AN141" s="249"/>
      <c r="AO141" s="249"/>
      <c r="AP141" s="249"/>
      <c r="AQ141" s="249"/>
      <c r="AR141" s="249"/>
      <c r="AS141" s="249"/>
      <c r="AT141" s="249"/>
      <c r="AU141" s="249"/>
      <c r="AV141" s="249"/>
      <c r="AW141" s="249"/>
      <c r="AX141" s="249"/>
      <c r="AY141" s="249"/>
      <c r="AZ141" s="249"/>
      <c r="BA141" s="249"/>
      <c r="BB141" s="249"/>
      <c r="BC141" s="249"/>
      <c r="BD141" s="249"/>
      <c r="BE141" s="249"/>
      <c r="BF141" s="249"/>
      <c r="BG141" s="249"/>
      <c r="BH141" s="249"/>
      <c r="BI141" s="249"/>
      <c r="BJ141" s="249"/>
      <c r="BK141" s="249"/>
      <c r="BL141" s="249"/>
      <c r="BM141" s="249"/>
      <c r="BN141" s="249"/>
      <c r="BO141" s="249"/>
      <c r="BP141" s="249"/>
      <c r="BQ141" s="249"/>
      <c r="BR141" s="249"/>
      <c r="BS141" s="249"/>
      <c r="BT141" s="249"/>
      <c r="BU141" s="249"/>
      <c r="BV141" s="249"/>
      <c r="BW141" s="417">
        <f t="shared" si="71"/>
        <v>0</v>
      </c>
    </row>
    <row r="142" spans="1:75" x14ac:dyDescent="0.25">
      <c r="A142" s="474" t="s">
        <v>315</v>
      </c>
      <c r="C142" s="481">
        <f>C133+C135+C137+C139</f>
        <v>56852238.837616816</v>
      </c>
      <c r="D142" s="480">
        <f t="shared" ref="D142:BO142" si="82">D133+D135+D137+D139</f>
        <v>100506292.4912383</v>
      </c>
      <c r="E142" s="480">
        <f t="shared" si="82"/>
        <v>101151978.76314251</v>
      </c>
      <c r="F142" s="480">
        <f t="shared" si="82"/>
        <v>101889863.80549066</v>
      </c>
      <c r="G142" s="480">
        <f t="shared" si="82"/>
        <v>110565296.29818922</v>
      </c>
      <c r="H142" s="480">
        <f t="shared" si="82"/>
        <v>172309869.25233644</v>
      </c>
      <c r="I142" s="480">
        <f t="shared" si="82"/>
        <v>208119950.32710275</v>
      </c>
      <c r="J142" s="480">
        <f t="shared" si="82"/>
        <v>173971412.97897196</v>
      </c>
      <c r="K142" s="480">
        <f t="shared" si="82"/>
        <v>153205360.06279203</v>
      </c>
      <c r="L142" s="480">
        <f t="shared" si="82"/>
        <v>153158867.50584111</v>
      </c>
      <c r="M142" s="480">
        <f t="shared" si="82"/>
        <v>159942062.7599299</v>
      </c>
      <c r="N142" s="480">
        <f t="shared" si="82"/>
        <v>225700919.06688082</v>
      </c>
      <c r="O142" s="480">
        <f t="shared" si="82"/>
        <v>172309967.54526865</v>
      </c>
      <c r="P142" s="480">
        <f t="shared" si="82"/>
        <v>149875177.86851963</v>
      </c>
      <c r="Q142" s="480">
        <f t="shared" si="82"/>
        <v>84472281.607430995</v>
      </c>
      <c r="R142" s="480">
        <f t="shared" si="82"/>
        <v>134868369.0735532</v>
      </c>
      <c r="S142" s="480">
        <f t="shared" si="82"/>
        <v>91598604.897524819</v>
      </c>
      <c r="T142" s="480">
        <f t="shared" si="82"/>
        <v>126581204.2072605</v>
      </c>
      <c r="U142" s="480">
        <f t="shared" si="82"/>
        <v>178629086.02985942</v>
      </c>
      <c r="V142" s="480">
        <f t="shared" si="82"/>
        <v>181302269.80544025</v>
      </c>
      <c r="W142" s="480">
        <f t="shared" si="82"/>
        <v>190589049.95181766</v>
      </c>
      <c r="X142" s="480">
        <f t="shared" si="82"/>
        <v>179617878.70356524</v>
      </c>
      <c r="Y142" s="480">
        <f t="shared" si="82"/>
        <v>132732380.12368718</v>
      </c>
      <c r="Z142" s="480">
        <f t="shared" si="82"/>
        <v>171503875.53933445</v>
      </c>
      <c r="AA142" s="480">
        <f t="shared" si="82"/>
        <v>255805092.11757955</v>
      </c>
      <c r="AB142" s="480">
        <f t="shared" si="82"/>
        <v>179780169.9785285</v>
      </c>
      <c r="AC142" s="480">
        <f t="shared" si="82"/>
        <v>279743791.96333021</v>
      </c>
      <c r="AD142" s="480">
        <f t="shared" si="82"/>
        <v>130061467.58271214</v>
      </c>
      <c r="AE142" s="480">
        <f t="shared" si="82"/>
        <v>100910617.15695658</v>
      </c>
      <c r="AF142" s="480">
        <f t="shared" si="82"/>
        <v>127144351.35075015</v>
      </c>
      <c r="AG142" s="480">
        <f t="shared" si="82"/>
        <v>206579141.57366833</v>
      </c>
      <c r="AH142" s="480">
        <f t="shared" si="82"/>
        <v>235988404.42692116</v>
      </c>
      <c r="AI142" s="480">
        <f t="shared" si="82"/>
        <v>195722536.88846165</v>
      </c>
      <c r="AJ142" s="480">
        <f t="shared" si="82"/>
        <v>163083580.3254444</v>
      </c>
      <c r="AK142" s="480">
        <f t="shared" si="82"/>
        <v>155312434.38650024</v>
      </c>
      <c r="AL142" s="480">
        <f t="shared" si="82"/>
        <v>189339267.77826315</v>
      </c>
      <c r="AM142" s="480">
        <f t="shared" si="82"/>
        <v>318307866.61697346</v>
      </c>
      <c r="AN142" s="480">
        <f t="shared" si="82"/>
        <v>221058291.77622229</v>
      </c>
      <c r="AO142" s="480">
        <f t="shared" si="82"/>
        <v>205457468.52691942</v>
      </c>
      <c r="AP142" s="480">
        <f t="shared" si="82"/>
        <v>137596618.55119538</v>
      </c>
      <c r="AQ142" s="480">
        <f t="shared" si="82"/>
        <v>127880657.45806298</v>
      </c>
      <c r="AR142" s="480">
        <f t="shared" si="82"/>
        <v>160035904.47862852</v>
      </c>
      <c r="AS142" s="480">
        <f t="shared" si="82"/>
        <v>187539622.40945393</v>
      </c>
      <c r="AT142" s="480">
        <f t="shared" si="82"/>
        <v>227830640.47997198</v>
      </c>
      <c r="AU142" s="480">
        <f t="shared" si="82"/>
        <v>237168622.88354304</v>
      </c>
      <c r="AV142" s="480">
        <f t="shared" si="82"/>
        <v>180572187.2645272</v>
      </c>
      <c r="AW142" s="480">
        <f t="shared" si="82"/>
        <v>170457586.60451838</v>
      </c>
      <c r="AX142" s="480">
        <f t="shared" si="82"/>
        <v>234015059.83792186</v>
      </c>
      <c r="AY142" s="480">
        <f t="shared" si="82"/>
        <v>198960368.07495567</v>
      </c>
      <c r="AZ142" s="480">
        <f t="shared" si="82"/>
        <v>292910052.9598189</v>
      </c>
      <c r="BA142" s="480">
        <f t="shared" si="82"/>
        <v>173328418.04782009</v>
      </c>
      <c r="BB142" s="480">
        <f t="shared" si="82"/>
        <v>172041684.07219607</v>
      </c>
      <c r="BC142" s="480">
        <f t="shared" si="82"/>
        <v>114807482.71376155</v>
      </c>
      <c r="BD142" s="480">
        <f t="shared" si="82"/>
        <v>148804782.0968532</v>
      </c>
      <c r="BE142" s="480">
        <f t="shared" si="82"/>
        <v>193497337.56513533</v>
      </c>
      <c r="BF142" s="480">
        <f t="shared" si="82"/>
        <v>213294260.03001881</v>
      </c>
      <c r="BG142" s="480">
        <f t="shared" si="82"/>
        <v>253832007.03764951</v>
      </c>
      <c r="BH142" s="480">
        <f t="shared" si="82"/>
        <v>227237522.85389107</v>
      </c>
      <c r="BI142" s="480">
        <f t="shared" si="82"/>
        <v>154556200.05941206</v>
      </c>
      <c r="BJ142" s="480">
        <f t="shared" si="82"/>
        <v>202916945.36685097</v>
      </c>
      <c r="BK142" s="480">
        <f t="shared" si="82"/>
        <v>289232648.95240963</v>
      </c>
      <c r="BL142" s="480">
        <f t="shared" si="82"/>
        <v>144158178.22086143</v>
      </c>
      <c r="BM142" s="480">
        <f t="shared" si="82"/>
        <v>255296176.89700484</v>
      </c>
      <c r="BN142" s="480">
        <f t="shared" si="82"/>
        <v>213325742.35179418</v>
      </c>
      <c r="BO142" s="480">
        <f t="shared" si="82"/>
        <v>134144875.27288777</v>
      </c>
      <c r="BP142" s="480">
        <f t="shared" ref="BP142:BV142" si="83">BP133+BP135+BP137+BP139</f>
        <v>133461167.013717</v>
      </c>
      <c r="BQ142" s="480">
        <f t="shared" si="83"/>
        <v>101383854.52095328</v>
      </c>
      <c r="BR142" s="480">
        <f t="shared" si="83"/>
        <v>192010260.82309404</v>
      </c>
      <c r="BS142" s="480">
        <f t="shared" si="83"/>
        <v>357925656.42116886</v>
      </c>
      <c r="BT142" s="480">
        <f t="shared" si="83"/>
        <v>274164820.55486828</v>
      </c>
      <c r="BU142" s="480">
        <f t="shared" si="83"/>
        <v>132133195.20263524</v>
      </c>
      <c r="BV142" s="482">
        <f t="shared" si="83"/>
        <v>187682299.88763776</v>
      </c>
      <c r="BW142" s="483">
        <f t="shared" si="71"/>
        <v>12899951576.91725</v>
      </c>
    </row>
    <row r="143" spans="1:75" ht="16.5" thickBot="1" x14ac:dyDescent="0.3">
      <c r="A143" s="475" t="s">
        <v>312</v>
      </c>
      <c r="C143" s="476">
        <f>C134+C136+C138+C140</f>
        <v>2274089.5535046728</v>
      </c>
      <c r="D143" s="477">
        <f t="shared" ref="D143:BO143" si="84">D134+D136+D138+D140</f>
        <v>3370511.8272196255</v>
      </c>
      <c r="E143" s="477">
        <f t="shared" si="84"/>
        <v>2909038.3054906535</v>
      </c>
      <c r="F143" s="477">
        <f t="shared" si="84"/>
        <v>2555543.5015478972</v>
      </c>
      <c r="G143" s="477">
        <f t="shared" si="84"/>
        <v>3219131.8652015184</v>
      </c>
      <c r="H143" s="477">
        <f t="shared" si="84"/>
        <v>5514481.1970210271</v>
      </c>
      <c r="I143" s="477">
        <f t="shared" si="84"/>
        <v>6294368.7751752334</v>
      </c>
      <c r="J143" s="477">
        <f t="shared" si="84"/>
        <v>4356203.1810455602</v>
      </c>
      <c r="K143" s="477">
        <f t="shared" si="84"/>
        <v>3733220.6106308401</v>
      </c>
      <c r="L143" s="477">
        <f t="shared" si="84"/>
        <v>4192828.532505841</v>
      </c>
      <c r="M143" s="477">
        <f t="shared" si="84"/>
        <v>4669052.8745765174</v>
      </c>
      <c r="N143" s="477">
        <f t="shared" si="84"/>
        <v>6968538.3729848117</v>
      </c>
      <c r="O143" s="477">
        <f t="shared" si="84"/>
        <v>4153164.3855578271</v>
      </c>
      <c r="P143" s="477">
        <f t="shared" si="84"/>
        <v>2558614.7144334931</v>
      </c>
      <c r="Q143" s="477">
        <f t="shared" si="84"/>
        <v>1304247.0528172003</v>
      </c>
      <c r="R143" s="477">
        <f t="shared" si="84"/>
        <v>2127261.9936314216</v>
      </c>
      <c r="S143" s="477">
        <f t="shared" si="84"/>
        <v>1507416.8907478005</v>
      </c>
      <c r="T143" s="477">
        <f t="shared" si="84"/>
        <v>2385951.8022856237</v>
      </c>
      <c r="U143" s="477">
        <f t="shared" si="84"/>
        <v>3874296.308973934</v>
      </c>
      <c r="V143" s="477">
        <f t="shared" si="84"/>
        <v>3412416.9849229883</v>
      </c>
      <c r="W143" s="477">
        <f t="shared" si="84"/>
        <v>2676720.8001201022</v>
      </c>
      <c r="X143" s="477">
        <f t="shared" si="84"/>
        <v>2891052.6807205463</v>
      </c>
      <c r="Y143" s="477">
        <f t="shared" si="84"/>
        <v>2547479.2024902538</v>
      </c>
      <c r="Z143" s="477">
        <f t="shared" si="84"/>
        <v>3192722.9947984684</v>
      </c>
      <c r="AA143" s="477">
        <f t="shared" si="84"/>
        <v>5174971.9016861068</v>
      </c>
      <c r="AB143" s="477">
        <f t="shared" si="84"/>
        <v>2204141.1365428865</v>
      </c>
      <c r="AC143" s="477">
        <f t="shared" si="84"/>
        <v>3052956.9281081147</v>
      </c>
      <c r="AD143" s="477">
        <f t="shared" si="84"/>
        <v>1103343.6134948046</v>
      </c>
      <c r="AE143" s="477">
        <f t="shared" si="84"/>
        <v>918316.10940853716</v>
      </c>
      <c r="AF143" s="477">
        <f t="shared" si="84"/>
        <v>1354723.3042048239</v>
      </c>
      <c r="AG143" s="477">
        <f t="shared" si="84"/>
        <v>2532991.6468020668</v>
      </c>
      <c r="AH143" s="477">
        <f t="shared" si="84"/>
        <v>2475735.1878019925</v>
      </c>
      <c r="AI143" s="477">
        <f t="shared" si="84"/>
        <v>1451386.3760816997</v>
      </c>
      <c r="AJ143" s="477">
        <f t="shared" si="84"/>
        <v>1408071.262415837</v>
      </c>
      <c r="AK143" s="477">
        <f t="shared" si="84"/>
        <v>1671870.4452000752</v>
      </c>
      <c r="AL143" s="477">
        <f t="shared" si="84"/>
        <v>1978663.1366639892</v>
      </c>
      <c r="AM143" s="477">
        <f t="shared" si="84"/>
        <v>3983030.0186140463</v>
      </c>
      <c r="AN143" s="477">
        <f t="shared" si="84"/>
        <v>1918566.8340786989</v>
      </c>
      <c r="AO143" s="477">
        <f t="shared" si="84"/>
        <v>2366899.0930737699</v>
      </c>
      <c r="AP143" s="477">
        <f t="shared" si="84"/>
        <v>1618918.1760029243</v>
      </c>
      <c r="AQ143" s="477">
        <f t="shared" si="84"/>
        <v>1899504.4264723025</v>
      </c>
      <c r="AR143" s="477">
        <f t="shared" si="84"/>
        <v>2371591.3146528411</v>
      </c>
      <c r="AS143" s="477">
        <f t="shared" si="84"/>
        <v>3014636.9992485014</v>
      </c>
      <c r="AT143" s="477">
        <f t="shared" si="84"/>
        <v>3704211.6088230396</v>
      </c>
      <c r="AU143" s="477">
        <f t="shared" si="84"/>
        <v>3045800.3144028424</v>
      </c>
      <c r="AV143" s="477">
        <f t="shared" si="84"/>
        <v>2069122.8878006889</v>
      </c>
      <c r="AW143" s="477">
        <f t="shared" si="84"/>
        <v>2701260.258439281</v>
      </c>
      <c r="AX143" s="477">
        <f t="shared" si="84"/>
        <v>3643155.5700304597</v>
      </c>
      <c r="AY143" s="477">
        <f t="shared" si="84"/>
        <v>2628583.2627385878</v>
      </c>
      <c r="AZ143" s="477">
        <f t="shared" si="84"/>
        <v>5999078.4392054807</v>
      </c>
      <c r="BA143" s="477">
        <f t="shared" si="84"/>
        <v>1526843.5768470883</v>
      </c>
      <c r="BB143" s="477">
        <f t="shared" si="84"/>
        <v>3340177.3961068336</v>
      </c>
      <c r="BC143" s="477">
        <f t="shared" si="84"/>
        <v>2299091.79877753</v>
      </c>
      <c r="BD143" s="477">
        <f t="shared" si="84"/>
        <v>3324815.2603697563</v>
      </c>
      <c r="BE143" s="477">
        <f t="shared" si="84"/>
        <v>4939450.7898473991</v>
      </c>
      <c r="BF143" s="477">
        <f t="shared" si="84"/>
        <v>4759712.5075251264</v>
      </c>
      <c r="BG143" s="477">
        <f t="shared" si="84"/>
        <v>4559474.1215739315</v>
      </c>
      <c r="BH143" s="477">
        <f t="shared" si="84"/>
        <v>4476677.7750044661</v>
      </c>
      <c r="BI143" s="477">
        <f t="shared" si="84"/>
        <v>3508694.9777685781</v>
      </c>
      <c r="BJ143" s="477">
        <f t="shared" si="84"/>
        <v>4485335.9627113789</v>
      </c>
      <c r="BK143" s="477">
        <f t="shared" si="84"/>
        <v>6891451.5032561934</v>
      </c>
      <c r="BL143" s="477">
        <f t="shared" si="84"/>
        <v>2162372.6733129215</v>
      </c>
      <c r="BM143" s="477">
        <f t="shared" si="84"/>
        <v>3829442.6534550725</v>
      </c>
      <c r="BN143" s="477">
        <f t="shared" si="84"/>
        <v>0</v>
      </c>
      <c r="BO143" s="477">
        <f t="shared" si="84"/>
        <v>0</v>
      </c>
      <c r="BP143" s="477">
        <f t="shared" ref="BP143:BV143" si="85">BP134+BP136+BP138+BP140</f>
        <v>0</v>
      </c>
      <c r="BQ143" s="477">
        <f t="shared" si="85"/>
        <v>0</v>
      </c>
      <c r="BR143" s="477">
        <f t="shared" si="85"/>
        <v>0</v>
      </c>
      <c r="BS143" s="477">
        <f t="shared" si="85"/>
        <v>0</v>
      </c>
      <c r="BT143" s="477">
        <f t="shared" si="85"/>
        <v>0</v>
      </c>
      <c r="BU143" s="477">
        <f t="shared" si="85"/>
        <v>0</v>
      </c>
      <c r="BV143" s="478">
        <f t="shared" si="85"/>
        <v>0</v>
      </c>
      <c r="BW143" s="479">
        <f t="shared" si="71"/>
        <v>199083425.65695456</v>
      </c>
    </row>
    <row r="144" spans="1:75" x14ac:dyDescent="0.25">
      <c r="BW144" s="224">
        <f t="shared" si="71"/>
        <v>0</v>
      </c>
    </row>
    <row r="145" spans="1:75" ht="16.5" thickBot="1" x14ac:dyDescent="0.3">
      <c r="BW145" s="224">
        <f t="shared" si="71"/>
        <v>0</v>
      </c>
    </row>
    <row r="146" spans="1:75" ht="16.5" thickBot="1" x14ac:dyDescent="0.3">
      <c r="A146" s="673" t="s">
        <v>243</v>
      </c>
      <c r="BW146" s="224">
        <f t="shared" si="71"/>
        <v>0</v>
      </c>
    </row>
    <row r="147" spans="1:75" ht="16.5" thickBot="1" x14ac:dyDescent="0.3"/>
    <row r="148" spans="1:75" x14ac:dyDescent="0.25">
      <c r="A148" s="277" t="s">
        <v>283</v>
      </c>
      <c r="C148" s="233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459">
        <f>'ANUAL DATA'!$F$19*'MONTHLY DATA'!B21</f>
        <v>1558.3333333333335</v>
      </c>
      <c r="P148" s="459">
        <f>'ANUAL DATA'!$F$19*'MONTHLY DATA'!B20</f>
        <v>1275</v>
      </c>
      <c r="Q148" s="488">
        <f>O148</f>
        <v>1558.3333333333335</v>
      </c>
      <c r="R148" s="488">
        <f>P148</f>
        <v>1275</v>
      </c>
      <c r="S148" s="488">
        <f t="shared" ref="S148:Z148" si="86">Q148</f>
        <v>1558.3333333333335</v>
      </c>
      <c r="T148" s="488">
        <f t="shared" si="86"/>
        <v>1275</v>
      </c>
      <c r="U148" s="488">
        <f t="shared" si="86"/>
        <v>1558.3333333333335</v>
      </c>
      <c r="V148" s="488">
        <f t="shared" si="86"/>
        <v>1275</v>
      </c>
      <c r="W148" s="488">
        <f t="shared" si="86"/>
        <v>1558.3333333333335</v>
      </c>
      <c r="X148" s="488">
        <f t="shared" si="86"/>
        <v>1275</v>
      </c>
      <c r="Y148" s="488">
        <f t="shared" si="86"/>
        <v>1558.3333333333335</v>
      </c>
      <c r="Z148" s="488">
        <f t="shared" si="86"/>
        <v>1275</v>
      </c>
      <c r="AA148" s="488">
        <f>'ANUAL DATA'!G19*'MONTHLY DATA'!B21</f>
        <v>1630.9205000000002</v>
      </c>
      <c r="AB148" s="488">
        <f>'ANUAL DATA'!G19*'MONTHLY DATA'!B20</f>
        <v>1334.3895</v>
      </c>
      <c r="AC148" s="488">
        <f>AA148</f>
        <v>1630.9205000000002</v>
      </c>
      <c r="AD148" s="488">
        <f>AB148</f>
        <v>1334.3895</v>
      </c>
      <c r="AE148" s="488">
        <f t="shared" ref="AE148:AL148" si="87">AC148</f>
        <v>1630.9205000000002</v>
      </c>
      <c r="AF148" s="488">
        <f t="shared" si="87"/>
        <v>1334.3895</v>
      </c>
      <c r="AG148" s="488">
        <f t="shared" si="87"/>
        <v>1630.9205000000002</v>
      </c>
      <c r="AH148" s="488">
        <f t="shared" si="87"/>
        <v>1334.3895</v>
      </c>
      <c r="AI148" s="488">
        <f t="shared" si="87"/>
        <v>1630.9205000000002</v>
      </c>
      <c r="AJ148" s="488">
        <f t="shared" si="87"/>
        <v>1334.3895</v>
      </c>
      <c r="AK148" s="488">
        <f t="shared" si="87"/>
        <v>1630.9205000000002</v>
      </c>
      <c r="AL148" s="488">
        <f t="shared" si="87"/>
        <v>1334.3895</v>
      </c>
      <c r="AM148" s="488">
        <f>'ANUAL DATA'!H19*'MONTHLY DATA'!B21</f>
        <v>1703.2192057650002</v>
      </c>
      <c r="AN148" s="488">
        <f>'ANUAL DATA'!H19*'MONTHLY DATA'!B20</f>
        <v>1393.542986535</v>
      </c>
      <c r="AO148" s="488">
        <f>AM148</f>
        <v>1703.2192057650002</v>
      </c>
      <c r="AP148" s="488">
        <f>AN148</f>
        <v>1393.542986535</v>
      </c>
      <c r="AQ148" s="488">
        <f t="shared" ref="AQ148:AX148" si="88">AO148</f>
        <v>1703.2192057650002</v>
      </c>
      <c r="AR148" s="488">
        <f t="shared" si="88"/>
        <v>1393.542986535</v>
      </c>
      <c r="AS148" s="488">
        <f t="shared" si="88"/>
        <v>1703.2192057650002</v>
      </c>
      <c r="AT148" s="488">
        <f t="shared" si="88"/>
        <v>1393.542986535</v>
      </c>
      <c r="AU148" s="488">
        <f t="shared" si="88"/>
        <v>1703.2192057650002</v>
      </c>
      <c r="AV148" s="488">
        <f t="shared" si="88"/>
        <v>1393.542986535</v>
      </c>
      <c r="AW148" s="488">
        <f t="shared" si="88"/>
        <v>1703.2192057650002</v>
      </c>
      <c r="AX148" s="488">
        <f t="shared" si="88"/>
        <v>1393.542986535</v>
      </c>
      <c r="AY148" s="488">
        <f>'ANUAL DATA'!I19*'MONTHLY DATA'!B21</f>
        <v>1750.9945044867081</v>
      </c>
      <c r="AZ148" s="488">
        <f>'ANUAL DATA'!I19*'MONTHLY DATA'!B20</f>
        <v>1432.6318673073065</v>
      </c>
      <c r="BA148" s="488">
        <f>AY148</f>
        <v>1750.9945044867081</v>
      </c>
      <c r="BB148" s="488">
        <f>AZ148</f>
        <v>1432.6318673073065</v>
      </c>
      <c r="BC148" s="488">
        <f t="shared" ref="BC148:BJ148" si="89">BA148</f>
        <v>1750.9945044867081</v>
      </c>
      <c r="BD148" s="488">
        <f t="shared" si="89"/>
        <v>1432.6318673073065</v>
      </c>
      <c r="BE148" s="488">
        <f t="shared" si="89"/>
        <v>1750.9945044867081</v>
      </c>
      <c r="BF148" s="488">
        <f t="shared" si="89"/>
        <v>1432.6318673073065</v>
      </c>
      <c r="BG148" s="488">
        <f t="shared" si="89"/>
        <v>1750.9945044867081</v>
      </c>
      <c r="BH148" s="488">
        <f t="shared" si="89"/>
        <v>1432.6318673073065</v>
      </c>
      <c r="BI148" s="488">
        <f t="shared" si="89"/>
        <v>1750.9945044867081</v>
      </c>
      <c r="BJ148" s="488">
        <f t="shared" si="89"/>
        <v>1432.6318673073065</v>
      </c>
      <c r="BK148" s="488">
        <f>'ANUAL DATA'!J19*'MONTHLY DATA'!B21</f>
        <v>1814.6956845599348</v>
      </c>
      <c r="BL148" s="488">
        <f>'ANUAL DATA'!J19*'MONTHLY DATA'!B20</f>
        <v>1484.7510146399463</v>
      </c>
      <c r="BM148" s="488">
        <f>BK148</f>
        <v>1814.6956845599348</v>
      </c>
      <c r="BN148" s="488">
        <f>BL148</f>
        <v>1484.7510146399463</v>
      </c>
      <c r="BO148" s="488">
        <f t="shared" ref="BO148:BV148" si="90">BM148</f>
        <v>1814.6956845599348</v>
      </c>
      <c r="BP148" s="488">
        <f t="shared" si="90"/>
        <v>1484.7510146399463</v>
      </c>
      <c r="BQ148" s="488">
        <f t="shared" si="90"/>
        <v>1814.6956845599348</v>
      </c>
      <c r="BR148" s="488">
        <f t="shared" si="90"/>
        <v>1484.7510146399463</v>
      </c>
      <c r="BS148" s="488">
        <f t="shared" si="90"/>
        <v>1814.6956845599348</v>
      </c>
      <c r="BT148" s="488">
        <f t="shared" si="90"/>
        <v>1484.7510146399463</v>
      </c>
      <c r="BU148" s="488">
        <f t="shared" si="90"/>
        <v>1814.6956845599348</v>
      </c>
      <c r="BV148" s="489">
        <f t="shared" si="90"/>
        <v>1484.7510146399463</v>
      </c>
      <c r="BW148" s="490">
        <f t="shared" si="71"/>
        <v>92270.871579763378</v>
      </c>
    </row>
    <row r="149" spans="1:75" x14ac:dyDescent="0.25">
      <c r="A149" s="268" t="s">
        <v>292</v>
      </c>
      <c r="C149" s="235"/>
      <c r="O149" s="360">
        <f>ROUNDDOWN(O148*100000/355,0)</f>
        <v>438967</v>
      </c>
      <c r="P149" s="360">
        <f t="shared" ref="P149:BV149" si="91">ROUNDDOWN(P148*100000/355,0)</f>
        <v>359154</v>
      </c>
      <c r="Q149" s="360">
        <f t="shared" si="91"/>
        <v>438967</v>
      </c>
      <c r="R149" s="360">
        <f t="shared" si="91"/>
        <v>359154</v>
      </c>
      <c r="S149" s="360">
        <f t="shared" si="91"/>
        <v>438967</v>
      </c>
      <c r="T149" s="360">
        <f t="shared" si="91"/>
        <v>359154</v>
      </c>
      <c r="U149" s="360">
        <f t="shared" si="91"/>
        <v>438967</v>
      </c>
      <c r="V149" s="360">
        <f t="shared" si="91"/>
        <v>359154</v>
      </c>
      <c r="W149" s="360">
        <f t="shared" si="91"/>
        <v>438967</v>
      </c>
      <c r="X149" s="360">
        <f t="shared" si="91"/>
        <v>359154</v>
      </c>
      <c r="Y149" s="360">
        <f t="shared" si="91"/>
        <v>438967</v>
      </c>
      <c r="Z149" s="360">
        <f t="shared" si="91"/>
        <v>359154</v>
      </c>
      <c r="AA149" s="360">
        <f t="shared" si="91"/>
        <v>459414</v>
      </c>
      <c r="AB149" s="360">
        <f t="shared" si="91"/>
        <v>375884</v>
      </c>
      <c r="AC149" s="360">
        <f t="shared" si="91"/>
        <v>459414</v>
      </c>
      <c r="AD149" s="360">
        <f t="shared" si="91"/>
        <v>375884</v>
      </c>
      <c r="AE149" s="360">
        <f t="shared" si="91"/>
        <v>459414</v>
      </c>
      <c r="AF149" s="360">
        <f t="shared" si="91"/>
        <v>375884</v>
      </c>
      <c r="AG149" s="360">
        <f t="shared" si="91"/>
        <v>459414</v>
      </c>
      <c r="AH149" s="360">
        <f t="shared" si="91"/>
        <v>375884</v>
      </c>
      <c r="AI149" s="360">
        <f t="shared" si="91"/>
        <v>459414</v>
      </c>
      <c r="AJ149" s="360">
        <f t="shared" si="91"/>
        <v>375884</v>
      </c>
      <c r="AK149" s="360">
        <f t="shared" si="91"/>
        <v>459414</v>
      </c>
      <c r="AL149" s="360">
        <f t="shared" si="91"/>
        <v>375884</v>
      </c>
      <c r="AM149" s="360">
        <f t="shared" si="91"/>
        <v>479780</v>
      </c>
      <c r="AN149" s="360">
        <f t="shared" si="91"/>
        <v>392547</v>
      </c>
      <c r="AO149" s="360">
        <f t="shared" si="91"/>
        <v>479780</v>
      </c>
      <c r="AP149" s="360">
        <f t="shared" si="91"/>
        <v>392547</v>
      </c>
      <c r="AQ149" s="360">
        <f t="shared" si="91"/>
        <v>479780</v>
      </c>
      <c r="AR149" s="360">
        <f t="shared" si="91"/>
        <v>392547</v>
      </c>
      <c r="AS149" s="360">
        <f t="shared" si="91"/>
        <v>479780</v>
      </c>
      <c r="AT149" s="360">
        <f t="shared" si="91"/>
        <v>392547</v>
      </c>
      <c r="AU149" s="360">
        <f t="shared" si="91"/>
        <v>479780</v>
      </c>
      <c r="AV149" s="360">
        <f t="shared" si="91"/>
        <v>392547</v>
      </c>
      <c r="AW149" s="360">
        <f t="shared" si="91"/>
        <v>479780</v>
      </c>
      <c r="AX149" s="360">
        <f t="shared" si="91"/>
        <v>392547</v>
      </c>
      <c r="AY149" s="360">
        <f t="shared" si="91"/>
        <v>493237</v>
      </c>
      <c r="AZ149" s="360">
        <f t="shared" si="91"/>
        <v>403558</v>
      </c>
      <c r="BA149" s="360">
        <f t="shared" si="91"/>
        <v>493237</v>
      </c>
      <c r="BB149" s="360">
        <f t="shared" si="91"/>
        <v>403558</v>
      </c>
      <c r="BC149" s="360">
        <f t="shared" si="91"/>
        <v>493237</v>
      </c>
      <c r="BD149" s="360">
        <f t="shared" si="91"/>
        <v>403558</v>
      </c>
      <c r="BE149" s="360">
        <f t="shared" si="91"/>
        <v>493237</v>
      </c>
      <c r="BF149" s="360">
        <f t="shared" si="91"/>
        <v>403558</v>
      </c>
      <c r="BG149" s="360">
        <f t="shared" si="91"/>
        <v>493237</v>
      </c>
      <c r="BH149" s="360">
        <f t="shared" si="91"/>
        <v>403558</v>
      </c>
      <c r="BI149" s="360">
        <f t="shared" si="91"/>
        <v>493237</v>
      </c>
      <c r="BJ149" s="360">
        <f t="shared" si="91"/>
        <v>403558</v>
      </c>
      <c r="BK149" s="360">
        <f t="shared" si="91"/>
        <v>511181</v>
      </c>
      <c r="BL149" s="360">
        <f t="shared" si="91"/>
        <v>418239</v>
      </c>
      <c r="BM149" s="360">
        <f t="shared" si="91"/>
        <v>511181</v>
      </c>
      <c r="BN149" s="360">
        <f t="shared" si="91"/>
        <v>418239</v>
      </c>
      <c r="BO149" s="360">
        <f t="shared" si="91"/>
        <v>511181</v>
      </c>
      <c r="BP149" s="360">
        <f t="shared" si="91"/>
        <v>418239</v>
      </c>
      <c r="BQ149" s="360">
        <f t="shared" si="91"/>
        <v>511181</v>
      </c>
      <c r="BR149" s="360">
        <f t="shared" si="91"/>
        <v>418239</v>
      </c>
      <c r="BS149" s="360">
        <f t="shared" si="91"/>
        <v>511181</v>
      </c>
      <c r="BT149" s="360">
        <f t="shared" si="91"/>
        <v>418239</v>
      </c>
      <c r="BU149" s="360">
        <f t="shared" si="91"/>
        <v>511181</v>
      </c>
      <c r="BV149" s="491">
        <f t="shared" si="91"/>
        <v>418239</v>
      </c>
      <c r="BW149" s="492">
        <f t="shared" si="71"/>
        <v>25991766</v>
      </c>
    </row>
    <row r="150" spans="1:75" x14ac:dyDescent="0.25">
      <c r="A150" s="268" t="s">
        <v>324</v>
      </c>
      <c r="C150" s="235"/>
      <c r="O150" s="360">
        <f>ROUNDDOWN(O149*'MONTHLY DATA'!AM83/6,0)*6</f>
        <v>175584</v>
      </c>
      <c r="P150" s="360">
        <f>ROUNDDOWN(P149*'MONTHLY DATA'!AN83/6,0)*6</f>
        <v>143658</v>
      </c>
      <c r="Q150" s="360">
        <f>ROUNDDOWN(Q149*'MONTHLY DATA'!AO83/6,0)*6</f>
        <v>175584</v>
      </c>
      <c r="R150" s="360">
        <f>ROUNDDOWN(R149*'MONTHLY DATA'!AP83/6,0)*6</f>
        <v>143658</v>
      </c>
      <c r="S150" s="360">
        <f>ROUNDDOWN(S149*'MONTHLY DATA'!AQ83/6,0)*6</f>
        <v>175584</v>
      </c>
      <c r="T150" s="360">
        <f>ROUNDDOWN(T149*'MONTHLY DATA'!AR83/6,0)*6</f>
        <v>143658</v>
      </c>
      <c r="U150" s="360">
        <f>ROUNDDOWN(U149*'MONTHLY DATA'!AS83/6,0)*6</f>
        <v>175584</v>
      </c>
      <c r="V150" s="360">
        <f>ROUNDDOWN(V149*'MONTHLY DATA'!AT83/6,0)*6</f>
        <v>143658</v>
      </c>
      <c r="W150" s="360">
        <f>ROUNDDOWN(W149*'MONTHLY DATA'!AU83/6,0)*6</f>
        <v>175584</v>
      </c>
      <c r="X150" s="360">
        <f>ROUNDDOWN(X149*'MONTHLY DATA'!AV83/6,0)*6</f>
        <v>143658</v>
      </c>
      <c r="Y150" s="360">
        <f>ROUNDDOWN(Y149*'MONTHLY DATA'!AW83/6,0)*6</f>
        <v>175584</v>
      </c>
      <c r="Z150" s="360">
        <f>ROUNDDOWN(Z149*'MONTHLY DATA'!AX83/6,0)*6</f>
        <v>143658</v>
      </c>
      <c r="AA150" s="360">
        <f>ROUNDDOWN(AA149*'MONTHLY DATA'!AY83/6,0)*6</f>
        <v>183762</v>
      </c>
      <c r="AB150" s="360">
        <f>ROUNDDOWN(AB149*'MONTHLY DATA'!AZ83/6,0)*6</f>
        <v>150348</v>
      </c>
      <c r="AC150" s="360">
        <f>ROUNDDOWN(AC149*'MONTHLY DATA'!BA83/6,0)*6</f>
        <v>183762</v>
      </c>
      <c r="AD150" s="360">
        <f>ROUNDDOWN(AD149*'MONTHLY DATA'!BB83/6,0)*6</f>
        <v>150348</v>
      </c>
      <c r="AE150" s="360">
        <f>ROUNDDOWN(AE149*'MONTHLY DATA'!BC83/6,0)*6</f>
        <v>183762</v>
      </c>
      <c r="AF150" s="360">
        <f>ROUNDDOWN(AF149*'MONTHLY DATA'!BD83/6,0)*6</f>
        <v>150348</v>
      </c>
      <c r="AG150" s="360">
        <f>ROUNDDOWN(AG149*'MONTHLY DATA'!BE83/6,0)*6</f>
        <v>183762</v>
      </c>
      <c r="AH150" s="360">
        <f>ROUNDDOWN(AH149*'MONTHLY DATA'!BF83/6,0)*6</f>
        <v>150348</v>
      </c>
      <c r="AI150" s="360">
        <f>ROUNDDOWN(AI149*'MONTHLY DATA'!BG83/6,0)*6</f>
        <v>183762</v>
      </c>
      <c r="AJ150" s="360">
        <f>ROUNDDOWN(AJ149*'MONTHLY DATA'!BH83/6,0)*6</f>
        <v>150348</v>
      </c>
      <c r="AK150" s="360">
        <f>ROUNDDOWN(AK149*'MONTHLY DATA'!BI83/6,0)*6</f>
        <v>183762</v>
      </c>
      <c r="AL150" s="360">
        <f>ROUNDDOWN(AL149*'MONTHLY DATA'!BJ83/6,0)*6</f>
        <v>150348</v>
      </c>
      <c r="AM150" s="360">
        <f>ROUNDDOWN(AM149*'MONTHLY DATA'!BK83/6,0)*6</f>
        <v>191910</v>
      </c>
      <c r="AN150" s="360">
        <f>ROUNDDOWN(AN149*'MONTHLY DATA'!BL83/6,0)*6</f>
        <v>157014</v>
      </c>
      <c r="AO150" s="360">
        <f>ROUNDDOWN(AO149*'MONTHLY DATA'!BM83/6,0)*6</f>
        <v>191910</v>
      </c>
      <c r="AP150" s="360">
        <f>ROUNDDOWN(AP149*'MONTHLY DATA'!BN83/6,0)*6</f>
        <v>157014</v>
      </c>
      <c r="AQ150" s="360">
        <f>ROUNDDOWN(AQ149*'MONTHLY DATA'!BO83/6,0)*6</f>
        <v>191910</v>
      </c>
      <c r="AR150" s="360">
        <f>ROUNDDOWN(AR149*'MONTHLY DATA'!BP83/6,0)*6</f>
        <v>157014</v>
      </c>
      <c r="AS150" s="360">
        <f>ROUNDDOWN(AS149*'MONTHLY DATA'!BQ83/6,0)*6</f>
        <v>191910</v>
      </c>
      <c r="AT150" s="360">
        <f>ROUNDDOWN(AT149*'MONTHLY DATA'!BR83/6,0)*6</f>
        <v>157014</v>
      </c>
      <c r="AU150" s="360">
        <f>ROUNDDOWN(AU149*'MONTHLY DATA'!BS83/6,0)*6</f>
        <v>191910</v>
      </c>
      <c r="AV150" s="360">
        <f>ROUNDDOWN(AV149*'MONTHLY DATA'!BT83/6,0)*6</f>
        <v>157014</v>
      </c>
      <c r="AW150" s="360">
        <f>ROUNDDOWN(AW149*'MONTHLY DATA'!BU83/6,0)*6</f>
        <v>191910</v>
      </c>
      <c r="AX150" s="360">
        <f>ROUNDDOWN(AX149*'MONTHLY DATA'!BV83/6,0)*6</f>
        <v>157014</v>
      </c>
      <c r="AY150" s="360">
        <f>ROUNDDOWN(AY149*'MONTHLY DATA'!BW83/6,0)*6</f>
        <v>197292</v>
      </c>
      <c r="AZ150" s="360">
        <f>ROUNDDOWN(AZ149*'MONTHLY DATA'!BX83/6,0)*6</f>
        <v>161418</v>
      </c>
      <c r="BA150" s="360">
        <f>ROUNDDOWN(BA149*'MONTHLY DATA'!BY83/6,0)*6</f>
        <v>197292</v>
      </c>
      <c r="BB150" s="360">
        <f>ROUNDDOWN(BB149*'MONTHLY DATA'!BZ83/6,0)*6</f>
        <v>161418</v>
      </c>
      <c r="BC150" s="360">
        <f>ROUNDDOWN(BC149*'MONTHLY DATA'!CA83/6,0)*6</f>
        <v>197292</v>
      </c>
      <c r="BD150" s="360">
        <f>ROUNDDOWN(BD149*'MONTHLY DATA'!CB83/6,0)*6</f>
        <v>161418</v>
      </c>
      <c r="BE150" s="360">
        <f>ROUNDDOWN(BE149*'MONTHLY DATA'!CC83/6,0)*6</f>
        <v>197292</v>
      </c>
      <c r="BF150" s="360">
        <f>ROUNDDOWN(BF149*'MONTHLY DATA'!CD83/6,0)*6</f>
        <v>161418</v>
      </c>
      <c r="BG150" s="360">
        <f>ROUNDDOWN(BG149*'MONTHLY DATA'!CE83/6,0)*6</f>
        <v>197292</v>
      </c>
      <c r="BH150" s="360">
        <f>ROUNDDOWN(BH149*'MONTHLY DATA'!CF83/6,0)*6</f>
        <v>161418</v>
      </c>
      <c r="BI150" s="360">
        <f>ROUNDDOWN(BI149*'MONTHLY DATA'!CG83/6,0)*6</f>
        <v>197292</v>
      </c>
      <c r="BJ150" s="360">
        <f>ROUNDDOWN(BJ149*'MONTHLY DATA'!CH83/6,0)*6</f>
        <v>161418</v>
      </c>
      <c r="BK150" s="360">
        <f>ROUNDDOWN(BK149*'MONTHLY DATA'!CI83/6,0)*6</f>
        <v>204468</v>
      </c>
      <c r="BL150" s="360">
        <f>ROUNDDOWN(BL149*'MONTHLY DATA'!CJ83/6,0)*6</f>
        <v>167292</v>
      </c>
      <c r="BM150" s="360">
        <f>ROUNDDOWN(BM149*'MONTHLY DATA'!CK83/6,0)*6</f>
        <v>204468</v>
      </c>
      <c r="BN150" s="360">
        <f>ROUNDDOWN(BN149*'MONTHLY DATA'!CL83/6,0)*6</f>
        <v>167292</v>
      </c>
      <c r="BO150" s="360">
        <f>ROUNDDOWN(BO149*'MONTHLY DATA'!CM83/6,0)*6</f>
        <v>204468</v>
      </c>
      <c r="BP150" s="360">
        <f>ROUNDDOWN(BP149*'MONTHLY DATA'!CN83/6,0)*6</f>
        <v>167292</v>
      </c>
      <c r="BQ150" s="360">
        <f>ROUNDDOWN(BQ149*'MONTHLY DATA'!CO83/6,0)*6</f>
        <v>204468</v>
      </c>
      <c r="BR150" s="360">
        <f>ROUNDDOWN(BR149*'MONTHLY DATA'!CP83/6,0)*6</f>
        <v>167292</v>
      </c>
      <c r="BS150" s="360">
        <f>ROUNDDOWN(BS149*'MONTHLY DATA'!CQ83/6,0)*6</f>
        <v>204468</v>
      </c>
      <c r="BT150" s="360">
        <f>ROUNDDOWN(BT149*'MONTHLY DATA'!CR83/6,0)*6</f>
        <v>167292</v>
      </c>
      <c r="BU150" s="360">
        <f>ROUNDDOWN(BU149*'MONTHLY DATA'!CS83/6,0)*6</f>
        <v>204468</v>
      </c>
      <c r="BV150" s="491">
        <f>ROUNDDOWN(BV149*'MONTHLY DATA'!CT83/6,0)*6</f>
        <v>167292</v>
      </c>
      <c r="BW150" s="492">
        <f t="shared" si="71"/>
        <v>10396476</v>
      </c>
    </row>
    <row r="151" spans="1:75" x14ac:dyDescent="0.25">
      <c r="A151" s="268" t="s">
        <v>325</v>
      </c>
      <c r="C151" s="235"/>
      <c r="O151" s="360">
        <f>ROUNDDOWN(O149*'MONTHLY DATA'!AM84/6,0)*6</f>
        <v>87792</v>
      </c>
      <c r="P151" s="360">
        <f>ROUNDDOWN(P149*'MONTHLY DATA'!AN84/6,0)*6</f>
        <v>71826</v>
      </c>
      <c r="Q151" s="360">
        <f>ROUNDDOWN(Q149*'MONTHLY DATA'!AO84/6,0)*6</f>
        <v>87792</v>
      </c>
      <c r="R151" s="360">
        <f>ROUNDDOWN(R149*'MONTHLY DATA'!AP84/6,0)*6</f>
        <v>71826</v>
      </c>
      <c r="S151" s="360">
        <f>ROUNDDOWN(S149*'MONTHLY DATA'!AQ84/6,0)*6</f>
        <v>87792</v>
      </c>
      <c r="T151" s="360">
        <f>ROUNDDOWN(T149*'MONTHLY DATA'!AR84/6,0)*6</f>
        <v>71826</v>
      </c>
      <c r="U151" s="360">
        <f>ROUNDDOWN(U149*'MONTHLY DATA'!AS84/6,0)*6</f>
        <v>87792</v>
      </c>
      <c r="V151" s="360">
        <f>ROUNDDOWN(V149*'MONTHLY DATA'!AT84/6,0)*6</f>
        <v>71826</v>
      </c>
      <c r="W151" s="360">
        <f>ROUNDDOWN(W149*'MONTHLY DATA'!AU84/6,0)*6</f>
        <v>87792</v>
      </c>
      <c r="X151" s="360">
        <f>ROUNDDOWN(X149*'MONTHLY DATA'!AV84/6,0)*6</f>
        <v>71826</v>
      </c>
      <c r="Y151" s="360">
        <f>ROUNDDOWN(Y149*'MONTHLY DATA'!AW84/6,0)*6</f>
        <v>87792</v>
      </c>
      <c r="Z151" s="360">
        <f>ROUNDDOWN(Z149*'MONTHLY DATA'!AX84/6,0)*6</f>
        <v>71826</v>
      </c>
      <c r="AA151" s="360">
        <f>ROUNDDOWN(AA149*'MONTHLY DATA'!AY84/6,0)*6</f>
        <v>91878</v>
      </c>
      <c r="AB151" s="360">
        <f>ROUNDDOWN(AB149*'MONTHLY DATA'!AZ84/6,0)*6</f>
        <v>75174</v>
      </c>
      <c r="AC151" s="360">
        <f>ROUNDDOWN(AC149*'MONTHLY DATA'!BA84/6,0)*6</f>
        <v>91878</v>
      </c>
      <c r="AD151" s="360">
        <f>ROUNDDOWN(AD149*'MONTHLY DATA'!BB84/6,0)*6</f>
        <v>75174</v>
      </c>
      <c r="AE151" s="360">
        <f>ROUNDDOWN(AE149*'MONTHLY DATA'!BC84/6,0)*6</f>
        <v>91878</v>
      </c>
      <c r="AF151" s="360">
        <f>ROUNDDOWN(AF149*'MONTHLY DATA'!BD84/6,0)*6</f>
        <v>75174</v>
      </c>
      <c r="AG151" s="360">
        <f>ROUNDDOWN(AG149*'MONTHLY DATA'!BE84/6,0)*6</f>
        <v>91878</v>
      </c>
      <c r="AH151" s="360">
        <f>ROUNDDOWN(AH149*'MONTHLY DATA'!BF84/6,0)*6</f>
        <v>75174</v>
      </c>
      <c r="AI151" s="360">
        <f>ROUNDDOWN(AI149*'MONTHLY DATA'!BG84/6,0)*6</f>
        <v>91878</v>
      </c>
      <c r="AJ151" s="360">
        <f>ROUNDDOWN(AJ149*'MONTHLY DATA'!BH84/6,0)*6</f>
        <v>75174</v>
      </c>
      <c r="AK151" s="360">
        <f>ROUNDDOWN(AK149*'MONTHLY DATA'!BI84/6,0)*6</f>
        <v>91878</v>
      </c>
      <c r="AL151" s="360">
        <f>ROUNDDOWN(AL149*'MONTHLY DATA'!BJ84/6,0)*6</f>
        <v>75174</v>
      </c>
      <c r="AM151" s="360">
        <f>ROUNDDOWN(AM149*'MONTHLY DATA'!BK84/6,0)*6</f>
        <v>95952</v>
      </c>
      <c r="AN151" s="360">
        <f>ROUNDDOWN(AN149*'MONTHLY DATA'!BL84/6,0)*6</f>
        <v>78504</v>
      </c>
      <c r="AO151" s="360">
        <f>ROUNDDOWN(AO149*'MONTHLY DATA'!BM84/6,0)*6</f>
        <v>95952</v>
      </c>
      <c r="AP151" s="360">
        <f>ROUNDDOWN(AP149*'MONTHLY DATA'!BN84/6,0)*6</f>
        <v>78504</v>
      </c>
      <c r="AQ151" s="360">
        <f>ROUNDDOWN(AQ149*'MONTHLY DATA'!BO84/6,0)*6</f>
        <v>95952</v>
      </c>
      <c r="AR151" s="360">
        <f>ROUNDDOWN(AR149*'MONTHLY DATA'!BP84/6,0)*6</f>
        <v>78504</v>
      </c>
      <c r="AS151" s="360">
        <f>ROUNDDOWN(AS149*'MONTHLY DATA'!BQ84/6,0)*6</f>
        <v>95952</v>
      </c>
      <c r="AT151" s="360">
        <f>ROUNDDOWN(AT149*'MONTHLY DATA'!BR84/6,0)*6</f>
        <v>78504</v>
      </c>
      <c r="AU151" s="360">
        <f>ROUNDDOWN(AU149*'MONTHLY DATA'!BS84/6,0)*6</f>
        <v>95952</v>
      </c>
      <c r="AV151" s="360">
        <f>ROUNDDOWN(AV149*'MONTHLY DATA'!BT84/6,0)*6</f>
        <v>78504</v>
      </c>
      <c r="AW151" s="360">
        <f>ROUNDDOWN(AW149*'MONTHLY DATA'!BU84/6,0)*6</f>
        <v>95952</v>
      </c>
      <c r="AX151" s="360">
        <f>ROUNDDOWN(AX149*'MONTHLY DATA'!BV84/6,0)*6</f>
        <v>78504</v>
      </c>
      <c r="AY151" s="360">
        <f>ROUNDDOWN(AY149*'MONTHLY DATA'!BW84/6,0)*6</f>
        <v>98646</v>
      </c>
      <c r="AZ151" s="360">
        <f>ROUNDDOWN(AZ149*'MONTHLY DATA'!BX84/6,0)*6</f>
        <v>80706</v>
      </c>
      <c r="BA151" s="360">
        <f>ROUNDDOWN(BA149*'MONTHLY DATA'!BY84/6,0)*6</f>
        <v>98646</v>
      </c>
      <c r="BB151" s="360">
        <f>ROUNDDOWN(BB149*'MONTHLY DATA'!BZ84/6,0)*6</f>
        <v>80706</v>
      </c>
      <c r="BC151" s="360">
        <f>ROUNDDOWN(BC149*'MONTHLY DATA'!CA84/6,0)*6</f>
        <v>98646</v>
      </c>
      <c r="BD151" s="360">
        <f>ROUNDDOWN(BD149*'MONTHLY DATA'!CB84/6,0)*6</f>
        <v>80706</v>
      </c>
      <c r="BE151" s="360">
        <f>ROUNDDOWN(BE149*'MONTHLY DATA'!CC84/6,0)*6</f>
        <v>98646</v>
      </c>
      <c r="BF151" s="360">
        <f>ROUNDDOWN(BF149*'MONTHLY DATA'!CD84/6,0)*6</f>
        <v>80706</v>
      </c>
      <c r="BG151" s="360">
        <f>ROUNDDOWN(BG149*'MONTHLY DATA'!CE84/6,0)*6</f>
        <v>98646</v>
      </c>
      <c r="BH151" s="360">
        <f>ROUNDDOWN(BH149*'MONTHLY DATA'!CF84/6,0)*6</f>
        <v>80706</v>
      </c>
      <c r="BI151" s="360">
        <f>ROUNDDOWN(BI149*'MONTHLY DATA'!CG84/6,0)*6</f>
        <v>98646</v>
      </c>
      <c r="BJ151" s="360">
        <f>ROUNDDOWN(BJ149*'MONTHLY DATA'!CH84/6,0)*6</f>
        <v>80706</v>
      </c>
      <c r="BK151" s="360">
        <f>ROUNDDOWN(BK149*'MONTHLY DATA'!CI84/6,0)*6</f>
        <v>102234</v>
      </c>
      <c r="BL151" s="360">
        <f>ROUNDDOWN(BL149*'MONTHLY DATA'!CJ84/6,0)*6</f>
        <v>83646</v>
      </c>
      <c r="BM151" s="360">
        <f>ROUNDDOWN(BM149*'MONTHLY DATA'!CK84/6,0)*6</f>
        <v>102234</v>
      </c>
      <c r="BN151" s="360">
        <f>ROUNDDOWN(BN149*'MONTHLY DATA'!CL84/6,0)*6</f>
        <v>83646</v>
      </c>
      <c r="BO151" s="360">
        <f>ROUNDDOWN(BO149*'MONTHLY DATA'!CM84/6,0)*6</f>
        <v>102234</v>
      </c>
      <c r="BP151" s="360">
        <f>ROUNDDOWN(BP149*'MONTHLY DATA'!CN84/6,0)*6</f>
        <v>83646</v>
      </c>
      <c r="BQ151" s="360">
        <f>ROUNDDOWN(BQ149*'MONTHLY DATA'!CO84/6,0)*6</f>
        <v>102234</v>
      </c>
      <c r="BR151" s="360">
        <f>ROUNDDOWN(BR149*'MONTHLY DATA'!CP84/6,0)*6</f>
        <v>83646</v>
      </c>
      <c r="BS151" s="360">
        <f>ROUNDDOWN(BS149*'MONTHLY DATA'!CQ84/6,0)*6</f>
        <v>102234</v>
      </c>
      <c r="BT151" s="360">
        <f>ROUNDDOWN(BT149*'MONTHLY DATA'!CR84/6,0)*6</f>
        <v>83646</v>
      </c>
      <c r="BU151" s="360">
        <f>ROUNDDOWN(BU149*'MONTHLY DATA'!CS84/6,0)*6</f>
        <v>102234</v>
      </c>
      <c r="BV151" s="491">
        <f>ROUNDDOWN(BV149*'MONTHLY DATA'!CT84/6,0)*6</f>
        <v>83646</v>
      </c>
      <c r="BW151" s="492">
        <f t="shared" si="71"/>
        <v>5198148</v>
      </c>
    </row>
    <row r="152" spans="1:75" x14ac:dyDescent="0.25">
      <c r="A152" s="268" t="s">
        <v>326</v>
      </c>
      <c r="C152" s="235"/>
      <c r="O152" s="360">
        <f>ROUNDDOWN(O149*'MONTHLY DATA'!AM85/6,0)*6</f>
        <v>175584</v>
      </c>
      <c r="P152" s="360">
        <f>ROUNDDOWN(P149*'MONTHLY DATA'!AN85/6,0)*6</f>
        <v>143658</v>
      </c>
      <c r="Q152" s="360">
        <f>ROUNDDOWN(Q149*'MONTHLY DATA'!AO85/6,0)*6</f>
        <v>175584</v>
      </c>
      <c r="R152" s="360">
        <f>ROUNDDOWN(R149*'MONTHLY DATA'!AP85/6,0)*6</f>
        <v>143658</v>
      </c>
      <c r="S152" s="360">
        <f>ROUNDDOWN(S149*'MONTHLY DATA'!AQ85/6,0)*6</f>
        <v>175584</v>
      </c>
      <c r="T152" s="360">
        <f>ROUNDDOWN(T149*'MONTHLY DATA'!AR85/6,0)*6</f>
        <v>143658</v>
      </c>
      <c r="U152" s="360">
        <f>ROUNDDOWN(U149*'MONTHLY DATA'!AS85/6,0)*6</f>
        <v>175584</v>
      </c>
      <c r="V152" s="360">
        <f>ROUNDDOWN(V149*'MONTHLY DATA'!AT85/6,0)*6</f>
        <v>143658</v>
      </c>
      <c r="W152" s="360">
        <f>ROUNDDOWN(W149*'MONTHLY DATA'!AU85/6,0)*6</f>
        <v>175584</v>
      </c>
      <c r="X152" s="360">
        <f>ROUNDDOWN(X149*'MONTHLY DATA'!AV85/6,0)*6</f>
        <v>143658</v>
      </c>
      <c r="Y152" s="360">
        <f>ROUNDDOWN(Y149*'MONTHLY DATA'!AW85/6,0)*6</f>
        <v>175584</v>
      </c>
      <c r="Z152" s="360">
        <f>ROUNDDOWN(Z149*'MONTHLY DATA'!AX85/6,0)*6</f>
        <v>143658</v>
      </c>
      <c r="AA152" s="360">
        <f>ROUNDDOWN(AA149*'MONTHLY DATA'!AY85/6,0)*6</f>
        <v>183762</v>
      </c>
      <c r="AB152" s="360">
        <f>ROUNDDOWN(AB149*'MONTHLY DATA'!AZ85/6,0)*6</f>
        <v>150348</v>
      </c>
      <c r="AC152" s="360">
        <f>ROUNDDOWN(AC149*'MONTHLY DATA'!BA85/6,0)*6</f>
        <v>183762</v>
      </c>
      <c r="AD152" s="360">
        <f>ROUNDDOWN(AD149*'MONTHLY DATA'!BB85/6,0)*6</f>
        <v>150348</v>
      </c>
      <c r="AE152" s="360">
        <f>ROUNDDOWN(AE149*'MONTHLY DATA'!BC85/6,0)*6</f>
        <v>183762</v>
      </c>
      <c r="AF152" s="360">
        <f>ROUNDDOWN(AF149*'MONTHLY DATA'!BD85/6,0)*6</f>
        <v>150348</v>
      </c>
      <c r="AG152" s="360">
        <f>ROUNDDOWN(AG149*'MONTHLY DATA'!BE85/6,0)*6</f>
        <v>183762</v>
      </c>
      <c r="AH152" s="360">
        <f>ROUNDDOWN(AH149*'MONTHLY DATA'!BF85/6,0)*6</f>
        <v>150348</v>
      </c>
      <c r="AI152" s="360">
        <f>ROUNDDOWN(AI149*'MONTHLY DATA'!BG85/6,0)*6</f>
        <v>183762</v>
      </c>
      <c r="AJ152" s="360">
        <f>ROUNDDOWN(AJ149*'MONTHLY DATA'!BH85/6,0)*6</f>
        <v>150348</v>
      </c>
      <c r="AK152" s="360">
        <f>ROUNDDOWN(AK149*'MONTHLY DATA'!BI85/6,0)*6</f>
        <v>183762</v>
      </c>
      <c r="AL152" s="360">
        <f>ROUNDDOWN(AL149*'MONTHLY DATA'!BJ85/6,0)*6</f>
        <v>150348</v>
      </c>
      <c r="AM152" s="360">
        <f>ROUNDDOWN(AM149*'MONTHLY DATA'!BK85/6,0)*6</f>
        <v>191910</v>
      </c>
      <c r="AN152" s="360">
        <f>ROUNDDOWN(AN149*'MONTHLY DATA'!BL85/6,0)*6</f>
        <v>157014</v>
      </c>
      <c r="AO152" s="360">
        <f>ROUNDDOWN(AO149*'MONTHLY DATA'!BM85/6,0)*6</f>
        <v>191910</v>
      </c>
      <c r="AP152" s="360">
        <f>ROUNDDOWN(AP149*'MONTHLY DATA'!BN85/6,0)*6</f>
        <v>157014</v>
      </c>
      <c r="AQ152" s="360">
        <f>ROUNDDOWN(AQ149*'MONTHLY DATA'!BO85/6,0)*6</f>
        <v>191910</v>
      </c>
      <c r="AR152" s="360">
        <f>ROUNDDOWN(AR149*'MONTHLY DATA'!BP85/6,0)*6</f>
        <v>157014</v>
      </c>
      <c r="AS152" s="360">
        <f>ROUNDDOWN(AS149*'MONTHLY DATA'!BQ85/6,0)*6</f>
        <v>191910</v>
      </c>
      <c r="AT152" s="360">
        <f>ROUNDDOWN(AT149*'MONTHLY DATA'!BR85/6,0)*6</f>
        <v>157014</v>
      </c>
      <c r="AU152" s="360">
        <f>ROUNDDOWN(AU149*'MONTHLY DATA'!BS85/6,0)*6</f>
        <v>191910</v>
      </c>
      <c r="AV152" s="360">
        <f>ROUNDDOWN(AV149*'MONTHLY DATA'!BT85/6,0)*6</f>
        <v>157014</v>
      </c>
      <c r="AW152" s="360">
        <f>ROUNDDOWN(AW149*'MONTHLY DATA'!BU85/6,0)*6</f>
        <v>191910</v>
      </c>
      <c r="AX152" s="360">
        <f>ROUNDDOWN(AX149*'MONTHLY DATA'!BV85/6,0)*6</f>
        <v>157014</v>
      </c>
      <c r="AY152" s="360">
        <f>ROUNDDOWN(AY149*'MONTHLY DATA'!BW85/6,0)*6</f>
        <v>197292</v>
      </c>
      <c r="AZ152" s="360">
        <f>ROUNDDOWN(AZ149*'MONTHLY DATA'!BX85/6,0)*6</f>
        <v>161418</v>
      </c>
      <c r="BA152" s="360">
        <f>ROUNDDOWN(BA149*'MONTHLY DATA'!BY85/6,0)*6</f>
        <v>197292</v>
      </c>
      <c r="BB152" s="360">
        <f>ROUNDDOWN(BB149*'MONTHLY DATA'!BZ85/6,0)*6</f>
        <v>161418</v>
      </c>
      <c r="BC152" s="360">
        <f>ROUNDDOWN(BC149*'MONTHLY DATA'!CA85/6,0)*6</f>
        <v>197292</v>
      </c>
      <c r="BD152" s="360">
        <f>ROUNDDOWN(BD149*'MONTHLY DATA'!CB85/6,0)*6</f>
        <v>161418</v>
      </c>
      <c r="BE152" s="360">
        <f>ROUNDDOWN(BE149*'MONTHLY DATA'!CC85/6,0)*6</f>
        <v>197292</v>
      </c>
      <c r="BF152" s="360">
        <f>ROUNDDOWN(BF149*'MONTHLY DATA'!CD85/6,0)*6</f>
        <v>161418</v>
      </c>
      <c r="BG152" s="360">
        <f>ROUNDDOWN(BG149*'MONTHLY DATA'!CE85/6,0)*6</f>
        <v>197292</v>
      </c>
      <c r="BH152" s="360">
        <f>ROUNDDOWN(BH149*'MONTHLY DATA'!CF85/6,0)*6</f>
        <v>161418</v>
      </c>
      <c r="BI152" s="360">
        <f>ROUNDDOWN(BI149*'MONTHLY DATA'!CG85/6,0)*6</f>
        <v>197292</v>
      </c>
      <c r="BJ152" s="360">
        <f>ROUNDDOWN(BJ149*'MONTHLY DATA'!CH85/6,0)*6</f>
        <v>161418</v>
      </c>
      <c r="BK152" s="360">
        <f>ROUNDDOWN(BK149*'MONTHLY DATA'!CI85/6,0)*6</f>
        <v>204468</v>
      </c>
      <c r="BL152" s="360">
        <f>ROUNDDOWN(BL149*'MONTHLY DATA'!CJ85/6,0)*6</f>
        <v>167292</v>
      </c>
      <c r="BM152" s="360">
        <f>ROUNDDOWN(BM149*'MONTHLY DATA'!CK85/6,0)*6</f>
        <v>204468</v>
      </c>
      <c r="BN152" s="360">
        <f>ROUNDDOWN(BN149*'MONTHLY DATA'!CL85/6,0)*6</f>
        <v>167292</v>
      </c>
      <c r="BO152" s="360">
        <f>ROUNDDOWN(BO149*'MONTHLY DATA'!CM85/6,0)*6</f>
        <v>204468</v>
      </c>
      <c r="BP152" s="360">
        <f>ROUNDDOWN(BP149*'MONTHLY DATA'!CN85/6,0)*6</f>
        <v>167292</v>
      </c>
      <c r="BQ152" s="360">
        <f>ROUNDDOWN(BQ149*'MONTHLY DATA'!CO85/6,0)*6</f>
        <v>204468</v>
      </c>
      <c r="BR152" s="360">
        <f>ROUNDDOWN(BR149*'MONTHLY DATA'!CP85/6,0)*6</f>
        <v>167292</v>
      </c>
      <c r="BS152" s="360">
        <f>ROUNDDOWN(BS149*'MONTHLY DATA'!CQ85/6,0)*6</f>
        <v>204468</v>
      </c>
      <c r="BT152" s="360">
        <f>ROUNDDOWN(BT149*'MONTHLY DATA'!CR85/6,0)*6</f>
        <v>167292</v>
      </c>
      <c r="BU152" s="360">
        <f>ROUNDDOWN(BU149*'MONTHLY DATA'!CS85/6,0)*6</f>
        <v>204468</v>
      </c>
      <c r="BV152" s="491">
        <f>ROUNDDOWN(BV149*'MONTHLY DATA'!CT85/6,0)*6</f>
        <v>167292</v>
      </c>
      <c r="BW152" s="492">
        <f t="shared" si="71"/>
        <v>10396476</v>
      </c>
    </row>
    <row r="153" spans="1:75" x14ac:dyDescent="0.25">
      <c r="A153" s="176" t="s">
        <v>327</v>
      </c>
      <c r="C153" s="235"/>
      <c r="O153" s="360">
        <f>O150+O151+O152</f>
        <v>438960</v>
      </c>
      <c r="P153" s="360">
        <f t="shared" ref="P153:BV153" si="92">P150+P151+P152</f>
        <v>359142</v>
      </c>
      <c r="Q153" s="360">
        <f t="shared" si="92"/>
        <v>438960</v>
      </c>
      <c r="R153" s="360">
        <f t="shared" si="92"/>
        <v>359142</v>
      </c>
      <c r="S153" s="360">
        <f t="shared" si="92"/>
        <v>438960</v>
      </c>
      <c r="T153" s="360">
        <f t="shared" si="92"/>
        <v>359142</v>
      </c>
      <c r="U153" s="360">
        <f t="shared" si="92"/>
        <v>438960</v>
      </c>
      <c r="V153" s="360">
        <f t="shared" si="92"/>
        <v>359142</v>
      </c>
      <c r="W153" s="360">
        <f t="shared" si="92"/>
        <v>438960</v>
      </c>
      <c r="X153" s="360">
        <f t="shared" si="92"/>
        <v>359142</v>
      </c>
      <c r="Y153" s="360">
        <f t="shared" si="92"/>
        <v>438960</v>
      </c>
      <c r="Z153" s="360">
        <f t="shared" si="92"/>
        <v>359142</v>
      </c>
      <c r="AA153" s="360">
        <f t="shared" si="92"/>
        <v>459402</v>
      </c>
      <c r="AB153" s="360">
        <f t="shared" si="92"/>
        <v>375870</v>
      </c>
      <c r="AC153" s="360">
        <f t="shared" si="92"/>
        <v>459402</v>
      </c>
      <c r="AD153" s="360">
        <f t="shared" si="92"/>
        <v>375870</v>
      </c>
      <c r="AE153" s="360">
        <f t="shared" si="92"/>
        <v>459402</v>
      </c>
      <c r="AF153" s="360">
        <f t="shared" si="92"/>
        <v>375870</v>
      </c>
      <c r="AG153" s="360">
        <f t="shared" si="92"/>
        <v>459402</v>
      </c>
      <c r="AH153" s="360">
        <f t="shared" si="92"/>
        <v>375870</v>
      </c>
      <c r="AI153" s="360">
        <f t="shared" si="92"/>
        <v>459402</v>
      </c>
      <c r="AJ153" s="360">
        <f t="shared" si="92"/>
        <v>375870</v>
      </c>
      <c r="AK153" s="360">
        <f t="shared" si="92"/>
        <v>459402</v>
      </c>
      <c r="AL153" s="360">
        <f t="shared" si="92"/>
        <v>375870</v>
      </c>
      <c r="AM153" s="360">
        <f t="shared" si="92"/>
        <v>479772</v>
      </c>
      <c r="AN153" s="360">
        <f t="shared" si="92"/>
        <v>392532</v>
      </c>
      <c r="AO153" s="360">
        <f t="shared" si="92"/>
        <v>479772</v>
      </c>
      <c r="AP153" s="360">
        <f t="shared" si="92"/>
        <v>392532</v>
      </c>
      <c r="AQ153" s="360">
        <f t="shared" si="92"/>
        <v>479772</v>
      </c>
      <c r="AR153" s="360">
        <f t="shared" si="92"/>
        <v>392532</v>
      </c>
      <c r="AS153" s="360">
        <f t="shared" si="92"/>
        <v>479772</v>
      </c>
      <c r="AT153" s="360">
        <f t="shared" si="92"/>
        <v>392532</v>
      </c>
      <c r="AU153" s="360">
        <f t="shared" si="92"/>
        <v>479772</v>
      </c>
      <c r="AV153" s="360">
        <f t="shared" si="92"/>
        <v>392532</v>
      </c>
      <c r="AW153" s="360">
        <f t="shared" si="92"/>
        <v>479772</v>
      </c>
      <c r="AX153" s="360">
        <f t="shared" si="92"/>
        <v>392532</v>
      </c>
      <c r="AY153" s="360">
        <f t="shared" si="92"/>
        <v>493230</v>
      </c>
      <c r="AZ153" s="360">
        <f t="shared" si="92"/>
        <v>403542</v>
      </c>
      <c r="BA153" s="360">
        <f t="shared" si="92"/>
        <v>493230</v>
      </c>
      <c r="BB153" s="360">
        <f t="shared" si="92"/>
        <v>403542</v>
      </c>
      <c r="BC153" s="360">
        <f t="shared" si="92"/>
        <v>493230</v>
      </c>
      <c r="BD153" s="360">
        <f t="shared" si="92"/>
        <v>403542</v>
      </c>
      <c r="BE153" s="360">
        <f t="shared" si="92"/>
        <v>493230</v>
      </c>
      <c r="BF153" s="360">
        <f t="shared" si="92"/>
        <v>403542</v>
      </c>
      <c r="BG153" s="360">
        <f t="shared" si="92"/>
        <v>493230</v>
      </c>
      <c r="BH153" s="360">
        <f t="shared" si="92"/>
        <v>403542</v>
      </c>
      <c r="BI153" s="360">
        <f t="shared" si="92"/>
        <v>493230</v>
      </c>
      <c r="BJ153" s="360">
        <f t="shared" si="92"/>
        <v>403542</v>
      </c>
      <c r="BK153" s="360">
        <f t="shared" si="92"/>
        <v>511170</v>
      </c>
      <c r="BL153" s="360">
        <f t="shared" si="92"/>
        <v>418230</v>
      </c>
      <c r="BM153" s="360">
        <f t="shared" si="92"/>
        <v>511170</v>
      </c>
      <c r="BN153" s="360">
        <f t="shared" si="92"/>
        <v>418230</v>
      </c>
      <c r="BO153" s="360">
        <f t="shared" si="92"/>
        <v>511170</v>
      </c>
      <c r="BP153" s="360">
        <f t="shared" si="92"/>
        <v>418230</v>
      </c>
      <c r="BQ153" s="360">
        <f t="shared" si="92"/>
        <v>511170</v>
      </c>
      <c r="BR153" s="360">
        <f t="shared" si="92"/>
        <v>418230</v>
      </c>
      <c r="BS153" s="360">
        <f t="shared" si="92"/>
        <v>511170</v>
      </c>
      <c r="BT153" s="360">
        <f t="shared" si="92"/>
        <v>418230</v>
      </c>
      <c r="BU153" s="360">
        <f t="shared" si="92"/>
        <v>511170</v>
      </c>
      <c r="BV153" s="491">
        <f t="shared" si="92"/>
        <v>418230</v>
      </c>
      <c r="BW153" s="492">
        <f t="shared" si="71"/>
        <v>25991100</v>
      </c>
    </row>
    <row r="154" spans="1:75" x14ac:dyDescent="0.25">
      <c r="A154" s="268" t="s">
        <v>317</v>
      </c>
      <c r="C154" s="235"/>
      <c r="O154" s="249">
        <f>'MONTHLY DATA'!AM79/(1+TABLES!E711+TABLES!E718+TABLES!E723)</f>
        <v>1450.1510574018127</v>
      </c>
      <c r="P154" s="249">
        <f>O154</f>
        <v>1450.1510574018127</v>
      </c>
      <c r="Q154" s="249">
        <f t="shared" ref="Q154:Z154" si="93">P154</f>
        <v>1450.1510574018127</v>
      </c>
      <c r="R154" s="249">
        <f t="shared" si="93"/>
        <v>1450.1510574018127</v>
      </c>
      <c r="S154" s="249">
        <f t="shared" si="93"/>
        <v>1450.1510574018127</v>
      </c>
      <c r="T154" s="249">
        <f t="shared" si="93"/>
        <v>1450.1510574018127</v>
      </c>
      <c r="U154" s="249">
        <f t="shared" si="93"/>
        <v>1450.1510574018127</v>
      </c>
      <c r="V154" s="249">
        <f t="shared" si="93"/>
        <v>1450.1510574018127</v>
      </c>
      <c r="W154" s="249">
        <f t="shared" si="93"/>
        <v>1450.1510574018127</v>
      </c>
      <c r="X154" s="249">
        <f t="shared" si="93"/>
        <v>1450.1510574018127</v>
      </c>
      <c r="Y154" s="249">
        <f t="shared" si="93"/>
        <v>1450.1510574018127</v>
      </c>
      <c r="Z154" s="249">
        <f t="shared" si="93"/>
        <v>1450.1510574018127</v>
      </c>
      <c r="AA154" s="249">
        <f>Z154*(1+'MONTHLY DATA'!AY80)</f>
        <v>1506.8519637462234</v>
      </c>
      <c r="AB154" s="249">
        <f>AA154</f>
        <v>1506.8519637462234</v>
      </c>
      <c r="AC154" s="249">
        <f t="shared" ref="AC154:AL154" si="94">AB154</f>
        <v>1506.8519637462234</v>
      </c>
      <c r="AD154" s="249">
        <f t="shared" si="94"/>
        <v>1506.8519637462234</v>
      </c>
      <c r="AE154" s="249">
        <f t="shared" si="94"/>
        <v>1506.8519637462234</v>
      </c>
      <c r="AF154" s="249">
        <f t="shared" si="94"/>
        <v>1506.8519637462234</v>
      </c>
      <c r="AG154" s="249">
        <f t="shared" si="94"/>
        <v>1506.8519637462234</v>
      </c>
      <c r="AH154" s="249">
        <f t="shared" si="94"/>
        <v>1506.8519637462234</v>
      </c>
      <c r="AI154" s="249">
        <f t="shared" si="94"/>
        <v>1506.8519637462234</v>
      </c>
      <c r="AJ154" s="249">
        <f t="shared" si="94"/>
        <v>1506.8519637462234</v>
      </c>
      <c r="AK154" s="249">
        <f t="shared" si="94"/>
        <v>1506.8519637462234</v>
      </c>
      <c r="AL154" s="249">
        <f t="shared" si="94"/>
        <v>1506.8519637462234</v>
      </c>
      <c r="AM154" s="249">
        <f>AL154*(1+'MONTHLY DATA'!BK80)</f>
        <v>1547.8383371601205</v>
      </c>
      <c r="AN154" s="249">
        <f>AM154</f>
        <v>1547.8383371601205</v>
      </c>
      <c r="AO154" s="249">
        <f t="shared" ref="AO154:AX154" si="95">AN154</f>
        <v>1547.8383371601205</v>
      </c>
      <c r="AP154" s="249">
        <f t="shared" si="95"/>
        <v>1547.8383371601205</v>
      </c>
      <c r="AQ154" s="249">
        <f t="shared" si="95"/>
        <v>1547.8383371601205</v>
      </c>
      <c r="AR154" s="249">
        <f t="shared" si="95"/>
        <v>1547.8383371601205</v>
      </c>
      <c r="AS154" s="249">
        <f t="shared" si="95"/>
        <v>1547.8383371601205</v>
      </c>
      <c r="AT154" s="249">
        <f t="shared" si="95"/>
        <v>1547.8383371601205</v>
      </c>
      <c r="AU154" s="249">
        <f t="shared" si="95"/>
        <v>1547.8383371601205</v>
      </c>
      <c r="AV154" s="249">
        <f t="shared" si="95"/>
        <v>1547.8383371601205</v>
      </c>
      <c r="AW154" s="249">
        <f t="shared" si="95"/>
        <v>1547.8383371601205</v>
      </c>
      <c r="AX154" s="249">
        <f t="shared" si="95"/>
        <v>1547.8383371601205</v>
      </c>
      <c r="AY154" s="249">
        <f>AX154*(1+'MONTHLY DATA'!BW80)</f>
        <v>1517.6554895854983</v>
      </c>
      <c r="AZ154" s="249">
        <f>AY154</f>
        <v>1517.6554895854983</v>
      </c>
      <c r="BA154" s="249">
        <f t="shared" ref="BA154:BJ154" si="96">AZ154</f>
        <v>1517.6554895854983</v>
      </c>
      <c r="BB154" s="249">
        <f t="shared" si="96"/>
        <v>1517.6554895854983</v>
      </c>
      <c r="BC154" s="249">
        <f t="shared" si="96"/>
        <v>1517.6554895854983</v>
      </c>
      <c r="BD154" s="249">
        <f t="shared" si="96"/>
        <v>1517.6554895854983</v>
      </c>
      <c r="BE154" s="249">
        <f t="shared" si="96"/>
        <v>1517.6554895854983</v>
      </c>
      <c r="BF154" s="249">
        <f t="shared" si="96"/>
        <v>1517.6554895854983</v>
      </c>
      <c r="BG154" s="249">
        <f t="shared" si="96"/>
        <v>1517.6554895854983</v>
      </c>
      <c r="BH154" s="249">
        <f t="shared" si="96"/>
        <v>1517.6554895854983</v>
      </c>
      <c r="BI154" s="249">
        <f t="shared" si="96"/>
        <v>1517.6554895854983</v>
      </c>
      <c r="BJ154" s="249">
        <f t="shared" si="96"/>
        <v>1517.6554895854983</v>
      </c>
      <c r="BK154" s="249">
        <f>BJ154*(1+'MONTHLY DATA'!CI80)</f>
        <v>1552.8271555566421</v>
      </c>
      <c r="BL154" s="249">
        <f>BK154</f>
        <v>1552.8271555566421</v>
      </c>
      <c r="BM154" s="249">
        <f t="shared" ref="BM154:BV154" si="97">BL154</f>
        <v>1552.8271555566421</v>
      </c>
      <c r="BN154" s="249">
        <f t="shared" si="97"/>
        <v>1552.8271555566421</v>
      </c>
      <c r="BO154" s="249">
        <f t="shared" si="97"/>
        <v>1552.8271555566421</v>
      </c>
      <c r="BP154" s="249">
        <f t="shared" si="97"/>
        <v>1552.8271555566421</v>
      </c>
      <c r="BQ154" s="249">
        <f t="shared" si="97"/>
        <v>1552.8271555566421</v>
      </c>
      <c r="BR154" s="249">
        <f t="shared" si="97"/>
        <v>1552.8271555566421</v>
      </c>
      <c r="BS154" s="249">
        <f t="shared" si="97"/>
        <v>1552.8271555566421</v>
      </c>
      <c r="BT154" s="249">
        <f t="shared" si="97"/>
        <v>1552.8271555566421</v>
      </c>
      <c r="BU154" s="249">
        <f t="shared" si="97"/>
        <v>1552.8271555566421</v>
      </c>
      <c r="BV154" s="250">
        <f t="shared" si="97"/>
        <v>1552.8271555566421</v>
      </c>
      <c r="BW154" s="423">
        <f>SUM(C154:BV154)</f>
        <v>90903.888041403639</v>
      </c>
    </row>
    <row r="155" spans="1:75" ht="16.5" thickBot="1" x14ac:dyDescent="0.3">
      <c r="A155" s="268" t="s">
        <v>328</v>
      </c>
      <c r="C155" s="235"/>
      <c r="O155" s="249">
        <f>O154*(1+TABLES!E711+TABLES!E718+TABLES!E723)</f>
        <v>2400</v>
      </c>
      <c r="P155" s="249">
        <f>O155</f>
        <v>2400</v>
      </c>
      <c r="Q155" s="249">
        <f t="shared" ref="Q155:Z155" si="98">P155</f>
        <v>2400</v>
      </c>
      <c r="R155" s="249">
        <f t="shared" si="98"/>
        <v>2400</v>
      </c>
      <c r="S155" s="249">
        <f t="shared" si="98"/>
        <v>2400</v>
      </c>
      <c r="T155" s="249">
        <f t="shared" si="98"/>
        <v>2400</v>
      </c>
      <c r="U155" s="249">
        <f t="shared" si="98"/>
        <v>2400</v>
      </c>
      <c r="V155" s="249">
        <f t="shared" si="98"/>
        <v>2400</v>
      </c>
      <c r="W155" s="249">
        <f t="shared" si="98"/>
        <v>2400</v>
      </c>
      <c r="X155" s="249">
        <f t="shared" si="98"/>
        <v>2400</v>
      </c>
      <c r="Y155" s="249">
        <f t="shared" si="98"/>
        <v>2400</v>
      </c>
      <c r="Z155" s="249">
        <f t="shared" si="98"/>
        <v>2400</v>
      </c>
      <c r="AA155" s="249">
        <f>AA154*(1+TABLES!F711+TABLES!F718+TABLES!F723)</f>
        <v>2507.4016676737156</v>
      </c>
      <c r="AB155" s="249">
        <f>AA155</f>
        <v>2507.4016676737156</v>
      </c>
      <c r="AC155" s="249">
        <f t="shared" ref="AC155:AL155" si="99">AB155</f>
        <v>2507.4016676737156</v>
      </c>
      <c r="AD155" s="249">
        <f t="shared" si="99"/>
        <v>2507.4016676737156</v>
      </c>
      <c r="AE155" s="249">
        <f t="shared" si="99"/>
        <v>2507.4016676737156</v>
      </c>
      <c r="AF155" s="249">
        <f t="shared" si="99"/>
        <v>2507.4016676737156</v>
      </c>
      <c r="AG155" s="249">
        <f t="shared" si="99"/>
        <v>2507.4016676737156</v>
      </c>
      <c r="AH155" s="249">
        <f t="shared" si="99"/>
        <v>2507.4016676737156</v>
      </c>
      <c r="AI155" s="249">
        <f t="shared" si="99"/>
        <v>2507.4016676737156</v>
      </c>
      <c r="AJ155" s="249">
        <f t="shared" si="99"/>
        <v>2507.4016676737156</v>
      </c>
      <c r="AK155" s="249">
        <f t="shared" si="99"/>
        <v>2507.4016676737156</v>
      </c>
      <c r="AL155" s="249">
        <f t="shared" si="99"/>
        <v>2507.4016676737156</v>
      </c>
      <c r="AM155" s="249">
        <f>AM154*(1+TABLES!G711+TABLES!G718+TABLES!G723)</f>
        <v>2639.0643648580053</v>
      </c>
      <c r="AN155" s="249">
        <f>AM155</f>
        <v>2639.0643648580053</v>
      </c>
      <c r="AO155" s="249">
        <f t="shared" ref="AO155:AX155" si="100">AN155</f>
        <v>2639.0643648580053</v>
      </c>
      <c r="AP155" s="249">
        <f t="shared" si="100"/>
        <v>2639.0643648580053</v>
      </c>
      <c r="AQ155" s="249">
        <f t="shared" si="100"/>
        <v>2639.0643648580053</v>
      </c>
      <c r="AR155" s="249">
        <f t="shared" si="100"/>
        <v>2639.0643648580053</v>
      </c>
      <c r="AS155" s="249">
        <f t="shared" si="100"/>
        <v>2639.0643648580053</v>
      </c>
      <c r="AT155" s="249">
        <f t="shared" si="100"/>
        <v>2639.0643648580053</v>
      </c>
      <c r="AU155" s="249">
        <f t="shared" si="100"/>
        <v>2639.0643648580053</v>
      </c>
      <c r="AV155" s="249">
        <f t="shared" si="100"/>
        <v>2639.0643648580053</v>
      </c>
      <c r="AW155" s="249">
        <f t="shared" si="100"/>
        <v>2639.0643648580053</v>
      </c>
      <c r="AX155" s="249">
        <f t="shared" si="100"/>
        <v>2639.0643648580053</v>
      </c>
      <c r="AY155" s="249">
        <f>AY154*(1+TABLES!H711+TABLES!H718+TABLES!H723)</f>
        <v>2566.3554328890773</v>
      </c>
      <c r="AZ155" s="249">
        <f>AY155</f>
        <v>2566.3554328890773</v>
      </c>
      <c r="BA155" s="249">
        <f t="shared" ref="BA155:BJ155" si="101">AZ155</f>
        <v>2566.3554328890773</v>
      </c>
      <c r="BB155" s="249">
        <f t="shared" si="101"/>
        <v>2566.3554328890773</v>
      </c>
      <c r="BC155" s="249">
        <f t="shared" si="101"/>
        <v>2566.3554328890773</v>
      </c>
      <c r="BD155" s="249">
        <f t="shared" si="101"/>
        <v>2566.3554328890773</v>
      </c>
      <c r="BE155" s="249">
        <f t="shared" si="101"/>
        <v>2566.3554328890773</v>
      </c>
      <c r="BF155" s="249">
        <f t="shared" si="101"/>
        <v>2566.3554328890773</v>
      </c>
      <c r="BG155" s="249">
        <f t="shared" si="101"/>
        <v>2566.3554328890773</v>
      </c>
      <c r="BH155" s="249">
        <f t="shared" si="101"/>
        <v>2566.3554328890773</v>
      </c>
      <c r="BI155" s="249">
        <f t="shared" si="101"/>
        <v>2566.3554328890773</v>
      </c>
      <c r="BJ155" s="249">
        <f t="shared" si="101"/>
        <v>2566.3554328890773</v>
      </c>
      <c r="BK155" s="249">
        <f>BK154*(1+TABLES!I711+TABLES!I718+TABLES!I723)</f>
        <v>2656.8872631574145</v>
      </c>
      <c r="BL155" s="249">
        <f>BK155</f>
        <v>2656.8872631574145</v>
      </c>
      <c r="BM155" s="249">
        <f t="shared" ref="BM155:BV155" si="102">BL155</f>
        <v>2656.8872631574145</v>
      </c>
      <c r="BN155" s="249">
        <f t="shared" si="102"/>
        <v>2656.8872631574145</v>
      </c>
      <c r="BO155" s="249">
        <f t="shared" si="102"/>
        <v>2656.8872631574145</v>
      </c>
      <c r="BP155" s="249">
        <f t="shared" si="102"/>
        <v>2656.8872631574145</v>
      </c>
      <c r="BQ155" s="249">
        <f t="shared" si="102"/>
        <v>2656.8872631574145</v>
      </c>
      <c r="BR155" s="249">
        <f t="shared" si="102"/>
        <v>2656.8872631574145</v>
      </c>
      <c r="BS155" s="249">
        <f t="shared" si="102"/>
        <v>2656.8872631574145</v>
      </c>
      <c r="BT155" s="249">
        <f t="shared" si="102"/>
        <v>2656.8872631574145</v>
      </c>
      <c r="BU155" s="249">
        <f t="shared" si="102"/>
        <v>2656.8872631574145</v>
      </c>
      <c r="BV155" s="250">
        <f t="shared" si="102"/>
        <v>2656.8872631574145</v>
      </c>
      <c r="BW155" s="423">
        <f t="shared" si="71"/>
        <v>153236.50474293841</v>
      </c>
    </row>
    <row r="156" spans="1:75" ht="16.5" thickBot="1" x14ac:dyDescent="0.3">
      <c r="A156" s="484" t="s">
        <v>353</v>
      </c>
      <c r="C156" s="487"/>
      <c r="D156" s="253"/>
      <c r="E156" s="253"/>
      <c r="F156" s="253"/>
      <c r="G156" s="253"/>
      <c r="H156" s="253"/>
      <c r="I156" s="253"/>
      <c r="J156" s="253"/>
      <c r="K156" s="253"/>
      <c r="L156" s="253"/>
      <c r="M156" s="253"/>
      <c r="N156" s="253"/>
      <c r="O156" s="493">
        <f>O154*O153</f>
        <v>636558308.15709972</v>
      </c>
      <c r="P156" s="493">
        <f t="shared" ref="P156:BV156" si="103">P154*P153</f>
        <v>520810151.05740184</v>
      </c>
      <c r="Q156" s="493">
        <f t="shared" si="103"/>
        <v>636558308.15709972</v>
      </c>
      <c r="R156" s="493">
        <f t="shared" si="103"/>
        <v>520810151.05740184</v>
      </c>
      <c r="S156" s="493">
        <f t="shared" si="103"/>
        <v>636558308.15709972</v>
      </c>
      <c r="T156" s="493">
        <f t="shared" si="103"/>
        <v>520810151.05740184</v>
      </c>
      <c r="U156" s="493">
        <f t="shared" si="103"/>
        <v>636558308.15709972</v>
      </c>
      <c r="V156" s="493">
        <f t="shared" si="103"/>
        <v>520810151.05740184</v>
      </c>
      <c r="W156" s="493">
        <f t="shared" si="103"/>
        <v>636558308.15709972</v>
      </c>
      <c r="X156" s="493">
        <f t="shared" si="103"/>
        <v>520810151.05740184</v>
      </c>
      <c r="Y156" s="493">
        <f t="shared" si="103"/>
        <v>636558308.15709972</v>
      </c>
      <c r="Z156" s="493">
        <f t="shared" si="103"/>
        <v>520810151.05740184</v>
      </c>
      <c r="AA156" s="493">
        <f t="shared" si="103"/>
        <v>692250805.84894252</v>
      </c>
      <c r="AB156" s="493">
        <f t="shared" si="103"/>
        <v>566380447.61329305</v>
      </c>
      <c r="AC156" s="493">
        <f t="shared" si="103"/>
        <v>692250805.84894252</v>
      </c>
      <c r="AD156" s="493">
        <f t="shared" si="103"/>
        <v>566380447.61329305</v>
      </c>
      <c r="AE156" s="493">
        <f t="shared" si="103"/>
        <v>692250805.84894252</v>
      </c>
      <c r="AF156" s="493">
        <f t="shared" si="103"/>
        <v>566380447.61329305</v>
      </c>
      <c r="AG156" s="493">
        <f t="shared" si="103"/>
        <v>692250805.84894252</v>
      </c>
      <c r="AH156" s="493">
        <f t="shared" si="103"/>
        <v>566380447.61329305</v>
      </c>
      <c r="AI156" s="493">
        <f t="shared" si="103"/>
        <v>692250805.84894252</v>
      </c>
      <c r="AJ156" s="493">
        <f t="shared" si="103"/>
        <v>566380447.61329305</v>
      </c>
      <c r="AK156" s="493">
        <f t="shared" si="103"/>
        <v>692250805.84894252</v>
      </c>
      <c r="AL156" s="493">
        <f t="shared" si="103"/>
        <v>566380447.61329305</v>
      </c>
      <c r="AM156" s="493">
        <f t="shared" si="103"/>
        <v>742609494.69598532</v>
      </c>
      <c r="AN156" s="493">
        <f t="shared" si="103"/>
        <v>607576078.16213644</v>
      </c>
      <c r="AO156" s="493">
        <f t="shared" si="103"/>
        <v>742609494.69598532</v>
      </c>
      <c r="AP156" s="493">
        <f t="shared" si="103"/>
        <v>607576078.16213644</v>
      </c>
      <c r="AQ156" s="493">
        <f t="shared" si="103"/>
        <v>742609494.69598532</v>
      </c>
      <c r="AR156" s="493">
        <f t="shared" si="103"/>
        <v>607576078.16213644</v>
      </c>
      <c r="AS156" s="493">
        <f t="shared" si="103"/>
        <v>742609494.69598532</v>
      </c>
      <c r="AT156" s="493">
        <f t="shared" si="103"/>
        <v>607576078.16213644</v>
      </c>
      <c r="AU156" s="493">
        <f t="shared" si="103"/>
        <v>742609494.69598532</v>
      </c>
      <c r="AV156" s="493">
        <f t="shared" si="103"/>
        <v>607576078.16213644</v>
      </c>
      <c r="AW156" s="493">
        <f t="shared" si="103"/>
        <v>742609494.69598532</v>
      </c>
      <c r="AX156" s="493">
        <f t="shared" si="103"/>
        <v>607576078.16213644</v>
      </c>
      <c r="AY156" s="493">
        <f t="shared" si="103"/>
        <v>748553217.12825537</v>
      </c>
      <c r="AZ156" s="493">
        <f t="shared" si="103"/>
        <v>612437731.5783112</v>
      </c>
      <c r="BA156" s="493">
        <f t="shared" si="103"/>
        <v>748553217.12825537</v>
      </c>
      <c r="BB156" s="493">
        <f t="shared" si="103"/>
        <v>612437731.5783112</v>
      </c>
      <c r="BC156" s="493">
        <f t="shared" si="103"/>
        <v>748553217.12825537</v>
      </c>
      <c r="BD156" s="493">
        <f t="shared" si="103"/>
        <v>612437731.5783112</v>
      </c>
      <c r="BE156" s="493">
        <f t="shared" si="103"/>
        <v>748553217.12825537</v>
      </c>
      <c r="BF156" s="493">
        <f t="shared" si="103"/>
        <v>612437731.5783112</v>
      </c>
      <c r="BG156" s="493">
        <f t="shared" si="103"/>
        <v>748553217.12825537</v>
      </c>
      <c r="BH156" s="493">
        <f t="shared" si="103"/>
        <v>612437731.5783112</v>
      </c>
      <c r="BI156" s="493">
        <f t="shared" si="103"/>
        <v>748553217.12825537</v>
      </c>
      <c r="BJ156" s="493">
        <f t="shared" si="103"/>
        <v>612437731.5783112</v>
      </c>
      <c r="BK156" s="493">
        <f t="shared" si="103"/>
        <v>793758657.10588872</v>
      </c>
      <c r="BL156" s="493">
        <f t="shared" si="103"/>
        <v>649438901.26845443</v>
      </c>
      <c r="BM156" s="493">
        <f t="shared" si="103"/>
        <v>793758657.10588872</v>
      </c>
      <c r="BN156" s="493">
        <f t="shared" si="103"/>
        <v>649438901.26845443</v>
      </c>
      <c r="BO156" s="493">
        <f t="shared" si="103"/>
        <v>793758657.10588872</v>
      </c>
      <c r="BP156" s="493">
        <f t="shared" si="103"/>
        <v>649438901.26845443</v>
      </c>
      <c r="BQ156" s="493">
        <f t="shared" si="103"/>
        <v>793758657.10588872</v>
      </c>
      <c r="BR156" s="493">
        <f t="shared" si="103"/>
        <v>649438901.26845443</v>
      </c>
      <c r="BS156" s="493">
        <f t="shared" si="103"/>
        <v>793758657.10588872</v>
      </c>
      <c r="BT156" s="493">
        <f t="shared" si="103"/>
        <v>649438901.26845443</v>
      </c>
      <c r="BU156" s="493">
        <f t="shared" si="103"/>
        <v>793758657.10588872</v>
      </c>
      <c r="BV156" s="494">
        <f t="shared" si="103"/>
        <v>649438901.26845443</v>
      </c>
      <c r="BW156" s="423">
        <f t="shared" si="71"/>
        <v>39422242755.694603</v>
      </c>
    </row>
    <row r="157" spans="1:75" x14ac:dyDescent="0.25">
      <c r="A157" s="268" t="s">
        <v>304</v>
      </c>
      <c r="C157" s="235"/>
      <c r="O157" s="249">
        <f>O156*TABLES!$E$711</f>
        <v>108214912.38670696</v>
      </c>
      <c r="P157" s="249">
        <f>P156*TABLES!$E$711</f>
        <v>88537725.679758325</v>
      </c>
      <c r="Q157" s="249">
        <f>Q156*TABLES!$E$711</f>
        <v>108214912.38670696</v>
      </c>
      <c r="R157" s="249">
        <f>R156*TABLES!$E$711</f>
        <v>88537725.679758325</v>
      </c>
      <c r="S157" s="249">
        <f>S156*TABLES!$E$711</f>
        <v>108214912.38670696</v>
      </c>
      <c r="T157" s="249">
        <f>T156*TABLES!$E$711</f>
        <v>88537725.679758325</v>
      </c>
      <c r="U157" s="249">
        <f>U156*TABLES!$E$711</f>
        <v>108214912.38670696</v>
      </c>
      <c r="V157" s="249">
        <f>V156*TABLES!$E$711</f>
        <v>88537725.679758325</v>
      </c>
      <c r="W157" s="249">
        <f>W156*TABLES!$E$711</f>
        <v>108214912.38670696</v>
      </c>
      <c r="X157" s="249">
        <f>X156*TABLES!$E$711</f>
        <v>88537725.679758325</v>
      </c>
      <c r="Y157" s="249">
        <f>Y156*TABLES!$E$711</f>
        <v>108214912.38670696</v>
      </c>
      <c r="Z157" s="249">
        <f>Z156*TABLES!$E$711</f>
        <v>88537725.679758325</v>
      </c>
      <c r="AA157" s="249">
        <f>AA156*TABLES!$F$711</f>
        <v>103837620.87734137</v>
      </c>
      <c r="AB157" s="249">
        <f>AB156*TABLES!$F$711</f>
        <v>84957067.141993955</v>
      </c>
      <c r="AC157" s="249">
        <f>AC156*TABLES!$F$711</f>
        <v>103837620.87734137</v>
      </c>
      <c r="AD157" s="249">
        <f>AD156*TABLES!$F$711</f>
        <v>84957067.141993955</v>
      </c>
      <c r="AE157" s="249">
        <f>AE156*TABLES!$F$711</f>
        <v>103837620.87734137</v>
      </c>
      <c r="AF157" s="249">
        <f>AF156*TABLES!$F$711</f>
        <v>84957067.141993955</v>
      </c>
      <c r="AG157" s="249">
        <f>AG156*TABLES!$F$711</f>
        <v>103837620.87734137</v>
      </c>
      <c r="AH157" s="249">
        <f>AH156*TABLES!$F$711</f>
        <v>84957067.141993955</v>
      </c>
      <c r="AI157" s="249">
        <f>AI156*TABLES!$F$711</f>
        <v>103837620.87734137</v>
      </c>
      <c r="AJ157" s="249">
        <f>AJ156*TABLES!$F$711</f>
        <v>84957067.141993955</v>
      </c>
      <c r="AK157" s="249">
        <f>AK156*TABLES!$F$711</f>
        <v>103837620.87734137</v>
      </c>
      <c r="AL157" s="249">
        <f>AL156*TABLES!$F$711</f>
        <v>84957067.141993955</v>
      </c>
      <c r="AM157" s="249">
        <f>AM156*TABLES!$G$711</f>
        <v>126243614.09831752</v>
      </c>
      <c r="AN157" s="249">
        <f>AN156*TABLES!$G$711</f>
        <v>103287933.2875632</v>
      </c>
      <c r="AO157" s="249">
        <f>AO156*TABLES!$G$711</f>
        <v>126243614.09831752</v>
      </c>
      <c r="AP157" s="249">
        <f>AP156*TABLES!$G$711</f>
        <v>103287933.2875632</v>
      </c>
      <c r="AQ157" s="249">
        <f>AQ156*TABLES!$G$711</f>
        <v>126243614.09831752</v>
      </c>
      <c r="AR157" s="249">
        <f>AR156*TABLES!$G$711</f>
        <v>103287933.2875632</v>
      </c>
      <c r="AS157" s="249">
        <f>AS156*TABLES!$G$711</f>
        <v>126243614.09831752</v>
      </c>
      <c r="AT157" s="249">
        <f>AT156*TABLES!$G$711</f>
        <v>103287933.2875632</v>
      </c>
      <c r="AU157" s="249">
        <f>AU156*TABLES!$G$711</f>
        <v>126243614.09831752</v>
      </c>
      <c r="AV157" s="249">
        <f>AV156*TABLES!$G$711</f>
        <v>103287933.2875632</v>
      </c>
      <c r="AW157" s="249">
        <f>AW156*TABLES!$G$711</f>
        <v>126243614.09831752</v>
      </c>
      <c r="AX157" s="249">
        <f>AX156*TABLES!$G$711</f>
        <v>103287933.2875632</v>
      </c>
      <c r="AY157" s="249">
        <f>AY156*TABLES!$H$711</f>
        <v>134739579.08308595</v>
      </c>
      <c r="AZ157" s="249">
        <f>AZ156*TABLES!$H$711</f>
        <v>110238791.68409601</v>
      </c>
      <c r="BA157" s="249">
        <f>BA156*TABLES!$H$711</f>
        <v>134739579.08308595</v>
      </c>
      <c r="BB157" s="249">
        <f>BB156*TABLES!$H$711</f>
        <v>110238791.68409601</v>
      </c>
      <c r="BC157" s="249">
        <f>BC156*TABLES!$H$711</f>
        <v>134739579.08308595</v>
      </c>
      <c r="BD157" s="249">
        <f>BD156*TABLES!$H$711</f>
        <v>110238791.68409601</v>
      </c>
      <c r="BE157" s="249">
        <f>BE156*TABLES!$H$711</f>
        <v>134739579.08308595</v>
      </c>
      <c r="BF157" s="249">
        <f>BF156*TABLES!$H$711</f>
        <v>110238791.68409601</v>
      </c>
      <c r="BG157" s="249">
        <f>BG156*TABLES!$H$711</f>
        <v>134739579.08308595</v>
      </c>
      <c r="BH157" s="249">
        <f>BH156*TABLES!$H$711</f>
        <v>110238791.68409601</v>
      </c>
      <c r="BI157" s="249">
        <f>BI156*TABLES!$H$711</f>
        <v>134739579.08308595</v>
      </c>
      <c r="BJ157" s="249">
        <f>BJ156*TABLES!$H$711</f>
        <v>110238791.68409601</v>
      </c>
      <c r="BK157" s="249">
        <f>BK156*TABLES!$I$711</f>
        <v>150814144.85011885</v>
      </c>
      <c r="BL157" s="249">
        <f>BL156*TABLES!$I$711</f>
        <v>123393391.24100634</v>
      </c>
      <c r="BM157" s="249">
        <f>BM156*TABLES!$I$711</f>
        <v>150814144.85011885</v>
      </c>
      <c r="BN157" s="249">
        <f>BN156*TABLES!$I$711</f>
        <v>123393391.24100634</v>
      </c>
      <c r="BO157" s="249">
        <f>BO156*TABLES!$I$711</f>
        <v>150814144.85011885</v>
      </c>
      <c r="BP157" s="249">
        <f>BP156*TABLES!$I$711</f>
        <v>123393391.24100634</v>
      </c>
      <c r="BQ157" s="249">
        <f>BQ156*TABLES!$I$711</f>
        <v>150814144.85011885</v>
      </c>
      <c r="BR157" s="249">
        <f>BR156*TABLES!$I$711</f>
        <v>123393391.24100634</v>
      </c>
      <c r="BS157" s="249">
        <f>BS156*TABLES!$I$711</f>
        <v>150814144.85011885</v>
      </c>
      <c r="BT157" s="249">
        <f>BT156*TABLES!$I$711</f>
        <v>123393391.24100634</v>
      </c>
      <c r="BU157" s="249">
        <f>BU156*TABLES!$I$711</f>
        <v>150814144.85011885</v>
      </c>
      <c r="BV157" s="250">
        <f>BV156*TABLES!$I$711</f>
        <v>123393391.24100634</v>
      </c>
      <c r="BW157" s="423">
        <f t="shared" si="71"/>
        <v>6805588681.979929</v>
      </c>
    </row>
    <row r="158" spans="1:75" x14ac:dyDescent="0.25">
      <c r="A158" s="268" t="s">
        <v>305</v>
      </c>
      <c r="C158" s="235"/>
      <c r="O158" s="249">
        <f>O156*TABLES!$E$718</f>
        <v>9548374.6223564949</v>
      </c>
      <c r="P158" s="249">
        <f>P156*TABLES!$E$718</f>
        <v>7812152.2658610269</v>
      </c>
      <c r="Q158" s="249">
        <f>Q156*TABLES!$E$718</f>
        <v>9548374.6223564949</v>
      </c>
      <c r="R158" s="249">
        <f>R156*TABLES!$E$718</f>
        <v>7812152.2658610269</v>
      </c>
      <c r="S158" s="249">
        <f>S156*TABLES!$E$718</f>
        <v>9548374.6223564949</v>
      </c>
      <c r="T158" s="249">
        <f>T156*TABLES!$E$718</f>
        <v>7812152.2658610269</v>
      </c>
      <c r="U158" s="249">
        <f>U156*TABLES!$E$718</f>
        <v>9548374.6223564949</v>
      </c>
      <c r="V158" s="249">
        <f>V156*TABLES!$E$718</f>
        <v>7812152.2658610269</v>
      </c>
      <c r="W158" s="249">
        <f>W156*TABLES!$E$718</f>
        <v>9548374.6223564949</v>
      </c>
      <c r="X158" s="249">
        <f>X156*TABLES!$E$718</f>
        <v>7812152.2658610269</v>
      </c>
      <c r="Y158" s="249">
        <f>Y156*TABLES!$E$718</f>
        <v>9548374.6223564949</v>
      </c>
      <c r="Z158" s="249">
        <f>Z156*TABLES!$E$718</f>
        <v>7812152.2658610269</v>
      </c>
      <c r="AA158" s="249">
        <f>AA156*TABLES!$F$718</f>
        <v>9691511.2818851955</v>
      </c>
      <c r="AB158" s="249">
        <f>AB156*TABLES!$F$718</f>
        <v>7929326.2665861025</v>
      </c>
      <c r="AC158" s="249">
        <f>AC156*TABLES!$F$718</f>
        <v>9691511.2818851955</v>
      </c>
      <c r="AD158" s="249">
        <f>AD156*TABLES!$F$718</f>
        <v>7929326.2665861025</v>
      </c>
      <c r="AE158" s="249">
        <f>AE156*TABLES!$F$718</f>
        <v>9691511.2818851955</v>
      </c>
      <c r="AF158" s="249">
        <f>AF156*TABLES!$F$718</f>
        <v>7929326.2665861025</v>
      </c>
      <c r="AG158" s="249">
        <f>AG156*TABLES!$F$718</f>
        <v>9691511.2818851955</v>
      </c>
      <c r="AH158" s="249">
        <f>AH156*TABLES!$F$718</f>
        <v>7929326.2665861025</v>
      </c>
      <c r="AI158" s="249">
        <f>AI156*TABLES!$F$718</f>
        <v>9691511.2818851955</v>
      </c>
      <c r="AJ158" s="249">
        <f>AJ156*TABLES!$F$718</f>
        <v>7929326.2665861025</v>
      </c>
      <c r="AK158" s="249">
        <f>AK156*TABLES!$F$718</f>
        <v>9691511.2818851955</v>
      </c>
      <c r="AL158" s="249">
        <f>AL156*TABLES!$F$718</f>
        <v>7929326.2665861025</v>
      </c>
      <c r="AM158" s="249">
        <f>AM156*TABLES!$G$718</f>
        <v>11139142.42043978</v>
      </c>
      <c r="AN158" s="249">
        <f>AN156*TABLES!$G$718</f>
        <v>9113641.1724320464</v>
      </c>
      <c r="AO158" s="249">
        <f>AO156*TABLES!$G$718</f>
        <v>11139142.42043978</v>
      </c>
      <c r="AP158" s="249">
        <f>AP156*TABLES!$G$718</f>
        <v>9113641.1724320464</v>
      </c>
      <c r="AQ158" s="249">
        <f>AQ156*TABLES!$G$718</f>
        <v>11139142.42043978</v>
      </c>
      <c r="AR158" s="249">
        <f>AR156*TABLES!$G$718</f>
        <v>9113641.1724320464</v>
      </c>
      <c r="AS158" s="249">
        <f>AS156*TABLES!$G$718</f>
        <v>11139142.42043978</v>
      </c>
      <c r="AT158" s="249">
        <f>AT156*TABLES!$G$718</f>
        <v>9113641.1724320464</v>
      </c>
      <c r="AU158" s="249">
        <f>AU156*TABLES!$G$718</f>
        <v>11139142.42043978</v>
      </c>
      <c r="AV158" s="249">
        <f>AV156*TABLES!$G$718</f>
        <v>9113641.1724320464</v>
      </c>
      <c r="AW158" s="249">
        <f>AW156*TABLES!$G$718</f>
        <v>11139142.42043978</v>
      </c>
      <c r="AX158" s="249">
        <f>AX156*TABLES!$G$718</f>
        <v>9113641.1724320464</v>
      </c>
      <c r="AY158" s="249">
        <f>AY156*TABLES!$H$718</f>
        <v>8234085.3884108085</v>
      </c>
      <c r="AZ158" s="249">
        <f>AZ156*TABLES!$H$718</f>
        <v>6736815.0473614233</v>
      </c>
      <c r="BA158" s="249">
        <f>BA156*TABLES!$H$718</f>
        <v>8234085.3884108085</v>
      </c>
      <c r="BB158" s="249">
        <f>BB156*TABLES!$H$718</f>
        <v>6736815.0473614233</v>
      </c>
      <c r="BC158" s="249">
        <f>BC156*TABLES!$H$718</f>
        <v>8234085.3884108085</v>
      </c>
      <c r="BD158" s="249">
        <f>BD156*TABLES!$H$718</f>
        <v>6736815.0473614233</v>
      </c>
      <c r="BE158" s="249">
        <f>BE156*TABLES!$H$718</f>
        <v>8234085.3884108085</v>
      </c>
      <c r="BF158" s="249">
        <f>BF156*TABLES!$H$718</f>
        <v>6736815.0473614233</v>
      </c>
      <c r="BG158" s="249">
        <f>BG156*TABLES!$H$718</f>
        <v>8234085.3884108085</v>
      </c>
      <c r="BH158" s="249">
        <f>BH156*TABLES!$H$718</f>
        <v>6736815.0473614233</v>
      </c>
      <c r="BI158" s="249">
        <f>BI156*TABLES!$H$718</f>
        <v>8234085.3884108085</v>
      </c>
      <c r="BJ158" s="249">
        <f>BJ156*TABLES!$H$718</f>
        <v>6736815.0473614233</v>
      </c>
      <c r="BK158" s="249">
        <f>BK156*TABLES!$I$718</f>
        <v>8731345.2281647753</v>
      </c>
      <c r="BL158" s="249">
        <f>BL156*TABLES!$I$718</f>
        <v>7143827.9139529979</v>
      </c>
      <c r="BM158" s="249">
        <f>BM156*TABLES!$I$718</f>
        <v>8731345.2281647753</v>
      </c>
      <c r="BN158" s="249">
        <f>BN156*TABLES!$I$718</f>
        <v>7143827.9139529979</v>
      </c>
      <c r="BO158" s="249">
        <f>BO156*TABLES!$I$718</f>
        <v>8731345.2281647753</v>
      </c>
      <c r="BP158" s="249">
        <f>BP156*TABLES!$I$718</f>
        <v>7143827.9139529979</v>
      </c>
      <c r="BQ158" s="249">
        <f>BQ156*TABLES!$I$718</f>
        <v>8731345.2281647753</v>
      </c>
      <c r="BR158" s="249">
        <f>BR156*TABLES!$I$718</f>
        <v>7143827.9139529979</v>
      </c>
      <c r="BS158" s="249">
        <f>BS156*TABLES!$I$718</f>
        <v>8731345.2281647753</v>
      </c>
      <c r="BT158" s="249">
        <f>BT156*TABLES!$I$718</f>
        <v>7143827.9139529979</v>
      </c>
      <c r="BU158" s="249">
        <f>BU156*TABLES!$I$718</f>
        <v>8731345.2281647753</v>
      </c>
      <c r="BV158" s="250">
        <f>BV156*TABLES!$I$718</f>
        <v>7143827.9139529979</v>
      </c>
      <c r="BW158" s="423">
        <f t="shared" si="71"/>
        <v>516481329.64470416</v>
      </c>
    </row>
    <row r="159" spans="1:75" ht="16.5" thickBot="1" x14ac:dyDescent="0.3">
      <c r="A159" s="268" t="s">
        <v>306</v>
      </c>
      <c r="C159" s="235"/>
      <c r="O159" s="249">
        <f>O156*TABLES!$E$723</f>
        <v>299182404.83383685</v>
      </c>
      <c r="P159" s="249">
        <f>P156*TABLES!$E$723</f>
        <v>244780770.99697885</v>
      </c>
      <c r="Q159" s="249">
        <f>Q156*TABLES!$E$723</f>
        <v>299182404.83383685</v>
      </c>
      <c r="R159" s="249">
        <f>R156*TABLES!$E$723</f>
        <v>244780770.99697885</v>
      </c>
      <c r="S159" s="249">
        <f>S156*TABLES!$E$723</f>
        <v>299182404.83383685</v>
      </c>
      <c r="T159" s="249">
        <f>T156*TABLES!$E$723</f>
        <v>244780770.99697885</v>
      </c>
      <c r="U159" s="249">
        <f>U156*TABLES!$E$723</f>
        <v>299182404.83383685</v>
      </c>
      <c r="V159" s="249">
        <f>V156*TABLES!$E$723</f>
        <v>244780770.99697885</v>
      </c>
      <c r="W159" s="249">
        <f>W156*TABLES!$E$723</f>
        <v>299182404.83383685</v>
      </c>
      <c r="X159" s="249">
        <f>X156*TABLES!$E$723</f>
        <v>244780770.99697885</v>
      </c>
      <c r="Y159" s="249">
        <f>Y156*TABLES!$E$723</f>
        <v>299182404.83383685</v>
      </c>
      <c r="Z159" s="249">
        <f>Z156*TABLES!$E$723</f>
        <v>244780770.99697885</v>
      </c>
      <c r="AA159" s="249">
        <f>AA156*TABLES!$F$723</f>
        <v>346125402.92447126</v>
      </c>
      <c r="AB159" s="249">
        <f>AB156*TABLES!$F$723</f>
        <v>283190223.80664653</v>
      </c>
      <c r="AC159" s="249">
        <f>AC156*TABLES!$F$723</f>
        <v>346125402.92447126</v>
      </c>
      <c r="AD159" s="249">
        <f>AD156*TABLES!$F$723</f>
        <v>283190223.80664653</v>
      </c>
      <c r="AE159" s="249">
        <f>AE156*TABLES!$F$723</f>
        <v>346125402.92447126</v>
      </c>
      <c r="AF159" s="249">
        <f>AF156*TABLES!$F$723</f>
        <v>283190223.80664653</v>
      </c>
      <c r="AG159" s="249">
        <f>AG156*TABLES!$F$723</f>
        <v>346125402.92447126</v>
      </c>
      <c r="AH159" s="249">
        <f>AH156*TABLES!$F$723</f>
        <v>283190223.80664653</v>
      </c>
      <c r="AI159" s="249">
        <f>AI156*TABLES!$F$723</f>
        <v>346125402.92447126</v>
      </c>
      <c r="AJ159" s="249">
        <f>AJ156*TABLES!$F$723</f>
        <v>283190223.80664653</v>
      </c>
      <c r="AK159" s="249">
        <f>AK156*TABLES!$F$723</f>
        <v>346125402.92447126</v>
      </c>
      <c r="AL159" s="249">
        <f>AL156*TABLES!$F$723</f>
        <v>283190223.80664653</v>
      </c>
      <c r="AM159" s="249">
        <f>AM156*TABLES!$G$723</f>
        <v>386156937.24191236</v>
      </c>
      <c r="AN159" s="249">
        <f>AN156*TABLES!$G$723</f>
        <v>315939560.64431095</v>
      </c>
      <c r="AO159" s="249">
        <f>AO156*TABLES!$G$723</f>
        <v>386156937.24191236</v>
      </c>
      <c r="AP159" s="249">
        <f>AP156*TABLES!$G$723</f>
        <v>315939560.64431095</v>
      </c>
      <c r="AQ159" s="249">
        <f>AQ156*TABLES!$G$723</f>
        <v>386156937.24191236</v>
      </c>
      <c r="AR159" s="249">
        <f>AR156*TABLES!$G$723</f>
        <v>315939560.64431095</v>
      </c>
      <c r="AS159" s="249">
        <f>AS156*TABLES!$G$723</f>
        <v>386156937.24191236</v>
      </c>
      <c r="AT159" s="249">
        <f>AT156*TABLES!$G$723</f>
        <v>315939560.64431095</v>
      </c>
      <c r="AU159" s="249">
        <f>AU156*TABLES!$G$723</f>
        <v>386156937.24191236</v>
      </c>
      <c r="AV159" s="249">
        <f>AV156*TABLES!$G$723</f>
        <v>315939560.64431095</v>
      </c>
      <c r="AW159" s="249">
        <f>AW156*TABLES!$G$723</f>
        <v>386156937.24191236</v>
      </c>
      <c r="AX159" s="249">
        <f>AX156*TABLES!$G$723</f>
        <v>315939560.64431095</v>
      </c>
      <c r="AY159" s="249">
        <f>AY156*TABLES!$H$723</f>
        <v>374276608.56412768</v>
      </c>
      <c r="AZ159" s="249">
        <f>AZ156*TABLES!$H$723</f>
        <v>306218865.7891556</v>
      </c>
      <c r="BA159" s="249">
        <f>BA156*TABLES!$H$723</f>
        <v>374276608.56412768</v>
      </c>
      <c r="BB159" s="249">
        <f>BB156*TABLES!$H$723</f>
        <v>306218865.7891556</v>
      </c>
      <c r="BC159" s="249">
        <f>BC156*TABLES!$H$723</f>
        <v>374276608.56412768</v>
      </c>
      <c r="BD159" s="249">
        <f>BD156*TABLES!$H$723</f>
        <v>306218865.7891556</v>
      </c>
      <c r="BE159" s="249">
        <f>BE156*TABLES!$H$723</f>
        <v>374276608.56412768</v>
      </c>
      <c r="BF159" s="249">
        <f>BF156*TABLES!$H$723</f>
        <v>306218865.7891556</v>
      </c>
      <c r="BG159" s="249">
        <f>BG156*TABLES!$H$723</f>
        <v>374276608.56412768</v>
      </c>
      <c r="BH159" s="249">
        <f>BH156*TABLES!$H$723</f>
        <v>306218865.7891556</v>
      </c>
      <c r="BI159" s="249">
        <f>BI156*TABLES!$H$723</f>
        <v>374276608.56412768</v>
      </c>
      <c r="BJ159" s="249">
        <f>BJ156*TABLES!$H$723</f>
        <v>306218865.7891556</v>
      </c>
      <c r="BK159" s="249">
        <f>BK156*TABLES!$I$723</f>
        <v>404816915.12400323</v>
      </c>
      <c r="BL159" s="249">
        <f>BL156*TABLES!$I$723</f>
        <v>331213839.64691174</v>
      </c>
      <c r="BM159" s="249">
        <f>BM156*TABLES!$I$723</f>
        <v>404816915.12400323</v>
      </c>
      <c r="BN159" s="249">
        <f>BN156*TABLES!$I$723</f>
        <v>331213839.64691174</v>
      </c>
      <c r="BO159" s="249">
        <f>BO156*TABLES!$I$723</f>
        <v>404816915.12400323</v>
      </c>
      <c r="BP159" s="249">
        <f>BP156*TABLES!$I$723</f>
        <v>331213839.64691174</v>
      </c>
      <c r="BQ159" s="249">
        <f>BQ156*TABLES!$I$723</f>
        <v>404816915.12400323</v>
      </c>
      <c r="BR159" s="249">
        <f>BR156*TABLES!$I$723</f>
        <v>331213839.64691174</v>
      </c>
      <c r="BS159" s="249">
        <f>BS156*TABLES!$I$723</f>
        <v>404816915.12400323</v>
      </c>
      <c r="BT159" s="249">
        <f>BT156*TABLES!$I$723</f>
        <v>331213839.64691174</v>
      </c>
      <c r="BU159" s="249">
        <f>BU156*TABLES!$I$723</f>
        <v>404816915.12400323</v>
      </c>
      <c r="BV159" s="250">
        <f>BV156*TABLES!$I$723</f>
        <v>331213839.64691174</v>
      </c>
      <c r="BW159" s="423">
        <f t="shared" ref="BW159:BW204" si="104">SUM(C159:BV159)</f>
        <v>19751409177.434128</v>
      </c>
    </row>
    <row r="160" spans="1:75" ht="16.5" thickBot="1" x14ac:dyDescent="0.3">
      <c r="A160" s="485" t="s">
        <v>486</v>
      </c>
      <c r="C160" s="487"/>
      <c r="D160" s="253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493">
        <f>O156+O157+O158+O159</f>
        <v>1053504000</v>
      </c>
      <c r="P160" s="493">
        <f t="shared" ref="P160:BV160" si="105">P156+P157+P158+P159</f>
        <v>861940800.00000012</v>
      </c>
      <c r="Q160" s="493">
        <f t="shared" si="105"/>
        <v>1053504000</v>
      </c>
      <c r="R160" s="493">
        <f t="shared" si="105"/>
        <v>861940800.00000012</v>
      </c>
      <c r="S160" s="493">
        <f t="shared" si="105"/>
        <v>1053504000</v>
      </c>
      <c r="T160" s="493">
        <f t="shared" si="105"/>
        <v>861940800.00000012</v>
      </c>
      <c r="U160" s="493">
        <f t="shared" si="105"/>
        <v>1053504000</v>
      </c>
      <c r="V160" s="493">
        <f t="shared" si="105"/>
        <v>861940800.00000012</v>
      </c>
      <c r="W160" s="493">
        <f t="shared" si="105"/>
        <v>1053504000</v>
      </c>
      <c r="X160" s="493">
        <f t="shared" si="105"/>
        <v>861940800.00000012</v>
      </c>
      <c r="Y160" s="493">
        <f t="shared" si="105"/>
        <v>1053504000</v>
      </c>
      <c r="Z160" s="493">
        <f t="shared" si="105"/>
        <v>861940800.00000012</v>
      </c>
      <c r="AA160" s="493">
        <f t="shared" si="105"/>
        <v>1151905340.9326403</v>
      </c>
      <c r="AB160" s="493">
        <f t="shared" si="105"/>
        <v>942457064.82851958</v>
      </c>
      <c r="AC160" s="493">
        <f t="shared" si="105"/>
        <v>1151905340.9326403</v>
      </c>
      <c r="AD160" s="493">
        <f t="shared" si="105"/>
        <v>942457064.82851958</v>
      </c>
      <c r="AE160" s="493">
        <f t="shared" si="105"/>
        <v>1151905340.9326403</v>
      </c>
      <c r="AF160" s="493">
        <f t="shared" si="105"/>
        <v>942457064.82851958</v>
      </c>
      <c r="AG160" s="493">
        <f t="shared" si="105"/>
        <v>1151905340.9326403</v>
      </c>
      <c r="AH160" s="493">
        <f t="shared" si="105"/>
        <v>942457064.82851958</v>
      </c>
      <c r="AI160" s="493">
        <f t="shared" si="105"/>
        <v>1151905340.9326403</v>
      </c>
      <c r="AJ160" s="493">
        <f t="shared" si="105"/>
        <v>942457064.82851958</v>
      </c>
      <c r="AK160" s="493">
        <f t="shared" si="105"/>
        <v>1151905340.9326403</v>
      </c>
      <c r="AL160" s="493">
        <f t="shared" si="105"/>
        <v>942457064.82851958</v>
      </c>
      <c r="AM160" s="493">
        <f t="shared" si="105"/>
        <v>1266149188.456655</v>
      </c>
      <c r="AN160" s="493">
        <f t="shared" si="105"/>
        <v>1035917213.2664427</v>
      </c>
      <c r="AO160" s="493">
        <f t="shared" si="105"/>
        <v>1266149188.456655</v>
      </c>
      <c r="AP160" s="493">
        <f t="shared" si="105"/>
        <v>1035917213.2664427</v>
      </c>
      <c r="AQ160" s="493">
        <f t="shared" si="105"/>
        <v>1266149188.456655</v>
      </c>
      <c r="AR160" s="493">
        <f t="shared" si="105"/>
        <v>1035917213.2664427</v>
      </c>
      <c r="AS160" s="493">
        <f t="shared" si="105"/>
        <v>1266149188.456655</v>
      </c>
      <c r="AT160" s="493">
        <f t="shared" si="105"/>
        <v>1035917213.2664427</v>
      </c>
      <c r="AU160" s="493">
        <f t="shared" si="105"/>
        <v>1266149188.456655</v>
      </c>
      <c r="AV160" s="493">
        <f t="shared" si="105"/>
        <v>1035917213.2664427</v>
      </c>
      <c r="AW160" s="493">
        <f t="shared" si="105"/>
        <v>1266149188.456655</v>
      </c>
      <c r="AX160" s="493">
        <f t="shared" si="105"/>
        <v>1035917213.2664427</v>
      </c>
      <c r="AY160" s="493">
        <f t="shared" si="105"/>
        <v>1265803490.1638799</v>
      </c>
      <c r="AZ160" s="493">
        <f t="shared" si="105"/>
        <v>1035632204.0989242</v>
      </c>
      <c r="BA160" s="493">
        <f t="shared" si="105"/>
        <v>1265803490.1638799</v>
      </c>
      <c r="BB160" s="493">
        <f t="shared" si="105"/>
        <v>1035632204.0989242</v>
      </c>
      <c r="BC160" s="493">
        <f t="shared" si="105"/>
        <v>1265803490.1638799</v>
      </c>
      <c r="BD160" s="493">
        <f t="shared" si="105"/>
        <v>1035632204.0989242</v>
      </c>
      <c r="BE160" s="493">
        <f t="shared" si="105"/>
        <v>1265803490.1638799</v>
      </c>
      <c r="BF160" s="493">
        <f t="shared" si="105"/>
        <v>1035632204.0989242</v>
      </c>
      <c r="BG160" s="493">
        <f t="shared" si="105"/>
        <v>1265803490.1638799</v>
      </c>
      <c r="BH160" s="493">
        <f t="shared" si="105"/>
        <v>1035632204.0989242</v>
      </c>
      <c r="BI160" s="493">
        <f t="shared" si="105"/>
        <v>1265803490.1638799</v>
      </c>
      <c r="BJ160" s="493">
        <f t="shared" si="105"/>
        <v>1035632204.0989242</v>
      </c>
      <c r="BK160" s="493">
        <f t="shared" si="105"/>
        <v>1358121062.3081756</v>
      </c>
      <c r="BL160" s="493">
        <f t="shared" si="105"/>
        <v>1111189960.0703254</v>
      </c>
      <c r="BM160" s="493">
        <f t="shared" si="105"/>
        <v>1358121062.3081756</v>
      </c>
      <c r="BN160" s="493">
        <f t="shared" si="105"/>
        <v>1111189960.0703254</v>
      </c>
      <c r="BO160" s="493">
        <f t="shared" si="105"/>
        <v>1358121062.3081756</v>
      </c>
      <c r="BP160" s="493">
        <f t="shared" si="105"/>
        <v>1111189960.0703254</v>
      </c>
      <c r="BQ160" s="493">
        <f t="shared" si="105"/>
        <v>1358121062.3081756</v>
      </c>
      <c r="BR160" s="493">
        <f t="shared" si="105"/>
        <v>1111189960.0703254</v>
      </c>
      <c r="BS160" s="493">
        <f t="shared" si="105"/>
        <v>1358121062.3081756</v>
      </c>
      <c r="BT160" s="493">
        <f t="shared" si="105"/>
        <v>1111189960.0703254</v>
      </c>
      <c r="BU160" s="493">
        <f t="shared" si="105"/>
        <v>1358121062.3081756</v>
      </c>
      <c r="BV160" s="494">
        <f t="shared" si="105"/>
        <v>1111189960.0703254</v>
      </c>
      <c r="BW160" s="423">
        <f t="shared" si="104"/>
        <v>66495721944.753349</v>
      </c>
    </row>
    <row r="161" spans="1:75" ht="16.5" thickBot="1" x14ac:dyDescent="0.3">
      <c r="A161" s="486" t="s">
        <v>308</v>
      </c>
      <c r="C161" s="238"/>
      <c r="D161" s="244"/>
      <c r="E161" s="244"/>
      <c r="F161" s="244"/>
      <c r="G161" s="244"/>
      <c r="H161" s="244"/>
      <c r="I161" s="244"/>
      <c r="J161" s="244"/>
      <c r="K161" s="244"/>
      <c r="L161" s="244"/>
      <c r="M161" s="244"/>
      <c r="N161" s="244"/>
      <c r="O161" s="436">
        <f>O156*TABLES!$E$701</f>
        <v>50924664.652567983</v>
      </c>
      <c r="P161" s="436">
        <f>P156*TABLES!$E$701</f>
        <v>41664812.084592149</v>
      </c>
      <c r="Q161" s="436">
        <f>Q156*TABLES!$E$701</f>
        <v>50924664.652567983</v>
      </c>
      <c r="R161" s="436">
        <f>R156*TABLES!$E$701</f>
        <v>41664812.084592149</v>
      </c>
      <c r="S161" s="436">
        <f>S156*TABLES!$E$701</f>
        <v>50924664.652567983</v>
      </c>
      <c r="T161" s="436">
        <f>T156*TABLES!$E$701</f>
        <v>41664812.084592149</v>
      </c>
      <c r="U161" s="436">
        <f>U156*TABLES!$E$701</f>
        <v>50924664.652567983</v>
      </c>
      <c r="V161" s="436">
        <f>V156*TABLES!$E$701</f>
        <v>41664812.084592149</v>
      </c>
      <c r="W161" s="436">
        <f>W156*TABLES!$E$701</f>
        <v>50924664.652567983</v>
      </c>
      <c r="X161" s="436">
        <f>X156*TABLES!$E$701</f>
        <v>41664812.084592149</v>
      </c>
      <c r="Y161" s="436">
        <f>Y156*TABLES!$E$701</f>
        <v>50924664.652567983</v>
      </c>
      <c r="Z161" s="436">
        <f>Z156*TABLES!$E$701</f>
        <v>41664812.084592149</v>
      </c>
      <c r="AA161" s="436">
        <f>AA156*TABLES!$F$701</f>
        <v>41535048.350936547</v>
      </c>
      <c r="AB161" s="436">
        <f>AB156*TABLES!$F$701</f>
        <v>33982826.856797583</v>
      </c>
      <c r="AC161" s="436">
        <f>AC156*TABLES!$F$701</f>
        <v>41535048.350936547</v>
      </c>
      <c r="AD161" s="436">
        <f>AD156*TABLES!$F$701</f>
        <v>33982826.856797583</v>
      </c>
      <c r="AE161" s="436">
        <f>AE156*TABLES!$F$701</f>
        <v>41535048.350936547</v>
      </c>
      <c r="AF161" s="436">
        <f>AF156*TABLES!$F$701</f>
        <v>33982826.856797583</v>
      </c>
      <c r="AG161" s="436">
        <f>AG156*TABLES!$F$701</f>
        <v>41535048.350936547</v>
      </c>
      <c r="AH161" s="436">
        <f>AH156*TABLES!$F$701</f>
        <v>33982826.856797583</v>
      </c>
      <c r="AI161" s="436">
        <f>AI156*TABLES!$F$701</f>
        <v>41535048.350936547</v>
      </c>
      <c r="AJ161" s="436">
        <f>AJ156*TABLES!$F$701</f>
        <v>33982826.856797583</v>
      </c>
      <c r="AK161" s="436">
        <f>AK156*TABLES!$F$701</f>
        <v>41535048.350936547</v>
      </c>
      <c r="AL161" s="436">
        <f>AL156*TABLES!$F$701</f>
        <v>33982826.856797583</v>
      </c>
      <c r="AM161" s="436">
        <f>AM156*TABLES!$G$701</f>
        <v>48269617.155239046</v>
      </c>
      <c r="AN161" s="436">
        <f>AN156*TABLES!$G$701</f>
        <v>39492445.080538869</v>
      </c>
      <c r="AO161" s="436">
        <f>AO156*TABLES!$G$701</f>
        <v>48269617.155239046</v>
      </c>
      <c r="AP161" s="436">
        <f>AP156*TABLES!$G$701</f>
        <v>39492445.080538869</v>
      </c>
      <c r="AQ161" s="436">
        <f>AQ156*TABLES!$G$701</f>
        <v>48269617.155239046</v>
      </c>
      <c r="AR161" s="436">
        <f>AR156*TABLES!$G$701</f>
        <v>39492445.080538869</v>
      </c>
      <c r="AS161" s="436">
        <f>AS156*TABLES!$G$701</f>
        <v>48269617.155239046</v>
      </c>
      <c r="AT161" s="436">
        <f>AT156*TABLES!$G$701</f>
        <v>39492445.080538869</v>
      </c>
      <c r="AU161" s="436">
        <f>AU156*TABLES!$G$701</f>
        <v>48269617.155239046</v>
      </c>
      <c r="AV161" s="436">
        <f>AV156*TABLES!$G$701</f>
        <v>39492445.080538869</v>
      </c>
      <c r="AW161" s="436">
        <f>AW156*TABLES!$G$701</f>
        <v>48269617.155239046</v>
      </c>
      <c r="AX161" s="436">
        <f>AX156*TABLES!$G$701</f>
        <v>39492445.080538869</v>
      </c>
      <c r="AY161" s="436">
        <f>AY156*TABLES!$H$701</f>
        <v>52398725.19897788</v>
      </c>
      <c r="AZ161" s="436">
        <f>AZ156*TABLES!$H$701</f>
        <v>42870641.210481785</v>
      </c>
      <c r="BA161" s="436">
        <f>BA156*TABLES!$H$701</f>
        <v>52398725.19897788</v>
      </c>
      <c r="BB161" s="436">
        <f>BB156*TABLES!$H$701</f>
        <v>42870641.210481785</v>
      </c>
      <c r="BC161" s="436">
        <f>BC156*TABLES!$H$701</f>
        <v>52398725.19897788</v>
      </c>
      <c r="BD161" s="436">
        <f>BD156*TABLES!$H$701</f>
        <v>42870641.210481785</v>
      </c>
      <c r="BE161" s="436">
        <f>BE156*TABLES!$H$701</f>
        <v>52398725.19897788</v>
      </c>
      <c r="BF161" s="436">
        <f>BF156*TABLES!$H$701</f>
        <v>42870641.210481785</v>
      </c>
      <c r="BG161" s="436">
        <f>BG156*TABLES!$H$701</f>
        <v>52398725.19897788</v>
      </c>
      <c r="BH161" s="436">
        <f>BH156*TABLES!$H$701</f>
        <v>42870641.210481785</v>
      </c>
      <c r="BI161" s="436">
        <f>BI156*TABLES!$H$701</f>
        <v>52398725.19897788</v>
      </c>
      <c r="BJ161" s="436">
        <f>BJ156*TABLES!$H$701</f>
        <v>42870641.210481785</v>
      </c>
      <c r="BK161" s="436">
        <f>BK156*TABLES!$I$701</f>
        <v>55563105.99741222</v>
      </c>
      <c r="BL161" s="436">
        <f>BL156*TABLES!$I$701</f>
        <v>45460723.088791817</v>
      </c>
      <c r="BM161" s="436">
        <f>BM156*TABLES!$I$701</f>
        <v>55563105.99741222</v>
      </c>
      <c r="BN161" s="436">
        <f>BN156*TABLES!$I$701</f>
        <v>45460723.088791817</v>
      </c>
      <c r="BO161" s="436">
        <f>BO156*TABLES!$I$701</f>
        <v>55563105.99741222</v>
      </c>
      <c r="BP161" s="436">
        <f>BP156*TABLES!$I$701</f>
        <v>45460723.088791817</v>
      </c>
      <c r="BQ161" s="436">
        <f>BQ156*TABLES!$I$701</f>
        <v>55563105.99741222</v>
      </c>
      <c r="BR161" s="436">
        <f>BR156*TABLES!$I$701</f>
        <v>45460723.088791817</v>
      </c>
      <c r="BS161" s="436">
        <f>BS156*TABLES!$I$701</f>
        <v>55563105.99741222</v>
      </c>
      <c r="BT161" s="436">
        <f>BT156*TABLES!$I$701</f>
        <v>45460723.088791817</v>
      </c>
      <c r="BU161" s="436">
        <f>BU156*TABLES!$I$701</f>
        <v>55563105.99741222</v>
      </c>
      <c r="BV161" s="437">
        <f>BV156*TABLES!$I$701</f>
        <v>45460723.088791817</v>
      </c>
      <c r="BW161" s="438">
        <f t="shared" si="104"/>
        <v>2712975658.0580158</v>
      </c>
    </row>
    <row r="162" spans="1:75" ht="16.5" thickBot="1" x14ac:dyDescent="0.3">
      <c r="O162" s="249"/>
      <c r="P162" s="249"/>
      <c r="Q162" s="249"/>
      <c r="R162" s="249"/>
      <c r="S162" s="249"/>
      <c r="T162" s="249"/>
      <c r="U162" s="249"/>
      <c r="V162" s="249"/>
      <c r="W162" s="249"/>
      <c r="X162" s="249"/>
      <c r="Y162" s="249"/>
      <c r="Z162" s="249"/>
      <c r="AA162" s="249"/>
      <c r="AB162" s="249"/>
      <c r="AC162" s="249"/>
      <c r="AD162" s="249"/>
      <c r="AE162" s="249"/>
      <c r="AF162" s="249"/>
      <c r="AG162" s="249"/>
      <c r="AH162" s="249"/>
      <c r="AI162" s="249"/>
      <c r="AJ162" s="249"/>
      <c r="AK162" s="249"/>
      <c r="AL162" s="249"/>
      <c r="AM162" s="249"/>
      <c r="AN162" s="249"/>
      <c r="AO162" s="249"/>
      <c r="AP162" s="249"/>
      <c r="AQ162" s="249"/>
      <c r="AR162" s="249"/>
      <c r="AS162" s="249"/>
      <c r="AT162" s="249"/>
      <c r="AU162" s="249"/>
      <c r="AV162" s="249"/>
      <c r="AW162" s="249"/>
      <c r="AX162" s="249"/>
      <c r="AY162" s="249"/>
      <c r="AZ162" s="249"/>
      <c r="BA162" s="249"/>
      <c r="BB162" s="249"/>
      <c r="BC162" s="249"/>
      <c r="BD162" s="249"/>
      <c r="BE162" s="249"/>
      <c r="BF162" s="249"/>
      <c r="BG162" s="249"/>
      <c r="BH162" s="249"/>
      <c r="BI162" s="249"/>
      <c r="BJ162" s="249"/>
      <c r="BK162" s="249"/>
      <c r="BL162" s="249"/>
      <c r="BM162" s="249"/>
      <c r="BN162" s="249"/>
      <c r="BO162" s="249"/>
      <c r="BP162" s="249"/>
      <c r="BQ162" s="249"/>
      <c r="BR162" s="249"/>
      <c r="BS162" s="249"/>
      <c r="BT162" s="249"/>
      <c r="BU162" s="249"/>
      <c r="BV162" s="249"/>
      <c r="BW162" s="417">
        <f t="shared" si="104"/>
        <v>0</v>
      </c>
    </row>
    <row r="163" spans="1:75" ht="16.5" thickBot="1" x14ac:dyDescent="0.3">
      <c r="A163" s="252" t="s">
        <v>309</v>
      </c>
      <c r="C163" s="253"/>
      <c r="D163" s="253"/>
      <c r="E163" s="253"/>
      <c r="F163" s="253"/>
      <c r="G163" s="253"/>
      <c r="H163" s="253"/>
      <c r="I163" s="253"/>
      <c r="J163" s="253"/>
      <c r="K163" s="253"/>
      <c r="L163" s="253"/>
      <c r="M163" s="253"/>
      <c r="N163" s="253"/>
      <c r="O163" s="493">
        <f>O160-O161</f>
        <v>1002579335.347432</v>
      </c>
      <c r="P163" s="493">
        <f t="shared" ref="P163:BV163" si="106">P160-P161</f>
        <v>820275987.91540802</v>
      </c>
      <c r="Q163" s="493">
        <f t="shared" si="106"/>
        <v>1002579335.347432</v>
      </c>
      <c r="R163" s="493">
        <f t="shared" si="106"/>
        <v>820275987.91540802</v>
      </c>
      <c r="S163" s="493">
        <f t="shared" si="106"/>
        <v>1002579335.347432</v>
      </c>
      <c r="T163" s="493">
        <f t="shared" si="106"/>
        <v>820275987.91540802</v>
      </c>
      <c r="U163" s="493">
        <f t="shared" si="106"/>
        <v>1002579335.347432</v>
      </c>
      <c r="V163" s="493">
        <f t="shared" si="106"/>
        <v>820275987.91540802</v>
      </c>
      <c r="W163" s="493">
        <f t="shared" si="106"/>
        <v>1002579335.347432</v>
      </c>
      <c r="X163" s="493">
        <f t="shared" si="106"/>
        <v>820275987.91540802</v>
      </c>
      <c r="Y163" s="493">
        <f t="shared" si="106"/>
        <v>1002579335.347432</v>
      </c>
      <c r="Z163" s="493">
        <f t="shared" si="106"/>
        <v>820275987.91540802</v>
      </c>
      <c r="AA163" s="493">
        <f t="shared" si="106"/>
        <v>1110370292.5817037</v>
      </c>
      <c r="AB163" s="493">
        <f t="shared" si="106"/>
        <v>908474237.97172201</v>
      </c>
      <c r="AC163" s="493">
        <f t="shared" si="106"/>
        <v>1110370292.5817037</v>
      </c>
      <c r="AD163" s="493">
        <f t="shared" si="106"/>
        <v>908474237.97172201</v>
      </c>
      <c r="AE163" s="493">
        <f t="shared" si="106"/>
        <v>1110370292.5817037</v>
      </c>
      <c r="AF163" s="493">
        <f t="shared" si="106"/>
        <v>908474237.97172201</v>
      </c>
      <c r="AG163" s="493">
        <f t="shared" si="106"/>
        <v>1110370292.5817037</v>
      </c>
      <c r="AH163" s="493">
        <f t="shared" si="106"/>
        <v>908474237.97172201</v>
      </c>
      <c r="AI163" s="493">
        <f t="shared" si="106"/>
        <v>1110370292.5817037</v>
      </c>
      <c r="AJ163" s="493">
        <f t="shared" si="106"/>
        <v>908474237.97172201</v>
      </c>
      <c r="AK163" s="493">
        <f t="shared" si="106"/>
        <v>1110370292.5817037</v>
      </c>
      <c r="AL163" s="493">
        <f t="shared" si="106"/>
        <v>908474237.97172201</v>
      </c>
      <c r="AM163" s="493">
        <f t="shared" si="106"/>
        <v>1217879571.3014159</v>
      </c>
      <c r="AN163" s="493">
        <f t="shared" si="106"/>
        <v>996424768.18590379</v>
      </c>
      <c r="AO163" s="493">
        <f t="shared" si="106"/>
        <v>1217879571.3014159</v>
      </c>
      <c r="AP163" s="493">
        <f t="shared" si="106"/>
        <v>996424768.18590379</v>
      </c>
      <c r="AQ163" s="493">
        <f t="shared" si="106"/>
        <v>1217879571.3014159</v>
      </c>
      <c r="AR163" s="493">
        <f t="shared" si="106"/>
        <v>996424768.18590379</v>
      </c>
      <c r="AS163" s="493">
        <f t="shared" si="106"/>
        <v>1217879571.3014159</v>
      </c>
      <c r="AT163" s="493">
        <f t="shared" si="106"/>
        <v>996424768.18590379</v>
      </c>
      <c r="AU163" s="493">
        <f t="shared" si="106"/>
        <v>1217879571.3014159</v>
      </c>
      <c r="AV163" s="493">
        <f t="shared" si="106"/>
        <v>996424768.18590379</v>
      </c>
      <c r="AW163" s="493">
        <f t="shared" si="106"/>
        <v>1217879571.3014159</v>
      </c>
      <c r="AX163" s="493">
        <f t="shared" si="106"/>
        <v>996424768.18590379</v>
      </c>
      <c r="AY163" s="493">
        <f t="shared" si="106"/>
        <v>1213404764.9649019</v>
      </c>
      <c r="AZ163" s="493">
        <f t="shared" si="106"/>
        <v>992761562.8884424</v>
      </c>
      <c r="BA163" s="493">
        <f t="shared" si="106"/>
        <v>1213404764.9649019</v>
      </c>
      <c r="BB163" s="493">
        <f t="shared" si="106"/>
        <v>992761562.8884424</v>
      </c>
      <c r="BC163" s="493">
        <f t="shared" si="106"/>
        <v>1213404764.9649019</v>
      </c>
      <c r="BD163" s="493">
        <f t="shared" si="106"/>
        <v>992761562.8884424</v>
      </c>
      <c r="BE163" s="493">
        <f t="shared" si="106"/>
        <v>1213404764.9649019</v>
      </c>
      <c r="BF163" s="493">
        <f t="shared" si="106"/>
        <v>992761562.8884424</v>
      </c>
      <c r="BG163" s="493">
        <f t="shared" si="106"/>
        <v>1213404764.9649019</v>
      </c>
      <c r="BH163" s="493">
        <f t="shared" si="106"/>
        <v>992761562.8884424</v>
      </c>
      <c r="BI163" s="493">
        <f t="shared" si="106"/>
        <v>1213404764.9649019</v>
      </c>
      <c r="BJ163" s="493">
        <f t="shared" si="106"/>
        <v>992761562.8884424</v>
      </c>
      <c r="BK163" s="493">
        <f t="shared" si="106"/>
        <v>1302557956.3107634</v>
      </c>
      <c r="BL163" s="493">
        <f t="shared" si="106"/>
        <v>1065729236.9815335</v>
      </c>
      <c r="BM163" s="493">
        <f t="shared" si="106"/>
        <v>1302557956.3107634</v>
      </c>
      <c r="BN163" s="493">
        <f t="shared" si="106"/>
        <v>1065729236.9815335</v>
      </c>
      <c r="BO163" s="493">
        <f t="shared" si="106"/>
        <v>1302557956.3107634</v>
      </c>
      <c r="BP163" s="493">
        <f t="shared" si="106"/>
        <v>1065729236.9815335</v>
      </c>
      <c r="BQ163" s="493">
        <f t="shared" si="106"/>
        <v>1302557956.3107634</v>
      </c>
      <c r="BR163" s="493">
        <f t="shared" si="106"/>
        <v>1065729236.9815335</v>
      </c>
      <c r="BS163" s="493">
        <f t="shared" si="106"/>
        <v>1302557956.3107634</v>
      </c>
      <c r="BT163" s="493">
        <f t="shared" si="106"/>
        <v>1065729236.9815335</v>
      </c>
      <c r="BU163" s="493">
        <f t="shared" si="106"/>
        <v>1302557956.3107634</v>
      </c>
      <c r="BV163" s="494">
        <f t="shared" si="106"/>
        <v>1065729236.9815335</v>
      </c>
      <c r="BW163" s="434">
        <f t="shared" si="104"/>
        <v>63782746286.695381</v>
      </c>
    </row>
    <row r="164" spans="1:75" ht="16.5" thickBot="1" x14ac:dyDescent="0.3">
      <c r="O164" s="249"/>
      <c r="P164" s="249"/>
      <c r="Q164" s="249"/>
      <c r="R164" s="249"/>
      <c r="S164" s="249"/>
      <c r="T164" s="249"/>
      <c r="U164" s="249"/>
      <c r="V164" s="249"/>
      <c r="W164" s="249"/>
      <c r="X164" s="249"/>
      <c r="Y164" s="249"/>
      <c r="Z164" s="249"/>
      <c r="AA164" s="249"/>
      <c r="AB164" s="249"/>
      <c r="AC164" s="249"/>
      <c r="AD164" s="249"/>
      <c r="AE164" s="249"/>
      <c r="AF164" s="249"/>
      <c r="AG164" s="249"/>
      <c r="AH164" s="249"/>
      <c r="AI164" s="249"/>
      <c r="AJ164" s="249"/>
      <c r="AK164" s="249"/>
      <c r="AL164" s="249"/>
      <c r="AM164" s="249"/>
      <c r="AN164" s="249"/>
      <c r="AO164" s="249"/>
      <c r="AP164" s="249"/>
      <c r="AQ164" s="249"/>
      <c r="AR164" s="249"/>
      <c r="AS164" s="249"/>
      <c r="AT164" s="249"/>
      <c r="AU164" s="249"/>
      <c r="AV164" s="249"/>
      <c r="AW164" s="249"/>
      <c r="AX164" s="249"/>
      <c r="AY164" s="249"/>
      <c r="AZ164" s="249"/>
      <c r="BA164" s="249"/>
      <c r="BB164" s="249"/>
      <c r="BC164" s="249"/>
      <c r="BD164" s="249"/>
      <c r="BE164" s="249"/>
      <c r="BF164" s="249"/>
      <c r="BG164" s="249"/>
      <c r="BH164" s="249"/>
      <c r="BI164" s="249"/>
      <c r="BJ164" s="249"/>
      <c r="BK164" s="249"/>
      <c r="BL164" s="249"/>
      <c r="BM164" s="249"/>
      <c r="BN164" s="249"/>
      <c r="BO164" s="249"/>
      <c r="BP164" s="249"/>
      <c r="BQ164" s="249"/>
      <c r="BR164" s="249"/>
      <c r="BS164" s="249"/>
      <c r="BT164" s="249"/>
      <c r="BU164" s="249"/>
      <c r="BV164" s="249"/>
      <c r="BW164" s="417">
        <f t="shared" si="104"/>
        <v>0</v>
      </c>
    </row>
    <row r="165" spans="1:75" ht="16.5" thickBot="1" x14ac:dyDescent="0.3">
      <c r="A165" s="252" t="s">
        <v>51</v>
      </c>
      <c r="C165" s="253"/>
      <c r="D165" s="253"/>
      <c r="E165" s="253"/>
      <c r="F165" s="253"/>
      <c r="G165" s="253"/>
      <c r="H165" s="253"/>
      <c r="I165" s="253"/>
      <c r="J165" s="253"/>
      <c r="K165" s="253"/>
      <c r="L165" s="253"/>
      <c r="M165" s="253"/>
      <c r="N165" s="253"/>
      <c r="O165" s="493">
        <f>O163*'MONTHLY DATA'!AM83</f>
        <v>401031734.13897282</v>
      </c>
      <c r="P165" s="493">
        <f>P163*'MONTHLY DATA'!AN83</f>
        <v>328110395.16616321</v>
      </c>
      <c r="Q165" s="493">
        <f>Q163*'MONTHLY DATA'!AO83</f>
        <v>401031734.13897282</v>
      </c>
      <c r="R165" s="493">
        <f>R163*'MONTHLY DATA'!AP83</f>
        <v>328110395.16616321</v>
      </c>
      <c r="S165" s="493">
        <f>S163*'MONTHLY DATA'!AQ83</f>
        <v>401031734.13897282</v>
      </c>
      <c r="T165" s="493">
        <f>T163*'MONTHLY DATA'!AR83</f>
        <v>328110395.16616321</v>
      </c>
      <c r="U165" s="493">
        <f>U163*'MONTHLY DATA'!AS83</f>
        <v>401031734.13897282</v>
      </c>
      <c r="V165" s="493">
        <f>V163*'MONTHLY DATA'!AT83</f>
        <v>328110395.16616321</v>
      </c>
      <c r="W165" s="493">
        <f>W163*'MONTHLY DATA'!AU83</f>
        <v>401031734.13897282</v>
      </c>
      <c r="X165" s="493">
        <f>X163*'MONTHLY DATA'!AV83</f>
        <v>328110395.16616321</v>
      </c>
      <c r="Y165" s="493">
        <f>Y163*'MONTHLY DATA'!AW83</f>
        <v>401031734.13897282</v>
      </c>
      <c r="Z165" s="493">
        <f>Z163*'MONTHLY DATA'!AX83</f>
        <v>328110395.16616321</v>
      </c>
      <c r="AA165" s="493">
        <f>AA163*'MONTHLY DATA'!AY83</f>
        <v>444148117.03268147</v>
      </c>
      <c r="AB165" s="493">
        <f>AB163*'MONTHLY DATA'!AZ83</f>
        <v>363389695.18868881</v>
      </c>
      <c r="AC165" s="493">
        <f>AC163*'MONTHLY DATA'!BA83</f>
        <v>444148117.03268147</v>
      </c>
      <c r="AD165" s="493">
        <f>AD163*'MONTHLY DATA'!BB83</f>
        <v>363389695.18868881</v>
      </c>
      <c r="AE165" s="493">
        <f>AE163*'MONTHLY DATA'!BC83</f>
        <v>444148117.03268147</v>
      </c>
      <c r="AF165" s="493">
        <f>AF163*'MONTHLY DATA'!BD83</f>
        <v>363389695.18868881</v>
      </c>
      <c r="AG165" s="493">
        <f>AG163*'MONTHLY DATA'!BE83</f>
        <v>444148117.03268147</v>
      </c>
      <c r="AH165" s="493">
        <f>AH163*'MONTHLY DATA'!BF83</f>
        <v>363389695.18868881</v>
      </c>
      <c r="AI165" s="493">
        <f>AI163*'MONTHLY DATA'!BG83</f>
        <v>444148117.03268147</v>
      </c>
      <c r="AJ165" s="493">
        <f>AJ163*'MONTHLY DATA'!BH83</f>
        <v>363389695.18868881</v>
      </c>
      <c r="AK165" s="493">
        <f>AK163*'MONTHLY DATA'!BI83</f>
        <v>444148117.03268147</v>
      </c>
      <c r="AL165" s="493">
        <f>AL163*'MONTHLY DATA'!BJ83</f>
        <v>363389695.18868881</v>
      </c>
      <c r="AM165" s="493">
        <f>AM163*'MONTHLY DATA'!BK83</f>
        <v>487151828.5205664</v>
      </c>
      <c r="AN165" s="493">
        <f>AN163*'MONTHLY DATA'!BL83</f>
        <v>398569907.27436155</v>
      </c>
      <c r="AO165" s="493">
        <f>AO163*'MONTHLY DATA'!BM83</f>
        <v>487151828.5205664</v>
      </c>
      <c r="AP165" s="493">
        <f>AP163*'MONTHLY DATA'!BN83</f>
        <v>398569907.27436155</v>
      </c>
      <c r="AQ165" s="493">
        <f>AQ163*'MONTHLY DATA'!BO83</f>
        <v>487151828.5205664</v>
      </c>
      <c r="AR165" s="493">
        <f>AR163*'MONTHLY DATA'!BP83</f>
        <v>398569907.27436155</v>
      </c>
      <c r="AS165" s="493">
        <f>AS163*'MONTHLY DATA'!BQ83</f>
        <v>487151828.5205664</v>
      </c>
      <c r="AT165" s="493">
        <f>AT163*'MONTHLY DATA'!BR83</f>
        <v>398569907.27436155</v>
      </c>
      <c r="AU165" s="493">
        <f>AU163*'MONTHLY DATA'!BS83</f>
        <v>487151828.5205664</v>
      </c>
      <c r="AV165" s="493">
        <f>AV163*'MONTHLY DATA'!BT83</f>
        <v>398569907.27436155</v>
      </c>
      <c r="AW165" s="493">
        <f>AW163*'MONTHLY DATA'!BU83</f>
        <v>487151828.5205664</v>
      </c>
      <c r="AX165" s="493">
        <f>AX163*'MONTHLY DATA'!BV83</f>
        <v>398569907.27436155</v>
      </c>
      <c r="AY165" s="493">
        <f>AY163*'MONTHLY DATA'!BW83</f>
        <v>485361905.98596078</v>
      </c>
      <c r="AZ165" s="493">
        <f>AZ163*'MONTHLY DATA'!BX83</f>
        <v>397104625.15537697</v>
      </c>
      <c r="BA165" s="493">
        <f>BA163*'MONTHLY DATA'!BY83</f>
        <v>485361905.98596078</v>
      </c>
      <c r="BB165" s="493">
        <f>BB163*'MONTHLY DATA'!BZ83</f>
        <v>397104625.15537697</v>
      </c>
      <c r="BC165" s="493">
        <f>BC163*'MONTHLY DATA'!CA83</f>
        <v>485361905.98596078</v>
      </c>
      <c r="BD165" s="493">
        <f>BD163*'MONTHLY DATA'!CB83</f>
        <v>397104625.15537697</v>
      </c>
      <c r="BE165" s="493">
        <f>BE163*'MONTHLY DATA'!CC83</f>
        <v>485361905.98596078</v>
      </c>
      <c r="BF165" s="493">
        <f>BF163*'MONTHLY DATA'!CD83</f>
        <v>397104625.15537697</v>
      </c>
      <c r="BG165" s="493">
        <f>BG163*'MONTHLY DATA'!CE83</f>
        <v>485361905.98596078</v>
      </c>
      <c r="BH165" s="493">
        <f>BH163*'MONTHLY DATA'!CF83</f>
        <v>397104625.15537697</v>
      </c>
      <c r="BI165" s="493">
        <f>BI163*'MONTHLY DATA'!CG83</f>
        <v>485361905.98596078</v>
      </c>
      <c r="BJ165" s="493">
        <f>BJ163*'MONTHLY DATA'!CH83</f>
        <v>397104625.15537697</v>
      </c>
      <c r="BK165" s="493">
        <f>BK163*'MONTHLY DATA'!CI83</f>
        <v>521023182.52430534</v>
      </c>
      <c r="BL165" s="493">
        <f>BL163*'MONTHLY DATA'!CJ83</f>
        <v>426291694.79261345</v>
      </c>
      <c r="BM165" s="493">
        <f>BM163*'MONTHLY DATA'!CK83</f>
        <v>521023182.52430534</v>
      </c>
      <c r="BN165" s="493">
        <f>BN163*'MONTHLY DATA'!CL83</f>
        <v>426291694.79261345</v>
      </c>
      <c r="BO165" s="493">
        <f>BO163*'MONTHLY DATA'!CM83</f>
        <v>521023182.52430534</v>
      </c>
      <c r="BP165" s="493">
        <f>BP163*'MONTHLY DATA'!CN83</f>
        <v>426291694.79261345</v>
      </c>
      <c r="BQ165" s="493">
        <f>BQ163*'MONTHLY DATA'!CO83</f>
        <v>521023182.52430534</v>
      </c>
      <c r="BR165" s="493">
        <f>BR163*'MONTHLY DATA'!CP83</f>
        <v>426291694.79261345</v>
      </c>
      <c r="BS165" s="493">
        <f>BS163*'MONTHLY DATA'!CQ83</f>
        <v>521023182.52430534</v>
      </c>
      <c r="BT165" s="493">
        <f>BT163*'MONTHLY DATA'!CR83</f>
        <v>426291694.79261345</v>
      </c>
      <c r="BU165" s="493">
        <f>BU163*'MONTHLY DATA'!CS83</f>
        <v>521023182.52430534</v>
      </c>
      <c r="BV165" s="494">
        <f>BV163*'MONTHLY DATA'!CT83</f>
        <v>426291694.79261345</v>
      </c>
      <c r="BW165" s="434">
        <f t="shared" si="104"/>
        <v>25513098514.678135</v>
      </c>
    </row>
    <row r="166" spans="1:75" ht="16.5" thickBot="1" x14ac:dyDescent="0.3">
      <c r="C166" s="249">
        <f>C150*C154</f>
        <v>0</v>
      </c>
      <c r="D166" s="249">
        <f t="shared" ref="D166:BO166" si="107">D150*D154</f>
        <v>0</v>
      </c>
      <c r="E166" s="249">
        <f t="shared" si="107"/>
        <v>0</v>
      </c>
      <c r="F166" s="249">
        <f t="shared" si="107"/>
        <v>0</v>
      </c>
      <c r="G166" s="249">
        <f t="shared" si="107"/>
        <v>0</v>
      </c>
      <c r="H166" s="249">
        <f t="shared" si="107"/>
        <v>0</v>
      </c>
      <c r="I166" s="249">
        <f t="shared" si="107"/>
        <v>0</v>
      </c>
      <c r="J166" s="249">
        <f t="shared" si="107"/>
        <v>0</v>
      </c>
      <c r="K166" s="249">
        <f t="shared" si="107"/>
        <v>0</v>
      </c>
      <c r="L166" s="249">
        <f t="shared" si="107"/>
        <v>0</v>
      </c>
      <c r="M166" s="249">
        <f t="shared" si="107"/>
        <v>0</v>
      </c>
      <c r="N166" s="249">
        <f t="shared" si="107"/>
        <v>0</v>
      </c>
      <c r="O166" s="249">
        <f t="shared" si="107"/>
        <v>254623323.26283988</v>
      </c>
      <c r="P166" s="249">
        <f t="shared" si="107"/>
        <v>208325800.60422963</v>
      </c>
      <c r="Q166" s="249">
        <f t="shared" si="107"/>
        <v>254623323.26283988</v>
      </c>
      <c r="R166" s="249">
        <f t="shared" si="107"/>
        <v>208325800.60422963</v>
      </c>
      <c r="S166" s="249">
        <f t="shared" si="107"/>
        <v>254623323.26283988</v>
      </c>
      <c r="T166" s="249">
        <f t="shared" si="107"/>
        <v>208325800.60422963</v>
      </c>
      <c r="U166" s="249">
        <f t="shared" si="107"/>
        <v>254623323.26283988</v>
      </c>
      <c r="V166" s="249">
        <f t="shared" si="107"/>
        <v>208325800.60422963</v>
      </c>
      <c r="W166" s="249">
        <f t="shared" si="107"/>
        <v>254623323.26283988</v>
      </c>
      <c r="X166" s="249">
        <f t="shared" si="107"/>
        <v>208325800.60422963</v>
      </c>
      <c r="Y166" s="249">
        <f t="shared" si="107"/>
        <v>254623323.26283988</v>
      </c>
      <c r="Z166" s="249">
        <f t="shared" si="107"/>
        <v>208325800.60422963</v>
      </c>
      <c r="AA166" s="249">
        <f t="shared" si="107"/>
        <v>276902130.56193352</v>
      </c>
      <c r="AB166" s="249">
        <f t="shared" si="107"/>
        <v>226552179.0453172</v>
      </c>
      <c r="AC166" s="249">
        <f t="shared" si="107"/>
        <v>276902130.56193352</v>
      </c>
      <c r="AD166" s="249">
        <f t="shared" si="107"/>
        <v>226552179.0453172</v>
      </c>
      <c r="AE166" s="249">
        <f t="shared" si="107"/>
        <v>276902130.56193352</v>
      </c>
      <c r="AF166" s="249">
        <f t="shared" si="107"/>
        <v>226552179.0453172</v>
      </c>
      <c r="AG166" s="249">
        <f t="shared" si="107"/>
        <v>276902130.56193352</v>
      </c>
      <c r="AH166" s="249">
        <f t="shared" si="107"/>
        <v>226552179.0453172</v>
      </c>
      <c r="AI166" s="249">
        <f t="shared" si="107"/>
        <v>276902130.56193352</v>
      </c>
      <c r="AJ166" s="249">
        <f t="shared" si="107"/>
        <v>226552179.0453172</v>
      </c>
      <c r="AK166" s="249">
        <f t="shared" si="107"/>
        <v>276902130.56193352</v>
      </c>
      <c r="AL166" s="249">
        <f t="shared" si="107"/>
        <v>226552179.0453172</v>
      </c>
      <c r="AM166" s="249">
        <f t="shared" si="107"/>
        <v>297045655.28439873</v>
      </c>
      <c r="AN166" s="249">
        <f t="shared" si="107"/>
        <v>243032288.67085916</v>
      </c>
      <c r="AO166" s="249">
        <f t="shared" si="107"/>
        <v>297045655.28439873</v>
      </c>
      <c r="AP166" s="249">
        <f t="shared" si="107"/>
        <v>243032288.67085916</v>
      </c>
      <c r="AQ166" s="249">
        <f t="shared" si="107"/>
        <v>297045655.28439873</v>
      </c>
      <c r="AR166" s="249">
        <f t="shared" si="107"/>
        <v>243032288.67085916</v>
      </c>
      <c r="AS166" s="249">
        <f t="shared" si="107"/>
        <v>297045655.28439873</v>
      </c>
      <c r="AT166" s="249">
        <f t="shared" si="107"/>
        <v>243032288.67085916</v>
      </c>
      <c r="AU166" s="249">
        <f t="shared" si="107"/>
        <v>297045655.28439873</v>
      </c>
      <c r="AV166" s="249">
        <f t="shared" si="107"/>
        <v>243032288.67085916</v>
      </c>
      <c r="AW166" s="249">
        <f t="shared" si="107"/>
        <v>297045655.28439873</v>
      </c>
      <c r="AX166" s="249">
        <f t="shared" si="107"/>
        <v>243032288.67085916</v>
      </c>
      <c r="AY166" s="249">
        <f t="shared" si="107"/>
        <v>299421286.85130215</v>
      </c>
      <c r="AZ166" s="249">
        <f t="shared" si="107"/>
        <v>244976913.81791198</v>
      </c>
      <c r="BA166" s="249">
        <f t="shared" si="107"/>
        <v>299421286.85130215</v>
      </c>
      <c r="BB166" s="249">
        <f t="shared" si="107"/>
        <v>244976913.81791198</v>
      </c>
      <c r="BC166" s="249">
        <f t="shared" si="107"/>
        <v>299421286.85130215</v>
      </c>
      <c r="BD166" s="249">
        <f t="shared" si="107"/>
        <v>244976913.81791198</v>
      </c>
      <c r="BE166" s="249">
        <f t="shared" si="107"/>
        <v>299421286.85130215</v>
      </c>
      <c r="BF166" s="249">
        <f t="shared" si="107"/>
        <v>244976913.81791198</v>
      </c>
      <c r="BG166" s="249">
        <f t="shared" si="107"/>
        <v>299421286.85130215</v>
      </c>
      <c r="BH166" s="249">
        <f t="shared" si="107"/>
        <v>244976913.81791198</v>
      </c>
      <c r="BI166" s="249">
        <f t="shared" si="107"/>
        <v>299421286.85130215</v>
      </c>
      <c r="BJ166" s="249">
        <f t="shared" si="107"/>
        <v>244976913.81791198</v>
      </c>
      <c r="BK166" s="249">
        <f t="shared" si="107"/>
        <v>317503462.84235549</v>
      </c>
      <c r="BL166" s="249">
        <f t="shared" si="107"/>
        <v>259775560.50738177</v>
      </c>
      <c r="BM166" s="249">
        <f t="shared" si="107"/>
        <v>317503462.84235549</v>
      </c>
      <c r="BN166" s="249">
        <f t="shared" si="107"/>
        <v>259775560.50738177</v>
      </c>
      <c r="BO166" s="249">
        <f t="shared" si="107"/>
        <v>317503462.84235549</v>
      </c>
      <c r="BP166" s="249">
        <f t="shared" ref="BP166:BV166" si="108">BP150*BP154</f>
        <v>259775560.50738177</v>
      </c>
      <c r="BQ166" s="249">
        <f t="shared" si="108"/>
        <v>317503462.84235549</v>
      </c>
      <c r="BR166" s="249">
        <f t="shared" si="108"/>
        <v>259775560.50738177</v>
      </c>
      <c r="BS166" s="249">
        <f t="shared" si="108"/>
        <v>317503462.84235549</v>
      </c>
      <c r="BT166" s="249">
        <f t="shared" si="108"/>
        <v>259775560.50738177</v>
      </c>
      <c r="BU166" s="249">
        <f t="shared" si="108"/>
        <v>317503462.84235549</v>
      </c>
      <c r="BV166" s="249">
        <f t="shared" si="108"/>
        <v>259775560.50738177</v>
      </c>
      <c r="BW166" s="224">
        <f t="shared" si="104"/>
        <v>15768951608.691168</v>
      </c>
    </row>
    <row r="167" spans="1:75" ht="16.5" thickBot="1" x14ac:dyDescent="0.3">
      <c r="A167" s="508" t="s">
        <v>247</v>
      </c>
      <c r="BW167" s="224">
        <f t="shared" si="104"/>
        <v>0</v>
      </c>
    </row>
    <row r="168" spans="1:75" x14ac:dyDescent="0.25">
      <c r="A168" s="509" t="s">
        <v>248</v>
      </c>
      <c r="C168" s="233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440">
        <f>O165*'MONTHLY DATA'!AM28</f>
        <v>0</v>
      </c>
      <c r="P168" s="440">
        <f>P165*'MONTHLY DATA'!AN28</f>
        <v>0</v>
      </c>
      <c r="Q168" s="440">
        <f>Q165*'MONTHLY DATA'!AO28</f>
        <v>0</v>
      </c>
      <c r="R168" s="440">
        <f>R165*'MONTHLY DATA'!AP28</f>
        <v>0</v>
      </c>
      <c r="S168" s="440">
        <f>S165*'MONTHLY DATA'!AQ28</f>
        <v>0</v>
      </c>
      <c r="T168" s="440">
        <f>T165*'MONTHLY DATA'!AR28</f>
        <v>0</v>
      </c>
      <c r="U168" s="440">
        <f>U165*'MONTHLY DATA'!AS28</f>
        <v>0</v>
      </c>
      <c r="V168" s="440">
        <f>V165*'MONTHLY DATA'!AT28</f>
        <v>0</v>
      </c>
      <c r="W168" s="440">
        <f>W165*'MONTHLY DATA'!AU28</f>
        <v>0</v>
      </c>
      <c r="X168" s="440">
        <f>X165*'MONTHLY DATA'!AV28</f>
        <v>0</v>
      </c>
      <c r="Y168" s="440">
        <f>Y165*'MONTHLY DATA'!AW28</f>
        <v>0</v>
      </c>
      <c r="Z168" s="440">
        <f>Z165*'MONTHLY DATA'!AX28</f>
        <v>0</v>
      </c>
      <c r="AA168" s="440">
        <f>AA165*'MONTHLY DATA'!AY28</f>
        <v>0</v>
      </c>
      <c r="AB168" s="440">
        <f>AB165*'MONTHLY DATA'!AZ28</f>
        <v>0</v>
      </c>
      <c r="AC168" s="440">
        <f>AC165*'MONTHLY DATA'!BA28</f>
        <v>0</v>
      </c>
      <c r="AD168" s="440">
        <f>AD165*'MONTHLY DATA'!BB28</f>
        <v>0</v>
      </c>
      <c r="AE168" s="440">
        <f>AE165*'MONTHLY DATA'!BC28</f>
        <v>0</v>
      </c>
      <c r="AF168" s="440">
        <f>AF165*'MONTHLY DATA'!BD28</f>
        <v>0</v>
      </c>
      <c r="AG168" s="440">
        <f>AG165*'MONTHLY DATA'!BE28</f>
        <v>0</v>
      </c>
      <c r="AH168" s="440">
        <f>AH165*'MONTHLY DATA'!BF28</f>
        <v>0</v>
      </c>
      <c r="AI168" s="440">
        <f>AI165*'MONTHLY DATA'!BG28</f>
        <v>0</v>
      </c>
      <c r="AJ168" s="440">
        <f>AJ165*'MONTHLY DATA'!BH28</f>
        <v>0</v>
      </c>
      <c r="AK168" s="440">
        <f>AK165*'MONTHLY DATA'!BI28</f>
        <v>0</v>
      </c>
      <c r="AL168" s="440">
        <f>AL165*'MONTHLY DATA'!BJ28</f>
        <v>0</v>
      </c>
      <c r="AM168" s="440">
        <f>AM165*'MONTHLY DATA'!BK28</f>
        <v>0</v>
      </c>
      <c r="AN168" s="440">
        <f>AN165*'MONTHLY DATA'!BL28</f>
        <v>0</v>
      </c>
      <c r="AO168" s="440">
        <f>AO165*'MONTHLY DATA'!BM28</f>
        <v>0</v>
      </c>
      <c r="AP168" s="440">
        <f>AP165*'MONTHLY DATA'!BN28</f>
        <v>0</v>
      </c>
      <c r="AQ168" s="440">
        <f>AQ165*'MONTHLY DATA'!BO28</f>
        <v>0</v>
      </c>
      <c r="AR168" s="440">
        <f>AR165*'MONTHLY DATA'!BP28</f>
        <v>0</v>
      </c>
      <c r="AS168" s="440">
        <f>AS165*'MONTHLY DATA'!BQ28</f>
        <v>0</v>
      </c>
      <c r="AT168" s="440">
        <f>AT165*'MONTHLY DATA'!BR28</f>
        <v>0</v>
      </c>
      <c r="AU168" s="440">
        <f>AU165*'MONTHLY DATA'!BS28</f>
        <v>0</v>
      </c>
      <c r="AV168" s="440">
        <f>AV165*'MONTHLY DATA'!BT28</f>
        <v>0</v>
      </c>
      <c r="AW168" s="440">
        <f>AW165*'MONTHLY DATA'!BU28</f>
        <v>0</v>
      </c>
      <c r="AX168" s="440">
        <f>AX165*'MONTHLY DATA'!BV28</f>
        <v>0</v>
      </c>
      <c r="AY168" s="440">
        <f>AY165*'MONTHLY DATA'!BW28</f>
        <v>0</v>
      </c>
      <c r="AZ168" s="440">
        <f>AZ165*'MONTHLY DATA'!BX28</f>
        <v>0</v>
      </c>
      <c r="BA168" s="440">
        <f>BA165*'MONTHLY DATA'!BY28</f>
        <v>0</v>
      </c>
      <c r="BB168" s="440">
        <f>BB165*'MONTHLY DATA'!BZ28</f>
        <v>0</v>
      </c>
      <c r="BC168" s="440">
        <f>BC165*'MONTHLY DATA'!CA28</f>
        <v>0</v>
      </c>
      <c r="BD168" s="440">
        <f>BD165*'MONTHLY DATA'!CB28</f>
        <v>0</v>
      </c>
      <c r="BE168" s="440">
        <f>BE165*'MONTHLY DATA'!CC28</f>
        <v>0</v>
      </c>
      <c r="BF168" s="440">
        <f>BF165*'MONTHLY DATA'!CD28</f>
        <v>0</v>
      </c>
      <c r="BG168" s="440">
        <f>BG165*'MONTHLY DATA'!CE28</f>
        <v>0</v>
      </c>
      <c r="BH168" s="440">
        <f>BH165*'MONTHLY DATA'!CF28</f>
        <v>0</v>
      </c>
      <c r="BI168" s="440">
        <f>BI165*'MONTHLY DATA'!CG28</f>
        <v>0</v>
      </c>
      <c r="BJ168" s="440">
        <f>BJ165*'MONTHLY DATA'!CH28</f>
        <v>0</v>
      </c>
      <c r="BK168" s="440">
        <f>BK165*'MONTHLY DATA'!CI28</f>
        <v>0</v>
      </c>
      <c r="BL168" s="440">
        <f>BL165*'MONTHLY DATA'!CJ28</f>
        <v>0</v>
      </c>
      <c r="BM168" s="440">
        <f>BM165*'MONTHLY DATA'!CK28</f>
        <v>0</v>
      </c>
      <c r="BN168" s="440">
        <f>BN165*'MONTHLY DATA'!CL28</f>
        <v>0</v>
      </c>
      <c r="BO168" s="440">
        <f>BO165*'MONTHLY DATA'!CM28</f>
        <v>0</v>
      </c>
      <c r="BP168" s="440">
        <f>BP165*'MONTHLY DATA'!CN28</f>
        <v>0</v>
      </c>
      <c r="BQ168" s="440">
        <f>BQ165*'MONTHLY DATA'!CO28</f>
        <v>0</v>
      </c>
      <c r="BR168" s="440">
        <f>BR165*'MONTHLY DATA'!CP28</f>
        <v>0</v>
      </c>
      <c r="BS168" s="440">
        <f>BS165*'MONTHLY DATA'!CQ28</f>
        <v>0</v>
      </c>
      <c r="BT168" s="440">
        <f>BT165*'MONTHLY DATA'!CR28</f>
        <v>0</v>
      </c>
      <c r="BU168" s="440">
        <f>BU165*'MONTHLY DATA'!CS28</f>
        <v>0</v>
      </c>
      <c r="BV168" s="496">
        <f>BV165*'MONTHLY DATA'!CT28</f>
        <v>0</v>
      </c>
      <c r="BW168" s="442">
        <f t="shared" si="104"/>
        <v>0</v>
      </c>
    </row>
    <row r="169" spans="1:75" x14ac:dyDescent="0.25">
      <c r="A169" s="268" t="s">
        <v>249</v>
      </c>
      <c r="C169" s="235"/>
      <c r="O169" s="249">
        <f>O168*'MONTHLY DATA'!AM29</f>
        <v>0</v>
      </c>
      <c r="P169" s="249">
        <f>P168*'MONTHLY DATA'!AN29</f>
        <v>0</v>
      </c>
      <c r="Q169" s="249">
        <f>Q168*'MONTHLY DATA'!AO29</f>
        <v>0</v>
      </c>
      <c r="R169" s="249">
        <f>R168*'MONTHLY DATA'!AP29</f>
        <v>0</v>
      </c>
      <c r="S169" s="249">
        <f>S168*'MONTHLY DATA'!AQ29</f>
        <v>0</v>
      </c>
      <c r="T169" s="249">
        <f>T168*'MONTHLY DATA'!AR29</f>
        <v>0</v>
      </c>
      <c r="U169" s="249">
        <f>U168*'MONTHLY DATA'!AS29</f>
        <v>0</v>
      </c>
      <c r="V169" s="249">
        <f>V168*'MONTHLY DATA'!AT29</f>
        <v>0</v>
      </c>
      <c r="W169" s="249">
        <f>W168*'MONTHLY DATA'!AU29</f>
        <v>0</v>
      </c>
      <c r="X169" s="249">
        <f>X168*'MONTHLY DATA'!AV29</f>
        <v>0</v>
      </c>
      <c r="Y169" s="249">
        <f>Y168*'MONTHLY DATA'!AW29</f>
        <v>0</v>
      </c>
      <c r="Z169" s="249">
        <f>Z168*'MONTHLY DATA'!AX29</f>
        <v>0</v>
      </c>
      <c r="AA169" s="249">
        <f>AA168*'MONTHLY DATA'!AY29</f>
        <v>0</v>
      </c>
      <c r="AB169" s="249">
        <f>AB168*'MONTHLY DATA'!AZ29</f>
        <v>0</v>
      </c>
      <c r="AC169" s="249">
        <f>AC168*'MONTHLY DATA'!BA29</f>
        <v>0</v>
      </c>
      <c r="AD169" s="249">
        <f>AD168*'MONTHLY DATA'!BB29</f>
        <v>0</v>
      </c>
      <c r="AE169" s="249">
        <f>AE168*'MONTHLY DATA'!BC29</f>
        <v>0</v>
      </c>
      <c r="AF169" s="249">
        <f>AF168*'MONTHLY DATA'!BD29</f>
        <v>0</v>
      </c>
      <c r="AG169" s="249">
        <f>AG168*'MONTHLY DATA'!BE29</f>
        <v>0</v>
      </c>
      <c r="AH169" s="249">
        <f>AH168*'MONTHLY DATA'!BF29</f>
        <v>0</v>
      </c>
      <c r="AI169" s="249">
        <f>AI168*'MONTHLY DATA'!BG29</f>
        <v>0</v>
      </c>
      <c r="AJ169" s="249">
        <f>AJ168*'MONTHLY DATA'!BH29</f>
        <v>0</v>
      </c>
      <c r="AK169" s="249">
        <f>AK168*'MONTHLY DATA'!BI29</f>
        <v>0</v>
      </c>
      <c r="AL169" s="249">
        <f>AL168*'MONTHLY DATA'!BJ29</f>
        <v>0</v>
      </c>
      <c r="AM169" s="249">
        <f>AM168*'MONTHLY DATA'!BK29</f>
        <v>0</v>
      </c>
      <c r="AN169" s="249">
        <f>AN168*'MONTHLY DATA'!BL29</f>
        <v>0</v>
      </c>
      <c r="AO169" s="249">
        <f>AO168*'MONTHLY DATA'!BM29</f>
        <v>0</v>
      </c>
      <c r="AP169" s="249">
        <f>AP168*'MONTHLY DATA'!BN29</f>
        <v>0</v>
      </c>
      <c r="AQ169" s="249">
        <f>AQ168*'MONTHLY DATA'!BO29</f>
        <v>0</v>
      </c>
      <c r="AR169" s="249">
        <f>AR168*'MONTHLY DATA'!BP29</f>
        <v>0</v>
      </c>
      <c r="AS169" s="249">
        <f>AS168*'MONTHLY DATA'!BQ29</f>
        <v>0</v>
      </c>
      <c r="AT169" s="249">
        <f>AT168*'MONTHLY DATA'!BR29</f>
        <v>0</v>
      </c>
      <c r="AU169" s="249">
        <f>AU168*'MONTHLY DATA'!BS29</f>
        <v>0</v>
      </c>
      <c r="AV169" s="249">
        <f>AV168*'MONTHLY DATA'!BT29</f>
        <v>0</v>
      </c>
      <c r="AW169" s="249">
        <f>AW168*'MONTHLY DATA'!BU29</f>
        <v>0</v>
      </c>
      <c r="AX169" s="249">
        <f>AX168*'MONTHLY DATA'!BV29</f>
        <v>0</v>
      </c>
      <c r="AY169" s="249">
        <f>AY168*'MONTHLY DATA'!BW29</f>
        <v>0</v>
      </c>
      <c r="AZ169" s="249">
        <f>AZ168*'MONTHLY DATA'!BX29</f>
        <v>0</v>
      </c>
      <c r="BA169" s="249">
        <f>BA168*'MONTHLY DATA'!BY29</f>
        <v>0</v>
      </c>
      <c r="BB169" s="249">
        <f>BB168*'MONTHLY DATA'!BZ29</f>
        <v>0</v>
      </c>
      <c r="BC169" s="249">
        <f>BC168*'MONTHLY DATA'!CA29</f>
        <v>0</v>
      </c>
      <c r="BD169" s="249">
        <f>BD168*'MONTHLY DATA'!CB29</f>
        <v>0</v>
      </c>
      <c r="BE169" s="249">
        <f>BE168*'MONTHLY DATA'!CC29</f>
        <v>0</v>
      </c>
      <c r="BF169" s="249">
        <f>BF168*'MONTHLY DATA'!CD29</f>
        <v>0</v>
      </c>
      <c r="BG169" s="249">
        <f>BG168*'MONTHLY DATA'!CE29</f>
        <v>0</v>
      </c>
      <c r="BH169" s="249">
        <f>BH168*'MONTHLY DATA'!CF29</f>
        <v>0</v>
      </c>
      <c r="BI169" s="249">
        <f>BI168*'MONTHLY DATA'!CG29</f>
        <v>0</v>
      </c>
      <c r="BJ169" s="249">
        <f>BJ168*'MONTHLY DATA'!CH29</f>
        <v>0</v>
      </c>
      <c r="BK169" s="249">
        <f>BK168*'MONTHLY DATA'!CI29</f>
        <v>0</v>
      </c>
      <c r="BL169" s="249">
        <f>BL168*'MONTHLY DATA'!CJ29</f>
        <v>0</v>
      </c>
      <c r="BM169" s="249">
        <f>BM168*'MONTHLY DATA'!CK29</f>
        <v>0</v>
      </c>
      <c r="BN169" s="249">
        <f>BN168*'MONTHLY DATA'!CL29</f>
        <v>0</v>
      </c>
      <c r="BO169" s="249">
        <f>BO168*'MONTHLY DATA'!CM29</f>
        <v>0</v>
      </c>
      <c r="BP169" s="249">
        <f>BP168*'MONTHLY DATA'!CN29</f>
        <v>0</v>
      </c>
      <c r="BQ169" s="249">
        <f>BQ168*'MONTHLY DATA'!CO29</f>
        <v>0</v>
      </c>
      <c r="BR169" s="249">
        <f>BR168*'MONTHLY DATA'!CP29</f>
        <v>0</v>
      </c>
      <c r="BS169" s="249">
        <f>BS168*'MONTHLY DATA'!CQ29</f>
        <v>0</v>
      </c>
      <c r="BT169" s="249">
        <f>BT168*'MONTHLY DATA'!CR29</f>
        <v>0</v>
      </c>
      <c r="BU169" s="249">
        <f>BU168*'MONTHLY DATA'!CS29</f>
        <v>0</v>
      </c>
      <c r="BV169" s="495">
        <f>BV168*'MONTHLY DATA'!CT29</f>
        <v>0</v>
      </c>
      <c r="BW169" s="423">
        <f t="shared" si="104"/>
        <v>0</v>
      </c>
    </row>
    <row r="170" spans="1:75" x14ac:dyDescent="0.25">
      <c r="A170" s="268" t="s">
        <v>250</v>
      </c>
      <c r="C170" s="235"/>
      <c r="O170" s="249"/>
      <c r="P170" s="249">
        <f>O165*'MONTHLY DATA'!AM30</f>
        <v>0</v>
      </c>
      <c r="Q170" s="249">
        <f>P165*'MONTHLY DATA'!AN30</f>
        <v>0</v>
      </c>
      <c r="R170" s="249">
        <f>Q165*'MONTHLY DATA'!AO30</f>
        <v>0</v>
      </c>
      <c r="S170" s="249">
        <f>R165*'MONTHLY DATA'!AP30</f>
        <v>0</v>
      </c>
      <c r="T170" s="249">
        <f>S165*'MONTHLY DATA'!AQ30</f>
        <v>0</v>
      </c>
      <c r="U170" s="249">
        <f>T165*'MONTHLY DATA'!AR30</f>
        <v>0</v>
      </c>
      <c r="V170" s="249">
        <f>U165*'MONTHLY DATA'!AS30</f>
        <v>0</v>
      </c>
      <c r="W170" s="249">
        <f>V165*'MONTHLY DATA'!AT30</f>
        <v>0</v>
      </c>
      <c r="X170" s="249">
        <f>W165*'MONTHLY DATA'!AU30</f>
        <v>0</v>
      </c>
      <c r="Y170" s="249">
        <f>X165*'MONTHLY DATA'!AV30</f>
        <v>0</v>
      </c>
      <c r="Z170" s="249">
        <f>Y165*'MONTHLY DATA'!AW30</f>
        <v>0</v>
      </c>
      <c r="AA170" s="249">
        <f>Z165*'MONTHLY DATA'!AX30</f>
        <v>0</v>
      </c>
      <c r="AB170" s="249">
        <f>AA165*'MONTHLY DATA'!AY30</f>
        <v>0</v>
      </c>
      <c r="AC170" s="249">
        <f>AB165*'MONTHLY DATA'!AZ30</f>
        <v>0</v>
      </c>
      <c r="AD170" s="249">
        <f>AC165*'MONTHLY DATA'!BA30</f>
        <v>0</v>
      </c>
      <c r="AE170" s="249">
        <f>AD165*'MONTHLY DATA'!BB30</f>
        <v>0</v>
      </c>
      <c r="AF170" s="249">
        <f>AE165*'MONTHLY DATA'!BC30</f>
        <v>0</v>
      </c>
      <c r="AG170" s="249">
        <f>AF165*'MONTHLY DATA'!BD30</f>
        <v>0</v>
      </c>
      <c r="AH170" s="249">
        <f>AG165*'MONTHLY DATA'!BE30</f>
        <v>0</v>
      </c>
      <c r="AI170" s="249">
        <f>AH165*'MONTHLY DATA'!BF30</f>
        <v>0</v>
      </c>
      <c r="AJ170" s="249">
        <f>AI165*'MONTHLY DATA'!BG30</f>
        <v>0</v>
      </c>
      <c r="AK170" s="249">
        <f>AJ165*'MONTHLY DATA'!BH30</f>
        <v>0</v>
      </c>
      <c r="AL170" s="249">
        <f>AK165*'MONTHLY DATA'!BI30</f>
        <v>0</v>
      </c>
      <c r="AM170" s="249">
        <f>AL165*'MONTHLY DATA'!BJ30</f>
        <v>0</v>
      </c>
      <c r="AN170" s="249">
        <f>AM165*'MONTHLY DATA'!BK30</f>
        <v>0</v>
      </c>
      <c r="AO170" s="249">
        <f>AN165*'MONTHLY DATA'!BL30</f>
        <v>0</v>
      </c>
      <c r="AP170" s="249">
        <f>AO165*'MONTHLY DATA'!BM30</f>
        <v>0</v>
      </c>
      <c r="AQ170" s="249">
        <f>AP165*'MONTHLY DATA'!BN30</f>
        <v>0</v>
      </c>
      <c r="AR170" s="249">
        <f>AQ165*'MONTHLY DATA'!BO30</f>
        <v>0</v>
      </c>
      <c r="AS170" s="249">
        <f>AR165*'MONTHLY DATA'!BP30</f>
        <v>0</v>
      </c>
      <c r="AT170" s="249">
        <f>AS165*'MONTHLY DATA'!BQ30</f>
        <v>0</v>
      </c>
      <c r="AU170" s="249">
        <f>AT165*'MONTHLY DATA'!BR30</f>
        <v>0</v>
      </c>
      <c r="AV170" s="249">
        <f>AU165*'MONTHLY DATA'!BS30</f>
        <v>0</v>
      </c>
      <c r="AW170" s="249">
        <f>AV165*'MONTHLY DATA'!BT30</f>
        <v>0</v>
      </c>
      <c r="AX170" s="249">
        <f>AW165*'MONTHLY DATA'!BU30</f>
        <v>0</v>
      </c>
      <c r="AY170" s="249">
        <f>AX165*'MONTHLY DATA'!BV30</f>
        <v>0</v>
      </c>
      <c r="AZ170" s="249">
        <f>AY165*'MONTHLY DATA'!BW30</f>
        <v>0</v>
      </c>
      <c r="BA170" s="249">
        <f>AZ165*'MONTHLY DATA'!BX30</f>
        <v>0</v>
      </c>
      <c r="BB170" s="249">
        <f>BA165*'MONTHLY DATA'!BY30</f>
        <v>0</v>
      </c>
      <c r="BC170" s="249">
        <f>BB165*'MONTHLY DATA'!BZ30</f>
        <v>0</v>
      </c>
      <c r="BD170" s="249">
        <f>BC165*'MONTHLY DATA'!CA30</f>
        <v>0</v>
      </c>
      <c r="BE170" s="249">
        <f>BD165*'MONTHLY DATA'!CB30</f>
        <v>0</v>
      </c>
      <c r="BF170" s="249">
        <f>BE165*'MONTHLY DATA'!CC30</f>
        <v>0</v>
      </c>
      <c r="BG170" s="249">
        <f>BF165*'MONTHLY DATA'!CD30</f>
        <v>0</v>
      </c>
      <c r="BH170" s="249">
        <f>BG165*'MONTHLY DATA'!CE30</f>
        <v>0</v>
      </c>
      <c r="BI170" s="249">
        <f>BH165*'MONTHLY DATA'!CF30</f>
        <v>0</v>
      </c>
      <c r="BJ170" s="249">
        <f>BI165*'MONTHLY DATA'!CG30</f>
        <v>0</v>
      </c>
      <c r="BK170" s="249">
        <f>BJ165*'MONTHLY DATA'!CH30</f>
        <v>0</v>
      </c>
      <c r="BL170" s="249">
        <f>BK165*'MONTHLY DATA'!CI30</f>
        <v>0</v>
      </c>
      <c r="BM170" s="249">
        <f>BL165*'MONTHLY DATA'!CJ30</f>
        <v>0</v>
      </c>
      <c r="BN170" s="249">
        <f>BM165*'MONTHLY DATA'!CK30</f>
        <v>0</v>
      </c>
      <c r="BO170" s="249">
        <f>BN165*'MONTHLY DATA'!CL30</f>
        <v>0</v>
      </c>
      <c r="BP170" s="249">
        <f>BO165*'MONTHLY DATA'!CM30</f>
        <v>0</v>
      </c>
      <c r="BQ170" s="249">
        <f>BP165*'MONTHLY DATA'!CN30</f>
        <v>0</v>
      </c>
      <c r="BR170" s="249">
        <f>BQ165*'MONTHLY DATA'!CO30</f>
        <v>0</v>
      </c>
      <c r="BS170" s="249">
        <f>BR165*'MONTHLY DATA'!CP30</f>
        <v>0</v>
      </c>
      <c r="BT170" s="249">
        <f>BS165*'MONTHLY DATA'!CQ30</f>
        <v>0</v>
      </c>
      <c r="BU170" s="249">
        <f>BT165*'MONTHLY DATA'!CR30</f>
        <v>0</v>
      </c>
      <c r="BV170" s="495">
        <f>BU165*'MONTHLY DATA'!CS30</f>
        <v>0</v>
      </c>
      <c r="BW170" s="423">
        <f t="shared" si="104"/>
        <v>0</v>
      </c>
    </row>
    <row r="171" spans="1:75" x14ac:dyDescent="0.25">
      <c r="A171" s="268" t="s">
        <v>249</v>
      </c>
      <c r="C171" s="235"/>
      <c r="O171" s="249"/>
      <c r="P171" s="249">
        <f>P170*'MONTHLY DATA'!AM31</f>
        <v>0</v>
      </c>
      <c r="Q171" s="249">
        <f>Q170*'MONTHLY DATA'!AN31</f>
        <v>0</v>
      </c>
      <c r="R171" s="249">
        <f>R170*'MONTHLY DATA'!AO31</f>
        <v>0</v>
      </c>
      <c r="S171" s="249">
        <f>S170*'MONTHLY DATA'!AP31</f>
        <v>0</v>
      </c>
      <c r="T171" s="249">
        <f>T170*'MONTHLY DATA'!AQ31</f>
        <v>0</v>
      </c>
      <c r="U171" s="249">
        <f>U170*'MONTHLY DATA'!AR31</f>
        <v>0</v>
      </c>
      <c r="V171" s="249">
        <f>V170*'MONTHLY DATA'!AS31</f>
        <v>0</v>
      </c>
      <c r="W171" s="249">
        <f>W170*'MONTHLY DATA'!AT31</f>
        <v>0</v>
      </c>
      <c r="X171" s="249">
        <f>X170*'MONTHLY DATA'!AU31</f>
        <v>0</v>
      </c>
      <c r="Y171" s="249">
        <f>Y170*'MONTHLY DATA'!AV31</f>
        <v>0</v>
      </c>
      <c r="Z171" s="249">
        <f>Z170*'MONTHLY DATA'!AW31</f>
        <v>0</v>
      </c>
      <c r="AA171" s="249">
        <f>AA170*'MONTHLY DATA'!AX31</f>
        <v>0</v>
      </c>
      <c r="AB171" s="249">
        <f>AB170*'MONTHLY DATA'!AY31</f>
        <v>0</v>
      </c>
      <c r="AC171" s="249">
        <f>AC170*'MONTHLY DATA'!AZ31</f>
        <v>0</v>
      </c>
      <c r="AD171" s="249">
        <f>AD170*'MONTHLY DATA'!BA31</f>
        <v>0</v>
      </c>
      <c r="AE171" s="249">
        <f>AE170*'MONTHLY DATA'!BB31</f>
        <v>0</v>
      </c>
      <c r="AF171" s="249">
        <f>AF170*'MONTHLY DATA'!BC31</f>
        <v>0</v>
      </c>
      <c r="AG171" s="249">
        <f>AG170*'MONTHLY DATA'!BD31</f>
        <v>0</v>
      </c>
      <c r="AH171" s="249">
        <f>AH170*'MONTHLY DATA'!BE31</f>
        <v>0</v>
      </c>
      <c r="AI171" s="249">
        <f>AI170*'MONTHLY DATA'!BF31</f>
        <v>0</v>
      </c>
      <c r="AJ171" s="249">
        <f>AJ170*'MONTHLY DATA'!BG31</f>
        <v>0</v>
      </c>
      <c r="AK171" s="249">
        <f>AK170*'MONTHLY DATA'!BH31</f>
        <v>0</v>
      </c>
      <c r="AL171" s="249">
        <f>AL170*'MONTHLY DATA'!BI31</f>
        <v>0</v>
      </c>
      <c r="AM171" s="249">
        <f>AM170*'MONTHLY DATA'!BJ31</f>
        <v>0</v>
      </c>
      <c r="AN171" s="249">
        <f>AN170*'MONTHLY DATA'!BK31</f>
        <v>0</v>
      </c>
      <c r="AO171" s="249">
        <f>AO170*'MONTHLY DATA'!BL31</f>
        <v>0</v>
      </c>
      <c r="AP171" s="249">
        <f>AP170*'MONTHLY DATA'!BM31</f>
        <v>0</v>
      </c>
      <c r="AQ171" s="249">
        <f>AQ170*'MONTHLY DATA'!BN31</f>
        <v>0</v>
      </c>
      <c r="AR171" s="249">
        <f>AR170*'MONTHLY DATA'!BO31</f>
        <v>0</v>
      </c>
      <c r="AS171" s="249">
        <f>AS170*'MONTHLY DATA'!BP31</f>
        <v>0</v>
      </c>
      <c r="AT171" s="249">
        <f>AT170*'MONTHLY DATA'!BQ31</f>
        <v>0</v>
      </c>
      <c r="AU171" s="249">
        <f>AU170*'MONTHLY DATA'!BR31</f>
        <v>0</v>
      </c>
      <c r="AV171" s="249">
        <f>AV170*'MONTHLY DATA'!BS31</f>
        <v>0</v>
      </c>
      <c r="AW171" s="249">
        <f>AW170*'MONTHLY DATA'!BT31</f>
        <v>0</v>
      </c>
      <c r="AX171" s="249">
        <f>AX170*'MONTHLY DATA'!BU31</f>
        <v>0</v>
      </c>
      <c r="AY171" s="249">
        <f>AY170*'MONTHLY DATA'!BV31</f>
        <v>0</v>
      </c>
      <c r="AZ171" s="249">
        <f>AZ170*'MONTHLY DATA'!BW31</f>
        <v>0</v>
      </c>
      <c r="BA171" s="249">
        <f>BA170*'MONTHLY DATA'!BX31</f>
        <v>0</v>
      </c>
      <c r="BB171" s="249">
        <f>BB170*'MONTHLY DATA'!BY31</f>
        <v>0</v>
      </c>
      <c r="BC171" s="249">
        <f>BC170*'MONTHLY DATA'!BZ31</f>
        <v>0</v>
      </c>
      <c r="BD171" s="249">
        <f>BD170*'MONTHLY DATA'!CA31</f>
        <v>0</v>
      </c>
      <c r="BE171" s="249">
        <f>BE170*'MONTHLY DATA'!CB31</f>
        <v>0</v>
      </c>
      <c r="BF171" s="249">
        <f>BF170*'MONTHLY DATA'!CC31</f>
        <v>0</v>
      </c>
      <c r="BG171" s="249">
        <f>BG170*'MONTHLY DATA'!CD31</f>
        <v>0</v>
      </c>
      <c r="BH171" s="249">
        <f>BH170*'MONTHLY DATA'!CE31</f>
        <v>0</v>
      </c>
      <c r="BI171" s="249">
        <f>BI170*'MONTHLY DATA'!CF31</f>
        <v>0</v>
      </c>
      <c r="BJ171" s="249">
        <f>BJ170*'MONTHLY DATA'!CG31</f>
        <v>0</v>
      </c>
      <c r="BK171" s="249">
        <f>BK170*'MONTHLY DATA'!CH31</f>
        <v>0</v>
      </c>
      <c r="BL171" s="249">
        <f>BL170*'MONTHLY DATA'!CI31</f>
        <v>0</v>
      </c>
      <c r="BM171" s="249">
        <f>BM170*'MONTHLY DATA'!CJ31</f>
        <v>0</v>
      </c>
      <c r="BN171" s="249">
        <f>BN170*'MONTHLY DATA'!CK31</f>
        <v>0</v>
      </c>
      <c r="BO171" s="249">
        <f>BO170*'MONTHLY DATA'!CL31</f>
        <v>0</v>
      </c>
      <c r="BP171" s="249">
        <f>BP170*'MONTHLY DATA'!CM31</f>
        <v>0</v>
      </c>
      <c r="BQ171" s="249">
        <f>BQ170*'MONTHLY DATA'!CN31</f>
        <v>0</v>
      </c>
      <c r="BR171" s="249">
        <f>BR170*'MONTHLY DATA'!CO31</f>
        <v>0</v>
      </c>
      <c r="BS171" s="249">
        <f>BS170*'MONTHLY DATA'!CP31</f>
        <v>0</v>
      </c>
      <c r="BT171" s="249">
        <f>BT170*'MONTHLY DATA'!CQ31</f>
        <v>0</v>
      </c>
      <c r="BU171" s="249">
        <f>BU170*'MONTHLY DATA'!CR31</f>
        <v>0</v>
      </c>
      <c r="BV171" s="495">
        <f>BV170*'MONTHLY DATA'!CS31</f>
        <v>0</v>
      </c>
      <c r="BW171" s="423">
        <f t="shared" si="104"/>
        <v>0</v>
      </c>
    </row>
    <row r="172" spans="1:75" x14ac:dyDescent="0.25">
      <c r="A172" s="268" t="s">
        <v>251</v>
      </c>
      <c r="C172" s="235"/>
      <c r="O172" s="249"/>
      <c r="P172" s="249"/>
      <c r="Q172" s="249">
        <f>O165*'MONTHLY DATA'!AM32</f>
        <v>100257933.5347432</v>
      </c>
      <c r="R172" s="249">
        <f>P165*'MONTHLY DATA'!AN32</f>
        <v>82027598.791540802</v>
      </c>
      <c r="S172" s="249">
        <f>Q165*'MONTHLY DATA'!AO32</f>
        <v>100257933.5347432</v>
      </c>
      <c r="T172" s="249">
        <f>R165*'MONTHLY DATA'!AP32</f>
        <v>82027598.791540802</v>
      </c>
      <c r="U172" s="249">
        <f>S165*'MONTHLY DATA'!AQ32</f>
        <v>100257933.5347432</v>
      </c>
      <c r="V172" s="249">
        <f>T165*'MONTHLY DATA'!AR32</f>
        <v>82027598.791540802</v>
      </c>
      <c r="W172" s="249">
        <f>U165*'MONTHLY DATA'!AS32</f>
        <v>100257933.5347432</v>
      </c>
      <c r="X172" s="249">
        <f>V165*'MONTHLY DATA'!AT32</f>
        <v>82027598.791540802</v>
      </c>
      <c r="Y172" s="249">
        <f>W165*'MONTHLY DATA'!AU32</f>
        <v>100257933.5347432</v>
      </c>
      <c r="Z172" s="249">
        <f>X165*'MONTHLY DATA'!AV32</f>
        <v>82027598.791540802</v>
      </c>
      <c r="AA172" s="249">
        <f>Y165*'MONTHLY DATA'!AW32</f>
        <v>100257933.5347432</v>
      </c>
      <c r="AB172" s="249">
        <f>Z165*'MONTHLY DATA'!AX32</f>
        <v>82027598.791540802</v>
      </c>
      <c r="AC172" s="249">
        <f>AA165*'MONTHLY DATA'!AY32</f>
        <v>177659246.81307259</v>
      </c>
      <c r="AD172" s="249">
        <f>AB165*'MONTHLY DATA'!AZ32</f>
        <v>145355878.07547554</v>
      </c>
      <c r="AE172" s="249">
        <f>AC165*'MONTHLY DATA'!BA32</f>
        <v>177659246.81307259</v>
      </c>
      <c r="AF172" s="249">
        <f>AD165*'MONTHLY DATA'!BB32</f>
        <v>145355878.07547554</v>
      </c>
      <c r="AG172" s="249">
        <f>AE165*'MONTHLY DATA'!BC32</f>
        <v>177659246.81307259</v>
      </c>
      <c r="AH172" s="249">
        <f>AF165*'MONTHLY DATA'!BD32</f>
        <v>145355878.07547554</v>
      </c>
      <c r="AI172" s="249">
        <f>AG165*'MONTHLY DATA'!BE32</f>
        <v>177659246.81307259</v>
      </c>
      <c r="AJ172" s="249">
        <f>AH165*'MONTHLY DATA'!BF32</f>
        <v>145355878.07547554</v>
      </c>
      <c r="AK172" s="249">
        <f>AI165*'MONTHLY DATA'!BG32</f>
        <v>177659246.81307259</v>
      </c>
      <c r="AL172" s="249">
        <f>AJ165*'MONTHLY DATA'!BH32</f>
        <v>145355878.07547554</v>
      </c>
      <c r="AM172" s="249">
        <f>AK165*'MONTHLY DATA'!BI32</f>
        <v>177659246.81307259</v>
      </c>
      <c r="AN172" s="249">
        <f>AL165*'MONTHLY DATA'!BJ32</f>
        <v>145355878.07547554</v>
      </c>
      <c r="AO172" s="249">
        <f>AM165*'MONTHLY DATA'!BK32</f>
        <v>487151828.5205664</v>
      </c>
      <c r="AP172" s="249">
        <f>AN165*'MONTHLY DATA'!BL32</f>
        <v>398569907.27436155</v>
      </c>
      <c r="AQ172" s="249">
        <f>AO165*'MONTHLY DATA'!BM32</f>
        <v>487151828.5205664</v>
      </c>
      <c r="AR172" s="249">
        <f>AP165*'MONTHLY DATA'!BN32</f>
        <v>398569907.27436155</v>
      </c>
      <c r="AS172" s="249">
        <f>AQ165*'MONTHLY DATA'!BO32</f>
        <v>487151828.5205664</v>
      </c>
      <c r="AT172" s="249">
        <f>AR165*'MONTHLY DATA'!BP32</f>
        <v>398569907.27436155</v>
      </c>
      <c r="AU172" s="249">
        <f>AS165*'MONTHLY DATA'!BQ32</f>
        <v>487151828.5205664</v>
      </c>
      <c r="AV172" s="249">
        <f>AT165*'MONTHLY DATA'!BR32</f>
        <v>398569907.27436155</v>
      </c>
      <c r="AW172" s="249">
        <f>AU165*'MONTHLY DATA'!BS32</f>
        <v>487151828.5205664</v>
      </c>
      <c r="AX172" s="249">
        <f>AV165*'MONTHLY DATA'!BT32</f>
        <v>398569907.27436155</v>
      </c>
      <c r="AY172" s="249">
        <f>AW165*'MONTHLY DATA'!BU32</f>
        <v>487151828.5205664</v>
      </c>
      <c r="AZ172" s="249">
        <f>AX165*'MONTHLY DATA'!BV32</f>
        <v>398569907.27436155</v>
      </c>
      <c r="BA172" s="249">
        <f>AY165*'MONTHLY DATA'!BW32</f>
        <v>218412857.69368234</v>
      </c>
      <c r="BB172" s="249">
        <f>AZ165*'MONTHLY DATA'!BX32</f>
        <v>178697081.31991965</v>
      </c>
      <c r="BC172" s="249">
        <f>BA165*'MONTHLY DATA'!BY32</f>
        <v>218412857.69368234</v>
      </c>
      <c r="BD172" s="249">
        <f>BB165*'MONTHLY DATA'!BZ32</f>
        <v>178697081.31991965</v>
      </c>
      <c r="BE172" s="249">
        <f>BC165*'MONTHLY DATA'!CA32</f>
        <v>218412857.69368234</v>
      </c>
      <c r="BF172" s="249">
        <f>BD165*'MONTHLY DATA'!CB32</f>
        <v>178697081.31991965</v>
      </c>
      <c r="BG172" s="249">
        <f>BE165*'MONTHLY DATA'!CC32</f>
        <v>218412857.69368234</v>
      </c>
      <c r="BH172" s="249">
        <f>BF165*'MONTHLY DATA'!CD32</f>
        <v>178697081.31991965</v>
      </c>
      <c r="BI172" s="249">
        <f>BG165*'MONTHLY DATA'!CE32</f>
        <v>218412857.69368234</v>
      </c>
      <c r="BJ172" s="249">
        <f>BH165*'MONTHLY DATA'!CF32</f>
        <v>178697081.31991965</v>
      </c>
      <c r="BK172" s="249">
        <f>BI165*'MONTHLY DATA'!CG32</f>
        <v>218412857.69368234</v>
      </c>
      <c r="BL172" s="249">
        <f>BJ165*'MONTHLY DATA'!CH32</f>
        <v>178697081.31991965</v>
      </c>
      <c r="BM172" s="249">
        <f>BK165*'MONTHLY DATA'!CI32</f>
        <v>78153477.378645793</v>
      </c>
      <c r="BN172" s="249">
        <f>BL165*'MONTHLY DATA'!CJ32</f>
        <v>63943754.218892016</v>
      </c>
      <c r="BO172" s="249">
        <f>BM165*'MONTHLY DATA'!CK32</f>
        <v>78153477.378645793</v>
      </c>
      <c r="BP172" s="249">
        <f>BN165*'MONTHLY DATA'!CL32</f>
        <v>63943754.218892016</v>
      </c>
      <c r="BQ172" s="249">
        <f>BO165*'MONTHLY DATA'!CM32</f>
        <v>78153477.378645793</v>
      </c>
      <c r="BR172" s="249">
        <f>BP165*'MONTHLY DATA'!CN32</f>
        <v>63943754.218892016</v>
      </c>
      <c r="BS172" s="249">
        <f>BQ165*'MONTHLY DATA'!CO32</f>
        <v>78153477.378645793</v>
      </c>
      <c r="BT172" s="249">
        <f>BR165*'MONTHLY DATA'!CP32</f>
        <v>63943754.218892016</v>
      </c>
      <c r="BU172" s="249">
        <f>BS165*'MONTHLY DATA'!CQ32</f>
        <v>78153477.378645793</v>
      </c>
      <c r="BV172" s="495">
        <f>BT165*'MONTHLY DATA'!CR32</f>
        <v>63943754.218892016</v>
      </c>
      <c r="BW172" s="423">
        <f t="shared" si="104"/>
        <v>11439280150.12785</v>
      </c>
    </row>
    <row r="173" spans="1:75" x14ac:dyDescent="0.25">
      <c r="A173" s="268" t="s">
        <v>249</v>
      </c>
      <c r="C173" s="235"/>
      <c r="O173" s="249"/>
      <c r="P173" s="249"/>
      <c r="Q173" s="249">
        <f>Q172*'MONTHLY DATA'!AM33</f>
        <v>1002579.3353474321</v>
      </c>
      <c r="R173" s="249">
        <f>R172*'MONTHLY DATA'!AN33</f>
        <v>820275.98791540798</v>
      </c>
      <c r="S173" s="249">
        <f>S172*'MONTHLY DATA'!AO33</f>
        <v>1002579.3353474321</v>
      </c>
      <c r="T173" s="249">
        <f>T172*'MONTHLY DATA'!AP33</f>
        <v>820275.98791540798</v>
      </c>
      <c r="U173" s="249">
        <f>U172*'MONTHLY DATA'!AQ33</f>
        <v>1002579.3353474321</v>
      </c>
      <c r="V173" s="249">
        <f>V172*'MONTHLY DATA'!AR33</f>
        <v>820275.98791540798</v>
      </c>
      <c r="W173" s="249">
        <f>W172*'MONTHLY DATA'!AS33</f>
        <v>1002579.3353474321</v>
      </c>
      <c r="X173" s="249">
        <f>X172*'MONTHLY DATA'!AT33</f>
        <v>820275.98791540798</v>
      </c>
      <c r="Y173" s="249">
        <f>Y172*'MONTHLY DATA'!AU33</f>
        <v>1002579.3353474321</v>
      </c>
      <c r="Z173" s="249">
        <f>Z172*'MONTHLY DATA'!AV33</f>
        <v>820275.98791540798</v>
      </c>
      <c r="AA173" s="249">
        <f>AA172*'MONTHLY DATA'!AW33</f>
        <v>1002579.3353474321</v>
      </c>
      <c r="AB173" s="249">
        <f>AB172*'MONTHLY DATA'!AX33</f>
        <v>820275.98791540798</v>
      </c>
      <c r="AC173" s="249">
        <f>AC172*'MONTHLY DATA'!AY33</f>
        <v>2664888.7021960886</v>
      </c>
      <c r="AD173" s="249">
        <f>AD172*'MONTHLY DATA'!AZ33</f>
        <v>2180338.1711321329</v>
      </c>
      <c r="AE173" s="249">
        <f>AE172*'MONTHLY DATA'!BA33</f>
        <v>2664888.7021960886</v>
      </c>
      <c r="AF173" s="249">
        <f>AF172*'MONTHLY DATA'!BB33</f>
        <v>2180338.1711321329</v>
      </c>
      <c r="AG173" s="249">
        <f>AG172*'MONTHLY DATA'!BC33</f>
        <v>2664888.7021960886</v>
      </c>
      <c r="AH173" s="249">
        <f>AH172*'MONTHLY DATA'!BD33</f>
        <v>2180338.1711321329</v>
      </c>
      <c r="AI173" s="249">
        <f>AI172*'MONTHLY DATA'!BE33</f>
        <v>2664888.7021960886</v>
      </c>
      <c r="AJ173" s="249">
        <f>AJ172*'MONTHLY DATA'!BF33</f>
        <v>2180338.1711321329</v>
      </c>
      <c r="AK173" s="249">
        <f>AK172*'MONTHLY DATA'!BG33</f>
        <v>2664888.7021960886</v>
      </c>
      <c r="AL173" s="249">
        <f>AL172*'MONTHLY DATA'!BH33</f>
        <v>2180338.1711321329</v>
      </c>
      <c r="AM173" s="249">
        <f>AM172*'MONTHLY DATA'!BI33</f>
        <v>2664888.7021960886</v>
      </c>
      <c r="AN173" s="249">
        <f>AN172*'MONTHLY DATA'!BJ33</f>
        <v>2180338.1711321329</v>
      </c>
      <c r="AO173" s="249">
        <f>AO172*'MONTHLY DATA'!BK33</f>
        <v>17050313.998219825</v>
      </c>
      <c r="AP173" s="249">
        <f>AP172*'MONTHLY DATA'!BL33</f>
        <v>13949946.754602656</v>
      </c>
      <c r="AQ173" s="249">
        <f>AQ172*'MONTHLY DATA'!BM33</f>
        <v>17050313.998219825</v>
      </c>
      <c r="AR173" s="249">
        <f>AR172*'MONTHLY DATA'!BN33</f>
        <v>13949946.754602656</v>
      </c>
      <c r="AS173" s="249">
        <f>AS172*'MONTHLY DATA'!BO33</f>
        <v>17050313.998219825</v>
      </c>
      <c r="AT173" s="249">
        <f>AT172*'MONTHLY DATA'!BP33</f>
        <v>13949946.754602656</v>
      </c>
      <c r="AU173" s="249">
        <f>AU172*'MONTHLY DATA'!BQ33</f>
        <v>17050313.998219825</v>
      </c>
      <c r="AV173" s="249">
        <f>AV172*'MONTHLY DATA'!BR33</f>
        <v>13949946.754602656</v>
      </c>
      <c r="AW173" s="249">
        <f>AW172*'MONTHLY DATA'!BS33</f>
        <v>17050313.998219825</v>
      </c>
      <c r="AX173" s="249">
        <f>AX172*'MONTHLY DATA'!BT33</f>
        <v>13949946.754602656</v>
      </c>
      <c r="AY173" s="249">
        <f>AY172*'MONTHLY DATA'!BU33</f>
        <v>17050313.998219825</v>
      </c>
      <c r="AZ173" s="249">
        <f>AZ172*'MONTHLY DATA'!BV33</f>
        <v>13949946.754602656</v>
      </c>
      <c r="BA173" s="249">
        <f>BA172*'MONTHLY DATA'!BW33</f>
        <v>5460321.4423420588</v>
      </c>
      <c r="BB173" s="249">
        <f>BB172*'MONTHLY DATA'!BX33</f>
        <v>4467427.032997991</v>
      </c>
      <c r="BC173" s="249">
        <f>BC172*'MONTHLY DATA'!BY33</f>
        <v>5460321.4423420588</v>
      </c>
      <c r="BD173" s="249">
        <f>BD172*'MONTHLY DATA'!BZ33</f>
        <v>4467427.032997991</v>
      </c>
      <c r="BE173" s="249">
        <f>BE172*'MONTHLY DATA'!CA33</f>
        <v>5460321.4423420588</v>
      </c>
      <c r="BF173" s="249">
        <f>BF172*'MONTHLY DATA'!CB33</f>
        <v>4467427.032997991</v>
      </c>
      <c r="BG173" s="249">
        <f>BG172*'MONTHLY DATA'!CC33</f>
        <v>5460321.4423420588</v>
      </c>
      <c r="BH173" s="249">
        <f>BH172*'MONTHLY DATA'!CD33</f>
        <v>4467427.032997991</v>
      </c>
      <c r="BI173" s="249">
        <f>BI172*'MONTHLY DATA'!CE33</f>
        <v>5460321.4423420588</v>
      </c>
      <c r="BJ173" s="249">
        <f>BJ172*'MONTHLY DATA'!CF33</f>
        <v>4467427.032997991</v>
      </c>
      <c r="BK173" s="249">
        <f>BK172*'MONTHLY DATA'!CG33</f>
        <v>5460321.4423420588</v>
      </c>
      <c r="BL173" s="249">
        <f>BL172*'MONTHLY DATA'!CH33</f>
        <v>4467427.032997991</v>
      </c>
      <c r="BM173" s="249">
        <f>BM172*'MONTHLY DATA'!CI33</f>
        <v>0</v>
      </c>
      <c r="BN173" s="249">
        <f>BN172*'MONTHLY DATA'!CJ33</f>
        <v>0</v>
      </c>
      <c r="BO173" s="249">
        <f>BO172*'MONTHLY DATA'!CK33</f>
        <v>0</v>
      </c>
      <c r="BP173" s="249">
        <f>BP172*'MONTHLY DATA'!CL33</f>
        <v>0</v>
      </c>
      <c r="BQ173" s="249">
        <f>BQ172*'MONTHLY DATA'!CM33</f>
        <v>0</v>
      </c>
      <c r="BR173" s="249">
        <f>BR172*'MONTHLY DATA'!CN33</f>
        <v>0</v>
      </c>
      <c r="BS173" s="249">
        <f>BS172*'MONTHLY DATA'!CO33</f>
        <v>0</v>
      </c>
      <c r="BT173" s="249">
        <f>BT172*'MONTHLY DATA'!CP33</f>
        <v>0</v>
      </c>
      <c r="BU173" s="249">
        <f>BU172*'MONTHLY DATA'!CQ33</f>
        <v>0</v>
      </c>
      <c r="BV173" s="495">
        <f>BV172*'MONTHLY DATA'!CR33</f>
        <v>0</v>
      </c>
      <c r="BW173" s="423">
        <f t="shared" si="104"/>
        <v>285576548.54852152</v>
      </c>
    </row>
    <row r="174" spans="1:75" x14ac:dyDescent="0.25">
      <c r="A174" s="268" t="s">
        <v>252</v>
      </c>
      <c r="C174" s="235"/>
      <c r="O174" s="249"/>
      <c r="P174" s="249"/>
      <c r="Q174" s="249"/>
      <c r="R174" s="249">
        <f>O165*'MONTHLY DATA'!AM34</f>
        <v>300773800.60422963</v>
      </c>
      <c r="S174" s="249">
        <f>P165*'MONTHLY DATA'!AN34</f>
        <v>246082796.3746224</v>
      </c>
      <c r="T174" s="249">
        <f>Q165*'MONTHLY DATA'!AO34</f>
        <v>300773800.60422963</v>
      </c>
      <c r="U174" s="249">
        <f>R165*'MONTHLY DATA'!AP34</f>
        <v>246082796.3746224</v>
      </c>
      <c r="V174" s="249">
        <f>S165*'MONTHLY DATA'!AQ34</f>
        <v>300773800.60422963</v>
      </c>
      <c r="W174" s="249">
        <f>T165*'MONTHLY DATA'!AR34</f>
        <v>246082796.3746224</v>
      </c>
      <c r="X174" s="249">
        <f>U165*'MONTHLY DATA'!AS34</f>
        <v>300773800.60422963</v>
      </c>
      <c r="Y174" s="249">
        <f>V165*'MONTHLY DATA'!AT34</f>
        <v>246082796.3746224</v>
      </c>
      <c r="Z174" s="249">
        <f>W165*'MONTHLY DATA'!AU34</f>
        <v>300773800.60422963</v>
      </c>
      <c r="AA174" s="249">
        <f>X165*'MONTHLY DATA'!AV34</f>
        <v>246082796.3746224</v>
      </c>
      <c r="AB174" s="249">
        <f>Y165*'MONTHLY DATA'!AW34</f>
        <v>300773800.60422963</v>
      </c>
      <c r="AC174" s="249">
        <f>Z165*'MONTHLY DATA'!AX34</f>
        <v>246082796.3746224</v>
      </c>
      <c r="AD174" s="249">
        <f>AA165*'MONTHLY DATA'!AY34</f>
        <v>266488870.21960887</v>
      </c>
      <c r="AE174" s="249">
        <f>AB165*'MONTHLY DATA'!AZ34</f>
        <v>218033817.11321327</v>
      </c>
      <c r="AF174" s="249">
        <f>AC165*'MONTHLY DATA'!BA34</f>
        <v>266488870.21960887</v>
      </c>
      <c r="AG174" s="249">
        <f>AD165*'MONTHLY DATA'!BB34</f>
        <v>218033817.11321327</v>
      </c>
      <c r="AH174" s="249">
        <f>AE165*'MONTHLY DATA'!BC34</f>
        <v>266488870.21960887</v>
      </c>
      <c r="AI174" s="249">
        <f>AF165*'MONTHLY DATA'!BD34</f>
        <v>218033817.11321327</v>
      </c>
      <c r="AJ174" s="249">
        <f>AG165*'MONTHLY DATA'!BE34</f>
        <v>266488870.21960887</v>
      </c>
      <c r="AK174" s="249">
        <f>AH165*'MONTHLY DATA'!BF34</f>
        <v>218033817.11321327</v>
      </c>
      <c r="AL174" s="249">
        <f>AI165*'MONTHLY DATA'!BG34</f>
        <v>266488870.21960887</v>
      </c>
      <c r="AM174" s="249">
        <f>AJ165*'MONTHLY DATA'!BH34</f>
        <v>218033817.11321327</v>
      </c>
      <c r="AN174" s="249">
        <f>AK165*'MONTHLY DATA'!BI34</f>
        <v>266488870.21960887</v>
      </c>
      <c r="AO174" s="249">
        <f>AL165*'MONTHLY DATA'!BJ34</f>
        <v>218033817.11321327</v>
      </c>
      <c r="AP174" s="249">
        <f>AM165*'MONTHLY DATA'!BK34</f>
        <v>0</v>
      </c>
      <c r="AQ174" s="249">
        <f>AN165*'MONTHLY DATA'!BL34</f>
        <v>0</v>
      </c>
      <c r="AR174" s="249">
        <f>AO165*'MONTHLY DATA'!BM34</f>
        <v>0</v>
      </c>
      <c r="AS174" s="249">
        <f>AP165*'MONTHLY DATA'!BN34</f>
        <v>0</v>
      </c>
      <c r="AT174" s="249">
        <f>AQ165*'MONTHLY DATA'!BO34</f>
        <v>0</v>
      </c>
      <c r="AU174" s="249">
        <f>AR165*'MONTHLY DATA'!BP34</f>
        <v>0</v>
      </c>
      <c r="AV174" s="249">
        <f>AS165*'MONTHLY DATA'!BQ34</f>
        <v>0</v>
      </c>
      <c r="AW174" s="249">
        <f>AT165*'MONTHLY DATA'!BR34</f>
        <v>0</v>
      </c>
      <c r="AX174" s="249">
        <f>AU165*'MONTHLY DATA'!BS34</f>
        <v>0</v>
      </c>
      <c r="AY174" s="249">
        <f>AV165*'MONTHLY DATA'!BT34</f>
        <v>0</v>
      </c>
      <c r="AZ174" s="249">
        <f>AW165*'MONTHLY DATA'!BU34</f>
        <v>0</v>
      </c>
      <c r="BA174" s="249">
        <f>AX165*'MONTHLY DATA'!BV34</f>
        <v>0</v>
      </c>
      <c r="BB174" s="249">
        <f>AY165*'MONTHLY DATA'!BW34</f>
        <v>266949048.29227844</v>
      </c>
      <c r="BC174" s="249">
        <f>AZ165*'MONTHLY DATA'!BX34</f>
        <v>218407543.83545735</v>
      </c>
      <c r="BD174" s="249">
        <f>BA165*'MONTHLY DATA'!BY34</f>
        <v>266949048.29227844</v>
      </c>
      <c r="BE174" s="249">
        <f>BB165*'MONTHLY DATA'!BZ34</f>
        <v>218407543.83545735</v>
      </c>
      <c r="BF174" s="249">
        <f>BC165*'MONTHLY DATA'!CA34</f>
        <v>266949048.29227844</v>
      </c>
      <c r="BG174" s="249">
        <f>BD165*'MONTHLY DATA'!CB34</f>
        <v>218407543.83545735</v>
      </c>
      <c r="BH174" s="249">
        <f>BE165*'MONTHLY DATA'!CC34</f>
        <v>266949048.29227844</v>
      </c>
      <c r="BI174" s="249">
        <f>BF165*'MONTHLY DATA'!CD34</f>
        <v>218407543.83545735</v>
      </c>
      <c r="BJ174" s="249">
        <f>BG165*'MONTHLY DATA'!CE34</f>
        <v>266949048.29227844</v>
      </c>
      <c r="BK174" s="249">
        <f>BH165*'MONTHLY DATA'!CF34</f>
        <v>218407543.83545735</v>
      </c>
      <c r="BL174" s="249">
        <f>BI165*'MONTHLY DATA'!CG34</f>
        <v>266949048.29227844</v>
      </c>
      <c r="BM174" s="249">
        <f>BJ165*'MONTHLY DATA'!CH34</f>
        <v>218407543.83545735</v>
      </c>
      <c r="BN174" s="249">
        <f>BK165*'MONTHLY DATA'!CI34</f>
        <v>442869705.14565951</v>
      </c>
      <c r="BO174" s="249">
        <f>BL165*'MONTHLY DATA'!CJ34</f>
        <v>362347940.57372141</v>
      </c>
      <c r="BP174" s="249">
        <f>BM165*'MONTHLY DATA'!CK34</f>
        <v>442869705.14565951</v>
      </c>
      <c r="BQ174" s="249">
        <f>BN165*'MONTHLY DATA'!CL34</f>
        <v>362347940.57372141</v>
      </c>
      <c r="BR174" s="249">
        <f>BO165*'MONTHLY DATA'!CM34</f>
        <v>442869705.14565951</v>
      </c>
      <c r="BS174" s="249">
        <f>BP165*'MONTHLY DATA'!CN34</f>
        <v>362347940.57372141</v>
      </c>
      <c r="BT174" s="249">
        <f>BQ165*'MONTHLY DATA'!CO34</f>
        <v>442869705.14565951</v>
      </c>
      <c r="BU174" s="249">
        <f>BR165*'MONTHLY DATA'!CP34</f>
        <v>362347940.57372141</v>
      </c>
      <c r="BV174" s="495">
        <f>BS165*'MONTHLY DATA'!CQ34</f>
        <v>442869705.14565951</v>
      </c>
      <c r="BW174" s="423">
        <f t="shared" si="104"/>
        <v>12764155546.659647</v>
      </c>
    </row>
    <row r="175" spans="1:75" ht="16.5" thickBot="1" x14ac:dyDescent="0.3">
      <c r="A175" s="270" t="s">
        <v>249</v>
      </c>
      <c r="C175" s="238"/>
      <c r="D175" s="244"/>
      <c r="E175" s="244"/>
      <c r="F175" s="244"/>
      <c r="G175" s="244"/>
      <c r="H175" s="244"/>
      <c r="I175" s="244"/>
      <c r="J175" s="244"/>
      <c r="K175" s="244"/>
      <c r="L175" s="244"/>
      <c r="M175" s="244"/>
      <c r="N175" s="244"/>
      <c r="O175" s="436"/>
      <c r="P175" s="436"/>
      <c r="Q175" s="436"/>
      <c r="R175" s="436">
        <f>R174*'MONTHLY DATA'!AM35</f>
        <v>0</v>
      </c>
      <c r="S175" s="436">
        <f>S174*'MONTHLY DATA'!AN35</f>
        <v>0</v>
      </c>
      <c r="T175" s="436">
        <f>T174*'MONTHLY DATA'!AO35</f>
        <v>0</v>
      </c>
      <c r="U175" s="436">
        <f>U174*'MONTHLY DATA'!AP35</f>
        <v>0</v>
      </c>
      <c r="V175" s="436">
        <f>V174*'MONTHLY DATA'!AQ35</f>
        <v>0</v>
      </c>
      <c r="W175" s="436">
        <f>W174*'MONTHLY DATA'!AR35</f>
        <v>0</v>
      </c>
      <c r="X175" s="436">
        <f>X174*'MONTHLY DATA'!AS35</f>
        <v>0</v>
      </c>
      <c r="Y175" s="436">
        <f>Y174*'MONTHLY DATA'!AT35</f>
        <v>0</v>
      </c>
      <c r="Z175" s="436">
        <f>Z174*'MONTHLY DATA'!AU35</f>
        <v>0</v>
      </c>
      <c r="AA175" s="436">
        <f>AA174*'MONTHLY DATA'!AV35</f>
        <v>0</v>
      </c>
      <c r="AB175" s="436">
        <f>AB174*'MONTHLY DATA'!AW35</f>
        <v>0</v>
      </c>
      <c r="AC175" s="436">
        <f>AC174*'MONTHLY DATA'!AX35</f>
        <v>0</v>
      </c>
      <c r="AD175" s="436">
        <f>AD174*'MONTHLY DATA'!AY35</f>
        <v>5329777.4043921772</v>
      </c>
      <c r="AE175" s="436">
        <f>AE174*'MONTHLY DATA'!AZ35</f>
        <v>4360676.3422642658</v>
      </c>
      <c r="AF175" s="436">
        <f>AF174*'MONTHLY DATA'!BA35</f>
        <v>5329777.4043921772</v>
      </c>
      <c r="AG175" s="436">
        <f>AG174*'MONTHLY DATA'!BB35</f>
        <v>4360676.3422642658</v>
      </c>
      <c r="AH175" s="436">
        <f>AH174*'MONTHLY DATA'!BC35</f>
        <v>5329777.4043921772</v>
      </c>
      <c r="AI175" s="436">
        <f>AI174*'MONTHLY DATA'!BD35</f>
        <v>4360676.3422642658</v>
      </c>
      <c r="AJ175" s="436">
        <f>AJ174*'MONTHLY DATA'!BE35</f>
        <v>5329777.4043921772</v>
      </c>
      <c r="AK175" s="436">
        <f>AK174*'MONTHLY DATA'!BF35</f>
        <v>4360676.3422642658</v>
      </c>
      <c r="AL175" s="436">
        <f>AL174*'MONTHLY DATA'!BG35</f>
        <v>5329777.4043921772</v>
      </c>
      <c r="AM175" s="436">
        <f>AM174*'MONTHLY DATA'!BH35</f>
        <v>4360676.3422642658</v>
      </c>
      <c r="AN175" s="436">
        <f>AN174*'MONTHLY DATA'!BI35</f>
        <v>5329777.4043921772</v>
      </c>
      <c r="AO175" s="436">
        <f>AO174*'MONTHLY DATA'!BJ35</f>
        <v>4360676.3422642658</v>
      </c>
      <c r="AP175" s="436">
        <f>AP174*'MONTHLY DATA'!BK35</f>
        <v>0</v>
      </c>
      <c r="AQ175" s="436">
        <f>AQ174*'MONTHLY DATA'!BL35</f>
        <v>0</v>
      </c>
      <c r="AR175" s="436">
        <f>AR174*'MONTHLY DATA'!BM35</f>
        <v>0</v>
      </c>
      <c r="AS175" s="436">
        <f>AS174*'MONTHLY DATA'!BN35</f>
        <v>0</v>
      </c>
      <c r="AT175" s="436">
        <f>AT174*'MONTHLY DATA'!BO35</f>
        <v>0</v>
      </c>
      <c r="AU175" s="436">
        <f>AU174*'MONTHLY DATA'!BP35</f>
        <v>0</v>
      </c>
      <c r="AV175" s="436">
        <f>AV174*'MONTHLY DATA'!BQ35</f>
        <v>0</v>
      </c>
      <c r="AW175" s="436">
        <f>AW174*'MONTHLY DATA'!BR35</f>
        <v>0</v>
      </c>
      <c r="AX175" s="436">
        <f>AX174*'MONTHLY DATA'!BS35</f>
        <v>0</v>
      </c>
      <c r="AY175" s="436">
        <f>AY174*'MONTHLY DATA'!BT35</f>
        <v>0</v>
      </c>
      <c r="AZ175" s="436">
        <f>AZ174*'MONTHLY DATA'!BU35</f>
        <v>0</v>
      </c>
      <c r="BA175" s="436">
        <f>BA174*'MONTHLY DATA'!BV35</f>
        <v>0</v>
      </c>
      <c r="BB175" s="436">
        <f>BB174*'MONTHLY DATA'!BW35</f>
        <v>4004235.7243841765</v>
      </c>
      <c r="BC175" s="436">
        <f>BC174*'MONTHLY DATA'!BX35</f>
        <v>3276113.1575318603</v>
      </c>
      <c r="BD175" s="436">
        <f>BD174*'MONTHLY DATA'!BY35</f>
        <v>4004235.7243841765</v>
      </c>
      <c r="BE175" s="436">
        <f>BE174*'MONTHLY DATA'!BZ35</f>
        <v>3276113.1575318603</v>
      </c>
      <c r="BF175" s="436">
        <f>BF174*'MONTHLY DATA'!CA35</f>
        <v>4004235.7243841765</v>
      </c>
      <c r="BG175" s="436">
        <f>BG174*'MONTHLY DATA'!CB35</f>
        <v>3276113.1575318603</v>
      </c>
      <c r="BH175" s="436">
        <f>BH174*'MONTHLY DATA'!CC35</f>
        <v>4004235.7243841765</v>
      </c>
      <c r="BI175" s="436">
        <f>BI174*'MONTHLY DATA'!CD35</f>
        <v>3276113.1575318603</v>
      </c>
      <c r="BJ175" s="436">
        <f>BJ174*'MONTHLY DATA'!CE35</f>
        <v>4004235.7243841765</v>
      </c>
      <c r="BK175" s="436">
        <f>BK174*'MONTHLY DATA'!CF35</f>
        <v>3276113.1575318603</v>
      </c>
      <c r="BL175" s="436">
        <f>BL174*'MONTHLY DATA'!CG35</f>
        <v>4004235.7243841765</v>
      </c>
      <c r="BM175" s="436">
        <f>BM174*'MONTHLY DATA'!CH35</f>
        <v>3276113.1575318603</v>
      </c>
      <c r="BN175" s="436">
        <f>BN174*'MONTHLY DATA'!CI35</f>
        <v>8857394.1029131897</v>
      </c>
      <c r="BO175" s="436">
        <f>BO174*'MONTHLY DATA'!CJ35</f>
        <v>7246958.8114744285</v>
      </c>
      <c r="BP175" s="436">
        <f>BP174*'MONTHLY DATA'!CK35</f>
        <v>8857394.1029131897</v>
      </c>
      <c r="BQ175" s="436">
        <f>BQ174*'MONTHLY DATA'!CL35</f>
        <v>7246958.8114744285</v>
      </c>
      <c r="BR175" s="436">
        <f>BR174*'MONTHLY DATA'!CM35</f>
        <v>8857394.1029131897</v>
      </c>
      <c r="BS175" s="436">
        <f>BS174*'MONTHLY DATA'!CN35</f>
        <v>7246958.8114744285</v>
      </c>
      <c r="BT175" s="436">
        <f>BT174*'MONTHLY DATA'!CO35</f>
        <v>8857394.1029131897</v>
      </c>
      <c r="BU175" s="436">
        <f>BU174*'MONTHLY DATA'!CP35</f>
        <v>7246958.8114744285</v>
      </c>
      <c r="BV175" s="497">
        <f>BV174*'MONTHLY DATA'!CQ35</f>
        <v>8857394.1029131897</v>
      </c>
      <c r="BW175" s="438">
        <f t="shared" si="104"/>
        <v>175099621.53189856</v>
      </c>
    </row>
    <row r="176" spans="1:75" ht="16.5" thickBot="1" x14ac:dyDescent="0.3">
      <c r="O176" s="249"/>
      <c r="P176" s="249"/>
      <c r="Q176" s="249"/>
      <c r="R176" s="249"/>
      <c r="S176" s="249"/>
      <c r="T176" s="249"/>
      <c r="U176" s="249"/>
      <c r="V176" s="249"/>
      <c r="W176" s="249"/>
      <c r="X176" s="249"/>
      <c r="Y176" s="249"/>
      <c r="Z176" s="249"/>
      <c r="AA176" s="249"/>
      <c r="AB176" s="249"/>
      <c r="AC176" s="249"/>
      <c r="AD176" s="249"/>
      <c r="AE176" s="249"/>
      <c r="AF176" s="249"/>
      <c r="AG176" s="249"/>
      <c r="AH176" s="249"/>
      <c r="AI176" s="249"/>
      <c r="AJ176" s="249"/>
      <c r="AK176" s="249"/>
      <c r="AL176" s="249"/>
      <c r="AM176" s="249"/>
      <c r="AN176" s="249"/>
      <c r="AO176" s="249"/>
      <c r="AP176" s="249"/>
      <c r="AQ176" s="249"/>
      <c r="AR176" s="249"/>
      <c r="AS176" s="249"/>
      <c r="AT176" s="249"/>
      <c r="AU176" s="249"/>
      <c r="AV176" s="249"/>
      <c r="AW176" s="249"/>
      <c r="AX176" s="249"/>
      <c r="AY176" s="249"/>
      <c r="AZ176" s="249"/>
      <c r="BA176" s="249"/>
      <c r="BB176" s="249"/>
      <c r="BC176" s="249"/>
      <c r="BD176" s="249"/>
      <c r="BE176" s="249"/>
      <c r="BF176" s="249"/>
      <c r="BG176" s="249"/>
      <c r="BH176" s="249"/>
      <c r="BI176" s="249"/>
      <c r="BJ176" s="249"/>
      <c r="BK176" s="249"/>
      <c r="BL176" s="249"/>
      <c r="BM176" s="249"/>
      <c r="BN176" s="249"/>
      <c r="BO176" s="249"/>
      <c r="BP176" s="249"/>
      <c r="BQ176" s="249"/>
      <c r="BR176" s="249"/>
      <c r="BS176" s="249"/>
      <c r="BT176" s="249"/>
      <c r="BU176" s="249"/>
      <c r="BV176" s="249"/>
      <c r="BW176" s="417">
        <f t="shared" si="104"/>
        <v>0</v>
      </c>
    </row>
    <row r="177" spans="1:75" x14ac:dyDescent="0.25">
      <c r="A177" s="506" t="s">
        <v>316</v>
      </c>
      <c r="C177" s="498"/>
      <c r="D177" s="499"/>
      <c r="E177" s="499"/>
      <c r="F177" s="499"/>
      <c r="G177" s="499"/>
      <c r="H177" s="499"/>
      <c r="I177" s="499"/>
      <c r="J177" s="499"/>
      <c r="K177" s="499"/>
      <c r="L177" s="499"/>
      <c r="M177" s="499"/>
      <c r="N177" s="499"/>
      <c r="O177" s="500">
        <f>O168+O170+O172+O174</f>
        <v>0</v>
      </c>
      <c r="P177" s="500">
        <f t="shared" ref="P177:BV177" si="109">P168+P170+P172+P174</f>
        <v>0</v>
      </c>
      <c r="Q177" s="500">
        <f t="shared" si="109"/>
        <v>100257933.5347432</v>
      </c>
      <c r="R177" s="500">
        <f t="shared" si="109"/>
        <v>382801399.39577043</v>
      </c>
      <c r="S177" s="500">
        <f t="shared" si="109"/>
        <v>346340729.90936559</v>
      </c>
      <c r="T177" s="500">
        <f t="shared" si="109"/>
        <v>382801399.39577043</v>
      </c>
      <c r="U177" s="500">
        <f t="shared" si="109"/>
        <v>346340729.90936559</v>
      </c>
      <c r="V177" s="500">
        <f t="shared" si="109"/>
        <v>382801399.39577043</v>
      </c>
      <c r="W177" s="500">
        <f t="shared" si="109"/>
        <v>346340729.90936559</v>
      </c>
      <c r="X177" s="500">
        <f t="shared" si="109"/>
        <v>382801399.39577043</v>
      </c>
      <c r="Y177" s="500">
        <f t="shared" si="109"/>
        <v>346340729.90936559</v>
      </c>
      <c r="Z177" s="500">
        <f t="shared" si="109"/>
        <v>382801399.39577043</v>
      </c>
      <c r="AA177" s="500">
        <f t="shared" si="109"/>
        <v>346340729.90936559</v>
      </c>
      <c r="AB177" s="500">
        <f t="shared" si="109"/>
        <v>382801399.39577043</v>
      </c>
      <c r="AC177" s="500">
        <f t="shared" si="109"/>
        <v>423742043.18769503</v>
      </c>
      <c r="AD177" s="500">
        <f t="shared" si="109"/>
        <v>411844748.29508442</v>
      </c>
      <c r="AE177" s="500">
        <f t="shared" si="109"/>
        <v>395693063.92628586</v>
      </c>
      <c r="AF177" s="500">
        <f t="shared" si="109"/>
        <v>411844748.29508442</v>
      </c>
      <c r="AG177" s="500">
        <f t="shared" si="109"/>
        <v>395693063.92628586</v>
      </c>
      <c r="AH177" s="500">
        <f t="shared" si="109"/>
        <v>411844748.29508442</v>
      </c>
      <c r="AI177" s="500">
        <f t="shared" si="109"/>
        <v>395693063.92628586</v>
      </c>
      <c r="AJ177" s="500">
        <f t="shared" si="109"/>
        <v>411844748.29508442</v>
      </c>
      <c r="AK177" s="500">
        <f t="shared" si="109"/>
        <v>395693063.92628586</v>
      </c>
      <c r="AL177" s="500">
        <f t="shared" si="109"/>
        <v>411844748.29508442</v>
      </c>
      <c r="AM177" s="500">
        <f t="shared" si="109"/>
        <v>395693063.92628586</v>
      </c>
      <c r="AN177" s="500">
        <f t="shared" si="109"/>
        <v>411844748.29508442</v>
      </c>
      <c r="AO177" s="500">
        <f t="shared" si="109"/>
        <v>705185645.63377964</v>
      </c>
      <c r="AP177" s="500">
        <f t="shared" si="109"/>
        <v>398569907.27436155</v>
      </c>
      <c r="AQ177" s="500">
        <f t="shared" si="109"/>
        <v>487151828.5205664</v>
      </c>
      <c r="AR177" s="500">
        <f t="shared" si="109"/>
        <v>398569907.27436155</v>
      </c>
      <c r="AS177" s="500">
        <f t="shared" si="109"/>
        <v>487151828.5205664</v>
      </c>
      <c r="AT177" s="500">
        <f t="shared" si="109"/>
        <v>398569907.27436155</v>
      </c>
      <c r="AU177" s="500">
        <f t="shared" si="109"/>
        <v>487151828.5205664</v>
      </c>
      <c r="AV177" s="500">
        <f t="shared" si="109"/>
        <v>398569907.27436155</v>
      </c>
      <c r="AW177" s="500">
        <f t="shared" si="109"/>
        <v>487151828.5205664</v>
      </c>
      <c r="AX177" s="500">
        <f t="shared" si="109"/>
        <v>398569907.27436155</v>
      </c>
      <c r="AY177" s="500">
        <f t="shared" si="109"/>
        <v>487151828.5205664</v>
      </c>
      <c r="AZ177" s="500">
        <f t="shared" si="109"/>
        <v>398569907.27436155</v>
      </c>
      <c r="BA177" s="500">
        <f t="shared" si="109"/>
        <v>218412857.69368234</v>
      </c>
      <c r="BB177" s="500">
        <f t="shared" si="109"/>
        <v>445646129.61219811</v>
      </c>
      <c r="BC177" s="500">
        <f t="shared" si="109"/>
        <v>436820401.5291397</v>
      </c>
      <c r="BD177" s="500">
        <f t="shared" si="109"/>
        <v>445646129.61219811</v>
      </c>
      <c r="BE177" s="500">
        <f t="shared" si="109"/>
        <v>436820401.5291397</v>
      </c>
      <c r="BF177" s="500">
        <f t="shared" si="109"/>
        <v>445646129.61219811</v>
      </c>
      <c r="BG177" s="500">
        <f t="shared" si="109"/>
        <v>436820401.5291397</v>
      </c>
      <c r="BH177" s="500">
        <f t="shared" si="109"/>
        <v>445646129.61219811</v>
      </c>
      <c r="BI177" s="500">
        <f t="shared" si="109"/>
        <v>436820401.5291397</v>
      </c>
      <c r="BJ177" s="500">
        <f t="shared" si="109"/>
        <v>445646129.61219811</v>
      </c>
      <c r="BK177" s="500">
        <f t="shared" si="109"/>
        <v>436820401.5291397</v>
      </c>
      <c r="BL177" s="500">
        <f t="shared" si="109"/>
        <v>445646129.61219811</v>
      </c>
      <c r="BM177" s="500">
        <f t="shared" si="109"/>
        <v>296561021.21410316</v>
      </c>
      <c r="BN177" s="500">
        <f t="shared" si="109"/>
        <v>506813459.36455154</v>
      </c>
      <c r="BO177" s="500">
        <f t="shared" si="109"/>
        <v>440501417.95236719</v>
      </c>
      <c r="BP177" s="500">
        <f t="shared" si="109"/>
        <v>506813459.36455154</v>
      </c>
      <c r="BQ177" s="500">
        <f t="shared" si="109"/>
        <v>440501417.95236719</v>
      </c>
      <c r="BR177" s="500">
        <f t="shared" si="109"/>
        <v>506813459.36455154</v>
      </c>
      <c r="BS177" s="500">
        <f t="shared" si="109"/>
        <v>440501417.95236719</v>
      </c>
      <c r="BT177" s="500">
        <f t="shared" si="109"/>
        <v>506813459.36455154</v>
      </c>
      <c r="BU177" s="500">
        <f t="shared" si="109"/>
        <v>440501417.95236719</v>
      </c>
      <c r="BV177" s="501">
        <f t="shared" si="109"/>
        <v>506813459.36455154</v>
      </c>
      <c r="BW177" s="442">
        <f t="shared" si="104"/>
        <v>24203435696.787495</v>
      </c>
    </row>
    <row r="178" spans="1:75" ht="16.5" thickBot="1" x14ac:dyDescent="0.3">
      <c r="A178" s="507" t="s">
        <v>312</v>
      </c>
      <c r="C178" s="502"/>
      <c r="D178" s="503"/>
      <c r="E178" s="503"/>
      <c r="F178" s="503"/>
      <c r="G178" s="503"/>
      <c r="H178" s="503"/>
      <c r="I178" s="503"/>
      <c r="J178" s="503"/>
      <c r="K178" s="503"/>
      <c r="L178" s="503"/>
      <c r="M178" s="503"/>
      <c r="N178" s="503"/>
      <c r="O178" s="504">
        <f>O169+O171+O173+O175</f>
        <v>0</v>
      </c>
      <c r="P178" s="504">
        <f t="shared" ref="P178:BV178" si="110">P169+P171+P173+P175</f>
        <v>0</v>
      </c>
      <c r="Q178" s="504">
        <f t="shared" si="110"/>
        <v>1002579.3353474321</v>
      </c>
      <c r="R178" s="504">
        <f t="shared" si="110"/>
        <v>820275.98791540798</v>
      </c>
      <c r="S178" s="504">
        <f t="shared" si="110"/>
        <v>1002579.3353474321</v>
      </c>
      <c r="T178" s="504">
        <f t="shared" si="110"/>
        <v>820275.98791540798</v>
      </c>
      <c r="U178" s="504">
        <f t="shared" si="110"/>
        <v>1002579.3353474321</v>
      </c>
      <c r="V178" s="504">
        <f t="shared" si="110"/>
        <v>820275.98791540798</v>
      </c>
      <c r="W178" s="504">
        <f t="shared" si="110"/>
        <v>1002579.3353474321</v>
      </c>
      <c r="X178" s="504">
        <f t="shared" si="110"/>
        <v>820275.98791540798</v>
      </c>
      <c r="Y178" s="504">
        <f t="shared" si="110"/>
        <v>1002579.3353474321</v>
      </c>
      <c r="Z178" s="504">
        <f t="shared" si="110"/>
        <v>820275.98791540798</v>
      </c>
      <c r="AA178" s="504">
        <f t="shared" si="110"/>
        <v>1002579.3353474321</v>
      </c>
      <c r="AB178" s="504">
        <f t="shared" si="110"/>
        <v>820275.98791540798</v>
      </c>
      <c r="AC178" s="504">
        <f t="shared" si="110"/>
        <v>2664888.7021960886</v>
      </c>
      <c r="AD178" s="504">
        <f t="shared" si="110"/>
        <v>7510115.5755243097</v>
      </c>
      <c r="AE178" s="504">
        <f t="shared" si="110"/>
        <v>7025565.0444603544</v>
      </c>
      <c r="AF178" s="504">
        <f t="shared" si="110"/>
        <v>7510115.5755243097</v>
      </c>
      <c r="AG178" s="504">
        <f t="shared" si="110"/>
        <v>7025565.0444603544</v>
      </c>
      <c r="AH178" s="504">
        <f t="shared" si="110"/>
        <v>7510115.5755243097</v>
      </c>
      <c r="AI178" s="504">
        <f t="shared" si="110"/>
        <v>7025565.0444603544</v>
      </c>
      <c r="AJ178" s="504">
        <f t="shared" si="110"/>
        <v>7510115.5755243097</v>
      </c>
      <c r="AK178" s="504">
        <f t="shared" si="110"/>
        <v>7025565.0444603544</v>
      </c>
      <c r="AL178" s="504">
        <f t="shared" si="110"/>
        <v>7510115.5755243097</v>
      </c>
      <c r="AM178" s="504">
        <f t="shared" si="110"/>
        <v>7025565.0444603544</v>
      </c>
      <c r="AN178" s="504">
        <f t="shared" si="110"/>
        <v>7510115.5755243097</v>
      </c>
      <c r="AO178" s="504">
        <f t="shared" si="110"/>
        <v>21410990.34048409</v>
      </c>
      <c r="AP178" s="504">
        <f t="shared" si="110"/>
        <v>13949946.754602656</v>
      </c>
      <c r="AQ178" s="504">
        <f t="shared" si="110"/>
        <v>17050313.998219825</v>
      </c>
      <c r="AR178" s="504">
        <f t="shared" si="110"/>
        <v>13949946.754602656</v>
      </c>
      <c r="AS178" s="504">
        <f t="shared" si="110"/>
        <v>17050313.998219825</v>
      </c>
      <c r="AT178" s="504">
        <f t="shared" si="110"/>
        <v>13949946.754602656</v>
      </c>
      <c r="AU178" s="504">
        <f t="shared" si="110"/>
        <v>17050313.998219825</v>
      </c>
      <c r="AV178" s="504">
        <f t="shared" si="110"/>
        <v>13949946.754602656</v>
      </c>
      <c r="AW178" s="504">
        <f t="shared" si="110"/>
        <v>17050313.998219825</v>
      </c>
      <c r="AX178" s="504">
        <f t="shared" si="110"/>
        <v>13949946.754602656</v>
      </c>
      <c r="AY178" s="504">
        <f t="shared" si="110"/>
        <v>17050313.998219825</v>
      </c>
      <c r="AZ178" s="504">
        <f t="shared" si="110"/>
        <v>13949946.754602656</v>
      </c>
      <c r="BA178" s="504">
        <f t="shared" si="110"/>
        <v>5460321.4423420588</v>
      </c>
      <c r="BB178" s="504">
        <f t="shared" si="110"/>
        <v>8471662.7573821675</v>
      </c>
      <c r="BC178" s="504">
        <f t="shared" si="110"/>
        <v>8736434.599873919</v>
      </c>
      <c r="BD178" s="504">
        <f t="shared" si="110"/>
        <v>8471662.7573821675</v>
      </c>
      <c r="BE178" s="504">
        <f t="shared" si="110"/>
        <v>8736434.599873919</v>
      </c>
      <c r="BF178" s="504">
        <f t="shared" si="110"/>
        <v>8471662.7573821675</v>
      </c>
      <c r="BG178" s="504">
        <f t="shared" si="110"/>
        <v>8736434.599873919</v>
      </c>
      <c r="BH178" s="504">
        <f t="shared" si="110"/>
        <v>8471662.7573821675</v>
      </c>
      <c r="BI178" s="504">
        <f t="shared" si="110"/>
        <v>8736434.599873919</v>
      </c>
      <c r="BJ178" s="504">
        <f t="shared" si="110"/>
        <v>8471662.7573821675</v>
      </c>
      <c r="BK178" s="504">
        <f t="shared" si="110"/>
        <v>8736434.599873919</v>
      </c>
      <c r="BL178" s="504">
        <f t="shared" si="110"/>
        <v>8471662.7573821675</v>
      </c>
      <c r="BM178" s="504">
        <f t="shared" si="110"/>
        <v>3276113.1575318603</v>
      </c>
      <c r="BN178" s="504">
        <f t="shared" si="110"/>
        <v>8857394.1029131897</v>
      </c>
      <c r="BO178" s="504">
        <f t="shared" si="110"/>
        <v>7246958.8114744285</v>
      </c>
      <c r="BP178" s="504">
        <f t="shared" si="110"/>
        <v>8857394.1029131897</v>
      </c>
      <c r="BQ178" s="504">
        <f t="shared" si="110"/>
        <v>7246958.8114744285</v>
      </c>
      <c r="BR178" s="504">
        <f t="shared" si="110"/>
        <v>8857394.1029131897</v>
      </c>
      <c r="BS178" s="504">
        <f t="shared" si="110"/>
        <v>7246958.8114744285</v>
      </c>
      <c r="BT178" s="504">
        <f t="shared" si="110"/>
        <v>8857394.1029131897</v>
      </c>
      <c r="BU178" s="504">
        <f t="shared" si="110"/>
        <v>7246958.8114744285</v>
      </c>
      <c r="BV178" s="505">
        <f t="shared" si="110"/>
        <v>8857394.1029131897</v>
      </c>
      <c r="BW178" s="438">
        <f t="shared" si="104"/>
        <v>460676170.08042002</v>
      </c>
    </row>
    <row r="179" spans="1:75" x14ac:dyDescent="0.25">
      <c r="BW179" s="418">
        <f t="shared" si="104"/>
        <v>0</v>
      </c>
    </row>
    <row r="180" spans="1:75" ht="16.5" thickBot="1" x14ac:dyDescent="0.3">
      <c r="A180" s="236"/>
      <c r="BW180" s="224">
        <f t="shared" si="104"/>
        <v>0</v>
      </c>
    </row>
    <row r="181" spans="1:75" ht="16.5" thickBot="1" x14ac:dyDescent="0.3">
      <c r="A181" s="252" t="s">
        <v>52</v>
      </c>
      <c r="C181" s="511"/>
      <c r="D181" s="256"/>
      <c r="E181" s="256"/>
      <c r="F181" s="256"/>
      <c r="G181" s="256"/>
      <c r="H181" s="256"/>
      <c r="I181" s="256"/>
      <c r="J181" s="256"/>
      <c r="K181" s="256"/>
      <c r="L181" s="256"/>
      <c r="M181" s="256"/>
      <c r="N181" s="256"/>
      <c r="O181" s="510">
        <f>O163*'MONTHLY DATA'!AM84</f>
        <v>200515867.06948641</v>
      </c>
      <c r="P181" s="510">
        <f>P163*'MONTHLY DATA'!AN84</f>
        <v>164055197.5830816</v>
      </c>
      <c r="Q181" s="510">
        <f>Q163*'MONTHLY DATA'!AO84</f>
        <v>200515867.06948641</v>
      </c>
      <c r="R181" s="510">
        <f>R163*'MONTHLY DATA'!AP84</f>
        <v>164055197.5830816</v>
      </c>
      <c r="S181" s="510">
        <f>S163*'MONTHLY DATA'!AQ84</f>
        <v>200515867.06948641</v>
      </c>
      <c r="T181" s="510">
        <f>T163*'MONTHLY DATA'!AR84</f>
        <v>164055197.5830816</v>
      </c>
      <c r="U181" s="510">
        <f>U163*'MONTHLY DATA'!AS84</f>
        <v>200515867.06948641</v>
      </c>
      <c r="V181" s="510">
        <f>V163*'MONTHLY DATA'!AT84</f>
        <v>164055197.5830816</v>
      </c>
      <c r="W181" s="510">
        <f>W163*'MONTHLY DATA'!AU84</f>
        <v>200515867.06948641</v>
      </c>
      <c r="X181" s="510">
        <f>X163*'MONTHLY DATA'!AV84</f>
        <v>164055197.5830816</v>
      </c>
      <c r="Y181" s="510">
        <f>Y163*'MONTHLY DATA'!AW84</f>
        <v>200515867.06948641</v>
      </c>
      <c r="Z181" s="510">
        <f>Z163*'MONTHLY DATA'!AX84</f>
        <v>164055197.5830816</v>
      </c>
      <c r="AA181" s="510">
        <f>AA163*'MONTHLY DATA'!AY84</f>
        <v>222074058.51634073</v>
      </c>
      <c r="AB181" s="510">
        <f>AB163*'MONTHLY DATA'!AZ84</f>
        <v>181694847.59434441</v>
      </c>
      <c r="AC181" s="510">
        <f>AC163*'MONTHLY DATA'!BA84</f>
        <v>222074058.51634073</v>
      </c>
      <c r="AD181" s="510">
        <f>AD163*'MONTHLY DATA'!BB84</f>
        <v>181694847.59434441</v>
      </c>
      <c r="AE181" s="510">
        <f>AE163*'MONTHLY DATA'!BC84</f>
        <v>222074058.51634073</v>
      </c>
      <c r="AF181" s="510">
        <f>AF163*'MONTHLY DATA'!BD84</f>
        <v>181694847.59434441</v>
      </c>
      <c r="AG181" s="510">
        <f>AG163*'MONTHLY DATA'!BE84</f>
        <v>222074058.51634073</v>
      </c>
      <c r="AH181" s="510">
        <f>AH163*'MONTHLY DATA'!BF84</f>
        <v>181694847.59434441</v>
      </c>
      <c r="AI181" s="510">
        <f>AI163*'MONTHLY DATA'!BG84</f>
        <v>222074058.51634073</v>
      </c>
      <c r="AJ181" s="510">
        <f>AJ163*'MONTHLY DATA'!BH84</f>
        <v>181694847.59434441</v>
      </c>
      <c r="AK181" s="510">
        <f>AK163*'MONTHLY DATA'!BI84</f>
        <v>222074058.51634073</v>
      </c>
      <c r="AL181" s="510">
        <f>AL163*'MONTHLY DATA'!BJ84</f>
        <v>181694847.59434441</v>
      </c>
      <c r="AM181" s="510">
        <f>AM163*'MONTHLY DATA'!BK84</f>
        <v>243575914.2602832</v>
      </c>
      <c r="AN181" s="510">
        <f>AN163*'MONTHLY DATA'!BL84</f>
        <v>199284953.63718078</v>
      </c>
      <c r="AO181" s="510">
        <f>AO163*'MONTHLY DATA'!BM84</f>
        <v>243575914.2602832</v>
      </c>
      <c r="AP181" s="510">
        <f>AP163*'MONTHLY DATA'!BN84</f>
        <v>199284953.63718078</v>
      </c>
      <c r="AQ181" s="510">
        <f>AQ163*'MONTHLY DATA'!BO84</f>
        <v>243575914.2602832</v>
      </c>
      <c r="AR181" s="510">
        <f>AR163*'MONTHLY DATA'!BP84</f>
        <v>199284953.63718078</v>
      </c>
      <c r="AS181" s="510">
        <f>AS163*'MONTHLY DATA'!BQ84</f>
        <v>243575914.2602832</v>
      </c>
      <c r="AT181" s="510">
        <f>AT163*'MONTHLY DATA'!BR84</f>
        <v>199284953.63718078</v>
      </c>
      <c r="AU181" s="510">
        <f>AU163*'MONTHLY DATA'!BS84</f>
        <v>243575914.2602832</v>
      </c>
      <c r="AV181" s="510">
        <f>AV163*'MONTHLY DATA'!BT84</f>
        <v>199284953.63718078</v>
      </c>
      <c r="AW181" s="510">
        <f>AW163*'MONTHLY DATA'!BU84</f>
        <v>243575914.2602832</v>
      </c>
      <c r="AX181" s="510">
        <f>AX163*'MONTHLY DATA'!BV84</f>
        <v>199284953.63718078</v>
      </c>
      <c r="AY181" s="510">
        <f>AY163*'MONTHLY DATA'!BW84</f>
        <v>242680952.99298039</v>
      </c>
      <c r="AZ181" s="510">
        <f>AZ163*'MONTHLY DATA'!BX84</f>
        <v>198552312.57768849</v>
      </c>
      <c r="BA181" s="510">
        <f>BA163*'MONTHLY DATA'!BY84</f>
        <v>242680952.99298039</v>
      </c>
      <c r="BB181" s="510">
        <f>BB163*'MONTHLY DATA'!BZ84</f>
        <v>198552312.57768849</v>
      </c>
      <c r="BC181" s="510">
        <f>BC163*'MONTHLY DATA'!CA84</f>
        <v>242680952.99298039</v>
      </c>
      <c r="BD181" s="510">
        <f>BD163*'MONTHLY DATA'!CB84</f>
        <v>198552312.57768849</v>
      </c>
      <c r="BE181" s="510">
        <f>BE163*'MONTHLY DATA'!CC84</f>
        <v>242680952.99298039</v>
      </c>
      <c r="BF181" s="510">
        <f>BF163*'MONTHLY DATA'!CD84</f>
        <v>198552312.57768849</v>
      </c>
      <c r="BG181" s="510">
        <f>BG163*'MONTHLY DATA'!CE84</f>
        <v>242680952.99298039</v>
      </c>
      <c r="BH181" s="510">
        <f>BH163*'MONTHLY DATA'!CF84</f>
        <v>198552312.57768849</v>
      </c>
      <c r="BI181" s="510">
        <f>BI163*'MONTHLY DATA'!CG84</f>
        <v>242680952.99298039</v>
      </c>
      <c r="BJ181" s="510">
        <f>BJ163*'MONTHLY DATA'!CH84</f>
        <v>198552312.57768849</v>
      </c>
      <c r="BK181" s="510">
        <f>BK163*'MONTHLY DATA'!CI84</f>
        <v>260511591.26215267</v>
      </c>
      <c r="BL181" s="510">
        <f>BL163*'MONTHLY DATA'!CJ84</f>
        <v>213145847.39630672</v>
      </c>
      <c r="BM181" s="510">
        <f>BM163*'MONTHLY DATA'!CK84</f>
        <v>260511591.26215267</v>
      </c>
      <c r="BN181" s="510">
        <f>BN163*'MONTHLY DATA'!CL84</f>
        <v>213145847.39630672</v>
      </c>
      <c r="BO181" s="510">
        <f>BO163*'MONTHLY DATA'!CM84</f>
        <v>260511591.26215267</v>
      </c>
      <c r="BP181" s="510">
        <f>BP163*'MONTHLY DATA'!CN84</f>
        <v>213145847.39630672</v>
      </c>
      <c r="BQ181" s="510">
        <f>BQ163*'MONTHLY DATA'!CO84</f>
        <v>260511591.26215267</v>
      </c>
      <c r="BR181" s="510">
        <f>BR163*'MONTHLY DATA'!CP84</f>
        <v>213145847.39630672</v>
      </c>
      <c r="BS181" s="510">
        <f>BS163*'MONTHLY DATA'!CQ84</f>
        <v>260511591.26215267</v>
      </c>
      <c r="BT181" s="510">
        <f>BT163*'MONTHLY DATA'!CR84</f>
        <v>213145847.39630672</v>
      </c>
      <c r="BU181" s="510">
        <f>BU163*'MONTHLY DATA'!CS84</f>
        <v>260511591.26215267</v>
      </c>
      <c r="BV181" s="510">
        <f>BV163*'MONTHLY DATA'!CT84</f>
        <v>213145847.39630672</v>
      </c>
      <c r="BW181" s="434">
        <f t="shared" si="104"/>
        <v>12756549257.339067</v>
      </c>
    </row>
    <row r="182" spans="1:75" ht="16.5" thickBot="1" x14ac:dyDescent="0.3">
      <c r="C182" s="249">
        <f t="shared" ref="C182:AH182" si="111">C151*C154</f>
        <v>0</v>
      </c>
      <c r="D182" s="249">
        <f t="shared" si="111"/>
        <v>0</v>
      </c>
      <c r="E182" s="249">
        <f t="shared" si="111"/>
        <v>0</v>
      </c>
      <c r="F182" s="249">
        <f t="shared" si="111"/>
        <v>0</v>
      </c>
      <c r="G182" s="249">
        <f t="shared" si="111"/>
        <v>0</v>
      </c>
      <c r="H182" s="249">
        <f t="shared" si="111"/>
        <v>0</v>
      </c>
      <c r="I182" s="249">
        <f t="shared" si="111"/>
        <v>0</v>
      </c>
      <c r="J182" s="249">
        <f t="shared" si="111"/>
        <v>0</v>
      </c>
      <c r="K182" s="249">
        <f t="shared" si="111"/>
        <v>0</v>
      </c>
      <c r="L182" s="249">
        <f t="shared" si="111"/>
        <v>0</v>
      </c>
      <c r="M182" s="249">
        <f t="shared" si="111"/>
        <v>0</v>
      </c>
      <c r="N182" s="249">
        <f t="shared" si="111"/>
        <v>0</v>
      </c>
      <c r="O182" s="249">
        <f t="shared" si="111"/>
        <v>127311661.63141994</v>
      </c>
      <c r="P182" s="249">
        <f t="shared" si="111"/>
        <v>104158549.84894261</v>
      </c>
      <c r="Q182" s="249">
        <f t="shared" si="111"/>
        <v>127311661.63141994</v>
      </c>
      <c r="R182" s="249">
        <f t="shared" si="111"/>
        <v>104158549.84894261</v>
      </c>
      <c r="S182" s="249">
        <f t="shared" si="111"/>
        <v>127311661.63141994</v>
      </c>
      <c r="T182" s="249">
        <f t="shared" si="111"/>
        <v>104158549.84894261</v>
      </c>
      <c r="U182" s="249">
        <f t="shared" si="111"/>
        <v>127311661.63141994</v>
      </c>
      <c r="V182" s="249">
        <f t="shared" si="111"/>
        <v>104158549.84894261</v>
      </c>
      <c r="W182" s="249">
        <f t="shared" si="111"/>
        <v>127311661.63141994</v>
      </c>
      <c r="X182" s="249">
        <f t="shared" si="111"/>
        <v>104158549.84894261</v>
      </c>
      <c r="Y182" s="249">
        <f t="shared" si="111"/>
        <v>127311661.63141994</v>
      </c>
      <c r="Z182" s="249">
        <f t="shared" si="111"/>
        <v>104158549.84894261</v>
      </c>
      <c r="AA182" s="249">
        <f t="shared" si="111"/>
        <v>138446544.72507551</v>
      </c>
      <c r="AB182" s="249">
        <f t="shared" si="111"/>
        <v>113276089.5226586</v>
      </c>
      <c r="AC182" s="249">
        <f t="shared" si="111"/>
        <v>138446544.72507551</v>
      </c>
      <c r="AD182" s="249">
        <f t="shared" si="111"/>
        <v>113276089.5226586</v>
      </c>
      <c r="AE182" s="249">
        <f t="shared" si="111"/>
        <v>138446544.72507551</v>
      </c>
      <c r="AF182" s="249">
        <f t="shared" si="111"/>
        <v>113276089.5226586</v>
      </c>
      <c r="AG182" s="249">
        <f t="shared" si="111"/>
        <v>138446544.72507551</v>
      </c>
      <c r="AH182" s="249">
        <f t="shared" si="111"/>
        <v>113276089.5226586</v>
      </c>
      <c r="AI182" s="249">
        <f t="shared" ref="AI182:BN182" si="112">AI151*AI154</f>
        <v>138446544.72507551</v>
      </c>
      <c r="AJ182" s="249">
        <f t="shared" si="112"/>
        <v>113276089.5226586</v>
      </c>
      <c r="AK182" s="249">
        <f t="shared" si="112"/>
        <v>138446544.72507551</v>
      </c>
      <c r="AL182" s="249">
        <f t="shared" si="112"/>
        <v>113276089.5226586</v>
      </c>
      <c r="AM182" s="249">
        <f t="shared" si="112"/>
        <v>148518184.12718788</v>
      </c>
      <c r="AN182" s="249">
        <f t="shared" si="112"/>
        <v>121511500.8204181</v>
      </c>
      <c r="AO182" s="249">
        <f t="shared" si="112"/>
        <v>148518184.12718788</v>
      </c>
      <c r="AP182" s="249">
        <f t="shared" si="112"/>
        <v>121511500.8204181</v>
      </c>
      <c r="AQ182" s="249">
        <f t="shared" si="112"/>
        <v>148518184.12718788</v>
      </c>
      <c r="AR182" s="249">
        <f t="shared" si="112"/>
        <v>121511500.8204181</v>
      </c>
      <c r="AS182" s="249">
        <f t="shared" si="112"/>
        <v>148518184.12718788</v>
      </c>
      <c r="AT182" s="249">
        <f t="shared" si="112"/>
        <v>121511500.8204181</v>
      </c>
      <c r="AU182" s="249">
        <f t="shared" si="112"/>
        <v>148518184.12718788</v>
      </c>
      <c r="AV182" s="249">
        <f t="shared" si="112"/>
        <v>121511500.8204181</v>
      </c>
      <c r="AW182" s="249">
        <f t="shared" si="112"/>
        <v>148518184.12718788</v>
      </c>
      <c r="AX182" s="249">
        <f t="shared" si="112"/>
        <v>121511500.8204181</v>
      </c>
      <c r="AY182" s="249">
        <f t="shared" si="112"/>
        <v>149710643.42565107</v>
      </c>
      <c r="AZ182" s="249">
        <f t="shared" si="112"/>
        <v>122483903.94248722</v>
      </c>
      <c r="BA182" s="249">
        <f t="shared" si="112"/>
        <v>149710643.42565107</v>
      </c>
      <c r="BB182" s="249">
        <f t="shared" si="112"/>
        <v>122483903.94248722</v>
      </c>
      <c r="BC182" s="249">
        <f t="shared" si="112"/>
        <v>149710643.42565107</v>
      </c>
      <c r="BD182" s="249">
        <f t="shared" si="112"/>
        <v>122483903.94248722</v>
      </c>
      <c r="BE182" s="249">
        <f t="shared" si="112"/>
        <v>149710643.42565107</v>
      </c>
      <c r="BF182" s="249">
        <f t="shared" si="112"/>
        <v>122483903.94248722</v>
      </c>
      <c r="BG182" s="249">
        <f t="shared" si="112"/>
        <v>149710643.42565107</v>
      </c>
      <c r="BH182" s="249">
        <f t="shared" si="112"/>
        <v>122483903.94248722</v>
      </c>
      <c r="BI182" s="249">
        <f t="shared" si="112"/>
        <v>149710643.42565107</v>
      </c>
      <c r="BJ182" s="249">
        <f t="shared" si="112"/>
        <v>122483903.94248722</v>
      </c>
      <c r="BK182" s="249">
        <f t="shared" si="112"/>
        <v>158751731.42117774</v>
      </c>
      <c r="BL182" s="249">
        <f t="shared" si="112"/>
        <v>129887780.25369088</v>
      </c>
      <c r="BM182" s="249">
        <f t="shared" si="112"/>
        <v>158751731.42117774</v>
      </c>
      <c r="BN182" s="249">
        <f t="shared" si="112"/>
        <v>129887780.25369088</v>
      </c>
      <c r="BO182" s="249">
        <f t="shared" ref="BO182:BV182" si="113">BO151*BO154</f>
        <v>158751731.42117774</v>
      </c>
      <c r="BP182" s="249">
        <f t="shared" si="113"/>
        <v>129887780.25369088</v>
      </c>
      <c r="BQ182" s="249">
        <f t="shared" si="113"/>
        <v>158751731.42117774</v>
      </c>
      <c r="BR182" s="249">
        <f t="shared" si="113"/>
        <v>129887780.25369088</v>
      </c>
      <c r="BS182" s="249">
        <f t="shared" si="113"/>
        <v>158751731.42117774</v>
      </c>
      <c r="BT182" s="249">
        <f t="shared" si="113"/>
        <v>129887780.25369088</v>
      </c>
      <c r="BU182" s="249">
        <f t="shared" si="113"/>
        <v>158751731.42117774</v>
      </c>
      <c r="BV182" s="249">
        <f t="shared" si="113"/>
        <v>129887780.25369088</v>
      </c>
      <c r="BW182" s="224">
        <f t="shared" si="104"/>
        <v>7884339538.3122511</v>
      </c>
    </row>
    <row r="183" spans="1:75" ht="16.5" thickBot="1" x14ac:dyDescent="0.3">
      <c r="A183" s="508" t="s">
        <v>253</v>
      </c>
      <c r="BW183" s="224">
        <f t="shared" si="104"/>
        <v>0</v>
      </c>
    </row>
    <row r="184" spans="1:75" x14ac:dyDescent="0.25">
      <c r="A184" s="509" t="s">
        <v>248</v>
      </c>
      <c r="C184" s="233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440">
        <f>O181*'MONTHLY DATA'!AM39</f>
        <v>20051586.706948642</v>
      </c>
      <c r="P184" s="440">
        <f>P181*'MONTHLY DATA'!AN39</f>
        <v>16405519.758308161</v>
      </c>
      <c r="Q184" s="440">
        <f>Q181*'MONTHLY DATA'!AO39</f>
        <v>20051586.706948642</v>
      </c>
      <c r="R184" s="440">
        <f>R181*'MONTHLY DATA'!AP39</f>
        <v>16405519.758308161</v>
      </c>
      <c r="S184" s="440">
        <f>S181*'MONTHLY DATA'!AQ39</f>
        <v>20051586.706948642</v>
      </c>
      <c r="T184" s="440">
        <f>T181*'MONTHLY DATA'!AR39</f>
        <v>16405519.758308161</v>
      </c>
      <c r="U184" s="440">
        <f>U181*'MONTHLY DATA'!AS39</f>
        <v>20051586.706948642</v>
      </c>
      <c r="V184" s="440">
        <f>V181*'MONTHLY DATA'!AT39</f>
        <v>16405519.758308161</v>
      </c>
      <c r="W184" s="440">
        <f>W181*'MONTHLY DATA'!AU39</f>
        <v>20051586.706948642</v>
      </c>
      <c r="X184" s="440">
        <f>X181*'MONTHLY DATA'!AV39</f>
        <v>16405519.758308161</v>
      </c>
      <c r="Y184" s="440">
        <f>Y181*'MONTHLY DATA'!AW39</f>
        <v>20051586.706948642</v>
      </c>
      <c r="Z184" s="440">
        <f>Z181*'MONTHLY DATA'!AX39</f>
        <v>16405519.758308161</v>
      </c>
      <c r="AA184" s="440">
        <f>AA181*'MONTHLY DATA'!AY39</f>
        <v>44414811.703268148</v>
      </c>
      <c r="AB184" s="440">
        <f>AB181*'MONTHLY DATA'!AZ39</f>
        <v>36338969.518868886</v>
      </c>
      <c r="AC184" s="440">
        <f>AC181*'MONTHLY DATA'!BA39</f>
        <v>44414811.703268148</v>
      </c>
      <c r="AD184" s="440">
        <f>AD181*'MONTHLY DATA'!BB39</f>
        <v>36338969.518868886</v>
      </c>
      <c r="AE184" s="440">
        <f>AE181*'MONTHLY DATA'!BC39</f>
        <v>44414811.703268148</v>
      </c>
      <c r="AF184" s="440">
        <f>AF181*'MONTHLY DATA'!BD39</f>
        <v>36338969.518868886</v>
      </c>
      <c r="AG184" s="440">
        <f>AG181*'MONTHLY DATA'!BE39</f>
        <v>44414811.703268148</v>
      </c>
      <c r="AH184" s="440">
        <f>AH181*'MONTHLY DATA'!BF39</f>
        <v>36338969.518868886</v>
      </c>
      <c r="AI184" s="440">
        <f>AI181*'MONTHLY DATA'!BG39</f>
        <v>44414811.703268148</v>
      </c>
      <c r="AJ184" s="440">
        <f>AJ181*'MONTHLY DATA'!BH39</f>
        <v>36338969.518868886</v>
      </c>
      <c r="AK184" s="440">
        <f>AK181*'MONTHLY DATA'!BI39</f>
        <v>44414811.703268148</v>
      </c>
      <c r="AL184" s="440">
        <f>AL181*'MONTHLY DATA'!BJ39</f>
        <v>36338969.518868886</v>
      </c>
      <c r="AM184" s="440">
        <f>AM181*'MONTHLY DATA'!BK39</f>
        <v>170503139.98219824</v>
      </c>
      <c r="AN184" s="440">
        <f>AN181*'MONTHLY DATA'!BL39</f>
        <v>139499467.54602653</v>
      </c>
      <c r="AO184" s="440">
        <f>AO181*'MONTHLY DATA'!BM39</f>
        <v>170503139.98219824</v>
      </c>
      <c r="AP184" s="440">
        <f>AP181*'MONTHLY DATA'!BN39</f>
        <v>139499467.54602653</v>
      </c>
      <c r="AQ184" s="440">
        <f>AQ181*'MONTHLY DATA'!BO39</f>
        <v>170503139.98219824</v>
      </c>
      <c r="AR184" s="440">
        <f>AR181*'MONTHLY DATA'!BP39</f>
        <v>139499467.54602653</v>
      </c>
      <c r="AS184" s="440">
        <f>AS181*'MONTHLY DATA'!BQ39</f>
        <v>170503139.98219824</v>
      </c>
      <c r="AT184" s="440">
        <f>AT181*'MONTHLY DATA'!BR39</f>
        <v>139499467.54602653</v>
      </c>
      <c r="AU184" s="440">
        <f>AU181*'MONTHLY DATA'!BS39</f>
        <v>170503139.98219824</v>
      </c>
      <c r="AV184" s="440">
        <f>AV181*'MONTHLY DATA'!BT39</f>
        <v>139499467.54602653</v>
      </c>
      <c r="AW184" s="440">
        <f>AW181*'MONTHLY DATA'!BU39</f>
        <v>170503139.98219824</v>
      </c>
      <c r="AX184" s="440">
        <f>AX181*'MONTHLY DATA'!BV39</f>
        <v>139499467.54602653</v>
      </c>
      <c r="AY184" s="440">
        <f>AY181*'MONTHLY DATA'!BW39</f>
        <v>0</v>
      </c>
      <c r="AZ184" s="440">
        <f>AZ181*'MONTHLY DATA'!BX39</f>
        <v>0</v>
      </c>
      <c r="BA184" s="440">
        <f>BA181*'MONTHLY DATA'!BY39</f>
        <v>0</v>
      </c>
      <c r="BB184" s="440">
        <f>BB181*'MONTHLY DATA'!BZ39</f>
        <v>0</v>
      </c>
      <c r="BC184" s="440">
        <f>BC181*'MONTHLY DATA'!CA39</f>
        <v>0</v>
      </c>
      <c r="BD184" s="440">
        <f>BD181*'MONTHLY DATA'!CB39</f>
        <v>0</v>
      </c>
      <c r="BE184" s="440">
        <f>BE181*'MONTHLY DATA'!CC39</f>
        <v>0</v>
      </c>
      <c r="BF184" s="440">
        <f>BF181*'MONTHLY DATA'!CD39</f>
        <v>0</v>
      </c>
      <c r="BG184" s="440">
        <f>BG181*'MONTHLY DATA'!CE39</f>
        <v>0</v>
      </c>
      <c r="BH184" s="440">
        <f>BH181*'MONTHLY DATA'!CF39</f>
        <v>0</v>
      </c>
      <c r="BI184" s="440">
        <f>BI181*'MONTHLY DATA'!CG39</f>
        <v>0</v>
      </c>
      <c r="BJ184" s="440">
        <f>BJ181*'MONTHLY DATA'!CH39</f>
        <v>0</v>
      </c>
      <c r="BK184" s="440">
        <f>BK181*'MONTHLY DATA'!CI39</f>
        <v>104204636.50486107</v>
      </c>
      <c r="BL184" s="440">
        <f>BL181*'MONTHLY DATA'!CJ39</f>
        <v>85258338.958522692</v>
      </c>
      <c r="BM184" s="440">
        <f>BM181*'MONTHLY DATA'!CK39</f>
        <v>104204636.50486107</v>
      </c>
      <c r="BN184" s="440">
        <f>BN181*'MONTHLY DATA'!CL39</f>
        <v>85258338.958522692</v>
      </c>
      <c r="BO184" s="440">
        <f>BO181*'MONTHLY DATA'!CM39</f>
        <v>104204636.50486107</v>
      </c>
      <c r="BP184" s="440">
        <f>BP181*'MONTHLY DATA'!CN39</f>
        <v>85258338.958522692</v>
      </c>
      <c r="BQ184" s="440">
        <f>BQ181*'MONTHLY DATA'!CO39</f>
        <v>104204636.50486107</v>
      </c>
      <c r="BR184" s="440">
        <f>BR181*'MONTHLY DATA'!CP39</f>
        <v>85258338.958522692</v>
      </c>
      <c r="BS184" s="440">
        <f>BS181*'MONTHLY DATA'!CQ39</f>
        <v>104204636.50486107</v>
      </c>
      <c r="BT184" s="440">
        <f>BT181*'MONTHLY DATA'!CR39</f>
        <v>85258338.958522692</v>
      </c>
      <c r="BU184" s="440">
        <f>BU181*'MONTHLY DATA'!CS39</f>
        <v>104204636.50486107</v>
      </c>
      <c r="BV184" s="496">
        <f>BV181*'MONTHLY DATA'!CT39</f>
        <v>85258338.958522692</v>
      </c>
      <c r="BW184" s="442">
        <f t="shared" si="104"/>
        <v>3700058824.0740137</v>
      </c>
    </row>
    <row r="185" spans="1:75" x14ac:dyDescent="0.25">
      <c r="A185" s="268" t="s">
        <v>249</v>
      </c>
      <c r="C185" s="235"/>
      <c r="O185" s="249">
        <f>O184*'MONTHLY DATA'!AM40</f>
        <v>200515.86706948641</v>
      </c>
      <c r="P185" s="249">
        <f>P184*'MONTHLY DATA'!AN40</f>
        <v>164055.19758308161</v>
      </c>
      <c r="Q185" s="249">
        <f>Q184*'MONTHLY DATA'!AO40</f>
        <v>200515.86706948641</v>
      </c>
      <c r="R185" s="249">
        <f>R184*'MONTHLY DATA'!AP40</f>
        <v>164055.19758308161</v>
      </c>
      <c r="S185" s="249">
        <f>S184*'MONTHLY DATA'!AQ40</f>
        <v>200515.86706948641</v>
      </c>
      <c r="T185" s="249">
        <f>T184*'MONTHLY DATA'!AR40</f>
        <v>164055.19758308161</v>
      </c>
      <c r="U185" s="249">
        <f>U184*'MONTHLY DATA'!AS40</f>
        <v>200515.86706948641</v>
      </c>
      <c r="V185" s="249">
        <f>V184*'MONTHLY DATA'!AT40</f>
        <v>164055.19758308161</v>
      </c>
      <c r="W185" s="249">
        <f>W184*'MONTHLY DATA'!AU40</f>
        <v>200515.86706948641</v>
      </c>
      <c r="X185" s="249">
        <f>X184*'MONTHLY DATA'!AV40</f>
        <v>164055.19758308161</v>
      </c>
      <c r="Y185" s="249">
        <f>Y184*'MONTHLY DATA'!AW40</f>
        <v>200515.86706948641</v>
      </c>
      <c r="Z185" s="249">
        <f>Z184*'MONTHLY DATA'!AX40</f>
        <v>164055.19758308161</v>
      </c>
      <c r="AA185" s="249">
        <f>AA184*'MONTHLY DATA'!AY40</f>
        <v>666222.17554902215</v>
      </c>
      <c r="AB185" s="249">
        <f>AB184*'MONTHLY DATA'!AZ40</f>
        <v>545084.54278303322</v>
      </c>
      <c r="AC185" s="249">
        <f>AC184*'MONTHLY DATA'!BA40</f>
        <v>666222.17554902215</v>
      </c>
      <c r="AD185" s="249">
        <f>AD184*'MONTHLY DATA'!BB40</f>
        <v>545084.54278303322</v>
      </c>
      <c r="AE185" s="249">
        <f>AE184*'MONTHLY DATA'!BC40</f>
        <v>666222.17554902215</v>
      </c>
      <c r="AF185" s="249">
        <f>AF184*'MONTHLY DATA'!BD40</f>
        <v>545084.54278303322</v>
      </c>
      <c r="AG185" s="249">
        <f>AG184*'MONTHLY DATA'!BE40</f>
        <v>666222.17554902215</v>
      </c>
      <c r="AH185" s="249">
        <f>AH184*'MONTHLY DATA'!BF40</f>
        <v>545084.54278303322</v>
      </c>
      <c r="AI185" s="249">
        <f>AI184*'MONTHLY DATA'!BG40</f>
        <v>666222.17554902215</v>
      </c>
      <c r="AJ185" s="249">
        <f>AJ184*'MONTHLY DATA'!BH40</f>
        <v>545084.54278303322</v>
      </c>
      <c r="AK185" s="249">
        <f>AK184*'MONTHLY DATA'!BI40</f>
        <v>666222.17554902215</v>
      </c>
      <c r="AL185" s="249">
        <f>AL184*'MONTHLY DATA'!BJ40</f>
        <v>545084.54278303322</v>
      </c>
      <c r="AM185" s="249">
        <f>AM184*'MONTHLY DATA'!BK40</f>
        <v>8525156.9991099127</v>
      </c>
      <c r="AN185" s="249">
        <f>AN184*'MONTHLY DATA'!BL40</f>
        <v>6974973.377301327</v>
      </c>
      <c r="AO185" s="249">
        <f>AO184*'MONTHLY DATA'!BM40</f>
        <v>8525156.9991099127</v>
      </c>
      <c r="AP185" s="249">
        <f>AP184*'MONTHLY DATA'!BN40</f>
        <v>6974973.377301327</v>
      </c>
      <c r="AQ185" s="249">
        <f>AQ184*'MONTHLY DATA'!BO40</f>
        <v>8525156.9991099127</v>
      </c>
      <c r="AR185" s="249">
        <f>AR184*'MONTHLY DATA'!BP40</f>
        <v>6974973.377301327</v>
      </c>
      <c r="AS185" s="249">
        <f>AS184*'MONTHLY DATA'!BQ40</f>
        <v>8525156.9991099127</v>
      </c>
      <c r="AT185" s="249">
        <f>AT184*'MONTHLY DATA'!BR40</f>
        <v>6974973.377301327</v>
      </c>
      <c r="AU185" s="249">
        <f>AU184*'MONTHLY DATA'!BS40</f>
        <v>8525156.9991099127</v>
      </c>
      <c r="AV185" s="249">
        <f>AV184*'MONTHLY DATA'!BT40</f>
        <v>6974973.377301327</v>
      </c>
      <c r="AW185" s="249">
        <f>AW184*'MONTHLY DATA'!BU40</f>
        <v>8525156.9991099127</v>
      </c>
      <c r="AX185" s="249">
        <f>AX184*'MONTHLY DATA'!BV40</f>
        <v>6974973.377301327</v>
      </c>
      <c r="AY185" s="249">
        <f>AY184*'MONTHLY DATA'!BW40</f>
        <v>0</v>
      </c>
      <c r="AZ185" s="249">
        <f>AZ184*'MONTHLY DATA'!BX40</f>
        <v>0</v>
      </c>
      <c r="BA185" s="249">
        <f>BA184*'MONTHLY DATA'!BY40</f>
        <v>0</v>
      </c>
      <c r="BB185" s="249">
        <f>BB184*'MONTHLY DATA'!BZ40</f>
        <v>0</v>
      </c>
      <c r="BC185" s="249">
        <f>BC184*'MONTHLY DATA'!CA40</f>
        <v>0</v>
      </c>
      <c r="BD185" s="249">
        <f>BD184*'MONTHLY DATA'!CB40</f>
        <v>0</v>
      </c>
      <c r="BE185" s="249">
        <f>BE184*'MONTHLY DATA'!CC40</f>
        <v>0</v>
      </c>
      <c r="BF185" s="249">
        <f>BF184*'MONTHLY DATA'!CD40</f>
        <v>0</v>
      </c>
      <c r="BG185" s="249">
        <f>BG184*'MONTHLY DATA'!CE40</f>
        <v>0</v>
      </c>
      <c r="BH185" s="249">
        <f>BH184*'MONTHLY DATA'!CF40</f>
        <v>0</v>
      </c>
      <c r="BI185" s="249">
        <f>BI184*'MONTHLY DATA'!CG40</f>
        <v>0</v>
      </c>
      <c r="BJ185" s="249">
        <f>BJ184*'MONTHLY DATA'!CH40</f>
        <v>0</v>
      </c>
      <c r="BK185" s="249">
        <f>BK184*'MONTHLY DATA'!CI40</f>
        <v>4168185.4601944429</v>
      </c>
      <c r="BL185" s="249">
        <f>BL184*'MONTHLY DATA'!CJ40</f>
        <v>3410333.5583409076</v>
      </c>
      <c r="BM185" s="249">
        <f>BM184*'MONTHLY DATA'!CK40</f>
        <v>4168185.4601944429</v>
      </c>
      <c r="BN185" s="249">
        <f>BN184*'MONTHLY DATA'!CL40</f>
        <v>3410333.5583409076</v>
      </c>
      <c r="BO185" s="249">
        <f>BO184*'MONTHLY DATA'!CM40</f>
        <v>4168185.4601944429</v>
      </c>
      <c r="BP185" s="249">
        <f>BP184*'MONTHLY DATA'!CN40</f>
        <v>3410333.5583409076</v>
      </c>
      <c r="BQ185" s="249">
        <f>BQ184*'MONTHLY DATA'!CO40</f>
        <v>4168185.4601944429</v>
      </c>
      <c r="BR185" s="249">
        <f>BR184*'MONTHLY DATA'!CP40</f>
        <v>3410333.5583409076</v>
      </c>
      <c r="BS185" s="249">
        <f>BS184*'MONTHLY DATA'!CQ40</f>
        <v>4168185.4601944429</v>
      </c>
      <c r="BT185" s="249">
        <f>BT184*'MONTHLY DATA'!CR40</f>
        <v>3410333.5583409076</v>
      </c>
      <c r="BU185" s="249">
        <f>BU184*'MONTHLY DATA'!CS40</f>
        <v>4168185.4601944429</v>
      </c>
      <c r="BV185" s="495">
        <f>BV184*'MONTHLY DATA'!CT40</f>
        <v>3410333.5583409076</v>
      </c>
      <c r="BW185" s="423">
        <f t="shared" si="104"/>
        <v>147927163.06758723</v>
      </c>
    </row>
    <row r="186" spans="1:75" x14ac:dyDescent="0.25">
      <c r="A186" s="268" t="s">
        <v>250</v>
      </c>
      <c r="C186" s="235"/>
      <c r="O186" s="249"/>
      <c r="P186" s="249">
        <f>O181*'MONTHLY DATA'!AM41</f>
        <v>0</v>
      </c>
      <c r="Q186" s="249">
        <f>P181*'MONTHLY DATA'!AN41</f>
        <v>0</v>
      </c>
      <c r="R186" s="249">
        <f>Q181*'MONTHLY DATA'!AO41</f>
        <v>0</v>
      </c>
      <c r="S186" s="249">
        <f>R181*'MONTHLY DATA'!AP41</f>
        <v>0</v>
      </c>
      <c r="T186" s="249">
        <f>S181*'MONTHLY DATA'!AQ41</f>
        <v>0</v>
      </c>
      <c r="U186" s="249">
        <f>T181*'MONTHLY DATA'!AR41</f>
        <v>0</v>
      </c>
      <c r="V186" s="249">
        <f>U181*'MONTHLY DATA'!AS41</f>
        <v>0</v>
      </c>
      <c r="W186" s="249">
        <f>V181*'MONTHLY DATA'!AT41</f>
        <v>0</v>
      </c>
      <c r="X186" s="249">
        <f>W181*'MONTHLY DATA'!AU41</f>
        <v>0</v>
      </c>
      <c r="Y186" s="249">
        <f>X181*'MONTHLY DATA'!AV41</f>
        <v>0</v>
      </c>
      <c r="Z186" s="249">
        <f>Y181*'MONTHLY DATA'!AW41</f>
        <v>0</v>
      </c>
      <c r="AA186" s="249">
        <f>Z181*'MONTHLY DATA'!AX41</f>
        <v>0</v>
      </c>
      <c r="AB186" s="249">
        <f>AA181*'MONTHLY DATA'!AY41</f>
        <v>55518514.629085183</v>
      </c>
      <c r="AC186" s="249">
        <f>AB181*'MONTHLY DATA'!AZ41</f>
        <v>45423711.898586102</v>
      </c>
      <c r="AD186" s="249">
        <f>AC181*'MONTHLY DATA'!BA41</f>
        <v>55518514.629085183</v>
      </c>
      <c r="AE186" s="249">
        <f>AD181*'MONTHLY DATA'!BB41</f>
        <v>45423711.898586102</v>
      </c>
      <c r="AF186" s="249">
        <f>AE181*'MONTHLY DATA'!BC41</f>
        <v>55518514.629085183</v>
      </c>
      <c r="AG186" s="249">
        <f>AF181*'MONTHLY DATA'!BD41</f>
        <v>45423711.898586102</v>
      </c>
      <c r="AH186" s="249">
        <f>AG181*'MONTHLY DATA'!BE41</f>
        <v>55518514.629085183</v>
      </c>
      <c r="AI186" s="249">
        <f>AH181*'MONTHLY DATA'!BF41</f>
        <v>45423711.898586102</v>
      </c>
      <c r="AJ186" s="249">
        <f>AI181*'MONTHLY DATA'!BG41</f>
        <v>55518514.629085183</v>
      </c>
      <c r="AK186" s="249">
        <f>AJ181*'MONTHLY DATA'!BH41</f>
        <v>45423711.898586102</v>
      </c>
      <c r="AL186" s="249">
        <f>AK181*'MONTHLY DATA'!BI41</f>
        <v>55518514.629085183</v>
      </c>
      <c r="AM186" s="249">
        <f>AL181*'MONTHLY DATA'!BJ41</f>
        <v>45423711.898586102</v>
      </c>
      <c r="AN186" s="249">
        <f>AM181*'MONTHLY DATA'!BK41</f>
        <v>48715182.852056645</v>
      </c>
      <c r="AO186" s="249">
        <f>AN181*'MONTHLY DATA'!BL41</f>
        <v>39856990.727436155</v>
      </c>
      <c r="AP186" s="249">
        <f>AO181*'MONTHLY DATA'!BM41</f>
        <v>48715182.852056645</v>
      </c>
      <c r="AQ186" s="249">
        <f>AP181*'MONTHLY DATA'!BN41</f>
        <v>39856990.727436155</v>
      </c>
      <c r="AR186" s="249">
        <f>AQ181*'MONTHLY DATA'!BO41</f>
        <v>48715182.852056645</v>
      </c>
      <c r="AS186" s="249">
        <f>AR181*'MONTHLY DATA'!BP41</f>
        <v>39856990.727436155</v>
      </c>
      <c r="AT186" s="249">
        <f>AS181*'MONTHLY DATA'!BQ41</f>
        <v>48715182.852056645</v>
      </c>
      <c r="AU186" s="249">
        <f>AT181*'MONTHLY DATA'!BR41</f>
        <v>39856990.727436155</v>
      </c>
      <c r="AV186" s="249">
        <f>AU181*'MONTHLY DATA'!BS41</f>
        <v>48715182.852056645</v>
      </c>
      <c r="AW186" s="249">
        <f>AV181*'MONTHLY DATA'!BT41</f>
        <v>39856990.727436155</v>
      </c>
      <c r="AX186" s="249">
        <f>AW181*'MONTHLY DATA'!BU41</f>
        <v>48715182.852056645</v>
      </c>
      <c r="AY186" s="249">
        <f>AX181*'MONTHLY DATA'!BV41</f>
        <v>39856990.727436155</v>
      </c>
      <c r="AZ186" s="249">
        <f>AY181*'MONTHLY DATA'!BW41</f>
        <v>0</v>
      </c>
      <c r="BA186" s="249">
        <f>AZ181*'MONTHLY DATA'!BX41</f>
        <v>0</v>
      </c>
      <c r="BB186" s="249">
        <f>BA181*'MONTHLY DATA'!BY41</f>
        <v>0</v>
      </c>
      <c r="BC186" s="249">
        <f>BB181*'MONTHLY DATA'!BZ41</f>
        <v>0</v>
      </c>
      <c r="BD186" s="249">
        <f>BC181*'MONTHLY DATA'!CA41</f>
        <v>0</v>
      </c>
      <c r="BE186" s="249">
        <f>BD181*'MONTHLY DATA'!CB41</f>
        <v>0</v>
      </c>
      <c r="BF186" s="249">
        <f>BE181*'MONTHLY DATA'!CC41</f>
        <v>0</v>
      </c>
      <c r="BG186" s="249">
        <f>BF181*'MONTHLY DATA'!CD41</f>
        <v>0</v>
      </c>
      <c r="BH186" s="249">
        <f>BG181*'MONTHLY DATA'!CE41</f>
        <v>0</v>
      </c>
      <c r="BI186" s="249">
        <f>BH181*'MONTHLY DATA'!CF41</f>
        <v>0</v>
      </c>
      <c r="BJ186" s="249">
        <f>BI181*'MONTHLY DATA'!CG41</f>
        <v>0</v>
      </c>
      <c r="BK186" s="249">
        <f>BJ181*'MONTHLY DATA'!CH41</f>
        <v>0</v>
      </c>
      <c r="BL186" s="249">
        <f>BK181*'MONTHLY DATA'!CI41</f>
        <v>52102318.252430536</v>
      </c>
      <c r="BM186" s="249">
        <f>BL181*'MONTHLY DATA'!CJ41</f>
        <v>42629169.479261346</v>
      </c>
      <c r="BN186" s="249">
        <f>BM181*'MONTHLY DATA'!CK41</f>
        <v>52102318.252430536</v>
      </c>
      <c r="BO186" s="249">
        <f>BN181*'MONTHLY DATA'!CL41</f>
        <v>42629169.479261346</v>
      </c>
      <c r="BP186" s="249">
        <f>BO181*'MONTHLY DATA'!CM41</f>
        <v>52102318.252430536</v>
      </c>
      <c r="BQ186" s="249">
        <f>BP181*'MONTHLY DATA'!CN41</f>
        <v>42629169.479261346</v>
      </c>
      <c r="BR186" s="249">
        <f>BQ181*'MONTHLY DATA'!CO41</f>
        <v>52102318.252430536</v>
      </c>
      <c r="BS186" s="249">
        <f>BR181*'MONTHLY DATA'!CP41</f>
        <v>42629169.479261346</v>
      </c>
      <c r="BT186" s="249">
        <f>BS181*'MONTHLY DATA'!CQ41</f>
        <v>52102318.252430536</v>
      </c>
      <c r="BU186" s="249">
        <f>BT181*'MONTHLY DATA'!CR41</f>
        <v>42629169.479261346</v>
      </c>
      <c r="BV186" s="495">
        <f>BU181*'MONTHLY DATA'!CS41</f>
        <v>52102318.252430536</v>
      </c>
      <c r="BW186" s="423">
        <f t="shared" si="104"/>
        <v>1662846157.553874</v>
      </c>
    </row>
    <row r="187" spans="1:75" x14ac:dyDescent="0.25">
      <c r="A187" s="268" t="s">
        <v>249</v>
      </c>
      <c r="C187" s="235"/>
      <c r="O187" s="249"/>
      <c r="P187" s="249">
        <f>P186*'MONTHLY DATA'!AM42</f>
        <v>0</v>
      </c>
      <c r="Q187" s="249">
        <f>Q186*'MONTHLY DATA'!AN42</f>
        <v>0</v>
      </c>
      <c r="R187" s="249">
        <f>R186*'MONTHLY DATA'!AO42</f>
        <v>0</v>
      </c>
      <c r="S187" s="249">
        <f>S186*'MONTHLY DATA'!AP42</f>
        <v>0</v>
      </c>
      <c r="T187" s="249">
        <f>T186*'MONTHLY DATA'!AQ42</f>
        <v>0</v>
      </c>
      <c r="U187" s="249">
        <f>U186*'MONTHLY DATA'!AR42</f>
        <v>0</v>
      </c>
      <c r="V187" s="249">
        <f>V186*'MONTHLY DATA'!AS42</f>
        <v>0</v>
      </c>
      <c r="W187" s="249">
        <f>W186*'MONTHLY DATA'!AT42</f>
        <v>0</v>
      </c>
      <c r="X187" s="249">
        <f>X186*'MONTHLY DATA'!AU42</f>
        <v>0</v>
      </c>
      <c r="Y187" s="249">
        <f>Y186*'MONTHLY DATA'!AV42</f>
        <v>0</v>
      </c>
      <c r="Z187" s="249">
        <f>Z186*'MONTHLY DATA'!AW42</f>
        <v>0</v>
      </c>
      <c r="AA187" s="249">
        <f>AA186*'MONTHLY DATA'!AX42</f>
        <v>0</v>
      </c>
      <c r="AB187" s="249">
        <f>AB186*'MONTHLY DATA'!AY42</f>
        <v>832777.71943627775</v>
      </c>
      <c r="AC187" s="249">
        <f>AC186*'MONTHLY DATA'!AZ42</f>
        <v>681355.67847879149</v>
      </c>
      <c r="AD187" s="249">
        <f>AD186*'MONTHLY DATA'!BA42</f>
        <v>832777.71943627775</v>
      </c>
      <c r="AE187" s="249">
        <f>AE186*'MONTHLY DATA'!BB42</f>
        <v>681355.67847879149</v>
      </c>
      <c r="AF187" s="249">
        <f>AF186*'MONTHLY DATA'!BC42</f>
        <v>832777.71943627775</v>
      </c>
      <c r="AG187" s="249">
        <f>AG186*'MONTHLY DATA'!BD42</f>
        <v>681355.67847879149</v>
      </c>
      <c r="AH187" s="249">
        <f>AH186*'MONTHLY DATA'!BE42</f>
        <v>832777.71943627775</v>
      </c>
      <c r="AI187" s="249">
        <f>AI186*'MONTHLY DATA'!BF42</f>
        <v>681355.67847879149</v>
      </c>
      <c r="AJ187" s="249">
        <f>AJ186*'MONTHLY DATA'!BG42</f>
        <v>832777.71943627775</v>
      </c>
      <c r="AK187" s="249">
        <f>AK186*'MONTHLY DATA'!BH42</f>
        <v>681355.67847879149</v>
      </c>
      <c r="AL187" s="249">
        <f>AL186*'MONTHLY DATA'!BI42</f>
        <v>832777.71943627775</v>
      </c>
      <c r="AM187" s="249">
        <f>AM186*'MONTHLY DATA'!BJ42</f>
        <v>681355.67847879149</v>
      </c>
      <c r="AN187" s="249">
        <f>AN186*'MONTHLY DATA'!BK42</f>
        <v>1461455.4855616994</v>
      </c>
      <c r="AO187" s="249">
        <f>AO186*'MONTHLY DATA'!BL42</f>
        <v>1195709.7218230846</v>
      </c>
      <c r="AP187" s="249">
        <f>AP186*'MONTHLY DATA'!BM42</f>
        <v>1461455.4855616994</v>
      </c>
      <c r="AQ187" s="249">
        <f>AQ186*'MONTHLY DATA'!BN42</f>
        <v>1195709.7218230846</v>
      </c>
      <c r="AR187" s="249">
        <f>AR186*'MONTHLY DATA'!BO42</f>
        <v>1461455.4855616994</v>
      </c>
      <c r="AS187" s="249">
        <f>AS186*'MONTHLY DATA'!BP42</f>
        <v>1195709.7218230846</v>
      </c>
      <c r="AT187" s="249">
        <f>AT186*'MONTHLY DATA'!BQ42</f>
        <v>1461455.4855616994</v>
      </c>
      <c r="AU187" s="249">
        <f>AU186*'MONTHLY DATA'!BR42</f>
        <v>1195709.7218230846</v>
      </c>
      <c r="AV187" s="249">
        <f>AV186*'MONTHLY DATA'!BS42</f>
        <v>1461455.4855616994</v>
      </c>
      <c r="AW187" s="249">
        <f>AW186*'MONTHLY DATA'!BT42</f>
        <v>1195709.7218230846</v>
      </c>
      <c r="AX187" s="249">
        <f>AX186*'MONTHLY DATA'!BU42</f>
        <v>1461455.4855616994</v>
      </c>
      <c r="AY187" s="249">
        <f>AY186*'MONTHLY DATA'!BV42</f>
        <v>1195709.7218230846</v>
      </c>
      <c r="AZ187" s="249">
        <f>AZ186*'MONTHLY DATA'!BW42</f>
        <v>0</v>
      </c>
      <c r="BA187" s="249">
        <f>BA186*'MONTHLY DATA'!BX42</f>
        <v>0</v>
      </c>
      <c r="BB187" s="249">
        <f>BB186*'MONTHLY DATA'!BY42</f>
        <v>0</v>
      </c>
      <c r="BC187" s="249">
        <f>BC186*'MONTHLY DATA'!BZ42</f>
        <v>0</v>
      </c>
      <c r="BD187" s="249">
        <f>BD186*'MONTHLY DATA'!CA42</f>
        <v>0</v>
      </c>
      <c r="BE187" s="249">
        <f>BE186*'MONTHLY DATA'!CB42</f>
        <v>0</v>
      </c>
      <c r="BF187" s="249">
        <f>BF186*'MONTHLY DATA'!CC42</f>
        <v>0</v>
      </c>
      <c r="BG187" s="249">
        <f>BG186*'MONTHLY DATA'!CD42</f>
        <v>0</v>
      </c>
      <c r="BH187" s="249">
        <f>BH186*'MONTHLY DATA'!CE42</f>
        <v>0</v>
      </c>
      <c r="BI187" s="249">
        <f>BI186*'MONTHLY DATA'!CF42</f>
        <v>0</v>
      </c>
      <c r="BJ187" s="249">
        <f>BJ186*'MONTHLY DATA'!CG42</f>
        <v>0</v>
      </c>
      <c r="BK187" s="249">
        <f>BK186*'MONTHLY DATA'!CH42</f>
        <v>0</v>
      </c>
      <c r="BL187" s="249">
        <f>BL186*'MONTHLY DATA'!CI42</f>
        <v>1042046.3650486107</v>
      </c>
      <c r="BM187" s="249">
        <f>BM186*'MONTHLY DATA'!CJ42</f>
        <v>852583.38958522689</v>
      </c>
      <c r="BN187" s="249">
        <f>BN186*'MONTHLY DATA'!CK42</f>
        <v>1042046.3650486107</v>
      </c>
      <c r="BO187" s="249">
        <f>BO186*'MONTHLY DATA'!CL42</f>
        <v>852583.38958522689</v>
      </c>
      <c r="BP187" s="249">
        <f>BP186*'MONTHLY DATA'!CM42</f>
        <v>1042046.3650486107</v>
      </c>
      <c r="BQ187" s="249">
        <f>BQ186*'MONTHLY DATA'!CN42</f>
        <v>852583.38958522689</v>
      </c>
      <c r="BR187" s="249">
        <f>BR186*'MONTHLY DATA'!CO42</f>
        <v>1042046.3650486107</v>
      </c>
      <c r="BS187" s="249">
        <f>BS186*'MONTHLY DATA'!CP42</f>
        <v>852583.38958522689</v>
      </c>
      <c r="BT187" s="249">
        <f>BT186*'MONTHLY DATA'!CQ42</f>
        <v>1042046.3650486107</v>
      </c>
      <c r="BU187" s="249">
        <f>BU186*'MONTHLY DATA'!CR42</f>
        <v>852583.38958522689</v>
      </c>
      <c r="BV187" s="495">
        <f>BV186*'MONTHLY DATA'!CS42</f>
        <v>1042046.3650486107</v>
      </c>
      <c r="BW187" s="423">
        <f t="shared" si="104"/>
        <v>35542986.770016909</v>
      </c>
    </row>
    <row r="188" spans="1:75" x14ac:dyDescent="0.25">
      <c r="A188" s="268" t="s">
        <v>251</v>
      </c>
      <c r="C188" s="235"/>
      <c r="O188" s="249"/>
      <c r="P188" s="249"/>
      <c r="Q188" s="249">
        <f>O181*'MONTHLY DATA'!AM43</f>
        <v>150386900.30211481</v>
      </c>
      <c r="R188" s="249">
        <f>P181*'MONTHLY DATA'!AN43</f>
        <v>123041398.1873112</v>
      </c>
      <c r="S188" s="249">
        <f>Q181*'MONTHLY DATA'!AO43</f>
        <v>150386900.30211481</v>
      </c>
      <c r="T188" s="249">
        <f>R181*'MONTHLY DATA'!AP43</f>
        <v>123041398.1873112</v>
      </c>
      <c r="U188" s="249">
        <f>S181*'MONTHLY DATA'!AQ43</f>
        <v>150386900.30211481</v>
      </c>
      <c r="V188" s="249">
        <f>T181*'MONTHLY DATA'!AR43</f>
        <v>123041398.1873112</v>
      </c>
      <c r="W188" s="249">
        <f>U181*'MONTHLY DATA'!AS43</f>
        <v>150386900.30211481</v>
      </c>
      <c r="X188" s="249">
        <f>V181*'MONTHLY DATA'!AT43</f>
        <v>123041398.1873112</v>
      </c>
      <c r="Y188" s="249">
        <f>W181*'MONTHLY DATA'!AU43</f>
        <v>150386900.30211481</v>
      </c>
      <c r="Z188" s="249">
        <f>X181*'MONTHLY DATA'!AV43</f>
        <v>123041398.1873112</v>
      </c>
      <c r="AA188" s="249">
        <f>Y181*'MONTHLY DATA'!AW43</f>
        <v>150386900.30211481</v>
      </c>
      <c r="AB188" s="249">
        <f>Z181*'MONTHLY DATA'!AX43</f>
        <v>123041398.1873112</v>
      </c>
      <c r="AC188" s="249">
        <f>AA181*'MONTHLY DATA'!AY43</f>
        <v>0</v>
      </c>
      <c r="AD188" s="249">
        <f>AB181*'MONTHLY DATA'!AZ43</f>
        <v>0</v>
      </c>
      <c r="AE188" s="249">
        <f>AC181*'MONTHLY DATA'!BA43</f>
        <v>0</v>
      </c>
      <c r="AF188" s="249">
        <f>AD181*'MONTHLY DATA'!BB43</f>
        <v>0</v>
      </c>
      <c r="AG188" s="249">
        <f>AE181*'MONTHLY DATA'!BC43</f>
        <v>0</v>
      </c>
      <c r="AH188" s="249">
        <f>AF181*'MONTHLY DATA'!BD43</f>
        <v>0</v>
      </c>
      <c r="AI188" s="249">
        <f>AG181*'MONTHLY DATA'!BE43</f>
        <v>0</v>
      </c>
      <c r="AJ188" s="249">
        <f>AH181*'MONTHLY DATA'!BF43</f>
        <v>0</v>
      </c>
      <c r="AK188" s="249">
        <f>AI181*'MONTHLY DATA'!BG43</f>
        <v>0</v>
      </c>
      <c r="AL188" s="249">
        <f>AJ181*'MONTHLY DATA'!BH43</f>
        <v>0</v>
      </c>
      <c r="AM188" s="249">
        <f>AK181*'MONTHLY DATA'!BI43</f>
        <v>0</v>
      </c>
      <c r="AN188" s="249">
        <f>AL181*'MONTHLY DATA'!BJ43</f>
        <v>0</v>
      </c>
      <c r="AO188" s="249">
        <f>AM181*'MONTHLY DATA'!BK43</f>
        <v>24357591.426028322</v>
      </c>
      <c r="AP188" s="249">
        <f>AN181*'MONTHLY DATA'!BL43</f>
        <v>19928495.363718078</v>
      </c>
      <c r="AQ188" s="249">
        <f>AO181*'MONTHLY DATA'!BM43</f>
        <v>24357591.426028322</v>
      </c>
      <c r="AR188" s="249">
        <f>AP181*'MONTHLY DATA'!BN43</f>
        <v>19928495.363718078</v>
      </c>
      <c r="AS188" s="249">
        <f>AQ181*'MONTHLY DATA'!BO43</f>
        <v>24357591.426028322</v>
      </c>
      <c r="AT188" s="249">
        <f>AR181*'MONTHLY DATA'!BP43</f>
        <v>19928495.363718078</v>
      </c>
      <c r="AU188" s="249">
        <f>AS181*'MONTHLY DATA'!BQ43</f>
        <v>24357591.426028322</v>
      </c>
      <c r="AV188" s="249">
        <f>AT181*'MONTHLY DATA'!BR43</f>
        <v>19928495.363718078</v>
      </c>
      <c r="AW188" s="249">
        <f>AU181*'MONTHLY DATA'!BS43</f>
        <v>24357591.426028322</v>
      </c>
      <c r="AX188" s="249">
        <f>AV181*'MONTHLY DATA'!BT43</f>
        <v>19928495.363718078</v>
      </c>
      <c r="AY188" s="249">
        <f>AW181*'MONTHLY DATA'!BU43</f>
        <v>24357591.426028322</v>
      </c>
      <c r="AZ188" s="249">
        <f>AX181*'MONTHLY DATA'!BV43</f>
        <v>19928495.363718078</v>
      </c>
      <c r="BA188" s="249">
        <f>AY181*'MONTHLY DATA'!BW43</f>
        <v>0</v>
      </c>
      <c r="BB188" s="249">
        <f>AZ181*'MONTHLY DATA'!BX43</f>
        <v>0</v>
      </c>
      <c r="BC188" s="249">
        <f>BA181*'MONTHLY DATA'!BY43</f>
        <v>0</v>
      </c>
      <c r="BD188" s="249">
        <f>BB181*'MONTHLY DATA'!BZ43</f>
        <v>0</v>
      </c>
      <c r="BE188" s="249">
        <f>BC181*'MONTHLY DATA'!CA43</f>
        <v>0</v>
      </c>
      <c r="BF188" s="249">
        <f>BD181*'MONTHLY DATA'!CB43</f>
        <v>0</v>
      </c>
      <c r="BG188" s="249">
        <f>BE181*'MONTHLY DATA'!CC43</f>
        <v>0</v>
      </c>
      <c r="BH188" s="249">
        <f>BF181*'MONTHLY DATA'!CD43</f>
        <v>0</v>
      </c>
      <c r="BI188" s="249">
        <f>BG181*'MONTHLY DATA'!CE43</f>
        <v>0</v>
      </c>
      <c r="BJ188" s="249">
        <f>BH181*'MONTHLY DATA'!CF43</f>
        <v>0</v>
      </c>
      <c r="BK188" s="249">
        <f>BI181*'MONTHLY DATA'!CG43</f>
        <v>0</v>
      </c>
      <c r="BL188" s="249">
        <f>BJ181*'MONTHLY DATA'!CH43</f>
        <v>0</v>
      </c>
      <c r="BM188" s="249">
        <f>BK181*'MONTHLY DATA'!CI43</f>
        <v>39076738.689322896</v>
      </c>
      <c r="BN188" s="249">
        <f>BL181*'MONTHLY DATA'!CJ43</f>
        <v>31971877.109446008</v>
      </c>
      <c r="BO188" s="249">
        <f>BM181*'MONTHLY DATA'!CK43</f>
        <v>39076738.689322896</v>
      </c>
      <c r="BP188" s="249">
        <f>BN181*'MONTHLY DATA'!CL43</f>
        <v>31971877.109446008</v>
      </c>
      <c r="BQ188" s="249">
        <f>BO181*'MONTHLY DATA'!CM43</f>
        <v>39076738.689322896</v>
      </c>
      <c r="BR188" s="249">
        <f>BP181*'MONTHLY DATA'!CN43</f>
        <v>31971877.109446008</v>
      </c>
      <c r="BS188" s="249">
        <f>BQ181*'MONTHLY DATA'!CO43</f>
        <v>39076738.689322896</v>
      </c>
      <c r="BT188" s="249">
        <f>BR181*'MONTHLY DATA'!CP43</f>
        <v>31971877.109446008</v>
      </c>
      <c r="BU188" s="249">
        <f>BS181*'MONTHLY DATA'!CQ43</f>
        <v>39076738.689322896</v>
      </c>
      <c r="BV188" s="495">
        <f>BT181*'MONTHLY DATA'!CR43</f>
        <v>31971877.109446008</v>
      </c>
      <c r="BW188" s="423">
        <f t="shared" si="104"/>
        <v>2261529390.6688786</v>
      </c>
    </row>
    <row r="189" spans="1:75" x14ac:dyDescent="0.25">
      <c r="A189" s="268" t="s">
        <v>249</v>
      </c>
      <c r="C189" s="235"/>
      <c r="O189" s="249"/>
      <c r="P189" s="249"/>
      <c r="Q189" s="249">
        <f>Q188*'MONTHLY DATA'!AM44</f>
        <v>6015476.0120845931</v>
      </c>
      <c r="R189" s="249">
        <f>R188*'MONTHLY DATA'!AN44</f>
        <v>4921655.9274924481</v>
      </c>
      <c r="S189" s="249">
        <f>S188*'MONTHLY DATA'!AO44</f>
        <v>6015476.0120845931</v>
      </c>
      <c r="T189" s="249">
        <f>T188*'MONTHLY DATA'!AP44</f>
        <v>4921655.9274924481</v>
      </c>
      <c r="U189" s="249">
        <f>U188*'MONTHLY DATA'!AQ44</f>
        <v>6015476.0120845931</v>
      </c>
      <c r="V189" s="249">
        <f>V188*'MONTHLY DATA'!AR44</f>
        <v>4921655.9274924481</v>
      </c>
      <c r="W189" s="249">
        <f>W188*'MONTHLY DATA'!AS44</f>
        <v>6015476.0120845931</v>
      </c>
      <c r="X189" s="249">
        <f>X188*'MONTHLY DATA'!AT44</f>
        <v>4921655.9274924481</v>
      </c>
      <c r="Y189" s="249">
        <f>Y188*'MONTHLY DATA'!AU44</f>
        <v>6015476.0120845931</v>
      </c>
      <c r="Z189" s="249">
        <f>Z188*'MONTHLY DATA'!AV44</f>
        <v>4921655.9274924481</v>
      </c>
      <c r="AA189" s="249">
        <f>AA188*'MONTHLY DATA'!AW44</f>
        <v>6015476.0120845931</v>
      </c>
      <c r="AB189" s="249">
        <f>AB188*'MONTHLY DATA'!AX44</f>
        <v>4921655.9274924481</v>
      </c>
      <c r="AC189" s="249">
        <f>AC188*'MONTHLY DATA'!AY44</f>
        <v>0</v>
      </c>
      <c r="AD189" s="249">
        <f>AD188*'MONTHLY DATA'!AZ44</f>
        <v>0</v>
      </c>
      <c r="AE189" s="249">
        <f>AE188*'MONTHLY DATA'!BA44</f>
        <v>0</v>
      </c>
      <c r="AF189" s="249">
        <f>AF188*'MONTHLY DATA'!BB44</f>
        <v>0</v>
      </c>
      <c r="AG189" s="249">
        <f>AG188*'MONTHLY DATA'!BC44</f>
        <v>0</v>
      </c>
      <c r="AH189" s="249">
        <f>AH188*'MONTHLY DATA'!BD44</f>
        <v>0</v>
      </c>
      <c r="AI189" s="249">
        <f>AI188*'MONTHLY DATA'!BE44</f>
        <v>0</v>
      </c>
      <c r="AJ189" s="249">
        <f>AJ188*'MONTHLY DATA'!BF44</f>
        <v>0</v>
      </c>
      <c r="AK189" s="249">
        <f>AK188*'MONTHLY DATA'!BG44</f>
        <v>0</v>
      </c>
      <c r="AL189" s="249">
        <f>AL188*'MONTHLY DATA'!BH44</f>
        <v>0</v>
      </c>
      <c r="AM189" s="249">
        <f>AM188*'MONTHLY DATA'!BI44</f>
        <v>0</v>
      </c>
      <c r="AN189" s="249">
        <f>AN188*'MONTHLY DATA'!BJ44</f>
        <v>0</v>
      </c>
      <c r="AO189" s="249">
        <f>AO188*'MONTHLY DATA'!BK44</f>
        <v>243575.91426028323</v>
      </c>
      <c r="AP189" s="249">
        <f>AP188*'MONTHLY DATA'!BL44</f>
        <v>199284.95363718079</v>
      </c>
      <c r="AQ189" s="249">
        <f>AQ188*'MONTHLY DATA'!BM44</f>
        <v>243575.91426028323</v>
      </c>
      <c r="AR189" s="249">
        <f>AR188*'MONTHLY DATA'!BN44</f>
        <v>199284.95363718079</v>
      </c>
      <c r="AS189" s="249">
        <f>AS188*'MONTHLY DATA'!BO44</f>
        <v>243575.91426028323</v>
      </c>
      <c r="AT189" s="249">
        <f>AT188*'MONTHLY DATA'!BP44</f>
        <v>199284.95363718079</v>
      </c>
      <c r="AU189" s="249">
        <f>AU188*'MONTHLY DATA'!BQ44</f>
        <v>243575.91426028323</v>
      </c>
      <c r="AV189" s="249">
        <f>AV188*'MONTHLY DATA'!BR44</f>
        <v>199284.95363718079</v>
      </c>
      <c r="AW189" s="249">
        <f>AW188*'MONTHLY DATA'!BS44</f>
        <v>243575.91426028323</v>
      </c>
      <c r="AX189" s="249">
        <f>AX188*'MONTHLY DATA'!BT44</f>
        <v>199284.95363718079</v>
      </c>
      <c r="AY189" s="249">
        <f>AY188*'MONTHLY DATA'!BU44</f>
        <v>243575.91426028323</v>
      </c>
      <c r="AZ189" s="249">
        <f>AZ188*'MONTHLY DATA'!BV44</f>
        <v>199284.95363718079</v>
      </c>
      <c r="BA189" s="249">
        <f>BA188*'MONTHLY DATA'!BW44</f>
        <v>0</v>
      </c>
      <c r="BB189" s="249">
        <f>BB188*'MONTHLY DATA'!BX44</f>
        <v>0</v>
      </c>
      <c r="BC189" s="249">
        <f>BC188*'MONTHLY DATA'!BY44</f>
        <v>0</v>
      </c>
      <c r="BD189" s="249">
        <f>BD188*'MONTHLY DATA'!BZ44</f>
        <v>0</v>
      </c>
      <c r="BE189" s="249">
        <f>BE188*'MONTHLY DATA'!CA44</f>
        <v>0</v>
      </c>
      <c r="BF189" s="249">
        <f>BF188*'MONTHLY DATA'!CB44</f>
        <v>0</v>
      </c>
      <c r="BG189" s="249">
        <f>BG188*'MONTHLY DATA'!CC44</f>
        <v>0</v>
      </c>
      <c r="BH189" s="249">
        <f>BH188*'MONTHLY DATA'!CD44</f>
        <v>0</v>
      </c>
      <c r="BI189" s="249">
        <f>BI188*'MONTHLY DATA'!CE44</f>
        <v>0</v>
      </c>
      <c r="BJ189" s="249">
        <f>BJ188*'MONTHLY DATA'!CF44</f>
        <v>0</v>
      </c>
      <c r="BK189" s="249">
        <f>BK188*'MONTHLY DATA'!CG44</f>
        <v>0</v>
      </c>
      <c r="BL189" s="249">
        <f>BL188*'MONTHLY DATA'!CH44</f>
        <v>0</v>
      </c>
      <c r="BM189" s="249">
        <f>BM188*'MONTHLY DATA'!CI44</f>
        <v>390767.38689322898</v>
      </c>
      <c r="BN189" s="249">
        <f>BN188*'MONTHLY DATA'!CJ44</f>
        <v>319718.7710944601</v>
      </c>
      <c r="BO189" s="249">
        <f>BO188*'MONTHLY DATA'!CK44</f>
        <v>390767.38689322898</v>
      </c>
      <c r="BP189" s="249">
        <f>BP188*'MONTHLY DATA'!CL44</f>
        <v>319718.7710944601</v>
      </c>
      <c r="BQ189" s="249">
        <f>BQ188*'MONTHLY DATA'!CM44</f>
        <v>390767.38689322898</v>
      </c>
      <c r="BR189" s="249">
        <f>BR188*'MONTHLY DATA'!CN44</f>
        <v>319718.7710944601</v>
      </c>
      <c r="BS189" s="249">
        <f>BS188*'MONTHLY DATA'!CO44</f>
        <v>390767.38689322898</v>
      </c>
      <c r="BT189" s="249">
        <f>BT188*'MONTHLY DATA'!CP44</f>
        <v>319718.7710944601</v>
      </c>
      <c r="BU189" s="249">
        <f>BU188*'MONTHLY DATA'!CQ44</f>
        <v>390767.38689322898</v>
      </c>
      <c r="BV189" s="495">
        <f>BV188*'MONTHLY DATA'!CR44</f>
        <v>319718.7710944601</v>
      </c>
      <c r="BW189" s="423">
        <f t="shared" si="104"/>
        <v>71832387.634785473</v>
      </c>
    </row>
    <row r="190" spans="1:75" x14ac:dyDescent="0.25">
      <c r="A190" s="268" t="s">
        <v>252</v>
      </c>
      <c r="C190" s="235"/>
      <c r="O190" s="249"/>
      <c r="P190" s="249"/>
      <c r="Q190" s="249"/>
      <c r="R190" s="249">
        <f>O181*'MONTHLY DATA'!AM45</f>
        <v>30077380.060422961</v>
      </c>
      <c r="S190" s="249">
        <f>P181*'MONTHLY DATA'!AN45</f>
        <v>24608279.63746224</v>
      </c>
      <c r="T190" s="249">
        <f>Q181*'MONTHLY DATA'!AO45</f>
        <v>30077380.060422961</v>
      </c>
      <c r="U190" s="249">
        <f>R181*'MONTHLY DATA'!AP45</f>
        <v>24608279.63746224</v>
      </c>
      <c r="V190" s="249">
        <f>S181*'MONTHLY DATA'!AQ45</f>
        <v>30077380.060422961</v>
      </c>
      <c r="W190" s="249">
        <f>T181*'MONTHLY DATA'!AR45</f>
        <v>24608279.63746224</v>
      </c>
      <c r="X190" s="249">
        <f>U181*'MONTHLY DATA'!AS45</f>
        <v>30077380.060422961</v>
      </c>
      <c r="Y190" s="249">
        <f>V181*'MONTHLY DATA'!AT45</f>
        <v>24608279.63746224</v>
      </c>
      <c r="Z190" s="249">
        <f>W181*'MONTHLY DATA'!AU45</f>
        <v>30077380.060422961</v>
      </c>
      <c r="AA190" s="249">
        <f>X181*'MONTHLY DATA'!AV45</f>
        <v>24608279.63746224</v>
      </c>
      <c r="AB190" s="249">
        <f>Y181*'MONTHLY DATA'!AW45</f>
        <v>30077380.060422961</v>
      </c>
      <c r="AC190" s="249">
        <f>Z181*'MONTHLY DATA'!AX45</f>
        <v>24608279.63746224</v>
      </c>
      <c r="AD190" s="249">
        <f>AA181*'MONTHLY DATA'!AY45</f>
        <v>122140732.18398741</v>
      </c>
      <c r="AE190" s="249">
        <f>AB181*'MONTHLY DATA'!AZ45</f>
        <v>99932166.176889434</v>
      </c>
      <c r="AF190" s="249">
        <f>AC181*'MONTHLY DATA'!BA45</f>
        <v>122140732.18398741</v>
      </c>
      <c r="AG190" s="249">
        <f>AD181*'MONTHLY DATA'!BB45</f>
        <v>99932166.176889434</v>
      </c>
      <c r="AH190" s="249">
        <f>AE181*'MONTHLY DATA'!BC45</f>
        <v>122140732.18398741</v>
      </c>
      <c r="AI190" s="249">
        <f>AF181*'MONTHLY DATA'!BD45</f>
        <v>99932166.176889434</v>
      </c>
      <c r="AJ190" s="249">
        <f>AG181*'MONTHLY DATA'!BE45</f>
        <v>122140732.18398741</v>
      </c>
      <c r="AK190" s="249">
        <f>AH181*'MONTHLY DATA'!BF45</f>
        <v>99932166.176889434</v>
      </c>
      <c r="AL190" s="249">
        <f>AI181*'MONTHLY DATA'!BG45</f>
        <v>122140732.18398741</v>
      </c>
      <c r="AM190" s="249">
        <f>AJ181*'MONTHLY DATA'!BH45</f>
        <v>99932166.176889434</v>
      </c>
      <c r="AN190" s="249">
        <f>AK181*'MONTHLY DATA'!BI45</f>
        <v>122140732.18398741</v>
      </c>
      <c r="AO190" s="249">
        <f>AL181*'MONTHLY DATA'!BJ45</f>
        <v>99932166.176889434</v>
      </c>
      <c r="AP190" s="249">
        <f>AM181*'MONTHLY DATA'!BK45</f>
        <v>0</v>
      </c>
      <c r="AQ190" s="249">
        <f>AN181*'MONTHLY DATA'!BL45</f>
        <v>0</v>
      </c>
      <c r="AR190" s="249">
        <f>AO181*'MONTHLY DATA'!BM45</f>
        <v>0</v>
      </c>
      <c r="AS190" s="249">
        <f>AP181*'MONTHLY DATA'!BN45</f>
        <v>0</v>
      </c>
      <c r="AT190" s="249">
        <f>AQ181*'MONTHLY DATA'!BO45</f>
        <v>0</v>
      </c>
      <c r="AU190" s="249">
        <f>AR181*'MONTHLY DATA'!BP45</f>
        <v>0</v>
      </c>
      <c r="AV190" s="249">
        <f>AS181*'MONTHLY DATA'!BQ45</f>
        <v>0</v>
      </c>
      <c r="AW190" s="249">
        <f>AT181*'MONTHLY DATA'!BR45</f>
        <v>0</v>
      </c>
      <c r="AX190" s="249">
        <f>AU181*'MONTHLY DATA'!BS45</f>
        <v>0</v>
      </c>
      <c r="AY190" s="249">
        <f>AV181*'MONTHLY DATA'!BT45</f>
        <v>0</v>
      </c>
      <c r="AZ190" s="249">
        <f>AW181*'MONTHLY DATA'!BU45</f>
        <v>0</v>
      </c>
      <c r="BA190" s="249">
        <f>AX181*'MONTHLY DATA'!BV45</f>
        <v>0</v>
      </c>
      <c r="BB190" s="249">
        <f>AY181*'MONTHLY DATA'!BW45</f>
        <v>242680952.99298039</v>
      </c>
      <c r="BC190" s="249">
        <f>AZ181*'MONTHLY DATA'!BX45</f>
        <v>198552312.57768849</v>
      </c>
      <c r="BD190" s="249">
        <f>BA181*'MONTHLY DATA'!BY45</f>
        <v>242680952.99298039</v>
      </c>
      <c r="BE190" s="249">
        <f>BB181*'MONTHLY DATA'!BZ45</f>
        <v>198552312.57768849</v>
      </c>
      <c r="BF190" s="249">
        <f>BC181*'MONTHLY DATA'!CA45</f>
        <v>242680952.99298039</v>
      </c>
      <c r="BG190" s="249">
        <f>BD181*'MONTHLY DATA'!CB45</f>
        <v>198552312.57768849</v>
      </c>
      <c r="BH190" s="249">
        <f>BE181*'MONTHLY DATA'!CC45</f>
        <v>242680952.99298039</v>
      </c>
      <c r="BI190" s="249">
        <f>BF181*'MONTHLY DATA'!CD45</f>
        <v>198552312.57768849</v>
      </c>
      <c r="BJ190" s="249">
        <f>BG181*'MONTHLY DATA'!CE45</f>
        <v>242680952.99298039</v>
      </c>
      <c r="BK190" s="249">
        <f>BH181*'MONTHLY DATA'!CF45</f>
        <v>198552312.57768849</v>
      </c>
      <c r="BL190" s="249">
        <f>BI181*'MONTHLY DATA'!CG45</f>
        <v>242680952.99298039</v>
      </c>
      <c r="BM190" s="249">
        <f>BJ181*'MONTHLY DATA'!CH45</f>
        <v>198552312.57768849</v>
      </c>
      <c r="BN190" s="249">
        <f>BK181*'MONTHLY DATA'!CI45</f>
        <v>65127897.815538168</v>
      </c>
      <c r="BO190" s="249">
        <f>BL181*'MONTHLY DATA'!CJ45</f>
        <v>53286461.849076681</v>
      </c>
      <c r="BP190" s="249">
        <f>BM181*'MONTHLY DATA'!CK45</f>
        <v>65127897.815538168</v>
      </c>
      <c r="BQ190" s="249">
        <f>BN181*'MONTHLY DATA'!CL45</f>
        <v>53286461.849076681</v>
      </c>
      <c r="BR190" s="249">
        <f>BO181*'MONTHLY DATA'!CM45</f>
        <v>65127897.815538168</v>
      </c>
      <c r="BS190" s="249">
        <f>BP181*'MONTHLY DATA'!CN45</f>
        <v>53286461.849076681</v>
      </c>
      <c r="BT190" s="249">
        <f>BQ181*'MONTHLY DATA'!CO45</f>
        <v>65127897.815538168</v>
      </c>
      <c r="BU190" s="249">
        <f>BR181*'MONTHLY DATA'!CP45</f>
        <v>53286461.849076681</v>
      </c>
      <c r="BV190" s="495">
        <f>BS181*'MONTHLY DATA'!CQ45</f>
        <v>65127897.815538168</v>
      </c>
      <c r="BW190" s="423">
        <f t="shared" si="104"/>
        <v>4846736278.2505836</v>
      </c>
    </row>
    <row r="191" spans="1:75" ht="16.5" thickBot="1" x14ac:dyDescent="0.3">
      <c r="A191" s="270" t="s">
        <v>249</v>
      </c>
      <c r="C191" s="238"/>
      <c r="D191" s="244"/>
      <c r="E191" s="244"/>
      <c r="F191" s="244"/>
      <c r="G191" s="244"/>
      <c r="H191" s="244"/>
      <c r="I191" s="244"/>
      <c r="J191" s="244"/>
      <c r="K191" s="244"/>
      <c r="L191" s="244"/>
      <c r="M191" s="244"/>
      <c r="N191" s="244"/>
      <c r="O191" s="436"/>
      <c r="P191" s="436"/>
      <c r="Q191" s="436"/>
      <c r="R191" s="436">
        <f>R190*'MONTHLY DATA'!AM46</f>
        <v>0</v>
      </c>
      <c r="S191" s="436">
        <f>S190*'MONTHLY DATA'!AN46</f>
        <v>0</v>
      </c>
      <c r="T191" s="436">
        <f>T190*'MONTHLY DATA'!AO46</f>
        <v>0</v>
      </c>
      <c r="U191" s="436">
        <f>U190*'MONTHLY DATA'!AP46</f>
        <v>0</v>
      </c>
      <c r="V191" s="436">
        <f>V190*'MONTHLY DATA'!AQ46</f>
        <v>0</v>
      </c>
      <c r="W191" s="436">
        <f>W190*'MONTHLY DATA'!AR46</f>
        <v>0</v>
      </c>
      <c r="X191" s="436">
        <f>X190*'MONTHLY DATA'!AS46</f>
        <v>0</v>
      </c>
      <c r="Y191" s="436">
        <f>Y190*'MONTHLY DATA'!AT46</f>
        <v>0</v>
      </c>
      <c r="Z191" s="436">
        <f>Z190*'MONTHLY DATA'!AU46</f>
        <v>0</v>
      </c>
      <c r="AA191" s="436">
        <f>AA190*'MONTHLY DATA'!AV46</f>
        <v>0</v>
      </c>
      <c r="AB191" s="436">
        <f>AB190*'MONTHLY DATA'!AW46</f>
        <v>0</v>
      </c>
      <c r="AC191" s="436">
        <f>AC190*'MONTHLY DATA'!AX46</f>
        <v>0</v>
      </c>
      <c r="AD191" s="436">
        <f>AD190*'MONTHLY DATA'!AY46</f>
        <v>0</v>
      </c>
      <c r="AE191" s="436">
        <f>AE190*'MONTHLY DATA'!AZ46</f>
        <v>0</v>
      </c>
      <c r="AF191" s="436">
        <f>AF190*'MONTHLY DATA'!BA46</f>
        <v>0</v>
      </c>
      <c r="AG191" s="436">
        <f>AG190*'MONTHLY DATA'!BB46</f>
        <v>0</v>
      </c>
      <c r="AH191" s="436">
        <f>AH190*'MONTHLY DATA'!BC46</f>
        <v>0</v>
      </c>
      <c r="AI191" s="436">
        <f>AI190*'MONTHLY DATA'!BD46</f>
        <v>0</v>
      </c>
      <c r="AJ191" s="436">
        <f>AJ190*'MONTHLY DATA'!BE46</f>
        <v>0</v>
      </c>
      <c r="AK191" s="436">
        <f>AK190*'MONTHLY DATA'!BF46</f>
        <v>0</v>
      </c>
      <c r="AL191" s="436">
        <f>AL190*'MONTHLY DATA'!BG46</f>
        <v>0</v>
      </c>
      <c r="AM191" s="436">
        <f>AM190*'MONTHLY DATA'!BH46</f>
        <v>0</v>
      </c>
      <c r="AN191" s="436">
        <f>AN190*'MONTHLY DATA'!BI46</f>
        <v>0</v>
      </c>
      <c r="AO191" s="436">
        <f>AO190*'MONTHLY DATA'!BJ46</f>
        <v>0</v>
      </c>
      <c r="AP191" s="436">
        <f>AP190*'MONTHLY DATA'!BK46</f>
        <v>0</v>
      </c>
      <c r="AQ191" s="436">
        <f>AQ190*'MONTHLY DATA'!BL46</f>
        <v>0</v>
      </c>
      <c r="AR191" s="436">
        <f>AR190*'MONTHLY DATA'!BM46</f>
        <v>0</v>
      </c>
      <c r="AS191" s="436">
        <f>AS190*'MONTHLY DATA'!BN46</f>
        <v>0</v>
      </c>
      <c r="AT191" s="436">
        <f>AT190*'MONTHLY DATA'!BO46</f>
        <v>0</v>
      </c>
      <c r="AU191" s="436">
        <f>AU190*'MONTHLY DATA'!BP46</f>
        <v>0</v>
      </c>
      <c r="AV191" s="436">
        <f>AV190*'MONTHLY DATA'!BQ46</f>
        <v>0</v>
      </c>
      <c r="AW191" s="436">
        <f>AW190*'MONTHLY DATA'!BR46</f>
        <v>0</v>
      </c>
      <c r="AX191" s="436">
        <f>AX190*'MONTHLY DATA'!BS46</f>
        <v>0</v>
      </c>
      <c r="AY191" s="436">
        <f>AY190*'MONTHLY DATA'!BT46</f>
        <v>0</v>
      </c>
      <c r="AZ191" s="436">
        <f>AZ190*'MONTHLY DATA'!BU46</f>
        <v>0</v>
      </c>
      <c r="BA191" s="436">
        <f>BA190*'MONTHLY DATA'!BV46</f>
        <v>0</v>
      </c>
      <c r="BB191" s="436">
        <f>BB190*'MONTHLY DATA'!BW46</f>
        <v>0</v>
      </c>
      <c r="BC191" s="436">
        <f>BC190*'MONTHLY DATA'!BX46</f>
        <v>0</v>
      </c>
      <c r="BD191" s="436">
        <f>BD190*'MONTHLY DATA'!BY46</f>
        <v>0</v>
      </c>
      <c r="BE191" s="436">
        <f>BE190*'MONTHLY DATA'!BZ46</f>
        <v>0</v>
      </c>
      <c r="BF191" s="436">
        <f>BF190*'MONTHLY DATA'!CA46</f>
        <v>0</v>
      </c>
      <c r="BG191" s="436">
        <f>BG190*'MONTHLY DATA'!CB46</f>
        <v>0</v>
      </c>
      <c r="BH191" s="436">
        <f>BH190*'MONTHLY DATA'!CC46</f>
        <v>0</v>
      </c>
      <c r="BI191" s="436">
        <f>BI190*'MONTHLY DATA'!CD46</f>
        <v>0</v>
      </c>
      <c r="BJ191" s="436">
        <f>BJ190*'MONTHLY DATA'!CE46</f>
        <v>0</v>
      </c>
      <c r="BK191" s="436">
        <f>BK190*'MONTHLY DATA'!CF46</f>
        <v>0</v>
      </c>
      <c r="BL191" s="436">
        <f>BL190*'MONTHLY DATA'!CG46</f>
        <v>0</v>
      </c>
      <c r="BM191" s="436">
        <f>BM190*'MONTHLY DATA'!CH46</f>
        <v>0</v>
      </c>
      <c r="BN191" s="436">
        <f>BN190*'MONTHLY DATA'!CI46</f>
        <v>0</v>
      </c>
      <c r="BO191" s="436">
        <f>BO190*'MONTHLY DATA'!CJ46</f>
        <v>0</v>
      </c>
      <c r="BP191" s="436">
        <f>BP190*'MONTHLY DATA'!CK46</f>
        <v>0</v>
      </c>
      <c r="BQ191" s="436">
        <f>BQ190*'MONTHLY DATA'!CL46</f>
        <v>0</v>
      </c>
      <c r="BR191" s="436">
        <f>BR190*'MONTHLY DATA'!CM46</f>
        <v>0</v>
      </c>
      <c r="BS191" s="436">
        <f>BS190*'MONTHLY DATA'!CN46</f>
        <v>0</v>
      </c>
      <c r="BT191" s="436">
        <f>BT190*'MONTHLY DATA'!CO46</f>
        <v>0</v>
      </c>
      <c r="BU191" s="436">
        <f>BU190*'MONTHLY DATA'!CP46</f>
        <v>0</v>
      </c>
      <c r="BV191" s="497">
        <f>BV190*'MONTHLY DATA'!CQ46</f>
        <v>0</v>
      </c>
      <c r="BW191" s="438">
        <f t="shared" si="104"/>
        <v>0</v>
      </c>
    </row>
    <row r="192" spans="1:75" ht="16.5" thickBot="1" x14ac:dyDescent="0.3">
      <c r="O192" s="249"/>
      <c r="P192" s="249"/>
      <c r="Q192" s="249"/>
      <c r="R192" s="249"/>
      <c r="S192" s="249"/>
      <c r="T192" s="249"/>
      <c r="U192" s="249"/>
      <c r="V192" s="249"/>
      <c r="W192" s="249"/>
      <c r="X192" s="249"/>
      <c r="Y192" s="249"/>
      <c r="Z192" s="249"/>
      <c r="AA192" s="249"/>
      <c r="AB192" s="249"/>
      <c r="AC192" s="249"/>
      <c r="AD192" s="249"/>
      <c r="AE192" s="249"/>
      <c r="AF192" s="249"/>
      <c r="AG192" s="249"/>
      <c r="AH192" s="249"/>
      <c r="AI192" s="249"/>
      <c r="AJ192" s="249"/>
      <c r="AK192" s="249"/>
      <c r="AL192" s="249"/>
      <c r="AM192" s="249"/>
      <c r="AN192" s="249"/>
      <c r="AO192" s="249"/>
      <c r="AP192" s="249"/>
      <c r="AQ192" s="249"/>
      <c r="AR192" s="249"/>
      <c r="AS192" s="249"/>
      <c r="AT192" s="249"/>
      <c r="AU192" s="249"/>
      <c r="AV192" s="249"/>
      <c r="AW192" s="249"/>
      <c r="AX192" s="249"/>
      <c r="AY192" s="249"/>
      <c r="AZ192" s="249"/>
      <c r="BA192" s="249"/>
      <c r="BB192" s="249"/>
      <c r="BC192" s="249"/>
      <c r="BD192" s="249"/>
      <c r="BE192" s="249"/>
      <c r="BF192" s="249"/>
      <c r="BG192" s="249"/>
      <c r="BH192" s="249"/>
      <c r="BI192" s="249"/>
      <c r="BJ192" s="249"/>
      <c r="BK192" s="249"/>
      <c r="BL192" s="249"/>
      <c r="BM192" s="249"/>
      <c r="BN192" s="249"/>
      <c r="BO192" s="249"/>
      <c r="BP192" s="249"/>
      <c r="BQ192" s="249"/>
      <c r="BR192" s="249"/>
      <c r="BS192" s="249"/>
      <c r="BT192" s="249"/>
      <c r="BU192" s="249"/>
      <c r="BV192" s="249"/>
      <c r="BW192" s="417">
        <f t="shared" si="104"/>
        <v>0</v>
      </c>
    </row>
    <row r="193" spans="1:75" x14ac:dyDescent="0.25">
      <c r="A193" s="506" t="s">
        <v>315</v>
      </c>
      <c r="C193" s="498"/>
      <c r="D193" s="499"/>
      <c r="E193" s="499"/>
      <c r="F193" s="499"/>
      <c r="G193" s="499"/>
      <c r="H193" s="499"/>
      <c r="I193" s="499"/>
      <c r="J193" s="499"/>
      <c r="K193" s="499"/>
      <c r="L193" s="499"/>
      <c r="M193" s="499"/>
      <c r="N193" s="499"/>
      <c r="O193" s="500">
        <f>O184+O186+O188+O190</f>
        <v>20051586.706948642</v>
      </c>
      <c r="P193" s="500">
        <f t="shared" ref="P193:BV193" si="114">P184+P186+P188+P190</f>
        <v>16405519.758308161</v>
      </c>
      <c r="Q193" s="500">
        <f t="shared" si="114"/>
        <v>170438487.00906345</v>
      </c>
      <c r="R193" s="500">
        <f t="shared" si="114"/>
        <v>169524298.00604233</v>
      </c>
      <c r="S193" s="500">
        <f t="shared" si="114"/>
        <v>195046766.64652568</v>
      </c>
      <c r="T193" s="500">
        <f t="shared" si="114"/>
        <v>169524298.00604233</v>
      </c>
      <c r="U193" s="500">
        <f t="shared" si="114"/>
        <v>195046766.64652568</v>
      </c>
      <c r="V193" s="500">
        <f t="shared" si="114"/>
        <v>169524298.00604233</v>
      </c>
      <c r="W193" s="500">
        <f t="shared" si="114"/>
        <v>195046766.64652568</v>
      </c>
      <c r="X193" s="500">
        <f t="shared" si="114"/>
        <v>169524298.00604233</v>
      </c>
      <c r="Y193" s="500">
        <f t="shared" si="114"/>
        <v>195046766.64652568</v>
      </c>
      <c r="Z193" s="500">
        <f t="shared" si="114"/>
        <v>169524298.00604233</v>
      </c>
      <c r="AA193" s="500">
        <f t="shared" si="114"/>
        <v>219409991.64284518</v>
      </c>
      <c r="AB193" s="500">
        <f t="shared" si="114"/>
        <v>244976262.39568824</v>
      </c>
      <c r="AC193" s="500">
        <f t="shared" si="114"/>
        <v>114446803.23931649</v>
      </c>
      <c r="AD193" s="500">
        <f t="shared" si="114"/>
        <v>213998216.33194149</v>
      </c>
      <c r="AE193" s="500">
        <f t="shared" si="114"/>
        <v>189770689.77874368</v>
      </c>
      <c r="AF193" s="500">
        <f t="shared" si="114"/>
        <v>213998216.33194149</v>
      </c>
      <c r="AG193" s="500">
        <f t="shared" si="114"/>
        <v>189770689.77874368</v>
      </c>
      <c r="AH193" s="500">
        <f t="shared" si="114"/>
        <v>213998216.33194149</v>
      </c>
      <c r="AI193" s="500">
        <f t="shared" si="114"/>
        <v>189770689.77874368</v>
      </c>
      <c r="AJ193" s="500">
        <f t="shared" si="114"/>
        <v>213998216.33194149</v>
      </c>
      <c r="AK193" s="500">
        <f t="shared" si="114"/>
        <v>189770689.77874368</v>
      </c>
      <c r="AL193" s="500">
        <f t="shared" si="114"/>
        <v>213998216.33194149</v>
      </c>
      <c r="AM193" s="500">
        <f t="shared" si="114"/>
        <v>315859018.05767375</v>
      </c>
      <c r="AN193" s="500">
        <f t="shared" si="114"/>
        <v>310355382.58207059</v>
      </c>
      <c r="AO193" s="500">
        <f t="shared" si="114"/>
        <v>334649888.31255215</v>
      </c>
      <c r="AP193" s="500">
        <f t="shared" si="114"/>
        <v>208143145.76180124</v>
      </c>
      <c r="AQ193" s="500">
        <f t="shared" si="114"/>
        <v>234717722.1356627</v>
      </c>
      <c r="AR193" s="500">
        <f t="shared" si="114"/>
        <v>208143145.76180124</v>
      </c>
      <c r="AS193" s="500">
        <f t="shared" si="114"/>
        <v>234717722.1356627</v>
      </c>
      <c r="AT193" s="500">
        <f t="shared" si="114"/>
        <v>208143145.76180124</v>
      </c>
      <c r="AU193" s="500">
        <f t="shared" si="114"/>
        <v>234717722.1356627</v>
      </c>
      <c r="AV193" s="500">
        <f t="shared" si="114"/>
        <v>208143145.76180124</v>
      </c>
      <c r="AW193" s="500">
        <f t="shared" si="114"/>
        <v>234717722.1356627</v>
      </c>
      <c r="AX193" s="500">
        <f t="shared" si="114"/>
        <v>208143145.76180124</v>
      </c>
      <c r="AY193" s="500">
        <f t="shared" si="114"/>
        <v>64214582.153464481</v>
      </c>
      <c r="AZ193" s="500">
        <f t="shared" si="114"/>
        <v>19928495.363718078</v>
      </c>
      <c r="BA193" s="500">
        <f t="shared" si="114"/>
        <v>0</v>
      </c>
      <c r="BB193" s="500">
        <f t="shared" si="114"/>
        <v>242680952.99298039</v>
      </c>
      <c r="BC193" s="500">
        <f t="shared" si="114"/>
        <v>198552312.57768849</v>
      </c>
      <c r="BD193" s="500">
        <f t="shared" si="114"/>
        <v>242680952.99298039</v>
      </c>
      <c r="BE193" s="500">
        <f t="shared" si="114"/>
        <v>198552312.57768849</v>
      </c>
      <c r="BF193" s="500">
        <f t="shared" si="114"/>
        <v>242680952.99298039</v>
      </c>
      <c r="BG193" s="500">
        <f t="shared" si="114"/>
        <v>198552312.57768849</v>
      </c>
      <c r="BH193" s="500">
        <f t="shared" si="114"/>
        <v>242680952.99298039</v>
      </c>
      <c r="BI193" s="500">
        <f t="shared" si="114"/>
        <v>198552312.57768849</v>
      </c>
      <c r="BJ193" s="500">
        <f t="shared" si="114"/>
        <v>242680952.99298039</v>
      </c>
      <c r="BK193" s="500">
        <f t="shared" si="114"/>
        <v>302756949.08254957</v>
      </c>
      <c r="BL193" s="500">
        <f t="shared" si="114"/>
        <v>380041610.2039336</v>
      </c>
      <c r="BM193" s="500">
        <f t="shared" si="114"/>
        <v>384462857.2511338</v>
      </c>
      <c r="BN193" s="500">
        <f t="shared" si="114"/>
        <v>234460432.13593742</v>
      </c>
      <c r="BO193" s="500">
        <f t="shared" si="114"/>
        <v>239197006.522522</v>
      </c>
      <c r="BP193" s="500">
        <f t="shared" si="114"/>
        <v>234460432.13593742</v>
      </c>
      <c r="BQ193" s="500">
        <f t="shared" si="114"/>
        <v>239197006.522522</v>
      </c>
      <c r="BR193" s="500">
        <f t="shared" si="114"/>
        <v>234460432.13593742</v>
      </c>
      <c r="BS193" s="500">
        <f t="shared" si="114"/>
        <v>239197006.522522</v>
      </c>
      <c r="BT193" s="500">
        <f t="shared" si="114"/>
        <v>234460432.13593742</v>
      </c>
      <c r="BU193" s="500">
        <f t="shared" si="114"/>
        <v>239197006.522522</v>
      </c>
      <c r="BV193" s="501">
        <f t="shared" si="114"/>
        <v>234460432.13593742</v>
      </c>
      <c r="BW193" s="442">
        <f t="shared" si="104"/>
        <v>12471170650.54735</v>
      </c>
    </row>
    <row r="194" spans="1:75" ht="16.5" thickBot="1" x14ac:dyDescent="0.3">
      <c r="A194" s="507" t="s">
        <v>312</v>
      </c>
      <c r="C194" s="502"/>
      <c r="D194" s="503"/>
      <c r="E194" s="503"/>
      <c r="F194" s="503"/>
      <c r="G194" s="503"/>
      <c r="H194" s="503"/>
      <c r="I194" s="503"/>
      <c r="J194" s="503"/>
      <c r="K194" s="503"/>
      <c r="L194" s="503"/>
      <c r="M194" s="503"/>
      <c r="N194" s="503"/>
      <c r="O194" s="504">
        <f>O185+O187+O189+O191</f>
        <v>200515.86706948641</v>
      </c>
      <c r="P194" s="504">
        <f t="shared" ref="P194:BV194" si="115">P185+P187+P189+P191</f>
        <v>164055.19758308161</v>
      </c>
      <c r="Q194" s="504">
        <f t="shared" si="115"/>
        <v>6215991.8791540796</v>
      </c>
      <c r="R194" s="504">
        <f t="shared" si="115"/>
        <v>5085711.1250755293</v>
      </c>
      <c r="S194" s="504">
        <f t="shared" si="115"/>
        <v>6215991.8791540796</v>
      </c>
      <c r="T194" s="504">
        <f t="shared" si="115"/>
        <v>5085711.1250755293</v>
      </c>
      <c r="U194" s="504">
        <f t="shared" si="115"/>
        <v>6215991.8791540796</v>
      </c>
      <c r="V194" s="504">
        <f t="shared" si="115"/>
        <v>5085711.1250755293</v>
      </c>
      <c r="W194" s="504">
        <f t="shared" si="115"/>
        <v>6215991.8791540796</v>
      </c>
      <c r="X194" s="504">
        <f t="shared" si="115"/>
        <v>5085711.1250755293</v>
      </c>
      <c r="Y194" s="504">
        <f t="shared" si="115"/>
        <v>6215991.8791540796</v>
      </c>
      <c r="Z194" s="504">
        <f t="shared" si="115"/>
        <v>5085711.1250755293</v>
      </c>
      <c r="AA194" s="504">
        <f t="shared" si="115"/>
        <v>6681698.187633615</v>
      </c>
      <c r="AB194" s="504">
        <f t="shared" si="115"/>
        <v>6299518.1897117589</v>
      </c>
      <c r="AC194" s="504">
        <f t="shared" si="115"/>
        <v>1347577.8540278138</v>
      </c>
      <c r="AD194" s="504">
        <f t="shared" si="115"/>
        <v>1377862.262219311</v>
      </c>
      <c r="AE194" s="504">
        <f t="shared" si="115"/>
        <v>1347577.8540278138</v>
      </c>
      <c r="AF194" s="504">
        <f t="shared" si="115"/>
        <v>1377862.262219311</v>
      </c>
      <c r="AG194" s="504">
        <f t="shared" si="115"/>
        <v>1347577.8540278138</v>
      </c>
      <c r="AH194" s="504">
        <f t="shared" si="115"/>
        <v>1377862.262219311</v>
      </c>
      <c r="AI194" s="504">
        <f t="shared" si="115"/>
        <v>1347577.8540278138</v>
      </c>
      <c r="AJ194" s="504">
        <f t="shared" si="115"/>
        <v>1377862.262219311</v>
      </c>
      <c r="AK194" s="504">
        <f t="shared" si="115"/>
        <v>1347577.8540278138</v>
      </c>
      <c r="AL194" s="504">
        <f t="shared" si="115"/>
        <v>1377862.262219311</v>
      </c>
      <c r="AM194" s="504">
        <f t="shared" si="115"/>
        <v>9206512.677588705</v>
      </c>
      <c r="AN194" s="504">
        <f t="shared" si="115"/>
        <v>8436428.8628630266</v>
      </c>
      <c r="AO194" s="504">
        <f t="shared" si="115"/>
        <v>9964442.6351932809</v>
      </c>
      <c r="AP194" s="504">
        <f t="shared" si="115"/>
        <v>8635713.8165002074</v>
      </c>
      <c r="AQ194" s="504">
        <f t="shared" si="115"/>
        <v>9964442.6351932809</v>
      </c>
      <c r="AR194" s="504">
        <f t="shared" si="115"/>
        <v>8635713.8165002074</v>
      </c>
      <c r="AS194" s="504">
        <f t="shared" si="115"/>
        <v>9964442.6351932809</v>
      </c>
      <c r="AT194" s="504">
        <f t="shared" si="115"/>
        <v>8635713.8165002074</v>
      </c>
      <c r="AU194" s="504">
        <f t="shared" si="115"/>
        <v>9964442.6351932809</v>
      </c>
      <c r="AV194" s="504">
        <f t="shared" si="115"/>
        <v>8635713.8165002074</v>
      </c>
      <c r="AW194" s="504">
        <f t="shared" si="115"/>
        <v>9964442.6351932809</v>
      </c>
      <c r="AX194" s="504">
        <f t="shared" si="115"/>
        <v>8635713.8165002074</v>
      </c>
      <c r="AY194" s="504">
        <f t="shared" si="115"/>
        <v>1439285.6360833677</v>
      </c>
      <c r="AZ194" s="504">
        <f t="shared" si="115"/>
        <v>199284.95363718079</v>
      </c>
      <c r="BA194" s="504">
        <f t="shared" si="115"/>
        <v>0</v>
      </c>
      <c r="BB194" s="504">
        <f t="shared" si="115"/>
        <v>0</v>
      </c>
      <c r="BC194" s="504">
        <f t="shared" si="115"/>
        <v>0</v>
      </c>
      <c r="BD194" s="504">
        <f t="shared" si="115"/>
        <v>0</v>
      </c>
      <c r="BE194" s="504">
        <f t="shared" si="115"/>
        <v>0</v>
      </c>
      <c r="BF194" s="504">
        <f t="shared" si="115"/>
        <v>0</v>
      </c>
      <c r="BG194" s="504">
        <f t="shared" si="115"/>
        <v>0</v>
      </c>
      <c r="BH194" s="504">
        <f t="shared" si="115"/>
        <v>0</v>
      </c>
      <c r="BI194" s="504">
        <f t="shared" si="115"/>
        <v>0</v>
      </c>
      <c r="BJ194" s="504">
        <f t="shared" si="115"/>
        <v>0</v>
      </c>
      <c r="BK194" s="504">
        <f t="shared" si="115"/>
        <v>4168185.4601944429</v>
      </c>
      <c r="BL194" s="504">
        <f t="shared" si="115"/>
        <v>4452379.9233895186</v>
      </c>
      <c r="BM194" s="504">
        <f t="shared" si="115"/>
        <v>5411536.2366728988</v>
      </c>
      <c r="BN194" s="504">
        <f t="shared" si="115"/>
        <v>4772098.6944839787</v>
      </c>
      <c r="BO194" s="504">
        <f t="shared" si="115"/>
        <v>5411536.2366728988</v>
      </c>
      <c r="BP194" s="504">
        <f t="shared" si="115"/>
        <v>4772098.6944839787</v>
      </c>
      <c r="BQ194" s="504">
        <f t="shared" si="115"/>
        <v>5411536.2366728988</v>
      </c>
      <c r="BR194" s="504">
        <f t="shared" si="115"/>
        <v>4772098.6944839787</v>
      </c>
      <c r="BS194" s="504">
        <f t="shared" si="115"/>
        <v>5411536.2366728988</v>
      </c>
      <c r="BT194" s="504">
        <f t="shared" si="115"/>
        <v>4772098.6944839787</v>
      </c>
      <c r="BU194" s="504">
        <f t="shared" si="115"/>
        <v>5411536.2366728988</v>
      </c>
      <c r="BV194" s="505">
        <f t="shared" si="115"/>
        <v>4772098.6944839787</v>
      </c>
      <c r="BW194" s="438">
        <f t="shared" si="104"/>
        <v>255302537.47238967</v>
      </c>
    </row>
    <row r="195" spans="1:75" x14ac:dyDescent="0.25">
      <c r="O195" s="249"/>
      <c r="P195" s="249"/>
      <c r="Q195" s="249"/>
      <c r="R195" s="249"/>
      <c r="S195" s="249"/>
      <c r="T195" s="249"/>
      <c r="U195" s="249"/>
      <c r="V195" s="249"/>
      <c r="W195" s="249"/>
      <c r="X195" s="249"/>
      <c r="Y195" s="249"/>
      <c r="Z195" s="249"/>
      <c r="AA195" s="249"/>
      <c r="AB195" s="249"/>
      <c r="AC195" s="249"/>
      <c r="AD195" s="249"/>
      <c r="AE195" s="249"/>
      <c r="AF195" s="249"/>
      <c r="AG195" s="249"/>
      <c r="AH195" s="249"/>
      <c r="AI195" s="249"/>
      <c r="AJ195" s="249"/>
      <c r="AK195" s="249"/>
      <c r="AL195" s="249"/>
      <c r="AM195" s="249"/>
      <c r="AN195" s="249"/>
      <c r="AO195" s="249"/>
      <c r="AP195" s="249"/>
      <c r="AQ195" s="249"/>
      <c r="AR195" s="249"/>
      <c r="AS195" s="249"/>
      <c r="AT195" s="249"/>
      <c r="AU195" s="249"/>
      <c r="AV195" s="249"/>
      <c r="AW195" s="249"/>
      <c r="AX195" s="249"/>
      <c r="AY195" s="249"/>
      <c r="AZ195" s="249"/>
      <c r="BA195" s="249"/>
      <c r="BB195" s="249"/>
      <c r="BC195" s="249"/>
      <c r="BD195" s="249"/>
      <c r="BE195" s="249"/>
      <c r="BF195" s="249"/>
      <c r="BG195" s="249"/>
      <c r="BH195" s="249"/>
      <c r="BI195" s="249"/>
      <c r="BJ195" s="249"/>
      <c r="BK195" s="249"/>
      <c r="BL195" s="249"/>
      <c r="BM195" s="249"/>
      <c r="BN195" s="249"/>
      <c r="BO195" s="249"/>
      <c r="BP195" s="249"/>
      <c r="BQ195" s="249"/>
      <c r="BR195" s="249"/>
      <c r="BS195" s="249"/>
      <c r="BT195" s="249"/>
      <c r="BU195" s="249"/>
      <c r="BV195" s="249"/>
      <c r="BW195" s="418">
        <f t="shared" si="104"/>
        <v>0</v>
      </c>
    </row>
    <row r="196" spans="1:75" ht="16.5" thickBot="1" x14ac:dyDescent="0.3">
      <c r="BW196" s="418">
        <f t="shared" si="104"/>
        <v>0</v>
      </c>
    </row>
    <row r="197" spans="1:75" ht="16.5" thickBot="1" x14ac:dyDescent="0.3">
      <c r="A197" s="485" t="s">
        <v>53</v>
      </c>
      <c r="B197" s="172"/>
      <c r="C197" s="512"/>
      <c r="D197" s="513"/>
      <c r="E197" s="513"/>
      <c r="F197" s="513"/>
      <c r="G197" s="513"/>
      <c r="H197" s="513"/>
      <c r="I197" s="513"/>
      <c r="J197" s="513"/>
      <c r="K197" s="513"/>
      <c r="L197" s="513"/>
      <c r="M197" s="513"/>
      <c r="N197" s="513"/>
      <c r="O197" s="513">
        <f>O163*'MONTHLY DATA'!AM85</f>
        <v>401031734.13897282</v>
      </c>
      <c r="P197" s="513">
        <f>P163*'MONTHLY DATA'!AN85</f>
        <v>328110395.16616321</v>
      </c>
      <c r="Q197" s="513">
        <f>Q163*'MONTHLY DATA'!AO85</f>
        <v>401031734.13897282</v>
      </c>
      <c r="R197" s="513">
        <f>R163*'MONTHLY DATA'!AP85</f>
        <v>328110395.16616321</v>
      </c>
      <c r="S197" s="513">
        <f>S163*'MONTHLY DATA'!AQ85</f>
        <v>401031734.13897282</v>
      </c>
      <c r="T197" s="513">
        <f>T163*'MONTHLY DATA'!AR85</f>
        <v>328110395.16616321</v>
      </c>
      <c r="U197" s="513">
        <f>U163*'MONTHLY DATA'!AS85</f>
        <v>401031734.13897282</v>
      </c>
      <c r="V197" s="513">
        <f>V163*'MONTHLY DATA'!AT85</f>
        <v>328110395.16616321</v>
      </c>
      <c r="W197" s="513">
        <f>W163*'MONTHLY DATA'!AU85</f>
        <v>401031734.13897282</v>
      </c>
      <c r="X197" s="513">
        <f>X163*'MONTHLY DATA'!AV85</f>
        <v>328110395.16616321</v>
      </c>
      <c r="Y197" s="513">
        <f>Y163*'MONTHLY DATA'!AW85</f>
        <v>401031734.13897282</v>
      </c>
      <c r="Z197" s="513">
        <f>Z163*'MONTHLY DATA'!AX85</f>
        <v>328110395.16616321</v>
      </c>
      <c r="AA197" s="513">
        <f>AA163*'MONTHLY DATA'!AY85</f>
        <v>444148117.03268147</v>
      </c>
      <c r="AB197" s="513">
        <f>AB163*'MONTHLY DATA'!AZ85</f>
        <v>363389695.18868881</v>
      </c>
      <c r="AC197" s="513">
        <f>AC163*'MONTHLY DATA'!BA85</f>
        <v>444148117.03268147</v>
      </c>
      <c r="AD197" s="513">
        <f>AD163*'MONTHLY DATA'!BB85</f>
        <v>363389695.18868881</v>
      </c>
      <c r="AE197" s="513">
        <f>AE163*'MONTHLY DATA'!BC85</f>
        <v>444148117.03268147</v>
      </c>
      <c r="AF197" s="513">
        <f>AF163*'MONTHLY DATA'!BD85</f>
        <v>363389695.18868881</v>
      </c>
      <c r="AG197" s="513">
        <f>AG163*'MONTHLY DATA'!BE85</f>
        <v>444148117.03268147</v>
      </c>
      <c r="AH197" s="513">
        <f>AH163*'MONTHLY DATA'!BF85</f>
        <v>363389695.18868881</v>
      </c>
      <c r="AI197" s="513">
        <f>AI163*'MONTHLY DATA'!BG85</f>
        <v>444148117.03268147</v>
      </c>
      <c r="AJ197" s="513">
        <f>AJ163*'MONTHLY DATA'!BH85</f>
        <v>363389695.18868881</v>
      </c>
      <c r="AK197" s="513">
        <f>AK163*'MONTHLY DATA'!BI85</f>
        <v>444148117.03268147</v>
      </c>
      <c r="AL197" s="513">
        <f>AL163*'MONTHLY DATA'!BJ85</f>
        <v>363389695.18868881</v>
      </c>
      <c r="AM197" s="513">
        <f>AM163*'MONTHLY DATA'!BK85</f>
        <v>487151828.5205664</v>
      </c>
      <c r="AN197" s="513">
        <f>AN163*'MONTHLY DATA'!BL85</f>
        <v>398569907.27436155</v>
      </c>
      <c r="AO197" s="513">
        <f>AO163*'MONTHLY DATA'!BM85</f>
        <v>487151828.5205664</v>
      </c>
      <c r="AP197" s="513">
        <f>AP163*'MONTHLY DATA'!BN85</f>
        <v>398569907.27436155</v>
      </c>
      <c r="AQ197" s="513">
        <f>AQ163*'MONTHLY DATA'!BO85</f>
        <v>487151828.5205664</v>
      </c>
      <c r="AR197" s="513">
        <f>AR163*'MONTHLY DATA'!BP85</f>
        <v>398569907.27436155</v>
      </c>
      <c r="AS197" s="513">
        <f>AS163*'MONTHLY DATA'!BQ85</f>
        <v>487151828.5205664</v>
      </c>
      <c r="AT197" s="513">
        <f>AT163*'MONTHLY DATA'!BR85</f>
        <v>398569907.27436155</v>
      </c>
      <c r="AU197" s="513">
        <f>AU163*'MONTHLY DATA'!BS85</f>
        <v>487151828.5205664</v>
      </c>
      <c r="AV197" s="513">
        <f>AV163*'MONTHLY DATA'!BT85</f>
        <v>398569907.27436155</v>
      </c>
      <c r="AW197" s="513">
        <f>AW163*'MONTHLY DATA'!BU85</f>
        <v>487151828.5205664</v>
      </c>
      <c r="AX197" s="513">
        <f>AX163*'MONTHLY DATA'!BV85</f>
        <v>398569907.27436155</v>
      </c>
      <c r="AY197" s="513">
        <f>AY163*'MONTHLY DATA'!BW85</f>
        <v>485361905.98596078</v>
      </c>
      <c r="AZ197" s="513">
        <f>AZ163*'MONTHLY DATA'!BX85</f>
        <v>397104625.15537697</v>
      </c>
      <c r="BA197" s="513">
        <f>BA163*'MONTHLY DATA'!BY85</f>
        <v>485361905.98596078</v>
      </c>
      <c r="BB197" s="513">
        <f>BB163*'MONTHLY DATA'!BZ85</f>
        <v>397104625.15537697</v>
      </c>
      <c r="BC197" s="513">
        <f>BC163*'MONTHLY DATA'!CA85</f>
        <v>485361905.98596078</v>
      </c>
      <c r="BD197" s="513">
        <f>BD163*'MONTHLY DATA'!CB85</f>
        <v>397104625.15537697</v>
      </c>
      <c r="BE197" s="513">
        <f>BE163*'MONTHLY DATA'!CC85</f>
        <v>485361905.98596078</v>
      </c>
      <c r="BF197" s="513">
        <f>BF163*'MONTHLY DATA'!CD85</f>
        <v>397104625.15537697</v>
      </c>
      <c r="BG197" s="513">
        <f>BG163*'MONTHLY DATA'!CE85</f>
        <v>485361905.98596078</v>
      </c>
      <c r="BH197" s="513">
        <f>BH163*'MONTHLY DATA'!CF85</f>
        <v>397104625.15537697</v>
      </c>
      <c r="BI197" s="513">
        <f>BI163*'MONTHLY DATA'!CG85</f>
        <v>485361905.98596078</v>
      </c>
      <c r="BJ197" s="513">
        <f>BJ163*'MONTHLY DATA'!CH85</f>
        <v>397104625.15537697</v>
      </c>
      <c r="BK197" s="513">
        <f>BK163*'MONTHLY DATA'!CI85</f>
        <v>521023182.52430534</v>
      </c>
      <c r="BL197" s="513">
        <f>BL163*'MONTHLY DATA'!CJ85</f>
        <v>426291694.79261345</v>
      </c>
      <c r="BM197" s="513">
        <f>BM163*'MONTHLY DATA'!CK85</f>
        <v>521023182.52430534</v>
      </c>
      <c r="BN197" s="513">
        <f>BN163*'MONTHLY DATA'!CL85</f>
        <v>426291694.79261345</v>
      </c>
      <c r="BO197" s="513">
        <f>BO163*'MONTHLY DATA'!CM85</f>
        <v>521023182.52430534</v>
      </c>
      <c r="BP197" s="513">
        <f>BP163*'MONTHLY DATA'!CN85</f>
        <v>426291694.79261345</v>
      </c>
      <c r="BQ197" s="513">
        <f>BQ163*'MONTHLY DATA'!CO85</f>
        <v>521023182.52430534</v>
      </c>
      <c r="BR197" s="513">
        <f>BR163*'MONTHLY DATA'!CP85</f>
        <v>426291694.79261345</v>
      </c>
      <c r="BS197" s="513">
        <f>BS163*'MONTHLY DATA'!CQ85</f>
        <v>521023182.52430534</v>
      </c>
      <c r="BT197" s="513">
        <f>BT163*'MONTHLY DATA'!CR85</f>
        <v>426291694.79261345</v>
      </c>
      <c r="BU197" s="513">
        <f>BU163*'MONTHLY DATA'!CS85</f>
        <v>521023182.52430534</v>
      </c>
      <c r="BV197" s="514">
        <f>BV163*'MONTHLY DATA'!CT85</f>
        <v>426291694.79261345</v>
      </c>
      <c r="BW197" s="434">
        <f t="shared" si="104"/>
        <v>25513098514.678135</v>
      </c>
    </row>
    <row r="198" spans="1:75" ht="16.5" thickBot="1" x14ac:dyDescent="0.3">
      <c r="C198" s="656">
        <f t="shared" ref="C198:AH198" si="116">C152*C154</f>
        <v>0</v>
      </c>
      <c r="D198" s="656">
        <f t="shared" si="116"/>
        <v>0</v>
      </c>
      <c r="E198" s="656">
        <f t="shared" si="116"/>
        <v>0</v>
      </c>
      <c r="F198" s="656">
        <f t="shared" si="116"/>
        <v>0</v>
      </c>
      <c r="G198" s="656">
        <f t="shared" si="116"/>
        <v>0</v>
      </c>
      <c r="H198" s="656">
        <f t="shared" si="116"/>
        <v>0</v>
      </c>
      <c r="I198" s="656">
        <f t="shared" si="116"/>
        <v>0</v>
      </c>
      <c r="J198" s="656">
        <f t="shared" si="116"/>
        <v>0</v>
      </c>
      <c r="K198" s="656">
        <f t="shared" si="116"/>
        <v>0</v>
      </c>
      <c r="L198" s="656">
        <f t="shared" si="116"/>
        <v>0</v>
      </c>
      <c r="M198" s="656">
        <f t="shared" si="116"/>
        <v>0</v>
      </c>
      <c r="N198" s="656">
        <f t="shared" si="116"/>
        <v>0</v>
      </c>
      <c r="O198" s="656">
        <f t="shared" si="116"/>
        <v>254623323.26283988</v>
      </c>
      <c r="P198" s="656">
        <f t="shared" si="116"/>
        <v>208325800.60422963</v>
      </c>
      <c r="Q198" s="656">
        <f t="shared" si="116"/>
        <v>254623323.26283988</v>
      </c>
      <c r="R198" s="656">
        <f t="shared" si="116"/>
        <v>208325800.60422963</v>
      </c>
      <c r="S198" s="656">
        <f t="shared" si="116"/>
        <v>254623323.26283988</v>
      </c>
      <c r="T198" s="656">
        <f t="shared" si="116"/>
        <v>208325800.60422963</v>
      </c>
      <c r="U198" s="656">
        <f t="shared" si="116"/>
        <v>254623323.26283988</v>
      </c>
      <c r="V198" s="656">
        <f t="shared" si="116"/>
        <v>208325800.60422963</v>
      </c>
      <c r="W198" s="656">
        <f t="shared" si="116"/>
        <v>254623323.26283988</v>
      </c>
      <c r="X198" s="656">
        <f t="shared" si="116"/>
        <v>208325800.60422963</v>
      </c>
      <c r="Y198" s="656">
        <f t="shared" si="116"/>
        <v>254623323.26283988</v>
      </c>
      <c r="Z198" s="656">
        <f t="shared" si="116"/>
        <v>208325800.60422963</v>
      </c>
      <c r="AA198" s="656">
        <f t="shared" si="116"/>
        <v>276902130.56193352</v>
      </c>
      <c r="AB198" s="656">
        <f t="shared" si="116"/>
        <v>226552179.0453172</v>
      </c>
      <c r="AC198" s="656">
        <f t="shared" si="116"/>
        <v>276902130.56193352</v>
      </c>
      <c r="AD198" s="656">
        <f t="shared" si="116"/>
        <v>226552179.0453172</v>
      </c>
      <c r="AE198" s="656">
        <f t="shared" si="116"/>
        <v>276902130.56193352</v>
      </c>
      <c r="AF198" s="656">
        <f t="shared" si="116"/>
        <v>226552179.0453172</v>
      </c>
      <c r="AG198" s="656">
        <f t="shared" si="116"/>
        <v>276902130.56193352</v>
      </c>
      <c r="AH198" s="656">
        <f t="shared" si="116"/>
        <v>226552179.0453172</v>
      </c>
      <c r="AI198" s="656">
        <f t="shared" ref="AI198:BN198" si="117">AI152*AI154</f>
        <v>276902130.56193352</v>
      </c>
      <c r="AJ198" s="656">
        <f t="shared" si="117"/>
        <v>226552179.0453172</v>
      </c>
      <c r="AK198" s="656">
        <f t="shared" si="117"/>
        <v>276902130.56193352</v>
      </c>
      <c r="AL198" s="656">
        <f t="shared" si="117"/>
        <v>226552179.0453172</v>
      </c>
      <c r="AM198" s="656">
        <f t="shared" si="117"/>
        <v>297045655.28439873</v>
      </c>
      <c r="AN198" s="656">
        <f t="shared" si="117"/>
        <v>243032288.67085916</v>
      </c>
      <c r="AO198" s="656">
        <f t="shared" si="117"/>
        <v>297045655.28439873</v>
      </c>
      <c r="AP198" s="656">
        <f t="shared" si="117"/>
        <v>243032288.67085916</v>
      </c>
      <c r="AQ198" s="656">
        <f t="shared" si="117"/>
        <v>297045655.28439873</v>
      </c>
      <c r="AR198" s="656">
        <f t="shared" si="117"/>
        <v>243032288.67085916</v>
      </c>
      <c r="AS198" s="656">
        <f t="shared" si="117"/>
        <v>297045655.28439873</v>
      </c>
      <c r="AT198" s="656">
        <f t="shared" si="117"/>
        <v>243032288.67085916</v>
      </c>
      <c r="AU198" s="656">
        <f t="shared" si="117"/>
        <v>297045655.28439873</v>
      </c>
      <c r="AV198" s="656">
        <f t="shared" si="117"/>
        <v>243032288.67085916</v>
      </c>
      <c r="AW198" s="656">
        <f t="shared" si="117"/>
        <v>297045655.28439873</v>
      </c>
      <c r="AX198" s="656">
        <f t="shared" si="117"/>
        <v>243032288.67085916</v>
      </c>
      <c r="AY198" s="656">
        <f t="shared" si="117"/>
        <v>299421286.85130215</v>
      </c>
      <c r="AZ198" s="656">
        <f t="shared" si="117"/>
        <v>244976913.81791198</v>
      </c>
      <c r="BA198" s="656">
        <f t="shared" si="117"/>
        <v>299421286.85130215</v>
      </c>
      <c r="BB198" s="656">
        <f t="shared" si="117"/>
        <v>244976913.81791198</v>
      </c>
      <c r="BC198" s="656">
        <f t="shared" si="117"/>
        <v>299421286.85130215</v>
      </c>
      <c r="BD198" s="656">
        <f t="shared" si="117"/>
        <v>244976913.81791198</v>
      </c>
      <c r="BE198" s="656">
        <f t="shared" si="117"/>
        <v>299421286.85130215</v>
      </c>
      <c r="BF198" s="656">
        <f t="shared" si="117"/>
        <v>244976913.81791198</v>
      </c>
      <c r="BG198" s="656">
        <f t="shared" si="117"/>
        <v>299421286.85130215</v>
      </c>
      <c r="BH198" s="656">
        <f t="shared" si="117"/>
        <v>244976913.81791198</v>
      </c>
      <c r="BI198" s="656">
        <f t="shared" si="117"/>
        <v>299421286.85130215</v>
      </c>
      <c r="BJ198" s="656">
        <f t="shared" si="117"/>
        <v>244976913.81791198</v>
      </c>
      <c r="BK198" s="656">
        <f t="shared" si="117"/>
        <v>317503462.84235549</v>
      </c>
      <c r="BL198" s="656">
        <f t="shared" si="117"/>
        <v>259775560.50738177</v>
      </c>
      <c r="BM198" s="656">
        <f t="shared" si="117"/>
        <v>317503462.84235549</v>
      </c>
      <c r="BN198" s="656">
        <f t="shared" si="117"/>
        <v>259775560.50738177</v>
      </c>
      <c r="BO198" s="656">
        <f t="shared" ref="BO198:BV198" si="118">BO152*BO154</f>
        <v>317503462.84235549</v>
      </c>
      <c r="BP198" s="656">
        <f t="shared" si="118"/>
        <v>259775560.50738177</v>
      </c>
      <c r="BQ198" s="656">
        <f t="shared" si="118"/>
        <v>317503462.84235549</v>
      </c>
      <c r="BR198" s="656">
        <f t="shared" si="118"/>
        <v>259775560.50738177</v>
      </c>
      <c r="BS198" s="656">
        <f t="shared" si="118"/>
        <v>317503462.84235549</v>
      </c>
      <c r="BT198" s="656">
        <f t="shared" si="118"/>
        <v>259775560.50738177</v>
      </c>
      <c r="BU198" s="656">
        <f t="shared" si="118"/>
        <v>317503462.84235549</v>
      </c>
      <c r="BV198" s="656">
        <f t="shared" si="118"/>
        <v>259775560.50738177</v>
      </c>
      <c r="BW198" s="418">
        <f t="shared" si="104"/>
        <v>15768951608.691168</v>
      </c>
    </row>
    <row r="199" spans="1:75" ht="16.5" thickBot="1" x14ac:dyDescent="0.3">
      <c r="A199" s="508" t="s">
        <v>254</v>
      </c>
      <c r="BW199" s="418">
        <f t="shared" si="104"/>
        <v>0</v>
      </c>
    </row>
    <row r="200" spans="1:75" x14ac:dyDescent="0.25">
      <c r="A200" s="509" t="s">
        <v>248</v>
      </c>
      <c r="C200" s="233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440">
        <f>O197*'MONTHLY DATA'!AM50</f>
        <v>0</v>
      </c>
      <c r="P200" s="440">
        <f>P197*'MONTHLY DATA'!AN50</f>
        <v>0</v>
      </c>
      <c r="Q200" s="440">
        <f>Q197*'MONTHLY DATA'!AO50</f>
        <v>0</v>
      </c>
      <c r="R200" s="440">
        <f>R197*'MONTHLY DATA'!AP50</f>
        <v>0</v>
      </c>
      <c r="S200" s="440">
        <f>S197*'MONTHLY DATA'!AQ50</f>
        <v>0</v>
      </c>
      <c r="T200" s="440">
        <f>T197*'MONTHLY DATA'!AR50</f>
        <v>0</v>
      </c>
      <c r="U200" s="440">
        <f>U197*'MONTHLY DATA'!AS50</f>
        <v>0</v>
      </c>
      <c r="V200" s="440">
        <f>V197*'MONTHLY DATA'!AT50</f>
        <v>0</v>
      </c>
      <c r="W200" s="440">
        <f>W197*'MONTHLY DATA'!AU50</f>
        <v>0</v>
      </c>
      <c r="X200" s="440">
        <f>X197*'MONTHLY DATA'!AV50</f>
        <v>0</v>
      </c>
      <c r="Y200" s="440">
        <f>Y197*'MONTHLY DATA'!AW50</f>
        <v>0</v>
      </c>
      <c r="Z200" s="440">
        <f>Z197*'MONTHLY DATA'!AX50</f>
        <v>0</v>
      </c>
      <c r="AA200" s="440">
        <f>AA197*'MONTHLY DATA'!AY50</f>
        <v>0</v>
      </c>
      <c r="AB200" s="440">
        <f>AB197*'MONTHLY DATA'!AZ50</f>
        <v>0</v>
      </c>
      <c r="AC200" s="440">
        <f>AC197*'MONTHLY DATA'!BA50</f>
        <v>0</v>
      </c>
      <c r="AD200" s="440">
        <f>AD197*'MONTHLY DATA'!BB50</f>
        <v>0</v>
      </c>
      <c r="AE200" s="440">
        <f>AE197*'MONTHLY DATA'!BC50</f>
        <v>0</v>
      </c>
      <c r="AF200" s="440">
        <f>AF197*'MONTHLY DATA'!BD50</f>
        <v>0</v>
      </c>
      <c r="AG200" s="440">
        <f>AG197*'MONTHLY DATA'!BE50</f>
        <v>0</v>
      </c>
      <c r="AH200" s="440">
        <f>AH197*'MONTHLY DATA'!BF50</f>
        <v>0</v>
      </c>
      <c r="AI200" s="440">
        <f>AI197*'MONTHLY DATA'!BG50</f>
        <v>0</v>
      </c>
      <c r="AJ200" s="440">
        <f>AJ197*'MONTHLY DATA'!BH50</f>
        <v>0</v>
      </c>
      <c r="AK200" s="440">
        <f>AK197*'MONTHLY DATA'!BI50</f>
        <v>0</v>
      </c>
      <c r="AL200" s="440">
        <f>AL197*'MONTHLY DATA'!BJ50</f>
        <v>0</v>
      </c>
      <c r="AM200" s="440">
        <f>AM197*'MONTHLY DATA'!BK50</f>
        <v>97430365.70411329</v>
      </c>
      <c r="AN200" s="440">
        <f>AN197*'MONTHLY DATA'!BL50</f>
        <v>79713981.45487231</v>
      </c>
      <c r="AO200" s="440">
        <f>AO197*'MONTHLY DATA'!BM50</f>
        <v>97430365.70411329</v>
      </c>
      <c r="AP200" s="440">
        <f>AP197*'MONTHLY DATA'!BN50</f>
        <v>79713981.45487231</v>
      </c>
      <c r="AQ200" s="440">
        <f>AQ197*'MONTHLY DATA'!BO50</f>
        <v>97430365.70411329</v>
      </c>
      <c r="AR200" s="440">
        <f>AR197*'MONTHLY DATA'!BP50</f>
        <v>79713981.45487231</v>
      </c>
      <c r="AS200" s="440">
        <f>AS197*'MONTHLY DATA'!BQ50</f>
        <v>97430365.70411329</v>
      </c>
      <c r="AT200" s="440">
        <f>AT197*'MONTHLY DATA'!BR50</f>
        <v>79713981.45487231</v>
      </c>
      <c r="AU200" s="440">
        <f>AU197*'MONTHLY DATA'!BS50</f>
        <v>97430365.70411329</v>
      </c>
      <c r="AV200" s="440">
        <f>AV197*'MONTHLY DATA'!BT50</f>
        <v>79713981.45487231</v>
      </c>
      <c r="AW200" s="440">
        <f>AW197*'MONTHLY DATA'!BU50</f>
        <v>97430365.70411329</v>
      </c>
      <c r="AX200" s="440">
        <f>AX197*'MONTHLY DATA'!BV50</f>
        <v>79713981.45487231</v>
      </c>
      <c r="AY200" s="440">
        <f>AY197*'MONTHLY DATA'!BW50</f>
        <v>0</v>
      </c>
      <c r="AZ200" s="440">
        <f>AZ197*'MONTHLY DATA'!BX50</f>
        <v>0</v>
      </c>
      <c r="BA200" s="440">
        <f>BA197*'MONTHLY DATA'!BY50</f>
        <v>0</v>
      </c>
      <c r="BB200" s="440">
        <f>BB197*'MONTHLY DATA'!BZ50</f>
        <v>0</v>
      </c>
      <c r="BC200" s="440">
        <f>BC197*'MONTHLY DATA'!CA50</f>
        <v>0</v>
      </c>
      <c r="BD200" s="440">
        <f>BD197*'MONTHLY DATA'!CB50</f>
        <v>0</v>
      </c>
      <c r="BE200" s="440">
        <f>BE197*'MONTHLY DATA'!CC50</f>
        <v>0</v>
      </c>
      <c r="BF200" s="440">
        <f>BF197*'MONTHLY DATA'!CD50</f>
        <v>0</v>
      </c>
      <c r="BG200" s="440">
        <f>BG197*'MONTHLY DATA'!CE50</f>
        <v>0</v>
      </c>
      <c r="BH200" s="440">
        <f>BH197*'MONTHLY DATA'!CF50</f>
        <v>0</v>
      </c>
      <c r="BI200" s="440">
        <f>BI197*'MONTHLY DATA'!CG50</f>
        <v>0</v>
      </c>
      <c r="BJ200" s="440">
        <f>BJ197*'MONTHLY DATA'!CH50</f>
        <v>0</v>
      </c>
      <c r="BK200" s="440">
        <f>BK197*'MONTHLY DATA'!CI50</f>
        <v>0</v>
      </c>
      <c r="BL200" s="440">
        <f>BL197*'MONTHLY DATA'!CJ50</f>
        <v>0</v>
      </c>
      <c r="BM200" s="440">
        <f>BM197*'MONTHLY DATA'!CK50</f>
        <v>0</v>
      </c>
      <c r="BN200" s="440">
        <f>BN197*'MONTHLY DATA'!CL50</f>
        <v>0</v>
      </c>
      <c r="BO200" s="440">
        <f>BO197*'MONTHLY DATA'!CM50</f>
        <v>0</v>
      </c>
      <c r="BP200" s="440">
        <f>BP197*'MONTHLY DATA'!CN50</f>
        <v>0</v>
      </c>
      <c r="BQ200" s="440">
        <f>BQ197*'MONTHLY DATA'!CO50</f>
        <v>0</v>
      </c>
      <c r="BR200" s="440">
        <f>BR197*'MONTHLY DATA'!CP50</f>
        <v>0</v>
      </c>
      <c r="BS200" s="440">
        <f>BS197*'MONTHLY DATA'!CQ50</f>
        <v>0</v>
      </c>
      <c r="BT200" s="440">
        <f>BT197*'MONTHLY DATA'!CR50</f>
        <v>0</v>
      </c>
      <c r="BU200" s="440">
        <f>BU197*'MONTHLY DATA'!CS50</f>
        <v>0</v>
      </c>
      <c r="BV200" s="496">
        <f>BV197*'MONTHLY DATA'!CT50</f>
        <v>0</v>
      </c>
      <c r="BW200" s="442">
        <f t="shared" si="104"/>
        <v>1062866082.9539137</v>
      </c>
    </row>
    <row r="201" spans="1:75" x14ac:dyDescent="0.25">
      <c r="A201" s="268" t="s">
        <v>249</v>
      </c>
      <c r="C201" s="235"/>
      <c r="O201" s="249">
        <f>O200*'MONTHLY DATA'!AM51</f>
        <v>0</v>
      </c>
      <c r="P201" s="249">
        <f>P200*'MONTHLY DATA'!AN51</f>
        <v>0</v>
      </c>
      <c r="Q201" s="249">
        <f>Q200*'MONTHLY DATA'!AO51</f>
        <v>0</v>
      </c>
      <c r="R201" s="249">
        <f>R200*'MONTHLY DATA'!AP51</f>
        <v>0</v>
      </c>
      <c r="S201" s="249">
        <f>S200*'MONTHLY DATA'!AQ51</f>
        <v>0</v>
      </c>
      <c r="T201" s="249">
        <f>T200*'MONTHLY DATA'!AR51</f>
        <v>0</v>
      </c>
      <c r="U201" s="249">
        <f>U200*'MONTHLY DATA'!AS51</f>
        <v>0</v>
      </c>
      <c r="V201" s="249">
        <f>V200*'MONTHLY DATA'!AT51</f>
        <v>0</v>
      </c>
      <c r="W201" s="249">
        <f>W200*'MONTHLY DATA'!AU51</f>
        <v>0</v>
      </c>
      <c r="X201" s="249">
        <f>X200*'MONTHLY DATA'!AV51</f>
        <v>0</v>
      </c>
      <c r="Y201" s="249">
        <f>Y200*'MONTHLY DATA'!AW51</f>
        <v>0</v>
      </c>
      <c r="Z201" s="249">
        <f>Z200*'MONTHLY DATA'!AX51</f>
        <v>0</v>
      </c>
      <c r="AA201" s="249">
        <f>AA200*'MONTHLY DATA'!AY51</f>
        <v>0</v>
      </c>
      <c r="AB201" s="249">
        <f>AB200*'MONTHLY DATA'!AZ51</f>
        <v>0</v>
      </c>
      <c r="AC201" s="249">
        <f>AC200*'MONTHLY DATA'!BA51</f>
        <v>0</v>
      </c>
      <c r="AD201" s="249">
        <f>AD200*'MONTHLY DATA'!BB51</f>
        <v>0</v>
      </c>
      <c r="AE201" s="249">
        <f>AE200*'MONTHLY DATA'!BC51</f>
        <v>0</v>
      </c>
      <c r="AF201" s="249">
        <f>AF200*'MONTHLY DATA'!BD51</f>
        <v>0</v>
      </c>
      <c r="AG201" s="249">
        <f>AG200*'MONTHLY DATA'!BE51</f>
        <v>0</v>
      </c>
      <c r="AH201" s="249">
        <f>AH200*'MONTHLY DATA'!BF51</f>
        <v>0</v>
      </c>
      <c r="AI201" s="249">
        <f>AI200*'MONTHLY DATA'!BG51</f>
        <v>0</v>
      </c>
      <c r="AJ201" s="249">
        <f>AJ200*'MONTHLY DATA'!BH51</f>
        <v>0</v>
      </c>
      <c r="AK201" s="249">
        <f>AK200*'MONTHLY DATA'!BI51</f>
        <v>0</v>
      </c>
      <c r="AL201" s="249">
        <f>AL200*'MONTHLY DATA'!BJ51</f>
        <v>0</v>
      </c>
      <c r="AM201" s="249">
        <f>AM200*'MONTHLY DATA'!BK51</f>
        <v>1948607.3140822658</v>
      </c>
      <c r="AN201" s="249">
        <f>AN200*'MONTHLY DATA'!BL51</f>
        <v>1594279.6290974463</v>
      </c>
      <c r="AO201" s="249">
        <f>AO200*'MONTHLY DATA'!BM51</f>
        <v>1948607.3140822658</v>
      </c>
      <c r="AP201" s="249">
        <f>AP200*'MONTHLY DATA'!BN51</f>
        <v>1594279.6290974463</v>
      </c>
      <c r="AQ201" s="249">
        <f>AQ200*'MONTHLY DATA'!BO51</f>
        <v>1948607.3140822658</v>
      </c>
      <c r="AR201" s="249">
        <f>AR200*'MONTHLY DATA'!BP51</f>
        <v>1594279.6290974463</v>
      </c>
      <c r="AS201" s="249">
        <f>AS200*'MONTHLY DATA'!BQ51</f>
        <v>1948607.3140822658</v>
      </c>
      <c r="AT201" s="249">
        <f>AT200*'MONTHLY DATA'!BR51</f>
        <v>1594279.6290974463</v>
      </c>
      <c r="AU201" s="249">
        <f>AU200*'MONTHLY DATA'!BS51</f>
        <v>1948607.3140822658</v>
      </c>
      <c r="AV201" s="249">
        <f>AV200*'MONTHLY DATA'!BT51</f>
        <v>1594279.6290974463</v>
      </c>
      <c r="AW201" s="249">
        <f>AW200*'MONTHLY DATA'!BU51</f>
        <v>1948607.3140822658</v>
      </c>
      <c r="AX201" s="249">
        <f>AX200*'MONTHLY DATA'!BV51</f>
        <v>1594279.6290974463</v>
      </c>
      <c r="AY201" s="249">
        <f>AY200*'MONTHLY DATA'!BW51</f>
        <v>0</v>
      </c>
      <c r="AZ201" s="249">
        <f>AZ200*'MONTHLY DATA'!BX51</f>
        <v>0</v>
      </c>
      <c r="BA201" s="249">
        <f>BA200*'MONTHLY DATA'!BY51</f>
        <v>0</v>
      </c>
      <c r="BB201" s="249">
        <f>BB200*'MONTHLY DATA'!BZ51</f>
        <v>0</v>
      </c>
      <c r="BC201" s="249">
        <f>BC200*'MONTHLY DATA'!CA51</f>
        <v>0</v>
      </c>
      <c r="BD201" s="249">
        <f>BD200*'MONTHLY DATA'!CB51</f>
        <v>0</v>
      </c>
      <c r="BE201" s="249">
        <f>BE200*'MONTHLY DATA'!CC51</f>
        <v>0</v>
      </c>
      <c r="BF201" s="249">
        <f>BF200*'MONTHLY DATA'!CD51</f>
        <v>0</v>
      </c>
      <c r="BG201" s="249">
        <f>BG200*'MONTHLY DATA'!CE51</f>
        <v>0</v>
      </c>
      <c r="BH201" s="249">
        <f>BH200*'MONTHLY DATA'!CF51</f>
        <v>0</v>
      </c>
      <c r="BI201" s="249">
        <f>BI200*'MONTHLY DATA'!CG51</f>
        <v>0</v>
      </c>
      <c r="BJ201" s="249">
        <f>BJ200*'MONTHLY DATA'!CH51</f>
        <v>0</v>
      </c>
      <c r="BK201" s="249">
        <f>BK200*'MONTHLY DATA'!CI51</f>
        <v>0</v>
      </c>
      <c r="BL201" s="249">
        <f>BL200*'MONTHLY DATA'!CJ51</f>
        <v>0</v>
      </c>
      <c r="BM201" s="249">
        <f>BM200*'MONTHLY DATA'!CK51</f>
        <v>0</v>
      </c>
      <c r="BN201" s="249">
        <f>BN200*'MONTHLY DATA'!CL51</f>
        <v>0</v>
      </c>
      <c r="BO201" s="249">
        <f>BO200*'MONTHLY DATA'!CM51</f>
        <v>0</v>
      </c>
      <c r="BP201" s="249">
        <f>BP200*'MONTHLY DATA'!CN51</f>
        <v>0</v>
      </c>
      <c r="BQ201" s="249">
        <f>BQ200*'MONTHLY DATA'!CO51</f>
        <v>0</v>
      </c>
      <c r="BR201" s="249">
        <f>BR200*'MONTHLY DATA'!CP51</f>
        <v>0</v>
      </c>
      <c r="BS201" s="249">
        <f>BS200*'MONTHLY DATA'!CQ51</f>
        <v>0</v>
      </c>
      <c r="BT201" s="249">
        <f>BT200*'MONTHLY DATA'!CR51</f>
        <v>0</v>
      </c>
      <c r="BU201" s="249">
        <f>BU200*'MONTHLY DATA'!CS51</f>
        <v>0</v>
      </c>
      <c r="BV201" s="495">
        <f>BV200*'MONTHLY DATA'!CT51</f>
        <v>0</v>
      </c>
      <c r="BW201" s="423">
        <f t="shared" si="104"/>
        <v>21257321.659078274</v>
      </c>
    </row>
    <row r="202" spans="1:75" x14ac:dyDescent="0.25">
      <c r="A202" s="268" t="s">
        <v>250</v>
      </c>
      <c r="C202" s="235"/>
      <c r="O202" s="249"/>
      <c r="P202" s="249">
        <f>O197*'MONTHLY DATA'!AM52</f>
        <v>200515867.06948641</v>
      </c>
      <c r="Q202" s="249">
        <f>P197*'MONTHLY DATA'!AN52</f>
        <v>164055197.5830816</v>
      </c>
      <c r="R202" s="249">
        <f>Q197*'MONTHLY DATA'!AO52</f>
        <v>200515867.06948641</v>
      </c>
      <c r="S202" s="249">
        <f>R197*'MONTHLY DATA'!AP52</f>
        <v>164055197.5830816</v>
      </c>
      <c r="T202" s="249">
        <f>S197*'MONTHLY DATA'!AQ52</f>
        <v>200515867.06948641</v>
      </c>
      <c r="U202" s="249">
        <f>T197*'MONTHLY DATA'!AR52</f>
        <v>164055197.5830816</v>
      </c>
      <c r="V202" s="249">
        <f>U197*'MONTHLY DATA'!AS52</f>
        <v>200515867.06948641</v>
      </c>
      <c r="W202" s="249">
        <f>V197*'MONTHLY DATA'!AT52</f>
        <v>164055197.5830816</v>
      </c>
      <c r="X202" s="249">
        <f>W197*'MONTHLY DATA'!AU52</f>
        <v>200515867.06948641</v>
      </c>
      <c r="Y202" s="249">
        <f>X197*'MONTHLY DATA'!AV52</f>
        <v>164055197.5830816</v>
      </c>
      <c r="Z202" s="249">
        <f>Y197*'MONTHLY DATA'!AW52</f>
        <v>200515867.06948641</v>
      </c>
      <c r="AA202" s="249">
        <f>Z197*'MONTHLY DATA'!AX52</f>
        <v>164055197.5830816</v>
      </c>
      <c r="AB202" s="249">
        <f>AA197*'MONTHLY DATA'!AY52</f>
        <v>199866652.66470668</v>
      </c>
      <c r="AC202" s="249">
        <f>AB197*'MONTHLY DATA'!AZ52</f>
        <v>163525362.83490998</v>
      </c>
      <c r="AD202" s="249">
        <f>AC197*'MONTHLY DATA'!BA52</f>
        <v>199866652.66470668</v>
      </c>
      <c r="AE202" s="249">
        <f>AD197*'MONTHLY DATA'!BB52</f>
        <v>163525362.83490998</v>
      </c>
      <c r="AF202" s="249">
        <f>AE197*'MONTHLY DATA'!BC52</f>
        <v>199866652.66470668</v>
      </c>
      <c r="AG202" s="249">
        <f>AF197*'MONTHLY DATA'!BD52</f>
        <v>163525362.83490998</v>
      </c>
      <c r="AH202" s="249">
        <f>AG197*'MONTHLY DATA'!BE52</f>
        <v>199866652.66470668</v>
      </c>
      <c r="AI202" s="249">
        <f>AH197*'MONTHLY DATA'!BF52</f>
        <v>163525362.83490998</v>
      </c>
      <c r="AJ202" s="249">
        <f>AI197*'MONTHLY DATA'!BG52</f>
        <v>199866652.66470668</v>
      </c>
      <c r="AK202" s="249">
        <f>AJ197*'MONTHLY DATA'!BH52</f>
        <v>163525362.83490998</v>
      </c>
      <c r="AL202" s="249">
        <f>AK197*'MONTHLY DATA'!BI52</f>
        <v>199866652.66470668</v>
      </c>
      <c r="AM202" s="249">
        <f>AL197*'MONTHLY DATA'!BJ52</f>
        <v>163525362.83490998</v>
      </c>
      <c r="AN202" s="249">
        <f>AM197*'MONTHLY DATA'!BK52</f>
        <v>73072774.278084964</v>
      </c>
      <c r="AO202" s="249">
        <f>AN197*'MONTHLY DATA'!BL52</f>
        <v>59785486.091154233</v>
      </c>
      <c r="AP202" s="249">
        <f>AO197*'MONTHLY DATA'!BM52</f>
        <v>73072774.278084964</v>
      </c>
      <c r="AQ202" s="249">
        <f>AP197*'MONTHLY DATA'!BN52</f>
        <v>59785486.091154233</v>
      </c>
      <c r="AR202" s="249">
        <f>AQ197*'MONTHLY DATA'!BO52</f>
        <v>73072774.278084964</v>
      </c>
      <c r="AS202" s="249">
        <f>AR197*'MONTHLY DATA'!BP52</f>
        <v>59785486.091154233</v>
      </c>
      <c r="AT202" s="249">
        <f>AS197*'MONTHLY DATA'!BQ52</f>
        <v>73072774.278084964</v>
      </c>
      <c r="AU202" s="249">
        <f>AT197*'MONTHLY DATA'!BR52</f>
        <v>59785486.091154233</v>
      </c>
      <c r="AV202" s="249">
        <f>AU197*'MONTHLY DATA'!BS52</f>
        <v>73072774.278084964</v>
      </c>
      <c r="AW202" s="249">
        <f>AV197*'MONTHLY DATA'!BT52</f>
        <v>59785486.091154233</v>
      </c>
      <c r="AX202" s="249">
        <f>AW197*'MONTHLY DATA'!BU52</f>
        <v>73072774.278084964</v>
      </c>
      <c r="AY202" s="249">
        <f>AX197*'MONTHLY DATA'!BV52</f>
        <v>59785486.091154233</v>
      </c>
      <c r="AZ202" s="249">
        <f>AY197*'MONTHLY DATA'!BW52</f>
        <v>194144762.39438432</v>
      </c>
      <c r="BA202" s="249">
        <f>AZ197*'MONTHLY DATA'!BX52</f>
        <v>158841850.06215081</v>
      </c>
      <c r="BB202" s="249">
        <f>BA197*'MONTHLY DATA'!BY52</f>
        <v>194144762.39438432</v>
      </c>
      <c r="BC202" s="249">
        <f>BB197*'MONTHLY DATA'!BZ52</f>
        <v>158841850.06215081</v>
      </c>
      <c r="BD202" s="249">
        <f>BC197*'MONTHLY DATA'!CA52</f>
        <v>194144762.39438432</v>
      </c>
      <c r="BE202" s="249">
        <f>BD197*'MONTHLY DATA'!CB52</f>
        <v>158841850.06215081</v>
      </c>
      <c r="BF202" s="249">
        <f>BE197*'MONTHLY DATA'!CC52</f>
        <v>194144762.39438432</v>
      </c>
      <c r="BG202" s="249">
        <f>BF197*'MONTHLY DATA'!CD52</f>
        <v>158841850.06215081</v>
      </c>
      <c r="BH202" s="249">
        <f>BG197*'MONTHLY DATA'!CE52</f>
        <v>194144762.39438432</v>
      </c>
      <c r="BI202" s="249">
        <f>BH197*'MONTHLY DATA'!CF52</f>
        <v>158841850.06215081</v>
      </c>
      <c r="BJ202" s="249">
        <f>BI197*'MONTHLY DATA'!CG52</f>
        <v>194144762.39438432</v>
      </c>
      <c r="BK202" s="249">
        <f>BJ197*'MONTHLY DATA'!CH52</f>
        <v>158841850.06215081</v>
      </c>
      <c r="BL202" s="249">
        <f>BK197*'MONTHLY DATA'!CI52</f>
        <v>0</v>
      </c>
      <c r="BM202" s="249">
        <f>BL197*'MONTHLY DATA'!CJ52</f>
        <v>0</v>
      </c>
      <c r="BN202" s="249">
        <f>BM197*'MONTHLY DATA'!CK52</f>
        <v>0</v>
      </c>
      <c r="BO202" s="249">
        <f>BN197*'MONTHLY DATA'!CL52</f>
        <v>0</v>
      </c>
      <c r="BP202" s="249">
        <f>BO197*'MONTHLY DATA'!CM52</f>
        <v>0</v>
      </c>
      <c r="BQ202" s="249">
        <f>BP197*'MONTHLY DATA'!CN52</f>
        <v>0</v>
      </c>
      <c r="BR202" s="249">
        <f>BQ197*'MONTHLY DATA'!CO52</f>
        <v>0</v>
      </c>
      <c r="BS202" s="249">
        <f>BR197*'MONTHLY DATA'!CP52</f>
        <v>0</v>
      </c>
      <c r="BT202" s="249">
        <f>BS197*'MONTHLY DATA'!CQ52</f>
        <v>0</v>
      </c>
      <c r="BU202" s="249">
        <f>BT197*'MONTHLY DATA'!CR52</f>
        <v>0</v>
      </c>
      <c r="BV202" s="495">
        <f>BU197*'MONTHLY DATA'!CS52</f>
        <v>0</v>
      </c>
      <c r="BW202" s="423">
        <f t="shared" si="104"/>
        <v>7282847717.867753</v>
      </c>
    </row>
    <row r="203" spans="1:75" x14ac:dyDescent="0.25">
      <c r="A203" s="268" t="s">
        <v>249</v>
      </c>
      <c r="C203" s="235"/>
      <c r="O203" s="249"/>
      <c r="P203" s="249">
        <f>P202*'MONTHLY DATA'!AM53</f>
        <v>5012896.6767371604</v>
      </c>
      <c r="Q203" s="249">
        <f>Q202*'MONTHLY DATA'!AN53</f>
        <v>4101379.9395770403</v>
      </c>
      <c r="R203" s="249">
        <f>R202*'MONTHLY DATA'!AO53</f>
        <v>5012896.6767371604</v>
      </c>
      <c r="S203" s="249">
        <f>S202*'MONTHLY DATA'!AP53</f>
        <v>4101379.9395770403</v>
      </c>
      <c r="T203" s="249">
        <f>T202*'MONTHLY DATA'!AQ53</f>
        <v>5012896.6767371604</v>
      </c>
      <c r="U203" s="249">
        <f>U202*'MONTHLY DATA'!AR53</f>
        <v>4101379.9395770403</v>
      </c>
      <c r="V203" s="249">
        <f>V202*'MONTHLY DATA'!AS53</f>
        <v>5012896.6767371604</v>
      </c>
      <c r="W203" s="249">
        <f>W202*'MONTHLY DATA'!AT53</f>
        <v>4101379.9395770403</v>
      </c>
      <c r="X203" s="249">
        <f>X202*'MONTHLY DATA'!AU53</f>
        <v>5012896.6767371604</v>
      </c>
      <c r="Y203" s="249">
        <f>Y202*'MONTHLY DATA'!AV53</f>
        <v>4101379.9395770403</v>
      </c>
      <c r="Z203" s="249">
        <f>Z202*'MONTHLY DATA'!AW53</f>
        <v>5012896.6767371604</v>
      </c>
      <c r="AA203" s="249">
        <f>AA202*'MONTHLY DATA'!AX53</f>
        <v>4101379.9395770403</v>
      </c>
      <c r="AB203" s="249">
        <f>AB202*'MONTHLY DATA'!AY53</f>
        <v>2997999.7899706</v>
      </c>
      <c r="AC203" s="249">
        <f>AC202*'MONTHLY DATA'!AZ53</f>
        <v>2452880.4425236494</v>
      </c>
      <c r="AD203" s="249">
        <f>AD202*'MONTHLY DATA'!BA53</f>
        <v>2997999.7899706</v>
      </c>
      <c r="AE203" s="249">
        <f>AE202*'MONTHLY DATA'!BB53</f>
        <v>2452880.4425236494</v>
      </c>
      <c r="AF203" s="249">
        <f>AF202*'MONTHLY DATA'!BC53</f>
        <v>2997999.7899706</v>
      </c>
      <c r="AG203" s="249">
        <f>AG202*'MONTHLY DATA'!BD53</f>
        <v>2452880.4425236494</v>
      </c>
      <c r="AH203" s="249">
        <f>AH202*'MONTHLY DATA'!BE53</f>
        <v>2997999.7899706</v>
      </c>
      <c r="AI203" s="249">
        <f>AI202*'MONTHLY DATA'!BF53</f>
        <v>2452880.4425236494</v>
      </c>
      <c r="AJ203" s="249">
        <f>AJ202*'MONTHLY DATA'!BG53</f>
        <v>2997999.7899706</v>
      </c>
      <c r="AK203" s="249">
        <f>AK202*'MONTHLY DATA'!BH53</f>
        <v>2452880.4425236494</v>
      </c>
      <c r="AL203" s="249">
        <f>AL202*'MONTHLY DATA'!BI53</f>
        <v>2997999.7899706</v>
      </c>
      <c r="AM203" s="249">
        <f>AM202*'MONTHLY DATA'!BJ53</f>
        <v>2452880.4425236494</v>
      </c>
      <c r="AN203" s="249">
        <f>AN202*'MONTHLY DATA'!BK53</f>
        <v>730727.74278084969</v>
      </c>
      <c r="AO203" s="249">
        <f>AO202*'MONTHLY DATA'!BL53</f>
        <v>597854.86091154232</v>
      </c>
      <c r="AP203" s="249">
        <f>AP202*'MONTHLY DATA'!BM53</f>
        <v>730727.74278084969</v>
      </c>
      <c r="AQ203" s="249">
        <f>AQ202*'MONTHLY DATA'!BN53</f>
        <v>597854.86091154232</v>
      </c>
      <c r="AR203" s="249">
        <f>AR202*'MONTHLY DATA'!BO53</f>
        <v>730727.74278084969</v>
      </c>
      <c r="AS203" s="249">
        <f>AS202*'MONTHLY DATA'!BP53</f>
        <v>597854.86091154232</v>
      </c>
      <c r="AT203" s="249">
        <f>AT202*'MONTHLY DATA'!BQ53</f>
        <v>730727.74278084969</v>
      </c>
      <c r="AU203" s="249">
        <f>AU202*'MONTHLY DATA'!BR53</f>
        <v>597854.86091154232</v>
      </c>
      <c r="AV203" s="249">
        <f>AV202*'MONTHLY DATA'!BS53</f>
        <v>730727.74278084969</v>
      </c>
      <c r="AW203" s="249">
        <f>AW202*'MONTHLY DATA'!BT53</f>
        <v>597854.86091154232</v>
      </c>
      <c r="AX203" s="249">
        <f>AX202*'MONTHLY DATA'!BU53</f>
        <v>730727.74278084969</v>
      </c>
      <c r="AY203" s="249">
        <f>AY202*'MONTHLY DATA'!BV53</f>
        <v>597854.86091154232</v>
      </c>
      <c r="AZ203" s="249">
        <f>AZ202*'MONTHLY DATA'!BW53</f>
        <v>5824342.8718315298</v>
      </c>
      <c r="BA203" s="249">
        <f>BA202*'MONTHLY DATA'!BX53</f>
        <v>4765255.5018645236</v>
      </c>
      <c r="BB203" s="249">
        <f>BB202*'MONTHLY DATA'!BY53</f>
        <v>5824342.8718315298</v>
      </c>
      <c r="BC203" s="249">
        <f>BC202*'MONTHLY DATA'!BZ53</f>
        <v>4765255.5018645236</v>
      </c>
      <c r="BD203" s="249">
        <f>BD202*'MONTHLY DATA'!CA53</f>
        <v>5824342.8718315298</v>
      </c>
      <c r="BE203" s="249">
        <f>BE202*'MONTHLY DATA'!CB53</f>
        <v>4765255.5018645236</v>
      </c>
      <c r="BF203" s="249">
        <f>BF202*'MONTHLY DATA'!CC53</f>
        <v>5824342.8718315298</v>
      </c>
      <c r="BG203" s="249">
        <f>BG202*'MONTHLY DATA'!CD53</f>
        <v>4765255.5018645236</v>
      </c>
      <c r="BH203" s="249">
        <f>BH202*'MONTHLY DATA'!CE53</f>
        <v>5824342.8718315298</v>
      </c>
      <c r="BI203" s="249">
        <f>BI202*'MONTHLY DATA'!CF53</f>
        <v>4765255.5018645236</v>
      </c>
      <c r="BJ203" s="249">
        <f>BJ202*'MONTHLY DATA'!CG53</f>
        <v>5824342.8718315298</v>
      </c>
      <c r="BK203" s="249">
        <f>BK202*'MONTHLY DATA'!CH53</f>
        <v>4765255.5018645236</v>
      </c>
      <c r="BL203" s="249">
        <f>BL202*'MONTHLY DATA'!CI53</f>
        <v>0</v>
      </c>
      <c r="BM203" s="249">
        <f>BM202*'MONTHLY DATA'!CJ53</f>
        <v>0</v>
      </c>
      <c r="BN203" s="249">
        <f>BN202*'MONTHLY DATA'!CK53</f>
        <v>0</v>
      </c>
      <c r="BO203" s="249">
        <f>BO202*'MONTHLY DATA'!CL53</f>
        <v>0</v>
      </c>
      <c r="BP203" s="249">
        <f>BP202*'MONTHLY DATA'!CM53</f>
        <v>0</v>
      </c>
      <c r="BQ203" s="249">
        <f>BQ202*'MONTHLY DATA'!CN53</f>
        <v>0</v>
      </c>
      <c r="BR203" s="249">
        <f>BR202*'MONTHLY DATA'!CO53</f>
        <v>0</v>
      </c>
      <c r="BS203" s="249">
        <f>BS202*'MONTHLY DATA'!CP53</f>
        <v>0</v>
      </c>
      <c r="BT203" s="249">
        <f>BT202*'MONTHLY DATA'!CQ53</f>
        <v>0</v>
      </c>
      <c r="BU203" s="249">
        <f>BU202*'MONTHLY DATA'!CR53</f>
        <v>0</v>
      </c>
      <c r="BV203" s="495">
        <f>BV202*'MONTHLY DATA'!CS53</f>
        <v>0</v>
      </c>
      <c r="BW203" s="423">
        <f t="shared" si="104"/>
        <v>158900026.95718145</v>
      </c>
    </row>
    <row r="204" spans="1:75" x14ac:dyDescent="0.25">
      <c r="A204" s="268" t="s">
        <v>251</v>
      </c>
      <c r="C204" s="235"/>
      <c r="O204" s="249"/>
      <c r="P204" s="249"/>
      <c r="Q204" s="249">
        <f>O197*'MONTHLY DATA'!AM54</f>
        <v>0</v>
      </c>
      <c r="R204" s="249">
        <f>P197*'MONTHLY DATA'!AN54</f>
        <v>0</v>
      </c>
      <c r="S204" s="249">
        <f>Q197*'MONTHLY DATA'!AO54</f>
        <v>0</v>
      </c>
      <c r="T204" s="249">
        <f>R197*'MONTHLY DATA'!AP54</f>
        <v>0</v>
      </c>
      <c r="U204" s="249">
        <f>S197*'MONTHLY DATA'!AQ54</f>
        <v>0</v>
      </c>
      <c r="V204" s="249">
        <f>T197*'MONTHLY DATA'!AR54</f>
        <v>0</v>
      </c>
      <c r="W204" s="249">
        <f>U197*'MONTHLY DATA'!AS54</f>
        <v>0</v>
      </c>
      <c r="X204" s="249">
        <f>V197*'MONTHLY DATA'!AT54</f>
        <v>0</v>
      </c>
      <c r="Y204" s="249">
        <f>W197*'MONTHLY DATA'!AU54</f>
        <v>0</v>
      </c>
      <c r="Z204" s="249">
        <f>X197*'MONTHLY DATA'!AV54</f>
        <v>0</v>
      </c>
      <c r="AA204" s="249">
        <f>Y197*'MONTHLY DATA'!AW54</f>
        <v>0</v>
      </c>
      <c r="AB204" s="249">
        <f>Z197*'MONTHLY DATA'!AX54</f>
        <v>0</v>
      </c>
      <c r="AC204" s="249">
        <f>AA197*'MONTHLY DATA'!AY54</f>
        <v>133244435.10980444</v>
      </c>
      <c r="AD204" s="249">
        <f>AB197*'MONTHLY DATA'!AZ54</f>
        <v>109016908.55660664</v>
      </c>
      <c r="AE204" s="249">
        <f>AC197*'MONTHLY DATA'!BA54</f>
        <v>133244435.10980444</v>
      </c>
      <c r="AF204" s="249">
        <f>AD197*'MONTHLY DATA'!BB54</f>
        <v>109016908.55660664</v>
      </c>
      <c r="AG204" s="249">
        <f>AE197*'MONTHLY DATA'!BC54</f>
        <v>133244435.10980444</v>
      </c>
      <c r="AH204" s="249">
        <f>AF197*'MONTHLY DATA'!BD54</f>
        <v>109016908.55660664</v>
      </c>
      <c r="AI204" s="249">
        <f>AG197*'MONTHLY DATA'!BE54</f>
        <v>133244435.10980444</v>
      </c>
      <c r="AJ204" s="249">
        <f>AH197*'MONTHLY DATA'!BF54</f>
        <v>109016908.55660664</v>
      </c>
      <c r="AK204" s="249">
        <f>AI197*'MONTHLY DATA'!BG54</f>
        <v>133244435.10980444</v>
      </c>
      <c r="AL204" s="249">
        <f>AJ197*'MONTHLY DATA'!BH54</f>
        <v>109016908.55660664</v>
      </c>
      <c r="AM204" s="249">
        <f>AK197*'MONTHLY DATA'!BI54</f>
        <v>133244435.10980444</v>
      </c>
      <c r="AN204" s="249">
        <f>AL197*'MONTHLY DATA'!BJ54</f>
        <v>109016908.55660664</v>
      </c>
      <c r="AO204" s="249">
        <f>AM197*'MONTHLY DATA'!BK54</f>
        <v>170503139.98219824</v>
      </c>
      <c r="AP204" s="249">
        <f>AN197*'MONTHLY DATA'!BL54</f>
        <v>139499467.54602653</v>
      </c>
      <c r="AQ204" s="249">
        <f>AO197*'MONTHLY DATA'!BM54</f>
        <v>170503139.98219824</v>
      </c>
      <c r="AR204" s="249">
        <f>AP197*'MONTHLY DATA'!BN54</f>
        <v>139499467.54602653</v>
      </c>
      <c r="AS204" s="249">
        <f>AQ197*'MONTHLY DATA'!BO54</f>
        <v>170503139.98219824</v>
      </c>
      <c r="AT204" s="249">
        <f>AR197*'MONTHLY DATA'!BP54</f>
        <v>139499467.54602653</v>
      </c>
      <c r="AU204" s="249">
        <f>AS197*'MONTHLY DATA'!BQ54</f>
        <v>170503139.98219824</v>
      </c>
      <c r="AV204" s="249">
        <f>AT197*'MONTHLY DATA'!BR54</f>
        <v>139499467.54602653</v>
      </c>
      <c r="AW204" s="249">
        <f>AU197*'MONTHLY DATA'!BS54</f>
        <v>170503139.98219824</v>
      </c>
      <c r="AX204" s="249">
        <f>AV197*'MONTHLY DATA'!BT54</f>
        <v>139499467.54602653</v>
      </c>
      <c r="AY204" s="249">
        <f>AW197*'MONTHLY DATA'!BU54</f>
        <v>170503139.98219824</v>
      </c>
      <c r="AZ204" s="249">
        <f>AX197*'MONTHLY DATA'!BV54</f>
        <v>139499467.54602653</v>
      </c>
      <c r="BA204" s="249">
        <f>AY197*'MONTHLY DATA'!BW54</f>
        <v>0</v>
      </c>
      <c r="BB204" s="249">
        <f>AZ197*'MONTHLY DATA'!BX54</f>
        <v>0</v>
      </c>
      <c r="BC204" s="249">
        <f>BA197*'MONTHLY DATA'!BY54</f>
        <v>0</v>
      </c>
      <c r="BD204" s="249">
        <f>BB197*'MONTHLY DATA'!BZ54</f>
        <v>0</v>
      </c>
      <c r="BE204" s="249">
        <f>BC197*'MONTHLY DATA'!CA54</f>
        <v>0</v>
      </c>
      <c r="BF204" s="249">
        <f>BD197*'MONTHLY DATA'!CB54</f>
        <v>0</v>
      </c>
      <c r="BG204" s="249">
        <f>BE197*'MONTHLY DATA'!CC54</f>
        <v>0</v>
      </c>
      <c r="BH204" s="249">
        <f>BF197*'MONTHLY DATA'!CD54</f>
        <v>0</v>
      </c>
      <c r="BI204" s="249">
        <f>BG197*'MONTHLY DATA'!CE54</f>
        <v>0</v>
      </c>
      <c r="BJ204" s="249">
        <f>BH197*'MONTHLY DATA'!CF54</f>
        <v>0</v>
      </c>
      <c r="BK204" s="249">
        <f>BI197*'MONTHLY DATA'!CG54</f>
        <v>0</v>
      </c>
      <c r="BL204" s="249">
        <f>BJ197*'MONTHLY DATA'!CH54</f>
        <v>0</v>
      </c>
      <c r="BM204" s="249">
        <f>BK197*'MONTHLY DATA'!CI54</f>
        <v>0</v>
      </c>
      <c r="BN204" s="249">
        <f>BL197*'MONTHLY DATA'!CJ54</f>
        <v>0</v>
      </c>
      <c r="BO204" s="249">
        <f>BM197*'MONTHLY DATA'!CK54</f>
        <v>0</v>
      </c>
      <c r="BP204" s="249">
        <f>BN197*'MONTHLY DATA'!CL54</f>
        <v>0</v>
      </c>
      <c r="BQ204" s="249">
        <f>BO197*'MONTHLY DATA'!CM54</f>
        <v>0</v>
      </c>
      <c r="BR204" s="249">
        <f>BP197*'MONTHLY DATA'!CN54</f>
        <v>0</v>
      </c>
      <c r="BS204" s="249">
        <f>BQ197*'MONTHLY DATA'!CO54</f>
        <v>0</v>
      </c>
      <c r="BT204" s="249">
        <f>BR197*'MONTHLY DATA'!CP54</f>
        <v>0</v>
      </c>
      <c r="BU204" s="249">
        <f>BS197*'MONTHLY DATA'!CQ54</f>
        <v>0</v>
      </c>
      <c r="BV204" s="495">
        <f>BT197*'MONTHLY DATA'!CR54</f>
        <v>0</v>
      </c>
      <c r="BW204" s="423">
        <f t="shared" si="104"/>
        <v>3313583707.1678157</v>
      </c>
    </row>
    <row r="205" spans="1:75" x14ac:dyDescent="0.25">
      <c r="A205" s="268" t="s">
        <v>249</v>
      </c>
      <c r="C205" s="235"/>
      <c r="O205" s="249"/>
      <c r="P205" s="249"/>
      <c r="Q205" s="249">
        <f>Q204*'MONTHLY DATA'!AM55</f>
        <v>0</v>
      </c>
      <c r="R205" s="249">
        <f>R204*'MONTHLY DATA'!AN55</f>
        <v>0</v>
      </c>
      <c r="S205" s="249">
        <f>S204*'MONTHLY DATA'!AO55</f>
        <v>0</v>
      </c>
      <c r="T205" s="249">
        <f>T204*'MONTHLY DATA'!AP55</f>
        <v>0</v>
      </c>
      <c r="U205" s="249">
        <f>U204*'MONTHLY DATA'!AQ55</f>
        <v>0</v>
      </c>
      <c r="V205" s="249">
        <f>V204*'MONTHLY DATA'!AR55</f>
        <v>0</v>
      </c>
      <c r="W205" s="249">
        <f>W204*'MONTHLY DATA'!AS55</f>
        <v>0</v>
      </c>
      <c r="X205" s="249">
        <f>X204*'MONTHLY DATA'!AT55</f>
        <v>0</v>
      </c>
      <c r="Y205" s="249">
        <f>Y204*'MONTHLY DATA'!AU55</f>
        <v>0</v>
      </c>
      <c r="Z205" s="249">
        <f>Z204*'MONTHLY DATA'!AV55</f>
        <v>0</v>
      </c>
      <c r="AA205" s="249">
        <f>AA204*'MONTHLY DATA'!AW55</f>
        <v>0</v>
      </c>
      <c r="AB205" s="249">
        <f>AB204*'MONTHLY DATA'!AX55</f>
        <v>0</v>
      </c>
      <c r="AC205" s="249">
        <f>AC204*'MONTHLY DATA'!AY55</f>
        <v>1332444.3510980443</v>
      </c>
      <c r="AD205" s="249">
        <f>AD204*'MONTHLY DATA'!AZ55</f>
        <v>1090169.0855660664</v>
      </c>
      <c r="AE205" s="249">
        <f>AE204*'MONTHLY DATA'!BA55</f>
        <v>1332444.3510980443</v>
      </c>
      <c r="AF205" s="249">
        <f>AF204*'MONTHLY DATA'!BB55</f>
        <v>1090169.0855660664</v>
      </c>
      <c r="AG205" s="249">
        <f>AG204*'MONTHLY DATA'!BC55</f>
        <v>1332444.3510980443</v>
      </c>
      <c r="AH205" s="249">
        <f>AH204*'MONTHLY DATA'!BD55</f>
        <v>1090169.0855660664</v>
      </c>
      <c r="AI205" s="249">
        <f>AI204*'MONTHLY DATA'!BE55</f>
        <v>1332444.3510980443</v>
      </c>
      <c r="AJ205" s="249">
        <f>AJ204*'MONTHLY DATA'!BF55</f>
        <v>1090169.0855660664</v>
      </c>
      <c r="AK205" s="249">
        <f>AK204*'MONTHLY DATA'!BG55</f>
        <v>1332444.3510980443</v>
      </c>
      <c r="AL205" s="249">
        <f>AL204*'MONTHLY DATA'!BH55</f>
        <v>1090169.0855660664</v>
      </c>
      <c r="AM205" s="249">
        <f>AM204*'MONTHLY DATA'!BI55</f>
        <v>1332444.3510980443</v>
      </c>
      <c r="AN205" s="249">
        <f>AN204*'MONTHLY DATA'!BJ55</f>
        <v>1090169.0855660664</v>
      </c>
      <c r="AO205" s="249">
        <f>AO204*'MONTHLY DATA'!BK55</f>
        <v>4262578.4995549563</v>
      </c>
      <c r="AP205" s="249">
        <f>AP204*'MONTHLY DATA'!BL55</f>
        <v>3487486.6886506635</v>
      </c>
      <c r="AQ205" s="249">
        <f>AQ204*'MONTHLY DATA'!BM55</f>
        <v>4262578.4995549563</v>
      </c>
      <c r="AR205" s="249">
        <f>AR204*'MONTHLY DATA'!BN55</f>
        <v>3487486.6886506635</v>
      </c>
      <c r="AS205" s="249">
        <f>AS204*'MONTHLY DATA'!BO55</f>
        <v>4262578.4995549563</v>
      </c>
      <c r="AT205" s="249">
        <f>AT204*'MONTHLY DATA'!BP55</f>
        <v>3487486.6886506635</v>
      </c>
      <c r="AU205" s="249">
        <f>AU204*'MONTHLY DATA'!BQ55</f>
        <v>4262578.4995549563</v>
      </c>
      <c r="AV205" s="249">
        <f>AV204*'MONTHLY DATA'!BR55</f>
        <v>3487486.6886506635</v>
      </c>
      <c r="AW205" s="249">
        <f>AW204*'MONTHLY DATA'!BS55</f>
        <v>4262578.4995549563</v>
      </c>
      <c r="AX205" s="249">
        <f>AX204*'MONTHLY DATA'!BT55</f>
        <v>3487486.6886506635</v>
      </c>
      <c r="AY205" s="249">
        <f>AY204*'MONTHLY DATA'!BU55</f>
        <v>4262578.4995549563</v>
      </c>
      <c r="AZ205" s="249">
        <f>AZ204*'MONTHLY DATA'!BV55</f>
        <v>3487486.6886506635</v>
      </c>
      <c r="BA205" s="249">
        <f>BA204*'MONTHLY DATA'!BW55</f>
        <v>0</v>
      </c>
      <c r="BB205" s="249">
        <f>BB204*'MONTHLY DATA'!BX55</f>
        <v>0</v>
      </c>
      <c r="BC205" s="249">
        <f>BC204*'MONTHLY DATA'!BY55</f>
        <v>0</v>
      </c>
      <c r="BD205" s="249">
        <f>BD204*'MONTHLY DATA'!BZ55</f>
        <v>0</v>
      </c>
      <c r="BE205" s="249">
        <f>BE204*'MONTHLY DATA'!CA55</f>
        <v>0</v>
      </c>
      <c r="BF205" s="249">
        <f>BF204*'MONTHLY DATA'!CB55</f>
        <v>0</v>
      </c>
      <c r="BG205" s="249">
        <f>BG204*'MONTHLY DATA'!CC55</f>
        <v>0</v>
      </c>
      <c r="BH205" s="249">
        <f>BH204*'MONTHLY DATA'!CD55</f>
        <v>0</v>
      </c>
      <c r="BI205" s="249">
        <f>BI204*'MONTHLY DATA'!CE55</f>
        <v>0</v>
      </c>
      <c r="BJ205" s="249">
        <f>BJ204*'MONTHLY DATA'!CF55</f>
        <v>0</v>
      </c>
      <c r="BK205" s="249">
        <f>BK204*'MONTHLY DATA'!CG55</f>
        <v>0</v>
      </c>
      <c r="BL205" s="249">
        <f>BL204*'MONTHLY DATA'!CH55</f>
        <v>0</v>
      </c>
      <c r="BM205" s="249">
        <f>BM204*'MONTHLY DATA'!CI55</f>
        <v>0</v>
      </c>
      <c r="BN205" s="249">
        <f>BN204*'MONTHLY DATA'!CJ55</f>
        <v>0</v>
      </c>
      <c r="BO205" s="249">
        <f>BO204*'MONTHLY DATA'!CK55</f>
        <v>0</v>
      </c>
      <c r="BP205" s="249">
        <f>BP204*'MONTHLY DATA'!CL55</f>
        <v>0</v>
      </c>
      <c r="BQ205" s="249">
        <f>BQ204*'MONTHLY DATA'!CM55</f>
        <v>0</v>
      </c>
      <c r="BR205" s="249">
        <f>BR204*'MONTHLY DATA'!CN55</f>
        <v>0</v>
      </c>
      <c r="BS205" s="249">
        <f>BS204*'MONTHLY DATA'!CO55</f>
        <v>0</v>
      </c>
      <c r="BT205" s="249">
        <f>BT204*'MONTHLY DATA'!CP55</f>
        <v>0</v>
      </c>
      <c r="BU205" s="249">
        <f>BU204*'MONTHLY DATA'!CQ55</f>
        <v>0</v>
      </c>
      <c r="BV205" s="495">
        <f>BV204*'MONTHLY DATA'!CR55</f>
        <v>0</v>
      </c>
      <c r="BW205" s="423">
        <f t="shared" ref="BW205:BW247" si="119">SUM(C205:BV205)</f>
        <v>61036071.749218367</v>
      </c>
    </row>
    <row r="206" spans="1:75" x14ac:dyDescent="0.25">
      <c r="A206" s="268" t="s">
        <v>252</v>
      </c>
      <c r="C206" s="235"/>
      <c r="O206" s="249"/>
      <c r="P206" s="249"/>
      <c r="Q206" s="249"/>
      <c r="R206" s="249">
        <f>O197*'MONTHLY DATA'!AM56</f>
        <v>200515867.06948641</v>
      </c>
      <c r="S206" s="249">
        <f>P197*'MONTHLY DATA'!AN56</f>
        <v>164055197.5830816</v>
      </c>
      <c r="T206" s="249">
        <f>Q197*'MONTHLY DATA'!AO56</f>
        <v>200515867.06948641</v>
      </c>
      <c r="U206" s="249">
        <f>R197*'MONTHLY DATA'!AP56</f>
        <v>164055197.5830816</v>
      </c>
      <c r="V206" s="249">
        <f>S197*'MONTHLY DATA'!AQ56</f>
        <v>200515867.06948641</v>
      </c>
      <c r="W206" s="249">
        <f>T197*'MONTHLY DATA'!AR56</f>
        <v>164055197.5830816</v>
      </c>
      <c r="X206" s="249">
        <f>U197*'MONTHLY DATA'!AS56</f>
        <v>200515867.06948641</v>
      </c>
      <c r="Y206" s="249">
        <f>V197*'MONTHLY DATA'!AT56</f>
        <v>164055197.5830816</v>
      </c>
      <c r="Z206" s="249">
        <f>W197*'MONTHLY DATA'!AU56</f>
        <v>200515867.06948641</v>
      </c>
      <c r="AA206" s="249">
        <f>X197*'MONTHLY DATA'!AV56</f>
        <v>164055197.5830816</v>
      </c>
      <c r="AB206" s="249">
        <f>Y197*'MONTHLY DATA'!AW56</f>
        <v>200515867.06948641</v>
      </c>
      <c r="AC206" s="249">
        <f>Z197*'MONTHLY DATA'!AX56</f>
        <v>164055197.5830816</v>
      </c>
      <c r="AD206" s="249">
        <f>AA197*'MONTHLY DATA'!AY56</f>
        <v>111037029.25817037</v>
      </c>
      <c r="AE206" s="249">
        <f>AB197*'MONTHLY DATA'!AZ56</f>
        <v>90847423.797172204</v>
      </c>
      <c r="AF206" s="249">
        <f>AC197*'MONTHLY DATA'!BA56</f>
        <v>111037029.25817037</v>
      </c>
      <c r="AG206" s="249">
        <f>AD197*'MONTHLY DATA'!BB56</f>
        <v>90847423.797172204</v>
      </c>
      <c r="AH206" s="249">
        <f>AE197*'MONTHLY DATA'!BC56</f>
        <v>111037029.25817037</v>
      </c>
      <c r="AI206" s="249">
        <f>AF197*'MONTHLY DATA'!BD56</f>
        <v>90847423.797172204</v>
      </c>
      <c r="AJ206" s="249">
        <f>AG197*'MONTHLY DATA'!BE56</f>
        <v>111037029.25817037</v>
      </c>
      <c r="AK206" s="249">
        <f>AH197*'MONTHLY DATA'!BF56</f>
        <v>90847423.797172204</v>
      </c>
      <c r="AL206" s="249">
        <f>AI197*'MONTHLY DATA'!BG56</f>
        <v>111037029.25817037</v>
      </c>
      <c r="AM206" s="249">
        <f>AJ197*'MONTHLY DATA'!BH56</f>
        <v>90847423.797172204</v>
      </c>
      <c r="AN206" s="249">
        <f>AK197*'MONTHLY DATA'!BI56</f>
        <v>111037029.25817037</v>
      </c>
      <c r="AO206" s="249">
        <f>AL197*'MONTHLY DATA'!BJ56</f>
        <v>90847423.797172204</v>
      </c>
      <c r="AP206" s="249">
        <f>AM197*'MONTHLY DATA'!BK56</f>
        <v>146145548.55616993</v>
      </c>
      <c r="AQ206" s="249">
        <f>AN197*'MONTHLY DATA'!BL56</f>
        <v>119570972.18230847</v>
      </c>
      <c r="AR206" s="249">
        <f>AO197*'MONTHLY DATA'!BM56</f>
        <v>146145548.55616993</v>
      </c>
      <c r="AS206" s="249">
        <f>AP197*'MONTHLY DATA'!BN56</f>
        <v>119570972.18230847</v>
      </c>
      <c r="AT206" s="249">
        <f>AQ197*'MONTHLY DATA'!BO56</f>
        <v>146145548.55616993</v>
      </c>
      <c r="AU206" s="249">
        <f>AR197*'MONTHLY DATA'!BP56</f>
        <v>119570972.18230847</v>
      </c>
      <c r="AV206" s="249">
        <f>AS197*'MONTHLY DATA'!BQ56</f>
        <v>146145548.55616993</v>
      </c>
      <c r="AW206" s="249">
        <f>AT197*'MONTHLY DATA'!BR56</f>
        <v>119570972.18230847</v>
      </c>
      <c r="AX206" s="249">
        <f>AU197*'MONTHLY DATA'!BS56</f>
        <v>146145548.55616993</v>
      </c>
      <c r="AY206" s="249">
        <f>AV197*'MONTHLY DATA'!BT56</f>
        <v>119570972.18230847</v>
      </c>
      <c r="AZ206" s="249">
        <f>AW197*'MONTHLY DATA'!BU56</f>
        <v>146145548.55616993</v>
      </c>
      <c r="BA206" s="249">
        <f>AX197*'MONTHLY DATA'!BV56</f>
        <v>119570972.18230847</v>
      </c>
      <c r="BB206" s="249">
        <f>AY197*'MONTHLY DATA'!BW56</f>
        <v>291217143.59157646</v>
      </c>
      <c r="BC206" s="249">
        <f>AZ197*'MONTHLY DATA'!BX56</f>
        <v>238262775.09322616</v>
      </c>
      <c r="BD206" s="249">
        <f>BA197*'MONTHLY DATA'!BY56</f>
        <v>291217143.59157646</v>
      </c>
      <c r="BE206" s="249">
        <f>BB197*'MONTHLY DATA'!BZ56</f>
        <v>238262775.09322616</v>
      </c>
      <c r="BF206" s="249">
        <f>BC197*'MONTHLY DATA'!CA56</f>
        <v>291217143.59157646</v>
      </c>
      <c r="BG206" s="249">
        <f>BD197*'MONTHLY DATA'!CB56</f>
        <v>238262775.09322616</v>
      </c>
      <c r="BH206" s="249">
        <f>BE197*'MONTHLY DATA'!CC56</f>
        <v>291217143.59157646</v>
      </c>
      <c r="BI206" s="249">
        <f>BF197*'MONTHLY DATA'!CD56</f>
        <v>238262775.09322616</v>
      </c>
      <c r="BJ206" s="249">
        <f>BG197*'MONTHLY DATA'!CE56</f>
        <v>291217143.59157646</v>
      </c>
      <c r="BK206" s="249">
        <f>BH197*'MONTHLY DATA'!CF56</f>
        <v>238262775.09322616</v>
      </c>
      <c r="BL206" s="249">
        <f>BI197*'MONTHLY DATA'!CG56</f>
        <v>291217143.59157646</v>
      </c>
      <c r="BM206" s="249">
        <f>BJ197*'MONTHLY DATA'!CH56</f>
        <v>238262775.09322616</v>
      </c>
      <c r="BN206" s="249">
        <f>BK197*'MONTHLY DATA'!CI56</f>
        <v>521023182.52430534</v>
      </c>
      <c r="BO206" s="249">
        <f>BL197*'MONTHLY DATA'!CJ56</f>
        <v>426291694.79261345</v>
      </c>
      <c r="BP206" s="249">
        <f>BM197*'MONTHLY DATA'!CK56</f>
        <v>521023182.52430534</v>
      </c>
      <c r="BQ206" s="249">
        <f>BN197*'MONTHLY DATA'!CL56</f>
        <v>426291694.79261345</v>
      </c>
      <c r="BR206" s="249">
        <f>BO197*'MONTHLY DATA'!CM56</f>
        <v>521023182.52430534</v>
      </c>
      <c r="BS206" s="249">
        <f>BP197*'MONTHLY DATA'!CN56</f>
        <v>426291694.79261345</v>
      </c>
      <c r="BT206" s="249">
        <f>BQ197*'MONTHLY DATA'!CO56</f>
        <v>521023182.52430534</v>
      </c>
      <c r="BU206" s="249">
        <f>BR197*'MONTHLY DATA'!CP56</f>
        <v>426291694.79261345</v>
      </c>
      <c r="BV206" s="495">
        <f>BS197*'MONTHLY DATA'!CQ56</f>
        <v>521023182.52430534</v>
      </c>
      <c r="BW206" s="423">
        <f t="shared" si="119"/>
        <v>12480194434.579134</v>
      </c>
    </row>
    <row r="207" spans="1:75" ht="16.5" thickBot="1" x14ac:dyDescent="0.3">
      <c r="A207" s="270" t="s">
        <v>249</v>
      </c>
      <c r="C207" s="238"/>
      <c r="D207" s="244"/>
      <c r="E207" s="244"/>
      <c r="F207" s="244"/>
      <c r="G207" s="244"/>
      <c r="H207" s="244"/>
      <c r="I207" s="244"/>
      <c r="J207" s="244"/>
      <c r="K207" s="244"/>
      <c r="L207" s="244"/>
      <c r="M207" s="244"/>
      <c r="N207" s="244"/>
      <c r="O207" s="436"/>
      <c r="P207" s="436"/>
      <c r="Q207" s="436"/>
      <c r="R207" s="436">
        <f>R206*'MONTHLY DATA'!AM57</f>
        <v>2005158.6706948641</v>
      </c>
      <c r="S207" s="436">
        <f>S206*'MONTHLY DATA'!AN57</f>
        <v>1640551.975830816</v>
      </c>
      <c r="T207" s="436">
        <f>T206*'MONTHLY DATA'!AO57</f>
        <v>2005158.6706948641</v>
      </c>
      <c r="U207" s="436">
        <f>U206*'MONTHLY DATA'!AP57</f>
        <v>1640551.975830816</v>
      </c>
      <c r="V207" s="436">
        <f>V206*'MONTHLY DATA'!AQ57</f>
        <v>2005158.6706948641</v>
      </c>
      <c r="W207" s="436">
        <f>W206*'MONTHLY DATA'!AR57</f>
        <v>1640551.975830816</v>
      </c>
      <c r="X207" s="436">
        <f>X206*'MONTHLY DATA'!AS57</f>
        <v>2005158.6706948641</v>
      </c>
      <c r="Y207" s="436">
        <f>Y206*'MONTHLY DATA'!AT57</f>
        <v>1640551.975830816</v>
      </c>
      <c r="Z207" s="436">
        <f>Z206*'MONTHLY DATA'!AU57</f>
        <v>2005158.6706948641</v>
      </c>
      <c r="AA207" s="436">
        <f>AA206*'MONTHLY DATA'!AV57</f>
        <v>1640551.975830816</v>
      </c>
      <c r="AB207" s="436">
        <f>AB206*'MONTHLY DATA'!AW57</f>
        <v>2005158.6706948641</v>
      </c>
      <c r="AC207" s="436">
        <f>AC206*'MONTHLY DATA'!AX57</f>
        <v>1640551.975830816</v>
      </c>
      <c r="AD207" s="436">
        <f>AD206*'MONTHLY DATA'!AY57</f>
        <v>0</v>
      </c>
      <c r="AE207" s="436">
        <f>AE206*'MONTHLY DATA'!AZ57</f>
        <v>0</v>
      </c>
      <c r="AF207" s="436">
        <f>AF206*'MONTHLY DATA'!BA57</f>
        <v>0</v>
      </c>
      <c r="AG207" s="436">
        <f>AG206*'MONTHLY DATA'!BB57</f>
        <v>0</v>
      </c>
      <c r="AH207" s="436">
        <f>AH206*'MONTHLY DATA'!BC57</f>
        <v>0</v>
      </c>
      <c r="AI207" s="436">
        <f>AI206*'MONTHLY DATA'!BD57</f>
        <v>0</v>
      </c>
      <c r="AJ207" s="436">
        <f>AJ206*'MONTHLY DATA'!BE57</f>
        <v>0</v>
      </c>
      <c r="AK207" s="436">
        <f>AK206*'MONTHLY DATA'!BF57</f>
        <v>0</v>
      </c>
      <c r="AL207" s="436">
        <f>AL206*'MONTHLY DATA'!BG57</f>
        <v>0</v>
      </c>
      <c r="AM207" s="436">
        <f>AM206*'MONTHLY DATA'!BH57</f>
        <v>0</v>
      </c>
      <c r="AN207" s="436">
        <f>AN206*'MONTHLY DATA'!BI57</f>
        <v>0</v>
      </c>
      <c r="AO207" s="436">
        <f>AO206*'MONTHLY DATA'!BJ57</f>
        <v>0</v>
      </c>
      <c r="AP207" s="436">
        <f>AP206*'MONTHLY DATA'!BK57</f>
        <v>0</v>
      </c>
      <c r="AQ207" s="436">
        <f>AQ206*'MONTHLY DATA'!BL57</f>
        <v>0</v>
      </c>
      <c r="AR207" s="436">
        <f>AR206*'MONTHLY DATA'!BM57</f>
        <v>0</v>
      </c>
      <c r="AS207" s="436">
        <f>AS206*'MONTHLY DATA'!BN57</f>
        <v>0</v>
      </c>
      <c r="AT207" s="436">
        <f>AT206*'MONTHLY DATA'!BO57</f>
        <v>0</v>
      </c>
      <c r="AU207" s="436">
        <f>AU206*'MONTHLY DATA'!BP57</f>
        <v>0</v>
      </c>
      <c r="AV207" s="436">
        <f>AV206*'MONTHLY DATA'!BQ57</f>
        <v>0</v>
      </c>
      <c r="AW207" s="436">
        <f>AW206*'MONTHLY DATA'!BR57</f>
        <v>0</v>
      </c>
      <c r="AX207" s="436">
        <f>AX206*'MONTHLY DATA'!BS57</f>
        <v>0</v>
      </c>
      <c r="AY207" s="436">
        <f>AY206*'MONTHLY DATA'!BT57</f>
        <v>0</v>
      </c>
      <c r="AZ207" s="436">
        <f>AZ206*'MONTHLY DATA'!BU57</f>
        <v>0</v>
      </c>
      <c r="BA207" s="436">
        <f>BA206*'MONTHLY DATA'!BV57</f>
        <v>0</v>
      </c>
      <c r="BB207" s="436">
        <f>BB206*'MONTHLY DATA'!BW57</f>
        <v>4368257.1538736466</v>
      </c>
      <c r="BC207" s="436">
        <f>BC206*'MONTHLY DATA'!BX57</f>
        <v>3573941.6263983925</v>
      </c>
      <c r="BD207" s="436">
        <f>BD206*'MONTHLY DATA'!BY57</f>
        <v>4368257.1538736466</v>
      </c>
      <c r="BE207" s="436">
        <f>BE206*'MONTHLY DATA'!BZ57</f>
        <v>3573941.6263983925</v>
      </c>
      <c r="BF207" s="436">
        <f>BF206*'MONTHLY DATA'!CA57</f>
        <v>4368257.1538736466</v>
      </c>
      <c r="BG207" s="436">
        <f>BG206*'MONTHLY DATA'!CB57</f>
        <v>3573941.6263983925</v>
      </c>
      <c r="BH207" s="436">
        <f>BH206*'MONTHLY DATA'!CC57</f>
        <v>4368257.1538736466</v>
      </c>
      <c r="BI207" s="436">
        <f>BI206*'MONTHLY DATA'!CD57</f>
        <v>3573941.6263983925</v>
      </c>
      <c r="BJ207" s="436">
        <f>BJ206*'MONTHLY DATA'!CE57</f>
        <v>4368257.1538736466</v>
      </c>
      <c r="BK207" s="436">
        <f>BK206*'MONTHLY DATA'!CF57</f>
        <v>3573941.6263983925</v>
      </c>
      <c r="BL207" s="436">
        <f>BL206*'MONTHLY DATA'!CG57</f>
        <v>4368257.1538736466</v>
      </c>
      <c r="BM207" s="436">
        <f>BM206*'MONTHLY DATA'!CH57</f>
        <v>3573941.6263983925</v>
      </c>
      <c r="BN207" s="436">
        <f>BN206*'MONTHLY DATA'!CI57</f>
        <v>0</v>
      </c>
      <c r="BO207" s="436">
        <f>BO206*'MONTHLY DATA'!CJ57</f>
        <v>0</v>
      </c>
      <c r="BP207" s="436">
        <f>BP206*'MONTHLY DATA'!CK57</f>
        <v>0</v>
      </c>
      <c r="BQ207" s="436">
        <f>BQ206*'MONTHLY DATA'!CL57</f>
        <v>0</v>
      </c>
      <c r="BR207" s="436">
        <f>BR206*'MONTHLY DATA'!CM57</f>
        <v>0</v>
      </c>
      <c r="BS207" s="436">
        <f>BS206*'MONTHLY DATA'!CN57</f>
        <v>0</v>
      </c>
      <c r="BT207" s="436">
        <f>BT206*'MONTHLY DATA'!CO57</f>
        <v>0</v>
      </c>
      <c r="BU207" s="436">
        <f>BU206*'MONTHLY DATA'!CP57</f>
        <v>0</v>
      </c>
      <c r="BV207" s="497">
        <f>BV206*'MONTHLY DATA'!CQ57</f>
        <v>0</v>
      </c>
      <c r="BW207" s="438">
        <f t="shared" si="119"/>
        <v>69527456.560786307</v>
      </c>
    </row>
    <row r="208" spans="1:75" ht="16.5" thickBot="1" x14ac:dyDescent="0.3">
      <c r="O208" s="249"/>
      <c r="P208" s="249"/>
      <c r="Q208" s="249"/>
      <c r="R208" s="249"/>
      <c r="S208" s="249"/>
      <c r="T208" s="249"/>
      <c r="U208" s="249"/>
      <c r="V208" s="249"/>
      <c r="W208" s="249"/>
      <c r="X208" s="249"/>
      <c r="Y208" s="249"/>
      <c r="Z208" s="249"/>
      <c r="AA208" s="249"/>
      <c r="AB208" s="249"/>
      <c r="AC208" s="249"/>
      <c r="AD208" s="249"/>
      <c r="AE208" s="249"/>
      <c r="AF208" s="249"/>
      <c r="AG208" s="249"/>
      <c r="AH208" s="249"/>
      <c r="AI208" s="249"/>
      <c r="AJ208" s="249"/>
      <c r="AK208" s="249"/>
      <c r="AL208" s="249"/>
      <c r="AM208" s="249"/>
      <c r="AN208" s="249"/>
      <c r="AO208" s="249"/>
      <c r="AP208" s="249"/>
      <c r="AQ208" s="249"/>
      <c r="AR208" s="249"/>
      <c r="AS208" s="249"/>
      <c r="AT208" s="249"/>
      <c r="AU208" s="249"/>
      <c r="AV208" s="249"/>
      <c r="AW208" s="249"/>
      <c r="AX208" s="249"/>
      <c r="AY208" s="249"/>
      <c r="AZ208" s="249"/>
      <c r="BA208" s="249"/>
      <c r="BB208" s="249"/>
      <c r="BC208" s="249"/>
      <c r="BD208" s="249"/>
      <c r="BE208" s="249"/>
      <c r="BF208" s="249"/>
      <c r="BG208" s="249"/>
      <c r="BH208" s="249"/>
      <c r="BI208" s="249"/>
      <c r="BJ208" s="249"/>
      <c r="BK208" s="249"/>
      <c r="BL208" s="249"/>
      <c r="BM208" s="249"/>
      <c r="BN208" s="249"/>
      <c r="BO208" s="249"/>
      <c r="BP208" s="249"/>
      <c r="BQ208" s="249"/>
      <c r="BR208" s="249"/>
      <c r="BS208" s="249"/>
      <c r="BT208" s="249"/>
      <c r="BU208" s="249"/>
      <c r="BV208" s="249"/>
      <c r="BW208" s="418">
        <f t="shared" si="119"/>
        <v>0</v>
      </c>
    </row>
    <row r="209" spans="1:75" x14ac:dyDescent="0.25">
      <c r="A209" s="506" t="s">
        <v>315</v>
      </c>
      <c r="C209" s="498"/>
      <c r="D209" s="499"/>
      <c r="E209" s="499"/>
      <c r="F209" s="499"/>
      <c r="G209" s="499"/>
      <c r="H209" s="499"/>
      <c r="I209" s="499"/>
      <c r="J209" s="499"/>
      <c r="K209" s="499"/>
      <c r="L209" s="499"/>
      <c r="M209" s="499"/>
      <c r="N209" s="499"/>
      <c r="O209" s="500">
        <f>O200+O202+O204+O206</f>
        <v>0</v>
      </c>
      <c r="P209" s="500">
        <f t="shared" ref="P209:BV209" si="120">P200+P202+P204+P206</f>
        <v>200515867.06948641</v>
      </c>
      <c r="Q209" s="500">
        <f t="shared" si="120"/>
        <v>164055197.5830816</v>
      </c>
      <c r="R209" s="500">
        <f t="shared" si="120"/>
        <v>401031734.13897282</v>
      </c>
      <c r="S209" s="500">
        <f t="shared" si="120"/>
        <v>328110395.16616321</v>
      </c>
      <c r="T209" s="500">
        <f t="shared" si="120"/>
        <v>401031734.13897282</v>
      </c>
      <c r="U209" s="500">
        <f t="shared" si="120"/>
        <v>328110395.16616321</v>
      </c>
      <c r="V209" s="500">
        <f t="shared" si="120"/>
        <v>401031734.13897282</v>
      </c>
      <c r="W209" s="500">
        <f t="shared" si="120"/>
        <v>328110395.16616321</v>
      </c>
      <c r="X209" s="500">
        <f t="shared" si="120"/>
        <v>401031734.13897282</v>
      </c>
      <c r="Y209" s="500">
        <f t="shared" si="120"/>
        <v>328110395.16616321</v>
      </c>
      <c r="Z209" s="500">
        <f t="shared" si="120"/>
        <v>401031734.13897282</v>
      </c>
      <c r="AA209" s="500">
        <f t="shared" si="120"/>
        <v>328110395.16616321</v>
      </c>
      <c r="AB209" s="500">
        <f t="shared" si="120"/>
        <v>400382519.73419309</v>
      </c>
      <c r="AC209" s="500">
        <f t="shared" si="120"/>
        <v>460824995.52779603</v>
      </c>
      <c r="AD209" s="500">
        <f t="shared" si="120"/>
        <v>419920590.47948366</v>
      </c>
      <c r="AE209" s="500">
        <f t="shared" si="120"/>
        <v>387617221.74188662</v>
      </c>
      <c r="AF209" s="500">
        <f t="shared" si="120"/>
        <v>419920590.47948366</v>
      </c>
      <c r="AG209" s="500">
        <f t="shared" si="120"/>
        <v>387617221.74188662</v>
      </c>
      <c r="AH209" s="500">
        <f t="shared" si="120"/>
        <v>419920590.47948366</v>
      </c>
      <c r="AI209" s="500">
        <f t="shared" si="120"/>
        <v>387617221.74188662</v>
      </c>
      <c r="AJ209" s="500">
        <f t="shared" si="120"/>
        <v>419920590.47948366</v>
      </c>
      <c r="AK209" s="500">
        <f t="shared" si="120"/>
        <v>387617221.74188662</v>
      </c>
      <c r="AL209" s="500">
        <f t="shared" si="120"/>
        <v>419920590.47948366</v>
      </c>
      <c r="AM209" s="500">
        <f t="shared" si="120"/>
        <v>485047587.44599992</v>
      </c>
      <c r="AN209" s="500">
        <f t="shared" si="120"/>
        <v>372840693.54773426</v>
      </c>
      <c r="AO209" s="500">
        <f t="shared" si="120"/>
        <v>418566415.57463795</v>
      </c>
      <c r="AP209" s="500">
        <f t="shared" si="120"/>
        <v>438431771.83515376</v>
      </c>
      <c r="AQ209" s="500">
        <f t="shared" si="120"/>
        <v>447289963.95977426</v>
      </c>
      <c r="AR209" s="500">
        <f t="shared" si="120"/>
        <v>438431771.83515376</v>
      </c>
      <c r="AS209" s="500">
        <f t="shared" si="120"/>
        <v>447289963.95977426</v>
      </c>
      <c r="AT209" s="500">
        <f t="shared" si="120"/>
        <v>438431771.83515376</v>
      </c>
      <c r="AU209" s="500">
        <f t="shared" si="120"/>
        <v>447289963.95977426</v>
      </c>
      <c r="AV209" s="500">
        <f t="shared" si="120"/>
        <v>438431771.83515376</v>
      </c>
      <c r="AW209" s="500">
        <f t="shared" si="120"/>
        <v>447289963.95977426</v>
      </c>
      <c r="AX209" s="500">
        <f t="shared" si="120"/>
        <v>438431771.83515376</v>
      </c>
      <c r="AY209" s="500">
        <f t="shared" si="120"/>
        <v>349859598.25566089</v>
      </c>
      <c r="AZ209" s="500">
        <f t="shared" si="120"/>
        <v>479789778.49658078</v>
      </c>
      <c r="BA209" s="500">
        <f t="shared" si="120"/>
        <v>278412822.24445927</v>
      </c>
      <c r="BB209" s="500">
        <f t="shared" si="120"/>
        <v>485361905.98596078</v>
      </c>
      <c r="BC209" s="500">
        <f t="shared" si="120"/>
        <v>397104625.15537697</v>
      </c>
      <c r="BD209" s="500">
        <f t="shared" si="120"/>
        <v>485361905.98596078</v>
      </c>
      <c r="BE209" s="500">
        <f t="shared" si="120"/>
        <v>397104625.15537697</v>
      </c>
      <c r="BF209" s="500">
        <f t="shared" si="120"/>
        <v>485361905.98596078</v>
      </c>
      <c r="BG209" s="500">
        <f t="shared" si="120"/>
        <v>397104625.15537697</v>
      </c>
      <c r="BH209" s="500">
        <f t="shared" si="120"/>
        <v>485361905.98596078</v>
      </c>
      <c r="BI209" s="500">
        <f t="shared" si="120"/>
        <v>397104625.15537697</v>
      </c>
      <c r="BJ209" s="500">
        <f t="shared" si="120"/>
        <v>485361905.98596078</v>
      </c>
      <c r="BK209" s="500">
        <f t="shared" si="120"/>
        <v>397104625.15537697</v>
      </c>
      <c r="BL209" s="500">
        <f t="shared" si="120"/>
        <v>291217143.59157646</v>
      </c>
      <c r="BM209" s="500">
        <f t="shared" si="120"/>
        <v>238262775.09322616</v>
      </c>
      <c r="BN209" s="500">
        <f t="shared" si="120"/>
        <v>521023182.52430534</v>
      </c>
      <c r="BO209" s="500">
        <f t="shared" si="120"/>
        <v>426291694.79261345</v>
      </c>
      <c r="BP209" s="500">
        <f t="shared" si="120"/>
        <v>521023182.52430534</v>
      </c>
      <c r="BQ209" s="500">
        <f t="shared" si="120"/>
        <v>426291694.79261345</v>
      </c>
      <c r="BR209" s="500">
        <f t="shared" si="120"/>
        <v>521023182.52430534</v>
      </c>
      <c r="BS209" s="500">
        <f t="shared" si="120"/>
        <v>426291694.79261345</v>
      </c>
      <c r="BT209" s="500">
        <f t="shared" si="120"/>
        <v>521023182.52430534</v>
      </c>
      <c r="BU209" s="500">
        <f t="shared" si="120"/>
        <v>426291694.79261345</v>
      </c>
      <c r="BV209" s="501">
        <f t="shared" si="120"/>
        <v>521023182.52430534</v>
      </c>
      <c r="BW209" s="243">
        <f t="shared" si="119"/>
        <v>24139491942.568604</v>
      </c>
    </row>
    <row r="210" spans="1:75" ht="16.5" thickBot="1" x14ac:dyDescent="0.3">
      <c r="A210" s="507" t="s">
        <v>312</v>
      </c>
      <c r="C210" s="502"/>
      <c r="D210" s="503"/>
      <c r="E210" s="503"/>
      <c r="F210" s="503"/>
      <c r="G210" s="503"/>
      <c r="H210" s="503"/>
      <c r="I210" s="503"/>
      <c r="J210" s="503"/>
      <c r="K210" s="503"/>
      <c r="L210" s="503"/>
      <c r="M210" s="503"/>
      <c r="N210" s="503"/>
      <c r="O210" s="504">
        <f>O201+O203+O205+O207</f>
        <v>0</v>
      </c>
      <c r="P210" s="504">
        <f t="shared" ref="P210:BV210" si="121">P201+P203+P205+P207</f>
        <v>5012896.6767371604</v>
      </c>
      <c r="Q210" s="504">
        <f t="shared" si="121"/>
        <v>4101379.9395770403</v>
      </c>
      <c r="R210" s="504">
        <f t="shared" si="121"/>
        <v>7018055.3474320248</v>
      </c>
      <c r="S210" s="504">
        <f t="shared" si="121"/>
        <v>5741931.915407856</v>
      </c>
      <c r="T210" s="504">
        <f t="shared" si="121"/>
        <v>7018055.3474320248</v>
      </c>
      <c r="U210" s="504">
        <f t="shared" si="121"/>
        <v>5741931.915407856</v>
      </c>
      <c r="V210" s="504">
        <f t="shared" si="121"/>
        <v>7018055.3474320248</v>
      </c>
      <c r="W210" s="504">
        <f t="shared" si="121"/>
        <v>5741931.915407856</v>
      </c>
      <c r="X210" s="504">
        <f t="shared" si="121"/>
        <v>7018055.3474320248</v>
      </c>
      <c r="Y210" s="504">
        <f t="shared" si="121"/>
        <v>5741931.915407856</v>
      </c>
      <c r="Z210" s="504">
        <f t="shared" si="121"/>
        <v>7018055.3474320248</v>
      </c>
      <c r="AA210" s="504">
        <f t="shared" si="121"/>
        <v>5741931.915407856</v>
      </c>
      <c r="AB210" s="504">
        <f t="shared" si="121"/>
        <v>5003158.4606654644</v>
      </c>
      <c r="AC210" s="504">
        <f t="shared" si="121"/>
        <v>5425876.7694525095</v>
      </c>
      <c r="AD210" s="504">
        <f t="shared" si="121"/>
        <v>4088168.8755366663</v>
      </c>
      <c r="AE210" s="504">
        <f t="shared" si="121"/>
        <v>3785324.7936216937</v>
      </c>
      <c r="AF210" s="504">
        <f t="shared" si="121"/>
        <v>4088168.8755366663</v>
      </c>
      <c r="AG210" s="504">
        <f t="shared" si="121"/>
        <v>3785324.7936216937</v>
      </c>
      <c r="AH210" s="504">
        <f t="shared" si="121"/>
        <v>4088168.8755366663</v>
      </c>
      <c r="AI210" s="504">
        <f t="shared" si="121"/>
        <v>3785324.7936216937</v>
      </c>
      <c r="AJ210" s="504">
        <f t="shared" si="121"/>
        <v>4088168.8755366663</v>
      </c>
      <c r="AK210" s="504">
        <f t="shared" si="121"/>
        <v>3785324.7936216937</v>
      </c>
      <c r="AL210" s="504">
        <f t="shared" si="121"/>
        <v>4088168.8755366663</v>
      </c>
      <c r="AM210" s="504">
        <f t="shared" si="121"/>
        <v>5733932.1077039596</v>
      </c>
      <c r="AN210" s="504">
        <f t="shared" si="121"/>
        <v>3415176.4574443623</v>
      </c>
      <c r="AO210" s="504">
        <f t="shared" si="121"/>
        <v>6809040.6745487647</v>
      </c>
      <c r="AP210" s="504">
        <f t="shared" si="121"/>
        <v>5812494.0605289601</v>
      </c>
      <c r="AQ210" s="504">
        <f t="shared" si="121"/>
        <v>6809040.6745487647</v>
      </c>
      <c r="AR210" s="504">
        <f t="shared" si="121"/>
        <v>5812494.0605289601</v>
      </c>
      <c r="AS210" s="504">
        <f t="shared" si="121"/>
        <v>6809040.6745487647</v>
      </c>
      <c r="AT210" s="504">
        <f t="shared" si="121"/>
        <v>5812494.0605289601</v>
      </c>
      <c r="AU210" s="504">
        <f t="shared" si="121"/>
        <v>6809040.6745487647</v>
      </c>
      <c r="AV210" s="504">
        <f t="shared" si="121"/>
        <v>5812494.0605289601</v>
      </c>
      <c r="AW210" s="504">
        <f t="shared" si="121"/>
        <v>6809040.6745487647</v>
      </c>
      <c r="AX210" s="504">
        <f t="shared" si="121"/>
        <v>5812494.0605289601</v>
      </c>
      <c r="AY210" s="504">
        <f t="shared" si="121"/>
        <v>4860433.3604664989</v>
      </c>
      <c r="AZ210" s="504">
        <f t="shared" si="121"/>
        <v>9311829.5604821928</v>
      </c>
      <c r="BA210" s="504">
        <f t="shared" si="121"/>
        <v>4765255.5018645236</v>
      </c>
      <c r="BB210" s="504">
        <f t="shared" si="121"/>
        <v>10192600.025705177</v>
      </c>
      <c r="BC210" s="504">
        <f t="shared" si="121"/>
        <v>8339197.1282629166</v>
      </c>
      <c r="BD210" s="504">
        <f t="shared" si="121"/>
        <v>10192600.025705177</v>
      </c>
      <c r="BE210" s="504">
        <f t="shared" si="121"/>
        <v>8339197.1282629166</v>
      </c>
      <c r="BF210" s="504">
        <f t="shared" si="121"/>
        <v>10192600.025705177</v>
      </c>
      <c r="BG210" s="504">
        <f t="shared" si="121"/>
        <v>8339197.1282629166</v>
      </c>
      <c r="BH210" s="504">
        <f t="shared" si="121"/>
        <v>10192600.025705177</v>
      </c>
      <c r="BI210" s="504">
        <f t="shared" si="121"/>
        <v>8339197.1282629166</v>
      </c>
      <c r="BJ210" s="504">
        <f t="shared" si="121"/>
        <v>10192600.025705177</v>
      </c>
      <c r="BK210" s="504">
        <f t="shared" si="121"/>
        <v>8339197.1282629166</v>
      </c>
      <c r="BL210" s="504">
        <f t="shared" si="121"/>
        <v>4368257.1538736466</v>
      </c>
      <c r="BM210" s="504">
        <f t="shared" si="121"/>
        <v>3573941.6263983925</v>
      </c>
      <c r="BN210" s="504">
        <f t="shared" si="121"/>
        <v>0</v>
      </c>
      <c r="BO210" s="504">
        <f t="shared" si="121"/>
        <v>0</v>
      </c>
      <c r="BP210" s="504">
        <f t="shared" si="121"/>
        <v>0</v>
      </c>
      <c r="BQ210" s="504">
        <f t="shared" si="121"/>
        <v>0</v>
      </c>
      <c r="BR210" s="504">
        <f t="shared" si="121"/>
        <v>0</v>
      </c>
      <c r="BS210" s="504">
        <f t="shared" si="121"/>
        <v>0</v>
      </c>
      <c r="BT210" s="504">
        <f t="shared" si="121"/>
        <v>0</v>
      </c>
      <c r="BU210" s="504">
        <f t="shared" si="121"/>
        <v>0</v>
      </c>
      <c r="BV210" s="505">
        <f t="shared" si="121"/>
        <v>0</v>
      </c>
      <c r="BW210" s="239">
        <f t="shared" si="119"/>
        <v>310720876.92626441</v>
      </c>
    </row>
    <row r="211" spans="1:75" x14ac:dyDescent="0.25">
      <c r="BW211" s="418">
        <f t="shared" si="119"/>
        <v>0</v>
      </c>
    </row>
    <row r="212" spans="1:75" ht="16.5" thickBot="1" x14ac:dyDescent="0.3">
      <c r="BW212" s="418">
        <f t="shared" si="119"/>
        <v>0</v>
      </c>
    </row>
    <row r="213" spans="1:75" ht="16.5" thickBot="1" x14ac:dyDescent="0.3">
      <c r="A213" s="515" t="s">
        <v>246</v>
      </c>
      <c r="BW213" s="418">
        <f t="shared" si="119"/>
        <v>0</v>
      </c>
    </row>
    <row r="214" spans="1:75" ht="16.5" thickBot="1" x14ac:dyDescent="0.3">
      <c r="BW214" s="418">
        <f t="shared" si="119"/>
        <v>0</v>
      </c>
    </row>
    <row r="215" spans="1:75" ht="16.5" thickBot="1" x14ac:dyDescent="0.3">
      <c r="A215" s="277" t="s">
        <v>283</v>
      </c>
      <c r="C215" s="233"/>
      <c r="D215" s="245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459">
        <f>'ANUAL DATA'!H20*'MONTHLY DATA'!B25</f>
        <v>769.99999999999989</v>
      </c>
      <c r="AN215" s="459">
        <f>'ANUAL DATA'!H20*'MONTHLY DATA'!B24</f>
        <v>1063.3333333333333</v>
      </c>
      <c r="AO215" s="488">
        <f>AM215</f>
        <v>769.99999999999989</v>
      </c>
      <c r="AP215" s="488">
        <f>AN215</f>
        <v>1063.3333333333333</v>
      </c>
      <c r="AQ215" s="488">
        <f t="shared" ref="AQ215:AX215" si="122">AO215</f>
        <v>769.99999999999989</v>
      </c>
      <c r="AR215" s="488">
        <f t="shared" si="122"/>
        <v>1063.3333333333333</v>
      </c>
      <c r="AS215" s="488">
        <f t="shared" si="122"/>
        <v>769.99999999999989</v>
      </c>
      <c r="AT215" s="488">
        <f t="shared" si="122"/>
        <v>1063.3333333333333</v>
      </c>
      <c r="AU215" s="488">
        <f t="shared" si="122"/>
        <v>769.99999999999989</v>
      </c>
      <c r="AV215" s="488">
        <f t="shared" si="122"/>
        <v>1063.3333333333333</v>
      </c>
      <c r="AW215" s="488">
        <f t="shared" si="122"/>
        <v>769.99999999999989</v>
      </c>
      <c r="AX215" s="488">
        <f t="shared" si="122"/>
        <v>1063.3333333333333</v>
      </c>
      <c r="AY215" s="459">
        <f>'ANUAL DATA'!I20*'MONTHLY DATA'!B25</f>
        <v>786.00829999999996</v>
      </c>
      <c r="AZ215" s="459">
        <f>'ANUAL DATA'!I20*'MONTHLY DATA'!B24</f>
        <v>1085.4400333333333</v>
      </c>
      <c r="BA215" s="488">
        <f>AY215</f>
        <v>786.00829999999996</v>
      </c>
      <c r="BB215" s="488">
        <f>AZ215</f>
        <v>1085.4400333333333</v>
      </c>
      <c r="BC215" s="488">
        <f t="shared" ref="BC215:BJ215" si="123">BA215</f>
        <v>786.00829999999996</v>
      </c>
      <c r="BD215" s="488">
        <f t="shared" si="123"/>
        <v>1085.4400333333333</v>
      </c>
      <c r="BE215" s="488">
        <f t="shared" si="123"/>
        <v>786.00829999999996</v>
      </c>
      <c r="BF215" s="488">
        <f t="shared" si="123"/>
        <v>1085.4400333333333</v>
      </c>
      <c r="BG215" s="488">
        <f t="shared" si="123"/>
        <v>786.00829999999996</v>
      </c>
      <c r="BH215" s="488">
        <f t="shared" si="123"/>
        <v>1085.4400333333333</v>
      </c>
      <c r="BI215" s="488">
        <f t="shared" si="123"/>
        <v>786.00829999999996</v>
      </c>
      <c r="BJ215" s="488">
        <f t="shared" si="123"/>
        <v>1085.4400333333333</v>
      </c>
      <c r="BK215" s="488">
        <f>'ANUAL DATA'!J20*'MONTHLY DATA'!B25</f>
        <v>816.47398170799988</v>
      </c>
      <c r="BL215" s="488">
        <f>'ANUAL DATA'!J20*'MONTHLY DATA'!B24</f>
        <v>1127.5116890253332</v>
      </c>
      <c r="BM215" s="488">
        <f>BK215</f>
        <v>816.47398170799988</v>
      </c>
      <c r="BN215" s="488">
        <f>BL215</f>
        <v>1127.5116890253332</v>
      </c>
      <c r="BO215" s="488">
        <f t="shared" ref="BO215:BV215" si="124">BM215</f>
        <v>816.47398170799988</v>
      </c>
      <c r="BP215" s="488">
        <f t="shared" si="124"/>
        <v>1127.5116890253332</v>
      </c>
      <c r="BQ215" s="488">
        <f t="shared" si="124"/>
        <v>816.47398170799988</v>
      </c>
      <c r="BR215" s="488">
        <f t="shared" si="124"/>
        <v>1127.5116890253332</v>
      </c>
      <c r="BS215" s="488">
        <f t="shared" si="124"/>
        <v>816.47398170799988</v>
      </c>
      <c r="BT215" s="488">
        <f t="shared" si="124"/>
        <v>1127.5116890253332</v>
      </c>
      <c r="BU215" s="488">
        <f t="shared" si="124"/>
        <v>816.47398170799988</v>
      </c>
      <c r="BV215" s="489">
        <f t="shared" si="124"/>
        <v>1127.5116890253332</v>
      </c>
      <c r="BW215" s="490">
        <f t="shared" si="119"/>
        <v>33892.604024400011</v>
      </c>
    </row>
    <row r="216" spans="1:75" ht="16.5" thickBot="1" x14ac:dyDescent="0.3">
      <c r="A216" s="268" t="s">
        <v>318</v>
      </c>
      <c r="C216" s="235"/>
      <c r="AM216" s="363">
        <f>ROUNDDOWN(AM215*100000/600,0)</f>
        <v>128333</v>
      </c>
      <c r="AN216" s="363">
        <f t="shared" ref="AN216:BV216" si="125">ROUNDDOWN(AN215*100000/600,0)</f>
        <v>177222</v>
      </c>
      <c r="AO216" s="363">
        <f t="shared" si="125"/>
        <v>128333</v>
      </c>
      <c r="AP216" s="363">
        <f t="shared" si="125"/>
        <v>177222</v>
      </c>
      <c r="AQ216" s="363">
        <f t="shared" si="125"/>
        <v>128333</v>
      </c>
      <c r="AR216" s="363">
        <f t="shared" si="125"/>
        <v>177222</v>
      </c>
      <c r="AS216" s="363">
        <f t="shared" si="125"/>
        <v>128333</v>
      </c>
      <c r="AT216" s="363">
        <f t="shared" si="125"/>
        <v>177222</v>
      </c>
      <c r="AU216" s="363">
        <f t="shared" si="125"/>
        <v>128333</v>
      </c>
      <c r="AV216" s="363">
        <f t="shared" si="125"/>
        <v>177222</v>
      </c>
      <c r="AW216" s="363">
        <f t="shared" si="125"/>
        <v>128333</v>
      </c>
      <c r="AX216" s="363">
        <f t="shared" si="125"/>
        <v>177222</v>
      </c>
      <c r="AY216" s="363">
        <f t="shared" si="125"/>
        <v>131001</v>
      </c>
      <c r="AZ216" s="363">
        <f t="shared" si="125"/>
        <v>180906</v>
      </c>
      <c r="BA216" s="363">
        <f t="shared" si="125"/>
        <v>131001</v>
      </c>
      <c r="BB216" s="363">
        <f t="shared" si="125"/>
        <v>180906</v>
      </c>
      <c r="BC216" s="363">
        <f t="shared" si="125"/>
        <v>131001</v>
      </c>
      <c r="BD216" s="363">
        <f t="shared" si="125"/>
        <v>180906</v>
      </c>
      <c r="BE216" s="363">
        <f t="shared" si="125"/>
        <v>131001</v>
      </c>
      <c r="BF216" s="363">
        <f t="shared" si="125"/>
        <v>180906</v>
      </c>
      <c r="BG216" s="363">
        <f t="shared" si="125"/>
        <v>131001</v>
      </c>
      <c r="BH216" s="363">
        <f t="shared" si="125"/>
        <v>180906</v>
      </c>
      <c r="BI216" s="363">
        <f t="shared" si="125"/>
        <v>131001</v>
      </c>
      <c r="BJ216" s="363">
        <f t="shared" si="125"/>
        <v>180906</v>
      </c>
      <c r="BK216" s="363">
        <f t="shared" si="125"/>
        <v>136078</v>
      </c>
      <c r="BL216" s="363">
        <f t="shared" si="125"/>
        <v>187918</v>
      </c>
      <c r="BM216" s="363">
        <f t="shared" si="125"/>
        <v>136078</v>
      </c>
      <c r="BN216" s="363">
        <f t="shared" si="125"/>
        <v>187918</v>
      </c>
      <c r="BO216" s="363">
        <f t="shared" si="125"/>
        <v>136078</v>
      </c>
      <c r="BP216" s="363">
        <f t="shared" si="125"/>
        <v>187918</v>
      </c>
      <c r="BQ216" s="363">
        <f t="shared" si="125"/>
        <v>136078</v>
      </c>
      <c r="BR216" s="363">
        <f t="shared" si="125"/>
        <v>187918</v>
      </c>
      <c r="BS216" s="363">
        <f t="shared" si="125"/>
        <v>136078</v>
      </c>
      <c r="BT216" s="363">
        <f t="shared" si="125"/>
        <v>187918</v>
      </c>
      <c r="BU216" s="363">
        <f t="shared" si="125"/>
        <v>136078</v>
      </c>
      <c r="BV216" s="462">
        <f t="shared" si="125"/>
        <v>187918</v>
      </c>
      <c r="BW216" s="490">
        <f t="shared" si="119"/>
        <v>5648748</v>
      </c>
    </row>
    <row r="217" spans="1:75" ht="16.5" thickBot="1" x14ac:dyDescent="0.3">
      <c r="A217" s="268" t="s">
        <v>324</v>
      </c>
      <c r="C217" s="235"/>
      <c r="AM217" s="363">
        <f>ROUNDDOWN(AM216*'MONTHLY DATA'!BK92/30,0)*30</f>
        <v>44910</v>
      </c>
      <c r="AN217" s="363">
        <f>ROUNDDOWN(AN216*'MONTHLY DATA'!BL92/30,0)*30</f>
        <v>62010</v>
      </c>
      <c r="AO217" s="363">
        <f>ROUNDDOWN(AO216*'MONTHLY DATA'!BM92/30,0)*30</f>
        <v>44910</v>
      </c>
      <c r="AP217" s="363">
        <f>ROUNDDOWN(AP216*'MONTHLY DATA'!BN92/30,0)*30</f>
        <v>62010</v>
      </c>
      <c r="AQ217" s="363">
        <f>ROUNDDOWN(AQ216*'MONTHLY DATA'!BO92/30,0)*30</f>
        <v>44910</v>
      </c>
      <c r="AR217" s="363">
        <f>ROUNDDOWN(AR216*'MONTHLY DATA'!BP92/30,0)*30</f>
        <v>62010</v>
      </c>
      <c r="AS217" s="363">
        <f>ROUNDDOWN(AS216*'MONTHLY DATA'!BQ92/30,0)*30</f>
        <v>44910</v>
      </c>
      <c r="AT217" s="363">
        <f>ROUNDDOWN(AT216*'MONTHLY DATA'!BR92/30,0)*30</f>
        <v>62010</v>
      </c>
      <c r="AU217" s="363">
        <f>ROUNDDOWN(AU216*'MONTHLY DATA'!BS92/30,0)*30</f>
        <v>44910</v>
      </c>
      <c r="AV217" s="363">
        <f>ROUNDDOWN(AV216*'MONTHLY DATA'!BT92/30,0)*30</f>
        <v>62010</v>
      </c>
      <c r="AW217" s="363">
        <f>ROUNDDOWN(AW216*'MONTHLY DATA'!BU92/30,0)*30</f>
        <v>44910</v>
      </c>
      <c r="AX217" s="363">
        <f>ROUNDDOWN(AX216*'MONTHLY DATA'!BV92/30,0)*30</f>
        <v>62010</v>
      </c>
      <c r="AY217" s="363">
        <f>ROUNDDOWN(AY216*'MONTHLY DATA'!BW92/30,0)*30</f>
        <v>45840</v>
      </c>
      <c r="AZ217" s="363">
        <f>ROUNDDOWN(AZ216*'MONTHLY DATA'!BX92/30,0)*30</f>
        <v>63300</v>
      </c>
      <c r="BA217" s="363">
        <f>ROUNDDOWN(BA216*'MONTHLY DATA'!BY92/30,0)*30</f>
        <v>45840</v>
      </c>
      <c r="BB217" s="363">
        <f>ROUNDDOWN(BB216*'MONTHLY DATA'!BZ92/30,0)*30</f>
        <v>63300</v>
      </c>
      <c r="BC217" s="363">
        <f>ROUNDDOWN(BC216*'MONTHLY DATA'!CA92/30,0)*30</f>
        <v>45840</v>
      </c>
      <c r="BD217" s="363">
        <f>ROUNDDOWN(BD216*'MONTHLY DATA'!CB92/30,0)*30</f>
        <v>63300</v>
      </c>
      <c r="BE217" s="363">
        <f>ROUNDDOWN(BE216*'MONTHLY DATA'!CC92/30,0)*30</f>
        <v>45840</v>
      </c>
      <c r="BF217" s="363">
        <f>ROUNDDOWN(BF216*'MONTHLY DATA'!CD92/30,0)*30</f>
        <v>63300</v>
      </c>
      <c r="BG217" s="363">
        <f>ROUNDDOWN(BG216*'MONTHLY DATA'!CE92/30,0)*30</f>
        <v>45840</v>
      </c>
      <c r="BH217" s="363">
        <f>ROUNDDOWN(BH216*'MONTHLY DATA'!CF92/30,0)*30</f>
        <v>63300</v>
      </c>
      <c r="BI217" s="363">
        <f>ROUNDDOWN(BI216*'MONTHLY DATA'!CG92/30,0)*30</f>
        <v>45840</v>
      </c>
      <c r="BJ217" s="363">
        <f>ROUNDDOWN(BJ216*'MONTHLY DATA'!CH92/30,0)*30</f>
        <v>63300</v>
      </c>
      <c r="BK217" s="363">
        <f>ROUNDDOWN(BK216*'MONTHLY DATA'!CI92/30,0)*30</f>
        <v>47610</v>
      </c>
      <c r="BL217" s="363">
        <f>ROUNDDOWN(BL216*'MONTHLY DATA'!CJ92/30,0)*30</f>
        <v>65760</v>
      </c>
      <c r="BM217" s="363">
        <f>ROUNDDOWN(BM216*'MONTHLY DATA'!CK92/30,0)*30</f>
        <v>47610</v>
      </c>
      <c r="BN217" s="363">
        <f>ROUNDDOWN(BN216*'MONTHLY DATA'!CL92/30,0)*30</f>
        <v>65760</v>
      </c>
      <c r="BO217" s="363">
        <f>ROUNDDOWN(BO216*'MONTHLY DATA'!CM92/30,0)*30</f>
        <v>47610</v>
      </c>
      <c r="BP217" s="363">
        <f>ROUNDDOWN(BP216*'MONTHLY DATA'!CN92/30,0)*30</f>
        <v>65760</v>
      </c>
      <c r="BQ217" s="363">
        <f>ROUNDDOWN(BQ216*'MONTHLY DATA'!CO92/30,0)*30</f>
        <v>47610</v>
      </c>
      <c r="BR217" s="363">
        <f>ROUNDDOWN(BR216*'MONTHLY DATA'!CP92/30,0)*30</f>
        <v>65760</v>
      </c>
      <c r="BS217" s="363">
        <f>ROUNDDOWN(BS216*'MONTHLY DATA'!CQ92/30,0)*30</f>
        <v>47610</v>
      </c>
      <c r="BT217" s="363">
        <f>ROUNDDOWN(BT216*'MONTHLY DATA'!CR92/30,0)*30</f>
        <v>65760</v>
      </c>
      <c r="BU217" s="363">
        <f>ROUNDDOWN(BU216*'MONTHLY DATA'!CS92/30,0)*30</f>
        <v>47610</v>
      </c>
      <c r="BV217" s="462">
        <f>ROUNDDOWN(BV216*'MONTHLY DATA'!CT92/30,0)*30</f>
        <v>65760</v>
      </c>
      <c r="BW217" s="490">
        <f t="shared" si="119"/>
        <v>1976580</v>
      </c>
    </row>
    <row r="218" spans="1:75" ht="16.5" thickBot="1" x14ac:dyDescent="0.3">
      <c r="A218" s="268" t="s">
        <v>325</v>
      </c>
      <c r="C218" s="235"/>
      <c r="AM218" s="363">
        <f>ROUNDDOWN(AM216*'MONTHLY DATA'!BK93/30,0)*30</f>
        <v>57720</v>
      </c>
      <c r="AN218" s="363">
        <f>ROUNDDOWN(AN216*'MONTHLY DATA'!BL93/30,0)*30</f>
        <v>79740</v>
      </c>
      <c r="AO218" s="363">
        <f>ROUNDDOWN(AO216*'MONTHLY DATA'!BM93/30,0)*30</f>
        <v>57720</v>
      </c>
      <c r="AP218" s="363">
        <f>ROUNDDOWN(AP216*'MONTHLY DATA'!BN93/30,0)*30</f>
        <v>79740</v>
      </c>
      <c r="AQ218" s="363">
        <f>ROUNDDOWN(AQ216*'MONTHLY DATA'!BO93/30,0)*30</f>
        <v>57720</v>
      </c>
      <c r="AR218" s="363">
        <f>ROUNDDOWN(AR216*'MONTHLY DATA'!BP93/30,0)*30</f>
        <v>79740</v>
      </c>
      <c r="AS218" s="363">
        <f>ROUNDDOWN(AS216*'MONTHLY DATA'!BQ93/30,0)*30</f>
        <v>57720</v>
      </c>
      <c r="AT218" s="363">
        <f>ROUNDDOWN(AT216*'MONTHLY DATA'!BR93/30,0)*30</f>
        <v>79740</v>
      </c>
      <c r="AU218" s="363">
        <f>ROUNDDOWN(AU216*'MONTHLY DATA'!BS93/30,0)*30</f>
        <v>57720</v>
      </c>
      <c r="AV218" s="363">
        <f>ROUNDDOWN(AV216*'MONTHLY DATA'!BT93/30,0)*30</f>
        <v>79740</v>
      </c>
      <c r="AW218" s="363">
        <f>ROUNDDOWN(AW216*'MONTHLY DATA'!BU93/30,0)*30</f>
        <v>57720</v>
      </c>
      <c r="AX218" s="363">
        <f>ROUNDDOWN(AX216*'MONTHLY DATA'!BV93/30,0)*30</f>
        <v>79740</v>
      </c>
      <c r="AY218" s="363">
        <f>ROUNDDOWN(AY216*'MONTHLY DATA'!BW93/30,0)*30</f>
        <v>58950</v>
      </c>
      <c r="AZ218" s="363">
        <f>ROUNDDOWN(AZ216*'MONTHLY DATA'!BX93/30,0)*30</f>
        <v>81390</v>
      </c>
      <c r="BA218" s="363">
        <f>ROUNDDOWN(BA216*'MONTHLY DATA'!BY93/30,0)*30</f>
        <v>58950</v>
      </c>
      <c r="BB218" s="363">
        <f>ROUNDDOWN(BB216*'MONTHLY DATA'!BZ93/30,0)*30</f>
        <v>81390</v>
      </c>
      <c r="BC218" s="363">
        <f>ROUNDDOWN(BC216*'MONTHLY DATA'!CA93/30,0)*30</f>
        <v>58950</v>
      </c>
      <c r="BD218" s="363">
        <f>ROUNDDOWN(BD216*'MONTHLY DATA'!CB93/30,0)*30</f>
        <v>81390</v>
      </c>
      <c r="BE218" s="363">
        <f>ROUNDDOWN(BE216*'MONTHLY DATA'!CC93/30,0)*30</f>
        <v>58950</v>
      </c>
      <c r="BF218" s="363">
        <f>ROUNDDOWN(BF216*'MONTHLY DATA'!CD93/30,0)*30</f>
        <v>81390</v>
      </c>
      <c r="BG218" s="363">
        <f>ROUNDDOWN(BG216*'MONTHLY DATA'!CE93/30,0)*30</f>
        <v>58950</v>
      </c>
      <c r="BH218" s="363">
        <f>ROUNDDOWN(BH216*'MONTHLY DATA'!CF93/30,0)*30</f>
        <v>81390</v>
      </c>
      <c r="BI218" s="363">
        <f>ROUNDDOWN(BI216*'MONTHLY DATA'!CG93/30,0)*30</f>
        <v>58950</v>
      </c>
      <c r="BJ218" s="363">
        <f>ROUNDDOWN(BJ216*'MONTHLY DATA'!CH93/30,0)*30</f>
        <v>81390</v>
      </c>
      <c r="BK218" s="363">
        <f>ROUNDDOWN(BK216*'MONTHLY DATA'!CI93/30,0)*30</f>
        <v>61230</v>
      </c>
      <c r="BL218" s="363">
        <f>ROUNDDOWN(BL216*'MONTHLY DATA'!CJ93/30,0)*30</f>
        <v>84540</v>
      </c>
      <c r="BM218" s="363">
        <f>ROUNDDOWN(BM216*'MONTHLY DATA'!CK93/30,0)*30</f>
        <v>61230</v>
      </c>
      <c r="BN218" s="363">
        <f>ROUNDDOWN(BN216*'MONTHLY DATA'!CL93/30,0)*30</f>
        <v>84540</v>
      </c>
      <c r="BO218" s="363">
        <f>ROUNDDOWN(BO216*'MONTHLY DATA'!CM93/30,0)*30</f>
        <v>61230</v>
      </c>
      <c r="BP218" s="363">
        <f>ROUNDDOWN(BP216*'MONTHLY DATA'!CN93/30,0)*30</f>
        <v>84540</v>
      </c>
      <c r="BQ218" s="363">
        <f>ROUNDDOWN(BQ216*'MONTHLY DATA'!CO93/30,0)*30</f>
        <v>61230</v>
      </c>
      <c r="BR218" s="363">
        <f>ROUNDDOWN(BR216*'MONTHLY DATA'!CP93/30,0)*30</f>
        <v>84540</v>
      </c>
      <c r="BS218" s="363">
        <f>ROUNDDOWN(BS216*'MONTHLY DATA'!CQ93/30,0)*30</f>
        <v>61230</v>
      </c>
      <c r="BT218" s="363">
        <f>ROUNDDOWN(BT216*'MONTHLY DATA'!CR93/30,0)*30</f>
        <v>84540</v>
      </c>
      <c r="BU218" s="363">
        <f>ROUNDDOWN(BU216*'MONTHLY DATA'!CS93/30,0)*30</f>
        <v>61230</v>
      </c>
      <c r="BV218" s="462">
        <f>ROUNDDOWN(BV216*'MONTHLY DATA'!CT93/30,0)*30</f>
        <v>84540</v>
      </c>
      <c r="BW218" s="490">
        <f t="shared" si="119"/>
        <v>2541420</v>
      </c>
    </row>
    <row r="219" spans="1:75" ht="16.5" thickBot="1" x14ac:dyDescent="0.3">
      <c r="A219" s="268" t="s">
        <v>326</v>
      </c>
      <c r="C219" s="235"/>
      <c r="AM219" s="363">
        <f>ROUNDDOWN(AM216*'MONTHLY DATA'!BK94/30,0)*30</f>
        <v>25650</v>
      </c>
      <c r="AN219" s="363">
        <f>ROUNDDOWN(AN216*'MONTHLY DATA'!BL94/30,0)*30</f>
        <v>35430</v>
      </c>
      <c r="AO219" s="363">
        <f>ROUNDDOWN(AO216*'MONTHLY DATA'!BM94/30,0)*30</f>
        <v>25650</v>
      </c>
      <c r="AP219" s="363">
        <f>ROUNDDOWN(AP216*'MONTHLY DATA'!BN94/30,0)*30</f>
        <v>35430</v>
      </c>
      <c r="AQ219" s="363">
        <f>ROUNDDOWN(AQ216*'MONTHLY DATA'!BO94/30,0)*30</f>
        <v>25650</v>
      </c>
      <c r="AR219" s="363">
        <f>ROUNDDOWN(AR216*'MONTHLY DATA'!BP94/30,0)*30</f>
        <v>35430</v>
      </c>
      <c r="AS219" s="363">
        <f>ROUNDDOWN(AS216*'MONTHLY DATA'!BQ94/30,0)*30</f>
        <v>25650</v>
      </c>
      <c r="AT219" s="363">
        <f>ROUNDDOWN(AT216*'MONTHLY DATA'!BR94/30,0)*30</f>
        <v>35430</v>
      </c>
      <c r="AU219" s="363">
        <f>ROUNDDOWN(AU216*'MONTHLY DATA'!BS94/30,0)*30</f>
        <v>25650</v>
      </c>
      <c r="AV219" s="363">
        <f>ROUNDDOWN(AV216*'MONTHLY DATA'!BT94/30,0)*30</f>
        <v>35430</v>
      </c>
      <c r="AW219" s="363">
        <f>ROUNDDOWN(AW216*'MONTHLY DATA'!BU94/30,0)*30</f>
        <v>25650</v>
      </c>
      <c r="AX219" s="363">
        <f>ROUNDDOWN(AX216*'MONTHLY DATA'!BV94/30,0)*30</f>
        <v>35430</v>
      </c>
      <c r="AY219" s="363">
        <f>ROUNDDOWN(AY216*'MONTHLY DATA'!BW94/30,0)*30</f>
        <v>26190</v>
      </c>
      <c r="AZ219" s="363">
        <f>ROUNDDOWN(AZ216*'MONTHLY DATA'!BX94/30,0)*30</f>
        <v>36180</v>
      </c>
      <c r="BA219" s="363">
        <f>ROUNDDOWN(BA216*'MONTHLY DATA'!BY94/30,0)*30</f>
        <v>26190</v>
      </c>
      <c r="BB219" s="363">
        <f>ROUNDDOWN(BB216*'MONTHLY DATA'!BZ94/30,0)*30</f>
        <v>36180</v>
      </c>
      <c r="BC219" s="363">
        <f>ROUNDDOWN(BC216*'MONTHLY DATA'!CA94/30,0)*30</f>
        <v>26190</v>
      </c>
      <c r="BD219" s="363">
        <f>ROUNDDOWN(BD216*'MONTHLY DATA'!CB94/30,0)*30</f>
        <v>36180</v>
      </c>
      <c r="BE219" s="363">
        <f>ROUNDDOWN(BE216*'MONTHLY DATA'!CC94/30,0)*30</f>
        <v>26190</v>
      </c>
      <c r="BF219" s="363">
        <f>ROUNDDOWN(BF216*'MONTHLY DATA'!CD94/30,0)*30</f>
        <v>36180</v>
      </c>
      <c r="BG219" s="363">
        <f>ROUNDDOWN(BG216*'MONTHLY DATA'!CE94/30,0)*30</f>
        <v>26190</v>
      </c>
      <c r="BH219" s="363">
        <f>ROUNDDOWN(BH216*'MONTHLY DATA'!CF94/30,0)*30</f>
        <v>36180</v>
      </c>
      <c r="BI219" s="363">
        <f>ROUNDDOWN(BI216*'MONTHLY DATA'!CG94/30,0)*30</f>
        <v>26190</v>
      </c>
      <c r="BJ219" s="363">
        <f>ROUNDDOWN(BJ216*'MONTHLY DATA'!CH94/30,0)*30</f>
        <v>36180</v>
      </c>
      <c r="BK219" s="363">
        <f>ROUNDDOWN(BK216*'MONTHLY DATA'!CI94/30,0)*30</f>
        <v>27210</v>
      </c>
      <c r="BL219" s="363">
        <f>ROUNDDOWN(BL216*'MONTHLY DATA'!CJ94/30,0)*30</f>
        <v>37560</v>
      </c>
      <c r="BM219" s="363">
        <f>ROUNDDOWN(BM216*'MONTHLY DATA'!CK94/30,0)*30</f>
        <v>27210</v>
      </c>
      <c r="BN219" s="363">
        <f>ROUNDDOWN(BN216*'MONTHLY DATA'!CL94/30,0)*30</f>
        <v>37560</v>
      </c>
      <c r="BO219" s="363">
        <f>ROUNDDOWN(BO216*'MONTHLY DATA'!CM94/30,0)*30</f>
        <v>27210</v>
      </c>
      <c r="BP219" s="363">
        <f>ROUNDDOWN(BP216*'MONTHLY DATA'!CN94/30,0)*30</f>
        <v>37560</v>
      </c>
      <c r="BQ219" s="363">
        <f>ROUNDDOWN(BQ216*'MONTHLY DATA'!CO94/30,0)*30</f>
        <v>27210</v>
      </c>
      <c r="BR219" s="363">
        <f>ROUNDDOWN(BR216*'MONTHLY DATA'!CP94/30,0)*30</f>
        <v>37560</v>
      </c>
      <c r="BS219" s="363">
        <f>ROUNDDOWN(BS216*'MONTHLY DATA'!CQ94/30,0)*30</f>
        <v>27210</v>
      </c>
      <c r="BT219" s="363">
        <f>ROUNDDOWN(BT216*'MONTHLY DATA'!CR94/30,0)*30</f>
        <v>37560</v>
      </c>
      <c r="BU219" s="363">
        <f>ROUNDDOWN(BU216*'MONTHLY DATA'!CS94/30,0)*30</f>
        <v>27210</v>
      </c>
      <c r="BV219" s="462">
        <f>ROUNDDOWN(BV216*'MONTHLY DATA'!CT94/30,0)*30</f>
        <v>37560</v>
      </c>
      <c r="BW219" s="490">
        <f t="shared" si="119"/>
        <v>1129320</v>
      </c>
    </row>
    <row r="220" spans="1:75" x14ac:dyDescent="0.25">
      <c r="A220" s="176" t="s">
        <v>327</v>
      </c>
      <c r="C220" s="235"/>
      <c r="AM220" s="363">
        <f>AM217+AM218+AM219</f>
        <v>128280</v>
      </c>
      <c r="AN220" s="363">
        <f t="shared" ref="AN220:BV220" si="126">AN217+AN218+AN219</f>
        <v>177180</v>
      </c>
      <c r="AO220" s="363">
        <f t="shared" si="126"/>
        <v>128280</v>
      </c>
      <c r="AP220" s="363">
        <f t="shared" si="126"/>
        <v>177180</v>
      </c>
      <c r="AQ220" s="363">
        <f t="shared" si="126"/>
        <v>128280</v>
      </c>
      <c r="AR220" s="363">
        <f t="shared" si="126"/>
        <v>177180</v>
      </c>
      <c r="AS220" s="363">
        <f t="shared" si="126"/>
        <v>128280</v>
      </c>
      <c r="AT220" s="363">
        <f t="shared" si="126"/>
        <v>177180</v>
      </c>
      <c r="AU220" s="363">
        <f t="shared" si="126"/>
        <v>128280</v>
      </c>
      <c r="AV220" s="363">
        <f t="shared" si="126"/>
        <v>177180</v>
      </c>
      <c r="AW220" s="363">
        <f t="shared" si="126"/>
        <v>128280</v>
      </c>
      <c r="AX220" s="363">
        <f t="shared" si="126"/>
        <v>177180</v>
      </c>
      <c r="AY220" s="363">
        <f t="shared" si="126"/>
        <v>130980</v>
      </c>
      <c r="AZ220" s="363">
        <f t="shared" si="126"/>
        <v>180870</v>
      </c>
      <c r="BA220" s="363">
        <f t="shared" si="126"/>
        <v>130980</v>
      </c>
      <c r="BB220" s="363">
        <f t="shared" si="126"/>
        <v>180870</v>
      </c>
      <c r="BC220" s="363">
        <f t="shared" si="126"/>
        <v>130980</v>
      </c>
      <c r="BD220" s="363">
        <f t="shared" si="126"/>
        <v>180870</v>
      </c>
      <c r="BE220" s="363">
        <f t="shared" si="126"/>
        <v>130980</v>
      </c>
      <c r="BF220" s="363">
        <f t="shared" si="126"/>
        <v>180870</v>
      </c>
      <c r="BG220" s="363">
        <f t="shared" si="126"/>
        <v>130980</v>
      </c>
      <c r="BH220" s="363">
        <f t="shared" si="126"/>
        <v>180870</v>
      </c>
      <c r="BI220" s="363">
        <f t="shared" si="126"/>
        <v>130980</v>
      </c>
      <c r="BJ220" s="363">
        <f t="shared" si="126"/>
        <v>180870</v>
      </c>
      <c r="BK220" s="363">
        <f t="shared" si="126"/>
        <v>136050</v>
      </c>
      <c r="BL220" s="363">
        <f t="shared" si="126"/>
        <v>187860</v>
      </c>
      <c r="BM220" s="363">
        <f t="shared" si="126"/>
        <v>136050</v>
      </c>
      <c r="BN220" s="363">
        <f t="shared" si="126"/>
        <v>187860</v>
      </c>
      <c r="BO220" s="363">
        <f t="shared" si="126"/>
        <v>136050</v>
      </c>
      <c r="BP220" s="363">
        <f t="shared" si="126"/>
        <v>187860</v>
      </c>
      <c r="BQ220" s="363">
        <f t="shared" si="126"/>
        <v>136050</v>
      </c>
      <c r="BR220" s="363">
        <f t="shared" si="126"/>
        <v>187860</v>
      </c>
      <c r="BS220" s="363">
        <f t="shared" si="126"/>
        <v>136050</v>
      </c>
      <c r="BT220" s="363">
        <f t="shared" si="126"/>
        <v>187860</v>
      </c>
      <c r="BU220" s="363">
        <f t="shared" si="126"/>
        <v>136050</v>
      </c>
      <c r="BV220" s="462">
        <f t="shared" si="126"/>
        <v>187860</v>
      </c>
      <c r="BW220" s="490">
        <f t="shared" si="119"/>
        <v>5647320</v>
      </c>
    </row>
    <row r="221" spans="1:75" x14ac:dyDescent="0.25">
      <c r="A221" s="268" t="s">
        <v>317</v>
      </c>
      <c r="C221" s="235"/>
      <c r="AM221" s="249">
        <f>'MONTHLY DATA'!BK88/(1+TABLES!G712+TABLES!G719+TABLES!G724)</f>
        <v>542.16867469879526</v>
      </c>
      <c r="AN221" s="249">
        <f>AM221</f>
        <v>542.16867469879526</v>
      </c>
      <c r="AO221" s="249">
        <f t="shared" ref="AO221:AX221" si="127">AN221</f>
        <v>542.16867469879526</v>
      </c>
      <c r="AP221" s="249">
        <f t="shared" si="127"/>
        <v>542.16867469879526</v>
      </c>
      <c r="AQ221" s="249">
        <f t="shared" si="127"/>
        <v>542.16867469879526</v>
      </c>
      <c r="AR221" s="249">
        <f t="shared" si="127"/>
        <v>542.16867469879526</v>
      </c>
      <c r="AS221" s="249">
        <f t="shared" si="127"/>
        <v>542.16867469879526</v>
      </c>
      <c r="AT221" s="249">
        <f t="shared" si="127"/>
        <v>542.16867469879526</v>
      </c>
      <c r="AU221" s="249">
        <f t="shared" si="127"/>
        <v>542.16867469879526</v>
      </c>
      <c r="AV221" s="249">
        <f t="shared" si="127"/>
        <v>542.16867469879526</v>
      </c>
      <c r="AW221" s="249">
        <f t="shared" si="127"/>
        <v>542.16867469879526</v>
      </c>
      <c r="AX221" s="249">
        <f t="shared" si="127"/>
        <v>542.16867469879526</v>
      </c>
      <c r="AY221" s="249">
        <f>AX221*(1+'MONTHLY DATA'!BW89)</f>
        <v>562.43222891566268</v>
      </c>
      <c r="AZ221" s="249">
        <f>AY221</f>
        <v>562.43222891566268</v>
      </c>
      <c r="BA221" s="249">
        <f t="shared" ref="BA221:BJ221" si="128">AZ221</f>
        <v>562.43222891566268</v>
      </c>
      <c r="BB221" s="249">
        <f t="shared" si="128"/>
        <v>562.43222891566268</v>
      </c>
      <c r="BC221" s="249">
        <f t="shared" si="128"/>
        <v>562.43222891566268</v>
      </c>
      <c r="BD221" s="249">
        <f t="shared" si="128"/>
        <v>562.43222891566268</v>
      </c>
      <c r="BE221" s="249">
        <f t="shared" si="128"/>
        <v>562.43222891566268</v>
      </c>
      <c r="BF221" s="249">
        <f t="shared" si="128"/>
        <v>562.43222891566268</v>
      </c>
      <c r="BG221" s="249">
        <f t="shared" si="128"/>
        <v>562.43222891566268</v>
      </c>
      <c r="BH221" s="249">
        <f t="shared" si="128"/>
        <v>562.43222891566268</v>
      </c>
      <c r="BI221" s="249">
        <f t="shared" si="128"/>
        <v>562.43222891566268</v>
      </c>
      <c r="BJ221" s="249">
        <f t="shared" si="128"/>
        <v>562.43222891566268</v>
      </c>
      <c r="BK221" s="249">
        <f>BJ221*(1+'MONTHLY DATA'!CI89)</f>
        <v>577.03071984939766</v>
      </c>
      <c r="BL221" s="249">
        <f>BK221</f>
        <v>577.03071984939766</v>
      </c>
      <c r="BM221" s="249">
        <f t="shared" ref="BM221:BV221" si="129">BL221</f>
        <v>577.03071984939766</v>
      </c>
      <c r="BN221" s="249">
        <f t="shared" si="129"/>
        <v>577.03071984939766</v>
      </c>
      <c r="BO221" s="249">
        <f t="shared" si="129"/>
        <v>577.03071984939766</v>
      </c>
      <c r="BP221" s="249">
        <f t="shared" si="129"/>
        <v>577.03071984939766</v>
      </c>
      <c r="BQ221" s="249">
        <f t="shared" si="129"/>
        <v>577.03071984939766</v>
      </c>
      <c r="BR221" s="249">
        <f t="shared" si="129"/>
        <v>577.03071984939766</v>
      </c>
      <c r="BS221" s="249">
        <f t="shared" si="129"/>
        <v>577.03071984939766</v>
      </c>
      <c r="BT221" s="249">
        <f t="shared" si="129"/>
        <v>577.03071984939766</v>
      </c>
      <c r="BU221" s="249">
        <f t="shared" si="129"/>
        <v>577.03071984939766</v>
      </c>
      <c r="BV221" s="250">
        <f t="shared" si="129"/>
        <v>577.03071984939766</v>
      </c>
      <c r="BW221" s="423">
        <f>SUM(C221:BV221)</f>
        <v>20179.579481566263</v>
      </c>
    </row>
    <row r="222" spans="1:75" ht="16.5" thickBot="1" x14ac:dyDescent="0.3">
      <c r="A222" s="268" t="s">
        <v>328</v>
      </c>
      <c r="C222" s="235"/>
      <c r="AM222" s="249">
        <f>AM221*(1+TABLES!G712+TABLES!G719+TABLES!G724)</f>
        <v>900.00000000000011</v>
      </c>
      <c r="AN222" s="249">
        <f>AM222</f>
        <v>900.00000000000011</v>
      </c>
      <c r="AO222" s="249">
        <f t="shared" ref="AO222:AX222" si="130">AN222</f>
        <v>900.00000000000011</v>
      </c>
      <c r="AP222" s="249">
        <f t="shared" si="130"/>
        <v>900.00000000000011</v>
      </c>
      <c r="AQ222" s="249">
        <f t="shared" si="130"/>
        <v>900.00000000000011</v>
      </c>
      <c r="AR222" s="249">
        <f t="shared" si="130"/>
        <v>900.00000000000011</v>
      </c>
      <c r="AS222" s="249">
        <f t="shared" si="130"/>
        <v>900.00000000000011</v>
      </c>
      <c r="AT222" s="249">
        <f t="shared" si="130"/>
        <v>900.00000000000011</v>
      </c>
      <c r="AU222" s="249">
        <f t="shared" si="130"/>
        <v>900.00000000000011</v>
      </c>
      <c r="AV222" s="249">
        <f t="shared" si="130"/>
        <v>900.00000000000011</v>
      </c>
      <c r="AW222" s="249">
        <f t="shared" si="130"/>
        <v>900.00000000000011</v>
      </c>
      <c r="AX222" s="249">
        <f t="shared" si="130"/>
        <v>900.00000000000011</v>
      </c>
      <c r="AY222" s="249">
        <f>AY221*(1+TABLES!H712+TABLES!H719+TABLES!H724)</f>
        <v>951.91654743975903</v>
      </c>
      <c r="AZ222" s="249">
        <f>AY222</f>
        <v>951.91654743975903</v>
      </c>
      <c r="BA222" s="249">
        <f t="shared" ref="BA222:BJ222" si="131">AZ222</f>
        <v>951.91654743975903</v>
      </c>
      <c r="BB222" s="249">
        <f t="shared" si="131"/>
        <v>951.91654743975903</v>
      </c>
      <c r="BC222" s="249">
        <f t="shared" si="131"/>
        <v>951.91654743975903</v>
      </c>
      <c r="BD222" s="249">
        <f t="shared" si="131"/>
        <v>951.91654743975903</v>
      </c>
      <c r="BE222" s="249">
        <f t="shared" si="131"/>
        <v>951.91654743975903</v>
      </c>
      <c r="BF222" s="249">
        <f t="shared" si="131"/>
        <v>951.91654743975903</v>
      </c>
      <c r="BG222" s="249">
        <f t="shared" si="131"/>
        <v>951.91654743975903</v>
      </c>
      <c r="BH222" s="249">
        <f t="shared" si="131"/>
        <v>951.91654743975903</v>
      </c>
      <c r="BI222" s="249">
        <f t="shared" si="131"/>
        <v>951.91654743975903</v>
      </c>
      <c r="BJ222" s="249">
        <f t="shared" si="131"/>
        <v>951.91654743975903</v>
      </c>
      <c r="BK222" s="249">
        <f>BK221*(1+TABLES!I712+TABLES!I719+TABLES!I724)</f>
        <v>978.64410086457838</v>
      </c>
      <c r="BL222" s="249">
        <f>BK222</f>
        <v>978.64410086457838</v>
      </c>
      <c r="BM222" s="249">
        <f t="shared" ref="BM222:BV222" si="132">BL222</f>
        <v>978.64410086457838</v>
      </c>
      <c r="BN222" s="249">
        <f t="shared" si="132"/>
        <v>978.64410086457838</v>
      </c>
      <c r="BO222" s="249">
        <f t="shared" si="132"/>
        <v>978.64410086457838</v>
      </c>
      <c r="BP222" s="249">
        <f t="shared" si="132"/>
        <v>978.64410086457838</v>
      </c>
      <c r="BQ222" s="249">
        <f t="shared" si="132"/>
        <v>978.64410086457838</v>
      </c>
      <c r="BR222" s="249">
        <f t="shared" si="132"/>
        <v>978.64410086457838</v>
      </c>
      <c r="BS222" s="249">
        <f t="shared" si="132"/>
        <v>978.64410086457838</v>
      </c>
      <c r="BT222" s="249">
        <f t="shared" si="132"/>
        <v>978.64410086457838</v>
      </c>
      <c r="BU222" s="249">
        <f t="shared" si="132"/>
        <v>978.64410086457838</v>
      </c>
      <c r="BV222" s="250">
        <f t="shared" si="132"/>
        <v>978.64410086457838</v>
      </c>
      <c r="BW222" s="423">
        <f t="shared" si="119"/>
        <v>33966.72777965205</v>
      </c>
    </row>
    <row r="223" spans="1:75" ht="16.5" thickBot="1" x14ac:dyDescent="0.3">
      <c r="A223" s="267" t="s">
        <v>303</v>
      </c>
      <c r="C223" s="261"/>
      <c r="D223" s="262"/>
      <c r="E223" s="262"/>
      <c r="F223" s="262"/>
      <c r="G223" s="262"/>
      <c r="H223" s="262"/>
      <c r="I223" s="262"/>
      <c r="J223" s="262"/>
      <c r="K223" s="262"/>
      <c r="L223" s="262"/>
      <c r="M223" s="262"/>
      <c r="N223" s="262"/>
      <c r="O223" s="262"/>
      <c r="P223" s="262"/>
      <c r="Q223" s="262"/>
      <c r="R223" s="262"/>
      <c r="S223" s="262"/>
      <c r="T223" s="262"/>
      <c r="U223" s="262"/>
      <c r="V223" s="262"/>
      <c r="W223" s="262"/>
      <c r="X223" s="262"/>
      <c r="Y223" s="262"/>
      <c r="Z223" s="262"/>
      <c r="AA223" s="262"/>
      <c r="AB223" s="262"/>
      <c r="AC223" s="262"/>
      <c r="AD223" s="262"/>
      <c r="AE223" s="262"/>
      <c r="AF223" s="262"/>
      <c r="AG223" s="262"/>
      <c r="AH223" s="262"/>
      <c r="AI223" s="262"/>
      <c r="AJ223" s="262"/>
      <c r="AK223" s="262"/>
      <c r="AL223" s="262"/>
      <c r="AM223" s="516">
        <f>AM221*AM220</f>
        <v>69549397.590361461</v>
      </c>
      <c r="AN223" s="516">
        <f t="shared" ref="AN223:BV223" si="133">AN221*AN220</f>
        <v>96061445.783132538</v>
      </c>
      <c r="AO223" s="516">
        <f t="shared" si="133"/>
        <v>69549397.590361461</v>
      </c>
      <c r="AP223" s="516">
        <f t="shared" si="133"/>
        <v>96061445.783132538</v>
      </c>
      <c r="AQ223" s="516">
        <f t="shared" si="133"/>
        <v>69549397.590361461</v>
      </c>
      <c r="AR223" s="516">
        <f t="shared" si="133"/>
        <v>96061445.783132538</v>
      </c>
      <c r="AS223" s="516">
        <f t="shared" si="133"/>
        <v>69549397.590361461</v>
      </c>
      <c r="AT223" s="516">
        <f t="shared" si="133"/>
        <v>96061445.783132538</v>
      </c>
      <c r="AU223" s="516">
        <f t="shared" si="133"/>
        <v>69549397.590361461</v>
      </c>
      <c r="AV223" s="516">
        <f t="shared" si="133"/>
        <v>96061445.783132538</v>
      </c>
      <c r="AW223" s="516">
        <f t="shared" si="133"/>
        <v>69549397.590361461</v>
      </c>
      <c r="AX223" s="516">
        <f t="shared" si="133"/>
        <v>96061445.783132538</v>
      </c>
      <c r="AY223" s="516">
        <f t="shared" si="133"/>
        <v>73667373.343373492</v>
      </c>
      <c r="AZ223" s="516">
        <f t="shared" si="133"/>
        <v>101727117.24397591</v>
      </c>
      <c r="BA223" s="516">
        <f t="shared" si="133"/>
        <v>73667373.343373492</v>
      </c>
      <c r="BB223" s="516">
        <f t="shared" si="133"/>
        <v>101727117.24397591</v>
      </c>
      <c r="BC223" s="516">
        <f t="shared" si="133"/>
        <v>73667373.343373492</v>
      </c>
      <c r="BD223" s="516">
        <f t="shared" si="133"/>
        <v>101727117.24397591</v>
      </c>
      <c r="BE223" s="516">
        <f t="shared" si="133"/>
        <v>73667373.343373492</v>
      </c>
      <c r="BF223" s="516">
        <f t="shared" si="133"/>
        <v>101727117.24397591</v>
      </c>
      <c r="BG223" s="516">
        <f t="shared" si="133"/>
        <v>73667373.343373492</v>
      </c>
      <c r="BH223" s="516">
        <f t="shared" si="133"/>
        <v>101727117.24397591</v>
      </c>
      <c r="BI223" s="516">
        <f t="shared" si="133"/>
        <v>73667373.343373492</v>
      </c>
      <c r="BJ223" s="516">
        <f t="shared" si="133"/>
        <v>101727117.24397591</v>
      </c>
      <c r="BK223" s="516">
        <f t="shared" si="133"/>
        <v>78505029.435510546</v>
      </c>
      <c r="BL223" s="516">
        <f t="shared" si="133"/>
        <v>108400991.03090784</v>
      </c>
      <c r="BM223" s="516">
        <f t="shared" si="133"/>
        <v>78505029.435510546</v>
      </c>
      <c r="BN223" s="516">
        <f t="shared" si="133"/>
        <v>108400991.03090784</v>
      </c>
      <c r="BO223" s="516">
        <f t="shared" si="133"/>
        <v>78505029.435510546</v>
      </c>
      <c r="BP223" s="516">
        <f t="shared" si="133"/>
        <v>108400991.03090784</v>
      </c>
      <c r="BQ223" s="516">
        <f t="shared" si="133"/>
        <v>78505029.435510546</v>
      </c>
      <c r="BR223" s="516">
        <f t="shared" si="133"/>
        <v>108400991.03090784</v>
      </c>
      <c r="BS223" s="516">
        <f t="shared" si="133"/>
        <v>78505029.435510546</v>
      </c>
      <c r="BT223" s="516">
        <f t="shared" si="133"/>
        <v>108400991.03090784</v>
      </c>
      <c r="BU223" s="516">
        <f t="shared" si="133"/>
        <v>78505029.435510546</v>
      </c>
      <c r="BV223" s="517">
        <f t="shared" si="133"/>
        <v>108400991.03090784</v>
      </c>
      <c r="BW223" s="423">
        <f t="shared" si="119"/>
        <v>3167468126.5635705</v>
      </c>
    </row>
    <row r="224" spans="1:75" x14ac:dyDescent="0.25">
      <c r="A224" s="268" t="s">
        <v>304</v>
      </c>
      <c r="C224" s="235"/>
      <c r="AM224" s="249">
        <f>AM223*TABLES!$G$712</f>
        <v>10432409.638554219</v>
      </c>
      <c r="AN224" s="249">
        <f>AN223*TABLES!$G$712</f>
        <v>14409216.867469881</v>
      </c>
      <c r="AO224" s="249">
        <f>AO223*TABLES!$G$712</f>
        <v>10432409.638554219</v>
      </c>
      <c r="AP224" s="249">
        <f>AP223*TABLES!$G$712</f>
        <v>14409216.867469881</v>
      </c>
      <c r="AQ224" s="249">
        <f>AQ223*TABLES!$G$712</f>
        <v>10432409.638554219</v>
      </c>
      <c r="AR224" s="249">
        <f>AR223*TABLES!$G$712</f>
        <v>14409216.867469881</v>
      </c>
      <c r="AS224" s="249">
        <f>AS223*TABLES!$G$712</f>
        <v>10432409.638554219</v>
      </c>
      <c r="AT224" s="249">
        <f>AT223*TABLES!$G$712</f>
        <v>14409216.867469881</v>
      </c>
      <c r="AU224" s="249">
        <f>AU223*TABLES!$G$712</f>
        <v>10432409.638554219</v>
      </c>
      <c r="AV224" s="249">
        <f>AV223*TABLES!$G$712</f>
        <v>14409216.867469881</v>
      </c>
      <c r="AW224" s="249">
        <f>AW223*TABLES!$G$712</f>
        <v>10432409.638554219</v>
      </c>
      <c r="AX224" s="249">
        <f>AX223*TABLES!$G$712</f>
        <v>14409216.867469881</v>
      </c>
      <c r="AY224" s="249">
        <f>AY223*TABLES!$H$712</f>
        <v>11786779.73493976</v>
      </c>
      <c r="AZ224" s="249">
        <f>AZ223*TABLES!$H$712</f>
        <v>16276338.759036146</v>
      </c>
      <c r="BA224" s="249">
        <f>BA223*TABLES!$H$712</f>
        <v>11786779.73493976</v>
      </c>
      <c r="BB224" s="249">
        <f>BB223*TABLES!$H$712</f>
        <v>16276338.759036146</v>
      </c>
      <c r="BC224" s="249">
        <f>BC223*TABLES!$H$712</f>
        <v>11786779.73493976</v>
      </c>
      <c r="BD224" s="249">
        <f>BD223*TABLES!$H$712</f>
        <v>16276338.759036146</v>
      </c>
      <c r="BE224" s="249">
        <f>BE223*TABLES!$H$712</f>
        <v>11786779.73493976</v>
      </c>
      <c r="BF224" s="249">
        <f>BF223*TABLES!$H$712</f>
        <v>16276338.759036146</v>
      </c>
      <c r="BG224" s="249">
        <f>BG223*TABLES!$H$712</f>
        <v>11786779.73493976</v>
      </c>
      <c r="BH224" s="249">
        <f>BH223*TABLES!$H$712</f>
        <v>16276338.759036146</v>
      </c>
      <c r="BI224" s="249">
        <f>BI223*TABLES!$H$712</f>
        <v>11786779.73493976</v>
      </c>
      <c r="BJ224" s="249">
        <f>BJ223*TABLES!$H$712</f>
        <v>16276338.759036146</v>
      </c>
      <c r="BK224" s="249">
        <f>BK223*TABLES!$I$712</f>
        <v>13345855.004036793</v>
      </c>
      <c r="BL224" s="249">
        <f>BL223*TABLES!$I$712</f>
        <v>18428168.475254335</v>
      </c>
      <c r="BM224" s="249">
        <f>BM223*TABLES!$I$712</f>
        <v>13345855.004036793</v>
      </c>
      <c r="BN224" s="249">
        <f>BN223*TABLES!$I$712</f>
        <v>18428168.475254335</v>
      </c>
      <c r="BO224" s="249">
        <f>BO223*TABLES!$I$712</f>
        <v>13345855.004036793</v>
      </c>
      <c r="BP224" s="249">
        <f>BP223*TABLES!$I$712</f>
        <v>18428168.475254335</v>
      </c>
      <c r="BQ224" s="249">
        <f>BQ223*TABLES!$I$712</f>
        <v>13345855.004036793</v>
      </c>
      <c r="BR224" s="249">
        <f>BR223*TABLES!$I$712</f>
        <v>18428168.475254335</v>
      </c>
      <c r="BS224" s="249">
        <f>BS223*TABLES!$I$712</f>
        <v>13345855.004036793</v>
      </c>
      <c r="BT224" s="249">
        <f>BT223*TABLES!$I$712</f>
        <v>18428168.475254335</v>
      </c>
      <c r="BU224" s="249">
        <f>BU223*TABLES!$I$712</f>
        <v>13345855.004036793</v>
      </c>
      <c r="BV224" s="250">
        <f>BV223*TABLES!$I$712</f>
        <v>18428168.475254335</v>
      </c>
      <c r="BW224" s="423">
        <f t="shared" si="119"/>
        <v>508072610.87574685</v>
      </c>
    </row>
    <row r="225" spans="1:75" x14ac:dyDescent="0.25">
      <c r="A225" s="268" t="s">
        <v>305</v>
      </c>
      <c r="C225" s="235"/>
      <c r="AM225" s="249">
        <f>AM223*TABLES!$G$719</f>
        <v>695493.97590361466</v>
      </c>
      <c r="AN225" s="249">
        <f>AN223*TABLES!$G$719</f>
        <v>960614.45783132536</v>
      </c>
      <c r="AO225" s="249">
        <f>AO223*TABLES!$G$719</f>
        <v>695493.97590361466</v>
      </c>
      <c r="AP225" s="249">
        <f>AP223*TABLES!$G$719</f>
        <v>960614.45783132536</v>
      </c>
      <c r="AQ225" s="249">
        <f>AQ223*TABLES!$G$719</f>
        <v>695493.97590361466</v>
      </c>
      <c r="AR225" s="249">
        <f>AR223*TABLES!$G$719</f>
        <v>960614.45783132536</v>
      </c>
      <c r="AS225" s="249">
        <f>AS223*TABLES!$G$719</f>
        <v>695493.97590361466</v>
      </c>
      <c r="AT225" s="249">
        <f>AT223*TABLES!$G$719</f>
        <v>960614.45783132536</v>
      </c>
      <c r="AU225" s="249">
        <f>AU223*TABLES!$G$719</f>
        <v>695493.97590361466</v>
      </c>
      <c r="AV225" s="249">
        <f>AV223*TABLES!$G$719</f>
        <v>960614.45783132536</v>
      </c>
      <c r="AW225" s="249">
        <f>AW223*TABLES!$G$719</f>
        <v>695493.97590361466</v>
      </c>
      <c r="AX225" s="249">
        <f>AX223*TABLES!$G$719</f>
        <v>960614.45783132536</v>
      </c>
      <c r="AY225" s="249">
        <f>AY223*TABLES!$H$719</f>
        <v>920842.16679216875</v>
      </c>
      <c r="AZ225" s="249">
        <f>AZ223*TABLES!$H$719</f>
        <v>1271588.965549699</v>
      </c>
      <c r="BA225" s="249">
        <f>BA223*TABLES!$H$719</f>
        <v>920842.16679216875</v>
      </c>
      <c r="BB225" s="249">
        <f>BB223*TABLES!$H$719</f>
        <v>1271588.965549699</v>
      </c>
      <c r="BC225" s="249">
        <f>BC223*TABLES!$H$719</f>
        <v>920842.16679216875</v>
      </c>
      <c r="BD225" s="249">
        <f>BD223*TABLES!$H$719</f>
        <v>1271588.965549699</v>
      </c>
      <c r="BE225" s="249">
        <f>BE223*TABLES!$H$719</f>
        <v>920842.16679216875</v>
      </c>
      <c r="BF225" s="249">
        <f>BF223*TABLES!$H$719</f>
        <v>1271588.965549699</v>
      </c>
      <c r="BG225" s="249">
        <f>BG223*TABLES!$H$719</f>
        <v>920842.16679216875</v>
      </c>
      <c r="BH225" s="249">
        <f>BH223*TABLES!$H$719</f>
        <v>1271588.965549699</v>
      </c>
      <c r="BI225" s="249">
        <f>BI223*TABLES!$H$719</f>
        <v>920842.16679216875</v>
      </c>
      <c r="BJ225" s="249">
        <f>BJ223*TABLES!$H$719</f>
        <v>1271588.965549699</v>
      </c>
      <c r="BK225" s="249">
        <f>BK223*TABLES!$I$719</f>
        <v>1256080.4709681687</v>
      </c>
      <c r="BL225" s="249">
        <f>BL223*TABLES!$I$719</f>
        <v>1734415.8564945254</v>
      </c>
      <c r="BM225" s="249">
        <f>BM223*TABLES!$I$719</f>
        <v>1256080.4709681687</v>
      </c>
      <c r="BN225" s="249">
        <f>BN223*TABLES!$I$719</f>
        <v>1734415.8564945254</v>
      </c>
      <c r="BO225" s="249">
        <f>BO223*TABLES!$I$719</f>
        <v>1256080.4709681687</v>
      </c>
      <c r="BP225" s="249">
        <f>BP223*TABLES!$I$719</f>
        <v>1734415.8564945254</v>
      </c>
      <c r="BQ225" s="249">
        <f>BQ223*TABLES!$I$719</f>
        <v>1256080.4709681687</v>
      </c>
      <c r="BR225" s="249">
        <f>BR223*TABLES!$I$719</f>
        <v>1734415.8564945254</v>
      </c>
      <c r="BS225" s="249">
        <f>BS223*TABLES!$I$719</f>
        <v>1256080.4709681687</v>
      </c>
      <c r="BT225" s="249">
        <f>BT223*TABLES!$I$719</f>
        <v>1734415.8564945254</v>
      </c>
      <c r="BU225" s="249">
        <f>BU223*TABLES!$I$719</f>
        <v>1256080.4709681687</v>
      </c>
      <c r="BV225" s="250">
        <f>BV223*TABLES!$I$719</f>
        <v>1734415.8564945254</v>
      </c>
      <c r="BW225" s="423">
        <f t="shared" si="119"/>
        <v>41034215.361237027</v>
      </c>
    </row>
    <row r="226" spans="1:75" ht="16.5" thickBot="1" x14ac:dyDescent="0.3">
      <c r="A226" s="268" t="s">
        <v>306</v>
      </c>
      <c r="C226" s="235"/>
      <c r="AM226" s="249">
        <f>AM223*TABLES!$G$724</f>
        <v>34774698.795180731</v>
      </c>
      <c r="AN226" s="249">
        <f>AN223*TABLES!$G$724</f>
        <v>48030722.891566269</v>
      </c>
      <c r="AO226" s="249">
        <f>AO223*TABLES!$G$724</f>
        <v>34774698.795180731</v>
      </c>
      <c r="AP226" s="249">
        <f>AP223*TABLES!$G$724</f>
        <v>48030722.891566269</v>
      </c>
      <c r="AQ226" s="249">
        <f>AQ223*TABLES!$G$724</f>
        <v>34774698.795180731</v>
      </c>
      <c r="AR226" s="249">
        <f>AR223*TABLES!$G$724</f>
        <v>48030722.891566269</v>
      </c>
      <c r="AS226" s="249">
        <f>AS223*TABLES!$G$724</f>
        <v>34774698.795180731</v>
      </c>
      <c r="AT226" s="249">
        <f>AT223*TABLES!$G$724</f>
        <v>48030722.891566269</v>
      </c>
      <c r="AU226" s="249">
        <f>AU223*TABLES!$G$724</f>
        <v>34774698.795180731</v>
      </c>
      <c r="AV226" s="249">
        <f>AV223*TABLES!$G$724</f>
        <v>48030722.891566269</v>
      </c>
      <c r="AW226" s="249">
        <f>AW223*TABLES!$G$724</f>
        <v>34774698.795180731</v>
      </c>
      <c r="AX226" s="249">
        <f>AX223*TABLES!$G$724</f>
        <v>48030722.891566269</v>
      </c>
      <c r="AY226" s="249">
        <f>AY223*TABLES!$H$724</f>
        <v>38307034.138554215</v>
      </c>
      <c r="AZ226" s="249">
        <f>AZ223*TABLES!$H$724</f>
        <v>52898100.966867477</v>
      </c>
      <c r="BA226" s="249">
        <f>BA223*TABLES!$H$724</f>
        <v>38307034.138554215</v>
      </c>
      <c r="BB226" s="249">
        <f>BB223*TABLES!$H$724</f>
        <v>52898100.966867477</v>
      </c>
      <c r="BC226" s="249">
        <f>BC223*TABLES!$H$724</f>
        <v>38307034.138554215</v>
      </c>
      <c r="BD226" s="249">
        <f>BD223*TABLES!$H$724</f>
        <v>52898100.966867477</v>
      </c>
      <c r="BE226" s="249">
        <f>BE223*TABLES!$H$724</f>
        <v>38307034.138554215</v>
      </c>
      <c r="BF226" s="249">
        <f>BF223*TABLES!$H$724</f>
        <v>52898100.966867477</v>
      </c>
      <c r="BG226" s="249">
        <f>BG223*TABLES!$H$724</f>
        <v>38307034.138554215</v>
      </c>
      <c r="BH226" s="249">
        <f>BH223*TABLES!$H$724</f>
        <v>52898100.966867477</v>
      </c>
      <c r="BI226" s="249">
        <f>BI223*TABLES!$H$724</f>
        <v>38307034.138554215</v>
      </c>
      <c r="BJ226" s="249">
        <f>BJ223*TABLES!$H$724</f>
        <v>52898100.966867477</v>
      </c>
      <c r="BK226" s="249">
        <f>BK223*TABLES!$I$724</f>
        <v>40037565.012110382</v>
      </c>
      <c r="BL226" s="249">
        <f>BL223*TABLES!$I$724</f>
        <v>55284505.425762996</v>
      </c>
      <c r="BM226" s="249">
        <f>BM223*TABLES!$I$724</f>
        <v>40037565.012110382</v>
      </c>
      <c r="BN226" s="249">
        <f>BN223*TABLES!$I$724</f>
        <v>55284505.425762996</v>
      </c>
      <c r="BO226" s="249">
        <f>BO223*TABLES!$I$724</f>
        <v>40037565.012110382</v>
      </c>
      <c r="BP226" s="249">
        <f>BP223*TABLES!$I$724</f>
        <v>55284505.425762996</v>
      </c>
      <c r="BQ226" s="249">
        <f>BQ223*TABLES!$I$724</f>
        <v>40037565.012110382</v>
      </c>
      <c r="BR226" s="249">
        <f>BR223*TABLES!$I$724</f>
        <v>55284505.425762996</v>
      </c>
      <c r="BS226" s="249">
        <f>BS223*TABLES!$I$724</f>
        <v>40037565.012110382</v>
      </c>
      <c r="BT226" s="249">
        <f>BT223*TABLES!$I$724</f>
        <v>55284505.425762996</v>
      </c>
      <c r="BU226" s="249">
        <f>BU223*TABLES!$I$724</f>
        <v>40037565.012110382</v>
      </c>
      <c r="BV226" s="250">
        <f>BV223*TABLES!$I$724</f>
        <v>55284505.425762996</v>
      </c>
      <c r="BW226" s="423">
        <f t="shared" si="119"/>
        <v>1615995763.3802521</v>
      </c>
    </row>
    <row r="227" spans="1:75" ht="16.5" thickBot="1" x14ac:dyDescent="0.3">
      <c r="A227" s="267" t="s">
        <v>307</v>
      </c>
      <c r="C227" s="261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  <c r="O227" s="262"/>
      <c r="P227" s="262"/>
      <c r="Q227" s="262"/>
      <c r="R227" s="262"/>
      <c r="S227" s="262"/>
      <c r="T227" s="262"/>
      <c r="U227" s="262"/>
      <c r="V227" s="262"/>
      <c r="W227" s="262"/>
      <c r="X227" s="262"/>
      <c r="Y227" s="262"/>
      <c r="Z227" s="262"/>
      <c r="AA227" s="262"/>
      <c r="AB227" s="262"/>
      <c r="AC227" s="262"/>
      <c r="AD227" s="262"/>
      <c r="AE227" s="262"/>
      <c r="AF227" s="262"/>
      <c r="AG227" s="262"/>
      <c r="AH227" s="262"/>
      <c r="AI227" s="262"/>
      <c r="AJ227" s="262"/>
      <c r="AK227" s="262"/>
      <c r="AL227" s="262"/>
      <c r="AM227" s="516">
        <f>AM223+AM224+AM225+AM226</f>
        <v>115452000.00000003</v>
      </c>
      <c r="AN227" s="516">
        <f t="shared" ref="AN227:BV227" si="134">AN223+AN224+AN225+AN226</f>
        <v>159462000</v>
      </c>
      <c r="AO227" s="516">
        <f t="shared" si="134"/>
        <v>115452000.00000003</v>
      </c>
      <c r="AP227" s="516">
        <f t="shared" si="134"/>
        <v>159462000</v>
      </c>
      <c r="AQ227" s="516">
        <f t="shared" si="134"/>
        <v>115452000.00000003</v>
      </c>
      <c r="AR227" s="516">
        <f t="shared" si="134"/>
        <v>159462000</v>
      </c>
      <c r="AS227" s="516">
        <f t="shared" si="134"/>
        <v>115452000.00000003</v>
      </c>
      <c r="AT227" s="516">
        <f t="shared" si="134"/>
        <v>159462000</v>
      </c>
      <c r="AU227" s="516">
        <f t="shared" si="134"/>
        <v>115452000.00000003</v>
      </c>
      <c r="AV227" s="516">
        <f t="shared" si="134"/>
        <v>159462000</v>
      </c>
      <c r="AW227" s="516">
        <f t="shared" si="134"/>
        <v>115452000.00000003</v>
      </c>
      <c r="AX227" s="516">
        <f t="shared" si="134"/>
        <v>159462000</v>
      </c>
      <c r="AY227" s="516">
        <f t="shared" si="134"/>
        <v>124682029.38365963</v>
      </c>
      <c r="AZ227" s="516">
        <f t="shared" si="134"/>
        <v>172173145.93542922</v>
      </c>
      <c r="BA227" s="516">
        <f t="shared" si="134"/>
        <v>124682029.38365963</v>
      </c>
      <c r="BB227" s="516">
        <f t="shared" si="134"/>
        <v>172173145.93542922</v>
      </c>
      <c r="BC227" s="516">
        <f t="shared" si="134"/>
        <v>124682029.38365963</v>
      </c>
      <c r="BD227" s="516">
        <f t="shared" si="134"/>
        <v>172173145.93542922</v>
      </c>
      <c r="BE227" s="516">
        <f t="shared" si="134"/>
        <v>124682029.38365963</v>
      </c>
      <c r="BF227" s="516">
        <f t="shared" si="134"/>
        <v>172173145.93542922</v>
      </c>
      <c r="BG227" s="516">
        <f t="shared" si="134"/>
        <v>124682029.38365963</v>
      </c>
      <c r="BH227" s="516">
        <f t="shared" si="134"/>
        <v>172173145.93542922</v>
      </c>
      <c r="BI227" s="516">
        <f t="shared" si="134"/>
        <v>124682029.38365963</v>
      </c>
      <c r="BJ227" s="516">
        <f t="shared" si="134"/>
        <v>172173145.93542922</v>
      </c>
      <c r="BK227" s="516">
        <f t="shared" si="134"/>
        <v>133144529.9226259</v>
      </c>
      <c r="BL227" s="516">
        <f t="shared" si="134"/>
        <v>183848080.78841969</v>
      </c>
      <c r="BM227" s="516">
        <f t="shared" si="134"/>
        <v>133144529.9226259</v>
      </c>
      <c r="BN227" s="516">
        <f t="shared" si="134"/>
        <v>183848080.78841969</v>
      </c>
      <c r="BO227" s="516">
        <f t="shared" si="134"/>
        <v>133144529.9226259</v>
      </c>
      <c r="BP227" s="516">
        <f t="shared" si="134"/>
        <v>183848080.78841969</v>
      </c>
      <c r="BQ227" s="516">
        <f t="shared" si="134"/>
        <v>133144529.9226259</v>
      </c>
      <c r="BR227" s="516">
        <f t="shared" si="134"/>
        <v>183848080.78841969</v>
      </c>
      <c r="BS227" s="516">
        <f t="shared" si="134"/>
        <v>133144529.9226259</v>
      </c>
      <c r="BT227" s="516">
        <f t="shared" si="134"/>
        <v>183848080.78841969</v>
      </c>
      <c r="BU227" s="516">
        <f t="shared" si="134"/>
        <v>133144529.9226259</v>
      </c>
      <c r="BV227" s="517">
        <f t="shared" si="134"/>
        <v>183848080.78841969</v>
      </c>
      <c r="BW227" s="423">
        <f t="shared" si="119"/>
        <v>5332570716.1808062</v>
      </c>
    </row>
    <row r="228" spans="1:75" ht="16.5" thickBot="1" x14ac:dyDescent="0.3">
      <c r="A228" s="270" t="s">
        <v>308</v>
      </c>
      <c r="C228" s="238"/>
      <c r="D228" s="244"/>
      <c r="E228" s="244"/>
      <c r="F228" s="244"/>
      <c r="G228" s="244"/>
      <c r="H228" s="244"/>
      <c r="I228" s="244"/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  <c r="U228" s="244"/>
      <c r="V228" s="244"/>
      <c r="W228" s="244"/>
      <c r="X228" s="244"/>
      <c r="Y228" s="244"/>
      <c r="Z228" s="244"/>
      <c r="AA228" s="244"/>
      <c r="AB228" s="244"/>
      <c r="AC228" s="244"/>
      <c r="AD228" s="244"/>
      <c r="AE228" s="244"/>
      <c r="AF228" s="244"/>
      <c r="AG228" s="244"/>
      <c r="AH228" s="244"/>
      <c r="AI228" s="244"/>
      <c r="AJ228" s="244"/>
      <c r="AK228" s="244"/>
      <c r="AL228" s="244"/>
      <c r="AM228" s="436">
        <f>AM223*TABLES!$G$702</f>
        <v>2781975.9036144586</v>
      </c>
      <c r="AN228" s="436">
        <f>AN223*TABLES!$G$702</f>
        <v>3842457.8313253014</v>
      </c>
      <c r="AO228" s="436">
        <f>AO223*TABLES!$G$702</f>
        <v>2781975.9036144586</v>
      </c>
      <c r="AP228" s="436">
        <f>AP223*TABLES!$G$702</f>
        <v>3842457.8313253014</v>
      </c>
      <c r="AQ228" s="436">
        <f>AQ223*TABLES!$G$702</f>
        <v>2781975.9036144586</v>
      </c>
      <c r="AR228" s="436">
        <f>AR223*TABLES!$G$702</f>
        <v>3842457.8313253014</v>
      </c>
      <c r="AS228" s="436">
        <f>AS223*TABLES!$G$702</f>
        <v>2781975.9036144586</v>
      </c>
      <c r="AT228" s="436">
        <f>AT223*TABLES!$G$702</f>
        <v>3842457.8313253014</v>
      </c>
      <c r="AU228" s="436">
        <f>AU223*TABLES!$G$702</f>
        <v>2781975.9036144586</v>
      </c>
      <c r="AV228" s="436">
        <f>AV223*TABLES!$G$702</f>
        <v>3842457.8313253014</v>
      </c>
      <c r="AW228" s="436">
        <f>AW223*TABLES!$G$702</f>
        <v>2781975.9036144586</v>
      </c>
      <c r="AX228" s="436">
        <f>AX223*TABLES!$G$702</f>
        <v>3842457.8313253014</v>
      </c>
      <c r="AY228" s="436">
        <f>AY223*TABLES!$H$702</f>
        <v>3315031.8004518072</v>
      </c>
      <c r="AZ228" s="436">
        <f>AZ223*TABLES!$H$702</f>
        <v>4577720.2759789154</v>
      </c>
      <c r="BA228" s="436">
        <f>BA223*TABLES!$H$702</f>
        <v>3315031.8004518072</v>
      </c>
      <c r="BB228" s="436">
        <f>BB223*TABLES!$H$702</f>
        <v>4577720.2759789154</v>
      </c>
      <c r="BC228" s="436">
        <f>BC223*TABLES!$H$702</f>
        <v>3315031.8004518072</v>
      </c>
      <c r="BD228" s="436">
        <f>BD223*TABLES!$H$702</f>
        <v>4577720.2759789154</v>
      </c>
      <c r="BE228" s="436">
        <f>BE223*TABLES!$H$702</f>
        <v>3315031.8004518072</v>
      </c>
      <c r="BF228" s="436">
        <f>BF223*TABLES!$H$702</f>
        <v>4577720.2759789154</v>
      </c>
      <c r="BG228" s="436">
        <f>BG223*TABLES!$H$702</f>
        <v>3315031.8004518072</v>
      </c>
      <c r="BH228" s="436">
        <f>BH223*TABLES!$H$702</f>
        <v>4577720.2759789154</v>
      </c>
      <c r="BI228" s="436">
        <f>BI223*TABLES!$H$702</f>
        <v>3315031.8004518072</v>
      </c>
      <c r="BJ228" s="436">
        <f>BJ223*TABLES!$H$702</f>
        <v>4577720.2759789154</v>
      </c>
      <c r="BK228" s="436">
        <f>BK223*TABLES!$I$702</f>
        <v>3925251.4717755276</v>
      </c>
      <c r="BL228" s="436">
        <f>BL223*TABLES!$I$702</f>
        <v>5420049.5515453927</v>
      </c>
      <c r="BM228" s="436">
        <f>BM223*TABLES!$I$702</f>
        <v>3925251.4717755276</v>
      </c>
      <c r="BN228" s="436">
        <f>BN223*TABLES!$I$702</f>
        <v>5420049.5515453927</v>
      </c>
      <c r="BO228" s="436">
        <f>BO223*TABLES!$I$702</f>
        <v>3925251.4717755276</v>
      </c>
      <c r="BP228" s="436">
        <f>BP223*TABLES!$I$702</f>
        <v>5420049.5515453927</v>
      </c>
      <c r="BQ228" s="436">
        <f>BQ223*TABLES!$I$702</f>
        <v>3925251.4717755276</v>
      </c>
      <c r="BR228" s="436">
        <f>BR223*TABLES!$I$702</f>
        <v>5420049.5515453927</v>
      </c>
      <c r="BS228" s="436">
        <f>BS223*TABLES!$I$702</f>
        <v>3925251.4717755276</v>
      </c>
      <c r="BT228" s="436">
        <f>BT223*TABLES!$I$702</f>
        <v>5420049.5515453927</v>
      </c>
      <c r="BU228" s="436">
        <f>BU223*TABLES!$I$702</f>
        <v>3925251.4717755276</v>
      </c>
      <c r="BV228" s="437">
        <f>BV223*TABLES!$I$702</f>
        <v>5420049.5515453927</v>
      </c>
      <c r="BW228" s="438">
        <f t="shared" si="119"/>
        <v>143174921.0081484</v>
      </c>
    </row>
    <row r="229" spans="1:75" ht="16.5" thickBot="1" x14ac:dyDescent="0.3">
      <c r="AM229" s="249"/>
      <c r="AN229" s="249"/>
      <c r="AO229" s="249"/>
      <c r="AP229" s="249"/>
      <c r="AQ229" s="249"/>
      <c r="AR229" s="249"/>
      <c r="AS229" s="249"/>
      <c r="AT229" s="249"/>
      <c r="AU229" s="249"/>
      <c r="AV229" s="249"/>
      <c r="AW229" s="249"/>
      <c r="AX229" s="249"/>
      <c r="AY229" s="249"/>
      <c r="AZ229" s="249"/>
      <c r="BA229" s="249"/>
      <c r="BB229" s="249"/>
      <c r="BC229" s="249"/>
      <c r="BD229" s="249"/>
      <c r="BE229" s="249"/>
      <c r="BF229" s="249"/>
      <c r="BG229" s="249"/>
      <c r="BH229" s="249"/>
      <c r="BI229" s="249"/>
      <c r="BJ229" s="249"/>
      <c r="BK229" s="249"/>
      <c r="BL229" s="249"/>
      <c r="BM229" s="249"/>
      <c r="BN229" s="249"/>
      <c r="BO229" s="249"/>
      <c r="BP229" s="249"/>
      <c r="BQ229" s="249"/>
      <c r="BR229" s="249"/>
      <c r="BS229" s="249"/>
      <c r="BT229" s="249"/>
      <c r="BU229" s="249"/>
      <c r="BV229" s="249"/>
      <c r="BW229" s="417">
        <f t="shared" si="119"/>
        <v>0</v>
      </c>
    </row>
    <row r="230" spans="1:75" ht="16.5" thickBot="1" x14ac:dyDescent="0.3">
      <c r="A230" s="260" t="s">
        <v>309</v>
      </c>
      <c r="C230" s="263"/>
      <c r="D230" s="264"/>
      <c r="E230" s="264"/>
      <c r="F230" s="264"/>
      <c r="G230" s="264"/>
      <c r="H230" s="264"/>
      <c r="I230" s="264"/>
      <c r="J230" s="264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518">
        <f>AM227-AM228</f>
        <v>112670024.09638557</v>
      </c>
      <c r="AN230" s="518">
        <f t="shared" ref="AN230:BV230" si="135">AN227-AN228</f>
        <v>155619542.16867471</v>
      </c>
      <c r="AO230" s="518">
        <f t="shared" si="135"/>
        <v>112670024.09638557</v>
      </c>
      <c r="AP230" s="518">
        <f t="shared" si="135"/>
        <v>155619542.16867471</v>
      </c>
      <c r="AQ230" s="518">
        <f t="shared" si="135"/>
        <v>112670024.09638557</v>
      </c>
      <c r="AR230" s="518">
        <f t="shared" si="135"/>
        <v>155619542.16867471</v>
      </c>
      <c r="AS230" s="518">
        <f t="shared" si="135"/>
        <v>112670024.09638557</v>
      </c>
      <c r="AT230" s="518">
        <f t="shared" si="135"/>
        <v>155619542.16867471</v>
      </c>
      <c r="AU230" s="518">
        <f t="shared" si="135"/>
        <v>112670024.09638557</v>
      </c>
      <c r="AV230" s="518">
        <f t="shared" si="135"/>
        <v>155619542.16867471</v>
      </c>
      <c r="AW230" s="518">
        <f t="shared" si="135"/>
        <v>112670024.09638557</v>
      </c>
      <c r="AX230" s="518">
        <f t="shared" si="135"/>
        <v>155619542.16867471</v>
      </c>
      <c r="AY230" s="518">
        <f t="shared" si="135"/>
        <v>121366997.58320783</v>
      </c>
      <c r="AZ230" s="518">
        <f t="shared" si="135"/>
        <v>167595425.65945029</v>
      </c>
      <c r="BA230" s="518">
        <f t="shared" si="135"/>
        <v>121366997.58320783</v>
      </c>
      <c r="BB230" s="518">
        <f t="shared" si="135"/>
        <v>167595425.65945029</v>
      </c>
      <c r="BC230" s="518">
        <f t="shared" si="135"/>
        <v>121366997.58320783</v>
      </c>
      <c r="BD230" s="518">
        <f t="shared" si="135"/>
        <v>167595425.65945029</v>
      </c>
      <c r="BE230" s="518">
        <f t="shared" si="135"/>
        <v>121366997.58320783</v>
      </c>
      <c r="BF230" s="518">
        <f t="shared" si="135"/>
        <v>167595425.65945029</v>
      </c>
      <c r="BG230" s="518">
        <f t="shared" si="135"/>
        <v>121366997.58320783</v>
      </c>
      <c r="BH230" s="518">
        <f t="shared" si="135"/>
        <v>167595425.65945029</v>
      </c>
      <c r="BI230" s="518">
        <f t="shared" si="135"/>
        <v>121366997.58320783</v>
      </c>
      <c r="BJ230" s="518">
        <f t="shared" si="135"/>
        <v>167595425.65945029</v>
      </c>
      <c r="BK230" s="518">
        <f t="shared" si="135"/>
        <v>129219278.45085037</v>
      </c>
      <c r="BL230" s="518">
        <f t="shared" si="135"/>
        <v>178428031.23687431</v>
      </c>
      <c r="BM230" s="518">
        <f t="shared" si="135"/>
        <v>129219278.45085037</v>
      </c>
      <c r="BN230" s="518">
        <f t="shared" si="135"/>
        <v>178428031.23687431</v>
      </c>
      <c r="BO230" s="518">
        <f t="shared" si="135"/>
        <v>129219278.45085037</v>
      </c>
      <c r="BP230" s="518">
        <f t="shared" si="135"/>
        <v>178428031.23687431</v>
      </c>
      <c r="BQ230" s="518">
        <f t="shared" si="135"/>
        <v>129219278.45085037</v>
      </c>
      <c r="BR230" s="518">
        <f t="shared" si="135"/>
        <v>178428031.23687431</v>
      </c>
      <c r="BS230" s="518">
        <f t="shared" si="135"/>
        <v>129219278.45085037</v>
      </c>
      <c r="BT230" s="518">
        <f t="shared" si="135"/>
        <v>178428031.23687431</v>
      </c>
      <c r="BU230" s="518">
        <f t="shared" si="135"/>
        <v>129219278.45085037</v>
      </c>
      <c r="BV230" s="519">
        <f t="shared" si="135"/>
        <v>178428031.23687431</v>
      </c>
      <c r="BW230" s="417">
        <f t="shared" si="119"/>
        <v>5189395795.172657</v>
      </c>
    </row>
    <row r="231" spans="1:75" ht="16.5" thickBot="1" x14ac:dyDescent="0.3">
      <c r="AM231" s="249"/>
      <c r="AN231" s="249"/>
      <c r="AO231" s="249"/>
      <c r="AP231" s="249"/>
      <c r="AQ231" s="249"/>
      <c r="AR231" s="249"/>
      <c r="AS231" s="249"/>
      <c r="AT231" s="249"/>
      <c r="AU231" s="249"/>
      <c r="AV231" s="249"/>
      <c r="AW231" s="249"/>
      <c r="AX231" s="249"/>
      <c r="AY231" s="249"/>
      <c r="AZ231" s="249"/>
      <c r="BA231" s="249"/>
      <c r="BB231" s="249"/>
      <c r="BC231" s="249"/>
      <c r="BD231" s="249"/>
      <c r="BE231" s="249"/>
      <c r="BF231" s="249"/>
      <c r="BG231" s="249"/>
      <c r="BH231" s="249"/>
      <c r="BI231" s="249"/>
      <c r="BJ231" s="249"/>
      <c r="BK231" s="249"/>
      <c r="BL231" s="249"/>
      <c r="BM231" s="249"/>
      <c r="BN231" s="249"/>
      <c r="BO231" s="249"/>
      <c r="BP231" s="249"/>
      <c r="BQ231" s="249"/>
      <c r="BR231" s="249"/>
      <c r="BS231" s="249"/>
      <c r="BT231" s="249"/>
      <c r="BU231" s="249"/>
      <c r="BV231" s="249"/>
      <c r="BW231" s="417">
        <f t="shared" si="119"/>
        <v>0</v>
      </c>
    </row>
    <row r="232" spans="1:75" ht="16.5" thickBot="1" x14ac:dyDescent="0.3">
      <c r="A232" s="260" t="s">
        <v>51</v>
      </c>
      <c r="C232" s="266"/>
      <c r="D232" s="265"/>
      <c r="E232" s="265"/>
      <c r="F232" s="265"/>
      <c r="G232" s="265"/>
      <c r="H232" s="265"/>
      <c r="I232" s="265"/>
      <c r="J232" s="265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265"/>
      <c r="W232" s="265"/>
      <c r="X232" s="265"/>
      <c r="Y232" s="265"/>
      <c r="Z232" s="265"/>
      <c r="AA232" s="265"/>
      <c r="AB232" s="265"/>
      <c r="AC232" s="265"/>
      <c r="AD232" s="265"/>
      <c r="AE232" s="265"/>
      <c r="AF232" s="265"/>
      <c r="AG232" s="265"/>
      <c r="AH232" s="265"/>
      <c r="AI232" s="265"/>
      <c r="AJ232" s="265"/>
      <c r="AK232" s="265"/>
      <c r="AL232" s="265"/>
      <c r="AM232" s="518">
        <f>AM230*'MONTHLY DATA'!BK92</f>
        <v>39434508.433734946</v>
      </c>
      <c r="AN232" s="518">
        <f>AN230*'MONTHLY DATA'!BL92</f>
        <v>54466839.759036146</v>
      </c>
      <c r="AO232" s="518">
        <f>AO230*'MONTHLY DATA'!BM92</f>
        <v>39434508.433734946</v>
      </c>
      <c r="AP232" s="518">
        <f>AP230*'MONTHLY DATA'!BN92</f>
        <v>54466839.759036146</v>
      </c>
      <c r="AQ232" s="518">
        <f>AQ230*'MONTHLY DATA'!BO92</f>
        <v>39434508.433734946</v>
      </c>
      <c r="AR232" s="518">
        <f>AR230*'MONTHLY DATA'!BP92</f>
        <v>54466839.759036146</v>
      </c>
      <c r="AS232" s="518">
        <f>AS230*'MONTHLY DATA'!BQ92</f>
        <v>39434508.433734946</v>
      </c>
      <c r="AT232" s="518">
        <f>AT230*'MONTHLY DATA'!BR92</f>
        <v>54466839.759036146</v>
      </c>
      <c r="AU232" s="518">
        <f>AU230*'MONTHLY DATA'!BS92</f>
        <v>39434508.433734946</v>
      </c>
      <c r="AV232" s="518">
        <f>AV230*'MONTHLY DATA'!BT92</f>
        <v>54466839.759036146</v>
      </c>
      <c r="AW232" s="518">
        <f>AW230*'MONTHLY DATA'!BU92</f>
        <v>39434508.433734946</v>
      </c>
      <c r="AX232" s="518">
        <f>AX230*'MONTHLY DATA'!BV92</f>
        <v>54466839.759036146</v>
      </c>
      <c r="AY232" s="518">
        <f>AY230*'MONTHLY DATA'!BW92</f>
        <v>42478449.15412274</v>
      </c>
      <c r="AZ232" s="518">
        <f>AZ230*'MONTHLY DATA'!BX92</f>
        <v>58658398.980807602</v>
      </c>
      <c r="BA232" s="518">
        <f>BA230*'MONTHLY DATA'!BY92</f>
        <v>42478449.15412274</v>
      </c>
      <c r="BB232" s="518">
        <f>BB230*'MONTHLY DATA'!BZ92</f>
        <v>58658398.980807602</v>
      </c>
      <c r="BC232" s="518">
        <f>BC230*'MONTHLY DATA'!CA92</f>
        <v>42478449.15412274</v>
      </c>
      <c r="BD232" s="518">
        <f>BD230*'MONTHLY DATA'!CB92</f>
        <v>58658398.980807602</v>
      </c>
      <c r="BE232" s="518">
        <f>BE230*'MONTHLY DATA'!CC92</f>
        <v>42478449.15412274</v>
      </c>
      <c r="BF232" s="518">
        <f>BF230*'MONTHLY DATA'!CD92</f>
        <v>58658398.980807602</v>
      </c>
      <c r="BG232" s="518">
        <f>BG230*'MONTHLY DATA'!CE92</f>
        <v>42478449.15412274</v>
      </c>
      <c r="BH232" s="518">
        <f>BH230*'MONTHLY DATA'!CF92</f>
        <v>58658398.980807602</v>
      </c>
      <c r="BI232" s="518">
        <f>BI230*'MONTHLY DATA'!CG92</f>
        <v>42478449.15412274</v>
      </c>
      <c r="BJ232" s="518">
        <f>BJ230*'MONTHLY DATA'!CH92</f>
        <v>58658398.980807602</v>
      </c>
      <c r="BK232" s="518">
        <f>BK230*'MONTHLY DATA'!CI92</f>
        <v>45226747.457797624</v>
      </c>
      <c r="BL232" s="518">
        <f>BL230*'MONTHLY DATA'!CJ92</f>
        <v>62449810.932906002</v>
      </c>
      <c r="BM232" s="518">
        <f>BM230*'MONTHLY DATA'!CK92</f>
        <v>45226747.457797624</v>
      </c>
      <c r="BN232" s="518">
        <f>BN230*'MONTHLY DATA'!CL92</f>
        <v>62449810.932906002</v>
      </c>
      <c r="BO232" s="518">
        <f>BO230*'MONTHLY DATA'!CM92</f>
        <v>45226747.457797624</v>
      </c>
      <c r="BP232" s="518">
        <f>BP230*'MONTHLY DATA'!CN92</f>
        <v>62449810.932906002</v>
      </c>
      <c r="BQ232" s="518">
        <f>BQ230*'MONTHLY DATA'!CO92</f>
        <v>45226747.457797624</v>
      </c>
      <c r="BR232" s="518">
        <f>BR230*'MONTHLY DATA'!CP92</f>
        <v>62449810.932906002</v>
      </c>
      <c r="BS232" s="518">
        <f>BS230*'MONTHLY DATA'!CQ92</f>
        <v>45226747.457797624</v>
      </c>
      <c r="BT232" s="518">
        <f>BT230*'MONTHLY DATA'!CR92</f>
        <v>62449810.932906002</v>
      </c>
      <c r="BU232" s="518">
        <f>BU230*'MONTHLY DATA'!CS92</f>
        <v>45226747.457797624</v>
      </c>
      <c r="BV232" s="519">
        <f>BV230*'MONTHLY DATA'!CT92</f>
        <v>62449810.932906002</v>
      </c>
      <c r="BW232" s="417">
        <f t="shared" si="119"/>
        <v>1816288528.3104293</v>
      </c>
    </row>
    <row r="233" spans="1:75" ht="16.5" thickBot="1" x14ac:dyDescent="0.3">
      <c r="C233" s="656">
        <f>C217*C221</f>
        <v>0</v>
      </c>
      <c r="D233" s="656">
        <f t="shared" ref="D233:BO233" si="136">D217*D221</f>
        <v>0</v>
      </c>
      <c r="E233" s="656">
        <f t="shared" si="136"/>
        <v>0</v>
      </c>
      <c r="F233" s="656">
        <f t="shared" si="136"/>
        <v>0</v>
      </c>
      <c r="G233" s="656">
        <f t="shared" si="136"/>
        <v>0</v>
      </c>
      <c r="H233" s="656">
        <f t="shared" si="136"/>
        <v>0</v>
      </c>
      <c r="I233" s="656">
        <f t="shared" si="136"/>
        <v>0</v>
      </c>
      <c r="J233" s="656">
        <f t="shared" si="136"/>
        <v>0</v>
      </c>
      <c r="K233" s="656">
        <f t="shared" si="136"/>
        <v>0</v>
      </c>
      <c r="L233" s="656">
        <f t="shared" si="136"/>
        <v>0</v>
      </c>
      <c r="M233" s="656">
        <f t="shared" si="136"/>
        <v>0</v>
      </c>
      <c r="N233" s="656">
        <f t="shared" si="136"/>
        <v>0</v>
      </c>
      <c r="O233" s="656">
        <f t="shared" si="136"/>
        <v>0</v>
      </c>
      <c r="P233" s="656">
        <f t="shared" si="136"/>
        <v>0</v>
      </c>
      <c r="Q233" s="656">
        <f t="shared" si="136"/>
        <v>0</v>
      </c>
      <c r="R233" s="656">
        <f t="shared" si="136"/>
        <v>0</v>
      </c>
      <c r="S233" s="656">
        <f t="shared" si="136"/>
        <v>0</v>
      </c>
      <c r="T233" s="656">
        <f t="shared" si="136"/>
        <v>0</v>
      </c>
      <c r="U233" s="656">
        <f t="shared" si="136"/>
        <v>0</v>
      </c>
      <c r="V233" s="656">
        <f t="shared" si="136"/>
        <v>0</v>
      </c>
      <c r="W233" s="656">
        <f t="shared" si="136"/>
        <v>0</v>
      </c>
      <c r="X233" s="656">
        <f t="shared" si="136"/>
        <v>0</v>
      </c>
      <c r="Y233" s="656">
        <f t="shared" si="136"/>
        <v>0</v>
      </c>
      <c r="Z233" s="656">
        <f t="shared" si="136"/>
        <v>0</v>
      </c>
      <c r="AA233" s="656">
        <f t="shared" si="136"/>
        <v>0</v>
      </c>
      <c r="AB233" s="656">
        <f t="shared" si="136"/>
        <v>0</v>
      </c>
      <c r="AC233" s="656">
        <f t="shared" si="136"/>
        <v>0</v>
      </c>
      <c r="AD233" s="656">
        <f t="shared" si="136"/>
        <v>0</v>
      </c>
      <c r="AE233" s="656">
        <f t="shared" si="136"/>
        <v>0</v>
      </c>
      <c r="AF233" s="656">
        <f t="shared" si="136"/>
        <v>0</v>
      </c>
      <c r="AG233" s="656">
        <f t="shared" si="136"/>
        <v>0</v>
      </c>
      <c r="AH233" s="656">
        <f t="shared" si="136"/>
        <v>0</v>
      </c>
      <c r="AI233" s="656">
        <f t="shared" si="136"/>
        <v>0</v>
      </c>
      <c r="AJ233" s="656">
        <f t="shared" si="136"/>
        <v>0</v>
      </c>
      <c r="AK233" s="656">
        <f t="shared" si="136"/>
        <v>0</v>
      </c>
      <c r="AL233" s="656">
        <f t="shared" si="136"/>
        <v>0</v>
      </c>
      <c r="AM233" s="656">
        <f t="shared" si="136"/>
        <v>24348795.180722896</v>
      </c>
      <c r="AN233" s="656">
        <f t="shared" si="136"/>
        <v>33619879.518072292</v>
      </c>
      <c r="AO233" s="656">
        <f t="shared" si="136"/>
        <v>24348795.180722896</v>
      </c>
      <c r="AP233" s="656">
        <f t="shared" si="136"/>
        <v>33619879.518072292</v>
      </c>
      <c r="AQ233" s="656">
        <f t="shared" si="136"/>
        <v>24348795.180722896</v>
      </c>
      <c r="AR233" s="656">
        <f t="shared" si="136"/>
        <v>33619879.518072292</v>
      </c>
      <c r="AS233" s="656">
        <f t="shared" si="136"/>
        <v>24348795.180722896</v>
      </c>
      <c r="AT233" s="656">
        <f t="shared" si="136"/>
        <v>33619879.518072292</v>
      </c>
      <c r="AU233" s="656">
        <f t="shared" si="136"/>
        <v>24348795.180722896</v>
      </c>
      <c r="AV233" s="656">
        <f t="shared" si="136"/>
        <v>33619879.518072292</v>
      </c>
      <c r="AW233" s="656">
        <f t="shared" si="136"/>
        <v>24348795.180722896</v>
      </c>
      <c r="AX233" s="656">
        <f t="shared" si="136"/>
        <v>33619879.518072292</v>
      </c>
      <c r="AY233" s="656">
        <f t="shared" si="136"/>
        <v>25781893.373493977</v>
      </c>
      <c r="AZ233" s="656">
        <f t="shared" si="136"/>
        <v>35601960.090361446</v>
      </c>
      <c r="BA233" s="656">
        <f t="shared" si="136"/>
        <v>25781893.373493977</v>
      </c>
      <c r="BB233" s="656">
        <f t="shared" si="136"/>
        <v>35601960.090361446</v>
      </c>
      <c r="BC233" s="656">
        <f t="shared" si="136"/>
        <v>25781893.373493977</v>
      </c>
      <c r="BD233" s="656">
        <f t="shared" si="136"/>
        <v>35601960.090361446</v>
      </c>
      <c r="BE233" s="656">
        <f t="shared" si="136"/>
        <v>25781893.373493977</v>
      </c>
      <c r="BF233" s="656">
        <f t="shared" si="136"/>
        <v>35601960.090361446</v>
      </c>
      <c r="BG233" s="656">
        <f t="shared" si="136"/>
        <v>25781893.373493977</v>
      </c>
      <c r="BH233" s="656">
        <f t="shared" si="136"/>
        <v>35601960.090361446</v>
      </c>
      <c r="BI233" s="656">
        <f t="shared" si="136"/>
        <v>25781893.373493977</v>
      </c>
      <c r="BJ233" s="656">
        <f t="shared" si="136"/>
        <v>35601960.090361446</v>
      </c>
      <c r="BK233" s="656">
        <f t="shared" si="136"/>
        <v>27472432.572029822</v>
      </c>
      <c r="BL233" s="656">
        <f t="shared" si="136"/>
        <v>37945540.137296394</v>
      </c>
      <c r="BM233" s="656">
        <f t="shared" si="136"/>
        <v>27472432.572029822</v>
      </c>
      <c r="BN233" s="656">
        <f t="shared" si="136"/>
        <v>37945540.137296394</v>
      </c>
      <c r="BO233" s="656">
        <f t="shared" si="136"/>
        <v>27472432.572029822</v>
      </c>
      <c r="BP233" s="656">
        <f t="shared" ref="BP233:BV233" si="137">BP217*BP221</f>
        <v>37945540.137296394</v>
      </c>
      <c r="BQ233" s="656">
        <f t="shared" si="137"/>
        <v>27472432.572029822</v>
      </c>
      <c r="BR233" s="656">
        <f t="shared" si="137"/>
        <v>37945540.137296394</v>
      </c>
      <c r="BS233" s="656">
        <f t="shared" si="137"/>
        <v>27472432.572029822</v>
      </c>
      <c r="BT233" s="656">
        <f t="shared" si="137"/>
        <v>37945540.137296394</v>
      </c>
      <c r="BU233" s="656">
        <f t="shared" si="137"/>
        <v>27472432.572029822</v>
      </c>
      <c r="BV233" s="656">
        <f t="shared" si="137"/>
        <v>37945540.137296394</v>
      </c>
      <c r="BW233" s="417">
        <f t="shared" si="119"/>
        <v>1108623005.2318614</v>
      </c>
    </row>
    <row r="234" spans="1:75" ht="16.5" thickBot="1" x14ac:dyDescent="0.3">
      <c r="A234" s="267" t="s">
        <v>247</v>
      </c>
      <c r="AM234" s="249"/>
      <c r="AN234" s="249"/>
      <c r="AO234" s="249"/>
      <c r="AP234" s="249"/>
      <c r="AQ234" s="249"/>
      <c r="AR234" s="249"/>
      <c r="AS234" s="249"/>
      <c r="AT234" s="249"/>
      <c r="AU234" s="249"/>
      <c r="AV234" s="249"/>
      <c r="AW234" s="249"/>
      <c r="AX234" s="249"/>
      <c r="AY234" s="249"/>
      <c r="AZ234" s="249"/>
      <c r="BA234" s="249"/>
      <c r="BB234" s="249"/>
      <c r="BC234" s="249"/>
      <c r="BD234" s="249"/>
      <c r="BE234" s="249"/>
      <c r="BF234" s="249"/>
      <c r="BG234" s="249"/>
      <c r="BH234" s="249"/>
      <c r="BI234" s="249"/>
      <c r="BJ234" s="249"/>
      <c r="BK234" s="249"/>
      <c r="BL234" s="249"/>
      <c r="BM234" s="249"/>
      <c r="BN234" s="249"/>
      <c r="BO234" s="249"/>
      <c r="BP234" s="249"/>
      <c r="BQ234" s="249"/>
      <c r="BR234" s="249"/>
      <c r="BS234" s="249"/>
      <c r="BT234" s="249"/>
      <c r="BU234" s="249"/>
      <c r="BV234" s="249"/>
      <c r="BW234" s="417">
        <f t="shared" si="119"/>
        <v>0</v>
      </c>
    </row>
    <row r="235" spans="1:75" x14ac:dyDescent="0.25">
      <c r="A235" s="268" t="s">
        <v>248</v>
      </c>
      <c r="C235" s="233"/>
      <c r="D235" s="245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440">
        <f>AM232*'MONTHLY DATA'!BK28</f>
        <v>0</v>
      </c>
      <c r="AN235" s="440">
        <f>AN232*'MONTHLY DATA'!BL28</f>
        <v>0</v>
      </c>
      <c r="AO235" s="440">
        <f>AO232*'MONTHLY DATA'!BM28</f>
        <v>0</v>
      </c>
      <c r="AP235" s="440">
        <f>AP232*'MONTHLY DATA'!BN28</f>
        <v>0</v>
      </c>
      <c r="AQ235" s="440">
        <f>AQ232*'MONTHLY DATA'!BO28</f>
        <v>0</v>
      </c>
      <c r="AR235" s="440">
        <f>AR232*'MONTHLY DATA'!BP28</f>
        <v>0</v>
      </c>
      <c r="AS235" s="440">
        <f>AS232*'MONTHLY DATA'!BQ28</f>
        <v>0</v>
      </c>
      <c r="AT235" s="440">
        <f>AT232*'MONTHLY DATA'!BR28</f>
        <v>0</v>
      </c>
      <c r="AU235" s="440">
        <f>AU232*'MONTHLY DATA'!BS28</f>
        <v>0</v>
      </c>
      <c r="AV235" s="440">
        <f>AV232*'MONTHLY DATA'!BT28</f>
        <v>0</v>
      </c>
      <c r="AW235" s="440">
        <f>AW232*'MONTHLY DATA'!BU28</f>
        <v>0</v>
      </c>
      <c r="AX235" s="440">
        <f>AX232*'MONTHLY DATA'!BV28</f>
        <v>0</v>
      </c>
      <c r="AY235" s="440">
        <f>AY232*'MONTHLY DATA'!BW28</f>
        <v>0</v>
      </c>
      <c r="AZ235" s="440">
        <f>AZ232*'MONTHLY DATA'!BX28</f>
        <v>0</v>
      </c>
      <c r="BA235" s="440">
        <f>BA232*'MONTHLY DATA'!BY28</f>
        <v>0</v>
      </c>
      <c r="BB235" s="440">
        <f>BB232*'MONTHLY DATA'!BZ28</f>
        <v>0</v>
      </c>
      <c r="BC235" s="440">
        <f>BC232*'MONTHLY DATA'!CA28</f>
        <v>0</v>
      </c>
      <c r="BD235" s="440">
        <f>BD232*'MONTHLY DATA'!CB28</f>
        <v>0</v>
      </c>
      <c r="BE235" s="440">
        <f>BE232*'MONTHLY DATA'!CC28</f>
        <v>0</v>
      </c>
      <c r="BF235" s="440">
        <f>BF232*'MONTHLY DATA'!CD28</f>
        <v>0</v>
      </c>
      <c r="BG235" s="440">
        <f>BG232*'MONTHLY DATA'!CE28</f>
        <v>0</v>
      </c>
      <c r="BH235" s="440">
        <f>BH232*'MONTHLY DATA'!CF28</f>
        <v>0</v>
      </c>
      <c r="BI235" s="440">
        <f>BI232*'MONTHLY DATA'!CG28</f>
        <v>0</v>
      </c>
      <c r="BJ235" s="440">
        <f>BJ232*'MONTHLY DATA'!CH28</f>
        <v>0</v>
      </c>
      <c r="BK235" s="440">
        <f>BK232*'MONTHLY DATA'!CI28</f>
        <v>0</v>
      </c>
      <c r="BL235" s="440">
        <f>BL232*'MONTHLY DATA'!CJ28</f>
        <v>0</v>
      </c>
      <c r="BM235" s="440">
        <f>BM232*'MONTHLY DATA'!CK28</f>
        <v>0</v>
      </c>
      <c r="BN235" s="440">
        <f>BN232*'MONTHLY DATA'!CL28</f>
        <v>0</v>
      </c>
      <c r="BO235" s="440">
        <f>BO232*'MONTHLY DATA'!CM28</f>
        <v>0</v>
      </c>
      <c r="BP235" s="440">
        <f>BP232*'MONTHLY DATA'!CN28</f>
        <v>0</v>
      </c>
      <c r="BQ235" s="440">
        <f>BQ232*'MONTHLY DATA'!CO28</f>
        <v>0</v>
      </c>
      <c r="BR235" s="440">
        <f>BR232*'MONTHLY DATA'!CP28</f>
        <v>0</v>
      </c>
      <c r="BS235" s="440">
        <f>BS232*'MONTHLY DATA'!CQ28</f>
        <v>0</v>
      </c>
      <c r="BT235" s="440">
        <f>BT232*'MONTHLY DATA'!CR28</f>
        <v>0</v>
      </c>
      <c r="BU235" s="440">
        <f>BU232*'MONTHLY DATA'!CS28</f>
        <v>0</v>
      </c>
      <c r="BV235" s="441">
        <f>BV232*'MONTHLY DATA'!CT28</f>
        <v>0</v>
      </c>
      <c r="BW235" s="417">
        <f t="shared" si="119"/>
        <v>0</v>
      </c>
    </row>
    <row r="236" spans="1:75" x14ac:dyDescent="0.25">
      <c r="A236" s="268" t="s">
        <v>249</v>
      </c>
      <c r="C236" s="235"/>
      <c r="AM236" s="249">
        <f>AM235*'MONTHLY DATA'!BK29</f>
        <v>0</v>
      </c>
      <c r="AN236" s="249">
        <f>AN235*'MONTHLY DATA'!BL29</f>
        <v>0</v>
      </c>
      <c r="AO236" s="249">
        <f>AO235*'MONTHLY DATA'!BM29</f>
        <v>0</v>
      </c>
      <c r="AP236" s="249">
        <f>AP235*'MONTHLY DATA'!BN29</f>
        <v>0</v>
      </c>
      <c r="AQ236" s="249">
        <f>AQ235*'MONTHLY DATA'!BO29</f>
        <v>0</v>
      </c>
      <c r="AR236" s="249">
        <f>AR235*'MONTHLY DATA'!BP29</f>
        <v>0</v>
      </c>
      <c r="AS236" s="249">
        <f>AS235*'MONTHLY DATA'!BQ29</f>
        <v>0</v>
      </c>
      <c r="AT236" s="249">
        <f>AT235*'MONTHLY DATA'!BR29</f>
        <v>0</v>
      </c>
      <c r="AU236" s="249">
        <f>AU235*'MONTHLY DATA'!BS29</f>
        <v>0</v>
      </c>
      <c r="AV236" s="249">
        <f>AV235*'MONTHLY DATA'!BT29</f>
        <v>0</v>
      </c>
      <c r="AW236" s="249">
        <f>AW235*'MONTHLY DATA'!BU29</f>
        <v>0</v>
      </c>
      <c r="AX236" s="249">
        <f>AX235*'MONTHLY DATA'!BV29</f>
        <v>0</v>
      </c>
      <c r="AY236" s="249">
        <f>AY235*'MONTHLY DATA'!BW29</f>
        <v>0</v>
      </c>
      <c r="AZ236" s="249">
        <f>AZ235*'MONTHLY DATA'!BX29</f>
        <v>0</v>
      </c>
      <c r="BA236" s="249">
        <f>BA235*'MONTHLY DATA'!BY29</f>
        <v>0</v>
      </c>
      <c r="BB236" s="249">
        <f>BB235*'MONTHLY DATA'!BZ29</f>
        <v>0</v>
      </c>
      <c r="BC236" s="249">
        <f>BC235*'MONTHLY DATA'!CA29</f>
        <v>0</v>
      </c>
      <c r="BD236" s="249">
        <f>BD235*'MONTHLY DATA'!CB29</f>
        <v>0</v>
      </c>
      <c r="BE236" s="249">
        <f>BE235*'MONTHLY DATA'!CC29</f>
        <v>0</v>
      </c>
      <c r="BF236" s="249">
        <f>BF235*'MONTHLY DATA'!CD29</f>
        <v>0</v>
      </c>
      <c r="BG236" s="249">
        <f>BG235*'MONTHLY DATA'!CE29</f>
        <v>0</v>
      </c>
      <c r="BH236" s="249">
        <f>BH235*'MONTHLY DATA'!CF29</f>
        <v>0</v>
      </c>
      <c r="BI236" s="249">
        <f>BI235*'MONTHLY DATA'!CG29</f>
        <v>0</v>
      </c>
      <c r="BJ236" s="249">
        <f>BJ235*'MONTHLY DATA'!CH29</f>
        <v>0</v>
      </c>
      <c r="BK236" s="249">
        <f>BK235*'MONTHLY DATA'!CI29</f>
        <v>0</v>
      </c>
      <c r="BL236" s="249">
        <f>BL235*'MONTHLY DATA'!CJ29</f>
        <v>0</v>
      </c>
      <c r="BM236" s="249">
        <f>BM235*'MONTHLY DATA'!CK29</f>
        <v>0</v>
      </c>
      <c r="BN236" s="249">
        <f>BN235*'MONTHLY DATA'!CL29</f>
        <v>0</v>
      </c>
      <c r="BO236" s="249">
        <f>BO235*'MONTHLY DATA'!CM29</f>
        <v>0</v>
      </c>
      <c r="BP236" s="249">
        <f>BP235*'MONTHLY DATA'!CN29</f>
        <v>0</v>
      </c>
      <c r="BQ236" s="249">
        <f>BQ235*'MONTHLY DATA'!CO29</f>
        <v>0</v>
      </c>
      <c r="BR236" s="249">
        <f>BR235*'MONTHLY DATA'!CP29</f>
        <v>0</v>
      </c>
      <c r="BS236" s="249">
        <f>BS235*'MONTHLY DATA'!CQ29</f>
        <v>0</v>
      </c>
      <c r="BT236" s="249">
        <f>BT235*'MONTHLY DATA'!CR29</f>
        <v>0</v>
      </c>
      <c r="BU236" s="249">
        <f>BU235*'MONTHLY DATA'!CS29</f>
        <v>0</v>
      </c>
      <c r="BV236" s="250">
        <f>BV235*'MONTHLY DATA'!CT29</f>
        <v>0</v>
      </c>
      <c r="BW236" s="417">
        <f t="shared" si="119"/>
        <v>0</v>
      </c>
    </row>
    <row r="237" spans="1:75" x14ac:dyDescent="0.25">
      <c r="A237" s="268" t="s">
        <v>250</v>
      </c>
      <c r="C237" s="235"/>
      <c r="AM237" s="249"/>
      <c r="AN237" s="249">
        <f>AM232*'MONTHLY DATA'!BK30</f>
        <v>0</v>
      </c>
      <c r="AO237" s="249">
        <f>AN232*'MONTHLY DATA'!BL30</f>
        <v>0</v>
      </c>
      <c r="AP237" s="249">
        <f>AO232*'MONTHLY DATA'!BM30</f>
        <v>0</v>
      </c>
      <c r="AQ237" s="249">
        <f>AP232*'MONTHLY DATA'!BN30</f>
        <v>0</v>
      </c>
      <c r="AR237" s="249">
        <f>AQ232*'MONTHLY DATA'!BO30</f>
        <v>0</v>
      </c>
      <c r="AS237" s="249">
        <f>AR232*'MONTHLY DATA'!BP30</f>
        <v>0</v>
      </c>
      <c r="AT237" s="249">
        <f>AS232*'MONTHLY DATA'!BQ30</f>
        <v>0</v>
      </c>
      <c r="AU237" s="249">
        <f>AT232*'MONTHLY DATA'!BR30</f>
        <v>0</v>
      </c>
      <c r="AV237" s="249">
        <f>AU232*'MONTHLY DATA'!BS30</f>
        <v>0</v>
      </c>
      <c r="AW237" s="249">
        <f>AV232*'MONTHLY DATA'!BT30</f>
        <v>0</v>
      </c>
      <c r="AX237" s="249">
        <f>AW232*'MONTHLY DATA'!BU30</f>
        <v>0</v>
      </c>
      <c r="AY237" s="249">
        <f>AX232*'MONTHLY DATA'!BV30</f>
        <v>0</v>
      </c>
      <c r="AZ237" s="249">
        <f>AY232*'MONTHLY DATA'!BW30</f>
        <v>0</v>
      </c>
      <c r="BA237" s="249">
        <f>AZ232*'MONTHLY DATA'!BX30</f>
        <v>0</v>
      </c>
      <c r="BB237" s="249">
        <f>BA232*'MONTHLY DATA'!BY30</f>
        <v>0</v>
      </c>
      <c r="BC237" s="249">
        <f>BB232*'MONTHLY DATA'!BZ30</f>
        <v>0</v>
      </c>
      <c r="BD237" s="249">
        <f>BC232*'MONTHLY DATA'!CA30</f>
        <v>0</v>
      </c>
      <c r="BE237" s="249">
        <f>BD232*'MONTHLY DATA'!CB30</f>
        <v>0</v>
      </c>
      <c r="BF237" s="249">
        <f>BE232*'MONTHLY DATA'!CC30</f>
        <v>0</v>
      </c>
      <c r="BG237" s="249">
        <f>BF232*'MONTHLY DATA'!CD30</f>
        <v>0</v>
      </c>
      <c r="BH237" s="249">
        <f>BG232*'MONTHLY DATA'!CE30</f>
        <v>0</v>
      </c>
      <c r="BI237" s="249">
        <f>BH232*'MONTHLY DATA'!CF30</f>
        <v>0</v>
      </c>
      <c r="BJ237" s="249">
        <f>BI232*'MONTHLY DATA'!CG30</f>
        <v>0</v>
      </c>
      <c r="BK237" s="249">
        <f>BJ232*'MONTHLY DATA'!CH30</f>
        <v>0</v>
      </c>
      <c r="BL237" s="249">
        <f>BK232*'MONTHLY DATA'!CI30</f>
        <v>0</v>
      </c>
      <c r="BM237" s="249">
        <f>BL232*'MONTHLY DATA'!CJ30</f>
        <v>0</v>
      </c>
      <c r="BN237" s="249">
        <f>BM232*'MONTHLY DATA'!CK30</f>
        <v>0</v>
      </c>
      <c r="BO237" s="249">
        <f>BN232*'MONTHLY DATA'!CL30</f>
        <v>0</v>
      </c>
      <c r="BP237" s="249">
        <f>BO232*'MONTHLY DATA'!CM30</f>
        <v>0</v>
      </c>
      <c r="BQ237" s="249">
        <f>BP232*'MONTHLY DATA'!CN30</f>
        <v>0</v>
      </c>
      <c r="BR237" s="249">
        <f>BQ232*'MONTHLY DATA'!CO30</f>
        <v>0</v>
      </c>
      <c r="BS237" s="249">
        <f>BR232*'MONTHLY DATA'!CP30</f>
        <v>0</v>
      </c>
      <c r="BT237" s="249">
        <f>BS232*'MONTHLY DATA'!CQ30</f>
        <v>0</v>
      </c>
      <c r="BU237" s="249">
        <f>BT232*'MONTHLY DATA'!CR30</f>
        <v>0</v>
      </c>
      <c r="BV237" s="250">
        <f>BU232*'MONTHLY DATA'!CS30</f>
        <v>0</v>
      </c>
      <c r="BW237" s="417">
        <f t="shared" si="119"/>
        <v>0</v>
      </c>
    </row>
    <row r="238" spans="1:75" x14ac:dyDescent="0.25">
      <c r="A238" s="268" t="s">
        <v>249</v>
      </c>
      <c r="C238" s="235"/>
      <c r="AM238" s="249"/>
      <c r="AN238" s="249">
        <f>AN237*'MONTHLY DATA'!BK31</f>
        <v>0</v>
      </c>
      <c r="AO238" s="249">
        <f>AO237*'MONTHLY DATA'!BL31</f>
        <v>0</v>
      </c>
      <c r="AP238" s="249">
        <f>AP237*'MONTHLY DATA'!BM31</f>
        <v>0</v>
      </c>
      <c r="AQ238" s="249">
        <f>AQ237*'MONTHLY DATA'!BN31</f>
        <v>0</v>
      </c>
      <c r="AR238" s="249">
        <f>AR237*'MONTHLY DATA'!BO31</f>
        <v>0</v>
      </c>
      <c r="AS238" s="249">
        <f>AS237*'MONTHLY DATA'!BP31</f>
        <v>0</v>
      </c>
      <c r="AT238" s="249">
        <f>AT237*'MONTHLY DATA'!BQ31</f>
        <v>0</v>
      </c>
      <c r="AU238" s="249">
        <f>AU237*'MONTHLY DATA'!BR31</f>
        <v>0</v>
      </c>
      <c r="AV238" s="249">
        <f>AV237*'MONTHLY DATA'!BS31</f>
        <v>0</v>
      </c>
      <c r="AW238" s="249">
        <f>AW237*'MONTHLY DATA'!BT31</f>
        <v>0</v>
      </c>
      <c r="AX238" s="249">
        <f>AX237*'MONTHLY DATA'!BU31</f>
        <v>0</v>
      </c>
      <c r="AY238" s="249">
        <f>AY237*'MONTHLY DATA'!BV31</f>
        <v>0</v>
      </c>
      <c r="AZ238" s="249">
        <f>AZ237*'MONTHLY DATA'!BW31</f>
        <v>0</v>
      </c>
      <c r="BA238" s="249">
        <f>BA237*'MONTHLY DATA'!BX31</f>
        <v>0</v>
      </c>
      <c r="BB238" s="249">
        <f>BB237*'MONTHLY DATA'!BY31</f>
        <v>0</v>
      </c>
      <c r="BC238" s="249">
        <f>BC237*'MONTHLY DATA'!BZ31</f>
        <v>0</v>
      </c>
      <c r="BD238" s="249">
        <f>BD237*'MONTHLY DATA'!CA31</f>
        <v>0</v>
      </c>
      <c r="BE238" s="249">
        <f>BE237*'MONTHLY DATA'!CB31</f>
        <v>0</v>
      </c>
      <c r="BF238" s="249">
        <f>BF237*'MONTHLY DATA'!CC31</f>
        <v>0</v>
      </c>
      <c r="BG238" s="249">
        <f>BG237*'MONTHLY DATA'!CD31</f>
        <v>0</v>
      </c>
      <c r="BH238" s="249">
        <f>BH237*'MONTHLY DATA'!CE31</f>
        <v>0</v>
      </c>
      <c r="BI238" s="249">
        <f>BI237*'MONTHLY DATA'!CF31</f>
        <v>0</v>
      </c>
      <c r="BJ238" s="249">
        <f>BJ237*'MONTHLY DATA'!CG31</f>
        <v>0</v>
      </c>
      <c r="BK238" s="249">
        <f>BK237*'MONTHLY DATA'!CH31</f>
        <v>0</v>
      </c>
      <c r="BL238" s="249">
        <f>BL237*'MONTHLY DATA'!CI31</f>
        <v>0</v>
      </c>
      <c r="BM238" s="249">
        <f>BM237*'MONTHLY DATA'!CJ31</f>
        <v>0</v>
      </c>
      <c r="BN238" s="249">
        <f>BN237*'MONTHLY DATA'!CK31</f>
        <v>0</v>
      </c>
      <c r="BO238" s="249">
        <f>BO237*'MONTHLY DATA'!CL31</f>
        <v>0</v>
      </c>
      <c r="BP238" s="249">
        <f>BP237*'MONTHLY DATA'!CM31</f>
        <v>0</v>
      </c>
      <c r="BQ238" s="249">
        <f>BQ237*'MONTHLY DATA'!CN31</f>
        <v>0</v>
      </c>
      <c r="BR238" s="249">
        <f>BR237*'MONTHLY DATA'!CO31</f>
        <v>0</v>
      </c>
      <c r="BS238" s="249">
        <f>BS237*'MONTHLY DATA'!CP31</f>
        <v>0</v>
      </c>
      <c r="BT238" s="249">
        <f>BT237*'MONTHLY DATA'!CQ31</f>
        <v>0</v>
      </c>
      <c r="BU238" s="249">
        <f>BU237*'MONTHLY DATA'!CR31</f>
        <v>0</v>
      </c>
      <c r="BV238" s="250">
        <f>BV237*'MONTHLY DATA'!CS31</f>
        <v>0</v>
      </c>
      <c r="BW238" s="417">
        <f t="shared" si="119"/>
        <v>0</v>
      </c>
    </row>
    <row r="239" spans="1:75" x14ac:dyDescent="0.25">
      <c r="A239" s="268" t="s">
        <v>251</v>
      </c>
      <c r="B239" s="269"/>
      <c r="C239" s="235"/>
      <c r="AM239" s="249"/>
      <c r="AN239" s="249"/>
      <c r="AO239" s="249">
        <f>AM232*'MONTHLY DATA'!BK32</f>
        <v>39434508.433734946</v>
      </c>
      <c r="AP239" s="249">
        <f>AN232*'MONTHLY DATA'!BL32</f>
        <v>54466839.759036146</v>
      </c>
      <c r="AQ239" s="249">
        <f>AO232*'MONTHLY DATA'!BM32</f>
        <v>39434508.433734946</v>
      </c>
      <c r="AR239" s="249">
        <f>AP232*'MONTHLY DATA'!BN32</f>
        <v>54466839.759036146</v>
      </c>
      <c r="AS239" s="249">
        <f>AQ232*'MONTHLY DATA'!BO32</f>
        <v>39434508.433734946</v>
      </c>
      <c r="AT239" s="249">
        <f>AR232*'MONTHLY DATA'!BP32</f>
        <v>54466839.759036146</v>
      </c>
      <c r="AU239" s="249">
        <f>AS232*'MONTHLY DATA'!BQ32</f>
        <v>39434508.433734946</v>
      </c>
      <c r="AV239" s="249">
        <f>AT232*'MONTHLY DATA'!BR32</f>
        <v>54466839.759036146</v>
      </c>
      <c r="AW239" s="249">
        <f>AU232*'MONTHLY DATA'!BS32</f>
        <v>39434508.433734946</v>
      </c>
      <c r="AX239" s="249">
        <f>AV232*'MONTHLY DATA'!BT32</f>
        <v>54466839.759036146</v>
      </c>
      <c r="AY239" s="249">
        <f>AW232*'MONTHLY DATA'!BU32</f>
        <v>39434508.433734946</v>
      </c>
      <c r="AZ239" s="249">
        <f>AX232*'MONTHLY DATA'!BV32</f>
        <v>54466839.759036146</v>
      </c>
      <c r="BA239" s="249">
        <f>AY232*'MONTHLY DATA'!BW32</f>
        <v>19115302.119355235</v>
      </c>
      <c r="BB239" s="249">
        <f>AZ232*'MONTHLY DATA'!BX32</f>
        <v>26396279.541363422</v>
      </c>
      <c r="BC239" s="249">
        <f>BA232*'MONTHLY DATA'!BY32</f>
        <v>19115302.119355235</v>
      </c>
      <c r="BD239" s="249">
        <f>BB232*'MONTHLY DATA'!BZ32</f>
        <v>26396279.541363422</v>
      </c>
      <c r="BE239" s="249">
        <f>BC232*'MONTHLY DATA'!CA32</f>
        <v>19115302.119355235</v>
      </c>
      <c r="BF239" s="249">
        <f>BD232*'MONTHLY DATA'!CB32</f>
        <v>26396279.541363422</v>
      </c>
      <c r="BG239" s="249">
        <f>BE232*'MONTHLY DATA'!CC32</f>
        <v>19115302.119355235</v>
      </c>
      <c r="BH239" s="249">
        <f>BF232*'MONTHLY DATA'!CD32</f>
        <v>26396279.541363422</v>
      </c>
      <c r="BI239" s="249">
        <f>BG232*'MONTHLY DATA'!CE32</f>
        <v>19115302.119355235</v>
      </c>
      <c r="BJ239" s="249">
        <f>BH232*'MONTHLY DATA'!CF32</f>
        <v>26396279.541363422</v>
      </c>
      <c r="BK239" s="249">
        <f>BI232*'MONTHLY DATA'!CG32</f>
        <v>19115302.119355235</v>
      </c>
      <c r="BL239" s="249">
        <f>BJ232*'MONTHLY DATA'!CH32</f>
        <v>26396279.541363422</v>
      </c>
      <c r="BM239" s="249">
        <f>BK232*'MONTHLY DATA'!CI32</f>
        <v>6784012.1186696431</v>
      </c>
      <c r="BN239" s="249">
        <f>BL232*'MONTHLY DATA'!CJ32</f>
        <v>9367471.6399358995</v>
      </c>
      <c r="BO239" s="249">
        <f>BM232*'MONTHLY DATA'!CK32</f>
        <v>6784012.1186696431</v>
      </c>
      <c r="BP239" s="249">
        <f>BN232*'MONTHLY DATA'!CL32</f>
        <v>9367471.6399358995</v>
      </c>
      <c r="BQ239" s="249">
        <f>BO232*'MONTHLY DATA'!CM32</f>
        <v>6784012.1186696431</v>
      </c>
      <c r="BR239" s="249">
        <f>BP232*'MONTHLY DATA'!CN32</f>
        <v>9367471.6399358995</v>
      </c>
      <c r="BS239" s="249">
        <f>BQ232*'MONTHLY DATA'!CO32</f>
        <v>6784012.1186696431</v>
      </c>
      <c r="BT239" s="249">
        <f>BR232*'MONTHLY DATA'!CP32</f>
        <v>9367471.6399358995</v>
      </c>
      <c r="BU239" s="249">
        <f>BS232*'MONTHLY DATA'!CQ32</f>
        <v>6784012.1186696431</v>
      </c>
      <c r="BV239" s="250">
        <f>BT232*'MONTHLY DATA'!CR32</f>
        <v>9367471.6399358995</v>
      </c>
      <c r="BW239" s="417">
        <f t="shared" si="119"/>
        <v>917234997.91396606</v>
      </c>
    </row>
    <row r="240" spans="1:75" x14ac:dyDescent="0.25">
      <c r="A240" s="268" t="s">
        <v>249</v>
      </c>
      <c r="C240" s="235"/>
      <c r="AM240" s="249"/>
      <c r="AN240" s="249"/>
      <c r="AO240" s="249">
        <f>AO239*'MONTHLY DATA'!BK33</f>
        <v>1380207.7951807233</v>
      </c>
      <c r="AP240" s="249">
        <f>AP239*'MONTHLY DATA'!BL33</f>
        <v>1906339.3915662654</v>
      </c>
      <c r="AQ240" s="249">
        <f>AQ239*'MONTHLY DATA'!BM33</f>
        <v>1380207.7951807233</v>
      </c>
      <c r="AR240" s="249">
        <f>AR239*'MONTHLY DATA'!BN33</f>
        <v>1906339.3915662654</v>
      </c>
      <c r="AS240" s="249">
        <f>AS239*'MONTHLY DATA'!BO33</f>
        <v>1380207.7951807233</v>
      </c>
      <c r="AT240" s="249">
        <f>AT239*'MONTHLY DATA'!BP33</f>
        <v>1906339.3915662654</v>
      </c>
      <c r="AU240" s="249">
        <f>AU239*'MONTHLY DATA'!BQ33</f>
        <v>1380207.7951807233</v>
      </c>
      <c r="AV240" s="249">
        <f>AV239*'MONTHLY DATA'!BR33</f>
        <v>1906339.3915662654</v>
      </c>
      <c r="AW240" s="249">
        <f>AW239*'MONTHLY DATA'!BS33</f>
        <v>1380207.7951807233</v>
      </c>
      <c r="AX240" s="249">
        <f>AX239*'MONTHLY DATA'!BT33</f>
        <v>1906339.3915662654</v>
      </c>
      <c r="AY240" s="249">
        <f>AY239*'MONTHLY DATA'!BU33</f>
        <v>1380207.7951807233</v>
      </c>
      <c r="AZ240" s="249">
        <f>AZ239*'MONTHLY DATA'!BV33</f>
        <v>1906339.3915662654</v>
      </c>
      <c r="BA240" s="249">
        <f>BA239*'MONTHLY DATA'!BW33</f>
        <v>477882.55298388092</v>
      </c>
      <c r="BB240" s="249">
        <f>BB239*'MONTHLY DATA'!BX33</f>
        <v>659906.98853408557</v>
      </c>
      <c r="BC240" s="249">
        <f>BC239*'MONTHLY DATA'!BY33</f>
        <v>477882.55298388092</v>
      </c>
      <c r="BD240" s="249">
        <f>BD239*'MONTHLY DATA'!BZ33</f>
        <v>659906.98853408557</v>
      </c>
      <c r="BE240" s="249">
        <f>BE239*'MONTHLY DATA'!CA33</f>
        <v>477882.55298388092</v>
      </c>
      <c r="BF240" s="249">
        <f>BF239*'MONTHLY DATA'!CB33</f>
        <v>659906.98853408557</v>
      </c>
      <c r="BG240" s="249">
        <f>BG239*'MONTHLY DATA'!CC33</f>
        <v>477882.55298388092</v>
      </c>
      <c r="BH240" s="249">
        <f>BH239*'MONTHLY DATA'!CD33</f>
        <v>659906.98853408557</v>
      </c>
      <c r="BI240" s="249">
        <f>BI239*'MONTHLY DATA'!CE33</f>
        <v>477882.55298388092</v>
      </c>
      <c r="BJ240" s="249">
        <f>BJ239*'MONTHLY DATA'!CF33</f>
        <v>659906.98853408557</v>
      </c>
      <c r="BK240" s="249">
        <f>BK239*'MONTHLY DATA'!CG33</f>
        <v>477882.55298388092</v>
      </c>
      <c r="BL240" s="249">
        <f>BL239*'MONTHLY DATA'!CH33</f>
        <v>659906.98853408557</v>
      </c>
      <c r="BM240" s="249">
        <f>BM239*'MONTHLY DATA'!CI33</f>
        <v>0</v>
      </c>
      <c r="BN240" s="249">
        <f>BN239*'MONTHLY DATA'!CJ33</f>
        <v>0</v>
      </c>
      <c r="BO240" s="249">
        <f>BO239*'MONTHLY DATA'!CK33</f>
        <v>0</v>
      </c>
      <c r="BP240" s="249">
        <f>BP239*'MONTHLY DATA'!CL33</f>
        <v>0</v>
      </c>
      <c r="BQ240" s="249">
        <f>BQ239*'MONTHLY DATA'!CM33</f>
        <v>0</v>
      </c>
      <c r="BR240" s="249">
        <f>BR239*'MONTHLY DATA'!CN33</f>
        <v>0</v>
      </c>
      <c r="BS240" s="249">
        <f>BS239*'MONTHLY DATA'!CO33</f>
        <v>0</v>
      </c>
      <c r="BT240" s="249">
        <f>BT239*'MONTHLY DATA'!CP33</f>
        <v>0</v>
      </c>
      <c r="BU240" s="249">
        <f>BU239*'MONTHLY DATA'!CQ33</f>
        <v>0</v>
      </c>
      <c r="BV240" s="250">
        <f>BV239*'MONTHLY DATA'!CR33</f>
        <v>0</v>
      </c>
      <c r="BW240" s="417">
        <f t="shared" si="119"/>
        <v>26546020.369589724</v>
      </c>
    </row>
    <row r="241" spans="1:75" x14ac:dyDescent="0.25">
      <c r="A241" s="268" t="s">
        <v>252</v>
      </c>
      <c r="C241" s="235"/>
      <c r="AM241" s="249"/>
      <c r="AN241" s="249"/>
      <c r="AO241" s="249"/>
      <c r="AP241" s="249">
        <f>AM232*'MONTHLY DATA'!BK34</f>
        <v>0</v>
      </c>
      <c r="AQ241" s="249">
        <f>AN232*'MONTHLY DATA'!BL34</f>
        <v>0</v>
      </c>
      <c r="AR241" s="249">
        <f>AO232*'MONTHLY DATA'!BM34</f>
        <v>0</v>
      </c>
      <c r="AS241" s="249">
        <f>AP232*'MONTHLY DATA'!BN34</f>
        <v>0</v>
      </c>
      <c r="AT241" s="249">
        <f>AQ232*'MONTHLY DATA'!BO34</f>
        <v>0</v>
      </c>
      <c r="AU241" s="249">
        <f>AR232*'MONTHLY DATA'!BP34</f>
        <v>0</v>
      </c>
      <c r="AV241" s="249">
        <f>AS232*'MONTHLY DATA'!BQ34</f>
        <v>0</v>
      </c>
      <c r="AW241" s="249">
        <f>AT232*'MONTHLY DATA'!BR34</f>
        <v>0</v>
      </c>
      <c r="AX241" s="249">
        <f>AU232*'MONTHLY DATA'!BS34</f>
        <v>0</v>
      </c>
      <c r="AY241" s="249">
        <f>AV232*'MONTHLY DATA'!BT34</f>
        <v>0</v>
      </c>
      <c r="AZ241" s="249">
        <f>AW232*'MONTHLY DATA'!BU34</f>
        <v>0</v>
      </c>
      <c r="BA241" s="249">
        <f>AX232*'MONTHLY DATA'!BV34</f>
        <v>0</v>
      </c>
      <c r="BB241" s="249">
        <f>AY232*'MONTHLY DATA'!BW34</f>
        <v>23363147.034767509</v>
      </c>
      <c r="BC241" s="249">
        <f>AZ232*'MONTHLY DATA'!BX34</f>
        <v>32262119.439444184</v>
      </c>
      <c r="BD241" s="249">
        <f>BA232*'MONTHLY DATA'!BY34</f>
        <v>23363147.034767509</v>
      </c>
      <c r="BE241" s="249">
        <f>BB232*'MONTHLY DATA'!BZ34</f>
        <v>32262119.439444184</v>
      </c>
      <c r="BF241" s="249">
        <f>BC232*'MONTHLY DATA'!CA34</f>
        <v>23363147.034767509</v>
      </c>
      <c r="BG241" s="249">
        <f>BD232*'MONTHLY DATA'!CB34</f>
        <v>32262119.439444184</v>
      </c>
      <c r="BH241" s="249">
        <f>BE232*'MONTHLY DATA'!CC34</f>
        <v>23363147.034767509</v>
      </c>
      <c r="BI241" s="249">
        <f>BF232*'MONTHLY DATA'!CD34</f>
        <v>32262119.439444184</v>
      </c>
      <c r="BJ241" s="249">
        <f>BG232*'MONTHLY DATA'!CE34</f>
        <v>23363147.034767509</v>
      </c>
      <c r="BK241" s="249">
        <f>BH232*'MONTHLY DATA'!CF34</f>
        <v>32262119.439444184</v>
      </c>
      <c r="BL241" s="249">
        <f>BI232*'MONTHLY DATA'!CG34</f>
        <v>23363147.034767509</v>
      </c>
      <c r="BM241" s="249">
        <f>BJ232*'MONTHLY DATA'!CH34</f>
        <v>32262119.439444184</v>
      </c>
      <c r="BN241" s="249">
        <f>BK232*'MONTHLY DATA'!CI34</f>
        <v>38442735.33912798</v>
      </c>
      <c r="BO241" s="249">
        <f>BL232*'MONTHLY DATA'!CJ34</f>
        <v>53082339.292970099</v>
      </c>
      <c r="BP241" s="249">
        <f>BM232*'MONTHLY DATA'!CK34</f>
        <v>38442735.33912798</v>
      </c>
      <c r="BQ241" s="249">
        <f>BN232*'MONTHLY DATA'!CL34</f>
        <v>53082339.292970099</v>
      </c>
      <c r="BR241" s="249">
        <f>BO232*'MONTHLY DATA'!CM34</f>
        <v>38442735.33912798</v>
      </c>
      <c r="BS241" s="249">
        <f>BP232*'MONTHLY DATA'!CN34</f>
        <v>53082339.292970099</v>
      </c>
      <c r="BT241" s="249">
        <f>BQ232*'MONTHLY DATA'!CO34</f>
        <v>38442735.33912798</v>
      </c>
      <c r="BU241" s="249">
        <f>BR232*'MONTHLY DATA'!CP34</f>
        <v>53082339.292970099</v>
      </c>
      <c r="BV241" s="250">
        <f>BS232*'MONTHLY DATA'!CQ34</f>
        <v>38442735.33912798</v>
      </c>
      <c r="BW241" s="417">
        <f t="shared" si="119"/>
        <v>738294632.71279049</v>
      </c>
    </row>
    <row r="242" spans="1:75" ht="16.5" thickBot="1" x14ac:dyDescent="0.3">
      <c r="A242" s="270" t="s">
        <v>249</v>
      </c>
      <c r="C242" s="238"/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  <c r="U242" s="244"/>
      <c r="V242" s="244"/>
      <c r="W242" s="244"/>
      <c r="X242" s="244"/>
      <c r="Y242" s="244"/>
      <c r="Z242" s="244"/>
      <c r="AA242" s="244"/>
      <c r="AB242" s="244"/>
      <c r="AC242" s="244"/>
      <c r="AD242" s="244"/>
      <c r="AE242" s="244"/>
      <c r="AF242" s="244"/>
      <c r="AG242" s="244"/>
      <c r="AH242" s="244"/>
      <c r="AI242" s="244"/>
      <c r="AJ242" s="244"/>
      <c r="AK242" s="244"/>
      <c r="AL242" s="244"/>
      <c r="AM242" s="436"/>
      <c r="AN242" s="436"/>
      <c r="AO242" s="436"/>
      <c r="AP242" s="436">
        <f>AP241*'MONTHLY DATA'!BK35</f>
        <v>0</v>
      </c>
      <c r="AQ242" s="436">
        <f>AQ241*'MONTHLY DATA'!BL35</f>
        <v>0</v>
      </c>
      <c r="AR242" s="436">
        <f>AR241*'MONTHLY DATA'!BM35</f>
        <v>0</v>
      </c>
      <c r="AS242" s="436">
        <f>AS241*'MONTHLY DATA'!BN35</f>
        <v>0</v>
      </c>
      <c r="AT242" s="436">
        <f>AT241*'MONTHLY DATA'!BO35</f>
        <v>0</v>
      </c>
      <c r="AU242" s="436">
        <f>AU241*'MONTHLY DATA'!BP35</f>
        <v>0</v>
      </c>
      <c r="AV242" s="436">
        <f>AV241*'MONTHLY DATA'!BQ35</f>
        <v>0</v>
      </c>
      <c r="AW242" s="436">
        <f>AW241*'MONTHLY DATA'!BR35</f>
        <v>0</v>
      </c>
      <c r="AX242" s="436">
        <f>AX241*'MONTHLY DATA'!BS35</f>
        <v>0</v>
      </c>
      <c r="AY242" s="436">
        <f>AY241*'MONTHLY DATA'!BT35</f>
        <v>0</v>
      </c>
      <c r="AZ242" s="436">
        <f>AZ241*'MONTHLY DATA'!BU35</f>
        <v>0</v>
      </c>
      <c r="BA242" s="436">
        <f>BA241*'MONTHLY DATA'!BV35</f>
        <v>0</v>
      </c>
      <c r="BB242" s="436">
        <f>BB241*'MONTHLY DATA'!BW35</f>
        <v>350447.2055215126</v>
      </c>
      <c r="BC242" s="436">
        <f>BC241*'MONTHLY DATA'!BX35</f>
        <v>483931.79159166274</v>
      </c>
      <c r="BD242" s="436">
        <f>BD241*'MONTHLY DATA'!BY35</f>
        <v>350447.2055215126</v>
      </c>
      <c r="BE242" s="436">
        <f>BE241*'MONTHLY DATA'!BZ35</f>
        <v>483931.79159166274</v>
      </c>
      <c r="BF242" s="436">
        <f>BF241*'MONTHLY DATA'!CA35</f>
        <v>350447.2055215126</v>
      </c>
      <c r="BG242" s="436">
        <f>BG241*'MONTHLY DATA'!CB35</f>
        <v>483931.79159166274</v>
      </c>
      <c r="BH242" s="436">
        <f>BH241*'MONTHLY DATA'!CC35</f>
        <v>350447.2055215126</v>
      </c>
      <c r="BI242" s="436">
        <f>BI241*'MONTHLY DATA'!CD35</f>
        <v>483931.79159166274</v>
      </c>
      <c r="BJ242" s="436">
        <f>BJ241*'MONTHLY DATA'!CE35</f>
        <v>350447.2055215126</v>
      </c>
      <c r="BK242" s="436">
        <f>BK241*'MONTHLY DATA'!CF35</f>
        <v>483931.79159166274</v>
      </c>
      <c r="BL242" s="436">
        <f>BL241*'MONTHLY DATA'!CG35</f>
        <v>350447.2055215126</v>
      </c>
      <c r="BM242" s="436">
        <f>BM241*'MONTHLY DATA'!CH35</f>
        <v>483931.79159166274</v>
      </c>
      <c r="BN242" s="436">
        <f>BN241*'MONTHLY DATA'!CI35</f>
        <v>768854.70678255963</v>
      </c>
      <c r="BO242" s="436">
        <f>BO241*'MONTHLY DATA'!CJ35</f>
        <v>1061646.785859402</v>
      </c>
      <c r="BP242" s="436">
        <f>BP241*'MONTHLY DATA'!CK35</f>
        <v>768854.70678255963</v>
      </c>
      <c r="BQ242" s="436">
        <f>BQ241*'MONTHLY DATA'!CL35</f>
        <v>1061646.785859402</v>
      </c>
      <c r="BR242" s="436">
        <f>BR241*'MONTHLY DATA'!CM35</f>
        <v>768854.70678255963</v>
      </c>
      <c r="BS242" s="436">
        <f>BS241*'MONTHLY DATA'!CN35</f>
        <v>1061646.785859402</v>
      </c>
      <c r="BT242" s="436">
        <f>BT241*'MONTHLY DATA'!CO35</f>
        <v>768854.70678255963</v>
      </c>
      <c r="BU242" s="436">
        <f>BU241*'MONTHLY DATA'!CP35</f>
        <v>1061646.785859402</v>
      </c>
      <c r="BV242" s="437">
        <f>BV241*'MONTHLY DATA'!CQ35</f>
        <v>768854.70678255963</v>
      </c>
      <c r="BW242" s="417">
        <f t="shared" si="119"/>
        <v>13097134.660029458</v>
      </c>
    </row>
    <row r="243" spans="1:75" ht="16.5" thickBot="1" x14ac:dyDescent="0.3">
      <c r="AM243" s="249"/>
      <c r="AN243" s="249"/>
      <c r="AO243" s="249"/>
      <c r="AP243" s="249"/>
      <c r="AQ243" s="249"/>
      <c r="AR243" s="249"/>
      <c r="AS243" s="249"/>
      <c r="AT243" s="249"/>
      <c r="AU243" s="249"/>
      <c r="AV243" s="249"/>
      <c r="AW243" s="249"/>
      <c r="AX243" s="249"/>
      <c r="AY243" s="249"/>
      <c r="AZ243" s="249"/>
      <c r="BA243" s="249"/>
      <c r="BB243" s="249"/>
      <c r="BC243" s="249"/>
      <c r="BD243" s="249"/>
      <c r="BE243" s="249"/>
      <c r="BF243" s="249"/>
      <c r="BG243" s="249"/>
      <c r="BH243" s="249"/>
      <c r="BI243" s="249"/>
      <c r="BJ243" s="249"/>
      <c r="BK243" s="249"/>
      <c r="BL243" s="249"/>
      <c r="BM243" s="249"/>
      <c r="BN243" s="249"/>
      <c r="BO243" s="249"/>
      <c r="BP243" s="249"/>
      <c r="BQ243" s="249"/>
      <c r="BR243" s="249"/>
      <c r="BS243" s="249"/>
      <c r="BT243" s="249"/>
      <c r="BU243" s="249"/>
      <c r="BV243" s="249"/>
      <c r="BW243" s="417">
        <f t="shared" si="119"/>
        <v>0</v>
      </c>
    </row>
    <row r="244" spans="1:75" x14ac:dyDescent="0.25">
      <c r="A244" s="271" t="s">
        <v>316</v>
      </c>
      <c r="C244" s="272"/>
      <c r="D244" s="273"/>
      <c r="E244" s="273"/>
      <c r="F244" s="273"/>
      <c r="G244" s="273"/>
      <c r="H244" s="273"/>
      <c r="I244" s="273"/>
      <c r="J244" s="273"/>
      <c r="K244" s="273"/>
      <c r="L244" s="273"/>
      <c r="M244" s="273"/>
      <c r="N244" s="273"/>
      <c r="O244" s="273"/>
      <c r="P244" s="273"/>
      <c r="Q244" s="273"/>
      <c r="R244" s="273"/>
      <c r="S244" s="273"/>
      <c r="T244" s="273"/>
      <c r="U244" s="273"/>
      <c r="V244" s="273"/>
      <c r="W244" s="273"/>
      <c r="X244" s="273"/>
      <c r="Y244" s="273"/>
      <c r="Z244" s="273"/>
      <c r="AA244" s="273"/>
      <c r="AB244" s="273"/>
      <c r="AC244" s="273"/>
      <c r="AD244" s="273"/>
      <c r="AE244" s="273"/>
      <c r="AF244" s="273"/>
      <c r="AG244" s="273"/>
      <c r="AH244" s="273"/>
      <c r="AI244" s="273"/>
      <c r="AJ244" s="273"/>
      <c r="AK244" s="273"/>
      <c r="AL244" s="273"/>
      <c r="AM244" s="520">
        <f>AM235+AM237+AM239+AM241</f>
        <v>0</v>
      </c>
      <c r="AN244" s="520">
        <f t="shared" ref="AN244:BV244" si="138">AN235+AN237+AN239+AN241</f>
        <v>0</v>
      </c>
      <c r="AO244" s="520">
        <f t="shared" si="138"/>
        <v>39434508.433734946</v>
      </c>
      <c r="AP244" s="520">
        <f t="shared" si="138"/>
        <v>54466839.759036146</v>
      </c>
      <c r="AQ244" s="520">
        <f t="shared" si="138"/>
        <v>39434508.433734946</v>
      </c>
      <c r="AR244" s="520">
        <f t="shared" si="138"/>
        <v>54466839.759036146</v>
      </c>
      <c r="AS244" s="520">
        <f t="shared" si="138"/>
        <v>39434508.433734946</v>
      </c>
      <c r="AT244" s="520">
        <f t="shared" si="138"/>
        <v>54466839.759036146</v>
      </c>
      <c r="AU244" s="520">
        <f t="shared" si="138"/>
        <v>39434508.433734946</v>
      </c>
      <c r="AV244" s="520">
        <f t="shared" si="138"/>
        <v>54466839.759036146</v>
      </c>
      <c r="AW244" s="520">
        <f t="shared" si="138"/>
        <v>39434508.433734946</v>
      </c>
      <c r="AX244" s="520">
        <f t="shared" si="138"/>
        <v>54466839.759036146</v>
      </c>
      <c r="AY244" s="520">
        <f t="shared" si="138"/>
        <v>39434508.433734946</v>
      </c>
      <c r="AZ244" s="520">
        <f t="shared" si="138"/>
        <v>54466839.759036146</v>
      </c>
      <c r="BA244" s="520">
        <f t="shared" si="138"/>
        <v>19115302.119355235</v>
      </c>
      <c r="BB244" s="520">
        <f t="shared" si="138"/>
        <v>49759426.576130927</v>
      </c>
      <c r="BC244" s="520">
        <f t="shared" si="138"/>
        <v>51377421.558799416</v>
      </c>
      <c r="BD244" s="520">
        <f t="shared" si="138"/>
        <v>49759426.576130927</v>
      </c>
      <c r="BE244" s="520">
        <f t="shared" si="138"/>
        <v>51377421.558799416</v>
      </c>
      <c r="BF244" s="520">
        <f t="shared" si="138"/>
        <v>49759426.576130927</v>
      </c>
      <c r="BG244" s="520">
        <f t="shared" si="138"/>
        <v>51377421.558799416</v>
      </c>
      <c r="BH244" s="520">
        <f t="shared" si="138"/>
        <v>49759426.576130927</v>
      </c>
      <c r="BI244" s="520">
        <f t="shared" si="138"/>
        <v>51377421.558799416</v>
      </c>
      <c r="BJ244" s="520">
        <f t="shared" si="138"/>
        <v>49759426.576130927</v>
      </c>
      <c r="BK244" s="520">
        <f t="shared" si="138"/>
        <v>51377421.558799416</v>
      </c>
      <c r="BL244" s="520">
        <f t="shared" si="138"/>
        <v>49759426.576130927</v>
      </c>
      <c r="BM244" s="520">
        <f t="shared" si="138"/>
        <v>39046131.558113828</v>
      </c>
      <c r="BN244" s="520">
        <f t="shared" si="138"/>
        <v>47810206.979063883</v>
      </c>
      <c r="BO244" s="520">
        <f t="shared" si="138"/>
        <v>59866351.411639743</v>
      </c>
      <c r="BP244" s="520">
        <f t="shared" si="138"/>
        <v>47810206.979063883</v>
      </c>
      <c r="BQ244" s="520">
        <f t="shared" si="138"/>
        <v>59866351.411639743</v>
      </c>
      <c r="BR244" s="520">
        <f t="shared" si="138"/>
        <v>47810206.979063883</v>
      </c>
      <c r="BS244" s="520">
        <f t="shared" si="138"/>
        <v>59866351.411639743</v>
      </c>
      <c r="BT244" s="520">
        <f t="shared" si="138"/>
        <v>47810206.979063883</v>
      </c>
      <c r="BU244" s="520">
        <f t="shared" si="138"/>
        <v>59866351.411639743</v>
      </c>
      <c r="BV244" s="521">
        <f t="shared" si="138"/>
        <v>47810206.979063883</v>
      </c>
      <c r="BW244" s="417">
        <f t="shared" si="119"/>
        <v>1655529630.6267571</v>
      </c>
    </row>
    <row r="245" spans="1:75" ht="16.5" thickBot="1" x14ac:dyDescent="0.3">
      <c r="A245" s="274" t="s">
        <v>312</v>
      </c>
      <c r="C245" s="275"/>
      <c r="D245" s="276"/>
      <c r="E245" s="276"/>
      <c r="F245" s="276"/>
      <c r="G245" s="276"/>
      <c r="H245" s="276"/>
      <c r="I245" s="276"/>
      <c r="J245" s="276"/>
      <c r="K245" s="276"/>
      <c r="L245" s="276"/>
      <c r="M245" s="276"/>
      <c r="N245" s="276"/>
      <c r="O245" s="276"/>
      <c r="P245" s="276"/>
      <c r="Q245" s="276"/>
      <c r="R245" s="276"/>
      <c r="S245" s="276"/>
      <c r="T245" s="276"/>
      <c r="U245" s="276"/>
      <c r="V245" s="276"/>
      <c r="W245" s="276"/>
      <c r="X245" s="276"/>
      <c r="Y245" s="276"/>
      <c r="Z245" s="276"/>
      <c r="AA245" s="276"/>
      <c r="AB245" s="276"/>
      <c r="AC245" s="276"/>
      <c r="AD245" s="276"/>
      <c r="AE245" s="276"/>
      <c r="AF245" s="276"/>
      <c r="AG245" s="276"/>
      <c r="AH245" s="276"/>
      <c r="AI245" s="276"/>
      <c r="AJ245" s="276"/>
      <c r="AK245" s="276"/>
      <c r="AL245" s="276"/>
      <c r="AM245" s="522">
        <f>AM236+AM238+AM240+AM242</f>
        <v>0</v>
      </c>
      <c r="AN245" s="522">
        <f t="shared" ref="AN245:BV245" si="139">AN236+AN238+AN240+AN242</f>
        <v>0</v>
      </c>
      <c r="AO245" s="522">
        <f t="shared" si="139"/>
        <v>1380207.7951807233</v>
      </c>
      <c r="AP245" s="522">
        <f t="shared" si="139"/>
        <v>1906339.3915662654</v>
      </c>
      <c r="AQ245" s="522">
        <f t="shared" si="139"/>
        <v>1380207.7951807233</v>
      </c>
      <c r="AR245" s="522">
        <f t="shared" si="139"/>
        <v>1906339.3915662654</v>
      </c>
      <c r="AS245" s="522">
        <f t="shared" si="139"/>
        <v>1380207.7951807233</v>
      </c>
      <c r="AT245" s="522">
        <f t="shared" si="139"/>
        <v>1906339.3915662654</v>
      </c>
      <c r="AU245" s="522">
        <f t="shared" si="139"/>
        <v>1380207.7951807233</v>
      </c>
      <c r="AV245" s="522">
        <f t="shared" si="139"/>
        <v>1906339.3915662654</v>
      </c>
      <c r="AW245" s="522">
        <f t="shared" si="139"/>
        <v>1380207.7951807233</v>
      </c>
      <c r="AX245" s="522">
        <f t="shared" si="139"/>
        <v>1906339.3915662654</v>
      </c>
      <c r="AY245" s="522">
        <f t="shared" si="139"/>
        <v>1380207.7951807233</v>
      </c>
      <c r="AZ245" s="522">
        <f t="shared" si="139"/>
        <v>1906339.3915662654</v>
      </c>
      <c r="BA245" s="522">
        <f t="shared" si="139"/>
        <v>477882.55298388092</v>
      </c>
      <c r="BB245" s="522">
        <f t="shared" si="139"/>
        <v>1010354.1940555982</v>
      </c>
      <c r="BC245" s="522">
        <f t="shared" si="139"/>
        <v>961814.34457554366</v>
      </c>
      <c r="BD245" s="522">
        <f t="shared" si="139"/>
        <v>1010354.1940555982</v>
      </c>
      <c r="BE245" s="522">
        <f t="shared" si="139"/>
        <v>961814.34457554366</v>
      </c>
      <c r="BF245" s="522">
        <f t="shared" si="139"/>
        <v>1010354.1940555982</v>
      </c>
      <c r="BG245" s="522">
        <f t="shared" si="139"/>
        <v>961814.34457554366</v>
      </c>
      <c r="BH245" s="522">
        <f t="shared" si="139"/>
        <v>1010354.1940555982</v>
      </c>
      <c r="BI245" s="522">
        <f t="shared" si="139"/>
        <v>961814.34457554366</v>
      </c>
      <c r="BJ245" s="522">
        <f t="shared" si="139"/>
        <v>1010354.1940555982</v>
      </c>
      <c r="BK245" s="522">
        <f t="shared" si="139"/>
        <v>961814.34457554366</v>
      </c>
      <c r="BL245" s="522">
        <f t="shared" si="139"/>
        <v>1010354.1940555982</v>
      </c>
      <c r="BM245" s="522">
        <f t="shared" si="139"/>
        <v>483931.79159166274</v>
      </c>
      <c r="BN245" s="522">
        <f t="shared" si="139"/>
        <v>768854.70678255963</v>
      </c>
      <c r="BO245" s="522">
        <f t="shared" si="139"/>
        <v>1061646.785859402</v>
      </c>
      <c r="BP245" s="522">
        <f t="shared" si="139"/>
        <v>768854.70678255963</v>
      </c>
      <c r="BQ245" s="522">
        <f t="shared" si="139"/>
        <v>1061646.785859402</v>
      </c>
      <c r="BR245" s="522">
        <f t="shared" si="139"/>
        <v>768854.70678255963</v>
      </c>
      <c r="BS245" s="522">
        <f t="shared" si="139"/>
        <v>1061646.785859402</v>
      </c>
      <c r="BT245" s="522">
        <f t="shared" si="139"/>
        <v>768854.70678255963</v>
      </c>
      <c r="BU245" s="522">
        <f t="shared" si="139"/>
        <v>1061646.785859402</v>
      </c>
      <c r="BV245" s="523">
        <f t="shared" si="139"/>
        <v>768854.70678255963</v>
      </c>
      <c r="BW245" s="417">
        <f t="shared" si="119"/>
        <v>39643155.029619165</v>
      </c>
    </row>
    <row r="246" spans="1:75" x14ac:dyDescent="0.25">
      <c r="BW246" s="224">
        <f t="shared" si="119"/>
        <v>0</v>
      </c>
    </row>
    <row r="247" spans="1:75" ht="16.5" thickBot="1" x14ac:dyDescent="0.3">
      <c r="AH247" s="244"/>
      <c r="BW247" s="224">
        <f t="shared" si="119"/>
        <v>0</v>
      </c>
    </row>
    <row r="248" spans="1:75" ht="16.5" thickBot="1" x14ac:dyDescent="0.3">
      <c r="A248" s="267" t="s">
        <v>52</v>
      </c>
      <c r="C248" s="263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518">
        <f>AM230*'MONTHLY DATA'!BK93</f>
        <v>50701510.843373507</v>
      </c>
      <c r="AN248" s="518">
        <f>AN230*'MONTHLY DATA'!BL93</f>
        <v>70028793.975903615</v>
      </c>
      <c r="AO248" s="518">
        <f>AO230*'MONTHLY DATA'!BM93</f>
        <v>50701510.843373507</v>
      </c>
      <c r="AP248" s="518">
        <f>AP230*'MONTHLY DATA'!BN93</f>
        <v>70028793.975903615</v>
      </c>
      <c r="AQ248" s="518">
        <f>AQ230*'MONTHLY DATA'!BO93</f>
        <v>50701510.843373507</v>
      </c>
      <c r="AR248" s="518">
        <f>AR230*'MONTHLY DATA'!BP93</f>
        <v>70028793.975903615</v>
      </c>
      <c r="AS248" s="518">
        <f>AS230*'MONTHLY DATA'!BQ93</f>
        <v>50701510.843373507</v>
      </c>
      <c r="AT248" s="518">
        <f>AT230*'MONTHLY DATA'!BR93</f>
        <v>70028793.975903615</v>
      </c>
      <c r="AU248" s="518">
        <f>AU230*'MONTHLY DATA'!BS93</f>
        <v>50701510.843373507</v>
      </c>
      <c r="AV248" s="518">
        <f>AV230*'MONTHLY DATA'!BT93</f>
        <v>70028793.975903615</v>
      </c>
      <c r="AW248" s="518">
        <f>AW230*'MONTHLY DATA'!BU93</f>
        <v>50701510.843373507</v>
      </c>
      <c r="AX248" s="518">
        <f>AX230*'MONTHLY DATA'!BV93</f>
        <v>70028793.975903615</v>
      </c>
      <c r="AY248" s="518">
        <f>AY230*'MONTHLY DATA'!BW93</f>
        <v>54615148.912443526</v>
      </c>
      <c r="AZ248" s="518">
        <f>AZ230*'MONTHLY DATA'!BX93</f>
        <v>75417941.546752632</v>
      </c>
      <c r="BA248" s="518">
        <f>BA230*'MONTHLY DATA'!BY93</f>
        <v>54615148.912443526</v>
      </c>
      <c r="BB248" s="518">
        <f>BB230*'MONTHLY DATA'!BZ93</f>
        <v>75417941.546752632</v>
      </c>
      <c r="BC248" s="518">
        <f>BC230*'MONTHLY DATA'!CA93</f>
        <v>54615148.912443526</v>
      </c>
      <c r="BD248" s="518">
        <f>BD230*'MONTHLY DATA'!CB93</f>
        <v>75417941.546752632</v>
      </c>
      <c r="BE248" s="518">
        <f>BE230*'MONTHLY DATA'!CC93</f>
        <v>54615148.912443526</v>
      </c>
      <c r="BF248" s="518">
        <f>BF230*'MONTHLY DATA'!CD93</f>
        <v>75417941.546752632</v>
      </c>
      <c r="BG248" s="518">
        <f>BG230*'MONTHLY DATA'!CE93</f>
        <v>54615148.912443526</v>
      </c>
      <c r="BH248" s="518">
        <f>BH230*'MONTHLY DATA'!CF93</f>
        <v>75417941.546752632</v>
      </c>
      <c r="BI248" s="518">
        <f>BI230*'MONTHLY DATA'!CG93</f>
        <v>54615148.912443526</v>
      </c>
      <c r="BJ248" s="518">
        <f>BJ230*'MONTHLY DATA'!CH93</f>
        <v>75417941.546752632</v>
      </c>
      <c r="BK248" s="518">
        <f>BK230*'MONTHLY DATA'!CI93</f>
        <v>58148675.302882664</v>
      </c>
      <c r="BL248" s="518">
        <f>BL230*'MONTHLY DATA'!CJ93</f>
        <v>80292614.056593448</v>
      </c>
      <c r="BM248" s="518">
        <f>BM230*'MONTHLY DATA'!CK93</f>
        <v>58148675.302882664</v>
      </c>
      <c r="BN248" s="518">
        <f>BN230*'MONTHLY DATA'!CL93</f>
        <v>80292614.056593448</v>
      </c>
      <c r="BO248" s="518">
        <f>BO230*'MONTHLY DATA'!CM93</f>
        <v>58148675.302882664</v>
      </c>
      <c r="BP248" s="518">
        <f>BP230*'MONTHLY DATA'!CN93</f>
        <v>80292614.056593448</v>
      </c>
      <c r="BQ248" s="518">
        <f>BQ230*'MONTHLY DATA'!CO93</f>
        <v>58148675.302882664</v>
      </c>
      <c r="BR248" s="518">
        <f>BR230*'MONTHLY DATA'!CP93</f>
        <v>80292614.056593448</v>
      </c>
      <c r="BS248" s="518">
        <f>BS230*'MONTHLY DATA'!CQ93</f>
        <v>58148675.302882664</v>
      </c>
      <c r="BT248" s="518">
        <f>BT230*'MONTHLY DATA'!CR93</f>
        <v>80292614.056593448</v>
      </c>
      <c r="BU248" s="518">
        <f>BU230*'MONTHLY DATA'!CS93</f>
        <v>58148675.302882664</v>
      </c>
      <c r="BV248" s="518">
        <f>BV230*'MONTHLY DATA'!CT93</f>
        <v>80292614.056593448</v>
      </c>
      <c r="BW248" s="434">
        <f>SUM(C248:BV248)</f>
        <v>2335228107.8276968</v>
      </c>
    </row>
    <row r="249" spans="1:75" ht="16.5" thickBot="1" x14ac:dyDescent="0.3">
      <c r="C249" s="656">
        <f t="shared" ref="C249:AH249" si="140">C218*C221</f>
        <v>0</v>
      </c>
      <c r="D249" s="656">
        <f t="shared" si="140"/>
        <v>0</v>
      </c>
      <c r="E249" s="656">
        <f t="shared" si="140"/>
        <v>0</v>
      </c>
      <c r="F249" s="656">
        <f t="shared" si="140"/>
        <v>0</v>
      </c>
      <c r="G249" s="656">
        <f t="shared" si="140"/>
        <v>0</v>
      </c>
      <c r="H249" s="656">
        <f t="shared" si="140"/>
        <v>0</v>
      </c>
      <c r="I249" s="656">
        <f t="shared" si="140"/>
        <v>0</v>
      </c>
      <c r="J249" s="656">
        <f t="shared" si="140"/>
        <v>0</v>
      </c>
      <c r="K249" s="656">
        <f t="shared" si="140"/>
        <v>0</v>
      </c>
      <c r="L249" s="656">
        <f t="shared" si="140"/>
        <v>0</v>
      </c>
      <c r="M249" s="656">
        <f t="shared" si="140"/>
        <v>0</v>
      </c>
      <c r="N249" s="656">
        <f t="shared" si="140"/>
        <v>0</v>
      </c>
      <c r="O249" s="656">
        <f t="shared" si="140"/>
        <v>0</v>
      </c>
      <c r="P249" s="656">
        <f t="shared" si="140"/>
        <v>0</v>
      </c>
      <c r="Q249" s="656">
        <f t="shared" si="140"/>
        <v>0</v>
      </c>
      <c r="R249" s="656">
        <f t="shared" si="140"/>
        <v>0</v>
      </c>
      <c r="S249" s="656">
        <f t="shared" si="140"/>
        <v>0</v>
      </c>
      <c r="T249" s="656">
        <f t="shared" si="140"/>
        <v>0</v>
      </c>
      <c r="U249" s="656">
        <f t="shared" si="140"/>
        <v>0</v>
      </c>
      <c r="V249" s="656">
        <f t="shared" si="140"/>
        <v>0</v>
      </c>
      <c r="W249" s="656">
        <f t="shared" si="140"/>
        <v>0</v>
      </c>
      <c r="X249" s="656">
        <f t="shared" si="140"/>
        <v>0</v>
      </c>
      <c r="Y249" s="656">
        <f t="shared" si="140"/>
        <v>0</v>
      </c>
      <c r="Z249" s="656">
        <f t="shared" si="140"/>
        <v>0</v>
      </c>
      <c r="AA249" s="656">
        <f t="shared" si="140"/>
        <v>0</v>
      </c>
      <c r="AB249" s="656">
        <f t="shared" si="140"/>
        <v>0</v>
      </c>
      <c r="AC249" s="656">
        <f t="shared" si="140"/>
        <v>0</v>
      </c>
      <c r="AD249" s="656">
        <f t="shared" si="140"/>
        <v>0</v>
      </c>
      <c r="AE249" s="656">
        <f t="shared" si="140"/>
        <v>0</v>
      </c>
      <c r="AF249" s="656">
        <f t="shared" si="140"/>
        <v>0</v>
      </c>
      <c r="AG249" s="656">
        <f t="shared" si="140"/>
        <v>0</v>
      </c>
      <c r="AH249" s="656">
        <f t="shared" si="140"/>
        <v>0</v>
      </c>
      <c r="AI249" s="656">
        <f t="shared" ref="AI249:BN249" si="141">AI218*AI221</f>
        <v>0</v>
      </c>
      <c r="AJ249" s="656">
        <f t="shared" si="141"/>
        <v>0</v>
      </c>
      <c r="AK249" s="656">
        <f t="shared" si="141"/>
        <v>0</v>
      </c>
      <c r="AL249" s="656">
        <f t="shared" si="141"/>
        <v>0</v>
      </c>
      <c r="AM249" s="656">
        <f t="shared" si="141"/>
        <v>31293975.903614461</v>
      </c>
      <c r="AN249" s="656">
        <f t="shared" si="141"/>
        <v>43232530.120481931</v>
      </c>
      <c r="AO249" s="656">
        <f t="shared" si="141"/>
        <v>31293975.903614461</v>
      </c>
      <c r="AP249" s="656">
        <f t="shared" si="141"/>
        <v>43232530.120481931</v>
      </c>
      <c r="AQ249" s="656">
        <f t="shared" si="141"/>
        <v>31293975.903614461</v>
      </c>
      <c r="AR249" s="656">
        <f t="shared" si="141"/>
        <v>43232530.120481931</v>
      </c>
      <c r="AS249" s="656">
        <f t="shared" si="141"/>
        <v>31293975.903614461</v>
      </c>
      <c r="AT249" s="656">
        <f t="shared" si="141"/>
        <v>43232530.120481931</v>
      </c>
      <c r="AU249" s="656">
        <f t="shared" si="141"/>
        <v>31293975.903614461</v>
      </c>
      <c r="AV249" s="656">
        <f t="shared" si="141"/>
        <v>43232530.120481931</v>
      </c>
      <c r="AW249" s="656">
        <f t="shared" si="141"/>
        <v>31293975.903614461</v>
      </c>
      <c r="AX249" s="656">
        <f t="shared" si="141"/>
        <v>43232530.120481931</v>
      </c>
      <c r="AY249" s="656">
        <f t="shared" si="141"/>
        <v>33155379.894578315</v>
      </c>
      <c r="AZ249" s="656">
        <f t="shared" si="141"/>
        <v>45776359.111445785</v>
      </c>
      <c r="BA249" s="656">
        <f t="shared" si="141"/>
        <v>33155379.894578315</v>
      </c>
      <c r="BB249" s="656">
        <f t="shared" si="141"/>
        <v>45776359.111445785</v>
      </c>
      <c r="BC249" s="656">
        <f t="shared" si="141"/>
        <v>33155379.894578315</v>
      </c>
      <c r="BD249" s="656">
        <f t="shared" si="141"/>
        <v>45776359.111445785</v>
      </c>
      <c r="BE249" s="656">
        <f t="shared" si="141"/>
        <v>33155379.894578315</v>
      </c>
      <c r="BF249" s="656">
        <f t="shared" si="141"/>
        <v>45776359.111445785</v>
      </c>
      <c r="BG249" s="656">
        <f t="shared" si="141"/>
        <v>33155379.894578315</v>
      </c>
      <c r="BH249" s="656">
        <f t="shared" si="141"/>
        <v>45776359.111445785</v>
      </c>
      <c r="BI249" s="656">
        <f t="shared" si="141"/>
        <v>33155379.894578315</v>
      </c>
      <c r="BJ249" s="656">
        <f t="shared" si="141"/>
        <v>45776359.111445785</v>
      </c>
      <c r="BK249" s="656">
        <f t="shared" si="141"/>
        <v>35331590.97637862</v>
      </c>
      <c r="BL249" s="656">
        <f t="shared" si="141"/>
        <v>48782177.056068078</v>
      </c>
      <c r="BM249" s="656">
        <f t="shared" si="141"/>
        <v>35331590.97637862</v>
      </c>
      <c r="BN249" s="656">
        <f t="shared" si="141"/>
        <v>48782177.056068078</v>
      </c>
      <c r="BO249" s="656">
        <f t="shared" ref="BO249:BV249" si="142">BO218*BO221</f>
        <v>35331590.97637862</v>
      </c>
      <c r="BP249" s="656">
        <f t="shared" si="142"/>
        <v>48782177.056068078</v>
      </c>
      <c r="BQ249" s="656">
        <f t="shared" si="142"/>
        <v>35331590.97637862</v>
      </c>
      <c r="BR249" s="656">
        <f t="shared" si="142"/>
        <v>48782177.056068078</v>
      </c>
      <c r="BS249" s="656">
        <f t="shared" si="142"/>
        <v>35331590.97637862</v>
      </c>
      <c r="BT249" s="656">
        <f t="shared" si="142"/>
        <v>48782177.056068078</v>
      </c>
      <c r="BU249" s="656">
        <f t="shared" si="142"/>
        <v>35331590.97637862</v>
      </c>
      <c r="BV249" s="656">
        <f t="shared" si="142"/>
        <v>48782177.056068078</v>
      </c>
      <c r="BW249" s="434">
        <f t="shared" ref="BW249:BW312" si="143">SUM(C249:BV249)</f>
        <v>1425432078.3754039</v>
      </c>
    </row>
    <row r="250" spans="1:75" ht="16.5" thickBot="1" x14ac:dyDescent="0.3">
      <c r="A250" s="267" t="s">
        <v>253</v>
      </c>
      <c r="BW250" s="434">
        <f t="shared" si="143"/>
        <v>0</v>
      </c>
    </row>
    <row r="251" spans="1:75" ht="16.5" thickBot="1" x14ac:dyDescent="0.3">
      <c r="A251" s="268" t="s">
        <v>248</v>
      </c>
      <c r="C251" s="233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440">
        <f>AM248*'MONTHLY DATA'!BK39</f>
        <v>35491057.590361454</v>
      </c>
      <c r="AN251" s="440">
        <f>AN248*'MONTHLY DATA'!BL39</f>
        <v>49020155.783132531</v>
      </c>
      <c r="AO251" s="440">
        <f>AO248*'MONTHLY DATA'!BM39</f>
        <v>35491057.590361454</v>
      </c>
      <c r="AP251" s="440">
        <f>AP248*'MONTHLY DATA'!BN39</f>
        <v>49020155.783132531</v>
      </c>
      <c r="AQ251" s="440">
        <f>AQ248*'MONTHLY DATA'!BO39</f>
        <v>35491057.590361454</v>
      </c>
      <c r="AR251" s="440">
        <f>AR248*'MONTHLY DATA'!BP39</f>
        <v>49020155.783132531</v>
      </c>
      <c r="AS251" s="440">
        <f>AS248*'MONTHLY DATA'!BQ39</f>
        <v>35491057.590361454</v>
      </c>
      <c r="AT251" s="440">
        <f>AT248*'MONTHLY DATA'!BR39</f>
        <v>49020155.783132531</v>
      </c>
      <c r="AU251" s="440">
        <f>AU248*'MONTHLY DATA'!BS39</f>
        <v>35491057.590361454</v>
      </c>
      <c r="AV251" s="440">
        <f>AV248*'MONTHLY DATA'!BT39</f>
        <v>49020155.783132531</v>
      </c>
      <c r="AW251" s="440">
        <f>AW248*'MONTHLY DATA'!BU39</f>
        <v>35491057.590361454</v>
      </c>
      <c r="AX251" s="440">
        <f>AX248*'MONTHLY DATA'!BV39</f>
        <v>49020155.783132531</v>
      </c>
      <c r="AY251" s="440">
        <f>AY248*'MONTHLY DATA'!BW39</f>
        <v>0</v>
      </c>
      <c r="AZ251" s="440">
        <f>AZ248*'MONTHLY DATA'!BX39</f>
        <v>0</v>
      </c>
      <c r="BA251" s="440">
        <f>BA248*'MONTHLY DATA'!BY39</f>
        <v>0</v>
      </c>
      <c r="BB251" s="440">
        <f>BB248*'MONTHLY DATA'!BZ39</f>
        <v>0</v>
      </c>
      <c r="BC251" s="440">
        <f>BC248*'MONTHLY DATA'!CA39</f>
        <v>0</v>
      </c>
      <c r="BD251" s="440">
        <f>BD248*'MONTHLY DATA'!CB39</f>
        <v>0</v>
      </c>
      <c r="BE251" s="440">
        <f>BE248*'MONTHLY DATA'!CC39</f>
        <v>0</v>
      </c>
      <c r="BF251" s="440">
        <f>BF248*'MONTHLY DATA'!CD39</f>
        <v>0</v>
      </c>
      <c r="BG251" s="440">
        <f>BG248*'MONTHLY DATA'!CE39</f>
        <v>0</v>
      </c>
      <c r="BH251" s="440">
        <f>BH248*'MONTHLY DATA'!CF39</f>
        <v>0</v>
      </c>
      <c r="BI251" s="440">
        <f>BI248*'MONTHLY DATA'!CG39</f>
        <v>0</v>
      </c>
      <c r="BJ251" s="440">
        <f>BJ248*'MONTHLY DATA'!CH39</f>
        <v>0</v>
      </c>
      <c r="BK251" s="440">
        <f>BK248*'MONTHLY DATA'!CI39</f>
        <v>23259470.121153068</v>
      </c>
      <c r="BL251" s="440">
        <f>BL248*'MONTHLY DATA'!CJ39</f>
        <v>32117045.62263738</v>
      </c>
      <c r="BM251" s="440">
        <f>BM248*'MONTHLY DATA'!CK39</f>
        <v>23259470.121153068</v>
      </c>
      <c r="BN251" s="440">
        <f>BN248*'MONTHLY DATA'!CL39</f>
        <v>32117045.62263738</v>
      </c>
      <c r="BO251" s="440">
        <f>BO248*'MONTHLY DATA'!CM39</f>
        <v>23259470.121153068</v>
      </c>
      <c r="BP251" s="440">
        <f>BP248*'MONTHLY DATA'!CN39</f>
        <v>32117045.62263738</v>
      </c>
      <c r="BQ251" s="440">
        <f>BQ248*'MONTHLY DATA'!CO39</f>
        <v>23259470.121153068</v>
      </c>
      <c r="BR251" s="440">
        <f>BR248*'MONTHLY DATA'!CP39</f>
        <v>32117045.62263738</v>
      </c>
      <c r="BS251" s="440">
        <f>BS248*'MONTHLY DATA'!CQ39</f>
        <v>23259470.121153068</v>
      </c>
      <c r="BT251" s="440">
        <f>BT248*'MONTHLY DATA'!CR39</f>
        <v>32117045.62263738</v>
      </c>
      <c r="BU251" s="440">
        <f>BU248*'MONTHLY DATA'!CS39</f>
        <v>23259470.121153068</v>
      </c>
      <c r="BV251" s="441">
        <f>BV248*'MONTHLY DATA'!CT39</f>
        <v>32117045.62263738</v>
      </c>
      <c r="BW251" s="434">
        <f t="shared" si="143"/>
        <v>839326374.70370698</v>
      </c>
    </row>
    <row r="252" spans="1:75" ht="16.5" thickBot="1" x14ac:dyDescent="0.3">
      <c r="A252" s="268" t="s">
        <v>249</v>
      </c>
      <c r="C252" s="235"/>
      <c r="AM252" s="249">
        <f>AM251*'MONTHLY DATA'!BK40</f>
        <v>1774552.8795180728</v>
      </c>
      <c r="AN252" s="249">
        <f>AN251*'MONTHLY DATA'!BL40</f>
        <v>2451007.7891566264</v>
      </c>
      <c r="AO252" s="249">
        <f>AO251*'MONTHLY DATA'!BM40</f>
        <v>1774552.8795180728</v>
      </c>
      <c r="AP252" s="249">
        <f>AP251*'MONTHLY DATA'!BN40</f>
        <v>2451007.7891566264</v>
      </c>
      <c r="AQ252" s="249">
        <f>AQ251*'MONTHLY DATA'!BO40</f>
        <v>1774552.8795180728</v>
      </c>
      <c r="AR252" s="249">
        <f>AR251*'MONTHLY DATA'!BP40</f>
        <v>2451007.7891566264</v>
      </c>
      <c r="AS252" s="249">
        <f>AS251*'MONTHLY DATA'!BQ40</f>
        <v>1774552.8795180728</v>
      </c>
      <c r="AT252" s="249">
        <f>AT251*'MONTHLY DATA'!BR40</f>
        <v>2451007.7891566264</v>
      </c>
      <c r="AU252" s="249">
        <f>AU251*'MONTHLY DATA'!BS40</f>
        <v>1774552.8795180728</v>
      </c>
      <c r="AV252" s="249">
        <f>AV251*'MONTHLY DATA'!BT40</f>
        <v>2451007.7891566264</v>
      </c>
      <c r="AW252" s="249">
        <f>AW251*'MONTHLY DATA'!BU40</f>
        <v>1774552.8795180728</v>
      </c>
      <c r="AX252" s="249">
        <f>AX251*'MONTHLY DATA'!BV40</f>
        <v>2451007.7891566264</v>
      </c>
      <c r="AY252" s="249">
        <f>AY251*'MONTHLY DATA'!BW40</f>
        <v>0</v>
      </c>
      <c r="AZ252" s="249">
        <f>AZ251*'MONTHLY DATA'!BX40</f>
        <v>0</v>
      </c>
      <c r="BA252" s="249">
        <f>BA251*'MONTHLY DATA'!BY40</f>
        <v>0</v>
      </c>
      <c r="BB252" s="249">
        <f>BB251*'MONTHLY DATA'!BZ40</f>
        <v>0</v>
      </c>
      <c r="BC252" s="249">
        <f>BC251*'MONTHLY DATA'!CA40</f>
        <v>0</v>
      </c>
      <c r="BD252" s="249">
        <f>BD251*'MONTHLY DATA'!CB40</f>
        <v>0</v>
      </c>
      <c r="BE252" s="249">
        <f>BE251*'MONTHLY DATA'!CC40</f>
        <v>0</v>
      </c>
      <c r="BF252" s="249">
        <f>BF251*'MONTHLY DATA'!CD40</f>
        <v>0</v>
      </c>
      <c r="BG252" s="249">
        <f>BG251*'MONTHLY DATA'!CE40</f>
        <v>0</v>
      </c>
      <c r="BH252" s="249">
        <f>BH251*'MONTHLY DATA'!CF40</f>
        <v>0</v>
      </c>
      <c r="BI252" s="249">
        <f>BI251*'MONTHLY DATA'!CG40</f>
        <v>0</v>
      </c>
      <c r="BJ252" s="249">
        <f>BJ251*'MONTHLY DATA'!CH40</f>
        <v>0</v>
      </c>
      <c r="BK252" s="249">
        <f>BK251*'MONTHLY DATA'!CI40</f>
        <v>930378.80484612274</v>
      </c>
      <c r="BL252" s="249">
        <f>BL251*'MONTHLY DATA'!CJ40</f>
        <v>1284681.8249054952</v>
      </c>
      <c r="BM252" s="249">
        <f>BM251*'MONTHLY DATA'!CK40</f>
        <v>930378.80484612274</v>
      </c>
      <c r="BN252" s="249">
        <f>BN251*'MONTHLY DATA'!CL40</f>
        <v>1284681.8249054952</v>
      </c>
      <c r="BO252" s="249">
        <f>BO251*'MONTHLY DATA'!CM40</f>
        <v>930378.80484612274</v>
      </c>
      <c r="BP252" s="249">
        <f>BP251*'MONTHLY DATA'!CN40</f>
        <v>1284681.8249054952</v>
      </c>
      <c r="BQ252" s="249">
        <f>BQ251*'MONTHLY DATA'!CO40</f>
        <v>930378.80484612274</v>
      </c>
      <c r="BR252" s="249">
        <f>BR251*'MONTHLY DATA'!CP40</f>
        <v>1284681.8249054952</v>
      </c>
      <c r="BS252" s="249">
        <f>BS251*'MONTHLY DATA'!CQ40</f>
        <v>930378.80484612274</v>
      </c>
      <c r="BT252" s="249">
        <f>BT251*'MONTHLY DATA'!CR40</f>
        <v>1284681.8249054952</v>
      </c>
      <c r="BU252" s="249">
        <f>BU251*'MONTHLY DATA'!CS40</f>
        <v>930378.80484612274</v>
      </c>
      <c r="BV252" s="250">
        <f>BV251*'MONTHLY DATA'!CT40</f>
        <v>1284681.8249054952</v>
      </c>
      <c r="BW252" s="434">
        <f t="shared" si="143"/>
        <v>38643727.790557899</v>
      </c>
    </row>
    <row r="253" spans="1:75" ht="16.5" thickBot="1" x14ac:dyDescent="0.3">
      <c r="A253" s="268" t="s">
        <v>250</v>
      </c>
      <c r="C253" s="235"/>
      <c r="AM253" s="249"/>
      <c r="AN253" s="249">
        <f>AM248*'MONTHLY DATA'!BK41</f>
        <v>10140302.168674702</v>
      </c>
      <c r="AO253" s="249">
        <f>AN248*'MONTHLY DATA'!BL41</f>
        <v>14005758.795180723</v>
      </c>
      <c r="AP253" s="249">
        <f>AO248*'MONTHLY DATA'!BM41</f>
        <v>10140302.168674702</v>
      </c>
      <c r="AQ253" s="249">
        <f>AP248*'MONTHLY DATA'!BN41</f>
        <v>14005758.795180723</v>
      </c>
      <c r="AR253" s="249">
        <f>AQ248*'MONTHLY DATA'!BO41</f>
        <v>10140302.168674702</v>
      </c>
      <c r="AS253" s="249">
        <f>AR248*'MONTHLY DATA'!BP41</f>
        <v>14005758.795180723</v>
      </c>
      <c r="AT253" s="249">
        <f>AS248*'MONTHLY DATA'!BQ41</f>
        <v>10140302.168674702</v>
      </c>
      <c r="AU253" s="249">
        <f>AT248*'MONTHLY DATA'!BR41</f>
        <v>14005758.795180723</v>
      </c>
      <c r="AV253" s="249">
        <f>AU248*'MONTHLY DATA'!BS41</f>
        <v>10140302.168674702</v>
      </c>
      <c r="AW253" s="249">
        <f>AV248*'MONTHLY DATA'!BT41</f>
        <v>14005758.795180723</v>
      </c>
      <c r="AX253" s="249">
        <f>AW248*'MONTHLY DATA'!BU41</f>
        <v>10140302.168674702</v>
      </c>
      <c r="AY253" s="249">
        <f>AX248*'MONTHLY DATA'!BV41</f>
        <v>14005758.795180723</v>
      </c>
      <c r="AZ253" s="249">
        <f>AY248*'MONTHLY DATA'!BW41</f>
        <v>0</v>
      </c>
      <c r="BA253" s="249">
        <f>AZ248*'MONTHLY DATA'!BX41</f>
        <v>0</v>
      </c>
      <c r="BB253" s="249">
        <f>BA248*'MONTHLY DATA'!BY41</f>
        <v>0</v>
      </c>
      <c r="BC253" s="249">
        <f>BB248*'MONTHLY DATA'!BZ41</f>
        <v>0</v>
      </c>
      <c r="BD253" s="249">
        <f>BC248*'MONTHLY DATA'!CA41</f>
        <v>0</v>
      </c>
      <c r="BE253" s="249">
        <f>BD248*'MONTHLY DATA'!CB41</f>
        <v>0</v>
      </c>
      <c r="BF253" s="249">
        <f>BE248*'MONTHLY DATA'!CC41</f>
        <v>0</v>
      </c>
      <c r="BG253" s="249">
        <f>BF248*'MONTHLY DATA'!CD41</f>
        <v>0</v>
      </c>
      <c r="BH253" s="249">
        <f>BG248*'MONTHLY DATA'!CE41</f>
        <v>0</v>
      </c>
      <c r="BI253" s="249">
        <f>BH248*'MONTHLY DATA'!CF41</f>
        <v>0</v>
      </c>
      <c r="BJ253" s="249">
        <f>BI248*'MONTHLY DATA'!CG41</f>
        <v>0</v>
      </c>
      <c r="BK253" s="249">
        <f>BJ248*'MONTHLY DATA'!CH41</f>
        <v>0</v>
      </c>
      <c r="BL253" s="249">
        <f>BK248*'MONTHLY DATA'!CI41</f>
        <v>11629735.060576534</v>
      </c>
      <c r="BM253" s="249">
        <f>BL248*'MONTHLY DATA'!CJ41</f>
        <v>16058522.81131869</v>
      </c>
      <c r="BN253" s="249">
        <f>BM248*'MONTHLY DATA'!CK41</f>
        <v>11629735.060576534</v>
      </c>
      <c r="BO253" s="249">
        <f>BN248*'MONTHLY DATA'!CL41</f>
        <v>16058522.81131869</v>
      </c>
      <c r="BP253" s="249">
        <f>BO248*'MONTHLY DATA'!CM41</f>
        <v>11629735.060576534</v>
      </c>
      <c r="BQ253" s="249">
        <f>BP248*'MONTHLY DATA'!CN41</f>
        <v>16058522.81131869</v>
      </c>
      <c r="BR253" s="249">
        <f>BQ248*'MONTHLY DATA'!CO41</f>
        <v>11629735.060576534</v>
      </c>
      <c r="BS253" s="249">
        <f>BR248*'MONTHLY DATA'!CP41</f>
        <v>16058522.81131869</v>
      </c>
      <c r="BT253" s="249">
        <f>BS248*'MONTHLY DATA'!CQ41</f>
        <v>11629735.060576534</v>
      </c>
      <c r="BU253" s="249">
        <f>BT248*'MONTHLY DATA'!CR41</f>
        <v>16058522.81131869</v>
      </c>
      <c r="BV253" s="250">
        <f>BU248*'MONTHLY DATA'!CS41</f>
        <v>11629735.060576534</v>
      </c>
      <c r="BW253" s="434">
        <f t="shared" si="143"/>
        <v>294947390.2031852</v>
      </c>
    </row>
    <row r="254" spans="1:75" ht="16.5" thickBot="1" x14ac:dyDescent="0.3">
      <c r="A254" s="268" t="s">
        <v>249</v>
      </c>
      <c r="C254" s="235"/>
      <c r="AM254" s="249"/>
      <c r="AN254" s="249">
        <f>AN253*'MONTHLY DATA'!BK42</f>
        <v>304209.06506024103</v>
      </c>
      <c r="AO254" s="249">
        <f>AO253*'MONTHLY DATA'!BL42</f>
        <v>420172.76385542168</v>
      </c>
      <c r="AP254" s="249">
        <f>AP253*'MONTHLY DATA'!BM42</f>
        <v>304209.06506024103</v>
      </c>
      <c r="AQ254" s="249">
        <f>AQ253*'MONTHLY DATA'!BN42</f>
        <v>420172.76385542168</v>
      </c>
      <c r="AR254" s="249">
        <f>AR253*'MONTHLY DATA'!BO42</f>
        <v>304209.06506024103</v>
      </c>
      <c r="AS254" s="249">
        <f>AS253*'MONTHLY DATA'!BP42</f>
        <v>420172.76385542168</v>
      </c>
      <c r="AT254" s="249">
        <f>AT253*'MONTHLY DATA'!BQ42</f>
        <v>304209.06506024103</v>
      </c>
      <c r="AU254" s="249">
        <f>AU253*'MONTHLY DATA'!BR42</f>
        <v>420172.76385542168</v>
      </c>
      <c r="AV254" s="249">
        <f>AV253*'MONTHLY DATA'!BS42</f>
        <v>304209.06506024103</v>
      </c>
      <c r="AW254" s="249">
        <f>AW253*'MONTHLY DATA'!BT42</f>
        <v>420172.76385542168</v>
      </c>
      <c r="AX254" s="249">
        <f>AX253*'MONTHLY DATA'!BU42</f>
        <v>304209.06506024103</v>
      </c>
      <c r="AY254" s="249">
        <f>AY253*'MONTHLY DATA'!BV42</f>
        <v>420172.76385542168</v>
      </c>
      <c r="AZ254" s="249">
        <f>AZ253*'MONTHLY DATA'!BW42</f>
        <v>0</v>
      </c>
      <c r="BA254" s="249">
        <f>BA253*'MONTHLY DATA'!BX42</f>
        <v>0</v>
      </c>
      <c r="BB254" s="249">
        <f>BB253*'MONTHLY DATA'!BY42</f>
        <v>0</v>
      </c>
      <c r="BC254" s="249">
        <f>BC253*'MONTHLY DATA'!BZ42</f>
        <v>0</v>
      </c>
      <c r="BD254" s="249">
        <f>BD253*'MONTHLY DATA'!CA42</f>
        <v>0</v>
      </c>
      <c r="BE254" s="249">
        <f>BE253*'MONTHLY DATA'!CB42</f>
        <v>0</v>
      </c>
      <c r="BF254" s="249">
        <f>BF253*'MONTHLY DATA'!CC42</f>
        <v>0</v>
      </c>
      <c r="BG254" s="249">
        <f>BG253*'MONTHLY DATA'!CD42</f>
        <v>0</v>
      </c>
      <c r="BH254" s="249">
        <f>BH253*'MONTHLY DATA'!CE42</f>
        <v>0</v>
      </c>
      <c r="BI254" s="249">
        <f>BI253*'MONTHLY DATA'!CF42</f>
        <v>0</v>
      </c>
      <c r="BJ254" s="249">
        <f>BJ253*'MONTHLY DATA'!CG42</f>
        <v>0</v>
      </c>
      <c r="BK254" s="249">
        <f>BK253*'MONTHLY DATA'!CH42</f>
        <v>0</v>
      </c>
      <c r="BL254" s="249">
        <f>BL253*'MONTHLY DATA'!CI42</f>
        <v>232594.70121153069</v>
      </c>
      <c r="BM254" s="249">
        <f>BM253*'MONTHLY DATA'!CJ42</f>
        <v>321170.45622637379</v>
      </c>
      <c r="BN254" s="249">
        <f>BN253*'MONTHLY DATA'!CK42</f>
        <v>232594.70121153069</v>
      </c>
      <c r="BO254" s="249">
        <f>BO253*'MONTHLY DATA'!CL42</f>
        <v>321170.45622637379</v>
      </c>
      <c r="BP254" s="249">
        <f>BP253*'MONTHLY DATA'!CM42</f>
        <v>232594.70121153069</v>
      </c>
      <c r="BQ254" s="249">
        <f>BQ253*'MONTHLY DATA'!CN42</f>
        <v>321170.45622637379</v>
      </c>
      <c r="BR254" s="249">
        <f>BR253*'MONTHLY DATA'!CO42</f>
        <v>232594.70121153069</v>
      </c>
      <c r="BS254" s="249">
        <f>BS253*'MONTHLY DATA'!CP42</f>
        <v>321170.45622637379</v>
      </c>
      <c r="BT254" s="249">
        <f>BT253*'MONTHLY DATA'!CQ42</f>
        <v>232594.70121153069</v>
      </c>
      <c r="BU254" s="249">
        <f>BU253*'MONTHLY DATA'!CR42</f>
        <v>321170.45622637379</v>
      </c>
      <c r="BV254" s="250">
        <f>BV253*'MONTHLY DATA'!CS42</f>
        <v>232594.70121153069</v>
      </c>
      <c r="BW254" s="434">
        <f t="shared" si="143"/>
        <v>7347711.4618950319</v>
      </c>
    </row>
    <row r="255" spans="1:75" ht="16.5" thickBot="1" x14ac:dyDescent="0.3">
      <c r="A255" s="268" t="s">
        <v>251</v>
      </c>
      <c r="C255" s="235"/>
      <c r="AM255" s="249"/>
      <c r="AN255" s="249"/>
      <c r="AO255" s="249">
        <f>AM248*'MONTHLY DATA'!BK43</f>
        <v>5070151.0843373509</v>
      </c>
      <c r="AP255" s="249">
        <f>AN248*'MONTHLY DATA'!BL43</f>
        <v>7002879.3975903615</v>
      </c>
      <c r="AQ255" s="249">
        <f>AO248*'MONTHLY DATA'!BM43</f>
        <v>5070151.0843373509</v>
      </c>
      <c r="AR255" s="249">
        <f>AP248*'MONTHLY DATA'!BN43</f>
        <v>7002879.3975903615</v>
      </c>
      <c r="AS255" s="249">
        <f>AQ248*'MONTHLY DATA'!BO43</f>
        <v>5070151.0843373509</v>
      </c>
      <c r="AT255" s="249">
        <f>AR248*'MONTHLY DATA'!BP43</f>
        <v>7002879.3975903615</v>
      </c>
      <c r="AU255" s="249">
        <f>AS248*'MONTHLY DATA'!BQ43</f>
        <v>5070151.0843373509</v>
      </c>
      <c r="AV255" s="249">
        <f>AT248*'MONTHLY DATA'!BR43</f>
        <v>7002879.3975903615</v>
      </c>
      <c r="AW255" s="249">
        <f>AU248*'MONTHLY DATA'!BS43</f>
        <v>5070151.0843373509</v>
      </c>
      <c r="AX255" s="249">
        <f>AV248*'MONTHLY DATA'!BT43</f>
        <v>7002879.3975903615</v>
      </c>
      <c r="AY255" s="249">
        <f>AW248*'MONTHLY DATA'!BU43</f>
        <v>5070151.0843373509</v>
      </c>
      <c r="AZ255" s="249">
        <f>AX248*'MONTHLY DATA'!BV43</f>
        <v>7002879.3975903615</v>
      </c>
      <c r="BA255" s="249">
        <f>AY248*'MONTHLY DATA'!BW43</f>
        <v>0</v>
      </c>
      <c r="BB255" s="249">
        <f>AZ248*'MONTHLY DATA'!BX43</f>
        <v>0</v>
      </c>
      <c r="BC255" s="249">
        <f>BA248*'MONTHLY DATA'!BY43</f>
        <v>0</v>
      </c>
      <c r="BD255" s="249">
        <f>BB248*'MONTHLY DATA'!BZ43</f>
        <v>0</v>
      </c>
      <c r="BE255" s="249">
        <f>BC248*'MONTHLY DATA'!CA43</f>
        <v>0</v>
      </c>
      <c r="BF255" s="249">
        <f>BD248*'MONTHLY DATA'!CB43</f>
        <v>0</v>
      </c>
      <c r="BG255" s="249">
        <f>BE248*'MONTHLY DATA'!CC43</f>
        <v>0</v>
      </c>
      <c r="BH255" s="249">
        <f>BF248*'MONTHLY DATA'!CD43</f>
        <v>0</v>
      </c>
      <c r="BI255" s="249">
        <f>BG248*'MONTHLY DATA'!CE43</f>
        <v>0</v>
      </c>
      <c r="BJ255" s="249">
        <f>BH248*'MONTHLY DATA'!CF43</f>
        <v>0</v>
      </c>
      <c r="BK255" s="249">
        <f>BI248*'MONTHLY DATA'!CG43</f>
        <v>0</v>
      </c>
      <c r="BL255" s="249">
        <f>BJ248*'MONTHLY DATA'!CH43</f>
        <v>0</v>
      </c>
      <c r="BM255" s="249">
        <f>BK248*'MONTHLY DATA'!CI43</f>
        <v>8722301.2954324</v>
      </c>
      <c r="BN255" s="249">
        <f>BL248*'MONTHLY DATA'!CJ43</f>
        <v>12043892.108489016</v>
      </c>
      <c r="BO255" s="249">
        <f>BM248*'MONTHLY DATA'!CK43</f>
        <v>8722301.2954324</v>
      </c>
      <c r="BP255" s="249">
        <f>BN248*'MONTHLY DATA'!CL43</f>
        <v>12043892.108489016</v>
      </c>
      <c r="BQ255" s="249">
        <f>BO248*'MONTHLY DATA'!CM43</f>
        <v>8722301.2954324</v>
      </c>
      <c r="BR255" s="249">
        <f>BP248*'MONTHLY DATA'!CN43</f>
        <v>12043892.108489016</v>
      </c>
      <c r="BS255" s="249">
        <f>BQ248*'MONTHLY DATA'!CO43</f>
        <v>8722301.2954324</v>
      </c>
      <c r="BT255" s="249">
        <f>BR248*'MONTHLY DATA'!CP43</f>
        <v>12043892.108489016</v>
      </c>
      <c r="BU255" s="249">
        <f>BS248*'MONTHLY DATA'!CQ43</f>
        <v>8722301.2954324</v>
      </c>
      <c r="BV255" s="250">
        <f>BT248*'MONTHLY DATA'!CR43</f>
        <v>12043892.108489016</v>
      </c>
      <c r="BW255" s="434">
        <f t="shared" si="143"/>
        <v>176269149.91117334</v>
      </c>
    </row>
    <row r="256" spans="1:75" ht="16.5" thickBot="1" x14ac:dyDescent="0.3">
      <c r="A256" s="268" t="s">
        <v>249</v>
      </c>
      <c r="C256" s="235"/>
      <c r="AM256" s="249"/>
      <c r="AN256" s="249"/>
      <c r="AO256" s="249">
        <f>AO255*'MONTHLY DATA'!BK44</f>
        <v>50701.510843373508</v>
      </c>
      <c r="AP256" s="249">
        <f>AP255*'MONTHLY DATA'!BL44</f>
        <v>70028.793975903624</v>
      </c>
      <c r="AQ256" s="249">
        <f>AQ255*'MONTHLY DATA'!BM44</f>
        <v>50701.510843373508</v>
      </c>
      <c r="AR256" s="249">
        <f>AR255*'MONTHLY DATA'!BN44</f>
        <v>70028.793975903624</v>
      </c>
      <c r="AS256" s="249">
        <f>AS255*'MONTHLY DATA'!BO44</f>
        <v>50701.510843373508</v>
      </c>
      <c r="AT256" s="249">
        <f>AT255*'MONTHLY DATA'!BP44</f>
        <v>70028.793975903624</v>
      </c>
      <c r="AU256" s="249">
        <f>AU255*'MONTHLY DATA'!BQ44</f>
        <v>50701.510843373508</v>
      </c>
      <c r="AV256" s="249">
        <f>AV255*'MONTHLY DATA'!BR44</f>
        <v>70028.793975903624</v>
      </c>
      <c r="AW256" s="249">
        <f>AW255*'MONTHLY DATA'!BS44</f>
        <v>50701.510843373508</v>
      </c>
      <c r="AX256" s="249">
        <f>AX255*'MONTHLY DATA'!BT44</f>
        <v>70028.793975903624</v>
      </c>
      <c r="AY256" s="249">
        <f>AY255*'MONTHLY DATA'!BU44</f>
        <v>50701.510843373508</v>
      </c>
      <c r="AZ256" s="249">
        <f>AZ255*'MONTHLY DATA'!BV44</f>
        <v>70028.793975903624</v>
      </c>
      <c r="BA256" s="249">
        <f>BA255*'MONTHLY DATA'!BW44</f>
        <v>0</v>
      </c>
      <c r="BB256" s="249">
        <f>BB255*'MONTHLY DATA'!BX44</f>
        <v>0</v>
      </c>
      <c r="BC256" s="249">
        <f>BC255*'MONTHLY DATA'!BY44</f>
        <v>0</v>
      </c>
      <c r="BD256" s="249">
        <f>BD255*'MONTHLY DATA'!BZ44</f>
        <v>0</v>
      </c>
      <c r="BE256" s="249">
        <f>BE255*'MONTHLY DATA'!CA44</f>
        <v>0</v>
      </c>
      <c r="BF256" s="249">
        <f>BF255*'MONTHLY DATA'!CB44</f>
        <v>0</v>
      </c>
      <c r="BG256" s="249">
        <f>BG255*'MONTHLY DATA'!CC44</f>
        <v>0</v>
      </c>
      <c r="BH256" s="249">
        <f>BH255*'MONTHLY DATA'!CD44</f>
        <v>0</v>
      </c>
      <c r="BI256" s="249">
        <f>BI255*'MONTHLY DATA'!CE44</f>
        <v>0</v>
      </c>
      <c r="BJ256" s="249">
        <f>BJ255*'MONTHLY DATA'!CF44</f>
        <v>0</v>
      </c>
      <c r="BK256" s="249">
        <f>BK255*'MONTHLY DATA'!CG44</f>
        <v>0</v>
      </c>
      <c r="BL256" s="249">
        <f>BL255*'MONTHLY DATA'!CH44</f>
        <v>0</v>
      </c>
      <c r="BM256" s="249">
        <f>BM255*'MONTHLY DATA'!CI44</f>
        <v>87223.012954324004</v>
      </c>
      <c r="BN256" s="249">
        <f>BN255*'MONTHLY DATA'!CJ44</f>
        <v>120438.92108489016</v>
      </c>
      <c r="BO256" s="249">
        <f>BO255*'MONTHLY DATA'!CK44</f>
        <v>87223.012954324004</v>
      </c>
      <c r="BP256" s="249">
        <f>BP255*'MONTHLY DATA'!CL44</f>
        <v>120438.92108489016</v>
      </c>
      <c r="BQ256" s="249">
        <f>BQ255*'MONTHLY DATA'!CM44</f>
        <v>87223.012954324004</v>
      </c>
      <c r="BR256" s="249">
        <f>BR255*'MONTHLY DATA'!CN44</f>
        <v>120438.92108489016</v>
      </c>
      <c r="BS256" s="249">
        <f>BS255*'MONTHLY DATA'!CO44</f>
        <v>87223.012954324004</v>
      </c>
      <c r="BT256" s="249">
        <f>BT255*'MONTHLY DATA'!CP44</f>
        <v>120438.92108489016</v>
      </c>
      <c r="BU256" s="249">
        <f>BU255*'MONTHLY DATA'!CQ44</f>
        <v>87223.012954324004</v>
      </c>
      <c r="BV256" s="250">
        <f>BV255*'MONTHLY DATA'!CR44</f>
        <v>120438.92108489016</v>
      </c>
      <c r="BW256" s="434">
        <f t="shared" si="143"/>
        <v>1762691.4991117336</v>
      </c>
    </row>
    <row r="257" spans="1:75" ht="16.5" thickBot="1" x14ac:dyDescent="0.3">
      <c r="A257" s="268" t="s">
        <v>252</v>
      </c>
      <c r="C257" s="235"/>
      <c r="AM257" s="249"/>
      <c r="AN257" s="249"/>
      <c r="AO257" s="249"/>
      <c r="AP257" s="249">
        <f>AM248*'MONTHLY DATA'!BK45</f>
        <v>0</v>
      </c>
      <c r="AQ257" s="249">
        <f>AN248*'MONTHLY DATA'!BL45</f>
        <v>0</v>
      </c>
      <c r="AR257" s="249">
        <f>AO248*'MONTHLY DATA'!BM45</f>
        <v>0</v>
      </c>
      <c r="AS257" s="249">
        <f>AP248*'MONTHLY DATA'!BN45</f>
        <v>0</v>
      </c>
      <c r="AT257" s="249">
        <f>AQ248*'MONTHLY DATA'!BO45</f>
        <v>0</v>
      </c>
      <c r="AU257" s="249">
        <f>AR248*'MONTHLY DATA'!BP45</f>
        <v>0</v>
      </c>
      <c r="AV257" s="249">
        <f>AS248*'MONTHLY DATA'!BQ45</f>
        <v>0</v>
      </c>
      <c r="AW257" s="249">
        <f>AT248*'MONTHLY DATA'!BR45</f>
        <v>0</v>
      </c>
      <c r="AX257" s="249">
        <f>AU248*'MONTHLY DATA'!BS45</f>
        <v>0</v>
      </c>
      <c r="AY257" s="249">
        <f>AV248*'MONTHLY DATA'!BT45</f>
        <v>0</v>
      </c>
      <c r="AZ257" s="249">
        <f>AW248*'MONTHLY DATA'!BU45</f>
        <v>0</v>
      </c>
      <c r="BA257" s="249">
        <f>AX248*'MONTHLY DATA'!BV45</f>
        <v>0</v>
      </c>
      <c r="BB257" s="249">
        <f>AY248*'MONTHLY DATA'!BW45</f>
        <v>54615148.912443526</v>
      </c>
      <c r="BC257" s="249">
        <f>AZ248*'MONTHLY DATA'!BX45</f>
        <v>75417941.546752632</v>
      </c>
      <c r="BD257" s="249">
        <f>BA248*'MONTHLY DATA'!BY45</f>
        <v>54615148.912443526</v>
      </c>
      <c r="BE257" s="249">
        <f>BB248*'MONTHLY DATA'!BZ45</f>
        <v>75417941.546752632</v>
      </c>
      <c r="BF257" s="249">
        <f>BC248*'MONTHLY DATA'!CA45</f>
        <v>54615148.912443526</v>
      </c>
      <c r="BG257" s="249">
        <f>BD248*'MONTHLY DATA'!CB45</f>
        <v>75417941.546752632</v>
      </c>
      <c r="BH257" s="249">
        <f>BE248*'MONTHLY DATA'!CC45</f>
        <v>54615148.912443526</v>
      </c>
      <c r="BI257" s="249">
        <f>BF248*'MONTHLY DATA'!CD45</f>
        <v>75417941.546752632</v>
      </c>
      <c r="BJ257" s="249">
        <f>BG248*'MONTHLY DATA'!CE45</f>
        <v>54615148.912443526</v>
      </c>
      <c r="BK257" s="249">
        <f>BH248*'MONTHLY DATA'!CF45</f>
        <v>75417941.546752632</v>
      </c>
      <c r="BL257" s="249">
        <f>BI248*'MONTHLY DATA'!CG45</f>
        <v>54615148.912443526</v>
      </c>
      <c r="BM257" s="249">
        <f>BJ248*'MONTHLY DATA'!CH45</f>
        <v>75417941.546752632</v>
      </c>
      <c r="BN257" s="249">
        <f>BK248*'MONTHLY DATA'!CI45</f>
        <v>14537168.825720666</v>
      </c>
      <c r="BO257" s="249">
        <f>BL248*'MONTHLY DATA'!CJ45</f>
        <v>20073153.514148362</v>
      </c>
      <c r="BP257" s="249">
        <f>BM248*'MONTHLY DATA'!CK45</f>
        <v>14537168.825720666</v>
      </c>
      <c r="BQ257" s="249">
        <f>BN248*'MONTHLY DATA'!CL45</f>
        <v>20073153.514148362</v>
      </c>
      <c r="BR257" s="249">
        <f>BO248*'MONTHLY DATA'!CM45</f>
        <v>14537168.825720666</v>
      </c>
      <c r="BS257" s="249">
        <f>BP248*'MONTHLY DATA'!CN45</f>
        <v>20073153.514148362</v>
      </c>
      <c r="BT257" s="249">
        <f>BQ248*'MONTHLY DATA'!CO45</f>
        <v>14537168.825720666</v>
      </c>
      <c r="BU257" s="249">
        <f>BR248*'MONTHLY DATA'!CP45</f>
        <v>20073153.514148362</v>
      </c>
      <c r="BV257" s="250">
        <f>BS248*'MONTHLY DATA'!CQ45</f>
        <v>14537168.825720666</v>
      </c>
      <c r="BW257" s="434">
        <f t="shared" si="143"/>
        <v>933177000.94037354</v>
      </c>
    </row>
    <row r="258" spans="1:75" ht="16.5" thickBot="1" x14ac:dyDescent="0.3">
      <c r="A258" s="268" t="s">
        <v>249</v>
      </c>
      <c r="C258" s="238"/>
      <c r="D258" s="244"/>
      <c r="E258" s="244"/>
      <c r="F258" s="244"/>
      <c r="G258" s="244"/>
      <c r="H258" s="244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4"/>
      <c r="V258" s="244"/>
      <c r="W258" s="244"/>
      <c r="X258" s="244"/>
      <c r="Y258" s="244"/>
      <c r="Z258" s="244"/>
      <c r="AA258" s="244"/>
      <c r="AB258" s="244"/>
      <c r="AC258" s="244"/>
      <c r="AD258" s="244"/>
      <c r="AE258" s="244"/>
      <c r="AF258" s="244"/>
      <c r="AG258" s="244"/>
      <c r="AH258" s="244"/>
      <c r="AI258" s="244"/>
      <c r="AJ258" s="244"/>
      <c r="AK258" s="244"/>
      <c r="AL258" s="244"/>
      <c r="AM258" s="436"/>
      <c r="AN258" s="436"/>
      <c r="AO258" s="436"/>
      <c r="AP258" s="436">
        <f>AP257*'MONTHLY DATA'!BK46</f>
        <v>0</v>
      </c>
      <c r="AQ258" s="436">
        <f>AQ257*'MONTHLY DATA'!BL46</f>
        <v>0</v>
      </c>
      <c r="AR258" s="436">
        <f>AR257*'MONTHLY DATA'!BM46</f>
        <v>0</v>
      </c>
      <c r="AS258" s="436">
        <f>AS257*'MONTHLY DATA'!BN46</f>
        <v>0</v>
      </c>
      <c r="AT258" s="436">
        <f>AT257*'MONTHLY DATA'!BO46</f>
        <v>0</v>
      </c>
      <c r="AU258" s="436">
        <f>AU257*'MONTHLY DATA'!BP46</f>
        <v>0</v>
      </c>
      <c r="AV258" s="436">
        <f>AV257*'MONTHLY DATA'!BQ46</f>
        <v>0</v>
      </c>
      <c r="AW258" s="436">
        <f>AW257*'MONTHLY DATA'!BR46</f>
        <v>0</v>
      </c>
      <c r="AX258" s="436">
        <f>AX257*'MONTHLY DATA'!BS46</f>
        <v>0</v>
      </c>
      <c r="AY258" s="436">
        <f>AY257*'MONTHLY DATA'!BT46</f>
        <v>0</v>
      </c>
      <c r="AZ258" s="436">
        <f>AZ257*'MONTHLY DATA'!BU46</f>
        <v>0</v>
      </c>
      <c r="BA258" s="436">
        <f>BA257*'MONTHLY DATA'!BV46</f>
        <v>0</v>
      </c>
      <c r="BB258" s="436">
        <f>BB257*'MONTHLY DATA'!BW46</f>
        <v>0</v>
      </c>
      <c r="BC258" s="436">
        <f>BC257*'MONTHLY DATA'!BX46</f>
        <v>0</v>
      </c>
      <c r="BD258" s="436">
        <f>BD257*'MONTHLY DATA'!BY46</f>
        <v>0</v>
      </c>
      <c r="BE258" s="436">
        <f>BE257*'MONTHLY DATA'!BZ46</f>
        <v>0</v>
      </c>
      <c r="BF258" s="436">
        <f>BF257*'MONTHLY DATA'!CA46</f>
        <v>0</v>
      </c>
      <c r="BG258" s="436">
        <f>BG257*'MONTHLY DATA'!CB46</f>
        <v>0</v>
      </c>
      <c r="BH258" s="436">
        <f>BH257*'MONTHLY DATA'!CC46</f>
        <v>0</v>
      </c>
      <c r="BI258" s="436">
        <f>BI257*'MONTHLY DATA'!CD46</f>
        <v>0</v>
      </c>
      <c r="BJ258" s="436">
        <f>BJ257*'MONTHLY DATA'!CE46</f>
        <v>0</v>
      </c>
      <c r="BK258" s="436">
        <f>BK257*'MONTHLY DATA'!CF46</f>
        <v>0</v>
      </c>
      <c r="BL258" s="436">
        <f>BL257*'MONTHLY DATA'!CG46</f>
        <v>0</v>
      </c>
      <c r="BM258" s="436">
        <f>BM257*'MONTHLY DATA'!CH46</f>
        <v>0</v>
      </c>
      <c r="BN258" s="436">
        <f>BN257*'MONTHLY DATA'!CI46</f>
        <v>0</v>
      </c>
      <c r="BO258" s="436">
        <f>BO257*'MONTHLY DATA'!CJ46</f>
        <v>0</v>
      </c>
      <c r="BP258" s="436">
        <f>BP257*'MONTHLY DATA'!CK46</f>
        <v>0</v>
      </c>
      <c r="BQ258" s="436">
        <f>BQ257*'MONTHLY DATA'!CL46</f>
        <v>0</v>
      </c>
      <c r="BR258" s="436">
        <f>BR257*'MONTHLY DATA'!CM46</f>
        <v>0</v>
      </c>
      <c r="BS258" s="436">
        <f>BS257*'MONTHLY DATA'!CN46</f>
        <v>0</v>
      </c>
      <c r="BT258" s="436">
        <f>BT257*'MONTHLY DATA'!CO46</f>
        <v>0</v>
      </c>
      <c r="BU258" s="436">
        <f>BU257*'MONTHLY DATA'!CP46</f>
        <v>0</v>
      </c>
      <c r="BV258" s="437">
        <f>BV257*'MONTHLY DATA'!CQ46</f>
        <v>0</v>
      </c>
      <c r="BW258" s="434">
        <f t="shared" si="143"/>
        <v>0</v>
      </c>
    </row>
    <row r="259" spans="1:75" ht="16.5" thickBot="1" x14ac:dyDescent="0.3">
      <c r="A259" s="268"/>
      <c r="AM259" s="249"/>
      <c r="AN259" s="249"/>
      <c r="AO259" s="249"/>
      <c r="AP259" s="249"/>
      <c r="AQ259" s="249"/>
      <c r="AR259" s="249"/>
      <c r="AS259" s="249"/>
      <c r="AT259" s="249"/>
      <c r="AU259" s="249"/>
      <c r="AV259" s="249"/>
      <c r="AW259" s="249"/>
      <c r="AX259" s="249"/>
      <c r="AY259" s="249"/>
      <c r="AZ259" s="249"/>
      <c r="BA259" s="249"/>
      <c r="BB259" s="249"/>
      <c r="BC259" s="249"/>
      <c r="BD259" s="249"/>
      <c r="BE259" s="249"/>
      <c r="BF259" s="249"/>
      <c r="BG259" s="249"/>
      <c r="BH259" s="249"/>
      <c r="BI259" s="249"/>
      <c r="BJ259" s="249"/>
      <c r="BK259" s="249"/>
      <c r="BL259" s="249"/>
      <c r="BM259" s="249"/>
      <c r="BN259" s="249"/>
      <c r="BO259" s="249"/>
      <c r="BP259" s="249"/>
      <c r="BQ259" s="249"/>
      <c r="BR259" s="249"/>
      <c r="BS259" s="249"/>
      <c r="BT259" s="249"/>
      <c r="BU259" s="249"/>
      <c r="BV259" s="249"/>
      <c r="BW259" s="434">
        <f t="shared" si="143"/>
        <v>0</v>
      </c>
    </row>
    <row r="260" spans="1:75" ht="16.5" thickBot="1" x14ac:dyDescent="0.3">
      <c r="A260" s="278" t="s">
        <v>315</v>
      </c>
      <c r="C260" s="279"/>
      <c r="D260" s="280"/>
      <c r="E260" s="280"/>
      <c r="F260" s="280"/>
      <c r="G260" s="280"/>
      <c r="H260" s="280"/>
      <c r="I260" s="280"/>
      <c r="J260" s="280"/>
      <c r="K260" s="280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80"/>
      <c r="AI260" s="280"/>
      <c r="AJ260" s="280"/>
      <c r="AK260" s="280"/>
      <c r="AL260" s="280"/>
      <c r="AM260" s="524">
        <f>AM251+AM253+AM255+AM257</f>
        <v>35491057.590361454</v>
      </c>
      <c r="AN260" s="524">
        <f t="shared" ref="AN260:BV260" si="144">AN251+AN253+AN255+AN257</f>
        <v>59160457.951807231</v>
      </c>
      <c r="AO260" s="524">
        <f t="shared" si="144"/>
        <v>54566967.46987953</v>
      </c>
      <c r="AP260" s="524">
        <f t="shared" si="144"/>
        <v>66163337.349397592</v>
      </c>
      <c r="AQ260" s="524">
        <f t="shared" si="144"/>
        <v>54566967.46987953</v>
      </c>
      <c r="AR260" s="524">
        <f t="shared" si="144"/>
        <v>66163337.349397592</v>
      </c>
      <c r="AS260" s="524">
        <f t="shared" si="144"/>
        <v>54566967.46987953</v>
      </c>
      <c r="AT260" s="524">
        <f t="shared" si="144"/>
        <v>66163337.349397592</v>
      </c>
      <c r="AU260" s="524">
        <f t="shared" si="144"/>
        <v>54566967.46987953</v>
      </c>
      <c r="AV260" s="524">
        <f t="shared" si="144"/>
        <v>66163337.349397592</v>
      </c>
      <c r="AW260" s="524">
        <f t="shared" si="144"/>
        <v>54566967.46987953</v>
      </c>
      <c r="AX260" s="524">
        <f t="shared" si="144"/>
        <v>66163337.349397592</v>
      </c>
      <c r="AY260" s="524">
        <f t="shared" si="144"/>
        <v>19075909.879518073</v>
      </c>
      <c r="AZ260" s="524">
        <f t="shared" si="144"/>
        <v>7002879.3975903615</v>
      </c>
      <c r="BA260" s="524">
        <f t="shared" si="144"/>
        <v>0</v>
      </c>
      <c r="BB260" s="524">
        <f t="shared" si="144"/>
        <v>54615148.912443526</v>
      </c>
      <c r="BC260" s="524">
        <f t="shared" si="144"/>
        <v>75417941.546752632</v>
      </c>
      <c r="BD260" s="524">
        <f t="shared" si="144"/>
        <v>54615148.912443526</v>
      </c>
      <c r="BE260" s="524">
        <f t="shared" si="144"/>
        <v>75417941.546752632</v>
      </c>
      <c r="BF260" s="524">
        <f t="shared" si="144"/>
        <v>54615148.912443526</v>
      </c>
      <c r="BG260" s="524">
        <f t="shared" si="144"/>
        <v>75417941.546752632</v>
      </c>
      <c r="BH260" s="524">
        <f t="shared" si="144"/>
        <v>54615148.912443526</v>
      </c>
      <c r="BI260" s="524">
        <f t="shared" si="144"/>
        <v>75417941.546752632</v>
      </c>
      <c r="BJ260" s="524">
        <f t="shared" si="144"/>
        <v>54615148.912443526</v>
      </c>
      <c r="BK260" s="524">
        <f t="shared" si="144"/>
        <v>98677411.667905703</v>
      </c>
      <c r="BL260" s="524">
        <f t="shared" si="144"/>
        <v>98361929.595657438</v>
      </c>
      <c r="BM260" s="524">
        <f t="shared" si="144"/>
        <v>123458235.77465679</v>
      </c>
      <c r="BN260" s="524">
        <f t="shared" si="144"/>
        <v>70327841.617423594</v>
      </c>
      <c r="BO260" s="524">
        <f t="shared" si="144"/>
        <v>68113447.742052525</v>
      </c>
      <c r="BP260" s="524">
        <f t="shared" si="144"/>
        <v>70327841.617423594</v>
      </c>
      <c r="BQ260" s="524">
        <f t="shared" si="144"/>
        <v>68113447.742052525</v>
      </c>
      <c r="BR260" s="524">
        <f t="shared" si="144"/>
        <v>70327841.617423594</v>
      </c>
      <c r="BS260" s="524">
        <f t="shared" si="144"/>
        <v>68113447.742052525</v>
      </c>
      <c r="BT260" s="524">
        <f t="shared" si="144"/>
        <v>70327841.617423594</v>
      </c>
      <c r="BU260" s="524">
        <f t="shared" si="144"/>
        <v>68113447.742052525</v>
      </c>
      <c r="BV260" s="525">
        <f t="shared" si="144"/>
        <v>70327841.617423594</v>
      </c>
      <c r="BW260" s="434">
        <f t="shared" si="143"/>
        <v>2243719915.7584386</v>
      </c>
    </row>
    <row r="261" spans="1:75" ht="16.5" thickBot="1" x14ac:dyDescent="0.3">
      <c r="A261" s="281" t="s">
        <v>312</v>
      </c>
      <c r="C261" s="282"/>
      <c r="D261" s="283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  <c r="AM261" s="526">
        <f>AM252+AM254+AM256+AM258</f>
        <v>1774552.8795180728</v>
      </c>
      <c r="AN261" s="526">
        <f t="shared" ref="AN261:BV261" si="145">AN252+AN254+AN256+AN258</f>
        <v>2755216.8542168676</v>
      </c>
      <c r="AO261" s="526">
        <f t="shared" si="145"/>
        <v>2245427.1542168679</v>
      </c>
      <c r="AP261" s="526">
        <f t="shared" si="145"/>
        <v>2825245.6481927712</v>
      </c>
      <c r="AQ261" s="526">
        <f t="shared" si="145"/>
        <v>2245427.1542168679</v>
      </c>
      <c r="AR261" s="526">
        <f t="shared" si="145"/>
        <v>2825245.6481927712</v>
      </c>
      <c r="AS261" s="526">
        <f t="shared" si="145"/>
        <v>2245427.1542168679</v>
      </c>
      <c r="AT261" s="526">
        <f t="shared" si="145"/>
        <v>2825245.6481927712</v>
      </c>
      <c r="AU261" s="526">
        <f t="shared" si="145"/>
        <v>2245427.1542168679</v>
      </c>
      <c r="AV261" s="526">
        <f t="shared" si="145"/>
        <v>2825245.6481927712</v>
      </c>
      <c r="AW261" s="526">
        <f t="shared" si="145"/>
        <v>2245427.1542168679</v>
      </c>
      <c r="AX261" s="526">
        <f t="shared" si="145"/>
        <v>2825245.6481927712</v>
      </c>
      <c r="AY261" s="526">
        <f t="shared" si="145"/>
        <v>470874.27469879517</v>
      </c>
      <c r="AZ261" s="526">
        <f t="shared" si="145"/>
        <v>70028.793975903624</v>
      </c>
      <c r="BA261" s="526">
        <f t="shared" si="145"/>
        <v>0</v>
      </c>
      <c r="BB261" s="526">
        <f t="shared" si="145"/>
        <v>0</v>
      </c>
      <c r="BC261" s="526">
        <f t="shared" si="145"/>
        <v>0</v>
      </c>
      <c r="BD261" s="526">
        <f t="shared" si="145"/>
        <v>0</v>
      </c>
      <c r="BE261" s="526">
        <f t="shared" si="145"/>
        <v>0</v>
      </c>
      <c r="BF261" s="526">
        <f t="shared" si="145"/>
        <v>0</v>
      </c>
      <c r="BG261" s="526">
        <f t="shared" si="145"/>
        <v>0</v>
      </c>
      <c r="BH261" s="526">
        <f t="shared" si="145"/>
        <v>0</v>
      </c>
      <c r="BI261" s="526">
        <f t="shared" si="145"/>
        <v>0</v>
      </c>
      <c r="BJ261" s="526">
        <f t="shared" si="145"/>
        <v>0</v>
      </c>
      <c r="BK261" s="526">
        <f t="shared" si="145"/>
        <v>930378.80484612274</v>
      </c>
      <c r="BL261" s="526">
        <f t="shared" si="145"/>
        <v>1517276.5261170259</v>
      </c>
      <c r="BM261" s="526">
        <f t="shared" si="145"/>
        <v>1338772.2740268204</v>
      </c>
      <c r="BN261" s="526">
        <f t="shared" si="145"/>
        <v>1637715.447201916</v>
      </c>
      <c r="BO261" s="526">
        <f t="shared" si="145"/>
        <v>1338772.2740268204</v>
      </c>
      <c r="BP261" s="526">
        <f t="shared" si="145"/>
        <v>1637715.447201916</v>
      </c>
      <c r="BQ261" s="526">
        <f t="shared" si="145"/>
        <v>1338772.2740268204</v>
      </c>
      <c r="BR261" s="526">
        <f t="shared" si="145"/>
        <v>1637715.447201916</v>
      </c>
      <c r="BS261" s="526">
        <f t="shared" si="145"/>
        <v>1338772.2740268204</v>
      </c>
      <c r="BT261" s="526">
        <f t="shared" si="145"/>
        <v>1637715.447201916</v>
      </c>
      <c r="BU261" s="526">
        <f t="shared" si="145"/>
        <v>1338772.2740268204</v>
      </c>
      <c r="BV261" s="527">
        <f t="shared" si="145"/>
        <v>1637715.447201916</v>
      </c>
      <c r="BW261" s="434">
        <f t="shared" si="143"/>
        <v>47754130.751564652</v>
      </c>
    </row>
    <row r="262" spans="1:75" ht="16.5" thickBot="1" x14ac:dyDescent="0.3">
      <c r="BW262" s="434">
        <f t="shared" si="143"/>
        <v>0</v>
      </c>
    </row>
    <row r="263" spans="1:75" ht="16.5" thickBot="1" x14ac:dyDescent="0.3">
      <c r="BW263" s="434">
        <f t="shared" si="143"/>
        <v>0</v>
      </c>
    </row>
    <row r="264" spans="1:75" ht="16.5" thickBot="1" x14ac:dyDescent="0.3">
      <c r="A264" s="528" t="s">
        <v>53</v>
      </c>
      <c r="C264" s="529"/>
      <c r="D264" s="284"/>
      <c r="E264" s="284"/>
      <c r="F264" s="284"/>
      <c r="G264" s="284"/>
      <c r="H264" s="284"/>
      <c r="I264" s="284"/>
      <c r="J264" s="284"/>
      <c r="K264" s="284"/>
      <c r="L264" s="284"/>
      <c r="M264" s="284"/>
      <c r="N264" s="284"/>
      <c r="O264" s="284"/>
      <c r="P264" s="284"/>
      <c r="Q264" s="284"/>
      <c r="R264" s="284"/>
      <c r="S264" s="284"/>
      <c r="T264" s="284"/>
      <c r="U264" s="284"/>
      <c r="V264" s="284"/>
      <c r="W264" s="284"/>
      <c r="X264" s="284"/>
      <c r="Y264" s="284"/>
      <c r="Z264" s="284"/>
      <c r="AA264" s="284"/>
      <c r="AB264" s="284"/>
      <c r="AC264" s="284"/>
      <c r="AD264" s="284"/>
      <c r="AE264" s="284"/>
      <c r="AF264" s="284"/>
      <c r="AG264" s="284"/>
      <c r="AH264" s="284"/>
      <c r="AI264" s="284"/>
      <c r="AJ264" s="284"/>
      <c r="AK264" s="284"/>
      <c r="AL264" s="284"/>
      <c r="AM264" s="518">
        <f>AM230*'MONTHLY DATA'!BK94</f>
        <v>22534004.819277115</v>
      </c>
      <c r="AN264" s="518">
        <f>AN230*'MONTHLY DATA'!BL94</f>
        <v>31123908.433734942</v>
      </c>
      <c r="AO264" s="518">
        <f>AO230*'MONTHLY DATA'!BM94</f>
        <v>22534004.819277115</v>
      </c>
      <c r="AP264" s="518">
        <f>AP230*'MONTHLY DATA'!BN94</f>
        <v>31123908.433734942</v>
      </c>
      <c r="AQ264" s="518">
        <f>AQ230*'MONTHLY DATA'!BO94</f>
        <v>22534004.819277115</v>
      </c>
      <c r="AR264" s="518">
        <f>AR230*'MONTHLY DATA'!BP94</f>
        <v>31123908.433734942</v>
      </c>
      <c r="AS264" s="518">
        <f>AS230*'MONTHLY DATA'!BQ94</f>
        <v>22534004.819277115</v>
      </c>
      <c r="AT264" s="518">
        <f>AT230*'MONTHLY DATA'!BR94</f>
        <v>31123908.433734942</v>
      </c>
      <c r="AU264" s="518">
        <f>AU230*'MONTHLY DATA'!BS94</f>
        <v>22534004.819277115</v>
      </c>
      <c r="AV264" s="518">
        <f>AV230*'MONTHLY DATA'!BT94</f>
        <v>31123908.433734942</v>
      </c>
      <c r="AW264" s="518">
        <f>AW230*'MONTHLY DATA'!BU94</f>
        <v>22534004.819277115</v>
      </c>
      <c r="AX264" s="518">
        <f>AX230*'MONTHLY DATA'!BV94</f>
        <v>31123908.433734942</v>
      </c>
      <c r="AY264" s="518">
        <f>AY230*'MONTHLY DATA'!BW94</f>
        <v>24273399.516641568</v>
      </c>
      <c r="AZ264" s="518">
        <f>AZ230*'MONTHLY DATA'!BX94</f>
        <v>33519085.131890059</v>
      </c>
      <c r="BA264" s="518">
        <f>BA230*'MONTHLY DATA'!BY94</f>
        <v>24273399.516641568</v>
      </c>
      <c r="BB264" s="518">
        <f>BB230*'MONTHLY DATA'!BZ94</f>
        <v>33519085.131890059</v>
      </c>
      <c r="BC264" s="518">
        <f>BC230*'MONTHLY DATA'!CA94</f>
        <v>24273399.516641568</v>
      </c>
      <c r="BD264" s="518">
        <f>BD230*'MONTHLY DATA'!CB94</f>
        <v>33519085.131890059</v>
      </c>
      <c r="BE264" s="518">
        <f>BE230*'MONTHLY DATA'!CC94</f>
        <v>24273399.516641568</v>
      </c>
      <c r="BF264" s="518">
        <f>BF230*'MONTHLY DATA'!CD94</f>
        <v>33519085.131890059</v>
      </c>
      <c r="BG264" s="518">
        <f>BG230*'MONTHLY DATA'!CE94</f>
        <v>24273399.516641568</v>
      </c>
      <c r="BH264" s="518">
        <f>BH230*'MONTHLY DATA'!CF94</f>
        <v>33519085.131890059</v>
      </c>
      <c r="BI264" s="518">
        <f>BI230*'MONTHLY DATA'!CG94</f>
        <v>24273399.516641568</v>
      </c>
      <c r="BJ264" s="518">
        <f>BJ230*'MONTHLY DATA'!CH94</f>
        <v>33519085.131890059</v>
      </c>
      <c r="BK264" s="518">
        <f>BK230*'MONTHLY DATA'!CI94</f>
        <v>25843855.690170076</v>
      </c>
      <c r="BL264" s="518">
        <f>BL230*'MONTHLY DATA'!CJ94</f>
        <v>35685606.247374862</v>
      </c>
      <c r="BM264" s="518">
        <f>BM230*'MONTHLY DATA'!CK94</f>
        <v>25843855.690170076</v>
      </c>
      <c r="BN264" s="518">
        <f>BN230*'MONTHLY DATA'!CL94</f>
        <v>35685606.247374862</v>
      </c>
      <c r="BO264" s="518">
        <f>BO230*'MONTHLY DATA'!CM94</f>
        <v>25843855.690170076</v>
      </c>
      <c r="BP264" s="518">
        <f>BP230*'MONTHLY DATA'!CN94</f>
        <v>35685606.247374862</v>
      </c>
      <c r="BQ264" s="518">
        <f>BQ230*'MONTHLY DATA'!CO94</f>
        <v>25843855.690170076</v>
      </c>
      <c r="BR264" s="518">
        <f>BR230*'MONTHLY DATA'!CP94</f>
        <v>35685606.247374862</v>
      </c>
      <c r="BS264" s="518">
        <f>BS230*'MONTHLY DATA'!CQ94</f>
        <v>25843855.690170076</v>
      </c>
      <c r="BT264" s="518">
        <f>BT230*'MONTHLY DATA'!CR94</f>
        <v>35685606.247374862</v>
      </c>
      <c r="BU264" s="518">
        <f>BU230*'MONTHLY DATA'!CS94</f>
        <v>25843855.690170076</v>
      </c>
      <c r="BV264" s="518">
        <f>BV230*'MONTHLY DATA'!CT94</f>
        <v>35685606.247374862</v>
      </c>
      <c r="BW264" s="434">
        <f t="shared" si="143"/>
        <v>1037879159.0345318</v>
      </c>
    </row>
    <row r="265" spans="1:75" ht="16.5" thickBot="1" x14ac:dyDescent="0.3">
      <c r="C265" s="656">
        <f t="shared" ref="C265:AH265" si="146">C219*C221</f>
        <v>0</v>
      </c>
      <c r="D265" s="656">
        <f t="shared" si="146"/>
        <v>0</v>
      </c>
      <c r="E265" s="656">
        <f t="shared" si="146"/>
        <v>0</v>
      </c>
      <c r="F265" s="656">
        <f t="shared" si="146"/>
        <v>0</v>
      </c>
      <c r="G265" s="656">
        <f t="shared" si="146"/>
        <v>0</v>
      </c>
      <c r="H265" s="656">
        <f t="shared" si="146"/>
        <v>0</v>
      </c>
      <c r="I265" s="656">
        <f t="shared" si="146"/>
        <v>0</v>
      </c>
      <c r="J265" s="656">
        <f t="shared" si="146"/>
        <v>0</v>
      </c>
      <c r="K265" s="656">
        <f t="shared" si="146"/>
        <v>0</v>
      </c>
      <c r="L265" s="656">
        <f t="shared" si="146"/>
        <v>0</v>
      </c>
      <c r="M265" s="656">
        <f t="shared" si="146"/>
        <v>0</v>
      </c>
      <c r="N265" s="656">
        <f t="shared" si="146"/>
        <v>0</v>
      </c>
      <c r="O265" s="656">
        <f t="shared" si="146"/>
        <v>0</v>
      </c>
      <c r="P265" s="656">
        <f t="shared" si="146"/>
        <v>0</v>
      </c>
      <c r="Q265" s="656">
        <f t="shared" si="146"/>
        <v>0</v>
      </c>
      <c r="R265" s="656">
        <f t="shared" si="146"/>
        <v>0</v>
      </c>
      <c r="S265" s="656">
        <f t="shared" si="146"/>
        <v>0</v>
      </c>
      <c r="T265" s="656">
        <f t="shared" si="146"/>
        <v>0</v>
      </c>
      <c r="U265" s="656">
        <f t="shared" si="146"/>
        <v>0</v>
      </c>
      <c r="V265" s="656">
        <f t="shared" si="146"/>
        <v>0</v>
      </c>
      <c r="W265" s="656">
        <f t="shared" si="146"/>
        <v>0</v>
      </c>
      <c r="X265" s="656">
        <f t="shared" si="146"/>
        <v>0</v>
      </c>
      <c r="Y265" s="656">
        <f t="shared" si="146"/>
        <v>0</v>
      </c>
      <c r="Z265" s="656">
        <f t="shared" si="146"/>
        <v>0</v>
      </c>
      <c r="AA265" s="656">
        <f t="shared" si="146"/>
        <v>0</v>
      </c>
      <c r="AB265" s="656">
        <f t="shared" si="146"/>
        <v>0</v>
      </c>
      <c r="AC265" s="656">
        <f t="shared" si="146"/>
        <v>0</v>
      </c>
      <c r="AD265" s="656">
        <f t="shared" si="146"/>
        <v>0</v>
      </c>
      <c r="AE265" s="656">
        <f t="shared" si="146"/>
        <v>0</v>
      </c>
      <c r="AF265" s="656">
        <f t="shared" si="146"/>
        <v>0</v>
      </c>
      <c r="AG265" s="656">
        <f t="shared" si="146"/>
        <v>0</v>
      </c>
      <c r="AH265" s="656">
        <f t="shared" si="146"/>
        <v>0</v>
      </c>
      <c r="AI265" s="656">
        <f t="shared" ref="AI265:BN265" si="147">AI219*AI221</f>
        <v>0</v>
      </c>
      <c r="AJ265" s="656">
        <f t="shared" si="147"/>
        <v>0</v>
      </c>
      <c r="AK265" s="656">
        <f t="shared" si="147"/>
        <v>0</v>
      </c>
      <c r="AL265" s="656">
        <f t="shared" si="147"/>
        <v>0</v>
      </c>
      <c r="AM265" s="656">
        <f t="shared" si="147"/>
        <v>13906626.506024098</v>
      </c>
      <c r="AN265" s="656">
        <f t="shared" si="147"/>
        <v>19209036.144578315</v>
      </c>
      <c r="AO265" s="656">
        <f t="shared" si="147"/>
        <v>13906626.506024098</v>
      </c>
      <c r="AP265" s="656">
        <f t="shared" si="147"/>
        <v>19209036.144578315</v>
      </c>
      <c r="AQ265" s="656">
        <f t="shared" si="147"/>
        <v>13906626.506024098</v>
      </c>
      <c r="AR265" s="656">
        <f t="shared" si="147"/>
        <v>19209036.144578315</v>
      </c>
      <c r="AS265" s="656">
        <f t="shared" si="147"/>
        <v>13906626.506024098</v>
      </c>
      <c r="AT265" s="656">
        <f t="shared" si="147"/>
        <v>19209036.144578315</v>
      </c>
      <c r="AU265" s="656">
        <f t="shared" si="147"/>
        <v>13906626.506024098</v>
      </c>
      <c r="AV265" s="656">
        <f t="shared" si="147"/>
        <v>19209036.144578315</v>
      </c>
      <c r="AW265" s="656">
        <f t="shared" si="147"/>
        <v>13906626.506024098</v>
      </c>
      <c r="AX265" s="656">
        <f t="shared" si="147"/>
        <v>19209036.144578315</v>
      </c>
      <c r="AY265" s="656">
        <f t="shared" si="147"/>
        <v>14730100.075301206</v>
      </c>
      <c r="AZ265" s="656">
        <f t="shared" si="147"/>
        <v>20348798.042168677</v>
      </c>
      <c r="BA265" s="656">
        <f t="shared" si="147"/>
        <v>14730100.075301206</v>
      </c>
      <c r="BB265" s="656">
        <f t="shared" si="147"/>
        <v>20348798.042168677</v>
      </c>
      <c r="BC265" s="656">
        <f t="shared" si="147"/>
        <v>14730100.075301206</v>
      </c>
      <c r="BD265" s="656">
        <f t="shared" si="147"/>
        <v>20348798.042168677</v>
      </c>
      <c r="BE265" s="656">
        <f t="shared" si="147"/>
        <v>14730100.075301206</v>
      </c>
      <c r="BF265" s="656">
        <f t="shared" si="147"/>
        <v>20348798.042168677</v>
      </c>
      <c r="BG265" s="656">
        <f t="shared" si="147"/>
        <v>14730100.075301206</v>
      </c>
      <c r="BH265" s="656">
        <f t="shared" si="147"/>
        <v>20348798.042168677</v>
      </c>
      <c r="BI265" s="656">
        <f t="shared" si="147"/>
        <v>14730100.075301206</v>
      </c>
      <c r="BJ265" s="656">
        <f t="shared" si="147"/>
        <v>20348798.042168677</v>
      </c>
      <c r="BK265" s="656">
        <f t="shared" si="147"/>
        <v>15701005.88710211</v>
      </c>
      <c r="BL265" s="656">
        <f t="shared" si="147"/>
        <v>21673273.837543376</v>
      </c>
      <c r="BM265" s="656">
        <f t="shared" si="147"/>
        <v>15701005.88710211</v>
      </c>
      <c r="BN265" s="656">
        <f t="shared" si="147"/>
        <v>21673273.837543376</v>
      </c>
      <c r="BO265" s="656">
        <f t="shared" ref="BO265:BV265" si="148">BO219*BO221</f>
        <v>15701005.88710211</v>
      </c>
      <c r="BP265" s="656">
        <f t="shared" si="148"/>
        <v>21673273.837543376</v>
      </c>
      <c r="BQ265" s="656">
        <f t="shared" si="148"/>
        <v>15701005.88710211</v>
      </c>
      <c r="BR265" s="656">
        <f t="shared" si="148"/>
        <v>21673273.837543376</v>
      </c>
      <c r="BS265" s="656">
        <f t="shared" si="148"/>
        <v>15701005.88710211</v>
      </c>
      <c r="BT265" s="656">
        <f t="shared" si="148"/>
        <v>21673273.837543376</v>
      </c>
      <c r="BU265" s="656">
        <f t="shared" si="148"/>
        <v>15701005.88710211</v>
      </c>
      <c r="BV265" s="656">
        <f t="shared" si="148"/>
        <v>21673273.837543376</v>
      </c>
      <c r="BW265" s="434">
        <f t="shared" si="143"/>
        <v>633413042.95630682</v>
      </c>
    </row>
    <row r="266" spans="1:75" ht="16.5" thickBot="1" x14ac:dyDescent="0.3">
      <c r="A266" s="530" t="s">
        <v>254</v>
      </c>
      <c r="BW266" s="434">
        <f t="shared" si="143"/>
        <v>0</v>
      </c>
    </row>
    <row r="267" spans="1:75" ht="16.5" thickBot="1" x14ac:dyDescent="0.3">
      <c r="A267" s="277" t="s">
        <v>248</v>
      </c>
      <c r="C267" s="233"/>
      <c r="D267" s="245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440">
        <f>AM264*'MONTHLY DATA'!BK50</f>
        <v>4506800.963855423</v>
      </c>
      <c r="AN267" s="440">
        <f>AN264*'MONTHLY DATA'!BL50</f>
        <v>6224781.6867469884</v>
      </c>
      <c r="AO267" s="440">
        <f>AO264*'MONTHLY DATA'!BM50</f>
        <v>4506800.963855423</v>
      </c>
      <c r="AP267" s="440">
        <f>AP264*'MONTHLY DATA'!BN50</f>
        <v>6224781.6867469884</v>
      </c>
      <c r="AQ267" s="440">
        <f>AQ264*'MONTHLY DATA'!BO50</f>
        <v>4506800.963855423</v>
      </c>
      <c r="AR267" s="440">
        <f>AR264*'MONTHLY DATA'!BP50</f>
        <v>6224781.6867469884</v>
      </c>
      <c r="AS267" s="440">
        <f>AS264*'MONTHLY DATA'!BQ50</f>
        <v>4506800.963855423</v>
      </c>
      <c r="AT267" s="440">
        <f>AT264*'MONTHLY DATA'!BR50</f>
        <v>6224781.6867469884</v>
      </c>
      <c r="AU267" s="440">
        <f>AU264*'MONTHLY DATA'!BS50</f>
        <v>4506800.963855423</v>
      </c>
      <c r="AV267" s="440">
        <f>AV264*'MONTHLY DATA'!BT50</f>
        <v>6224781.6867469884</v>
      </c>
      <c r="AW267" s="440">
        <f>AW264*'MONTHLY DATA'!BU50</f>
        <v>4506800.963855423</v>
      </c>
      <c r="AX267" s="440">
        <f>AX264*'MONTHLY DATA'!BV50</f>
        <v>6224781.6867469884</v>
      </c>
      <c r="AY267" s="440">
        <f>AY264*'MONTHLY DATA'!BW50</f>
        <v>0</v>
      </c>
      <c r="AZ267" s="440">
        <f>AZ264*'MONTHLY DATA'!BX50</f>
        <v>0</v>
      </c>
      <c r="BA267" s="440">
        <f>BA264*'MONTHLY DATA'!BY50</f>
        <v>0</v>
      </c>
      <c r="BB267" s="440">
        <f>BB264*'MONTHLY DATA'!BZ50</f>
        <v>0</v>
      </c>
      <c r="BC267" s="440">
        <f>BC264*'MONTHLY DATA'!CA50</f>
        <v>0</v>
      </c>
      <c r="BD267" s="440">
        <f>BD264*'MONTHLY DATA'!CB50</f>
        <v>0</v>
      </c>
      <c r="BE267" s="440">
        <f>BE264*'MONTHLY DATA'!CC50</f>
        <v>0</v>
      </c>
      <c r="BF267" s="440">
        <f>BF264*'MONTHLY DATA'!CD50</f>
        <v>0</v>
      </c>
      <c r="BG267" s="440">
        <f>BG264*'MONTHLY DATA'!CE50</f>
        <v>0</v>
      </c>
      <c r="BH267" s="440">
        <f>BH264*'MONTHLY DATA'!CF50</f>
        <v>0</v>
      </c>
      <c r="BI267" s="440">
        <f>BI264*'MONTHLY DATA'!CG50</f>
        <v>0</v>
      </c>
      <c r="BJ267" s="440">
        <f>BJ264*'MONTHLY DATA'!CH50</f>
        <v>0</v>
      </c>
      <c r="BK267" s="440">
        <f>BK264*'MONTHLY DATA'!CI50</f>
        <v>0</v>
      </c>
      <c r="BL267" s="440">
        <f>BL264*'MONTHLY DATA'!CJ50</f>
        <v>0</v>
      </c>
      <c r="BM267" s="440">
        <f>BM264*'MONTHLY DATA'!CK50</f>
        <v>0</v>
      </c>
      <c r="BN267" s="440">
        <f>BN264*'MONTHLY DATA'!CL50</f>
        <v>0</v>
      </c>
      <c r="BO267" s="440">
        <f>BO264*'MONTHLY DATA'!CM50</f>
        <v>0</v>
      </c>
      <c r="BP267" s="440">
        <f>BP264*'MONTHLY DATA'!CN50</f>
        <v>0</v>
      </c>
      <c r="BQ267" s="440">
        <f>BQ264*'MONTHLY DATA'!CO50</f>
        <v>0</v>
      </c>
      <c r="BR267" s="440">
        <f>BR264*'MONTHLY DATA'!CP50</f>
        <v>0</v>
      </c>
      <c r="BS267" s="440">
        <f>BS264*'MONTHLY DATA'!CQ50</f>
        <v>0</v>
      </c>
      <c r="BT267" s="440">
        <f>BT264*'MONTHLY DATA'!CR50</f>
        <v>0</v>
      </c>
      <c r="BU267" s="440">
        <f>BU264*'MONTHLY DATA'!CS50</f>
        <v>0</v>
      </c>
      <c r="BV267" s="441">
        <f>BV264*'MONTHLY DATA'!CT50</f>
        <v>0</v>
      </c>
      <c r="BW267" s="434">
        <f t="shared" si="143"/>
        <v>64389495.903614476</v>
      </c>
    </row>
    <row r="268" spans="1:75" ht="16.5" thickBot="1" x14ac:dyDescent="0.3">
      <c r="A268" s="268" t="s">
        <v>249</v>
      </c>
      <c r="C268" s="235"/>
      <c r="AM268" s="249">
        <f>AM267*'MONTHLY DATA'!BK51</f>
        <v>90136.019277108469</v>
      </c>
      <c r="AN268" s="249">
        <f>AN267*'MONTHLY DATA'!BL51</f>
        <v>124495.63373493977</v>
      </c>
      <c r="AO268" s="249">
        <f>AO267*'MONTHLY DATA'!BM51</f>
        <v>90136.019277108469</v>
      </c>
      <c r="AP268" s="249">
        <f>AP267*'MONTHLY DATA'!BN51</f>
        <v>124495.63373493977</v>
      </c>
      <c r="AQ268" s="249">
        <f>AQ267*'MONTHLY DATA'!BO51</f>
        <v>90136.019277108469</v>
      </c>
      <c r="AR268" s="249">
        <f>AR267*'MONTHLY DATA'!BP51</f>
        <v>124495.63373493977</v>
      </c>
      <c r="AS268" s="249">
        <f>AS267*'MONTHLY DATA'!BQ51</f>
        <v>90136.019277108469</v>
      </c>
      <c r="AT268" s="249">
        <f>AT267*'MONTHLY DATA'!BR51</f>
        <v>124495.63373493977</v>
      </c>
      <c r="AU268" s="249">
        <f>AU267*'MONTHLY DATA'!BS51</f>
        <v>90136.019277108469</v>
      </c>
      <c r="AV268" s="249">
        <f>AV267*'MONTHLY DATA'!BT51</f>
        <v>124495.63373493977</v>
      </c>
      <c r="AW268" s="249">
        <f>AW267*'MONTHLY DATA'!BU51</f>
        <v>90136.019277108469</v>
      </c>
      <c r="AX268" s="249">
        <f>AX267*'MONTHLY DATA'!BV51</f>
        <v>124495.63373493977</v>
      </c>
      <c r="AY268" s="249">
        <f>AY267*'MONTHLY DATA'!BW51</f>
        <v>0</v>
      </c>
      <c r="AZ268" s="249">
        <f>AZ267*'MONTHLY DATA'!BX51</f>
        <v>0</v>
      </c>
      <c r="BA268" s="249">
        <f>BA267*'MONTHLY DATA'!BY51</f>
        <v>0</v>
      </c>
      <c r="BB268" s="249">
        <f>BB267*'MONTHLY DATA'!BZ51</f>
        <v>0</v>
      </c>
      <c r="BC268" s="249">
        <f>BC267*'MONTHLY DATA'!CA51</f>
        <v>0</v>
      </c>
      <c r="BD268" s="249">
        <f>BD267*'MONTHLY DATA'!CB51</f>
        <v>0</v>
      </c>
      <c r="BE268" s="249">
        <f>BE267*'MONTHLY DATA'!CC51</f>
        <v>0</v>
      </c>
      <c r="BF268" s="249">
        <f>BF267*'MONTHLY DATA'!CD51</f>
        <v>0</v>
      </c>
      <c r="BG268" s="249">
        <f>BG267*'MONTHLY DATA'!CE51</f>
        <v>0</v>
      </c>
      <c r="BH268" s="249">
        <f>BH267*'MONTHLY DATA'!CF51</f>
        <v>0</v>
      </c>
      <c r="BI268" s="249">
        <f>BI267*'MONTHLY DATA'!CG51</f>
        <v>0</v>
      </c>
      <c r="BJ268" s="249">
        <f>BJ267*'MONTHLY DATA'!CH51</f>
        <v>0</v>
      </c>
      <c r="BK268" s="249">
        <f>BK267*'MONTHLY DATA'!CI51</f>
        <v>0</v>
      </c>
      <c r="BL268" s="249">
        <f>BL267*'MONTHLY DATA'!CJ51</f>
        <v>0</v>
      </c>
      <c r="BM268" s="249">
        <f>BM267*'MONTHLY DATA'!CK51</f>
        <v>0</v>
      </c>
      <c r="BN268" s="249">
        <f>BN267*'MONTHLY DATA'!CL51</f>
        <v>0</v>
      </c>
      <c r="BO268" s="249">
        <f>BO267*'MONTHLY DATA'!CM51</f>
        <v>0</v>
      </c>
      <c r="BP268" s="249">
        <f>BP267*'MONTHLY DATA'!CN51</f>
        <v>0</v>
      </c>
      <c r="BQ268" s="249">
        <f>BQ267*'MONTHLY DATA'!CO51</f>
        <v>0</v>
      </c>
      <c r="BR268" s="249">
        <f>BR267*'MONTHLY DATA'!CP51</f>
        <v>0</v>
      </c>
      <c r="BS268" s="249">
        <f>BS267*'MONTHLY DATA'!CQ51</f>
        <v>0</v>
      </c>
      <c r="BT268" s="249">
        <f>BT267*'MONTHLY DATA'!CR51</f>
        <v>0</v>
      </c>
      <c r="BU268" s="249">
        <f>BU267*'MONTHLY DATA'!CS51</f>
        <v>0</v>
      </c>
      <c r="BV268" s="250">
        <f>BV267*'MONTHLY DATA'!CT51</f>
        <v>0</v>
      </c>
      <c r="BW268" s="434">
        <f t="shared" si="143"/>
        <v>1287789.9180722893</v>
      </c>
    </row>
    <row r="269" spans="1:75" ht="16.5" thickBot="1" x14ac:dyDescent="0.3">
      <c r="A269" s="268" t="s">
        <v>250</v>
      </c>
      <c r="C269" s="235"/>
      <c r="AM269" s="249"/>
      <c r="AN269" s="249">
        <f>AM264*'MONTHLY DATA'!BK52</f>
        <v>3380100.7228915673</v>
      </c>
      <c r="AO269" s="249">
        <f>AN264*'MONTHLY DATA'!BL52</f>
        <v>4668586.2650602413</v>
      </c>
      <c r="AP269" s="249">
        <f>AO264*'MONTHLY DATA'!BM52</f>
        <v>3380100.7228915673</v>
      </c>
      <c r="AQ269" s="249">
        <f>AP264*'MONTHLY DATA'!BN52</f>
        <v>4668586.2650602413</v>
      </c>
      <c r="AR269" s="249">
        <f>AQ264*'MONTHLY DATA'!BO52</f>
        <v>3380100.7228915673</v>
      </c>
      <c r="AS269" s="249">
        <f>AR264*'MONTHLY DATA'!BP52</f>
        <v>4668586.2650602413</v>
      </c>
      <c r="AT269" s="249">
        <f>AS264*'MONTHLY DATA'!BQ52</f>
        <v>3380100.7228915673</v>
      </c>
      <c r="AU269" s="249">
        <f>AT264*'MONTHLY DATA'!BR52</f>
        <v>4668586.2650602413</v>
      </c>
      <c r="AV269" s="249">
        <f>AU264*'MONTHLY DATA'!BS52</f>
        <v>3380100.7228915673</v>
      </c>
      <c r="AW269" s="249">
        <f>AV264*'MONTHLY DATA'!BT52</f>
        <v>4668586.2650602413</v>
      </c>
      <c r="AX269" s="249">
        <f>AW264*'MONTHLY DATA'!BU52</f>
        <v>3380100.7228915673</v>
      </c>
      <c r="AY269" s="249">
        <f>AX264*'MONTHLY DATA'!BV52</f>
        <v>4668586.2650602413</v>
      </c>
      <c r="AZ269" s="249">
        <f>AY264*'MONTHLY DATA'!BW52</f>
        <v>9709359.806656627</v>
      </c>
      <c r="BA269" s="249">
        <f>AZ264*'MONTHLY DATA'!BX52</f>
        <v>13407634.052756025</v>
      </c>
      <c r="BB269" s="249">
        <f>BA264*'MONTHLY DATA'!BY52</f>
        <v>9709359.806656627</v>
      </c>
      <c r="BC269" s="249">
        <f>BB264*'MONTHLY DATA'!BZ52</f>
        <v>13407634.052756025</v>
      </c>
      <c r="BD269" s="249">
        <f>BC264*'MONTHLY DATA'!CA52</f>
        <v>9709359.806656627</v>
      </c>
      <c r="BE269" s="249">
        <f>BD264*'MONTHLY DATA'!CB52</f>
        <v>13407634.052756025</v>
      </c>
      <c r="BF269" s="249">
        <f>BE264*'MONTHLY DATA'!CC52</f>
        <v>9709359.806656627</v>
      </c>
      <c r="BG269" s="249">
        <f>BF264*'MONTHLY DATA'!CD52</f>
        <v>13407634.052756025</v>
      </c>
      <c r="BH269" s="249">
        <f>BG264*'MONTHLY DATA'!CE52</f>
        <v>9709359.806656627</v>
      </c>
      <c r="BI269" s="249">
        <f>BH264*'MONTHLY DATA'!CF52</f>
        <v>13407634.052756025</v>
      </c>
      <c r="BJ269" s="249">
        <f>BI264*'MONTHLY DATA'!CG52</f>
        <v>9709359.806656627</v>
      </c>
      <c r="BK269" s="249">
        <f>BJ264*'MONTHLY DATA'!CH52</f>
        <v>13407634.052756025</v>
      </c>
      <c r="BL269" s="249">
        <f>BK264*'MONTHLY DATA'!CI52</f>
        <v>0</v>
      </c>
      <c r="BM269" s="249">
        <f>BL264*'MONTHLY DATA'!CJ52</f>
        <v>0</v>
      </c>
      <c r="BN269" s="249">
        <f>BM264*'MONTHLY DATA'!CK52</f>
        <v>0</v>
      </c>
      <c r="BO269" s="249">
        <f>BN264*'MONTHLY DATA'!CL52</f>
        <v>0</v>
      </c>
      <c r="BP269" s="249">
        <f>BO264*'MONTHLY DATA'!CM52</f>
        <v>0</v>
      </c>
      <c r="BQ269" s="249">
        <f>BP264*'MONTHLY DATA'!CN52</f>
        <v>0</v>
      </c>
      <c r="BR269" s="249">
        <f>BQ264*'MONTHLY DATA'!CO52</f>
        <v>0</v>
      </c>
      <c r="BS269" s="249">
        <f>BR264*'MONTHLY DATA'!CP52</f>
        <v>0</v>
      </c>
      <c r="BT269" s="249">
        <f>BS264*'MONTHLY DATA'!CQ52</f>
        <v>0</v>
      </c>
      <c r="BU269" s="249">
        <f>BT264*'MONTHLY DATA'!CR52</f>
        <v>0</v>
      </c>
      <c r="BV269" s="250">
        <f>BU264*'MONTHLY DATA'!CS52</f>
        <v>0</v>
      </c>
      <c r="BW269" s="434">
        <f t="shared" si="143"/>
        <v>186994085.08418673</v>
      </c>
    </row>
    <row r="270" spans="1:75" ht="16.5" thickBot="1" x14ac:dyDescent="0.3">
      <c r="A270" s="268" t="s">
        <v>249</v>
      </c>
      <c r="C270" s="235"/>
      <c r="AM270" s="249"/>
      <c r="AN270" s="249">
        <f>AN269*'MONTHLY DATA'!BK53</f>
        <v>33801.007228915674</v>
      </c>
      <c r="AO270" s="249">
        <f>AO269*'MONTHLY DATA'!BL53</f>
        <v>46685.862650602416</v>
      </c>
      <c r="AP270" s="249">
        <f>AP269*'MONTHLY DATA'!BM53</f>
        <v>33801.007228915674</v>
      </c>
      <c r="AQ270" s="249">
        <f>AQ269*'MONTHLY DATA'!BN53</f>
        <v>46685.862650602416</v>
      </c>
      <c r="AR270" s="249">
        <f>AR269*'MONTHLY DATA'!BO53</f>
        <v>33801.007228915674</v>
      </c>
      <c r="AS270" s="249">
        <f>AS269*'MONTHLY DATA'!BP53</f>
        <v>46685.862650602416</v>
      </c>
      <c r="AT270" s="249">
        <f>AT269*'MONTHLY DATA'!BQ53</f>
        <v>33801.007228915674</v>
      </c>
      <c r="AU270" s="249">
        <f>AU269*'MONTHLY DATA'!BR53</f>
        <v>46685.862650602416</v>
      </c>
      <c r="AV270" s="249">
        <f>AV269*'MONTHLY DATA'!BS53</f>
        <v>33801.007228915674</v>
      </c>
      <c r="AW270" s="249">
        <f>AW269*'MONTHLY DATA'!BT53</f>
        <v>46685.862650602416</v>
      </c>
      <c r="AX270" s="249">
        <f>AX269*'MONTHLY DATA'!BU53</f>
        <v>33801.007228915674</v>
      </c>
      <c r="AY270" s="249">
        <f>AY269*'MONTHLY DATA'!BV53</f>
        <v>46685.862650602416</v>
      </c>
      <c r="AZ270" s="249">
        <f>AZ269*'MONTHLY DATA'!BW53</f>
        <v>291280.79419969878</v>
      </c>
      <c r="BA270" s="249">
        <f>BA269*'MONTHLY DATA'!BX53</f>
        <v>402229.0215826807</v>
      </c>
      <c r="BB270" s="249">
        <f>BB269*'MONTHLY DATA'!BY53</f>
        <v>291280.79419969878</v>
      </c>
      <c r="BC270" s="249">
        <f>BC269*'MONTHLY DATA'!BZ53</f>
        <v>402229.0215826807</v>
      </c>
      <c r="BD270" s="249">
        <f>BD269*'MONTHLY DATA'!CA53</f>
        <v>291280.79419969878</v>
      </c>
      <c r="BE270" s="249">
        <f>BE269*'MONTHLY DATA'!CB53</f>
        <v>402229.0215826807</v>
      </c>
      <c r="BF270" s="249">
        <f>BF269*'MONTHLY DATA'!CC53</f>
        <v>291280.79419969878</v>
      </c>
      <c r="BG270" s="249">
        <f>BG269*'MONTHLY DATA'!CD53</f>
        <v>402229.0215826807</v>
      </c>
      <c r="BH270" s="249">
        <f>BH269*'MONTHLY DATA'!CE53</f>
        <v>291280.79419969878</v>
      </c>
      <c r="BI270" s="249">
        <f>BI269*'MONTHLY DATA'!CF53</f>
        <v>402229.0215826807</v>
      </c>
      <c r="BJ270" s="249">
        <f>BJ269*'MONTHLY DATA'!CG53</f>
        <v>291280.79419969878</v>
      </c>
      <c r="BK270" s="249">
        <f>BK269*'MONTHLY DATA'!CH53</f>
        <v>402229.0215826807</v>
      </c>
      <c r="BL270" s="249">
        <f>BL269*'MONTHLY DATA'!CI53</f>
        <v>0</v>
      </c>
      <c r="BM270" s="249">
        <f>BM269*'MONTHLY DATA'!CJ53</f>
        <v>0</v>
      </c>
      <c r="BN270" s="249">
        <f>BN269*'MONTHLY DATA'!CK53</f>
        <v>0</v>
      </c>
      <c r="BO270" s="249">
        <f>BO269*'MONTHLY DATA'!CL53</f>
        <v>0</v>
      </c>
      <c r="BP270" s="249">
        <f>BP269*'MONTHLY DATA'!CM53</f>
        <v>0</v>
      </c>
      <c r="BQ270" s="249">
        <f>BQ269*'MONTHLY DATA'!CN53</f>
        <v>0</v>
      </c>
      <c r="BR270" s="249">
        <f>BR269*'MONTHLY DATA'!CO53</f>
        <v>0</v>
      </c>
      <c r="BS270" s="249">
        <f>BS269*'MONTHLY DATA'!CP53</f>
        <v>0</v>
      </c>
      <c r="BT270" s="249">
        <f>BT269*'MONTHLY DATA'!CQ53</f>
        <v>0</v>
      </c>
      <c r="BU270" s="249">
        <f>BU269*'MONTHLY DATA'!CR53</f>
        <v>0</v>
      </c>
      <c r="BV270" s="250">
        <f>BV269*'MONTHLY DATA'!CS53</f>
        <v>0</v>
      </c>
      <c r="BW270" s="434">
        <f t="shared" si="143"/>
        <v>4643980.1139713852</v>
      </c>
    </row>
    <row r="271" spans="1:75" ht="16.5" thickBot="1" x14ac:dyDescent="0.3">
      <c r="A271" s="268" t="s">
        <v>251</v>
      </c>
      <c r="C271" s="235"/>
      <c r="AM271" s="249"/>
      <c r="AN271" s="249"/>
      <c r="AO271" s="249">
        <f>AM264*'MONTHLY DATA'!BK54</f>
        <v>7886901.6867469894</v>
      </c>
      <c r="AP271" s="249">
        <f>AN264*'MONTHLY DATA'!BL54</f>
        <v>10893367.951807229</v>
      </c>
      <c r="AQ271" s="249">
        <f>AO264*'MONTHLY DATA'!BM54</f>
        <v>7886901.6867469894</v>
      </c>
      <c r="AR271" s="249">
        <f>AP264*'MONTHLY DATA'!BN54</f>
        <v>10893367.951807229</v>
      </c>
      <c r="AS271" s="249">
        <f>AQ264*'MONTHLY DATA'!BO54</f>
        <v>7886901.6867469894</v>
      </c>
      <c r="AT271" s="249">
        <f>AR264*'MONTHLY DATA'!BP54</f>
        <v>10893367.951807229</v>
      </c>
      <c r="AU271" s="249">
        <f>AS264*'MONTHLY DATA'!BQ54</f>
        <v>7886901.6867469894</v>
      </c>
      <c r="AV271" s="249">
        <f>AT264*'MONTHLY DATA'!BR54</f>
        <v>10893367.951807229</v>
      </c>
      <c r="AW271" s="249">
        <f>AU264*'MONTHLY DATA'!BS54</f>
        <v>7886901.6867469894</v>
      </c>
      <c r="AX271" s="249">
        <f>AV264*'MONTHLY DATA'!BT54</f>
        <v>10893367.951807229</v>
      </c>
      <c r="AY271" s="249">
        <f>AW264*'MONTHLY DATA'!BU54</f>
        <v>7886901.6867469894</v>
      </c>
      <c r="AZ271" s="249">
        <f>AX264*'MONTHLY DATA'!BV54</f>
        <v>10893367.951807229</v>
      </c>
      <c r="BA271" s="249">
        <f>AY264*'MONTHLY DATA'!BW54</f>
        <v>0</v>
      </c>
      <c r="BB271" s="249">
        <f>AZ264*'MONTHLY DATA'!BX54</f>
        <v>0</v>
      </c>
      <c r="BC271" s="249">
        <f>BA264*'MONTHLY DATA'!BY54</f>
        <v>0</v>
      </c>
      <c r="BD271" s="249">
        <f>BB264*'MONTHLY DATA'!BZ54</f>
        <v>0</v>
      </c>
      <c r="BE271" s="249">
        <f>BC264*'MONTHLY DATA'!CA54</f>
        <v>0</v>
      </c>
      <c r="BF271" s="249">
        <f>BD264*'MONTHLY DATA'!CB54</f>
        <v>0</v>
      </c>
      <c r="BG271" s="249">
        <f>BE264*'MONTHLY DATA'!CC54</f>
        <v>0</v>
      </c>
      <c r="BH271" s="249">
        <f>BF264*'MONTHLY DATA'!CD54</f>
        <v>0</v>
      </c>
      <c r="BI271" s="249">
        <f>BG264*'MONTHLY DATA'!CE54</f>
        <v>0</v>
      </c>
      <c r="BJ271" s="249">
        <f>BH264*'MONTHLY DATA'!CF54</f>
        <v>0</v>
      </c>
      <c r="BK271" s="249">
        <f>BI264*'MONTHLY DATA'!CG54</f>
        <v>0</v>
      </c>
      <c r="BL271" s="249">
        <f>BJ264*'MONTHLY DATA'!CH54</f>
        <v>0</v>
      </c>
      <c r="BM271" s="249">
        <f>BK264*'MONTHLY DATA'!CI54</f>
        <v>0</v>
      </c>
      <c r="BN271" s="249">
        <f>BL264*'MONTHLY DATA'!CJ54</f>
        <v>0</v>
      </c>
      <c r="BO271" s="249">
        <f>BM264*'MONTHLY DATA'!CK54</f>
        <v>0</v>
      </c>
      <c r="BP271" s="249">
        <f>BN264*'MONTHLY DATA'!CL54</f>
        <v>0</v>
      </c>
      <c r="BQ271" s="249">
        <f>BO264*'MONTHLY DATA'!CM54</f>
        <v>0</v>
      </c>
      <c r="BR271" s="249">
        <f>BP264*'MONTHLY DATA'!CN54</f>
        <v>0</v>
      </c>
      <c r="BS271" s="249">
        <f>BQ264*'MONTHLY DATA'!CO54</f>
        <v>0</v>
      </c>
      <c r="BT271" s="249">
        <f>BR264*'MONTHLY DATA'!CP54</f>
        <v>0</v>
      </c>
      <c r="BU271" s="249">
        <f>BS264*'MONTHLY DATA'!CQ54</f>
        <v>0</v>
      </c>
      <c r="BV271" s="250">
        <f>BT264*'MONTHLY DATA'!CR54</f>
        <v>0</v>
      </c>
      <c r="BW271" s="434">
        <f t="shared" si="143"/>
        <v>112681617.83132531</v>
      </c>
    </row>
    <row r="272" spans="1:75" ht="16.5" thickBot="1" x14ac:dyDescent="0.3">
      <c r="A272" s="268" t="s">
        <v>249</v>
      </c>
      <c r="C272" s="235"/>
      <c r="AM272" s="249"/>
      <c r="AN272" s="249"/>
      <c r="AO272" s="249">
        <f>AO271*'MONTHLY DATA'!BK55</f>
        <v>197172.54216867476</v>
      </c>
      <c r="AP272" s="249">
        <f>AP271*'MONTHLY DATA'!BL55</f>
        <v>272334.19879518071</v>
      </c>
      <c r="AQ272" s="249">
        <f>AQ271*'MONTHLY DATA'!BM55</f>
        <v>197172.54216867476</v>
      </c>
      <c r="AR272" s="249">
        <f>AR271*'MONTHLY DATA'!BN55</f>
        <v>272334.19879518071</v>
      </c>
      <c r="AS272" s="249">
        <f>AS271*'MONTHLY DATA'!BO55</f>
        <v>197172.54216867476</v>
      </c>
      <c r="AT272" s="249">
        <f>AT271*'MONTHLY DATA'!BP55</f>
        <v>272334.19879518071</v>
      </c>
      <c r="AU272" s="249">
        <f>AU271*'MONTHLY DATA'!BQ55</f>
        <v>197172.54216867476</v>
      </c>
      <c r="AV272" s="249">
        <f>AV271*'MONTHLY DATA'!BR55</f>
        <v>272334.19879518071</v>
      </c>
      <c r="AW272" s="249">
        <f>AW271*'MONTHLY DATA'!BS55</f>
        <v>197172.54216867476</v>
      </c>
      <c r="AX272" s="249">
        <f>AX271*'MONTHLY DATA'!BT55</f>
        <v>272334.19879518071</v>
      </c>
      <c r="AY272" s="249">
        <f>AY271*'MONTHLY DATA'!BU55</f>
        <v>197172.54216867476</v>
      </c>
      <c r="AZ272" s="249">
        <f>AZ271*'MONTHLY DATA'!BV55</f>
        <v>272334.19879518071</v>
      </c>
      <c r="BA272" s="249">
        <f>BA271*'MONTHLY DATA'!BW55</f>
        <v>0</v>
      </c>
      <c r="BB272" s="249">
        <f>BB271*'MONTHLY DATA'!BX55</f>
        <v>0</v>
      </c>
      <c r="BC272" s="249">
        <f>BC271*'MONTHLY DATA'!BY55</f>
        <v>0</v>
      </c>
      <c r="BD272" s="249">
        <f>BD271*'MONTHLY DATA'!BZ55</f>
        <v>0</v>
      </c>
      <c r="BE272" s="249">
        <f>BE271*'MONTHLY DATA'!CA55</f>
        <v>0</v>
      </c>
      <c r="BF272" s="249">
        <f>BF271*'MONTHLY DATA'!CB55</f>
        <v>0</v>
      </c>
      <c r="BG272" s="249">
        <f>BG271*'MONTHLY DATA'!CC55</f>
        <v>0</v>
      </c>
      <c r="BH272" s="249">
        <f>BH271*'MONTHLY DATA'!CD55</f>
        <v>0</v>
      </c>
      <c r="BI272" s="249">
        <f>BI271*'MONTHLY DATA'!CE55</f>
        <v>0</v>
      </c>
      <c r="BJ272" s="249">
        <f>BJ271*'MONTHLY DATA'!CF55</f>
        <v>0</v>
      </c>
      <c r="BK272" s="249">
        <f>BK271*'MONTHLY DATA'!CG55</f>
        <v>0</v>
      </c>
      <c r="BL272" s="249">
        <f>BL271*'MONTHLY DATA'!CH55</f>
        <v>0</v>
      </c>
      <c r="BM272" s="249">
        <f>BM271*'MONTHLY DATA'!CI55</f>
        <v>0</v>
      </c>
      <c r="BN272" s="249">
        <f>BN271*'MONTHLY DATA'!CJ55</f>
        <v>0</v>
      </c>
      <c r="BO272" s="249">
        <f>BO271*'MONTHLY DATA'!CK55</f>
        <v>0</v>
      </c>
      <c r="BP272" s="249">
        <f>BP271*'MONTHLY DATA'!CL55</f>
        <v>0</v>
      </c>
      <c r="BQ272" s="249">
        <f>BQ271*'MONTHLY DATA'!CM55</f>
        <v>0</v>
      </c>
      <c r="BR272" s="249">
        <f>BR271*'MONTHLY DATA'!CN55</f>
        <v>0</v>
      </c>
      <c r="BS272" s="249">
        <f>BS271*'MONTHLY DATA'!CO55</f>
        <v>0</v>
      </c>
      <c r="BT272" s="249">
        <f>BT271*'MONTHLY DATA'!CP55</f>
        <v>0</v>
      </c>
      <c r="BU272" s="249">
        <f>BU271*'MONTHLY DATA'!CQ55</f>
        <v>0</v>
      </c>
      <c r="BV272" s="250">
        <f>BV271*'MONTHLY DATA'!CR55</f>
        <v>0</v>
      </c>
      <c r="BW272" s="434">
        <f t="shared" si="143"/>
        <v>2817040.4457831327</v>
      </c>
    </row>
    <row r="273" spans="1:75" ht="16.5" thickBot="1" x14ac:dyDescent="0.3">
      <c r="A273" s="268" t="s">
        <v>252</v>
      </c>
      <c r="C273" s="235"/>
      <c r="AM273" s="249"/>
      <c r="AN273" s="249"/>
      <c r="AO273" s="249"/>
      <c r="AP273" s="249">
        <f>AM264*'MONTHLY DATA'!BK56</f>
        <v>6760201.4457831345</v>
      </c>
      <c r="AQ273" s="249">
        <f>AN264*'MONTHLY DATA'!BL56</f>
        <v>9337172.5301204827</v>
      </c>
      <c r="AR273" s="249">
        <f>AO264*'MONTHLY DATA'!BM56</f>
        <v>6760201.4457831345</v>
      </c>
      <c r="AS273" s="249">
        <f>AP264*'MONTHLY DATA'!BN56</f>
        <v>9337172.5301204827</v>
      </c>
      <c r="AT273" s="249">
        <f>AQ264*'MONTHLY DATA'!BO56</f>
        <v>6760201.4457831345</v>
      </c>
      <c r="AU273" s="249">
        <f>AR264*'MONTHLY DATA'!BP56</f>
        <v>9337172.5301204827</v>
      </c>
      <c r="AV273" s="249">
        <f>AS264*'MONTHLY DATA'!BQ56</f>
        <v>6760201.4457831345</v>
      </c>
      <c r="AW273" s="249">
        <f>AT264*'MONTHLY DATA'!BR56</f>
        <v>9337172.5301204827</v>
      </c>
      <c r="AX273" s="249">
        <f>AU264*'MONTHLY DATA'!BS56</f>
        <v>6760201.4457831345</v>
      </c>
      <c r="AY273" s="249">
        <f>AV264*'MONTHLY DATA'!BT56</f>
        <v>9337172.5301204827</v>
      </c>
      <c r="AZ273" s="249">
        <f>AW264*'MONTHLY DATA'!BU56</f>
        <v>6760201.4457831345</v>
      </c>
      <c r="BA273" s="249">
        <f>AX264*'MONTHLY DATA'!BV56</f>
        <v>9337172.5301204827</v>
      </c>
      <c r="BB273" s="249">
        <f>AY264*'MONTHLY DATA'!BW56</f>
        <v>14564039.709984941</v>
      </c>
      <c r="BC273" s="249">
        <f>AZ264*'MONTHLY DATA'!BX56</f>
        <v>20111451.079134036</v>
      </c>
      <c r="BD273" s="249">
        <f>BA264*'MONTHLY DATA'!BY56</f>
        <v>14564039.709984941</v>
      </c>
      <c r="BE273" s="249">
        <f>BB264*'MONTHLY DATA'!BZ56</f>
        <v>20111451.079134036</v>
      </c>
      <c r="BF273" s="249">
        <f>BC264*'MONTHLY DATA'!CA56</f>
        <v>14564039.709984941</v>
      </c>
      <c r="BG273" s="249">
        <f>BD264*'MONTHLY DATA'!CB56</f>
        <v>20111451.079134036</v>
      </c>
      <c r="BH273" s="249">
        <f>BE264*'MONTHLY DATA'!CC56</f>
        <v>14564039.709984941</v>
      </c>
      <c r="BI273" s="249">
        <f>BF264*'MONTHLY DATA'!CD56</f>
        <v>20111451.079134036</v>
      </c>
      <c r="BJ273" s="249">
        <f>BG264*'MONTHLY DATA'!CE56</f>
        <v>14564039.709984941</v>
      </c>
      <c r="BK273" s="249">
        <f>BH264*'MONTHLY DATA'!CF56</f>
        <v>20111451.079134036</v>
      </c>
      <c r="BL273" s="249">
        <f>BI264*'MONTHLY DATA'!CG56</f>
        <v>14564039.709984941</v>
      </c>
      <c r="BM273" s="249">
        <f>BJ264*'MONTHLY DATA'!CH56</f>
        <v>20111451.079134036</v>
      </c>
      <c r="BN273" s="249">
        <f>BK264*'MONTHLY DATA'!CI56</f>
        <v>25843855.690170076</v>
      </c>
      <c r="BO273" s="249">
        <f>BL264*'MONTHLY DATA'!CJ56</f>
        <v>35685606.247374862</v>
      </c>
      <c r="BP273" s="249">
        <f>BM264*'MONTHLY DATA'!CK56</f>
        <v>25843855.690170076</v>
      </c>
      <c r="BQ273" s="249">
        <f>BN264*'MONTHLY DATA'!CL56</f>
        <v>35685606.247374862</v>
      </c>
      <c r="BR273" s="249">
        <f>BO264*'MONTHLY DATA'!CM56</f>
        <v>25843855.690170076</v>
      </c>
      <c r="BS273" s="249">
        <f>BP264*'MONTHLY DATA'!CN56</f>
        <v>35685606.247374862</v>
      </c>
      <c r="BT273" s="249">
        <f>BQ264*'MONTHLY DATA'!CO56</f>
        <v>25843855.690170076</v>
      </c>
      <c r="BU273" s="249">
        <f>BR264*'MONTHLY DATA'!CP56</f>
        <v>35685606.247374862</v>
      </c>
      <c r="BV273" s="250">
        <f>BS264*'MONTHLY DATA'!CQ56</f>
        <v>25843855.690170076</v>
      </c>
      <c r="BW273" s="434">
        <f t="shared" si="143"/>
        <v>576598892.03048539</v>
      </c>
    </row>
    <row r="274" spans="1:75" ht="16.5" thickBot="1" x14ac:dyDescent="0.3">
      <c r="A274" s="270" t="s">
        <v>249</v>
      </c>
      <c r="C274" s="238"/>
      <c r="D274" s="244"/>
      <c r="E274" s="244"/>
      <c r="F274" s="244"/>
      <c r="G274" s="244"/>
      <c r="H274" s="244"/>
      <c r="I274" s="244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  <c r="U274" s="244"/>
      <c r="V274" s="244"/>
      <c r="W274" s="244"/>
      <c r="X274" s="244"/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244"/>
      <c r="AL274" s="244"/>
      <c r="AM274" s="436"/>
      <c r="AN274" s="436"/>
      <c r="AO274" s="436"/>
      <c r="AP274" s="436">
        <f>AP273*'MONTHLY DATA'!BK57</f>
        <v>0</v>
      </c>
      <c r="AQ274" s="436">
        <f>AQ273*'MONTHLY DATA'!BL57</f>
        <v>0</v>
      </c>
      <c r="AR274" s="436">
        <f>AR273*'MONTHLY DATA'!BM57</f>
        <v>0</v>
      </c>
      <c r="AS274" s="436">
        <f>AS273*'MONTHLY DATA'!BN57</f>
        <v>0</v>
      </c>
      <c r="AT274" s="436">
        <f>AT273*'MONTHLY DATA'!BO57</f>
        <v>0</v>
      </c>
      <c r="AU274" s="436">
        <f>AU273*'MONTHLY DATA'!BP57</f>
        <v>0</v>
      </c>
      <c r="AV274" s="436">
        <f>AV273*'MONTHLY DATA'!BQ57</f>
        <v>0</v>
      </c>
      <c r="AW274" s="436">
        <f>AW273*'MONTHLY DATA'!BR57</f>
        <v>0</v>
      </c>
      <c r="AX274" s="436">
        <f>AX273*'MONTHLY DATA'!BS57</f>
        <v>0</v>
      </c>
      <c r="AY274" s="436">
        <f>AY273*'MONTHLY DATA'!BT57</f>
        <v>0</v>
      </c>
      <c r="AZ274" s="436">
        <f>AZ273*'MONTHLY DATA'!BU57</f>
        <v>0</v>
      </c>
      <c r="BA274" s="436">
        <f>BA273*'MONTHLY DATA'!BV57</f>
        <v>0</v>
      </c>
      <c r="BB274" s="436">
        <f>BB273*'MONTHLY DATA'!BW57</f>
        <v>218460.5956497741</v>
      </c>
      <c r="BC274" s="436">
        <f>BC273*'MONTHLY DATA'!BX57</f>
        <v>301671.76618701051</v>
      </c>
      <c r="BD274" s="436">
        <f>BD273*'MONTHLY DATA'!BY57</f>
        <v>218460.5956497741</v>
      </c>
      <c r="BE274" s="436">
        <f>BE273*'MONTHLY DATA'!BZ57</f>
        <v>301671.76618701051</v>
      </c>
      <c r="BF274" s="436">
        <f>BF273*'MONTHLY DATA'!CA57</f>
        <v>218460.5956497741</v>
      </c>
      <c r="BG274" s="436">
        <f>BG273*'MONTHLY DATA'!CB57</f>
        <v>301671.76618701051</v>
      </c>
      <c r="BH274" s="436">
        <f>BH273*'MONTHLY DATA'!CC57</f>
        <v>218460.5956497741</v>
      </c>
      <c r="BI274" s="436">
        <f>BI273*'MONTHLY DATA'!CD57</f>
        <v>301671.76618701051</v>
      </c>
      <c r="BJ274" s="436">
        <f>BJ273*'MONTHLY DATA'!CE57</f>
        <v>218460.5956497741</v>
      </c>
      <c r="BK274" s="436">
        <f>BK273*'MONTHLY DATA'!CF57</f>
        <v>301671.76618701051</v>
      </c>
      <c r="BL274" s="436">
        <f>BL273*'MONTHLY DATA'!CG57</f>
        <v>218460.5956497741</v>
      </c>
      <c r="BM274" s="436">
        <f>BM273*'MONTHLY DATA'!CH57</f>
        <v>301671.76618701051</v>
      </c>
      <c r="BN274" s="436">
        <f>BN273*'MONTHLY DATA'!CI57</f>
        <v>0</v>
      </c>
      <c r="BO274" s="436">
        <f>BO273*'MONTHLY DATA'!CJ57</f>
        <v>0</v>
      </c>
      <c r="BP274" s="436">
        <f>BP273*'MONTHLY DATA'!CK57</f>
        <v>0</v>
      </c>
      <c r="BQ274" s="436">
        <f>BQ273*'MONTHLY DATA'!CL57</f>
        <v>0</v>
      </c>
      <c r="BR274" s="436">
        <f>BR273*'MONTHLY DATA'!CM57</f>
        <v>0</v>
      </c>
      <c r="BS274" s="436">
        <f>BS273*'MONTHLY DATA'!CN57</f>
        <v>0</v>
      </c>
      <c r="BT274" s="436">
        <f>BT273*'MONTHLY DATA'!CO57</f>
        <v>0</v>
      </c>
      <c r="BU274" s="436">
        <f>BU273*'MONTHLY DATA'!CP57</f>
        <v>0</v>
      </c>
      <c r="BV274" s="437">
        <f>BV273*'MONTHLY DATA'!CQ57</f>
        <v>0</v>
      </c>
      <c r="BW274" s="434">
        <f t="shared" si="143"/>
        <v>3120794.1710207076</v>
      </c>
    </row>
    <row r="275" spans="1:75" ht="16.5" thickBot="1" x14ac:dyDescent="0.3">
      <c r="AM275" s="249"/>
      <c r="AN275" s="249"/>
      <c r="AO275" s="249"/>
      <c r="AP275" s="249"/>
      <c r="AQ275" s="249"/>
      <c r="AR275" s="249"/>
      <c r="AS275" s="249"/>
      <c r="AT275" s="249"/>
      <c r="AU275" s="249"/>
      <c r="AV275" s="249"/>
      <c r="AW275" s="249"/>
      <c r="AX275" s="249"/>
      <c r="AY275" s="249"/>
      <c r="AZ275" s="249"/>
      <c r="BA275" s="249"/>
      <c r="BB275" s="249"/>
      <c r="BC275" s="249"/>
      <c r="BD275" s="249"/>
      <c r="BE275" s="249"/>
      <c r="BF275" s="249"/>
      <c r="BG275" s="249"/>
      <c r="BH275" s="249"/>
      <c r="BI275" s="249"/>
      <c r="BJ275" s="249"/>
      <c r="BK275" s="249"/>
      <c r="BL275" s="249"/>
      <c r="BM275" s="249"/>
      <c r="BN275" s="249"/>
      <c r="BO275" s="249"/>
      <c r="BP275" s="249"/>
      <c r="BQ275" s="249"/>
      <c r="BR275" s="249"/>
      <c r="BS275" s="249"/>
      <c r="BT275" s="249"/>
      <c r="BU275" s="249"/>
      <c r="BV275" s="249"/>
      <c r="BW275" s="434">
        <f t="shared" si="143"/>
        <v>0</v>
      </c>
    </row>
    <row r="276" spans="1:75" ht="16.5" thickBot="1" x14ac:dyDescent="0.3">
      <c r="A276" s="271" t="s">
        <v>315</v>
      </c>
      <c r="C276" s="279"/>
      <c r="D276" s="280"/>
      <c r="E276" s="280"/>
      <c r="F276" s="280"/>
      <c r="G276" s="280"/>
      <c r="H276" s="280"/>
      <c r="I276" s="280"/>
      <c r="J276" s="280"/>
      <c r="K276" s="280"/>
      <c r="L276" s="280"/>
      <c r="M276" s="280"/>
      <c r="N276" s="280"/>
      <c r="O276" s="280"/>
      <c r="P276" s="280"/>
      <c r="Q276" s="280"/>
      <c r="R276" s="280"/>
      <c r="S276" s="280"/>
      <c r="T276" s="280"/>
      <c r="U276" s="280"/>
      <c r="V276" s="280"/>
      <c r="W276" s="280"/>
      <c r="X276" s="280"/>
      <c r="Y276" s="280"/>
      <c r="Z276" s="280"/>
      <c r="AA276" s="280"/>
      <c r="AB276" s="280"/>
      <c r="AC276" s="280"/>
      <c r="AD276" s="280"/>
      <c r="AE276" s="280"/>
      <c r="AF276" s="280"/>
      <c r="AG276" s="280"/>
      <c r="AH276" s="280"/>
      <c r="AI276" s="280"/>
      <c r="AJ276" s="280"/>
      <c r="AK276" s="280"/>
      <c r="AL276" s="280"/>
      <c r="AM276" s="524">
        <f>AM267+AM269+AM271+AM273</f>
        <v>4506800.963855423</v>
      </c>
      <c r="AN276" s="524">
        <f t="shared" ref="AN276:BV276" si="149">AN267+AN269+AN271+AN273</f>
        <v>9604882.4096385557</v>
      </c>
      <c r="AO276" s="524">
        <f t="shared" si="149"/>
        <v>17062288.915662654</v>
      </c>
      <c r="AP276" s="524">
        <f t="shared" si="149"/>
        <v>27258451.807228919</v>
      </c>
      <c r="AQ276" s="524">
        <f t="shared" si="149"/>
        <v>26399461.445783138</v>
      </c>
      <c r="AR276" s="524">
        <f t="shared" si="149"/>
        <v>27258451.807228919</v>
      </c>
      <c r="AS276" s="524">
        <f t="shared" si="149"/>
        <v>26399461.445783138</v>
      </c>
      <c r="AT276" s="524">
        <f t="shared" si="149"/>
        <v>27258451.807228919</v>
      </c>
      <c r="AU276" s="524">
        <f t="shared" si="149"/>
        <v>26399461.445783138</v>
      </c>
      <c r="AV276" s="524">
        <f t="shared" si="149"/>
        <v>27258451.807228919</v>
      </c>
      <c r="AW276" s="524">
        <f t="shared" si="149"/>
        <v>26399461.445783138</v>
      </c>
      <c r="AX276" s="524">
        <f t="shared" si="149"/>
        <v>27258451.807228919</v>
      </c>
      <c r="AY276" s="524">
        <f t="shared" si="149"/>
        <v>21892660.481927715</v>
      </c>
      <c r="AZ276" s="524">
        <f t="shared" si="149"/>
        <v>27362929.20424699</v>
      </c>
      <c r="BA276" s="524">
        <f t="shared" si="149"/>
        <v>22744806.582876507</v>
      </c>
      <c r="BB276" s="524">
        <f t="shared" si="149"/>
        <v>24273399.516641568</v>
      </c>
      <c r="BC276" s="524">
        <f t="shared" si="149"/>
        <v>33519085.131890059</v>
      </c>
      <c r="BD276" s="524">
        <f t="shared" si="149"/>
        <v>24273399.516641568</v>
      </c>
      <c r="BE276" s="524">
        <f t="shared" si="149"/>
        <v>33519085.131890059</v>
      </c>
      <c r="BF276" s="524">
        <f t="shared" si="149"/>
        <v>24273399.516641568</v>
      </c>
      <c r="BG276" s="524">
        <f t="shared" si="149"/>
        <v>33519085.131890059</v>
      </c>
      <c r="BH276" s="524">
        <f t="shared" si="149"/>
        <v>24273399.516641568</v>
      </c>
      <c r="BI276" s="524">
        <f t="shared" si="149"/>
        <v>33519085.131890059</v>
      </c>
      <c r="BJ276" s="524">
        <f t="shared" si="149"/>
        <v>24273399.516641568</v>
      </c>
      <c r="BK276" s="524">
        <f t="shared" si="149"/>
        <v>33519085.131890059</v>
      </c>
      <c r="BL276" s="524">
        <f t="shared" si="149"/>
        <v>14564039.709984941</v>
      </c>
      <c r="BM276" s="524">
        <f t="shared" si="149"/>
        <v>20111451.079134036</v>
      </c>
      <c r="BN276" s="524">
        <f t="shared" si="149"/>
        <v>25843855.690170076</v>
      </c>
      <c r="BO276" s="524">
        <f t="shared" si="149"/>
        <v>35685606.247374862</v>
      </c>
      <c r="BP276" s="524">
        <f t="shared" si="149"/>
        <v>25843855.690170076</v>
      </c>
      <c r="BQ276" s="524">
        <f t="shared" si="149"/>
        <v>35685606.247374862</v>
      </c>
      <c r="BR276" s="524">
        <f t="shared" si="149"/>
        <v>25843855.690170076</v>
      </c>
      <c r="BS276" s="524">
        <f t="shared" si="149"/>
        <v>35685606.247374862</v>
      </c>
      <c r="BT276" s="524">
        <f t="shared" si="149"/>
        <v>25843855.690170076</v>
      </c>
      <c r="BU276" s="524">
        <f t="shared" si="149"/>
        <v>35685606.247374862</v>
      </c>
      <c r="BV276" s="525">
        <f t="shared" si="149"/>
        <v>25843855.690170076</v>
      </c>
      <c r="BW276" s="434">
        <f t="shared" si="143"/>
        <v>940664090.84961188</v>
      </c>
    </row>
    <row r="277" spans="1:75" ht="16.5" thickBot="1" x14ac:dyDescent="0.3">
      <c r="A277" s="274" t="s">
        <v>312</v>
      </c>
      <c r="C277" s="282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 s="28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  <c r="AM277" s="526">
        <f>AM268+AM270+AM272+AM274</f>
        <v>90136.019277108469</v>
      </c>
      <c r="AN277" s="526">
        <f t="shared" ref="AN277:BV277" si="150">AN268+AN270+AN272+AN274</f>
        <v>158296.64096385543</v>
      </c>
      <c r="AO277" s="526">
        <f t="shared" si="150"/>
        <v>333994.42409638566</v>
      </c>
      <c r="AP277" s="526">
        <f t="shared" si="150"/>
        <v>430630.83975903614</v>
      </c>
      <c r="AQ277" s="526">
        <f t="shared" si="150"/>
        <v>333994.42409638566</v>
      </c>
      <c r="AR277" s="526">
        <f t="shared" si="150"/>
        <v>430630.83975903614</v>
      </c>
      <c r="AS277" s="526">
        <f t="shared" si="150"/>
        <v>333994.42409638566</v>
      </c>
      <c r="AT277" s="526">
        <f t="shared" si="150"/>
        <v>430630.83975903614</v>
      </c>
      <c r="AU277" s="526">
        <f t="shared" si="150"/>
        <v>333994.42409638566</v>
      </c>
      <c r="AV277" s="526">
        <f t="shared" si="150"/>
        <v>430630.83975903614</v>
      </c>
      <c r="AW277" s="526">
        <f t="shared" si="150"/>
        <v>333994.42409638566</v>
      </c>
      <c r="AX277" s="526">
        <f t="shared" si="150"/>
        <v>430630.83975903614</v>
      </c>
      <c r="AY277" s="526">
        <f t="shared" si="150"/>
        <v>243858.40481927717</v>
      </c>
      <c r="AZ277" s="526">
        <f t="shared" si="150"/>
        <v>563614.99299487949</v>
      </c>
      <c r="BA277" s="526">
        <f t="shared" si="150"/>
        <v>402229.0215826807</v>
      </c>
      <c r="BB277" s="526">
        <f t="shared" si="150"/>
        <v>509741.38984947291</v>
      </c>
      <c r="BC277" s="526">
        <f t="shared" si="150"/>
        <v>703900.7877696912</v>
      </c>
      <c r="BD277" s="526">
        <f t="shared" si="150"/>
        <v>509741.38984947291</v>
      </c>
      <c r="BE277" s="526">
        <f t="shared" si="150"/>
        <v>703900.7877696912</v>
      </c>
      <c r="BF277" s="526">
        <f t="shared" si="150"/>
        <v>509741.38984947291</v>
      </c>
      <c r="BG277" s="526">
        <f t="shared" si="150"/>
        <v>703900.7877696912</v>
      </c>
      <c r="BH277" s="526">
        <f t="shared" si="150"/>
        <v>509741.38984947291</v>
      </c>
      <c r="BI277" s="526">
        <f t="shared" si="150"/>
        <v>703900.7877696912</v>
      </c>
      <c r="BJ277" s="526">
        <f t="shared" si="150"/>
        <v>509741.38984947291</v>
      </c>
      <c r="BK277" s="526">
        <f t="shared" si="150"/>
        <v>703900.7877696912</v>
      </c>
      <c r="BL277" s="526">
        <f t="shared" si="150"/>
        <v>218460.5956497741</v>
      </c>
      <c r="BM277" s="526">
        <f t="shared" si="150"/>
        <v>301671.76618701051</v>
      </c>
      <c r="BN277" s="526">
        <f t="shared" si="150"/>
        <v>0</v>
      </c>
      <c r="BO277" s="526">
        <f t="shared" si="150"/>
        <v>0</v>
      </c>
      <c r="BP277" s="526">
        <f t="shared" si="150"/>
        <v>0</v>
      </c>
      <c r="BQ277" s="526">
        <f t="shared" si="150"/>
        <v>0</v>
      </c>
      <c r="BR277" s="526">
        <f t="shared" si="150"/>
        <v>0</v>
      </c>
      <c r="BS277" s="526">
        <f t="shared" si="150"/>
        <v>0</v>
      </c>
      <c r="BT277" s="526">
        <f t="shared" si="150"/>
        <v>0</v>
      </c>
      <c r="BU277" s="526">
        <f t="shared" si="150"/>
        <v>0</v>
      </c>
      <c r="BV277" s="527">
        <f t="shared" si="150"/>
        <v>0</v>
      </c>
      <c r="BW277" s="434">
        <f t="shared" si="143"/>
        <v>11869604.648847515</v>
      </c>
    </row>
    <row r="278" spans="1:75" ht="16.5" thickBot="1" x14ac:dyDescent="0.3">
      <c r="BW278" s="434">
        <f t="shared" si="143"/>
        <v>0</v>
      </c>
    </row>
    <row r="279" spans="1:75" ht="16.5" thickBot="1" x14ac:dyDescent="0.3">
      <c r="BW279" s="434">
        <f t="shared" si="143"/>
        <v>0</v>
      </c>
    </row>
    <row r="280" spans="1:75" ht="16.5" thickBot="1" x14ac:dyDescent="0.3">
      <c r="A280" s="685" t="s">
        <v>976</v>
      </c>
      <c r="BW280" s="434">
        <f t="shared" si="143"/>
        <v>0</v>
      </c>
    </row>
    <row r="281" spans="1:75" ht="16.5" thickBot="1" x14ac:dyDescent="0.3">
      <c r="A281" s="686" t="s">
        <v>977</v>
      </c>
      <c r="N281" s="249">
        <f>SFP!C12*'MONTHLY DATA'!AL36</f>
        <v>194930817.99890548</v>
      </c>
      <c r="O281" s="249">
        <f>SFP!D12*'MONTHLY DATA'!AM36</f>
        <v>262792143.60558265</v>
      </c>
      <c r="P281" s="249">
        <f>SFP!E12*'MONTHLY DATA'!AN36</f>
        <v>244073423.48551112</v>
      </c>
      <c r="Q281" s="249">
        <f>SFP!F12*'MONTHLY DATA'!AO36</f>
        <v>209839099.72013083</v>
      </c>
      <c r="R281" s="249">
        <f>SFP!G12*'MONTHLY DATA'!AP36</f>
        <v>179321226.7066116</v>
      </c>
      <c r="S281" s="249">
        <f>SFP!H12*'MONTHLY DATA'!AQ36</f>
        <v>200527870.83816808</v>
      </c>
      <c r="T281" s="249">
        <f>SFP!I12*'MONTHLY DATA'!AR36</f>
        <v>247407211.28561413</v>
      </c>
      <c r="U281" s="249">
        <f>SFP!J12*'MONTHLY DATA'!AS36</f>
        <v>292114854.58110267</v>
      </c>
      <c r="V281" s="249">
        <f>SFP!K12*'MONTHLY DATA'!AT36</f>
        <v>265756701.03054428</v>
      </c>
      <c r="W281" s="249">
        <f>SFP!L12*'MONTHLY DATA'!AU36</f>
        <v>237960293.95718834</v>
      </c>
      <c r="X281" s="249">
        <f>SFP!M12*'MONTHLY DATA'!AV36</f>
        <v>225514186.01378834</v>
      </c>
      <c r="Y281" s="249">
        <f>SFP!N12*'MONTHLY DATA'!AW36</f>
        <v>253706569.12483031</v>
      </c>
      <c r="Z281" s="249">
        <f>SFP!O12*'MONTHLY DATA'!AX36</f>
        <v>315162529.77511996</v>
      </c>
      <c r="AA281" s="249">
        <f>SFP!P12*'MONTHLY DATA'!AY36</f>
        <v>436478316.21412408</v>
      </c>
      <c r="AB281" s="249">
        <f>SFP!Q12*'MONTHLY DATA'!AZ36</f>
        <v>383456346.41378284</v>
      </c>
      <c r="AC281" s="249">
        <f>SFP!R12*'MONTHLY DATA'!BA36</f>
        <v>286110481.36784929</v>
      </c>
      <c r="AD281" s="249">
        <f>SFP!S12*'MONTHLY DATA'!BB36</f>
        <v>247541774.57887176</v>
      </c>
      <c r="AE281" s="249">
        <f>SFP!T12*'MONTHLY DATA'!BC36</f>
        <v>277377276.59271574</v>
      </c>
      <c r="AF281" s="249">
        <f>SFP!U12*'MONTHLY DATA'!BD36</f>
        <v>348773097.48895842</v>
      </c>
      <c r="AG281" s="249">
        <f>SFP!V12*'MONTHLY DATA'!BE36</f>
        <v>406721892.14155078</v>
      </c>
      <c r="AH281" s="249">
        <f>SFP!W12*'MONTHLY DATA'!BF36</f>
        <v>362774278.12566435</v>
      </c>
      <c r="AI281" s="249">
        <f>SFP!X12*'MONTHLY DATA'!BG36</f>
        <v>323613523.23781359</v>
      </c>
      <c r="AJ281" s="249">
        <f>SFP!Y12*'MONTHLY DATA'!BH36</f>
        <v>314201012.10735869</v>
      </c>
      <c r="AK281" s="249">
        <f>SFP!Z12*'MONTHLY DATA'!BI36</f>
        <v>351672419.52413118</v>
      </c>
      <c r="AL281" s="249">
        <f>SFP!AA12*'MONTHLY DATA'!BJ36</f>
        <v>440710252.77047807</v>
      </c>
      <c r="AM281" s="249">
        <f>SFP!AB12*'MONTHLY DATA'!BK36</f>
        <v>228601703.3484647</v>
      </c>
      <c r="AN281" s="249">
        <f>SFP!AC12*'MONTHLY DATA'!BL36</f>
        <v>196387570.02613568</v>
      </c>
      <c r="AO281" s="249">
        <f>SFP!AD12*'MONTHLY DATA'!BM36</f>
        <v>114429015.38092068</v>
      </c>
      <c r="AP281" s="249">
        <f>SFP!AE12*'MONTHLY DATA'!BN36</f>
        <v>106339739.58589432</v>
      </c>
      <c r="AQ281" s="249">
        <f>SFP!AF12*'MONTHLY DATA'!BO36</f>
        <v>120107202.87373632</v>
      </c>
      <c r="AR281" s="249">
        <f>SFP!AG12*'MONTHLY DATA'!BP36</f>
        <v>165831142.21361122</v>
      </c>
      <c r="AS281" s="249">
        <f>SFP!AH12*'MONTHLY DATA'!BQ36</f>
        <v>181664531.96600282</v>
      </c>
      <c r="AT281" s="249">
        <f>SFP!AI12*'MONTHLY DATA'!BR36</f>
        <v>146003342.71722043</v>
      </c>
      <c r="AU281" s="249">
        <f>SFP!AJ12*'MONTHLY DATA'!BS36</f>
        <v>127341411.41940686</v>
      </c>
      <c r="AV281" s="249">
        <f>SFP!AK12*'MONTHLY DATA'!BT36</f>
        <v>141189128.62634563</v>
      </c>
      <c r="AW281" s="249">
        <f>SFP!AL12*'MONTHLY DATA'!BU36</f>
        <v>153669480.47117978</v>
      </c>
      <c r="AX281" s="249">
        <f>SFP!AM12*'MONTHLY DATA'!BV36</f>
        <v>201190583.68244728</v>
      </c>
      <c r="AY281" s="249">
        <f>SFP!AN12*'MONTHLY DATA'!BW36</f>
        <v>344465810.18106663</v>
      </c>
      <c r="AZ281" s="249">
        <f>SFP!AO12*'MONTHLY DATA'!BX36</f>
        <v>235758368.15221748</v>
      </c>
      <c r="BA281" s="249">
        <f>SFP!AP12*'MONTHLY DATA'!BY36</f>
        <v>279498327.1300112</v>
      </c>
      <c r="BB281" s="249">
        <f>SFP!AQ12*'MONTHLY DATA'!BZ36</f>
        <v>244460779.91769522</v>
      </c>
      <c r="BC281" s="249">
        <f>SFP!AR12*'MONTHLY DATA'!CA36</f>
        <v>272533606.97303581</v>
      </c>
      <c r="BD281" s="249">
        <f>SFP!AS12*'MONTHLY DATA'!CB36</f>
        <v>344134503.4532063</v>
      </c>
      <c r="BE281" s="249">
        <f>SFP!AT12*'MONTHLY DATA'!CC36</f>
        <v>397706499.87860638</v>
      </c>
      <c r="BF281" s="249">
        <f>SFP!AU12*'MONTHLY DATA'!CD36</f>
        <v>353618669.5695433</v>
      </c>
      <c r="BG281" s="249">
        <f>SFP!AV12*'MONTHLY DATA'!CE36</f>
        <v>315004552.93672252</v>
      </c>
      <c r="BH281" s="249">
        <f>SFP!AW12*'MONTHLY DATA'!CF36</f>
        <v>309374788.21288699</v>
      </c>
      <c r="BI281" s="249">
        <f>SFP!AX12*'MONTHLY DATA'!CG36</f>
        <v>344135252.01493829</v>
      </c>
      <c r="BJ281" s="249">
        <f>SFP!AY12*'MONTHLY DATA'!CH36</f>
        <v>431738453.01290894</v>
      </c>
      <c r="BK281" s="249">
        <f>SFP!AZ12*'MONTHLY DATA'!CI36</f>
        <v>376254117.29269856</v>
      </c>
      <c r="BL281" s="249">
        <f>SFP!BA12*'MONTHLY DATA'!CJ36</f>
        <v>314070077.26321882</v>
      </c>
      <c r="BM281" s="249">
        <f>SFP!BB12*'MONTHLY DATA'!CK36</f>
        <v>289961941.35286051</v>
      </c>
      <c r="BN281" s="249">
        <f>SFP!BC12*'MONTHLY DATA'!CL36</f>
        <v>248339611.2458137</v>
      </c>
      <c r="BO281" s="249">
        <f>SFP!BD12*'MONTHLY DATA'!CM36</f>
        <v>275246508.73650217</v>
      </c>
      <c r="BP281" s="249">
        <f>SFP!BE12*'MONTHLY DATA'!CN36</f>
        <v>334143558.54870939</v>
      </c>
      <c r="BQ281" s="249">
        <f>SFP!BF12*'MONTHLY DATA'!CO36</f>
        <v>394642809.45400119</v>
      </c>
      <c r="BR281" s="249">
        <f>SFP!BG12*'MONTHLY DATA'!CP36</f>
        <v>364998233.60256922</v>
      </c>
      <c r="BS281" s="249">
        <f>SFP!BH12*'MONTHLY DATA'!CQ36</f>
        <v>327875623.44424939</v>
      </c>
      <c r="BT281" s="249">
        <f>SFP!BI12*'MONTHLY DATA'!CR36</f>
        <v>307653066.21305043</v>
      </c>
      <c r="BU281" s="249">
        <f>SFP!BJ12*'MONTHLY DATA'!CS36</f>
        <v>345021200.81605977</v>
      </c>
      <c r="BV281" s="249">
        <f>SFP!BK12*'MONTHLY DATA'!CT36</f>
        <v>424561125.27334511</v>
      </c>
      <c r="BW281" s="434">
        <f t="shared" si="143"/>
        <v>17066489935.673681</v>
      </c>
    </row>
    <row r="282" spans="1:75" ht="16.5" thickBot="1" x14ac:dyDescent="0.3">
      <c r="A282" s="268" t="s">
        <v>313</v>
      </c>
      <c r="C282" s="233"/>
      <c r="D282" s="245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440">
        <f>IF(O281&gt;N281,O281-N281,0)</f>
        <v>67861325.606677175</v>
      </c>
      <c r="P282" s="440">
        <f t="shared" ref="P282:BV282" si="151">IF(P281&gt;O281,P281-O281,0)</f>
        <v>0</v>
      </c>
      <c r="Q282" s="440">
        <f t="shared" si="151"/>
        <v>0</v>
      </c>
      <c r="R282" s="440">
        <f t="shared" si="151"/>
        <v>0</v>
      </c>
      <c r="S282" s="440">
        <f t="shared" si="151"/>
        <v>21206644.131556481</v>
      </c>
      <c r="T282" s="440">
        <f t="shared" si="151"/>
        <v>46879340.447446048</v>
      </c>
      <c r="U282" s="440">
        <f t="shared" si="151"/>
        <v>44707643.295488536</v>
      </c>
      <c r="V282" s="440">
        <f t="shared" si="151"/>
        <v>0</v>
      </c>
      <c r="W282" s="440">
        <f t="shared" si="151"/>
        <v>0</v>
      </c>
      <c r="X282" s="440">
        <f t="shared" si="151"/>
        <v>0</v>
      </c>
      <c r="Y282" s="440">
        <f t="shared" si="151"/>
        <v>28192383.111041963</v>
      </c>
      <c r="Z282" s="440">
        <f t="shared" si="151"/>
        <v>61455960.650289655</v>
      </c>
      <c r="AA282" s="440">
        <f t="shared" si="151"/>
        <v>121315786.43900412</v>
      </c>
      <c r="AB282" s="440">
        <f t="shared" si="151"/>
        <v>0</v>
      </c>
      <c r="AC282" s="440">
        <f t="shared" si="151"/>
        <v>0</v>
      </c>
      <c r="AD282" s="440">
        <f t="shared" si="151"/>
        <v>0</v>
      </c>
      <c r="AE282" s="440">
        <f t="shared" si="151"/>
        <v>29835502.013843983</v>
      </c>
      <c r="AF282" s="440">
        <f t="shared" si="151"/>
        <v>71395820.896242678</v>
      </c>
      <c r="AG282" s="440">
        <f t="shared" si="151"/>
        <v>57948794.652592361</v>
      </c>
      <c r="AH282" s="440">
        <f t="shared" si="151"/>
        <v>0</v>
      </c>
      <c r="AI282" s="440">
        <f t="shared" si="151"/>
        <v>0</v>
      </c>
      <c r="AJ282" s="440">
        <f t="shared" si="151"/>
        <v>0</v>
      </c>
      <c r="AK282" s="440">
        <f t="shared" si="151"/>
        <v>37471407.416772485</v>
      </c>
      <c r="AL282" s="440">
        <f t="shared" si="151"/>
        <v>89037833.246346891</v>
      </c>
      <c r="AM282" s="440">
        <f t="shared" si="151"/>
        <v>0</v>
      </c>
      <c r="AN282" s="440">
        <f t="shared" si="151"/>
        <v>0</v>
      </c>
      <c r="AO282" s="440">
        <f t="shared" si="151"/>
        <v>0</v>
      </c>
      <c r="AP282" s="440">
        <f t="shared" si="151"/>
        <v>0</v>
      </c>
      <c r="AQ282" s="440">
        <f t="shared" si="151"/>
        <v>13767463.287842005</v>
      </c>
      <c r="AR282" s="440">
        <f t="shared" si="151"/>
        <v>45723939.339874893</v>
      </c>
      <c r="AS282" s="440">
        <f t="shared" si="151"/>
        <v>15833389.752391607</v>
      </c>
      <c r="AT282" s="440">
        <f t="shared" si="151"/>
        <v>0</v>
      </c>
      <c r="AU282" s="440">
        <f t="shared" si="151"/>
        <v>0</v>
      </c>
      <c r="AV282" s="440">
        <f t="shared" si="151"/>
        <v>13847717.206938773</v>
      </c>
      <c r="AW282" s="440">
        <f t="shared" si="151"/>
        <v>12480351.844834149</v>
      </c>
      <c r="AX282" s="440">
        <f t="shared" si="151"/>
        <v>47521103.211267501</v>
      </c>
      <c r="AY282" s="440">
        <f t="shared" si="151"/>
        <v>143275226.49861935</v>
      </c>
      <c r="AZ282" s="440">
        <f t="shared" si="151"/>
        <v>0</v>
      </c>
      <c r="BA282" s="440">
        <f t="shared" si="151"/>
        <v>43739958.977793723</v>
      </c>
      <c r="BB282" s="440">
        <f t="shared" si="151"/>
        <v>0</v>
      </c>
      <c r="BC282" s="440">
        <f t="shared" si="151"/>
        <v>28072827.055340588</v>
      </c>
      <c r="BD282" s="440">
        <f t="shared" si="151"/>
        <v>71600896.480170488</v>
      </c>
      <c r="BE282" s="440">
        <f t="shared" si="151"/>
        <v>53571996.425400078</v>
      </c>
      <c r="BF282" s="440">
        <f t="shared" si="151"/>
        <v>0</v>
      </c>
      <c r="BG282" s="440">
        <f t="shared" si="151"/>
        <v>0</v>
      </c>
      <c r="BH282" s="440">
        <f t="shared" si="151"/>
        <v>0</v>
      </c>
      <c r="BI282" s="440">
        <f t="shared" si="151"/>
        <v>34760463.802051306</v>
      </c>
      <c r="BJ282" s="440">
        <f t="shared" si="151"/>
        <v>87603200.997970641</v>
      </c>
      <c r="BK282" s="440">
        <f t="shared" si="151"/>
        <v>0</v>
      </c>
      <c r="BL282" s="440">
        <f t="shared" si="151"/>
        <v>0</v>
      </c>
      <c r="BM282" s="440">
        <f t="shared" si="151"/>
        <v>0</v>
      </c>
      <c r="BN282" s="440">
        <f t="shared" si="151"/>
        <v>0</v>
      </c>
      <c r="BO282" s="440">
        <f t="shared" si="151"/>
        <v>26906897.490688473</v>
      </c>
      <c r="BP282" s="440">
        <f t="shared" si="151"/>
        <v>58897049.812207222</v>
      </c>
      <c r="BQ282" s="440">
        <f t="shared" si="151"/>
        <v>60499250.905291796</v>
      </c>
      <c r="BR282" s="440">
        <f t="shared" si="151"/>
        <v>0</v>
      </c>
      <c r="BS282" s="440">
        <f t="shared" si="151"/>
        <v>0</v>
      </c>
      <c r="BT282" s="440">
        <f t="shared" si="151"/>
        <v>0</v>
      </c>
      <c r="BU282" s="440">
        <f t="shared" si="151"/>
        <v>37368134.603009343</v>
      </c>
      <c r="BV282" s="441">
        <f t="shared" si="151"/>
        <v>79539924.457285345</v>
      </c>
      <c r="BW282" s="434">
        <f t="shared" si="143"/>
        <v>1552318234.0562797</v>
      </c>
    </row>
    <row r="283" spans="1:75" ht="16.5" thickBot="1" x14ac:dyDescent="0.3">
      <c r="A283" s="270" t="s">
        <v>314</v>
      </c>
      <c r="C283" s="238"/>
      <c r="D283" s="244"/>
      <c r="E283" s="244"/>
      <c r="F283" s="244"/>
      <c r="G283" s="244"/>
      <c r="H283" s="244"/>
      <c r="I283" s="244"/>
      <c r="J283" s="244"/>
      <c r="K283" s="244"/>
      <c r="L283" s="244"/>
      <c r="M283" s="244"/>
      <c r="N283" s="244"/>
      <c r="O283" s="436">
        <f>IF(O281&lt;N281,N281-O281,0)</f>
        <v>0</v>
      </c>
      <c r="P283" s="436">
        <f t="shared" ref="P283:BV283" si="152">IF(P281&lt;O281,O281-P281,0)</f>
        <v>18718720.12007153</v>
      </c>
      <c r="Q283" s="436">
        <f t="shared" si="152"/>
        <v>34234323.765380293</v>
      </c>
      <c r="R283" s="436">
        <f t="shared" si="152"/>
        <v>30517873.013519228</v>
      </c>
      <c r="S283" s="436">
        <f t="shared" si="152"/>
        <v>0</v>
      </c>
      <c r="T283" s="436">
        <f t="shared" si="152"/>
        <v>0</v>
      </c>
      <c r="U283" s="436">
        <f t="shared" si="152"/>
        <v>0</v>
      </c>
      <c r="V283" s="436">
        <f t="shared" si="152"/>
        <v>26358153.550558388</v>
      </c>
      <c r="W283" s="436">
        <f t="shared" si="152"/>
        <v>27796407.073355943</v>
      </c>
      <c r="X283" s="436">
        <f t="shared" si="152"/>
        <v>12446107.943399996</v>
      </c>
      <c r="Y283" s="436">
        <f t="shared" si="152"/>
        <v>0</v>
      </c>
      <c r="Z283" s="436">
        <f t="shared" si="152"/>
        <v>0</v>
      </c>
      <c r="AA283" s="436">
        <f t="shared" si="152"/>
        <v>0</v>
      </c>
      <c r="AB283" s="436">
        <f t="shared" si="152"/>
        <v>53021969.800341249</v>
      </c>
      <c r="AC283" s="436">
        <f t="shared" si="152"/>
        <v>97345865.045933545</v>
      </c>
      <c r="AD283" s="436">
        <f t="shared" si="152"/>
        <v>38568706.788977534</v>
      </c>
      <c r="AE283" s="436">
        <f t="shared" si="152"/>
        <v>0</v>
      </c>
      <c r="AF283" s="436">
        <f t="shared" si="152"/>
        <v>0</v>
      </c>
      <c r="AG283" s="436">
        <f t="shared" si="152"/>
        <v>0</v>
      </c>
      <c r="AH283" s="436">
        <f t="shared" si="152"/>
        <v>43947614.015886426</v>
      </c>
      <c r="AI283" s="436">
        <f t="shared" si="152"/>
        <v>39160754.887850761</v>
      </c>
      <c r="AJ283" s="436">
        <f t="shared" si="152"/>
        <v>9412511.1304548979</v>
      </c>
      <c r="AK283" s="436">
        <f t="shared" si="152"/>
        <v>0</v>
      </c>
      <c r="AL283" s="436">
        <f t="shared" si="152"/>
        <v>0</v>
      </c>
      <c r="AM283" s="436">
        <f t="shared" si="152"/>
        <v>212108549.42201337</v>
      </c>
      <c r="AN283" s="436">
        <f t="shared" si="152"/>
        <v>32214133.322329015</v>
      </c>
      <c r="AO283" s="436">
        <f t="shared" si="152"/>
        <v>81958554.645215005</v>
      </c>
      <c r="AP283" s="436">
        <f t="shared" si="152"/>
        <v>8089275.7950263619</v>
      </c>
      <c r="AQ283" s="436">
        <f t="shared" si="152"/>
        <v>0</v>
      </c>
      <c r="AR283" s="436">
        <f t="shared" si="152"/>
        <v>0</v>
      </c>
      <c r="AS283" s="436">
        <f t="shared" si="152"/>
        <v>0</v>
      </c>
      <c r="AT283" s="436">
        <f t="shared" si="152"/>
        <v>35661189.248782396</v>
      </c>
      <c r="AU283" s="436">
        <f t="shared" si="152"/>
        <v>18661931.297813565</v>
      </c>
      <c r="AV283" s="436">
        <f t="shared" si="152"/>
        <v>0</v>
      </c>
      <c r="AW283" s="436">
        <f t="shared" si="152"/>
        <v>0</v>
      </c>
      <c r="AX283" s="436">
        <f t="shared" si="152"/>
        <v>0</v>
      </c>
      <c r="AY283" s="436">
        <f t="shared" si="152"/>
        <v>0</v>
      </c>
      <c r="AZ283" s="436">
        <f t="shared" si="152"/>
        <v>108707442.02884915</v>
      </c>
      <c r="BA283" s="436">
        <f t="shared" si="152"/>
        <v>0</v>
      </c>
      <c r="BB283" s="436">
        <f t="shared" si="152"/>
        <v>35037547.212315977</v>
      </c>
      <c r="BC283" s="436">
        <f t="shared" si="152"/>
        <v>0</v>
      </c>
      <c r="BD283" s="436">
        <f t="shared" si="152"/>
        <v>0</v>
      </c>
      <c r="BE283" s="436">
        <f t="shared" si="152"/>
        <v>0</v>
      </c>
      <c r="BF283" s="436">
        <f t="shared" si="152"/>
        <v>44087830.309063077</v>
      </c>
      <c r="BG283" s="436">
        <f t="shared" si="152"/>
        <v>38614116.632820785</v>
      </c>
      <c r="BH283" s="436">
        <f t="shared" si="152"/>
        <v>5629764.7238355279</v>
      </c>
      <c r="BI283" s="436">
        <f t="shared" si="152"/>
        <v>0</v>
      </c>
      <c r="BJ283" s="436">
        <f t="shared" si="152"/>
        <v>0</v>
      </c>
      <c r="BK283" s="436">
        <f t="shared" si="152"/>
        <v>55484335.720210373</v>
      </c>
      <c r="BL283" s="436">
        <f t="shared" si="152"/>
        <v>62184040.029479742</v>
      </c>
      <c r="BM283" s="436">
        <f t="shared" si="152"/>
        <v>24108135.91035831</v>
      </c>
      <c r="BN283" s="436">
        <f t="shared" si="152"/>
        <v>41622330.107046813</v>
      </c>
      <c r="BO283" s="436">
        <f t="shared" si="152"/>
        <v>0</v>
      </c>
      <c r="BP283" s="436">
        <f t="shared" si="152"/>
        <v>0</v>
      </c>
      <c r="BQ283" s="436">
        <f t="shared" si="152"/>
        <v>0</v>
      </c>
      <c r="BR283" s="436">
        <f t="shared" si="152"/>
        <v>29644575.851431966</v>
      </c>
      <c r="BS283" s="436">
        <f t="shared" si="152"/>
        <v>37122610.158319831</v>
      </c>
      <c r="BT283" s="436">
        <f t="shared" si="152"/>
        <v>20222557.231198967</v>
      </c>
      <c r="BU283" s="436">
        <f t="shared" si="152"/>
        <v>0</v>
      </c>
      <c r="BV283" s="437">
        <f t="shared" si="152"/>
        <v>0</v>
      </c>
      <c r="BW283" s="434">
        <f t="shared" si="143"/>
        <v>1322687926.7818401</v>
      </c>
    </row>
    <row r="284" spans="1:75" ht="16.5" thickBot="1" x14ac:dyDescent="0.3">
      <c r="BW284" s="434">
        <f t="shared" si="143"/>
        <v>0</v>
      </c>
    </row>
    <row r="285" spans="1:75" ht="16.5" thickBot="1" x14ac:dyDescent="0.3">
      <c r="A285" s="530" t="s">
        <v>982</v>
      </c>
      <c r="N285" s="249">
        <f>SFP!C15*'MONTHLY DATA'!AL47</f>
        <v>94025733.036101133</v>
      </c>
      <c r="O285" s="249">
        <f>SFP!D15*'MONTHLY DATA'!AM47</f>
        <v>94370089.114858285</v>
      </c>
      <c r="P285" s="249">
        <f>SFP!E15*'MONTHLY DATA'!AN47</f>
        <v>109410479.08932388</v>
      </c>
      <c r="Q285" s="249">
        <f>SFP!F15*'MONTHLY DATA'!AO47</f>
        <v>91708177.592441067</v>
      </c>
      <c r="R285" s="249">
        <f>SFP!G15*'MONTHLY DATA'!AP47</f>
        <v>82220305.103342712</v>
      </c>
      <c r="S285" s="249">
        <f>SFP!H15*'MONTHLY DATA'!AQ47</f>
        <v>94015086.901807368</v>
      </c>
      <c r="T285" s="249">
        <f>SFP!I15*'MONTHLY DATA'!AR47</f>
        <v>130057793.80856206</v>
      </c>
      <c r="U285" s="249">
        <f>SFP!J15*'MONTHLY DATA'!AS47</f>
        <v>146506790.21072346</v>
      </c>
      <c r="V285" s="249">
        <f>SFP!K15*'MONTHLY DATA'!AT47</f>
        <v>120195994.5634551</v>
      </c>
      <c r="W285" s="249">
        <f>SFP!L15*'MONTHLY DATA'!AU47</f>
        <v>104101817.93160753</v>
      </c>
      <c r="X285" s="249">
        <f>SFP!M15*'MONTHLY DATA'!AV47</f>
        <v>111293103.30832507</v>
      </c>
      <c r="Y285" s="249">
        <f>SFP!N15*'MONTHLY DATA'!AW47</f>
        <v>123180737.15950948</v>
      </c>
      <c r="Z285" s="249">
        <f>SFP!O15*'MONTHLY DATA'!AX47</f>
        <v>162629674.80782071</v>
      </c>
      <c r="AA285" s="249">
        <f>SFP!P15*'MONTHLY DATA'!AY47</f>
        <v>183820663.28170583</v>
      </c>
      <c r="AB285" s="249">
        <f>SFP!Q15*'MONTHLY DATA'!AZ47</f>
        <v>107509475.15121277</v>
      </c>
      <c r="AC285" s="249">
        <f>SFP!R15*'MONTHLY DATA'!BA47</f>
        <v>123488469.35876882</v>
      </c>
      <c r="AD285" s="249">
        <f>SFP!S15*'MONTHLY DATA'!BB47</f>
        <v>102053825.96745844</v>
      </c>
      <c r="AE285" s="249">
        <f>SFP!T15*'MONTHLY DATA'!BC47</f>
        <v>120033355.58284949</v>
      </c>
      <c r="AF285" s="249">
        <f>SFP!U15*'MONTHLY DATA'!BD47</f>
        <v>148168880.98255557</v>
      </c>
      <c r="AG285" s="249">
        <f>SFP!V15*'MONTHLY DATA'!BE47</f>
        <v>172844919.09131867</v>
      </c>
      <c r="AH285" s="249">
        <f>SFP!W15*'MONTHLY DATA'!BF47</f>
        <v>154545548.12729219</v>
      </c>
      <c r="AI285" s="249">
        <f>SFP!X15*'MONTHLY DATA'!BG47</f>
        <v>142879640.16643453</v>
      </c>
      <c r="AJ285" s="249">
        <f>SFP!Y15*'MONTHLY DATA'!BH47</f>
        <v>132758390.01171488</v>
      </c>
      <c r="AK285" s="249">
        <f>SFP!Z15*'MONTHLY DATA'!BI47</f>
        <v>151346909.90340388</v>
      </c>
      <c r="AL285" s="249">
        <f>SFP!AA15*'MONTHLY DATA'!BJ47</f>
        <v>193895255.67184782</v>
      </c>
      <c r="AM285" s="249">
        <f>SFP!AB15*'MONTHLY DATA'!BK47</f>
        <v>84064051.054784849</v>
      </c>
      <c r="AN285" s="249">
        <f>SFP!AC15*'MONTHLY DATA'!BL47</f>
        <v>57629467.840406537</v>
      </c>
      <c r="AO285" s="249">
        <f>SFP!AD15*'MONTHLY DATA'!BM47</f>
        <v>15604967.955536995</v>
      </c>
      <c r="AP285" s="249">
        <f>SFP!AE15*'MONTHLY DATA'!BN47</f>
        <v>13576016.76720685</v>
      </c>
      <c r="AQ285" s="249">
        <f>SFP!AF15*'MONTHLY DATA'!BO47</f>
        <v>18009290.492072251</v>
      </c>
      <c r="AR285" s="249">
        <f>SFP!AG15*'MONTHLY DATA'!BP47</f>
        <v>24394172.116716929</v>
      </c>
      <c r="AS285" s="249">
        <f>SFP!AH15*'MONTHLY DATA'!BQ47</f>
        <v>24696016.836253148</v>
      </c>
      <c r="AT285" s="249">
        <f>SFP!AI15*'MONTHLY DATA'!BR47</f>
        <v>17918909.878966246</v>
      </c>
      <c r="AU285" s="249">
        <f>SFP!AJ15*'MONTHLY DATA'!BS47</f>
        <v>18116799.082531769</v>
      </c>
      <c r="AV285" s="249">
        <f>SFP!AK15*'MONTHLY DATA'!BT47</f>
        <v>19547297.20256032</v>
      </c>
      <c r="AW285" s="249">
        <f>SFP!AL15*'MONTHLY DATA'!BU47</f>
        <v>21797336.592689898</v>
      </c>
      <c r="AX285" s="249">
        <f>SFP!AM15*'MONTHLY DATA'!BV47</f>
        <v>30700126.920928117</v>
      </c>
      <c r="AY285" s="249">
        <f>SFP!AN15*'MONTHLY DATA'!BW47</f>
        <v>123103793.04569067</v>
      </c>
      <c r="AZ285" s="249">
        <f>SFP!AO15*'MONTHLY DATA'!BX47</f>
        <v>184369328.02329892</v>
      </c>
      <c r="BA285" s="249">
        <f>SFP!AP15*'MONTHLY DATA'!BY47</f>
        <v>264921410.35308376</v>
      </c>
      <c r="BB285" s="249">
        <f>SFP!AQ15*'MONTHLY DATA'!BZ47</f>
        <v>224428247.53675172</v>
      </c>
      <c r="BC285" s="249">
        <f>SFP!AR15*'MONTHLY DATA'!CA47</f>
        <v>247557236.83952382</v>
      </c>
      <c r="BD285" s="249">
        <f>SFP!AS15*'MONTHLY DATA'!CB47</f>
        <v>300662200.16408449</v>
      </c>
      <c r="BE285" s="249">
        <f>SFP!AT15*'MONTHLY DATA'!CC47</f>
        <v>359411142.13750637</v>
      </c>
      <c r="BF285" s="249">
        <f>SFP!AU15*'MONTHLY DATA'!CD47</f>
        <v>339318921.04561585</v>
      </c>
      <c r="BG285" s="249">
        <f>SFP!AV15*'MONTHLY DATA'!CE47</f>
        <v>302486924.4841854</v>
      </c>
      <c r="BH285" s="249">
        <f>SFP!AW15*'MONTHLY DATA'!CF47</f>
        <v>279400594.12338275</v>
      </c>
      <c r="BI285" s="249">
        <f>SFP!AX15*'MONTHLY DATA'!CG47</f>
        <v>313737532.24462676</v>
      </c>
      <c r="BJ285" s="249">
        <f>SFP!AY15*'MONTHLY DATA'!CH47</f>
        <v>389127999.17628783</v>
      </c>
      <c r="BK285" s="249">
        <f>SFP!AZ15*'MONTHLY DATA'!CI47</f>
        <v>266110147.31702191</v>
      </c>
      <c r="BL285" s="249">
        <f>SFP!BA15*'MONTHLY DATA'!CJ47</f>
        <v>199778762.37216169</v>
      </c>
      <c r="BM285" s="249">
        <f>SFP!BB15*'MONTHLY DATA'!CK47</f>
        <v>83910614.337271184</v>
      </c>
      <c r="BN285" s="249">
        <f>SFP!BC15*'MONTHLY DATA'!CL47</f>
        <v>72195982.107059196</v>
      </c>
      <c r="BO285" s="249">
        <f>SFP!BD15*'MONTHLY DATA'!CM47</f>
        <v>84728108.026857421</v>
      </c>
      <c r="BP285" s="249">
        <f>SFP!BE15*'MONTHLY DATA'!CN47</f>
        <v>108322881.2051388</v>
      </c>
      <c r="BQ285" s="249">
        <f>SFP!BF15*'MONTHLY DATA'!CO47</f>
        <v>121242202.57025376</v>
      </c>
      <c r="BR285" s="249">
        <f>SFP!BG15*'MONTHLY DATA'!CP47</f>
        <v>104174158.32072774</v>
      </c>
      <c r="BS285" s="249">
        <f>SFP!BH15*'MONTHLY DATA'!CQ47</f>
        <v>96137733.676822454</v>
      </c>
      <c r="BT285" s="249">
        <f>SFP!BI15*'MONTHLY DATA'!CR47</f>
        <v>94746793.000686213</v>
      </c>
      <c r="BU285" s="249">
        <f>SFP!BJ15*'MONTHLY DATA'!CS47</f>
        <v>105893790.79017195</v>
      </c>
      <c r="BV285" s="249">
        <f>SFP!BK15*'MONTHLY DATA'!CT47</f>
        <v>138007814.69915164</v>
      </c>
      <c r="BW285" s="434">
        <f t="shared" si="143"/>
        <v>8346889886.2624569</v>
      </c>
    </row>
    <row r="286" spans="1:75" ht="16.5" thickBot="1" x14ac:dyDescent="0.3">
      <c r="A286" s="268" t="s">
        <v>313</v>
      </c>
      <c r="C286" s="233"/>
      <c r="D286" s="245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440">
        <f>IF(O285&gt;N285,O285-N285,0)</f>
        <v>344356.07875715196</v>
      </c>
      <c r="P286" s="440">
        <f t="shared" ref="P286:BV286" si="153">IF(P285&gt;O285,P285-O285,0)</f>
        <v>15040389.974465594</v>
      </c>
      <c r="Q286" s="440">
        <f t="shared" si="153"/>
        <v>0</v>
      </c>
      <c r="R286" s="440">
        <f t="shared" si="153"/>
        <v>0</v>
      </c>
      <c r="S286" s="440">
        <f t="shared" si="153"/>
        <v>11794781.798464656</v>
      </c>
      <c r="T286" s="440">
        <f t="shared" si="153"/>
        <v>36042706.906754687</v>
      </c>
      <c r="U286" s="440">
        <f t="shared" si="153"/>
        <v>16448996.402161404</v>
      </c>
      <c r="V286" s="440">
        <f t="shared" si="153"/>
        <v>0</v>
      </c>
      <c r="W286" s="440">
        <f t="shared" si="153"/>
        <v>0</v>
      </c>
      <c r="X286" s="440">
        <f t="shared" si="153"/>
        <v>7191285.3767175376</v>
      </c>
      <c r="Y286" s="440">
        <f t="shared" si="153"/>
        <v>11887633.851184413</v>
      </c>
      <c r="Z286" s="440">
        <f t="shared" si="153"/>
        <v>39448937.648311228</v>
      </c>
      <c r="AA286" s="440">
        <f t="shared" si="153"/>
        <v>21190988.473885119</v>
      </c>
      <c r="AB286" s="440">
        <f t="shared" si="153"/>
        <v>0</v>
      </c>
      <c r="AC286" s="440">
        <f t="shared" si="153"/>
        <v>15978994.207556054</v>
      </c>
      <c r="AD286" s="440">
        <f t="shared" si="153"/>
        <v>0</v>
      </c>
      <c r="AE286" s="440">
        <f t="shared" si="153"/>
        <v>17979529.615391046</v>
      </c>
      <c r="AF286" s="440">
        <f t="shared" si="153"/>
        <v>28135525.399706081</v>
      </c>
      <c r="AG286" s="440">
        <f t="shared" si="153"/>
        <v>24676038.108763099</v>
      </c>
      <c r="AH286" s="440">
        <f t="shared" si="153"/>
        <v>0</v>
      </c>
      <c r="AI286" s="440">
        <f t="shared" si="153"/>
        <v>0</v>
      </c>
      <c r="AJ286" s="440">
        <f t="shared" si="153"/>
        <v>0</v>
      </c>
      <c r="AK286" s="440">
        <f t="shared" si="153"/>
        <v>18588519.891689003</v>
      </c>
      <c r="AL286" s="440">
        <f t="shared" si="153"/>
        <v>42548345.768443942</v>
      </c>
      <c r="AM286" s="440">
        <f t="shared" si="153"/>
        <v>0</v>
      </c>
      <c r="AN286" s="440">
        <f t="shared" si="153"/>
        <v>0</v>
      </c>
      <c r="AO286" s="440">
        <f t="shared" si="153"/>
        <v>0</v>
      </c>
      <c r="AP286" s="440">
        <f t="shared" si="153"/>
        <v>0</v>
      </c>
      <c r="AQ286" s="440">
        <f t="shared" si="153"/>
        <v>4433273.7248654012</v>
      </c>
      <c r="AR286" s="440">
        <f t="shared" si="153"/>
        <v>6384881.6246446781</v>
      </c>
      <c r="AS286" s="440">
        <f t="shared" si="153"/>
        <v>301844.71953621879</v>
      </c>
      <c r="AT286" s="440">
        <f t="shared" si="153"/>
        <v>0</v>
      </c>
      <c r="AU286" s="440">
        <f t="shared" si="153"/>
        <v>197889.20356552303</v>
      </c>
      <c r="AV286" s="440">
        <f t="shared" si="153"/>
        <v>1430498.1200285517</v>
      </c>
      <c r="AW286" s="440">
        <f t="shared" si="153"/>
        <v>2250039.3901295774</v>
      </c>
      <c r="AX286" s="440">
        <f t="shared" si="153"/>
        <v>8902790.328238219</v>
      </c>
      <c r="AY286" s="440">
        <f t="shared" si="153"/>
        <v>92403666.12476255</v>
      </c>
      <c r="AZ286" s="440">
        <f t="shared" si="153"/>
        <v>61265534.977608249</v>
      </c>
      <c r="BA286" s="440">
        <f t="shared" si="153"/>
        <v>80552082.32978484</v>
      </c>
      <c r="BB286" s="440">
        <f t="shared" si="153"/>
        <v>0</v>
      </c>
      <c r="BC286" s="440">
        <f t="shared" si="153"/>
        <v>23128989.302772105</v>
      </c>
      <c r="BD286" s="440">
        <f t="shared" si="153"/>
        <v>53104963.324560672</v>
      </c>
      <c r="BE286" s="440">
        <f t="shared" si="153"/>
        <v>58748941.973421872</v>
      </c>
      <c r="BF286" s="440">
        <f t="shared" si="153"/>
        <v>0</v>
      </c>
      <c r="BG286" s="440">
        <f t="shared" si="153"/>
        <v>0</v>
      </c>
      <c r="BH286" s="440">
        <f t="shared" si="153"/>
        <v>0</v>
      </c>
      <c r="BI286" s="440">
        <f t="shared" si="153"/>
        <v>34336938.121244013</v>
      </c>
      <c r="BJ286" s="440">
        <f t="shared" si="153"/>
        <v>75390466.931661069</v>
      </c>
      <c r="BK286" s="440">
        <f t="shared" si="153"/>
        <v>0</v>
      </c>
      <c r="BL286" s="440">
        <f t="shared" si="153"/>
        <v>0</v>
      </c>
      <c r="BM286" s="440">
        <f t="shared" si="153"/>
        <v>0</v>
      </c>
      <c r="BN286" s="440">
        <f t="shared" si="153"/>
        <v>0</v>
      </c>
      <c r="BO286" s="440">
        <f t="shared" si="153"/>
        <v>12532125.919798225</v>
      </c>
      <c r="BP286" s="440">
        <f t="shared" si="153"/>
        <v>23594773.178281382</v>
      </c>
      <c r="BQ286" s="440">
        <f t="shared" si="153"/>
        <v>12919321.365114957</v>
      </c>
      <c r="BR286" s="440">
        <f t="shared" si="153"/>
        <v>0</v>
      </c>
      <c r="BS286" s="440">
        <f t="shared" si="153"/>
        <v>0</v>
      </c>
      <c r="BT286" s="440">
        <f t="shared" si="153"/>
        <v>0</v>
      </c>
      <c r="BU286" s="440">
        <f t="shared" si="153"/>
        <v>11146997.789485738</v>
      </c>
      <c r="BV286" s="441">
        <f t="shared" si="153"/>
        <v>32114023.908979684</v>
      </c>
      <c r="BW286" s="434">
        <f t="shared" si="143"/>
        <v>902437071.86073446</v>
      </c>
    </row>
    <row r="287" spans="1:75" ht="16.5" thickBot="1" x14ac:dyDescent="0.3">
      <c r="A287" s="270" t="s">
        <v>314</v>
      </c>
      <c r="C287" s="238"/>
      <c r="D287" s="244"/>
      <c r="E287" s="244"/>
      <c r="F287" s="244"/>
      <c r="G287" s="244"/>
      <c r="H287" s="244"/>
      <c r="I287" s="244"/>
      <c r="J287" s="244"/>
      <c r="K287" s="244"/>
      <c r="L287" s="244"/>
      <c r="M287" s="244"/>
      <c r="N287" s="244"/>
      <c r="O287" s="436">
        <f>IF(O285&lt;N285,N285-O285,0)</f>
        <v>0</v>
      </c>
      <c r="P287" s="436">
        <f t="shared" ref="P287:BV287" si="154">IF(P285&lt;O285,O285-P285,0)</f>
        <v>0</v>
      </c>
      <c r="Q287" s="436">
        <f t="shared" si="154"/>
        <v>17702301.496882811</v>
      </c>
      <c r="R287" s="436">
        <f t="shared" si="154"/>
        <v>9487872.4890983552</v>
      </c>
      <c r="S287" s="436">
        <f t="shared" si="154"/>
        <v>0</v>
      </c>
      <c r="T287" s="436">
        <f t="shared" si="154"/>
        <v>0</v>
      </c>
      <c r="U287" s="436">
        <f t="shared" si="154"/>
        <v>0</v>
      </c>
      <c r="V287" s="436">
        <f t="shared" si="154"/>
        <v>26310795.647268355</v>
      </c>
      <c r="W287" s="436">
        <f t="shared" si="154"/>
        <v>16094176.631847575</v>
      </c>
      <c r="X287" s="436">
        <f t="shared" si="154"/>
        <v>0</v>
      </c>
      <c r="Y287" s="436">
        <f t="shared" si="154"/>
        <v>0</v>
      </c>
      <c r="Z287" s="436">
        <f t="shared" si="154"/>
        <v>0</v>
      </c>
      <c r="AA287" s="436">
        <f t="shared" si="154"/>
        <v>0</v>
      </c>
      <c r="AB287" s="436">
        <f t="shared" si="154"/>
        <v>76311188.13049306</v>
      </c>
      <c r="AC287" s="436">
        <f t="shared" si="154"/>
        <v>0</v>
      </c>
      <c r="AD287" s="436">
        <f t="shared" si="154"/>
        <v>21434643.391310379</v>
      </c>
      <c r="AE287" s="436">
        <f t="shared" si="154"/>
        <v>0</v>
      </c>
      <c r="AF287" s="436">
        <f t="shared" si="154"/>
        <v>0</v>
      </c>
      <c r="AG287" s="436">
        <f t="shared" si="154"/>
        <v>0</v>
      </c>
      <c r="AH287" s="436">
        <f t="shared" si="154"/>
        <v>18299370.964026481</v>
      </c>
      <c r="AI287" s="436">
        <f t="shared" si="154"/>
        <v>11665907.96085766</v>
      </c>
      <c r="AJ287" s="436">
        <f t="shared" si="154"/>
        <v>10121250.154719651</v>
      </c>
      <c r="AK287" s="436">
        <f t="shared" si="154"/>
        <v>0</v>
      </c>
      <c r="AL287" s="436">
        <f t="shared" si="154"/>
        <v>0</v>
      </c>
      <c r="AM287" s="436">
        <f t="shared" si="154"/>
        <v>109831204.61706297</v>
      </c>
      <c r="AN287" s="436">
        <f t="shared" si="154"/>
        <v>26434583.214378312</v>
      </c>
      <c r="AO287" s="436">
        <f t="shared" si="154"/>
        <v>42024499.884869546</v>
      </c>
      <c r="AP287" s="436">
        <f t="shared" si="154"/>
        <v>2028951.1883301456</v>
      </c>
      <c r="AQ287" s="436">
        <f t="shared" si="154"/>
        <v>0</v>
      </c>
      <c r="AR287" s="436">
        <f t="shared" si="154"/>
        <v>0</v>
      </c>
      <c r="AS287" s="436">
        <f t="shared" si="154"/>
        <v>0</v>
      </c>
      <c r="AT287" s="436">
        <f t="shared" si="154"/>
        <v>6777106.9572869018</v>
      </c>
      <c r="AU287" s="436">
        <f t="shared" si="154"/>
        <v>0</v>
      </c>
      <c r="AV287" s="436">
        <f t="shared" si="154"/>
        <v>0</v>
      </c>
      <c r="AW287" s="436">
        <f t="shared" si="154"/>
        <v>0</v>
      </c>
      <c r="AX287" s="436">
        <f t="shared" si="154"/>
        <v>0</v>
      </c>
      <c r="AY287" s="436">
        <f t="shared" si="154"/>
        <v>0</v>
      </c>
      <c r="AZ287" s="436">
        <f t="shared" si="154"/>
        <v>0</v>
      </c>
      <c r="BA287" s="436">
        <f t="shared" si="154"/>
        <v>0</v>
      </c>
      <c r="BB287" s="436">
        <f t="shared" si="154"/>
        <v>40493162.816332042</v>
      </c>
      <c r="BC287" s="436">
        <f t="shared" si="154"/>
        <v>0</v>
      </c>
      <c r="BD287" s="436">
        <f t="shared" si="154"/>
        <v>0</v>
      </c>
      <c r="BE287" s="436">
        <f t="shared" si="154"/>
        <v>0</v>
      </c>
      <c r="BF287" s="436">
        <f t="shared" si="154"/>
        <v>20092221.091890514</v>
      </c>
      <c r="BG287" s="436">
        <f t="shared" si="154"/>
        <v>36831996.561430454</v>
      </c>
      <c r="BH287" s="436">
        <f t="shared" si="154"/>
        <v>23086330.36080265</v>
      </c>
      <c r="BI287" s="436">
        <f t="shared" si="154"/>
        <v>0</v>
      </c>
      <c r="BJ287" s="436">
        <f t="shared" si="154"/>
        <v>0</v>
      </c>
      <c r="BK287" s="436">
        <f t="shared" si="154"/>
        <v>123017851.85926592</v>
      </c>
      <c r="BL287" s="436">
        <f t="shared" si="154"/>
        <v>66331384.94486022</v>
      </c>
      <c r="BM287" s="436">
        <f t="shared" si="154"/>
        <v>115868148.0348905</v>
      </c>
      <c r="BN287" s="436">
        <f t="shared" si="154"/>
        <v>11714632.230211988</v>
      </c>
      <c r="BO287" s="436">
        <f t="shared" si="154"/>
        <v>0</v>
      </c>
      <c r="BP287" s="436">
        <f t="shared" si="154"/>
        <v>0</v>
      </c>
      <c r="BQ287" s="436">
        <f t="shared" si="154"/>
        <v>0</v>
      </c>
      <c r="BR287" s="436">
        <f t="shared" si="154"/>
        <v>17068044.249526024</v>
      </c>
      <c r="BS287" s="436">
        <f t="shared" si="154"/>
        <v>8036424.643905282</v>
      </c>
      <c r="BT287" s="436">
        <f t="shared" si="154"/>
        <v>1390940.6761362404</v>
      </c>
      <c r="BU287" s="436">
        <f t="shared" si="154"/>
        <v>0</v>
      </c>
      <c r="BV287" s="437">
        <f t="shared" si="154"/>
        <v>0</v>
      </c>
      <c r="BW287" s="434">
        <f t="shared" si="143"/>
        <v>858454990.19768405</v>
      </c>
    </row>
    <row r="288" spans="1:75" ht="16.5" thickBot="1" x14ac:dyDescent="0.3">
      <c r="BW288" s="434">
        <f t="shared" si="143"/>
        <v>0</v>
      </c>
    </row>
    <row r="289" spans="1:75" ht="16.5" thickBot="1" x14ac:dyDescent="0.3">
      <c r="A289" s="530" t="s">
        <v>983</v>
      </c>
      <c r="N289" s="249">
        <f>SFP!C18*'MONTHLY DATA'!AL58</f>
        <v>59961614.509277023</v>
      </c>
      <c r="O289" s="249">
        <f>SFP!D18*'MONTHLY DATA'!AM58</f>
        <v>107103946.25292926</v>
      </c>
      <c r="P289" s="249">
        <f>SFP!E18*'MONTHLY DATA'!AN58</f>
        <v>110261794.20654993</v>
      </c>
      <c r="Q289" s="249">
        <f>SFP!F18*'MONTHLY DATA'!AO58</f>
        <v>139370698.73619568</v>
      </c>
      <c r="R289" s="249">
        <f>SFP!G18*'MONTHLY DATA'!AP58</f>
        <v>118390501.9445637</v>
      </c>
      <c r="S289" s="249">
        <f>SFP!H18*'MONTHLY DATA'!AQ58</f>
        <v>140500107.71896401</v>
      </c>
      <c r="T289" s="249">
        <f>SFP!I18*'MONTHLY DATA'!AR58</f>
        <v>155147792.3258698</v>
      </c>
      <c r="U289" s="249">
        <f>SFP!J18*'MONTHLY DATA'!AS58</f>
        <v>176191395.43571821</v>
      </c>
      <c r="V289" s="249">
        <f>SFP!K18*'MONTHLY DATA'!AT58</f>
        <v>154107959.40226445</v>
      </c>
      <c r="W289" s="249">
        <f>SFP!L18*'MONTHLY DATA'!AU58</f>
        <v>154540428.54957935</v>
      </c>
      <c r="X289" s="249">
        <f>SFP!M18*'MONTHLY DATA'!AV58</f>
        <v>144504931.48230562</v>
      </c>
      <c r="Y289" s="249">
        <f>SFP!N18*'MONTHLY DATA'!AW58</f>
        <v>161712146.95652834</v>
      </c>
      <c r="Z289" s="249">
        <f>SFP!O18*'MONTHLY DATA'!AX58</f>
        <v>192785243.86147538</v>
      </c>
      <c r="AA289" s="249">
        <f>SFP!P18*'MONTHLY DATA'!AY58</f>
        <v>118582418.43833095</v>
      </c>
      <c r="AB289" s="249">
        <f>SFP!Q18*'MONTHLY DATA'!AZ58</f>
        <v>108242005.71742558</v>
      </c>
      <c r="AC289" s="249">
        <f>SFP!R18*'MONTHLY DATA'!BA58</f>
        <v>83742405.376561642</v>
      </c>
      <c r="AD289" s="249">
        <f>SFP!S18*'MONTHLY DATA'!BB58</f>
        <v>73192876.361024782</v>
      </c>
      <c r="AE289" s="249">
        <f>SFP!T18*'MONTHLY DATA'!BC58</f>
        <v>86758176.915760458</v>
      </c>
      <c r="AF289" s="249">
        <f>SFP!U18*'MONTHLY DATA'!BD58</f>
        <v>99914711.294283777</v>
      </c>
      <c r="AG289" s="249">
        <f>SFP!V18*'MONTHLY DATA'!BE58</f>
        <v>110231245.2077827</v>
      </c>
      <c r="AH289" s="249">
        <f>SFP!W18*'MONTHLY DATA'!BF58</f>
        <v>93783998.911598116</v>
      </c>
      <c r="AI289" s="249">
        <f>SFP!X18*'MONTHLY DATA'!BG58</f>
        <v>92492861.640567869</v>
      </c>
      <c r="AJ289" s="249">
        <f>SFP!Y18*'MONTHLY DATA'!BH58</f>
        <v>90869506.3922894</v>
      </c>
      <c r="AK289" s="249">
        <f>SFP!Z18*'MONTHLY DATA'!BI58</f>
        <v>100414773.37876736</v>
      </c>
      <c r="AL289" s="249">
        <f>SFP!AA18*'MONTHLY DATA'!BJ58</f>
        <v>122367932.12527342</v>
      </c>
      <c r="AM289" s="249">
        <f>SFP!AB18*'MONTHLY DATA'!BK58</f>
        <v>107306660.09140207</v>
      </c>
      <c r="AN289" s="249">
        <f>SFP!AC18*'MONTHLY DATA'!BL58</f>
        <v>97900356.112047553</v>
      </c>
      <c r="AO289" s="249">
        <f>SFP!AD18*'MONTHLY DATA'!BM58</f>
        <v>91089466.030619815</v>
      </c>
      <c r="AP289" s="249">
        <f>SFP!AE18*'MONTHLY DATA'!BN58</f>
        <v>81559929.701308429</v>
      </c>
      <c r="AQ289" s="249">
        <f>SFP!AF18*'MONTHLY DATA'!BO58</f>
        <v>91503715.185428113</v>
      </c>
      <c r="AR289" s="249">
        <f>SFP!AG18*'MONTHLY DATA'!BP58</f>
        <v>106037818.38322408</v>
      </c>
      <c r="AS289" s="249">
        <f>SFP!AH18*'MONTHLY DATA'!BQ58</f>
        <v>118052989.59377235</v>
      </c>
      <c r="AT289" s="249">
        <f>SFP!AI18*'MONTHLY DATA'!BR58</f>
        <v>105230113.97309263</v>
      </c>
      <c r="AU289" s="249">
        <f>SFP!AJ18*'MONTHLY DATA'!BS58</f>
        <v>99831770.189207762</v>
      </c>
      <c r="AV289" s="249">
        <f>SFP!AK18*'MONTHLY DATA'!BT58</f>
        <v>98466881.016356662</v>
      </c>
      <c r="AW289" s="249">
        <f>SFP!AL18*'MONTHLY DATA'!BU58</f>
        <v>107153756.61167584</v>
      </c>
      <c r="AX289" s="249">
        <f>SFP!AM18*'MONTHLY DATA'!BV58</f>
        <v>128051075.72273837</v>
      </c>
      <c r="AY289" s="249">
        <f>SFP!AN18*'MONTHLY DATA'!BW58</f>
        <v>222024422.19703934</v>
      </c>
      <c r="AZ289" s="249">
        <f>SFP!AO18*'MONTHLY DATA'!BX58</f>
        <v>178971656.86981341</v>
      </c>
      <c r="BA289" s="249">
        <f>SFP!AP18*'MONTHLY DATA'!BY58</f>
        <v>191276294.9488785</v>
      </c>
      <c r="BB289" s="249">
        <f>SFP!AQ18*'MONTHLY DATA'!BZ58</f>
        <v>164754237.59784278</v>
      </c>
      <c r="BC289" s="249">
        <f>SFP!AR18*'MONTHLY DATA'!CA58</f>
        <v>189996463.71556076</v>
      </c>
      <c r="BD289" s="249">
        <f>SFP!AS18*'MONTHLY DATA'!CB58</f>
        <v>210080514.45834938</v>
      </c>
      <c r="BE289" s="249">
        <f>SFP!AT18*'MONTHLY DATA'!CC58</f>
        <v>239078406.53160954</v>
      </c>
      <c r="BF289" s="249">
        <f>SFP!AU18*'MONTHLY DATA'!CD58</f>
        <v>214504746.96233648</v>
      </c>
      <c r="BG289" s="249">
        <f>SFP!AV18*'MONTHLY DATA'!CE58</f>
        <v>211267793.73199391</v>
      </c>
      <c r="BH289" s="249">
        <f>SFP!AW18*'MONTHLY DATA'!CF58</f>
        <v>197928851.37422925</v>
      </c>
      <c r="BI289" s="249">
        <f>SFP!AX18*'MONTHLY DATA'!CG58</f>
        <v>219366983.18585303</v>
      </c>
      <c r="BJ289" s="249">
        <f>SFP!AY18*'MONTHLY DATA'!CH58</f>
        <v>259146982.97628045</v>
      </c>
      <c r="BK289" s="249">
        <f>SFP!AZ18*'MONTHLY DATA'!CI58</f>
        <v>159508337.76976863</v>
      </c>
      <c r="BL289" s="249">
        <f>SFP!BA18*'MONTHLY DATA'!CJ58</f>
        <v>170359024.01207292</v>
      </c>
      <c r="BM289" s="249">
        <f>SFP!BB18*'MONTHLY DATA'!CK58</f>
        <v>173713103.2474266</v>
      </c>
      <c r="BN289" s="249">
        <f>SFP!BC18*'MONTHLY DATA'!CL58</f>
        <v>151613146.16075069</v>
      </c>
      <c r="BO289" s="249">
        <f>SFP!BD18*'MONTHLY DATA'!CM58</f>
        <v>165931244.08745706</v>
      </c>
      <c r="BP289" s="249">
        <f>SFP!BE18*'MONTHLY DATA'!CN58</f>
        <v>182835942.35248536</v>
      </c>
      <c r="BQ289" s="249">
        <f>SFP!BF18*'MONTHLY DATA'!CO58</f>
        <v>212855265.04968277</v>
      </c>
      <c r="BR289" s="249">
        <f>SFP!BG18*'MONTHLY DATA'!CP58</f>
        <v>200647140.3310318</v>
      </c>
      <c r="BS289" s="249">
        <f>SFP!BH18*'MONTHLY DATA'!CQ58</f>
        <v>190802859.20040166</v>
      </c>
      <c r="BT289" s="249">
        <f>SFP!BI18*'MONTHLY DATA'!CR58</f>
        <v>176978840.14724386</v>
      </c>
      <c r="BU289" s="249">
        <f>SFP!BJ18*'MONTHLY DATA'!CS58</f>
        <v>194462569.07321298</v>
      </c>
      <c r="BV289" s="249">
        <f>SFP!BK18*'MONTHLY DATA'!CT58</f>
        <v>223508461.01109457</v>
      </c>
      <c r="BW289" s="434">
        <f t="shared" si="143"/>
        <v>8928969292.7451744</v>
      </c>
    </row>
    <row r="290" spans="1:75" ht="16.5" thickBot="1" x14ac:dyDescent="0.3">
      <c r="A290" s="268" t="s">
        <v>313</v>
      </c>
      <c r="C290" s="233"/>
      <c r="D290" s="245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440">
        <f>IF(O289&gt;N289,O289-N289,0)</f>
        <v>47142331.743652232</v>
      </c>
      <c r="P290" s="440">
        <f t="shared" ref="P290:BV290" si="155">IF(P289&gt;O289,P289-O289,0)</f>
        <v>3157847.9536206722</v>
      </c>
      <c r="Q290" s="440">
        <f t="shared" si="155"/>
        <v>29108904.529645756</v>
      </c>
      <c r="R290" s="440">
        <f t="shared" si="155"/>
        <v>0</v>
      </c>
      <c r="S290" s="440">
        <f t="shared" si="155"/>
        <v>22109605.774400309</v>
      </c>
      <c r="T290" s="440">
        <f t="shared" si="155"/>
        <v>14647684.606905788</v>
      </c>
      <c r="U290" s="440">
        <f t="shared" si="155"/>
        <v>21043603.10984841</v>
      </c>
      <c r="V290" s="440">
        <f t="shared" si="155"/>
        <v>0</v>
      </c>
      <c r="W290" s="440">
        <f t="shared" si="155"/>
        <v>432469.14731490612</v>
      </c>
      <c r="X290" s="440">
        <f t="shared" si="155"/>
        <v>0</v>
      </c>
      <c r="Y290" s="440">
        <f t="shared" si="155"/>
        <v>17207215.47422272</v>
      </c>
      <c r="Z290" s="440">
        <f t="shared" si="155"/>
        <v>31073096.904947042</v>
      </c>
      <c r="AA290" s="440">
        <f t="shared" si="155"/>
        <v>0</v>
      </c>
      <c r="AB290" s="440">
        <f t="shared" si="155"/>
        <v>0</v>
      </c>
      <c r="AC290" s="440">
        <f t="shared" si="155"/>
        <v>0</v>
      </c>
      <c r="AD290" s="440">
        <f t="shared" si="155"/>
        <v>0</v>
      </c>
      <c r="AE290" s="440">
        <f t="shared" si="155"/>
        <v>13565300.554735675</v>
      </c>
      <c r="AF290" s="440">
        <f t="shared" si="155"/>
        <v>13156534.37852332</v>
      </c>
      <c r="AG290" s="440">
        <f t="shared" si="155"/>
        <v>10316533.913498923</v>
      </c>
      <c r="AH290" s="440">
        <f t="shared" si="155"/>
        <v>0</v>
      </c>
      <c r="AI290" s="440">
        <f t="shared" si="155"/>
        <v>0</v>
      </c>
      <c r="AJ290" s="440">
        <f t="shared" si="155"/>
        <v>0</v>
      </c>
      <c r="AK290" s="440">
        <f t="shared" si="155"/>
        <v>9545266.9864779562</v>
      </c>
      <c r="AL290" s="440">
        <f t="shared" si="155"/>
        <v>21953158.746506065</v>
      </c>
      <c r="AM290" s="440">
        <f t="shared" si="155"/>
        <v>0</v>
      </c>
      <c r="AN290" s="440">
        <f t="shared" si="155"/>
        <v>0</v>
      </c>
      <c r="AO290" s="440">
        <f t="shared" si="155"/>
        <v>0</v>
      </c>
      <c r="AP290" s="440">
        <f t="shared" si="155"/>
        <v>0</v>
      </c>
      <c r="AQ290" s="440">
        <f t="shared" si="155"/>
        <v>9943785.4841196835</v>
      </c>
      <c r="AR290" s="440">
        <f t="shared" si="155"/>
        <v>14534103.197795972</v>
      </c>
      <c r="AS290" s="440">
        <f t="shared" si="155"/>
        <v>12015171.210548267</v>
      </c>
      <c r="AT290" s="440">
        <f t="shared" si="155"/>
        <v>0</v>
      </c>
      <c r="AU290" s="440">
        <f t="shared" si="155"/>
        <v>0</v>
      </c>
      <c r="AV290" s="440">
        <f t="shared" si="155"/>
        <v>0</v>
      </c>
      <c r="AW290" s="440">
        <f t="shared" si="155"/>
        <v>8686875.5953191817</v>
      </c>
      <c r="AX290" s="440">
        <f t="shared" si="155"/>
        <v>20897319.111062527</v>
      </c>
      <c r="AY290" s="440">
        <f t="shared" si="155"/>
        <v>93973346.474300966</v>
      </c>
      <c r="AZ290" s="440">
        <f t="shared" si="155"/>
        <v>0</v>
      </c>
      <c r="BA290" s="440">
        <f t="shared" si="155"/>
        <v>12304638.079065084</v>
      </c>
      <c r="BB290" s="440">
        <f t="shared" si="155"/>
        <v>0</v>
      </c>
      <c r="BC290" s="440">
        <f t="shared" si="155"/>
        <v>25242226.117717981</v>
      </c>
      <c r="BD290" s="440">
        <f t="shared" si="155"/>
        <v>20084050.742788613</v>
      </c>
      <c r="BE290" s="440">
        <f t="shared" si="155"/>
        <v>28997892.073260158</v>
      </c>
      <c r="BF290" s="440">
        <f t="shared" si="155"/>
        <v>0</v>
      </c>
      <c r="BG290" s="440">
        <f t="shared" si="155"/>
        <v>0</v>
      </c>
      <c r="BH290" s="440">
        <f t="shared" si="155"/>
        <v>0</v>
      </c>
      <c r="BI290" s="440">
        <f t="shared" si="155"/>
        <v>21438131.811623782</v>
      </c>
      <c r="BJ290" s="440">
        <f t="shared" si="155"/>
        <v>39779999.790427417</v>
      </c>
      <c r="BK290" s="440">
        <f t="shared" si="155"/>
        <v>0</v>
      </c>
      <c r="BL290" s="440">
        <f t="shared" si="155"/>
        <v>10850686.242304295</v>
      </c>
      <c r="BM290" s="440">
        <f t="shared" si="155"/>
        <v>3354079.2353536785</v>
      </c>
      <c r="BN290" s="440">
        <f t="shared" si="155"/>
        <v>0</v>
      </c>
      <c r="BO290" s="440">
        <f t="shared" si="155"/>
        <v>14318097.926706374</v>
      </c>
      <c r="BP290" s="440">
        <f t="shared" si="155"/>
        <v>16904698.265028298</v>
      </c>
      <c r="BQ290" s="440">
        <f t="shared" si="155"/>
        <v>30019322.697197407</v>
      </c>
      <c r="BR290" s="440">
        <f t="shared" si="155"/>
        <v>0</v>
      </c>
      <c r="BS290" s="440">
        <f t="shared" si="155"/>
        <v>0</v>
      </c>
      <c r="BT290" s="440">
        <f t="shared" si="155"/>
        <v>0</v>
      </c>
      <c r="BU290" s="440">
        <f t="shared" si="155"/>
        <v>17483728.925969124</v>
      </c>
      <c r="BV290" s="441">
        <f t="shared" si="155"/>
        <v>29045891.937881589</v>
      </c>
      <c r="BW290" s="434">
        <f t="shared" si="143"/>
        <v>684333598.74277031</v>
      </c>
    </row>
    <row r="291" spans="1:75" ht="16.5" thickBot="1" x14ac:dyDescent="0.3">
      <c r="A291" s="270" t="s">
        <v>314</v>
      </c>
      <c r="C291" s="238"/>
      <c r="D291" s="244"/>
      <c r="E291" s="244"/>
      <c r="F291" s="244"/>
      <c r="G291" s="244"/>
      <c r="H291" s="244"/>
      <c r="I291" s="244"/>
      <c r="J291" s="244"/>
      <c r="K291" s="244"/>
      <c r="L291" s="244"/>
      <c r="M291" s="244"/>
      <c r="N291" s="244"/>
      <c r="O291" s="436">
        <f>IF(O289&lt;N289,N289-O289,0)</f>
        <v>0</v>
      </c>
      <c r="P291" s="436">
        <f t="shared" ref="P291:BV291" si="156">IF(P289&lt;O289,O289-P289,0)</f>
        <v>0</v>
      </c>
      <c r="Q291" s="436">
        <f t="shared" si="156"/>
        <v>0</v>
      </c>
      <c r="R291" s="436">
        <f t="shared" si="156"/>
        <v>20980196.791631982</v>
      </c>
      <c r="S291" s="436">
        <f t="shared" si="156"/>
        <v>0</v>
      </c>
      <c r="T291" s="436">
        <f t="shared" si="156"/>
        <v>0</v>
      </c>
      <c r="U291" s="436">
        <f t="shared" si="156"/>
        <v>0</v>
      </c>
      <c r="V291" s="436">
        <f t="shared" si="156"/>
        <v>22083436.033453763</v>
      </c>
      <c r="W291" s="436">
        <f t="shared" si="156"/>
        <v>0</v>
      </c>
      <c r="X291" s="436">
        <f t="shared" si="156"/>
        <v>10035497.067273736</v>
      </c>
      <c r="Y291" s="436">
        <f t="shared" si="156"/>
        <v>0</v>
      </c>
      <c r="Z291" s="436">
        <f t="shared" si="156"/>
        <v>0</v>
      </c>
      <c r="AA291" s="436">
        <f t="shared" si="156"/>
        <v>74202825.42314443</v>
      </c>
      <c r="AB291" s="436">
        <f t="shared" si="156"/>
        <v>10340412.720905364</v>
      </c>
      <c r="AC291" s="436">
        <f t="shared" si="156"/>
        <v>24499600.340863943</v>
      </c>
      <c r="AD291" s="436">
        <f t="shared" si="156"/>
        <v>10549529.01553686</v>
      </c>
      <c r="AE291" s="436">
        <f t="shared" si="156"/>
        <v>0</v>
      </c>
      <c r="AF291" s="436">
        <f t="shared" si="156"/>
        <v>0</v>
      </c>
      <c r="AG291" s="436">
        <f t="shared" si="156"/>
        <v>0</v>
      </c>
      <c r="AH291" s="436">
        <f t="shared" si="156"/>
        <v>16447246.296184584</v>
      </c>
      <c r="AI291" s="436">
        <f t="shared" si="156"/>
        <v>1291137.2710302472</v>
      </c>
      <c r="AJ291" s="436">
        <f t="shared" si="156"/>
        <v>1623355.2482784688</v>
      </c>
      <c r="AK291" s="436">
        <f t="shared" si="156"/>
        <v>0</v>
      </c>
      <c r="AL291" s="436">
        <f t="shared" si="156"/>
        <v>0</v>
      </c>
      <c r="AM291" s="436">
        <f t="shared" si="156"/>
        <v>15061272.033871353</v>
      </c>
      <c r="AN291" s="436">
        <f t="shared" si="156"/>
        <v>9406303.9793545157</v>
      </c>
      <c r="AO291" s="436">
        <f t="shared" si="156"/>
        <v>6810890.0814277381</v>
      </c>
      <c r="AP291" s="436">
        <f t="shared" si="156"/>
        <v>9529536.3293113858</v>
      </c>
      <c r="AQ291" s="436">
        <f t="shared" si="156"/>
        <v>0</v>
      </c>
      <c r="AR291" s="436">
        <f t="shared" si="156"/>
        <v>0</v>
      </c>
      <c r="AS291" s="436">
        <f t="shared" si="156"/>
        <v>0</v>
      </c>
      <c r="AT291" s="436">
        <f t="shared" si="156"/>
        <v>12822875.620679721</v>
      </c>
      <c r="AU291" s="436">
        <f t="shared" si="156"/>
        <v>5398343.783884868</v>
      </c>
      <c r="AV291" s="436">
        <f t="shared" si="156"/>
        <v>1364889.1728511006</v>
      </c>
      <c r="AW291" s="436">
        <f t="shared" si="156"/>
        <v>0</v>
      </c>
      <c r="AX291" s="436">
        <f t="shared" si="156"/>
        <v>0</v>
      </c>
      <c r="AY291" s="436">
        <f t="shared" si="156"/>
        <v>0</v>
      </c>
      <c r="AZ291" s="436">
        <f t="shared" si="156"/>
        <v>43052765.327225924</v>
      </c>
      <c r="BA291" s="436">
        <f t="shared" si="156"/>
        <v>0</v>
      </c>
      <c r="BB291" s="436">
        <f t="shared" si="156"/>
        <v>26522057.351035714</v>
      </c>
      <c r="BC291" s="436">
        <f t="shared" si="156"/>
        <v>0</v>
      </c>
      <c r="BD291" s="436">
        <f t="shared" si="156"/>
        <v>0</v>
      </c>
      <c r="BE291" s="436">
        <f t="shared" si="156"/>
        <v>0</v>
      </c>
      <c r="BF291" s="436">
        <f t="shared" si="156"/>
        <v>24573659.569273055</v>
      </c>
      <c r="BG291" s="436">
        <f t="shared" si="156"/>
        <v>3236953.230342567</v>
      </c>
      <c r="BH291" s="436">
        <f t="shared" si="156"/>
        <v>13338942.357764661</v>
      </c>
      <c r="BI291" s="436">
        <f t="shared" si="156"/>
        <v>0</v>
      </c>
      <c r="BJ291" s="436">
        <f t="shared" si="156"/>
        <v>0</v>
      </c>
      <c r="BK291" s="436">
        <f t="shared" si="156"/>
        <v>99638645.206511825</v>
      </c>
      <c r="BL291" s="436">
        <f t="shared" si="156"/>
        <v>0</v>
      </c>
      <c r="BM291" s="436">
        <f t="shared" si="156"/>
        <v>0</v>
      </c>
      <c r="BN291" s="436">
        <f t="shared" si="156"/>
        <v>22099957.086675912</v>
      </c>
      <c r="BO291" s="436">
        <f t="shared" si="156"/>
        <v>0</v>
      </c>
      <c r="BP291" s="436">
        <f t="shared" si="156"/>
        <v>0</v>
      </c>
      <c r="BQ291" s="436">
        <f t="shared" si="156"/>
        <v>0</v>
      </c>
      <c r="BR291" s="436">
        <f t="shared" si="156"/>
        <v>12208124.718650967</v>
      </c>
      <c r="BS291" s="436">
        <f t="shared" si="156"/>
        <v>9844281.1306301355</v>
      </c>
      <c r="BT291" s="436">
        <f t="shared" si="156"/>
        <v>13824019.053157806</v>
      </c>
      <c r="BU291" s="436">
        <f t="shared" si="156"/>
        <v>0</v>
      </c>
      <c r="BV291" s="437">
        <f t="shared" si="156"/>
        <v>0</v>
      </c>
      <c r="BW291" s="434">
        <f t="shared" si="143"/>
        <v>520786752.24095261</v>
      </c>
    </row>
    <row r="292" spans="1:75" ht="16.5" thickBot="1" x14ac:dyDescent="0.3">
      <c r="BW292" s="434">
        <f t="shared" si="143"/>
        <v>0</v>
      </c>
    </row>
    <row r="293" spans="1:75" ht="16.5" thickBot="1" x14ac:dyDescent="0.3">
      <c r="A293" s="172" t="s">
        <v>261</v>
      </c>
      <c r="BW293" s="434">
        <f t="shared" si="143"/>
        <v>0</v>
      </c>
    </row>
    <row r="294" spans="1:75" ht="16.5" thickBot="1" x14ac:dyDescent="0.3">
      <c r="BW294" s="434">
        <f t="shared" si="143"/>
        <v>0</v>
      </c>
    </row>
    <row r="295" spans="1:75" ht="16.5" thickBot="1" x14ac:dyDescent="0.3">
      <c r="A295" s="232" t="s">
        <v>266</v>
      </c>
      <c r="BW295" s="434">
        <f t="shared" si="143"/>
        <v>0</v>
      </c>
    </row>
    <row r="296" spans="1:75" ht="16.5" thickBot="1" x14ac:dyDescent="0.3">
      <c r="A296" s="277" t="s">
        <v>319</v>
      </c>
      <c r="C296" s="539">
        <f>'MONTHLY DATA'!AA111</f>
        <v>0.8</v>
      </c>
      <c r="D296" s="534">
        <f>C296</f>
        <v>0.8</v>
      </c>
      <c r="E296" s="534">
        <f t="shared" ref="E296:N296" si="157">D296</f>
        <v>0.8</v>
      </c>
      <c r="F296" s="534">
        <f t="shared" si="157"/>
        <v>0.8</v>
      </c>
      <c r="G296" s="534">
        <f t="shared" si="157"/>
        <v>0.8</v>
      </c>
      <c r="H296" s="534">
        <f t="shared" si="157"/>
        <v>0.8</v>
      </c>
      <c r="I296" s="534">
        <f t="shared" si="157"/>
        <v>0.8</v>
      </c>
      <c r="J296" s="534">
        <f t="shared" si="157"/>
        <v>0.8</v>
      </c>
      <c r="K296" s="534">
        <f t="shared" si="157"/>
        <v>0.8</v>
      </c>
      <c r="L296" s="534">
        <f t="shared" si="157"/>
        <v>0.8</v>
      </c>
      <c r="M296" s="534">
        <f t="shared" si="157"/>
        <v>0.8</v>
      </c>
      <c r="N296" s="534">
        <f t="shared" si="157"/>
        <v>0.8</v>
      </c>
      <c r="O296" s="534">
        <f>N296*(1+'MONTHLY DATA'!AM112)</f>
        <v>0.82400000000000007</v>
      </c>
      <c r="P296" s="534">
        <f>O296</f>
        <v>0.82400000000000007</v>
      </c>
      <c r="Q296" s="534">
        <f t="shared" ref="Q296:Z296" si="158">P296</f>
        <v>0.82400000000000007</v>
      </c>
      <c r="R296" s="534">
        <f t="shared" si="158"/>
        <v>0.82400000000000007</v>
      </c>
      <c r="S296" s="534">
        <f t="shared" si="158"/>
        <v>0.82400000000000007</v>
      </c>
      <c r="T296" s="534">
        <f t="shared" si="158"/>
        <v>0.82400000000000007</v>
      </c>
      <c r="U296" s="534">
        <f t="shared" si="158"/>
        <v>0.82400000000000007</v>
      </c>
      <c r="V296" s="534">
        <f t="shared" si="158"/>
        <v>0.82400000000000007</v>
      </c>
      <c r="W296" s="534">
        <f t="shared" si="158"/>
        <v>0.82400000000000007</v>
      </c>
      <c r="X296" s="534">
        <f t="shared" si="158"/>
        <v>0.82400000000000007</v>
      </c>
      <c r="Y296" s="534">
        <f t="shared" si="158"/>
        <v>0.82400000000000007</v>
      </c>
      <c r="Z296" s="534">
        <f t="shared" si="158"/>
        <v>0.82400000000000007</v>
      </c>
      <c r="AA296" s="534">
        <f>Z296*(1+'MONTHLY DATA'!AY112)</f>
        <v>0.83224000000000009</v>
      </c>
      <c r="AB296" s="534">
        <f>AA296</f>
        <v>0.83224000000000009</v>
      </c>
      <c r="AC296" s="534">
        <f t="shared" ref="AC296:AL296" si="159">AB296</f>
        <v>0.83224000000000009</v>
      </c>
      <c r="AD296" s="534">
        <f t="shared" si="159"/>
        <v>0.83224000000000009</v>
      </c>
      <c r="AE296" s="534">
        <f t="shared" si="159"/>
        <v>0.83224000000000009</v>
      </c>
      <c r="AF296" s="534">
        <f t="shared" si="159"/>
        <v>0.83224000000000009</v>
      </c>
      <c r="AG296" s="534">
        <f t="shared" si="159"/>
        <v>0.83224000000000009</v>
      </c>
      <c r="AH296" s="534">
        <f t="shared" si="159"/>
        <v>0.83224000000000009</v>
      </c>
      <c r="AI296" s="534">
        <f t="shared" si="159"/>
        <v>0.83224000000000009</v>
      </c>
      <c r="AJ296" s="534">
        <f t="shared" si="159"/>
        <v>0.83224000000000009</v>
      </c>
      <c r="AK296" s="534">
        <f t="shared" si="159"/>
        <v>0.83224000000000009</v>
      </c>
      <c r="AL296" s="534">
        <f t="shared" si="159"/>
        <v>0.83224000000000009</v>
      </c>
      <c r="AM296" s="534">
        <f>AL296*(1+'MONTHLY DATA'!BK112)</f>
        <v>0.79895040000000006</v>
      </c>
      <c r="AN296" s="534">
        <f>AM296</f>
        <v>0.79895040000000006</v>
      </c>
      <c r="AO296" s="534">
        <f t="shared" ref="AO296:AX296" si="160">AN296</f>
        <v>0.79895040000000006</v>
      </c>
      <c r="AP296" s="534">
        <f t="shared" si="160"/>
        <v>0.79895040000000006</v>
      </c>
      <c r="AQ296" s="534">
        <f t="shared" si="160"/>
        <v>0.79895040000000006</v>
      </c>
      <c r="AR296" s="534">
        <f t="shared" si="160"/>
        <v>0.79895040000000006</v>
      </c>
      <c r="AS296" s="534">
        <f t="shared" si="160"/>
        <v>0.79895040000000006</v>
      </c>
      <c r="AT296" s="534">
        <f t="shared" si="160"/>
        <v>0.79895040000000006</v>
      </c>
      <c r="AU296" s="534">
        <f t="shared" si="160"/>
        <v>0.79895040000000006</v>
      </c>
      <c r="AV296" s="534">
        <f t="shared" si="160"/>
        <v>0.79895040000000006</v>
      </c>
      <c r="AW296" s="534">
        <f t="shared" si="160"/>
        <v>0.79895040000000006</v>
      </c>
      <c r="AX296" s="534">
        <f t="shared" si="160"/>
        <v>0.79895040000000006</v>
      </c>
      <c r="AY296" s="534">
        <f>AX296*(1+'MONTHLY DATA'!BW112)</f>
        <v>0.75900288000000005</v>
      </c>
      <c r="AZ296" s="534">
        <f>AY296</f>
        <v>0.75900288000000005</v>
      </c>
      <c r="BA296" s="534">
        <f t="shared" ref="BA296:BJ296" si="161">AZ296</f>
        <v>0.75900288000000005</v>
      </c>
      <c r="BB296" s="534">
        <f t="shared" si="161"/>
        <v>0.75900288000000005</v>
      </c>
      <c r="BC296" s="534">
        <f t="shared" si="161"/>
        <v>0.75900288000000005</v>
      </c>
      <c r="BD296" s="534">
        <f t="shared" si="161"/>
        <v>0.75900288000000005</v>
      </c>
      <c r="BE296" s="534">
        <f t="shared" si="161"/>
        <v>0.75900288000000005</v>
      </c>
      <c r="BF296" s="534">
        <f t="shared" si="161"/>
        <v>0.75900288000000005</v>
      </c>
      <c r="BG296" s="534">
        <f t="shared" si="161"/>
        <v>0.75900288000000005</v>
      </c>
      <c r="BH296" s="534">
        <f t="shared" si="161"/>
        <v>0.75900288000000005</v>
      </c>
      <c r="BI296" s="534">
        <f t="shared" si="161"/>
        <v>0.75900288000000005</v>
      </c>
      <c r="BJ296" s="534">
        <f t="shared" si="161"/>
        <v>0.75900288000000005</v>
      </c>
      <c r="BK296" s="534">
        <f>BJ296*(1+'MONTHLY DATA'!CI112)</f>
        <v>0.78936299520000008</v>
      </c>
      <c r="BL296" s="534">
        <f>BK296</f>
        <v>0.78936299520000008</v>
      </c>
      <c r="BM296" s="534">
        <f t="shared" ref="BM296:BV296" si="162">BL296</f>
        <v>0.78936299520000008</v>
      </c>
      <c r="BN296" s="534">
        <f t="shared" si="162"/>
        <v>0.78936299520000008</v>
      </c>
      <c r="BO296" s="534">
        <f t="shared" si="162"/>
        <v>0.78936299520000008</v>
      </c>
      <c r="BP296" s="534">
        <f t="shared" si="162"/>
        <v>0.78936299520000008</v>
      </c>
      <c r="BQ296" s="534">
        <f t="shared" si="162"/>
        <v>0.78936299520000008</v>
      </c>
      <c r="BR296" s="534">
        <f t="shared" si="162"/>
        <v>0.78936299520000008</v>
      </c>
      <c r="BS296" s="534">
        <f t="shared" si="162"/>
        <v>0.78936299520000008</v>
      </c>
      <c r="BT296" s="534">
        <f t="shared" si="162"/>
        <v>0.78936299520000008</v>
      </c>
      <c r="BU296" s="534">
        <f t="shared" si="162"/>
        <v>0.78936299520000008</v>
      </c>
      <c r="BV296" s="535">
        <f t="shared" si="162"/>
        <v>0.78936299520000008</v>
      </c>
      <c r="BW296" s="434">
        <f t="shared" si="143"/>
        <v>57.642675302399986</v>
      </c>
    </row>
    <row r="297" spans="1:75" ht="16.5" thickBot="1" x14ac:dyDescent="0.3">
      <c r="A297" s="268" t="s">
        <v>320</v>
      </c>
      <c r="C297" s="541">
        <f>'MONTHLY DATA'!AA98</f>
        <v>740</v>
      </c>
      <c r="D297" s="360">
        <f>'MONTHLY DATA'!AB98</f>
        <v>748</v>
      </c>
      <c r="E297" s="360">
        <f>'MONTHLY DATA'!AC98</f>
        <v>690</v>
      </c>
      <c r="F297" s="360">
        <f>'MONTHLY DATA'!AD98</f>
        <v>356</v>
      </c>
      <c r="G297" s="360">
        <f>'MONTHLY DATA'!AE98</f>
        <v>748</v>
      </c>
      <c r="H297" s="360">
        <f>'MONTHLY DATA'!AF98</f>
        <v>1156</v>
      </c>
      <c r="I297" s="360">
        <f>'MONTHLY DATA'!AG98</f>
        <v>828</v>
      </c>
      <c r="J297" s="360">
        <f>'MONTHLY DATA'!AH98</f>
        <v>544</v>
      </c>
      <c r="K297" s="360">
        <f>'MONTHLY DATA'!AI98</f>
        <v>676</v>
      </c>
      <c r="L297" s="360">
        <f>'MONTHLY DATA'!AJ98</f>
        <v>769</v>
      </c>
      <c r="M297" s="360">
        <f>'MONTHLY DATA'!AK98</f>
        <v>854</v>
      </c>
      <c r="N297" s="360">
        <f>'MONTHLY DATA'!AL98</f>
        <v>1692</v>
      </c>
      <c r="O297" s="363">
        <f>'MONTHLY DATA'!C104*'ANUAL DATA'!$F$40</f>
        <v>848.11219470097296</v>
      </c>
      <c r="P297" s="363">
        <f>'MONTHLY DATA'!D104*'ANUAL DATA'!$F$40</f>
        <v>872.53044094072482</v>
      </c>
      <c r="Q297" s="363">
        <f>'MONTHLY DATA'!E104*'ANUAL DATA'!$F$40</f>
        <v>610.30504906891872</v>
      </c>
      <c r="R297" s="363">
        <f>'MONTHLY DATA'!F104*'ANUAL DATA'!$F$40</f>
        <v>354.42623402906065</v>
      </c>
      <c r="S297" s="363">
        <f>'MONTHLY DATA'!G104*'ANUAL DATA'!$F$40</f>
        <v>806.58953141283519</v>
      </c>
      <c r="T297" s="363">
        <f>'MONTHLY DATA'!H104*'ANUAL DATA'!$F$40</f>
        <v>1197.3958689755445</v>
      </c>
      <c r="U297" s="363">
        <f>'MONTHLY DATA'!I104*'ANUAL DATA'!$F$40</f>
        <v>908.87008443890738</v>
      </c>
      <c r="V297" s="363">
        <f>'MONTHLY DATA'!J104*'ANUAL DATA'!$F$40</f>
        <v>557.19679158631732</v>
      </c>
      <c r="W297" s="363">
        <f>'MONTHLY DATA'!K104*'ANUAL DATA'!$F$40</f>
        <v>629.44344248975767</v>
      </c>
      <c r="X297" s="363">
        <f>'MONTHLY DATA'!L104*'ANUAL DATA'!$F$40</f>
        <v>862.6994169335527</v>
      </c>
      <c r="Y297" s="363">
        <f>'MONTHLY DATA'!M104*'ANUAL DATA'!$F$40</f>
        <v>891.54120501407851</v>
      </c>
      <c r="Z297" s="363">
        <f>'MONTHLY DATA'!N104*'ANUAL DATA'!$F$40</f>
        <v>1653.9297404093306</v>
      </c>
      <c r="AA297" s="363">
        <f>'MONTHLY DATA'!C104*'ANUAL DATA'!$G$40</f>
        <v>873.55556054200213</v>
      </c>
      <c r="AB297" s="363">
        <f>'MONTHLY DATA'!D104*'ANUAL DATA'!$G$40</f>
        <v>898.70635416894652</v>
      </c>
      <c r="AC297" s="363">
        <f>'MONTHLY DATA'!E104*'ANUAL DATA'!$G$40</f>
        <v>628.61420054098619</v>
      </c>
      <c r="AD297" s="363">
        <f>'MONTHLY DATA'!F104*'ANUAL DATA'!$G$40</f>
        <v>365.05902104993243</v>
      </c>
      <c r="AE297" s="363">
        <f>'MONTHLY DATA'!G104*'ANUAL DATA'!$G$40</f>
        <v>830.78721735522026</v>
      </c>
      <c r="AF297" s="363">
        <f>'MONTHLY DATA'!H104*'ANUAL DATA'!$G$40</f>
        <v>1233.3177450448109</v>
      </c>
      <c r="AG297" s="363">
        <f>'MONTHLY DATA'!I104*'ANUAL DATA'!$G$40</f>
        <v>936.1361869720746</v>
      </c>
      <c r="AH297" s="363">
        <f>'MONTHLY DATA'!J104*'ANUAL DATA'!$G$40</f>
        <v>573.91269533390675</v>
      </c>
      <c r="AI297" s="363">
        <f>'MONTHLY DATA'!K104*'ANUAL DATA'!$G$40</f>
        <v>648.32674576445038</v>
      </c>
      <c r="AJ297" s="363">
        <f>'MONTHLY DATA'!L104*'ANUAL DATA'!$G$40</f>
        <v>888.58039944155928</v>
      </c>
      <c r="AK297" s="363">
        <f>'MONTHLY DATA'!M104*'ANUAL DATA'!$G$40</f>
        <v>918.28744116450082</v>
      </c>
      <c r="AL297" s="363">
        <f>'MONTHLY DATA'!N104*'ANUAL DATA'!$G$40</f>
        <v>1703.5476326216105</v>
      </c>
      <c r="AM297" s="363">
        <f>'MONTHLY DATA'!C104*'ANUAL DATA'!$H$40</f>
        <v>838.61333812032206</v>
      </c>
      <c r="AN297" s="363">
        <f>'MONTHLY DATA'!D104*'ANUAL DATA'!$H$40</f>
        <v>862.75810000218871</v>
      </c>
      <c r="AO297" s="363">
        <f>'MONTHLY DATA'!E104*'ANUAL DATA'!$H$40</f>
        <v>603.46963251934676</v>
      </c>
      <c r="AP297" s="363">
        <f>'MONTHLY DATA'!F104*'ANUAL DATA'!$H$40</f>
        <v>350.45666020793516</v>
      </c>
      <c r="AQ297" s="363">
        <f>'MONTHLY DATA'!G104*'ANUAL DATA'!$H$40</f>
        <v>797.55572866101147</v>
      </c>
      <c r="AR297" s="363">
        <f>'MONTHLY DATA'!H104*'ANUAL DATA'!$H$40</f>
        <v>1183.9850352430185</v>
      </c>
      <c r="AS297" s="363">
        <f>'MONTHLY DATA'!I104*'ANUAL DATA'!$H$40</f>
        <v>898.69073949319159</v>
      </c>
      <c r="AT297" s="363">
        <f>'MONTHLY DATA'!J104*'ANUAL DATA'!$H$40</f>
        <v>550.95618752055054</v>
      </c>
      <c r="AU297" s="363">
        <f>'MONTHLY DATA'!K104*'ANUAL DATA'!$H$40</f>
        <v>622.39367593387237</v>
      </c>
      <c r="AV297" s="363">
        <f>'MONTHLY DATA'!L104*'ANUAL DATA'!$H$40</f>
        <v>853.03718346389689</v>
      </c>
      <c r="AW297" s="363">
        <f>'MONTHLY DATA'!M104*'ANUAL DATA'!$H$40</f>
        <v>881.55594351792081</v>
      </c>
      <c r="AX297" s="363">
        <f>'MONTHLY DATA'!N104*'ANUAL DATA'!$H$40</f>
        <v>1635.4057273167462</v>
      </c>
      <c r="AY297" s="363">
        <f>'ANUAL DATA'!$I$40*'MONTHLY DATA'!C104</f>
        <v>830.22720473911875</v>
      </c>
      <c r="AZ297" s="363">
        <f>'ANUAL DATA'!$I$40*'MONTHLY DATA'!D104</f>
        <v>854.13051900216681</v>
      </c>
      <c r="BA297" s="363">
        <f>'ANUAL DATA'!$I$40*'MONTHLY DATA'!E104</f>
        <v>597.43493619415324</v>
      </c>
      <c r="BB297" s="363">
        <f>'ANUAL DATA'!$I$40*'MONTHLY DATA'!F104</f>
        <v>346.95209360585579</v>
      </c>
      <c r="BC297" s="363">
        <f>'ANUAL DATA'!$I$40*'MONTHLY DATA'!G104</f>
        <v>789.58017137440129</v>
      </c>
      <c r="BD297" s="363">
        <f>'ANUAL DATA'!$I$40*'MONTHLY DATA'!H104</f>
        <v>1172.1451848905881</v>
      </c>
      <c r="BE297" s="363">
        <f>'ANUAL DATA'!$I$40*'MONTHLY DATA'!I104</f>
        <v>889.70383209825968</v>
      </c>
      <c r="BF297" s="363">
        <f>'ANUAL DATA'!$I$40*'MONTHLY DATA'!J104</f>
        <v>545.44662564534497</v>
      </c>
      <c r="BG297" s="363">
        <f>'ANUAL DATA'!$I$40*'MONTHLY DATA'!K104</f>
        <v>616.16973917453367</v>
      </c>
      <c r="BH297" s="363">
        <f>'ANUAL DATA'!$I$40*'MONTHLY DATA'!L104</f>
        <v>844.50681162925798</v>
      </c>
      <c r="BI297" s="363">
        <f>'ANUAL DATA'!$I$40*'MONTHLY DATA'!M104</f>
        <v>872.74038408274157</v>
      </c>
      <c r="BJ297" s="363">
        <f>'ANUAL DATA'!$I$40*'MONTHLY DATA'!N104</f>
        <v>1619.0516700435787</v>
      </c>
      <c r="BK297" s="363">
        <f>'MONTHLY DATA'!C104*'ANUAL DATA'!$J$40</f>
        <v>846.8317488339012</v>
      </c>
      <c r="BL297" s="363">
        <f>'MONTHLY DATA'!D104*'ANUAL DATA'!$J$40</f>
        <v>871.21312938221013</v>
      </c>
      <c r="BM297" s="363">
        <f>'MONTHLY DATA'!E104*'ANUAL DATA'!$J$40</f>
        <v>609.38363491803636</v>
      </c>
      <c r="BN297" s="363">
        <f>'MONTHLY DATA'!F104*'ANUAL DATA'!$J$40</f>
        <v>353.89113547797291</v>
      </c>
      <c r="BO297" s="363">
        <f>'MONTHLY DATA'!G104*'ANUAL DATA'!$J$40</f>
        <v>805.37177480188939</v>
      </c>
      <c r="BP297" s="363">
        <f>'MONTHLY DATA'!H104*'ANUAL DATA'!$J$40</f>
        <v>1195.5880885884001</v>
      </c>
      <c r="BQ297" s="363">
        <f>'MONTHLY DATA'!I104*'ANUAL DATA'!$J$40</f>
        <v>907.49790874022494</v>
      </c>
      <c r="BR297" s="363">
        <f>'MONTHLY DATA'!J104*'ANUAL DATA'!$J$40</f>
        <v>556.35555815825194</v>
      </c>
      <c r="BS297" s="363">
        <f>'MONTHLY DATA'!K104*'ANUAL DATA'!$J$40</f>
        <v>628.49313395802437</v>
      </c>
      <c r="BT297" s="363">
        <f>'MONTHLY DATA'!L104*'ANUAL DATA'!$J$40</f>
        <v>861.39694786184316</v>
      </c>
      <c r="BU297" s="363">
        <f>'MONTHLY DATA'!M104*'ANUAL DATA'!$J$40</f>
        <v>890.19519176439644</v>
      </c>
      <c r="BV297" s="462">
        <f>'MONTHLY DATA'!N104*'ANUAL DATA'!$J$40</f>
        <v>1651.4327034444502</v>
      </c>
      <c r="BW297" s="434">
        <f t="shared" si="143"/>
        <v>60727.489280409602</v>
      </c>
    </row>
    <row r="298" spans="1:75" ht="16.5" thickBot="1" x14ac:dyDescent="0.3">
      <c r="A298" s="268" t="s">
        <v>321</v>
      </c>
      <c r="C298" s="461">
        <f>ROUNDDOWN((100000*C297/355)/6,0)*6</f>
        <v>208446</v>
      </c>
      <c r="D298" s="363">
        <f>ROUNDDOWN((100000*D297/355)/6,0)*6</f>
        <v>210702</v>
      </c>
      <c r="E298" s="363">
        <f t="shared" ref="E298:BO298" si="163">ROUNDDOWN((100000*E297/355)/6,0)*6</f>
        <v>194364</v>
      </c>
      <c r="F298" s="363">
        <f t="shared" si="163"/>
        <v>100278</v>
      </c>
      <c r="G298" s="363">
        <f t="shared" si="163"/>
        <v>210702</v>
      </c>
      <c r="H298" s="363">
        <f t="shared" si="163"/>
        <v>325632</v>
      </c>
      <c r="I298" s="363">
        <f t="shared" si="163"/>
        <v>233238</v>
      </c>
      <c r="J298" s="363">
        <f t="shared" si="163"/>
        <v>153234</v>
      </c>
      <c r="K298" s="363">
        <f t="shared" si="163"/>
        <v>190422</v>
      </c>
      <c r="L298" s="363">
        <f t="shared" si="163"/>
        <v>216618</v>
      </c>
      <c r="M298" s="363">
        <f t="shared" si="163"/>
        <v>240558</v>
      </c>
      <c r="N298" s="363">
        <f t="shared" si="163"/>
        <v>476616</v>
      </c>
      <c r="O298" s="363">
        <f t="shared" si="163"/>
        <v>238902</v>
      </c>
      <c r="P298" s="363">
        <f t="shared" si="163"/>
        <v>245778</v>
      </c>
      <c r="Q298" s="363">
        <f t="shared" si="163"/>
        <v>171912</v>
      </c>
      <c r="R298" s="363">
        <f t="shared" si="163"/>
        <v>99834</v>
      </c>
      <c r="S298" s="363">
        <f t="shared" si="163"/>
        <v>227208</v>
      </c>
      <c r="T298" s="363">
        <f t="shared" si="163"/>
        <v>337290</v>
      </c>
      <c r="U298" s="363">
        <f t="shared" si="163"/>
        <v>256014</v>
      </c>
      <c r="V298" s="363">
        <f t="shared" si="163"/>
        <v>156954</v>
      </c>
      <c r="W298" s="363">
        <f t="shared" si="163"/>
        <v>177306</v>
      </c>
      <c r="X298" s="363">
        <f t="shared" si="163"/>
        <v>243012</v>
      </c>
      <c r="Y298" s="363">
        <f t="shared" si="163"/>
        <v>251136</v>
      </c>
      <c r="Z298" s="363">
        <f t="shared" si="163"/>
        <v>465894</v>
      </c>
      <c r="AA298" s="363">
        <f t="shared" si="163"/>
        <v>246066</v>
      </c>
      <c r="AB298" s="363">
        <f t="shared" si="163"/>
        <v>253152</v>
      </c>
      <c r="AC298" s="363">
        <f t="shared" si="163"/>
        <v>177072</v>
      </c>
      <c r="AD298" s="363">
        <f t="shared" si="163"/>
        <v>102828</v>
      </c>
      <c r="AE298" s="363">
        <f t="shared" si="163"/>
        <v>234024</v>
      </c>
      <c r="AF298" s="363">
        <f t="shared" si="163"/>
        <v>347412</v>
      </c>
      <c r="AG298" s="363">
        <f t="shared" si="163"/>
        <v>263700</v>
      </c>
      <c r="AH298" s="363">
        <f t="shared" si="163"/>
        <v>161664</v>
      </c>
      <c r="AI298" s="363">
        <f t="shared" si="163"/>
        <v>182622</v>
      </c>
      <c r="AJ298" s="363">
        <f t="shared" si="163"/>
        <v>250302</v>
      </c>
      <c r="AK298" s="363">
        <f t="shared" si="163"/>
        <v>258672</v>
      </c>
      <c r="AL298" s="363">
        <f t="shared" si="163"/>
        <v>479868</v>
      </c>
      <c r="AM298" s="363">
        <f t="shared" si="163"/>
        <v>236226</v>
      </c>
      <c r="AN298" s="363">
        <f t="shared" si="163"/>
        <v>243030</v>
      </c>
      <c r="AO298" s="363">
        <f t="shared" si="163"/>
        <v>169986</v>
      </c>
      <c r="AP298" s="363">
        <f t="shared" si="163"/>
        <v>98718</v>
      </c>
      <c r="AQ298" s="363">
        <f t="shared" si="163"/>
        <v>224658</v>
      </c>
      <c r="AR298" s="363">
        <f t="shared" si="163"/>
        <v>333516</v>
      </c>
      <c r="AS298" s="363">
        <f t="shared" si="163"/>
        <v>253152</v>
      </c>
      <c r="AT298" s="363">
        <f t="shared" si="163"/>
        <v>155196</v>
      </c>
      <c r="AU298" s="363">
        <f t="shared" si="163"/>
        <v>175320</v>
      </c>
      <c r="AV298" s="363">
        <f t="shared" si="163"/>
        <v>240288</v>
      </c>
      <c r="AW298" s="363">
        <f t="shared" si="163"/>
        <v>248322</v>
      </c>
      <c r="AX298" s="363">
        <f t="shared" si="163"/>
        <v>460674</v>
      </c>
      <c r="AY298" s="363">
        <f t="shared" si="163"/>
        <v>233862</v>
      </c>
      <c r="AZ298" s="363">
        <f t="shared" si="163"/>
        <v>240600</v>
      </c>
      <c r="BA298" s="363">
        <f t="shared" si="163"/>
        <v>168288</v>
      </c>
      <c r="BB298" s="363">
        <f t="shared" si="163"/>
        <v>97728</v>
      </c>
      <c r="BC298" s="363">
        <f t="shared" si="163"/>
        <v>222414</v>
      </c>
      <c r="BD298" s="363">
        <f t="shared" si="163"/>
        <v>330180</v>
      </c>
      <c r="BE298" s="363">
        <f t="shared" si="163"/>
        <v>250620</v>
      </c>
      <c r="BF298" s="363">
        <f t="shared" si="163"/>
        <v>153642</v>
      </c>
      <c r="BG298" s="363">
        <f t="shared" si="163"/>
        <v>173568</v>
      </c>
      <c r="BH298" s="363">
        <f t="shared" si="163"/>
        <v>237888</v>
      </c>
      <c r="BI298" s="363">
        <f t="shared" si="163"/>
        <v>245838</v>
      </c>
      <c r="BJ298" s="363">
        <f t="shared" si="163"/>
        <v>456066</v>
      </c>
      <c r="BK298" s="363">
        <f t="shared" si="163"/>
        <v>238542</v>
      </c>
      <c r="BL298" s="363">
        <f t="shared" si="163"/>
        <v>245412</v>
      </c>
      <c r="BM298" s="363">
        <f t="shared" si="163"/>
        <v>171654</v>
      </c>
      <c r="BN298" s="363">
        <f t="shared" si="163"/>
        <v>99684</v>
      </c>
      <c r="BO298" s="363">
        <f t="shared" si="163"/>
        <v>226860</v>
      </c>
      <c r="BP298" s="363">
        <f t="shared" ref="BP298:BV298" si="164">ROUNDDOWN((100000*BP297/355)/6,0)*6</f>
        <v>336780</v>
      </c>
      <c r="BQ298" s="363">
        <f t="shared" si="164"/>
        <v>255630</v>
      </c>
      <c r="BR298" s="363">
        <f t="shared" si="164"/>
        <v>156714</v>
      </c>
      <c r="BS298" s="363">
        <f t="shared" si="164"/>
        <v>177036</v>
      </c>
      <c r="BT298" s="363">
        <f t="shared" si="164"/>
        <v>242646</v>
      </c>
      <c r="BU298" s="363">
        <f t="shared" si="164"/>
        <v>250758</v>
      </c>
      <c r="BV298" s="462">
        <f t="shared" si="164"/>
        <v>465192</v>
      </c>
      <c r="BW298" s="434">
        <f t="shared" si="143"/>
        <v>17106120</v>
      </c>
    </row>
    <row r="299" spans="1:75" ht="16.5" thickBot="1" x14ac:dyDescent="0.3">
      <c r="A299" s="268" t="s">
        <v>329</v>
      </c>
      <c r="C299" s="542">
        <f>C296/(1+'MONTHLY DATA'!AA113)</f>
        <v>0.76923076923076927</v>
      </c>
      <c r="D299" s="536">
        <f>D296/(1+'MONTHLY DATA'!AB113)</f>
        <v>0.76923076923076927</v>
      </c>
      <c r="E299" s="536">
        <f>E296/(1+'MONTHLY DATA'!AC113)</f>
        <v>0.76923076923076927</v>
      </c>
      <c r="F299" s="536">
        <f>F296/(1+'MONTHLY DATA'!AD113)</f>
        <v>0.76923076923076927</v>
      </c>
      <c r="G299" s="536">
        <f>G296/(1+'MONTHLY DATA'!AE113)</f>
        <v>0.76923076923076927</v>
      </c>
      <c r="H299" s="536">
        <f>H296/(1+'MONTHLY DATA'!AF113)</f>
        <v>0.76923076923076927</v>
      </c>
      <c r="I299" s="536">
        <f>I296/(1+'MONTHLY DATA'!AG113)</f>
        <v>0.76923076923076927</v>
      </c>
      <c r="J299" s="536">
        <f>J296/(1+'MONTHLY DATA'!AH113)</f>
        <v>0.76923076923076927</v>
      </c>
      <c r="K299" s="536">
        <f>K296/(1+'MONTHLY DATA'!AI113)</f>
        <v>0.76923076923076927</v>
      </c>
      <c r="L299" s="536">
        <f>L296/(1+'MONTHLY DATA'!AJ113)</f>
        <v>0.76923076923076927</v>
      </c>
      <c r="M299" s="536">
        <f>M296/(1+'MONTHLY DATA'!AK113)</f>
        <v>0.76923076923076927</v>
      </c>
      <c r="N299" s="536">
        <f>N296/(1+'MONTHLY DATA'!AL113)</f>
        <v>0.76923076923076927</v>
      </c>
      <c r="O299" s="536">
        <f>O296/(1+'MONTHLY DATA'!AM113)</f>
        <v>0.79230769230769238</v>
      </c>
      <c r="P299" s="536">
        <f>P296/(1+'MONTHLY DATA'!AN113)</f>
        <v>0.79230769230769238</v>
      </c>
      <c r="Q299" s="536">
        <f>Q296/(1+'MONTHLY DATA'!AO113)</f>
        <v>0.79230769230769238</v>
      </c>
      <c r="R299" s="536">
        <f>R296/(1+'MONTHLY DATA'!AP113)</f>
        <v>0.79230769230769238</v>
      </c>
      <c r="S299" s="536">
        <f>S296/(1+'MONTHLY DATA'!AQ113)</f>
        <v>0.79230769230769238</v>
      </c>
      <c r="T299" s="536">
        <f>T296/(1+'MONTHLY DATA'!AR113)</f>
        <v>0.79230769230769238</v>
      </c>
      <c r="U299" s="536">
        <f>U296/(1+'MONTHLY DATA'!AS113)</f>
        <v>0.79230769230769238</v>
      </c>
      <c r="V299" s="536">
        <f>V296/(1+'MONTHLY DATA'!AT113)</f>
        <v>0.79230769230769238</v>
      </c>
      <c r="W299" s="536">
        <f>W296/(1+'MONTHLY DATA'!AU113)</f>
        <v>0.79230769230769238</v>
      </c>
      <c r="X299" s="536">
        <f>X296/(1+'MONTHLY DATA'!AV113)</f>
        <v>0.79230769230769238</v>
      </c>
      <c r="Y299" s="536">
        <f>Y296/(1+'MONTHLY DATA'!AW113)</f>
        <v>0.79230769230769238</v>
      </c>
      <c r="Z299" s="536">
        <f>Z296/(1+'MONTHLY DATA'!AX113)</f>
        <v>0.79230769230769238</v>
      </c>
      <c r="AA299" s="536">
        <f>AA296/(1+'MONTHLY DATA'!AY113)</f>
        <v>0.8002307692307693</v>
      </c>
      <c r="AB299" s="536">
        <f>AB296/(1+'MONTHLY DATA'!AZ113)</f>
        <v>0.8002307692307693</v>
      </c>
      <c r="AC299" s="536">
        <f>AC296/(1+'MONTHLY DATA'!BA113)</f>
        <v>0.8002307692307693</v>
      </c>
      <c r="AD299" s="536">
        <f>AD296/(1+'MONTHLY DATA'!BB113)</f>
        <v>0.8002307692307693</v>
      </c>
      <c r="AE299" s="536">
        <f>AE296/(1+'MONTHLY DATA'!BC113)</f>
        <v>0.8002307692307693</v>
      </c>
      <c r="AF299" s="536">
        <f>AF296/(1+'MONTHLY DATA'!BD113)</f>
        <v>0.8002307692307693</v>
      </c>
      <c r="AG299" s="536">
        <f>AG296/(1+'MONTHLY DATA'!BE113)</f>
        <v>0.8002307692307693</v>
      </c>
      <c r="AH299" s="536">
        <f>AH296/(1+'MONTHLY DATA'!BF113)</f>
        <v>0.8002307692307693</v>
      </c>
      <c r="AI299" s="536">
        <f>AI296/(1+'MONTHLY DATA'!BG113)</f>
        <v>0.8002307692307693</v>
      </c>
      <c r="AJ299" s="536">
        <f>AJ296/(1+'MONTHLY DATA'!BH113)</f>
        <v>0.8002307692307693</v>
      </c>
      <c r="AK299" s="536">
        <f>AK296/(1+'MONTHLY DATA'!BI113)</f>
        <v>0.8002307692307693</v>
      </c>
      <c r="AL299" s="536">
        <f>AL296/(1+'MONTHLY DATA'!BJ113)</f>
        <v>0.8002307692307693</v>
      </c>
      <c r="AM299" s="536">
        <f>AM296/(1+'MONTHLY DATA'!BK113)</f>
        <v>0.76822153846153851</v>
      </c>
      <c r="AN299" s="536">
        <f>AN296/(1+'MONTHLY DATA'!BL113)</f>
        <v>0.76822153846153851</v>
      </c>
      <c r="AO299" s="536">
        <f>AO296/(1+'MONTHLY DATA'!BM113)</f>
        <v>0.76822153846153851</v>
      </c>
      <c r="AP299" s="536">
        <f>AP296/(1+'MONTHLY DATA'!BN113)</f>
        <v>0.76822153846153851</v>
      </c>
      <c r="AQ299" s="536">
        <f>AQ296/(1+'MONTHLY DATA'!BO113)</f>
        <v>0.76822153846153851</v>
      </c>
      <c r="AR299" s="536">
        <f>AR296/(1+'MONTHLY DATA'!BP113)</f>
        <v>0.76822153846153851</v>
      </c>
      <c r="AS299" s="536">
        <f>AS296/(1+'MONTHLY DATA'!BQ113)</f>
        <v>0.76822153846153851</v>
      </c>
      <c r="AT299" s="536">
        <f>AT296/(1+'MONTHLY DATA'!BR113)</f>
        <v>0.76822153846153851</v>
      </c>
      <c r="AU299" s="536">
        <f>AU296/(1+'MONTHLY DATA'!BS113)</f>
        <v>0.76822153846153851</v>
      </c>
      <c r="AV299" s="536">
        <f>AV296/(1+'MONTHLY DATA'!BT113)</f>
        <v>0.76822153846153851</v>
      </c>
      <c r="AW299" s="536">
        <f>AW296/(1+'MONTHLY DATA'!BU113)</f>
        <v>0.76822153846153851</v>
      </c>
      <c r="AX299" s="536">
        <f>AX296/(1+'MONTHLY DATA'!BV113)</f>
        <v>0.76822153846153851</v>
      </c>
      <c r="AY299" s="536">
        <f>AY296/(1+'MONTHLY DATA'!BW113)</f>
        <v>0.72981046153846152</v>
      </c>
      <c r="AZ299" s="536">
        <f>AZ296/(1+'MONTHLY DATA'!BX113)</f>
        <v>0.72981046153846152</v>
      </c>
      <c r="BA299" s="536">
        <f>BA296/(1+'MONTHLY DATA'!BY113)</f>
        <v>0.72981046153846152</v>
      </c>
      <c r="BB299" s="536">
        <f>BB296/(1+'MONTHLY DATA'!BZ113)</f>
        <v>0.72981046153846152</v>
      </c>
      <c r="BC299" s="536">
        <f>BC296/(1+'MONTHLY DATA'!CA113)</f>
        <v>0.72981046153846152</v>
      </c>
      <c r="BD299" s="536">
        <f>BD296/(1+'MONTHLY DATA'!CB113)</f>
        <v>0.72981046153846152</v>
      </c>
      <c r="BE299" s="536">
        <f>BE296/(1+'MONTHLY DATA'!CC113)</f>
        <v>0.72981046153846152</v>
      </c>
      <c r="BF299" s="536">
        <f>BF296/(1+'MONTHLY DATA'!CD113)</f>
        <v>0.72981046153846152</v>
      </c>
      <c r="BG299" s="536">
        <f>BG296/(1+'MONTHLY DATA'!CE113)</f>
        <v>0.72981046153846152</v>
      </c>
      <c r="BH299" s="536">
        <f>BH296/(1+'MONTHLY DATA'!CF113)</f>
        <v>0.72981046153846152</v>
      </c>
      <c r="BI299" s="536">
        <f>BI296/(1+'MONTHLY DATA'!CG113)</f>
        <v>0.72981046153846152</v>
      </c>
      <c r="BJ299" s="536">
        <f>BJ296/(1+'MONTHLY DATA'!CH113)</f>
        <v>0.72981046153846152</v>
      </c>
      <c r="BK299" s="536">
        <f>BK296/(1+'MONTHLY DATA'!CI113)</f>
        <v>0.75900288000000005</v>
      </c>
      <c r="BL299" s="536">
        <f>BL296/(1+'MONTHLY DATA'!CJ113)</f>
        <v>0.75900288000000005</v>
      </c>
      <c r="BM299" s="536">
        <f>BM296/(1+'MONTHLY DATA'!CK113)</f>
        <v>0.75900288000000005</v>
      </c>
      <c r="BN299" s="536">
        <f>BN296/(1+'MONTHLY DATA'!CL113)</f>
        <v>0.75900288000000005</v>
      </c>
      <c r="BO299" s="536">
        <f>BO296/(1+'MONTHLY DATA'!CM113)</f>
        <v>0.75900288000000005</v>
      </c>
      <c r="BP299" s="536">
        <f>BP296/(1+'MONTHLY DATA'!CN113)</f>
        <v>0.75900288000000005</v>
      </c>
      <c r="BQ299" s="536">
        <f>BQ296/(1+'MONTHLY DATA'!CO113)</f>
        <v>0.75900288000000005</v>
      </c>
      <c r="BR299" s="536">
        <f>BR296/(1+'MONTHLY DATA'!CP113)</f>
        <v>0.75900288000000005</v>
      </c>
      <c r="BS299" s="536">
        <f>BS296/(1+'MONTHLY DATA'!CQ113)</f>
        <v>0.75900288000000005</v>
      </c>
      <c r="BT299" s="536">
        <f>BT296/(1+'MONTHLY DATA'!CR113)</f>
        <v>0.75900288000000005</v>
      </c>
      <c r="BU299" s="536">
        <f>BU296/(1+'MONTHLY DATA'!CS113)</f>
        <v>0.75900288000000005</v>
      </c>
      <c r="BV299" s="536">
        <f>BV296/(1+'MONTHLY DATA'!CT113)</f>
        <v>0.75900288000000005</v>
      </c>
      <c r="BW299" s="434">
        <f t="shared" si="143"/>
        <v>55.425649329230758</v>
      </c>
    </row>
    <row r="300" spans="1:75" ht="16.5" thickBot="1" x14ac:dyDescent="0.3">
      <c r="A300" s="268" t="s">
        <v>415</v>
      </c>
      <c r="C300" s="542">
        <f>C298*C299</f>
        <v>160343.07692307694</v>
      </c>
      <c r="D300" s="536">
        <f t="shared" ref="D300:BO300" si="165">D298*D299</f>
        <v>162078.46153846156</v>
      </c>
      <c r="E300" s="536">
        <f t="shared" si="165"/>
        <v>149510.76923076925</v>
      </c>
      <c r="F300" s="536">
        <f t="shared" si="165"/>
        <v>77136.923076923078</v>
      </c>
      <c r="G300" s="536">
        <f t="shared" si="165"/>
        <v>162078.46153846156</v>
      </c>
      <c r="H300" s="536">
        <f t="shared" si="165"/>
        <v>250486.15384615387</v>
      </c>
      <c r="I300" s="536">
        <f t="shared" si="165"/>
        <v>179413.84615384616</v>
      </c>
      <c r="J300" s="536">
        <f t="shared" si="165"/>
        <v>117872.3076923077</v>
      </c>
      <c r="K300" s="536">
        <f t="shared" si="165"/>
        <v>146478.46153846156</v>
      </c>
      <c r="L300" s="536">
        <f t="shared" si="165"/>
        <v>166629.23076923078</v>
      </c>
      <c r="M300" s="536">
        <f t="shared" si="165"/>
        <v>185044.6153846154</v>
      </c>
      <c r="N300" s="536">
        <f t="shared" si="165"/>
        <v>366627.69230769231</v>
      </c>
      <c r="O300" s="536">
        <f t="shared" si="165"/>
        <v>189283.89230769232</v>
      </c>
      <c r="P300" s="536">
        <f t="shared" si="165"/>
        <v>194731.80000000002</v>
      </c>
      <c r="Q300" s="536">
        <f t="shared" si="165"/>
        <v>136207.20000000001</v>
      </c>
      <c r="R300" s="536">
        <f t="shared" si="165"/>
        <v>79099.246153846165</v>
      </c>
      <c r="S300" s="536">
        <f t="shared" si="165"/>
        <v>180018.64615384617</v>
      </c>
      <c r="T300" s="536">
        <f t="shared" si="165"/>
        <v>267237.46153846156</v>
      </c>
      <c r="U300" s="536">
        <f t="shared" si="165"/>
        <v>202841.86153846156</v>
      </c>
      <c r="V300" s="536">
        <f t="shared" si="165"/>
        <v>124355.86153846156</v>
      </c>
      <c r="W300" s="536">
        <f t="shared" si="165"/>
        <v>140480.90769230769</v>
      </c>
      <c r="X300" s="536">
        <f t="shared" si="165"/>
        <v>192540.27692307695</v>
      </c>
      <c r="Y300" s="536">
        <f t="shared" si="165"/>
        <v>198976.98461538463</v>
      </c>
      <c r="Z300" s="536">
        <f t="shared" si="165"/>
        <v>369131.4</v>
      </c>
      <c r="AA300" s="536">
        <f t="shared" si="165"/>
        <v>196909.58446153847</v>
      </c>
      <c r="AB300" s="536">
        <f t="shared" si="165"/>
        <v>202580.01969230772</v>
      </c>
      <c r="AC300" s="536">
        <f t="shared" si="165"/>
        <v>141698.46276923077</v>
      </c>
      <c r="AD300" s="536">
        <f t="shared" si="165"/>
        <v>82286.129538461551</v>
      </c>
      <c r="AE300" s="536">
        <f t="shared" si="165"/>
        <v>187273.20553846157</v>
      </c>
      <c r="AF300" s="536">
        <f t="shared" si="165"/>
        <v>278009.772</v>
      </c>
      <c r="AG300" s="536">
        <f t="shared" si="165"/>
        <v>211020.85384615386</v>
      </c>
      <c r="AH300" s="536">
        <f t="shared" si="165"/>
        <v>129368.5070769231</v>
      </c>
      <c r="AI300" s="536">
        <f t="shared" si="165"/>
        <v>146139.74353846154</v>
      </c>
      <c r="AJ300" s="536">
        <f t="shared" si="165"/>
        <v>200299.36200000002</v>
      </c>
      <c r="AK300" s="536">
        <f t="shared" si="165"/>
        <v>206997.29353846156</v>
      </c>
      <c r="AL300" s="536">
        <f t="shared" si="165"/>
        <v>384005.13876923081</v>
      </c>
      <c r="AM300" s="536">
        <f t="shared" si="165"/>
        <v>181473.9011446154</v>
      </c>
      <c r="AN300" s="536">
        <f t="shared" si="165"/>
        <v>186700.88049230771</v>
      </c>
      <c r="AO300" s="536">
        <f t="shared" si="165"/>
        <v>130586.90643692309</v>
      </c>
      <c r="AP300" s="536">
        <f t="shared" si="165"/>
        <v>75837.293833846154</v>
      </c>
      <c r="AQ300" s="536">
        <f t="shared" si="165"/>
        <v>172587.11438769233</v>
      </c>
      <c r="AR300" s="536">
        <f t="shared" si="165"/>
        <v>256214.17462153849</v>
      </c>
      <c r="AS300" s="536">
        <f t="shared" si="165"/>
        <v>194476.81890461539</v>
      </c>
      <c r="AT300" s="536">
        <f t="shared" si="165"/>
        <v>119224.90988307694</v>
      </c>
      <c r="AU300" s="536">
        <f t="shared" si="165"/>
        <v>134684.60012307693</v>
      </c>
      <c r="AV300" s="536">
        <f t="shared" si="165"/>
        <v>184594.41703384617</v>
      </c>
      <c r="AW300" s="536">
        <f t="shared" si="165"/>
        <v>190766.30887384617</v>
      </c>
      <c r="AX300" s="536">
        <f t="shared" si="165"/>
        <v>353899.68900923082</v>
      </c>
      <c r="AY300" s="536">
        <f t="shared" si="165"/>
        <v>170674.93415630769</v>
      </c>
      <c r="AZ300" s="536">
        <f t="shared" si="165"/>
        <v>175592.39704615384</v>
      </c>
      <c r="BA300" s="536">
        <f t="shared" si="165"/>
        <v>122818.34295138461</v>
      </c>
      <c r="BB300" s="536">
        <f t="shared" si="165"/>
        <v>71322.916785230773</v>
      </c>
      <c r="BC300" s="536">
        <f t="shared" si="165"/>
        <v>162320.06399261538</v>
      </c>
      <c r="BD300" s="536">
        <f t="shared" si="165"/>
        <v>240968.81819076923</v>
      </c>
      <c r="BE300" s="536">
        <f t="shared" si="165"/>
        <v>182905.09787076921</v>
      </c>
      <c r="BF300" s="536">
        <f t="shared" si="165"/>
        <v>112129.53893169231</v>
      </c>
      <c r="BG300" s="536">
        <f t="shared" si="165"/>
        <v>126671.74218830769</v>
      </c>
      <c r="BH300" s="536">
        <f t="shared" si="165"/>
        <v>173613.15107446152</v>
      </c>
      <c r="BI300" s="536">
        <f t="shared" si="165"/>
        <v>179415.14424369231</v>
      </c>
      <c r="BJ300" s="536">
        <f t="shared" si="165"/>
        <v>332841.737952</v>
      </c>
      <c r="BK300" s="536">
        <f t="shared" si="165"/>
        <v>181054.06500096002</v>
      </c>
      <c r="BL300" s="536">
        <f t="shared" si="165"/>
        <v>186268.41478656002</v>
      </c>
      <c r="BM300" s="536">
        <f t="shared" si="165"/>
        <v>130285.88036352</v>
      </c>
      <c r="BN300" s="536">
        <f t="shared" si="165"/>
        <v>75660.443089920009</v>
      </c>
      <c r="BO300" s="536">
        <f t="shared" si="165"/>
        <v>172187.39335680002</v>
      </c>
      <c r="BP300" s="536">
        <f t="shared" ref="BP300:BV300" si="166">BP298*BP299</f>
        <v>255616.98992640001</v>
      </c>
      <c r="BQ300" s="536">
        <f t="shared" si="166"/>
        <v>194023.90621440002</v>
      </c>
      <c r="BR300" s="536">
        <f t="shared" si="166"/>
        <v>118946.37733632</v>
      </c>
      <c r="BS300" s="536">
        <f t="shared" si="166"/>
        <v>134370.83386368002</v>
      </c>
      <c r="BT300" s="536">
        <f t="shared" si="166"/>
        <v>184169.01282048001</v>
      </c>
      <c r="BU300" s="536">
        <f t="shared" si="166"/>
        <v>190326.04418304001</v>
      </c>
      <c r="BV300" s="537">
        <f t="shared" si="166"/>
        <v>353082.06775296002</v>
      </c>
      <c r="BW300" s="434">
        <f t="shared" si="143"/>
        <v>13173505.940053806</v>
      </c>
    </row>
    <row r="301" spans="1:75" ht="16.5" thickBot="1" x14ac:dyDescent="0.3">
      <c r="A301" s="428" t="s">
        <v>322</v>
      </c>
      <c r="C301" s="544">
        <f>C298*C299</f>
        <v>160343.07692307694</v>
      </c>
      <c r="D301" s="531">
        <f t="shared" ref="D301:BO301" si="167">D298*D299</f>
        <v>162078.46153846156</v>
      </c>
      <c r="E301" s="531">
        <f t="shared" si="167"/>
        <v>149510.76923076925</v>
      </c>
      <c r="F301" s="531">
        <f t="shared" si="167"/>
        <v>77136.923076923078</v>
      </c>
      <c r="G301" s="531">
        <f t="shared" si="167"/>
        <v>162078.46153846156</v>
      </c>
      <c r="H301" s="531">
        <f t="shared" si="167"/>
        <v>250486.15384615387</v>
      </c>
      <c r="I301" s="531">
        <f t="shared" si="167"/>
        <v>179413.84615384616</v>
      </c>
      <c r="J301" s="531">
        <f t="shared" si="167"/>
        <v>117872.3076923077</v>
      </c>
      <c r="K301" s="531">
        <f t="shared" si="167"/>
        <v>146478.46153846156</v>
      </c>
      <c r="L301" s="531">
        <f t="shared" si="167"/>
        <v>166629.23076923078</v>
      </c>
      <c r="M301" s="531">
        <f>M298*M299</f>
        <v>185044.6153846154</v>
      </c>
      <c r="N301" s="531">
        <f t="shared" si="167"/>
        <v>366627.69230769231</v>
      </c>
      <c r="O301" s="531">
        <f t="shared" si="167"/>
        <v>189283.89230769232</v>
      </c>
      <c r="P301" s="531">
        <f t="shared" si="167"/>
        <v>194731.80000000002</v>
      </c>
      <c r="Q301" s="531">
        <f t="shared" si="167"/>
        <v>136207.20000000001</v>
      </c>
      <c r="R301" s="531">
        <f t="shared" si="167"/>
        <v>79099.246153846165</v>
      </c>
      <c r="S301" s="531">
        <f t="shared" si="167"/>
        <v>180018.64615384617</v>
      </c>
      <c r="T301" s="531">
        <f t="shared" si="167"/>
        <v>267237.46153846156</v>
      </c>
      <c r="U301" s="531">
        <f t="shared" si="167"/>
        <v>202841.86153846156</v>
      </c>
      <c r="V301" s="531">
        <f t="shared" si="167"/>
        <v>124355.86153846156</v>
      </c>
      <c r="W301" s="531">
        <f t="shared" si="167"/>
        <v>140480.90769230769</v>
      </c>
      <c r="X301" s="531">
        <f t="shared" si="167"/>
        <v>192540.27692307695</v>
      </c>
      <c r="Y301" s="531">
        <f t="shared" si="167"/>
        <v>198976.98461538463</v>
      </c>
      <c r="Z301" s="531">
        <f t="shared" si="167"/>
        <v>369131.4</v>
      </c>
      <c r="AA301" s="531">
        <f t="shared" si="167"/>
        <v>196909.58446153847</v>
      </c>
      <c r="AB301" s="531">
        <f t="shared" si="167"/>
        <v>202580.01969230772</v>
      </c>
      <c r="AC301" s="531">
        <f t="shared" si="167"/>
        <v>141698.46276923077</v>
      </c>
      <c r="AD301" s="531">
        <f t="shared" si="167"/>
        <v>82286.129538461551</v>
      </c>
      <c r="AE301" s="531">
        <f t="shared" si="167"/>
        <v>187273.20553846157</v>
      </c>
      <c r="AF301" s="531">
        <f t="shared" si="167"/>
        <v>278009.772</v>
      </c>
      <c r="AG301" s="531">
        <f t="shared" si="167"/>
        <v>211020.85384615386</v>
      </c>
      <c r="AH301" s="531">
        <f t="shared" si="167"/>
        <v>129368.5070769231</v>
      </c>
      <c r="AI301" s="531">
        <f t="shared" si="167"/>
        <v>146139.74353846154</v>
      </c>
      <c r="AJ301" s="531">
        <f t="shared" si="167"/>
        <v>200299.36200000002</v>
      </c>
      <c r="AK301" s="531">
        <f t="shared" si="167"/>
        <v>206997.29353846156</v>
      </c>
      <c r="AL301" s="531">
        <f t="shared" si="167"/>
        <v>384005.13876923081</v>
      </c>
      <c r="AM301" s="531">
        <f t="shared" si="167"/>
        <v>181473.9011446154</v>
      </c>
      <c r="AN301" s="531">
        <f t="shared" si="167"/>
        <v>186700.88049230771</v>
      </c>
      <c r="AO301" s="531">
        <f t="shared" si="167"/>
        <v>130586.90643692309</v>
      </c>
      <c r="AP301" s="531">
        <f t="shared" si="167"/>
        <v>75837.293833846154</v>
      </c>
      <c r="AQ301" s="531">
        <f t="shared" si="167"/>
        <v>172587.11438769233</v>
      </c>
      <c r="AR301" s="531">
        <f t="shared" si="167"/>
        <v>256214.17462153849</v>
      </c>
      <c r="AS301" s="531">
        <f t="shared" si="167"/>
        <v>194476.81890461539</v>
      </c>
      <c r="AT301" s="531">
        <f t="shared" si="167"/>
        <v>119224.90988307694</v>
      </c>
      <c r="AU301" s="531">
        <f t="shared" si="167"/>
        <v>134684.60012307693</v>
      </c>
      <c r="AV301" s="531">
        <f t="shared" si="167"/>
        <v>184594.41703384617</v>
      </c>
      <c r="AW301" s="531">
        <f t="shared" si="167"/>
        <v>190766.30887384617</v>
      </c>
      <c r="AX301" s="531">
        <f t="shared" si="167"/>
        <v>353899.68900923082</v>
      </c>
      <c r="AY301" s="531">
        <f t="shared" si="167"/>
        <v>170674.93415630769</v>
      </c>
      <c r="AZ301" s="531">
        <f t="shared" si="167"/>
        <v>175592.39704615384</v>
      </c>
      <c r="BA301" s="531">
        <f t="shared" si="167"/>
        <v>122818.34295138461</v>
      </c>
      <c r="BB301" s="531">
        <f t="shared" si="167"/>
        <v>71322.916785230773</v>
      </c>
      <c r="BC301" s="531">
        <f t="shared" si="167"/>
        <v>162320.06399261538</v>
      </c>
      <c r="BD301" s="531">
        <f t="shared" si="167"/>
        <v>240968.81819076923</v>
      </c>
      <c r="BE301" s="531">
        <f t="shared" si="167"/>
        <v>182905.09787076921</v>
      </c>
      <c r="BF301" s="531">
        <f t="shared" si="167"/>
        <v>112129.53893169231</v>
      </c>
      <c r="BG301" s="531">
        <f t="shared" si="167"/>
        <v>126671.74218830769</v>
      </c>
      <c r="BH301" s="531">
        <f t="shared" si="167"/>
        <v>173613.15107446152</v>
      </c>
      <c r="BI301" s="531">
        <f t="shared" si="167"/>
        <v>179415.14424369231</v>
      </c>
      <c r="BJ301" s="531">
        <f t="shared" si="167"/>
        <v>332841.737952</v>
      </c>
      <c r="BK301" s="531">
        <f t="shared" si="167"/>
        <v>181054.06500096002</v>
      </c>
      <c r="BL301" s="531">
        <f t="shared" si="167"/>
        <v>186268.41478656002</v>
      </c>
      <c r="BM301" s="531">
        <f t="shared" si="167"/>
        <v>130285.88036352</v>
      </c>
      <c r="BN301" s="531">
        <f t="shared" si="167"/>
        <v>75660.443089920009</v>
      </c>
      <c r="BO301" s="531">
        <f t="shared" si="167"/>
        <v>172187.39335680002</v>
      </c>
      <c r="BP301" s="531">
        <f t="shared" ref="BP301:BV301" si="168">BP298*BP299</f>
        <v>255616.98992640001</v>
      </c>
      <c r="BQ301" s="531">
        <f t="shared" si="168"/>
        <v>194023.90621440002</v>
      </c>
      <c r="BR301" s="531">
        <f t="shared" si="168"/>
        <v>118946.37733632</v>
      </c>
      <c r="BS301" s="531">
        <f t="shared" si="168"/>
        <v>134370.83386368002</v>
      </c>
      <c r="BT301" s="531">
        <f t="shared" si="168"/>
        <v>184169.01282048001</v>
      </c>
      <c r="BU301" s="531">
        <f t="shared" si="168"/>
        <v>190326.04418304001</v>
      </c>
      <c r="BV301" s="532">
        <f t="shared" si="168"/>
        <v>353082.06775296002</v>
      </c>
      <c r="BW301" s="434">
        <f t="shared" si="143"/>
        <v>13173505.940053806</v>
      </c>
    </row>
    <row r="302" spans="1:75" ht="16.5" thickBot="1" x14ac:dyDescent="0.3">
      <c r="A302" s="196" t="s">
        <v>488</v>
      </c>
      <c r="C302" s="547">
        <f>C301*'MONTHLY DATA'!AA113</f>
        <v>6413.7230769230773</v>
      </c>
      <c r="D302" s="548">
        <f>D301*'MONTHLY DATA'!AB113</f>
        <v>6483.1384615384623</v>
      </c>
      <c r="E302" s="548">
        <f>E301*'MONTHLY DATA'!AC113</f>
        <v>5980.4307692307702</v>
      </c>
      <c r="F302" s="548">
        <f>F301*'MONTHLY DATA'!AD113</f>
        <v>3085.4769230769234</v>
      </c>
      <c r="G302" s="548">
        <f>G301*'MONTHLY DATA'!AE113</f>
        <v>6483.1384615384623</v>
      </c>
      <c r="H302" s="548">
        <f>H301*'MONTHLY DATA'!AF113</f>
        <v>10019.446153846155</v>
      </c>
      <c r="I302" s="548">
        <f>I301*'MONTHLY DATA'!AG113</f>
        <v>7176.5538461538463</v>
      </c>
      <c r="J302" s="548">
        <f>J301*'MONTHLY DATA'!AH113</f>
        <v>4714.8923076923083</v>
      </c>
      <c r="K302" s="548">
        <f>K301*'MONTHLY DATA'!AI113</f>
        <v>5859.1384615384623</v>
      </c>
      <c r="L302" s="548">
        <f>L301*'MONTHLY DATA'!AJ113</f>
        <v>6665.169230769231</v>
      </c>
      <c r="M302" s="548">
        <f>M301*'MONTHLY DATA'!AK113</f>
        <v>7401.7846153846167</v>
      </c>
      <c r="N302" s="548">
        <f>N301*'MONTHLY DATA'!AL113</f>
        <v>14665.107692307693</v>
      </c>
      <c r="O302" s="548">
        <f>O301*'MONTHLY DATA'!AM113</f>
        <v>7571.3556923076931</v>
      </c>
      <c r="P302" s="548">
        <f>P301*'MONTHLY DATA'!AN113</f>
        <v>7789.2720000000008</v>
      </c>
      <c r="Q302" s="548">
        <f>Q301*'MONTHLY DATA'!AO113</f>
        <v>5448.2880000000005</v>
      </c>
      <c r="R302" s="548">
        <f>R301*'MONTHLY DATA'!AP113</f>
        <v>3163.9698461538464</v>
      </c>
      <c r="S302" s="548">
        <f>S301*'MONTHLY DATA'!AQ113</f>
        <v>7200.7458461538472</v>
      </c>
      <c r="T302" s="548">
        <f>T301*'MONTHLY DATA'!AR113</f>
        <v>10689.498461538462</v>
      </c>
      <c r="U302" s="548">
        <f>U301*'MONTHLY DATA'!AS113</f>
        <v>8113.6744615384623</v>
      </c>
      <c r="V302" s="548">
        <f>V301*'MONTHLY DATA'!AT113</f>
        <v>4974.2344615384627</v>
      </c>
      <c r="W302" s="548">
        <f>W301*'MONTHLY DATA'!AU113</f>
        <v>5619.2363076923075</v>
      </c>
      <c r="X302" s="548">
        <f>X301*'MONTHLY DATA'!AV113</f>
        <v>7701.6110769230781</v>
      </c>
      <c r="Y302" s="548">
        <f>Y301*'MONTHLY DATA'!AW113</f>
        <v>7959.0793846153856</v>
      </c>
      <c r="Z302" s="548">
        <f>Z301*'MONTHLY DATA'!AX113</f>
        <v>14765.256000000001</v>
      </c>
      <c r="AA302" s="548">
        <f>AA301*'MONTHLY DATA'!AY113</f>
        <v>7876.383378461539</v>
      </c>
      <c r="AB302" s="548">
        <f>AB301*'MONTHLY DATA'!AZ113</f>
        <v>8103.2007876923089</v>
      </c>
      <c r="AC302" s="548">
        <f>AC301*'MONTHLY DATA'!BA113</f>
        <v>5667.9385107692306</v>
      </c>
      <c r="AD302" s="548">
        <f>AD301*'MONTHLY DATA'!BB113</f>
        <v>3291.4451815384623</v>
      </c>
      <c r="AE302" s="548">
        <f>AE301*'MONTHLY DATA'!BC113</f>
        <v>7490.9282215384628</v>
      </c>
      <c r="AF302" s="548">
        <f>AF301*'MONTHLY DATA'!BD113</f>
        <v>11120.390880000001</v>
      </c>
      <c r="AG302" s="548">
        <f>AG301*'MONTHLY DATA'!BE113</f>
        <v>8440.8341538461536</v>
      </c>
      <c r="AH302" s="548">
        <f>AH301*'MONTHLY DATA'!BF113</f>
        <v>5174.7402830769242</v>
      </c>
      <c r="AI302" s="548">
        <f>AI301*'MONTHLY DATA'!BG113</f>
        <v>5845.5897415384616</v>
      </c>
      <c r="AJ302" s="548">
        <f>AJ301*'MONTHLY DATA'!BH113</f>
        <v>8011.9744800000008</v>
      </c>
      <c r="AK302" s="548">
        <f>AK301*'MONTHLY DATA'!BI113</f>
        <v>8279.8917415384622</v>
      </c>
      <c r="AL302" s="548">
        <f>AL301*'MONTHLY DATA'!BJ113</f>
        <v>15360.205550769233</v>
      </c>
      <c r="AM302" s="548">
        <f>AM301*'MONTHLY DATA'!BK113</f>
        <v>7258.9560457846164</v>
      </c>
      <c r="AN302" s="548">
        <f>AN301*'MONTHLY DATA'!BL113</f>
        <v>7468.0352196923086</v>
      </c>
      <c r="AO302" s="548">
        <f>AO301*'MONTHLY DATA'!BM113</f>
        <v>5223.4762574769238</v>
      </c>
      <c r="AP302" s="548">
        <f>AP301*'MONTHLY DATA'!BN113</f>
        <v>3033.491753353846</v>
      </c>
      <c r="AQ302" s="548">
        <f>AQ301*'MONTHLY DATA'!BO113</f>
        <v>6903.4845755076931</v>
      </c>
      <c r="AR302" s="548">
        <f>AR301*'MONTHLY DATA'!BP113</f>
        <v>10248.56698486154</v>
      </c>
      <c r="AS302" s="548">
        <f>AS301*'MONTHLY DATA'!BQ113</f>
        <v>7779.0727561846152</v>
      </c>
      <c r="AT302" s="548">
        <f>AT301*'MONTHLY DATA'!BR113</f>
        <v>4768.9963953230772</v>
      </c>
      <c r="AU302" s="548">
        <f>AU301*'MONTHLY DATA'!BS113</f>
        <v>5387.3840049230776</v>
      </c>
      <c r="AV302" s="548">
        <f>AV301*'MONTHLY DATA'!BT113</f>
        <v>7383.7766813538474</v>
      </c>
      <c r="AW302" s="548">
        <f>AW301*'MONTHLY DATA'!BU113</f>
        <v>7630.652354953847</v>
      </c>
      <c r="AX302" s="548">
        <f>AX301*'MONTHLY DATA'!BV113</f>
        <v>14155.987560369233</v>
      </c>
      <c r="AY302" s="548">
        <f>AY301*'MONTHLY DATA'!BW113</f>
        <v>6826.997366252308</v>
      </c>
      <c r="AZ302" s="548">
        <f>AZ301*'MONTHLY DATA'!BX113</f>
        <v>7023.6958818461535</v>
      </c>
      <c r="BA302" s="548">
        <f>BA301*'MONTHLY DATA'!BY113</f>
        <v>4912.7337180553841</v>
      </c>
      <c r="BB302" s="548">
        <f>BB301*'MONTHLY DATA'!BZ113</f>
        <v>2852.9166714092312</v>
      </c>
      <c r="BC302" s="548">
        <f>BC301*'MONTHLY DATA'!CA113</f>
        <v>6492.8025597046153</v>
      </c>
      <c r="BD302" s="548">
        <f>BD301*'MONTHLY DATA'!CB113</f>
        <v>9638.7527276307701</v>
      </c>
      <c r="BE302" s="548">
        <f>BE301*'MONTHLY DATA'!CC113</f>
        <v>7316.2039148307686</v>
      </c>
      <c r="BF302" s="548">
        <f>BF301*'MONTHLY DATA'!CD113</f>
        <v>4485.1815572676924</v>
      </c>
      <c r="BG302" s="548">
        <f>BG301*'MONTHLY DATA'!CE113</f>
        <v>5066.8696875323076</v>
      </c>
      <c r="BH302" s="548">
        <f>BH301*'MONTHLY DATA'!CF113</f>
        <v>6944.5260429784612</v>
      </c>
      <c r="BI302" s="548">
        <f>BI301*'MONTHLY DATA'!CG113</f>
        <v>7176.6057697476926</v>
      </c>
      <c r="BJ302" s="548">
        <f>BJ301*'MONTHLY DATA'!CH113</f>
        <v>13313.66951808</v>
      </c>
      <c r="BK302" s="548">
        <f>BK301*'MONTHLY DATA'!CI113</f>
        <v>7242.1626000384013</v>
      </c>
      <c r="BL302" s="548">
        <f>BL301*'MONTHLY DATA'!CJ113</f>
        <v>7450.7365914624015</v>
      </c>
      <c r="BM302" s="548">
        <f>BM301*'MONTHLY DATA'!CK113</f>
        <v>5211.4352145408002</v>
      </c>
      <c r="BN302" s="548">
        <f>BN301*'MONTHLY DATA'!CL113</f>
        <v>3026.4177235968004</v>
      </c>
      <c r="BO302" s="548">
        <f>BO301*'MONTHLY DATA'!CM113</f>
        <v>6887.4957342720008</v>
      </c>
      <c r="BP302" s="548">
        <f>BP301*'MONTHLY DATA'!CN113</f>
        <v>10224.679597056002</v>
      </c>
      <c r="BQ302" s="548">
        <f>BQ301*'MONTHLY DATA'!CO113</f>
        <v>7760.9562485760007</v>
      </c>
      <c r="BR302" s="548">
        <f>BR301*'MONTHLY DATA'!CP113</f>
        <v>4757.8550934528002</v>
      </c>
      <c r="BS302" s="548">
        <f>BS301*'MONTHLY DATA'!CQ113</f>
        <v>5374.8333545472005</v>
      </c>
      <c r="BT302" s="548">
        <f>BT301*'MONTHLY DATA'!CR113</f>
        <v>7366.7605128192008</v>
      </c>
      <c r="BU302" s="548">
        <f>BU301*'MONTHLY DATA'!CS113</f>
        <v>7613.0417673216007</v>
      </c>
      <c r="BV302" s="548">
        <f>BV301*'MONTHLY DATA'!CT113</f>
        <v>14123.282710118401</v>
      </c>
      <c r="BW302" s="434">
        <f t="shared" si="143"/>
        <v>526940.2376021524</v>
      </c>
    </row>
    <row r="303" spans="1:75" ht="16.5" thickBot="1" x14ac:dyDescent="0.3">
      <c r="A303" s="428" t="s">
        <v>486</v>
      </c>
      <c r="C303" s="549">
        <f>C301+C302</f>
        <v>166756.80000000002</v>
      </c>
      <c r="D303" s="550">
        <f t="shared" ref="D303:BO303" si="169">D301+D302</f>
        <v>168561.60000000003</v>
      </c>
      <c r="E303" s="550">
        <f t="shared" si="169"/>
        <v>155491.20000000001</v>
      </c>
      <c r="F303" s="550">
        <f t="shared" si="169"/>
        <v>80222.399999999994</v>
      </c>
      <c r="G303" s="550">
        <f t="shared" si="169"/>
        <v>168561.60000000003</v>
      </c>
      <c r="H303" s="550">
        <f t="shared" si="169"/>
        <v>260505.60000000003</v>
      </c>
      <c r="I303" s="550">
        <f t="shared" si="169"/>
        <v>186590.4</v>
      </c>
      <c r="J303" s="550">
        <f t="shared" si="169"/>
        <v>122587.20000000001</v>
      </c>
      <c r="K303" s="550">
        <f t="shared" si="169"/>
        <v>152337.60000000003</v>
      </c>
      <c r="L303" s="550">
        <f t="shared" si="169"/>
        <v>173294.40000000002</v>
      </c>
      <c r="M303" s="550">
        <f t="shared" si="169"/>
        <v>192446.40000000002</v>
      </c>
      <c r="N303" s="550">
        <f t="shared" si="169"/>
        <v>381292.79999999999</v>
      </c>
      <c r="O303" s="550">
        <f t="shared" si="169"/>
        <v>196855.24800000002</v>
      </c>
      <c r="P303" s="550">
        <f t="shared" si="169"/>
        <v>202521.07200000001</v>
      </c>
      <c r="Q303" s="550">
        <f t="shared" si="169"/>
        <v>141655.48800000001</v>
      </c>
      <c r="R303" s="550">
        <f t="shared" si="169"/>
        <v>82263.216000000015</v>
      </c>
      <c r="S303" s="550">
        <f t="shared" si="169"/>
        <v>187219.39200000002</v>
      </c>
      <c r="T303" s="550">
        <f t="shared" si="169"/>
        <v>277926.96000000002</v>
      </c>
      <c r="U303" s="550">
        <f t="shared" si="169"/>
        <v>210955.53600000002</v>
      </c>
      <c r="V303" s="550">
        <f t="shared" si="169"/>
        <v>129330.09600000002</v>
      </c>
      <c r="W303" s="550">
        <f t="shared" si="169"/>
        <v>146100.144</v>
      </c>
      <c r="X303" s="550">
        <f t="shared" si="169"/>
        <v>200241.88800000004</v>
      </c>
      <c r="Y303" s="550">
        <f t="shared" si="169"/>
        <v>206936.06400000001</v>
      </c>
      <c r="Z303" s="550">
        <f t="shared" si="169"/>
        <v>383896.65600000002</v>
      </c>
      <c r="AA303" s="550">
        <f t="shared" si="169"/>
        <v>204785.96784</v>
      </c>
      <c r="AB303" s="550">
        <f t="shared" si="169"/>
        <v>210683.22048000002</v>
      </c>
      <c r="AC303" s="550">
        <f t="shared" si="169"/>
        <v>147366.40127999999</v>
      </c>
      <c r="AD303" s="550">
        <f t="shared" si="169"/>
        <v>85577.574720000019</v>
      </c>
      <c r="AE303" s="550">
        <f t="shared" si="169"/>
        <v>194764.13376000003</v>
      </c>
      <c r="AF303" s="550">
        <f t="shared" si="169"/>
        <v>289130.16288000002</v>
      </c>
      <c r="AG303" s="550">
        <f t="shared" si="169"/>
        <v>219461.68800000002</v>
      </c>
      <c r="AH303" s="550">
        <f t="shared" si="169"/>
        <v>134543.24736000001</v>
      </c>
      <c r="AI303" s="550">
        <f t="shared" si="169"/>
        <v>151985.33327999999</v>
      </c>
      <c r="AJ303" s="550">
        <f t="shared" si="169"/>
        <v>208311.33648000003</v>
      </c>
      <c r="AK303" s="550">
        <f t="shared" si="169"/>
        <v>215277.18528000001</v>
      </c>
      <c r="AL303" s="550">
        <f t="shared" si="169"/>
        <v>399365.34432000003</v>
      </c>
      <c r="AM303" s="550">
        <f t="shared" si="169"/>
        <v>188732.85719040001</v>
      </c>
      <c r="AN303" s="550">
        <f t="shared" si="169"/>
        <v>194168.91571200002</v>
      </c>
      <c r="AO303" s="550">
        <f t="shared" si="169"/>
        <v>135810.3826944</v>
      </c>
      <c r="AP303" s="550">
        <f t="shared" si="169"/>
        <v>78870.785587199993</v>
      </c>
      <c r="AQ303" s="550">
        <f t="shared" si="169"/>
        <v>179490.59896320003</v>
      </c>
      <c r="AR303" s="550">
        <f t="shared" si="169"/>
        <v>266462.74160640006</v>
      </c>
      <c r="AS303" s="550">
        <f t="shared" si="169"/>
        <v>202255.8916608</v>
      </c>
      <c r="AT303" s="550">
        <f t="shared" si="169"/>
        <v>123993.90627840001</v>
      </c>
      <c r="AU303" s="550">
        <f t="shared" si="169"/>
        <v>140071.98412800001</v>
      </c>
      <c r="AV303" s="550">
        <f t="shared" si="169"/>
        <v>191978.1937152</v>
      </c>
      <c r="AW303" s="550">
        <f t="shared" si="169"/>
        <v>198396.96122880001</v>
      </c>
      <c r="AX303" s="550">
        <f t="shared" si="169"/>
        <v>368055.67656960007</v>
      </c>
      <c r="AY303" s="550">
        <f t="shared" si="169"/>
        <v>177501.93152255999</v>
      </c>
      <c r="AZ303" s="550">
        <f t="shared" si="169"/>
        <v>182616.092928</v>
      </c>
      <c r="BA303" s="550">
        <f t="shared" si="169"/>
        <v>127731.07666943999</v>
      </c>
      <c r="BB303" s="550">
        <f t="shared" si="169"/>
        <v>74175.833456640001</v>
      </c>
      <c r="BC303" s="550">
        <f t="shared" si="169"/>
        <v>168812.86655231999</v>
      </c>
      <c r="BD303" s="550">
        <f t="shared" si="169"/>
        <v>250607.57091840002</v>
      </c>
      <c r="BE303" s="550">
        <f t="shared" si="169"/>
        <v>190221.30178559999</v>
      </c>
      <c r="BF303" s="550">
        <f t="shared" si="169"/>
        <v>116614.72048896</v>
      </c>
      <c r="BG303" s="550">
        <f t="shared" si="169"/>
        <v>131738.61187584</v>
      </c>
      <c r="BH303" s="550">
        <f t="shared" si="169"/>
        <v>180557.67711743998</v>
      </c>
      <c r="BI303" s="550">
        <f t="shared" si="169"/>
        <v>186591.75001344</v>
      </c>
      <c r="BJ303" s="550">
        <f t="shared" si="169"/>
        <v>346155.40747008001</v>
      </c>
      <c r="BK303" s="550">
        <f t="shared" si="169"/>
        <v>188296.22760099842</v>
      </c>
      <c r="BL303" s="550">
        <f t="shared" si="169"/>
        <v>193719.15137802242</v>
      </c>
      <c r="BM303" s="550">
        <f t="shared" si="169"/>
        <v>135497.31557806081</v>
      </c>
      <c r="BN303" s="550">
        <f t="shared" si="169"/>
        <v>78686.860813516803</v>
      </c>
      <c r="BO303" s="550">
        <f t="shared" si="169"/>
        <v>179074.88909107202</v>
      </c>
      <c r="BP303" s="550">
        <f t="shared" ref="BP303:BV303" si="170">BP301+BP302</f>
        <v>265841.66952345602</v>
      </c>
      <c r="BQ303" s="550">
        <f t="shared" si="170"/>
        <v>201784.86246297602</v>
      </c>
      <c r="BR303" s="550">
        <f t="shared" si="170"/>
        <v>123704.2324297728</v>
      </c>
      <c r="BS303" s="550">
        <f t="shared" si="170"/>
        <v>139745.66721822723</v>
      </c>
      <c r="BT303" s="550">
        <f t="shared" si="170"/>
        <v>191535.77333329921</v>
      </c>
      <c r="BU303" s="550">
        <f t="shared" si="170"/>
        <v>197939.08595036162</v>
      </c>
      <c r="BV303" s="551">
        <f t="shared" si="170"/>
        <v>367205.35046307842</v>
      </c>
      <c r="BW303" s="434">
        <f t="shared" si="143"/>
        <v>13700446.177655961</v>
      </c>
    </row>
    <row r="304" spans="1:75" ht="16.5" thickBot="1" x14ac:dyDescent="0.3">
      <c r="BW304" s="434">
        <f t="shared" si="143"/>
        <v>0</v>
      </c>
    </row>
    <row r="305" spans="1:75" ht="16.5" thickBot="1" x14ac:dyDescent="0.3">
      <c r="A305" s="237" t="s">
        <v>330</v>
      </c>
      <c r="BW305" s="434">
        <f t="shared" si="143"/>
        <v>0</v>
      </c>
    </row>
    <row r="306" spans="1:75" ht="16.5" thickBot="1" x14ac:dyDescent="0.3">
      <c r="A306" s="277" t="s">
        <v>248</v>
      </c>
      <c r="C306" s="539">
        <f>C303*'MONTHLY DATA'!AA116</f>
        <v>25013.52</v>
      </c>
      <c r="D306" s="534">
        <f>D303*'MONTHLY DATA'!AB116</f>
        <v>25284.240000000005</v>
      </c>
      <c r="E306" s="534">
        <f>E303*'MONTHLY DATA'!AC116</f>
        <v>23323.68</v>
      </c>
      <c r="F306" s="534">
        <f>F303*'MONTHLY DATA'!AD116</f>
        <v>12033.359999999999</v>
      </c>
      <c r="G306" s="534">
        <f>G303*'MONTHLY DATA'!AE116</f>
        <v>25284.240000000005</v>
      </c>
      <c r="H306" s="534">
        <f>H303*'MONTHLY DATA'!AF116</f>
        <v>39075.840000000004</v>
      </c>
      <c r="I306" s="534">
        <f>I303*'MONTHLY DATA'!AG116</f>
        <v>27988.559999999998</v>
      </c>
      <c r="J306" s="534">
        <f>J303*'MONTHLY DATA'!AH116</f>
        <v>18388.080000000002</v>
      </c>
      <c r="K306" s="534">
        <f>K303*'MONTHLY DATA'!AI116</f>
        <v>22850.640000000003</v>
      </c>
      <c r="L306" s="534">
        <f>L303*'MONTHLY DATA'!AJ116</f>
        <v>25994.160000000003</v>
      </c>
      <c r="M306" s="534">
        <f>M303*'MONTHLY DATA'!AK116</f>
        <v>28866.960000000003</v>
      </c>
      <c r="N306" s="534">
        <f>N303*'MONTHLY DATA'!AL116</f>
        <v>57193.919999999998</v>
      </c>
      <c r="O306" s="534">
        <f>O303*'MONTHLY DATA'!AM116</f>
        <v>0</v>
      </c>
      <c r="P306" s="534">
        <f>P303*'MONTHLY DATA'!AN116</f>
        <v>0</v>
      </c>
      <c r="Q306" s="534">
        <f>Q303*'MONTHLY DATA'!AO116</f>
        <v>0</v>
      </c>
      <c r="R306" s="534">
        <f>R303*'MONTHLY DATA'!AP116</f>
        <v>0</v>
      </c>
      <c r="S306" s="534">
        <f>S303*'MONTHLY DATA'!AQ116</f>
        <v>0</v>
      </c>
      <c r="T306" s="534">
        <f>T303*'MONTHLY DATA'!AR116</f>
        <v>0</v>
      </c>
      <c r="U306" s="534">
        <f>U303*'MONTHLY DATA'!AS116</f>
        <v>0</v>
      </c>
      <c r="V306" s="534">
        <f>V303*'MONTHLY DATA'!AT116</f>
        <v>0</v>
      </c>
      <c r="W306" s="534">
        <f>W303*'MONTHLY DATA'!AU116</f>
        <v>0</v>
      </c>
      <c r="X306" s="534">
        <f>X303*'MONTHLY DATA'!AV116</f>
        <v>0</v>
      </c>
      <c r="Y306" s="534">
        <f>Y303*'MONTHLY DATA'!AW116</f>
        <v>0</v>
      </c>
      <c r="Z306" s="534">
        <f>Z303*'MONTHLY DATA'!AX116</f>
        <v>0</v>
      </c>
      <c r="AA306" s="534">
        <f>AA303*'MONTHLY DATA'!AY116</f>
        <v>0</v>
      </c>
      <c r="AB306" s="534">
        <f>AB303*'MONTHLY DATA'!AZ116</f>
        <v>0</v>
      </c>
      <c r="AC306" s="534">
        <f>AC303*'MONTHLY DATA'!BA116</f>
        <v>0</v>
      </c>
      <c r="AD306" s="534">
        <f>AD303*'MONTHLY DATA'!BB116</f>
        <v>0</v>
      </c>
      <c r="AE306" s="534">
        <f>AE303*'MONTHLY DATA'!BC116</f>
        <v>0</v>
      </c>
      <c r="AF306" s="534">
        <f>AF303*'MONTHLY DATA'!BD116</f>
        <v>0</v>
      </c>
      <c r="AG306" s="534">
        <f>AG303*'MONTHLY DATA'!BE116</f>
        <v>0</v>
      </c>
      <c r="AH306" s="534">
        <f>AH303*'MONTHLY DATA'!BF116</f>
        <v>0</v>
      </c>
      <c r="AI306" s="534">
        <f>AI303*'MONTHLY DATA'!BG116</f>
        <v>0</v>
      </c>
      <c r="AJ306" s="534">
        <f>AJ303*'MONTHLY DATA'!BH116</f>
        <v>0</v>
      </c>
      <c r="AK306" s="534">
        <f>AK303*'MONTHLY DATA'!BI116</f>
        <v>0</v>
      </c>
      <c r="AL306" s="534">
        <f>AL303*'MONTHLY DATA'!BJ116</f>
        <v>0</v>
      </c>
      <c r="AM306" s="534">
        <f>AM303*'MONTHLY DATA'!BK116</f>
        <v>9436.6428595200014</v>
      </c>
      <c r="AN306" s="534">
        <f>AN303*'MONTHLY DATA'!BL116</f>
        <v>9708.4457856000008</v>
      </c>
      <c r="AO306" s="534">
        <f>AO303*'MONTHLY DATA'!BM116</f>
        <v>6790.5191347200007</v>
      </c>
      <c r="AP306" s="534">
        <f>AP303*'MONTHLY DATA'!BN116</f>
        <v>3943.5392793599999</v>
      </c>
      <c r="AQ306" s="534">
        <f>AQ303*'MONTHLY DATA'!BO116</f>
        <v>8974.5299481600014</v>
      </c>
      <c r="AR306" s="534">
        <f>AR303*'MONTHLY DATA'!BP116</f>
        <v>13323.137080320004</v>
      </c>
      <c r="AS306" s="534">
        <f>AS303*'MONTHLY DATA'!BQ116</f>
        <v>10112.79458304</v>
      </c>
      <c r="AT306" s="534">
        <f>AT303*'MONTHLY DATA'!BR116</f>
        <v>6199.6953139200014</v>
      </c>
      <c r="AU306" s="534">
        <f>AU303*'MONTHLY DATA'!BS116</f>
        <v>7003.5992064000011</v>
      </c>
      <c r="AV306" s="534">
        <f>AV303*'MONTHLY DATA'!BT116</f>
        <v>9598.9096857599998</v>
      </c>
      <c r="AW306" s="534">
        <f>AW303*'MONTHLY DATA'!BU116</f>
        <v>9919.8480614400014</v>
      </c>
      <c r="AX306" s="534">
        <f>AX303*'MONTHLY DATA'!BV116</f>
        <v>18402.783828480005</v>
      </c>
      <c r="AY306" s="534">
        <f>AY303*'MONTHLY DATA'!BW116</f>
        <v>35500.386304512002</v>
      </c>
      <c r="AZ306" s="534">
        <f>AZ303*'MONTHLY DATA'!BX116</f>
        <v>36523.2185856</v>
      </c>
      <c r="BA306" s="534">
        <f>BA303*'MONTHLY DATA'!BY116</f>
        <v>25546.215333888002</v>
      </c>
      <c r="BB306" s="534">
        <f>BB303*'MONTHLY DATA'!BZ116</f>
        <v>14835.166691328001</v>
      </c>
      <c r="BC306" s="534">
        <f>BC303*'MONTHLY DATA'!CA116</f>
        <v>33762.573310464002</v>
      </c>
      <c r="BD306" s="534">
        <f>BD303*'MONTHLY DATA'!CB116</f>
        <v>50121.514183680003</v>
      </c>
      <c r="BE306" s="534">
        <f>BE303*'MONTHLY DATA'!CC116</f>
        <v>38044.260357120002</v>
      </c>
      <c r="BF306" s="534">
        <f>BF303*'MONTHLY DATA'!CD116</f>
        <v>23322.944097792002</v>
      </c>
      <c r="BG306" s="534">
        <f>BG303*'MONTHLY DATA'!CE116</f>
        <v>26347.722375167999</v>
      </c>
      <c r="BH306" s="534">
        <f>BH303*'MONTHLY DATA'!CF116</f>
        <v>36111.535423488</v>
      </c>
      <c r="BI306" s="534">
        <f>BI303*'MONTHLY DATA'!CG116</f>
        <v>37318.350002687999</v>
      </c>
      <c r="BJ306" s="534">
        <f>BJ303*'MONTHLY DATA'!CH116</f>
        <v>69231.081494016005</v>
      </c>
      <c r="BK306" s="534">
        <f>BK303*'MONTHLY DATA'!CI116</f>
        <v>0</v>
      </c>
      <c r="BL306" s="534">
        <f>BL303*'MONTHLY DATA'!CJ116</f>
        <v>0</v>
      </c>
      <c r="BM306" s="534">
        <f>BM303*'MONTHLY DATA'!CK116</f>
        <v>0</v>
      </c>
      <c r="BN306" s="534">
        <f>BN303*'MONTHLY DATA'!CL116</f>
        <v>0</v>
      </c>
      <c r="BO306" s="534">
        <f>BO303*'MONTHLY DATA'!CM116</f>
        <v>0</v>
      </c>
      <c r="BP306" s="534">
        <f>BP303*'MONTHLY DATA'!CN116</f>
        <v>0</v>
      </c>
      <c r="BQ306" s="534">
        <f>BQ303*'MONTHLY DATA'!CO116</f>
        <v>0</v>
      </c>
      <c r="BR306" s="534">
        <f>BR303*'MONTHLY DATA'!CP116</f>
        <v>0</v>
      </c>
      <c r="BS306" s="534">
        <f>BS303*'MONTHLY DATA'!CQ116</f>
        <v>0</v>
      </c>
      <c r="BT306" s="534">
        <f>BT303*'MONTHLY DATA'!CR116</f>
        <v>0</v>
      </c>
      <c r="BU306" s="534">
        <f>BU303*'MONTHLY DATA'!CS116</f>
        <v>0</v>
      </c>
      <c r="BV306" s="534">
        <f>BV303*'MONTHLY DATA'!CT116</f>
        <v>0</v>
      </c>
      <c r="BW306" s="434">
        <f t="shared" si="143"/>
        <v>871376.61292646383</v>
      </c>
    </row>
    <row r="307" spans="1:75" ht="16.5" thickBot="1" x14ac:dyDescent="0.3">
      <c r="A307" s="268" t="s">
        <v>249</v>
      </c>
      <c r="C307" s="542">
        <f>C306*'MONTHLY DATA'!AA117</f>
        <v>625.33800000000008</v>
      </c>
      <c r="D307" s="536">
        <f>D306*'MONTHLY DATA'!AB117</f>
        <v>632.10600000000022</v>
      </c>
      <c r="E307" s="536">
        <f>E306*'MONTHLY DATA'!AC117</f>
        <v>583.09199999999998</v>
      </c>
      <c r="F307" s="536">
        <f>F306*'MONTHLY DATA'!AD117</f>
        <v>300.834</v>
      </c>
      <c r="G307" s="536">
        <f>G306*'MONTHLY DATA'!AE117</f>
        <v>632.10600000000022</v>
      </c>
      <c r="H307" s="536">
        <f>H306*'MONTHLY DATA'!AF117</f>
        <v>976.89600000000019</v>
      </c>
      <c r="I307" s="536">
        <f>I306*'MONTHLY DATA'!AG117</f>
        <v>699.71399999999994</v>
      </c>
      <c r="J307" s="536">
        <f>J306*'MONTHLY DATA'!AH117</f>
        <v>459.70200000000006</v>
      </c>
      <c r="K307" s="536">
        <f>K306*'MONTHLY DATA'!AI117</f>
        <v>571.26600000000008</v>
      </c>
      <c r="L307" s="536">
        <f>L306*'MONTHLY DATA'!AJ117</f>
        <v>649.85400000000016</v>
      </c>
      <c r="M307" s="536">
        <f>M306*'MONTHLY DATA'!AK117</f>
        <v>721.67400000000009</v>
      </c>
      <c r="N307" s="536">
        <f>N306*'MONTHLY DATA'!AL117</f>
        <v>1429.848</v>
      </c>
      <c r="O307" s="536">
        <f>O306*'MONTHLY DATA'!AM117</f>
        <v>0</v>
      </c>
      <c r="P307" s="536">
        <f>P306*'MONTHLY DATA'!AN117</f>
        <v>0</v>
      </c>
      <c r="Q307" s="536">
        <f>Q306*'MONTHLY DATA'!AO117</f>
        <v>0</v>
      </c>
      <c r="R307" s="536">
        <f>R306*'MONTHLY DATA'!AP117</f>
        <v>0</v>
      </c>
      <c r="S307" s="536">
        <f>S306*'MONTHLY DATA'!AQ117</f>
        <v>0</v>
      </c>
      <c r="T307" s="536">
        <f>T306*'MONTHLY DATA'!AR117</f>
        <v>0</v>
      </c>
      <c r="U307" s="536">
        <f>U306*'MONTHLY DATA'!AS117</f>
        <v>0</v>
      </c>
      <c r="V307" s="536">
        <f>V306*'MONTHLY DATA'!AT117</f>
        <v>0</v>
      </c>
      <c r="W307" s="536">
        <f>W306*'MONTHLY DATA'!AU117</f>
        <v>0</v>
      </c>
      <c r="X307" s="536">
        <f>X306*'MONTHLY DATA'!AV117</f>
        <v>0</v>
      </c>
      <c r="Y307" s="536">
        <f>Y306*'MONTHLY DATA'!AW117</f>
        <v>0</v>
      </c>
      <c r="Z307" s="536">
        <f>Z306*'MONTHLY DATA'!AX117</f>
        <v>0</v>
      </c>
      <c r="AA307" s="536">
        <f>AA306*'MONTHLY DATA'!AY117</f>
        <v>0</v>
      </c>
      <c r="AB307" s="536">
        <f>AB306*'MONTHLY DATA'!AZ117</f>
        <v>0</v>
      </c>
      <c r="AC307" s="536">
        <f>AC306*'MONTHLY DATA'!BA117</f>
        <v>0</v>
      </c>
      <c r="AD307" s="536">
        <f>AD306*'MONTHLY DATA'!BB117</f>
        <v>0</v>
      </c>
      <c r="AE307" s="536">
        <f>AE306*'MONTHLY DATA'!BC117</f>
        <v>0</v>
      </c>
      <c r="AF307" s="536">
        <f>AF306*'MONTHLY DATA'!BD117</f>
        <v>0</v>
      </c>
      <c r="AG307" s="536">
        <f>AG306*'MONTHLY DATA'!BE117</f>
        <v>0</v>
      </c>
      <c r="AH307" s="536">
        <f>AH306*'MONTHLY DATA'!BF117</f>
        <v>0</v>
      </c>
      <c r="AI307" s="536">
        <f>AI306*'MONTHLY DATA'!BG117</f>
        <v>0</v>
      </c>
      <c r="AJ307" s="536">
        <f>AJ306*'MONTHLY DATA'!BH117</f>
        <v>0</v>
      </c>
      <c r="AK307" s="536">
        <f>AK306*'MONTHLY DATA'!BI117</f>
        <v>0</v>
      </c>
      <c r="AL307" s="536">
        <f>AL306*'MONTHLY DATA'!BJ117</f>
        <v>0</v>
      </c>
      <c r="AM307" s="536">
        <f>AM306*'MONTHLY DATA'!BK117</f>
        <v>0</v>
      </c>
      <c r="AN307" s="536">
        <f>AN306*'MONTHLY DATA'!BL117</f>
        <v>0</v>
      </c>
      <c r="AO307" s="536">
        <f>AO306*'MONTHLY DATA'!BM117</f>
        <v>0</v>
      </c>
      <c r="AP307" s="536">
        <f>AP306*'MONTHLY DATA'!BN117</f>
        <v>0</v>
      </c>
      <c r="AQ307" s="536">
        <f>AQ306*'MONTHLY DATA'!BO117</f>
        <v>0</v>
      </c>
      <c r="AR307" s="536">
        <f>AR306*'MONTHLY DATA'!BP117</f>
        <v>0</v>
      </c>
      <c r="AS307" s="536">
        <f>AS306*'MONTHLY DATA'!BQ117</f>
        <v>0</v>
      </c>
      <c r="AT307" s="536">
        <f>AT306*'MONTHLY DATA'!BR117</f>
        <v>0</v>
      </c>
      <c r="AU307" s="536">
        <f>AU306*'MONTHLY DATA'!BS117</f>
        <v>0</v>
      </c>
      <c r="AV307" s="536">
        <f>AV306*'MONTHLY DATA'!BT117</f>
        <v>0</v>
      </c>
      <c r="AW307" s="536">
        <f>AW306*'MONTHLY DATA'!BU117</f>
        <v>0</v>
      </c>
      <c r="AX307" s="536">
        <f>AX306*'MONTHLY DATA'!BV117</f>
        <v>0</v>
      </c>
      <c r="AY307" s="536">
        <f>AY306*'MONTHLY DATA'!BW117</f>
        <v>355.00386304512</v>
      </c>
      <c r="AZ307" s="536">
        <f>AZ306*'MONTHLY DATA'!BX117</f>
        <v>365.232185856</v>
      </c>
      <c r="BA307" s="536">
        <f>BA306*'MONTHLY DATA'!BY117</f>
        <v>255.46215333888003</v>
      </c>
      <c r="BB307" s="536">
        <f>BB306*'MONTHLY DATA'!BZ117</f>
        <v>148.35166691328001</v>
      </c>
      <c r="BC307" s="536">
        <f>BC306*'MONTHLY DATA'!CA117</f>
        <v>337.62573310464001</v>
      </c>
      <c r="BD307" s="536">
        <f>BD306*'MONTHLY DATA'!CB117</f>
        <v>501.21514183680006</v>
      </c>
      <c r="BE307" s="536">
        <f>BE306*'MONTHLY DATA'!CC117</f>
        <v>380.44260357120004</v>
      </c>
      <c r="BF307" s="536">
        <f>BF306*'MONTHLY DATA'!CD117</f>
        <v>233.22944097792004</v>
      </c>
      <c r="BG307" s="536">
        <f>BG306*'MONTHLY DATA'!CE117</f>
        <v>263.47722375168001</v>
      </c>
      <c r="BH307" s="536">
        <f>BH306*'MONTHLY DATA'!CF117</f>
        <v>361.11535423487999</v>
      </c>
      <c r="BI307" s="536">
        <f>BI306*'MONTHLY DATA'!CG117</f>
        <v>373.18350002687998</v>
      </c>
      <c r="BJ307" s="536">
        <f>BJ306*'MONTHLY DATA'!CH117</f>
        <v>692.31081494016007</v>
      </c>
      <c r="BK307" s="536">
        <f>BK306*'MONTHLY DATA'!CI117</f>
        <v>0</v>
      </c>
      <c r="BL307" s="536">
        <f>BL306*'MONTHLY DATA'!CJ117</f>
        <v>0</v>
      </c>
      <c r="BM307" s="536">
        <f>BM306*'MONTHLY DATA'!CK117</f>
        <v>0</v>
      </c>
      <c r="BN307" s="536">
        <f>BN306*'MONTHLY DATA'!CL117</f>
        <v>0</v>
      </c>
      <c r="BO307" s="536">
        <f>BO306*'MONTHLY DATA'!CM117</f>
        <v>0</v>
      </c>
      <c r="BP307" s="536">
        <f>BP306*'MONTHLY DATA'!CN117</f>
        <v>0</v>
      </c>
      <c r="BQ307" s="536">
        <f>BQ306*'MONTHLY DATA'!CO117</f>
        <v>0</v>
      </c>
      <c r="BR307" s="536">
        <f>BR306*'MONTHLY DATA'!CP117</f>
        <v>0</v>
      </c>
      <c r="BS307" s="536">
        <f>BS306*'MONTHLY DATA'!CQ117</f>
        <v>0</v>
      </c>
      <c r="BT307" s="536">
        <f>BT306*'MONTHLY DATA'!CR117</f>
        <v>0</v>
      </c>
      <c r="BU307" s="536">
        <f>BU306*'MONTHLY DATA'!CS117</f>
        <v>0</v>
      </c>
      <c r="BV307" s="536">
        <f>BV306*'MONTHLY DATA'!CT117</f>
        <v>0</v>
      </c>
      <c r="BW307" s="434">
        <f t="shared" si="143"/>
        <v>12549.079681597445</v>
      </c>
    </row>
    <row r="308" spans="1:75" ht="16.5" thickBot="1" x14ac:dyDescent="0.3">
      <c r="A308" s="268" t="s">
        <v>250</v>
      </c>
      <c r="C308" s="542"/>
      <c r="D308" s="536">
        <f>C303*'MONTHLY DATA'!AA118</f>
        <v>0</v>
      </c>
      <c r="E308" s="536">
        <f>D303*'MONTHLY DATA'!AB118</f>
        <v>0</v>
      </c>
      <c r="F308" s="536">
        <f>E303*'MONTHLY DATA'!AC118</f>
        <v>0</v>
      </c>
      <c r="G308" s="536">
        <f>F303*'MONTHLY DATA'!AD118</f>
        <v>0</v>
      </c>
      <c r="H308" s="536">
        <f>G303*'MONTHLY DATA'!AE118</f>
        <v>0</v>
      </c>
      <c r="I308" s="536">
        <f>H303*'MONTHLY DATA'!AF118</f>
        <v>0</v>
      </c>
      <c r="J308" s="536">
        <f>I303*'MONTHLY DATA'!AG118</f>
        <v>0</v>
      </c>
      <c r="K308" s="536">
        <f>J303*'MONTHLY DATA'!AH118</f>
        <v>0</v>
      </c>
      <c r="L308" s="536">
        <f>K303*'MONTHLY DATA'!AI118</f>
        <v>0</v>
      </c>
      <c r="M308" s="536">
        <f>L303*'MONTHLY DATA'!AJ118</f>
        <v>0</v>
      </c>
      <c r="N308" s="536">
        <f>M303*'MONTHLY DATA'!AK118</f>
        <v>0</v>
      </c>
      <c r="O308" s="536">
        <f>N303*'MONTHLY DATA'!AL118</f>
        <v>0</v>
      </c>
      <c r="P308" s="536">
        <f>O303*'MONTHLY DATA'!AM118</f>
        <v>19685.524800000003</v>
      </c>
      <c r="Q308" s="536">
        <f>P303*'MONTHLY DATA'!AN118</f>
        <v>20252.107200000002</v>
      </c>
      <c r="R308" s="536">
        <f>Q303*'MONTHLY DATA'!AO118</f>
        <v>14165.548800000002</v>
      </c>
      <c r="S308" s="536">
        <f>R303*'MONTHLY DATA'!AP118</f>
        <v>8226.3216000000011</v>
      </c>
      <c r="T308" s="536">
        <f>S303*'MONTHLY DATA'!AQ118</f>
        <v>18721.939200000004</v>
      </c>
      <c r="U308" s="536">
        <f>T303*'MONTHLY DATA'!AR118</f>
        <v>27792.696000000004</v>
      </c>
      <c r="V308" s="536">
        <f>U303*'MONTHLY DATA'!AS118</f>
        <v>21095.553600000003</v>
      </c>
      <c r="W308" s="536">
        <f>V303*'MONTHLY DATA'!AT118</f>
        <v>12933.009600000003</v>
      </c>
      <c r="X308" s="536">
        <f>W303*'MONTHLY DATA'!AU118</f>
        <v>14610.0144</v>
      </c>
      <c r="Y308" s="536">
        <f>X303*'MONTHLY DATA'!AV118</f>
        <v>20024.188800000004</v>
      </c>
      <c r="Z308" s="536">
        <f>Y303*'MONTHLY DATA'!AW118</f>
        <v>20693.606400000004</v>
      </c>
      <c r="AA308" s="536">
        <f>Z303*'MONTHLY DATA'!AX118</f>
        <v>38389.6656</v>
      </c>
      <c r="AB308" s="536">
        <f>AA303*'MONTHLY DATA'!AY118</f>
        <v>61435.790351999996</v>
      </c>
      <c r="AC308" s="536">
        <f>AB303*'MONTHLY DATA'!AZ118</f>
        <v>63204.966144000005</v>
      </c>
      <c r="AD308" s="536">
        <f>AC303*'MONTHLY DATA'!BA118</f>
        <v>44209.920383999997</v>
      </c>
      <c r="AE308" s="536">
        <f>AD303*'MONTHLY DATA'!BB118</f>
        <v>25673.272416000003</v>
      </c>
      <c r="AF308" s="536">
        <f>AE303*'MONTHLY DATA'!BC118</f>
        <v>58429.240128000005</v>
      </c>
      <c r="AG308" s="536">
        <f>AF303*'MONTHLY DATA'!BD118</f>
        <v>86739.048863999997</v>
      </c>
      <c r="AH308" s="536">
        <f>AG303*'MONTHLY DATA'!BE118</f>
        <v>65838.506399999998</v>
      </c>
      <c r="AI308" s="536">
        <f>AH303*'MONTHLY DATA'!BF118</f>
        <v>40362.974208</v>
      </c>
      <c r="AJ308" s="536">
        <f>AI303*'MONTHLY DATA'!BG118</f>
        <v>45595.599983999993</v>
      </c>
      <c r="AK308" s="536">
        <f>AJ303*'MONTHLY DATA'!BH118</f>
        <v>62493.400944000008</v>
      </c>
      <c r="AL308" s="536">
        <f>AK303*'MONTHLY DATA'!BI118</f>
        <v>64583.155584</v>
      </c>
      <c r="AM308" s="536">
        <f>AL303*'MONTHLY DATA'!BJ118</f>
        <v>119809.603296</v>
      </c>
      <c r="AN308" s="536">
        <f>AM303*'MONTHLY DATA'!BK118</f>
        <v>28309.92857856</v>
      </c>
      <c r="AO308" s="536">
        <f>AN303*'MONTHLY DATA'!BL118</f>
        <v>29125.337356800002</v>
      </c>
      <c r="AP308" s="536">
        <f>AO303*'MONTHLY DATA'!BM118</f>
        <v>20371.557404160001</v>
      </c>
      <c r="AQ308" s="536">
        <f>AP303*'MONTHLY DATA'!BN118</f>
        <v>11830.617838079999</v>
      </c>
      <c r="AR308" s="536">
        <f>AQ303*'MONTHLY DATA'!BO118</f>
        <v>26923.589844480004</v>
      </c>
      <c r="AS308" s="536">
        <f>AR303*'MONTHLY DATA'!BP118</f>
        <v>39969.411240960006</v>
      </c>
      <c r="AT308" s="536">
        <f>AS303*'MONTHLY DATA'!BQ118</f>
        <v>30338.383749119999</v>
      </c>
      <c r="AU308" s="536">
        <f>AT303*'MONTHLY DATA'!BR118</f>
        <v>18599.08594176</v>
      </c>
      <c r="AV308" s="536">
        <f>AU303*'MONTHLY DATA'!BS118</f>
        <v>21010.797619200002</v>
      </c>
      <c r="AW308" s="536">
        <f>AV303*'MONTHLY DATA'!BT118</f>
        <v>28796.729057280001</v>
      </c>
      <c r="AX308" s="536">
        <f>AW303*'MONTHLY DATA'!BU118</f>
        <v>29759.544184319999</v>
      </c>
      <c r="AY308" s="536">
        <f>AX303*'MONTHLY DATA'!BV118</f>
        <v>55208.351485440005</v>
      </c>
      <c r="AZ308" s="536">
        <f>AY303*'MONTHLY DATA'!BW118</f>
        <v>44375.482880639996</v>
      </c>
      <c r="BA308" s="536">
        <f>AZ303*'MONTHLY DATA'!BX118</f>
        <v>45654.023232</v>
      </c>
      <c r="BB308" s="536">
        <f>BA303*'MONTHLY DATA'!BY118</f>
        <v>31932.769167359998</v>
      </c>
      <c r="BC308" s="536">
        <f>BB303*'MONTHLY DATA'!BZ118</f>
        <v>18543.95836416</v>
      </c>
      <c r="BD308" s="536">
        <f>BC303*'MONTHLY DATA'!CA118</f>
        <v>42203.216638079997</v>
      </c>
      <c r="BE308" s="536">
        <f>BD303*'MONTHLY DATA'!CB118</f>
        <v>62651.892729600004</v>
      </c>
      <c r="BF308" s="536">
        <f>BE303*'MONTHLY DATA'!CC118</f>
        <v>47555.325446399998</v>
      </c>
      <c r="BG308" s="536">
        <f>BF303*'MONTHLY DATA'!CD118</f>
        <v>29153.680122239999</v>
      </c>
      <c r="BH308" s="536">
        <f>BG303*'MONTHLY DATA'!CE118</f>
        <v>32934.652968959999</v>
      </c>
      <c r="BI308" s="536">
        <f>BH303*'MONTHLY DATA'!CF118</f>
        <v>45139.419279359994</v>
      </c>
      <c r="BJ308" s="536">
        <f>BI303*'MONTHLY DATA'!CG118</f>
        <v>46647.937503360001</v>
      </c>
      <c r="BK308" s="536">
        <f>BJ303*'MONTHLY DATA'!CH118</f>
        <v>86538.851867520003</v>
      </c>
      <c r="BL308" s="536">
        <f>BK303*'MONTHLY DATA'!CI118</f>
        <v>56488.868280299524</v>
      </c>
      <c r="BM308" s="536">
        <f>BL303*'MONTHLY DATA'!CJ118</f>
        <v>58115.745413406723</v>
      </c>
      <c r="BN308" s="536">
        <f>BM303*'MONTHLY DATA'!CK118</f>
        <v>40649.194673418242</v>
      </c>
      <c r="BO308" s="536">
        <f>BN303*'MONTHLY DATA'!CL118</f>
        <v>23606.058244055039</v>
      </c>
      <c r="BP308" s="536">
        <f>BO303*'MONTHLY DATA'!CM118</f>
        <v>53722.466727321604</v>
      </c>
      <c r="BQ308" s="536">
        <f>BP303*'MONTHLY DATA'!CN118</f>
        <v>79752.500857036808</v>
      </c>
      <c r="BR308" s="536">
        <f>BQ303*'MONTHLY DATA'!CO118</f>
        <v>60535.458738892805</v>
      </c>
      <c r="BS308" s="536">
        <f>BR303*'MONTHLY DATA'!CP118</f>
        <v>37111.269728931838</v>
      </c>
      <c r="BT308" s="536">
        <f>BS303*'MONTHLY DATA'!CQ118</f>
        <v>41923.700165468166</v>
      </c>
      <c r="BU308" s="536">
        <f>BT303*'MONTHLY DATA'!CR118</f>
        <v>57460.731999989759</v>
      </c>
      <c r="BV308" s="536">
        <f>BU303*'MONTHLY DATA'!CS118</f>
        <v>59381.725785108487</v>
      </c>
      <c r="BW308" s="434">
        <f t="shared" si="143"/>
        <v>2417287.9198177694</v>
      </c>
    </row>
    <row r="309" spans="1:75" ht="16.5" thickBot="1" x14ac:dyDescent="0.3">
      <c r="A309" s="268" t="s">
        <v>249</v>
      </c>
      <c r="C309" s="542"/>
      <c r="D309" s="536">
        <f>D308*'MONTHLY DATA'!AA119</f>
        <v>0</v>
      </c>
      <c r="E309" s="536">
        <f>E308*'MONTHLY DATA'!AB119</f>
        <v>0</v>
      </c>
      <c r="F309" s="536">
        <f>F308*'MONTHLY DATA'!AC119</f>
        <v>0</v>
      </c>
      <c r="G309" s="536">
        <f>G308*'MONTHLY DATA'!AD119</f>
        <v>0</v>
      </c>
      <c r="H309" s="536">
        <f>H308*'MONTHLY DATA'!AE119</f>
        <v>0</v>
      </c>
      <c r="I309" s="536">
        <f>I308*'MONTHLY DATA'!AF119</f>
        <v>0</v>
      </c>
      <c r="J309" s="536">
        <f>J308*'MONTHLY DATA'!AG119</f>
        <v>0</v>
      </c>
      <c r="K309" s="536">
        <f>K308*'MONTHLY DATA'!AH119</f>
        <v>0</v>
      </c>
      <c r="L309" s="536">
        <f>L308*'MONTHLY DATA'!AI119</f>
        <v>0</v>
      </c>
      <c r="M309" s="536">
        <f>M308*'MONTHLY DATA'!AJ119</f>
        <v>0</v>
      </c>
      <c r="N309" s="536">
        <f>N308*'MONTHLY DATA'!AK119</f>
        <v>0</v>
      </c>
      <c r="O309" s="536">
        <f>O308*'MONTHLY DATA'!AL119</f>
        <v>0</v>
      </c>
      <c r="P309" s="536">
        <f>P308*'MONTHLY DATA'!AM119</f>
        <v>590.56574400000011</v>
      </c>
      <c r="Q309" s="536">
        <f>Q308*'MONTHLY DATA'!AN119</f>
        <v>607.56321600000001</v>
      </c>
      <c r="R309" s="536">
        <f>R308*'MONTHLY DATA'!AO119</f>
        <v>424.96646400000003</v>
      </c>
      <c r="S309" s="536">
        <f>S308*'MONTHLY DATA'!AP119</f>
        <v>246.78964800000003</v>
      </c>
      <c r="T309" s="536">
        <f>T308*'MONTHLY DATA'!AQ119</f>
        <v>561.65817600000014</v>
      </c>
      <c r="U309" s="536">
        <f>U308*'MONTHLY DATA'!AR119</f>
        <v>833.78088000000002</v>
      </c>
      <c r="V309" s="536">
        <f>V308*'MONTHLY DATA'!AS119</f>
        <v>632.86660800000004</v>
      </c>
      <c r="W309" s="536">
        <f>W308*'MONTHLY DATA'!AT119</f>
        <v>387.99028800000008</v>
      </c>
      <c r="X309" s="536">
        <f>X308*'MONTHLY DATA'!AU119</f>
        <v>438.300432</v>
      </c>
      <c r="Y309" s="536">
        <f>Y308*'MONTHLY DATA'!AV119</f>
        <v>600.72566400000005</v>
      </c>
      <c r="Z309" s="536">
        <f>Z308*'MONTHLY DATA'!AW119</f>
        <v>620.80819200000008</v>
      </c>
      <c r="AA309" s="536">
        <f>AA308*'MONTHLY DATA'!AX119</f>
        <v>1151.6899679999999</v>
      </c>
      <c r="AB309" s="536">
        <f>AB308*'MONTHLY DATA'!AY119</f>
        <v>2150.2526623200001</v>
      </c>
      <c r="AC309" s="536">
        <f>AC308*'MONTHLY DATA'!AZ119</f>
        <v>2212.1738150400006</v>
      </c>
      <c r="AD309" s="536">
        <f>AD308*'MONTHLY DATA'!BA119</f>
        <v>1547.3472134400001</v>
      </c>
      <c r="AE309" s="536">
        <f>AE308*'MONTHLY DATA'!BB119</f>
        <v>898.5645345600002</v>
      </c>
      <c r="AF309" s="536">
        <f>AF308*'MONTHLY DATA'!BC119</f>
        <v>2045.0234044800004</v>
      </c>
      <c r="AG309" s="536">
        <f>AG308*'MONTHLY DATA'!BD119</f>
        <v>3035.86671024</v>
      </c>
      <c r="AH309" s="536">
        <f>AH308*'MONTHLY DATA'!BE119</f>
        <v>2304.3477240000002</v>
      </c>
      <c r="AI309" s="536">
        <f>AI308*'MONTHLY DATA'!BF119</f>
        <v>1412.70409728</v>
      </c>
      <c r="AJ309" s="536">
        <f>AJ308*'MONTHLY DATA'!BG119</f>
        <v>1595.84599944</v>
      </c>
      <c r="AK309" s="536">
        <f>AK308*'MONTHLY DATA'!BH119</f>
        <v>2187.2690330400005</v>
      </c>
      <c r="AL309" s="536">
        <f>AL308*'MONTHLY DATA'!BI119</f>
        <v>2260.4104454400003</v>
      </c>
      <c r="AM309" s="536">
        <f>AM308*'MONTHLY DATA'!BJ119</f>
        <v>4193.3361153600008</v>
      </c>
      <c r="AN309" s="536">
        <f>AN308*'MONTHLY DATA'!BK119</f>
        <v>566.19857157119998</v>
      </c>
      <c r="AO309" s="536">
        <f>AO308*'MONTHLY DATA'!BL119</f>
        <v>582.50674713600006</v>
      </c>
      <c r="AP309" s="536">
        <f>AP308*'MONTHLY DATA'!BM119</f>
        <v>407.43114808320001</v>
      </c>
      <c r="AQ309" s="536">
        <f>AQ308*'MONTHLY DATA'!BN119</f>
        <v>236.61235676159998</v>
      </c>
      <c r="AR309" s="536">
        <f>AR308*'MONTHLY DATA'!BO119</f>
        <v>538.47179688960011</v>
      </c>
      <c r="AS309" s="536">
        <f>AS308*'MONTHLY DATA'!BP119</f>
        <v>799.3882248192001</v>
      </c>
      <c r="AT309" s="536">
        <f>AT308*'MONTHLY DATA'!BQ119</f>
        <v>606.76767498239997</v>
      </c>
      <c r="AU309" s="536">
        <f>AU308*'MONTHLY DATA'!BR119</f>
        <v>371.98171883520001</v>
      </c>
      <c r="AV309" s="536">
        <f>AV308*'MONTHLY DATA'!BS119</f>
        <v>420.21595238400005</v>
      </c>
      <c r="AW309" s="536">
        <f>AW308*'MONTHLY DATA'!BT119</f>
        <v>575.93458114560008</v>
      </c>
      <c r="AX309" s="536">
        <f>AX308*'MONTHLY DATA'!BU119</f>
        <v>595.19088368639996</v>
      </c>
      <c r="AY309" s="536">
        <f>AY308*'MONTHLY DATA'!BV119</f>
        <v>1104.1670297088001</v>
      </c>
      <c r="AZ309" s="536">
        <f>AZ308*'MONTHLY DATA'!BW119</f>
        <v>1109.387072016</v>
      </c>
      <c r="BA309" s="536">
        <f>BA308*'MONTHLY DATA'!BX119</f>
        <v>1141.3505808</v>
      </c>
      <c r="BB309" s="536">
        <f>BB308*'MONTHLY DATA'!BY119</f>
        <v>798.31922918400005</v>
      </c>
      <c r="BC309" s="536">
        <f>BC308*'MONTHLY DATA'!BZ119</f>
        <v>463.59895910400002</v>
      </c>
      <c r="BD309" s="536">
        <f>BD308*'MONTHLY DATA'!CA119</f>
        <v>1055.0804159520001</v>
      </c>
      <c r="BE309" s="536">
        <f>BE308*'MONTHLY DATA'!CB119</f>
        <v>1566.2973182400001</v>
      </c>
      <c r="BF309" s="536">
        <f>BF308*'MONTHLY DATA'!CC119</f>
        <v>1188.88313616</v>
      </c>
      <c r="BG309" s="536">
        <f>BG308*'MONTHLY DATA'!CD119</f>
        <v>728.84200305600007</v>
      </c>
      <c r="BH309" s="536">
        <f>BH308*'MONTHLY DATA'!CE119</f>
        <v>823.36632422399998</v>
      </c>
      <c r="BI309" s="536">
        <f>BI308*'MONTHLY DATA'!CF119</f>
        <v>1128.485481984</v>
      </c>
      <c r="BJ309" s="536">
        <f>BJ308*'MONTHLY DATA'!CG119</f>
        <v>1166.198437584</v>
      </c>
      <c r="BK309" s="536">
        <f>BK308*'MONTHLY DATA'!CH119</f>
        <v>2163.4712966880002</v>
      </c>
      <c r="BL309" s="536">
        <f>BL308*'MONTHLY DATA'!CI119</f>
        <v>1694.6660484089857</v>
      </c>
      <c r="BM309" s="536">
        <f>BM308*'MONTHLY DATA'!CJ119</f>
        <v>1743.4723624022017</v>
      </c>
      <c r="BN309" s="536">
        <f>BN308*'MONTHLY DATA'!CK119</f>
        <v>1219.4758402025473</v>
      </c>
      <c r="BO309" s="536">
        <f>BO308*'MONTHLY DATA'!CL119</f>
        <v>708.18174732165119</v>
      </c>
      <c r="BP309" s="536">
        <f>BP308*'MONTHLY DATA'!CM119</f>
        <v>1611.6740018196481</v>
      </c>
      <c r="BQ309" s="536">
        <f>BQ308*'MONTHLY DATA'!CN119</f>
        <v>2392.575025711104</v>
      </c>
      <c r="BR309" s="536">
        <f>BR308*'MONTHLY DATA'!CO119</f>
        <v>1816.063762166784</v>
      </c>
      <c r="BS309" s="536">
        <f>BS308*'MONTHLY DATA'!CP119</f>
        <v>1113.3380918679552</v>
      </c>
      <c r="BT309" s="536">
        <f>BT308*'MONTHLY DATA'!CQ119</f>
        <v>1257.7110049640448</v>
      </c>
      <c r="BU309" s="536">
        <f>BU308*'MONTHLY DATA'!CR119</f>
        <v>1723.8219599996928</v>
      </c>
      <c r="BV309" s="536">
        <f>BV308*'MONTHLY DATA'!CS119</f>
        <v>1781.4517735532545</v>
      </c>
      <c r="BW309" s="434">
        <f t="shared" si="143"/>
        <v>70141.425594053086</v>
      </c>
    </row>
    <row r="310" spans="1:75" ht="16.5" thickBot="1" x14ac:dyDescent="0.3">
      <c r="A310" s="268" t="s">
        <v>251</v>
      </c>
      <c r="C310" s="542"/>
      <c r="D310" s="536"/>
      <c r="E310" s="536">
        <f>C303*'MONTHLY DATA'!AA120</f>
        <v>41689.200000000004</v>
      </c>
      <c r="F310" s="536">
        <f>D303*'MONTHLY DATA'!AB120</f>
        <v>42140.400000000009</v>
      </c>
      <c r="G310" s="536">
        <f>E303*'MONTHLY DATA'!AC120</f>
        <v>38872.800000000003</v>
      </c>
      <c r="H310" s="536">
        <f>F303*'MONTHLY DATA'!AD120</f>
        <v>20055.599999999999</v>
      </c>
      <c r="I310" s="536">
        <f>G303*'MONTHLY DATA'!AE120</f>
        <v>42140.400000000009</v>
      </c>
      <c r="J310" s="536">
        <f>H303*'MONTHLY DATA'!AF120</f>
        <v>65126.400000000009</v>
      </c>
      <c r="K310" s="536">
        <f>I303*'MONTHLY DATA'!AG120</f>
        <v>46647.6</v>
      </c>
      <c r="L310" s="536">
        <f>J303*'MONTHLY DATA'!AH120</f>
        <v>30646.800000000003</v>
      </c>
      <c r="M310" s="536">
        <f>K303*'MONTHLY DATA'!AI120</f>
        <v>38084.400000000009</v>
      </c>
      <c r="N310" s="536">
        <f>L303*'MONTHLY DATA'!AJ120</f>
        <v>43323.600000000006</v>
      </c>
      <c r="O310" s="536">
        <f>M303*'MONTHLY DATA'!AK120</f>
        <v>48111.600000000006</v>
      </c>
      <c r="P310" s="536">
        <f>N303*'MONTHLY DATA'!AL120</f>
        <v>95323.199999999997</v>
      </c>
      <c r="Q310" s="536">
        <f>O303*'MONTHLY DATA'!AM120</f>
        <v>78742.099200000011</v>
      </c>
      <c r="R310" s="536">
        <f>P303*'MONTHLY DATA'!AN120</f>
        <v>81008.428800000009</v>
      </c>
      <c r="S310" s="536">
        <f>Q303*'MONTHLY DATA'!AO120</f>
        <v>56662.195200000009</v>
      </c>
      <c r="T310" s="536">
        <f>R303*'MONTHLY DATA'!AP120</f>
        <v>32905.286400000005</v>
      </c>
      <c r="U310" s="536">
        <f>S303*'MONTHLY DATA'!AQ120</f>
        <v>74887.756800000017</v>
      </c>
      <c r="V310" s="536">
        <f>T303*'MONTHLY DATA'!AR120</f>
        <v>111170.78400000001</v>
      </c>
      <c r="W310" s="536">
        <f>U303*'MONTHLY DATA'!AS120</f>
        <v>84382.214400000012</v>
      </c>
      <c r="X310" s="536">
        <f>V303*'MONTHLY DATA'!AT120</f>
        <v>51732.038400000012</v>
      </c>
      <c r="Y310" s="536">
        <f>W303*'MONTHLY DATA'!AU120</f>
        <v>58440.0576</v>
      </c>
      <c r="Z310" s="536">
        <f>X303*'MONTHLY DATA'!AV120</f>
        <v>80096.755200000014</v>
      </c>
      <c r="AA310" s="536">
        <f>Y303*'MONTHLY DATA'!AW120</f>
        <v>82774.425600000017</v>
      </c>
      <c r="AB310" s="536">
        <f>Z303*'MONTHLY DATA'!AX120</f>
        <v>153558.6624</v>
      </c>
      <c r="AC310" s="536">
        <f>AA303*'MONTHLY DATA'!AY120</f>
        <v>0</v>
      </c>
      <c r="AD310" s="536">
        <f>AB303*'MONTHLY DATA'!AZ120</f>
        <v>0</v>
      </c>
      <c r="AE310" s="536">
        <f>AC303*'MONTHLY DATA'!BA120</f>
        <v>0</v>
      </c>
      <c r="AF310" s="536">
        <f>AD303*'MONTHLY DATA'!BB120</f>
        <v>0</v>
      </c>
      <c r="AG310" s="536">
        <f>AE303*'MONTHLY DATA'!BC120</f>
        <v>0</v>
      </c>
      <c r="AH310" s="536">
        <f>AF303*'MONTHLY DATA'!BD120</f>
        <v>0</v>
      </c>
      <c r="AI310" s="536">
        <f>AG303*'MONTHLY DATA'!BE120</f>
        <v>0</v>
      </c>
      <c r="AJ310" s="536">
        <f>AH303*'MONTHLY DATA'!BF120</f>
        <v>0</v>
      </c>
      <c r="AK310" s="536">
        <f>AI303*'MONTHLY DATA'!BG120</f>
        <v>0</v>
      </c>
      <c r="AL310" s="536">
        <f>AJ303*'MONTHLY DATA'!BH120</f>
        <v>0</v>
      </c>
      <c r="AM310" s="536">
        <f>AK303*'MONTHLY DATA'!BI120</f>
        <v>0</v>
      </c>
      <c r="AN310" s="536">
        <f>AL303*'MONTHLY DATA'!BJ120</f>
        <v>0</v>
      </c>
      <c r="AO310" s="536">
        <f>AM303*'MONTHLY DATA'!BK120</f>
        <v>56619.857157120001</v>
      </c>
      <c r="AP310" s="536">
        <f>AN303*'MONTHLY DATA'!BL120</f>
        <v>58250.674713600005</v>
      </c>
      <c r="AQ310" s="536">
        <f>AO303*'MONTHLY DATA'!BM120</f>
        <v>40743.114808320002</v>
      </c>
      <c r="AR310" s="536">
        <f>AP303*'MONTHLY DATA'!BN120</f>
        <v>23661.235676159999</v>
      </c>
      <c r="AS310" s="536">
        <f>AQ303*'MONTHLY DATA'!BO120</f>
        <v>53847.179688960008</v>
      </c>
      <c r="AT310" s="536">
        <f>AR303*'MONTHLY DATA'!BP120</f>
        <v>79938.822481920011</v>
      </c>
      <c r="AU310" s="536">
        <f>AS303*'MONTHLY DATA'!BQ120</f>
        <v>60676.767498239999</v>
      </c>
      <c r="AV310" s="536">
        <f>AT303*'MONTHLY DATA'!BR120</f>
        <v>37198.171883520001</v>
      </c>
      <c r="AW310" s="536">
        <f>AU303*'MONTHLY DATA'!BS120</f>
        <v>42021.595238400005</v>
      </c>
      <c r="AX310" s="536">
        <f>AV303*'MONTHLY DATA'!BT120</f>
        <v>57593.458114560002</v>
      </c>
      <c r="AY310" s="536">
        <f>AW303*'MONTHLY DATA'!BU120</f>
        <v>59519.088368639997</v>
      </c>
      <c r="AZ310" s="536">
        <f>AX303*'MONTHLY DATA'!BV120</f>
        <v>110416.70297088001</v>
      </c>
      <c r="BA310" s="536">
        <f>AY303*'MONTHLY DATA'!BW120</f>
        <v>35500.386304512002</v>
      </c>
      <c r="BB310" s="536">
        <f>AZ303*'MONTHLY DATA'!BX120</f>
        <v>36523.2185856</v>
      </c>
      <c r="BC310" s="536">
        <f>BA303*'MONTHLY DATA'!BY120</f>
        <v>25546.215333888002</v>
      </c>
      <c r="BD310" s="536">
        <f>BB303*'MONTHLY DATA'!BZ120</f>
        <v>14835.166691328001</v>
      </c>
      <c r="BE310" s="536">
        <f>BC303*'MONTHLY DATA'!CA120</f>
        <v>33762.573310464002</v>
      </c>
      <c r="BF310" s="536">
        <f>BD303*'MONTHLY DATA'!CB120</f>
        <v>50121.514183680003</v>
      </c>
      <c r="BG310" s="536">
        <f>BE303*'MONTHLY DATA'!CC120</f>
        <v>38044.260357120002</v>
      </c>
      <c r="BH310" s="536">
        <f>BF303*'MONTHLY DATA'!CD120</f>
        <v>23322.944097792002</v>
      </c>
      <c r="BI310" s="536">
        <f>BG303*'MONTHLY DATA'!CE120</f>
        <v>26347.722375167999</v>
      </c>
      <c r="BJ310" s="536">
        <f>BH303*'MONTHLY DATA'!CF120</f>
        <v>36111.535423488</v>
      </c>
      <c r="BK310" s="536">
        <f>BI303*'MONTHLY DATA'!CG120</f>
        <v>37318.350002687999</v>
      </c>
      <c r="BL310" s="536">
        <f>BJ303*'MONTHLY DATA'!CH120</f>
        <v>69231.081494016005</v>
      </c>
      <c r="BM310" s="536">
        <f>BK303*'MONTHLY DATA'!CI120</f>
        <v>56488.868280299524</v>
      </c>
      <c r="BN310" s="536">
        <f>BL303*'MONTHLY DATA'!CJ120</f>
        <v>58115.745413406723</v>
      </c>
      <c r="BO310" s="536">
        <f>BM303*'MONTHLY DATA'!CK120</f>
        <v>40649.194673418242</v>
      </c>
      <c r="BP310" s="536">
        <f>BN303*'MONTHLY DATA'!CL120</f>
        <v>23606.058244055039</v>
      </c>
      <c r="BQ310" s="536">
        <f>BO303*'MONTHLY DATA'!CM120</f>
        <v>53722.466727321604</v>
      </c>
      <c r="BR310" s="536">
        <f>BP303*'MONTHLY DATA'!CN120</f>
        <v>79752.500857036808</v>
      </c>
      <c r="BS310" s="536">
        <f>BQ303*'MONTHLY DATA'!CO120</f>
        <v>60535.458738892805</v>
      </c>
      <c r="BT310" s="536">
        <f>BR303*'MONTHLY DATA'!CP120</f>
        <v>37111.269728931838</v>
      </c>
      <c r="BU310" s="536">
        <f>BS303*'MONTHLY DATA'!CQ120</f>
        <v>41923.700165468166</v>
      </c>
      <c r="BV310" s="536">
        <f>BT303*'MONTHLY DATA'!CR120</f>
        <v>57460.731999989759</v>
      </c>
      <c r="BW310" s="434">
        <f t="shared" si="143"/>
        <v>3115040.335588885</v>
      </c>
    </row>
    <row r="311" spans="1:75" ht="16.5" thickBot="1" x14ac:dyDescent="0.3">
      <c r="A311" s="268" t="s">
        <v>249</v>
      </c>
      <c r="C311" s="542"/>
      <c r="D311" s="536"/>
      <c r="E311" s="536">
        <f>E310*'MONTHLY DATA'!AA121</f>
        <v>833.78400000000011</v>
      </c>
      <c r="F311" s="536">
        <f>F310*'MONTHLY DATA'!AB121</f>
        <v>842.80800000000022</v>
      </c>
      <c r="G311" s="536">
        <f>G310*'MONTHLY DATA'!AC121</f>
        <v>777.45600000000013</v>
      </c>
      <c r="H311" s="536">
        <f>H310*'MONTHLY DATA'!AD121</f>
        <v>401.11199999999997</v>
      </c>
      <c r="I311" s="536">
        <f>I310*'MONTHLY DATA'!AE121</f>
        <v>842.80800000000022</v>
      </c>
      <c r="J311" s="536">
        <f>J310*'MONTHLY DATA'!AF121</f>
        <v>1302.5280000000002</v>
      </c>
      <c r="K311" s="536">
        <f>K310*'MONTHLY DATA'!AG121</f>
        <v>932.952</v>
      </c>
      <c r="L311" s="536">
        <f>L310*'MONTHLY DATA'!AH121</f>
        <v>612.93600000000004</v>
      </c>
      <c r="M311" s="536">
        <f>M310*'MONTHLY DATA'!AI121</f>
        <v>761.68800000000022</v>
      </c>
      <c r="N311" s="536">
        <f>N310*'MONTHLY DATA'!AJ121</f>
        <v>866.47200000000009</v>
      </c>
      <c r="O311" s="536">
        <f>O310*'MONTHLY DATA'!AK121</f>
        <v>962.23200000000008</v>
      </c>
      <c r="P311" s="536">
        <f>P310*'MONTHLY DATA'!AL121</f>
        <v>1906.4639999999999</v>
      </c>
      <c r="Q311" s="536">
        <f>Q310*'MONTHLY DATA'!AM121</f>
        <v>1181.1314880000002</v>
      </c>
      <c r="R311" s="536">
        <f>R310*'MONTHLY DATA'!AN121</f>
        <v>1215.126432</v>
      </c>
      <c r="S311" s="536">
        <f>S310*'MONTHLY DATA'!AO121</f>
        <v>849.93292800000006</v>
      </c>
      <c r="T311" s="536">
        <f>T310*'MONTHLY DATA'!AP121</f>
        <v>493.57929600000006</v>
      </c>
      <c r="U311" s="536">
        <f>U310*'MONTHLY DATA'!AQ121</f>
        <v>1123.3163520000003</v>
      </c>
      <c r="V311" s="536">
        <f>V310*'MONTHLY DATA'!AR121</f>
        <v>1667.56176</v>
      </c>
      <c r="W311" s="536">
        <f>W310*'MONTHLY DATA'!AS121</f>
        <v>1265.7332160000001</v>
      </c>
      <c r="X311" s="536">
        <f>X310*'MONTHLY DATA'!AT121</f>
        <v>775.98057600000016</v>
      </c>
      <c r="Y311" s="536">
        <f>Y310*'MONTHLY DATA'!AU121</f>
        <v>876.600864</v>
      </c>
      <c r="Z311" s="536">
        <f>Z310*'MONTHLY DATA'!AV121</f>
        <v>1201.4513280000001</v>
      </c>
      <c r="AA311" s="536">
        <f>AA310*'MONTHLY DATA'!AW121</f>
        <v>1241.6163840000002</v>
      </c>
      <c r="AB311" s="536">
        <f>AB310*'MONTHLY DATA'!AX121</f>
        <v>2303.3799359999998</v>
      </c>
      <c r="AC311" s="536">
        <f>AC310*'MONTHLY DATA'!AY121</f>
        <v>0</v>
      </c>
      <c r="AD311" s="536">
        <f>AD310*'MONTHLY DATA'!AZ121</f>
        <v>0</v>
      </c>
      <c r="AE311" s="536">
        <f>AE310*'MONTHLY DATA'!BA121</f>
        <v>0</v>
      </c>
      <c r="AF311" s="536">
        <f>AF310*'MONTHLY DATA'!BB121</f>
        <v>0</v>
      </c>
      <c r="AG311" s="536">
        <f>AG310*'MONTHLY DATA'!BC121</f>
        <v>0</v>
      </c>
      <c r="AH311" s="536">
        <f>AH310*'MONTHLY DATA'!BD121</f>
        <v>0</v>
      </c>
      <c r="AI311" s="536">
        <f>AI310*'MONTHLY DATA'!BE121</f>
        <v>0</v>
      </c>
      <c r="AJ311" s="536">
        <f>AJ310*'MONTHLY DATA'!BF121</f>
        <v>0</v>
      </c>
      <c r="AK311" s="536">
        <f>AK310*'MONTHLY DATA'!BG121</f>
        <v>0</v>
      </c>
      <c r="AL311" s="536">
        <f>AL310*'MONTHLY DATA'!BH121</f>
        <v>0</v>
      </c>
      <c r="AM311" s="536">
        <f>AM310*'MONTHLY DATA'!BI121</f>
        <v>0</v>
      </c>
      <c r="AN311" s="536">
        <f>AN310*'MONTHLY DATA'!BJ121</f>
        <v>0</v>
      </c>
      <c r="AO311" s="536">
        <f>AO310*'MONTHLY DATA'!BK121</f>
        <v>566.19857157119998</v>
      </c>
      <c r="AP311" s="536">
        <f>AP310*'MONTHLY DATA'!BL121</f>
        <v>582.50674713600006</v>
      </c>
      <c r="AQ311" s="536">
        <f>AQ310*'MONTHLY DATA'!BM121</f>
        <v>407.43114808320001</v>
      </c>
      <c r="AR311" s="536">
        <f>AR310*'MONTHLY DATA'!BN121</f>
        <v>236.61235676159998</v>
      </c>
      <c r="AS311" s="536">
        <f>AS310*'MONTHLY DATA'!BO121</f>
        <v>538.47179688960011</v>
      </c>
      <c r="AT311" s="536">
        <f>AT310*'MONTHLY DATA'!BP121</f>
        <v>799.3882248192001</v>
      </c>
      <c r="AU311" s="536">
        <f>AU310*'MONTHLY DATA'!BQ121</f>
        <v>606.76767498239997</v>
      </c>
      <c r="AV311" s="536">
        <f>AV310*'MONTHLY DATA'!BR121</f>
        <v>371.98171883520001</v>
      </c>
      <c r="AW311" s="536">
        <f>AW310*'MONTHLY DATA'!BS121</f>
        <v>420.21595238400005</v>
      </c>
      <c r="AX311" s="536">
        <f>AX310*'MONTHLY DATA'!BT121</f>
        <v>575.93458114560008</v>
      </c>
      <c r="AY311" s="536">
        <f>AY310*'MONTHLY DATA'!BU121</f>
        <v>595.19088368639996</v>
      </c>
      <c r="AZ311" s="536">
        <f>AZ310*'MONTHLY DATA'!BV121</f>
        <v>1104.1670297088001</v>
      </c>
      <c r="BA311" s="536">
        <f>BA310*'MONTHLY DATA'!BW121</f>
        <v>710.00772609024</v>
      </c>
      <c r="BB311" s="536">
        <f>BB310*'MONTHLY DATA'!BX121</f>
        <v>730.464371712</v>
      </c>
      <c r="BC311" s="536">
        <f>BC310*'MONTHLY DATA'!BY121</f>
        <v>510.92430667776006</v>
      </c>
      <c r="BD311" s="536">
        <f>BD310*'MONTHLY DATA'!BZ121</f>
        <v>296.70333382656003</v>
      </c>
      <c r="BE311" s="536">
        <f>BE310*'MONTHLY DATA'!CA121</f>
        <v>675.25146620928001</v>
      </c>
      <c r="BF311" s="536">
        <f>BF310*'MONTHLY DATA'!CB121</f>
        <v>1002.4302836736001</v>
      </c>
      <c r="BG311" s="536">
        <f>BG310*'MONTHLY DATA'!CC121</f>
        <v>760.88520714240008</v>
      </c>
      <c r="BH311" s="536">
        <f>BH310*'MONTHLY DATA'!CD121</f>
        <v>466.45888195584007</v>
      </c>
      <c r="BI311" s="536">
        <f>BI310*'MONTHLY DATA'!CE121</f>
        <v>526.95444750336003</v>
      </c>
      <c r="BJ311" s="536">
        <f>BJ310*'MONTHLY DATA'!CF121</f>
        <v>722.23070846975997</v>
      </c>
      <c r="BK311" s="536">
        <f>BK310*'MONTHLY DATA'!CG121</f>
        <v>746.36700005375997</v>
      </c>
      <c r="BL311" s="536">
        <f>BL310*'MONTHLY DATA'!CH121</f>
        <v>1384.6216298803201</v>
      </c>
      <c r="BM311" s="536">
        <f>BM310*'MONTHLY DATA'!CI121</f>
        <v>1129.7773656059906</v>
      </c>
      <c r="BN311" s="536">
        <f>BN310*'MONTHLY DATA'!CJ121</f>
        <v>1162.3149082681346</v>
      </c>
      <c r="BO311" s="536">
        <f>BO310*'MONTHLY DATA'!CK121</f>
        <v>812.98389346836484</v>
      </c>
      <c r="BP311" s="536">
        <f>BP310*'MONTHLY DATA'!CL121</f>
        <v>472.12116488110081</v>
      </c>
      <c r="BQ311" s="536">
        <f>BQ310*'MONTHLY DATA'!CM121</f>
        <v>1074.4493345464321</v>
      </c>
      <c r="BR311" s="536">
        <f>BR310*'MONTHLY DATA'!CN121</f>
        <v>1595.0500171407361</v>
      </c>
      <c r="BS311" s="536">
        <f>BS310*'MONTHLY DATA'!CO121</f>
        <v>1210.7091747778561</v>
      </c>
      <c r="BT311" s="536">
        <f>BT310*'MONTHLY DATA'!CP121</f>
        <v>742.22539457863684</v>
      </c>
      <c r="BU311" s="536">
        <f>BU310*'MONTHLY DATA'!CQ121</f>
        <v>838.4740033093633</v>
      </c>
      <c r="BV311" s="536">
        <f>BV310*'MONTHLY DATA'!CR121</f>
        <v>1149.2146399997953</v>
      </c>
      <c r="BW311" s="434">
        <f t="shared" si="143"/>
        <v>50764.136505774484</v>
      </c>
    </row>
    <row r="312" spans="1:75" ht="16.5" thickBot="1" x14ac:dyDescent="0.3">
      <c r="A312" s="268" t="s">
        <v>252</v>
      </c>
      <c r="C312" s="542"/>
      <c r="D312" s="536"/>
      <c r="E312" s="536"/>
      <c r="F312" s="536">
        <f>C303*'MONTHLY DATA'!AA122</f>
        <v>16675.680000000004</v>
      </c>
      <c r="G312" s="536">
        <f>D303*'MONTHLY DATA'!AB122</f>
        <v>16856.160000000003</v>
      </c>
      <c r="H312" s="536">
        <f>E303*'MONTHLY DATA'!AC122</f>
        <v>15549.120000000003</v>
      </c>
      <c r="I312" s="536">
        <f>F303*'MONTHLY DATA'!AD122</f>
        <v>8022.24</v>
      </c>
      <c r="J312" s="536">
        <f>G303*'MONTHLY DATA'!AE122</f>
        <v>16856.160000000003</v>
      </c>
      <c r="K312" s="536">
        <f>H303*'MONTHLY DATA'!AF122</f>
        <v>26050.560000000005</v>
      </c>
      <c r="L312" s="536">
        <f>I303*'MONTHLY DATA'!AG122</f>
        <v>18659.04</v>
      </c>
      <c r="M312" s="536">
        <f>J303*'MONTHLY DATA'!AH122</f>
        <v>12258.720000000001</v>
      </c>
      <c r="N312" s="536">
        <f>K303*'MONTHLY DATA'!AI122</f>
        <v>15233.760000000004</v>
      </c>
      <c r="O312" s="536">
        <f>L303*'MONTHLY DATA'!AJ122</f>
        <v>17329.440000000002</v>
      </c>
      <c r="P312" s="536">
        <f>M303*'MONTHLY DATA'!AK122</f>
        <v>19244.640000000003</v>
      </c>
      <c r="Q312" s="536">
        <f>N303*'MONTHLY DATA'!AL122</f>
        <v>38129.279999999999</v>
      </c>
      <c r="R312" s="536">
        <f>O303*'MONTHLY DATA'!AM122</f>
        <v>19685.524800000003</v>
      </c>
      <c r="S312" s="536">
        <f>P303*'MONTHLY DATA'!AN122</f>
        <v>20252.107200000002</v>
      </c>
      <c r="T312" s="536">
        <f>Q303*'MONTHLY DATA'!AO122</f>
        <v>14165.548800000002</v>
      </c>
      <c r="U312" s="536">
        <f>R303*'MONTHLY DATA'!AP122</f>
        <v>8226.3216000000011</v>
      </c>
      <c r="V312" s="536">
        <f>S303*'MONTHLY DATA'!AQ122</f>
        <v>18721.939200000004</v>
      </c>
      <c r="W312" s="536">
        <f>T303*'MONTHLY DATA'!AR122</f>
        <v>27792.696000000004</v>
      </c>
      <c r="X312" s="536">
        <f>U303*'MONTHLY DATA'!AS122</f>
        <v>21095.553600000003</v>
      </c>
      <c r="Y312" s="536">
        <f>V303*'MONTHLY DATA'!AT122</f>
        <v>12933.009600000003</v>
      </c>
      <c r="Z312" s="536">
        <f>W303*'MONTHLY DATA'!AU122</f>
        <v>14610.0144</v>
      </c>
      <c r="AA312" s="536">
        <f>X303*'MONTHLY DATA'!AV122</f>
        <v>20024.188800000004</v>
      </c>
      <c r="AB312" s="536">
        <f>Y303*'MONTHLY DATA'!AW122</f>
        <v>20693.606400000004</v>
      </c>
      <c r="AC312" s="536">
        <f>Z303*'MONTHLY DATA'!AX122</f>
        <v>38389.6656</v>
      </c>
      <c r="AD312" s="536">
        <f>AA303*'MONTHLY DATA'!AY122</f>
        <v>20478.596784000001</v>
      </c>
      <c r="AE312" s="536">
        <f>AB303*'MONTHLY DATA'!AZ122</f>
        <v>21068.322048000002</v>
      </c>
      <c r="AF312" s="536">
        <f>AC303*'MONTHLY DATA'!BA122</f>
        <v>14736.640127999999</v>
      </c>
      <c r="AG312" s="536">
        <f>AD303*'MONTHLY DATA'!BB122</f>
        <v>8557.757472000003</v>
      </c>
      <c r="AH312" s="536">
        <f>AE303*'MONTHLY DATA'!BC122</f>
        <v>19476.413376000004</v>
      </c>
      <c r="AI312" s="536">
        <f>AF303*'MONTHLY DATA'!BD122</f>
        <v>28913.016288000003</v>
      </c>
      <c r="AJ312" s="536">
        <f>AG303*'MONTHLY DATA'!BE122</f>
        <v>21946.168800000003</v>
      </c>
      <c r="AK312" s="536">
        <f>AH303*'MONTHLY DATA'!BF122</f>
        <v>13454.324736000002</v>
      </c>
      <c r="AL312" s="536">
        <f>AI303*'MONTHLY DATA'!BG122</f>
        <v>15198.533328</v>
      </c>
      <c r="AM312" s="536">
        <f>AJ303*'MONTHLY DATA'!BH122</f>
        <v>20831.133648000003</v>
      </c>
      <c r="AN312" s="536">
        <f>AK303*'MONTHLY DATA'!BI122</f>
        <v>21527.718528000001</v>
      </c>
      <c r="AO312" s="536">
        <f>AL303*'MONTHLY DATA'!BJ122</f>
        <v>39936.534432000008</v>
      </c>
      <c r="AP312" s="536">
        <f>AM303*'MONTHLY DATA'!BK122</f>
        <v>75493.142876160011</v>
      </c>
      <c r="AQ312" s="536">
        <f>AN303*'MONTHLY DATA'!BL122</f>
        <v>77667.566284800007</v>
      </c>
      <c r="AR312" s="536">
        <f>AO303*'MONTHLY DATA'!BM122</f>
        <v>54324.153077760006</v>
      </c>
      <c r="AS312" s="536">
        <f>AP303*'MONTHLY DATA'!BN122</f>
        <v>31548.314234879999</v>
      </c>
      <c r="AT312" s="536">
        <f>AQ303*'MONTHLY DATA'!BO122</f>
        <v>71796.239585280011</v>
      </c>
      <c r="AU312" s="536">
        <f>AR303*'MONTHLY DATA'!BP122</f>
        <v>106585.09664256003</v>
      </c>
      <c r="AV312" s="536">
        <f>AS303*'MONTHLY DATA'!BQ122</f>
        <v>80902.356664320003</v>
      </c>
      <c r="AW312" s="536">
        <f>AT303*'MONTHLY DATA'!BR122</f>
        <v>49597.562511360011</v>
      </c>
      <c r="AX312" s="536">
        <f>AU303*'MONTHLY DATA'!BS122</f>
        <v>56028.793651200009</v>
      </c>
      <c r="AY312" s="536">
        <f>AV303*'MONTHLY DATA'!BT122</f>
        <v>76791.277486079998</v>
      </c>
      <c r="AZ312" s="536">
        <f>AW303*'MONTHLY DATA'!BU122</f>
        <v>79358.784491520011</v>
      </c>
      <c r="BA312" s="536">
        <f>AX303*'MONTHLY DATA'!BV122</f>
        <v>147222.27062784004</v>
      </c>
      <c r="BB312" s="536">
        <f>AY303*'MONTHLY DATA'!BW122</f>
        <v>44375.482880639996</v>
      </c>
      <c r="BC312" s="536">
        <f>AZ303*'MONTHLY DATA'!BX122</f>
        <v>45654.023232</v>
      </c>
      <c r="BD312" s="536">
        <f>BA303*'MONTHLY DATA'!BY122</f>
        <v>31932.769167359998</v>
      </c>
      <c r="BE312" s="536">
        <f>BB303*'MONTHLY DATA'!BZ122</f>
        <v>18543.95836416</v>
      </c>
      <c r="BF312" s="536">
        <f>BC303*'MONTHLY DATA'!CA122</f>
        <v>42203.216638079997</v>
      </c>
      <c r="BG312" s="536">
        <f>BD303*'MONTHLY DATA'!CB122</f>
        <v>62651.892729600004</v>
      </c>
      <c r="BH312" s="536">
        <f>BE303*'MONTHLY DATA'!CC122</f>
        <v>47555.325446399998</v>
      </c>
      <c r="BI312" s="536">
        <f>BF303*'MONTHLY DATA'!CD122</f>
        <v>29153.680122239999</v>
      </c>
      <c r="BJ312" s="536">
        <f>BG303*'MONTHLY DATA'!CE122</f>
        <v>32934.652968959999</v>
      </c>
      <c r="BK312" s="536">
        <f>BH303*'MONTHLY DATA'!CF122</f>
        <v>45139.419279359994</v>
      </c>
      <c r="BL312" s="536">
        <f>BI303*'MONTHLY DATA'!CG122</f>
        <v>46647.937503360001</v>
      </c>
      <c r="BM312" s="536">
        <f>BJ303*'MONTHLY DATA'!CH122</f>
        <v>86538.851867520003</v>
      </c>
      <c r="BN312" s="536">
        <f>BK303*'MONTHLY DATA'!CI122</f>
        <v>28244.434140149762</v>
      </c>
      <c r="BO312" s="536">
        <f>BL303*'MONTHLY DATA'!CJ122</f>
        <v>29057.872706703361</v>
      </c>
      <c r="BP312" s="536">
        <f>BM303*'MONTHLY DATA'!CK122</f>
        <v>20324.597336709121</v>
      </c>
      <c r="BQ312" s="536">
        <f>BN303*'MONTHLY DATA'!CL122</f>
        <v>11803.029122027519</v>
      </c>
      <c r="BR312" s="536">
        <f>BO303*'MONTHLY DATA'!CM122</f>
        <v>26861.233363660802</v>
      </c>
      <c r="BS312" s="536">
        <f>BP303*'MONTHLY DATA'!CN122</f>
        <v>39876.250428518404</v>
      </c>
      <c r="BT312" s="536">
        <f>BQ303*'MONTHLY DATA'!CO122</f>
        <v>30267.729369446402</v>
      </c>
      <c r="BU312" s="536">
        <f>BR303*'MONTHLY DATA'!CP122</f>
        <v>18555.634864465919</v>
      </c>
      <c r="BV312" s="536">
        <f>BS303*'MONTHLY DATA'!CQ122</f>
        <v>20961.850082734083</v>
      </c>
      <c r="BW312" s="434">
        <f t="shared" si="143"/>
        <v>2370179.5353158554</v>
      </c>
    </row>
    <row r="313" spans="1:75" ht="16.5" thickBot="1" x14ac:dyDescent="0.3">
      <c r="A313" s="268" t="s">
        <v>249</v>
      </c>
      <c r="C313" s="542"/>
      <c r="D313" s="536"/>
      <c r="E313" s="536"/>
      <c r="F313" s="536">
        <f>F312*'MONTHLY DATA'!AA123</f>
        <v>166.75680000000006</v>
      </c>
      <c r="G313" s="536">
        <f>G312*'MONTHLY DATA'!AB123</f>
        <v>168.56160000000003</v>
      </c>
      <c r="H313" s="536">
        <f>H312*'MONTHLY DATA'!AC123</f>
        <v>155.49120000000002</v>
      </c>
      <c r="I313" s="536">
        <f>I312*'MONTHLY DATA'!AD123</f>
        <v>80.222399999999993</v>
      </c>
      <c r="J313" s="536">
        <f>J312*'MONTHLY DATA'!AE123</f>
        <v>168.56160000000003</v>
      </c>
      <c r="K313" s="536">
        <f>K312*'MONTHLY DATA'!AF123</f>
        <v>260.50560000000007</v>
      </c>
      <c r="L313" s="536">
        <f>L312*'MONTHLY DATA'!AG123</f>
        <v>186.59040000000002</v>
      </c>
      <c r="M313" s="536">
        <f>M312*'MONTHLY DATA'!AH123</f>
        <v>122.58720000000001</v>
      </c>
      <c r="N313" s="536">
        <f>N312*'MONTHLY DATA'!AI123</f>
        <v>152.33760000000004</v>
      </c>
      <c r="O313" s="536">
        <f>O312*'MONTHLY DATA'!AJ123</f>
        <v>173.29440000000002</v>
      </c>
      <c r="P313" s="536">
        <f>P312*'MONTHLY DATA'!AK123</f>
        <v>192.44640000000004</v>
      </c>
      <c r="Q313" s="536">
        <f>Q312*'MONTHLY DATA'!AL123</f>
        <v>381.2928</v>
      </c>
      <c r="R313" s="536">
        <f>R312*'MONTHLY DATA'!AM123</f>
        <v>196.85524800000005</v>
      </c>
      <c r="S313" s="536">
        <f>S312*'MONTHLY DATA'!AN123</f>
        <v>202.52107200000003</v>
      </c>
      <c r="T313" s="536">
        <f>T312*'MONTHLY DATA'!AO123</f>
        <v>141.65548800000002</v>
      </c>
      <c r="U313" s="536">
        <f>U312*'MONTHLY DATA'!AP123</f>
        <v>82.263216000000014</v>
      </c>
      <c r="V313" s="536">
        <f>V312*'MONTHLY DATA'!AQ123</f>
        <v>187.21939200000006</v>
      </c>
      <c r="W313" s="536">
        <f>W312*'MONTHLY DATA'!AR123</f>
        <v>277.92696000000007</v>
      </c>
      <c r="X313" s="536">
        <f>X312*'MONTHLY DATA'!AS123</f>
        <v>210.95553600000002</v>
      </c>
      <c r="Y313" s="536">
        <f>Y312*'MONTHLY DATA'!AT123</f>
        <v>129.33009600000003</v>
      </c>
      <c r="Z313" s="536">
        <f>Z312*'MONTHLY DATA'!AU123</f>
        <v>146.100144</v>
      </c>
      <c r="AA313" s="536">
        <f>AA312*'MONTHLY DATA'!AV123</f>
        <v>200.24188800000005</v>
      </c>
      <c r="AB313" s="536">
        <f>AB312*'MONTHLY DATA'!AW123</f>
        <v>206.93606400000004</v>
      </c>
      <c r="AC313" s="536">
        <f>AC312*'MONTHLY DATA'!AX123</f>
        <v>383.89665600000001</v>
      </c>
      <c r="AD313" s="536">
        <f>AD312*'MONTHLY DATA'!AY123</f>
        <v>409.57193568000002</v>
      </c>
      <c r="AE313" s="536">
        <f>AE312*'MONTHLY DATA'!AZ123</f>
        <v>421.36644096000003</v>
      </c>
      <c r="AF313" s="536">
        <f>AF312*'MONTHLY DATA'!BA123</f>
        <v>294.73280255999998</v>
      </c>
      <c r="AG313" s="536">
        <f>AG312*'MONTHLY DATA'!BB123</f>
        <v>171.15514944000006</v>
      </c>
      <c r="AH313" s="536">
        <f>AH312*'MONTHLY DATA'!BC123</f>
        <v>389.5282675200001</v>
      </c>
      <c r="AI313" s="536">
        <f>AI312*'MONTHLY DATA'!BD123</f>
        <v>578.26032576000011</v>
      </c>
      <c r="AJ313" s="536">
        <f>AJ312*'MONTHLY DATA'!BE123</f>
        <v>438.92337600000008</v>
      </c>
      <c r="AK313" s="536">
        <f>AK312*'MONTHLY DATA'!BF123</f>
        <v>269.08649472000008</v>
      </c>
      <c r="AL313" s="536">
        <f>AL312*'MONTHLY DATA'!BG123</f>
        <v>303.97066655999998</v>
      </c>
      <c r="AM313" s="536">
        <f>AM312*'MONTHLY DATA'!BH123</f>
        <v>416.62267296000005</v>
      </c>
      <c r="AN313" s="536">
        <f>AN312*'MONTHLY DATA'!BI123</f>
        <v>430.55437056000005</v>
      </c>
      <c r="AO313" s="536">
        <f>AO312*'MONTHLY DATA'!BJ123</f>
        <v>798.73068864000015</v>
      </c>
      <c r="AP313" s="536">
        <f>AP312*'MONTHLY DATA'!BK123</f>
        <v>377.46571438080008</v>
      </c>
      <c r="AQ313" s="536">
        <f>AQ312*'MONTHLY DATA'!BL123</f>
        <v>388.33783142400006</v>
      </c>
      <c r="AR313" s="536">
        <f>AR312*'MONTHLY DATA'!BM123</f>
        <v>271.62076538880001</v>
      </c>
      <c r="AS313" s="536">
        <f>AS312*'MONTHLY DATA'!BN123</f>
        <v>157.74157117440001</v>
      </c>
      <c r="AT313" s="536">
        <f>AT312*'MONTHLY DATA'!BO123</f>
        <v>358.98119792640006</v>
      </c>
      <c r="AU313" s="536">
        <f>AU312*'MONTHLY DATA'!BP123</f>
        <v>532.92548321280015</v>
      </c>
      <c r="AV313" s="536">
        <f>AV312*'MONTHLY DATA'!BQ123</f>
        <v>404.51178332160003</v>
      </c>
      <c r="AW313" s="536">
        <f>AW312*'MONTHLY DATA'!BR123</f>
        <v>247.98781255680007</v>
      </c>
      <c r="AX313" s="536">
        <f>AX312*'MONTHLY DATA'!BS123</f>
        <v>280.14396825600005</v>
      </c>
      <c r="AY313" s="536">
        <f>AY312*'MONTHLY DATA'!BT123</f>
        <v>383.95638743040001</v>
      </c>
      <c r="AZ313" s="536">
        <f>AZ312*'MONTHLY DATA'!BU123</f>
        <v>396.79392245760005</v>
      </c>
      <c r="BA313" s="536">
        <f>BA312*'MONTHLY DATA'!BV123</f>
        <v>736.11135313920022</v>
      </c>
      <c r="BB313" s="536">
        <f>BB312*'MONTHLY DATA'!BW123</f>
        <v>0</v>
      </c>
      <c r="BC313" s="536">
        <f>BC312*'MONTHLY DATA'!BX123</f>
        <v>0</v>
      </c>
      <c r="BD313" s="536">
        <f>BD312*'MONTHLY DATA'!BY123</f>
        <v>0</v>
      </c>
      <c r="BE313" s="536">
        <f>BE312*'MONTHLY DATA'!BZ123</f>
        <v>0</v>
      </c>
      <c r="BF313" s="536">
        <f>BF312*'MONTHLY DATA'!CA123</f>
        <v>0</v>
      </c>
      <c r="BG313" s="536">
        <f>BG312*'MONTHLY DATA'!CB123</f>
        <v>0</v>
      </c>
      <c r="BH313" s="536">
        <f>BH312*'MONTHLY DATA'!CC123</f>
        <v>0</v>
      </c>
      <c r="BI313" s="536">
        <f>BI312*'MONTHLY DATA'!CD123</f>
        <v>0</v>
      </c>
      <c r="BJ313" s="536">
        <f>BJ312*'MONTHLY DATA'!CE123</f>
        <v>0</v>
      </c>
      <c r="BK313" s="536">
        <f>BK312*'MONTHLY DATA'!CF123</f>
        <v>0</v>
      </c>
      <c r="BL313" s="536">
        <f>BL312*'MONTHLY DATA'!CG123</f>
        <v>0</v>
      </c>
      <c r="BM313" s="536">
        <f>BM312*'MONTHLY DATA'!CH123</f>
        <v>0</v>
      </c>
      <c r="BN313" s="536">
        <f>BN312*'MONTHLY DATA'!CI123</f>
        <v>0</v>
      </c>
      <c r="BO313" s="536">
        <f>BO312*'MONTHLY DATA'!CJ123</f>
        <v>0</v>
      </c>
      <c r="BP313" s="536">
        <f>BP312*'MONTHLY DATA'!CK123</f>
        <v>0</v>
      </c>
      <c r="BQ313" s="536">
        <f>BQ312*'MONTHLY DATA'!CL123</f>
        <v>0</v>
      </c>
      <c r="BR313" s="536">
        <f>BR312*'MONTHLY DATA'!CM123</f>
        <v>0</v>
      </c>
      <c r="BS313" s="536">
        <f>BS312*'MONTHLY DATA'!CN123</f>
        <v>0</v>
      </c>
      <c r="BT313" s="536">
        <f>BT312*'MONTHLY DATA'!CO123</f>
        <v>0</v>
      </c>
      <c r="BU313" s="536">
        <f>BU312*'MONTHLY DATA'!CP123</f>
        <v>0</v>
      </c>
      <c r="BV313" s="536">
        <f>BV312*'MONTHLY DATA'!CQ123</f>
        <v>0</v>
      </c>
      <c r="BW313" s="434">
        <f t="shared" ref="BW313:BW345" si="171">SUM(C313:BV313)</f>
        <v>14033.630742028798</v>
      </c>
    </row>
    <row r="314" spans="1:75" ht="16.5" thickBot="1" x14ac:dyDescent="0.3">
      <c r="A314" s="270" t="s">
        <v>269</v>
      </c>
      <c r="C314" s="558"/>
      <c r="D314" s="559"/>
      <c r="E314" s="559"/>
      <c r="F314" s="559"/>
      <c r="G314" s="559">
        <f>C303*'MONTHLY DATA'!AA124</f>
        <v>83378.400000000009</v>
      </c>
      <c r="H314" s="559">
        <f>D303*'MONTHLY DATA'!AB124</f>
        <v>84280.800000000017</v>
      </c>
      <c r="I314" s="559">
        <f>E303*'MONTHLY DATA'!AC124</f>
        <v>77745.600000000006</v>
      </c>
      <c r="J314" s="559">
        <f>F303*'MONTHLY DATA'!AD124</f>
        <v>40111.199999999997</v>
      </c>
      <c r="K314" s="559">
        <f>G303*'MONTHLY DATA'!AE124</f>
        <v>84280.800000000017</v>
      </c>
      <c r="L314" s="559">
        <f>H303*'MONTHLY DATA'!AF124</f>
        <v>130252.80000000002</v>
      </c>
      <c r="M314" s="559">
        <f>I303*'MONTHLY DATA'!AG124</f>
        <v>93295.2</v>
      </c>
      <c r="N314" s="559">
        <f>J303*'MONTHLY DATA'!AH124</f>
        <v>61293.600000000006</v>
      </c>
      <c r="O314" s="559">
        <f>K303*'MONTHLY DATA'!AI124</f>
        <v>76168.800000000017</v>
      </c>
      <c r="P314" s="559">
        <f>L303*'MONTHLY DATA'!AJ124</f>
        <v>86647.200000000012</v>
      </c>
      <c r="Q314" s="559">
        <f>M303*'MONTHLY DATA'!AK124</f>
        <v>96223.200000000012</v>
      </c>
      <c r="R314" s="559">
        <f>N303*'MONTHLY DATA'!AL124</f>
        <v>190646.39999999999</v>
      </c>
      <c r="S314" s="559">
        <f>O303*'MONTHLY DATA'!AM124</f>
        <v>78742.099200000011</v>
      </c>
      <c r="T314" s="559">
        <f>P303*'MONTHLY DATA'!AN124</f>
        <v>81008.428800000009</v>
      </c>
      <c r="U314" s="559">
        <f>Q303*'MONTHLY DATA'!AO124</f>
        <v>56662.195200000009</v>
      </c>
      <c r="V314" s="559">
        <f>R303*'MONTHLY DATA'!AP124</f>
        <v>32905.286400000005</v>
      </c>
      <c r="W314" s="559">
        <f>S303*'MONTHLY DATA'!AQ124</f>
        <v>74887.756800000017</v>
      </c>
      <c r="X314" s="559">
        <f>T303*'MONTHLY DATA'!AR124</f>
        <v>111170.78400000001</v>
      </c>
      <c r="Y314" s="559">
        <f>U303*'MONTHLY DATA'!AS124</f>
        <v>84382.214400000012</v>
      </c>
      <c r="Z314" s="559">
        <f>V303*'MONTHLY DATA'!AT124</f>
        <v>51732.038400000012</v>
      </c>
      <c r="AA314" s="559">
        <f>W303*'MONTHLY DATA'!AU124</f>
        <v>58440.0576</v>
      </c>
      <c r="AB314" s="559">
        <f>X303*'MONTHLY DATA'!AV124</f>
        <v>80096.755200000014</v>
      </c>
      <c r="AC314" s="559">
        <f>Y303*'MONTHLY DATA'!AW124</f>
        <v>82774.425600000017</v>
      </c>
      <c r="AD314" s="559">
        <f>Z303*'MONTHLY DATA'!AX124</f>
        <v>153558.6624</v>
      </c>
      <c r="AE314" s="559">
        <f>AA303*'MONTHLY DATA'!AY124</f>
        <v>122871.58070399999</v>
      </c>
      <c r="AF314" s="559">
        <f>AB303*'MONTHLY DATA'!AZ124</f>
        <v>126409.93228800001</v>
      </c>
      <c r="AG314" s="559">
        <f>AC303*'MONTHLY DATA'!BA124</f>
        <v>88419.840767999995</v>
      </c>
      <c r="AH314" s="559">
        <f>AD303*'MONTHLY DATA'!BB124</f>
        <v>51346.544832000007</v>
      </c>
      <c r="AI314" s="559">
        <f>AE303*'MONTHLY DATA'!BC124</f>
        <v>116858.48025600001</v>
      </c>
      <c r="AJ314" s="559">
        <f>AF303*'MONTHLY DATA'!BD124</f>
        <v>173478.09772799999</v>
      </c>
      <c r="AK314" s="559">
        <f>AG303*'MONTHLY DATA'!BE124</f>
        <v>131677.0128</v>
      </c>
      <c r="AL314" s="559">
        <f>AH303*'MONTHLY DATA'!BF124</f>
        <v>80725.948415999999</v>
      </c>
      <c r="AM314" s="559">
        <f>AI303*'MONTHLY DATA'!BG124</f>
        <v>91191.199967999986</v>
      </c>
      <c r="AN314" s="559">
        <f>AJ303*'MONTHLY DATA'!BH124</f>
        <v>124986.80188800002</v>
      </c>
      <c r="AO314" s="559">
        <f>AK303*'MONTHLY DATA'!BI124</f>
        <v>129166.311168</v>
      </c>
      <c r="AP314" s="559">
        <f>AL303*'MONTHLY DATA'!BJ124</f>
        <v>239619.206592</v>
      </c>
      <c r="AQ314" s="559">
        <f>AM303*'MONTHLY DATA'!BK124</f>
        <v>18873.285719040003</v>
      </c>
      <c r="AR314" s="559">
        <f>AN303*'MONTHLY DATA'!BL124</f>
        <v>19416.891571200002</v>
      </c>
      <c r="AS314" s="559">
        <f>AO303*'MONTHLY DATA'!BM124</f>
        <v>13581.038269440001</v>
      </c>
      <c r="AT314" s="559">
        <f>AP303*'MONTHLY DATA'!BN124</f>
        <v>7887.0785587199998</v>
      </c>
      <c r="AU314" s="559">
        <f>AQ303*'MONTHLY DATA'!BO124</f>
        <v>17949.059896320003</v>
      </c>
      <c r="AV314" s="559">
        <f>AR303*'MONTHLY DATA'!BP124</f>
        <v>26646.274160640009</v>
      </c>
      <c r="AW314" s="559">
        <f>AS303*'MONTHLY DATA'!BQ124</f>
        <v>20225.589166080001</v>
      </c>
      <c r="AX314" s="559">
        <f>AT303*'MONTHLY DATA'!BR124</f>
        <v>12399.390627840003</v>
      </c>
      <c r="AY314" s="559">
        <f>AU303*'MONTHLY DATA'!BS124</f>
        <v>14007.198412800002</v>
      </c>
      <c r="AZ314" s="559">
        <f>AV303*'MONTHLY DATA'!BT124</f>
        <v>19197.81937152</v>
      </c>
      <c r="BA314" s="559">
        <f>AW303*'MONTHLY DATA'!BU124</f>
        <v>19839.696122880003</v>
      </c>
      <c r="BB314" s="559">
        <f>AX303*'MONTHLY DATA'!BV124</f>
        <v>36805.567656960011</v>
      </c>
      <c r="BC314" s="559">
        <f>AY303*'MONTHLY DATA'!BW124</f>
        <v>17750.193152256001</v>
      </c>
      <c r="BD314" s="559">
        <f>AZ303*'MONTHLY DATA'!BX124</f>
        <v>18261.6092928</v>
      </c>
      <c r="BE314" s="559">
        <f>BA303*'MONTHLY DATA'!BY124</f>
        <v>12773.107666944001</v>
      </c>
      <c r="BF314" s="559">
        <f>BB303*'MONTHLY DATA'!BZ124</f>
        <v>7417.5833456640003</v>
      </c>
      <c r="BG314" s="559">
        <f>BC303*'MONTHLY DATA'!CA124</f>
        <v>16881.286655232001</v>
      </c>
      <c r="BH314" s="559">
        <f>BD303*'MONTHLY DATA'!CB124</f>
        <v>25060.757091840002</v>
      </c>
      <c r="BI314" s="559">
        <f>BE303*'MONTHLY DATA'!CC124</f>
        <v>19022.130178560001</v>
      </c>
      <c r="BJ314" s="559">
        <f>BF303*'MONTHLY DATA'!CD124</f>
        <v>11661.472048896001</v>
      </c>
      <c r="BK314" s="559">
        <f>BG303*'MONTHLY DATA'!CE124</f>
        <v>13173.861187584</v>
      </c>
      <c r="BL314" s="559">
        <f>BH303*'MONTHLY DATA'!CF124</f>
        <v>18055.767711744</v>
      </c>
      <c r="BM314" s="559">
        <f>BI303*'MONTHLY DATA'!CG124</f>
        <v>18659.175001344</v>
      </c>
      <c r="BN314" s="559">
        <f>BJ303*'MONTHLY DATA'!CH124</f>
        <v>34615.540747008003</v>
      </c>
      <c r="BO314" s="559">
        <f>BK303*'MONTHLY DATA'!CI124</f>
        <v>47074.056900249605</v>
      </c>
      <c r="BP314" s="559">
        <f>BL303*'MONTHLY DATA'!CJ124</f>
        <v>48429.787844505605</v>
      </c>
      <c r="BQ314" s="559">
        <f>BM303*'MONTHLY DATA'!CK124</f>
        <v>33874.328894515202</v>
      </c>
      <c r="BR314" s="559">
        <f>BN303*'MONTHLY DATA'!CL124</f>
        <v>19671.715203379201</v>
      </c>
      <c r="BS314" s="559">
        <f>BO303*'MONTHLY DATA'!CM124</f>
        <v>44768.722272768005</v>
      </c>
      <c r="BT314" s="559">
        <f>BP303*'MONTHLY DATA'!CN124</f>
        <v>66460.417380864004</v>
      </c>
      <c r="BU314" s="559">
        <f>BQ303*'MONTHLY DATA'!CO124</f>
        <v>50446.215615744004</v>
      </c>
      <c r="BV314" s="559">
        <f>BR303*'MONTHLY DATA'!CP124</f>
        <v>30926.058107443201</v>
      </c>
      <c r="BW314" s="434">
        <f t="shared" si="171"/>
        <v>4309248.3372407816</v>
      </c>
    </row>
    <row r="315" spans="1:75" ht="16.5" thickBot="1" x14ac:dyDescent="0.3">
      <c r="C315" s="536"/>
      <c r="D315" s="536"/>
      <c r="E315" s="536"/>
      <c r="F315" s="536"/>
      <c r="G315" s="536"/>
      <c r="H315" s="536"/>
      <c r="I315" s="536"/>
      <c r="J315" s="536"/>
      <c r="K315" s="536"/>
      <c r="L315" s="536"/>
      <c r="M315" s="536"/>
      <c r="N315" s="536"/>
      <c r="O315" s="536"/>
      <c r="P315" s="536"/>
      <c r="Q315" s="536"/>
      <c r="R315" s="536"/>
      <c r="S315" s="536"/>
      <c r="T315" s="536"/>
      <c r="U315" s="536"/>
      <c r="V315" s="536"/>
      <c r="W315" s="536"/>
      <c r="X315" s="536"/>
      <c r="Y315" s="536"/>
      <c r="Z315" s="536"/>
      <c r="AA315" s="536"/>
      <c r="AB315" s="536"/>
      <c r="AC315" s="536"/>
      <c r="AD315" s="536"/>
      <c r="AE315" s="536"/>
      <c r="AF315" s="536"/>
      <c r="AG315" s="536"/>
      <c r="AH315" s="536"/>
      <c r="AI315" s="536"/>
      <c r="AJ315" s="536"/>
      <c r="AK315" s="536"/>
      <c r="AL315" s="536"/>
      <c r="AM315" s="536"/>
      <c r="AN315" s="536"/>
      <c r="AO315" s="536"/>
      <c r="AP315" s="536"/>
      <c r="AQ315" s="536"/>
      <c r="AR315" s="536"/>
      <c r="AS315" s="536"/>
      <c r="AT315" s="536"/>
      <c r="AU315" s="536"/>
      <c r="AV315" s="536"/>
      <c r="AW315" s="536"/>
      <c r="AX315" s="536"/>
      <c r="AY315" s="536"/>
      <c r="AZ315" s="536"/>
      <c r="BA315" s="536"/>
      <c r="BB315" s="536"/>
      <c r="BC315" s="536"/>
      <c r="BD315" s="536"/>
      <c r="BE315" s="536"/>
      <c r="BF315" s="536"/>
      <c r="BG315" s="536"/>
      <c r="BH315" s="536"/>
      <c r="BI315" s="536"/>
      <c r="BJ315" s="536"/>
      <c r="BK315" s="536"/>
      <c r="BL315" s="536"/>
      <c r="BM315" s="536"/>
      <c r="BN315" s="536"/>
      <c r="BO315" s="536"/>
      <c r="BP315" s="536"/>
      <c r="BQ315" s="536"/>
      <c r="BR315" s="536"/>
      <c r="BS315" s="536"/>
      <c r="BT315" s="536"/>
      <c r="BU315" s="536"/>
      <c r="BV315" s="536"/>
      <c r="BW315" s="434">
        <f t="shared" si="171"/>
        <v>0</v>
      </c>
    </row>
    <row r="316" spans="1:75" ht="16.5" thickBot="1" x14ac:dyDescent="0.3">
      <c r="C316" s="536"/>
      <c r="D316" s="536"/>
      <c r="E316" s="536"/>
      <c r="F316" s="536"/>
      <c r="G316" s="536"/>
      <c r="H316" s="536"/>
      <c r="I316" s="536"/>
      <c r="J316" s="536"/>
      <c r="K316" s="536"/>
      <c r="L316" s="536"/>
      <c r="M316" s="536"/>
      <c r="N316" s="536"/>
      <c r="O316" s="536"/>
      <c r="P316" s="536"/>
      <c r="Q316" s="536"/>
      <c r="R316" s="536"/>
      <c r="S316" s="536"/>
      <c r="T316" s="536"/>
      <c r="U316" s="536"/>
      <c r="V316" s="536"/>
      <c r="W316" s="536"/>
      <c r="X316" s="536"/>
      <c r="Y316" s="536"/>
      <c r="Z316" s="536"/>
      <c r="AA316" s="536"/>
      <c r="AB316" s="536"/>
      <c r="AC316" s="536"/>
      <c r="AD316" s="536"/>
      <c r="AE316" s="536"/>
      <c r="AF316" s="536"/>
      <c r="AG316" s="536"/>
      <c r="AH316" s="536"/>
      <c r="AI316" s="536"/>
      <c r="AJ316" s="536"/>
      <c r="AK316" s="536"/>
      <c r="AL316" s="536"/>
      <c r="AM316" s="536"/>
      <c r="AN316" s="536"/>
      <c r="AO316" s="536"/>
      <c r="AP316" s="536"/>
      <c r="AQ316" s="536"/>
      <c r="AR316" s="536"/>
      <c r="AS316" s="536"/>
      <c r="AT316" s="536"/>
      <c r="AU316" s="536"/>
      <c r="AV316" s="536"/>
      <c r="AW316" s="536"/>
      <c r="AX316" s="536"/>
      <c r="AY316" s="536"/>
      <c r="AZ316" s="536"/>
      <c r="BA316" s="536"/>
      <c r="BB316" s="536"/>
      <c r="BC316" s="536"/>
      <c r="BD316" s="536"/>
      <c r="BE316" s="536"/>
      <c r="BF316" s="536"/>
      <c r="BG316" s="536"/>
      <c r="BH316" s="536"/>
      <c r="BI316" s="536"/>
      <c r="BJ316" s="536"/>
      <c r="BK316" s="536"/>
      <c r="BL316" s="536"/>
      <c r="BM316" s="536"/>
      <c r="BN316" s="536"/>
      <c r="BO316" s="536"/>
      <c r="BP316" s="536"/>
      <c r="BQ316" s="536"/>
      <c r="BR316" s="536"/>
      <c r="BS316" s="536"/>
      <c r="BT316" s="536"/>
      <c r="BU316" s="536"/>
      <c r="BV316" s="536"/>
      <c r="BW316" s="434">
        <f t="shared" si="171"/>
        <v>0</v>
      </c>
    </row>
    <row r="317" spans="1:75" ht="16.5" thickBot="1" x14ac:dyDescent="0.3">
      <c r="A317" s="447" t="s">
        <v>331</v>
      </c>
      <c r="C317" s="556">
        <f>C306+C308+C310+C312+C314</f>
        <v>25013.52</v>
      </c>
      <c r="D317" s="552">
        <f t="shared" ref="D317:BO317" si="172">D306+D308+D310+D312+D314</f>
        <v>25284.240000000005</v>
      </c>
      <c r="E317" s="552">
        <f t="shared" si="172"/>
        <v>65012.880000000005</v>
      </c>
      <c r="F317" s="552">
        <f t="shared" si="172"/>
        <v>70849.440000000017</v>
      </c>
      <c r="G317" s="552">
        <f t="shared" si="172"/>
        <v>164391.60000000003</v>
      </c>
      <c r="H317" s="552">
        <f t="shared" si="172"/>
        <v>158961.36000000002</v>
      </c>
      <c r="I317" s="552">
        <f t="shared" si="172"/>
        <v>155896.80000000002</v>
      </c>
      <c r="J317" s="552">
        <f t="shared" si="172"/>
        <v>140481.84000000003</v>
      </c>
      <c r="K317" s="552">
        <f t="shared" si="172"/>
        <v>179829.60000000003</v>
      </c>
      <c r="L317" s="552">
        <f t="shared" si="172"/>
        <v>205552.80000000002</v>
      </c>
      <c r="M317" s="552">
        <f t="shared" si="172"/>
        <v>172505.28000000003</v>
      </c>
      <c r="N317" s="552">
        <f t="shared" si="172"/>
        <v>177044.88</v>
      </c>
      <c r="O317" s="552">
        <f t="shared" si="172"/>
        <v>141609.84000000003</v>
      </c>
      <c r="P317" s="552">
        <f t="shared" si="172"/>
        <v>220900.56480000002</v>
      </c>
      <c r="Q317" s="552">
        <f t="shared" si="172"/>
        <v>233346.68640000001</v>
      </c>
      <c r="R317" s="552">
        <f t="shared" si="172"/>
        <v>305505.90240000002</v>
      </c>
      <c r="S317" s="552">
        <f t="shared" si="172"/>
        <v>163882.72320000001</v>
      </c>
      <c r="T317" s="552">
        <f t="shared" si="172"/>
        <v>146801.20320000002</v>
      </c>
      <c r="U317" s="552">
        <f t="shared" si="172"/>
        <v>167568.96960000004</v>
      </c>
      <c r="V317" s="552">
        <f t="shared" si="172"/>
        <v>183893.56320000003</v>
      </c>
      <c r="W317" s="552">
        <f t="shared" si="172"/>
        <v>199995.67680000002</v>
      </c>
      <c r="X317" s="552">
        <f t="shared" si="172"/>
        <v>198608.39040000003</v>
      </c>
      <c r="Y317" s="552">
        <f t="shared" si="172"/>
        <v>175779.47040000002</v>
      </c>
      <c r="Z317" s="552">
        <f t="shared" si="172"/>
        <v>167132.41440000004</v>
      </c>
      <c r="AA317" s="552">
        <f t="shared" si="172"/>
        <v>199628.33760000003</v>
      </c>
      <c r="AB317" s="552">
        <f t="shared" si="172"/>
        <v>315784.81435200002</v>
      </c>
      <c r="AC317" s="552">
        <f t="shared" si="172"/>
        <v>184369.05734400003</v>
      </c>
      <c r="AD317" s="552">
        <f t="shared" si="172"/>
        <v>218247.17956799999</v>
      </c>
      <c r="AE317" s="552">
        <f t="shared" si="172"/>
        <v>169613.17516799999</v>
      </c>
      <c r="AF317" s="552">
        <f t="shared" si="172"/>
        <v>199575.81254400001</v>
      </c>
      <c r="AG317" s="552">
        <f t="shared" si="172"/>
        <v>183716.64710399997</v>
      </c>
      <c r="AH317" s="552">
        <f t="shared" si="172"/>
        <v>136661.46460800001</v>
      </c>
      <c r="AI317" s="552">
        <f t="shared" si="172"/>
        <v>186134.47075199999</v>
      </c>
      <c r="AJ317" s="552">
        <f t="shared" si="172"/>
        <v>241019.86651199998</v>
      </c>
      <c r="AK317" s="552">
        <f t="shared" si="172"/>
        <v>207624.73848</v>
      </c>
      <c r="AL317" s="552">
        <f t="shared" si="172"/>
        <v>160507.63732799998</v>
      </c>
      <c r="AM317" s="552">
        <f t="shared" si="172"/>
        <v>241268.57977151999</v>
      </c>
      <c r="AN317" s="552">
        <f t="shared" si="172"/>
        <v>184532.89478016002</v>
      </c>
      <c r="AO317" s="552">
        <f t="shared" si="172"/>
        <v>261638.55924864003</v>
      </c>
      <c r="AP317" s="552">
        <f t="shared" si="172"/>
        <v>397678.12086528004</v>
      </c>
      <c r="AQ317" s="552">
        <f t="shared" si="172"/>
        <v>158089.11459839999</v>
      </c>
      <c r="AR317" s="552">
        <f t="shared" si="172"/>
        <v>137649.00724991999</v>
      </c>
      <c r="AS317" s="552">
        <f t="shared" si="172"/>
        <v>149058.73801728</v>
      </c>
      <c r="AT317" s="552">
        <f t="shared" si="172"/>
        <v>196160.21968896003</v>
      </c>
      <c r="AU317" s="552">
        <f t="shared" si="172"/>
        <v>210813.60918528005</v>
      </c>
      <c r="AV317" s="552">
        <f t="shared" si="172"/>
        <v>175356.51001344004</v>
      </c>
      <c r="AW317" s="552">
        <f t="shared" si="172"/>
        <v>150561.32403456001</v>
      </c>
      <c r="AX317" s="552">
        <f t="shared" si="172"/>
        <v>174183.97040640004</v>
      </c>
      <c r="AY317" s="552">
        <f t="shared" si="172"/>
        <v>241026.30205747203</v>
      </c>
      <c r="AZ317" s="552">
        <f t="shared" si="172"/>
        <v>289872.00830016006</v>
      </c>
      <c r="BA317" s="552">
        <f t="shared" si="172"/>
        <v>273762.59162112005</v>
      </c>
      <c r="BB317" s="552">
        <f t="shared" si="172"/>
        <v>164472.204981888</v>
      </c>
      <c r="BC317" s="552">
        <f t="shared" si="172"/>
        <v>141256.963392768</v>
      </c>
      <c r="BD317" s="552">
        <f t="shared" si="172"/>
        <v>157354.275973248</v>
      </c>
      <c r="BE317" s="552">
        <f t="shared" si="172"/>
        <v>165775.79242828803</v>
      </c>
      <c r="BF317" s="552">
        <f t="shared" si="172"/>
        <v>170620.583711616</v>
      </c>
      <c r="BG317" s="552">
        <f t="shared" si="172"/>
        <v>173078.84223936</v>
      </c>
      <c r="BH317" s="552">
        <f t="shared" si="172"/>
        <v>164985.21502848002</v>
      </c>
      <c r="BI317" s="552">
        <f t="shared" si="172"/>
        <v>156981.301958016</v>
      </c>
      <c r="BJ317" s="552">
        <f t="shared" si="172"/>
        <v>196586.67943871999</v>
      </c>
      <c r="BK317" s="552">
        <f t="shared" si="172"/>
        <v>182170.482337152</v>
      </c>
      <c r="BL317" s="552">
        <f t="shared" si="172"/>
        <v>190423.65498941953</v>
      </c>
      <c r="BM317" s="552">
        <f t="shared" si="172"/>
        <v>219802.64056257025</v>
      </c>
      <c r="BN317" s="552">
        <f t="shared" si="172"/>
        <v>161624.91497398273</v>
      </c>
      <c r="BO317" s="552">
        <f t="shared" si="172"/>
        <v>140387.18252442626</v>
      </c>
      <c r="BP317" s="552">
        <f t="shared" ref="BP317:BV317" si="173">BP306+BP308+BP310+BP312+BP314</f>
        <v>146082.91015259136</v>
      </c>
      <c r="BQ317" s="552">
        <f t="shared" si="173"/>
        <v>179152.32560090112</v>
      </c>
      <c r="BR317" s="552">
        <f t="shared" si="173"/>
        <v>186820.9081629696</v>
      </c>
      <c r="BS317" s="552">
        <f t="shared" si="173"/>
        <v>182291.70116911104</v>
      </c>
      <c r="BT317" s="552">
        <f t="shared" si="173"/>
        <v>175763.11664471042</v>
      </c>
      <c r="BU317" s="552">
        <f t="shared" si="173"/>
        <v>168386.28264566784</v>
      </c>
      <c r="BV317" s="553">
        <f t="shared" si="173"/>
        <v>168730.36597527555</v>
      </c>
      <c r="BW317" s="434">
        <f t="shared" si="171"/>
        <v>13083132.74088975</v>
      </c>
    </row>
    <row r="318" spans="1:75" ht="16.5" thickBot="1" x14ac:dyDescent="0.3">
      <c r="A318" s="448" t="s">
        <v>332</v>
      </c>
      <c r="C318" s="557">
        <f>C307+C309+C311+C313+C315</f>
        <v>625.33800000000008</v>
      </c>
      <c r="D318" s="554">
        <f t="shared" ref="D318:BO318" si="174">D307+D309+D311+D313+D315</f>
        <v>632.10600000000022</v>
      </c>
      <c r="E318" s="554">
        <f t="shared" si="174"/>
        <v>1416.8760000000002</v>
      </c>
      <c r="F318" s="554">
        <f t="shared" si="174"/>
        <v>1310.3988000000004</v>
      </c>
      <c r="G318" s="554">
        <f t="shared" si="174"/>
        <v>1578.1236000000004</v>
      </c>
      <c r="H318" s="554">
        <f t="shared" si="174"/>
        <v>1533.4992000000002</v>
      </c>
      <c r="I318" s="554">
        <f t="shared" si="174"/>
        <v>1622.7444</v>
      </c>
      <c r="J318" s="554">
        <f t="shared" si="174"/>
        <v>1930.7916000000002</v>
      </c>
      <c r="K318" s="554">
        <f t="shared" si="174"/>
        <v>1764.7236000000003</v>
      </c>
      <c r="L318" s="554">
        <f t="shared" si="174"/>
        <v>1449.3804000000002</v>
      </c>
      <c r="M318" s="554">
        <f t="shared" si="174"/>
        <v>1605.9492000000002</v>
      </c>
      <c r="N318" s="554">
        <f t="shared" si="174"/>
        <v>2448.6576</v>
      </c>
      <c r="O318" s="554">
        <f t="shared" si="174"/>
        <v>1135.5264000000002</v>
      </c>
      <c r="P318" s="554">
        <f t="shared" si="174"/>
        <v>2689.4761440000002</v>
      </c>
      <c r="Q318" s="554">
        <f t="shared" si="174"/>
        <v>2169.9875040000002</v>
      </c>
      <c r="R318" s="554">
        <f t="shared" si="174"/>
        <v>1836.9481440000002</v>
      </c>
      <c r="S318" s="554">
        <f t="shared" si="174"/>
        <v>1299.2436480000001</v>
      </c>
      <c r="T318" s="554">
        <f t="shared" si="174"/>
        <v>1196.8929600000004</v>
      </c>
      <c r="U318" s="554">
        <f t="shared" si="174"/>
        <v>2039.3604480000004</v>
      </c>
      <c r="V318" s="554">
        <f t="shared" si="174"/>
        <v>2487.6477599999998</v>
      </c>
      <c r="W318" s="554">
        <f t="shared" si="174"/>
        <v>1931.6504640000001</v>
      </c>
      <c r="X318" s="554">
        <f t="shared" si="174"/>
        <v>1425.2365440000001</v>
      </c>
      <c r="Y318" s="554">
        <f t="shared" si="174"/>
        <v>1606.6566240000002</v>
      </c>
      <c r="Z318" s="554">
        <f t="shared" si="174"/>
        <v>1968.3596640000001</v>
      </c>
      <c r="AA318" s="554">
        <f t="shared" si="174"/>
        <v>2593.5482400000001</v>
      </c>
      <c r="AB318" s="554">
        <f t="shared" si="174"/>
        <v>4660.5686623200008</v>
      </c>
      <c r="AC318" s="554">
        <f t="shared" si="174"/>
        <v>2596.0704710400005</v>
      </c>
      <c r="AD318" s="554">
        <f t="shared" si="174"/>
        <v>1956.9191491200002</v>
      </c>
      <c r="AE318" s="554">
        <f t="shared" si="174"/>
        <v>1319.9309755200002</v>
      </c>
      <c r="AF318" s="554">
        <f t="shared" si="174"/>
        <v>2339.7562070400004</v>
      </c>
      <c r="AG318" s="554">
        <f t="shared" si="174"/>
        <v>3207.02185968</v>
      </c>
      <c r="AH318" s="554">
        <f t="shared" si="174"/>
        <v>2693.8759915200003</v>
      </c>
      <c r="AI318" s="554">
        <f t="shared" si="174"/>
        <v>1990.9644230400002</v>
      </c>
      <c r="AJ318" s="554">
        <f t="shared" si="174"/>
        <v>2034.7693754400002</v>
      </c>
      <c r="AK318" s="554">
        <f t="shared" si="174"/>
        <v>2456.3555277600008</v>
      </c>
      <c r="AL318" s="554">
        <f t="shared" si="174"/>
        <v>2564.3811120000005</v>
      </c>
      <c r="AM318" s="554">
        <f t="shared" si="174"/>
        <v>4609.9587883200011</v>
      </c>
      <c r="AN318" s="554">
        <f t="shared" si="174"/>
        <v>996.75294213120003</v>
      </c>
      <c r="AO318" s="554">
        <f t="shared" si="174"/>
        <v>1947.4360073472003</v>
      </c>
      <c r="AP318" s="554">
        <f t="shared" si="174"/>
        <v>1367.4036096000002</v>
      </c>
      <c r="AQ318" s="554">
        <f t="shared" si="174"/>
        <v>1032.3813362688002</v>
      </c>
      <c r="AR318" s="554">
        <f t="shared" si="174"/>
        <v>1046.70491904</v>
      </c>
      <c r="AS318" s="554">
        <f t="shared" si="174"/>
        <v>1495.6015928832001</v>
      </c>
      <c r="AT318" s="554">
        <f t="shared" si="174"/>
        <v>1765.1370977280001</v>
      </c>
      <c r="AU318" s="554">
        <f t="shared" si="174"/>
        <v>1511.6748770304002</v>
      </c>
      <c r="AV318" s="554">
        <f t="shared" si="174"/>
        <v>1196.7094545408002</v>
      </c>
      <c r="AW318" s="554">
        <f t="shared" si="174"/>
        <v>1244.1383460864001</v>
      </c>
      <c r="AX318" s="554">
        <f t="shared" si="174"/>
        <v>1451.2694330880001</v>
      </c>
      <c r="AY318" s="554">
        <f t="shared" si="174"/>
        <v>2438.3181638707197</v>
      </c>
      <c r="AZ318" s="554">
        <f t="shared" si="174"/>
        <v>2975.5802100384008</v>
      </c>
      <c r="BA318" s="554">
        <f t="shared" si="174"/>
        <v>2842.93181336832</v>
      </c>
      <c r="BB318" s="554">
        <f t="shared" si="174"/>
        <v>1677.1352678092801</v>
      </c>
      <c r="BC318" s="554">
        <f t="shared" si="174"/>
        <v>1312.1489988864</v>
      </c>
      <c r="BD318" s="554">
        <f t="shared" si="174"/>
        <v>1852.9988916153602</v>
      </c>
      <c r="BE318" s="554">
        <f t="shared" si="174"/>
        <v>2621.9913880204799</v>
      </c>
      <c r="BF318" s="554">
        <f t="shared" si="174"/>
        <v>2424.5428608115203</v>
      </c>
      <c r="BG318" s="554">
        <f t="shared" si="174"/>
        <v>1753.2044339500801</v>
      </c>
      <c r="BH318" s="554">
        <f t="shared" si="174"/>
        <v>1650.94056041472</v>
      </c>
      <c r="BI318" s="554">
        <f t="shared" si="174"/>
        <v>2028.6234295142399</v>
      </c>
      <c r="BJ318" s="554">
        <f t="shared" si="174"/>
        <v>2580.7399609939202</v>
      </c>
      <c r="BK318" s="554">
        <f t="shared" si="174"/>
        <v>2909.8382967417601</v>
      </c>
      <c r="BL318" s="554">
        <f t="shared" si="174"/>
        <v>3079.2876782893059</v>
      </c>
      <c r="BM318" s="554">
        <f t="shared" si="174"/>
        <v>2873.2497280081925</v>
      </c>
      <c r="BN318" s="554">
        <f t="shared" si="174"/>
        <v>2381.790748470682</v>
      </c>
      <c r="BO318" s="554">
        <f t="shared" si="174"/>
        <v>1521.1656407900159</v>
      </c>
      <c r="BP318" s="554">
        <f t="shared" ref="BP318:BV318" si="175">BP307+BP309+BP311+BP313+BP315</f>
        <v>2083.7951667007487</v>
      </c>
      <c r="BQ318" s="554">
        <f t="shared" si="175"/>
        <v>3467.024360257536</v>
      </c>
      <c r="BR318" s="554">
        <f t="shared" si="175"/>
        <v>3411.1137793075204</v>
      </c>
      <c r="BS318" s="554">
        <f t="shared" si="175"/>
        <v>2324.0472666458113</v>
      </c>
      <c r="BT318" s="554">
        <f t="shared" si="175"/>
        <v>1999.9363995426816</v>
      </c>
      <c r="BU318" s="554">
        <f t="shared" si="175"/>
        <v>2562.2959633090559</v>
      </c>
      <c r="BV318" s="555">
        <f t="shared" si="175"/>
        <v>2930.66641355305</v>
      </c>
      <c r="BW318" s="434">
        <f t="shared" si="171"/>
        <v>147488.27252345387</v>
      </c>
    </row>
    <row r="319" spans="1:75" ht="16.5" thickBot="1" x14ac:dyDescent="0.3">
      <c r="BW319" s="434">
        <f t="shared" si="171"/>
        <v>0</v>
      </c>
    </row>
    <row r="320" spans="1:75" ht="16.5" thickBot="1" x14ac:dyDescent="0.3">
      <c r="A320" s="447" t="s">
        <v>303</v>
      </c>
      <c r="C320" s="288">
        <f t="shared" ref="C320:AH320" si="176">C301*C2</f>
        <v>516304707.69230771</v>
      </c>
      <c r="D320" s="289">
        <f t="shared" si="176"/>
        <v>499201661.53846163</v>
      </c>
      <c r="E320" s="289">
        <f t="shared" si="176"/>
        <v>470659901.53846157</v>
      </c>
      <c r="F320" s="289">
        <f t="shared" si="176"/>
        <v>239510146.15384614</v>
      </c>
      <c r="G320" s="289">
        <f t="shared" si="176"/>
        <v>488828640.00000006</v>
      </c>
      <c r="H320" s="289">
        <f t="shared" si="176"/>
        <v>776507076.92307699</v>
      </c>
      <c r="I320" s="289">
        <f t="shared" si="176"/>
        <v>544879850.76923072</v>
      </c>
      <c r="J320" s="289">
        <f t="shared" si="176"/>
        <v>365639898.46153849</v>
      </c>
      <c r="K320" s="289">
        <f t="shared" si="176"/>
        <v>496561984.6153847</v>
      </c>
      <c r="L320" s="289">
        <f t="shared" si="176"/>
        <v>524215560.00000006</v>
      </c>
      <c r="M320" s="289">
        <f t="shared" si="176"/>
        <v>730556141.53846157</v>
      </c>
      <c r="N320" s="289">
        <f t="shared" si="176"/>
        <v>985128609.23076928</v>
      </c>
      <c r="O320" s="289">
        <f t="shared" si="176"/>
        <v>483431060.95384622</v>
      </c>
      <c r="P320" s="289">
        <f t="shared" si="176"/>
        <v>531812545.80000007</v>
      </c>
      <c r="Q320" s="289">
        <f t="shared" si="176"/>
        <v>431095788.00000006</v>
      </c>
      <c r="R320" s="289">
        <f t="shared" si="176"/>
        <v>240936303.78461543</v>
      </c>
      <c r="S320" s="289">
        <f t="shared" si="176"/>
        <v>531055006.1538462</v>
      </c>
      <c r="T320" s="289">
        <f t="shared" si="176"/>
        <v>820419006.92307699</v>
      </c>
      <c r="U320" s="289">
        <f t="shared" si="176"/>
        <v>706903887.46153855</v>
      </c>
      <c r="V320" s="289">
        <f t="shared" si="176"/>
        <v>361129421.90769237</v>
      </c>
      <c r="W320" s="289">
        <f t="shared" si="176"/>
        <v>431276386.61538464</v>
      </c>
      <c r="X320" s="289">
        <f t="shared" si="176"/>
        <v>604769009.81538475</v>
      </c>
      <c r="Y320" s="289">
        <f t="shared" si="176"/>
        <v>609864457.84615386</v>
      </c>
      <c r="Z320" s="289">
        <f t="shared" si="176"/>
        <v>1507532637.6000001</v>
      </c>
      <c r="AA320" s="289">
        <f t="shared" si="176"/>
        <v>590728753.38461542</v>
      </c>
      <c r="AB320" s="289">
        <f t="shared" si="176"/>
        <v>455805044.30769235</v>
      </c>
      <c r="AC320" s="289">
        <f t="shared" si="176"/>
        <v>395197012.66338462</v>
      </c>
      <c r="AD320" s="289">
        <f t="shared" si="176"/>
        <v>250808122.83323082</v>
      </c>
      <c r="AE320" s="289">
        <f t="shared" si="176"/>
        <v>586165133.33538473</v>
      </c>
      <c r="AF320" s="289">
        <f t="shared" si="176"/>
        <v>731165700.36000001</v>
      </c>
      <c r="AG320" s="289">
        <f t="shared" si="176"/>
        <v>601409433.46153843</v>
      </c>
      <c r="AH320" s="289">
        <f t="shared" si="176"/>
        <v>297288829.26276928</v>
      </c>
      <c r="AI320" s="289">
        <f t="shared" ref="AI320:BN320" si="177">AI301*AI2</f>
        <v>464432104.96523076</v>
      </c>
      <c r="AJ320" s="289">
        <f t="shared" si="177"/>
        <v>599896589.19000006</v>
      </c>
      <c r="AK320" s="289">
        <f t="shared" si="177"/>
        <v>680814098.44800007</v>
      </c>
      <c r="AL320" s="289">
        <f t="shared" si="177"/>
        <v>1329425790.4190772</v>
      </c>
      <c r="AM320" s="289">
        <f t="shared" si="177"/>
        <v>716821909.52123082</v>
      </c>
      <c r="AN320" s="289">
        <f t="shared" si="177"/>
        <v>481128169.02867699</v>
      </c>
      <c r="AO320" s="289">
        <f t="shared" si="177"/>
        <v>363162186.80108309</v>
      </c>
      <c r="AP320" s="289">
        <f t="shared" si="177"/>
        <v>220686525.0564923</v>
      </c>
      <c r="AQ320" s="289">
        <f t="shared" si="177"/>
        <v>611648733.38998163</v>
      </c>
      <c r="AR320" s="289">
        <f t="shared" si="177"/>
        <v>983862430.54670787</v>
      </c>
      <c r="AS320" s="289">
        <f t="shared" si="177"/>
        <v>564955158.91790771</v>
      </c>
      <c r="AT320" s="289">
        <f t="shared" si="177"/>
        <v>396422825.36123079</v>
      </c>
      <c r="AU320" s="289">
        <f t="shared" si="177"/>
        <v>437724950.40000004</v>
      </c>
      <c r="AV320" s="289">
        <f t="shared" si="177"/>
        <v>537538942.40256</v>
      </c>
      <c r="AW320" s="289">
        <f t="shared" si="177"/>
        <v>696487793.6984123</v>
      </c>
      <c r="AX320" s="289">
        <f t="shared" si="177"/>
        <v>1081163549.9232001</v>
      </c>
      <c r="AY320" s="289">
        <f t="shared" si="177"/>
        <v>457408823.53890461</v>
      </c>
      <c r="AZ320" s="289">
        <f t="shared" si="177"/>
        <v>648287129.8944</v>
      </c>
      <c r="BA320" s="289">
        <f t="shared" si="177"/>
        <v>411932722.25894397</v>
      </c>
      <c r="BB320" s="289">
        <f t="shared" si="177"/>
        <v>261541135.85144123</v>
      </c>
      <c r="BC320" s="289">
        <f t="shared" si="177"/>
        <v>620711924.70776117</v>
      </c>
      <c r="BD320" s="289">
        <f t="shared" si="177"/>
        <v>903633068.2153846</v>
      </c>
      <c r="BE320" s="289">
        <f t="shared" si="177"/>
        <v>567005803.3993845</v>
      </c>
      <c r="BF320" s="289">
        <f t="shared" si="177"/>
        <v>323605849.35686404</v>
      </c>
      <c r="BG320" s="289">
        <f t="shared" si="177"/>
        <v>259677071.48603076</v>
      </c>
      <c r="BH320" s="289">
        <f t="shared" si="177"/>
        <v>478130618.05906701</v>
      </c>
      <c r="BI320" s="289">
        <f t="shared" si="177"/>
        <v>546139699.07779944</v>
      </c>
      <c r="BJ320" s="289">
        <f t="shared" si="177"/>
        <v>1093052267.4343679</v>
      </c>
      <c r="BK320" s="289">
        <f t="shared" si="177"/>
        <v>481603812.90255368</v>
      </c>
      <c r="BL320" s="289">
        <f t="shared" si="177"/>
        <v>632381268.20037127</v>
      </c>
      <c r="BM320" s="289">
        <f t="shared" si="177"/>
        <v>364800465.017856</v>
      </c>
      <c r="BN320" s="289">
        <f t="shared" si="177"/>
        <v>228645859.01773825</v>
      </c>
      <c r="BO320" s="289">
        <f t="shared" ref="BO320:BV320" si="178">BO301*BO2</f>
        <v>519144990.97075206</v>
      </c>
      <c r="BP320" s="289">
        <f t="shared" si="178"/>
        <v>792157051.78191364</v>
      </c>
      <c r="BQ320" s="289">
        <f t="shared" si="178"/>
        <v>557430682.55397129</v>
      </c>
      <c r="BR320" s="289">
        <f t="shared" si="178"/>
        <v>406796610.49021441</v>
      </c>
      <c r="BS320" s="289">
        <f t="shared" si="178"/>
        <v>467610501.84560645</v>
      </c>
      <c r="BT320" s="289">
        <f t="shared" si="178"/>
        <v>636119770.28193796</v>
      </c>
      <c r="BU320" s="289">
        <f t="shared" si="178"/>
        <v>580494434.75827205</v>
      </c>
      <c r="BV320" s="290">
        <f t="shared" si="178"/>
        <v>1126684878.1996953</v>
      </c>
      <c r="BW320" s="434">
        <f t="shared" si="171"/>
        <v>41337955918.302696</v>
      </c>
    </row>
    <row r="321" spans="1:75" ht="16.5" thickBot="1" x14ac:dyDescent="0.3">
      <c r="A321" s="560" t="s">
        <v>340</v>
      </c>
      <c r="C321" s="292">
        <f t="shared" ref="C321:AH321" si="179">C318*C2</f>
        <v>2013588.3600000003</v>
      </c>
      <c r="D321" s="293">
        <f t="shared" si="179"/>
        <v>1946886.4800000007</v>
      </c>
      <c r="E321" s="293">
        <f t="shared" si="179"/>
        <v>4460325.648000001</v>
      </c>
      <c r="F321" s="293">
        <f t="shared" si="179"/>
        <v>4068788.2740000011</v>
      </c>
      <c r="G321" s="293">
        <f t="shared" si="179"/>
        <v>4759620.7776000006</v>
      </c>
      <c r="H321" s="293">
        <f t="shared" si="179"/>
        <v>4753847.5200000005</v>
      </c>
      <c r="I321" s="293">
        <f t="shared" si="179"/>
        <v>4928274.7428000001</v>
      </c>
      <c r="J321" s="293">
        <f t="shared" si="179"/>
        <v>5989315.5432000011</v>
      </c>
      <c r="K321" s="293">
        <f t="shared" si="179"/>
        <v>5982413.0040000007</v>
      </c>
      <c r="L321" s="293">
        <f t="shared" si="179"/>
        <v>4559750.7384000011</v>
      </c>
      <c r="M321" s="293">
        <f t="shared" si="179"/>
        <v>6340287.4416000014</v>
      </c>
      <c r="N321" s="293">
        <f t="shared" si="179"/>
        <v>6579542.9711999996</v>
      </c>
      <c r="O321" s="293">
        <f t="shared" si="179"/>
        <v>2900134.4256000007</v>
      </c>
      <c r="P321" s="293">
        <f t="shared" si="179"/>
        <v>7344959.3492640005</v>
      </c>
      <c r="Q321" s="293">
        <f t="shared" si="179"/>
        <v>6868010.4501600005</v>
      </c>
      <c r="R321" s="293">
        <f t="shared" si="179"/>
        <v>5595344.0466240002</v>
      </c>
      <c r="S321" s="293">
        <f t="shared" si="179"/>
        <v>3832768.7616000003</v>
      </c>
      <c r="T321" s="293">
        <f t="shared" si="179"/>
        <v>3674461.3872000012</v>
      </c>
      <c r="U321" s="293">
        <f t="shared" si="179"/>
        <v>7107171.1612800015</v>
      </c>
      <c r="V321" s="293">
        <f t="shared" si="179"/>
        <v>7224129.0950399991</v>
      </c>
      <c r="W321" s="293">
        <f t="shared" si="179"/>
        <v>5930166.9244800005</v>
      </c>
      <c r="X321" s="293">
        <f t="shared" si="179"/>
        <v>4476667.9847039999</v>
      </c>
      <c r="Y321" s="293">
        <f t="shared" si="179"/>
        <v>4924402.5525600007</v>
      </c>
      <c r="Z321" s="293">
        <f t="shared" si="179"/>
        <v>8038780.8677759999</v>
      </c>
      <c r="AA321" s="293">
        <f t="shared" si="179"/>
        <v>7780644.7200000007</v>
      </c>
      <c r="AB321" s="293">
        <f t="shared" si="179"/>
        <v>10486279.490220001</v>
      </c>
      <c r="AC321" s="293">
        <f t="shared" si="179"/>
        <v>7240440.5437305616</v>
      </c>
      <c r="AD321" s="293">
        <f t="shared" si="179"/>
        <v>5964689.56651776</v>
      </c>
      <c r="AE321" s="293">
        <f t="shared" si="179"/>
        <v>4131383.9533776008</v>
      </c>
      <c r="AF321" s="293">
        <f t="shared" si="179"/>
        <v>6153558.8245152012</v>
      </c>
      <c r="AG321" s="293">
        <f t="shared" si="179"/>
        <v>9140012.3000879996</v>
      </c>
      <c r="AH321" s="293">
        <f t="shared" si="179"/>
        <v>6190527.0285129603</v>
      </c>
      <c r="AI321" s="293">
        <f t="shared" ref="AI321:BN321" si="180">AI318*AI2</f>
        <v>6327284.9364211205</v>
      </c>
      <c r="AJ321" s="293">
        <f t="shared" si="180"/>
        <v>6094134.2794428002</v>
      </c>
      <c r="AK321" s="293">
        <f t="shared" si="180"/>
        <v>8078953.3308026427</v>
      </c>
      <c r="AL321" s="293">
        <f t="shared" si="180"/>
        <v>8877887.4097440019</v>
      </c>
      <c r="AM321" s="293">
        <f t="shared" si="180"/>
        <v>18209337.213864006</v>
      </c>
      <c r="AN321" s="293">
        <f t="shared" si="180"/>
        <v>2568632.3318721023</v>
      </c>
      <c r="AO321" s="293">
        <f t="shared" si="180"/>
        <v>5415819.5364325643</v>
      </c>
      <c r="AP321" s="293">
        <f t="shared" si="180"/>
        <v>3979144.5039360006</v>
      </c>
      <c r="AQ321" s="293">
        <f t="shared" si="180"/>
        <v>3658759.4557366278</v>
      </c>
      <c r="AR321" s="293">
        <f t="shared" si="180"/>
        <v>4019346.8891136004</v>
      </c>
      <c r="AS321" s="293">
        <f t="shared" si="180"/>
        <v>4344722.6273256959</v>
      </c>
      <c r="AT321" s="293">
        <f t="shared" si="180"/>
        <v>5869080.8499456001</v>
      </c>
      <c r="AU321" s="293">
        <f t="shared" si="180"/>
        <v>4912943.3503488004</v>
      </c>
      <c r="AV321" s="293">
        <f t="shared" si="180"/>
        <v>3484817.9316228102</v>
      </c>
      <c r="AW321" s="293">
        <f t="shared" si="180"/>
        <v>4542349.1015614467</v>
      </c>
      <c r="AX321" s="293">
        <f t="shared" si="180"/>
        <v>4433628.1180838402</v>
      </c>
      <c r="AY321" s="293">
        <f t="shared" si="180"/>
        <v>6534692.6791735291</v>
      </c>
      <c r="AZ321" s="293">
        <f t="shared" si="180"/>
        <v>10985842.135461776</v>
      </c>
      <c r="BA321" s="293">
        <f t="shared" si="180"/>
        <v>9535193.3020373452</v>
      </c>
      <c r="BB321" s="293">
        <f t="shared" si="180"/>
        <v>6150055.0270566298</v>
      </c>
      <c r="BC321" s="293">
        <f t="shared" si="180"/>
        <v>5017657.7717415933</v>
      </c>
      <c r="BD321" s="293">
        <f t="shared" si="180"/>
        <v>6948745.8435576009</v>
      </c>
      <c r="BE321" s="293">
        <f t="shared" si="180"/>
        <v>8128173.302863488</v>
      </c>
      <c r="BF321" s="293">
        <f t="shared" si="180"/>
        <v>6997230.6963020479</v>
      </c>
      <c r="BG321" s="293">
        <f t="shared" si="180"/>
        <v>3594069.0895976643</v>
      </c>
      <c r="BH321" s="293">
        <f t="shared" si="180"/>
        <v>4546690.3033821387</v>
      </c>
      <c r="BI321" s="293">
        <f t="shared" si="180"/>
        <v>6175129.7194413459</v>
      </c>
      <c r="BJ321" s="293">
        <f t="shared" si="180"/>
        <v>8475150.0319040343</v>
      </c>
      <c r="BK321" s="293">
        <f t="shared" si="180"/>
        <v>7740169.8693330819</v>
      </c>
      <c r="BL321" s="293">
        <f t="shared" si="180"/>
        <v>10454181.667792194</v>
      </c>
      <c r="BM321" s="293">
        <f t="shared" si="180"/>
        <v>8045099.2384229386</v>
      </c>
      <c r="BN321" s="293">
        <f t="shared" si="180"/>
        <v>7197771.6418784009</v>
      </c>
      <c r="BO321" s="293">
        <f t="shared" ref="BO321:BV321" si="181">BO318*BO2</f>
        <v>4586314.4069818975</v>
      </c>
      <c r="BP321" s="293">
        <f t="shared" si="181"/>
        <v>6457681.2216056203</v>
      </c>
      <c r="BQ321" s="293">
        <f t="shared" si="181"/>
        <v>9960760.9870199002</v>
      </c>
      <c r="BR321" s="293">
        <f t="shared" si="181"/>
        <v>11666009.125231721</v>
      </c>
      <c r="BS321" s="293">
        <f t="shared" si="181"/>
        <v>8087684.4879274238</v>
      </c>
      <c r="BT321" s="293">
        <f t="shared" si="181"/>
        <v>6907780.3240204221</v>
      </c>
      <c r="BU321" s="293">
        <f t="shared" si="181"/>
        <v>7815002.6880926201</v>
      </c>
      <c r="BV321" s="294">
        <f t="shared" si="181"/>
        <v>9351756.5256477818</v>
      </c>
      <c r="BW321" s="434">
        <f t="shared" si="171"/>
        <v>457562858.88677692</v>
      </c>
    </row>
    <row r="322" spans="1:75" ht="16.5" thickBot="1" x14ac:dyDescent="0.3">
      <c r="A322" s="448" t="s">
        <v>489</v>
      </c>
      <c r="C322" s="295">
        <f t="shared" ref="C322:AH322" si="182">C302*C2</f>
        <v>20652188.307692308</v>
      </c>
      <c r="D322" s="296">
        <f t="shared" si="182"/>
        <v>19968066.461538464</v>
      </c>
      <c r="E322" s="296">
        <f t="shared" si="182"/>
        <v>18826396.061538465</v>
      </c>
      <c r="F322" s="296">
        <f t="shared" si="182"/>
        <v>9580405.8461538479</v>
      </c>
      <c r="G322" s="296">
        <f t="shared" si="182"/>
        <v>19553145.600000001</v>
      </c>
      <c r="H322" s="296">
        <f t="shared" si="182"/>
        <v>31060283.07692308</v>
      </c>
      <c r="I322" s="296">
        <f t="shared" si="182"/>
        <v>21795194.030769233</v>
      </c>
      <c r="J322" s="296">
        <f t="shared" si="182"/>
        <v>14625595.93846154</v>
      </c>
      <c r="K322" s="296">
        <f t="shared" si="182"/>
        <v>19862479.384615388</v>
      </c>
      <c r="L322" s="296">
        <f t="shared" si="182"/>
        <v>20968622.400000002</v>
      </c>
      <c r="M322" s="296">
        <f t="shared" si="182"/>
        <v>29222245.661538467</v>
      </c>
      <c r="N322" s="296">
        <f t="shared" si="182"/>
        <v>39405144.36923077</v>
      </c>
      <c r="O322" s="296">
        <f t="shared" si="182"/>
        <v>19337242.438153848</v>
      </c>
      <c r="P322" s="296">
        <f t="shared" si="182"/>
        <v>21272501.832000002</v>
      </c>
      <c r="Q322" s="296">
        <f t="shared" si="182"/>
        <v>17243831.520000003</v>
      </c>
      <c r="R322" s="296">
        <f t="shared" si="182"/>
        <v>9637452.1513846163</v>
      </c>
      <c r="S322" s="296">
        <f t="shared" si="182"/>
        <v>21242200.24615385</v>
      </c>
      <c r="T322" s="296">
        <f t="shared" si="182"/>
        <v>32816760.276923079</v>
      </c>
      <c r="U322" s="296">
        <f t="shared" si="182"/>
        <v>28276155.498461541</v>
      </c>
      <c r="V322" s="296">
        <f t="shared" si="182"/>
        <v>14445176.876307696</v>
      </c>
      <c r="W322" s="296">
        <f t="shared" si="182"/>
        <v>17251055.464615382</v>
      </c>
      <c r="X322" s="296">
        <f t="shared" si="182"/>
        <v>24190760.392615389</v>
      </c>
      <c r="Y322" s="296">
        <f t="shared" si="182"/>
        <v>24394578.313846156</v>
      </c>
      <c r="Z322" s="296">
        <f t="shared" si="182"/>
        <v>60301305.504000008</v>
      </c>
      <c r="AA322" s="296">
        <f t="shared" si="182"/>
        <v>23629150.135384616</v>
      </c>
      <c r="AB322" s="296">
        <f t="shared" si="182"/>
        <v>18232201.772307694</v>
      </c>
      <c r="AC322" s="296">
        <f t="shared" si="182"/>
        <v>15807880.506535385</v>
      </c>
      <c r="AD322" s="296">
        <f t="shared" si="182"/>
        <v>10032324.913329232</v>
      </c>
      <c r="AE322" s="296">
        <f t="shared" si="182"/>
        <v>23446605.333415389</v>
      </c>
      <c r="AF322" s="296">
        <f t="shared" si="182"/>
        <v>29246628.014400002</v>
      </c>
      <c r="AG322" s="296">
        <f t="shared" si="182"/>
        <v>24056377.338461537</v>
      </c>
      <c r="AH322" s="296">
        <f t="shared" si="182"/>
        <v>11891553.170510773</v>
      </c>
      <c r="AI322" s="296">
        <f t="shared" ref="AI322:BN322" si="183">AI302*AI2</f>
        <v>18577284.198609229</v>
      </c>
      <c r="AJ322" s="296">
        <f t="shared" si="183"/>
        <v>23995863.567600001</v>
      </c>
      <c r="AK322" s="296">
        <f t="shared" si="183"/>
        <v>27232563.93792</v>
      </c>
      <c r="AL322" s="296">
        <f t="shared" si="183"/>
        <v>53177031.616763085</v>
      </c>
      <c r="AM322" s="296">
        <f t="shared" si="183"/>
        <v>28672876.380849235</v>
      </c>
      <c r="AN322" s="296">
        <f t="shared" si="183"/>
        <v>19245126.761147078</v>
      </c>
      <c r="AO322" s="296">
        <f t="shared" si="183"/>
        <v>14526487.472043324</v>
      </c>
      <c r="AP322" s="296">
        <f t="shared" si="183"/>
        <v>8827461.0022596922</v>
      </c>
      <c r="AQ322" s="296">
        <f t="shared" si="183"/>
        <v>24465949.335599266</v>
      </c>
      <c r="AR322" s="296">
        <f t="shared" si="183"/>
        <v>39354497.221868314</v>
      </c>
      <c r="AS322" s="296">
        <f t="shared" si="183"/>
        <v>22598206.356716309</v>
      </c>
      <c r="AT322" s="296">
        <f t="shared" si="183"/>
        <v>15856913.014449231</v>
      </c>
      <c r="AU322" s="296">
        <f t="shared" si="183"/>
        <v>17508998.016000003</v>
      </c>
      <c r="AV322" s="296">
        <f t="shared" si="183"/>
        <v>21501557.696102403</v>
      </c>
      <c r="AW322" s="296">
        <f t="shared" si="183"/>
        <v>27859511.747936495</v>
      </c>
      <c r="AX322" s="296">
        <f t="shared" si="183"/>
        <v>43246541.996928006</v>
      </c>
      <c r="AY322" s="296">
        <f t="shared" si="183"/>
        <v>18296352.941556185</v>
      </c>
      <c r="AZ322" s="296">
        <f t="shared" si="183"/>
        <v>25931485.195775997</v>
      </c>
      <c r="BA322" s="296">
        <f t="shared" si="183"/>
        <v>16477308.890357759</v>
      </c>
      <c r="BB322" s="296">
        <f t="shared" si="183"/>
        <v>10461645.434057651</v>
      </c>
      <c r="BC322" s="296">
        <f t="shared" si="183"/>
        <v>24828476.988310449</v>
      </c>
      <c r="BD322" s="296">
        <f t="shared" si="183"/>
        <v>36145322.728615388</v>
      </c>
      <c r="BE322" s="296">
        <f t="shared" si="183"/>
        <v>22680232.135975383</v>
      </c>
      <c r="BF322" s="296">
        <f t="shared" si="183"/>
        <v>12944233.974274561</v>
      </c>
      <c r="BG322" s="296">
        <f t="shared" si="183"/>
        <v>10387082.85944123</v>
      </c>
      <c r="BH322" s="296">
        <f t="shared" si="183"/>
        <v>19125224.722362682</v>
      </c>
      <c r="BI322" s="296">
        <f t="shared" si="183"/>
        <v>21845587.963111978</v>
      </c>
      <c r="BJ322" s="296">
        <f t="shared" si="183"/>
        <v>43722090.697374716</v>
      </c>
      <c r="BK322" s="296">
        <f t="shared" si="183"/>
        <v>19264152.516102146</v>
      </c>
      <c r="BL322" s="296">
        <f t="shared" si="183"/>
        <v>25295250.728014853</v>
      </c>
      <c r="BM322" s="296">
        <f t="shared" si="183"/>
        <v>14592018.60071424</v>
      </c>
      <c r="BN322" s="296">
        <f t="shared" si="183"/>
        <v>9145834.3607095312</v>
      </c>
      <c r="BO322" s="296">
        <f t="shared" ref="BO322:BV322" si="184">BO302*BO2</f>
        <v>20765799.638830084</v>
      </c>
      <c r="BP322" s="296">
        <f t="shared" si="184"/>
        <v>31686282.071276549</v>
      </c>
      <c r="BQ322" s="296">
        <f t="shared" si="184"/>
        <v>22297227.302158851</v>
      </c>
      <c r="BR322" s="296">
        <f t="shared" si="184"/>
        <v>16271864.419608576</v>
      </c>
      <c r="BS322" s="296">
        <f t="shared" si="184"/>
        <v>18704420.073824257</v>
      </c>
      <c r="BT322" s="296">
        <f t="shared" si="184"/>
        <v>25444790.81127752</v>
      </c>
      <c r="BU322" s="296">
        <f t="shared" si="184"/>
        <v>23219777.390330881</v>
      </c>
      <c r="BV322" s="297">
        <f t="shared" si="184"/>
        <v>45067395.127987817</v>
      </c>
      <c r="BW322" s="434">
        <f t="shared" si="171"/>
        <v>1653518236.7321086</v>
      </c>
    </row>
    <row r="323" spans="1:75" ht="16.5" thickBot="1" x14ac:dyDescent="0.3">
      <c r="BW323" s="434">
        <f t="shared" si="171"/>
        <v>0</v>
      </c>
    </row>
    <row r="324" spans="1:75" ht="16.5" thickBot="1" x14ac:dyDescent="0.3">
      <c r="A324" s="428" t="s">
        <v>333</v>
      </c>
      <c r="BW324" s="434">
        <f t="shared" si="171"/>
        <v>0</v>
      </c>
    </row>
    <row r="325" spans="1:75" ht="16.5" thickBot="1" x14ac:dyDescent="0.3">
      <c r="A325" s="277" t="s">
        <v>248</v>
      </c>
      <c r="C325" s="439">
        <f t="shared" ref="C325:AH325" si="185">C306*C2</f>
        <v>80543534.400000006</v>
      </c>
      <c r="D325" s="440">
        <f t="shared" si="185"/>
        <v>77875459.200000018</v>
      </c>
      <c r="E325" s="440">
        <f t="shared" si="185"/>
        <v>73422944.640000001</v>
      </c>
      <c r="F325" s="440">
        <f t="shared" si="185"/>
        <v>37363582.799999997</v>
      </c>
      <c r="G325" s="440">
        <f t="shared" si="185"/>
        <v>76257267.840000018</v>
      </c>
      <c r="H325" s="440">
        <f t="shared" si="185"/>
        <v>121135104.00000001</v>
      </c>
      <c r="I325" s="440">
        <f t="shared" si="185"/>
        <v>85001256.719999999</v>
      </c>
      <c r="J325" s="440">
        <f t="shared" si="185"/>
        <v>57039824.160000004</v>
      </c>
      <c r="K325" s="440">
        <f t="shared" si="185"/>
        <v>77463669.600000009</v>
      </c>
      <c r="L325" s="440">
        <f t="shared" si="185"/>
        <v>81777627.360000014</v>
      </c>
      <c r="M325" s="440">
        <f t="shared" si="185"/>
        <v>113966758.08000001</v>
      </c>
      <c r="N325" s="440">
        <f t="shared" si="185"/>
        <v>153680063.03999999</v>
      </c>
      <c r="O325" s="440">
        <f t="shared" si="185"/>
        <v>0</v>
      </c>
      <c r="P325" s="440">
        <f t="shared" si="185"/>
        <v>0</v>
      </c>
      <c r="Q325" s="440">
        <f t="shared" si="185"/>
        <v>0</v>
      </c>
      <c r="R325" s="440">
        <f t="shared" si="185"/>
        <v>0</v>
      </c>
      <c r="S325" s="440">
        <f t="shared" si="185"/>
        <v>0</v>
      </c>
      <c r="T325" s="440">
        <f t="shared" si="185"/>
        <v>0</v>
      </c>
      <c r="U325" s="440">
        <f t="shared" si="185"/>
        <v>0</v>
      </c>
      <c r="V325" s="440">
        <f t="shared" si="185"/>
        <v>0</v>
      </c>
      <c r="W325" s="440">
        <f t="shared" si="185"/>
        <v>0</v>
      </c>
      <c r="X325" s="440">
        <f t="shared" si="185"/>
        <v>0</v>
      </c>
      <c r="Y325" s="440">
        <f t="shared" si="185"/>
        <v>0</v>
      </c>
      <c r="Z325" s="440">
        <f t="shared" si="185"/>
        <v>0</v>
      </c>
      <c r="AA325" s="440">
        <f t="shared" si="185"/>
        <v>0</v>
      </c>
      <c r="AB325" s="440">
        <f t="shared" si="185"/>
        <v>0</v>
      </c>
      <c r="AC325" s="440">
        <f t="shared" si="185"/>
        <v>0</v>
      </c>
      <c r="AD325" s="440">
        <f t="shared" si="185"/>
        <v>0</v>
      </c>
      <c r="AE325" s="440">
        <f t="shared" si="185"/>
        <v>0</v>
      </c>
      <c r="AF325" s="440">
        <f t="shared" si="185"/>
        <v>0</v>
      </c>
      <c r="AG325" s="440">
        <f t="shared" si="185"/>
        <v>0</v>
      </c>
      <c r="AH325" s="440">
        <f t="shared" si="185"/>
        <v>0</v>
      </c>
      <c r="AI325" s="440">
        <f t="shared" ref="AI325:BN325" si="186">AI306*AI2</f>
        <v>0</v>
      </c>
      <c r="AJ325" s="440">
        <f t="shared" si="186"/>
        <v>0</v>
      </c>
      <c r="AK325" s="440">
        <f t="shared" si="186"/>
        <v>0</v>
      </c>
      <c r="AL325" s="440">
        <f t="shared" si="186"/>
        <v>0</v>
      </c>
      <c r="AM325" s="440">
        <f t="shared" si="186"/>
        <v>37274739.295104004</v>
      </c>
      <c r="AN325" s="440">
        <f t="shared" si="186"/>
        <v>25018664.789491203</v>
      </c>
      <c r="AO325" s="440">
        <f t="shared" si="186"/>
        <v>18884433.713656321</v>
      </c>
      <c r="AP325" s="440">
        <f t="shared" si="186"/>
        <v>11475699.302937599</v>
      </c>
      <c r="AQ325" s="440">
        <f t="shared" si="186"/>
        <v>31805734.136279047</v>
      </c>
      <c r="AR325" s="440">
        <f t="shared" si="186"/>
        <v>51160846.388428815</v>
      </c>
      <c r="AS325" s="440">
        <f t="shared" si="186"/>
        <v>29377668.2637312</v>
      </c>
      <c r="AT325" s="440">
        <f t="shared" si="186"/>
        <v>20613986.918784004</v>
      </c>
      <c r="AU325" s="440">
        <f t="shared" si="186"/>
        <v>22761697.420800004</v>
      </c>
      <c r="AV325" s="440">
        <f t="shared" si="186"/>
        <v>27952025.004933119</v>
      </c>
      <c r="AW325" s="440">
        <f t="shared" si="186"/>
        <v>36217365.272317447</v>
      </c>
      <c r="AX325" s="440">
        <f t="shared" si="186"/>
        <v>56220504.596006416</v>
      </c>
      <c r="AY325" s="440">
        <f t="shared" si="186"/>
        <v>95141035.296092167</v>
      </c>
      <c r="AZ325" s="440">
        <f t="shared" si="186"/>
        <v>134843723.0180352</v>
      </c>
      <c r="BA325" s="440">
        <f t="shared" si="186"/>
        <v>85682006.22986035</v>
      </c>
      <c r="BB325" s="440">
        <f t="shared" si="186"/>
        <v>54400556.257099777</v>
      </c>
      <c r="BC325" s="440">
        <f t="shared" si="186"/>
        <v>129108080.33921434</v>
      </c>
      <c r="BD325" s="440">
        <f t="shared" si="186"/>
        <v>187955678.18880001</v>
      </c>
      <c r="BE325" s="440">
        <f t="shared" si="186"/>
        <v>117937207.10707201</v>
      </c>
      <c r="BF325" s="440">
        <f t="shared" si="186"/>
        <v>67310016.666227713</v>
      </c>
      <c r="BG325" s="440">
        <f t="shared" si="186"/>
        <v>54012830.869094402</v>
      </c>
      <c r="BH325" s="440">
        <f t="shared" si="186"/>
        <v>99451168.556285948</v>
      </c>
      <c r="BI325" s="440">
        <f t="shared" si="186"/>
        <v>113597057.40818226</v>
      </c>
      <c r="BJ325" s="440">
        <f t="shared" si="186"/>
        <v>227354871.62634856</v>
      </c>
      <c r="BK325" s="440">
        <f t="shared" si="186"/>
        <v>0</v>
      </c>
      <c r="BL325" s="440">
        <f t="shared" si="186"/>
        <v>0</v>
      </c>
      <c r="BM325" s="440">
        <f t="shared" si="186"/>
        <v>0</v>
      </c>
      <c r="BN325" s="440">
        <f t="shared" si="186"/>
        <v>0</v>
      </c>
      <c r="BO325" s="440">
        <f t="shared" ref="BO325:BV325" si="187">BO306*BO2</f>
        <v>0</v>
      </c>
      <c r="BP325" s="440">
        <f t="shared" si="187"/>
        <v>0</v>
      </c>
      <c r="BQ325" s="440">
        <f t="shared" si="187"/>
        <v>0</v>
      </c>
      <c r="BR325" s="440">
        <f t="shared" si="187"/>
        <v>0</v>
      </c>
      <c r="BS325" s="440">
        <f t="shared" si="187"/>
        <v>0</v>
      </c>
      <c r="BT325" s="440">
        <f t="shared" si="187"/>
        <v>0</v>
      </c>
      <c r="BU325" s="440">
        <f t="shared" si="187"/>
        <v>0</v>
      </c>
      <c r="BV325" s="441">
        <f t="shared" si="187"/>
        <v>0</v>
      </c>
      <c r="BW325" s="434">
        <f t="shared" si="171"/>
        <v>2771084688.5047822</v>
      </c>
    </row>
    <row r="326" spans="1:75" ht="16.5" thickBot="1" x14ac:dyDescent="0.3">
      <c r="A326" s="268" t="s">
        <v>250</v>
      </c>
      <c r="C326" s="431">
        <f t="shared" ref="C326:AH326" si="188">C308*C2</f>
        <v>0</v>
      </c>
      <c r="D326" s="249">
        <f t="shared" si="188"/>
        <v>0</v>
      </c>
      <c r="E326" s="249">
        <f t="shared" si="188"/>
        <v>0</v>
      </c>
      <c r="F326" s="249">
        <f t="shared" si="188"/>
        <v>0</v>
      </c>
      <c r="G326" s="249">
        <f t="shared" si="188"/>
        <v>0</v>
      </c>
      <c r="H326" s="249">
        <f t="shared" si="188"/>
        <v>0</v>
      </c>
      <c r="I326" s="249">
        <f t="shared" si="188"/>
        <v>0</v>
      </c>
      <c r="J326" s="249">
        <f t="shared" si="188"/>
        <v>0</v>
      </c>
      <c r="K326" s="249">
        <f t="shared" si="188"/>
        <v>0</v>
      </c>
      <c r="L326" s="249">
        <f t="shared" si="188"/>
        <v>0</v>
      </c>
      <c r="M326" s="249">
        <f t="shared" si="188"/>
        <v>0</v>
      </c>
      <c r="N326" s="249">
        <f t="shared" si="188"/>
        <v>0</v>
      </c>
      <c r="O326" s="249">
        <f t="shared" si="188"/>
        <v>0</v>
      </c>
      <c r="P326" s="249">
        <f t="shared" si="188"/>
        <v>53761168.228800006</v>
      </c>
      <c r="Q326" s="249">
        <f t="shared" si="188"/>
        <v>64097919.28800001</v>
      </c>
      <c r="R326" s="249">
        <f t="shared" si="188"/>
        <v>43148261.644800007</v>
      </c>
      <c r="S326" s="249">
        <f t="shared" si="188"/>
        <v>24267648.720000003</v>
      </c>
      <c r="T326" s="249">
        <f t="shared" si="188"/>
        <v>57476353.344000012</v>
      </c>
      <c r="U326" s="249">
        <f t="shared" si="188"/>
        <v>96857545.560000017</v>
      </c>
      <c r="V326" s="249">
        <f t="shared" si="188"/>
        <v>61261487.654400006</v>
      </c>
      <c r="W326" s="249">
        <f t="shared" si="188"/>
        <v>39704339.47200001</v>
      </c>
      <c r="X326" s="249">
        <f t="shared" si="188"/>
        <v>45890055.230400003</v>
      </c>
      <c r="Y326" s="249">
        <f t="shared" si="188"/>
        <v>61374138.672000013</v>
      </c>
      <c r="Z326" s="249">
        <f t="shared" si="188"/>
        <v>84512688.537600011</v>
      </c>
      <c r="AA326" s="249">
        <f t="shared" si="188"/>
        <v>115168996.8</v>
      </c>
      <c r="AB326" s="249">
        <f t="shared" si="188"/>
        <v>138230528.292</v>
      </c>
      <c r="AC326" s="249">
        <f t="shared" si="188"/>
        <v>176278650.575616</v>
      </c>
      <c r="AD326" s="249">
        <f t="shared" si="188"/>
        <v>134751837.330432</v>
      </c>
      <c r="AE326" s="249">
        <f t="shared" si="188"/>
        <v>80357342.662080005</v>
      </c>
      <c r="AF326" s="249">
        <f t="shared" si="188"/>
        <v>153668901.53664002</v>
      </c>
      <c r="AG326" s="249">
        <f t="shared" si="188"/>
        <v>247206289.2624</v>
      </c>
      <c r="AH326" s="249">
        <f t="shared" si="188"/>
        <v>151296887.70719999</v>
      </c>
      <c r="AI326" s="249">
        <f t="shared" ref="AI326:BN326" si="189">AI308*AI2</f>
        <v>128273532.033024</v>
      </c>
      <c r="AJ326" s="249">
        <f t="shared" si="189"/>
        <v>136558821.95207998</v>
      </c>
      <c r="AK326" s="249">
        <f t="shared" si="189"/>
        <v>205540795.70481601</v>
      </c>
      <c r="AL326" s="249">
        <f t="shared" si="189"/>
        <v>223586884.63180801</v>
      </c>
      <c r="AM326" s="249">
        <f t="shared" si="189"/>
        <v>473247933.01920003</v>
      </c>
      <c r="AN326" s="249">
        <f t="shared" si="189"/>
        <v>72954685.946949124</v>
      </c>
      <c r="AO326" s="249">
        <f t="shared" si="189"/>
        <v>80997563.189260811</v>
      </c>
      <c r="AP326" s="249">
        <f t="shared" si="189"/>
        <v>59281232.046105601</v>
      </c>
      <c r="AQ326" s="249">
        <f t="shared" si="189"/>
        <v>41927709.618155517</v>
      </c>
      <c r="AR326" s="249">
        <f t="shared" si="189"/>
        <v>103386585.00280322</v>
      </c>
      <c r="AS326" s="249">
        <f t="shared" si="189"/>
        <v>116111139.65498881</v>
      </c>
      <c r="AT326" s="249">
        <f t="shared" si="189"/>
        <v>100875125.96582399</v>
      </c>
      <c r="AU326" s="249">
        <f t="shared" si="189"/>
        <v>60447029.310720004</v>
      </c>
      <c r="AV326" s="249">
        <f t="shared" si="189"/>
        <v>61183442.667110406</v>
      </c>
      <c r="AW326" s="249">
        <f t="shared" si="189"/>
        <v>105136857.78812928</v>
      </c>
      <c r="AX326" s="249">
        <f t="shared" si="189"/>
        <v>90915407.483097598</v>
      </c>
      <c r="AY326" s="249">
        <f t="shared" si="189"/>
        <v>147958381.9809792</v>
      </c>
      <c r="AZ326" s="249">
        <f t="shared" si="189"/>
        <v>163834282.79532287</v>
      </c>
      <c r="BA326" s="249">
        <f t="shared" si="189"/>
        <v>153123593.92012799</v>
      </c>
      <c r="BB326" s="249">
        <f t="shared" si="189"/>
        <v>117097464.53670911</v>
      </c>
      <c r="BC326" s="249">
        <f t="shared" si="189"/>
        <v>70912096.784547836</v>
      </c>
      <c r="BD326" s="249">
        <f t="shared" si="189"/>
        <v>158262062.3928</v>
      </c>
      <c r="BE326" s="249">
        <f t="shared" si="189"/>
        <v>194220867.46176001</v>
      </c>
      <c r="BF326" s="249">
        <f t="shared" si="189"/>
        <v>137244669.2383104</v>
      </c>
      <c r="BG326" s="249">
        <f t="shared" si="189"/>
        <v>59765044.250592001</v>
      </c>
      <c r="BH326" s="249">
        <f t="shared" si="189"/>
        <v>90702034.276515841</v>
      </c>
      <c r="BI326" s="249">
        <f t="shared" si="189"/>
        <v>137404392.28637183</v>
      </c>
      <c r="BJ326" s="249">
        <f t="shared" si="189"/>
        <v>153191826.76103425</v>
      </c>
      <c r="BK326" s="249">
        <f t="shared" si="189"/>
        <v>230193345.96760321</v>
      </c>
      <c r="BL326" s="249">
        <f t="shared" si="189"/>
        <v>191779707.8116169</v>
      </c>
      <c r="BM326" s="249">
        <f t="shared" si="189"/>
        <v>162724087.15753883</v>
      </c>
      <c r="BN326" s="249">
        <f t="shared" si="189"/>
        <v>122841866.30306993</v>
      </c>
      <c r="BO326" s="249">
        <f t="shared" ref="BO326:BV326" si="190">BO308*BO2</f>
        <v>71172265.605825946</v>
      </c>
      <c r="BP326" s="249">
        <f t="shared" si="190"/>
        <v>166485924.38796964</v>
      </c>
      <c r="BQ326" s="249">
        <f t="shared" si="190"/>
        <v>229128934.96226674</v>
      </c>
      <c r="BR326" s="249">
        <f t="shared" si="190"/>
        <v>207031268.88701341</v>
      </c>
      <c r="BS326" s="249">
        <f t="shared" si="190"/>
        <v>129147218.6566828</v>
      </c>
      <c r="BT326" s="249">
        <f t="shared" si="190"/>
        <v>144804460.37152705</v>
      </c>
      <c r="BU326" s="249">
        <f t="shared" si="190"/>
        <v>175255232.59996876</v>
      </c>
      <c r="BV326" s="250">
        <f t="shared" si="190"/>
        <v>189487086.98028117</v>
      </c>
      <c r="BW326" s="434">
        <f t="shared" si="171"/>
        <v>7493503902.9088774</v>
      </c>
    </row>
    <row r="327" spans="1:75" ht="16.5" thickBot="1" x14ac:dyDescent="0.3">
      <c r="A327" s="268" t="s">
        <v>251</v>
      </c>
      <c r="C327" s="431">
        <f t="shared" ref="C327:AH327" si="191">C310*C2</f>
        <v>0</v>
      </c>
      <c r="D327" s="249">
        <f t="shared" si="191"/>
        <v>0</v>
      </c>
      <c r="E327" s="249">
        <f t="shared" si="191"/>
        <v>131237601.60000001</v>
      </c>
      <c r="F327" s="249">
        <f t="shared" si="191"/>
        <v>130845942.00000003</v>
      </c>
      <c r="G327" s="249">
        <f t="shared" si="191"/>
        <v>117240364.80000001</v>
      </c>
      <c r="H327" s="249">
        <f t="shared" si="191"/>
        <v>62172359.999999993</v>
      </c>
      <c r="I327" s="249">
        <f t="shared" si="191"/>
        <v>127980394.80000003</v>
      </c>
      <c r="J327" s="249">
        <f t="shared" si="191"/>
        <v>202022092.80000004</v>
      </c>
      <c r="K327" s="249">
        <f t="shared" si="191"/>
        <v>158135364</v>
      </c>
      <c r="L327" s="249">
        <f t="shared" si="191"/>
        <v>96414832.800000012</v>
      </c>
      <c r="M327" s="249">
        <f t="shared" si="191"/>
        <v>150357211.20000005</v>
      </c>
      <c r="N327" s="249">
        <f t="shared" si="191"/>
        <v>116410513.20000002</v>
      </c>
      <c r="O327" s="249">
        <f t="shared" si="191"/>
        <v>122877026.40000002</v>
      </c>
      <c r="P327" s="249">
        <f t="shared" si="191"/>
        <v>260327659.19999999</v>
      </c>
      <c r="Q327" s="249">
        <f t="shared" si="191"/>
        <v>249218743.96800002</v>
      </c>
      <c r="R327" s="249">
        <f t="shared" si="191"/>
        <v>246751674.12480003</v>
      </c>
      <c r="S327" s="249">
        <f t="shared" si="191"/>
        <v>167153475.84000003</v>
      </c>
      <c r="T327" s="249">
        <f t="shared" si="191"/>
        <v>101019229.24800001</v>
      </c>
      <c r="U327" s="249">
        <f t="shared" si="191"/>
        <v>260983832.44800007</v>
      </c>
      <c r="V327" s="249">
        <f t="shared" si="191"/>
        <v>322839956.73600006</v>
      </c>
      <c r="W327" s="249">
        <f t="shared" si="191"/>
        <v>259053398.20800003</v>
      </c>
      <c r="X327" s="249">
        <f t="shared" si="191"/>
        <v>162490332.61440003</v>
      </c>
      <c r="Y327" s="249">
        <f t="shared" si="191"/>
        <v>179118776.544</v>
      </c>
      <c r="Z327" s="249">
        <f t="shared" si="191"/>
        <v>327115148.23680007</v>
      </c>
      <c r="AA327" s="249">
        <f t="shared" si="191"/>
        <v>248323276.80000004</v>
      </c>
      <c r="AB327" s="249">
        <f t="shared" si="191"/>
        <v>345506990.39999998</v>
      </c>
      <c r="AC327" s="249">
        <f t="shared" si="191"/>
        <v>0</v>
      </c>
      <c r="AD327" s="249">
        <f t="shared" si="191"/>
        <v>0</v>
      </c>
      <c r="AE327" s="249">
        <f t="shared" si="191"/>
        <v>0</v>
      </c>
      <c r="AF327" s="249">
        <f t="shared" si="191"/>
        <v>0</v>
      </c>
      <c r="AG327" s="249">
        <f t="shared" si="191"/>
        <v>0</v>
      </c>
      <c r="AH327" s="249">
        <f t="shared" si="191"/>
        <v>0</v>
      </c>
      <c r="AI327" s="249">
        <f t="shared" ref="AI327:BN327" si="192">AI310*AI2</f>
        <v>0</v>
      </c>
      <c r="AJ327" s="249">
        <f t="shared" si="192"/>
        <v>0</v>
      </c>
      <c r="AK327" s="249">
        <f t="shared" si="192"/>
        <v>0</v>
      </c>
      <c r="AL327" s="249">
        <f t="shared" si="192"/>
        <v>0</v>
      </c>
      <c r="AM327" s="249">
        <f t="shared" si="192"/>
        <v>0</v>
      </c>
      <c r="AN327" s="249">
        <f t="shared" si="192"/>
        <v>0</v>
      </c>
      <c r="AO327" s="249">
        <f t="shared" si="192"/>
        <v>157459822.75395072</v>
      </c>
      <c r="AP327" s="249">
        <f t="shared" si="192"/>
        <v>169509463.41657603</v>
      </c>
      <c r="AQ327" s="249">
        <f t="shared" si="192"/>
        <v>144393598.88068607</v>
      </c>
      <c r="AR327" s="249">
        <f t="shared" si="192"/>
        <v>90859144.996454388</v>
      </c>
      <c r="AS327" s="249">
        <f t="shared" si="192"/>
        <v>156426056.99642882</v>
      </c>
      <c r="AT327" s="249">
        <f t="shared" si="192"/>
        <v>265796584.75238404</v>
      </c>
      <c r="AU327" s="249">
        <f t="shared" si="192"/>
        <v>197199494.36927998</v>
      </c>
      <c r="AV327" s="249">
        <f t="shared" si="192"/>
        <v>108321076.52481024</v>
      </c>
      <c r="AW327" s="249">
        <f t="shared" si="192"/>
        <v>153420844.21539843</v>
      </c>
      <c r="AX327" s="249">
        <f t="shared" si="192"/>
        <v>175948014.5399808</v>
      </c>
      <c r="AY327" s="249">
        <f t="shared" si="192"/>
        <v>159511156.82795519</v>
      </c>
      <c r="AZ327" s="249">
        <f t="shared" si="192"/>
        <v>407658467.36848903</v>
      </c>
      <c r="BA327" s="249">
        <f t="shared" si="192"/>
        <v>119068295.66533326</v>
      </c>
      <c r="BB327" s="249">
        <f t="shared" si="192"/>
        <v>133930642.5533952</v>
      </c>
      <c r="BC327" s="249">
        <f t="shared" si="192"/>
        <v>97688727.436787724</v>
      </c>
      <c r="BD327" s="249">
        <f t="shared" si="192"/>
        <v>55631875.092480004</v>
      </c>
      <c r="BE327" s="249">
        <f t="shared" si="192"/>
        <v>104663977.2624384</v>
      </c>
      <c r="BF327" s="249">
        <f t="shared" si="192"/>
        <v>144650689.93410048</v>
      </c>
      <c r="BG327" s="249">
        <f t="shared" si="192"/>
        <v>77990733.732096002</v>
      </c>
      <c r="BH327" s="249">
        <f t="shared" si="192"/>
        <v>64231388.045319177</v>
      </c>
      <c r="BI327" s="249">
        <f t="shared" si="192"/>
        <v>80202466.910011396</v>
      </c>
      <c r="BJ327" s="249">
        <f t="shared" si="192"/>
        <v>118590282.3307346</v>
      </c>
      <c r="BK327" s="249">
        <f t="shared" si="192"/>
        <v>99266811.007150084</v>
      </c>
      <c r="BL327" s="249">
        <f t="shared" si="192"/>
        <v>235039521.67218435</v>
      </c>
      <c r="BM327" s="249">
        <f t="shared" si="192"/>
        <v>158168831.18483868</v>
      </c>
      <c r="BN327" s="249">
        <f t="shared" si="192"/>
        <v>175625782.63931513</v>
      </c>
      <c r="BO327" s="249">
        <f t="shared" ref="BO327:BV327" si="193">BO310*BO2</f>
        <v>122557321.940356</v>
      </c>
      <c r="BP327" s="249">
        <f t="shared" si="193"/>
        <v>73155174.49832657</v>
      </c>
      <c r="BQ327" s="249">
        <f t="shared" si="193"/>
        <v>154344646.90759498</v>
      </c>
      <c r="BR327" s="249">
        <f t="shared" si="193"/>
        <v>272753552.93106586</v>
      </c>
      <c r="BS327" s="249">
        <f t="shared" si="193"/>
        <v>210663396.41134697</v>
      </c>
      <c r="BT327" s="249">
        <f t="shared" si="193"/>
        <v>128182325.64373057</v>
      </c>
      <c r="BU327" s="249">
        <f t="shared" si="193"/>
        <v>127867285.50467791</v>
      </c>
      <c r="BV327" s="250">
        <f t="shared" si="193"/>
        <v>183357195.81196731</v>
      </c>
      <c r="BW327" s="434">
        <f t="shared" si="171"/>
        <v>9669730848.7256451</v>
      </c>
    </row>
    <row r="328" spans="1:75" ht="16.5" thickBot="1" x14ac:dyDescent="0.3">
      <c r="A328" s="268" t="s">
        <v>252</v>
      </c>
      <c r="C328" s="431">
        <f t="shared" ref="C328:AH328" si="194">C312*C2</f>
        <v>0</v>
      </c>
      <c r="D328" s="249">
        <f t="shared" si="194"/>
        <v>0</v>
      </c>
      <c r="E328" s="249">
        <f t="shared" si="194"/>
        <v>0</v>
      </c>
      <c r="F328" s="249">
        <f t="shared" si="194"/>
        <v>51777986.400000013</v>
      </c>
      <c r="G328" s="249">
        <f t="shared" si="194"/>
        <v>50838178.56000001</v>
      </c>
      <c r="H328" s="249">
        <f t="shared" si="194"/>
        <v>48202272.000000007</v>
      </c>
      <c r="I328" s="249">
        <f t="shared" si="194"/>
        <v>24363542.879999999</v>
      </c>
      <c r="J328" s="249">
        <f t="shared" si="194"/>
        <v>52287808.320000008</v>
      </c>
      <c r="K328" s="249">
        <f t="shared" si="194"/>
        <v>88311398.400000021</v>
      </c>
      <c r="L328" s="249">
        <f t="shared" si="194"/>
        <v>58701339.840000004</v>
      </c>
      <c r="M328" s="249">
        <f t="shared" si="194"/>
        <v>48397426.560000002</v>
      </c>
      <c r="N328" s="249">
        <f t="shared" si="194"/>
        <v>40933113.120000012</v>
      </c>
      <c r="O328" s="249">
        <f t="shared" si="194"/>
        <v>44259389.760000005</v>
      </c>
      <c r="P328" s="249">
        <f t="shared" si="194"/>
        <v>52557111.840000011</v>
      </c>
      <c r="Q328" s="249">
        <f t="shared" si="194"/>
        <v>120679171.2</v>
      </c>
      <c r="R328" s="249">
        <f t="shared" si="194"/>
        <v>59962108.540800005</v>
      </c>
      <c r="S328" s="249">
        <f t="shared" si="194"/>
        <v>59743716.24000001</v>
      </c>
      <c r="T328" s="249">
        <f t="shared" si="194"/>
        <v>43488234.816000007</v>
      </c>
      <c r="U328" s="249">
        <f t="shared" si="194"/>
        <v>28668730.776000004</v>
      </c>
      <c r="V328" s="249">
        <f t="shared" si="194"/>
        <v>54368511.436800011</v>
      </c>
      <c r="W328" s="249">
        <f t="shared" si="194"/>
        <v>85323576.720000014</v>
      </c>
      <c r="X328" s="249">
        <f t="shared" si="194"/>
        <v>66261133.857600011</v>
      </c>
      <c r="Y328" s="249">
        <f t="shared" si="194"/>
        <v>39639674.42400001</v>
      </c>
      <c r="Z328" s="249">
        <f t="shared" si="194"/>
        <v>59667298.809600003</v>
      </c>
      <c r="AA328" s="249">
        <f t="shared" si="194"/>
        <v>60072566.400000013</v>
      </c>
      <c r="AB328" s="249">
        <f t="shared" si="194"/>
        <v>46560614.400000006</v>
      </c>
      <c r="AC328" s="249">
        <f t="shared" si="194"/>
        <v>107068777.3584</v>
      </c>
      <c r="AD328" s="249">
        <f t="shared" si="194"/>
        <v>62418762.997632004</v>
      </c>
      <c r="AE328" s="249">
        <f t="shared" si="194"/>
        <v>65943848.010240003</v>
      </c>
      <c r="AF328" s="249">
        <f t="shared" si="194"/>
        <v>38757363.536639996</v>
      </c>
      <c r="AG328" s="249">
        <f t="shared" si="194"/>
        <v>24389608.795200009</v>
      </c>
      <c r="AH328" s="249">
        <f t="shared" si="194"/>
        <v>44756797.938048013</v>
      </c>
      <c r="AI328" s="249">
        <f t="shared" ref="AI328:BN328" si="195">AI312*AI2</f>
        <v>91885565.763264015</v>
      </c>
      <c r="AJ328" s="249">
        <f t="shared" si="195"/>
        <v>65728775.556000009</v>
      </c>
      <c r="AK328" s="249">
        <f t="shared" si="195"/>
        <v>44251274.056704007</v>
      </c>
      <c r="AL328" s="249">
        <f t="shared" si="195"/>
        <v>52617322.381535999</v>
      </c>
      <c r="AM328" s="249">
        <f t="shared" si="195"/>
        <v>82282977.909600005</v>
      </c>
      <c r="AN328" s="249">
        <f t="shared" si="195"/>
        <v>55476930.646656007</v>
      </c>
      <c r="AO328" s="249">
        <f t="shared" si="195"/>
        <v>111063502.25539201</v>
      </c>
      <c r="AP328" s="249">
        <f t="shared" si="195"/>
        <v>219685045.76962563</v>
      </c>
      <c r="AQ328" s="249">
        <f t="shared" si="195"/>
        <v>275253854.91333121</v>
      </c>
      <c r="AR328" s="249">
        <f t="shared" si="195"/>
        <v>208604747.81859842</v>
      </c>
      <c r="AS328" s="249">
        <f t="shared" si="195"/>
        <v>91647852.852326393</v>
      </c>
      <c r="AT328" s="249">
        <f t="shared" si="195"/>
        <v>238722496.62105605</v>
      </c>
      <c r="AU328" s="249">
        <f t="shared" si="195"/>
        <v>346401564.08832014</v>
      </c>
      <c r="AV328" s="249">
        <f t="shared" si="195"/>
        <v>235587662.60649985</v>
      </c>
      <c r="AW328" s="249">
        <f t="shared" si="195"/>
        <v>181080700.72897539</v>
      </c>
      <c r="AX328" s="249">
        <f t="shared" si="195"/>
        <v>171167964.60441601</v>
      </c>
      <c r="AY328" s="249">
        <f t="shared" si="195"/>
        <v>205800623.66269439</v>
      </c>
      <c r="AZ328" s="249">
        <f t="shared" si="195"/>
        <v>292992632.3426919</v>
      </c>
      <c r="BA328" s="249">
        <f t="shared" si="195"/>
        <v>493783495.68577552</v>
      </c>
      <c r="BB328" s="249">
        <f t="shared" si="195"/>
        <v>162724895.72330686</v>
      </c>
      <c r="BC328" s="249">
        <f t="shared" si="195"/>
        <v>174580984.83916801</v>
      </c>
      <c r="BD328" s="249">
        <f t="shared" si="195"/>
        <v>119747884.3776</v>
      </c>
      <c r="BE328" s="249">
        <f t="shared" si="195"/>
        <v>57486270.928896002</v>
      </c>
      <c r="BF328" s="249">
        <f t="shared" si="195"/>
        <v>121798483.21749887</v>
      </c>
      <c r="BG328" s="249">
        <f t="shared" si="195"/>
        <v>128436380.09568001</v>
      </c>
      <c r="BH328" s="249">
        <f t="shared" si="195"/>
        <v>130967366.2793856</v>
      </c>
      <c r="BI328" s="249">
        <f t="shared" si="195"/>
        <v>88743802.292098552</v>
      </c>
      <c r="BJ328" s="249">
        <f t="shared" si="195"/>
        <v>108157400.35006464</v>
      </c>
      <c r="BK328" s="249">
        <f t="shared" si="195"/>
        <v>120070855.28309758</v>
      </c>
      <c r="BL328" s="249">
        <f t="shared" si="195"/>
        <v>158369747.8239072</v>
      </c>
      <c r="BM328" s="249">
        <f t="shared" si="195"/>
        <v>242308785.229056</v>
      </c>
      <c r="BN328" s="249">
        <f t="shared" si="195"/>
        <v>85354679.971532583</v>
      </c>
      <c r="BO328" s="249">
        <f t="shared" ref="BO328:BV328" si="196">BO312*BO2</f>
        <v>87609486.21071063</v>
      </c>
      <c r="BP328" s="249">
        <f t="shared" si="196"/>
        <v>62985927.146461569</v>
      </c>
      <c r="BQ328" s="249">
        <f t="shared" si="196"/>
        <v>33910102.66758506</v>
      </c>
      <c r="BR328" s="249">
        <f t="shared" si="196"/>
        <v>91865418.10371995</v>
      </c>
      <c r="BS328" s="249">
        <f t="shared" si="196"/>
        <v>138769351.49124405</v>
      </c>
      <c r="BT328" s="249">
        <f t="shared" si="196"/>
        <v>104544737.24206787</v>
      </c>
      <c r="BU328" s="249">
        <f t="shared" si="196"/>
        <v>56594686.336621054</v>
      </c>
      <c r="BV328" s="250">
        <f t="shared" si="196"/>
        <v>66889263.614004456</v>
      </c>
      <c r="BW328" s="434">
        <f t="shared" si="171"/>
        <v>7434351563.4241304</v>
      </c>
    </row>
    <row r="329" spans="1:75" ht="16.5" thickBot="1" x14ac:dyDescent="0.3">
      <c r="A329" s="268" t="s">
        <v>269</v>
      </c>
      <c r="C329" s="431">
        <f t="shared" ref="C329:AH329" si="197">C314*C2</f>
        <v>0</v>
      </c>
      <c r="D329" s="249">
        <f t="shared" si="197"/>
        <v>0</v>
      </c>
      <c r="E329" s="249">
        <f t="shared" si="197"/>
        <v>0</v>
      </c>
      <c r="F329" s="249">
        <f t="shared" si="197"/>
        <v>0</v>
      </c>
      <c r="G329" s="249">
        <f t="shared" si="197"/>
        <v>251469254.40000004</v>
      </c>
      <c r="H329" s="249">
        <f t="shared" si="197"/>
        <v>261270480.00000006</v>
      </c>
      <c r="I329" s="249">
        <f t="shared" si="197"/>
        <v>236113387.20000002</v>
      </c>
      <c r="J329" s="249">
        <f t="shared" si="197"/>
        <v>124424942.39999999</v>
      </c>
      <c r="K329" s="249">
        <f t="shared" si="197"/>
        <v>285711912.00000006</v>
      </c>
      <c r="L329" s="249">
        <f t="shared" si="197"/>
        <v>409775308.80000007</v>
      </c>
      <c r="M329" s="249">
        <f t="shared" si="197"/>
        <v>368329449.59999996</v>
      </c>
      <c r="N329" s="249">
        <f t="shared" si="197"/>
        <v>164695903.20000002</v>
      </c>
      <c r="O329" s="249">
        <f t="shared" si="197"/>
        <v>194535115.20000005</v>
      </c>
      <c r="P329" s="249">
        <f t="shared" si="197"/>
        <v>236633503.20000002</v>
      </c>
      <c r="Q329" s="249">
        <f t="shared" si="197"/>
        <v>304546428.00000006</v>
      </c>
      <c r="R329" s="249">
        <f t="shared" si="197"/>
        <v>580708934.39999998</v>
      </c>
      <c r="S329" s="249">
        <f t="shared" si="197"/>
        <v>232289192.64000005</v>
      </c>
      <c r="T329" s="249">
        <f t="shared" si="197"/>
        <v>248695876.41600004</v>
      </c>
      <c r="U329" s="249">
        <f t="shared" si="197"/>
        <v>197467750.27200004</v>
      </c>
      <c r="V329" s="249">
        <f t="shared" si="197"/>
        <v>95556951.705600008</v>
      </c>
      <c r="W329" s="249">
        <f t="shared" si="197"/>
        <v>229905413.37600005</v>
      </c>
      <c r="X329" s="249">
        <f t="shared" si="197"/>
        <v>349187432.54400003</v>
      </c>
      <c r="Y329" s="249">
        <f t="shared" si="197"/>
        <v>258631487.13600004</v>
      </c>
      <c r="Z329" s="249">
        <f t="shared" si="197"/>
        <v>211273644.82560006</v>
      </c>
      <c r="AA329" s="249">
        <f t="shared" si="197"/>
        <v>175320172.80000001</v>
      </c>
      <c r="AB329" s="249">
        <f t="shared" si="197"/>
        <v>180217699.20000002</v>
      </c>
      <c r="AC329" s="249">
        <f t="shared" si="197"/>
        <v>230857872.99840003</v>
      </c>
      <c r="AD329" s="249">
        <f t="shared" si="197"/>
        <v>468046802.99519998</v>
      </c>
      <c r="AE329" s="249">
        <f t="shared" si="197"/>
        <v>384588047.60351998</v>
      </c>
      <c r="AF329" s="249">
        <f t="shared" si="197"/>
        <v>332458121.91744006</v>
      </c>
      <c r="AG329" s="249">
        <f t="shared" si="197"/>
        <v>251996546.18879998</v>
      </c>
      <c r="AH329" s="249">
        <f t="shared" si="197"/>
        <v>117994360.02393602</v>
      </c>
      <c r="AI329" s="249">
        <f t="shared" ref="AI329:BN329" si="198">AI314*AI2</f>
        <v>371376250.25356805</v>
      </c>
      <c r="AJ329" s="249">
        <f t="shared" si="198"/>
        <v>519566902.69536</v>
      </c>
      <c r="AK329" s="249">
        <f t="shared" si="198"/>
        <v>433085695.09920001</v>
      </c>
      <c r="AL329" s="249">
        <f t="shared" si="198"/>
        <v>279473233.416192</v>
      </c>
      <c r="AM329" s="249">
        <f t="shared" si="198"/>
        <v>360205239.87359995</v>
      </c>
      <c r="AN329" s="249">
        <f t="shared" si="198"/>
        <v>322090988.46537602</v>
      </c>
      <c r="AO329" s="249">
        <f t="shared" si="198"/>
        <v>359211511.358208</v>
      </c>
      <c r="AP329" s="249">
        <f t="shared" si="198"/>
        <v>697291891.18272007</v>
      </c>
      <c r="AQ329" s="249">
        <f t="shared" si="198"/>
        <v>66886924.588277772</v>
      </c>
      <c r="AR329" s="249">
        <f t="shared" si="198"/>
        <v>74560863.63340801</v>
      </c>
      <c r="AS329" s="249">
        <f t="shared" si="198"/>
        <v>39452916.172723204</v>
      </c>
      <c r="AT329" s="249">
        <f t="shared" si="198"/>
        <v>26224536.207743999</v>
      </c>
      <c r="AU329" s="249">
        <f t="shared" si="198"/>
        <v>58334444.663040012</v>
      </c>
      <c r="AV329" s="249">
        <f t="shared" si="198"/>
        <v>77593950.355783701</v>
      </c>
      <c r="AW329" s="249">
        <f t="shared" si="198"/>
        <v>73843626.045358077</v>
      </c>
      <c r="AX329" s="249">
        <f t="shared" si="198"/>
        <v>37880138.368051209</v>
      </c>
      <c r="AY329" s="249">
        <f t="shared" si="198"/>
        <v>37539291.746304005</v>
      </c>
      <c r="AZ329" s="249">
        <f t="shared" si="198"/>
        <v>70878349.119651839</v>
      </c>
      <c r="BA329" s="249">
        <f t="shared" si="198"/>
        <v>66542340.796139531</v>
      </c>
      <c r="BB329" s="249">
        <f t="shared" si="198"/>
        <v>134966016.59807235</v>
      </c>
      <c r="BC329" s="249">
        <f t="shared" si="198"/>
        <v>67876738.614226952</v>
      </c>
      <c r="BD329" s="249">
        <f t="shared" si="198"/>
        <v>68481034.848000005</v>
      </c>
      <c r="BE329" s="249">
        <f t="shared" si="198"/>
        <v>39596633.767526403</v>
      </c>
      <c r="BF329" s="249">
        <f t="shared" si="198"/>
        <v>21407145.535586305</v>
      </c>
      <c r="BG329" s="249">
        <f t="shared" si="198"/>
        <v>34606637.643225603</v>
      </c>
      <c r="BH329" s="249">
        <f t="shared" si="198"/>
        <v>69017325.03092736</v>
      </c>
      <c r="BI329" s="249">
        <f t="shared" si="198"/>
        <v>57903364.26353664</v>
      </c>
      <c r="BJ329" s="249">
        <f t="shared" si="198"/>
        <v>38296274.208574466</v>
      </c>
      <c r="BK329" s="249">
        <f t="shared" si="198"/>
        <v>35042470.758973442</v>
      </c>
      <c r="BL329" s="249">
        <f t="shared" si="198"/>
        <v>61299331.38137088</v>
      </c>
      <c r="BM329" s="249">
        <f t="shared" si="198"/>
        <v>52245690.003763199</v>
      </c>
      <c r="BN329" s="249">
        <f t="shared" si="198"/>
        <v>104608164.13745819</v>
      </c>
      <c r="BO329" s="249">
        <f t="shared" ref="BO329:BV329" si="199">BO314*BO2</f>
        <v>141928281.55425256</v>
      </c>
      <c r="BP329" s="249">
        <f t="shared" si="199"/>
        <v>150083912.53012288</v>
      </c>
      <c r="BQ329" s="249">
        <f t="shared" si="199"/>
        <v>97320946.913942173</v>
      </c>
      <c r="BR329" s="249">
        <f t="shared" si="199"/>
        <v>67277265.995556861</v>
      </c>
      <c r="BS329" s="249">
        <f t="shared" si="199"/>
        <v>155795153.50923267</v>
      </c>
      <c r="BT329" s="249">
        <f t="shared" si="199"/>
        <v>229554281.63350427</v>
      </c>
      <c r="BU329" s="249">
        <f t="shared" si="199"/>
        <v>153860957.62801921</v>
      </c>
      <c r="BV329" s="250">
        <f t="shared" si="199"/>
        <v>98685051.42085126</v>
      </c>
      <c r="BW329" s="434">
        <f t="shared" si="171"/>
        <v>13234593763.059925</v>
      </c>
    </row>
    <row r="330" spans="1:75" ht="16.5" thickBot="1" x14ac:dyDescent="0.3">
      <c r="A330" s="428" t="s">
        <v>334</v>
      </c>
      <c r="C330" s="432">
        <f>C325+C326+C327+C328+C329</f>
        <v>80543534.400000006</v>
      </c>
      <c r="D330" s="424">
        <f t="shared" ref="D330:BO330" si="200">D325+D326+D327+D328+D329</f>
        <v>77875459.200000018</v>
      </c>
      <c r="E330" s="424">
        <f t="shared" si="200"/>
        <v>204660546.24000001</v>
      </c>
      <c r="F330" s="424">
        <f t="shared" si="200"/>
        <v>219987511.20000002</v>
      </c>
      <c r="G330" s="424">
        <f t="shared" si="200"/>
        <v>495805065.60000008</v>
      </c>
      <c r="H330" s="424">
        <f t="shared" si="200"/>
        <v>492780216.00000006</v>
      </c>
      <c r="I330" s="424">
        <f t="shared" si="200"/>
        <v>473458581.60000002</v>
      </c>
      <c r="J330" s="424">
        <f t="shared" si="200"/>
        <v>435774667.68000001</v>
      </c>
      <c r="K330" s="424">
        <f t="shared" si="200"/>
        <v>609622344.00000012</v>
      </c>
      <c r="L330" s="424">
        <f t="shared" si="200"/>
        <v>646669108.80000007</v>
      </c>
      <c r="M330" s="424">
        <f t="shared" si="200"/>
        <v>681050845.44000006</v>
      </c>
      <c r="N330" s="424">
        <f t="shared" si="200"/>
        <v>475719592.56000006</v>
      </c>
      <c r="O330" s="424">
        <f t="shared" si="200"/>
        <v>361671531.36000007</v>
      </c>
      <c r="P330" s="424">
        <f t="shared" si="200"/>
        <v>603279442.46880007</v>
      </c>
      <c r="Q330" s="424">
        <f t="shared" si="200"/>
        <v>738542262.45600009</v>
      </c>
      <c r="R330" s="424">
        <f t="shared" si="200"/>
        <v>930570978.71039999</v>
      </c>
      <c r="S330" s="424">
        <f t="shared" si="200"/>
        <v>483454033.44000006</v>
      </c>
      <c r="T330" s="424">
        <f t="shared" si="200"/>
        <v>450679693.82400006</v>
      </c>
      <c r="U330" s="424">
        <f t="shared" si="200"/>
        <v>583977859.05600011</v>
      </c>
      <c r="V330" s="424">
        <f t="shared" si="200"/>
        <v>534026907.53280008</v>
      </c>
      <c r="W330" s="424">
        <f t="shared" si="200"/>
        <v>613986727.77600014</v>
      </c>
      <c r="X330" s="424">
        <f t="shared" si="200"/>
        <v>623828954.24640012</v>
      </c>
      <c r="Y330" s="424">
        <f t="shared" si="200"/>
        <v>538764076.77600002</v>
      </c>
      <c r="Z330" s="424">
        <f t="shared" si="200"/>
        <v>682568780.40960014</v>
      </c>
      <c r="AA330" s="424">
        <f t="shared" si="200"/>
        <v>598885012.80000007</v>
      </c>
      <c r="AB330" s="424">
        <f t="shared" si="200"/>
        <v>710515832.29200006</v>
      </c>
      <c r="AC330" s="424">
        <f t="shared" si="200"/>
        <v>514205300.93241602</v>
      </c>
      <c r="AD330" s="424">
        <f t="shared" si="200"/>
        <v>665217403.323264</v>
      </c>
      <c r="AE330" s="424">
        <f t="shared" si="200"/>
        <v>530889238.27583998</v>
      </c>
      <c r="AF330" s="424">
        <f t="shared" si="200"/>
        <v>524884386.99072003</v>
      </c>
      <c r="AG330" s="424">
        <f t="shared" si="200"/>
        <v>523592444.2464</v>
      </c>
      <c r="AH330" s="424">
        <f t="shared" si="200"/>
        <v>314048045.66918403</v>
      </c>
      <c r="AI330" s="424">
        <f t="shared" si="200"/>
        <v>591535348.04985607</v>
      </c>
      <c r="AJ330" s="424">
        <f t="shared" si="200"/>
        <v>721854500.20343995</v>
      </c>
      <c r="AK330" s="424">
        <f t="shared" si="200"/>
        <v>682877764.86072004</v>
      </c>
      <c r="AL330" s="424">
        <f t="shared" si="200"/>
        <v>555677440.42953598</v>
      </c>
      <c r="AM330" s="424">
        <f t="shared" si="200"/>
        <v>953010890.0975039</v>
      </c>
      <c r="AN330" s="424">
        <f t="shared" si="200"/>
        <v>475541269.84847236</v>
      </c>
      <c r="AO330" s="424">
        <f t="shared" si="200"/>
        <v>727616833.27046788</v>
      </c>
      <c r="AP330" s="424">
        <f t="shared" si="200"/>
        <v>1157243331.7179649</v>
      </c>
      <c r="AQ330" s="424">
        <f t="shared" si="200"/>
        <v>560267822.1367296</v>
      </c>
      <c r="AR330" s="424">
        <f t="shared" si="200"/>
        <v>528572187.83969289</v>
      </c>
      <c r="AS330" s="424">
        <f t="shared" si="200"/>
        <v>433015633.94019842</v>
      </c>
      <c r="AT330" s="424">
        <f t="shared" si="200"/>
        <v>652232730.46579206</v>
      </c>
      <c r="AU330" s="424">
        <f t="shared" si="200"/>
        <v>685144229.8521601</v>
      </c>
      <c r="AV330" s="424">
        <f t="shared" si="200"/>
        <v>510638157.15913731</v>
      </c>
      <c r="AW330" s="424">
        <f t="shared" si="200"/>
        <v>549699394.05017865</v>
      </c>
      <c r="AX330" s="424">
        <f t="shared" si="200"/>
        <v>532132029.59155208</v>
      </c>
      <c r="AY330" s="424">
        <f t="shared" si="200"/>
        <v>645950489.51402497</v>
      </c>
      <c r="AZ330" s="424">
        <f t="shared" si="200"/>
        <v>1070207454.6441908</v>
      </c>
      <c r="BA330" s="424">
        <f t="shared" si="200"/>
        <v>918199732.29723668</v>
      </c>
      <c r="BB330" s="424">
        <f t="shared" si="200"/>
        <v>603119575.66858339</v>
      </c>
      <c r="BC330" s="424">
        <f t="shared" si="200"/>
        <v>540166628.01394486</v>
      </c>
      <c r="BD330" s="424">
        <f t="shared" si="200"/>
        <v>590078534.89968002</v>
      </c>
      <c r="BE330" s="424">
        <f t="shared" si="200"/>
        <v>513904956.52769285</v>
      </c>
      <c r="BF330" s="424">
        <f t="shared" si="200"/>
        <v>492411004.59172374</v>
      </c>
      <c r="BG330" s="424">
        <f t="shared" si="200"/>
        <v>354811626.59068799</v>
      </c>
      <c r="BH330" s="424">
        <f t="shared" si="200"/>
        <v>454369282.18843395</v>
      </c>
      <c r="BI330" s="424">
        <f t="shared" si="200"/>
        <v>477851083.16020066</v>
      </c>
      <c r="BJ330" s="424">
        <f t="shared" si="200"/>
        <v>645590655.27675641</v>
      </c>
      <c r="BK330" s="424">
        <f t="shared" si="200"/>
        <v>484573483.01682425</v>
      </c>
      <c r="BL330" s="424">
        <f t="shared" si="200"/>
        <v>646488308.6890794</v>
      </c>
      <c r="BM330" s="424">
        <f t="shared" si="200"/>
        <v>615447393.57519674</v>
      </c>
      <c r="BN330" s="424">
        <f t="shared" si="200"/>
        <v>488430493.05137587</v>
      </c>
      <c r="BO330" s="424">
        <f t="shared" si="200"/>
        <v>423267355.31114513</v>
      </c>
      <c r="BP330" s="424">
        <f t="shared" ref="BP330:BV330" si="201">BP325+BP326+BP327+BP328+BP329</f>
        <v>452710938.56288064</v>
      </c>
      <c r="BQ330" s="424">
        <f t="shared" si="201"/>
        <v>514704631.45138896</v>
      </c>
      <c r="BR330" s="424">
        <f t="shared" si="201"/>
        <v>638927505.91735601</v>
      </c>
      <c r="BS330" s="424">
        <f t="shared" si="201"/>
        <v>634375120.06850648</v>
      </c>
      <c r="BT330" s="424">
        <f t="shared" si="201"/>
        <v>607085804.8908298</v>
      </c>
      <c r="BU330" s="424">
        <f t="shared" si="201"/>
        <v>513578162.06928694</v>
      </c>
      <c r="BV330" s="425">
        <f t="shared" si="201"/>
        <v>538418597.82710421</v>
      </c>
      <c r="BW330" s="434">
        <f t="shared" si="171"/>
        <v>40603264766.623367</v>
      </c>
    </row>
    <row r="331" spans="1:75" ht="16.5" thickBot="1" x14ac:dyDescent="0.3">
      <c r="BW331" s="434">
        <f t="shared" si="171"/>
        <v>0</v>
      </c>
    </row>
    <row r="332" spans="1:75" ht="16.5" thickBot="1" x14ac:dyDescent="0.3">
      <c r="A332" s="172" t="s">
        <v>335</v>
      </c>
      <c r="C332" s="180">
        <f t="shared" ref="C332:AH332" si="202">C330-(C317*C2)</f>
        <v>0</v>
      </c>
      <c r="D332" s="180">
        <f t="shared" si="202"/>
        <v>0</v>
      </c>
      <c r="E332" s="180">
        <f t="shared" si="202"/>
        <v>0</v>
      </c>
      <c r="F332" s="180">
        <f t="shared" si="202"/>
        <v>0</v>
      </c>
      <c r="G332" s="180">
        <f t="shared" si="202"/>
        <v>0</v>
      </c>
      <c r="H332" s="180">
        <f t="shared" si="202"/>
        <v>0</v>
      </c>
      <c r="I332" s="180">
        <f t="shared" si="202"/>
        <v>0</v>
      </c>
      <c r="J332" s="180">
        <f t="shared" si="202"/>
        <v>0</v>
      </c>
      <c r="K332" s="180">
        <f t="shared" si="202"/>
        <v>0</v>
      </c>
      <c r="L332" s="180">
        <f t="shared" si="202"/>
        <v>0</v>
      </c>
      <c r="M332" s="180">
        <f t="shared" si="202"/>
        <v>0</v>
      </c>
      <c r="N332" s="180">
        <f t="shared" si="202"/>
        <v>0</v>
      </c>
      <c r="O332" s="180">
        <f t="shared" si="202"/>
        <v>0</v>
      </c>
      <c r="P332" s="180">
        <f t="shared" si="202"/>
        <v>0</v>
      </c>
      <c r="Q332" s="180">
        <f t="shared" si="202"/>
        <v>0</v>
      </c>
      <c r="R332" s="180">
        <f t="shared" si="202"/>
        <v>0</v>
      </c>
      <c r="S332" s="180">
        <f t="shared" si="202"/>
        <v>0</v>
      </c>
      <c r="T332" s="180">
        <f t="shared" si="202"/>
        <v>0</v>
      </c>
      <c r="U332" s="180">
        <f t="shared" si="202"/>
        <v>0</v>
      </c>
      <c r="V332" s="180">
        <f t="shared" si="202"/>
        <v>0</v>
      </c>
      <c r="W332" s="180">
        <f t="shared" si="202"/>
        <v>0</v>
      </c>
      <c r="X332" s="180">
        <f t="shared" si="202"/>
        <v>0</v>
      </c>
      <c r="Y332" s="180">
        <f t="shared" si="202"/>
        <v>0</v>
      </c>
      <c r="Z332" s="180">
        <f t="shared" si="202"/>
        <v>0</v>
      </c>
      <c r="AA332" s="180">
        <f t="shared" si="202"/>
        <v>0</v>
      </c>
      <c r="AB332" s="180">
        <f t="shared" si="202"/>
        <v>0</v>
      </c>
      <c r="AC332" s="180">
        <f t="shared" si="202"/>
        <v>0</v>
      </c>
      <c r="AD332" s="180">
        <f t="shared" si="202"/>
        <v>0</v>
      </c>
      <c r="AE332" s="180">
        <f t="shared" si="202"/>
        <v>0</v>
      </c>
      <c r="AF332" s="180">
        <f t="shared" si="202"/>
        <v>0</v>
      </c>
      <c r="AG332" s="180">
        <f t="shared" si="202"/>
        <v>0</v>
      </c>
      <c r="AH332" s="180">
        <f t="shared" si="202"/>
        <v>0</v>
      </c>
      <c r="AI332" s="180">
        <f t="shared" ref="AI332:BN332" si="203">AI330-(AI317*AI2)</f>
        <v>0</v>
      </c>
      <c r="AJ332" s="180">
        <f t="shared" si="203"/>
        <v>0</v>
      </c>
      <c r="AK332" s="180">
        <f t="shared" si="203"/>
        <v>0</v>
      </c>
      <c r="AL332" s="180">
        <f t="shared" si="203"/>
        <v>0</v>
      </c>
      <c r="AM332" s="180">
        <f t="shared" si="203"/>
        <v>0</v>
      </c>
      <c r="AN332" s="180">
        <f t="shared" si="203"/>
        <v>0</v>
      </c>
      <c r="AO332" s="180">
        <f t="shared" si="203"/>
        <v>0</v>
      </c>
      <c r="AP332" s="180">
        <f t="shared" si="203"/>
        <v>0</v>
      </c>
      <c r="AQ332" s="180">
        <f t="shared" si="203"/>
        <v>0</v>
      </c>
      <c r="AR332" s="180">
        <f t="shared" si="203"/>
        <v>0</v>
      </c>
      <c r="AS332" s="180">
        <f t="shared" si="203"/>
        <v>0</v>
      </c>
      <c r="AT332" s="180">
        <f t="shared" si="203"/>
        <v>0</v>
      </c>
      <c r="AU332" s="180">
        <f t="shared" si="203"/>
        <v>0</v>
      </c>
      <c r="AV332" s="180">
        <f t="shared" si="203"/>
        <v>0</v>
      </c>
      <c r="AW332" s="180">
        <f t="shared" si="203"/>
        <v>0</v>
      </c>
      <c r="AX332" s="180">
        <f t="shared" si="203"/>
        <v>0</v>
      </c>
      <c r="AY332" s="180">
        <f t="shared" si="203"/>
        <v>0</v>
      </c>
      <c r="AZ332" s="180">
        <f t="shared" si="203"/>
        <v>0</v>
      </c>
      <c r="BA332" s="180">
        <f t="shared" si="203"/>
        <v>0</v>
      </c>
      <c r="BB332" s="180">
        <f t="shared" si="203"/>
        <v>0</v>
      </c>
      <c r="BC332" s="180">
        <f t="shared" si="203"/>
        <v>0</v>
      </c>
      <c r="BD332" s="180">
        <f t="shared" si="203"/>
        <v>0</v>
      </c>
      <c r="BE332" s="180">
        <f t="shared" si="203"/>
        <v>0</v>
      </c>
      <c r="BF332" s="180">
        <f t="shared" si="203"/>
        <v>0</v>
      </c>
      <c r="BG332" s="180">
        <f t="shared" si="203"/>
        <v>0</v>
      </c>
      <c r="BH332" s="180">
        <f t="shared" si="203"/>
        <v>0</v>
      </c>
      <c r="BI332" s="180">
        <f t="shared" si="203"/>
        <v>0</v>
      </c>
      <c r="BJ332" s="180">
        <f t="shared" si="203"/>
        <v>0</v>
      </c>
      <c r="BK332" s="180">
        <f t="shared" si="203"/>
        <v>0</v>
      </c>
      <c r="BL332" s="180">
        <f t="shared" si="203"/>
        <v>0</v>
      </c>
      <c r="BM332" s="180">
        <f t="shared" si="203"/>
        <v>0</v>
      </c>
      <c r="BN332" s="180">
        <f t="shared" si="203"/>
        <v>0</v>
      </c>
      <c r="BO332" s="180">
        <f t="shared" ref="BO332:BV332" si="204">BO330-(BO317*BO2)</f>
        <v>0</v>
      </c>
      <c r="BP332" s="180">
        <f t="shared" si="204"/>
        <v>0</v>
      </c>
      <c r="BQ332" s="180">
        <f t="shared" si="204"/>
        <v>0</v>
      </c>
      <c r="BR332" s="180">
        <f t="shared" si="204"/>
        <v>0</v>
      </c>
      <c r="BS332" s="180">
        <f t="shared" si="204"/>
        <v>0</v>
      </c>
      <c r="BT332" s="180">
        <f t="shared" si="204"/>
        <v>0</v>
      </c>
      <c r="BU332" s="180">
        <f t="shared" si="204"/>
        <v>0</v>
      </c>
      <c r="BV332" s="180">
        <f t="shared" si="204"/>
        <v>0</v>
      </c>
      <c r="BW332" s="434">
        <f t="shared" si="171"/>
        <v>0</v>
      </c>
    </row>
    <row r="333" spans="1:75" ht="16.5" thickBot="1" x14ac:dyDescent="0.3">
      <c r="BW333" s="434">
        <f t="shared" si="171"/>
        <v>0</v>
      </c>
    </row>
    <row r="334" spans="1:75" ht="16.5" thickBot="1" x14ac:dyDescent="0.3">
      <c r="A334" s="428" t="s">
        <v>336</v>
      </c>
      <c r="BW334" s="434">
        <f t="shared" si="171"/>
        <v>0</v>
      </c>
    </row>
    <row r="335" spans="1:75" ht="16.5" thickBot="1" x14ac:dyDescent="0.3">
      <c r="A335" s="277" t="s">
        <v>248</v>
      </c>
      <c r="C335" s="439">
        <f t="shared" ref="C335:AH335" si="205">C306*C2</f>
        <v>80543534.400000006</v>
      </c>
      <c r="D335" s="440">
        <f t="shared" si="205"/>
        <v>77875459.200000018</v>
      </c>
      <c r="E335" s="440">
        <f t="shared" si="205"/>
        <v>73422944.640000001</v>
      </c>
      <c r="F335" s="440">
        <f t="shared" si="205"/>
        <v>37363582.799999997</v>
      </c>
      <c r="G335" s="440">
        <f t="shared" si="205"/>
        <v>76257267.840000018</v>
      </c>
      <c r="H335" s="440">
        <f t="shared" si="205"/>
        <v>121135104.00000001</v>
      </c>
      <c r="I335" s="440">
        <f t="shared" si="205"/>
        <v>85001256.719999999</v>
      </c>
      <c r="J335" s="440">
        <f t="shared" si="205"/>
        <v>57039824.160000004</v>
      </c>
      <c r="K335" s="440">
        <f t="shared" si="205"/>
        <v>77463669.600000009</v>
      </c>
      <c r="L335" s="440">
        <f t="shared" si="205"/>
        <v>81777627.360000014</v>
      </c>
      <c r="M335" s="440">
        <f t="shared" si="205"/>
        <v>113966758.08000001</v>
      </c>
      <c r="N335" s="440">
        <f t="shared" si="205"/>
        <v>153680063.03999999</v>
      </c>
      <c r="O335" s="440">
        <f t="shared" si="205"/>
        <v>0</v>
      </c>
      <c r="P335" s="440">
        <f t="shared" si="205"/>
        <v>0</v>
      </c>
      <c r="Q335" s="440">
        <f t="shared" si="205"/>
        <v>0</v>
      </c>
      <c r="R335" s="440">
        <f t="shared" si="205"/>
        <v>0</v>
      </c>
      <c r="S335" s="440">
        <f t="shared" si="205"/>
        <v>0</v>
      </c>
      <c r="T335" s="440">
        <f t="shared" si="205"/>
        <v>0</v>
      </c>
      <c r="U335" s="440">
        <f t="shared" si="205"/>
        <v>0</v>
      </c>
      <c r="V335" s="440">
        <f t="shared" si="205"/>
        <v>0</v>
      </c>
      <c r="W335" s="440">
        <f t="shared" si="205"/>
        <v>0</v>
      </c>
      <c r="X335" s="440">
        <f t="shared" si="205"/>
        <v>0</v>
      </c>
      <c r="Y335" s="440">
        <f t="shared" si="205"/>
        <v>0</v>
      </c>
      <c r="Z335" s="440">
        <f t="shared" si="205"/>
        <v>0</v>
      </c>
      <c r="AA335" s="440">
        <f t="shared" si="205"/>
        <v>0</v>
      </c>
      <c r="AB335" s="440">
        <f t="shared" si="205"/>
        <v>0</v>
      </c>
      <c r="AC335" s="440">
        <f t="shared" si="205"/>
        <v>0</v>
      </c>
      <c r="AD335" s="440">
        <f t="shared" si="205"/>
        <v>0</v>
      </c>
      <c r="AE335" s="440">
        <f t="shared" si="205"/>
        <v>0</v>
      </c>
      <c r="AF335" s="440">
        <f t="shared" si="205"/>
        <v>0</v>
      </c>
      <c r="AG335" s="440">
        <f t="shared" si="205"/>
        <v>0</v>
      </c>
      <c r="AH335" s="440">
        <f t="shared" si="205"/>
        <v>0</v>
      </c>
      <c r="AI335" s="440">
        <f t="shared" ref="AI335:BN335" si="206">AI306*AI2</f>
        <v>0</v>
      </c>
      <c r="AJ335" s="440">
        <f t="shared" si="206"/>
        <v>0</v>
      </c>
      <c r="AK335" s="440">
        <f t="shared" si="206"/>
        <v>0</v>
      </c>
      <c r="AL335" s="440">
        <f t="shared" si="206"/>
        <v>0</v>
      </c>
      <c r="AM335" s="440">
        <f t="shared" si="206"/>
        <v>37274739.295104004</v>
      </c>
      <c r="AN335" s="440">
        <f t="shared" si="206"/>
        <v>25018664.789491203</v>
      </c>
      <c r="AO335" s="440">
        <f t="shared" si="206"/>
        <v>18884433.713656321</v>
      </c>
      <c r="AP335" s="440">
        <f t="shared" si="206"/>
        <v>11475699.302937599</v>
      </c>
      <c r="AQ335" s="440">
        <f t="shared" si="206"/>
        <v>31805734.136279047</v>
      </c>
      <c r="AR335" s="440">
        <f t="shared" si="206"/>
        <v>51160846.388428815</v>
      </c>
      <c r="AS335" s="440">
        <f t="shared" si="206"/>
        <v>29377668.2637312</v>
      </c>
      <c r="AT335" s="440">
        <f t="shared" si="206"/>
        <v>20613986.918784004</v>
      </c>
      <c r="AU335" s="440">
        <f t="shared" si="206"/>
        <v>22761697.420800004</v>
      </c>
      <c r="AV335" s="440">
        <f t="shared" si="206"/>
        <v>27952025.004933119</v>
      </c>
      <c r="AW335" s="440">
        <f t="shared" si="206"/>
        <v>36217365.272317447</v>
      </c>
      <c r="AX335" s="440">
        <f t="shared" si="206"/>
        <v>56220504.596006416</v>
      </c>
      <c r="AY335" s="440">
        <f t="shared" si="206"/>
        <v>95141035.296092167</v>
      </c>
      <c r="AZ335" s="440">
        <f t="shared" si="206"/>
        <v>134843723.0180352</v>
      </c>
      <c r="BA335" s="440">
        <f t="shared" si="206"/>
        <v>85682006.22986035</v>
      </c>
      <c r="BB335" s="440">
        <f t="shared" si="206"/>
        <v>54400556.257099777</v>
      </c>
      <c r="BC335" s="440">
        <f t="shared" si="206"/>
        <v>129108080.33921434</v>
      </c>
      <c r="BD335" s="440">
        <f t="shared" si="206"/>
        <v>187955678.18880001</v>
      </c>
      <c r="BE335" s="440">
        <f t="shared" si="206"/>
        <v>117937207.10707201</v>
      </c>
      <c r="BF335" s="440">
        <f t="shared" si="206"/>
        <v>67310016.666227713</v>
      </c>
      <c r="BG335" s="440">
        <f t="shared" si="206"/>
        <v>54012830.869094402</v>
      </c>
      <c r="BH335" s="440">
        <f t="shared" si="206"/>
        <v>99451168.556285948</v>
      </c>
      <c r="BI335" s="440">
        <f t="shared" si="206"/>
        <v>113597057.40818226</v>
      </c>
      <c r="BJ335" s="440">
        <f t="shared" si="206"/>
        <v>227354871.62634856</v>
      </c>
      <c r="BK335" s="440">
        <f t="shared" si="206"/>
        <v>0</v>
      </c>
      <c r="BL335" s="440">
        <f t="shared" si="206"/>
        <v>0</v>
      </c>
      <c r="BM335" s="440">
        <f t="shared" si="206"/>
        <v>0</v>
      </c>
      <c r="BN335" s="440">
        <f t="shared" si="206"/>
        <v>0</v>
      </c>
      <c r="BO335" s="440">
        <f t="shared" ref="BO335:BV335" si="207">BO306*BO2</f>
        <v>0</v>
      </c>
      <c r="BP335" s="440">
        <f t="shared" si="207"/>
        <v>0</v>
      </c>
      <c r="BQ335" s="440">
        <f t="shared" si="207"/>
        <v>0</v>
      </c>
      <c r="BR335" s="440">
        <f t="shared" si="207"/>
        <v>0</v>
      </c>
      <c r="BS335" s="440">
        <f t="shared" si="207"/>
        <v>0</v>
      </c>
      <c r="BT335" s="440">
        <f t="shared" si="207"/>
        <v>0</v>
      </c>
      <c r="BU335" s="440">
        <f t="shared" si="207"/>
        <v>0</v>
      </c>
      <c r="BV335" s="441">
        <f t="shared" si="207"/>
        <v>0</v>
      </c>
      <c r="BW335" s="434">
        <f t="shared" si="171"/>
        <v>2771084688.5047822</v>
      </c>
    </row>
    <row r="336" spans="1:75" ht="16.5" thickBot="1" x14ac:dyDescent="0.3">
      <c r="A336" s="268" t="s">
        <v>250</v>
      </c>
      <c r="C336" s="431"/>
      <c r="D336" s="249">
        <f t="shared" ref="D336:AI336" si="208">D308*C2</f>
        <v>0</v>
      </c>
      <c r="E336" s="249">
        <f t="shared" si="208"/>
        <v>0</v>
      </c>
      <c r="F336" s="249">
        <f t="shared" si="208"/>
        <v>0</v>
      </c>
      <c r="G336" s="249">
        <f t="shared" si="208"/>
        <v>0</v>
      </c>
      <c r="H336" s="249">
        <f t="shared" si="208"/>
        <v>0</v>
      </c>
      <c r="I336" s="249">
        <f t="shared" si="208"/>
        <v>0</v>
      </c>
      <c r="J336" s="249">
        <f t="shared" si="208"/>
        <v>0</v>
      </c>
      <c r="K336" s="249">
        <f t="shared" si="208"/>
        <v>0</v>
      </c>
      <c r="L336" s="249">
        <f t="shared" si="208"/>
        <v>0</v>
      </c>
      <c r="M336" s="249">
        <f t="shared" si="208"/>
        <v>0</v>
      </c>
      <c r="N336" s="249">
        <f t="shared" si="208"/>
        <v>0</v>
      </c>
      <c r="O336" s="249">
        <f t="shared" si="208"/>
        <v>0</v>
      </c>
      <c r="P336" s="249">
        <f t="shared" si="208"/>
        <v>50276830.339200005</v>
      </c>
      <c r="Q336" s="249">
        <f t="shared" si="208"/>
        <v>55308504.763200007</v>
      </c>
      <c r="R336" s="249">
        <f t="shared" si="208"/>
        <v>44833961.952000007</v>
      </c>
      <c r="S336" s="249">
        <f t="shared" si="208"/>
        <v>25057375.593600005</v>
      </c>
      <c r="T336" s="249">
        <f t="shared" si="208"/>
        <v>55229720.640000015</v>
      </c>
      <c r="U336" s="249">
        <f t="shared" si="208"/>
        <v>85323576.720000014</v>
      </c>
      <c r="V336" s="249">
        <f t="shared" si="208"/>
        <v>73518004.296000004</v>
      </c>
      <c r="W336" s="249">
        <f t="shared" si="208"/>
        <v>37557459.878400005</v>
      </c>
      <c r="X336" s="249">
        <f t="shared" si="208"/>
        <v>44852744.207999997</v>
      </c>
      <c r="Y336" s="249">
        <f t="shared" si="208"/>
        <v>62895977.020800009</v>
      </c>
      <c r="Z336" s="249">
        <f t="shared" si="208"/>
        <v>63425903.616000012</v>
      </c>
      <c r="AA336" s="249">
        <f t="shared" si="208"/>
        <v>156783394.31040001</v>
      </c>
      <c r="AB336" s="249">
        <f t="shared" si="208"/>
        <v>184307371.05599999</v>
      </c>
      <c r="AC336" s="249">
        <f t="shared" si="208"/>
        <v>142211173.824</v>
      </c>
      <c r="AD336" s="249">
        <f t="shared" si="208"/>
        <v>123301467.950976</v>
      </c>
      <c r="AE336" s="249">
        <f t="shared" si="208"/>
        <v>78252134.323968008</v>
      </c>
      <c r="AF336" s="249">
        <f t="shared" si="208"/>
        <v>182883521.60064003</v>
      </c>
      <c r="AG336" s="249">
        <f t="shared" si="208"/>
        <v>228123698.51231998</v>
      </c>
      <c r="AH336" s="249">
        <f t="shared" si="208"/>
        <v>187639743.24000001</v>
      </c>
      <c r="AI336" s="249">
        <f t="shared" si="208"/>
        <v>92754114.729984</v>
      </c>
      <c r="AJ336" s="249">
        <f t="shared" ref="AJ336:BO336" si="209">AJ308*AI2</f>
        <v>144902816.74915197</v>
      </c>
      <c r="AK336" s="249">
        <f t="shared" si="209"/>
        <v>187167735.82728001</v>
      </c>
      <c r="AL336" s="249">
        <f t="shared" si="209"/>
        <v>212413998.715776</v>
      </c>
      <c r="AM336" s="249">
        <f t="shared" si="209"/>
        <v>414780846.61075199</v>
      </c>
      <c r="AN336" s="249">
        <f t="shared" si="209"/>
        <v>111824217.88531201</v>
      </c>
      <c r="AO336" s="249">
        <f t="shared" si="209"/>
        <v>75055994.368473604</v>
      </c>
      <c r="AP336" s="249">
        <f t="shared" si="209"/>
        <v>56653301.140968964</v>
      </c>
      <c r="AQ336" s="249">
        <f t="shared" si="209"/>
        <v>34427097.908812799</v>
      </c>
      <c r="AR336" s="249">
        <f t="shared" si="209"/>
        <v>95417202.40883714</v>
      </c>
      <c r="AS336" s="249">
        <f t="shared" si="209"/>
        <v>153482539.16528642</v>
      </c>
      <c r="AT336" s="249">
        <f t="shared" si="209"/>
        <v>88133004.791193604</v>
      </c>
      <c r="AU336" s="249">
        <f t="shared" si="209"/>
        <v>61841960.756352</v>
      </c>
      <c r="AV336" s="249">
        <f t="shared" si="209"/>
        <v>68285092.262400001</v>
      </c>
      <c r="AW336" s="249">
        <f t="shared" si="209"/>
        <v>83856075.014799356</v>
      </c>
      <c r="AX336" s="249">
        <f t="shared" si="209"/>
        <v>108652095.81695232</v>
      </c>
      <c r="AY336" s="249">
        <f t="shared" si="209"/>
        <v>168661513.78801921</v>
      </c>
      <c r="AZ336" s="249">
        <f t="shared" si="209"/>
        <v>118926294.12011519</v>
      </c>
      <c r="BA336" s="249">
        <f t="shared" si="209"/>
        <v>168554653.772544</v>
      </c>
      <c r="BB336" s="249">
        <f t="shared" si="209"/>
        <v>107102507.78732544</v>
      </c>
      <c r="BC336" s="249">
        <f t="shared" si="209"/>
        <v>68000695.321374714</v>
      </c>
      <c r="BD336" s="249">
        <f t="shared" si="209"/>
        <v>161385100.42401791</v>
      </c>
      <c r="BE336" s="249">
        <f t="shared" si="209"/>
        <v>234944597.736</v>
      </c>
      <c r="BF336" s="249">
        <f t="shared" si="209"/>
        <v>147421508.88383999</v>
      </c>
      <c r="BG336" s="249">
        <f t="shared" si="209"/>
        <v>84137520.832784638</v>
      </c>
      <c r="BH336" s="249">
        <f t="shared" si="209"/>
        <v>67516038.586367995</v>
      </c>
      <c r="BI336" s="249">
        <f t="shared" si="209"/>
        <v>124313960.69535743</v>
      </c>
      <c r="BJ336" s="249">
        <f t="shared" si="209"/>
        <v>141996321.76022783</v>
      </c>
      <c r="BK336" s="249">
        <f t="shared" si="209"/>
        <v>284193589.53293568</v>
      </c>
      <c r="BL336" s="249">
        <f t="shared" si="209"/>
        <v>150260389.62559673</v>
      </c>
      <c r="BM336" s="249">
        <f t="shared" si="209"/>
        <v>197302955.67851582</v>
      </c>
      <c r="BN336" s="249">
        <f t="shared" si="209"/>
        <v>113817745.08557108</v>
      </c>
      <c r="BO336" s="249">
        <f t="shared" si="209"/>
        <v>71337508.013534322</v>
      </c>
      <c r="BP336" s="249">
        <f t="shared" ref="BP336:BV336" si="210">BP308*BO2</f>
        <v>161973237.18287465</v>
      </c>
      <c r="BQ336" s="249">
        <f t="shared" si="210"/>
        <v>247153000.15595707</v>
      </c>
      <c r="BR336" s="249">
        <f t="shared" si="210"/>
        <v>173918372.95683903</v>
      </c>
      <c r="BS336" s="249">
        <f t="shared" si="210"/>
        <v>126920542.47294688</v>
      </c>
      <c r="BT336" s="249">
        <f t="shared" si="210"/>
        <v>145894476.57582921</v>
      </c>
      <c r="BU336" s="249">
        <f t="shared" si="210"/>
        <v>198469368.32796463</v>
      </c>
      <c r="BV336" s="250">
        <f t="shared" si="210"/>
        <v>181114263.64458087</v>
      </c>
      <c r="BW336" s="434">
        <f t="shared" si="171"/>
        <v>7516746820.9589586</v>
      </c>
    </row>
    <row r="337" spans="1:75" ht="16.5" thickBot="1" x14ac:dyDescent="0.3">
      <c r="A337" s="268" t="s">
        <v>251</v>
      </c>
      <c r="C337" s="431"/>
      <c r="D337" s="249"/>
      <c r="E337" s="249">
        <f t="shared" ref="E337:AJ337" si="211">E310*C2</f>
        <v>134239224</v>
      </c>
      <c r="F337" s="249">
        <f t="shared" si="211"/>
        <v>129792432.00000003</v>
      </c>
      <c r="G337" s="249">
        <f t="shared" si="211"/>
        <v>122371574.40000001</v>
      </c>
      <c r="H337" s="249">
        <f t="shared" si="211"/>
        <v>62272637.999999993</v>
      </c>
      <c r="I337" s="249">
        <f t="shared" si="211"/>
        <v>127095446.40000002</v>
      </c>
      <c r="J337" s="249">
        <f t="shared" si="211"/>
        <v>201891840.00000003</v>
      </c>
      <c r="K337" s="249">
        <f t="shared" si="211"/>
        <v>141668761.19999999</v>
      </c>
      <c r="L337" s="249">
        <f t="shared" si="211"/>
        <v>95066373.600000009</v>
      </c>
      <c r="M337" s="249">
        <f t="shared" si="211"/>
        <v>129106116.00000003</v>
      </c>
      <c r="N337" s="249">
        <f t="shared" si="211"/>
        <v>136296045.60000002</v>
      </c>
      <c r="O337" s="249">
        <f t="shared" si="211"/>
        <v>189944596.80000001</v>
      </c>
      <c r="P337" s="249">
        <f t="shared" si="211"/>
        <v>256133438.40000001</v>
      </c>
      <c r="Q337" s="249">
        <f t="shared" si="211"/>
        <v>201107321.35680002</v>
      </c>
      <c r="R337" s="249">
        <f t="shared" si="211"/>
        <v>221234019.05280003</v>
      </c>
      <c r="S337" s="249">
        <f t="shared" si="211"/>
        <v>179335847.80800003</v>
      </c>
      <c r="T337" s="249">
        <f t="shared" si="211"/>
        <v>100229502.37440002</v>
      </c>
      <c r="U337" s="249">
        <f t="shared" si="211"/>
        <v>220918882.56000006</v>
      </c>
      <c r="V337" s="249">
        <f t="shared" si="211"/>
        <v>341294306.88000005</v>
      </c>
      <c r="W337" s="249">
        <f t="shared" si="211"/>
        <v>294072017.18400002</v>
      </c>
      <c r="X337" s="249">
        <f t="shared" si="211"/>
        <v>150229839.51360002</v>
      </c>
      <c r="Y337" s="249">
        <f t="shared" si="211"/>
        <v>179410976.83199999</v>
      </c>
      <c r="Z337" s="249">
        <f t="shared" si="211"/>
        <v>251583908.08320004</v>
      </c>
      <c r="AA337" s="249">
        <f t="shared" si="211"/>
        <v>253703614.46400005</v>
      </c>
      <c r="AB337" s="249">
        <f t="shared" si="211"/>
        <v>627133577.24160004</v>
      </c>
      <c r="AC337" s="249">
        <f t="shared" si="211"/>
        <v>0</v>
      </c>
      <c r="AD337" s="249">
        <f t="shared" si="211"/>
        <v>0</v>
      </c>
      <c r="AE337" s="249">
        <f t="shared" si="211"/>
        <v>0</v>
      </c>
      <c r="AF337" s="249">
        <f t="shared" si="211"/>
        <v>0</v>
      </c>
      <c r="AG337" s="249">
        <f t="shared" si="211"/>
        <v>0</v>
      </c>
      <c r="AH337" s="249">
        <f t="shared" si="211"/>
        <v>0</v>
      </c>
      <c r="AI337" s="249">
        <f t="shared" si="211"/>
        <v>0</v>
      </c>
      <c r="AJ337" s="249">
        <f t="shared" si="211"/>
        <v>0</v>
      </c>
      <c r="AK337" s="249">
        <f t="shared" ref="AK337:BP337" si="212">AK310*AI2</f>
        <v>0</v>
      </c>
      <c r="AL337" s="249">
        <f t="shared" si="212"/>
        <v>0</v>
      </c>
      <c r="AM337" s="249">
        <f t="shared" si="212"/>
        <v>0</v>
      </c>
      <c r="AN337" s="249">
        <f t="shared" si="212"/>
        <v>0</v>
      </c>
      <c r="AO337" s="249">
        <f t="shared" si="212"/>
        <v>223648435.77062401</v>
      </c>
      <c r="AP337" s="249">
        <f t="shared" si="212"/>
        <v>150111988.73694721</v>
      </c>
      <c r="AQ337" s="249">
        <f t="shared" si="212"/>
        <v>113306602.28193793</v>
      </c>
      <c r="AR337" s="249">
        <f t="shared" si="212"/>
        <v>68854195.817625597</v>
      </c>
      <c r="AS337" s="249">
        <f t="shared" si="212"/>
        <v>190834404.81767428</v>
      </c>
      <c r="AT337" s="249">
        <f t="shared" si="212"/>
        <v>306965078.33057284</v>
      </c>
      <c r="AU337" s="249">
        <f t="shared" si="212"/>
        <v>176266009.58238721</v>
      </c>
      <c r="AV337" s="249">
        <f t="shared" si="212"/>
        <v>123683921.512704</v>
      </c>
      <c r="AW337" s="249">
        <f t="shared" si="212"/>
        <v>136570184.5248</v>
      </c>
      <c r="AX337" s="249">
        <f t="shared" si="212"/>
        <v>167712150.02959871</v>
      </c>
      <c r="AY337" s="249">
        <f t="shared" si="212"/>
        <v>217304191.63390464</v>
      </c>
      <c r="AZ337" s="249">
        <f t="shared" si="212"/>
        <v>337323027.57603842</v>
      </c>
      <c r="BA337" s="249">
        <f t="shared" si="212"/>
        <v>95141035.296092167</v>
      </c>
      <c r="BB337" s="249">
        <f t="shared" si="212"/>
        <v>134843723.0180352</v>
      </c>
      <c r="BC337" s="249">
        <f t="shared" si="212"/>
        <v>85682006.22986035</v>
      </c>
      <c r="BD337" s="249">
        <f t="shared" si="212"/>
        <v>54400556.257099777</v>
      </c>
      <c r="BE337" s="249">
        <f t="shared" si="212"/>
        <v>129108080.33921434</v>
      </c>
      <c r="BF337" s="249">
        <f t="shared" si="212"/>
        <v>187955678.18880001</v>
      </c>
      <c r="BG337" s="249">
        <f t="shared" si="212"/>
        <v>117937207.10707201</v>
      </c>
      <c r="BH337" s="249">
        <f t="shared" si="212"/>
        <v>67310016.666227713</v>
      </c>
      <c r="BI337" s="249">
        <f t="shared" si="212"/>
        <v>54012830.869094402</v>
      </c>
      <c r="BJ337" s="249">
        <f t="shared" si="212"/>
        <v>99451168.556285948</v>
      </c>
      <c r="BK337" s="249">
        <f t="shared" si="212"/>
        <v>113597057.40818226</v>
      </c>
      <c r="BL337" s="249">
        <f t="shared" si="212"/>
        <v>227354871.62634856</v>
      </c>
      <c r="BM337" s="249">
        <f t="shared" si="212"/>
        <v>150260389.62559673</v>
      </c>
      <c r="BN337" s="249">
        <f t="shared" si="212"/>
        <v>197302955.67851582</v>
      </c>
      <c r="BO337" s="249">
        <f t="shared" si="212"/>
        <v>113817745.08557108</v>
      </c>
      <c r="BP337" s="249">
        <f t="shared" si="212"/>
        <v>71337508.013534322</v>
      </c>
      <c r="BQ337" s="249">
        <f t="shared" ref="BQ337:BV337" si="213">BQ310*BO2</f>
        <v>161973237.18287465</v>
      </c>
      <c r="BR337" s="249">
        <f t="shared" si="213"/>
        <v>247153000.15595707</v>
      </c>
      <c r="BS337" s="249">
        <f t="shared" si="213"/>
        <v>173918372.95683903</v>
      </c>
      <c r="BT337" s="249">
        <f t="shared" si="213"/>
        <v>126920542.47294688</v>
      </c>
      <c r="BU337" s="249">
        <f t="shared" si="213"/>
        <v>145894476.57582921</v>
      </c>
      <c r="BV337" s="250">
        <f t="shared" si="213"/>
        <v>198469368.32796463</v>
      </c>
      <c r="BW337" s="434">
        <f t="shared" si="171"/>
        <v>9912554318.0031567</v>
      </c>
    </row>
    <row r="338" spans="1:75" ht="16.5" thickBot="1" x14ac:dyDescent="0.3">
      <c r="A338" s="268" t="s">
        <v>252</v>
      </c>
      <c r="C338" s="431"/>
      <c r="D338" s="249"/>
      <c r="E338" s="249"/>
      <c r="F338" s="249">
        <f t="shared" ref="F338:AK338" si="214">F312*C2</f>
        <v>53695689.600000009</v>
      </c>
      <c r="G338" s="249">
        <f t="shared" si="214"/>
        <v>51916972.800000012</v>
      </c>
      <c r="H338" s="249">
        <f t="shared" si="214"/>
        <v>48948629.760000005</v>
      </c>
      <c r="I338" s="249">
        <f t="shared" si="214"/>
        <v>24909055.199999999</v>
      </c>
      <c r="J338" s="249">
        <f t="shared" si="214"/>
        <v>50838178.56000001</v>
      </c>
      <c r="K338" s="249">
        <f t="shared" si="214"/>
        <v>80756736.000000015</v>
      </c>
      <c r="L338" s="249">
        <f t="shared" si="214"/>
        <v>56667504.480000004</v>
      </c>
      <c r="M338" s="249">
        <f t="shared" si="214"/>
        <v>38026549.440000005</v>
      </c>
      <c r="N338" s="249">
        <f t="shared" si="214"/>
        <v>51642446.400000013</v>
      </c>
      <c r="O338" s="249">
        <f t="shared" si="214"/>
        <v>54518418.24000001</v>
      </c>
      <c r="P338" s="249">
        <f t="shared" si="214"/>
        <v>75977838.720000014</v>
      </c>
      <c r="Q338" s="249">
        <f t="shared" si="214"/>
        <v>102453375.36</v>
      </c>
      <c r="R338" s="249">
        <f t="shared" si="214"/>
        <v>50276830.339200005</v>
      </c>
      <c r="S338" s="249">
        <f t="shared" si="214"/>
        <v>55308504.763200007</v>
      </c>
      <c r="T338" s="249">
        <f t="shared" si="214"/>
        <v>44833961.952000007</v>
      </c>
      <c r="U338" s="249">
        <f t="shared" si="214"/>
        <v>25057375.593600005</v>
      </c>
      <c r="V338" s="249">
        <f t="shared" si="214"/>
        <v>55229720.640000015</v>
      </c>
      <c r="W338" s="249">
        <f t="shared" si="214"/>
        <v>85323576.720000014</v>
      </c>
      <c r="X338" s="249">
        <f t="shared" si="214"/>
        <v>73518004.296000004</v>
      </c>
      <c r="Y338" s="249">
        <f t="shared" si="214"/>
        <v>37557459.878400005</v>
      </c>
      <c r="Z338" s="249">
        <f t="shared" si="214"/>
        <v>44852744.207999997</v>
      </c>
      <c r="AA338" s="249">
        <f t="shared" si="214"/>
        <v>62895977.020800009</v>
      </c>
      <c r="AB338" s="249">
        <f t="shared" si="214"/>
        <v>63425903.616000012</v>
      </c>
      <c r="AC338" s="249">
        <f t="shared" si="214"/>
        <v>156783394.31040001</v>
      </c>
      <c r="AD338" s="249">
        <f t="shared" si="214"/>
        <v>61435790.352000006</v>
      </c>
      <c r="AE338" s="249">
        <f t="shared" si="214"/>
        <v>47403724.608000003</v>
      </c>
      <c r="AF338" s="249">
        <f t="shared" si="214"/>
        <v>41100489.316992</v>
      </c>
      <c r="AG338" s="249">
        <f t="shared" si="214"/>
        <v>26084044.774656009</v>
      </c>
      <c r="AH338" s="249">
        <f t="shared" si="214"/>
        <v>60961173.866880015</v>
      </c>
      <c r="AI338" s="249">
        <f t="shared" si="214"/>
        <v>76041232.837440014</v>
      </c>
      <c r="AJ338" s="249">
        <f t="shared" si="214"/>
        <v>62546581.080000006</v>
      </c>
      <c r="AK338" s="249">
        <f t="shared" si="214"/>
        <v>30918038.243328005</v>
      </c>
      <c r="AL338" s="249">
        <f t="shared" ref="AL338:BQ338" si="215">AL312*AI2</f>
        <v>48300938.916383997</v>
      </c>
      <c r="AM338" s="249">
        <f t="shared" si="215"/>
        <v>62389245.27576001</v>
      </c>
      <c r="AN338" s="249">
        <f t="shared" si="215"/>
        <v>70804666.238591999</v>
      </c>
      <c r="AO338" s="249">
        <f t="shared" si="215"/>
        <v>138260282.20358402</v>
      </c>
      <c r="AP338" s="249">
        <f t="shared" si="215"/>
        <v>298197914.36083204</v>
      </c>
      <c r="AQ338" s="249">
        <f t="shared" si="215"/>
        <v>200149318.31592962</v>
      </c>
      <c r="AR338" s="249">
        <f t="shared" si="215"/>
        <v>151075469.70925057</v>
      </c>
      <c r="AS338" s="249">
        <f t="shared" si="215"/>
        <v>91805594.423500791</v>
      </c>
      <c r="AT338" s="249">
        <f t="shared" si="215"/>
        <v>254445873.09023237</v>
      </c>
      <c r="AU338" s="249">
        <f t="shared" si="215"/>
        <v>409286771.10743052</v>
      </c>
      <c r="AV338" s="249">
        <f t="shared" si="215"/>
        <v>235021346.1098496</v>
      </c>
      <c r="AW338" s="249">
        <f t="shared" si="215"/>
        <v>164911895.35027203</v>
      </c>
      <c r="AX338" s="249">
        <f t="shared" si="215"/>
        <v>182093579.36640003</v>
      </c>
      <c r="AY338" s="249">
        <f t="shared" si="215"/>
        <v>223616200.03946495</v>
      </c>
      <c r="AZ338" s="249">
        <f t="shared" si="215"/>
        <v>289738922.17853957</v>
      </c>
      <c r="BA338" s="249">
        <f t="shared" si="215"/>
        <v>449764036.76805133</v>
      </c>
      <c r="BB338" s="249">
        <f t="shared" si="215"/>
        <v>118926294.12011519</v>
      </c>
      <c r="BC338" s="249">
        <f t="shared" si="215"/>
        <v>168554653.772544</v>
      </c>
      <c r="BD338" s="249">
        <f t="shared" si="215"/>
        <v>107102507.78732544</v>
      </c>
      <c r="BE338" s="249">
        <f t="shared" si="215"/>
        <v>68000695.321374714</v>
      </c>
      <c r="BF338" s="249">
        <f t="shared" si="215"/>
        <v>161385100.42401791</v>
      </c>
      <c r="BG338" s="249">
        <f t="shared" si="215"/>
        <v>234944597.736</v>
      </c>
      <c r="BH338" s="249">
        <f t="shared" si="215"/>
        <v>147421508.88383999</v>
      </c>
      <c r="BI338" s="249">
        <f t="shared" si="215"/>
        <v>84137520.832784638</v>
      </c>
      <c r="BJ338" s="249">
        <f t="shared" si="215"/>
        <v>67516038.586367995</v>
      </c>
      <c r="BK338" s="249">
        <f t="shared" si="215"/>
        <v>124313960.69535743</v>
      </c>
      <c r="BL338" s="249">
        <f t="shared" si="215"/>
        <v>141996321.76022783</v>
      </c>
      <c r="BM338" s="249">
        <f t="shared" si="215"/>
        <v>284193589.53293568</v>
      </c>
      <c r="BN338" s="249">
        <f t="shared" si="215"/>
        <v>75130194.812798366</v>
      </c>
      <c r="BO338" s="249">
        <f t="shared" si="215"/>
        <v>98651477.839257911</v>
      </c>
      <c r="BP338" s="249">
        <f t="shared" si="215"/>
        <v>56908872.54278554</v>
      </c>
      <c r="BQ338" s="249">
        <f t="shared" si="215"/>
        <v>35668754.006767161</v>
      </c>
      <c r="BR338" s="249">
        <f t="shared" ref="BR338:BV338" si="216">BR312*BO2</f>
        <v>80986618.591437325</v>
      </c>
      <c r="BS338" s="249">
        <f t="shared" si="216"/>
        <v>123576500.07797854</v>
      </c>
      <c r="BT338" s="249">
        <f t="shared" si="216"/>
        <v>86959186.478419513</v>
      </c>
      <c r="BU338" s="249">
        <f t="shared" si="216"/>
        <v>63460271.236473441</v>
      </c>
      <c r="BV338" s="250">
        <f t="shared" si="216"/>
        <v>72947238.287914604</v>
      </c>
      <c r="BW338" s="434">
        <f t="shared" si="171"/>
        <v>7524549879.7576923</v>
      </c>
    </row>
    <row r="339" spans="1:75" ht="16.5" thickBot="1" x14ac:dyDescent="0.3">
      <c r="A339" s="268" t="s">
        <v>269</v>
      </c>
      <c r="C339" s="431"/>
      <c r="D339" s="249"/>
      <c r="E339" s="249"/>
      <c r="F339" s="249"/>
      <c r="G339" s="249">
        <f t="shared" ref="G339:AL339" si="217">G314*C2</f>
        <v>268478448</v>
      </c>
      <c r="H339" s="249">
        <f t="shared" si="217"/>
        <v>259584864.00000006</v>
      </c>
      <c r="I339" s="249">
        <f t="shared" si="217"/>
        <v>244743148.80000001</v>
      </c>
      <c r="J339" s="249">
        <f t="shared" si="217"/>
        <v>124545275.99999999</v>
      </c>
      <c r="K339" s="249">
        <f t="shared" si="217"/>
        <v>254190892.80000004</v>
      </c>
      <c r="L339" s="249">
        <f t="shared" si="217"/>
        <v>403783680.00000006</v>
      </c>
      <c r="M339" s="249">
        <f t="shared" si="217"/>
        <v>283337522.39999998</v>
      </c>
      <c r="N339" s="249">
        <f t="shared" si="217"/>
        <v>190132747.20000002</v>
      </c>
      <c r="O339" s="249">
        <f t="shared" si="217"/>
        <v>258212232.00000006</v>
      </c>
      <c r="P339" s="249">
        <f t="shared" si="217"/>
        <v>272592091.20000005</v>
      </c>
      <c r="Q339" s="249">
        <f t="shared" si="217"/>
        <v>379889193.60000002</v>
      </c>
      <c r="R339" s="249">
        <f t="shared" si="217"/>
        <v>512266876.80000001</v>
      </c>
      <c r="S339" s="249">
        <f t="shared" si="217"/>
        <v>201107321.35680002</v>
      </c>
      <c r="T339" s="249">
        <f t="shared" si="217"/>
        <v>221234019.05280003</v>
      </c>
      <c r="U339" s="249">
        <f t="shared" si="217"/>
        <v>179335847.80800003</v>
      </c>
      <c r="V339" s="249">
        <f t="shared" si="217"/>
        <v>100229502.37440002</v>
      </c>
      <c r="W339" s="249">
        <f t="shared" si="217"/>
        <v>220918882.56000006</v>
      </c>
      <c r="X339" s="249">
        <f t="shared" si="217"/>
        <v>341294306.88000005</v>
      </c>
      <c r="Y339" s="249">
        <f t="shared" si="217"/>
        <v>294072017.18400002</v>
      </c>
      <c r="Z339" s="249">
        <f t="shared" si="217"/>
        <v>150229839.51360002</v>
      </c>
      <c r="AA339" s="249">
        <f t="shared" si="217"/>
        <v>179410976.83199999</v>
      </c>
      <c r="AB339" s="249">
        <f t="shared" si="217"/>
        <v>251583908.08320004</v>
      </c>
      <c r="AC339" s="249">
        <f t="shared" si="217"/>
        <v>253703614.46400005</v>
      </c>
      <c r="AD339" s="249">
        <f t="shared" si="217"/>
        <v>627133577.24160004</v>
      </c>
      <c r="AE339" s="249">
        <f t="shared" si="217"/>
        <v>368614742.11199999</v>
      </c>
      <c r="AF339" s="249">
        <f t="shared" si="217"/>
        <v>284422347.648</v>
      </c>
      <c r="AG339" s="249">
        <f t="shared" si="217"/>
        <v>246602935.901952</v>
      </c>
      <c r="AH339" s="249">
        <f t="shared" si="217"/>
        <v>156504268.64793602</v>
      </c>
      <c r="AI339" s="249">
        <f t="shared" si="217"/>
        <v>365767043.20128006</v>
      </c>
      <c r="AJ339" s="249">
        <f t="shared" si="217"/>
        <v>456247397.02463996</v>
      </c>
      <c r="AK339" s="249">
        <f t="shared" si="217"/>
        <v>375279486.48000002</v>
      </c>
      <c r="AL339" s="249">
        <f t="shared" si="217"/>
        <v>185508229.459968</v>
      </c>
      <c r="AM339" s="249">
        <f t="shared" ref="AM339:BR339" si="218">AM314*AI2</f>
        <v>289805633.49830395</v>
      </c>
      <c r="AN339" s="249">
        <f t="shared" si="218"/>
        <v>374335471.65456003</v>
      </c>
      <c r="AO339" s="249">
        <f t="shared" si="218"/>
        <v>424827997.43155199</v>
      </c>
      <c r="AP339" s="249">
        <f t="shared" si="218"/>
        <v>829561693.22150397</v>
      </c>
      <c r="AQ339" s="249">
        <f t="shared" si="218"/>
        <v>74549478.590208009</v>
      </c>
      <c r="AR339" s="249">
        <f t="shared" si="218"/>
        <v>50037329.578982405</v>
      </c>
      <c r="AS339" s="249">
        <f t="shared" si="218"/>
        <v>37768867.427312642</v>
      </c>
      <c r="AT339" s="249">
        <f t="shared" si="218"/>
        <v>22951398.605875198</v>
      </c>
      <c r="AU339" s="249">
        <f t="shared" si="218"/>
        <v>63611468.272558093</v>
      </c>
      <c r="AV339" s="249">
        <f t="shared" si="218"/>
        <v>102321692.77685763</v>
      </c>
      <c r="AW339" s="249">
        <f t="shared" si="218"/>
        <v>58755336.5274624</v>
      </c>
      <c r="AX339" s="249">
        <f t="shared" si="218"/>
        <v>41227973.837568007</v>
      </c>
      <c r="AY339" s="249">
        <f t="shared" si="218"/>
        <v>45523394.841600008</v>
      </c>
      <c r="AZ339" s="249">
        <f t="shared" si="218"/>
        <v>55904050.009866238</v>
      </c>
      <c r="BA339" s="249">
        <f t="shared" si="218"/>
        <v>72434730.544634894</v>
      </c>
      <c r="BB339" s="249">
        <f t="shared" si="218"/>
        <v>112441009.19201283</v>
      </c>
      <c r="BC339" s="249">
        <f t="shared" si="218"/>
        <v>47570517.648046084</v>
      </c>
      <c r="BD339" s="249">
        <f t="shared" si="218"/>
        <v>67421861.509017602</v>
      </c>
      <c r="BE339" s="249">
        <f t="shared" si="218"/>
        <v>42841003.114930175</v>
      </c>
      <c r="BF339" s="249">
        <f t="shared" si="218"/>
        <v>27200278.128549889</v>
      </c>
      <c r="BG339" s="249">
        <f t="shared" si="218"/>
        <v>64554040.16960717</v>
      </c>
      <c r="BH339" s="249">
        <f t="shared" si="218"/>
        <v>93977839.094400004</v>
      </c>
      <c r="BI339" s="249">
        <f t="shared" si="218"/>
        <v>58968603.553536005</v>
      </c>
      <c r="BJ339" s="249">
        <f t="shared" si="218"/>
        <v>33655008.333113857</v>
      </c>
      <c r="BK339" s="249">
        <f t="shared" si="218"/>
        <v>27006415.434547201</v>
      </c>
      <c r="BL339" s="249">
        <f t="shared" si="218"/>
        <v>49725584.278142974</v>
      </c>
      <c r="BM339" s="249">
        <f t="shared" si="218"/>
        <v>56798528.704091132</v>
      </c>
      <c r="BN339" s="249">
        <f t="shared" si="218"/>
        <v>113677435.81317428</v>
      </c>
      <c r="BO339" s="249">
        <f t="shared" si="218"/>
        <v>125216991.35466395</v>
      </c>
      <c r="BP339" s="249">
        <f t="shared" si="218"/>
        <v>164419129.73209652</v>
      </c>
      <c r="BQ339" s="249">
        <f t="shared" si="218"/>
        <v>94848120.904642567</v>
      </c>
      <c r="BR339" s="249">
        <f t="shared" si="218"/>
        <v>59447923.344611943</v>
      </c>
      <c r="BS339" s="249">
        <f t="shared" ref="BS339:BV339" si="219">BS314*BO2</f>
        <v>134977697.65239555</v>
      </c>
      <c r="BT339" s="249">
        <f t="shared" si="219"/>
        <v>205960833.46329755</v>
      </c>
      <c r="BU339" s="249">
        <f t="shared" si="219"/>
        <v>144931977.46403253</v>
      </c>
      <c r="BV339" s="250">
        <f t="shared" si="219"/>
        <v>105767118.72745575</v>
      </c>
      <c r="BW339" s="434">
        <f t="shared" si="171"/>
        <v>13285981671.061394</v>
      </c>
    </row>
    <row r="340" spans="1:75" ht="16.5" thickBot="1" x14ac:dyDescent="0.3">
      <c r="A340" s="428" t="s">
        <v>337</v>
      </c>
      <c r="C340" s="432">
        <f>C335+C336+C337+C338+C339</f>
        <v>80543534.400000006</v>
      </c>
      <c r="D340" s="424">
        <f t="shared" ref="D340:BO340" si="220">D335+D336+D337+D338+D339</f>
        <v>77875459.200000018</v>
      </c>
      <c r="E340" s="424">
        <f t="shared" si="220"/>
        <v>207662168.63999999</v>
      </c>
      <c r="F340" s="424">
        <f t="shared" si="220"/>
        <v>220851704.40000004</v>
      </c>
      <c r="G340" s="424">
        <f t="shared" si="220"/>
        <v>519024263.04000002</v>
      </c>
      <c r="H340" s="424">
        <f t="shared" si="220"/>
        <v>491941235.76000005</v>
      </c>
      <c r="I340" s="424">
        <f t="shared" si="220"/>
        <v>481748907.12</v>
      </c>
      <c r="J340" s="424">
        <f t="shared" si="220"/>
        <v>434315118.72000003</v>
      </c>
      <c r="K340" s="424">
        <f t="shared" si="220"/>
        <v>554080059.60000002</v>
      </c>
      <c r="L340" s="424">
        <f t="shared" si="220"/>
        <v>637295185.44000006</v>
      </c>
      <c r="M340" s="424">
        <f t="shared" si="220"/>
        <v>564436945.92000008</v>
      </c>
      <c r="N340" s="424">
        <f t="shared" si="220"/>
        <v>531751302.24000001</v>
      </c>
      <c r="O340" s="424">
        <f t="shared" si="220"/>
        <v>502675247.04000008</v>
      </c>
      <c r="P340" s="424">
        <f t="shared" si="220"/>
        <v>654980198.65920007</v>
      </c>
      <c r="Q340" s="424">
        <f t="shared" si="220"/>
        <v>738758395.08000004</v>
      </c>
      <c r="R340" s="424">
        <f t="shared" si="220"/>
        <v>828611688.14400005</v>
      </c>
      <c r="S340" s="424">
        <f t="shared" si="220"/>
        <v>460809049.52160007</v>
      </c>
      <c r="T340" s="424">
        <f t="shared" si="220"/>
        <v>421527204.01920009</v>
      </c>
      <c r="U340" s="424">
        <f t="shared" si="220"/>
        <v>510635682.68160015</v>
      </c>
      <c r="V340" s="424">
        <f t="shared" si="220"/>
        <v>570271534.19040012</v>
      </c>
      <c r="W340" s="424">
        <f t="shared" si="220"/>
        <v>637871936.34240007</v>
      </c>
      <c r="X340" s="424">
        <f t="shared" si="220"/>
        <v>609894894.89760017</v>
      </c>
      <c r="Y340" s="424">
        <f t="shared" si="220"/>
        <v>573936430.9152</v>
      </c>
      <c r="Z340" s="424">
        <f t="shared" si="220"/>
        <v>510092395.42080009</v>
      </c>
      <c r="AA340" s="424">
        <f t="shared" si="220"/>
        <v>652793962.62720001</v>
      </c>
      <c r="AB340" s="424">
        <f t="shared" si="220"/>
        <v>1126450759.9968002</v>
      </c>
      <c r="AC340" s="424">
        <f t="shared" si="220"/>
        <v>552698182.59840012</v>
      </c>
      <c r="AD340" s="424">
        <f t="shared" si="220"/>
        <v>811870835.54457605</v>
      </c>
      <c r="AE340" s="424">
        <f t="shared" si="220"/>
        <v>494270601.04396796</v>
      </c>
      <c r="AF340" s="424">
        <f t="shared" si="220"/>
        <v>508406358.56563205</v>
      </c>
      <c r="AG340" s="424">
        <f t="shared" si="220"/>
        <v>500810679.18892801</v>
      </c>
      <c r="AH340" s="424">
        <f t="shared" si="220"/>
        <v>405105185.75481606</v>
      </c>
      <c r="AI340" s="424">
        <f t="shared" si="220"/>
        <v>534562390.76870406</v>
      </c>
      <c r="AJ340" s="424">
        <f t="shared" si="220"/>
        <v>663696794.85379195</v>
      </c>
      <c r="AK340" s="424">
        <f t="shared" si="220"/>
        <v>593365260.55060804</v>
      </c>
      <c r="AL340" s="424">
        <f t="shared" si="220"/>
        <v>446223167.09212804</v>
      </c>
      <c r="AM340" s="424">
        <f t="shared" si="220"/>
        <v>804250464.67991996</v>
      </c>
      <c r="AN340" s="424">
        <f t="shared" si="220"/>
        <v>581983020.56795526</v>
      </c>
      <c r="AO340" s="424">
        <f t="shared" si="220"/>
        <v>880677143.48789001</v>
      </c>
      <c r="AP340" s="424">
        <f t="shared" si="220"/>
        <v>1346000596.7631898</v>
      </c>
      <c r="AQ340" s="424">
        <f t="shared" si="220"/>
        <v>454238231.23316735</v>
      </c>
      <c r="AR340" s="424">
        <f t="shared" si="220"/>
        <v>416545043.90312451</v>
      </c>
      <c r="AS340" s="424">
        <f t="shared" si="220"/>
        <v>503269074.09750533</v>
      </c>
      <c r="AT340" s="424">
        <f t="shared" si="220"/>
        <v>693109341.7366581</v>
      </c>
      <c r="AU340" s="424">
        <f t="shared" si="220"/>
        <v>733767907.1395278</v>
      </c>
      <c r="AV340" s="424">
        <f t="shared" si="220"/>
        <v>557264077.66674435</v>
      </c>
      <c r="AW340" s="424">
        <f t="shared" si="220"/>
        <v>480310856.68965125</v>
      </c>
      <c r="AX340" s="424">
        <f t="shared" si="220"/>
        <v>555906303.6465255</v>
      </c>
      <c r="AY340" s="424">
        <f t="shared" si="220"/>
        <v>750246335.59908104</v>
      </c>
      <c r="AZ340" s="424">
        <f t="shared" si="220"/>
        <v>936736016.90259457</v>
      </c>
      <c r="BA340" s="424">
        <f t="shared" si="220"/>
        <v>871576462.61118281</v>
      </c>
      <c r="BB340" s="424">
        <f t="shared" si="220"/>
        <v>527714090.37458843</v>
      </c>
      <c r="BC340" s="424">
        <f t="shared" si="220"/>
        <v>498915953.31103951</v>
      </c>
      <c r="BD340" s="424">
        <f t="shared" si="220"/>
        <v>578265704.16626072</v>
      </c>
      <c r="BE340" s="424">
        <f t="shared" si="220"/>
        <v>592831583.61859119</v>
      </c>
      <c r="BF340" s="424">
        <f t="shared" si="220"/>
        <v>591272582.2914356</v>
      </c>
      <c r="BG340" s="424">
        <f t="shared" si="220"/>
        <v>555586196.71455824</v>
      </c>
      <c r="BH340" s="424">
        <f t="shared" si="220"/>
        <v>475676571.78712159</v>
      </c>
      <c r="BI340" s="424">
        <f t="shared" si="220"/>
        <v>435029973.35895473</v>
      </c>
      <c r="BJ340" s="424">
        <f t="shared" si="220"/>
        <v>569973408.86234426</v>
      </c>
      <c r="BK340" s="424">
        <f t="shared" si="220"/>
        <v>549111023.07102263</v>
      </c>
      <c r="BL340" s="424">
        <f t="shared" si="220"/>
        <v>569337167.29031599</v>
      </c>
      <c r="BM340" s="424">
        <f t="shared" si="220"/>
        <v>688555463.54113936</v>
      </c>
      <c r="BN340" s="424">
        <f t="shared" si="220"/>
        <v>499928331.39005959</v>
      </c>
      <c r="BO340" s="424">
        <f t="shared" si="220"/>
        <v>409023722.29302728</v>
      </c>
      <c r="BP340" s="424">
        <f t="shared" ref="BP340:BV340" si="221">BP335+BP336+BP337+BP338+BP339</f>
        <v>454638747.47129107</v>
      </c>
      <c r="BQ340" s="424">
        <f t="shared" si="221"/>
        <v>539643112.2502414</v>
      </c>
      <c r="BR340" s="424">
        <f t="shared" si="221"/>
        <v>561505915.04884529</v>
      </c>
      <c r="BS340" s="424">
        <f t="shared" si="221"/>
        <v>559393113.16016006</v>
      </c>
      <c r="BT340" s="424">
        <f t="shared" si="221"/>
        <v>565735038.99049306</v>
      </c>
      <c r="BU340" s="424">
        <f t="shared" si="221"/>
        <v>552756093.60429978</v>
      </c>
      <c r="BV340" s="425">
        <f t="shared" si="221"/>
        <v>558297988.98791587</v>
      </c>
      <c r="BW340" s="434">
        <f t="shared" si="171"/>
        <v>41010917378.285973</v>
      </c>
    </row>
    <row r="341" spans="1:75" ht="16.5" thickBot="1" x14ac:dyDescent="0.3">
      <c r="BW341" s="434">
        <f t="shared" si="171"/>
        <v>0</v>
      </c>
    </row>
    <row r="342" spans="1:75" ht="16.5" thickBot="1" x14ac:dyDescent="0.3">
      <c r="A342" s="566" t="s">
        <v>338</v>
      </c>
      <c r="C342" s="568">
        <f>IF(C330&gt;C340,C330-C340,0)</f>
        <v>0</v>
      </c>
      <c r="D342" s="562">
        <f t="shared" ref="D342:BO342" si="222">IF(D330&gt;D340,D330-D340,0)</f>
        <v>0</v>
      </c>
      <c r="E342" s="562">
        <f t="shared" si="222"/>
        <v>0</v>
      </c>
      <c r="F342" s="562">
        <f t="shared" si="222"/>
        <v>0</v>
      </c>
      <c r="G342" s="562">
        <f t="shared" si="222"/>
        <v>0</v>
      </c>
      <c r="H342" s="562">
        <f t="shared" si="222"/>
        <v>838980.24000000954</v>
      </c>
      <c r="I342" s="562">
        <f t="shared" si="222"/>
        <v>0</v>
      </c>
      <c r="J342" s="562">
        <f t="shared" si="222"/>
        <v>1459548.9599999785</v>
      </c>
      <c r="K342" s="562">
        <f t="shared" si="222"/>
        <v>55542284.400000095</v>
      </c>
      <c r="L342" s="562">
        <f t="shared" si="222"/>
        <v>9373923.3600000143</v>
      </c>
      <c r="M342" s="562">
        <f t="shared" si="222"/>
        <v>116613899.51999998</v>
      </c>
      <c r="N342" s="562">
        <f t="shared" si="222"/>
        <v>0</v>
      </c>
      <c r="O342" s="562">
        <f t="shared" si="222"/>
        <v>0</v>
      </c>
      <c r="P342" s="562">
        <f t="shared" si="222"/>
        <v>0</v>
      </c>
      <c r="Q342" s="562">
        <f t="shared" si="222"/>
        <v>0</v>
      </c>
      <c r="R342" s="562">
        <f t="shared" si="222"/>
        <v>101959290.56639993</v>
      </c>
      <c r="S342" s="562">
        <f t="shared" si="222"/>
        <v>22644983.91839999</v>
      </c>
      <c r="T342" s="562">
        <f t="shared" si="222"/>
        <v>29152489.804799974</v>
      </c>
      <c r="U342" s="562">
        <f t="shared" si="222"/>
        <v>73342176.37439996</v>
      </c>
      <c r="V342" s="562">
        <f t="shared" si="222"/>
        <v>0</v>
      </c>
      <c r="W342" s="562">
        <f t="shared" si="222"/>
        <v>0</v>
      </c>
      <c r="X342" s="562">
        <f t="shared" si="222"/>
        <v>13934059.348799944</v>
      </c>
      <c r="Y342" s="562">
        <f t="shared" si="222"/>
        <v>0</v>
      </c>
      <c r="Z342" s="562">
        <f t="shared" si="222"/>
        <v>172476384.98880005</v>
      </c>
      <c r="AA342" s="562">
        <f t="shared" si="222"/>
        <v>0</v>
      </c>
      <c r="AB342" s="562">
        <f t="shared" si="222"/>
        <v>0</v>
      </c>
      <c r="AC342" s="562">
        <f t="shared" si="222"/>
        <v>0</v>
      </c>
      <c r="AD342" s="562">
        <f t="shared" si="222"/>
        <v>0</v>
      </c>
      <c r="AE342" s="562">
        <f t="shared" si="222"/>
        <v>36618637.231872022</v>
      </c>
      <c r="AF342" s="562">
        <f t="shared" si="222"/>
        <v>16478028.425087988</v>
      </c>
      <c r="AG342" s="562">
        <f t="shared" si="222"/>
        <v>22781765.057471991</v>
      </c>
      <c r="AH342" s="562">
        <f t="shared" si="222"/>
        <v>0</v>
      </c>
      <c r="AI342" s="562">
        <f t="shared" si="222"/>
        <v>56972957.28115201</v>
      </c>
      <c r="AJ342" s="562">
        <f t="shared" si="222"/>
        <v>58157705.349647999</v>
      </c>
      <c r="AK342" s="562">
        <f t="shared" si="222"/>
        <v>89512504.310112</v>
      </c>
      <c r="AL342" s="562">
        <f t="shared" si="222"/>
        <v>109454273.33740795</v>
      </c>
      <c r="AM342" s="562">
        <f t="shared" si="222"/>
        <v>148760425.41758394</v>
      </c>
      <c r="AN342" s="562">
        <f t="shared" si="222"/>
        <v>0</v>
      </c>
      <c r="AO342" s="562">
        <f t="shared" si="222"/>
        <v>0</v>
      </c>
      <c r="AP342" s="562">
        <f t="shared" si="222"/>
        <v>0</v>
      </c>
      <c r="AQ342" s="562">
        <f t="shared" si="222"/>
        <v>106029590.90356225</v>
      </c>
      <c r="AR342" s="562">
        <f t="shared" si="222"/>
        <v>112027143.93656838</v>
      </c>
      <c r="AS342" s="562">
        <f t="shared" si="222"/>
        <v>0</v>
      </c>
      <c r="AT342" s="562">
        <f t="shared" si="222"/>
        <v>0</v>
      </c>
      <c r="AU342" s="562">
        <f t="shared" si="222"/>
        <v>0</v>
      </c>
      <c r="AV342" s="562">
        <f t="shared" si="222"/>
        <v>0</v>
      </c>
      <c r="AW342" s="562">
        <f t="shared" si="222"/>
        <v>69388537.360527396</v>
      </c>
      <c r="AX342" s="562">
        <f t="shared" si="222"/>
        <v>0</v>
      </c>
      <c r="AY342" s="562">
        <f t="shared" si="222"/>
        <v>0</v>
      </c>
      <c r="AZ342" s="562">
        <f t="shared" si="222"/>
        <v>133471437.74159622</v>
      </c>
      <c r="BA342" s="562">
        <f t="shared" si="222"/>
        <v>46623269.686053872</v>
      </c>
      <c r="BB342" s="562">
        <f t="shared" si="222"/>
        <v>75405485.293994963</v>
      </c>
      <c r="BC342" s="562">
        <f t="shared" si="222"/>
        <v>41250674.702905357</v>
      </c>
      <c r="BD342" s="562">
        <f t="shared" si="222"/>
        <v>11812830.733419299</v>
      </c>
      <c r="BE342" s="562">
        <f t="shared" si="222"/>
        <v>0</v>
      </c>
      <c r="BF342" s="562">
        <f t="shared" si="222"/>
        <v>0</v>
      </c>
      <c r="BG342" s="562">
        <f t="shared" si="222"/>
        <v>0</v>
      </c>
      <c r="BH342" s="562">
        <f t="shared" si="222"/>
        <v>0</v>
      </c>
      <c r="BI342" s="562">
        <f t="shared" si="222"/>
        <v>42821109.801245928</v>
      </c>
      <c r="BJ342" s="562">
        <f t="shared" si="222"/>
        <v>75617246.414412141</v>
      </c>
      <c r="BK342" s="562">
        <f t="shared" si="222"/>
        <v>0</v>
      </c>
      <c r="BL342" s="562">
        <f t="shared" si="222"/>
        <v>77151141.398763418</v>
      </c>
      <c r="BM342" s="562">
        <f t="shared" si="222"/>
        <v>0</v>
      </c>
      <c r="BN342" s="562">
        <f t="shared" si="222"/>
        <v>0</v>
      </c>
      <c r="BO342" s="562">
        <f t="shared" si="222"/>
        <v>14243633.018117845</v>
      </c>
      <c r="BP342" s="562">
        <f t="shared" ref="BP342:BV342" si="223">IF(BP330&gt;BP340,BP330-BP340,0)</f>
        <v>0</v>
      </c>
      <c r="BQ342" s="562">
        <f t="shared" si="223"/>
        <v>0</v>
      </c>
      <c r="BR342" s="562">
        <f t="shared" si="223"/>
        <v>77421590.868510723</v>
      </c>
      <c r="BS342" s="562">
        <f t="shared" si="223"/>
        <v>74982006.908346415</v>
      </c>
      <c r="BT342" s="562">
        <f t="shared" si="223"/>
        <v>41350765.900336742</v>
      </c>
      <c r="BU342" s="562">
        <f t="shared" si="223"/>
        <v>0</v>
      </c>
      <c r="BV342" s="563">
        <f t="shared" si="223"/>
        <v>0</v>
      </c>
      <c r="BW342" s="434">
        <f>SUM(C342:BV342)</f>
        <v>2135670782.560297</v>
      </c>
    </row>
    <row r="343" spans="1:75" ht="16.5" thickBot="1" x14ac:dyDescent="0.3">
      <c r="A343" s="567" t="s">
        <v>339</v>
      </c>
      <c r="C343" s="570">
        <f>IF(C340&gt;C330,C340-C330,0)</f>
        <v>0</v>
      </c>
      <c r="D343" s="564">
        <f t="shared" ref="D343:AH343" si="224">IF(D340&gt;D330,D340-D330,0)</f>
        <v>0</v>
      </c>
      <c r="E343" s="564">
        <f t="shared" si="224"/>
        <v>3001622.3999999762</v>
      </c>
      <c r="F343" s="564">
        <f t="shared" si="224"/>
        <v>864193.20000001788</v>
      </c>
      <c r="G343" s="564">
        <f t="shared" si="224"/>
        <v>23219197.439999938</v>
      </c>
      <c r="H343" s="564">
        <f t="shared" si="224"/>
        <v>0</v>
      </c>
      <c r="I343" s="564">
        <f t="shared" si="224"/>
        <v>8290325.5199999809</v>
      </c>
      <c r="J343" s="564">
        <f t="shared" si="224"/>
        <v>0</v>
      </c>
      <c r="K343" s="564">
        <f t="shared" si="224"/>
        <v>0</v>
      </c>
      <c r="L343" s="564">
        <f t="shared" si="224"/>
        <v>0</v>
      </c>
      <c r="M343" s="564">
        <f t="shared" si="224"/>
        <v>0</v>
      </c>
      <c r="N343" s="564">
        <f t="shared" si="224"/>
        <v>56031709.679999948</v>
      </c>
      <c r="O343" s="564">
        <f t="shared" si="224"/>
        <v>141003715.68000001</v>
      </c>
      <c r="P343" s="564">
        <f t="shared" si="224"/>
        <v>51700756.190400004</v>
      </c>
      <c r="Q343" s="564">
        <f t="shared" si="224"/>
        <v>216132.62399995327</v>
      </c>
      <c r="R343" s="564">
        <f t="shared" si="224"/>
        <v>0</v>
      </c>
      <c r="S343" s="564">
        <f t="shared" si="224"/>
        <v>0</v>
      </c>
      <c r="T343" s="564">
        <f t="shared" si="224"/>
        <v>0</v>
      </c>
      <c r="U343" s="564">
        <f t="shared" si="224"/>
        <v>0</v>
      </c>
      <c r="V343" s="564">
        <f t="shared" si="224"/>
        <v>36244626.657600045</v>
      </c>
      <c r="W343" s="564">
        <f t="shared" si="224"/>
        <v>23885208.566399932</v>
      </c>
      <c r="X343" s="564">
        <f t="shared" si="224"/>
        <v>0</v>
      </c>
      <c r="Y343" s="564">
        <f t="shared" si="224"/>
        <v>35172354.139199972</v>
      </c>
      <c r="Z343" s="564">
        <f t="shared" si="224"/>
        <v>0</v>
      </c>
      <c r="AA343" s="564">
        <f t="shared" si="224"/>
        <v>53908949.827199936</v>
      </c>
      <c r="AB343" s="564">
        <f t="shared" si="224"/>
        <v>415934927.70480013</v>
      </c>
      <c r="AC343" s="564">
        <f t="shared" si="224"/>
        <v>38492881.665984094</v>
      </c>
      <c r="AD343" s="564">
        <f t="shared" si="224"/>
        <v>146653432.22131205</v>
      </c>
      <c r="AE343" s="564">
        <f t="shared" si="224"/>
        <v>0</v>
      </c>
      <c r="AF343" s="564">
        <f t="shared" si="224"/>
        <v>0</v>
      </c>
      <c r="AG343" s="564">
        <f t="shared" si="224"/>
        <v>0</v>
      </c>
      <c r="AH343" s="564">
        <f t="shared" si="224"/>
        <v>91057140.085632026</v>
      </c>
      <c r="AI343" s="564">
        <f t="shared" ref="AI343:BN343" si="225">IF(AI340&gt;AI330,AI340-AI330,0)</f>
        <v>0</v>
      </c>
      <c r="AJ343" s="564">
        <f t="shared" si="225"/>
        <v>0</v>
      </c>
      <c r="AK343" s="564">
        <f t="shared" si="225"/>
        <v>0</v>
      </c>
      <c r="AL343" s="564">
        <f t="shared" si="225"/>
        <v>0</v>
      </c>
      <c r="AM343" s="564">
        <f t="shared" si="225"/>
        <v>0</v>
      </c>
      <c r="AN343" s="564">
        <f t="shared" si="225"/>
        <v>106441750.7194829</v>
      </c>
      <c r="AO343" s="564">
        <f t="shared" si="225"/>
        <v>153060310.21742213</v>
      </c>
      <c r="AP343" s="564">
        <f t="shared" si="225"/>
        <v>188757265.04522491</v>
      </c>
      <c r="AQ343" s="564">
        <f t="shared" si="225"/>
        <v>0</v>
      </c>
      <c r="AR343" s="564">
        <f t="shared" si="225"/>
        <v>0</v>
      </c>
      <c r="AS343" s="564">
        <f t="shared" si="225"/>
        <v>70253440.15730691</v>
      </c>
      <c r="AT343" s="564">
        <f t="shared" si="225"/>
        <v>40876611.270866036</v>
      </c>
      <c r="AU343" s="564">
        <f t="shared" si="225"/>
        <v>48623677.287367702</v>
      </c>
      <c r="AV343" s="564">
        <f t="shared" si="225"/>
        <v>46625920.507607043</v>
      </c>
      <c r="AW343" s="564">
        <f t="shared" si="225"/>
        <v>0</v>
      </c>
      <c r="AX343" s="564">
        <f t="shared" si="225"/>
        <v>23774274.054973423</v>
      </c>
      <c r="AY343" s="564">
        <f t="shared" si="225"/>
        <v>104295846.08505607</v>
      </c>
      <c r="AZ343" s="564">
        <f t="shared" si="225"/>
        <v>0</v>
      </c>
      <c r="BA343" s="564">
        <f t="shared" si="225"/>
        <v>0</v>
      </c>
      <c r="BB343" s="564">
        <f t="shared" si="225"/>
        <v>0</v>
      </c>
      <c r="BC343" s="564">
        <f t="shared" si="225"/>
        <v>0</v>
      </c>
      <c r="BD343" s="564">
        <f t="shared" si="225"/>
        <v>0</v>
      </c>
      <c r="BE343" s="564">
        <f t="shared" si="225"/>
        <v>78926627.090898335</v>
      </c>
      <c r="BF343" s="564">
        <f t="shared" si="225"/>
        <v>98861577.699711859</v>
      </c>
      <c r="BG343" s="564">
        <f t="shared" si="225"/>
        <v>200774570.12387025</v>
      </c>
      <c r="BH343" s="564">
        <f t="shared" si="225"/>
        <v>21307289.598687649</v>
      </c>
      <c r="BI343" s="564">
        <f t="shared" si="225"/>
        <v>0</v>
      </c>
      <c r="BJ343" s="564">
        <f t="shared" si="225"/>
        <v>0</v>
      </c>
      <c r="BK343" s="564">
        <f t="shared" si="225"/>
        <v>64537540.054198384</v>
      </c>
      <c r="BL343" s="564">
        <f t="shared" si="225"/>
        <v>0</v>
      </c>
      <c r="BM343" s="564">
        <f t="shared" si="225"/>
        <v>73108069.965942621</v>
      </c>
      <c r="BN343" s="564">
        <f t="shared" si="225"/>
        <v>11497838.338683724</v>
      </c>
      <c r="BO343" s="564">
        <f t="shared" ref="BO343:BV343" si="226">IF(BO340&gt;BO330,BO340-BO330,0)</f>
        <v>0</v>
      </c>
      <c r="BP343" s="564">
        <f t="shared" si="226"/>
        <v>1927808.90841043</v>
      </c>
      <c r="BQ343" s="564">
        <f t="shared" si="226"/>
        <v>24938480.798852444</v>
      </c>
      <c r="BR343" s="564">
        <f t="shared" si="226"/>
        <v>0</v>
      </c>
      <c r="BS343" s="564">
        <f t="shared" si="226"/>
        <v>0</v>
      </c>
      <c r="BT343" s="564">
        <f t="shared" si="226"/>
        <v>0</v>
      </c>
      <c r="BU343" s="564">
        <f t="shared" si="226"/>
        <v>39177931.535012841</v>
      </c>
      <c r="BV343" s="565">
        <f t="shared" si="226"/>
        <v>19879391.160811663</v>
      </c>
      <c r="BW343" s="434">
        <f t="shared" si="171"/>
        <v>2543323394.2229147</v>
      </c>
    </row>
    <row r="344" spans="1:75" ht="16.5" thickBot="1" x14ac:dyDescent="0.3">
      <c r="BW344" s="434">
        <f t="shared" si="171"/>
        <v>0</v>
      </c>
    </row>
    <row r="345" spans="1:75" ht="16.5" thickBot="1" x14ac:dyDescent="0.3">
      <c r="BW345" s="434">
        <f t="shared" si="171"/>
        <v>0</v>
      </c>
    </row>
    <row r="346" spans="1:75" ht="16.5" thickBot="1" x14ac:dyDescent="0.3">
      <c r="A346" s="377" t="s">
        <v>341</v>
      </c>
      <c r="BW346" s="285">
        <f t="shared" ref="BW346:BW386" si="227">SUM(C346:BV346)</f>
        <v>0</v>
      </c>
    </row>
    <row r="347" spans="1:75" x14ac:dyDescent="0.25">
      <c r="A347" s="277" t="s">
        <v>319</v>
      </c>
      <c r="C347" s="299"/>
      <c r="D347" s="300"/>
      <c r="E347" s="300"/>
      <c r="F347" s="300"/>
      <c r="G347" s="300"/>
      <c r="H347" s="300"/>
      <c r="I347" s="300"/>
      <c r="J347" s="300"/>
      <c r="K347" s="300"/>
      <c r="L347" s="300"/>
      <c r="M347" s="300"/>
      <c r="N347" s="300"/>
      <c r="O347" s="300"/>
      <c r="P347" s="300"/>
      <c r="Q347" s="300"/>
      <c r="R347" s="300"/>
      <c r="S347" s="300"/>
      <c r="T347" s="300"/>
      <c r="U347" s="300"/>
      <c r="V347" s="300"/>
      <c r="W347" s="300"/>
      <c r="X347" s="300"/>
      <c r="Y347" s="300"/>
      <c r="Z347" s="300"/>
      <c r="AA347" s="300">
        <f>'MONTHLY DATA'!AY128</f>
        <v>0.7</v>
      </c>
      <c r="AB347" s="300">
        <f>AA347</f>
        <v>0.7</v>
      </c>
      <c r="AC347" s="300">
        <f t="shared" ref="AC347:AL347" si="228">AB347</f>
        <v>0.7</v>
      </c>
      <c r="AD347" s="300">
        <f t="shared" si="228"/>
        <v>0.7</v>
      </c>
      <c r="AE347" s="300">
        <f t="shared" si="228"/>
        <v>0.7</v>
      </c>
      <c r="AF347" s="300">
        <f t="shared" si="228"/>
        <v>0.7</v>
      </c>
      <c r="AG347" s="300">
        <f t="shared" si="228"/>
        <v>0.7</v>
      </c>
      <c r="AH347" s="300">
        <f t="shared" si="228"/>
        <v>0.7</v>
      </c>
      <c r="AI347" s="300">
        <f t="shared" si="228"/>
        <v>0.7</v>
      </c>
      <c r="AJ347" s="300">
        <f t="shared" si="228"/>
        <v>0.7</v>
      </c>
      <c r="AK347" s="300">
        <f t="shared" si="228"/>
        <v>0.7</v>
      </c>
      <c r="AL347" s="300">
        <f t="shared" si="228"/>
        <v>0.7</v>
      </c>
      <c r="AM347" s="300">
        <f>AL347*(1+'MONTHLY DATA'!BK129)</f>
        <v>0.72099999999999997</v>
      </c>
      <c r="AN347" s="300">
        <f>AM347</f>
        <v>0.72099999999999997</v>
      </c>
      <c r="AO347" s="300">
        <f t="shared" ref="AO347:AX347" si="229">AN347</f>
        <v>0.72099999999999997</v>
      </c>
      <c r="AP347" s="300">
        <f t="shared" si="229"/>
        <v>0.72099999999999997</v>
      </c>
      <c r="AQ347" s="300">
        <f t="shared" si="229"/>
        <v>0.72099999999999997</v>
      </c>
      <c r="AR347" s="300">
        <f t="shared" si="229"/>
        <v>0.72099999999999997</v>
      </c>
      <c r="AS347" s="300">
        <f t="shared" si="229"/>
        <v>0.72099999999999997</v>
      </c>
      <c r="AT347" s="300">
        <f t="shared" si="229"/>
        <v>0.72099999999999997</v>
      </c>
      <c r="AU347" s="300">
        <f t="shared" si="229"/>
        <v>0.72099999999999997</v>
      </c>
      <c r="AV347" s="300">
        <f t="shared" si="229"/>
        <v>0.72099999999999997</v>
      </c>
      <c r="AW347" s="300">
        <f t="shared" si="229"/>
        <v>0.72099999999999997</v>
      </c>
      <c r="AX347" s="300">
        <f t="shared" si="229"/>
        <v>0.72099999999999997</v>
      </c>
      <c r="AY347" s="300">
        <f>AX347*(1+'MONTHLY DATA'!BW129)</f>
        <v>0.70657999999999999</v>
      </c>
      <c r="AZ347" s="300">
        <f>AY347</f>
        <v>0.70657999999999999</v>
      </c>
      <c r="BA347" s="300">
        <f t="shared" ref="BA347:BJ347" si="230">AZ347</f>
        <v>0.70657999999999999</v>
      </c>
      <c r="BB347" s="300">
        <f t="shared" si="230"/>
        <v>0.70657999999999999</v>
      </c>
      <c r="BC347" s="300">
        <f t="shared" si="230"/>
        <v>0.70657999999999999</v>
      </c>
      <c r="BD347" s="300">
        <f t="shared" si="230"/>
        <v>0.70657999999999999</v>
      </c>
      <c r="BE347" s="300">
        <f t="shared" si="230"/>
        <v>0.70657999999999999</v>
      </c>
      <c r="BF347" s="300">
        <f t="shared" si="230"/>
        <v>0.70657999999999999</v>
      </c>
      <c r="BG347" s="300">
        <f t="shared" si="230"/>
        <v>0.70657999999999999</v>
      </c>
      <c r="BH347" s="300">
        <f t="shared" si="230"/>
        <v>0.70657999999999999</v>
      </c>
      <c r="BI347" s="300">
        <f t="shared" si="230"/>
        <v>0.70657999999999999</v>
      </c>
      <c r="BJ347" s="300">
        <f t="shared" si="230"/>
        <v>0.70657999999999999</v>
      </c>
      <c r="BK347" s="300">
        <f>BJ347*(1+'MONTHLY DATA'!CI129)</f>
        <v>0.74190900000000004</v>
      </c>
      <c r="BL347" s="300">
        <f>BK347</f>
        <v>0.74190900000000004</v>
      </c>
      <c r="BM347" s="300">
        <f t="shared" ref="BM347:BV347" si="231">BL347</f>
        <v>0.74190900000000004</v>
      </c>
      <c r="BN347" s="300">
        <f t="shared" si="231"/>
        <v>0.74190900000000004</v>
      </c>
      <c r="BO347" s="300">
        <f t="shared" si="231"/>
        <v>0.74190900000000004</v>
      </c>
      <c r="BP347" s="300">
        <f t="shared" si="231"/>
        <v>0.74190900000000004</v>
      </c>
      <c r="BQ347" s="300">
        <f t="shared" si="231"/>
        <v>0.74190900000000004</v>
      </c>
      <c r="BR347" s="300">
        <f t="shared" si="231"/>
        <v>0.74190900000000004</v>
      </c>
      <c r="BS347" s="300">
        <f t="shared" si="231"/>
        <v>0.74190900000000004</v>
      </c>
      <c r="BT347" s="300">
        <f t="shared" si="231"/>
        <v>0.74190900000000004</v>
      </c>
      <c r="BU347" s="300">
        <f t="shared" si="231"/>
        <v>0.74190900000000004</v>
      </c>
      <c r="BV347" s="301">
        <f t="shared" si="231"/>
        <v>0.74190900000000004</v>
      </c>
      <c r="BW347" s="540">
        <f t="shared" si="227"/>
        <v>34.433867999999983</v>
      </c>
    </row>
    <row r="348" spans="1:75" x14ac:dyDescent="0.25">
      <c r="A348" s="268" t="s">
        <v>320</v>
      </c>
      <c r="C348" s="302"/>
      <c r="D348" s="303"/>
      <c r="E348" s="303"/>
      <c r="F348" s="303"/>
      <c r="G348" s="303"/>
      <c r="H348" s="303"/>
      <c r="I348" s="303"/>
      <c r="J348" s="303"/>
      <c r="K348" s="303"/>
      <c r="L348" s="303"/>
      <c r="M348" s="303"/>
      <c r="N348" s="303"/>
      <c r="O348" s="303"/>
      <c r="P348" s="303"/>
      <c r="Q348" s="303"/>
      <c r="R348" s="303"/>
      <c r="S348" s="303"/>
      <c r="T348" s="303"/>
      <c r="U348" s="303"/>
      <c r="V348" s="303"/>
      <c r="W348" s="303"/>
      <c r="X348" s="303"/>
      <c r="Y348" s="303"/>
      <c r="Z348" s="303"/>
      <c r="AA348" s="258">
        <f>'MONTHLY DATA'!B108*'ANUAL DATA'!G41</f>
        <v>918.33333333333326</v>
      </c>
      <c r="AB348" s="258">
        <f>'ANUAL DATA'!G41*'MONTHLY DATA'!B107</f>
        <v>664.99999999999989</v>
      </c>
      <c r="AC348" s="258">
        <f>AA348</f>
        <v>918.33333333333326</v>
      </c>
      <c r="AD348" s="258">
        <f>AB348</f>
        <v>664.99999999999989</v>
      </c>
      <c r="AE348" s="258">
        <f t="shared" ref="AE348:AL348" si="232">AC348</f>
        <v>918.33333333333326</v>
      </c>
      <c r="AF348" s="258">
        <f t="shared" si="232"/>
        <v>664.99999999999989</v>
      </c>
      <c r="AG348" s="258">
        <f t="shared" si="232"/>
        <v>918.33333333333326</v>
      </c>
      <c r="AH348" s="258">
        <f t="shared" si="232"/>
        <v>664.99999999999989</v>
      </c>
      <c r="AI348" s="258">
        <f t="shared" si="232"/>
        <v>918.33333333333326</v>
      </c>
      <c r="AJ348" s="258">
        <f t="shared" si="232"/>
        <v>664.99999999999989</v>
      </c>
      <c r="AK348" s="258">
        <f t="shared" si="232"/>
        <v>918.33333333333326</v>
      </c>
      <c r="AL348" s="258">
        <f t="shared" si="232"/>
        <v>664.99999999999989</v>
      </c>
      <c r="AM348" s="258">
        <f>'ANUAL DATA'!H41*'MONTHLY DATA'!B108</f>
        <v>936.69999999999993</v>
      </c>
      <c r="AN348" s="258">
        <f>'MONTHLY DATA'!B107*'ANUAL DATA'!H41</f>
        <v>678.3</v>
      </c>
      <c r="AO348" s="258">
        <f>AM348</f>
        <v>936.69999999999993</v>
      </c>
      <c r="AP348" s="258">
        <f>AN348</f>
        <v>678.3</v>
      </c>
      <c r="AQ348" s="258">
        <f t="shared" ref="AQ348:AX348" si="233">AO348</f>
        <v>936.69999999999993</v>
      </c>
      <c r="AR348" s="258">
        <f t="shared" si="233"/>
        <v>678.3</v>
      </c>
      <c r="AS348" s="258">
        <f t="shared" si="233"/>
        <v>936.69999999999993</v>
      </c>
      <c r="AT348" s="258">
        <f t="shared" si="233"/>
        <v>678.3</v>
      </c>
      <c r="AU348" s="258">
        <f t="shared" si="233"/>
        <v>936.69999999999993</v>
      </c>
      <c r="AV348" s="258">
        <f t="shared" si="233"/>
        <v>678.3</v>
      </c>
      <c r="AW348" s="258">
        <f t="shared" si="233"/>
        <v>936.69999999999993</v>
      </c>
      <c r="AX348" s="258">
        <f t="shared" si="233"/>
        <v>678.3</v>
      </c>
      <c r="AY348" s="258">
        <f>'ANUAL DATA'!I41*'MONTHLY DATA'!B108</f>
        <v>908.59899999999993</v>
      </c>
      <c r="AZ348" s="258">
        <f>'ANUAL DATA'!I41*'MONTHLY DATA'!B107</f>
        <v>657.95099999999991</v>
      </c>
      <c r="BA348" s="258">
        <f>AY348</f>
        <v>908.59899999999993</v>
      </c>
      <c r="BB348" s="258">
        <f>AZ348</f>
        <v>657.95099999999991</v>
      </c>
      <c r="BC348" s="258">
        <f t="shared" ref="BC348:BJ348" si="234">BA348</f>
        <v>908.59899999999993</v>
      </c>
      <c r="BD348" s="258">
        <f t="shared" si="234"/>
        <v>657.95099999999991</v>
      </c>
      <c r="BE348" s="258">
        <f t="shared" si="234"/>
        <v>908.59899999999993</v>
      </c>
      <c r="BF348" s="258">
        <f t="shared" si="234"/>
        <v>657.95099999999991</v>
      </c>
      <c r="BG348" s="258">
        <f t="shared" si="234"/>
        <v>908.59899999999993</v>
      </c>
      <c r="BH348" s="258">
        <f t="shared" si="234"/>
        <v>657.95099999999991</v>
      </c>
      <c r="BI348" s="258">
        <f t="shared" si="234"/>
        <v>908.59899999999993</v>
      </c>
      <c r="BJ348" s="258">
        <f t="shared" si="234"/>
        <v>657.95099999999991</v>
      </c>
      <c r="BK348" s="258">
        <f>'ANUAL DATA'!J41*'MONTHLY DATA'!B108</f>
        <v>954.0289499999999</v>
      </c>
      <c r="BL348" s="258">
        <f>'ANUAL DATA'!J41*'MONTHLY DATA'!B107</f>
        <v>690.84854999999993</v>
      </c>
      <c r="BM348" s="258">
        <f>BK348</f>
        <v>954.0289499999999</v>
      </c>
      <c r="BN348" s="258">
        <f>BL348</f>
        <v>690.84854999999993</v>
      </c>
      <c r="BO348" s="258">
        <f t="shared" ref="BO348:BV348" si="235">BM348</f>
        <v>954.0289499999999</v>
      </c>
      <c r="BP348" s="258">
        <f t="shared" si="235"/>
        <v>690.84854999999993</v>
      </c>
      <c r="BQ348" s="258">
        <f t="shared" si="235"/>
        <v>954.0289499999999</v>
      </c>
      <c r="BR348" s="258">
        <f t="shared" si="235"/>
        <v>690.84854999999993</v>
      </c>
      <c r="BS348" s="258">
        <f t="shared" si="235"/>
        <v>954.0289499999999</v>
      </c>
      <c r="BT348" s="258">
        <f t="shared" si="235"/>
        <v>690.84854999999993</v>
      </c>
      <c r="BU348" s="258">
        <f t="shared" si="235"/>
        <v>954.0289499999999</v>
      </c>
      <c r="BV348" s="259">
        <f t="shared" si="235"/>
        <v>690.84854999999993</v>
      </c>
      <c r="BW348" s="329">
        <f t="shared" si="227"/>
        <v>38458.564999999995</v>
      </c>
    </row>
    <row r="349" spans="1:75" x14ac:dyDescent="0.25">
      <c r="A349" s="268" t="s">
        <v>321</v>
      </c>
      <c r="C349" s="302"/>
      <c r="D349" s="303"/>
      <c r="E349" s="303"/>
      <c r="F349" s="303"/>
      <c r="G349" s="303"/>
      <c r="H349" s="303"/>
      <c r="I349" s="303"/>
      <c r="J349" s="303"/>
      <c r="K349" s="303"/>
      <c r="L349" s="303"/>
      <c r="M349" s="303"/>
      <c r="N349" s="303"/>
      <c r="O349" s="303"/>
      <c r="P349" s="303"/>
      <c r="Q349" s="303"/>
      <c r="R349" s="303"/>
      <c r="S349" s="303"/>
      <c r="T349" s="303"/>
      <c r="U349" s="303"/>
      <c r="V349" s="303"/>
      <c r="W349" s="303"/>
      <c r="X349" s="303"/>
      <c r="Y349" s="303"/>
      <c r="Z349" s="303"/>
      <c r="AA349" s="258">
        <f>ROUNDDOWN((100000*AA348/355)/6,0)*6</f>
        <v>258684</v>
      </c>
      <c r="AB349" s="258">
        <f t="shared" ref="AB349:BV349" si="236">ROUNDDOWN((100000*AB348/355)/6,0)*6</f>
        <v>187320</v>
      </c>
      <c r="AC349" s="258">
        <f t="shared" si="236"/>
        <v>258684</v>
      </c>
      <c r="AD349" s="258">
        <f t="shared" si="236"/>
        <v>187320</v>
      </c>
      <c r="AE349" s="258">
        <f t="shared" si="236"/>
        <v>258684</v>
      </c>
      <c r="AF349" s="258">
        <f t="shared" si="236"/>
        <v>187320</v>
      </c>
      <c r="AG349" s="258">
        <f t="shared" si="236"/>
        <v>258684</v>
      </c>
      <c r="AH349" s="258">
        <f t="shared" si="236"/>
        <v>187320</v>
      </c>
      <c r="AI349" s="258">
        <f t="shared" si="236"/>
        <v>258684</v>
      </c>
      <c r="AJ349" s="258">
        <f t="shared" si="236"/>
        <v>187320</v>
      </c>
      <c r="AK349" s="258">
        <f t="shared" si="236"/>
        <v>258684</v>
      </c>
      <c r="AL349" s="258">
        <f t="shared" si="236"/>
        <v>187320</v>
      </c>
      <c r="AM349" s="258">
        <f t="shared" si="236"/>
        <v>263856</v>
      </c>
      <c r="AN349" s="258">
        <f t="shared" si="236"/>
        <v>191070</v>
      </c>
      <c r="AO349" s="258">
        <f t="shared" si="236"/>
        <v>263856</v>
      </c>
      <c r="AP349" s="258">
        <f t="shared" si="236"/>
        <v>191070</v>
      </c>
      <c r="AQ349" s="258">
        <f t="shared" si="236"/>
        <v>263856</v>
      </c>
      <c r="AR349" s="258">
        <f t="shared" si="236"/>
        <v>191070</v>
      </c>
      <c r="AS349" s="258">
        <f t="shared" si="236"/>
        <v>263856</v>
      </c>
      <c r="AT349" s="258">
        <f t="shared" si="236"/>
        <v>191070</v>
      </c>
      <c r="AU349" s="258">
        <f t="shared" si="236"/>
        <v>263856</v>
      </c>
      <c r="AV349" s="258">
        <f t="shared" si="236"/>
        <v>191070</v>
      </c>
      <c r="AW349" s="258">
        <f t="shared" si="236"/>
        <v>263856</v>
      </c>
      <c r="AX349" s="258">
        <f t="shared" si="236"/>
        <v>191070</v>
      </c>
      <c r="AY349" s="258">
        <f t="shared" si="236"/>
        <v>255942</v>
      </c>
      <c r="AZ349" s="258">
        <f t="shared" si="236"/>
        <v>185334</v>
      </c>
      <c r="BA349" s="258">
        <f t="shared" si="236"/>
        <v>255942</v>
      </c>
      <c r="BB349" s="258">
        <f t="shared" si="236"/>
        <v>185334</v>
      </c>
      <c r="BC349" s="258">
        <f t="shared" si="236"/>
        <v>255942</v>
      </c>
      <c r="BD349" s="258">
        <f t="shared" si="236"/>
        <v>185334</v>
      </c>
      <c r="BE349" s="258">
        <f t="shared" si="236"/>
        <v>255942</v>
      </c>
      <c r="BF349" s="258">
        <f t="shared" si="236"/>
        <v>185334</v>
      </c>
      <c r="BG349" s="258">
        <f t="shared" si="236"/>
        <v>255942</v>
      </c>
      <c r="BH349" s="258">
        <f t="shared" si="236"/>
        <v>185334</v>
      </c>
      <c r="BI349" s="258">
        <f t="shared" si="236"/>
        <v>255942</v>
      </c>
      <c r="BJ349" s="258">
        <f t="shared" si="236"/>
        <v>185334</v>
      </c>
      <c r="BK349" s="258">
        <f t="shared" si="236"/>
        <v>268740</v>
      </c>
      <c r="BL349" s="258">
        <f t="shared" si="236"/>
        <v>194604</v>
      </c>
      <c r="BM349" s="258">
        <f t="shared" si="236"/>
        <v>268740</v>
      </c>
      <c r="BN349" s="258">
        <f t="shared" si="236"/>
        <v>194604</v>
      </c>
      <c r="BO349" s="258">
        <f t="shared" si="236"/>
        <v>268740</v>
      </c>
      <c r="BP349" s="258">
        <f t="shared" si="236"/>
        <v>194604</v>
      </c>
      <c r="BQ349" s="258">
        <f t="shared" si="236"/>
        <v>268740</v>
      </c>
      <c r="BR349" s="258">
        <f t="shared" si="236"/>
        <v>194604</v>
      </c>
      <c r="BS349" s="258">
        <f t="shared" si="236"/>
        <v>268740</v>
      </c>
      <c r="BT349" s="258">
        <f t="shared" si="236"/>
        <v>194604</v>
      </c>
      <c r="BU349" s="258">
        <f t="shared" si="236"/>
        <v>268740</v>
      </c>
      <c r="BV349" s="259">
        <f t="shared" si="236"/>
        <v>194604</v>
      </c>
      <c r="BW349" s="329">
        <f t="shared" si="227"/>
        <v>10833300</v>
      </c>
    </row>
    <row r="350" spans="1:75" x14ac:dyDescent="0.25">
      <c r="A350" s="268" t="s">
        <v>329</v>
      </c>
      <c r="C350" s="302"/>
      <c r="D350" s="303"/>
      <c r="E350" s="303"/>
      <c r="F350" s="303"/>
      <c r="G350" s="303"/>
      <c r="H350" s="303"/>
      <c r="I350" s="303"/>
      <c r="J350" s="303"/>
      <c r="K350" s="303"/>
      <c r="L350" s="303"/>
      <c r="M350" s="303"/>
      <c r="N350" s="303"/>
      <c r="O350" s="303"/>
      <c r="P350" s="303"/>
      <c r="Q350" s="303"/>
      <c r="R350" s="303"/>
      <c r="S350" s="303"/>
      <c r="T350" s="303"/>
      <c r="U350" s="303"/>
      <c r="V350" s="303"/>
      <c r="W350" s="303"/>
      <c r="X350" s="303"/>
      <c r="Y350" s="303"/>
      <c r="Z350" s="303"/>
      <c r="AA350" s="303">
        <f>AA347/(1+'MONTHLY DATA'!AY130)</f>
        <v>0.67307692307692302</v>
      </c>
      <c r="AB350" s="303">
        <f>AB347/(1+'MONTHLY DATA'!AZ130)</f>
        <v>0.67307692307692302</v>
      </c>
      <c r="AC350" s="303">
        <f>AC347/(1+'MONTHLY DATA'!BA130)</f>
        <v>0.67307692307692302</v>
      </c>
      <c r="AD350" s="303">
        <f>AD347/(1+'MONTHLY DATA'!BB130)</f>
        <v>0.67307692307692302</v>
      </c>
      <c r="AE350" s="303">
        <f>AE347/(1+'MONTHLY DATA'!BC130)</f>
        <v>0.67307692307692302</v>
      </c>
      <c r="AF350" s="303">
        <f>AF347/(1+'MONTHLY DATA'!BD130)</f>
        <v>0.67307692307692302</v>
      </c>
      <c r="AG350" s="303">
        <f>AG347/(1+'MONTHLY DATA'!BE130)</f>
        <v>0.67307692307692302</v>
      </c>
      <c r="AH350" s="303">
        <f>AH347/(1+'MONTHLY DATA'!BF130)</f>
        <v>0.67307692307692302</v>
      </c>
      <c r="AI350" s="303">
        <f>AI347/(1+'MONTHLY DATA'!BG130)</f>
        <v>0.67307692307692302</v>
      </c>
      <c r="AJ350" s="303">
        <f>AJ347/(1+'MONTHLY DATA'!BH130)</f>
        <v>0.67307692307692302</v>
      </c>
      <c r="AK350" s="303">
        <f>AK347/(1+'MONTHLY DATA'!BI130)</f>
        <v>0.67307692307692302</v>
      </c>
      <c r="AL350" s="303">
        <f>AL347/(1+'MONTHLY DATA'!BJ130)</f>
        <v>0.67307692307692302</v>
      </c>
      <c r="AM350" s="303">
        <f>AM347/(1+'MONTHLY DATA'!BK130)</f>
        <v>0.69326923076923075</v>
      </c>
      <c r="AN350" s="303">
        <f>AN347/(1+'MONTHLY DATA'!BL130)</f>
        <v>0.69326923076923075</v>
      </c>
      <c r="AO350" s="303">
        <f>AO347/(1+'MONTHLY DATA'!BM130)</f>
        <v>0.69326923076923075</v>
      </c>
      <c r="AP350" s="303">
        <f>AP347/(1+'MONTHLY DATA'!BN130)</f>
        <v>0.69326923076923075</v>
      </c>
      <c r="AQ350" s="303">
        <f>AQ347/(1+'MONTHLY DATA'!BO130)</f>
        <v>0.69326923076923075</v>
      </c>
      <c r="AR350" s="303">
        <f>AR347/(1+'MONTHLY DATA'!BP130)</f>
        <v>0.69326923076923075</v>
      </c>
      <c r="AS350" s="303">
        <f>AS347/(1+'MONTHLY DATA'!BQ130)</f>
        <v>0.69326923076923075</v>
      </c>
      <c r="AT350" s="303">
        <f>AT347/(1+'MONTHLY DATA'!BR130)</f>
        <v>0.69326923076923075</v>
      </c>
      <c r="AU350" s="303">
        <f>AU347/(1+'MONTHLY DATA'!BS130)</f>
        <v>0.69326923076923075</v>
      </c>
      <c r="AV350" s="303">
        <f>AV347/(1+'MONTHLY DATA'!BT130)</f>
        <v>0.69326923076923075</v>
      </c>
      <c r="AW350" s="303">
        <f>AW347/(1+'MONTHLY DATA'!BU130)</f>
        <v>0.69326923076923075</v>
      </c>
      <c r="AX350" s="303">
        <f>AX347/(1+'MONTHLY DATA'!BV130)</f>
        <v>0.69326923076923075</v>
      </c>
      <c r="AY350" s="303">
        <f>AY347/(1+'MONTHLY DATA'!BW130)</f>
        <v>0.67940384615384608</v>
      </c>
      <c r="AZ350" s="303">
        <f>AZ347/(1+'MONTHLY DATA'!BX130)</f>
        <v>0.67940384615384608</v>
      </c>
      <c r="BA350" s="303">
        <f>BA347/(1+'MONTHLY DATA'!BY130)</f>
        <v>0.67940384615384608</v>
      </c>
      <c r="BB350" s="303">
        <f>BB347/(1+'MONTHLY DATA'!BZ130)</f>
        <v>0.67940384615384608</v>
      </c>
      <c r="BC350" s="303">
        <f>BC347/(1+'MONTHLY DATA'!CA130)</f>
        <v>0.67940384615384608</v>
      </c>
      <c r="BD350" s="303">
        <f>BD347/(1+'MONTHLY DATA'!CB130)</f>
        <v>0.67940384615384608</v>
      </c>
      <c r="BE350" s="303">
        <f>BE347/(1+'MONTHLY DATA'!CC130)</f>
        <v>0.67940384615384608</v>
      </c>
      <c r="BF350" s="303">
        <f>BF347/(1+'MONTHLY DATA'!CD130)</f>
        <v>0.67940384615384608</v>
      </c>
      <c r="BG350" s="303">
        <f>BG347/(1+'MONTHLY DATA'!CE130)</f>
        <v>0.67940384615384608</v>
      </c>
      <c r="BH350" s="303">
        <f>BH347/(1+'MONTHLY DATA'!CF130)</f>
        <v>0.67940384615384608</v>
      </c>
      <c r="BI350" s="303">
        <f>BI347/(1+'MONTHLY DATA'!CG130)</f>
        <v>0.67940384615384608</v>
      </c>
      <c r="BJ350" s="303">
        <f>BJ347/(1+'MONTHLY DATA'!CH130)</f>
        <v>0.67940384615384608</v>
      </c>
      <c r="BK350" s="303">
        <f>BK347/(1+'MONTHLY DATA'!CI130)</f>
        <v>0.71337403846153846</v>
      </c>
      <c r="BL350" s="303">
        <f>BL347/(1+'MONTHLY DATA'!CJ130)</f>
        <v>0.71337403846153846</v>
      </c>
      <c r="BM350" s="303">
        <f>BM347/(1+'MONTHLY DATA'!CK130)</f>
        <v>0.71337403846153846</v>
      </c>
      <c r="BN350" s="303">
        <f>BN347/(1+'MONTHLY DATA'!CL130)</f>
        <v>0.71337403846153846</v>
      </c>
      <c r="BO350" s="303">
        <f>BO347/(1+'MONTHLY DATA'!CM130)</f>
        <v>0.71337403846153846</v>
      </c>
      <c r="BP350" s="303">
        <f>BP347/(1+'MONTHLY DATA'!CN130)</f>
        <v>0.71337403846153846</v>
      </c>
      <c r="BQ350" s="303">
        <f>BQ347/(1+'MONTHLY DATA'!CO130)</f>
        <v>0.71337403846153846</v>
      </c>
      <c r="BR350" s="303">
        <f>BR347/(1+'MONTHLY DATA'!CP130)</f>
        <v>0.71337403846153846</v>
      </c>
      <c r="BS350" s="303">
        <f>BS347/(1+'MONTHLY DATA'!CQ130)</f>
        <v>0.71337403846153846</v>
      </c>
      <c r="BT350" s="303">
        <f>BT347/(1+'MONTHLY DATA'!CR130)</f>
        <v>0.71337403846153846</v>
      </c>
      <c r="BU350" s="303">
        <f>BU347/(1+'MONTHLY DATA'!CS130)</f>
        <v>0.71337403846153846</v>
      </c>
      <c r="BV350" s="304">
        <f>BV347/(1+'MONTHLY DATA'!CT130)</f>
        <v>0.71337403846153846</v>
      </c>
      <c r="BW350" s="543">
        <f t="shared" si="227"/>
        <v>33.109488461538454</v>
      </c>
    </row>
    <row r="351" spans="1:75" x14ac:dyDescent="0.25">
      <c r="A351" s="268" t="s">
        <v>323</v>
      </c>
      <c r="C351" s="302"/>
      <c r="D351" s="303"/>
      <c r="E351" s="303"/>
      <c r="F351" s="303"/>
      <c r="G351" s="303"/>
      <c r="H351" s="303"/>
      <c r="I351" s="303"/>
      <c r="J351" s="303"/>
      <c r="K351" s="303"/>
      <c r="L351" s="303"/>
      <c r="M351" s="303"/>
      <c r="N351" s="303"/>
      <c r="O351" s="303"/>
      <c r="P351" s="303"/>
      <c r="Q351" s="303"/>
      <c r="R351" s="303"/>
      <c r="S351" s="303"/>
      <c r="T351" s="303"/>
      <c r="U351" s="303"/>
      <c r="V351" s="303"/>
      <c r="W351" s="303"/>
      <c r="X351" s="303"/>
      <c r="Y351" s="303"/>
      <c r="Z351" s="303"/>
      <c r="AA351" s="303">
        <f>AA350*AA349</f>
        <v>174114.23076923075</v>
      </c>
      <c r="AB351" s="303">
        <f t="shared" ref="AB351:BV351" si="237">AB350*AB349</f>
        <v>126080.76923076922</v>
      </c>
      <c r="AC351" s="303">
        <f t="shared" si="237"/>
        <v>174114.23076923075</v>
      </c>
      <c r="AD351" s="303">
        <f t="shared" si="237"/>
        <v>126080.76923076922</v>
      </c>
      <c r="AE351" s="303">
        <f t="shared" si="237"/>
        <v>174114.23076923075</v>
      </c>
      <c r="AF351" s="303">
        <f t="shared" si="237"/>
        <v>126080.76923076922</v>
      </c>
      <c r="AG351" s="303">
        <f t="shared" si="237"/>
        <v>174114.23076923075</v>
      </c>
      <c r="AH351" s="303">
        <f t="shared" si="237"/>
        <v>126080.76923076922</v>
      </c>
      <c r="AI351" s="303">
        <f t="shared" si="237"/>
        <v>174114.23076923075</v>
      </c>
      <c r="AJ351" s="303">
        <f t="shared" si="237"/>
        <v>126080.76923076922</v>
      </c>
      <c r="AK351" s="303">
        <f t="shared" si="237"/>
        <v>174114.23076923075</v>
      </c>
      <c r="AL351" s="303">
        <f t="shared" si="237"/>
        <v>126080.76923076922</v>
      </c>
      <c r="AM351" s="303">
        <f t="shared" si="237"/>
        <v>182923.24615384615</v>
      </c>
      <c r="AN351" s="303">
        <f t="shared" si="237"/>
        <v>132462.95192307691</v>
      </c>
      <c r="AO351" s="303">
        <f t="shared" si="237"/>
        <v>182923.24615384615</v>
      </c>
      <c r="AP351" s="303">
        <f t="shared" si="237"/>
        <v>132462.95192307691</v>
      </c>
      <c r="AQ351" s="303">
        <f t="shared" si="237"/>
        <v>182923.24615384615</v>
      </c>
      <c r="AR351" s="303">
        <f t="shared" si="237"/>
        <v>132462.95192307691</v>
      </c>
      <c r="AS351" s="303">
        <f t="shared" si="237"/>
        <v>182923.24615384615</v>
      </c>
      <c r="AT351" s="303">
        <f t="shared" si="237"/>
        <v>132462.95192307691</v>
      </c>
      <c r="AU351" s="303">
        <f t="shared" si="237"/>
        <v>182923.24615384615</v>
      </c>
      <c r="AV351" s="303">
        <f t="shared" si="237"/>
        <v>132462.95192307691</v>
      </c>
      <c r="AW351" s="303">
        <f t="shared" si="237"/>
        <v>182923.24615384615</v>
      </c>
      <c r="AX351" s="303">
        <f t="shared" si="237"/>
        <v>132462.95192307691</v>
      </c>
      <c r="AY351" s="303">
        <f t="shared" si="237"/>
        <v>173887.97919230768</v>
      </c>
      <c r="AZ351" s="303">
        <f t="shared" si="237"/>
        <v>125916.63242307691</v>
      </c>
      <c r="BA351" s="303">
        <f t="shared" si="237"/>
        <v>173887.97919230768</v>
      </c>
      <c r="BB351" s="303">
        <f t="shared" si="237"/>
        <v>125916.63242307691</v>
      </c>
      <c r="BC351" s="303">
        <f t="shared" si="237"/>
        <v>173887.97919230768</v>
      </c>
      <c r="BD351" s="303">
        <f t="shared" si="237"/>
        <v>125916.63242307691</v>
      </c>
      <c r="BE351" s="303">
        <f t="shared" si="237"/>
        <v>173887.97919230768</v>
      </c>
      <c r="BF351" s="303">
        <f t="shared" si="237"/>
        <v>125916.63242307691</v>
      </c>
      <c r="BG351" s="303">
        <f t="shared" si="237"/>
        <v>173887.97919230768</v>
      </c>
      <c r="BH351" s="303">
        <f t="shared" si="237"/>
        <v>125916.63242307691</v>
      </c>
      <c r="BI351" s="303">
        <f t="shared" si="237"/>
        <v>173887.97919230768</v>
      </c>
      <c r="BJ351" s="303">
        <f t="shared" si="237"/>
        <v>125916.63242307691</v>
      </c>
      <c r="BK351" s="303">
        <f t="shared" si="237"/>
        <v>191712.13909615384</v>
      </c>
      <c r="BL351" s="303">
        <f t="shared" si="237"/>
        <v>138825.44138076922</v>
      </c>
      <c r="BM351" s="303">
        <f t="shared" si="237"/>
        <v>191712.13909615384</v>
      </c>
      <c r="BN351" s="303">
        <f t="shared" si="237"/>
        <v>138825.44138076922</v>
      </c>
      <c r="BO351" s="303">
        <f t="shared" si="237"/>
        <v>191712.13909615384</v>
      </c>
      <c r="BP351" s="303">
        <f t="shared" si="237"/>
        <v>138825.44138076922</v>
      </c>
      <c r="BQ351" s="303">
        <f t="shared" si="237"/>
        <v>191712.13909615384</v>
      </c>
      <c r="BR351" s="303">
        <f t="shared" si="237"/>
        <v>138825.44138076922</v>
      </c>
      <c r="BS351" s="303">
        <f t="shared" si="237"/>
        <v>191712.13909615384</v>
      </c>
      <c r="BT351" s="303">
        <f t="shared" si="237"/>
        <v>138825.44138076922</v>
      </c>
      <c r="BU351" s="303">
        <f t="shared" si="237"/>
        <v>191712.13909615384</v>
      </c>
      <c r="BV351" s="304">
        <f t="shared" si="237"/>
        <v>138825.44138076922</v>
      </c>
      <c r="BW351" s="298">
        <f t="shared" si="227"/>
        <v>7475540.3410153817</v>
      </c>
    </row>
    <row r="352" spans="1:75" ht="16.5" thickBot="1" x14ac:dyDescent="0.3">
      <c r="A352" s="270" t="s">
        <v>322</v>
      </c>
      <c r="C352" s="302"/>
      <c r="D352" s="303"/>
      <c r="E352" s="303"/>
      <c r="F352" s="303"/>
      <c r="G352" s="303"/>
      <c r="H352" s="303"/>
      <c r="I352" s="303"/>
      <c r="J352" s="303"/>
      <c r="K352" s="303"/>
      <c r="L352" s="303"/>
      <c r="M352" s="303"/>
      <c r="N352" s="303"/>
      <c r="O352" s="303"/>
      <c r="P352" s="303"/>
      <c r="Q352" s="303"/>
      <c r="R352" s="303"/>
      <c r="S352" s="303"/>
      <c r="T352" s="303"/>
      <c r="U352" s="303"/>
      <c r="V352" s="303"/>
      <c r="W352" s="303"/>
      <c r="X352" s="303"/>
      <c r="Y352" s="303"/>
      <c r="Z352" s="303"/>
      <c r="AA352" s="303">
        <f>AA349*AA350</f>
        <v>174114.23076923075</v>
      </c>
      <c r="AB352" s="303">
        <f t="shared" ref="AB352:BV352" si="238">AB349*AB350</f>
        <v>126080.76923076922</v>
      </c>
      <c r="AC352" s="303">
        <f t="shared" si="238"/>
        <v>174114.23076923075</v>
      </c>
      <c r="AD352" s="303">
        <f t="shared" si="238"/>
        <v>126080.76923076922</v>
      </c>
      <c r="AE352" s="303">
        <f t="shared" si="238"/>
        <v>174114.23076923075</v>
      </c>
      <c r="AF352" s="303">
        <f t="shared" si="238"/>
        <v>126080.76923076922</v>
      </c>
      <c r="AG352" s="303">
        <f t="shared" si="238"/>
        <v>174114.23076923075</v>
      </c>
      <c r="AH352" s="303">
        <f t="shared" si="238"/>
        <v>126080.76923076922</v>
      </c>
      <c r="AI352" s="303">
        <f t="shared" si="238"/>
        <v>174114.23076923075</v>
      </c>
      <c r="AJ352" s="303">
        <f t="shared" si="238"/>
        <v>126080.76923076922</v>
      </c>
      <c r="AK352" s="303">
        <f t="shared" si="238"/>
        <v>174114.23076923075</v>
      </c>
      <c r="AL352" s="303">
        <f t="shared" si="238"/>
        <v>126080.76923076922</v>
      </c>
      <c r="AM352" s="303">
        <f t="shared" si="238"/>
        <v>182923.24615384615</v>
      </c>
      <c r="AN352" s="303">
        <f t="shared" si="238"/>
        <v>132462.95192307691</v>
      </c>
      <c r="AO352" s="303">
        <f t="shared" si="238"/>
        <v>182923.24615384615</v>
      </c>
      <c r="AP352" s="303">
        <f t="shared" si="238"/>
        <v>132462.95192307691</v>
      </c>
      <c r="AQ352" s="303">
        <f t="shared" si="238"/>
        <v>182923.24615384615</v>
      </c>
      <c r="AR352" s="303">
        <f t="shared" si="238"/>
        <v>132462.95192307691</v>
      </c>
      <c r="AS352" s="303">
        <f t="shared" si="238"/>
        <v>182923.24615384615</v>
      </c>
      <c r="AT352" s="303">
        <f t="shared" si="238"/>
        <v>132462.95192307691</v>
      </c>
      <c r="AU352" s="303">
        <f t="shared" si="238"/>
        <v>182923.24615384615</v>
      </c>
      <c r="AV352" s="303">
        <f t="shared" si="238"/>
        <v>132462.95192307691</v>
      </c>
      <c r="AW352" s="303">
        <f t="shared" si="238"/>
        <v>182923.24615384615</v>
      </c>
      <c r="AX352" s="303">
        <f t="shared" si="238"/>
        <v>132462.95192307691</v>
      </c>
      <c r="AY352" s="303">
        <f t="shared" si="238"/>
        <v>173887.97919230768</v>
      </c>
      <c r="AZ352" s="303">
        <f t="shared" si="238"/>
        <v>125916.63242307691</v>
      </c>
      <c r="BA352" s="303">
        <f t="shared" si="238"/>
        <v>173887.97919230768</v>
      </c>
      <c r="BB352" s="303">
        <f t="shared" si="238"/>
        <v>125916.63242307691</v>
      </c>
      <c r="BC352" s="303">
        <f t="shared" si="238"/>
        <v>173887.97919230768</v>
      </c>
      <c r="BD352" s="303">
        <f t="shared" si="238"/>
        <v>125916.63242307691</v>
      </c>
      <c r="BE352" s="303">
        <f t="shared" si="238"/>
        <v>173887.97919230768</v>
      </c>
      <c r="BF352" s="303">
        <f t="shared" si="238"/>
        <v>125916.63242307691</v>
      </c>
      <c r="BG352" s="303">
        <f t="shared" si="238"/>
        <v>173887.97919230768</v>
      </c>
      <c r="BH352" s="303">
        <f t="shared" si="238"/>
        <v>125916.63242307691</v>
      </c>
      <c r="BI352" s="303">
        <f t="shared" si="238"/>
        <v>173887.97919230768</v>
      </c>
      <c r="BJ352" s="303">
        <f t="shared" si="238"/>
        <v>125916.63242307691</v>
      </c>
      <c r="BK352" s="303">
        <f t="shared" si="238"/>
        <v>191712.13909615384</v>
      </c>
      <c r="BL352" s="303">
        <f t="shared" si="238"/>
        <v>138825.44138076922</v>
      </c>
      <c r="BM352" s="303">
        <f t="shared" si="238"/>
        <v>191712.13909615384</v>
      </c>
      <c r="BN352" s="303">
        <f t="shared" si="238"/>
        <v>138825.44138076922</v>
      </c>
      <c r="BO352" s="303">
        <f t="shared" si="238"/>
        <v>191712.13909615384</v>
      </c>
      <c r="BP352" s="303">
        <f t="shared" si="238"/>
        <v>138825.44138076922</v>
      </c>
      <c r="BQ352" s="303">
        <f t="shared" si="238"/>
        <v>191712.13909615384</v>
      </c>
      <c r="BR352" s="303">
        <f t="shared" si="238"/>
        <v>138825.44138076922</v>
      </c>
      <c r="BS352" s="303">
        <f t="shared" si="238"/>
        <v>191712.13909615384</v>
      </c>
      <c r="BT352" s="303">
        <f t="shared" si="238"/>
        <v>138825.44138076922</v>
      </c>
      <c r="BU352" s="303">
        <f t="shared" si="238"/>
        <v>191712.13909615384</v>
      </c>
      <c r="BV352" s="304">
        <f t="shared" si="238"/>
        <v>138825.44138076922</v>
      </c>
      <c r="BW352" s="298">
        <f t="shared" si="227"/>
        <v>7475540.3410153817</v>
      </c>
    </row>
    <row r="353" spans="1:75" ht="16.5" thickBot="1" x14ac:dyDescent="0.3">
      <c r="A353" s="305" t="s">
        <v>489</v>
      </c>
      <c r="C353" s="306">
        <f>C352*'MONTHLY DATA'!AA130</f>
        <v>0</v>
      </c>
      <c r="D353" s="307">
        <f>D352*'MONTHLY DATA'!AB130</f>
        <v>0</v>
      </c>
      <c r="E353" s="307">
        <f>E352*'MONTHLY DATA'!AC130</f>
        <v>0</v>
      </c>
      <c r="F353" s="307">
        <f>F352*'MONTHLY DATA'!AD130</f>
        <v>0</v>
      </c>
      <c r="G353" s="307">
        <f>G352*'MONTHLY DATA'!AE130</f>
        <v>0</v>
      </c>
      <c r="H353" s="307">
        <f>H352*'MONTHLY DATA'!AF130</f>
        <v>0</v>
      </c>
      <c r="I353" s="307">
        <f>I352*'MONTHLY DATA'!AG130</f>
        <v>0</v>
      </c>
      <c r="J353" s="307">
        <f>J352*'MONTHLY DATA'!AH130</f>
        <v>0</v>
      </c>
      <c r="K353" s="307">
        <f>K352*'MONTHLY DATA'!AI130</f>
        <v>0</v>
      </c>
      <c r="L353" s="307">
        <f>L352*'MONTHLY DATA'!AJ130</f>
        <v>0</v>
      </c>
      <c r="M353" s="307">
        <f>M352*'MONTHLY DATA'!AK130</f>
        <v>0</v>
      </c>
      <c r="N353" s="307">
        <f>N352*'MONTHLY DATA'!AL130</f>
        <v>0</v>
      </c>
      <c r="O353" s="307">
        <f>O352*'MONTHLY DATA'!AM130</f>
        <v>0</v>
      </c>
      <c r="P353" s="307">
        <f>P352*'MONTHLY DATA'!AN130</f>
        <v>0</v>
      </c>
      <c r="Q353" s="307">
        <f>Q352*'MONTHLY DATA'!AO130</f>
        <v>0</v>
      </c>
      <c r="R353" s="307">
        <f>R352*'MONTHLY DATA'!AP130</f>
        <v>0</v>
      </c>
      <c r="S353" s="307">
        <f>S352*'MONTHLY DATA'!AQ130</f>
        <v>0</v>
      </c>
      <c r="T353" s="307">
        <f>T352*'MONTHLY DATA'!AR130</f>
        <v>0</v>
      </c>
      <c r="U353" s="307">
        <f>U352*'MONTHLY DATA'!AS130</f>
        <v>0</v>
      </c>
      <c r="V353" s="307">
        <f>V352*'MONTHLY DATA'!AT130</f>
        <v>0</v>
      </c>
      <c r="W353" s="307">
        <f>W352*'MONTHLY DATA'!AU130</f>
        <v>0</v>
      </c>
      <c r="X353" s="307">
        <f>X352*'MONTHLY DATA'!AV130</f>
        <v>0</v>
      </c>
      <c r="Y353" s="307">
        <f>Y352*'MONTHLY DATA'!AW130</f>
        <v>0</v>
      </c>
      <c r="Z353" s="307">
        <f>Z352*'MONTHLY DATA'!AX130</f>
        <v>0</v>
      </c>
      <c r="AA353" s="307">
        <f>AA352*'MONTHLY DATA'!AY130</f>
        <v>6964.5692307692298</v>
      </c>
      <c r="AB353" s="307">
        <f>AB352*'MONTHLY DATA'!AZ130</f>
        <v>5043.2307692307686</v>
      </c>
      <c r="AC353" s="307">
        <f>AC352*'MONTHLY DATA'!BA130</f>
        <v>6964.5692307692298</v>
      </c>
      <c r="AD353" s="307">
        <f>AD352*'MONTHLY DATA'!BB130</f>
        <v>5043.2307692307686</v>
      </c>
      <c r="AE353" s="307">
        <f>AE352*'MONTHLY DATA'!BC130</f>
        <v>6964.5692307692298</v>
      </c>
      <c r="AF353" s="307">
        <f>AF352*'MONTHLY DATA'!BD130</f>
        <v>5043.2307692307686</v>
      </c>
      <c r="AG353" s="307">
        <f>AG352*'MONTHLY DATA'!BE130</f>
        <v>6964.5692307692298</v>
      </c>
      <c r="AH353" s="307">
        <f>AH352*'MONTHLY DATA'!BF130</f>
        <v>5043.2307692307686</v>
      </c>
      <c r="AI353" s="307">
        <f>AI352*'MONTHLY DATA'!BG130</f>
        <v>6964.5692307692298</v>
      </c>
      <c r="AJ353" s="307">
        <f>AJ352*'MONTHLY DATA'!BH130</f>
        <v>5043.2307692307686</v>
      </c>
      <c r="AK353" s="307">
        <f>AK352*'MONTHLY DATA'!BI130</f>
        <v>6964.5692307692298</v>
      </c>
      <c r="AL353" s="307">
        <f>AL352*'MONTHLY DATA'!BJ130</f>
        <v>5043.2307692307686</v>
      </c>
      <c r="AM353" s="307">
        <f>AM352*'MONTHLY DATA'!BK130</f>
        <v>7316.9298461538465</v>
      </c>
      <c r="AN353" s="307">
        <f>AN352*'MONTHLY DATA'!BL130</f>
        <v>5298.5180769230765</v>
      </c>
      <c r="AO353" s="307">
        <f>AO352*'MONTHLY DATA'!BM130</f>
        <v>7316.9298461538465</v>
      </c>
      <c r="AP353" s="307">
        <f>AP352*'MONTHLY DATA'!BN130</f>
        <v>5298.5180769230765</v>
      </c>
      <c r="AQ353" s="307">
        <f>AQ352*'MONTHLY DATA'!BO130</f>
        <v>7316.9298461538465</v>
      </c>
      <c r="AR353" s="307">
        <f>AR352*'MONTHLY DATA'!BP130</f>
        <v>5298.5180769230765</v>
      </c>
      <c r="AS353" s="307">
        <f>AS352*'MONTHLY DATA'!BQ130</f>
        <v>7316.9298461538465</v>
      </c>
      <c r="AT353" s="307">
        <f>AT352*'MONTHLY DATA'!BR130</f>
        <v>5298.5180769230765</v>
      </c>
      <c r="AU353" s="307">
        <f>AU352*'MONTHLY DATA'!BS130</f>
        <v>7316.9298461538465</v>
      </c>
      <c r="AV353" s="307">
        <f>AV352*'MONTHLY DATA'!BT130</f>
        <v>5298.5180769230765</v>
      </c>
      <c r="AW353" s="307">
        <f>AW352*'MONTHLY DATA'!BU130</f>
        <v>7316.9298461538465</v>
      </c>
      <c r="AX353" s="307">
        <f>AX352*'MONTHLY DATA'!BV130</f>
        <v>5298.5180769230765</v>
      </c>
      <c r="AY353" s="307">
        <f>AY352*'MONTHLY DATA'!BW130</f>
        <v>6955.5191676923077</v>
      </c>
      <c r="AZ353" s="307">
        <f>AZ352*'MONTHLY DATA'!BX130</f>
        <v>5036.6652969230763</v>
      </c>
      <c r="BA353" s="307">
        <f>BA352*'MONTHLY DATA'!BY130</f>
        <v>6955.5191676923077</v>
      </c>
      <c r="BB353" s="307">
        <f>BB352*'MONTHLY DATA'!BZ130</f>
        <v>5036.6652969230763</v>
      </c>
      <c r="BC353" s="307">
        <f>BC352*'MONTHLY DATA'!CA130</f>
        <v>6955.5191676923077</v>
      </c>
      <c r="BD353" s="307">
        <f>BD352*'MONTHLY DATA'!CB130</f>
        <v>5036.6652969230763</v>
      </c>
      <c r="BE353" s="307">
        <f>BE352*'MONTHLY DATA'!CC130</f>
        <v>6955.5191676923077</v>
      </c>
      <c r="BF353" s="307">
        <f>BF352*'MONTHLY DATA'!CD130</f>
        <v>5036.6652969230763</v>
      </c>
      <c r="BG353" s="307">
        <f>BG352*'MONTHLY DATA'!CE130</f>
        <v>6955.5191676923077</v>
      </c>
      <c r="BH353" s="307">
        <f>BH352*'MONTHLY DATA'!CF130</f>
        <v>5036.6652969230763</v>
      </c>
      <c r="BI353" s="307">
        <f>BI352*'MONTHLY DATA'!CG130</f>
        <v>6955.5191676923077</v>
      </c>
      <c r="BJ353" s="307">
        <f>BJ352*'MONTHLY DATA'!CH130</f>
        <v>5036.6652969230763</v>
      </c>
      <c r="BK353" s="307">
        <f>BK352*'MONTHLY DATA'!CI130</f>
        <v>7668.485563846154</v>
      </c>
      <c r="BL353" s="307">
        <f>BL352*'MONTHLY DATA'!CJ130</f>
        <v>5553.0176552307685</v>
      </c>
      <c r="BM353" s="307">
        <f>BM352*'MONTHLY DATA'!CK130</f>
        <v>7668.485563846154</v>
      </c>
      <c r="BN353" s="307">
        <f>BN352*'MONTHLY DATA'!CL130</f>
        <v>5553.0176552307685</v>
      </c>
      <c r="BO353" s="307">
        <f>BO352*'MONTHLY DATA'!CM130</f>
        <v>7668.485563846154</v>
      </c>
      <c r="BP353" s="307">
        <f>BP352*'MONTHLY DATA'!CN130</f>
        <v>5553.0176552307685</v>
      </c>
      <c r="BQ353" s="307">
        <f>BQ352*'MONTHLY DATA'!CO130</f>
        <v>7668.485563846154</v>
      </c>
      <c r="BR353" s="307">
        <f>BR352*'MONTHLY DATA'!CP130</f>
        <v>5553.0176552307685</v>
      </c>
      <c r="BS353" s="307">
        <f>BS352*'MONTHLY DATA'!CQ130</f>
        <v>7668.485563846154</v>
      </c>
      <c r="BT353" s="307">
        <f>BT352*'MONTHLY DATA'!CR130</f>
        <v>5553.0176552307685</v>
      </c>
      <c r="BU353" s="307">
        <f>BU352*'MONTHLY DATA'!CS130</f>
        <v>7668.485563846154</v>
      </c>
      <c r="BV353" s="308">
        <f>BV352*'MONTHLY DATA'!CT130</f>
        <v>5553.0176552307685</v>
      </c>
      <c r="BW353" s="298">
        <f>SUM(C353:BV353)</f>
        <v>299021.61364061531</v>
      </c>
    </row>
    <row r="354" spans="1:75" ht="16.5" thickBot="1" x14ac:dyDescent="0.3">
      <c r="A354" s="309" t="s">
        <v>486</v>
      </c>
      <c r="C354" s="571">
        <f>C352+C353</f>
        <v>0</v>
      </c>
      <c r="D354" s="310">
        <f t="shared" ref="D354:BO354" si="239">D352+D353</f>
        <v>0</v>
      </c>
      <c r="E354" s="310">
        <f t="shared" si="239"/>
        <v>0</v>
      </c>
      <c r="F354" s="310">
        <f t="shared" si="239"/>
        <v>0</v>
      </c>
      <c r="G354" s="310">
        <f t="shared" si="239"/>
        <v>0</v>
      </c>
      <c r="H354" s="310">
        <f t="shared" si="239"/>
        <v>0</v>
      </c>
      <c r="I354" s="310">
        <f t="shared" si="239"/>
        <v>0</v>
      </c>
      <c r="J354" s="310">
        <f t="shared" si="239"/>
        <v>0</v>
      </c>
      <c r="K354" s="310">
        <f t="shared" si="239"/>
        <v>0</v>
      </c>
      <c r="L354" s="310">
        <f t="shared" si="239"/>
        <v>0</v>
      </c>
      <c r="M354" s="310">
        <f t="shared" si="239"/>
        <v>0</v>
      </c>
      <c r="N354" s="310">
        <f t="shared" si="239"/>
        <v>0</v>
      </c>
      <c r="O354" s="310">
        <f t="shared" si="239"/>
        <v>0</v>
      </c>
      <c r="P354" s="310">
        <f t="shared" si="239"/>
        <v>0</v>
      </c>
      <c r="Q354" s="310">
        <f t="shared" si="239"/>
        <v>0</v>
      </c>
      <c r="R354" s="310">
        <f t="shared" si="239"/>
        <v>0</v>
      </c>
      <c r="S354" s="310">
        <f t="shared" si="239"/>
        <v>0</v>
      </c>
      <c r="T354" s="310">
        <f t="shared" si="239"/>
        <v>0</v>
      </c>
      <c r="U354" s="310">
        <f t="shared" si="239"/>
        <v>0</v>
      </c>
      <c r="V354" s="310">
        <f t="shared" si="239"/>
        <v>0</v>
      </c>
      <c r="W354" s="310">
        <f t="shared" si="239"/>
        <v>0</v>
      </c>
      <c r="X354" s="310">
        <f t="shared" si="239"/>
        <v>0</v>
      </c>
      <c r="Y354" s="310">
        <f t="shared" si="239"/>
        <v>0</v>
      </c>
      <c r="Z354" s="310">
        <f t="shared" si="239"/>
        <v>0</v>
      </c>
      <c r="AA354" s="310">
        <f t="shared" si="239"/>
        <v>181078.8</v>
      </c>
      <c r="AB354" s="310">
        <f t="shared" si="239"/>
        <v>131124</v>
      </c>
      <c r="AC354" s="310">
        <f t="shared" si="239"/>
        <v>181078.8</v>
      </c>
      <c r="AD354" s="310">
        <f t="shared" si="239"/>
        <v>131124</v>
      </c>
      <c r="AE354" s="310">
        <f t="shared" si="239"/>
        <v>181078.8</v>
      </c>
      <c r="AF354" s="310">
        <f t="shared" si="239"/>
        <v>131124</v>
      </c>
      <c r="AG354" s="310">
        <f t="shared" si="239"/>
        <v>181078.8</v>
      </c>
      <c r="AH354" s="310">
        <f t="shared" si="239"/>
        <v>131124</v>
      </c>
      <c r="AI354" s="310">
        <f t="shared" si="239"/>
        <v>181078.8</v>
      </c>
      <c r="AJ354" s="310">
        <f t="shared" si="239"/>
        <v>131124</v>
      </c>
      <c r="AK354" s="310">
        <f t="shared" si="239"/>
        <v>181078.8</v>
      </c>
      <c r="AL354" s="310">
        <f t="shared" si="239"/>
        <v>131124</v>
      </c>
      <c r="AM354" s="310">
        <f t="shared" si="239"/>
        <v>190240.17600000001</v>
      </c>
      <c r="AN354" s="310">
        <f t="shared" si="239"/>
        <v>137761.46999999997</v>
      </c>
      <c r="AO354" s="310">
        <f t="shared" si="239"/>
        <v>190240.17600000001</v>
      </c>
      <c r="AP354" s="310">
        <f t="shared" si="239"/>
        <v>137761.46999999997</v>
      </c>
      <c r="AQ354" s="310">
        <f t="shared" si="239"/>
        <v>190240.17600000001</v>
      </c>
      <c r="AR354" s="310">
        <f t="shared" si="239"/>
        <v>137761.46999999997</v>
      </c>
      <c r="AS354" s="310">
        <f t="shared" si="239"/>
        <v>190240.17600000001</v>
      </c>
      <c r="AT354" s="310">
        <f t="shared" si="239"/>
        <v>137761.46999999997</v>
      </c>
      <c r="AU354" s="310">
        <f t="shared" si="239"/>
        <v>190240.17600000001</v>
      </c>
      <c r="AV354" s="310">
        <f t="shared" si="239"/>
        <v>137761.46999999997</v>
      </c>
      <c r="AW354" s="310">
        <f t="shared" si="239"/>
        <v>190240.17600000001</v>
      </c>
      <c r="AX354" s="310">
        <f t="shared" si="239"/>
        <v>137761.46999999997</v>
      </c>
      <c r="AY354" s="310">
        <f t="shared" si="239"/>
        <v>180843.49836</v>
      </c>
      <c r="AZ354" s="310">
        <f t="shared" si="239"/>
        <v>130953.29771999999</v>
      </c>
      <c r="BA354" s="310">
        <f t="shared" si="239"/>
        <v>180843.49836</v>
      </c>
      <c r="BB354" s="310">
        <f t="shared" si="239"/>
        <v>130953.29771999999</v>
      </c>
      <c r="BC354" s="310">
        <f t="shared" si="239"/>
        <v>180843.49836</v>
      </c>
      <c r="BD354" s="310">
        <f t="shared" si="239"/>
        <v>130953.29771999999</v>
      </c>
      <c r="BE354" s="310">
        <f t="shared" si="239"/>
        <v>180843.49836</v>
      </c>
      <c r="BF354" s="310">
        <f t="shared" si="239"/>
        <v>130953.29771999999</v>
      </c>
      <c r="BG354" s="310">
        <f t="shared" si="239"/>
        <v>180843.49836</v>
      </c>
      <c r="BH354" s="310">
        <f t="shared" si="239"/>
        <v>130953.29771999999</v>
      </c>
      <c r="BI354" s="310">
        <f t="shared" si="239"/>
        <v>180843.49836</v>
      </c>
      <c r="BJ354" s="310">
        <f t="shared" si="239"/>
        <v>130953.29771999999</v>
      </c>
      <c r="BK354" s="310">
        <f t="shared" si="239"/>
        <v>199380.62466</v>
      </c>
      <c r="BL354" s="310">
        <f t="shared" si="239"/>
        <v>144378.45903599999</v>
      </c>
      <c r="BM354" s="310">
        <f t="shared" si="239"/>
        <v>199380.62466</v>
      </c>
      <c r="BN354" s="310">
        <f t="shared" si="239"/>
        <v>144378.45903599999</v>
      </c>
      <c r="BO354" s="310">
        <f t="shared" si="239"/>
        <v>199380.62466</v>
      </c>
      <c r="BP354" s="310">
        <f t="shared" ref="BP354:BV354" si="240">BP352+BP353</f>
        <v>144378.45903599999</v>
      </c>
      <c r="BQ354" s="310">
        <f t="shared" si="240"/>
        <v>199380.62466</v>
      </c>
      <c r="BR354" s="310">
        <f t="shared" si="240"/>
        <v>144378.45903599999</v>
      </c>
      <c r="BS354" s="310">
        <f t="shared" si="240"/>
        <v>199380.62466</v>
      </c>
      <c r="BT354" s="310">
        <f t="shared" si="240"/>
        <v>144378.45903599999</v>
      </c>
      <c r="BU354" s="310">
        <f t="shared" si="240"/>
        <v>199380.62466</v>
      </c>
      <c r="BV354" s="310">
        <f t="shared" si="240"/>
        <v>144378.45903599999</v>
      </c>
      <c r="BW354" s="287">
        <f t="shared" si="227"/>
        <v>7774561.9546560002</v>
      </c>
    </row>
    <row r="355" spans="1:75" ht="16.5" thickBot="1" x14ac:dyDescent="0.3">
      <c r="AA355" s="236"/>
      <c r="AB355" s="236"/>
      <c r="AC355" s="236"/>
      <c r="AD355" s="236"/>
      <c r="AE355" s="236"/>
      <c r="AF355" s="236"/>
      <c r="AG355" s="236"/>
      <c r="AH355" s="236"/>
      <c r="AI355" s="236"/>
      <c r="AJ355" s="236"/>
      <c r="AK355" s="236"/>
      <c r="AL355" s="236"/>
      <c r="AM355" s="236"/>
      <c r="AN355" s="236"/>
      <c r="AO355" s="236"/>
      <c r="AP355" s="236"/>
      <c r="AQ355" s="236"/>
      <c r="AR355" s="236"/>
      <c r="AS355" s="236"/>
      <c r="AT355" s="236"/>
      <c r="AU355" s="236"/>
      <c r="AV355" s="236"/>
      <c r="AW355" s="236"/>
      <c r="AX355" s="236"/>
      <c r="AY355" s="236"/>
      <c r="AZ355" s="236"/>
      <c r="BA355" s="236"/>
      <c r="BB355" s="236"/>
      <c r="BC355" s="236"/>
      <c r="BD355" s="236"/>
      <c r="BE355" s="236"/>
      <c r="BF355" s="236"/>
      <c r="BG355" s="236"/>
      <c r="BH355" s="236"/>
      <c r="BI355" s="236"/>
      <c r="BJ355" s="236"/>
      <c r="BK355" s="236"/>
      <c r="BL355" s="236"/>
      <c r="BM355" s="236"/>
      <c r="BN355" s="236"/>
      <c r="BO355" s="236"/>
      <c r="BP355" s="236"/>
      <c r="BQ355" s="236"/>
      <c r="BR355" s="236"/>
      <c r="BS355" s="236"/>
      <c r="BT355" s="236"/>
      <c r="BU355" s="236"/>
      <c r="BV355" s="236"/>
      <c r="BW355" s="285">
        <f t="shared" si="227"/>
        <v>0</v>
      </c>
    </row>
    <row r="356" spans="1:75" x14ac:dyDescent="0.25">
      <c r="A356" s="311" t="s">
        <v>347</v>
      </c>
      <c r="C356" s="233"/>
      <c r="D356" s="245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1">
        <f t="shared" ref="AA356:BV356" si="241">AA352*AA2</f>
        <v>522342692.30769223</v>
      </c>
      <c r="AB356" s="241">
        <f t="shared" si="241"/>
        <v>283681730.76923072</v>
      </c>
      <c r="AC356" s="241">
        <f t="shared" si="241"/>
        <v>485604589.61538458</v>
      </c>
      <c r="AD356" s="241">
        <f t="shared" si="241"/>
        <v>384294184.61538458</v>
      </c>
      <c r="AE356" s="241">
        <f t="shared" si="241"/>
        <v>544977542.30769229</v>
      </c>
      <c r="AF356" s="241">
        <f t="shared" si="241"/>
        <v>331592423.07692307</v>
      </c>
      <c r="AG356" s="241">
        <f t="shared" si="241"/>
        <v>496225557.69230765</v>
      </c>
      <c r="AH356" s="241">
        <f t="shared" si="241"/>
        <v>289733607.69230765</v>
      </c>
      <c r="AI356" s="241">
        <f t="shared" si="241"/>
        <v>553335025.3846153</v>
      </c>
      <c r="AJ356" s="241">
        <f t="shared" si="241"/>
        <v>377611903.8461538</v>
      </c>
      <c r="AK356" s="241">
        <f t="shared" si="241"/>
        <v>572661705</v>
      </c>
      <c r="AL356" s="241">
        <f t="shared" si="241"/>
        <v>436491623.07692301</v>
      </c>
      <c r="AM356" s="241">
        <f t="shared" si="241"/>
        <v>722546822.30769229</v>
      </c>
      <c r="AN356" s="241">
        <f t="shared" si="241"/>
        <v>341357027.10576922</v>
      </c>
      <c r="AO356" s="241">
        <f t="shared" si="241"/>
        <v>508709547.55384612</v>
      </c>
      <c r="AP356" s="241">
        <f t="shared" si="241"/>
        <v>385467190.0961538</v>
      </c>
      <c r="AQ356" s="241">
        <f t="shared" si="241"/>
        <v>648279984.36923075</v>
      </c>
      <c r="AR356" s="241">
        <f t="shared" si="241"/>
        <v>508657735.3846153</v>
      </c>
      <c r="AS356" s="241">
        <f t="shared" si="241"/>
        <v>531392030.07692307</v>
      </c>
      <c r="AT356" s="241">
        <f t="shared" si="241"/>
        <v>440439315.14423072</v>
      </c>
      <c r="AU356" s="241">
        <f t="shared" si="241"/>
        <v>594500550</v>
      </c>
      <c r="AV356" s="241">
        <f t="shared" si="241"/>
        <v>385732115.99999994</v>
      </c>
      <c r="AW356" s="241">
        <f t="shared" si="241"/>
        <v>667852771.70769227</v>
      </c>
      <c r="AX356" s="241">
        <f t="shared" si="241"/>
        <v>404674318.12499994</v>
      </c>
      <c r="AY356" s="241">
        <f t="shared" si="241"/>
        <v>466019784.23538458</v>
      </c>
      <c r="AZ356" s="241">
        <f t="shared" si="241"/>
        <v>464884206.90599996</v>
      </c>
      <c r="BA356" s="241">
        <f t="shared" si="241"/>
        <v>583220282.21099997</v>
      </c>
      <c r="BB356" s="241">
        <f t="shared" si="241"/>
        <v>461736291.09542304</v>
      </c>
      <c r="BC356" s="241">
        <f t="shared" si="241"/>
        <v>664947632.43138456</v>
      </c>
      <c r="BD356" s="241">
        <f t="shared" si="241"/>
        <v>472187371.58653843</v>
      </c>
      <c r="BE356" s="241">
        <f t="shared" si="241"/>
        <v>539052735.49615383</v>
      </c>
      <c r="BF356" s="241">
        <f t="shared" si="241"/>
        <v>363395401.17299998</v>
      </c>
      <c r="BG356" s="241">
        <f t="shared" si="241"/>
        <v>356470357.34423077</v>
      </c>
      <c r="BH356" s="241">
        <f t="shared" si="241"/>
        <v>346774405.6931538</v>
      </c>
      <c r="BI356" s="241">
        <f t="shared" si="241"/>
        <v>529315008.66138458</v>
      </c>
      <c r="BJ356" s="241">
        <f t="shared" si="241"/>
        <v>413510220.87738454</v>
      </c>
      <c r="BK356" s="241">
        <f t="shared" si="241"/>
        <v>509954289.9957692</v>
      </c>
      <c r="BL356" s="241">
        <f t="shared" si="241"/>
        <v>471312373.48771149</v>
      </c>
      <c r="BM356" s="241">
        <f t="shared" si="241"/>
        <v>536793989.46923077</v>
      </c>
      <c r="BN356" s="241">
        <f t="shared" si="241"/>
        <v>419530483.85268456</v>
      </c>
      <c r="BO356" s="241">
        <f t="shared" si="241"/>
        <v>578012099.3749038</v>
      </c>
      <c r="BP356" s="241">
        <f t="shared" si="241"/>
        <v>430220042.8390038</v>
      </c>
      <c r="BQ356" s="241">
        <f t="shared" si="241"/>
        <v>550788975.62325001</v>
      </c>
      <c r="BR356" s="241">
        <f t="shared" si="241"/>
        <v>474783009.52223074</v>
      </c>
      <c r="BS356" s="241">
        <f t="shared" si="241"/>
        <v>667158244.05461538</v>
      </c>
      <c r="BT356" s="241">
        <f t="shared" si="241"/>
        <v>479503074.52917689</v>
      </c>
      <c r="BU356" s="241">
        <f t="shared" si="241"/>
        <v>584722024.24326921</v>
      </c>
      <c r="BV356" s="242">
        <f t="shared" si="241"/>
        <v>442991983.44603455</v>
      </c>
      <c r="BW356" s="291">
        <f t="shared" si="227"/>
        <v>23225446281.404694</v>
      </c>
    </row>
    <row r="357" spans="1:75" x14ac:dyDescent="0.25">
      <c r="A357" s="657" t="s">
        <v>312</v>
      </c>
      <c r="C357" s="235"/>
      <c r="AA357" s="236">
        <f>AA372*AA2</f>
        <v>0</v>
      </c>
      <c r="AB357" s="236">
        <f t="shared" ref="AB357:BV357" si="242">AB372*AB2</f>
        <v>2444563.7999999998</v>
      </c>
      <c r="AC357" s="236">
        <f t="shared" si="242"/>
        <v>7244516.7480000006</v>
      </c>
      <c r="AD357" s="236">
        <f t="shared" si="242"/>
        <v>7308228.6144000003</v>
      </c>
      <c r="AE357" s="236">
        <f t="shared" si="242"/>
        <v>8130275.1600000001</v>
      </c>
      <c r="AF357" s="236">
        <f t="shared" si="242"/>
        <v>6305984.6640000008</v>
      </c>
      <c r="AG357" s="236">
        <f t="shared" si="242"/>
        <v>7402966.2000000002</v>
      </c>
      <c r="AH357" s="236">
        <f t="shared" si="242"/>
        <v>5509944.0144000007</v>
      </c>
      <c r="AI357" s="236">
        <f t="shared" si="242"/>
        <v>8254956.6960000005</v>
      </c>
      <c r="AJ357" s="236">
        <f t="shared" si="242"/>
        <v>7181149.8360000011</v>
      </c>
      <c r="AK357" s="236">
        <f t="shared" si="242"/>
        <v>8543282.7479999997</v>
      </c>
      <c r="AL357" s="236">
        <f t="shared" si="242"/>
        <v>8300881.7136000013</v>
      </c>
      <c r="AM357" s="236">
        <f t="shared" si="242"/>
        <v>10260251.4</v>
      </c>
      <c r="AN357" s="236">
        <f t="shared" si="242"/>
        <v>4114438.8803280005</v>
      </c>
      <c r="AO357" s="236">
        <f t="shared" si="242"/>
        <v>2161845.7604729999</v>
      </c>
      <c r="AP357" s="236">
        <f t="shared" si="242"/>
        <v>11997836.420220001</v>
      </c>
      <c r="AQ357" s="236">
        <f t="shared" si="242"/>
        <v>11543053.219991997</v>
      </c>
      <c r="AR357" s="236">
        <f t="shared" si="242"/>
        <v>15832196.513280001</v>
      </c>
      <c r="AS357" s="236">
        <f t="shared" si="242"/>
        <v>9461786.0056649987</v>
      </c>
      <c r="AT357" s="236">
        <f t="shared" si="242"/>
        <v>13708868.074650001</v>
      </c>
      <c r="AU357" s="236">
        <f t="shared" si="242"/>
        <v>10585474.877249997</v>
      </c>
      <c r="AV357" s="236">
        <f t="shared" si="242"/>
        <v>12006082.355904</v>
      </c>
      <c r="AW357" s="236">
        <f t="shared" si="242"/>
        <v>11891559.623642998</v>
      </c>
      <c r="AX357" s="236">
        <f t="shared" si="242"/>
        <v>12595666.757309999</v>
      </c>
      <c r="AY357" s="236">
        <f t="shared" si="242"/>
        <v>9213606.0128447991</v>
      </c>
      <c r="AZ357" s="236">
        <f t="shared" si="242"/>
        <v>17322623.536938719</v>
      </c>
      <c r="BA357" s="236">
        <f t="shared" si="242"/>
        <v>11590177.642800117</v>
      </c>
      <c r="BB357" s="236">
        <f t="shared" si="242"/>
        <v>4184703.3450356405</v>
      </c>
      <c r="BC357" s="236">
        <f t="shared" si="242"/>
        <v>3982308.1914873598</v>
      </c>
      <c r="BD357" s="236">
        <f t="shared" si="242"/>
        <v>4279421.2009500004</v>
      </c>
      <c r="BE357" s="236">
        <f t="shared" si="242"/>
        <v>3228335.6154839997</v>
      </c>
      <c r="BF357" s="236">
        <f t="shared" si="242"/>
        <v>3293442.5562511203</v>
      </c>
      <c r="BG357" s="236">
        <f t="shared" si="242"/>
        <v>2134867.1005619997</v>
      </c>
      <c r="BH357" s="236">
        <f t="shared" si="242"/>
        <v>3142806.9299776806</v>
      </c>
      <c r="BI357" s="236">
        <f t="shared" si="242"/>
        <v>3170017.2946881601</v>
      </c>
      <c r="BJ357" s="236">
        <f t="shared" si="242"/>
        <v>3747631.7930452805</v>
      </c>
      <c r="BK357" s="236">
        <f t="shared" si="242"/>
        <v>2554252.7629625998</v>
      </c>
      <c r="BL357" s="236">
        <f t="shared" si="242"/>
        <v>2572738.38276021</v>
      </c>
      <c r="BM357" s="236">
        <f t="shared" si="242"/>
        <v>3504049.8581256</v>
      </c>
      <c r="BN357" s="236">
        <f t="shared" si="242"/>
        <v>7988685.1416557645</v>
      </c>
      <c r="BO357" s="236">
        <f t="shared" si="242"/>
        <v>7058107.1650099494</v>
      </c>
      <c r="BP357" s="236">
        <f t="shared" si="242"/>
        <v>8192235.3586999383</v>
      </c>
      <c r="BQ357" s="236">
        <f t="shared" si="242"/>
        <v>6725685.5340210898</v>
      </c>
      <c r="BR357" s="236">
        <f t="shared" si="242"/>
        <v>9040801.8479360398</v>
      </c>
      <c r="BS357" s="236">
        <f t="shared" si="242"/>
        <v>8146670.956628399</v>
      </c>
      <c r="BT357" s="236">
        <f t="shared" si="242"/>
        <v>9130681.1645529475</v>
      </c>
      <c r="BU357" s="236">
        <f t="shared" si="242"/>
        <v>7140042.0740564996</v>
      </c>
      <c r="BV357" s="236">
        <f t="shared" si="242"/>
        <v>8435438.2154280432</v>
      </c>
      <c r="BW357" s="291">
        <f t="shared" si="227"/>
        <v>352565139.76501697</v>
      </c>
    </row>
    <row r="358" spans="1:75" ht="16.5" thickBot="1" x14ac:dyDescent="0.3">
      <c r="A358" s="312" t="s">
        <v>489</v>
      </c>
      <c r="C358" s="658">
        <f t="shared" ref="C358:AH358" si="243">C353*C2</f>
        <v>0</v>
      </c>
      <c r="D358" s="659">
        <f t="shared" si="243"/>
        <v>0</v>
      </c>
      <c r="E358" s="659">
        <f t="shared" si="243"/>
        <v>0</v>
      </c>
      <c r="F358" s="659">
        <f t="shared" si="243"/>
        <v>0</v>
      </c>
      <c r="G358" s="659">
        <f t="shared" si="243"/>
        <v>0</v>
      </c>
      <c r="H358" s="659">
        <f t="shared" si="243"/>
        <v>0</v>
      </c>
      <c r="I358" s="659">
        <f t="shared" si="243"/>
        <v>0</v>
      </c>
      <c r="J358" s="659">
        <f t="shared" si="243"/>
        <v>0</v>
      </c>
      <c r="K358" s="659">
        <f t="shared" si="243"/>
        <v>0</v>
      </c>
      <c r="L358" s="659">
        <f t="shared" si="243"/>
        <v>0</v>
      </c>
      <c r="M358" s="659">
        <f t="shared" si="243"/>
        <v>0</v>
      </c>
      <c r="N358" s="659">
        <f t="shared" si="243"/>
        <v>0</v>
      </c>
      <c r="O358" s="659">
        <f t="shared" si="243"/>
        <v>0</v>
      </c>
      <c r="P358" s="659">
        <f t="shared" si="243"/>
        <v>0</v>
      </c>
      <c r="Q358" s="659">
        <f t="shared" si="243"/>
        <v>0</v>
      </c>
      <c r="R358" s="659">
        <f t="shared" si="243"/>
        <v>0</v>
      </c>
      <c r="S358" s="659">
        <f t="shared" si="243"/>
        <v>0</v>
      </c>
      <c r="T358" s="659">
        <f t="shared" si="243"/>
        <v>0</v>
      </c>
      <c r="U358" s="659">
        <f t="shared" si="243"/>
        <v>0</v>
      </c>
      <c r="V358" s="659">
        <f t="shared" si="243"/>
        <v>0</v>
      </c>
      <c r="W358" s="659">
        <f t="shared" si="243"/>
        <v>0</v>
      </c>
      <c r="X358" s="659">
        <f t="shared" si="243"/>
        <v>0</v>
      </c>
      <c r="Y358" s="659">
        <f t="shared" si="243"/>
        <v>0</v>
      </c>
      <c r="Z358" s="659">
        <f t="shared" si="243"/>
        <v>0</v>
      </c>
      <c r="AA358" s="659">
        <f t="shared" si="243"/>
        <v>20893707.692307688</v>
      </c>
      <c r="AB358" s="659">
        <f t="shared" si="243"/>
        <v>11347269.23076923</v>
      </c>
      <c r="AC358" s="659">
        <f t="shared" si="243"/>
        <v>19424183.584615383</v>
      </c>
      <c r="AD358" s="659">
        <f t="shared" si="243"/>
        <v>15371767.384615382</v>
      </c>
      <c r="AE358" s="659">
        <f t="shared" si="243"/>
        <v>21799101.692307688</v>
      </c>
      <c r="AF358" s="659">
        <f t="shared" si="243"/>
        <v>13263696.923076922</v>
      </c>
      <c r="AG358" s="659">
        <f t="shared" si="243"/>
        <v>19849022.307692304</v>
      </c>
      <c r="AH358" s="659">
        <f t="shared" si="243"/>
        <v>11589344.307692306</v>
      </c>
      <c r="AI358" s="659">
        <f t="shared" ref="AI358:BN358" si="244">AI353*AI2</f>
        <v>22133401.015384611</v>
      </c>
      <c r="AJ358" s="659">
        <f t="shared" si="244"/>
        <v>15104476.153846152</v>
      </c>
      <c r="AK358" s="659">
        <f t="shared" si="244"/>
        <v>22906468.199999996</v>
      </c>
      <c r="AL358" s="659">
        <f t="shared" si="244"/>
        <v>17459664.92307692</v>
      </c>
      <c r="AM358" s="659">
        <f t="shared" si="244"/>
        <v>28901872.892307695</v>
      </c>
      <c r="AN358" s="659">
        <f t="shared" si="244"/>
        <v>13654281.084230768</v>
      </c>
      <c r="AO358" s="659">
        <f t="shared" si="244"/>
        <v>20348381.902153846</v>
      </c>
      <c r="AP358" s="659">
        <f t="shared" si="244"/>
        <v>15418687.603846153</v>
      </c>
      <c r="AQ358" s="659">
        <f t="shared" si="244"/>
        <v>25931199.374769233</v>
      </c>
      <c r="AR358" s="659">
        <f t="shared" si="244"/>
        <v>20346309.415384613</v>
      </c>
      <c r="AS358" s="659">
        <f t="shared" si="244"/>
        <v>21255681.203076925</v>
      </c>
      <c r="AT358" s="659">
        <f t="shared" si="244"/>
        <v>17617572.605769228</v>
      </c>
      <c r="AU358" s="659">
        <f t="shared" si="244"/>
        <v>23780022</v>
      </c>
      <c r="AV358" s="659">
        <f t="shared" si="244"/>
        <v>15429284.639999999</v>
      </c>
      <c r="AW358" s="659">
        <f t="shared" si="244"/>
        <v>26714110.868307695</v>
      </c>
      <c r="AX358" s="659">
        <f t="shared" si="244"/>
        <v>16186972.724999998</v>
      </c>
      <c r="AY358" s="659">
        <f t="shared" si="244"/>
        <v>18640791.369415384</v>
      </c>
      <c r="AZ358" s="659">
        <f t="shared" si="244"/>
        <v>18595368.276239999</v>
      </c>
      <c r="BA358" s="659">
        <f t="shared" si="244"/>
        <v>23328811.28844</v>
      </c>
      <c r="BB358" s="659">
        <f t="shared" si="244"/>
        <v>18469451.643816922</v>
      </c>
      <c r="BC358" s="659">
        <f t="shared" si="244"/>
        <v>26597905.297255386</v>
      </c>
      <c r="BD358" s="659">
        <f t="shared" si="244"/>
        <v>18887494.863461535</v>
      </c>
      <c r="BE358" s="659">
        <f t="shared" si="244"/>
        <v>21562109.419846155</v>
      </c>
      <c r="BF358" s="659">
        <f t="shared" si="244"/>
        <v>14535816.046919998</v>
      </c>
      <c r="BG358" s="659">
        <f t="shared" si="244"/>
        <v>14258814.293769231</v>
      </c>
      <c r="BH358" s="659">
        <f t="shared" si="244"/>
        <v>13870976.227726152</v>
      </c>
      <c r="BI358" s="659">
        <f t="shared" si="244"/>
        <v>21172600.346455384</v>
      </c>
      <c r="BJ358" s="659">
        <f t="shared" si="244"/>
        <v>16540408.835095383</v>
      </c>
      <c r="BK358" s="659">
        <f t="shared" si="244"/>
        <v>20398171.599830769</v>
      </c>
      <c r="BL358" s="659">
        <f t="shared" si="244"/>
        <v>18852494.93950846</v>
      </c>
      <c r="BM358" s="659">
        <f t="shared" si="244"/>
        <v>21471759.578769233</v>
      </c>
      <c r="BN358" s="659">
        <f t="shared" si="244"/>
        <v>16781219.354107384</v>
      </c>
      <c r="BO358" s="659">
        <f t="shared" ref="BO358:BV358" si="245">BO353*BO2</f>
        <v>23120483.974996153</v>
      </c>
      <c r="BP358" s="659">
        <f t="shared" si="245"/>
        <v>17208801.713560153</v>
      </c>
      <c r="BQ358" s="659">
        <f t="shared" si="245"/>
        <v>22031559.02493</v>
      </c>
      <c r="BR358" s="659">
        <f t="shared" si="245"/>
        <v>18991320.380889229</v>
      </c>
      <c r="BS358" s="659">
        <f t="shared" si="245"/>
        <v>26686329.762184616</v>
      </c>
      <c r="BT358" s="659">
        <f t="shared" si="245"/>
        <v>19180122.981167074</v>
      </c>
      <c r="BU358" s="659">
        <f t="shared" si="245"/>
        <v>23388880.969730768</v>
      </c>
      <c r="BV358" s="660">
        <f t="shared" si="245"/>
        <v>17719679.33784138</v>
      </c>
      <c r="BW358" s="291">
        <f t="shared" si="227"/>
        <v>929017851.2561872</v>
      </c>
    </row>
    <row r="359" spans="1:75" ht="16.5" thickBot="1" x14ac:dyDescent="0.3">
      <c r="BW359" s="285">
        <f t="shared" si="227"/>
        <v>0</v>
      </c>
    </row>
    <row r="360" spans="1:75" ht="16.5" thickBot="1" x14ac:dyDescent="0.3">
      <c r="A360" s="309" t="s">
        <v>490</v>
      </c>
      <c r="BW360" s="285">
        <f t="shared" si="227"/>
        <v>0</v>
      </c>
    </row>
    <row r="361" spans="1:75" x14ac:dyDescent="0.25">
      <c r="A361" s="268" t="s">
        <v>248</v>
      </c>
      <c r="C361" s="233"/>
      <c r="D361" s="245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313">
        <f>AA354*'MONTHLY DATA'!AY133</f>
        <v>0</v>
      </c>
      <c r="AB361" s="313">
        <f>AB354*'MONTHLY DATA'!AZ133</f>
        <v>0</v>
      </c>
      <c r="AC361" s="313">
        <f>AC354*'MONTHLY DATA'!BA133</f>
        <v>0</v>
      </c>
      <c r="AD361" s="313">
        <f>AD354*'MONTHLY DATA'!BB133</f>
        <v>0</v>
      </c>
      <c r="AE361" s="313">
        <f>AE354*'MONTHLY DATA'!BC133</f>
        <v>0</v>
      </c>
      <c r="AF361" s="313">
        <f>AF354*'MONTHLY DATA'!BD133</f>
        <v>0</v>
      </c>
      <c r="AG361" s="313">
        <f>AG354*'MONTHLY DATA'!BE133</f>
        <v>0</v>
      </c>
      <c r="AH361" s="313">
        <f>AH354*'MONTHLY DATA'!BF133</f>
        <v>0</v>
      </c>
      <c r="AI361" s="313">
        <f>AI354*'MONTHLY DATA'!BG133</f>
        <v>0</v>
      </c>
      <c r="AJ361" s="313">
        <f>AJ354*'MONTHLY DATA'!BH133</f>
        <v>0</v>
      </c>
      <c r="AK361" s="313">
        <f>AK354*'MONTHLY DATA'!BI133</f>
        <v>0</v>
      </c>
      <c r="AL361" s="313">
        <f>AL354*'MONTHLY DATA'!BJ133</f>
        <v>0</v>
      </c>
      <c r="AM361" s="313">
        <f>AM354*'MONTHLY DATA'!BK133</f>
        <v>0</v>
      </c>
      <c r="AN361" s="313">
        <f>AN354*'MONTHLY DATA'!BL133</f>
        <v>0</v>
      </c>
      <c r="AO361" s="313">
        <f>AO354*'MONTHLY DATA'!BM133</f>
        <v>0</v>
      </c>
      <c r="AP361" s="313">
        <f>AP354*'MONTHLY DATA'!BN133</f>
        <v>0</v>
      </c>
      <c r="AQ361" s="313">
        <f>AQ354*'MONTHLY DATA'!BO133</f>
        <v>0</v>
      </c>
      <c r="AR361" s="313">
        <f>AR354*'MONTHLY DATA'!BP133</f>
        <v>0</v>
      </c>
      <c r="AS361" s="313">
        <f>AS354*'MONTHLY DATA'!BQ133</f>
        <v>0</v>
      </c>
      <c r="AT361" s="313">
        <f>AT354*'MONTHLY DATA'!BR133</f>
        <v>0</v>
      </c>
      <c r="AU361" s="313">
        <f>AU354*'MONTHLY DATA'!BS133</f>
        <v>0</v>
      </c>
      <c r="AV361" s="313">
        <f>AV354*'MONTHLY DATA'!BT133</f>
        <v>0</v>
      </c>
      <c r="AW361" s="313">
        <f>AW354*'MONTHLY DATA'!BU133</f>
        <v>0</v>
      </c>
      <c r="AX361" s="313">
        <f>AX354*'MONTHLY DATA'!BV133</f>
        <v>0</v>
      </c>
      <c r="AY361" s="313">
        <f>AY354*'MONTHLY DATA'!BW133</f>
        <v>18084.349836000001</v>
      </c>
      <c r="AZ361" s="313">
        <f>AZ354*'MONTHLY DATA'!BX133</f>
        <v>13095.329771999999</v>
      </c>
      <c r="BA361" s="313">
        <f>BA354*'MONTHLY DATA'!BY133</f>
        <v>18084.349836000001</v>
      </c>
      <c r="BB361" s="313">
        <f>BB354*'MONTHLY DATA'!BZ133</f>
        <v>13095.329771999999</v>
      </c>
      <c r="BC361" s="313">
        <f>BC354*'MONTHLY DATA'!CA133</f>
        <v>18084.349836000001</v>
      </c>
      <c r="BD361" s="313">
        <f>BD354*'MONTHLY DATA'!CB133</f>
        <v>13095.329771999999</v>
      </c>
      <c r="BE361" s="313">
        <f>BE354*'MONTHLY DATA'!CC133</f>
        <v>18084.349836000001</v>
      </c>
      <c r="BF361" s="313">
        <f>BF354*'MONTHLY DATA'!CD133</f>
        <v>13095.329771999999</v>
      </c>
      <c r="BG361" s="313">
        <f>BG354*'MONTHLY DATA'!CE133</f>
        <v>18084.349836000001</v>
      </c>
      <c r="BH361" s="313">
        <f>BH354*'MONTHLY DATA'!CF133</f>
        <v>13095.329771999999</v>
      </c>
      <c r="BI361" s="313">
        <f>BI354*'MONTHLY DATA'!CG133</f>
        <v>18084.349836000001</v>
      </c>
      <c r="BJ361" s="313">
        <f>BJ354*'MONTHLY DATA'!CH133</f>
        <v>13095.329771999999</v>
      </c>
      <c r="BK361" s="313">
        <f>BK354*'MONTHLY DATA'!CI133</f>
        <v>19938.062466000003</v>
      </c>
      <c r="BL361" s="313">
        <f>BL354*'MONTHLY DATA'!CJ133</f>
        <v>14437.845903599999</v>
      </c>
      <c r="BM361" s="313">
        <f>BM354*'MONTHLY DATA'!CK133</f>
        <v>19938.062466000003</v>
      </c>
      <c r="BN361" s="313">
        <f>BN354*'MONTHLY DATA'!CL133</f>
        <v>14437.845903599999</v>
      </c>
      <c r="BO361" s="313">
        <f>BO354*'MONTHLY DATA'!CM133</f>
        <v>19938.062466000003</v>
      </c>
      <c r="BP361" s="313">
        <f>BP354*'MONTHLY DATA'!CN133</f>
        <v>14437.845903599999</v>
      </c>
      <c r="BQ361" s="313">
        <f>BQ354*'MONTHLY DATA'!CO133</f>
        <v>19938.062466000003</v>
      </c>
      <c r="BR361" s="313">
        <f>BR354*'MONTHLY DATA'!CP133</f>
        <v>14437.845903599999</v>
      </c>
      <c r="BS361" s="313">
        <f>BS354*'MONTHLY DATA'!CQ133</f>
        <v>19938.062466000003</v>
      </c>
      <c r="BT361" s="313">
        <f>BT354*'MONTHLY DATA'!CR133</f>
        <v>14437.845903599999</v>
      </c>
      <c r="BU361" s="313">
        <f>BU354*'MONTHLY DATA'!CS133</f>
        <v>19938.062466000003</v>
      </c>
      <c r="BV361" s="313">
        <f>BV354*'MONTHLY DATA'!CT133</f>
        <v>14437.845903599999</v>
      </c>
      <c r="BW361" s="226">
        <f t="shared" si="227"/>
        <v>393333.52786559984</v>
      </c>
    </row>
    <row r="362" spans="1:75" x14ac:dyDescent="0.25">
      <c r="A362" s="268" t="s">
        <v>249</v>
      </c>
      <c r="C362" s="235"/>
      <c r="AA362" s="314">
        <f>AA361*'MONTHLY DATA'!AY134</f>
        <v>0</v>
      </c>
      <c r="AB362" s="314">
        <f>AB361*'MONTHLY DATA'!AZ134</f>
        <v>0</v>
      </c>
      <c r="AC362" s="314">
        <f>AC361*'MONTHLY DATA'!BA134</f>
        <v>0</v>
      </c>
      <c r="AD362" s="314">
        <f>AD361*'MONTHLY DATA'!BB134</f>
        <v>0</v>
      </c>
      <c r="AE362" s="314">
        <f>AE361*'MONTHLY DATA'!BC134</f>
        <v>0</v>
      </c>
      <c r="AF362" s="314">
        <f>AF361*'MONTHLY DATA'!BD134</f>
        <v>0</v>
      </c>
      <c r="AG362" s="314">
        <f>AG361*'MONTHLY DATA'!BE134</f>
        <v>0</v>
      </c>
      <c r="AH362" s="314">
        <f>AH361*'MONTHLY DATA'!BF134</f>
        <v>0</v>
      </c>
      <c r="AI362" s="314">
        <f>AI361*'MONTHLY DATA'!BG134</f>
        <v>0</v>
      </c>
      <c r="AJ362" s="314">
        <f>AJ361*'MONTHLY DATA'!BH134</f>
        <v>0</v>
      </c>
      <c r="AK362" s="314">
        <f>AK361*'MONTHLY DATA'!BI134</f>
        <v>0</v>
      </c>
      <c r="AL362" s="314">
        <f>AL361*'MONTHLY DATA'!BJ134</f>
        <v>0</v>
      </c>
      <c r="AM362" s="314">
        <f>AM361*'MONTHLY DATA'!BK134</f>
        <v>0</v>
      </c>
      <c r="AN362" s="314">
        <f>AN361*'MONTHLY DATA'!BL134</f>
        <v>0</v>
      </c>
      <c r="AO362" s="314">
        <f>AO361*'MONTHLY DATA'!BM134</f>
        <v>0</v>
      </c>
      <c r="AP362" s="314">
        <f>AP361*'MONTHLY DATA'!BN134</f>
        <v>0</v>
      </c>
      <c r="AQ362" s="314">
        <f>AQ361*'MONTHLY DATA'!BO134</f>
        <v>0</v>
      </c>
      <c r="AR362" s="314">
        <f>AR361*'MONTHLY DATA'!BP134</f>
        <v>0</v>
      </c>
      <c r="AS362" s="314">
        <f>AS361*'MONTHLY DATA'!BQ134</f>
        <v>0</v>
      </c>
      <c r="AT362" s="314">
        <f>AT361*'MONTHLY DATA'!BR134</f>
        <v>0</v>
      </c>
      <c r="AU362" s="314">
        <f>AU361*'MONTHLY DATA'!BS134</f>
        <v>0</v>
      </c>
      <c r="AV362" s="314">
        <f>AV361*'MONTHLY DATA'!BT134</f>
        <v>0</v>
      </c>
      <c r="AW362" s="314">
        <f>AW361*'MONTHLY DATA'!BU134</f>
        <v>0</v>
      </c>
      <c r="AX362" s="314">
        <f>AX361*'MONTHLY DATA'!BV134</f>
        <v>0</v>
      </c>
      <c r="AY362" s="314">
        <f>AY361*'MONTHLY DATA'!BW134</f>
        <v>180.84349836000001</v>
      </c>
      <c r="AZ362" s="314">
        <f>AZ361*'MONTHLY DATA'!BX134</f>
        <v>130.95329771999999</v>
      </c>
      <c r="BA362" s="314">
        <f>BA361*'MONTHLY DATA'!BY134</f>
        <v>180.84349836000001</v>
      </c>
      <c r="BB362" s="314">
        <f>BB361*'MONTHLY DATA'!BZ134</f>
        <v>130.95329771999999</v>
      </c>
      <c r="BC362" s="314">
        <f>BC361*'MONTHLY DATA'!CA134</f>
        <v>180.84349836000001</v>
      </c>
      <c r="BD362" s="314">
        <f>BD361*'MONTHLY DATA'!CB134</f>
        <v>130.95329771999999</v>
      </c>
      <c r="BE362" s="314">
        <f>BE361*'MONTHLY DATA'!CC134</f>
        <v>180.84349836000001</v>
      </c>
      <c r="BF362" s="314">
        <f>BF361*'MONTHLY DATA'!CD134</f>
        <v>130.95329771999999</v>
      </c>
      <c r="BG362" s="314">
        <f>BG361*'MONTHLY DATA'!CE134</f>
        <v>180.84349836000001</v>
      </c>
      <c r="BH362" s="314">
        <f>BH361*'MONTHLY DATA'!CF134</f>
        <v>130.95329771999999</v>
      </c>
      <c r="BI362" s="314">
        <f>BI361*'MONTHLY DATA'!CG134</f>
        <v>180.84349836000001</v>
      </c>
      <c r="BJ362" s="314">
        <f>BJ361*'MONTHLY DATA'!CH134</f>
        <v>130.95329771999999</v>
      </c>
      <c r="BK362" s="314">
        <f>BK361*'MONTHLY DATA'!CI134</f>
        <v>99.690312330000012</v>
      </c>
      <c r="BL362" s="314">
        <f>BL361*'MONTHLY DATA'!CJ134</f>
        <v>72.189229517999991</v>
      </c>
      <c r="BM362" s="314">
        <f>BM361*'MONTHLY DATA'!CK134</f>
        <v>99.690312330000012</v>
      </c>
      <c r="BN362" s="314">
        <f>BN361*'MONTHLY DATA'!CL134</f>
        <v>72.189229517999991</v>
      </c>
      <c r="BO362" s="314">
        <f>BO361*'MONTHLY DATA'!CM134</f>
        <v>99.690312330000012</v>
      </c>
      <c r="BP362" s="314">
        <f>BP361*'MONTHLY DATA'!CN134</f>
        <v>72.189229517999991</v>
      </c>
      <c r="BQ362" s="314">
        <f>BQ361*'MONTHLY DATA'!CO134</f>
        <v>99.690312330000012</v>
      </c>
      <c r="BR362" s="314">
        <f>BR361*'MONTHLY DATA'!CP134</f>
        <v>72.189229517999991</v>
      </c>
      <c r="BS362" s="314">
        <f>BS361*'MONTHLY DATA'!CQ134</f>
        <v>99.690312330000012</v>
      </c>
      <c r="BT362" s="314">
        <f>BT361*'MONTHLY DATA'!CR134</f>
        <v>72.189229517999991</v>
      </c>
      <c r="BU362" s="314">
        <f>BU361*'MONTHLY DATA'!CS134</f>
        <v>99.690312330000012</v>
      </c>
      <c r="BV362" s="314">
        <f>BV361*'MONTHLY DATA'!CT134</f>
        <v>72.189229517999991</v>
      </c>
      <c r="BW362" s="226">
        <f t="shared" si="227"/>
        <v>2902.0580275679995</v>
      </c>
    </row>
    <row r="363" spans="1:75" x14ac:dyDescent="0.25">
      <c r="A363" s="268" t="s">
        <v>250</v>
      </c>
      <c r="C363" s="235"/>
      <c r="AA363" s="314"/>
      <c r="AB363" s="314">
        <f>AA354*'MONTHLY DATA'!AY135</f>
        <v>36215.760000000002</v>
      </c>
      <c r="AC363" s="314">
        <f>AB354*'MONTHLY DATA'!AZ135</f>
        <v>26224.800000000003</v>
      </c>
      <c r="AD363" s="314">
        <f>AC354*'MONTHLY DATA'!BA135</f>
        <v>36215.760000000002</v>
      </c>
      <c r="AE363" s="314">
        <f>AD354*'MONTHLY DATA'!BB135</f>
        <v>26224.800000000003</v>
      </c>
      <c r="AF363" s="314">
        <f>AE354*'MONTHLY DATA'!BC135</f>
        <v>36215.760000000002</v>
      </c>
      <c r="AG363" s="314">
        <f>AF354*'MONTHLY DATA'!BD135</f>
        <v>26224.800000000003</v>
      </c>
      <c r="AH363" s="314">
        <f>AG354*'MONTHLY DATA'!BE135</f>
        <v>36215.760000000002</v>
      </c>
      <c r="AI363" s="314">
        <f>AH354*'MONTHLY DATA'!BF135</f>
        <v>26224.800000000003</v>
      </c>
      <c r="AJ363" s="314">
        <f>AI354*'MONTHLY DATA'!BG135</f>
        <v>36215.760000000002</v>
      </c>
      <c r="AK363" s="314">
        <f>AJ354*'MONTHLY DATA'!BH135</f>
        <v>26224.800000000003</v>
      </c>
      <c r="AL363" s="314">
        <f>AK354*'MONTHLY DATA'!BI135</f>
        <v>36215.760000000002</v>
      </c>
      <c r="AM363" s="314">
        <f>AL354*'MONTHLY DATA'!BJ135</f>
        <v>26224.800000000003</v>
      </c>
      <c r="AN363" s="314">
        <f>AM354*'MONTHLY DATA'!BK135</f>
        <v>19024.017600000003</v>
      </c>
      <c r="AO363" s="314">
        <f>AN354*'MONTHLY DATA'!BL135</f>
        <v>13776.146999999997</v>
      </c>
      <c r="AP363" s="314">
        <f>AO354*'MONTHLY DATA'!BM135</f>
        <v>19024.017600000003</v>
      </c>
      <c r="AQ363" s="314">
        <f>AP354*'MONTHLY DATA'!BN135</f>
        <v>13776.146999999997</v>
      </c>
      <c r="AR363" s="314">
        <f>AQ354*'MONTHLY DATA'!BO135</f>
        <v>19024.017600000003</v>
      </c>
      <c r="AS363" s="314">
        <f>AR354*'MONTHLY DATA'!BP135</f>
        <v>13776.146999999997</v>
      </c>
      <c r="AT363" s="314">
        <f>AS354*'MONTHLY DATA'!BQ135</f>
        <v>19024.017600000003</v>
      </c>
      <c r="AU363" s="314">
        <f>AT354*'MONTHLY DATA'!BR135</f>
        <v>13776.146999999997</v>
      </c>
      <c r="AV363" s="314">
        <f>AU354*'MONTHLY DATA'!BS135</f>
        <v>19024.017600000003</v>
      </c>
      <c r="AW363" s="314">
        <f>AV354*'MONTHLY DATA'!BT135</f>
        <v>13776.146999999997</v>
      </c>
      <c r="AX363" s="314">
        <f>AW354*'MONTHLY DATA'!BU135</f>
        <v>19024.017600000003</v>
      </c>
      <c r="AY363" s="314">
        <f>AX354*'MONTHLY DATA'!BV135</f>
        <v>13776.146999999997</v>
      </c>
      <c r="AZ363" s="314">
        <f>AY354*'MONTHLY DATA'!BW135</f>
        <v>36168.699672000002</v>
      </c>
      <c r="BA363" s="314">
        <f>AZ354*'MONTHLY DATA'!BX135</f>
        <v>26190.659543999998</v>
      </c>
      <c r="BB363" s="314">
        <f>BA354*'MONTHLY DATA'!BY135</f>
        <v>36168.699672000002</v>
      </c>
      <c r="BC363" s="314">
        <f>BB354*'MONTHLY DATA'!BZ135</f>
        <v>26190.659543999998</v>
      </c>
      <c r="BD363" s="314">
        <f>BC354*'MONTHLY DATA'!CA135</f>
        <v>36168.699672000002</v>
      </c>
      <c r="BE363" s="314">
        <f>BD354*'MONTHLY DATA'!CB135</f>
        <v>26190.659543999998</v>
      </c>
      <c r="BF363" s="314">
        <f>BE354*'MONTHLY DATA'!CC135</f>
        <v>36168.699672000002</v>
      </c>
      <c r="BG363" s="314">
        <f>BF354*'MONTHLY DATA'!CD135</f>
        <v>26190.659543999998</v>
      </c>
      <c r="BH363" s="314">
        <f>BG354*'MONTHLY DATA'!CE135</f>
        <v>36168.699672000002</v>
      </c>
      <c r="BI363" s="314">
        <f>BH354*'MONTHLY DATA'!CF135</f>
        <v>26190.659543999998</v>
      </c>
      <c r="BJ363" s="314">
        <f>BI354*'MONTHLY DATA'!CG135</f>
        <v>36168.699672000002</v>
      </c>
      <c r="BK363" s="314">
        <f>BJ354*'MONTHLY DATA'!CH135</f>
        <v>26190.659543999998</v>
      </c>
      <c r="BL363" s="314">
        <f>BK354*'MONTHLY DATA'!CI135</f>
        <v>19938.062466000003</v>
      </c>
      <c r="BM363" s="314">
        <f>BL354*'MONTHLY DATA'!CJ135</f>
        <v>14437.845903599999</v>
      </c>
      <c r="BN363" s="314">
        <f>BM354*'MONTHLY DATA'!CK135</f>
        <v>19938.062466000003</v>
      </c>
      <c r="BO363" s="314">
        <f>BN354*'MONTHLY DATA'!CL135</f>
        <v>14437.845903599999</v>
      </c>
      <c r="BP363" s="314">
        <f>BO354*'MONTHLY DATA'!CM135</f>
        <v>19938.062466000003</v>
      </c>
      <c r="BQ363" s="314">
        <f>BP354*'MONTHLY DATA'!CN135</f>
        <v>14437.845903599999</v>
      </c>
      <c r="BR363" s="314">
        <f>BQ354*'MONTHLY DATA'!CO135</f>
        <v>19938.062466000003</v>
      </c>
      <c r="BS363" s="314">
        <f>BR354*'MONTHLY DATA'!CP135</f>
        <v>14437.845903599999</v>
      </c>
      <c r="BT363" s="314">
        <f>BS354*'MONTHLY DATA'!CQ135</f>
        <v>19938.062466000003</v>
      </c>
      <c r="BU363" s="314">
        <f>BT354*'MONTHLY DATA'!CR135</f>
        <v>14437.845903599999</v>
      </c>
      <c r="BV363" s="314">
        <f>BU354*'MONTHLY DATA'!CS135</f>
        <v>19938.062466000003</v>
      </c>
      <c r="BW363" s="226">
        <f t="shared" si="227"/>
        <v>1137418.1072100005</v>
      </c>
    </row>
    <row r="364" spans="1:75" x14ac:dyDescent="0.25">
      <c r="A364" s="268" t="s">
        <v>249</v>
      </c>
      <c r="C364" s="235"/>
      <c r="AA364" s="314"/>
      <c r="AB364" s="314">
        <f>AB363*'MONTHLY DATA'!AY136</f>
        <v>1086.4728</v>
      </c>
      <c r="AC364" s="314">
        <f>AC363*'MONTHLY DATA'!AZ136</f>
        <v>786.74400000000003</v>
      </c>
      <c r="AD364" s="314">
        <f>AD363*'MONTHLY DATA'!BA136</f>
        <v>1086.4728</v>
      </c>
      <c r="AE364" s="314">
        <f>AE363*'MONTHLY DATA'!BB136</f>
        <v>786.74400000000003</v>
      </c>
      <c r="AF364" s="314">
        <f>AF363*'MONTHLY DATA'!BC136</f>
        <v>1086.4728</v>
      </c>
      <c r="AG364" s="314">
        <f>AG363*'MONTHLY DATA'!BD136</f>
        <v>786.74400000000003</v>
      </c>
      <c r="AH364" s="314">
        <f>AH363*'MONTHLY DATA'!BE136</f>
        <v>1086.4728</v>
      </c>
      <c r="AI364" s="314">
        <f>AI363*'MONTHLY DATA'!BF136</f>
        <v>786.74400000000003</v>
      </c>
      <c r="AJ364" s="314">
        <f>AJ363*'MONTHLY DATA'!BG136</f>
        <v>1086.4728</v>
      </c>
      <c r="AK364" s="314">
        <f>AK363*'MONTHLY DATA'!BH136</f>
        <v>786.74400000000003</v>
      </c>
      <c r="AL364" s="314">
        <f>AL363*'MONTHLY DATA'!BI136</f>
        <v>1086.4728</v>
      </c>
      <c r="AM364" s="314">
        <f>AM363*'MONTHLY DATA'!BJ136</f>
        <v>786.74400000000003</v>
      </c>
      <c r="AN364" s="314">
        <f>AN363*'MONTHLY DATA'!BK136</f>
        <v>285.36026400000003</v>
      </c>
      <c r="AO364" s="314">
        <f>AO363*'MONTHLY DATA'!BL136</f>
        <v>206.64220499999996</v>
      </c>
      <c r="AP364" s="314">
        <f>AP363*'MONTHLY DATA'!BM136</f>
        <v>285.36026400000003</v>
      </c>
      <c r="AQ364" s="314">
        <f>AQ363*'MONTHLY DATA'!BN136</f>
        <v>206.64220499999996</v>
      </c>
      <c r="AR364" s="314">
        <f>AR363*'MONTHLY DATA'!BO136</f>
        <v>285.36026400000003</v>
      </c>
      <c r="AS364" s="314">
        <f>AS363*'MONTHLY DATA'!BP136</f>
        <v>206.64220499999996</v>
      </c>
      <c r="AT364" s="314">
        <f>AT363*'MONTHLY DATA'!BQ136</f>
        <v>285.36026400000003</v>
      </c>
      <c r="AU364" s="314">
        <f>AU363*'MONTHLY DATA'!BR136</f>
        <v>206.64220499999996</v>
      </c>
      <c r="AV364" s="314">
        <f>AV363*'MONTHLY DATA'!BS136</f>
        <v>285.36026400000003</v>
      </c>
      <c r="AW364" s="314">
        <f>AW363*'MONTHLY DATA'!BT136</f>
        <v>206.64220499999996</v>
      </c>
      <c r="AX364" s="314">
        <f>AX363*'MONTHLY DATA'!BU136</f>
        <v>285.36026400000003</v>
      </c>
      <c r="AY364" s="314">
        <f>AY363*'MONTHLY DATA'!BV136</f>
        <v>206.64220499999996</v>
      </c>
      <c r="AZ364" s="314">
        <f>AZ363*'MONTHLY DATA'!BW136</f>
        <v>723.37399344000005</v>
      </c>
      <c r="BA364" s="314">
        <f>BA363*'MONTHLY DATA'!BX136</f>
        <v>523.81319087999998</v>
      </c>
      <c r="BB364" s="314">
        <f>BB363*'MONTHLY DATA'!BY136</f>
        <v>723.37399344000005</v>
      </c>
      <c r="BC364" s="314">
        <f>BC363*'MONTHLY DATA'!BZ136</f>
        <v>523.81319087999998</v>
      </c>
      <c r="BD364" s="314">
        <f>BD363*'MONTHLY DATA'!CA136</f>
        <v>723.37399344000005</v>
      </c>
      <c r="BE364" s="314">
        <f>BE363*'MONTHLY DATA'!CB136</f>
        <v>523.81319087999998</v>
      </c>
      <c r="BF364" s="314">
        <f>BF363*'MONTHLY DATA'!CC136</f>
        <v>723.37399344000005</v>
      </c>
      <c r="BG364" s="314">
        <f>BG363*'MONTHLY DATA'!CD136</f>
        <v>523.81319087999998</v>
      </c>
      <c r="BH364" s="314">
        <f>BH363*'MONTHLY DATA'!CE136</f>
        <v>723.37399344000005</v>
      </c>
      <c r="BI364" s="314">
        <f>BI363*'MONTHLY DATA'!CF136</f>
        <v>523.81319087999998</v>
      </c>
      <c r="BJ364" s="314">
        <f>BJ363*'MONTHLY DATA'!CG136</f>
        <v>723.37399344000005</v>
      </c>
      <c r="BK364" s="314">
        <f>BK363*'MONTHLY DATA'!CH136</f>
        <v>523.81319087999998</v>
      </c>
      <c r="BL364" s="314">
        <f>BL363*'MONTHLY DATA'!CI136</f>
        <v>398.76124932000005</v>
      </c>
      <c r="BM364" s="314">
        <f>BM363*'MONTHLY DATA'!CJ136</f>
        <v>288.75691807199996</v>
      </c>
      <c r="BN364" s="314">
        <f>BN363*'MONTHLY DATA'!CK136</f>
        <v>398.76124932000005</v>
      </c>
      <c r="BO364" s="314">
        <f>BO363*'MONTHLY DATA'!CL136</f>
        <v>288.75691807199996</v>
      </c>
      <c r="BP364" s="314">
        <f>BP363*'MONTHLY DATA'!CM136</f>
        <v>398.76124932000005</v>
      </c>
      <c r="BQ364" s="314">
        <f>BQ363*'MONTHLY DATA'!CN136</f>
        <v>288.75691807199996</v>
      </c>
      <c r="BR364" s="314">
        <f>BR363*'MONTHLY DATA'!CO136</f>
        <v>398.76124932000005</v>
      </c>
      <c r="BS364" s="314">
        <f>BS363*'MONTHLY DATA'!CP136</f>
        <v>288.75691807199996</v>
      </c>
      <c r="BT364" s="314">
        <f>BT363*'MONTHLY DATA'!CQ136</f>
        <v>398.76124932000005</v>
      </c>
      <c r="BU364" s="314">
        <f>BU363*'MONTHLY DATA'!CR136</f>
        <v>288.75691807199996</v>
      </c>
      <c r="BV364" s="314">
        <f>BV363*'MONTHLY DATA'!CS136</f>
        <v>398.76124932000005</v>
      </c>
      <c r="BW364" s="226">
        <f t="shared" si="227"/>
        <v>25510.790806199991</v>
      </c>
    </row>
    <row r="365" spans="1:75" x14ac:dyDescent="0.25">
      <c r="A365" s="268" t="s">
        <v>251</v>
      </c>
      <c r="C365" s="235"/>
      <c r="AA365" s="314"/>
      <c r="AB365" s="314"/>
      <c r="AC365" s="314">
        <f>AA354*'MONTHLY DATA'!AY137</f>
        <v>72431.520000000004</v>
      </c>
      <c r="AD365" s="314">
        <f>AB354*'MONTHLY DATA'!AZ137</f>
        <v>52449.600000000006</v>
      </c>
      <c r="AE365" s="314">
        <f>AC354*'MONTHLY DATA'!BA137</f>
        <v>72431.520000000004</v>
      </c>
      <c r="AF365" s="314">
        <f>AD354*'MONTHLY DATA'!BB137</f>
        <v>52449.600000000006</v>
      </c>
      <c r="AG365" s="314">
        <f>AE354*'MONTHLY DATA'!BC137</f>
        <v>72431.520000000004</v>
      </c>
      <c r="AH365" s="314">
        <f>AF354*'MONTHLY DATA'!BD137</f>
        <v>52449.600000000006</v>
      </c>
      <c r="AI365" s="314">
        <f>AG354*'MONTHLY DATA'!BE137</f>
        <v>72431.520000000004</v>
      </c>
      <c r="AJ365" s="314">
        <f>AH354*'MONTHLY DATA'!BF137</f>
        <v>52449.600000000006</v>
      </c>
      <c r="AK365" s="314">
        <f>AI354*'MONTHLY DATA'!BG137</f>
        <v>72431.520000000004</v>
      </c>
      <c r="AL365" s="314">
        <f>AJ354*'MONTHLY DATA'!BH137</f>
        <v>52449.600000000006</v>
      </c>
      <c r="AM365" s="314">
        <f>AK354*'MONTHLY DATA'!BI137</f>
        <v>72431.520000000004</v>
      </c>
      <c r="AN365" s="314">
        <f>AL354*'MONTHLY DATA'!BJ137</f>
        <v>52449.600000000006</v>
      </c>
      <c r="AO365" s="314">
        <f>AM354*'MONTHLY DATA'!BK137</f>
        <v>57072.052799999998</v>
      </c>
      <c r="AP365" s="314">
        <f>AN354*'MONTHLY DATA'!BL137</f>
        <v>41328.440999999992</v>
      </c>
      <c r="AQ365" s="314">
        <f>AO354*'MONTHLY DATA'!BM137</f>
        <v>57072.052799999998</v>
      </c>
      <c r="AR365" s="314">
        <f>AP354*'MONTHLY DATA'!BN137</f>
        <v>41328.440999999992</v>
      </c>
      <c r="AS365" s="314">
        <f>AQ354*'MONTHLY DATA'!BO137</f>
        <v>57072.052799999998</v>
      </c>
      <c r="AT365" s="314">
        <f>AR354*'MONTHLY DATA'!BP137</f>
        <v>41328.440999999992</v>
      </c>
      <c r="AU365" s="314">
        <f>AS354*'MONTHLY DATA'!BQ137</f>
        <v>57072.052799999998</v>
      </c>
      <c r="AV365" s="314">
        <f>AT354*'MONTHLY DATA'!BR137</f>
        <v>41328.440999999992</v>
      </c>
      <c r="AW365" s="314">
        <f>AU354*'MONTHLY DATA'!BS137</f>
        <v>57072.052799999998</v>
      </c>
      <c r="AX365" s="314">
        <f>AV354*'MONTHLY DATA'!BT137</f>
        <v>41328.440999999992</v>
      </c>
      <c r="AY365" s="314">
        <f>AW354*'MONTHLY DATA'!BU137</f>
        <v>57072.052799999998</v>
      </c>
      <c r="AZ365" s="314">
        <f>AX354*'MONTHLY DATA'!BV137</f>
        <v>41328.440999999992</v>
      </c>
      <c r="BA365" s="314">
        <f>AY354*'MONTHLY DATA'!BW137</f>
        <v>27126.524753999998</v>
      </c>
      <c r="BB365" s="314">
        <f>AZ354*'MONTHLY DATA'!BX137</f>
        <v>19642.994657999996</v>
      </c>
      <c r="BC365" s="314">
        <f>BA354*'MONTHLY DATA'!BY137</f>
        <v>27126.524753999998</v>
      </c>
      <c r="BD365" s="314">
        <f>BB354*'MONTHLY DATA'!BZ137</f>
        <v>19642.994657999996</v>
      </c>
      <c r="BE365" s="314">
        <f>BC354*'MONTHLY DATA'!CA137</f>
        <v>27126.524753999998</v>
      </c>
      <c r="BF365" s="314">
        <f>BD354*'MONTHLY DATA'!CB137</f>
        <v>19642.994657999996</v>
      </c>
      <c r="BG365" s="314">
        <f>BE354*'MONTHLY DATA'!CC137</f>
        <v>27126.524753999998</v>
      </c>
      <c r="BH365" s="314">
        <f>BF354*'MONTHLY DATA'!CD137</f>
        <v>19642.994657999996</v>
      </c>
      <c r="BI365" s="314">
        <f>BG354*'MONTHLY DATA'!CE137</f>
        <v>27126.524753999998</v>
      </c>
      <c r="BJ365" s="314">
        <f>BH354*'MONTHLY DATA'!CF137</f>
        <v>19642.994657999996</v>
      </c>
      <c r="BK365" s="314">
        <f>BI354*'MONTHLY DATA'!CG137</f>
        <v>27126.524753999998</v>
      </c>
      <c r="BL365" s="314">
        <f>BJ354*'MONTHLY DATA'!CH137</f>
        <v>19642.994657999996</v>
      </c>
      <c r="BM365" s="314">
        <f>BK354*'MONTHLY DATA'!CI137</f>
        <v>79752.249864000012</v>
      </c>
      <c r="BN365" s="314">
        <f>BL354*'MONTHLY DATA'!CJ137</f>
        <v>57751.383614399994</v>
      </c>
      <c r="BO365" s="314">
        <f>BM354*'MONTHLY DATA'!CK137</f>
        <v>79752.249864000012</v>
      </c>
      <c r="BP365" s="314">
        <f>BN354*'MONTHLY DATA'!CL137</f>
        <v>57751.383614399994</v>
      </c>
      <c r="BQ365" s="314">
        <f>BO354*'MONTHLY DATA'!CM137</f>
        <v>79752.249864000012</v>
      </c>
      <c r="BR365" s="314">
        <f>BP354*'MONTHLY DATA'!CN137</f>
        <v>57751.383614399994</v>
      </c>
      <c r="BS365" s="314">
        <f>BQ354*'MONTHLY DATA'!CO137</f>
        <v>79752.249864000012</v>
      </c>
      <c r="BT365" s="314">
        <f>BR354*'MONTHLY DATA'!CP137</f>
        <v>57751.383614399994</v>
      </c>
      <c r="BU365" s="314">
        <f>BS354*'MONTHLY DATA'!CQ137</f>
        <v>79752.249864000012</v>
      </c>
      <c r="BV365" s="314">
        <f>BT354*'MONTHLY DATA'!CR137</f>
        <v>57751.383614399994</v>
      </c>
      <c r="BW365" s="226">
        <f t="shared" si="227"/>
        <v>2307824.9666639986</v>
      </c>
    </row>
    <row r="366" spans="1:75" x14ac:dyDescent="0.25">
      <c r="A366" s="268" t="s">
        <v>249</v>
      </c>
      <c r="C366" s="235"/>
      <c r="AA366" s="314"/>
      <c r="AB366" s="314"/>
      <c r="AC366" s="314">
        <f>AC365*'MONTHLY DATA'!AY138</f>
        <v>1810.7880000000002</v>
      </c>
      <c r="AD366" s="314">
        <f>AD365*'MONTHLY DATA'!AZ138</f>
        <v>1311.2400000000002</v>
      </c>
      <c r="AE366" s="314">
        <f>AE365*'MONTHLY DATA'!BA138</f>
        <v>1810.7880000000002</v>
      </c>
      <c r="AF366" s="314">
        <f>AF365*'MONTHLY DATA'!BB138</f>
        <v>1311.2400000000002</v>
      </c>
      <c r="AG366" s="314">
        <f>AG365*'MONTHLY DATA'!BC138</f>
        <v>1810.7880000000002</v>
      </c>
      <c r="AH366" s="314">
        <f>AH365*'MONTHLY DATA'!BD138</f>
        <v>1311.2400000000002</v>
      </c>
      <c r="AI366" s="314">
        <f>AI365*'MONTHLY DATA'!BE138</f>
        <v>1810.7880000000002</v>
      </c>
      <c r="AJ366" s="314">
        <f>AJ365*'MONTHLY DATA'!BF138</f>
        <v>1311.2400000000002</v>
      </c>
      <c r="AK366" s="314">
        <f>AK365*'MONTHLY DATA'!BG138</f>
        <v>1810.7880000000002</v>
      </c>
      <c r="AL366" s="314">
        <f>AL365*'MONTHLY DATA'!BH138</f>
        <v>1311.2400000000002</v>
      </c>
      <c r="AM366" s="314">
        <f>AM365*'MONTHLY DATA'!BI138</f>
        <v>1810.7880000000002</v>
      </c>
      <c r="AN366" s="314">
        <f>AN365*'MONTHLY DATA'!BJ138</f>
        <v>1311.2400000000002</v>
      </c>
      <c r="AO366" s="314">
        <f>AO365*'MONTHLY DATA'!BK138</f>
        <v>570.72052799999994</v>
      </c>
      <c r="AP366" s="314">
        <f>AP365*'MONTHLY DATA'!BL138</f>
        <v>413.28440999999992</v>
      </c>
      <c r="AQ366" s="314">
        <f>AQ365*'MONTHLY DATA'!BM138</f>
        <v>570.72052799999994</v>
      </c>
      <c r="AR366" s="314">
        <f>AR365*'MONTHLY DATA'!BN138</f>
        <v>413.28440999999992</v>
      </c>
      <c r="AS366" s="314">
        <f>AS365*'MONTHLY DATA'!BO138</f>
        <v>570.72052799999994</v>
      </c>
      <c r="AT366" s="314">
        <f>AT365*'MONTHLY DATA'!BP138</f>
        <v>413.28440999999992</v>
      </c>
      <c r="AU366" s="314">
        <f>AU365*'MONTHLY DATA'!BQ138</f>
        <v>570.72052799999994</v>
      </c>
      <c r="AV366" s="314">
        <f>AV365*'MONTHLY DATA'!BR138</f>
        <v>413.28440999999992</v>
      </c>
      <c r="AW366" s="314">
        <f>AW365*'MONTHLY DATA'!BS138</f>
        <v>570.72052799999994</v>
      </c>
      <c r="AX366" s="314">
        <f>AX365*'MONTHLY DATA'!BT138</f>
        <v>413.28440999999992</v>
      </c>
      <c r="AY366" s="314">
        <f>AY365*'MONTHLY DATA'!BU138</f>
        <v>570.72052799999994</v>
      </c>
      <c r="AZ366" s="314">
        <f>AZ365*'MONTHLY DATA'!BV138</f>
        <v>413.28440999999992</v>
      </c>
      <c r="BA366" s="314">
        <f>BA365*'MONTHLY DATA'!BW138</f>
        <v>271.26524753999996</v>
      </c>
      <c r="BB366" s="314">
        <f>BB365*'MONTHLY DATA'!BX138</f>
        <v>196.42994657999998</v>
      </c>
      <c r="BC366" s="314">
        <f>BC365*'MONTHLY DATA'!BY138</f>
        <v>271.26524753999996</v>
      </c>
      <c r="BD366" s="314">
        <f>BD365*'MONTHLY DATA'!BZ138</f>
        <v>196.42994657999998</v>
      </c>
      <c r="BE366" s="314">
        <f>BE365*'MONTHLY DATA'!CA138</f>
        <v>271.26524753999996</v>
      </c>
      <c r="BF366" s="314">
        <f>BF365*'MONTHLY DATA'!CB138</f>
        <v>196.42994657999998</v>
      </c>
      <c r="BG366" s="314">
        <f>BG365*'MONTHLY DATA'!CC138</f>
        <v>271.26524753999996</v>
      </c>
      <c r="BH366" s="314">
        <f>BH365*'MONTHLY DATA'!CD138</f>
        <v>196.42994657999998</v>
      </c>
      <c r="BI366" s="314">
        <f>BI365*'MONTHLY DATA'!CE138</f>
        <v>271.26524753999996</v>
      </c>
      <c r="BJ366" s="314">
        <f>BJ365*'MONTHLY DATA'!CF138</f>
        <v>196.42994657999998</v>
      </c>
      <c r="BK366" s="314">
        <f>BK365*'MONTHLY DATA'!CG138</f>
        <v>271.26524753999996</v>
      </c>
      <c r="BL366" s="314">
        <f>BL365*'MONTHLY DATA'!CH138</f>
        <v>196.42994657999998</v>
      </c>
      <c r="BM366" s="314">
        <f>BM365*'MONTHLY DATA'!CI138</f>
        <v>797.52249864000009</v>
      </c>
      <c r="BN366" s="314">
        <f>BN365*'MONTHLY DATA'!CJ138</f>
        <v>577.51383614399992</v>
      </c>
      <c r="BO366" s="314">
        <f>BO365*'MONTHLY DATA'!CK138</f>
        <v>797.52249864000009</v>
      </c>
      <c r="BP366" s="314">
        <f>BP365*'MONTHLY DATA'!CL138</f>
        <v>577.51383614399992</v>
      </c>
      <c r="BQ366" s="314">
        <f>BQ365*'MONTHLY DATA'!CM138</f>
        <v>797.52249864000009</v>
      </c>
      <c r="BR366" s="314">
        <f>BR365*'MONTHLY DATA'!CN138</f>
        <v>577.51383614399992</v>
      </c>
      <c r="BS366" s="314">
        <f>BS365*'MONTHLY DATA'!CO138</f>
        <v>797.52249864000009</v>
      </c>
      <c r="BT366" s="314">
        <f>BT365*'MONTHLY DATA'!CP138</f>
        <v>577.51383614399992</v>
      </c>
      <c r="BU366" s="314">
        <f>BU365*'MONTHLY DATA'!CQ138</f>
        <v>797.52249864000009</v>
      </c>
      <c r="BV366" s="314">
        <f>BV365*'MONTHLY DATA'!CR138</f>
        <v>577.51383614399992</v>
      </c>
      <c r="BW366" s="226">
        <f t="shared" si="227"/>
        <v>34317.550466639994</v>
      </c>
    </row>
    <row r="367" spans="1:75" x14ac:dyDescent="0.25">
      <c r="A367" s="268" t="s">
        <v>252</v>
      </c>
      <c r="C367" s="235"/>
      <c r="AA367" s="314"/>
      <c r="AB367" s="314"/>
      <c r="AC367" s="314"/>
      <c r="AD367" s="314">
        <f>AA354*'MONTHLY DATA'!AY139</f>
        <v>36215.760000000002</v>
      </c>
      <c r="AE367" s="314">
        <f>AB354*'MONTHLY DATA'!AZ139</f>
        <v>26224.800000000003</v>
      </c>
      <c r="AF367" s="314">
        <f>AC354*'MONTHLY DATA'!BA139</f>
        <v>36215.760000000002</v>
      </c>
      <c r="AG367" s="314">
        <f>AD354*'MONTHLY DATA'!BB139</f>
        <v>26224.800000000003</v>
      </c>
      <c r="AH367" s="314">
        <f>AE354*'MONTHLY DATA'!BC139</f>
        <v>36215.760000000002</v>
      </c>
      <c r="AI367" s="314">
        <f>AF354*'MONTHLY DATA'!BD139</f>
        <v>26224.800000000003</v>
      </c>
      <c r="AJ367" s="314">
        <f>AG354*'MONTHLY DATA'!BE139</f>
        <v>36215.760000000002</v>
      </c>
      <c r="AK367" s="314">
        <f>AH354*'MONTHLY DATA'!BF139</f>
        <v>26224.800000000003</v>
      </c>
      <c r="AL367" s="314">
        <f>AI354*'MONTHLY DATA'!BG139</f>
        <v>36215.760000000002</v>
      </c>
      <c r="AM367" s="314">
        <f>AJ354*'MONTHLY DATA'!BH139</f>
        <v>26224.800000000003</v>
      </c>
      <c r="AN367" s="314">
        <f>AK354*'MONTHLY DATA'!BI139</f>
        <v>36215.760000000002</v>
      </c>
      <c r="AO367" s="314">
        <f>AL354*'MONTHLY DATA'!BJ139</f>
        <v>26224.800000000003</v>
      </c>
      <c r="AP367" s="314">
        <f>AM354*'MONTHLY DATA'!BK139</f>
        <v>114144.1056</v>
      </c>
      <c r="AQ367" s="314">
        <f>AN354*'MONTHLY DATA'!BL139</f>
        <v>82656.881999999983</v>
      </c>
      <c r="AR367" s="314">
        <f>AO354*'MONTHLY DATA'!BM139</f>
        <v>114144.1056</v>
      </c>
      <c r="AS367" s="314">
        <f>AP354*'MONTHLY DATA'!BN139</f>
        <v>82656.881999999983</v>
      </c>
      <c r="AT367" s="314">
        <f>AQ354*'MONTHLY DATA'!BO139</f>
        <v>114144.1056</v>
      </c>
      <c r="AU367" s="314">
        <f>AR354*'MONTHLY DATA'!BP139</f>
        <v>82656.881999999983</v>
      </c>
      <c r="AV367" s="314">
        <f>AS354*'MONTHLY DATA'!BQ139</f>
        <v>114144.1056</v>
      </c>
      <c r="AW367" s="314">
        <f>AT354*'MONTHLY DATA'!BR139</f>
        <v>82656.881999999983</v>
      </c>
      <c r="AX367" s="314">
        <f>AU354*'MONTHLY DATA'!BS139</f>
        <v>114144.1056</v>
      </c>
      <c r="AY367" s="314">
        <f>AV354*'MONTHLY DATA'!BT139</f>
        <v>82656.881999999983</v>
      </c>
      <c r="AZ367" s="314">
        <f>AW354*'MONTHLY DATA'!BU139</f>
        <v>114144.1056</v>
      </c>
      <c r="BA367" s="314">
        <f>AX354*'MONTHLY DATA'!BV139</f>
        <v>82656.881999999983</v>
      </c>
      <c r="BB367" s="314">
        <f>AY354*'MONTHLY DATA'!BW139</f>
        <v>18084.349836000001</v>
      </c>
      <c r="BC367" s="314">
        <f>AZ354*'MONTHLY DATA'!BX139</f>
        <v>13095.329771999999</v>
      </c>
      <c r="BD367" s="314">
        <f>BA354*'MONTHLY DATA'!BY139</f>
        <v>18084.349836000001</v>
      </c>
      <c r="BE367" s="314">
        <f>BB354*'MONTHLY DATA'!BZ139</f>
        <v>13095.329771999999</v>
      </c>
      <c r="BF367" s="314">
        <f>BC354*'MONTHLY DATA'!CA139</f>
        <v>18084.349836000001</v>
      </c>
      <c r="BG367" s="314">
        <f>BD354*'MONTHLY DATA'!CB139</f>
        <v>13095.329771999999</v>
      </c>
      <c r="BH367" s="314">
        <f>BE354*'MONTHLY DATA'!CC139</f>
        <v>18084.349836000001</v>
      </c>
      <c r="BI367" s="314">
        <f>BF354*'MONTHLY DATA'!CD139</f>
        <v>13095.329771999999</v>
      </c>
      <c r="BJ367" s="314">
        <f>BG354*'MONTHLY DATA'!CE139</f>
        <v>18084.349836000001</v>
      </c>
      <c r="BK367" s="314">
        <f>BH354*'MONTHLY DATA'!CF139</f>
        <v>13095.329771999999</v>
      </c>
      <c r="BL367" s="314">
        <f>BI354*'MONTHLY DATA'!CG139</f>
        <v>18084.349836000001</v>
      </c>
      <c r="BM367" s="314">
        <f>BJ354*'MONTHLY DATA'!CH139</f>
        <v>13095.329771999999</v>
      </c>
      <c r="BN367" s="314">
        <f>BK354*'MONTHLY DATA'!CI139</f>
        <v>79752.249864000012</v>
      </c>
      <c r="BO367" s="314">
        <f>BL354*'MONTHLY DATA'!CJ139</f>
        <v>57751.383614399994</v>
      </c>
      <c r="BP367" s="314">
        <f>BM354*'MONTHLY DATA'!CK139</f>
        <v>79752.249864000012</v>
      </c>
      <c r="BQ367" s="314">
        <f>BN354*'MONTHLY DATA'!CL139</f>
        <v>57751.383614399994</v>
      </c>
      <c r="BR367" s="314">
        <f>BO354*'MONTHLY DATA'!CM139</f>
        <v>79752.249864000012</v>
      </c>
      <c r="BS367" s="314">
        <f>BP354*'MONTHLY DATA'!CN139</f>
        <v>57751.383614399994</v>
      </c>
      <c r="BT367" s="314">
        <f>BQ354*'MONTHLY DATA'!CO139</f>
        <v>79752.249864000012</v>
      </c>
      <c r="BU367" s="314">
        <f>BR354*'MONTHLY DATA'!CP139</f>
        <v>57751.383614399994</v>
      </c>
      <c r="BV367" s="314">
        <f>BS354*'MONTHLY DATA'!CQ139</f>
        <v>79752.249864000012</v>
      </c>
      <c r="BW367" s="226">
        <f t="shared" si="227"/>
        <v>2372294.1470255987</v>
      </c>
    </row>
    <row r="368" spans="1:75" x14ac:dyDescent="0.25">
      <c r="A368" s="268" t="s">
        <v>249</v>
      </c>
      <c r="C368" s="235"/>
      <c r="AA368" s="314"/>
      <c r="AB368" s="314"/>
      <c r="AC368" s="314"/>
      <c r="AD368" s="314">
        <f>AD367*'MONTHLY DATA'!AY140</f>
        <v>0</v>
      </c>
      <c r="AE368" s="314">
        <f>AE367*'MONTHLY DATA'!AZ140</f>
        <v>0</v>
      </c>
      <c r="AF368" s="314">
        <f>AF367*'MONTHLY DATA'!BA140</f>
        <v>0</v>
      </c>
      <c r="AG368" s="314">
        <f>AG367*'MONTHLY DATA'!BB140</f>
        <v>0</v>
      </c>
      <c r="AH368" s="314">
        <f>AH367*'MONTHLY DATA'!BC140</f>
        <v>0</v>
      </c>
      <c r="AI368" s="314">
        <f>AI367*'MONTHLY DATA'!BD140</f>
        <v>0</v>
      </c>
      <c r="AJ368" s="314">
        <f>AJ367*'MONTHLY DATA'!BE140</f>
        <v>0</v>
      </c>
      <c r="AK368" s="314">
        <f>AK367*'MONTHLY DATA'!BF140</f>
        <v>0</v>
      </c>
      <c r="AL368" s="314">
        <f>AL367*'MONTHLY DATA'!BG140</f>
        <v>0</v>
      </c>
      <c r="AM368" s="314">
        <f>AM367*'MONTHLY DATA'!BH140</f>
        <v>0</v>
      </c>
      <c r="AN368" s="314">
        <f>AN367*'MONTHLY DATA'!BI140</f>
        <v>0</v>
      </c>
      <c r="AO368" s="314">
        <f>AO367*'MONTHLY DATA'!BJ140</f>
        <v>0</v>
      </c>
      <c r="AP368" s="314">
        <f>AP367*'MONTHLY DATA'!BK140</f>
        <v>3424.3231679999999</v>
      </c>
      <c r="AQ368" s="314">
        <f>AQ367*'MONTHLY DATA'!BL140</f>
        <v>2479.7064599999994</v>
      </c>
      <c r="AR368" s="314">
        <f>AR367*'MONTHLY DATA'!BM140</f>
        <v>3424.3231679999999</v>
      </c>
      <c r="AS368" s="314">
        <f>AS367*'MONTHLY DATA'!BN140</f>
        <v>2479.7064599999994</v>
      </c>
      <c r="AT368" s="314">
        <f>AT367*'MONTHLY DATA'!BO140</f>
        <v>3424.3231679999999</v>
      </c>
      <c r="AU368" s="314">
        <f>AU367*'MONTHLY DATA'!BP140</f>
        <v>2479.7064599999994</v>
      </c>
      <c r="AV368" s="314">
        <f>AV367*'MONTHLY DATA'!BQ140</f>
        <v>3424.3231679999999</v>
      </c>
      <c r="AW368" s="314">
        <f>AW367*'MONTHLY DATA'!BR140</f>
        <v>2479.7064599999994</v>
      </c>
      <c r="AX368" s="314">
        <f>AX367*'MONTHLY DATA'!BS140</f>
        <v>3424.3231679999999</v>
      </c>
      <c r="AY368" s="314">
        <f>AY367*'MONTHLY DATA'!BT140</f>
        <v>2479.7064599999994</v>
      </c>
      <c r="AZ368" s="314">
        <f>AZ367*'MONTHLY DATA'!BU140</f>
        <v>3424.3231679999999</v>
      </c>
      <c r="BA368" s="314">
        <f>BA367*'MONTHLY DATA'!BV140</f>
        <v>2479.7064599999994</v>
      </c>
      <c r="BB368" s="314">
        <f>BB367*'MONTHLY DATA'!BW140</f>
        <v>90.421749180000006</v>
      </c>
      <c r="BC368" s="314">
        <f>BC367*'MONTHLY DATA'!BX140</f>
        <v>65.476648859999997</v>
      </c>
      <c r="BD368" s="314">
        <f>BD367*'MONTHLY DATA'!BY140</f>
        <v>90.421749180000006</v>
      </c>
      <c r="BE368" s="314">
        <f>BE367*'MONTHLY DATA'!BZ140</f>
        <v>65.476648859999997</v>
      </c>
      <c r="BF368" s="314">
        <f>BF367*'MONTHLY DATA'!CA140</f>
        <v>90.421749180000006</v>
      </c>
      <c r="BG368" s="314">
        <f>BG367*'MONTHLY DATA'!CB140</f>
        <v>65.476648859999997</v>
      </c>
      <c r="BH368" s="314">
        <f>BH367*'MONTHLY DATA'!CC140</f>
        <v>90.421749180000006</v>
      </c>
      <c r="BI368" s="314">
        <f>BI367*'MONTHLY DATA'!CD140</f>
        <v>65.476648859999997</v>
      </c>
      <c r="BJ368" s="314">
        <f>BJ367*'MONTHLY DATA'!CE140</f>
        <v>90.421749180000006</v>
      </c>
      <c r="BK368" s="314">
        <f>BK367*'MONTHLY DATA'!CF140</f>
        <v>65.476648859999997</v>
      </c>
      <c r="BL368" s="314">
        <f>BL367*'MONTHLY DATA'!CG140</f>
        <v>90.421749180000006</v>
      </c>
      <c r="BM368" s="314">
        <f>BM367*'MONTHLY DATA'!CH140</f>
        <v>65.476648859999997</v>
      </c>
      <c r="BN368" s="314">
        <f>BN367*'MONTHLY DATA'!CI140</f>
        <v>1595.0449972800002</v>
      </c>
      <c r="BO368" s="314">
        <f>BO367*'MONTHLY DATA'!CJ140</f>
        <v>1155.0276722879998</v>
      </c>
      <c r="BP368" s="314">
        <f>BP367*'MONTHLY DATA'!CK140</f>
        <v>1595.0449972800002</v>
      </c>
      <c r="BQ368" s="314">
        <f>BQ367*'MONTHLY DATA'!CL140</f>
        <v>1155.0276722879998</v>
      </c>
      <c r="BR368" s="314">
        <f>BR367*'MONTHLY DATA'!CM140</f>
        <v>1595.0449972800002</v>
      </c>
      <c r="BS368" s="314">
        <f>BS367*'MONTHLY DATA'!CN140</f>
        <v>1155.0276722879998</v>
      </c>
      <c r="BT368" s="314">
        <f>BT367*'MONTHLY DATA'!CO140</f>
        <v>1595.0449972800002</v>
      </c>
      <c r="BU368" s="314">
        <f>BU367*'MONTHLY DATA'!CP140</f>
        <v>1155.0276722879998</v>
      </c>
      <c r="BV368" s="314">
        <f>BV367*'MONTHLY DATA'!CQ140</f>
        <v>1595.0449972800002</v>
      </c>
      <c r="BW368" s="226">
        <f t="shared" si="227"/>
        <v>48954.903831791991</v>
      </c>
    </row>
    <row r="369" spans="1:75" ht="16.5" thickBot="1" x14ac:dyDescent="0.3">
      <c r="A369" s="270" t="s">
        <v>269</v>
      </c>
      <c r="C369" s="238"/>
      <c r="D369" s="244"/>
      <c r="E369" s="244"/>
      <c r="F369" s="244"/>
      <c r="G369" s="244"/>
      <c r="H369" s="244"/>
      <c r="I369" s="244"/>
      <c r="J369" s="244"/>
      <c r="K369" s="244"/>
      <c r="L369" s="244"/>
      <c r="M369" s="244"/>
      <c r="N369" s="244"/>
      <c r="O369" s="244"/>
      <c r="P369" s="244"/>
      <c r="Q369" s="244"/>
      <c r="R369" s="244"/>
      <c r="S369" s="244"/>
      <c r="T369" s="244"/>
      <c r="U369" s="244"/>
      <c r="V369" s="244"/>
      <c r="W369" s="244"/>
      <c r="X369" s="244"/>
      <c r="Y369" s="244"/>
      <c r="Z369" s="244"/>
      <c r="AA369" s="315"/>
      <c r="AB369" s="315"/>
      <c r="AC369" s="315"/>
      <c r="AD369" s="315"/>
      <c r="AE369" s="315">
        <f>AA354*'MONTHLY DATA'!AY141</f>
        <v>36215.760000000002</v>
      </c>
      <c r="AF369" s="315">
        <f>AB354*'MONTHLY DATA'!AZ141</f>
        <v>26224.800000000003</v>
      </c>
      <c r="AG369" s="315">
        <f>AC354*'MONTHLY DATA'!BA141</f>
        <v>36215.760000000002</v>
      </c>
      <c r="AH369" s="315">
        <f>AD354*'MONTHLY DATA'!BB141</f>
        <v>26224.800000000003</v>
      </c>
      <c r="AI369" s="315">
        <f>AE354*'MONTHLY DATA'!BC141</f>
        <v>36215.760000000002</v>
      </c>
      <c r="AJ369" s="315">
        <f>AF354*'MONTHLY DATA'!BD141</f>
        <v>26224.800000000003</v>
      </c>
      <c r="AK369" s="315">
        <f>AG354*'MONTHLY DATA'!BE141</f>
        <v>36215.760000000002</v>
      </c>
      <c r="AL369" s="315">
        <f>AH354*'MONTHLY DATA'!BF141</f>
        <v>26224.800000000003</v>
      </c>
      <c r="AM369" s="315">
        <f>AI354*'MONTHLY DATA'!BG141</f>
        <v>36215.760000000002</v>
      </c>
      <c r="AN369" s="315">
        <f>AJ354*'MONTHLY DATA'!BH141</f>
        <v>26224.800000000003</v>
      </c>
      <c r="AO369" s="315">
        <f>AK354*'MONTHLY DATA'!BI141</f>
        <v>36215.760000000002</v>
      </c>
      <c r="AP369" s="315">
        <f>AL354*'MONTHLY DATA'!BJ141</f>
        <v>26224.800000000003</v>
      </c>
      <c r="AQ369" s="315">
        <f>AM354*'MONTHLY DATA'!BK141</f>
        <v>0</v>
      </c>
      <c r="AR369" s="315">
        <f>AN354*'MONTHLY DATA'!BL141</f>
        <v>0</v>
      </c>
      <c r="AS369" s="315">
        <f>AO354*'MONTHLY DATA'!BM141</f>
        <v>0</v>
      </c>
      <c r="AT369" s="315">
        <f>AP354*'MONTHLY DATA'!BN141</f>
        <v>0</v>
      </c>
      <c r="AU369" s="315">
        <f>AQ354*'MONTHLY DATA'!BO141</f>
        <v>0</v>
      </c>
      <c r="AV369" s="315">
        <f>AR354*'MONTHLY DATA'!BP141</f>
        <v>0</v>
      </c>
      <c r="AW369" s="315">
        <f>AS354*'MONTHLY DATA'!BQ141</f>
        <v>0</v>
      </c>
      <c r="AX369" s="315">
        <f>AT354*'MONTHLY DATA'!BR141</f>
        <v>0</v>
      </c>
      <c r="AY369" s="315">
        <f>AU354*'MONTHLY DATA'!BS141</f>
        <v>0</v>
      </c>
      <c r="AZ369" s="315">
        <f>AV354*'MONTHLY DATA'!BT141</f>
        <v>0</v>
      </c>
      <c r="BA369" s="315">
        <f>AW354*'MONTHLY DATA'!BU141</f>
        <v>0</v>
      </c>
      <c r="BB369" s="315">
        <f>AX354*'MONTHLY DATA'!BV141</f>
        <v>0</v>
      </c>
      <c r="BC369" s="315">
        <f>AY354*'MONTHLY DATA'!BW141</f>
        <v>81379.574261999995</v>
      </c>
      <c r="BD369" s="315">
        <f>AZ354*'MONTHLY DATA'!BX141</f>
        <v>58928.983973999995</v>
      </c>
      <c r="BE369" s="315">
        <f>BA354*'MONTHLY DATA'!BY141</f>
        <v>81379.574261999995</v>
      </c>
      <c r="BF369" s="315">
        <f>BB354*'MONTHLY DATA'!BZ141</f>
        <v>58928.983973999995</v>
      </c>
      <c r="BG369" s="315">
        <f>BC354*'MONTHLY DATA'!CA141</f>
        <v>81379.574261999995</v>
      </c>
      <c r="BH369" s="315">
        <f>BD354*'MONTHLY DATA'!CB141</f>
        <v>58928.983973999995</v>
      </c>
      <c r="BI369" s="315">
        <f>BE354*'MONTHLY DATA'!CC141</f>
        <v>81379.574261999995</v>
      </c>
      <c r="BJ369" s="315">
        <f>BF354*'MONTHLY DATA'!CD141</f>
        <v>58928.983973999995</v>
      </c>
      <c r="BK369" s="315">
        <f>BG354*'MONTHLY DATA'!CE141</f>
        <v>81379.574261999995</v>
      </c>
      <c r="BL369" s="315">
        <f>BH354*'MONTHLY DATA'!CF141</f>
        <v>58928.983973999995</v>
      </c>
      <c r="BM369" s="315">
        <f>BI354*'MONTHLY DATA'!CG141</f>
        <v>81379.574261999995</v>
      </c>
      <c r="BN369" s="315">
        <f>BJ354*'MONTHLY DATA'!CH141</f>
        <v>58928.983973999995</v>
      </c>
      <c r="BO369" s="315">
        <f>BK354*'MONTHLY DATA'!CI141</f>
        <v>0</v>
      </c>
      <c r="BP369" s="315">
        <f>BL354*'MONTHLY DATA'!CJ141</f>
        <v>0</v>
      </c>
      <c r="BQ369" s="315">
        <f>BM354*'MONTHLY DATA'!CK141</f>
        <v>0</v>
      </c>
      <c r="BR369" s="315">
        <f>BN354*'MONTHLY DATA'!CL141</f>
        <v>0</v>
      </c>
      <c r="BS369" s="315">
        <f>BO354*'MONTHLY DATA'!CM141</f>
        <v>0</v>
      </c>
      <c r="BT369" s="315">
        <f>BP354*'MONTHLY DATA'!CN141</f>
        <v>0</v>
      </c>
      <c r="BU369" s="315">
        <f>BQ354*'MONTHLY DATA'!CO141</f>
        <v>0</v>
      </c>
      <c r="BV369" s="315">
        <f>BR354*'MONTHLY DATA'!CP141</f>
        <v>0</v>
      </c>
      <c r="BW369" s="226">
        <f t="shared" si="227"/>
        <v>1216494.7094159999</v>
      </c>
    </row>
    <row r="370" spans="1:75" ht="16.5" thickBot="1" x14ac:dyDescent="0.3">
      <c r="BW370" s="291">
        <f t="shared" si="227"/>
        <v>0</v>
      </c>
    </row>
    <row r="371" spans="1:75" x14ac:dyDescent="0.25">
      <c r="A371" s="467" t="s">
        <v>342</v>
      </c>
      <c r="C371" s="233"/>
      <c r="D371" s="245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313">
        <f>AA361+AA363+AA365+AA367+AA369</f>
        <v>0</v>
      </c>
      <c r="AB371" s="313">
        <f t="shared" ref="AB371:BV371" si="246">AB361+AB363+AB365+AB367+AB369</f>
        <v>36215.760000000002</v>
      </c>
      <c r="AC371" s="313">
        <f t="shared" si="246"/>
        <v>98656.320000000007</v>
      </c>
      <c r="AD371" s="313">
        <f t="shared" si="246"/>
        <v>124881.12000000002</v>
      </c>
      <c r="AE371" s="313">
        <f t="shared" si="246"/>
        <v>161096.88</v>
      </c>
      <c r="AF371" s="313">
        <f t="shared" si="246"/>
        <v>151105.92000000004</v>
      </c>
      <c r="AG371" s="313">
        <f t="shared" si="246"/>
        <v>161096.88</v>
      </c>
      <c r="AH371" s="313">
        <f t="shared" si="246"/>
        <v>151105.92000000004</v>
      </c>
      <c r="AI371" s="313">
        <f t="shared" si="246"/>
        <v>161096.88</v>
      </c>
      <c r="AJ371" s="313">
        <f t="shared" si="246"/>
        <v>151105.92000000004</v>
      </c>
      <c r="AK371" s="313">
        <f t="shared" si="246"/>
        <v>161096.88</v>
      </c>
      <c r="AL371" s="313">
        <f t="shared" si="246"/>
        <v>151105.92000000004</v>
      </c>
      <c r="AM371" s="313">
        <f t="shared" si="246"/>
        <v>161096.88</v>
      </c>
      <c r="AN371" s="313">
        <f t="shared" si="246"/>
        <v>133914.1776</v>
      </c>
      <c r="AO371" s="313">
        <f t="shared" si="246"/>
        <v>133288.7598</v>
      </c>
      <c r="AP371" s="313">
        <f t="shared" si="246"/>
        <v>200721.36420000001</v>
      </c>
      <c r="AQ371" s="313">
        <f t="shared" si="246"/>
        <v>153505.08179999999</v>
      </c>
      <c r="AR371" s="313">
        <f t="shared" si="246"/>
        <v>174496.56419999999</v>
      </c>
      <c r="AS371" s="313">
        <f t="shared" si="246"/>
        <v>153505.08179999999</v>
      </c>
      <c r="AT371" s="313">
        <f t="shared" si="246"/>
        <v>174496.56419999999</v>
      </c>
      <c r="AU371" s="313">
        <f t="shared" si="246"/>
        <v>153505.08179999999</v>
      </c>
      <c r="AV371" s="313">
        <f t="shared" si="246"/>
        <v>174496.56419999999</v>
      </c>
      <c r="AW371" s="313">
        <f t="shared" si="246"/>
        <v>153505.08179999999</v>
      </c>
      <c r="AX371" s="313">
        <f t="shared" si="246"/>
        <v>174496.56419999999</v>
      </c>
      <c r="AY371" s="313">
        <f t="shared" si="246"/>
        <v>171589.43163599999</v>
      </c>
      <c r="AZ371" s="313">
        <f t="shared" si="246"/>
        <v>204736.57604399999</v>
      </c>
      <c r="BA371" s="313">
        <f t="shared" si="246"/>
        <v>154058.416134</v>
      </c>
      <c r="BB371" s="313">
        <f t="shared" si="246"/>
        <v>86991.373938000004</v>
      </c>
      <c r="BC371" s="313">
        <f t="shared" si="246"/>
        <v>165876.43816799999</v>
      </c>
      <c r="BD371" s="313">
        <f t="shared" si="246"/>
        <v>145920.35791200001</v>
      </c>
      <c r="BE371" s="313">
        <f t="shared" si="246"/>
        <v>165876.43816799999</v>
      </c>
      <c r="BF371" s="313">
        <f t="shared" si="246"/>
        <v>145920.35791200001</v>
      </c>
      <c r="BG371" s="313">
        <f t="shared" si="246"/>
        <v>165876.43816799999</v>
      </c>
      <c r="BH371" s="313">
        <f t="shared" si="246"/>
        <v>145920.35791200001</v>
      </c>
      <c r="BI371" s="313">
        <f t="shared" si="246"/>
        <v>165876.43816799999</v>
      </c>
      <c r="BJ371" s="313">
        <f t="shared" si="246"/>
        <v>145920.35791200001</v>
      </c>
      <c r="BK371" s="313">
        <f t="shared" si="246"/>
        <v>167730.15079799999</v>
      </c>
      <c r="BL371" s="313">
        <f t="shared" si="246"/>
        <v>131032.23683760001</v>
      </c>
      <c r="BM371" s="313">
        <f t="shared" si="246"/>
        <v>208603.06226760001</v>
      </c>
      <c r="BN371" s="313">
        <f t="shared" si="246"/>
        <v>230808.52582200003</v>
      </c>
      <c r="BO371" s="313">
        <f t="shared" si="246"/>
        <v>171879.54184800002</v>
      </c>
      <c r="BP371" s="313">
        <f t="shared" si="246"/>
        <v>171879.54184800002</v>
      </c>
      <c r="BQ371" s="313">
        <f t="shared" si="246"/>
        <v>171879.54184800002</v>
      </c>
      <c r="BR371" s="313">
        <f t="shared" si="246"/>
        <v>171879.54184800002</v>
      </c>
      <c r="BS371" s="313">
        <f t="shared" si="246"/>
        <v>171879.54184800002</v>
      </c>
      <c r="BT371" s="313">
        <f t="shared" si="246"/>
        <v>171879.54184800002</v>
      </c>
      <c r="BU371" s="313">
        <f t="shared" si="246"/>
        <v>171879.54184800002</v>
      </c>
      <c r="BV371" s="316">
        <f t="shared" si="246"/>
        <v>171879.54184800002</v>
      </c>
      <c r="BW371" s="226">
        <f t="shared" si="227"/>
        <v>7427365.4581812024</v>
      </c>
    </row>
    <row r="372" spans="1:75" ht="16.5" thickBot="1" x14ac:dyDescent="0.3">
      <c r="A372" s="468" t="s">
        <v>312</v>
      </c>
      <c r="C372" s="238"/>
      <c r="D372" s="244"/>
      <c r="E372" s="244"/>
      <c r="F372" s="244"/>
      <c r="G372" s="244"/>
      <c r="H372" s="244"/>
      <c r="I372" s="244"/>
      <c r="J372" s="244"/>
      <c r="K372" s="244"/>
      <c r="L372" s="244"/>
      <c r="M372" s="244"/>
      <c r="N372" s="244"/>
      <c r="O372" s="244"/>
      <c r="P372" s="244"/>
      <c r="Q372" s="244"/>
      <c r="R372" s="244"/>
      <c r="S372" s="244"/>
      <c r="T372" s="244"/>
      <c r="U372" s="244"/>
      <c r="V372" s="244"/>
      <c r="W372" s="244"/>
      <c r="X372" s="244"/>
      <c r="Y372" s="244"/>
      <c r="Z372" s="244"/>
      <c r="AA372" s="315">
        <f>AA362+AA364+AA366+AA368</f>
        <v>0</v>
      </c>
      <c r="AB372" s="315">
        <f t="shared" ref="AB372:BV372" si="247">AB362+AB364+AB366+AB368</f>
        <v>1086.4728</v>
      </c>
      <c r="AC372" s="315">
        <f t="shared" si="247"/>
        <v>2597.5320000000002</v>
      </c>
      <c r="AD372" s="315">
        <f t="shared" si="247"/>
        <v>2397.7128000000002</v>
      </c>
      <c r="AE372" s="315">
        <f t="shared" si="247"/>
        <v>2597.5320000000002</v>
      </c>
      <c r="AF372" s="315">
        <f t="shared" si="247"/>
        <v>2397.7128000000002</v>
      </c>
      <c r="AG372" s="315">
        <f t="shared" si="247"/>
        <v>2597.5320000000002</v>
      </c>
      <c r="AH372" s="315">
        <f t="shared" si="247"/>
        <v>2397.7128000000002</v>
      </c>
      <c r="AI372" s="315">
        <f t="shared" si="247"/>
        <v>2597.5320000000002</v>
      </c>
      <c r="AJ372" s="315">
        <f t="shared" si="247"/>
        <v>2397.7128000000002</v>
      </c>
      <c r="AK372" s="315">
        <f t="shared" si="247"/>
        <v>2597.5320000000002</v>
      </c>
      <c r="AL372" s="315">
        <f t="shared" si="247"/>
        <v>2397.7128000000002</v>
      </c>
      <c r="AM372" s="315">
        <f t="shared" si="247"/>
        <v>2597.5320000000002</v>
      </c>
      <c r="AN372" s="315">
        <f t="shared" si="247"/>
        <v>1596.6002640000002</v>
      </c>
      <c r="AO372" s="315">
        <f t="shared" si="247"/>
        <v>777.36273299999993</v>
      </c>
      <c r="AP372" s="315">
        <f t="shared" si="247"/>
        <v>4122.967842</v>
      </c>
      <c r="AQ372" s="315">
        <f t="shared" si="247"/>
        <v>3257.0691929999994</v>
      </c>
      <c r="AR372" s="315">
        <f t="shared" si="247"/>
        <v>4122.967842</v>
      </c>
      <c r="AS372" s="315">
        <f t="shared" si="247"/>
        <v>3257.0691929999994</v>
      </c>
      <c r="AT372" s="315">
        <f t="shared" si="247"/>
        <v>4122.967842</v>
      </c>
      <c r="AU372" s="315">
        <f t="shared" si="247"/>
        <v>3257.0691929999994</v>
      </c>
      <c r="AV372" s="315">
        <f t="shared" si="247"/>
        <v>4122.967842</v>
      </c>
      <c r="AW372" s="315">
        <f t="shared" si="247"/>
        <v>3257.0691929999994</v>
      </c>
      <c r="AX372" s="315">
        <f t="shared" si="247"/>
        <v>4122.967842</v>
      </c>
      <c r="AY372" s="315">
        <f t="shared" si="247"/>
        <v>3437.9126913599994</v>
      </c>
      <c r="AZ372" s="315">
        <f t="shared" si="247"/>
        <v>4691.9348691599998</v>
      </c>
      <c r="BA372" s="315">
        <f t="shared" si="247"/>
        <v>3455.6283967799991</v>
      </c>
      <c r="BB372" s="315">
        <f t="shared" si="247"/>
        <v>1141.1789869200002</v>
      </c>
      <c r="BC372" s="315">
        <f t="shared" si="247"/>
        <v>1041.39858564</v>
      </c>
      <c r="BD372" s="315">
        <f t="shared" si="247"/>
        <v>1141.1789869200002</v>
      </c>
      <c r="BE372" s="315">
        <f t="shared" si="247"/>
        <v>1041.39858564</v>
      </c>
      <c r="BF372" s="315">
        <f t="shared" si="247"/>
        <v>1141.1789869200002</v>
      </c>
      <c r="BG372" s="315">
        <f t="shared" si="247"/>
        <v>1041.39858564</v>
      </c>
      <c r="BH372" s="315">
        <f t="shared" si="247"/>
        <v>1141.1789869200002</v>
      </c>
      <c r="BI372" s="315">
        <f t="shared" si="247"/>
        <v>1041.39858564</v>
      </c>
      <c r="BJ372" s="315">
        <f t="shared" si="247"/>
        <v>1141.1789869200002</v>
      </c>
      <c r="BK372" s="315">
        <f t="shared" si="247"/>
        <v>960.24539960999994</v>
      </c>
      <c r="BL372" s="315">
        <f t="shared" si="247"/>
        <v>757.80217459799997</v>
      </c>
      <c r="BM372" s="315">
        <f t="shared" si="247"/>
        <v>1251.446377902</v>
      </c>
      <c r="BN372" s="315">
        <f t="shared" si="247"/>
        <v>2643.5093122620001</v>
      </c>
      <c r="BO372" s="315">
        <f t="shared" si="247"/>
        <v>2340.9974013299998</v>
      </c>
      <c r="BP372" s="315">
        <f t="shared" si="247"/>
        <v>2643.5093122620001</v>
      </c>
      <c r="BQ372" s="315">
        <f t="shared" si="247"/>
        <v>2340.9974013299998</v>
      </c>
      <c r="BR372" s="315">
        <f t="shared" si="247"/>
        <v>2643.5093122620001</v>
      </c>
      <c r="BS372" s="315">
        <f t="shared" si="247"/>
        <v>2340.9974013299998</v>
      </c>
      <c r="BT372" s="315">
        <f t="shared" si="247"/>
        <v>2643.5093122620001</v>
      </c>
      <c r="BU372" s="315">
        <f t="shared" si="247"/>
        <v>2340.9974013299998</v>
      </c>
      <c r="BV372" s="317">
        <f t="shared" si="247"/>
        <v>2643.5093122620001</v>
      </c>
      <c r="BW372" s="226">
        <f t="shared" si="227"/>
        <v>111685.30313219996</v>
      </c>
    </row>
    <row r="373" spans="1:75" ht="16.5" thickBot="1" x14ac:dyDescent="0.3">
      <c r="BW373" s="285">
        <f t="shared" si="227"/>
        <v>0</v>
      </c>
    </row>
    <row r="374" spans="1:75" ht="16.5" thickBot="1" x14ac:dyDescent="0.3">
      <c r="A374" s="323" t="s">
        <v>333</v>
      </c>
      <c r="BW374" s="285">
        <f t="shared" si="227"/>
        <v>0</v>
      </c>
    </row>
    <row r="375" spans="1:75" x14ac:dyDescent="0.25">
      <c r="A375" s="268" t="s">
        <v>343</v>
      </c>
      <c r="C375" s="233"/>
      <c r="D375" s="245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440">
        <f t="shared" ref="AA375:BV375" si="248">AA361*AA2</f>
        <v>0</v>
      </c>
      <c r="AB375" s="440">
        <f t="shared" si="248"/>
        <v>0</v>
      </c>
      <c r="AC375" s="440">
        <f t="shared" si="248"/>
        <v>0</v>
      </c>
      <c r="AD375" s="440">
        <f t="shared" si="248"/>
        <v>0</v>
      </c>
      <c r="AE375" s="440">
        <f t="shared" si="248"/>
        <v>0</v>
      </c>
      <c r="AF375" s="440">
        <f t="shared" si="248"/>
        <v>0</v>
      </c>
      <c r="AG375" s="440">
        <f t="shared" si="248"/>
        <v>0</v>
      </c>
      <c r="AH375" s="440">
        <f t="shared" si="248"/>
        <v>0</v>
      </c>
      <c r="AI375" s="440">
        <f t="shared" si="248"/>
        <v>0</v>
      </c>
      <c r="AJ375" s="440">
        <f t="shared" si="248"/>
        <v>0</v>
      </c>
      <c r="AK375" s="440">
        <f t="shared" si="248"/>
        <v>0</v>
      </c>
      <c r="AL375" s="440">
        <f t="shared" si="248"/>
        <v>0</v>
      </c>
      <c r="AM375" s="440">
        <f t="shared" si="248"/>
        <v>0</v>
      </c>
      <c r="AN375" s="440">
        <f t="shared" si="248"/>
        <v>0</v>
      </c>
      <c r="AO375" s="440">
        <f t="shared" si="248"/>
        <v>0</v>
      </c>
      <c r="AP375" s="440">
        <f t="shared" si="248"/>
        <v>0</v>
      </c>
      <c r="AQ375" s="440">
        <f t="shared" si="248"/>
        <v>0</v>
      </c>
      <c r="AR375" s="440">
        <f t="shared" si="248"/>
        <v>0</v>
      </c>
      <c r="AS375" s="440">
        <f t="shared" si="248"/>
        <v>0</v>
      </c>
      <c r="AT375" s="440">
        <f t="shared" si="248"/>
        <v>0</v>
      </c>
      <c r="AU375" s="440">
        <f t="shared" si="248"/>
        <v>0</v>
      </c>
      <c r="AV375" s="440">
        <f t="shared" si="248"/>
        <v>0</v>
      </c>
      <c r="AW375" s="440">
        <f t="shared" si="248"/>
        <v>0</v>
      </c>
      <c r="AX375" s="440">
        <f t="shared" si="248"/>
        <v>0</v>
      </c>
      <c r="AY375" s="440">
        <f t="shared" si="248"/>
        <v>48466057.560480006</v>
      </c>
      <c r="AZ375" s="440">
        <f t="shared" si="248"/>
        <v>48347957.518223993</v>
      </c>
      <c r="BA375" s="440">
        <f t="shared" si="248"/>
        <v>60654909.349944003</v>
      </c>
      <c r="BB375" s="440">
        <f t="shared" si="248"/>
        <v>48020574.273924001</v>
      </c>
      <c r="BC375" s="440">
        <f t="shared" si="248"/>
        <v>69154553.772863999</v>
      </c>
      <c r="BD375" s="440">
        <f t="shared" si="248"/>
        <v>49107486.644999996</v>
      </c>
      <c r="BE375" s="440">
        <f t="shared" si="248"/>
        <v>56061484.491600007</v>
      </c>
      <c r="BF375" s="440">
        <f t="shared" si="248"/>
        <v>37793121.721992001</v>
      </c>
      <c r="BG375" s="440">
        <f t="shared" si="248"/>
        <v>37072917.163800001</v>
      </c>
      <c r="BH375" s="440">
        <f t="shared" si="248"/>
        <v>36064538.192088</v>
      </c>
      <c r="BI375" s="440">
        <f t="shared" si="248"/>
        <v>55048760.900784001</v>
      </c>
      <c r="BJ375" s="440">
        <f t="shared" si="248"/>
        <v>43005062.971248001</v>
      </c>
      <c r="BK375" s="440">
        <f t="shared" si="248"/>
        <v>53035246.15956001</v>
      </c>
      <c r="BL375" s="440">
        <f t="shared" si="248"/>
        <v>49016486.842721999</v>
      </c>
      <c r="BM375" s="440">
        <f t="shared" si="248"/>
        <v>55826574.904800005</v>
      </c>
      <c r="BN375" s="440">
        <f t="shared" si="248"/>
        <v>43631170.320679195</v>
      </c>
      <c r="BO375" s="440">
        <f t="shared" si="248"/>
        <v>60113258.33499001</v>
      </c>
      <c r="BP375" s="440">
        <f t="shared" si="248"/>
        <v>44742884.455256395</v>
      </c>
      <c r="BQ375" s="440">
        <f t="shared" si="248"/>
        <v>57282053.464818008</v>
      </c>
      <c r="BR375" s="440">
        <f t="shared" si="248"/>
        <v>49377432.990311995</v>
      </c>
      <c r="BS375" s="440">
        <f t="shared" si="248"/>
        <v>69384457.381680012</v>
      </c>
      <c r="BT375" s="440">
        <f t="shared" si="248"/>
        <v>49868319.751034394</v>
      </c>
      <c r="BU375" s="440">
        <f t="shared" si="248"/>
        <v>60811090.52130001</v>
      </c>
      <c r="BV375" s="440">
        <f t="shared" si="248"/>
        <v>46071166.278387599</v>
      </c>
      <c r="BW375" s="442">
        <f t="shared" si="227"/>
        <v>1227957565.9674876</v>
      </c>
    </row>
    <row r="376" spans="1:75" x14ac:dyDescent="0.25">
      <c r="A376" s="268" t="s">
        <v>61</v>
      </c>
      <c r="C376" s="235"/>
      <c r="AA376" s="249">
        <f t="shared" ref="AA376:BV376" si="249">AA363*AA2</f>
        <v>0</v>
      </c>
      <c r="AB376" s="249">
        <f t="shared" si="249"/>
        <v>81485460</v>
      </c>
      <c r="AC376" s="249">
        <f t="shared" si="249"/>
        <v>73140967.200000003</v>
      </c>
      <c r="AD376" s="249">
        <f t="shared" si="249"/>
        <v>110385636.48</v>
      </c>
      <c r="AE376" s="249">
        <f t="shared" si="249"/>
        <v>82083624.000000015</v>
      </c>
      <c r="AF376" s="249">
        <f t="shared" si="249"/>
        <v>95247448.800000012</v>
      </c>
      <c r="AG376" s="249">
        <f t="shared" si="249"/>
        <v>74740680.000000015</v>
      </c>
      <c r="AH376" s="249">
        <f t="shared" si="249"/>
        <v>83223816.480000004</v>
      </c>
      <c r="AI376" s="249">
        <f t="shared" si="249"/>
        <v>83342414.400000006</v>
      </c>
      <c r="AJ376" s="249">
        <f t="shared" si="249"/>
        <v>108466201.2</v>
      </c>
      <c r="AK376" s="249">
        <f t="shared" si="249"/>
        <v>86253367.200000003</v>
      </c>
      <c r="AL376" s="249">
        <f t="shared" si="249"/>
        <v>125378961.12</v>
      </c>
      <c r="AM376" s="249">
        <f t="shared" si="249"/>
        <v>103587960.00000001</v>
      </c>
      <c r="AN376" s="249">
        <f t="shared" si="249"/>
        <v>49024893.355200008</v>
      </c>
      <c r="AO376" s="249">
        <f t="shared" si="249"/>
        <v>38311464.806999989</v>
      </c>
      <c r="AP376" s="249">
        <f t="shared" si="249"/>
        <v>55359891.216000006</v>
      </c>
      <c r="AQ376" s="249">
        <f t="shared" si="249"/>
        <v>48822664.967999987</v>
      </c>
      <c r="AR376" s="249">
        <f t="shared" si="249"/>
        <v>73052227.584000006</v>
      </c>
      <c r="AS376" s="249">
        <f t="shared" si="249"/>
        <v>40019707.034999989</v>
      </c>
      <c r="AT376" s="249">
        <f t="shared" si="249"/>
        <v>63254858.520000011</v>
      </c>
      <c r="AU376" s="249">
        <f t="shared" si="249"/>
        <v>44772477.749999993</v>
      </c>
      <c r="AV376" s="249">
        <f t="shared" si="249"/>
        <v>55397939.251200005</v>
      </c>
      <c r="AW376" s="249">
        <f t="shared" si="249"/>
        <v>50296712.696999989</v>
      </c>
      <c r="AX376" s="249">
        <f t="shared" si="249"/>
        <v>58118373.768000007</v>
      </c>
      <c r="AY376" s="249">
        <f t="shared" si="249"/>
        <v>36920073.959999993</v>
      </c>
      <c r="AZ376" s="249">
        <f t="shared" si="249"/>
        <v>133534839.18902402</v>
      </c>
      <c r="BA376" s="249">
        <f t="shared" si="249"/>
        <v>87843472.110575989</v>
      </c>
      <c r="BB376" s="249">
        <f t="shared" si="249"/>
        <v>132630621.69722401</v>
      </c>
      <c r="BC376" s="249">
        <f t="shared" si="249"/>
        <v>100153082.09625599</v>
      </c>
      <c r="BD376" s="249">
        <f t="shared" si="249"/>
        <v>135632623.77000001</v>
      </c>
      <c r="BE376" s="249">
        <f t="shared" si="249"/>
        <v>81191044.586399987</v>
      </c>
      <c r="BF376" s="249">
        <f t="shared" si="249"/>
        <v>104382867.25339201</v>
      </c>
      <c r="BG376" s="249">
        <f t="shared" si="249"/>
        <v>53690852.065199994</v>
      </c>
      <c r="BH376" s="249">
        <f t="shared" si="249"/>
        <v>99608598.896687999</v>
      </c>
      <c r="BI376" s="249">
        <f t="shared" si="249"/>
        <v>79724367.651935995</v>
      </c>
      <c r="BJ376" s="249">
        <f t="shared" si="249"/>
        <v>118778009.72284801</v>
      </c>
      <c r="BK376" s="249">
        <f t="shared" si="249"/>
        <v>69667154.387039989</v>
      </c>
      <c r="BL376" s="249">
        <f t="shared" si="249"/>
        <v>67689722.072070017</v>
      </c>
      <c r="BM376" s="249">
        <f t="shared" si="249"/>
        <v>40425968.530079998</v>
      </c>
      <c r="BN376" s="249">
        <f t="shared" si="249"/>
        <v>60252824.772252008</v>
      </c>
      <c r="BO376" s="249">
        <f t="shared" si="249"/>
        <v>43530105.399353996</v>
      </c>
      <c r="BP376" s="249">
        <f t="shared" si="249"/>
        <v>61788055.582134008</v>
      </c>
      <c r="BQ376" s="249">
        <f t="shared" si="249"/>
        <v>41479931.281042799</v>
      </c>
      <c r="BR376" s="249">
        <f t="shared" si="249"/>
        <v>68188173.633720011</v>
      </c>
      <c r="BS376" s="249">
        <f t="shared" si="249"/>
        <v>50243703.744527996</v>
      </c>
      <c r="BT376" s="249">
        <f t="shared" si="249"/>
        <v>68866067.757564008</v>
      </c>
      <c r="BU376" s="249">
        <f t="shared" si="249"/>
        <v>44035430.005979992</v>
      </c>
      <c r="BV376" s="249">
        <f t="shared" si="249"/>
        <v>63622357.329006009</v>
      </c>
      <c r="BW376" s="423">
        <f t="shared" si="227"/>
        <v>3527647695.3257151</v>
      </c>
    </row>
    <row r="377" spans="1:75" x14ac:dyDescent="0.25">
      <c r="A377" s="268" t="s">
        <v>58</v>
      </c>
      <c r="C377" s="235"/>
      <c r="AA377" s="249">
        <f t="shared" ref="AA377:BV377" si="250">AA365*AA2</f>
        <v>0</v>
      </c>
      <c r="AB377" s="249">
        <f t="shared" si="250"/>
        <v>0</v>
      </c>
      <c r="AC377" s="249">
        <f t="shared" si="250"/>
        <v>202011509.28</v>
      </c>
      <c r="AD377" s="249">
        <f t="shared" si="250"/>
        <v>159866380.80000001</v>
      </c>
      <c r="AE377" s="249">
        <f t="shared" si="250"/>
        <v>226710657.60000002</v>
      </c>
      <c r="AF377" s="249">
        <f t="shared" si="250"/>
        <v>137942448.00000003</v>
      </c>
      <c r="AG377" s="249">
        <f t="shared" si="250"/>
        <v>206429832</v>
      </c>
      <c r="AH377" s="249">
        <f t="shared" si="250"/>
        <v>120529180.80000001</v>
      </c>
      <c r="AI377" s="249">
        <f t="shared" si="250"/>
        <v>230187370.56</v>
      </c>
      <c r="AJ377" s="249">
        <f t="shared" si="250"/>
        <v>157086552.00000003</v>
      </c>
      <c r="AK377" s="249">
        <f t="shared" si="250"/>
        <v>238227269.28</v>
      </c>
      <c r="AL377" s="249">
        <f t="shared" si="250"/>
        <v>181580515.20000002</v>
      </c>
      <c r="AM377" s="249">
        <f t="shared" si="250"/>
        <v>286104504</v>
      </c>
      <c r="AN377" s="249">
        <f t="shared" si="250"/>
        <v>135162619.20000002</v>
      </c>
      <c r="AO377" s="249">
        <f t="shared" si="250"/>
        <v>158717378.83679998</v>
      </c>
      <c r="AP377" s="249">
        <f t="shared" si="250"/>
        <v>120265763.30999997</v>
      </c>
      <c r="AQ377" s="249">
        <f t="shared" si="250"/>
        <v>202263355.1232</v>
      </c>
      <c r="AR377" s="249">
        <f t="shared" si="250"/>
        <v>158701213.43999997</v>
      </c>
      <c r="AS377" s="249">
        <f t="shared" si="250"/>
        <v>165794313.384</v>
      </c>
      <c r="AT377" s="249">
        <f t="shared" si="250"/>
        <v>137417066.32499996</v>
      </c>
      <c r="AU377" s="249">
        <f t="shared" si="250"/>
        <v>185484171.59999999</v>
      </c>
      <c r="AV377" s="249">
        <f t="shared" si="250"/>
        <v>120348420.19199997</v>
      </c>
      <c r="AW377" s="249">
        <f t="shared" si="250"/>
        <v>208370064.7728</v>
      </c>
      <c r="AX377" s="249">
        <f t="shared" si="250"/>
        <v>126258387.25499998</v>
      </c>
      <c r="AY377" s="249">
        <f t="shared" si="250"/>
        <v>152953101.50400001</v>
      </c>
      <c r="AZ377" s="249">
        <f t="shared" si="250"/>
        <v>152584604.17199996</v>
      </c>
      <c r="BA377" s="249">
        <f t="shared" si="250"/>
        <v>90982364.024915993</v>
      </c>
      <c r="BB377" s="249">
        <f t="shared" si="250"/>
        <v>72030861.41088599</v>
      </c>
      <c r="BC377" s="249">
        <f t="shared" si="250"/>
        <v>103731830.65929599</v>
      </c>
      <c r="BD377" s="249">
        <f t="shared" si="250"/>
        <v>73661229.967499986</v>
      </c>
      <c r="BE377" s="249">
        <f t="shared" si="250"/>
        <v>84092226.737399995</v>
      </c>
      <c r="BF377" s="249">
        <f t="shared" si="250"/>
        <v>56689682.582987987</v>
      </c>
      <c r="BG377" s="249">
        <f t="shared" si="250"/>
        <v>55609375.745699994</v>
      </c>
      <c r="BH377" s="249">
        <f t="shared" si="250"/>
        <v>54096807.28813199</v>
      </c>
      <c r="BI377" s="249">
        <f t="shared" si="250"/>
        <v>82573141.351175994</v>
      </c>
      <c r="BJ377" s="249">
        <f t="shared" si="250"/>
        <v>64507594.456871986</v>
      </c>
      <c r="BK377" s="249">
        <f t="shared" si="250"/>
        <v>72156555.845639989</v>
      </c>
      <c r="BL377" s="249">
        <f t="shared" si="250"/>
        <v>66687966.86390999</v>
      </c>
      <c r="BM377" s="249">
        <f t="shared" si="250"/>
        <v>223306299.61920002</v>
      </c>
      <c r="BN377" s="249">
        <f t="shared" si="250"/>
        <v>174524681.28271678</v>
      </c>
      <c r="BO377" s="249">
        <f t="shared" si="250"/>
        <v>240453033.33996004</v>
      </c>
      <c r="BP377" s="249">
        <f t="shared" si="250"/>
        <v>178971537.82102558</v>
      </c>
      <c r="BQ377" s="249">
        <f t="shared" si="250"/>
        <v>229128213.85927203</v>
      </c>
      <c r="BR377" s="249">
        <f t="shared" si="250"/>
        <v>197509731.96124798</v>
      </c>
      <c r="BS377" s="249">
        <f t="shared" si="250"/>
        <v>277537829.52672005</v>
      </c>
      <c r="BT377" s="249">
        <f t="shared" si="250"/>
        <v>199473279.00413758</v>
      </c>
      <c r="BU377" s="249">
        <f t="shared" si="250"/>
        <v>243244362.08520004</v>
      </c>
      <c r="BV377" s="249">
        <f t="shared" si="250"/>
        <v>184284665.11355039</v>
      </c>
      <c r="BW377" s="423">
        <f t="shared" si="227"/>
        <v>7196249949.1822462</v>
      </c>
    </row>
    <row r="378" spans="1:75" x14ac:dyDescent="0.25">
      <c r="A378" s="268" t="s">
        <v>59</v>
      </c>
      <c r="C378" s="235"/>
      <c r="AA378" s="249">
        <f t="shared" ref="AA378:BV378" si="251">AA367*AA2</f>
        <v>0</v>
      </c>
      <c r="AB378" s="249">
        <f t="shared" si="251"/>
        <v>0</v>
      </c>
      <c r="AC378" s="249">
        <f t="shared" si="251"/>
        <v>0</v>
      </c>
      <c r="AD378" s="249">
        <f t="shared" si="251"/>
        <v>110385636.48</v>
      </c>
      <c r="AE378" s="249">
        <f t="shared" si="251"/>
        <v>82083624.000000015</v>
      </c>
      <c r="AF378" s="249">
        <f t="shared" si="251"/>
        <v>95247448.800000012</v>
      </c>
      <c r="AG378" s="249">
        <f t="shared" si="251"/>
        <v>74740680.000000015</v>
      </c>
      <c r="AH378" s="249">
        <f t="shared" si="251"/>
        <v>83223816.480000004</v>
      </c>
      <c r="AI378" s="249">
        <f t="shared" si="251"/>
        <v>83342414.400000006</v>
      </c>
      <c r="AJ378" s="249">
        <f t="shared" si="251"/>
        <v>108466201.2</v>
      </c>
      <c r="AK378" s="249">
        <f t="shared" si="251"/>
        <v>86253367.200000003</v>
      </c>
      <c r="AL378" s="249">
        <f t="shared" si="251"/>
        <v>125378961.12</v>
      </c>
      <c r="AM378" s="249">
        <f t="shared" si="251"/>
        <v>103587960.00000001</v>
      </c>
      <c r="AN378" s="249">
        <f t="shared" si="251"/>
        <v>93328013.520000011</v>
      </c>
      <c r="AO378" s="249">
        <f t="shared" si="251"/>
        <v>72931168.800000012</v>
      </c>
      <c r="AP378" s="249">
        <f t="shared" si="251"/>
        <v>332159347.296</v>
      </c>
      <c r="AQ378" s="249">
        <f t="shared" si="251"/>
        <v>292935989.80799997</v>
      </c>
      <c r="AR378" s="249">
        <f t="shared" si="251"/>
        <v>438313365.50400001</v>
      </c>
      <c r="AS378" s="249">
        <f t="shared" si="251"/>
        <v>240118242.20999995</v>
      </c>
      <c r="AT378" s="249">
        <f t="shared" si="251"/>
        <v>379529151.12</v>
      </c>
      <c r="AU378" s="249">
        <f t="shared" si="251"/>
        <v>268634866.49999994</v>
      </c>
      <c r="AV378" s="249">
        <f t="shared" si="251"/>
        <v>332387635.5072</v>
      </c>
      <c r="AW378" s="249">
        <f t="shared" si="251"/>
        <v>301780276.18199992</v>
      </c>
      <c r="AX378" s="249">
        <f t="shared" si="251"/>
        <v>348710242.60799998</v>
      </c>
      <c r="AY378" s="249">
        <f t="shared" si="251"/>
        <v>221520443.75999996</v>
      </c>
      <c r="AZ378" s="249">
        <f t="shared" si="251"/>
        <v>421420037.87519997</v>
      </c>
      <c r="BA378" s="249">
        <f t="shared" si="251"/>
        <v>277231182.22799993</v>
      </c>
      <c r="BB378" s="249">
        <f t="shared" si="251"/>
        <v>66315310.848612003</v>
      </c>
      <c r="BC378" s="249">
        <f t="shared" si="251"/>
        <v>50076541.048127994</v>
      </c>
      <c r="BD378" s="249">
        <f t="shared" si="251"/>
        <v>67816311.885000005</v>
      </c>
      <c r="BE378" s="249">
        <f t="shared" si="251"/>
        <v>40595522.293199994</v>
      </c>
      <c r="BF378" s="249">
        <f t="shared" si="251"/>
        <v>52191433.626696005</v>
      </c>
      <c r="BG378" s="249">
        <f t="shared" si="251"/>
        <v>26845426.032599997</v>
      </c>
      <c r="BH378" s="249">
        <f t="shared" si="251"/>
        <v>49804299.448344</v>
      </c>
      <c r="BI378" s="249">
        <f t="shared" si="251"/>
        <v>39862183.825967997</v>
      </c>
      <c r="BJ378" s="249">
        <f t="shared" si="251"/>
        <v>59389004.861424007</v>
      </c>
      <c r="BK378" s="249">
        <f t="shared" si="251"/>
        <v>34833577.193519995</v>
      </c>
      <c r="BL378" s="249">
        <f t="shared" si="251"/>
        <v>61396367.693220004</v>
      </c>
      <c r="BM378" s="249">
        <f t="shared" si="251"/>
        <v>36666923.361599997</v>
      </c>
      <c r="BN378" s="249">
        <f t="shared" si="251"/>
        <v>241011299.08900803</v>
      </c>
      <c r="BO378" s="249">
        <f t="shared" si="251"/>
        <v>174120421.59741598</v>
      </c>
      <c r="BP378" s="249">
        <f t="shared" si="251"/>
        <v>247152222.32853603</v>
      </c>
      <c r="BQ378" s="249">
        <f t="shared" si="251"/>
        <v>165919725.1241712</v>
      </c>
      <c r="BR378" s="249">
        <f t="shared" si="251"/>
        <v>272752694.53488004</v>
      </c>
      <c r="BS378" s="249">
        <f t="shared" si="251"/>
        <v>200974814.97811198</v>
      </c>
      <c r="BT378" s="249">
        <f t="shared" si="251"/>
        <v>275464271.03025603</v>
      </c>
      <c r="BU378" s="249">
        <f t="shared" si="251"/>
        <v>176141720.02391997</v>
      </c>
      <c r="BV378" s="249">
        <f t="shared" si="251"/>
        <v>254489429.31602404</v>
      </c>
      <c r="BW378" s="423">
        <f t="shared" si="227"/>
        <v>7567529572.7390347</v>
      </c>
    </row>
    <row r="379" spans="1:75" ht="16.5" thickBot="1" x14ac:dyDescent="0.3">
      <c r="A379" s="270" t="s">
        <v>66</v>
      </c>
      <c r="C379" s="238"/>
      <c r="D379" s="244"/>
      <c r="E379" s="244"/>
      <c r="F379" s="244"/>
      <c r="G379" s="244"/>
      <c r="H379" s="244"/>
      <c r="I379" s="244"/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  <c r="U379" s="244"/>
      <c r="V379" s="244"/>
      <c r="W379" s="244"/>
      <c r="X379" s="244"/>
      <c r="Y379" s="244"/>
      <c r="Z379" s="244"/>
      <c r="AA379" s="436">
        <f t="shared" ref="AA379:BV379" si="252">AA369*AA2</f>
        <v>0</v>
      </c>
      <c r="AB379" s="436">
        <f t="shared" si="252"/>
        <v>0</v>
      </c>
      <c r="AC379" s="436">
        <f t="shared" si="252"/>
        <v>0</v>
      </c>
      <c r="AD379" s="436">
        <f t="shared" si="252"/>
        <v>0</v>
      </c>
      <c r="AE379" s="436">
        <f t="shared" si="252"/>
        <v>113355328.80000001</v>
      </c>
      <c r="AF379" s="436">
        <f t="shared" si="252"/>
        <v>68971224.000000015</v>
      </c>
      <c r="AG379" s="436">
        <f t="shared" si="252"/>
        <v>103214916</v>
      </c>
      <c r="AH379" s="436">
        <f t="shared" si="252"/>
        <v>60264590.400000006</v>
      </c>
      <c r="AI379" s="436">
        <f t="shared" si="252"/>
        <v>115093685.28</v>
      </c>
      <c r="AJ379" s="436">
        <f t="shared" si="252"/>
        <v>78543276.000000015</v>
      </c>
      <c r="AK379" s="436">
        <f t="shared" si="252"/>
        <v>119113634.64</v>
      </c>
      <c r="AL379" s="436">
        <f t="shared" si="252"/>
        <v>90790257.600000009</v>
      </c>
      <c r="AM379" s="436">
        <f t="shared" si="252"/>
        <v>143052252</v>
      </c>
      <c r="AN379" s="436">
        <f t="shared" si="252"/>
        <v>67581309.600000009</v>
      </c>
      <c r="AO379" s="436">
        <f t="shared" si="252"/>
        <v>100716028.56</v>
      </c>
      <c r="AP379" s="436">
        <f t="shared" si="252"/>
        <v>76314168.000000015</v>
      </c>
      <c r="AQ379" s="436">
        <f t="shared" si="252"/>
        <v>0</v>
      </c>
      <c r="AR379" s="436">
        <f t="shared" si="252"/>
        <v>0</v>
      </c>
      <c r="AS379" s="436">
        <f t="shared" si="252"/>
        <v>0</v>
      </c>
      <c r="AT379" s="436">
        <f t="shared" si="252"/>
        <v>0</v>
      </c>
      <c r="AU379" s="436">
        <f t="shared" si="252"/>
        <v>0</v>
      </c>
      <c r="AV379" s="436">
        <f t="shared" si="252"/>
        <v>0</v>
      </c>
      <c r="AW379" s="436">
        <f t="shared" si="252"/>
        <v>0</v>
      </c>
      <c r="AX379" s="436">
        <f t="shared" si="252"/>
        <v>0</v>
      </c>
      <c r="AY379" s="436">
        <f t="shared" si="252"/>
        <v>0</v>
      </c>
      <c r="AZ379" s="436">
        <f t="shared" si="252"/>
        <v>0</v>
      </c>
      <c r="BA379" s="436">
        <f t="shared" si="252"/>
        <v>0</v>
      </c>
      <c r="BB379" s="436">
        <f t="shared" si="252"/>
        <v>0</v>
      </c>
      <c r="BC379" s="436">
        <f t="shared" si="252"/>
        <v>311195491.97788799</v>
      </c>
      <c r="BD379" s="436">
        <f t="shared" si="252"/>
        <v>220983689.90249997</v>
      </c>
      <c r="BE379" s="436">
        <f t="shared" si="252"/>
        <v>252276680.21219999</v>
      </c>
      <c r="BF379" s="436">
        <f t="shared" si="252"/>
        <v>170069047.74896398</v>
      </c>
      <c r="BG379" s="436">
        <f t="shared" si="252"/>
        <v>166828127.23709998</v>
      </c>
      <c r="BH379" s="436">
        <f t="shared" si="252"/>
        <v>162290421.86439598</v>
      </c>
      <c r="BI379" s="436">
        <f t="shared" si="252"/>
        <v>247719424.05352798</v>
      </c>
      <c r="BJ379" s="436">
        <f t="shared" si="252"/>
        <v>193522783.37061599</v>
      </c>
      <c r="BK379" s="436">
        <f t="shared" si="252"/>
        <v>216469667.53691998</v>
      </c>
      <c r="BL379" s="436">
        <f t="shared" si="252"/>
        <v>200063900.59173</v>
      </c>
      <c r="BM379" s="436">
        <f t="shared" si="252"/>
        <v>227862807.93359998</v>
      </c>
      <c r="BN379" s="436">
        <f t="shared" si="252"/>
        <v>178083389.569428</v>
      </c>
      <c r="BO379" s="436">
        <f t="shared" si="252"/>
        <v>0</v>
      </c>
      <c r="BP379" s="436">
        <f t="shared" si="252"/>
        <v>0</v>
      </c>
      <c r="BQ379" s="436">
        <f t="shared" si="252"/>
        <v>0</v>
      </c>
      <c r="BR379" s="436">
        <f t="shared" si="252"/>
        <v>0</v>
      </c>
      <c r="BS379" s="436">
        <f t="shared" si="252"/>
        <v>0</v>
      </c>
      <c r="BT379" s="436">
        <f t="shared" si="252"/>
        <v>0</v>
      </c>
      <c r="BU379" s="436">
        <f t="shared" si="252"/>
        <v>0</v>
      </c>
      <c r="BV379" s="436">
        <f t="shared" si="252"/>
        <v>0</v>
      </c>
      <c r="BW379" s="438">
        <f t="shared" si="227"/>
        <v>3684376102.87887</v>
      </c>
    </row>
    <row r="380" spans="1:75" ht="16.5" thickBot="1" x14ac:dyDescent="0.3">
      <c r="A380" s="305" t="s">
        <v>334</v>
      </c>
      <c r="C380" s="255"/>
      <c r="D380" s="319"/>
      <c r="E380" s="319"/>
      <c r="F380" s="319"/>
      <c r="G380" s="319"/>
      <c r="H380" s="319"/>
      <c r="I380" s="319"/>
      <c r="J380" s="319"/>
      <c r="K380" s="319"/>
      <c r="L380" s="319"/>
      <c r="M380" s="319"/>
      <c r="N380" s="319"/>
      <c r="O380" s="319"/>
      <c r="P380" s="319"/>
      <c r="Q380" s="319"/>
      <c r="R380" s="319"/>
      <c r="S380" s="319"/>
      <c r="T380" s="319"/>
      <c r="U380" s="319"/>
      <c r="V380" s="319"/>
      <c r="W380" s="319"/>
      <c r="X380" s="319"/>
      <c r="Y380" s="319"/>
      <c r="Z380" s="319"/>
      <c r="AA380" s="572">
        <f>AA375+AA376+AA377+AA378+AA379</f>
        <v>0</v>
      </c>
      <c r="AB380" s="572">
        <f t="shared" ref="AB380:BV380" si="253">AB375+AB376+AB377+AB378+AB379</f>
        <v>81485460</v>
      </c>
      <c r="AC380" s="572">
        <f t="shared" si="253"/>
        <v>275152476.48000002</v>
      </c>
      <c r="AD380" s="572">
        <f t="shared" si="253"/>
        <v>380637653.76000005</v>
      </c>
      <c r="AE380" s="572">
        <f t="shared" si="253"/>
        <v>504233234.40000004</v>
      </c>
      <c r="AF380" s="572">
        <f t="shared" si="253"/>
        <v>397408569.60000002</v>
      </c>
      <c r="AG380" s="572">
        <f t="shared" si="253"/>
        <v>459126108</v>
      </c>
      <c r="AH380" s="572">
        <f t="shared" si="253"/>
        <v>347241404.16000009</v>
      </c>
      <c r="AI380" s="572">
        <f t="shared" si="253"/>
        <v>511965884.63999999</v>
      </c>
      <c r="AJ380" s="572">
        <f t="shared" si="253"/>
        <v>452562230.40000004</v>
      </c>
      <c r="AK380" s="572">
        <f t="shared" si="253"/>
        <v>529847638.31999999</v>
      </c>
      <c r="AL380" s="572">
        <f t="shared" si="253"/>
        <v>523128695.04000008</v>
      </c>
      <c r="AM380" s="572">
        <f t="shared" si="253"/>
        <v>636332676</v>
      </c>
      <c r="AN380" s="572">
        <f t="shared" si="253"/>
        <v>345096835.6752001</v>
      </c>
      <c r="AO380" s="572">
        <f t="shared" si="253"/>
        <v>370676041.00379997</v>
      </c>
      <c r="AP380" s="572">
        <f t="shared" si="253"/>
        <v>584099169.82200003</v>
      </c>
      <c r="AQ380" s="572">
        <f t="shared" si="253"/>
        <v>544022009.89919996</v>
      </c>
      <c r="AR380" s="572">
        <f t="shared" si="253"/>
        <v>670066806.528</v>
      </c>
      <c r="AS380" s="572">
        <f t="shared" si="253"/>
        <v>445932262.62899995</v>
      </c>
      <c r="AT380" s="572">
        <f t="shared" si="253"/>
        <v>580201075.96499991</v>
      </c>
      <c r="AU380" s="572">
        <f t="shared" si="253"/>
        <v>498891515.8499999</v>
      </c>
      <c r="AV380" s="572">
        <f t="shared" si="253"/>
        <v>508133994.95039999</v>
      </c>
      <c r="AW380" s="572">
        <f t="shared" si="253"/>
        <v>560447053.65179992</v>
      </c>
      <c r="AX380" s="572">
        <f t="shared" si="253"/>
        <v>533087003.63099998</v>
      </c>
      <c r="AY380" s="572">
        <f t="shared" si="253"/>
        <v>459859676.78447998</v>
      </c>
      <c r="AZ380" s="572">
        <f t="shared" si="253"/>
        <v>755887438.75444794</v>
      </c>
      <c r="BA380" s="572">
        <f t="shared" si="253"/>
        <v>516711927.71343589</v>
      </c>
      <c r="BB380" s="572">
        <f t="shared" si="253"/>
        <v>318997368.23064601</v>
      </c>
      <c r="BC380" s="572">
        <f t="shared" si="253"/>
        <v>634311499.55443192</v>
      </c>
      <c r="BD380" s="572">
        <f t="shared" si="253"/>
        <v>547201342.16999996</v>
      </c>
      <c r="BE380" s="572">
        <f t="shared" si="253"/>
        <v>514216958.32079995</v>
      </c>
      <c r="BF380" s="572">
        <f t="shared" si="253"/>
        <v>421126152.93403196</v>
      </c>
      <c r="BG380" s="572">
        <f t="shared" si="253"/>
        <v>340046698.24439996</v>
      </c>
      <c r="BH380" s="572">
        <f t="shared" si="253"/>
        <v>401864665.68964791</v>
      </c>
      <c r="BI380" s="572">
        <f t="shared" si="253"/>
        <v>504927877.78339195</v>
      </c>
      <c r="BJ380" s="572">
        <f t="shared" si="253"/>
        <v>479202455.383008</v>
      </c>
      <c r="BK380" s="572">
        <f t="shared" si="253"/>
        <v>446162201.12267995</v>
      </c>
      <c r="BL380" s="572">
        <f t="shared" si="253"/>
        <v>444854444.06365204</v>
      </c>
      <c r="BM380" s="572">
        <f t="shared" si="253"/>
        <v>584088574.34928</v>
      </c>
      <c r="BN380" s="572">
        <f t="shared" si="253"/>
        <v>697503365.03408408</v>
      </c>
      <c r="BO380" s="572">
        <f t="shared" si="253"/>
        <v>518216818.67172003</v>
      </c>
      <c r="BP380" s="572">
        <f t="shared" si="253"/>
        <v>532654700.18695199</v>
      </c>
      <c r="BQ380" s="572">
        <f t="shared" si="253"/>
        <v>493809923.72930402</v>
      </c>
      <c r="BR380" s="572">
        <f t="shared" si="253"/>
        <v>587828033.1201601</v>
      </c>
      <c r="BS380" s="572">
        <f t="shared" si="253"/>
        <v>598140805.6310401</v>
      </c>
      <c r="BT380" s="572">
        <f t="shared" si="253"/>
        <v>593671937.542992</v>
      </c>
      <c r="BU380" s="572">
        <f t="shared" si="253"/>
        <v>524232602.63639998</v>
      </c>
      <c r="BV380" s="572">
        <f t="shared" si="253"/>
        <v>548467618.03696799</v>
      </c>
      <c r="BW380" s="434">
        <f t="shared" si="227"/>
        <v>23203760886.093353</v>
      </c>
    </row>
    <row r="381" spans="1:75" ht="16.5" thickBot="1" x14ac:dyDescent="0.3">
      <c r="AA381" s="249"/>
      <c r="AB381" s="249"/>
      <c r="AC381" s="249"/>
      <c r="AD381" s="249"/>
      <c r="AE381" s="249"/>
      <c r="AF381" s="249"/>
      <c r="AG381" s="249"/>
      <c r="AH381" s="249"/>
      <c r="AI381" s="249"/>
      <c r="AJ381" s="249"/>
      <c r="AK381" s="249"/>
      <c r="AL381" s="249"/>
      <c r="AM381" s="249"/>
      <c r="AN381" s="249"/>
      <c r="AO381" s="249"/>
      <c r="AP381" s="249"/>
      <c r="AQ381" s="249"/>
      <c r="AR381" s="249"/>
      <c r="AS381" s="249"/>
      <c r="AT381" s="249"/>
      <c r="AU381" s="249"/>
      <c r="AV381" s="249"/>
      <c r="AW381" s="249"/>
      <c r="AX381" s="249"/>
      <c r="AY381" s="249"/>
      <c r="AZ381" s="249"/>
      <c r="BA381" s="249"/>
      <c r="BB381" s="249"/>
      <c r="BC381" s="249"/>
      <c r="BD381" s="249"/>
      <c r="BE381" s="249"/>
      <c r="BF381" s="249"/>
      <c r="BG381" s="249"/>
      <c r="BH381" s="249"/>
      <c r="BI381" s="249"/>
      <c r="BJ381" s="249"/>
      <c r="BK381" s="249"/>
      <c r="BL381" s="249"/>
      <c r="BM381" s="249"/>
      <c r="BN381" s="249"/>
      <c r="BO381" s="249"/>
      <c r="BP381" s="249"/>
      <c r="BQ381" s="249"/>
      <c r="BR381" s="249"/>
      <c r="BS381" s="249"/>
      <c r="BT381" s="249"/>
      <c r="BU381" s="249"/>
      <c r="BV381" s="249"/>
      <c r="BW381" s="324">
        <f t="shared" si="227"/>
        <v>0</v>
      </c>
    </row>
    <row r="382" spans="1:75" ht="16.5" thickBot="1" x14ac:dyDescent="0.3">
      <c r="A382" s="322" t="s">
        <v>335</v>
      </c>
      <c r="C382" s="320">
        <f t="shared" ref="C382:AH382" si="254">C380-(C371*C2)</f>
        <v>0</v>
      </c>
      <c r="D382" s="320">
        <f t="shared" si="254"/>
        <v>0</v>
      </c>
      <c r="E382" s="320">
        <f t="shared" si="254"/>
        <v>0</v>
      </c>
      <c r="F382" s="320">
        <f t="shared" si="254"/>
        <v>0</v>
      </c>
      <c r="G382" s="320">
        <f t="shared" si="254"/>
        <v>0</v>
      </c>
      <c r="H382" s="320">
        <f t="shared" si="254"/>
        <v>0</v>
      </c>
      <c r="I382" s="320">
        <f t="shared" si="254"/>
        <v>0</v>
      </c>
      <c r="J382" s="320">
        <f t="shared" si="254"/>
        <v>0</v>
      </c>
      <c r="K382" s="320">
        <f t="shared" si="254"/>
        <v>0</v>
      </c>
      <c r="L382" s="320">
        <f t="shared" si="254"/>
        <v>0</v>
      </c>
      <c r="M382" s="320">
        <f t="shared" si="254"/>
        <v>0</v>
      </c>
      <c r="N382" s="320">
        <f t="shared" si="254"/>
        <v>0</v>
      </c>
      <c r="O382" s="320">
        <f t="shared" si="254"/>
        <v>0</v>
      </c>
      <c r="P382" s="320">
        <f t="shared" si="254"/>
        <v>0</v>
      </c>
      <c r="Q382" s="320">
        <f t="shared" si="254"/>
        <v>0</v>
      </c>
      <c r="R382" s="320">
        <f t="shared" si="254"/>
        <v>0</v>
      </c>
      <c r="S382" s="320">
        <f t="shared" si="254"/>
        <v>0</v>
      </c>
      <c r="T382" s="320">
        <f t="shared" si="254"/>
        <v>0</v>
      </c>
      <c r="U382" s="320">
        <f t="shared" si="254"/>
        <v>0</v>
      </c>
      <c r="V382" s="320">
        <f t="shared" si="254"/>
        <v>0</v>
      </c>
      <c r="W382" s="320">
        <f t="shared" si="254"/>
        <v>0</v>
      </c>
      <c r="X382" s="320">
        <f t="shared" si="254"/>
        <v>0</v>
      </c>
      <c r="Y382" s="320">
        <f t="shared" si="254"/>
        <v>0</v>
      </c>
      <c r="Z382" s="320">
        <f t="shared" si="254"/>
        <v>0</v>
      </c>
      <c r="AA382" s="572">
        <f t="shared" si="254"/>
        <v>0</v>
      </c>
      <c r="AB382" s="572">
        <f t="shared" si="254"/>
        <v>0</v>
      </c>
      <c r="AC382" s="572">
        <f t="shared" si="254"/>
        <v>0</v>
      </c>
      <c r="AD382" s="572">
        <f t="shared" si="254"/>
        <v>0</v>
      </c>
      <c r="AE382" s="572">
        <f t="shared" si="254"/>
        <v>0</v>
      </c>
      <c r="AF382" s="572">
        <f t="shared" si="254"/>
        <v>0</v>
      </c>
      <c r="AG382" s="572">
        <f t="shared" si="254"/>
        <v>0</v>
      </c>
      <c r="AH382" s="572">
        <f t="shared" si="254"/>
        <v>0</v>
      </c>
      <c r="AI382" s="572">
        <f t="shared" ref="AI382:BN382" si="255">AI380-(AI371*AI2)</f>
        <v>0</v>
      </c>
      <c r="AJ382" s="572">
        <f t="shared" si="255"/>
        <v>0</v>
      </c>
      <c r="AK382" s="572">
        <f t="shared" si="255"/>
        <v>0</v>
      </c>
      <c r="AL382" s="572">
        <f t="shared" si="255"/>
        <v>0</v>
      </c>
      <c r="AM382" s="572">
        <f t="shared" si="255"/>
        <v>0</v>
      </c>
      <c r="AN382" s="572">
        <f t="shared" si="255"/>
        <v>0</v>
      </c>
      <c r="AO382" s="572">
        <f t="shared" si="255"/>
        <v>0</v>
      </c>
      <c r="AP382" s="572">
        <f t="shared" si="255"/>
        <v>0</v>
      </c>
      <c r="AQ382" s="572">
        <f t="shared" si="255"/>
        <v>0</v>
      </c>
      <c r="AR382" s="572">
        <f t="shared" si="255"/>
        <v>0</v>
      </c>
      <c r="AS382" s="572">
        <f t="shared" si="255"/>
        <v>0</v>
      </c>
      <c r="AT382" s="572">
        <f t="shared" si="255"/>
        <v>0</v>
      </c>
      <c r="AU382" s="572">
        <f t="shared" si="255"/>
        <v>0</v>
      </c>
      <c r="AV382" s="572">
        <f t="shared" si="255"/>
        <v>0</v>
      </c>
      <c r="AW382" s="572">
        <f t="shared" si="255"/>
        <v>0</v>
      </c>
      <c r="AX382" s="572">
        <f t="shared" si="255"/>
        <v>0</v>
      </c>
      <c r="AY382" s="572">
        <f t="shared" si="255"/>
        <v>0</v>
      </c>
      <c r="AZ382" s="572">
        <f t="shared" si="255"/>
        <v>0</v>
      </c>
      <c r="BA382" s="572">
        <f t="shared" si="255"/>
        <v>0</v>
      </c>
      <c r="BB382" s="572">
        <f t="shared" si="255"/>
        <v>0</v>
      </c>
      <c r="BC382" s="572">
        <f t="shared" si="255"/>
        <v>0</v>
      </c>
      <c r="BD382" s="572">
        <f t="shared" si="255"/>
        <v>0</v>
      </c>
      <c r="BE382" s="572">
        <f t="shared" si="255"/>
        <v>0</v>
      </c>
      <c r="BF382" s="572">
        <f t="shared" si="255"/>
        <v>0</v>
      </c>
      <c r="BG382" s="572">
        <f t="shared" si="255"/>
        <v>0</v>
      </c>
      <c r="BH382" s="572">
        <f t="shared" si="255"/>
        <v>0</v>
      </c>
      <c r="BI382" s="572">
        <f t="shared" si="255"/>
        <v>0</v>
      </c>
      <c r="BJ382" s="572">
        <f t="shared" si="255"/>
        <v>0</v>
      </c>
      <c r="BK382" s="572">
        <f t="shared" si="255"/>
        <v>0</v>
      </c>
      <c r="BL382" s="572">
        <f t="shared" si="255"/>
        <v>0</v>
      </c>
      <c r="BM382" s="572">
        <f t="shared" si="255"/>
        <v>0</v>
      </c>
      <c r="BN382" s="572">
        <f t="shared" si="255"/>
        <v>0</v>
      </c>
      <c r="BO382" s="572">
        <f t="shared" ref="BO382:BV382" si="256">BO380-(BO371*BO2)</f>
        <v>0</v>
      </c>
      <c r="BP382" s="572">
        <f t="shared" si="256"/>
        <v>0</v>
      </c>
      <c r="BQ382" s="572">
        <f t="shared" si="256"/>
        <v>0</v>
      </c>
      <c r="BR382" s="572">
        <f t="shared" si="256"/>
        <v>0</v>
      </c>
      <c r="BS382" s="572">
        <f t="shared" si="256"/>
        <v>0</v>
      </c>
      <c r="BT382" s="572">
        <f t="shared" si="256"/>
        <v>0</v>
      </c>
      <c r="BU382" s="572">
        <f t="shared" si="256"/>
        <v>0</v>
      </c>
      <c r="BV382" s="572">
        <f t="shared" si="256"/>
        <v>0</v>
      </c>
      <c r="BW382" s="434">
        <f t="shared" si="227"/>
        <v>0</v>
      </c>
    </row>
    <row r="383" spans="1:75" ht="16.5" thickBot="1" x14ac:dyDescent="0.3">
      <c r="BW383" s="324">
        <f t="shared" si="227"/>
        <v>0</v>
      </c>
    </row>
    <row r="384" spans="1:75" ht="16.5" thickBot="1" x14ac:dyDescent="0.3">
      <c r="A384" s="309" t="s">
        <v>344</v>
      </c>
      <c r="BW384" s="324">
        <f t="shared" si="227"/>
        <v>0</v>
      </c>
    </row>
    <row r="385" spans="1:75" x14ac:dyDescent="0.25">
      <c r="A385" s="180" t="s">
        <v>343</v>
      </c>
      <c r="C385" s="233"/>
      <c r="D385" s="245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440">
        <f t="shared" ref="AA385:BV385" si="257">AA361*AA2</f>
        <v>0</v>
      </c>
      <c r="AB385" s="440">
        <f t="shared" si="257"/>
        <v>0</v>
      </c>
      <c r="AC385" s="440">
        <f t="shared" si="257"/>
        <v>0</v>
      </c>
      <c r="AD385" s="440">
        <f t="shared" si="257"/>
        <v>0</v>
      </c>
      <c r="AE385" s="440">
        <f t="shared" si="257"/>
        <v>0</v>
      </c>
      <c r="AF385" s="440">
        <f t="shared" si="257"/>
        <v>0</v>
      </c>
      <c r="AG385" s="440">
        <f t="shared" si="257"/>
        <v>0</v>
      </c>
      <c r="AH385" s="440">
        <f t="shared" si="257"/>
        <v>0</v>
      </c>
      <c r="AI385" s="440">
        <f t="shared" si="257"/>
        <v>0</v>
      </c>
      <c r="AJ385" s="440">
        <f t="shared" si="257"/>
        <v>0</v>
      </c>
      <c r="AK385" s="440">
        <f t="shared" si="257"/>
        <v>0</v>
      </c>
      <c r="AL385" s="440">
        <f t="shared" si="257"/>
        <v>0</v>
      </c>
      <c r="AM385" s="440">
        <f t="shared" si="257"/>
        <v>0</v>
      </c>
      <c r="AN385" s="440">
        <f t="shared" si="257"/>
        <v>0</v>
      </c>
      <c r="AO385" s="440">
        <f t="shared" si="257"/>
        <v>0</v>
      </c>
      <c r="AP385" s="440">
        <f t="shared" si="257"/>
        <v>0</v>
      </c>
      <c r="AQ385" s="440">
        <f t="shared" si="257"/>
        <v>0</v>
      </c>
      <c r="AR385" s="440">
        <f t="shared" si="257"/>
        <v>0</v>
      </c>
      <c r="AS385" s="440">
        <f t="shared" si="257"/>
        <v>0</v>
      </c>
      <c r="AT385" s="440">
        <f t="shared" si="257"/>
        <v>0</v>
      </c>
      <c r="AU385" s="440">
        <f t="shared" si="257"/>
        <v>0</v>
      </c>
      <c r="AV385" s="440">
        <f t="shared" si="257"/>
        <v>0</v>
      </c>
      <c r="AW385" s="440">
        <f t="shared" si="257"/>
        <v>0</v>
      </c>
      <c r="AX385" s="440">
        <f t="shared" si="257"/>
        <v>0</v>
      </c>
      <c r="AY385" s="440">
        <f t="shared" si="257"/>
        <v>48466057.560480006</v>
      </c>
      <c r="AZ385" s="440">
        <f t="shared" si="257"/>
        <v>48347957.518223993</v>
      </c>
      <c r="BA385" s="440">
        <f t="shared" si="257"/>
        <v>60654909.349944003</v>
      </c>
      <c r="BB385" s="440">
        <f t="shared" si="257"/>
        <v>48020574.273924001</v>
      </c>
      <c r="BC385" s="440">
        <f t="shared" si="257"/>
        <v>69154553.772863999</v>
      </c>
      <c r="BD385" s="440">
        <f t="shared" si="257"/>
        <v>49107486.644999996</v>
      </c>
      <c r="BE385" s="440">
        <f t="shared" si="257"/>
        <v>56061484.491600007</v>
      </c>
      <c r="BF385" s="440">
        <f t="shared" si="257"/>
        <v>37793121.721992001</v>
      </c>
      <c r="BG385" s="440">
        <f t="shared" si="257"/>
        <v>37072917.163800001</v>
      </c>
      <c r="BH385" s="440">
        <f t="shared" si="257"/>
        <v>36064538.192088</v>
      </c>
      <c r="BI385" s="440">
        <f t="shared" si="257"/>
        <v>55048760.900784001</v>
      </c>
      <c r="BJ385" s="440">
        <f t="shared" si="257"/>
        <v>43005062.971248001</v>
      </c>
      <c r="BK385" s="440">
        <f t="shared" si="257"/>
        <v>53035246.15956001</v>
      </c>
      <c r="BL385" s="440">
        <f t="shared" si="257"/>
        <v>49016486.842721999</v>
      </c>
      <c r="BM385" s="440">
        <f t="shared" si="257"/>
        <v>55826574.904800005</v>
      </c>
      <c r="BN385" s="440">
        <f t="shared" si="257"/>
        <v>43631170.320679195</v>
      </c>
      <c r="BO385" s="440">
        <f t="shared" si="257"/>
        <v>60113258.33499001</v>
      </c>
      <c r="BP385" s="440">
        <f t="shared" si="257"/>
        <v>44742884.455256395</v>
      </c>
      <c r="BQ385" s="440">
        <f t="shared" si="257"/>
        <v>57282053.464818008</v>
      </c>
      <c r="BR385" s="440">
        <f t="shared" si="257"/>
        <v>49377432.990311995</v>
      </c>
      <c r="BS385" s="440">
        <f t="shared" si="257"/>
        <v>69384457.381680012</v>
      </c>
      <c r="BT385" s="440">
        <f t="shared" si="257"/>
        <v>49868319.751034394</v>
      </c>
      <c r="BU385" s="440">
        <f t="shared" si="257"/>
        <v>60811090.52130001</v>
      </c>
      <c r="BV385" s="441">
        <f t="shared" si="257"/>
        <v>46071166.278387599</v>
      </c>
      <c r="BW385" s="538">
        <f t="shared" si="227"/>
        <v>1227957565.9674876</v>
      </c>
    </row>
    <row r="386" spans="1:75" x14ac:dyDescent="0.25">
      <c r="A386" s="180" t="s">
        <v>61</v>
      </c>
      <c r="C386" s="235"/>
      <c r="AA386" s="249"/>
      <c r="AB386" s="249">
        <f t="shared" ref="AB386:BV386" si="258">AB363*AA2</f>
        <v>108647280</v>
      </c>
      <c r="AC386" s="249">
        <f t="shared" si="258"/>
        <v>59005800.000000007</v>
      </c>
      <c r="AD386" s="249">
        <f t="shared" si="258"/>
        <v>101005754.64</v>
      </c>
      <c r="AE386" s="249">
        <f t="shared" si="258"/>
        <v>79933190.400000006</v>
      </c>
      <c r="AF386" s="249">
        <f t="shared" si="258"/>
        <v>113355328.80000001</v>
      </c>
      <c r="AG386" s="249">
        <f t="shared" si="258"/>
        <v>68971224.000000015</v>
      </c>
      <c r="AH386" s="249">
        <f t="shared" si="258"/>
        <v>103214916</v>
      </c>
      <c r="AI386" s="249">
        <f t="shared" si="258"/>
        <v>60264590.400000006</v>
      </c>
      <c r="AJ386" s="249">
        <f t="shared" si="258"/>
        <v>115093685.28</v>
      </c>
      <c r="AK386" s="249">
        <f t="shared" si="258"/>
        <v>78543276.000000015</v>
      </c>
      <c r="AL386" s="249">
        <f t="shared" si="258"/>
        <v>119113634.64</v>
      </c>
      <c r="AM386" s="249">
        <f t="shared" si="258"/>
        <v>90790257.600000009</v>
      </c>
      <c r="AN386" s="249">
        <f t="shared" si="258"/>
        <v>75144869.520000011</v>
      </c>
      <c r="AO386" s="249">
        <f t="shared" si="258"/>
        <v>35501130.818999991</v>
      </c>
      <c r="AP386" s="249">
        <f t="shared" si="258"/>
        <v>52905792.94560001</v>
      </c>
      <c r="AQ386" s="249">
        <f t="shared" si="258"/>
        <v>40088587.769999988</v>
      </c>
      <c r="AR386" s="249">
        <f t="shared" si="258"/>
        <v>67421118.374400005</v>
      </c>
      <c r="AS386" s="249">
        <f t="shared" si="258"/>
        <v>52900404.479999989</v>
      </c>
      <c r="AT386" s="249">
        <f t="shared" si="258"/>
        <v>55264771.128000006</v>
      </c>
      <c r="AU386" s="249">
        <f t="shared" si="258"/>
        <v>45805688.774999991</v>
      </c>
      <c r="AV386" s="249">
        <f t="shared" si="258"/>
        <v>61828057.20000001</v>
      </c>
      <c r="AW386" s="249">
        <f t="shared" si="258"/>
        <v>40116140.063999996</v>
      </c>
      <c r="AX386" s="249">
        <f t="shared" si="258"/>
        <v>69456688.257600009</v>
      </c>
      <c r="AY386" s="249">
        <f t="shared" si="258"/>
        <v>42086129.084999993</v>
      </c>
      <c r="AZ386" s="249">
        <f t="shared" si="258"/>
        <v>96932115.120960012</v>
      </c>
      <c r="BA386" s="249">
        <f t="shared" si="258"/>
        <v>96695915.036447987</v>
      </c>
      <c r="BB386" s="249">
        <f t="shared" si="258"/>
        <v>121309818.69988801</v>
      </c>
      <c r="BC386" s="249">
        <f t="shared" si="258"/>
        <v>96041148.547848001</v>
      </c>
      <c r="BD386" s="249">
        <f t="shared" si="258"/>
        <v>138309107.545728</v>
      </c>
      <c r="BE386" s="249">
        <f t="shared" si="258"/>
        <v>98214973.289999992</v>
      </c>
      <c r="BF386" s="249">
        <f t="shared" si="258"/>
        <v>112122968.98320001</v>
      </c>
      <c r="BG386" s="249">
        <f t="shared" si="258"/>
        <v>75586243.443984002</v>
      </c>
      <c r="BH386" s="249">
        <f t="shared" si="258"/>
        <v>74145834.327600002</v>
      </c>
      <c r="BI386" s="249">
        <f t="shared" si="258"/>
        <v>72129076.384176001</v>
      </c>
      <c r="BJ386" s="249">
        <f t="shared" si="258"/>
        <v>110097521.801568</v>
      </c>
      <c r="BK386" s="249">
        <f t="shared" si="258"/>
        <v>86010125.942496002</v>
      </c>
      <c r="BL386" s="249">
        <f t="shared" si="258"/>
        <v>53035246.15956001</v>
      </c>
      <c r="BM386" s="249">
        <f t="shared" si="258"/>
        <v>49016486.842721999</v>
      </c>
      <c r="BN386" s="249">
        <f t="shared" si="258"/>
        <v>55826574.904800005</v>
      </c>
      <c r="BO386" s="249">
        <f t="shared" si="258"/>
        <v>43631170.320679195</v>
      </c>
      <c r="BP386" s="249">
        <f t="shared" si="258"/>
        <v>60113258.33499001</v>
      </c>
      <c r="BQ386" s="249">
        <f t="shared" si="258"/>
        <v>44742884.455256395</v>
      </c>
      <c r="BR386" s="249">
        <f t="shared" si="258"/>
        <v>57282053.464818008</v>
      </c>
      <c r="BS386" s="249">
        <f t="shared" si="258"/>
        <v>49377432.990311995</v>
      </c>
      <c r="BT386" s="249">
        <f t="shared" si="258"/>
        <v>69384457.381680012</v>
      </c>
      <c r="BU386" s="249">
        <f t="shared" si="258"/>
        <v>49868319.751034394</v>
      </c>
      <c r="BV386" s="250">
        <f t="shared" si="258"/>
        <v>60811090.52130001</v>
      </c>
      <c r="BW386" s="538">
        <f t="shared" si="227"/>
        <v>3507142140.4296474</v>
      </c>
    </row>
    <row r="387" spans="1:75" x14ac:dyDescent="0.25">
      <c r="A387" s="180" t="s">
        <v>58</v>
      </c>
      <c r="C387" s="235"/>
      <c r="AA387" s="249"/>
      <c r="AB387" s="249"/>
      <c r="AC387" s="249">
        <f t="shared" ref="AC387:BV387" si="259">AC365*AA2</f>
        <v>217294560</v>
      </c>
      <c r="AD387" s="249">
        <f t="shared" si="259"/>
        <v>118011600.00000001</v>
      </c>
      <c r="AE387" s="249">
        <f t="shared" si="259"/>
        <v>202011509.28</v>
      </c>
      <c r="AF387" s="249">
        <f t="shared" si="259"/>
        <v>159866380.80000001</v>
      </c>
      <c r="AG387" s="249">
        <f t="shared" si="259"/>
        <v>226710657.60000002</v>
      </c>
      <c r="AH387" s="249">
        <f t="shared" si="259"/>
        <v>137942448.00000003</v>
      </c>
      <c r="AI387" s="249">
        <f t="shared" si="259"/>
        <v>206429832</v>
      </c>
      <c r="AJ387" s="249">
        <f t="shared" si="259"/>
        <v>120529180.80000001</v>
      </c>
      <c r="AK387" s="249">
        <f t="shared" si="259"/>
        <v>230187370.56</v>
      </c>
      <c r="AL387" s="249">
        <f t="shared" si="259"/>
        <v>157086552.00000003</v>
      </c>
      <c r="AM387" s="249">
        <f t="shared" si="259"/>
        <v>238227269.28</v>
      </c>
      <c r="AN387" s="249">
        <f t="shared" si="259"/>
        <v>181580515.20000002</v>
      </c>
      <c r="AO387" s="249">
        <f t="shared" si="259"/>
        <v>225434608.56</v>
      </c>
      <c r="AP387" s="249">
        <f t="shared" si="259"/>
        <v>106503392.45699997</v>
      </c>
      <c r="AQ387" s="249">
        <f t="shared" si="259"/>
        <v>158717378.83679998</v>
      </c>
      <c r="AR387" s="249">
        <f t="shared" si="259"/>
        <v>120265763.30999997</v>
      </c>
      <c r="AS387" s="249">
        <f t="shared" si="259"/>
        <v>202263355.1232</v>
      </c>
      <c r="AT387" s="249">
        <f t="shared" si="259"/>
        <v>158701213.43999997</v>
      </c>
      <c r="AU387" s="249">
        <f t="shared" si="259"/>
        <v>165794313.384</v>
      </c>
      <c r="AV387" s="249">
        <f t="shared" si="259"/>
        <v>137417066.32499996</v>
      </c>
      <c r="AW387" s="249">
        <f t="shared" si="259"/>
        <v>185484171.59999999</v>
      </c>
      <c r="AX387" s="249">
        <f t="shared" si="259"/>
        <v>120348420.19199997</v>
      </c>
      <c r="AY387" s="249">
        <f t="shared" si="259"/>
        <v>208370064.7728</v>
      </c>
      <c r="AZ387" s="249">
        <f t="shared" si="259"/>
        <v>126258387.25499998</v>
      </c>
      <c r="BA387" s="249">
        <f t="shared" si="259"/>
        <v>72699086.340719998</v>
      </c>
      <c r="BB387" s="249">
        <f t="shared" si="259"/>
        <v>72521936.277335986</v>
      </c>
      <c r="BC387" s="249">
        <f t="shared" si="259"/>
        <v>90982364.024915993</v>
      </c>
      <c r="BD387" s="249">
        <f t="shared" si="259"/>
        <v>72030861.41088599</v>
      </c>
      <c r="BE387" s="249">
        <f t="shared" si="259"/>
        <v>103731830.65929599</v>
      </c>
      <c r="BF387" s="249">
        <f t="shared" si="259"/>
        <v>73661229.967499986</v>
      </c>
      <c r="BG387" s="249">
        <f t="shared" si="259"/>
        <v>84092226.737399995</v>
      </c>
      <c r="BH387" s="249">
        <f t="shared" si="259"/>
        <v>56689682.582987987</v>
      </c>
      <c r="BI387" s="249">
        <f t="shared" si="259"/>
        <v>55609375.745699994</v>
      </c>
      <c r="BJ387" s="249">
        <f t="shared" si="259"/>
        <v>54096807.28813199</v>
      </c>
      <c r="BK387" s="249">
        <f t="shared" si="259"/>
        <v>82573141.351175994</v>
      </c>
      <c r="BL387" s="249">
        <f t="shared" si="259"/>
        <v>64507594.456871986</v>
      </c>
      <c r="BM387" s="249">
        <f t="shared" si="259"/>
        <v>212140984.63824004</v>
      </c>
      <c r="BN387" s="249">
        <f t="shared" si="259"/>
        <v>196065947.37088799</v>
      </c>
      <c r="BO387" s="249">
        <f t="shared" si="259"/>
        <v>223306299.61920002</v>
      </c>
      <c r="BP387" s="249">
        <f t="shared" si="259"/>
        <v>174524681.28271678</v>
      </c>
      <c r="BQ387" s="249">
        <f t="shared" si="259"/>
        <v>240453033.33996004</v>
      </c>
      <c r="BR387" s="249">
        <f t="shared" si="259"/>
        <v>178971537.82102558</v>
      </c>
      <c r="BS387" s="249">
        <f t="shared" si="259"/>
        <v>229128213.85927203</v>
      </c>
      <c r="BT387" s="249">
        <f t="shared" si="259"/>
        <v>197509731.96124798</v>
      </c>
      <c r="BU387" s="249">
        <f t="shared" si="259"/>
        <v>277537829.52672005</v>
      </c>
      <c r="BV387" s="250">
        <f t="shared" si="259"/>
        <v>199473279.00413758</v>
      </c>
      <c r="BW387" s="538">
        <f t="shared" ref="BW387:BW390" si="260">SUM(C387:BV387)</f>
        <v>7123743686.0421286</v>
      </c>
    </row>
    <row r="388" spans="1:75" x14ac:dyDescent="0.25">
      <c r="A388" s="180" t="s">
        <v>59</v>
      </c>
      <c r="C388" s="235"/>
      <c r="AA388" s="249"/>
      <c r="AB388" s="249"/>
      <c r="AC388" s="249"/>
      <c r="AD388" s="249">
        <f t="shared" ref="AD388:BV388" si="261">AD367*AA2</f>
        <v>108647280</v>
      </c>
      <c r="AE388" s="249">
        <f t="shared" si="261"/>
        <v>59005800.000000007</v>
      </c>
      <c r="AF388" s="249">
        <f t="shared" si="261"/>
        <v>101005754.64</v>
      </c>
      <c r="AG388" s="249">
        <f t="shared" si="261"/>
        <v>79933190.400000006</v>
      </c>
      <c r="AH388" s="249">
        <f t="shared" si="261"/>
        <v>113355328.80000001</v>
      </c>
      <c r="AI388" s="249">
        <f t="shared" si="261"/>
        <v>68971224.000000015</v>
      </c>
      <c r="AJ388" s="249">
        <f t="shared" si="261"/>
        <v>103214916</v>
      </c>
      <c r="AK388" s="249">
        <f t="shared" si="261"/>
        <v>60264590.400000006</v>
      </c>
      <c r="AL388" s="249">
        <f t="shared" si="261"/>
        <v>115093685.28</v>
      </c>
      <c r="AM388" s="249">
        <f t="shared" si="261"/>
        <v>78543276.000000015</v>
      </c>
      <c r="AN388" s="249">
        <f t="shared" si="261"/>
        <v>119113634.64</v>
      </c>
      <c r="AO388" s="249">
        <f t="shared" si="261"/>
        <v>90790257.600000009</v>
      </c>
      <c r="AP388" s="249">
        <f t="shared" si="261"/>
        <v>450869217.12</v>
      </c>
      <c r="AQ388" s="249">
        <f t="shared" si="261"/>
        <v>213006784.91399994</v>
      </c>
      <c r="AR388" s="249">
        <f t="shared" si="261"/>
        <v>317434757.67359996</v>
      </c>
      <c r="AS388" s="249">
        <f t="shared" si="261"/>
        <v>240531526.61999995</v>
      </c>
      <c r="AT388" s="249">
        <f t="shared" si="261"/>
        <v>404526710.2464</v>
      </c>
      <c r="AU388" s="249">
        <f t="shared" si="261"/>
        <v>317402426.87999994</v>
      </c>
      <c r="AV388" s="249">
        <f t="shared" si="261"/>
        <v>331588626.76800001</v>
      </c>
      <c r="AW388" s="249">
        <f t="shared" si="261"/>
        <v>274834132.64999992</v>
      </c>
      <c r="AX388" s="249">
        <f t="shared" si="261"/>
        <v>370968343.19999999</v>
      </c>
      <c r="AY388" s="249">
        <f t="shared" si="261"/>
        <v>240696840.38399994</v>
      </c>
      <c r="AZ388" s="249">
        <f t="shared" si="261"/>
        <v>416740129.5456</v>
      </c>
      <c r="BA388" s="249">
        <f t="shared" si="261"/>
        <v>252516774.50999996</v>
      </c>
      <c r="BB388" s="249">
        <f t="shared" si="261"/>
        <v>48466057.560480006</v>
      </c>
      <c r="BC388" s="249">
        <f t="shared" si="261"/>
        <v>48347957.518223993</v>
      </c>
      <c r="BD388" s="249">
        <f t="shared" si="261"/>
        <v>60654909.349944003</v>
      </c>
      <c r="BE388" s="249">
        <f t="shared" si="261"/>
        <v>48020574.273924001</v>
      </c>
      <c r="BF388" s="249">
        <f t="shared" si="261"/>
        <v>69154553.772863999</v>
      </c>
      <c r="BG388" s="249">
        <f t="shared" si="261"/>
        <v>49107486.644999996</v>
      </c>
      <c r="BH388" s="249">
        <f t="shared" si="261"/>
        <v>56061484.491600007</v>
      </c>
      <c r="BI388" s="249">
        <f t="shared" si="261"/>
        <v>37793121.721992001</v>
      </c>
      <c r="BJ388" s="249">
        <f t="shared" si="261"/>
        <v>37072917.163800001</v>
      </c>
      <c r="BK388" s="249">
        <f t="shared" si="261"/>
        <v>36064538.192088</v>
      </c>
      <c r="BL388" s="249">
        <f t="shared" si="261"/>
        <v>55048760.900784001</v>
      </c>
      <c r="BM388" s="249">
        <f t="shared" si="261"/>
        <v>43005062.971248001</v>
      </c>
      <c r="BN388" s="249">
        <f t="shared" si="261"/>
        <v>212140984.63824004</v>
      </c>
      <c r="BO388" s="249">
        <f t="shared" si="261"/>
        <v>196065947.37088799</v>
      </c>
      <c r="BP388" s="249">
        <f t="shared" si="261"/>
        <v>223306299.61920002</v>
      </c>
      <c r="BQ388" s="249">
        <f t="shared" si="261"/>
        <v>174524681.28271678</v>
      </c>
      <c r="BR388" s="249">
        <f t="shared" si="261"/>
        <v>240453033.33996004</v>
      </c>
      <c r="BS388" s="249">
        <f t="shared" si="261"/>
        <v>178971537.82102558</v>
      </c>
      <c r="BT388" s="249">
        <f t="shared" si="261"/>
        <v>229128213.85927203</v>
      </c>
      <c r="BU388" s="249">
        <f t="shared" si="261"/>
        <v>197509731.96124798</v>
      </c>
      <c r="BV388" s="250">
        <f t="shared" si="261"/>
        <v>277537829.52672005</v>
      </c>
      <c r="BW388" s="538">
        <f t="shared" si="260"/>
        <v>7447490892.2528181</v>
      </c>
    </row>
    <row r="389" spans="1:75" ht="16.5" thickBot="1" x14ac:dyDescent="0.3">
      <c r="A389" s="180" t="s">
        <v>66</v>
      </c>
      <c r="C389" s="238"/>
      <c r="D389" s="244"/>
      <c r="E389" s="244"/>
      <c r="F389" s="244"/>
      <c r="G389" s="244"/>
      <c r="H389" s="244"/>
      <c r="I389" s="244"/>
      <c r="J389" s="244"/>
      <c r="K389" s="244"/>
      <c r="L389" s="244"/>
      <c r="M389" s="244"/>
      <c r="N389" s="244"/>
      <c r="O389" s="244"/>
      <c r="P389" s="244"/>
      <c r="Q389" s="244"/>
      <c r="R389" s="244"/>
      <c r="S389" s="244"/>
      <c r="T389" s="244"/>
      <c r="U389" s="244"/>
      <c r="V389" s="244"/>
      <c r="W389" s="244"/>
      <c r="X389" s="244"/>
      <c r="Y389" s="244"/>
      <c r="Z389" s="244"/>
      <c r="AA389" s="436"/>
      <c r="AB389" s="436"/>
      <c r="AC389" s="436"/>
      <c r="AD389" s="436"/>
      <c r="AE389" s="436">
        <f t="shared" ref="AE389:BV389" si="262">AE369*AA2</f>
        <v>108647280</v>
      </c>
      <c r="AF389" s="436">
        <f t="shared" si="262"/>
        <v>59005800.000000007</v>
      </c>
      <c r="AG389" s="436">
        <f t="shared" si="262"/>
        <v>101005754.64</v>
      </c>
      <c r="AH389" s="436">
        <f t="shared" si="262"/>
        <v>79933190.400000006</v>
      </c>
      <c r="AI389" s="436">
        <f t="shared" si="262"/>
        <v>113355328.80000001</v>
      </c>
      <c r="AJ389" s="436">
        <f t="shared" si="262"/>
        <v>68971224.000000015</v>
      </c>
      <c r="AK389" s="436">
        <f t="shared" si="262"/>
        <v>103214916</v>
      </c>
      <c r="AL389" s="436">
        <f t="shared" si="262"/>
        <v>60264590.400000006</v>
      </c>
      <c r="AM389" s="436">
        <f t="shared" si="262"/>
        <v>115093685.28</v>
      </c>
      <c r="AN389" s="436">
        <f t="shared" si="262"/>
        <v>78543276.000000015</v>
      </c>
      <c r="AO389" s="436">
        <f t="shared" si="262"/>
        <v>119113634.64</v>
      </c>
      <c r="AP389" s="436">
        <f t="shared" si="262"/>
        <v>90790257.600000009</v>
      </c>
      <c r="AQ389" s="436">
        <f t="shared" si="262"/>
        <v>0</v>
      </c>
      <c r="AR389" s="436">
        <f t="shared" si="262"/>
        <v>0</v>
      </c>
      <c r="AS389" s="436">
        <f t="shared" si="262"/>
        <v>0</v>
      </c>
      <c r="AT389" s="436">
        <f t="shared" si="262"/>
        <v>0</v>
      </c>
      <c r="AU389" s="436">
        <f t="shared" si="262"/>
        <v>0</v>
      </c>
      <c r="AV389" s="436">
        <f t="shared" si="262"/>
        <v>0</v>
      </c>
      <c r="AW389" s="436">
        <f t="shared" si="262"/>
        <v>0</v>
      </c>
      <c r="AX389" s="436">
        <f t="shared" si="262"/>
        <v>0</v>
      </c>
      <c r="AY389" s="436">
        <f t="shared" si="262"/>
        <v>0</v>
      </c>
      <c r="AZ389" s="436">
        <f t="shared" si="262"/>
        <v>0</v>
      </c>
      <c r="BA389" s="436">
        <f t="shared" si="262"/>
        <v>0</v>
      </c>
      <c r="BB389" s="436">
        <f t="shared" si="262"/>
        <v>0</v>
      </c>
      <c r="BC389" s="436">
        <f t="shared" si="262"/>
        <v>218097259.02215999</v>
      </c>
      <c r="BD389" s="436">
        <f t="shared" si="262"/>
        <v>217565808.83200797</v>
      </c>
      <c r="BE389" s="436">
        <f t="shared" si="262"/>
        <v>272947092.07474798</v>
      </c>
      <c r="BF389" s="436">
        <f t="shared" si="262"/>
        <v>216092584.23265797</v>
      </c>
      <c r="BG389" s="436">
        <f t="shared" si="262"/>
        <v>311195491.97788799</v>
      </c>
      <c r="BH389" s="436">
        <f t="shared" si="262"/>
        <v>220983689.90249997</v>
      </c>
      <c r="BI389" s="436">
        <f t="shared" si="262"/>
        <v>252276680.21219999</v>
      </c>
      <c r="BJ389" s="436">
        <f t="shared" si="262"/>
        <v>170069047.74896398</v>
      </c>
      <c r="BK389" s="436">
        <f t="shared" si="262"/>
        <v>166828127.23709998</v>
      </c>
      <c r="BL389" s="436">
        <f t="shared" si="262"/>
        <v>162290421.86439598</v>
      </c>
      <c r="BM389" s="436">
        <f t="shared" si="262"/>
        <v>247719424.05352798</v>
      </c>
      <c r="BN389" s="436">
        <f t="shared" si="262"/>
        <v>193522783.37061599</v>
      </c>
      <c r="BO389" s="436">
        <f t="shared" si="262"/>
        <v>0</v>
      </c>
      <c r="BP389" s="436">
        <f t="shared" si="262"/>
        <v>0</v>
      </c>
      <c r="BQ389" s="436">
        <f t="shared" si="262"/>
        <v>0</v>
      </c>
      <c r="BR389" s="436">
        <f t="shared" si="262"/>
        <v>0</v>
      </c>
      <c r="BS389" s="436">
        <f t="shared" si="262"/>
        <v>0</v>
      </c>
      <c r="BT389" s="436">
        <f t="shared" si="262"/>
        <v>0</v>
      </c>
      <c r="BU389" s="436">
        <f t="shared" si="262"/>
        <v>0</v>
      </c>
      <c r="BV389" s="437">
        <f t="shared" si="262"/>
        <v>0</v>
      </c>
      <c r="BW389" s="538">
        <f t="shared" si="260"/>
        <v>3747527348.2887659</v>
      </c>
    </row>
    <row r="390" spans="1:75" ht="16.5" thickBot="1" x14ac:dyDescent="0.3">
      <c r="A390" s="309" t="s">
        <v>345</v>
      </c>
      <c r="C390" s="255"/>
      <c r="D390" s="319"/>
      <c r="E390" s="319"/>
      <c r="F390" s="319"/>
      <c r="G390" s="319"/>
      <c r="H390" s="319"/>
      <c r="I390" s="319"/>
      <c r="J390" s="319"/>
      <c r="K390" s="319"/>
      <c r="L390" s="319"/>
      <c r="M390" s="319"/>
      <c r="N390" s="319"/>
      <c r="O390" s="319"/>
      <c r="P390" s="319"/>
      <c r="Q390" s="319"/>
      <c r="R390" s="319"/>
      <c r="S390" s="319"/>
      <c r="T390" s="319"/>
      <c r="U390" s="319"/>
      <c r="V390" s="319"/>
      <c r="W390" s="319"/>
      <c r="X390" s="319"/>
      <c r="Y390" s="319"/>
      <c r="Z390" s="319"/>
      <c r="AA390" s="572">
        <f>AA385+AA386+AA387+AA388+AA389</f>
        <v>0</v>
      </c>
      <c r="AB390" s="572">
        <f t="shared" ref="AB390:BV390" si="263">AB385+AB386+AB387+AB388+AB389</f>
        <v>108647280</v>
      </c>
      <c r="AC390" s="572">
        <f t="shared" si="263"/>
        <v>276300360</v>
      </c>
      <c r="AD390" s="572">
        <f t="shared" si="263"/>
        <v>327664634.63999999</v>
      </c>
      <c r="AE390" s="572">
        <f t="shared" si="263"/>
        <v>449597779.68000001</v>
      </c>
      <c r="AF390" s="572">
        <f t="shared" si="263"/>
        <v>433233264.24000001</v>
      </c>
      <c r="AG390" s="572">
        <f t="shared" si="263"/>
        <v>476620826.63999999</v>
      </c>
      <c r="AH390" s="572">
        <f t="shared" si="263"/>
        <v>434445883.20000005</v>
      </c>
      <c r="AI390" s="572">
        <f t="shared" si="263"/>
        <v>449020975.20000005</v>
      </c>
      <c r="AJ390" s="572">
        <f t="shared" si="263"/>
        <v>407809006.08000004</v>
      </c>
      <c r="AK390" s="572">
        <f t="shared" si="263"/>
        <v>472210152.96000004</v>
      </c>
      <c r="AL390" s="572">
        <f t="shared" si="263"/>
        <v>451558462.32000005</v>
      </c>
      <c r="AM390" s="572">
        <f t="shared" si="263"/>
        <v>522654488.15999997</v>
      </c>
      <c r="AN390" s="572">
        <f t="shared" si="263"/>
        <v>454382295.36000001</v>
      </c>
      <c r="AO390" s="572">
        <f t="shared" si="263"/>
        <v>470839631.61900002</v>
      </c>
      <c r="AP390" s="572">
        <f t="shared" si="263"/>
        <v>701068660.12259996</v>
      </c>
      <c r="AQ390" s="572">
        <f t="shared" si="263"/>
        <v>411812751.52079988</v>
      </c>
      <c r="AR390" s="572">
        <f t="shared" si="263"/>
        <v>505121639.35799992</v>
      </c>
      <c r="AS390" s="572">
        <f t="shared" si="263"/>
        <v>495695286.22319996</v>
      </c>
      <c r="AT390" s="572">
        <f t="shared" si="263"/>
        <v>618492694.81439996</v>
      </c>
      <c r="AU390" s="572">
        <f t="shared" si="263"/>
        <v>529002429.03899992</v>
      </c>
      <c r="AV390" s="572">
        <f t="shared" si="263"/>
        <v>530833750.29299998</v>
      </c>
      <c r="AW390" s="572">
        <f t="shared" si="263"/>
        <v>500434444.31399989</v>
      </c>
      <c r="AX390" s="572">
        <f t="shared" si="263"/>
        <v>560773451.64960003</v>
      </c>
      <c r="AY390" s="572">
        <f t="shared" si="263"/>
        <v>539619091.80227995</v>
      </c>
      <c r="AZ390" s="572">
        <f t="shared" si="263"/>
        <v>688278589.43978405</v>
      </c>
      <c r="BA390" s="572">
        <f t="shared" si="263"/>
        <v>482566685.23711193</v>
      </c>
      <c r="BB390" s="572">
        <f t="shared" si="263"/>
        <v>290318386.81162798</v>
      </c>
      <c r="BC390" s="572">
        <f t="shared" si="263"/>
        <v>522623282.88601196</v>
      </c>
      <c r="BD390" s="572">
        <f t="shared" si="263"/>
        <v>537668173.783566</v>
      </c>
      <c r="BE390" s="572">
        <f t="shared" si="263"/>
        <v>578975954.78956795</v>
      </c>
      <c r="BF390" s="572">
        <f t="shared" si="263"/>
        <v>508824458.67821395</v>
      </c>
      <c r="BG390" s="572">
        <f t="shared" si="263"/>
        <v>557054365.96807194</v>
      </c>
      <c r="BH390" s="572">
        <f t="shared" si="263"/>
        <v>443945229.49677598</v>
      </c>
      <c r="BI390" s="572">
        <f t="shared" si="263"/>
        <v>472857014.96485198</v>
      </c>
      <c r="BJ390" s="572">
        <f t="shared" si="263"/>
        <v>414341356.97371197</v>
      </c>
      <c r="BK390" s="572">
        <f t="shared" si="263"/>
        <v>424511178.88242</v>
      </c>
      <c r="BL390" s="572">
        <f t="shared" si="263"/>
        <v>383898510.224334</v>
      </c>
      <c r="BM390" s="572">
        <f t="shared" si="263"/>
        <v>607708533.41053796</v>
      </c>
      <c r="BN390" s="572">
        <f t="shared" si="263"/>
        <v>701187460.60522318</v>
      </c>
      <c r="BO390" s="572">
        <f t="shared" si="263"/>
        <v>523116675.6457572</v>
      </c>
      <c r="BP390" s="572">
        <f t="shared" si="263"/>
        <v>502687123.69216323</v>
      </c>
      <c r="BQ390" s="572">
        <f t="shared" si="263"/>
        <v>517002652.54275119</v>
      </c>
      <c r="BR390" s="572">
        <f t="shared" si="263"/>
        <v>526084057.61611563</v>
      </c>
      <c r="BS390" s="572">
        <f t="shared" si="263"/>
        <v>526861642.05228961</v>
      </c>
      <c r="BT390" s="572">
        <f t="shared" si="263"/>
        <v>545890722.95323443</v>
      </c>
      <c r="BU390" s="572">
        <f t="shared" si="263"/>
        <v>585726971.76030242</v>
      </c>
      <c r="BV390" s="573">
        <f t="shared" si="263"/>
        <v>583893365.33054519</v>
      </c>
      <c r="BW390" s="569">
        <f t="shared" si="260"/>
        <v>23053861632.980846</v>
      </c>
    </row>
    <row r="391" spans="1:75" ht="16.5" thickBot="1" x14ac:dyDescent="0.3">
      <c r="BW391" s="324">
        <f t="shared" ref="BW391:BW462" si="264">SUM(C391:BV391)</f>
        <v>0</v>
      </c>
    </row>
    <row r="392" spans="1:75" x14ac:dyDescent="0.25">
      <c r="A392" s="277" t="s">
        <v>338</v>
      </c>
      <c r="C392" s="233"/>
      <c r="D392" s="245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440">
        <f>IF(AA380&gt;AA390,AA380-AA390,0)</f>
        <v>0</v>
      </c>
      <c r="AB392" s="440">
        <f t="shared" ref="AB392:BV392" si="265">IF(AB380&gt;AB390,AB380-AB390,0)</f>
        <v>0</v>
      </c>
      <c r="AC392" s="440">
        <f t="shared" si="265"/>
        <v>0</v>
      </c>
      <c r="AD392" s="440">
        <f t="shared" si="265"/>
        <v>52973019.120000064</v>
      </c>
      <c r="AE392" s="440">
        <f t="shared" si="265"/>
        <v>54635454.720000029</v>
      </c>
      <c r="AF392" s="440">
        <f t="shared" si="265"/>
        <v>0</v>
      </c>
      <c r="AG392" s="440">
        <f t="shared" si="265"/>
        <v>0</v>
      </c>
      <c r="AH392" s="440">
        <f t="shared" si="265"/>
        <v>0</v>
      </c>
      <c r="AI392" s="440">
        <f t="shared" si="265"/>
        <v>62944909.439999938</v>
      </c>
      <c r="AJ392" s="440">
        <f t="shared" si="265"/>
        <v>44753224.319999993</v>
      </c>
      <c r="AK392" s="440">
        <f t="shared" si="265"/>
        <v>57637485.359999955</v>
      </c>
      <c r="AL392" s="440">
        <f t="shared" si="265"/>
        <v>71570232.720000029</v>
      </c>
      <c r="AM392" s="440">
        <f t="shared" si="265"/>
        <v>113678187.84000003</v>
      </c>
      <c r="AN392" s="440">
        <f t="shared" si="265"/>
        <v>0</v>
      </c>
      <c r="AO392" s="440">
        <f t="shared" si="265"/>
        <v>0</v>
      </c>
      <c r="AP392" s="440">
        <f t="shared" si="265"/>
        <v>0</v>
      </c>
      <c r="AQ392" s="440">
        <f t="shared" si="265"/>
        <v>132209258.37840009</v>
      </c>
      <c r="AR392" s="440">
        <f t="shared" si="265"/>
        <v>164945167.17000008</v>
      </c>
      <c r="AS392" s="440">
        <f t="shared" si="265"/>
        <v>0</v>
      </c>
      <c r="AT392" s="440">
        <f t="shared" si="265"/>
        <v>0</v>
      </c>
      <c r="AU392" s="440">
        <f t="shared" si="265"/>
        <v>0</v>
      </c>
      <c r="AV392" s="440">
        <f t="shared" si="265"/>
        <v>0</v>
      </c>
      <c r="AW392" s="440">
        <f t="shared" si="265"/>
        <v>60012609.337800026</v>
      </c>
      <c r="AX392" s="440">
        <f t="shared" si="265"/>
        <v>0</v>
      </c>
      <c r="AY392" s="440">
        <f t="shared" si="265"/>
        <v>0</v>
      </c>
      <c r="AZ392" s="440">
        <f t="shared" si="265"/>
        <v>67608849.314663887</v>
      </c>
      <c r="BA392" s="440">
        <f t="shared" si="265"/>
        <v>34145242.476323962</v>
      </c>
      <c r="BB392" s="440">
        <f t="shared" si="265"/>
        <v>28678981.41901803</v>
      </c>
      <c r="BC392" s="440">
        <f t="shared" si="265"/>
        <v>111688216.66841996</v>
      </c>
      <c r="BD392" s="440">
        <f t="shared" si="265"/>
        <v>9533168.386433959</v>
      </c>
      <c r="BE392" s="440">
        <f t="shared" si="265"/>
        <v>0</v>
      </c>
      <c r="BF392" s="440">
        <f t="shared" si="265"/>
        <v>0</v>
      </c>
      <c r="BG392" s="440">
        <f t="shared" si="265"/>
        <v>0</v>
      </c>
      <c r="BH392" s="440">
        <f t="shared" si="265"/>
        <v>0</v>
      </c>
      <c r="BI392" s="440">
        <f t="shared" si="265"/>
        <v>32070862.818539977</v>
      </c>
      <c r="BJ392" s="440">
        <f t="shared" si="265"/>
        <v>64861098.409296036</v>
      </c>
      <c r="BK392" s="440">
        <f t="shared" si="265"/>
        <v>21651022.240259945</v>
      </c>
      <c r="BL392" s="440">
        <f t="shared" si="265"/>
        <v>60955933.839318037</v>
      </c>
      <c r="BM392" s="440">
        <f t="shared" si="265"/>
        <v>0</v>
      </c>
      <c r="BN392" s="440">
        <f t="shared" si="265"/>
        <v>0</v>
      </c>
      <c r="BO392" s="440">
        <f t="shared" si="265"/>
        <v>0</v>
      </c>
      <c r="BP392" s="440">
        <f t="shared" si="265"/>
        <v>29967576.494788766</v>
      </c>
      <c r="BQ392" s="440">
        <f t="shared" si="265"/>
        <v>0</v>
      </c>
      <c r="BR392" s="440">
        <f t="shared" si="265"/>
        <v>61743975.504044473</v>
      </c>
      <c r="BS392" s="440">
        <f t="shared" si="265"/>
        <v>71279163.578750491</v>
      </c>
      <c r="BT392" s="440">
        <f t="shared" si="265"/>
        <v>47781214.589757562</v>
      </c>
      <c r="BU392" s="440">
        <f t="shared" si="265"/>
        <v>0</v>
      </c>
      <c r="BV392" s="441">
        <f t="shared" si="265"/>
        <v>0</v>
      </c>
      <c r="BW392" s="538">
        <f t="shared" si="264"/>
        <v>1457324854.1458154</v>
      </c>
    </row>
    <row r="393" spans="1:75" ht="16.5" thickBot="1" x14ac:dyDescent="0.3">
      <c r="A393" s="270" t="s">
        <v>339</v>
      </c>
      <c r="C393" s="238"/>
      <c r="D393" s="244"/>
      <c r="E393" s="244"/>
      <c r="F393" s="244"/>
      <c r="G393" s="244"/>
      <c r="H393" s="244"/>
      <c r="I393" s="244"/>
      <c r="J393" s="244"/>
      <c r="K393" s="244"/>
      <c r="L393" s="244"/>
      <c r="M393" s="244"/>
      <c r="N393" s="244"/>
      <c r="O393" s="244"/>
      <c r="P393" s="244"/>
      <c r="Q393" s="244"/>
      <c r="R393" s="244"/>
      <c r="S393" s="244"/>
      <c r="T393" s="244"/>
      <c r="U393" s="244"/>
      <c r="V393" s="244"/>
      <c r="W393" s="244"/>
      <c r="X393" s="244"/>
      <c r="Y393" s="244"/>
      <c r="Z393" s="244"/>
      <c r="AA393" s="436">
        <f>IF(AA380&lt;AA390,AA390-AA380,0)</f>
        <v>0</v>
      </c>
      <c r="AB393" s="436">
        <f t="shared" ref="AB393:BV393" si="266">IF(AB380&lt;AB390,AB390-AB380,0)</f>
        <v>27161820</v>
      </c>
      <c r="AC393" s="436">
        <f t="shared" si="266"/>
        <v>1147883.5199999809</v>
      </c>
      <c r="AD393" s="436">
        <f t="shared" si="266"/>
        <v>0</v>
      </c>
      <c r="AE393" s="436">
        <f t="shared" si="266"/>
        <v>0</v>
      </c>
      <c r="AF393" s="436">
        <f t="shared" si="266"/>
        <v>35824694.639999986</v>
      </c>
      <c r="AG393" s="436">
        <f t="shared" si="266"/>
        <v>17494718.639999986</v>
      </c>
      <c r="AH393" s="436">
        <f t="shared" si="266"/>
        <v>87204479.039999962</v>
      </c>
      <c r="AI393" s="436">
        <f t="shared" si="266"/>
        <v>0</v>
      </c>
      <c r="AJ393" s="436">
        <f t="shared" si="266"/>
        <v>0</v>
      </c>
      <c r="AK393" s="436">
        <f t="shared" si="266"/>
        <v>0</v>
      </c>
      <c r="AL393" s="436">
        <f t="shared" si="266"/>
        <v>0</v>
      </c>
      <c r="AM393" s="436">
        <f t="shared" si="266"/>
        <v>0</v>
      </c>
      <c r="AN393" s="436">
        <f t="shared" si="266"/>
        <v>109285459.68479991</v>
      </c>
      <c r="AO393" s="436">
        <f t="shared" si="266"/>
        <v>100163590.61520004</v>
      </c>
      <c r="AP393" s="436">
        <f t="shared" si="266"/>
        <v>116969490.30059993</v>
      </c>
      <c r="AQ393" s="436">
        <f t="shared" si="266"/>
        <v>0</v>
      </c>
      <c r="AR393" s="436">
        <f t="shared" si="266"/>
        <v>0</v>
      </c>
      <c r="AS393" s="436">
        <f t="shared" si="266"/>
        <v>49763023.594200015</v>
      </c>
      <c r="AT393" s="436">
        <f t="shared" si="266"/>
        <v>38291618.849400043</v>
      </c>
      <c r="AU393" s="436">
        <f t="shared" si="266"/>
        <v>30110913.18900001</v>
      </c>
      <c r="AV393" s="436">
        <f t="shared" si="266"/>
        <v>22699755.342599988</v>
      </c>
      <c r="AW393" s="436">
        <f t="shared" si="266"/>
        <v>0</v>
      </c>
      <c r="AX393" s="436">
        <f t="shared" si="266"/>
        <v>27686448.018600047</v>
      </c>
      <c r="AY393" s="436">
        <f t="shared" si="266"/>
        <v>79759415.017799973</v>
      </c>
      <c r="AZ393" s="436">
        <f t="shared" si="266"/>
        <v>0</v>
      </c>
      <c r="BA393" s="436">
        <f t="shared" si="266"/>
        <v>0</v>
      </c>
      <c r="BB393" s="436">
        <f t="shared" si="266"/>
        <v>0</v>
      </c>
      <c r="BC393" s="436">
        <f t="shared" si="266"/>
        <v>0</v>
      </c>
      <c r="BD393" s="436">
        <f t="shared" si="266"/>
        <v>0</v>
      </c>
      <c r="BE393" s="436">
        <f t="shared" si="266"/>
        <v>64758996.468768001</v>
      </c>
      <c r="BF393" s="436">
        <f t="shared" si="266"/>
        <v>87698305.744181991</v>
      </c>
      <c r="BG393" s="436">
        <f t="shared" si="266"/>
        <v>217007667.72367197</v>
      </c>
      <c r="BH393" s="436">
        <f t="shared" si="266"/>
        <v>42080563.807128072</v>
      </c>
      <c r="BI393" s="436">
        <f t="shared" si="266"/>
        <v>0</v>
      </c>
      <c r="BJ393" s="436">
        <f t="shared" si="266"/>
        <v>0</v>
      </c>
      <c r="BK393" s="436">
        <f t="shared" si="266"/>
        <v>0</v>
      </c>
      <c r="BL393" s="436">
        <f t="shared" si="266"/>
        <v>0</v>
      </c>
      <c r="BM393" s="436">
        <f t="shared" si="266"/>
        <v>23619959.061257958</v>
      </c>
      <c r="BN393" s="436">
        <f t="shared" si="266"/>
        <v>3684095.5711390972</v>
      </c>
      <c r="BO393" s="436">
        <f t="shared" si="266"/>
        <v>4899856.9740371704</v>
      </c>
      <c r="BP393" s="436">
        <f t="shared" si="266"/>
        <v>0</v>
      </c>
      <c r="BQ393" s="436">
        <f t="shared" si="266"/>
        <v>23192728.813447177</v>
      </c>
      <c r="BR393" s="436">
        <f t="shared" si="266"/>
        <v>0</v>
      </c>
      <c r="BS393" s="436">
        <f t="shared" si="266"/>
        <v>0</v>
      </c>
      <c r="BT393" s="436">
        <f t="shared" si="266"/>
        <v>0</v>
      </c>
      <c r="BU393" s="436">
        <f t="shared" si="266"/>
        <v>61494369.12390244</v>
      </c>
      <c r="BV393" s="437">
        <f t="shared" si="266"/>
        <v>35425747.293577194</v>
      </c>
      <c r="BW393" s="538">
        <f t="shared" si="264"/>
        <v>1307425601.0333109</v>
      </c>
    </row>
    <row r="394" spans="1:75" ht="16.5" thickBot="1" x14ac:dyDescent="0.3">
      <c r="BW394" s="538">
        <f t="shared" si="264"/>
        <v>0</v>
      </c>
    </row>
    <row r="395" spans="1:75" ht="16.5" thickBot="1" x14ac:dyDescent="0.3">
      <c r="A395" s="305" t="s">
        <v>981</v>
      </c>
      <c r="BW395" s="538">
        <f t="shared" si="264"/>
        <v>0</v>
      </c>
    </row>
    <row r="396" spans="1:75" ht="16.5" thickBot="1" x14ac:dyDescent="0.3">
      <c r="A396" s="323" t="s">
        <v>984</v>
      </c>
      <c r="N396" s="249">
        <f>SFP!C22*'MONTHLY DATA'!AL125</f>
        <v>126119283.6672001</v>
      </c>
      <c r="O396" s="249">
        <f>SFP!D22*'MONTHLY DATA'!AM125</f>
        <v>63062433.524160042</v>
      </c>
      <c r="P396" s="249">
        <f>SFP!E22*'MONTHLY DATA'!AN125</f>
        <v>60005578.993344039</v>
      </c>
      <c r="Q396" s="249">
        <f>SFP!F22*'MONTHLY DATA'!AO125</f>
        <v>51293015.726544037</v>
      </c>
      <c r="R396" s="249">
        <f>SFP!G22*'MONTHLY DATA'!AP125</f>
        <v>33951877.760304041</v>
      </c>
      <c r="S396" s="249">
        <f>SFP!H22*'MONTHLY DATA'!AQ125</f>
        <v>36696522.466656044</v>
      </c>
      <c r="T396" s="249">
        <f>SFP!I22*'MONTHLY DATA'!AR125</f>
        <v>49647779.362080052</v>
      </c>
      <c r="U396" s="249">
        <f>SFP!J22*'MONTHLY DATA'!AS125</f>
        <v>56384110.170432054</v>
      </c>
      <c r="V396" s="249">
        <f>SFP!K22*'MONTHLY DATA'!AT125</f>
        <v>50543202.108240053</v>
      </c>
      <c r="W396" s="249">
        <f>SFP!L22*'MONTHLY DATA'!AU125</f>
        <v>44862867.280368045</v>
      </c>
      <c r="X396" s="249">
        <f>SFP!M22*'MONTHLY DATA'!AV125</f>
        <v>45434813.539680049</v>
      </c>
      <c r="Y396" s="249">
        <f>SFP!N22*'MONTHLY DATA'!AW125</f>
        <v>47244491.69702404</v>
      </c>
      <c r="Z396" s="249">
        <f>SFP!O22*'MONTHLY DATA'!AX125</f>
        <v>78976738.12752004</v>
      </c>
      <c r="AA396" s="249">
        <f>SFP!P22*'MONTHLY DATA'!AY125</f>
        <v>129706093.92384008</v>
      </c>
      <c r="AB396" s="249">
        <f>SFP!Q22*'MONTHLY DATA'!AZ125</f>
        <v>97085418.22800009</v>
      </c>
      <c r="AC396" s="249">
        <f>SFP!R22*'MONTHLY DATA'!BA125</f>
        <v>90000753.756576091</v>
      </c>
      <c r="AD396" s="249">
        <f>SFP!S22*'MONTHLY DATA'!BB125</f>
        <v>62449234.366675287</v>
      </c>
      <c r="AE396" s="249">
        <f>SFP!T22*'MONTHLY DATA'!BC125</f>
        <v>68216291.247916907</v>
      </c>
      <c r="AF396" s="249">
        <f>SFP!U22*'MONTHLY DATA'!BD125</f>
        <v>80816589.738355294</v>
      </c>
      <c r="AG396" s="249">
        <f>SFP!V22*'MONTHLY DATA'!BE125</f>
        <v>87049346.318908885</v>
      </c>
      <c r="AH396" s="249">
        <f>SFP!W22*'MONTHLY DATA'!BF125</f>
        <v>82253106.152832091</v>
      </c>
      <c r="AI396" s="249">
        <f>SFP!X22*'MONTHLY DATA'!BG125</f>
        <v>79675456.072588876</v>
      </c>
      <c r="AJ396" s="249">
        <f>SFP!Y22*'MONTHLY DATA'!BH125</f>
        <v>77685238.967779264</v>
      </c>
      <c r="AK396" s="249">
        <f>SFP!Z22*'MONTHLY DATA'!BI125</f>
        <v>83419309.059544876</v>
      </c>
      <c r="AL396" s="249">
        <f>SFP!AA22*'MONTHLY DATA'!BJ125</f>
        <v>130238291.80673051</v>
      </c>
      <c r="AM396" s="249">
        <f>SFP!AB22*'MONTHLY DATA'!BK125</f>
        <v>101840406.29427083</v>
      </c>
      <c r="AN396" s="249">
        <f>SFP!AC22*'MONTHLY DATA'!BL125</f>
        <v>98576017.303145558</v>
      </c>
      <c r="AO396" s="249">
        <f>SFP!AD22*'MONTHLY DATA'!BM125</f>
        <v>78456478.534555033</v>
      </c>
      <c r="AP396" s="249">
        <f>SFP!AE22*'MONTHLY DATA'!BN125</f>
        <v>33797014.106377505</v>
      </c>
      <c r="AQ396" s="249">
        <f>SFP!AF22*'MONTHLY DATA'!BO125</f>
        <v>41072072.166074045</v>
      </c>
      <c r="AR396" s="249">
        <f>SFP!AG22*'MONTHLY DATA'!BP125</f>
        <v>65338947.52069211</v>
      </c>
      <c r="AS396" s="249">
        <f>SFP!AH22*'MONTHLY DATA'!BQ125</f>
        <v>68710319.167776838</v>
      </c>
      <c r="AT396" s="249">
        <f>SFP!AI22*'MONTHLY DATA'!BR125</f>
        <v>57477135.03333772</v>
      </c>
      <c r="AU396" s="249">
        <f>SFP!AJ22*'MONTHLY DATA'!BS125</f>
        <v>46335776.68439661</v>
      </c>
      <c r="AV396" s="249">
        <f>SFP!AK22*'MONTHLY DATA'!BT125</f>
        <v>46406833.581673339</v>
      </c>
      <c r="AW396" s="249">
        <f>SFP!AL22*'MONTHLY DATA'!BU125</f>
        <v>56168291.531941243</v>
      </c>
      <c r="AX396" s="249">
        <f>SFP!AM22*'MONTHLY DATA'!BV125</f>
        <v>78908443.062885359</v>
      </c>
      <c r="AY396" s="249">
        <f>SFP!AN22*'MONTHLY DATA'!BW125</f>
        <v>101890195.04721081</v>
      </c>
      <c r="AZ396" s="249">
        <f>SFP!AO22*'MONTHLY DATA'!BX125</f>
        <v>86139150.9384657</v>
      </c>
      <c r="BA396" s="249">
        <f>SFP!AP22*'MONTHLY DATA'!BY125</f>
        <v>59549165.050752848</v>
      </c>
      <c r="BB396" s="249">
        <f>SFP!AQ22*'MONTHLY DATA'!BZ125</f>
        <v>44206486.505407475</v>
      </c>
      <c r="BC396" s="249">
        <f>SFP!AR22*'MONTHLY DATA'!CA125</f>
        <v>53003953.408509403</v>
      </c>
      <c r="BD396" s="249">
        <f>SFP!AS22*'MONTHLY DATA'!CB125</f>
        <v>74694714.615173742</v>
      </c>
      <c r="BE396" s="249">
        <f>SFP!AT22*'MONTHLY DATA'!CC125</f>
        <v>74505981.730179861</v>
      </c>
      <c r="BF396" s="249">
        <f>SFP!AU22*'MONTHLY DATA'!CD125</f>
        <v>59222631.792562045</v>
      </c>
      <c r="BG396" s="249">
        <f>SFP!AV22*'MONTHLY DATA'!CE125</f>
        <v>42091309.250416867</v>
      </c>
      <c r="BH396" s="249">
        <f>SFP!AW22*'MONTHLY DATA'!CF125</f>
        <v>43386065.510075368</v>
      </c>
      <c r="BI396" s="249">
        <f>SFP!AX22*'MONTHLY DATA'!CG125</f>
        <v>51363384.330992758</v>
      </c>
      <c r="BJ396" s="249">
        <f>SFP!AY22*'MONTHLY DATA'!CH125</f>
        <v>85371441.287156671</v>
      </c>
      <c r="BK396" s="249">
        <f>SFP!AZ22*'MONTHLY DATA'!CI125</f>
        <v>109969143.77068619</v>
      </c>
      <c r="BL396" s="249">
        <f>SFP!BA22*'MONTHLY DATA'!CJ125</f>
        <v>117036291.9017318</v>
      </c>
      <c r="BM396" s="249">
        <f>SFP!BB22*'MONTHLY DATA'!CK125</f>
        <v>92303253.50792627</v>
      </c>
      <c r="BN396" s="249">
        <f>SFP!BC22*'MONTHLY DATA'!CL125</f>
        <v>71332322.466997325</v>
      </c>
      <c r="BO396" s="249">
        <f>SFP!BD22*'MONTHLY DATA'!CM125</f>
        <v>81803287.932321727</v>
      </c>
      <c r="BP396" s="249">
        <f>SFP!BE22*'MONTHLY DATA'!CN125</f>
        <v>111339654.84287368</v>
      </c>
      <c r="BQ396" s="249">
        <f>SFP!BF22*'MONTHLY DATA'!CO125</f>
        <v>114546438.65134476</v>
      </c>
      <c r="BR396" s="249">
        <f>SFP!BG22*'MONTHLY DATA'!CP125</f>
        <v>103471443.44022298</v>
      </c>
      <c r="BS396" s="249">
        <f>SFP!BH22*'MONTHLY DATA'!CQ125</f>
        <v>97625188.140964612</v>
      </c>
      <c r="BT396" s="249">
        <f>SFP!BI22*'MONTHLY DATA'!CR125</f>
        <v>105291549.9091824</v>
      </c>
      <c r="BU396" s="249">
        <f>SFP!BJ22*'MONTHLY DATA'!CS125</f>
        <v>109368199.39272666</v>
      </c>
      <c r="BV396" s="249">
        <f>SFP!BK22*'MONTHLY DATA'!CT125</f>
        <v>158444542.13990805</v>
      </c>
      <c r="BW396" s="538">
        <f t="shared" si="264"/>
        <v>4633861374.6142159</v>
      </c>
    </row>
    <row r="397" spans="1:75" x14ac:dyDescent="0.25">
      <c r="A397" s="268" t="s">
        <v>313</v>
      </c>
      <c r="C397" s="233"/>
      <c r="D397" s="245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440">
        <f>IF(O396&gt;N396,O396-N396,0)</f>
        <v>0</v>
      </c>
      <c r="P397" s="440">
        <f t="shared" ref="P397:BV397" si="267">IF(P396&gt;O396,P396-O396,0)</f>
        <v>0</v>
      </c>
      <c r="Q397" s="440">
        <f t="shared" si="267"/>
        <v>0</v>
      </c>
      <c r="R397" s="440">
        <f t="shared" si="267"/>
        <v>0</v>
      </c>
      <c r="S397" s="440">
        <f t="shared" si="267"/>
        <v>2744644.7063520029</v>
      </c>
      <c r="T397" s="440">
        <f t="shared" si="267"/>
        <v>12951256.895424008</v>
      </c>
      <c r="U397" s="440">
        <f t="shared" si="267"/>
        <v>6736330.808352001</v>
      </c>
      <c r="V397" s="440">
        <f t="shared" si="267"/>
        <v>0</v>
      </c>
      <c r="W397" s="440">
        <f t="shared" si="267"/>
        <v>0</v>
      </c>
      <c r="X397" s="440">
        <f t="shared" si="267"/>
        <v>571946.25931200385</v>
      </c>
      <c r="Y397" s="440">
        <f t="shared" si="267"/>
        <v>1809678.1573439911</v>
      </c>
      <c r="Z397" s="440">
        <f t="shared" si="267"/>
        <v>31732246.430496</v>
      </c>
      <c r="AA397" s="440">
        <f t="shared" si="267"/>
        <v>50729355.796320036</v>
      </c>
      <c r="AB397" s="440">
        <f t="shared" si="267"/>
        <v>0</v>
      </c>
      <c r="AC397" s="440">
        <f t="shared" si="267"/>
        <v>0</v>
      </c>
      <c r="AD397" s="440">
        <f t="shared" si="267"/>
        <v>0</v>
      </c>
      <c r="AE397" s="440">
        <f t="shared" si="267"/>
        <v>5767056.8812416196</v>
      </c>
      <c r="AF397" s="440">
        <f t="shared" si="267"/>
        <v>12600298.490438387</v>
      </c>
      <c r="AG397" s="440">
        <f t="shared" si="267"/>
        <v>6232756.5805535913</v>
      </c>
      <c r="AH397" s="440">
        <f t="shared" si="267"/>
        <v>0</v>
      </c>
      <c r="AI397" s="440">
        <f t="shared" si="267"/>
        <v>0</v>
      </c>
      <c r="AJ397" s="440">
        <f t="shared" si="267"/>
        <v>0</v>
      </c>
      <c r="AK397" s="440">
        <f t="shared" si="267"/>
        <v>5734070.0917656124</v>
      </c>
      <c r="AL397" s="440">
        <f t="shared" si="267"/>
        <v>46818982.747185633</v>
      </c>
      <c r="AM397" s="440">
        <f t="shared" si="267"/>
        <v>0</v>
      </c>
      <c r="AN397" s="440">
        <f t="shared" si="267"/>
        <v>0</v>
      </c>
      <c r="AO397" s="440">
        <f t="shared" si="267"/>
        <v>0</v>
      </c>
      <c r="AP397" s="440">
        <f t="shared" si="267"/>
        <v>0</v>
      </c>
      <c r="AQ397" s="440">
        <f t="shared" si="267"/>
        <v>7275058.0596965402</v>
      </c>
      <c r="AR397" s="440">
        <f t="shared" si="267"/>
        <v>24266875.354618065</v>
      </c>
      <c r="AS397" s="440">
        <f t="shared" si="267"/>
        <v>3371371.6470847279</v>
      </c>
      <c r="AT397" s="440">
        <f t="shared" si="267"/>
        <v>0</v>
      </c>
      <c r="AU397" s="440">
        <f t="shared" si="267"/>
        <v>0</v>
      </c>
      <c r="AV397" s="440">
        <f t="shared" si="267"/>
        <v>71056.897276729345</v>
      </c>
      <c r="AW397" s="440">
        <f t="shared" si="267"/>
        <v>9761457.9502679035</v>
      </c>
      <c r="AX397" s="440">
        <f t="shared" si="267"/>
        <v>22740151.530944116</v>
      </c>
      <c r="AY397" s="440">
        <f t="shared" si="267"/>
        <v>22981751.984325454</v>
      </c>
      <c r="AZ397" s="440">
        <f t="shared" si="267"/>
        <v>0</v>
      </c>
      <c r="BA397" s="440">
        <f t="shared" si="267"/>
        <v>0</v>
      </c>
      <c r="BB397" s="440">
        <f t="shared" si="267"/>
        <v>0</v>
      </c>
      <c r="BC397" s="440">
        <f t="shared" si="267"/>
        <v>8797466.9031019285</v>
      </c>
      <c r="BD397" s="440">
        <f t="shared" si="267"/>
        <v>21690761.206664339</v>
      </c>
      <c r="BE397" s="440">
        <f t="shared" si="267"/>
        <v>0</v>
      </c>
      <c r="BF397" s="440">
        <f t="shared" si="267"/>
        <v>0</v>
      </c>
      <c r="BG397" s="440">
        <f t="shared" si="267"/>
        <v>0</v>
      </c>
      <c r="BH397" s="440">
        <f t="shared" si="267"/>
        <v>1294756.2596585006</v>
      </c>
      <c r="BI397" s="440">
        <f t="shared" si="267"/>
        <v>7977318.8209173903</v>
      </c>
      <c r="BJ397" s="440">
        <f t="shared" si="267"/>
        <v>34008056.956163913</v>
      </c>
      <c r="BK397" s="440">
        <f t="shared" si="267"/>
        <v>24597702.483529523</v>
      </c>
      <c r="BL397" s="440">
        <f t="shared" si="267"/>
        <v>7067148.1310456097</v>
      </c>
      <c r="BM397" s="440">
        <f t="shared" si="267"/>
        <v>0</v>
      </c>
      <c r="BN397" s="440">
        <f t="shared" si="267"/>
        <v>0</v>
      </c>
      <c r="BO397" s="440">
        <f t="shared" si="267"/>
        <v>10470965.465324402</v>
      </c>
      <c r="BP397" s="440">
        <f t="shared" si="267"/>
        <v>29536366.91055195</v>
      </c>
      <c r="BQ397" s="440">
        <f t="shared" si="267"/>
        <v>3206783.8084710836</v>
      </c>
      <c r="BR397" s="440">
        <f t="shared" si="267"/>
        <v>0</v>
      </c>
      <c r="BS397" s="440">
        <f t="shared" si="267"/>
        <v>0</v>
      </c>
      <c r="BT397" s="440">
        <f t="shared" si="267"/>
        <v>7666361.7682177871</v>
      </c>
      <c r="BU397" s="440">
        <f t="shared" si="267"/>
        <v>4076649.4835442603</v>
      </c>
      <c r="BV397" s="441">
        <f t="shared" si="267"/>
        <v>49076342.747181386</v>
      </c>
      <c r="BW397" s="538">
        <f t="shared" si="264"/>
        <v>484363028.21337056</v>
      </c>
    </row>
    <row r="398" spans="1:75" ht="16.5" thickBot="1" x14ac:dyDescent="0.3">
      <c r="A398" s="270" t="s">
        <v>314</v>
      </c>
      <c r="C398" s="238"/>
      <c r="D398" s="244"/>
      <c r="E398" s="244"/>
      <c r="F398" s="244"/>
      <c r="G398" s="244"/>
      <c r="H398" s="244"/>
      <c r="I398" s="244"/>
      <c r="J398" s="244"/>
      <c r="K398" s="244"/>
      <c r="L398" s="244"/>
      <c r="M398" s="244"/>
      <c r="N398" s="244"/>
      <c r="O398" s="436">
        <f>IF(O396&lt;N396,N396-O396,0)</f>
        <v>63056850.143040061</v>
      </c>
      <c r="P398" s="436">
        <f t="shared" ref="P398:BV398" si="268">IF(P396&lt;O396,O396-P396,0)</f>
        <v>3056854.5308160037</v>
      </c>
      <c r="Q398" s="436">
        <f t="shared" si="268"/>
        <v>8712563.2668000013</v>
      </c>
      <c r="R398" s="436">
        <f t="shared" si="268"/>
        <v>17341137.966239996</v>
      </c>
      <c r="S398" s="436">
        <f t="shared" si="268"/>
        <v>0</v>
      </c>
      <c r="T398" s="436">
        <f t="shared" si="268"/>
        <v>0</v>
      </c>
      <c r="U398" s="436">
        <f t="shared" si="268"/>
        <v>0</v>
      </c>
      <c r="V398" s="436">
        <f t="shared" si="268"/>
        <v>5840908.0621920004</v>
      </c>
      <c r="W398" s="436">
        <f t="shared" si="268"/>
        <v>5680334.8278720081</v>
      </c>
      <c r="X398" s="436">
        <f t="shared" si="268"/>
        <v>0</v>
      </c>
      <c r="Y398" s="436">
        <f t="shared" si="268"/>
        <v>0</v>
      </c>
      <c r="Z398" s="436">
        <f t="shared" si="268"/>
        <v>0</v>
      </c>
      <c r="AA398" s="436">
        <f t="shared" si="268"/>
        <v>0</v>
      </c>
      <c r="AB398" s="436">
        <f t="shared" si="268"/>
        <v>32620675.695839986</v>
      </c>
      <c r="AC398" s="436">
        <f t="shared" si="268"/>
        <v>7084664.4714239985</v>
      </c>
      <c r="AD398" s="436">
        <f t="shared" si="268"/>
        <v>27551519.389900804</v>
      </c>
      <c r="AE398" s="436">
        <f t="shared" si="268"/>
        <v>0</v>
      </c>
      <c r="AF398" s="436">
        <f t="shared" si="268"/>
        <v>0</v>
      </c>
      <c r="AG398" s="436">
        <f t="shared" si="268"/>
        <v>0</v>
      </c>
      <c r="AH398" s="436">
        <f t="shared" si="268"/>
        <v>4796240.1660767943</v>
      </c>
      <c r="AI398" s="436">
        <f t="shared" si="268"/>
        <v>2577650.080243215</v>
      </c>
      <c r="AJ398" s="436">
        <f t="shared" si="268"/>
        <v>1990217.104809612</v>
      </c>
      <c r="AK398" s="436">
        <f t="shared" si="268"/>
        <v>0</v>
      </c>
      <c r="AL398" s="436">
        <f t="shared" si="268"/>
        <v>0</v>
      </c>
      <c r="AM398" s="436">
        <f t="shared" si="268"/>
        <v>28397885.51245968</v>
      </c>
      <c r="AN398" s="436">
        <f t="shared" si="268"/>
        <v>3264388.9911252707</v>
      </c>
      <c r="AO398" s="436">
        <f t="shared" si="268"/>
        <v>20119538.768590525</v>
      </c>
      <c r="AP398" s="436">
        <f t="shared" si="268"/>
        <v>44659464.428177528</v>
      </c>
      <c r="AQ398" s="436">
        <f t="shared" si="268"/>
        <v>0</v>
      </c>
      <c r="AR398" s="436">
        <f t="shared" si="268"/>
        <v>0</v>
      </c>
      <c r="AS398" s="436">
        <f t="shared" si="268"/>
        <v>0</v>
      </c>
      <c r="AT398" s="436">
        <f t="shared" si="268"/>
        <v>11233184.134439118</v>
      </c>
      <c r="AU398" s="436">
        <f t="shared" si="268"/>
        <v>11141358.34894111</v>
      </c>
      <c r="AV398" s="436">
        <f t="shared" si="268"/>
        <v>0</v>
      </c>
      <c r="AW398" s="436">
        <f t="shared" si="268"/>
        <v>0</v>
      </c>
      <c r="AX398" s="436">
        <f t="shared" si="268"/>
        <v>0</v>
      </c>
      <c r="AY398" s="436">
        <f t="shared" si="268"/>
        <v>0</v>
      </c>
      <c r="AZ398" s="436">
        <f t="shared" si="268"/>
        <v>15751044.108745113</v>
      </c>
      <c r="BA398" s="436">
        <f t="shared" si="268"/>
        <v>26589985.887712851</v>
      </c>
      <c r="BB398" s="436">
        <f t="shared" si="268"/>
        <v>15342678.545345373</v>
      </c>
      <c r="BC398" s="436">
        <f t="shared" si="268"/>
        <v>0</v>
      </c>
      <c r="BD398" s="436">
        <f t="shared" si="268"/>
        <v>0</v>
      </c>
      <c r="BE398" s="436">
        <f t="shared" si="268"/>
        <v>188732.88499388099</v>
      </c>
      <c r="BF398" s="436">
        <f t="shared" si="268"/>
        <v>15283349.937617816</v>
      </c>
      <c r="BG398" s="436">
        <f t="shared" si="268"/>
        <v>17131322.542145178</v>
      </c>
      <c r="BH398" s="436">
        <f t="shared" si="268"/>
        <v>0</v>
      </c>
      <c r="BI398" s="436">
        <f t="shared" si="268"/>
        <v>0</v>
      </c>
      <c r="BJ398" s="436">
        <f t="shared" si="268"/>
        <v>0</v>
      </c>
      <c r="BK398" s="436">
        <f t="shared" si="268"/>
        <v>0</v>
      </c>
      <c r="BL398" s="436">
        <f t="shared" si="268"/>
        <v>0</v>
      </c>
      <c r="BM398" s="436">
        <f t="shared" si="268"/>
        <v>24733038.393805534</v>
      </c>
      <c r="BN398" s="436">
        <f t="shared" si="268"/>
        <v>20970931.040928945</v>
      </c>
      <c r="BO398" s="436">
        <f t="shared" si="268"/>
        <v>0</v>
      </c>
      <c r="BP398" s="436">
        <f t="shared" si="268"/>
        <v>0</v>
      </c>
      <c r="BQ398" s="436">
        <f t="shared" si="268"/>
        <v>0</v>
      </c>
      <c r="BR398" s="436">
        <f t="shared" si="268"/>
        <v>11074995.211121783</v>
      </c>
      <c r="BS398" s="436">
        <f t="shared" si="268"/>
        <v>5846255.2992583662</v>
      </c>
      <c r="BT398" s="436">
        <f t="shared" si="268"/>
        <v>0</v>
      </c>
      <c r="BU398" s="436">
        <f t="shared" si="268"/>
        <v>0</v>
      </c>
      <c r="BV398" s="437">
        <f t="shared" si="268"/>
        <v>0</v>
      </c>
      <c r="BW398" s="538">
        <f t="shared" si="264"/>
        <v>452037769.74066246</v>
      </c>
    </row>
    <row r="399" spans="1:75" ht="16.5" thickBot="1" x14ac:dyDescent="0.3">
      <c r="BW399" s="538">
        <f t="shared" si="264"/>
        <v>0</v>
      </c>
    </row>
    <row r="400" spans="1:75" ht="16.5" thickBot="1" x14ac:dyDescent="0.3">
      <c r="A400" s="323" t="s">
        <v>985</v>
      </c>
      <c r="N400" s="249">
        <f>SFP!C25*'MONTHLY DATA'!AL142</f>
        <v>0</v>
      </c>
      <c r="O400" s="249">
        <f>SFP!D25*'MONTHLY DATA'!AM142</f>
        <v>0</v>
      </c>
      <c r="P400" s="249">
        <f>SFP!E25*'MONTHLY DATA'!AN142</f>
        <v>0</v>
      </c>
      <c r="Q400" s="249">
        <f>SFP!F25*'MONTHLY DATA'!AO142</f>
        <v>0</v>
      </c>
      <c r="R400" s="249">
        <f>SFP!G25*'MONTHLY DATA'!AP142</f>
        <v>0</v>
      </c>
      <c r="S400" s="249">
        <f>SFP!H25*'MONTHLY DATA'!AQ142</f>
        <v>0</v>
      </c>
      <c r="T400" s="249">
        <f>SFP!I25*'MONTHLY DATA'!AR142</f>
        <v>0</v>
      </c>
      <c r="U400" s="249">
        <f>SFP!J25*'MONTHLY DATA'!AS142</f>
        <v>0</v>
      </c>
      <c r="V400" s="249">
        <f>SFP!K25*'MONTHLY DATA'!AT142</f>
        <v>0</v>
      </c>
      <c r="W400" s="249">
        <f>SFP!L25*'MONTHLY DATA'!AU142</f>
        <v>0</v>
      </c>
      <c r="X400" s="249">
        <f>SFP!M25*'MONTHLY DATA'!AV142</f>
        <v>0</v>
      </c>
      <c r="Y400" s="249">
        <f>SFP!N25*'MONTHLY DATA'!AW142</f>
        <v>0</v>
      </c>
      <c r="Z400" s="249">
        <f>SFP!O25*'MONTHLY DATA'!AX142</f>
        <v>0</v>
      </c>
      <c r="AA400" s="249">
        <f>SFP!P25*'MONTHLY DATA'!AY142</f>
        <v>38026547.999999993</v>
      </c>
      <c r="AB400" s="249">
        <f>SFP!Q25*'MONTHLY DATA'!AZ142</f>
        <v>51073268.399999999</v>
      </c>
      <c r="AC400" s="249">
        <f>SFP!R25*'MONTHLY DATA'!BA142</f>
        <v>67084257.324000008</v>
      </c>
      <c r="AD400" s="249">
        <f>SFP!S25*'MONTHLY DATA'!BB142</f>
        <v>72124349.539200008</v>
      </c>
      <c r="AE400" s="249">
        <f>SFP!T25*'MONTHLY DATA'!BC142</f>
        <v>80326870.041600019</v>
      </c>
      <c r="AF400" s="249">
        <f>SFP!U25*'MONTHLY DATA'!BD142</f>
        <v>74140469.944800019</v>
      </c>
      <c r="AG400" s="249">
        <f>SFP!V25*'MONTHLY DATA'!BE142</f>
        <v>76902232.680000007</v>
      </c>
      <c r="AH400" s="249">
        <f>SFP!W25*'MONTHLY DATA'!BF142</f>
        <v>67583627.496000007</v>
      </c>
      <c r="AI400" s="249">
        <f>SFP!X25*'MONTHLY DATA'!BG142</f>
        <v>76434949.079999983</v>
      </c>
      <c r="AJ400" s="249">
        <f>SFP!Y25*'MONTHLY DATA'!BH142</f>
        <v>75378465.254399985</v>
      </c>
      <c r="AK400" s="249">
        <f>SFP!Z25*'MONTHLY DATA'!BI142</f>
        <v>84013526.671199977</v>
      </c>
      <c r="AL400" s="249">
        <f>SFP!AA25*'MONTHLY DATA'!BJ142</f>
        <v>84181024.468799978</v>
      </c>
      <c r="AM400" s="249">
        <f>SFP!AB25*'MONTHLY DATA'!BK142</f>
        <v>71569013.543999985</v>
      </c>
      <c r="AN400" s="249">
        <f>SFP!AC25*'MONTHLY DATA'!BL142</f>
        <v>66600464.185499981</v>
      </c>
      <c r="AO400" s="249">
        <f>SFP!AD25*'MONTHLY DATA'!BM142</f>
        <v>69511379.077349976</v>
      </c>
      <c r="AP400" s="249">
        <f>SFP!AE25*'MONTHLY DATA'!BN142</f>
        <v>54502239.956219964</v>
      </c>
      <c r="AQ400" s="249">
        <f>SFP!AF25*'MONTHLY DATA'!BO142</f>
        <v>67622161.567379966</v>
      </c>
      <c r="AR400" s="249">
        <f>SFP!AG25*'MONTHLY DATA'!BP142</f>
        <v>68816281.839479953</v>
      </c>
      <c r="AS400" s="249">
        <f>SFP!AH25*'MONTHLY DATA'!BQ142</f>
        <v>71663903.09231995</v>
      </c>
      <c r="AT400" s="249">
        <f>SFP!AI25*'MONTHLY DATA'!BR142</f>
        <v>63642112.73909995</v>
      </c>
      <c r="AU400" s="249">
        <f>SFP!AJ25*'MONTHLY DATA'!BS142</f>
        <v>68106019.88714996</v>
      </c>
      <c r="AV400" s="249">
        <f>SFP!AK25*'MONTHLY DATA'!BT142</f>
        <v>61622402.404499963</v>
      </c>
      <c r="AW400" s="249">
        <f>SFP!AL25*'MONTHLY DATA'!BU142</f>
        <v>71329024.317599952</v>
      </c>
      <c r="AX400" s="249">
        <f>SFP!AM25*'MONTHLY DATA'!BV142</f>
        <v>64333416.27761995</v>
      </c>
      <c r="AY400" s="249">
        <f>SFP!AN25*'MONTHLY DATA'!BW142</f>
        <v>73902588.561295137</v>
      </c>
      <c r="AZ400" s="249">
        <f>SFP!AO25*'MONTHLY DATA'!BX142</f>
        <v>61614647.705842495</v>
      </c>
      <c r="BA400" s="249">
        <f>SFP!AP25*'MONTHLY DATA'!BY142</f>
        <v>69053592.201582178</v>
      </c>
      <c r="BB400" s="249">
        <f>SFP!AQ25*'MONTHLY DATA'!BZ142</f>
        <v>80446833.557238892</v>
      </c>
      <c r="BC400" s="249">
        <f>SFP!AR25*'MONTHLY DATA'!CA142</f>
        <v>90582168.847796574</v>
      </c>
      <c r="BD400" s="249">
        <f>SFP!AS25*'MONTHLY DATA'!CB142</f>
        <v>87786570.407782599</v>
      </c>
      <c r="BE400" s="249">
        <f>SFP!AT25*'MONTHLY DATA'!CC142</f>
        <v>86684903.815368518</v>
      </c>
      <c r="BF400" s="249">
        <f>SFP!AU25*'MONTHLY DATA'!CD142</f>
        <v>78831309.327870876</v>
      </c>
      <c r="BG400" s="249">
        <f>SFP!AV25*'MONTHLY DATA'!CE142</f>
        <v>67651797.668066546</v>
      </c>
      <c r="BH400" s="249">
        <f>SFP!AW25*'MONTHLY DATA'!CF142</f>
        <v>62653806.813512795</v>
      </c>
      <c r="BI400" s="249">
        <f>SFP!AX25*'MONTHLY DATA'!CG142</f>
        <v>67311642.45609206</v>
      </c>
      <c r="BJ400" s="249">
        <f>SFP!AY25*'MONTHLY DATA'!CH142</f>
        <v>68254198.820418149</v>
      </c>
      <c r="BK400" s="249">
        <f>SFP!AZ25*'MONTHLY DATA'!CI142</f>
        <v>87038788.413743779</v>
      </c>
      <c r="BL400" s="249">
        <f>SFP!BA25*'MONTHLY DATA'!CJ142</f>
        <v>94477433.487945795</v>
      </c>
      <c r="BM400" s="249">
        <f>SFP!BB25*'MONTHLY DATA'!CK142</f>
        <v>91016438.582568154</v>
      </c>
      <c r="BN400" s="249">
        <f>SFP!BC25*'MONTHLY DATA'!CL142</f>
        <v>72475135.564677954</v>
      </c>
      <c r="BO400" s="249">
        <f>SFP!BD25*'MONTHLY DATA'!CM142</f>
        <v>77936249.10396795</v>
      </c>
      <c r="BP400" s="249">
        <f>SFP!BE25*'MONTHLY DATA'!CN142</f>
        <v>74068169.564195991</v>
      </c>
      <c r="BQ400" s="249">
        <f>SFP!BF25*'MONTHLY DATA'!CO142</f>
        <v>77975421.311576009</v>
      </c>
      <c r="BR400" s="249">
        <f>SFP!BG25*'MONTHLY DATA'!CP142</f>
        <v>75713740.371666297</v>
      </c>
      <c r="BS400" s="249">
        <f>SFP!BH25*'MONTHLY DATA'!CQ142</f>
        <v>87402545.595182031</v>
      </c>
      <c r="BT400" s="249">
        <f>SFP!BI25*'MONTHLY DATA'!CR142</f>
        <v>84098018.814179704</v>
      </c>
      <c r="BU400" s="249">
        <f>SFP!BJ25*'MONTHLY DATA'!CS142</f>
        <v>85664894.15586853</v>
      </c>
      <c r="BV400" s="249">
        <f>SFP!BK25*'MONTHLY DATA'!CT142</f>
        <v>77042174.977601662</v>
      </c>
      <c r="BW400" s="538">
        <f t="shared" si="264"/>
        <v>3526271077.9142609</v>
      </c>
    </row>
    <row r="401" spans="1:75" x14ac:dyDescent="0.25">
      <c r="A401" s="268" t="s">
        <v>313</v>
      </c>
      <c r="C401" s="233"/>
      <c r="D401" s="245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440">
        <f>IF(O400&gt;N400,O400-N400,0)</f>
        <v>0</v>
      </c>
      <c r="P401" s="440">
        <f t="shared" ref="P401:BV401" si="269">IF(P400&gt;O400,P400-O400,0)</f>
        <v>0</v>
      </c>
      <c r="Q401" s="440">
        <f t="shared" si="269"/>
        <v>0</v>
      </c>
      <c r="R401" s="440">
        <f t="shared" si="269"/>
        <v>0</v>
      </c>
      <c r="S401" s="440">
        <f t="shared" si="269"/>
        <v>0</v>
      </c>
      <c r="T401" s="440">
        <f t="shared" si="269"/>
        <v>0</v>
      </c>
      <c r="U401" s="440">
        <f t="shared" si="269"/>
        <v>0</v>
      </c>
      <c r="V401" s="440">
        <f t="shared" si="269"/>
        <v>0</v>
      </c>
      <c r="W401" s="440">
        <f t="shared" si="269"/>
        <v>0</v>
      </c>
      <c r="X401" s="440">
        <f t="shared" si="269"/>
        <v>0</v>
      </c>
      <c r="Y401" s="440">
        <f t="shared" si="269"/>
        <v>0</v>
      </c>
      <c r="Z401" s="440">
        <f t="shared" si="269"/>
        <v>0</v>
      </c>
      <c r="AA401" s="440">
        <f t="shared" si="269"/>
        <v>38026547.999999993</v>
      </c>
      <c r="AB401" s="440">
        <f t="shared" si="269"/>
        <v>13046720.400000006</v>
      </c>
      <c r="AC401" s="440">
        <f t="shared" si="269"/>
        <v>16010988.92400001</v>
      </c>
      <c r="AD401" s="440">
        <f t="shared" si="269"/>
        <v>5040092.2151999995</v>
      </c>
      <c r="AE401" s="440">
        <f t="shared" si="269"/>
        <v>8202520.5024000108</v>
      </c>
      <c r="AF401" s="440">
        <f t="shared" si="269"/>
        <v>0</v>
      </c>
      <c r="AG401" s="440">
        <f t="shared" si="269"/>
        <v>2761762.7351999879</v>
      </c>
      <c r="AH401" s="440">
        <f t="shared" si="269"/>
        <v>0</v>
      </c>
      <c r="AI401" s="440">
        <f t="shared" si="269"/>
        <v>8851321.5839999765</v>
      </c>
      <c r="AJ401" s="440">
        <f t="shared" si="269"/>
        <v>0</v>
      </c>
      <c r="AK401" s="440">
        <f t="shared" si="269"/>
        <v>8635061.4167999923</v>
      </c>
      <c r="AL401" s="440">
        <f t="shared" si="269"/>
        <v>167497.7976000011</v>
      </c>
      <c r="AM401" s="440">
        <f t="shared" si="269"/>
        <v>0</v>
      </c>
      <c r="AN401" s="440">
        <f t="shared" si="269"/>
        <v>0</v>
      </c>
      <c r="AO401" s="440">
        <f t="shared" si="269"/>
        <v>2910914.8918499947</v>
      </c>
      <c r="AP401" s="440">
        <f t="shared" si="269"/>
        <v>0</v>
      </c>
      <c r="AQ401" s="440">
        <f t="shared" si="269"/>
        <v>13119921.611160003</v>
      </c>
      <c r="AR401" s="440">
        <f t="shared" si="269"/>
        <v>1194120.2720999867</v>
      </c>
      <c r="AS401" s="440">
        <f t="shared" si="269"/>
        <v>2847621.2528399974</v>
      </c>
      <c r="AT401" s="440">
        <f t="shared" si="269"/>
        <v>0</v>
      </c>
      <c r="AU401" s="440">
        <f t="shared" si="269"/>
        <v>4463907.1480500102</v>
      </c>
      <c r="AV401" s="440">
        <f t="shared" si="269"/>
        <v>0</v>
      </c>
      <c r="AW401" s="440">
        <f t="shared" si="269"/>
        <v>9706621.9130999893</v>
      </c>
      <c r="AX401" s="440">
        <f t="shared" si="269"/>
        <v>0</v>
      </c>
      <c r="AY401" s="440">
        <f t="shared" si="269"/>
        <v>9569172.2836751863</v>
      </c>
      <c r="AZ401" s="440">
        <f t="shared" si="269"/>
        <v>0</v>
      </c>
      <c r="BA401" s="440">
        <f t="shared" si="269"/>
        <v>7438944.4957396835</v>
      </c>
      <c r="BB401" s="440">
        <f t="shared" si="269"/>
        <v>11393241.355656713</v>
      </c>
      <c r="BC401" s="440">
        <f t="shared" si="269"/>
        <v>10135335.290557683</v>
      </c>
      <c r="BD401" s="440">
        <f t="shared" si="269"/>
        <v>0</v>
      </c>
      <c r="BE401" s="440">
        <f t="shared" si="269"/>
        <v>0</v>
      </c>
      <c r="BF401" s="440">
        <f t="shared" si="269"/>
        <v>0</v>
      </c>
      <c r="BG401" s="440">
        <f t="shared" si="269"/>
        <v>0</v>
      </c>
      <c r="BH401" s="440">
        <f t="shared" si="269"/>
        <v>0</v>
      </c>
      <c r="BI401" s="440">
        <f t="shared" si="269"/>
        <v>4657835.6425792649</v>
      </c>
      <c r="BJ401" s="440">
        <f t="shared" si="269"/>
        <v>942556.36432608962</v>
      </c>
      <c r="BK401" s="440">
        <f t="shared" si="269"/>
        <v>18784589.59332563</v>
      </c>
      <c r="BL401" s="440">
        <f t="shared" si="269"/>
        <v>7438645.074202016</v>
      </c>
      <c r="BM401" s="440">
        <f t="shared" si="269"/>
        <v>0</v>
      </c>
      <c r="BN401" s="440">
        <f t="shared" si="269"/>
        <v>0</v>
      </c>
      <c r="BO401" s="440">
        <f t="shared" si="269"/>
        <v>5461113.539289996</v>
      </c>
      <c r="BP401" s="440">
        <f t="shared" si="269"/>
        <v>0</v>
      </c>
      <c r="BQ401" s="440">
        <f t="shared" si="269"/>
        <v>3907251.7473800182</v>
      </c>
      <c r="BR401" s="440">
        <f t="shared" si="269"/>
        <v>0</v>
      </c>
      <c r="BS401" s="440">
        <f t="shared" si="269"/>
        <v>11688805.223515734</v>
      </c>
      <c r="BT401" s="440">
        <f t="shared" si="269"/>
        <v>0</v>
      </c>
      <c r="BU401" s="440">
        <f t="shared" si="269"/>
        <v>1566875.3416888267</v>
      </c>
      <c r="BV401" s="441">
        <f t="shared" si="269"/>
        <v>0</v>
      </c>
      <c r="BW401" s="538">
        <f t="shared" si="264"/>
        <v>227969986.61623681</v>
      </c>
    </row>
    <row r="402" spans="1:75" ht="16.5" thickBot="1" x14ac:dyDescent="0.3">
      <c r="A402" s="270" t="s">
        <v>314</v>
      </c>
      <c r="C402" s="238"/>
      <c r="D402" s="244"/>
      <c r="E402" s="244"/>
      <c r="F402" s="244"/>
      <c r="G402" s="244"/>
      <c r="H402" s="244"/>
      <c r="I402" s="244"/>
      <c r="J402" s="244"/>
      <c r="K402" s="244"/>
      <c r="L402" s="244"/>
      <c r="M402" s="244"/>
      <c r="N402" s="244"/>
      <c r="O402" s="436">
        <f>IF(O400&lt;N400,N400-O400,0)</f>
        <v>0</v>
      </c>
      <c r="P402" s="436">
        <f t="shared" ref="P402:BV402" si="270">IF(P400&lt;O400,O400-P400,0)</f>
        <v>0</v>
      </c>
      <c r="Q402" s="436">
        <f t="shared" si="270"/>
        <v>0</v>
      </c>
      <c r="R402" s="436">
        <f t="shared" si="270"/>
        <v>0</v>
      </c>
      <c r="S402" s="436">
        <f t="shared" si="270"/>
        <v>0</v>
      </c>
      <c r="T402" s="436">
        <f t="shared" si="270"/>
        <v>0</v>
      </c>
      <c r="U402" s="436">
        <f t="shared" si="270"/>
        <v>0</v>
      </c>
      <c r="V402" s="436">
        <f t="shared" si="270"/>
        <v>0</v>
      </c>
      <c r="W402" s="436">
        <f t="shared" si="270"/>
        <v>0</v>
      </c>
      <c r="X402" s="436">
        <f t="shared" si="270"/>
        <v>0</v>
      </c>
      <c r="Y402" s="436">
        <f t="shared" si="270"/>
        <v>0</v>
      </c>
      <c r="Z402" s="436">
        <f t="shared" si="270"/>
        <v>0</v>
      </c>
      <c r="AA402" s="436">
        <f t="shared" si="270"/>
        <v>0</v>
      </c>
      <c r="AB402" s="436">
        <f t="shared" si="270"/>
        <v>0</v>
      </c>
      <c r="AC402" s="436">
        <f t="shared" si="270"/>
        <v>0</v>
      </c>
      <c r="AD402" s="436">
        <f t="shared" si="270"/>
        <v>0</v>
      </c>
      <c r="AE402" s="436">
        <f t="shared" si="270"/>
        <v>0</v>
      </c>
      <c r="AF402" s="436">
        <f t="shared" si="270"/>
        <v>6186400.0967999995</v>
      </c>
      <c r="AG402" s="436">
        <f t="shared" si="270"/>
        <v>0</v>
      </c>
      <c r="AH402" s="436">
        <f t="shared" si="270"/>
        <v>9318605.1840000004</v>
      </c>
      <c r="AI402" s="436">
        <f t="shared" si="270"/>
        <v>0</v>
      </c>
      <c r="AJ402" s="436">
        <f t="shared" si="270"/>
        <v>1056483.8255999982</v>
      </c>
      <c r="AK402" s="436">
        <f t="shared" si="270"/>
        <v>0</v>
      </c>
      <c r="AL402" s="436">
        <f t="shared" si="270"/>
        <v>0</v>
      </c>
      <c r="AM402" s="436">
        <f t="shared" si="270"/>
        <v>12612010.924799994</v>
      </c>
      <c r="AN402" s="436">
        <f t="shared" si="270"/>
        <v>4968549.3585000038</v>
      </c>
      <c r="AO402" s="436">
        <f t="shared" si="270"/>
        <v>0</v>
      </c>
      <c r="AP402" s="436">
        <f t="shared" si="270"/>
        <v>15009139.121130012</v>
      </c>
      <c r="AQ402" s="436">
        <f t="shared" si="270"/>
        <v>0</v>
      </c>
      <c r="AR402" s="436">
        <f t="shared" si="270"/>
        <v>0</v>
      </c>
      <c r="AS402" s="436">
        <f t="shared" si="270"/>
        <v>0</v>
      </c>
      <c r="AT402" s="436">
        <f t="shared" si="270"/>
        <v>8021790.3532200009</v>
      </c>
      <c r="AU402" s="436">
        <f t="shared" si="270"/>
        <v>0</v>
      </c>
      <c r="AV402" s="436">
        <f t="shared" si="270"/>
        <v>6483617.4826499969</v>
      </c>
      <c r="AW402" s="436">
        <f t="shared" si="270"/>
        <v>0</v>
      </c>
      <c r="AX402" s="436">
        <f t="shared" si="270"/>
        <v>6995608.0399800017</v>
      </c>
      <c r="AY402" s="436">
        <f t="shared" si="270"/>
        <v>0</v>
      </c>
      <c r="AZ402" s="436">
        <f t="shared" si="270"/>
        <v>12287940.855452642</v>
      </c>
      <c r="BA402" s="436">
        <f t="shared" si="270"/>
        <v>0</v>
      </c>
      <c r="BB402" s="436">
        <f t="shared" si="270"/>
        <v>0</v>
      </c>
      <c r="BC402" s="436">
        <f t="shared" si="270"/>
        <v>0</v>
      </c>
      <c r="BD402" s="436">
        <f t="shared" si="270"/>
        <v>2795598.4400139749</v>
      </c>
      <c r="BE402" s="436">
        <f t="shared" si="270"/>
        <v>1101666.5924140811</v>
      </c>
      <c r="BF402" s="436">
        <f t="shared" si="270"/>
        <v>7853594.4874976426</v>
      </c>
      <c r="BG402" s="436">
        <f t="shared" si="270"/>
        <v>11179511.659804329</v>
      </c>
      <c r="BH402" s="436">
        <f t="shared" si="270"/>
        <v>4997990.8545537516</v>
      </c>
      <c r="BI402" s="436">
        <f t="shared" si="270"/>
        <v>0</v>
      </c>
      <c r="BJ402" s="436">
        <f t="shared" si="270"/>
        <v>0</v>
      </c>
      <c r="BK402" s="436">
        <f t="shared" si="270"/>
        <v>0</v>
      </c>
      <c r="BL402" s="436">
        <f t="shared" si="270"/>
        <v>0</v>
      </c>
      <c r="BM402" s="436">
        <f t="shared" si="270"/>
        <v>3460994.9053776413</v>
      </c>
      <c r="BN402" s="436">
        <f t="shared" si="270"/>
        <v>18541303.0178902</v>
      </c>
      <c r="BO402" s="436">
        <f t="shared" si="270"/>
        <v>0</v>
      </c>
      <c r="BP402" s="436">
        <f t="shared" si="270"/>
        <v>3868079.5397719592</v>
      </c>
      <c r="BQ402" s="436">
        <f t="shared" si="270"/>
        <v>0</v>
      </c>
      <c r="BR402" s="436">
        <f t="shared" si="270"/>
        <v>2261680.9399097115</v>
      </c>
      <c r="BS402" s="436">
        <f t="shared" si="270"/>
        <v>0</v>
      </c>
      <c r="BT402" s="436">
        <f t="shared" si="270"/>
        <v>3304526.7810023278</v>
      </c>
      <c r="BU402" s="436">
        <f t="shared" si="270"/>
        <v>0</v>
      </c>
      <c r="BV402" s="437">
        <f t="shared" si="270"/>
        <v>8622719.178266868</v>
      </c>
      <c r="BW402" s="538">
        <f t="shared" si="264"/>
        <v>150927811.63863516</v>
      </c>
    </row>
    <row r="403" spans="1:75" ht="16.5" thickBot="1" x14ac:dyDescent="0.3">
      <c r="A403" s="167"/>
      <c r="BW403" s="538">
        <f t="shared" si="264"/>
        <v>0</v>
      </c>
    </row>
    <row r="404" spans="1:75" ht="16.5" thickBot="1" x14ac:dyDescent="0.3">
      <c r="A404" s="323" t="s">
        <v>270</v>
      </c>
      <c r="BW404" s="324">
        <f t="shared" si="264"/>
        <v>0</v>
      </c>
    </row>
    <row r="405" spans="1:75" ht="16.5" thickBot="1" x14ac:dyDescent="0.3">
      <c r="A405" s="172"/>
      <c r="BW405" s="324">
        <f t="shared" si="264"/>
        <v>0</v>
      </c>
    </row>
    <row r="406" spans="1:75" ht="16.5" thickBot="1" x14ac:dyDescent="0.3">
      <c r="A406" s="325" t="s">
        <v>243</v>
      </c>
      <c r="BW406" s="324">
        <f t="shared" si="264"/>
        <v>0</v>
      </c>
    </row>
    <row r="407" spans="1:75" ht="16.5" thickBot="1" x14ac:dyDescent="0.3">
      <c r="A407" s="172"/>
      <c r="BW407" s="324">
        <f t="shared" si="264"/>
        <v>0</v>
      </c>
    </row>
    <row r="408" spans="1:75" x14ac:dyDescent="0.25">
      <c r="A408" s="277" t="s">
        <v>319</v>
      </c>
      <c r="C408" s="233"/>
      <c r="D408" s="245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326">
        <f>'MONTHLY DATA'!AY151</f>
        <v>1.5</v>
      </c>
      <c r="AB408" s="326">
        <f>AA408</f>
        <v>1.5</v>
      </c>
      <c r="AC408" s="326">
        <f t="shared" ref="AC408:AL408" si="271">AB408</f>
        <v>1.5</v>
      </c>
      <c r="AD408" s="326">
        <f t="shared" si="271"/>
        <v>1.5</v>
      </c>
      <c r="AE408" s="326">
        <f t="shared" si="271"/>
        <v>1.5</v>
      </c>
      <c r="AF408" s="326">
        <f t="shared" si="271"/>
        <v>1.5</v>
      </c>
      <c r="AG408" s="326">
        <f t="shared" si="271"/>
        <v>1.5</v>
      </c>
      <c r="AH408" s="326">
        <f t="shared" si="271"/>
        <v>1.5</v>
      </c>
      <c r="AI408" s="326">
        <f t="shared" si="271"/>
        <v>1.5</v>
      </c>
      <c r="AJ408" s="326">
        <f t="shared" si="271"/>
        <v>1.5</v>
      </c>
      <c r="AK408" s="326">
        <f t="shared" si="271"/>
        <v>1.5</v>
      </c>
      <c r="AL408" s="326">
        <f t="shared" si="271"/>
        <v>1.5</v>
      </c>
      <c r="AM408" s="326">
        <f>AL408*(1+'MONTHLY DATA'!BK152)</f>
        <v>1.5750000000000002</v>
      </c>
      <c r="AN408" s="326">
        <f>AM408</f>
        <v>1.5750000000000002</v>
      </c>
      <c r="AO408" s="326">
        <f t="shared" ref="AO408:AX408" si="272">AN408</f>
        <v>1.5750000000000002</v>
      </c>
      <c r="AP408" s="326">
        <f t="shared" si="272"/>
        <v>1.5750000000000002</v>
      </c>
      <c r="AQ408" s="326">
        <f t="shared" si="272"/>
        <v>1.5750000000000002</v>
      </c>
      <c r="AR408" s="326">
        <f t="shared" si="272"/>
        <v>1.5750000000000002</v>
      </c>
      <c r="AS408" s="326">
        <f t="shared" si="272"/>
        <v>1.5750000000000002</v>
      </c>
      <c r="AT408" s="326">
        <f t="shared" si="272"/>
        <v>1.5750000000000002</v>
      </c>
      <c r="AU408" s="326">
        <f t="shared" si="272"/>
        <v>1.5750000000000002</v>
      </c>
      <c r="AV408" s="326">
        <f t="shared" si="272"/>
        <v>1.5750000000000002</v>
      </c>
      <c r="AW408" s="326">
        <f t="shared" si="272"/>
        <v>1.5750000000000002</v>
      </c>
      <c r="AX408" s="326">
        <f t="shared" si="272"/>
        <v>1.5750000000000002</v>
      </c>
      <c r="AY408" s="326">
        <f>AX408*(1+'MONTHLY DATA'!BW152)</f>
        <v>1.5435000000000001</v>
      </c>
      <c r="AZ408" s="326">
        <f>AY408</f>
        <v>1.5435000000000001</v>
      </c>
      <c r="BA408" s="326">
        <f t="shared" ref="BA408:BJ408" si="273">AZ408</f>
        <v>1.5435000000000001</v>
      </c>
      <c r="BB408" s="326">
        <f t="shared" si="273"/>
        <v>1.5435000000000001</v>
      </c>
      <c r="BC408" s="326">
        <f t="shared" si="273"/>
        <v>1.5435000000000001</v>
      </c>
      <c r="BD408" s="326">
        <f t="shared" si="273"/>
        <v>1.5435000000000001</v>
      </c>
      <c r="BE408" s="326">
        <f t="shared" si="273"/>
        <v>1.5435000000000001</v>
      </c>
      <c r="BF408" s="326">
        <f t="shared" si="273"/>
        <v>1.5435000000000001</v>
      </c>
      <c r="BG408" s="326">
        <f t="shared" si="273"/>
        <v>1.5435000000000001</v>
      </c>
      <c r="BH408" s="326">
        <f t="shared" si="273"/>
        <v>1.5435000000000001</v>
      </c>
      <c r="BI408" s="326">
        <f t="shared" si="273"/>
        <v>1.5435000000000001</v>
      </c>
      <c r="BJ408" s="326">
        <f t="shared" si="273"/>
        <v>1.5435000000000001</v>
      </c>
      <c r="BK408" s="326">
        <f>BJ408*(1+'MONTHLY DATA'!CI152)</f>
        <v>1.5589350000000002</v>
      </c>
      <c r="BL408" s="326">
        <f>BK408</f>
        <v>1.5589350000000002</v>
      </c>
      <c r="BM408" s="326">
        <f t="shared" ref="BM408:BV408" si="274">BL408</f>
        <v>1.5589350000000002</v>
      </c>
      <c r="BN408" s="326">
        <f t="shared" si="274"/>
        <v>1.5589350000000002</v>
      </c>
      <c r="BO408" s="326">
        <f t="shared" si="274"/>
        <v>1.5589350000000002</v>
      </c>
      <c r="BP408" s="326">
        <f t="shared" si="274"/>
        <v>1.5589350000000002</v>
      </c>
      <c r="BQ408" s="326">
        <f t="shared" si="274"/>
        <v>1.5589350000000002</v>
      </c>
      <c r="BR408" s="326">
        <f t="shared" si="274"/>
        <v>1.5589350000000002</v>
      </c>
      <c r="BS408" s="326">
        <f t="shared" si="274"/>
        <v>1.5589350000000002</v>
      </c>
      <c r="BT408" s="326">
        <f t="shared" si="274"/>
        <v>1.5589350000000002</v>
      </c>
      <c r="BU408" s="326">
        <f t="shared" si="274"/>
        <v>1.5589350000000002</v>
      </c>
      <c r="BV408" s="327">
        <f t="shared" si="274"/>
        <v>1.5589350000000002</v>
      </c>
      <c r="BW408" s="328">
        <f t="shared" si="264"/>
        <v>74.129220000000046</v>
      </c>
    </row>
    <row r="409" spans="1:75" x14ac:dyDescent="0.25">
      <c r="A409" s="268" t="s">
        <v>346</v>
      </c>
      <c r="C409" s="235"/>
      <c r="AA409" s="363">
        <f>'ANUAL DATA'!G53*'MONTHLY DATA'!B147</f>
        <v>438.66666666666663</v>
      </c>
      <c r="AB409" s="363">
        <f>'ANUAL DATA'!G53*'MONTHLY DATA'!B146</f>
        <v>494.66666666666669</v>
      </c>
      <c r="AC409" s="360">
        <f>AA409</f>
        <v>438.66666666666663</v>
      </c>
      <c r="AD409" s="360">
        <f>AB409</f>
        <v>494.66666666666669</v>
      </c>
      <c r="AE409" s="360">
        <f t="shared" ref="AE409:AL409" si="275">AC409</f>
        <v>438.66666666666663</v>
      </c>
      <c r="AF409" s="360">
        <f t="shared" si="275"/>
        <v>494.66666666666669</v>
      </c>
      <c r="AG409" s="360">
        <f t="shared" si="275"/>
        <v>438.66666666666663</v>
      </c>
      <c r="AH409" s="360">
        <f t="shared" si="275"/>
        <v>494.66666666666669</v>
      </c>
      <c r="AI409" s="360">
        <f t="shared" si="275"/>
        <v>438.66666666666663</v>
      </c>
      <c r="AJ409" s="360">
        <f t="shared" si="275"/>
        <v>494.66666666666669</v>
      </c>
      <c r="AK409" s="360">
        <f t="shared" si="275"/>
        <v>438.66666666666663</v>
      </c>
      <c r="AL409" s="360">
        <f t="shared" si="275"/>
        <v>494.66666666666669</v>
      </c>
      <c r="AM409" s="363">
        <f>'ANUAL DATA'!H53*'MONTHLY DATA'!B147</f>
        <v>456.21333333333325</v>
      </c>
      <c r="AN409" s="363">
        <f>'ANUAL DATA'!H53*'MONTHLY DATA'!B146</f>
        <v>514.45333333333338</v>
      </c>
      <c r="AO409" s="360">
        <f>AM409</f>
        <v>456.21333333333325</v>
      </c>
      <c r="AP409" s="360">
        <f>AN409</f>
        <v>514.45333333333338</v>
      </c>
      <c r="AQ409" s="360">
        <f t="shared" ref="AQ409:AX409" si="276">AO409</f>
        <v>456.21333333333325</v>
      </c>
      <c r="AR409" s="360">
        <f t="shared" si="276"/>
        <v>514.45333333333338</v>
      </c>
      <c r="AS409" s="360">
        <f t="shared" si="276"/>
        <v>456.21333333333325</v>
      </c>
      <c r="AT409" s="360">
        <f t="shared" si="276"/>
        <v>514.45333333333338</v>
      </c>
      <c r="AU409" s="360">
        <f t="shared" si="276"/>
        <v>456.21333333333325</v>
      </c>
      <c r="AV409" s="360">
        <f t="shared" si="276"/>
        <v>514.45333333333338</v>
      </c>
      <c r="AW409" s="360">
        <f t="shared" si="276"/>
        <v>456.21333333333325</v>
      </c>
      <c r="AX409" s="360">
        <f t="shared" si="276"/>
        <v>514.45333333333338</v>
      </c>
      <c r="AY409" s="360">
        <f>'ANUAL DATA'!I53*'MONTHLY DATA'!B147</f>
        <v>428.84053333333327</v>
      </c>
      <c r="AZ409" s="360">
        <f>'ANUAL DATA'!I53*'MONTHLY DATA'!B146</f>
        <v>483.58613333333329</v>
      </c>
      <c r="BA409" s="360">
        <f>AY409</f>
        <v>428.84053333333327</v>
      </c>
      <c r="BB409" s="360">
        <f>AZ409</f>
        <v>483.58613333333329</v>
      </c>
      <c r="BC409" s="360">
        <f t="shared" ref="BC409:BJ409" si="277">BA409</f>
        <v>428.84053333333327</v>
      </c>
      <c r="BD409" s="360">
        <f t="shared" si="277"/>
        <v>483.58613333333329</v>
      </c>
      <c r="BE409" s="360">
        <f t="shared" si="277"/>
        <v>428.84053333333327</v>
      </c>
      <c r="BF409" s="360">
        <f t="shared" si="277"/>
        <v>483.58613333333329</v>
      </c>
      <c r="BG409" s="360">
        <f t="shared" si="277"/>
        <v>428.84053333333327</v>
      </c>
      <c r="BH409" s="360">
        <f t="shared" si="277"/>
        <v>483.58613333333329</v>
      </c>
      <c r="BI409" s="360">
        <f t="shared" si="277"/>
        <v>428.84053333333327</v>
      </c>
      <c r="BJ409" s="360">
        <f t="shared" si="277"/>
        <v>483.58613333333329</v>
      </c>
      <c r="BK409" s="360">
        <f>'ANUAL DATA'!J53*'MONTHLY DATA'!B147</f>
        <v>437.41734399999996</v>
      </c>
      <c r="BL409" s="360">
        <f>'ANUAL DATA'!J53*'MONTHLY DATA'!B146</f>
        <v>493.257856</v>
      </c>
      <c r="BM409" s="360">
        <f>BK409</f>
        <v>437.41734399999996</v>
      </c>
      <c r="BN409" s="360">
        <f>BL409</f>
        <v>493.257856</v>
      </c>
      <c r="BO409" s="360">
        <f t="shared" ref="BO409:BV409" si="278">BM409</f>
        <v>437.41734399999996</v>
      </c>
      <c r="BP409" s="360">
        <f t="shared" si="278"/>
        <v>493.257856</v>
      </c>
      <c r="BQ409" s="360">
        <f t="shared" si="278"/>
        <v>437.41734399999996</v>
      </c>
      <c r="BR409" s="360">
        <f t="shared" si="278"/>
        <v>493.257856</v>
      </c>
      <c r="BS409" s="360">
        <f t="shared" si="278"/>
        <v>437.41734399999996</v>
      </c>
      <c r="BT409" s="360">
        <f t="shared" si="278"/>
        <v>493.257856</v>
      </c>
      <c r="BU409" s="360">
        <f t="shared" si="278"/>
        <v>437.41734399999996</v>
      </c>
      <c r="BV409" s="491">
        <f t="shared" si="278"/>
        <v>493.257856</v>
      </c>
      <c r="BW409" s="574">
        <f t="shared" si="264"/>
        <v>22482.611200000014</v>
      </c>
    </row>
    <row r="410" spans="1:75" ht="16.5" thickBot="1" x14ac:dyDescent="0.3">
      <c r="A410" s="268" t="s">
        <v>348</v>
      </c>
      <c r="C410" s="235"/>
      <c r="AA410" s="363">
        <f>ROUNDDOWN((100000*AA409/355)/6,0)*6</f>
        <v>123564</v>
      </c>
      <c r="AB410" s="363">
        <f t="shared" ref="AB410:BV410" si="279">ROUNDDOWN((100000*AB409/355)/6,0)*6</f>
        <v>139338</v>
      </c>
      <c r="AC410" s="363">
        <f t="shared" si="279"/>
        <v>123564</v>
      </c>
      <c r="AD410" s="363">
        <f t="shared" si="279"/>
        <v>139338</v>
      </c>
      <c r="AE410" s="363">
        <f t="shared" si="279"/>
        <v>123564</v>
      </c>
      <c r="AF410" s="363">
        <f t="shared" si="279"/>
        <v>139338</v>
      </c>
      <c r="AG410" s="363">
        <f t="shared" si="279"/>
        <v>123564</v>
      </c>
      <c r="AH410" s="363">
        <f t="shared" si="279"/>
        <v>139338</v>
      </c>
      <c r="AI410" s="363">
        <f t="shared" si="279"/>
        <v>123564</v>
      </c>
      <c r="AJ410" s="363">
        <f t="shared" si="279"/>
        <v>139338</v>
      </c>
      <c r="AK410" s="363">
        <f t="shared" si="279"/>
        <v>123564</v>
      </c>
      <c r="AL410" s="363">
        <f t="shared" si="279"/>
        <v>139338</v>
      </c>
      <c r="AM410" s="363">
        <f t="shared" si="279"/>
        <v>128508</v>
      </c>
      <c r="AN410" s="363">
        <f t="shared" si="279"/>
        <v>144912</v>
      </c>
      <c r="AO410" s="363">
        <f t="shared" si="279"/>
        <v>128508</v>
      </c>
      <c r="AP410" s="363">
        <f t="shared" si="279"/>
        <v>144912</v>
      </c>
      <c r="AQ410" s="363">
        <f t="shared" si="279"/>
        <v>128508</v>
      </c>
      <c r="AR410" s="363">
        <f t="shared" si="279"/>
        <v>144912</v>
      </c>
      <c r="AS410" s="363">
        <f t="shared" si="279"/>
        <v>128508</v>
      </c>
      <c r="AT410" s="363">
        <f t="shared" si="279"/>
        <v>144912</v>
      </c>
      <c r="AU410" s="363">
        <f t="shared" si="279"/>
        <v>128508</v>
      </c>
      <c r="AV410" s="363">
        <f t="shared" si="279"/>
        <v>144912</v>
      </c>
      <c r="AW410" s="363">
        <f t="shared" si="279"/>
        <v>128508</v>
      </c>
      <c r="AX410" s="363">
        <f t="shared" si="279"/>
        <v>144912</v>
      </c>
      <c r="AY410" s="363">
        <f t="shared" si="279"/>
        <v>120798</v>
      </c>
      <c r="AZ410" s="363">
        <f t="shared" si="279"/>
        <v>136218</v>
      </c>
      <c r="BA410" s="363">
        <f t="shared" si="279"/>
        <v>120798</v>
      </c>
      <c r="BB410" s="363">
        <f t="shared" si="279"/>
        <v>136218</v>
      </c>
      <c r="BC410" s="363">
        <f t="shared" si="279"/>
        <v>120798</v>
      </c>
      <c r="BD410" s="363">
        <f t="shared" si="279"/>
        <v>136218</v>
      </c>
      <c r="BE410" s="363">
        <f t="shared" si="279"/>
        <v>120798</v>
      </c>
      <c r="BF410" s="363">
        <f t="shared" si="279"/>
        <v>136218</v>
      </c>
      <c r="BG410" s="363">
        <f t="shared" si="279"/>
        <v>120798</v>
      </c>
      <c r="BH410" s="363">
        <f t="shared" si="279"/>
        <v>136218</v>
      </c>
      <c r="BI410" s="363">
        <f t="shared" si="279"/>
        <v>120798</v>
      </c>
      <c r="BJ410" s="363">
        <f t="shared" si="279"/>
        <v>136218</v>
      </c>
      <c r="BK410" s="363">
        <f t="shared" si="279"/>
        <v>123216</v>
      </c>
      <c r="BL410" s="363">
        <f t="shared" si="279"/>
        <v>138942</v>
      </c>
      <c r="BM410" s="363">
        <f t="shared" si="279"/>
        <v>123216</v>
      </c>
      <c r="BN410" s="363">
        <f t="shared" si="279"/>
        <v>138942</v>
      </c>
      <c r="BO410" s="363">
        <f t="shared" si="279"/>
        <v>123216</v>
      </c>
      <c r="BP410" s="363">
        <f t="shared" si="279"/>
        <v>138942</v>
      </c>
      <c r="BQ410" s="363">
        <f t="shared" si="279"/>
        <v>123216</v>
      </c>
      <c r="BR410" s="363">
        <f t="shared" si="279"/>
        <v>138942</v>
      </c>
      <c r="BS410" s="363">
        <f t="shared" si="279"/>
        <v>123216</v>
      </c>
      <c r="BT410" s="363">
        <f t="shared" si="279"/>
        <v>138942</v>
      </c>
      <c r="BU410" s="363">
        <f t="shared" si="279"/>
        <v>123216</v>
      </c>
      <c r="BV410" s="462">
        <f t="shared" si="279"/>
        <v>138942</v>
      </c>
      <c r="BW410" s="338">
        <f t="shared" si="264"/>
        <v>6332976</v>
      </c>
    </row>
    <row r="411" spans="1:75" ht="16.5" thickBot="1" x14ac:dyDescent="0.3">
      <c r="A411" s="270" t="s">
        <v>349</v>
      </c>
      <c r="C411" s="330"/>
      <c r="D411" s="331"/>
      <c r="E411" s="331"/>
      <c r="F411" s="331"/>
      <c r="G411" s="331"/>
      <c r="H411" s="331"/>
      <c r="I411" s="331"/>
      <c r="J411" s="331"/>
      <c r="K411" s="331"/>
      <c r="L411" s="331"/>
      <c r="M411" s="331"/>
      <c r="N411" s="331"/>
      <c r="O411" s="331"/>
      <c r="P411" s="331"/>
      <c r="Q411" s="331"/>
      <c r="R411" s="331"/>
      <c r="S411" s="331"/>
      <c r="T411" s="331"/>
      <c r="U411" s="331"/>
      <c r="V411" s="331"/>
      <c r="W411" s="331"/>
      <c r="X411" s="331"/>
      <c r="Y411" s="331"/>
      <c r="Z411" s="331"/>
      <c r="AA411" s="331">
        <f>AA410*AA408</f>
        <v>185346</v>
      </c>
      <c r="AB411" s="331">
        <f t="shared" ref="AB411:BV411" si="280">AB410*AB408</f>
        <v>209007</v>
      </c>
      <c r="AC411" s="331">
        <f t="shared" si="280"/>
        <v>185346</v>
      </c>
      <c r="AD411" s="331">
        <f t="shared" si="280"/>
        <v>209007</v>
      </c>
      <c r="AE411" s="331">
        <f t="shared" si="280"/>
        <v>185346</v>
      </c>
      <c r="AF411" s="331">
        <f t="shared" si="280"/>
        <v>209007</v>
      </c>
      <c r="AG411" s="331">
        <f t="shared" si="280"/>
        <v>185346</v>
      </c>
      <c r="AH411" s="331">
        <f t="shared" si="280"/>
        <v>209007</v>
      </c>
      <c r="AI411" s="331">
        <f t="shared" si="280"/>
        <v>185346</v>
      </c>
      <c r="AJ411" s="331">
        <f t="shared" si="280"/>
        <v>209007</v>
      </c>
      <c r="AK411" s="331">
        <f t="shared" si="280"/>
        <v>185346</v>
      </c>
      <c r="AL411" s="331">
        <f t="shared" si="280"/>
        <v>209007</v>
      </c>
      <c r="AM411" s="331">
        <f t="shared" si="280"/>
        <v>202400.10000000003</v>
      </c>
      <c r="AN411" s="331">
        <f t="shared" si="280"/>
        <v>228236.40000000002</v>
      </c>
      <c r="AO411" s="331">
        <f t="shared" si="280"/>
        <v>202400.10000000003</v>
      </c>
      <c r="AP411" s="331">
        <f t="shared" si="280"/>
        <v>228236.40000000002</v>
      </c>
      <c r="AQ411" s="331">
        <f t="shared" si="280"/>
        <v>202400.10000000003</v>
      </c>
      <c r="AR411" s="331">
        <f t="shared" si="280"/>
        <v>228236.40000000002</v>
      </c>
      <c r="AS411" s="331">
        <f t="shared" si="280"/>
        <v>202400.10000000003</v>
      </c>
      <c r="AT411" s="331">
        <f t="shared" si="280"/>
        <v>228236.40000000002</v>
      </c>
      <c r="AU411" s="331">
        <f t="shared" si="280"/>
        <v>202400.10000000003</v>
      </c>
      <c r="AV411" s="331">
        <f t="shared" si="280"/>
        <v>228236.40000000002</v>
      </c>
      <c r="AW411" s="331">
        <f t="shared" si="280"/>
        <v>202400.10000000003</v>
      </c>
      <c r="AX411" s="331">
        <f t="shared" si="280"/>
        <v>228236.40000000002</v>
      </c>
      <c r="AY411" s="331">
        <f t="shared" si="280"/>
        <v>186451.71300000002</v>
      </c>
      <c r="AZ411" s="331">
        <f t="shared" si="280"/>
        <v>210252.48300000001</v>
      </c>
      <c r="BA411" s="331">
        <f t="shared" si="280"/>
        <v>186451.71300000002</v>
      </c>
      <c r="BB411" s="331">
        <f t="shared" si="280"/>
        <v>210252.48300000001</v>
      </c>
      <c r="BC411" s="331">
        <f t="shared" si="280"/>
        <v>186451.71300000002</v>
      </c>
      <c r="BD411" s="331">
        <f t="shared" si="280"/>
        <v>210252.48300000001</v>
      </c>
      <c r="BE411" s="331">
        <f t="shared" si="280"/>
        <v>186451.71300000002</v>
      </c>
      <c r="BF411" s="331">
        <f t="shared" si="280"/>
        <v>210252.48300000001</v>
      </c>
      <c r="BG411" s="331">
        <f t="shared" si="280"/>
        <v>186451.71300000002</v>
      </c>
      <c r="BH411" s="331">
        <f t="shared" si="280"/>
        <v>210252.48300000001</v>
      </c>
      <c r="BI411" s="331">
        <f t="shared" si="280"/>
        <v>186451.71300000002</v>
      </c>
      <c r="BJ411" s="331">
        <f t="shared" si="280"/>
        <v>210252.48300000001</v>
      </c>
      <c r="BK411" s="331">
        <f t="shared" si="280"/>
        <v>192085.73496000003</v>
      </c>
      <c r="BL411" s="331">
        <f t="shared" si="280"/>
        <v>216601.54677000002</v>
      </c>
      <c r="BM411" s="331">
        <f t="shared" si="280"/>
        <v>192085.73496000003</v>
      </c>
      <c r="BN411" s="331">
        <f t="shared" si="280"/>
        <v>216601.54677000002</v>
      </c>
      <c r="BO411" s="331">
        <f t="shared" si="280"/>
        <v>192085.73496000003</v>
      </c>
      <c r="BP411" s="331">
        <f t="shared" si="280"/>
        <v>216601.54677000002</v>
      </c>
      <c r="BQ411" s="331">
        <f t="shared" si="280"/>
        <v>192085.73496000003</v>
      </c>
      <c r="BR411" s="331">
        <f t="shared" si="280"/>
        <v>216601.54677000002</v>
      </c>
      <c r="BS411" s="331">
        <f t="shared" si="280"/>
        <v>192085.73496000003</v>
      </c>
      <c r="BT411" s="331">
        <f t="shared" si="280"/>
        <v>216601.54677000002</v>
      </c>
      <c r="BU411" s="331">
        <f t="shared" si="280"/>
        <v>192085.73496000003</v>
      </c>
      <c r="BV411" s="332">
        <f t="shared" si="280"/>
        <v>216601.54677000002</v>
      </c>
      <c r="BW411" s="333">
        <f t="shared" si="264"/>
        <v>9782285.8663800042</v>
      </c>
    </row>
    <row r="412" spans="1:75" ht="16.5" thickBot="1" x14ac:dyDescent="0.3">
      <c r="BW412" s="324">
        <f t="shared" si="264"/>
        <v>0</v>
      </c>
    </row>
    <row r="413" spans="1:75" x14ac:dyDescent="0.25">
      <c r="A413" s="233" t="s">
        <v>350</v>
      </c>
      <c r="C413" s="233"/>
      <c r="D413" s="245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313">
        <f t="shared" ref="AA413:BV413" si="281">AA411*AA3</f>
        <v>240949.80000000002</v>
      </c>
      <c r="AB413" s="313">
        <f t="shared" si="281"/>
        <v>334411.2</v>
      </c>
      <c r="AC413" s="313">
        <f t="shared" si="281"/>
        <v>278019</v>
      </c>
      <c r="AD413" s="313">
        <f t="shared" si="281"/>
        <v>355311.89999999997</v>
      </c>
      <c r="AE413" s="313">
        <f t="shared" si="281"/>
        <v>259484.4</v>
      </c>
      <c r="AF413" s="313">
        <f t="shared" si="281"/>
        <v>334411.2</v>
      </c>
      <c r="AG413" s="313">
        <f t="shared" si="281"/>
        <v>481899.60000000003</v>
      </c>
      <c r="AH413" s="313">
        <f t="shared" si="281"/>
        <v>480716.1</v>
      </c>
      <c r="AI413" s="313">
        <f t="shared" si="281"/>
        <v>407761.2</v>
      </c>
      <c r="AJ413" s="313">
        <f t="shared" si="281"/>
        <v>397113.3</v>
      </c>
      <c r="AK413" s="313">
        <f t="shared" si="281"/>
        <v>389226.60000000003</v>
      </c>
      <c r="AL413" s="313">
        <f t="shared" si="281"/>
        <v>418014</v>
      </c>
      <c r="AM413" s="313">
        <f t="shared" si="281"/>
        <v>364320.18000000005</v>
      </c>
      <c r="AN413" s="313">
        <f t="shared" si="281"/>
        <v>319530.96000000002</v>
      </c>
      <c r="AO413" s="313">
        <f t="shared" si="281"/>
        <v>404800.20000000007</v>
      </c>
      <c r="AP413" s="313">
        <f t="shared" si="281"/>
        <v>296707.32000000007</v>
      </c>
      <c r="AQ413" s="313">
        <f t="shared" si="281"/>
        <v>425040.21000000008</v>
      </c>
      <c r="AR413" s="313">
        <f t="shared" si="281"/>
        <v>547767.36</v>
      </c>
      <c r="AS413" s="313">
        <f t="shared" si="281"/>
        <v>283360.14</v>
      </c>
      <c r="AT413" s="313">
        <f t="shared" si="281"/>
        <v>388001.88</v>
      </c>
      <c r="AU413" s="313">
        <f t="shared" si="281"/>
        <v>384560.19000000006</v>
      </c>
      <c r="AV413" s="313">
        <f t="shared" si="281"/>
        <v>342354.60000000003</v>
      </c>
      <c r="AW413" s="313">
        <f t="shared" si="281"/>
        <v>344080.17000000004</v>
      </c>
      <c r="AX413" s="313">
        <f t="shared" si="281"/>
        <v>388001.88</v>
      </c>
      <c r="AY413" s="313">
        <f t="shared" si="281"/>
        <v>391548.59730000008</v>
      </c>
      <c r="AZ413" s="313">
        <f t="shared" si="281"/>
        <v>420504.96600000001</v>
      </c>
      <c r="BA413" s="313">
        <f t="shared" si="281"/>
        <v>335613.08340000006</v>
      </c>
      <c r="BB413" s="313">
        <f t="shared" si="281"/>
        <v>504605.95919999998</v>
      </c>
      <c r="BC413" s="313">
        <f t="shared" si="281"/>
        <v>372903.42600000004</v>
      </c>
      <c r="BD413" s="313">
        <f t="shared" si="281"/>
        <v>462555.46260000003</v>
      </c>
      <c r="BE413" s="313">
        <f t="shared" si="281"/>
        <v>466129.28250000003</v>
      </c>
      <c r="BF413" s="313">
        <f t="shared" si="281"/>
        <v>504605.95919999998</v>
      </c>
      <c r="BG413" s="313">
        <f t="shared" si="281"/>
        <v>466129.28250000003</v>
      </c>
      <c r="BH413" s="313">
        <f t="shared" si="281"/>
        <v>378454.4694</v>
      </c>
      <c r="BI413" s="313">
        <f t="shared" si="281"/>
        <v>372903.42600000004</v>
      </c>
      <c r="BJ413" s="313">
        <f t="shared" si="281"/>
        <v>336403.97280000005</v>
      </c>
      <c r="BK413" s="313">
        <f t="shared" si="281"/>
        <v>288128.60244000005</v>
      </c>
      <c r="BL413" s="313">
        <f t="shared" si="281"/>
        <v>346562.47483200004</v>
      </c>
      <c r="BM413" s="313">
        <f t="shared" si="281"/>
        <v>403380.04341600009</v>
      </c>
      <c r="BN413" s="313">
        <f t="shared" si="281"/>
        <v>476523.40289400006</v>
      </c>
      <c r="BO413" s="313">
        <f t="shared" si="281"/>
        <v>441797.19040800002</v>
      </c>
      <c r="BP413" s="313">
        <f t="shared" si="281"/>
        <v>541503.86692499998</v>
      </c>
      <c r="BQ413" s="313">
        <f t="shared" si="281"/>
        <v>441797.19040800002</v>
      </c>
      <c r="BR413" s="313">
        <f t="shared" si="281"/>
        <v>541503.86692499998</v>
      </c>
      <c r="BS413" s="313">
        <f t="shared" si="281"/>
        <v>422588.61691200011</v>
      </c>
      <c r="BT413" s="313">
        <f t="shared" si="281"/>
        <v>498183.55757100001</v>
      </c>
      <c r="BU413" s="313">
        <f t="shared" si="281"/>
        <v>461005.76390400005</v>
      </c>
      <c r="BV413" s="316">
        <f t="shared" si="281"/>
        <v>433203.09354000003</v>
      </c>
      <c r="BW413" s="533">
        <f t="shared" si="264"/>
        <v>19174378.947075009</v>
      </c>
    </row>
    <row r="414" spans="1:75" ht="16.5" thickBot="1" x14ac:dyDescent="0.3">
      <c r="A414" s="238" t="s">
        <v>303</v>
      </c>
      <c r="C414" s="238"/>
      <c r="D414" s="244"/>
      <c r="E414" s="244"/>
      <c r="F414" s="244"/>
      <c r="G414" s="244"/>
      <c r="H414" s="244"/>
      <c r="I414" s="244"/>
      <c r="J414" s="244"/>
      <c r="K414" s="244"/>
      <c r="L414" s="244"/>
      <c r="M414" s="244"/>
      <c r="N414" s="244"/>
      <c r="O414" s="244"/>
      <c r="P414" s="244"/>
      <c r="Q414" s="244"/>
      <c r="R414" s="244"/>
      <c r="S414" s="244"/>
      <c r="T414" s="244"/>
      <c r="U414" s="244"/>
      <c r="V414" s="244"/>
      <c r="W414" s="244"/>
      <c r="X414" s="244"/>
      <c r="Y414" s="244"/>
      <c r="Z414" s="244"/>
      <c r="AA414" s="436">
        <f t="shared" ref="AA414:BV414" si="282">AA413*AA2</f>
        <v>722849400</v>
      </c>
      <c r="AB414" s="436">
        <f t="shared" si="282"/>
        <v>752425200</v>
      </c>
      <c r="AC414" s="436">
        <f t="shared" si="282"/>
        <v>775394991</v>
      </c>
      <c r="AD414" s="436">
        <f t="shared" si="282"/>
        <v>1082990671.1999998</v>
      </c>
      <c r="AE414" s="436">
        <f t="shared" si="282"/>
        <v>812186172</v>
      </c>
      <c r="AF414" s="436">
        <f t="shared" si="282"/>
        <v>879501456</v>
      </c>
      <c r="AG414" s="436">
        <f t="shared" si="282"/>
        <v>1373413860</v>
      </c>
      <c r="AH414" s="436">
        <f t="shared" si="282"/>
        <v>1104685597.8</v>
      </c>
      <c r="AI414" s="436">
        <f t="shared" si="282"/>
        <v>1295865093.6000001</v>
      </c>
      <c r="AJ414" s="436">
        <f t="shared" si="282"/>
        <v>1189354333.5</v>
      </c>
      <c r="AK414" s="436">
        <f t="shared" si="282"/>
        <v>1280166287.4000001</v>
      </c>
      <c r="AL414" s="436">
        <f t="shared" si="282"/>
        <v>1447164468</v>
      </c>
      <c r="AM414" s="436">
        <f t="shared" si="282"/>
        <v>1439064711.0000002</v>
      </c>
      <c r="AN414" s="436">
        <f t="shared" si="282"/>
        <v>823431283.92000008</v>
      </c>
      <c r="AO414" s="436">
        <f t="shared" si="282"/>
        <v>1125749356.2000003</v>
      </c>
      <c r="AP414" s="436">
        <f t="shared" si="282"/>
        <v>863418301.20000017</v>
      </c>
      <c r="AQ414" s="436">
        <f t="shared" si="282"/>
        <v>1506342504.2400002</v>
      </c>
      <c r="AR414" s="436">
        <f t="shared" si="282"/>
        <v>2103426662.3999999</v>
      </c>
      <c r="AS414" s="436">
        <f t="shared" si="282"/>
        <v>823161206.70000005</v>
      </c>
      <c r="AT414" s="436">
        <f t="shared" si="282"/>
        <v>1290106251</v>
      </c>
      <c r="AU414" s="436">
        <f t="shared" si="282"/>
        <v>1249820617.5000002</v>
      </c>
      <c r="AV414" s="436">
        <f t="shared" si="282"/>
        <v>996936595.20000005</v>
      </c>
      <c r="AW414" s="436">
        <f t="shared" si="282"/>
        <v>1256236700.6700001</v>
      </c>
      <c r="AX414" s="436">
        <f t="shared" si="282"/>
        <v>1185345743.4000001</v>
      </c>
      <c r="AY414" s="436">
        <f t="shared" si="282"/>
        <v>1049350240.7640002</v>
      </c>
      <c r="AZ414" s="436">
        <f t="shared" si="282"/>
        <v>1552504334.4720001</v>
      </c>
      <c r="BA414" s="436">
        <f t="shared" si="282"/>
        <v>1125646281.7236001</v>
      </c>
      <c r="BB414" s="436">
        <f t="shared" si="282"/>
        <v>1850390052.3864</v>
      </c>
      <c r="BC414" s="436">
        <f t="shared" si="282"/>
        <v>1425982701.0240002</v>
      </c>
      <c r="BD414" s="436">
        <f t="shared" si="282"/>
        <v>1734582984.75</v>
      </c>
      <c r="BE414" s="436">
        <f t="shared" si="282"/>
        <v>1445000775.75</v>
      </c>
      <c r="BF414" s="436">
        <f t="shared" si="282"/>
        <v>1456292798.2512</v>
      </c>
      <c r="BG414" s="436">
        <f t="shared" si="282"/>
        <v>955565029.12500012</v>
      </c>
      <c r="BH414" s="436">
        <f t="shared" si="282"/>
        <v>1042263608.7276</v>
      </c>
      <c r="BI414" s="436">
        <f t="shared" si="282"/>
        <v>1135118028.7440002</v>
      </c>
      <c r="BJ414" s="436">
        <f t="shared" si="282"/>
        <v>1104750646.6752002</v>
      </c>
      <c r="BK414" s="436">
        <f t="shared" si="282"/>
        <v>766422082.49040008</v>
      </c>
      <c r="BL414" s="436">
        <f t="shared" si="282"/>
        <v>1176579602.0546401</v>
      </c>
      <c r="BM414" s="436">
        <f t="shared" si="282"/>
        <v>1129464121.5648003</v>
      </c>
      <c r="BN414" s="436">
        <f t="shared" si="282"/>
        <v>1440053723.5456681</v>
      </c>
      <c r="BO414" s="436">
        <f t="shared" si="282"/>
        <v>1332018529.0801201</v>
      </c>
      <c r="BP414" s="436">
        <f t="shared" si="282"/>
        <v>1678120483.600575</v>
      </c>
      <c r="BQ414" s="436">
        <f t="shared" si="282"/>
        <v>1269283328.0421841</v>
      </c>
      <c r="BR414" s="436">
        <f t="shared" si="282"/>
        <v>1851943224.8834999</v>
      </c>
      <c r="BS414" s="436">
        <f t="shared" si="282"/>
        <v>1470608386.8537605</v>
      </c>
      <c r="BT414" s="436">
        <f t="shared" si="282"/>
        <v>1720726007.850234</v>
      </c>
      <c r="BU414" s="436">
        <f t="shared" si="282"/>
        <v>1406067579.9072001</v>
      </c>
      <c r="BV414" s="437">
        <f t="shared" si="282"/>
        <v>1382351071.48614</v>
      </c>
      <c r="BW414" s="575">
        <f t="shared" si="264"/>
        <v>59880123087.682236</v>
      </c>
    </row>
    <row r="415" spans="1:75" ht="16.5" thickBot="1" x14ac:dyDescent="0.3">
      <c r="BW415" s="324">
        <f t="shared" si="264"/>
        <v>0</v>
      </c>
    </row>
    <row r="416" spans="1:75" ht="16.5" thickBot="1" x14ac:dyDescent="0.3">
      <c r="A416" s="334" t="s">
        <v>274</v>
      </c>
      <c r="BW416" s="324">
        <f t="shared" si="264"/>
        <v>0</v>
      </c>
    </row>
    <row r="417" spans="1:75" ht="16.5" thickBot="1" x14ac:dyDescent="0.3">
      <c r="A417" s="277" t="s">
        <v>248</v>
      </c>
      <c r="C417" s="335"/>
      <c r="D417" s="326"/>
      <c r="E417" s="326"/>
      <c r="F417" s="326"/>
      <c r="G417" s="326"/>
      <c r="H417" s="326"/>
      <c r="I417" s="326"/>
      <c r="J417" s="326"/>
      <c r="K417" s="326"/>
      <c r="L417" s="326"/>
      <c r="M417" s="326"/>
      <c r="N417" s="326"/>
      <c r="O417" s="326"/>
      <c r="P417" s="326"/>
      <c r="Q417" s="326"/>
      <c r="R417" s="326"/>
      <c r="S417" s="326"/>
      <c r="T417" s="326"/>
      <c r="U417" s="326"/>
      <c r="V417" s="326"/>
      <c r="W417" s="326"/>
      <c r="X417" s="326"/>
      <c r="Y417" s="326"/>
      <c r="Z417" s="326"/>
      <c r="AA417" s="326">
        <f>AA411*'MONTHLY DATA'!AY155</f>
        <v>46336.5</v>
      </c>
      <c r="AB417" s="326">
        <f>AB411*'MONTHLY DATA'!AZ155</f>
        <v>52251.75</v>
      </c>
      <c r="AC417" s="326">
        <f>AC411*'MONTHLY DATA'!BA155</f>
        <v>46336.5</v>
      </c>
      <c r="AD417" s="326">
        <f>AD411*'MONTHLY DATA'!BB155</f>
        <v>52251.75</v>
      </c>
      <c r="AE417" s="326">
        <f>AE411*'MONTHLY DATA'!BC155</f>
        <v>46336.5</v>
      </c>
      <c r="AF417" s="326">
        <f>AF411*'MONTHLY DATA'!BD155</f>
        <v>52251.75</v>
      </c>
      <c r="AG417" s="326">
        <f>AG411*'MONTHLY DATA'!BE155</f>
        <v>46336.5</v>
      </c>
      <c r="AH417" s="326">
        <f>AH411*'MONTHLY DATA'!BF155</f>
        <v>52251.75</v>
      </c>
      <c r="AI417" s="326">
        <f>AI411*'MONTHLY DATA'!BG155</f>
        <v>46336.5</v>
      </c>
      <c r="AJ417" s="326">
        <f>AJ411*'MONTHLY DATA'!BH155</f>
        <v>52251.75</v>
      </c>
      <c r="AK417" s="326">
        <f>AK411*'MONTHLY DATA'!BI155</f>
        <v>46336.5</v>
      </c>
      <c r="AL417" s="326">
        <f>AL411*'MONTHLY DATA'!BJ155</f>
        <v>52251.75</v>
      </c>
      <c r="AM417" s="326">
        <f>AM411*'MONTHLY DATA'!BK155</f>
        <v>20240.010000000006</v>
      </c>
      <c r="AN417" s="326">
        <f>AN411*'MONTHLY DATA'!BL155</f>
        <v>22823.640000000003</v>
      </c>
      <c r="AO417" s="326">
        <f>AO411*'MONTHLY DATA'!BM155</f>
        <v>20240.010000000006</v>
      </c>
      <c r="AP417" s="326">
        <f>AP411*'MONTHLY DATA'!BN155</f>
        <v>22823.640000000003</v>
      </c>
      <c r="AQ417" s="326">
        <f>AQ411*'MONTHLY DATA'!BO155</f>
        <v>20240.010000000006</v>
      </c>
      <c r="AR417" s="326">
        <f>AR411*'MONTHLY DATA'!BP155</f>
        <v>22823.640000000003</v>
      </c>
      <c r="AS417" s="326">
        <f>AS411*'MONTHLY DATA'!BQ155</f>
        <v>20240.010000000006</v>
      </c>
      <c r="AT417" s="326">
        <f>AT411*'MONTHLY DATA'!BR155</f>
        <v>22823.640000000003</v>
      </c>
      <c r="AU417" s="326">
        <f>AU411*'MONTHLY DATA'!BS155</f>
        <v>20240.010000000006</v>
      </c>
      <c r="AV417" s="326">
        <f>AV411*'MONTHLY DATA'!BT155</f>
        <v>22823.640000000003</v>
      </c>
      <c r="AW417" s="326">
        <f>AW411*'MONTHLY DATA'!BU155</f>
        <v>20240.010000000006</v>
      </c>
      <c r="AX417" s="326">
        <f>AX411*'MONTHLY DATA'!BV155</f>
        <v>22823.640000000003</v>
      </c>
      <c r="AY417" s="326">
        <f>AY411*'MONTHLY DATA'!BW155</f>
        <v>0</v>
      </c>
      <c r="AZ417" s="326">
        <f>AZ411*'MONTHLY DATA'!BX155</f>
        <v>0</v>
      </c>
      <c r="BA417" s="326">
        <f>BA411*'MONTHLY DATA'!BY155</f>
        <v>0</v>
      </c>
      <c r="BB417" s="326">
        <f>BB411*'MONTHLY DATA'!BZ155</f>
        <v>0</v>
      </c>
      <c r="BC417" s="326">
        <f>BC411*'MONTHLY DATA'!CA155</f>
        <v>0</v>
      </c>
      <c r="BD417" s="326">
        <f>BD411*'MONTHLY DATA'!CB155</f>
        <v>0</v>
      </c>
      <c r="BE417" s="326">
        <f>BE411*'MONTHLY DATA'!CC155</f>
        <v>0</v>
      </c>
      <c r="BF417" s="326">
        <f>BF411*'MONTHLY DATA'!CD155</f>
        <v>0</v>
      </c>
      <c r="BG417" s="326">
        <f>BG411*'MONTHLY DATA'!CE155</f>
        <v>0</v>
      </c>
      <c r="BH417" s="326">
        <f>BH411*'MONTHLY DATA'!CF155</f>
        <v>0</v>
      </c>
      <c r="BI417" s="326">
        <f>BI411*'MONTHLY DATA'!CG155</f>
        <v>0</v>
      </c>
      <c r="BJ417" s="326">
        <f>BJ411*'MONTHLY DATA'!CH155</f>
        <v>0</v>
      </c>
      <c r="BK417" s="326">
        <f>BK411*'MONTHLY DATA'!CI155</f>
        <v>28812.860244000003</v>
      </c>
      <c r="BL417" s="326">
        <f>BL411*'MONTHLY DATA'!CJ155</f>
        <v>32490.232015500002</v>
      </c>
      <c r="BM417" s="326">
        <f>BM411*'MONTHLY DATA'!CK155</f>
        <v>28812.860244000003</v>
      </c>
      <c r="BN417" s="326">
        <f>BN411*'MONTHLY DATA'!CL155</f>
        <v>32490.232015500002</v>
      </c>
      <c r="BO417" s="326">
        <f>BO411*'MONTHLY DATA'!CM155</f>
        <v>28812.860244000003</v>
      </c>
      <c r="BP417" s="326">
        <f>BP411*'MONTHLY DATA'!CN155</f>
        <v>32490.232015500002</v>
      </c>
      <c r="BQ417" s="326">
        <f>BQ411*'MONTHLY DATA'!CO155</f>
        <v>28812.860244000003</v>
      </c>
      <c r="BR417" s="326">
        <f>BR411*'MONTHLY DATA'!CP155</f>
        <v>32490.232015500002</v>
      </c>
      <c r="BS417" s="326">
        <f>BS411*'MONTHLY DATA'!CQ155</f>
        <v>28812.860244000003</v>
      </c>
      <c r="BT417" s="326">
        <f>BT411*'MONTHLY DATA'!CR155</f>
        <v>32490.232015500002</v>
      </c>
      <c r="BU417" s="326">
        <f>BU411*'MONTHLY DATA'!CS155</f>
        <v>28812.860244000003</v>
      </c>
      <c r="BV417" s="327">
        <f>BV411*'MONTHLY DATA'!CT155</f>
        <v>32490.232015500002</v>
      </c>
      <c r="BW417" s="328">
        <f t="shared" si="264"/>
        <v>1217729.9535570005</v>
      </c>
    </row>
    <row r="418" spans="1:75" ht="16.5" thickBot="1" x14ac:dyDescent="0.3">
      <c r="A418" s="268" t="s">
        <v>249</v>
      </c>
      <c r="C418" s="235"/>
      <c r="D418" s="336"/>
      <c r="E418" s="336"/>
      <c r="F418" s="336"/>
      <c r="G418" s="336"/>
      <c r="H418" s="336"/>
      <c r="I418" s="336"/>
      <c r="J418" s="336"/>
      <c r="K418" s="336"/>
      <c r="L418" s="336"/>
      <c r="M418" s="336"/>
      <c r="N418" s="336"/>
      <c r="O418" s="336"/>
      <c r="P418" s="336"/>
      <c r="Q418" s="336"/>
      <c r="R418" s="336"/>
      <c r="S418" s="336"/>
      <c r="T418" s="336"/>
      <c r="U418" s="336"/>
      <c r="V418" s="336"/>
      <c r="W418" s="336"/>
      <c r="X418" s="336"/>
      <c r="Y418" s="336"/>
      <c r="Z418" s="336"/>
      <c r="AA418" s="336">
        <f>AA417*'MONTHLY DATA'!AY156</f>
        <v>926.73</v>
      </c>
      <c r="AB418" s="336">
        <f>AB417*'MONTHLY DATA'!AZ156</f>
        <v>1045.0350000000001</v>
      </c>
      <c r="AC418" s="336">
        <f>AC417*'MONTHLY DATA'!BA156</f>
        <v>926.73</v>
      </c>
      <c r="AD418" s="336">
        <f>AD417*'MONTHLY DATA'!BB156</f>
        <v>1045.0350000000001</v>
      </c>
      <c r="AE418" s="336">
        <f>AE417*'MONTHLY DATA'!BC156</f>
        <v>926.73</v>
      </c>
      <c r="AF418" s="336">
        <f>AF417*'MONTHLY DATA'!BD156</f>
        <v>1045.0350000000001</v>
      </c>
      <c r="AG418" s="336">
        <f>AG417*'MONTHLY DATA'!BE156</f>
        <v>926.73</v>
      </c>
      <c r="AH418" s="336">
        <f>AH417*'MONTHLY DATA'!BF156</f>
        <v>1045.0350000000001</v>
      </c>
      <c r="AI418" s="336">
        <f>AI417*'MONTHLY DATA'!BG156</f>
        <v>926.73</v>
      </c>
      <c r="AJ418" s="336">
        <f>AJ417*'MONTHLY DATA'!BH156</f>
        <v>1045.0350000000001</v>
      </c>
      <c r="AK418" s="336">
        <f>AK417*'MONTHLY DATA'!BI156</f>
        <v>926.73</v>
      </c>
      <c r="AL418" s="336">
        <f>AL417*'MONTHLY DATA'!BJ156</f>
        <v>1045.0350000000001</v>
      </c>
      <c r="AM418" s="336">
        <f>AM417*'MONTHLY DATA'!BK156</f>
        <v>0</v>
      </c>
      <c r="AN418" s="336">
        <f>AN417*'MONTHLY DATA'!BL156</f>
        <v>0</v>
      </c>
      <c r="AO418" s="336">
        <f>AO417*'MONTHLY DATA'!BM156</f>
        <v>0</v>
      </c>
      <c r="AP418" s="336">
        <f>AP417*'MONTHLY DATA'!BN156</f>
        <v>0</v>
      </c>
      <c r="AQ418" s="336">
        <f>AQ417*'MONTHLY DATA'!BO156</f>
        <v>0</v>
      </c>
      <c r="AR418" s="336">
        <f>AR417*'MONTHLY DATA'!BP156</f>
        <v>0</v>
      </c>
      <c r="AS418" s="336">
        <f>AS417*'MONTHLY DATA'!BQ156</f>
        <v>0</v>
      </c>
      <c r="AT418" s="336">
        <f>AT417*'MONTHLY DATA'!BR156</f>
        <v>0</v>
      </c>
      <c r="AU418" s="336">
        <f>AU417*'MONTHLY DATA'!BS156</f>
        <v>0</v>
      </c>
      <c r="AV418" s="336">
        <f>AV417*'MONTHLY DATA'!BT156</f>
        <v>0</v>
      </c>
      <c r="AW418" s="336">
        <f>AW417*'MONTHLY DATA'!BU156</f>
        <v>0</v>
      </c>
      <c r="AX418" s="336">
        <f>AX417*'MONTHLY DATA'!BV156</f>
        <v>0</v>
      </c>
      <c r="AY418" s="336">
        <f>AY417*'MONTHLY DATA'!BW156</f>
        <v>0</v>
      </c>
      <c r="AZ418" s="336">
        <f>AZ417*'MONTHLY DATA'!BX156</f>
        <v>0</v>
      </c>
      <c r="BA418" s="336">
        <f>BA417*'MONTHLY DATA'!BY156</f>
        <v>0</v>
      </c>
      <c r="BB418" s="336">
        <f>BB417*'MONTHLY DATA'!BZ156</f>
        <v>0</v>
      </c>
      <c r="BC418" s="336">
        <f>BC417*'MONTHLY DATA'!CA156</f>
        <v>0</v>
      </c>
      <c r="BD418" s="336">
        <f>BD417*'MONTHLY DATA'!CB156</f>
        <v>0</v>
      </c>
      <c r="BE418" s="336">
        <f>BE417*'MONTHLY DATA'!CC156</f>
        <v>0</v>
      </c>
      <c r="BF418" s="336">
        <f>BF417*'MONTHLY DATA'!CD156</f>
        <v>0</v>
      </c>
      <c r="BG418" s="336">
        <f>BG417*'MONTHLY DATA'!CE156</f>
        <v>0</v>
      </c>
      <c r="BH418" s="336">
        <f>BH417*'MONTHLY DATA'!CF156</f>
        <v>0</v>
      </c>
      <c r="BI418" s="336">
        <f>BI417*'MONTHLY DATA'!CG156</f>
        <v>0</v>
      </c>
      <c r="BJ418" s="336">
        <f>BJ417*'MONTHLY DATA'!CH156</f>
        <v>0</v>
      </c>
      <c r="BK418" s="336">
        <f>BK417*'MONTHLY DATA'!CI156</f>
        <v>576.25720488000013</v>
      </c>
      <c r="BL418" s="336">
        <f>BL417*'MONTHLY DATA'!CJ156</f>
        <v>649.80464031000008</v>
      </c>
      <c r="BM418" s="336">
        <f>BM417*'MONTHLY DATA'!CK156</f>
        <v>576.25720488000013</v>
      </c>
      <c r="BN418" s="336">
        <f>BN417*'MONTHLY DATA'!CL156</f>
        <v>649.80464031000008</v>
      </c>
      <c r="BO418" s="336">
        <f>BO417*'MONTHLY DATA'!CM156</f>
        <v>576.25720488000013</v>
      </c>
      <c r="BP418" s="336">
        <f>BP417*'MONTHLY DATA'!CN156</f>
        <v>649.80464031000008</v>
      </c>
      <c r="BQ418" s="336">
        <f>BQ417*'MONTHLY DATA'!CO156</f>
        <v>576.25720488000013</v>
      </c>
      <c r="BR418" s="336">
        <f>BR417*'MONTHLY DATA'!CP156</f>
        <v>649.80464031000008</v>
      </c>
      <c r="BS418" s="336">
        <f>BS417*'MONTHLY DATA'!CQ156</f>
        <v>576.25720488000013</v>
      </c>
      <c r="BT418" s="336">
        <f>BT417*'MONTHLY DATA'!CR156</f>
        <v>649.80464031000008</v>
      </c>
      <c r="BU418" s="336">
        <f>BU417*'MONTHLY DATA'!CS156</f>
        <v>576.25720488000013</v>
      </c>
      <c r="BV418" s="337">
        <f>BV417*'MONTHLY DATA'!CT156</f>
        <v>649.80464031000008</v>
      </c>
      <c r="BW418" s="328">
        <f t="shared" si="264"/>
        <v>19186.961071139998</v>
      </c>
    </row>
    <row r="419" spans="1:75" ht="16.5" thickBot="1" x14ac:dyDescent="0.3">
      <c r="A419" s="268" t="s">
        <v>250</v>
      </c>
      <c r="C419" s="235"/>
      <c r="D419" s="336"/>
      <c r="E419" s="336"/>
      <c r="F419" s="336"/>
      <c r="G419" s="336"/>
      <c r="H419" s="336"/>
      <c r="I419" s="336"/>
      <c r="J419" s="336"/>
      <c r="K419" s="336"/>
      <c r="L419" s="336"/>
      <c r="M419" s="336"/>
      <c r="N419" s="336"/>
      <c r="O419" s="336"/>
      <c r="P419" s="336"/>
      <c r="Q419" s="336"/>
      <c r="R419" s="336"/>
      <c r="S419" s="336"/>
      <c r="T419" s="336"/>
      <c r="U419" s="336"/>
      <c r="V419" s="336"/>
      <c r="W419" s="336"/>
      <c r="X419" s="336"/>
      <c r="Y419" s="336"/>
      <c r="Z419" s="336"/>
      <c r="AA419" s="336"/>
      <c r="AB419" s="336">
        <f>AA411*'MONTHLY DATA'!AY157</f>
        <v>0</v>
      </c>
      <c r="AC419" s="336">
        <f>AB411*'MONTHLY DATA'!AZ157</f>
        <v>0</v>
      </c>
      <c r="AD419" s="336">
        <f>AC411*'MONTHLY DATA'!BA157</f>
        <v>0</v>
      </c>
      <c r="AE419" s="336">
        <f>AD411*'MONTHLY DATA'!BB157</f>
        <v>0</v>
      </c>
      <c r="AF419" s="336">
        <f>AE411*'MONTHLY DATA'!BC157</f>
        <v>0</v>
      </c>
      <c r="AG419" s="336">
        <f>AF411*'MONTHLY DATA'!BD157</f>
        <v>0</v>
      </c>
      <c r="AH419" s="336">
        <f>AG411*'MONTHLY DATA'!BE157</f>
        <v>0</v>
      </c>
      <c r="AI419" s="336">
        <f>AH411*'MONTHLY DATA'!BF157</f>
        <v>0</v>
      </c>
      <c r="AJ419" s="336">
        <f>AI411*'MONTHLY DATA'!BG157</f>
        <v>0</v>
      </c>
      <c r="AK419" s="336">
        <f>AJ411*'MONTHLY DATA'!BH157</f>
        <v>0</v>
      </c>
      <c r="AL419" s="336">
        <f>AK411*'MONTHLY DATA'!BI157</f>
        <v>0</v>
      </c>
      <c r="AM419" s="336">
        <f>AL411*'MONTHLY DATA'!BJ157</f>
        <v>0</v>
      </c>
      <c r="AN419" s="336">
        <f>AM411*'MONTHLY DATA'!BK157</f>
        <v>40480.020000000011</v>
      </c>
      <c r="AO419" s="336">
        <f>AN411*'MONTHLY DATA'!BL157</f>
        <v>45647.280000000006</v>
      </c>
      <c r="AP419" s="336">
        <f>AO411*'MONTHLY DATA'!BM157</f>
        <v>40480.020000000011</v>
      </c>
      <c r="AQ419" s="336">
        <f>AP411*'MONTHLY DATA'!BN157</f>
        <v>45647.280000000006</v>
      </c>
      <c r="AR419" s="336">
        <f>AQ411*'MONTHLY DATA'!BO157</f>
        <v>40480.020000000011</v>
      </c>
      <c r="AS419" s="336">
        <f>AR411*'MONTHLY DATA'!BP157</f>
        <v>45647.280000000006</v>
      </c>
      <c r="AT419" s="336">
        <f>AS411*'MONTHLY DATA'!BQ157</f>
        <v>40480.020000000011</v>
      </c>
      <c r="AU419" s="336">
        <f>AT411*'MONTHLY DATA'!BR157</f>
        <v>45647.280000000006</v>
      </c>
      <c r="AV419" s="336">
        <f>AU411*'MONTHLY DATA'!BS157</f>
        <v>40480.020000000011</v>
      </c>
      <c r="AW419" s="336">
        <f>AV411*'MONTHLY DATA'!BT157</f>
        <v>45647.280000000006</v>
      </c>
      <c r="AX419" s="336">
        <f>AW411*'MONTHLY DATA'!BU157</f>
        <v>40480.020000000011</v>
      </c>
      <c r="AY419" s="336">
        <f>AX411*'MONTHLY DATA'!BV157</f>
        <v>45647.280000000006</v>
      </c>
      <c r="AZ419" s="336">
        <f>AY411*'MONTHLY DATA'!BW157</f>
        <v>18645.171300000002</v>
      </c>
      <c r="BA419" s="336">
        <f>AZ411*'MONTHLY DATA'!BX157</f>
        <v>21025.248300000003</v>
      </c>
      <c r="BB419" s="336">
        <f>BA411*'MONTHLY DATA'!BY157</f>
        <v>18645.171300000002</v>
      </c>
      <c r="BC419" s="336">
        <f>BB411*'MONTHLY DATA'!BZ157</f>
        <v>21025.248300000003</v>
      </c>
      <c r="BD419" s="336">
        <f>BC411*'MONTHLY DATA'!CA157</f>
        <v>18645.171300000002</v>
      </c>
      <c r="BE419" s="336">
        <f>BD411*'MONTHLY DATA'!CB157</f>
        <v>21025.248300000003</v>
      </c>
      <c r="BF419" s="336">
        <f>BE411*'MONTHLY DATA'!CC157</f>
        <v>18645.171300000002</v>
      </c>
      <c r="BG419" s="336">
        <f>BF411*'MONTHLY DATA'!CD157</f>
        <v>21025.248300000003</v>
      </c>
      <c r="BH419" s="336">
        <f>BG411*'MONTHLY DATA'!CE157</f>
        <v>18645.171300000002</v>
      </c>
      <c r="BI419" s="336">
        <f>BH411*'MONTHLY DATA'!CF157</f>
        <v>21025.248300000003</v>
      </c>
      <c r="BJ419" s="336">
        <f>BI411*'MONTHLY DATA'!CG157</f>
        <v>18645.171300000002</v>
      </c>
      <c r="BK419" s="336">
        <f>BJ411*'MONTHLY DATA'!CH157</f>
        <v>21025.248300000003</v>
      </c>
      <c r="BL419" s="336">
        <f>BK411*'MONTHLY DATA'!CI157</f>
        <v>0</v>
      </c>
      <c r="BM419" s="336">
        <f>BL411*'MONTHLY DATA'!CJ157</f>
        <v>0</v>
      </c>
      <c r="BN419" s="336">
        <f>BM411*'MONTHLY DATA'!CK157</f>
        <v>0</v>
      </c>
      <c r="BO419" s="336">
        <f>BN411*'MONTHLY DATA'!CL157</f>
        <v>0</v>
      </c>
      <c r="BP419" s="336">
        <f>BO411*'MONTHLY DATA'!CM157</f>
        <v>0</v>
      </c>
      <c r="BQ419" s="336">
        <f>BP411*'MONTHLY DATA'!CN157</f>
        <v>0</v>
      </c>
      <c r="BR419" s="336">
        <f>BQ411*'MONTHLY DATA'!CO157</f>
        <v>0</v>
      </c>
      <c r="BS419" s="336">
        <f>BR411*'MONTHLY DATA'!CP157</f>
        <v>0</v>
      </c>
      <c r="BT419" s="336">
        <f>BS411*'MONTHLY DATA'!CQ157</f>
        <v>0</v>
      </c>
      <c r="BU419" s="336">
        <f>BT411*'MONTHLY DATA'!CR157</f>
        <v>0</v>
      </c>
      <c r="BV419" s="337">
        <f>BU411*'MONTHLY DATA'!CS157</f>
        <v>0</v>
      </c>
      <c r="BW419" s="328">
        <f t="shared" si="264"/>
        <v>754786.3176000003</v>
      </c>
    </row>
    <row r="420" spans="1:75" ht="16.5" thickBot="1" x14ac:dyDescent="0.3">
      <c r="A420" s="268" t="s">
        <v>249</v>
      </c>
      <c r="C420" s="235"/>
      <c r="D420" s="336"/>
      <c r="E420" s="336"/>
      <c r="F420" s="336"/>
      <c r="G420" s="336"/>
      <c r="H420" s="336"/>
      <c r="I420" s="336"/>
      <c r="J420" s="336"/>
      <c r="K420" s="336"/>
      <c r="L420" s="336"/>
      <c r="M420" s="336"/>
      <c r="N420" s="336"/>
      <c r="O420" s="336"/>
      <c r="P420" s="336"/>
      <c r="Q420" s="336"/>
      <c r="R420" s="336"/>
      <c r="S420" s="336"/>
      <c r="T420" s="336"/>
      <c r="U420" s="336"/>
      <c r="V420" s="336"/>
      <c r="W420" s="336"/>
      <c r="X420" s="336"/>
      <c r="Y420" s="336"/>
      <c r="Z420" s="336"/>
      <c r="AA420" s="336"/>
      <c r="AB420" s="336">
        <f>AB419*'MONTHLY DATA'!AY158</f>
        <v>0</v>
      </c>
      <c r="AC420" s="336">
        <f>AC419*'MONTHLY DATA'!AZ158</f>
        <v>0</v>
      </c>
      <c r="AD420" s="336">
        <f>AD419*'MONTHLY DATA'!BA158</f>
        <v>0</v>
      </c>
      <c r="AE420" s="336">
        <f>AE419*'MONTHLY DATA'!BB158</f>
        <v>0</v>
      </c>
      <c r="AF420" s="336">
        <f>AF419*'MONTHLY DATA'!BC158</f>
        <v>0</v>
      </c>
      <c r="AG420" s="336">
        <f>AG419*'MONTHLY DATA'!BD158</f>
        <v>0</v>
      </c>
      <c r="AH420" s="336">
        <f>AH419*'MONTHLY DATA'!BE158</f>
        <v>0</v>
      </c>
      <c r="AI420" s="336">
        <f>AI419*'MONTHLY DATA'!BF158</f>
        <v>0</v>
      </c>
      <c r="AJ420" s="336">
        <f>AJ419*'MONTHLY DATA'!BG158</f>
        <v>0</v>
      </c>
      <c r="AK420" s="336">
        <f>AK419*'MONTHLY DATA'!BH158</f>
        <v>0</v>
      </c>
      <c r="AL420" s="336">
        <f>AL419*'MONTHLY DATA'!BI158</f>
        <v>0</v>
      </c>
      <c r="AM420" s="336">
        <f>AM419*'MONTHLY DATA'!BJ158</f>
        <v>0</v>
      </c>
      <c r="AN420" s="336">
        <f>AN419*'MONTHLY DATA'!BK158</f>
        <v>607.2003000000002</v>
      </c>
      <c r="AO420" s="336">
        <f>AO419*'MONTHLY DATA'!BL158</f>
        <v>684.70920000000001</v>
      </c>
      <c r="AP420" s="336">
        <f>AP419*'MONTHLY DATA'!BM158</f>
        <v>607.2003000000002</v>
      </c>
      <c r="AQ420" s="336">
        <f>AQ419*'MONTHLY DATA'!BN158</f>
        <v>684.70920000000001</v>
      </c>
      <c r="AR420" s="336">
        <f>AR419*'MONTHLY DATA'!BO158</f>
        <v>607.2003000000002</v>
      </c>
      <c r="AS420" s="336">
        <f>AS419*'MONTHLY DATA'!BP158</f>
        <v>684.70920000000001</v>
      </c>
      <c r="AT420" s="336">
        <f>AT419*'MONTHLY DATA'!BQ158</f>
        <v>607.2003000000002</v>
      </c>
      <c r="AU420" s="336">
        <f>AU419*'MONTHLY DATA'!BR158</f>
        <v>684.70920000000001</v>
      </c>
      <c r="AV420" s="336">
        <f>AV419*'MONTHLY DATA'!BS158</f>
        <v>607.2003000000002</v>
      </c>
      <c r="AW420" s="336">
        <f>AW419*'MONTHLY DATA'!BT158</f>
        <v>684.70920000000001</v>
      </c>
      <c r="AX420" s="336">
        <f>AX419*'MONTHLY DATA'!BU158</f>
        <v>607.2003000000002</v>
      </c>
      <c r="AY420" s="336">
        <f>AY419*'MONTHLY DATA'!BV158</f>
        <v>684.70920000000001</v>
      </c>
      <c r="AZ420" s="336">
        <f>AZ419*'MONTHLY DATA'!BW158</f>
        <v>372.90342600000002</v>
      </c>
      <c r="BA420" s="336">
        <f>BA419*'MONTHLY DATA'!BX158</f>
        <v>420.50496600000008</v>
      </c>
      <c r="BB420" s="336">
        <f>BB419*'MONTHLY DATA'!BY158</f>
        <v>372.90342600000002</v>
      </c>
      <c r="BC420" s="336">
        <f>BC419*'MONTHLY DATA'!BZ158</f>
        <v>420.50496600000008</v>
      </c>
      <c r="BD420" s="336">
        <f>BD419*'MONTHLY DATA'!CA158</f>
        <v>372.90342600000002</v>
      </c>
      <c r="BE420" s="336">
        <f>BE419*'MONTHLY DATA'!CB158</f>
        <v>420.50496600000008</v>
      </c>
      <c r="BF420" s="336">
        <f>BF419*'MONTHLY DATA'!CC158</f>
        <v>372.90342600000002</v>
      </c>
      <c r="BG420" s="336">
        <f>BG419*'MONTHLY DATA'!CD158</f>
        <v>420.50496600000008</v>
      </c>
      <c r="BH420" s="336">
        <f>BH419*'MONTHLY DATA'!CE158</f>
        <v>372.90342600000002</v>
      </c>
      <c r="BI420" s="336">
        <f>BI419*'MONTHLY DATA'!CF158</f>
        <v>420.50496600000008</v>
      </c>
      <c r="BJ420" s="336">
        <f>BJ419*'MONTHLY DATA'!CG158</f>
        <v>372.90342600000002</v>
      </c>
      <c r="BK420" s="336">
        <f>BK419*'MONTHLY DATA'!CH158</f>
        <v>420.50496600000008</v>
      </c>
      <c r="BL420" s="336">
        <f>BL419*'MONTHLY DATA'!CI158</f>
        <v>0</v>
      </c>
      <c r="BM420" s="336">
        <f>BM419*'MONTHLY DATA'!CJ158</f>
        <v>0</v>
      </c>
      <c r="BN420" s="336">
        <f>BN419*'MONTHLY DATA'!CK158</f>
        <v>0</v>
      </c>
      <c r="BO420" s="336">
        <f>BO419*'MONTHLY DATA'!CL158</f>
        <v>0</v>
      </c>
      <c r="BP420" s="336">
        <f>BP419*'MONTHLY DATA'!CM158</f>
        <v>0</v>
      </c>
      <c r="BQ420" s="336">
        <f>BQ419*'MONTHLY DATA'!CN158</f>
        <v>0</v>
      </c>
      <c r="BR420" s="336">
        <f>BR419*'MONTHLY DATA'!CO158</f>
        <v>0</v>
      </c>
      <c r="BS420" s="336">
        <f>BS419*'MONTHLY DATA'!CP158</f>
        <v>0</v>
      </c>
      <c r="BT420" s="336">
        <f>BT419*'MONTHLY DATA'!CQ158</f>
        <v>0</v>
      </c>
      <c r="BU420" s="336">
        <f>BU419*'MONTHLY DATA'!CR158</f>
        <v>0</v>
      </c>
      <c r="BV420" s="337">
        <f>BV419*'MONTHLY DATA'!CS158</f>
        <v>0</v>
      </c>
      <c r="BW420" s="328">
        <f t="shared" si="264"/>
        <v>12511.907352000009</v>
      </c>
    </row>
    <row r="421" spans="1:75" ht="16.5" thickBot="1" x14ac:dyDescent="0.3">
      <c r="A421" s="268" t="s">
        <v>251</v>
      </c>
      <c r="C421" s="235"/>
      <c r="D421" s="336"/>
      <c r="E421" s="336"/>
      <c r="F421" s="336"/>
      <c r="G421" s="336"/>
      <c r="H421" s="336"/>
      <c r="I421" s="336"/>
      <c r="J421" s="336"/>
      <c r="K421" s="336"/>
      <c r="L421" s="336"/>
      <c r="M421" s="336"/>
      <c r="N421" s="336"/>
      <c r="O421" s="336"/>
      <c r="P421" s="336"/>
      <c r="Q421" s="336"/>
      <c r="R421" s="336"/>
      <c r="S421" s="336"/>
      <c r="T421" s="336"/>
      <c r="U421" s="336"/>
      <c r="V421" s="336"/>
      <c r="W421" s="336"/>
      <c r="X421" s="336"/>
      <c r="Y421" s="336"/>
      <c r="Z421" s="336"/>
      <c r="AA421" s="336"/>
      <c r="AB421" s="336"/>
      <c r="AC421" s="336">
        <f>AA411*'MONTHLY DATA'!AY159</f>
        <v>64871.1</v>
      </c>
      <c r="AD421" s="336">
        <f>AB411*'MONTHLY DATA'!AZ159</f>
        <v>73152.45</v>
      </c>
      <c r="AE421" s="336">
        <f>AC411*'MONTHLY DATA'!BA159</f>
        <v>64871.1</v>
      </c>
      <c r="AF421" s="336">
        <f>AD411*'MONTHLY DATA'!BB159</f>
        <v>73152.45</v>
      </c>
      <c r="AG421" s="336">
        <f>AE411*'MONTHLY DATA'!BC159</f>
        <v>64871.1</v>
      </c>
      <c r="AH421" s="336">
        <f>AF411*'MONTHLY DATA'!BD159</f>
        <v>73152.45</v>
      </c>
      <c r="AI421" s="336">
        <f>AG411*'MONTHLY DATA'!BE159</f>
        <v>64871.1</v>
      </c>
      <c r="AJ421" s="336">
        <f>AH411*'MONTHLY DATA'!BF159</f>
        <v>73152.45</v>
      </c>
      <c r="AK421" s="336">
        <f>AI411*'MONTHLY DATA'!BG159</f>
        <v>64871.1</v>
      </c>
      <c r="AL421" s="336">
        <f>AJ411*'MONTHLY DATA'!BH159</f>
        <v>73152.45</v>
      </c>
      <c r="AM421" s="336">
        <f>AK411*'MONTHLY DATA'!BI159</f>
        <v>64871.1</v>
      </c>
      <c r="AN421" s="336">
        <f>AL411*'MONTHLY DATA'!BJ159</f>
        <v>73152.45</v>
      </c>
      <c r="AO421" s="336">
        <f>AM411*'MONTHLY DATA'!BK159</f>
        <v>80960.040000000023</v>
      </c>
      <c r="AP421" s="336">
        <f>AN411*'MONTHLY DATA'!BL159</f>
        <v>91294.560000000012</v>
      </c>
      <c r="AQ421" s="336">
        <f>AO411*'MONTHLY DATA'!BM159</f>
        <v>80960.040000000023</v>
      </c>
      <c r="AR421" s="336">
        <f>AP411*'MONTHLY DATA'!BN159</f>
        <v>91294.560000000012</v>
      </c>
      <c r="AS421" s="336">
        <f>AQ411*'MONTHLY DATA'!BO159</f>
        <v>80960.040000000023</v>
      </c>
      <c r="AT421" s="336">
        <f>AR411*'MONTHLY DATA'!BP159</f>
        <v>91294.560000000012</v>
      </c>
      <c r="AU421" s="336">
        <f>AS411*'MONTHLY DATA'!BQ159</f>
        <v>80960.040000000023</v>
      </c>
      <c r="AV421" s="336">
        <f>AT411*'MONTHLY DATA'!BR159</f>
        <v>91294.560000000012</v>
      </c>
      <c r="AW421" s="336">
        <f>AU411*'MONTHLY DATA'!BS159</f>
        <v>80960.040000000023</v>
      </c>
      <c r="AX421" s="336">
        <f>AV411*'MONTHLY DATA'!BT159</f>
        <v>91294.560000000012</v>
      </c>
      <c r="AY421" s="336">
        <f>AW411*'MONTHLY DATA'!BU159</f>
        <v>80960.040000000023</v>
      </c>
      <c r="AZ421" s="336">
        <f>AX411*'MONTHLY DATA'!BV159</f>
        <v>91294.560000000012</v>
      </c>
      <c r="BA421" s="336">
        <f>AY411*'MONTHLY DATA'!BW159</f>
        <v>65258.099549999999</v>
      </c>
      <c r="BB421" s="336">
        <f>AZ411*'MONTHLY DATA'!BX159</f>
        <v>73588.369049999994</v>
      </c>
      <c r="BC421" s="336">
        <f>BA411*'MONTHLY DATA'!BY159</f>
        <v>65258.099549999999</v>
      </c>
      <c r="BD421" s="336">
        <f>BB411*'MONTHLY DATA'!BZ159</f>
        <v>73588.369049999994</v>
      </c>
      <c r="BE421" s="336">
        <f>BC411*'MONTHLY DATA'!CA159</f>
        <v>65258.099549999999</v>
      </c>
      <c r="BF421" s="336">
        <f>BD411*'MONTHLY DATA'!CB159</f>
        <v>73588.369049999994</v>
      </c>
      <c r="BG421" s="336">
        <f>BE411*'MONTHLY DATA'!CC159</f>
        <v>65258.099549999999</v>
      </c>
      <c r="BH421" s="336">
        <f>BF411*'MONTHLY DATA'!CD159</f>
        <v>73588.369049999994</v>
      </c>
      <c r="BI421" s="336">
        <f>BG411*'MONTHLY DATA'!CE159</f>
        <v>65258.099549999999</v>
      </c>
      <c r="BJ421" s="336">
        <f>BH411*'MONTHLY DATA'!CF159</f>
        <v>73588.369049999994</v>
      </c>
      <c r="BK421" s="336">
        <f>BI411*'MONTHLY DATA'!CG159</f>
        <v>65258.099549999999</v>
      </c>
      <c r="BL421" s="336">
        <f>BJ411*'MONTHLY DATA'!CH159</f>
        <v>73588.369049999994</v>
      </c>
      <c r="BM421" s="336">
        <f>BK411*'MONTHLY DATA'!CI159</f>
        <v>67230.007236000005</v>
      </c>
      <c r="BN421" s="336">
        <f>BL411*'MONTHLY DATA'!CJ159</f>
        <v>75810.541369500002</v>
      </c>
      <c r="BO421" s="336">
        <f>BM411*'MONTHLY DATA'!CK159</f>
        <v>67230.007236000005</v>
      </c>
      <c r="BP421" s="336">
        <f>BN411*'MONTHLY DATA'!CL159</f>
        <v>75810.541369500002</v>
      </c>
      <c r="BQ421" s="336">
        <f>BO411*'MONTHLY DATA'!CM159</f>
        <v>67230.007236000005</v>
      </c>
      <c r="BR421" s="336">
        <f>BP411*'MONTHLY DATA'!CN159</f>
        <v>75810.541369500002</v>
      </c>
      <c r="BS421" s="336">
        <f>BQ411*'MONTHLY DATA'!CO159</f>
        <v>67230.007236000005</v>
      </c>
      <c r="BT421" s="336">
        <f>BR411*'MONTHLY DATA'!CP159</f>
        <v>75810.541369500002</v>
      </c>
      <c r="BU421" s="336">
        <f>BS411*'MONTHLY DATA'!CQ159</f>
        <v>67230.007236000005</v>
      </c>
      <c r="BV421" s="337">
        <f>BT411*'MONTHLY DATA'!CR159</f>
        <v>75810.541369500002</v>
      </c>
      <c r="BW421" s="328">
        <f t="shared" si="264"/>
        <v>3409950.4546275008</v>
      </c>
    </row>
    <row r="422" spans="1:75" ht="16.5" thickBot="1" x14ac:dyDescent="0.3">
      <c r="A422" s="268" t="s">
        <v>249</v>
      </c>
      <c r="C422" s="235"/>
      <c r="D422" s="336"/>
      <c r="E422" s="336"/>
      <c r="F422" s="336"/>
      <c r="G422" s="336"/>
      <c r="H422" s="336"/>
      <c r="I422" s="336"/>
      <c r="J422" s="336"/>
      <c r="K422" s="336"/>
      <c r="L422" s="336"/>
      <c r="M422" s="336"/>
      <c r="N422" s="336"/>
      <c r="O422" s="336"/>
      <c r="P422" s="336"/>
      <c r="Q422" s="336"/>
      <c r="R422" s="336"/>
      <c r="S422" s="336"/>
      <c r="T422" s="336"/>
      <c r="U422" s="336"/>
      <c r="V422" s="336"/>
      <c r="W422" s="336"/>
      <c r="X422" s="336"/>
      <c r="Y422" s="336"/>
      <c r="Z422" s="336"/>
      <c r="AA422" s="336"/>
      <c r="AB422" s="336"/>
      <c r="AC422" s="336">
        <f>AC421*'MONTHLY DATA'!AY160</f>
        <v>1621.7775000000001</v>
      </c>
      <c r="AD422" s="336">
        <f>AD421*'MONTHLY DATA'!AZ160</f>
        <v>1828.81125</v>
      </c>
      <c r="AE422" s="336">
        <f>AE421*'MONTHLY DATA'!BA160</f>
        <v>1621.7775000000001</v>
      </c>
      <c r="AF422" s="336">
        <f>AF421*'MONTHLY DATA'!BB160</f>
        <v>1828.81125</v>
      </c>
      <c r="AG422" s="336">
        <f>AG421*'MONTHLY DATA'!BC160</f>
        <v>1621.7775000000001</v>
      </c>
      <c r="AH422" s="336">
        <f>AH421*'MONTHLY DATA'!BD160</f>
        <v>1828.81125</v>
      </c>
      <c r="AI422" s="336">
        <f>AI421*'MONTHLY DATA'!BE160</f>
        <v>1621.7775000000001</v>
      </c>
      <c r="AJ422" s="336">
        <f>AJ421*'MONTHLY DATA'!BF160</f>
        <v>1828.81125</v>
      </c>
      <c r="AK422" s="336">
        <f>AK421*'MONTHLY DATA'!BG160</f>
        <v>1621.7775000000001</v>
      </c>
      <c r="AL422" s="336">
        <f>AL421*'MONTHLY DATA'!BH160</f>
        <v>1828.81125</v>
      </c>
      <c r="AM422" s="336">
        <f>AM421*'MONTHLY DATA'!BI160</f>
        <v>1621.7775000000001</v>
      </c>
      <c r="AN422" s="336">
        <f>AN421*'MONTHLY DATA'!BJ160</f>
        <v>1828.81125</v>
      </c>
      <c r="AO422" s="336">
        <f>AO421*'MONTHLY DATA'!BK160</f>
        <v>809.60040000000026</v>
      </c>
      <c r="AP422" s="336">
        <f>AP421*'MONTHLY DATA'!BL160</f>
        <v>912.94560000000013</v>
      </c>
      <c r="AQ422" s="336">
        <f>AQ421*'MONTHLY DATA'!BM160</f>
        <v>809.60040000000026</v>
      </c>
      <c r="AR422" s="336">
        <f>AR421*'MONTHLY DATA'!BN160</f>
        <v>912.94560000000013</v>
      </c>
      <c r="AS422" s="336">
        <f>AS421*'MONTHLY DATA'!BO160</f>
        <v>809.60040000000026</v>
      </c>
      <c r="AT422" s="336">
        <f>AT421*'MONTHLY DATA'!BP160</f>
        <v>912.94560000000013</v>
      </c>
      <c r="AU422" s="336">
        <f>AU421*'MONTHLY DATA'!BQ160</f>
        <v>809.60040000000026</v>
      </c>
      <c r="AV422" s="336">
        <f>AV421*'MONTHLY DATA'!BR160</f>
        <v>912.94560000000013</v>
      </c>
      <c r="AW422" s="336">
        <f>AW421*'MONTHLY DATA'!BS160</f>
        <v>809.60040000000026</v>
      </c>
      <c r="AX422" s="336">
        <f>AX421*'MONTHLY DATA'!BT160</f>
        <v>912.94560000000013</v>
      </c>
      <c r="AY422" s="336">
        <f>AY421*'MONTHLY DATA'!BU160</f>
        <v>809.60040000000026</v>
      </c>
      <c r="AZ422" s="336">
        <f>AZ421*'MONTHLY DATA'!BV160</f>
        <v>912.94560000000013</v>
      </c>
      <c r="BA422" s="336">
        <f>BA421*'MONTHLY DATA'!BW160</f>
        <v>978.87149324999996</v>
      </c>
      <c r="BB422" s="336">
        <f>BB421*'MONTHLY DATA'!BX160</f>
        <v>1103.82553575</v>
      </c>
      <c r="BC422" s="336">
        <f>BC421*'MONTHLY DATA'!BY160</f>
        <v>978.87149324999996</v>
      </c>
      <c r="BD422" s="336">
        <f>BD421*'MONTHLY DATA'!BZ160</f>
        <v>1103.82553575</v>
      </c>
      <c r="BE422" s="336">
        <f>BE421*'MONTHLY DATA'!CA160</f>
        <v>978.87149324999996</v>
      </c>
      <c r="BF422" s="336">
        <f>BF421*'MONTHLY DATA'!CB160</f>
        <v>1103.82553575</v>
      </c>
      <c r="BG422" s="336">
        <f>BG421*'MONTHLY DATA'!CC160</f>
        <v>978.87149324999996</v>
      </c>
      <c r="BH422" s="336">
        <f>BH421*'MONTHLY DATA'!CD160</f>
        <v>1103.82553575</v>
      </c>
      <c r="BI422" s="336">
        <f>BI421*'MONTHLY DATA'!CE160</f>
        <v>978.87149324999996</v>
      </c>
      <c r="BJ422" s="336">
        <f>BJ421*'MONTHLY DATA'!CF160</f>
        <v>1103.82553575</v>
      </c>
      <c r="BK422" s="336">
        <f>BK421*'MONTHLY DATA'!CG160</f>
        <v>978.87149324999996</v>
      </c>
      <c r="BL422" s="336">
        <f>BL421*'MONTHLY DATA'!CH160</f>
        <v>1103.82553575</v>
      </c>
      <c r="BM422" s="336">
        <f>BM421*'MONTHLY DATA'!CI160</f>
        <v>1344.6001447200001</v>
      </c>
      <c r="BN422" s="336">
        <f>BN421*'MONTHLY DATA'!CJ160</f>
        <v>1516.2108273900001</v>
      </c>
      <c r="BO422" s="336">
        <f>BO421*'MONTHLY DATA'!CK160</f>
        <v>1344.6001447200001</v>
      </c>
      <c r="BP422" s="336">
        <f>BP421*'MONTHLY DATA'!CL160</f>
        <v>1516.2108273900001</v>
      </c>
      <c r="BQ422" s="336">
        <f>BQ421*'MONTHLY DATA'!CM160</f>
        <v>1344.6001447200001</v>
      </c>
      <c r="BR422" s="336">
        <f>BR421*'MONTHLY DATA'!CN160</f>
        <v>1516.2108273900001</v>
      </c>
      <c r="BS422" s="336">
        <f>BS421*'MONTHLY DATA'!CO160</f>
        <v>1344.6001447200001</v>
      </c>
      <c r="BT422" s="336">
        <f>BT421*'MONTHLY DATA'!CP160</f>
        <v>1516.2108273900001</v>
      </c>
      <c r="BU422" s="336">
        <f>BU421*'MONTHLY DATA'!CQ160</f>
        <v>1344.6001447200001</v>
      </c>
      <c r="BV422" s="337">
        <f>BV421*'MONTHLY DATA'!CR160</f>
        <v>1516.2108273900001</v>
      </c>
      <c r="BW422" s="328">
        <f t="shared" si="264"/>
        <v>57839.04553455003</v>
      </c>
    </row>
    <row r="423" spans="1:75" ht="16.5" thickBot="1" x14ac:dyDescent="0.3">
      <c r="A423" s="268" t="s">
        <v>252</v>
      </c>
      <c r="C423" s="235"/>
      <c r="D423" s="336"/>
      <c r="E423" s="336"/>
      <c r="F423" s="336"/>
      <c r="G423" s="336"/>
      <c r="H423" s="336"/>
      <c r="I423" s="336"/>
      <c r="J423" s="336"/>
      <c r="K423" s="336"/>
      <c r="L423" s="336"/>
      <c r="M423" s="336"/>
      <c r="N423" s="336"/>
      <c r="O423" s="336"/>
      <c r="P423" s="336"/>
      <c r="Q423" s="336"/>
      <c r="R423" s="336"/>
      <c r="S423" s="336"/>
      <c r="T423" s="336"/>
      <c r="U423" s="336"/>
      <c r="V423" s="336"/>
      <c r="W423" s="336"/>
      <c r="X423" s="336"/>
      <c r="Y423" s="336"/>
      <c r="Z423" s="336"/>
      <c r="AA423" s="336"/>
      <c r="AB423" s="336"/>
      <c r="AC423" s="336"/>
      <c r="AD423" s="336">
        <f>AA411*'MONTHLY DATA'!AY161</f>
        <v>37069.200000000004</v>
      </c>
      <c r="AE423" s="336">
        <f>AB411*'MONTHLY DATA'!AZ161</f>
        <v>41801.4</v>
      </c>
      <c r="AF423" s="336">
        <f>AC411*'MONTHLY DATA'!BA161</f>
        <v>37069.200000000004</v>
      </c>
      <c r="AG423" s="336">
        <f>AD411*'MONTHLY DATA'!BB161</f>
        <v>41801.4</v>
      </c>
      <c r="AH423" s="336">
        <f>AE411*'MONTHLY DATA'!BC161</f>
        <v>37069.200000000004</v>
      </c>
      <c r="AI423" s="336">
        <f>AF411*'MONTHLY DATA'!BD161</f>
        <v>41801.4</v>
      </c>
      <c r="AJ423" s="336">
        <f>AG411*'MONTHLY DATA'!BE161</f>
        <v>37069.200000000004</v>
      </c>
      <c r="AK423" s="336">
        <f>AH411*'MONTHLY DATA'!BF161</f>
        <v>41801.4</v>
      </c>
      <c r="AL423" s="336">
        <f>AI411*'MONTHLY DATA'!BG161</f>
        <v>37069.200000000004</v>
      </c>
      <c r="AM423" s="336">
        <f>AJ411*'MONTHLY DATA'!BH161</f>
        <v>41801.4</v>
      </c>
      <c r="AN423" s="336">
        <f>AK411*'MONTHLY DATA'!BI161</f>
        <v>37069.200000000004</v>
      </c>
      <c r="AO423" s="336">
        <f>AL411*'MONTHLY DATA'!BJ161</f>
        <v>41801.4</v>
      </c>
      <c r="AP423" s="336">
        <f>AM411*'MONTHLY DATA'!BK161</f>
        <v>60720.030000000006</v>
      </c>
      <c r="AQ423" s="336">
        <f>AN411*'MONTHLY DATA'!BL161</f>
        <v>68470.92</v>
      </c>
      <c r="AR423" s="336">
        <f>AO411*'MONTHLY DATA'!BM161</f>
        <v>60720.030000000006</v>
      </c>
      <c r="AS423" s="336">
        <f>AP411*'MONTHLY DATA'!BN161</f>
        <v>68470.92</v>
      </c>
      <c r="AT423" s="336">
        <f>AQ411*'MONTHLY DATA'!BO161</f>
        <v>60720.030000000006</v>
      </c>
      <c r="AU423" s="336">
        <f>AR411*'MONTHLY DATA'!BP161</f>
        <v>68470.92</v>
      </c>
      <c r="AV423" s="336">
        <f>AS411*'MONTHLY DATA'!BQ161</f>
        <v>60720.030000000006</v>
      </c>
      <c r="AW423" s="336">
        <f>AT411*'MONTHLY DATA'!BR161</f>
        <v>68470.92</v>
      </c>
      <c r="AX423" s="336">
        <f>AU411*'MONTHLY DATA'!BS161</f>
        <v>60720.030000000006</v>
      </c>
      <c r="AY423" s="336">
        <f>AV411*'MONTHLY DATA'!BT161</f>
        <v>68470.92</v>
      </c>
      <c r="AZ423" s="336">
        <f>AW411*'MONTHLY DATA'!BU161</f>
        <v>60720.030000000006</v>
      </c>
      <c r="BA423" s="336">
        <f>AX411*'MONTHLY DATA'!BV161</f>
        <v>68470.92</v>
      </c>
      <c r="BB423" s="336">
        <f>AY411*'MONTHLY DATA'!BW161</f>
        <v>55935.513900000005</v>
      </c>
      <c r="BC423" s="336">
        <f>AZ411*'MONTHLY DATA'!BX161</f>
        <v>63075.744899999998</v>
      </c>
      <c r="BD423" s="336">
        <f>BA411*'MONTHLY DATA'!BY161</f>
        <v>55935.513900000005</v>
      </c>
      <c r="BE423" s="336">
        <f>BB411*'MONTHLY DATA'!BZ161</f>
        <v>63075.744899999998</v>
      </c>
      <c r="BF423" s="336">
        <f>BC411*'MONTHLY DATA'!CA161</f>
        <v>55935.513900000005</v>
      </c>
      <c r="BG423" s="336">
        <f>BD411*'MONTHLY DATA'!CB161</f>
        <v>63075.744899999998</v>
      </c>
      <c r="BH423" s="336">
        <f>BE411*'MONTHLY DATA'!CC161</f>
        <v>55935.513900000005</v>
      </c>
      <c r="BI423" s="336">
        <f>BF411*'MONTHLY DATA'!CD161</f>
        <v>63075.744899999998</v>
      </c>
      <c r="BJ423" s="336">
        <f>BG411*'MONTHLY DATA'!CE161</f>
        <v>55935.513900000005</v>
      </c>
      <c r="BK423" s="336">
        <f>BH411*'MONTHLY DATA'!CF161</f>
        <v>63075.744899999998</v>
      </c>
      <c r="BL423" s="336">
        <f>BI411*'MONTHLY DATA'!CG161</f>
        <v>55935.513900000005</v>
      </c>
      <c r="BM423" s="336">
        <f>BJ411*'MONTHLY DATA'!CH161</f>
        <v>63075.744899999998</v>
      </c>
      <c r="BN423" s="336">
        <f>BK411*'MONTHLY DATA'!CI161</f>
        <v>67230.007236000005</v>
      </c>
      <c r="BO423" s="336">
        <f>BL411*'MONTHLY DATA'!CJ161</f>
        <v>75810.541369500002</v>
      </c>
      <c r="BP423" s="336">
        <f>BM411*'MONTHLY DATA'!CK161</f>
        <v>67230.007236000005</v>
      </c>
      <c r="BQ423" s="336">
        <f>BN411*'MONTHLY DATA'!CL161</f>
        <v>75810.541369500002</v>
      </c>
      <c r="BR423" s="336">
        <f>BO411*'MONTHLY DATA'!CM161</f>
        <v>67230.007236000005</v>
      </c>
      <c r="BS423" s="336">
        <f>BP411*'MONTHLY DATA'!CN161</f>
        <v>75810.541369500002</v>
      </c>
      <c r="BT423" s="336">
        <f>BQ411*'MONTHLY DATA'!CO161</f>
        <v>67230.007236000005</v>
      </c>
      <c r="BU423" s="336">
        <f>BR411*'MONTHLY DATA'!CP161</f>
        <v>75810.541369500002</v>
      </c>
      <c r="BV423" s="337">
        <f>BS411*'MONTHLY DATA'!CQ161</f>
        <v>67230.007236000005</v>
      </c>
      <c r="BW423" s="328">
        <f t="shared" si="264"/>
        <v>2601829.0544580007</v>
      </c>
    </row>
    <row r="424" spans="1:75" ht="16.5" thickBot="1" x14ac:dyDescent="0.3">
      <c r="A424" s="268" t="s">
        <v>249</v>
      </c>
      <c r="C424" s="235"/>
      <c r="D424" s="336"/>
      <c r="E424" s="336"/>
      <c r="F424" s="336"/>
      <c r="G424" s="336"/>
      <c r="H424" s="336"/>
      <c r="I424" s="336"/>
      <c r="J424" s="336"/>
      <c r="K424" s="336"/>
      <c r="L424" s="336"/>
      <c r="M424" s="336"/>
      <c r="N424" s="336"/>
      <c r="O424" s="336"/>
      <c r="P424" s="336"/>
      <c r="Q424" s="336"/>
      <c r="R424" s="336"/>
      <c r="S424" s="336"/>
      <c r="T424" s="336"/>
      <c r="U424" s="336"/>
      <c r="V424" s="336"/>
      <c r="W424" s="336"/>
      <c r="X424" s="336"/>
      <c r="Y424" s="336"/>
      <c r="Z424" s="336"/>
      <c r="AA424" s="336"/>
      <c r="AB424" s="336"/>
      <c r="AC424" s="336"/>
      <c r="AD424" s="336">
        <f>AD423*'MONTHLY DATA'!AY162</f>
        <v>370.69200000000006</v>
      </c>
      <c r="AE424" s="336">
        <f>AE423*'MONTHLY DATA'!AZ162</f>
        <v>418.01400000000001</v>
      </c>
      <c r="AF424" s="336">
        <f>AF423*'MONTHLY DATA'!BA162</f>
        <v>370.69200000000006</v>
      </c>
      <c r="AG424" s="336">
        <f>AG423*'MONTHLY DATA'!BB162</f>
        <v>418.01400000000001</v>
      </c>
      <c r="AH424" s="336">
        <f>AH423*'MONTHLY DATA'!BC162</f>
        <v>370.69200000000006</v>
      </c>
      <c r="AI424" s="336">
        <f>AI423*'MONTHLY DATA'!BD162</f>
        <v>418.01400000000001</v>
      </c>
      <c r="AJ424" s="336">
        <f>AJ423*'MONTHLY DATA'!BE162</f>
        <v>370.69200000000006</v>
      </c>
      <c r="AK424" s="336">
        <f>AK423*'MONTHLY DATA'!BF162</f>
        <v>418.01400000000001</v>
      </c>
      <c r="AL424" s="336">
        <f>AL423*'MONTHLY DATA'!BG162</f>
        <v>370.69200000000006</v>
      </c>
      <c r="AM424" s="336">
        <f>AM423*'MONTHLY DATA'!BH162</f>
        <v>418.01400000000001</v>
      </c>
      <c r="AN424" s="336">
        <f>AN423*'MONTHLY DATA'!BI162</f>
        <v>370.69200000000006</v>
      </c>
      <c r="AO424" s="336">
        <f>AO423*'MONTHLY DATA'!BJ162</f>
        <v>418.01400000000001</v>
      </c>
      <c r="AP424" s="336">
        <f>AP423*'MONTHLY DATA'!BK162</f>
        <v>0</v>
      </c>
      <c r="AQ424" s="336">
        <f>AQ423*'MONTHLY DATA'!BL162</f>
        <v>0</v>
      </c>
      <c r="AR424" s="336">
        <f>AR423*'MONTHLY DATA'!BM162</f>
        <v>0</v>
      </c>
      <c r="AS424" s="336">
        <f>AS423*'MONTHLY DATA'!BN162</f>
        <v>0</v>
      </c>
      <c r="AT424" s="336">
        <f>AT423*'MONTHLY DATA'!BO162</f>
        <v>0</v>
      </c>
      <c r="AU424" s="336">
        <f>AU423*'MONTHLY DATA'!BP162</f>
        <v>0</v>
      </c>
      <c r="AV424" s="336">
        <f>AV423*'MONTHLY DATA'!BQ162</f>
        <v>0</v>
      </c>
      <c r="AW424" s="336">
        <f>AW423*'MONTHLY DATA'!BR162</f>
        <v>0</v>
      </c>
      <c r="AX424" s="336">
        <f>AX423*'MONTHLY DATA'!BS162</f>
        <v>0</v>
      </c>
      <c r="AY424" s="336">
        <f>AY423*'MONTHLY DATA'!BT162</f>
        <v>0</v>
      </c>
      <c r="AZ424" s="336">
        <f>AZ423*'MONTHLY DATA'!BU162</f>
        <v>0</v>
      </c>
      <c r="BA424" s="336">
        <f>BA423*'MONTHLY DATA'!BV162</f>
        <v>0</v>
      </c>
      <c r="BB424" s="336">
        <f>BB423*'MONTHLY DATA'!BW162</f>
        <v>0</v>
      </c>
      <c r="BC424" s="336">
        <f>BC423*'MONTHLY DATA'!BX162</f>
        <v>0</v>
      </c>
      <c r="BD424" s="336">
        <f>BD423*'MONTHLY DATA'!BY162</f>
        <v>0</v>
      </c>
      <c r="BE424" s="336">
        <f>BE423*'MONTHLY DATA'!BZ162</f>
        <v>0</v>
      </c>
      <c r="BF424" s="336">
        <f>BF423*'MONTHLY DATA'!CA162</f>
        <v>0</v>
      </c>
      <c r="BG424" s="336">
        <f>BG423*'MONTHLY DATA'!CB162</f>
        <v>0</v>
      </c>
      <c r="BH424" s="336">
        <f>BH423*'MONTHLY DATA'!CC162</f>
        <v>0</v>
      </c>
      <c r="BI424" s="336">
        <f>BI423*'MONTHLY DATA'!CD162</f>
        <v>0</v>
      </c>
      <c r="BJ424" s="336">
        <f>BJ423*'MONTHLY DATA'!CE162</f>
        <v>0</v>
      </c>
      <c r="BK424" s="336">
        <f>BK423*'MONTHLY DATA'!CF162</f>
        <v>0</v>
      </c>
      <c r="BL424" s="336">
        <f>BL423*'MONTHLY DATA'!CG162</f>
        <v>0</v>
      </c>
      <c r="BM424" s="336">
        <f>BM423*'MONTHLY DATA'!CH162</f>
        <v>0</v>
      </c>
      <c r="BN424" s="336">
        <f>BN423*'MONTHLY DATA'!CI162</f>
        <v>336.15003618000003</v>
      </c>
      <c r="BO424" s="336">
        <f>BO423*'MONTHLY DATA'!CJ162</f>
        <v>379.05270684750002</v>
      </c>
      <c r="BP424" s="336">
        <f>BP423*'MONTHLY DATA'!CK162</f>
        <v>336.15003618000003</v>
      </c>
      <c r="BQ424" s="336">
        <f>BQ423*'MONTHLY DATA'!CL162</f>
        <v>379.05270684750002</v>
      </c>
      <c r="BR424" s="336">
        <f>BR423*'MONTHLY DATA'!CM162</f>
        <v>336.15003618000003</v>
      </c>
      <c r="BS424" s="336">
        <f>BS423*'MONTHLY DATA'!CN162</f>
        <v>379.05270684750002</v>
      </c>
      <c r="BT424" s="336">
        <f>BT423*'MONTHLY DATA'!CO162</f>
        <v>336.15003618000003</v>
      </c>
      <c r="BU424" s="336">
        <f>BU423*'MONTHLY DATA'!CP162</f>
        <v>379.05270684750002</v>
      </c>
      <c r="BV424" s="337">
        <f>BV423*'MONTHLY DATA'!CQ162</f>
        <v>336.15003618000003</v>
      </c>
      <c r="BW424" s="328">
        <f t="shared" si="264"/>
        <v>7929.1970082900016</v>
      </c>
    </row>
    <row r="425" spans="1:75" ht="16.5" thickBot="1" x14ac:dyDescent="0.3">
      <c r="A425" s="270" t="s">
        <v>269</v>
      </c>
      <c r="C425" s="238"/>
      <c r="D425" s="331"/>
      <c r="E425" s="331"/>
      <c r="F425" s="331"/>
      <c r="G425" s="331"/>
      <c r="H425" s="331"/>
      <c r="I425" s="331"/>
      <c r="J425" s="331"/>
      <c r="K425" s="331"/>
      <c r="L425" s="331"/>
      <c r="M425" s="331"/>
      <c r="N425" s="331"/>
      <c r="O425" s="331"/>
      <c r="P425" s="331"/>
      <c r="Q425" s="331"/>
      <c r="R425" s="331"/>
      <c r="S425" s="331"/>
      <c r="T425" s="331"/>
      <c r="U425" s="331"/>
      <c r="V425" s="331"/>
      <c r="W425" s="331"/>
      <c r="X425" s="331"/>
      <c r="Y425" s="331"/>
      <c r="Z425" s="331"/>
      <c r="AA425" s="331"/>
      <c r="AB425" s="331"/>
      <c r="AC425" s="331"/>
      <c r="AD425" s="331"/>
      <c r="AE425" s="331">
        <f>AA411*'MONTHLY DATA'!AY163</f>
        <v>37069.200000000004</v>
      </c>
      <c r="AF425" s="331">
        <f>AB411*'MONTHLY DATA'!AZ163</f>
        <v>41801.4</v>
      </c>
      <c r="AG425" s="331">
        <f>AC411*'MONTHLY DATA'!BA163</f>
        <v>37069.200000000004</v>
      </c>
      <c r="AH425" s="331">
        <f>AD411*'MONTHLY DATA'!BB163</f>
        <v>41801.4</v>
      </c>
      <c r="AI425" s="331">
        <f>AE411*'MONTHLY DATA'!BC163</f>
        <v>37069.200000000004</v>
      </c>
      <c r="AJ425" s="331">
        <f>AF411*'MONTHLY DATA'!BD163</f>
        <v>41801.4</v>
      </c>
      <c r="AK425" s="331">
        <f>AG411*'MONTHLY DATA'!BE163</f>
        <v>37069.200000000004</v>
      </c>
      <c r="AL425" s="331">
        <f>AH411*'MONTHLY DATA'!BF163</f>
        <v>41801.4</v>
      </c>
      <c r="AM425" s="331">
        <f>AI411*'MONTHLY DATA'!BG163</f>
        <v>37069.200000000004</v>
      </c>
      <c r="AN425" s="331">
        <f>AJ411*'MONTHLY DATA'!BH163</f>
        <v>41801.4</v>
      </c>
      <c r="AO425" s="331">
        <f>AK411*'MONTHLY DATA'!BI163</f>
        <v>37069.200000000004</v>
      </c>
      <c r="AP425" s="331">
        <f>AL411*'MONTHLY DATA'!BJ163</f>
        <v>41801.4</v>
      </c>
      <c r="AQ425" s="331">
        <f>AM411*'MONTHLY DATA'!BK163</f>
        <v>0</v>
      </c>
      <c r="AR425" s="331">
        <f>AN411*'MONTHLY DATA'!BL163</f>
        <v>0</v>
      </c>
      <c r="AS425" s="331">
        <f>AO411*'MONTHLY DATA'!BM163</f>
        <v>0</v>
      </c>
      <c r="AT425" s="331">
        <f>AP411*'MONTHLY DATA'!BN163</f>
        <v>0</v>
      </c>
      <c r="AU425" s="331">
        <f>AQ411*'MONTHLY DATA'!BO163</f>
        <v>0</v>
      </c>
      <c r="AV425" s="331">
        <f>AR411*'MONTHLY DATA'!BP163</f>
        <v>0</v>
      </c>
      <c r="AW425" s="331">
        <f>AS411*'MONTHLY DATA'!BQ163</f>
        <v>0</v>
      </c>
      <c r="AX425" s="331">
        <f>AT411*'MONTHLY DATA'!BR163</f>
        <v>0</v>
      </c>
      <c r="AY425" s="331">
        <f>AU411*'MONTHLY DATA'!BS163</f>
        <v>0</v>
      </c>
      <c r="AZ425" s="331">
        <f>AV411*'MONTHLY DATA'!BT163</f>
        <v>0</v>
      </c>
      <c r="BA425" s="331">
        <f>AW411*'MONTHLY DATA'!BU163</f>
        <v>0</v>
      </c>
      <c r="BB425" s="331">
        <f>AX411*'MONTHLY DATA'!BV163</f>
        <v>0</v>
      </c>
      <c r="BC425" s="331">
        <f>AY411*'MONTHLY DATA'!BW163</f>
        <v>46612.928250000004</v>
      </c>
      <c r="BD425" s="331">
        <f>AZ411*'MONTHLY DATA'!BX163</f>
        <v>52563.120750000002</v>
      </c>
      <c r="BE425" s="331">
        <f>BA411*'MONTHLY DATA'!BY163</f>
        <v>46612.928250000004</v>
      </c>
      <c r="BF425" s="331">
        <f>BB411*'MONTHLY DATA'!BZ163</f>
        <v>52563.120750000002</v>
      </c>
      <c r="BG425" s="331">
        <f>BC411*'MONTHLY DATA'!CA163</f>
        <v>46612.928250000004</v>
      </c>
      <c r="BH425" s="331">
        <f>BD411*'MONTHLY DATA'!CB163</f>
        <v>52563.120750000002</v>
      </c>
      <c r="BI425" s="331">
        <f>BE411*'MONTHLY DATA'!CC163</f>
        <v>46612.928250000004</v>
      </c>
      <c r="BJ425" s="331">
        <f>BF411*'MONTHLY DATA'!CD163</f>
        <v>52563.120750000002</v>
      </c>
      <c r="BK425" s="331">
        <f>BG411*'MONTHLY DATA'!CE163</f>
        <v>46612.928250000004</v>
      </c>
      <c r="BL425" s="331">
        <f>BH411*'MONTHLY DATA'!CF163</f>
        <v>52563.120750000002</v>
      </c>
      <c r="BM425" s="331">
        <f>BI411*'MONTHLY DATA'!CG163</f>
        <v>46612.928250000004</v>
      </c>
      <c r="BN425" s="331">
        <f>BJ411*'MONTHLY DATA'!CH163</f>
        <v>52563.120750000002</v>
      </c>
      <c r="BO425" s="331">
        <f>BK411*'MONTHLY DATA'!CI163</f>
        <v>28812.860244000003</v>
      </c>
      <c r="BP425" s="331">
        <f>BL411*'MONTHLY DATA'!CJ163</f>
        <v>32490.232015500002</v>
      </c>
      <c r="BQ425" s="331">
        <f>BM411*'MONTHLY DATA'!CK163</f>
        <v>28812.860244000003</v>
      </c>
      <c r="BR425" s="331">
        <f>BN411*'MONTHLY DATA'!CL163</f>
        <v>32490.232015500002</v>
      </c>
      <c r="BS425" s="331">
        <f>BO411*'MONTHLY DATA'!CM163</f>
        <v>28812.860244000003</v>
      </c>
      <c r="BT425" s="331">
        <f>BP411*'MONTHLY DATA'!CN163</f>
        <v>32490.232015500002</v>
      </c>
      <c r="BU425" s="331">
        <f>BQ411*'MONTHLY DATA'!CO163</f>
        <v>28812.860244000003</v>
      </c>
      <c r="BV425" s="332">
        <f>BR411*'MONTHLY DATA'!CP163</f>
        <v>32490.232015500002</v>
      </c>
      <c r="BW425" s="328">
        <f t="shared" si="264"/>
        <v>1313492.2630380008</v>
      </c>
    </row>
    <row r="426" spans="1:75" ht="16.5" thickBot="1" x14ac:dyDescent="0.3">
      <c r="BW426" s="338">
        <f t="shared" si="264"/>
        <v>0</v>
      </c>
    </row>
    <row r="427" spans="1:75" ht="16.5" thickBot="1" x14ac:dyDescent="0.3">
      <c r="A427" s="277" t="s">
        <v>351</v>
      </c>
      <c r="C427" s="335"/>
      <c r="D427" s="326"/>
      <c r="E427" s="326"/>
      <c r="F427" s="326"/>
      <c r="G427" s="326"/>
      <c r="H427" s="326"/>
      <c r="I427" s="326"/>
      <c r="J427" s="326"/>
      <c r="K427" s="326"/>
      <c r="L427" s="326"/>
      <c r="M427" s="326"/>
      <c r="N427" s="326"/>
      <c r="O427" s="326"/>
      <c r="P427" s="326"/>
      <c r="Q427" s="326"/>
      <c r="R427" s="326"/>
      <c r="S427" s="326"/>
      <c r="T427" s="326"/>
      <c r="U427" s="326"/>
      <c r="V427" s="326"/>
      <c r="W427" s="326"/>
      <c r="X427" s="326"/>
      <c r="Y427" s="326"/>
      <c r="Z427" s="326"/>
      <c r="AA427" s="326">
        <f>AA417+AA419+AA421+AA423+AA425</f>
        <v>46336.5</v>
      </c>
      <c r="AB427" s="326">
        <f t="shared" ref="AB427:BU427" si="283">AB417+AB419+AB421+AB423+AB425</f>
        <v>52251.75</v>
      </c>
      <c r="AC427" s="326">
        <f t="shared" si="283"/>
        <v>111207.6</v>
      </c>
      <c r="AD427" s="326">
        <f t="shared" si="283"/>
        <v>162473.4</v>
      </c>
      <c r="AE427" s="326">
        <f t="shared" si="283"/>
        <v>190078.2</v>
      </c>
      <c r="AF427" s="326">
        <f t="shared" si="283"/>
        <v>204274.8</v>
      </c>
      <c r="AG427" s="326">
        <f t="shared" si="283"/>
        <v>190078.2</v>
      </c>
      <c r="AH427" s="326">
        <f t="shared" si="283"/>
        <v>204274.8</v>
      </c>
      <c r="AI427" s="326">
        <f t="shared" si="283"/>
        <v>190078.2</v>
      </c>
      <c r="AJ427" s="326">
        <f t="shared" si="283"/>
        <v>204274.8</v>
      </c>
      <c r="AK427" s="326">
        <f t="shared" si="283"/>
        <v>190078.2</v>
      </c>
      <c r="AL427" s="326">
        <f t="shared" si="283"/>
        <v>204274.8</v>
      </c>
      <c r="AM427" s="326">
        <f t="shared" si="283"/>
        <v>163981.71000000002</v>
      </c>
      <c r="AN427" s="326">
        <f t="shared" si="283"/>
        <v>215326.71000000002</v>
      </c>
      <c r="AO427" s="326">
        <f t="shared" si="283"/>
        <v>225717.93000000002</v>
      </c>
      <c r="AP427" s="326">
        <f t="shared" si="283"/>
        <v>257119.65000000002</v>
      </c>
      <c r="AQ427" s="326">
        <f t="shared" si="283"/>
        <v>215318.25</v>
      </c>
      <c r="AR427" s="326">
        <f t="shared" si="283"/>
        <v>215318.25000000003</v>
      </c>
      <c r="AS427" s="326">
        <f t="shared" si="283"/>
        <v>215318.25</v>
      </c>
      <c r="AT427" s="326">
        <f t="shared" si="283"/>
        <v>215318.25000000003</v>
      </c>
      <c r="AU427" s="326">
        <f t="shared" si="283"/>
        <v>215318.25</v>
      </c>
      <c r="AV427" s="326">
        <f t="shared" si="283"/>
        <v>215318.25000000003</v>
      </c>
      <c r="AW427" s="326">
        <f t="shared" si="283"/>
        <v>215318.25</v>
      </c>
      <c r="AX427" s="326">
        <f t="shared" si="283"/>
        <v>215318.25000000003</v>
      </c>
      <c r="AY427" s="326">
        <f t="shared" si="283"/>
        <v>195078.24000000005</v>
      </c>
      <c r="AZ427" s="326">
        <f t="shared" si="283"/>
        <v>170659.76130000001</v>
      </c>
      <c r="BA427" s="326">
        <f t="shared" si="283"/>
        <v>154754.26785</v>
      </c>
      <c r="BB427" s="326">
        <f t="shared" si="283"/>
        <v>148169.05424999999</v>
      </c>
      <c r="BC427" s="326">
        <f t="shared" si="283"/>
        <v>195972.02100000001</v>
      </c>
      <c r="BD427" s="326">
        <f t="shared" si="283"/>
        <v>200732.17499999999</v>
      </c>
      <c r="BE427" s="326">
        <f t="shared" si="283"/>
        <v>195972.02100000001</v>
      </c>
      <c r="BF427" s="326">
        <f t="shared" si="283"/>
        <v>200732.17499999999</v>
      </c>
      <c r="BG427" s="326">
        <f t="shared" si="283"/>
        <v>195972.02100000001</v>
      </c>
      <c r="BH427" s="326">
        <f t="shared" si="283"/>
        <v>200732.17499999999</v>
      </c>
      <c r="BI427" s="326">
        <f t="shared" si="283"/>
        <v>195972.02100000001</v>
      </c>
      <c r="BJ427" s="326">
        <f t="shared" si="283"/>
        <v>200732.17499999999</v>
      </c>
      <c r="BK427" s="326">
        <f t="shared" si="283"/>
        <v>224784.88124399999</v>
      </c>
      <c r="BL427" s="326">
        <f t="shared" si="283"/>
        <v>214577.23571550002</v>
      </c>
      <c r="BM427" s="326">
        <f t="shared" si="283"/>
        <v>205731.54063</v>
      </c>
      <c r="BN427" s="326">
        <f t="shared" si="283"/>
        <v>228093.90137100001</v>
      </c>
      <c r="BO427" s="326">
        <f t="shared" si="283"/>
        <v>200666.26909350001</v>
      </c>
      <c r="BP427" s="326">
        <f t="shared" si="283"/>
        <v>208021.0126365</v>
      </c>
      <c r="BQ427" s="326">
        <f t="shared" si="283"/>
        <v>200666.26909350001</v>
      </c>
      <c r="BR427" s="326">
        <f t="shared" si="283"/>
        <v>208021.0126365</v>
      </c>
      <c r="BS427" s="326">
        <f t="shared" si="283"/>
        <v>200666.26909350001</v>
      </c>
      <c r="BT427" s="326">
        <f t="shared" si="283"/>
        <v>208021.0126365</v>
      </c>
      <c r="BU427" s="326">
        <f t="shared" si="283"/>
        <v>200666.26909350001</v>
      </c>
      <c r="BV427" s="327">
        <f>BV417+BV419+BV421+BV423+BV425</f>
        <v>208021.0126365</v>
      </c>
      <c r="BW427" s="328">
        <f t="shared" si="264"/>
        <v>9297788.0432805009</v>
      </c>
    </row>
    <row r="428" spans="1:75" ht="16.5" thickBot="1" x14ac:dyDescent="0.3">
      <c r="A428" s="270" t="s">
        <v>312</v>
      </c>
      <c r="C428" s="330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31"/>
      <c r="P428" s="331"/>
      <c r="Q428" s="331"/>
      <c r="R428" s="331"/>
      <c r="S428" s="331"/>
      <c r="T428" s="331"/>
      <c r="U428" s="331"/>
      <c r="V428" s="331"/>
      <c r="W428" s="331"/>
      <c r="X428" s="331"/>
      <c r="Y428" s="331"/>
      <c r="Z428" s="331"/>
      <c r="AA428" s="331">
        <f>AA418+AA420+AA422+AA424</f>
        <v>926.73</v>
      </c>
      <c r="AB428" s="331">
        <f t="shared" ref="AB428:BU428" si="284">AB418+AB420+AB422+AB424</f>
        <v>1045.0350000000001</v>
      </c>
      <c r="AC428" s="331">
        <f t="shared" si="284"/>
        <v>2548.5075000000002</v>
      </c>
      <c r="AD428" s="331">
        <f t="shared" si="284"/>
        <v>3244.5382500000001</v>
      </c>
      <c r="AE428" s="331">
        <f t="shared" si="284"/>
        <v>2966.5215000000003</v>
      </c>
      <c r="AF428" s="331">
        <f t="shared" si="284"/>
        <v>3244.5382500000001</v>
      </c>
      <c r="AG428" s="331">
        <f t="shared" si="284"/>
        <v>2966.5215000000003</v>
      </c>
      <c r="AH428" s="331">
        <f t="shared" si="284"/>
        <v>3244.5382500000001</v>
      </c>
      <c r="AI428" s="331">
        <f t="shared" si="284"/>
        <v>2966.5215000000003</v>
      </c>
      <c r="AJ428" s="331">
        <f t="shared" si="284"/>
        <v>3244.5382500000001</v>
      </c>
      <c r="AK428" s="331">
        <f t="shared" si="284"/>
        <v>2966.5215000000003</v>
      </c>
      <c r="AL428" s="331">
        <f t="shared" si="284"/>
        <v>3244.5382500000001</v>
      </c>
      <c r="AM428" s="331">
        <f t="shared" si="284"/>
        <v>2039.7915000000003</v>
      </c>
      <c r="AN428" s="331">
        <f t="shared" si="284"/>
        <v>2806.7035500000002</v>
      </c>
      <c r="AO428" s="331">
        <f t="shared" si="284"/>
        <v>1912.3236000000002</v>
      </c>
      <c r="AP428" s="331">
        <f t="shared" si="284"/>
        <v>1520.1459000000004</v>
      </c>
      <c r="AQ428" s="331">
        <f t="shared" si="284"/>
        <v>1494.3096000000003</v>
      </c>
      <c r="AR428" s="331">
        <f t="shared" si="284"/>
        <v>1520.1459000000004</v>
      </c>
      <c r="AS428" s="331">
        <f t="shared" si="284"/>
        <v>1494.3096000000003</v>
      </c>
      <c r="AT428" s="331">
        <f t="shared" si="284"/>
        <v>1520.1459000000004</v>
      </c>
      <c r="AU428" s="331">
        <f t="shared" si="284"/>
        <v>1494.3096000000003</v>
      </c>
      <c r="AV428" s="331">
        <f t="shared" si="284"/>
        <v>1520.1459000000004</v>
      </c>
      <c r="AW428" s="331">
        <f t="shared" si="284"/>
        <v>1494.3096000000003</v>
      </c>
      <c r="AX428" s="331">
        <f t="shared" si="284"/>
        <v>1520.1459000000004</v>
      </c>
      <c r="AY428" s="331">
        <f t="shared" si="284"/>
        <v>1494.3096000000003</v>
      </c>
      <c r="AZ428" s="331">
        <f t="shared" si="284"/>
        <v>1285.8490260000001</v>
      </c>
      <c r="BA428" s="331">
        <f t="shared" si="284"/>
        <v>1399.3764592500002</v>
      </c>
      <c r="BB428" s="331">
        <f t="shared" si="284"/>
        <v>1476.7289617500001</v>
      </c>
      <c r="BC428" s="331">
        <f t="shared" si="284"/>
        <v>1399.3764592500002</v>
      </c>
      <c r="BD428" s="331">
        <f t="shared" si="284"/>
        <v>1476.7289617500001</v>
      </c>
      <c r="BE428" s="331">
        <f t="shared" si="284"/>
        <v>1399.3764592500002</v>
      </c>
      <c r="BF428" s="331">
        <f t="shared" si="284"/>
        <v>1476.7289617500001</v>
      </c>
      <c r="BG428" s="331">
        <f t="shared" si="284"/>
        <v>1399.3764592500002</v>
      </c>
      <c r="BH428" s="331">
        <f t="shared" si="284"/>
        <v>1476.7289617500001</v>
      </c>
      <c r="BI428" s="331">
        <f t="shared" si="284"/>
        <v>1399.3764592500002</v>
      </c>
      <c r="BJ428" s="331">
        <f t="shared" si="284"/>
        <v>1476.7289617500001</v>
      </c>
      <c r="BK428" s="331">
        <f t="shared" si="284"/>
        <v>1975.6336641300002</v>
      </c>
      <c r="BL428" s="331">
        <f t="shared" si="284"/>
        <v>1753.6301760599999</v>
      </c>
      <c r="BM428" s="331">
        <f t="shared" si="284"/>
        <v>1920.8573496000004</v>
      </c>
      <c r="BN428" s="331">
        <f t="shared" si="284"/>
        <v>2502.16550388</v>
      </c>
      <c r="BO428" s="331">
        <f t="shared" si="284"/>
        <v>2299.9100564475002</v>
      </c>
      <c r="BP428" s="331">
        <f t="shared" si="284"/>
        <v>2502.16550388</v>
      </c>
      <c r="BQ428" s="331">
        <f t="shared" si="284"/>
        <v>2299.9100564475002</v>
      </c>
      <c r="BR428" s="331">
        <f t="shared" si="284"/>
        <v>2502.16550388</v>
      </c>
      <c r="BS428" s="331">
        <f t="shared" si="284"/>
        <v>2299.9100564475002</v>
      </c>
      <c r="BT428" s="331">
        <f t="shared" si="284"/>
        <v>2502.16550388</v>
      </c>
      <c r="BU428" s="331">
        <f t="shared" si="284"/>
        <v>2299.9100564475002</v>
      </c>
      <c r="BV428" s="332">
        <f>BV418+BV420+BV422+BV424</f>
        <v>2502.16550388</v>
      </c>
      <c r="BW428" s="328">
        <f t="shared" si="264"/>
        <v>97467.110965979984</v>
      </c>
    </row>
    <row r="429" spans="1:75" ht="16.5" thickBot="1" x14ac:dyDescent="0.3">
      <c r="BW429" s="338">
        <f t="shared" si="264"/>
        <v>0</v>
      </c>
    </row>
    <row r="430" spans="1:75" ht="16.5" thickBot="1" x14ac:dyDescent="0.3">
      <c r="A430" s="323" t="s">
        <v>333</v>
      </c>
      <c r="BW430" s="338">
        <f t="shared" si="264"/>
        <v>0</v>
      </c>
    </row>
    <row r="431" spans="1:75" x14ac:dyDescent="0.25">
      <c r="A431" s="277" t="s">
        <v>248</v>
      </c>
      <c r="C431" s="233"/>
      <c r="D431" s="245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440">
        <f t="shared" ref="AA431:BV431" si="285">AA417*AA3*AA2</f>
        <v>180712350</v>
      </c>
      <c r="AB431" s="440">
        <f t="shared" si="285"/>
        <v>188106300</v>
      </c>
      <c r="AC431" s="440">
        <f t="shared" si="285"/>
        <v>193848747.75</v>
      </c>
      <c r="AD431" s="440">
        <f t="shared" si="285"/>
        <v>270747667.79999995</v>
      </c>
      <c r="AE431" s="440">
        <f t="shared" si="285"/>
        <v>203046543</v>
      </c>
      <c r="AF431" s="440">
        <f t="shared" si="285"/>
        <v>219875364</v>
      </c>
      <c r="AG431" s="440">
        <f t="shared" si="285"/>
        <v>343353465</v>
      </c>
      <c r="AH431" s="440">
        <f t="shared" si="285"/>
        <v>276171399.44999999</v>
      </c>
      <c r="AI431" s="440">
        <f t="shared" si="285"/>
        <v>323966273.40000004</v>
      </c>
      <c r="AJ431" s="440">
        <f t="shared" si="285"/>
        <v>297338583.375</v>
      </c>
      <c r="AK431" s="440">
        <f t="shared" si="285"/>
        <v>320041571.85000002</v>
      </c>
      <c r="AL431" s="440">
        <f t="shared" si="285"/>
        <v>361791117</v>
      </c>
      <c r="AM431" s="440">
        <f t="shared" si="285"/>
        <v>143906471.10000005</v>
      </c>
      <c r="AN431" s="440">
        <f t="shared" si="285"/>
        <v>82343128.392000005</v>
      </c>
      <c r="AO431" s="440">
        <f t="shared" si="285"/>
        <v>112574935.62000003</v>
      </c>
      <c r="AP431" s="440">
        <f t="shared" si="285"/>
        <v>86341830.120000005</v>
      </c>
      <c r="AQ431" s="440">
        <f t="shared" si="285"/>
        <v>150634250.42400005</v>
      </c>
      <c r="AR431" s="440">
        <f t="shared" si="285"/>
        <v>210342666.24000001</v>
      </c>
      <c r="AS431" s="440">
        <f t="shared" si="285"/>
        <v>82316120.670000017</v>
      </c>
      <c r="AT431" s="440">
        <f t="shared" si="285"/>
        <v>129010625.10000001</v>
      </c>
      <c r="AU431" s="440">
        <f t="shared" si="285"/>
        <v>124982061.75000003</v>
      </c>
      <c r="AV431" s="440">
        <f t="shared" si="285"/>
        <v>99693659.520000026</v>
      </c>
      <c r="AW431" s="440">
        <f t="shared" si="285"/>
        <v>125623670.06700003</v>
      </c>
      <c r="AX431" s="440">
        <f t="shared" si="285"/>
        <v>118534574.34</v>
      </c>
      <c r="AY431" s="440">
        <f t="shared" si="285"/>
        <v>0</v>
      </c>
      <c r="AZ431" s="440">
        <f t="shared" si="285"/>
        <v>0</v>
      </c>
      <c r="BA431" s="440">
        <f t="shared" si="285"/>
        <v>0</v>
      </c>
      <c r="BB431" s="440">
        <f t="shared" si="285"/>
        <v>0</v>
      </c>
      <c r="BC431" s="440">
        <f t="shared" si="285"/>
        <v>0</v>
      </c>
      <c r="BD431" s="440">
        <f t="shared" si="285"/>
        <v>0</v>
      </c>
      <c r="BE431" s="440">
        <f t="shared" si="285"/>
        <v>0</v>
      </c>
      <c r="BF431" s="440">
        <f t="shared" si="285"/>
        <v>0</v>
      </c>
      <c r="BG431" s="440">
        <f t="shared" si="285"/>
        <v>0</v>
      </c>
      <c r="BH431" s="440">
        <f t="shared" si="285"/>
        <v>0</v>
      </c>
      <c r="BI431" s="440">
        <f t="shared" si="285"/>
        <v>0</v>
      </c>
      <c r="BJ431" s="440">
        <f t="shared" si="285"/>
        <v>0</v>
      </c>
      <c r="BK431" s="440">
        <f t="shared" si="285"/>
        <v>114963312.37356</v>
      </c>
      <c r="BL431" s="440">
        <f t="shared" si="285"/>
        <v>176486940.30819604</v>
      </c>
      <c r="BM431" s="440">
        <f t="shared" si="285"/>
        <v>169419618.23472002</v>
      </c>
      <c r="BN431" s="440">
        <f t="shared" si="285"/>
        <v>216008058.53185025</v>
      </c>
      <c r="BO431" s="440">
        <f t="shared" si="285"/>
        <v>199802779.36201802</v>
      </c>
      <c r="BP431" s="440">
        <f t="shared" si="285"/>
        <v>251718072.54008627</v>
      </c>
      <c r="BQ431" s="440">
        <f t="shared" si="285"/>
        <v>190392499.20632762</v>
      </c>
      <c r="BR431" s="440">
        <f t="shared" si="285"/>
        <v>277791483.73252499</v>
      </c>
      <c r="BS431" s="440">
        <f t="shared" si="285"/>
        <v>220591258.02806404</v>
      </c>
      <c r="BT431" s="440">
        <f t="shared" si="285"/>
        <v>258108901.17753512</v>
      </c>
      <c r="BU431" s="440">
        <f t="shared" si="285"/>
        <v>210910136.98608002</v>
      </c>
      <c r="BV431" s="441">
        <f t="shared" si="285"/>
        <v>207352660.72292101</v>
      </c>
      <c r="BW431" s="561">
        <f t="shared" si="264"/>
        <v>7138849097.1718845</v>
      </c>
    </row>
    <row r="432" spans="1:75" x14ac:dyDescent="0.25">
      <c r="A432" s="268" t="s">
        <v>250</v>
      </c>
      <c r="C432" s="235"/>
      <c r="AA432" s="249">
        <f t="shared" ref="AA432:BV432" si="286">AA419*AA3*AA2</f>
        <v>0</v>
      </c>
      <c r="AB432" s="249">
        <f t="shared" si="286"/>
        <v>0</v>
      </c>
      <c r="AC432" s="249">
        <f t="shared" si="286"/>
        <v>0</v>
      </c>
      <c r="AD432" s="249">
        <f t="shared" si="286"/>
        <v>0</v>
      </c>
      <c r="AE432" s="249">
        <f t="shared" si="286"/>
        <v>0</v>
      </c>
      <c r="AF432" s="249">
        <f t="shared" si="286"/>
        <v>0</v>
      </c>
      <c r="AG432" s="249">
        <f t="shared" si="286"/>
        <v>0</v>
      </c>
      <c r="AH432" s="249">
        <f t="shared" si="286"/>
        <v>0</v>
      </c>
      <c r="AI432" s="249">
        <f t="shared" si="286"/>
        <v>0</v>
      </c>
      <c r="AJ432" s="249">
        <f t="shared" si="286"/>
        <v>0</v>
      </c>
      <c r="AK432" s="249">
        <f t="shared" si="286"/>
        <v>0</v>
      </c>
      <c r="AL432" s="249">
        <f t="shared" si="286"/>
        <v>0</v>
      </c>
      <c r="AM432" s="249">
        <f t="shared" si="286"/>
        <v>0</v>
      </c>
      <c r="AN432" s="249">
        <f t="shared" si="286"/>
        <v>146043816.15600005</v>
      </c>
      <c r="AO432" s="249">
        <f t="shared" si="286"/>
        <v>253890171.36000004</v>
      </c>
      <c r="AP432" s="249">
        <f t="shared" si="286"/>
        <v>153135915.66000006</v>
      </c>
      <c r="AQ432" s="249">
        <f t="shared" si="286"/>
        <v>339725316.67200005</v>
      </c>
      <c r="AR432" s="249">
        <f t="shared" si="286"/>
        <v>373063864.32000011</v>
      </c>
      <c r="AS432" s="249">
        <f t="shared" si="286"/>
        <v>185647487.76000002</v>
      </c>
      <c r="AT432" s="249">
        <f t="shared" si="286"/>
        <v>228813313.05000004</v>
      </c>
      <c r="AU432" s="249">
        <f t="shared" si="286"/>
        <v>281871954.00000006</v>
      </c>
      <c r="AV432" s="249">
        <f t="shared" si="286"/>
        <v>176816727.36000004</v>
      </c>
      <c r="AW432" s="249">
        <f t="shared" si="286"/>
        <v>283318972.77600002</v>
      </c>
      <c r="AX432" s="249">
        <f t="shared" si="286"/>
        <v>210232983.87000003</v>
      </c>
      <c r="AY432" s="249">
        <f t="shared" si="286"/>
        <v>256902891.84000003</v>
      </c>
      <c r="AZ432" s="249">
        <f t="shared" si="286"/>
        <v>137675944.87920001</v>
      </c>
      <c r="BA432" s="249">
        <f t="shared" si="286"/>
        <v>126933629.03676003</v>
      </c>
      <c r="BB432" s="249">
        <f t="shared" si="286"/>
        <v>164092423.57704002</v>
      </c>
      <c r="BC432" s="249">
        <f t="shared" si="286"/>
        <v>160801098.99840003</v>
      </c>
      <c r="BD432" s="249">
        <f t="shared" si="286"/>
        <v>153822663.22500002</v>
      </c>
      <c r="BE432" s="249">
        <f t="shared" si="286"/>
        <v>162945674.32500002</v>
      </c>
      <c r="BF432" s="249">
        <f t="shared" si="286"/>
        <v>129143914.49232002</v>
      </c>
      <c r="BG432" s="249">
        <f t="shared" si="286"/>
        <v>107754397.53750002</v>
      </c>
      <c r="BH432" s="249">
        <f t="shared" si="286"/>
        <v>92427843.16836001</v>
      </c>
      <c r="BI432" s="249">
        <f t="shared" si="286"/>
        <v>128001711.65040001</v>
      </c>
      <c r="BJ432" s="249">
        <f t="shared" si="286"/>
        <v>97969188.078720003</v>
      </c>
      <c r="BK432" s="249">
        <f t="shared" si="286"/>
        <v>83890740.717000008</v>
      </c>
      <c r="BL432" s="249">
        <f t="shared" si="286"/>
        <v>0</v>
      </c>
      <c r="BM432" s="249">
        <f t="shared" si="286"/>
        <v>0</v>
      </c>
      <c r="BN432" s="249">
        <f t="shared" si="286"/>
        <v>0</v>
      </c>
      <c r="BO432" s="249">
        <f t="shared" si="286"/>
        <v>0</v>
      </c>
      <c r="BP432" s="249">
        <f t="shared" si="286"/>
        <v>0</v>
      </c>
      <c r="BQ432" s="249">
        <f t="shared" si="286"/>
        <v>0</v>
      </c>
      <c r="BR432" s="249">
        <f t="shared" si="286"/>
        <v>0</v>
      </c>
      <c r="BS432" s="249">
        <f t="shared" si="286"/>
        <v>0</v>
      </c>
      <c r="BT432" s="249">
        <f t="shared" si="286"/>
        <v>0</v>
      </c>
      <c r="BU432" s="249">
        <f t="shared" si="286"/>
        <v>0</v>
      </c>
      <c r="BV432" s="250">
        <f t="shared" si="286"/>
        <v>0</v>
      </c>
      <c r="BW432" s="545">
        <f t="shared" si="264"/>
        <v>4434922644.5097008</v>
      </c>
    </row>
    <row r="433" spans="1:75" x14ac:dyDescent="0.25">
      <c r="A433" s="268" t="s">
        <v>251</v>
      </c>
      <c r="C433" s="235"/>
      <c r="AA433" s="249">
        <f t="shared" ref="AA433:BV433" si="287">AA421*AA3*AA2</f>
        <v>0</v>
      </c>
      <c r="AB433" s="249">
        <f t="shared" si="287"/>
        <v>0</v>
      </c>
      <c r="AC433" s="249">
        <f t="shared" si="287"/>
        <v>271388246.84999996</v>
      </c>
      <c r="AD433" s="249">
        <f t="shared" si="287"/>
        <v>379046734.91999996</v>
      </c>
      <c r="AE433" s="249">
        <f t="shared" si="287"/>
        <v>284265160.19999999</v>
      </c>
      <c r="AF433" s="249">
        <f t="shared" si="287"/>
        <v>307825509.60000002</v>
      </c>
      <c r="AG433" s="249">
        <f t="shared" si="287"/>
        <v>480694851.00000006</v>
      </c>
      <c r="AH433" s="249">
        <f t="shared" si="287"/>
        <v>386639959.22999996</v>
      </c>
      <c r="AI433" s="249">
        <f t="shared" si="287"/>
        <v>453552782.76000005</v>
      </c>
      <c r="AJ433" s="249">
        <f t="shared" si="287"/>
        <v>416274016.72500002</v>
      </c>
      <c r="AK433" s="249">
        <f t="shared" si="287"/>
        <v>448058200.58999997</v>
      </c>
      <c r="AL433" s="249">
        <f t="shared" si="287"/>
        <v>506507563.79999995</v>
      </c>
      <c r="AM433" s="249">
        <f t="shared" si="287"/>
        <v>461233521</v>
      </c>
      <c r="AN433" s="249">
        <f t="shared" si="287"/>
        <v>263919409.10999998</v>
      </c>
      <c r="AO433" s="249">
        <f t="shared" si="287"/>
        <v>450299742.48000014</v>
      </c>
      <c r="AP433" s="249">
        <f t="shared" si="287"/>
        <v>345367320.48000002</v>
      </c>
      <c r="AQ433" s="249">
        <f t="shared" si="287"/>
        <v>602537001.69600022</v>
      </c>
      <c r="AR433" s="249">
        <f t="shared" si="287"/>
        <v>841370664.96000004</v>
      </c>
      <c r="AS433" s="249">
        <f t="shared" si="287"/>
        <v>329264482.68000007</v>
      </c>
      <c r="AT433" s="249">
        <f t="shared" si="287"/>
        <v>516042500.40000004</v>
      </c>
      <c r="AU433" s="249">
        <f t="shared" si="287"/>
        <v>499928247.00000012</v>
      </c>
      <c r="AV433" s="249">
        <f t="shared" si="287"/>
        <v>398774638.0800001</v>
      </c>
      <c r="AW433" s="249">
        <f t="shared" si="287"/>
        <v>502494680.26800013</v>
      </c>
      <c r="AX433" s="249">
        <f t="shared" si="287"/>
        <v>474138297.36000001</v>
      </c>
      <c r="AY433" s="249">
        <f t="shared" si="287"/>
        <v>455643105.12000018</v>
      </c>
      <c r="AZ433" s="249">
        <f t="shared" si="287"/>
        <v>674119031.04000008</v>
      </c>
      <c r="BA433" s="249">
        <f t="shared" si="287"/>
        <v>393976198.60326004</v>
      </c>
      <c r="BB433" s="249">
        <f t="shared" si="287"/>
        <v>647636518.33523989</v>
      </c>
      <c r="BC433" s="249">
        <f t="shared" si="287"/>
        <v>499093945.35839999</v>
      </c>
      <c r="BD433" s="249">
        <f t="shared" si="287"/>
        <v>607104044.66250002</v>
      </c>
      <c r="BE433" s="249">
        <f t="shared" si="287"/>
        <v>505750271.51249999</v>
      </c>
      <c r="BF433" s="249">
        <f t="shared" si="287"/>
        <v>509702479.3879199</v>
      </c>
      <c r="BG433" s="249">
        <f t="shared" si="287"/>
        <v>334447760.19374996</v>
      </c>
      <c r="BH433" s="249">
        <f t="shared" si="287"/>
        <v>364792263.05465996</v>
      </c>
      <c r="BI433" s="249">
        <f t="shared" si="287"/>
        <v>397291310.06040001</v>
      </c>
      <c r="BJ433" s="249">
        <f t="shared" si="287"/>
        <v>386662726.33631998</v>
      </c>
      <c r="BK433" s="249">
        <f t="shared" si="287"/>
        <v>260379817.20450002</v>
      </c>
      <c r="BL433" s="249">
        <f t="shared" si="287"/>
        <v>399732020.6796</v>
      </c>
      <c r="BM433" s="249">
        <f t="shared" si="287"/>
        <v>395312442.54768008</v>
      </c>
      <c r="BN433" s="249">
        <f t="shared" si="287"/>
        <v>504018803.2409839</v>
      </c>
      <c r="BO433" s="249">
        <f t="shared" si="287"/>
        <v>466206485.17804205</v>
      </c>
      <c r="BP433" s="249">
        <f t="shared" si="287"/>
        <v>587342169.26020122</v>
      </c>
      <c r="BQ433" s="249">
        <f t="shared" si="287"/>
        <v>444249164.81476444</v>
      </c>
      <c r="BR433" s="249">
        <f t="shared" si="287"/>
        <v>648180128.70922494</v>
      </c>
      <c r="BS433" s="249">
        <f t="shared" si="287"/>
        <v>514712935.39881611</v>
      </c>
      <c r="BT433" s="249">
        <f t="shared" si="287"/>
        <v>602254102.74758196</v>
      </c>
      <c r="BU433" s="249">
        <f t="shared" si="287"/>
        <v>492123652.96752006</v>
      </c>
      <c r="BV433" s="250">
        <f t="shared" si="287"/>
        <v>483822875.02014899</v>
      </c>
      <c r="BW433" s="545">
        <f t="shared" si="264"/>
        <v>21194177782.62302</v>
      </c>
    </row>
    <row r="434" spans="1:75" x14ac:dyDescent="0.25">
      <c r="A434" s="268" t="s">
        <v>252</v>
      </c>
      <c r="C434" s="235"/>
      <c r="AA434" s="249">
        <f t="shared" ref="AA434:BV434" si="288">AA423*AA3*AA2</f>
        <v>0</v>
      </c>
      <c r="AB434" s="249">
        <f t="shared" si="288"/>
        <v>0</v>
      </c>
      <c r="AC434" s="249">
        <f t="shared" si="288"/>
        <v>0</v>
      </c>
      <c r="AD434" s="249">
        <f t="shared" si="288"/>
        <v>192077766.72000003</v>
      </c>
      <c r="AE434" s="249">
        <f t="shared" si="288"/>
        <v>183173734.80000001</v>
      </c>
      <c r="AF434" s="249">
        <f t="shared" si="288"/>
        <v>155987193.60000002</v>
      </c>
      <c r="AG434" s="249">
        <f t="shared" si="288"/>
        <v>309748374.00000006</v>
      </c>
      <c r="AH434" s="249">
        <f t="shared" si="288"/>
        <v>195925549.68000001</v>
      </c>
      <c r="AI434" s="249">
        <f t="shared" si="288"/>
        <v>292258668.24000007</v>
      </c>
      <c r="AJ434" s="249">
        <f t="shared" si="288"/>
        <v>210942282.60000002</v>
      </c>
      <c r="AK434" s="249">
        <f t="shared" si="288"/>
        <v>288718089.66000003</v>
      </c>
      <c r="AL434" s="249">
        <f t="shared" si="288"/>
        <v>256667140.80000004</v>
      </c>
      <c r="AM434" s="249">
        <f t="shared" si="288"/>
        <v>297207954</v>
      </c>
      <c r="AN434" s="249">
        <f t="shared" si="288"/>
        <v>133738259.76000001</v>
      </c>
      <c r="AO434" s="249">
        <f t="shared" si="288"/>
        <v>232499386.80000001</v>
      </c>
      <c r="AP434" s="249">
        <f t="shared" si="288"/>
        <v>229703873.49000001</v>
      </c>
      <c r="AQ434" s="249">
        <f t="shared" si="288"/>
        <v>509587975.00800002</v>
      </c>
      <c r="AR434" s="249">
        <f t="shared" si="288"/>
        <v>559595796.48000002</v>
      </c>
      <c r="AS434" s="249">
        <f t="shared" si="288"/>
        <v>278471231.63999999</v>
      </c>
      <c r="AT434" s="249">
        <f t="shared" si="288"/>
        <v>343219969.57500005</v>
      </c>
      <c r="AU434" s="249">
        <f t="shared" si="288"/>
        <v>422807931</v>
      </c>
      <c r="AV434" s="249">
        <f t="shared" si="288"/>
        <v>265225091.04000005</v>
      </c>
      <c r="AW434" s="249">
        <f t="shared" si="288"/>
        <v>424978459.16399997</v>
      </c>
      <c r="AX434" s="249">
        <f t="shared" si="288"/>
        <v>315349475.80500001</v>
      </c>
      <c r="AY434" s="249">
        <f t="shared" si="288"/>
        <v>385354337.75999999</v>
      </c>
      <c r="AZ434" s="249">
        <f t="shared" si="288"/>
        <v>448356701.52000004</v>
      </c>
      <c r="BA434" s="249">
        <f t="shared" si="288"/>
        <v>413372638.22400004</v>
      </c>
      <c r="BB434" s="249">
        <f t="shared" si="288"/>
        <v>492277270.73112005</v>
      </c>
      <c r="BC434" s="249">
        <f t="shared" si="288"/>
        <v>482403296.99519998</v>
      </c>
      <c r="BD434" s="249">
        <f t="shared" si="288"/>
        <v>461467989.67500007</v>
      </c>
      <c r="BE434" s="249">
        <f t="shared" si="288"/>
        <v>488837022.97500002</v>
      </c>
      <c r="BF434" s="249">
        <f t="shared" si="288"/>
        <v>387431743.47696006</v>
      </c>
      <c r="BG434" s="249">
        <f t="shared" si="288"/>
        <v>323263192.61250001</v>
      </c>
      <c r="BH434" s="249">
        <f t="shared" si="288"/>
        <v>277283529.50508004</v>
      </c>
      <c r="BI434" s="249">
        <f t="shared" si="288"/>
        <v>384005134.95120001</v>
      </c>
      <c r="BJ434" s="249">
        <f t="shared" si="288"/>
        <v>293907564.23616004</v>
      </c>
      <c r="BK434" s="249">
        <f t="shared" si="288"/>
        <v>251672222.15099999</v>
      </c>
      <c r="BL434" s="249">
        <f t="shared" si="288"/>
        <v>303841711.50480002</v>
      </c>
      <c r="BM434" s="249">
        <f t="shared" si="288"/>
        <v>370885380.01200002</v>
      </c>
      <c r="BN434" s="249">
        <f t="shared" si="288"/>
        <v>446971980.10782248</v>
      </c>
      <c r="BO434" s="249">
        <f t="shared" si="288"/>
        <v>525708199.12679774</v>
      </c>
      <c r="BP434" s="249">
        <f t="shared" si="288"/>
        <v>520864481.06091011</v>
      </c>
      <c r="BQ434" s="249">
        <f t="shared" si="288"/>
        <v>500948476.31551903</v>
      </c>
      <c r="BR434" s="249">
        <f t="shared" si="288"/>
        <v>574816561.86780012</v>
      </c>
      <c r="BS434" s="249">
        <f t="shared" si="288"/>
        <v>580405504.72489214</v>
      </c>
      <c r="BT434" s="249">
        <f t="shared" si="288"/>
        <v>534088623.48423123</v>
      </c>
      <c r="BU434" s="249">
        <f t="shared" si="288"/>
        <v>554933162.82474005</v>
      </c>
      <c r="BV434" s="250">
        <f t="shared" si="288"/>
        <v>429061906.18015206</v>
      </c>
      <c r="BW434" s="545">
        <f t="shared" si="264"/>
        <v>16530042835.884884</v>
      </c>
    </row>
    <row r="435" spans="1:75" ht="16.5" thickBot="1" x14ac:dyDescent="0.3">
      <c r="A435" s="270" t="s">
        <v>269</v>
      </c>
      <c r="C435" s="238"/>
      <c r="D435" s="244"/>
      <c r="E435" s="244"/>
      <c r="F435" s="244"/>
      <c r="G435" s="244"/>
      <c r="H435" s="244"/>
      <c r="I435" s="244"/>
      <c r="J435" s="244"/>
      <c r="K435" s="244"/>
      <c r="L435" s="244"/>
      <c r="M435" s="244"/>
      <c r="N435" s="244"/>
      <c r="O435" s="244"/>
      <c r="P435" s="244"/>
      <c r="Q435" s="244"/>
      <c r="R435" s="244"/>
      <c r="S435" s="244"/>
      <c r="T435" s="244"/>
      <c r="U435" s="244"/>
      <c r="V435" s="244"/>
      <c r="W435" s="244"/>
      <c r="X435" s="244"/>
      <c r="Y435" s="244"/>
      <c r="Z435" s="244"/>
      <c r="AA435" s="436">
        <f t="shared" ref="AA435:BV435" si="289">AA425*AA3*AA2</f>
        <v>0</v>
      </c>
      <c r="AB435" s="436">
        <f t="shared" si="289"/>
        <v>0</v>
      </c>
      <c r="AC435" s="436">
        <f t="shared" si="289"/>
        <v>0</v>
      </c>
      <c r="AD435" s="436">
        <f t="shared" si="289"/>
        <v>0</v>
      </c>
      <c r="AE435" s="436">
        <f t="shared" si="289"/>
        <v>162437234.40000001</v>
      </c>
      <c r="AF435" s="436">
        <f t="shared" si="289"/>
        <v>175900291.20000002</v>
      </c>
      <c r="AG435" s="436">
        <f t="shared" si="289"/>
        <v>274682772.00000006</v>
      </c>
      <c r="AH435" s="436">
        <f t="shared" si="289"/>
        <v>220937119.56</v>
      </c>
      <c r="AI435" s="436">
        <f t="shared" si="289"/>
        <v>259173018.72000006</v>
      </c>
      <c r="AJ435" s="436">
        <f t="shared" si="289"/>
        <v>237870866.70000002</v>
      </c>
      <c r="AK435" s="436">
        <f t="shared" si="289"/>
        <v>256033257.48000002</v>
      </c>
      <c r="AL435" s="436">
        <f t="shared" si="289"/>
        <v>289432893.60000002</v>
      </c>
      <c r="AM435" s="436">
        <f t="shared" si="289"/>
        <v>263562012.00000006</v>
      </c>
      <c r="AN435" s="436">
        <f t="shared" si="289"/>
        <v>150811090.91999999</v>
      </c>
      <c r="AO435" s="436">
        <f t="shared" si="289"/>
        <v>206178890.40000004</v>
      </c>
      <c r="AP435" s="436">
        <f t="shared" si="289"/>
        <v>158134696.20000002</v>
      </c>
      <c r="AQ435" s="436">
        <f t="shared" si="289"/>
        <v>0</v>
      </c>
      <c r="AR435" s="436">
        <f t="shared" si="289"/>
        <v>0</v>
      </c>
      <c r="AS435" s="436">
        <f t="shared" si="289"/>
        <v>0</v>
      </c>
      <c r="AT435" s="436">
        <f t="shared" si="289"/>
        <v>0</v>
      </c>
      <c r="AU435" s="436">
        <f t="shared" si="289"/>
        <v>0</v>
      </c>
      <c r="AV435" s="436">
        <f t="shared" si="289"/>
        <v>0</v>
      </c>
      <c r="AW435" s="436">
        <f t="shared" si="289"/>
        <v>0</v>
      </c>
      <c r="AX435" s="436">
        <f t="shared" si="289"/>
        <v>0</v>
      </c>
      <c r="AY435" s="436">
        <f t="shared" si="289"/>
        <v>0</v>
      </c>
      <c r="AZ435" s="436">
        <f t="shared" si="289"/>
        <v>0</v>
      </c>
      <c r="BA435" s="436">
        <f t="shared" si="289"/>
        <v>0</v>
      </c>
      <c r="BB435" s="436">
        <f t="shared" si="289"/>
        <v>0</v>
      </c>
      <c r="BC435" s="436">
        <f t="shared" si="289"/>
        <v>356495675.25600004</v>
      </c>
      <c r="BD435" s="436">
        <f t="shared" si="289"/>
        <v>433645746.1875</v>
      </c>
      <c r="BE435" s="436">
        <f t="shared" si="289"/>
        <v>361250193.9375</v>
      </c>
      <c r="BF435" s="436">
        <f t="shared" si="289"/>
        <v>364073199.56279999</v>
      </c>
      <c r="BG435" s="436">
        <f t="shared" si="289"/>
        <v>238891257.28125003</v>
      </c>
      <c r="BH435" s="436">
        <f t="shared" si="289"/>
        <v>260565902.18189999</v>
      </c>
      <c r="BI435" s="436">
        <f t="shared" si="289"/>
        <v>283779507.18600005</v>
      </c>
      <c r="BJ435" s="436">
        <f t="shared" si="289"/>
        <v>276187661.66880006</v>
      </c>
      <c r="BK435" s="436">
        <f t="shared" si="289"/>
        <v>185985583.71750003</v>
      </c>
      <c r="BL435" s="436">
        <f t="shared" si="289"/>
        <v>285522871.91400003</v>
      </c>
      <c r="BM435" s="436">
        <f t="shared" si="289"/>
        <v>274084018.11000007</v>
      </c>
      <c r="BN435" s="436">
        <f t="shared" si="289"/>
        <v>349460651.99430001</v>
      </c>
      <c r="BO435" s="436">
        <f t="shared" si="289"/>
        <v>199802779.36201802</v>
      </c>
      <c r="BP435" s="436">
        <f t="shared" si="289"/>
        <v>251718072.54008627</v>
      </c>
      <c r="BQ435" s="436">
        <f t="shared" si="289"/>
        <v>190392499.20632762</v>
      </c>
      <c r="BR435" s="436">
        <f t="shared" si="289"/>
        <v>277791483.73252499</v>
      </c>
      <c r="BS435" s="436">
        <f t="shared" si="289"/>
        <v>220591258.02806404</v>
      </c>
      <c r="BT435" s="436">
        <f t="shared" si="289"/>
        <v>258108901.17753512</v>
      </c>
      <c r="BU435" s="436">
        <f t="shared" si="289"/>
        <v>210910136.98608002</v>
      </c>
      <c r="BV435" s="437">
        <f t="shared" si="289"/>
        <v>207352660.72292101</v>
      </c>
      <c r="BW435" s="546">
        <f t="shared" si="264"/>
        <v>8141764203.9331055</v>
      </c>
    </row>
    <row r="436" spans="1:75" ht="16.5" thickBot="1" x14ac:dyDescent="0.3">
      <c r="BW436" s="338">
        <f t="shared" si="264"/>
        <v>0</v>
      </c>
    </row>
    <row r="437" spans="1:75" ht="16.5" thickBot="1" x14ac:dyDescent="0.3">
      <c r="A437" s="255" t="s">
        <v>334</v>
      </c>
      <c r="C437" s="255"/>
      <c r="D437" s="319"/>
      <c r="E437" s="319"/>
      <c r="F437" s="319"/>
      <c r="G437" s="319"/>
      <c r="H437" s="319"/>
      <c r="I437" s="319"/>
      <c r="J437" s="319"/>
      <c r="K437" s="319"/>
      <c r="L437" s="319"/>
      <c r="M437" s="319"/>
      <c r="N437" s="319"/>
      <c r="O437" s="319"/>
      <c r="P437" s="319"/>
      <c r="Q437" s="319"/>
      <c r="R437" s="319"/>
      <c r="S437" s="319"/>
      <c r="T437" s="319"/>
      <c r="U437" s="319"/>
      <c r="V437" s="319"/>
      <c r="W437" s="319"/>
      <c r="X437" s="319"/>
      <c r="Y437" s="319"/>
      <c r="Z437" s="319"/>
      <c r="AA437" s="572">
        <f>AA431+AA432+AA433+AA434+AA435</f>
        <v>180712350</v>
      </c>
      <c r="AB437" s="572">
        <f t="shared" ref="AB437:BV437" si="290">AB431+AB432+AB433+AB434+AB435</f>
        <v>188106300</v>
      </c>
      <c r="AC437" s="572">
        <f t="shared" si="290"/>
        <v>465236994.59999996</v>
      </c>
      <c r="AD437" s="572">
        <f t="shared" si="290"/>
        <v>841872169.43999994</v>
      </c>
      <c r="AE437" s="572">
        <f t="shared" si="290"/>
        <v>832922672.39999998</v>
      </c>
      <c r="AF437" s="572">
        <f t="shared" si="290"/>
        <v>859588358.4000001</v>
      </c>
      <c r="AG437" s="572">
        <f t="shared" si="290"/>
        <v>1408479462</v>
      </c>
      <c r="AH437" s="572">
        <f t="shared" si="290"/>
        <v>1079674027.9199998</v>
      </c>
      <c r="AI437" s="572">
        <f t="shared" si="290"/>
        <v>1328950743.1200001</v>
      </c>
      <c r="AJ437" s="572">
        <f t="shared" si="290"/>
        <v>1162425749.4000001</v>
      </c>
      <c r="AK437" s="572">
        <f t="shared" si="290"/>
        <v>1312851119.5800002</v>
      </c>
      <c r="AL437" s="572">
        <f t="shared" si="290"/>
        <v>1414398715.1999998</v>
      </c>
      <c r="AM437" s="572">
        <f t="shared" si="290"/>
        <v>1165909958.1000001</v>
      </c>
      <c r="AN437" s="572">
        <f t="shared" si="290"/>
        <v>776855704.33799994</v>
      </c>
      <c r="AO437" s="572">
        <f t="shared" si="290"/>
        <v>1255443126.6600003</v>
      </c>
      <c r="AP437" s="572">
        <f t="shared" si="290"/>
        <v>972683635.95000017</v>
      </c>
      <c r="AQ437" s="572">
        <f t="shared" si="290"/>
        <v>1602484543.8000002</v>
      </c>
      <c r="AR437" s="572">
        <f t="shared" si="290"/>
        <v>1984372992.0000002</v>
      </c>
      <c r="AS437" s="572">
        <f t="shared" si="290"/>
        <v>875699322.75000012</v>
      </c>
      <c r="AT437" s="572">
        <f t="shared" si="290"/>
        <v>1217086408.125</v>
      </c>
      <c r="AU437" s="572">
        <f t="shared" si="290"/>
        <v>1329590193.7500002</v>
      </c>
      <c r="AV437" s="572">
        <f t="shared" si="290"/>
        <v>940510116.00000024</v>
      </c>
      <c r="AW437" s="572">
        <f t="shared" si="290"/>
        <v>1336415782.2750001</v>
      </c>
      <c r="AX437" s="572">
        <f t="shared" si="290"/>
        <v>1118255331.375</v>
      </c>
      <c r="AY437" s="572">
        <f t="shared" si="290"/>
        <v>1097900334.7200003</v>
      </c>
      <c r="AZ437" s="572">
        <f t="shared" si="290"/>
        <v>1260151677.4392002</v>
      </c>
      <c r="BA437" s="572">
        <f t="shared" si="290"/>
        <v>934282465.86402011</v>
      </c>
      <c r="BB437" s="572">
        <f t="shared" si="290"/>
        <v>1304006212.6434</v>
      </c>
      <c r="BC437" s="572">
        <f t="shared" si="290"/>
        <v>1498794016.608</v>
      </c>
      <c r="BD437" s="572">
        <f t="shared" si="290"/>
        <v>1656040443.75</v>
      </c>
      <c r="BE437" s="572">
        <f t="shared" si="290"/>
        <v>1518783162.75</v>
      </c>
      <c r="BF437" s="572">
        <f t="shared" si="290"/>
        <v>1390351336.9200001</v>
      </c>
      <c r="BG437" s="572">
        <f t="shared" si="290"/>
        <v>1004356607.625</v>
      </c>
      <c r="BH437" s="572">
        <f t="shared" si="290"/>
        <v>995069537.91000009</v>
      </c>
      <c r="BI437" s="572">
        <f t="shared" si="290"/>
        <v>1193077663.848</v>
      </c>
      <c r="BJ437" s="572">
        <f t="shared" si="290"/>
        <v>1054727140.3200002</v>
      </c>
      <c r="BK437" s="572">
        <f t="shared" si="290"/>
        <v>896891676.16356015</v>
      </c>
      <c r="BL437" s="572">
        <f t="shared" si="290"/>
        <v>1165583544.4065962</v>
      </c>
      <c r="BM437" s="572">
        <f t="shared" si="290"/>
        <v>1209701458.9044003</v>
      </c>
      <c r="BN437" s="572">
        <f t="shared" si="290"/>
        <v>1516459493.8749566</v>
      </c>
      <c r="BO437" s="572">
        <f t="shared" si="290"/>
        <v>1391520243.0288758</v>
      </c>
      <c r="BP437" s="572">
        <f t="shared" si="290"/>
        <v>1611642795.4012837</v>
      </c>
      <c r="BQ437" s="572">
        <f t="shared" si="290"/>
        <v>1325982639.5429387</v>
      </c>
      <c r="BR437" s="572">
        <f t="shared" si="290"/>
        <v>1778579658.0420752</v>
      </c>
      <c r="BS437" s="572">
        <f t="shared" si="290"/>
        <v>1536300956.1798363</v>
      </c>
      <c r="BT437" s="572">
        <f t="shared" si="290"/>
        <v>1652560528.5868833</v>
      </c>
      <c r="BU437" s="572">
        <f t="shared" si="290"/>
        <v>1468877089.76442</v>
      </c>
      <c r="BV437" s="573">
        <f t="shared" si="290"/>
        <v>1327590102.646143</v>
      </c>
      <c r="BW437" s="546">
        <f t="shared" si="264"/>
        <v>57439756564.122597</v>
      </c>
    </row>
    <row r="438" spans="1:75" ht="16.5" thickBot="1" x14ac:dyDescent="0.3">
      <c r="BW438" s="338">
        <f t="shared" si="264"/>
        <v>0</v>
      </c>
    </row>
    <row r="439" spans="1:75" ht="16.5" thickBot="1" x14ac:dyDescent="0.3">
      <c r="A439" s="255" t="s">
        <v>335</v>
      </c>
      <c r="C439" s="255"/>
      <c r="D439" s="319"/>
      <c r="E439" s="319"/>
      <c r="F439" s="319"/>
      <c r="G439" s="319"/>
      <c r="H439" s="319"/>
      <c r="I439" s="319"/>
      <c r="J439" s="319"/>
      <c r="K439" s="319"/>
      <c r="L439" s="319"/>
      <c r="M439" s="319"/>
      <c r="N439" s="319"/>
      <c r="O439" s="319"/>
      <c r="P439" s="319"/>
      <c r="Q439" s="319"/>
      <c r="R439" s="319"/>
      <c r="S439" s="319"/>
      <c r="T439" s="319"/>
      <c r="U439" s="319"/>
      <c r="V439" s="319"/>
      <c r="W439" s="319"/>
      <c r="X439" s="319"/>
      <c r="Y439" s="319"/>
      <c r="Z439" s="319"/>
      <c r="AA439" s="572">
        <f t="shared" ref="AA439:BV439" si="291">AA437-(AA427*AA3*AA2)</f>
        <v>0</v>
      </c>
      <c r="AB439" s="572">
        <f t="shared" si="291"/>
        <v>0</v>
      </c>
      <c r="AC439" s="572">
        <f t="shared" si="291"/>
        <v>0</v>
      </c>
      <c r="AD439" s="572">
        <f t="shared" si="291"/>
        <v>0</v>
      </c>
      <c r="AE439" s="572">
        <f t="shared" si="291"/>
        <v>0</v>
      </c>
      <c r="AF439" s="572">
        <f t="shared" si="291"/>
        <v>0</v>
      </c>
      <c r="AG439" s="572">
        <f t="shared" si="291"/>
        <v>0</v>
      </c>
      <c r="AH439" s="572">
        <f t="shared" si="291"/>
        <v>0</v>
      </c>
      <c r="AI439" s="572">
        <f t="shared" si="291"/>
        <v>0</v>
      </c>
      <c r="AJ439" s="572">
        <f t="shared" si="291"/>
        <v>0</v>
      </c>
      <c r="AK439" s="572">
        <f t="shared" si="291"/>
        <v>0</v>
      </c>
      <c r="AL439" s="572">
        <f t="shared" si="291"/>
        <v>0</v>
      </c>
      <c r="AM439" s="572">
        <f t="shared" si="291"/>
        <v>0</v>
      </c>
      <c r="AN439" s="572">
        <f t="shared" si="291"/>
        <v>0</v>
      </c>
      <c r="AO439" s="572">
        <f t="shared" si="291"/>
        <v>0</v>
      </c>
      <c r="AP439" s="572">
        <f t="shared" si="291"/>
        <v>0</v>
      </c>
      <c r="AQ439" s="572">
        <f t="shared" si="291"/>
        <v>0</v>
      </c>
      <c r="AR439" s="572">
        <f t="shared" si="291"/>
        <v>0</v>
      </c>
      <c r="AS439" s="572">
        <f t="shared" si="291"/>
        <v>0</v>
      </c>
      <c r="AT439" s="572">
        <f t="shared" si="291"/>
        <v>0</v>
      </c>
      <c r="AU439" s="572">
        <f t="shared" si="291"/>
        <v>0</v>
      </c>
      <c r="AV439" s="572">
        <f t="shared" si="291"/>
        <v>0</v>
      </c>
      <c r="AW439" s="572">
        <f t="shared" si="291"/>
        <v>0</v>
      </c>
      <c r="AX439" s="572">
        <f t="shared" si="291"/>
        <v>0</v>
      </c>
      <c r="AY439" s="572">
        <f t="shared" si="291"/>
        <v>0</v>
      </c>
      <c r="AZ439" s="572">
        <f t="shared" si="291"/>
        <v>0</v>
      </c>
      <c r="BA439" s="572">
        <f t="shared" si="291"/>
        <v>0</v>
      </c>
      <c r="BB439" s="572">
        <f t="shared" si="291"/>
        <v>0</v>
      </c>
      <c r="BC439" s="572">
        <f t="shared" si="291"/>
        <v>0</v>
      </c>
      <c r="BD439" s="572">
        <f t="shared" si="291"/>
        <v>0</v>
      </c>
      <c r="BE439" s="572">
        <f t="shared" si="291"/>
        <v>0</v>
      </c>
      <c r="BF439" s="572">
        <f t="shared" si="291"/>
        <v>0</v>
      </c>
      <c r="BG439" s="572">
        <f t="shared" si="291"/>
        <v>0</v>
      </c>
      <c r="BH439" s="572">
        <f t="shared" si="291"/>
        <v>0</v>
      </c>
      <c r="BI439" s="572">
        <f t="shared" si="291"/>
        <v>0</v>
      </c>
      <c r="BJ439" s="572">
        <f t="shared" si="291"/>
        <v>0</v>
      </c>
      <c r="BK439" s="572">
        <f t="shared" si="291"/>
        <v>0</v>
      </c>
      <c r="BL439" s="572">
        <f t="shared" si="291"/>
        <v>0</v>
      </c>
      <c r="BM439" s="572">
        <f t="shared" si="291"/>
        <v>0</v>
      </c>
      <c r="BN439" s="572">
        <f t="shared" si="291"/>
        <v>0</v>
      </c>
      <c r="BO439" s="572">
        <f t="shared" si="291"/>
        <v>0</v>
      </c>
      <c r="BP439" s="572">
        <f t="shared" si="291"/>
        <v>0</v>
      </c>
      <c r="BQ439" s="572">
        <f t="shared" si="291"/>
        <v>0</v>
      </c>
      <c r="BR439" s="572">
        <f t="shared" si="291"/>
        <v>0</v>
      </c>
      <c r="BS439" s="572">
        <f t="shared" si="291"/>
        <v>0</v>
      </c>
      <c r="BT439" s="572">
        <f t="shared" si="291"/>
        <v>0</v>
      </c>
      <c r="BU439" s="572">
        <f t="shared" si="291"/>
        <v>0</v>
      </c>
      <c r="BV439" s="572">
        <f t="shared" si="291"/>
        <v>0</v>
      </c>
      <c r="BW439" s="569">
        <f t="shared" si="264"/>
        <v>0</v>
      </c>
    </row>
    <row r="440" spans="1:75" ht="16.5" thickBot="1" x14ac:dyDescent="0.3">
      <c r="AA440" s="249"/>
      <c r="AB440" s="249"/>
      <c r="AC440" s="249"/>
      <c r="AD440" s="249"/>
      <c r="AE440" s="249"/>
      <c r="AF440" s="249"/>
      <c r="AG440" s="249"/>
      <c r="AH440" s="249"/>
      <c r="AI440" s="249"/>
      <c r="AJ440" s="249"/>
      <c r="AK440" s="249"/>
      <c r="AL440" s="249"/>
      <c r="AM440" s="249"/>
      <c r="AN440" s="249"/>
      <c r="AO440" s="249"/>
      <c r="AP440" s="249"/>
      <c r="AQ440" s="249"/>
      <c r="AR440" s="249"/>
      <c r="AS440" s="249"/>
      <c r="AT440" s="249"/>
      <c r="AU440" s="249"/>
      <c r="AV440" s="249"/>
      <c r="AW440" s="249"/>
      <c r="AX440" s="249"/>
      <c r="AY440" s="249"/>
      <c r="AZ440" s="249"/>
      <c r="BA440" s="249"/>
      <c r="BB440" s="249"/>
      <c r="BC440" s="249"/>
      <c r="BD440" s="249"/>
      <c r="BE440" s="249"/>
      <c r="BF440" s="249"/>
      <c r="BG440" s="249"/>
      <c r="BH440" s="249"/>
      <c r="BI440" s="249"/>
      <c r="BJ440" s="249"/>
      <c r="BK440" s="249"/>
      <c r="BL440" s="249"/>
      <c r="BM440" s="249"/>
      <c r="BN440" s="249"/>
      <c r="BO440" s="249"/>
      <c r="BP440" s="249"/>
      <c r="BQ440" s="249"/>
      <c r="BR440" s="249"/>
      <c r="BS440" s="249"/>
      <c r="BT440" s="249"/>
      <c r="BU440" s="249"/>
      <c r="BV440" s="249"/>
      <c r="BW440" s="576">
        <f t="shared" si="264"/>
        <v>0</v>
      </c>
    </row>
    <row r="441" spans="1:75" ht="16.5" thickBot="1" x14ac:dyDescent="0.3">
      <c r="A441" s="172" t="s">
        <v>344</v>
      </c>
      <c r="AA441" s="249"/>
      <c r="AB441" s="249"/>
      <c r="AC441" s="249"/>
      <c r="AD441" s="249"/>
      <c r="AE441" s="249"/>
      <c r="AF441" s="249"/>
      <c r="AG441" s="249"/>
      <c r="AH441" s="249"/>
      <c r="AI441" s="249"/>
      <c r="AJ441" s="249"/>
      <c r="AK441" s="249"/>
      <c r="AL441" s="249"/>
      <c r="AM441" s="249"/>
      <c r="AN441" s="249"/>
      <c r="AO441" s="249"/>
      <c r="AP441" s="249"/>
      <c r="AQ441" s="249"/>
      <c r="AR441" s="249"/>
      <c r="AS441" s="249"/>
      <c r="AT441" s="249"/>
      <c r="AU441" s="249"/>
      <c r="AV441" s="249"/>
      <c r="AW441" s="249"/>
      <c r="AX441" s="249"/>
      <c r="AY441" s="249"/>
      <c r="AZ441" s="249"/>
      <c r="BA441" s="249"/>
      <c r="BB441" s="249"/>
      <c r="BC441" s="249"/>
      <c r="BD441" s="249"/>
      <c r="BE441" s="249"/>
      <c r="BF441" s="249"/>
      <c r="BG441" s="249"/>
      <c r="BH441" s="249"/>
      <c r="BI441" s="249"/>
      <c r="BJ441" s="249"/>
      <c r="BK441" s="249"/>
      <c r="BL441" s="249"/>
      <c r="BM441" s="249"/>
      <c r="BN441" s="249"/>
      <c r="BO441" s="249"/>
      <c r="BP441" s="249"/>
      <c r="BQ441" s="249"/>
      <c r="BR441" s="249"/>
      <c r="BS441" s="249"/>
      <c r="BT441" s="249"/>
      <c r="BU441" s="249"/>
      <c r="BV441" s="249"/>
      <c r="BW441" s="576">
        <f t="shared" si="264"/>
        <v>0</v>
      </c>
    </row>
    <row r="442" spans="1:75" ht="16.5" thickBot="1" x14ac:dyDescent="0.3">
      <c r="A442" s="233" t="s">
        <v>248</v>
      </c>
      <c r="C442" s="233"/>
      <c r="D442" s="245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440">
        <f t="shared" ref="AA442:BV442" si="292">AA417*AA3*AA2</f>
        <v>180712350</v>
      </c>
      <c r="AB442" s="440">
        <f t="shared" si="292"/>
        <v>188106300</v>
      </c>
      <c r="AC442" s="440">
        <f t="shared" si="292"/>
        <v>193848747.75</v>
      </c>
      <c r="AD442" s="440">
        <f t="shared" si="292"/>
        <v>270747667.79999995</v>
      </c>
      <c r="AE442" s="440">
        <f t="shared" si="292"/>
        <v>203046543</v>
      </c>
      <c r="AF442" s="440">
        <f t="shared" si="292"/>
        <v>219875364</v>
      </c>
      <c r="AG442" s="440">
        <f t="shared" si="292"/>
        <v>343353465</v>
      </c>
      <c r="AH442" s="440">
        <f t="shared" si="292"/>
        <v>276171399.44999999</v>
      </c>
      <c r="AI442" s="440">
        <f t="shared" si="292"/>
        <v>323966273.40000004</v>
      </c>
      <c r="AJ442" s="440">
        <f t="shared" si="292"/>
        <v>297338583.375</v>
      </c>
      <c r="AK442" s="440">
        <f t="shared" si="292"/>
        <v>320041571.85000002</v>
      </c>
      <c r="AL442" s="440">
        <f t="shared" si="292"/>
        <v>361791117</v>
      </c>
      <c r="AM442" s="440">
        <f t="shared" si="292"/>
        <v>143906471.10000005</v>
      </c>
      <c r="AN442" s="440">
        <f t="shared" si="292"/>
        <v>82343128.392000005</v>
      </c>
      <c r="AO442" s="440">
        <f t="shared" si="292"/>
        <v>112574935.62000003</v>
      </c>
      <c r="AP442" s="440">
        <f t="shared" si="292"/>
        <v>86341830.120000005</v>
      </c>
      <c r="AQ442" s="440">
        <f t="shared" si="292"/>
        <v>150634250.42400005</v>
      </c>
      <c r="AR442" s="440">
        <f t="shared" si="292"/>
        <v>210342666.24000001</v>
      </c>
      <c r="AS442" s="440">
        <f t="shared" si="292"/>
        <v>82316120.670000017</v>
      </c>
      <c r="AT442" s="440">
        <f t="shared" si="292"/>
        <v>129010625.10000001</v>
      </c>
      <c r="AU442" s="440">
        <f t="shared" si="292"/>
        <v>124982061.75000003</v>
      </c>
      <c r="AV442" s="440">
        <f t="shared" si="292"/>
        <v>99693659.520000026</v>
      </c>
      <c r="AW442" s="440">
        <f t="shared" si="292"/>
        <v>125623670.06700003</v>
      </c>
      <c r="AX442" s="440">
        <f t="shared" si="292"/>
        <v>118534574.34</v>
      </c>
      <c r="AY442" s="440">
        <f t="shared" si="292"/>
        <v>0</v>
      </c>
      <c r="AZ442" s="440">
        <f t="shared" si="292"/>
        <v>0</v>
      </c>
      <c r="BA442" s="440">
        <f t="shared" si="292"/>
        <v>0</v>
      </c>
      <c r="BB442" s="440">
        <f t="shared" si="292"/>
        <v>0</v>
      </c>
      <c r="BC442" s="440">
        <f t="shared" si="292"/>
        <v>0</v>
      </c>
      <c r="BD442" s="440">
        <f t="shared" si="292"/>
        <v>0</v>
      </c>
      <c r="BE442" s="440">
        <f t="shared" si="292"/>
        <v>0</v>
      </c>
      <c r="BF442" s="440">
        <f t="shared" si="292"/>
        <v>0</v>
      </c>
      <c r="BG442" s="440">
        <f t="shared" si="292"/>
        <v>0</v>
      </c>
      <c r="BH442" s="440">
        <f t="shared" si="292"/>
        <v>0</v>
      </c>
      <c r="BI442" s="440">
        <f t="shared" si="292"/>
        <v>0</v>
      </c>
      <c r="BJ442" s="440">
        <f t="shared" si="292"/>
        <v>0</v>
      </c>
      <c r="BK442" s="440">
        <f t="shared" si="292"/>
        <v>114963312.37356</v>
      </c>
      <c r="BL442" s="440">
        <f t="shared" si="292"/>
        <v>176486940.30819604</v>
      </c>
      <c r="BM442" s="440">
        <f t="shared" si="292"/>
        <v>169419618.23472002</v>
      </c>
      <c r="BN442" s="440">
        <f t="shared" si="292"/>
        <v>216008058.53185025</v>
      </c>
      <c r="BO442" s="440">
        <f t="shared" si="292"/>
        <v>199802779.36201802</v>
      </c>
      <c r="BP442" s="440">
        <f t="shared" si="292"/>
        <v>251718072.54008627</v>
      </c>
      <c r="BQ442" s="440">
        <f t="shared" si="292"/>
        <v>190392499.20632762</v>
      </c>
      <c r="BR442" s="440">
        <f t="shared" si="292"/>
        <v>277791483.73252499</v>
      </c>
      <c r="BS442" s="440">
        <f t="shared" si="292"/>
        <v>220591258.02806404</v>
      </c>
      <c r="BT442" s="440">
        <f t="shared" si="292"/>
        <v>258108901.17753512</v>
      </c>
      <c r="BU442" s="440">
        <f t="shared" si="292"/>
        <v>210910136.98608002</v>
      </c>
      <c r="BV442" s="440">
        <f t="shared" si="292"/>
        <v>207352660.72292101</v>
      </c>
      <c r="BW442" s="569">
        <f t="shared" si="264"/>
        <v>7138849097.1718845</v>
      </c>
    </row>
    <row r="443" spans="1:75" ht="16.5" thickBot="1" x14ac:dyDescent="0.3">
      <c r="A443" s="235" t="s">
        <v>250</v>
      </c>
      <c r="C443" s="235"/>
      <c r="AA443" s="249"/>
      <c r="AB443" s="249">
        <f t="shared" ref="AB443:BV443" si="293">AB419*AA3*AA2</f>
        <v>0</v>
      </c>
      <c r="AC443" s="249">
        <f t="shared" si="293"/>
        <v>0</v>
      </c>
      <c r="AD443" s="249">
        <f t="shared" si="293"/>
        <v>0</v>
      </c>
      <c r="AE443" s="249">
        <f t="shared" si="293"/>
        <v>0</v>
      </c>
      <c r="AF443" s="249">
        <f t="shared" si="293"/>
        <v>0</v>
      </c>
      <c r="AG443" s="249">
        <f t="shared" si="293"/>
        <v>0</v>
      </c>
      <c r="AH443" s="249">
        <f t="shared" si="293"/>
        <v>0</v>
      </c>
      <c r="AI443" s="249">
        <f t="shared" si="293"/>
        <v>0</v>
      </c>
      <c r="AJ443" s="249">
        <f t="shared" si="293"/>
        <v>0</v>
      </c>
      <c r="AK443" s="249">
        <f t="shared" si="293"/>
        <v>0</v>
      </c>
      <c r="AL443" s="249">
        <f t="shared" si="293"/>
        <v>0</v>
      </c>
      <c r="AM443" s="249">
        <f t="shared" si="293"/>
        <v>0</v>
      </c>
      <c r="AN443" s="249">
        <f t="shared" si="293"/>
        <v>287812942.20000011</v>
      </c>
      <c r="AO443" s="249">
        <f t="shared" si="293"/>
        <v>164686256.78400001</v>
      </c>
      <c r="AP443" s="249">
        <f t="shared" si="293"/>
        <v>225149871.24000007</v>
      </c>
      <c r="AQ443" s="249">
        <f t="shared" si="293"/>
        <v>172683660.24000001</v>
      </c>
      <c r="AR443" s="249">
        <f t="shared" si="293"/>
        <v>301268500.84800011</v>
      </c>
      <c r="AS443" s="249">
        <f t="shared" si="293"/>
        <v>420685332.48000002</v>
      </c>
      <c r="AT443" s="249">
        <f t="shared" si="293"/>
        <v>164632241.34000003</v>
      </c>
      <c r="AU443" s="249">
        <f t="shared" si="293"/>
        <v>258021250.20000002</v>
      </c>
      <c r="AV443" s="249">
        <f t="shared" si="293"/>
        <v>249964123.50000006</v>
      </c>
      <c r="AW443" s="249">
        <f t="shared" si="293"/>
        <v>199387319.04000005</v>
      </c>
      <c r="AX443" s="249">
        <f t="shared" si="293"/>
        <v>251247340.13400006</v>
      </c>
      <c r="AY443" s="249">
        <f t="shared" si="293"/>
        <v>237069148.68000001</v>
      </c>
      <c r="AZ443" s="249">
        <f t="shared" si="293"/>
        <v>104935024.07640001</v>
      </c>
      <c r="BA443" s="249">
        <f t="shared" si="293"/>
        <v>155250433.44720003</v>
      </c>
      <c r="BB443" s="249">
        <f t="shared" si="293"/>
        <v>112564628.17236002</v>
      </c>
      <c r="BC443" s="249">
        <f t="shared" si="293"/>
        <v>185039005.23864004</v>
      </c>
      <c r="BD443" s="249">
        <f t="shared" si="293"/>
        <v>142598270.1024</v>
      </c>
      <c r="BE443" s="249">
        <f t="shared" si="293"/>
        <v>173458298.47500002</v>
      </c>
      <c r="BF443" s="249">
        <f t="shared" si="293"/>
        <v>144500077.57500002</v>
      </c>
      <c r="BG443" s="249">
        <f t="shared" si="293"/>
        <v>145629279.82512003</v>
      </c>
      <c r="BH443" s="249">
        <f t="shared" si="293"/>
        <v>95556502.912500009</v>
      </c>
      <c r="BI443" s="249">
        <f t="shared" si="293"/>
        <v>104226360.87276003</v>
      </c>
      <c r="BJ443" s="249">
        <f t="shared" si="293"/>
        <v>113511802.8744</v>
      </c>
      <c r="BK443" s="249">
        <f t="shared" si="293"/>
        <v>110475064.66752002</v>
      </c>
      <c r="BL443" s="249">
        <f t="shared" si="293"/>
        <v>0</v>
      </c>
      <c r="BM443" s="249">
        <f t="shared" si="293"/>
        <v>0</v>
      </c>
      <c r="BN443" s="249">
        <f t="shared" si="293"/>
        <v>0</v>
      </c>
      <c r="BO443" s="249">
        <f t="shared" si="293"/>
        <v>0</v>
      </c>
      <c r="BP443" s="249">
        <f t="shared" si="293"/>
        <v>0</v>
      </c>
      <c r="BQ443" s="249">
        <f t="shared" si="293"/>
        <v>0</v>
      </c>
      <c r="BR443" s="249">
        <f t="shared" si="293"/>
        <v>0</v>
      </c>
      <c r="BS443" s="249">
        <f t="shared" si="293"/>
        <v>0</v>
      </c>
      <c r="BT443" s="249">
        <f t="shared" si="293"/>
        <v>0</v>
      </c>
      <c r="BU443" s="249">
        <f t="shared" si="293"/>
        <v>0</v>
      </c>
      <c r="BV443" s="249">
        <f t="shared" si="293"/>
        <v>0</v>
      </c>
      <c r="BW443" s="546">
        <f t="shared" si="264"/>
        <v>4520352734.9252987</v>
      </c>
    </row>
    <row r="444" spans="1:75" ht="16.5" thickBot="1" x14ac:dyDescent="0.3">
      <c r="A444" s="235" t="s">
        <v>251</v>
      </c>
      <c r="C444" s="235"/>
      <c r="AA444" s="249"/>
      <c r="AB444" s="249"/>
      <c r="AC444" s="249">
        <f t="shared" ref="AC444:BV444" si="294">AC421*AA3*AA2</f>
        <v>252997290.00000003</v>
      </c>
      <c r="AD444" s="249">
        <f t="shared" si="294"/>
        <v>263348820</v>
      </c>
      <c r="AE444" s="249">
        <f t="shared" si="294"/>
        <v>271388246.84999996</v>
      </c>
      <c r="AF444" s="249">
        <f t="shared" si="294"/>
        <v>379046734.91999996</v>
      </c>
      <c r="AG444" s="249">
        <f t="shared" si="294"/>
        <v>284265160.19999999</v>
      </c>
      <c r="AH444" s="249">
        <f t="shared" si="294"/>
        <v>307825509.60000002</v>
      </c>
      <c r="AI444" s="249">
        <f t="shared" si="294"/>
        <v>480694851.00000006</v>
      </c>
      <c r="AJ444" s="249">
        <f t="shared" si="294"/>
        <v>386639959.22999996</v>
      </c>
      <c r="AK444" s="249">
        <f t="shared" si="294"/>
        <v>453552782.76000005</v>
      </c>
      <c r="AL444" s="249">
        <f t="shared" si="294"/>
        <v>416274016.72500002</v>
      </c>
      <c r="AM444" s="249">
        <f t="shared" si="294"/>
        <v>448058200.58999997</v>
      </c>
      <c r="AN444" s="249">
        <f t="shared" si="294"/>
        <v>506507563.79999995</v>
      </c>
      <c r="AO444" s="249">
        <f t="shared" si="294"/>
        <v>575625884.40000021</v>
      </c>
      <c r="AP444" s="249">
        <f t="shared" si="294"/>
        <v>329372513.56800002</v>
      </c>
      <c r="AQ444" s="249">
        <f t="shared" si="294"/>
        <v>450299742.48000014</v>
      </c>
      <c r="AR444" s="249">
        <f t="shared" si="294"/>
        <v>345367320.48000002</v>
      </c>
      <c r="AS444" s="249">
        <f t="shared" si="294"/>
        <v>602537001.69600022</v>
      </c>
      <c r="AT444" s="249">
        <f t="shared" si="294"/>
        <v>841370664.96000004</v>
      </c>
      <c r="AU444" s="249">
        <f t="shared" si="294"/>
        <v>329264482.68000007</v>
      </c>
      <c r="AV444" s="249">
        <f t="shared" si="294"/>
        <v>516042500.40000004</v>
      </c>
      <c r="AW444" s="249">
        <f t="shared" si="294"/>
        <v>499928247.00000012</v>
      </c>
      <c r="AX444" s="249">
        <f t="shared" si="294"/>
        <v>398774638.0800001</v>
      </c>
      <c r="AY444" s="249">
        <f t="shared" si="294"/>
        <v>502494680.26800013</v>
      </c>
      <c r="AZ444" s="249">
        <f t="shared" si="294"/>
        <v>474138297.36000001</v>
      </c>
      <c r="BA444" s="249">
        <f t="shared" si="294"/>
        <v>367272584.26740003</v>
      </c>
      <c r="BB444" s="249">
        <f t="shared" si="294"/>
        <v>543376517.06519997</v>
      </c>
      <c r="BC444" s="249">
        <f t="shared" si="294"/>
        <v>393976198.60326004</v>
      </c>
      <c r="BD444" s="249">
        <f t="shared" si="294"/>
        <v>647636518.33523989</v>
      </c>
      <c r="BE444" s="249">
        <f t="shared" si="294"/>
        <v>499093945.35839999</v>
      </c>
      <c r="BF444" s="249">
        <f t="shared" si="294"/>
        <v>607104044.66250002</v>
      </c>
      <c r="BG444" s="249">
        <f t="shared" si="294"/>
        <v>505750271.51249999</v>
      </c>
      <c r="BH444" s="249">
        <f t="shared" si="294"/>
        <v>509702479.3879199</v>
      </c>
      <c r="BI444" s="249">
        <f t="shared" si="294"/>
        <v>334447760.19374996</v>
      </c>
      <c r="BJ444" s="249">
        <f t="shared" si="294"/>
        <v>364792263.05465996</v>
      </c>
      <c r="BK444" s="249">
        <f t="shared" si="294"/>
        <v>397291310.06040001</v>
      </c>
      <c r="BL444" s="249">
        <f t="shared" si="294"/>
        <v>386662726.33631998</v>
      </c>
      <c r="BM444" s="249">
        <f t="shared" si="294"/>
        <v>268247728.87164003</v>
      </c>
      <c r="BN444" s="249">
        <f t="shared" si="294"/>
        <v>411802860.71912402</v>
      </c>
      <c r="BO444" s="249">
        <f t="shared" si="294"/>
        <v>395312442.54768008</v>
      </c>
      <c r="BP444" s="249">
        <f t="shared" si="294"/>
        <v>504018803.2409839</v>
      </c>
      <c r="BQ444" s="249">
        <f t="shared" si="294"/>
        <v>466206485.17804205</v>
      </c>
      <c r="BR444" s="249">
        <f t="shared" si="294"/>
        <v>587342169.26020122</v>
      </c>
      <c r="BS444" s="249">
        <f t="shared" si="294"/>
        <v>444249164.81476444</v>
      </c>
      <c r="BT444" s="249">
        <f t="shared" si="294"/>
        <v>648180128.70922494</v>
      </c>
      <c r="BU444" s="249">
        <f t="shared" si="294"/>
        <v>514712935.39881611</v>
      </c>
      <c r="BV444" s="249">
        <f t="shared" si="294"/>
        <v>602254102.74758196</v>
      </c>
      <c r="BW444" s="546">
        <f t="shared" si="264"/>
        <v>20715248549.372612</v>
      </c>
    </row>
    <row r="445" spans="1:75" ht="16.5" thickBot="1" x14ac:dyDescent="0.3">
      <c r="A445" s="235" t="s">
        <v>252</v>
      </c>
      <c r="C445" s="235"/>
      <c r="AA445" s="249"/>
      <c r="AB445" s="249"/>
      <c r="AC445" s="249"/>
      <c r="AD445" s="249">
        <f t="shared" ref="AD445:BV445" si="295">AD423*AA3*AA2</f>
        <v>144569880.00000003</v>
      </c>
      <c r="AE445" s="249">
        <f t="shared" si="295"/>
        <v>150485040</v>
      </c>
      <c r="AF445" s="249">
        <f t="shared" si="295"/>
        <v>155078998.20000002</v>
      </c>
      <c r="AG445" s="249">
        <f t="shared" si="295"/>
        <v>216598134.24000001</v>
      </c>
      <c r="AH445" s="249">
        <f t="shared" si="295"/>
        <v>162437234.40000001</v>
      </c>
      <c r="AI445" s="249">
        <f t="shared" si="295"/>
        <v>175900291.20000002</v>
      </c>
      <c r="AJ445" s="249">
        <f t="shared" si="295"/>
        <v>274682772.00000006</v>
      </c>
      <c r="AK445" s="249">
        <f t="shared" si="295"/>
        <v>220937119.56</v>
      </c>
      <c r="AL445" s="249">
        <f t="shared" si="295"/>
        <v>259173018.72000006</v>
      </c>
      <c r="AM445" s="249">
        <f t="shared" si="295"/>
        <v>237870866.70000002</v>
      </c>
      <c r="AN445" s="249">
        <f t="shared" si="295"/>
        <v>256033257.48000002</v>
      </c>
      <c r="AO445" s="249">
        <f t="shared" si="295"/>
        <v>289432893.60000002</v>
      </c>
      <c r="AP445" s="249">
        <f t="shared" si="295"/>
        <v>431719413.30000007</v>
      </c>
      <c r="AQ445" s="249">
        <f t="shared" si="295"/>
        <v>247029385.17599997</v>
      </c>
      <c r="AR445" s="249">
        <f t="shared" si="295"/>
        <v>337724806.86000001</v>
      </c>
      <c r="AS445" s="249">
        <f t="shared" si="295"/>
        <v>259025490.35999998</v>
      </c>
      <c r="AT445" s="249">
        <f t="shared" si="295"/>
        <v>451902751.27200007</v>
      </c>
      <c r="AU445" s="249">
        <f t="shared" si="295"/>
        <v>631027998.71999991</v>
      </c>
      <c r="AV445" s="249">
        <f t="shared" si="295"/>
        <v>246948362.00999999</v>
      </c>
      <c r="AW445" s="249">
        <f t="shared" si="295"/>
        <v>387031875.30000001</v>
      </c>
      <c r="AX445" s="249">
        <f t="shared" si="295"/>
        <v>374946185.25</v>
      </c>
      <c r="AY445" s="249">
        <f t="shared" si="295"/>
        <v>299080978.56</v>
      </c>
      <c r="AZ445" s="249">
        <f t="shared" si="295"/>
        <v>376871010.20100003</v>
      </c>
      <c r="BA445" s="249">
        <f t="shared" si="295"/>
        <v>355603723.01999998</v>
      </c>
      <c r="BB445" s="249">
        <f t="shared" si="295"/>
        <v>314805072.22920007</v>
      </c>
      <c r="BC445" s="249">
        <f t="shared" si="295"/>
        <v>465751300.3416</v>
      </c>
      <c r="BD445" s="249">
        <f t="shared" si="295"/>
        <v>337693884.51708001</v>
      </c>
      <c r="BE445" s="249">
        <f t="shared" si="295"/>
        <v>555117015.71591997</v>
      </c>
      <c r="BF445" s="249">
        <f t="shared" si="295"/>
        <v>427794810.30720001</v>
      </c>
      <c r="BG445" s="249">
        <f t="shared" si="295"/>
        <v>520374895.42500001</v>
      </c>
      <c r="BH445" s="249">
        <f t="shared" si="295"/>
        <v>433500232.72500008</v>
      </c>
      <c r="BI445" s="249">
        <f t="shared" si="295"/>
        <v>436887839.47535992</v>
      </c>
      <c r="BJ445" s="249">
        <f t="shared" si="295"/>
        <v>286669508.73750007</v>
      </c>
      <c r="BK445" s="249">
        <f t="shared" si="295"/>
        <v>312679082.61827999</v>
      </c>
      <c r="BL445" s="249">
        <f t="shared" si="295"/>
        <v>340535408.62320006</v>
      </c>
      <c r="BM445" s="249">
        <f t="shared" si="295"/>
        <v>331425194.00256002</v>
      </c>
      <c r="BN445" s="249">
        <f t="shared" si="295"/>
        <v>268247728.87164003</v>
      </c>
      <c r="BO445" s="249">
        <f t="shared" si="295"/>
        <v>411802860.71912402</v>
      </c>
      <c r="BP445" s="249">
        <f t="shared" si="295"/>
        <v>395312442.54768008</v>
      </c>
      <c r="BQ445" s="249">
        <f t="shared" si="295"/>
        <v>504018803.2409839</v>
      </c>
      <c r="BR445" s="249">
        <f t="shared" si="295"/>
        <v>466206485.17804205</v>
      </c>
      <c r="BS445" s="249">
        <f t="shared" si="295"/>
        <v>587342169.26020122</v>
      </c>
      <c r="BT445" s="249">
        <f t="shared" si="295"/>
        <v>444249164.81476444</v>
      </c>
      <c r="BU445" s="249">
        <f t="shared" si="295"/>
        <v>648180128.70922494</v>
      </c>
      <c r="BV445" s="249">
        <f t="shared" si="295"/>
        <v>514712935.39881611</v>
      </c>
      <c r="BW445" s="546">
        <f t="shared" si="264"/>
        <v>15945418449.587372</v>
      </c>
    </row>
    <row r="446" spans="1:75" ht="16.5" thickBot="1" x14ac:dyDescent="0.3">
      <c r="A446" s="238" t="s">
        <v>269</v>
      </c>
      <c r="C446" s="238"/>
      <c r="D446" s="244"/>
      <c r="E446" s="244"/>
      <c r="F446" s="244"/>
      <c r="G446" s="244"/>
      <c r="H446" s="244"/>
      <c r="I446" s="244"/>
      <c r="J446" s="244"/>
      <c r="K446" s="244"/>
      <c r="L446" s="244"/>
      <c r="M446" s="244"/>
      <c r="N446" s="244"/>
      <c r="O446" s="244"/>
      <c r="P446" s="244"/>
      <c r="Q446" s="244"/>
      <c r="R446" s="244"/>
      <c r="S446" s="244"/>
      <c r="T446" s="244"/>
      <c r="U446" s="244"/>
      <c r="V446" s="244"/>
      <c r="W446" s="244"/>
      <c r="X446" s="244"/>
      <c r="Y446" s="244"/>
      <c r="Z446" s="244"/>
      <c r="AA446" s="436"/>
      <c r="AB446" s="436"/>
      <c r="AC446" s="436"/>
      <c r="AD446" s="436"/>
      <c r="AE446" s="436">
        <f t="shared" ref="AE446:BV446" si="296">AE425*AA3*AA2</f>
        <v>144569880.00000003</v>
      </c>
      <c r="AF446" s="436">
        <f t="shared" si="296"/>
        <v>150485040</v>
      </c>
      <c r="AG446" s="436">
        <f t="shared" si="296"/>
        <v>155078998.20000002</v>
      </c>
      <c r="AH446" s="436">
        <f t="shared" si="296"/>
        <v>216598134.24000001</v>
      </c>
      <c r="AI446" s="436">
        <f t="shared" si="296"/>
        <v>162437234.40000001</v>
      </c>
      <c r="AJ446" s="436">
        <f t="shared" si="296"/>
        <v>175900291.20000002</v>
      </c>
      <c r="AK446" s="436">
        <f t="shared" si="296"/>
        <v>274682772.00000006</v>
      </c>
      <c r="AL446" s="436">
        <f t="shared" si="296"/>
        <v>220937119.56</v>
      </c>
      <c r="AM446" s="436">
        <f t="shared" si="296"/>
        <v>259173018.72000006</v>
      </c>
      <c r="AN446" s="436">
        <f t="shared" si="296"/>
        <v>237870866.70000002</v>
      </c>
      <c r="AO446" s="436">
        <f t="shared" si="296"/>
        <v>256033257.48000002</v>
      </c>
      <c r="AP446" s="436">
        <f t="shared" si="296"/>
        <v>289432893.60000002</v>
      </c>
      <c r="AQ446" s="436">
        <f t="shared" si="296"/>
        <v>0</v>
      </c>
      <c r="AR446" s="436">
        <f t="shared" si="296"/>
        <v>0</v>
      </c>
      <c r="AS446" s="436">
        <f t="shared" si="296"/>
        <v>0</v>
      </c>
      <c r="AT446" s="436">
        <f t="shared" si="296"/>
        <v>0</v>
      </c>
      <c r="AU446" s="436">
        <f t="shared" si="296"/>
        <v>0</v>
      </c>
      <c r="AV446" s="436">
        <f t="shared" si="296"/>
        <v>0</v>
      </c>
      <c r="AW446" s="436">
        <f t="shared" si="296"/>
        <v>0</v>
      </c>
      <c r="AX446" s="436">
        <f t="shared" si="296"/>
        <v>0</v>
      </c>
      <c r="AY446" s="436">
        <f t="shared" si="296"/>
        <v>0</v>
      </c>
      <c r="AZ446" s="436">
        <f t="shared" si="296"/>
        <v>0</v>
      </c>
      <c r="BA446" s="436">
        <f t="shared" si="296"/>
        <v>0</v>
      </c>
      <c r="BB446" s="436">
        <f t="shared" si="296"/>
        <v>0</v>
      </c>
      <c r="BC446" s="436">
        <f t="shared" si="296"/>
        <v>262337560.19100004</v>
      </c>
      <c r="BD446" s="436">
        <f t="shared" si="296"/>
        <v>388126083.61800003</v>
      </c>
      <c r="BE446" s="436">
        <f t="shared" si="296"/>
        <v>281411570.43090004</v>
      </c>
      <c r="BF446" s="436">
        <f t="shared" si="296"/>
        <v>462597513.0966</v>
      </c>
      <c r="BG446" s="436">
        <f t="shared" si="296"/>
        <v>356495675.25600004</v>
      </c>
      <c r="BH446" s="436">
        <f t="shared" si="296"/>
        <v>433645746.1875</v>
      </c>
      <c r="BI446" s="436">
        <f t="shared" si="296"/>
        <v>361250193.9375</v>
      </c>
      <c r="BJ446" s="436">
        <f t="shared" si="296"/>
        <v>364073199.56279999</v>
      </c>
      <c r="BK446" s="436">
        <f t="shared" si="296"/>
        <v>238891257.28125003</v>
      </c>
      <c r="BL446" s="436">
        <f t="shared" si="296"/>
        <v>260565902.18189999</v>
      </c>
      <c r="BM446" s="436">
        <f t="shared" si="296"/>
        <v>283779507.18600005</v>
      </c>
      <c r="BN446" s="436">
        <f t="shared" si="296"/>
        <v>276187661.66880006</v>
      </c>
      <c r="BO446" s="436">
        <f t="shared" si="296"/>
        <v>114963312.37356</v>
      </c>
      <c r="BP446" s="436">
        <f t="shared" si="296"/>
        <v>176486940.30819604</v>
      </c>
      <c r="BQ446" s="436">
        <f t="shared" si="296"/>
        <v>169419618.23472002</v>
      </c>
      <c r="BR446" s="436">
        <f t="shared" si="296"/>
        <v>216008058.53185025</v>
      </c>
      <c r="BS446" s="436">
        <f t="shared" si="296"/>
        <v>199802779.36201802</v>
      </c>
      <c r="BT446" s="436">
        <f t="shared" si="296"/>
        <v>251718072.54008627</v>
      </c>
      <c r="BU446" s="436">
        <f t="shared" si="296"/>
        <v>190392499.20632762</v>
      </c>
      <c r="BV446" s="436">
        <f t="shared" si="296"/>
        <v>277791483.73252499</v>
      </c>
      <c r="BW446" s="546">
        <f t="shared" si="264"/>
        <v>8109144140.9875336</v>
      </c>
    </row>
    <row r="447" spans="1:75" ht="16.5" thickBot="1" x14ac:dyDescent="0.3">
      <c r="AA447" s="249"/>
      <c r="AB447" s="249"/>
      <c r="AC447" s="249"/>
      <c r="AD447" s="249"/>
      <c r="AE447" s="249"/>
      <c r="AF447" s="249"/>
      <c r="AG447" s="249"/>
      <c r="AH447" s="249"/>
      <c r="AI447" s="249"/>
      <c r="AJ447" s="249"/>
      <c r="AK447" s="249"/>
      <c r="AL447" s="249"/>
      <c r="AM447" s="249"/>
      <c r="AN447" s="249"/>
      <c r="AO447" s="249"/>
      <c r="AP447" s="249"/>
      <c r="AQ447" s="249"/>
      <c r="AR447" s="249"/>
      <c r="AS447" s="249"/>
      <c r="AT447" s="249"/>
      <c r="AU447" s="249"/>
      <c r="AV447" s="249"/>
      <c r="AW447" s="249"/>
      <c r="AX447" s="249"/>
      <c r="AY447" s="249"/>
      <c r="AZ447" s="249"/>
      <c r="BA447" s="249"/>
      <c r="BB447" s="249"/>
      <c r="BC447" s="249"/>
      <c r="BD447" s="249"/>
      <c r="BE447" s="249"/>
      <c r="BF447" s="249"/>
      <c r="BG447" s="249"/>
      <c r="BH447" s="249"/>
      <c r="BI447" s="249"/>
      <c r="BJ447" s="249"/>
      <c r="BK447" s="249"/>
      <c r="BL447" s="249"/>
      <c r="BM447" s="249"/>
      <c r="BN447" s="249"/>
      <c r="BO447" s="249"/>
      <c r="BP447" s="249"/>
      <c r="BQ447" s="249"/>
      <c r="BR447" s="249"/>
      <c r="BS447" s="249"/>
      <c r="BT447" s="249"/>
      <c r="BU447" s="249"/>
      <c r="BV447" s="249"/>
      <c r="BW447" s="561">
        <f t="shared" si="264"/>
        <v>0</v>
      </c>
    </row>
    <row r="448" spans="1:75" ht="16.5" thickBot="1" x14ac:dyDescent="0.3">
      <c r="A448" s="255" t="s">
        <v>345</v>
      </c>
      <c r="C448" s="255"/>
      <c r="D448" s="319"/>
      <c r="E448" s="319"/>
      <c r="F448" s="319"/>
      <c r="G448" s="319"/>
      <c r="H448" s="319"/>
      <c r="I448" s="319"/>
      <c r="J448" s="319"/>
      <c r="K448" s="319"/>
      <c r="L448" s="319"/>
      <c r="M448" s="319"/>
      <c r="N448" s="319"/>
      <c r="O448" s="319"/>
      <c r="P448" s="319"/>
      <c r="Q448" s="319"/>
      <c r="R448" s="319"/>
      <c r="S448" s="319"/>
      <c r="T448" s="319"/>
      <c r="U448" s="319"/>
      <c r="V448" s="319"/>
      <c r="W448" s="319"/>
      <c r="X448" s="319"/>
      <c r="Y448" s="319"/>
      <c r="Z448" s="319"/>
      <c r="AA448" s="572">
        <f>AA442+AA443+AA444+AA445+AA446</f>
        <v>180712350</v>
      </c>
      <c r="AB448" s="572">
        <f t="shared" ref="AB448:BV448" si="297">AB442+AB443+AB444+AB445+AB446</f>
        <v>188106300</v>
      </c>
      <c r="AC448" s="572">
        <f t="shared" si="297"/>
        <v>446846037.75</v>
      </c>
      <c r="AD448" s="572">
        <f t="shared" si="297"/>
        <v>678666367.79999995</v>
      </c>
      <c r="AE448" s="572">
        <f t="shared" si="297"/>
        <v>769489709.8499999</v>
      </c>
      <c r="AF448" s="572">
        <f t="shared" si="297"/>
        <v>904486137.12</v>
      </c>
      <c r="AG448" s="572">
        <f t="shared" si="297"/>
        <v>999295757.6400001</v>
      </c>
      <c r="AH448" s="572">
        <f t="shared" si="297"/>
        <v>963032277.68999994</v>
      </c>
      <c r="AI448" s="572">
        <f t="shared" si="297"/>
        <v>1142998650.0000002</v>
      </c>
      <c r="AJ448" s="572">
        <f t="shared" si="297"/>
        <v>1134561605.8050001</v>
      </c>
      <c r="AK448" s="572">
        <f t="shared" si="297"/>
        <v>1269214246.1700001</v>
      </c>
      <c r="AL448" s="572">
        <f t="shared" si="297"/>
        <v>1258175272.0050001</v>
      </c>
      <c r="AM448" s="572">
        <f t="shared" si="297"/>
        <v>1089008557.1100001</v>
      </c>
      <c r="AN448" s="572">
        <f t="shared" si="297"/>
        <v>1370567758.5720003</v>
      </c>
      <c r="AO448" s="572">
        <f t="shared" si="297"/>
        <v>1398353227.8840003</v>
      </c>
      <c r="AP448" s="572">
        <f t="shared" si="297"/>
        <v>1362016521.8280001</v>
      </c>
      <c r="AQ448" s="572">
        <f t="shared" si="297"/>
        <v>1020647038.3200002</v>
      </c>
      <c r="AR448" s="572">
        <f t="shared" si="297"/>
        <v>1194703294.428</v>
      </c>
      <c r="AS448" s="572">
        <f t="shared" si="297"/>
        <v>1364563945.2060001</v>
      </c>
      <c r="AT448" s="572">
        <f t="shared" si="297"/>
        <v>1586916282.6720002</v>
      </c>
      <c r="AU448" s="572">
        <f t="shared" si="297"/>
        <v>1343295793.3499999</v>
      </c>
      <c r="AV448" s="572">
        <f t="shared" si="297"/>
        <v>1112648645.4300001</v>
      </c>
      <c r="AW448" s="572">
        <f t="shared" si="297"/>
        <v>1211971111.4070003</v>
      </c>
      <c r="AX448" s="572">
        <f t="shared" si="297"/>
        <v>1143502737.8040001</v>
      </c>
      <c r="AY448" s="572">
        <f t="shared" si="297"/>
        <v>1038644807.5080001</v>
      </c>
      <c r="AZ448" s="572">
        <f t="shared" si="297"/>
        <v>955944331.63740015</v>
      </c>
      <c r="BA448" s="572">
        <f t="shared" si="297"/>
        <v>878126740.73460007</v>
      </c>
      <c r="BB448" s="572">
        <f t="shared" si="297"/>
        <v>970746217.46676016</v>
      </c>
      <c r="BC448" s="572">
        <f t="shared" si="297"/>
        <v>1307104064.3745</v>
      </c>
      <c r="BD448" s="572">
        <f t="shared" si="297"/>
        <v>1516054756.5727201</v>
      </c>
      <c r="BE448" s="572">
        <f t="shared" si="297"/>
        <v>1509080829.9802201</v>
      </c>
      <c r="BF448" s="572">
        <f t="shared" si="297"/>
        <v>1641996445.6413002</v>
      </c>
      <c r="BG448" s="572">
        <f t="shared" si="297"/>
        <v>1528250122.01862</v>
      </c>
      <c r="BH448" s="572">
        <f t="shared" si="297"/>
        <v>1472404961.21292</v>
      </c>
      <c r="BI448" s="572">
        <f t="shared" si="297"/>
        <v>1236812154.4793699</v>
      </c>
      <c r="BJ448" s="572">
        <f t="shared" si="297"/>
        <v>1129046774.2293601</v>
      </c>
      <c r="BK448" s="572">
        <f t="shared" si="297"/>
        <v>1174300027.0010099</v>
      </c>
      <c r="BL448" s="572">
        <f t="shared" si="297"/>
        <v>1164250977.449616</v>
      </c>
      <c r="BM448" s="572">
        <f t="shared" si="297"/>
        <v>1052872048.2949202</v>
      </c>
      <c r="BN448" s="572">
        <f t="shared" si="297"/>
        <v>1172246309.7914145</v>
      </c>
      <c r="BO448" s="572">
        <f t="shared" si="297"/>
        <v>1121881395.002382</v>
      </c>
      <c r="BP448" s="572">
        <f t="shared" si="297"/>
        <v>1327536258.6369464</v>
      </c>
      <c r="BQ448" s="572">
        <f t="shared" si="297"/>
        <v>1330037405.8600736</v>
      </c>
      <c r="BR448" s="572">
        <f t="shared" si="297"/>
        <v>1547348196.7026186</v>
      </c>
      <c r="BS448" s="572">
        <f t="shared" si="297"/>
        <v>1451985371.4650478</v>
      </c>
      <c r="BT448" s="572">
        <f t="shared" si="297"/>
        <v>1602256267.2416108</v>
      </c>
      <c r="BU448" s="572">
        <f t="shared" si="297"/>
        <v>1564195700.3004487</v>
      </c>
      <c r="BV448" s="572">
        <f t="shared" si="297"/>
        <v>1602111182.6018438</v>
      </c>
      <c r="BW448" s="569">
        <f t="shared" si="264"/>
        <v>56429012972.044716</v>
      </c>
    </row>
    <row r="449" spans="1:75" ht="16.5" thickBot="1" x14ac:dyDescent="0.3">
      <c r="AA449" s="249"/>
      <c r="AB449" s="249"/>
      <c r="AC449" s="249"/>
      <c r="AD449" s="249"/>
      <c r="AE449" s="249"/>
      <c r="AF449" s="249"/>
      <c r="AG449" s="249"/>
      <c r="AH449" s="249"/>
      <c r="AI449" s="249"/>
      <c r="AJ449" s="249"/>
      <c r="AK449" s="249"/>
      <c r="AL449" s="249"/>
      <c r="AM449" s="249"/>
      <c r="AN449" s="249"/>
      <c r="AO449" s="249"/>
      <c r="AP449" s="249"/>
      <c r="AQ449" s="249"/>
      <c r="AR449" s="249"/>
      <c r="AS449" s="249"/>
      <c r="AT449" s="249"/>
      <c r="AU449" s="249"/>
      <c r="AV449" s="249"/>
      <c r="AW449" s="249"/>
      <c r="AX449" s="249"/>
      <c r="AY449" s="249"/>
      <c r="AZ449" s="249"/>
      <c r="BA449" s="249"/>
      <c r="BB449" s="249"/>
      <c r="BC449" s="249"/>
      <c r="BD449" s="249"/>
      <c r="BE449" s="249"/>
      <c r="BF449" s="249"/>
      <c r="BG449" s="249"/>
      <c r="BH449" s="249"/>
      <c r="BI449" s="249"/>
      <c r="BJ449" s="249"/>
      <c r="BK449" s="249"/>
      <c r="BL449" s="249"/>
      <c r="BM449" s="249"/>
      <c r="BN449" s="249"/>
      <c r="BO449" s="249"/>
      <c r="BP449" s="249"/>
      <c r="BQ449" s="249"/>
      <c r="BR449" s="249"/>
      <c r="BS449" s="249"/>
      <c r="BT449" s="249"/>
      <c r="BU449" s="249"/>
      <c r="BV449" s="249"/>
      <c r="BW449" s="569">
        <f t="shared" si="264"/>
        <v>0</v>
      </c>
    </row>
    <row r="450" spans="1:75" ht="16.5" thickBot="1" x14ac:dyDescent="0.3">
      <c r="A450" s="277" t="s">
        <v>359</v>
      </c>
      <c r="C450" s="439">
        <f>IF(C437&gt;C448,C437-C448,0)</f>
        <v>0</v>
      </c>
      <c r="D450" s="440">
        <f t="shared" ref="D450:BO450" si="298">IF(D437&gt;D448,D437-D448,0)</f>
        <v>0</v>
      </c>
      <c r="E450" s="440">
        <f t="shared" si="298"/>
        <v>0</v>
      </c>
      <c r="F450" s="440">
        <f t="shared" si="298"/>
        <v>0</v>
      </c>
      <c r="G450" s="440">
        <f t="shared" si="298"/>
        <v>0</v>
      </c>
      <c r="H450" s="440">
        <f t="shared" si="298"/>
        <v>0</v>
      </c>
      <c r="I450" s="440">
        <f t="shared" si="298"/>
        <v>0</v>
      </c>
      <c r="J450" s="440">
        <f t="shared" si="298"/>
        <v>0</v>
      </c>
      <c r="K450" s="440">
        <f t="shared" si="298"/>
        <v>0</v>
      </c>
      <c r="L450" s="440">
        <f t="shared" si="298"/>
        <v>0</v>
      </c>
      <c r="M450" s="440">
        <f t="shared" si="298"/>
        <v>0</v>
      </c>
      <c r="N450" s="440">
        <f t="shared" si="298"/>
        <v>0</v>
      </c>
      <c r="O450" s="440">
        <f t="shared" si="298"/>
        <v>0</v>
      </c>
      <c r="P450" s="440">
        <f t="shared" si="298"/>
        <v>0</v>
      </c>
      <c r="Q450" s="440">
        <f t="shared" si="298"/>
        <v>0</v>
      </c>
      <c r="R450" s="440">
        <f t="shared" si="298"/>
        <v>0</v>
      </c>
      <c r="S450" s="440">
        <f t="shared" si="298"/>
        <v>0</v>
      </c>
      <c r="T450" s="440">
        <f t="shared" si="298"/>
        <v>0</v>
      </c>
      <c r="U450" s="440">
        <f t="shared" si="298"/>
        <v>0</v>
      </c>
      <c r="V450" s="440">
        <f t="shared" si="298"/>
        <v>0</v>
      </c>
      <c r="W450" s="440">
        <f t="shared" si="298"/>
        <v>0</v>
      </c>
      <c r="X450" s="440">
        <f t="shared" si="298"/>
        <v>0</v>
      </c>
      <c r="Y450" s="440">
        <f t="shared" si="298"/>
        <v>0</v>
      </c>
      <c r="Z450" s="440">
        <f t="shared" si="298"/>
        <v>0</v>
      </c>
      <c r="AA450" s="440">
        <f>IF(AA437&gt;AA448,AA437-AA448,0)</f>
        <v>0</v>
      </c>
      <c r="AB450" s="440">
        <f t="shared" si="298"/>
        <v>0</v>
      </c>
      <c r="AC450" s="440">
        <f t="shared" si="298"/>
        <v>18390956.849999964</v>
      </c>
      <c r="AD450" s="440">
        <f t="shared" si="298"/>
        <v>163205801.63999999</v>
      </c>
      <c r="AE450" s="440">
        <f t="shared" si="298"/>
        <v>63432962.550000072</v>
      </c>
      <c r="AF450" s="440">
        <f t="shared" si="298"/>
        <v>0</v>
      </c>
      <c r="AG450" s="440">
        <f t="shared" si="298"/>
        <v>409183704.3599999</v>
      </c>
      <c r="AH450" s="440">
        <f t="shared" si="298"/>
        <v>116641750.2299999</v>
      </c>
      <c r="AI450" s="440">
        <f t="shared" si="298"/>
        <v>185952093.11999989</v>
      </c>
      <c r="AJ450" s="440">
        <f t="shared" si="298"/>
        <v>27864143.595000029</v>
      </c>
      <c r="AK450" s="440">
        <f t="shared" si="298"/>
        <v>43636873.410000086</v>
      </c>
      <c r="AL450" s="440">
        <f t="shared" si="298"/>
        <v>156223443.19499969</v>
      </c>
      <c r="AM450" s="440">
        <f t="shared" si="298"/>
        <v>76901400.99000001</v>
      </c>
      <c r="AN450" s="440">
        <f t="shared" si="298"/>
        <v>0</v>
      </c>
      <c r="AO450" s="440">
        <f t="shared" si="298"/>
        <v>0</v>
      </c>
      <c r="AP450" s="440">
        <f t="shared" si="298"/>
        <v>0</v>
      </c>
      <c r="AQ450" s="440">
        <f t="shared" si="298"/>
        <v>581837505.48000002</v>
      </c>
      <c r="AR450" s="440">
        <f t="shared" si="298"/>
        <v>789669697.57200027</v>
      </c>
      <c r="AS450" s="440">
        <f t="shared" si="298"/>
        <v>0</v>
      </c>
      <c r="AT450" s="440">
        <f t="shared" si="298"/>
        <v>0</v>
      </c>
      <c r="AU450" s="440">
        <f t="shared" si="298"/>
        <v>0</v>
      </c>
      <c r="AV450" s="440">
        <f t="shared" si="298"/>
        <v>0</v>
      </c>
      <c r="AW450" s="440">
        <f t="shared" si="298"/>
        <v>124444670.86799979</v>
      </c>
      <c r="AX450" s="440">
        <f t="shared" si="298"/>
        <v>0</v>
      </c>
      <c r="AY450" s="440">
        <f t="shared" si="298"/>
        <v>59255527.212000132</v>
      </c>
      <c r="AZ450" s="440">
        <f t="shared" si="298"/>
        <v>304207345.80180001</v>
      </c>
      <c r="BA450" s="440">
        <f t="shared" si="298"/>
        <v>56155725.129420042</v>
      </c>
      <c r="BB450" s="440">
        <f t="shared" si="298"/>
        <v>333259995.1766398</v>
      </c>
      <c r="BC450" s="440">
        <f t="shared" si="298"/>
        <v>191689952.2335</v>
      </c>
      <c r="BD450" s="440">
        <f t="shared" si="298"/>
        <v>139985687.17727995</v>
      </c>
      <c r="BE450" s="440">
        <f t="shared" si="298"/>
        <v>9702332.7697799206</v>
      </c>
      <c r="BF450" s="440">
        <f t="shared" si="298"/>
        <v>0</v>
      </c>
      <c r="BG450" s="440">
        <f t="shared" si="298"/>
        <v>0</v>
      </c>
      <c r="BH450" s="440">
        <f t="shared" si="298"/>
        <v>0</v>
      </c>
      <c r="BI450" s="440">
        <f t="shared" si="298"/>
        <v>0</v>
      </c>
      <c r="BJ450" s="440">
        <f t="shared" si="298"/>
        <v>0</v>
      </c>
      <c r="BK450" s="440">
        <f t="shared" si="298"/>
        <v>0</v>
      </c>
      <c r="BL450" s="440">
        <f t="shared" si="298"/>
        <v>1332566.9569802284</v>
      </c>
      <c r="BM450" s="440">
        <f t="shared" si="298"/>
        <v>156829410.60948014</v>
      </c>
      <c r="BN450" s="440">
        <f t="shared" si="298"/>
        <v>344213184.08354211</v>
      </c>
      <c r="BO450" s="440">
        <f t="shared" si="298"/>
        <v>269638848.02649379</v>
      </c>
      <c r="BP450" s="440">
        <f t="shared" ref="BP450:BV450" si="299">IF(BP437&gt;BP448,BP437-BP448,0)</f>
        <v>284106536.7643373</v>
      </c>
      <c r="BQ450" s="440">
        <f t="shared" si="299"/>
        <v>0</v>
      </c>
      <c r="BR450" s="440">
        <f t="shared" si="299"/>
        <v>231231461.33945656</v>
      </c>
      <c r="BS450" s="440">
        <f t="shared" si="299"/>
        <v>84315584.714788437</v>
      </c>
      <c r="BT450" s="440">
        <f t="shared" si="299"/>
        <v>50304261.345272541</v>
      </c>
      <c r="BU450" s="440">
        <f t="shared" si="299"/>
        <v>0</v>
      </c>
      <c r="BV450" s="441">
        <f t="shared" si="299"/>
        <v>0</v>
      </c>
      <c r="BW450" s="569">
        <f t="shared" si="264"/>
        <v>5273613423.2007713</v>
      </c>
    </row>
    <row r="451" spans="1:75" ht="16.5" thickBot="1" x14ac:dyDescent="0.3">
      <c r="A451" s="270" t="s">
        <v>360</v>
      </c>
      <c r="C451" s="435">
        <f>IF(C437&lt;C448,C448-C437,0)</f>
        <v>0</v>
      </c>
      <c r="D451" s="436">
        <f t="shared" ref="D451:BO451" si="300">IF(D437&lt;D448,D448-D437,0)</f>
        <v>0</v>
      </c>
      <c r="E451" s="436">
        <f t="shared" si="300"/>
        <v>0</v>
      </c>
      <c r="F451" s="436">
        <f t="shared" si="300"/>
        <v>0</v>
      </c>
      <c r="G451" s="436">
        <f t="shared" si="300"/>
        <v>0</v>
      </c>
      <c r="H451" s="436">
        <f t="shared" si="300"/>
        <v>0</v>
      </c>
      <c r="I451" s="436">
        <f t="shared" si="300"/>
        <v>0</v>
      </c>
      <c r="J451" s="436">
        <f t="shared" si="300"/>
        <v>0</v>
      </c>
      <c r="K451" s="436">
        <f t="shared" si="300"/>
        <v>0</v>
      </c>
      <c r="L451" s="436">
        <f t="shared" si="300"/>
        <v>0</v>
      </c>
      <c r="M451" s="436">
        <f t="shared" si="300"/>
        <v>0</v>
      </c>
      <c r="N451" s="436">
        <f t="shared" si="300"/>
        <v>0</v>
      </c>
      <c r="O451" s="436">
        <f t="shared" si="300"/>
        <v>0</v>
      </c>
      <c r="P451" s="436">
        <f t="shared" si="300"/>
        <v>0</v>
      </c>
      <c r="Q451" s="436">
        <f t="shared" si="300"/>
        <v>0</v>
      </c>
      <c r="R451" s="436">
        <f t="shared" si="300"/>
        <v>0</v>
      </c>
      <c r="S451" s="436">
        <f t="shared" si="300"/>
        <v>0</v>
      </c>
      <c r="T451" s="436">
        <f t="shared" si="300"/>
        <v>0</v>
      </c>
      <c r="U451" s="436">
        <f t="shared" si="300"/>
        <v>0</v>
      </c>
      <c r="V451" s="436">
        <f t="shared" si="300"/>
        <v>0</v>
      </c>
      <c r="W451" s="436">
        <f t="shared" si="300"/>
        <v>0</v>
      </c>
      <c r="X451" s="436">
        <f t="shared" si="300"/>
        <v>0</v>
      </c>
      <c r="Y451" s="436">
        <f t="shared" si="300"/>
        <v>0</v>
      </c>
      <c r="Z451" s="436">
        <f t="shared" si="300"/>
        <v>0</v>
      </c>
      <c r="AA451" s="436">
        <f>IF(AA437&lt;AA448,AA448-AA437,0)</f>
        <v>0</v>
      </c>
      <c r="AB451" s="436">
        <f t="shared" si="300"/>
        <v>0</v>
      </c>
      <c r="AC451" s="436">
        <f t="shared" si="300"/>
        <v>0</v>
      </c>
      <c r="AD451" s="436">
        <f t="shared" si="300"/>
        <v>0</v>
      </c>
      <c r="AE451" s="436">
        <f t="shared" si="300"/>
        <v>0</v>
      </c>
      <c r="AF451" s="436">
        <f t="shared" si="300"/>
        <v>44897778.719999909</v>
      </c>
      <c r="AG451" s="436">
        <f t="shared" si="300"/>
        <v>0</v>
      </c>
      <c r="AH451" s="436">
        <f t="shared" si="300"/>
        <v>0</v>
      </c>
      <c r="AI451" s="436">
        <f t="shared" si="300"/>
        <v>0</v>
      </c>
      <c r="AJ451" s="436">
        <f t="shared" si="300"/>
        <v>0</v>
      </c>
      <c r="AK451" s="436">
        <f t="shared" si="300"/>
        <v>0</v>
      </c>
      <c r="AL451" s="436">
        <f t="shared" si="300"/>
        <v>0</v>
      </c>
      <c r="AM451" s="436">
        <f t="shared" si="300"/>
        <v>0</v>
      </c>
      <c r="AN451" s="436">
        <f t="shared" si="300"/>
        <v>593712054.23400033</v>
      </c>
      <c r="AO451" s="436">
        <f t="shared" si="300"/>
        <v>142910101.22399998</v>
      </c>
      <c r="AP451" s="436">
        <f t="shared" si="300"/>
        <v>389332885.8779999</v>
      </c>
      <c r="AQ451" s="436">
        <f t="shared" si="300"/>
        <v>0</v>
      </c>
      <c r="AR451" s="436">
        <f t="shared" si="300"/>
        <v>0</v>
      </c>
      <c r="AS451" s="436">
        <f t="shared" si="300"/>
        <v>488864622.45599997</v>
      </c>
      <c r="AT451" s="436">
        <f t="shared" si="300"/>
        <v>369829874.54700017</v>
      </c>
      <c r="AU451" s="436">
        <f t="shared" si="300"/>
        <v>13705599.599999666</v>
      </c>
      <c r="AV451" s="436">
        <f t="shared" si="300"/>
        <v>172138529.42999983</v>
      </c>
      <c r="AW451" s="436">
        <f t="shared" si="300"/>
        <v>0</v>
      </c>
      <c r="AX451" s="436">
        <f t="shared" si="300"/>
        <v>25247406.429000139</v>
      </c>
      <c r="AY451" s="436">
        <f t="shared" si="300"/>
        <v>0</v>
      </c>
      <c r="AZ451" s="436">
        <f t="shared" si="300"/>
        <v>0</v>
      </c>
      <c r="BA451" s="436">
        <f t="shared" si="300"/>
        <v>0</v>
      </c>
      <c r="BB451" s="436">
        <f t="shared" si="300"/>
        <v>0</v>
      </c>
      <c r="BC451" s="436">
        <f t="shared" si="300"/>
        <v>0</v>
      </c>
      <c r="BD451" s="436">
        <f t="shared" si="300"/>
        <v>0</v>
      </c>
      <c r="BE451" s="436">
        <f t="shared" si="300"/>
        <v>0</v>
      </c>
      <c r="BF451" s="436">
        <f t="shared" si="300"/>
        <v>251645108.72130013</v>
      </c>
      <c r="BG451" s="436">
        <f t="shared" si="300"/>
        <v>523893514.39362001</v>
      </c>
      <c r="BH451" s="436">
        <f t="shared" si="300"/>
        <v>477335423.30291986</v>
      </c>
      <c r="BI451" s="436">
        <f t="shared" si="300"/>
        <v>43734490.631369829</v>
      </c>
      <c r="BJ451" s="436">
        <f t="shared" si="300"/>
        <v>74319633.909359932</v>
      </c>
      <c r="BK451" s="436">
        <f t="shared" si="300"/>
        <v>277408350.83744979</v>
      </c>
      <c r="BL451" s="436">
        <f t="shared" si="300"/>
        <v>0</v>
      </c>
      <c r="BM451" s="436">
        <f t="shared" si="300"/>
        <v>0</v>
      </c>
      <c r="BN451" s="436">
        <f t="shared" si="300"/>
        <v>0</v>
      </c>
      <c r="BO451" s="436">
        <f t="shared" si="300"/>
        <v>0</v>
      </c>
      <c r="BP451" s="436">
        <f t="shared" ref="BP451:BV451" si="301">IF(BP437&lt;BP448,BP448-BP437,0)</f>
        <v>0</v>
      </c>
      <c r="BQ451" s="436">
        <f t="shared" si="301"/>
        <v>4054766.3171348572</v>
      </c>
      <c r="BR451" s="436">
        <f t="shared" si="301"/>
        <v>0</v>
      </c>
      <c r="BS451" s="436">
        <f t="shared" si="301"/>
        <v>0</v>
      </c>
      <c r="BT451" s="436">
        <f t="shared" si="301"/>
        <v>0</v>
      </c>
      <c r="BU451" s="436">
        <f t="shared" si="301"/>
        <v>95318610.536028624</v>
      </c>
      <c r="BV451" s="437">
        <f t="shared" si="301"/>
        <v>274521079.95570087</v>
      </c>
      <c r="BW451" s="569">
        <f t="shared" si="264"/>
        <v>4262869831.1228838</v>
      </c>
    </row>
    <row r="452" spans="1:75" ht="16.5" thickBot="1" x14ac:dyDescent="0.3">
      <c r="AA452" s="249"/>
      <c r="AB452" s="249"/>
      <c r="AC452" s="249"/>
      <c r="AD452" s="249"/>
      <c r="AE452" s="249"/>
      <c r="AF452" s="249"/>
      <c r="AG452" s="249"/>
      <c r="AH452" s="249"/>
      <c r="AI452" s="249"/>
      <c r="AJ452" s="249"/>
      <c r="AK452" s="249"/>
      <c r="AL452" s="249"/>
      <c r="AM452" s="249"/>
      <c r="AN452" s="249"/>
      <c r="AO452" s="249"/>
      <c r="AP452" s="249"/>
      <c r="AQ452" s="249"/>
      <c r="AR452" s="249"/>
      <c r="AS452" s="249"/>
      <c r="AT452" s="249"/>
      <c r="AU452" s="249"/>
      <c r="AV452" s="249"/>
      <c r="AW452" s="249"/>
      <c r="AX452" s="249"/>
      <c r="AY452" s="249"/>
      <c r="AZ452" s="249"/>
      <c r="BA452" s="249"/>
      <c r="BB452" s="249"/>
      <c r="BC452" s="249"/>
      <c r="BD452" s="249"/>
      <c r="BE452" s="249"/>
      <c r="BF452" s="249"/>
      <c r="BG452" s="249"/>
      <c r="BH452" s="249"/>
      <c r="BI452" s="249"/>
      <c r="BJ452" s="249"/>
      <c r="BK452" s="249"/>
      <c r="BL452" s="249"/>
      <c r="BM452" s="249"/>
      <c r="BN452" s="249"/>
      <c r="BO452" s="249"/>
      <c r="BP452" s="249"/>
      <c r="BQ452" s="249"/>
      <c r="BR452" s="249"/>
      <c r="BS452" s="249"/>
      <c r="BT452" s="249"/>
      <c r="BU452" s="249"/>
      <c r="BV452" s="249"/>
      <c r="BW452" s="561">
        <f t="shared" si="264"/>
        <v>0</v>
      </c>
    </row>
    <row r="453" spans="1:75" ht="16.5" thickBot="1" x14ac:dyDescent="0.3">
      <c r="A453" s="255" t="s">
        <v>358</v>
      </c>
      <c r="C453" s="345">
        <f t="shared" ref="C453:AH453" si="302">C428*C3*C2</f>
        <v>0</v>
      </c>
      <c r="D453" s="320">
        <f t="shared" si="302"/>
        <v>0</v>
      </c>
      <c r="E453" s="320">
        <f t="shared" si="302"/>
        <v>0</v>
      </c>
      <c r="F453" s="320">
        <f t="shared" si="302"/>
        <v>0</v>
      </c>
      <c r="G453" s="320">
        <f t="shared" si="302"/>
        <v>0</v>
      </c>
      <c r="H453" s="320">
        <f t="shared" si="302"/>
        <v>0</v>
      </c>
      <c r="I453" s="320">
        <f t="shared" si="302"/>
        <v>0</v>
      </c>
      <c r="J453" s="320">
        <f t="shared" si="302"/>
        <v>0</v>
      </c>
      <c r="K453" s="320">
        <f t="shared" si="302"/>
        <v>0</v>
      </c>
      <c r="L453" s="320">
        <f t="shared" si="302"/>
        <v>0</v>
      </c>
      <c r="M453" s="320">
        <f t="shared" si="302"/>
        <v>0</v>
      </c>
      <c r="N453" s="320">
        <f t="shared" si="302"/>
        <v>0</v>
      </c>
      <c r="O453" s="320">
        <f t="shared" si="302"/>
        <v>0</v>
      </c>
      <c r="P453" s="320">
        <f t="shared" si="302"/>
        <v>0</v>
      </c>
      <c r="Q453" s="320">
        <f t="shared" si="302"/>
        <v>0</v>
      </c>
      <c r="R453" s="320">
        <f t="shared" si="302"/>
        <v>0</v>
      </c>
      <c r="S453" s="320">
        <f t="shared" si="302"/>
        <v>0</v>
      </c>
      <c r="T453" s="320">
        <f t="shared" si="302"/>
        <v>0</v>
      </c>
      <c r="U453" s="320">
        <f t="shared" si="302"/>
        <v>0</v>
      </c>
      <c r="V453" s="320">
        <f t="shared" si="302"/>
        <v>0</v>
      </c>
      <c r="W453" s="320">
        <f t="shared" si="302"/>
        <v>0</v>
      </c>
      <c r="X453" s="320">
        <f t="shared" si="302"/>
        <v>0</v>
      </c>
      <c r="Y453" s="320">
        <f t="shared" si="302"/>
        <v>0</v>
      </c>
      <c r="Z453" s="320">
        <f t="shared" si="302"/>
        <v>0</v>
      </c>
      <c r="AA453" s="572">
        <f t="shared" si="302"/>
        <v>3614247</v>
      </c>
      <c r="AB453" s="572">
        <f t="shared" si="302"/>
        <v>3762126.0000000005</v>
      </c>
      <c r="AC453" s="572">
        <f t="shared" si="302"/>
        <v>10661681.126250001</v>
      </c>
      <c r="AD453" s="572">
        <f t="shared" si="302"/>
        <v>16811899.396199998</v>
      </c>
      <c r="AE453" s="572">
        <f t="shared" si="302"/>
        <v>12999297.213000001</v>
      </c>
      <c r="AF453" s="572">
        <f t="shared" si="302"/>
        <v>13653016.956000002</v>
      </c>
      <c r="AG453" s="572">
        <f t="shared" si="302"/>
        <v>21981924.315000001</v>
      </c>
      <c r="AH453" s="572">
        <f t="shared" si="302"/>
        <v>17148682.46655</v>
      </c>
      <c r="AI453" s="572">
        <f t="shared" ref="AI453:BN453" si="303">AI428*AI3*AI2</f>
        <v>20740731.719400004</v>
      </c>
      <c r="AJ453" s="572">
        <f t="shared" si="303"/>
        <v>18463044.911624998</v>
      </c>
      <c r="AK453" s="572">
        <f t="shared" si="303"/>
        <v>20489467.348350003</v>
      </c>
      <c r="AL453" s="572">
        <f t="shared" si="303"/>
        <v>22465182.843000002</v>
      </c>
      <c r="AM453" s="572">
        <f t="shared" si="303"/>
        <v>14502917.565000003</v>
      </c>
      <c r="AN453" s="572">
        <f t="shared" si="303"/>
        <v>10126025.06769</v>
      </c>
      <c r="AO453" s="572">
        <f t="shared" si="303"/>
        <v>10636343.863200001</v>
      </c>
      <c r="AP453" s="572">
        <f t="shared" si="303"/>
        <v>5750711.9397000019</v>
      </c>
      <c r="AQ453" s="572">
        <f t="shared" si="303"/>
        <v>11121249.767040003</v>
      </c>
      <c r="AR453" s="572">
        <f t="shared" si="303"/>
        <v>14009664.614400003</v>
      </c>
      <c r="AS453" s="572">
        <f t="shared" si="303"/>
        <v>6077357.1432000007</v>
      </c>
      <c r="AT453" s="572">
        <f t="shared" si="303"/>
        <v>8592624.6997500025</v>
      </c>
      <c r="AU453" s="572">
        <f t="shared" si="303"/>
        <v>9227361.7800000012</v>
      </c>
      <c r="AV453" s="572">
        <f t="shared" si="303"/>
        <v>6639997.2912000017</v>
      </c>
      <c r="AW453" s="572">
        <f t="shared" si="303"/>
        <v>9274731.3943200018</v>
      </c>
      <c r="AX453" s="572">
        <f t="shared" si="303"/>
        <v>7894877.7316500023</v>
      </c>
      <c r="AY453" s="572">
        <f t="shared" si="303"/>
        <v>8409974.4288000017</v>
      </c>
      <c r="AZ453" s="572">
        <f t="shared" si="303"/>
        <v>9494709.2079840004</v>
      </c>
      <c r="BA453" s="572">
        <f t="shared" si="303"/>
        <v>8448315.5597841013</v>
      </c>
      <c r="BB453" s="572">
        <f t="shared" si="303"/>
        <v>12996396.246569401</v>
      </c>
      <c r="BC453" s="572">
        <f t="shared" si="303"/>
        <v>10702431.160344001</v>
      </c>
      <c r="BD453" s="572">
        <f t="shared" si="303"/>
        <v>12183013.934437502</v>
      </c>
      <c r="BE453" s="572">
        <f t="shared" si="303"/>
        <v>10845167.559187502</v>
      </c>
      <c r="BF453" s="572">
        <f t="shared" si="303"/>
        <v>10228415.480665199</v>
      </c>
      <c r="BG453" s="572">
        <f t="shared" si="303"/>
        <v>7171804.353656251</v>
      </c>
      <c r="BH453" s="572">
        <f t="shared" si="303"/>
        <v>7320440.8091871003</v>
      </c>
      <c r="BI453" s="572">
        <f t="shared" si="303"/>
        <v>8519403.8839140013</v>
      </c>
      <c r="BJ453" s="572">
        <f t="shared" si="303"/>
        <v>7759324.6566192005</v>
      </c>
      <c r="BK453" s="572">
        <f t="shared" si="303"/>
        <v>7882778.3198787002</v>
      </c>
      <c r="BL453" s="572">
        <f t="shared" si="303"/>
        <v>9525719.1163579207</v>
      </c>
      <c r="BM453" s="572">
        <f t="shared" si="303"/>
        <v>11294641.215648003</v>
      </c>
      <c r="BN453" s="572">
        <f t="shared" si="303"/>
        <v>16635397.135995792</v>
      </c>
      <c r="BO453" s="572">
        <f t="shared" ref="BO453:BV453" si="304">BO428*BO3*BO2</f>
        <v>15948726.286435187</v>
      </c>
      <c r="BP453" s="572">
        <f t="shared" si="304"/>
        <v>19385527.241310298</v>
      </c>
      <c r="BQ453" s="572">
        <f t="shared" si="304"/>
        <v>15197575.661999434</v>
      </c>
      <c r="BR453" s="572">
        <f t="shared" si="304"/>
        <v>21393515.058173999</v>
      </c>
      <c r="BS453" s="572">
        <f t="shared" si="304"/>
        <v>17608111.392162062</v>
      </c>
      <c r="BT453" s="572">
        <f t="shared" si="304"/>
        <v>19877703.195923496</v>
      </c>
      <c r="BU453" s="572">
        <f t="shared" si="304"/>
        <v>16835341.613195702</v>
      </c>
      <c r="BV453" s="572">
        <f t="shared" si="304"/>
        <v>15968820.24576216</v>
      </c>
      <c r="BW453" s="569">
        <f t="shared" si="264"/>
        <v>598278417.91651595</v>
      </c>
    </row>
    <row r="454" spans="1:75" ht="16.5" thickBot="1" x14ac:dyDescent="0.3">
      <c r="BW454" s="585">
        <f t="shared" si="264"/>
        <v>0</v>
      </c>
    </row>
    <row r="455" spans="1:75" ht="16.5" thickBot="1" x14ac:dyDescent="0.3">
      <c r="BW455" s="585">
        <f t="shared" si="264"/>
        <v>0</v>
      </c>
    </row>
    <row r="456" spans="1:75" ht="16.5" thickBot="1" x14ac:dyDescent="0.3">
      <c r="A456" s="374" t="s">
        <v>275</v>
      </c>
      <c r="BW456" s="586">
        <f t="shared" si="264"/>
        <v>0</v>
      </c>
    </row>
    <row r="457" spans="1:75" ht="16.5" thickBot="1" x14ac:dyDescent="0.3">
      <c r="A457" s="233" t="s">
        <v>319</v>
      </c>
      <c r="C457" s="233"/>
      <c r="D457" s="245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341">
        <f>'MONTHLY DATA'!BK171</f>
        <v>1.1000000000000001</v>
      </c>
      <c r="AN457" s="341">
        <f>AM457</f>
        <v>1.1000000000000001</v>
      </c>
      <c r="AO457" s="341">
        <f t="shared" ref="AO457:AX457" si="305">AN457</f>
        <v>1.1000000000000001</v>
      </c>
      <c r="AP457" s="341">
        <f t="shared" si="305"/>
        <v>1.1000000000000001</v>
      </c>
      <c r="AQ457" s="341">
        <f t="shared" si="305"/>
        <v>1.1000000000000001</v>
      </c>
      <c r="AR457" s="341">
        <f t="shared" si="305"/>
        <v>1.1000000000000001</v>
      </c>
      <c r="AS457" s="341">
        <f t="shared" si="305"/>
        <v>1.1000000000000001</v>
      </c>
      <c r="AT457" s="341">
        <f t="shared" si="305"/>
        <v>1.1000000000000001</v>
      </c>
      <c r="AU457" s="341">
        <f t="shared" si="305"/>
        <v>1.1000000000000001</v>
      </c>
      <c r="AV457" s="341">
        <f t="shared" si="305"/>
        <v>1.1000000000000001</v>
      </c>
      <c r="AW457" s="341">
        <f t="shared" si="305"/>
        <v>1.1000000000000001</v>
      </c>
      <c r="AX457" s="341">
        <f t="shared" si="305"/>
        <v>1.1000000000000001</v>
      </c>
      <c r="AY457" s="341">
        <f>AX457*(1+'MONTHLY DATA'!BW172)</f>
        <v>1.0669999999999999</v>
      </c>
      <c r="AZ457" s="341">
        <f>AY457</f>
        <v>1.0669999999999999</v>
      </c>
      <c r="BA457" s="341">
        <f t="shared" ref="BA457:BJ457" si="306">AZ457</f>
        <v>1.0669999999999999</v>
      </c>
      <c r="BB457" s="341">
        <f t="shared" si="306"/>
        <v>1.0669999999999999</v>
      </c>
      <c r="BC457" s="341">
        <f t="shared" si="306"/>
        <v>1.0669999999999999</v>
      </c>
      <c r="BD457" s="341">
        <f t="shared" si="306"/>
        <v>1.0669999999999999</v>
      </c>
      <c r="BE457" s="341">
        <f t="shared" si="306"/>
        <v>1.0669999999999999</v>
      </c>
      <c r="BF457" s="341">
        <f t="shared" si="306"/>
        <v>1.0669999999999999</v>
      </c>
      <c r="BG457" s="341">
        <f t="shared" si="306"/>
        <v>1.0669999999999999</v>
      </c>
      <c r="BH457" s="341">
        <f t="shared" si="306"/>
        <v>1.0669999999999999</v>
      </c>
      <c r="BI457" s="341">
        <f t="shared" si="306"/>
        <v>1.0669999999999999</v>
      </c>
      <c r="BJ457" s="341">
        <f t="shared" si="306"/>
        <v>1.0669999999999999</v>
      </c>
      <c r="BK457" s="341">
        <f>BJ457*(1+'MONTHLY DATA'!CI172)</f>
        <v>1.0883399999999999</v>
      </c>
      <c r="BL457" s="341">
        <f>BK457</f>
        <v>1.0883399999999999</v>
      </c>
      <c r="BM457" s="341">
        <f t="shared" ref="BM457:BV457" si="307">BL457</f>
        <v>1.0883399999999999</v>
      </c>
      <c r="BN457" s="341">
        <f t="shared" si="307"/>
        <v>1.0883399999999999</v>
      </c>
      <c r="BO457" s="341">
        <f t="shared" si="307"/>
        <v>1.0883399999999999</v>
      </c>
      <c r="BP457" s="341">
        <f t="shared" si="307"/>
        <v>1.0883399999999999</v>
      </c>
      <c r="BQ457" s="341">
        <f t="shared" si="307"/>
        <v>1.0883399999999999</v>
      </c>
      <c r="BR457" s="341">
        <f t="shared" si="307"/>
        <v>1.0883399999999999</v>
      </c>
      <c r="BS457" s="341">
        <f t="shared" si="307"/>
        <v>1.0883399999999999</v>
      </c>
      <c r="BT457" s="341">
        <f t="shared" si="307"/>
        <v>1.0883399999999999</v>
      </c>
      <c r="BU457" s="341">
        <f t="shared" si="307"/>
        <v>1.0883399999999999</v>
      </c>
      <c r="BV457" s="342">
        <f t="shared" si="307"/>
        <v>1.0883399999999999</v>
      </c>
      <c r="BW457" s="343">
        <f t="shared" si="264"/>
        <v>39.064080000000004</v>
      </c>
    </row>
    <row r="458" spans="1:75" ht="16.5" thickBot="1" x14ac:dyDescent="0.3">
      <c r="A458" s="235" t="s">
        <v>346</v>
      </c>
      <c r="C458" s="235"/>
      <c r="AM458" s="360">
        <f>'ANUAL DATA'!H54*'MONTHLY DATA'!B168</f>
        <v>280</v>
      </c>
      <c r="AN458" s="360">
        <f>'ANUAL DATA'!H54*'MONTHLY DATA'!B167</f>
        <v>419.99999999999994</v>
      </c>
      <c r="AO458" s="360">
        <f>AM458</f>
        <v>280</v>
      </c>
      <c r="AP458" s="360">
        <f>AN458</f>
        <v>419.99999999999994</v>
      </c>
      <c r="AQ458" s="360">
        <f t="shared" ref="AQ458:AX458" si="308">AO458</f>
        <v>280</v>
      </c>
      <c r="AR458" s="360">
        <f t="shared" si="308"/>
        <v>419.99999999999994</v>
      </c>
      <c r="AS458" s="360">
        <f t="shared" si="308"/>
        <v>280</v>
      </c>
      <c r="AT458" s="360">
        <f t="shared" si="308"/>
        <v>419.99999999999994</v>
      </c>
      <c r="AU458" s="360">
        <f t="shared" si="308"/>
        <v>280</v>
      </c>
      <c r="AV458" s="360">
        <f t="shared" si="308"/>
        <v>419.99999999999994</v>
      </c>
      <c r="AW458" s="360">
        <f t="shared" si="308"/>
        <v>280</v>
      </c>
      <c r="AX458" s="360">
        <f t="shared" si="308"/>
        <v>419.99999999999994</v>
      </c>
      <c r="AY458" s="360">
        <f>'ANUAL DATA'!I54*'MONTHLY DATA'!B168</f>
        <v>288.39999999999998</v>
      </c>
      <c r="AZ458" s="360">
        <f>'ANUAL DATA'!I54*'MONTHLY DATA'!B167</f>
        <v>432.59999999999997</v>
      </c>
      <c r="BA458" s="360">
        <f>AY458</f>
        <v>288.39999999999998</v>
      </c>
      <c r="BB458" s="360">
        <f>AZ458</f>
        <v>432.59999999999997</v>
      </c>
      <c r="BC458" s="360">
        <f t="shared" ref="BC458:BJ458" si="309">BA458</f>
        <v>288.39999999999998</v>
      </c>
      <c r="BD458" s="360">
        <f t="shared" si="309"/>
        <v>432.59999999999997</v>
      </c>
      <c r="BE458" s="360">
        <f t="shared" si="309"/>
        <v>288.39999999999998</v>
      </c>
      <c r="BF458" s="360">
        <f t="shared" si="309"/>
        <v>432.59999999999997</v>
      </c>
      <c r="BG458" s="360">
        <f t="shared" si="309"/>
        <v>288.39999999999998</v>
      </c>
      <c r="BH458" s="360">
        <f t="shared" si="309"/>
        <v>432.59999999999997</v>
      </c>
      <c r="BI458" s="360">
        <f t="shared" si="309"/>
        <v>288.39999999999998</v>
      </c>
      <c r="BJ458" s="360">
        <f t="shared" si="309"/>
        <v>432.59999999999997</v>
      </c>
      <c r="BK458" s="360">
        <f>'ANUAL DATA'!J54*'MONTHLY DATA'!B168</f>
        <v>302.82</v>
      </c>
      <c r="BL458" s="360">
        <f>'ANUAL DATA'!J54*'MONTHLY DATA'!B167</f>
        <v>454.22999999999996</v>
      </c>
      <c r="BM458" s="360">
        <f>BK458</f>
        <v>302.82</v>
      </c>
      <c r="BN458" s="360">
        <f>BL458</f>
        <v>454.22999999999996</v>
      </c>
      <c r="BO458" s="360">
        <f t="shared" ref="BO458:BV458" si="310">BM458</f>
        <v>302.82</v>
      </c>
      <c r="BP458" s="360">
        <f t="shared" si="310"/>
        <v>454.22999999999996</v>
      </c>
      <c r="BQ458" s="360">
        <f t="shared" si="310"/>
        <v>302.82</v>
      </c>
      <c r="BR458" s="360">
        <f t="shared" si="310"/>
        <v>454.22999999999996</v>
      </c>
      <c r="BS458" s="360">
        <f t="shared" si="310"/>
        <v>302.82</v>
      </c>
      <c r="BT458" s="360">
        <f t="shared" si="310"/>
        <v>454.22999999999996</v>
      </c>
      <c r="BU458" s="360">
        <f t="shared" si="310"/>
        <v>302.82</v>
      </c>
      <c r="BV458" s="491">
        <f t="shared" si="310"/>
        <v>454.22999999999996</v>
      </c>
      <c r="BW458" s="355">
        <f t="shared" si="264"/>
        <v>13068.299999999996</v>
      </c>
    </row>
    <row r="459" spans="1:75" ht="16.5" thickBot="1" x14ac:dyDescent="0.3">
      <c r="A459" s="235" t="s">
        <v>348</v>
      </c>
      <c r="C459" s="235"/>
      <c r="AM459" s="363">
        <f>ROUNDDOWN((100000*AM458/355)/6,0)*6</f>
        <v>78870</v>
      </c>
      <c r="AN459" s="363">
        <f t="shared" ref="AN459:BV459" si="311">ROUNDDOWN((100000*AN458/355)/6,0)*6</f>
        <v>118308</v>
      </c>
      <c r="AO459" s="363">
        <f t="shared" si="311"/>
        <v>78870</v>
      </c>
      <c r="AP459" s="363">
        <f t="shared" si="311"/>
        <v>118308</v>
      </c>
      <c r="AQ459" s="363">
        <f t="shared" si="311"/>
        <v>78870</v>
      </c>
      <c r="AR459" s="363">
        <f t="shared" si="311"/>
        <v>118308</v>
      </c>
      <c r="AS459" s="363">
        <f t="shared" si="311"/>
        <v>78870</v>
      </c>
      <c r="AT459" s="363">
        <f t="shared" si="311"/>
        <v>118308</v>
      </c>
      <c r="AU459" s="363">
        <f t="shared" si="311"/>
        <v>78870</v>
      </c>
      <c r="AV459" s="363">
        <f t="shared" si="311"/>
        <v>118308</v>
      </c>
      <c r="AW459" s="363">
        <f t="shared" si="311"/>
        <v>78870</v>
      </c>
      <c r="AX459" s="363">
        <f t="shared" si="311"/>
        <v>118308</v>
      </c>
      <c r="AY459" s="363">
        <f t="shared" si="311"/>
        <v>81234</v>
      </c>
      <c r="AZ459" s="363">
        <f t="shared" si="311"/>
        <v>121854</v>
      </c>
      <c r="BA459" s="363">
        <f t="shared" si="311"/>
        <v>81234</v>
      </c>
      <c r="BB459" s="363">
        <f t="shared" si="311"/>
        <v>121854</v>
      </c>
      <c r="BC459" s="363">
        <f t="shared" si="311"/>
        <v>81234</v>
      </c>
      <c r="BD459" s="363">
        <f t="shared" si="311"/>
        <v>121854</v>
      </c>
      <c r="BE459" s="363">
        <f t="shared" si="311"/>
        <v>81234</v>
      </c>
      <c r="BF459" s="363">
        <f t="shared" si="311"/>
        <v>121854</v>
      </c>
      <c r="BG459" s="363">
        <f t="shared" si="311"/>
        <v>81234</v>
      </c>
      <c r="BH459" s="363">
        <f t="shared" si="311"/>
        <v>121854</v>
      </c>
      <c r="BI459" s="363">
        <f t="shared" si="311"/>
        <v>81234</v>
      </c>
      <c r="BJ459" s="363">
        <f t="shared" si="311"/>
        <v>121854</v>
      </c>
      <c r="BK459" s="363">
        <f t="shared" si="311"/>
        <v>85296</v>
      </c>
      <c r="BL459" s="363">
        <f t="shared" si="311"/>
        <v>127950</v>
      </c>
      <c r="BM459" s="363">
        <f t="shared" si="311"/>
        <v>85296</v>
      </c>
      <c r="BN459" s="363">
        <f t="shared" si="311"/>
        <v>127950</v>
      </c>
      <c r="BO459" s="363">
        <f t="shared" si="311"/>
        <v>85296</v>
      </c>
      <c r="BP459" s="363">
        <f t="shared" si="311"/>
        <v>127950</v>
      </c>
      <c r="BQ459" s="363">
        <f t="shared" si="311"/>
        <v>85296</v>
      </c>
      <c r="BR459" s="363">
        <f t="shared" si="311"/>
        <v>127950</v>
      </c>
      <c r="BS459" s="363">
        <f t="shared" si="311"/>
        <v>85296</v>
      </c>
      <c r="BT459" s="363">
        <f t="shared" si="311"/>
        <v>127950</v>
      </c>
      <c r="BU459" s="363">
        <f t="shared" si="311"/>
        <v>85296</v>
      </c>
      <c r="BV459" s="462">
        <f t="shared" si="311"/>
        <v>127950</v>
      </c>
      <c r="BW459" s="355">
        <f t="shared" si="264"/>
        <v>3681072</v>
      </c>
    </row>
    <row r="460" spans="1:75" ht="16.5" thickBot="1" x14ac:dyDescent="0.3">
      <c r="A460" s="238" t="s">
        <v>349</v>
      </c>
      <c r="C460" s="238"/>
      <c r="D460" s="244"/>
      <c r="E460" s="244"/>
      <c r="F460" s="244"/>
      <c r="G460" s="244"/>
      <c r="H460" s="244"/>
      <c r="I460" s="244"/>
      <c r="J460" s="244"/>
      <c r="K460" s="244"/>
      <c r="L460" s="244"/>
      <c r="M460" s="244"/>
      <c r="N460" s="244"/>
      <c r="O460" s="244"/>
      <c r="P460" s="244"/>
      <c r="Q460" s="244"/>
      <c r="R460" s="244"/>
      <c r="S460" s="244"/>
      <c r="T460" s="244"/>
      <c r="U460" s="244"/>
      <c r="V460" s="244"/>
      <c r="W460" s="244"/>
      <c r="X460" s="244"/>
      <c r="Y460" s="244"/>
      <c r="Z460" s="244"/>
      <c r="AA460" s="244"/>
      <c r="AB460" s="244"/>
      <c r="AC460" s="244"/>
      <c r="AD460" s="244"/>
      <c r="AE460" s="244"/>
      <c r="AF460" s="244"/>
      <c r="AG460" s="244"/>
      <c r="AH460" s="244"/>
      <c r="AI460" s="244"/>
      <c r="AJ460" s="244"/>
      <c r="AK460" s="244"/>
      <c r="AL460" s="244"/>
      <c r="AM460" s="339">
        <f>AM459*AM457</f>
        <v>86757</v>
      </c>
      <c r="AN460" s="339">
        <f t="shared" ref="AN460:BV460" si="312">AN459*AN457</f>
        <v>130138.80000000002</v>
      </c>
      <c r="AO460" s="339">
        <f t="shared" si="312"/>
        <v>86757</v>
      </c>
      <c r="AP460" s="339">
        <f t="shared" si="312"/>
        <v>130138.80000000002</v>
      </c>
      <c r="AQ460" s="339">
        <f t="shared" si="312"/>
        <v>86757</v>
      </c>
      <c r="AR460" s="339">
        <f t="shared" si="312"/>
        <v>130138.80000000002</v>
      </c>
      <c r="AS460" s="339">
        <f t="shared" si="312"/>
        <v>86757</v>
      </c>
      <c r="AT460" s="339">
        <f t="shared" si="312"/>
        <v>130138.80000000002</v>
      </c>
      <c r="AU460" s="339">
        <f t="shared" si="312"/>
        <v>86757</v>
      </c>
      <c r="AV460" s="339">
        <f t="shared" si="312"/>
        <v>130138.80000000002</v>
      </c>
      <c r="AW460" s="339">
        <f t="shared" si="312"/>
        <v>86757</v>
      </c>
      <c r="AX460" s="339">
        <f t="shared" si="312"/>
        <v>130138.80000000002</v>
      </c>
      <c r="AY460" s="339">
        <f t="shared" si="312"/>
        <v>86676.678</v>
      </c>
      <c r="AZ460" s="339">
        <f t="shared" si="312"/>
        <v>130018.21799999999</v>
      </c>
      <c r="BA460" s="339">
        <f t="shared" si="312"/>
        <v>86676.678</v>
      </c>
      <c r="BB460" s="339">
        <f t="shared" si="312"/>
        <v>130018.21799999999</v>
      </c>
      <c r="BC460" s="339">
        <f t="shared" si="312"/>
        <v>86676.678</v>
      </c>
      <c r="BD460" s="339">
        <f t="shared" si="312"/>
        <v>130018.21799999999</v>
      </c>
      <c r="BE460" s="339">
        <f t="shared" si="312"/>
        <v>86676.678</v>
      </c>
      <c r="BF460" s="339">
        <f t="shared" si="312"/>
        <v>130018.21799999999</v>
      </c>
      <c r="BG460" s="339">
        <f t="shared" si="312"/>
        <v>86676.678</v>
      </c>
      <c r="BH460" s="339">
        <f t="shared" si="312"/>
        <v>130018.21799999999</v>
      </c>
      <c r="BI460" s="339">
        <f t="shared" si="312"/>
        <v>86676.678</v>
      </c>
      <c r="BJ460" s="339">
        <f t="shared" si="312"/>
        <v>130018.21799999999</v>
      </c>
      <c r="BK460" s="339">
        <f t="shared" si="312"/>
        <v>92831.048639999994</v>
      </c>
      <c r="BL460" s="339">
        <f t="shared" si="312"/>
        <v>139253.10299999997</v>
      </c>
      <c r="BM460" s="339">
        <f t="shared" si="312"/>
        <v>92831.048639999994</v>
      </c>
      <c r="BN460" s="339">
        <f t="shared" si="312"/>
        <v>139253.10299999997</v>
      </c>
      <c r="BO460" s="339">
        <f t="shared" si="312"/>
        <v>92831.048639999994</v>
      </c>
      <c r="BP460" s="339">
        <f t="shared" si="312"/>
        <v>139253.10299999997</v>
      </c>
      <c r="BQ460" s="339">
        <f t="shared" si="312"/>
        <v>92831.048639999994</v>
      </c>
      <c r="BR460" s="339">
        <f t="shared" si="312"/>
        <v>139253.10299999997</v>
      </c>
      <c r="BS460" s="339">
        <f t="shared" si="312"/>
        <v>92831.048639999994</v>
      </c>
      <c r="BT460" s="339">
        <f t="shared" si="312"/>
        <v>139253.10299999997</v>
      </c>
      <c r="BU460" s="339">
        <f t="shared" si="312"/>
        <v>92831.048639999994</v>
      </c>
      <c r="BV460" s="340">
        <f t="shared" si="312"/>
        <v>139253.10299999997</v>
      </c>
      <c r="BW460" s="580">
        <f t="shared" si="264"/>
        <v>3994049.0858400022</v>
      </c>
    </row>
    <row r="461" spans="1:75" ht="16.5" thickBot="1" x14ac:dyDescent="0.3">
      <c r="BW461" s="338">
        <f t="shared" si="264"/>
        <v>0</v>
      </c>
    </row>
    <row r="462" spans="1:75" x14ac:dyDescent="0.25">
      <c r="A462" s="690" t="s">
        <v>350</v>
      </c>
      <c r="C462" s="578"/>
      <c r="D462" s="581"/>
      <c r="E462" s="581"/>
      <c r="F462" s="581"/>
      <c r="G462" s="581"/>
      <c r="H462" s="581"/>
      <c r="I462" s="581"/>
      <c r="J462" s="581"/>
      <c r="K462" s="581"/>
      <c r="L462" s="581"/>
      <c r="M462" s="581"/>
      <c r="N462" s="581"/>
      <c r="O462" s="581"/>
      <c r="P462" s="581"/>
      <c r="Q462" s="581"/>
      <c r="R462" s="581"/>
      <c r="S462" s="581"/>
      <c r="T462" s="581"/>
      <c r="U462" s="581"/>
      <c r="V462" s="581"/>
      <c r="W462" s="581"/>
      <c r="X462" s="581"/>
      <c r="Y462" s="581"/>
      <c r="Z462" s="581"/>
      <c r="AA462" s="581"/>
      <c r="AB462" s="581"/>
      <c r="AC462" s="581"/>
      <c r="AD462" s="581"/>
      <c r="AE462" s="581"/>
      <c r="AF462" s="581"/>
      <c r="AG462" s="581"/>
      <c r="AH462" s="581"/>
      <c r="AI462" s="581"/>
      <c r="AJ462" s="581"/>
      <c r="AK462" s="581"/>
      <c r="AL462" s="581"/>
      <c r="AM462" s="582">
        <f t="shared" ref="AM462:BV462" si="313">AM460*AM3</f>
        <v>156162.6</v>
      </c>
      <c r="AN462" s="582">
        <f t="shared" si="313"/>
        <v>182194.32</v>
      </c>
      <c r="AO462" s="582">
        <f t="shared" si="313"/>
        <v>173514</v>
      </c>
      <c r="AP462" s="582">
        <f t="shared" si="313"/>
        <v>169180.44000000003</v>
      </c>
      <c r="AQ462" s="582">
        <f t="shared" si="313"/>
        <v>182189.7</v>
      </c>
      <c r="AR462" s="582">
        <f t="shared" si="313"/>
        <v>312333.12000000005</v>
      </c>
      <c r="AS462" s="582">
        <f t="shared" si="313"/>
        <v>121459.79999999999</v>
      </c>
      <c r="AT462" s="582">
        <f t="shared" si="313"/>
        <v>221235.96000000002</v>
      </c>
      <c r="AU462" s="582">
        <f t="shared" si="313"/>
        <v>164838.29999999999</v>
      </c>
      <c r="AV462" s="582">
        <f t="shared" si="313"/>
        <v>195208.2</v>
      </c>
      <c r="AW462" s="582">
        <f t="shared" si="313"/>
        <v>147486.9</v>
      </c>
      <c r="AX462" s="582">
        <f t="shared" si="313"/>
        <v>221235.96000000002</v>
      </c>
      <c r="AY462" s="582">
        <f t="shared" si="313"/>
        <v>182021.0238</v>
      </c>
      <c r="AZ462" s="582">
        <f t="shared" si="313"/>
        <v>260036.43599999999</v>
      </c>
      <c r="BA462" s="582">
        <f t="shared" si="313"/>
        <v>156018.02040000001</v>
      </c>
      <c r="BB462" s="582">
        <f t="shared" si="313"/>
        <v>312043.72319999995</v>
      </c>
      <c r="BC462" s="582">
        <f t="shared" si="313"/>
        <v>173353.356</v>
      </c>
      <c r="BD462" s="582">
        <f t="shared" si="313"/>
        <v>286040.0796</v>
      </c>
      <c r="BE462" s="582">
        <f t="shared" si="313"/>
        <v>216691.69500000001</v>
      </c>
      <c r="BF462" s="582">
        <f t="shared" si="313"/>
        <v>312043.72319999995</v>
      </c>
      <c r="BG462" s="582">
        <f t="shared" si="313"/>
        <v>216691.69500000001</v>
      </c>
      <c r="BH462" s="582">
        <f t="shared" si="313"/>
        <v>234032.79240000001</v>
      </c>
      <c r="BI462" s="582">
        <f t="shared" si="313"/>
        <v>173353.356</v>
      </c>
      <c r="BJ462" s="582">
        <f t="shared" si="313"/>
        <v>208029.1488</v>
      </c>
      <c r="BK462" s="582">
        <f t="shared" si="313"/>
        <v>139246.57295999999</v>
      </c>
      <c r="BL462" s="582">
        <f t="shared" si="313"/>
        <v>222804.96479999996</v>
      </c>
      <c r="BM462" s="582">
        <f t="shared" si="313"/>
        <v>194945.20214399998</v>
      </c>
      <c r="BN462" s="582">
        <f t="shared" si="313"/>
        <v>306356.82659999997</v>
      </c>
      <c r="BO462" s="582">
        <f t="shared" si="313"/>
        <v>213511.41187199997</v>
      </c>
      <c r="BP462" s="582">
        <f t="shared" si="313"/>
        <v>348132.75749999995</v>
      </c>
      <c r="BQ462" s="582">
        <f t="shared" si="313"/>
        <v>213511.41187199997</v>
      </c>
      <c r="BR462" s="582">
        <f t="shared" si="313"/>
        <v>348132.75749999995</v>
      </c>
      <c r="BS462" s="582">
        <f t="shared" si="313"/>
        <v>204228.307008</v>
      </c>
      <c r="BT462" s="582">
        <f t="shared" si="313"/>
        <v>320282.13689999992</v>
      </c>
      <c r="BU462" s="582">
        <f t="shared" si="313"/>
        <v>222794.51673599999</v>
      </c>
      <c r="BV462" s="693">
        <f t="shared" si="313"/>
        <v>278506.20599999995</v>
      </c>
      <c r="BW462" s="298">
        <f t="shared" si="264"/>
        <v>7989847.4212919986</v>
      </c>
    </row>
    <row r="463" spans="1:75" x14ac:dyDescent="0.25">
      <c r="A463" s="691" t="s">
        <v>303</v>
      </c>
      <c r="C463" s="694"/>
      <c r="D463" s="688"/>
      <c r="E463" s="688"/>
      <c r="F463" s="688"/>
      <c r="G463" s="688"/>
      <c r="H463" s="688"/>
      <c r="I463" s="688"/>
      <c r="J463" s="688"/>
      <c r="K463" s="688"/>
      <c r="L463" s="688"/>
      <c r="M463" s="688"/>
      <c r="N463" s="688"/>
      <c r="O463" s="688"/>
      <c r="P463" s="688"/>
      <c r="Q463" s="688"/>
      <c r="R463" s="688"/>
      <c r="S463" s="688"/>
      <c r="T463" s="688"/>
      <c r="U463" s="688"/>
      <c r="V463" s="688"/>
      <c r="W463" s="688"/>
      <c r="X463" s="688"/>
      <c r="Y463" s="688"/>
      <c r="Z463" s="688"/>
      <c r="AA463" s="688"/>
      <c r="AB463" s="688"/>
      <c r="AC463" s="688"/>
      <c r="AD463" s="688"/>
      <c r="AE463" s="688"/>
      <c r="AF463" s="688"/>
      <c r="AG463" s="688"/>
      <c r="AH463" s="688"/>
      <c r="AI463" s="688"/>
      <c r="AJ463" s="688"/>
      <c r="AK463" s="688"/>
      <c r="AL463" s="688"/>
      <c r="AM463" s="689">
        <f t="shared" ref="AM463:BV463" si="314">AM462*AM2</f>
        <v>616842270</v>
      </c>
      <c r="AN463" s="689">
        <f t="shared" si="314"/>
        <v>469514762.64000005</v>
      </c>
      <c r="AO463" s="689">
        <f t="shared" si="314"/>
        <v>482542434</v>
      </c>
      <c r="AP463" s="689">
        <f t="shared" si="314"/>
        <v>492315080.4000001</v>
      </c>
      <c r="AQ463" s="689">
        <f t="shared" si="314"/>
        <v>645680296.80000007</v>
      </c>
      <c r="AR463" s="689">
        <f t="shared" si="314"/>
        <v>1199359180.8000002</v>
      </c>
      <c r="AS463" s="689">
        <f t="shared" si="314"/>
        <v>352840718.99999994</v>
      </c>
      <c r="AT463" s="689">
        <f t="shared" si="314"/>
        <v>735609567.00000012</v>
      </c>
      <c r="AU463" s="689">
        <f t="shared" si="314"/>
        <v>535724474.99999994</v>
      </c>
      <c r="AV463" s="689">
        <f t="shared" si="314"/>
        <v>568446278.39999998</v>
      </c>
      <c r="AW463" s="689">
        <f t="shared" si="314"/>
        <v>538474671.89999998</v>
      </c>
      <c r="AX463" s="689">
        <f t="shared" si="314"/>
        <v>675875857.80000007</v>
      </c>
      <c r="AY463" s="689">
        <f t="shared" si="314"/>
        <v>487816343.78399998</v>
      </c>
      <c r="AZ463" s="689">
        <f t="shared" si="314"/>
        <v>960054521.71199989</v>
      </c>
      <c r="BA463" s="689">
        <f t="shared" si="314"/>
        <v>523284440.42160004</v>
      </c>
      <c r="BB463" s="689">
        <f t="shared" si="314"/>
        <v>1144264332.9743998</v>
      </c>
      <c r="BC463" s="689">
        <f t="shared" si="314"/>
        <v>662903233.34399998</v>
      </c>
      <c r="BD463" s="689">
        <f t="shared" si="314"/>
        <v>1072650298.5</v>
      </c>
      <c r="BE463" s="689">
        <f t="shared" si="314"/>
        <v>671744254.5</v>
      </c>
      <c r="BF463" s="689">
        <f t="shared" si="314"/>
        <v>900558185.15519989</v>
      </c>
      <c r="BG463" s="689">
        <f t="shared" si="314"/>
        <v>444217974.75</v>
      </c>
      <c r="BH463" s="689">
        <f t="shared" si="314"/>
        <v>644526310.26960003</v>
      </c>
      <c r="BI463" s="689">
        <f t="shared" si="314"/>
        <v>527687615.66399997</v>
      </c>
      <c r="BJ463" s="689">
        <f t="shared" si="314"/>
        <v>683167724.65919995</v>
      </c>
      <c r="BK463" s="689">
        <f t="shared" si="314"/>
        <v>370395884.07359999</v>
      </c>
      <c r="BL463" s="689">
        <f t="shared" si="314"/>
        <v>756422855.49599981</v>
      </c>
      <c r="BM463" s="689">
        <f t="shared" si="314"/>
        <v>545846566.00319993</v>
      </c>
      <c r="BN463" s="689">
        <f t="shared" si="314"/>
        <v>925810329.98519993</v>
      </c>
      <c r="BO463" s="689">
        <f t="shared" si="314"/>
        <v>643736906.7940799</v>
      </c>
      <c r="BP463" s="689">
        <f t="shared" si="314"/>
        <v>1078863415.4924998</v>
      </c>
      <c r="BQ463" s="689">
        <f t="shared" si="314"/>
        <v>613418286.30825591</v>
      </c>
      <c r="BR463" s="689">
        <f t="shared" si="314"/>
        <v>1190614030.6499999</v>
      </c>
      <c r="BS463" s="689">
        <f t="shared" si="314"/>
        <v>710714508.38784003</v>
      </c>
      <c r="BT463" s="689">
        <f t="shared" si="314"/>
        <v>1106254500.8525999</v>
      </c>
      <c r="BU463" s="689">
        <f t="shared" si="314"/>
        <v>679523276.04479992</v>
      </c>
      <c r="BV463" s="695">
        <f t="shared" si="314"/>
        <v>888713303.34599984</v>
      </c>
      <c r="BW463" s="417">
        <f t="shared" ref="BW463:BW464" si="315">SUM(C463:BV463)</f>
        <v>25546414692.908073</v>
      </c>
    </row>
    <row r="464" spans="1:75" ht="16.5" thickBot="1" x14ac:dyDescent="0.3">
      <c r="A464" s="692" t="s">
        <v>340</v>
      </c>
      <c r="C464" s="579"/>
      <c r="D464" s="583"/>
      <c r="E464" s="583"/>
      <c r="F464" s="583"/>
      <c r="G464" s="583"/>
      <c r="H464" s="583"/>
      <c r="I464" s="583"/>
      <c r="J464" s="583"/>
      <c r="K464" s="583"/>
      <c r="L464" s="583"/>
      <c r="M464" s="583"/>
      <c r="N464" s="583"/>
      <c r="O464" s="583"/>
      <c r="P464" s="583"/>
      <c r="Q464" s="583"/>
      <c r="R464" s="583"/>
      <c r="S464" s="583"/>
      <c r="T464" s="583"/>
      <c r="U464" s="583"/>
      <c r="V464" s="583"/>
      <c r="W464" s="583"/>
      <c r="X464" s="583"/>
      <c r="Y464" s="583"/>
      <c r="Z464" s="583"/>
      <c r="AA464" s="583"/>
      <c r="AB464" s="583"/>
      <c r="AC464" s="583"/>
      <c r="AD464" s="583"/>
      <c r="AE464" s="583"/>
      <c r="AF464" s="583"/>
      <c r="AG464" s="583"/>
      <c r="AH464" s="583"/>
      <c r="AI464" s="583"/>
      <c r="AJ464" s="583"/>
      <c r="AK464" s="583"/>
      <c r="AL464" s="583"/>
      <c r="AM464" s="584">
        <f>AM478*AM3*AM2</f>
        <v>308421.13500000007</v>
      </c>
      <c r="AN464" s="584">
        <f t="shared" ref="AN464:BV464" si="316">AN478*AN3*AN2</f>
        <v>234757.38132000004</v>
      </c>
      <c r="AO464" s="584">
        <f t="shared" si="316"/>
        <v>6996865.2930000015</v>
      </c>
      <c r="AP464" s="584">
        <f t="shared" si="316"/>
        <v>8451375.5898000039</v>
      </c>
      <c r="AQ464" s="584">
        <f t="shared" si="316"/>
        <v>13236544.324080005</v>
      </c>
      <c r="AR464" s="584">
        <f t="shared" si="316"/>
        <v>20588918.169600006</v>
      </c>
      <c r="AS464" s="584">
        <f t="shared" si="316"/>
        <v>7233288.4239000008</v>
      </c>
      <c r="AT464" s="584">
        <f t="shared" si="316"/>
        <v>12627914.491500003</v>
      </c>
      <c r="AU464" s="584">
        <f t="shared" si="316"/>
        <v>10982433.247500002</v>
      </c>
      <c r="AV464" s="584">
        <f t="shared" si="316"/>
        <v>9758289.3408000041</v>
      </c>
      <c r="AW464" s="584">
        <f t="shared" si="316"/>
        <v>11038812.702390004</v>
      </c>
      <c r="AX464" s="584">
        <f t="shared" si="316"/>
        <v>11602489.856100002</v>
      </c>
      <c r="AY464" s="584">
        <f t="shared" si="316"/>
        <v>17082687.366360001</v>
      </c>
      <c r="AZ464" s="584">
        <f t="shared" si="316"/>
        <v>32016552.642360006</v>
      </c>
      <c r="BA464" s="584">
        <f t="shared" si="316"/>
        <v>12954327.424038002</v>
      </c>
      <c r="BB464" s="584">
        <f t="shared" si="316"/>
        <v>31657623.041721597</v>
      </c>
      <c r="BC464" s="584">
        <f t="shared" si="316"/>
        <v>28836755.794175997</v>
      </c>
      <c r="BD464" s="584">
        <f t="shared" si="316"/>
        <v>29676323.754000004</v>
      </c>
      <c r="BE464" s="584">
        <f t="shared" si="316"/>
        <v>29221346.418000001</v>
      </c>
      <c r="BF464" s="584">
        <f t="shared" si="316"/>
        <v>24915162.284812797</v>
      </c>
      <c r="BG464" s="584">
        <f t="shared" si="316"/>
        <v>19323793.598999999</v>
      </c>
      <c r="BH464" s="584">
        <f t="shared" si="316"/>
        <v>17831693.5894944</v>
      </c>
      <c r="BI464" s="584">
        <f t="shared" si="316"/>
        <v>22954781.547456</v>
      </c>
      <c r="BJ464" s="584">
        <f t="shared" si="316"/>
        <v>18900760.670668803</v>
      </c>
      <c r="BK464" s="584">
        <f t="shared" si="316"/>
        <v>10782670.816763999</v>
      </c>
      <c r="BL464" s="584">
        <f t="shared" si="316"/>
        <v>10668230.94694896</v>
      </c>
      <c r="BM464" s="584">
        <f t="shared" si="316"/>
        <v>20529219.510676801</v>
      </c>
      <c r="BN464" s="584">
        <f t="shared" si="316"/>
        <v>11881174.682386151</v>
      </c>
      <c r="BO464" s="584">
        <f t="shared" si="316"/>
        <v>9334275.7136389185</v>
      </c>
      <c r="BP464" s="584">
        <f t="shared" si="316"/>
        <v>13845346.376840549</v>
      </c>
      <c r="BQ464" s="584">
        <f t="shared" si="316"/>
        <v>8894651.4511723425</v>
      </c>
      <c r="BR464" s="584">
        <f t="shared" si="316"/>
        <v>15279472.284218999</v>
      </c>
      <c r="BS464" s="584">
        <f t="shared" si="316"/>
        <v>10305460.359596161</v>
      </c>
      <c r="BT464" s="584">
        <f t="shared" si="316"/>
        <v>14196863.593016673</v>
      </c>
      <c r="BU464" s="584">
        <f t="shared" si="316"/>
        <v>9853183.1024351995</v>
      </c>
      <c r="BV464" s="584">
        <f t="shared" si="316"/>
        <v>11405098.493319958</v>
      </c>
      <c r="BW464" s="417">
        <f t="shared" si="315"/>
        <v>545407565.41809225</v>
      </c>
    </row>
    <row r="465" spans="1:75" ht="16.5" thickBot="1" x14ac:dyDescent="0.3">
      <c r="BW465" s="287">
        <f t="shared" ref="BW465:BW536" si="317">SUM(C465:BV465)</f>
        <v>0</v>
      </c>
    </row>
    <row r="466" spans="1:75" ht="16.5" thickBot="1" x14ac:dyDescent="0.3">
      <c r="A466" s="577" t="s">
        <v>278</v>
      </c>
      <c r="BW466" s="286">
        <f t="shared" si="317"/>
        <v>0</v>
      </c>
    </row>
    <row r="467" spans="1:75" x14ac:dyDescent="0.25">
      <c r="A467" s="277" t="s">
        <v>248</v>
      </c>
      <c r="C467" s="335"/>
      <c r="D467" s="326"/>
      <c r="E467" s="326"/>
      <c r="F467" s="326"/>
      <c r="G467" s="326"/>
      <c r="H467" s="326"/>
      <c r="I467" s="326"/>
      <c r="J467" s="326"/>
      <c r="K467" s="326"/>
      <c r="L467" s="326"/>
      <c r="M467" s="326"/>
      <c r="N467" s="326"/>
      <c r="O467" s="326"/>
      <c r="P467" s="326"/>
      <c r="Q467" s="326"/>
      <c r="R467" s="326"/>
      <c r="S467" s="326"/>
      <c r="T467" s="326"/>
      <c r="U467" s="326"/>
      <c r="V467" s="326"/>
      <c r="W467" s="326"/>
      <c r="X467" s="326"/>
      <c r="Y467" s="326"/>
      <c r="Z467" s="326"/>
      <c r="AA467" s="326"/>
      <c r="AB467" s="326"/>
      <c r="AC467" s="326"/>
      <c r="AD467" s="326"/>
      <c r="AE467" s="326"/>
      <c r="AF467" s="326"/>
      <c r="AG467" s="326"/>
      <c r="AH467" s="326"/>
      <c r="AI467" s="326"/>
      <c r="AJ467" s="326"/>
      <c r="AK467" s="326"/>
      <c r="AL467" s="326"/>
      <c r="AM467" s="326">
        <f>AM460*'MONTHLY DATA'!BK175</f>
        <v>8675.7000000000007</v>
      </c>
      <c r="AN467" s="326">
        <f>AN460*'MONTHLY DATA'!BL175</f>
        <v>13013.880000000003</v>
      </c>
      <c r="AO467" s="326">
        <f>AO460*'MONTHLY DATA'!BM175</f>
        <v>8675.7000000000007</v>
      </c>
      <c r="AP467" s="326">
        <f>AP460*'MONTHLY DATA'!BN175</f>
        <v>13013.880000000003</v>
      </c>
      <c r="AQ467" s="326">
        <f>AQ460*'MONTHLY DATA'!BO175</f>
        <v>8675.7000000000007</v>
      </c>
      <c r="AR467" s="326">
        <f>AR460*'MONTHLY DATA'!BP175</f>
        <v>13013.880000000003</v>
      </c>
      <c r="AS467" s="326">
        <f>AS460*'MONTHLY DATA'!BQ175</f>
        <v>8675.7000000000007</v>
      </c>
      <c r="AT467" s="326">
        <f>AT460*'MONTHLY DATA'!BR175</f>
        <v>13013.880000000003</v>
      </c>
      <c r="AU467" s="326">
        <f>AU460*'MONTHLY DATA'!BS175</f>
        <v>8675.7000000000007</v>
      </c>
      <c r="AV467" s="326">
        <f>AV460*'MONTHLY DATA'!BT175</f>
        <v>13013.880000000003</v>
      </c>
      <c r="AW467" s="326">
        <f>AW460*'MONTHLY DATA'!BU175</f>
        <v>8675.7000000000007</v>
      </c>
      <c r="AX467" s="326">
        <f>AX460*'MONTHLY DATA'!BV175</f>
        <v>13013.880000000003</v>
      </c>
      <c r="AY467" s="326">
        <f>AY460*'MONTHLY DATA'!BW175</f>
        <v>21669.1695</v>
      </c>
      <c r="AZ467" s="326">
        <f>AZ460*'MONTHLY DATA'!BX175</f>
        <v>32504.554499999998</v>
      </c>
      <c r="BA467" s="326">
        <f>BA460*'MONTHLY DATA'!BY175</f>
        <v>21669.1695</v>
      </c>
      <c r="BB467" s="326">
        <f>BB460*'MONTHLY DATA'!BZ175</f>
        <v>32504.554499999998</v>
      </c>
      <c r="BC467" s="326">
        <f>BC460*'MONTHLY DATA'!CA175</f>
        <v>21669.1695</v>
      </c>
      <c r="BD467" s="326">
        <f>BD460*'MONTHLY DATA'!CB175</f>
        <v>32504.554499999998</v>
      </c>
      <c r="BE467" s="326">
        <f>BE460*'MONTHLY DATA'!CC175</f>
        <v>21669.1695</v>
      </c>
      <c r="BF467" s="326">
        <f>BF460*'MONTHLY DATA'!CD175</f>
        <v>32504.554499999998</v>
      </c>
      <c r="BG467" s="326">
        <f>BG460*'MONTHLY DATA'!CE175</f>
        <v>21669.1695</v>
      </c>
      <c r="BH467" s="326">
        <f>BH460*'MONTHLY DATA'!CF175</f>
        <v>32504.554499999998</v>
      </c>
      <c r="BI467" s="326">
        <f>BI460*'MONTHLY DATA'!CG175</f>
        <v>21669.1695</v>
      </c>
      <c r="BJ467" s="326">
        <f>BJ460*'MONTHLY DATA'!CH175</f>
        <v>32504.554499999998</v>
      </c>
      <c r="BK467" s="326">
        <f>BK460*'MONTHLY DATA'!CI175</f>
        <v>9283.104863999999</v>
      </c>
      <c r="BL467" s="326">
        <f>BL460*'MONTHLY DATA'!CJ175</f>
        <v>13925.310299999997</v>
      </c>
      <c r="BM467" s="326">
        <f>BM460*'MONTHLY DATA'!CK175</f>
        <v>9283.104863999999</v>
      </c>
      <c r="BN467" s="326">
        <f>BN460*'MONTHLY DATA'!CL175</f>
        <v>13925.310299999997</v>
      </c>
      <c r="BO467" s="326">
        <f>BO460*'MONTHLY DATA'!CM175</f>
        <v>9283.104863999999</v>
      </c>
      <c r="BP467" s="326">
        <f>BP460*'MONTHLY DATA'!CN175</f>
        <v>13925.310299999997</v>
      </c>
      <c r="BQ467" s="326">
        <f>BQ460*'MONTHLY DATA'!CO175</f>
        <v>9283.104863999999</v>
      </c>
      <c r="BR467" s="326">
        <f>BR460*'MONTHLY DATA'!CP175</f>
        <v>13925.310299999997</v>
      </c>
      <c r="BS467" s="326">
        <f>BS460*'MONTHLY DATA'!CQ175</f>
        <v>9283.104863999999</v>
      </c>
      <c r="BT467" s="326">
        <f>BT460*'MONTHLY DATA'!CR175</f>
        <v>13925.310299999997</v>
      </c>
      <c r="BU467" s="326">
        <f>BU460*'MONTHLY DATA'!CS175</f>
        <v>9283.104863999999</v>
      </c>
      <c r="BV467" s="326">
        <f>BV460*'MONTHLY DATA'!CT175</f>
        <v>13925.310299999997</v>
      </c>
      <c r="BW467" s="589">
        <f t="shared" si="317"/>
        <v>594430.31498400017</v>
      </c>
    </row>
    <row r="468" spans="1:75" x14ac:dyDescent="0.25">
      <c r="A468" s="268" t="s">
        <v>249</v>
      </c>
      <c r="C468" s="588"/>
      <c r="D468" s="336"/>
      <c r="E468" s="336"/>
      <c r="F468" s="336"/>
      <c r="G468" s="336"/>
      <c r="H468" s="336"/>
      <c r="I468" s="336"/>
      <c r="J468" s="336"/>
      <c r="K468" s="336"/>
      <c r="L468" s="336"/>
      <c r="M468" s="336"/>
      <c r="N468" s="336"/>
      <c r="O468" s="336"/>
      <c r="P468" s="336"/>
      <c r="Q468" s="336"/>
      <c r="R468" s="336"/>
      <c r="S468" s="336"/>
      <c r="T468" s="336"/>
      <c r="U468" s="336"/>
      <c r="V468" s="336"/>
      <c r="W468" s="336"/>
      <c r="X468" s="336"/>
      <c r="Y468" s="336"/>
      <c r="Z468" s="336"/>
      <c r="AA468" s="336"/>
      <c r="AB468" s="336"/>
      <c r="AC468" s="336"/>
      <c r="AD468" s="336"/>
      <c r="AE468" s="336"/>
      <c r="AF468" s="336"/>
      <c r="AG468" s="336"/>
      <c r="AH468" s="336"/>
      <c r="AI468" s="336"/>
      <c r="AJ468" s="336"/>
      <c r="AK468" s="336"/>
      <c r="AL468" s="336"/>
      <c r="AM468" s="336">
        <f>AM467*'MONTHLY DATA'!BK176</f>
        <v>43.378500000000003</v>
      </c>
      <c r="AN468" s="336">
        <f>AN467*'MONTHLY DATA'!BL176</f>
        <v>65.069400000000016</v>
      </c>
      <c r="AO468" s="336">
        <f>AO467*'MONTHLY DATA'!BM176</f>
        <v>43.378500000000003</v>
      </c>
      <c r="AP468" s="336">
        <f>AP467*'MONTHLY DATA'!BN176</f>
        <v>65.069400000000016</v>
      </c>
      <c r="AQ468" s="336">
        <f>AQ467*'MONTHLY DATA'!BO176</f>
        <v>43.378500000000003</v>
      </c>
      <c r="AR468" s="336">
        <f>AR467*'MONTHLY DATA'!BP176</f>
        <v>65.069400000000016</v>
      </c>
      <c r="AS468" s="336">
        <f>AS467*'MONTHLY DATA'!BQ176</f>
        <v>43.378500000000003</v>
      </c>
      <c r="AT468" s="336">
        <f>AT467*'MONTHLY DATA'!BR176</f>
        <v>65.069400000000016</v>
      </c>
      <c r="AU468" s="336">
        <f>AU467*'MONTHLY DATA'!BS176</f>
        <v>43.378500000000003</v>
      </c>
      <c r="AV468" s="336">
        <f>AV467*'MONTHLY DATA'!BT176</f>
        <v>65.069400000000016</v>
      </c>
      <c r="AW468" s="336">
        <f>AW467*'MONTHLY DATA'!BU176</f>
        <v>43.378500000000003</v>
      </c>
      <c r="AX468" s="336">
        <f>AX467*'MONTHLY DATA'!BV176</f>
        <v>65.069400000000016</v>
      </c>
      <c r="AY468" s="336">
        <f>AY467*'MONTHLY DATA'!BW176</f>
        <v>1300.1501699999999</v>
      </c>
      <c r="AZ468" s="336">
        <f>AZ467*'MONTHLY DATA'!BX176</f>
        <v>1950.2732699999999</v>
      </c>
      <c r="BA468" s="336">
        <f>BA467*'MONTHLY DATA'!BY176</f>
        <v>1300.1501699999999</v>
      </c>
      <c r="BB468" s="336">
        <f>BB467*'MONTHLY DATA'!BZ176</f>
        <v>1950.2732699999999</v>
      </c>
      <c r="BC468" s="336">
        <f>BC467*'MONTHLY DATA'!CA176</f>
        <v>1300.1501699999999</v>
      </c>
      <c r="BD468" s="336">
        <f>BD467*'MONTHLY DATA'!CB176</f>
        <v>1950.2732699999999</v>
      </c>
      <c r="BE468" s="336">
        <f>BE467*'MONTHLY DATA'!CC176</f>
        <v>1300.1501699999999</v>
      </c>
      <c r="BF468" s="336">
        <f>BF467*'MONTHLY DATA'!CD176</f>
        <v>1950.2732699999999</v>
      </c>
      <c r="BG468" s="336">
        <f>BG467*'MONTHLY DATA'!CE176</f>
        <v>1300.1501699999999</v>
      </c>
      <c r="BH468" s="336">
        <f>BH467*'MONTHLY DATA'!CF176</f>
        <v>1950.2732699999999</v>
      </c>
      <c r="BI468" s="336">
        <f>BI467*'MONTHLY DATA'!CG176</f>
        <v>1300.1501699999999</v>
      </c>
      <c r="BJ468" s="336">
        <f>BJ467*'MONTHLY DATA'!CH176</f>
        <v>1950.2732699999999</v>
      </c>
      <c r="BK468" s="336">
        <f>BK467*'MONTHLY DATA'!CI176</f>
        <v>232.07762159999999</v>
      </c>
      <c r="BL468" s="336">
        <f>BL467*'MONTHLY DATA'!CJ176</f>
        <v>348.13275749999997</v>
      </c>
      <c r="BM468" s="336">
        <f>BM467*'MONTHLY DATA'!CK176</f>
        <v>232.07762159999999</v>
      </c>
      <c r="BN468" s="336">
        <f>BN467*'MONTHLY DATA'!CL176</f>
        <v>348.13275749999997</v>
      </c>
      <c r="BO468" s="336">
        <f>BO467*'MONTHLY DATA'!CM176</f>
        <v>232.07762159999999</v>
      </c>
      <c r="BP468" s="336">
        <f>BP467*'MONTHLY DATA'!CN176</f>
        <v>348.13275749999997</v>
      </c>
      <c r="BQ468" s="336">
        <f>BQ467*'MONTHLY DATA'!CO176</f>
        <v>232.07762159999999</v>
      </c>
      <c r="BR468" s="336">
        <f>BR467*'MONTHLY DATA'!CP176</f>
        <v>348.13275749999997</v>
      </c>
      <c r="BS468" s="336">
        <f>BS467*'MONTHLY DATA'!CQ176</f>
        <v>232.07762159999999</v>
      </c>
      <c r="BT468" s="336">
        <f>BT467*'MONTHLY DATA'!CR176</f>
        <v>348.13275749999997</v>
      </c>
      <c r="BU468" s="336">
        <f>BU467*'MONTHLY DATA'!CS176</f>
        <v>232.07762159999999</v>
      </c>
      <c r="BV468" s="336">
        <f>BV467*'MONTHLY DATA'!CT176</f>
        <v>348.13275749999997</v>
      </c>
      <c r="BW468" s="590">
        <f t="shared" si="317"/>
        <v>23634.490314600007</v>
      </c>
    </row>
    <row r="469" spans="1:75" x14ac:dyDescent="0.25">
      <c r="A469" s="268" t="s">
        <v>250</v>
      </c>
      <c r="C469" s="588"/>
      <c r="D469" s="336"/>
      <c r="E469" s="336"/>
      <c r="F469" s="336"/>
      <c r="G469" s="336"/>
      <c r="H469" s="336"/>
      <c r="I469" s="336"/>
      <c r="J469" s="336"/>
      <c r="K469" s="336"/>
      <c r="L469" s="336"/>
      <c r="M469" s="336"/>
      <c r="N469" s="336"/>
      <c r="O469" s="336"/>
      <c r="P469" s="336"/>
      <c r="Q469" s="336"/>
      <c r="R469" s="336"/>
      <c r="S469" s="336"/>
      <c r="T469" s="336"/>
      <c r="U469" s="336"/>
      <c r="V469" s="336"/>
      <c r="W469" s="336"/>
      <c r="X469" s="336"/>
      <c r="Y469" s="336"/>
      <c r="Z469" s="336"/>
      <c r="AA469" s="336"/>
      <c r="AB469" s="336"/>
      <c r="AC469" s="336"/>
      <c r="AD469" s="336"/>
      <c r="AE469" s="336"/>
      <c r="AF469" s="336"/>
      <c r="AG469" s="336"/>
      <c r="AH469" s="336"/>
      <c r="AI469" s="336"/>
      <c r="AJ469" s="336"/>
      <c r="AK469" s="336"/>
      <c r="AL469" s="336"/>
      <c r="AM469" s="336"/>
      <c r="AN469" s="336">
        <f>AM460*'MONTHLY DATA'!BK177</f>
        <v>0</v>
      </c>
      <c r="AO469" s="336">
        <f>AN460*'MONTHLY DATA'!BL177</f>
        <v>0</v>
      </c>
      <c r="AP469" s="336">
        <f>AO460*'MONTHLY DATA'!BM177</f>
        <v>0</v>
      </c>
      <c r="AQ469" s="336">
        <f>AP460*'MONTHLY DATA'!BN177</f>
        <v>0</v>
      </c>
      <c r="AR469" s="336">
        <f>AQ460*'MONTHLY DATA'!BO177</f>
        <v>0</v>
      </c>
      <c r="AS469" s="336">
        <f>AR460*'MONTHLY DATA'!BP177</f>
        <v>0</v>
      </c>
      <c r="AT469" s="336">
        <f>AS460*'MONTHLY DATA'!BQ177</f>
        <v>0</v>
      </c>
      <c r="AU469" s="336">
        <f>AT460*'MONTHLY DATA'!BR177</f>
        <v>0</v>
      </c>
      <c r="AV469" s="336">
        <f>AU460*'MONTHLY DATA'!BS177</f>
        <v>0</v>
      </c>
      <c r="AW469" s="336">
        <f>AV460*'MONTHLY DATA'!BT177</f>
        <v>0</v>
      </c>
      <c r="AX469" s="336">
        <f>AW460*'MONTHLY DATA'!BU177</f>
        <v>0</v>
      </c>
      <c r="AY469" s="336">
        <f>AX460*'MONTHLY DATA'!BV177</f>
        <v>0</v>
      </c>
      <c r="AZ469" s="336">
        <f>AY460*'MONTHLY DATA'!BW177</f>
        <v>8667.6678000000011</v>
      </c>
      <c r="BA469" s="336">
        <f>AZ460*'MONTHLY DATA'!BX177</f>
        <v>13001.8218</v>
      </c>
      <c r="BB469" s="336">
        <f>BA460*'MONTHLY DATA'!BY177</f>
        <v>8667.6678000000011</v>
      </c>
      <c r="BC469" s="336">
        <f>BB460*'MONTHLY DATA'!BZ177</f>
        <v>13001.8218</v>
      </c>
      <c r="BD469" s="336">
        <f>BC460*'MONTHLY DATA'!CA177</f>
        <v>8667.6678000000011</v>
      </c>
      <c r="BE469" s="336">
        <f>BD460*'MONTHLY DATA'!CB177</f>
        <v>13001.8218</v>
      </c>
      <c r="BF469" s="336">
        <f>BE460*'MONTHLY DATA'!CC177</f>
        <v>8667.6678000000011</v>
      </c>
      <c r="BG469" s="336">
        <f>BF460*'MONTHLY DATA'!CD177</f>
        <v>13001.8218</v>
      </c>
      <c r="BH469" s="336">
        <f>BG460*'MONTHLY DATA'!CE177</f>
        <v>8667.6678000000011</v>
      </c>
      <c r="BI469" s="336">
        <f>BH460*'MONTHLY DATA'!CF177</f>
        <v>13001.8218</v>
      </c>
      <c r="BJ469" s="336">
        <f>BI460*'MONTHLY DATA'!CG177</f>
        <v>8667.6678000000011</v>
      </c>
      <c r="BK469" s="336">
        <f>BJ460*'MONTHLY DATA'!CH177</f>
        <v>13001.8218</v>
      </c>
      <c r="BL469" s="336">
        <f>BK460*'MONTHLY DATA'!CI177</f>
        <v>18566.209727999998</v>
      </c>
      <c r="BM469" s="336">
        <f>BL460*'MONTHLY DATA'!CJ177</f>
        <v>27850.620599999995</v>
      </c>
      <c r="BN469" s="336">
        <f>BM460*'MONTHLY DATA'!CK177</f>
        <v>18566.209727999998</v>
      </c>
      <c r="BO469" s="336">
        <f>BN460*'MONTHLY DATA'!CL177</f>
        <v>27850.620599999995</v>
      </c>
      <c r="BP469" s="336">
        <f>BO460*'MONTHLY DATA'!CM177</f>
        <v>18566.209727999998</v>
      </c>
      <c r="BQ469" s="336">
        <f>BP460*'MONTHLY DATA'!CN177</f>
        <v>27850.620599999995</v>
      </c>
      <c r="BR469" s="336">
        <f>BQ460*'MONTHLY DATA'!CO177</f>
        <v>18566.209727999998</v>
      </c>
      <c r="BS469" s="336">
        <f>BR460*'MONTHLY DATA'!CP177</f>
        <v>27850.620599999995</v>
      </c>
      <c r="BT469" s="336">
        <f>BS460*'MONTHLY DATA'!CQ177</f>
        <v>18566.209727999998</v>
      </c>
      <c r="BU469" s="336">
        <f>BT460*'MONTHLY DATA'!CR177</f>
        <v>27850.620599999995</v>
      </c>
      <c r="BV469" s="336">
        <f>BU460*'MONTHLY DATA'!CS177</f>
        <v>18566.209727999998</v>
      </c>
      <c r="BW469" s="590">
        <f t="shared" si="317"/>
        <v>380667.29896799999</v>
      </c>
    </row>
    <row r="470" spans="1:75" x14ac:dyDescent="0.25">
      <c r="A470" s="268" t="s">
        <v>249</v>
      </c>
      <c r="C470" s="588"/>
      <c r="D470" s="336"/>
      <c r="E470" s="336"/>
      <c r="F470" s="336"/>
      <c r="G470" s="336"/>
      <c r="H470" s="336"/>
      <c r="I470" s="336"/>
      <c r="J470" s="336"/>
      <c r="K470" s="336"/>
      <c r="L470" s="336"/>
      <c r="M470" s="336"/>
      <c r="N470" s="336"/>
      <c r="O470" s="336"/>
      <c r="P470" s="336"/>
      <c r="Q470" s="336"/>
      <c r="R470" s="336"/>
      <c r="S470" s="336"/>
      <c r="T470" s="336"/>
      <c r="U470" s="336"/>
      <c r="V470" s="336"/>
      <c r="W470" s="336"/>
      <c r="X470" s="336"/>
      <c r="Y470" s="336"/>
      <c r="Z470" s="336"/>
      <c r="AA470" s="336"/>
      <c r="AB470" s="336"/>
      <c r="AC470" s="336"/>
      <c r="AD470" s="336"/>
      <c r="AE470" s="336"/>
      <c r="AF470" s="336"/>
      <c r="AG470" s="336"/>
      <c r="AH470" s="336"/>
      <c r="AI470" s="336"/>
      <c r="AJ470" s="336"/>
      <c r="AK470" s="336"/>
      <c r="AL470" s="336"/>
      <c r="AM470" s="336"/>
      <c r="AN470" s="336">
        <f>AN469*'MONTHLY DATA'!BK178</f>
        <v>0</v>
      </c>
      <c r="AO470" s="336">
        <f>AO469*'MONTHLY DATA'!BL178</f>
        <v>0</v>
      </c>
      <c r="AP470" s="336">
        <f>AP469*'MONTHLY DATA'!BM178</f>
        <v>0</v>
      </c>
      <c r="AQ470" s="336">
        <f>AQ469*'MONTHLY DATA'!BN178</f>
        <v>0</v>
      </c>
      <c r="AR470" s="336">
        <f>AR469*'MONTHLY DATA'!BO178</f>
        <v>0</v>
      </c>
      <c r="AS470" s="336">
        <f>AS469*'MONTHLY DATA'!BP178</f>
        <v>0</v>
      </c>
      <c r="AT470" s="336">
        <f>AT469*'MONTHLY DATA'!BQ178</f>
        <v>0</v>
      </c>
      <c r="AU470" s="336">
        <f>AU469*'MONTHLY DATA'!BR178</f>
        <v>0</v>
      </c>
      <c r="AV470" s="336">
        <f>AV469*'MONTHLY DATA'!BS178</f>
        <v>0</v>
      </c>
      <c r="AW470" s="336">
        <f>AW469*'MONTHLY DATA'!BT178</f>
        <v>0</v>
      </c>
      <c r="AX470" s="336">
        <f>AX469*'MONTHLY DATA'!BU178</f>
        <v>0</v>
      </c>
      <c r="AY470" s="336">
        <f>AY469*'MONTHLY DATA'!BV178</f>
        <v>0</v>
      </c>
      <c r="AZ470" s="336">
        <f>AZ469*'MONTHLY DATA'!BW178</f>
        <v>216.69169500000004</v>
      </c>
      <c r="BA470" s="336">
        <f>BA469*'MONTHLY DATA'!BX178</f>
        <v>325.045545</v>
      </c>
      <c r="BB470" s="336">
        <f>BB469*'MONTHLY DATA'!BY178</f>
        <v>216.69169500000004</v>
      </c>
      <c r="BC470" s="336">
        <f>BC469*'MONTHLY DATA'!BZ178</f>
        <v>325.045545</v>
      </c>
      <c r="BD470" s="336">
        <f>BD469*'MONTHLY DATA'!CA178</f>
        <v>216.69169500000004</v>
      </c>
      <c r="BE470" s="336">
        <f>BE469*'MONTHLY DATA'!CB178</f>
        <v>325.045545</v>
      </c>
      <c r="BF470" s="336">
        <f>BF469*'MONTHLY DATA'!CC178</f>
        <v>216.69169500000004</v>
      </c>
      <c r="BG470" s="336">
        <f>BG469*'MONTHLY DATA'!CD178</f>
        <v>325.045545</v>
      </c>
      <c r="BH470" s="336">
        <f>BH469*'MONTHLY DATA'!CE178</f>
        <v>216.69169500000004</v>
      </c>
      <c r="BI470" s="336">
        <f>BI469*'MONTHLY DATA'!CF178</f>
        <v>325.045545</v>
      </c>
      <c r="BJ470" s="336">
        <f>BJ469*'MONTHLY DATA'!CG178</f>
        <v>216.69169500000004</v>
      </c>
      <c r="BK470" s="336">
        <f>BK469*'MONTHLY DATA'!CH178</f>
        <v>325.045545</v>
      </c>
      <c r="BL470" s="336">
        <f>BL469*'MONTHLY DATA'!CI178</f>
        <v>185.66209727999998</v>
      </c>
      <c r="BM470" s="336">
        <f>BM469*'MONTHLY DATA'!CJ178</f>
        <v>278.50620599999996</v>
      </c>
      <c r="BN470" s="336">
        <f>BN469*'MONTHLY DATA'!CK178</f>
        <v>185.66209727999998</v>
      </c>
      <c r="BO470" s="336">
        <f>BO469*'MONTHLY DATA'!CL178</f>
        <v>278.50620599999996</v>
      </c>
      <c r="BP470" s="336">
        <f>BP469*'MONTHLY DATA'!CM178</f>
        <v>185.66209727999998</v>
      </c>
      <c r="BQ470" s="336">
        <f>BQ469*'MONTHLY DATA'!CN178</f>
        <v>278.50620599999996</v>
      </c>
      <c r="BR470" s="336">
        <f>BR469*'MONTHLY DATA'!CO178</f>
        <v>185.66209727999998</v>
      </c>
      <c r="BS470" s="336">
        <f>BS469*'MONTHLY DATA'!CP178</f>
        <v>278.50620599999996</v>
      </c>
      <c r="BT470" s="336">
        <f>BT469*'MONTHLY DATA'!CQ178</f>
        <v>185.66209727999998</v>
      </c>
      <c r="BU470" s="336">
        <f>BU469*'MONTHLY DATA'!CR178</f>
        <v>278.50620599999996</v>
      </c>
      <c r="BV470" s="336">
        <f>BV469*'MONTHLY DATA'!CS178</f>
        <v>185.66209727999998</v>
      </c>
      <c r="BW470" s="590">
        <f t="shared" si="317"/>
        <v>5756.9270536800004</v>
      </c>
    </row>
    <row r="471" spans="1:75" x14ac:dyDescent="0.25">
      <c r="A471" s="268" t="s">
        <v>251</v>
      </c>
      <c r="C471" s="588"/>
      <c r="D471" s="336"/>
      <c r="E471" s="336"/>
      <c r="F471" s="336"/>
      <c r="G471" s="336"/>
      <c r="H471" s="336"/>
      <c r="I471" s="336"/>
      <c r="J471" s="336"/>
      <c r="K471" s="336"/>
      <c r="L471" s="336"/>
      <c r="M471" s="336"/>
      <c r="N471" s="336"/>
      <c r="O471" s="336"/>
      <c r="P471" s="336"/>
      <c r="Q471" s="336"/>
      <c r="R471" s="336"/>
      <c r="S471" s="336"/>
      <c r="T471" s="336"/>
      <c r="U471" s="336"/>
      <c r="V471" s="336"/>
      <c r="W471" s="336"/>
      <c r="X471" s="336"/>
      <c r="Y471" s="336"/>
      <c r="Z471" s="336"/>
      <c r="AA471" s="336"/>
      <c r="AB471" s="336"/>
      <c r="AC471" s="336"/>
      <c r="AD471" s="336"/>
      <c r="AE471" s="336"/>
      <c r="AF471" s="336"/>
      <c r="AG471" s="336"/>
      <c r="AH471" s="336"/>
      <c r="AI471" s="336"/>
      <c r="AJ471" s="336"/>
      <c r="AK471" s="336"/>
      <c r="AL471" s="336"/>
      <c r="AM471" s="336"/>
      <c r="AN471" s="336"/>
      <c r="AO471" s="336">
        <f>AM460*'MONTHLY DATA'!BK179</f>
        <v>34702.800000000003</v>
      </c>
      <c r="AP471" s="336">
        <f>AN460*'MONTHLY DATA'!BL179</f>
        <v>52055.520000000011</v>
      </c>
      <c r="AQ471" s="336">
        <f>AO460*'MONTHLY DATA'!BM179</f>
        <v>34702.800000000003</v>
      </c>
      <c r="AR471" s="336">
        <f>AP460*'MONTHLY DATA'!BN179</f>
        <v>52055.520000000011</v>
      </c>
      <c r="AS471" s="336">
        <f>AQ460*'MONTHLY DATA'!BO179</f>
        <v>34702.800000000003</v>
      </c>
      <c r="AT471" s="336">
        <f>AR460*'MONTHLY DATA'!BP179</f>
        <v>52055.520000000011</v>
      </c>
      <c r="AU471" s="336">
        <f>AS460*'MONTHLY DATA'!BQ179</f>
        <v>34702.800000000003</v>
      </c>
      <c r="AV471" s="336">
        <f>AT460*'MONTHLY DATA'!BR179</f>
        <v>52055.520000000011</v>
      </c>
      <c r="AW471" s="336">
        <f>AU460*'MONTHLY DATA'!BS179</f>
        <v>34702.800000000003</v>
      </c>
      <c r="AX471" s="336">
        <f>AV460*'MONTHLY DATA'!BT179</f>
        <v>52055.520000000011</v>
      </c>
      <c r="AY471" s="336">
        <f>AW460*'MONTHLY DATA'!BU179</f>
        <v>34702.800000000003</v>
      </c>
      <c r="AZ471" s="336">
        <f>AX460*'MONTHLY DATA'!BV179</f>
        <v>52055.520000000011</v>
      </c>
      <c r="BA471" s="336">
        <f>AY460*'MONTHLY DATA'!BW179</f>
        <v>0</v>
      </c>
      <c r="BB471" s="336">
        <f>AZ460*'MONTHLY DATA'!BX179</f>
        <v>0</v>
      </c>
      <c r="BC471" s="336">
        <f>BA460*'MONTHLY DATA'!BY179</f>
        <v>0</v>
      </c>
      <c r="BD471" s="336">
        <f>BB460*'MONTHLY DATA'!BZ179</f>
        <v>0</v>
      </c>
      <c r="BE471" s="336">
        <f>BC460*'MONTHLY DATA'!CA179</f>
        <v>0</v>
      </c>
      <c r="BF471" s="336">
        <f>BD460*'MONTHLY DATA'!CB179</f>
        <v>0</v>
      </c>
      <c r="BG471" s="336">
        <f>BE460*'MONTHLY DATA'!CC179</f>
        <v>0</v>
      </c>
      <c r="BH471" s="336">
        <f>BF460*'MONTHLY DATA'!CD179</f>
        <v>0</v>
      </c>
      <c r="BI471" s="336">
        <f>BG460*'MONTHLY DATA'!CE179</f>
        <v>0</v>
      </c>
      <c r="BJ471" s="336">
        <f>BH460*'MONTHLY DATA'!CF179</f>
        <v>0</v>
      </c>
      <c r="BK471" s="336">
        <f>BI460*'MONTHLY DATA'!CG179</f>
        <v>0</v>
      </c>
      <c r="BL471" s="336">
        <f>BJ460*'MONTHLY DATA'!CH179</f>
        <v>0</v>
      </c>
      <c r="BM471" s="336">
        <f>BK460*'MONTHLY DATA'!CI179</f>
        <v>41773.971888</v>
      </c>
      <c r="BN471" s="336">
        <f>BL460*'MONTHLY DATA'!CJ179</f>
        <v>62663.896349999988</v>
      </c>
      <c r="BO471" s="336">
        <f>BM460*'MONTHLY DATA'!CK179</f>
        <v>41773.971888</v>
      </c>
      <c r="BP471" s="336">
        <f>BN460*'MONTHLY DATA'!CL179</f>
        <v>62663.896349999988</v>
      </c>
      <c r="BQ471" s="336">
        <f>BO460*'MONTHLY DATA'!CM179</f>
        <v>41773.971888</v>
      </c>
      <c r="BR471" s="336">
        <f>BP460*'MONTHLY DATA'!CN179</f>
        <v>62663.896349999988</v>
      </c>
      <c r="BS471" s="336">
        <f>BQ460*'MONTHLY DATA'!CO179</f>
        <v>41773.971888</v>
      </c>
      <c r="BT471" s="336">
        <f>BR460*'MONTHLY DATA'!CP179</f>
        <v>62663.896349999988</v>
      </c>
      <c r="BU471" s="336">
        <f>BS460*'MONTHLY DATA'!CQ179</f>
        <v>41773.971888</v>
      </c>
      <c r="BV471" s="336">
        <f>BT460*'MONTHLY DATA'!CR179</f>
        <v>62663.896349999988</v>
      </c>
      <c r="BW471" s="590">
        <f t="shared" si="317"/>
        <v>1042739.2611899999</v>
      </c>
    </row>
    <row r="472" spans="1:75" x14ac:dyDescent="0.25">
      <c r="A472" s="268" t="s">
        <v>249</v>
      </c>
      <c r="C472" s="588"/>
      <c r="D472" s="336"/>
      <c r="E472" s="336"/>
      <c r="F472" s="336"/>
      <c r="G472" s="336"/>
      <c r="H472" s="336"/>
      <c r="I472" s="336"/>
      <c r="J472" s="336"/>
      <c r="K472" s="336"/>
      <c r="L472" s="336"/>
      <c r="M472" s="336"/>
      <c r="N472" s="336"/>
      <c r="O472" s="336"/>
      <c r="P472" s="336"/>
      <c r="Q472" s="336"/>
      <c r="R472" s="336"/>
      <c r="S472" s="336"/>
      <c r="T472" s="336"/>
      <c r="U472" s="336"/>
      <c r="V472" s="336"/>
      <c r="W472" s="336"/>
      <c r="X472" s="336"/>
      <c r="Y472" s="336"/>
      <c r="Z472" s="336"/>
      <c r="AA472" s="336"/>
      <c r="AB472" s="336"/>
      <c r="AC472" s="336"/>
      <c r="AD472" s="336"/>
      <c r="AE472" s="336"/>
      <c r="AF472" s="336"/>
      <c r="AG472" s="336"/>
      <c r="AH472" s="336"/>
      <c r="AI472" s="336"/>
      <c r="AJ472" s="336"/>
      <c r="AK472" s="336"/>
      <c r="AL472" s="336"/>
      <c r="AM472" s="336"/>
      <c r="AN472" s="336"/>
      <c r="AO472" s="336">
        <f>AO471*'MONTHLY DATA'!BK180</f>
        <v>1214.5980000000002</v>
      </c>
      <c r="AP472" s="336">
        <f>AP471*'MONTHLY DATA'!BL180</f>
        <v>1821.9432000000006</v>
      </c>
      <c r="AQ472" s="336">
        <f>AQ471*'MONTHLY DATA'!BM180</f>
        <v>1214.5980000000002</v>
      </c>
      <c r="AR472" s="336">
        <f>AR471*'MONTHLY DATA'!BN180</f>
        <v>1821.9432000000006</v>
      </c>
      <c r="AS472" s="336">
        <f>AS471*'MONTHLY DATA'!BO180</f>
        <v>1214.5980000000002</v>
      </c>
      <c r="AT472" s="336">
        <f>AT471*'MONTHLY DATA'!BP180</f>
        <v>1821.9432000000006</v>
      </c>
      <c r="AU472" s="336">
        <f>AU471*'MONTHLY DATA'!BQ180</f>
        <v>1214.5980000000002</v>
      </c>
      <c r="AV472" s="336">
        <f>AV471*'MONTHLY DATA'!BR180</f>
        <v>1821.9432000000006</v>
      </c>
      <c r="AW472" s="336">
        <f>AW471*'MONTHLY DATA'!BS180</f>
        <v>1214.5980000000002</v>
      </c>
      <c r="AX472" s="336">
        <f>AX471*'MONTHLY DATA'!BT180</f>
        <v>1821.9432000000006</v>
      </c>
      <c r="AY472" s="336">
        <f>AY471*'MONTHLY DATA'!BU180</f>
        <v>1214.5980000000002</v>
      </c>
      <c r="AZ472" s="336">
        <f>AZ471*'MONTHLY DATA'!BV180</f>
        <v>1821.9432000000006</v>
      </c>
      <c r="BA472" s="336">
        <f>BA471*'MONTHLY DATA'!BW180</f>
        <v>0</v>
      </c>
      <c r="BB472" s="336">
        <f>BB471*'MONTHLY DATA'!BX180</f>
        <v>0</v>
      </c>
      <c r="BC472" s="336">
        <f>BC471*'MONTHLY DATA'!BY180</f>
        <v>0</v>
      </c>
      <c r="BD472" s="336">
        <f>BD471*'MONTHLY DATA'!BZ180</f>
        <v>0</v>
      </c>
      <c r="BE472" s="336">
        <f>BE471*'MONTHLY DATA'!CA180</f>
        <v>0</v>
      </c>
      <c r="BF472" s="336">
        <f>BF471*'MONTHLY DATA'!CB180</f>
        <v>0</v>
      </c>
      <c r="BG472" s="336">
        <f>BG471*'MONTHLY DATA'!CC180</f>
        <v>0</v>
      </c>
      <c r="BH472" s="336">
        <f>BH471*'MONTHLY DATA'!CD180</f>
        <v>0</v>
      </c>
      <c r="BI472" s="336">
        <f>BI471*'MONTHLY DATA'!CE180</f>
        <v>0</v>
      </c>
      <c r="BJ472" s="336">
        <f>BJ471*'MONTHLY DATA'!CF180</f>
        <v>0</v>
      </c>
      <c r="BK472" s="336">
        <f>BK471*'MONTHLY DATA'!CG180</f>
        <v>0</v>
      </c>
      <c r="BL472" s="336">
        <f>BL471*'MONTHLY DATA'!CH180</f>
        <v>0</v>
      </c>
      <c r="BM472" s="336">
        <f>BM471*'MONTHLY DATA'!CI180</f>
        <v>835.47943776</v>
      </c>
      <c r="BN472" s="336">
        <f>BN471*'MONTHLY DATA'!CJ180</f>
        <v>1253.2779269999999</v>
      </c>
      <c r="BO472" s="336">
        <f>BO471*'MONTHLY DATA'!CK180</f>
        <v>835.47943776</v>
      </c>
      <c r="BP472" s="336">
        <f>BP471*'MONTHLY DATA'!CL180</f>
        <v>1253.2779269999999</v>
      </c>
      <c r="BQ472" s="336">
        <f>BQ471*'MONTHLY DATA'!CM180</f>
        <v>835.47943776</v>
      </c>
      <c r="BR472" s="336">
        <f>BR471*'MONTHLY DATA'!CN180</f>
        <v>1253.2779269999999</v>
      </c>
      <c r="BS472" s="336">
        <f>BS471*'MONTHLY DATA'!CO180</f>
        <v>835.47943776</v>
      </c>
      <c r="BT472" s="336">
        <f>BT471*'MONTHLY DATA'!CP180</f>
        <v>1253.2779269999999</v>
      </c>
      <c r="BU472" s="336">
        <f>BU471*'MONTHLY DATA'!CQ180</f>
        <v>835.47943776</v>
      </c>
      <c r="BV472" s="336">
        <f>BV471*'MONTHLY DATA'!CR180</f>
        <v>1253.2779269999999</v>
      </c>
      <c r="BW472" s="590">
        <f t="shared" si="317"/>
        <v>28663.034023800006</v>
      </c>
    </row>
    <row r="473" spans="1:75" x14ac:dyDescent="0.25">
      <c r="A473" s="268" t="s">
        <v>252</v>
      </c>
      <c r="C473" s="588"/>
      <c r="D473" s="336"/>
      <c r="E473" s="336"/>
      <c r="F473" s="336"/>
      <c r="G473" s="336"/>
      <c r="H473" s="336"/>
      <c r="I473" s="336"/>
      <c r="J473" s="336"/>
      <c r="K473" s="336"/>
      <c r="L473" s="336"/>
      <c r="M473" s="336"/>
      <c r="N473" s="336"/>
      <c r="O473" s="336"/>
      <c r="P473" s="336"/>
      <c r="Q473" s="336"/>
      <c r="R473" s="336"/>
      <c r="S473" s="336"/>
      <c r="T473" s="336"/>
      <c r="U473" s="336"/>
      <c r="V473" s="336"/>
      <c r="W473" s="336"/>
      <c r="X473" s="336"/>
      <c r="Y473" s="336"/>
      <c r="Z473" s="336"/>
      <c r="AA473" s="336"/>
      <c r="AB473" s="336"/>
      <c r="AC473" s="336"/>
      <c r="AD473" s="336"/>
      <c r="AE473" s="336"/>
      <c r="AF473" s="336"/>
      <c r="AG473" s="336"/>
      <c r="AH473" s="336"/>
      <c r="AI473" s="336"/>
      <c r="AJ473" s="336"/>
      <c r="AK473" s="336"/>
      <c r="AL473" s="336"/>
      <c r="AM473" s="336"/>
      <c r="AN473" s="336"/>
      <c r="AO473" s="336"/>
      <c r="AP473" s="336">
        <f>AM460*'MONTHLY DATA'!BK181</f>
        <v>34702.800000000003</v>
      </c>
      <c r="AQ473" s="336">
        <f>AN460*'MONTHLY DATA'!BL181</f>
        <v>52055.520000000011</v>
      </c>
      <c r="AR473" s="336">
        <f>AO460*'MONTHLY DATA'!BM181</f>
        <v>34702.800000000003</v>
      </c>
      <c r="AS473" s="336">
        <f>AP460*'MONTHLY DATA'!BN181</f>
        <v>52055.520000000011</v>
      </c>
      <c r="AT473" s="336">
        <f>AQ460*'MONTHLY DATA'!BO181</f>
        <v>34702.800000000003</v>
      </c>
      <c r="AU473" s="336">
        <f>AR460*'MONTHLY DATA'!BP181</f>
        <v>52055.520000000011</v>
      </c>
      <c r="AV473" s="336">
        <f>AS460*'MONTHLY DATA'!BQ181</f>
        <v>34702.800000000003</v>
      </c>
      <c r="AW473" s="336">
        <f>AT460*'MONTHLY DATA'!BR181</f>
        <v>52055.520000000011</v>
      </c>
      <c r="AX473" s="336">
        <f>AU460*'MONTHLY DATA'!BS181</f>
        <v>34702.800000000003</v>
      </c>
      <c r="AY473" s="336">
        <f>AV460*'MONTHLY DATA'!BT181</f>
        <v>52055.520000000011</v>
      </c>
      <c r="AZ473" s="336">
        <f>AW460*'MONTHLY DATA'!BU181</f>
        <v>34702.800000000003</v>
      </c>
      <c r="BA473" s="336">
        <f>AX460*'MONTHLY DATA'!BV181</f>
        <v>52055.520000000011</v>
      </c>
      <c r="BB473" s="336">
        <f>AY460*'MONTHLY DATA'!BW181</f>
        <v>47672.172900000005</v>
      </c>
      <c r="BC473" s="336">
        <f>AZ460*'MONTHLY DATA'!BX181</f>
        <v>71510.019899999999</v>
      </c>
      <c r="BD473" s="336">
        <f>BA460*'MONTHLY DATA'!BY181</f>
        <v>47672.172900000005</v>
      </c>
      <c r="BE473" s="336">
        <f>BB460*'MONTHLY DATA'!BZ181</f>
        <v>71510.019899999999</v>
      </c>
      <c r="BF473" s="336">
        <f>BC460*'MONTHLY DATA'!CA181</f>
        <v>47672.172900000005</v>
      </c>
      <c r="BG473" s="336">
        <f>BD460*'MONTHLY DATA'!CB181</f>
        <v>71510.019899999999</v>
      </c>
      <c r="BH473" s="336">
        <f>BE460*'MONTHLY DATA'!CC181</f>
        <v>47672.172900000005</v>
      </c>
      <c r="BI473" s="336">
        <f>BF460*'MONTHLY DATA'!CD181</f>
        <v>71510.019899999999</v>
      </c>
      <c r="BJ473" s="336">
        <f>BG460*'MONTHLY DATA'!CE181</f>
        <v>47672.172900000005</v>
      </c>
      <c r="BK473" s="336">
        <f>BH460*'MONTHLY DATA'!CF181</f>
        <v>71510.019899999999</v>
      </c>
      <c r="BL473" s="336">
        <f>BI460*'MONTHLY DATA'!CG181</f>
        <v>47672.172900000005</v>
      </c>
      <c r="BM473" s="336">
        <f>BJ460*'MONTHLY DATA'!CH181</f>
        <v>71510.019899999999</v>
      </c>
      <c r="BN473" s="336">
        <f>BK460*'MONTHLY DATA'!CI181</f>
        <v>0</v>
      </c>
      <c r="BO473" s="336">
        <f>BL460*'MONTHLY DATA'!CJ181</f>
        <v>0</v>
      </c>
      <c r="BP473" s="336">
        <f>BM460*'MONTHLY DATA'!CK181</f>
        <v>0</v>
      </c>
      <c r="BQ473" s="336">
        <f>BN460*'MONTHLY DATA'!CL181</f>
        <v>0</v>
      </c>
      <c r="BR473" s="336">
        <f>BO460*'MONTHLY DATA'!CM181</f>
        <v>0</v>
      </c>
      <c r="BS473" s="336">
        <f>BP460*'MONTHLY DATA'!CN181</f>
        <v>0</v>
      </c>
      <c r="BT473" s="336">
        <f>BQ460*'MONTHLY DATA'!CO181</f>
        <v>0</v>
      </c>
      <c r="BU473" s="336">
        <f>BR460*'MONTHLY DATA'!CP181</f>
        <v>0</v>
      </c>
      <c r="BV473" s="336">
        <f>BS460*'MONTHLY DATA'!CQ181</f>
        <v>0</v>
      </c>
      <c r="BW473" s="590">
        <f t="shared" si="317"/>
        <v>1235643.0767999997</v>
      </c>
    </row>
    <row r="474" spans="1:75" x14ac:dyDescent="0.25">
      <c r="A474" s="268" t="s">
        <v>249</v>
      </c>
      <c r="C474" s="588"/>
      <c r="D474" s="336"/>
      <c r="E474" s="336"/>
      <c r="F474" s="336"/>
      <c r="G474" s="336"/>
      <c r="H474" s="336"/>
      <c r="I474" s="336"/>
      <c r="J474" s="336"/>
      <c r="K474" s="336"/>
      <c r="L474" s="336"/>
      <c r="M474" s="336"/>
      <c r="N474" s="336"/>
      <c r="O474" s="336"/>
      <c r="P474" s="336"/>
      <c r="Q474" s="336"/>
      <c r="R474" s="336"/>
      <c r="S474" s="336"/>
      <c r="T474" s="336"/>
      <c r="U474" s="336"/>
      <c r="V474" s="336"/>
      <c r="W474" s="336"/>
      <c r="X474" s="336"/>
      <c r="Y474" s="336"/>
      <c r="Z474" s="336"/>
      <c r="AA474" s="336"/>
      <c r="AB474" s="336"/>
      <c r="AC474" s="336"/>
      <c r="AD474" s="336"/>
      <c r="AE474" s="336"/>
      <c r="AF474" s="336"/>
      <c r="AG474" s="336"/>
      <c r="AH474" s="336"/>
      <c r="AI474" s="336"/>
      <c r="AJ474" s="336"/>
      <c r="AK474" s="336"/>
      <c r="AL474" s="336"/>
      <c r="AM474" s="336"/>
      <c r="AN474" s="336"/>
      <c r="AO474" s="336"/>
      <c r="AP474" s="336">
        <f>AP473*'MONTHLY DATA'!BK182</f>
        <v>347.02800000000002</v>
      </c>
      <c r="AQ474" s="336">
        <f>AQ473*'MONTHLY DATA'!BL182</f>
        <v>520.55520000000013</v>
      </c>
      <c r="AR474" s="336">
        <f>AR473*'MONTHLY DATA'!BM182</f>
        <v>347.02800000000002</v>
      </c>
      <c r="AS474" s="336">
        <f>AS473*'MONTHLY DATA'!BN182</f>
        <v>520.55520000000013</v>
      </c>
      <c r="AT474" s="336">
        <f>AT473*'MONTHLY DATA'!BO182</f>
        <v>347.02800000000002</v>
      </c>
      <c r="AU474" s="336">
        <f>AU473*'MONTHLY DATA'!BP182</f>
        <v>520.55520000000013</v>
      </c>
      <c r="AV474" s="336">
        <f>AV473*'MONTHLY DATA'!BQ182</f>
        <v>347.02800000000002</v>
      </c>
      <c r="AW474" s="336">
        <f>AW473*'MONTHLY DATA'!BR182</f>
        <v>520.55520000000013</v>
      </c>
      <c r="AX474" s="336">
        <f>AX473*'MONTHLY DATA'!BS182</f>
        <v>347.02800000000002</v>
      </c>
      <c r="AY474" s="336">
        <f>AY473*'MONTHLY DATA'!BT182</f>
        <v>520.55520000000013</v>
      </c>
      <c r="AZ474" s="336">
        <f>AZ473*'MONTHLY DATA'!BU182</f>
        <v>347.02800000000002</v>
      </c>
      <c r="BA474" s="336">
        <f>BA473*'MONTHLY DATA'!BV182</f>
        <v>520.55520000000013</v>
      </c>
      <c r="BB474" s="336">
        <f>BB473*'MONTHLY DATA'!BW182</f>
        <v>1430.1651870000001</v>
      </c>
      <c r="BC474" s="336">
        <f>BC473*'MONTHLY DATA'!BX182</f>
        <v>2145.3005969999999</v>
      </c>
      <c r="BD474" s="336">
        <f>BD473*'MONTHLY DATA'!BY182</f>
        <v>1430.1651870000001</v>
      </c>
      <c r="BE474" s="336">
        <f>BE473*'MONTHLY DATA'!BZ182</f>
        <v>2145.3005969999999</v>
      </c>
      <c r="BF474" s="336">
        <f>BF473*'MONTHLY DATA'!CA182</f>
        <v>1430.1651870000001</v>
      </c>
      <c r="BG474" s="336">
        <f>BG473*'MONTHLY DATA'!CB182</f>
        <v>2145.3005969999999</v>
      </c>
      <c r="BH474" s="336">
        <f>BH473*'MONTHLY DATA'!CC182</f>
        <v>1430.1651870000001</v>
      </c>
      <c r="BI474" s="336">
        <f>BI473*'MONTHLY DATA'!CD182</f>
        <v>2145.3005969999999</v>
      </c>
      <c r="BJ474" s="336">
        <f>BJ473*'MONTHLY DATA'!CE182</f>
        <v>1430.1651870000001</v>
      </c>
      <c r="BK474" s="336">
        <f>BK473*'MONTHLY DATA'!CF182</f>
        <v>2145.3005969999999</v>
      </c>
      <c r="BL474" s="336">
        <f>BL473*'MONTHLY DATA'!CG182</f>
        <v>1430.1651870000001</v>
      </c>
      <c r="BM474" s="336">
        <f>BM473*'MONTHLY DATA'!CH182</f>
        <v>2145.3005969999999</v>
      </c>
      <c r="BN474" s="336">
        <f>BN473*'MONTHLY DATA'!CI182</f>
        <v>0</v>
      </c>
      <c r="BO474" s="336">
        <f>BO473*'MONTHLY DATA'!CJ182</f>
        <v>0</v>
      </c>
      <c r="BP474" s="336">
        <f>BP473*'MONTHLY DATA'!CK182</f>
        <v>0</v>
      </c>
      <c r="BQ474" s="336">
        <f>BQ473*'MONTHLY DATA'!CL182</f>
        <v>0</v>
      </c>
      <c r="BR474" s="336">
        <f>BR473*'MONTHLY DATA'!CM182</f>
        <v>0</v>
      </c>
      <c r="BS474" s="336">
        <f>BS473*'MONTHLY DATA'!CN182</f>
        <v>0</v>
      </c>
      <c r="BT474" s="336">
        <f>BT473*'MONTHLY DATA'!CO182</f>
        <v>0</v>
      </c>
      <c r="BU474" s="336">
        <f>BU473*'MONTHLY DATA'!CP182</f>
        <v>0</v>
      </c>
      <c r="BV474" s="336">
        <f>BV473*'MONTHLY DATA'!CQ182</f>
        <v>0</v>
      </c>
      <c r="BW474" s="590">
        <f t="shared" si="317"/>
        <v>26658.293904000002</v>
      </c>
    </row>
    <row r="475" spans="1:75" ht="16.5" thickBot="1" x14ac:dyDescent="0.3">
      <c r="A475" s="270" t="s">
        <v>269</v>
      </c>
      <c r="C475" s="330"/>
      <c r="D475" s="331"/>
      <c r="E475" s="331"/>
      <c r="F475" s="331"/>
      <c r="G475" s="331"/>
      <c r="H475" s="331"/>
      <c r="I475" s="331"/>
      <c r="J475" s="331"/>
      <c r="K475" s="331"/>
      <c r="L475" s="331"/>
      <c r="M475" s="331"/>
      <c r="N475" s="331"/>
      <c r="O475" s="331"/>
      <c r="P475" s="331"/>
      <c r="Q475" s="331"/>
      <c r="R475" s="331"/>
      <c r="S475" s="331"/>
      <c r="T475" s="331"/>
      <c r="U475" s="331"/>
      <c r="V475" s="331"/>
      <c r="W475" s="331"/>
      <c r="X475" s="331"/>
      <c r="Y475" s="331"/>
      <c r="Z475" s="331"/>
      <c r="AA475" s="331"/>
      <c r="AB475" s="331"/>
      <c r="AC475" s="331"/>
      <c r="AD475" s="331"/>
      <c r="AE475" s="331"/>
      <c r="AF475" s="331"/>
      <c r="AG475" s="331"/>
      <c r="AH475" s="331"/>
      <c r="AI475" s="331"/>
      <c r="AJ475" s="331"/>
      <c r="AK475" s="331"/>
      <c r="AL475" s="331"/>
      <c r="AM475" s="331"/>
      <c r="AN475" s="331"/>
      <c r="AO475" s="331"/>
      <c r="AP475" s="331"/>
      <c r="AQ475" s="331">
        <f>AM460*'MONTHLY DATA'!BK183</f>
        <v>8675.7000000000007</v>
      </c>
      <c r="AR475" s="331">
        <f>AN460*'MONTHLY DATA'!BL183</f>
        <v>13013.880000000003</v>
      </c>
      <c r="AS475" s="331">
        <f>AO460*'MONTHLY DATA'!BM183</f>
        <v>8675.7000000000007</v>
      </c>
      <c r="AT475" s="331">
        <f>AP460*'MONTHLY DATA'!BN183</f>
        <v>13013.880000000003</v>
      </c>
      <c r="AU475" s="331">
        <f>AQ460*'MONTHLY DATA'!BO183</f>
        <v>8675.7000000000007</v>
      </c>
      <c r="AV475" s="331">
        <f>AR460*'MONTHLY DATA'!BP183</f>
        <v>13013.880000000003</v>
      </c>
      <c r="AW475" s="331">
        <f>AS460*'MONTHLY DATA'!BQ183</f>
        <v>8675.7000000000007</v>
      </c>
      <c r="AX475" s="331">
        <f>AT460*'MONTHLY DATA'!BR183</f>
        <v>13013.880000000003</v>
      </c>
      <c r="AY475" s="331">
        <f>AU460*'MONTHLY DATA'!BS183</f>
        <v>8675.7000000000007</v>
      </c>
      <c r="AZ475" s="331">
        <f>AV460*'MONTHLY DATA'!BT183</f>
        <v>13013.880000000003</v>
      </c>
      <c r="BA475" s="331">
        <f>AW460*'MONTHLY DATA'!BU183</f>
        <v>8675.7000000000007</v>
      </c>
      <c r="BB475" s="331">
        <f>AX460*'MONTHLY DATA'!BV183</f>
        <v>13013.880000000003</v>
      </c>
      <c r="BC475" s="331">
        <f>AY460*'MONTHLY DATA'!BW183</f>
        <v>8667.6678000000011</v>
      </c>
      <c r="BD475" s="331">
        <f>AZ460*'MONTHLY DATA'!BX183</f>
        <v>13001.8218</v>
      </c>
      <c r="BE475" s="331">
        <f>BA460*'MONTHLY DATA'!BY183</f>
        <v>8667.6678000000011</v>
      </c>
      <c r="BF475" s="331">
        <f>BB460*'MONTHLY DATA'!BZ183</f>
        <v>13001.8218</v>
      </c>
      <c r="BG475" s="331">
        <f>BC460*'MONTHLY DATA'!CA183</f>
        <v>8667.6678000000011</v>
      </c>
      <c r="BH475" s="331">
        <f>BD460*'MONTHLY DATA'!CB183</f>
        <v>13001.8218</v>
      </c>
      <c r="BI475" s="331">
        <f>BE460*'MONTHLY DATA'!CC183</f>
        <v>8667.6678000000011</v>
      </c>
      <c r="BJ475" s="331">
        <f>BF460*'MONTHLY DATA'!CD183</f>
        <v>13001.8218</v>
      </c>
      <c r="BK475" s="331">
        <f>BG460*'MONTHLY DATA'!CE183</f>
        <v>8667.6678000000011</v>
      </c>
      <c r="BL475" s="331">
        <f>BH460*'MONTHLY DATA'!CF183</f>
        <v>13001.8218</v>
      </c>
      <c r="BM475" s="331">
        <f>BI460*'MONTHLY DATA'!CG183</f>
        <v>8667.6678000000011</v>
      </c>
      <c r="BN475" s="331">
        <f>BJ460*'MONTHLY DATA'!CH183</f>
        <v>13001.8218</v>
      </c>
      <c r="BO475" s="331">
        <f>BK460*'MONTHLY DATA'!CI183</f>
        <v>23207.762159999998</v>
      </c>
      <c r="BP475" s="331">
        <f>BL460*'MONTHLY DATA'!CJ183</f>
        <v>34813.275749999993</v>
      </c>
      <c r="BQ475" s="331">
        <f>BM460*'MONTHLY DATA'!CK183</f>
        <v>23207.762159999998</v>
      </c>
      <c r="BR475" s="331">
        <f>BN460*'MONTHLY DATA'!CL183</f>
        <v>34813.275749999993</v>
      </c>
      <c r="BS475" s="331">
        <f>BO460*'MONTHLY DATA'!CM183</f>
        <v>23207.762159999998</v>
      </c>
      <c r="BT475" s="331">
        <f>BP460*'MONTHLY DATA'!CN183</f>
        <v>34813.275749999993</v>
      </c>
      <c r="BU475" s="331">
        <f>BQ460*'MONTHLY DATA'!CO183</f>
        <v>23207.762159999998</v>
      </c>
      <c r="BV475" s="331">
        <f>BR460*'MONTHLY DATA'!CP183</f>
        <v>34813.275749999993</v>
      </c>
      <c r="BW475" s="591">
        <f t="shared" si="317"/>
        <v>492238.56923999987</v>
      </c>
    </row>
    <row r="476" spans="1:75" ht="16.5" thickBot="1" x14ac:dyDescent="0.3">
      <c r="C476" s="336"/>
      <c r="D476" s="336"/>
      <c r="E476" s="336"/>
      <c r="F476" s="336"/>
      <c r="G476" s="336"/>
      <c r="H476" s="336"/>
      <c r="I476" s="336"/>
      <c r="J476" s="336"/>
      <c r="K476" s="336"/>
      <c r="L476" s="336"/>
      <c r="M476" s="336"/>
      <c r="N476" s="336"/>
      <c r="O476" s="336"/>
      <c r="P476" s="336"/>
      <c r="Q476" s="336"/>
      <c r="R476" s="336"/>
      <c r="S476" s="336"/>
      <c r="T476" s="336"/>
      <c r="U476" s="336"/>
      <c r="V476" s="336"/>
      <c r="W476" s="336"/>
      <c r="X476" s="336"/>
      <c r="Y476" s="336"/>
      <c r="Z476" s="336"/>
      <c r="AA476" s="336"/>
      <c r="AB476" s="336"/>
      <c r="AC476" s="336"/>
      <c r="AD476" s="336"/>
      <c r="AE476" s="336"/>
      <c r="AF476" s="336"/>
      <c r="AG476" s="336"/>
      <c r="AH476" s="336"/>
      <c r="AI476" s="336"/>
      <c r="AJ476" s="336"/>
      <c r="AK476" s="336"/>
      <c r="AL476" s="336"/>
      <c r="AM476" s="336"/>
      <c r="AN476" s="336"/>
      <c r="AO476" s="336"/>
      <c r="AP476" s="336"/>
      <c r="AQ476" s="336"/>
      <c r="AR476" s="336"/>
      <c r="AS476" s="336"/>
      <c r="AT476" s="336"/>
      <c r="AU476" s="336"/>
      <c r="AV476" s="336"/>
      <c r="AW476" s="336"/>
      <c r="AX476" s="336"/>
      <c r="AY476" s="336"/>
      <c r="AZ476" s="336"/>
      <c r="BA476" s="336"/>
      <c r="BB476" s="336"/>
      <c r="BC476" s="336"/>
      <c r="BD476" s="336"/>
      <c r="BE476" s="336"/>
      <c r="BF476" s="336"/>
      <c r="BG476" s="336"/>
      <c r="BH476" s="336"/>
      <c r="BI476" s="336"/>
      <c r="BJ476" s="336"/>
      <c r="BK476" s="336"/>
      <c r="BL476" s="336"/>
      <c r="BM476" s="336"/>
      <c r="BN476" s="336"/>
      <c r="BO476" s="336"/>
      <c r="BP476" s="336"/>
      <c r="BQ476" s="336"/>
      <c r="BR476" s="336"/>
      <c r="BS476" s="336"/>
      <c r="BT476" s="336"/>
      <c r="BU476" s="336"/>
      <c r="BV476" s="336"/>
      <c r="BW476" s="587">
        <f t="shared" si="317"/>
        <v>0</v>
      </c>
    </row>
    <row r="477" spans="1:75" x14ac:dyDescent="0.25">
      <c r="A477" s="233" t="s">
        <v>315</v>
      </c>
      <c r="C477" s="335"/>
      <c r="D477" s="326"/>
      <c r="E477" s="326"/>
      <c r="F477" s="326"/>
      <c r="G477" s="326"/>
      <c r="H477" s="326"/>
      <c r="I477" s="326"/>
      <c r="J477" s="326"/>
      <c r="K477" s="326"/>
      <c r="L477" s="326"/>
      <c r="M477" s="326"/>
      <c r="N477" s="326"/>
      <c r="O477" s="326"/>
      <c r="P477" s="326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/>
      <c r="AD477" s="326"/>
      <c r="AE477" s="326"/>
      <c r="AF477" s="326"/>
      <c r="AG477" s="326"/>
      <c r="AH477" s="326"/>
      <c r="AI477" s="326"/>
      <c r="AJ477" s="326"/>
      <c r="AK477" s="326"/>
      <c r="AL477" s="326"/>
      <c r="AM477" s="326">
        <f>AM467+AM469+AM471+AM473+AM475</f>
        <v>8675.7000000000007</v>
      </c>
      <c r="AN477" s="326">
        <f t="shared" ref="AN477:BV477" si="318">AN467+AN469+AN471+AN473+AN475</f>
        <v>13013.880000000003</v>
      </c>
      <c r="AO477" s="326">
        <f t="shared" si="318"/>
        <v>43378.5</v>
      </c>
      <c r="AP477" s="326">
        <f t="shared" si="318"/>
        <v>99772.200000000012</v>
      </c>
      <c r="AQ477" s="326">
        <f t="shared" si="318"/>
        <v>104109.72000000002</v>
      </c>
      <c r="AR477" s="326">
        <f t="shared" si="318"/>
        <v>112786.08000000002</v>
      </c>
      <c r="AS477" s="326">
        <f t="shared" si="318"/>
        <v>104109.72000000002</v>
      </c>
      <c r="AT477" s="326">
        <f t="shared" si="318"/>
        <v>112786.08000000002</v>
      </c>
      <c r="AU477" s="326">
        <f t="shared" si="318"/>
        <v>104109.72000000002</v>
      </c>
      <c r="AV477" s="326">
        <f t="shared" si="318"/>
        <v>112786.08000000002</v>
      </c>
      <c r="AW477" s="326">
        <f t="shared" si="318"/>
        <v>104109.72000000002</v>
      </c>
      <c r="AX477" s="326">
        <f t="shared" si="318"/>
        <v>112786.08000000002</v>
      </c>
      <c r="AY477" s="326">
        <f t="shared" si="318"/>
        <v>117103.18950000002</v>
      </c>
      <c r="AZ477" s="326">
        <f t="shared" si="318"/>
        <v>140944.42230000001</v>
      </c>
      <c r="BA477" s="326">
        <f t="shared" si="318"/>
        <v>95402.21130000001</v>
      </c>
      <c r="BB477" s="326">
        <f t="shared" si="318"/>
        <v>101858.2752</v>
      </c>
      <c r="BC477" s="326">
        <f t="shared" si="318"/>
        <v>114848.679</v>
      </c>
      <c r="BD477" s="326">
        <f t="shared" si="318"/>
        <v>101846.217</v>
      </c>
      <c r="BE477" s="326">
        <f t="shared" si="318"/>
        <v>114848.679</v>
      </c>
      <c r="BF477" s="326">
        <f t="shared" si="318"/>
        <v>101846.217</v>
      </c>
      <c r="BG477" s="326">
        <f t="shared" si="318"/>
        <v>114848.679</v>
      </c>
      <c r="BH477" s="326">
        <f t="shared" si="318"/>
        <v>101846.217</v>
      </c>
      <c r="BI477" s="326">
        <f t="shared" si="318"/>
        <v>114848.679</v>
      </c>
      <c r="BJ477" s="326">
        <f t="shared" si="318"/>
        <v>101846.217</v>
      </c>
      <c r="BK477" s="326">
        <f t="shared" si="318"/>
        <v>102462.61436399999</v>
      </c>
      <c r="BL477" s="326">
        <f t="shared" si="318"/>
        <v>93165.514728000009</v>
      </c>
      <c r="BM477" s="326">
        <f t="shared" si="318"/>
        <v>159085.385052</v>
      </c>
      <c r="BN477" s="326">
        <f t="shared" si="318"/>
        <v>108157.23817799999</v>
      </c>
      <c r="BO477" s="326">
        <f t="shared" si="318"/>
        <v>102115.45951199999</v>
      </c>
      <c r="BP477" s="326">
        <f t="shared" si="318"/>
        <v>129968.69212799997</v>
      </c>
      <c r="BQ477" s="326">
        <f t="shared" si="318"/>
        <v>102115.45951199999</v>
      </c>
      <c r="BR477" s="326">
        <f t="shared" si="318"/>
        <v>129968.69212799997</v>
      </c>
      <c r="BS477" s="326">
        <f t="shared" si="318"/>
        <v>102115.45951199999</v>
      </c>
      <c r="BT477" s="326">
        <f t="shared" si="318"/>
        <v>129968.69212799997</v>
      </c>
      <c r="BU477" s="326">
        <f t="shared" si="318"/>
        <v>102115.45951199999</v>
      </c>
      <c r="BV477" s="326">
        <f t="shared" si="318"/>
        <v>129968.69212799997</v>
      </c>
      <c r="BW477" s="589">
        <f t="shared" si="317"/>
        <v>3745718.5211819997</v>
      </c>
    </row>
    <row r="478" spans="1:75" ht="16.5" thickBot="1" x14ac:dyDescent="0.3">
      <c r="A478" s="238" t="s">
        <v>312</v>
      </c>
      <c r="C478" s="330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31"/>
      <c r="P478" s="331"/>
      <c r="Q478" s="331"/>
      <c r="R478" s="331"/>
      <c r="S478" s="331"/>
      <c r="T478" s="331"/>
      <c r="U478" s="331"/>
      <c r="V478" s="331"/>
      <c r="W478" s="331"/>
      <c r="X478" s="331"/>
      <c r="Y478" s="331"/>
      <c r="Z478" s="331"/>
      <c r="AA478" s="331"/>
      <c r="AB478" s="331"/>
      <c r="AC478" s="331"/>
      <c r="AD478" s="331"/>
      <c r="AE478" s="331"/>
      <c r="AF478" s="331"/>
      <c r="AG478" s="331"/>
      <c r="AH478" s="331"/>
      <c r="AI478" s="331"/>
      <c r="AJ478" s="331"/>
      <c r="AK478" s="331"/>
      <c r="AL478" s="331"/>
      <c r="AM478" s="331">
        <f>AM468+AM470+AM472+AM474</f>
        <v>43.378500000000003</v>
      </c>
      <c r="AN478" s="331">
        <f t="shared" ref="AN478:BV478" si="319">AN468+AN470+AN472+AN474</f>
        <v>65.069400000000016</v>
      </c>
      <c r="AO478" s="331">
        <f t="shared" si="319"/>
        <v>1257.9765000000002</v>
      </c>
      <c r="AP478" s="331">
        <f t="shared" si="319"/>
        <v>2234.0406000000007</v>
      </c>
      <c r="AQ478" s="331">
        <f t="shared" si="319"/>
        <v>1778.5317000000005</v>
      </c>
      <c r="AR478" s="331">
        <f t="shared" si="319"/>
        <v>2234.0406000000007</v>
      </c>
      <c r="AS478" s="331">
        <f t="shared" si="319"/>
        <v>1778.5317000000005</v>
      </c>
      <c r="AT478" s="331">
        <f t="shared" si="319"/>
        <v>2234.0406000000007</v>
      </c>
      <c r="AU478" s="331">
        <f t="shared" si="319"/>
        <v>1778.5317000000005</v>
      </c>
      <c r="AV478" s="331">
        <f t="shared" si="319"/>
        <v>2234.0406000000007</v>
      </c>
      <c r="AW478" s="331">
        <f t="shared" si="319"/>
        <v>1778.5317000000005</v>
      </c>
      <c r="AX478" s="331">
        <f t="shared" si="319"/>
        <v>2234.0406000000007</v>
      </c>
      <c r="AY478" s="331">
        <f t="shared" si="319"/>
        <v>3035.3033700000001</v>
      </c>
      <c r="AZ478" s="331">
        <f t="shared" si="319"/>
        <v>4335.936165000001</v>
      </c>
      <c r="BA478" s="331">
        <f t="shared" si="319"/>
        <v>2145.7509150000001</v>
      </c>
      <c r="BB478" s="331">
        <f t="shared" si="319"/>
        <v>3597.1301520000002</v>
      </c>
      <c r="BC478" s="331">
        <f t="shared" si="319"/>
        <v>3770.4963119999998</v>
      </c>
      <c r="BD478" s="331">
        <f t="shared" si="319"/>
        <v>3597.1301520000002</v>
      </c>
      <c r="BE478" s="331">
        <f t="shared" si="319"/>
        <v>3770.4963119999998</v>
      </c>
      <c r="BF478" s="331">
        <f t="shared" si="319"/>
        <v>3597.1301520000002</v>
      </c>
      <c r="BG478" s="331">
        <f t="shared" si="319"/>
        <v>3770.4963119999998</v>
      </c>
      <c r="BH478" s="331">
        <f t="shared" si="319"/>
        <v>3597.1301520000002</v>
      </c>
      <c r="BI478" s="331">
        <f t="shared" si="319"/>
        <v>3770.4963119999998</v>
      </c>
      <c r="BJ478" s="331">
        <f t="shared" si="319"/>
        <v>3597.1301520000002</v>
      </c>
      <c r="BK478" s="331">
        <f t="shared" si="319"/>
        <v>2702.4237635999998</v>
      </c>
      <c r="BL478" s="331">
        <f t="shared" si="319"/>
        <v>1963.96004178</v>
      </c>
      <c r="BM478" s="331">
        <f t="shared" si="319"/>
        <v>3491.36386236</v>
      </c>
      <c r="BN478" s="331">
        <f t="shared" si="319"/>
        <v>1787.0727817799998</v>
      </c>
      <c r="BO478" s="331">
        <f t="shared" si="319"/>
        <v>1346.0632653600001</v>
      </c>
      <c r="BP478" s="331">
        <f t="shared" si="319"/>
        <v>1787.0727817799998</v>
      </c>
      <c r="BQ478" s="331">
        <f t="shared" si="319"/>
        <v>1346.0632653600001</v>
      </c>
      <c r="BR478" s="331">
        <f t="shared" si="319"/>
        <v>1787.0727817799998</v>
      </c>
      <c r="BS478" s="331">
        <f t="shared" si="319"/>
        <v>1346.0632653600001</v>
      </c>
      <c r="BT478" s="331">
        <f t="shared" si="319"/>
        <v>1787.0727817799998</v>
      </c>
      <c r="BU478" s="331">
        <f t="shared" si="319"/>
        <v>1346.0632653600001</v>
      </c>
      <c r="BV478" s="331">
        <f t="shared" si="319"/>
        <v>1787.0727817799998</v>
      </c>
      <c r="BW478" s="591">
        <f t="shared" si="317"/>
        <v>84712.745296079986</v>
      </c>
    </row>
    <row r="479" spans="1:75" ht="16.5" thickBot="1" x14ac:dyDescent="0.3">
      <c r="BW479" s="287">
        <f t="shared" si="317"/>
        <v>0</v>
      </c>
    </row>
    <row r="480" spans="1:75" ht="16.5" thickBot="1" x14ac:dyDescent="0.3">
      <c r="A480" s="172" t="s">
        <v>352</v>
      </c>
      <c r="BW480" s="286">
        <f t="shared" si="317"/>
        <v>0</v>
      </c>
    </row>
    <row r="481" spans="1:75" ht="16.5" thickBot="1" x14ac:dyDescent="0.3">
      <c r="A481" s="233" t="s">
        <v>248</v>
      </c>
      <c r="C481" s="233"/>
      <c r="D481" s="245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440">
        <f t="shared" ref="AM481:BV481" si="320">AM467*AM3*AM2</f>
        <v>61684227.000000007</v>
      </c>
      <c r="AN481" s="440">
        <f t="shared" si="320"/>
        <v>46951476.264000013</v>
      </c>
      <c r="AO481" s="440">
        <f t="shared" si="320"/>
        <v>48254243.400000006</v>
      </c>
      <c r="AP481" s="440">
        <f t="shared" si="320"/>
        <v>49231508.040000014</v>
      </c>
      <c r="AQ481" s="440">
        <f t="shared" si="320"/>
        <v>64568029.680000007</v>
      </c>
      <c r="AR481" s="440">
        <f t="shared" si="320"/>
        <v>119935918.08000001</v>
      </c>
      <c r="AS481" s="440">
        <f t="shared" si="320"/>
        <v>35284071.899999999</v>
      </c>
      <c r="AT481" s="440">
        <f t="shared" si="320"/>
        <v>73560956.700000018</v>
      </c>
      <c r="AU481" s="440">
        <f t="shared" si="320"/>
        <v>53572447.500000007</v>
      </c>
      <c r="AV481" s="440">
        <f t="shared" si="320"/>
        <v>56844627.840000011</v>
      </c>
      <c r="AW481" s="440">
        <f t="shared" si="320"/>
        <v>53847467.190000005</v>
      </c>
      <c r="AX481" s="440">
        <f t="shared" si="320"/>
        <v>67587585.780000016</v>
      </c>
      <c r="AY481" s="440">
        <f t="shared" si="320"/>
        <v>121954085.94599999</v>
      </c>
      <c r="AZ481" s="440">
        <f t="shared" si="320"/>
        <v>240013630.42799997</v>
      </c>
      <c r="BA481" s="440">
        <f t="shared" si="320"/>
        <v>130821110.10540001</v>
      </c>
      <c r="BB481" s="440">
        <f t="shared" si="320"/>
        <v>286066083.24359995</v>
      </c>
      <c r="BC481" s="440">
        <f t="shared" si="320"/>
        <v>165725808.336</v>
      </c>
      <c r="BD481" s="440">
        <f t="shared" si="320"/>
        <v>268162574.625</v>
      </c>
      <c r="BE481" s="440">
        <f t="shared" si="320"/>
        <v>167936063.625</v>
      </c>
      <c r="BF481" s="440">
        <f t="shared" si="320"/>
        <v>225139546.28879997</v>
      </c>
      <c r="BG481" s="440">
        <f t="shared" si="320"/>
        <v>111054493.6875</v>
      </c>
      <c r="BH481" s="440">
        <f t="shared" si="320"/>
        <v>161131577.56740001</v>
      </c>
      <c r="BI481" s="440">
        <f t="shared" si="320"/>
        <v>131921903.91599999</v>
      </c>
      <c r="BJ481" s="440">
        <f t="shared" si="320"/>
        <v>170791931.16479999</v>
      </c>
      <c r="BK481" s="440">
        <f t="shared" si="320"/>
        <v>37039588.407359995</v>
      </c>
      <c r="BL481" s="440">
        <f t="shared" si="320"/>
        <v>75642285.54959999</v>
      </c>
      <c r="BM481" s="440">
        <f t="shared" si="320"/>
        <v>54584656.600319996</v>
      </c>
      <c r="BN481" s="440">
        <f t="shared" si="320"/>
        <v>92581032.998519987</v>
      </c>
      <c r="BO481" s="440">
        <f t="shared" si="320"/>
        <v>64373690.679407984</v>
      </c>
      <c r="BP481" s="440">
        <f t="shared" si="320"/>
        <v>107886341.54924998</v>
      </c>
      <c r="BQ481" s="440">
        <f t="shared" si="320"/>
        <v>61341828.630825587</v>
      </c>
      <c r="BR481" s="440">
        <f t="shared" si="320"/>
        <v>119061403.06499998</v>
      </c>
      <c r="BS481" s="440">
        <f t="shared" si="320"/>
        <v>71071450.838784009</v>
      </c>
      <c r="BT481" s="440">
        <f t="shared" si="320"/>
        <v>110625450.08525997</v>
      </c>
      <c r="BU481" s="440">
        <f t="shared" si="320"/>
        <v>67952327.604479983</v>
      </c>
      <c r="BV481" s="441">
        <f t="shared" si="320"/>
        <v>88871330.334599987</v>
      </c>
      <c r="BW481" s="434">
        <f t="shared" si="317"/>
        <v>3863072754.6509075</v>
      </c>
    </row>
    <row r="482" spans="1:75" ht="16.5" thickBot="1" x14ac:dyDescent="0.3">
      <c r="A482" s="235" t="s">
        <v>250</v>
      </c>
      <c r="C482" s="235"/>
      <c r="AM482" s="249">
        <f t="shared" ref="AM482:BV482" si="321">AM469*AM3*AM2</f>
        <v>0</v>
      </c>
      <c r="AN482" s="249">
        <f t="shared" si="321"/>
        <v>0</v>
      </c>
      <c r="AO482" s="249">
        <f t="shared" si="321"/>
        <v>0</v>
      </c>
      <c r="AP482" s="249">
        <f t="shared" si="321"/>
        <v>0</v>
      </c>
      <c r="AQ482" s="249">
        <f t="shared" si="321"/>
        <v>0</v>
      </c>
      <c r="AR482" s="249">
        <f t="shared" si="321"/>
        <v>0</v>
      </c>
      <c r="AS482" s="249">
        <f t="shared" si="321"/>
        <v>0</v>
      </c>
      <c r="AT482" s="249">
        <f t="shared" si="321"/>
        <v>0</v>
      </c>
      <c r="AU482" s="249">
        <f t="shared" si="321"/>
        <v>0</v>
      </c>
      <c r="AV482" s="249">
        <f t="shared" si="321"/>
        <v>0</v>
      </c>
      <c r="AW482" s="249">
        <f t="shared" si="321"/>
        <v>0</v>
      </c>
      <c r="AX482" s="249">
        <f t="shared" si="321"/>
        <v>0</v>
      </c>
      <c r="AY482" s="249">
        <f t="shared" si="321"/>
        <v>0</v>
      </c>
      <c r="AZ482" s="249">
        <f t="shared" si="321"/>
        <v>64002059.035200007</v>
      </c>
      <c r="BA482" s="249">
        <f t="shared" si="321"/>
        <v>78494598.57096</v>
      </c>
      <c r="BB482" s="249">
        <f t="shared" si="321"/>
        <v>76282410.774240002</v>
      </c>
      <c r="BC482" s="249">
        <f t="shared" si="321"/>
        <v>99437933.126399994</v>
      </c>
      <c r="BD482" s="249">
        <f t="shared" si="321"/>
        <v>71508259.350000024</v>
      </c>
      <c r="BE482" s="249">
        <f t="shared" si="321"/>
        <v>100764118.94999999</v>
      </c>
      <c r="BF482" s="249">
        <f t="shared" si="321"/>
        <v>60035734.249920003</v>
      </c>
      <c r="BG482" s="249">
        <f t="shared" si="321"/>
        <v>66634336.724999994</v>
      </c>
      <c r="BH482" s="249">
        <f t="shared" si="321"/>
        <v>42967362.818160005</v>
      </c>
      <c r="BI482" s="249">
        <f t="shared" si="321"/>
        <v>79155091.118399993</v>
      </c>
      <c r="BJ482" s="249">
        <f t="shared" si="321"/>
        <v>45543393.688320011</v>
      </c>
      <c r="BK482" s="249">
        <f t="shared" si="321"/>
        <v>51877268.982000001</v>
      </c>
      <c r="BL482" s="249">
        <f t="shared" si="321"/>
        <v>100851651.242496</v>
      </c>
      <c r="BM482" s="249">
        <f t="shared" si="321"/>
        <v>163761649.12799999</v>
      </c>
      <c r="BN482" s="249">
        <f t="shared" si="321"/>
        <v>123435588.7556352</v>
      </c>
      <c r="BO482" s="249">
        <f t="shared" si="321"/>
        <v>193130128.55069995</v>
      </c>
      <c r="BP482" s="249">
        <f t="shared" si="321"/>
        <v>143841709.86767998</v>
      </c>
      <c r="BQ482" s="249">
        <f t="shared" si="321"/>
        <v>184034115.86273995</v>
      </c>
      <c r="BR482" s="249">
        <f t="shared" si="321"/>
        <v>158741093.1744</v>
      </c>
      <c r="BS482" s="249">
        <f t="shared" si="321"/>
        <v>213224351.31359997</v>
      </c>
      <c r="BT482" s="249">
        <f t="shared" si="321"/>
        <v>147493683.32117757</v>
      </c>
      <c r="BU482" s="249">
        <f t="shared" si="321"/>
        <v>203866542.79199997</v>
      </c>
      <c r="BV482" s="250">
        <f t="shared" si="321"/>
        <v>118489550.48409599</v>
      </c>
      <c r="BW482" s="434">
        <f t="shared" si="317"/>
        <v>2587572631.881125</v>
      </c>
    </row>
    <row r="483" spans="1:75" ht="16.5" thickBot="1" x14ac:dyDescent="0.3">
      <c r="A483" s="235" t="s">
        <v>251</v>
      </c>
      <c r="C483" s="235"/>
      <c r="AM483" s="249">
        <f t="shared" ref="AM483:BV483" si="322">AM471*AM3*AM2</f>
        <v>0</v>
      </c>
      <c r="AN483" s="249">
        <f t="shared" si="322"/>
        <v>0</v>
      </c>
      <c r="AO483" s="249">
        <f t="shared" si="322"/>
        <v>193016973.60000002</v>
      </c>
      <c r="AP483" s="249">
        <f t="shared" si="322"/>
        <v>196926032.16000006</v>
      </c>
      <c r="AQ483" s="249">
        <f t="shared" si="322"/>
        <v>258272118.72000003</v>
      </c>
      <c r="AR483" s="249">
        <f t="shared" si="322"/>
        <v>479743672.32000005</v>
      </c>
      <c r="AS483" s="249">
        <f t="shared" si="322"/>
        <v>141136287.59999999</v>
      </c>
      <c r="AT483" s="249">
        <f t="shared" si="322"/>
        <v>294243826.80000007</v>
      </c>
      <c r="AU483" s="249">
        <f t="shared" si="322"/>
        <v>214289790.00000003</v>
      </c>
      <c r="AV483" s="249">
        <f t="shared" si="322"/>
        <v>227378511.36000004</v>
      </c>
      <c r="AW483" s="249">
        <f t="shared" si="322"/>
        <v>215389868.76000002</v>
      </c>
      <c r="AX483" s="249">
        <f t="shared" si="322"/>
        <v>270350343.12000006</v>
      </c>
      <c r="AY483" s="249">
        <f t="shared" si="322"/>
        <v>195307358.40000001</v>
      </c>
      <c r="AZ483" s="249">
        <f t="shared" si="322"/>
        <v>384377959.68000007</v>
      </c>
      <c r="BA483" s="249">
        <f t="shared" si="322"/>
        <v>0</v>
      </c>
      <c r="BB483" s="249">
        <f t="shared" si="322"/>
        <v>0</v>
      </c>
      <c r="BC483" s="249">
        <f t="shared" si="322"/>
        <v>0</v>
      </c>
      <c r="BD483" s="249">
        <f t="shared" si="322"/>
        <v>0</v>
      </c>
      <c r="BE483" s="249">
        <f t="shared" si="322"/>
        <v>0</v>
      </c>
      <c r="BF483" s="249">
        <f t="shared" si="322"/>
        <v>0</v>
      </c>
      <c r="BG483" s="249">
        <f t="shared" si="322"/>
        <v>0</v>
      </c>
      <c r="BH483" s="249">
        <f t="shared" si="322"/>
        <v>0</v>
      </c>
      <c r="BI483" s="249">
        <f t="shared" si="322"/>
        <v>0</v>
      </c>
      <c r="BJ483" s="249">
        <f t="shared" si="322"/>
        <v>0</v>
      </c>
      <c r="BK483" s="249">
        <f t="shared" si="322"/>
        <v>0</v>
      </c>
      <c r="BL483" s="249">
        <f t="shared" si="322"/>
        <v>0</v>
      </c>
      <c r="BM483" s="249">
        <f t="shared" si="322"/>
        <v>245630954.70144004</v>
      </c>
      <c r="BN483" s="249">
        <f t="shared" si="322"/>
        <v>416614648.49333996</v>
      </c>
      <c r="BO483" s="249">
        <f t="shared" si="322"/>
        <v>289681608.05733597</v>
      </c>
      <c r="BP483" s="249">
        <f t="shared" si="322"/>
        <v>485488536.97162485</v>
      </c>
      <c r="BQ483" s="249">
        <f t="shared" si="322"/>
        <v>276038228.8387152</v>
      </c>
      <c r="BR483" s="249">
        <f t="shared" si="322"/>
        <v>535776313.79249984</v>
      </c>
      <c r="BS483" s="249">
        <f t="shared" si="322"/>
        <v>319821528.77452803</v>
      </c>
      <c r="BT483" s="249">
        <f t="shared" si="322"/>
        <v>497814525.38366985</v>
      </c>
      <c r="BU483" s="249">
        <f t="shared" si="322"/>
        <v>305785474.22015995</v>
      </c>
      <c r="BV483" s="250">
        <f t="shared" si="322"/>
        <v>399920986.50569993</v>
      </c>
      <c r="BW483" s="434">
        <f t="shared" si="317"/>
        <v>6843005548.2590141</v>
      </c>
    </row>
    <row r="484" spans="1:75" ht="16.5" thickBot="1" x14ac:dyDescent="0.3">
      <c r="A484" s="235" t="s">
        <v>252</v>
      </c>
      <c r="C484" s="235"/>
      <c r="AM484" s="249">
        <f t="shared" ref="AM484:BV484" si="323">AM473*AM3*AM2</f>
        <v>0</v>
      </c>
      <c r="AN484" s="249">
        <f t="shared" si="323"/>
        <v>0</v>
      </c>
      <c r="AO484" s="249">
        <f t="shared" si="323"/>
        <v>0</v>
      </c>
      <c r="AP484" s="249">
        <f t="shared" si="323"/>
        <v>131280692.40000002</v>
      </c>
      <c r="AQ484" s="249">
        <f t="shared" si="323"/>
        <v>387418002.0480001</v>
      </c>
      <c r="AR484" s="249">
        <f t="shared" si="323"/>
        <v>319821004.80000001</v>
      </c>
      <c r="AS484" s="249">
        <f t="shared" si="323"/>
        <v>211709799.84000006</v>
      </c>
      <c r="AT484" s="249">
        <f t="shared" si="323"/>
        <v>196157577</v>
      </c>
      <c r="AU484" s="249">
        <f t="shared" si="323"/>
        <v>321442836.00000006</v>
      </c>
      <c r="AV484" s="249">
        <f t="shared" si="323"/>
        <v>151581830.40000001</v>
      </c>
      <c r="AW484" s="249">
        <f t="shared" si="323"/>
        <v>323092995.98400009</v>
      </c>
      <c r="AX484" s="249">
        <f t="shared" si="323"/>
        <v>180228991.80000001</v>
      </c>
      <c r="AY484" s="249">
        <f t="shared" si="323"/>
        <v>292968466.56000006</v>
      </c>
      <c r="AZ484" s="249">
        <f t="shared" si="323"/>
        <v>256245475.20000002</v>
      </c>
      <c r="BA484" s="249">
        <f t="shared" si="323"/>
        <v>314269585.34400004</v>
      </c>
      <c r="BB484" s="249">
        <f t="shared" si="323"/>
        <v>419553259.25832003</v>
      </c>
      <c r="BC484" s="249">
        <f t="shared" si="323"/>
        <v>546908632.19519997</v>
      </c>
      <c r="BD484" s="249">
        <f t="shared" si="323"/>
        <v>393295426.42500007</v>
      </c>
      <c r="BE484" s="249">
        <f t="shared" si="323"/>
        <v>554202654.22500002</v>
      </c>
      <c r="BF484" s="249">
        <f t="shared" si="323"/>
        <v>330196538.37456006</v>
      </c>
      <c r="BG484" s="249">
        <f t="shared" si="323"/>
        <v>366488851.98750001</v>
      </c>
      <c r="BH484" s="249">
        <f t="shared" si="323"/>
        <v>236320495.49988002</v>
      </c>
      <c r="BI484" s="249">
        <f t="shared" si="323"/>
        <v>435353001.1512</v>
      </c>
      <c r="BJ484" s="249">
        <f t="shared" si="323"/>
        <v>250488665.28576002</v>
      </c>
      <c r="BK484" s="249">
        <f t="shared" si="323"/>
        <v>285324979.40099996</v>
      </c>
      <c r="BL484" s="249">
        <f t="shared" si="323"/>
        <v>258955243.19280002</v>
      </c>
      <c r="BM484" s="249">
        <f t="shared" si="323"/>
        <v>420478917.01200002</v>
      </c>
      <c r="BN484" s="249">
        <f t="shared" si="323"/>
        <v>0</v>
      </c>
      <c r="BO484" s="249">
        <f t="shared" si="323"/>
        <v>0</v>
      </c>
      <c r="BP484" s="249">
        <f t="shared" si="323"/>
        <v>0</v>
      </c>
      <c r="BQ484" s="249">
        <f t="shared" si="323"/>
        <v>0</v>
      </c>
      <c r="BR484" s="249">
        <f t="shared" si="323"/>
        <v>0</v>
      </c>
      <c r="BS484" s="249">
        <f t="shared" si="323"/>
        <v>0</v>
      </c>
      <c r="BT484" s="249">
        <f t="shared" si="323"/>
        <v>0</v>
      </c>
      <c r="BU484" s="249">
        <f t="shared" si="323"/>
        <v>0</v>
      </c>
      <c r="BV484" s="250">
        <f t="shared" si="323"/>
        <v>0</v>
      </c>
      <c r="BW484" s="434">
        <f t="shared" si="317"/>
        <v>7583783921.3842211</v>
      </c>
    </row>
    <row r="485" spans="1:75" ht="16.5" thickBot="1" x14ac:dyDescent="0.3">
      <c r="A485" s="238" t="s">
        <v>269</v>
      </c>
      <c r="C485" s="238"/>
      <c r="D485" s="244"/>
      <c r="E485" s="244"/>
      <c r="F485" s="244"/>
      <c r="G485" s="244"/>
      <c r="H485" s="244"/>
      <c r="I485" s="244"/>
      <c r="J485" s="244"/>
      <c r="K485" s="244"/>
      <c r="L485" s="244"/>
      <c r="M485" s="244"/>
      <c r="N485" s="244"/>
      <c r="O485" s="244"/>
      <c r="P485" s="244"/>
      <c r="Q485" s="244"/>
      <c r="R485" s="244"/>
      <c r="S485" s="244"/>
      <c r="T485" s="244"/>
      <c r="U485" s="244"/>
      <c r="V485" s="244"/>
      <c r="W485" s="244"/>
      <c r="X485" s="244"/>
      <c r="Y485" s="244"/>
      <c r="Z485" s="244"/>
      <c r="AA485" s="244"/>
      <c r="AB485" s="244"/>
      <c r="AC485" s="244"/>
      <c r="AD485" s="244"/>
      <c r="AE485" s="244"/>
      <c r="AF485" s="244"/>
      <c r="AG485" s="244"/>
      <c r="AH485" s="244"/>
      <c r="AI485" s="244"/>
      <c r="AJ485" s="244"/>
      <c r="AK485" s="244"/>
      <c r="AL485" s="244"/>
      <c r="AM485" s="436">
        <f t="shared" ref="AM485:BV485" si="324">AM475*AM3*AM2</f>
        <v>0</v>
      </c>
      <c r="AN485" s="436">
        <f t="shared" si="324"/>
        <v>0</v>
      </c>
      <c r="AO485" s="436">
        <f t="shared" si="324"/>
        <v>0</v>
      </c>
      <c r="AP485" s="436">
        <f t="shared" si="324"/>
        <v>0</v>
      </c>
      <c r="AQ485" s="436">
        <f t="shared" si="324"/>
        <v>64568029.680000007</v>
      </c>
      <c r="AR485" s="436">
        <f t="shared" si="324"/>
        <v>119935918.08000001</v>
      </c>
      <c r="AS485" s="436">
        <f t="shared" si="324"/>
        <v>35284071.899999999</v>
      </c>
      <c r="AT485" s="436">
        <f t="shared" si="324"/>
        <v>73560956.700000018</v>
      </c>
      <c r="AU485" s="436">
        <f t="shared" si="324"/>
        <v>53572447.500000007</v>
      </c>
      <c r="AV485" s="436">
        <f t="shared" si="324"/>
        <v>56844627.840000011</v>
      </c>
      <c r="AW485" s="436">
        <f t="shared" si="324"/>
        <v>53847467.190000005</v>
      </c>
      <c r="AX485" s="436">
        <f t="shared" si="324"/>
        <v>67587585.780000016</v>
      </c>
      <c r="AY485" s="436">
        <f t="shared" si="324"/>
        <v>48826839.600000001</v>
      </c>
      <c r="AZ485" s="436">
        <f t="shared" si="324"/>
        <v>96094489.920000017</v>
      </c>
      <c r="BA485" s="436">
        <f t="shared" si="324"/>
        <v>52376936.040000007</v>
      </c>
      <c r="BB485" s="436">
        <f t="shared" si="324"/>
        <v>114532555.10400002</v>
      </c>
      <c r="BC485" s="436">
        <f t="shared" si="324"/>
        <v>66290323.334400006</v>
      </c>
      <c r="BD485" s="436">
        <f t="shared" si="324"/>
        <v>107265029.85000001</v>
      </c>
      <c r="BE485" s="436">
        <f t="shared" si="324"/>
        <v>67174425.450000018</v>
      </c>
      <c r="BF485" s="436">
        <f t="shared" si="324"/>
        <v>90055818.515519992</v>
      </c>
      <c r="BG485" s="436">
        <f t="shared" si="324"/>
        <v>44421797.475000009</v>
      </c>
      <c r="BH485" s="436">
        <f t="shared" si="324"/>
        <v>64452631.02696</v>
      </c>
      <c r="BI485" s="436">
        <f t="shared" si="324"/>
        <v>52768761.566400006</v>
      </c>
      <c r="BJ485" s="436">
        <f t="shared" si="324"/>
        <v>68316772.465920001</v>
      </c>
      <c r="BK485" s="436">
        <f t="shared" si="324"/>
        <v>34583994.522</v>
      </c>
      <c r="BL485" s="436">
        <f t="shared" si="324"/>
        <v>70625896.0176</v>
      </c>
      <c r="BM485" s="436">
        <f t="shared" si="324"/>
        <v>50965886.664000012</v>
      </c>
      <c r="BN485" s="436">
        <f t="shared" si="324"/>
        <v>86441312.055120006</v>
      </c>
      <c r="BO485" s="436">
        <f t="shared" si="324"/>
        <v>160934226.69851997</v>
      </c>
      <c r="BP485" s="436">
        <f t="shared" si="324"/>
        <v>269715853.87312496</v>
      </c>
      <c r="BQ485" s="436">
        <f t="shared" si="324"/>
        <v>153354571.57706398</v>
      </c>
      <c r="BR485" s="436">
        <f t="shared" si="324"/>
        <v>297653507.66249996</v>
      </c>
      <c r="BS485" s="436">
        <f t="shared" si="324"/>
        <v>177678627.09696001</v>
      </c>
      <c r="BT485" s="436">
        <f t="shared" si="324"/>
        <v>276563625.21314996</v>
      </c>
      <c r="BU485" s="436">
        <f t="shared" si="324"/>
        <v>169880819.01119998</v>
      </c>
      <c r="BV485" s="437">
        <f t="shared" si="324"/>
        <v>222178325.83649996</v>
      </c>
      <c r="BW485" s="434">
        <f t="shared" si="317"/>
        <v>3368354131.2459393</v>
      </c>
    </row>
    <row r="486" spans="1:75" ht="16.5" thickBot="1" x14ac:dyDescent="0.3">
      <c r="AM486" s="249"/>
      <c r="AN486" s="249"/>
      <c r="AO486" s="249"/>
      <c r="AP486" s="249"/>
      <c r="AQ486" s="249"/>
      <c r="AR486" s="249"/>
      <c r="AS486" s="249"/>
      <c r="AT486" s="249"/>
      <c r="AU486" s="249"/>
      <c r="AV486" s="249"/>
      <c r="AW486" s="249"/>
      <c r="AX486" s="249"/>
      <c r="AY486" s="249"/>
      <c r="AZ486" s="249"/>
      <c r="BA486" s="249"/>
      <c r="BB486" s="249"/>
      <c r="BC486" s="249"/>
      <c r="BD486" s="249"/>
      <c r="BE486" s="249"/>
      <c r="BF486" s="249"/>
      <c r="BG486" s="249"/>
      <c r="BH486" s="249"/>
      <c r="BI486" s="249"/>
      <c r="BJ486" s="249"/>
      <c r="BK486" s="249"/>
      <c r="BL486" s="249"/>
      <c r="BM486" s="249"/>
      <c r="BN486" s="249"/>
      <c r="BO486" s="249"/>
      <c r="BP486" s="249"/>
      <c r="BQ486" s="249"/>
      <c r="BR486" s="249"/>
      <c r="BS486" s="249"/>
      <c r="BT486" s="249"/>
      <c r="BU486" s="249"/>
      <c r="BV486" s="249"/>
      <c r="BW486" s="434">
        <f t="shared" si="317"/>
        <v>0</v>
      </c>
    </row>
    <row r="487" spans="1:75" ht="16.5" thickBot="1" x14ac:dyDescent="0.3">
      <c r="A487" s="318" t="s">
        <v>334</v>
      </c>
      <c r="C487" s="592">
        <f>C481+C482+C483+C484+C485</f>
        <v>0</v>
      </c>
      <c r="D487" s="572">
        <f t="shared" ref="D487:BO487" si="325">D481+D482+D483+D484+D485</f>
        <v>0</v>
      </c>
      <c r="E487" s="572">
        <f t="shared" si="325"/>
        <v>0</v>
      </c>
      <c r="F487" s="572">
        <f t="shared" si="325"/>
        <v>0</v>
      </c>
      <c r="G487" s="572">
        <f t="shared" si="325"/>
        <v>0</v>
      </c>
      <c r="H487" s="572">
        <f t="shared" si="325"/>
        <v>0</v>
      </c>
      <c r="I487" s="572">
        <f t="shared" si="325"/>
        <v>0</v>
      </c>
      <c r="J487" s="572">
        <f t="shared" si="325"/>
        <v>0</v>
      </c>
      <c r="K487" s="572">
        <f t="shared" si="325"/>
        <v>0</v>
      </c>
      <c r="L487" s="572">
        <f t="shared" si="325"/>
        <v>0</v>
      </c>
      <c r="M487" s="572">
        <f t="shared" si="325"/>
        <v>0</v>
      </c>
      <c r="N487" s="572">
        <f t="shared" si="325"/>
        <v>0</v>
      </c>
      <c r="O487" s="572">
        <f t="shared" si="325"/>
        <v>0</v>
      </c>
      <c r="P487" s="572">
        <f t="shared" si="325"/>
        <v>0</v>
      </c>
      <c r="Q487" s="572">
        <f t="shared" si="325"/>
        <v>0</v>
      </c>
      <c r="R487" s="572">
        <f t="shared" si="325"/>
        <v>0</v>
      </c>
      <c r="S487" s="572">
        <f t="shared" si="325"/>
        <v>0</v>
      </c>
      <c r="T487" s="572">
        <f t="shared" si="325"/>
        <v>0</v>
      </c>
      <c r="U487" s="572">
        <f t="shared" si="325"/>
        <v>0</v>
      </c>
      <c r="V487" s="572">
        <f t="shared" si="325"/>
        <v>0</v>
      </c>
      <c r="W487" s="572">
        <f t="shared" si="325"/>
        <v>0</v>
      </c>
      <c r="X487" s="572">
        <f t="shared" si="325"/>
        <v>0</v>
      </c>
      <c r="Y487" s="572">
        <f t="shared" si="325"/>
        <v>0</v>
      </c>
      <c r="Z487" s="572">
        <f t="shared" si="325"/>
        <v>0</v>
      </c>
      <c r="AA487" s="572">
        <f t="shared" si="325"/>
        <v>0</v>
      </c>
      <c r="AB487" s="572">
        <f t="shared" si="325"/>
        <v>0</v>
      </c>
      <c r="AC487" s="572">
        <f t="shared" si="325"/>
        <v>0</v>
      </c>
      <c r="AD487" s="572">
        <f t="shared" si="325"/>
        <v>0</v>
      </c>
      <c r="AE487" s="572">
        <f t="shared" si="325"/>
        <v>0</v>
      </c>
      <c r="AF487" s="572">
        <f t="shared" si="325"/>
        <v>0</v>
      </c>
      <c r="AG487" s="572">
        <f t="shared" si="325"/>
        <v>0</v>
      </c>
      <c r="AH487" s="572">
        <f t="shared" si="325"/>
        <v>0</v>
      </c>
      <c r="AI487" s="572">
        <f t="shared" si="325"/>
        <v>0</v>
      </c>
      <c r="AJ487" s="572">
        <f t="shared" si="325"/>
        <v>0</v>
      </c>
      <c r="AK487" s="572">
        <f t="shared" si="325"/>
        <v>0</v>
      </c>
      <c r="AL487" s="572">
        <f t="shared" si="325"/>
        <v>0</v>
      </c>
      <c r="AM487" s="572">
        <f t="shared" si="325"/>
        <v>61684227.000000007</v>
      </c>
      <c r="AN487" s="572">
        <f t="shared" si="325"/>
        <v>46951476.264000013</v>
      </c>
      <c r="AO487" s="572">
        <f t="shared" si="325"/>
        <v>241271217.00000003</v>
      </c>
      <c r="AP487" s="572">
        <f t="shared" si="325"/>
        <v>377438232.60000008</v>
      </c>
      <c r="AQ487" s="572">
        <f t="shared" si="325"/>
        <v>774826180.12800026</v>
      </c>
      <c r="AR487" s="572">
        <f t="shared" si="325"/>
        <v>1039436513.2800001</v>
      </c>
      <c r="AS487" s="572">
        <f t="shared" si="325"/>
        <v>423414231.24000001</v>
      </c>
      <c r="AT487" s="572">
        <f t="shared" si="325"/>
        <v>637523317.20000017</v>
      </c>
      <c r="AU487" s="572">
        <f t="shared" si="325"/>
        <v>642877521.00000012</v>
      </c>
      <c r="AV487" s="572">
        <f t="shared" si="325"/>
        <v>492649597.44000006</v>
      </c>
      <c r="AW487" s="572">
        <f t="shared" si="325"/>
        <v>646177799.12400019</v>
      </c>
      <c r="AX487" s="572">
        <f t="shared" si="325"/>
        <v>585754506.48000014</v>
      </c>
      <c r="AY487" s="572">
        <f t="shared" si="325"/>
        <v>659056750.50600016</v>
      </c>
      <c r="AZ487" s="572">
        <f t="shared" si="325"/>
        <v>1040733614.2632</v>
      </c>
      <c r="BA487" s="572">
        <f t="shared" si="325"/>
        <v>575962230.06036007</v>
      </c>
      <c r="BB487" s="572">
        <f t="shared" si="325"/>
        <v>896434308.38015997</v>
      </c>
      <c r="BC487" s="572">
        <f t="shared" si="325"/>
        <v>878362696.99199998</v>
      </c>
      <c r="BD487" s="572">
        <f t="shared" si="325"/>
        <v>840231290.25000012</v>
      </c>
      <c r="BE487" s="572">
        <f t="shared" si="325"/>
        <v>890077262.25</v>
      </c>
      <c r="BF487" s="572">
        <f t="shared" si="325"/>
        <v>705427637.42879999</v>
      </c>
      <c r="BG487" s="572">
        <f t="shared" si="325"/>
        <v>588599479.875</v>
      </c>
      <c r="BH487" s="572">
        <f t="shared" si="325"/>
        <v>504872066.91240001</v>
      </c>
      <c r="BI487" s="572">
        <f t="shared" si="325"/>
        <v>699198757.75200009</v>
      </c>
      <c r="BJ487" s="572">
        <f t="shared" si="325"/>
        <v>535140762.60479999</v>
      </c>
      <c r="BK487" s="572">
        <f t="shared" si="325"/>
        <v>408825831.31235999</v>
      </c>
      <c r="BL487" s="572">
        <f t="shared" si="325"/>
        <v>506075076.002496</v>
      </c>
      <c r="BM487" s="572">
        <f t="shared" si="325"/>
        <v>935422064.1057601</v>
      </c>
      <c r="BN487" s="572">
        <f t="shared" si="325"/>
        <v>719072582.30261517</v>
      </c>
      <c r="BO487" s="572">
        <f t="shared" si="325"/>
        <v>708119653.98596382</v>
      </c>
      <c r="BP487" s="572">
        <f t="shared" ref="BP487:BV487" si="326">BP481+BP482+BP483+BP484+BP485</f>
        <v>1006932442.2616798</v>
      </c>
      <c r="BQ487" s="572">
        <f t="shared" si="326"/>
        <v>674768744.90934467</v>
      </c>
      <c r="BR487" s="572">
        <f t="shared" si="326"/>
        <v>1111232317.6943998</v>
      </c>
      <c r="BS487" s="572">
        <f t="shared" si="326"/>
        <v>781795958.02387214</v>
      </c>
      <c r="BT487" s="572">
        <f t="shared" si="326"/>
        <v>1032497284.0032573</v>
      </c>
      <c r="BU487" s="572">
        <f t="shared" si="326"/>
        <v>747485163.6278398</v>
      </c>
      <c r="BV487" s="573">
        <f t="shared" si="326"/>
        <v>829460193.16089582</v>
      </c>
      <c r="BW487" s="434">
        <f t="shared" si="317"/>
        <v>24245788987.421211</v>
      </c>
    </row>
    <row r="488" spans="1:75" ht="16.5" thickBot="1" x14ac:dyDescent="0.3">
      <c r="A488" s="167"/>
      <c r="C488" s="249"/>
      <c r="D488" s="249"/>
      <c r="E488" s="249"/>
      <c r="F488" s="249"/>
      <c r="G488" s="249"/>
      <c r="H488" s="249"/>
      <c r="I488" s="249"/>
      <c r="J488" s="249"/>
      <c r="K488" s="249"/>
      <c r="L488" s="249"/>
      <c r="M488" s="249"/>
      <c r="N488" s="249"/>
      <c r="O488" s="249"/>
      <c r="P488" s="249"/>
      <c r="Q488" s="249"/>
      <c r="R488" s="249"/>
      <c r="S488" s="249"/>
      <c r="T488" s="249"/>
      <c r="U488" s="249"/>
      <c r="V488" s="249"/>
      <c r="W488" s="249"/>
      <c r="X488" s="249"/>
      <c r="Y488" s="249"/>
      <c r="Z488" s="249"/>
      <c r="AA488" s="249"/>
      <c r="AB488" s="249"/>
      <c r="AC488" s="249"/>
      <c r="AD488" s="249"/>
      <c r="AE488" s="249"/>
      <c r="AF488" s="249"/>
      <c r="AG488" s="249"/>
      <c r="AH488" s="249"/>
      <c r="AI488" s="249"/>
      <c r="AJ488" s="249"/>
      <c r="AK488" s="249"/>
      <c r="AL488" s="249"/>
      <c r="AM488" s="249"/>
      <c r="AN488" s="249"/>
      <c r="AO488" s="249"/>
      <c r="AP488" s="249"/>
      <c r="AQ488" s="249"/>
      <c r="AR488" s="249"/>
      <c r="AS488" s="249"/>
      <c r="AT488" s="249"/>
      <c r="AU488" s="249"/>
      <c r="AV488" s="249"/>
      <c r="AW488" s="249"/>
      <c r="AX488" s="249"/>
      <c r="AY488" s="249"/>
      <c r="AZ488" s="249"/>
      <c r="BA488" s="249"/>
      <c r="BB488" s="249"/>
      <c r="BC488" s="249"/>
      <c r="BD488" s="249"/>
      <c r="BE488" s="249"/>
      <c r="BF488" s="249"/>
      <c r="BG488" s="249"/>
      <c r="BH488" s="249"/>
      <c r="BI488" s="249"/>
      <c r="BJ488" s="249"/>
      <c r="BK488" s="249"/>
      <c r="BL488" s="249"/>
      <c r="BM488" s="249"/>
      <c r="BN488" s="249"/>
      <c r="BO488" s="249"/>
      <c r="BP488" s="249"/>
      <c r="BQ488" s="249"/>
      <c r="BR488" s="249"/>
      <c r="BS488" s="249"/>
      <c r="BT488" s="249"/>
      <c r="BU488" s="249"/>
      <c r="BV488" s="249"/>
      <c r="BW488" s="434">
        <f t="shared" si="317"/>
        <v>0</v>
      </c>
    </row>
    <row r="489" spans="1:75" ht="16.5" thickBot="1" x14ac:dyDescent="0.3">
      <c r="A489" s="467" t="s">
        <v>359</v>
      </c>
      <c r="C489" s="439">
        <f>IF(C487&gt;C501,C487-C501,0)</f>
        <v>0</v>
      </c>
      <c r="D489" s="440">
        <f t="shared" ref="D489:BO489" si="327">IF(D487&gt;D501,D487-D501,0)</f>
        <v>0</v>
      </c>
      <c r="E489" s="440">
        <f t="shared" si="327"/>
        <v>0</v>
      </c>
      <c r="F489" s="440">
        <f t="shared" si="327"/>
        <v>0</v>
      </c>
      <c r="G489" s="440">
        <f t="shared" si="327"/>
        <v>0</v>
      </c>
      <c r="H489" s="440">
        <f t="shared" si="327"/>
        <v>0</v>
      </c>
      <c r="I489" s="440">
        <f t="shared" si="327"/>
        <v>0</v>
      </c>
      <c r="J489" s="440">
        <f t="shared" si="327"/>
        <v>0</v>
      </c>
      <c r="K489" s="440">
        <f t="shared" si="327"/>
        <v>0</v>
      </c>
      <c r="L489" s="440">
        <f t="shared" si="327"/>
        <v>0</v>
      </c>
      <c r="M489" s="440">
        <f t="shared" si="327"/>
        <v>0</v>
      </c>
      <c r="N489" s="440">
        <f t="shared" si="327"/>
        <v>0</v>
      </c>
      <c r="O489" s="440">
        <f t="shared" si="327"/>
        <v>0</v>
      </c>
      <c r="P489" s="440">
        <f t="shared" si="327"/>
        <v>0</v>
      </c>
      <c r="Q489" s="440">
        <f t="shared" si="327"/>
        <v>0</v>
      </c>
      <c r="R489" s="440">
        <f t="shared" si="327"/>
        <v>0</v>
      </c>
      <c r="S489" s="440">
        <f t="shared" si="327"/>
        <v>0</v>
      </c>
      <c r="T489" s="440">
        <f t="shared" si="327"/>
        <v>0</v>
      </c>
      <c r="U489" s="440">
        <f t="shared" si="327"/>
        <v>0</v>
      </c>
      <c r="V489" s="440">
        <f t="shared" si="327"/>
        <v>0</v>
      </c>
      <c r="W489" s="440">
        <f t="shared" si="327"/>
        <v>0</v>
      </c>
      <c r="X489" s="440">
        <f t="shared" si="327"/>
        <v>0</v>
      </c>
      <c r="Y489" s="440">
        <f t="shared" si="327"/>
        <v>0</v>
      </c>
      <c r="Z489" s="440">
        <f t="shared" si="327"/>
        <v>0</v>
      </c>
      <c r="AA489" s="440">
        <f t="shared" si="327"/>
        <v>0</v>
      </c>
      <c r="AB489" s="440">
        <f t="shared" si="327"/>
        <v>0</v>
      </c>
      <c r="AC489" s="440">
        <f t="shared" si="327"/>
        <v>0</v>
      </c>
      <c r="AD489" s="440">
        <f t="shared" si="327"/>
        <v>0</v>
      </c>
      <c r="AE489" s="440">
        <f t="shared" si="327"/>
        <v>0</v>
      </c>
      <c r="AF489" s="440">
        <f t="shared" si="327"/>
        <v>0</v>
      </c>
      <c r="AG489" s="440">
        <f t="shared" si="327"/>
        <v>0</v>
      </c>
      <c r="AH489" s="440">
        <f t="shared" si="327"/>
        <v>0</v>
      </c>
      <c r="AI489" s="440">
        <f t="shared" si="327"/>
        <v>0</v>
      </c>
      <c r="AJ489" s="440">
        <f t="shared" si="327"/>
        <v>0</v>
      </c>
      <c r="AK489" s="440">
        <f t="shared" si="327"/>
        <v>0</v>
      </c>
      <c r="AL489" s="440">
        <f t="shared" si="327"/>
        <v>0</v>
      </c>
      <c r="AM489" s="440">
        <f t="shared" si="327"/>
        <v>0</v>
      </c>
      <c r="AN489" s="440">
        <f t="shared" si="327"/>
        <v>0</v>
      </c>
      <c r="AO489" s="440">
        <f t="shared" si="327"/>
        <v>0</v>
      </c>
      <c r="AP489" s="440">
        <f t="shared" si="327"/>
        <v>0</v>
      </c>
      <c r="AQ489" s="440">
        <f t="shared" si="327"/>
        <v>267751044.79200017</v>
      </c>
      <c r="AR489" s="440">
        <f t="shared" si="327"/>
        <v>482606113.176</v>
      </c>
      <c r="AS489" s="440">
        <f t="shared" si="327"/>
        <v>0</v>
      </c>
      <c r="AT489" s="440">
        <f t="shared" si="327"/>
        <v>0</v>
      </c>
      <c r="AU489" s="440">
        <f t="shared" si="327"/>
        <v>0</v>
      </c>
      <c r="AV489" s="440">
        <f t="shared" si="327"/>
        <v>0</v>
      </c>
      <c r="AW489" s="440">
        <f t="shared" si="327"/>
        <v>48512643.234000087</v>
      </c>
      <c r="AX489" s="440">
        <f t="shared" si="327"/>
        <v>2937662.6399999857</v>
      </c>
      <c r="AY489" s="440">
        <f t="shared" si="327"/>
        <v>40761836.940000057</v>
      </c>
      <c r="AZ489" s="440">
        <f t="shared" si="327"/>
        <v>209353509.73679996</v>
      </c>
      <c r="BA489" s="440">
        <f t="shared" si="327"/>
        <v>24937857.473760009</v>
      </c>
      <c r="BB489" s="440">
        <f t="shared" si="327"/>
        <v>222153206.23320007</v>
      </c>
      <c r="BC489" s="440">
        <f t="shared" si="327"/>
        <v>21398834.038559914</v>
      </c>
      <c r="BD489" s="440">
        <f t="shared" si="327"/>
        <v>121966497.88752007</v>
      </c>
      <c r="BE489" s="440">
        <f t="shared" si="327"/>
        <v>0</v>
      </c>
      <c r="BF489" s="440">
        <f t="shared" si="327"/>
        <v>0</v>
      </c>
      <c r="BG489" s="440">
        <f t="shared" si="327"/>
        <v>0</v>
      </c>
      <c r="BH489" s="440">
        <f t="shared" si="327"/>
        <v>0</v>
      </c>
      <c r="BI489" s="440">
        <f t="shared" si="327"/>
        <v>0</v>
      </c>
      <c r="BJ489" s="440">
        <f t="shared" si="327"/>
        <v>0</v>
      </c>
      <c r="BK489" s="440">
        <f t="shared" si="327"/>
        <v>0</v>
      </c>
      <c r="BL489" s="440">
        <f t="shared" si="327"/>
        <v>1672793.9960159659</v>
      </c>
      <c r="BM489" s="440">
        <f t="shared" si="327"/>
        <v>134363678.44415998</v>
      </c>
      <c r="BN489" s="440">
        <f t="shared" si="327"/>
        <v>108615178.66433525</v>
      </c>
      <c r="BO489" s="440">
        <f t="shared" si="327"/>
        <v>120353971.5896759</v>
      </c>
      <c r="BP489" s="440">
        <f t="shared" ref="BP489:BV489" si="328">IF(BP487&gt;BP501,BP487-BP501,0)</f>
        <v>164578356.98627388</v>
      </c>
      <c r="BQ489" s="440">
        <f t="shared" si="328"/>
        <v>0</v>
      </c>
      <c r="BR489" s="440">
        <f t="shared" si="328"/>
        <v>152546137.8998239</v>
      </c>
      <c r="BS489" s="440">
        <f t="shared" si="328"/>
        <v>35629245.517853022</v>
      </c>
      <c r="BT489" s="440">
        <f t="shared" si="328"/>
        <v>0</v>
      </c>
      <c r="BU489" s="440">
        <f t="shared" si="328"/>
        <v>0</v>
      </c>
      <c r="BV489" s="441">
        <f t="shared" si="328"/>
        <v>0</v>
      </c>
      <c r="BW489" s="434">
        <f t="shared" si="317"/>
        <v>2160138569.2499785</v>
      </c>
    </row>
    <row r="490" spans="1:75" ht="16.5" thickBot="1" x14ac:dyDescent="0.3">
      <c r="A490" s="468" t="s">
        <v>360</v>
      </c>
      <c r="C490" s="435">
        <f>IF(C487&lt;C501,C501-C487,0)</f>
        <v>0</v>
      </c>
      <c r="D490" s="436">
        <f t="shared" ref="D490:BO490" si="329">IF(D487&lt;D501,D501-D487,0)</f>
        <v>0</v>
      </c>
      <c r="E490" s="436">
        <f t="shared" si="329"/>
        <v>0</v>
      </c>
      <c r="F490" s="436">
        <f t="shared" si="329"/>
        <v>0</v>
      </c>
      <c r="G490" s="436">
        <f t="shared" si="329"/>
        <v>0</v>
      </c>
      <c r="H490" s="436">
        <f t="shared" si="329"/>
        <v>0</v>
      </c>
      <c r="I490" s="436">
        <f t="shared" si="329"/>
        <v>0</v>
      </c>
      <c r="J490" s="436">
        <f t="shared" si="329"/>
        <v>0</v>
      </c>
      <c r="K490" s="436">
        <f t="shared" si="329"/>
        <v>0</v>
      </c>
      <c r="L490" s="436">
        <f t="shared" si="329"/>
        <v>0</v>
      </c>
      <c r="M490" s="436">
        <f t="shared" si="329"/>
        <v>0</v>
      </c>
      <c r="N490" s="436">
        <f t="shared" si="329"/>
        <v>0</v>
      </c>
      <c r="O490" s="436">
        <f t="shared" si="329"/>
        <v>0</v>
      </c>
      <c r="P490" s="436">
        <f t="shared" si="329"/>
        <v>0</v>
      </c>
      <c r="Q490" s="436">
        <f t="shared" si="329"/>
        <v>0</v>
      </c>
      <c r="R490" s="436">
        <f t="shared" si="329"/>
        <v>0</v>
      </c>
      <c r="S490" s="436">
        <f t="shared" si="329"/>
        <v>0</v>
      </c>
      <c r="T490" s="436">
        <f t="shared" si="329"/>
        <v>0</v>
      </c>
      <c r="U490" s="436">
        <f t="shared" si="329"/>
        <v>0</v>
      </c>
      <c r="V490" s="436">
        <f t="shared" si="329"/>
        <v>0</v>
      </c>
      <c r="W490" s="436">
        <f t="shared" si="329"/>
        <v>0</v>
      </c>
      <c r="X490" s="436">
        <f t="shared" si="329"/>
        <v>0</v>
      </c>
      <c r="Y490" s="436">
        <f t="shared" si="329"/>
        <v>0</v>
      </c>
      <c r="Z490" s="436">
        <f t="shared" si="329"/>
        <v>0</v>
      </c>
      <c r="AA490" s="436">
        <f t="shared" si="329"/>
        <v>0</v>
      </c>
      <c r="AB490" s="436">
        <f t="shared" si="329"/>
        <v>0</v>
      </c>
      <c r="AC490" s="436">
        <f t="shared" si="329"/>
        <v>0</v>
      </c>
      <c r="AD490" s="436">
        <f t="shared" si="329"/>
        <v>0</v>
      </c>
      <c r="AE490" s="436">
        <f t="shared" si="329"/>
        <v>0</v>
      </c>
      <c r="AF490" s="436">
        <f t="shared" si="329"/>
        <v>0</v>
      </c>
      <c r="AG490" s="436">
        <f t="shared" si="329"/>
        <v>0</v>
      </c>
      <c r="AH490" s="436">
        <f t="shared" si="329"/>
        <v>0</v>
      </c>
      <c r="AI490" s="436">
        <f t="shared" si="329"/>
        <v>0</v>
      </c>
      <c r="AJ490" s="436">
        <f t="shared" si="329"/>
        <v>0</v>
      </c>
      <c r="AK490" s="436">
        <f t="shared" si="329"/>
        <v>0</v>
      </c>
      <c r="AL490" s="436">
        <f t="shared" si="329"/>
        <v>0</v>
      </c>
      <c r="AM490" s="436">
        <f t="shared" si="329"/>
        <v>0</v>
      </c>
      <c r="AN490" s="436">
        <f t="shared" si="329"/>
        <v>0</v>
      </c>
      <c r="AO490" s="436">
        <f t="shared" si="329"/>
        <v>53719934.400000006</v>
      </c>
      <c r="AP490" s="436">
        <f t="shared" si="329"/>
        <v>106336088.49599999</v>
      </c>
      <c r="AQ490" s="436">
        <f t="shared" si="329"/>
        <v>0</v>
      </c>
      <c r="AR490" s="436">
        <f t="shared" si="329"/>
        <v>0</v>
      </c>
      <c r="AS490" s="436">
        <f t="shared" si="329"/>
        <v>115322234.94000006</v>
      </c>
      <c r="AT490" s="436">
        <f t="shared" si="329"/>
        <v>223284938.57999992</v>
      </c>
      <c r="AU490" s="436">
        <f t="shared" si="329"/>
        <v>96142916.100000024</v>
      </c>
      <c r="AV490" s="436">
        <f t="shared" si="329"/>
        <v>119511062.88000011</v>
      </c>
      <c r="AW490" s="436">
        <f t="shared" si="329"/>
        <v>0</v>
      </c>
      <c r="AX490" s="436">
        <f t="shared" si="329"/>
        <v>0</v>
      </c>
      <c r="AY490" s="436">
        <f t="shared" si="329"/>
        <v>0</v>
      </c>
      <c r="AZ490" s="436">
        <f t="shared" si="329"/>
        <v>0</v>
      </c>
      <c r="BA490" s="436">
        <f t="shared" si="329"/>
        <v>0</v>
      </c>
      <c r="BB490" s="436">
        <f t="shared" si="329"/>
        <v>0</v>
      </c>
      <c r="BC490" s="436">
        <f t="shared" si="329"/>
        <v>0</v>
      </c>
      <c r="BD490" s="436">
        <f t="shared" si="329"/>
        <v>0</v>
      </c>
      <c r="BE490" s="436">
        <f t="shared" si="329"/>
        <v>66797658.403079987</v>
      </c>
      <c r="BF490" s="436">
        <f t="shared" si="329"/>
        <v>65909545.946640134</v>
      </c>
      <c r="BG490" s="436">
        <f t="shared" si="329"/>
        <v>268758819.83742011</v>
      </c>
      <c r="BH490" s="436">
        <f t="shared" si="329"/>
        <v>177405677.95500004</v>
      </c>
      <c r="BI490" s="436">
        <f t="shared" si="329"/>
        <v>59657204.476319909</v>
      </c>
      <c r="BJ490" s="436">
        <f t="shared" si="329"/>
        <v>22795634.754420042</v>
      </c>
      <c r="BK490" s="436">
        <f t="shared" si="329"/>
        <v>95441797.684200048</v>
      </c>
      <c r="BL490" s="436">
        <f t="shared" si="329"/>
        <v>0</v>
      </c>
      <c r="BM490" s="436">
        <f t="shared" si="329"/>
        <v>0</v>
      </c>
      <c r="BN490" s="436">
        <f t="shared" si="329"/>
        <v>0</v>
      </c>
      <c r="BO490" s="436">
        <f t="shared" si="329"/>
        <v>0</v>
      </c>
      <c r="BP490" s="436">
        <f t="shared" ref="BP490:BV490" si="330">IF(BP487&lt;BP501,BP501-BP487,0)</f>
        <v>0</v>
      </c>
      <c r="BQ490" s="436">
        <f t="shared" si="330"/>
        <v>28489016.378116846</v>
      </c>
      <c r="BR490" s="436">
        <f t="shared" si="330"/>
        <v>0</v>
      </c>
      <c r="BS490" s="436">
        <f t="shared" si="330"/>
        <v>0</v>
      </c>
      <c r="BT490" s="436">
        <f t="shared" si="330"/>
        <v>25763235.425195575</v>
      </c>
      <c r="BU490" s="436">
        <f t="shared" si="330"/>
        <v>14894164.498752117</v>
      </c>
      <c r="BV490" s="437">
        <f t="shared" si="330"/>
        <v>190783825.42883396</v>
      </c>
      <c r="BW490" s="434">
        <f t="shared" si="317"/>
        <v>1731013756.1839786</v>
      </c>
    </row>
    <row r="491" spans="1:75" ht="16.5" thickBot="1" x14ac:dyDescent="0.3">
      <c r="AM491" s="236"/>
      <c r="AN491" s="236"/>
      <c r="AO491" s="236"/>
      <c r="AP491" s="236"/>
      <c r="AQ491" s="236"/>
      <c r="AR491" s="236"/>
      <c r="AS491" s="236"/>
      <c r="AT491" s="236"/>
      <c r="AU491" s="236"/>
      <c r="AV491" s="236"/>
      <c r="AW491" s="236"/>
      <c r="AX491" s="236"/>
      <c r="AY491" s="236"/>
      <c r="AZ491" s="236"/>
      <c r="BA491" s="236"/>
      <c r="BB491" s="236"/>
      <c r="BC491" s="236"/>
      <c r="BD491" s="236"/>
      <c r="BE491" s="236"/>
      <c r="BF491" s="236"/>
      <c r="BG491" s="236"/>
      <c r="BH491" s="236"/>
      <c r="BI491" s="236"/>
      <c r="BJ491" s="236"/>
      <c r="BK491" s="236"/>
      <c r="BL491" s="236"/>
      <c r="BM491" s="236"/>
      <c r="BN491" s="236"/>
      <c r="BO491" s="236"/>
      <c r="BP491" s="236"/>
      <c r="BQ491" s="236"/>
      <c r="BR491" s="236"/>
      <c r="BS491" s="236"/>
      <c r="BT491" s="236"/>
      <c r="BU491" s="236"/>
      <c r="BV491" s="236"/>
      <c r="BW491" s="405">
        <f t="shared" si="317"/>
        <v>0</v>
      </c>
    </row>
    <row r="492" spans="1:75" ht="16.5" thickBot="1" x14ac:dyDescent="0.3">
      <c r="A492" s="323" t="s">
        <v>335</v>
      </c>
      <c r="C492" s="592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  <c r="AM492" s="572">
        <f t="shared" ref="AM492:BV492" si="331">AM487-(AM477*AM2*AM3)</f>
        <v>0</v>
      </c>
      <c r="AN492" s="572">
        <f t="shared" si="331"/>
        <v>0</v>
      </c>
      <c r="AO492" s="572">
        <f t="shared" si="331"/>
        <v>0</v>
      </c>
      <c r="AP492" s="572">
        <f t="shared" si="331"/>
        <v>0</v>
      </c>
      <c r="AQ492" s="572">
        <f t="shared" si="331"/>
        <v>0</v>
      </c>
      <c r="AR492" s="572">
        <f t="shared" si="331"/>
        <v>0</v>
      </c>
      <c r="AS492" s="572">
        <f t="shared" si="331"/>
        <v>0</v>
      </c>
      <c r="AT492" s="572">
        <f t="shared" si="331"/>
        <v>0</v>
      </c>
      <c r="AU492" s="572">
        <f t="shared" si="331"/>
        <v>0</v>
      </c>
      <c r="AV492" s="572">
        <f t="shared" si="331"/>
        <v>0</v>
      </c>
      <c r="AW492" s="572">
        <f t="shared" si="331"/>
        <v>0</v>
      </c>
      <c r="AX492" s="572">
        <f t="shared" si="331"/>
        <v>0</v>
      </c>
      <c r="AY492" s="572">
        <f t="shared" si="331"/>
        <v>0</v>
      </c>
      <c r="AZ492" s="572">
        <f t="shared" si="331"/>
        <v>0</v>
      </c>
      <c r="BA492" s="572">
        <f t="shared" si="331"/>
        <v>0</v>
      </c>
      <c r="BB492" s="572">
        <f t="shared" si="331"/>
        <v>0</v>
      </c>
      <c r="BC492" s="572">
        <f t="shared" si="331"/>
        <v>0</v>
      </c>
      <c r="BD492" s="572">
        <f t="shared" si="331"/>
        <v>0</v>
      </c>
      <c r="BE492" s="572">
        <f t="shared" si="331"/>
        <v>0</v>
      </c>
      <c r="BF492" s="572">
        <f t="shared" si="331"/>
        <v>0</v>
      </c>
      <c r="BG492" s="572">
        <f t="shared" si="331"/>
        <v>0</v>
      </c>
      <c r="BH492" s="572">
        <f t="shared" si="331"/>
        <v>0</v>
      </c>
      <c r="BI492" s="572">
        <f t="shared" si="331"/>
        <v>0</v>
      </c>
      <c r="BJ492" s="572">
        <f t="shared" si="331"/>
        <v>0</v>
      </c>
      <c r="BK492" s="572">
        <f t="shared" si="331"/>
        <v>0</v>
      </c>
      <c r="BL492" s="572">
        <f t="shared" si="331"/>
        <v>0</v>
      </c>
      <c r="BM492" s="572">
        <f t="shared" si="331"/>
        <v>0</v>
      </c>
      <c r="BN492" s="572">
        <f t="shared" si="331"/>
        <v>0</v>
      </c>
      <c r="BO492" s="572">
        <f t="shared" si="331"/>
        <v>0</v>
      </c>
      <c r="BP492" s="572">
        <f t="shared" si="331"/>
        <v>0</v>
      </c>
      <c r="BQ492" s="572">
        <f t="shared" si="331"/>
        <v>0</v>
      </c>
      <c r="BR492" s="572">
        <f t="shared" si="331"/>
        <v>0</v>
      </c>
      <c r="BS492" s="572">
        <f t="shared" si="331"/>
        <v>0</v>
      </c>
      <c r="BT492" s="572">
        <f t="shared" si="331"/>
        <v>0</v>
      </c>
      <c r="BU492" s="572">
        <f t="shared" si="331"/>
        <v>0</v>
      </c>
      <c r="BV492" s="573">
        <f t="shared" si="331"/>
        <v>0</v>
      </c>
      <c r="BW492" s="434">
        <f t="shared" si="317"/>
        <v>0</v>
      </c>
    </row>
    <row r="493" spans="1:75" ht="16.5" thickBot="1" x14ac:dyDescent="0.3">
      <c r="BW493" s="405">
        <f t="shared" si="317"/>
        <v>0</v>
      </c>
    </row>
    <row r="494" spans="1:75" ht="16.5" thickBot="1" x14ac:dyDescent="0.3">
      <c r="A494" s="172" t="s">
        <v>344</v>
      </c>
      <c r="BW494" s="405">
        <f t="shared" si="317"/>
        <v>0</v>
      </c>
    </row>
    <row r="495" spans="1:75" ht="16.5" thickBot="1" x14ac:dyDescent="0.3">
      <c r="A495" s="277" t="s">
        <v>248</v>
      </c>
      <c r="C495" s="439"/>
      <c r="D495" s="440"/>
      <c r="E495" s="440"/>
      <c r="F495" s="440"/>
      <c r="G495" s="440"/>
      <c r="H495" s="440"/>
      <c r="I495" s="440"/>
      <c r="J495" s="440"/>
      <c r="K495" s="440"/>
      <c r="L495" s="440"/>
      <c r="M495" s="440"/>
      <c r="N495" s="440"/>
      <c r="O495" s="440"/>
      <c r="P495" s="440"/>
      <c r="Q495" s="440"/>
      <c r="R495" s="440"/>
      <c r="S495" s="440"/>
      <c r="T495" s="440"/>
      <c r="U495" s="440"/>
      <c r="V495" s="440"/>
      <c r="W495" s="440"/>
      <c r="X495" s="440"/>
      <c r="Y495" s="440"/>
      <c r="Z495" s="440"/>
      <c r="AA495" s="440"/>
      <c r="AB495" s="440"/>
      <c r="AC495" s="440"/>
      <c r="AD495" s="440"/>
      <c r="AE495" s="440"/>
      <c r="AF495" s="440"/>
      <c r="AG495" s="440"/>
      <c r="AH495" s="440"/>
      <c r="AI495" s="440"/>
      <c r="AJ495" s="440"/>
      <c r="AK495" s="440"/>
      <c r="AL495" s="440"/>
      <c r="AM495" s="440">
        <f t="shared" ref="AM495:BV495" si="332">AM467*AM3*AM2</f>
        <v>61684227.000000007</v>
      </c>
      <c r="AN495" s="440">
        <f t="shared" si="332"/>
        <v>46951476.264000013</v>
      </c>
      <c r="AO495" s="440">
        <f t="shared" si="332"/>
        <v>48254243.400000006</v>
      </c>
      <c r="AP495" s="440">
        <f t="shared" si="332"/>
        <v>49231508.040000014</v>
      </c>
      <c r="AQ495" s="440">
        <f t="shared" si="332"/>
        <v>64568029.680000007</v>
      </c>
      <c r="AR495" s="440">
        <f t="shared" si="332"/>
        <v>119935918.08000001</v>
      </c>
      <c r="AS495" s="440">
        <f t="shared" si="332"/>
        <v>35284071.899999999</v>
      </c>
      <c r="AT495" s="440">
        <f t="shared" si="332"/>
        <v>73560956.700000018</v>
      </c>
      <c r="AU495" s="440">
        <f t="shared" si="332"/>
        <v>53572447.500000007</v>
      </c>
      <c r="AV495" s="440">
        <f t="shared" si="332"/>
        <v>56844627.840000011</v>
      </c>
      <c r="AW495" s="440">
        <f t="shared" si="332"/>
        <v>53847467.190000005</v>
      </c>
      <c r="AX495" s="440">
        <f t="shared" si="332"/>
        <v>67587585.780000016</v>
      </c>
      <c r="AY495" s="440">
        <f t="shared" si="332"/>
        <v>121954085.94599999</v>
      </c>
      <c r="AZ495" s="440">
        <f t="shared" si="332"/>
        <v>240013630.42799997</v>
      </c>
      <c r="BA495" s="440">
        <f t="shared" si="332"/>
        <v>130821110.10540001</v>
      </c>
      <c r="BB495" s="440">
        <f t="shared" si="332"/>
        <v>286066083.24359995</v>
      </c>
      <c r="BC495" s="440">
        <f t="shared" si="332"/>
        <v>165725808.336</v>
      </c>
      <c r="BD495" s="440">
        <f t="shared" si="332"/>
        <v>268162574.625</v>
      </c>
      <c r="BE495" s="440">
        <f t="shared" si="332"/>
        <v>167936063.625</v>
      </c>
      <c r="BF495" s="440">
        <f t="shared" si="332"/>
        <v>225139546.28879997</v>
      </c>
      <c r="BG495" s="440">
        <f t="shared" si="332"/>
        <v>111054493.6875</v>
      </c>
      <c r="BH495" s="440">
        <f t="shared" si="332"/>
        <v>161131577.56740001</v>
      </c>
      <c r="BI495" s="440">
        <f t="shared" si="332"/>
        <v>131921903.91599999</v>
      </c>
      <c r="BJ495" s="440">
        <f t="shared" si="332"/>
        <v>170791931.16479999</v>
      </c>
      <c r="BK495" s="440">
        <f t="shared" si="332"/>
        <v>37039588.407359995</v>
      </c>
      <c r="BL495" s="440">
        <f t="shared" si="332"/>
        <v>75642285.54959999</v>
      </c>
      <c r="BM495" s="440">
        <f t="shared" si="332"/>
        <v>54584656.600319996</v>
      </c>
      <c r="BN495" s="440">
        <f t="shared" si="332"/>
        <v>92581032.998519987</v>
      </c>
      <c r="BO495" s="440">
        <f t="shared" si="332"/>
        <v>64373690.679407984</v>
      </c>
      <c r="BP495" s="440">
        <f t="shared" si="332"/>
        <v>107886341.54924998</v>
      </c>
      <c r="BQ495" s="440">
        <f t="shared" si="332"/>
        <v>61341828.630825587</v>
      </c>
      <c r="BR495" s="440">
        <f t="shared" si="332"/>
        <v>119061403.06499998</v>
      </c>
      <c r="BS495" s="440">
        <f t="shared" si="332"/>
        <v>71071450.838784009</v>
      </c>
      <c r="BT495" s="440">
        <f t="shared" si="332"/>
        <v>110625450.08525997</v>
      </c>
      <c r="BU495" s="440">
        <f t="shared" si="332"/>
        <v>67952327.604479983</v>
      </c>
      <c r="BV495" s="441">
        <f t="shared" si="332"/>
        <v>88871330.334599987</v>
      </c>
      <c r="BW495" s="434">
        <f t="shared" si="317"/>
        <v>3863072754.6509075</v>
      </c>
    </row>
    <row r="496" spans="1:75" ht="16.5" thickBot="1" x14ac:dyDescent="0.3">
      <c r="A496" s="268" t="s">
        <v>250</v>
      </c>
      <c r="C496" s="431"/>
      <c r="D496" s="249"/>
      <c r="E496" s="249"/>
      <c r="F496" s="249"/>
      <c r="G496" s="249"/>
      <c r="H496" s="249"/>
      <c r="I496" s="249"/>
      <c r="J496" s="249"/>
      <c r="K496" s="249"/>
      <c r="L496" s="249"/>
      <c r="M496" s="249"/>
      <c r="N496" s="249"/>
      <c r="O496" s="249"/>
      <c r="P496" s="249"/>
      <c r="Q496" s="249"/>
      <c r="R496" s="249"/>
      <c r="S496" s="249"/>
      <c r="T496" s="249"/>
      <c r="U496" s="249"/>
      <c r="V496" s="249"/>
      <c r="W496" s="249"/>
      <c r="X496" s="249"/>
      <c r="Y496" s="249"/>
      <c r="Z496" s="249"/>
      <c r="AA496" s="249"/>
      <c r="AB496" s="249"/>
      <c r="AC496" s="249"/>
      <c r="AD496" s="249"/>
      <c r="AE496" s="249"/>
      <c r="AF496" s="249"/>
      <c r="AG496" s="249"/>
      <c r="AH496" s="249"/>
      <c r="AI496" s="249"/>
      <c r="AJ496" s="249"/>
      <c r="AK496" s="249"/>
      <c r="AL496" s="249"/>
      <c r="AM496" s="249"/>
      <c r="AN496" s="249">
        <f t="shared" ref="AN496:BV496" si="333">AN469*AM3*AM2</f>
        <v>0</v>
      </c>
      <c r="AO496" s="249">
        <f t="shared" si="333"/>
        <v>0</v>
      </c>
      <c r="AP496" s="249">
        <f t="shared" si="333"/>
        <v>0</v>
      </c>
      <c r="AQ496" s="249">
        <f t="shared" si="333"/>
        <v>0</v>
      </c>
      <c r="AR496" s="249">
        <f t="shared" si="333"/>
        <v>0</v>
      </c>
      <c r="AS496" s="249">
        <f t="shared" si="333"/>
        <v>0</v>
      </c>
      <c r="AT496" s="249">
        <f t="shared" si="333"/>
        <v>0</v>
      </c>
      <c r="AU496" s="249">
        <f t="shared" si="333"/>
        <v>0</v>
      </c>
      <c r="AV496" s="249">
        <f t="shared" si="333"/>
        <v>0</v>
      </c>
      <c r="AW496" s="249">
        <f t="shared" si="333"/>
        <v>0</v>
      </c>
      <c r="AX496" s="249">
        <f t="shared" si="333"/>
        <v>0</v>
      </c>
      <c r="AY496" s="249">
        <f t="shared" si="333"/>
        <v>0</v>
      </c>
      <c r="AZ496" s="249">
        <f t="shared" si="333"/>
        <v>48781634.378400013</v>
      </c>
      <c r="BA496" s="249">
        <f t="shared" si="333"/>
        <v>96005452.171199992</v>
      </c>
      <c r="BB496" s="249">
        <f t="shared" si="333"/>
        <v>52328444.042160004</v>
      </c>
      <c r="BC496" s="249">
        <f t="shared" si="333"/>
        <v>114426433.29743999</v>
      </c>
      <c r="BD496" s="249">
        <f t="shared" si="333"/>
        <v>66290323.334400006</v>
      </c>
      <c r="BE496" s="249">
        <f t="shared" si="333"/>
        <v>107265029.85000001</v>
      </c>
      <c r="BF496" s="249">
        <f t="shared" si="333"/>
        <v>67174425.450000018</v>
      </c>
      <c r="BG496" s="249">
        <f t="shared" si="333"/>
        <v>90055818.515519992</v>
      </c>
      <c r="BH496" s="249">
        <f t="shared" si="333"/>
        <v>44421797.475000009</v>
      </c>
      <c r="BI496" s="249">
        <f t="shared" si="333"/>
        <v>64452631.02696</v>
      </c>
      <c r="BJ496" s="249">
        <f t="shared" si="333"/>
        <v>52768761.566400006</v>
      </c>
      <c r="BK496" s="249">
        <f t="shared" si="333"/>
        <v>68316772.465920001</v>
      </c>
      <c r="BL496" s="249">
        <f t="shared" si="333"/>
        <v>74079176.81471999</v>
      </c>
      <c r="BM496" s="249">
        <f t="shared" si="333"/>
        <v>151284571.09919998</v>
      </c>
      <c r="BN496" s="249">
        <f t="shared" si="333"/>
        <v>109169313.20063999</v>
      </c>
      <c r="BO496" s="249">
        <f t="shared" si="333"/>
        <v>185162065.99703997</v>
      </c>
      <c r="BP496" s="249">
        <f t="shared" si="333"/>
        <v>128747381.35881597</v>
      </c>
      <c r="BQ496" s="249">
        <f t="shared" si="333"/>
        <v>215772683.09849995</v>
      </c>
      <c r="BR496" s="249">
        <f t="shared" si="333"/>
        <v>122683657.26165117</v>
      </c>
      <c r="BS496" s="249">
        <f t="shared" si="333"/>
        <v>238122806.12999997</v>
      </c>
      <c r="BT496" s="249">
        <f t="shared" si="333"/>
        <v>142142901.67756802</v>
      </c>
      <c r="BU496" s="249">
        <f t="shared" si="333"/>
        <v>221250900.17051995</v>
      </c>
      <c r="BV496" s="250">
        <f t="shared" si="333"/>
        <v>135904655.20895997</v>
      </c>
      <c r="BW496" s="434">
        <f t="shared" si="317"/>
        <v>2596607635.5910149</v>
      </c>
    </row>
    <row r="497" spans="1:75" ht="16.5" thickBot="1" x14ac:dyDescent="0.3">
      <c r="A497" s="268" t="s">
        <v>251</v>
      </c>
      <c r="C497" s="431"/>
      <c r="D497" s="249"/>
      <c r="E497" s="249"/>
      <c r="F497" s="249"/>
      <c r="G497" s="249"/>
      <c r="H497" s="249"/>
      <c r="I497" s="249"/>
      <c r="J497" s="249"/>
      <c r="K497" s="249"/>
      <c r="L497" s="249"/>
      <c r="M497" s="249"/>
      <c r="N497" s="249"/>
      <c r="O497" s="249"/>
      <c r="P497" s="249"/>
      <c r="Q497" s="249"/>
      <c r="R497" s="249"/>
      <c r="S497" s="249"/>
      <c r="T497" s="249"/>
      <c r="U497" s="249"/>
      <c r="V497" s="249"/>
      <c r="W497" s="249"/>
      <c r="X497" s="249"/>
      <c r="Y497" s="249"/>
      <c r="Z497" s="249"/>
      <c r="AA497" s="249"/>
      <c r="AB497" s="249"/>
      <c r="AC497" s="249"/>
      <c r="AD497" s="249"/>
      <c r="AE497" s="249"/>
      <c r="AF497" s="249"/>
      <c r="AG497" s="249"/>
      <c r="AH497" s="249"/>
      <c r="AI497" s="249"/>
      <c r="AJ497" s="249"/>
      <c r="AK497" s="249"/>
      <c r="AL497" s="249"/>
      <c r="AM497" s="249"/>
      <c r="AN497" s="249"/>
      <c r="AO497" s="249">
        <f t="shared" ref="AO497:BV497" si="334">AO471*AM3*AM2</f>
        <v>246736908.00000003</v>
      </c>
      <c r="AP497" s="249">
        <f t="shared" si="334"/>
        <v>187805905.05600005</v>
      </c>
      <c r="AQ497" s="249">
        <f t="shared" si="334"/>
        <v>193016973.60000002</v>
      </c>
      <c r="AR497" s="249">
        <f t="shared" si="334"/>
        <v>196926032.16000006</v>
      </c>
      <c r="AS497" s="249">
        <f t="shared" si="334"/>
        <v>258272118.72000003</v>
      </c>
      <c r="AT497" s="249">
        <f t="shared" si="334"/>
        <v>479743672.32000005</v>
      </c>
      <c r="AU497" s="249">
        <f t="shared" si="334"/>
        <v>141136287.59999999</v>
      </c>
      <c r="AV497" s="249">
        <f t="shared" si="334"/>
        <v>294243826.80000007</v>
      </c>
      <c r="AW497" s="249">
        <f t="shared" si="334"/>
        <v>214289790.00000003</v>
      </c>
      <c r="AX497" s="249">
        <f t="shared" si="334"/>
        <v>227378511.36000004</v>
      </c>
      <c r="AY497" s="249">
        <f t="shared" si="334"/>
        <v>215389868.76000002</v>
      </c>
      <c r="AZ497" s="249">
        <f t="shared" si="334"/>
        <v>270350343.12000006</v>
      </c>
      <c r="BA497" s="249">
        <f t="shared" si="334"/>
        <v>0</v>
      </c>
      <c r="BB497" s="249">
        <f t="shared" si="334"/>
        <v>0</v>
      </c>
      <c r="BC497" s="249">
        <f t="shared" si="334"/>
        <v>0</v>
      </c>
      <c r="BD497" s="249">
        <f t="shared" si="334"/>
        <v>0</v>
      </c>
      <c r="BE497" s="249">
        <f t="shared" si="334"/>
        <v>0</v>
      </c>
      <c r="BF497" s="249">
        <f t="shared" si="334"/>
        <v>0</v>
      </c>
      <c r="BG497" s="249">
        <f t="shared" si="334"/>
        <v>0</v>
      </c>
      <c r="BH497" s="249">
        <f t="shared" si="334"/>
        <v>0</v>
      </c>
      <c r="BI497" s="249">
        <f t="shared" si="334"/>
        <v>0</v>
      </c>
      <c r="BJ497" s="249">
        <f t="shared" si="334"/>
        <v>0</v>
      </c>
      <c r="BK497" s="249">
        <f t="shared" si="334"/>
        <v>0</v>
      </c>
      <c r="BL497" s="249">
        <f t="shared" si="334"/>
        <v>0</v>
      </c>
      <c r="BM497" s="249">
        <f t="shared" si="334"/>
        <v>166678147.83311999</v>
      </c>
      <c r="BN497" s="249">
        <f t="shared" si="334"/>
        <v>340390284.97319996</v>
      </c>
      <c r="BO497" s="249">
        <f t="shared" si="334"/>
        <v>245630954.70144004</v>
      </c>
      <c r="BP497" s="249">
        <f t="shared" si="334"/>
        <v>416614648.49333996</v>
      </c>
      <c r="BQ497" s="249">
        <f t="shared" si="334"/>
        <v>289681608.05733597</v>
      </c>
      <c r="BR497" s="249">
        <f t="shared" si="334"/>
        <v>485488536.97162485</v>
      </c>
      <c r="BS497" s="249">
        <f t="shared" si="334"/>
        <v>276038228.8387152</v>
      </c>
      <c r="BT497" s="249">
        <f t="shared" si="334"/>
        <v>535776313.79249984</v>
      </c>
      <c r="BU497" s="249">
        <f t="shared" si="334"/>
        <v>319821528.77452803</v>
      </c>
      <c r="BV497" s="250">
        <f t="shared" si="334"/>
        <v>497814525.38366985</v>
      </c>
      <c r="BW497" s="434">
        <f t="shared" si="317"/>
        <v>6499225015.3154745</v>
      </c>
    </row>
    <row r="498" spans="1:75" ht="16.5" thickBot="1" x14ac:dyDescent="0.3">
      <c r="A498" s="268" t="s">
        <v>252</v>
      </c>
      <c r="C498" s="431"/>
      <c r="D498" s="249"/>
      <c r="E498" s="249"/>
      <c r="F498" s="249"/>
      <c r="G498" s="249"/>
      <c r="H498" s="249"/>
      <c r="I498" s="249"/>
      <c r="J498" s="249"/>
      <c r="K498" s="249"/>
      <c r="L498" s="249"/>
      <c r="M498" s="249"/>
      <c r="N498" s="249"/>
      <c r="O498" s="249"/>
      <c r="P498" s="249"/>
      <c r="Q498" s="249"/>
      <c r="R498" s="249"/>
      <c r="S498" s="249"/>
      <c r="T498" s="249"/>
      <c r="U498" s="249"/>
      <c r="V498" s="249"/>
      <c r="W498" s="249"/>
      <c r="X498" s="249"/>
      <c r="Y498" s="249"/>
      <c r="Z498" s="249"/>
      <c r="AA498" s="249"/>
      <c r="AB498" s="249"/>
      <c r="AC498" s="249"/>
      <c r="AD498" s="249"/>
      <c r="AE498" s="249"/>
      <c r="AF498" s="249"/>
      <c r="AG498" s="249"/>
      <c r="AH498" s="249"/>
      <c r="AI498" s="249"/>
      <c r="AJ498" s="249"/>
      <c r="AK498" s="249"/>
      <c r="AL498" s="249"/>
      <c r="AM498" s="249"/>
      <c r="AN498" s="249"/>
      <c r="AO498" s="249"/>
      <c r="AP498" s="249">
        <f t="shared" ref="AP498:BV498" si="335">AP473*AM3*AM2</f>
        <v>246736908.00000003</v>
      </c>
      <c r="AQ498" s="249">
        <f t="shared" si="335"/>
        <v>187805905.05600005</v>
      </c>
      <c r="AR498" s="249">
        <f t="shared" si="335"/>
        <v>193016973.60000002</v>
      </c>
      <c r="AS498" s="249">
        <f t="shared" si="335"/>
        <v>196926032.16000006</v>
      </c>
      <c r="AT498" s="249">
        <f t="shared" si="335"/>
        <v>258272118.72000003</v>
      </c>
      <c r="AU498" s="249">
        <f t="shared" si="335"/>
        <v>479743672.32000005</v>
      </c>
      <c r="AV498" s="249">
        <f t="shared" si="335"/>
        <v>141136287.59999999</v>
      </c>
      <c r="AW498" s="249">
        <f t="shared" si="335"/>
        <v>294243826.80000007</v>
      </c>
      <c r="AX498" s="249">
        <f t="shared" si="335"/>
        <v>214289790.00000003</v>
      </c>
      <c r="AY498" s="249">
        <f t="shared" si="335"/>
        <v>227378511.36000004</v>
      </c>
      <c r="AZ498" s="249">
        <f t="shared" si="335"/>
        <v>215389868.76000002</v>
      </c>
      <c r="BA498" s="249">
        <f t="shared" si="335"/>
        <v>270350343.12000006</v>
      </c>
      <c r="BB498" s="249">
        <f t="shared" si="335"/>
        <v>268298989.08120003</v>
      </c>
      <c r="BC498" s="249">
        <f t="shared" si="335"/>
        <v>528029986.94160002</v>
      </c>
      <c r="BD498" s="249">
        <f t="shared" si="335"/>
        <v>287806442.23188001</v>
      </c>
      <c r="BE498" s="249">
        <f t="shared" si="335"/>
        <v>629345383.13591993</v>
      </c>
      <c r="BF498" s="249">
        <f t="shared" si="335"/>
        <v>364596778.33920002</v>
      </c>
      <c r="BG498" s="249">
        <f t="shared" si="335"/>
        <v>589957664.17500007</v>
      </c>
      <c r="BH498" s="249">
        <f t="shared" si="335"/>
        <v>369459339.97500002</v>
      </c>
      <c r="BI498" s="249">
        <f t="shared" si="335"/>
        <v>495307001.83535999</v>
      </c>
      <c r="BJ498" s="249">
        <f t="shared" si="335"/>
        <v>244319886.11250001</v>
      </c>
      <c r="BK498" s="249">
        <f t="shared" si="335"/>
        <v>354489470.64828002</v>
      </c>
      <c r="BL498" s="249">
        <f t="shared" si="335"/>
        <v>290228188.61520004</v>
      </c>
      <c r="BM498" s="249">
        <f t="shared" si="335"/>
        <v>375742248.56256002</v>
      </c>
      <c r="BN498" s="249">
        <f t="shared" si="335"/>
        <v>0</v>
      </c>
      <c r="BO498" s="249">
        <f t="shared" si="335"/>
        <v>0</v>
      </c>
      <c r="BP498" s="249">
        <f t="shared" si="335"/>
        <v>0</v>
      </c>
      <c r="BQ498" s="249">
        <f t="shared" si="335"/>
        <v>0</v>
      </c>
      <c r="BR498" s="249">
        <f t="shared" si="335"/>
        <v>0</v>
      </c>
      <c r="BS498" s="249">
        <f t="shared" si="335"/>
        <v>0</v>
      </c>
      <c r="BT498" s="249">
        <f t="shared" si="335"/>
        <v>0</v>
      </c>
      <c r="BU498" s="249">
        <f t="shared" si="335"/>
        <v>0</v>
      </c>
      <c r="BV498" s="250">
        <f t="shared" si="335"/>
        <v>0</v>
      </c>
      <c r="BW498" s="434">
        <f t="shared" si="317"/>
        <v>7722871617.1497011</v>
      </c>
    </row>
    <row r="499" spans="1:75" ht="16.5" thickBot="1" x14ac:dyDescent="0.3">
      <c r="A499" s="270" t="s">
        <v>269</v>
      </c>
      <c r="C499" s="435"/>
      <c r="D499" s="436"/>
      <c r="E499" s="436"/>
      <c r="F499" s="436"/>
      <c r="G499" s="436"/>
      <c r="H499" s="436"/>
      <c r="I499" s="436"/>
      <c r="J499" s="436"/>
      <c r="K499" s="436"/>
      <c r="L499" s="436"/>
      <c r="M499" s="436"/>
      <c r="N499" s="436"/>
      <c r="O499" s="436"/>
      <c r="P499" s="436"/>
      <c r="Q499" s="436"/>
      <c r="R499" s="436"/>
      <c r="S499" s="436"/>
      <c r="T499" s="436"/>
      <c r="U499" s="436"/>
      <c r="V499" s="436"/>
      <c r="W499" s="436"/>
      <c r="X499" s="436"/>
      <c r="Y499" s="436"/>
      <c r="Z499" s="436"/>
      <c r="AA499" s="436"/>
      <c r="AB499" s="436"/>
      <c r="AC499" s="436"/>
      <c r="AD499" s="436"/>
      <c r="AE499" s="436"/>
      <c r="AF499" s="436"/>
      <c r="AG499" s="436"/>
      <c r="AH499" s="436"/>
      <c r="AI499" s="436"/>
      <c r="AJ499" s="436"/>
      <c r="AK499" s="436"/>
      <c r="AL499" s="436"/>
      <c r="AM499" s="436"/>
      <c r="AN499" s="436"/>
      <c r="AO499" s="436"/>
      <c r="AP499" s="436"/>
      <c r="AQ499" s="436">
        <f t="shared" ref="AQ499:BV499" si="336">AQ475*AM3*AM2</f>
        <v>61684227.000000007</v>
      </c>
      <c r="AR499" s="436">
        <f t="shared" si="336"/>
        <v>46951476.264000013</v>
      </c>
      <c r="AS499" s="436">
        <f t="shared" si="336"/>
        <v>48254243.400000006</v>
      </c>
      <c r="AT499" s="436">
        <f t="shared" si="336"/>
        <v>49231508.040000014</v>
      </c>
      <c r="AU499" s="436">
        <f t="shared" si="336"/>
        <v>64568029.680000007</v>
      </c>
      <c r="AV499" s="436">
        <f t="shared" si="336"/>
        <v>119935918.08000001</v>
      </c>
      <c r="AW499" s="436">
        <f t="shared" si="336"/>
        <v>35284071.899999999</v>
      </c>
      <c r="AX499" s="436">
        <f t="shared" si="336"/>
        <v>73560956.700000018</v>
      </c>
      <c r="AY499" s="436">
        <f t="shared" si="336"/>
        <v>53572447.500000007</v>
      </c>
      <c r="AZ499" s="436">
        <f t="shared" si="336"/>
        <v>56844627.840000011</v>
      </c>
      <c r="BA499" s="436">
        <f t="shared" si="336"/>
        <v>53847467.190000005</v>
      </c>
      <c r="BB499" s="436">
        <f t="shared" si="336"/>
        <v>67587585.780000016</v>
      </c>
      <c r="BC499" s="436">
        <f t="shared" si="336"/>
        <v>48781634.378400013</v>
      </c>
      <c r="BD499" s="436">
        <f t="shared" si="336"/>
        <v>96005452.171199992</v>
      </c>
      <c r="BE499" s="436">
        <f t="shared" si="336"/>
        <v>52328444.042160004</v>
      </c>
      <c r="BF499" s="436">
        <f t="shared" si="336"/>
        <v>114426433.29743999</v>
      </c>
      <c r="BG499" s="436">
        <f t="shared" si="336"/>
        <v>66290323.334400006</v>
      </c>
      <c r="BH499" s="436">
        <f t="shared" si="336"/>
        <v>107265029.85000001</v>
      </c>
      <c r="BI499" s="436">
        <f t="shared" si="336"/>
        <v>67174425.450000018</v>
      </c>
      <c r="BJ499" s="436">
        <f t="shared" si="336"/>
        <v>90055818.515519992</v>
      </c>
      <c r="BK499" s="436">
        <f t="shared" si="336"/>
        <v>44421797.475000009</v>
      </c>
      <c r="BL499" s="436">
        <f t="shared" si="336"/>
        <v>64452631.02696</v>
      </c>
      <c r="BM499" s="436">
        <f t="shared" si="336"/>
        <v>52768761.566400006</v>
      </c>
      <c r="BN499" s="436">
        <f t="shared" si="336"/>
        <v>68316772.465920001</v>
      </c>
      <c r="BO499" s="436">
        <f t="shared" si="336"/>
        <v>92598971.018399999</v>
      </c>
      <c r="BP499" s="436">
        <f t="shared" si="336"/>
        <v>189105713.87399995</v>
      </c>
      <c r="BQ499" s="436">
        <f t="shared" si="336"/>
        <v>136461641.50079998</v>
      </c>
      <c r="BR499" s="436">
        <f t="shared" si="336"/>
        <v>231452582.49629998</v>
      </c>
      <c r="BS499" s="436">
        <f t="shared" si="336"/>
        <v>160934226.69851997</v>
      </c>
      <c r="BT499" s="436">
        <f t="shared" si="336"/>
        <v>269715853.87312496</v>
      </c>
      <c r="BU499" s="436">
        <f t="shared" si="336"/>
        <v>153354571.57706398</v>
      </c>
      <c r="BV499" s="437">
        <f t="shared" si="336"/>
        <v>297653507.66249996</v>
      </c>
      <c r="BW499" s="434">
        <f t="shared" si="317"/>
        <v>3134887151.648109</v>
      </c>
    </row>
    <row r="500" spans="1:75" ht="16.5" thickBot="1" x14ac:dyDescent="0.3">
      <c r="BW500" s="405">
        <f t="shared" si="317"/>
        <v>0</v>
      </c>
    </row>
    <row r="501" spans="1:75" ht="16.5" thickBot="1" x14ac:dyDescent="0.3">
      <c r="A501" s="318" t="s">
        <v>345</v>
      </c>
      <c r="C501" s="255"/>
      <c r="D501" s="319"/>
      <c r="E501" s="319"/>
      <c r="F501" s="319"/>
      <c r="G501" s="319"/>
      <c r="H501" s="319"/>
      <c r="I501" s="319"/>
      <c r="J501" s="319"/>
      <c r="K501" s="319"/>
      <c r="L501" s="319"/>
      <c r="M501" s="319"/>
      <c r="N501" s="319"/>
      <c r="O501" s="319"/>
      <c r="P501" s="319"/>
      <c r="Q501" s="319"/>
      <c r="R501" s="319"/>
      <c r="S501" s="319"/>
      <c r="T501" s="319"/>
      <c r="U501" s="319"/>
      <c r="V501" s="319"/>
      <c r="W501" s="319"/>
      <c r="X501" s="319"/>
      <c r="Y501" s="319"/>
      <c r="Z501" s="319"/>
      <c r="AA501" s="319"/>
      <c r="AB501" s="319"/>
      <c r="AC501" s="319"/>
      <c r="AD501" s="319"/>
      <c r="AE501" s="319"/>
      <c r="AF501" s="319"/>
      <c r="AG501" s="319"/>
      <c r="AH501" s="319"/>
      <c r="AI501" s="319"/>
      <c r="AJ501" s="319"/>
      <c r="AK501" s="319"/>
      <c r="AL501" s="319"/>
      <c r="AM501" s="572">
        <f>AM495+AM496+AM497+AM498+AM499</f>
        <v>61684227.000000007</v>
      </c>
      <c r="AN501" s="572">
        <f t="shared" ref="AN501:BV501" si="337">AN495+AN496+AN497+AN498+AN499</f>
        <v>46951476.264000013</v>
      </c>
      <c r="AO501" s="572">
        <f t="shared" si="337"/>
        <v>294991151.40000004</v>
      </c>
      <c r="AP501" s="572">
        <f t="shared" si="337"/>
        <v>483774321.09600008</v>
      </c>
      <c r="AQ501" s="572">
        <f t="shared" si="337"/>
        <v>507075135.33600008</v>
      </c>
      <c r="AR501" s="572">
        <f t="shared" si="337"/>
        <v>556830400.10400009</v>
      </c>
      <c r="AS501" s="572">
        <f t="shared" si="337"/>
        <v>538736466.18000007</v>
      </c>
      <c r="AT501" s="572">
        <f t="shared" si="337"/>
        <v>860808255.78000009</v>
      </c>
      <c r="AU501" s="572">
        <f t="shared" si="337"/>
        <v>739020437.10000014</v>
      </c>
      <c r="AV501" s="572">
        <f t="shared" si="337"/>
        <v>612160660.32000017</v>
      </c>
      <c r="AW501" s="572">
        <f t="shared" si="337"/>
        <v>597665155.8900001</v>
      </c>
      <c r="AX501" s="572">
        <f t="shared" si="337"/>
        <v>582816843.84000015</v>
      </c>
      <c r="AY501" s="572">
        <f t="shared" si="337"/>
        <v>618294913.5660001</v>
      </c>
      <c r="AZ501" s="572">
        <f t="shared" si="337"/>
        <v>831380104.52640009</v>
      </c>
      <c r="BA501" s="572">
        <f t="shared" si="337"/>
        <v>551024372.58660007</v>
      </c>
      <c r="BB501" s="572">
        <f t="shared" si="337"/>
        <v>674281102.1469599</v>
      </c>
      <c r="BC501" s="572">
        <f t="shared" si="337"/>
        <v>856963862.95344007</v>
      </c>
      <c r="BD501" s="572">
        <f t="shared" si="337"/>
        <v>718264792.36248004</v>
      </c>
      <c r="BE501" s="572">
        <f t="shared" si="337"/>
        <v>956874920.65307999</v>
      </c>
      <c r="BF501" s="572">
        <f t="shared" si="337"/>
        <v>771337183.37544012</v>
      </c>
      <c r="BG501" s="572">
        <f t="shared" si="337"/>
        <v>857358299.71242011</v>
      </c>
      <c r="BH501" s="572">
        <f t="shared" si="337"/>
        <v>682277744.86740005</v>
      </c>
      <c r="BI501" s="572">
        <f t="shared" si="337"/>
        <v>758855962.22832</v>
      </c>
      <c r="BJ501" s="572">
        <f t="shared" si="337"/>
        <v>557936397.35922003</v>
      </c>
      <c r="BK501" s="572">
        <f t="shared" si="337"/>
        <v>504267628.99656004</v>
      </c>
      <c r="BL501" s="572">
        <f t="shared" si="337"/>
        <v>504402282.00648004</v>
      </c>
      <c r="BM501" s="572">
        <f t="shared" si="337"/>
        <v>801058385.66160011</v>
      </c>
      <c r="BN501" s="572">
        <f t="shared" si="337"/>
        <v>610457403.63827991</v>
      </c>
      <c r="BO501" s="572">
        <f t="shared" si="337"/>
        <v>587765682.39628792</v>
      </c>
      <c r="BP501" s="572">
        <f t="shared" si="337"/>
        <v>842354085.27540588</v>
      </c>
      <c r="BQ501" s="572">
        <f t="shared" si="337"/>
        <v>703257761.28746152</v>
      </c>
      <c r="BR501" s="572">
        <f t="shared" si="337"/>
        <v>958686179.79457593</v>
      </c>
      <c r="BS501" s="572">
        <f t="shared" si="337"/>
        <v>746166712.50601912</v>
      </c>
      <c r="BT501" s="572">
        <f t="shared" si="337"/>
        <v>1058260519.4284528</v>
      </c>
      <c r="BU501" s="572">
        <f t="shared" si="337"/>
        <v>762379328.12659192</v>
      </c>
      <c r="BV501" s="573">
        <f t="shared" si="337"/>
        <v>1020244018.5897298</v>
      </c>
      <c r="BW501" s="434">
        <f t="shared" si="317"/>
        <v>23816664174.355202</v>
      </c>
    </row>
    <row r="502" spans="1:75" ht="16.5" thickBot="1" x14ac:dyDescent="0.3">
      <c r="BW502" s="405">
        <f t="shared" si="317"/>
        <v>0</v>
      </c>
    </row>
    <row r="503" spans="1:75" ht="16.5" thickBot="1" x14ac:dyDescent="0.3">
      <c r="A503" s="322" t="s">
        <v>358</v>
      </c>
      <c r="C503" s="255"/>
      <c r="D503" s="319"/>
      <c r="E503" s="319"/>
      <c r="F503" s="319"/>
      <c r="G503" s="319"/>
      <c r="H503" s="319"/>
      <c r="I503" s="319"/>
      <c r="J503" s="319"/>
      <c r="K503" s="319"/>
      <c r="L503" s="319"/>
      <c r="M503" s="319"/>
      <c r="N503" s="319"/>
      <c r="O503" s="319"/>
      <c r="P503" s="319"/>
      <c r="Q503" s="319"/>
      <c r="R503" s="319"/>
      <c r="S503" s="319"/>
      <c r="T503" s="319"/>
      <c r="U503" s="319"/>
      <c r="V503" s="319"/>
      <c r="W503" s="319"/>
      <c r="X503" s="319"/>
      <c r="Y503" s="319"/>
      <c r="Z503" s="319"/>
      <c r="AA503" s="319"/>
      <c r="AB503" s="319"/>
      <c r="AC503" s="319"/>
      <c r="AD503" s="319"/>
      <c r="AE503" s="319"/>
      <c r="AF503" s="319"/>
      <c r="AG503" s="319"/>
      <c r="AH503" s="319"/>
      <c r="AI503" s="319"/>
      <c r="AJ503" s="319"/>
      <c r="AK503" s="319"/>
      <c r="AL503" s="319"/>
      <c r="AM503" s="572">
        <f t="shared" ref="AM503:BV503" si="338">AM478*AM3*AM2</f>
        <v>308421.13500000007</v>
      </c>
      <c r="AN503" s="572">
        <f t="shared" si="338"/>
        <v>234757.38132000004</v>
      </c>
      <c r="AO503" s="572">
        <f t="shared" si="338"/>
        <v>6996865.2930000015</v>
      </c>
      <c r="AP503" s="572">
        <f t="shared" si="338"/>
        <v>8451375.5898000039</v>
      </c>
      <c r="AQ503" s="572">
        <f t="shared" si="338"/>
        <v>13236544.324080005</v>
      </c>
      <c r="AR503" s="572">
        <f t="shared" si="338"/>
        <v>20588918.169600006</v>
      </c>
      <c r="AS503" s="572">
        <f t="shared" si="338"/>
        <v>7233288.4239000008</v>
      </c>
      <c r="AT503" s="572">
        <f t="shared" si="338"/>
        <v>12627914.491500003</v>
      </c>
      <c r="AU503" s="572">
        <f t="shared" si="338"/>
        <v>10982433.247500002</v>
      </c>
      <c r="AV503" s="572">
        <f t="shared" si="338"/>
        <v>9758289.3408000041</v>
      </c>
      <c r="AW503" s="572">
        <f t="shared" si="338"/>
        <v>11038812.702390004</v>
      </c>
      <c r="AX503" s="572">
        <f t="shared" si="338"/>
        <v>11602489.856100002</v>
      </c>
      <c r="AY503" s="572">
        <f t="shared" si="338"/>
        <v>17082687.366360001</v>
      </c>
      <c r="AZ503" s="572">
        <f t="shared" si="338"/>
        <v>32016552.642360006</v>
      </c>
      <c r="BA503" s="572">
        <f t="shared" si="338"/>
        <v>12954327.424038002</v>
      </c>
      <c r="BB503" s="572">
        <f t="shared" si="338"/>
        <v>31657623.041721597</v>
      </c>
      <c r="BC503" s="572">
        <f t="shared" si="338"/>
        <v>28836755.794175997</v>
      </c>
      <c r="BD503" s="572">
        <f t="shared" si="338"/>
        <v>29676323.754000004</v>
      </c>
      <c r="BE503" s="572">
        <f t="shared" si="338"/>
        <v>29221346.418000001</v>
      </c>
      <c r="BF503" s="572">
        <f t="shared" si="338"/>
        <v>24915162.284812797</v>
      </c>
      <c r="BG503" s="572">
        <f t="shared" si="338"/>
        <v>19323793.598999999</v>
      </c>
      <c r="BH503" s="572">
        <f t="shared" si="338"/>
        <v>17831693.5894944</v>
      </c>
      <c r="BI503" s="572">
        <f t="shared" si="338"/>
        <v>22954781.547456</v>
      </c>
      <c r="BJ503" s="572">
        <f t="shared" si="338"/>
        <v>18900760.670668803</v>
      </c>
      <c r="BK503" s="572">
        <f t="shared" si="338"/>
        <v>10782670.816763999</v>
      </c>
      <c r="BL503" s="572">
        <f t="shared" si="338"/>
        <v>10668230.94694896</v>
      </c>
      <c r="BM503" s="572">
        <f t="shared" si="338"/>
        <v>20529219.510676801</v>
      </c>
      <c r="BN503" s="572">
        <f t="shared" si="338"/>
        <v>11881174.682386151</v>
      </c>
      <c r="BO503" s="572">
        <f t="shared" si="338"/>
        <v>9334275.7136389185</v>
      </c>
      <c r="BP503" s="572">
        <f t="shared" si="338"/>
        <v>13845346.376840549</v>
      </c>
      <c r="BQ503" s="572">
        <f t="shared" si="338"/>
        <v>8894651.4511723425</v>
      </c>
      <c r="BR503" s="572">
        <f t="shared" si="338"/>
        <v>15279472.284218999</v>
      </c>
      <c r="BS503" s="572">
        <f t="shared" si="338"/>
        <v>10305460.359596161</v>
      </c>
      <c r="BT503" s="572">
        <f t="shared" si="338"/>
        <v>14196863.593016673</v>
      </c>
      <c r="BU503" s="572">
        <f t="shared" si="338"/>
        <v>9853183.1024351995</v>
      </c>
      <c r="BV503" s="573">
        <f t="shared" si="338"/>
        <v>11405098.493319958</v>
      </c>
      <c r="BW503" s="434">
        <f t="shared" si="317"/>
        <v>545407565.41809225</v>
      </c>
    </row>
    <row r="504" spans="1:75" ht="16.5" thickBot="1" x14ac:dyDescent="0.3">
      <c r="BW504" s="405">
        <f t="shared" si="317"/>
        <v>0</v>
      </c>
    </row>
    <row r="505" spans="1:75" ht="16.5" thickBot="1" x14ac:dyDescent="0.3">
      <c r="A505" s="467" t="s">
        <v>359</v>
      </c>
      <c r="C505" s="233"/>
      <c r="D505" s="245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440">
        <f>IF(AM487&gt;AM501,AM487-AM501,0)</f>
        <v>0</v>
      </c>
      <c r="AN505" s="440">
        <f t="shared" ref="AN505:BV505" si="339">IF(AN487&gt;AN501,AN487-AN501,0)</f>
        <v>0</v>
      </c>
      <c r="AO505" s="440">
        <f t="shared" si="339"/>
        <v>0</v>
      </c>
      <c r="AP505" s="440">
        <f t="shared" si="339"/>
        <v>0</v>
      </c>
      <c r="AQ505" s="440">
        <f t="shared" si="339"/>
        <v>267751044.79200017</v>
      </c>
      <c r="AR505" s="440">
        <f t="shared" si="339"/>
        <v>482606113.176</v>
      </c>
      <c r="AS505" s="440">
        <f t="shared" si="339"/>
        <v>0</v>
      </c>
      <c r="AT505" s="440">
        <f t="shared" si="339"/>
        <v>0</v>
      </c>
      <c r="AU505" s="440">
        <f t="shared" si="339"/>
        <v>0</v>
      </c>
      <c r="AV505" s="440">
        <f t="shared" si="339"/>
        <v>0</v>
      </c>
      <c r="AW505" s="440">
        <f t="shared" si="339"/>
        <v>48512643.234000087</v>
      </c>
      <c r="AX505" s="440">
        <f t="shared" si="339"/>
        <v>2937662.6399999857</v>
      </c>
      <c r="AY505" s="440">
        <f t="shared" si="339"/>
        <v>40761836.940000057</v>
      </c>
      <c r="AZ505" s="440">
        <f t="shared" si="339"/>
        <v>209353509.73679996</v>
      </c>
      <c r="BA505" s="440">
        <f t="shared" si="339"/>
        <v>24937857.473760009</v>
      </c>
      <c r="BB505" s="440">
        <f t="shared" si="339"/>
        <v>222153206.23320007</v>
      </c>
      <c r="BC505" s="440">
        <f t="shared" si="339"/>
        <v>21398834.038559914</v>
      </c>
      <c r="BD505" s="440">
        <f t="shared" si="339"/>
        <v>121966497.88752007</v>
      </c>
      <c r="BE505" s="440">
        <f t="shared" si="339"/>
        <v>0</v>
      </c>
      <c r="BF505" s="440">
        <f t="shared" si="339"/>
        <v>0</v>
      </c>
      <c r="BG505" s="440">
        <f t="shared" si="339"/>
        <v>0</v>
      </c>
      <c r="BH505" s="440">
        <f t="shared" si="339"/>
        <v>0</v>
      </c>
      <c r="BI505" s="440">
        <f t="shared" si="339"/>
        <v>0</v>
      </c>
      <c r="BJ505" s="440">
        <f t="shared" si="339"/>
        <v>0</v>
      </c>
      <c r="BK505" s="440">
        <f t="shared" si="339"/>
        <v>0</v>
      </c>
      <c r="BL505" s="440">
        <f t="shared" si="339"/>
        <v>1672793.9960159659</v>
      </c>
      <c r="BM505" s="440">
        <f t="shared" si="339"/>
        <v>134363678.44415998</v>
      </c>
      <c r="BN505" s="440">
        <f t="shared" si="339"/>
        <v>108615178.66433525</v>
      </c>
      <c r="BO505" s="440">
        <f t="shared" si="339"/>
        <v>120353971.5896759</v>
      </c>
      <c r="BP505" s="440">
        <f t="shared" si="339"/>
        <v>164578356.98627388</v>
      </c>
      <c r="BQ505" s="440">
        <f t="shared" si="339"/>
        <v>0</v>
      </c>
      <c r="BR505" s="440">
        <f t="shared" si="339"/>
        <v>152546137.8998239</v>
      </c>
      <c r="BS505" s="440">
        <f t="shared" si="339"/>
        <v>35629245.517853022</v>
      </c>
      <c r="BT505" s="440">
        <f t="shared" si="339"/>
        <v>0</v>
      </c>
      <c r="BU505" s="440">
        <f t="shared" si="339"/>
        <v>0</v>
      </c>
      <c r="BV505" s="441">
        <f t="shared" si="339"/>
        <v>0</v>
      </c>
      <c r="BW505" s="434">
        <f t="shared" si="317"/>
        <v>2160138569.2499785</v>
      </c>
    </row>
    <row r="506" spans="1:75" ht="16.5" thickBot="1" x14ac:dyDescent="0.3">
      <c r="A506" s="468" t="s">
        <v>360</v>
      </c>
      <c r="C506" s="238"/>
      <c r="D506" s="244"/>
      <c r="E506" s="244"/>
      <c r="F506" s="244"/>
      <c r="G506" s="244"/>
      <c r="H506" s="244"/>
      <c r="I506" s="244"/>
      <c r="J506" s="244"/>
      <c r="K506" s="244"/>
      <c r="L506" s="244"/>
      <c r="M506" s="244"/>
      <c r="N506" s="244"/>
      <c r="O506" s="244"/>
      <c r="P506" s="244"/>
      <c r="Q506" s="244"/>
      <c r="R506" s="244"/>
      <c r="S506" s="244"/>
      <c r="T506" s="244"/>
      <c r="U506" s="244"/>
      <c r="V506" s="244"/>
      <c r="W506" s="244"/>
      <c r="X506" s="244"/>
      <c r="Y506" s="244"/>
      <c r="Z506" s="244"/>
      <c r="AA506" s="244"/>
      <c r="AB506" s="244"/>
      <c r="AC506" s="244"/>
      <c r="AD506" s="244"/>
      <c r="AE506" s="244"/>
      <c r="AF506" s="244"/>
      <c r="AG506" s="244"/>
      <c r="AH506" s="244"/>
      <c r="AI506" s="244"/>
      <c r="AJ506" s="244"/>
      <c r="AK506" s="244"/>
      <c r="AL506" s="244"/>
      <c r="AM506" s="436">
        <f>IF(AM487&lt;AM501,AM501-AM487,0)</f>
        <v>0</v>
      </c>
      <c r="AN506" s="436">
        <f t="shared" ref="AN506:BV506" si="340">IF(AN487&lt;AN501,AN501-AN487,0)</f>
        <v>0</v>
      </c>
      <c r="AO506" s="436">
        <f t="shared" si="340"/>
        <v>53719934.400000006</v>
      </c>
      <c r="AP506" s="436">
        <f t="shared" si="340"/>
        <v>106336088.49599999</v>
      </c>
      <c r="AQ506" s="436">
        <f t="shared" si="340"/>
        <v>0</v>
      </c>
      <c r="AR506" s="436">
        <f t="shared" si="340"/>
        <v>0</v>
      </c>
      <c r="AS506" s="436">
        <f t="shared" si="340"/>
        <v>115322234.94000006</v>
      </c>
      <c r="AT506" s="436">
        <f t="shared" si="340"/>
        <v>223284938.57999992</v>
      </c>
      <c r="AU506" s="436">
        <f t="shared" si="340"/>
        <v>96142916.100000024</v>
      </c>
      <c r="AV506" s="436">
        <f t="shared" si="340"/>
        <v>119511062.88000011</v>
      </c>
      <c r="AW506" s="436">
        <f t="shared" si="340"/>
        <v>0</v>
      </c>
      <c r="AX506" s="436">
        <f t="shared" si="340"/>
        <v>0</v>
      </c>
      <c r="AY506" s="436">
        <f t="shared" si="340"/>
        <v>0</v>
      </c>
      <c r="AZ506" s="436">
        <f t="shared" si="340"/>
        <v>0</v>
      </c>
      <c r="BA506" s="436">
        <f t="shared" si="340"/>
        <v>0</v>
      </c>
      <c r="BB506" s="436">
        <f t="shared" si="340"/>
        <v>0</v>
      </c>
      <c r="BC506" s="436">
        <f t="shared" si="340"/>
        <v>0</v>
      </c>
      <c r="BD506" s="436">
        <f t="shared" si="340"/>
        <v>0</v>
      </c>
      <c r="BE506" s="436">
        <f t="shared" si="340"/>
        <v>66797658.403079987</v>
      </c>
      <c r="BF506" s="436">
        <f t="shared" si="340"/>
        <v>65909545.946640134</v>
      </c>
      <c r="BG506" s="436">
        <f t="shared" si="340"/>
        <v>268758819.83742011</v>
      </c>
      <c r="BH506" s="436">
        <f t="shared" si="340"/>
        <v>177405677.95500004</v>
      </c>
      <c r="BI506" s="436">
        <f t="shared" si="340"/>
        <v>59657204.476319909</v>
      </c>
      <c r="BJ506" s="436">
        <f t="shared" si="340"/>
        <v>22795634.754420042</v>
      </c>
      <c r="BK506" s="436">
        <f t="shared" si="340"/>
        <v>95441797.684200048</v>
      </c>
      <c r="BL506" s="436">
        <f t="shared" si="340"/>
        <v>0</v>
      </c>
      <c r="BM506" s="436">
        <f t="shared" si="340"/>
        <v>0</v>
      </c>
      <c r="BN506" s="436">
        <f t="shared" si="340"/>
        <v>0</v>
      </c>
      <c r="BO506" s="436">
        <f t="shared" si="340"/>
        <v>0</v>
      </c>
      <c r="BP506" s="436">
        <f t="shared" si="340"/>
        <v>0</v>
      </c>
      <c r="BQ506" s="436">
        <f t="shared" si="340"/>
        <v>28489016.378116846</v>
      </c>
      <c r="BR506" s="436">
        <f t="shared" si="340"/>
        <v>0</v>
      </c>
      <c r="BS506" s="436">
        <f t="shared" si="340"/>
        <v>0</v>
      </c>
      <c r="BT506" s="436">
        <f t="shared" si="340"/>
        <v>25763235.425195575</v>
      </c>
      <c r="BU506" s="436">
        <f t="shared" si="340"/>
        <v>14894164.498752117</v>
      </c>
      <c r="BV506" s="437">
        <f t="shared" si="340"/>
        <v>190783825.42883396</v>
      </c>
      <c r="BW506" s="434">
        <f t="shared" si="317"/>
        <v>1731013756.1839786</v>
      </c>
    </row>
    <row r="507" spans="1:75" ht="16.5" thickBot="1" x14ac:dyDescent="0.3">
      <c r="A507" s="167"/>
      <c r="AM507" s="249"/>
      <c r="AN507" s="249"/>
      <c r="AO507" s="249"/>
      <c r="AP507" s="249"/>
      <c r="AQ507" s="249"/>
      <c r="AR507" s="249"/>
      <c r="AS507" s="249"/>
      <c r="AT507" s="249"/>
      <c r="AU507" s="249"/>
      <c r="AV507" s="249"/>
      <c r="AW507" s="249"/>
      <c r="AX507" s="249"/>
      <c r="AY507" s="249"/>
      <c r="AZ507" s="249"/>
      <c r="BA507" s="249"/>
      <c r="BB507" s="249"/>
      <c r="BC507" s="249"/>
      <c r="BD507" s="249"/>
      <c r="BE507" s="249"/>
      <c r="BF507" s="249"/>
      <c r="BG507" s="249"/>
      <c r="BH507" s="249"/>
      <c r="BI507" s="249"/>
      <c r="BJ507" s="249"/>
      <c r="BK507" s="249"/>
      <c r="BL507" s="249"/>
      <c r="BM507" s="249"/>
      <c r="BN507" s="249"/>
      <c r="BO507" s="249"/>
      <c r="BP507" s="249"/>
      <c r="BQ507" s="249"/>
      <c r="BR507" s="249"/>
      <c r="BS507" s="249"/>
      <c r="BT507" s="249"/>
      <c r="BU507" s="249"/>
      <c r="BV507" s="249"/>
      <c r="BW507" s="434">
        <f t="shared" si="317"/>
        <v>0</v>
      </c>
    </row>
    <row r="508" spans="1:75" ht="16.5" thickBot="1" x14ac:dyDescent="0.3">
      <c r="A508" s="305" t="s">
        <v>986</v>
      </c>
      <c r="AM508" s="249"/>
      <c r="AN508" s="249"/>
      <c r="AO508" s="249"/>
      <c r="AP508" s="249"/>
      <c r="AQ508" s="249"/>
      <c r="AR508" s="249"/>
      <c r="AS508" s="249"/>
      <c r="AT508" s="249"/>
      <c r="AU508" s="249"/>
      <c r="AV508" s="249"/>
      <c r="AW508" s="249"/>
      <c r="AX508" s="249"/>
      <c r="AY508" s="249"/>
      <c r="AZ508" s="249"/>
      <c r="BA508" s="249"/>
      <c r="BB508" s="249"/>
      <c r="BC508" s="249"/>
      <c r="BD508" s="249"/>
      <c r="BE508" s="249"/>
      <c r="BF508" s="249"/>
      <c r="BG508" s="249"/>
      <c r="BH508" s="249"/>
      <c r="BI508" s="249"/>
      <c r="BJ508" s="249"/>
      <c r="BK508" s="249"/>
      <c r="BL508" s="249"/>
      <c r="BM508" s="249"/>
      <c r="BN508" s="249"/>
      <c r="BO508" s="249"/>
      <c r="BP508" s="249"/>
      <c r="BQ508" s="249"/>
      <c r="BR508" s="249"/>
      <c r="BS508" s="249"/>
      <c r="BT508" s="249"/>
      <c r="BU508" s="249"/>
      <c r="BV508" s="249"/>
      <c r="BW508" s="434">
        <f t="shared" si="317"/>
        <v>0</v>
      </c>
    </row>
    <row r="509" spans="1:75" ht="16.5" thickBot="1" x14ac:dyDescent="0.3">
      <c r="A509" s="323" t="s">
        <v>987</v>
      </c>
      <c r="N509" s="249">
        <f>SFP!C29*'MONTHLY DATA'!AL164</f>
        <v>0</v>
      </c>
      <c r="O509" s="249">
        <f>SFP!D29*'MONTHLY DATA'!AM164</f>
        <v>0</v>
      </c>
      <c r="P509" s="249">
        <f>SFP!E29*'MONTHLY DATA'!AN164</f>
        <v>0</v>
      </c>
      <c r="Q509" s="249">
        <f>SFP!F29*'MONTHLY DATA'!AO164</f>
        <v>0</v>
      </c>
      <c r="R509" s="249">
        <f>SFP!G29*'MONTHLY DATA'!AP164</f>
        <v>0</v>
      </c>
      <c r="S509" s="249">
        <f>SFP!H29*'MONTHLY DATA'!AQ164</f>
        <v>0</v>
      </c>
      <c r="T509" s="249">
        <f>SFP!I29*'MONTHLY DATA'!AR164</f>
        <v>0</v>
      </c>
      <c r="U509" s="249">
        <f>SFP!J29*'MONTHLY DATA'!AS164</f>
        <v>0</v>
      </c>
      <c r="V509" s="249">
        <f>SFP!K29*'MONTHLY DATA'!AT164</f>
        <v>0</v>
      </c>
      <c r="W509" s="249">
        <f>SFP!L29*'MONTHLY DATA'!AU164</f>
        <v>0</v>
      </c>
      <c r="X509" s="249">
        <f>SFP!M29*'MONTHLY DATA'!AV164</f>
        <v>0</v>
      </c>
      <c r="Y509" s="249">
        <f>SFP!N29*'MONTHLY DATA'!AW164</f>
        <v>0</v>
      </c>
      <c r="Z509" s="249">
        <f>SFP!O29*'MONTHLY DATA'!AX164</f>
        <v>0</v>
      </c>
      <c r="AA509" s="249">
        <f>SFP!P29*'MONTHLY DATA'!AY164</f>
        <v>21685482</v>
      </c>
      <c r="AB509" s="249">
        <f>SFP!Q29*'MONTHLY DATA'!AZ164</f>
        <v>44258238</v>
      </c>
      <c r="AC509" s="249">
        <f>SFP!R29*'MONTHLY DATA'!BA164</f>
        <v>57400196.130000003</v>
      </c>
      <c r="AD509" s="249">
        <f>SFP!S29*'MONTHLY DATA'!BB164</f>
        <v>73573168.266000003</v>
      </c>
      <c r="AE509" s="249">
        <f>SFP!T29*'MONTHLY DATA'!BC164</f>
        <v>75281026.751999989</v>
      </c>
      <c r="AF509" s="249">
        <f>SFP!U29*'MONTHLY DATA'!BD164</f>
        <v>74281639.507199988</v>
      </c>
      <c r="AG509" s="249">
        <f>SFP!V29*'MONTHLY DATA'!BE164</f>
        <v>89246363.601600006</v>
      </c>
      <c r="AH509" s="249">
        <f>SFP!W29*'MONTHLY DATA'!BF164</f>
        <v>94912496.406000003</v>
      </c>
      <c r="AI509" s="249">
        <f>SFP!X29*'MONTHLY DATA'!BG164</f>
        <v>101027154.15000001</v>
      </c>
      <c r="AJ509" s="249">
        <f>SFP!Y29*'MONTHLY DATA'!BH164</f>
        <v>103218863.25779998</v>
      </c>
      <c r="AK509" s="249">
        <f>SFP!Z29*'MONTHLY DATA'!BI164</f>
        <v>103656944.90699999</v>
      </c>
      <c r="AL509" s="249">
        <f>SFP!AA29*'MONTHLY DATA'!BJ164</f>
        <v>111216512.74679999</v>
      </c>
      <c r="AM509" s="249">
        <f>SFP!AB29*'MONTHLY DATA'!BK164</f>
        <v>156523448.62799999</v>
      </c>
      <c r="AN509" s="249">
        <f>SFP!AC29*'MONTHLY DATA'!BL164</f>
        <v>129166624.8954</v>
      </c>
      <c r="AO509" s="249">
        <f>SFP!AD29*'MONTHLY DATA'!BM164</f>
        <v>115536431.31120001</v>
      </c>
      <c r="AP509" s="249">
        <f>SFP!AE29*'MONTHLY DATA'!BN164</f>
        <v>90606520.279800013</v>
      </c>
      <c r="AQ509" s="249">
        <f>SFP!AF29*'MONTHLY DATA'!BO164</f>
        <v>114891293.57580002</v>
      </c>
      <c r="AR509" s="249">
        <f>SFP!AG29*'MONTHLY DATA'!BP164</f>
        <v>160327461.97440001</v>
      </c>
      <c r="AS509" s="249">
        <f>SFP!AH29*'MONTHLY DATA'!BQ164</f>
        <v>133257325.04910003</v>
      </c>
      <c r="AT509" s="249">
        <f>SFP!AI29*'MONTHLY DATA'!BR164</f>
        <v>118416823.46550003</v>
      </c>
      <c r="AU509" s="249">
        <f>SFP!AJ29*'MONTHLY DATA'!BS164</f>
        <v>113743064.67300004</v>
      </c>
      <c r="AV509" s="249">
        <f>SFP!AK29*'MONTHLY DATA'!BT164</f>
        <v>107957462.16150004</v>
      </c>
      <c r="AW509" s="249">
        <f>SFP!AL29*'MONTHLY DATA'!BU164</f>
        <v>110170741.62465</v>
      </c>
      <c r="AX509" s="249">
        <f>SFP!AM29*'MONTHLY DATA'!BV164</f>
        <v>112262891.90445</v>
      </c>
      <c r="AY509" s="249">
        <f>SFP!AN29*'MONTHLY DATA'!BW164</f>
        <v>135357796.28069997</v>
      </c>
      <c r="AZ509" s="249">
        <f>SFP!AO29*'MONTHLY DATA'!BX164</f>
        <v>171151396.45077595</v>
      </c>
      <c r="BA509" s="249">
        <f>SFP!AP29*'MONTHLY DATA'!BY164</f>
        <v>186002568.91011593</v>
      </c>
      <c r="BB509" s="249">
        <f>SFP!AQ29*'MONTHLY DATA'!BZ164</f>
        <v>238781199.00529435</v>
      </c>
      <c r="BC509" s="249">
        <f>SFP!AR29*'MONTHLY DATA'!CA164</f>
        <v>245913917.20426437</v>
      </c>
      <c r="BD509" s="249">
        <f>SFP!AS29*'MONTHLY DATA'!CB164</f>
        <v>259025610.89490119</v>
      </c>
      <c r="BE509" s="249">
        <f>SFP!AT29*'MONTHLY DATA'!CC164</f>
        <v>255180807.64108801</v>
      </c>
      <c r="BF509" s="249">
        <f>SFP!AU29*'MONTHLY DATA'!CD164</f>
        <v>244038588.79768196</v>
      </c>
      <c r="BG509" s="249">
        <f>SFP!AV29*'MONTHLY DATA'!CE164</f>
        <v>209677483.22406477</v>
      </c>
      <c r="BH509" s="249">
        <f>SFP!AW29*'MONTHLY DATA'!CF164</f>
        <v>183869002.07494554</v>
      </c>
      <c r="BI509" s="249">
        <f>SFP!AX29*'MONTHLY DATA'!CG164</f>
        <v>177767354.53082335</v>
      </c>
      <c r="BJ509" s="249">
        <f>SFP!AY29*'MONTHLY DATA'!CH164</f>
        <v>176309586.87757379</v>
      </c>
      <c r="BK509" s="249">
        <f>SFP!AZ29*'MONTHLY DATA'!CI164</f>
        <v>101224606.8046248</v>
      </c>
      <c r="BL509" s="249">
        <f>SFP!BA29*'MONTHLY DATA'!CJ164</f>
        <v>101717751.78882575</v>
      </c>
      <c r="BM509" s="249">
        <f>SFP!BB29*'MONTHLY DATA'!CK164</f>
        <v>104781434.71962094</v>
      </c>
      <c r="BN509" s="249">
        <f>SFP!BC29*'MONTHLY DATA'!CL164</f>
        <v>115493731.26979107</v>
      </c>
      <c r="BO509" s="249">
        <f>SFP!BD29*'MONTHLY DATA'!CM164</f>
        <v>123899216.63290058</v>
      </c>
      <c r="BP509" s="249">
        <f>SFP!BE29*'MONTHLY DATA'!CN164</f>
        <v>137922585.63144574</v>
      </c>
      <c r="BQ509" s="249">
        <f>SFP!BF29*'MONTHLY DATA'!CO164</f>
        <v>135492422.51873013</v>
      </c>
      <c r="BR509" s="249">
        <f>SFP!BG29*'MONTHLY DATA'!CP164</f>
        <v>147676223.6459654</v>
      </c>
      <c r="BS509" s="249">
        <f>SFP!BH29*'MONTHLY DATA'!CQ164</f>
        <v>148421144.26151392</v>
      </c>
      <c r="BT509" s="249">
        <f>SFP!BI29*'MONTHLY DATA'!CR164</f>
        <v>153159933.88585883</v>
      </c>
      <c r="BU509" s="249">
        <f>SFP!BJ29*'MONTHLY DATA'!CS164</f>
        <v>146834809.07012889</v>
      </c>
      <c r="BV509" s="249">
        <f>SFP!BK29*'MONTHLY DATA'!CT164</f>
        <v>138044404.62550077</v>
      </c>
      <c r="BW509" s="434">
        <f t="shared" si="317"/>
        <v>6450361752.0143347</v>
      </c>
    </row>
    <row r="510" spans="1:75" ht="16.5" thickBot="1" x14ac:dyDescent="0.3">
      <c r="A510" s="268" t="s">
        <v>313</v>
      </c>
      <c r="C510" s="233"/>
      <c r="D510" s="245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687">
        <f>IF(O509&gt;N509,O509-N509,0)</f>
        <v>0</v>
      </c>
      <c r="P510" s="687">
        <f t="shared" ref="P510:BV510" si="341">IF(P509&gt;O509,P509-O509,0)</f>
        <v>0</v>
      </c>
      <c r="Q510" s="687">
        <f t="shared" si="341"/>
        <v>0</v>
      </c>
      <c r="R510" s="687">
        <f t="shared" si="341"/>
        <v>0</v>
      </c>
      <c r="S510" s="687">
        <f t="shared" si="341"/>
        <v>0</v>
      </c>
      <c r="T510" s="687">
        <f t="shared" si="341"/>
        <v>0</v>
      </c>
      <c r="U510" s="687">
        <f t="shared" si="341"/>
        <v>0</v>
      </c>
      <c r="V510" s="687">
        <f t="shared" si="341"/>
        <v>0</v>
      </c>
      <c r="W510" s="687">
        <f t="shared" si="341"/>
        <v>0</v>
      </c>
      <c r="X510" s="687">
        <f t="shared" si="341"/>
        <v>0</v>
      </c>
      <c r="Y510" s="687">
        <f t="shared" si="341"/>
        <v>0</v>
      </c>
      <c r="Z510" s="687">
        <f t="shared" si="341"/>
        <v>0</v>
      </c>
      <c r="AA510" s="687">
        <f t="shared" si="341"/>
        <v>21685482</v>
      </c>
      <c r="AB510" s="687">
        <f t="shared" si="341"/>
        <v>22572756</v>
      </c>
      <c r="AC510" s="687">
        <f t="shared" si="341"/>
        <v>13141958.130000003</v>
      </c>
      <c r="AD510" s="687">
        <f t="shared" si="341"/>
        <v>16172972.136</v>
      </c>
      <c r="AE510" s="687">
        <f t="shared" si="341"/>
        <v>1707858.4859999865</v>
      </c>
      <c r="AF510" s="687">
        <f t="shared" si="341"/>
        <v>0</v>
      </c>
      <c r="AG510" s="687">
        <f t="shared" si="341"/>
        <v>14964724.094400018</v>
      </c>
      <c r="AH510" s="687">
        <f t="shared" si="341"/>
        <v>5666132.804399997</v>
      </c>
      <c r="AI510" s="687">
        <f t="shared" si="341"/>
        <v>6114657.7440000027</v>
      </c>
      <c r="AJ510" s="687">
        <f t="shared" si="341"/>
        <v>2191709.1077999771</v>
      </c>
      <c r="AK510" s="687">
        <f t="shared" si="341"/>
        <v>438081.64920000732</v>
      </c>
      <c r="AL510" s="687">
        <f t="shared" si="341"/>
        <v>7559567.8398000002</v>
      </c>
      <c r="AM510" s="687">
        <f t="shared" si="341"/>
        <v>45306935.881200001</v>
      </c>
      <c r="AN510" s="687">
        <f t="shared" si="341"/>
        <v>0</v>
      </c>
      <c r="AO510" s="687">
        <f t="shared" si="341"/>
        <v>0</v>
      </c>
      <c r="AP510" s="687">
        <f t="shared" si="341"/>
        <v>0</v>
      </c>
      <c r="AQ510" s="687">
        <f t="shared" si="341"/>
        <v>24284773.296000004</v>
      </c>
      <c r="AR510" s="687">
        <f t="shared" si="341"/>
        <v>45436168.398599997</v>
      </c>
      <c r="AS510" s="687">
        <f t="shared" si="341"/>
        <v>0</v>
      </c>
      <c r="AT510" s="687">
        <f t="shared" si="341"/>
        <v>0</v>
      </c>
      <c r="AU510" s="687">
        <f t="shared" si="341"/>
        <v>0</v>
      </c>
      <c r="AV510" s="687">
        <f t="shared" si="341"/>
        <v>0</v>
      </c>
      <c r="AW510" s="687">
        <f t="shared" si="341"/>
        <v>2213279.4631499648</v>
      </c>
      <c r="AX510" s="687">
        <f t="shared" si="341"/>
        <v>2092150.2797999978</v>
      </c>
      <c r="AY510" s="687">
        <f t="shared" si="341"/>
        <v>23094904.376249969</v>
      </c>
      <c r="AZ510" s="687">
        <f t="shared" si="341"/>
        <v>35793600.170075983</v>
      </c>
      <c r="BA510" s="687">
        <f t="shared" si="341"/>
        <v>14851172.459339976</v>
      </c>
      <c r="BB510" s="687">
        <f t="shared" si="341"/>
        <v>52778630.095178425</v>
      </c>
      <c r="BC510" s="687">
        <f t="shared" si="341"/>
        <v>7132718.1989700198</v>
      </c>
      <c r="BD510" s="687">
        <f t="shared" si="341"/>
        <v>13111693.690636814</v>
      </c>
      <c r="BE510" s="687">
        <f t="shared" si="341"/>
        <v>0</v>
      </c>
      <c r="BF510" s="687">
        <f t="shared" si="341"/>
        <v>0</v>
      </c>
      <c r="BG510" s="687">
        <f t="shared" si="341"/>
        <v>0</v>
      </c>
      <c r="BH510" s="687">
        <f t="shared" si="341"/>
        <v>0</v>
      </c>
      <c r="BI510" s="687">
        <f t="shared" si="341"/>
        <v>0</v>
      </c>
      <c r="BJ510" s="687">
        <f t="shared" si="341"/>
        <v>0</v>
      </c>
      <c r="BK510" s="687">
        <f t="shared" si="341"/>
        <v>0</v>
      </c>
      <c r="BL510" s="687">
        <f t="shared" si="341"/>
        <v>493144.98420095444</v>
      </c>
      <c r="BM510" s="687">
        <f t="shared" si="341"/>
        <v>3063682.9307951927</v>
      </c>
      <c r="BN510" s="687">
        <f t="shared" si="341"/>
        <v>10712296.550170124</v>
      </c>
      <c r="BO510" s="687">
        <f t="shared" si="341"/>
        <v>8405485.3631095141</v>
      </c>
      <c r="BP510" s="687">
        <f t="shared" si="341"/>
        <v>14023368.998545155</v>
      </c>
      <c r="BQ510" s="687">
        <f t="shared" si="341"/>
        <v>0</v>
      </c>
      <c r="BR510" s="687">
        <f t="shared" si="341"/>
        <v>12183801.127235264</v>
      </c>
      <c r="BS510" s="687">
        <f t="shared" si="341"/>
        <v>744920.61554852128</v>
      </c>
      <c r="BT510" s="687">
        <f t="shared" si="341"/>
        <v>4738789.6243449152</v>
      </c>
      <c r="BU510" s="687">
        <f t="shared" si="341"/>
        <v>0</v>
      </c>
      <c r="BV510" s="687">
        <f t="shared" si="341"/>
        <v>0</v>
      </c>
      <c r="BW510" s="434">
        <f t="shared" si="317"/>
        <v>432677416.49475074</v>
      </c>
    </row>
    <row r="511" spans="1:75" ht="16.5" thickBot="1" x14ac:dyDescent="0.3">
      <c r="A511" s="270" t="s">
        <v>314</v>
      </c>
      <c r="C511" s="238"/>
      <c r="D511" s="244"/>
      <c r="E511" s="244"/>
      <c r="F511" s="244"/>
      <c r="G511" s="244"/>
      <c r="H511" s="244"/>
      <c r="I511" s="244"/>
      <c r="J511" s="244"/>
      <c r="K511" s="244"/>
      <c r="L511" s="244"/>
      <c r="M511" s="244"/>
      <c r="N511" s="244"/>
      <c r="O511" s="659">
        <f>IF(O509&lt;N509,N509-O509,0)</f>
        <v>0</v>
      </c>
      <c r="P511" s="659">
        <f t="shared" ref="P511:BV511" si="342">IF(P509&lt;O509,O509-P509,0)</f>
        <v>0</v>
      </c>
      <c r="Q511" s="659">
        <f t="shared" si="342"/>
        <v>0</v>
      </c>
      <c r="R511" s="659">
        <f t="shared" si="342"/>
        <v>0</v>
      </c>
      <c r="S511" s="659">
        <f t="shared" si="342"/>
        <v>0</v>
      </c>
      <c r="T511" s="659">
        <f t="shared" si="342"/>
        <v>0</v>
      </c>
      <c r="U511" s="659">
        <f t="shared" si="342"/>
        <v>0</v>
      </c>
      <c r="V511" s="659">
        <f t="shared" si="342"/>
        <v>0</v>
      </c>
      <c r="W511" s="659">
        <f t="shared" si="342"/>
        <v>0</v>
      </c>
      <c r="X511" s="659">
        <f t="shared" si="342"/>
        <v>0</v>
      </c>
      <c r="Y511" s="659">
        <f t="shared" si="342"/>
        <v>0</v>
      </c>
      <c r="Z511" s="659">
        <f t="shared" si="342"/>
        <v>0</v>
      </c>
      <c r="AA511" s="659">
        <f t="shared" si="342"/>
        <v>0</v>
      </c>
      <c r="AB511" s="659">
        <f t="shared" si="342"/>
        <v>0</v>
      </c>
      <c r="AC511" s="659">
        <f t="shared" si="342"/>
        <v>0</v>
      </c>
      <c r="AD511" s="659">
        <f t="shared" si="342"/>
        <v>0</v>
      </c>
      <c r="AE511" s="659">
        <f t="shared" si="342"/>
        <v>0</v>
      </c>
      <c r="AF511" s="659">
        <f t="shared" si="342"/>
        <v>999387.24480000138</v>
      </c>
      <c r="AG511" s="659">
        <f t="shared" si="342"/>
        <v>0</v>
      </c>
      <c r="AH511" s="659">
        <f t="shared" si="342"/>
        <v>0</v>
      </c>
      <c r="AI511" s="659">
        <f t="shared" si="342"/>
        <v>0</v>
      </c>
      <c r="AJ511" s="659">
        <f t="shared" si="342"/>
        <v>0</v>
      </c>
      <c r="AK511" s="659">
        <f t="shared" si="342"/>
        <v>0</v>
      </c>
      <c r="AL511" s="659">
        <f t="shared" si="342"/>
        <v>0</v>
      </c>
      <c r="AM511" s="659">
        <f t="shared" si="342"/>
        <v>0</v>
      </c>
      <c r="AN511" s="659">
        <f t="shared" si="342"/>
        <v>27356823.732599989</v>
      </c>
      <c r="AO511" s="659">
        <f t="shared" si="342"/>
        <v>13630193.584199995</v>
      </c>
      <c r="AP511" s="659">
        <f t="shared" si="342"/>
        <v>24929911.031399995</v>
      </c>
      <c r="AQ511" s="659">
        <f t="shared" si="342"/>
        <v>0</v>
      </c>
      <c r="AR511" s="659">
        <f t="shared" si="342"/>
        <v>0</v>
      </c>
      <c r="AS511" s="659">
        <f t="shared" si="342"/>
        <v>27070136.925299987</v>
      </c>
      <c r="AT511" s="659">
        <f t="shared" si="342"/>
        <v>14840501.5836</v>
      </c>
      <c r="AU511" s="659">
        <f t="shared" si="342"/>
        <v>4673758.7924999893</v>
      </c>
      <c r="AV511" s="659">
        <f t="shared" si="342"/>
        <v>5785602.511500001</v>
      </c>
      <c r="AW511" s="659">
        <f t="shared" si="342"/>
        <v>0</v>
      </c>
      <c r="AX511" s="659">
        <f t="shared" si="342"/>
        <v>0</v>
      </c>
      <c r="AY511" s="659">
        <f t="shared" si="342"/>
        <v>0</v>
      </c>
      <c r="AZ511" s="659">
        <f t="shared" si="342"/>
        <v>0</v>
      </c>
      <c r="BA511" s="659">
        <f t="shared" si="342"/>
        <v>0</v>
      </c>
      <c r="BB511" s="659">
        <f t="shared" si="342"/>
        <v>0</v>
      </c>
      <c r="BC511" s="659">
        <f t="shared" si="342"/>
        <v>0</v>
      </c>
      <c r="BD511" s="659">
        <f t="shared" si="342"/>
        <v>0</v>
      </c>
      <c r="BE511" s="659">
        <f t="shared" si="342"/>
        <v>3844803.2538131773</v>
      </c>
      <c r="BF511" s="659">
        <f t="shared" si="342"/>
        <v>11142218.843406051</v>
      </c>
      <c r="BG511" s="659">
        <f t="shared" si="342"/>
        <v>34361105.57361719</v>
      </c>
      <c r="BH511" s="659">
        <f t="shared" si="342"/>
        <v>25808481.149119228</v>
      </c>
      <c r="BI511" s="659">
        <f t="shared" si="342"/>
        <v>6101647.5441221893</v>
      </c>
      <c r="BJ511" s="659">
        <f t="shared" si="342"/>
        <v>1457767.6532495618</v>
      </c>
      <c r="BK511" s="659">
        <f t="shared" si="342"/>
        <v>75084980.072948992</v>
      </c>
      <c r="BL511" s="659">
        <f t="shared" si="342"/>
        <v>0</v>
      </c>
      <c r="BM511" s="659">
        <f t="shared" si="342"/>
        <v>0</v>
      </c>
      <c r="BN511" s="659">
        <f t="shared" si="342"/>
        <v>0</v>
      </c>
      <c r="BO511" s="659">
        <f t="shared" si="342"/>
        <v>0</v>
      </c>
      <c r="BP511" s="659">
        <f t="shared" si="342"/>
        <v>0</v>
      </c>
      <c r="BQ511" s="659">
        <f t="shared" si="342"/>
        <v>2430163.1127156019</v>
      </c>
      <c r="BR511" s="659">
        <f t="shared" si="342"/>
        <v>0</v>
      </c>
      <c r="BS511" s="659">
        <f t="shared" si="342"/>
        <v>0</v>
      </c>
      <c r="BT511" s="659">
        <f t="shared" si="342"/>
        <v>0</v>
      </c>
      <c r="BU511" s="659">
        <f t="shared" si="342"/>
        <v>6325124.8157299459</v>
      </c>
      <c r="BV511" s="659">
        <f t="shared" si="342"/>
        <v>8790404.4446281195</v>
      </c>
      <c r="BW511" s="434">
        <f t="shared" si="317"/>
        <v>294633011.86925006</v>
      </c>
    </row>
    <row r="512" spans="1:75" ht="16.5" thickBot="1" x14ac:dyDescent="0.3">
      <c r="AM512" s="249"/>
      <c r="AN512" s="249"/>
      <c r="AO512" s="249"/>
      <c r="AP512" s="249"/>
      <c r="AQ512" s="249"/>
      <c r="AR512" s="249"/>
      <c r="AS512" s="249"/>
      <c r="AT512" s="249"/>
      <c r="AU512" s="249"/>
      <c r="AV512" s="249"/>
      <c r="AW512" s="249"/>
      <c r="AX512" s="249"/>
      <c r="AY512" s="249"/>
      <c r="AZ512" s="249"/>
      <c r="BA512" s="249"/>
      <c r="BB512" s="249"/>
      <c r="BC512" s="249"/>
      <c r="BD512" s="249"/>
      <c r="BE512" s="249"/>
      <c r="BF512" s="249"/>
      <c r="BG512" s="249"/>
      <c r="BH512" s="249"/>
      <c r="BI512" s="249"/>
      <c r="BJ512" s="249"/>
      <c r="BK512" s="249"/>
      <c r="BL512" s="249"/>
      <c r="BM512" s="249"/>
      <c r="BN512" s="249"/>
      <c r="BO512" s="249"/>
      <c r="BP512" s="249"/>
      <c r="BQ512" s="249"/>
      <c r="BR512" s="249"/>
      <c r="BS512" s="249"/>
      <c r="BT512" s="249"/>
      <c r="BU512" s="249"/>
      <c r="BV512" s="249"/>
      <c r="BW512" s="434">
        <f t="shared" si="317"/>
        <v>0</v>
      </c>
    </row>
    <row r="513" spans="1:75" ht="16.5" thickBot="1" x14ac:dyDescent="0.3">
      <c r="A513" s="323" t="s">
        <v>988</v>
      </c>
      <c r="N513" s="249">
        <f>SFP!C32*'MONTHLY DATA'!AL184</f>
        <v>0</v>
      </c>
      <c r="O513" s="249">
        <f>SFP!D32*'MONTHLY DATA'!AM184</f>
        <v>0</v>
      </c>
      <c r="P513" s="249">
        <f>SFP!E32*'MONTHLY DATA'!AN184</f>
        <v>0</v>
      </c>
      <c r="Q513" s="249">
        <f>SFP!F32*'MONTHLY DATA'!AO184</f>
        <v>0</v>
      </c>
      <c r="R513" s="249">
        <f>SFP!G32*'MONTHLY DATA'!AP184</f>
        <v>0</v>
      </c>
      <c r="S513" s="249">
        <f>SFP!H32*'MONTHLY DATA'!AQ184</f>
        <v>0</v>
      </c>
      <c r="T513" s="249">
        <f>SFP!I32*'MONTHLY DATA'!AR184</f>
        <v>0</v>
      </c>
      <c r="U513" s="249">
        <f>SFP!J32*'MONTHLY DATA'!AS184</f>
        <v>0</v>
      </c>
      <c r="V513" s="249">
        <f>SFP!K32*'MONTHLY DATA'!AT184</f>
        <v>0</v>
      </c>
      <c r="W513" s="249">
        <f>SFP!L32*'MONTHLY DATA'!AU184</f>
        <v>0</v>
      </c>
      <c r="X513" s="249">
        <f>SFP!M32*'MONTHLY DATA'!AV184</f>
        <v>0</v>
      </c>
      <c r="Y513" s="249">
        <f>SFP!N32*'MONTHLY DATA'!AW184</f>
        <v>0</v>
      </c>
      <c r="Z513" s="249">
        <f>SFP!O32*'MONTHLY DATA'!AX184</f>
        <v>0</v>
      </c>
      <c r="AA513" s="249">
        <f>SFP!P32*'MONTHLY DATA'!AY184</f>
        <v>0</v>
      </c>
      <c r="AB513" s="249">
        <f>SFP!Q32*'MONTHLY DATA'!AZ184</f>
        <v>0</v>
      </c>
      <c r="AC513" s="249">
        <f>SFP!R32*'MONTHLY DATA'!BA184</f>
        <v>0</v>
      </c>
      <c r="AD513" s="249">
        <f>SFP!S32*'MONTHLY DATA'!BB184</f>
        <v>0</v>
      </c>
      <c r="AE513" s="249">
        <f>SFP!T32*'MONTHLY DATA'!BC184</f>
        <v>0</v>
      </c>
      <c r="AF513" s="249">
        <f>SFP!U32*'MONTHLY DATA'!BD184</f>
        <v>0</v>
      </c>
      <c r="AG513" s="249">
        <f>SFP!V32*'MONTHLY DATA'!BE184</f>
        <v>0</v>
      </c>
      <c r="AH513" s="249">
        <f>SFP!W32*'MONTHLY DATA'!BF184</f>
        <v>0</v>
      </c>
      <c r="AI513" s="249">
        <f>SFP!X32*'MONTHLY DATA'!BG184</f>
        <v>0</v>
      </c>
      <c r="AJ513" s="249">
        <f>SFP!Y32*'MONTHLY DATA'!BH184</f>
        <v>0</v>
      </c>
      <c r="AK513" s="249">
        <f>SFP!Z32*'MONTHLY DATA'!BI184</f>
        <v>0</v>
      </c>
      <c r="AL513" s="249">
        <f>SFP!AA32*'MONTHLY DATA'!BJ184</f>
        <v>0</v>
      </c>
      <c r="AM513" s="249">
        <f>SFP!AB32*'MONTHLY DATA'!BK184</f>
        <v>27757902.150000002</v>
      </c>
      <c r="AN513" s="249">
        <f>SFP!AC32*'MONTHLY DATA'!BL184</f>
        <v>48886066.468800008</v>
      </c>
      <c r="AO513" s="249">
        <f>SFP!AD32*'MONTHLY DATA'!BM184</f>
        <v>58263630.598799996</v>
      </c>
      <c r="AP513" s="249">
        <f>SFP!AE32*'MONTHLY DATA'!BN184</f>
        <v>58690668.563999988</v>
      </c>
      <c r="AQ513" s="249">
        <f>SFP!AF32*'MONTHLY DATA'!BO184</f>
        <v>65620926.637199998</v>
      </c>
      <c r="AR513" s="249">
        <f>SFP!AG32*'MONTHLY DATA'!BP184</f>
        <v>97747365.672000006</v>
      </c>
      <c r="AS513" s="249">
        <f>SFP!AH32*'MONTHLY DATA'!BQ184</f>
        <v>88452578.313000008</v>
      </c>
      <c r="AT513" s="249">
        <f>SFP!AI32*'MONTHLY DATA'!BR184</f>
        <v>82192643.874000013</v>
      </c>
      <c r="AU513" s="249">
        <f>SFP!AJ32*'MONTHLY DATA'!BS184</f>
        <v>72027845.768999994</v>
      </c>
      <c r="AV513" s="249">
        <f>SFP!AK32*'MONTHLY DATA'!BT184</f>
        <v>69842126.672999978</v>
      </c>
      <c r="AW513" s="249">
        <f>SFP!AL32*'MONTHLY DATA'!BU184</f>
        <v>66882602.473499984</v>
      </c>
      <c r="AX513" s="249">
        <f>SFP!AM32*'MONTHLY DATA'!BV184</f>
        <v>71535553.171499968</v>
      </c>
      <c r="AY513" s="249">
        <f>SFP!AN32*'MONTHLY DATA'!BW184</f>
        <v>58510462.214159966</v>
      </c>
      <c r="AZ513" s="249">
        <f>SFP!AO32*'MONTHLY DATA'!BX184</f>
        <v>64300810.987511955</v>
      </c>
      <c r="BA513" s="249">
        <f>SFP!AP32*'MONTHLY DATA'!BY184</f>
        <v>63052514.040086955</v>
      </c>
      <c r="BB513" s="249">
        <f>SFP!AQ32*'MONTHLY DATA'!BZ184</f>
        <v>84201759.427321747</v>
      </c>
      <c r="BC513" s="249">
        <f>SFP!AR32*'MONTHLY DATA'!CA184</f>
        <v>75469031.094896927</v>
      </c>
      <c r="BD513" s="249">
        <f>SFP!AS32*'MONTHLY DATA'!CB184</f>
        <v>91416378.871085331</v>
      </c>
      <c r="BE513" s="249">
        <f>SFP!AT32*'MONTHLY DATA'!CC184</f>
        <v>78585498.894196734</v>
      </c>
      <c r="BF513" s="249">
        <f>SFP!AU32*'MONTHLY DATA'!CD184</f>
        <v>84400443.974285915</v>
      </c>
      <c r="BG513" s="249">
        <f>SFP!AV32*'MONTHLY DATA'!CE184</f>
        <v>65809129.350977026</v>
      </c>
      <c r="BH513" s="249">
        <f>SFP!AW32*'MONTHLY DATA'!CF184</f>
        <v>64110314.794076011</v>
      </c>
      <c r="BI513" s="249">
        <f>SFP!AX32*'MONTHLY DATA'!CG184</f>
        <v>53707739.198681608</v>
      </c>
      <c r="BJ513" s="249">
        <f>SFP!AY32*'MONTHLY DATA'!CH184</f>
        <v>59343148.927180707</v>
      </c>
      <c r="BK513" s="249">
        <f>SFP!AZ32*'MONTHLY DATA'!CI184</f>
        <v>94789191.832262233</v>
      </c>
      <c r="BL513" s="249">
        <f>SFP!BA32*'MONTHLY DATA'!CJ184</f>
        <v>114950837.71142381</v>
      </c>
      <c r="BM513" s="249">
        <f>SFP!BB32*'MONTHLY DATA'!CK184</f>
        <v>94533892.13875179</v>
      </c>
      <c r="BN513" s="249">
        <f>SFP!BC32*'MONTHLY DATA'!CL184</f>
        <v>119762126.24650539</v>
      </c>
      <c r="BO513" s="249">
        <f>SFP!BD32*'MONTHLY DATA'!CM184</f>
        <v>124239824.19832875</v>
      </c>
      <c r="BP513" s="249">
        <f>SFP!BE32*'MONTHLY DATA'!CN184</f>
        <v>143160570.61569625</v>
      </c>
      <c r="BQ513" s="249">
        <f>SFP!BF32*'MONTHLY DATA'!CO184</f>
        <v>135973412.61735982</v>
      </c>
      <c r="BR513" s="249">
        <f>SFP!BG32*'MONTHLY DATA'!CP184</f>
        <v>154527640.68579376</v>
      </c>
      <c r="BS513" s="249">
        <f>SFP!BH32*'MONTHLY DATA'!CQ184</f>
        <v>151691464.35633942</v>
      </c>
      <c r="BT513" s="249">
        <f>SFP!BI32*'MONTHLY DATA'!CR184</f>
        <v>155530982.87027118</v>
      </c>
      <c r="BU513" s="249">
        <f>SFP!BJ32*'MONTHLY DATA'!CS184</f>
        <v>148902498.70372781</v>
      </c>
      <c r="BV513" s="249">
        <f>SFP!BK32*'MONTHLY DATA'!CT184</f>
        <v>138380041.48422945</v>
      </c>
      <c r="BW513" s="434">
        <f t="shared" si="317"/>
        <v>3227249625.5999513</v>
      </c>
    </row>
    <row r="514" spans="1:75" ht="16.5" thickBot="1" x14ac:dyDescent="0.3">
      <c r="A514" s="268" t="s">
        <v>313</v>
      </c>
      <c r="C514" s="233"/>
      <c r="D514" s="245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687">
        <f>IF(O513&gt;N513,O513-N513,0)</f>
        <v>0</v>
      </c>
      <c r="P514" s="687">
        <f t="shared" ref="P514:BV514" si="343">IF(P513&gt;O513,P513-O513,0)</f>
        <v>0</v>
      </c>
      <c r="Q514" s="687">
        <f t="shared" si="343"/>
        <v>0</v>
      </c>
      <c r="R514" s="687">
        <f t="shared" si="343"/>
        <v>0</v>
      </c>
      <c r="S514" s="687">
        <f t="shared" si="343"/>
        <v>0</v>
      </c>
      <c r="T514" s="687">
        <f t="shared" si="343"/>
        <v>0</v>
      </c>
      <c r="U514" s="687">
        <f t="shared" si="343"/>
        <v>0</v>
      </c>
      <c r="V514" s="687">
        <f t="shared" si="343"/>
        <v>0</v>
      </c>
      <c r="W514" s="687">
        <f t="shared" si="343"/>
        <v>0</v>
      </c>
      <c r="X514" s="687">
        <f t="shared" si="343"/>
        <v>0</v>
      </c>
      <c r="Y514" s="687">
        <f t="shared" si="343"/>
        <v>0</v>
      </c>
      <c r="Z514" s="687">
        <f t="shared" si="343"/>
        <v>0</v>
      </c>
      <c r="AA514" s="687">
        <f t="shared" si="343"/>
        <v>0</v>
      </c>
      <c r="AB514" s="687">
        <f t="shared" si="343"/>
        <v>0</v>
      </c>
      <c r="AC514" s="687">
        <f t="shared" si="343"/>
        <v>0</v>
      </c>
      <c r="AD514" s="687">
        <f t="shared" si="343"/>
        <v>0</v>
      </c>
      <c r="AE514" s="687">
        <f t="shared" si="343"/>
        <v>0</v>
      </c>
      <c r="AF514" s="687">
        <f t="shared" si="343"/>
        <v>0</v>
      </c>
      <c r="AG514" s="687">
        <f t="shared" si="343"/>
        <v>0</v>
      </c>
      <c r="AH514" s="687">
        <f t="shared" si="343"/>
        <v>0</v>
      </c>
      <c r="AI514" s="687">
        <f t="shared" si="343"/>
        <v>0</v>
      </c>
      <c r="AJ514" s="687">
        <f t="shared" si="343"/>
        <v>0</v>
      </c>
      <c r="AK514" s="687">
        <f t="shared" si="343"/>
        <v>0</v>
      </c>
      <c r="AL514" s="687">
        <f t="shared" si="343"/>
        <v>0</v>
      </c>
      <c r="AM514" s="687">
        <f t="shared" si="343"/>
        <v>27757902.150000002</v>
      </c>
      <c r="AN514" s="687">
        <f t="shared" si="343"/>
        <v>21128164.318800006</v>
      </c>
      <c r="AO514" s="687">
        <f t="shared" si="343"/>
        <v>9377564.1299999878</v>
      </c>
      <c r="AP514" s="687">
        <f t="shared" si="343"/>
        <v>427037.96519999206</v>
      </c>
      <c r="AQ514" s="687">
        <f t="shared" si="343"/>
        <v>6930258.0732000098</v>
      </c>
      <c r="AR514" s="687">
        <f t="shared" si="343"/>
        <v>32126439.034800008</v>
      </c>
      <c r="AS514" s="687">
        <f t="shared" si="343"/>
        <v>0</v>
      </c>
      <c r="AT514" s="687">
        <f t="shared" si="343"/>
        <v>0</v>
      </c>
      <c r="AU514" s="687">
        <f t="shared" si="343"/>
        <v>0</v>
      </c>
      <c r="AV514" s="687">
        <f t="shared" si="343"/>
        <v>0</v>
      </c>
      <c r="AW514" s="687">
        <f t="shared" si="343"/>
        <v>0</v>
      </c>
      <c r="AX514" s="687">
        <f t="shared" si="343"/>
        <v>4652950.697999984</v>
      </c>
      <c r="AY514" s="687">
        <f t="shared" si="343"/>
        <v>0</v>
      </c>
      <c r="AZ514" s="687">
        <f t="shared" si="343"/>
        <v>5790348.7733519897</v>
      </c>
      <c r="BA514" s="687">
        <f t="shared" si="343"/>
        <v>0</v>
      </c>
      <c r="BB514" s="687">
        <f t="shared" si="343"/>
        <v>21149245.387234792</v>
      </c>
      <c r="BC514" s="687">
        <f t="shared" si="343"/>
        <v>0</v>
      </c>
      <c r="BD514" s="687">
        <f t="shared" si="343"/>
        <v>15947347.776188403</v>
      </c>
      <c r="BE514" s="687">
        <f t="shared" si="343"/>
        <v>0</v>
      </c>
      <c r="BF514" s="687">
        <f t="shared" si="343"/>
        <v>5814945.0800891817</v>
      </c>
      <c r="BG514" s="687">
        <f t="shared" si="343"/>
        <v>0</v>
      </c>
      <c r="BH514" s="687">
        <f t="shared" si="343"/>
        <v>0</v>
      </c>
      <c r="BI514" s="687">
        <f t="shared" si="343"/>
        <v>0</v>
      </c>
      <c r="BJ514" s="687">
        <f t="shared" si="343"/>
        <v>5635409.7284990996</v>
      </c>
      <c r="BK514" s="687">
        <f t="shared" si="343"/>
        <v>35446042.905081525</v>
      </c>
      <c r="BL514" s="687">
        <f t="shared" si="343"/>
        <v>20161645.879161581</v>
      </c>
      <c r="BM514" s="687">
        <f t="shared" si="343"/>
        <v>0</v>
      </c>
      <c r="BN514" s="687">
        <f t="shared" si="343"/>
        <v>25228234.107753605</v>
      </c>
      <c r="BO514" s="687">
        <f t="shared" si="343"/>
        <v>4477697.9518233538</v>
      </c>
      <c r="BP514" s="687">
        <f t="shared" si="343"/>
        <v>18920746.417367503</v>
      </c>
      <c r="BQ514" s="687">
        <f t="shared" si="343"/>
        <v>0</v>
      </c>
      <c r="BR514" s="687">
        <f t="shared" si="343"/>
        <v>18554228.06843394</v>
      </c>
      <c r="BS514" s="687">
        <f t="shared" si="343"/>
        <v>0</v>
      </c>
      <c r="BT514" s="687">
        <f t="shared" si="343"/>
        <v>3839518.5139317513</v>
      </c>
      <c r="BU514" s="687">
        <f t="shared" si="343"/>
        <v>0</v>
      </c>
      <c r="BV514" s="687">
        <f t="shared" si="343"/>
        <v>0</v>
      </c>
      <c r="BW514" s="240">
        <f t="shared" si="317"/>
        <v>283365726.95891666</v>
      </c>
    </row>
    <row r="515" spans="1:75" ht="16.5" thickBot="1" x14ac:dyDescent="0.3">
      <c r="A515" s="270" t="s">
        <v>314</v>
      </c>
      <c r="C515" s="238"/>
      <c r="D515" s="244"/>
      <c r="E515" s="244"/>
      <c r="F515" s="244"/>
      <c r="G515" s="244"/>
      <c r="H515" s="244"/>
      <c r="I515" s="244"/>
      <c r="J515" s="244"/>
      <c r="K515" s="244"/>
      <c r="L515" s="244"/>
      <c r="M515" s="244"/>
      <c r="N515" s="244"/>
      <c r="O515" s="659">
        <f>IF(O513&lt;N513,N513-O513,0)</f>
        <v>0</v>
      </c>
      <c r="P515" s="659">
        <f t="shared" ref="P515:BV515" si="344">IF(P513&lt;O513,O513-P513,0)</f>
        <v>0</v>
      </c>
      <c r="Q515" s="659">
        <f t="shared" si="344"/>
        <v>0</v>
      </c>
      <c r="R515" s="659">
        <f t="shared" si="344"/>
        <v>0</v>
      </c>
      <c r="S515" s="659">
        <f t="shared" si="344"/>
        <v>0</v>
      </c>
      <c r="T515" s="659">
        <f t="shared" si="344"/>
        <v>0</v>
      </c>
      <c r="U515" s="659">
        <f t="shared" si="344"/>
        <v>0</v>
      </c>
      <c r="V515" s="659">
        <f t="shared" si="344"/>
        <v>0</v>
      </c>
      <c r="W515" s="659">
        <f t="shared" si="344"/>
        <v>0</v>
      </c>
      <c r="X515" s="659">
        <f t="shared" si="344"/>
        <v>0</v>
      </c>
      <c r="Y515" s="659">
        <f t="shared" si="344"/>
        <v>0</v>
      </c>
      <c r="Z515" s="659">
        <f t="shared" si="344"/>
        <v>0</v>
      </c>
      <c r="AA515" s="659">
        <f t="shared" si="344"/>
        <v>0</v>
      </c>
      <c r="AB515" s="659">
        <f t="shared" si="344"/>
        <v>0</v>
      </c>
      <c r="AC515" s="659">
        <f t="shared" si="344"/>
        <v>0</v>
      </c>
      <c r="AD515" s="659">
        <f t="shared" si="344"/>
        <v>0</v>
      </c>
      <c r="AE515" s="659">
        <f t="shared" si="344"/>
        <v>0</v>
      </c>
      <c r="AF515" s="659">
        <f t="shared" si="344"/>
        <v>0</v>
      </c>
      <c r="AG515" s="659">
        <f t="shared" si="344"/>
        <v>0</v>
      </c>
      <c r="AH515" s="659">
        <f t="shared" si="344"/>
        <v>0</v>
      </c>
      <c r="AI515" s="659">
        <f t="shared" si="344"/>
        <v>0</v>
      </c>
      <c r="AJ515" s="659">
        <f t="shared" si="344"/>
        <v>0</v>
      </c>
      <c r="AK515" s="659">
        <f t="shared" si="344"/>
        <v>0</v>
      </c>
      <c r="AL515" s="659">
        <f t="shared" si="344"/>
        <v>0</v>
      </c>
      <c r="AM515" s="659">
        <f t="shared" si="344"/>
        <v>0</v>
      </c>
      <c r="AN515" s="659">
        <f t="shared" si="344"/>
        <v>0</v>
      </c>
      <c r="AO515" s="659">
        <f t="shared" si="344"/>
        <v>0</v>
      </c>
      <c r="AP515" s="659">
        <f t="shared" si="344"/>
        <v>0</v>
      </c>
      <c r="AQ515" s="659">
        <f t="shared" si="344"/>
        <v>0</v>
      </c>
      <c r="AR515" s="659">
        <f t="shared" si="344"/>
        <v>0</v>
      </c>
      <c r="AS515" s="659">
        <f t="shared" si="344"/>
        <v>9294787.3589999974</v>
      </c>
      <c r="AT515" s="659">
        <f t="shared" si="344"/>
        <v>6259934.4389999956</v>
      </c>
      <c r="AU515" s="659">
        <f t="shared" si="344"/>
        <v>10164798.105000019</v>
      </c>
      <c r="AV515" s="659">
        <f t="shared" si="344"/>
        <v>2185719.0960000157</v>
      </c>
      <c r="AW515" s="659">
        <f t="shared" si="344"/>
        <v>2959524.1994999945</v>
      </c>
      <c r="AX515" s="659">
        <f t="shared" si="344"/>
        <v>0</v>
      </c>
      <c r="AY515" s="659">
        <f t="shared" si="344"/>
        <v>13025090.957340002</v>
      </c>
      <c r="AZ515" s="659">
        <f t="shared" si="344"/>
        <v>0</v>
      </c>
      <c r="BA515" s="659">
        <f t="shared" si="344"/>
        <v>1248296.9474250004</v>
      </c>
      <c r="BB515" s="659">
        <f t="shared" si="344"/>
        <v>0</v>
      </c>
      <c r="BC515" s="659">
        <f t="shared" si="344"/>
        <v>8732728.3324248195</v>
      </c>
      <c r="BD515" s="659">
        <f t="shared" si="344"/>
        <v>0</v>
      </c>
      <c r="BE515" s="659">
        <f t="shared" si="344"/>
        <v>12830879.976888597</v>
      </c>
      <c r="BF515" s="659">
        <f t="shared" si="344"/>
        <v>0</v>
      </c>
      <c r="BG515" s="659">
        <f t="shared" si="344"/>
        <v>18591314.62330889</v>
      </c>
      <c r="BH515" s="659">
        <f t="shared" si="344"/>
        <v>1698814.5569010153</v>
      </c>
      <c r="BI515" s="659">
        <f t="shared" si="344"/>
        <v>10402575.595394403</v>
      </c>
      <c r="BJ515" s="659">
        <f t="shared" si="344"/>
        <v>0</v>
      </c>
      <c r="BK515" s="659">
        <f t="shared" si="344"/>
        <v>0</v>
      </c>
      <c r="BL515" s="659">
        <f t="shared" si="344"/>
        <v>0</v>
      </c>
      <c r="BM515" s="659">
        <f t="shared" si="344"/>
        <v>20416945.572672024</v>
      </c>
      <c r="BN515" s="659">
        <f t="shared" si="344"/>
        <v>0</v>
      </c>
      <c r="BO515" s="659">
        <f t="shared" si="344"/>
        <v>0</v>
      </c>
      <c r="BP515" s="659">
        <f t="shared" si="344"/>
        <v>0</v>
      </c>
      <c r="BQ515" s="659">
        <f t="shared" si="344"/>
        <v>7187157.9983364344</v>
      </c>
      <c r="BR515" s="659">
        <f t="shared" si="344"/>
        <v>0</v>
      </c>
      <c r="BS515" s="659">
        <f t="shared" si="344"/>
        <v>2836176.3294543326</v>
      </c>
      <c r="BT515" s="659">
        <f t="shared" si="344"/>
        <v>0</v>
      </c>
      <c r="BU515" s="659">
        <f t="shared" si="344"/>
        <v>6628484.1665433645</v>
      </c>
      <c r="BV515" s="659">
        <f t="shared" si="344"/>
        <v>10522457.219498366</v>
      </c>
      <c r="BW515" s="240">
        <f t="shared" si="317"/>
        <v>144985685.47468725</v>
      </c>
    </row>
    <row r="516" spans="1:75" ht="16.5" thickBot="1" x14ac:dyDescent="0.3">
      <c r="A516" s="347"/>
      <c r="BW516" s="240">
        <f t="shared" si="317"/>
        <v>0</v>
      </c>
    </row>
    <row r="517" spans="1:75" ht="16.5" thickBot="1" x14ac:dyDescent="0.3">
      <c r="A517" s="348" t="s">
        <v>416</v>
      </c>
      <c r="BW517" s="240">
        <f t="shared" si="317"/>
        <v>0</v>
      </c>
    </row>
    <row r="518" spans="1:75" ht="16.5" thickBot="1" x14ac:dyDescent="0.3">
      <c r="A518" s="349"/>
      <c r="BW518" s="240">
        <f t="shared" si="317"/>
        <v>0</v>
      </c>
    </row>
    <row r="519" spans="1:75" ht="16.5" thickBot="1" x14ac:dyDescent="0.3">
      <c r="A519" s="350" t="s">
        <v>266</v>
      </c>
      <c r="BW519" s="240">
        <f t="shared" si="317"/>
        <v>0</v>
      </c>
    </row>
    <row r="520" spans="1:75" ht="16.5" thickBot="1" x14ac:dyDescent="0.3">
      <c r="A520" s="167"/>
      <c r="BW520" s="240">
        <f t="shared" si="317"/>
        <v>0</v>
      </c>
    </row>
    <row r="521" spans="1:75" ht="16.5" thickBot="1" x14ac:dyDescent="0.3">
      <c r="A521" s="351" t="s">
        <v>417</v>
      </c>
      <c r="C521" s="234"/>
      <c r="D521" s="234"/>
      <c r="E521" s="234"/>
      <c r="F521" s="234"/>
      <c r="G521" s="234"/>
      <c r="H521" s="234"/>
      <c r="I521" s="234"/>
      <c r="J521" s="234"/>
      <c r="K521" s="234"/>
      <c r="L521" s="234"/>
      <c r="M521" s="234"/>
      <c r="N521" s="234"/>
      <c r="O521" s="234"/>
      <c r="P521" s="234"/>
      <c r="Q521" s="234"/>
      <c r="R521" s="234"/>
      <c r="S521" s="234"/>
      <c r="T521" s="234"/>
      <c r="U521" s="234"/>
      <c r="V521" s="234"/>
      <c r="W521" s="234"/>
      <c r="X521" s="234"/>
      <c r="Y521" s="234"/>
      <c r="Z521" s="234"/>
      <c r="AA521" s="234"/>
      <c r="AB521" s="234"/>
      <c r="AC521" s="234"/>
      <c r="AD521" s="234"/>
      <c r="AE521" s="234"/>
      <c r="AF521" s="234"/>
      <c r="AG521" s="234"/>
      <c r="AH521" s="234"/>
      <c r="AI521" s="234"/>
      <c r="AJ521" s="234"/>
      <c r="AK521" s="234"/>
      <c r="AL521" s="234"/>
      <c r="AM521" s="234"/>
      <c r="AN521" s="234"/>
      <c r="AO521" s="234"/>
      <c r="AP521" s="234"/>
      <c r="AQ521" s="234"/>
      <c r="AR521" s="234"/>
      <c r="AS521" s="234"/>
      <c r="AT521" s="234"/>
      <c r="AU521" s="234"/>
      <c r="AV521" s="234"/>
      <c r="AW521" s="234"/>
      <c r="AX521" s="234"/>
      <c r="AY521" s="234"/>
      <c r="AZ521" s="234"/>
      <c r="BA521" s="234"/>
      <c r="BB521" s="234"/>
      <c r="BC521" s="234"/>
      <c r="BD521" s="234"/>
      <c r="BE521" s="234"/>
      <c r="BF521" s="234"/>
      <c r="BG521" s="234"/>
      <c r="BH521" s="234"/>
      <c r="BI521" s="234"/>
      <c r="BJ521" s="234"/>
      <c r="BK521" s="234"/>
      <c r="BL521" s="234"/>
      <c r="BM521" s="234"/>
      <c r="BN521" s="234"/>
      <c r="BO521" s="234"/>
      <c r="BP521" s="234"/>
      <c r="BQ521" s="234"/>
      <c r="BR521" s="234"/>
      <c r="BS521" s="234"/>
      <c r="BT521" s="234"/>
      <c r="BU521" s="234"/>
      <c r="BV521" s="234"/>
      <c r="BW521" s="240">
        <f t="shared" si="317"/>
        <v>0</v>
      </c>
    </row>
    <row r="522" spans="1:75" ht="16.5" thickBot="1" x14ac:dyDescent="0.3">
      <c r="A522" s="180" t="s">
        <v>426</v>
      </c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  <c r="N522" s="363">
        <f>'MONTHLY DATA'!AM322</f>
        <v>338028</v>
      </c>
      <c r="O522" s="363">
        <f>(O524/30)*'MONTHLY DATA'!AM215-O528</f>
        <v>417329.40246535209</v>
      </c>
      <c r="P522" s="363">
        <f>(P524/30)*'MONTHLY DATA'!AN215-P528</f>
        <v>271358.96022535209</v>
      </c>
      <c r="Q522" s="363">
        <f>(Q524/30)*'MONTHLY DATA'!AO215-Q528</f>
        <v>93886.87830535206</v>
      </c>
      <c r="R522" s="363">
        <f>(R524/30)*'MONTHLY DATA'!AP215</f>
        <v>69024</v>
      </c>
      <c r="S522" s="363">
        <f>(S524/30)*'MONTHLY DATA'!AQ215</f>
        <v>114950.40000000001</v>
      </c>
      <c r="T522" s="363">
        <f>(T524/30)*'MONTHLY DATA'!AR215</f>
        <v>128298.24000000001</v>
      </c>
      <c r="U522" s="363">
        <f>(U524/30)*'MONTHLY DATA'!AS215</f>
        <v>138764.16</v>
      </c>
      <c r="V522" s="363">
        <f>(V524/30)*'MONTHLY DATA'!AT215</f>
        <v>94724.160000000003</v>
      </c>
      <c r="W522" s="363">
        <f>(W524/30)*'MONTHLY DATA'!AU215</f>
        <v>105602.88</v>
      </c>
      <c r="X522" s="363">
        <f>(X524/30)*'MONTHLY DATA'!AV215</f>
        <v>113004.48</v>
      </c>
      <c r="Y522" s="363">
        <f>(Y524/30)*'MONTHLY DATA'!AW215</f>
        <v>123948.48</v>
      </c>
      <c r="Z522" s="363">
        <f>(Z524/30)*'MONTHLY DATA'!AX215</f>
        <v>187996.80000000002</v>
      </c>
      <c r="AA522" s="363">
        <f>(AA524/30)*'MONTHLY DATA'!AY215</f>
        <v>144390.39999999999</v>
      </c>
      <c r="AB522" s="363">
        <f>(AB524/30)*'MONTHLY DATA'!AZ215</f>
        <v>104096.15999999999</v>
      </c>
      <c r="AC522" s="363">
        <f>(AC524/30)*'MONTHLY DATA'!BA215</f>
        <v>106736</v>
      </c>
      <c r="AD522" s="363">
        <f>(AD524/30)*'MONTHLY DATA'!BB215</f>
        <v>83814.080000000002</v>
      </c>
      <c r="AE522" s="363">
        <f>(AE524/30)*'MONTHLY DATA'!BC215</f>
        <v>139582.24</v>
      </c>
      <c r="AF522" s="363">
        <f>(AF524/30)*'MONTHLY DATA'!BD215</f>
        <v>155788.63999999998</v>
      </c>
      <c r="AG522" s="363">
        <f>(AG524/30)*'MONTHLY DATA'!BE215</f>
        <v>168496.16</v>
      </c>
      <c r="AH522" s="363">
        <f>(AH524/30)*'MONTHLY DATA'!BF215</f>
        <v>115020.63999999998</v>
      </c>
      <c r="AI522" s="363">
        <f>(AI524/30)*'MONTHLY DATA'!BG215</f>
        <v>128229.91999999998</v>
      </c>
      <c r="AJ522" s="363">
        <f>(AJ524/30)*'MONTHLY DATA'!BH215</f>
        <v>137217.91999999998</v>
      </c>
      <c r="AK522" s="363">
        <f>(AK524/30)*'MONTHLY DATA'!BI215</f>
        <v>150505.60000000001</v>
      </c>
      <c r="AL522" s="363">
        <f>(AL524/30)*'MONTHLY DATA'!BJ215</f>
        <v>228278.39999999999</v>
      </c>
      <c r="AM522" s="363">
        <f>(AM524/30)*'MONTHLY DATA'!BK215</f>
        <v>144198.35999999999</v>
      </c>
      <c r="AN522" s="363">
        <f>(AN524/30)*'MONTHLY DATA'!BL215</f>
        <v>103956.48</v>
      </c>
      <c r="AO522" s="363">
        <f>(AO524/30)*'MONTHLY DATA'!BM215</f>
        <v>106592.76000000001</v>
      </c>
      <c r="AP522" s="363">
        <f>(AP524/30)*'MONTHLY DATA'!BN215</f>
        <v>83703.239999999991</v>
      </c>
      <c r="AQ522" s="363">
        <f>(AQ524/30)*'MONTHLY DATA'!BO215</f>
        <v>139395.6</v>
      </c>
      <c r="AR522" s="363">
        <f>(AR524/30)*'MONTHLY DATA'!BP215</f>
        <v>155580.47999999998</v>
      </c>
      <c r="AS522" s="363">
        <f>(AS524/30)*'MONTHLY DATA'!BQ215</f>
        <v>168271.56</v>
      </c>
      <c r="AT522" s="363">
        <f>(AT524/30)*'MONTHLY DATA'!BR215</f>
        <v>114868.8</v>
      </c>
      <c r="AU522" s="363">
        <f>(AU524/30)*'MONTHLY DATA'!BS215</f>
        <v>128058.84</v>
      </c>
      <c r="AV522" s="363">
        <f>(AV524/30)*'MONTHLY DATA'!BT215</f>
        <v>137033.63999999998</v>
      </c>
      <c r="AW522" s="363">
        <f>(AW524/30)*'MONTHLY DATA'!BU215</f>
        <v>150304.68</v>
      </c>
      <c r="AX522" s="363">
        <f>(AX524/30)*'MONTHLY DATA'!BV215</f>
        <v>227970.72000000003</v>
      </c>
      <c r="AY522" s="363">
        <f>(AY524/30)*'MONTHLY DATA'!BW215-AY529</f>
        <v>209432.02872</v>
      </c>
      <c r="AZ522" s="363">
        <f>(AZ524/30)*'MONTHLY DATA'!BX215-AZ529</f>
        <v>144962.57640000002</v>
      </c>
      <c r="BA522" s="363">
        <f>(BA524/30)*'MONTHLY DATA'!BY215-BA529</f>
        <v>65228.955160000034</v>
      </c>
      <c r="BB522" s="363">
        <f>(BB524/30)*'MONTHLY DATA'!BZ215</f>
        <v>39246.324000000001</v>
      </c>
      <c r="BC522" s="363">
        <f>(BC524/30)*'MONTHLY DATA'!CA215</f>
        <v>65359.65800000001</v>
      </c>
      <c r="BD522" s="363">
        <f>(BD524/30)*'MONTHLY DATA'!CB215</f>
        <v>72947.498000000007</v>
      </c>
      <c r="BE522" s="363">
        <f>(BE524/30)*'MONTHLY DATA'!CC215</f>
        <v>78898.716</v>
      </c>
      <c r="BF522" s="363">
        <f>(BF524/30)*'MONTHLY DATA'!CD215</f>
        <v>53859.337999999996</v>
      </c>
      <c r="BG522" s="363">
        <f>(BG524/30)*'MONTHLY DATA'!CE215</f>
        <v>60044.218000000001</v>
      </c>
      <c r="BH522" s="363">
        <f>(BH524/30)*'MONTHLY DATA'!CF215</f>
        <v>64252.604000000007</v>
      </c>
      <c r="BI522" s="363">
        <f>(BI524/30)*'MONTHLY DATA'!CG215</f>
        <v>70475.521999999997</v>
      </c>
      <c r="BJ522" s="363">
        <f>(BJ524/30)*'MONTHLY DATA'!CH215</f>
        <v>106891.72</v>
      </c>
      <c r="BK522" s="363">
        <f>(BK524/30)*'MONTHLY DATA'!CI215</f>
        <v>102028.32</v>
      </c>
      <c r="BL522" s="363">
        <f>(BL524/30)*'MONTHLY DATA'!CJ215</f>
        <v>73555.199999999997</v>
      </c>
      <c r="BM522" s="363">
        <f>(BM524/30)*'MONTHLY DATA'!CK215</f>
        <v>75420</v>
      </c>
      <c r="BN522" s="363">
        <f>(BN524/30)*'MONTHLY DATA'!CL215</f>
        <v>59222.880000000005</v>
      </c>
      <c r="BO522" s="363">
        <f>(BO524/30)*'MONTHLY DATA'!CM215</f>
        <v>98628.48000000001</v>
      </c>
      <c r="BP522" s="363">
        <f>(BP524/30)*'MONTHLY DATA'!CN215</f>
        <v>110080.8</v>
      </c>
      <c r="BQ522" s="363">
        <f>(BQ524/30)*'MONTHLY DATA'!CO215</f>
        <v>119059.92000000001</v>
      </c>
      <c r="BR522" s="363">
        <f>(BR524/30)*'MONTHLY DATA'!CP215</f>
        <v>81274.320000000007</v>
      </c>
      <c r="BS522" s="363">
        <f>(BS524/30)*'MONTHLY DATA'!CQ215</f>
        <v>90607.680000000008</v>
      </c>
      <c r="BT522" s="363">
        <f>(BT524/30)*'MONTHLY DATA'!CR215</f>
        <v>96958.080000000002</v>
      </c>
      <c r="BU522" s="363">
        <f>(BU524/30)*'MONTHLY DATA'!CS215</f>
        <v>106349.04000000001</v>
      </c>
      <c r="BV522" s="363">
        <f>(BV524/30)*'MONTHLY DATA'!CT215</f>
        <v>161301.6</v>
      </c>
      <c r="BW522" s="405">
        <f t="shared" si="317"/>
        <v>7725093.6392760538</v>
      </c>
    </row>
    <row r="523" spans="1:75" ht="16.5" thickBot="1" x14ac:dyDescent="0.3">
      <c r="A523" s="180" t="s">
        <v>418</v>
      </c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  <c r="N523" s="363">
        <f>'MONTHLY DATA'!AM321</f>
        <v>408450.70422535209</v>
      </c>
      <c r="O523" s="363">
        <f>(O524/30)*'MONTHLY DATA'!AM213*'MONTHLY DATA'!AM214</f>
        <v>91324.661760000003</v>
      </c>
      <c r="P523" s="363">
        <f>(P524/30)*'MONTHLY DATA'!AN213*'MONTHLY DATA'!AN214</f>
        <v>65839.103999999992</v>
      </c>
      <c r="Q523" s="363">
        <f>(Q524/30)*'MONTHLY DATA'!AO213*'MONTHLY DATA'!AO214</f>
        <v>67508.305919999999</v>
      </c>
      <c r="R523" s="363">
        <f>(R524/30)*'MONTHLY DATA'!AP213*'MONTHLY DATA'!AP214</f>
        <v>53010.432000000001</v>
      </c>
      <c r="S523" s="363">
        <f>(S524/30)*'MONTHLY DATA'!AQ213*'MONTHLY DATA'!AQ214</f>
        <v>88281.907200000001</v>
      </c>
      <c r="T523" s="363">
        <f>(T524/30)*'MONTHLY DATA'!AR213*'MONTHLY DATA'!AR214</f>
        <v>98533.048320000002</v>
      </c>
      <c r="U523" s="363">
        <f>(U524/30)*'MONTHLY DATA'!AS213*'MONTHLY DATA'!AS214</f>
        <v>106570.87487999999</v>
      </c>
      <c r="V523" s="363">
        <f>(V524/30)*'MONTHLY DATA'!AT213*'MONTHLY DATA'!AT214</f>
        <v>72748.154880000002</v>
      </c>
      <c r="W523" s="363">
        <f>(W524/30)*'MONTHLY DATA'!AU213*'MONTHLY DATA'!AU214</f>
        <v>81103.011839999992</v>
      </c>
      <c r="X523" s="363">
        <f>(X524/30)*'MONTHLY DATA'!AV213*'MONTHLY DATA'!AV214</f>
        <v>86787.440639999986</v>
      </c>
      <c r="Y523" s="363">
        <f>(Y524/30)*'MONTHLY DATA'!AW213*'MONTHLY DATA'!AW214</f>
        <v>95192.432639999999</v>
      </c>
      <c r="Z523" s="363">
        <f>(Z524/30)*'MONTHLY DATA'!AX213*'MONTHLY DATA'!AX214</f>
        <v>144381.54240000001</v>
      </c>
      <c r="AA523" s="363">
        <f>(AA524/30)*'MONTHLY DATA'!AY213*'MONTHLY DATA'!AY214</f>
        <v>115061.09999999999</v>
      </c>
      <c r="AB523" s="363">
        <f>(AB524/30)*'MONTHLY DATA'!AZ213*'MONTHLY DATA'!AZ214</f>
        <v>82951.627499999988</v>
      </c>
      <c r="AC523" s="363">
        <f>(AC524/30)*'MONTHLY DATA'!BA213*'MONTHLY DATA'!BA214</f>
        <v>85055.25</v>
      </c>
      <c r="AD523" s="363">
        <f>(AD524/30)*'MONTHLY DATA'!BB213*'MONTHLY DATA'!BB214</f>
        <v>66789.345000000001</v>
      </c>
      <c r="AE523" s="363">
        <f>(AE524/30)*'MONTHLY DATA'!BC213*'MONTHLY DATA'!BC214</f>
        <v>111229.5975</v>
      </c>
      <c r="AF523" s="363">
        <f>(AF524/30)*'MONTHLY DATA'!BD213*'MONTHLY DATA'!BD214</f>
        <v>124144.07249999999</v>
      </c>
      <c r="AG523" s="363">
        <f>(AG524/30)*'MONTHLY DATA'!BE213*'MONTHLY DATA'!BE214</f>
        <v>134270.3775</v>
      </c>
      <c r="AH523" s="363">
        <f>(AH524/30)*'MONTHLY DATA'!BF213*'MONTHLY DATA'!BF214</f>
        <v>91657.07249999998</v>
      </c>
      <c r="AI523" s="363">
        <f>(AI524/30)*'MONTHLY DATA'!BG213*'MONTHLY DATA'!BG214</f>
        <v>102183.21749999998</v>
      </c>
      <c r="AJ523" s="363">
        <f>(AJ524/30)*'MONTHLY DATA'!BH213*'MONTHLY DATA'!BH214</f>
        <v>109345.52999999998</v>
      </c>
      <c r="AK523" s="363">
        <f>(AK524/30)*'MONTHLY DATA'!BI213*'MONTHLY DATA'!BI214</f>
        <v>119934.15000000001</v>
      </c>
      <c r="AL523" s="363">
        <f>(AL524/30)*'MONTHLY DATA'!BJ213*'MONTHLY DATA'!BJ214</f>
        <v>181909.34999999998</v>
      </c>
      <c r="AM523" s="363">
        <f>(AM524/30)*'MONTHLY DATA'!BK213*'MONTHLY DATA'!BK214</f>
        <v>84115.709999999992</v>
      </c>
      <c r="AN523" s="363">
        <f>(AN524/30)*'MONTHLY DATA'!BL213*'MONTHLY DATA'!BL214</f>
        <v>60641.279999999992</v>
      </c>
      <c r="AO523" s="363">
        <f>(AO524/30)*'MONTHLY DATA'!BM213*'MONTHLY DATA'!BM214</f>
        <v>62179.11</v>
      </c>
      <c r="AP523" s="363">
        <f>(AP524/30)*'MONTHLY DATA'!BN213*'MONTHLY DATA'!BN214</f>
        <v>48826.889999999992</v>
      </c>
      <c r="AQ523" s="363">
        <f>(AQ524/30)*'MONTHLY DATA'!BO213*'MONTHLY DATA'!BO214</f>
        <v>81314.099999999991</v>
      </c>
      <c r="AR523" s="363">
        <f>(AR524/30)*'MONTHLY DATA'!BP213*'MONTHLY DATA'!BP214</f>
        <v>90755.279999999984</v>
      </c>
      <c r="AS523" s="363">
        <f>(AS524/30)*'MONTHLY DATA'!BQ213*'MONTHLY DATA'!BQ214</f>
        <v>98158.409999999989</v>
      </c>
      <c r="AT523" s="363">
        <f>(AT524/30)*'MONTHLY DATA'!BR213*'MONTHLY DATA'!BR214</f>
        <v>67006.8</v>
      </c>
      <c r="AU523" s="363">
        <f>(AU524/30)*'MONTHLY DATA'!BS213*'MONTHLY DATA'!BS214</f>
        <v>74700.989999999991</v>
      </c>
      <c r="AV523" s="363">
        <f>(AV524/30)*'MONTHLY DATA'!BT213*'MONTHLY DATA'!BT214</f>
        <v>79936.289999999994</v>
      </c>
      <c r="AW523" s="363">
        <f>(AW524/30)*'MONTHLY DATA'!BU213*'MONTHLY DATA'!BU214</f>
        <v>87677.73</v>
      </c>
      <c r="AX523" s="363">
        <f>(AX524/30)*'MONTHLY DATA'!BV213*'MONTHLY DATA'!BV214</f>
        <v>132982.91999999998</v>
      </c>
      <c r="AY523" s="363">
        <f>(AY524/30)*'MONTHLY DATA'!BW213*'MONTHLY DATA'!BW214</f>
        <v>44766.131280000009</v>
      </c>
      <c r="AZ523" s="363">
        <f>(AZ524/30)*'MONTHLY DATA'!BX213*'MONTHLY DATA'!BX214</f>
        <v>32272.9836</v>
      </c>
      <c r="BA523" s="363">
        <f>(BA524/30)*'MONTHLY DATA'!BY213*'MONTHLY DATA'!BY214</f>
        <v>33091.664839999998</v>
      </c>
      <c r="BB523" s="363">
        <f>(BB524/30)*'MONTHLY DATA'!BZ213*'MONTHLY DATA'!BZ214</f>
        <v>25985.197679999997</v>
      </c>
      <c r="BC523" s="363">
        <f>(BC524/30)*'MONTHLY DATA'!CA213*'MONTHLY DATA'!CA214</f>
        <v>43274.973560000006</v>
      </c>
      <c r="BD523" s="363">
        <f>(BD524/30)*'MONTHLY DATA'!CB213*'MONTHLY DATA'!CB214</f>
        <v>48298.922359999997</v>
      </c>
      <c r="BE523" s="363">
        <f>(BE524/30)*'MONTHLY DATA'!CC213*'MONTHLY DATA'!CC214</f>
        <v>52239.255120000002</v>
      </c>
      <c r="BF523" s="363">
        <f>(BF524/30)*'MONTHLY DATA'!CD213*'MONTHLY DATA'!CD214</f>
        <v>35660.551159999995</v>
      </c>
      <c r="BG523" s="363">
        <f>(BG524/30)*'MONTHLY DATA'!CE213*'MONTHLY DATA'!CE214</f>
        <v>39755.59276</v>
      </c>
      <c r="BH523" s="363">
        <f>(BH524/30)*'MONTHLY DATA'!CF213*'MONTHLY DATA'!CF214</f>
        <v>42541.987280000001</v>
      </c>
      <c r="BI523" s="363">
        <f>(BI524/30)*'MONTHLY DATA'!CG213*'MONTHLY DATA'!CG214</f>
        <v>46662.214039999999</v>
      </c>
      <c r="BJ523" s="363">
        <f>(BJ524/30)*'MONTHLY DATA'!CH213*'MONTHLY DATA'!CH214</f>
        <v>70773.570399999997</v>
      </c>
      <c r="BK523" s="363">
        <f>(BK524/30)*'MONTHLY DATA'!CI213*'MONTHLY DATA'!CI214</f>
        <v>70399.540800000002</v>
      </c>
      <c r="BL523" s="363">
        <f>(BL524/30)*'MONTHLY DATA'!CJ213*'MONTHLY DATA'!CJ214</f>
        <v>50753.087999999996</v>
      </c>
      <c r="BM523" s="363">
        <f>(BM524/30)*'MONTHLY DATA'!CK213*'MONTHLY DATA'!CK214</f>
        <v>52039.799999999996</v>
      </c>
      <c r="BN523" s="363">
        <f>(BN524/30)*'MONTHLY DATA'!CL213*'MONTHLY DATA'!CL214</f>
        <v>40863.787199999999</v>
      </c>
      <c r="BO523" s="363">
        <f>(BO524/30)*'MONTHLY DATA'!CM213*'MONTHLY DATA'!CM214</f>
        <v>68053.651200000008</v>
      </c>
      <c r="BP523" s="363">
        <f>(BP524/30)*'MONTHLY DATA'!CN213*'MONTHLY DATA'!CN214</f>
        <v>75955.751999999993</v>
      </c>
      <c r="BQ523" s="363">
        <f>(BQ524/30)*'MONTHLY DATA'!CO213*'MONTHLY DATA'!CO214</f>
        <v>82151.344800000006</v>
      </c>
      <c r="BR523" s="363">
        <f>(BR524/30)*'MONTHLY DATA'!CP213*'MONTHLY DATA'!CP214</f>
        <v>56079.2808</v>
      </c>
      <c r="BS523" s="363">
        <f>(BS524/30)*'MONTHLY DATA'!CQ213*'MONTHLY DATA'!CQ214</f>
        <v>62519.299200000001</v>
      </c>
      <c r="BT523" s="363">
        <f>(BT524/30)*'MONTHLY DATA'!CR213*'MONTHLY DATA'!CR214</f>
        <v>66901.075199999992</v>
      </c>
      <c r="BU523" s="363">
        <f>(BU524/30)*'MONTHLY DATA'!CS213*'MONTHLY DATA'!CS214</f>
        <v>73380.837599999999</v>
      </c>
      <c r="BV523" s="363">
        <f>(BV524/30)*'MONTHLY DATA'!CT213*'MONTHLY DATA'!CT214</f>
        <v>111298.10399999999</v>
      </c>
      <c r="BW523" s="405">
        <f t="shared" si="317"/>
        <v>5078276.4255853519</v>
      </c>
    </row>
    <row r="524" spans="1:75" ht="16.5" thickBot="1" x14ac:dyDescent="0.3">
      <c r="A524" s="168" t="s">
        <v>833</v>
      </c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  <c r="N524" s="236"/>
      <c r="O524" s="363">
        <f>O16*TABLES!$D$45</f>
        <v>237824.64000000001</v>
      </c>
      <c r="P524" s="363">
        <f>P16*TABLES!$D$45</f>
        <v>171456</v>
      </c>
      <c r="Q524" s="363">
        <f>Q16*TABLES!$D$45</f>
        <v>175802.88</v>
      </c>
      <c r="R524" s="363">
        <f>R16*TABLES!$D$45</f>
        <v>138048</v>
      </c>
      <c r="S524" s="363">
        <f>S16*TABLES!$D$45</f>
        <v>229900.80000000002</v>
      </c>
      <c r="T524" s="363">
        <f>T16*TABLES!$D$45</f>
        <v>256596.48000000001</v>
      </c>
      <c r="U524" s="363">
        <f>U16*TABLES!$D$45</f>
        <v>277528.32000000001</v>
      </c>
      <c r="V524" s="363">
        <f>V16*TABLES!$D$45</f>
        <v>189448.32000000001</v>
      </c>
      <c r="W524" s="363">
        <f>W16*TABLES!$D$45</f>
        <v>211205.76000000001</v>
      </c>
      <c r="X524" s="363">
        <f>X16*TABLES!$D$45</f>
        <v>226008.95999999999</v>
      </c>
      <c r="Y524" s="363">
        <f>Y16*TABLES!$D$45</f>
        <v>247896.95999999999</v>
      </c>
      <c r="Z524" s="363">
        <f>Z16*TABLES!$D$45</f>
        <v>375993.60000000003</v>
      </c>
      <c r="AA524" s="363">
        <f>AA16*TABLES!$E$45</f>
        <v>270732</v>
      </c>
      <c r="AB524" s="363">
        <f>AB16*TABLES!$E$45</f>
        <v>195180.3</v>
      </c>
      <c r="AC524" s="363">
        <f>AC16*TABLES!$E$45</f>
        <v>200130</v>
      </c>
      <c r="AD524" s="363">
        <f>AD16*TABLES!$E$45</f>
        <v>157151.4</v>
      </c>
      <c r="AE524" s="363">
        <f>AE16*TABLES!$E$45</f>
        <v>261716.69999999998</v>
      </c>
      <c r="AF524" s="363">
        <f>AF16*TABLES!$E$45</f>
        <v>292103.69999999995</v>
      </c>
      <c r="AG524" s="363">
        <f>AG16*TABLES!$E$45</f>
        <v>315930.3</v>
      </c>
      <c r="AH524" s="363">
        <f>AH16*TABLES!$E$45</f>
        <v>215663.69999999998</v>
      </c>
      <c r="AI524" s="363">
        <f>AI16*TABLES!$E$45</f>
        <v>240431.09999999998</v>
      </c>
      <c r="AJ524" s="363">
        <f>AJ16*TABLES!$E$45</f>
        <v>257283.59999999998</v>
      </c>
      <c r="AK524" s="363">
        <f>AK16*TABLES!$E$45</f>
        <v>282198</v>
      </c>
      <c r="AL524" s="363">
        <f>AL16*TABLES!$E$45</f>
        <v>428022</v>
      </c>
      <c r="AM524" s="363">
        <f>AM16*TABLES!$F$45</f>
        <v>240330.59999999998</v>
      </c>
      <c r="AN524" s="363">
        <f>AN16*TABLES!$F$45</f>
        <v>173260.79999999999</v>
      </c>
      <c r="AO524" s="363">
        <f>AO16*TABLES!$F$45</f>
        <v>177654.6</v>
      </c>
      <c r="AP524" s="363">
        <f>AP16*TABLES!$F$45</f>
        <v>139505.4</v>
      </c>
      <c r="AQ524" s="363">
        <f>AQ16*TABLES!$F$45</f>
        <v>232326</v>
      </c>
      <c r="AR524" s="363">
        <f>AR16*TABLES!$F$45</f>
        <v>259300.8</v>
      </c>
      <c r="AS524" s="363">
        <f>AS16*TABLES!$F$45</f>
        <v>280452.59999999998</v>
      </c>
      <c r="AT524" s="363">
        <f>AT16*TABLES!$F$45</f>
        <v>191448</v>
      </c>
      <c r="AU524" s="363">
        <f>AU16*TABLES!$F$45</f>
        <v>213431.4</v>
      </c>
      <c r="AV524" s="363">
        <f>AV16*TABLES!$F$45</f>
        <v>228389.4</v>
      </c>
      <c r="AW524" s="363">
        <f>AW16*TABLES!$F$45</f>
        <v>250507.8</v>
      </c>
      <c r="AX524" s="363">
        <f>AX16*TABLES!$F$45</f>
        <v>379951.2</v>
      </c>
      <c r="AY524" s="363">
        <f>AY16*TABLES!$G$45</f>
        <v>106755.48000000001</v>
      </c>
      <c r="AZ524" s="363">
        <f>AZ16*TABLES!$G$45</f>
        <v>76962.600000000006</v>
      </c>
      <c r="BA524" s="363">
        <f>BA16*TABLES!$G$45</f>
        <v>78914.94</v>
      </c>
      <c r="BB524" s="363">
        <f>BB16*TABLES!$G$45</f>
        <v>61967.880000000005</v>
      </c>
      <c r="BC524" s="363">
        <f>BC16*TABLES!$G$45</f>
        <v>103199.46</v>
      </c>
      <c r="BD524" s="363">
        <f>BD16*TABLES!$G$45</f>
        <v>115180.26000000001</v>
      </c>
      <c r="BE524" s="363">
        <f>BE16*TABLES!$G$45</f>
        <v>124576.92</v>
      </c>
      <c r="BF524" s="363">
        <f>BF16*TABLES!$G$45</f>
        <v>85041.06</v>
      </c>
      <c r="BG524" s="363">
        <f>BG16*TABLES!$G$45</f>
        <v>94806.66</v>
      </c>
      <c r="BH524" s="363">
        <f>BH16*TABLES!$G$45</f>
        <v>101451.48000000001</v>
      </c>
      <c r="BI524" s="363">
        <f>BI16*TABLES!$G$45</f>
        <v>111277.14</v>
      </c>
      <c r="BJ524" s="363">
        <f>BJ16*TABLES!$G$45</f>
        <v>168776.4</v>
      </c>
      <c r="BK524" s="363">
        <f>BK16*TABLES!$H$45</f>
        <v>170047.2</v>
      </c>
      <c r="BL524" s="363">
        <f>BL16*TABLES!$H$45</f>
        <v>122592</v>
      </c>
      <c r="BM524" s="363">
        <f>BM16*TABLES!$H$45</f>
        <v>125700</v>
      </c>
      <c r="BN524" s="363">
        <f>BN16*TABLES!$H$45</f>
        <v>98704.8</v>
      </c>
      <c r="BO524" s="363">
        <f>BO16*TABLES!$H$45</f>
        <v>164380.80000000002</v>
      </c>
      <c r="BP524" s="363">
        <f>BP16*TABLES!$H$45</f>
        <v>183468</v>
      </c>
      <c r="BQ524" s="363">
        <f>BQ16*TABLES!$H$45</f>
        <v>198433.2</v>
      </c>
      <c r="BR524" s="363">
        <f>BR16*TABLES!$H$45</f>
        <v>135457.20000000001</v>
      </c>
      <c r="BS524" s="363">
        <f>BS16*TABLES!$H$45</f>
        <v>151012.80000000002</v>
      </c>
      <c r="BT524" s="363">
        <f>BT16*TABLES!$H$45</f>
        <v>161596.80000000002</v>
      </c>
      <c r="BU524" s="363">
        <f>BU16*TABLES!$H$45</f>
        <v>177248.40000000002</v>
      </c>
      <c r="BV524" s="363">
        <f>BV16*TABLES!$H$45</f>
        <v>268836</v>
      </c>
      <c r="BW524" s="405">
        <f t="shared" si="317"/>
        <v>11807199.600000003</v>
      </c>
    </row>
    <row r="525" spans="1:75" ht="16.5" thickBot="1" x14ac:dyDescent="0.3">
      <c r="A525" s="180" t="s">
        <v>419</v>
      </c>
      <c r="O525" s="360">
        <f>N522</f>
        <v>338028</v>
      </c>
      <c r="P525" s="360">
        <f t="shared" ref="P525:BV525" si="345">O522</f>
        <v>417329.40246535209</v>
      </c>
      <c r="Q525" s="360">
        <f t="shared" si="345"/>
        <v>271358.96022535209</v>
      </c>
      <c r="R525" s="360">
        <f t="shared" si="345"/>
        <v>93886.87830535206</v>
      </c>
      <c r="S525" s="360">
        <f t="shared" si="345"/>
        <v>69024</v>
      </c>
      <c r="T525" s="360">
        <f t="shared" si="345"/>
        <v>114950.40000000001</v>
      </c>
      <c r="U525" s="360">
        <f t="shared" si="345"/>
        <v>128298.24000000001</v>
      </c>
      <c r="V525" s="360">
        <f t="shared" si="345"/>
        <v>138764.16</v>
      </c>
      <c r="W525" s="360">
        <f t="shared" si="345"/>
        <v>94724.160000000003</v>
      </c>
      <c r="X525" s="360">
        <f t="shared" si="345"/>
        <v>105602.88</v>
      </c>
      <c r="Y525" s="360">
        <f t="shared" si="345"/>
        <v>113004.48</v>
      </c>
      <c r="Z525" s="360">
        <f t="shared" si="345"/>
        <v>123948.48</v>
      </c>
      <c r="AA525" s="360">
        <f t="shared" si="345"/>
        <v>187996.80000000002</v>
      </c>
      <c r="AB525" s="360">
        <f t="shared" si="345"/>
        <v>144390.39999999999</v>
      </c>
      <c r="AC525" s="360">
        <f t="shared" si="345"/>
        <v>104096.15999999999</v>
      </c>
      <c r="AD525" s="360">
        <f t="shared" si="345"/>
        <v>106736</v>
      </c>
      <c r="AE525" s="360">
        <f t="shared" si="345"/>
        <v>83814.080000000002</v>
      </c>
      <c r="AF525" s="360">
        <f t="shared" si="345"/>
        <v>139582.24</v>
      </c>
      <c r="AG525" s="360">
        <f t="shared" si="345"/>
        <v>155788.63999999998</v>
      </c>
      <c r="AH525" s="360">
        <f t="shared" si="345"/>
        <v>168496.16</v>
      </c>
      <c r="AI525" s="360">
        <f t="shared" si="345"/>
        <v>115020.63999999998</v>
      </c>
      <c r="AJ525" s="360">
        <f t="shared" si="345"/>
        <v>128229.91999999998</v>
      </c>
      <c r="AK525" s="360">
        <f t="shared" si="345"/>
        <v>137217.91999999998</v>
      </c>
      <c r="AL525" s="360">
        <f t="shared" si="345"/>
        <v>150505.60000000001</v>
      </c>
      <c r="AM525" s="360">
        <f t="shared" si="345"/>
        <v>228278.39999999999</v>
      </c>
      <c r="AN525" s="360">
        <f t="shared" si="345"/>
        <v>144198.35999999999</v>
      </c>
      <c r="AO525" s="360">
        <f t="shared" si="345"/>
        <v>103956.48</v>
      </c>
      <c r="AP525" s="360">
        <f t="shared" si="345"/>
        <v>106592.76000000001</v>
      </c>
      <c r="AQ525" s="360">
        <f t="shared" si="345"/>
        <v>83703.239999999991</v>
      </c>
      <c r="AR525" s="360">
        <f t="shared" si="345"/>
        <v>139395.6</v>
      </c>
      <c r="AS525" s="360">
        <f t="shared" si="345"/>
        <v>155580.47999999998</v>
      </c>
      <c r="AT525" s="360">
        <f t="shared" si="345"/>
        <v>168271.56</v>
      </c>
      <c r="AU525" s="360">
        <f t="shared" si="345"/>
        <v>114868.8</v>
      </c>
      <c r="AV525" s="360">
        <f t="shared" si="345"/>
        <v>128058.84</v>
      </c>
      <c r="AW525" s="360">
        <f t="shared" si="345"/>
        <v>137033.63999999998</v>
      </c>
      <c r="AX525" s="360">
        <f t="shared" si="345"/>
        <v>150304.68</v>
      </c>
      <c r="AY525" s="360">
        <f t="shared" si="345"/>
        <v>227970.72000000003</v>
      </c>
      <c r="AZ525" s="360">
        <f t="shared" si="345"/>
        <v>209432.02872</v>
      </c>
      <c r="BA525" s="360">
        <f t="shared" si="345"/>
        <v>144962.57640000002</v>
      </c>
      <c r="BB525" s="360">
        <f t="shared" si="345"/>
        <v>65228.955160000034</v>
      </c>
      <c r="BC525" s="360">
        <f t="shared" si="345"/>
        <v>39246.324000000001</v>
      </c>
      <c r="BD525" s="360">
        <f t="shared" si="345"/>
        <v>65359.65800000001</v>
      </c>
      <c r="BE525" s="360">
        <f t="shared" si="345"/>
        <v>72947.498000000007</v>
      </c>
      <c r="BF525" s="360">
        <f t="shared" si="345"/>
        <v>78898.716</v>
      </c>
      <c r="BG525" s="360">
        <f t="shared" si="345"/>
        <v>53859.337999999996</v>
      </c>
      <c r="BH525" s="360">
        <f t="shared" si="345"/>
        <v>60044.218000000001</v>
      </c>
      <c r="BI525" s="360">
        <f t="shared" si="345"/>
        <v>64252.604000000007</v>
      </c>
      <c r="BJ525" s="360">
        <f t="shared" si="345"/>
        <v>70475.521999999997</v>
      </c>
      <c r="BK525" s="360">
        <f t="shared" si="345"/>
        <v>106891.72</v>
      </c>
      <c r="BL525" s="360">
        <f t="shared" si="345"/>
        <v>102028.32</v>
      </c>
      <c r="BM525" s="360">
        <f t="shared" si="345"/>
        <v>73555.199999999997</v>
      </c>
      <c r="BN525" s="360">
        <f t="shared" si="345"/>
        <v>75420</v>
      </c>
      <c r="BO525" s="360">
        <f t="shared" si="345"/>
        <v>59222.880000000005</v>
      </c>
      <c r="BP525" s="360">
        <f t="shared" si="345"/>
        <v>98628.48000000001</v>
      </c>
      <c r="BQ525" s="360">
        <f t="shared" si="345"/>
        <v>110080.8</v>
      </c>
      <c r="BR525" s="360">
        <f t="shared" si="345"/>
        <v>119059.92000000001</v>
      </c>
      <c r="BS525" s="360">
        <f t="shared" si="345"/>
        <v>81274.320000000007</v>
      </c>
      <c r="BT525" s="360">
        <f t="shared" si="345"/>
        <v>90607.680000000008</v>
      </c>
      <c r="BU525" s="360">
        <f t="shared" si="345"/>
        <v>96958.080000000002</v>
      </c>
      <c r="BV525" s="360">
        <f t="shared" si="345"/>
        <v>106349.04000000001</v>
      </c>
      <c r="BW525" s="355">
        <f t="shared" ref="BW525:BW532" si="346">SUM(C525:BV525)</f>
        <v>7563792.0392760541</v>
      </c>
    </row>
    <row r="526" spans="1:75" ht="16.5" thickBot="1" x14ac:dyDescent="0.3">
      <c r="A526" s="168" t="s">
        <v>834</v>
      </c>
      <c r="O526" s="360">
        <f>N523</f>
        <v>408450.70422535209</v>
      </c>
      <c r="P526" s="360">
        <f t="shared" ref="P526:BV526" si="347">O523</f>
        <v>91324.661760000003</v>
      </c>
      <c r="Q526" s="360">
        <f t="shared" si="347"/>
        <v>65839.103999999992</v>
      </c>
      <c r="R526" s="360">
        <f t="shared" si="347"/>
        <v>67508.305919999999</v>
      </c>
      <c r="S526" s="360">
        <f t="shared" si="347"/>
        <v>53010.432000000001</v>
      </c>
      <c r="T526" s="360">
        <f t="shared" si="347"/>
        <v>88281.907200000001</v>
      </c>
      <c r="U526" s="360">
        <f t="shared" si="347"/>
        <v>98533.048320000002</v>
      </c>
      <c r="V526" s="360">
        <f t="shared" si="347"/>
        <v>106570.87487999999</v>
      </c>
      <c r="W526" s="360">
        <f t="shared" si="347"/>
        <v>72748.154880000002</v>
      </c>
      <c r="X526" s="360">
        <f t="shared" si="347"/>
        <v>81103.011839999992</v>
      </c>
      <c r="Y526" s="360">
        <f t="shared" si="347"/>
        <v>86787.440639999986</v>
      </c>
      <c r="Z526" s="360">
        <f t="shared" si="347"/>
        <v>95192.432639999999</v>
      </c>
      <c r="AA526" s="360">
        <f t="shared" si="347"/>
        <v>144381.54240000001</v>
      </c>
      <c r="AB526" s="360">
        <f t="shared" si="347"/>
        <v>115061.09999999999</v>
      </c>
      <c r="AC526" s="360">
        <f t="shared" si="347"/>
        <v>82951.627499999988</v>
      </c>
      <c r="AD526" s="360">
        <f t="shared" si="347"/>
        <v>85055.25</v>
      </c>
      <c r="AE526" s="360">
        <f t="shared" si="347"/>
        <v>66789.345000000001</v>
      </c>
      <c r="AF526" s="360">
        <f t="shared" si="347"/>
        <v>111229.5975</v>
      </c>
      <c r="AG526" s="360">
        <f t="shared" si="347"/>
        <v>124144.07249999999</v>
      </c>
      <c r="AH526" s="360">
        <f t="shared" si="347"/>
        <v>134270.3775</v>
      </c>
      <c r="AI526" s="360">
        <f t="shared" si="347"/>
        <v>91657.07249999998</v>
      </c>
      <c r="AJ526" s="360">
        <f t="shared" si="347"/>
        <v>102183.21749999998</v>
      </c>
      <c r="AK526" s="360">
        <f t="shared" si="347"/>
        <v>109345.52999999998</v>
      </c>
      <c r="AL526" s="360">
        <f t="shared" si="347"/>
        <v>119934.15000000001</v>
      </c>
      <c r="AM526" s="360">
        <f t="shared" si="347"/>
        <v>181909.34999999998</v>
      </c>
      <c r="AN526" s="360">
        <f t="shared" si="347"/>
        <v>84115.709999999992</v>
      </c>
      <c r="AO526" s="360">
        <f t="shared" si="347"/>
        <v>60641.279999999992</v>
      </c>
      <c r="AP526" s="360">
        <f t="shared" si="347"/>
        <v>62179.11</v>
      </c>
      <c r="AQ526" s="360">
        <f t="shared" si="347"/>
        <v>48826.889999999992</v>
      </c>
      <c r="AR526" s="360">
        <f t="shared" si="347"/>
        <v>81314.099999999991</v>
      </c>
      <c r="AS526" s="360">
        <f t="shared" si="347"/>
        <v>90755.279999999984</v>
      </c>
      <c r="AT526" s="360">
        <f t="shared" si="347"/>
        <v>98158.409999999989</v>
      </c>
      <c r="AU526" s="360">
        <f t="shared" si="347"/>
        <v>67006.8</v>
      </c>
      <c r="AV526" s="360">
        <f t="shared" si="347"/>
        <v>74700.989999999991</v>
      </c>
      <c r="AW526" s="360">
        <f t="shared" si="347"/>
        <v>79936.289999999994</v>
      </c>
      <c r="AX526" s="360">
        <f t="shared" si="347"/>
        <v>87677.73</v>
      </c>
      <c r="AY526" s="360">
        <f t="shared" si="347"/>
        <v>132982.91999999998</v>
      </c>
      <c r="AZ526" s="360">
        <f t="shared" si="347"/>
        <v>44766.131280000009</v>
      </c>
      <c r="BA526" s="360">
        <f t="shared" si="347"/>
        <v>32272.9836</v>
      </c>
      <c r="BB526" s="360">
        <f t="shared" si="347"/>
        <v>33091.664839999998</v>
      </c>
      <c r="BC526" s="360">
        <f t="shared" si="347"/>
        <v>25985.197679999997</v>
      </c>
      <c r="BD526" s="360">
        <f t="shared" si="347"/>
        <v>43274.973560000006</v>
      </c>
      <c r="BE526" s="360">
        <f t="shared" si="347"/>
        <v>48298.922359999997</v>
      </c>
      <c r="BF526" s="360">
        <f t="shared" si="347"/>
        <v>52239.255120000002</v>
      </c>
      <c r="BG526" s="360">
        <f t="shared" si="347"/>
        <v>35660.551159999995</v>
      </c>
      <c r="BH526" s="360">
        <f t="shared" si="347"/>
        <v>39755.59276</v>
      </c>
      <c r="BI526" s="360">
        <f t="shared" si="347"/>
        <v>42541.987280000001</v>
      </c>
      <c r="BJ526" s="360">
        <f t="shared" si="347"/>
        <v>46662.214039999999</v>
      </c>
      <c r="BK526" s="360">
        <f t="shared" si="347"/>
        <v>70773.570399999997</v>
      </c>
      <c r="BL526" s="360">
        <f t="shared" si="347"/>
        <v>70399.540800000002</v>
      </c>
      <c r="BM526" s="360">
        <f t="shared" si="347"/>
        <v>50753.087999999996</v>
      </c>
      <c r="BN526" s="360">
        <f t="shared" si="347"/>
        <v>52039.799999999996</v>
      </c>
      <c r="BO526" s="360">
        <f t="shared" si="347"/>
        <v>40863.787199999999</v>
      </c>
      <c r="BP526" s="360">
        <f t="shared" si="347"/>
        <v>68053.651200000008</v>
      </c>
      <c r="BQ526" s="360">
        <f t="shared" si="347"/>
        <v>75955.751999999993</v>
      </c>
      <c r="BR526" s="360">
        <f t="shared" si="347"/>
        <v>82151.344800000006</v>
      </c>
      <c r="BS526" s="360">
        <f t="shared" si="347"/>
        <v>56079.2808</v>
      </c>
      <c r="BT526" s="360">
        <f t="shared" si="347"/>
        <v>62519.299200000001</v>
      </c>
      <c r="BU526" s="360">
        <f t="shared" si="347"/>
        <v>66901.075199999992</v>
      </c>
      <c r="BV526" s="360">
        <f t="shared" si="347"/>
        <v>73380.837599999999</v>
      </c>
      <c r="BW526" s="355">
        <f t="shared" si="346"/>
        <v>4966978.3215853516</v>
      </c>
    </row>
    <row r="527" spans="1:75" ht="16.5" thickBot="1" x14ac:dyDescent="0.3">
      <c r="A527" s="180" t="s">
        <v>420</v>
      </c>
      <c r="O527" s="363">
        <f>O522+O523+O524-O525-O526</f>
        <v>0</v>
      </c>
      <c r="P527" s="363">
        <f t="shared" ref="P527:BV527" si="348">P522+P523+P524-P525-P526</f>
        <v>0</v>
      </c>
      <c r="Q527" s="363">
        <f t="shared" si="348"/>
        <v>0</v>
      </c>
      <c r="R527" s="363">
        <f t="shared" si="348"/>
        <v>98687.247774647942</v>
      </c>
      <c r="S527" s="363">
        <f t="shared" si="348"/>
        <v>311098.67520000006</v>
      </c>
      <c r="T527" s="363">
        <f t="shared" si="348"/>
        <v>280195.46111999999</v>
      </c>
      <c r="U527" s="363">
        <f t="shared" si="348"/>
        <v>296032.06656000001</v>
      </c>
      <c r="V527" s="363">
        <f t="shared" si="348"/>
        <v>111585.60000000003</v>
      </c>
      <c r="W527" s="363">
        <f t="shared" si="348"/>
        <v>230439.33696000004</v>
      </c>
      <c r="X527" s="363">
        <f t="shared" si="348"/>
        <v>239094.98879999999</v>
      </c>
      <c r="Y527" s="363">
        <f t="shared" si="348"/>
        <v>267245.95199999999</v>
      </c>
      <c r="Z527" s="363">
        <f t="shared" si="348"/>
        <v>489231.02976000006</v>
      </c>
      <c r="AA527" s="363">
        <f t="shared" si="348"/>
        <v>197805.15759999995</v>
      </c>
      <c r="AB527" s="363">
        <f t="shared" si="348"/>
        <v>122776.58749999998</v>
      </c>
      <c r="AC527" s="363">
        <f t="shared" si="348"/>
        <v>204873.46250000002</v>
      </c>
      <c r="AD527" s="363">
        <f t="shared" si="348"/>
        <v>115963.57499999995</v>
      </c>
      <c r="AE527" s="363">
        <f t="shared" si="348"/>
        <v>361925.11249999993</v>
      </c>
      <c r="AF527" s="363">
        <f t="shared" si="348"/>
        <v>321224.57499999984</v>
      </c>
      <c r="AG527" s="363">
        <f t="shared" si="348"/>
        <v>338764.12499999988</v>
      </c>
      <c r="AH527" s="363">
        <f t="shared" si="348"/>
        <v>119574.87499999997</v>
      </c>
      <c r="AI527" s="363">
        <f t="shared" si="348"/>
        <v>264166.52499999991</v>
      </c>
      <c r="AJ527" s="363">
        <f t="shared" si="348"/>
        <v>273433.91249999998</v>
      </c>
      <c r="AK527" s="363">
        <f t="shared" si="348"/>
        <v>306074.30000000005</v>
      </c>
      <c r="AL527" s="363">
        <f t="shared" si="348"/>
        <v>567770</v>
      </c>
      <c r="AM527" s="363">
        <f t="shared" si="348"/>
        <v>58456.919999999955</v>
      </c>
      <c r="AN527" s="363">
        <f t="shared" si="348"/>
        <v>109544.48999999996</v>
      </c>
      <c r="AO527" s="363">
        <f t="shared" si="348"/>
        <v>181828.71</v>
      </c>
      <c r="AP527" s="363">
        <f t="shared" si="348"/>
        <v>103263.65999999996</v>
      </c>
      <c r="AQ527" s="363">
        <f t="shared" si="348"/>
        <v>320505.57</v>
      </c>
      <c r="AR527" s="363">
        <f t="shared" si="348"/>
        <v>284926.86</v>
      </c>
      <c r="AS527" s="363">
        <f t="shared" si="348"/>
        <v>300546.81</v>
      </c>
      <c r="AT527" s="363">
        <f t="shared" si="348"/>
        <v>106893.62999999999</v>
      </c>
      <c r="AU527" s="363">
        <f t="shared" si="348"/>
        <v>234315.63</v>
      </c>
      <c r="AV527" s="363">
        <f t="shared" si="348"/>
        <v>242599.5</v>
      </c>
      <c r="AW527" s="363">
        <f t="shared" si="348"/>
        <v>271520.27999999997</v>
      </c>
      <c r="AX527" s="363">
        <f t="shared" si="348"/>
        <v>502922.43000000017</v>
      </c>
      <c r="AY527" s="363">
        <f t="shared" si="348"/>
        <v>0</v>
      </c>
      <c r="AZ527" s="363">
        <f t="shared" si="348"/>
        <v>0</v>
      </c>
      <c r="BA527" s="363">
        <f t="shared" si="348"/>
        <v>0</v>
      </c>
      <c r="BB527" s="363">
        <f t="shared" si="348"/>
        <v>28878.781679999978</v>
      </c>
      <c r="BC527" s="363">
        <f t="shared" si="348"/>
        <v>146602.56988000002</v>
      </c>
      <c r="BD527" s="363">
        <f t="shared" si="348"/>
        <v>127792.04879999999</v>
      </c>
      <c r="BE527" s="363">
        <f t="shared" si="348"/>
        <v>134468.47075999997</v>
      </c>
      <c r="BF527" s="363">
        <f t="shared" si="348"/>
        <v>43422.978039999987</v>
      </c>
      <c r="BG527" s="363">
        <f t="shared" si="348"/>
        <v>105086.5816</v>
      </c>
      <c r="BH527" s="363">
        <f t="shared" si="348"/>
        <v>108446.26052000004</v>
      </c>
      <c r="BI527" s="363">
        <f t="shared" si="348"/>
        <v>121620.28476000001</v>
      </c>
      <c r="BJ527" s="363">
        <f t="shared" si="348"/>
        <v>229303.95435999997</v>
      </c>
      <c r="BK527" s="363">
        <f t="shared" si="348"/>
        <v>164809.77040000004</v>
      </c>
      <c r="BL527" s="363">
        <f t="shared" si="348"/>
        <v>74472.427199999991</v>
      </c>
      <c r="BM527" s="363">
        <f t="shared" si="348"/>
        <v>128851.51199999999</v>
      </c>
      <c r="BN527" s="363">
        <f t="shared" si="348"/>
        <v>71331.667200000025</v>
      </c>
      <c r="BO527" s="363">
        <f t="shared" si="348"/>
        <v>230976.264</v>
      </c>
      <c r="BP527" s="363">
        <f t="shared" si="348"/>
        <v>202822.42080000002</v>
      </c>
      <c r="BQ527" s="363">
        <f t="shared" si="348"/>
        <v>213607.91280000005</v>
      </c>
      <c r="BR527" s="363">
        <f t="shared" si="348"/>
        <v>71599.536000000007</v>
      </c>
      <c r="BS527" s="363">
        <f t="shared" si="348"/>
        <v>166786.17839999998</v>
      </c>
      <c r="BT527" s="363">
        <f t="shared" si="348"/>
        <v>172328.97599999997</v>
      </c>
      <c r="BU527" s="363">
        <f t="shared" si="348"/>
        <v>193119.12240000002</v>
      </c>
      <c r="BV527" s="363">
        <f t="shared" si="348"/>
        <v>361705.82640000002</v>
      </c>
      <c r="BW527" s="355">
        <f t="shared" si="346"/>
        <v>11333320.599774655</v>
      </c>
    </row>
    <row r="528" spans="1:75" ht="16.5" thickBot="1" x14ac:dyDescent="0.3">
      <c r="A528" s="169"/>
      <c r="B528" s="353">
        <f>COUNTIF(O527:BV527,"&lt;0")</f>
        <v>0</v>
      </c>
      <c r="D528" s="352"/>
      <c r="E528" s="352"/>
      <c r="F528" s="352"/>
      <c r="G528" s="352"/>
      <c r="H528" s="352"/>
      <c r="I528" s="352"/>
      <c r="J528" s="352"/>
      <c r="K528" s="352"/>
      <c r="L528" s="352"/>
      <c r="N528" s="352"/>
      <c r="O528" s="258">
        <v>-298417.08246535208</v>
      </c>
      <c r="P528" s="258">
        <v>-185630.96022535209</v>
      </c>
      <c r="Q528" s="258">
        <v>-5985.4383053520578</v>
      </c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352"/>
      <c r="AD528" s="352"/>
      <c r="AE528" s="352"/>
      <c r="AF528" s="352"/>
      <c r="AG528" s="352"/>
      <c r="AH528" s="352"/>
      <c r="AI528" s="352"/>
      <c r="AJ528" s="352"/>
      <c r="AK528" s="352"/>
      <c r="AL528" s="352"/>
      <c r="AM528" s="352"/>
      <c r="AN528" s="352"/>
      <c r="AO528" s="352"/>
      <c r="AP528" s="352"/>
      <c r="AQ528" s="352"/>
      <c r="AR528" s="352"/>
      <c r="AS528" s="352"/>
      <c r="AT528" s="352"/>
      <c r="AU528" s="352"/>
      <c r="AV528" s="352"/>
      <c r="AW528" s="352"/>
      <c r="AX528" s="352"/>
      <c r="AY528" s="352"/>
      <c r="AZ528" s="352"/>
      <c r="BA528" s="352"/>
      <c r="BB528" s="352"/>
      <c r="BC528" s="352"/>
      <c r="BD528" s="352"/>
      <c r="BE528" s="352"/>
      <c r="BF528" s="352"/>
      <c r="BG528" s="352"/>
      <c r="BH528" s="352"/>
      <c r="BI528" s="352"/>
      <c r="BJ528" s="352"/>
      <c r="BK528" s="352"/>
      <c r="BL528" s="352"/>
      <c r="BM528" s="352"/>
      <c r="BN528" s="352"/>
      <c r="BO528" s="352"/>
      <c r="BP528" s="352"/>
      <c r="BQ528" s="352"/>
      <c r="BR528" s="352"/>
      <c r="BS528" s="352"/>
      <c r="BT528" s="352"/>
      <c r="BU528" s="352"/>
      <c r="BV528" s="352"/>
      <c r="BW528" s="354">
        <f t="shared" si="346"/>
        <v>-490033.48099605623</v>
      </c>
    </row>
    <row r="529" spans="1:75" ht="16.5" thickBot="1" x14ac:dyDescent="0.3">
      <c r="A529" s="247" t="s">
        <v>421</v>
      </c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R529" s="258"/>
      <c r="S529" s="258"/>
      <c r="T529" s="258"/>
      <c r="U529" s="258"/>
      <c r="V529" s="258"/>
      <c r="W529" s="258"/>
      <c r="X529" s="258"/>
      <c r="Y529" s="258"/>
      <c r="Z529" s="258"/>
      <c r="AA529" s="258"/>
      <c r="AB529" s="258"/>
      <c r="AC529" s="258"/>
      <c r="AD529" s="258"/>
      <c r="AE529" s="258"/>
      <c r="AF529" s="258"/>
      <c r="AG529" s="258"/>
      <c r="AH529" s="258"/>
      <c r="AI529" s="258"/>
      <c r="AJ529" s="258"/>
      <c r="AK529" s="258"/>
      <c r="AL529" s="258"/>
      <c r="AM529" s="258"/>
      <c r="AN529" s="258"/>
      <c r="AO529" s="258"/>
      <c r="AP529" s="258"/>
      <c r="AQ529" s="258"/>
      <c r="AR529" s="258"/>
      <c r="AS529" s="258"/>
      <c r="AT529" s="258"/>
      <c r="AU529" s="258"/>
      <c r="AV529" s="258"/>
      <c r="AW529" s="258"/>
      <c r="AX529" s="258"/>
      <c r="AY529" s="258">
        <v>-141820.22472</v>
      </c>
      <c r="AZ529" s="258">
        <v>-96219.596400000009</v>
      </c>
      <c r="BA529" s="258">
        <v>-15249.493160000035</v>
      </c>
      <c r="BB529" s="258"/>
      <c r="BC529" s="258"/>
      <c r="BD529" s="258"/>
      <c r="BE529" s="258"/>
      <c r="BF529" s="258"/>
      <c r="BG529" s="258"/>
      <c r="BH529" s="258"/>
      <c r="BI529" s="258"/>
      <c r="BJ529" s="258"/>
      <c r="BK529" s="258"/>
      <c r="BL529" s="258"/>
      <c r="BM529" s="258"/>
      <c r="BN529" s="258"/>
      <c r="BO529" s="258"/>
      <c r="BP529" s="258"/>
      <c r="BQ529" s="258"/>
      <c r="BR529" s="258"/>
      <c r="BS529" s="258"/>
      <c r="BT529" s="258"/>
      <c r="BU529" s="258"/>
      <c r="BV529" s="258"/>
      <c r="BW529" s="355">
        <f t="shared" si="346"/>
        <v>-253289.31428000005</v>
      </c>
    </row>
    <row r="530" spans="1:75" ht="16.5" thickBot="1" x14ac:dyDescent="0.3">
      <c r="A530" s="169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352"/>
      <c r="AD530" s="352"/>
      <c r="AE530" s="352"/>
      <c r="AF530" s="352"/>
      <c r="AG530" s="352"/>
      <c r="AH530" s="352"/>
      <c r="AI530" s="352"/>
      <c r="AJ530" s="352"/>
      <c r="AK530" s="352"/>
      <c r="AL530" s="352"/>
      <c r="AM530" s="352"/>
      <c r="AN530" s="352"/>
      <c r="AO530" s="352"/>
      <c r="AP530" s="352"/>
      <c r="AQ530" s="352"/>
      <c r="AR530" s="352"/>
      <c r="AS530" s="352"/>
      <c r="AT530" s="352"/>
      <c r="AU530" s="352"/>
      <c r="AV530" s="352"/>
      <c r="AW530" s="352"/>
      <c r="AX530" s="352"/>
      <c r="AY530" s="352"/>
      <c r="AZ530" s="352"/>
      <c r="BA530" s="352"/>
      <c r="BB530" s="352"/>
      <c r="BC530" s="352"/>
      <c r="BD530" s="352"/>
      <c r="BE530" s="352"/>
      <c r="BF530" s="352"/>
      <c r="BG530" s="352"/>
      <c r="BH530" s="352"/>
      <c r="BI530" s="352"/>
      <c r="BJ530" s="352"/>
      <c r="BK530" s="352"/>
      <c r="BL530" s="352"/>
      <c r="BM530" s="352"/>
      <c r="BN530" s="352"/>
      <c r="BO530" s="352"/>
      <c r="BP530" s="352"/>
      <c r="BQ530" s="352"/>
      <c r="BR530" s="352"/>
      <c r="BS530" s="352"/>
      <c r="BT530" s="352"/>
      <c r="BU530" s="352"/>
      <c r="BV530" s="352"/>
      <c r="BW530" s="354">
        <f t="shared" si="346"/>
        <v>0</v>
      </c>
    </row>
    <row r="531" spans="1:75" ht="16.5" thickBot="1" x14ac:dyDescent="0.3">
      <c r="A531" s="356" t="s">
        <v>422</v>
      </c>
      <c r="BW531" s="321">
        <f t="shared" si="346"/>
        <v>0</v>
      </c>
    </row>
    <row r="532" spans="1:75" ht="16.5" thickBot="1" x14ac:dyDescent="0.3">
      <c r="A532" s="180" t="s">
        <v>425</v>
      </c>
      <c r="N532" s="363">
        <f>'MONTHLY DATA'!AM326</f>
        <v>450704</v>
      </c>
      <c r="O532" s="363">
        <f>(O534/30)*'MONTHLY DATA'!AM220-O539</f>
        <v>294594.25692957744</v>
      </c>
      <c r="P532" s="363">
        <f>(P534/30)*'MONTHLY DATA'!AN220</f>
        <v>151121.25</v>
      </c>
      <c r="Q532" s="363">
        <f>(Q534/30)*'MONTHLY DATA'!AO220</f>
        <v>150354.6</v>
      </c>
      <c r="R532" s="363">
        <f>(R534/30)*'MONTHLY DATA'!AP220</f>
        <v>114213.75</v>
      </c>
      <c r="S532" s="363">
        <f>(S534/30)*'MONTHLY DATA'!AQ220</f>
        <v>216315</v>
      </c>
      <c r="T532" s="363">
        <f>(T534/30)*'MONTHLY DATA'!AR220</f>
        <v>403223.7</v>
      </c>
      <c r="U532" s="363">
        <f>(U534/30)*'MONTHLY DATA'!AS220</f>
        <v>308865.90000000002</v>
      </c>
      <c r="V532" s="363">
        <f>(V534/30)*'MONTHLY DATA'!AT220</f>
        <v>148858.35</v>
      </c>
      <c r="W532" s="363">
        <f>(W534/30)*'MONTHLY DATA'!AU220</f>
        <v>211435.80000000002</v>
      </c>
      <c r="X532" s="363">
        <f>(X534/30)*'MONTHLY DATA'!AV220</f>
        <v>235629.44999999998</v>
      </c>
      <c r="Y532" s="363">
        <f>(Y534/30)*'MONTHLY DATA'!AW220</f>
        <v>285361.95</v>
      </c>
      <c r="Z532" s="363">
        <f>(Z534/30)*'MONTHLY DATA'!AX220</f>
        <v>505364.85000000003</v>
      </c>
      <c r="AA532" s="363">
        <f>(AA534/30)*'MONTHLY DATA'!AY220-AA539</f>
        <v>289084.66800000006</v>
      </c>
      <c r="AB532" s="363">
        <f>(AB534/30)*'MONTHLY DATA'!AZ220</f>
        <v>132842.4</v>
      </c>
      <c r="AC532" s="363">
        <f>(AC534/30)*'MONTHLY DATA'!BA220</f>
        <v>132165.6</v>
      </c>
      <c r="AD532" s="363">
        <f>(AD534/30)*'MONTHLY DATA'!BB220</f>
        <v>100401.60000000001</v>
      </c>
      <c r="AE532" s="363">
        <f>(AE534/30)*'MONTHLY DATA'!BC220</f>
        <v>190147.19999999998</v>
      </c>
      <c r="AF532" s="363">
        <f>(AF534/30)*'MONTHLY DATA'!BD220</f>
        <v>354451.19999999995</v>
      </c>
      <c r="AG532" s="363">
        <f>(AG534/30)*'MONTHLY DATA'!BE220</f>
        <v>271504.8</v>
      </c>
      <c r="AH532" s="363">
        <f>(AH534/30)*'MONTHLY DATA'!BF220</f>
        <v>130852.79999999999</v>
      </c>
      <c r="AI532" s="363">
        <f>(AI534/30)*'MONTHLY DATA'!BG220</f>
        <v>185858.4</v>
      </c>
      <c r="AJ532" s="363">
        <f>(AJ534/30)*'MONTHLY DATA'!BH220</f>
        <v>207127.19999999998</v>
      </c>
      <c r="AK532" s="363">
        <f>(AK534/30)*'MONTHLY DATA'!BI220</f>
        <v>250840.80000000002</v>
      </c>
      <c r="AL532" s="363">
        <f>(AL534/30)*'MONTHLY DATA'!BJ220</f>
        <v>444232.8</v>
      </c>
      <c r="AM532" s="363">
        <f>(AM534/30)*'MONTHLY DATA'!BK220</f>
        <v>233163</v>
      </c>
      <c r="AN532" s="363">
        <f>(AN534/30)*'MONTHLY DATA'!BL220</f>
        <v>146618.63999999998</v>
      </c>
      <c r="AO532" s="363">
        <f>(AO534/30)*'MONTHLY DATA'!BM220</f>
        <v>145872.72</v>
      </c>
      <c r="AP532" s="363">
        <f>(AP534/30)*'MONTHLY DATA'!BN220</f>
        <v>110811.95999999999</v>
      </c>
      <c r="AQ532" s="363">
        <f>(AQ534/30)*'MONTHLY DATA'!BO220</f>
        <v>209865.60000000001</v>
      </c>
      <c r="AR532" s="363">
        <f>(AR534/30)*'MONTHLY DATA'!BP220</f>
        <v>391207.31999999995</v>
      </c>
      <c r="AS532" s="363">
        <f>(AS534/30)*'MONTHLY DATA'!BQ220</f>
        <v>299663.27999999997</v>
      </c>
      <c r="AT532" s="363">
        <f>(AT534/30)*'MONTHLY DATA'!BR220-AT539</f>
        <v>145242.48959999997</v>
      </c>
      <c r="AU532" s="363">
        <f>(AU534/30)*'MONTHLY DATA'!BS220</f>
        <v>205135.55999999997</v>
      </c>
      <c r="AV532" s="363">
        <f>(AV534/30)*'MONTHLY DATA'!BT220</f>
        <v>228614.39999999999</v>
      </c>
      <c r="AW532" s="363">
        <f>(AW534/30)*'MONTHLY DATA'!BU220</f>
        <v>276859.8</v>
      </c>
      <c r="AX532" s="363">
        <f>(AX534/30)*'MONTHLY DATA'!BV220</f>
        <v>490306.31999999995</v>
      </c>
      <c r="AY532" s="363">
        <f>(AY534/30)*'MONTHLY DATA'!BW220-AY539</f>
        <v>231458.09220000001</v>
      </c>
      <c r="AZ532" s="363">
        <f>(AZ534/30)*'MONTHLY DATA'!BX220</f>
        <v>123166.94399999999</v>
      </c>
      <c r="BA532" s="363">
        <f>(BA534/30)*'MONTHLY DATA'!BY220</f>
        <v>122542.63199999998</v>
      </c>
      <c r="BB532" s="363">
        <f>(BB534/30)*'MONTHLY DATA'!BZ220</f>
        <v>93087.216</v>
      </c>
      <c r="BC532" s="363">
        <f>(BC534/30)*'MONTHLY DATA'!CA220</f>
        <v>176298.19200000001</v>
      </c>
      <c r="BD532" s="363">
        <f>(BD534/30)*'MONTHLY DATA'!CB220</f>
        <v>328638.67200000002</v>
      </c>
      <c r="BE532" s="363">
        <f>(BE534/30)*'MONTHLY DATA'!CC220</f>
        <v>251731.36799999999</v>
      </c>
      <c r="BF532" s="363">
        <f>(BF534/30)*'MONTHLY DATA'!CD220</f>
        <v>121323.23999999999</v>
      </c>
      <c r="BG532" s="363">
        <f>(BG534/30)*'MONTHLY DATA'!CE220</f>
        <v>172324.728</v>
      </c>
      <c r="BH532" s="363">
        <f>(BH534/30)*'MONTHLY DATA'!CF220</f>
        <v>192045.88799999998</v>
      </c>
      <c r="BI532" s="363">
        <f>(BI534/30)*'MONTHLY DATA'!CG220</f>
        <v>232578.144</v>
      </c>
      <c r="BJ532" s="363">
        <f>(BJ534/30)*'MONTHLY DATA'!CH220</f>
        <v>411883.05599999998</v>
      </c>
      <c r="BK532" s="363">
        <f>(BK534/30)*'MONTHLY DATA'!CI220-BK539</f>
        <v>206192.59159999993</v>
      </c>
      <c r="BL532" s="363">
        <f>(BL534/30)*'MONTHLY DATA'!CJ220</f>
        <v>114472.05</v>
      </c>
      <c r="BM532" s="363">
        <f>(BM534/30)*'MONTHLY DATA'!CK220</f>
        <v>113888.61000000002</v>
      </c>
      <c r="BN532" s="363">
        <f>(BN534/30)*'MONTHLY DATA'!CL220</f>
        <v>86515.549999999988</v>
      </c>
      <c r="BO532" s="363">
        <f>(BO534/30)*'MONTHLY DATA'!CM220</f>
        <v>163851.27000000002</v>
      </c>
      <c r="BP532" s="363">
        <f>(BP534/30)*'MONTHLY DATA'!CN220</f>
        <v>305434.58</v>
      </c>
      <c r="BQ532" s="363">
        <f>(BQ534/30)*'MONTHLY DATA'!CO220</f>
        <v>233957.57</v>
      </c>
      <c r="BR532" s="363">
        <f>(BR534/30)*'MONTHLY DATA'!CP220</f>
        <v>112755.39</v>
      </c>
      <c r="BS532" s="363">
        <f>(BS534/30)*'MONTHLY DATA'!CQ220</f>
        <v>160158.02000000002</v>
      </c>
      <c r="BT532" s="363">
        <f>(BT534/30)*'MONTHLY DATA'!CR220</f>
        <v>178487.76</v>
      </c>
      <c r="BU532" s="363">
        <f>(BU534/30)*'MONTHLY DATA'!CS220</f>
        <v>216155.17000000004</v>
      </c>
      <c r="BV532" s="363">
        <f>(BV534/30)*'MONTHLY DATA'!CT220</f>
        <v>382803.96</v>
      </c>
      <c r="BW532" s="355">
        <f t="shared" si="346"/>
        <v>13780664.108329581</v>
      </c>
    </row>
    <row r="533" spans="1:75" ht="16.5" thickBot="1" x14ac:dyDescent="0.3">
      <c r="A533" s="180" t="s">
        <v>424</v>
      </c>
      <c r="N533" s="363">
        <f>'MONTHLY DATA'!AM325</f>
        <v>309859.15492957749</v>
      </c>
      <c r="O533" s="363">
        <f>(O534/30)*'MONTHLY DATA'!AM218*'MONTHLY DATA'!AM219</f>
        <v>86515.398000000001</v>
      </c>
      <c r="P533" s="363">
        <f>(P534/30)*'MONTHLY DATA'!AN218*'MONTHLY DATA'!AN219</f>
        <v>54403.649999999994</v>
      </c>
      <c r="Q533" s="363">
        <f>(Q534/30)*'MONTHLY DATA'!AO218*'MONTHLY DATA'!AO219</f>
        <v>54127.655999999988</v>
      </c>
      <c r="R533" s="363">
        <f>(R534/30)*'MONTHLY DATA'!AP218*'MONTHLY DATA'!AP219</f>
        <v>41116.949999999997</v>
      </c>
      <c r="S533" s="363">
        <f>(S534/30)*'MONTHLY DATA'!AQ218*'MONTHLY DATA'!AQ219</f>
        <v>77873.399999999994</v>
      </c>
      <c r="T533" s="363">
        <f>(T534/30)*'MONTHLY DATA'!AR218*'MONTHLY DATA'!AR219</f>
        <v>145160.53199999998</v>
      </c>
      <c r="U533" s="363">
        <f>(U534/30)*'MONTHLY DATA'!AS218*'MONTHLY DATA'!AS219</f>
        <v>111191.724</v>
      </c>
      <c r="V533" s="363">
        <f>(V534/30)*'MONTHLY DATA'!AT218*'MONTHLY DATA'!AT219</f>
        <v>53589.005999999987</v>
      </c>
      <c r="W533" s="363">
        <f>(W534/30)*'MONTHLY DATA'!AU218*'MONTHLY DATA'!AU219</f>
        <v>76116.888000000006</v>
      </c>
      <c r="X533" s="363">
        <f>(X534/30)*'MONTHLY DATA'!AV218*'MONTHLY DATA'!AV219</f>
        <v>84826.601999999984</v>
      </c>
      <c r="Y533" s="363">
        <f>(Y534/30)*'MONTHLY DATA'!AW218*'MONTHLY DATA'!AW219</f>
        <v>102730.30199999998</v>
      </c>
      <c r="Z533" s="363">
        <f>(Z534/30)*'MONTHLY DATA'!AX218*'MONTHLY DATA'!AX219</f>
        <v>181931.34600000002</v>
      </c>
      <c r="AA533" s="363">
        <f>(AA534/30)*'MONTHLY DATA'!AY218*'MONTHLY DATA'!AY219</f>
        <v>81332.328000000023</v>
      </c>
      <c r="AB533" s="363">
        <f>(AB534/30)*'MONTHLY DATA'!AZ218*'MONTHLY DATA'!AZ219</f>
        <v>51144.324000000001</v>
      </c>
      <c r="AC533" s="363">
        <f>(AC534/30)*'MONTHLY DATA'!BA218*'MONTHLY DATA'!BA219</f>
        <v>50883.756000000001</v>
      </c>
      <c r="AD533" s="363">
        <f>(AD534/30)*'MONTHLY DATA'!BB218*'MONTHLY DATA'!BB219</f>
        <v>38654.616000000002</v>
      </c>
      <c r="AE533" s="363">
        <f>(AE534/30)*'MONTHLY DATA'!BC218*'MONTHLY DATA'!BC219</f>
        <v>73206.671999999991</v>
      </c>
      <c r="AF533" s="363">
        <f>(AF534/30)*'MONTHLY DATA'!BD218*'MONTHLY DATA'!BD219</f>
        <v>136463.712</v>
      </c>
      <c r="AG533" s="363">
        <f>(AG534/30)*'MONTHLY DATA'!BE218*'MONTHLY DATA'!BE219</f>
        <v>104529.348</v>
      </c>
      <c r="AH533" s="363">
        <f>(AH534/30)*'MONTHLY DATA'!BF218*'MONTHLY DATA'!BF219</f>
        <v>50378.328000000001</v>
      </c>
      <c r="AI533" s="363">
        <f>(AI534/30)*'MONTHLY DATA'!BG218*'MONTHLY DATA'!BG219</f>
        <v>71555.484000000011</v>
      </c>
      <c r="AJ533" s="363">
        <f>(AJ534/30)*'MONTHLY DATA'!BH218*'MONTHLY DATA'!BH219</f>
        <v>79743.971999999994</v>
      </c>
      <c r="AK533" s="363">
        <f>(AK534/30)*'MONTHLY DATA'!BI218*'MONTHLY DATA'!BI219</f>
        <v>96573.708000000013</v>
      </c>
      <c r="AL533" s="363">
        <f>(AL534/30)*'MONTHLY DATA'!BJ218*'MONTHLY DATA'!BJ219</f>
        <v>171029.628</v>
      </c>
      <c r="AM533" s="363">
        <f>(AM534/30)*'MONTHLY DATA'!BK218*'MONTHLY DATA'!BK219</f>
        <v>77943.060000000012</v>
      </c>
      <c r="AN533" s="363">
        <f>(AN534/30)*'MONTHLY DATA'!BL218*'MONTHLY DATA'!BL219</f>
        <v>49012.516799999998</v>
      </c>
      <c r="AO533" s="363">
        <f>(AO534/30)*'MONTHLY DATA'!BM218*'MONTHLY DATA'!BM219</f>
        <v>48763.166400000002</v>
      </c>
      <c r="AP533" s="363">
        <f>(AP534/30)*'MONTHLY DATA'!BN218*'MONTHLY DATA'!BN219</f>
        <v>37042.855199999998</v>
      </c>
      <c r="AQ533" s="363">
        <f>(AQ534/30)*'MONTHLY DATA'!BO218*'MONTHLY DATA'!BO219</f>
        <v>70155.072</v>
      </c>
      <c r="AR533" s="363">
        <f>(AR534/30)*'MONTHLY DATA'!BP218*'MONTHLY DATA'!BP219</f>
        <v>130775.01839999999</v>
      </c>
      <c r="AS533" s="363">
        <f>(AS534/30)*'MONTHLY DATA'!BQ218*'MONTHLY DATA'!BQ219</f>
        <v>100173.15359999999</v>
      </c>
      <c r="AT533" s="363">
        <f>(AT534/30)*'MONTHLY DATA'!BR218*'MONTHLY DATA'!BR219</f>
        <v>48277.943999999996</v>
      </c>
      <c r="AU533" s="363">
        <f>(AU534/30)*'MONTHLY DATA'!BS218*'MONTHLY DATA'!BS219</f>
        <v>68573.887199999997</v>
      </c>
      <c r="AV533" s="363">
        <f>(AV534/30)*'MONTHLY DATA'!BT218*'MONTHLY DATA'!BT219</f>
        <v>76422.527999999991</v>
      </c>
      <c r="AW533" s="363">
        <f>(AW534/30)*'MONTHLY DATA'!BU218*'MONTHLY DATA'!BU219</f>
        <v>92550.275999999998</v>
      </c>
      <c r="AX533" s="363">
        <f>(AX534/30)*'MONTHLY DATA'!BV218*'MONTHLY DATA'!BV219</f>
        <v>163902.39839999998</v>
      </c>
      <c r="AY533" s="363">
        <f>(AY534/30)*'MONTHLY DATA'!BW218*'MONTHLY DATA'!BW219</f>
        <v>96302.266199999984</v>
      </c>
      <c r="AZ533" s="363">
        <f>(AZ534/30)*'MONTHLY DATA'!BX218*'MONTHLY DATA'!BX219</f>
        <v>60557.080799999996</v>
      </c>
      <c r="BA533" s="363">
        <f>(BA534/30)*'MONTHLY DATA'!BY218*'MONTHLY DATA'!BY219</f>
        <v>60250.12739999999</v>
      </c>
      <c r="BB533" s="363">
        <f>(BB534/30)*'MONTHLY DATA'!BZ218*'MONTHLY DATA'!BZ219</f>
        <v>45767.881199999996</v>
      </c>
      <c r="BC533" s="363">
        <f>(BC534/30)*'MONTHLY DATA'!CA218*'MONTHLY DATA'!CA219</f>
        <v>86679.944399999993</v>
      </c>
      <c r="BD533" s="363">
        <f>(BD534/30)*'MONTHLY DATA'!CB218*'MONTHLY DATA'!CB219</f>
        <v>161580.68039999998</v>
      </c>
      <c r="BE533" s="363">
        <f>(BE534/30)*'MONTHLY DATA'!CC218*'MONTHLY DATA'!CC219</f>
        <v>123767.92259999999</v>
      </c>
      <c r="BF533" s="363">
        <f>(BF534/30)*'MONTHLY DATA'!CD218*'MONTHLY DATA'!CD219</f>
        <v>59650.592999999993</v>
      </c>
      <c r="BG533" s="363">
        <f>(BG534/30)*'MONTHLY DATA'!CE218*'MONTHLY DATA'!CE219</f>
        <v>84726.324599999993</v>
      </c>
      <c r="BH533" s="363">
        <f>(BH534/30)*'MONTHLY DATA'!CF218*'MONTHLY DATA'!CF219</f>
        <v>94422.561599999986</v>
      </c>
      <c r="BI533" s="363">
        <f>(BI534/30)*'MONTHLY DATA'!CG218*'MONTHLY DATA'!CG219</f>
        <v>114350.92079999999</v>
      </c>
      <c r="BJ533" s="363">
        <f>(BJ534/30)*'MONTHLY DATA'!CH218*'MONTHLY DATA'!CH219</f>
        <v>202509.1692</v>
      </c>
      <c r="BK533" s="363">
        <f>(BK534/30)*'MONTHLY DATA'!CI218*'MONTHLY DATA'!CI219</f>
        <v>86951.233600000007</v>
      </c>
      <c r="BL533" s="363">
        <f>(BL534/30)*'MONTHLY DATA'!CJ218*'MONTHLY DATA'!CJ219</f>
        <v>54677.237999999998</v>
      </c>
      <c r="BM533" s="363">
        <f>(BM534/30)*'MONTHLY DATA'!CK218*'MONTHLY DATA'!CK219</f>
        <v>54398.559600000001</v>
      </c>
      <c r="BN533" s="363">
        <f>(BN534/30)*'MONTHLY DATA'!CL218*'MONTHLY DATA'!CL219</f>
        <v>41323.897999999994</v>
      </c>
      <c r="BO533" s="363">
        <f>(BO534/30)*'MONTHLY DATA'!CM218*'MONTHLY DATA'!CM219</f>
        <v>78263.077200000014</v>
      </c>
      <c r="BP533" s="363">
        <f>(BP534/30)*'MONTHLY DATA'!CN218*'MONTHLY DATA'!CN219</f>
        <v>145889.92879999999</v>
      </c>
      <c r="BQ533" s="363">
        <f>(BQ534/30)*'MONTHLY DATA'!CO218*'MONTHLY DATA'!CO219</f>
        <v>111749.1452</v>
      </c>
      <c r="BR533" s="363">
        <f>(BR534/30)*'MONTHLY DATA'!CP218*'MONTHLY DATA'!CP219</f>
        <v>53857.280399999996</v>
      </c>
      <c r="BS533" s="363">
        <f>(BS534/30)*'MONTHLY DATA'!CQ218*'MONTHLY DATA'!CQ219</f>
        <v>76499.007200000007</v>
      </c>
      <c r="BT533" s="363">
        <f>(BT534/30)*'MONTHLY DATA'!CR218*'MONTHLY DATA'!CR219</f>
        <v>85254.153600000005</v>
      </c>
      <c r="BU533" s="363">
        <f>(BU534/30)*'MONTHLY DATA'!CS218*'MONTHLY DATA'!CS219</f>
        <v>103245.8812</v>
      </c>
      <c r="BV533" s="363">
        <f>(BV534/30)*'MONTHLY DATA'!CT218*'MONTHLY DATA'!CT219</f>
        <v>182845.1856</v>
      </c>
      <c r="BW533" s="355">
        <f t="shared" si="317"/>
        <v>5614050.421529578</v>
      </c>
    </row>
    <row r="534" spans="1:75" ht="16.5" thickBot="1" x14ac:dyDescent="0.3">
      <c r="A534" s="168" t="s">
        <v>835</v>
      </c>
      <c r="N534" s="363"/>
      <c r="O534" s="360">
        <f>O86*TABLES!$D$41</f>
        <v>379453.5</v>
      </c>
      <c r="P534" s="360">
        <f>P86*TABLES!$D$41</f>
        <v>238612.5</v>
      </c>
      <c r="Q534" s="360">
        <f>Q86*TABLES!$D$41</f>
        <v>237402</v>
      </c>
      <c r="R534" s="360">
        <f>R86*TABLES!$D$41</f>
        <v>180337.5</v>
      </c>
      <c r="S534" s="360">
        <f>S86*TABLES!$D$41</f>
        <v>341550</v>
      </c>
      <c r="T534" s="360">
        <f>T86*TABLES!$D$41</f>
        <v>636669</v>
      </c>
      <c r="U534" s="360">
        <f>U86*TABLES!$D$41</f>
        <v>487683</v>
      </c>
      <c r="V534" s="360">
        <f>V86*TABLES!$D$41</f>
        <v>235039.5</v>
      </c>
      <c r="W534" s="360">
        <f>W86*TABLES!$D$41</f>
        <v>333846</v>
      </c>
      <c r="X534" s="360">
        <f>X86*TABLES!$D$41</f>
        <v>372046.5</v>
      </c>
      <c r="Y534" s="360">
        <f>Y86*TABLES!$D$41</f>
        <v>450571.5</v>
      </c>
      <c r="Z534" s="360">
        <f>Z86*TABLES!$D$41</f>
        <v>797944.5</v>
      </c>
      <c r="AA534" s="360">
        <f>AA86*TABLES!$E$41</f>
        <v>316879.2</v>
      </c>
      <c r="AB534" s="360">
        <f>AB86*TABLES!$E$41</f>
        <v>199263.6</v>
      </c>
      <c r="AC534" s="360">
        <f>AC86*TABLES!$E$41</f>
        <v>198248.4</v>
      </c>
      <c r="AD534" s="360">
        <f>AD86*TABLES!$E$41</f>
        <v>150602.4</v>
      </c>
      <c r="AE534" s="360">
        <f>AE86*TABLES!$E$41</f>
        <v>285220.8</v>
      </c>
      <c r="AF534" s="360">
        <f>AF86*TABLES!$E$41</f>
        <v>531676.79999999993</v>
      </c>
      <c r="AG534" s="360">
        <f>AG86*TABLES!$E$41</f>
        <v>407257.2</v>
      </c>
      <c r="AH534" s="360">
        <f>AH86*TABLES!$E$41</f>
        <v>196279.19999999998</v>
      </c>
      <c r="AI534" s="360">
        <f>AI86*TABLES!$E$41</f>
        <v>278787.59999999998</v>
      </c>
      <c r="AJ534" s="360">
        <f>AJ86*TABLES!$E$41</f>
        <v>310690.8</v>
      </c>
      <c r="AK534" s="360">
        <f>AK86*TABLES!$E$41</f>
        <v>376261.2</v>
      </c>
      <c r="AL534" s="360">
        <f>AL86*TABLES!$E$41</f>
        <v>666349.19999999995</v>
      </c>
      <c r="AM534" s="360">
        <f>AM86*TABLES!$F$41</f>
        <v>333090</v>
      </c>
      <c r="AN534" s="360">
        <f>AN86*TABLES!$F$41</f>
        <v>209455.19999999998</v>
      </c>
      <c r="AO534" s="360">
        <f>AO86*TABLES!$F$41</f>
        <v>208389.6</v>
      </c>
      <c r="AP534" s="360">
        <f>AP86*TABLES!$F$41</f>
        <v>158302.79999999999</v>
      </c>
      <c r="AQ534" s="360">
        <f>AQ86*TABLES!$F$41</f>
        <v>299808</v>
      </c>
      <c r="AR534" s="360">
        <f>AR86*TABLES!$F$41</f>
        <v>558867.6</v>
      </c>
      <c r="AS534" s="360">
        <f>AS86*TABLES!$F$41</f>
        <v>428090.39999999997</v>
      </c>
      <c r="AT534" s="360">
        <f>AT86*TABLES!$F$41</f>
        <v>206316</v>
      </c>
      <c r="AU534" s="360">
        <f>AU86*TABLES!$F$41</f>
        <v>293050.8</v>
      </c>
      <c r="AV534" s="360">
        <f>AV86*TABLES!$F$41</f>
        <v>326592</v>
      </c>
      <c r="AW534" s="360">
        <f>AW86*TABLES!$F$41</f>
        <v>395514</v>
      </c>
      <c r="AX534" s="360">
        <f>AX86*TABLES!$F$41</f>
        <v>700437.6</v>
      </c>
      <c r="AY534" s="360">
        <f>AY86*TABLES!$G$41</f>
        <v>326448.36</v>
      </c>
      <c r="AZ534" s="360">
        <f>AZ86*TABLES!$G$41</f>
        <v>205278.24</v>
      </c>
      <c r="BA534" s="360">
        <f>BA86*TABLES!$G$41</f>
        <v>204237.71999999997</v>
      </c>
      <c r="BB534" s="360">
        <f>BB86*TABLES!$G$41</f>
        <v>155145.35999999999</v>
      </c>
      <c r="BC534" s="360">
        <f>BC86*TABLES!$G$41</f>
        <v>293830.32</v>
      </c>
      <c r="BD534" s="360">
        <f>BD86*TABLES!$G$41</f>
        <v>547731.12</v>
      </c>
      <c r="BE534" s="360">
        <f>BE86*TABLES!$G$41</f>
        <v>419552.27999999997</v>
      </c>
      <c r="BF534" s="360">
        <f>BF86*TABLES!$G$41</f>
        <v>202205.4</v>
      </c>
      <c r="BG534" s="360">
        <f>BG86*TABLES!$G$41</f>
        <v>287207.88</v>
      </c>
      <c r="BH534" s="360">
        <f>BH86*TABLES!$G$41</f>
        <v>320076.48</v>
      </c>
      <c r="BI534" s="360">
        <f>BI86*TABLES!$G$41</f>
        <v>387630.24</v>
      </c>
      <c r="BJ534" s="360">
        <f>BJ86*TABLES!$G$41</f>
        <v>686471.76</v>
      </c>
      <c r="BK534" s="360">
        <f>BK86*TABLES!$H$41</f>
        <v>321248.40000000002</v>
      </c>
      <c r="BL534" s="360">
        <f>BL86*TABLES!$H$41</f>
        <v>202009.50000000003</v>
      </c>
      <c r="BM534" s="360">
        <f>BM86*TABLES!$H$41</f>
        <v>200979.90000000002</v>
      </c>
      <c r="BN534" s="360">
        <f>BN86*TABLES!$H$41</f>
        <v>152674.5</v>
      </c>
      <c r="BO534" s="360">
        <f>BO86*TABLES!$H$41</f>
        <v>289149.30000000005</v>
      </c>
      <c r="BP534" s="360">
        <f>BP86*TABLES!$H$41</f>
        <v>539002.20000000007</v>
      </c>
      <c r="BQ534" s="360">
        <f>BQ86*TABLES!$H$41</f>
        <v>412866.30000000005</v>
      </c>
      <c r="BR534" s="360">
        <f>BR86*TABLES!$H$41</f>
        <v>198980.1</v>
      </c>
      <c r="BS534" s="360">
        <f>BS86*TABLES!$H$41</f>
        <v>282631.80000000005</v>
      </c>
      <c r="BT534" s="360">
        <f>BT86*TABLES!$H$41</f>
        <v>314978.40000000002</v>
      </c>
      <c r="BU534" s="360">
        <f>BU86*TABLES!$H$41</f>
        <v>381450.30000000005</v>
      </c>
      <c r="BV534" s="360">
        <f>BV86*TABLES!$H$41</f>
        <v>675536.4</v>
      </c>
      <c r="BW534" s="355">
        <f t="shared" si="317"/>
        <v>20733908.16</v>
      </c>
    </row>
    <row r="535" spans="1:75" ht="16.5" thickBot="1" x14ac:dyDescent="0.3">
      <c r="A535" s="180" t="s">
        <v>427</v>
      </c>
      <c r="N535" s="360"/>
      <c r="O535" s="363">
        <f>N532</f>
        <v>450704</v>
      </c>
      <c r="P535" s="363">
        <f t="shared" ref="P535:BV535" si="349">O532</f>
        <v>294594.25692957744</v>
      </c>
      <c r="Q535" s="363">
        <f t="shared" si="349"/>
        <v>151121.25</v>
      </c>
      <c r="R535" s="363">
        <f t="shared" si="349"/>
        <v>150354.6</v>
      </c>
      <c r="S535" s="363">
        <f t="shared" si="349"/>
        <v>114213.75</v>
      </c>
      <c r="T535" s="363">
        <f t="shared" si="349"/>
        <v>216315</v>
      </c>
      <c r="U535" s="363">
        <f t="shared" si="349"/>
        <v>403223.7</v>
      </c>
      <c r="V535" s="363">
        <f t="shared" si="349"/>
        <v>308865.90000000002</v>
      </c>
      <c r="W535" s="363">
        <f t="shared" si="349"/>
        <v>148858.35</v>
      </c>
      <c r="X535" s="363">
        <f t="shared" si="349"/>
        <v>211435.80000000002</v>
      </c>
      <c r="Y535" s="363">
        <f t="shared" si="349"/>
        <v>235629.44999999998</v>
      </c>
      <c r="Z535" s="363">
        <f t="shared" si="349"/>
        <v>285361.95</v>
      </c>
      <c r="AA535" s="363">
        <f t="shared" si="349"/>
        <v>505364.85000000003</v>
      </c>
      <c r="AB535" s="363">
        <f t="shared" si="349"/>
        <v>289084.66800000006</v>
      </c>
      <c r="AC535" s="363">
        <f t="shared" si="349"/>
        <v>132842.4</v>
      </c>
      <c r="AD535" s="363">
        <f t="shared" si="349"/>
        <v>132165.6</v>
      </c>
      <c r="AE535" s="363">
        <f t="shared" si="349"/>
        <v>100401.60000000001</v>
      </c>
      <c r="AF535" s="363">
        <f t="shared" si="349"/>
        <v>190147.19999999998</v>
      </c>
      <c r="AG535" s="363">
        <f t="shared" si="349"/>
        <v>354451.19999999995</v>
      </c>
      <c r="AH535" s="363">
        <f t="shared" si="349"/>
        <v>271504.8</v>
      </c>
      <c r="AI535" s="363">
        <f t="shared" si="349"/>
        <v>130852.79999999999</v>
      </c>
      <c r="AJ535" s="363">
        <f t="shared" si="349"/>
        <v>185858.4</v>
      </c>
      <c r="AK535" s="363">
        <f t="shared" si="349"/>
        <v>207127.19999999998</v>
      </c>
      <c r="AL535" s="363">
        <f t="shared" si="349"/>
        <v>250840.80000000002</v>
      </c>
      <c r="AM535" s="363">
        <f t="shared" si="349"/>
        <v>444232.8</v>
      </c>
      <c r="AN535" s="363">
        <f t="shared" si="349"/>
        <v>233163</v>
      </c>
      <c r="AO535" s="363">
        <f t="shared" si="349"/>
        <v>146618.63999999998</v>
      </c>
      <c r="AP535" s="363">
        <f t="shared" si="349"/>
        <v>145872.72</v>
      </c>
      <c r="AQ535" s="363">
        <f t="shared" si="349"/>
        <v>110811.95999999999</v>
      </c>
      <c r="AR535" s="363">
        <f t="shared" si="349"/>
        <v>209865.60000000001</v>
      </c>
      <c r="AS535" s="363">
        <f t="shared" si="349"/>
        <v>391207.31999999995</v>
      </c>
      <c r="AT535" s="363">
        <f t="shared" si="349"/>
        <v>299663.27999999997</v>
      </c>
      <c r="AU535" s="363">
        <f t="shared" si="349"/>
        <v>145242.48959999997</v>
      </c>
      <c r="AV535" s="363">
        <f t="shared" si="349"/>
        <v>205135.55999999997</v>
      </c>
      <c r="AW535" s="363">
        <f t="shared" si="349"/>
        <v>228614.39999999999</v>
      </c>
      <c r="AX535" s="363">
        <f t="shared" si="349"/>
        <v>276859.8</v>
      </c>
      <c r="AY535" s="363">
        <f t="shared" si="349"/>
        <v>490306.31999999995</v>
      </c>
      <c r="AZ535" s="363">
        <f t="shared" si="349"/>
        <v>231458.09220000001</v>
      </c>
      <c r="BA535" s="363">
        <f t="shared" si="349"/>
        <v>123166.94399999999</v>
      </c>
      <c r="BB535" s="363">
        <f t="shared" si="349"/>
        <v>122542.63199999998</v>
      </c>
      <c r="BC535" s="363">
        <f t="shared" si="349"/>
        <v>93087.216</v>
      </c>
      <c r="BD535" s="363">
        <f t="shared" si="349"/>
        <v>176298.19200000001</v>
      </c>
      <c r="BE535" s="363">
        <f t="shared" si="349"/>
        <v>328638.67200000002</v>
      </c>
      <c r="BF535" s="363">
        <f t="shared" si="349"/>
        <v>251731.36799999999</v>
      </c>
      <c r="BG535" s="363">
        <f t="shared" si="349"/>
        <v>121323.23999999999</v>
      </c>
      <c r="BH535" s="363">
        <f t="shared" si="349"/>
        <v>172324.728</v>
      </c>
      <c r="BI535" s="363">
        <f t="shared" si="349"/>
        <v>192045.88799999998</v>
      </c>
      <c r="BJ535" s="363">
        <f t="shared" si="349"/>
        <v>232578.144</v>
      </c>
      <c r="BK535" s="363">
        <f t="shared" si="349"/>
        <v>411883.05599999998</v>
      </c>
      <c r="BL535" s="363">
        <f t="shared" si="349"/>
        <v>206192.59159999993</v>
      </c>
      <c r="BM535" s="363">
        <f t="shared" si="349"/>
        <v>114472.05</v>
      </c>
      <c r="BN535" s="363">
        <f t="shared" si="349"/>
        <v>113888.61000000002</v>
      </c>
      <c r="BO535" s="363">
        <f t="shared" si="349"/>
        <v>86515.549999999988</v>
      </c>
      <c r="BP535" s="363">
        <f t="shared" si="349"/>
        <v>163851.27000000002</v>
      </c>
      <c r="BQ535" s="363">
        <f t="shared" si="349"/>
        <v>305434.58</v>
      </c>
      <c r="BR535" s="363">
        <f t="shared" si="349"/>
        <v>233957.57</v>
      </c>
      <c r="BS535" s="363">
        <f t="shared" si="349"/>
        <v>112755.39</v>
      </c>
      <c r="BT535" s="363">
        <f t="shared" si="349"/>
        <v>160158.02000000002</v>
      </c>
      <c r="BU535" s="363">
        <f t="shared" si="349"/>
        <v>178487.76</v>
      </c>
      <c r="BV535" s="363">
        <f t="shared" si="349"/>
        <v>216155.17000000004</v>
      </c>
      <c r="BW535" s="355">
        <f t="shared" si="317"/>
        <v>13397860.14832958</v>
      </c>
    </row>
    <row r="536" spans="1:75" ht="16.5" thickBot="1" x14ac:dyDescent="0.3">
      <c r="A536" s="168" t="s">
        <v>836</v>
      </c>
      <c r="N536" s="360"/>
      <c r="O536" s="360">
        <f>N533</f>
        <v>309859.15492957749</v>
      </c>
      <c r="P536" s="360">
        <f t="shared" ref="P536:BV536" si="350">O533</f>
        <v>86515.398000000001</v>
      </c>
      <c r="Q536" s="360">
        <f t="shared" si="350"/>
        <v>54403.649999999994</v>
      </c>
      <c r="R536" s="360">
        <f t="shared" si="350"/>
        <v>54127.655999999988</v>
      </c>
      <c r="S536" s="360">
        <f t="shared" si="350"/>
        <v>41116.949999999997</v>
      </c>
      <c r="T536" s="360">
        <f t="shared" si="350"/>
        <v>77873.399999999994</v>
      </c>
      <c r="U536" s="360">
        <f t="shared" si="350"/>
        <v>145160.53199999998</v>
      </c>
      <c r="V536" s="360">
        <f t="shared" si="350"/>
        <v>111191.724</v>
      </c>
      <c r="W536" s="360">
        <f t="shared" si="350"/>
        <v>53589.005999999987</v>
      </c>
      <c r="X536" s="360">
        <f t="shared" si="350"/>
        <v>76116.888000000006</v>
      </c>
      <c r="Y536" s="360">
        <f t="shared" si="350"/>
        <v>84826.601999999984</v>
      </c>
      <c r="Z536" s="360">
        <f t="shared" si="350"/>
        <v>102730.30199999998</v>
      </c>
      <c r="AA536" s="360">
        <f t="shared" si="350"/>
        <v>181931.34600000002</v>
      </c>
      <c r="AB536" s="360">
        <f t="shared" si="350"/>
        <v>81332.328000000023</v>
      </c>
      <c r="AC536" s="360">
        <f t="shared" si="350"/>
        <v>51144.324000000001</v>
      </c>
      <c r="AD536" s="360">
        <f t="shared" si="350"/>
        <v>50883.756000000001</v>
      </c>
      <c r="AE536" s="360">
        <f t="shared" si="350"/>
        <v>38654.616000000002</v>
      </c>
      <c r="AF536" s="360">
        <f t="shared" si="350"/>
        <v>73206.671999999991</v>
      </c>
      <c r="AG536" s="360">
        <f t="shared" si="350"/>
        <v>136463.712</v>
      </c>
      <c r="AH536" s="360">
        <f t="shared" si="350"/>
        <v>104529.348</v>
      </c>
      <c r="AI536" s="360">
        <f t="shared" si="350"/>
        <v>50378.328000000001</v>
      </c>
      <c r="AJ536" s="360">
        <f t="shared" si="350"/>
        <v>71555.484000000011</v>
      </c>
      <c r="AK536" s="360">
        <f t="shared" si="350"/>
        <v>79743.971999999994</v>
      </c>
      <c r="AL536" s="360">
        <f t="shared" si="350"/>
        <v>96573.708000000013</v>
      </c>
      <c r="AM536" s="360">
        <f t="shared" si="350"/>
        <v>171029.628</v>
      </c>
      <c r="AN536" s="360">
        <f t="shared" si="350"/>
        <v>77943.060000000012</v>
      </c>
      <c r="AO536" s="360">
        <f t="shared" si="350"/>
        <v>49012.516799999998</v>
      </c>
      <c r="AP536" s="360">
        <f t="shared" si="350"/>
        <v>48763.166400000002</v>
      </c>
      <c r="AQ536" s="360">
        <f t="shared" si="350"/>
        <v>37042.855199999998</v>
      </c>
      <c r="AR536" s="360">
        <f t="shared" si="350"/>
        <v>70155.072</v>
      </c>
      <c r="AS536" s="360">
        <f t="shared" si="350"/>
        <v>130775.01839999999</v>
      </c>
      <c r="AT536" s="360">
        <f t="shared" si="350"/>
        <v>100173.15359999999</v>
      </c>
      <c r="AU536" s="360">
        <f t="shared" si="350"/>
        <v>48277.943999999996</v>
      </c>
      <c r="AV536" s="360">
        <f t="shared" si="350"/>
        <v>68573.887199999997</v>
      </c>
      <c r="AW536" s="360">
        <f t="shared" si="350"/>
        <v>76422.527999999991</v>
      </c>
      <c r="AX536" s="360">
        <f t="shared" si="350"/>
        <v>92550.275999999998</v>
      </c>
      <c r="AY536" s="360">
        <f t="shared" si="350"/>
        <v>163902.39839999998</v>
      </c>
      <c r="AZ536" s="360">
        <f t="shared" si="350"/>
        <v>96302.266199999984</v>
      </c>
      <c r="BA536" s="360">
        <f t="shared" si="350"/>
        <v>60557.080799999996</v>
      </c>
      <c r="BB536" s="360">
        <f t="shared" si="350"/>
        <v>60250.12739999999</v>
      </c>
      <c r="BC536" s="360">
        <f t="shared" si="350"/>
        <v>45767.881199999996</v>
      </c>
      <c r="BD536" s="360">
        <f t="shared" si="350"/>
        <v>86679.944399999993</v>
      </c>
      <c r="BE536" s="360">
        <f t="shared" si="350"/>
        <v>161580.68039999998</v>
      </c>
      <c r="BF536" s="360">
        <f t="shared" si="350"/>
        <v>123767.92259999999</v>
      </c>
      <c r="BG536" s="360">
        <f t="shared" si="350"/>
        <v>59650.592999999993</v>
      </c>
      <c r="BH536" s="360">
        <f t="shared" si="350"/>
        <v>84726.324599999993</v>
      </c>
      <c r="BI536" s="360">
        <f t="shared" si="350"/>
        <v>94422.561599999986</v>
      </c>
      <c r="BJ536" s="360">
        <f t="shared" si="350"/>
        <v>114350.92079999999</v>
      </c>
      <c r="BK536" s="360">
        <f t="shared" si="350"/>
        <v>202509.1692</v>
      </c>
      <c r="BL536" s="360">
        <f t="shared" si="350"/>
        <v>86951.233600000007</v>
      </c>
      <c r="BM536" s="360">
        <f t="shared" si="350"/>
        <v>54677.237999999998</v>
      </c>
      <c r="BN536" s="360">
        <f t="shared" si="350"/>
        <v>54398.559600000001</v>
      </c>
      <c r="BO536" s="360">
        <f t="shared" si="350"/>
        <v>41323.897999999994</v>
      </c>
      <c r="BP536" s="360">
        <f t="shared" si="350"/>
        <v>78263.077200000014</v>
      </c>
      <c r="BQ536" s="360">
        <f t="shared" si="350"/>
        <v>145889.92879999999</v>
      </c>
      <c r="BR536" s="360">
        <f t="shared" si="350"/>
        <v>111749.1452</v>
      </c>
      <c r="BS536" s="360">
        <f t="shared" si="350"/>
        <v>53857.280399999996</v>
      </c>
      <c r="BT536" s="360">
        <f t="shared" si="350"/>
        <v>76499.007200000007</v>
      </c>
      <c r="BU536" s="360">
        <f t="shared" si="350"/>
        <v>85254.153600000005</v>
      </c>
      <c r="BV536" s="360">
        <f t="shared" si="350"/>
        <v>103245.8812</v>
      </c>
      <c r="BW536" s="355">
        <f t="shared" si="317"/>
        <v>5431205.2359295776</v>
      </c>
    </row>
    <row r="537" spans="1:75" ht="16.5" thickBot="1" x14ac:dyDescent="0.3">
      <c r="A537" s="180" t="s">
        <v>428</v>
      </c>
      <c r="N537" s="360"/>
      <c r="O537" s="360">
        <f>O532+O533+O534-O535-O536</f>
        <v>0</v>
      </c>
      <c r="P537" s="360">
        <f t="shared" ref="P537:BU537" si="351">P532+P533+P534-P535-P536</f>
        <v>63027.745070422578</v>
      </c>
      <c r="Q537" s="360">
        <f t="shared" si="351"/>
        <v>236359.356</v>
      </c>
      <c r="R537" s="360">
        <f t="shared" si="351"/>
        <v>131185.94400000002</v>
      </c>
      <c r="S537" s="360">
        <f t="shared" si="351"/>
        <v>480407.7</v>
      </c>
      <c r="T537" s="360">
        <f t="shared" si="351"/>
        <v>890864.83199999982</v>
      </c>
      <c r="U537" s="360">
        <f t="shared" si="351"/>
        <v>359356.39200000011</v>
      </c>
      <c r="V537" s="360">
        <f t="shared" si="351"/>
        <v>17429.232000000004</v>
      </c>
      <c r="W537" s="360">
        <f t="shared" si="351"/>
        <v>418951.33200000011</v>
      </c>
      <c r="X537" s="360">
        <f t="shared" si="351"/>
        <v>404949.86399999983</v>
      </c>
      <c r="Y537" s="360">
        <f t="shared" si="351"/>
        <v>518207.70000000007</v>
      </c>
      <c r="Z537" s="360">
        <f t="shared" si="351"/>
        <v>1097148.4440000001</v>
      </c>
      <c r="AA537" s="360">
        <f t="shared" si="351"/>
        <v>0</v>
      </c>
      <c r="AB537" s="360">
        <f t="shared" si="351"/>
        <v>12833.327999999936</v>
      </c>
      <c r="AC537" s="360">
        <f t="shared" si="351"/>
        <v>197311.03200000001</v>
      </c>
      <c r="AD537" s="360">
        <f t="shared" si="351"/>
        <v>106609.26000000004</v>
      </c>
      <c r="AE537" s="360">
        <f t="shared" si="351"/>
        <v>409518.45600000006</v>
      </c>
      <c r="AF537" s="360">
        <f t="shared" si="351"/>
        <v>759237.83999999985</v>
      </c>
      <c r="AG537" s="360">
        <f t="shared" si="351"/>
        <v>292376.43600000005</v>
      </c>
      <c r="AH537" s="360">
        <f t="shared" si="351"/>
        <v>1476.179999999993</v>
      </c>
      <c r="AI537" s="360">
        <f t="shared" si="351"/>
        <v>354970.35599999997</v>
      </c>
      <c r="AJ537" s="360">
        <f t="shared" si="351"/>
        <v>340148.08799999993</v>
      </c>
      <c r="AK537" s="360">
        <f t="shared" si="351"/>
        <v>436804.53600000014</v>
      </c>
      <c r="AL537" s="360">
        <f t="shared" si="351"/>
        <v>934197.12</v>
      </c>
      <c r="AM537" s="360">
        <f t="shared" si="351"/>
        <v>28933.632000000071</v>
      </c>
      <c r="AN537" s="360">
        <f t="shared" si="351"/>
        <v>93980.296799999938</v>
      </c>
      <c r="AO537" s="360">
        <f t="shared" si="351"/>
        <v>207394.32960000006</v>
      </c>
      <c r="AP537" s="360">
        <f t="shared" si="351"/>
        <v>111521.7288</v>
      </c>
      <c r="AQ537" s="360">
        <f t="shared" si="351"/>
        <v>431973.85680000007</v>
      </c>
      <c r="AR537" s="360">
        <f t="shared" si="351"/>
        <v>800829.26639999985</v>
      </c>
      <c r="AS537" s="360">
        <f t="shared" si="351"/>
        <v>305944.49520000006</v>
      </c>
      <c r="AT537" s="360">
        <f t="shared" si="351"/>
        <v>0</v>
      </c>
      <c r="AU537" s="360">
        <f t="shared" si="351"/>
        <v>373239.81359999988</v>
      </c>
      <c r="AV537" s="360">
        <f t="shared" si="351"/>
        <v>357919.48080000002</v>
      </c>
      <c r="AW537" s="360">
        <f t="shared" si="351"/>
        <v>459887.14799999999</v>
      </c>
      <c r="AX537" s="360">
        <f t="shared" si="351"/>
        <v>985236.24239999976</v>
      </c>
      <c r="AY537" s="360">
        <f t="shared" si="351"/>
        <v>0</v>
      </c>
      <c r="AZ537" s="360">
        <f t="shared" si="351"/>
        <v>61241.906400000007</v>
      </c>
      <c r="BA537" s="360">
        <f t="shared" si="351"/>
        <v>203306.45459999994</v>
      </c>
      <c r="BB537" s="360">
        <f t="shared" si="351"/>
        <v>111207.69779999997</v>
      </c>
      <c r="BC537" s="360">
        <f t="shared" si="351"/>
        <v>417953.35920000001</v>
      </c>
      <c r="BD537" s="360">
        <f t="shared" si="351"/>
        <v>774972.33599999989</v>
      </c>
      <c r="BE537" s="360">
        <f t="shared" si="351"/>
        <v>304832.2182</v>
      </c>
      <c r="BF537" s="360">
        <f t="shared" si="351"/>
        <v>7679.942400000029</v>
      </c>
      <c r="BG537" s="360">
        <f t="shared" si="351"/>
        <v>363285.09959999996</v>
      </c>
      <c r="BH537" s="360">
        <f t="shared" si="351"/>
        <v>349493.87699999992</v>
      </c>
      <c r="BI537" s="360">
        <f t="shared" si="351"/>
        <v>448090.85519999999</v>
      </c>
      <c r="BJ537" s="360">
        <f t="shared" si="351"/>
        <v>953934.92039999994</v>
      </c>
      <c r="BK537" s="360">
        <f t="shared" si="351"/>
        <v>0</v>
      </c>
      <c r="BL537" s="360">
        <f t="shared" si="351"/>
        <v>78014.962800000125</v>
      </c>
      <c r="BM537" s="360">
        <f t="shared" si="351"/>
        <v>200117.78160000005</v>
      </c>
      <c r="BN537" s="360">
        <f t="shared" si="351"/>
        <v>112226.77839999995</v>
      </c>
      <c r="BO537" s="360">
        <f t="shared" si="351"/>
        <v>403424.19920000003</v>
      </c>
      <c r="BP537" s="360">
        <f t="shared" si="351"/>
        <v>748212.36160000006</v>
      </c>
      <c r="BQ537" s="360">
        <f t="shared" si="351"/>
        <v>307248.50640000001</v>
      </c>
      <c r="BR537" s="360">
        <f t="shared" si="351"/>
        <v>19886.055200000032</v>
      </c>
      <c r="BS537" s="360">
        <f t="shared" si="351"/>
        <v>352676.15680000006</v>
      </c>
      <c r="BT537" s="360">
        <f t="shared" si="351"/>
        <v>342063.28639999998</v>
      </c>
      <c r="BU537" s="360">
        <f t="shared" si="351"/>
        <v>437109.43760000012</v>
      </c>
      <c r="BV537" s="360">
        <f>BV532+BV533+BV534-BV535-BV536</f>
        <v>921784.49439999997</v>
      </c>
      <c r="BW537" s="355">
        <f t="shared" ref="BW537:BW659" si="352">SUM(C537:BV537)</f>
        <v>20538994.150670424</v>
      </c>
    </row>
    <row r="538" spans="1:75" ht="16.5" thickBot="1" x14ac:dyDescent="0.3">
      <c r="A538" s="169"/>
      <c r="B538" s="357">
        <f>COUNTIF(O537:BV537,"&lt;0")</f>
        <v>0</v>
      </c>
      <c r="O538" s="251"/>
      <c r="P538" s="251"/>
      <c r="Q538" s="251"/>
      <c r="R538" s="251"/>
      <c r="S538" s="251"/>
      <c r="T538" s="251"/>
      <c r="U538" s="251"/>
      <c r="V538" s="251"/>
      <c r="W538" s="251"/>
      <c r="X538" s="251"/>
      <c r="Y538" s="251"/>
      <c r="Z538" s="251"/>
      <c r="AA538" s="251"/>
      <c r="AB538" s="251"/>
      <c r="AC538" s="251"/>
      <c r="AD538" s="251"/>
      <c r="AE538" s="251"/>
      <c r="AF538" s="251"/>
      <c r="AG538" s="251"/>
      <c r="AH538" s="251"/>
      <c r="AI538" s="251"/>
      <c r="AJ538" s="251"/>
      <c r="AK538" s="251"/>
      <c r="AL538" s="251"/>
      <c r="AM538" s="251"/>
      <c r="AN538" s="251"/>
      <c r="AO538" s="251"/>
      <c r="AP538" s="251"/>
      <c r="AQ538" s="251"/>
      <c r="AR538" s="251"/>
      <c r="AS538" s="251"/>
      <c r="AT538" s="251"/>
      <c r="AU538" s="251"/>
      <c r="AV538" s="251"/>
      <c r="AW538" s="251"/>
      <c r="AX538" s="251"/>
      <c r="AY538" s="251"/>
      <c r="AZ538" s="251"/>
      <c r="BA538" s="251"/>
      <c r="BB538" s="251"/>
      <c r="BC538" s="251"/>
      <c r="BD538" s="251"/>
      <c r="BE538" s="251"/>
      <c r="BF538" s="251"/>
      <c r="BG538" s="251"/>
      <c r="BH538" s="251"/>
      <c r="BI538" s="251"/>
      <c r="BJ538" s="251"/>
      <c r="BK538" s="251"/>
      <c r="BL538" s="251"/>
      <c r="BM538" s="251"/>
      <c r="BN538" s="251"/>
      <c r="BO538" s="251"/>
      <c r="BP538" s="251"/>
      <c r="BQ538" s="251"/>
      <c r="BR538" s="251"/>
      <c r="BS538" s="251"/>
      <c r="BT538" s="251"/>
      <c r="BU538" s="251"/>
      <c r="BV538" s="251"/>
      <c r="BW538" s="344">
        <f t="shared" si="352"/>
        <v>0</v>
      </c>
    </row>
    <row r="539" spans="1:75" ht="16.5" thickBot="1" x14ac:dyDescent="0.3">
      <c r="A539" s="169"/>
      <c r="M539" s="358"/>
      <c r="O539" s="251">
        <v>-54273.706929577398</v>
      </c>
      <c r="P539" s="251"/>
      <c r="Q539" s="251"/>
      <c r="R539" s="251"/>
      <c r="S539" s="251"/>
      <c r="T539" s="251"/>
      <c r="U539" s="251"/>
      <c r="V539" s="251"/>
      <c r="W539" s="251"/>
      <c r="X539" s="251"/>
      <c r="Y539" s="251"/>
      <c r="Z539" s="251"/>
      <c r="AA539" s="251">
        <v>-77831.868000000075</v>
      </c>
      <c r="AB539" s="251"/>
      <c r="AC539" s="251"/>
      <c r="AD539" s="251"/>
      <c r="AE539" s="251"/>
      <c r="AF539" s="251"/>
      <c r="AG539" s="251"/>
      <c r="AH539" s="251"/>
      <c r="AI539" s="251"/>
      <c r="AJ539" s="251"/>
      <c r="AK539" s="251"/>
      <c r="AL539" s="251"/>
      <c r="AM539" s="251"/>
      <c r="AN539" s="251"/>
      <c r="AO539" s="251"/>
      <c r="AP539" s="251"/>
      <c r="AQ539" s="251"/>
      <c r="AR539" s="251"/>
      <c r="AS539" s="251"/>
      <c r="AT539" s="251">
        <v>-821.28959999998915</v>
      </c>
      <c r="AU539" s="251"/>
      <c r="AV539" s="251"/>
      <c r="AW539" s="251"/>
      <c r="AX539" s="251"/>
      <c r="AY539" s="251">
        <v>-35589.07620000004</v>
      </c>
      <c r="AZ539" s="251"/>
      <c r="BA539" s="251"/>
      <c r="BB539" s="251"/>
      <c r="BC539" s="251"/>
      <c r="BD539" s="251"/>
      <c r="BE539" s="251"/>
      <c r="BF539" s="251"/>
      <c r="BG539" s="251"/>
      <c r="BH539" s="251"/>
      <c r="BI539" s="251"/>
      <c r="BJ539" s="251"/>
      <c r="BK539" s="251">
        <v>-24151.831599999918</v>
      </c>
      <c r="BL539" s="251"/>
      <c r="BM539" s="251"/>
      <c r="BN539" s="251"/>
      <c r="BO539" s="251"/>
      <c r="BP539" s="251"/>
      <c r="BQ539" s="251"/>
      <c r="BR539" s="251"/>
      <c r="BS539" s="251"/>
      <c r="BT539" s="251"/>
      <c r="BU539" s="251"/>
      <c r="BV539" s="251"/>
      <c r="BW539" s="344"/>
    </row>
    <row r="540" spans="1:75" ht="16.5" thickBot="1" x14ac:dyDescent="0.3">
      <c r="A540" s="359" t="s">
        <v>423</v>
      </c>
      <c r="AA540" s="258"/>
      <c r="AT540" s="258"/>
      <c r="AY540" s="258"/>
      <c r="BK540" s="258"/>
      <c r="BW540" s="321">
        <f t="shared" si="352"/>
        <v>0</v>
      </c>
    </row>
    <row r="541" spans="1:75" ht="16.5" thickBot="1" x14ac:dyDescent="0.3">
      <c r="A541" s="172"/>
      <c r="BW541" s="321">
        <f t="shared" si="352"/>
        <v>0</v>
      </c>
    </row>
    <row r="542" spans="1:75" ht="16.5" thickBot="1" x14ac:dyDescent="0.3">
      <c r="A542" s="350" t="s">
        <v>266</v>
      </c>
      <c r="O542" s="360"/>
      <c r="P542" s="360"/>
      <c r="Q542" s="360"/>
      <c r="R542" s="360"/>
      <c r="S542" s="360"/>
      <c r="T542" s="360"/>
      <c r="U542" s="360"/>
      <c r="V542" s="360"/>
      <c r="W542" s="360"/>
      <c r="X542" s="360"/>
      <c r="Y542" s="360"/>
      <c r="Z542" s="360"/>
      <c r="AA542" s="360"/>
      <c r="AB542" s="360"/>
      <c r="AC542" s="360"/>
      <c r="AD542" s="360"/>
      <c r="AE542" s="360"/>
      <c r="AF542" s="360"/>
      <c r="AG542" s="360"/>
      <c r="AH542" s="360"/>
      <c r="AI542" s="360"/>
      <c r="AJ542" s="360"/>
      <c r="AK542" s="360"/>
      <c r="AL542" s="360"/>
      <c r="AM542" s="360"/>
      <c r="AN542" s="360"/>
      <c r="AO542" s="360"/>
      <c r="AP542" s="360"/>
      <c r="AQ542" s="360"/>
      <c r="AR542" s="360"/>
      <c r="AS542" s="360"/>
      <c r="AT542" s="360"/>
      <c r="AU542" s="360"/>
      <c r="AV542" s="360"/>
      <c r="AW542" s="360"/>
      <c r="AX542" s="360"/>
      <c r="AY542" s="360"/>
      <c r="AZ542" s="360"/>
      <c r="BA542" s="360"/>
      <c r="BB542" s="360"/>
      <c r="BC542" s="360"/>
      <c r="BD542" s="360"/>
      <c r="BE542" s="360"/>
      <c r="BF542" s="360"/>
      <c r="BG542" s="360"/>
      <c r="BH542" s="360"/>
      <c r="BI542" s="360"/>
      <c r="BJ542" s="360"/>
      <c r="BK542" s="360"/>
      <c r="BL542" s="360"/>
      <c r="BM542" s="360"/>
      <c r="BN542" s="360"/>
      <c r="BO542" s="360"/>
      <c r="BP542" s="360"/>
      <c r="BQ542" s="360"/>
      <c r="BR542" s="360"/>
      <c r="BS542" s="360"/>
      <c r="BT542" s="360"/>
      <c r="BU542" s="360"/>
      <c r="BV542" s="360"/>
      <c r="BW542" s="344">
        <f t="shared" si="352"/>
        <v>0</v>
      </c>
    </row>
    <row r="543" spans="1:75" ht="16.5" thickBot="1" x14ac:dyDescent="0.3">
      <c r="A543" s="349"/>
      <c r="O543" s="360"/>
      <c r="P543" s="360"/>
      <c r="Q543" s="360"/>
      <c r="R543" s="360"/>
      <c r="S543" s="360"/>
      <c r="T543" s="360"/>
      <c r="U543" s="360"/>
      <c r="V543" s="360"/>
      <c r="W543" s="360"/>
      <c r="X543" s="360"/>
      <c r="Y543" s="360"/>
      <c r="Z543" s="360"/>
      <c r="AA543" s="360"/>
      <c r="AB543" s="360"/>
      <c r="AC543" s="360"/>
      <c r="AD543" s="360"/>
      <c r="AE543" s="360"/>
      <c r="AF543" s="360"/>
      <c r="AG543" s="360"/>
      <c r="AH543" s="360"/>
      <c r="AI543" s="360"/>
      <c r="AJ543" s="360"/>
      <c r="AK543" s="360"/>
      <c r="AL543" s="360"/>
      <c r="AM543" s="360"/>
      <c r="AN543" s="360"/>
      <c r="AO543" s="360"/>
      <c r="AP543" s="360"/>
      <c r="AQ543" s="360"/>
      <c r="AR543" s="360"/>
      <c r="AS543" s="360"/>
      <c r="AT543" s="360"/>
      <c r="AU543" s="360"/>
      <c r="AV543" s="360"/>
      <c r="AW543" s="360"/>
      <c r="AX543" s="360"/>
      <c r="AY543" s="360"/>
      <c r="AZ543" s="360"/>
      <c r="BA543" s="360"/>
      <c r="BB543" s="360"/>
      <c r="BC543" s="360"/>
      <c r="BD543" s="360"/>
      <c r="BE543" s="360"/>
      <c r="BF543" s="360"/>
      <c r="BG543" s="360"/>
      <c r="BH543" s="360"/>
      <c r="BI543" s="360"/>
      <c r="BJ543" s="360"/>
      <c r="BK543" s="360"/>
      <c r="BL543" s="360"/>
      <c r="BM543" s="360"/>
      <c r="BN543" s="360"/>
      <c r="BO543" s="360"/>
      <c r="BP543" s="360"/>
      <c r="BQ543" s="360"/>
      <c r="BR543" s="360"/>
      <c r="BS543" s="360"/>
      <c r="BT543" s="360"/>
      <c r="BU543" s="360"/>
      <c r="BV543" s="360"/>
      <c r="BW543" s="344"/>
    </row>
    <row r="544" spans="1:75" ht="16.5" thickBot="1" x14ac:dyDescent="0.3">
      <c r="A544" s="351" t="s">
        <v>417</v>
      </c>
      <c r="O544" s="360"/>
      <c r="P544" s="360"/>
      <c r="Q544" s="360"/>
      <c r="R544" s="360"/>
      <c r="S544" s="360"/>
      <c r="T544" s="360"/>
      <c r="U544" s="360"/>
      <c r="V544" s="360"/>
      <c r="W544" s="360"/>
      <c r="X544" s="360"/>
      <c r="Y544" s="360"/>
      <c r="Z544" s="360"/>
      <c r="AA544" s="360"/>
      <c r="AB544" s="360"/>
      <c r="AC544" s="360"/>
      <c r="AD544" s="360"/>
      <c r="AE544" s="360"/>
      <c r="AF544" s="360"/>
      <c r="AG544" s="360"/>
      <c r="AH544" s="360"/>
      <c r="AI544" s="360"/>
      <c r="AJ544" s="360"/>
      <c r="AK544" s="360"/>
      <c r="AL544" s="360"/>
      <c r="AM544" s="360"/>
      <c r="AN544" s="360"/>
      <c r="AO544" s="360"/>
      <c r="AP544" s="360"/>
      <c r="AQ544" s="360"/>
      <c r="AR544" s="360"/>
      <c r="AS544" s="360"/>
      <c r="AT544" s="360"/>
      <c r="AU544" s="360"/>
      <c r="AV544" s="360"/>
      <c r="AW544" s="360"/>
      <c r="AX544" s="360"/>
      <c r="AY544" s="360"/>
      <c r="AZ544" s="360"/>
      <c r="BA544" s="360"/>
      <c r="BB544" s="360"/>
      <c r="BC544" s="360"/>
      <c r="BD544" s="360"/>
      <c r="BE544" s="360"/>
      <c r="BF544" s="360"/>
      <c r="BG544" s="360"/>
      <c r="BH544" s="360"/>
      <c r="BI544" s="360"/>
      <c r="BJ544" s="360"/>
      <c r="BK544" s="360"/>
      <c r="BL544" s="360"/>
      <c r="BM544" s="360"/>
      <c r="BN544" s="360"/>
      <c r="BO544" s="360"/>
      <c r="BP544" s="360"/>
      <c r="BQ544" s="360"/>
      <c r="BR544" s="360"/>
      <c r="BS544" s="360"/>
      <c r="BT544" s="360"/>
      <c r="BU544" s="360"/>
      <c r="BV544" s="360"/>
      <c r="BW544" s="344"/>
    </row>
    <row r="545" spans="1:75" ht="16.5" thickBot="1" x14ac:dyDescent="0.3">
      <c r="A545" s="180" t="s">
        <v>426</v>
      </c>
      <c r="O545" s="363">
        <f>(O547/30)*'MONTHLY DATA'!AM215</f>
        <v>372139.68000000005</v>
      </c>
      <c r="P545" s="363">
        <f>(P547/30)*'MONTHLY DATA'!AN215</f>
        <v>305061</v>
      </c>
      <c r="Q545" s="363">
        <f>(Q547/30)*'MONTHLY DATA'!AO215</f>
        <v>272746.56000000006</v>
      </c>
      <c r="R545" s="363">
        <f>(R547/30)*'MONTHLY DATA'!AP215</f>
        <v>196593</v>
      </c>
      <c r="S545" s="363">
        <f>(S547/30)*'MONTHLY DATA'!AQ215</f>
        <v>357873.6</v>
      </c>
      <c r="T545" s="363">
        <f>(T547/30)*'MONTHLY DATA'!AR215</f>
        <v>441278.76</v>
      </c>
      <c r="U545" s="363">
        <f>(U547/30)*'MONTHLY DATA'!AS215</f>
        <v>422880.84</v>
      </c>
      <c r="V545" s="363">
        <f>(V547/30)*'MONTHLY DATA'!AT215</f>
        <v>279765.84000000003</v>
      </c>
      <c r="W545" s="363">
        <f>(W547/30)*'MONTHLY DATA'!AU215</f>
        <v>313059.12</v>
      </c>
      <c r="X545" s="363">
        <f>(X547/30)*'MONTHLY DATA'!AV215</f>
        <v>361640.52</v>
      </c>
      <c r="Y545" s="363">
        <f>(Y547/30)*'MONTHLY DATA'!AW215</f>
        <v>388958.52</v>
      </c>
      <c r="Z545" s="363">
        <f>(Z547/30)*'MONTHLY DATA'!AX215</f>
        <v>632440.19999999995</v>
      </c>
      <c r="AA545" s="363">
        <f>(AA547/30)*'MONTHLY DATA'!AY215</f>
        <v>399388.8</v>
      </c>
      <c r="AB545" s="363">
        <f>(AB547/30)*'MONTHLY DATA'!AZ215</f>
        <v>328335.83999999997</v>
      </c>
      <c r="AC545" s="363">
        <f>(AC547/30)*'MONTHLY DATA'!BA215</f>
        <v>292662.40000000002</v>
      </c>
      <c r="AD545" s="363">
        <f>(AD547/30)*'MONTHLY DATA'!BB215</f>
        <v>210496.32</v>
      </c>
      <c r="AE545" s="363">
        <f>(AE547/30)*'MONTHLY DATA'!BC215</f>
        <v>384036.96</v>
      </c>
      <c r="AF545" s="363">
        <f>(AF547/30)*'MONTHLY DATA'!BD215</f>
        <v>474608.16000000003</v>
      </c>
      <c r="AG545" s="363">
        <f>(AG547/30)*'MONTHLY DATA'!BE215</f>
        <v>453561.44000000006</v>
      </c>
      <c r="AH545" s="363">
        <f>(AH547/30)*'MONTHLY DATA'!BF215</f>
        <v>299830.56</v>
      </c>
      <c r="AI545" s="363">
        <f>(AI547/30)*'MONTHLY DATA'!BG215</f>
        <v>335539.68</v>
      </c>
      <c r="AJ545" s="363">
        <f>(AJ547/30)*'MONTHLY DATA'!BH215</f>
        <v>388327.67999999999</v>
      </c>
      <c r="AK545" s="363">
        <f>(AK547/30)*'MONTHLY DATA'!BI215</f>
        <v>417468.8</v>
      </c>
      <c r="AL545" s="363">
        <f>(AL547/30)*'MONTHLY DATA'!BJ215</f>
        <v>679875.2</v>
      </c>
      <c r="AM545" s="363">
        <f>(AM547/30)*'MONTHLY DATA'!BK215</f>
        <v>478198.43999999994</v>
      </c>
      <c r="AN545" s="363">
        <f>(AN547/30)*'MONTHLY DATA'!BL215</f>
        <v>388383.12</v>
      </c>
      <c r="AO545" s="363">
        <f>(AO547/30)*'MONTHLY DATA'!BM215</f>
        <v>350708.03999999992</v>
      </c>
      <c r="AP545" s="363">
        <f>(AP547/30)*'MONTHLY DATA'!BN215</f>
        <v>254538.36</v>
      </c>
      <c r="AQ545" s="363">
        <f>(AQ547/30)*'MONTHLY DATA'!BO215</f>
        <v>460051.20000000001</v>
      </c>
      <c r="AR545" s="363">
        <f>(AR547/30)*'MONTHLY DATA'!BP215</f>
        <v>563130.72</v>
      </c>
      <c r="AS545" s="363">
        <f>(AS547/30)*'MONTHLY DATA'!BQ215</f>
        <v>544524.84</v>
      </c>
      <c r="AT545" s="363">
        <f>(AT547/30)*'MONTHLY DATA'!BR215</f>
        <v>361144.8</v>
      </c>
      <c r="AU545" s="363">
        <f>(AU547/30)*'MONTHLY DATA'!BS215</f>
        <v>403995.95999999996</v>
      </c>
      <c r="AV545" s="363">
        <f>(AV547/30)*'MONTHLY DATA'!BT215</f>
        <v>463917.95999999996</v>
      </c>
      <c r="AW545" s="363">
        <f>(AW547/30)*'MONTHLY DATA'!BU215</f>
        <v>499704.12</v>
      </c>
      <c r="AX545" s="363">
        <f>(AX547/30)*'MONTHLY DATA'!BV215</f>
        <v>808336.07999999984</v>
      </c>
      <c r="AY545" s="363">
        <f>(AY547/30)*'MONTHLY DATA'!BW215</f>
        <v>600591.59600000002</v>
      </c>
      <c r="AZ545" s="363">
        <f>(AZ547/30)*'MONTHLY DATA'!BX215</f>
        <v>478583.02</v>
      </c>
      <c r="BA545" s="363">
        <f>(BA547/30)*'MONTHLY DATA'!BY215</f>
        <v>441060.33799999993</v>
      </c>
      <c r="BB545" s="363">
        <f>(BB547/30)*'MONTHLY DATA'!BZ215</f>
        <v>324542.87600000005</v>
      </c>
      <c r="BC545" s="363">
        <f>(BC547/30)*'MONTHLY DATA'!CA215</f>
        <v>578269.14199999999</v>
      </c>
      <c r="BD545" s="363">
        <f>(BD547/30)*'MONTHLY DATA'!CB215</f>
        <v>697301.10199999996</v>
      </c>
      <c r="BE545" s="363">
        <f>(BE547/30)*'MONTHLY DATA'!CC215</f>
        <v>686740.48400000005</v>
      </c>
      <c r="BF545" s="363">
        <f>(BF547/30)*'MONTHLY DATA'!CD215</f>
        <v>457749.86199999996</v>
      </c>
      <c r="BG545" s="363">
        <f>(BG547/30)*'MONTHLY DATA'!CE215</f>
        <v>511760.78199999995</v>
      </c>
      <c r="BH545" s="363">
        <f>(BH547/30)*'MONTHLY DATA'!CF215</f>
        <v>580660.59600000002</v>
      </c>
      <c r="BI545" s="363">
        <f>(BI547/30)*'MONTHLY DATA'!CG215</f>
        <v>627341.27799999993</v>
      </c>
      <c r="BJ545" s="363">
        <f>(BJ547/30)*'MONTHLY DATA'!CH215</f>
        <v>1004194.08</v>
      </c>
      <c r="BK545" s="363">
        <f>(BK547/30)*'MONTHLY DATA'!CI215</f>
        <v>551238.48</v>
      </c>
      <c r="BL545" s="363">
        <f>(BL547/30)*'MONTHLY DATA'!CJ215</f>
        <v>441468</v>
      </c>
      <c r="BM545" s="363">
        <f>(BM547/30)*'MONTHLY DATA'!CK215</f>
        <v>404672.39999999997</v>
      </c>
      <c r="BN545" s="363">
        <f>(BN547/30)*'MONTHLY DATA'!CL215</f>
        <v>296701.92</v>
      </c>
      <c r="BO545" s="363">
        <f>(BO547/30)*'MONTHLY DATA'!CM215</f>
        <v>530629.92000000004</v>
      </c>
      <c r="BP545" s="363">
        <f>(BP547/30)*'MONTHLY DATA'!CN215</f>
        <v>642391.20000000007</v>
      </c>
      <c r="BQ545" s="363">
        <f>(BQ547/30)*'MONTHLY DATA'!CO215</f>
        <v>629617.68000000005</v>
      </c>
      <c r="BR545" s="363">
        <f>(BR547/30)*'MONTHLY DATA'!CP215</f>
        <v>419125.68000000005</v>
      </c>
      <c r="BS545" s="363">
        <f>(BS547/30)*'MONTHLY DATA'!CQ215</f>
        <v>468652.32</v>
      </c>
      <c r="BT545" s="363">
        <f>(BT547/30)*'MONTHLY DATA'!CR215</f>
        <v>533419.92000000004</v>
      </c>
      <c r="BU545" s="363">
        <f>(BU547/30)*'MONTHLY DATA'!CS215</f>
        <v>575850.96000000008</v>
      </c>
      <c r="BV545" s="363">
        <f>(BV547/30)*'MONTHLY DATA'!CT215</f>
        <v>924321.6</v>
      </c>
      <c r="BW545" s="355">
        <f t="shared" si="352"/>
        <v>27992088.356000006</v>
      </c>
    </row>
    <row r="546" spans="1:75" ht="16.5" thickBot="1" x14ac:dyDescent="0.3">
      <c r="A546" s="180" t="s">
        <v>418</v>
      </c>
      <c r="O546" s="363">
        <f>(O547/30)*'MONTHLY DATA'!AM214*'MONTHLY DATA'!AM213</f>
        <v>285803.27424</v>
      </c>
      <c r="P546" s="363">
        <f>(P547/30)*'MONTHLY DATA'!AN214*'MONTHLY DATA'!AN213</f>
        <v>234286.848</v>
      </c>
      <c r="Q546" s="363">
        <f>(Q547/30)*'MONTHLY DATA'!AO214*'MONTHLY DATA'!AO213</f>
        <v>209469.35808000003</v>
      </c>
      <c r="R546" s="363">
        <f>(R547/30)*'MONTHLY DATA'!AP214*'MONTHLY DATA'!AP213</f>
        <v>150983.424</v>
      </c>
      <c r="S546" s="363">
        <f>(S547/30)*'MONTHLY DATA'!AQ214*'MONTHLY DATA'!AQ213</f>
        <v>274846.92479999998</v>
      </c>
      <c r="T546" s="363">
        <f>(T547/30)*'MONTHLY DATA'!AR214*'MONTHLY DATA'!AR213</f>
        <v>338902.08768</v>
      </c>
      <c r="U546" s="363">
        <f>(U547/30)*'MONTHLY DATA'!AS214*'MONTHLY DATA'!AS213</f>
        <v>324772.48511999997</v>
      </c>
      <c r="V546" s="363">
        <f>(V547/30)*'MONTHLY DATA'!AT214*'MONTHLY DATA'!AT213</f>
        <v>214860.16511999999</v>
      </c>
      <c r="W546" s="363">
        <f>(W547/30)*'MONTHLY DATA'!AU214*'MONTHLY DATA'!AU213</f>
        <v>240429.40416000001</v>
      </c>
      <c r="X546" s="363">
        <f>(X547/30)*'MONTHLY DATA'!AV214*'MONTHLY DATA'!AV213</f>
        <v>277739.91936</v>
      </c>
      <c r="Y546" s="363">
        <f>(Y547/30)*'MONTHLY DATA'!AW214*'MONTHLY DATA'!AW213</f>
        <v>298720.14336000005</v>
      </c>
      <c r="Z546" s="363">
        <f>(Z547/30)*'MONTHLY DATA'!AX214*'MONTHLY DATA'!AX213</f>
        <v>485714.0736</v>
      </c>
      <c r="AA546" s="363">
        <f>(AA547/30)*'MONTHLY DATA'!AY214*'MONTHLY DATA'!AY213</f>
        <v>318262.94999999995</v>
      </c>
      <c r="AB546" s="363">
        <f>(AB547/30)*'MONTHLY DATA'!AZ214*'MONTHLY DATA'!AZ213</f>
        <v>261642.62249999997</v>
      </c>
      <c r="AC546" s="363">
        <f>(AC547/30)*'MONTHLY DATA'!BA214*'MONTHLY DATA'!BA213</f>
        <v>233215.35</v>
      </c>
      <c r="AD546" s="363">
        <f>(AD547/30)*'MONTHLY DATA'!BB214*'MONTHLY DATA'!BB213</f>
        <v>167739.255</v>
      </c>
      <c r="AE546" s="363">
        <f>(AE547/30)*'MONTHLY DATA'!BC214*'MONTHLY DATA'!BC213</f>
        <v>306029.45250000001</v>
      </c>
      <c r="AF546" s="363">
        <f>(AF547/30)*'MONTHLY DATA'!BD214*'MONTHLY DATA'!BD213</f>
        <v>378203.3775</v>
      </c>
      <c r="AG546" s="363">
        <f>(AG547/30)*'MONTHLY DATA'!BE214*'MONTHLY DATA'!BE213</f>
        <v>361431.77250000008</v>
      </c>
      <c r="AH546" s="363">
        <f>(AH547/30)*'MONTHLY DATA'!BF214*'MONTHLY DATA'!BF213</f>
        <v>238927.47749999998</v>
      </c>
      <c r="AI546" s="363">
        <f>(AI547/30)*'MONTHLY DATA'!BG214*'MONTHLY DATA'!BG213</f>
        <v>267383.1825</v>
      </c>
      <c r="AJ546" s="363">
        <f>(AJ547/30)*'MONTHLY DATA'!BH214*'MONTHLY DATA'!BH213</f>
        <v>309448.62</v>
      </c>
      <c r="AK546" s="363">
        <f>(AK547/30)*'MONTHLY DATA'!BI214*'MONTHLY DATA'!BI213</f>
        <v>332670.44999999995</v>
      </c>
      <c r="AL546" s="363">
        <f>(AL547/30)*'MONTHLY DATA'!BJ214*'MONTHLY DATA'!BJ213</f>
        <v>541775.54999999993</v>
      </c>
      <c r="AM546" s="363">
        <f>(AM547/30)*'MONTHLY DATA'!BK214*'MONTHLY DATA'!BK213</f>
        <v>278949.08999999997</v>
      </c>
      <c r="AN546" s="363">
        <f>(AN547/30)*'MONTHLY DATA'!BL214*'MONTHLY DATA'!BL213</f>
        <v>226556.81999999998</v>
      </c>
      <c r="AO546" s="363">
        <f>(AO547/30)*'MONTHLY DATA'!BM214*'MONTHLY DATA'!BM213</f>
        <v>204579.68999999992</v>
      </c>
      <c r="AP546" s="363">
        <f>(AP547/30)*'MONTHLY DATA'!BN214*'MONTHLY DATA'!BN213</f>
        <v>148480.70999999996</v>
      </c>
      <c r="AQ546" s="363">
        <f>(AQ547/30)*'MONTHLY DATA'!BO214*'MONTHLY DATA'!BO213</f>
        <v>268363.2</v>
      </c>
      <c r="AR546" s="363">
        <f>(AR547/30)*'MONTHLY DATA'!BP214*'MONTHLY DATA'!BP213</f>
        <v>328492.92</v>
      </c>
      <c r="AS546" s="363">
        <f>(AS547/30)*'MONTHLY DATA'!BQ214*'MONTHLY DATA'!BQ213</f>
        <v>317639.48999999993</v>
      </c>
      <c r="AT546" s="363">
        <f>(AT547/30)*'MONTHLY DATA'!BR214*'MONTHLY DATA'!BR213</f>
        <v>210667.8</v>
      </c>
      <c r="AU546" s="363">
        <f>(AU547/30)*'MONTHLY DATA'!BS214*'MONTHLY DATA'!BS213</f>
        <v>235664.30999999997</v>
      </c>
      <c r="AV546" s="363">
        <f>(AV547/30)*'MONTHLY DATA'!BT214*'MONTHLY DATA'!BT213</f>
        <v>270618.80999999994</v>
      </c>
      <c r="AW546" s="363">
        <f>(AW547/30)*'MONTHLY DATA'!BU214*'MONTHLY DATA'!BU213</f>
        <v>291494.06999999995</v>
      </c>
      <c r="AX546" s="363">
        <f>(AX547/30)*'MONTHLY DATA'!BV214*'MONTHLY DATA'!BV213</f>
        <v>471529.37999999983</v>
      </c>
      <c r="AY546" s="363">
        <f>(AY547/30)*'MONTHLY DATA'!BW214*'MONTHLY DATA'!BW213</f>
        <v>397654.85671999998</v>
      </c>
      <c r="AZ546" s="363">
        <f>(AZ547/30)*'MONTHLY DATA'!BX214*'MONTHLY DATA'!BX213</f>
        <v>316872.33640000003</v>
      </c>
      <c r="BA546" s="363">
        <f>(BA547/30)*'MONTHLY DATA'!BY214*'MONTHLY DATA'!BY213</f>
        <v>292028.37115999998</v>
      </c>
      <c r="BB546" s="363">
        <f>(BB547/30)*'MONTHLY DATA'!BZ214*'MONTHLY DATA'!BZ213</f>
        <v>214881.54632000002</v>
      </c>
      <c r="BC546" s="363">
        <f>(BC547/30)*'MONTHLY DATA'!CA214*'MONTHLY DATA'!CA213</f>
        <v>382875.04243999999</v>
      </c>
      <c r="BD546" s="363">
        <f>(BD547/30)*'MONTHLY DATA'!CB214*'MONTHLY DATA'!CB213</f>
        <v>461686.72963999992</v>
      </c>
      <c r="BE546" s="363">
        <f>(BE547/30)*'MONTHLY DATA'!CC214*'MONTHLY DATA'!CC213</f>
        <v>454694.48888000002</v>
      </c>
      <c r="BF546" s="363">
        <f>(BF547/30)*'MONTHLY DATA'!CD214*'MONTHLY DATA'!CD213</f>
        <v>303078.59284</v>
      </c>
      <c r="BG546" s="363">
        <f>(BG547/30)*'MONTHLY DATA'!CE214*'MONTHLY DATA'!CE213</f>
        <v>338839.50723999995</v>
      </c>
      <c r="BH546" s="363">
        <f>(BH547/30)*'MONTHLY DATA'!CF214*'MONTHLY DATA'!CF213</f>
        <v>384458.43672</v>
      </c>
      <c r="BI546" s="363">
        <f>(BI547/30)*'MONTHLY DATA'!CG214*'MONTHLY DATA'!CG213</f>
        <v>415365.96195999999</v>
      </c>
      <c r="BJ546" s="363">
        <f>(BJ547/30)*'MONTHLY DATA'!CH214*'MONTHLY DATA'!CH213</f>
        <v>664882.18560000008</v>
      </c>
      <c r="BK546" s="363">
        <f>(BK547/30)*'MONTHLY DATA'!CI214*'MONTHLY DATA'!CI213</f>
        <v>380354.55119999999</v>
      </c>
      <c r="BL546" s="363">
        <f>(BL547/30)*'MONTHLY DATA'!CJ214*'MONTHLY DATA'!CJ213</f>
        <v>304612.92</v>
      </c>
      <c r="BM546" s="363">
        <f>(BM547/30)*'MONTHLY DATA'!CK214*'MONTHLY DATA'!CK213</f>
        <v>279223.95600000001</v>
      </c>
      <c r="BN546" s="363">
        <f>(BN547/30)*'MONTHLY DATA'!CL214*'MONTHLY DATA'!CL213</f>
        <v>204724.32479999997</v>
      </c>
      <c r="BO546" s="363">
        <f>(BO547/30)*'MONTHLY DATA'!CM214*'MONTHLY DATA'!CM213</f>
        <v>366134.64480000001</v>
      </c>
      <c r="BP546" s="363">
        <f>(BP547/30)*'MONTHLY DATA'!CN214*'MONTHLY DATA'!CN213</f>
        <v>443249.92799999996</v>
      </c>
      <c r="BQ546" s="363">
        <f>(BQ547/30)*'MONTHLY DATA'!CO214*'MONTHLY DATA'!CO213</f>
        <v>434436.19919999997</v>
      </c>
      <c r="BR546" s="363">
        <f>(BR547/30)*'MONTHLY DATA'!CP214*'MONTHLY DATA'!CP213</f>
        <v>289196.71919999999</v>
      </c>
      <c r="BS546" s="363">
        <f>(BS547/30)*'MONTHLY DATA'!CQ214*'MONTHLY DATA'!CQ213</f>
        <v>323370.10080000001</v>
      </c>
      <c r="BT546" s="363">
        <f>(BT547/30)*'MONTHLY DATA'!CR214*'MONTHLY DATA'!CR213</f>
        <v>368059.74479999999</v>
      </c>
      <c r="BU546" s="363">
        <f>(BU547/30)*'MONTHLY DATA'!CS214*'MONTHLY DATA'!CS213</f>
        <v>397337.16240000003</v>
      </c>
      <c r="BV546" s="363">
        <f>(BV547/30)*'MONTHLY DATA'!CT214*'MONTHLY DATA'!CT213</f>
        <v>637781.90399999986</v>
      </c>
      <c r="BW546" s="355">
        <f t="shared" si="352"/>
        <v>19362094.668640003</v>
      </c>
    </row>
    <row r="547" spans="1:75" ht="16.5" thickBot="1" x14ac:dyDescent="0.3">
      <c r="A547" s="168" t="s">
        <v>833</v>
      </c>
      <c r="O547" s="363">
        <f>(O16*TABLES!$D$46)+O298</f>
        <v>744279.3600000001</v>
      </c>
      <c r="P547" s="363">
        <f>(P16*TABLES!$D$46)+P298</f>
        <v>610122</v>
      </c>
      <c r="Q547" s="363">
        <f>(Q16*TABLES!$D$46)+Q298</f>
        <v>545493.12000000011</v>
      </c>
      <c r="R547" s="363">
        <f>(R16*TABLES!$D$46)+R298</f>
        <v>393186</v>
      </c>
      <c r="S547" s="363">
        <f>(S16*TABLES!$D$46)+S298</f>
        <v>715747.2</v>
      </c>
      <c r="T547" s="363">
        <f>(T16*TABLES!$D$46)+T298</f>
        <v>882557.52</v>
      </c>
      <c r="U547" s="363">
        <f>(U16*TABLES!$D$46)+U298</f>
        <v>845761.68</v>
      </c>
      <c r="V547" s="363">
        <f>(V16*TABLES!$D$46)+V298</f>
        <v>559531.68000000005</v>
      </c>
      <c r="W547" s="363">
        <f>(W16*TABLES!$D$46)+W298</f>
        <v>626118.24</v>
      </c>
      <c r="X547" s="363">
        <f>(X16*TABLES!$D$46)+X298</f>
        <v>723281.04</v>
      </c>
      <c r="Y547" s="363">
        <f>(Y16*TABLES!$D$46)+Y298</f>
        <v>777917.04</v>
      </c>
      <c r="Z547" s="363">
        <f>(Z16*TABLES!$D$46)+Z298</f>
        <v>1264880.3999999999</v>
      </c>
      <c r="AA547" s="363">
        <f>(AA16*TABLES!$E$46)+AA298</f>
        <v>748854</v>
      </c>
      <c r="AB547" s="363">
        <f>(AB16*TABLES!$E$46)+AB298</f>
        <v>615629.69999999995</v>
      </c>
      <c r="AC547" s="363">
        <f>(AC16*TABLES!$E$46)+AC298</f>
        <v>548742</v>
      </c>
      <c r="AD547" s="363">
        <f>(AD16*TABLES!$E$46)+AD298</f>
        <v>394680.60000000003</v>
      </c>
      <c r="AE547" s="363">
        <f>(AE16*TABLES!$E$46)+AE298</f>
        <v>720069.3</v>
      </c>
      <c r="AF547" s="363">
        <f>(AF16*TABLES!$E$46)+AF298</f>
        <v>889890.3</v>
      </c>
      <c r="AG547" s="363">
        <f>(AG16*TABLES!$E$46)+AG298</f>
        <v>850427.70000000007</v>
      </c>
      <c r="AH547" s="363">
        <f>(AH16*TABLES!$E$46)+AH298</f>
        <v>562182.30000000005</v>
      </c>
      <c r="AI547" s="363">
        <f>(AI16*TABLES!$E$46)+AI298</f>
        <v>629136.9</v>
      </c>
      <c r="AJ547" s="363">
        <f>(AJ16*TABLES!$E$46)+AJ298</f>
        <v>728114.4</v>
      </c>
      <c r="AK547" s="363">
        <f>(AK16*TABLES!$E$46)+AK298</f>
        <v>782754</v>
      </c>
      <c r="AL547" s="363">
        <f>(AL16*TABLES!$E$46)+AL298</f>
        <v>1274766</v>
      </c>
      <c r="AM547" s="363">
        <f>(AM16*TABLES!$F$46)+AM298</f>
        <v>796997.39999999991</v>
      </c>
      <c r="AN547" s="363">
        <f>(AN16*TABLES!$F$46)+AN298</f>
        <v>647305.19999999995</v>
      </c>
      <c r="AO547" s="363">
        <f>(AO16*TABLES!$F$46)+AO298</f>
        <v>584513.39999999991</v>
      </c>
      <c r="AP547" s="363">
        <f>(AP16*TABLES!$F$46)+AP298</f>
        <v>424230.6</v>
      </c>
      <c r="AQ547" s="363">
        <f>(AQ16*TABLES!$F$46)+AQ298</f>
        <v>766752</v>
      </c>
      <c r="AR547" s="363">
        <f>(AR16*TABLES!$F$46)+AR298</f>
        <v>938551.2</v>
      </c>
      <c r="AS547" s="363">
        <f>(AS16*TABLES!$F$46)+AS298</f>
        <v>907541.39999999991</v>
      </c>
      <c r="AT547" s="363">
        <f>(AT16*TABLES!$F$46)+AT298</f>
        <v>601908</v>
      </c>
      <c r="AU547" s="363">
        <f>(AU16*TABLES!$F$46)+AU298</f>
        <v>673326.6</v>
      </c>
      <c r="AV547" s="363">
        <f>(AV16*TABLES!$F$46)+AV298</f>
        <v>773196.6</v>
      </c>
      <c r="AW547" s="363">
        <f>(AW16*TABLES!$F$46)+AW298</f>
        <v>832840.2</v>
      </c>
      <c r="AX547" s="363">
        <f>(AX16*TABLES!$F$46)+AX298</f>
        <v>1347226.7999999998</v>
      </c>
      <c r="AY547" s="363">
        <f>(AY16*TABLES!$G$46)+AY298</f>
        <v>948302.52</v>
      </c>
      <c r="AZ547" s="363">
        <f>(AZ16*TABLES!$G$46)+AZ298</f>
        <v>755657.4</v>
      </c>
      <c r="BA547" s="363">
        <f>(BA16*TABLES!$G$46)+BA298</f>
        <v>696411.05999999994</v>
      </c>
      <c r="BB547" s="363">
        <f>(BB16*TABLES!$G$46)+BB298</f>
        <v>512436.12</v>
      </c>
      <c r="BC547" s="363">
        <f>(BC16*TABLES!$G$46)+BC298</f>
        <v>913056.54</v>
      </c>
      <c r="BD547" s="363">
        <f>(BD16*TABLES!$G$46)+BD298</f>
        <v>1101001.74</v>
      </c>
      <c r="BE547" s="363">
        <f>(BE16*TABLES!$G$46)+BE298</f>
        <v>1084327.08</v>
      </c>
      <c r="BF547" s="363">
        <f>(BF16*TABLES!$G$46)+BF298</f>
        <v>722762.94</v>
      </c>
      <c r="BG547" s="363">
        <f>(BG16*TABLES!$G$46)+BG298</f>
        <v>808043.34</v>
      </c>
      <c r="BH547" s="363">
        <f>(BH16*TABLES!$G$46)+BH298</f>
        <v>916832.52</v>
      </c>
      <c r="BI547" s="363">
        <f>(BI16*TABLES!$G$46)+BI298</f>
        <v>990538.86</v>
      </c>
      <c r="BJ547" s="363">
        <f>(BJ16*TABLES!$G$46)+BJ298</f>
        <v>1585569.6</v>
      </c>
      <c r="BK547" s="363">
        <f>(BK16*TABLES!$H$46)+BK298</f>
        <v>918730.8</v>
      </c>
      <c r="BL547" s="363">
        <f>(BL16*TABLES!$H$46)+BL298</f>
        <v>735780</v>
      </c>
      <c r="BM547" s="363">
        <f>(BM16*TABLES!$H$46)+BM298</f>
        <v>674454</v>
      </c>
      <c r="BN547" s="363">
        <f>(BN16*TABLES!$H$46)+BN298</f>
        <v>494503.2</v>
      </c>
      <c r="BO547" s="363">
        <f>(BO16*TABLES!$H$46)+BO298</f>
        <v>884383.20000000007</v>
      </c>
      <c r="BP547" s="363">
        <f>(BP16*TABLES!$H$46)+BP298</f>
        <v>1070652</v>
      </c>
      <c r="BQ547" s="363">
        <f>(BQ16*TABLES!$H$46)+BQ298</f>
        <v>1049362.8</v>
      </c>
      <c r="BR547" s="363">
        <f>(BR16*TABLES!$H$46)+BR298</f>
        <v>698542.8</v>
      </c>
      <c r="BS547" s="363">
        <f>(BS16*TABLES!$H$46)+BS298</f>
        <v>781087.20000000007</v>
      </c>
      <c r="BT547" s="363">
        <f>(BT16*TABLES!$H$46)+BT298</f>
        <v>889033.20000000007</v>
      </c>
      <c r="BU547" s="363">
        <f>(BU16*TABLES!$H$46)+BU298</f>
        <v>959751.60000000009</v>
      </c>
      <c r="BV547" s="363">
        <f>(BV16*TABLES!$H$46)+BV298</f>
        <v>1540536</v>
      </c>
      <c r="BW547" s="355">
        <f t="shared" si="352"/>
        <v>48460268.400000006</v>
      </c>
    </row>
    <row r="548" spans="1:75" ht="16.5" thickBot="1" x14ac:dyDescent="0.3">
      <c r="A548" s="180" t="s">
        <v>419</v>
      </c>
      <c r="O548" s="363">
        <f>N545</f>
        <v>0</v>
      </c>
      <c r="P548" s="363">
        <f t="shared" ref="P548:BV548" si="353">O545</f>
        <v>372139.68000000005</v>
      </c>
      <c r="Q548" s="363">
        <f t="shared" si="353"/>
        <v>305061</v>
      </c>
      <c r="R548" s="363">
        <f t="shared" si="353"/>
        <v>272746.56000000006</v>
      </c>
      <c r="S548" s="363">
        <f t="shared" si="353"/>
        <v>196593</v>
      </c>
      <c r="T548" s="363">
        <f t="shared" si="353"/>
        <v>357873.6</v>
      </c>
      <c r="U548" s="363">
        <f t="shared" si="353"/>
        <v>441278.76</v>
      </c>
      <c r="V548" s="363">
        <f t="shared" si="353"/>
        <v>422880.84</v>
      </c>
      <c r="W548" s="363">
        <f t="shared" si="353"/>
        <v>279765.84000000003</v>
      </c>
      <c r="X548" s="363">
        <f t="shared" si="353"/>
        <v>313059.12</v>
      </c>
      <c r="Y548" s="363">
        <f t="shared" si="353"/>
        <v>361640.52</v>
      </c>
      <c r="Z548" s="363">
        <f t="shared" si="353"/>
        <v>388958.52</v>
      </c>
      <c r="AA548" s="363">
        <f t="shared" si="353"/>
        <v>632440.19999999995</v>
      </c>
      <c r="AB548" s="363">
        <f t="shared" si="353"/>
        <v>399388.8</v>
      </c>
      <c r="AC548" s="363">
        <f t="shared" si="353"/>
        <v>328335.83999999997</v>
      </c>
      <c r="AD548" s="363">
        <f t="shared" si="353"/>
        <v>292662.40000000002</v>
      </c>
      <c r="AE548" s="363">
        <f t="shared" si="353"/>
        <v>210496.32</v>
      </c>
      <c r="AF548" s="363">
        <f t="shared" si="353"/>
        <v>384036.96</v>
      </c>
      <c r="AG548" s="363">
        <f t="shared" si="353"/>
        <v>474608.16000000003</v>
      </c>
      <c r="AH548" s="363">
        <f t="shared" si="353"/>
        <v>453561.44000000006</v>
      </c>
      <c r="AI548" s="363">
        <f t="shared" si="353"/>
        <v>299830.56</v>
      </c>
      <c r="AJ548" s="363">
        <f t="shared" si="353"/>
        <v>335539.68</v>
      </c>
      <c r="AK548" s="363">
        <f t="shared" si="353"/>
        <v>388327.67999999999</v>
      </c>
      <c r="AL548" s="363">
        <f t="shared" si="353"/>
        <v>417468.8</v>
      </c>
      <c r="AM548" s="363">
        <f t="shared" si="353"/>
        <v>679875.2</v>
      </c>
      <c r="AN548" s="363">
        <f t="shared" si="353"/>
        <v>478198.43999999994</v>
      </c>
      <c r="AO548" s="363">
        <f t="shared" si="353"/>
        <v>388383.12</v>
      </c>
      <c r="AP548" s="363">
        <f t="shared" si="353"/>
        <v>350708.03999999992</v>
      </c>
      <c r="AQ548" s="363">
        <f t="shared" si="353"/>
        <v>254538.36</v>
      </c>
      <c r="AR548" s="363">
        <f t="shared" si="353"/>
        <v>460051.20000000001</v>
      </c>
      <c r="AS548" s="363">
        <f t="shared" si="353"/>
        <v>563130.72</v>
      </c>
      <c r="AT548" s="363">
        <f t="shared" si="353"/>
        <v>544524.84</v>
      </c>
      <c r="AU548" s="363">
        <f t="shared" si="353"/>
        <v>361144.8</v>
      </c>
      <c r="AV548" s="363">
        <f t="shared" si="353"/>
        <v>403995.95999999996</v>
      </c>
      <c r="AW548" s="363">
        <f t="shared" si="353"/>
        <v>463917.95999999996</v>
      </c>
      <c r="AX548" s="363">
        <f t="shared" si="353"/>
        <v>499704.12</v>
      </c>
      <c r="AY548" s="363">
        <f t="shared" si="353"/>
        <v>808336.07999999984</v>
      </c>
      <c r="AZ548" s="363">
        <f t="shared" si="353"/>
        <v>600591.59600000002</v>
      </c>
      <c r="BA548" s="363">
        <f t="shared" si="353"/>
        <v>478583.02</v>
      </c>
      <c r="BB548" s="363">
        <f t="shared" si="353"/>
        <v>441060.33799999993</v>
      </c>
      <c r="BC548" s="363">
        <f t="shared" si="353"/>
        <v>324542.87600000005</v>
      </c>
      <c r="BD548" s="363">
        <f t="shared" si="353"/>
        <v>578269.14199999999</v>
      </c>
      <c r="BE548" s="363">
        <f t="shared" si="353"/>
        <v>697301.10199999996</v>
      </c>
      <c r="BF548" s="363">
        <f t="shared" si="353"/>
        <v>686740.48400000005</v>
      </c>
      <c r="BG548" s="363">
        <f t="shared" si="353"/>
        <v>457749.86199999996</v>
      </c>
      <c r="BH548" s="363">
        <f t="shared" si="353"/>
        <v>511760.78199999995</v>
      </c>
      <c r="BI548" s="363">
        <f t="shared" si="353"/>
        <v>580660.59600000002</v>
      </c>
      <c r="BJ548" s="363">
        <f t="shared" si="353"/>
        <v>627341.27799999993</v>
      </c>
      <c r="BK548" s="363">
        <f t="shared" si="353"/>
        <v>1004194.08</v>
      </c>
      <c r="BL548" s="363">
        <f t="shared" si="353"/>
        <v>551238.48</v>
      </c>
      <c r="BM548" s="363">
        <f t="shared" si="353"/>
        <v>441468</v>
      </c>
      <c r="BN548" s="363">
        <f t="shared" si="353"/>
        <v>404672.39999999997</v>
      </c>
      <c r="BO548" s="363">
        <f t="shared" si="353"/>
        <v>296701.92</v>
      </c>
      <c r="BP548" s="363">
        <f t="shared" si="353"/>
        <v>530629.92000000004</v>
      </c>
      <c r="BQ548" s="363">
        <f t="shared" si="353"/>
        <v>642391.20000000007</v>
      </c>
      <c r="BR548" s="363">
        <f t="shared" si="353"/>
        <v>629617.68000000005</v>
      </c>
      <c r="BS548" s="363">
        <f t="shared" si="353"/>
        <v>419125.68000000005</v>
      </c>
      <c r="BT548" s="363">
        <f t="shared" si="353"/>
        <v>468652.32</v>
      </c>
      <c r="BU548" s="363">
        <f t="shared" si="353"/>
        <v>533419.92000000004</v>
      </c>
      <c r="BV548" s="363">
        <f t="shared" si="353"/>
        <v>575850.96000000008</v>
      </c>
      <c r="BW548" s="355">
        <f t="shared" si="352"/>
        <v>27067766.756000005</v>
      </c>
    </row>
    <row r="549" spans="1:75" ht="16.5" thickBot="1" x14ac:dyDescent="0.3">
      <c r="A549" s="168" t="s">
        <v>834</v>
      </c>
      <c r="O549" s="363">
        <f>N546</f>
        <v>0</v>
      </c>
      <c r="P549" s="363">
        <f t="shared" ref="P549:BV549" si="354">O546</f>
        <v>285803.27424</v>
      </c>
      <c r="Q549" s="363">
        <f t="shared" si="354"/>
        <v>234286.848</v>
      </c>
      <c r="R549" s="363">
        <f t="shared" si="354"/>
        <v>209469.35808000003</v>
      </c>
      <c r="S549" s="363">
        <f t="shared" si="354"/>
        <v>150983.424</v>
      </c>
      <c r="T549" s="363">
        <f t="shared" si="354"/>
        <v>274846.92479999998</v>
      </c>
      <c r="U549" s="363">
        <f t="shared" si="354"/>
        <v>338902.08768</v>
      </c>
      <c r="V549" s="363">
        <f t="shared" si="354"/>
        <v>324772.48511999997</v>
      </c>
      <c r="W549" s="363">
        <f t="shared" si="354"/>
        <v>214860.16511999999</v>
      </c>
      <c r="X549" s="363">
        <f t="shared" si="354"/>
        <v>240429.40416000001</v>
      </c>
      <c r="Y549" s="363">
        <f t="shared" si="354"/>
        <v>277739.91936</v>
      </c>
      <c r="Z549" s="363">
        <f t="shared" si="354"/>
        <v>298720.14336000005</v>
      </c>
      <c r="AA549" s="363">
        <f t="shared" si="354"/>
        <v>485714.0736</v>
      </c>
      <c r="AB549" s="363">
        <f t="shared" si="354"/>
        <v>318262.94999999995</v>
      </c>
      <c r="AC549" s="363">
        <f t="shared" si="354"/>
        <v>261642.62249999997</v>
      </c>
      <c r="AD549" s="363">
        <f t="shared" si="354"/>
        <v>233215.35</v>
      </c>
      <c r="AE549" s="363">
        <f t="shared" si="354"/>
        <v>167739.255</v>
      </c>
      <c r="AF549" s="363">
        <f t="shared" si="354"/>
        <v>306029.45250000001</v>
      </c>
      <c r="AG549" s="363">
        <f t="shared" si="354"/>
        <v>378203.3775</v>
      </c>
      <c r="AH549" s="363">
        <f t="shared" si="354"/>
        <v>361431.77250000008</v>
      </c>
      <c r="AI549" s="363">
        <f t="shared" si="354"/>
        <v>238927.47749999998</v>
      </c>
      <c r="AJ549" s="363">
        <f t="shared" si="354"/>
        <v>267383.1825</v>
      </c>
      <c r="AK549" s="363">
        <f t="shared" si="354"/>
        <v>309448.62</v>
      </c>
      <c r="AL549" s="363">
        <f t="shared" si="354"/>
        <v>332670.44999999995</v>
      </c>
      <c r="AM549" s="363">
        <f t="shared" si="354"/>
        <v>541775.54999999993</v>
      </c>
      <c r="AN549" s="363">
        <f t="shared" si="354"/>
        <v>278949.08999999997</v>
      </c>
      <c r="AO549" s="363">
        <f t="shared" si="354"/>
        <v>226556.81999999998</v>
      </c>
      <c r="AP549" s="363">
        <f t="shared" si="354"/>
        <v>204579.68999999992</v>
      </c>
      <c r="AQ549" s="363">
        <f t="shared" si="354"/>
        <v>148480.70999999996</v>
      </c>
      <c r="AR549" s="363">
        <f t="shared" si="354"/>
        <v>268363.2</v>
      </c>
      <c r="AS549" s="363">
        <f t="shared" si="354"/>
        <v>328492.92</v>
      </c>
      <c r="AT549" s="363">
        <f t="shared" si="354"/>
        <v>317639.48999999993</v>
      </c>
      <c r="AU549" s="363">
        <f t="shared" si="354"/>
        <v>210667.8</v>
      </c>
      <c r="AV549" s="363">
        <f t="shared" si="354"/>
        <v>235664.30999999997</v>
      </c>
      <c r="AW549" s="363">
        <f t="shared" si="354"/>
        <v>270618.80999999994</v>
      </c>
      <c r="AX549" s="363">
        <f t="shared" si="354"/>
        <v>291494.06999999995</v>
      </c>
      <c r="AY549" s="363">
        <f t="shared" si="354"/>
        <v>471529.37999999983</v>
      </c>
      <c r="AZ549" s="363">
        <f t="shared" si="354"/>
        <v>397654.85671999998</v>
      </c>
      <c r="BA549" s="363">
        <f t="shared" si="354"/>
        <v>316872.33640000003</v>
      </c>
      <c r="BB549" s="363">
        <f t="shared" si="354"/>
        <v>292028.37115999998</v>
      </c>
      <c r="BC549" s="363">
        <f t="shared" si="354"/>
        <v>214881.54632000002</v>
      </c>
      <c r="BD549" s="363">
        <f t="shared" si="354"/>
        <v>382875.04243999999</v>
      </c>
      <c r="BE549" s="363">
        <f t="shared" si="354"/>
        <v>461686.72963999992</v>
      </c>
      <c r="BF549" s="363">
        <f t="shared" si="354"/>
        <v>454694.48888000002</v>
      </c>
      <c r="BG549" s="363">
        <f t="shared" si="354"/>
        <v>303078.59284</v>
      </c>
      <c r="BH549" s="363">
        <f t="shared" si="354"/>
        <v>338839.50723999995</v>
      </c>
      <c r="BI549" s="363">
        <f t="shared" si="354"/>
        <v>384458.43672</v>
      </c>
      <c r="BJ549" s="363">
        <f t="shared" si="354"/>
        <v>415365.96195999999</v>
      </c>
      <c r="BK549" s="363">
        <f t="shared" si="354"/>
        <v>664882.18560000008</v>
      </c>
      <c r="BL549" s="363">
        <f t="shared" si="354"/>
        <v>380354.55119999999</v>
      </c>
      <c r="BM549" s="363">
        <f t="shared" si="354"/>
        <v>304612.92</v>
      </c>
      <c r="BN549" s="363">
        <f t="shared" si="354"/>
        <v>279223.95600000001</v>
      </c>
      <c r="BO549" s="363">
        <f t="shared" si="354"/>
        <v>204724.32479999997</v>
      </c>
      <c r="BP549" s="363">
        <f t="shared" si="354"/>
        <v>366134.64480000001</v>
      </c>
      <c r="BQ549" s="363">
        <f t="shared" si="354"/>
        <v>443249.92799999996</v>
      </c>
      <c r="BR549" s="363">
        <f t="shared" si="354"/>
        <v>434436.19919999997</v>
      </c>
      <c r="BS549" s="363">
        <f t="shared" si="354"/>
        <v>289196.71919999999</v>
      </c>
      <c r="BT549" s="363">
        <f t="shared" si="354"/>
        <v>323370.10080000001</v>
      </c>
      <c r="BU549" s="363">
        <f t="shared" si="354"/>
        <v>368059.74479999999</v>
      </c>
      <c r="BV549" s="363">
        <f t="shared" si="354"/>
        <v>397337.16240000003</v>
      </c>
      <c r="BW549" s="355">
        <f t="shared" si="352"/>
        <v>18724312.764640003</v>
      </c>
    </row>
    <row r="550" spans="1:75" ht="16.5" thickBot="1" x14ac:dyDescent="0.3">
      <c r="A550" s="180" t="s">
        <v>420</v>
      </c>
      <c r="O550" s="363">
        <f>O545+O546+O547-O548-O549</f>
        <v>1402222.3142400002</v>
      </c>
      <c r="P550" s="363">
        <f t="shared" ref="P550:BV550" si="355">P545+P546+P547-P548-P549</f>
        <v>491526.89375999995</v>
      </c>
      <c r="Q550" s="363">
        <f t="shared" si="355"/>
        <v>488361.1900800002</v>
      </c>
      <c r="R550" s="363">
        <f t="shared" si="355"/>
        <v>258546.50591999991</v>
      </c>
      <c r="S550" s="363">
        <f t="shared" si="355"/>
        <v>1000891.3008</v>
      </c>
      <c r="T550" s="363">
        <f t="shared" si="355"/>
        <v>1030017.8428800001</v>
      </c>
      <c r="U550" s="363">
        <f t="shared" si="355"/>
        <v>813234.15743999986</v>
      </c>
      <c r="V550" s="363">
        <f t="shared" si="355"/>
        <v>306504.36</v>
      </c>
      <c r="W550" s="363">
        <f t="shared" si="355"/>
        <v>684980.75903999992</v>
      </c>
      <c r="X550" s="363">
        <f t="shared" si="355"/>
        <v>809172.95520000008</v>
      </c>
      <c r="Y550" s="363">
        <f t="shared" si="355"/>
        <v>826215.2640000002</v>
      </c>
      <c r="Z550" s="363">
        <f t="shared" si="355"/>
        <v>1695356.0102399997</v>
      </c>
      <c r="AA550" s="363">
        <f t="shared" si="355"/>
        <v>348351.47640000004</v>
      </c>
      <c r="AB550" s="363">
        <f t="shared" si="355"/>
        <v>487956.41249999986</v>
      </c>
      <c r="AC550" s="363">
        <f t="shared" si="355"/>
        <v>484641.28750000009</v>
      </c>
      <c r="AD550" s="363">
        <f t="shared" si="355"/>
        <v>247038.42500000002</v>
      </c>
      <c r="AE550" s="363">
        <f t="shared" si="355"/>
        <v>1031900.1375000001</v>
      </c>
      <c r="AF550" s="363">
        <f t="shared" si="355"/>
        <v>1052635.4250000003</v>
      </c>
      <c r="AG550" s="363">
        <f t="shared" si="355"/>
        <v>812609.375</v>
      </c>
      <c r="AH550" s="363">
        <f t="shared" si="355"/>
        <v>285947.12499999977</v>
      </c>
      <c r="AI550" s="363">
        <f t="shared" si="355"/>
        <v>693301.72500000009</v>
      </c>
      <c r="AJ550" s="363">
        <f t="shared" si="355"/>
        <v>822967.83750000026</v>
      </c>
      <c r="AK550" s="363">
        <f t="shared" si="355"/>
        <v>835116.95000000007</v>
      </c>
      <c r="AL550" s="363">
        <f t="shared" si="355"/>
        <v>1746277.5</v>
      </c>
      <c r="AM550" s="363">
        <f t="shared" si="355"/>
        <v>332494.17999999982</v>
      </c>
      <c r="AN550" s="363">
        <f t="shared" si="355"/>
        <v>505097.61</v>
      </c>
      <c r="AO550" s="363">
        <f t="shared" si="355"/>
        <v>524861.18999999994</v>
      </c>
      <c r="AP550" s="363">
        <f t="shared" si="355"/>
        <v>271961.94000000006</v>
      </c>
      <c r="AQ550" s="363">
        <f t="shared" si="355"/>
        <v>1092147.33</v>
      </c>
      <c r="AR550" s="363">
        <f t="shared" si="355"/>
        <v>1101760.44</v>
      </c>
      <c r="AS550" s="363">
        <f t="shared" si="355"/>
        <v>878082.08999999985</v>
      </c>
      <c r="AT550" s="363">
        <f t="shared" si="355"/>
        <v>311556.27000000019</v>
      </c>
      <c r="AU550" s="363">
        <f t="shared" si="355"/>
        <v>741174.26999999979</v>
      </c>
      <c r="AV550" s="363">
        <f t="shared" si="355"/>
        <v>868073.1</v>
      </c>
      <c r="AW550" s="363">
        <f t="shared" si="355"/>
        <v>889501.62</v>
      </c>
      <c r="AX550" s="363">
        <f t="shared" si="355"/>
        <v>1835894.0699999998</v>
      </c>
      <c r="AY550" s="363">
        <f t="shared" si="355"/>
        <v>666683.51272000023</v>
      </c>
      <c r="AZ550" s="363">
        <f t="shared" si="355"/>
        <v>552866.30368000013</v>
      </c>
      <c r="BA550" s="363">
        <f t="shared" si="355"/>
        <v>634044.41275999963</v>
      </c>
      <c r="BB550" s="363">
        <f t="shared" si="355"/>
        <v>318771.83316000004</v>
      </c>
      <c r="BC550" s="363">
        <f t="shared" si="355"/>
        <v>1334776.3021199999</v>
      </c>
      <c r="BD550" s="363">
        <f t="shared" si="355"/>
        <v>1298845.3871999998</v>
      </c>
      <c r="BE550" s="363">
        <f t="shared" si="355"/>
        <v>1066774.2212400003</v>
      </c>
      <c r="BF550" s="363">
        <f t="shared" si="355"/>
        <v>342156.42195999989</v>
      </c>
      <c r="BG550" s="363">
        <f t="shared" si="355"/>
        <v>897815.17439999967</v>
      </c>
      <c r="BH550" s="363">
        <f t="shared" si="355"/>
        <v>1031351.2634800002</v>
      </c>
      <c r="BI550" s="363">
        <f t="shared" si="355"/>
        <v>1068127.0672399998</v>
      </c>
      <c r="BJ550" s="363">
        <f t="shared" si="355"/>
        <v>2211938.6256400002</v>
      </c>
      <c r="BK550" s="363">
        <f t="shared" si="355"/>
        <v>181247.56559999986</v>
      </c>
      <c r="BL550" s="363">
        <f t="shared" si="355"/>
        <v>550267.88879999996</v>
      </c>
      <c r="BM550" s="363">
        <f t="shared" si="355"/>
        <v>612269.43599999999</v>
      </c>
      <c r="BN550" s="363">
        <f t="shared" si="355"/>
        <v>312033.08880000003</v>
      </c>
      <c r="BO550" s="363">
        <f t="shared" si="355"/>
        <v>1279721.52</v>
      </c>
      <c r="BP550" s="363">
        <f t="shared" si="355"/>
        <v>1259528.5632000002</v>
      </c>
      <c r="BQ550" s="363">
        <f t="shared" si="355"/>
        <v>1027775.5512</v>
      </c>
      <c r="BR550" s="363">
        <f t="shared" si="355"/>
        <v>342811.32000000012</v>
      </c>
      <c r="BS550" s="363">
        <f t="shared" si="355"/>
        <v>864787.22160000005</v>
      </c>
      <c r="BT550" s="363">
        <f t="shared" si="355"/>
        <v>998490.44400000002</v>
      </c>
      <c r="BU550" s="363">
        <f t="shared" si="355"/>
        <v>1031460.0576000004</v>
      </c>
      <c r="BV550" s="363">
        <f t="shared" si="355"/>
        <v>2129451.3816</v>
      </c>
      <c r="BW550" s="355">
        <f t="shared" si="352"/>
        <v>50022371.904000007</v>
      </c>
    </row>
    <row r="551" spans="1:75" ht="16.5" thickBot="1" x14ac:dyDescent="0.3">
      <c r="B551" s="357">
        <f>COUNTIF(O550:BV550,"&lt;0")</f>
        <v>0</v>
      </c>
      <c r="O551" s="360"/>
      <c r="P551" s="360"/>
      <c r="Q551" s="360"/>
      <c r="R551" s="360"/>
      <c r="S551" s="360"/>
      <c r="T551" s="360"/>
      <c r="U551" s="360"/>
      <c r="V551" s="360"/>
      <c r="W551" s="360"/>
      <c r="X551" s="360"/>
      <c r="Y551" s="360"/>
      <c r="Z551" s="360"/>
      <c r="AA551" s="360"/>
      <c r="AB551" s="360"/>
      <c r="AC551" s="360"/>
      <c r="AD551" s="360"/>
      <c r="AE551" s="360"/>
      <c r="AF551" s="360"/>
      <c r="AG551" s="360"/>
      <c r="AH551" s="360"/>
      <c r="AI551" s="360"/>
      <c r="AJ551" s="360"/>
      <c r="AK551" s="360"/>
      <c r="AL551" s="360"/>
      <c r="AM551" s="360"/>
      <c r="AN551" s="360"/>
      <c r="AO551" s="360"/>
      <c r="AP551" s="360"/>
      <c r="AQ551" s="360"/>
      <c r="AR551" s="360"/>
      <c r="AS551" s="360"/>
      <c r="AT551" s="360"/>
      <c r="AU551" s="360"/>
      <c r="AV551" s="360"/>
      <c r="AW551" s="360"/>
      <c r="AX551" s="360"/>
      <c r="AY551" s="360"/>
      <c r="AZ551" s="360"/>
      <c r="BA551" s="360"/>
      <c r="BB551" s="360"/>
      <c r="BC551" s="360"/>
      <c r="BD551" s="360"/>
      <c r="BE551" s="360"/>
      <c r="BF551" s="360"/>
      <c r="BG551" s="360"/>
      <c r="BH551" s="360"/>
      <c r="BI551" s="360"/>
      <c r="BJ551" s="360"/>
      <c r="BK551" s="360"/>
      <c r="BL551" s="360"/>
      <c r="BM551" s="360"/>
      <c r="BN551" s="360"/>
      <c r="BO551" s="360"/>
      <c r="BP551" s="360"/>
      <c r="BQ551" s="360"/>
      <c r="BR551" s="360"/>
      <c r="BS551" s="360"/>
      <c r="BT551" s="360"/>
      <c r="BU551" s="360"/>
      <c r="BV551" s="360"/>
      <c r="BW551" s="344">
        <f t="shared" si="352"/>
        <v>0</v>
      </c>
    </row>
    <row r="552" spans="1:75" ht="16.5" thickBot="1" x14ac:dyDescent="0.3">
      <c r="A552" s="361" t="s">
        <v>431</v>
      </c>
      <c r="O552" s="360"/>
      <c r="P552" s="360"/>
      <c r="Q552" s="360"/>
      <c r="R552" s="360"/>
      <c r="S552" s="360"/>
      <c r="T552" s="360"/>
      <c r="U552" s="360"/>
      <c r="V552" s="360"/>
      <c r="W552" s="360"/>
      <c r="X552" s="360"/>
      <c r="Y552" s="360"/>
      <c r="Z552" s="360"/>
      <c r="AA552" s="360"/>
      <c r="AB552" s="360"/>
      <c r="AC552" s="360"/>
      <c r="AD552" s="360"/>
      <c r="AE552" s="360"/>
      <c r="AF552" s="360"/>
      <c r="AG552" s="360"/>
      <c r="AH552" s="360"/>
      <c r="AI552" s="360"/>
      <c r="AJ552" s="360"/>
      <c r="AK552" s="360"/>
      <c r="AL552" s="360"/>
      <c r="AM552" s="360"/>
      <c r="AN552" s="360"/>
      <c r="AO552" s="360"/>
      <c r="AP552" s="360"/>
      <c r="AQ552" s="360"/>
      <c r="AR552" s="360"/>
      <c r="AS552" s="360"/>
      <c r="AT552" s="360"/>
      <c r="AU552" s="360"/>
      <c r="AV552" s="360"/>
      <c r="AW552" s="360"/>
      <c r="AX552" s="360"/>
      <c r="AY552" s="360"/>
      <c r="AZ552" s="360"/>
      <c r="BA552" s="360"/>
      <c r="BB552" s="360"/>
      <c r="BC552" s="360"/>
      <c r="BD552" s="360"/>
      <c r="BE552" s="360"/>
      <c r="BF552" s="360"/>
      <c r="BG552" s="360"/>
      <c r="BH552" s="360"/>
      <c r="BI552" s="360"/>
      <c r="BJ552" s="360"/>
      <c r="BK552" s="360"/>
      <c r="BL552" s="360"/>
      <c r="BM552" s="360"/>
      <c r="BN552" s="360"/>
      <c r="BO552" s="360"/>
      <c r="BP552" s="360"/>
      <c r="BQ552" s="360"/>
      <c r="BR552" s="360"/>
      <c r="BS552" s="360"/>
      <c r="BT552" s="360"/>
      <c r="BU552" s="360"/>
      <c r="BV552" s="360"/>
      <c r="BW552" s="344">
        <f t="shared" si="352"/>
        <v>0</v>
      </c>
    </row>
    <row r="553" spans="1:75" ht="16.5" thickBot="1" x14ac:dyDescent="0.3">
      <c r="O553" s="360"/>
      <c r="P553" s="360"/>
      <c r="Q553" s="360"/>
      <c r="R553" s="360"/>
      <c r="S553" s="360"/>
      <c r="T553" s="360"/>
      <c r="U553" s="360"/>
      <c r="V553" s="360"/>
      <c r="W553" s="360"/>
      <c r="X553" s="360"/>
      <c r="Y553" s="360"/>
      <c r="Z553" s="360"/>
      <c r="AA553" s="360"/>
      <c r="AB553" s="360"/>
      <c r="AC553" s="360"/>
      <c r="AD553" s="360"/>
      <c r="AE553" s="360"/>
      <c r="AF553" s="360"/>
      <c r="AG553" s="360"/>
      <c r="AH553" s="360"/>
      <c r="AI553" s="360"/>
      <c r="AJ553" s="360"/>
      <c r="AK553" s="360"/>
      <c r="AL553" s="360"/>
      <c r="AM553" s="360"/>
      <c r="AN553" s="360"/>
      <c r="AO553" s="360"/>
      <c r="AP553" s="360"/>
      <c r="AQ553" s="360"/>
      <c r="AR553" s="360"/>
      <c r="AS553" s="360"/>
      <c r="AT553" s="360"/>
      <c r="AU553" s="360"/>
      <c r="AV553" s="360"/>
      <c r="AW553" s="360"/>
      <c r="AX553" s="360"/>
      <c r="AY553" s="360"/>
      <c r="AZ553" s="360"/>
      <c r="BA553" s="360"/>
      <c r="BB553" s="360"/>
      <c r="BC553" s="360"/>
      <c r="BD553" s="360"/>
      <c r="BE553" s="360"/>
      <c r="BF553" s="360"/>
      <c r="BG553" s="360"/>
      <c r="BH553" s="360"/>
      <c r="BI553" s="360"/>
      <c r="BJ553" s="360"/>
      <c r="BK553" s="360"/>
      <c r="BL553" s="360"/>
      <c r="BM553" s="360"/>
      <c r="BN553" s="360"/>
      <c r="BO553" s="360"/>
      <c r="BP553" s="360"/>
      <c r="BQ553" s="360"/>
      <c r="BR553" s="360"/>
      <c r="BS553" s="360"/>
      <c r="BT553" s="360"/>
      <c r="BU553" s="360"/>
      <c r="BV553" s="360"/>
      <c r="BW553" s="344">
        <f t="shared" si="352"/>
        <v>0</v>
      </c>
    </row>
    <row r="554" spans="1:75" ht="16.5" thickBot="1" x14ac:dyDescent="0.3">
      <c r="A554" s="247" t="s">
        <v>421</v>
      </c>
      <c r="O554" s="360"/>
      <c r="P554" s="360"/>
      <c r="Q554" s="360"/>
      <c r="R554" s="360"/>
      <c r="S554" s="360"/>
      <c r="T554" s="360"/>
      <c r="U554" s="360"/>
      <c r="V554" s="360"/>
      <c r="W554" s="360"/>
      <c r="X554" s="360"/>
      <c r="Y554" s="360"/>
      <c r="Z554" s="360"/>
      <c r="AA554" s="360"/>
      <c r="AB554" s="360"/>
      <c r="AC554" s="360"/>
      <c r="AD554" s="360"/>
      <c r="AE554" s="360"/>
      <c r="AF554" s="360"/>
      <c r="AG554" s="360"/>
      <c r="AH554" s="360"/>
      <c r="AI554" s="360"/>
      <c r="AJ554" s="360"/>
      <c r="AK554" s="360"/>
      <c r="AL554" s="360"/>
      <c r="AM554" s="360"/>
      <c r="AN554" s="360"/>
      <c r="AO554" s="360"/>
      <c r="AP554" s="360"/>
      <c r="AQ554" s="360"/>
      <c r="AR554" s="360"/>
      <c r="AS554" s="360"/>
      <c r="AT554" s="360"/>
      <c r="AU554" s="360"/>
      <c r="AV554" s="360"/>
      <c r="AW554" s="360"/>
      <c r="AX554" s="360"/>
      <c r="AY554" s="360"/>
      <c r="AZ554" s="360"/>
      <c r="BA554" s="360"/>
      <c r="BB554" s="360"/>
      <c r="BC554" s="360"/>
      <c r="BD554" s="360"/>
      <c r="BE554" s="360"/>
      <c r="BF554" s="360"/>
      <c r="BG554" s="360"/>
      <c r="BH554" s="360"/>
      <c r="BI554" s="360"/>
      <c r="BJ554" s="360"/>
      <c r="BK554" s="360"/>
      <c r="BL554" s="360"/>
      <c r="BM554" s="360"/>
      <c r="BN554" s="360"/>
      <c r="BO554" s="360"/>
      <c r="BP554" s="360"/>
      <c r="BQ554" s="360"/>
      <c r="BR554" s="360"/>
      <c r="BS554" s="360"/>
      <c r="BT554" s="360"/>
      <c r="BU554" s="360"/>
      <c r="BV554" s="360"/>
      <c r="BW554" s="344">
        <f t="shared" si="352"/>
        <v>0</v>
      </c>
    </row>
    <row r="555" spans="1:75" ht="16.5" thickBot="1" x14ac:dyDescent="0.3">
      <c r="A555" s="169"/>
      <c r="O555" s="360"/>
      <c r="P555" s="360"/>
      <c r="Q555" s="360"/>
      <c r="R555" s="360"/>
      <c r="S555" s="360"/>
      <c r="T555" s="360"/>
      <c r="U555" s="360"/>
      <c r="V555" s="360"/>
      <c r="W555" s="360"/>
      <c r="X555" s="360"/>
      <c r="Y555" s="360"/>
      <c r="Z555" s="360"/>
      <c r="AA555" s="360"/>
      <c r="AB555" s="360"/>
      <c r="AC555" s="360"/>
      <c r="AD555" s="360"/>
      <c r="AE555" s="360"/>
      <c r="AF555" s="360"/>
      <c r="AG555" s="360"/>
      <c r="AH555" s="360"/>
      <c r="AI555" s="360"/>
      <c r="AJ555" s="360"/>
      <c r="AK555" s="360"/>
      <c r="AL555" s="360"/>
      <c r="AM555" s="360"/>
      <c r="AN555" s="360"/>
      <c r="AO555" s="360"/>
      <c r="AP555" s="360"/>
      <c r="AQ555" s="360"/>
      <c r="AR555" s="360"/>
      <c r="AS555" s="360"/>
      <c r="AT555" s="360"/>
      <c r="AU555" s="360"/>
      <c r="AV555" s="360"/>
      <c r="AW555" s="360"/>
      <c r="AX555" s="360"/>
      <c r="AY555" s="360"/>
      <c r="AZ555" s="360"/>
      <c r="BA555" s="360"/>
      <c r="BB555" s="360"/>
      <c r="BC555" s="360"/>
      <c r="BD555" s="360"/>
      <c r="BE555" s="360"/>
      <c r="BF555" s="360"/>
      <c r="BG555" s="360"/>
      <c r="BH555" s="360"/>
      <c r="BI555" s="360"/>
      <c r="BJ555" s="360"/>
      <c r="BK555" s="360"/>
      <c r="BL555" s="360"/>
      <c r="BM555" s="360"/>
      <c r="BN555" s="360"/>
      <c r="BO555" s="360"/>
      <c r="BP555" s="360"/>
      <c r="BQ555" s="360"/>
      <c r="BR555" s="360"/>
      <c r="BS555" s="360"/>
      <c r="BT555" s="360"/>
      <c r="BU555" s="360"/>
      <c r="BV555" s="360"/>
      <c r="BW555" s="344">
        <f t="shared" si="352"/>
        <v>0</v>
      </c>
    </row>
    <row r="556" spans="1:75" ht="16.5" thickBot="1" x14ac:dyDescent="0.3">
      <c r="A556" s="356" t="s">
        <v>422</v>
      </c>
      <c r="O556" s="360"/>
      <c r="P556" s="360"/>
      <c r="Q556" s="360"/>
      <c r="R556" s="360"/>
      <c r="S556" s="360"/>
      <c r="T556" s="360"/>
      <c r="U556" s="360"/>
      <c r="V556" s="360"/>
      <c r="W556" s="360"/>
      <c r="X556" s="360"/>
      <c r="Y556" s="360"/>
      <c r="Z556" s="360"/>
      <c r="AA556" s="360"/>
      <c r="AB556" s="360"/>
      <c r="AC556" s="360"/>
      <c r="AD556" s="360"/>
      <c r="AE556" s="360"/>
      <c r="AF556" s="360"/>
      <c r="AG556" s="360"/>
      <c r="AH556" s="360"/>
      <c r="AI556" s="360"/>
      <c r="AJ556" s="360"/>
      <c r="AK556" s="360"/>
      <c r="AL556" s="360"/>
      <c r="AM556" s="360"/>
      <c r="AN556" s="360"/>
      <c r="AO556" s="360"/>
      <c r="AP556" s="360"/>
      <c r="AQ556" s="360"/>
      <c r="AR556" s="360"/>
      <c r="AS556" s="360"/>
      <c r="AT556" s="360"/>
      <c r="AU556" s="360"/>
      <c r="AV556" s="360"/>
      <c r="AW556" s="360"/>
      <c r="AX556" s="360"/>
      <c r="AY556" s="360"/>
      <c r="AZ556" s="360"/>
      <c r="BA556" s="360"/>
      <c r="BB556" s="360"/>
      <c r="BC556" s="360"/>
      <c r="BD556" s="360"/>
      <c r="BE556" s="360"/>
      <c r="BF556" s="360"/>
      <c r="BG556" s="360"/>
      <c r="BH556" s="360"/>
      <c r="BI556" s="360"/>
      <c r="BJ556" s="360"/>
      <c r="BK556" s="360"/>
      <c r="BL556" s="360"/>
      <c r="BM556" s="360"/>
      <c r="BN556" s="360"/>
      <c r="BO556" s="360"/>
      <c r="BP556" s="360"/>
      <c r="BQ556" s="360"/>
      <c r="BR556" s="360"/>
      <c r="BS556" s="360"/>
      <c r="BT556" s="360"/>
      <c r="BU556" s="360"/>
      <c r="BV556" s="360"/>
      <c r="BW556" s="344">
        <f t="shared" si="352"/>
        <v>0</v>
      </c>
    </row>
    <row r="557" spans="1:75" ht="16.5" thickBot="1" x14ac:dyDescent="0.3">
      <c r="A557" s="180" t="s">
        <v>425</v>
      </c>
      <c r="O557" s="421">
        <f>(O559/30)*'MONTHLY DATA'!AM220</f>
        <v>80106.849999999991</v>
      </c>
      <c r="P557" s="421">
        <f>(P559/30)*'MONTHLY DATA'!AN220</f>
        <v>50373.75</v>
      </c>
      <c r="Q557" s="421">
        <f>(Q559/30)*'MONTHLY DATA'!AO220</f>
        <v>50118.200000000004</v>
      </c>
      <c r="R557" s="421">
        <f>(R559/30)*'MONTHLY DATA'!AP220</f>
        <v>38071.25</v>
      </c>
      <c r="S557" s="421">
        <f>(S559/30)*'MONTHLY DATA'!AQ220</f>
        <v>72105</v>
      </c>
      <c r="T557" s="421">
        <f>(T559/30)*'MONTHLY DATA'!AR220</f>
        <v>134407.9</v>
      </c>
      <c r="U557" s="421">
        <f>(U559/30)*'MONTHLY DATA'!AS220</f>
        <v>102955.3</v>
      </c>
      <c r="V557" s="421">
        <f>(V559/30)*'MONTHLY DATA'!AT220</f>
        <v>49619.450000000004</v>
      </c>
      <c r="W557" s="421">
        <f>(W559/30)*'MONTHLY DATA'!AU220</f>
        <v>70478.600000000006</v>
      </c>
      <c r="X557" s="421">
        <f>(X559/30)*'MONTHLY DATA'!AV220</f>
        <v>78543.150000000009</v>
      </c>
      <c r="Y557" s="421">
        <f>(Y559/30)*'MONTHLY DATA'!AW220</f>
        <v>95120.650000000009</v>
      </c>
      <c r="Z557" s="421">
        <f>(Z559/30)*'MONTHLY DATA'!AX220</f>
        <v>168454.94999999998</v>
      </c>
      <c r="AA557" s="421">
        <f>(AA559/30)*'MONTHLY DATA'!AY220</f>
        <v>105626.40000000001</v>
      </c>
      <c r="AB557" s="421">
        <f>(AB559/30)*'MONTHLY DATA'!AZ220</f>
        <v>66421.2</v>
      </c>
      <c r="AC557" s="421">
        <f>(AC559/30)*'MONTHLY DATA'!BA220</f>
        <v>66082.8</v>
      </c>
      <c r="AD557" s="421">
        <f>(AD559/30)*'MONTHLY DATA'!BB220</f>
        <v>50200.800000000003</v>
      </c>
      <c r="AE557" s="421">
        <f>(AE559/30)*'MONTHLY DATA'!BC220</f>
        <v>95073.599999999991</v>
      </c>
      <c r="AF557" s="421">
        <f>(AF559/30)*'MONTHLY DATA'!BD220</f>
        <v>177225.59999999998</v>
      </c>
      <c r="AG557" s="421">
        <f>(AG559/30)*'MONTHLY DATA'!BE220</f>
        <v>135752.4</v>
      </c>
      <c r="AH557" s="421">
        <f>(AH559/30)*'MONTHLY DATA'!BF220</f>
        <v>65426.399999999994</v>
      </c>
      <c r="AI557" s="421">
        <f>(AI559/30)*'MONTHLY DATA'!BG220</f>
        <v>92929.2</v>
      </c>
      <c r="AJ557" s="421">
        <f>(AJ559/30)*'MONTHLY DATA'!BH220</f>
        <v>103563.59999999999</v>
      </c>
      <c r="AK557" s="421">
        <f>(AK559/30)*'MONTHLY DATA'!BI220</f>
        <v>125420.40000000001</v>
      </c>
      <c r="AL557" s="421">
        <f>(AL559/30)*'MONTHLY DATA'!BJ220</f>
        <v>222116.4</v>
      </c>
      <c r="AM557" s="421">
        <f>(AM559/30)*'MONTHLY DATA'!BK220-AM563</f>
        <v>136367.43899999995</v>
      </c>
      <c r="AN557" s="421">
        <f>(AN559/30)*'MONTHLY DATA'!BL220-AN563</f>
        <v>61148.831999999966</v>
      </c>
      <c r="AO557" s="421">
        <f>(AO559/30)*'MONTHLY DATA'!BM220</f>
        <v>60780.3</v>
      </c>
      <c r="AP557" s="421">
        <f>(AP559/30)*'MONTHLY DATA'!BN220</f>
        <v>46171.65</v>
      </c>
      <c r="AQ557" s="421">
        <f>(AQ559/30)*'MONTHLY DATA'!BO220</f>
        <v>87444</v>
      </c>
      <c r="AR557" s="421">
        <f>(AR559/30)*'MONTHLY DATA'!BP220</f>
        <v>163003.05000000002</v>
      </c>
      <c r="AS557" s="421">
        <f>(AS559/30)*'MONTHLY DATA'!BQ220</f>
        <v>124859.7</v>
      </c>
      <c r="AT557" s="421">
        <f>(AT559/30)*'MONTHLY DATA'!BR220-AT563</f>
        <v>60517.703999999998</v>
      </c>
      <c r="AU557" s="421">
        <f>(AU559/30)*'MONTHLY DATA'!BS220</f>
        <v>85473.150000000009</v>
      </c>
      <c r="AV557" s="421">
        <f>(AV559/30)*'MONTHLY DATA'!BT220</f>
        <v>95256</v>
      </c>
      <c r="AW557" s="421">
        <f>(AW559/30)*'MONTHLY DATA'!BU220</f>
        <v>115358.25</v>
      </c>
      <c r="AX557" s="421">
        <f>(AX559/30)*'MONTHLY DATA'!BV220</f>
        <v>204294.3</v>
      </c>
      <c r="AY557" s="421">
        <f>(AY559/30)*'MONTHLY DATA'!BW220-AY563</f>
        <v>126810.88799999998</v>
      </c>
      <c r="AZ557" s="421">
        <f>(AZ559/30)*'MONTHLY DATA'!BX220-AZ563</f>
        <v>68351.213999999978</v>
      </c>
      <c r="BA557" s="421">
        <f>(BA559/30)*'MONTHLY DATA'!BY220</f>
        <v>42256.08</v>
      </c>
      <c r="BB557" s="421">
        <f>(BB559/30)*'MONTHLY DATA'!BZ220</f>
        <v>32099.040000000001</v>
      </c>
      <c r="BC557" s="421">
        <f>(BC559/30)*'MONTHLY DATA'!CA220</f>
        <v>60792.480000000003</v>
      </c>
      <c r="BD557" s="421">
        <f>(BD559/30)*'MONTHLY DATA'!CB220</f>
        <v>113323.68000000001</v>
      </c>
      <c r="BE557" s="421">
        <f>(BE559/30)*'MONTHLY DATA'!CC220</f>
        <v>86803.920000000013</v>
      </c>
      <c r="BF557" s="421">
        <f>(BF559/30)*'MONTHLY DATA'!CD220</f>
        <v>41835.599999999999</v>
      </c>
      <c r="BG557" s="421">
        <f>(BG559/30)*'MONTHLY DATA'!CE220</f>
        <v>59422.320000000007</v>
      </c>
      <c r="BH557" s="421">
        <f>(BH559/30)*'MONTHLY DATA'!CF220</f>
        <v>66222.720000000001</v>
      </c>
      <c r="BI557" s="421">
        <f>(BI559/30)*'MONTHLY DATA'!CG220</f>
        <v>80199.360000000015</v>
      </c>
      <c r="BJ557" s="421">
        <f>(BJ559/30)*'MONTHLY DATA'!CH220</f>
        <v>142028.64000000001</v>
      </c>
      <c r="BK557" s="421">
        <f>(BK559/30)*'MONTHLY DATA'!CI220</f>
        <v>82745.799999999988</v>
      </c>
      <c r="BL557" s="421">
        <f>(BL559/30)*'MONTHLY DATA'!CJ220</f>
        <v>52032.75</v>
      </c>
      <c r="BM557" s="421">
        <f>(BM559/30)*'MONTHLY DATA'!CK220</f>
        <v>51767.55</v>
      </c>
      <c r="BN557" s="421">
        <f>(BN559/30)*'MONTHLY DATA'!CL220</f>
        <v>39325.25</v>
      </c>
      <c r="BO557" s="421">
        <f>(BO559/30)*'MONTHLY DATA'!CM220</f>
        <v>74477.850000000006</v>
      </c>
      <c r="BP557" s="421">
        <f>(BP559/30)*'MONTHLY DATA'!CN220</f>
        <v>138833.9</v>
      </c>
      <c r="BQ557" s="421">
        <f>(BQ559/30)*'MONTHLY DATA'!CO220</f>
        <v>106344.35</v>
      </c>
      <c r="BR557" s="421">
        <f>(BR559/30)*'MONTHLY DATA'!CP220</f>
        <v>51252.45</v>
      </c>
      <c r="BS557" s="421">
        <f>(BS559/30)*'MONTHLY DATA'!CQ220</f>
        <v>72799.100000000006</v>
      </c>
      <c r="BT557" s="421">
        <f>(BT559/30)*'MONTHLY DATA'!CR220</f>
        <v>81130.799999999988</v>
      </c>
      <c r="BU557" s="421">
        <f>(BU559/30)*'MONTHLY DATA'!CS220</f>
        <v>98252.35</v>
      </c>
      <c r="BV557" s="421">
        <f>(BV559/30)*'MONTHLY DATA'!CT220</f>
        <v>174001.8</v>
      </c>
      <c r="BW557" s="593">
        <f t="shared" si="352"/>
        <v>5479978.1169999978</v>
      </c>
    </row>
    <row r="558" spans="1:75" ht="16.5" thickBot="1" x14ac:dyDescent="0.3">
      <c r="A558" s="180" t="s">
        <v>424</v>
      </c>
      <c r="O558" s="594">
        <f>(O559/30)*'MONTHLY DATA'!AM218*'MONTHLY DATA'!AM219</f>
        <v>28838.465999999997</v>
      </c>
      <c r="P558" s="594">
        <f>(P559/30)*'MONTHLY DATA'!AN218*'MONTHLY DATA'!AN219</f>
        <v>18134.55</v>
      </c>
      <c r="Q558" s="594">
        <f>(Q559/30)*'MONTHLY DATA'!AO218*'MONTHLY DATA'!AO219</f>
        <v>18042.552</v>
      </c>
      <c r="R558" s="594">
        <f>(R559/30)*'MONTHLY DATA'!AP218*'MONTHLY DATA'!AP219</f>
        <v>13705.65</v>
      </c>
      <c r="S558" s="594">
        <f>(S559/30)*'MONTHLY DATA'!AQ218*'MONTHLY DATA'!AQ219</f>
        <v>25957.8</v>
      </c>
      <c r="T558" s="594">
        <f>(T559/30)*'MONTHLY DATA'!AR218*'MONTHLY DATA'!AR219</f>
        <v>48386.844000000005</v>
      </c>
      <c r="U558" s="594">
        <f>(U559/30)*'MONTHLY DATA'!AS218*'MONTHLY DATA'!AS219</f>
        <v>37063.907999999996</v>
      </c>
      <c r="V558" s="594">
        <f>(V559/30)*'MONTHLY DATA'!AT218*'MONTHLY DATA'!AT219</f>
        <v>17863.002</v>
      </c>
      <c r="W558" s="594">
        <f>(W559/30)*'MONTHLY DATA'!AU218*'MONTHLY DATA'!AU219</f>
        <v>25372.295999999998</v>
      </c>
      <c r="X558" s="594">
        <f>(X559/30)*'MONTHLY DATA'!AV218*'MONTHLY DATA'!AV219</f>
        <v>28275.534</v>
      </c>
      <c r="Y558" s="594">
        <f>(Y559/30)*'MONTHLY DATA'!AW218*'MONTHLY DATA'!AW219</f>
        <v>34243.434000000001</v>
      </c>
      <c r="Z558" s="594">
        <f>(Z559/30)*'MONTHLY DATA'!AX218*'MONTHLY DATA'!AX219</f>
        <v>60643.781999999992</v>
      </c>
      <c r="AA558" s="594">
        <f>(AA559/30)*'MONTHLY DATA'!AY218*'MONTHLY DATA'!AY219</f>
        <v>40666.164000000012</v>
      </c>
      <c r="AB558" s="594">
        <f>(AB559/30)*'MONTHLY DATA'!AZ218*'MONTHLY DATA'!AZ219</f>
        <v>25572.162</v>
      </c>
      <c r="AC558" s="594">
        <f>(AC559/30)*'MONTHLY DATA'!BA218*'MONTHLY DATA'!BA219</f>
        <v>25441.878000000001</v>
      </c>
      <c r="AD558" s="594">
        <f>(AD559/30)*'MONTHLY DATA'!BB218*'MONTHLY DATA'!BB219</f>
        <v>19327.308000000001</v>
      </c>
      <c r="AE558" s="594">
        <f>(AE559/30)*'MONTHLY DATA'!BC218*'MONTHLY DATA'!BC219</f>
        <v>36603.335999999996</v>
      </c>
      <c r="AF558" s="594">
        <f>(AF559/30)*'MONTHLY DATA'!BD218*'MONTHLY DATA'!BD219</f>
        <v>68231.856</v>
      </c>
      <c r="AG558" s="594">
        <f>(AG559/30)*'MONTHLY DATA'!BE218*'MONTHLY DATA'!BE219</f>
        <v>52264.673999999999</v>
      </c>
      <c r="AH558" s="594">
        <f>(AH559/30)*'MONTHLY DATA'!BF218*'MONTHLY DATA'!BF219</f>
        <v>25189.164000000001</v>
      </c>
      <c r="AI558" s="594">
        <f>(AI559/30)*'MONTHLY DATA'!BG218*'MONTHLY DATA'!BG219</f>
        <v>35777.742000000006</v>
      </c>
      <c r="AJ558" s="594">
        <f>(AJ559/30)*'MONTHLY DATA'!BH218*'MONTHLY DATA'!BH219</f>
        <v>39871.985999999997</v>
      </c>
      <c r="AK558" s="594">
        <f>(AK559/30)*'MONTHLY DATA'!BI218*'MONTHLY DATA'!BI219</f>
        <v>48286.854000000007</v>
      </c>
      <c r="AL558" s="594">
        <f>(AL559/30)*'MONTHLY DATA'!BJ218*'MONTHLY DATA'!BJ219</f>
        <v>85514.813999999998</v>
      </c>
      <c r="AM558" s="594">
        <f>(AM559/30)*'MONTHLY DATA'!BK218*'MONTHLY DATA'!BK219</f>
        <v>32476.275000000001</v>
      </c>
      <c r="AN558" s="594">
        <f>(AN559/30)*'MONTHLY DATA'!BL218*'MONTHLY DATA'!BL219</f>
        <v>20421.881999999998</v>
      </c>
      <c r="AO558" s="594">
        <f>(AO559/30)*'MONTHLY DATA'!BM218*'MONTHLY DATA'!BM219</f>
        <v>20317.986000000001</v>
      </c>
      <c r="AP558" s="594">
        <f>(AP559/30)*'MONTHLY DATA'!BN218*'MONTHLY DATA'!BN219</f>
        <v>15434.523000000001</v>
      </c>
      <c r="AQ558" s="594">
        <f>(AQ559/30)*'MONTHLY DATA'!BO218*'MONTHLY DATA'!BO219</f>
        <v>29231.280000000002</v>
      </c>
      <c r="AR558" s="594">
        <f>(AR559/30)*'MONTHLY DATA'!BP218*'MONTHLY DATA'!BP219</f>
        <v>54489.591000000008</v>
      </c>
      <c r="AS558" s="594">
        <f>(AS559/30)*'MONTHLY DATA'!BQ218*'MONTHLY DATA'!BQ219</f>
        <v>41738.813999999998</v>
      </c>
      <c r="AT558" s="594">
        <f>(AT559/30)*'MONTHLY DATA'!BR218*'MONTHLY DATA'!BR219</f>
        <v>20115.810000000001</v>
      </c>
      <c r="AU558" s="594">
        <f>(AU559/30)*'MONTHLY DATA'!BS218*'MONTHLY DATA'!BS219</f>
        <v>28572.453000000005</v>
      </c>
      <c r="AV558" s="594">
        <f>(AV559/30)*'MONTHLY DATA'!BT218*'MONTHLY DATA'!BT219</f>
        <v>31842.720000000001</v>
      </c>
      <c r="AW558" s="594">
        <f>(AW559/30)*'MONTHLY DATA'!BU218*'MONTHLY DATA'!BU219</f>
        <v>38562.615000000005</v>
      </c>
      <c r="AX558" s="594">
        <f>(AX559/30)*'MONTHLY DATA'!BV218*'MONTHLY DATA'!BV219</f>
        <v>68292.665999999997</v>
      </c>
      <c r="AY558" s="594">
        <f>(AY559/30)*'MONTHLY DATA'!BW218*'MONTHLY DATA'!BW219</f>
        <v>33207.678</v>
      </c>
      <c r="AZ558" s="594">
        <f>(AZ559/30)*'MONTHLY DATA'!BX218*'MONTHLY DATA'!BX219</f>
        <v>20881.752</v>
      </c>
      <c r="BA558" s="594">
        <f>(BA559/30)*'MONTHLY DATA'!BY218*'MONTHLY DATA'!BY219</f>
        <v>20775.905999999999</v>
      </c>
      <c r="BB558" s="594">
        <f>(BB559/30)*'MONTHLY DATA'!BZ218*'MONTHLY DATA'!BZ219</f>
        <v>15782.028</v>
      </c>
      <c r="BC558" s="594">
        <f>(BC559/30)*'MONTHLY DATA'!CA218*'MONTHLY DATA'!CA219</f>
        <v>29889.635999999999</v>
      </c>
      <c r="BD558" s="594">
        <f>(BD559/30)*'MONTHLY DATA'!CB218*'MONTHLY DATA'!CB219</f>
        <v>55717.476000000002</v>
      </c>
      <c r="BE558" s="594">
        <f>(BE559/30)*'MONTHLY DATA'!CC218*'MONTHLY DATA'!CC219</f>
        <v>42678.594000000005</v>
      </c>
      <c r="BF558" s="594">
        <f>(BF559/30)*'MONTHLY DATA'!CD218*'MONTHLY DATA'!CD219</f>
        <v>20569.169999999998</v>
      </c>
      <c r="BG558" s="594">
        <f>(BG559/30)*'MONTHLY DATA'!CE218*'MONTHLY DATA'!CE219</f>
        <v>29215.974000000002</v>
      </c>
      <c r="BH558" s="594">
        <f>(BH559/30)*'MONTHLY DATA'!CF218*'MONTHLY DATA'!CF219</f>
        <v>32559.504000000001</v>
      </c>
      <c r="BI558" s="594">
        <f>(BI559/30)*'MONTHLY DATA'!CG218*'MONTHLY DATA'!CG219</f>
        <v>39431.351999999999</v>
      </c>
      <c r="BJ558" s="594">
        <f>(BJ559/30)*'MONTHLY DATA'!CH218*'MONTHLY DATA'!CH219</f>
        <v>69830.748000000007</v>
      </c>
      <c r="BK558" s="594">
        <f>(BK559/30)*'MONTHLY DATA'!CI218*'MONTHLY DATA'!CI219</f>
        <v>39523.287999999993</v>
      </c>
      <c r="BL558" s="594">
        <f>(BL559/30)*'MONTHLY DATA'!CJ218*'MONTHLY DATA'!CJ219</f>
        <v>24853.289999999997</v>
      </c>
      <c r="BM558" s="594">
        <f>(BM559/30)*'MONTHLY DATA'!CK218*'MONTHLY DATA'!CK219</f>
        <v>24726.617999999999</v>
      </c>
      <c r="BN558" s="594">
        <f>(BN559/30)*'MONTHLY DATA'!CL218*'MONTHLY DATA'!CL219</f>
        <v>18783.59</v>
      </c>
      <c r="BO558" s="594">
        <f>(BO559/30)*'MONTHLY DATA'!CM218*'MONTHLY DATA'!CM219</f>
        <v>35574.125999999997</v>
      </c>
      <c r="BP558" s="594">
        <f>(BP559/30)*'MONTHLY DATA'!CN218*'MONTHLY DATA'!CN219</f>
        <v>66313.603999999992</v>
      </c>
      <c r="BQ558" s="594">
        <f>(BQ559/30)*'MONTHLY DATA'!CO218*'MONTHLY DATA'!CO219</f>
        <v>50795.065999999992</v>
      </c>
      <c r="BR558" s="594">
        <f>(BR559/30)*'MONTHLY DATA'!CP218*'MONTHLY DATA'!CP219</f>
        <v>24480.581999999999</v>
      </c>
      <c r="BS558" s="594">
        <f>(BS559/30)*'MONTHLY DATA'!CQ218*'MONTHLY DATA'!CQ219</f>
        <v>34772.275999999998</v>
      </c>
      <c r="BT558" s="594">
        <f>(BT559/30)*'MONTHLY DATA'!CR218*'MONTHLY DATA'!CR219</f>
        <v>38751.887999999992</v>
      </c>
      <c r="BU558" s="594">
        <f>(BU559/30)*'MONTHLY DATA'!CS218*'MONTHLY DATA'!CS219</f>
        <v>46929.945999999996</v>
      </c>
      <c r="BV558" s="594">
        <f>(BV559/30)*'MONTHLY DATA'!CT218*'MONTHLY DATA'!CT219</f>
        <v>83111.448000000004</v>
      </c>
      <c r="BW558" s="593">
        <f t="shared" si="352"/>
        <v>2159927.9110000003</v>
      </c>
    </row>
    <row r="559" spans="1:75" ht="16.5" thickBot="1" x14ac:dyDescent="0.3">
      <c r="A559" s="168" t="s">
        <v>835</v>
      </c>
      <c r="O559" s="421">
        <f>(O86*TABLES!$D$42)</f>
        <v>126484.5</v>
      </c>
      <c r="P559" s="421">
        <f>(P86*TABLES!$D$42)</f>
        <v>79537.5</v>
      </c>
      <c r="Q559" s="421">
        <f>(Q86*TABLES!$D$42)</f>
        <v>79134</v>
      </c>
      <c r="R559" s="421">
        <f>(R86*TABLES!$D$42)</f>
        <v>60112.5</v>
      </c>
      <c r="S559" s="421">
        <f>(S86*TABLES!$D$42)</f>
        <v>113850</v>
      </c>
      <c r="T559" s="421">
        <f>(T86*TABLES!$D$42)</f>
        <v>212223</v>
      </c>
      <c r="U559" s="421">
        <f>(U86*TABLES!$D$42)</f>
        <v>162561</v>
      </c>
      <c r="V559" s="421">
        <f>(V86*TABLES!$D$42)</f>
        <v>78346.5</v>
      </c>
      <c r="W559" s="421">
        <f>(W86*TABLES!$D$42)</f>
        <v>111282</v>
      </c>
      <c r="X559" s="421">
        <f>(X86*TABLES!$D$42)</f>
        <v>124015.5</v>
      </c>
      <c r="Y559" s="421">
        <f>(Y86*TABLES!$D$42)</f>
        <v>150190.5</v>
      </c>
      <c r="Z559" s="421">
        <f>(Z86*TABLES!$D$42)</f>
        <v>265981.5</v>
      </c>
      <c r="AA559" s="421">
        <f>(AA86*TABLES!$E$42)</f>
        <v>158439.6</v>
      </c>
      <c r="AB559" s="421">
        <f>(AB86*TABLES!$E$42)</f>
        <v>99631.8</v>
      </c>
      <c r="AC559" s="421">
        <f>(AC86*TABLES!$E$42)</f>
        <v>99124.2</v>
      </c>
      <c r="AD559" s="421">
        <f>(AD86*TABLES!$E$42)</f>
        <v>75301.2</v>
      </c>
      <c r="AE559" s="421">
        <f>(AE86*TABLES!$E$42)</f>
        <v>142610.4</v>
      </c>
      <c r="AF559" s="421">
        <f>(AF86*TABLES!$E$42)</f>
        <v>265838.39999999997</v>
      </c>
      <c r="AG559" s="421">
        <f>(AG86*TABLES!$E$42)</f>
        <v>203628.6</v>
      </c>
      <c r="AH559" s="421">
        <f>(AH86*TABLES!$E$42)</f>
        <v>98139.599999999991</v>
      </c>
      <c r="AI559" s="421">
        <f>(AI86*TABLES!$E$42)</f>
        <v>139393.79999999999</v>
      </c>
      <c r="AJ559" s="421">
        <f>(AJ86*TABLES!$E$42)</f>
        <v>155345.4</v>
      </c>
      <c r="AK559" s="421">
        <f>(AK86*TABLES!$E$42)</f>
        <v>188130.6</v>
      </c>
      <c r="AL559" s="421">
        <f>(AL86*TABLES!$E$42)</f>
        <v>333174.59999999998</v>
      </c>
      <c r="AM559" s="421">
        <f>(AM86*TABLES!$F$42)</f>
        <v>138787.5</v>
      </c>
      <c r="AN559" s="421">
        <f>(AN86*TABLES!$F$42)</f>
        <v>87273</v>
      </c>
      <c r="AO559" s="421">
        <f>(AO86*TABLES!$F$42)</f>
        <v>86829</v>
      </c>
      <c r="AP559" s="421">
        <f>(AP86*TABLES!$F$42)</f>
        <v>65959.5</v>
      </c>
      <c r="AQ559" s="421">
        <f>(AQ86*TABLES!$F$42)</f>
        <v>124920</v>
      </c>
      <c r="AR559" s="421">
        <f>(AR86*TABLES!$F$42)</f>
        <v>232861.5</v>
      </c>
      <c r="AS559" s="421">
        <f>(AS86*TABLES!$F$42)</f>
        <v>178371</v>
      </c>
      <c r="AT559" s="421">
        <f>(AT86*TABLES!$F$42)</f>
        <v>85965</v>
      </c>
      <c r="AU559" s="421">
        <f>(AU86*TABLES!$F$42)</f>
        <v>122104.5</v>
      </c>
      <c r="AV559" s="421">
        <f>(AV86*TABLES!$F$42)</f>
        <v>136080</v>
      </c>
      <c r="AW559" s="421">
        <f>(AW86*TABLES!$F$42)</f>
        <v>164797.5</v>
      </c>
      <c r="AX559" s="421">
        <f>(AX86*TABLES!$F$42)</f>
        <v>291849</v>
      </c>
      <c r="AY559" s="421">
        <f>(AY86*TABLES!$G$42)</f>
        <v>112568.40000000001</v>
      </c>
      <c r="AZ559" s="421">
        <f>(AZ86*TABLES!$G$42)</f>
        <v>70785.600000000006</v>
      </c>
      <c r="BA559" s="421">
        <f>(BA86*TABLES!$G$42)</f>
        <v>70426.8</v>
      </c>
      <c r="BB559" s="421">
        <f>(BB86*TABLES!$G$42)</f>
        <v>53498.400000000001</v>
      </c>
      <c r="BC559" s="421">
        <f>(BC86*TABLES!$G$42)</f>
        <v>101320.8</v>
      </c>
      <c r="BD559" s="421">
        <f>(BD86*TABLES!$G$42)</f>
        <v>188872.80000000002</v>
      </c>
      <c r="BE559" s="421">
        <f>(BE86*TABLES!$G$42)</f>
        <v>144673.20000000001</v>
      </c>
      <c r="BF559" s="421">
        <f>(BF86*TABLES!$G$42)</f>
        <v>69726</v>
      </c>
      <c r="BG559" s="421">
        <f>(BG86*TABLES!$G$42)</f>
        <v>99037.200000000012</v>
      </c>
      <c r="BH559" s="421">
        <f>(BH86*TABLES!$G$42)</f>
        <v>110371.20000000001</v>
      </c>
      <c r="BI559" s="421">
        <f>(BI86*TABLES!$G$42)</f>
        <v>133665.60000000001</v>
      </c>
      <c r="BJ559" s="421">
        <f>(BJ86*TABLES!$G$42)</f>
        <v>236714.40000000002</v>
      </c>
      <c r="BK559" s="421">
        <f>(BK86*TABLES!$H$42)</f>
        <v>146022</v>
      </c>
      <c r="BL559" s="421">
        <f>(BL86*TABLES!$H$42)</f>
        <v>91822.5</v>
      </c>
      <c r="BM559" s="421">
        <f>(BM86*TABLES!$H$42)</f>
        <v>91354.5</v>
      </c>
      <c r="BN559" s="421">
        <f>(BN86*TABLES!$H$42)</f>
        <v>69397.5</v>
      </c>
      <c r="BO559" s="421">
        <f>(BO86*TABLES!$H$42)</f>
        <v>131431.5</v>
      </c>
      <c r="BP559" s="421">
        <f>(BP86*TABLES!$H$42)</f>
        <v>245001</v>
      </c>
      <c r="BQ559" s="421">
        <f>(BQ86*TABLES!$H$42)</f>
        <v>187666.5</v>
      </c>
      <c r="BR559" s="421">
        <f>(BR86*TABLES!$H$42)</f>
        <v>90445.5</v>
      </c>
      <c r="BS559" s="421">
        <f>(BS86*TABLES!$H$42)</f>
        <v>128469</v>
      </c>
      <c r="BT559" s="421">
        <f>(BT86*TABLES!$H$42)</f>
        <v>143172</v>
      </c>
      <c r="BU559" s="421">
        <f>(BU86*TABLES!$H$42)</f>
        <v>173386.5</v>
      </c>
      <c r="BV559" s="421">
        <f>(BV86*TABLES!$H$42)</f>
        <v>307062</v>
      </c>
      <c r="BW559" s="593">
        <f t="shared" si="352"/>
        <v>8435165.1000000015</v>
      </c>
    </row>
    <row r="560" spans="1:75" ht="16.5" thickBot="1" x14ac:dyDescent="0.3">
      <c r="A560" s="180" t="s">
        <v>427</v>
      </c>
      <c r="O560" s="421">
        <f>N557</f>
        <v>0</v>
      </c>
      <c r="P560" s="421">
        <f t="shared" ref="P560:BV560" si="356">O557</f>
        <v>80106.849999999991</v>
      </c>
      <c r="Q560" s="421">
        <f t="shared" si="356"/>
        <v>50373.75</v>
      </c>
      <c r="R560" s="421">
        <f t="shared" si="356"/>
        <v>50118.200000000004</v>
      </c>
      <c r="S560" s="421">
        <f t="shared" si="356"/>
        <v>38071.25</v>
      </c>
      <c r="T560" s="421">
        <f t="shared" si="356"/>
        <v>72105</v>
      </c>
      <c r="U560" s="421">
        <f t="shared" si="356"/>
        <v>134407.9</v>
      </c>
      <c r="V560" s="421">
        <f t="shared" si="356"/>
        <v>102955.3</v>
      </c>
      <c r="W560" s="421">
        <f t="shared" si="356"/>
        <v>49619.450000000004</v>
      </c>
      <c r="X560" s="421">
        <f t="shared" si="356"/>
        <v>70478.600000000006</v>
      </c>
      <c r="Y560" s="421">
        <f t="shared" si="356"/>
        <v>78543.150000000009</v>
      </c>
      <c r="Z560" s="421">
        <f t="shared" si="356"/>
        <v>95120.650000000009</v>
      </c>
      <c r="AA560" s="421">
        <f t="shared" si="356"/>
        <v>168454.94999999998</v>
      </c>
      <c r="AB560" s="421">
        <f t="shared" si="356"/>
        <v>105626.40000000001</v>
      </c>
      <c r="AC560" s="421">
        <f t="shared" si="356"/>
        <v>66421.2</v>
      </c>
      <c r="AD560" s="421">
        <f t="shared" si="356"/>
        <v>66082.8</v>
      </c>
      <c r="AE560" s="421">
        <f t="shared" si="356"/>
        <v>50200.800000000003</v>
      </c>
      <c r="AF560" s="421">
        <f t="shared" si="356"/>
        <v>95073.599999999991</v>
      </c>
      <c r="AG560" s="421">
        <f t="shared" si="356"/>
        <v>177225.59999999998</v>
      </c>
      <c r="AH560" s="421">
        <f t="shared" si="356"/>
        <v>135752.4</v>
      </c>
      <c r="AI560" s="421">
        <f t="shared" si="356"/>
        <v>65426.399999999994</v>
      </c>
      <c r="AJ560" s="421">
        <f t="shared" si="356"/>
        <v>92929.2</v>
      </c>
      <c r="AK560" s="421">
        <f t="shared" si="356"/>
        <v>103563.59999999999</v>
      </c>
      <c r="AL560" s="421">
        <f t="shared" si="356"/>
        <v>125420.40000000001</v>
      </c>
      <c r="AM560" s="421">
        <f t="shared" si="356"/>
        <v>222116.4</v>
      </c>
      <c r="AN560" s="421">
        <f t="shared" si="356"/>
        <v>136367.43899999995</v>
      </c>
      <c r="AO560" s="421">
        <f t="shared" si="356"/>
        <v>61148.831999999966</v>
      </c>
      <c r="AP560" s="421">
        <f t="shared" si="356"/>
        <v>60780.3</v>
      </c>
      <c r="AQ560" s="421">
        <f t="shared" si="356"/>
        <v>46171.65</v>
      </c>
      <c r="AR560" s="421">
        <f t="shared" si="356"/>
        <v>87444</v>
      </c>
      <c r="AS560" s="421">
        <f t="shared" si="356"/>
        <v>163003.05000000002</v>
      </c>
      <c r="AT560" s="421">
        <f t="shared" si="356"/>
        <v>124859.7</v>
      </c>
      <c r="AU560" s="421">
        <f t="shared" si="356"/>
        <v>60517.703999999998</v>
      </c>
      <c r="AV560" s="421">
        <f t="shared" si="356"/>
        <v>85473.150000000009</v>
      </c>
      <c r="AW560" s="421">
        <f t="shared" si="356"/>
        <v>95256</v>
      </c>
      <c r="AX560" s="421">
        <f t="shared" si="356"/>
        <v>115358.25</v>
      </c>
      <c r="AY560" s="421">
        <f t="shared" si="356"/>
        <v>204294.3</v>
      </c>
      <c r="AZ560" s="421">
        <f t="shared" si="356"/>
        <v>126810.88799999998</v>
      </c>
      <c r="BA560" s="421">
        <f t="shared" si="356"/>
        <v>68351.213999999978</v>
      </c>
      <c r="BB560" s="421">
        <f t="shared" si="356"/>
        <v>42256.08</v>
      </c>
      <c r="BC560" s="421">
        <f t="shared" si="356"/>
        <v>32099.040000000001</v>
      </c>
      <c r="BD560" s="421">
        <f t="shared" si="356"/>
        <v>60792.480000000003</v>
      </c>
      <c r="BE560" s="421">
        <f t="shared" si="356"/>
        <v>113323.68000000001</v>
      </c>
      <c r="BF560" s="421">
        <f t="shared" si="356"/>
        <v>86803.920000000013</v>
      </c>
      <c r="BG560" s="421">
        <f t="shared" si="356"/>
        <v>41835.599999999999</v>
      </c>
      <c r="BH560" s="421">
        <f t="shared" si="356"/>
        <v>59422.320000000007</v>
      </c>
      <c r="BI560" s="421">
        <f t="shared" si="356"/>
        <v>66222.720000000001</v>
      </c>
      <c r="BJ560" s="421">
        <f t="shared" si="356"/>
        <v>80199.360000000015</v>
      </c>
      <c r="BK560" s="421">
        <f t="shared" si="356"/>
        <v>142028.64000000001</v>
      </c>
      <c r="BL560" s="421">
        <f t="shared" si="356"/>
        <v>82745.799999999988</v>
      </c>
      <c r="BM560" s="421">
        <f t="shared" si="356"/>
        <v>52032.75</v>
      </c>
      <c r="BN560" s="421">
        <f t="shared" si="356"/>
        <v>51767.55</v>
      </c>
      <c r="BO560" s="421">
        <f t="shared" si="356"/>
        <v>39325.25</v>
      </c>
      <c r="BP560" s="421">
        <f t="shared" si="356"/>
        <v>74477.850000000006</v>
      </c>
      <c r="BQ560" s="421">
        <f t="shared" si="356"/>
        <v>138833.9</v>
      </c>
      <c r="BR560" s="421">
        <f t="shared" si="356"/>
        <v>106344.35</v>
      </c>
      <c r="BS560" s="421">
        <f t="shared" si="356"/>
        <v>51252.45</v>
      </c>
      <c r="BT560" s="421">
        <f t="shared" si="356"/>
        <v>72799.100000000006</v>
      </c>
      <c r="BU560" s="421">
        <f t="shared" si="356"/>
        <v>81130.799999999988</v>
      </c>
      <c r="BV560" s="421">
        <f t="shared" si="356"/>
        <v>98252.35</v>
      </c>
      <c r="BW560" s="593">
        <f t="shared" si="352"/>
        <v>5305976.3169999979</v>
      </c>
    </row>
    <row r="561" spans="1:75" ht="16.5" thickBot="1" x14ac:dyDescent="0.3">
      <c r="A561" s="168" t="s">
        <v>836</v>
      </c>
      <c r="O561" s="421">
        <f>N558</f>
        <v>0</v>
      </c>
      <c r="P561" s="421">
        <f t="shared" ref="P561:BV561" si="357">O558</f>
        <v>28838.465999999997</v>
      </c>
      <c r="Q561" s="421">
        <f t="shared" si="357"/>
        <v>18134.55</v>
      </c>
      <c r="R561" s="421">
        <f t="shared" si="357"/>
        <v>18042.552</v>
      </c>
      <c r="S561" s="421">
        <f t="shared" si="357"/>
        <v>13705.65</v>
      </c>
      <c r="T561" s="421">
        <f t="shared" si="357"/>
        <v>25957.8</v>
      </c>
      <c r="U561" s="421">
        <f t="shared" si="357"/>
        <v>48386.844000000005</v>
      </c>
      <c r="V561" s="421">
        <f t="shared" si="357"/>
        <v>37063.907999999996</v>
      </c>
      <c r="W561" s="421">
        <f t="shared" si="357"/>
        <v>17863.002</v>
      </c>
      <c r="X561" s="421">
        <f t="shared" si="357"/>
        <v>25372.295999999998</v>
      </c>
      <c r="Y561" s="421">
        <f t="shared" si="357"/>
        <v>28275.534</v>
      </c>
      <c r="Z561" s="421">
        <f t="shared" si="357"/>
        <v>34243.434000000001</v>
      </c>
      <c r="AA561" s="421">
        <f t="shared" si="357"/>
        <v>60643.781999999992</v>
      </c>
      <c r="AB561" s="421">
        <f t="shared" si="357"/>
        <v>40666.164000000012</v>
      </c>
      <c r="AC561" s="421">
        <f t="shared" si="357"/>
        <v>25572.162</v>
      </c>
      <c r="AD561" s="421">
        <f t="shared" si="357"/>
        <v>25441.878000000001</v>
      </c>
      <c r="AE561" s="421">
        <f t="shared" si="357"/>
        <v>19327.308000000001</v>
      </c>
      <c r="AF561" s="421">
        <f t="shared" si="357"/>
        <v>36603.335999999996</v>
      </c>
      <c r="AG561" s="421">
        <f t="shared" si="357"/>
        <v>68231.856</v>
      </c>
      <c r="AH561" s="421">
        <f t="shared" si="357"/>
        <v>52264.673999999999</v>
      </c>
      <c r="AI561" s="421">
        <f t="shared" si="357"/>
        <v>25189.164000000001</v>
      </c>
      <c r="AJ561" s="421">
        <f t="shared" si="357"/>
        <v>35777.742000000006</v>
      </c>
      <c r="AK561" s="421">
        <f t="shared" si="357"/>
        <v>39871.985999999997</v>
      </c>
      <c r="AL561" s="421">
        <f t="shared" si="357"/>
        <v>48286.854000000007</v>
      </c>
      <c r="AM561" s="421">
        <f t="shared" si="357"/>
        <v>85514.813999999998</v>
      </c>
      <c r="AN561" s="421">
        <f t="shared" si="357"/>
        <v>32476.275000000001</v>
      </c>
      <c r="AO561" s="421">
        <f t="shared" si="357"/>
        <v>20421.881999999998</v>
      </c>
      <c r="AP561" s="421">
        <f t="shared" si="357"/>
        <v>20317.986000000001</v>
      </c>
      <c r="AQ561" s="421">
        <f t="shared" si="357"/>
        <v>15434.523000000001</v>
      </c>
      <c r="AR561" s="421">
        <f t="shared" si="357"/>
        <v>29231.280000000002</v>
      </c>
      <c r="AS561" s="421">
        <f t="shared" si="357"/>
        <v>54489.591000000008</v>
      </c>
      <c r="AT561" s="421">
        <f t="shared" si="357"/>
        <v>41738.813999999998</v>
      </c>
      <c r="AU561" s="421">
        <f t="shared" si="357"/>
        <v>20115.810000000001</v>
      </c>
      <c r="AV561" s="421">
        <f t="shared" si="357"/>
        <v>28572.453000000005</v>
      </c>
      <c r="AW561" s="421">
        <f t="shared" si="357"/>
        <v>31842.720000000001</v>
      </c>
      <c r="AX561" s="421">
        <f t="shared" si="357"/>
        <v>38562.615000000005</v>
      </c>
      <c r="AY561" s="421">
        <f t="shared" si="357"/>
        <v>68292.665999999997</v>
      </c>
      <c r="AZ561" s="421">
        <f t="shared" si="357"/>
        <v>33207.678</v>
      </c>
      <c r="BA561" s="421">
        <f t="shared" si="357"/>
        <v>20881.752</v>
      </c>
      <c r="BB561" s="421">
        <f t="shared" si="357"/>
        <v>20775.905999999999</v>
      </c>
      <c r="BC561" s="421">
        <f t="shared" si="357"/>
        <v>15782.028</v>
      </c>
      <c r="BD561" s="421">
        <f t="shared" si="357"/>
        <v>29889.635999999999</v>
      </c>
      <c r="BE561" s="421">
        <f t="shared" si="357"/>
        <v>55717.476000000002</v>
      </c>
      <c r="BF561" s="421">
        <f t="shared" si="357"/>
        <v>42678.594000000005</v>
      </c>
      <c r="BG561" s="421">
        <f t="shared" si="357"/>
        <v>20569.169999999998</v>
      </c>
      <c r="BH561" s="421">
        <f t="shared" si="357"/>
        <v>29215.974000000002</v>
      </c>
      <c r="BI561" s="421">
        <f t="shared" si="357"/>
        <v>32559.504000000001</v>
      </c>
      <c r="BJ561" s="421">
        <f t="shared" si="357"/>
        <v>39431.351999999999</v>
      </c>
      <c r="BK561" s="421">
        <f t="shared" si="357"/>
        <v>69830.748000000007</v>
      </c>
      <c r="BL561" s="421">
        <f t="shared" si="357"/>
        <v>39523.287999999993</v>
      </c>
      <c r="BM561" s="421">
        <f t="shared" si="357"/>
        <v>24853.289999999997</v>
      </c>
      <c r="BN561" s="421">
        <f t="shared" si="357"/>
        <v>24726.617999999999</v>
      </c>
      <c r="BO561" s="421">
        <f t="shared" si="357"/>
        <v>18783.59</v>
      </c>
      <c r="BP561" s="421">
        <f t="shared" si="357"/>
        <v>35574.125999999997</v>
      </c>
      <c r="BQ561" s="421">
        <f t="shared" si="357"/>
        <v>66313.603999999992</v>
      </c>
      <c r="BR561" s="421">
        <f t="shared" si="357"/>
        <v>50795.065999999992</v>
      </c>
      <c r="BS561" s="421">
        <f t="shared" si="357"/>
        <v>24480.581999999999</v>
      </c>
      <c r="BT561" s="421">
        <f t="shared" si="357"/>
        <v>34772.275999999998</v>
      </c>
      <c r="BU561" s="421">
        <f t="shared" si="357"/>
        <v>38751.887999999992</v>
      </c>
      <c r="BV561" s="421">
        <f t="shared" si="357"/>
        <v>46929.945999999996</v>
      </c>
      <c r="BW561" s="593">
        <f t="shared" si="352"/>
        <v>2076816.4630000002</v>
      </c>
    </row>
    <row r="562" spans="1:75" ht="16.5" thickBot="1" x14ac:dyDescent="0.3">
      <c r="A562" s="180" t="s">
        <v>428</v>
      </c>
      <c r="O562" s="421">
        <f>O557+O558+O559-O560-O561</f>
        <v>235429.81599999999</v>
      </c>
      <c r="P562" s="421">
        <f t="shared" ref="P562:BV562" si="358">P557+P558+P559-P560-P561</f>
        <v>39100.483999999997</v>
      </c>
      <c r="Q562" s="421">
        <f t="shared" si="358"/>
        <v>78786.452000000005</v>
      </c>
      <c r="R562" s="421">
        <f t="shared" si="358"/>
        <v>43728.647999999986</v>
      </c>
      <c r="S562" s="421">
        <f t="shared" si="358"/>
        <v>160135.9</v>
      </c>
      <c r="T562" s="421">
        <f t="shared" si="358"/>
        <v>296954.94400000002</v>
      </c>
      <c r="U562" s="421">
        <f t="shared" si="358"/>
        <v>119785.46399999998</v>
      </c>
      <c r="V562" s="421">
        <f t="shared" si="358"/>
        <v>5809.7439999999915</v>
      </c>
      <c r="W562" s="421">
        <f t="shared" si="358"/>
        <v>139650.44399999999</v>
      </c>
      <c r="X562" s="421">
        <f t="shared" si="358"/>
        <v>134983.288</v>
      </c>
      <c r="Y562" s="421">
        <f t="shared" si="358"/>
        <v>172735.90000000002</v>
      </c>
      <c r="Z562" s="421">
        <f t="shared" si="358"/>
        <v>365716.14799999993</v>
      </c>
      <c r="AA562" s="421">
        <f t="shared" si="358"/>
        <v>75633.432000000015</v>
      </c>
      <c r="AB562" s="421">
        <f t="shared" si="358"/>
        <v>45332.597999999991</v>
      </c>
      <c r="AC562" s="421">
        <f t="shared" si="358"/>
        <v>98655.516000000003</v>
      </c>
      <c r="AD562" s="421">
        <f t="shared" si="358"/>
        <v>53304.630000000019</v>
      </c>
      <c r="AE562" s="421">
        <f t="shared" si="358"/>
        <v>204759.22800000003</v>
      </c>
      <c r="AF562" s="421">
        <f t="shared" si="358"/>
        <v>379618.91999999993</v>
      </c>
      <c r="AG562" s="421">
        <f t="shared" si="358"/>
        <v>146188.21800000002</v>
      </c>
      <c r="AH562" s="421">
        <f t="shared" si="358"/>
        <v>738.08999999999651</v>
      </c>
      <c r="AI562" s="421">
        <f t="shared" si="358"/>
        <v>177485.17799999999</v>
      </c>
      <c r="AJ562" s="421">
        <f t="shared" si="358"/>
        <v>170074.04399999997</v>
      </c>
      <c r="AK562" s="421">
        <f t="shared" si="358"/>
        <v>218402.26800000007</v>
      </c>
      <c r="AL562" s="421">
        <f t="shared" si="358"/>
        <v>467098.56</v>
      </c>
      <c r="AM562" s="421">
        <f t="shared" si="358"/>
        <v>0</v>
      </c>
      <c r="AN562" s="421">
        <f t="shared" si="358"/>
        <v>0</v>
      </c>
      <c r="AO562" s="421">
        <f t="shared" si="358"/>
        <v>86356.572000000058</v>
      </c>
      <c r="AP562" s="421">
        <f t="shared" si="358"/>
        <v>46467.387000000002</v>
      </c>
      <c r="AQ562" s="421">
        <f t="shared" si="358"/>
        <v>179989.10700000002</v>
      </c>
      <c r="AR562" s="421">
        <f t="shared" si="358"/>
        <v>333678.86100000003</v>
      </c>
      <c r="AS562" s="421">
        <f t="shared" si="358"/>
        <v>127476.87299999993</v>
      </c>
      <c r="AT562" s="421">
        <f t="shared" si="358"/>
        <v>0</v>
      </c>
      <c r="AU562" s="421">
        <f t="shared" si="358"/>
        <v>155516.58900000001</v>
      </c>
      <c r="AV562" s="421">
        <f t="shared" si="358"/>
        <v>149133.11699999994</v>
      </c>
      <c r="AW562" s="421">
        <f t="shared" si="358"/>
        <v>191619.64499999999</v>
      </c>
      <c r="AX562" s="421">
        <f t="shared" si="358"/>
        <v>410515.10100000002</v>
      </c>
      <c r="AY562" s="421">
        <f t="shared" si="358"/>
        <v>0</v>
      </c>
      <c r="AZ562" s="421">
        <f t="shared" si="358"/>
        <v>0</v>
      </c>
      <c r="BA562" s="421">
        <f t="shared" si="358"/>
        <v>44225.820000000043</v>
      </c>
      <c r="BB562" s="421">
        <f t="shared" si="358"/>
        <v>38347.481999999989</v>
      </c>
      <c r="BC562" s="421">
        <f t="shared" si="358"/>
        <v>144121.84800000003</v>
      </c>
      <c r="BD562" s="421">
        <f t="shared" si="358"/>
        <v>267231.84000000003</v>
      </c>
      <c r="BE562" s="421">
        <f t="shared" si="358"/>
        <v>105114.55800000005</v>
      </c>
      <c r="BF562" s="421">
        <f t="shared" si="358"/>
        <v>2648.2559999999721</v>
      </c>
      <c r="BG562" s="421">
        <f t="shared" si="358"/>
        <v>125270.724</v>
      </c>
      <c r="BH562" s="421">
        <f t="shared" si="358"/>
        <v>120515.12999999999</v>
      </c>
      <c r="BI562" s="421">
        <f t="shared" si="358"/>
        <v>154514.08800000005</v>
      </c>
      <c r="BJ562" s="421">
        <f t="shared" si="358"/>
        <v>328943.07600000006</v>
      </c>
      <c r="BK562" s="421">
        <f t="shared" si="358"/>
        <v>56431.699999999968</v>
      </c>
      <c r="BL562" s="421">
        <f t="shared" si="358"/>
        <v>46439.451999999997</v>
      </c>
      <c r="BM562" s="421">
        <f t="shared" si="358"/>
        <v>90962.628000000012</v>
      </c>
      <c r="BN562" s="421">
        <f t="shared" si="358"/>
        <v>51012.171999999991</v>
      </c>
      <c r="BO562" s="421">
        <f t="shared" si="358"/>
        <v>183374.636</v>
      </c>
      <c r="BP562" s="421">
        <f t="shared" si="358"/>
        <v>340096.52799999999</v>
      </c>
      <c r="BQ562" s="421">
        <f t="shared" si="358"/>
        <v>139658.41199999998</v>
      </c>
      <c r="BR562" s="421">
        <f t="shared" si="358"/>
        <v>9039.1160000000091</v>
      </c>
      <c r="BS562" s="421">
        <f t="shared" si="358"/>
        <v>160307.34399999998</v>
      </c>
      <c r="BT562" s="421">
        <f t="shared" si="358"/>
        <v>155483.31199999998</v>
      </c>
      <c r="BU562" s="421">
        <f t="shared" si="358"/>
        <v>198686.10800000001</v>
      </c>
      <c r="BV562" s="421">
        <f t="shared" si="358"/>
        <v>418992.95200000005</v>
      </c>
      <c r="BW562" s="593">
        <f t="shared" si="352"/>
        <v>8692278.3479999993</v>
      </c>
    </row>
    <row r="563" spans="1:75" ht="16.5" thickBot="1" x14ac:dyDescent="0.3">
      <c r="B563" s="357">
        <f>COUNTIF(O562:BV562,"&lt;0")</f>
        <v>0</v>
      </c>
      <c r="O563" s="421"/>
      <c r="P563" s="421"/>
      <c r="Q563" s="421"/>
      <c r="R563" s="421"/>
      <c r="S563" s="421"/>
      <c r="T563" s="421"/>
      <c r="U563" s="421"/>
      <c r="V563" s="421"/>
      <c r="W563" s="421"/>
      <c r="X563" s="421"/>
      <c r="Y563" s="421"/>
      <c r="Z563" s="421"/>
      <c r="AA563" s="421"/>
      <c r="AB563" s="421"/>
      <c r="AC563" s="421"/>
      <c r="AD563" s="421"/>
      <c r="AE563" s="421"/>
      <c r="AF563" s="421"/>
      <c r="AG563" s="421"/>
      <c r="AH563" s="421"/>
      <c r="AI563" s="421"/>
      <c r="AJ563" s="421"/>
      <c r="AK563" s="421"/>
      <c r="AL563" s="421"/>
      <c r="AM563" s="595">
        <v>-39216.188999999969</v>
      </c>
      <c r="AN563" s="595">
        <v>-57.731999999967229</v>
      </c>
      <c r="AO563" s="421"/>
      <c r="AP563" s="421"/>
      <c r="AQ563" s="421"/>
      <c r="AR563" s="421"/>
      <c r="AS563" s="421"/>
      <c r="AT563" s="421">
        <v>-342.2039999999979</v>
      </c>
      <c r="AU563" s="421"/>
      <c r="AV563" s="421"/>
      <c r="AW563" s="421"/>
      <c r="AX563" s="421"/>
      <c r="AY563" s="421">
        <v>-59269.847999999969</v>
      </c>
      <c r="AZ563" s="421">
        <v>-25879.853999999978</v>
      </c>
      <c r="BA563" s="421"/>
      <c r="BB563" s="421"/>
      <c r="BC563" s="421"/>
      <c r="BD563" s="421"/>
      <c r="BE563" s="421"/>
      <c r="BF563" s="421"/>
      <c r="BG563" s="421"/>
      <c r="BH563" s="421"/>
      <c r="BI563" s="421"/>
      <c r="BJ563" s="421"/>
      <c r="BK563" s="421"/>
      <c r="BL563" s="421"/>
      <c r="BM563" s="421"/>
      <c r="BN563" s="421"/>
      <c r="BO563" s="421"/>
      <c r="BP563" s="421"/>
      <c r="BQ563" s="421"/>
      <c r="BR563" s="421"/>
      <c r="BS563" s="421"/>
      <c r="BT563" s="421"/>
      <c r="BU563" s="421"/>
      <c r="BV563" s="421"/>
      <c r="BW563" s="593">
        <f t="shared" si="352"/>
        <v>-124765.82699999989</v>
      </c>
    </row>
    <row r="564" spans="1:75" ht="16.5" thickBot="1" x14ac:dyDescent="0.3">
      <c r="A564" s="325" t="s">
        <v>243</v>
      </c>
      <c r="O564" s="234"/>
      <c r="P564" s="234"/>
      <c r="Q564" s="234"/>
      <c r="R564" s="234"/>
      <c r="S564" s="234"/>
      <c r="T564" s="234"/>
      <c r="U564" s="234"/>
      <c r="V564" s="234"/>
      <c r="W564" s="234"/>
      <c r="X564" s="234"/>
      <c r="Y564" s="234"/>
      <c r="Z564" s="234"/>
      <c r="AA564" s="234"/>
      <c r="AB564" s="234"/>
      <c r="AC564" s="234"/>
      <c r="AD564" s="234"/>
      <c r="AE564" s="234"/>
      <c r="AF564" s="234"/>
      <c r="AG564" s="234"/>
      <c r="AH564" s="234"/>
      <c r="AI564" s="234"/>
      <c r="AJ564" s="234"/>
      <c r="AK564" s="234"/>
      <c r="AL564" s="234"/>
      <c r="AM564" s="234"/>
      <c r="AN564" s="234"/>
      <c r="AO564" s="234"/>
      <c r="AP564" s="234"/>
      <c r="AQ564" s="234"/>
      <c r="AR564" s="234"/>
      <c r="AS564" s="234"/>
      <c r="AT564" s="234"/>
      <c r="AU564" s="234"/>
      <c r="AV564" s="234"/>
      <c r="AW564" s="234"/>
      <c r="AX564" s="234"/>
      <c r="AY564" s="234"/>
      <c r="AZ564" s="234"/>
      <c r="BA564" s="234"/>
      <c r="BB564" s="234"/>
      <c r="BC564" s="234"/>
      <c r="BD564" s="234"/>
      <c r="BE564" s="234"/>
      <c r="BF564" s="234"/>
      <c r="BG564" s="234"/>
      <c r="BH564" s="234"/>
      <c r="BI564" s="234"/>
      <c r="BJ564" s="234"/>
      <c r="BK564" s="234"/>
      <c r="BL564" s="234"/>
      <c r="BM564" s="234"/>
      <c r="BN564" s="234"/>
      <c r="BO564" s="234"/>
      <c r="BP564" s="234"/>
      <c r="BQ564" s="234"/>
      <c r="BR564" s="234"/>
      <c r="BS564" s="234"/>
      <c r="BT564" s="234"/>
      <c r="BU564" s="234"/>
      <c r="BV564" s="234"/>
      <c r="BW564" s="344">
        <f t="shared" si="352"/>
        <v>0</v>
      </c>
    </row>
    <row r="565" spans="1:75" ht="16.5" thickBot="1" x14ac:dyDescent="0.3">
      <c r="O565" s="234"/>
      <c r="P565" s="234"/>
      <c r="Q565" s="234"/>
      <c r="R565" s="234"/>
      <c r="S565" s="234"/>
      <c r="T565" s="234"/>
      <c r="U565" s="234"/>
      <c r="V565" s="234"/>
      <c r="W565" s="234"/>
      <c r="X565" s="234"/>
      <c r="Y565" s="234"/>
      <c r="Z565" s="234"/>
      <c r="AA565" s="234"/>
      <c r="AB565" s="234"/>
      <c r="AC565" s="234"/>
      <c r="AD565" s="234"/>
      <c r="AE565" s="234"/>
      <c r="AF565" s="234"/>
      <c r="AG565" s="234"/>
      <c r="AH565" s="234"/>
      <c r="AI565" s="234"/>
      <c r="AJ565" s="234"/>
      <c r="AK565" s="234"/>
      <c r="AL565" s="234"/>
      <c r="AM565" s="234"/>
      <c r="AN565" s="234"/>
      <c r="AO565" s="234"/>
      <c r="AP565" s="234"/>
      <c r="AQ565" s="234"/>
      <c r="AR565" s="234"/>
      <c r="AS565" s="234"/>
      <c r="AT565" s="234"/>
      <c r="AU565" s="234"/>
      <c r="AV565" s="234"/>
      <c r="AW565" s="234"/>
      <c r="AX565" s="234"/>
      <c r="AY565" s="234"/>
      <c r="AZ565" s="234"/>
      <c r="BA565" s="234"/>
      <c r="BB565" s="234"/>
      <c r="BC565" s="234"/>
      <c r="BD565" s="234"/>
      <c r="BE565" s="234"/>
      <c r="BF565" s="234"/>
      <c r="BG565" s="234"/>
      <c r="BH565" s="234"/>
      <c r="BI565" s="234"/>
      <c r="BJ565" s="234"/>
      <c r="BK565" s="234"/>
      <c r="BL565" s="234"/>
      <c r="BM565" s="234"/>
      <c r="BN565" s="234"/>
      <c r="BO565" s="234"/>
      <c r="BP565" s="234"/>
      <c r="BQ565" s="234"/>
      <c r="BR565" s="234"/>
      <c r="BS565" s="234"/>
      <c r="BT565" s="234"/>
      <c r="BU565" s="234"/>
      <c r="BV565" s="234"/>
      <c r="BW565" s="344">
        <f t="shared" si="352"/>
        <v>0</v>
      </c>
    </row>
    <row r="566" spans="1:75" ht="16.5" thickBot="1" x14ac:dyDescent="0.3">
      <c r="A566" s="254" t="s">
        <v>432</v>
      </c>
      <c r="O566" s="234"/>
      <c r="P566" s="234"/>
      <c r="Q566" s="234"/>
      <c r="R566" s="234"/>
      <c r="S566" s="234"/>
      <c r="T566" s="234"/>
      <c r="U566" s="234"/>
      <c r="V566" s="234"/>
      <c r="W566" s="234"/>
      <c r="X566" s="234"/>
      <c r="Y566" s="234"/>
      <c r="Z566" s="234"/>
      <c r="AA566" s="234"/>
      <c r="AB566" s="234"/>
      <c r="AC566" s="234"/>
      <c r="AD566" s="234"/>
      <c r="AE566" s="234"/>
      <c r="AF566" s="234"/>
      <c r="AG566" s="234"/>
      <c r="AH566" s="234"/>
      <c r="AI566" s="234"/>
      <c r="AJ566" s="234"/>
      <c r="AK566" s="234"/>
      <c r="AL566" s="234"/>
      <c r="AM566" s="234"/>
      <c r="AN566" s="234"/>
      <c r="AO566" s="234"/>
      <c r="AP566" s="234"/>
      <c r="AQ566" s="234"/>
      <c r="AR566" s="234"/>
      <c r="AS566" s="234"/>
      <c r="AT566" s="234"/>
      <c r="AU566" s="234"/>
      <c r="AV566" s="234"/>
      <c r="AW566" s="234"/>
      <c r="AX566" s="234"/>
      <c r="AY566" s="234"/>
      <c r="AZ566" s="234"/>
      <c r="BA566" s="234"/>
      <c r="BB566" s="234"/>
      <c r="BC566" s="234"/>
      <c r="BD566" s="234"/>
      <c r="BE566" s="234"/>
      <c r="BF566" s="234"/>
      <c r="BG566" s="234"/>
      <c r="BH566" s="234"/>
      <c r="BI566" s="234"/>
      <c r="BJ566" s="234"/>
      <c r="BK566" s="234"/>
      <c r="BL566" s="234"/>
      <c r="BM566" s="234"/>
      <c r="BN566" s="234"/>
      <c r="BO566" s="234"/>
      <c r="BP566" s="234"/>
      <c r="BQ566" s="234"/>
      <c r="BR566" s="234"/>
      <c r="BS566" s="234"/>
      <c r="BT566" s="234"/>
      <c r="BU566" s="234"/>
      <c r="BV566" s="234"/>
      <c r="BW566" s="344">
        <f t="shared" si="352"/>
        <v>0</v>
      </c>
    </row>
    <row r="567" spans="1:75" ht="16.5" thickBot="1" x14ac:dyDescent="0.3">
      <c r="A567" s="180" t="s">
        <v>433</v>
      </c>
      <c r="O567" s="234">
        <f>(O569/30)*'MONTHLY DATA'!AM225</f>
        <v>365800</v>
      </c>
      <c r="P567" s="234">
        <f>(P569/30)*'MONTHLY DATA'!AN225</f>
        <v>299285</v>
      </c>
      <c r="Q567" s="234">
        <f>(Q569/30)*'MONTHLY DATA'!AO225</f>
        <v>365800</v>
      </c>
      <c r="R567" s="234">
        <f>(R569/30)*'MONTHLY DATA'!AP225</f>
        <v>299285</v>
      </c>
      <c r="S567" s="234">
        <f>(S569/30)*'MONTHLY DATA'!AQ225</f>
        <v>365800</v>
      </c>
      <c r="T567" s="234">
        <f>(T569/30)*'MONTHLY DATA'!AR225</f>
        <v>299285</v>
      </c>
      <c r="U567" s="234">
        <f>(U569/30)*'MONTHLY DATA'!AS225</f>
        <v>365800</v>
      </c>
      <c r="V567" s="234">
        <f>(V569/30)*'MONTHLY DATA'!AT225</f>
        <v>299285</v>
      </c>
      <c r="W567" s="234">
        <f>(W569/30)*'MONTHLY DATA'!AU225</f>
        <v>365800</v>
      </c>
      <c r="X567" s="234">
        <f>(X569/30)*'MONTHLY DATA'!AV225</f>
        <v>299285</v>
      </c>
      <c r="Y567" s="234">
        <f>(Y569/30)*'MONTHLY DATA'!AW225</f>
        <v>365800</v>
      </c>
      <c r="Z567" s="234">
        <f>(Z569/30)*'MONTHLY DATA'!AX225</f>
        <v>299285</v>
      </c>
      <c r="AA567" s="234">
        <f>(AA569/30)*'MONTHLY DATA'!AY225</f>
        <v>300142.63999999996</v>
      </c>
      <c r="AB567" s="234">
        <f>(AB569/30)*'MONTHLY DATA'!AZ225</f>
        <v>245568.39999999997</v>
      </c>
      <c r="AC567" s="234">
        <f>(AC569/30)*'MONTHLY DATA'!BA225</f>
        <v>300142.63999999996</v>
      </c>
      <c r="AD567" s="234">
        <f>(AD569/30)*'MONTHLY DATA'!BB225</f>
        <v>245568.39999999997</v>
      </c>
      <c r="AE567" s="234">
        <f>(AE569/30)*'MONTHLY DATA'!BC225</f>
        <v>300142.63999999996</v>
      </c>
      <c r="AF567" s="234">
        <f>(AF569/30)*'MONTHLY DATA'!BD225</f>
        <v>245568.39999999997</v>
      </c>
      <c r="AG567" s="234">
        <f>(AG569/30)*'MONTHLY DATA'!BE225</f>
        <v>300142.63999999996</v>
      </c>
      <c r="AH567" s="234">
        <f>(AH569/30)*'MONTHLY DATA'!BF225</f>
        <v>245568.39999999997</v>
      </c>
      <c r="AI567" s="234">
        <f>(AI569/30)*'MONTHLY DATA'!BG225</f>
        <v>300142.63999999996</v>
      </c>
      <c r="AJ567" s="234">
        <f>(AJ569/30)*'MONTHLY DATA'!BH225</f>
        <v>245568.39999999997</v>
      </c>
      <c r="AK567" s="234">
        <f>(AK569/30)*'MONTHLY DATA'!BI225</f>
        <v>300142.63999999996</v>
      </c>
      <c r="AL567" s="234">
        <f>(AL569/30)*'MONTHLY DATA'!BJ225</f>
        <v>245568.39999999997</v>
      </c>
      <c r="AM567" s="234">
        <f>(AM569/30)*'MONTHLY DATA'!BK225</f>
        <v>239886</v>
      </c>
      <c r="AN567" s="234">
        <f>(AN569/30)*'MONTHLY DATA'!BL225</f>
        <v>196266</v>
      </c>
      <c r="AO567" s="234">
        <f>(AO569/30)*'MONTHLY DATA'!BM225</f>
        <v>239886</v>
      </c>
      <c r="AP567" s="234">
        <f>(AP569/30)*'MONTHLY DATA'!BN225</f>
        <v>196266</v>
      </c>
      <c r="AQ567" s="234">
        <f>(AQ569/30)*'MONTHLY DATA'!BO225</f>
        <v>239886</v>
      </c>
      <c r="AR567" s="234">
        <f>(AR569/30)*'MONTHLY DATA'!BP225</f>
        <v>196266</v>
      </c>
      <c r="AS567" s="234">
        <f>(AS569/30)*'MONTHLY DATA'!BQ225</f>
        <v>239886</v>
      </c>
      <c r="AT567" s="234">
        <f>(AT569/30)*'MONTHLY DATA'!BR225</f>
        <v>196266</v>
      </c>
      <c r="AU567" s="234">
        <f>(AU569/30)*'MONTHLY DATA'!BS225</f>
        <v>239886</v>
      </c>
      <c r="AV567" s="234">
        <f>(AV569/30)*'MONTHLY DATA'!BT225</f>
        <v>196266</v>
      </c>
      <c r="AW567" s="234">
        <f>(AW569/30)*'MONTHLY DATA'!BU225</f>
        <v>239886</v>
      </c>
      <c r="AX567" s="234">
        <f>(AX569/30)*'MONTHLY DATA'!BV225</f>
        <v>196266</v>
      </c>
      <c r="AY567" s="234">
        <f>(AY569/30)*'MONTHLY DATA'!BW225</f>
        <v>290676.88</v>
      </c>
      <c r="AZ567" s="234">
        <f>(AZ569/30)*'MONTHLY DATA'!BX225</f>
        <v>237820.75199999998</v>
      </c>
      <c r="BA567" s="234">
        <f>(BA569/30)*'MONTHLY DATA'!BY225</f>
        <v>290676.88</v>
      </c>
      <c r="BB567" s="234">
        <f>(BB569/30)*'MONTHLY DATA'!BZ225</f>
        <v>237820.75199999998</v>
      </c>
      <c r="BC567" s="234">
        <f>(BC569/30)*'MONTHLY DATA'!CA225</f>
        <v>290676.88</v>
      </c>
      <c r="BD567" s="234">
        <f>(BD569/30)*'MONTHLY DATA'!CB225</f>
        <v>237820.75199999998</v>
      </c>
      <c r="BE567" s="234">
        <f>(BE569/30)*'MONTHLY DATA'!CC225</f>
        <v>290676.88</v>
      </c>
      <c r="BF567" s="234">
        <f>(BF569/30)*'MONTHLY DATA'!CD225</f>
        <v>237820.75199999998</v>
      </c>
      <c r="BG567" s="234">
        <f>(BG569/30)*'MONTHLY DATA'!CE225</f>
        <v>290676.88</v>
      </c>
      <c r="BH567" s="234">
        <f>(BH569/30)*'MONTHLY DATA'!CF225</f>
        <v>237820.75199999998</v>
      </c>
      <c r="BI567" s="234">
        <f>(BI569/30)*'MONTHLY DATA'!CG225</f>
        <v>290676.88</v>
      </c>
      <c r="BJ567" s="234">
        <f>(BJ569/30)*'MONTHLY DATA'!CH225</f>
        <v>237820.75199999998</v>
      </c>
      <c r="BK567" s="234">
        <f>(BK569/30)*'MONTHLY DATA'!CI225</f>
        <v>281143.5</v>
      </c>
      <c r="BL567" s="234">
        <f>(BL569/30)*'MONTHLY DATA'!CJ225</f>
        <v>230026.50000000003</v>
      </c>
      <c r="BM567" s="234">
        <f>(BM569/30)*'MONTHLY DATA'!CK225</f>
        <v>281143.5</v>
      </c>
      <c r="BN567" s="234">
        <f>(BN569/30)*'MONTHLY DATA'!CL225</f>
        <v>230026.50000000003</v>
      </c>
      <c r="BO567" s="234">
        <f>(BO569/30)*'MONTHLY DATA'!CM225</f>
        <v>281143.5</v>
      </c>
      <c r="BP567" s="234">
        <f>(BP569/30)*'MONTHLY DATA'!CN225</f>
        <v>230026.50000000003</v>
      </c>
      <c r="BQ567" s="234">
        <f>(BQ569/30)*'MONTHLY DATA'!CO225</f>
        <v>281143.5</v>
      </c>
      <c r="BR567" s="234">
        <f>(BR569/30)*'MONTHLY DATA'!CP225</f>
        <v>230026.50000000003</v>
      </c>
      <c r="BS567" s="234">
        <f>(BS569/30)*'MONTHLY DATA'!CQ225</f>
        <v>281143.5</v>
      </c>
      <c r="BT567" s="234">
        <f>(BT569/30)*'MONTHLY DATA'!CR225</f>
        <v>230026.50000000003</v>
      </c>
      <c r="BU567" s="234">
        <f>(BU569/30)*'MONTHLY DATA'!CS225</f>
        <v>281143.5</v>
      </c>
      <c r="BV567" s="234">
        <f>(BV569/30)*'MONTHLY DATA'!CT225</f>
        <v>230026.50000000003</v>
      </c>
      <c r="BW567" s="344">
        <f t="shared" si="352"/>
        <v>16119694.032000007</v>
      </c>
    </row>
    <row r="568" spans="1:75" ht="16.5" thickBot="1" x14ac:dyDescent="0.3">
      <c r="A568" s="180" t="s">
        <v>434</v>
      </c>
      <c r="O568" s="234">
        <f>(O569/30)*'MONTHLY DATA'!AM223*'MONTHLY DATA'!AM224</f>
        <v>213627.19999999998</v>
      </c>
      <c r="P568" s="234">
        <f>(P569/30)*'MONTHLY DATA'!AN223*'MONTHLY DATA'!AN224</f>
        <v>174782.44</v>
      </c>
      <c r="Q568" s="234">
        <f>(Q569/30)*'MONTHLY DATA'!AO223*'MONTHLY DATA'!AO224</f>
        <v>213627.19999999998</v>
      </c>
      <c r="R568" s="234">
        <f>(R569/30)*'MONTHLY DATA'!AP223*'MONTHLY DATA'!AP224</f>
        <v>174782.44</v>
      </c>
      <c r="S568" s="234">
        <f>(S569/30)*'MONTHLY DATA'!AQ223*'MONTHLY DATA'!AQ224</f>
        <v>213627.19999999998</v>
      </c>
      <c r="T568" s="234">
        <f>(T569/30)*'MONTHLY DATA'!AR223*'MONTHLY DATA'!AR224</f>
        <v>174782.44</v>
      </c>
      <c r="U568" s="234">
        <f>(U569/30)*'MONTHLY DATA'!AS223*'MONTHLY DATA'!AS224</f>
        <v>213627.19999999998</v>
      </c>
      <c r="V568" s="234">
        <f>(V569/30)*'MONTHLY DATA'!AT223*'MONTHLY DATA'!AT224</f>
        <v>174782.44</v>
      </c>
      <c r="W568" s="234">
        <f>(W569/30)*'MONTHLY DATA'!AU223*'MONTHLY DATA'!AU224</f>
        <v>213627.19999999998</v>
      </c>
      <c r="X568" s="234">
        <f>(X569/30)*'MONTHLY DATA'!AV223*'MONTHLY DATA'!AV224</f>
        <v>174782.44</v>
      </c>
      <c r="Y568" s="234">
        <f>(Y569/30)*'MONTHLY DATA'!AW223*'MONTHLY DATA'!AW224</f>
        <v>213627.19999999998</v>
      </c>
      <c r="Z568" s="234">
        <f>(Z569/30)*'MONTHLY DATA'!AX223*'MONTHLY DATA'!AX224</f>
        <v>174782.44</v>
      </c>
      <c r="AA568" s="234">
        <f>(AA569/30)*'MONTHLY DATA'!AY223*'MONTHLY DATA'!AY224</f>
        <v>168830.23499999999</v>
      </c>
      <c r="AB568" s="234">
        <f>(AB569/30)*'MONTHLY DATA'!AZ223*'MONTHLY DATA'!AZ224</f>
        <v>138132.22499999998</v>
      </c>
      <c r="AC568" s="234">
        <f>(AC569/30)*'MONTHLY DATA'!BA223*'MONTHLY DATA'!BA224</f>
        <v>168830.23499999999</v>
      </c>
      <c r="AD568" s="234">
        <f>(AD569/30)*'MONTHLY DATA'!BB223*'MONTHLY DATA'!BB224</f>
        <v>138132.22499999998</v>
      </c>
      <c r="AE568" s="234">
        <f>(AE569/30)*'MONTHLY DATA'!BC223*'MONTHLY DATA'!BC224</f>
        <v>168830.23499999999</v>
      </c>
      <c r="AF568" s="234">
        <f>(AF569/30)*'MONTHLY DATA'!BD223*'MONTHLY DATA'!BD224</f>
        <v>138132.22499999998</v>
      </c>
      <c r="AG568" s="234">
        <f>(AG569/30)*'MONTHLY DATA'!BE223*'MONTHLY DATA'!BE224</f>
        <v>168830.23499999999</v>
      </c>
      <c r="AH568" s="234">
        <f>(AH569/30)*'MONTHLY DATA'!BF223*'MONTHLY DATA'!BF224</f>
        <v>138132.22499999998</v>
      </c>
      <c r="AI568" s="234">
        <f>(AI569/30)*'MONTHLY DATA'!BG223*'MONTHLY DATA'!BG224</f>
        <v>168830.23499999999</v>
      </c>
      <c r="AJ568" s="234">
        <f>(AJ569/30)*'MONTHLY DATA'!BH223*'MONTHLY DATA'!BH224</f>
        <v>138132.22499999998</v>
      </c>
      <c r="AK568" s="234">
        <f>(AK569/30)*'MONTHLY DATA'!BI223*'MONTHLY DATA'!BI224</f>
        <v>168830.23499999999</v>
      </c>
      <c r="AL568" s="234">
        <f>(AL569/30)*'MONTHLY DATA'!BJ223*'MONTHLY DATA'!BJ224</f>
        <v>138132.22499999998</v>
      </c>
      <c r="AM568" s="234">
        <f>(AM569/30)*'MONTHLY DATA'!BK223*'MONTHLY DATA'!BK224</f>
        <v>147769.77600000001</v>
      </c>
      <c r="AN568" s="234">
        <f>(AN569/30)*'MONTHLY DATA'!BL223*'MONTHLY DATA'!BL224</f>
        <v>120899.856</v>
      </c>
      <c r="AO568" s="234">
        <f>(AO569/30)*'MONTHLY DATA'!BM223*'MONTHLY DATA'!BM224</f>
        <v>147769.77600000001</v>
      </c>
      <c r="AP568" s="234">
        <f>(AP569/30)*'MONTHLY DATA'!BN223*'MONTHLY DATA'!BN224</f>
        <v>120899.856</v>
      </c>
      <c r="AQ568" s="234">
        <f>(AQ569/30)*'MONTHLY DATA'!BO223*'MONTHLY DATA'!BO224</f>
        <v>147769.77600000001</v>
      </c>
      <c r="AR568" s="234">
        <f>(AR569/30)*'MONTHLY DATA'!BP223*'MONTHLY DATA'!BP224</f>
        <v>120899.856</v>
      </c>
      <c r="AS568" s="234">
        <f>(AS569/30)*'MONTHLY DATA'!BQ223*'MONTHLY DATA'!BQ224</f>
        <v>147769.77600000001</v>
      </c>
      <c r="AT568" s="234">
        <f>(AT569/30)*'MONTHLY DATA'!BR223*'MONTHLY DATA'!BR224</f>
        <v>120899.856</v>
      </c>
      <c r="AU568" s="234">
        <f>(AU569/30)*'MONTHLY DATA'!BS223*'MONTHLY DATA'!BS224</f>
        <v>147769.77600000001</v>
      </c>
      <c r="AV568" s="234">
        <f>(AV569/30)*'MONTHLY DATA'!BT223*'MONTHLY DATA'!BT224</f>
        <v>120899.856</v>
      </c>
      <c r="AW568" s="234">
        <f>(AW569/30)*'MONTHLY DATA'!BU223*'MONTHLY DATA'!BU224</f>
        <v>147769.77600000001</v>
      </c>
      <c r="AX568" s="234">
        <f>(AX569/30)*'MONTHLY DATA'!BV223*'MONTHLY DATA'!BV224</f>
        <v>120899.856</v>
      </c>
      <c r="AY568" s="234">
        <f>(AY569/30)*'MONTHLY DATA'!BW223*'MONTHLY DATA'!BW224</f>
        <v>177089.29920000001</v>
      </c>
      <c r="AZ568" s="234">
        <f>(AZ569/30)*'MONTHLY DATA'!BX223*'MONTHLY DATA'!BX224</f>
        <v>144887.71967999998</v>
      </c>
      <c r="BA568" s="234">
        <f>(BA569/30)*'MONTHLY DATA'!BY223*'MONTHLY DATA'!BY224</f>
        <v>177089.29920000001</v>
      </c>
      <c r="BB568" s="234">
        <f>(BB569/30)*'MONTHLY DATA'!BZ223*'MONTHLY DATA'!BZ224</f>
        <v>144887.71967999998</v>
      </c>
      <c r="BC568" s="234">
        <f>(BC569/30)*'MONTHLY DATA'!CA223*'MONTHLY DATA'!CA224</f>
        <v>177089.29920000001</v>
      </c>
      <c r="BD568" s="234">
        <f>(BD569/30)*'MONTHLY DATA'!CB223*'MONTHLY DATA'!CB224</f>
        <v>144887.71967999998</v>
      </c>
      <c r="BE568" s="234">
        <f>(BE569/30)*'MONTHLY DATA'!CC223*'MONTHLY DATA'!CC224</f>
        <v>177089.29920000001</v>
      </c>
      <c r="BF568" s="234">
        <f>(BF569/30)*'MONTHLY DATA'!CD223*'MONTHLY DATA'!CD224</f>
        <v>144887.71967999998</v>
      </c>
      <c r="BG568" s="234">
        <f>(BG569/30)*'MONTHLY DATA'!CE223*'MONTHLY DATA'!CE224</f>
        <v>177089.29920000001</v>
      </c>
      <c r="BH568" s="234">
        <f>(BH569/30)*'MONTHLY DATA'!CF223*'MONTHLY DATA'!CF224</f>
        <v>144887.71967999998</v>
      </c>
      <c r="BI568" s="234">
        <f>(BI569/30)*'MONTHLY DATA'!CG223*'MONTHLY DATA'!CG224</f>
        <v>177089.29920000001</v>
      </c>
      <c r="BJ568" s="234">
        <f>(BJ569/30)*'MONTHLY DATA'!CH223*'MONTHLY DATA'!CH224</f>
        <v>144887.71967999998</v>
      </c>
      <c r="BK568" s="234">
        <f>(BK569/30)*'MONTHLY DATA'!CI223*'MONTHLY DATA'!CI224</f>
        <v>153035.77849999999</v>
      </c>
      <c r="BL568" s="234">
        <f>(BL569/30)*'MONTHLY DATA'!CJ223*'MONTHLY DATA'!CJ224</f>
        <v>125211.09150000001</v>
      </c>
      <c r="BM568" s="234">
        <f>(BM569/30)*'MONTHLY DATA'!CK223*'MONTHLY DATA'!CK224</f>
        <v>153035.77849999999</v>
      </c>
      <c r="BN568" s="234">
        <f>(BN569/30)*'MONTHLY DATA'!CL223*'MONTHLY DATA'!CL224</f>
        <v>125211.09150000001</v>
      </c>
      <c r="BO568" s="234">
        <f>(BO569/30)*'MONTHLY DATA'!CM223*'MONTHLY DATA'!CM224</f>
        <v>153035.77849999999</v>
      </c>
      <c r="BP568" s="234">
        <f>(BP569/30)*'MONTHLY DATA'!CN223*'MONTHLY DATA'!CN224</f>
        <v>125211.09150000001</v>
      </c>
      <c r="BQ568" s="234">
        <f>(BQ569/30)*'MONTHLY DATA'!CO223*'MONTHLY DATA'!CO224</f>
        <v>153035.77849999999</v>
      </c>
      <c r="BR568" s="234">
        <f>(BR569/30)*'MONTHLY DATA'!CP223*'MONTHLY DATA'!CP224</f>
        <v>125211.09150000001</v>
      </c>
      <c r="BS568" s="234">
        <f>(BS569/30)*'MONTHLY DATA'!CQ223*'MONTHLY DATA'!CQ224</f>
        <v>153035.77849999999</v>
      </c>
      <c r="BT568" s="234">
        <f>(BT569/30)*'MONTHLY DATA'!CR223*'MONTHLY DATA'!CR224</f>
        <v>125211.09150000001</v>
      </c>
      <c r="BU568" s="234">
        <f>(BU569/30)*'MONTHLY DATA'!CS223*'MONTHLY DATA'!CS224</f>
        <v>153035.77849999999</v>
      </c>
      <c r="BV568" s="234">
        <f>(BV569/30)*'MONTHLY DATA'!CT223*'MONTHLY DATA'!CT224</f>
        <v>125211.09150000001</v>
      </c>
      <c r="BW568" s="344">
        <f t="shared" si="352"/>
        <v>9385593.7252799943</v>
      </c>
    </row>
    <row r="569" spans="1:75" ht="16.5" thickBot="1" x14ac:dyDescent="0.3">
      <c r="A569" s="168" t="s">
        <v>837</v>
      </c>
      <c r="O569" s="234">
        <f>O153*TABLES!$D$48</f>
        <v>438960</v>
      </c>
      <c r="P569" s="234">
        <f>P153*TABLES!$D$48</f>
        <v>359142</v>
      </c>
      <c r="Q569" s="234">
        <f>Q153*TABLES!$D$48</f>
        <v>438960</v>
      </c>
      <c r="R569" s="234">
        <f>R153*TABLES!$D$48</f>
        <v>359142</v>
      </c>
      <c r="S569" s="234">
        <f>S153*TABLES!$D$48</f>
        <v>438960</v>
      </c>
      <c r="T569" s="234">
        <f>T153*TABLES!$D$48</f>
        <v>359142</v>
      </c>
      <c r="U569" s="234">
        <f>U153*TABLES!$D$48</f>
        <v>438960</v>
      </c>
      <c r="V569" s="234">
        <f>V153*TABLES!$D$48</f>
        <v>359142</v>
      </c>
      <c r="W569" s="234">
        <f>W153*TABLES!$D$48</f>
        <v>438960</v>
      </c>
      <c r="X569" s="234">
        <f>X153*TABLES!$D$48</f>
        <v>359142</v>
      </c>
      <c r="Y569" s="234">
        <f>Y153*TABLES!$D$48</f>
        <v>438960</v>
      </c>
      <c r="Z569" s="234">
        <f>Z153*TABLES!$D$48</f>
        <v>359142</v>
      </c>
      <c r="AA569" s="234">
        <f>AA153*TABLES!$E$48</f>
        <v>321581.39999999997</v>
      </c>
      <c r="AB569" s="234">
        <f>AB153*TABLES!$E$48</f>
        <v>263109</v>
      </c>
      <c r="AC569" s="234">
        <f>AC153*TABLES!$E$48</f>
        <v>321581.39999999997</v>
      </c>
      <c r="AD569" s="234">
        <f>AD153*TABLES!$E$48</f>
        <v>263109</v>
      </c>
      <c r="AE569" s="234">
        <f>AE153*TABLES!$E$48</f>
        <v>321581.39999999997</v>
      </c>
      <c r="AF569" s="234">
        <f>AF153*TABLES!$E$48</f>
        <v>263109</v>
      </c>
      <c r="AG569" s="234">
        <f>AG153*TABLES!$E$48</f>
        <v>321581.39999999997</v>
      </c>
      <c r="AH569" s="234">
        <f>AH153*TABLES!$E$48</f>
        <v>263109</v>
      </c>
      <c r="AI569" s="234">
        <f>AI153*TABLES!$E$48</f>
        <v>321581.39999999997</v>
      </c>
      <c r="AJ569" s="234">
        <f>AJ153*TABLES!$E$48</f>
        <v>263109</v>
      </c>
      <c r="AK569" s="234">
        <f>AK153*TABLES!$E$48</f>
        <v>321581.39999999997</v>
      </c>
      <c r="AL569" s="234">
        <f>AL153*TABLES!$E$48</f>
        <v>263109</v>
      </c>
      <c r="AM569" s="234">
        <f>AM153*TABLES!$F$48</f>
        <v>287863.2</v>
      </c>
      <c r="AN569" s="234">
        <f>AN153*TABLES!$F$48</f>
        <v>235519.19999999998</v>
      </c>
      <c r="AO569" s="234">
        <f>AO153*TABLES!$F$48</f>
        <v>287863.2</v>
      </c>
      <c r="AP569" s="234">
        <f>AP153*TABLES!$F$48</f>
        <v>235519.19999999998</v>
      </c>
      <c r="AQ569" s="234">
        <f>AQ153*TABLES!$F$48</f>
        <v>287863.2</v>
      </c>
      <c r="AR569" s="234">
        <f>AR153*TABLES!$F$48</f>
        <v>235519.19999999998</v>
      </c>
      <c r="AS569" s="234">
        <f>AS153*TABLES!$F$48</f>
        <v>287863.2</v>
      </c>
      <c r="AT569" s="234">
        <f>AT153*TABLES!$F$48</f>
        <v>235519.19999999998</v>
      </c>
      <c r="AU569" s="234">
        <f>AU153*TABLES!$F$48</f>
        <v>287863.2</v>
      </c>
      <c r="AV569" s="234">
        <f>AV153*TABLES!$F$48</f>
        <v>235519.19999999998</v>
      </c>
      <c r="AW569" s="234">
        <f>AW153*TABLES!$F$48</f>
        <v>287863.2</v>
      </c>
      <c r="AX569" s="234">
        <f>AX153*TABLES!$F$48</f>
        <v>235519.19999999998</v>
      </c>
      <c r="AY569" s="234">
        <f>AY153*TABLES!$G$48</f>
        <v>335396.40000000002</v>
      </c>
      <c r="AZ569" s="234">
        <f>AZ153*TABLES!$G$48</f>
        <v>274408.56</v>
      </c>
      <c r="BA569" s="234">
        <f>BA153*TABLES!$G$48</f>
        <v>335396.40000000002</v>
      </c>
      <c r="BB569" s="234">
        <f>BB153*TABLES!$G$48</f>
        <v>274408.56</v>
      </c>
      <c r="BC569" s="234">
        <f>BC153*TABLES!$G$48</f>
        <v>335396.40000000002</v>
      </c>
      <c r="BD569" s="234">
        <f>BD153*TABLES!$G$48</f>
        <v>274408.56</v>
      </c>
      <c r="BE569" s="234">
        <f>BE153*TABLES!$G$48</f>
        <v>335396.40000000002</v>
      </c>
      <c r="BF569" s="234">
        <f>BF153*TABLES!$G$48</f>
        <v>274408.56</v>
      </c>
      <c r="BG569" s="234">
        <f>BG153*TABLES!$G$48</f>
        <v>335396.40000000002</v>
      </c>
      <c r="BH569" s="234">
        <f>BH153*TABLES!$G$48</f>
        <v>274408.56</v>
      </c>
      <c r="BI569" s="234">
        <f>BI153*TABLES!$G$48</f>
        <v>335396.40000000002</v>
      </c>
      <c r="BJ569" s="234">
        <f>BJ153*TABLES!$G$48</f>
        <v>274408.56</v>
      </c>
      <c r="BK569" s="234">
        <f>BK153*TABLES!$H$48</f>
        <v>281143.5</v>
      </c>
      <c r="BL569" s="234">
        <f>BL153*TABLES!$H$48</f>
        <v>230026.50000000003</v>
      </c>
      <c r="BM569" s="234">
        <f>BM153*TABLES!$H$48</f>
        <v>281143.5</v>
      </c>
      <c r="BN569" s="234">
        <f>BN153*TABLES!$H$48</f>
        <v>230026.50000000003</v>
      </c>
      <c r="BO569" s="234">
        <f>BO153*TABLES!$H$48</f>
        <v>281143.5</v>
      </c>
      <c r="BP569" s="234">
        <f>BP153*TABLES!$H$48</f>
        <v>230026.50000000003</v>
      </c>
      <c r="BQ569" s="234">
        <f>BQ153*TABLES!$H$48</f>
        <v>281143.5</v>
      </c>
      <c r="BR569" s="234">
        <f>BR153*TABLES!$H$48</f>
        <v>230026.50000000003</v>
      </c>
      <c r="BS569" s="234">
        <f>BS153*TABLES!$H$48</f>
        <v>281143.5</v>
      </c>
      <c r="BT569" s="234">
        <f>BT153*TABLES!$H$48</f>
        <v>230026.50000000003</v>
      </c>
      <c r="BU569" s="234">
        <f>BU153*TABLES!$H$48</f>
        <v>281143.5</v>
      </c>
      <c r="BV569" s="234">
        <f>BV153*TABLES!$H$48</f>
        <v>230026.50000000003</v>
      </c>
      <c r="BW569" s="344">
        <f t="shared" si="352"/>
        <v>18162898.559999999</v>
      </c>
    </row>
    <row r="570" spans="1:75" ht="16.5" thickBot="1" x14ac:dyDescent="0.3">
      <c r="A570" s="180" t="s">
        <v>435</v>
      </c>
      <c r="O570" s="234">
        <f>N567</f>
        <v>0</v>
      </c>
      <c r="P570" s="234">
        <f t="shared" ref="P570:BV570" si="359">O567</f>
        <v>365800</v>
      </c>
      <c r="Q570" s="234">
        <f t="shared" si="359"/>
        <v>299285</v>
      </c>
      <c r="R570" s="234">
        <f t="shared" si="359"/>
        <v>365800</v>
      </c>
      <c r="S570" s="234">
        <f t="shared" si="359"/>
        <v>299285</v>
      </c>
      <c r="T570" s="234">
        <f t="shared" si="359"/>
        <v>365800</v>
      </c>
      <c r="U570" s="234">
        <f t="shared" si="359"/>
        <v>299285</v>
      </c>
      <c r="V570" s="234">
        <f t="shared" si="359"/>
        <v>365800</v>
      </c>
      <c r="W570" s="234">
        <f t="shared" si="359"/>
        <v>299285</v>
      </c>
      <c r="X570" s="234">
        <f t="shared" si="359"/>
        <v>365800</v>
      </c>
      <c r="Y570" s="234">
        <f t="shared" si="359"/>
        <v>299285</v>
      </c>
      <c r="Z570" s="234">
        <f t="shared" si="359"/>
        <v>365800</v>
      </c>
      <c r="AA570" s="234">
        <f t="shared" si="359"/>
        <v>299285</v>
      </c>
      <c r="AB570" s="234">
        <f t="shared" si="359"/>
        <v>300142.63999999996</v>
      </c>
      <c r="AC570" s="234">
        <f t="shared" si="359"/>
        <v>245568.39999999997</v>
      </c>
      <c r="AD570" s="234">
        <f t="shared" si="359"/>
        <v>300142.63999999996</v>
      </c>
      <c r="AE570" s="234">
        <f t="shared" si="359"/>
        <v>245568.39999999997</v>
      </c>
      <c r="AF570" s="234">
        <f t="shared" si="359"/>
        <v>300142.63999999996</v>
      </c>
      <c r="AG570" s="234">
        <f t="shared" si="359"/>
        <v>245568.39999999997</v>
      </c>
      <c r="AH570" s="234">
        <f t="shared" si="359"/>
        <v>300142.63999999996</v>
      </c>
      <c r="AI570" s="234">
        <f t="shared" si="359"/>
        <v>245568.39999999997</v>
      </c>
      <c r="AJ570" s="234">
        <f t="shared" si="359"/>
        <v>300142.63999999996</v>
      </c>
      <c r="AK570" s="234">
        <f t="shared" si="359"/>
        <v>245568.39999999997</v>
      </c>
      <c r="AL570" s="234">
        <f t="shared" si="359"/>
        <v>300142.63999999996</v>
      </c>
      <c r="AM570" s="234">
        <f t="shared" si="359"/>
        <v>245568.39999999997</v>
      </c>
      <c r="AN570" s="234">
        <f t="shared" si="359"/>
        <v>239886</v>
      </c>
      <c r="AO570" s="234">
        <f t="shared" si="359"/>
        <v>196266</v>
      </c>
      <c r="AP570" s="234">
        <f t="shared" si="359"/>
        <v>239886</v>
      </c>
      <c r="AQ570" s="234">
        <f t="shared" si="359"/>
        <v>196266</v>
      </c>
      <c r="AR570" s="234">
        <f t="shared" si="359"/>
        <v>239886</v>
      </c>
      <c r="AS570" s="234">
        <f t="shared" si="359"/>
        <v>196266</v>
      </c>
      <c r="AT570" s="234">
        <f t="shared" si="359"/>
        <v>239886</v>
      </c>
      <c r="AU570" s="234">
        <f t="shared" si="359"/>
        <v>196266</v>
      </c>
      <c r="AV570" s="234">
        <f t="shared" si="359"/>
        <v>239886</v>
      </c>
      <c r="AW570" s="234">
        <f t="shared" si="359"/>
        <v>196266</v>
      </c>
      <c r="AX570" s="234">
        <f t="shared" si="359"/>
        <v>239886</v>
      </c>
      <c r="AY570" s="234">
        <f t="shared" si="359"/>
        <v>196266</v>
      </c>
      <c r="AZ570" s="234">
        <f t="shared" si="359"/>
        <v>290676.88</v>
      </c>
      <c r="BA570" s="234">
        <f t="shared" si="359"/>
        <v>237820.75199999998</v>
      </c>
      <c r="BB570" s="234">
        <f t="shared" si="359"/>
        <v>290676.88</v>
      </c>
      <c r="BC570" s="234">
        <f t="shared" si="359"/>
        <v>237820.75199999998</v>
      </c>
      <c r="BD570" s="234">
        <f t="shared" si="359"/>
        <v>290676.88</v>
      </c>
      <c r="BE570" s="234">
        <f t="shared" si="359"/>
        <v>237820.75199999998</v>
      </c>
      <c r="BF570" s="234">
        <f t="shared" si="359"/>
        <v>290676.88</v>
      </c>
      <c r="BG570" s="234">
        <f t="shared" si="359"/>
        <v>237820.75199999998</v>
      </c>
      <c r="BH570" s="234">
        <f t="shared" si="359"/>
        <v>290676.88</v>
      </c>
      <c r="BI570" s="234">
        <f t="shared" si="359"/>
        <v>237820.75199999998</v>
      </c>
      <c r="BJ570" s="234">
        <f t="shared" si="359"/>
        <v>290676.88</v>
      </c>
      <c r="BK570" s="234">
        <f t="shared" si="359"/>
        <v>237820.75199999998</v>
      </c>
      <c r="BL570" s="234">
        <f t="shared" si="359"/>
        <v>281143.5</v>
      </c>
      <c r="BM570" s="234">
        <f t="shared" si="359"/>
        <v>230026.50000000003</v>
      </c>
      <c r="BN570" s="234">
        <f t="shared" si="359"/>
        <v>281143.5</v>
      </c>
      <c r="BO570" s="234">
        <f t="shared" si="359"/>
        <v>230026.50000000003</v>
      </c>
      <c r="BP570" s="234">
        <f t="shared" si="359"/>
        <v>281143.5</v>
      </c>
      <c r="BQ570" s="234">
        <f t="shared" si="359"/>
        <v>230026.50000000003</v>
      </c>
      <c r="BR570" s="234">
        <f t="shared" si="359"/>
        <v>281143.5</v>
      </c>
      <c r="BS570" s="234">
        <f t="shared" si="359"/>
        <v>230026.50000000003</v>
      </c>
      <c r="BT570" s="234">
        <f t="shared" si="359"/>
        <v>281143.5</v>
      </c>
      <c r="BU570" s="234">
        <f t="shared" si="359"/>
        <v>230026.50000000003</v>
      </c>
      <c r="BV570" s="234">
        <f t="shared" si="359"/>
        <v>281143.5</v>
      </c>
      <c r="BW570" s="344">
        <f t="shared" si="352"/>
        <v>15889667.532000007</v>
      </c>
    </row>
    <row r="571" spans="1:75" ht="16.5" thickBot="1" x14ac:dyDescent="0.3">
      <c r="A571" s="168" t="s">
        <v>838</v>
      </c>
      <c r="O571" s="234">
        <f>N568</f>
        <v>0</v>
      </c>
      <c r="P571" s="234">
        <f t="shared" ref="P571:BV571" si="360">O568</f>
        <v>213627.19999999998</v>
      </c>
      <c r="Q571" s="234">
        <f t="shared" si="360"/>
        <v>174782.44</v>
      </c>
      <c r="R571" s="234">
        <f t="shared" si="360"/>
        <v>213627.19999999998</v>
      </c>
      <c r="S571" s="234">
        <f t="shared" si="360"/>
        <v>174782.44</v>
      </c>
      <c r="T571" s="234">
        <f t="shared" si="360"/>
        <v>213627.19999999998</v>
      </c>
      <c r="U571" s="234">
        <f t="shared" si="360"/>
        <v>174782.44</v>
      </c>
      <c r="V571" s="234">
        <f t="shared" si="360"/>
        <v>213627.19999999998</v>
      </c>
      <c r="W571" s="234">
        <f t="shared" si="360"/>
        <v>174782.44</v>
      </c>
      <c r="X571" s="234">
        <f t="shared" si="360"/>
        <v>213627.19999999998</v>
      </c>
      <c r="Y571" s="234">
        <f t="shared" si="360"/>
        <v>174782.44</v>
      </c>
      <c r="Z571" s="234">
        <f t="shared" si="360"/>
        <v>213627.19999999998</v>
      </c>
      <c r="AA571" s="234">
        <f t="shared" si="360"/>
        <v>174782.44</v>
      </c>
      <c r="AB571" s="234">
        <f t="shared" si="360"/>
        <v>168830.23499999999</v>
      </c>
      <c r="AC571" s="234">
        <f t="shared" si="360"/>
        <v>138132.22499999998</v>
      </c>
      <c r="AD571" s="234">
        <f t="shared" si="360"/>
        <v>168830.23499999999</v>
      </c>
      <c r="AE571" s="234">
        <f t="shared" si="360"/>
        <v>138132.22499999998</v>
      </c>
      <c r="AF571" s="234">
        <f t="shared" si="360"/>
        <v>168830.23499999999</v>
      </c>
      <c r="AG571" s="234">
        <f t="shared" si="360"/>
        <v>138132.22499999998</v>
      </c>
      <c r="AH571" s="234">
        <f t="shared" si="360"/>
        <v>168830.23499999999</v>
      </c>
      <c r="AI571" s="234">
        <f t="shared" si="360"/>
        <v>138132.22499999998</v>
      </c>
      <c r="AJ571" s="234">
        <f t="shared" si="360"/>
        <v>168830.23499999999</v>
      </c>
      <c r="AK571" s="234">
        <f t="shared" si="360"/>
        <v>138132.22499999998</v>
      </c>
      <c r="AL571" s="234">
        <f t="shared" si="360"/>
        <v>168830.23499999999</v>
      </c>
      <c r="AM571" s="234">
        <f t="shared" si="360"/>
        <v>138132.22499999998</v>
      </c>
      <c r="AN571" s="234">
        <f t="shared" si="360"/>
        <v>147769.77600000001</v>
      </c>
      <c r="AO571" s="234">
        <f t="shared" si="360"/>
        <v>120899.856</v>
      </c>
      <c r="AP571" s="234">
        <f t="shared" si="360"/>
        <v>147769.77600000001</v>
      </c>
      <c r="AQ571" s="234">
        <f t="shared" si="360"/>
        <v>120899.856</v>
      </c>
      <c r="AR571" s="234">
        <f t="shared" si="360"/>
        <v>147769.77600000001</v>
      </c>
      <c r="AS571" s="234">
        <f t="shared" si="360"/>
        <v>120899.856</v>
      </c>
      <c r="AT571" s="234">
        <f t="shared" si="360"/>
        <v>147769.77600000001</v>
      </c>
      <c r="AU571" s="234">
        <f t="shared" si="360"/>
        <v>120899.856</v>
      </c>
      <c r="AV571" s="234">
        <f t="shared" si="360"/>
        <v>147769.77600000001</v>
      </c>
      <c r="AW571" s="234">
        <f t="shared" si="360"/>
        <v>120899.856</v>
      </c>
      <c r="AX571" s="234">
        <f t="shared" si="360"/>
        <v>147769.77600000001</v>
      </c>
      <c r="AY571" s="234">
        <f t="shared" si="360"/>
        <v>120899.856</v>
      </c>
      <c r="AZ571" s="234">
        <f t="shared" si="360"/>
        <v>177089.29920000001</v>
      </c>
      <c r="BA571" s="234">
        <f t="shared" si="360"/>
        <v>144887.71967999998</v>
      </c>
      <c r="BB571" s="234">
        <f t="shared" si="360"/>
        <v>177089.29920000001</v>
      </c>
      <c r="BC571" s="234">
        <f t="shared" si="360"/>
        <v>144887.71967999998</v>
      </c>
      <c r="BD571" s="234">
        <f t="shared" si="360"/>
        <v>177089.29920000001</v>
      </c>
      <c r="BE571" s="234">
        <f t="shared" si="360"/>
        <v>144887.71967999998</v>
      </c>
      <c r="BF571" s="234">
        <f t="shared" si="360"/>
        <v>177089.29920000001</v>
      </c>
      <c r="BG571" s="234">
        <f t="shared" si="360"/>
        <v>144887.71967999998</v>
      </c>
      <c r="BH571" s="234">
        <f t="shared" si="360"/>
        <v>177089.29920000001</v>
      </c>
      <c r="BI571" s="234">
        <f t="shared" si="360"/>
        <v>144887.71967999998</v>
      </c>
      <c r="BJ571" s="234">
        <f t="shared" si="360"/>
        <v>177089.29920000001</v>
      </c>
      <c r="BK571" s="234">
        <f t="shared" si="360"/>
        <v>144887.71967999998</v>
      </c>
      <c r="BL571" s="234">
        <f t="shared" si="360"/>
        <v>153035.77849999999</v>
      </c>
      <c r="BM571" s="234">
        <f t="shared" si="360"/>
        <v>125211.09150000001</v>
      </c>
      <c r="BN571" s="234">
        <f t="shared" si="360"/>
        <v>153035.77849999999</v>
      </c>
      <c r="BO571" s="234">
        <f t="shared" si="360"/>
        <v>125211.09150000001</v>
      </c>
      <c r="BP571" s="234">
        <f t="shared" si="360"/>
        <v>153035.77849999999</v>
      </c>
      <c r="BQ571" s="234">
        <f t="shared" si="360"/>
        <v>125211.09150000001</v>
      </c>
      <c r="BR571" s="234">
        <f t="shared" si="360"/>
        <v>153035.77849999999</v>
      </c>
      <c r="BS571" s="234">
        <f t="shared" si="360"/>
        <v>125211.09150000001</v>
      </c>
      <c r="BT571" s="234">
        <f t="shared" si="360"/>
        <v>153035.77849999999</v>
      </c>
      <c r="BU571" s="234">
        <f t="shared" si="360"/>
        <v>125211.09150000001</v>
      </c>
      <c r="BV571" s="234">
        <f t="shared" si="360"/>
        <v>153035.77849999999</v>
      </c>
      <c r="BW571" s="344">
        <f t="shared" si="352"/>
        <v>9260382.6337799951</v>
      </c>
    </row>
    <row r="572" spans="1:75" ht="16.5" thickBot="1" x14ac:dyDescent="0.3">
      <c r="A572" s="180" t="s">
        <v>436</v>
      </c>
      <c r="M572" s="358"/>
      <c r="O572" s="234">
        <f>O567+O568+O569-O570-O571</f>
        <v>1018387.2</v>
      </c>
      <c r="P572" s="234">
        <f t="shared" ref="P572:BV572" si="361">P567+P568+P569-P570-P571</f>
        <v>253782.23999999996</v>
      </c>
      <c r="Q572" s="234">
        <f t="shared" si="361"/>
        <v>544319.76</v>
      </c>
      <c r="R572" s="234">
        <f t="shared" si="361"/>
        <v>253782.23999999996</v>
      </c>
      <c r="S572" s="234">
        <f t="shared" si="361"/>
        <v>544319.76</v>
      </c>
      <c r="T572" s="234">
        <f t="shared" si="361"/>
        <v>253782.23999999996</v>
      </c>
      <c r="U572" s="234">
        <f t="shared" si="361"/>
        <v>544319.76</v>
      </c>
      <c r="V572" s="234">
        <f t="shared" si="361"/>
        <v>253782.23999999996</v>
      </c>
      <c r="W572" s="234">
        <f t="shared" si="361"/>
        <v>544319.76</v>
      </c>
      <c r="X572" s="234">
        <f t="shared" si="361"/>
        <v>253782.23999999996</v>
      </c>
      <c r="Y572" s="234">
        <f t="shared" si="361"/>
        <v>544319.76</v>
      </c>
      <c r="Z572" s="234">
        <f t="shared" si="361"/>
        <v>253782.23999999996</v>
      </c>
      <c r="AA572" s="234">
        <f t="shared" si="361"/>
        <v>316486.8349999999</v>
      </c>
      <c r="AB572" s="234">
        <f t="shared" si="361"/>
        <v>177836.75000000006</v>
      </c>
      <c r="AC572" s="234">
        <f t="shared" si="361"/>
        <v>406853.65</v>
      </c>
      <c r="AD572" s="234">
        <f t="shared" si="361"/>
        <v>177836.75000000006</v>
      </c>
      <c r="AE572" s="234">
        <f t="shared" si="361"/>
        <v>406853.65</v>
      </c>
      <c r="AF572" s="234">
        <f t="shared" si="361"/>
        <v>177836.75000000006</v>
      </c>
      <c r="AG572" s="234">
        <f t="shared" si="361"/>
        <v>406853.65</v>
      </c>
      <c r="AH572" s="234">
        <f t="shared" si="361"/>
        <v>177836.75000000006</v>
      </c>
      <c r="AI572" s="234">
        <f t="shared" si="361"/>
        <v>406853.65</v>
      </c>
      <c r="AJ572" s="234">
        <f t="shared" si="361"/>
        <v>177836.75000000006</v>
      </c>
      <c r="AK572" s="234">
        <f t="shared" si="361"/>
        <v>406853.65</v>
      </c>
      <c r="AL572" s="234">
        <f t="shared" si="361"/>
        <v>177836.75000000006</v>
      </c>
      <c r="AM572" s="234">
        <f t="shared" si="361"/>
        <v>291818.35100000008</v>
      </c>
      <c r="AN572" s="234">
        <f t="shared" si="361"/>
        <v>165029.27999999997</v>
      </c>
      <c r="AO572" s="234">
        <f t="shared" si="361"/>
        <v>358353.12</v>
      </c>
      <c r="AP572" s="234">
        <f t="shared" si="361"/>
        <v>165029.27999999997</v>
      </c>
      <c r="AQ572" s="234">
        <f t="shared" si="361"/>
        <v>358353.12</v>
      </c>
      <c r="AR572" s="234">
        <f t="shared" si="361"/>
        <v>165029.27999999997</v>
      </c>
      <c r="AS572" s="234">
        <f t="shared" si="361"/>
        <v>358353.12</v>
      </c>
      <c r="AT572" s="234">
        <f t="shared" si="361"/>
        <v>165029.27999999997</v>
      </c>
      <c r="AU572" s="234">
        <f t="shared" si="361"/>
        <v>358353.12</v>
      </c>
      <c r="AV572" s="234">
        <f t="shared" si="361"/>
        <v>165029.27999999997</v>
      </c>
      <c r="AW572" s="234">
        <f t="shared" si="361"/>
        <v>358353.12</v>
      </c>
      <c r="AX572" s="234">
        <f t="shared" si="361"/>
        <v>165029.27999999997</v>
      </c>
      <c r="AY572" s="234">
        <f t="shared" si="361"/>
        <v>485996.72320000001</v>
      </c>
      <c r="AZ572" s="234">
        <f t="shared" si="361"/>
        <v>189350.85248</v>
      </c>
      <c r="BA572" s="234">
        <f t="shared" si="361"/>
        <v>420454.10752000008</v>
      </c>
      <c r="BB572" s="234">
        <f t="shared" si="361"/>
        <v>189350.85248</v>
      </c>
      <c r="BC572" s="234">
        <f t="shared" si="361"/>
        <v>420454.10752000008</v>
      </c>
      <c r="BD572" s="234">
        <f t="shared" si="361"/>
        <v>189350.85248</v>
      </c>
      <c r="BE572" s="234">
        <f t="shared" si="361"/>
        <v>420454.10752000008</v>
      </c>
      <c r="BF572" s="234">
        <f t="shared" si="361"/>
        <v>189350.85248</v>
      </c>
      <c r="BG572" s="234">
        <f t="shared" si="361"/>
        <v>420454.10752000008</v>
      </c>
      <c r="BH572" s="234">
        <f t="shared" si="361"/>
        <v>189350.85248</v>
      </c>
      <c r="BI572" s="234">
        <f t="shared" si="361"/>
        <v>420454.10752000008</v>
      </c>
      <c r="BJ572" s="234">
        <f t="shared" si="361"/>
        <v>189350.85248</v>
      </c>
      <c r="BK572" s="234">
        <f t="shared" si="361"/>
        <v>332614.30682000006</v>
      </c>
      <c r="BL572" s="234">
        <f t="shared" si="361"/>
        <v>151084.81300000011</v>
      </c>
      <c r="BM572" s="234">
        <f t="shared" si="361"/>
        <v>360085.18700000003</v>
      </c>
      <c r="BN572" s="234">
        <f t="shared" si="361"/>
        <v>151084.81300000011</v>
      </c>
      <c r="BO572" s="234">
        <f t="shared" si="361"/>
        <v>360085.18700000003</v>
      </c>
      <c r="BP572" s="234">
        <f t="shared" si="361"/>
        <v>151084.81300000011</v>
      </c>
      <c r="BQ572" s="234">
        <f t="shared" si="361"/>
        <v>360085.18700000003</v>
      </c>
      <c r="BR572" s="234">
        <f t="shared" si="361"/>
        <v>151084.81300000011</v>
      </c>
      <c r="BS572" s="234">
        <f t="shared" si="361"/>
        <v>360085.18700000003</v>
      </c>
      <c r="BT572" s="234">
        <f t="shared" si="361"/>
        <v>151084.81300000011</v>
      </c>
      <c r="BU572" s="234">
        <f t="shared" si="361"/>
        <v>360085.18700000003</v>
      </c>
      <c r="BV572" s="234">
        <f t="shared" si="361"/>
        <v>151084.81300000011</v>
      </c>
      <c r="BW572" s="344">
        <f t="shared" si="352"/>
        <v>18518136.151500002</v>
      </c>
    </row>
    <row r="573" spans="1:75" ht="16.5" thickBot="1" x14ac:dyDescent="0.3">
      <c r="B573" s="357">
        <f>COUNTIF(O572:BV572,"&lt;0")</f>
        <v>0</v>
      </c>
      <c r="M573" s="358"/>
      <c r="O573" s="234"/>
      <c r="P573" s="234"/>
      <c r="Q573" s="234"/>
      <c r="R573" s="234"/>
      <c r="S573" s="234"/>
      <c r="T573" s="234"/>
      <c r="U573" s="234"/>
      <c r="V573" s="234"/>
      <c r="W573" s="234"/>
      <c r="X573" s="234"/>
      <c r="Y573" s="234"/>
      <c r="Z573" s="234"/>
      <c r="AA573" s="234"/>
      <c r="AB573" s="234"/>
      <c r="AC573" s="234"/>
      <c r="AD573" s="234"/>
      <c r="AE573" s="234"/>
      <c r="AF573" s="234"/>
      <c r="AG573" s="234"/>
      <c r="AH573" s="234"/>
      <c r="AI573" s="234"/>
      <c r="AJ573" s="234"/>
      <c r="AK573" s="234"/>
      <c r="AL573" s="234"/>
      <c r="AM573" s="234"/>
      <c r="AN573" s="234"/>
      <c r="AO573" s="234"/>
      <c r="AP573" s="234"/>
      <c r="AQ573" s="234"/>
      <c r="AR573" s="234"/>
      <c r="AS573" s="234"/>
      <c r="AT573" s="234"/>
      <c r="AU573" s="234"/>
      <c r="AV573" s="234"/>
      <c r="AW573" s="234"/>
      <c r="AX573" s="234"/>
      <c r="AY573" s="234"/>
      <c r="AZ573" s="234"/>
      <c r="BA573" s="234"/>
      <c r="BB573" s="234"/>
      <c r="BC573" s="234"/>
      <c r="BD573" s="234"/>
      <c r="BE573" s="234"/>
      <c r="BF573" s="234"/>
      <c r="BG573" s="234"/>
      <c r="BH573" s="234"/>
      <c r="BI573" s="234"/>
      <c r="BJ573" s="234"/>
      <c r="BK573" s="234"/>
      <c r="BL573" s="234"/>
      <c r="BM573" s="234"/>
      <c r="BN573" s="234"/>
      <c r="BO573" s="234"/>
      <c r="BP573" s="234"/>
      <c r="BQ573" s="234"/>
      <c r="BR573" s="234"/>
      <c r="BS573" s="234"/>
      <c r="BT573" s="234"/>
      <c r="BU573" s="234"/>
      <c r="BV573" s="234"/>
      <c r="BW573" s="344"/>
    </row>
    <row r="574" spans="1:75" ht="16.5" thickBot="1" x14ac:dyDescent="0.3">
      <c r="A574" s="362" t="s">
        <v>430</v>
      </c>
      <c r="M574" s="358"/>
      <c r="O574" s="234"/>
      <c r="P574" s="234"/>
      <c r="Q574" s="234"/>
      <c r="R574" s="234"/>
      <c r="S574" s="234"/>
      <c r="T574" s="234"/>
      <c r="U574" s="234"/>
      <c r="V574" s="234"/>
      <c r="W574" s="234"/>
      <c r="X574" s="234"/>
      <c r="Y574" s="234"/>
      <c r="Z574" s="234"/>
      <c r="AA574" s="234"/>
      <c r="AB574" s="234"/>
      <c r="AC574" s="234"/>
      <c r="AD574" s="234"/>
      <c r="AE574" s="234"/>
      <c r="AF574" s="234"/>
      <c r="AG574" s="234"/>
      <c r="AH574" s="234"/>
      <c r="AI574" s="234"/>
      <c r="AJ574" s="234"/>
      <c r="AK574" s="234"/>
      <c r="AL574" s="234"/>
      <c r="AM574" s="234"/>
      <c r="AN574" s="234"/>
      <c r="AO574" s="234"/>
      <c r="AP574" s="234"/>
      <c r="AQ574" s="234"/>
      <c r="AR574" s="234"/>
      <c r="AS574" s="234"/>
      <c r="AT574" s="234"/>
      <c r="AU574" s="234"/>
      <c r="AV574" s="234"/>
      <c r="AW574" s="234"/>
      <c r="AX574" s="234"/>
      <c r="AY574" s="234"/>
      <c r="AZ574" s="234"/>
      <c r="BA574" s="234"/>
      <c r="BB574" s="234"/>
      <c r="BC574" s="234"/>
      <c r="BD574" s="234"/>
      <c r="BE574" s="234"/>
      <c r="BF574" s="234"/>
      <c r="BG574" s="234"/>
      <c r="BH574" s="234"/>
      <c r="BI574" s="234"/>
      <c r="BJ574" s="234"/>
      <c r="BK574" s="234"/>
      <c r="BL574" s="234"/>
      <c r="BM574" s="234"/>
      <c r="BN574" s="234"/>
      <c r="BO574" s="234"/>
      <c r="BP574" s="234"/>
      <c r="BQ574" s="234"/>
      <c r="BR574" s="234"/>
      <c r="BS574" s="234"/>
      <c r="BT574" s="234"/>
      <c r="BU574" s="234"/>
      <c r="BV574" s="234"/>
      <c r="BW574" s="344"/>
    </row>
    <row r="575" spans="1:75" ht="16.5" thickBot="1" x14ac:dyDescent="0.3">
      <c r="O575" s="360"/>
      <c r="P575" s="360"/>
      <c r="Q575" s="360"/>
      <c r="R575" s="360"/>
      <c r="S575" s="360"/>
      <c r="T575" s="360"/>
      <c r="U575" s="360"/>
      <c r="V575" s="360"/>
      <c r="W575" s="360"/>
      <c r="X575" s="360"/>
      <c r="Y575" s="360"/>
      <c r="Z575" s="360"/>
      <c r="AA575" s="360"/>
      <c r="AB575" s="360"/>
      <c r="AC575" s="360"/>
      <c r="AD575" s="360"/>
      <c r="AE575" s="360"/>
      <c r="AF575" s="360"/>
      <c r="AG575" s="360"/>
      <c r="AH575" s="360"/>
      <c r="AI575" s="360"/>
      <c r="AJ575" s="360"/>
      <c r="AK575" s="360"/>
      <c r="AL575" s="360"/>
      <c r="AM575" s="360"/>
      <c r="AN575" s="360"/>
      <c r="AO575" s="360"/>
      <c r="AP575" s="360"/>
      <c r="AQ575" s="360"/>
      <c r="AR575" s="360"/>
      <c r="AS575" s="360"/>
      <c r="AT575" s="360"/>
      <c r="AU575" s="360"/>
      <c r="AV575" s="360"/>
      <c r="AW575" s="360"/>
      <c r="AX575" s="360"/>
      <c r="AY575" s="360"/>
      <c r="AZ575" s="360"/>
      <c r="BA575" s="360"/>
      <c r="BB575" s="360"/>
      <c r="BC575" s="360"/>
      <c r="BD575" s="360"/>
      <c r="BE575" s="360"/>
      <c r="BF575" s="360"/>
      <c r="BG575" s="360"/>
      <c r="BH575" s="360"/>
      <c r="BI575" s="360"/>
      <c r="BJ575" s="360"/>
      <c r="BK575" s="360"/>
      <c r="BL575" s="360"/>
      <c r="BM575" s="360"/>
      <c r="BN575" s="360"/>
      <c r="BO575" s="360"/>
      <c r="BP575" s="360"/>
      <c r="BQ575" s="360"/>
      <c r="BR575" s="360"/>
      <c r="BS575" s="360"/>
      <c r="BT575" s="360"/>
      <c r="BU575" s="360"/>
      <c r="BV575" s="360"/>
      <c r="BW575" s="344">
        <f t="shared" si="352"/>
        <v>0</v>
      </c>
    </row>
    <row r="576" spans="1:75" ht="16.5" thickBot="1" x14ac:dyDescent="0.3">
      <c r="A576" s="257" t="s">
        <v>246</v>
      </c>
      <c r="O576" s="360"/>
      <c r="P576" s="360"/>
      <c r="Q576" s="360"/>
      <c r="R576" s="360"/>
      <c r="S576" s="360"/>
      <c r="T576" s="360"/>
      <c r="U576" s="360"/>
      <c r="V576" s="360"/>
      <c r="W576" s="360"/>
      <c r="X576" s="360"/>
      <c r="Y576" s="360"/>
      <c r="Z576" s="360"/>
      <c r="AA576" s="360"/>
      <c r="AB576" s="360"/>
      <c r="AC576" s="360"/>
      <c r="AD576" s="360"/>
      <c r="AE576" s="360"/>
      <c r="AF576" s="360"/>
      <c r="AG576" s="360"/>
      <c r="AH576" s="360"/>
      <c r="AI576" s="360"/>
      <c r="AJ576" s="360"/>
      <c r="AK576" s="360"/>
      <c r="AL576" s="360"/>
      <c r="AM576" s="360"/>
      <c r="AN576" s="360"/>
      <c r="AO576" s="360"/>
      <c r="AP576" s="360"/>
      <c r="AQ576" s="360"/>
      <c r="AR576" s="360"/>
      <c r="AS576" s="360"/>
      <c r="AT576" s="360"/>
      <c r="AU576" s="360"/>
      <c r="AV576" s="360"/>
      <c r="AW576" s="360"/>
      <c r="AX576" s="360"/>
      <c r="AY576" s="360"/>
      <c r="AZ576" s="360"/>
      <c r="BA576" s="360"/>
      <c r="BB576" s="360"/>
      <c r="BC576" s="360"/>
      <c r="BD576" s="360"/>
      <c r="BE576" s="360"/>
      <c r="BF576" s="360"/>
      <c r="BG576" s="360"/>
      <c r="BH576" s="360"/>
      <c r="BI576" s="360"/>
      <c r="BJ576" s="360"/>
      <c r="BK576" s="360"/>
      <c r="BL576" s="360"/>
      <c r="BM576" s="360"/>
      <c r="BN576" s="360"/>
      <c r="BO576" s="360"/>
      <c r="BP576" s="360"/>
      <c r="BQ576" s="360"/>
      <c r="BR576" s="360"/>
      <c r="BS576" s="360"/>
      <c r="BT576" s="360"/>
      <c r="BU576" s="360"/>
      <c r="BV576" s="360"/>
      <c r="BW576" s="344">
        <f t="shared" si="352"/>
        <v>0</v>
      </c>
    </row>
    <row r="577" spans="1:77" ht="16.5" thickBot="1" x14ac:dyDescent="0.3">
      <c r="O577" s="360"/>
      <c r="P577" s="360"/>
      <c r="Q577" s="360"/>
      <c r="R577" s="360"/>
      <c r="S577" s="360"/>
      <c r="T577" s="360"/>
      <c r="U577" s="360"/>
      <c r="V577" s="360"/>
      <c r="W577" s="360"/>
      <c r="X577" s="360"/>
      <c r="Y577" s="360"/>
      <c r="Z577" s="360"/>
      <c r="AA577" s="360"/>
      <c r="AB577" s="360"/>
      <c r="AC577" s="360"/>
      <c r="AD577" s="360"/>
      <c r="AE577" s="360"/>
      <c r="AF577" s="360"/>
      <c r="AG577" s="360"/>
      <c r="AH577" s="360"/>
      <c r="AI577" s="360"/>
      <c r="AJ577" s="360"/>
      <c r="AK577" s="360"/>
      <c r="AL577" s="360"/>
      <c r="AM577" s="360"/>
      <c r="AN577" s="360"/>
      <c r="AO577" s="360"/>
      <c r="AP577" s="360"/>
      <c r="AQ577" s="360"/>
      <c r="AR577" s="360"/>
      <c r="AS577" s="360"/>
      <c r="AT577" s="360"/>
      <c r="AU577" s="360"/>
      <c r="AV577" s="360"/>
      <c r="AW577" s="360"/>
      <c r="AX577" s="360"/>
      <c r="AY577" s="360"/>
      <c r="AZ577" s="360"/>
      <c r="BA577" s="360"/>
      <c r="BB577" s="360"/>
      <c r="BC577" s="360"/>
      <c r="BD577" s="360"/>
      <c r="BE577" s="360"/>
      <c r="BF577" s="360"/>
      <c r="BG577" s="360"/>
      <c r="BH577" s="360"/>
      <c r="BI577" s="360"/>
      <c r="BJ577" s="360"/>
      <c r="BK577" s="360"/>
      <c r="BL577" s="360"/>
      <c r="BM577" s="360"/>
      <c r="BN577" s="360"/>
      <c r="BO577" s="360"/>
      <c r="BP577" s="360"/>
      <c r="BQ577" s="360"/>
      <c r="BR577" s="360"/>
      <c r="BS577" s="360"/>
      <c r="BT577" s="360"/>
      <c r="BU577" s="360"/>
      <c r="BV577" s="360"/>
      <c r="BW577" s="344">
        <f t="shared" si="352"/>
        <v>0</v>
      </c>
    </row>
    <row r="578" spans="1:77" ht="16.5" thickBot="1" x14ac:dyDescent="0.3">
      <c r="A578" s="260" t="s">
        <v>429</v>
      </c>
      <c r="O578" s="360"/>
      <c r="P578" s="360"/>
      <c r="Q578" s="360"/>
      <c r="R578" s="360"/>
      <c r="S578" s="360"/>
      <c r="T578" s="360"/>
      <c r="U578" s="360"/>
      <c r="V578" s="360"/>
      <c r="W578" s="360"/>
      <c r="X578" s="360"/>
      <c r="Y578" s="360"/>
      <c r="Z578" s="360"/>
      <c r="AA578" s="360"/>
      <c r="AB578" s="360"/>
      <c r="AC578" s="360"/>
      <c r="AD578" s="360"/>
      <c r="AE578" s="360"/>
      <c r="AF578" s="360"/>
      <c r="AG578" s="360"/>
      <c r="AH578" s="360"/>
      <c r="AI578" s="360"/>
      <c r="AJ578" s="360"/>
      <c r="AK578" s="360"/>
      <c r="AL578" s="360"/>
      <c r="AM578" s="360"/>
      <c r="AN578" s="360"/>
      <c r="AO578" s="360"/>
      <c r="AP578" s="360"/>
      <c r="AQ578" s="360"/>
      <c r="AR578" s="360"/>
      <c r="AS578" s="360"/>
      <c r="AT578" s="360"/>
      <c r="AU578" s="360"/>
      <c r="AV578" s="360"/>
      <c r="AW578" s="360"/>
      <c r="AX578" s="360"/>
      <c r="AY578" s="360"/>
      <c r="AZ578" s="360"/>
      <c r="BA578" s="360"/>
      <c r="BB578" s="360"/>
      <c r="BC578" s="360"/>
      <c r="BD578" s="360"/>
      <c r="BE578" s="360"/>
      <c r="BF578" s="360"/>
      <c r="BG578" s="360"/>
      <c r="BH578" s="360"/>
      <c r="BI578" s="360"/>
      <c r="BJ578" s="360"/>
      <c r="BK578" s="360"/>
      <c r="BL578" s="360"/>
      <c r="BM578" s="360"/>
      <c r="BN578" s="360"/>
      <c r="BO578" s="360"/>
      <c r="BP578" s="360"/>
      <c r="BQ578" s="360"/>
      <c r="BR578" s="360"/>
      <c r="BS578" s="360"/>
      <c r="BT578" s="360"/>
      <c r="BU578" s="360"/>
      <c r="BV578" s="360"/>
      <c r="BW578" s="344">
        <f t="shared" si="352"/>
        <v>0</v>
      </c>
    </row>
    <row r="579" spans="1:77" ht="16.5" thickBot="1" x14ac:dyDescent="0.3">
      <c r="A579" s="180" t="s">
        <v>437</v>
      </c>
      <c r="O579" s="360"/>
      <c r="P579" s="360"/>
      <c r="Q579" s="360"/>
      <c r="R579" s="360"/>
      <c r="S579" s="360"/>
      <c r="T579" s="360"/>
      <c r="U579" s="360"/>
      <c r="V579" s="360"/>
      <c r="W579" s="360"/>
      <c r="X579" s="360"/>
      <c r="Y579" s="360"/>
      <c r="Z579" s="360"/>
      <c r="AA579" s="360"/>
      <c r="AB579" s="360"/>
      <c r="AC579" s="360"/>
      <c r="AD579" s="360"/>
      <c r="AE579" s="360"/>
      <c r="AF579" s="360"/>
      <c r="AG579" s="360"/>
      <c r="AH579" s="360"/>
      <c r="AI579" s="360"/>
      <c r="AJ579" s="360"/>
      <c r="AK579" s="360"/>
      <c r="AL579" s="360"/>
      <c r="AM579" s="360">
        <f>(AM581/30)*'MONTHLY DATA'!BK235</f>
        <v>76968</v>
      </c>
      <c r="AN579" s="360">
        <f>(AN581/30)*'MONTHLY DATA'!BL235</f>
        <v>106308</v>
      </c>
      <c r="AO579" s="360">
        <f>(AO581/30)*'MONTHLY DATA'!BM235</f>
        <v>76968</v>
      </c>
      <c r="AP579" s="360">
        <f>(AP581/30)*'MONTHLY DATA'!BN235</f>
        <v>106308</v>
      </c>
      <c r="AQ579" s="360">
        <f>(AQ581/30)*'MONTHLY DATA'!BO235</f>
        <v>76968</v>
      </c>
      <c r="AR579" s="360">
        <f>(AR581/30)*'MONTHLY DATA'!BP235</f>
        <v>106308</v>
      </c>
      <c r="AS579" s="360">
        <f>(AS581/30)*'MONTHLY DATA'!BQ235</f>
        <v>76968</v>
      </c>
      <c r="AT579" s="360">
        <f>(AT581/30)*'MONTHLY DATA'!BR235</f>
        <v>106308</v>
      </c>
      <c r="AU579" s="360">
        <f>(AU581/30)*'MONTHLY DATA'!BS235</f>
        <v>76968</v>
      </c>
      <c r="AV579" s="360">
        <f>(AV581/30)*'MONTHLY DATA'!BT235</f>
        <v>106308</v>
      </c>
      <c r="AW579" s="360">
        <f>(AW581/30)*'MONTHLY DATA'!BU235</f>
        <v>76968</v>
      </c>
      <c r="AX579" s="360">
        <f>(AX581/30)*'MONTHLY DATA'!BV235</f>
        <v>106308</v>
      </c>
      <c r="AY579" s="360">
        <f>(AY581/30)*'MONTHLY DATA'!BW235</f>
        <v>69856</v>
      </c>
      <c r="AZ579" s="360">
        <f>(AZ581/30)*'MONTHLY DATA'!BX235</f>
        <v>96464</v>
      </c>
      <c r="BA579" s="360">
        <f>(BA581/30)*'MONTHLY DATA'!BY235</f>
        <v>69856</v>
      </c>
      <c r="BB579" s="360">
        <f>(BB581/30)*'MONTHLY DATA'!BZ235</f>
        <v>96464</v>
      </c>
      <c r="BC579" s="360">
        <f>(BC581/30)*'MONTHLY DATA'!CA235</f>
        <v>69856</v>
      </c>
      <c r="BD579" s="360">
        <f>(BD581/30)*'MONTHLY DATA'!CB235</f>
        <v>96464</v>
      </c>
      <c r="BE579" s="360">
        <f>(BE581/30)*'MONTHLY DATA'!CC235</f>
        <v>69856</v>
      </c>
      <c r="BF579" s="360">
        <f>(BF581/30)*'MONTHLY DATA'!CD235</f>
        <v>96464</v>
      </c>
      <c r="BG579" s="360">
        <f>(BG581/30)*'MONTHLY DATA'!CE235</f>
        <v>69856</v>
      </c>
      <c r="BH579" s="360">
        <f>(BH581/30)*'MONTHLY DATA'!CF235</f>
        <v>96464</v>
      </c>
      <c r="BI579" s="360">
        <f>(BI581/30)*'MONTHLY DATA'!CG235</f>
        <v>69856</v>
      </c>
      <c r="BJ579" s="360">
        <f>(BJ581/30)*'MONTHLY DATA'!CH235</f>
        <v>96464</v>
      </c>
      <c r="BK579" s="360">
        <f>(BK581/30)*'MONTHLY DATA'!CI235</f>
        <v>63490</v>
      </c>
      <c r="BL579" s="360">
        <f>(BL581/30)*'MONTHLY DATA'!CJ235</f>
        <v>87668</v>
      </c>
      <c r="BM579" s="360">
        <f>(BM581/30)*'MONTHLY DATA'!CK235</f>
        <v>63490</v>
      </c>
      <c r="BN579" s="360">
        <f>(BN581/30)*'MONTHLY DATA'!CL235</f>
        <v>87668</v>
      </c>
      <c r="BO579" s="360">
        <f>(BO581/30)*'MONTHLY DATA'!CM235</f>
        <v>63490</v>
      </c>
      <c r="BP579" s="360">
        <f>(BP581/30)*'MONTHLY DATA'!CN235</f>
        <v>87668</v>
      </c>
      <c r="BQ579" s="360">
        <f>(BQ581/30)*'MONTHLY DATA'!CO235</f>
        <v>63490</v>
      </c>
      <c r="BR579" s="360">
        <f>(BR581/30)*'MONTHLY DATA'!CP235</f>
        <v>87668</v>
      </c>
      <c r="BS579" s="360">
        <f>(BS581/30)*'MONTHLY DATA'!CQ235</f>
        <v>63490</v>
      </c>
      <c r="BT579" s="360">
        <f>(BT581/30)*'MONTHLY DATA'!CR235</f>
        <v>87668</v>
      </c>
      <c r="BU579" s="360">
        <f>(BU581/30)*'MONTHLY DATA'!CS235</f>
        <v>63490</v>
      </c>
      <c r="BV579" s="360">
        <f>(BV581/30)*'MONTHLY DATA'!CT235</f>
        <v>87668</v>
      </c>
      <c r="BW579" s="344">
        <f t="shared" si="352"/>
        <v>3004524</v>
      </c>
    </row>
    <row r="580" spans="1:77" ht="16.5" thickBot="1" x14ac:dyDescent="0.3">
      <c r="A580" s="180" t="s">
        <v>438</v>
      </c>
      <c r="O580" s="360"/>
      <c r="P580" s="360"/>
      <c r="Q580" s="360"/>
      <c r="R580" s="360"/>
      <c r="S580" s="360"/>
      <c r="T580" s="360"/>
      <c r="U580" s="360"/>
      <c r="V580" s="360"/>
      <c r="W580" s="360"/>
      <c r="X580" s="360"/>
      <c r="Y580" s="360"/>
      <c r="Z580" s="360"/>
      <c r="AA580" s="360"/>
      <c r="AB580" s="360"/>
      <c r="AC580" s="360"/>
      <c r="AD580" s="360"/>
      <c r="AE580" s="360"/>
      <c r="AF580" s="360"/>
      <c r="AG580" s="360"/>
      <c r="AH580" s="360"/>
      <c r="AI580" s="360"/>
      <c r="AJ580" s="360"/>
      <c r="AK580" s="360"/>
      <c r="AL580" s="360"/>
      <c r="AM580" s="360">
        <f>(AM581/30)*'MONTHLY DATA'!BK233*'MONTHLY DATA'!BK234</f>
        <v>8124.4</v>
      </c>
      <c r="AN580" s="360">
        <f>(AN581/30)*'MONTHLY DATA'!BL233*'MONTHLY DATA'!BL234</f>
        <v>11221.4</v>
      </c>
      <c r="AO580" s="360">
        <f>(AO581/30)*'MONTHLY DATA'!BM233*'MONTHLY DATA'!BM234</f>
        <v>8124.4</v>
      </c>
      <c r="AP580" s="360">
        <f>(AP581/30)*'MONTHLY DATA'!BN233*'MONTHLY DATA'!BN234</f>
        <v>11221.4</v>
      </c>
      <c r="AQ580" s="360">
        <f>(AQ581/30)*'MONTHLY DATA'!BO233*'MONTHLY DATA'!BO234</f>
        <v>8124.4</v>
      </c>
      <c r="AR580" s="360">
        <f>(AR581/30)*'MONTHLY DATA'!BP233*'MONTHLY DATA'!BP234</f>
        <v>11221.4</v>
      </c>
      <c r="AS580" s="360">
        <f>(AS581/30)*'MONTHLY DATA'!BQ233*'MONTHLY DATA'!BQ234</f>
        <v>8124.4</v>
      </c>
      <c r="AT580" s="360">
        <f>(AT581/30)*'MONTHLY DATA'!BR233*'MONTHLY DATA'!BR234</f>
        <v>11221.4</v>
      </c>
      <c r="AU580" s="360">
        <f>(AU581/30)*'MONTHLY DATA'!BS233*'MONTHLY DATA'!BS234</f>
        <v>8124.4</v>
      </c>
      <c r="AV580" s="360">
        <f>(AV581/30)*'MONTHLY DATA'!BT233*'MONTHLY DATA'!BT234</f>
        <v>11221.4</v>
      </c>
      <c r="AW580" s="360">
        <f>(AW581/30)*'MONTHLY DATA'!BU233*'MONTHLY DATA'!BU234</f>
        <v>8124.4</v>
      </c>
      <c r="AX580" s="360">
        <f>(AX581/30)*'MONTHLY DATA'!BV233*'MONTHLY DATA'!BV234</f>
        <v>11221.4</v>
      </c>
      <c r="AY580" s="360">
        <f>(AY581/30)*'MONTHLY DATA'!BW233*'MONTHLY DATA'!BW234</f>
        <v>12705.06</v>
      </c>
      <c r="AZ580" s="360">
        <f>(AZ581/30)*'MONTHLY DATA'!BX233*'MONTHLY DATA'!BX234</f>
        <v>17544.39</v>
      </c>
      <c r="BA580" s="360">
        <f>(BA581/30)*'MONTHLY DATA'!BY233*'MONTHLY DATA'!BY234</f>
        <v>12705.06</v>
      </c>
      <c r="BB580" s="360">
        <f>(BB581/30)*'MONTHLY DATA'!BZ233*'MONTHLY DATA'!BZ234</f>
        <v>17544.39</v>
      </c>
      <c r="BC580" s="360">
        <f>(BC581/30)*'MONTHLY DATA'!CA233*'MONTHLY DATA'!CA234</f>
        <v>12705.06</v>
      </c>
      <c r="BD580" s="360">
        <f>(BD581/30)*'MONTHLY DATA'!CB233*'MONTHLY DATA'!CB234</f>
        <v>17544.39</v>
      </c>
      <c r="BE580" s="360">
        <f>(BE581/30)*'MONTHLY DATA'!CC233*'MONTHLY DATA'!CC234</f>
        <v>12705.06</v>
      </c>
      <c r="BF580" s="360">
        <f>(BF581/30)*'MONTHLY DATA'!CD233*'MONTHLY DATA'!CD234</f>
        <v>17544.39</v>
      </c>
      <c r="BG580" s="360">
        <f>(BG581/30)*'MONTHLY DATA'!CE233*'MONTHLY DATA'!CE234</f>
        <v>12705.06</v>
      </c>
      <c r="BH580" s="360">
        <f>(BH581/30)*'MONTHLY DATA'!CF233*'MONTHLY DATA'!CF234</f>
        <v>17544.39</v>
      </c>
      <c r="BI580" s="360">
        <f>(BI581/30)*'MONTHLY DATA'!CG233*'MONTHLY DATA'!CG234</f>
        <v>12705.06</v>
      </c>
      <c r="BJ580" s="360">
        <f>(BJ581/30)*'MONTHLY DATA'!CH233*'MONTHLY DATA'!CH234</f>
        <v>17544.39</v>
      </c>
      <c r="BK580" s="360">
        <f>(BK581/30)*'MONTHLY DATA'!CI233*'MONTHLY DATA'!CI234</f>
        <v>8525.7999999999993</v>
      </c>
      <c r="BL580" s="360">
        <f>(BL581/30)*'MONTHLY DATA'!CJ233*'MONTHLY DATA'!CJ234</f>
        <v>11772.56</v>
      </c>
      <c r="BM580" s="360">
        <f>(BM581/30)*'MONTHLY DATA'!CK233*'MONTHLY DATA'!CK234</f>
        <v>8525.7999999999993</v>
      </c>
      <c r="BN580" s="360">
        <f>(BN581/30)*'MONTHLY DATA'!CL233*'MONTHLY DATA'!CL234</f>
        <v>11772.56</v>
      </c>
      <c r="BO580" s="360">
        <f>(BO581/30)*'MONTHLY DATA'!CM233*'MONTHLY DATA'!CM234</f>
        <v>8525.7999999999993</v>
      </c>
      <c r="BP580" s="360">
        <f>(BP581/30)*'MONTHLY DATA'!CN233*'MONTHLY DATA'!CN234</f>
        <v>11772.56</v>
      </c>
      <c r="BQ580" s="360">
        <f>(BQ581/30)*'MONTHLY DATA'!CO233*'MONTHLY DATA'!CO234</f>
        <v>8525.7999999999993</v>
      </c>
      <c r="BR580" s="360">
        <f>(BR581/30)*'MONTHLY DATA'!CP233*'MONTHLY DATA'!CP234</f>
        <v>11772.56</v>
      </c>
      <c r="BS580" s="360">
        <f>(BS581/30)*'MONTHLY DATA'!CQ233*'MONTHLY DATA'!CQ234</f>
        <v>8525.7999999999993</v>
      </c>
      <c r="BT580" s="360">
        <f>(BT581/30)*'MONTHLY DATA'!CR233*'MONTHLY DATA'!CR234</f>
        <v>11772.56</v>
      </c>
      <c r="BU580" s="360">
        <f>(BU581/30)*'MONTHLY DATA'!CS233*'MONTHLY DATA'!CS234</f>
        <v>8525.7999999999993</v>
      </c>
      <c r="BV580" s="360">
        <f>(BV581/30)*'MONTHLY DATA'!CT233*'MONTHLY DATA'!CT234</f>
        <v>11772.56</v>
      </c>
      <c r="BW580" s="344">
        <f t="shared" si="352"/>
        <v>419361.65999999992</v>
      </c>
    </row>
    <row r="581" spans="1:77" ht="16.5" thickBot="1" x14ac:dyDescent="0.3">
      <c r="A581" s="168" t="s">
        <v>839</v>
      </c>
      <c r="P581" s="360"/>
      <c r="Q581" s="360"/>
      <c r="R581" s="360"/>
      <c r="S581" s="360"/>
      <c r="T581" s="360"/>
      <c r="U581" s="360"/>
      <c r="V581" s="360"/>
      <c r="W581" s="360"/>
      <c r="X581" s="360"/>
      <c r="Y581" s="360"/>
      <c r="Z581" s="360"/>
      <c r="AA581" s="360"/>
      <c r="AB581" s="360"/>
      <c r="AC581" s="360"/>
      <c r="AD581" s="360"/>
      <c r="AE581" s="360"/>
      <c r="AF581" s="360"/>
      <c r="AG581" s="360"/>
      <c r="AH581" s="360"/>
      <c r="AI581" s="360"/>
      <c r="AJ581" s="360"/>
      <c r="AK581" s="360"/>
      <c r="AL581" s="360"/>
      <c r="AM581" s="360">
        <f t="shared" ref="AM581:BV581" si="362">AM220</f>
        <v>128280</v>
      </c>
      <c r="AN581" s="360">
        <f t="shared" si="362"/>
        <v>177180</v>
      </c>
      <c r="AO581" s="360">
        <f t="shared" si="362"/>
        <v>128280</v>
      </c>
      <c r="AP581" s="360">
        <f t="shared" si="362"/>
        <v>177180</v>
      </c>
      <c r="AQ581" s="360">
        <f t="shared" si="362"/>
        <v>128280</v>
      </c>
      <c r="AR581" s="360">
        <f t="shared" si="362"/>
        <v>177180</v>
      </c>
      <c r="AS581" s="360">
        <f t="shared" si="362"/>
        <v>128280</v>
      </c>
      <c r="AT581" s="360">
        <f t="shared" si="362"/>
        <v>177180</v>
      </c>
      <c r="AU581" s="360">
        <f t="shared" si="362"/>
        <v>128280</v>
      </c>
      <c r="AV581" s="360">
        <f t="shared" si="362"/>
        <v>177180</v>
      </c>
      <c r="AW581" s="360">
        <f t="shared" si="362"/>
        <v>128280</v>
      </c>
      <c r="AX581" s="360">
        <f t="shared" si="362"/>
        <v>177180</v>
      </c>
      <c r="AY581" s="360">
        <f t="shared" si="362"/>
        <v>130980</v>
      </c>
      <c r="AZ581" s="360">
        <f t="shared" si="362"/>
        <v>180870</v>
      </c>
      <c r="BA581" s="360">
        <f t="shared" si="362"/>
        <v>130980</v>
      </c>
      <c r="BB581" s="360">
        <f t="shared" si="362"/>
        <v>180870</v>
      </c>
      <c r="BC581" s="360">
        <f t="shared" si="362"/>
        <v>130980</v>
      </c>
      <c r="BD581" s="360">
        <f t="shared" si="362"/>
        <v>180870</v>
      </c>
      <c r="BE581" s="360">
        <f t="shared" si="362"/>
        <v>130980</v>
      </c>
      <c r="BF581" s="360">
        <f t="shared" si="362"/>
        <v>180870</v>
      </c>
      <c r="BG581" s="360">
        <f t="shared" si="362"/>
        <v>130980</v>
      </c>
      <c r="BH581" s="360">
        <f t="shared" si="362"/>
        <v>180870</v>
      </c>
      <c r="BI581" s="360">
        <f t="shared" si="362"/>
        <v>130980</v>
      </c>
      <c r="BJ581" s="360">
        <f t="shared" si="362"/>
        <v>180870</v>
      </c>
      <c r="BK581" s="360">
        <f t="shared" si="362"/>
        <v>136050</v>
      </c>
      <c r="BL581" s="360">
        <f t="shared" si="362"/>
        <v>187860</v>
      </c>
      <c r="BM581" s="360">
        <f t="shared" si="362"/>
        <v>136050</v>
      </c>
      <c r="BN581" s="360">
        <f t="shared" si="362"/>
        <v>187860</v>
      </c>
      <c r="BO581" s="360">
        <f t="shared" si="362"/>
        <v>136050</v>
      </c>
      <c r="BP581" s="360">
        <f t="shared" si="362"/>
        <v>187860</v>
      </c>
      <c r="BQ581" s="360">
        <f t="shared" si="362"/>
        <v>136050</v>
      </c>
      <c r="BR581" s="360">
        <f t="shared" si="362"/>
        <v>187860</v>
      </c>
      <c r="BS581" s="360">
        <f t="shared" si="362"/>
        <v>136050</v>
      </c>
      <c r="BT581" s="360">
        <f t="shared" si="362"/>
        <v>187860</v>
      </c>
      <c r="BU581" s="360">
        <f t="shared" si="362"/>
        <v>136050</v>
      </c>
      <c r="BV581" s="360">
        <f t="shared" si="362"/>
        <v>187860</v>
      </c>
      <c r="BW581" s="344">
        <f t="shared" si="352"/>
        <v>5647320</v>
      </c>
      <c r="BY581" s="251"/>
    </row>
    <row r="582" spans="1:77" ht="16.5" thickBot="1" x14ac:dyDescent="0.3">
      <c r="A582" s="180" t="s">
        <v>439</v>
      </c>
      <c r="O582" s="360"/>
      <c r="P582" s="360"/>
      <c r="Q582" s="360"/>
      <c r="R582" s="360"/>
      <c r="S582" s="360"/>
      <c r="T582" s="360"/>
      <c r="U582" s="360"/>
      <c r="V582" s="360"/>
      <c r="W582" s="360"/>
      <c r="X582" s="360"/>
      <c r="Y582" s="360"/>
      <c r="Z582" s="360"/>
      <c r="AA582" s="360"/>
      <c r="AB582" s="360"/>
      <c r="AC582" s="360"/>
      <c r="AD582" s="360"/>
      <c r="AE582" s="360"/>
      <c r="AF582" s="360"/>
      <c r="AG582" s="360"/>
      <c r="AH582" s="360"/>
      <c r="AI582" s="360"/>
      <c r="AJ582" s="360"/>
      <c r="AK582" s="360"/>
      <c r="AL582" s="360"/>
      <c r="AM582" s="360">
        <f>AL579</f>
        <v>0</v>
      </c>
      <c r="AN582" s="360">
        <f t="shared" ref="AN582:BV582" si="363">AM579</f>
        <v>76968</v>
      </c>
      <c r="AO582" s="360">
        <f t="shared" si="363"/>
        <v>106308</v>
      </c>
      <c r="AP582" s="360">
        <f t="shared" si="363"/>
        <v>76968</v>
      </c>
      <c r="AQ582" s="360">
        <f t="shared" si="363"/>
        <v>106308</v>
      </c>
      <c r="AR582" s="360">
        <f t="shared" si="363"/>
        <v>76968</v>
      </c>
      <c r="AS582" s="360">
        <f t="shared" si="363"/>
        <v>106308</v>
      </c>
      <c r="AT582" s="360">
        <f t="shared" si="363"/>
        <v>76968</v>
      </c>
      <c r="AU582" s="360">
        <f t="shared" si="363"/>
        <v>106308</v>
      </c>
      <c r="AV582" s="360">
        <f t="shared" si="363"/>
        <v>76968</v>
      </c>
      <c r="AW582" s="360">
        <f t="shared" si="363"/>
        <v>106308</v>
      </c>
      <c r="AX582" s="360">
        <f t="shared" si="363"/>
        <v>76968</v>
      </c>
      <c r="AY582" s="360">
        <f t="shared" si="363"/>
        <v>106308</v>
      </c>
      <c r="AZ582" s="360">
        <f t="shared" si="363"/>
        <v>69856</v>
      </c>
      <c r="BA582" s="360">
        <f t="shared" si="363"/>
        <v>96464</v>
      </c>
      <c r="BB582" s="360">
        <f t="shared" si="363"/>
        <v>69856</v>
      </c>
      <c r="BC582" s="360">
        <f t="shared" si="363"/>
        <v>96464</v>
      </c>
      <c r="BD582" s="360">
        <f t="shared" si="363"/>
        <v>69856</v>
      </c>
      <c r="BE582" s="360">
        <f t="shared" si="363"/>
        <v>96464</v>
      </c>
      <c r="BF582" s="360">
        <f t="shared" si="363"/>
        <v>69856</v>
      </c>
      <c r="BG582" s="360">
        <f t="shared" si="363"/>
        <v>96464</v>
      </c>
      <c r="BH582" s="360">
        <f t="shared" si="363"/>
        <v>69856</v>
      </c>
      <c r="BI582" s="360">
        <f t="shared" si="363"/>
        <v>96464</v>
      </c>
      <c r="BJ582" s="360">
        <f t="shared" si="363"/>
        <v>69856</v>
      </c>
      <c r="BK582" s="360">
        <f t="shared" si="363"/>
        <v>96464</v>
      </c>
      <c r="BL582" s="360">
        <f t="shared" si="363"/>
        <v>63490</v>
      </c>
      <c r="BM582" s="360">
        <f t="shared" si="363"/>
        <v>87668</v>
      </c>
      <c r="BN582" s="360">
        <f t="shared" si="363"/>
        <v>63490</v>
      </c>
      <c r="BO582" s="360">
        <f t="shared" si="363"/>
        <v>87668</v>
      </c>
      <c r="BP582" s="360">
        <f t="shared" si="363"/>
        <v>63490</v>
      </c>
      <c r="BQ582" s="360">
        <f t="shared" si="363"/>
        <v>87668</v>
      </c>
      <c r="BR582" s="360">
        <f t="shared" si="363"/>
        <v>63490</v>
      </c>
      <c r="BS582" s="360">
        <f t="shared" si="363"/>
        <v>87668</v>
      </c>
      <c r="BT582" s="360">
        <f t="shared" si="363"/>
        <v>63490</v>
      </c>
      <c r="BU582" s="360">
        <f t="shared" si="363"/>
        <v>87668</v>
      </c>
      <c r="BV582" s="360">
        <f t="shared" si="363"/>
        <v>63490</v>
      </c>
      <c r="BW582" s="344">
        <f t="shared" si="352"/>
        <v>2916856</v>
      </c>
    </row>
    <row r="583" spans="1:77" ht="16.5" thickBot="1" x14ac:dyDescent="0.3">
      <c r="A583" s="168" t="s">
        <v>840</v>
      </c>
      <c r="O583" s="360"/>
      <c r="P583" s="360"/>
      <c r="Q583" s="360"/>
      <c r="R583" s="360"/>
      <c r="S583" s="360"/>
      <c r="T583" s="360"/>
      <c r="U583" s="360"/>
      <c r="V583" s="360"/>
      <c r="W583" s="360"/>
      <c r="X583" s="360"/>
      <c r="Y583" s="360"/>
      <c r="Z583" s="360"/>
      <c r="AA583" s="360"/>
      <c r="AB583" s="360"/>
      <c r="AC583" s="360"/>
      <c r="AD583" s="360"/>
      <c r="AE583" s="360"/>
      <c r="AF583" s="360"/>
      <c r="AG583" s="360"/>
      <c r="AH583" s="360"/>
      <c r="AI583" s="360"/>
      <c r="AJ583" s="360"/>
      <c r="AK583" s="360"/>
      <c r="AL583" s="360"/>
      <c r="AM583" s="360">
        <f>AL580</f>
        <v>0</v>
      </c>
      <c r="AN583" s="360">
        <f t="shared" ref="AN583:BV583" si="364">AM580</f>
        <v>8124.4</v>
      </c>
      <c r="AO583" s="360">
        <f t="shared" si="364"/>
        <v>11221.4</v>
      </c>
      <c r="AP583" s="360">
        <f t="shared" si="364"/>
        <v>8124.4</v>
      </c>
      <c r="AQ583" s="360">
        <f t="shared" si="364"/>
        <v>11221.4</v>
      </c>
      <c r="AR583" s="360">
        <f t="shared" si="364"/>
        <v>8124.4</v>
      </c>
      <c r="AS583" s="360">
        <f t="shared" si="364"/>
        <v>11221.4</v>
      </c>
      <c r="AT583" s="360">
        <f t="shared" si="364"/>
        <v>8124.4</v>
      </c>
      <c r="AU583" s="360">
        <f t="shared" si="364"/>
        <v>11221.4</v>
      </c>
      <c r="AV583" s="360">
        <f t="shared" si="364"/>
        <v>8124.4</v>
      </c>
      <c r="AW583" s="360">
        <f t="shared" si="364"/>
        <v>11221.4</v>
      </c>
      <c r="AX583" s="360">
        <f t="shared" si="364"/>
        <v>8124.4</v>
      </c>
      <c r="AY583" s="360">
        <f t="shared" si="364"/>
        <v>11221.4</v>
      </c>
      <c r="AZ583" s="360">
        <f t="shared" si="364"/>
        <v>12705.06</v>
      </c>
      <c r="BA583" s="360">
        <f t="shared" si="364"/>
        <v>17544.39</v>
      </c>
      <c r="BB583" s="360">
        <f t="shared" si="364"/>
        <v>12705.06</v>
      </c>
      <c r="BC583" s="360">
        <f t="shared" si="364"/>
        <v>17544.39</v>
      </c>
      <c r="BD583" s="360">
        <f t="shared" si="364"/>
        <v>12705.06</v>
      </c>
      <c r="BE583" s="360">
        <f t="shared" si="364"/>
        <v>17544.39</v>
      </c>
      <c r="BF583" s="360">
        <f t="shared" si="364"/>
        <v>12705.06</v>
      </c>
      <c r="BG583" s="360">
        <f t="shared" si="364"/>
        <v>17544.39</v>
      </c>
      <c r="BH583" s="360">
        <f t="shared" si="364"/>
        <v>12705.06</v>
      </c>
      <c r="BI583" s="360">
        <f t="shared" si="364"/>
        <v>17544.39</v>
      </c>
      <c r="BJ583" s="360">
        <f t="shared" si="364"/>
        <v>12705.06</v>
      </c>
      <c r="BK583" s="360">
        <f t="shared" si="364"/>
        <v>17544.39</v>
      </c>
      <c r="BL583" s="360">
        <f t="shared" si="364"/>
        <v>8525.7999999999993</v>
      </c>
      <c r="BM583" s="360">
        <f t="shared" si="364"/>
        <v>11772.56</v>
      </c>
      <c r="BN583" s="360">
        <f t="shared" si="364"/>
        <v>8525.7999999999993</v>
      </c>
      <c r="BO583" s="360">
        <f t="shared" si="364"/>
        <v>11772.56</v>
      </c>
      <c r="BP583" s="360">
        <f t="shared" si="364"/>
        <v>8525.7999999999993</v>
      </c>
      <c r="BQ583" s="360">
        <f t="shared" si="364"/>
        <v>11772.56</v>
      </c>
      <c r="BR583" s="360">
        <f t="shared" si="364"/>
        <v>8525.7999999999993</v>
      </c>
      <c r="BS583" s="360">
        <f t="shared" si="364"/>
        <v>11772.56</v>
      </c>
      <c r="BT583" s="360">
        <f t="shared" si="364"/>
        <v>8525.7999999999993</v>
      </c>
      <c r="BU583" s="360">
        <f t="shared" si="364"/>
        <v>11772.56</v>
      </c>
      <c r="BV583" s="360">
        <f t="shared" si="364"/>
        <v>8525.7999999999993</v>
      </c>
      <c r="BW583" s="344">
        <f t="shared" si="352"/>
        <v>407589.09999999992</v>
      </c>
    </row>
    <row r="584" spans="1:77" ht="16.5" thickBot="1" x14ac:dyDescent="0.3">
      <c r="A584" s="180" t="s">
        <v>440</v>
      </c>
      <c r="O584" s="360"/>
      <c r="P584" s="360"/>
      <c r="Q584" s="360"/>
      <c r="R584" s="360"/>
      <c r="S584" s="360"/>
      <c r="T584" s="360"/>
      <c r="U584" s="360"/>
      <c r="V584" s="360"/>
      <c r="W584" s="360"/>
      <c r="X584" s="360"/>
      <c r="Y584" s="360"/>
      <c r="Z584" s="360"/>
      <c r="AA584" s="360"/>
      <c r="AB584" s="360"/>
      <c r="AC584" s="360"/>
      <c r="AD584" s="360"/>
      <c r="AE584" s="360"/>
      <c r="AF584" s="360"/>
      <c r="AG584" s="360"/>
      <c r="AH584" s="360"/>
      <c r="AI584" s="360"/>
      <c r="AJ584" s="360"/>
      <c r="AK584" s="360"/>
      <c r="AL584" s="360"/>
      <c r="AM584" s="360">
        <f>AM579+AM580+AM581-AM582-AM583</f>
        <v>213372.4</v>
      </c>
      <c r="AN584" s="360">
        <f t="shared" ref="AN584:BV584" si="365">AN579+AN580+AN581-AN582-AN583</f>
        <v>209617.00000000003</v>
      </c>
      <c r="AO584" s="360">
        <f t="shared" si="365"/>
        <v>95843</v>
      </c>
      <c r="AP584" s="360">
        <f t="shared" si="365"/>
        <v>209617.00000000003</v>
      </c>
      <c r="AQ584" s="360">
        <f t="shared" si="365"/>
        <v>95843</v>
      </c>
      <c r="AR584" s="360">
        <f t="shared" si="365"/>
        <v>209617.00000000003</v>
      </c>
      <c r="AS584" s="360">
        <f t="shared" si="365"/>
        <v>95843</v>
      </c>
      <c r="AT584" s="360">
        <f t="shared" si="365"/>
        <v>209617.00000000003</v>
      </c>
      <c r="AU584" s="360">
        <f t="shared" si="365"/>
        <v>95843</v>
      </c>
      <c r="AV584" s="360">
        <f t="shared" si="365"/>
        <v>209617.00000000003</v>
      </c>
      <c r="AW584" s="360">
        <f t="shared" si="365"/>
        <v>95843</v>
      </c>
      <c r="AX584" s="360">
        <f t="shared" si="365"/>
        <v>209617.00000000003</v>
      </c>
      <c r="AY584" s="360">
        <f t="shared" si="365"/>
        <v>96011.66</v>
      </c>
      <c r="AZ584" s="360">
        <f t="shared" si="365"/>
        <v>212317.33000000002</v>
      </c>
      <c r="BA584" s="360">
        <f t="shared" si="365"/>
        <v>99532.67</v>
      </c>
      <c r="BB584" s="360">
        <f t="shared" si="365"/>
        <v>212317.33000000002</v>
      </c>
      <c r="BC584" s="360">
        <f t="shared" si="365"/>
        <v>99532.67</v>
      </c>
      <c r="BD584" s="360">
        <f t="shared" si="365"/>
        <v>212317.33000000002</v>
      </c>
      <c r="BE584" s="360">
        <f t="shared" si="365"/>
        <v>99532.67</v>
      </c>
      <c r="BF584" s="360">
        <f t="shared" si="365"/>
        <v>212317.33000000002</v>
      </c>
      <c r="BG584" s="360">
        <f t="shared" si="365"/>
        <v>99532.67</v>
      </c>
      <c r="BH584" s="360">
        <f t="shared" si="365"/>
        <v>212317.33000000002</v>
      </c>
      <c r="BI584" s="360">
        <f t="shared" si="365"/>
        <v>99532.67</v>
      </c>
      <c r="BJ584" s="360">
        <f t="shared" si="365"/>
        <v>212317.33000000002</v>
      </c>
      <c r="BK584" s="360">
        <f t="shared" si="365"/>
        <v>94057.409999999989</v>
      </c>
      <c r="BL584" s="360">
        <f t="shared" si="365"/>
        <v>215284.76</v>
      </c>
      <c r="BM584" s="360">
        <f t="shared" si="365"/>
        <v>108625.23999999999</v>
      </c>
      <c r="BN584" s="360">
        <f t="shared" si="365"/>
        <v>215284.76</v>
      </c>
      <c r="BO584" s="360">
        <f t="shared" si="365"/>
        <v>108625.23999999999</v>
      </c>
      <c r="BP584" s="360">
        <f t="shared" si="365"/>
        <v>215284.76</v>
      </c>
      <c r="BQ584" s="360">
        <f t="shared" si="365"/>
        <v>108625.23999999999</v>
      </c>
      <c r="BR584" s="360">
        <f t="shared" si="365"/>
        <v>215284.76</v>
      </c>
      <c r="BS584" s="360">
        <f t="shared" si="365"/>
        <v>108625.23999999999</v>
      </c>
      <c r="BT584" s="360">
        <f t="shared" si="365"/>
        <v>215284.76</v>
      </c>
      <c r="BU584" s="360">
        <f t="shared" si="365"/>
        <v>108625.23999999999</v>
      </c>
      <c r="BV584" s="360">
        <f t="shared" si="365"/>
        <v>215284.76</v>
      </c>
      <c r="BW584" s="344">
        <f t="shared" si="352"/>
        <v>5746760.5599999996</v>
      </c>
    </row>
    <row r="585" spans="1:77" ht="16.5" thickBot="1" x14ac:dyDescent="0.3">
      <c r="B585" s="353">
        <f>COUNTIF(AM584:BV584,"&lt;0")</f>
        <v>0</v>
      </c>
      <c r="O585" s="360"/>
      <c r="P585" s="360"/>
      <c r="Q585" s="360"/>
      <c r="R585" s="360"/>
      <c r="S585" s="360"/>
      <c r="T585" s="360"/>
      <c r="U585" s="360"/>
      <c r="V585" s="360"/>
      <c r="W585" s="360"/>
      <c r="X585" s="360"/>
      <c r="Y585" s="360"/>
      <c r="Z585" s="360"/>
      <c r="AA585" s="360"/>
      <c r="AB585" s="360"/>
      <c r="AC585" s="360"/>
      <c r="AD585" s="360"/>
      <c r="AE585" s="360"/>
      <c r="AF585" s="360"/>
      <c r="AG585" s="360"/>
      <c r="AH585" s="360"/>
      <c r="AI585" s="360"/>
      <c r="AJ585" s="360"/>
      <c r="AK585" s="360"/>
      <c r="AM585" s="360"/>
      <c r="AN585" s="360"/>
      <c r="AO585" s="360"/>
      <c r="AP585" s="360"/>
      <c r="AQ585" s="360"/>
      <c r="AR585" s="360"/>
      <c r="AS585" s="360"/>
      <c r="AT585" s="360"/>
      <c r="AU585" s="360"/>
      <c r="AV585" s="360"/>
      <c r="AW585" s="360"/>
      <c r="AX585" s="360"/>
      <c r="AY585" s="360"/>
      <c r="AZ585" s="360"/>
      <c r="BA585" s="360"/>
      <c r="BB585" s="360"/>
      <c r="BC585" s="360"/>
      <c r="BD585" s="360"/>
      <c r="BE585" s="360"/>
      <c r="BF585" s="360"/>
      <c r="BG585" s="360"/>
      <c r="BH585" s="360"/>
      <c r="BI585" s="360"/>
      <c r="BJ585" s="360"/>
      <c r="BK585" s="360"/>
      <c r="BL585" s="360"/>
      <c r="BM585" s="360"/>
      <c r="BN585" s="360"/>
      <c r="BO585" s="360"/>
      <c r="BP585" s="360"/>
      <c r="BQ585" s="360"/>
      <c r="BR585" s="360"/>
      <c r="BS585" s="360"/>
      <c r="BT585" s="360"/>
      <c r="BU585" s="360"/>
      <c r="BV585" s="360"/>
      <c r="BW585" s="344">
        <f t="shared" si="352"/>
        <v>0</v>
      </c>
    </row>
    <row r="586" spans="1:77" ht="16.5" thickBot="1" x14ac:dyDescent="0.3">
      <c r="A586" s="247" t="s">
        <v>421</v>
      </c>
      <c r="O586" s="360"/>
      <c r="P586" s="360"/>
      <c r="Q586" s="360"/>
      <c r="R586" s="360"/>
      <c r="S586" s="360"/>
      <c r="T586" s="360"/>
      <c r="U586" s="360"/>
      <c r="V586" s="360"/>
      <c r="W586" s="360"/>
      <c r="X586" s="360"/>
      <c r="Y586" s="360"/>
      <c r="Z586" s="360"/>
      <c r="AA586" s="360"/>
      <c r="AB586" s="360"/>
      <c r="AC586" s="360"/>
      <c r="AD586" s="360"/>
      <c r="AE586" s="360"/>
      <c r="AF586" s="360"/>
      <c r="AG586" s="360"/>
      <c r="AH586" s="360"/>
      <c r="AI586" s="360"/>
      <c r="AJ586" s="360"/>
      <c r="AK586" s="360"/>
      <c r="AL586" s="360"/>
      <c r="AM586" s="360"/>
      <c r="AN586" s="360"/>
      <c r="AO586" s="360"/>
      <c r="AP586" s="360"/>
      <c r="AQ586" s="360"/>
      <c r="AR586" s="360"/>
      <c r="AS586" s="360"/>
      <c r="AT586" s="360"/>
      <c r="AU586" s="360"/>
      <c r="AV586" s="360"/>
      <c r="AW586" s="360"/>
      <c r="AX586" s="360"/>
      <c r="AY586" s="360"/>
      <c r="AZ586" s="360"/>
      <c r="BA586" s="360"/>
      <c r="BB586" s="360"/>
      <c r="BC586" s="360"/>
      <c r="BD586" s="360"/>
      <c r="BE586" s="360"/>
      <c r="BF586" s="360"/>
      <c r="BG586" s="360"/>
      <c r="BH586" s="360"/>
      <c r="BI586" s="360"/>
      <c r="BJ586" s="360"/>
      <c r="BK586" s="360"/>
      <c r="BL586" s="360"/>
      <c r="BM586" s="360"/>
      <c r="BN586" s="360"/>
      <c r="BO586" s="360"/>
      <c r="BP586" s="360"/>
      <c r="BQ586" s="360"/>
      <c r="BR586" s="360"/>
      <c r="BS586" s="360"/>
      <c r="BT586" s="360"/>
      <c r="BU586" s="360"/>
      <c r="BV586" s="360"/>
      <c r="BW586" s="344">
        <f t="shared" si="352"/>
        <v>0</v>
      </c>
    </row>
    <row r="587" spans="1:77" ht="16.5" thickBot="1" x14ac:dyDescent="0.3">
      <c r="A587" s="169"/>
      <c r="O587" s="360"/>
      <c r="P587" s="360"/>
      <c r="Q587" s="360"/>
      <c r="R587" s="360"/>
      <c r="S587" s="360"/>
      <c r="T587" s="360"/>
      <c r="U587" s="360"/>
      <c r="V587" s="360"/>
      <c r="W587" s="360"/>
      <c r="X587" s="360"/>
      <c r="Y587" s="360"/>
      <c r="Z587" s="360"/>
      <c r="AA587" s="360"/>
      <c r="AB587" s="360"/>
      <c r="AC587" s="360"/>
      <c r="AD587" s="360"/>
      <c r="AE587" s="360"/>
      <c r="AF587" s="360"/>
      <c r="AG587" s="360"/>
      <c r="AH587" s="360"/>
      <c r="AI587" s="360"/>
      <c r="AJ587" s="360"/>
      <c r="AK587" s="360"/>
      <c r="AL587" s="360"/>
      <c r="AM587" s="360"/>
      <c r="AN587" s="360"/>
      <c r="AO587" s="360"/>
      <c r="AP587" s="360"/>
      <c r="AQ587" s="360"/>
      <c r="AR587" s="360"/>
      <c r="AS587" s="360"/>
      <c r="AT587" s="360"/>
      <c r="AU587" s="360"/>
      <c r="AV587" s="360"/>
      <c r="AW587" s="360"/>
      <c r="AX587" s="360"/>
      <c r="AY587" s="360"/>
      <c r="AZ587" s="360"/>
      <c r="BA587" s="360"/>
      <c r="BB587" s="360"/>
      <c r="BC587" s="360"/>
      <c r="BD587" s="360"/>
      <c r="BE587" s="360"/>
      <c r="BF587" s="360"/>
      <c r="BG587" s="360"/>
      <c r="BH587" s="360"/>
      <c r="BI587" s="360"/>
      <c r="BJ587" s="360"/>
      <c r="BK587" s="360"/>
      <c r="BL587" s="360"/>
      <c r="BM587" s="360"/>
      <c r="BN587" s="360"/>
      <c r="BO587" s="360"/>
      <c r="BP587" s="360"/>
      <c r="BQ587" s="360"/>
      <c r="BR587" s="360"/>
      <c r="BS587" s="360"/>
      <c r="BT587" s="360"/>
      <c r="BU587" s="360"/>
      <c r="BV587" s="360"/>
      <c r="BW587" s="344">
        <f t="shared" si="352"/>
        <v>0</v>
      </c>
    </row>
    <row r="588" spans="1:77" ht="16.5" thickBot="1" x14ac:dyDescent="0.3">
      <c r="A588" s="356" t="s">
        <v>422</v>
      </c>
      <c r="O588" s="360"/>
      <c r="P588" s="360"/>
      <c r="Q588" s="360"/>
      <c r="R588" s="360"/>
      <c r="S588" s="360"/>
      <c r="T588" s="360"/>
      <c r="U588" s="360"/>
      <c r="V588" s="360"/>
      <c r="W588" s="360"/>
      <c r="X588" s="360"/>
      <c r="Y588" s="360"/>
      <c r="Z588" s="360"/>
      <c r="AA588" s="360"/>
      <c r="AB588" s="360"/>
      <c r="AC588" s="360"/>
      <c r="AD588" s="360"/>
      <c r="AE588" s="360"/>
      <c r="AF588" s="360"/>
      <c r="AG588" s="360"/>
      <c r="AH588" s="360"/>
      <c r="AI588" s="360"/>
      <c r="AJ588" s="360"/>
      <c r="AK588" s="360"/>
      <c r="AL588" s="360"/>
      <c r="AM588" s="360"/>
      <c r="AN588" s="360"/>
      <c r="AO588" s="360"/>
      <c r="AP588" s="360"/>
      <c r="AQ588" s="360"/>
      <c r="AR588" s="360"/>
      <c r="AS588" s="360"/>
      <c r="AT588" s="360"/>
      <c r="AU588" s="360"/>
      <c r="AV588" s="360"/>
      <c r="AW588" s="360"/>
      <c r="AX588" s="360"/>
      <c r="AY588" s="360"/>
      <c r="AZ588" s="360"/>
      <c r="BA588" s="360"/>
      <c r="BB588" s="360"/>
      <c r="BC588" s="360"/>
      <c r="BD588" s="360"/>
      <c r="BE588" s="360"/>
      <c r="BF588" s="360"/>
      <c r="BG588" s="360"/>
      <c r="BH588" s="360"/>
      <c r="BI588" s="360"/>
      <c r="BJ588" s="360"/>
      <c r="BK588" s="360"/>
      <c r="BL588" s="360"/>
      <c r="BM588" s="360"/>
      <c r="BN588" s="360"/>
      <c r="BO588" s="360"/>
      <c r="BP588" s="360"/>
      <c r="BQ588" s="360"/>
      <c r="BR588" s="360"/>
      <c r="BS588" s="360"/>
      <c r="BT588" s="360"/>
      <c r="BU588" s="360"/>
      <c r="BV588" s="360"/>
      <c r="BW588" s="344">
        <f t="shared" si="352"/>
        <v>0</v>
      </c>
    </row>
    <row r="589" spans="1:77" ht="16.5" thickBot="1" x14ac:dyDescent="0.3">
      <c r="A589" s="180" t="s">
        <v>425</v>
      </c>
      <c r="AA589" s="363">
        <f>(AA591/30)*'MONTHLY DATA'!AY220</f>
        <v>207664.8</v>
      </c>
      <c r="AB589" s="363">
        <f>(AB591/30)*'MONTHLY DATA'!AZ220</f>
        <v>147020.40000000002</v>
      </c>
      <c r="AC589" s="363">
        <f>(AC591/30)*'MONTHLY DATA'!BA220</f>
        <v>194483.6</v>
      </c>
      <c r="AD589" s="363">
        <f>(AD591/30)*'MONTHLY DATA'!BB220</f>
        <v>141613.59999999998</v>
      </c>
      <c r="AE589" s="363">
        <f>(AE591/30)*'MONTHLY DATA'!BC220</f>
        <v>204147.19999999998</v>
      </c>
      <c r="AF589" s="363">
        <f>(AF591/30)*'MONTHLY DATA'!BD220</f>
        <v>183955.20000000001</v>
      </c>
      <c r="AG589" s="363">
        <f>(AG591/30)*'MONTHLY DATA'!BE220</f>
        <v>217706.8</v>
      </c>
      <c r="AH589" s="363">
        <f>(AH591/30)*'MONTHLY DATA'!BF220</f>
        <v>146688.80000000002</v>
      </c>
      <c r="AI589" s="363">
        <f>(AI591/30)*'MONTHLY DATA'!BG220</f>
        <v>203432.39999999997</v>
      </c>
      <c r="AJ589" s="363">
        <f>(AJ591/30)*'MONTHLY DATA'!BH220</f>
        <v>159401.19999999998</v>
      </c>
      <c r="AK589" s="363">
        <f>(AK591/30)*'MONTHLY DATA'!BI220</f>
        <v>214262.80000000002</v>
      </c>
      <c r="AL589" s="363">
        <f>(AL591/30)*'MONTHLY DATA'!BJ220</f>
        <v>198918.80000000002</v>
      </c>
      <c r="AM589" s="363">
        <f>(AM591/30)*'MONTHLY DATA'!BK220</f>
        <v>242989.95</v>
      </c>
      <c r="AN589" s="363">
        <f>(AN591/30)*'MONTHLY DATA'!BL220</f>
        <v>170403.66</v>
      </c>
      <c r="AO589" s="363">
        <f>(AO591/30)*'MONTHLY DATA'!BM220</f>
        <v>221167.38</v>
      </c>
      <c r="AP589" s="363">
        <f>(AP591/30)*'MONTHLY DATA'!BN220</f>
        <v>161451.99000000002</v>
      </c>
      <c r="AQ589" s="363">
        <f>(AQ591/30)*'MONTHLY DATA'!BO220</f>
        <v>237165.6</v>
      </c>
      <c r="AR589" s="363">
        <f>(AR591/30)*'MONTHLY DATA'!BP220</f>
        <v>231550.83000000002</v>
      </c>
      <c r="AS589" s="363">
        <f>(AS591/30)*'MONTHLY DATA'!BQ220</f>
        <v>259615.02</v>
      </c>
      <c r="AT589" s="363">
        <f>(AT591/30)*'MONTHLY DATA'!BR220</f>
        <v>169854.30000000002</v>
      </c>
      <c r="AU589" s="363">
        <f>(AU591/30)*'MONTHLY DATA'!BS220</f>
        <v>235983.09000000003</v>
      </c>
      <c r="AV589" s="363">
        <f>(AV591/30)*'MONTHLY DATA'!BT220</f>
        <v>190902.6</v>
      </c>
      <c r="AW589" s="363">
        <f>(AW591/30)*'MONTHLY DATA'!BU220</f>
        <v>253914.15</v>
      </c>
      <c r="AX589" s="363">
        <f>(AX591/30)*'MONTHLY DATA'!BV220</f>
        <v>256325.58000000002</v>
      </c>
      <c r="AY589" s="363">
        <f>(AY591/30)*'MONTHLY DATA'!BW220</f>
        <v>227860.34399999998</v>
      </c>
      <c r="AZ589" s="363">
        <f>(AZ591/30)*'MONTHLY DATA'!BX220</f>
        <v>157918.89600000001</v>
      </c>
      <c r="BA589" s="363">
        <f>(BA591/30)*'MONTHLY DATA'!BY220</f>
        <v>200046.88799999998</v>
      </c>
      <c r="BB589" s="363">
        <f>(BB591/30)*'MONTHLY DATA'!BZ220</f>
        <v>146509.34399999998</v>
      </c>
      <c r="BC589" s="363">
        <f>(BC591/30)*'MONTHLY DATA'!CA220</f>
        <v>220436.92800000001</v>
      </c>
      <c r="BD589" s="363">
        <f>(BD591/30)*'MONTHLY DATA'!CB220</f>
        <v>235856.44799999997</v>
      </c>
      <c r="BE589" s="363">
        <f>(BE591/30)*'MONTHLY DATA'!CC220</f>
        <v>249049.51200000002</v>
      </c>
      <c r="BF589" s="363">
        <f>(BF591/30)*'MONTHLY DATA'!CD220</f>
        <v>157219.56</v>
      </c>
      <c r="BG589" s="363">
        <f>(BG591/30)*'MONTHLY DATA'!CE220</f>
        <v>218929.75199999998</v>
      </c>
      <c r="BH589" s="363">
        <f>(BH591/30)*'MONTHLY DATA'!CF220</f>
        <v>184045.39200000002</v>
      </c>
      <c r="BI589" s="363">
        <f>(BI591/30)*'MONTHLY DATA'!CG220</f>
        <v>241784.49600000004</v>
      </c>
      <c r="BJ589" s="363">
        <f>(BJ591/30)*'MONTHLY DATA'!CH220</f>
        <v>267431.90399999998</v>
      </c>
      <c r="BK589" s="363">
        <f>(BK591/30)*'MONTHLY DATA'!CI220</f>
        <v>218482.64</v>
      </c>
      <c r="BL589" s="363">
        <f>(BL591/30)*'MONTHLY DATA'!CJ220</f>
        <v>151901.79999999999</v>
      </c>
      <c r="BM589" s="363">
        <f>(BM591/30)*'MONTHLY DATA'!CK220</f>
        <v>193700.03999999998</v>
      </c>
      <c r="BN589" s="363">
        <f>(BN591/30)*'MONTHLY DATA'!CL220</f>
        <v>141735.79999999999</v>
      </c>
      <c r="BO589" s="363">
        <f>(BO591/30)*'MONTHLY DATA'!CM220</f>
        <v>211868.28</v>
      </c>
      <c r="BP589" s="363">
        <f>(BP591/30)*'MONTHLY DATA'!CN220</f>
        <v>221342.72000000003</v>
      </c>
      <c r="BQ589" s="363">
        <f>(BQ591/30)*'MONTHLY DATA'!CO220</f>
        <v>237361.48</v>
      </c>
      <c r="BR589" s="363">
        <f>(BR591/30)*'MONTHLY DATA'!CP220</f>
        <v>151277.56</v>
      </c>
      <c r="BS589" s="363">
        <f>(BS591/30)*'MONTHLY DATA'!CQ220</f>
        <v>210525.28</v>
      </c>
      <c r="BT589" s="363">
        <f>(BT591/30)*'MONTHLY DATA'!CR220</f>
        <v>175180.24</v>
      </c>
      <c r="BU589" s="363">
        <f>(BU591/30)*'MONTHLY DATA'!CS220</f>
        <v>230887.88000000003</v>
      </c>
      <c r="BV589" s="363">
        <f>(BV591/30)*'MONTHLY DATA'!CT220</f>
        <v>249477.03999999998</v>
      </c>
      <c r="BW589" s="355">
        <f t="shared" si="352"/>
        <v>9751449.9740000013</v>
      </c>
    </row>
    <row r="590" spans="1:77" ht="16.5" thickBot="1" x14ac:dyDescent="0.3">
      <c r="A590" s="180" t="s">
        <v>424</v>
      </c>
      <c r="AA590" s="363">
        <f>(AA591/30)*'MONTHLY DATA'!AY218*'MONTHLY DATA'!AY219</f>
        <v>79950.948000000004</v>
      </c>
      <c r="AB590" s="363">
        <f>(AB591/30)*'MONTHLY DATA'!AZ218*'MONTHLY DATA'!AZ219</f>
        <v>56602.854000000007</v>
      </c>
      <c r="AC590" s="363">
        <f>(AC591/30)*'MONTHLY DATA'!BA218*'MONTHLY DATA'!BA219</f>
        <v>74876.186000000016</v>
      </c>
      <c r="AD590" s="363">
        <f>(AD591/30)*'MONTHLY DATA'!BB218*'MONTHLY DATA'!BB219</f>
        <v>54521.235999999997</v>
      </c>
      <c r="AE590" s="363">
        <f>(AE591/30)*'MONTHLY DATA'!BC218*'MONTHLY DATA'!BC219</f>
        <v>78596.671999999991</v>
      </c>
      <c r="AF590" s="363">
        <f>(AF591/30)*'MONTHLY DATA'!BD218*'MONTHLY DATA'!BD219</f>
        <v>70822.752000000008</v>
      </c>
      <c r="AG590" s="363">
        <f>(AG591/30)*'MONTHLY DATA'!BE218*'MONTHLY DATA'!BE219</f>
        <v>83817.118000000017</v>
      </c>
      <c r="AH590" s="363">
        <f>(AH591/30)*'MONTHLY DATA'!BF218*'MONTHLY DATA'!BF219</f>
        <v>56475.188000000009</v>
      </c>
      <c r="AI590" s="363">
        <f>(AI591/30)*'MONTHLY DATA'!BG218*'MONTHLY DATA'!BG219</f>
        <v>78321.474000000002</v>
      </c>
      <c r="AJ590" s="363">
        <f>(AJ591/30)*'MONTHLY DATA'!BH218*'MONTHLY DATA'!BH219</f>
        <v>61369.462</v>
      </c>
      <c r="AK590" s="363">
        <f>(AK591/30)*'MONTHLY DATA'!BI218*'MONTHLY DATA'!BI219</f>
        <v>82491.178000000014</v>
      </c>
      <c r="AL590" s="363">
        <f>(AL591/30)*'MONTHLY DATA'!BJ218*'MONTHLY DATA'!BJ219</f>
        <v>76583.738000000012</v>
      </c>
      <c r="AM590" s="363">
        <f>(AM591/30)*'MONTHLY DATA'!BK218*'MONTHLY DATA'!BK219</f>
        <v>81228.069000000003</v>
      </c>
      <c r="AN590" s="363">
        <f>(AN591/30)*'MONTHLY DATA'!BL218*'MONTHLY DATA'!BL219</f>
        <v>56963.5092</v>
      </c>
      <c r="AO590" s="363">
        <f>(AO591/30)*'MONTHLY DATA'!BM218*'MONTHLY DATA'!BM219</f>
        <v>73933.095600000015</v>
      </c>
      <c r="AP590" s="363">
        <f>(AP591/30)*'MONTHLY DATA'!BN218*'MONTHLY DATA'!BN219</f>
        <v>53971.093800000002</v>
      </c>
      <c r="AQ590" s="363">
        <f>(AQ591/30)*'MONTHLY DATA'!BO218*'MONTHLY DATA'!BO219</f>
        <v>79281.072000000015</v>
      </c>
      <c r="AR590" s="363">
        <f>(AR591/30)*'MONTHLY DATA'!BP218*'MONTHLY DATA'!BP219</f>
        <v>77404.134600000019</v>
      </c>
      <c r="AS590" s="363">
        <f>(AS591/30)*'MONTHLY DATA'!BQ218*'MONTHLY DATA'!BQ219</f>
        <v>86785.592400000009</v>
      </c>
      <c r="AT590" s="363">
        <f>(AT591/30)*'MONTHLY DATA'!BR218*'MONTHLY DATA'!BR219</f>
        <v>56779.866000000009</v>
      </c>
      <c r="AU590" s="363">
        <f>(AU591/30)*'MONTHLY DATA'!BS218*'MONTHLY DATA'!BS219</f>
        <v>78885.775800000018</v>
      </c>
      <c r="AV590" s="363">
        <f>(AV591/30)*'MONTHLY DATA'!BT218*'MONTHLY DATA'!BT219</f>
        <v>63816.012000000002</v>
      </c>
      <c r="AW590" s="363">
        <f>(AW591/30)*'MONTHLY DATA'!BU218*'MONTHLY DATA'!BU219</f>
        <v>84879.872999999992</v>
      </c>
      <c r="AX590" s="363">
        <f>(AX591/30)*'MONTHLY DATA'!BV218*'MONTHLY DATA'!BV219</f>
        <v>85685.979600000021</v>
      </c>
      <c r="AY590" s="363">
        <f>(AY591/30)*'MONTHLY DATA'!BW218*'MONTHLY DATA'!BW219</f>
        <v>112031.33579999999</v>
      </c>
      <c r="AZ590" s="363">
        <f>(AZ591/30)*'MONTHLY DATA'!BX218*'MONTHLY DATA'!BX219</f>
        <v>77643.457200000004</v>
      </c>
      <c r="BA590" s="363">
        <f>(BA591/30)*'MONTHLY DATA'!BY218*'MONTHLY DATA'!BY219</f>
        <v>98356.386599999983</v>
      </c>
      <c r="BB590" s="363">
        <f>(BB591/30)*'MONTHLY DATA'!BZ218*'MONTHLY DATA'!BZ219</f>
        <v>72033.760799999989</v>
      </c>
      <c r="BC590" s="363">
        <f>(BC591/30)*'MONTHLY DATA'!CA218*'MONTHLY DATA'!CA219</f>
        <v>108381.4896</v>
      </c>
      <c r="BD590" s="363">
        <f>(BD591/30)*'MONTHLY DATA'!CB218*'MONTHLY DATA'!CB219</f>
        <v>115962.75359999998</v>
      </c>
      <c r="BE590" s="363">
        <f>(BE591/30)*'MONTHLY DATA'!CC218*'MONTHLY DATA'!CC219</f>
        <v>122449.3434</v>
      </c>
      <c r="BF590" s="363">
        <f>(BF591/30)*'MONTHLY DATA'!CD218*'MONTHLY DATA'!CD219</f>
        <v>77299.616999999998</v>
      </c>
      <c r="BG590" s="363">
        <f>(BG591/30)*'MONTHLY DATA'!CE218*'MONTHLY DATA'!CE219</f>
        <v>107640.46139999999</v>
      </c>
      <c r="BH590" s="363">
        <f>(BH591/30)*'MONTHLY DATA'!CF218*'MONTHLY DATA'!CF219</f>
        <v>90488.984400000001</v>
      </c>
      <c r="BI590" s="363">
        <f>(BI591/30)*'MONTHLY DATA'!CG218*'MONTHLY DATA'!CG219</f>
        <v>118877.3772</v>
      </c>
      <c r="BJ590" s="363">
        <f>(BJ591/30)*'MONTHLY DATA'!CH218*'MONTHLY DATA'!CH219</f>
        <v>131487.35279999999</v>
      </c>
      <c r="BK590" s="363">
        <f>(BK591/30)*'MONTHLY DATA'!CI218*'MONTHLY DATA'!CI219</f>
        <v>104357.5904</v>
      </c>
      <c r="BL590" s="363">
        <f>(BL591/30)*'MONTHLY DATA'!CJ218*'MONTHLY DATA'!CJ219</f>
        <v>72555.447999999989</v>
      </c>
      <c r="BM590" s="363">
        <f>(BM591/30)*'MONTHLY DATA'!CK218*'MONTHLY DATA'!CK219</f>
        <v>92520.254399999991</v>
      </c>
      <c r="BN590" s="363">
        <f>(BN591/30)*'MONTHLY DATA'!CL218*'MONTHLY DATA'!CL219</f>
        <v>67699.687999999995</v>
      </c>
      <c r="BO590" s="363">
        <f>(BO591/30)*'MONTHLY DATA'!CM218*'MONTHLY DATA'!CM219</f>
        <v>101198.2608</v>
      </c>
      <c r="BP590" s="363">
        <f>(BP591/30)*'MONTHLY DATA'!CN218*'MONTHLY DATA'!CN219</f>
        <v>105723.6992</v>
      </c>
      <c r="BQ590" s="363">
        <f>(BQ591/30)*'MONTHLY DATA'!CO218*'MONTHLY DATA'!CO219</f>
        <v>113375.0128</v>
      </c>
      <c r="BR590" s="363">
        <f>(BR591/30)*'MONTHLY DATA'!CP218*'MONTHLY DATA'!CP219</f>
        <v>72257.281600000002</v>
      </c>
      <c r="BS590" s="363">
        <f>(BS591/30)*'MONTHLY DATA'!CQ218*'MONTHLY DATA'!CQ219</f>
        <v>100556.78079999999</v>
      </c>
      <c r="BT590" s="363">
        <f>(BT591/30)*'MONTHLY DATA'!CR218*'MONTHLY DATA'!CR219</f>
        <v>83674.326399999991</v>
      </c>
      <c r="BU590" s="363">
        <f>(BU591/30)*'MONTHLY DATA'!CS218*'MONTHLY DATA'!CS219</f>
        <v>110282.91680000001</v>
      </c>
      <c r="BV590" s="363">
        <f>(BV591/30)*'MONTHLY DATA'!CT218*'MONTHLY DATA'!CT219</f>
        <v>119161.97439999999</v>
      </c>
      <c r="BW590" s="355">
        <f t="shared" si="352"/>
        <v>4110058.4324000007</v>
      </c>
    </row>
    <row r="591" spans="1:77" ht="16.5" thickBot="1" x14ac:dyDescent="0.3">
      <c r="A591" s="168" t="s">
        <v>835</v>
      </c>
      <c r="AA591" s="360">
        <f>(AA86*TABLES!$E$43)+AA349</f>
        <v>311497.2</v>
      </c>
      <c r="AB591" s="360">
        <f>(AB86*TABLES!$E$43)+AB349</f>
        <v>220530.6</v>
      </c>
      <c r="AC591" s="360">
        <f>(AC86*TABLES!$E$43)+AC349</f>
        <v>291725.40000000002</v>
      </c>
      <c r="AD591" s="360">
        <f>(AD86*TABLES!$E$43)+AD349</f>
        <v>212420.4</v>
      </c>
      <c r="AE591" s="360">
        <f>(AE86*TABLES!$E$43)+AE349</f>
        <v>306220.79999999999</v>
      </c>
      <c r="AF591" s="360">
        <f>(AF86*TABLES!$E$43)+AF349</f>
        <v>275932.79999999999</v>
      </c>
      <c r="AG591" s="360">
        <f>(AG86*TABLES!$E$43)+AG349</f>
        <v>326560.2</v>
      </c>
      <c r="AH591" s="360">
        <f>(AH86*TABLES!$E$43)+AH349</f>
        <v>220033.2</v>
      </c>
      <c r="AI591" s="360">
        <f>(AI86*TABLES!$E$43)+AI349</f>
        <v>305148.59999999998</v>
      </c>
      <c r="AJ591" s="360">
        <f>(AJ86*TABLES!$E$43)+AJ349</f>
        <v>239101.8</v>
      </c>
      <c r="AK591" s="360">
        <f>(AK86*TABLES!$E$43)+AK349</f>
        <v>321394.2</v>
      </c>
      <c r="AL591" s="360">
        <f>(AL86*TABLES!$E$43)+AL349</f>
        <v>298378.2</v>
      </c>
      <c r="AM591" s="360">
        <f>(AM86*TABLES!$F$43)+AM349</f>
        <v>347128.5</v>
      </c>
      <c r="AN591" s="360">
        <f>(AN86*TABLES!$F$43)+AN349</f>
        <v>243433.8</v>
      </c>
      <c r="AO591" s="360">
        <f>(AO86*TABLES!$F$43)+AO349</f>
        <v>315953.40000000002</v>
      </c>
      <c r="AP591" s="360">
        <f>(AP86*TABLES!$F$43)+AP349</f>
        <v>230645.7</v>
      </c>
      <c r="AQ591" s="360">
        <f>(AQ86*TABLES!$F$43)+AQ349</f>
        <v>338808</v>
      </c>
      <c r="AR591" s="360">
        <f>(AR86*TABLES!$F$43)+AR349</f>
        <v>330786.90000000002</v>
      </c>
      <c r="AS591" s="360">
        <f>(AS86*TABLES!$F$43)+AS349</f>
        <v>370878.6</v>
      </c>
      <c r="AT591" s="360">
        <f>(AT86*TABLES!$F$43)+AT349</f>
        <v>242649</v>
      </c>
      <c r="AU591" s="360">
        <f>(AU86*TABLES!$F$43)+AU349</f>
        <v>337118.7</v>
      </c>
      <c r="AV591" s="360">
        <f>(AV86*TABLES!$F$43)+AV349</f>
        <v>272718</v>
      </c>
      <c r="AW591" s="360">
        <f>(AW86*TABLES!$F$43)+AW349</f>
        <v>362734.5</v>
      </c>
      <c r="AX591" s="360">
        <f>(AX86*TABLES!$F$43)+AX349</f>
        <v>366179.4</v>
      </c>
      <c r="AY591" s="360">
        <f>(AY86*TABLES!$G$43)+AY349</f>
        <v>379767.24</v>
      </c>
      <c r="AZ591" s="360">
        <f>(AZ86*TABLES!$G$43)+AZ349</f>
        <v>263198.16000000003</v>
      </c>
      <c r="BA591" s="360">
        <f>(BA86*TABLES!$G$43)+BA349</f>
        <v>333411.48</v>
      </c>
      <c r="BB591" s="360">
        <f>(BB86*TABLES!$G$43)+BB349</f>
        <v>244182.24</v>
      </c>
      <c r="BC591" s="360">
        <f>(BC86*TABLES!$G$43)+BC349</f>
        <v>367394.88</v>
      </c>
      <c r="BD591" s="360">
        <f>(BD86*TABLES!$G$43)+BD349</f>
        <v>393094.07999999996</v>
      </c>
      <c r="BE591" s="360">
        <f>(BE86*TABLES!$G$43)+BE349</f>
        <v>415082.52</v>
      </c>
      <c r="BF591" s="360">
        <f>(BF86*TABLES!$G$43)+BF349</f>
        <v>262032.6</v>
      </c>
      <c r="BG591" s="360">
        <f>(BG86*TABLES!$G$43)+BG349</f>
        <v>364882.92</v>
      </c>
      <c r="BH591" s="360">
        <f>(BH86*TABLES!$G$43)+BH349</f>
        <v>306742.32</v>
      </c>
      <c r="BI591" s="360">
        <f>(BI86*TABLES!$G$43)+BI349</f>
        <v>402974.16000000003</v>
      </c>
      <c r="BJ591" s="360">
        <f>(BJ86*TABLES!$G$43)+BJ349</f>
        <v>445719.83999999997</v>
      </c>
      <c r="BK591" s="360">
        <f>(BK86*TABLES!$H$43)+BK349</f>
        <v>385557.6</v>
      </c>
      <c r="BL591" s="360">
        <f>(BL86*TABLES!$H$43)+BL349</f>
        <v>268062</v>
      </c>
      <c r="BM591" s="360">
        <f>(BM86*TABLES!$H$43)+BM349</f>
        <v>341823.6</v>
      </c>
      <c r="BN591" s="360">
        <f>(BN86*TABLES!$H$43)+BN349</f>
        <v>250122</v>
      </c>
      <c r="BO591" s="360">
        <f>(BO86*TABLES!$H$43)+BO349</f>
        <v>373885.2</v>
      </c>
      <c r="BP591" s="360">
        <f>(BP86*TABLES!$H$43)+BP349</f>
        <v>390604.80000000005</v>
      </c>
      <c r="BQ591" s="360">
        <f>(BQ86*TABLES!$H$43)+BQ349</f>
        <v>418873.2</v>
      </c>
      <c r="BR591" s="360">
        <f>(BR86*TABLES!$H$43)+BR349</f>
        <v>266960.40000000002</v>
      </c>
      <c r="BS591" s="360">
        <f>(BS86*TABLES!$H$43)+BS349</f>
        <v>371515.2</v>
      </c>
      <c r="BT591" s="360">
        <f>(BT86*TABLES!$H$43)+BT349</f>
        <v>309141.59999999998</v>
      </c>
      <c r="BU591" s="360">
        <f>(BU86*TABLES!$H$43)+BU349</f>
        <v>407449.2</v>
      </c>
      <c r="BV591" s="360">
        <f>(BV86*TABLES!$H$43)+BV349</f>
        <v>440253.6</v>
      </c>
      <c r="BW591" s="355">
        <f t="shared" si="352"/>
        <v>15490708.739999998</v>
      </c>
    </row>
    <row r="592" spans="1:77" ht="16.5" thickBot="1" x14ac:dyDescent="0.3">
      <c r="A592" s="180" t="s">
        <v>427</v>
      </c>
      <c r="AA592" s="360">
        <f>Z589</f>
        <v>0</v>
      </c>
      <c r="AB592" s="360">
        <f t="shared" ref="AB592:BV592" si="366">AA589</f>
        <v>207664.8</v>
      </c>
      <c r="AC592" s="360">
        <f t="shared" si="366"/>
        <v>147020.40000000002</v>
      </c>
      <c r="AD592" s="360">
        <f t="shared" si="366"/>
        <v>194483.6</v>
      </c>
      <c r="AE592" s="360">
        <f t="shared" si="366"/>
        <v>141613.59999999998</v>
      </c>
      <c r="AF592" s="360">
        <f t="shared" si="366"/>
        <v>204147.19999999998</v>
      </c>
      <c r="AG592" s="360">
        <f t="shared" si="366"/>
        <v>183955.20000000001</v>
      </c>
      <c r="AH592" s="360">
        <f t="shared" si="366"/>
        <v>217706.8</v>
      </c>
      <c r="AI592" s="360">
        <f t="shared" si="366"/>
        <v>146688.80000000002</v>
      </c>
      <c r="AJ592" s="360">
        <f t="shared" si="366"/>
        <v>203432.39999999997</v>
      </c>
      <c r="AK592" s="360">
        <f t="shared" si="366"/>
        <v>159401.19999999998</v>
      </c>
      <c r="AL592" s="360">
        <f t="shared" si="366"/>
        <v>214262.80000000002</v>
      </c>
      <c r="AM592" s="360">
        <f t="shared" si="366"/>
        <v>198918.80000000002</v>
      </c>
      <c r="AN592" s="360">
        <f t="shared" si="366"/>
        <v>242989.95</v>
      </c>
      <c r="AO592" s="360">
        <f t="shared" si="366"/>
        <v>170403.66</v>
      </c>
      <c r="AP592" s="360">
        <f t="shared" si="366"/>
        <v>221167.38</v>
      </c>
      <c r="AQ592" s="360">
        <f t="shared" si="366"/>
        <v>161451.99000000002</v>
      </c>
      <c r="AR592" s="360">
        <f t="shared" si="366"/>
        <v>237165.6</v>
      </c>
      <c r="AS592" s="360">
        <f t="shared" si="366"/>
        <v>231550.83000000002</v>
      </c>
      <c r="AT592" s="360">
        <f t="shared" si="366"/>
        <v>259615.02</v>
      </c>
      <c r="AU592" s="360">
        <f t="shared" si="366"/>
        <v>169854.30000000002</v>
      </c>
      <c r="AV592" s="360">
        <f t="shared" si="366"/>
        <v>235983.09000000003</v>
      </c>
      <c r="AW592" s="360">
        <f t="shared" si="366"/>
        <v>190902.6</v>
      </c>
      <c r="AX592" s="360">
        <f t="shared" si="366"/>
        <v>253914.15</v>
      </c>
      <c r="AY592" s="360">
        <f t="shared" si="366"/>
        <v>256325.58000000002</v>
      </c>
      <c r="AZ592" s="360">
        <f t="shared" si="366"/>
        <v>227860.34399999998</v>
      </c>
      <c r="BA592" s="360">
        <f t="shared" si="366"/>
        <v>157918.89600000001</v>
      </c>
      <c r="BB592" s="360">
        <f t="shared" si="366"/>
        <v>200046.88799999998</v>
      </c>
      <c r="BC592" s="360">
        <f t="shared" si="366"/>
        <v>146509.34399999998</v>
      </c>
      <c r="BD592" s="360">
        <f t="shared" si="366"/>
        <v>220436.92800000001</v>
      </c>
      <c r="BE592" s="360">
        <f t="shared" si="366"/>
        <v>235856.44799999997</v>
      </c>
      <c r="BF592" s="360">
        <f t="shared" si="366"/>
        <v>249049.51200000002</v>
      </c>
      <c r="BG592" s="360">
        <f t="shared" si="366"/>
        <v>157219.56</v>
      </c>
      <c r="BH592" s="360">
        <f t="shared" si="366"/>
        <v>218929.75199999998</v>
      </c>
      <c r="BI592" s="360">
        <f t="shared" si="366"/>
        <v>184045.39200000002</v>
      </c>
      <c r="BJ592" s="360">
        <f t="shared" si="366"/>
        <v>241784.49600000004</v>
      </c>
      <c r="BK592" s="360">
        <f t="shared" si="366"/>
        <v>267431.90399999998</v>
      </c>
      <c r="BL592" s="360">
        <f t="shared" si="366"/>
        <v>218482.64</v>
      </c>
      <c r="BM592" s="360">
        <f t="shared" si="366"/>
        <v>151901.79999999999</v>
      </c>
      <c r="BN592" s="360">
        <f t="shared" si="366"/>
        <v>193700.03999999998</v>
      </c>
      <c r="BO592" s="360">
        <f t="shared" si="366"/>
        <v>141735.79999999999</v>
      </c>
      <c r="BP592" s="360">
        <f t="shared" si="366"/>
        <v>211868.28</v>
      </c>
      <c r="BQ592" s="360">
        <f t="shared" si="366"/>
        <v>221342.72000000003</v>
      </c>
      <c r="BR592" s="360">
        <f t="shared" si="366"/>
        <v>237361.48</v>
      </c>
      <c r="BS592" s="360">
        <f t="shared" si="366"/>
        <v>151277.56</v>
      </c>
      <c r="BT592" s="360">
        <f t="shared" si="366"/>
        <v>210525.28</v>
      </c>
      <c r="BU592" s="360">
        <f t="shared" si="366"/>
        <v>175180.24</v>
      </c>
      <c r="BV592" s="360">
        <f t="shared" si="366"/>
        <v>230887.88000000003</v>
      </c>
      <c r="BW592" s="355">
        <f t="shared" si="352"/>
        <v>9501972.9340000022</v>
      </c>
    </row>
    <row r="593" spans="1:75" ht="16.5" thickBot="1" x14ac:dyDescent="0.3">
      <c r="A593" s="168" t="s">
        <v>836</v>
      </c>
      <c r="AA593" s="360">
        <f>Z590</f>
        <v>0</v>
      </c>
      <c r="AB593" s="360">
        <f t="shared" ref="AB593:BV593" si="367">AA590</f>
        <v>79950.948000000004</v>
      </c>
      <c r="AC593" s="360">
        <f t="shared" si="367"/>
        <v>56602.854000000007</v>
      </c>
      <c r="AD593" s="360">
        <f t="shared" si="367"/>
        <v>74876.186000000016</v>
      </c>
      <c r="AE593" s="360">
        <f t="shared" si="367"/>
        <v>54521.235999999997</v>
      </c>
      <c r="AF593" s="360">
        <f t="shared" si="367"/>
        <v>78596.671999999991</v>
      </c>
      <c r="AG593" s="360">
        <f t="shared" si="367"/>
        <v>70822.752000000008</v>
      </c>
      <c r="AH593" s="360">
        <f t="shared" si="367"/>
        <v>83817.118000000017</v>
      </c>
      <c r="AI593" s="360">
        <f t="shared" si="367"/>
        <v>56475.188000000009</v>
      </c>
      <c r="AJ593" s="360">
        <f t="shared" si="367"/>
        <v>78321.474000000002</v>
      </c>
      <c r="AK593" s="360">
        <f t="shared" si="367"/>
        <v>61369.462</v>
      </c>
      <c r="AL593" s="360">
        <f t="shared" si="367"/>
        <v>82491.178000000014</v>
      </c>
      <c r="AM593" s="360">
        <f t="shared" si="367"/>
        <v>76583.738000000012</v>
      </c>
      <c r="AN593" s="360">
        <f t="shared" si="367"/>
        <v>81228.069000000003</v>
      </c>
      <c r="AO593" s="360">
        <f t="shared" si="367"/>
        <v>56963.5092</v>
      </c>
      <c r="AP593" s="360">
        <f t="shared" si="367"/>
        <v>73933.095600000015</v>
      </c>
      <c r="AQ593" s="360">
        <f t="shared" si="367"/>
        <v>53971.093800000002</v>
      </c>
      <c r="AR593" s="360">
        <f t="shared" si="367"/>
        <v>79281.072000000015</v>
      </c>
      <c r="AS593" s="360">
        <f t="shared" si="367"/>
        <v>77404.134600000019</v>
      </c>
      <c r="AT593" s="360">
        <f t="shared" si="367"/>
        <v>86785.592400000009</v>
      </c>
      <c r="AU593" s="360">
        <f t="shared" si="367"/>
        <v>56779.866000000009</v>
      </c>
      <c r="AV593" s="360">
        <f t="shared" si="367"/>
        <v>78885.775800000018</v>
      </c>
      <c r="AW593" s="360">
        <f t="shared" si="367"/>
        <v>63816.012000000002</v>
      </c>
      <c r="AX593" s="360">
        <f t="shared" si="367"/>
        <v>84879.872999999992</v>
      </c>
      <c r="AY593" s="360">
        <f t="shared" si="367"/>
        <v>85685.979600000021</v>
      </c>
      <c r="AZ593" s="360">
        <f t="shared" si="367"/>
        <v>112031.33579999999</v>
      </c>
      <c r="BA593" s="360">
        <f t="shared" si="367"/>
        <v>77643.457200000004</v>
      </c>
      <c r="BB593" s="360">
        <f t="shared" si="367"/>
        <v>98356.386599999983</v>
      </c>
      <c r="BC593" s="360">
        <f t="shared" si="367"/>
        <v>72033.760799999989</v>
      </c>
      <c r="BD593" s="360">
        <f t="shared" si="367"/>
        <v>108381.4896</v>
      </c>
      <c r="BE593" s="360">
        <f t="shared" si="367"/>
        <v>115962.75359999998</v>
      </c>
      <c r="BF593" s="360">
        <f t="shared" si="367"/>
        <v>122449.3434</v>
      </c>
      <c r="BG593" s="360">
        <f t="shared" si="367"/>
        <v>77299.616999999998</v>
      </c>
      <c r="BH593" s="360">
        <f t="shared" si="367"/>
        <v>107640.46139999999</v>
      </c>
      <c r="BI593" s="360">
        <f t="shared" si="367"/>
        <v>90488.984400000001</v>
      </c>
      <c r="BJ593" s="360">
        <f t="shared" si="367"/>
        <v>118877.3772</v>
      </c>
      <c r="BK593" s="360">
        <f t="shared" si="367"/>
        <v>131487.35279999999</v>
      </c>
      <c r="BL593" s="360">
        <f t="shared" si="367"/>
        <v>104357.5904</v>
      </c>
      <c r="BM593" s="360">
        <f t="shared" si="367"/>
        <v>72555.447999999989</v>
      </c>
      <c r="BN593" s="360">
        <f t="shared" si="367"/>
        <v>92520.254399999991</v>
      </c>
      <c r="BO593" s="360">
        <f t="shared" si="367"/>
        <v>67699.687999999995</v>
      </c>
      <c r="BP593" s="360">
        <f t="shared" si="367"/>
        <v>101198.2608</v>
      </c>
      <c r="BQ593" s="360">
        <f t="shared" si="367"/>
        <v>105723.6992</v>
      </c>
      <c r="BR593" s="360">
        <f t="shared" si="367"/>
        <v>113375.0128</v>
      </c>
      <c r="BS593" s="360">
        <f t="shared" si="367"/>
        <v>72257.281600000002</v>
      </c>
      <c r="BT593" s="360">
        <f t="shared" si="367"/>
        <v>100556.78079999999</v>
      </c>
      <c r="BU593" s="360">
        <f t="shared" si="367"/>
        <v>83674.326399999991</v>
      </c>
      <c r="BV593" s="360">
        <f t="shared" si="367"/>
        <v>110282.91680000001</v>
      </c>
      <c r="BW593" s="355">
        <f t="shared" si="352"/>
        <v>3990896.4580000006</v>
      </c>
    </row>
    <row r="594" spans="1:75" ht="16.5" thickBot="1" x14ac:dyDescent="0.3">
      <c r="A594" s="180" t="s">
        <v>428</v>
      </c>
      <c r="AA594" s="360">
        <f>AA589+AA590+AA591-AA592-AA593</f>
        <v>599112.94800000009</v>
      </c>
      <c r="AB594" s="360">
        <f t="shared" ref="AB594:BV594" si="368">AB589+AB590+AB591-AB592-AB593</f>
        <v>136538.10600000006</v>
      </c>
      <c r="AC594" s="360">
        <f t="shared" si="368"/>
        <v>357461.93199999997</v>
      </c>
      <c r="AD594" s="360">
        <f t="shared" si="368"/>
        <v>139195.44999999995</v>
      </c>
      <c r="AE594" s="360">
        <f t="shared" si="368"/>
        <v>392829.83600000007</v>
      </c>
      <c r="AF594" s="360">
        <f t="shared" si="368"/>
        <v>247966.88000000003</v>
      </c>
      <c r="AG594" s="360">
        <f t="shared" si="368"/>
        <v>373306.16599999997</v>
      </c>
      <c r="AH594" s="360">
        <f t="shared" si="368"/>
        <v>121673.27000000002</v>
      </c>
      <c r="AI594" s="360">
        <f t="shared" si="368"/>
        <v>383738.48599999986</v>
      </c>
      <c r="AJ594" s="360">
        <f t="shared" si="368"/>
        <v>178118.58799999999</v>
      </c>
      <c r="AK594" s="360">
        <f t="shared" si="368"/>
        <v>397377.51600000012</v>
      </c>
      <c r="AL594" s="360">
        <f t="shared" si="368"/>
        <v>277126.76000000007</v>
      </c>
      <c r="AM594" s="360">
        <f t="shared" si="368"/>
        <v>395843.98100000003</v>
      </c>
      <c r="AN594" s="360">
        <f t="shared" si="368"/>
        <v>146582.95019999996</v>
      </c>
      <c r="AO594" s="360">
        <f t="shared" si="368"/>
        <v>383686.70640000002</v>
      </c>
      <c r="AP594" s="360">
        <f t="shared" si="368"/>
        <v>150968.30820000003</v>
      </c>
      <c r="AQ594" s="360">
        <f t="shared" si="368"/>
        <v>439831.5882</v>
      </c>
      <c r="AR594" s="360">
        <f t="shared" si="368"/>
        <v>323295.19260000007</v>
      </c>
      <c r="AS594" s="360">
        <f t="shared" si="368"/>
        <v>408324.2477999999</v>
      </c>
      <c r="AT594" s="360">
        <f t="shared" si="368"/>
        <v>122882.55360000003</v>
      </c>
      <c r="AU594" s="360">
        <f t="shared" si="368"/>
        <v>425353.3997999999</v>
      </c>
      <c r="AV594" s="360">
        <f t="shared" si="368"/>
        <v>212567.74619999994</v>
      </c>
      <c r="AW594" s="360">
        <f t="shared" si="368"/>
        <v>446809.91100000008</v>
      </c>
      <c r="AX594" s="360">
        <f t="shared" si="368"/>
        <v>369396.93660000002</v>
      </c>
      <c r="AY594" s="360">
        <f t="shared" si="368"/>
        <v>377647.3602</v>
      </c>
      <c r="AZ594" s="360">
        <f t="shared" si="368"/>
        <v>158868.83340000006</v>
      </c>
      <c r="BA594" s="360">
        <f t="shared" si="368"/>
        <v>396252.40139999986</v>
      </c>
      <c r="BB594" s="360">
        <f t="shared" si="368"/>
        <v>164322.07020000002</v>
      </c>
      <c r="BC594" s="360">
        <f t="shared" si="368"/>
        <v>477670.19280000014</v>
      </c>
      <c r="BD594" s="360">
        <f t="shared" si="368"/>
        <v>416094.86399999983</v>
      </c>
      <c r="BE594" s="360">
        <f t="shared" si="368"/>
        <v>434762.17380000005</v>
      </c>
      <c r="BF594" s="360">
        <f t="shared" si="368"/>
        <v>125052.92159999999</v>
      </c>
      <c r="BG594" s="360">
        <f t="shared" si="368"/>
        <v>456933.95639999991</v>
      </c>
      <c r="BH594" s="360">
        <f t="shared" si="368"/>
        <v>254706.48300000007</v>
      </c>
      <c r="BI594" s="360">
        <f t="shared" si="368"/>
        <v>489101.65680000006</v>
      </c>
      <c r="BJ594" s="360">
        <f t="shared" si="368"/>
        <v>483977.22359999991</v>
      </c>
      <c r="BK594" s="360">
        <f t="shared" si="368"/>
        <v>309478.5736</v>
      </c>
      <c r="BL594" s="360">
        <f t="shared" si="368"/>
        <v>169679.01759999996</v>
      </c>
      <c r="BM594" s="360">
        <f t="shared" si="368"/>
        <v>403586.64639999991</v>
      </c>
      <c r="BN594" s="360">
        <f t="shared" si="368"/>
        <v>173337.19360000006</v>
      </c>
      <c r="BO594" s="360">
        <f t="shared" si="368"/>
        <v>477516.25280000002</v>
      </c>
      <c r="BP594" s="360">
        <f t="shared" si="368"/>
        <v>404604.67840000003</v>
      </c>
      <c r="BQ594" s="360">
        <f t="shared" si="368"/>
        <v>442543.27360000007</v>
      </c>
      <c r="BR594" s="360">
        <f t="shared" si="368"/>
        <v>139758.7488</v>
      </c>
      <c r="BS594" s="360">
        <f t="shared" si="368"/>
        <v>459062.4192</v>
      </c>
      <c r="BT594" s="360">
        <f t="shared" si="368"/>
        <v>256914.10559999995</v>
      </c>
      <c r="BU594" s="360">
        <f t="shared" si="368"/>
        <v>489765.43040000007</v>
      </c>
      <c r="BV594" s="360">
        <f t="shared" si="368"/>
        <v>467721.81759999995</v>
      </c>
      <c r="BW594" s="355">
        <f t="shared" si="352"/>
        <v>15859347.754400004</v>
      </c>
    </row>
    <row r="595" spans="1:75" ht="16.5" thickBot="1" x14ac:dyDescent="0.3">
      <c r="B595" s="357">
        <f>COUNTIF(AA594:BV594,"&lt;0")</f>
        <v>0</v>
      </c>
      <c r="BF595" s="258">
        <v>-302.15327999996225</v>
      </c>
      <c r="BK595" s="258">
        <v>-21831.022560000012</v>
      </c>
      <c r="BW595" s="344">
        <f t="shared" si="352"/>
        <v>-22133.175839999974</v>
      </c>
    </row>
    <row r="596" spans="1:75" ht="16.5" thickBot="1" x14ac:dyDescent="0.3">
      <c r="A596" s="325" t="s">
        <v>243</v>
      </c>
      <c r="BW596" s="344">
        <f t="shared" si="352"/>
        <v>0</v>
      </c>
    </row>
    <row r="597" spans="1:75" ht="16.5" thickBot="1" x14ac:dyDescent="0.3">
      <c r="BW597" s="344">
        <f t="shared" si="352"/>
        <v>0</v>
      </c>
    </row>
    <row r="598" spans="1:75" ht="16.5" thickBot="1" x14ac:dyDescent="0.3">
      <c r="A598" s="254" t="s">
        <v>432</v>
      </c>
      <c r="R598" s="234"/>
      <c r="U598" s="258"/>
      <c r="V598" s="258"/>
      <c r="W598" s="258"/>
      <c r="X598" s="258"/>
      <c r="Y598" s="258"/>
      <c r="AA598" s="258"/>
      <c r="AB598" s="258"/>
      <c r="AC598" s="258"/>
      <c r="AD598" s="363"/>
      <c r="AG598" s="258"/>
      <c r="AH598" s="258"/>
      <c r="BW598" s="344">
        <f t="shared" si="352"/>
        <v>0</v>
      </c>
    </row>
    <row r="599" spans="1:75" ht="16.5" thickBot="1" x14ac:dyDescent="0.3">
      <c r="A599" s="180" t="s">
        <v>433</v>
      </c>
      <c r="AA599" s="363">
        <f>(AA601/30)*'MONTHLY DATA'!AY225</f>
        <v>243958.96</v>
      </c>
      <c r="AB599" s="363">
        <f>(AB601/30)*'MONTHLY DATA'!AZ225</f>
        <v>235292.39999999997</v>
      </c>
      <c r="AC599" s="363">
        <f>(AC601/30)*'MONTHLY DATA'!BA225</f>
        <v>243958.96</v>
      </c>
      <c r="AD599" s="363">
        <f>(AD601/30)*'MONTHLY DATA'!BB225</f>
        <v>235292.39999999997</v>
      </c>
      <c r="AE599" s="363">
        <f>(AE601/30)*'MONTHLY DATA'!BC225</f>
        <v>243958.96</v>
      </c>
      <c r="AF599" s="363">
        <f>(AF601/30)*'MONTHLY DATA'!BD225</f>
        <v>235292.39999999997</v>
      </c>
      <c r="AG599" s="363">
        <f>(AG601/30)*'MONTHLY DATA'!BE225</f>
        <v>243958.96</v>
      </c>
      <c r="AH599" s="363">
        <f>(AH601/30)*'MONTHLY DATA'!BF225</f>
        <v>235292.39999999997</v>
      </c>
      <c r="AI599" s="363">
        <f>(AI601/30)*'MONTHLY DATA'!BG225</f>
        <v>243958.96</v>
      </c>
      <c r="AJ599" s="363">
        <f>(AJ601/30)*'MONTHLY DATA'!BH225</f>
        <v>235292.39999999997</v>
      </c>
      <c r="AK599" s="363">
        <f>(AK601/30)*'MONTHLY DATA'!BI225</f>
        <v>243958.96</v>
      </c>
      <c r="AL599" s="363">
        <f>(AL601/30)*'MONTHLY DATA'!BJ225</f>
        <v>235292.39999999997</v>
      </c>
      <c r="AM599" s="363">
        <f>(AM601/30)*'MONTHLY DATA'!BK225</f>
        <v>267014.00000000006</v>
      </c>
      <c r="AN599" s="363">
        <f>(AN601/30)*'MONTHLY DATA'!BL225</f>
        <v>251604.00000000003</v>
      </c>
      <c r="AO599" s="363">
        <f>(AO601/30)*'MONTHLY DATA'!BM225</f>
        <v>267014.00000000006</v>
      </c>
      <c r="AP599" s="363">
        <f>(AP601/30)*'MONTHLY DATA'!BN225</f>
        <v>251604.00000000003</v>
      </c>
      <c r="AQ599" s="363">
        <f>(AQ601/30)*'MONTHLY DATA'!BO225</f>
        <v>267014.00000000006</v>
      </c>
      <c r="AR599" s="363">
        <f>(AR601/30)*'MONTHLY DATA'!BP225</f>
        <v>251604.00000000003</v>
      </c>
      <c r="AS599" s="363">
        <f>(AS601/30)*'MONTHLY DATA'!BQ225</f>
        <v>267014.00000000006</v>
      </c>
      <c r="AT599" s="363">
        <f>(AT601/30)*'MONTHLY DATA'!BR225</f>
        <v>251604.00000000003</v>
      </c>
      <c r="AU599" s="363">
        <f>(AU601/30)*'MONTHLY DATA'!BS225</f>
        <v>267014.00000000006</v>
      </c>
      <c r="AV599" s="363">
        <f>(AV601/30)*'MONTHLY DATA'!BT225</f>
        <v>251604.00000000003</v>
      </c>
      <c r="AW599" s="363">
        <f>(AW601/30)*'MONTHLY DATA'!BU225</f>
        <v>267014.00000000006</v>
      </c>
      <c r="AX599" s="363">
        <f>(AX601/30)*'MONTHLY DATA'!BV225</f>
        <v>251604.00000000003</v>
      </c>
      <c r="AY599" s="363">
        <f>(AY601/30)*'MONTHLY DATA'!BW225</f>
        <v>241480.71999999997</v>
      </c>
      <c r="AZ599" s="363">
        <f>(AZ601/30)*'MONTHLY DATA'!BX225</f>
        <v>229971.24800000002</v>
      </c>
      <c r="BA599" s="363">
        <f>(BA601/30)*'MONTHLY DATA'!BY225</f>
        <v>241480.71999999997</v>
      </c>
      <c r="BB599" s="363">
        <f>(BB601/30)*'MONTHLY DATA'!BZ225</f>
        <v>229971.24800000002</v>
      </c>
      <c r="BC599" s="363">
        <f>(BC601/30)*'MONTHLY DATA'!CA225</f>
        <v>241480.71999999997</v>
      </c>
      <c r="BD599" s="363">
        <f>(BD601/30)*'MONTHLY DATA'!CB225</f>
        <v>229971.24800000002</v>
      </c>
      <c r="BE599" s="363">
        <f>(BE601/30)*'MONTHLY DATA'!CC225</f>
        <v>241480.71999999997</v>
      </c>
      <c r="BF599" s="363">
        <f>(BF601/30)*'MONTHLY DATA'!CD225</f>
        <v>229971.24800000002</v>
      </c>
      <c r="BG599" s="363">
        <f>(BG601/30)*'MONTHLY DATA'!CE225</f>
        <v>241480.71999999997</v>
      </c>
      <c r="BH599" s="363">
        <f>(BH601/30)*'MONTHLY DATA'!CF225</f>
        <v>229971.24800000002</v>
      </c>
      <c r="BI599" s="363">
        <f>(BI601/30)*'MONTHLY DATA'!CG225</f>
        <v>241480.71999999997</v>
      </c>
      <c r="BJ599" s="363">
        <f>(BJ601/30)*'MONTHLY DATA'!CH225</f>
        <v>229971.24800000002</v>
      </c>
      <c r="BK599" s="363">
        <f>(BK601/30)*'MONTHLY DATA'!CI225</f>
        <v>353242.5</v>
      </c>
      <c r="BL599" s="363">
        <f>(BL601/30)*'MONTHLY DATA'!CJ225</f>
        <v>327145.5</v>
      </c>
      <c r="BM599" s="363">
        <f>(BM601/30)*'MONTHLY DATA'!CK225</f>
        <v>353242.5</v>
      </c>
      <c r="BN599" s="363">
        <f>(BN601/30)*'MONTHLY DATA'!CL225</f>
        <v>327145.5</v>
      </c>
      <c r="BO599" s="363">
        <f>(BO601/30)*'MONTHLY DATA'!CM225</f>
        <v>353242.5</v>
      </c>
      <c r="BP599" s="363">
        <f>(BP601/30)*'MONTHLY DATA'!CN225</f>
        <v>327145.5</v>
      </c>
      <c r="BQ599" s="363">
        <f>(BQ601/30)*'MONTHLY DATA'!CO225</f>
        <v>353242.5</v>
      </c>
      <c r="BR599" s="363">
        <f>(BR601/30)*'MONTHLY DATA'!CP225</f>
        <v>327145.5</v>
      </c>
      <c r="BS599" s="363">
        <f>(BS601/30)*'MONTHLY DATA'!CQ225</f>
        <v>353242.5</v>
      </c>
      <c r="BT599" s="363">
        <f>(BT601/30)*'MONTHLY DATA'!CR225</f>
        <v>327145.5</v>
      </c>
      <c r="BU599" s="363">
        <f>(BU601/30)*'MONTHLY DATA'!CS225</f>
        <v>353242.5</v>
      </c>
      <c r="BV599" s="363">
        <f>(BV601/30)*'MONTHLY DATA'!CT225</f>
        <v>327145.5</v>
      </c>
      <c r="BW599" s="355">
        <f t="shared" si="352"/>
        <v>12898255.967999997</v>
      </c>
    </row>
    <row r="600" spans="1:75" ht="16.5" thickBot="1" x14ac:dyDescent="0.3">
      <c r="A600" s="180" t="s">
        <v>434</v>
      </c>
      <c r="AA600" s="363">
        <f>(AA601/30)*'MONTHLY DATA'!AY223*'MONTHLY DATA'!AY224</f>
        <v>137226.91500000001</v>
      </c>
      <c r="AB600" s="363">
        <f>(AB601/30)*'MONTHLY DATA'!AZ223*'MONTHLY DATA'!AZ224</f>
        <v>132351.97499999998</v>
      </c>
      <c r="AC600" s="363">
        <f>(AC601/30)*'MONTHLY DATA'!BA223*'MONTHLY DATA'!BA224</f>
        <v>137226.91500000001</v>
      </c>
      <c r="AD600" s="363">
        <f>(AD601/30)*'MONTHLY DATA'!BB223*'MONTHLY DATA'!BB224</f>
        <v>132351.97499999998</v>
      </c>
      <c r="AE600" s="363">
        <f>(AE601/30)*'MONTHLY DATA'!BC223*'MONTHLY DATA'!BC224</f>
        <v>137226.91500000001</v>
      </c>
      <c r="AF600" s="363">
        <f>(AF601/30)*'MONTHLY DATA'!BD223*'MONTHLY DATA'!BD224</f>
        <v>132351.97499999998</v>
      </c>
      <c r="AG600" s="363">
        <f>(AG601/30)*'MONTHLY DATA'!BE223*'MONTHLY DATA'!BE224</f>
        <v>137226.91500000001</v>
      </c>
      <c r="AH600" s="363">
        <f>(AH601/30)*'MONTHLY DATA'!BF223*'MONTHLY DATA'!BF224</f>
        <v>132351.97499999998</v>
      </c>
      <c r="AI600" s="363">
        <f>(AI601/30)*'MONTHLY DATA'!BG223*'MONTHLY DATA'!BG224</f>
        <v>137226.91500000001</v>
      </c>
      <c r="AJ600" s="363">
        <f>(AJ601/30)*'MONTHLY DATA'!BH223*'MONTHLY DATA'!BH224</f>
        <v>132351.97499999998</v>
      </c>
      <c r="AK600" s="363">
        <f>(AK601/30)*'MONTHLY DATA'!BI223*'MONTHLY DATA'!BI224</f>
        <v>137226.91500000001</v>
      </c>
      <c r="AL600" s="363">
        <f>(AL601/30)*'MONTHLY DATA'!BJ223*'MONTHLY DATA'!BJ224</f>
        <v>132351.97499999998</v>
      </c>
      <c r="AM600" s="363">
        <f>(AM601/30)*'MONTHLY DATA'!BK223*'MONTHLY DATA'!BK224</f>
        <v>164480.62400000001</v>
      </c>
      <c r="AN600" s="363">
        <f>(AN601/30)*'MONTHLY DATA'!BL223*'MONTHLY DATA'!BL224</f>
        <v>154988.06400000004</v>
      </c>
      <c r="AO600" s="363">
        <f>(AO601/30)*'MONTHLY DATA'!BM223*'MONTHLY DATA'!BM224</f>
        <v>164480.62400000001</v>
      </c>
      <c r="AP600" s="363">
        <f>(AP601/30)*'MONTHLY DATA'!BN223*'MONTHLY DATA'!BN224</f>
        <v>154988.06400000004</v>
      </c>
      <c r="AQ600" s="363">
        <f>(AQ601/30)*'MONTHLY DATA'!BO223*'MONTHLY DATA'!BO224</f>
        <v>164480.62400000001</v>
      </c>
      <c r="AR600" s="363">
        <f>(AR601/30)*'MONTHLY DATA'!BP223*'MONTHLY DATA'!BP224</f>
        <v>154988.06400000004</v>
      </c>
      <c r="AS600" s="363">
        <f>(AS601/30)*'MONTHLY DATA'!BQ223*'MONTHLY DATA'!BQ224</f>
        <v>164480.62400000001</v>
      </c>
      <c r="AT600" s="363">
        <f>(AT601/30)*'MONTHLY DATA'!BR223*'MONTHLY DATA'!BR224</f>
        <v>154988.06400000004</v>
      </c>
      <c r="AU600" s="363">
        <f>(AU601/30)*'MONTHLY DATA'!BS223*'MONTHLY DATA'!BS224</f>
        <v>164480.62400000001</v>
      </c>
      <c r="AV600" s="363">
        <f>(AV601/30)*'MONTHLY DATA'!BT223*'MONTHLY DATA'!BT224</f>
        <v>154988.06400000004</v>
      </c>
      <c r="AW600" s="363">
        <f>(AW601/30)*'MONTHLY DATA'!BU223*'MONTHLY DATA'!BU224</f>
        <v>164480.62400000001</v>
      </c>
      <c r="AX600" s="363">
        <f>(AX601/30)*'MONTHLY DATA'!BV223*'MONTHLY DATA'!BV224</f>
        <v>154988.06400000004</v>
      </c>
      <c r="AY600" s="363">
        <f>(AY601/30)*'MONTHLY DATA'!BW223*'MONTHLY DATA'!BW224</f>
        <v>147117.48480000001</v>
      </c>
      <c r="AZ600" s="363">
        <f>(AZ601/30)*'MONTHLY DATA'!BX223*'MONTHLY DATA'!BX224</f>
        <v>140105.56031999999</v>
      </c>
      <c r="BA600" s="363">
        <f>(BA601/30)*'MONTHLY DATA'!BY223*'MONTHLY DATA'!BY224</f>
        <v>147117.48480000001</v>
      </c>
      <c r="BB600" s="363">
        <f>(BB601/30)*'MONTHLY DATA'!BZ223*'MONTHLY DATA'!BZ224</f>
        <v>140105.56031999999</v>
      </c>
      <c r="BC600" s="363">
        <f>(BC601/30)*'MONTHLY DATA'!CA223*'MONTHLY DATA'!CA224</f>
        <v>147117.48480000001</v>
      </c>
      <c r="BD600" s="363">
        <f>(BD601/30)*'MONTHLY DATA'!CB223*'MONTHLY DATA'!CB224</f>
        <v>140105.56031999999</v>
      </c>
      <c r="BE600" s="363">
        <f>(BE601/30)*'MONTHLY DATA'!CC223*'MONTHLY DATA'!CC224</f>
        <v>147117.48480000001</v>
      </c>
      <c r="BF600" s="363">
        <f>(BF601/30)*'MONTHLY DATA'!CD223*'MONTHLY DATA'!CD224</f>
        <v>140105.56031999999</v>
      </c>
      <c r="BG600" s="363">
        <f>(BG601/30)*'MONTHLY DATA'!CE223*'MONTHLY DATA'!CE224</f>
        <v>147117.48480000001</v>
      </c>
      <c r="BH600" s="363">
        <f>(BH601/30)*'MONTHLY DATA'!CF223*'MONTHLY DATA'!CF224</f>
        <v>140105.56031999999</v>
      </c>
      <c r="BI600" s="363">
        <f>(BI601/30)*'MONTHLY DATA'!CG223*'MONTHLY DATA'!CG224</f>
        <v>147117.48480000001</v>
      </c>
      <c r="BJ600" s="363">
        <f>(BJ601/30)*'MONTHLY DATA'!CH223*'MONTHLY DATA'!CH224</f>
        <v>140105.56031999999</v>
      </c>
      <c r="BK600" s="363">
        <f>(BK601/30)*'MONTHLY DATA'!CI223*'MONTHLY DATA'!CI224</f>
        <v>192281.66749999998</v>
      </c>
      <c r="BL600" s="363">
        <f>(BL601/30)*'MONTHLY DATA'!CJ223*'MONTHLY DATA'!CJ224</f>
        <v>178076.20050000001</v>
      </c>
      <c r="BM600" s="363">
        <f>(BM601/30)*'MONTHLY DATA'!CK223*'MONTHLY DATA'!CK224</f>
        <v>192281.66749999998</v>
      </c>
      <c r="BN600" s="363">
        <f>(BN601/30)*'MONTHLY DATA'!CL223*'MONTHLY DATA'!CL224</f>
        <v>178076.20050000001</v>
      </c>
      <c r="BO600" s="363">
        <f>(BO601/30)*'MONTHLY DATA'!CM223*'MONTHLY DATA'!CM224</f>
        <v>192281.66749999998</v>
      </c>
      <c r="BP600" s="363">
        <f>(BP601/30)*'MONTHLY DATA'!CN223*'MONTHLY DATA'!CN224</f>
        <v>178076.20050000001</v>
      </c>
      <c r="BQ600" s="363">
        <f>(BQ601/30)*'MONTHLY DATA'!CO223*'MONTHLY DATA'!CO224</f>
        <v>192281.66749999998</v>
      </c>
      <c r="BR600" s="363">
        <f>(BR601/30)*'MONTHLY DATA'!CP223*'MONTHLY DATA'!CP224</f>
        <v>178076.20050000001</v>
      </c>
      <c r="BS600" s="363">
        <f>(BS601/30)*'MONTHLY DATA'!CQ223*'MONTHLY DATA'!CQ224</f>
        <v>192281.66749999998</v>
      </c>
      <c r="BT600" s="363">
        <f>(BT601/30)*'MONTHLY DATA'!CR223*'MONTHLY DATA'!CR224</f>
        <v>178076.20050000001</v>
      </c>
      <c r="BU600" s="363">
        <f>(BU601/30)*'MONTHLY DATA'!CS223*'MONTHLY DATA'!CS224</f>
        <v>192281.66749999998</v>
      </c>
      <c r="BV600" s="363">
        <f>(BV601/30)*'MONTHLY DATA'!CT223*'MONTHLY DATA'!CT224</f>
        <v>178076.20050000001</v>
      </c>
      <c r="BW600" s="355">
        <f t="shared" si="352"/>
        <v>7479770.9467200059</v>
      </c>
    </row>
    <row r="601" spans="1:75" ht="16.5" thickBot="1" x14ac:dyDescent="0.3">
      <c r="A601" s="168" t="s">
        <v>837</v>
      </c>
      <c r="AA601" s="363">
        <f>(AA153*TABLES!$E$49)+AA410</f>
        <v>261384.6</v>
      </c>
      <c r="AB601" s="363">
        <f>(AB153*TABLES!$E$49)+AB410</f>
        <v>252099</v>
      </c>
      <c r="AC601" s="363">
        <f>(AC153*TABLES!$E$49)+AC410</f>
        <v>261384.6</v>
      </c>
      <c r="AD601" s="363">
        <f>(AD153*TABLES!$E$49)+AD410</f>
        <v>252099</v>
      </c>
      <c r="AE601" s="363">
        <f>(AE153*TABLES!$E$49)+AE410</f>
        <v>261384.6</v>
      </c>
      <c r="AF601" s="363">
        <f>(AF153*TABLES!$E$49)+AF410</f>
        <v>252099</v>
      </c>
      <c r="AG601" s="363">
        <f>(AG153*TABLES!$E$49)+AG410</f>
        <v>261384.6</v>
      </c>
      <c r="AH601" s="363">
        <f>(AH153*TABLES!$E$49)+AH410</f>
        <v>252099</v>
      </c>
      <c r="AI601" s="363">
        <f>(AI153*TABLES!$E$49)+AI410</f>
        <v>261384.6</v>
      </c>
      <c r="AJ601" s="363">
        <f>(AJ153*TABLES!$E$49)+AJ410</f>
        <v>252099</v>
      </c>
      <c r="AK601" s="363">
        <f>(AK153*TABLES!$E$49)+AK410</f>
        <v>261384.6</v>
      </c>
      <c r="AL601" s="363">
        <f>(AL153*TABLES!$E$49)+AL410</f>
        <v>252099</v>
      </c>
      <c r="AM601" s="363">
        <f>(AM153*TABLES!$F$49)+AM410</f>
        <v>320416.80000000005</v>
      </c>
      <c r="AN601" s="363">
        <f>(AN153*TABLES!$F$49)+AN410</f>
        <v>301924.80000000005</v>
      </c>
      <c r="AO601" s="363">
        <f>(AO153*TABLES!$F$49)+AO410</f>
        <v>320416.80000000005</v>
      </c>
      <c r="AP601" s="363">
        <f>(AP153*TABLES!$F$49)+AP410</f>
        <v>301924.80000000005</v>
      </c>
      <c r="AQ601" s="363">
        <f>(AQ153*TABLES!$F$49)+AQ410</f>
        <v>320416.80000000005</v>
      </c>
      <c r="AR601" s="363">
        <f>(AR153*TABLES!$F$49)+AR410</f>
        <v>301924.80000000005</v>
      </c>
      <c r="AS601" s="363">
        <f>(AS153*TABLES!$F$49)+AS410</f>
        <v>320416.80000000005</v>
      </c>
      <c r="AT601" s="363">
        <f>(AT153*TABLES!$F$49)+AT410</f>
        <v>301924.80000000005</v>
      </c>
      <c r="AU601" s="363">
        <f>(AU153*TABLES!$F$49)+AU410</f>
        <v>320416.80000000005</v>
      </c>
      <c r="AV601" s="363">
        <f>(AV153*TABLES!$F$49)+AV410</f>
        <v>301924.80000000005</v>
      </c>
      <c r="AW601" s="363">
        <f>(AW153*TABLES!$F$49)+AW410</f>
        <v>320416.80000000005</v>
      </c>
      <c r="AX601" s="363">
        <f>(AX153*TABLES!$F$49)+AX410</f>
        <v>301924.80000000005</v>
      </c>
      <c r="AY601" s="363">
        <f>(AY153*TABLES!$G$49)+AY410</f>
        <v>278631.59999999998</v>
      </c>
      <c r="AZ601" s="363">
        <f>(AZ153*TABLES!$G$49)+AZ410</f>
        <v>265351.44</v>
      </c>
      <c r="BA601" s="363">
        <f>(BA153*TABLES!$G$49)+BA410</f>
        <v>278631.59999999998</v>
      </c>
      <c r="BB601" s="363">
        <f>(BB153*TABLES!$G$49)+BB410</f>
        <v>265351.44</v>
      </c>
      <c r="BC601" s="363">
        <f>(BC153*TABLES!$G$49)+BC410</f>
        <v>278631.59999999998</v>
      </c>
      <c r="BD601" s="363">
        <f>(BD153*TABLES!$G$49)+BD410</f>
        <v>265351.44</v>
      </c>
      <c r="BE601" s="363">
        <f>(BE153*TABLES!$G$49)+BE410</f>
        <v>278631.59999999998</v>
      </c>
      <c r="BF601" s="363">
        <f>(BF153*TABLES!$G$49)+BF410</f>
        <v>265351.44</v>
      </c>
      <c r="BG601" s="363">
        <f>(BG153*TABLES!$G$49)+BG410</f>
        <v>278631.59999999998</v>
      </c>
      <c r="BH601" s="363">
        <f>(BH153*TABLES!$G$49)+BH410</f>
        <v>265351.44</v>
      </c>
      <c r="BI601" s="363">
        <f>(BI153*TABLES!$G$49)+BI410</f>
        <v>278631.59999999998</v>
      </c>
      <c r="BJ601" s="363">
        <f>(BJ153*TABLES!$G$49)+BJ410</f>
        <v>265351.44</v>
      </c>
      <c r="BK601" s="363">
        <f>(BK153*TABLES!$H$49)+BK410</f>
        <v>353242.5</v>
      </c>
      <c r="BL601" s="363">
        <f>(BL153*TABLES!$H$49)+BL410</f>
        <v>327145.5</v>
      </c>
      <c r="BM601" s="363">
        <f>(BM153*TABLES!$H$49)+BM410</f>
        <v>353242.5</v>
      </c>
      <c r="BN601" s="363">
        <f>(BN153*TABLES!$H$49)+BN410</f>
        <v>327145.5</v>
      </c>
      <c r="BO601" s="363">
        <f>(BO153*TABLES!$H$49)+BO410</f>
        <v>353242.5</v>
      </c>
      <c r="BP601" s="363">
        <f>(BP153*TABLES!$H$49)+BP410</f>
        <v>327145.5</v>
      </c>
      <c r="BQ601" s="363">
        <f>(BQ153*TABLES!$H$49)+BQ410</f>
        <v>353242.5</v>
      </c>
      <c r="BR601" s="363">
        <f>(BR153*TABLES!$H$49)+BR410</f>
        <v>327145.5</v>
      </c>
      <c r="BS601" s="363">
        <f>(BS153*TABLES!$H$49)+BS410</f>
        <v>353242.5</v>
      </c>
      <c r="BT601" s="363">
        <f>(BT153*TABLES!$H$49)+BT410</f>
        <v>327145.5</v>
      </c>
      <c r="BU601" s="363">
        <f>(BU153*TABLES!$H$49)+BU410</f>
        <v>353242.5</v>
      </c>
      <c r="BV601" s="363">
        <f>(BV153*TABLES!$H$49)+BV410</f>
        <v>327145.5</v>
      </c>
      <c r="BW601" s="355">
        <f t="shared" si="352"/>
        <v>14161177.439999996</v>
      </c>
    </row>
    <row r="602" spans="1:75" ht="16.5" thickBot="1" x14ac:dyDescent="0.3">
      <c r="A602" s="180" t="s">
        <v>435</v>
      </c>
      <c r="AA602" s="363">
        <f>Z599</f>
        <v>0</v>
      </c>
      <c r="AB602" s="363">
        <f t="shared" ref="AB602:BV602" si="369">AA599</f>
        <v>243958.96</v>
      </c>
      <c r="AC602" s="363">
        <f t="shared" si="369"/>
        <v>235292.39999999997</v>
      </c>
      <c r="AD602" s="363">
        <f t="shared" si="369"/>
        <v>243958.96</v>
      </c>
      <c r="AE602" s="363">
        <f t="shared" si="369"/>
        <v>235292.39999999997</v>
      </c>
      <c r="AF602" s="363">
        <f t="shared" si="369"/>
        <v>243958.96</v>
      </c>
      <c r="AG602" s="363">
        <f t="shared" si="369"/>
        <v>235292.39999999997</v>
      </c>
      <c r="AH602" s="363">
        <f t="shared" si="369"/>
        <v>243958.96</v>
      </c>
      <c r="AI602" s="363">
        <f t="shared" si="369"/>
        <v>235292.39999999997</v>
      </c>
      <c r="AJ602" s="363">
        <f t="shared" si="369"/>
        <v>243958.96</v>
      </c>
      <c r="AK602" s="363">
        <f t="shared" si="369"/>
        <v>235292.39999999997</v>
      </c>
      <c r="AL602" s="363">
        <f t="shared" si="369"/>
        <v>243958.96</v>
      </c>
      <c r="AM602" s="363">
        <f t="shared" si="369"/>
        <v>235292.39999999997</v>
      </c>
      <c r="AN602" s="363">
        <f t="shared" si="369"/>
        <v>267014.00000000006</v>
      </c>
      <c r="AO602" s="363">
        <f t="shared" si="369"/>
        <v>251604.00000000003</v>
      </c>
      <c r="AP602" s="363">
        <f t="shared" si="369"/>
        <v>267014.00000000006</v>
      </c>
      <c r="AQ602" s="363">
        <f t="shared" si="369"/>
        <v>251604.00000000003</v>
      </c>
      <c r="AR602" s="363">
        <f t="shared" si="369"/>
        <v>267014.00000000006</v>
      </c>
      <c r="AS602" s="363">
        <f t="shared" si="369"/>
        <v>251604.00000000003</v>
      </c>
      <c r="AT602" s="363">
        <f t="shared" si="369"/>
        <v>267014.00000000006</v>
      </c>
      <c r="AU602" s="363">
        <f t="shared" si="369"/>
        <v>251604.00000000003</v>
      </c>
      <c r="AV602" s="363">
        <f t="shared" si="369"/>
        <v>267014.00000000006</v>
      </c>
      <c r="AW602" s="363">
        <f t="shared" si="369"/>
        <v>251604.00000000003</v>
      </c>
      <c r="AX602" s="363">
        <f t="shared" si="369"/>
        <v>267014.00000000006</v>
      </c>
      <c r="AY602" s="363">
        <f t="shared" si="369"/>
        <v>251604.00000000003</v>
      </c>
      <c r="AZ602" s="363">
        <f t="shared" si="369"/>
        <v>241480.71999999997</v>
      </c>
      <c r="BA602" s="363">
        <f t="shared" si="369"/>
        <v>229971.24800000002</v>
      </c>
      <c r="BB602" s="363">
        <f t="shared" si="369"/>
        <v>241480.71999999997</v>
      </c>
      <c r="BC602" s="363">
        <f t="shared" si="369"/>
        <v>229971.24800000002</v>
      </c>
      <c r="BD602" s="363">
        <f t="shared" si="369"/>
        <v>241480.71999999997</v>
      </c>
      <c r="BE602" s="363">
        <f t="shared" si="369"/>
        <v>229971.24800000002</v>
      </c>
      <c r="BF602" s="363">
        <f t="shared" si="369"/>
        <v>241480.71999999997</v>
      </c>
      <c r="BG602" s="363">
        <f t="shared" si="369"/>
        <v>229971.24800000002</v>
      </c>
      <c r="BH602" s="363">
        <f t="shared" si="369"/>
        <v>241480.71999999997</v>
      </c>
      <c r="BI602" s="363">
        <f t="shared" si="369"/>
        <v>229971.24800000002</v>
      </c>
      <c r="BJ602" s="363">
        <f t="shared" si="369"/>
        <v>241480.71999999997</v>
      </c>
      <c r="BK602" s="363">
        <f t="shared" si="369"/>
        <v>229971.24800000002</v>
      </c>
      <c r="BL602" s="363">
        <f t="shared" si="369"/>
        <v>353242.5</v>
      </c>
      <c r="BM602" s="363">
        <f t="shared" si="369"/>
        <v>327145.5</v>
      </c>
      <c r="BN602" s="363">
        <f t="shared" si="369"/>
        <v>353242.5</v>
      </c>
      <c r="BO602" s="363">
        <f t="shared" si="369"/>
        <v>327145.5</v>
      </c>
      <c r="BP602" s="363">
        <f t="shared" si="369"/>
        <v>353242.5</v>
      </c>
      <c r="BQ602" s="363">
        <f t="shared" si="369"/>
        <v>327145.5</v>
      </c>
      <c r="BR602" s="363">
        <f t="shared" si="369"/>
        <v>353242.5</v>
      </c>
      <c r="BS602" s="363">
        <f t="shared" si="369"/>
        <v>327145.5</v>
      </c>
      <c r="BT602" s="363">
        <f t="shared" si="369"/>
        <v>353242.5</v>
      </c>
      <c r="BU602" s="363">
        <f t="shared" si="369"/>
        <v>327145.5</v>
      </c>
      <c r="BV602" s="363">
        <f t="shared" si="369"/>
        <v>353242.5</v>
      </c>
      <c r="BW602" s="355">
        <f t="shared" si="352"/>
        <v>12571110.467999997</v>
      </c>
    </row>
    <row r="603" spans="1:75" ht="16.5" thickBot="1" x14ac:dyDescent="0.3">
      <c r="A603" s="168" t="s">
        <v>838</v>
      </c>
      <c r="AA603" s="363">
        <f>Z600</f>
        <v>0</v>
      </c>
      <c r="AB603" s="363">
        <f t="shared" ref="AB603:BV603" si="370">AA600</f>
        <v>137226.91500000001</v>
      </c>
      <c r="AC603" s="363">
        <f t="shared" si="370"/>
        <v>132351.97499999998</v>
      </c>
      <c r="AD603" s="363">
        <f t="shared" si="370"/>
        <v>137226.91500000001</v>
      </c>
      <c r="AE603" s="363">
        <f t="shared" si="370"/>
        <v>132351.97499999998</v>
      </c>
      <c r="AF603" s="363">
        <f t="shared" si="370"/>
        <v>137226.91500000001</v>
      </c>
      <c r="AG603" s="363">
        <f t="shared" si="370"/>
        <v>132351.97499999998</v>
      </c>
      <c r="AH603" s="363">
        <f t="shared" si="370"/>
        <v>137226.91500000001</v>
      </c>
      <c r="AI603" s="363">
        <f t="shared" si="370"/>
        <v>132351.97499999998</v>
      </c>
      <c r="AJ603" s="363">
        <f t="shared" si="370"/>
        <v>137226.91500000001</v>
      </c>
      <c r="AK603" s="363">
        <f t="shared" si="370"/>
        <v>132351.97499999998</v>
      </c>
      <c r="AL603" s="363">
        <f t="shared" si="370"/>
        <v>137226.91500000001</v>
      </c>
      <c r="AM603" s="363">
        <f t="shared" si="370"/>
        <v>132351.97499999998</v>
      </c>
      <c r="AN603" s="363">
        <f t="shared" si="370"/>
        <v>164480.62400000001</v>
      </c>
      <c r="AO603" s="363">
        <f t="shared" si="370"/>
        <v>154988.06400000004</v>
      </c>
      <c r="AP603" s="363">
        <f t="shared" si="370"/>
        <v>164480.62400000001</v>
      </c>
      <c r="AQ603" s="363">
        <f t="shared" si="370"/>
        <v>154988.06400000004</v>
      </c>
      <c r="AR603" s="363">
        <f t="shared" si="370"/>
        <v>164480.62400000001</v>
      </c>
      <c r="AS603" s="363">
        <f t="shared" si="370"/>
        <v>154988.06400000004</v>
      </c>
      <c r="AT603" s="363">
        <f t="shared" si="370"/>
        <v>164480.62400000001</v>
      </c>
      <c r="AU603" s="363">
        <f t="shared" si="370"/>
        <v>154988.06400000004</v>
      </c>
      <c r="AV603" s="363">
        <f t="shared" si="370"/>
        <v>164480.62400000001</v>
      </c>
      <c r="AW603" s="363">
        <f t="shared" si="370"/>
        <v>154988.06400000004</v>
      </c>
      <c r="AX603" s="363">
        <f t="shared" si="370"/>
        <v>164480.62400000001</v>
      </c>
      <c r="AY603" s="363">
        <f t="shared" si="370"/>
        <v>154988.06400000004</v>
      </c>
      <c r="AZ603" s="363">
        <f t="shared" si="370"/>
        <v>147117.48480000001</v>
      </c>
      <c r="BA603" s="363">
        <f t="shared" si="370"/>
        <v>140105.56031999999</v>
      </c>
      <c r="BB603" s="363">
        <f t="shared" si="370"/>
        <v>147117.48480000001</v>
      </c>
      <c r="BC603" s="363">
        <f t="shared" si="370"/>
        <v>140105.56031999999</v>
      </c>
      <c r="BD603" s="363">
        <f t="shared" si="370"/>
        <v>147117.48480000001</v>
      </c>
      <c r="BE603" s="363">
        <f t="shared" si="370"/>
        <v>140105.56031999999</v>
      </c>
      <c r="BF603" s="363">
        <f t="shared" si="370"/>
        <v>147117.48480000001</v>
      </c>
      <c r="BG603" s="363">
        <f t="shared" si="370"/>
        <v>140105.56031999999</v>
      </c>
      <c r="BH603" s="363">
        <f t="shared" si="370"/>
        <v>147117.48480000001</v>
      </c>
      <c r="BI603" s="363">
        <f t="shared" si="370"/>
        <v>140105.56031999999</v>
      </c>
      <c r="BJ603" s="363">
        <f t="shared" si="370"/>
        <v>147117.48480000001</v>
      </c>
      <c r="BK603" s="363">
        <f t="shared" si="370"/>
        <v>140105.56031999999</v>
      </c>
      <c r="BL603" s="363">
        <f t="shared" si="370"/>
        <v>192281.66749999998</v>
      </c>
      <c r="BM603" s="363">
        <f t="shared" si="370"/>
        <v>178076.20050000001</v>
      </c>
      <c r="BN603" s="363">
        <f t="shared" si="370"/>
        <v>192281.66749999998</v>
      </c>
      <c r="BO603" s="363">
        <f t="shared" si="370"/>
        <v>178076.20050000001</v>
      </c>
      <c r="BP603" s="363">
        <f t="shared" si="370"/>
        <v>192281.66749999998</v>
      </c>
      <c r="BQ603" s="363">
        <f t="shared" si="370"/>
        <v>178076.20050000001</v>
      </c>
      <c r="BR603" s="363">
        <f t="shared" si="370"/>
        <v>192281.66749999998</v>
      </c>
      <c r="BS603" s="363">
        <f t="shared" si="370"/>
        <v>178076.20050000001</v>
      </c>
      <c r="BT603" s="363">
        <f t="shared" si="370"/>
        <v>192281.66749999998</v>
      </c>
      <c r="BU603" s="363">
        <f t="shared" si="370"/>
        <v>178076.20050000001</v>
      </c>
      <c r="BV603" s="363">
        <f t="shared" si="370"/>
        <v>192281.66749999998</v>
      </c>
      <c r="BW603" s="355">
        <f t="shared" si="352"/>
        <v>7301694.7462200057</v>
      </c>
    </row>
    <row r="604" spans="1:75" ht="16.5" thickBot="1" x14ac:dyDescent="0.3">
      <c r="A604" s="180" t="s">
        <v>436</v>
      </c>
      <c r="AA604" s="363">
        <f>AA599+AA600+AA601-AA602-AA603</f>
        <v>642570.47499999998</v>
      </c>
      <c r="AB604" s="363">
        <f t="shared" ref="AB604:BV604" si="371">AB599+AB600+AB601-AB602-AB603</f>
        <v>238557.50000000003</v>
      </c>
      <c r="AC604" s="363">
        <f t="shared" si="371"/>
        <v>274926.10000000003</v>
      </c>
      <c r="AD604" s="363">
        <f t="shared" si="371"/>
        <v>238557.50000000003</v>
      </c>
      <c r="AE604" s="363">
        <f t="shared" si="371"/>
        <v>274926.10000000003</v>
      </c>
      <c r="AF604" s="363">
        <f t="shared" si="371"/>
        <v>238557.50000000003</v>
      </c>
      <c r="AG604" s="363">
        <f t="shared" si="371"/>
        <v>274926.10000000003</v>
      </c>
      <c r="AH604" s="363">
        <f t="shared" si="371"/>
        <v>238557.50000000003</v>
      </c>
      <c r="AI604" s="363">
        <f t="shared" si="371"/>
        <v>274926.10000000003</v>
      </c>
      <c r="AJ604" s="363">
        <f t="shared" si="371"/>
        <v>238557.50000000003</v>
      </c>
      <c r="AK604" s="363">
        <f t="shared" si="371"/>
        <v>274926.10000000003</v>
      </c>
      <c r="AL604" s="363">
        <f t="shared" si="371"/>
        <v>238557.50000000003</v>
      </c>
      <c r="AM604" s="363">
        <f t="shared" si="371"/>
        <v>384267.04900000017</v>
      </c>
      <c r="AN604" s="363">
        <f t="shared" si="371"/>
        <v>277022.24</v>
      </c>
      <c r="AO604" s="363">
        <f t="shared" si="371"/>
        <v>345319.3600000001</v>
      </c>
      <c r="AP604" s="363">
        <f t="shared" si="371"/>
        <v>277022.24</v>
      </c>
      <c r="AQ604" s="363">
        <f t="shared" si="371"/>
        <v>345319.3600000001</v>
      </c>
      <c r="AR604" s="363">
        <f t="shared" si="371"/>
        <v>277022.24</v>
      </c>
      <c r="AS604" s="363">
        <f t="shared" si="371"/>
        <v>345319.3600000001</v>
      </c>
      <c r="AT604" s="363">
        <f t="shared" si="371"/>
        <v>277022.24</v>
      </c>
      <c r="AU604" s="363">
        <f t="shared" si="371"/>
        <v>345319.3600000001</v>
      </c>
      <c r="AV604" s="363">
        <f t="shared" si="371"/>
        <v>277022.24</v>
      </c>
      <c r="AW604" s="363">
        <f t="shared" si="371"/>
        <v>345319.3600000001</v>
      </c>
      <c r="AX604" s="363">
        <f t="shared" si="371"/>
        <v>277022.24</v>
      </c>
      <c r="AY604" s="363">
        <f t="shared" si="371"/>
        <v>260637.74079999988</v>
      </c>
      <c r="AZ604" s="363">
        <f t="shared" si="371"/>
        <v>246830.04352000004</v>
      </c>
      <c r="BA604" s="363">
        <f t="shared" si="371"/>
        <v>297152.99647999991</v>
      </c>
      <c r="BB604" s="363">
        <f t="shared" si="371"/>
        <v>246830.04352000004</v>
      </c>
      <c r="BC604" s="363">
        <f t="shared" si="371"/>
        <v>297152.99647999991</v>
      </c>
      <c r="BD604" s="363">
        <f t="shared" si="371"/>
        <v>246830.04352000004</v>
      </c>
      <c r="BE604" s="363">
        <f t="shared" si="371"/>
        <v>297152.99647999991</v>
      </c>
      <c r="BF604" s="363">
        <f t="shared" si="371"/>
        <v>246830.04352000004</v>
      </c>
      <c r="BG604" s="363">
        <f t="shared" si="371"/>
        <v>297152.99647999991</v>
      </c>
      <c r="BH604" s="363">
        <f t="shared" si="371"/>
        <v>246830.04352000004</v>
      </c>
      <c r="BI604" s="363">
        <f t="shared" si="371"/>
        <v>297152.99647999991</v>
      </c>
      <c r="BJ604" s="363">
        <f t="shared" si="371"/>
        <v>246830.04352000004</v>
      </c>
      <c r="BK604" s="363">
        <f t="shared" si="371"/>
        <v>528689.85917999991</v>
      </c>
      <c r="BL604" s="363">
        <f t="shared" si="371"/>
        <v>286843.03300000005</v>
      </c>
      <c r="BM604" s="363">
        <f t="shared" si="371"/>
        <v>393544.96699999995</v>
      </c>
      <c r="BN604" s="363">
        <f t="shared" si="371"/>
        <v>286843.03300000005</v>
      </c>
      <c r="BO604" s="363">
        <f t="shared" si="371"/>
        <v>393544.96699999995</v>
      </c>
      <c r="BP604" s="363">
        <f t="shared" si="371"/>
        <v>286843.03300000005</v>
      </c>
      <c r="BQ604" s="363">
        <f t="shared" si="371"/>
        <v>393544.96699999995</v>
      </c>
      <c r="BR604" s="363">
        <f t="shared" si="371"/>
        <v>286843.03300000005</v>
      </c>
      <c r="BS604" s="363">
        <f t="shared" si="371"/>
        <v>393544.96699999995</v>
      </c>
      <c r="BT604" s="363">
        <f t="shared" si="371"/>
        <v>286843.03300000005</v>
      </c>
      <c r="BU604" s="363">
        <f t="shared" si="371"/>
        <v>393544.96699999995</v>
      </c>
      <c r="BV604" s="363">
        <f t="shared" si="371"/>
        <v>286843.03300000005</v>
      </c>
      <c r="BW604" s="355">
        <f t="shared" si="352"/>
        <v>14666399.1405</v>
      </c>
    </row>
    <row r="605" spans="1:75" ht="16.5" thickBot="1" x14ac:dyDescent="0.3">
      <c r="A605" s="169"/>
      <c r="B605" s="357">
        <f>COUNTIF(AA604:BV604,"&lt;0")</f>
        <v>0</v>
      </c>
      <c r="BW605" s="344">
        <f t="shared" si="352"/>
        <v>0</v>
      </c>
    </row>
    <row r="606" spans="1:75" ht="16.5" thickBot="1" x14ac:dyDescent="0.3">
      <c r="A606" s="364" t="s">
        <v>441</v>
      </c>
      <c r="BW606" s="344">
        <f t="shared" si="352"/>
        <v>0</v>
      </c>
    </row>
    <row r="607" spans="1:75" ht="16.5" thickBot="1" x14ac:dyDescent="0.3">
      <c r="A607" s="172"/>
      <c r="BW607" s="344">
        <f t="shared" si="352"/>
        <v>0</v>
      </c>
    </row>
    <row r="608" spans="1:75" ht="16.5" thickBot="1" x14ac:dyDescent="0.3">
      <c r="A608" s="365" t="s">
        <v>442</v>
      </c>
      <c r="BW608" s="344">
        <f t="shared" si="352"/>
        <v>0</v>
      </c>
    </row>
    <row r="609" spans="1:75" ht="16.5" thickBot="1" x14ac:dyDescent="0.3">
      <c r="A609" s="180" t="s">
        <v>443</v>
      </c>
      <c r="AM609" s="363">
        <f>(AM611/30)*'MONTHLY DATA'!BK230</f>
        <v>44693</v>
      </c>
      <c r="AN609" s="363">
        <f>(AN611/30)*'MONTHLY DATA'!BL230</f>
        <v>67041.2</v>
      </c>
      <c r="AO609" s="363">
        <f>(AO611/30)*'MONTHLY DATA'!BM230</f>
        <v>44693</v>
      </c>
      <c r="AP609" s="363">
        <f>(AP611/30)*'MONTHLY DATA'!BN230</f>
        <v>67041.2</v>
      </c>
      <c r="AQ609" s="363">
        <f>(AQ611/30)*'MONTHLY DATA'!BO230</f>
        <v>44693</v>
      </c>
      <c r="AR609" s="363">
        <f>(AR611/30)*'MONTHLY DATA'!BP230</f>
        <v>67041.2</v>
      </c>
      <c r="AS609" s="363">
        <f>(AS611/30)*'MONTHLY DATA'!BQ230</f>
        <v>44693</v>
      </c>
      <c r="AT609" s="363">
        <f>(AT611/30)*'MONTHLY DATA'!BR230</f>
        <v>67041.2</v>
      </c>
      <c r="AU609" s="363">
        <f>(AU611/30)*'MONTHLY DATA'!BS230</f>
        <v>44693</v>
      </c>
      <c r="AV609" s="363">
        <f>(AV611/30)*'MONTHLY DATA'!BT230</f>
        <v>67041.2</v>
      </c>
      <c r="AW609" s="363">
        <f>(AW611/30)*'MONTHLY DATA'!BU230</f>
        <v>44693</v>
      </c>
      <c r="AX609" s="363">
        <f>(AX611/30)*'MONTHLY DATA'!BV230</f>
        <v>67041.2</v>
      </c>
      <c r="AY609" s="363">
        <f>(AY611/30)*'MONTHLY DATA'!BW230</f>
        <v>43324.800000000003</v>
      </c>
      <c r="AZ609" s="363">
        <f>(AZ611/30)*'MONTHLY DATA'!BX230</f>
        <v>64988.800000000003</v>
      </c>
      <c r="BA609" s="363">
        <f>(BA611/30)*'MONTHLY DATA'!BY230</f>
        <v>43324.800000000003</v>
      </c>
      <c r="BB609" s="363">
        <f>(BB611/30)*'MONTHLY DATA'!BZ230</f>
        <v>64988.800000000003</v>
      </c>
      <c r="BC609" s="363">
        <f>(BC611/30)*'MONTHLY DATA'!CA230</f>
        <v>43324.800000000003</v>
      </c>
      <c r="BD609" s="363">
        <f>(BD611/30)*'MONTHLY DATA'!CB230</f>
        <v>64988.800000000003</v>
      </c>
      <c r="BE609" s="363">
        <f>(BE611/30)*'MONTHLY DATA'!CC230</f>
        <v>43324.800000000003</v>
      </c>
      <c r="BF609" s="363">
        <f>(BF611/30)*'MONTHLY DATA'!CD230</f>
        <v>64988.800000000003</v>
      </c>
      <c r="BG609" s="363">
        <f>(BG611/30)*'MONTHLY DATA'!CE230</f>
        <v>43324.800000000003</v>
      </c>
      <c r="BH609" s="363">
        <f>(BH611/30)*'MONTHLY DATA'!CF230</f>
        <v>64988.800000000003</v>
      </c>
      <c r="BI609" s="363">
        <f>(BI611/30)*'MONTHLY DATA'!CG230</f>
        <v>43324.800000000003</v>
      </c>
      <c r="BJ609" s="363">
        <f>(BJ611/30)*'MONTHLY DATA'!CH230</f>
        <v>64988.800000000003</v>
      </c>
      <c r="BK609" s="363">
        <f>(BK611/30)*'MONTHLY DATA'!CI230</f>
        <v>42648</v>
      </c>
      <c r="BL609" s="363">
        <f>(BL611/30)*'MONTHLY DATA'!CJ230</f>
        <v>63975</v>
      </c>
      <c r="BM609" s="363">
        <f>(BM611/30)*'MONTHLY DATA'!CK230</f>
        <v>42648</v>
      </c>
      <c r="BN609" s="363">
        <f>(BN611/30)*'MONTHLY DATA'!CL230</f>
        <v>63975</v>
      </c>
      <c r="BO609" s="363">
        <f>(BO611/30)*'MONTHLY DATA'!CM230</f>
        <v>42648</v>
      </c>
      <c r="BP609" s="363">
        <f>(BP611/30)*'MONTHLY DATA'!CN230</f>
        <v>63975</v>
      </c>
      <c r="BQ609" s="363">
        <f>(BQ611/30)*'MONTHLY DATA'!CO230</f>
        <v>42648</v>
      </c>
      <c r="BR609" s="363">
        <f>(BR611/30)*'MONTHLY DATA'!CP230</f>
        <v>63975</v>
      </c>
      <c r="BS609" s="363">
        <f>(BS611/30)*'MONTHLY DATA'!CQ230</f>
        <v>42648</v>
      </c>
      <c r="BT609" s="363">
        <f>(BT611/30)*'MONTHLY DATA'!CR230</f>
        <v>63975</v>
      </c>
      <c r="BU609" s="363">
        <f>(BU611/30)*'MONTHLY DATA'!CS230</f>
        <v>42648</v>
      </c>
      <c r="BV609" s="363">
        <f>(BV611/30)*'MONTHLY DATA'!CT230</f>
        <v>63975</v>
      </c>
      <c r="BW609" s="355">
        <f t="shared" si="352"/>
        <v>1960024.8000000005</v>
      </c>
    </row>
    <row r="610" spans="1:75" ht="16.5" thickBot="1" x14ac:dyDescent="0.3">
      <c r="A610" s="180" t="s">
        <v>444</v>
      </c>
      <c r="AM610" s="363">
        <f>(AM611/30)*'MONTHLY DATA'!BK228*'MONTHLY DATA'!BK229</f>
        <v>26184.84</v>
      </c>
      <c r="AN610" s="363">
        <f>(AN611/30)*'MONTHLY DATA'!BL228*'MONTHLY DATA'!BL229</f>
        <v>39278.255999999994</v>
      </c>
      <c r="AO610" s="363">
        <f>(AO611/30)*'MONTHLY DATA'!BM228*'MONTHLY DATA'!BM229</f>
        <v>26184.84</v>
      </c>
      <c r="AP610" s="363">
        <f>(AP611/30)*'MONTHLY DATA'!BN228*'MONTHLY DATA'!BN229</f>
        <v>39278.255999999994</v>
      </c>
      <c r="AQ610" s="363">
        <f>(AQ611/30)*'MONTHLY DATA'!BO228*'MONTHLY DATA'!BO229</f>
        <v>26184.84</v>
      </c>
      <c r="AR610" s="363">
        <f>(AR611/30)*'MONTHLY DATA'!BP228*'MONTHLY DATA'!BP229</f>
        <v>39278.255999999994</v>
      </c>
      <c r="AS610" s="363">
        <f>(AS611/30)*'MONTHLY DATA'!BQ228*'MONTHLY DATA'!BQ229</f>
        <v>26184.84</v>
      </c>
      <c r="AT610" s="363">
        <f>(AT611/30)*'MONTHLY DATA'!BR228*'MONTHLY DATA'!BR229</f>
        <v>39278.255999999994</v>
      </c>
      <c r="AU610" s="363">
        <f>(AU611/30)*'MONTHLY DATA'!BS228*'MONTHLY DATA'!BS229</f>
        <v>26184.84</v>
      </c>
      <c r="AV610" s="363">
        <f>(AV611/30)*'MONTHLY DATA'!BT228*'MONTHLY DATA'!BT229</f>
        <v>39278.255999999994</v>
      </c>
      <c r="AW610" s="363">
        <f>(AW611/30)*'MONTHLY DATA'!BU228*'MONTHLY DATA'!BU229</f>
        <v>26184.84</v>
      </c>
      <c r="AX610" s="363">
        <f>(AX611/30)*'MONTHLY DATA'!BV228*'MONTHLY DATA'!BV229</f>
        <v>39278.255999999994</v>
      </c>
      <c r="AY610" s="363">
        <f>(AY611/30)*'MONTHLY DATA'!BW228*'MONTHLY DATA'!BW229</f>
        <v>36365.754000000008</v>
      </c>
      <c r="AZ610" s="363">
        <f>(AZ611/30)*'MONTHLY DATA'!BX228*'MONTHLY DATA'!BX229</f>
        <v>54549.974000000009</v>
      </c>
      <c r="BA610" s="363">
        <f>(BA611/30)*'MONTHLY DATA'!BY228*'MONTHLY DATA'!BY229</f>
        <v>36365.754000000008</v>
      </c>
      <c r="BB610" s="363">
        <f>(BB611/30)*'MONTHLY DATA'!BZ228*'MONTHLY DATA'!BZ229</f>
        <v>54549.974000000009</v>
      </c>
      <c r="BC610" s="363">
        <f>(BC611/30)*'MONTHLY DATA'!CA228*'MONTHLY DATA'!CA229</f>
        <v>36365.754000000008</v>
      </c>
      <c r="BD610" s="363">
        <f>(BD611/30)*'MONTHLY DATA'!CB228*'MONTHLY DATA'!CB229</f>
        <v>54549.974000000009</v>
      </c>
      <c r="BE610" s="363">
        <f>(BE611/30)*'MONTHLY DATA'!CC228*'MONTHLY DATA'!CC229</f>
        <v>36365.754000000008</v>
      </c>
      <c r="BF610" s="363">
        <f>(BF611/30)*'MONTHLY DATA'!CD228*'MONTHLY DATA'!CD229</f>
        <v>54549.974000000009</v>
      </c>
      <c r="BG610" s="363">
        <f>(BG611/30)*'MONTHLY DATA'!CE228*'MONTHLY DATA'!CE229</f>
        <v>36365.754000000008</v>
      </c>
      <c r="BH610" s="363">
        <f>(BH611/30)*'MONTHLY DATA'!CF228*'MONTHLY DATA'!CF229</f>
        <v>54549.974000000009</v>
      </c>
      <c r="BI610" s="363">
        <f>(BI611/30)*'MONTHLY DATA'!CG228*'MONTHLY DATA'!CG229</f>
        <v>36365.754000000008</v>
      </c>
      <c r="BJ610" s="363">
        <f>(BJ611/30)*'MONTHLY DATA'!CH228*'MONTHLY DATA'!CH229</f>
        <v>54549.974000000009</v>
      </c>
      <c r="BK610" s="363">
        <f>(BK611/30)*'MONTHLY DATA'!CI228*'MONTHLY DATA'!CI229</f>
        <v>46059.840000000004</v>
      </c>
      <c r="BL610" s="363">
        <f>(BL611/30)*'MONTHLY DATA'!CJ228*'MONTHLY DATA'!CJ229</f>
        <v>69093</v>
      </c>
      <c r="BM610" s="363">
        <f>(BM611/30)*'MONTHLY DATA'!CK228*'MONTHLY DATA'!CK229</f>
        <v>46059.840000000004</v>
      </c>
      <c r="BN610" s="363">
        <f>(BN611/30)*'MONTHLY DATA'!CL228*'MONTHLY DATA'!CL229</f>
        <v>69093</v>
      </c>
      <c r="BO610" s="363">
        <f>(BO611/30)*'MONTHLY DATA'!CM228*'MONTHLY DATA'!CM229</f>
        <v>46059.840000000004</v>
      </c>
      <c r="BP610" s="363">
        <f>(BP611/30)*'MONTHLY DATA'!CN228*'MONTHLY DATA'!CN229</f>
        <v>69093</v>
      </c>
      <c r="BQ610" s="363">
        <f>(BQ611/30)*'MONTHLY DATA'!CO228*'MONTHLY DATA'!CO229</f>
        <v>46059.840000000004</v>
      </c>
      <c r="BR610" s="363">
        <f>(BR611/30)*'MONTHLY DATA'!CP228*'MONTHLY DATA'!CP229</f>
        <v>69093</v>
      </c>
      <c r="BS610" s="363">
        <f>(BS611/30)*'MONTHLY DATA'!CQ228*'MONTHLY DATA'!CQ229</f>
        <v>46059.840000000004</v>
      </c>
      <c r="BT610" s="363">
        <f>(BT611/30)*'MONTHLY DATA'!CR228*'MONTHLY DATA'!CR229</f>
        <v>69093</v>
      </c>
      <c r="BU610" s="363">
        <f>(BU611/30)*'MONTHLY DATA'!CS228*'MONTHLY DATA'!CS229</f>
        <v>46059.840000000004</v>
      </c>
      <c r="BV610" s="363">
        <f>(BV611/30)*'MONTHLY DATA'!CT228*'MONTHLY DATA'!CT229</f>
        <v>69093</v>
      </c>
      <c r="BW610" s="355">
        <f t="shared" si="352"/>
        <v>1629189.9840000004</v>
      </c>
    </row>
    <row r="611" spans="1:75" ht="16.5" thickBot="1" x14ac:dyDescent="0.3">
      <c r="A611" s="168" t="s">
        <v>841</v>
      </c>
      <c r="AM611" s="363">
        <f t="shared" ref="AM611:BV611" si="372">AM459</f>
        <v>78870</v>
      </c>
      <c r="AN611" s="363">
        <f t="shared" si="372"/>
        <v>118308</v>
      </c>
      <c r="AO611" s="363">
        <f t="shared" si="372"/>
        <v>78870</v>
      </c>
      <c r="AP611" s="363">
        <f t="shared" si="372"/>
        <v>118308</v>
      </c>
      <c r="AQ611" s="363">
        <f t="shared" si="372"/>
        <v>78870</v>
      </c>
      <c r="AR611" s="363">
        <f t="shared" si="372"/>
        <v>118308</v>
      </c>
      <c r="AS611" s="363">
        <f t="shared" si="372"/>
        <v>78870</v>
      </c>
      <c r="AT611" s="363">
        <f t="shared" si="372"/>
        <v>118308</v>
      </c>
      <c r="AU611" s="363">
        <f t="shared" si="372"/>
        <v>78870</v>
      </c>
      <c r="AV611" s="363">
        <f t="shared" si="372"/>
        <v>118308</v>
      </c>
      <c r="AW611" s="363">
        <f t="shared" si="372"/>
        <v>78870</v>
      </c>
      <c r="AX611" s="363">
        <f t="shared" si="372"/>
        <v>118308</v>
      </c>
      <c r="AY611" s="363">
        <f t="shared" si="372"/>
        <v>81234</v>
      </c>
      <c r="AZ611" s="363">
        <f t="shared" si="372"/>
        <v>121854</v>
      </c>
      <c r="BA611" s="363">
        <f t="shared" si="372"/>
        <v>81234</v>
      </c>
      <c r="BB611" s="363">
        <f t="shared" si="372"/>
        <v>121854</v>
      </c>
      <c r="BC611" s="363">
        <f t="shared" si="372"/>
        <v>81234</v>
      </c>
      <c r="BD611" s="363">
        <f t="shared" si="372"/>
        <v>121854</v>
      </c>
      <c r="BE611" s="363">
        <f t="shared" si="372"/>
        <v>81234</v>
      </c>
      <c r="BF611" s="363">
        <f t="shared" si="372"/>
        <v>121854</v>
      </c>
      <c r="BG611" s="363">
        <f t="shared" si="372"/>
        <v>81234</v>
      </c>
      <c r="BH611" s="363">
        <f t="shared" si="372"/>
        <v>121854</v>
      </c>
      <c r="BI611" s="363">
        <f t="shared" si="372"/>
        <v>81234</v>
      </c>
      <c r="BJ611" s="363">
        <f t="shared" si="372"/>
        <v>121854</v>
      </c>
      <c r="BK611" s="363">
        <f t="shared" si="372"/>
        <v>85296</v>
      </c>
      <c r="BL611" s="363">
        <f t="shared" si="372"/>
        <v>127950</v>
      </c>
      <c r="BM611" s="363">
        <f t="shared" si="372"/>
        <v>85296</v>
      </c>
      <c r="BN611" s="363">
        <f t="shared" si="372"/>
        <v>127950</v>
      </c>
      <c r="BO611" s="363">
        <f t="shared" si="372"/>
        <v>85296</v>
      </c>
      <c r="BP611" s="363">
        <f t="shared" si="372"/>
        <v>127950</v>
      </c>
      <c r="BQ611" s="363">
        <f t="shared" si="372"/>
        <v>85296</v>
      </c>
      <c r="BR611" s="363">
        <f t="shared" si="372"/>
        <v>127950</v>
      </c>
      <c r="BS611" s="363">
        <f t="shared" si="372"/>
        <v>85296</v>
      </c>
      <c r="BT611" s="363">
        <f t="shared" si="372"/>
        <v>127950</v>
      </c>
      <c r="BU611" s="363">
        <f t="shared" si="372"/>
        <v>85296</v>
      </c>
      <c r="BV611" s="363">
        <f t="shared" si="372"/>
        <v>127950</v>
      </c>
      <c r="BW611" s="355">
        <f t="shared" si="352"/>
        <v>3681072</v>
      </c>
    </row>
    <row r="612" spans="1:75" ht="16.5" thickBot="1" x14ac:dyDescent="0.3">
      <c r="A612" s="180" t="s">
        <v>445</v>
      </c>
      <c r="AM612" s="363">
        <f>AL609</f>
        <v>0</v>
      </c>
      <c r="AN612" s="363">
        <f t="shared" ref="AN612:BV612" si="373">AM609</f>
        <v>44693</v>
      </c>
      <c r="AO612" s="363">
        <f t="shared" si="373"/>
        <v>67041.2</v>
      </c>
      <c r="AP612" s="363">
        <f t="shared" si="373"/>
        <v>44693</v>
      </c>
      <c r="AQ612" s="363">
        <f t="shared" si="373"/>
        <v>67041.2</v>
      </c>
      <c r="AR612" s="363">
        <f t="shared" si="373"/>
        <v>44693</v>
      </c>
      <c r="AS612" s="363">
        <f t="shared" si="373"/>
        <v>67041.2</v>
      </c>
      <c r="AT612" s="363">
        <f t="shared" si="373"/>
        <v>44693</v>
      </c>
      <c r="AU612" s="363">
        <f t="shared" si="373"/>
        <v>67041.2</v>
      </c>
      <c r="AV612" s="363">
        <f t="shared" si="373"/>
        <v>44693</v>
      </c>
      <c r="AW612" s="363">
        <f t="shared" si="373"/>
        <v>67041.2</v>
      </c>
      <c r="AX612" s="363">
        <f t="shared" si="373"/>
        <v>44693</v>
      </c>
      <c r="AY612" s="363">
        <f t="shared" si="373"/>
        <v>67041.2</v>
      </c>
      <c r="AZ612" s="363">
        <f t="shared" si="373"/>
        <v>43324.800000000003</v>
      </c>
      <c r="BA612" s="363">
        <f t="shared" si="373"/>
        <v>64988.800000000003</v>
      </c>
      <c r="BB612" s="363">
        <f t="shared" si="373"/>
        <v>43324.800000000003</v>
      </c>
      <c r="BC612" s="363">
        <f t="shared" si="373"/>
        <v>64988.800000000003</v>
      </c>
      <c r="BD612" s="363">
        <f t="shared" si="373"/>
        <v>43324.800000000003</v>
      </c>
      <c r="BE612" s="363">
        <f t="shared" si="373"/>
        <v>64988.800000000003</v>
      </c>
      <c r="BF612" s="363">
        <f t="shared" si="373"/>
        <v>43324.800000000003</v>
      </c>
      <c r="BG612" s="363">
        <f t="shared" si="373"/>
        <v>64988.800000000003</v>
      </c>
      <c r="BH612" s="363">
        <f t="shared" si="373"/>
        <v>43324.800000000003</v>
      </c>
      <c r="BI612" s="363">
        <f t="shared" si="373"/>
        <v>64988.800000000003</v>
      </c>
      <c r="BJ612" s="363">
        <f t="shared" si="373"/>
        <v>43324.800000000003</v>
      </c>
      <c r="BK612" s="363">
        <f t="shared" si="373"/>
        <v>64988.800000000003</v>
      </c>
      <c r="BL612" s="363">
        <f t="shared" si="373"/>
        <v>42648</v>
      </c>
      <c r="BM612" s="363">
        <f t="shared" si="373"/>
        <v>63975</v>
      </c>
      <c r="BN612" s="363">
        <f t="shared" si="373"/>
        <v>42648</v>
      </c>
      <c r="BO612" s="363">
        <f t="shared" si="373"/>
        <v>63975</v>
      </c>
      <c r="BP612" s="363">
        <f t="shared" si="373"/>
        <v>42648</v>
      </c>
      <c r="BQ612" s="363">
        <f t="shared" si="373"/>
        <v>63975</v>
      </c>
      <c r="BR612" s="363">
        <f t="shared" si="373"/>
        <v>42648</v>
      </c>
      <c r="BS612" s="363">
        <f t="shared" si="373"/>
        <v>63975</v>
      </c>
      <c r="BT612" s="363">
        <f t="shared" si="373"/>
        <v>42648</v>
      </c>
      <c r="BU612" s="363">
        <f t="shared" si="373"/>
        <v>63975</v>
      </c>
      <c r="BV612" s="363">
        <f t="shared" si="373"/>
        <v>42648</v>
      </c>
      <c r="BW612" s="355">
        <f t="shared" si="352"/>
        <v>1896049.8000000005</v>
      </c>
    </row>
    <row r="613" spans="1:75" ht="16.5" thickBot="1" x14ac:dyDescent="0.3">
      <c r="A613" s="168" t="s">
        <v>842</v>
      </c>
      <c r="AM613" s="363">
        <f>AL610</f>
        <v>0</v>
      </c>
      <c r="AN613" s="363">
        <f t="shared" ref="AN613:BV613" si="374">AM610</f>
        <v>26184.84</v>
      </c>
      <c r="AO613" s="363">
        <f t="shared" si="374"/>
        <v>39278.255999999994</v>
      </c>
      <c r="AP613" s="363">
        <f t="shared" si="374"/>
        <v>26184.84</v>
      </c>
      <c r="AQ613" s="363">
        <f t="shared" si="374"/>
        <v>39278.255999999994</v>
      </c>
      <c r="AR613" s="363">
        <f t="shared" si="374"/>
        <v>26184.84</v>
      </c>
      <c r="AS613" s="363">
        <f t="shared" si="374"/>
        <v>39278.255999999994</v>
      </c>
      <c r="AT613" s="363">
        <f t="shared" si="374"/>
        <v>26184.84</v>
      </c>
      <c r="AU613" s="363">
        <f t="shared" si="374"/>
        <v>39278.255999999994</v>
      </c>
      <c r="AV613" s="363">
        <f t="shared" si="374"/>
        <v>26184.84</v>
      </c>
      <c r="AW613" s="363">
        <f t="shared" si="374"/>
        <v>39278.255999999994</v>
      </c>
      <c r="AX613" s="363">
        <f t="shared" si="374"/>
        <v>26184.84</v>
      </c>
      <c r="AY613" s="363">
        <f t="shared" si="374"/>
        <v>39278.255999999994</v>
      </c>
      <c r="AZ613" s="363">
        <f t="shared" si="374"/>
        <v>36365.754000000008</v>
      </c>
      <c r="BA613" s="363">
        <f t="shared" si="374"/>
        <v>54549.974000000009</v>
      </c>
      <c r="BB613" s="363">
        <f t="shared" si="374"/>
        <v>36365.754000000008</v>
      </c>
      <c r="BC613" s="363">
        <f t="shared" si="374"/>
        <v>54549.974000000009</v>
      </c>
      <c r="BD613" s="363">
        <f t="shared" si="374"/>
        <v>36365.754000000008</v>
      </c>
      <c r="BE613" s="363">
        <f t="shared" si="374"/>
        <v>54549.974000000009</v>
      </c>
      <c r="BF613" s="363">
        <f t="shared" si="374"/>
        <v>36365.754000000008</v>
      </c>
      <c r="BG613" s="363">
        <f t="shared" si="374"/>
        <v>54549.974000000009</v>
      </c>
      <c r="BH613" s="363">
        <f t="shared" si="374"/>
        <v>36365.754000000008</v>
      </c>
      <c r="BI613" s="363">
        <f t="shared" si="374"/>
        <v>54549.974000000009</v>
      </c>
      <c r="BJ613" s="363">
        <f t="shared" si="374"/>
        <v>36365.754000000008</v>
      </c>
      <c r="BK613" s="363">
        <f t="shared" si="374"/>
        <v>54549.974000000009</v>
      </c>
      <c r="BL613" s="363">
        <f t="shared" si="374"/>
        <v>46059.840000000004</v>
      </c>
      <c r="BM613" s="363">
        <f t="shared" si="374"/>
        <v>69093</v>
      </c>
      <c r="BN613" s="363">
        <f t="shared" si="374"/>
        <v>46059.840000000004</v>
      </c>
      <c r="BO613" s="363">
        <f t="shared" si="374"/>
        <v>69093</v>
      </c>
      <c r="BP613" s="363">
        <f t="shared" si="374"/>
        <v>46059.840000000004</v>
      </c>
      <c r="BQ613" s="363">
        <f t="shared" si="374"/>
        <v>69093</v>
      </c>
      <c r="BR613" s="363">
        <f t="shared" si="374"/>
        <v>46059.840000000004</v>
      </c>
      <c r="BS613" s="363">
        <f t="shared" si="374"/>
        <v>69093</v>
      </c>
      <c r="BT613" s="363">
        <f t="shared" si="374"/>
        <v>46059.840000000004</v>
      </c>
      <c r="BU613" s="363">
        <f t="shared" si="374"/>
        <v>69093</v>
      </c>
      <c r="BV613" s="363">
        <f t="shared" si="374"/>
        <v>46059.840000000004</v>
      </c>
      <c r="BW613" s="355">
        <f t="shared" si="352"/>
        <v>1560096.9840000004</v>
      </c>
    </row>
    <row r="614" spans="1:75" ht="16.5" thickBot="1" x14ac:dyDescent="0.3">
      <c r="A614" s="180" t="s">
        <v>446</v>
      </c>
      <c r="AM614" s="363">
        <f>AM609+AM610+AM611-AM612-AM613</f>
        <v>149747.84</v>
      </c>
      <c r="AN614" s="363">
        <f t="shared" ref="AN614:BV614" si="375">AN609+AN610+AN611-AN612-AN613</f>
        <v>153749.61600000001</v>
      </c>
      <c r="AO614" s="363">
        <f t="shared" si="375"/>
        <v>43428.384000000005</v>
      </c>
      <c r="AP614" s="363">
        <f t="shared" si="375"/>
        <v>153749.61600000001</v>
      </c>
      <c r="AQ614" s="363">
        <f t="shared" si="375"/>
        <v>43428.384000000005</v>
      </c>
      <c r="AR614" s="363">
        <f t="shared" si="375"/>
        <v>153749.61600000001</v>
      </c>
      <c r="AS614" s="363">
        <f t="shared" si="375"/>
        <v>43428.384000000005</v>
      </c>
      <c r="AT614" s="363">
        <f t="shared" si="375"/>
        <v>153749.61600000001</v>
      </c>
      <c r="AU614" s="363">
        <f t="shared" si="375"/>
        <v>43428.384000000005</v>
      </c>
      <c r="AV614" s="363">
        <f t="shared" si="375"/>
        <v>153749.61600000001</v>
      </c>
      <c r="AW614" s="363">
        <f t="shared" si="375"/>
        <v>43428.384000000005</v>
      </c>
      <c r="AX614" s="363">
        <f t="shared" si="375"/>
        <v>153749.61600000001</v>
      </c>
      <c r="AY614" s="363">
        <f t="shared" si="375"/>
        <v>54605.098000000013</v>
      </c>
      <c r="AZ614" s="363">
        <f t="shared" si="375"/>
        <v>161702.21999999997</v>
      </c>
      <c r="BA614" s="363">
        <f t="shared" si="375"/>
        <v>41385.779999999992</v>
      </c>
      <c r="BB614" s="363">
        <f t="shared" si="375"/>
        <v>161702.21999999997</v>
      </c>
      <c r="BC614" s="363">
        <f t="shared" si="375"/>
        <v>41385.779999999992</v>
      </c>
      <c r="BD614" s="363">
        <f t="shared" si="375"/>
        <v>161702.21999999997</v>
      </c>
      <c r="BE614" s="363">
        <f t="shared" si="375"/>
        <v>41385.779999999992</v>
      </c>
      <c r="BF614" s="363">
        <f t="shared" si="375"/>
        <v>161702.21999999997</v>
      </c>
      <c r="BG614" s="363">
        <f t="shared" si="375"/>
        <v>41385.779999999992</v>
      </c>
      <c r="BH614" s="363">
        <f t="shared" si="375"/>
        <v>161702.21999999997</v>
      </c>
      <c r="BI614" s="363">
        <f t="shared" si="375"/>
        <v>41385.779999999992</v>
      </c>
      <c r="BJ614" s="363">
        <f t="shared" si="375"/>
        <v>161702.21999999997</v>
      </c>
      <c r="BK614" s="363">
        <f t="shared" si="375"/>
        <v>54465.065999999984</v>
      </c>
      <c r="BL614" s="363">
        <f t="shared" si="375"/>
        <v>172310.16</v>
      </c>
      <c r="BM614" s="363">
        <f t="shared" si="375"/>
        <v>40935.839999999997</v>
      </c>
      <c r="BN614" s="363">
        <f t="shared" si="375"/>
        <v>172310.16</v>
      </c>
      <c r="BO614" s="363">
        <f t="shared" si="375"/>
        <v>40935.839999999997</v>
      </c>
      <c r="BP614" s="363">
        <f t="shared" si="375"/>
        <v>172310.16</v>
      </c>
      <c r="BQ614" s="363">
        <f t="shared" si="375"/>
        <v>40935.839999999997</v>
      </c>
      <c r="BR614" s="363">
        <f t="shared" si="375"/>
        <v>172310.16</v>
      </c>
      <c r="BS614" s="363">
        <f t="shared" si="375"/>
        <v>40935.839999999997</v>
      </c>
      <c r="BT614" s="363">
        <f t="shared" si="375"/>
        <v>172310.16</v>
      </c>
      <c r="BU614" s="363">
        <f t="shared" si="375"/>
        <v>40935.839999999997</v>
      </c>
      <c r="BV614" s="363">
        <f t="shared" si="375"/>
        <v>172310.16</v>
      </c>
      <c r="BW614" s="355">
        <f t="shared" si="352"/>
        <v>3814140.0000000005</v>
      </c>
    </row>
    <row r="615" spans="1:75" ht="16.5" thickBot="1" x14ac:dyDescent="0.3">
      <c r="B615" s="357">
        <f>COUNTIF(AM614:BV614,"&lt;0")</f>
        <v>0</v>
      </c>
      <c r="BW615" s="355">
        <f t="shared" si="352"/>
        <v>0</v>
      </c>
    </row>
    <row r="616" spans="1:75" ht="16.5" thickBot="1" x14ac:dyDescent="0.3">
      <c r="A616" s="366" t="s">
        <v>413</v>
      </c>
      <c r="BW616" s="355">
        <f t="shared" si="352"/>
        <v>0</v>
      </c>
    </row>
    <row r="617" spans="1:75" ht="16.5" thickBot="1" x14ac:dyDescent="0.3">
      <c r="BW617" s="355">
        <f t="shared" si="352"/>
        <v>0</v>
      </c>
    </row>
    <row r="618" spans="1:75" ht="16.5" thickBot="1" x14ac:dyDescent="0.3">
      <c r="A618" s="367" t="s">
        <v>447</v>
      </c>
      <c r="BW618" s="355">
        <f t="shared" si="352"/>
        <v>0</v>
      </c>
    </row>
    <row r="619" spans="1:75" ht="16.5" thickBot="1" x14ac:dyDescent="0.3">
      <c r="A619" s="368" t="s">
        <v>448</v>
      </c>
      <c r="C619" s="363">
        <f t="shared" ref="C619:AH619" si="376">((C16/100000)*355)+((C298/100000)*355)</f>
        <v>3399.9486000000002</v>
      </c>
      <c r="D619" s="363">
        <f t="shared" si="376"/>
        <v>2737.9659000000001</v>
      </c>
      <c r="E619" s="363">
        <f t="shared" si="376"/>
        <v>2559.9830999999999</v>
      </c>
      <c r="F619" s="363">
        <f t="shared" si="376"/>
        <v>1835.9748</v>
      </c>
      <c r="G619" s="363">
        <f t="shared" si="376"/>
        <v>3387.9780000000001</v>
      </c>
      <c r="H619" s="363">
        <f t="shared" si="376"/>
        <v>3955.9638000000004</v>
      </c>
      <c r="I619" s="363">
        <f t="shared" si="376"/>
        <v>3787.9707000000003</v>
      </c>
      <c r="J619" s="363">
        <f t="shared" si="376"/>
        <v>2653.9587000000001</v>
      </c>
      <c r="K619" s="363">
        <f t="shared" si="376"/>
        <v>2905.9589999999998</v>
      </c>
      <c r="L619" s="363">
        <f t="shared" si="376"/>
        <v>3108.9479999999999</v>
      </c>
      <c r="M619" s="363">
        <f t="shared" si="376"/>
        <v>3453.9440999999997</v>
      </c>
      <c r="N619" s="363">
        <f t="shared" si="376"/>
        <v>5671.9557000000004</v>
      </c>
      <c r="O619" s="363">
        <f t="shared" si="376"/>
        <v>3486.4692</v>
      </c>
      <c r="P619" s="363">
        <f t="shared" si="376"/>
        <v>2774.6019000000001</v>
      </c>
      <c r="Q619" s="363">
        <f t="shared" si="376"/>
        <v>2560.6007999999997</v>
      </c>
      <c r="R619" s="363">
        <f t="shared" si="376"/>
        <v>1885.8807000000002</v>
      </c>
      <c r="S619" s="363">
        <f t="shared" si="376"/>
        <v>3357.0504000000001</v>
      </c>
      <c r="T619" s="363">
        <f t="shared" si="376"/>
        <v>4043.9966999999997</v>
      </c>
      <c r="U619" s="363">
        <f t="shared" si="376"/>
        <v>3987.6795000000002</v>
      </c>
      <c r="V619" s="363">
        <f t="shared" si="376"/>
        <v>2658.8789999999999</v>
      </c>
      <c r="W619" s="363">
        <f t="shared" si="376"/>
        <v>2972.5002000000004</v>
      </c>
      <c r="X619" s="363">
        <f t="shared" si="376"/>
        <v>3369.9794999999999</v>
      </c>
      <c r="Y619" s="363">
        <f t="shared" si="376"/>
        <v>3641.6397000000002</v>
      </c>
      <c r="Z619" s="363">
        <f t="shared" si="376"/>
        <v>5825.1027000000004</v>
      </c>
      <c r="AA619" s="363">
        <f t="shared" si="376"/>
        <v>3619.5302999999999</v>
      </c>
      <c r="AB619" s="363">
        <f t="shared" si="376"/>
        <v>2878.3755000000001</v>
      </c>
      <c r="AC619" s="363">
        <f t="shared" si="376"/>
        <v>2658.4956000000002</v>
      </c>
      <c r="AD619" s="363">
        <f t="shared" si="376"/>
        <v>1959.0036</v>
      </c>
      <c r="AE619" s="363">
        <f t="shared" si="376"/>
        <v>3485.3402999999998</v>
      </c>
      <c r="AF619" s="363">
        <f t="shared" si="376"/>
        <v>4196.0787</v>
      </c>
      <c r="AG619" s="363">
        <f t="shared" si="376"/>
        <v>4140.5708999999997</v>
      </c>
      <c r="AH619" s="363">
        <f t="shared" si="376"/>
        <v>2761.3532999999998</v>
      </c>
      <c r="AI619" s="363">
        <f t="shared" ref="AI619:BN619" si="377">((AI16/100000)*355)+((AI298/100000)*355)</f>
        <v>3086.9664000000002</v>
      </c>
      <c r="AJ619" s="363">
        <f t="shared" si="377"/>
        <v>3498.1628999999998</v>
      </c>
      <c r="AK619" s="363">
        <f t="shared" si="377"/>
        <v>3780.5796</v>
      </c>
      <c r="AL619" s="363">
        <f t="shared" si="377"/>
        <v>6044.8973999999998</v>
      </c>
      <c r="AM619" s="363">
        <f t="shared" si="377"/>
        <v>3682.5144</v>
      </c>
      <c r="AN619" s="363">
        <f t="shared" si="377"/>
        <v>2913.0093000000002</v>
      </c>
      <c r="AO619" s="363">
        <f t="shared" si="377"/>
        <v>2705.6964000000003</v>
      </c>
      <c r="AP619" s="363">
        <f t="shared" si="377"/>
        <v>2001.2628</v>
      </c>
      <c r="AQ619" s="363">
        <f t="shared" si="377"/>
        <v>3546.7269000000001</v>
      </c>
      <c r="AR619" s="363">
        <f t="shared" si="377"/>
        <v>4252.3745999999992</v>
      </c>
      <c r="AS619" s="363">
        <f t="shared" si="377"/>
        <v>4217.3787000000002</v>
      </c>
      <c r="AT619" s="363">
        <f t="shared" si="377"/>
        <v>2816.4137999999998</v>
      </c>
      <c r="AU619" s="363">
        <f t="shared" si="377"/>
        <v>3147.9908999999998</v>
      </c>
      <c r="AV619" s="363">
        <f t="shared" si="377"/>
        <v>3555.6302999999998</v>
      </c>
      <c r="AW619" s="363">
        <f t="shared" si="377"/>
        <v>3845.8854000000001</v>
      </c>
      <c r="AX619" s="363">
        <f t="shared" si="377"/>
        <v>6131.4818999999998</v>
      </c>
      <c r="AY619" s="363">
        <f t="shared" si="377"/>
        <v>3745.4558999999999</v>
      </c>
      <c r="AZ619" s="363">
        <f t="shared" si="377"/>
        <v>2955.8010000000004</v>
      </c>
      <c r="BA619" s="363">
        <f t="shared" si="377"/>
        <v>2752.4072999999999</v>
      </c>
      <c r="BB619" s="363">
        <f t="shared" si="377"/>
        <v>2039.1342</v>
      </c>
      <c r="BC619" s="363">
        <f t="shared" si="377"/>
        <v>3607.7087999999999</v>
      </c>
      <c r="BD619" s="363">
        <f t="shared" si="377"/>
        <v>4317.4461000000001</v>
      </c>
      <c r="BE619" s="363">
        <f t="shared" si="377"/>
        <v>4291.6091999999999</v>
      </c>
      <c r="BF619" s="363">
        <f t="shared" si="377"/>
        <v>2867.7041999999997</v>
      </c>
      <c r="BG619" s="363">
        <f t="shared" si="377"/>
        <v>3205.1174999999998</v>
      </c>
      <c r="BH619" s="363">
        <f t="shared" si="377"/>
        <v>3614.9081999999999</v>
      </c>
      <c r="BI619" s="363">
        <f t="shared" si="377"/>
        <v>3911.4468000000002</v>
      </c>
      <c r="BJ619" s="363">
        <f t="shared" si="377"/>
        <v>6227.9282999999996</v>
      </c>
      <c r="BK619" s="363">
        <f t="shared" si="377"/>
        <v>3865.1618999999996</v>
      </c>
      <c r="BL619" s="363">
        <f t="shared" si="377"/>
        <v>3047.2205999999996</v>
      </c>
      <c r="BM619" s="363">
        <f t="shared" si="377"/>
        <v>2840.5467000000003</v>
      </c>
      <c r="BN619" s="363">
        <f t="shared" si="377"/>
        <v>2105.8884000000003</v>
      </c>
      <c r="BO619" s="363">
        <f t="shared" ref="BO619:BV619" si="378">((BO16/100000)*355)+((BO298/100000)*355)</f>
        <v>3723.1122</v>
      </c>
      <c r="BP619" s="363">
        <f t="shared" si="378"/>
        <v>4452.1260000000002</v>
      </c>
      <c r="BQ619" s="363">
        <f t="shared" si="378"/>
        <v>4429.6757999999991</v>
      </c>
      <c r="BR619" s="363">
        <f t="shared" si="378"/>
        <v>2960.7</v>
      </c>
      <c r="BS619" s="363">
        <f t="shared" si="378"/>
        <v>3308.9549999999999</v>
      </c>
      <c r="BT619" s="363">
        <f t="shared" si="378"/>
        <v>3729.7365000000004</v>
      </c>
      <c r="BU619" s="363">
        <f t="shared" si="378"/>
        <v>4036.35</v>
      </c>
      <c r="BV619" s="363">
        <f t="shared" si="378"/>
        <v>6423.2705999999998</v>
      </c>
      <c r="BW619" s="355">
        <f t="shared" si="352"/>
        <v>253410.06180000002</v>
      </c>
    </row>
    <row r="620" spans="1:75" ht="16.5" thickBot="1" x14ac:dyDescent="0.3">
      <c r="A620" s="369" t="s">
        <v>449</v>
      </c>
      <c r="C620" s="363">
        <f t="shared" ref="C620:AH620" si="379">((C86/100000)*355)+((C349/100000)*355)</f>
        <v>1759.9764</v>
      </c>
      <c r="D620" s="363">
        <f t="shared" si="379"/>
        <v>1099.9746</v>
      </c>
      <c r="E620" s="363">
        <f t="shared" si="379"/>
        <v>1119.9753000000001</v>
      </c>
      <c r="F620" s="363">
        <f t="shared" si="379"/>
        <v>899.96760000000006</v>
      </c>
      <c r="G620" s="363">
        <f t="shared" si="379"/>
        <v>1599.9708000000001</v>
      </c>
      <c r="H620" s="363">
        <f t="shared" si="379"/>
        <v>2799.9702000000002</v>
      </c>
      <c r="I620" s="363">
        <f t="shared" si="379"/>
        <v>2299.9739999999997</v>
      </c>
      <c r="J620" s="363">
        <f t="shared" si="379"/>
        <v>1099.9746</v>
      </c>
      <c r="K620" s="363">
        <f t="shared" si="379"/>
        <v>1699.9743000000001</v>
      </c>
      <c r="L620" s="363">
        <f t="shared" si="379"/>
        <v>1669.9625999999998</v>
      </c>
      <c r="M620" s="363">
        <f t="shared" si="379"/>
        <v>1999.9635000000001</v>
      </c>
      <c r="N620" s="363">
        <f t="shared" si="379"/>
        <v>3499.9520999999995</v>
      </c>
      <c r="O620" s="363">
        <f t="shared" si="379"/>
        <v>1796.0799</v>
      </c>
      <c r="P620" s="363">
        <f t="shared" si="379"/>
        <v>1129.4325000000001</v>
      </c>
      <c r="Q620" s="363">
        <f t="shared" si="379"/>
        <v>1123.7028</v>
      </c>
      <c r="R620" s="363">
        <f t="shared" si="379"/>
        <v>853.59750000000008</v>
      </c>
      <c r="S620" s="363">
        <f t="shared" si="379"/>
        <v>1616.67</v>
      </c>
      <c r="T620" s="363">
        <f t="shared" si="379"/>
        <v>3013.5666000000001</v>
      </c>
      <c r="U620" s="363">
        <f t="shared" si="379"/>
        <v>2308.3661999999999</v>
      </c>
      <c r="V620" s="363">
        <f t="shared" si="379"/>
        <v>1112.5202999999999</v>
      </c>
      <c r="W620" s="363">
        <f t="shared" si="379"/>
        <v>1580.2043999999999</v>
      </c>
      <c r="X620" s="363">
        <f t="shared" si="379"/>
        <v>1761.0201</v>
      </c>
      <c r="Y620" s="363">
        <f t="shared" si="379"/>
        <v>2132.7051000000001</v>
      </c>
      <c r="Z620" s="363">
        <f t="shared" si="379"/>
        <v>3776.9373000000001</v>
      </c>
      <c r="AA620" s="363">
        <f t="shared" si="379"/>
        <v>2793.1968000000002</v>
      </c>
      <c r="AB620" s="363">
        <f t="shared" si="379"/>
        <v>1843.9623000000001</v>
      </c>
      <c r="AC620" s="363">
        <f t="shared" si="379"/>
        <v>2091.2979</v>
      </c>
      <c r="AD620" s="363">
        <f t="shared" si="379"/>
        <v>1556.0502000000001</v>
      </c>
      <c r="AE620" s="363">
        <f t="shared" si="379"/>
        <v>2605.8845999999999</v>
      </c>
      <c r="AF620" s="363">
        <f t="shared" si="379"/>
        <v>3810.7404000000001</v>
      </c>
      <c r="AG620" s="363">
        <f t="shared" si="379"/>
        <v>3327.9333000000001</v>
      </c>
      <c r="AH620" s="363">
        <f t="shared" si="379"/>
        <v>1826.3045999999999</v>
      </c>
      <c r="AI620" s="363">
        <f t="shared" ref="AI620:BN620" si="380">((AI86/100000)*355)+((AI349/100000)*355)</f>
        <v>2567.8215</v>
      </c>
      <c r="AJ620" s="363">
        <f t="shared" si="380"/>
        <v>2503.2399</v>
      </c>
      <c r="AK620" s="363">
        <f t="shared" si="380"/>
        <v>3144.5403000000001</v>
      </c>
      <c r="AL620" s="363">
        <f t="shared" si="380"/>
        <v>4607.5520999999999</v>
      </c>
      <c r="AM620" s="363">
        <f t="shared" si="380"/>
        <v>2907.4713000000002</v>
      </c>
      <c r="AN620" s="363">
        <f t="shared" si="380"/>
        <v>1917.5751</v>
      </c>
      <c r="AO620" s="363">
        <f t="shared" si="380"/>
        <v>2169.6606000000002</v>
      </c>
      <c r="AP620" s="363">
        <f t="shared" si="380"/>
        <v>1614.9234000000001</v>
      </c>
      <c r="AQ620" s="363">
        <f t="shared" si="380"/>
        <v>2710.5527999999999</v>
      </c>
      <c r="AR620" s="363">
        <f t="shared" si="380"/>
        <v>3984.9317999999998</v>
      </c>
      <c r="AS620" s="363">
        <f t="shared" si="380"/>
        <v>3469.5569999999998</v>
      </c>
      <c r="AT620" s="363">
        <f t="shared" si="380"/>
        <v>1899.0014999999999</v>
      </c>
      <c r="AU620" s="363">
        <f t="shared" si="380"/>
        <v>2670.5726999999997</v>
      </c>
      <c r="AV620" s="363">
        <f t="shared" si="380"/>
        <v>2610.6345000000001</v>
      </c>
      <c r="AW620" s="363">
        <f t="shared" si="380"/>
        <v>3276.8132999999998</v>
      </c>
      <c r="AX620" s="363">
        <f t="shared" si="380"/>
        <v>4822.5542999999998</v>
      </c>
      <c r="AY620" s="363">
        <f t="shared" si="380"/>
        <v>2906.6831999999999</v>
      </c>
      <c r="AZ620" s="363">
        <f t="shared" si="380"/>
        <v>1914.3801000000001</v>
      </c>
      <c r="BA620" s="363">
        <f t="shared" si="380"/>
        <v>2158.6697999999997</v>
      </c>
      <c r="BB620" s="363">
        <f t="shared" si="380"/>
        <v>1607.5323000000001</v>
      </c>
      <c r="BC620" s="363">
        <f t="shared" si="380"/>
        <v>2707.0383000000002</v>
      </c>
      <c r="BD620" s="363">
        <f t="shared" si="380"/>
        <v>4010.4279000000001</v>
      </c>
      <c r="BE620" s="363">
        <f t="shared" si="380"/>
        <v>3476.5434</v>
      </c>
      <c r="BF620" s="363">
        <f t="shared" si="380"/>
        <v>1895.5722000000001</v>
      </c>
      <c r="BG620" s="363">
        <f t="shared" si="380"/>
        <v>2666.5043999999998</v>
      </c>
      <c r="BH620" s="363">
        <f t="shared" si="380"/>
        <v>2617.0245</v>
      </c>
      <c r="BI620" s="363">
        <f t="shared" si="380"/>
        <v>3281.1584999999995</v>
      </c>
      <c r="BJ620" s="363">
        <f t="shared" si="380"/>
        <v>4859.6162999999997</v>
      </c>
      <c r="BK620" s="363">
        <f t="shared" si="380"/>
        <v>3027.5394000000001</v>
      </c>
      <c r="BL620" s="363">
        <f t="shared" si="380"/>
        <v>1994.7237</v>
      </c>
      <c r="BM620" s="363">
        <f t="shared" si="380"/>
        <v>2251.2609000000002</v>
      </c>
      <c r="BN620" s="363">
        <f t="shared" si="380"/>
        <v>1676.2887000000001</v>
      </c>
      <c r="BO620" s="363">
        <f t="shared" ref="BO620:BV620" si="381">((BO86/100000)*355)+((BO349/100000)*355)</f>
        <v>2820.3543</v>
      </c>
      <c r="BP620" s="363">
        <f t="shared" si="381"/>
        <v>4169.8583999999992</v>
      </c>
      <c r="BQ620" s="363">
        <f t="shared" si="381"/>
        <v>3618.8913000000002</v>
      </c>
      <c r="BR620" s="363">
        <f t="shared" si="381"/>
        <v>1975.1703</v>
      </c>
      <c r="BS620" s="363">
        <f t="shared" si="381"/>
        <v>2778.2868000000003</v>
      </c>
      <c r="BT620" s="363">
        <f t="shared" si="381"/>
        <v>2723.8865999999998</v>
      </c>
      <c r="BU620" s="363">
        <f t="shared" si="381"/>
        <v>3416.1152999999999</v>
      </c>
      <c r="BV620" s="363">
        <f t="shared" si="381"/>
        <v>5051.1245999999992</v>
      </c>
      <c r="BW620" s="355">
        <f t="shared" si="352"/>
        <v>180091.8621</v>
      </c>
    </row>
    <row r="621" spans="1:75" ht="16.5" thickBot="1" x14ac:dyDescent="0.3">
      <c r="A621" s="370" t="s">
        <v>450</v>
      </c>
      <c r="C621" s="363">
        <f t="shared" ref="C621:AH621" si="382">((C153/100000)*355)+((C410/100000)*355)</f>
        <v>0</v>
      </c>
      <c r="D621" s="363">
        <f t="shared" si="382"/>
        <v>0</v>
      </c>
      <c r="E621" s="363">
        <f t="shared" si="382"/>
        <v>0</v>
      </c>
      <c r="F621" s="363">
        <f t="shared" si="382"/>
        <v>0</v>
      </c>
      <c r="G621" s="363">
        <f t="shared" si="382"/>
        <v>0</v>
      </c>
      <c r="H621" s="363">
        <f t="shared" si="382"/>
        <v>0</v>
      </c>
      <c r="I621" s="363">
        <f t="shared" si="382"/>
        <v>0</v>
      </c>
      <c r="J621" s="363">
        <f t="shared" si="382"/>
        <v>0</v>
      </c>
      <c r="K621" s="363">
        <f t="shared" si="382"/>
        <v>0</v>
      </c>
      <c r="L621" s="363">
        <f t="shared" si="382"/>
        <v>0</v>
      </c>
      <c r="M621" s="363">
        <f t="shared" si="382"/>
        <v>0</v>
      </c>
      <c r="N621" s="363">
        <f t="shared" si="382"/>
        <v>0</v>
      </c>
      <c r="O621" s="363">
        <f t="shared" si="382"/>
        <v>1558.308</v>
      </c>
      <c r="P621" s="363">
        <f t="shared" si="382"/>
        <v>1274.9540999999999</v>
      </c>
      <c r="Q621" s="363">
        <f t="shared" si="382"/>
        <v>1558.308</v>
      </c>
      <c r="R621" s="363">
        <f t="shared" si="382"/>
        <v>1274.9540999999999</v>
      </c>
      <c r="S621" s="363">
        <f t="shared" si="382"/>
        <v>1558.308</v>
      </c>
      <c r="T621" s="363">
        <f t="shared" si="382"/>
        <v>1274.9540999999999</v>
      </c>
      <c r="U621" s="363">
        <f t="shared" si="382"/>
        <v>1558.308</v>
      </c>
      <c r="V621" s="363">
        <f t="shared" si="382"/>
        <v>1274.9540999999999</v>
      </c>
      <c r="W621" s="363">
        <f t="shared" si="382"/>
        <v>1558.308</v>
      </c>
      <c r="X621" s="363">
        <f t="shared" si="382"/>
        <v>1274.9540999999999</v>
      </c>
      <c r="Y621" s="363">
        <f t="shared" si="382"/>
        <v>1558.308</v>
      </c>
      <c r="Z621" s="363">
        <f t="shared" si="382"/>
        <v>1274.9540999999999</v>
      </c>
      <c r="AA621" s="363">
        <f t="shared" si="382"/>
        <v>2069.5293000000001</v>
      </c>
      <c r="AB621" s="363">
        <f t="shared" si="382"/>
        <v>1828.9884000000002</v>
      </c>
      <c r="AC621" s="363">
        <f t="shared" si="382"/>
        <v>2069.5293000000001</v>
      </c>
      <c r="AD621" s="363">
        <f t="shared" si="382"/>
        <v>1828.9884000000002</v>
      </c>
      <c r="AE621" s="363">
        <f t="shared" si="382"/>
        <v>2069.5293000000001</v>
      </c>
      <c r="AF621" s="363">
        <f t="shared" si="382"/>
        <v>1828.9884000000002</v>
      </c>
      <c r="AG621" s="363">
        <f t="shared" si="382"/>
        <v>2069.5293000000001</v>
      </c>
      <c r="AH621" s="363">
        <f t="shared" si="382"/>
        <v>1828.9884000000002</v>
      </c>
      <c r="AI621" s="363">
        <f t="shared" ref="AI621:BN621" si="383">((AI153/100000)*355)+((AI410/100000)*355)</f>
        <v>2069.5293000000001</v>
      </c>
      <c r="AJ621" s="363">
        <f t="shared" si="383"/>
        <v>1828.9884000000002</v>
      </c>
      <c r="AK621" s="363">
        <f t="shared" si="383"/>
        <v>2069.5293000000001</v>
      </c>
      <c r="AL621" s="363">
        <f t="shared" si="383"/>
        <v>1828.9884000000002</v>
      </c>
      <c r="AM621" s="363">
        <f t="shared" si="383"/>
        <v>2159.3939999999998</v>
      </c>
      <c r="AN621" s="363">
        <f t="shared" si="383"/>
        <v>1907.9262000000001</v>
      </c>
      <c r="AO621" s="363">
        <f t="shared" si="383"/>
        <v>2159.3939999999998</v>
      </c>
      <c r="AP621" s="363">
        <f t="shared" si="383"/>
        <v>1907.9262000000001</v>
      </c>
      <c r="AQ621" s="363">
        <f t="shared" si="383"/>
        <v>2159.3939999999998</v>
      </c>
      <c r="AR621" s="363">
        <f t="shared" si="383"/>
        <v>1907.9262000000001</v>
      </c>
      <c r="AS621" s="363">
        <f t="shared" si="383"/>
        <v>2159.3939999999998</v>
      </c>
      <c r="AT621" s="363">
        <f t="shared" si="383"/>
        <v>1907.9262000000001</v>
      </c>
      <c r="AU621" s="363">
        <f t="shared" si="383"/>
        <v>2159.3939999999998</v>
      </c>
      <c r="AV621" s="363">
        <f t="shared" si="383"/>
        <v>1907.9262000000001</v>
      </c>
      <c r="AW621" s="363">
        <f t="shared" si="383"/>
        <v>2159.3939999999998</v>
      </c>
      <c r="AX621" s="363">
        <f t="shared" si="383"/>
        <v>1907.9262000000001</v>
      </c>
      <c r="AY621" s="363">
        <f t="shared" si="383"/>
        <v>2179.7993999999999</v>
      </c>
      <c r="AZ621" s="363">
        <f t="shared" si="383"/>
        <v>1916.1480000000001</v>
      </c>
      <c r="BA621" s="363">
        <f t="shared" si="383"/>
        <v>2179.7993999999999</v>
      </c>
      <c r="BB621" s="363">
        <f t="shared" si="383"/>
        <v>1916.1480000000001</v>
      </c>
      <c r="BC621" s="363">
        <f t="shared" si="383"/>
        <v>2179.7993999999999</v>
      </c>
      <c r="BD621" s="363">
        <f t="shared" si="383"/>
        <v>1916.1480000000001</v>
      </c>
      <c r="BE621" s="363">
        <f t="shared" si="383"/>
        <v>2179.7993999999999</v>
      </c>
      <c r="BF621" s="363">
        <f t="shared" si="383"/>
        <v>1916.1480000000001</v>
      </c>
      <c r="BG621" s="363">
        <f t="shared" si="383"/>
        <v>2179.7993999999999</v>
      </c>
      <c r="BH621" s="363">
        <f t="shared" si="383"/>
        <v>1916.1480000000001</v>
      </c>
      <c r="BI621" s="363">
        <f t="shared" si="383"/>
        <v>2179.7993999999999</v>
      </c>
      <c r="BJ621" s="363">
        <f t="shared" si="383"/>
        <v>1916.1480000000001</v>
      </c>
      <c r="BK621" s="363">
        <f t="shared" si="383"/>
        <v>2252.0702999999999</v>
      </c>
      <c r="BL621" s="363">
        <f t="shared" si="383"/>
        <v>1977.9606000000001</v>
      </c>
      <c r="BM621" s="363">
        <f t="shared" si="383"/>
        <v>2252.0702999999999</v>
      </c>
      <c r="BN621" s="363">
        <f t="shared" si="383"/>
        <v>1977.9606000000001</v>
      </c>
      <c r="BO621" s="363">
        <f t="shared" ref="BO621:BV621" si="384">((BO153/100000)*355)+((BO410/100000)*355)</f>
        <v>2252.0702999999999</v>
      </c>
      <c r="BP621" s="363">
        <f t="shared" si="384"/>
        <v>1977.9606000000001</v>
      </c>
      <c r="BQ621" s="363">
        <f t="shared" si="384"/>
        <v>2252.0702999999999</v>
      </c>
      <c r="BR621" s="363">
        <f t="shared" si="384"/>
        <v>1977.9606000000001</v>
      </c>
      <c r="BS621" s="363">
        <f t="shared" si="384"/>
        <v>2252.0702999999999</v>
      </c>
      <c r="BT621" s="363">
        <f t="shared" si="384"/>
        <v>1977.9606000000001</v>
      </c>
      <c r="BU621" s="363">
        <f t="shared" si="384"/>
        <v>2252.0702999999999</v>
      </c>
      <c r="BV621" s="363">
        <f t="shared" si="384"/>
        <v>1977.9606000000001</v>
      </c>
      <c r="BW621" s="355">
        <f t="shared" si="352"/>
        <v>114750.46980000014</v>
      </c>
    </row>
    <row r="622" spans="1:75" ht="16.5" thickBot="1" x14ac:dyDescent="0.3">
      <c r="A622" s="371" t="s">
        <v>451</v>
      </c>
      <c r="C622" s="363">
        <f t="shared" ref="C622:AH622" si="385">((C220/100000)*600)</f>
        <v>0</v>
      </c>
      <c r="D622" s="363">
        <f t="shared" si="385"/>
        <v>0</v>
      </c>
      <c r="E622" s="363">
        <f t="shared" si="385"/>
        <v>0</v>
      </c>
      <c r="F622" s="363">
        <f t="shared" si="385"/>
        <v>0</v>
      </c>
      <c r="G622" s="363">
        <f t="shared" si="385"/>
        <v>0</v>
      </c>
      <c r="H622" s="363">
        <f t="shared" si="385"/>
        <v>0</v>
      </c>
      <c r="I622" s="363">
        <f t="shared" si="385"/>
        <v>0</v>
      </c>
      <c r="J622" s="363">
        <f t="shared" si="385"/>
        <v>0</v>
      </c>
      <c r="K622" s="363">
        <f t="shared" si="385"/>
        <v>0</v>
      </c>
      <c r="L622" s="363">
        <f t="shared" si="385"/>
        <v>0</v>
      </c>
      <c r="M622" s="363">
        <f t="shared" si="385"/>
        <v>0</v>
      </c>
      <c r="N622" s="363">
        <f t="shared" si="385"/>
        <v>0</v>
      </c>
      <c r="O622" s="363">
        <f t="shared" si="385"/>
        <v>0</v>
      </c>
      <c r="P622" s="363">
        <f t="shared" si="385"/>
        <v>0</v>
      </c>
      <c r="Q622" s="363">
        <f t="shared" si="385"/>
        <v>0</v>
      </c>
      <c r="R622" s="363">
        <f t="shared" si="385"/>
        <v>0</v>
      </c>
      <c r="S622" s="363">
        <f t="shared" si="385"/>
        <v>0</v>
      </c>
      <c r="T622" s="363">
        <f t="shared" si="385"/>
        <v>0</v>
      </c>
      <c r="U622" s="363">
        <f t="shared" si="385"/>
        <v>0</v>
      </c>
      <c r="V622" s="363">
        <f t="shared" si="385"/>
        <v>0</v>
      </c>
      <c r="W622" s="363">
        <f t="shared" si="385"/>
        <v>0</v>
      </c>
      <c r="X622" s="363">
        <f t="shared" si="385"/>
        <v>0</v>
      </c>
      <c r="Y622" s="363">
        <f t="shared" si="385"/>
        <v>0</v>
      </c>
      <c r="Z622" s="363">
        <f t="shared" si="385"/>
        <v>0</v>
      </c>
      <c r="AA622" s="363">
        <f t="shared" si="385"/>
        <v>0</v>
      </c>
      <c r="AB622" s="363">
        <f t="shared" si="385"/>
        <v>0</v>
      </c>
      <c r="AC622" s="363">
        <f t="shared" si="385"/>
        <v>0</v>
      </c>
      <c r="AD622" s="363">
        <f t="shared" si="385"/>
        <v>0</v>
      </c>
      <c r="AE622" s="363">
        <f t="shared" si="385"/>
        <v>0</v>
      </c>
      <c r="AF622" s="363">
        <f t="shared" si="385"/>
        <v>0</v>
      </c>
      <c r="AG622" s="363">
        <f t="shared" si="385"/>
        <v>0</v>
      </c>
      <c r="AH622" s="363">
        <f t="shared" si="385"/>
        <v>0</v>
      </c>
      <c r="AI622" s="363">
        <f t="shared" ref="AI622:BN622" si="386">((AI220/100000)*600)</f>
        <v>0</v>
      </c>
      <c r="AJ622" s="363">
        <f t="shared" si="386"/>
        <v>0</v>
      </c>
      <c r="AK622" s="363">
        <f t="shared" si="386"/>
        <v>0</v>
      </c>
      <c r="AL622" s="363">
        <f t="shared" si="386"/>
        <v>0</v>
      </c>
      <c r="AM622" s="363">
        <f t="shared" si="386"/>
        <v>769.68</v>
      </c>
      <c r="AN622" s="363">
        <f t="shared" si="386"/>
        <v>1063.08</v>
      </c>
      <c r="AO622" s="363">
        <f t="shared" si="386"/>
        <v>769.68</v>
      </c>
      <c r="AP622" s="363">
        <f t="shared" si="386"/>
        <v>1063.08</v>
      </c>
      <c r="AQ622" s="363">
        <f t="shared" si="386"/>
        <v>769.68</v>
      </c>
      <c r="AR622" s="363">
        <f t="shared" si="386"/>
        <v>1063.08</v>
      </c>
      <c r="AS622" s="363">
        <f t="shared" si="386"/>
        <v>769.68</v>
      </c>
      <c r="AT622" s="363">
        <f t="shared" si="386"/>
        <v>1063.08</v>
      </c>
      <c r="AU622" s="363">
        <f t="shared" si="386"/>
        <v>769.68</v>
      </c>
      <c r="AV622" s="363">
        <f t="shared" si="386"/>
        <v>1063.08</v>
      </c>
      <c r="AW622" s="363">
        <f t="shared" si="386"/>
        <v>769.68</v>
      </c>
      <c r="AX622" s="363">
        <f t="shared" si="386"/>
        <v>1063.08</v>
      </c>
      <c r="AY622" s="363">
        <f t="shared" si="386"/>
        <v>785.88</v>
      </c>
      <c r="AZ622" s="363">
        <f t="shared" si="386"/>
        <v>1085.22</v>
      </c>
      <c r="BA622" s="363">
        <f t="shared" si="386"/>
        <v>785.88</v>
      </c>
      <c r="BB622" s="363">
        <f t="shared" si="386"/>
        <v>1085.22</v>
      </c>
      <c r="BC622" s="363">
        <f t="shared" si="386"/>
        <v>785.88</v>
      </c>
      <c r="BD622" s="363">
        <f t="shared" si="386"/>
        <v>1085.22</v>
      </c>
      <c r="BE622" s="363">
        <f t="shared" si="386"/>
        <v>785.88</v>
      </c>
      <c r="BF622" s="363">
        <f t="shared" si="386"/>
        <v>1085.22</v>
      </c>
      <c r="BG622" s="363">
        <f t="shared" si="386"/>
        <v>785.88</v>
      </c>
      <c r="BH622" s="363">
        <f t="shared" si="386"/>
        <v>1085.22</v>
      </c>
      <c r="BI622" s="363">
        <f t="shared" si="386"/>
        <v>785.88</v>
      </c>
      <c r="BJ622" s="363">
        <f t="shared" si="386"/>
        <v>1085.22</v>
      </c>
      <c r="BK622" s="363">
        <f t="shared" si="386"/>
        <v>816.30000000000007</v>
      </c>
      <c r="BL622" s="363">
        <f t="shared" si="386"/>
        <v>1127.1600000000001</v>
      </c>
      <c r="BM622" s="363">
        <f t="shared" si="386"/>
        <v>816.30000000000007</v>
      </c>
      <c r="BN622" s="363">
        <f t="shared" si="386"/>
        <v>1127.1600000000001</v>
      </c>
      <c r="BO622" s="363">
        <f t="shared" ref="BO622:BV622" si="387">((BO220/100000)*600)</f>
        <v>816.30000000000007</v>
      </c>
      <c r="BP622" s="363">
        <f t="shared" si="387"/>
        <v>1127.1600000000001</v>
      </c>
      <c r="BQ622" s="363">
        <f t="shared" si="387"/>
        <v>816.30000000000007</v>
      </c>
      <c r="BR622" s="363">
        <f t="shared" si="387"/>
        <v>1127.1600000000001</v>
      </c>
      <c r="BS622" s="363">
        <f t="shared" si="387"/>
        <v>816.30000000000007</v>
      </c>
      <c r="BT622" s="363">
        <f t="shared" si="387"/>
        <v>1127.1600000000001</v>
      </c>
      <c r="BU622" s="363">
        <f t="shared" si="387"/>
        <v>816.30000000000007</v>
      </c>
      <c r="BV622" s="363">
        <f t="shared" si="387"/>
        <v>1127.1600000000001</v>
      </c>
      <c r="BW622" s="355">
        <f t="shared" si="352"/>
        <v>33883.919999999998</v>
      </c>
    </row>
    <row r="623" spans="1:75" ht="16.5" thickBot="1" x14ac:dyDescent="0.3">
      <c r="A623" s="372" t="s">
        <v>452</v>
      </c>
      <c r="C623" s="363">
        <f t="shared" ref="C623:AH623" si="388">((C459/100000)*355)</f>
        <v>0</v>
      </c>
      <c r="D623" s="363">
        <f t="shared" si="388"/>
        <v>0</v>
      </c>
      <c r="E623" s="363">
        <f t="shared" si="388"/>
        <v>0</v>
      </c>
      <c r="F623" s="363">
        <f t="shared" si="388"/>
        <v>0</v>
      </c>
      <c r="G623" s="363">
        <f t="shared" si="388"/>
        <v>0</v>
      </c>
      <c r="H623" s="363">
        <f t="shared" si="388"/>
        <v>0</v>
      </c>
      <c r="I623" s="363">
        <f t="shared" si="388"/>
        <v>0</v>
      </c>
      <c r="J623" s="363">
        <f t="shared" si="388"/>
        <v>0</v>
      </c>
      <c r="K623" s="363">
        <f t="shared" si="388"/>
        <v>0</v>
      </c>
      <c r="L623" s="363">
        <f t="shared" si="388"/>
        <v>0</v>
      </c>
      <c r="M623" s="363">
        <f t="shared" si="388"/>
        <v>0</v>
      </c>
      <c r="N623" s="363">
        <f t="shared" si="388"/>
        <v>0</v>
      </c>
      <c r="O623" s="363">
        <f t="shared" si="388"/>
        <v>0</v>
      </c>
      <c r="P623" s="363">
        <f t="shared" si="388"/>
        <v>0</v>
      </c>
      <c r="Q623" s="363">
        <f t="shared" si="388"/>
        <v>0</v>
      </c>
      <c r="R623" s="363">
        <f t="shared" si="388"/>
        <v>0</v>
      </c>
      <c r="S623" s="363">
        <f t="shared" si="388"/>
        <v>0</v>
      </c>
      <c r="T623" s="363">
        <f t="shared" si="388"/>
        <v>0</v>
      </c>
      <c r="U623" s="363">
        <f t="shared" si="388"/>
        <v>0</v>
      </c>
      <c r="V623" s="363">
        <f t="shared" si="388"/>
        <v>0</v>
      </c>
      <c r="W623" s="363">
        <f t="shared" si="388"/>
        <v>0</v>
      </c>
      <c r="X623" s="363">
        <f t="shared" si="388"/>
        <v>0</v>
      </c>
      <c r="Y623" s="363">
        <f t="shared" si="388"/>
        <v>0</v>
      </c>
      <c r="Z623" s="363">
        <f t="shared" si="388"/>
        <v>0</v>
      </c>
      <c r="AA623" s="363">
        <f t="shared" si="388"/>
        <v>0</v>
      </c>
      <c r="AB623" s="363">
        <f t="shared" si="388"/>
        <v>0</v>
      </c>
      <c r="AC623" s="363">
        <f t="shared" si="388"/>
        <v>0</v>
      </c>
      <c r="AD623" s="363">
        <f t="shared" si="388"/>
        <v>0</v>
      </c>
      <c r="AE623" s="363">
        <f t="shared" si="388"/>
        <v>0</v>
      </c>
      <c r="AF623" s="363">
        <f t="shared" si="388"/>
        <v>0</v>
      </c>
      <c r="AG623" s="363">
        <f t="shared" si="388"/>
        <v>0</v>
      </c>
      <c r="AH623" s="363">
        <f t="shared" si="388"/>
        <v>0</v>
      </c>
      <c r="AI623" s="363">
        <f t="shared" ref="AI623:BN623" si="389">((AI459/100000)*355)</f>
        <v>0</v>
      </c>
      <c r="AJ623" s="363">
        <f t="shared" si="389"/>
        <v>0</v>
      </c>
      <c r="AK623" s="363">
        <f t="shared" si="389"/>
        <v>0</v>
      </c>
      <c r="AL623" s="363">
        <f t="shared" si="389"/>
        <v>0</v>
      </c>
      <c r="AM623" s="363">
        <f t="shared" si="389"/>
        <v>279.98849999999999</v>
      </c>
      <c r="AN623" s="363">
        <f t="shared" si="389"/>
        <v>419.99339999999995</v>
      </c>
      <c r="AO623" s="363">
        <f t="shared" si="389"/>
        <v>279.98849999999999</v>
      </c>
      <c r="AP623" s="363">
        <f t="shared" si="389"/>
        <v>419.99339999999995</v>
      </c>
      <c r="AQ623" s="363">
        <f t="shared" si="389"/>
        <v>279.98849999999999</v>
      </c>
      <c r="AR623" s="363">
        <f t="shared" si="389"/>
        <v>419.99339999999995</v>
      </c>
      <c r="AS623" s="363">
        <f t="shared" si="389"/>
        <v>279.98849999999999</v>
      </c>
      <c r="AT623" s="363">
        <f t="shared" si="389"/>
        <v>419.99339999999995</v>
      </c>
      <c r="AU623" s="363">
        <f t="shared" si="389"/>
        <v>279.98849999999999</v>
      </c>
      <c r="AV623" s="363">
        <f t="shared" si="389"/>
        <v>419.99339999999995</v>
      </c>
      <c r="AW623" s="363">
        <f t="shared" si="389"/>
        <v>279.98849999999999</v>
      </c>
      <c r="AX623" s="363">
        <f t="shared" si="389"/>
        <v>419.99339999999995</v>
      </c>
      <c r="AY623" s="363">
        <f t="shared" si="389"/>
        <v>288.38069999999999</v>
      </c>
      <c r="AZ623" s="363">
        <f t="shared" si="389"/>
        <v>432.58170000000001</v>
      </c>
      <c r="BA623" s="363">
        <f t="shared" si="389"/>
        <v>288.38069999999999</v>
      </c>
      <c r="BB623" s="363">
        <f t="shared" si="389"/>
        <v>432.58170000000001</v>
      </c>
      <c r="BC623" s="363">
        <f t="shared" si="389"/>
        <v>288.38069999999999</v>
      </c>
      <c r="BD623" s="363">
        <f t="shared" si="389"/>
        <v>432.58170000000001</v>
      </c>
      <c r="BE623" s="363">
        <f t="shared" si="389"/>
        <v>288.38069999999999</v>
      </c>
      <c r="BF623" s="363">
        <f t="shared" si="389"/>
        <v>432.58170000000001</v>
      </c>
      <c r="BG623" s="363">
        <f t="shared" si="389"/>
        <v>288.38069999999999</v>
      </c>
      <c r="BH623" s="363">
        <f t="shared" si="389"/>
        <v>432.58170000000001</v>
      </c>
      <c r="BI623" s="363">
        <f t="shared" si="389"/>
        <v>288.38069999999999</v>
      </c>
      <c r="BJ623" s="363">
        <f t="shared" si="389"/>
        <v>432.58170000000001</v>
      </c>
      <c r="BK623" s="363">
        <f t="shared" si="389"/>
        <v>302.80080000000004</v>
      </c>
      <c r="BL623" s="363">
        <f t="shared" si="389"/>
        <v>454.22250000000003</v>
      </c>
      <c r="BM623" s="363">
        <f t="shared" si="389"/>
        <v>302.80080000000004</v>
      </c>
      <c r="BN623" s="363">
        <f t="shared" si="389"/>
        <v>454.22250000000003</v>
      </c>
      <c r="BO623" s="363">
        <f t="shared" ref="BO623:BV623" si="390">((BO459/100000)*355)</f>
        <v>302.80080000000004</v>
      </c>
      <c r="BP623" s="363">
        <f t="shared" si="390"/>
        <v>454.22250000000003</v>
      </c>
      <c r="BQ623" s="363">
        <f t="shared" si="390"/>
        <v>302.80080000000004</v>
      </c>
      <c r="BR623" s="363">
        <f t="shared" si="390"/>
        <v>454.22250000000003</v>
      </c>
      <c r="BS623" s="363">
        <f t="shared" si="390"/>
        <v>302.80080000000004</v>
      </c>
      <c r="BT623" s="363">
        <f t="shared" si="390"/>
        <v>454.22250000000003</v>
      </c>
      <c r="BU623" s="363">
        <f t="shared" si="390"/>
        <v>302.80080000000004</v>
      </c>
      <c r="BV623" s="363">
        <f t="shared" si="390"/>
        <v>454.22250000000003</v>
      </c>
      <c r="BW623" s="355">
        <f t="shared" si="352"/>
        <v>13067.805600000002</v>
      </c>
    </row>
    <row r="624" spans="1:75" ht="16.5" thickBot="1" x14ac:dyDescent="0.3">
      <c r="A624" s="346"/>
      <c r="BW624" s="355">
        <f t="shared" si="352"/>
        <v>0</v>
      </c>
    </row>
    <row r="625" spans="1:75" ht="16.5" thickBot="1" x14ac:dyDescent="0.3">
      <c r="A625" s="180" t="s">
        <v>453</v>
      </c>
      <c r="C625" s="249">
        <f>'MONTHLY DATA'!AA189</f>
        <v>2500</v>
      </c>
      <c r="D625" s="249">
        <f>C625*(1+'MONTHLY DATA'!AB190)</f>
        <v>2500</v>
      </c>
      <c r="E625" s="249">
        <f>D625*(1+'MONTHLY DATA'!AC190)</f>
        <v>2500</v>
      </c>
      <c r="F625" s="249">
        <f>E625*(1+'MONTHLY DATA'!AD190)</f>
        <v>2500</v>
      </c>
      <c r="G625" s="249">
        <f>F625*(1+'MONTHLY DATA'!AE190)</f>
        <v>2500</v>
      </c>
      <c r="H625" s="249">
        <f>G625*(1+'MONTHLY DATA'!AF190)</f>
        <v>2500</v>
      </c>
      <c r="I625" s="249">
        <f>H625*(1+'MONTHLY DATA'!AG190)</f>
        <v>2500</v>
      </c>
      <c r="J625" s="249">
        <f>I625*(1+'MONTHLY DATA'!AH190)</f>
        <v>2500</v>
      </c>
      <c r="K625" s="249">
        <f>J625*(1+'MONTHLY DATA'!AI190)</f>
        <v>2500</v>
      </c>
      <c r="L625" s="249">
        <f>K625*(1+'MONTHLY DATA'!AJ190)</f>
        <v>2500</v>
      </c>
      <c r="M625" s="249">
        <f>L625*(1+'MONTHLY DATA'!AK190)</f>
        <v>2500</v>
      </c>
      <c r="N625" s="249">
        <f>M625*(1+'MONTHLY DATA'!AL190)</f>
        <v>2500</v>
      </c>
      <c r="O625" s="249">
        <f>N625*(1+'MONTHLY DATA'!AM190)</f>
        <v>2579.5</v>
      </c>
      <c r="P625" s="249">
        <f>O625*(1+'MONTHLY DATA'!AN190)</f>
        <v>2579.5</v>
      </c>
      <c r="Q625" s="249">
        <f>P625*(1+'MONTHLY DATA'!AO190)</f>
        <v>2579.5</v>
      </c>
      <c r="R625" s="249">
        <f>Q625*(1+'MONTHLY DATA'!AP190)</f>
        <v>2579.5</v>
      </c>
      <c r="S625" s="249">
        <f>R625*(1+'MONTHLY DATA'!AQ190)</f>
        <v>2579.5</v>
      </c>
      <c r="T625" s="249">
        <f>S625*(1+'MONTHLY DATA'!AR190)</f>
        <v>2579.5</v>
      </c>
      <c r="U625" s="249">
        <f>T625*(1+'MONTHLY DATA'!AS190)</f>
        <v>2579.5</v>
      </c>
      <c r="V625" s="249">
        <f>U625*(1+'MONTHLY DATA'!AT190)</f>
        <v>2579.5</v>
      </c>
      <c r="W625" s="249">
        <f>V625*(1+'MONTHLY DATA'!AU190)</f>
        <v>2579.5</v>
      </c>
      <c r="X625" s="249">
        <f>W625*(1+'MONTHLY DATA'!AV190)</f>
        <v>2579.5</v>
      </c>
      <c r="Y625" s="249">
        <f>X625*(1+'MONTHLY DATA'!AW190)</f>
        <v>2579.5</v>
      </c>
      <c r="Z625" s="249">
        <f>Y625*(1+'MONTHLY DATA'!AX190)</f>
        <v>2579.5</v>
      </c>
      <c r="AA625" s="249">
        <f>Z625*(1+'MONTHLY DATA'!AY190)</f>
        <v>2667.203</v>
      </c>
      <c r="AB625" s="249">
        <f>AA625*(1+'MONTHLY DATA'!AZ190)</f>
        <v>2667.203</v>
      </c>
      <c r="AC625" s="249">
        <f>AB625*(1+'MONTHLY DATA'!BA190)</f>
        <v>2667.203</v>
      </c>
      <c r="AD625" s="249">
        <f>AC625*(1+'MONTHLY DATA'!BB190)</f>
        <v>2667.203</v>
      </c>
      <c r="AE625" s="249">
        <f>AD625*(1+'MONTHLY DATA'!BC190)</f>
        <v>2667.203</v>
      </c>
      <c r="AF625" s="249">
        <f>AE625*(1+'MONTHLY DATA'!BD190)</f>
        <v>2667.203</v>
      </c>
      <c r="AG625" s="249">
        <f>AF625*(1+'MONTHLY DATA'!BE190)</f>
        <v>2667.203</v>
      </c>
      <c r="AH625" s="249">
        <f>AG625*(1+'MONTHLY DATA'!BF190)</f>
        <v>2667.203</v>
      </c>
      <c r="AI625" s="249">
        <f>AH625*(1+'MONTHLY DATA'!BG190)</f>
        <v>2667.203</v>
      </c>
      <c r="AJ625" s="249">
        <f>AI625*(1+'MONTHLY DATA'!BH190)</f>
        <v>2667.203</v>
      </c>
      <c r="AK625" s="249">
        <f>AJ625*(1+'MONTHLY DATA'!BI190)</f>
        <v>2667.203</v>
      </c>
      <c r="AL625" s="249">
        <f>AK625*(1+'MONTHLY DATA'!BJ190)</f>
        <v>2667.203</v>
      </c>
      <c r="AM625" s="249">
        <f>AL625*(1+'MONTHLY DATA'!BK190)</f>
        <v>2752.553496</v>
      </c>
      <c r="AN625" s="249">
        <f>AM625*(1+'MONTHLY DATA'!BL190)</f>
        <v>2752.553496</v>
      </c>
      <c r="AO625" s="249">
        <f>AN625*(1+'MONTHLY DATA'!BM190)</f>
        <v>2752.553496</v>
      </c>
      <c r="AP625" s="249">
        <f>AO625*(1+'MONTHLY DATA'!BN190)</f>
        <v>2752.553496</v>
      </c>
      <c r="AQ625" s="249">
        <f>AP625*(1+'MONTHLY DATA'!BO190)</f>
        <v>2752.553496</v>
      </c>
      <c r="AR625" s="249">
        <f>AQ625*(1+'MONTHLY DATA'!BP190)</f>
        <v>2752.553496</v>
      </c>
      <c r="AS625" s="249">
        <f>AR625*(1+'MONTHLY DATA'!BQ190)</f>
        <v>2752.553496</v>
      </c>
      <c r="AT625" s="249">
        <f>AS625*(1+'MONTHLY DATA'!BR190)</f>
        <v>2752.553496</v>
      </c>
      <c r="AU625" s="249">
        <f>AT625*(1+'MONTHLY DATA'!BS190)</f>
        <v>2752.553496</v>
      </c>
      <c r="AV625" s="249">
        <f>AU625*(1+'MONTHLY DATA'!BT190)</f>
        <v>2752.553496</v>
      </c>
      <c r="AW625" s="249">
        <f>AV625*(1+'MONTHLY DATA'!BU190)</f>
        <v>2752.553496</v>
      </c>
      <c r="AX625" s="249">
        <f>AW625*(1+'MONTHLY DATA'!BV190)</f>
        <v>2752.553496</v>
      </c>
      <c r="AY625" s="249">
        <f>AX625*(1+'MONTHLY DATA'!BW190)</f>
        <v>2842.0114846199999</v>
      </c>
      <c r="AZ625" s="249">
        <f>AY625*(1+'MONTHLY DATA'!BX190)</f>
        <v>2842.0114846199999</v>
      </c>
      <c r="BA625" s="249">
        <f>AZ625*(1+'MONTHLY DATA'!BY190)</f>
        <v>2842.0114846199999</v>
      </c>
      <c r="BB625" s="249">
        <f>BA625*(1+'MONTHLY DATA'!BZ190)</f>
        <v>2842.0114846199999</v>
      </c>
      <c r="BC625" s="249">
        <f>BB625*(1+'MONTHLY DATA'!CA190)</f>
        <v>2842.0114846199999</v>
      </c>
      <c r="BD625" s="249">
        <f>BC625*(1+'MONTHLY DATA'!CB190)</f>
        <v>2842.0114846199999</v>
      </c>
      <c r="BE625" s="249">
        <f>BD625*(1+'MONTHLY DATA'!CC190)</f>
        <v>2842.0114846199999</v>
      </c>
      <c r="BF625" s="249">
        <f>BE625*(1+'MONTHLY DATA'!CD190)</f>
        <v>2842.0114846199999</v>
      </c>
      <c r="BG625" s="249">
        <f>BF625*(1+'MONTHLY DATA'!CE190)</f>
        <v>2842.0114846199999</v>
      </c>
      <c r="BH625" s="249">
        <f>BG625*(1+'MONTHLY DATA'!CF190)</f>
        <v>2842.0114846199999</v>
      </c>
      <c r="BI625" s="249">
        <f>BH625*(1+'MONTHLY DATA'!CG190)</f>
        <v>2842.0114846199999</v>
      </c>
      <c r="BJ625" s="249">
        <f>BI625*(1+'MONTHLY DATA'!CH190)</f>
        <v>2842.0114846199999</v>
      </c>
      <c r="BK625" s="249">
        <f>BJ625*(1+'MONTHLY DATA'!CI190)</f>
        <v>2929.8296394947579</v>
      </c>
      <c r="BL625" s="249">
        <f>BK625*(1+'MONTHLY DATA'!CJ190)</f>
        <v>2929.8296394947579</v>
      </c>
      <c r="BM625" s="249">
        <f>BL625*(1+'MONTHLY DATA'!CK190)</f>
        <v>2929.8296394947579</v>
      </c>
      <c r="BN625" s="249">
        <f>BM625*(1+'MONTHLY DATA'!CL190)</f>
        <v>2929.8296394947579</v>
      </c>
      <c r="BO625" s="249">
        <f>BN625*(1+'MONTHLY DATA'!CM190)</f>
        <v>2929.8296394947579</v>
      </c>
      <c r="BP625" s="249">
        <f>BO625*(1+'MONTHLY DATA'!CN190)</f>
        <v>2929.8296394947579</v>
      </c>
      <c r="BQ625" s="249">
        <f>BP625*(1+'MONTHLY DATA'!CO190)</f>
        <v>2929.8296394947579</v>
      </c>
      <c r="BR625" s="249">
        <f>BQ625*(1+'MONTHLY DATA'!CP190)</f>
        <v>2929.8296394947579</v>
      </c>
      <c r="BS625" s="249">
        <f>BR625*(1+'MONTHLY DATA'!CQ190)</f>
        <v>2929.8296394947579</v>
      </c>
      <c r="BT625" s="249">
        <f>BS625*(1+'MONTHLY DATA'!CR190)</f>
        <v>2929.8296394947579</v>
      </c>
      <c r="BU625" s="249">
        <f>BT625*(1+'MONTHLY DATA'!CS190)</f>
        <v>2929.8296394947579</v>
      </c>
      <c r="BV625" s="249">
        <f>BU625*(1+'MONTHLY DATA'!CT190)</f>
        <v>2929.8296394947579</v>
      </c>
      <c r="BW625" s="569">
        <f t="shared" si="352"/>
        <v>195253.17144137694</v>
      </c>
    </row>
    <row r="626" spans="1:75" ht="16.5" thickBot="1" x14ac:dyDescent="0.3">
      <c r="A626" s="180" t="s">
        <v>454</v>
      </c>
      <c r="C626" s="249"/>
      <c r="D626" s="249"/>
      <c r="E626" s="249"/>
      <c r="F626" s="249"/>
      <c r="G626" s="249"/>
      <c r="H626" s="249"/>
      <c r="I626" s="249"/>
      <c r="J626" s="249"/>
      <c r="K626" s="249"/>
      <c r="L626" s="249"/>
      <c r="M626" s="249"/>
      <c r="N626" s="249">
        <v>30000</v>
      </c>
      <c r="O626" s="249">
        <f>30000*(1+'MONTHLY DATA'!AM192)</f>
        <v>30954</v>
      </c>
      <c r="P626" s="249">
        <f>O626</f>
        <v>30954</v>
      </c>
      <c r="Q626" s="249">
        <f t="shared" ref="Q626:Z626" si="391">P626</f>
        <v>30954</v>
      </c>
      <c r="R626" s="249">
        <f t="shared" si="391"/>
        <v>30954</v>
      </c>
      <c r="S626" s="249">
        <f t="shared" si="391"/>
        <v>30954</v>
      </c>
      <c r="T626" s="249">
        <f t="shared" si="391"/>
        <v>30954</v>
      </c>
      <c r="U626" s="249">
        <f t="shared" si="391"/>
        <v>30954</v>
      </c>
      <c r="V626" s="249">
        <f t="shared" si="391"/>
        <v>30954</v>
      </c>
      <c r="W626" s="249">
        <f t="shared" si="391"/>
        <v>30954</v>
      </c>
      <c r="X626" s="249">
        <f t="shared" si="391"/>
        <v>30954</v>
      </c>
      <c r="Y626" s="249">
        <f t="shared" si="391"/>
        <v>30954</v>
      </c>
      <c r="Z626" s="249">
        <f t="shared" si="391"/>
        <v>30954</v>
      </c>
      <c r="AA626" s="249">
        <f>Z626*(1+'MONTHLY DATA'!AY192)</f>
        <v>32006.436000000002</v>
      </c>
      <c r="AB626" s="249">
        <f>AA626</f>
        <v>32006.436000000002</v>
      </c>
      <c r="AC626" s="249">
        <f t="shared" ref="AC626:AL626" si="392">AB626</f>
        <v>32006.436000000002</v>
      </c>
      <c r="AD626" s="249">
        <f t="shared" si="392"/>
        <v>32006.436000000002</v>
      </c>
      <c r="AE626" s="249">
        <f t="shared" si="392"/>
        <v>32006.436000000002</v>
      </c>
      <c r="AF626" s="249">
        <f t="shared" si="392"/>
        <v>32006.436000000002</v>
      </c>
      <c r="AG626" s="249">
        <f t="shared" si="392"/>
        <v>32006.436000000002</v>
      </c>
      <c r="AH626" s="249">
        <f t="shared" si="392"/>
        <v>32006.436000000002</v>
      </c>
      <c r="AI626" s="249">
        <f t="shared" si="392"/>
        <v>32006.436000000002</v>
      </c>
      <c r="AJ626" s="249">
        <f t="shared" si="392"/>
        <v>32006.436000000002</v>
      </c>
      <c r="AK626" s="249">
        <f t="shared" si="392"/>
        <v>32006.436000000002</v>
      </c>
      <c r="AL626" s="249">
        <f t="shared" si="392"/>
        <v>32006.436000000002</v>
      </c>
      <c r="AM626" s="249">
        <f>AL626*(1+'MONTHLY DATA'!BK192)</f>
        <v>33030.641952000005</v>
      </c>
      <c r="AN626" s="249">
        <f>AM626</f>
        <v>33030.641952000005</v>
      </c>
      <c r="AO626" s="249">
        <f t="shared" ref="AO626:AX626" si="393">AN626</f>
        <v>33030.641952000005</v>
      </c>
      <c r="AP626" s="249">
        <f t="shared" si="393"/>
        <v>33030.641952000005</v>
      </c>
      <c r="AQ626" s="249">
        <f t="shared" si="393"/>
        <v>33030.641952000005</v>
      </c>
      <c r="AR626" s="249">
        <f t="shared" si="393"/>
        <v>33030.641952000005</v>
      </c>
      <c r="AS626" s="249">
        <f t="shared" si="393"/>
        <v>33030.641952000005</v>
      </c>
      <c r="AT626" s="249">
        <f t="shared" si="393"/>
        <v>33030.641952000005</v>
      </c>
      <c r="AU626" s="249">
        <f t="shared" si="393"/>
        <v>33030.641952000005</v>
      </c>
      <c r="AV626" s="249">
        <f t="shared" si="393"/>
        <v>33030.641952000005</v>
      </c>
      <c r="AW626" s="249">
        <f t="shared" si="393"/>
        <v>33030.641952000005</v>
      </c>
      <c r="AX626" s="249">
        <f t="shared" si="393"/>
        <v>33030.641952000005</v>
      </c>
      <c r="AY626" s="249">
        <f>AX626*(1+'MONTHLY DATA'!BW192)</f>
        <v>34104.137815440008</v>
      </c>
      <c r="AZ626" s="249">
        <f>AY626</f>
        <v>34104.137815440008</v>
      </c>
      <c r="BA626" s="249">
        <f t="shared" ref="BA626:BJ626" si="394">AZ626</f>
        <v>34104.137815440008</v>
      </c>
      <c r="BB626" s="249">
        <f t="shared" si="394"/>
        <v>34104.137815440008</v>
      </c>
      <c r="BC626" s="249">
        <f t="shared" si="394"/>
        <v>34104.137815440008</v>
      </c>
      <c r="BD626" s="249">
        <f t="shared" si="394"/>
        <v>34104.137815440008</v>
      </c>
      <c r="BE626" s="249">
        <f t="shared" si="394"/>
        <v>34104.137815440008</v>
      </c>
      <c r="BF626" s="249">
        <f t="shared" si="394"/>
        <v>34104.137815440008</v>
      </c>
      <c r="BG626" s="249">
        <f t="shared" si="394"/>
        <v>34104.137815440008</v>
      </c>
      <c r="BH626" s="249">
        <f t="shared" si="394"/>
        <v>34104.137815440008</v>
      </c>
      <c r="BI626" s="249">
        <f t="shared" si="394"/>
        <v>34104.137815440008</v>
      </c>
      <c r="BJ626" s="249">
        <f t="shared" si="394"/>
        <v>34104.137815440008</v>
      </c>
      <c r="BK626" s="249">
        <f>BJ626*(1+'MONTHLY DATA'!CI192)</f>
        <v>35157.955673937104</v>
      </c>
      <c r="BL626" s="249">
        <f>BK626</f>
        <v>35157.955673937104</v>
      </c>
      <c r="BM626" s="249">
        <f t="shared" ref="BM626:BV626" si="395">BL626</f>
        <v>35157.955673937104</v>
      </c>
      <c r="BN626" s="249">
        <f t="shared" si="395"/>
        <v>35157.955673937104</v>
      </c>
      <c r="BO626" s="249">
        <f t="shared" si="395"/>
        <v>35157.955673937104</v>
      </c>
      <c r="BP626" s="249">
        <f t="shared" si="395"/>
        <v>35157.955673937104</v>
      </c>
      <c r="BQ626" s="249">
        <f t="shared" si="395"/>
        <v>35157.955673937104</v>
      </c>
      <c r="BR626" s="249">
        <f t="shared" si="395"/>
        <v>35157.955673937104</v>
      </c>
      <c r="BS626" s="249">
        <f t="shared" si="395"/>
        <v>35157.955673937104</v>
      </c>
      <c r="BT626" s="249">
        <f t="shared" si="395"/>
        <v>35157.955673937104</v>
      </c>
      <c r="BU626" s="249">
        <f t="shared" si="395"/>
        <v>35157.955673937104</v>
      </c>
      <c r="BV626" s="249">
        <f t="shared" si="395"/>
        <v>35157.955673937104</v>
      </c>
      <c r="BW626" s="576">
        <f t="shared" si="352"/>
        <v>2013038.0572965275</v>
      </c>
    </row>
    <row r="627" spans="1:75" ht="16.5" thickBot="1" x14ac:dyDescent="0.3">
      <c r="BW627" s="355">
        <f t="shared" si="352"/>
        <v>0</v>
      </c>
    </row>
    <row r="628" spans="1:75" ht="16.5" thickBot="1" x14ac:dyDescent="0.3">
      <c r="A628" s="368" t="s">
        <v>455</v>
      </c>
      <c r="C628" s="249">
        <f t="shared" ref="C628:AH628" si="396">C619*C625</f>
        <v>8499871.5</v>
      </c>
      <c r="D628" s="249">
        <f t="shared" si="396"/>
        <v>6844914.75</v>
      </c>
      <c r="E628" s="249">
        <f t="shared" si="396"/>
        <v>6399957.75</v>
      </c>
      <c r="F628" s="249">
        <f t="shared" si="396"/>
        <v>4589937</v>
      </c>
      <c r="G628" s="249">
        <f t="shared" si="396"/>
        <v>8469945</v>
      </c>
      <c r="H628" s="249">
        <f t="shared" si="396"/>
        <v>9889909.5000000019</v>
      </c>
      <c r="I628" s="249">
        <f t="shared" si="396"/>
        <v>9469926.75</v>
      </c>
      <c r="J628" s="249">
        <f t="shared" si="396"/>
        <v>6634896.75</v>
      </c>
      <c r="K628" s="249">
        <f t="shared" si="396"/>
        <v>7264897.5</v>
      </c>
      <c r="L628" s="249">
        <f t="shared" si="396"/>
        <v>7772370</v>
      </c>
      <c r="M628" s="249">
        <f t="shared" si="396"/>
        <v>8634860.25</v>
      </c>
      <c r="N628" s="249">
        <f t="shared" si="396"/>
        <v>14179889.250000002</v>
      </c>
      <c r="O628" s="249">
        <f t="shared" si="396"/>
        <v>8993347.3014000002</v>
      </c>
      <c r="P628" s="249">
        <f t="shared" si="396"/>
        <v>7157085.6010500006</v>
      </c>
      <c r="Q628" s="249">
        <f t="shared" si="396"/>
        <v>6605069.7635999992</v>
      </c>
      <c r="R628" s="249">
        <f t="shared" si="396"/>
        <v>4864629.2656500004</v>
      </c>
      <c r="S628" s="249">
        <f t="shared" si="396"/>
        <v>8659511.5067999996</v>
      </c>
      <c r="T628" s="249">
        <f t="shared" si="396"/>
        <v>10431489.48765</v>
      </c>
      <c r="U628" s="249">
        <f t="shared" si="396"/>
        <v>10286219.27025</v>
      </c>
      <c r="V628" s="249">
        <f t="shared" si="396"/>
        <v>6858578.3805</v>
      </c>
      <c r="W628" s="249">
        <f t="shared" si="396"/>
        <v>7667564.2659000009</v>
      </c>
      <c r="X628" s="249">
        <f t="shared" si="396"/>
        <v>8692862.1202499997</v>
      </c>
      <c r="Y628" s="249">
        <f t="shared" si="396"/>
        <v>9393609.6061500013</v>
      </c>
      <c r="Z628" s="249">
        <f t="shared" si="396"/>
        <v>15025852.414650001</v>
      </c>
      <c r="AA628" s="249">
        <f t="shared" si="396"/>
        <v>9654022.0747509003</v>
      </c>
      <c r="AB628" s="249">
        <f t="shared" si="396"/>
        <v>7677211.7687264998</v>
      </c>
      <c r="AC628" s="249">
        <f t="shared" si="396"/>
        <v>7090747.4398068003</v>
      </c>
      <c r="AD628" s="249">
        <f t="shared" si="396"/>
        <v>5225060.2789308</v>
      </c>
      <c r="AE628" s="249">
        <f t="shared" si="396"/>
        <v>9296110.1041809004</v>
      </c>
      <c r="AF628" s="249">
        <f t="shared" si="396"/>
        <v>11191793.696876099</v>
      </c>
      <c r="AG628" s="249">
        <f t="shared" si="396"/>
        <v>11043743.126192698</v>
      </c>
      <c r="AH628" s="249">
        <f t="shared" si="396"/>
        <v>7365089.8058198988</v>
      </c>
      <c r="AI628" s="249">
        <f t="shared" ref="AI628:BN628" si="397">AI619*AI625</f>
        <v>8233566.0429792004</v>
      </c>
      <c r="AJ628" s="249">
        <f t="shared" si="397"/>
        <v>9330310.5813686997</v>
      </c>
      <c r="AK628" s="249">
        <f t="shared" si="397"/>
        <v>10083573.2508588</v>
      </c>
      <c r="AL628" s="249">
        <f t="shared" si="397"/>
        <v>16122968.479972199</v>
      </c>
      <c r="AM628" s="249">
        <f t="shared" si="397"/>
        <v>10136317.885790342</v>
      </c>
      <c r="AN628" s="249">
        <f t="shared" si="397"/>
        <v>8018213.9325955128</v>
      </c>
      <c r="AO628" s="249">
        <f t="shared" si="397"/>
        <v>7447574.0849346155</v>
      </c>
      <c r="AP628" s="249">
        <f t="shared" si="397"/>
        <v>5508582.916554749</v>
      </c>
      <c r="AQ628" s="249">
        <f t="shared" si="397"/>
        <v>9762555.5279522426</v>
      </c>
      <c r="AR628" s="249">
        <f t="shared" si="397"/>
        <v>11704888.571531599</v>
      </c>
      <c r="AS628" s="249">
        <f t="shared" si="397"/>
        <v>11608560.484640935</v>
      </c>
      <c r="AT628" s="249">
        <f t="shared" si="397"/>
        <v>7752329.6513726441</v>
      </c>
      <c r="AU628" s="249">
        <f t="shared" si="397"/>
        <v>8665013.3571711853</v>
      </c>
      <c r="AV628" s="249">
        <f t="shared" si="397"/>
        <v>9787062.6127485279</v>
      </c>
      <c r="AW628" s="249">
        <f t="shared" si="397"/>
        <v>10586005.302985359</v>
      </c>
      <c r="AX628" s="249">
        <f t="shared" si="397"/>
        <v>16877231.939505722</v>
      </c>
      <c r="AY628" s="249">
        <f t="shared" si="397"/>
        <v>10644628.682937738</v>
      </c>
      <c r="AZ628" s="249">
        <f t="shared" si="397"/>
        <v>8400420.3882512823</v>
      </c>
      <c r="BA628" s="249">
        <f t="shared" si="397"/>
        <v>7822373.1569519248</v>
      </c>
      <c r="BB628" s="249">
        <f t="shared" si="397"/>
        <v>5795242.8150814157</v>
      </c>
      <c r="BC628" s="249">
        <f t="shared" si="397"/>
        <v>10253149.842764638</v>
      </c>
      <c r="BD628" s="249">
        <f t="shared" si="397"/>
        <v>12270231.400427829</v>
      </c>
      <c r="BE628" s="249">
        <f t="shared" si="397"/>
        <v>12196802.633900849</v>
      </c>
      <c r="BF628" s="249">
        <f t="shared" si="397"/>
        <v>8150048.2708930084</v>
      </c>
      <c r="BG628" s="249">
        <f t="shared" si="397"/>
        <v>9108980.7445565425</v>
      </c>
      <c r="BH628" s="249">
        <f t="shared" si="397"/>
        <v>10273610.620247012</v>
      </c>
      <c r="BI628" s="249">
        <f t="shared" si="397"/>
        <v>11116376.727080148</v>
      </c>
      <c r="BJ628" s="249">
        <f t="shared" si="397"/>
        <v>17699843.753989913</v>
      </c>
      <c r="BK628" s="249">
        <f t="shared" si="397"/>
        <v>11324265.896065872</v>
      </c>
      <c r="BL628" s="249">
        <f t="shared" si="397"/>
        <v>8927837.2319589984</v>
      </c>
      <c r="BM628" s="249">
        <f t="shared" si="397"/>
        <v>8322317.9140290255</v>
      </c>
      <c r="BN628" s="249">
        <f t="shared" si="397"/>
        <v>6169894.2517881934</v>
      </c>
      <c r="BO628" s="249">
        <f t="shared" ref="BO628:BV628" si="398">BO619*BO625</f>
        <v>10908084.474724535</v>
      </c>
      <c r="BP628" s="249">
        <f t="shared" si="398"/>
        <v>13043970.71356524</v>
      </c>
      <c r="BQ628" s="249">
        <f t="shared" si="398"/>
        <v>12978195.452192651</v>
      </c>
      <c r="BR628" s="249">
        <f t="shared" si="398"/>
        <v>8674346.6136521287</v>
      </c>
      <c r="BS628" s="249">
        <f t="shared" si="398"/>
        <v>9694674.4347543772</v>
      </c>
      <c r="BT628" s="249">
        <f t="shared" si="398"/>
        <v>10927492.545205442</v>
      </c>
      <c r="BU628" s="249">
        <f t="shared" si="398"/>
        <v>11825817.865374666</v>
      </c>
      <c r="BV628" s="249">
        <f t="shared" si="398"/>
        <v>18819088.586375277</v>
      </c>
      <c r="BW628" s="576">
        <f>SUM(O628:BV628)</f>
        <v>590152046.91886568</v>
      </c>
    </row>
    <row r="629" spans="1:75" ht="16.5" thickBot="1" x14ac:dyDescent="0.3">
      <c r="A629" s="369" t="s">
        <v>456</v>
      </c>
      <c r="C629" s="249">
        <f t="shared" ref="C629:AH629" si="399">C620*C625</f>
        <v>4399941</v>
      </c>
      <c r="D629" s="249">
        <f t="shared" si="399"/>
        <v>2749936.5</v>
      </c>
      <c r="E629" s="249">
        <f t="shared" si="399"/>
        <v>2799938.25</v>
      </c>
      <c r="F629" s="249">
        <f t="shared" si="399"/>
        <v>2249919</v>
      </c>
      <c r="G629" s="249">
        <f t="shared" si="399"/>
        <v>3999927</v>
      </c>
      <c r="H629" s="249">
        <f t="shared" si="399"/>
        <v>6999925.5000000009</v>
      </c>
      <c r="I629" s="249">
        <f t="shared" si="399"/>
        <v>5749934.9999999991</v>
      </c>
      <c r="J629" s="249">
        <f t="shared" si="399"/>
        <v>2749936.5</v>
      </c>
      <c r="K629" s="249">
        <f t="shared" si="399"/>
        <v>4249935.75</v>
      </c>
      <c r="L629" s="249">
        <f t="shared" si="399"/>
        <v>4174906.4999999995</v>
      </c>
      <c r="M629" s="249">
        <f t="shared" si="399"/>
        <v>4999908.75</v>
      </c>
      <c r="N629" s="249">
        <f t="shared" si="399"/>
        <v>8749880.2499999981</v>
      </c>
      <c r="O629" s="249">
        <f t="shared" si="399"/>
        <v>4632988.1020499999</v>
      </c>
      <c r="P629" s="249">
        <f t="shared" si="399"/>
        <v>2913371.1337500005</v>
      </c>
      <c r="Q629" s="249">
        <f t="shared" si="399"/>
        <v>2898591.3725999999</v>
      </c>
      <c r="R629" s="249">
        <f t="shared" si="399"/>
        <v>2201854.7512500002</v>
      </c>
      <c r="S629" s="249">
        <f t="shared" si="399"/>
        <v>4170200.2650000001</v>
      </c>
      <c r="T629" s="249">
        <f t="shared" si="399"/>
        <v>7773495.0447000004</v>
      </c>
      <c r="U629" s="249">
        <f t="shared" si="399"/>
        <v>5954430.6129000001</v>
      </c>
      <c r="V629" s="249">
        <f t="shared" si="399"/>
        <v>2869746.1138499998</v>
      </c>
      <c r="W629" s="249">
        <f t="shared" si="399"/>
        <v>4076137.2497999994</v>
      </c>
      <c r="X629" s="249">
        <f t="shared" si="399"/>
        <v>4542551.3479500003</v>
      </c>
      <c r="Y629" s="249">
        <f t="shared" si="399"/>
        <v>5501312.8054499999</v>
      </c>
      <c r="Z629" s="249">
        <f t="shared" si="399"/>
        <v>9742609.7653500009</v>
      </c>
      <c r="AA629" s="249">
        <f t="shared" si="399"/>
        <v>7450022.8845504001</v>
      </c>
      <c r="AB629" s="249">
        <f t="shared" si="399"/>
        <v>4918221.7784469007</v>
      </c>
      <c r="AC629" s="249">
        <f t="shared" si="399"/>
        <v>5577916.0327736996</v>
      </c>
      <c r="AD629" s="249">
        <f t="shared" si="399"/>
        <v>4150301.7615906005</v>
      </c>
      <c r="AE629" s="249">
        <f t="shared" si="399"/>
        <v>6950423.2227737997</v>
      </c>
      <c r="AF629" s="249">
        <f t="shared" si="399"/>
        <v>10164018.227101201</v>
      </c>
      <c r="AG629" s="249">
        <f t="shared" si="399"/>
        <v>8876273.6815598998</v>
      </c>
      <c r="AH629" s="249">
        <f t="shared" si="399"/>
        <v>4871125.1080337996</v>
      </c>
      <c r="AI629" s="249">
        <f t="shared" ref="AI629:BN629" si="400">AI620*AI625</f>
        <v>6848901.2082644999</v>
      </c>
      <c r="AJ629" s="249">
        <f t="shared" si="400"/>
        <v>6676648.9709997</v>
      </c>
      <c r="AK629" s="249">
        <f t="shared" si="400"/>
        <v>8387127.3217809005</v>
      </c>
      <c r="AL629" s="249">
        <f t="shared" si="400"/>
        <v>12289276.7837763</v>
      </c>
      <c r="AM629" s="249">
        <f t="shared" si="400"/>
        <v>8002970.2913346654</v>
      </c>
      <c r="AN629" s="249">
        <f t="shared" si="400"/>
        <v>5278228.04534755</v>
      </c>
      <c r="AO629" s="249">
        <f t="shared" si="400"/>
        <v>5972106.8696634583</v>
      </c>
      <c r="AP629" s="249">
        <f t="shared" si="400"/>
        <v>4445163.0504422067</v>
      </c>
      <c r="AQ629" s="249">
        <f t="shared" si="400"/>
        <v>7460941.5857325885</v>
      </c>
      <c r="AR629" s="249">
        <f t="shared" si="400"/>
        <v>10968737.957411572</v>
      </c>
      <c r="AS629" s="249">
        <f t="shared" si="400"/>
        <v>9550141.2499212716</v>
      </c>
      <c r="AT629" s="249">
        <f t="shared" si="400"/>
        <v>5227103.2177342437</v>
      </c>
      <c r="AU629" s="249">
        <f t="shared" si="400"/>
        <v>7350894.2217071587</v>
      </c>
      <c r="AV629" s="249">
        <f t="shared" si="400"/>
        <v>7185911.1197532127</v>
      </c>
      <c r="AW629" s="249">
        <f t="shared" si="400"/>
        <v>9019603.9046542961</v>
      </c>
      <c r="AX629" s="249">
        <f t="shared" si="400"/>
        <v>13274338.698114833</v>
      </c>
      <c r="AY629" s="249">
        <f t="shared" si="400"/>
        <v>8260827.036552012</v>
      </c>
      <c r="AZ629" s="249">
        <f t="shared" si="400"/>
        <v>5440690.2301279837</v>
      </c>
      <c r="BA629" s="249">
        <f t="shared" si="400"/>
        <v>6134964.3631023569</v>
      </c>
      <c r="BB629" s="249">
        <f t="shared" si="400"/>
        <v>4568625.2584976032</v>
      </c>
      <c r="BC629" s="249">
        <f t="shared" si="400"/>
        <v>7693433.937906201</v>
      </c>
      <c r="BD629" s="249">
        <f t="shared" si="400"/>
        <v>11397682.150040468</v>
      </c>
      <c r="BE629" s="249">
        <f t="shared" si="400"/>
        <v>9880376.2695798632</v>
      </c>
      <c r="BF629" s="249">
        <f t="shared" si="400"/>
        <v>5387237.9623264</v>
      </c>
      <c r="BG629" s="249">
        <f t="shared" si="400"/>
        <v>7578236.1285897614</v>
      </c>
      <c r="BH629" s="249">
        <f t="shared" si="400"/>
        <v>7437613.6845319131</v>
      </c>
      <c r="BI629" s="249">
        <f t="shared" si="400"/>
        <v>9325090.1398585308</v>
      </c>
      <c r="BJ629" s="249">
        <f t="shared" si="400"/>
        <v>13811085.33544655</v>
      </c>
      <c r="BK629" s="249">
        <f t="shared" si="400"/>
        <v>8870174.6688581761</v>
      </c>
      <c r="BL629" s="249">
        <f t="shared" si="400"/>
        <v>5844200.6188626494</v>
      </c>
      <c r="BM629" s="249">
        <f t="shared" si="400"/>
        <v>6595810.911055645</v>
      </c>
      <c r="BN629" s="249">
        <f t="shared" si="400"/>
        <v>4911240.3176101362</v>
      </c>
      <c r="BO629" s="249">
        <f t="shared" ref="BO629:BV629" si="401">BO620*BO625</f>
        <v>8263157.6220164904</v>
      </c>
      <c r="BP629" s="249">
        <f t="shared" si="401"/>
        <v>12216974.732816186</v>
      </c>
      <c r="BQ629" s="249">
        <f t="shared" si="401"/>
        <v>10602734.992849717</v>
      </c>
      <c r="BR629" s="249">
        <f t="shared" si="401"/>
        <v>5786912.4879897526</v>
      </c>
      <c r="BS629" s="249">
        <f t="shared" si="401"/>
        <v>8139907.0136570456</v>
      </c>
      <c r="BT629" s="249">
        <f t="shared" si="401"/>
        <v>7980523.695302601</v>
      </c>
      <c r="BU629" s="249">
        <f t="shared" si="401"/>
        <v>10008635.857871527</v>
      </c>
      <c r="BV629" s="249">
        <f t="shared" si="401"/>
        <v>14798934.5658611</v>
      </c>
      <c r="BW629" s="576">
        <f t="shared" ref="BW629:BW633" si="402">SUM(O629:BV629)</f>
        <v>439108755.73942935</v>
      </c>
    </row>
    <row r="630" spans="1:75" ht="16.5" thickBot="1" x14ac:dyDescent="0.3">
      <c r="A630" s="370" t="s">
        <v>457</v>
      </c>
      <c r="C630" s="249">
        <f t="shared" ref="C630:AH630" si="403">C621*C625</f>
        <v>0</v>
      </c>
      <c r="D630" s="249">
        <f t="shared" si="403"/>
        <v>0</v>
      </c>
      <c r="E630" s="249">
        <f t="shared" si="403"/>
        <v>0</v>
      </c>
      <c r="F630" s="249">
        <f t="shared" si="403"/>
        <v>0</v>
      </c>
      <c r="G630" s="249">
        <f t="shared" si="403"/>
        <v>0</v>
      </c>
      <c r="H630" s="249">
        <f t="shared" si="403"/>
        <v>0</v>
      </c>
      <c r="I630" s="249">
        <f t="shared" si="403"/>
        <v>0</v>
      </c>
      <c r="J630" s="249">
        <f t="shared" si="403"/>
        <v>0</v>
      </c>
      <c r="K630" s="249">
        <f t="shared" si="403"/>
        <v>0</v>
      </c>
      <c r="L630" s="249">
        <f t="shared" si="403"/>
        <v>0</v>
      </c>
      <c r="M630" s="249">
        <f t="shared" si="403"/>
        <v>0</v>
      </c>
      <c r="N630" s="249">
        <f t="shared" si="403"/>
        <v>0</v>
      </c>
      <c r="O630" s="249">
        <f t="shared" si="403"/>
        <v>4019655.486</v>
      </c>
      <c r="P630" s="249">
        <f t="shared" si="403"/>
        <v>3288744.1009499999</v>
      </c>
      <c r="Q630" s="249">
        <f t="shared" si="403"/>
        <v>4019655.486</v>
      </c>
      <c r="R630" s="249">
        <f t="shared" si="403"/>
        <v>3288744.1009499999</v>
      </c>
      <c r="S630" s="249">
        <f t="shared" si="403"/>
        <v>4019655.486</v>
      </c>
      <c r="T630" s="249">
        <f t="shared" si="403"/>
        <v>3288744.1009499999</v>
      </c>
      <c r="U630" s="249">
        <f t="shared" si="403"/>
        <v>4019655.486</v>
      </c>
      <c r="V630" s="249">
        <f t="shared" si="403"/>
        <v>3288744.1009499999</v>
      </c>
      <c r="W630" s="249">
        <f t="shared" si="403"/>
        <v>4019655.486</v>
      </c>
      <c r="X630" s="249">
        <f t="shared" si="403"/>
        <v>3288744.1009499999</v>
      </c>
      <c r="Y630" s="249">
        <f t="shared" si="403"/>
        <v>4019655.486</v>
      </c>
      <c r="Z630" s="249">
        <f t="shared" si="403"/>
        <v>3288744.1009499999</v>
      </c>
      <c r="AA630" s="249">
        <f t="shared" si="403"/>
        <v>5519854.7575479001</v>
      </c>
      <c r="AB630" s="249">
        <f t="shared" si="403"/>
        <v>4878283.3474452002</v>
      </c>
      <c r="AC630" s="249">
        <f t="shared" si="403"/>
        <v>5519854.7575479001</v>
      </c>
      <c r="AD630" s="249">
        <f t="shared" si="403"/>
        <v>4878283.3474452002</v>
      </c>
      <c r="AE630" s="249">
        <f t="shared" si="403"/>
        <v>5519854.7575479001</v>
      </c>
      <c r="AF630" s="249">
        <f t="shared" si="403"/>
        <v>4878283.3474452002</v>
      </c>
      <c r="AG630" s="249">
        <f t="shared" si="403"/>
        <v>5519854.7575479001</v>
      </c>
      <c r="AH630" s="249">
        <f t="shared" si="403"/>
        <v>4878283.3474452002</v>
      </c>
      <c r="AI630" s="249">
        <f t="shared" ref="AI630:BN630" si="404">AI621*AI625</f>
        <v>5519854.7575479001</v>
      </c>
      <c r="AJ630" s="249">
        <f t="shared" si="404"/>
        <v>4878283.3474452002</v>
      </c>
      <c r="AK630" s="249">
        <f t="shared" si="404"/>
        <v>5519854.7575479001</v>
      </c>
      <c r="AL630" s="249">
        <f t="shared" si="404"/>
        <v>4878283.3474452002</v>
      </c>
      <c r="AM630" s="249">
        <f t="shared" si="404"/>
        <v>5943847.5039414233</v>
      </c>
      <c r="AN630" s="249">
        <f t="shared" si="404"/>
        <v>5251668.9319199957</v>
      </c>
      <c r="AO630" s="249">
        <f t="shared" si="404"/>
        <v>5943847.5039414233</v>
      </c>
      <c r="AP630" s="249">
        <f t="shared" si="404"/>
        <v>5251668.9319199957</v>
      </c>
      <c r="AQ630" s="249">
        <f t="shared" si="404"/>
        <v>5943847.5039414233</v>
      </c>
      <c r="AR630" s="249">
        <f t="shared" si="404"/>
        <v>5251668.9319199957</v>
      </c>
      <c r="AS630" s="249">
        <f t="shared" si="404"/>
        <v>5943847.5039414233</v>
      </c>
      <c r="AT630" s="249">
        <f t="shared" si="404"/>
        <v>5251668.9319199957</v>
      </c>
      <c r="AU630" s="249">
        <f t="shared" si="404"/>
        <v>5943847.5039414233</v>
      </c>
      <c r="AV630" s="249">
        <f t="shared" si="404"/>
        <v>5251668.9319199957</v>
      </c>
      <c r="AW630" s="249">
        <f t="shared" si="404"/>
        <v>5943847.5039414233</v>
      </c>
      <c r="AX630" s="249">
        <f t="shared" si="404"/>
        <v>5251668.9319199957</v>
      </c>
      <c r="AY630" s="249">
        <f t="shared" si="404"/>
        <v>6195014.9289677851</v>
      </c>
      <c r="AZ630" s="249">
        <f t="shared" si="404"/>
        <v>5445714.6222316436</v>
      </c>
      <c r="BA630" s="249">
        <f t="shared" si="404"/>
        <v>6195014.9289677851</v>
      </c>
      <c r="BB630" s="249">
        <f t="shared" si="404"/>
        <v>5445714.6222316436</v>
      </c>
      <c r="BC630" s="249">
        <f t="shared" si="404"/>
        <v>6195014.9289677851</v>
      </c>
      <c r="BD630" s="249">
        <f t="shared" si="404"/>
        <v>5445714.6222316436</v>
      </c>
      <c r="BE630" s="249">
        <f t="shared" si="404"/>
        <v>6195014.9289677851</v>
      </c>
      <c r="BF630" s="249">
        <f t="shared" si="404"/>
        <v>5445714.6222316436</v>
      </c>
      <c r="BG630" s="249">
        <f t="shared" si="404"/>
        <v>6195014.9289677851</v>
      </c>
      <c r="BH630" s="249">
        <f t="shared" si="404"/>
        <v>5445714.6222316436</v>
      </c>
      <c r="BI630" s="249">
        <f t="shared" si="404"/>
        <v>6195014.9289677851</v>
      </c>
      <c r="BJ630" s="249">
        <f t="shared" si="404"/>
        <v>5445714.6222316436</v>
      </c>
      <c r="BK630" s="249">
        <f t="shared" si="404"/>
        <v>6598182.3151658513</v>
      </c>
      <c r="BL630" s="249">
        <f t="shared" si="404"/>
        <v>5795087.5916328356</v>
      </c>
      <c r="BM630" s="249">
        <f t="shared" si="404"/>
        <v>6598182.3151658513</v>
      </c>
      <c r="BN630" s="249">
        <f t="shared" si="404"/>
        <v>5795087.5916328356</v>
      </c>
      <c r="BO630" s="249">
        <f t="shared" ref="BO630:BV630" si="405">BO621*BO625</f>
        <v>6598182.3151658513</v>
      </c>
      <c r="BP630" s="249">
        <f t="shared" si="405"/>
        <v>5795087.5916328356</v>
      </c>
      <c r="BQ630" s="249">
        <f t="shared" si="405"/>
        <v>6598182.3151658513</v>
      </c>
      <c r="BR630" s="249">
        <f t="shared" si="405"/>
        <v>5795087.5916328356</v>
      </c>
      <c r="BS630" s="249">
        <f t="shared" si="405"/>
        <v>6598182.3151658513</v>
      </c>
      <c r="BT630" s="249">
        <f t="shared" si="405"/>
        <v>5795087.5916328356</v>
      </c>
      <c r="BU630" s="249">
        <f t="shared" si="405"/>
        <v>6598182.3151658513</v>
      </c>
      <c r="BV630" s="249">
        <f t="shared" si="405"/>
        <v>5795087.5916328356</v>
      </c>
      <c r="BW630" s="576">
        <f t="shared" si="402"/>
        <v>317616321.51481575</v>
      </c>
    </row>
    <row r="631" spans="1:75" ht="16.5" thickBot="1" x14ac:dyDescent="0.3">
      <c r="A631" s="371" t="s">
        <v>4</v>
      </c>
      <c r="C631" s="249">
        <f t="shared" ref="C631:N631" si="406">C622*C626</f>
        <v>0</v>
      </c>
      <c r="D631" s="249">
        <f t="shared" si="406"/>
        <v>0</v>
      </c>
      <c r="E631" s="249">
        <f t="shared" si="406"/>
        <v>0</v>
      </c>
      <c r="F631" s="249">
        <f t="shared" si="406"/>
        <v>0</v>
      </c>
      <c r="G631" s="249">
        <f t="shared" si="406"/>
        <v>0</v>
      </c>
      <c r="H631" s="249">
        <f t="shared" si="406"/>
        <v>0</v>
      </c>
      <c r="I631" s="249">
        <f t="shared" si="406"/>
        <v>0</v>
      </c>
      <c r="J631" s="249">
        <f t="shared" si="406"/>
        <v>0</v>
      </c>
      <c r="K631" s="249">
        <f t="shared" si="406"/>
        <v>0</v>
      </c>
      <c r="L631" s="249">
        <f t="shared" si="406"/>
        <v>0</v>
      </c>
      <c r="M631" s="249">
        <f t="shared" si="406"/>
        <v>0</v>
      </c>
      <c r="N631" s="249">
        <f t="shared" si="406"/>
        <v>0</v>
      </c>
      <c r="O631" s="249">
        <f t="shared" ref="O631:AT631" si="407">(O626*O581)/(100000/600)</f>
        <v>0</v>
      </c>
      <c r="P631" s="249">
        <f t="shared" si="407"/>
        <v>0</v>
      </c>
      <c r="Q631" s="249">
        <f t="shared" si="407"/>
        <v>0</v>
      </c>
      <c r="R631" s="249">
        <f t="shared" si="407"/>
        <v>0</v>
      </c>
      <c r="S631" s="249">
        <f t="shared" si="407"/>
        <v>0</v>
      </c>
      <c r="T631" s="249">
        <f t="shared" si="407"/>
        <v>0</v>
      </c>
      <c r="U631" s="249">
        <f t="shared" si="407"/>
        <v>0</v>
      </c>
      <c r="V631" s="249">
        <f t="shared" si="407"/>
        <v>0</v>
      </c>
      <c r="W631" s="249">
        <f t="shared" si="407"/>
        <v>0</v>
      </c>
      <c r="X631" s="249">
        <f t="shared" si="407"/>
        <v>0</v>
      </c>
      <c r="Y631" s="249">
        <f t="shared" si="407"/>
        <v>0</v>
      </c>
      <c r="Z631" s="249">
        <f t="shared" si="407"/>
        <v>0</v>
      </c>
      <c r="AA631" s="249">
        <f t="shared" si="407"/>
        <v>0</v>
      </c>
      <c r="AB631" s="249">
        <f t="shared" si="407"/>
        <v>0</v>
      </c>
      <c r="AC631" s="249">
        <f t="shared" si="407"/>
        <v>0</v>
      </c>
      <c r="AD631" s="249">
        <f t="shared" si="407"/>
        <v>0</v>
      </c>
      <c r="AE631" s="249">
        <f t="shared" si="407"/>
        <v>0</v>
      </c>
      <c r="AF631" s="249">
        <f t="shared" si="407"/>
        <v>0</v>
      </c>
      <c r="AG631" s="249">
        <f t="shared" si="407"/>
        <v>0</v>
      </c>
      <c r="AH631" s="249">
        <f t="shared" si="407"/>
        <v>0</v>
      </c>
      <c r="AI631" s="249">
        <f t="shared" si="407"/>
        <v>0</v>
      </c>
      <c r="AJ631" s="249">
        <f t="shared" si="407"/>
        <v>0</v>
      </c>
      <c r="AK631" s="249">
        <f t="shared" si="407"/>
        <v>0</v>
      </c>
      <c r="AL631" s="249">
        <f t="shared" si="407"/>
        <v>0</v>
      </c>
      <c r="AM631" s="249">
        <f t="shared" si="407"/>
        <v>25423024.497615363</v>
      </c>
      <c r="AN631" s="249">
        <f t="shared" si="407"/>
        <v>35114214.84633217</v>
      </c>
      <c r="AO631" s="249">
        <f t="shared" si="407"/>
        <v>25423024.497615363</v>
      </c>
      <c r="AP631" s="249">
        <f t="shared" si="407"/>
        <v>35114214.84633217</v>
      </c>
      <c r="AQ631" s="249">
        <f t="shared" si="407"/>
        <v>25423024.497615363</v>
      </c>
      <c r="AR631" s="249">
        <f t="shared" si="407"/>
        <v>35114214.84633217</v>
      </c>
      <c r="AS631" s="249">
        <f t="shared" si="407"/>
        <v>25423024.497615363</v>
      </c>
      <c r="AT631" s="249">
        <f t="shared" si="407"/>
        <v>35114214.84633217</v>
      </c>
      <c r="AU631" s="249">
        <f t="shared" ref="AU631:BV631" si="408">(AU626*AU581)/(100000/600)</f>
        <v>25423024.497615363</v>
      </c>
      <c r="AV631" s="249">
        <f t="shared" si="408"/>
        <v>35114214.84633217</v>
      </c>
      <c r="AW631" s="249">
        <f t="shared" si="408"/>
        <v>25423024.497615363</v>
      </c>
      <c r="AX631" s="249">
        <f t="shared" si="408"/>
        <v>35114214.84633217</v>
      </c>
      <c r="AY631" s="249">
        <f t="shared" si="408"/>
        <v>26801759.826397993</v>
      </c>
      <c r="AZ631" s="249">
        <f t="shared" si="408"/>
        <v>37010492.440071806</v>
      </c>
      <c r="BA631" s="249">
        <f t="shared" si="408"/>
        <v>26801759.826397993</v>
      </c>
      <c r="BB631" s="249">
        <f t="shared" si="408"/>
        <v>37010492.440071806</v>
      </c>
      <c r="BC631" s="249">
        <f t="shared" si="408"/>
        <v>26801759.826397993</v>
      </c>
      <c r="BD631" s="249">
        <f t="shared" si="408"/>
        <v>37010492.440071806</v>
      </c>
      <c r="BE631" s="249">
        <f t="shared" si="408"/>
        <v>26801759.826397993</v>
      </c>
      <c r="BF631" s="249">
        <f t="shared" si="408"/>
        <v>37010492.440071806</v>
      </c>
      <c r="BG631" s="249">
        <f t="shared" si="408"/>
        <v>26801759.826397993</v>
      </c>
      <c r="BH631" s="249">
        <f t="shared" si="408"/>
        <v>37010492.440071806</v>
      </c>
      <c r="BI631" s="249">
        <f t="shared" si="408"/>
        <v>26801759.826397993</v>
      </c>
      <c r="BJ631" s="249">
        <f t="shared" si="408"/>
        <v>37010492.440071806</v>
      </c>
      <c r="BK631" s="249">
        <f t="shared" si="408"/>
        <v>28699439.216634862</v>
      </c>
      <c r="BL631" s="249">
        <f t="shared" si="408"/>
        <v>39628641.317434952</v>
      </c>
      <c r="BM631" s="249">
        <f t="shared" si="408"/>
        <v>28699439.216634862</v>
      </c>
      <c r="BN631" s="249">
        <f t="shared" si="408"/>
        <v>39628641.317434952</v>
      </c>
      <c r="BO631" s="249">
        <f t="shared" si="408"/>
        <v>28699439.216634862</v>
      </c>
      <c r="BP631" s="249">
        <f t="shared" si="408"/>
        <v>39628641.317434952</v>
      </c>
      <c r="BQ631" s="249">
        <f t="shared" si="408"/>
        <v>28699439.216634862</v>
      </c>
      <c r="BR631" s="249">
        <f t="shared" si="408"/>
        <v>39628641.317434952</v>
      </c>
      <c r="BS631" s="249">
        <f t="shared" si="408"/>
        <v>28699439.216634862</v>
      </c>
      <c r="BT631" s="249">
        <f t="shared" si="408"/>
        <v>39628641.317434952</v>
      </c>
      <c r="BU631" s="249">
        <f t="shared" si="408"/>
        <v>28699439.216634862</v>
      </c>
      <c r="BV631" s="249">
        <f t="shared" si="408"/>
        <v>39628641.317434952</v>
      </c>
      <c r="BW631" s="576">
        <f t="shared" si="402"/>
        <v>1156065432.8669229</v>
      </c>
    </row>
    <row r="632" spans="1:75" ht="16.5" thickBot="1" x14ac:dyDescent="0.3">
      <c r="A632" s="372" t="s">
        <v>458</v>
      </c>
      <c r="C632" s="249">
        <f t="shared" ref="C632:AH632" si="409">C623*C625</f>
        <v>0</v>
      </c>
      <c r="D632" s="249">
        <f t="shared" si="409"/>
        <v>0</v>
      </c>
      <c r="E632" s="249">
        <f t="shared" si="409"/>
        <v>0</v>
      </c>
      <c r="F632" s="249">
        <f t="shared" si="409"/>
        <v>0</v>
      </c>
      <c r="G632" s="249">
        <f t="shared" si="409"/>
        <v>0</v>
      </c>
      <c r="H632" s="249">
        <f t="shared" si="409"/>
        <v>0</v>
      </c>
      <c r="I632" s="249">
        <f t="shared" si="409"/>
        <v>0</v>
      </c>
      <c r="J632" s="249">
        <f t="shared" si="409"/>
        <v>0</v>
      </c>
      <c r="K632" s="249">
        <f t="shared" si="409"/>
        <v>0</v>
      </c>
      <c r="L632" s="249">
        <f t="shared" si="409"/>
        <v>0</v>
      </c>
      <c r="M632" s="249">
        <f t="shared" si="409"/>
        <v>0</v>
      </c>
      <c r="N632" s="249">
        <f t="shared" si="409"/>
        <v>0</v>
      </c>
      <c r="O632" s="249">
        <f t="shared" si="409"/>
        <v>0</v>
      </c>
      <c r="P632" s="249">
        <f t="shared" si="409"/>
        <v>0</v>
      </c>
      <c r="Q632" s="249">
        <f t="shared" si="409"/>
        <v>0</v>
      </c>
      <c r="R632" s="249">
        <f t="shared" si="409"/>
        <v>0</v>
      </c>
      <c r="S632" s="249">
        <f t="shared" si="409"/>
        <v>0</v>
      </c>
      <c r="T632" s="249">
        <f t="shared" si="409"/>
        <v>0</v>
      </c>
      <c r="U632" s="249">
        <f t="shared" si="409"/>
        <v>0</v>
      </c>
      <c r="V632" s="249">
        <f t="shared" si="409"/>
        <v>0</v>
      </c>
      <c r="W632" s="249">
        <f t="shared" si="409"/>
        <v>0</v>
      </c>
      <c r="X632" s="249">
        <f t="shared" si="409"/>
        <v>0</v>
      </c>
      <c r="Y632" s="249">
        <f t="shared" si="409"/>
        <v>0</v>
      </c>
      <c r="Z632" s="249">
        <f t="shared" si="409"/>
        <v>0</v>
      </c>
      <c r="AA632" s="249">
        <f t="shared" si="409"/>
        <v>0</v>
      </c>
      <c r="AB632" s="249">
        <f t="shared" si="409"/>
        <v>0</v>
      </c>
      <c r="AC632" s="249">
        <f t="shared" si="409"/>
        <v>0</v>
      </c>
      <c r="AD632" s="249">
        <f t="shared" si="409"/>
        <v>0</v>
      </c>
      <c r="AE632" s="249">
        <f t="shared" si="409"/>
        <v>0</v>
      </c>
      <c r="AF632" s="249">
        <f t="shared" si="409"/>
        <v>0</v>
      </c>
      <c r="AG632" s="249">
        <f t="shared" si="409"/>
        <v>0</v>
      </c>
      <c r="AH632" s="249">
        <f t="shared" si="409"/>
        <v>0</v>
      </c>
      <c r="AI632" s="249">
        <f t="shared" ref="AI632:BN632" si="410">AI623*AI625</f>
        <v>0</v>
      </c>
      <c r="AJ632" s="249">
        <f t="shared" si="410"/>
        <v>0</v>
      </c>
      <c r="AK632" s="249">
        <f t="shared" si="410"/>
        <v>0</v>
      </c>
      <c r="AL632" s="249">
        <f t="shared" si="410"/>
        <v>0</v>
      </c>
      <c r="AM632" s="249">
        <f t="shared" si="410"/>
        <v>770683.32451479591</v>
      </c>
      <c r="AN632" s="249">
        <f t="shared" si="410"/>
        <v>1156054.3014669262</v>
      </c>
      <c r="AO632" s="249">
        <f t="shared" si="410"/>
        <v>770683.32451479591</v>
      </c>
      <c r="AP632" s="249">
        <f t="shared" si="410"/>
        <v>1156054.3014669262</v>
      </c>
      <c r="AQ632" s="249">
        <f t="shared" si="410"/>
        <v>770683.32451479591</v>
      </c>
      <c r="AR632" s="249">
        <f t="shared" si="410"/>
        <v>1156054.3014669262</v>
      </c>
      <c r="AS632" s="249">
        <f t="shared" si="410"/>
        <v>770683.32451479591</v>
      </c>
      <c r="AT632" s="249">
        <f t="shared" si="410"/>
        <v>1156054.3014669262</v>
      </c>
      <c r="AU632" s="249">
        <f t="shared" si="410"/>
        <v>770683.32451479591</v>
      </c>
      <c r="AV632" s="249">
        <f t="shared" si="410"/>
        <v>1156054.3014669262</v>
      </c>
      <c r="AW632" s="249">
        <f t="shared" si="410"/>
        <v>770683.32451479591</v>
      </c>
      <c r="AX632" s="249">
        <f t="shared" si="410"/>
        <v>1156054.3014669262</v>
      </c>
      <c r="AY632" s="249">
        <f t="shared" si="410"/>
        <v>819581.26134275482</v>
      </c>
      <c r="AZ632" s="249">
        <f t="shared" si="410"/>
        <v>1229402.1594364434</v>
      </c>
      <c r="BA632" s="249">
        <f t="shared" si="410"/>
        <v>819581.26134275482</v>
      </c>
      <c r="BB632" s="249">
        <f t="shared" si="410"/>
        <v>1229402.1594364434</v>
      </c>
      <c r="BC632" s="249">
        <f t="shared" si="410"/>
        <v>819581.26134275482</v>
      </c>
      <c r="BD632" s="249">
        <f t="shared" si="410"/>
        <v>1229402.1594364434</v>
      </c>
      <c r="BE632" s="249">
        <f t="shared" si="410"/>
        <v>819581.26134275482</v>
      </c>
      <c r="BF632" s="249">
        <f t="shared" si="410"/>
        <v>1229402.1594364434</v>
      </c>
      <c r="BG632" s="249">
        <f t="shared" si="410"/>
        <v>819581.26134275482</v>
      </c>
      <c r="BH632" s="249">
        <f t="shared" si="410"/>
        <v>1229402.1594364434</v>
      </c>
      <c r="BI632" s="249">
        <f t="shared" si="410"/>
        <v>819581.26134275482</v>
      </c>
      <c r="BJ632" s="249">
        <f t="shared" si="410"/>
        <v>1229402.1594364434</v>
      </c>
      <c r="BK632" s="249">
        <f t="shared" si="410"/>
        <v>887154.75870272436</v>
      </c>
      <c r="BL632" s="249">
        <f t="shared" si="410"/>
        <v>1330794.5434254077</v>
      </c>
      <c r="BM632" s="249">
        <f t="shared" si="410"/>
        <v>887154.75870272436</v>
      </c>
      <c r="BN632" s="249">
        <f t="shared" si="410"/>
        <v>1330794.5434254077</v>
      </c>
      <c r="BO632" s="249">
        <f t="shared" ref="BO632:BV632" si="411">BO623*BO625</f>
        <v>887154.75870272436</v>
      </c>
      <c r="BP632" s="249">
        <f t="shared" si="411"/>
        <v>1330794.5434254077</v>
      </c>
      <c r="BQ632" s="249">
        <f t="shared" si="411"/>
        <v>887154.75870272436</v>
      </c>
      <c r="BR632" s="249">
        <f t="shared" si="411"/>
        <v>1330794.5434254077</v>
      </c>
      <c r="BS632" s="249">
        <f t="shared" si="411"/>
        <v>887154.75870272436</v>
      </c>
      <c r="BT632" s="249">
        <f t="shared" si="411"/>
        <v>1330794.5434254077</v>
      </c>
      <c r="BU632" s="249">
        <f t="shared" si="411"/>
        <v>887154.75870272436</v>
      </c>
      <c r="BV632" s="249">
        <f t="shared" si="411"/>
        <v>1330794.5434254077</v>
      </c>
      <c r="BW632" s="576">
        <f t="shared" si="402"/>
        <v>37162022.093334325</v>
      </c>
    </row>
    <row r="633" spans="1:75" ht="16.5" thickBot="1" x14ac:dyDescent="0.3">
      <c r="A633" s="170"/>
      <c r="C633" s="249"/>
      <c r="D633" s="249"/>
      <c r="E633" s="249"/>
      <c r="F633" s="249"/>
      <c r="G633" s="249"/>
      <c r="H633" s="249"/>
      <c r="I633" s="249"/>
      <c r="J633" s="249"/>
      <c r="K633" s="249"/>
      <c r="L633" s="249"/>
      <c r="M633" s="249"/>
      <c r="N633" s="249"/>
      <c r="O633" s="249"/>
      <c r="P633" s="249"/>
      <c r="Q633" s="249"/>
      <c r="R633" s="249"/>
      <c r="S633" s="249"/>
      <c r="T633" s="249"/>
      <c r="U633" s="249"/>
      <c r="V633" s="249"/>
      <c r="W633" s="249"/>
      <c r="X633" s="249"/>
      <c r="Y633" s="249"/>
      <c r="Z633" s="249"/>
      <c r="AA633" s="249"/>
      <c r="AB633" s="249"/>
      <c r="AC633" s="249"/>
      <c r="AD633" s="249"/>
      <c r="AE633" s="249"/>
      <c r="AF633" s="249"/>
      <c r="AG633" s="249"/>
      <c r="AH633" s="249"/>
      <c r="AI633" s="249"/>
      <c r="AJ633" s="249"/>
      <c r="AK633" s="249"/>
      <c r="AL633" s="249"/>
      <c r="AM633" s="249"/>
      <c r="AN633" s="249"/>
      <c r="AO633" s="249"/>
      <c r="AP633" s="249"/>
      <c r="AQ633" s="249"/>
      <c r="AR633" s="249"/>
      <c r="AS633" s="249"/>
      <c r="AT633" s="249"/>
      <c r="AU633" s="249"/>
      <c r="AV633" s="249"/>
      <c r="AW633" s="249"/>
      <c r="AX633" s="249"/>
      <c r="AY633" s="249"/>
      <c r="AZ633" s="249"/>
      <c r="BA633" s="249"/>
      <c r="BB633" s="249"/>
      <c r="BC633" s="249"/>
      <c r="BD633" s="249"/>
      <c r="BE633" s="249"/>
      <c r="BF633" s="249"/>
      <c r="BG633" s="249"/>
      <c r="BH633" s="249"/>
      <c r="BI633" s="249"/>
      <c r="BJ633" s="249"/>
      <c r="BK633" s="249"/>
      <c r="BL633" s="249"/>
      <c r="BM633" s="249"/>
      <c r="BN633" s="249"/>
      <c r="BO633" s="249"/>
      <c r="BP633" s="249"/>
      <c r="BQ633" s="249"/>
      <c r="BR633" s="249"/>
      <c r="BS633" s="249"/>
      <c r="BT633" s="249"/>
      <c r="BU633" s="249"/>
      <c r="BV633" s="249"/>
      <c r="BW633" s="576">
        <f t="shared" si="402"/>
        <v>0</v>
      </c>
    </row>
    <row r="634" spans="1:75" ht="16.5" thickBot="1" x14ac:dyDescent="0.3">
      <c r="A634" s="172" t="s">
        <v>1247</v>
      </c>
      <c r="C634" s="975">
        <f>C628+C629+C630+C631+C632</f>
        <v>12899812.5</v>
      </c>
      <c r="D634" s="976">
        <f t="shared" ref="D634:BO634" si="412">D628+D629+D630+D631+D632</f>
        <v>9594851.25</v>
      </c>
      <c r="E634" s="976">
        <f t="shared" si="412"/>
        <v>9199896</v>
      </c>
      <c r="F634" s="976">
        <f t="shared" si="412"/>
        <v>6839856</v>
      </c>
      <c r="G634" s="976">
        <f t="shared" si="412"/>
        <v>12469872</v>
      </c>
      <c r="H634" s="976">
        <f t="shared" si="412"/>
        <v>16889835.000000004</v>
      </c>
      <c r="I634" s="976">
        <f t="shared" si="412"/>
        <v>15219861.75</v>
      </c>
      <c r="J634" s="976">
        <f t="shared" si="412"/>
        <v>9384833.25</v>
      </c>
      <c r="K634" s="976">
        <f t="shared" si="412"/>
        <v>11514833.25</v>
      </c>
      <c r="L634" s="976">
        <f t="shared" si="412"/>
        <v>11947276.5</v>
      </c>
      <c r="M634" s="976">
        <f t="shared" si="412"/>
        <v>13634769</v>
      </c>
      <c r="N634" s="976">
        <f t="shared" si="412"/>
        <v>22929769.5</v>
      </c>
      <c r="O634" s="976">
        <f t="shared" si="412"/>
        <v>17645990.889450002</v>
      </c>
      <c r="P634" s="976">
        <f t="shared" si="412"/>
        <v>13359200.835750002</v>
      </c>
      <c r="Q634" s="976">
        <f t="shared" si="412"/>
        <v>13523316.622199999</v>
      </c>
      <c r="R634" s="976">
        <f t="shared" si="412"/>
        <v>10355228.117850002</v>
      </c>
      <c r="S634" s="976">
        <f t="shared" si="412"/>
        <v>16849367.257800002</v>
      </c>
      <c r="T634" s="976">
        <f t="shared" si="412"/>
        <v>21493728.633299999</v>
      </c>
      <c r="U634" s="976">
        <f t="shared" si="412"/>
        <v>20260305.369150002</v>
      </c>
      <c r="V634" s="976">
        <f t="shared" si="412"/>
        <v>13017068.5953</v>
      </c>
      <c r="W634" s="976">
        <f t="shared" si="412"/>
        <v>15763357.001700001</v>
      </c>
      <c r="X634" s="976">
        <f t="shared" si="412"/>
        <v>16524157.569150001</v>
      </c>
      <c r="Y634" s="976">
        <f t="shared" si="412"/>
        <v>18914577.897600003</v>
      </c>
      <c r="Z634" s="976">
        <f t="shared" si="412"/>
        <v>28057206.280949999</v>
      </c>
      <c r="AA634" s="976">
        <f t="shared" si="412"/>
        <v>22623899.7168492</v>
      </c>
      <c r="AB634" s="976">
        <f t="shared" si="412"/>
        <v>17473716.894618601</v>
      </c>
      <c r="AC634" s="976">
        <f t="shared" si="412"/>
        <v>18188518.2301284</v>
      </c>
      <c r="AD634" s="976">
        <f t="shared" si="412"/>
        <v>14253645.387966599</v>
      </c>
      <c r="AE634" s="976">
        <f t="shared" si="412"/>
        <v>21766388.0845026</v>
      </c>
      <c r="AF634" s="976">
        <f t="shared" si="412"/>
        <v>26234095.271422502</v>
      </c>
      <c r="AG634" s="976">
        <f t="shared" si="412"/>
        <v>25439871.565300498</v>
      </c>
      <c r="AH634" s="976">
        <f t="shared" si="412"/>
        <v>17114498.261298899</v>
      </c>
      <c r="AI634" s="976">
        <f t="shared" si="412"/>
        <v>20602322.008791599</v>
      </c>
      <c r="AJ634" s="976">
        <f t="shared" si="412"/>
        <v>20885242.8998136</v>
      </c>
      <c r="AK634" s="976">
        <f t="shared" si="412"/>
        <v>23990555.3301876</v>
      </c>
      <c r="AL634" s="976">
        <f t="shared" si="412"/>
        <v>33290528.611193698</v>
      </c>
      <c r="AM634" s="976">
        <f t="shared" si="412"/>
        <v>50276843.50319659</v>
      </c>
      <c r="AN634" s="976">
        <f t="shared" si="412"/>
        <v>54818380.057662159</v>
      </c>
      <c r="AO634" s="976">
        <f t="shared" si="412"/>
        <v>45557236.280669659</v>
      </c>
      <c r="AP634" s="976">
        <f t="shared" si="412"/>
        <v>51475684.046716049</v>
      </c>
      <c r="AQ634" s="976">
        <f t="shared" si="412"/>
        <v>49361052.439756416</v>
      </c>
      <c r="AR634" s="976">
        <f t="shared" si="412"/>
        <v>64195564.608662263</v>
      </c>
      <c r="AS634" s="976">
        <f t="shared" si="412"/>
        <v>53296257.060633793</v>
      </c>
      <c r="AT634" s="976">
        <f t="shared" si="412"/>
        <v>54501370.948825985</v>
      </c>
      <c r="AU634" s="976">
        <f t="shared" si="412"/>
        <v>48153462.904949926</v>
      </c>
      <c r="AV634" s="976">
        <f t="shared" si="412"/>
        <v>58494911.812220834</v>
      </c>
      <c r="AW634" s="976">
        <f t="shared" si="412"/>
        <v>51743164.533711247</v>
      </c>
      <c r="AX634" s="976">
        <f t="shared" si="412"/>
        <v>71673508.71733965</v>
      </c>
      <c r="AY634" s="976">
        <f t="shared" si="412"/>
        <v>52721811.736198284</v>
      </c>
      <c r="AZ634" s="976">
        <f t="shared" si="412"/>
        <v>57526719.840119161</v>
      </c>
      <c r="BA634" s="976">
        <f t="shared" si="412"/>
        <v>47773693.536762811</v>
      </c>
      <c r="BB634" s="976">
        <f t="shared" si="412"/>
        <v>54049477.295318909</v>
      </c>
      <c r="BC634" s="976">
        <f t="shared" si="412"/>
        <v>51762939.797379375</v>
      </c>
      <c r="BD634" s="976">
        <f t="shared" si="412"/>
        <v>67353522.772208199</v>
      </c>
      <c r="BE634" s="976">
        <f t="shared" si="412"/>
        <v>55893534.920189247</v>
      </c>
      <c r="BF634" s="976">
        <f t="shared" si="412"/>
        <v>57222895.454959296</v>
      </c>
      <c r="BG634" s="976">
        <f t="shared" si="412"/>
        <v>50503572.889854841</v>
      </c>
      <c r="BH634" s="976">
        <f t="shared" si="412"/>
        <v>61396833.526518814</v>
      </c>
      <c r="BI634" s="976">
        <f t="shared" si="412"/>
        <v>54257822.883647211</v>
      </c>
      <c r="BJ634" s="976">
        <f t="shared" si="412"/>
        <v>75196538.31117636</v>
      </c>
      <c r="BK634" s="976">
        <f t="shared" si="412"/>
        <v>56379216.855427489</v>
      </c>
      <c r="BL634" s="976">
        <f t="shared" si="412"/>
        <v>61526561.30331485</v>
      </c>
      <c r="BM634" s="976">
        <f t="shared" si="412"/>
        <v>51102905.115588114</v>
      </c>
      <c r="BN634" s="976">
        <f t="shared" si="412"/>
        <v>57835658.021891527</v>
      </c>
      <c r="BO634" s="976">
        <f t="shared" si="412"/>
        <v>55356018.387244463</v>
      </c>
      <c r="BP634" s="976">
        <f t="shared" ref="BP634:BU634" si="413">BP628+BP629+BP630+BP631+BP632</f>
        <v>72015468.898874626</v>
      </c>
      <c r="BQ634" s="976">
        <f t="shared" si="413"/>
        <v>59765706.735545807</v>
      </c>
      <c r="BR634" s="976">
        <f t="shared" si="413"/>
        <v>61215782.554135084</v>
      </c>
      <c r="BS634" s="976">
        <f t="shared" si="413"/>
        <v>54019357.738914862</v>
      </c>
      <c r="BT634" s="976">
        <f t="shared" si="413"/>
        <v>65662539.69300124</v>
      </c>
      <c r="BU634" s="976">
        <f t="shared" si="413"/>
        <v>58019230.013749629</v>
      </c>
      <c r="BV634" s="977">
        <f>BV628+BV629+BV630+BV631+BV632</f>
        <v>80372546.604729578</v>
      </c>
      <c r="BW634" s="576">
        <f>SUM(O634:BV634)</f>
        <v>2540104579.133368</v>
      </c>
    </row>
    <row r="635" spans="1:75" ht="16.5" thickBot="1" x14ac:dyDescent="0.3">
      <c r="BW635" s="355">
        <f t="shared" si="352"/>
        <v>0</v>
      </c>
    </row>
    <row r="636" spans="1:75" ht="16.5" thickBot="1" x14ac:dyDescent="0.3">
      <c r="A636" s="367" t="s">
        <v>459</v>
      </c>
      <c r="D636" s="249"/>
      <c r="E636" s="249"/>
      <c r="F636" s="249"/>
      <c r="G636" s="249"/>
      <c r="H636" s="249"/>
      <c r="I636" s="249"/>
      <c r="J636" s="249"/>
      <c r="K636" s="249"/>
      <c r="L636" s="249"/>
      <c r="M636" s="249"/>
      <c r="N636" s="249"/>
      <c r="O636" s="249">
        <f>N634</f>
        <v>22929769.5</v>
      </c>
      <c r="P636" s="249">
        <f t="shared" ref="P636:BP636" si="414">O634</f>
        <v>17645990.889450002</v>
      </c>
      <c r="Q636" s="249">
        <f t="shared" si="414"/>
        <v>13359200.835750002</v>
      </c>
      <c r="R636" s="249">
        <f t="shared" si="414"/>
        <v>13523316.622199999</v>
      </c>
      <c r="S636" s="249">
        <f t="shared" si="414"/>
        <v>10355228.117850002</v>
      </c>
      <c r="T636" s="249">
        <f t="shared" si="414"/>
        <v>16849367.257800002</v>
      </c>
      <c r="U636" s="249">
        <f t="shared" si="414"/>
        <v>21493728.633299999</v>
      </c>
      <c r="V636" s="249">
        <f t="shared" si="414"/>
        <v>20260305.369150002</v>
      </c>
      <c r="W636" s="249">
        <f t="shared" si="414"/>
        <v>13017068.5953</v>
      </c>
      <c r="X636" s="249">
        <f t="shared" si="414"/>
        <v>15763357.001700001</v>
      </c>
      <c r="Y636" s="249">
        <f t="shared" si="414"/>
        <v>16524157.569150001</v>
      </c>
      <c r="Z636" s="249">
        <f t="shared" si="414"/>
        <v>18914577.897600003</v>
      </c>
      <c r="AA636" s="249">
        <f t="shared" si="414"/>
        <v>28057206.280949999</v>
      </c>
      <c r="AB636" s="249">
        <f t="shared" si="414"/>
        <v>22623899.7168492</v>
      </c>
      <c r="AC636" s="249">
        <f t="shared" si="414"/>
        <v>17473716.894618601</v>
      </c>
      <c r="AD636" s="249">
        <f t="shared" si="414"/>
        <v>18188518.2301284</v>
      </c>
      <c r="AE636" s="249">
        <f t="shared" si="414"/>
        <v>14253645.387966599</v>
      </c>
      <c r="AF636" s="249">
        <f t="shared" si="414"/>
        <v>21766388.0845026</v>
      </c>
      <c r="AG636" s="249">
        <f t="shared" si="414"/>
        <v>26234095.271422502</v>
      </c>
      <c r="AH636" s="249">
        <f t="shared" si="414"/>
        <v>25439871.565300498</v>
      </c>
      <c r="AI636" s="249">
        <f t="shared" si="414"/>
        <v>17114498.261298899</v>
      </c>
      <c r="AJ636" s="249">
        <f t="shared" si="414"/>
        <v>20602322.008791599</v>
      </c>
      <c r="AK636" s="249">
        <f t="shared" si="414"/>
        <v>20885242.8998136</v>
      </c>
      <c r="AL636" s="249">
        <f t="shared" si="414"/>
        <v>23990555.3301876</v>
      </c>
      <c r="AM636" s="249">
        <f t="shared" si="414"/>
        <v>33290528.611193698</v>
      </c>
      <c r="AN636" s="249">
        <f t="shared" si="414"/>
        <v>50276843.50319659</v>
      </c>
      <c r="AO636" s="249">
        <f t="shared" si="414"/>
        <v>54818380.057662159</v>
      </c>
      <c r="AP636" s="249">
        <f t="shared" si="414"/>
        <v>45557236.280669659</v>
      </c>
      <c r="AQ636" s="249">
        <f t="shared" si="414"/>
        <v>51475684.046716049</v>
      </c>
      <c r="AR636" s="249">
        <f t="shared" si="414"/>
        <v>49361052.439756416</v>
      </c>
      <c r="AS636" s="249">
        <f t="shared" si="414"/>
        <v>64195564.608662263</v>
      </c>
      <c r="AT636" s="249">
        <f t="shared" si="414"/>
        <v>53296257.060633793</v>
      </c>
      <c r="AU636" s="249">
        <f t="shared" si="414"/>
        <v>54501370.948825985</v>
      </c>
      <c r="AV636" s="249">
        <f t="shared" si="414"/>
        <v>48153462.904949926</v>
      </c>
      <c r="AW636" s="249">
        <f t="shared" si="414"/>
        <v>58494911.812220834</v>
      </c>
      <c r="AX636" s="249">
        <f t="shared" si="414"/>
        <v>51743164.533711247</v>
      </c>
      <c r="AY636" s="249">
        <f t="shared" si="414"/>
        <v>71673508.71733965</v>
      </c>
      <c r="AZ636" s="249">
        <f t="shared" si="414"/>
        <v>52721811.736198284</v>
      </c>
      <c r="BA636" s="249">
        <f t="shared" si="414"/>
        <v>57526719.840119161</v>
      </c>
      <c r="BB636" s="249">
        <f t="shared" si="414"/>
        <v>47773693.536762811</v>
      </c>
      <c r="BC636" s="249">
        <f t="shared" si="414"/>
        <v>54049477.295318909</v>
      </c>
      <c r="BD636" s="249">
        <f t="shared" si="414"/>
        <v>51762939.797379375</v>
      </c>
      <c r="BE636" s="249">
        <f t="shared" si="414"/>
        <v>67353522.772208199</v>
      </c>
      <c r="BF636" s="249">
        <f t="shared" si="414"/>
        <v>55893534.920189247</v>
      </c>
      <c r="BG636" s="249">
        <f t="shared" si="414"/>
        <v>57222895.454959296</v>
      </c>
      <c r="BH636" s="249">
        <f t="shared" si="414"/>
        <v>50503572.889854841</v>
      </c>
      <c r="BI636" s="249">
        <f t="shared" si="414"/>
        <v>61396833.526518814</v>
      </c>
      <c r="BJ636" s="249">
        <f t="shared" si="414"/>
        <v>54257822.883647211</v>
      </c>
      <c r="BK636" s="249">
        <f t="shared" si="414"/>
        <v>75196538.31117636</v>
      </c>
      <c r="BL636" s="249">
        <f t="shared" si="414"/>
        <v>56379216.855427489</v>
      </c>
      <c r="BM636" s="249">
        <f t="shared" si="414"/>
        <v>61526561.30331485</v>
      </c>
      <c r="BN636" s="249">
        <f t="shared" si="414"/>
        <v>51102905.115588114</v>
      </c>
      <c r="BO636" s="249">
        <f t="shared" si="414"/>
        <v>57835658.021891527</v>
      </c>
      <c r="BP636" s="249">
        <f t="shared" si="414"/>
        <v>55356018.387244463</v>
      </c>
      <c r="BQ636" s="249">
        <f t="shared" ref="BQ636:BV636" si="415">BP634</f>
        <v>72015468.898874626</v>
      </c>
      <c r="BR636" s="249">
        <f t="shared" si="415"/>
        <v>59765706.735545807</v>
      </c>
      <c r="BS636" s="249">
        <f t="shared" si="415"/>
        <v>61215782.554135084</v>
      </c>
      <c r="BT636" s="249">
        <f t="shared" si="415"/>
        <v>54019357.738914862</v>
      </c>
      <c r="BU636" s="249">
        <f t="shared" si="415"/>
        <v>65662539.69300124</v>
      </c>
      <c r="BV636" s="249">
        <f t="shared" si="415"/>
        <v>58019230.013749629</v>
      </c>
      <c r="BW636" s="576">
        <f>SUM(O636:BV636)</f>
        <v>2482661802.0286384</v>
      </c>
    </row>
    <row r="637" spans="1:75" ht="16.5" thickBot="1" x14ac:dyDescent="0.3">
      <c r="A637" s="368" t="s">
        <v>455</v>
      </c>
      <c r="C637" s="249"/>
      <c r="D637" s="249"/>
      <c r="E637" s="249"/>
      <c r="F637" s="249"/>
      <c r="G637" s="249"/>
      <c r="H637" s="249"/>
      <c r="I637" s="249"/>
      <c r="J637" s="249"/>
      <c r="K637" s="249"/>
      <c r="L637" s="249"/>
      <c r="M637" s="249"/>
      <c r="N637" s="249"/>
      <c r="O637" s="249">
        <f>N628</f>
        <v>14179889.250000002</v>
      </c>
      <c r="P637" s="249">
        <f t="shared" ref="P637:BV637" si="416">O628</f>
        <v>8993347.3014000002</v>
      </c>
      <c r="Q637" s="249">
        <f t="shared" si="416"/>
        <v>7157085.6010500006</v>
      </c>
      <c r="R637" s="249">
        <f t="shared" si="416"/>
        <v>6605069.7635999992</v>
      </c>
      <c r="S637" s="249">
        <f t="shared" si="416"/>
        <v>4864629.2656500004</v>
      </c>
      <c r="T637" s="249">
        <f t="shared" si="416"/>
        <v>8659511.5067999996</v>
      </c>
      <c r="U637" s="249">
        <f t="shared" si="416"/>
        <v>10431489.48765</v>
      </c>
      <c r="V637" s="249">
        <f t="shared" si="416"/>
        <v>10286219.27025</v>
      </c>
      <c r="W637" s="249">
        <f t="shared" si="416"/>
        <v>6858578.3805</v>
      </c>
      <c r="X637" s="249">
        <f t="shared" si="416"/>
        <v>7667564.2659000009</v>
      </c>
      <c r="Y637" s="249">
        <f t="shared" si="416"/>
        <v>8692862.1202499997</v>
      </c>
      <c r="Z637" s="249">
        <f t="shared" si="416"/>
        <v>9393609.6061500013</v>
      </c>
      <c r="AA637" s="249">
        <f t="shared" si="416"/>
        <v>15025852.414650001</v>
      </c>
      <c r="AB637" s="249">
        <f t="shared" si="416"/>
        <v>9654022.0747509003</v>
      </c>
      <c r="AC637" s="249">
        <f t="shared" si="416"/>
        <v>7677211.7687264998</v>
      </c>
      <c r="AD637" s="249">
        <f t="shared" si="416"/>
        <v>7090747.4398068003</v>
      </c>
      <c r="AE637" s="249">
        <f t="shared" si="416"/>
        <v>5225060.2789308</v>
      </c>
      <c r="AF637" s="249">
        <f t="shared" si="416"/>
        <v>9296110.1041809004</v>
      </c>
      <c r="AG637" s="249">
        <f t="shared" si="416"/>
        <v>11191793.696876099</v>
      </c>
      <c r="AH637" s="249">
        <f t="shared" si="416"/>
        <v>11043743.126192698</v>
      </c>
      <c r="AI637" s="249">
        <f t="shared" si="416"/>
        <v>7365089.8058198988</v>
      </c>
      <c r="AJ637" s="249">
        <f t="shared" si="416"/>
        <v>8233566.0429792004</v>
      </c>
      <c r="AK637" s="249">
        <f t="shared" si="416"/>
        <v>9330310.5813686997</v>
      </c>
      <c r="AL637" s="249">
        <f t="shared" si="416"/>
        <v>10083573.2508588</v>
      </c>
      <c r="AM637" s="249">
        <f t="shared" si="416"/>
        <v>16122968.479972199</v>
      </c>
      <c r="AN637" s="249">
        <f t="shared" si="416"/>
        <v>10136317.885790342</v>
      </c>
      <c r="AO637" s="249">
        <f t="shared" si="416"/>
        <v>8018213.9325955128</v>
      </c>
      <c r="AP637" s="249">
        <f t="shared" si="416"/>
        <v>7447574.0849346155</v>
      </c>
      <c r="AQ637" s="249">
        <f t="shared" si="416"/>
        <v>5508582.916554749</v>
      </c>
      <c r="AR637" s="249">
        <f t="shared" si="416"/>
        <v>9762555.5279522426</v>
      </c>
      <c r="AS637" s="249">
        <f t="shared" si="416"/>
        <v>11704888.571531599</v>
      </c>
      <c r="AT637" s="249">
        <f t="shared" si="416"/>
        <v>11608560.484640935</v>
      </c>
      <c r="AU637" s="249">
        <f t="shared" si="416"/>
        <v>7752329.6513726441</v>
      </c>
      <c r="AV637" s="249">
        <f t="shared" si="416"/>
        <v>8665013.3571711853</v>
      </c>
      <c r="AW637" s="249">
        <f t="shared" si="416"/>
        <v>9787062.6127485279</v>
      </c>
      <c r="AX637" s="249">
        <f t="shared" si="416"/>
        <v>10586005.302985359</v>
      </c>
      <c r="AY637" s="249">
        <f t="shared" si="416"/>
        <v>16877231.939505722</v>
      </c>
      <c r="AZ637" s="249">
        <f t="shared" si="416"/>
        <v>10644628.682937738</v>
      </c>
      <c r="BA637" s="249">
        <f t="shared" si="416"/>
        <v>8400420.3882512823</v>
      </c>
      <c r="BB637" s="249">
        <f t="shared" si="416"/>
        <v>7822373.1569519248</v>
      </c>
      <c r="BC637" s="249">
        <f t="shared" si="416"/>
        <v>5795242.8150814157</v>
      </c>
      <c r="BD637" s="249">
        <f t="shared" si="416"/>
        <v>10253149.842764638</v>
      </c>
      <c r="BE637" s="249">
        <f t="shared" si="416"/>
        <v>12270231.400427829</v>
      </c>
      <c r="BF637" s="249">
        <f t="shared" si="416"/>
        <v>12196802.633900849</v>
      </c>
      <c r="BG637" s="249">
        <f t="shared" si="416"/>
        <v>8150048.2708930084</v>
      </c>
      <c r="BH637" s="249">
        <f t="shared" si="416"/>
        <v>9108980.7445565425</v>
      </c>
      <c r="BI637" s="249">
        <f t="shared" si="416"/>
        <v>10273610.620247012</v>
      </c>
      <c r="BJ637" s="249">
        <f t="shared" si="416"/>
        <v>11116376.727080148</v>
      </c>
      <c r="BK637" s="249">
        <f t="shared" si="416"/>
        <v>17699843.753989913</v>
      </c>
      <c r="BL637" s="249">
        <f t="shared" si="416"/>
        <v>11324265.896065872</v>
      </c>
      <c r="BM637" s="249">
        <f t="shared" si="416"/>
        <v>8927837.2319589984</v>
      </c>
      <c r="BN637" s="249">
        <f t="shared" si="416"/>
        <v>8322317.9140290255</v>
      </c>
      <c r="BO637" s="249">
        <f t="shared" si="416"/>
        <v>6169894.2517881934</v>
      </c>
      <c r="BP637" s="249">
        <f t="shared" si="416"/>
        <v>10908084.474724535</v>
      </c>
      <c r="BQ637" s="249">
        <f t="shared" si="416"/>
        <v>13043970.71356524</v>
      </c>
      <c r="BR637" s="249">
        <f t="shared" si="416"/>
        <v>12978195.452192651</v>
      </c>
      <c r="BS637" s="249">
        <f t="shared" si="416"/>
        <v>8674346.6136521287</v>
      </c>
      <c r="BT637" s="249">
        <f t="shared" si="416"/>
        <v>9694674.4347543772</v>
      </c>
      <c r="BU637" s="249">
        <f t="shared" si="416"/>
        <v>10927492.545205442</v>
      </c>
      <c r="BV637" s="249">
        <f t="shared" si="416"/>
        <v>11825817.865374666</v>
      </c>
      <c r="BW637" s="576">
        <f>SUM(O637:BV637)</f>
        <v>585512847.58249044</v>
      </c>
    </row>
    <row r="638" spans="1:75" ht="16.5" thickBot="1" x14ac:dyDescent="0.3">
      <c r="A638" s="369" t="s">
        <v>456</v>
      </c>
      <c r="C638" s="249"/>
      <c r="D638" s="249"/>
      <c r="E638" s="249"/>
      <c r="F638" s="249"/>
      <c r="G638" s="249"/>
      <c r="H638" s="249"/>
      <c r="I638" s="249"/>
      <c r="J638" s="249"/>
      <c r="K638" s="249"/>
      <c r="L638" s="249"/>
      <c r="M638" s="249"/>
      <c r="N638" s="249"/>
      <c r="O638" s="249">
        <f>N629</f>
        <v>8749880.2499999981</v>
      </c>
      <c r="P638" s="249">
        <f t="shared" ref="P638:BV638" si="417">O629</f>
        <v>4632988.1020499999</v>
      </c>
      <c r="Q638" s="249">
        <f t="shared" si="417"/>
        <v>2913371.1337500005</v>
      </c>
      <c r="R638" s="249">
        <f t="shared" si="417"/>
        <v>2898591.3725999999</v>
      </c>
      <c r="S638" s="249">
        <f t="shared" si="417"/>
        <v>2201854.7512500002</v>
      </c>
      <c r="T638" s="249">
        <f t="shared" si="417"/>
        <v>4170200.2650000001</v>
      </c>
      <c r="U638" s="249">
        <f t="shared" si="417"/>
        <v>7773495.0447000004</v>
      </c>
      <c r="V638" s="249">
        <f t="shared" si="417"/>
        <v>5954430.6129000001</v>
      </c>
      <c r="W638" s="249">
        <f t="shared" si="417"/>
        <v>2869746.1138499998</v>
      </c>
      <c r="X638" s="249">
        <f t="shared" si="417"/>
        <v>4076137.2497999994</v>
      </c>
      <c r="Y638" s="249">
        <f t="shared" si="417"/>
        <v>4542551.3479500003</v>
      </c>
      <c r="Z638" s="249">
        <f t="shared" si="417"/>
        <v>5501312.8054499999</v>
      </c>
      <c r="AA638" s="249">
        <f t="shared" si="417"/>
        <v>9742609.7653500009</v>
      </c>
      <c r="AB638" s="249">
        <f t="shared" si="417"/>
        <v>7450022.8845504001</v>
      </c>
      <c r="AC638" s="249">
        <f t="shared" si="417"/>
        <v>4918221.7784469007</v>
      </c>
      <c r="AD638" s="249">
        <f t="shared" si="417"/>
        <v>5577916.0327736996</v>
      </c>
      <c r="AE638" s="249">
        <f t="shared" si="417"/>
        <v>4150301.7615906005</v>
      </c>
      <c r="AF638" s="249">
        <f t="shared" si="417"/>
        <v>6950423.2227737997</v>
      </c>
      <c r="AG638" s="249">
        <f t="shared" si="417"/>
        <v>10164018.227101201</v>
      </c>
      <c r="AH638" s="249">
        <f t="shared" si="417"/>
        <v>8876273.6815598998</v>
      </c>
      <c r="AI638" s="249">
        <f t="shared" si="417"/>
        <v>4871125.1080337996</v>
      </c>
      <c r="AJ638" s="249">
        <f t="shared" si="417"/>
        <v>6848901.2082644999</v>
      </c>
      <c r="AK638" s="249">
        <f t="shared" si="417"/>
        <v>6676648.9709997</v>
      </c>
      <c r="AL638" s="249">
        <f t="shared" si="417"/>
        <v>8387127.3217809005</v>
      </c>
      <c r="AM638" s="249">
        <f t="shared" si="417"/>
        <v>12289276.7837763</v>
      </c>
      <c r="AN638" s="249">
        <f t="shared" si="417"/>
        <v>8002970.2913346654</v>
      </c>
      <c r="AO638" s="249">
        <f t="shared" si="417"/>
        <v>5278228.04534755</v>
      </c>
      <c r="AP638" s="249">
        <f t="shared" si="417"/>
        <v>5972106.8696634583</v>
      </c>
      <c r="AQ638" s="249">
        <f t="shared" si="417"/>
        <v>4445163.0504422067</v>
      </c>
      <c r="AR638" s="249">
        <f t="shared" si="417"/>
        <v>7460941.5857325885</v>
      </c>
      <c r="AS638" s="249">
        <f t="shared" si="417"/>
        <v>10968737.957411572</v>
      </c>
      <c r="AT638" s="249">
        <f t="shared" si="417"/>
        <v>9550141.2499212716</v>
      </c>
      <c r="AU638" s="249">
        <f t="shared" si="417"/>
        <v>5227103.2177342437</v>
      </c>
      <c r="AV638" s="249">
        <f t="shared" si="417"/>
        <v>7350894.2217071587</v>
      </c>
      <c r="AW638" s="249">
        <f t="shared" si="417"/>
        <v>7185911.1197532127</v>
      </c>
      <c r="AX638" s="249">
        <f t="shared" si="417"/>
        <v>9019603.9046542961</v>
      </c>
      <c r="AY638" s="249">
        <f t="shared" si="417"/>
        <v>13274338.698114833</v>
      </c>
      <c r="AZ638" s="249">
        <f t="shared" si="417"/>
        <v>8260827.036552012</v>
      </c>
      <c r="BA638" s="249">
        <f t="shared" si="417"/>
        <v>5440690.2301279837</v>
      </c>
      <c r="BB638" s="249">
        <f t="shared" si="417"/>
        <v>6134964.3631023569</v>
      </c>
      <c r="BC638" s="249">
        <f t="shared" si="417"/>
        <v>4568625.2584976032</v>
      </c>
      <c r="BD638" s="249">
        <f t="shared" si="417"/>
        <v>7693433.937906201</v>
      </c>
      <c r="BE638" s="249">
        <f t="shared" si="417"/>
        <v>11397682.150040468</v>
      </c>
      <c r="BF638" s="249">
        <f t="shared" si="417"/>
        <v>9880376.2695798632</v>
      </c>
      <c r="BG638" s="249">
        <f t="shared" si="417"/>
        <v>5387237.9623264</v>
      </c>
      <c r="BH638" s="249">
        <f t="shared" si="417"/>
        <v>7578236.1285897614</v>
      </c>
      <c r="BI638" s="249">
        <f t="shared" si="417"/>
        <v>7437613.6845319131</v>
      </c>
      <c r="BJ638" s="249">
        <f t="shared" si="417"/>
        <v>9325090.1398585308</v>
      </c>
      <c r="BK638" s="249">
        <f t="shared" si="417"/>
        <v>13811085.33544655</v>
      </c>
      <c r="BL638" s="249">
        <f t="shared" si="417"/>
        <v>8870174.6688581761</v>
      </c>
      <c r="BM638" s="249">
        <f t="shared" si="417"/>
        <v>5844200.6188626494</v>
      </c>
      <c r="BN638" s="249">
        <f t="shared" si="417"/>
        <v>6595810.911055645</v>
      </c>
      <c r="BO638" s="249">
        <f t="shared" si="417"/>
        <v>4911240.3176101362</v>
      </c>
      <c r="BP638" s="249">
        <f t="shared" si="417"/>
        <v>8263157.6220164904</v>
      </c>
      <c r="BQ638" s="249">
        <f t="shared" si="417"/>
        <v>12216974.732816186</v>
      </c>
      <c r="BR638" s="249">
        <f t="shared" si="417"/>
        <v>10602734.992849717</v>
      </c>
      <c r="BS638" s="249">
        <f t="shared" si="417"/>
        <v>5786912.4879897526</v>
      </c>
      <c r="BT638" s="249">
        <f t="shared" si="417"/>
        <v>8139907.0136570456</v>
      </c>
      <c r="BU638" s="249">
        <f t="shared" si="417"/>
        <v>7980523.695302601</v>
      </c>
      <c r="BV638" s="249">
        <f t="shared" si="417"/>
        <v>10008635.857871527</v>
      </c>
      <c r="BW638" s="576">
        <f t="shared" ref="BW638:BW657" si="418">SUM(O638:BV638)</f>
        <v>433059701.42356825</v>
      </c>
    </row>
    <row r="639" spans="1:75" ht="16.5" thickBot="1" x14ac:dyDescent="0.3">
      <c r="A639" s="370" t="s">
        <v>457</v>
      </c>
      <c r="C639" s="249"/>
      <c r="D639" s="249"/>
      <c r="E639" s="249"/>
      <c r="F639" s="249"/>
      <c r="G639" s="249"/>
      <c r="H639" s="249"/>
      <c r="I639" s="249"/>
      <c r="J639" s="249"/>
      <c r="K639" s="249"/>
      <c r="L639" s="249"/>
      <c r="M639" s="249"/>
      <c r="N639" s="249"/>
      <c r="O639" s="249">
        <f>N630</f>
        <v>0</v>
      </c>
      <c r="P639" s="249">
        <f t="shared" ref="P639:BV639" si="419">O630</f>
        <v>4019655.486</v>
      </c>
      <c r="Q639" s="249">
        <f t="shared" si="419"/>
        <v>3288744.1009499999</v>
      </c>
      <c r="R639" s="249">
        <f t="shared" si="419"/>
        <v>4019655.486</v>
      </c>
      <c r="S639" s="249">
        <f t="shared" si="419"/>
        <v>3288744.1009499999</v>
      </c>
      <c r="T639" s="249">
        <f t="shared" si="419"/>
        <v>4019655.486</v>
      </c>
      <c r="U639" s="249">
        <f t="shared" si="419"/>
        <v>3288744.1009499999</v>
      </c>
      <c r="V639" s="249">
        <f t="shared" si="419"/>
        <v>4019655.486</v>
      </c>
      <c r="W639" s="249">
        <f t="shared" si="419"/>
        <v>3288744.1009499999</v>
      </c>
      <c r="X639" s="249">
        <f t="shared" si="419"/>
        <v>4019655.486</v>
      </c>
      <c r="Y639" s="249">
        <f t="shared" si="419"/>
        <v>3288744.1009499999</v>
      </c>
      <c r="Z639" s="249">
        <f t="shared" si="419"/>
        <v>4019655.486</v>
      </c>
      <c r="AA639" s="249">
        <f t="shared" si="419"/>
        <v>3288744.1009499999</v>
      </c>
      <c r="AB639" s="249">
        <f t="shared" si="419"/>
        <v>5519854.7575479001</v>
      </c>
      <c r="AC639" s="249">
        <f t="shared" si="419"/>
        <v>4878283.3474452002</v>
      </c>
      <c r="AD639" s="249">
        <f t="shared" si="419"/>
        <v>5519854.7575479001</v>
      </c>
      <c r="AE639" s="249">
        <f t="shared" si="419"/>
        <v>4878283.3474452002</v>
      </c>
      <c r="AF639" s="249">
        <f t="shared" si="419"/>
        <v>5519854.7575479001</v>
      </c>
      <c r="AG639" s="249">
        <f t="shared" si="419"/>
        <v>4878283.3474452002</v>
      </c>
      <c r="AH639" s="249">
        <f t="shared" si="419"/>
        <v>5519854.7575479001</v>
      </c>
      <c r="AI639" s="249">
        <f t="shared" si="419"/>
        <v>4878283.3474452002</v>
      </c>
      <c r="AJ639" s="249">
        <f t="shared" si="419"/>
        <v>5519854.7575479001</v>
      </c>
      <c r="AK639" s="249">
        <f t="shared" si="419"/>
        <v>4878283.3474452002</v>
      </c>
      <c r="AL639" s="249">
        <f t="shared" si="419"/>
        <v>5519854.7575479001</v>
      </c>
      <c r="AM639" s="249">
        <f t="shared" si="419"/>
        <v>4878283.3474452002</v>
      </c>
      <c r="AN639" s="249">
        <f t="shared" si="419"/>
        <v>5943847.5039414233</v>
      </c>
      <c r="AO639" s="249">
        <f t="shared" si="419"/>
        <v>5251668.9319199957</v>
      </c>
      <c r="AP639" s="249">
        <f t="shared" si="419"/>
        <v>5943847.5039414233</v>
      </c>
      <c r="AQ639" s="249">
        <f t="shared" si="419"/>
        <v>5251668.9319199957</v>
      </c>
      <c r="AR639" s="249">
        <f t="shared" si="419"/>
        <v>5943847.5039414233</v>
      </c>
      <c r="AS639" s="249">
        <f t="shared" si="419"/>
        <v>5251668.9319199957</v>
      </c>
      <c r="AT639" s="249">
        <f t="shared" si="419"/>
        <v>5943847.5039414233</v>
      </c>
      <c r="AU639" s="249">
        <f t="shared" si="419"/>
        <v>5251668.9319199957</v>
      </c>
      <c r="AV639" s="249">
        <f t="shared" si="419"/>
        <v>5943847.5039414233</v>
      </c>
      <c r="AW639" s="249">
        <f t="shared" si="419"/>
        <v>5251668.9319199957</v>
      </c>
      <c r="AX639" s="249">
        <f t="shared" si="419"/>
        <v>5943847.5039414233</v>
      </c>
      <c r="AY639" s="249">
        <f t="shared" si="419"/>
        <v>5251668.9319199957</v>
      </c>
      <c r="AZ639" s="249">
        <f t="shared" si="419"/>
        <v>6195014.9289677851</v>
      </c>
      <c r="BA639" s="249">
        <f t="shared" si="419"/>
        <v>5445714.6222316436</v>
      </c>
      <c r="BB639" s="249">
        <f t="shared" si="419"/>
        <v>6195014.9289677851</v>
      </c>
      <c r="BC639" s="249">
        <f t="shared" si="419"/>
        <v>5445714.6222316436</v>
      </c>
      <c r="BD639" s="249">
        <f t="shared" si="419"/>
        <v>6195014.9289677851</v>
      </c>
      <c r="BE639" s="249">
        <f t="shared" si="419"/>
        <v>5445714.6222316436</v>
      </c>
      <c r="BF639" s="249">
        <f t="shared" si="419"/>
        <v>6195014.9289677851</v>
      </c>
      <c r="BG639" s="249">
        <f t="shared" si="419"/>
        <v>5445714.6222316436</v>
      </c>
      <c r="BH639" s="249">
        <f t="shared" si="419"/>
        <v>6195014.9289677851</v>
      </c>
      <c r="BI639" s="249">
        <f t="shared" si="419"/>
        <v>5445714.6222316436</v>
      </c>
      <c r="BJ639" s="249">
        <f t="shared" si="419"/>
        <v>6195014.9289677851</v>
      </c>
      <c r="BK639" s="249">
        <f t="shared" si="419"/>
        <v>5445714.6222316436</v>
      </c>
      <c r="BL639" s="249">
        <f t="shared" si="419"/>
        <v>6598182.3151658513</v>
      </c>
      <c r="BM639" s="249">
        <f t="shared" si="419"/>
        <v>5795087.5916328356</v>
      </c>
      <c r="BN639" s="249">
        <f t="shared" si="419"/>
        <v>6598182.3151658513</v>
      </c>
      <c r="BO639" s="249">
        <f t="shared" si="419"/>
        <v>5795087.5916328356</v>
      </c>
      <c r="BP639" s="249">
        <f t="shared" si="419"/>
        <v>6598182.3151658513</v>
      </c>
      <c r="BQ639" s="249">
        <f t="shared" si="419"/>
        <v>5795087.5916328356</v>
      </c>
      <c r="BR639" s="249">
        <f t="shared" si="419"/>
        <v>6598182.3151658513</v>
      </c>
      <c r="BS639" s="249">
        <f t="shared" si="419"/>
        <v>5795087.5916328356</v>
      </c>
      <c r="BT639" s="249">
        <f t="shared" si="419"/>
        <v>6598182.3151658513</v>
      </c>
      <c r="BU639" s="249">
        <f t="shared" si="419"/>
        <v>5795087.5916328356</v>
      </c>
      <c r="BV639" s="249">
        <f t="shared" si="419"/>
        <v>6598182.3151658513</v>
      </c>
      <c r="BW639" s="576">
        <f t="shared" si="418"/>
        <v>311821233.9231829</v>
      </c>
    </row>
    <row r="640" spans="1:75" ht="16.5" thickBot="1" x14ac:dyDescent="0.3">
      <c r="A640" s="371" t="s">
        <v>4</v>
      </c>
      <c r="C640" s="249"/>
      <c r="D640" s="249"/>
      <c r="E640" s="249"/>
      <c r="F640" s="249"/>
      <c r="G640" s="249"/>
      <c r="H640" s="249"/>
      <c r="I640" s="249"/>
      <c r="J640" s="249"/>
      <c r="K640" s="249"/>
      <c r="L640" s="249"/>
      <c r="M640" s="249"/>
      <c r="N640" s="249"/>
      <c r="O640" s="249">
        <f>N631</f>
        <v>0</v>
      </c>
      <c r="P640" s="249">
        <f t="shared" ref="P640:BV640" si="420">O631</f>
        <v>0</v>
      </c>
      <c r="Q640" s="249">
        <f t="shared" si="420"/>
        <v>0</v>
      </c>
      <c r="R640" s="249">
        <f t="shared" si="420"/>
        <v>0</v>
      </c>
      <c r="S640" s="249">
        <f t="shared" si="420"/>
        <v>0</v>
      </c>
      <c r="T640" s="249">
        <f t="shared" si="420"/>
        <v>0</v>
      </c>
      <c r="U640" s="249">
        <f t="shared" si="420"/>
        <v>0</v>
      </c>
      <c r="V640" s="249">
        <f t="shared" si="420"/>
        <v>0</v>
      </c>
      <c r="W640" s="249">
        <f t="shared" si="420"/>
        <v>0</v>
      </c>
      <c r="X640" s="249">
        <f t="shared" si="420"/>
        <v>0</v>
      </c>
      <c r="Y640" s="249">
        <f t="shared" si="420"/>
        <v>0</v>
      </c>
      <c r="Z640" s="249">
        <f t="shared" si="420"/>
        <v>0</v>
      </c>
      <c r="AA640" s="249">
        <f t="shared" si="420"/>
        <v>0</v>
      </c>
      <c r="AB640" s="249">
        <f t="shared" si="420"/>
        <v>0</v>
      </c>
      <c r="AC640" s="249">
        <f t="shared" si="420"/>
        <v>0</v>
      </c>
      <c r="AD640" s="249">
        <f t="shared" si="420"/>
        <v>0</v>
      </c>
      <c r="AE640" s="249">
        <f t="shared" si="420"/>
        <v>0</v>
      </c>
      <c r="AF640" s="249">
        <f t="shared" si="420"/>
        <v>0</v>
      </c>
      <c r="AG640" s="249">
        <f t="shared" si="420"/>
        <v>0</v>
      </c>
      <c r="AH640" s="249">
        <f t="shared" si="420"/>
        <v>0</v>
      </c>
      <c r="AI640" s="249">
        <f t="shared" si="420"/>
        <v>0</v>
      </c>
      <c r="AJ640" s="249">
        <f t="shared" si="420"/>
        <v>0</v>
      </c>
      <c r="AK640" s="249">
        <f t="shared" si="420"/>
        <v>0</v>
      </c>
      <c r="AL640" s="249">
        <f t="shared" si="420"/>
        <v>0</v>
      </c>
      <c r="AM640" s="249">
        <f t="shared" si="420"/>
        <v>0</v>
      </c>
      <c r="AN640" s="249">
        <f t="shared" si="420"/>
        <v>25423024.497615363</v>
      </c>
      <c r="AO640" s="249">
        <f t="shared" si="420"/>
        <v>35114214.84633217</v>
      </c>
      <c r="AP640" s="249">
        <f t="shared" si="420"/>
        <v>25423024.497615363</v>
      </c>
      <c r="AQ640" s="249">
        <f t="shared" si="420"/>
        <v>35114214.84633217</v>
      </c>
      <c r="AR640" s="249">
        <f t="shared" si="420"/>
        <v>25423024.497615363</v>
      </c>
      <c r="AS640" s="249">
        <f t="shared" si="420"/>
        <v>35114214.84633217</v>
      </c>
      <c r="AT640" s="249">
        <f t="shared" si="420"/>
        <v>25423024.497615363</v>
      </c>
      <c r="AU640" s="249">
        <f t="shared" si="420"/>
        <v>35114214.84633217</v>
      </c>
      <c r="AV640" s="249">
        <f t="shared" si="420"/>
        <v>25423024.497615363</v>
      </c>
      <c r="AW640" s="249">
        <f t="shared" si="420"/>
        <v>35114214.84633217</v>
      </c>
      <c r="AX640" s="249">
        <f t="shared" si="420"/>
        <v>25423024.497615363</v>
      </c>
      <c r="AY640" s="249">
        <f t="shared" si="420"/>
        <v>35114214.84633217</v>
      </c>
      <c r="AZ640" s="249">
        <f t="shared" si="420"/>
        <v>26801759.826397993</v>
      </c>
      <c r="BA640" s="249">
        <f t="shared" si="420"/>
        <v>37010492.440071806</v>
      </c>
      <c r="BB640" s="249">
        <f t="shared" si="420"/>
        <v>26801759.826397993</v>
      </c>
      <c r="BC640" s="249">
        <f t="shared" si="420"/>
        <v>37010492.440071806</v>
      </c>
      <c r="BD640" s="249">
        <f t="shared" si="420"/>
        <v>26801759.826397993</v>
      </c>
      <c r="BE640" s="249">
        <f t="shared" si="420"/>
        <v>37010492.440071806</v>
      </c>
      <c r="BF640" s="249">
        <f t="shared" si="420"/>
        <v>26801759.826397993</v>
      </c>
      <c r="BG640" s="249">
        <f t="shared" si="420"/>
        <v>37010492.440071806</v>
      </c>
      <c r="BH640" s="249">
        <f t="shared" si="420"/>
        <v>26801759.826397993</v>
      </c>
      <c r="BI640" s="249">
        <f t="shared" si="420"/>
        <v>37010492.440071806</v>
      </c>
      <c r="BJ640" s="249">
        <f t="shared" si="420"/>
        <v>26801759.826397993</v>
      </c>
      <c r="BK640" s="249">
        <f t="shared" si="420"/>
        <v>37010492.440071806</v>
      </c>
      <c r="BL640" s="249">
        <f t="shared" si="420"/>
        <v>28699439.216634862</v>
      </c>
      <c r="BM640" s="249">
        <f t="shared" si="420"/>
        <v>39628641.317434952</v>
      </c>
      <c r="BN640" s="249">
        <f t="shared" si="420"/>
        <v>28699439.216634862</v>
      </c>
      <c r="BO640" s="249">
        <f t="shared" si="420"/>
        <v>39628641.317434952</v>
      </c>
      <c r="BP640" s="249">
        <f t="shared" si="420"/>
        <v>28699439.216634862</v>
      </c>
      <c r="BQ640" s="249">
        <f t="shared" si="420"/>
        <v>39628641.317434952</v>
      </c>
      <c r="BR640" s="249">
        <f t="shared" si="420"/>
        <v>28699439.216634862</v>
      </c>
      <c r="BS640" s="249">
        <f t="shared" si="420"/>
        <v>39628641.317434952</v>
      </c>
      <c r="BT640" s="249">
        <f t="shared" si="420"/>
        <v>28699439.216634862</v>
      </c>
      <c r="BU640" s="249">
        <f t="shared" si="420"/>
        <v>39628641.317434952</v>
      </c>
      <c r="BV640" s="249">
        <f t="shared" si="420"/>
        <v>28699439.216634862</v>
      </c>
      <c r="BW640" s="576">
        <f t="shared" si="418"/>
        <v>1116436791.5494878</v>
      </c>
    </row>
    <row r="641" spans="1:77" ht="16.5" thickBot="1" x14ac:dyDescent="0.3">
      <c r="A641" s="372" t="s">
        <v>458</v>
      </c>
      <c r="C641" s="249"/>
      <c r="D641" s="249"/>
      <c r="E641" s="249"/>
      <c r="F641" s="249"/>
      <c r="G641" s="249"/>
      <c r="H641" s="249"/>
      <c r="I641" s="249"/>
      <c r="J641" s="249"/>
      <c r="K641" s="249"/>
      <c r="L641" s="249"/>
      <c r="M641" s="249"/>
      <c r="N641" s="249"/>
      <c r="O641" s="249">
        <f>N632</f>
        <v>0</v>
      </c>
      <c r="P641" s="249">
        <f t="shared" ref="P641:BV641" si="421">O632</f>
        <v>0</v>
      </c>
      <c r="Q641" s="249">
        <f t="shared" si="421"/>
        <v>0</v>
      </c>
      <c r="R641" s="249">
        <f t="shared" si="421"/>
        <v>0</v>
      </c>
      <c r="S641" s="249">
        <f t="shared" si="421"/>
        <v>0</v>
      </c>
      <c r="T641" s="249">
        <f t="shared" si="421"/>
        <v>0</v>
      </c>
      <c r="U641" s="249">
        <f t="shared" si="421"/>
        <v>0</v>
      </c>
      <c r="V641" s="249">
        <f t="shared" si="421"/>
        <v>0</v>
      </c>
      <c r="W641" s="249">
        <f t="shared" si="421"/>
        <v>0</v>
      </c>
      <c r="X641" s="249">
        <f t="shared" si="421"/>
        <v>0</v>
      </c>
      <c r="Y641" s="249">
        <f t="shared" si="421"/>
        <v>0</v>
      </c>
      <c r="Z641" s="249">
        <f t="shared" si="421"/>
        <v>0</v>
      </c>
      <c r="AA641" s="249">
        <f t="shared" si="421"/>
        <v>0</v>
      </c>
      <c r="AB641" s="249">
        <f t="shared" si="421"/>
        <v>0</v>
      </c>
      <c r="AC641" s="249">
        <f t="shared" si="421"/>
        <v>0</v>
      </c>
      <c r="AD641" s="249">
        <f t="shared" si="421"/>
        <v>0</v>
      </c>
      <c r="AE641" s="249">
        <f t="shared" si="421"/>
        <v>0</v>
      </c>
      <c r="AF641" s="249">
        <f t="shared" si="421"/>
        <v>0</v>
      </c>
      <c r="AG641" s="249">
        <f t="shared" si="421"/>
        <v>0</v>
      </c>
      <c r="AH641" s="249">
        <f t="shared" si="421"/>
        <v>0</v>
      </c>
      <c r="AI641" s="249">
        <f t="shared" si="421"/>
        <v>0</v>
      </c>
      <c r="AJ641" s="249">
        <f t="shared" si="421"/>
        <v>0</v>
      </c>
      <c r="AK641" s="249">
        <f t="shared" si="421"/>
        <v>0</v>
      </c>
      <c r="AL641" s="249">
        <f t="shared" si="421"/>
        <v>0</v>
      </c>
      <c r="AM641" s="249">
        <f t="shared" si="421"/>
        <v>0</v>
      </c>
      <c r="AN641" s="249">
        <f t="shared" si="421"/>
        <v>770683.32451479591</v>
      </c>
      <c r="AO641" s="249">
        <f t="shared" si="421"/>
        <v>1156054.3014669262</v>
      </c>
      <c r="AP641" s="249">
        <f t="shared" si="421"/>
        <v>770683.32451479591</v>
      </c>
      <c r="AQ641" s="249">
        <f t="shared" si="421"/>
        <v>1156054.3014669262</v>
      </c>
      <c r="AR641" s="249">
        <f t="shared" si="421"/>
        <v>770683.32451479591</v>
      </c>
      <c r="AS641" s="249">
        <f t="shared" si="421"/>
        <v>1156054.3014669262</v>
      </c>
      <c r="AT641" s="249">
        <f t="shared" si="421"/>
        <v>770683.32451479591</v>
      </c>
      <c r="AU641" s="249">
        <f t="shared" si="421"/>
        <v>1156054.3014669262</v>
      </c>
      <c r="AV641" s="249">
        <f t="shared" si="421"/>
        <v>770683.32451479591</v>
      </c>
      <c r="AW641" s="249">
        <f t="shared" si="421"/>
        <v>1156054.3014669262</v>
      </c>
      <c r="AX641" s="249">
        <f t="shared" si="421"/>
        <v>770683.32451479591</v>
      </c>
      <c r="AY641" s="249">
        <f t="shared" si="421"/>
        <v>1156054.3014669262</v>
      </c>
      <c r="AZ641" s="249">
        <f t="shared" si="421"/>
        <v>819581.26134275482</v>
      </c>
      <c r="BA641" s="249">
        <f t="shared" si="421"/>
        <v>1229402.1594364434</v>
      </c>
      <c r="BB641" s="249">
        <f t="shared" si="421"/>
        <v>819581.26134275482</v>
      </c>
      <c r="BC641" s="249">
        <f t="shared" si="421"/>
        <v>1229402.1594364434</v>
      </c>
      <c r="BD641" s="249">
        <f t="shared" si="421"/>
        <v>819581.26134275482</v>
      </c>
      <c r="BE641" s="249">
        <f t="shared" si="421"/>
        <v>1229402.1594364434</v>
      </c>
      <c r="BF641" s="249">
        <f t="shared" si="421"/>
        <v>819581.26134275482</v>
      </c>
      <c r="BG641" s="249">
        <f t="shared" si="421"/>
        <v>1229402.1594364434</v>
      </c>
      <c r="BH641" s="249">
        <f t="shared" si="421"/>
        <v>819581.26134275482</v>
      </c>
      <c r="BI641" s="249">
        <f t="shared" si="421"/>
        <v>1229402.1594364434</v>
      </c>
      <c r="BJ641" s="249">
        <f t="shared" si="421"/>
        <v>819581.26134275482</v>
      </c>
      <c r="BK641" s="249">
        <f t="shared" si="421"/>
        <v>1229402.1594364434</v>
      </c>
      <c r="BL641" s="249">
        <f t="shared" si="421"/>
        <v>887154.75870272436</v>
      </c>
      <c r="BM641" s="249">
        <f t="shared" si="421"/>
        <v>1330794.5434254077</v>
      </c>
      <c r="BN641" s="249">
        <f t="shared" si="421"/>
        <v>887154.75870272436</v>
      </c>
      <c r="BO641" s="249">
        <f t="shared" si="421"/>
        <v>1330794.5434254077</v>
      </c>
      <c r="BP641" s="249">
        <f t="shared" si="421"/>
        <v>887154.75870272436</v>
      </c>
      <c r="BQ641" s="249">
        <f t="shared" si="421"/>
        <v>1330794.5434254077</v>
      </c>
      <c r="BR641" s="249">
        <f t="shared" si="421"/>
        <v>887154.75870272436</v>
      </c>
      <c r="BS641" s="249">
        <f t="shared" si="421"/>
        <v>1330794.5434254077</v>
      </c>
      <c r="BT641" s="249">
        <f t="shared" si="421"/>
        <v>887154.75870272436</v>
      </c>
      <c r="BU641" s="249">
        <f t="shared" si="421"/>
        <v>1330794.5434254077</v>
      </c>
      <c r="BV641" s="249">
        <f t="shared" si="421"/>
        <v>887154.75870272436</v>
      </c>
      <c r="BW641" s="576">
        <f t="shared" si="418"/>
        <v>35831227.549908914</v>
      </c>
    </row>
    <row r="642" spans="1:77" ht="16.5" thickBot="1" x14ac:dyDescent="0.3">
      <c r="C642" s="249"/>
      <c r="D642" s="249"/>
      <c r="E642" s="249"/>
      <c r="F642" s="249"/>
      <c r="G642" s="249"/>
      <c r="H642" s="249"/>
      <c r="I642" s="249"/>
      <c r="J642" s="249"/>
      <c r="K642" s="249"/>
      <c r="L642" s="249"/>
      <c r="M642" s="249"/>
      <c r="N642" s="249"/>
      <c r="O642" s="249">
        <f>O636-(O637+O638+O639+O640+O641)</f>
        <v>0</v>
      </c>
      <c r="P642" s="249">
        <f t="shared" ref="P642:BV642" si="422">P636-(P637+P638+P639+P640+P641)</f>
        <v>0</v>
      </c>
      <c r="Q642" s="249">
        <f t="shared" si="422"/>
        <v>0</v>
      </c>
      <c r="R642" s="249">
        <f t="shared" si="422"/>
        <v>0</v>
      </c>
      <c r="S642" s="249">
        <f t="shared" si="422"/>
        <v>0</v>
      </c>
      <c r="T642" s="249">
        <f t="shared" si="422"/>
        <v>0</v>
      </c>
      <c r="U642" s="249">
        <f t="shared" si="422"/>
        <v>0</v>
      </c>
      <c r="V642" s="249">
        <f t="shared" si="422"/>
        <v>0</v>
      </c>
      <c r="W642" s="249">
        <f t="shared" si="422"/>
        <v>0</v>
      </c>
      <c r="X642" s="249">
        <f t="shared" si="422"/>
        <v>0</v>
      </c>
      <c r="Y642" s="249">
        <f t="shared" si="422"/>
        <v>0</v>
      </c>
      <c r="Z642" s="249">
        <f t="shared" si="422"/>
        <v>0</v>
      </c>
      <c r="AA642" s="249">
        <f t="shared" si="422"/>
        <v>0</v>
      </c>
      <c r="AB642" s="249">
        <f t="shared" si="422"/>
        <v>0</v>
      </c>
      <c r="AC642" s="249">
        <f t="shared" si="422"/>
        <v>0</v>
      </c>
      <c r="AD642" s="249">
        <f t="shared" si="422"/>
        <v>0</v>
      </c>
      <c r="AE642" s="249">
        <f t="shared" si="422"/>
        <v>0</v>
      </c>
      <c r="AF642" s="249">
        <f t="shared" si="422"/>
        <v>0</v>
      </c>
      <c r="AG642" s="249">
        <f t="shared" si="422"/>
        <v>0</v>
      </c>
      <c r="AH642" s="249">
        <f t="shared" si="422"/>
        <v>0</v>
      </c>
      <c r="AI642" s="249">
        <f t="shared" si="422"/>
        <v>0</v>
      </c>
      <c r="AJ642" s="249">
        <f t="shared" si="422"/>
        <v>0</v>
      </c>
      <c r="AK642" s="249">
        <f t="shared" si="422"/>
        <v>0</v>
      </c>
      <c r="AL642" s="249">
        <f t="shared" si="422"/>
        <v>0</v>
      </c>
      <c r="AM642" s="249">
        <f t="shared" si="422"/>
        <v>0</v>
      </c>
      <c r="AN642" s="249">
        <f t="shared" si="422"/>
        <v>0</v>
      </c>
      <c r="AO642" s="249">
        <f t="shared" si="422"/>
        <v>0</v>
      </c>
      <c r="AP642" s="249">
        <f t="shared" si="422"/>
        <v>0</v>
      </c>
      <c r="AQ642" s="249">
        <f t="shared" si="422"/>
        <v>0</v>
      </c>
      <c r="AR642" s="249">
        <f t="shared" si="422"/>
        <v>0</v>
      </c>
      <c r="AS642" s="249">
        <f t="shared" si="422"/>
        <v>0</v>
      </c>
      <c r="AT642" s="249">
        <f t="shared" si="422"/>
        <v>0</v>
      </c>
      <c r="AU642" s="249">
        <f t="shared" si="422"/>
        <v>0</v>
      </c>
      <c r="AV642" s="249">
        <f t="shared" si="422"/>
        <v>0</v>
      </c>
      <c r="AW642" s="249">
        <f t="shared" si="422"/>
        <v>0</v>
      </c>
      <c r="AX642" s="249">
        <f t="shared" si="422"/>
        <v>0</v>
      </c>
      <c r="AY642" s="249">
        <f t="shared" si="422"/>
        <v>0</v>
      </c>
      <c r="AZ642" s="249">
        <f t="shared" si="422"/>
        <v>0</v>
      </c>
      <c r="BA642" s="249">
        <f t="shared" si="422"/>
        <v>0</v>
      </c>
      <c r="BB642" s="249">
        <f t="shared" si="422"/>
        <v>0</v>
      </c>
      <c r="BC642" s="249">
        <f t="shared" si="422"/>
        <v>0</v>
      </c>
      <c r="BD642" s="249">
        <f t="shared" si="422"/>
        <v>0</v>
      </c>
      <c r="BE642" s="249">
        <f t="shared" si="422"/>
        <v>0</v>
      </c>
      <c r="BF642" s="249">
        <f t="shared" si="422"/>
        <v>0</v>
      </c>
      <c r="BG642" s="249">
        <f t="shared" si="422"/>
        <v>0</v>
      </c>
      <c r="BH642" s="249">
        <f t="shared" si="422"/>
        <v>0</v>
      </c>
      <c r="BI642" s="249">
        <f t="shared" si="422"/>
        <v>0</v>
      </c>
      <c r="BJ642" s="249">
        <f t="shared" si="422"/>
        <v>0</v>
      </c>
      <c r="BK642" s="249">
        <f t="shared" si="422"/>
        <v>0</v>
      </c>
      <c r="BL642" s="249">
        <f t="shared" si="422"/>
        <v>0</v>
      </c>
      <c r="BM642" s="249">
        <f t="shared" si="422"/>
        <v>0</v>
      </c>
      <c r="BN642" s="249">
        <f t="shared" si="422"/>
        <v>0</v>
      </c>
      <c r="BO642" s="249">
        <f t="shared" si="422"/>
        <v>0</v>
      </c>
      <c r="BP642" s="249">
        <f t="shared" si="422"/>
        <v>0</v>
      </c>
      <c r="BQ642" s="249">
        <f t="shared" si="422"/>
        <v>0</v>
      </c>
      <c r="BR642" s="249">
        <f t="shared" si="422"/>
        <v>0</v>
      </c>
      <c r="BS642" s="249">
        <f t="shared" si="422"/>
        <v>0</v>
      </c>
      <c r="BT642" s="249">
        <f t="shared" si="422"/>
        <v>0</v>
      </c>
      <c r="BU642" s="249">
        <f t="shared" si="422"/>
        <v>0</v>
      </c>
      <c r="BV642" s="249">
        <f t="shared" si="422"/>
        <v>0</v>
      </c>
      <c r="BW642" s="576">
        <f t="shared" si="418"/>
        <v>0</v>
      </c>
    </row>
    <row r="643" spans="1:77" ht="16.5" thickBot="1" x14ac:dyDescent="0.3">
      <c r="A643" s="367" t="s">
        <v>1263</v>
      </c>
      <c r="BW643" s="576">
        <f t="shared" si="418"/>
        <v>0</v>
      </c>
    </row>
    <row r="644" spans="1:77" ht="16.5" thickBot="1" x14ac:dyDescent="0.3">
      <c r="A644" s="348" t="s">
        <v>738</v>
      </c>
      <c r="O644" s="249">
        <f>O645+O646</f>
        <v>5652554.8155614994</v>
      </c>
      <c r="P644" s="249">
        <f t="shared" ref="P644:BV644" si="423">P645+P646</f>
        <v>3755089.5199124999</v>
      </c>
      <c r="Q644" s="249">
        <f t="shared" si="423"/>
        <v>3783810.0572579997</v>
      </c>
      <c r="R644" s="249">
        <f t="shared" si="423"/>
        <v>2915527.6602375</v>
      </c>
      <c r="S644" s="249">
        <f t="shared" si="423"/>
        <v>5232903.5520299999</v>
      </c>
      <c r="T644" s="249">
        <f t="shared" si="423"/>
        <v>8179832.9850930003</v>
      </c>
      <c r="U644" s="249">
        <f t="shared" si="423"/>
        <v>7007212.2297869995</v>
      </c>
      <c r="V644" s="249">
        <f t="shared" si="423"/>
        <v>3887130.4774994999</v>
      </c>
      <c r="W644" s="249">
        <f t="shared" si="423"/>
        <v>4991161.6029660003</v>
      </c>
      <c r="X644" s="249">
        <f t="shared" si="423"/>
        <v>5476528.4096984994</v>
      </c>
      <c r="Y644" s="249">
        <f t="shared" si="423"/>
        <v>6396032.8436235003</v>
      </c>
      <c r="Z644" s="249">
        <f t="shared" si="423"/>
        <v>10750015.3177725</v>
      </c>
      <c r="AA644" s="249">
        <f t="shared" si="423"/>
        <v>5563838.16193128</v>
      </c>
      <c r="AB644" s="249">
        <f t="shared" si="423"/>
        <v>3734819.9346115347</v>
      </c>
      <c r="AC644" s="249">
        <f t="shared" si="423"/>
        <v>3772074.0258339597</v>
      </c>
      <c r="AD644" s="249">
        <f t="shared" si="423"/>
        <v>2913988.5981059698</v>
      </c>
      <c r="AE644" s="249">
        <f t="shared" si="423"/>
        <v>5178716.3598843757</v>
      </c>
      <c r="AF644" s="249">
        <f t="shared" si="423"/>
        <v>7800023.8643423235</v>
      </c>
      <c r="AG644" s="249">
        <f t="shared" si="423"/>
        <v>6847551.9369468745</v>
      </c>
      <c r="AH644" s="249">
        <f t="shared" si="423"/>
        <v>3900510.4524158845</v>
      </c>
      <c r="AI644" s="249">
        <f t="shared" si="423"/>
        <v>4916258.9437511545</v>
      </c>
      <c r="AJ644" s="249">
        <f t="shared" si="423"/>
        <v>5377905.7337913597</v>
      </c>
      <c r="AK644" s="249">
        <f t="shared" si="423"/>
        <v>6234667.4553424809</v>
      </c>
      <c r="AL644" s="249">
        <f t="shared" si="423"/>
        <v>10362131.024525279</v>
      </c>
      <c r="AM644" s="249">
        <f t="shared" si="423"/>
        <v>5603216.614089882</v>
      </c>
      <c r="AN644" s="249">
        <f t="shared" si="423"/>
        <v>3739734.236401733</v>
      </c>
      <c r="AO644" s="249">
        <f t="shared" si="423"/>
        <v>3772255.9587378576</v>
      </c>
      <c r="AP644" s="249">
        <f t="shared" si="423"/>
        <v>2910052.1572685083</v>
      </c>
      <c r="AQ644" s="249">
        <f t="shared" si="423"/>
        <v>5199781.9222436473</v>
      </c>
      <c r="AR644" s="249">
        <f t="shared" si="423"/>
        <v>7994785.6285653785</v>
      </c>
      <c r="AS644" s="249">
        <f t="shared" si="423"/>
        <v>6923573.916592963</v>
      </c>
      <c r="AT644" s="249">
        <f t="shared" si="423"/>
        <v>3886776.7451794511</v>
      </c>
      <c r="AU644" s="249">
        <f t="shared" si="423"/>
        <v>4949123.6934647867</v>
      </c>
      <c r="AV644" s="249">
        <f t="shared" si="423"/>
        <v>5423036.7743866593</v>
      </c>
      <c r="AW644" s="249">
        <f t="shared" si="423"/>
        <v>6312643.9524918552</v>
      </c>
      <c r="AX644" s="249">
        <f t="shared" si="423"/>
        <v>10557089.288101319</v>
      </c>
      <c r="AY644" s="249">
        <f t="shared" si="423"/>
        <v>4370654.524038272</v>
      </c>
      <c r="AZ644" s="249">
        <f t="shared" si="423"/>
        <v>2847567.5659162253</v>
      </c>
      <c r="BA644" s="249">
        <f t="shared" si="423"/>
        <v>2856767.0462534921</v>
      </c>
      <c r="BB644" s="249">
        <f t="shared" si="423"/>
        <v>2190486.0414778572</v>
      </c>
      <c r="BC644" s="249">
        <f t="shared" si="423"/>
        <v>4005689.3404613403</v>
      </c>
      <c r="BD644" s="249">
        <f t="shared" si="423"/>
        <v>6688206.2311207894</v>
      </c>
      <c r="BE644" s="249">
        <f t="shared" si="423"/>
        <v>5489796.0960856797</v>
      </c>
      <c r="BF644" s="249">
        <f t="shared" si="423"/>
        <v>2898069.97073936</v>
      </c>
      <c r="BG644" s="249">
        <f t="shared" si="423"/>
        <v>3854198.4703999837</v>
      </c>
      <c r="BH644" s="249">
        <f t="shared" si="423"/>
        <v>4252854.9270999618</v>
      </c>
      <c r="BI644" s="249">
        <f t="shared" si="423"/>
        <v>5033546.7882119436</v>
      </c>
      <c r="BJ644" s="249">
        <f t="shared" si="423"/>
        <v>8628719.0798664372</v>
      </c>
      <c r="BK644" s="249">
        <f t="shared" si="423"/>
        <v>5109914.0577484313</v>
      </c>
      <c r="BL644" s="249">
        <f t="shared" si="423"/>
        <v>3376146.1898218249</v>
      </c>
      <c r="BM644" s="249">
        <f t="shared" si="423"/>
        <v>3397763.4104475016</v>
      </c>
      <c r="BN644" s="249">
        <f t="shared" si="423"/>
        <v>2614569.7598288283</v>
      </c>
      <c r="BO644" s="249">
        <f t="shared" si="423"/>
        <v>4717119.0493097268</v>
      </c>
      <c r="BP644" s="249">
        <f t="shared" si="423"/>
        <v>7514336.8499215562</v>
      </c>
      <c r="BQ644" s="249">
        <f t="shared" si="423"/>
        <v>6358062.0476645576</v>
      </c>
      <c r="BR644" s="249">
        <f t="shared" si="423"/>
        <v>3478447.3150287308</v>
      </c>
      <c r="BS644" s="249">
        <f t="shared" si="423"/>
        <v>4510292.0474083126</v>
      </c>
      <c r="BT644" s="249">
        <f t="shared" si="423"/>
        <v>4956808.7197489049</v>
      </c>
      <c r="BU644" s="249">
        <f t="shared" si="423"/>
        <v>5810966.6383655248</v>
      </c>
      <c r="BV644" s="249">
        <f t="shared" si="423"/>
        <v>9822318.3812548388</v>
      </c>
      <c r="BW644" s="576">
        <f t="shared" si="418"/>
        <v>316685657.39866614</v>
      </c>
      <c r="BY644" s="249"/>
    </row>
    <row r="645" spans="1:77" ht="16.5" thickBot="1" x14ac:dyDescent="0.3">
      <c r="A645" s="792" t="s">
        <v>1</v>
      </c>
      <c r="O645" s="249">
        <f>((O524*O625)*355)/100000</f>
        <v>2177813.7390239998</v>
      </c>
      <c r="P645" s="249">
        <f t="shared" ref="P645:BV645" si="424">((P524*P625)*355)/100000</f>
        <v>1570061.1695999999</v>
      </c>
      <c r="Q645" s="249">
        <f t="shared" si="424"/>
        <v>1609866.5278080001</v>
      </c>
      <c r="R645" s="249">
        <f t="shared" si="424"/>
        <v>1264136.5967999999</v>
      </c>
      <c r="S645" s="249">
        <f t="shared" si="424"/>
        <v>2105253.3532799999</v>
      </c>
      <c r="T645" s="249">
        <f t="shared" si="424"/>
        <v>2349711.701568</v>
      </c>
      <c r="U645" s="249">
        <f t="shared" si="424"/>
        <v>2541389.2701119999</v>
      </c>
      <c r="V645" s="249">
        <f t="shared" si="424"/>
        <v>1734820.8921120001</v>
      </c>
      <c r="W645" s="249">
        <f t="shared" si="424"/>
        <v>1934058.6656160003</v>
      </c>
      <c r="X645" s="249">
        <f t="shared" si="424"/>
        <v>2069614.8987359998</v>
      </c>
      <c r="Y645" s="249">
        <f t="shared" si="424"/>
        <v>2270048.239536</v>
      </c>
      <c r="Z645" s="249">
        <f t="shared" si="424"/>
        <v>3443057.99376</v>
      </c>
      <c r="AA645" s="249">
        <f t="shared" si="424"/>
        <v>2563445.0692157997</v>
      </c>
      <c r="AB645" s="249">
        <f t="shared" si="424"/>
        <v>1848078.4600381949</v>
      </c>
      <c r="AC645" s="249">
        <f t="shared" si="424"/>
        <v>1894945.0441844999</v>
      </c>
      <c r="AD645" s="249">
        <f t="shared" si="424"/>
        <v>1487999.13364641</v>
      </c>
      <c r="AE645" s="249">
        <f t="shared" si="424"/>
        <v>2478083.0642348551</v>
      </c>
      <c r="AF645" s="249">
        <f t="shared" si="424"/>
        <v>2765804.5205764044</v>
      </c>
      <c r="AG645" s="249">
        <f t="shared" si="424"/>
        <v>2991408.3660256946</v>
      </c>
      <c r="AH645" s="249">
        <f t="shared" si="424"/>
        <v>2042026.9800904046</v>
      </c>
      <c r="AI645" s="249">
        <f t="shared" si="424"/>
        <v>2276538.8568072151</v>
      </c>
      <c r="AJ645" s="249">
        <f t="shared" si="424"/>
        <v>2436107.9436863395</v>
      </c>
      <c r="AK645" s="249">
        <f t="shared" si="424"/>
        <v>2672011.7002886999</v>
      </c>
      <c r="AL645" s="249">
        <f t="shared" si="424"/>
        <v>4052756.5467543006</v>
      </c>
      <c r="AM645" s="249">
        <f t="shared" si="424"/>
        <v>2348406.05795151</v>
      </c>
      <c r="AN645" s="249">
        <f t="shared" si="424"/>
        <v>1693029.1536971366</v>
      </c>
      <c r="AO645" s="249">
        <f t="shared" si="424"/>
        <v>1735963.4556022098</v>
      </c>
      <c r="AP645" s="249">
        <f t="shared" si="424"/>
        <v>1363186.0715071184</v>
      </c>
      <c r="AQ645" s="249">
        <f t="shared" si="424"/>
        <v>2270188.5894665206</v>
      </c>
      <c r="AR645" s="249">
        <f t="shared" si="424"/>
        <v>2533774.5986223686</v>
      </c>
      <c r="AS645" s="249">
        <f t="shared" si="424"/>
        <v>2740460.7853026278</v>
      </c>
      <c r="AT645" s="249">
        <f t="shared" si="424"/>
        <v>1870746.5590428384</v>
      </c>
      <c r="AU645" s="249">
        <f t="shared" si="424"/>
        <v>2085558.7791029189</v>
      </c>
      <c r="AV645" s="249">
        <f t="shared" si="424"/>
        <v>2231721.8470386653</v>
      </c>
      <c r="AW645" s="249">
        <f t="shared" si="424"/>
        <v>2447853.2283617039</v>
      </c>
      <c r="AX645" s="249">
        <f t="shared" si="424"/>
        <v>3712717.8137363531</v>
      </c>
      <c r="AY645" s="249">
        <f t="shared" si="424"/>
        <v>1077071.0657317284</v>
      </c>
      <c r="AZ645" s="249">
        <f t="shared" si="424"/>
        <v>776486.50545606401</v>
      </c>
      <c r="BA645" s="249">
        <f t="shared" si="424"/>
        <v>796183.93854774872</v>
      </c>
      <c r="BB645" s="249">
        <f t="shared" si="424"/>
        <v>625202.66456331685</v>
      </c>
      <c r="BC645" s="249">
        <f t="shared" si="424"/>
        <v>1041193.8793693673</v>
      </c>
      <c r="BD645" s="249">
        <f t="shared" si="424"/>
        <v>1162069.8571113877</v>
      </c>
      <c r="BE645" s="249">
        <f t="shared" si="424"/>
        <v>1256874.0826229837</v>
      </c>
      <c r="BF645" s="249">
        <f t="shared" si="424"/>
        <v>857991.22560411762</v>
      </c>
      <c r="BG645" s="249">
        <f t="shared" si="424"/>
        <v>956517.73871154571</v>
      </c>
      <c r="BH645" s="249">
        <f t="shared" si="424"/>
        <v>1023558.2630855216</v>
      </c>
      <c r="BI645" s="249">
        <f t="shared" si="424"/>
        <v>1122690.7299876199</v>
      </c>
      <c r="BJ645" s="249">
        <f t="shared" si="424"/>
        <v>1702808.8583215072</v>
      </c>
      <c r="BK645" s="249">
        <f t="shared" si="424"/>
        <v>1768643.1096894804</v>
      </c>
      <c r="BL645" s="249">
        <f t="shared" si="424"/>
        <v>1275066.5468355417</v>
      </c>
      <c r="BM645" s="249">
        <f t="shared" si="424"/>
        <v>1307392.5291799433</v>
      </c>
      <c r="BN645" s="249">
        <f t="shared" si="424"/>
        <v>1026618.2825314278</v>
      </c>
      <c r="BO645" s="249">
        <f t="shared" si="424"/>
        <v>1709707.4770137027</v>
      </c>
      <c r="BP645" s="249">
        <f t="shared" si="424"/>
        <v>1908231.4442608259</v>
      </c>
      <c r="BQ645" s="249">
        <f t="shared" si="424"/>
        <v>2063882.9214102589</v>
      </c>
      <c r="BR645" s="249">
        <f t="shared" si="424"/>
        <v>1408876.1440225411</v>
      </c>
      <c r="BS645" s="249">
        <f t="shared" si="424"/>
        <v>1570668.3097099839</v>
      </c>
      <c r="BT645" s="249">
        <f t="shared" si="424"/>
        <v>1680751.3847206482</v>
      </c>
      <c r="BU645" s="249">
        <f t="shared" si="424"/>
        <v>1843542.0363492307</v>
      </c>
      <c r="BV645" s="249">
        <f t="shared" si="424"/>
        <v>2796135.0674194051</v>
      </c>
      <c r="BW645" s="576">
        <f t="shared" si="418"/>
        <v>114370809.73518869</v>
      </c>
    </row>
    <row r="646" spans="1:77" ht="16.5" thickBot="1" x14ac:dyDescent="0.3">
      <c r="A646" s="928" t="s">
        <v>2</v>
      </c>
      <c r="O646" s="249">
        <f>((O534*O625)*355/100000)</f>
        <v>3474741.0765375001</v>
      </c>
      <c r="P646" s="249">
        <f t="shared" ref="P646:BV646" si="425">((P534*P625)*355/100000)</f>
        <v>2185028.3503124998</v>
      </c>
      <c r="Q646" s="249">
        <f t="shared" si="425"/>
        <v>2173943.5294499998</v>
      </c>
      <c r="R646" s="249">
        <f t="shared" si="425"/>
        <v>1651391.0634375</v>
      </c>
      <c r="S646" s="249">
        <f t="shared" si="425"/>
        <v>3127650.19875</v>
      </c>
      <c r="T646" s="249">
        <f t="shared" si="425"/>
        <v>5830121.2835250003</v>
      </c>
      <c r="U646" s="249">
        <f t="shared" si="425"/>
        <v>4465822.959675</v>
      </c>
      <c r="V646" s="249">
        <f t="shared" si="425"/>
        <v>2152309.5853875</v>
      </c>
      <c r="W646" s="249">
        <f t="shared" si="425"/>
        <v>3057102.9373499998</v>
      </c>
      <c r="X646" s="249">
        <f t="shared" si="425"/>
        <v>3406913.5109624998</v>
      </c>
      <c r="Y646" s="249">
        <f t="shared" si="425"/>
        <v>4125984.6040874999</v>
      </c>
      <c r="Z646" s="249">
        <f t="shared" si="425"/>
        <v>7306957.3240125002</v>
      </c>
      <c r="AA646" s="249">
        <f t="shared" si="425"/>
        <v>3000393.0927154804</v>
      </c>
      <c r="AB646" s="249">
        <f t="shared" si="425"/>
        <v>1886741.4745733398</v>
      </c>
      <c r="AC646" s="249">
        <f t="shared" si="425"/>
        <v>1877128.9816494598</v>
      </c>
      <c r="AD646" s="249">
        <f t="shared" si="425"/>
        <v>1425989.4644595599</v>
      </c>
      <c r="AE646" s="249">
        <f t="shared" si="425"/>
        <v>2700633.2956495201</v>
      </c>
      <c r="AF646" s="249">
        <f t="shared" si="425"/>
        <v>5034219.3437659191</v>
      </c>
      <c r="AG646" s="249">
        <f t="shared" si="425"/>
        <v>3856143.5709211798</v>
      </c>
      <c r="AH646" s="249">
        <f t="shared" si="425"/>
        <v>1858483.4723254798</v>
      </c>
      <c r="AI646" s="249">
        <f t="shared" si="425"/>
        <v>2639720.0869439398</v>
      </c>
      <c r="AJ646" s="249">
        <f t="shared" si="425"/>
        <v>2941797.7901050202</v>
      </c>
      <c r="AK646" s="249">
        <f t="shared" si="425"/>
        <v>3562655.7550537805</v>
      </c>
      <c r="AL646" s="249">
        <f t="shared" si="425"/>
        <v>6309374.4777709786</v>
      </c>
      <c r="AM646" s="249">
        <f t="shared" si="425"/>
        <v>3254810.556138372</v>
      </c>
      <c r="AN646" s="249">
        <f t="shared" si="425"/>
        <v>2046705.0827045962</v>
      </c>
      <c r="AO646" s="249">
        <f t="shared" si="425"/>
        <v>2036292.5031356476</v>
      </c>
      <c r="AP646" s="249">
        <f t="shared" si="425"/>
        <v>1546866.0857613902</v>
      </c>
      <c r="AQ646" s="249">
        <f t="shared" si="425"/>
        <v>2929593.3327771267</v>
      </c>
      <c r="AR646" s="249">
        <f t="shared" si="425"/>
        <v>5461011.0299430098</v>
      </c>
      <c r="AS646" s="249">
        <f t="shared" si="425"/>
        <v>4183113.1312903357</v>
      </c>
      <c r="AT646" s="249">
        <f t="shared" si="425"/>
        <v>2016030.1861366129</v>
      </c>
      <c r="AU646" s="249">
        <f t="shared" si="425"/>
        <v>2863564.9143618681</v>
      </c>
      <c r="AV646" s="249">
        <f t="shared" si="425"/>
        <v>3191314.9273479939</v>
      </c>
      <c r="AW646" s="249">
        <f t="shared" si="425"/>
        <v>3864790.7241301513</v>
      </c>
      <c r="AX646" s="249">
        <f t="shared" si="425"/>
        <v>6844371.4743649662</v>
      </c>
      <c r="AY646" s="249">
        <f t="shared" si="425"/>
        <v>3293583.4583065431</v>
      </c>
      <c r="AZ646" s="249">
        <f t="shared" si="425"/>
        <v>2071081.0604601614</v>
      </c>
      <c r="BA646" s="249">
        <f t="shared" si="425"/>
        <v>2060583.1077057435</v>
      </c>
      <c r="BB646" s="249">
        <f t="shared" si="425"/>
        <v>1565283.3769145401</v>
      </c>
      <c r="BC646" s="249">
        <f t="shared" si="425"/>
        <v>2964495.4610919729</v>
      </c>
      <c r="BD646" s="249">
        <f t="shared" si="425"/>
        <v>5526136.3740094015</v>
      </c>
      <c r="BE646" s="249">
        <f t="shared" si="425"/>
        <v>4232922.0134626962</v>
      </c>
      <c r="BF646" s="249">
        <f t="shared" si="425"/>
        <v>2040078.7451352421</v>
      </c>
      <c r="BG646" s="249">
        <f t="shared" si="425"/>
        <v>2897680.731688438</v>
      </c>
      <c r="BH646" s="249">
        <f t="shared" si="425"/>
        <v>3229296.6640144405</v>
      </c>
      <c r="BI646" s="249">
        <f t="shared" si="425"/>
        <v>3910856.0582243241</v>
      </c>
      <c r="BJ646" s="249">
        <f t="shared" si="425"/>
        <v>6925910.2215449307</v>
      </c>
      <c r="BK646" s="249">
        <f t="shared" si="425"/>
        <v>3341270.9480589507</v>
      </c>
      <c r="BL646" s="249">
        <f t="shared" si="425"/>
        <v>2101079.6429862832</v>
      </c>
      <c r="BM646" s="249">
        <f t="shared" si="425"/>
        <v>2090370.8812675583</v>
      </c>
      <c r="BN646" s="249">
        <f t="shared" si="425"/>
        <v>1587951.4772974006</v>
      </c>
      <c r="BO646" s="249">
        <f t="shared" si="425"/>
        <v>3007411.5722960243</v>
      </c>
      <c r="BP646" s="249">
        <f t="shared" si="425"/>
        <v>5606105.4056607299</v>
      </c>
      <c r="BQ646" s="249">
        <f t="shared" si="425"/>
        <v>4294179.1262542987</v>
      </c>
      <c r="BR646" s="249">
        <f t="shared" si="425"/>
        <v>2069571.1710061897</v>
      </c>
      <c r="BS646" s="249">
        <f t="shared" si="425"/>
        <v>2939623.7376983287</v>
      </c>
      <c r="BT646" s="249">
        <f t="shared" si="425"/>
        <v>3276057.3350282568</v>
      </c>
      <c r="BU646" s="249">
        <f t="shared" si="425"/>
        <v>3967424.6020162939</v>
      </c>
      <c r="BV646" s="249">
        <f t="shared" si="425"/>
        <v>7026183.3138354337</v>
      </c>
      <c r="BW646" s="576">
        <f t="shared" si="418"/>
        <v>202314847.66347739</v>
      </c>
    </row>
    <row r="647" spans="1:77" ht="16.5" thickBot="1" x14ac:dyDescent="0.3">
      <c r="A647" s="836" t="s">
        <v>1171</v>
      </c>
      <c r="O647" s="249">
        <f>O648</f>
        <v>6815533.5623760009</v>
      </c>
      <c r="P647" s="249">
        <f t="shared" ref="P647:BV647" si="426">P648</f>
        <v>5587024.43145</v>
      </c>
      <c r="Q647" s="249">
        <f t="shared" si="426"/>
        <v>4995203.2357920008</v>
      </c>
      <c r="R647" s="249">
        <f t="shared" si="426"/>
        <v>3600492.66885</v>
      </c>
      <c r="S647" s="249">
        <f t="shared" si="426"/>
        <v>6554258.1535200002</v>
      </c>
      <c r="T647" s="249">
        <f t="shared" si="426"/>
        <v>8081777.7860820005</v>
      </c>
      <c r="U647" s="249">
        <f t="shared" si="426"/>
        <v>7744830.0001379997</v>
      </c>
      <c r="V647" s="249">
        <f t="shared" si="426"/>
        <v>5123757.4883880001</v>
      </c>
      <c r="W647" s="249">
        <f t="shared" si="426"/>
        <v>5733505.6002839999</v>
      </c>
      <c r="X647" s="249">
        <f t="shared" si="426"/>
        <v>6623247.2215140006</v>
      </c>
      <c r="Y647" s="249">
        <f t="shared" si="426"/>
        <v>7123561.3666139999</v>
      </c>
      <c r="Z647" s="249">
        <f t="shared" si="426"/>
        <v>11582794.42089</v>
      </c>
      <c r="AA647" s="249">
        <f t="shared" si="426"/>
        <v>7090577.0055350997</v>
      </c>
      <c r="AB647" s="249">
        <f t="shared" si="426"/>
        <v>5829133.3086883044</v>
      </c>
      <c r="AC647" s="249">
        <f t="shared" si="426"/>
        <v>5195802.3956223</v>
      </c>
      <c r="AD647" s="249">
        <f t="shared" si="426"/>
        <v>3737061.1452843901</v>
      </c>
      <c r="AE647" s="249">
        <f t="shared" si="426"/>
        <v>6818027.0399460448</v>
      </c>
      <c r="AF647" s="249">
        <f t="shared" si="426"/>
        <v>8425989.1762996968</v>
      </c>
      <c r="AG647" s="249">
        <f t="shared" si="426"/>
        <v>8052334.7601670055</v>
      </c>
      <c r="AH647" s="249">
        <f t="shared" si="426"/>
        <v>5323062.8257294958</v>
      </c>
      <c r="AI647" s="249">
        <f t="shared" si="426"/>
        <v>5957027.1861719862</v>
      </c>
      <c r="AJ647" s="249">
        <f t="shared" si="426"/>
        <v>6894202.6376823597</v>
      </c>
      <c r="AK647" s="249">
        <f t="shared" si="426"/>
        <v>7411561.5505701005</v>
      </c>
      <c r="AL647" s="249">
        <f t="shared" si="426"/>
        <v>12070211.9332179</v>
      </c>
      <c r="AM647" s="249">
        <f t="shared" si="426"/>
        <v>7787911.8278388316</v>
      </c>
      <c r="AN647" s="249">
        <f t="shared" si="426"/>
        <v>6325184.7788983751</v>
      </c>
      <c r="AO647" s="249">
        <f t="shared" si="426"/>
        <v>5711610.6293324037</v>
      </c>
      <c r="AP647" s="249">
        <f t="shared" si="426"/>
        <v>4145396.8450476299</v>
      </c>
      <c r="AQ647" s="249">
        <f t="shared" si="426"/>
        <v>7492366.9384857211</v>
      </c>
      <c r="AR647" s="249">
        <f t="shared" si="426"/>
        <v>9171113.9729092326</v>
      </c>
      <c r="AS647" s="249">
        <f t="shared" si="426"/>
        <v>8868099.6993383057</v>
      </c>
      <c r="AT647" s="249">
        <f t="shared" si="426"/>
        <v>5881583.0923298057</v>
      </c>
      <c r="AU647" s="249">
        <f t="shared" si="426"/>
        <v>6579454.5780682666</v>
      </c>
      <c r="AV647" s="249">
        <f t="shared" si="426"/>
        <v>7555340.765709863</v>
      </c>
      <c r="AW647" s="249">
        <f t="shared" si="426"/>
        <v>8138152.0746236537</v>
      </c>
      <c r="AX647" s="249">
        <f t="shared" si="426"/>
        <v>13164514.125769367</v>
      </c>
      <c r="AY647" s="249">
        <f t="shared" si="426"/>
        <v>9567557.6172060091</v>
      </c>
      <c r="AZ647" s="249">
        <f t="shared" si="426"/>
        <v>7623933.8827952165</v>
      </c>
      <c r="BA647" s="249">
        <f t="shared" si="426"/>
        <v>7026189.2184041757</v>
      </c>
      <c r="BB647" s="249">
        <f t="shared" si="426"/>
        <v>5170040.1505180988</v>
      </c>
      <c r="BC647" s="249">
        <f t="shared" si="426"/>
        <v>9211955.9633952715</v>
      </c>
      <c r="BD647" s="249">
        <f t="shared" si="426"/>
        <v>11108161.543316441</v>
      </c>
      <c r="BE647" s="249">
        <f t="shared" si="426"/>
        <v>10939928.551277867</v>
      </c>
      <c r="BF647" s="249">
        <f t="shared" si="426"/>
        <v>7292057.0452888915</v>
      </c>
      <c r="BG647" s="249">
        <f t="shared" si="426"/>
        <v>8152463.0058449963</v>
      </c>
      <c r="BH647" s="249">
        <f t="shared" si="426"/>
        <v>9250052.3571614902</v>
      </c>
      <c r="BI647" s="249">
        <f t="shared" si="426"/>
        <v>9993685.9970925283</v>
      </c>
      <c r="BJ647" s="249">
        <f t="shared" si="426"/>
        <v>15997034.895668406</v>
      </c>
      <c r="BK647" s="249">
        <f t="shared" si="426"/>
        <v>9555622.7863763943</v>
      </c>
      <c r="BL647" s="249">
        <f t="shared" si="426"/>
        <v>7652770.6851234566</v>
      </c>
      <c r="BM647" s="249">
        <f t="shared" si="426"/>
        <v>7014925.3848490808</v>
      </c>
      <c r="BN647" s="249">
        <f t="shared" si="426"/>
        <v>5143275.9692567652</v>
      </c>
      <c r="BO647" s="249">
        <f t="shared" si="426"/>
        <v>9198376.9977108333</v>
      </c>
      <c r="BP647" s="249">
        <f t="shared" si="426"/>
        <v>11135739.269304411</v>
      </c>
      <c r="BQ647" s="249">
        <f t="shared" si="426"/>
        <v>10914312.530782396</v>
      </c>
      <c r="BR647" s="249">
        <f t="shared" si="426"/>
        <v>7265470.4696295895</v>
      </c>
      <c r="BS647" s="249">
        <f t="shared" si="426"/>
        <v>8124006.1250443934</v>
      </c>
      <c r="BT647" s="249">
        <f t="shared" si="426"/>
        <v>9246741.1604847927</v>
      </c>
      <c r="BU647" s="249">
        <f t="shared" si="426"/>
        <v>9982275.8290254362</v>
      </c>
      <c r="BV647" s="249">
        <f t="shared" si="426"/>
        <v>16022953.518955871</v>
      </c>
      <c r="BW647" s="576">
        <f t="shared" si="418"/>
        <v>475781237.18367702</v>
      </c>
    </row>
    <row r="648" spans="1:77" ht="16.5" thickBot="1" x14ac:dyDescent="0.3">
      <c r="A648" s="792" t="s">
        <v>1</v>
      </c>
      <c r="O648" s="249">
        <f>((O547*O625)*355)/100000</f>
        <v>6815533.5623760009</v>
      </c>
      <c r="P648" s="249">
        <f t="shared" ref="P648:BV648" si="427">((P547*P625)*355)/100000</f>
        <v>5587024.43145</v>
      </c>
      <c r="Q648" s="249">
        <f t="shared" si="427"/>
        <v>4995203.2357920008</v>
      </c>
      <c r="R648" s="249">
        <f t="shared" si="427"/>
        <v>3600492.66885</v>
      </c>
      <c r="S648" s="249">
        <f t="shared" si="427"/>
        <v>6554258.1535200002</v>
      </c>
      <c r="T648" s="249">
        <f t="shared" si="427"/>
        <v>8081777.7860820005</v>
      </c>
      <c r="U648" s="249">
        <f t="shared" si="427"/>
        <v>7744830.0001379997</v>
      </c>
      <c r="V648" s="249">
        <f t="shared" si="427"/>
        <v>5123757.4883880001</v>
      </c>
      <c r="W648" s="249">
        <f t="shared" si="427"/>
        <v>5733505.6002839999</v>
      </c>
      <c r="X648" s="249">
        <f t="shared" si="427"/>
        <v>6623247.2215140006</v>
      </c>
      <c r="Y648" s="249">
        <f t="shared" si="427"/>
        <v>7123561.3666139999</v>
      </c>
      <c r="Z648" s="249">
        <f t="shared" si="427"/>
        <v>11582794.42089</v>
      </c>
      <c r="AA648" s="249">
        <f t="shared" si="427"/>
        <v>7090577.0055350997</v>
      </c>
      <c r="AB648" s="249">
        <f t="shared" si="427"/>
        <v>5829133.3086883044</v>
      </c>
      <c r="AC648" s="249">
        <f t="shared" si="427"/>
        <v>5195802.3956223</v>
      </c>
      <c r="AD648" s="249">
        <f t="shared" si="427"/>
        <v>3737061.1452843901</v>
      </c>
      <c r="AE648" s="249">
        <f t="shared" si="427"/>
        <v>6818027.0399460448</v>
      </c>
      <c r="AF648" s="249">
        <f t="shared" si="427"/>
        <v>8425989.1762996968</v>
      </c>
      <c r="AG648" s="249">
        <f t="shared" si="427"/>
        <v>8052334.7601670055</v>
      </c>
      <c r="AH648" s="249">
        <f t="shared" si="427"/>
        <v>5323062.8257294958</v>
      </c>
      <c r="AI648" s="249">
        <f t="shared" si="427"/>
        <v>5957027.1861719862</v>
      </c>
      <c r="AJ648" s="249">
        <f t="shared" si="427"/>
        <v>6894202.6376823597</v>
      </c>
      <c r="AK648" s="249">
        <f t="shared" si="427"/>
        <v>7411561.5505701005</v>
      </c>
      <c r="AL648" s="249">
        <f t="shared" si="427"/>
        <v>12070211.9332179</v>
      </c>
      <c r="AM648" s="249">
        <f t="shared" si="427"/>
        <v>7787911.8278388316</v>
      </c>
      <c r="AN648" s="249">
        <f t="shared" si="427"/>
        <v>6325184.7788983751</v>
      </c>
      <c r="AO648" s="249">
        <f t="shared" si="427"/>
        <v>5711610.6293324037</v>
      </c>
      <c r="AP648" s="249">
        <f t="shared" si="427"/>
        <v>4145396.8450476299</v>
      </c>
      <c r="AQ648" s="249">
        <f t="shared" si="427"/>
        <v>7492366.9384857211</v>
      </c>
      <c r="AR648" s="249">
        <f t="shared" si="427"/>
        <v>9171113.9729092326</v>
      </c>
      <c r="AS648" s="249">
        <f t="shared" si="427"/>
        <v>8868099.6993383057</v>
      </c>
      <c r="AT648" s="249">
        <f t="shared" si="427"/>
        <v>5881583.0923298057</v>
      </c>
      <c r="AU648" s="249">
        <f t="shared" si="427"/>
        <v>6579454.5780682666</v>
      </c>
      <c r="AV648" s="249">
        <f t="shared" si="427"/>
        <v>7555340.765709863</v>
      </c>
      <c r="AW648" s="249">
        <f t="shared" si="427"/>
        <v>8138152.0746236537</v>
      </c>
      <c r="AX648" s="249">
        <f t="shared" si="427"/>
        <v>13164514.125769367</v>
      </c>
      <c r="AY648" s="249">
        <f t="shared" si="427"/>
        <v>9567557.6172060091</v>
      </c>
      <c r="AZ648" s="249">
        <f t="shared" si="427"/>
        <v>7623933.8827952165</v>
      </c>
      <c r="BA648" s="249">
        <f t="shared" si="427"/>
        <v>7026189.2184041757</v>
      </c>
      <c r="BB648" s="249">
        <f t="shared" si="427"/>
        <v>5170040.1505180988</v>
      </c>
      <c r="BC648" s="249">
        <f t="shared" si="427"/>
        <v>9211955.9633952715</v>
      </c>
      <c r="BD648" s="249">
        <f t="shared" si="427"/>
        <v>11108161.543316441</v>
      </c>
      <c r="BE648" s="249">
        <f t="shared" si="427"/>
        <v>10939928.551277867</v>
      </c>
      <c r="BF648" s="249">
        <f t="shared" si="427"/>
        <v>7292057.0452888915</v>
      </c>
      <c r="BG648" s="249">
        <f t="shared" si="427"/>
        <v>8152463.0058449963</v>
      </c>
      <c r="BH648" s="249">
        <f t="shared" si="427"/>
        <v>9250052.3571614902</v>
      </c>
      <c r="BI648" s="249">
        <f t="shared" si="427"/>
        <v>9993685.9970925283</v>
      </c>
      <c r="BJ648" s="249">
        <f t="shared" si="427"/>
        <v>15997034.895668406</v>
      </c>
      <c r="BK648" s="249">
        <f t="shared" si="427"/>
        <v>9555622.7863763943</v>
      </c>
      <c r="BL648" s="249">
        <f t="shared" si="427"/>
        <v>7652770.6851234566</v>
      </c>
      <c r="BM648" s="249">
        <f t="shared" si="427"/>
        <v>7014925.3848490808</v>
      </c>
      <c r="BN648" s="249">
        <f t="shared" si="427"/>
        <v>5143275.9692567652</v>
      </c>
      <c r="BO648" s="249">
        <f t="shared" si="427"/>
        <v>9198376.9977108333</v>
      </c>
      <c r="BP648" s="249">
        <f t="shared" si="427"/>
        <v>11135739.269304411</v>
      </c>
      <c r="BQ648" s="249">
        <f t="shared" si="427"/>
        <v>10914312.530782396</v>
      </c>
      <c r="BR648" s="249">
        <f t="shared" si="427"/>
        <v>7265470.4696295895</v>
      </c>
      <c r="BS648" s="249">
        <f t="shared" si="427"/>
        <v>8124006.1250443934</v>
      </c>
      <c r="BT648" s="249">
        <f t="shared" si="427"/>
        <v>9246741.1604847927</v>
      </c>
      <c r="BU648" s="249">
        <f t="shared" si="427"/>
        <v>9982275.8290254362</v>
      </c>
      <c r="BV648" s="249">
        <f t="shared" si="427"/>
        <v>16022953.518955871</v>
      </c>
      <c r="BW648" s="576">
        <f t="shared" si="418"/>
        <v>475781237.18367702</v>
      </c>
    </row>
    <row r="649" spans="1:77" ht="16.5" thickBot="1" x14ac:dyDescent="0.3">
      <c r="A649" s="907" t="s">
        <v>1138</v>
      </c>
      <c r="O649" s="249">
        <f>O650+O651</f>
        <v>5177902.5115125002</v>
      </c>
      <c r="P649" s="249">
        <f t="shared" ref="P649:BV649" si="428">P650+P651</f>
        <v>4017086.8843874997</v>
      </c>
      <c r="Q649" s="249">
        <f t="shared" si="428"/>
        <v>4744303.3291499997</v>
      </c>
      <c r="R649" s="249">
        <f t="shared" si="428"/>
        <v>3839207.7887625</v>
      </c>
      <c r="S649" s="249">
        <f t="shared" si="428"/>
        <v>5062205.5522499997</v>
      </c>
      <c r="T649" s="249">
        <f t="shared" si="428"/>
        <v>5232117.862125</v>
      </c>
      <c r="U649" s="249">
        <f t="shared" si="428"/>
        <v>5508263.1392250005</v>
      </c>
      <c r="V649" s="249">
        <f t="shared" si="428"/>
        <v>4006180.6294124997</v>
      </c>
      <c r="W649" s="249">
        <f t="shared" si="428"/>
        <v>5038689.7984499997</v>
      </c>
      <c r="X649" s="249">
        <f t="shared" si="428"/>
        <v>4424381.9379375</v>
      </c>
      <c r="Y649" s="249">
        <f t="shared" si="428"/>
        <v>5394983.6873624995</v>
      </c>
      <c r="Z649" s="249">
        <f t="shared" si="428"/>
        <v>5724396.5422874996</v>
      </c>
      <c r="AA649" s="249">
        <f t="shared" si="428"/>
        <v>4545112.75198365</v>
      </c>
      <c r="AB649" s="249">
        <f t="shared" si="428"/>
        <v>3434636.8924375195</v>
      </c>
      <c r="AC649" s="249">
        <f t="shared" si="428"/>
        <v>3983480.6964506395</v>
      </c>
      <c r="AD649" s="249">
        <f t="shared" si="428"/>
        <v>3204260.8873806298</v>
      </c>
      <c r="AE649" s="249">
        <f t="shared" si="428"/>
        <v>4395232.853450669</v>
      </c>
      <c r="AF649" s="249">
        <f t="shared" si="428"/>
        <v>5008375.8270338094</v>
      </c>
      <c r="AG649" s="249">
        <f t="shared" si="428"/>
        <v>4972987.9910864998</v>
      </c>
      <c r="AH649" s="249">
        <f t="shared" si="428"/>
        <v>3420507.8913135896</v>
      </c>
      <c r="AI649" s="249">
        <f t="shared" si="428"/>
        <v>4364776.249097879</v>
      </c>
      <c r="AJ649" s="249">
        <f t="shared" si="428"/>
        <v>3962165.0502033597</v>
      </c>
      <c r="AK649" s="249">
        <f t="shared" si="428"/>
        <v>4826244.0831527999</v>
      </c>
      <c r="AL649" s="249">
        <f t="shared" si="428"/>
        <v>5645953.3940363396</v>
      </c>
      <c r="AM649" s="249">
        <f t="shared" si="428"/>
        <v>4169045.0092882579</v>
      </c>
      <c r="AN649" s="249">
        <f t="shared" si="428"/>
        <v>3154184.9349999358</v>
      </c>
      <c r="AO649" s="249">
        <f t="shared" si="428"/>
        <v>3661329.1538704564</v>
      </c>
      <c r="AP649" s="249">
        <f t="shared" si="428"/>
        <v>2945918.6862736</v>
      </c>
      <c r="AQ649" s="249">
        <f t="shared" si="428"/>
        <v>4033537.8328877389</v>
      </c>
      <c r="AR649" s="249">
        <f t="shared" si="428"/>
        <v>4576812.4130159412</v>
      </c>
      <c r="AS649" s="249">
        <f t="shared" si="428"/>
        <v>4555837.7489349097</v>
      </c>
      <c r="AT649" s="249">
        <f t="shared" si="428"/>
        <v>3141403.7280966095</v>
      </c>
      <c r="AU649" s="249">
        <f t="shared" si="428"/>
        <v>4006025.9918813817</v>
      </c>
      <c r="AV649" s="249">
        <f t="shared" si="428"/>
        <v>3631105.703601351</v>
      </c>
      <c r="AW649" s="249">
        <f t="shared" si="428"/>
        <v>4423203.4126181658</v>
      </c>
      <c r="AX649" s="249">
        <f t="shared" si="428"/>
        <v>5153212.5981917568</v>
      </c>
      <c r="AY649" s="249">
        <f t="shared" si="428"/>
        <v>4519579.9273845302</v>
      </c>
      <c r="AZ649" s="249">
        <f t="shared" si="428"/>
        <v>3482712.4733603257</v>
      </c>
      <c r="BA649" s="249">
        <f t="shared" si="428"/>
        <v>4094407.3926945995</v>
      </c>
      <c r="BB649" s="249">
        <f t="shared" si="428"/>
        <v>3308299.4790342497</v>
      </c>
      <c r="BC649" s="249">
        <f t="shared" si="428"/>
        <v>4406101.307655368</v>
      </c>
      <c r="BD649" s="249">
        <f t="shared" si="428"/>
        <v>4674110.8573428225</v>
      </c>
      <c r="BE649" s="249">
        <f t="shared" si="428"/>
        <v>4843489.7739901002</v>
      </c>
      <c r="BF649" s="249">
        <f t="shared" si="428"/>
        <v>3472022.0198000087</v>
      </c>
      <c r="BG649" s="249">
        <f t="shared" si="428"/>
        <v>4383061.7457920797</v>
      </c>
      <c r="BH649" s="249">
        <f t="shared" si="428"/>
        <v>3882097.1642411118</v>
      </c>
      <c r="BI649" s="249">
        <f t="shared" si="428"/>
        <v>4732432.5480458345</v>
      </c>
      <c r="BJ649" s="249">
        <f t="shared" si="428"/>
        <v>5156791.4944240395</v>
      </c>
      <c r="BK649" s="249">
        <f t="shared" si="428"/>
        <v>4442903.6071870727</v>
      </c>
      <c r="BL649" s="249">
        <f t="shared" si="428"/>
        <v>3347517.7257282073</v>
      </c>
      <c r="BM649" s="249">
        <f t="shared" si="428"/>
        <v>3874312.66773644</v>
      </c>
      <c r="BN649" s="249">
        <f t="shared" si="428"/>
        <v>3114277.6504150787</v>
      </c>
      <c r="BO649" s="249">
        <f t="shared" si="428"/>
        <v>4291149.3454766516</v>
      </c>
      <c r="BP649" s="249">
        <f t="shared" si="428"/>
        <v>4940711.2542165918</v>
      </c>
      <c r="BQ649" s="249">
        <f t="shared" si="428"/>
        <v>4876043.688184958</v>
      </c>
      <c r="BR649" s="249">
        <f t="shared" si="428"/>
        <v>3333195.6930099828</v>
      </c>
      <c r="BS649" s="249">
        <f t="shared" si="428"/>
        <v>4260336.6933867894</v>
      </c>
      <c r="BT649" s="249">
        <f t="shared" si="428"/>
        <v>3881598.4948381954</v>
      </c>
      <c r="BU649" s="249">
        <f t="shared" si="428"/>
        <v>4727518.9044404104</v>
      </c>
      <c r="BV649" s="249">
        <f t="shared" si="428"/>
        <v>5586201.21247782</v>
      </c>
      <c r="BW649" s="576">
        <f t="shared" si="418"/>
        <v>259015944.56501326</v>
      </c>
    </row>
    <row r="650" spans="1:77" ht="16.5" thickBot="1" x14ac:dyDescent="0.3">
      <c r="A650" s="928" t="s">
        <v>2</v>
      </c>
      <c r="O650" s="249">
        <f>((O625*O559)*355)/100000</f>
        <v>1158247.0255125</v>
      </c>
      <c r="P650" s="249">
        <f t="shared" ref="P650:BV650" si="429">((P625*P559)*355)/100000</f>
        <v>728342.78343750001</v>
      </c>
      <c r="Q650" s="249">
        <f t="shared" si="429"/>
        <v>724647.84314999997</v>
      </c>
      <c r="R650" s="249">
        <f t="shared" si="429"/>
        <v>550463.68781250005</v>
      </c>
      <c r="S650" s="249">
        <f t="shared" si="429"/>
        <v>1042550.06625</v>
      </c>
      <c r="T650" s="249">
        <f t="shared" si="429"/>
        <v>1943373.7611750001</v>
      </c>
      <c r="U650" s="249">
        <f t="shared" si="429"/>
        <v>1488607.653225</v>
      </c>
      <c r="V650" s="249">
        <f t="shared" si="429"/>
        <v>717436.52846249996</v>
      </c>
      <c r="W650" s="249">
        <f t="shared" si="429"/>
        <v>1019034.31245</v>
      </c>
      <c r="X650" s="249">
        <f t="shared" si="429"/>
        <v>1135637.8369875001</v>
      </c>
      <c r="Y650" s="249">
        <f t="shared" si="429"/>
        <v>1375328.2013625</v>
      </c>
      <c r="Z650" s="249">
        <f t="shared" si="429"/>
        <v>2435652.4413374998</v>
      </c>
      <c r="AA650" s="249">
        <f t="shared" si="429"/>
        <v>1500196.5463577402</v>
      </c>
      <c r="AB650" s="249">
        <f t="shared" si="429"/>
        <v>943370.7372866699</v>
      </c>
      <c r="AC650" s="249">
        <f t="shared" si="429"/>
        <v>938564.4908247299</v>
      </c>
      <c r="AD650" s="249">
        <f t="shared" si="429"/>
        <v>712994.73222977994</v>
      </c>
      <c r="AE650" s="249">
        <f t="shared" si="429"/>
        <v>1350316.6478247601</v>
      </c>
      <c r="AF650" s="249">
        <f t="shared" si="429"/>
        <v>2517109.6718829595</v>
      </c>
      <c r="AG650" s="249">
        <f t="shared" si="429"/>
        <v>1928071.7854605899</v>
      </c>
      <c r="AH650" s="249">
        <f t="shared" si="429"/>
        <v>929241.73616273992</v>
      </c>
      <c r="AI650" s="249">
        <f t="shared" si="429"/>
        <v>1319860.0434719699</v>
      </c>
      <c r="AJ650" s="249">
        <f t="shared" si="429"/>
        <v>1470898.8950525101</v>
      </c>
      <c r="AK650" s="249">
        <f t="shared" si="429"/>
        <v>1781327.8775268903</v>
      </c>
      <c r="AL650" s="249">
        <f t="shared" si="429"/>
        <v>3154687.2388854893</v>
      </c>
      <c r="AM650" s="249">
        <f t="shared" si="429"/>
        <v>1356171.0650576551</v>
      </c>
      <c r="AN650" s="249">
        <f t="shared" si="429"/>
        <v>852793.78446024843</v>
      </c>
      <c r="AO650" s="249">
        <f t="shared" si="429"/>
        <v>848455.20963985322</v>
      </c>
      <c r="AP650" s="249">
        <f t="shared" si="429"/>
        <v>644527.53573391261</v>
      </c>
      <c r="AQ650" s="249">
        <f t="shared" si="429"/>
        <v>1220663.8886571359</v>
      </c>
      <c r="AR650" s="249">
        <f t="shared" si="429"/>
        <v>2275421.2624762538</v>
      </c>
      <c r="AS650" s="249">
        <f t="shared" si="429"/>
        <v>1742963.8047043069</v>
      </c>
      <c r="AT650" s="249">
        <f t="shared" si="429"/>
        <v>840012.57755692198</v>
      </c>
      <c r="AU650" s="249">
        <f t="shared" si="429"/>
        <v>1193152.0476507787</v>
      </c>
      <c r="AV650" s="249">
        <f t="shared" si="429"/>
        <v>1329714.5530616639</v>
      </c>
      <c r="AW650" s="249">
        <f t="shared" si="429"/>
        <v>1610329.4683875628</v>
      </c>
      <c r="AX650" s="249">
        <f t="shared" si="429"/>
        <v>2851821.4476520689</v>
      </c>
      <c r="AY650" s="249">
        <f t="shared" si="429"/>
        <v>1135718.433898808</v>
      </c>
      <c r="AZ650" s="249">
        <f t="shared" si="429"/>
        <v>714165.88291729707</v>
      </c>
      <c r="BA650" s="249">
        <f t="shared" si="429"/>
        <v>710545.89920887712</v>
      </c>
      <c r="BB650" s="249">
        <f t="shared" si="429"/>
        <v>539752.88859122084</v>
      </c>
      <c r="BC650" s="249">
        <f t="shared" si="429"/>
        <v>1022239.8141696457</v>
      </c>
      <c r="BD650" s="249">
        <f t="shared" si="429"/>
        <v>1905564.2668997941</v>
      </c>
      <c r="BE650" s="249">
        <f t="shared" si="429"/>
        <v>1459628.280504378</v>
      </c>
      <c r="BF650" s="249">
        <f t="shared" si="429"/>
        <v>703475.42935698002</v>
      </c>
      <c r="BG650" s="249">
        <f t="shared" si="429"/>
        <v>999200.25230635784</v>
      </c>
      <c r="BH650" s="249">
        <f t="shared" si="429"/>
        <v>1113550.573798083</v>
      </c>
      <c r="BI650" s="249">
        <f t="shared" si="429"/>
        <v>1348571.0545601121</v>
      </c>
      <c r="BJ650" s="249">
        <f t="shared" si="429"/>
        <v>2388244.9039810104</v>
      </c>
      <c r="BK650" s="249">
        <f t="shared" si="429"/>
        <v>1518759.5218449775</v>
      </c>
      <c r="BL650" s="249">
        <f t="shared" si="429"/>
        <v>955036.20135740133</v>
      </c>
      <c r="BM650" s="249">
        <f t="shared" si="429"/>
        <v>950168.58239434462</v>
      </c>
      <c r="BN650" s="249">
        <f t="shared" si="429"/>
        <v>721796.12604427303</v>
      </c>
      <c r="BO650" s="249">
        <f t="shared" si="429"/>
        <v>1367005.2601345563</v>
      </c>
      <c r="BP650" s="249">
        <f t="shared" si="429"/>
        <v>2548229.729845786</v>
      </c>
      <c r="BQ650" s="249">
        <f t="shared" si="429"/>
        <v>1951899.602842863</v>
      </c>
      <c r="BR650" s="249">
        <f t="shared" si="429"/>
        <v>940714.16863917711</v>
      </c>
      <c r="BS650" s="249">
        <f t="shared" si="429"/>
        <v>1336192.6080446946</v>
      </c>
      <c r="BT650" s="249">
        <f t="shared" si="429"/>
        <v>1489116.9704673896</v>
      </c>
      <c r="BU650" s="249">
        <f t="shared" si="429"/>
        <v>1803374.8190983154</v>
      </c>
      <c r="BV650" s="249">
        <f t="shared" si="429"/>
        <v>3193719.6881070146</v>
      </c>
      <c r="BW650" s="576">
        <f t="shared" si="418"/>
        <v>82448660.148181066</v>
      </c>
    </row>
    <row r="651" spans="1:77" ht="16.5" thickBot="1" x14ac:dyDescent="0.3">
      <c r="A651" s="794" t="s">
        <v>3</v>
      </c>
      <c r="O651" s="249">
        <f>((O625*O569)*355)/100000</f>
        <v>4019655.486</v>
      </c>
      <c r="P651" s="249">
        <f t="shared" ref="P651:BV651" si="430">((P625*P569)*355)/100000</f>
        <v>3288744.1009499999</v>
      </c>
      <c r="Q651" s="249">
        <f t="shared" si="430"/>
        <v>4019655.486</v>
      </c>
      <c r="R651" s="249">
        <f t="shared" si="430"/>
        <v>3288744.1009499999</v>
      </c>
      <c r="S651" s="249">
        <f t="shared" si="430"/>
        <v>4019655.486</v>
      </c>
      <c r="T651" s="249">
        <f t="shared" si="430"/>
        <v>3288744.1009499999</v>
      </c>
      <c r="U651" s="249">
        <f t="shared" si="430"/>
        <v>4019655.486</v>
      </c>
      <c r="V651" s="249">
        <f t="shared" si="430"/>
        <v>3288744.1009499999</v>
      </c>
      <c r="W651" s="249">
        <f t="shared" si="430"/>
        <v>4019655.486</v>
      </c>
      <c r="X651" s="249">
        <f t="shared" si="430"/>
        <v>3288744.1009499999</v>
      </c>
      <c r="Y651" s="249">
        <f t="shared" si="430"/>
        <v>4019655.486</v>
      </c>
      <c r="Z651" s="249">
        <f t="shared" si="430"/>
        <v>3288744.1009499999</v>
      </c>
      <c r="AA651" s="249">
        <f t="shared" si="430"/>
        <v>3044916.2056259094</v>
      </c>
      <c r="AB651" s="249">
        <f t="shared" si="430"/>
        <v>2491266.1551508498</v>
      </c>
      <c r="AC651" s="249">
        <f t="shared" si="430"/>
        <v>3044916.2056259094</v>
      </c>
      <c r="AD651" s="249">
        <f t="shared" si="430"/>
        <v>2491266.1551508498</v>
      </c>
      <c r="AE651" s="249">
        <f t="shared" si="430"/>
        <v>3044916.2056259094</v>
      </c>
      <c r="AF651" s="249">
        <f t="shared" si="430"/>
        <v>2491266.1551508498</v>
      </c>
      <c r="AG651" s="249">
        <f t="shared" si="430"/>
        <v>3044916.2056259094</v>
      </c>
      <c r="AH651" s="249">
        <f t="shared" si="430"/>
        <v>2491266.1551508498</v>
      </c>
      <c r="AI651" s="249">
        <f t="shared" si="430"/>
        <v>3044916.2056259094</v>
      </c>
      <c r="AJ651" s="249">
        <f t="shared" si="430"/>
        <v>2491266.1551508498</v>
      </c>
      <c r="AK651" s="249">
        <f t="shared" si="430"/>
        <v>3044916.2056259094</v>
      </c>
      <c r="AL651" s="249">
        <f t="shared" si="430"/>
        <v>2491266.1551508498</v>
      </c>
      <c r="AM651" s="249">
        <f t="shared" si="430"/>
        <v>2812873.9442306031</v>
      </c>
      <c r="AN651" s="249">
        <f t="shared" si="430"/>
        <v>2301391.1505396874</v>
      </c>
      <c r="AO651" s="249">
        <f t="shared" si="430"/>
        <v>2812873.9442306031</v>
      </c>
      <c r="AP651" s="249">
        <f t="shared" si="430"/>
        <v>2301391.1505396874</v>
      </c>
      <c r="AQ651" s="249">
        <f t="shared" si="430"/>
        <v>2812873.9442306031</v>
      </c>
      <c r="AR651" s="249">
        <f t="shared" si="430"/>
        <v>2301391.1505396874</v>
      </c>
      <c r="AS651" s="249">
        <f t="shared" si="430"/>
        <v>2812873.9442306031</v>
      </c>
      <c r="AT651" s="249">
        <f t="shared" si="430"/>
        <v>2301391.1505396874</v>
      </c>
      <c r="AU651" s="249">
        <f t="shared" si="430"/>
        <v>2812873.9442306031</v>
      </c>
      <c r="AV651" s="249">
        <f t="shared" si="430"/>
        <v>2301391.1505396874</v>
      </c>
      <c r="AW651" s="249">
        <f t="shared" si="430"/>
        <v>2812873.9442306031</v>
      </c>
      <c r="AX651" s="249">
        <f t="shared" si="430"/>
        <v>2301391.1505396874</v>
      </c>
      <c r="AY651" s="249">
        <f t="shared" si="430"/>
        <v>3383861.4934857222</v>
      </c>
      <c r="AZ651" s="249">
        <f t="shared" si="430"/>
        <v>2768546.5904430286</v>
      </c>
      <c r="BA651" s="249">
        <f t="shared" si="430"/>
        <v>3383861.4934857222</v>
      </c>
      <c r="BB651" s="249">
        <f t="shared" si="430"/>
        <v>2768546.5904430286</v>
      </c>
      <c r="BC651" s="249">
        <f t="shared" si="430"/>
        <v>3383861.4934857222</v>
      </c>
      <c r="BD651" s="249">
        <f t="shared" si="430"/>
        <v>2768546.5904430286</v>
      </c>
      <c r="BE651" s="249">
        <f t="shared" si="430"/>
        <v>3383861.4934857222</v>
      </c>
      <c r="BF651" s="249">
        <f t="shared" si="430"/>
        <v>2768546.5904430286</v>
      </c>
      <c r="BG651" s="249">
        <f t="shared" si="430"/>
        <v>3383861.4934857222</v>
      </c>
      <c r="BH651" s="249">
        <f t="shared" si="430"/>
        <v>2768546.5904430286</v>
      </c>
      <c r="BI651" s="249">
        <f t="shared" si="430"/>
        <v>3383861.4934857222</v>
      </c>
      <c r="BJ651" s="249">
        <f t="shared" si="430"/>
        <v>2768546.5904430286</v>
      </c>
      <c r="BK651" s="249">
        <f t="shared" si="430"/>
        <v>2924144.0853420952</v>
      </c>
      <c r="BL651" s="249">
        <f t="shared" si="430"/>
        <v>2392481.5243708058</v>
      </c>
      <c r="BM651" s="249">
        <f t="shared" si="430"/>
        <v>2924144.0853420952</v>
      </c>
      <c r="BN651" s="249">
        <f t="shared" si="430"/>
        <v>2392481.5243708058</v>
      </c>
      <c r="BO651" s="249">
        <f t="shared" si="430"/>
        <v>2924144.0853420952</v>
      </c>
      <c r="BP651" s="249">
        <f t="shared" si="430"/>
        <v>2392481.5243708058</v>
      </c>
      <c r="BQ651" s="249">
        <f t="shared" si="430"/>
        <v>2924144.0853420952</v>
      </c>
      <c r="BR651" s="249">
        <f t="shared" si="430"/>
        <v>2392481.5243708058</v>
      </c>
      <c r="BS651" s="249">
        <f t="shared" si="430"/>
        <v>2924144.0853420952</v>
      </c>
      <c r="BT651" s="249">
        <f t="shared" si="430"/>
        <v>2392481.5243708058</v>
      </c>
      <c r="BU651" s="249">
        <f t="shared" si="430"/>
        <v>2924144.0853420952</v>
      </c>
      <c r="BV651" s="249">
        <f t="shared" si="430"/>
        <v>2392481.5243708058</v>
      </c>
      <c r="BW651" s="576">
        <f t="shared" si="418"/>
        <v>176567284.4168323</v>
      </c>
    </row>
    <row r="652" spans="1:77" ht="16.5" thickBot="1" x14ac:dyDescent="0.3">
      <c r="A652" s="926" t="s">
        <v>1139</v>
      </c>
      <c r="O652" s="249">
        <f>O653+O654+O655+O656</f>
        <v>0</v>
      </c>
      <c r="P652" s="249">
        <f t="shared" ref="P652:BV652" si="431">P653+P654+P655+P656</f>
        <v>0</v>
      </c>
      <c r="Q652" s="249">
        <f t="shared" si="431"/>
        <v>0</v>
      </c>
      <c r="R652" s="249">
        <f t="shared" si="431"/>
        <v>0</v>
      </c>
      <c r="S652" s="249">
        <f t="shared" si="431"/>
        <v>0</v>
      </c>
      <c r="T652" s="249">
        <f t="shared" si="431"/>
        <v>0</v>
      </c>
      <c r="U652" s="249">
        <f t="shared" si="431"/>
        <v>0</v>
      </c>
      <c r="V652" s="249">
        <f t="shared" si="431"/>
        <v>0</v>
      </c>
      <c r="W652" s="249">
        <f t="shared" si="431"/>
        <v>0</v>
      </c>
      <c r="X652" s="249">
        <f t="shared" si="431"/>
        <v>0</v>
      </c>
      <c r="Y652" s="249">
        <f t="shared" si="431"/>
        <v>0</v>
      </c>
      <c r="Z652" s="249">
        <f t="shared" si="431"/>
        <v>0</v>
      </c>
      <c r="AA652" s="249">
        <f t="shared" si="431"/>
        <v>5424371.7973991707</v>
      </c>
      <c r="AB652" s="249">
        <f t="shared" si="431"/>
        <v>4475126.7588812402</v>
      </c>
      <c r="AC652" s="249">
        <f t="shared" si="431"/>
        <v>5237161.1122214999</v>
      </c>
      <c r="AD652" s="249">
        <f t="shared" si="431"/>
        <v>4398334.7571956096</v>
      </c>
      <c r="AE652" s="249">
        <f t="shared" si="431"/>
        <v>5374411.8312215107</v>
      </c>
      <c r="AF652" s="249">
        <f t="shared" si="431"/>
        <v>4999706.4037466701</v>
      </c>
      <c r="AG652" s="249">
        <f t="shared" si="431"/>
        <v>5566996.8771001203</v>
      </c>
      <c r="AH652" s="249">
        <f t="shared" si="431"/>
        <v>4470417.09183993</v>
      </c>
      <c r="AI652" s="249">
        <f t="shared" si="431"/>
        <v>5364259.6297705797</v>
      </c>
      <c r="AJ652" s="249">
        <f t="shared" si="431"/>
        <v>4650969.4781365199</v>
      </c>
      <c r="AK652" s="249">
        <f t="shared" si="431"/>
        <v>5518082.2411222197</v>
      </c>
      <c r="AL652" s="249">
        <f t="shared" si="431"/>
        <v>5212232.2594141802</v>
      </c>
      <c r="AM652" s="249">
        <f t="shared" si="431"/>
        <v>32716670.051979616</v>
      </c>
      <c r="AN652" s="249">
        <f t="shared" si="431"/>
        <v>41599276.107362106</v>
      </c>
      <c r="AO652" s="249">
        <f t="shared" si="431"/>
        <v>32412040.538728934</v>
      </c>
      <c r="AP652" s="249">
        <f t="shared" si="431"/>
        <v>41474316.358126298</v>
      </c>
      <c r="AQ652" s="249">
        <f t="shared" si="431"/>
        <v>32635365.746139303</v>
      </c>
      <c r="AR652" s="249">
        <f t="shared" si="431"/>
        <v>42452852.594171703</v>
      </c>
      <c r="AS652" s="249">
        <f t="shared" si="431"/>
        <v>32948745.695767608</v>
      </c>
      <c r="AT652" s="249">
        <f t="shared" si="431"/>
        <v>41591607.383220106</v>
      </c>
      <c r="AU652" s="249">
        <f t="shared" si="431"/>
        <v>32618858.641535491</v>
      </c>
      <c r="AV652" s="249">
        <f t="shared" si="431"/>
        <v>41885428.568522952</v>
      </c>
      <c r="AW652" s="249">
        <f t="shared" si="431"/>
        <v>32869165.093977559</v>
      </c>
      <c r="AX652" s="249">
        <f t="shared" si="431"/>
        <v>42798692.705277197</v>
      </c>
      <c r="AY652" s="249">
        <f t="shared" si="431"/>
        <v>34264019.667569473</v>
      </c>
      <c r="AZ652" s="249">
        <f t="shared" si="431"/>
        <v>43572505.918047391</v>
      </c>
      <c r="BA652" s="249">
        <f t="shared" si="431"/>
        <v>33796329.87941055</v>
      </c>
      <c r="BB652" s="249">
        <f t="shared" si="431"/>
        <v>43380651.624288708</v>
      </c>
      <c r="BC652" s="249">
        <f t="shared" si="431"/>
        <v>34139193.185867392</v>
      </c>
      <c r="BD652" s="249">
        <f t="shared" si="431"/>
        <v>44883044.140428141</v>
      </c>
      <c r="BE652" s="249">
        <f t="shared" si="431"/>
        <v>34620320.498835601</v>
      </c>
      <c r="BF652" s="249">
        <f t="shared" si="431"/>
        <v>43560746.419131041</v>
      </c>
      <c r="BG652" s="249">
        <f t="shared" si="431"/>
        <v>34113849.667817779</v>
      </c>
      <c r="BH652" s="249">
        <f t="shared" si="431"/>
        <v>44011829.078016251</v>
      </c>
      <c r="BI652" s="249">
        <f t="shared" si="431"/>
        <v>34498157.550296903</v>
      </c>
      <c r="BJ652" s="249">
        <f t="shared" si="431"/>
        <v>45413992.841217473</v>
      </c>
      <c r="BK652" s="249">
        <f t="shared" si="431"/>
        <v>37270776.404115587</v>
      </c>
      <c r="BL652" s="249">
        <f t="shared" si="431"/>
        <v>47150126.702641346</v>
      </c>
      <c r="BM652" s="249">
        <f t="shared" si="431"/>
        <v>36815903.652555078</v>
      </c>
      <c r="BN652" s="249">
        <f t="shared" si="431"/>
        <v>46963534.642390847</v>
      </c>
      <c r="BO652" s="249">
        <f t="shared" si="431"/>
        <v>37149372.994747251</v>
      </c>
      <c r="BP652" s="249">
        <f t="shared" si="431"/>
        <v>48424681.525432058</v>
      </c>
      <c r="BQ652" s="249">
        <f t="shared" si="431"/>
        <v>37617288.468913898</v>
      </c>
      <c r="BR652" s="249">
        <f t="shared" si="431"/>
        <v>47138669.076466769</v>
      </c>
      <c r="BS652" s="249">
        <f t="shared" si="431"/>
        <v>37124722.873075359</v>
      </c>
      <c r="BT652" s="249">
        <f t="shared" si="431"/>
        <v>47577391.317929335</v>
      </c>
      <c r="BU652" s="249">
        <f t="shared" si="431"/>
        <v>37498468.641918257</v>
      </c>
      <c r="BV652" s="249">
        <f t="shared" si="431"/>
        <v>48941073.492041036</v>
      </c>
      <c r="BW652" s="576">
        <f t="shared" si="418"/>
        <v>1488621739.9860113</v>
      </c>
    </row>
    <row r="653" spans="1:77" ht="16.5" thickBot="1" x14ac:dyDescent="0.3">
      <c r="A653" s="928" t="s">
        <v>2</v>
      </c>
      <c r="O653" s="249">
        <f>((O591*O625)*355)/100000</f>
        <v>0</v>
      </c>
      <c r="P653" s="249">
        <f t="shared" ref="P653:BV653" si="432">((P591*P625)*355)/100000</f>
        <v>0</v>
      </c>
      <c r="Q653" s="249">
        <f t="shared" si="432"/>
        <v>0</v>
      </c>
      <c r="R653" s="249">
        <f t="shared" si="432"/>
        <v>0</v>
      </c>
      <c r="S653" s="249">
        <f t="shared" si="432"/>
        <v>0</v>
      </c>
      <c r="T653" s="249">
        <f t="shared" si="432"/>
        <v>0</v>
      </c>
      <c r="U653" s="249">
        <f t="shared" si="432"/>
        <v>0</v>
      </c>
      <c r="V653" s="249">
        <f t="shared" si="432"/>
        <v>0</v>
      </c>
      <c r="W653" s="249">
        <f t="shared" si="432"/>
        <v>0</v>
      </c>
      <c r="X653" s="249">
        <f t="shared" si="432"/>
        <v>0</v>
      </c>
      <c r="Y653" s="249">
        <f t="shared" si="432"/>
        <v>0</v>
      </c>
      <c r="Z653" s="249">
        <f t="shared" si="432"/>
        <v>0</v>
      </c>
      <c r="AA653" s="249">
        <f t="shared" si="432"/>
        <v>2949433.24547718</v>
      </c>
      <c r="AB653" s="249">
        <f t="shared" si="432"/>
        <v>2088109.56658689</v>
      </c>
      <c r="AC653" s="249">
        <f t="shared" si="432"/>
        <v>2762222.5602995097</v>
      </c>
      <c r="AD653" s="249">
        <f t="shared" si="432"/>
        <v>2011317.5649012597</v>
      </c>
      <c r="AE653" s="249">
        <f t="shared" si="432"/>
        <v>2899473.2792995204</v>
      </c>
      <c r="AF653" s="249">
        <f t="shared" si="432"/>
        <v>2612689.2114523198</v>
      </c>
      <c r="AG653" s="249">
        <f t="shared" si="432"/>
        <v>3092058.3251781301</v>
      </c>
      <c r="AH653" s="249">
        <f t="shared" si="432"/>
        <v>2083399.8995455801</v>
      </c>
      <c r="AI653" s="249">
        <f t="shared" si="432"/>
        <v>2889321.0778485895</v>
      </c>
      <c r="AJ653" s="249">
        <f t="shared" si="432"/>
        <v>2263952.28584217</v>
      </c>
      <c r="AK653" s="249">
        <f t="shared" si="432"/>
        <v>3043143.6892002299</v>
      </c>
      <c r="AL653" s="249">
        <f t="shared" si="432"/>
        <v>2825215.0671198303</v>
      </c>
      <c r="AM653" s="249">
        <f t="shared" si="432"/>
        <v>3391988.6701386375</v>
      </c>
      <c r="AN653" s="249">
        <f t="shared" si="432"/>
        <v>2378729.1781827053</v>
      </c>
      <c r="AO653" s="249">
        <f t="shared" si="432"/>
        <v>3087359.1568879574</v>
      </c>
      <c r="AP653" s="249">
        <f t="shared" si="432"/>
        <v>2253769.4289469039</v>
      </c>
      <c r="AQ653" s="249">
        <f t="shared" si="432"/>
        <v>3310684.3642983264</v>
      </c>
      <c r="AR653" s="249">
        <f t="shared" si="432"/>
        <v>3232305.6649923082</v>
      </c>
      <c r="AS653" s="249">
        <f t="shared" si="432"/>
        <v>3624064.3139266293</v>
      </c>
      <c r="AT653" s="249">
        <f t="shared" si="432"/>
        <v>2371060.454040709</v>
      </c>
      <c r="AU653" s="249">
        <f t="shared" si="432"/>
        <v>3294177.2596945115</v>
      </c>
      <c r="AV653" s="249">
        <f t="shared" si="432"/>
        <v>2664881.6393435546</v>
      </c>
      <c r="AW653" s="249">
        <f t="shared" si="432"/>
        <v>3544483.7121365825</v>
      </c>
      <c r="AX653" s="249">
        <f t="shared" si="432"/>
        <v>3578145.7760977973</v>
      </c>
      <c r="AY653" s="249">
        <f t="shared" si="432"/>
        <v>3831525.1443466609</v>
      </c>
      <c r="AZ653" s="249">
        <f t="shared" si="432"/>
        <v>2655443.2867505262</v>
      </c>
      <c r="BA653" s="249">
        <f t="shared" si="432"/>
        <v>3363835.3561877375</v>
      </c>
      <c r="BB653" s="249">
        <f t="shared" si="432"/>
        <v>2463588.9929918414</v>
      </c>
      <c r="BC653" s="249">
        <f t="shared" si="432"/>
        <v>3706698.6626445833</v>
      </c>
      <c r="BD653" s="249">
        <f t="shared" si="432"/>
        <v>3965981.5091312719</v>
      </c>
      <c r="BE653" s="249">
        <f t="shared" si="432"/>
        <v>4187825.9756127889</v>
      </c>
      <c r="BF653" s="249">
        <f t="shared" si="432"/>
        <v>2643683.7878341773</v>
      </c>
      <c r="BG653" s="249">
        <f t="shared" si="432"/>
        <v>3681355.144594966</v>
      </c>
      <c r="BH653" s="249">
        <f t="shared" si="432"/>
        <v>3094766.4467193903</v>
      </c>
      <c r="BI653" s="249">
        <f t="shared" si="432"/>
        <v>4065663.0270740963</v>
      </c>
      <c r="BJ653" s="249">
        <f t="shared" si="432"/>
        <v>4496930.2099206094</v>
      </c>
      <c r="BK653" s="249">
        <f t="shared" si="432"/>
        <v>4010144.1989542474</v>
      </c>
      <c r="BL653" s="249">
        <f t="shared" si="432"/>
        <v>2788084.7745189653</v>
      </c>
      <c r="BM653" s="249">
        <f t="shared" si="432"/>
        <v>3555271.447393741</v>
      </c>
      <c r="BN653" s="249">
        <f t="shared" si="432"/>
        <v>2601492.7142684627</v>
      </c>
      <c r="BO653" s="249">
        <f t="shared" si="432"/>
        <v>3888740.7895859107</v>
      </c>
      <c r="BP653" s="249">
        <f t="shared" si="432"/>
        <v>4062639.5973096741</v>
      </c>
      <c r="BQ653" s="249">
        <f t="shared" si="432"/>
        <v>4356656.2637525555</v>
      </c>
      <c r="BR653" s="249">
        <f t="shared" si="432"/>
        <v>2776627.1483443859</v>
      </c>
      <c r="BS653" s="249">
        <f t="shared" si="432"/>
        <v>3864090.6679140208</v>
      </c>
      <c r="BT653" s="249">
        <f t="shared" si="432"/>
        <v>3215349.3898069556</v>
      </c>
      <c r="BU653" s="249">
        <f t="shared" si="432"/>
        <v>4237836.4367569182</v>
      </c>
      <c r="BV653" s="249">
        <f t="shared" si="432"/>
        <v>4579031.5639186557</v>
      </c>
      <c r="BW653" s="576">
        <f t="shared" si="418"/>
        <v>154345247.92777097</v>
      </c>
    </row>
    <row r="654" spans="1:77" ht="16.5" thickBot="1" x14ac:dyDescent="0.3">
      <c r="A654" s="794" t="s">
        <v>3</v>
      </c>
      <c r="O654" s="249">
        <f>((O601*O625)*355)/100000</f>
        <v>0</v>
      </c>
      <c r="P654" s="249">
        <f t="shared" ref="P654:BV654" si="433">((P601*P625)*355)/100000</f>
        <v>0</v>
      </c>
      <c r="Q654" s="249">
        <f t="shared" si="433"/>
        <v>0</v>
      </c>
      <c r="R654" s="249">
        <f t="shared" si="433"/>
        <v>0</v>
      </c>
      <c r="S654" s="249">
        <f t="shared" si="433"/>
        <v>0</v>
      </c>
      <c r="T654" s="249">
        <f t="shared" si="433"/>
        <v>0</v>
      </c>
      <c r="U654" s="249">
        <f t="shared" si="433"/>
        <v>0</v>
      </c>
      <c r="V654" s="249">
        <f t="shared" si="433"/>
        <v>0</v>
      </c>
      <c r="W654" s="249">
        <f t="shared" si="433"/>
        <v>0</v>
      </c>
      <c r="X654" s="249">
        <f t="shared" si="433"/>
        <v>0</v>
      </c>
      <c r="Y654" s="249">
        <f t="shared" si="433"/>
        <v>0</v>
      </c>
      <c r="Z654" s="249">
        <f t="shared" si="433"/>
        <v>0</v>
      </c>
      <c r="AA654" s="249">
        <f t="shared" si="433"/>
        <v>2474938.5519219902</v>
      </c>
      <c r="AB654" s="249">
        <f t="shared" si="433"/>
        <v>2387017.1922943499</v>
      </c>
      <c r="AC654" s="249">
        <f t="shared" si="433"/>
        <v>2474938.5519219902</v>
      </c>
      <c r="AD654" s="249">
        <f t="shared" si="433"/>
        <v>2387017.1922943499</v>
      </c>
      <c r="AE654" s="249">
        <f t="shared" si="433"/>
        <v>2474938.5519219902</v>
      </c>
      <c r="AF654" s="249">
        <f t="shared" si="433"/>
        <v>2387017.1922943499</v>
      </c>
      <c r="AG654" s="249">
        <f t="shared" si="433"/>
        <v>2474938.5519219902</v>
      </c>
      <c r="AH654" s="249">
        <f t="shared" si="433"/>
        <v>2387017.1922943499</v>
      </c>
      <c r="AI654" s="249">
        <f t="shared" si="433"/>
        <v>2474938.5519219902</v>
      </c>
      <c r="AJ654" s="249">
        <f t="shared" si="433"/>
        <v>2387017.1922943499</v>
      </c>
      <c r="AK654" s="249">
        <f t="shared" si="433"/>
        <v>2474938.5519219902</v>
      </c>
      <c r="AL654" s="249">
        <f t="shared" si="433"/>
        <v>2387017.1922943499</v>
      </c>
      <c r="AM654" s="249">
        <f t="shared" si="433"/>
        <v>3130973.5597108216</v>
      </c>
      <c r="AN654" s="249">
        <f t="shared" si="433"/>
        <v>2950277.7813803083</v>
      </c>
      <c r="AO654" s="249">
        <f t="shared" si="433"/>
        <v>3130973.5597108216</v>
      </c>
      <c r="AP654" s="249">
        <f t="shared" si="433"/>
        <v>2950277.7813803083</v>
      </c>
      <c r="AQ654" s="249">
        <f t="shared" si="433"/>
        <v>3130973.5597108216</v>
      </c>
      <c r="AR654" s="249">
        <f t="shared" si="433"/>
        <v>2950277.7813803083</v>
      </c>
      <c r="AS654" s="249">
        <f t="shared" si="433"/>
        <v>3130973.5597108216</v>
      </c>
      <c r="AT654" s="249">
        <f t="shared" si="433"/>
        <v>2950277.7813803083</v>
      </c>
      <c r="AU654" s="249">
        <f t="shared" si="433"/>
        <v>3130973.5597108216</v>
      </c>
      <c r="AV654" s="249">
        <f t="shared" si="433"/>
        <v>2950277.7813803083</v>
      </c>
      <c r="AW654" s="249">
        <f t="shared" si="433"/>
        <v>3130973.5597108216</v>
      </c>
      <c r="AX654" s="249">
        <f t="shared" si="433"/>
        <v>2950277.7813803083</v>
      </c>
      <c r="AY654" s="249">
        <f t="shared" si="433"/>
        <v>2811153.4354820629</v>
      </c>
      <c r="AZ654" s="249">
        <f t="shared" si="433"/>
        <v>2677168.0317886146</v>
      </c>
      <c r="BA654" s="249">
        <f t="shared" si="433"/>
        <v>2811153.4354820629</v>
      </c>
      <c r="BB654" s="249">
        <f t="shared" si="433"/>
        <v>2677168.0317886146</v>
      </c>
      <c r="BC654" s="249">
        <f t="shared" si="433"/>
        <v>2811153.4354820629</v>
      </c>
      <c r="BD654" s="249">
        <f t="shared" si="433"/>
        <v>2677168.0317886146</v>
      </c>
      <c r="BE654" s="249">
        <f t="shared" si="433"/>
        <v>2811153.4354820629</v>
      </c>
      <c r="BF654" s="249">
        <f t="shared" si="433"/>
        <v>2677168.0317886146</v>
      </c>
      <c r="BG654" s="249">
        <f t="shared" si="433"/>
        <v>2811153.4354820629</v>
      </c>
      <c r="BH654" s="249">
        <f t="shared" si="433"/>
        <v>2677168.0317886146</v>
      </c>
      <c r="BI654" s="249">
        <f t="shared" si="433"/>
        <v>2811153.4354820629</v>
      </c>
      <c r="BJ654" s="249">
        <f t="shared" si="433"/>
        <v>2677168.0317886146</v>
      </c>
      <c r="BK654" s="249">
        <f t="shared" si="433"/>
        <v>3674038.229823756</v>
      </c>
      <c r="BL654" s="249">
        <f t="shared" si="433"/>
        <v>3402606.0672620293</v>
      </c>
      <c r="BM654" s="249">
        <f t="shared" si="433"/>
        <v>3674038.229823756</v>
      </c>
      <c r="BN654" s="249">
        <f t="shared" si="433"/>
        <v>3402606.0672620293</v>
      </c>
      <c r="BO654" s="249">
        <f t="shared" si="433"/>
        <v>3674038.229823756</v>
      </c>
      <c r="BP654" s="249">
        <f t="shared" si="433"/>
        <v>3402606.0672620293</v>
      </c>
      <c r="BQ654" s="249">
        <f t="shared" si="433"/>
        <v>3674038.229823756</v>
      </c>
      <c r="BR654" s="249">
        <f t="shared" si="433"/>
        <v>3402606.0672620293</v>
      </c>
      <c r="BS654" s="249">
        <f t="shared" si="433"/>
        <v>3674038.229823756</v>
      </c>
      <c r="BT654" s="249">
        <f t="shared" si="433"/>
        <v>3402606.0672620293</v>
      </c>
      <c r="BU654" s="249">
        <f t="shared" si="433"/>
        <v>3674038.229823756</v>
      </c>
      <c r="BV654" s="249">
        <f t="shared" si="433"/>
        <v>3402606.0672620293</v>
      </c>
      <c r="BW654" s="576">
        <f t="shared" si="418"/>
        <v>141049037.09798363</v>
      </c>
    </row>
    <row r="655" spans="1:77" ht="16.5" thickBot="1" x14ac:dyDescent="0.3">
      <c r="A655" s="795" t="s">
        <v>1188</v>
      </c>
      <c r="O655" s="249">
        <f>((O611*O625)*355)/100000</f>
        <v>0</v>
      </c>
      <c r="P655" s="249">
        <f t="shared" ref="P655:BV655" si="434">((P611*P625)*355)/100000</f>
        <v>0</v>
      </c>
      <c r="Q655" s="249">
        <f t="shared" si="434"/>
        <v>0</v>
      </c>
      <c r="R655" s="249">
        <f t="shared" si="434"/>
        <v>0</v>
      </c>
      <c r="S655" s="249">
        <f t="shared" si="434"/>
        <v>0</v>
      </c>
      <c r="T655" s="249">
        <f t="shared" si="434"/>
        <v>0</v>
      </c>
      <c r="U655" s="249">
        <f t="shared" si="434"/>
        <v>0</v>
      </c>
      <c r="V655" s="249">
        <f t="shared" si="434"/>
        <v>0</v>
      </c>
      <c r="W655" s="249">
        <f t="shared" si="434"/>
        <v>0</v>
      </c>
      <c r="X655" s="249">
        <f t="shared" si="434"/>
        <v>0</v>
      </c>
      <c r="Y655" s="249">
        <f t="shared" si="434"/>
        <v>0</v>
      </c>
      <c r="Z655" s="249">
        <f t="shared" si="434"/>
        <v>0</v>
      </c>
      <c r="AA655" s="249">
        <f t="shared" si="434"/>
        <v>0</v>
      </c>
      <c r="AB655" s="249">
        <f t="shared" si="434"/>
        <v>0</v>
      </c>
      <c r="AC655" s="249">
        <f t="shared" si="434"/>
        <v>0</v>
      </c>
      <c r="AD655" s="249">
        <f t="shared" si="434"/>
        <v>0</v>
      </c>
      <c r="AE655" s="249">
        <f t="shared" si="434"/>
        <v>0</v>
      </c>
      <c r="AF655" s="249">
        <f t="shared" si="434"/>
        <v>0</v>
      </c>
      <c r="AG655" s="249">
        <f t="shared" si="434"/>
        <v>0</v>
      </c>
      <c r="AH655" s="249">
        <f t="shared" si="434"/>
        <v>0</v>
      </c>
      <c r="AI655" s="249">
        <f t="shared" si="434"/>
        <v>0</v>
      </c>
      <c r="AJ655" s="249">
        <f t="shared" si="434"/>
        <v>0</v>
      </c>
      <c r="AK655" s="249">
        <f t="shared" si="434"/>
        <v>0</v>
      </c>
      <c r="AL655" s="249">
        <f t="shared" si="434"/>
        <v>0</v>
      </c>
      <c r="AM655" s="249">
        <f t="shared" si="434"/>
        <v>770683.32451479603</v>
      </c>
      <c r="AN655" s="249">
        <f t="shared" si="434"/>
        <v>1156054.3014669265</v>
      </c>
      <c r="AO655" s="249">
        <f t="shared" si="434"/>
        <v>770683.32451479603</v>
      </c>
      <c r="AP655" s="249">
        <f t="shared" si="434"/>
        <v>1156054.3014669265</v>
      </c>
      <c r="AQ655" s="249">
        <f t="shared" si="434"/>
        <v>770683.32451479603</v>
      </c>
      <c r="AR655" s="249">
        <f t="shared" si="434"/>
        <v>1156054.3014669265</v>
      </c>
      <c r="AS655" s="249">
        <f t="shared" si="434"/>
        <v>770683.32451479603</v>
      </c>
      <c r="AT655" s="249">
        <f t="shared" si="434"/>
        <v>1156054.3014669265</v>
      </c>
      <c r="AU655" s="249">
        <f t="shared" si="434"/>
        <v>770683.32451479603</v>
      </c>
      <c r="AV655" s="249">
        <f t="shared" si="434"/>
        <v>1156054.3014669265</v>
      </c>
      <c r="AW655" s="249">
        <f t="shared" si="434"/>
        <v>770683.32451479603</v>
      </c>
      <c r="AX655" s="249">
        <f t="shared" si="434"/>
        <v>1156054.3014669265</v>
      </c>
      <c r="AY655" s="249">
        <f t="shared" si="434"/>
        <v>819581.26134275482</v>
      </c>
      <c r="AZ655" s="249">
        <f t="shared" si="434"/>
        <v>1229402.1594364436</v>
      </c>
      <c r="BA655" s="249">
        <f t="shared" si="434"/>
        <v>819581.26134275482</v>
      </c>
      <c r="BB655" s="249">
        <f t="shared" si="434"/>
        <v>1229402.1594364436</v>
      </c>
      <c r="BC655" s="249">
        <f t="shared" si="434"/>
        <v>819581.26134275482</v>
      </c>
      <c r="BD655" s="249">
        <f t="shared" si="434"/>
        <v>1229402.1594364436</v>
      </c>
      <c r="BE655" s="249">
        <f t="shared" si="434"/>
        <v>819581.26134275482</v>
      </c>
      <c r="BF655" s="249">
        <f t="shared" si="434"/>
        <v>1229402.1594364436</v>
      </c>
      <c r="BG655" s="249">
        <f t="shared" si="434"/>
        <v>819581.26134275482</v>
      </c>
      <c r="BH655" s="249">
        <f t="shared" si="434"/>
        <v>1229402.1594364436</v>
      </c>
      <c r="BI655" s="249">
        <f t="shared" si="434"/>
        <v>819581.26134275482</v>
      </c>
      <c r="BJ655" s="249">
        <f t="shared" si="434"/>
        <v>1229402.1594364436</v>
      </c>
      <c r="BK655" s="249">
        <f t="shared" si="434"/>
        <v>887154.75870272436</v>
      </c>
      <c r="BL655" s="249">
        <f t="shared" si="434"/>
        <v>1330794.5434254075</v>
      </c>
      <c r="BM655" s="249">
        <f t="shared" si="434"/>
        <v>887154.75870272436</v>
      </c>
      <c r="BN655" s="249">
        <f t="shared" si="434"/>
        <v>1330794.5434254075</v>
      </c>
      <c r="BO655" s="249">
        <f t="shared" si="434"/>
        <v>887154.75870272436</v>
      </c>
      <c r="BP655" s="249">
        <f t="shared" si="434"/>
        <v>1330794.5434254075</v>
      </c>
      <c r="BQ655" s="249">
        <f t="shared" si="434"/>
        <v>887154.75870272436</v>
      </c>
      <c r="BR655" s="249">
        <f t="shared" si="434"/>
        <v>1330794.5434254075</v>
      </c>
      <c r="BS655" s="249">
        <f t="shared" si="434"/>
        <v>887154.75870272436</v>
      </c>
      <c r="BT655" s="249">
        <f t="shared" si="434"/>
        <v>1330794.5434254075</v>
      </c>
      <c r="BU655" s="249">
        <f t="shared" si="434"/>
        <v>887154.75870272436</v>
      </c>
      <c r="BV655" s="249">
        <f t="shared" si="434"/>
        <v>1330794.5434254075</v>
      </c>
      <c r="BW655" s="576">
        <f t="shared" si="418"/>
        <v>37162022.093334325</v>
      </c>
    </row>
    <row r="656" spans="1:77" ht="16.5" thickBot="1" x14ac:dyDescent="0.3">
      <c r="A656" s="929" t="s">
        <v>4</v>
      </c>
      <c r="O656" s="249">
        <f>((O581*O626)*600)/100000</f>
        <v>0</v>
      </c>
      <c r="P656" s="249">
        <f t="shared" ref="P656:BV656" si="435">((P581*P626)*600)/100000</f>
        <v>0</v>
      </c>
      <c r="Q656" s="249">
        <f t="shared" si="435"/>
        <v>0</v>
      </c>
      <c r="R656" s="249">
        <f t="shared" si="435"/>
        <v>0</v>
      </c>
      <c r="S656" s="249">
        <f t="shared" si="435"/>
        <v>0</v>
      </c>
      <c r="T656" s="249">
        <f t="shared" si="435"/>
        <v>0</v>
      </c>
      <c r="U656" s="249">
        <f t="shared" si="435"/>
        <v>0</v>
      </c>
      <c r="V656" s="249">
        <f t="shared" si="435"/>
        <v>0</v>
      </c>
      <c r="W656" s="249">
        <f t="shared" si="435"/>
        <v>0</v>
      </c>
      <c r="X656" s="249">
        <f t="shared" si="435"/>
        <v>0</v>
      </c>
      <c r="Y656" s="249">
        <f t="shared" si="435"/>
        <v>0</v>
      </c>
      <c r="Z656" s="249">
        <f t="shared" si="435"/>
        <v>0</v>
      </c>
      <c r="AA656" s="249">
        <f t="shared" si="435"/>
        <v>0</v>
      </c>
      <c r="AB656" s="249">
        <f t="shared" si="435"/>
        <v>0</v>
      </c>
      <c r="AC656" s="249">
        <f t="shared" si="435"/>
        <v>0</v>
      </c>
      <c r="AD656" s="249">
        <f t="shared" si="435"/>
        <v>0</v>
      </c>
      <c r="AE656" s="249">
        <f t="shared" si="435"/>
        <v>0</v>
      </c>
      <c r="AF656" s="249">
        <f t="shared" si="435"/>
        <v>0</v>
      </c>
      <c r="AG656" s="249">
        <f t="shared" si="435"/>
        <v>0</v>
      </c>
      <c r="AH656" s="249">
        <f t="shared" si="435"/>
        <v>0</v>
      </c>
      <c r="AI656" s="249">
        <f t="shared" si="435"/>
        <v>0</v>
      </c>
      <c r="AJ656" s="249">
        <f t="shared" si="435"/>
        <v>0</v>
      </c>
      <c r="AK656" s="249">
        <f t="shared" si="435"/>
        <v>0</v>
      </c>
      <c r="AL656" s="249">
        <f t="shared" si="435"/>
        <v>0</v>
      </c>
      <c r="AM656" s="249">
        <f t="shared" si="435"/>
        <v>25423024.49761536</v>
      </c>
      <c r="AN656" s="249">
        <f t="shared" si="435"/>
        <v>35114214.846332163</v>
      </c>
      <c r="AO656" s="249">
        <f t="shared" si="435"/>
        <v>25423024.49761536</v>
      </c>
      <c r="AP656" s="249">
        <f t="shared" si="435"/>
        <v>35114214.846332163</v>
      </c>
      <c r="AQ656" s="249">
        <f t="shared" si="435"/>
        <v>25423024.49761536</v>
      </c>
      <c r="AR656" s="249">
        <f t="shared" si="435"/>
        <v>35114214.846332163</v>
      </c>
      <c r="AS656" s="249">
        <f t="shared" si="435"/>
        <v>25423024.49761536</v>
      </c>
      <c r="AT656" s="249">
        <f t="shared" si="435"/>
        <v>35114214.846332163</v>
      </c>
      <c r="AU656" s="249">
        <f t="shared" si="435"/>
        <v>25423024.49761536</v>
      </c>
      <c r="AV656" s="249">
        <f t="shared" si="435"/>
        <v>35114214.846332163</v>
      </c>
      <c r="AW656" s="249">
        <f t="shared" si="435"/>
        <v>25423024.49761536</v>
      </c>
      <c r="AX656" s="249">
        <f t="shared" si="435"/>
        <v>35114214.846332163</v>
      </c>
      <c r="AY656" s="249">
        <f t="shared" si="435"/>
        <v>26801759.826397993</v>
      </c>
      <c r="AZ656" s="249">
        <f t="shared" si="435"/>
        <v>37010492.440071806</v>
      </c>
      <c r="BA656" s="249">
        <f t="shared" si="435"/>
        <v>26801759.826397993</v>
      </c>
      <c r="BB656" s="249">
        <f t="shared" si="435"/>
        <v>37010492.440071806</v>
      </c>
      <c r="BC656" s="249">
        <f t="shared" si="435"/>
        <v>26801759.826397993</v>
      </c>
      <c r="BD656" s="249">
        <f t="shared" si="435"/>
        <v>37010492.440071806</v>
      </c>
      <c r="BE656" s="249">
        <f t="shared" si="435"/>
        <v>26801759.826397993</v>
      </c>
      <c r="BF656" s="249">
        <f t="shared" si="435"/>
        <v>37010492.440071806</v>
      </c>
      <c r="BG656" s="249">
        <f t="shared" si="435"/>
        <v>26801759.826397993</v>
      </c>
      <c r="BH656" s="249">
        <f t="shared" si="435"/>
        <v>37010492.440071806</v>
      </c>
      <c r="BI656" s="249">
        <f t="shared" si="435"/>
        <v>26801759.826397993</v>
      </c>
      <c r="BJ656" s="249">
        <f t="shared" si="435"/>
        <v>37010492.440071806</v>
      </c>
      <c r="BK656" s="249">
        <f t="shared" si="435"/>
        <v>28699439.216634858</v>
      </c>
      <c r="BL656" s="249">
        <f t="shared" si="435"/>
        <v>39628641.317434944</v>
      </c>
      <c r="BM656" s="249">
        <f t="shared" si="435"/>
        <v>28699439.216634858</v>
      </c>
      <c r="BN656" s="249">
        <f t="shared" si="435"/>
        <v>39628641.317434944</v>
      </c>
      <c r="BO656" s="249">
        <f t="shared" si="435"/>
        <v>28699439.216634858</v>
      </c>
      <c r="BP656" s="249">
        <f t="shared" si="435"/>
        <v>39628641.317434944</v>
      </c>
      <c r="BQ656" s="249">
        <f t="shared" si="435"/>
        <v>28699439.216634858</v>
      </c>
      <c r="BR656" s="249">
        <f t="shared" si="435"/>
        <v>39628641.317434944</v>
      </c>
      <c r="BS656" s="249">
        <f t="shared" si="435"/>
        <v>28699439.216634858</v>
      </c>
      <c r="BT656" s="249">
        <f t="shared" si="435"/>
        <v>39628641.317434944</v>
      </c>
      <c r="BU656" s="249">
        <f t="shared" si="435"/>
        <v>28699439.216634858</v>
      </c>
      <c r="BV656" s="249">
        <f t="shared" si="435"/>
        <v>39628641.317434944</v>
      </c>
      <c r="BW656" s="576">
        <f t="shared" si="418"/>
        <v>1156065432.8669229</v>
      </c>
    </row>
    <row r="657" spans="1:75" ht="16.5" thickBot="1" x14ac:dyDescent="0.3">
      <c r="A657" s="978"/>
      <c r="O657" s="249"/>
      <c r="BW657" s="576">
        <f t="shared" si="418"/>
        <v>0</v>
      </c>
    </row>
    <row r="658" spans="1:75" ht="16.5" thickBot="1" x14ac:dyDescent="0.3">
      <c r="A658" s="367" t="s">
        <v>413</v>
      </c>
      <c r="BW658" s="355">
        <f t="shared" si="352"/>
        <v>0</v>
      </c>
    </row>
    <row r="659" spans="1:75" ht="16.5" thickBot="1" x14ac:dyDescent="0.3">
      <c r="BW659" s="355">
        <f t="shared" si="352"/>
        <v>0</v>
      </c>
    </row>
    <row r="660" spans="1:75" ht="16.5" thickBot="1" x14ac:dyDescent="0.3">
      <c r="A660" s="350" t="s">
        <v>266</v>
      </c>
      <c r="BW660" s="355">
        <f t="shared" ref="BW660:BW722" si="436">SUM(C660:BV660)</f>
        <v>0</v>
      </c>
    </row>
    <row r="661" spans="1:75" ht="16.5" thickBot="1" x14ac:dyDescent="0.3">
      <c r="A661" s="180" t="s">
        <v>460</v>
      </c>
      <c r="O661" s="352">
        <f>('MONTHLY DATA'!AM239/1000)</f>
        <v>1.4129E-4</v>
      </c>
      <c r="P661" s="352">
        <f>('MONTHLY DATA'!AN239/1000)</f>
        <v>1.4129E-4</v>
      </c>
      <c r="Q661" s="352">
        <f>('MONTHLY DATA'!AO239/1000)</f>
        <v>1.4129E-4</v>
      </c>
      <c r="R661" s="352">
        <f>('MONTHLY DATA'!AP239/1000)</f>
        <v>1.4129E-4</v>
      </c>
      <c r="S661" s="352">
        <f>('MONTHLY DATA'!AQ239/1000)</f>
        <v>1.4129E-4</v>
      </c>
      <c r="T661" s="352">
        <f>('MONTHLY DATA'!AR239/1000)</f>
        <v>1.4129E-4</v>
      </c>
      <c r="U661" s="352">
        <f>('MONTHLY DATA'!AS239/1000)</f>
        <v>1.4129E-4</v>
      </c>
      <c r="V661" s="352">
        <f>('MONTHLY DATA'!AT239/1000)</f>
        <v>1.4129E-4</v>
      </c>
      <c r="W661" s="352">
        <f>('MONTHLY DATA'!AU239/1000)</f>
        <v>1.4129E-4</v>
      </c>
      <c r="X661" s="352">
        <f>('MONTHLY DATA'!AV239/1000)</f>
        <v>1.4129E-4</v>
      </c>
      <c r="Y661" s="352">
        <f>('MONTHLY DATA'!AW239/1000)</f>
        <v>1.4129E-4</v>
      </c>
      <c r="Z661" s="352">
        <f>('MONTHLY DATA'!AX239/1000)</f>
        <v>1.4129E-4</v>
      </c>
      <c r="AA661" s="352">
        <f>('MONTHLY DATA'!AY239/1000)</f>
        <v>1.42213E-4</v>
      </c>
      <c r="AB661" s="352">
        <f>('MONTHLY DATA'!AZ239/1000)</f>
        <v>1.42213E-4</v>
      </c>
      <c r="AC661" s="352">
        <f>('MONTHLY DATA'!BA239/1000)</f>
        <v>1.42213E-4</v>
      </c>
      <c r="AD661" s="352">
        <f>('MONTHLY DATA'!BB239/1000)</f>
        <v>1.42213E-4</v>
      </c>
      <c r="AE661" s="352">
        <f>('MONTHLY DATA'!BC239/1000)</f>
        <v>1.42213E-4</v>
      </c>
      <c r="AF661" s="352">
        <f>('MONTHLY DATA'!BD239/1000)</f>
        <v>1.42213E-4</v>
      </c>
      <c r="AG661" s="352">
        <f>('MONTHLY DATA'!BE239/1000)</f>
        <v>1.42213E-4</v>
      </c>
      <c r="AH661" s="352">
        <f>('MONTHLY DATA'!BF239/1000)</f>
        <v>1.42213E-4</v>
      </c>
      <c r="AI661" s="352">
        <f>('MONTHLY DATA'!BG239/1000)</f>
        <v>1.42213E-4</v>
      </c>
      <c r="AJ661" s="352">
        <f>('MONTHLY DATA'!BH239/1000)</f>
        <v>1.42213E-4</v>
      </c>
      <c r="AK661" s="352">
        <f>('MONTHLY DATA'!BI239/1000)</f>
        <v>1.42213E-4</v>
      </c>
      <c r="AL661" s="352">
        <f>('MONTHLY DATA'!BJ239/1000)</f>
        <v>1.42213E-4</v>
      </c>
      <c r="AM661" s="352">
        <f>('MONTHLY DATA'!BK239/1000)</f>
        <v>1.38166E-4</v>
      </c>
      <c r="AN661" s="352">
        <f>('MONTHLY DATA'!BL239/1000)</f>
        <v>1.38166E-4</v>
      </c>
      <c r="AO661" s="352">
        <f>('MONTHLY DATA'!BM239/1000)</f>
        <v>1.38166E-4</v>
      </c>
      <c r="AP661" s="352">
        <f>('MONTHLY DATA'!BN239/1000)</f>
        <v>1.38166E-4</v>
      </c>
      <c r="AQ661" s="352">
        <f>('MONTHLY DATA'!BO239/1000)</f>
        <v>1.38166E-4</v>
      </c>
      <c r="AR661" s="352">
        <f>('MONTHLY DATA'!BP239/1000)</f>
        <v>1.38166E-4</v>
      </c>
      <c r="AS661" s="352">
        <f>('MONTHLY DATA'!BQ239/1000)</f>
        <v>1.38166E-4</v>
      </c>
      <c r="AT661" s="352">
        <f>('MONTHLY DATA'!BR239/1000)</f>
        <v>1.38166E-4</v>
      </c>
      <c r="AU661" s="352">
        <f>('MONTHLY DATA'!BS239/1000)</f>
        <v>1.38166E-4</v>
      </c>
      <c r="AV661" s="352">
        <f>('MONTHLY DATA'!BT239/1000)</f>
        <v>1.38166E-4</v>
      </c>
      <c r="AW661" s="352">
        <f>('MONTHLY DATA'!BU239/1000)</f>
        <v>1.38166E-4</v>
      </c>
      <c r="AX661" s="352">
        <f>('MONTHLY DATA'!BV239/1000)</f>
        <v>1.38166E-4</v>
      </c>
      <c r="AY661" s="352">
        <f>('MONTHLY DATA'!BW239/1000)</f>
        <v>1.3972799999999999E-4</v>
      </c>
      <c r="AZ661" s="352">
        <f>('MONTHLY DATA'!BX239/1000)</f>
        <v>1.3972799999999999E-4</v>
      </c>
      <c r="BA661" s="352">
        <f>('MONTHLY DATA'!BY239/1000)</f>
        <v>1.3972799999999999E-4</v>
      </c>
      <c r="BB661" s="352">
        <f>('MONTHLY DATA'!BZ239/1000)</f>
        <v>1.3972799999999999E-4</v>
      </c>
      <c r="BC661" s="352">
        <f>('MONTHLY DATA'!CA239/1000)</f>
        <v>1.3972799999999999E-4</v>
      </c>
      <c r="BD661" s="352">
        <f>('MONTHLY DATA'!CB239/1000)</f>
        <v>1.3972799999999999E-4</v>
      </c>
      <c r="BE661" s="352">
        <f>('MONTHLY DATA'!CC239/1000)</f>
        <v>1.3972799999999999E-4</v>
      </c>
      <c r="BF661" s="352">
        <f>('MONTHLY DATA'!CD239/1000)</f>
        <v>1.3972799999999999E-4</v>
      </c>
      <c r="BG661" s="352">
        <f>('MONTHLY DATA'!CE239/1000)</f>
        <v>1.3972799999999999E-4</v>
      </c>
      <c r="BH661" s="352">
        <f>('MONTHLY DATA'!CF239/1000)</f>
        <v>1.3972799999999999E-4</v>
      </c>
      <c r="BI661" s="352">
        <f>('MONTHLY DATA'!CG239/1000)</f>
        <v>1.3972799999999999E-4</v>
      </c>
      <c r="BJ661" s="352">
        <f>('MONTHLY DATA'!CH239/1000)</f>
        <v>1.3972799999999999E-4</v>
      </c>
      <c r="BK661" s="352">
        <f>('MONTHLY DATA'!CI239/1000)</f>
        <v>1.4384599999999999E-4</v>
      </c>
      <c r="BL661" s="352">
        <f>('MONTHLY DATA'!CJ239/1000)</f>
        <v>1.4384599999999999E-4</v>
      </c>
      <c r="BM661" s="352">
        <f>('MONTHLY DATA'!CK239/1000)</f>
        <v>1.4384599999999999E-4</v>
      </c>
      <c r="BN661" s="352">
        <f>('MONTHLY DATA'!CL239/1000)</f>
        <v>1.4384599999999999E-4</v>
      </c>
      <c r="BO661" s="352">
        <f>('MONTHLY DATA'!CM239/1000)</f>
        <v>1.4384599999999999E-4</v>
      </c>
      <c r="BP661" s="352">
        <f>('MONTHLY DATA'!CN239/1000)</f>
        <v>1.4384599999999999E-4</v>
      </c>
      <c r="BQ661" s="352">
        <f>('MONTHLY DATA'!CO239/1000)</f>
        <v>1.4384599999999999E-4</v>
      </c>
      <c r="BR661" s="352">
        <f>('MONTHLY DATA'!CP239/1000)</f>
        <v>1.4384599999999999E-4</v>
      </c>
      <c r="BS661" s="352">
        <f>('MONTHLY DATA'!CQ239/1000)</f>
        <v>1.4384599999999999E-4</v>
      </c>
      <c r="BT661" s="352">
        <f>('MONTHLY DATA'!CR239/1000)</f>
        <v>1.4384599999999999E-4</v>
      </c>
      <c r="BU661" s="352">
        <f>('MONTHLY DATA'!CS239/1000)</f>
        <v>1.4384599999999999E-4</v>
      </c>
      <c r="BV661" s="352">
        <f>('MONTHLY DATA'!CT239/1000)</f>
        <v>1.4384599999999999E-4</v>
      </c>
      <c r="BW661" s="373">
        <f t="shared" si="436"/>
        <v>8.4629160000000026E-3</v>
      </c>
    </row>
    <row r="662" spans="1:75" ht="16.5" thickBot="1" x14ac:dyDescent="0.3">
      <c r="A662" s="180" t="s">
        <v>461</v>
      </c>
      <c r="O662" s="352">
        <f>('MONTHLY DATA'!AM240/1000)</f>
        <v>2.9465000000000001E-6</v>
      </c>
      <c r="P662" s="352">
        <f>('MONTHLY DATA'!AN240/1000)</f>
        <v>2.9465000000000001E-6</v>
      </c>
      <c r="Q662" s="352">
        <f>('MONTHLY DATA'!AO240/1000)</f>
        <v>2.9465000000000001E-6</v>
      </c>
      <c r="R662" s="352">
        <f>('MONTHLY DATA'!AP240/1000)</f>
        <v>2.9465000000000001E-6</v>
      </c>
      <c r="S662" s="352">
        <f>('MONTHLY DATA'!AQ240/1000)</f>
        <v>2.9465000000000001E-6</v>
      </c>
      <c r="T662" s="352">
        <f>('MONTHLY DATA'!AR240/1000)</f>
        <v>2.9465000000000001E-6</v>
      </c>
      <c r="U662" s="352">
        <f>('MONTHLY DATA'!AS240/1000)</f>
        <v>2.9465000000000001E-6</v>
      </c>
      <c r="V662" s="352">
        <f>('MONTHLY DATA'!AT240/1000)</f>
        <v>2.9465000000000001E-6</v>
      </c>
      <c r="W662" s="352">
        <f>('MONTHLY DATA'!AU240/1000)</f>
        <v>2.9465000000000001E-6</v>
      </c>
      <c r="X662" s="352">
        <f>('MONTHLY DATA'!AV240/1000)</f>
        <v>2.9465000000000001E-6</v>
      </c>
      <c r="Y662" s="352">
        <f>('MONTHLY DATA'!AW240/1000)</f>
        <v>2.9465000000000001E-6</v>
      </c>
      <c r="Z662" s="352">
        <f>('MONTHLY DATA'!AX240/1000)</f>
        <v>2.9465000000000001E-6</v>
      </c>
      <c r="AA662" s="352">
        <f>('MONTHLY DATA'!AY240/1000)</f>
        <v>2.2719999999999996E-6</v>
      </c>
      <c r="AB662" s="352">
        <f>('MONTHLY DATA'!AZ240/1000)</f>
        <v>2.2719999999999996E-6</v>
      </c>
      <c r="AC662" s="352">
        <f>('MONTHLY DATA'!BA240/1000)</f>
        <v>2.2719999999999996E-6</v>
      </c>
      <c r="AD662" s="352">
        <f>('MONTHLY DATA'!BB240/1000)</f>
        <v>2.2719999999999996E-6</v>
      </c>
      <c r="AE662" s="352">
        <f>('MONTHLY DATA'!BC240/1000)</f>
        <v>2.2719999999999996E-6</v>
      </c>
      <c r="AF662" s="352">
        <f>('MONTHLY DATA'!BD240/1000)</f>
        <v>2.2719999999999996E-6</v>
      </c>
      <c r="AG662" s="352">
        <f>('MONTHLY DATA'!BE240/1000)</f>
        <v>2.2719999999999996E-6</v>
      </c>
      <c r="AH662" s="352">
        <f>('MONTHLY DATA'!BF240/1000)</f>
        <v>2.2719999999999996E-6</v>
      </c>
      <c r="AI662" s="352">
        <f>('MONTHLY DATA'!BG240/1000)</f>
        <v>2.2719999999999996E-6</v>
      </c>
      <c r="AJ662" s="352">
        <f>('MONTHLY DATA'!BH240/1000)</f>
        <v>2.2719999999999996E-6</v>
      </c>
      <c r="AK662" s="352">
        <f>('MONTHLY DATA'!BI240/1000)</f>
        <v>2.2719999999999996E-6</v>
      </c>
      <c r="AL662" s="352">
        <f>('MONTHLY DATA'!BJ240/1000)</f>
        <v>2.2719999999999996E-6</v>
      </c>
      <c r="AM662" s="352">
        <f>('MONTHLY DATA'!BK240/1000)</f>
        <v>2.627E-6</v>
      </c>
      <c r="AN662" s="352">
        <f>('MONTHLY DATA'!BL240/1000)</f>
        <v>2.627E-6</v>
      </c>
      <c r="AO662" s="352">
        <f>('MONTHLY DATA'!BM240/1000)</f>
        <v>2.627E-6</v>
      </c>
      <c r="AP662" s="352">
        <f>('MONTHLY DATA'!BN240/1000)</f>
        <v>2.627E-6</v>
      </c>
      <c r="AQ662" s="352">
        <f>('MONTHLY DATA'!BO240/1000)</f>
        <v>2.627E-6</v>
      </c>
      <c r="AR662" s="352">
        <f>('MONTHLY DATA'!BP240/1000)</f>
        <v>2.627E-6</v>
      </c>
      <c r="AS662" s="352">
        <f>('MONTHLY DATA'!BQ240/1000)</f>
        <v>2.627E-6</v>
      </c>
      <c r="AT662" s="352">
        <f>('MONTHLY DATA'!BR240/1000)</f>
        <v>2.627E-6</v>
      </c>
      <c r="AU662" s="352">
        <f>('MONTHLY DATA'!BS240/1000)</f>
        <v>2.627E-6</v>
      </c>
      <c r="AV662" s="352">
        <f>('MONTHLY DATA'!BT240/1000)</f>
        <v>2.627E-6</v>
      </c>
      <c r="AW662" s="352">
        <f>('MONTHLY DATA'!BU240/1000)</f>
        <v>2.627E-6</v>
      </c>
      <c r="AX662" s="352">
        <f>('MONTHLY DATA'!BV240/1000)</f>
        <v>2.627E-6</v>
      </c>
      <c r="AY662" s="352">
        <f>('MONTHLY DATA'!BW240/1000)</f>
        <v>1.9525000000000004E-6</v>
      </c>
      <c r="AZ662" s="352">
        <f>('MONTHLY DATA'!BX240/1000)</f>
        <v>1.9525000000000004E-6</v>
      </c>
      <c r="BA662" s="352">
        <f>('MONTHLY DATA'!BY240/1000)</f>
        <v>1.9525000000000004E-6</v>
      </c>
      <c r="BB662" s="352">
        <f>('MONTHLY DATA'!BZ240/1000)</f>
        <v>1.9525000000000004E-6</v>
      </c>
      <c r="BC662" s="352">
        <f>('MONTHLY DATA'!CA240/1000)</f>
        <v>1.9525000000000004E-6</v>
      </c>
      <c r="BD662" s="352">
        <f>('MONTHLY DATA'!CB240/1000)</f>
        <v>1.9525000000000004E-6</v>
      </c>
      <c r="BE662" s="352">
        <f>('MONTHLY DATA'!CC240/1000)</f>
        <v>1.9525000000000004E-6</v>
      </c>
      <c r="BF662" s="352">
        <f>('MONTHLY DATA'!CD240/1000)</f>
        <v>1.9525000000000004E-6</v>
      </c>
      <c r="BG662" s="352">
        <f>('MONTHLY DATA'!CE240/1000)</f>
        <v>1.9525000000000004E-6</v>
      </c>
      <c r="BH662" s="352">
        <f>('MONTHLY DATA'!CF240/1000)</f>
        <v>1.9525000000000004E-6</v>
      </c>
      <c r="BI662" s="352">
        <f>('MONTHLY DATA'!CG240/1000)</f>
        <v>1.9525000000000004E-6</v>
      </c>
      <c r="BJ662" s="352">
        <f>('MONTHLY DATA'!CH240/1000)</f>
        <v>1.9525000000000004E-6</v>
      </c>
      <c r="BK662" s="352">
        <f>('MONTHLY DATA'!CI240/1000)</f>
        <v>2.1299999999999999E-6</v>
      </c>
      <c r="BL662" s="352">
        <f>('MONTHLY DATA'!CJ240/1000)</f>
        <v>2.1299999999999999E-6</v>
      </c>
      <c r="BM662" s="352">
        <f>('MONTHLY DATA'!CK240/1000)</f>
        <v>2.1299999999999999E-6</v>
      </c>
      <c r="BN662" s="352">
        <f>('MONTHLY DATA'!CL240/1000)</f>
        <v>2.1299999999999999E-6</v>
      </c>
      <c r="BO662" s="352">
        <f>('MONTHLY DATA'!CM240/1000)</f>
        <v>2.1299999999999999E-6</v>
      </c>
      <c r="BP662" s="352">
        <f>('MONTHLY DATA'!CN240/1000)</f>
        <v>2.1299999999999999E-6</v>
      </c>
      <c r="BQ662" s="352">
        <f>('MONTHLY DATA'!CO240/1000)</f>
        <v>2.1299999999999999E-6</v>
      </c>
      <c r="BR662" s="352">
        <f>('MONTHLY DATA'!CP240/1000)</f>
        <v>2.1299999999999999E-6</v>
      </c>
      <c r="BS662" s="352">
        <f>('MONTHLY DATA'!CQ240/1000)</f>
        <v>2.1299999999999999E-6</v>
      </c>
      <c r="BT662" s="352">
        <f>('MONTHLY DATA'!CR240/1000)</f>
        <v>2.1299999999999999E-6</v>
      </c>
      <c r="BU662" s="352">
        <f>('MONTHLY DATA'!CS240/1000)</f>
        <v>2.1299999999999999E-6</v>
      </c>
      <c r="BV662" s="352">
        <f>('MONTHLY DATA'!CT240/1000)</f>
        <v>2.1299999999999999E-6</v>
      </c>
      <c r="BW662" s="373">
        <f t="shared" si="436"/>
        <v>1.4313600000000014E-4</v>
      </c>
    </row>
    <row r="663" spans="1:75" ht="16.5" thickBot="1" x14ac:dyDescent="0.3">
      <c r="A663" s="180" t="s">
        <v>164</v>
      </c>
      <c r="O663" s="352">
        <f>('MONTHLY DATA'!AM241/1000)</f>
        <v>6.2835000000000001E-6</v>
      </c>
      <c r="P663" s="352">
        <f>('MONTHLY DATA'!AN241/1000)</f>
        <v>6.2835000000000001E-6</v>
      </c>
      <c r="Q663" s="352">
        <f>('MONTHLY DATA'!AO241/1000)</f>
        <v>6.2835000000000001E-6</v>
      </c>
      <c r="R663" s="352">
        <f>('MONTHLY DATA'!AP241/1000)</f>
        <v>6.2835000000000001E-6</v>
      </c>
      <c r="S663" s="352">
        <f>('MONTHLY DATA'!AQ241/1000)</f>
        <v>6.2835000000000001E-6</v>
      </c>
      <c r="T663" s="352">
        <f>('MONTHLY DATA'!AR241/1000)</f>
        <v>6.2835000000000001E-6</v>
      </c>
      <c r="U663" s="352">
        <f>('MONTHLY DATA'!AS241/1000)</f>
        <v>6.2835000000000001E-6</v>
      </c>
      <c r="V663" s="352">
        <f>('MONTHLY DATA'!AT241/1000)</f>
        <v>6.2835000000000001E-6</v>
      </c>
      <c r="W663" s="352">
        <f>('MONTHLY DATA'!AU241/1000)</f>
        <v>6.2835000000000001E-6</v>
      </c>
      <c r="X663" s="352">
        <f>('MONTHLY DATA'!AV241/1000)</f>
        <v>6.2835000000000001E-6</v>
      </c>
      <c r="Y663" s="352">
        <f>('MONTHLY DATA'!AW241/1000)</f>
        <v>6.2835000000000001E-6</v>
      </c>
      <c r="Z663" s="352">
        <f>('MONTHLY DATA'!AX241/1000)</f>
        <v>6.2835000000000001E-6</v>
      </c>
      <c r="AA663" s="352">
        <f>('MONTHLY DATA'!AY241/1000)</f>
        <v>5.8574999999999994E-6</v>
      </c>
      <c r="AB663" s="352">
        <f>('MONTHLY DATA'!AZ241/1000)</f>
        <v>5.8574999999999994E-6</v>
      </c>
      <c r="AC663" s="352">
        <f>('MONTHLY DATA'!BA241/1000)</f>
        <v>5.8574999999999994E-6</v>
      </c>
      <c r="AD663" s="352">
        <f>('MONTHLY DATA'!BB241/1000)</f>
        <v>5.8574999999999994E-6</v>
      </c>
      <c r="AE663" s="352">
        <f>('MONTHLY DATA'!BC241/1000)</f>
        <v>5.8574999999999994E-6</v>
      </c>
      <c r="AF663" s="352">
        <f>('MONTHLY DATA'!BD241/1000)</f>
        <v>5.8574999999999994E-6</v>
      </c>
      <c r="AG663" s="352">
        <f>('MONTHLY DATA'!BE241/1000)</f>
        <v>5.8574999999999994E-6</v>
      </c>
      <c r="AH663" s="352">
        <f>('MONTHLY DATA'!BF241/1000)</f>
        <v>5.8574999999999994E-6</v>
      </c>
      <c r="AI663" s="352">
        <f>('MONTHLY DATA'!BG241/1000)</f>
        <v>5.8574999999999994E-6</v>
      </c>
      <c r="AJ663" s="352">
        <f>('MONTHLY DATA'!BH241/1000)</f>
        <v>5.8574999999999994E-6</v>
      </c>
      <c r="AK663" s="352">
        <f>('MONTHLY DATA'!BI241/1000)</f>
        <v>5.8574999999999994E-6</v>
      </c>
      <c r="AL663" s="352">
        <f>('MONTHLY DATA'!BJ241/1000)</f>
        <v>5.8574999999999994E-6</v>
      </c>
      <c r="AM663" s="352">
        <f>('MONTHLY DATA'!BK241/1000)</f>
        <v>6.6030000000000001E-6</v>
      </c>
      <c r="AN663" s="352">
        <f>('MONTHLY DATA'!BL241/1000)</f>
        <v>6.6030000000000001E-6</v>
      </c>
      <c r="AO663" s="352">
        <f>('MONTHLY DATA'!BM241/1000)</f>
        <v>6.6030000000000001E-6</v>
      </c>
      <c r="AP663" s="352">
        <f>('MONTHLY DATA'!BN241/1000)</f>
        <v>6.6030000000000001E-6</v>
      </c>
      <c r="AQ663" s="352">
        <f>('MONTHLY DATA'!BO241/1000)</f>
        <v>6.6030000000000001E-6</v>
      </c>
      <c r="AR663" s="352">
        <f>('MONTHLY DATA'!BP241/1000)</f>
        <v>6.6030000000000001E-6</v>
      </c>
      <c r="AS663" s="352">
        <f>('MONTHLY DATA'!BQ241/1000)</f>
        <v>6.6030000000000001E-6</v>
      </c>
      <c r="AT663" s="352">
        <f>('MONTHLY DATA'!BR241/1000)</f>
        <v>6.6030000000000001E-6</v>
      </c>
      <c r="AU663" s="352">
        <f>('MONTHLY DATA'!BS241/1000)</f>
        <v>6.6030000000000001E-6</v>
      </c>
      <c r="AV663" s="352">
        <f>('MONTHLY DATA'!BT241/1000)</f>
        <v>6.6030000000000001E-6</v>
      </c>
      <c r="AW663" s="352">
        <f>('MONTHLY DATA'!BU241/1000)</f>
        <v>6.6030000000000001E-6</v>
      </c>
      <c r="AX663" s="352">
        <f>('MONTHLY DATA'!BV241/1000)</f>
        <v>6.6030000000000001E-6</v>
      </c>
      <c r="AY663" s="352">
        <f>('MONTHLY DATA'!BW241/1000)</f>
        <v>6.4965000000000004E-6</v>
      </c>
      <c r="AZ663" s="352">
        <f>('MONTHLY DATA'!BX241/1000)</f>
        <v>6.4965000000000004E-6</v>
      </c>
      <c r="BA663" s="352">
        <f>('MONTHLY DATA'!BY241/1000)</f>
        <v>6.4965000000000004E-6</v>
      </c>
      <c r="BB663" s="352">
        <f>('MONTHLY DATA'!BZ241/1000)</f>
        <v>6.4965000000000004E-6</v>
      </c>
      <c r="BC663" s="352">
        <f>('MONTHLY DATA'!CA241/1000)</f>
        <v>6.4965000000000004E-6</v>
      </c>
      <c r="BD663" s="352">
        <f>('MONTHLY DATA'!CB241/1000)</f>
        <v>6.4965000000000004E-6</v>
      </c>
      <c r="BE663" s="352">
        <f>('MONTHLY DATA'!CC241/1000)</f>
        <v>6.4965000000000004E-6</v>
      </c>
      <c r="BF663" s="352">
        <f>('MONTHLY DATA'!CD241/1000)</f>
        <v>6.4965000000000004E-6</v>
      </c>
      <c r="BG663" s="352">
        <f>('MONTHLY DATA'!CE241/1000)</f>
        <v>6.4965000000000004E-6</v>
      </c>
      <c r="BH663" s="352">
        <f>('MONTHLY DATA'!CF241/1000)</f>
        <v>6.4965000000000004E-6</v>
      </c>
      <c r="BI663" s="352">
        <f>('MONTHLY DATA'!CG241/1000)</f>
        <v>6.4965000000000004E-6</v>
      </c>
      <c r="BJ663" s="352">
        <f>('MONTHLY DATA'!CH241/1000)</f>
        <v>6.4965000000000004E-6</v>
      </c>
      <c r="BK663" s="352">
        <f>('MONTHLY DATA'!CI241/1000)</f>
        <v>6.3899999999999998E-6</v>
      </c>
      <c r="BL663" s="352">
        <f>('MONTHLY DATA'!CJ241/1000)</f>
        <v>6.3899999999999998E-6</v>
      </c>
      <c r="BM663" s="352">
        <f>('MONTHLY DATA'!CK241/1000)</f>
        <v>6.3899999999999998E-6</v>
      </c>
      <c r="BN663" s="352">
        <f>('MONTHLY DATA'!CL241/1000)</f>
        <v>6.3899999999999998E-6</v>
      </c>
      <c r="BO663" s="352">
        <f>('MONTHLY DATA'!CM241/1000)</f>
        <v>6.3899999999999998E-6</v>
      </c>
      <c r="BP663" s="352">
        <f>('MONTHLY DATA'!CN241/1000)</f>
        <v>6.3899999999999998E-6</v>
      </c>
      <c r="BQ663" s="352">
        <f>('MONTHLY DATA'!CO241/1000)</f>
        <v>6.3899999999999998E-6</v>
      </c>
      <c r="BR663" s="352">
        <f>('MONTHLY DATA'!CP241/1000)</f>
        <v>6.3899999999999998E-6</v>
      </c>
      <c r="BS663" s="352">
        <f>('MONTHLY DATA'!CQ241/1000)</f>
        <v>6.3899999999999998E-6</v>
      </c>
      <c r="BT663" s="352">
        <f>('MONTHLY DATA'!CR241/1000)</f>
        <v>6.3899999999999998E-6</v>
      </c>
      <c r="BU663" s="352">
        <f>('MONTHLY DATA'!CS241/1000)</f>
        <v>6.3899999999999998E-6</v>
      </c>
      <c r="BV663" s="352">
        <f>('MONTHLY DATA'!CT241/1000)</f>
        <v>6.3899999999999998E-6</v>
      </c>
      <c r="BW663" s="373">
        <f t="shared" si="436"/>
        <v>3.795659999999998E-4</v>
      </c>
    </row>
    <row r="664" spans="1:75" ht="16.5" thickBot="1" x14ac:dyDescent="0.3">
      <c r="A664" s="180" t="s">
        <v>165</v>
      </c>
      <c r="O664" s="352">
        <f>('MONTHLY DATA'!AM242/1000)</f>
        <v>1.7998500000000001E-5</v>
      </c>
      <c r="P664" s="352">
        <f>('MONTHLY DATA'!AN242/1000)</f>
        <v>1.7998500000000001E-5</v>
      </c>
      <c r="Q664" s="352">
        <f>('MONTHLY DATA'!AO242/1000)</f>
        <v>1.7998500000000001E-5</v>
      </c>
      <c r="R664" s="352">
        <f>('MONTHLY DATA'!AP242/1000)</f>
        <v>1.7998500000000001E-5</v>
      </c>
      <c r="S664" s="352">
        <f>('MONTHLY DATA'!AQ242/1000)</f>
        <v>1.7998500000000001E-5</v>
      </c>
      <c r="T664" s="352">
        <f>('MONTHLY DATA'!AR242/1000)</f>
        <v>1.7998500000000001E-5</v>
      </c>
      <c r="U664" s="352">
        <f>('MONTHLY DATA'!AS242/1000)</f>
        <v>1.7998500000000001E-5</v>
      </c>
      <c r="V664" s="352">
        <f>('MONTHLY DATA'!AT242/1000)</f>
        <v>1.7998500000000001E-5</v>
      </c>
      <c r="W664" s="352">
        <f>('MONTHLY DATA'!AU242/1000)</f>
        <v>1.7998500000000001E-5</v>
      </c>
      <c r="X664" s="352">
        <f>('MONTHLY DATA'!AV242/1000)</f>
        <v>1.7998500000000001E-5</v>
      </c>
      <c r="Y664" s="352">
        <f>('MONTHLY DATA'!AW242/1000)</f>
        <v>1.7998500000000001E-5</v>
      </c>
      <c r="Z664" s="352">
        <f>('MONTHLY DATA'!AX242/1000)</f>
        <v>1.7998500000000001E-5</v>
      </c>
      <c r="AA664" s="352">
        <f>('MONTHLY DATA'!AY242/1000)</f>
        <v>2.0305999999999998E-5</v>
      </c>
      <c r="AB664" s="352">
        <f>('MONTHLY DATA'!AZ242/1000)</f>
        <v>2.0305999999999998E-5</v>
      </c>
      <c r="AC664" s="352">
        <f>('MONTHLY DATA'!BA242/1000)</f>
        <v>2.0305999999999998E-5</v>
      </c>
      <c r="AD664" s="352">
        <f>('MONTHLY DATA'!BB242/1000)</f>
        <v>2.0305999999999998E-5</v>
      </c>
      <c r="AE664" s="352">
        <f>('MONTHLY DATA'!BC242/1000)</f>
        <v>2.0305999999999998E-5</v>
      </c>
      <c r="AF664" s="352">
        <f>('MONTHLY DATA'!BD242/1000)</f>
        <v>2.0305999999999998E-5</v>
      </c>
      <c r="AG664" s="352">
        <f>('MONTHLY DATA'!BE242/1000)</f>
        <v>2.0305999999999998E-5</v>
      </c>
      <c r="AH664" s="352">
        <f>('MONTHLY DATA'!BF242/1000)</f>
        <v>2.0305999999999998E-5</v>
      </c>
      <c r="AI664" s="352">
        <f>('MONTHLY DATA'!BG242/1000)</f>
        <v>2.0305999999999998E-5</v>
      </c>
      <c r="AJ664" s="352">
        <f>('MONTHLY DATA'!BH242/1000)</f>
        <v>2.0305999999999998E-5</v>
      </c>
      <c r="AK664" s="352">
        <f>('MONTHLY DATA'!BI242/1000)</f>
        <v>2.0305999999999998E-5</v>
      </c>
      <c r="AL664" s="352">
        <f>('MONTHLY DATA'!BJ242/1000)</f>
        <v>2.0305999999999998E-5</v>
      </c>
      <c r="AM664" s="352">
        <f>('MONTHLY DATA'!BK242/1000)</f>
        <v>2.0803000000000001E-5</v>
      </c>
      <c r="AN664" s="352">
        <f>('MONTHLY DATA'!BL242/1000)</f>
        <v>2.0803000000000001E-5</v>
      </c>
      <c r="AO664" s="352">
        <f>('MONTHLY DATA'!BM242/1000)</f>
        <v>2.0803000000000001E-5</v>
      </c>
      <c r="AP664" s="352">
        <f>('MONTHLY DATA'!BN242/1000)</f>
        <v>2.0803000000000001E-5</v>
      </c>
      <c r="AQ664" s="352">
        <f>('MONTHLY DATA'!BO242/1000)</f>
        <v>2.0803000000000001E-5</v>
      </c>
      <c r="AR664" s="352">
        <f>('MONTHLY DATA'!BP242/1000)</f>
        <v>2.0803000000000001E-5</v>
      </c>
      <c r="AS664" s="352">
        <f>('MONTHLY DATA'!BQ242/1000)</f>
        <v>2.0803000000000001E-5</v>
      </c>
      <c r="AT664" s="352">
        <f>('MONTHLY DATA'!BR242/1000)</f>
        <v>2.0803000000000001E-5</v>
      </c>
      <c r="AU664" s="352">
        <f>('MONTHLY DATA'!BS242/1000)</f>
        <v>2.0803000000000001E-5</v>
      </c>
      <c r="AV664" s="352">
        <f>('MONTHLY DATA'!BT242/1000)</f>
        <v>2.0803000000000001E-5</v>
      </c>
      <c r="AW664" s="352">
        <f>('MONTHLY DATA'!BU242/1000)</f>
        <v>2.0803000000000001E-5</v>
      </c>
      <c r="AX664" s="352">
        <f>('MONTHLY DATA'!BV242/1000)</f>
        <v>2.0803000000000001E-5</v>
      </c>
      <c r="AY664" s="352">
        <f>('MONTHLY DATA'!BW242/1000)</f>
        <v>1.5549E-5</v>
      </c>
      <c r="AZ664" s="352">
        <f>('MONTHLY DATA'!BX242/1000)</f>
        <v>1.5549E-5</v>
      </c>
      <c r="BA664" s="352">
        <f>('MONTHLY DATA'!BY242/1000)</f>
        <v>1.5549E-5</v>
      </c>
      <c r="BB664" s="352">
        <f>('MONTHLY DATA'!BZ242/1000)</f>
        <v>1.5549E-5</v>
      </c>
      <c r="BC664" s="352">
        <f>('MONTHLY DATA'!CA242/1000)</f>
        <v>1.5549E-5</v>
      </c>
      <c r="BD664" s="352">
        <f>('MONTHLY DATA'!CB242/1000)</f>
        <v>1.5549E-5</v>
      </c>
      <c r="BE664" s="352">
        <f>('MONTHLY DATA'!CC242/1000)</f>
        <v>1.5549E-5</v>
      </c>
      <c r="BF664" s="352">
        <f>('MONTHLY DATA'!CD242/1000)</f>
        <v>1.5549E-5</v>
      </c>
      <c r="BG664" s="352">
        <f>('MONTHLY DATA'!CE242/1000)</f>
        <v>1.5549E-5</v>
      </c>
      <c r="BH664" s="352">
        <f>('MONTHLY DATA'!CF242/1000)</f>
        <v>1.5549E-5</v>
      </c>
      <c r="BI664" s="352">
        <f>('MONTHLY DATA'!CG242/1000)</f>
        <v>1.5549E-5</v>
      </c>
      <c r="BJ664" s="352">
        <f>('MONTHLY DATA'!CH242/1000)</f>
        <v>1.5549E-5</v>
      </c>
      <c r="BK664" s="352">
        <f>('MONTHLY DATA'!CI242/1000)</f>
        <v>1.8105E-5</v>
      </c>
      <c r="BL664" s="352">
        <f>('MONTHLY DATA'!CJ242/1000)</f>
        <v>1.8105E-5</v>
      </c>
      <c r="BM664" s="352">
        <f>('MONTHLY DATA'!CK242/1000)</f>
        <v>1.8105E-5</v>
      </c>
      <c r="BN664" s="352">
        <f>('MONTHLY DATA'!CL242/1000)</f>
        <v>1.8105E-5</v>
      </c>
      <c r="BO664" s="352">
        <f>('MONTHLY DATA'!CM242/1000)</f>
        <v>1.8105E-5</v>
      </c>
      <c r="BP664" s="352">
        <f>('MONTHLY DATA'!CN242/1000)</f>
        <v>1.8105E-5</v>
      </c>
      <c r="BQ664" s="352">
        <f>('MONTHLY DATA'!CO242/1000)</f>
        <v>1.8105E-5</v>
      </c>
      <c r="BR664" s="352">
        <f>('MONTHLY DATA'!CP242/1000)</f>
        <v>1.8105E-5</v>
      </c>
      <c r="BS664" s="352">
        <f>('MONTHLY DATA'!CQ242/1000)</f>
        <v>1.8105E-5</v>
      </c>
      <c r="BT664" s="352">
        <f>('MONTHLY DATA'!CR242/1000)</f>
        <v>1.8105E-5</v>
      </c>
      <c r="BU664" s="352">
        <f>('MONTHLY DATA'!CS242/1000)</f>
        <v>1.8105E-5</v>
      </c>
      <c r="BV664" s="352">
        <f>('MONTHLY DATA'!CT242/1000)</f>
        <v>1.8105E-5</v>
      </c>
      <c r="BW664" s="373">
        <f t="shared" si="436"/>
        <v>1.1131380000000005E-3</v>
      </c>
    </row>
    <row r="665" spans="1:75" ht="16.5" thickBot="1" x14ac:dyDescent="0.3">
      <c r="BW665" s="355">
        <f t="shared" si="436"/>
        <v>0</v>
      </c>
    </row>
    <row r="666" spans="1:75" ht="16.5" thickBot="1" x14ac:dyDescent="0.3">
      <c r="A666" s="247" t="s">
        <v>421</v>
      </c>
      <c r="BW666" s="355">
        <f t="shared" si="436"/>
        <v>0</v>
      </c>
    </row>
    <row r="667" spans="1:75" ht="16.5" thickBot="1" x14ac:dyDescent="0.3">
      <c r="A667" s="180" t="s">
        <v>168</v>
      </c>
      <c r="O667" s="352">
        <f>('MONTHLY DATA'!AM245/1000)</f>
        <v>1.4981E-4</v>
      </c>
      <c r="P667" s="352">
        <f>('MONTHLY DATA'!AN245/1000)</f>
        <v>1.4981E-4</v>
      </c>
      <c r="Q667" s="352">
        <f>('MONTHLY DATA'!AO245/1000)</f>
        <v>1.4981E-4</v>
      </c>
      <c r="R667" s="352">
        <f>('MONTHLY DATA'!AP245/1000)</f>
        <v>1.4981E-4</v>
      </c>
      <c r="S667" s="352">
        <f>('MONTHLY DATA'!AQ245/1000)</f>
        <v>1.4981E-4</v>
      </c>
      <c r="T667" s="352">
        <f>('MONTHLY DATA'!AR245/1000)</f>
        <v>1.4981E-4</v>
      </c>
      <c r="U667" s="352">
        <f>('MONTHLY DATA'!AS245/1000)</f>
        <v>1.4981E-4</v>
      </c>
      <c r="V667" s="352">
        <f>('MONTHLY DATA'!AT245/1000)</f>
        <v>1.4981E-4</v>
      </c>
      <c r="W667" s="352">
        <f>('MONTHLY DATA'!AU245/1000)</f>
        <v>1.4981E-4</v>
      </c>
      <c r="X667" s="352">
        <f>('MONTHLY DATA'!AV245/1000)</f>
        <v>1.4981E-4</v>
      </c>
      <c r="Y667" s="352">
        <f>('MONTHLY DATA'!AW245/1000)</f>
        <v>1.4981E-4</v>
      </c>
      <c r="Z667" s="352">
        <f>('MONTHLY DATA'!AX245/1000)</f>
        <v>1.4981E-4</v>
      </c>
      <c r="AA667" s="352">
        <f>('MONTHLY DATA'!AY245/1000)</f>
        <v>1.4981E-4</v>
      </c>
      <c r="AB667" s="352">
        <f>('MONTHLY DATA'!AZ245/1000)</f>
        <v>1.4981E-4</v>
      </c>
      <c r="AC667" s="352">
        <f>('MONTHLY DATA'!BA245/1000)</f>
        <v>1.4981E-4</v>
      </c>
      <c r="AD667" s="352">
        <f>('MONTHLY DATA'!BB245/1000)</f>
        <v>1.4981E-4</v>
      </c>
      <c r="AE667" s="352">
        <f>('MONTHLY DATA'!BC245/1000)</f>
        <v>1.4981E-4</v>
      </c>
      <c r="AF667" s="352">
        <f>('MONTHLY DATA'!BD245/1000)</f>
        <v>1.4981E-4</v>
      </c>
      <c r="AG667" s="352">
        <f>('MONTHLY DATA'!BE245/1000)</f>
        <v>1.4981E-4</v>
      </c>
      <c r="AH667" s="352">
        <f>('MONTHLY DATA'!BF245/1000)</f>
        <v>1.4981E-4</v>
      </c>
      <c r="AI667" s="352">
        <f>('MONTHLY DATA'!BG245/1000)</f>
        <v>1.4981E-4</v>
      </c>
      <c r="AJ667" s="352">
        <f>('MONTHLY DATA'!BH245/1000)</f>
        <v>1.4981E-4</v>
      </c>
      <c r="AK667" s="352">
        <f>('MONTHLY DATA'!BI245/1000)</f>
        <v>1.4981E-4</v>
      </c>
      <c r="AL667" s="352">
        <f>('MONTHLY DATA'!BJ245/1000)</f>
        <v>1.4981E-4</v>
      </c>
      <c r="AM667" s="352">
        <f>('MONTHLY DATA'!BK245/1000)</f>
        <v>1.5293400000000002E-4</v>
      </c>
      <c r="AN667" s="352">
        <f>('MONTHLY DATA'!BL245/1000)</f>
        <v>1.5293400000000002E-4</v>
      </c>
      <c r="AO667" s="352">
        <f>('MONTHLY DATA'!BM245/1000)</f>
        <v>1.5293400000000002E-4</v>
      </c>
      <c r="AP667" s="352">
        <f>('MONTHLY DATA'!BN245/1000)</f>
        <v>1.5293400000000002E-4</v>
      </c>
      <c r="AQ667" s="352">
        <f>('MONTHLY DATA'!BO245/1000)</f>
        <v>1.5293400000000002E-4</v>
      </c>
      <c r="AR667" s="352">
        <f>('MONTHLY DATA'!BP245/1000)</f>
        <v>1.5293400000000002E-4</v>
      </c>
      <c r="AS667" s="352">
        <f>('MONTHLY DATA'!BQ245/1000)</f>
        <v>1.5293400000000002E-4</v>
      </c>
      <c r="AT667" s="352">
        <f>('MONTHLY DATA'!BR245/1000)</f>
        <v>1.5293400000000002E-4</v>
      </c>
      <c r="AU667" s="352">
        <f>('MONTHLY DATA'!BS245/1000)</f>
        <v>1.5293400000000002E-4</v>
      </c>
      <c r="AV667" s="352">
        <f>('MONTHLY DATA'!BT245/1000)</f>
        <v>1.5293400000000002E-4</v>
      </c>
      <c r="AW667" s="352">
        <f>('MONTHLY DATA'!BU245/1000)</f>
        <v>1.5293400000000002E-4</v>
      </c>
      <c r="AX667" s="352">
        <f>('MONTHLY DATA'!BV245/1000)</f>
        <v>1.5293400000000002E-4</v>
      </c>
      <c r="AY667" s="352">
        <f>('MONTHLY DATA'!BW245/1000)</f>
        <v>1.4895800000000001E-4</v>
      </c>
      <c r="AZ667" s="352">
        <f>('MONTHLY DATA'!BX245/1000)</f>
        <v>1.4895800000000001E-4</v>
      </c>
      <c r="BA667" s="352">
        <f>('MONTHLY DATA'!BY245/1000)</f>
        <v>1.4895800000000001E-4</v>
      </c>
      <c r="BB667" s="352">
        <f>('MONTHLY DATA'!BZ245/1000)</f>
        <v>1.4895800000000001E-4</v>
      </c>
      <c r="BC667" s="352">
        <f>('MONTHLY DATA'!CA245/1000)</f>
        <v>1.4895800000000001E-4</v>
      </c>
      <c r="BD667" s="352">
        <f>('MONTHLY DATA'!CB245/1000)</f>
        <v>1.4895800000000001E-4</v>
      </c>
      <c r="BE667" s="352">
        <f>('MONTHLY DATA'!CC245/1000)</f>
        <v>1.4895800000000001E-4</v>
      </c>
      <c r="BF667" s="352">
        <f>('MONTHLY DATA'!CD245/1000)</f>
        <v>1.4895800000000001E-4</v>
      </c>
      <c r="BG667" s="352">
        <f>('MONTHLY DATA'!CE245/1000)</f>
        <v>1.4895800000000001E-4</v>
      </c>
      <c r="BH667" s="352">
        <f>('MONTHLY DATA'!CF245/1000)</f>
        <v>1.4895800000000001E-4</v>
      </c>
      <c r="BI667" s="352">
        <f>('MONTHLY DATA'!CG245/1000)</f>
        <v>1.4895800000000001E-4</v>
      </c>
      <c r="BJ667" s="352">
        <f>('MONTHLY DATA'!CH245/1000)</f>
        <v>1.4895800000000001E-4</v>
      </c>
      <c r="BK667" s="352">
        <f>('MONTHLY DATA'!CI245/1000)</f>
        <v>1.44556E-4</v>
      </c>
      <c r="BL667" s="352">
        <f>('MONTHLY DATA'!CJ245/1000)</f>
        <v>1.44556E-4</v>
      </c>
      <c r="BM667" s="352">
        <f>('MONTHLY DATA'!CK245/1000)</f>
        <v>1.44556E-4</v>
      </c>
      <c r="BN667" s="352">
        <f>('MONTHLY DATA'!CL245/1000)</f>
        <v>1.44556E-4</v>
      </c>
      <c r="BO667" s="352">
        <f>('MONTHLY DATA'!CM245/1000)</f>
        <v>1.44556E-4</v>
      </c>
      <c r="BP667" s="352">
        <f>('MONTHLY DATA'!CN245/1000)</f>
        <v>1.44556E-4</v>
      </c>
      <c r="BQ667" s="352">
        <f>('MONTHLY DATA'!CO245/1000)</f>
        <v>1.44556E-4</v>
      </c>
      <c r="BR667" s="352">
        <f>('MONTHLY DATA'!CP245/1000)</f>
        <v>1.44556E-4</v>
      </c>
      <c r="BS667" s="352">
        <f>('MONTHLY DATA'!CQ245/1000)</f>
        <v>1.44556E-4</v>
      </c>
      <c r="BT667" s="352">
        <f>('MONTHLY DATA'!CR245/1000)</f>
        <v>1.44556E-4</v>
      </c>
      <c r="BU667" s="352">
        <f>('MONTHLY DATA'!CS245/1000)</f>
        <v>1.44556E-4</v>
      </c>
      <c r="BV667" s="352">
        <f>('MONTHLY DATA'!CT245/1000)</f>
        <v>1.44556E-4</v>
      </c>
      <c r="BW667" s="373">
        <f t="shared" si="436"/>
        <v>8.952816000000011E-3</v>
      </c>
    </row>
    <row r="668" spans="1:75" ht="16.5" thickBot="1" x14ac:dyDescent="0.3">
      <c r="A668" s="180" t="s">
        <v>163</v>
      </c>
      <c r="O668" s="352">
        <f>('MONTHLY DATA'!AM246/1000)</f>
        <v>2.8399999999999999E-6</v>
      </c>
      <c r="P668" s="352">
        <f>('MONTHLY DATA'!AN246/1000)</f>
        <v>2.8399999999999999E-6</v>
      </c>
      <c r="Q668" s="352">
        <f>('MONTHLY DATA'!AO246/1000)</f>
        <v>2.8399999999999999E-6</v>
      </c>
      <c r="R668" s="352">
        <f>('MONTHLY DATA'!AP246/1000)</f>
        <v>2.8399999999999999E-6</v>
      </c>
      <c r="S668" s="352">
        <f>('MONTHLY DATA'!AQ246/1000)</f>
        <v>2.8399999999999999E-6</v>
      </c>
      <c r="T668" s="352">
        <f>('MONTHLY DATA'!AR246/1000)</f>
        <v>2.8399999999999999E-6</v>
      </c>
      <c r="U668" s="352">
        <f>('MONTHLY DATA'!AS246/1000)</f>
        <v>2.8399999999999999E-6</v>
      </c>
      <c r="V668" s="352">
        <f>('MONTHLY DATA'!AT246/1000)</f>
        <v>2.8399999999999999E-6</v>
      </c>
      <c r="W668" s="352">
        <f>('MONTHLY DATA'!AU246/1000)</f>
        <v>2.8399999999999999E-6</v>
      </c>
      <c r="X668" s="352">
        <f>('MONTHLY DATA'!AV246/1000)</f>
        <v>2.8399999999999999E-6</v>
      </c>
      <c r="Y668" s="352">
        <f>('MONTHLY DATA'!AW246/1000)</f>
        <v>2.8399999999999999E-6</v>
      </c>
      <c r="Z668" s="352">
        <f>('MONTHLY DATA'!AX246/1000)</f>
        <v>2.8399999999999999E-6</v>
      </c>
      <c r="AA668" s="352">
        <f>('MONTHLY DATA'!AY246/1000)</f>
        <v>2.7335000000000002E-6</v>
      </c>
      <c r="AB668" s="352">
        <f>('MONTHLY DATA'!AZ246/1000)</f>
        <v>2.7335000000000002E-6</v>
      </c>
      <c r="AC668" s="352">
        <f>('MONTHLY DATA'!BA246/1000)</f>
        <v>2.7335000000000002E-6</v>
      </c>
      <c r="AD668" s="352">
        <f>('MONTHLY DATA'!BB246/1000)</f>
        <v>2.7335000000000002E-6</v>
      </c>
      <c r="AE668" s="352">
        <f>('MONTHLY DATA'!BC246/1000)</f>
        <v>2.7335000000000002E-6</v>
      </c>
      <c r="AF668" s="352">
        <f>('MONTHLY DATA'!BD246/1000)</f>
        <v>2.7335000000000002E-6</v>
      </c>
      <c r="AG668" s="352">
        <f>('MONTHLY DATA'!BE246/1000)</f>
        <v>2.7335000000000002E-6</v>
      </c>
      <c r="AH668" s="352">
        <f>('MONTHLY DATA'!BF246/1000)</f>
        <v>2.7335000000000002E-6</v>
      </c>
      <c r="AI668" s="352">
        <f>('MONTHLY DATA'!BG246/1000)</f>
        <v>2.7335000000000002E-6</v>
      </c>
      <c r="AJ668" s="352">
        <f>('MONTHLY DATA'!BH246/1000)</f>
        <v>2.7335000000000002E-6</v>
      </c>
      <c r="AK668" s="352">
        <f>('MONTHLY DATA'!BI246/1000)</f>
        <v>2.7335000000000002E-6</v>
      </c>
      <c r="AL668" s="352">
        <f>('MONTHLY DATA'!BJ246/1000)</f>
        <v>2.7335000000000002E-6</v>
      </c>
      <c r="AM668" s="352">
        <f>('MONTHLY DATA'!BK246/1000)</f>
        <v>2.1299999999999999E-6</v>
      </c>
      <c r="AN668" s="352">
        <f>('MONTHLY DATA'!BL246/1000)</f>
        <v>2.1299999999999999E-6</v>
      </c>
      <c r="AO668" s="352">
        <f>('MONTHLY DATA'!BM246/1000)</f>
        <v>2.1299999999999999E-6</v>
      </c>
      <c r="AP668" s="352">
        <f>('MONTHLY DATA'!BN246/1000)</f>
        <v>2.1299999999999999E-6</v>
      </c>
      <c r="AQ668" s="352">
        <f>('MONTHLY DATA'!BO246/1000)</f>
        <v>2.1299999999999999E-6</v>
      </c>
      <c r="AR668" s="352">
        <f>('MONTHLY DATA'!BP246/1000)</f>
        <v>2.1299999999999999E-6</v>
      </c>
      <c r="AS668" s="352">
        <f>('MONTHLY DATA'!BQ246/1000)</f>
        <v>2.1299999999999999E-6</v>
      </c>
      <c r="AT668" s="352">
        <f>('MONTHLY DATA'!BR246/1000)</f>
        <v>2.1299999999999999E-6</v>
      </c>
      <c r="AU668" s="352">
        <f>('MONTHLY DATA'!BS246/1000)</f>
        <v>2.1299999999999999E-6</v>
      </c>
      <c r="AV668" s="352">
        <f>('MONTHLY DATA'!BT246/1000)</f>
        <v>2.1299999999999999E-6</v>
      </c>
      <c r="AW668" s="352">
        <f>('MONTHLY DATA'!BU246/1000)</f>
        <v>2.1299999999999999E-6</v>
      </c>
      <c r="AX668" s="352">
        <f>('MONTHLY DATA'!BV246/1000)</f>
        <v>2.1299999999999999E-6</v>
      </c>
      <c r="AY668" s="352">
        <f>('MONTHLY DATA'!BW246/1000)</f>
        <v>2.5559999999999998E-6</v>
      </c>
      <c r="AZ668" s="352">
        <f>('MONTHLY DATA'!BX246/1000)</f>
        <v>2.5559999999999998E-6</v>
      </c>
      <c r="BA668" s="352">
        <f>('MONTHLY DATA'!BY246/1000)</f>
        <v>2.5559999999999998E-6</v>
      </c>
      <c r="BB668" s="352">
        <f>('MONTHLY DATA'!BZ246/1000)</f>
        <v>2.5559999999999998E-6</v>
      </c>
      <c r="BC668" s="352">
        <f>('MONTHLY DATA'!CA246/1000)</f>
        <v>2.5559999999999998E-6</v>
      </c>
      <c r="BD668" s="352">
        <f>('MONTHLY DATA'!CB246/1000)</f>
        <v>2.5559999999999998E-6</v>
      </c>
      <c r="BE668" s="352">
        <f>('MONTHLY DATA'!CC246/1000)</f>
        <v>2.5559999999999998E-6</v>
      </c>
      <c r="BF668" s="352">
        <f>('MONTHLY DATA'!CD246/1000)</f>
        <v>2.5559999999999998E-6</v>
      </c>
      <c r="BG668" s="352">
        <f>('MONTHLY DATA'!CE246/1000)</f>
        <v>2.5559999999999998E-6</v>
      </c>
      <c r="BH668" s="352">
        <f>('MONTHLY DATA'!CF246/1000)</f>
        <v>2.5559999999999998E-6</v>
      </c>
      <c r="BI668" s="352">
        <f>('MONTHLY DATA'!CG246/1000)</f>
        <v>2.5559999999999998E-6</v>
      </c>
      <c r="BJ668" s="352">
        <f>('MONTHLY DATA'!CH246/1000)</f>
        <v>2.5559999999999998E-6</v>
      </c>
      <c r="BK668" s="352">
        <f>('MONTHLY DATA'!CI246/1000)</f>
        <v>2.6979999999999998E-6</v>
      </c>
      <c r="BL668" s="352">
        <f>('MONTHLY DATA'!CJ246/1000)</f>
        <v>2.6979999999999998E-6</v>
      </c>
      <c r="BM668" s="352">
        <f>('MONTHLY DATA'!CK246/1000)</f>
        <v>2.6979999999999998E-6</v>
      </c>
      <c r="BN668" s="352">
        <f>('MONTHLY DATA'!CL246/1000)</f>
        <v>2.6979999999999998E-6</v>
      </c>
      <c r="BO668" s="352">
        <f>('MONTHLY DATA'!CM246/1000)</f>
        <v>2.6979999999999998E-6</v>
      </c>
      <c r="BP668" s="352">
        <f>('MONTHLY DATA'!CN246/1000)</f>
        <v>2.6979999999999998E-6</v>
      </c>
      <c r="BQ668" s="352">
        <f>('MONTHLY DATA'!CO246/1000)</f>
        <v>2.6979999999999998E-6</v>
      </c>
      <c r="BR668" s="352">
        <f>('MONTHLY DATA'!CP246/1000)</f>
        <v>2.6979999999999998E-6</v>
      </c>
      <c r="BS668" s="352">
        <f>('MONTHLY DATA'!CQ246/1000)</f>
        <v>2.6979999999999998E-6</v>
      </c>
      <c r="BT668" s="352">
        <f>('MONTHLY DATA'!CR246/1000)</f>
        <v>2.6979999999999998E-6</v>
      </c>
      <c r="BU668" s="352">
        <f>('MONTHLY DATA'!CS246/1000)</f>
        <v>2.6979999999999998E-6</v>
      </c>
      <c r="BV668" s="352">
        <f>('MONTHLY DATA'!CT246/1000)</f>
        <v>2.6979999999999998E-6</v>
      </c>
      <c r="BW668" s="373">
        <f t="shared" si="436"/>
        <v>1.5548999999999991E-4</v>
      </c>
    </row>
    <row r="669" spans="1:75" ht="16.5" thickBot="1" x14ac:dyDescent="0.3">
      <c r="A669" s="180" t="s">
        <v>462</v>
      </c>
      <c r="O669" s="352">
        <f>('MONTHLY DATA'!AM247/1000)</f>
        <v>7.3130000000000001E-6</v>
      </c>
      <c r="P669" s="352">
        <f>('MONTHLY DATA'!AN247/1000)</f>
        <v>7.3130000000000001E-6</v>
      </c>
      <c r="Q669" s="352">
        <f>('MONTHLY DATA'!AO247/1000)</f>
        <v>7.3130000000000001E-6</v>
      </c>
      <c r="R669" s="352">
        <f>('MONTHLY DATA'!AP247/1000)</f>
        <v>7.3130000000000001E-6</v>
      </c>
      <c r="S669" s="352">
        <f>('MONTHLY DATA'!AQ247/1000)</f>
        <v>7.3130000000000001E-6</v>
      </c>
      <c r="T669" s="352">
        <f>('MONTHLY DATA'!AR247/1000)</f>
        <v>7.3130000000000001E-6</v>
      </c>
      <c r="U669" s="352">
        <f>('MONTHLY DATA'!AS247/1000)</f>
        <v>7.3130000000000001E-6</v>
      </c>
      <c r="V669" s="352">
        <f>('MONTHLY DATA'!AT247/1000)</f>
        <v>7.3130000000000001E-6</v>
      </c>
      <c r="W669" s="352">
        <f>('MONTHLY DATA'!AU247/1000)</f>
        <v>7.3130000000000001E-6</v>
      </c>
      <c r="X669" s="352">
        <f>('MONTHLY DATA'!AV247/1000)</f>
        <v>7.3130000000000001E-6</v>
      </c>
      <c r="Y669" s="352">
        <f>('MONTHLY DATA'!AW247/1000)</f>
        <v>7.3130000000000001E-6</v>
      </c>
      <c r="Z669" s="352">
        <f>('MONTHLY DATA'!AX247/1000)</f>
        <v>7.3130000000000001E-6</v>
      </c>
      <c r="AA669" s="352">
        <f>('MONTHLY DATA'!AY247/1000)</f>
        <v>7.8100000000000015E-6</v>
      </c>
      <c r="AB669" s="352">
        <f>('MONTHLY DATA'!AZ247/1000)</f>
        <v>7.8100000000000015E-6</v>
      </c>
      <c r="AC669" s="352">
        <f>('MONTHLY DATA'!BA247/1000)</f>
        <v>7.8100000000000015E-6</v>
      </c>
      <c r="AD669" s="352">
        <f>('MONTHLY DATA'!BB247/1000)</f>
        <v>7.8100000000000015E-6</v>
      </c>
      <c r="AE669" s="352">
        <f>('MONTHLY DATA'!BC247/1000)</f>
        <v>7.8100000000000015E-6</v>
      </c>
      <c r="AF669" s="352">
        <f>('MONTHLY DATA'!BD247/1000)</f>
        <v>7.8100000000000015E-6</v>
      </c>
      <c r="AG669" s="352">
        <f>('MONTHLY DATA'!BE247/1000)</f>
        <v>7.8100000000000015E-6</v>
      </c>
      <c r="AH669" s="352">
        <f>('MONTHLY DATA'!BF247/1000)</f>
        <v>7.8100000000000015E-6</v>
      </c>
      <c r="AI669" s="352">
        <f>('MONTHLY DATA'!BG247/1000)</f>
        <v>7.8100000000000015E-6</v>
      </c>
      <c r="AJ669" s="352">
        <f>('MONTHLY DATA'!BH247/1000)</f>
        <v>7.8100000000000015E-6</v>
      </c>
      <c r="AK669" s="352">
        <f>('MONTHLY DATA'!BI247/1000)</f>
        <v>7.8100000000000015E-6</v>
      </c>
      <c r="AL669" s="352">
        <f>('MONTHLY DATA'!BJ247/1000)</f>
        <v>7.8100000000000015E-6</v>
      </c>
      <c r="AM669" s="352">
        <f>('MONTHLY DATA'!BK247/1000)</f>
        <v>6.7449999999999989E-6</v>
      </c>
      <c r="AN669" s="352">
        <f>('MONTHLY DATA'!BL247/1000)</f>
        <v>6.7449999999999989E-6</v>
      </c>
      <c r="AO669" s="352">
        <f>('MONTHLY DATA'!BM247/1000)</f>
        <v>6.7449999999999989E-6</v>
      </c>
      <c r="AP669" s="352">
        <f>('MONTHLY DATA'!BN247/1000)</f>
        <v>6.7449999999999989E-6</v>
      </c>
      <c r="AQ669" s="352">
        <f>('MONTHLY DATA'!BO247/1000)</f>
        <v>6.7449999999999989E-6</v>
      </c>
      <c r="AR669" s="352">
        <f>('MONTHLY DATA'!BP247/1000)</f>
        <v>6.7449999999999989E-6</v>
      </c>
      <c r="AS669" s="352">
        <f>('MONTHLY DATA'!BQ247/1000)</f>
        <v>6.7449999999999989E-6</v>
      </c>
      <c r="AT669" s="352">
        <f>('MONTHLY DATA'!BR247/1000)</f>
        <v>6.7449999999999989E-6</v>
      </c>
      <c r="AU669" s="352">
        <f>('MONTHLY DATA'!BS247/1000)</f>
        <v>6.7449999999999989E-6</v>
      </c>
      <c r="AV669" s="352">
        <f>('MONTHLY DATA'!BT247/1000)</f>
        <v>6.7449999999999989E-6</v>
      </c>
      <c r="AW669" s="352">
        <f>('MONTHLY DATA'!BU247/1000)</f>
        <v>6.7449999999999989E-6</v>
      </c>
      <c r="AX669" s="352">
        <f>('MONTHLY DATA'!BV247/1000)</f>
        <v>6.7449999999999989E-6</v>
      </c>
      <c r="AY669" s="352">
        <f>('MONTHLY DATA'!BW247/1000)</f>
        <v>6.3899999999999998E-6</v>
      </c>
      <c r="AZ669" s="352">
        <f>('MONTHLY DATA'!BX247/1000)</f>
        <v>6.3899999999999998E-6</v>
      </c>
      <c r="BA669" s="352">
        <f>('MONTHLY DATA'!BY247/1000)</f>
        <v>6.3899999999999998E-6</v>
      </c>
      <c r="BB669" s="352">
        <f>('MONTHLY DATA'!BZ247/1000)</f>
        <v>6.3899999999999998E-6</v>
      </c>
      <c r="BC669" s="352">
        <f>('MONTHLY DATA'!CA247/1000)</f>
        <v>6.3899999999999998E-6</v>
      </c>
      <c r="BD669" s="352">
        <f>('MONTHLY DATA'!CB247/1000)</f>
        <v>6.3899999999999998E-6</v>
      </c>
      <c r="BE669" s="352">
        <f>('MONTHLY DATA'!CC247/1000)</f>
        <v>6.3899999999999998E-6</v>
      </c>
      <c r="BF669" s="352">
        <f>('MONTHLY DATA'!CD247/1000)</f>
        <v>6.3899999999999998E-6</v>
      </c>
      <c r="BG669" s="352">
        <f>('MONTHLY DATA'!CE247/1000)</f>
        <v>6.3899999999999998E-6</v>
      </c>
      <c r="BH669" s="352">
        <f>('MONTHLY DATA'!CF247/1000)</f>
        <v>6.3899999999999998E-6</v>
      </c>
      <c r="BI669" s="352">
        <f>('MONTHLY DATA'!CG247/1000)</f>
        <v>6.3899999999999998E-6</v>
      </c>
      <c r="BJ669" s="352">
        <f>('MONTHLY DATA'!CH247/1000)</f>
        <v>6.3899999999999998E-6</v>
      </c>
      <c r="BK669" s="352">
        <f>('MONTHLY DATA'!CI247/1000)</f>
        <v>6.5319999999999995E-6</v>
      </c>
      <c r="BL669" s="352">
        <f>('MONTHLY DATA'!CJ247/1000)</f>
        <v>6.5319999999999995E-6</v>
      </c>
      <c r="BM669" s="352">
        <f>('MONTHLY DATA'!CK247/1000)</f>
        <v>6.5319999999999995E-6</v>
      </c>
      <c r="BN669" s="352">
        <f>('MONTHLY DATA'!CL247/1000)</f>
        <v>6.5319999999999995E-6</v>
      </c>
      <c r="BO669" s="352">
        <f>('MONTHLY DATA'!CM247/1000)</f>
        <v>6.5319999999999995E-6</v>
      </c>
      <c r="BP669" s="352">
        <f>('MONTHLY DATA'!CN247/1000)</f>
        <v>6.5319999999999995E-6</v>
      </c>
      <c r="BQ669" s="352">
        <f>('MONTHLY DATA'!CO247/1000)</f>
        <v>6.5319999999999995E-6</v>
      </c>
      <c r="BR669" s="352">
        <f>('MONTHLY DATA'!CP247/1000)</f>
        <v>6.5319999999999995E-6</v>
      </c>
      <c r="BS669" s="352">
        <f>('MONTHLY DATA'!CQ247/1000)</f>
        <v>6.5319999999999995E-6</v>
      </c>
      <c r="BT669" s="352">
        <f>('MONTHLY DATA'!CR247/1000)</f>
        <v>6.5319999999999995E-6</v>
      </c>
      <c r="BU669" s="352">
        <f>('MONTHLY DATA'!CS247/1000)</f>
        <v>6.5319999999999995E-6</v>
      </c>
      <c r="BV669" s="352">
        <f>('MONTHLY DATA'!CT247/1000)</f>
        <v>6.5319999999999995E-6</v>
      </c>
      <c r="BW669" s="373">
        <f t="shared" si="436"/>
        <v>4.1748000000000013E-4</v>
      </c>
    </row>
    <row r="670" spans="1:75" ht="16.5" thickBot="1" x14ac:dyDescent="0.3">
      <c r="A670" s="180" t="s">
        <v>165</v>
      </c>
      <c r="O670" s="352">
        <f>('MONTHLY DATA'!AM248/1000)</f>
        <v>2.3714E-5</v>
      </c>
      <c r="P670" s="352">
        <f>('MONTHLY DATA'!AN248/1000)</f>
        <v>2.3714E-5</v>
      </c>
      <c r="Q670" s="352">
        <f>('MONTHLY DATA'!AO248/1000)</f>
        <v>2.3714E-5</v>
      </c>
      <c r="R670" s="352">
        <f>('MONTHLY DATA'!AP248/1000)</f>
        <v>2.3714E-5</v>
      </c>
      <c r="S670" s="352">
        <f>('MONTHLY DATA'!AQ248/1000)</f>
        <v>2.3714E-5</v>
      </c>
      <c r="T670" s="352">
        <f>('MONTHLY DATA'!AR248/1000)</f>
        <v>2.3714E-5</v>
      </c>
      <c r="U670" s="352">
        <f>('MONTHLY DATA'!AS248/1000)</f>
        <v>2.3714E-5</v>
      </c>
      <c r="V670" s="352">
        <f>('MONTHLY DATA'!AT248/1000)</f>
        <v>2.3714E-5</v>
      </c>
      <c r="W670" s="352">
        <f>('MONTHLY DATA'!AU248/1000)</f>
        <v>2.3714E-5</v>
      </c>
      <c r="X670" s="352">
        <f>('MONTHLY DATA'!AV248/1000)</f>
        <v>2.3714E-5</v>
      </c>
      <c r="Y670" s="352">
        <f>('MONTHLY DATA'!AW248/1000)</f>
        <v>2.3714E-5</v>
      </c>
      <c r="Z670" s="352">
        <f>('MONTHLY DATA'!AX248/1000)</f>
        <v>2.3714E-5</v>
      </c>
      <c r="AA670" s="352">
        <f>('MONTHLY DATA'!AY248/1000)</f>
        <v>2.3714E-5</v>
      </c>
      <c r="AB670" s="352">
        <f>('MONTHLY DATA'!AZ248/1000)</f>
        <v>2.3714E-5</v>
      </c>
      <c r="AC670" s="352">
        <f>('MONTHLY DATA'!BA248/1000)</f>
        <v>2.3714E-5</v>
      </c>
      <c r="AD670" s="352">
        <f>('MONTHLY DATA'!BB248/1000)</f>
        <v>2.3714E-5</v>
      </c>
      <c r="AE670" s="352">
        <f>('MONTHLY DATA'!BC248/1000)</f>
        <v>2.3714E-5</v>
      </c>
      <c r="AF670" s="352">
        <f>('MONTHLY DATA'!BD248/1000)</f>
        <v>2.3714E-5</v>
      </c>
      <c r="AG670" s="352">
        <f>('MONTHLY DATA'!BE248/1000)</f>
        <v>2.3714E-5</v>
      </c>
      <c r="AH670" s="352">
        <f>('MONTHLY DATA'!BF248/1000)</f>
        <v>2.3714E-5</v>
      </c>
      <c r="AI670" s="352">
        <f>('MONTHLY DATA'!BG248/1000)</f>
        <v>2.3714E-5</v>
      </c>
      <c r="AJ670" s="352">
        <f>('MONTHLY DATA'!BH248/1000)</f>
        <v>2.3714E-5</v>
      </c>
      <c r="AK670" s="352">
        <f>('MONTHLY DATA'!BI248/1000)</f>
        <v>2.3714E-5</v>
      </c>
      <c r="AL670" s="352">
        <f>('MONTHLY DATA'!BJ248/1000)</f>
        <v>2.3714E-5</v>
      </c>
      <c r="AM670" s="352">
        <f>('MONTHLY DATA'!BK248/1000)</f>
        <v>2.3714E-5</v>
      </c>
      <c r="AN670" s="352">
        <f>('MONTHLY DATA'!BL248/1000)</f>
        <v>2.3714E-5</v>
      </c>
      <c r="AO670" s="352">
        <f>('MONTHLY DATA'!BM248/1000)</f>
        <v>2.3714E-5</v>
      </c>
      <c r="AP670" s="352">
        <f>('MONTHLY DATA'!BN248/1000)</f>
        <v>2.3714E-5</v>
      </c>
      <c r="AQ670" s="352">
        <f>('MONTHLY DATA'!BO248/1000)</f>
        <v>2.3714E-5</v>
      </c>
      <c r="AR670" s="352">
        <f>('MONTHLY DATA'!BP248/1000)</f>
        <v>2.3714E-5</v>
      </c>
      <c r="AS670" s="352">
        <f>('MONTHLY DATA'!BQ248/1000)</f>
        <v>2.3714E-5</v>
      </c>
      <c r="AT670" s="352">
        <f>('MONTHLY DATA'!BR248/1000)</f>
        <v>2.3714E-5</v>
      </c>
      <c r="AU670" s="352">
        <f>('MONTHLY DATA'!BS248/1000)</f>
        <v>2.3714E-5</v>
      </c>
      <c r="AV670" s="352">
        <f>('MONTHLY DATA'!BT248/1000)</f>
        <v>2.3714E-5</v>
      </c>
      <c r="AW670" s="352">
        <f>('MONTHLY DATA'!BU248/1000)</f>
        <v>2.3714E-5</v>
      </c>
      <c r="AX670" s="352">
        <f>('MONTHLY DATA'!BV248/1000)</f>
        <v>2.3714E-5</v>
      </c>
      <c r="AY670" s="352">
        <f>('MONTHLY DATA'!BW248/1000)</f>
        <v>2.4992000000000001E-5</v>
      </c>
      <c r="AZ670" s="352">
        <f>('MONTHLY DATA'!BX248/1000)</f>
        <v>2.4992000000000001E-5</v>
      </c>
      <c r="BA670" s="352">
        <f>('MONTHLY DATA'!BY248/1000)</f>
        <v>2.4992000000000001E-5</v>
      </c>
      <c r="BB670" s="352">
        <f>('MONTHLY DATA'!BZ248/1000)</f>
        <v>2.4992000000000001E-5</v>
      </c>
      <c r="BC670" s="352">
        <f>('MONTHLY DATA'!CA248/1000)</f>
        <v>2.4992000000000001E-5</v>
      </c>
      <c r="BD670" s="352">
        <f>('MONTHLY DATA'!CB248/1000)</f>
        <v>2.4992000000000001E-5</v>
      </c>
      <c r="BE670" s="352">
        <f>('MONTHLY DATA'!CC248/1000)</f>
        <v>2.4992000000000001E-5</v>
      </c>
      <c r="BF670" s="352">
        <f>('MONTHLY DATA'!CD248/1000)</f>
        <v>2.4992000000000001E-5</v>
      </c>
      <c r="BG670" s="352">
        <f>('MONTHLY DATA'!CE248/1000)</f>
        <v>2.4992000000000001E-5</v>
      </c>
      <c r="BH670" s="352">
        <f>('MONTHLY DATA'!CF248/1000)</f>
        <v>2.4992000000000001E-5</v>
      </c>
      <c r="BI670" s="352">
        <f>('MONTHLY DATA'!CG248/1000)</f>
        <v>2.4992000000000001E-5</v>
      </c>
      <c r="BJ670" s="352">
        <f>('MONTHLY DATA'!CH248/1000)</f>
        <v>2.4992000000000001E-5</v>
      </c>
      <c r="BK670" s="352">
        <f>('MONTHLY DATA'!CI248/1000)</f>
        <v>2.5062999999999997E-5</v>
      </c>
      <c r="BL670" s="352">
        <f>('MONTHLY DATA'!CJ248/1000)</f>
        <v>2.5062999999999997E-5</v>
      </c>
      <c r="BM670" s="352">
        <f>('MONTHLY DATA'!CK248/1000)</f>
        <v>2.5062999999999997E-5</v>
      </c>
      <c r="BN670" s="352">
        <f>('MONTHLY DATA'!CL248/1000)</f>
        <v>2.5062999999999997E-5</v>
      </c>
      <c r="BO670" s="352">
        <f>('MONTHLY DATA'!CM248/1000)</f>
        <v>2.5062999999999997E-5</v>
      </c>
      <c r="BP670" s="352">
        <f>('MONTHLY DATA'!CN248/1000)</f>
        <v>2.5062999999999997E-5</v>
      </c>
      <c r="BQ670" s="352">
        <f>('MONTHLY DATA'!CO248/1000)</f>
        <v>2.5062999999999997E-5</v>
      </c>
      <c r="BR670" s="352">
        <f>('MONTHLY DATA'!CP248/1000)</f>
        <v>2.5062999999999997E-5</v>
      </c>
      <c r="BS670" s="352">
        <f>('MONTHLY DATA'!CQ248/1000)</f>
        <v>2.5062999999999997E-5</v>
      </c>
      <c r="BT670" s="352">
        <f>('MONTHLY DATA'!CR248/1000)</f>
        <v>2.5062999999999997E-5</v>
      </c>
      <c r="BU670" s="352">
        <f>('MONTHLY DATA'!CS248/1000)</f>
        <v>2.5062999999999997E-5</v>
      </c>
      <c r="BV670" s="352">
        <f>('MONTHLY DATA'!CT248/1000)</f>
        <v>2.5062999999999997E-5</v>
      </c>
      <c r="BW670" s="373">
        <f t="shared" si="436"/>
        <v>1.4543640000000003E-3</v>
      </c>
    </row>
    <row r="671" spans="1:75" ht="16.5" thickBot="1" x14ac:dyDescent="0.3">
      <c r="BW671" s="355">
        <f t="shared" si="436"/>
        <v>0</v>
      </c>
    </row>
    <row r="672" spans="1:75" ht="16.5" thickBot="1" x14ac:dyDescent="0.3">
      <c r="A672" s="325" t="s">
        <v>243</v>
      </c>
      <c r="BW672" s="355">
        <f t="shared" si="436"/>
        <v>0</v>
      </c>
    </row>
    <row r="673" spans="1:75" ht="16.5" thickBot="1" x14ac:dyDescent="0.3">
      <c r="A673" s="180" t="s">
        <v>161</v>
      </c>
      <c r="O673" s="352">
        <f>('MONTHLY DATA'!AM251/1000)</f>
        <v>1.5406999999999999E-4</v>
      </c>
      <c r="P673" s="352">
        <f>('MONTHLY DATA'!AN251/1000)</f>
        <v>1.5406999999999999E-4</v>
      </c>
      <c r="Q673" s="352">
        <f>('MONTHLY DATA'!AO251/1000)</f>
        <v>1.5406999999999999E-4</v>
      </c>
      <c r="R673" s="352">
        <f>('MONTHLY DATA'!AP251/1000)</f>
        <v>1.5406999999999999E-4</v>
      </c>
      <c r="S673" s="352">
        <f>('MONTHLY DATA'!AQ251/1000)</f>
        <v>1.5406999999999999E-4</v>
      </c>
      <c r="T673" s="352">
        <f>('MONTHLY DATA'!AR251/1000)</f>
        <v>1.5406999999999999E-4</v>
      </c>
      <c r="U673" s="352">
        <f>('MONTHLY DATA'!AS251/1000)</f>
        <v>1.5406999999999999E-4</v>
      </c>
      <c r="V673" s="352">
        <f>('MONTHLY DATA'!AT251/1000)</f>
        <v>1.5406999999999999E-4</v>
      </c>
      <c r="W673" s="352">
        <f>('MONTHLY DATA'!AU251/1000)</f>
        <v>1.5406999999999999E-4</v>
      </c>
      <c r="X673" s="352">
        <f>('MONTHLY DATA'!AV251/1000)</f>
        <v>1.5406999999999999E-4</v>
      </c>
      <c r="Y673" s="352">
        <f>('MONTHLY DATA'!AW251/1000)</f>
        <v>1.5406999999999999E-4</v>
      </c>
      <c r="Z673" s="352">
        <f>('MONTHLY DATA'!AX251/1000)</f>
        <v>1.5406999999999999E-4</v>
      </c>
      <c r="AA673" s="352">
        <f>('MONTHLY DATA'!AY251/1000)</f>
        <v>1.53857E-4</v>
      </c>
      <c r="AB673" s="352">
        <f>('MONTHLY DATA'!AZ251/1000)</f>
        <v>1.53857E-4</v>
      </c>
      <c r="AC673" s="352">
        <f>('MONTHLY DATA'!BA251/1000)</f>
        <v>1.53857E-4</v>
      </c>
      <c r="AD673" s="352">
        <f>('MONTHLY DATA'!BB251/1000)</f>
        <v>1.53857E-4</v>
      </c>
      <c r="AE673" s="352">
        <f>('MONTHLY DATA'!BC251/1000)</f>
        <v>1.53857E-4</v>
      </c>
      <c r="AF673" s="352">
        <f>('MONTHLY DATA'!BD251/1000)</f>
        <v>1.53857E-4</v>
      </c>
      <c r="AG673" s="352">
        <f>('MONTHLY DATA'!BE251/1000)</f>
        <v>1.53857E-4</v>
      </c>
      <c r="AH673" s="352">
        <f>('MONTHLY DATA'!BF251/1000)</f>
        <v>1.53857E-4</v>
      </c>
      <c r="AI673" s="352">
        <f>('MONTHLY DATA'!BG251/1000)</f>
        <v>1.53857E-4</v>
      </c>
      <c r="AJ673" s="352">
        <f>('MONTHLY DATA'!BH251/1000)</f>
        <v>1.53857E-4</v>
      </c>
      <c r="AK673" s="352">
        <f>('MONTHLY DATA'!BI251/1000)</f>
        <v>1.53857E-4</v>
      </c>
      <c r="AL673" s="352">
        <f>('MONTHLY DATA'!BJ251/1000)</f>
        <v>1.53857E-4</v>
      </c>
      <c r="AM673" s="352">
        <f>('MONTHLY DATA'!BK251/1000)</f>
        <v>1.5428300000000001E-4</v>
      </c>
      <c r="AN673" s="352">
        <f>('MONTHLY DATA'!BL251/1000)</f>
        <v>1.5428300000000001E-4</v>
      </c>
      <c r="AO673" s="352">
        <f>('MONTHLY DATA'!BM251/1000)</f>
        <v>1.5428300000000001E-4</v>
      </c>
      <c r="AP673" s="352">
        <f>('MONTHLY DATA'!BN251/1000)</f>
        <v>1.5428300000000001E-4</v>
      </c>
      <c r="AQ673" s="352">
        <f>('MONTHLY DATA'!BO251/1000)</f>
        <v>1.5428300000000001E-4</v>
      </c>
      <c r="AR673" s="352">
        <f>('MONTHLY DATA'!BP251/1000)</f>
        <v>1.5428300000000001E-4</v>
      </c>
      <c r="AS673" s="352">
        <f>('MONTHLY DATA'!BQ251/1000)</f>
        <v>1.5428300000000001E-4</v>
      </c>
      <c r="AT673" s="352">
        <f>('MONTHLY DATA'!BR251/1000)</f>
        <v>1.5428300000000001E-4</v>
      </c>
      <c r="AU673" s="352">
        <f>('MONTHLY DATA'!BS251/1000)</f>
        <v>1.5428300000000001E-4</v>
      </c>
      <c r="AV673" s="352">
        <f>('MONTHLY DATA'!BT251/1000)</f>
        <v>1.5428300000000001E-4</v>
      </c>
      <c r="AW673" s="352">
        <f>('MONTHLY DATA'!BU251/1000)</f>
        <v>1.5428300000000001E-4</v>
      </c>
      <c r="AX673" s="352">
        <f>('MONTHLY DATA'!BV251/1000)</f>
        <v>1.5428300000000001E-4</v>
      </c>
      <c r="AY673" s="352">
        <f>('MONTHLY DATA'!BW251/1000)</f>
        <v>1.53218E-4</v>
      </c>
      <c r="AZ673" s="352">
        <f>('MONTHLY DATA'!BX251/1000)</f>
        <v>1.53218E-4</v>
      </c>
      <c r="BA673" s="352">
        <f>('MONTHLY DATA'!BY251/1000)</f>
        <v>1.53218E-4</v>
      </c>
      <c r="BB673" s="352">
        <f>('MONTHLY DATA'!BZ251/1000)</f>
        <v>1.53218E-4</v>
      </c>
      <c r="BC673" s="352">
        <f>('MONTHLY DATA'!CA251/1000)</f>
        <v>1.53218E-4</v>
      </c>
      <c r="BD673" s="352">
        <f>('MONTHLY DATA'!CB251/1000)</f>
        <v>1.53218E-4</v>
      </c>
      <c r="BE673" s="352">
        <f>('MONTHLY DATA'!CC251/1000)</f>
        <v>1.53218E-4</v>
      </c>
      <c r="BF673" s="352">
        <f>('MONTHLY DATA'!CD251/1000)</f>
        <v>1.53218E-4</v>
      </c>
      <c r="BG673" s="352">
        <f>('MONTHLY DATA'!CE251/1000)</f>
        <v>1.53218E-4</v>
      </c>
      <c r="BH673" s="352">
        <f>('MONTHLY DATA'!CF251/1000)</f>
        <v>1.53218E-4</v>
      </c>
      <c r="BI673" s="352">
        <f>('MONTHLY DATA'!CG251/1000)</f>
        <v>1.53218E-4</v>
      </c>
      <c r="BJ673" s="352">
        <f>('MONTHLY DATA'!CH251/1000)</f>
        <v>1.53218E-4</v>
      </c>
      <c r="BK673" s="352">
        <f>('MONTHLY DATA'!CI251/1000)</f>
        <v>1.52366E-4</v>
      </c>
      <c r="BL673" s="352">
        <f>('MONTHLY DATA'!CJ251/1000)</f>
        <v>1.52366E-4</v>
      </c>
      <c r="BM673" s="352">
        <f>('MONTHLY DATA'!CK251/1000)</f>
        <v>1.52366E-4</v>
      </c>
      <c r="BN673" s="352">
        <f>('MONTHLY DATA'!CL251/1000)</f>
        <v>1.52366E-4</v>
      </c>
      <c r="BO673" s="352">
        <f>('MONTHLY DATA'!CM251/1000)</f>
        <v>1.52366E-4</v>
      </c>
      <c r="BP673" s="352">
        <f>('MONTHLY DATA'!CN251/1000)</f>
        <v>1.52366E-4</v>
      </c>
      <c r="BQ673" s="352">
        <f>('MONTHLY DATA'!CO251/1000)</f>
        <v>1.52366E-4</v>
      </c>
      <c r="BR673" s="352">
        <f>('MONTHLY DATA'!CP251/1000)</f>
        <v>1.52366E-4</v>
      </c>
      <c r="BS673" s="352">
        <f>('MONTHLY DATA'!CQ251/1000)</f>
        <v>1.52366E-4</v>
      </c>
      <c r="BT673" s="352">
        <f>('MONTHLY DATA'!CR251/1000)</f>
        <v>1.52366E-4</v>
      </c>
      <c r="BU673" s="352">
        <f>('MONTHLY DATA'!CS251/1000)</f>
        <v>1.52366E-4</v>
      </c>
      <c r="BV673" s="352">
        <f>('MONTHLY DATA'!CT251/1000)</f>
        <v>1.52366E-4</v>
      </c>
      <c r="BW673" s="373">
        <f t="shared" si="436"/>
        <v>9.2135279999999917E-3</v>
      </c>
    </row>
    <row r="674" spans="1:75" ht="16.5" thickBot="1" x14ac:dyDescent="0.3">
      <c r="A674" s="180" t="s">
        <v>163</v>
      </c>
      <c r="O674" s="352">
        <f>('MONTHLY DATA'!AM252/1000)</f>
        <v>2.1299999999999999E-6</v>
      </c>
      <c r="P674" s="352">
        <f>('MONTHLY DATA'!AN252/1000)</f>
        <v>2.1299999999999999E-6</v>
      </c>
      <c r="Q674" s="352">
        <f>('MONTHLY DATA'!AO252/1000)</f>
        <v>2.1299999999999999E-6</v>
      </c>
      <c r="R674" s="352">
        <f>('MONTHLY DATA'!AP252/1000)</f>
        <v>2.1299999999999999E-6</v>
      </c>
      <c r="S674" s="352">
        <f>('MONTHLY DATA'!AQ252/1000)</f>
        <v>2.1299999999999999E-6</v>
      </c>
      <c r="T674" s="352">
        <f>('MONTHLY DATA'!AR252/1000)</f>
        <v>2.1299999999999999E-6</v>
      </c>
      <c r="U674" s="352">
        <f>('MONTHLY DATA'!AS252/1000)</f>
        <v>2.1299999999999999E-6</v>
      </c>
      <c r="V674" s="352">
        <f>('MONTHLY DATA'!AT252/1000)</f>
        <v>2.1299999999999999E-6</v>
      </c>
      <c r="W674" s="352">
        <f>('MONTHLY DATA'!AU252/1000)</f>
        <v>2.1299999999999999E-6</v>
      </c>
      <c r="X674" s="352">
        <f>('MONTHLY DATA'!AV252/1000)</f>
        <v>2.1299999999999999E-6</v>
      </c>
      <c r="Y674" s="352">
        <f>('MONTHLY DATA'!AW252/1000)</f>
        <v>2.1299999999999999E-6</v>
      </c>
      <c r="Z674" s="352">
        <f>('MONTHLY DATA'!AX252/1000)</f>
        <v>2.1299999999999999E-6</v>
      </c>
      <c r="AA674" s="352">
        <f>('MONTHLY DATA'!AY252/1000)</f>
        <v>2.5559999999999998E-6</v>
      </c>
      <c r="AB674" s="352">
        <f>('MONTHLY DATA'!AZ252/1000)</f>
        <v>2.5559999999999998E-6</v>
      </c>
      <c r="AC674" s="352">
        <f>('MONTHLY DATA'!BA252/1000)</f>
        <v>2.5559999999999998E-6</v>
      </c>
      <c r="AD674" s="352">
        <f>('MONTHLY DATA'!BB252/1000)</f>
        <v>2.5559999999999998E-6</v>
      </c>
      <c r="AE674" s="352">
        <f>('MONTHLY DATA'!BC252/1000)</f>
        <v>2.5559999999999998E-6</v>
      </c>
      <c r="AF674" s="352">
        <f>('MONTHLY DATA'!BD252/1000)</f>
        <v>2.5559999999999998E-6</v>
      </c>
      <c r="AG674" s="352">
        <f>('MONTHLY DATA'!BE252/1000)</f>
        <v>2.5559999999999998E-6</v>
      </c>
      <c r="AH674" s="352">
        <f>('MONTHLY DATA'!BF252/1000)</f>
        <v>2.5559999999999998E-6</v>
      </c>
      <c r="AI674" s="352">
        <f>('MONTHLY DATA'!BG252/1000)</f>
        <v>2.5559999999999998E-6</v>
      </c>
      <c r="AJ674" s="352">
        <f>('MONTHLY DATA'!BH252/1000)</f>
        <v>2.5559999999999998E-6</v>
      </c>
      <c r="AK674" s="352">
        <f>('MONTHLY DATA'!BI252/1000)</f>
        <v>2.5559999999999998E-6</v>
      </c>
      <c r="AL674" s="352">
        <f>('MONTHLY DATA'!BJ252/1000)</f>
        <v>2.5559999999999998E-6</v>
      </c>
      <c r="AM674" s="352">
        <f>('MONTHLY DATA'!BK252/1000)</f>
        <v>2.2009999999999998E-6</v>
      </c>
      <c r="AN674" s="352">
        <f>('MONTHLY DATA'!BL252/1000)</f>
        <v>2.2009999999999998E-6</v>
      </c>
      <c r="AO674" s="352">
        <f>('MONTHLY DATA'!BM252/1000)</f>
        <v>2.2009999999999998E-6</v>
      </c>
      <c r="AP674" s="352">
        <f>('MONTHLY DATA'!BN252/1000)</f>
        <v>2.2009999999999998E-6</v>
      </c>
      <c r="AQ674" s="352">
        <f>('MONTHLY DATA'!BO252/1000)</f>
        <v>2.2009999999999998E-6</v>
      </c>
      <c r="AR674" s="352">
        <f>('MONTHLY DATA'!BP252/1000)</f>
        <v>2.2009999999999998E-6</v>
      </c>
      <c r="AS674" s="352">
        <f>('MONTHLY DATA'!BQ252/1000)</f>
        <v>2.2009999999999998E-6</v>
      </c>
      <c r="AT674" s="352">
        <f>('MONTHLY DATA'!BR252/1000)</f>
        <v>2.2009999999999998E-6</v>
      </c>
      <c r="AU674" s="352">
        <f>('MONTHLY DATA'!BS252/1000)</f>
        <v>2.2009999999999998E-6</v>
      </c>
      <c r="AV674" s="352">
        <f>('MONTHLY DATA'!BT252/1000)</f>
        <v>2.2009999999999998E-6</v>
      </c>
      <c r="AW674" s="352">
        <f>('MONTHLY DATA'!BU252/1000)</f>
        <v>2.2009999999999998E-6</v>
      </c>
      <c r="AX674" s="352">
        <f>('MONTHLY DATA'!BV252/1000)</f>
        <v>2.2009999999999998E-6</v>
      </c>
      <c r="AY674" s="352">
        <f>('MONTHLY DATA'!BW252/1000)</f>
        <v>2.4849999999999999E-6</v>
      </c>
      <c r="AZ674" s="352">
        <f>('MONTHLY DATA'!BX252/1000)</f>
        <v>2.4849999999999999E-6</v>
      </c>
      <c r="BA674" s="352">
        <f>('MONTHLY DATA'!BY252/1000)</f>
        <v>2.4849999999999999E-6</v>
      </c>
      <c r="BB674" s="352">
        <f>('MONTHLY DATA'!BZ252/1000)</f>
        <v>2.4849999999999999E-6</v>
      </c>
      <c r="BC674" s="352">
        <f>('MONTHLY DATA'!CA252/1000)</f>
        <v>2.4849999999999999E-6</v>
      </c>
      <c r="BD674" s="352">
        <f>('MONTHLY DATA'!CB252/1000)</f>
        <v>2.4849999999999999E-6</v>
      </c>
      <c r="BE674" s="352">
        <f>('MONTHLY DATA'!CC252/1000)</f>
        <v>2.4849999999999999E-6</v>
      </c>
      <c r="BF674" s="352">
        <f>('MONTHLY DATA'!CD252/1000)</f>
        <v>2.4849999999999999E-6</v>
      </c>
      <c r="BG674" s="352">
        <f>('MONTHLY DATA'!CE252/1000)</f>
        <v>2.4849999999999999E-6</v>
      </c>
      <c r="BH674" s="352">
        <f>('MONTHLY DATA'!CF252/1000)</f>
        <v>2.4849999999999999E-6</v>
      </c>
      <c r="BI674" s="352">
        <f>('MONTHLY DATA'!CG252/1000)</f>
        <v>2.4849999999999999E-6</v>
      </c>
      <c r="BJ674" s="352">
        <f>('MONTHLY DATA'!CH252/1000)</f>
        <v>2.4849999999999999E-6</v>
      </c>
      <c r="BK674" s="352">
        <f>('MONTHLY DATA'!CI252/1000)</f>
        <v>2.5559999999999998E-6</v>
      </c>
      <c r="BL674" s="352">
        <f>('MONTHLY DATA'!CJ252/1000)</f>
        <v>2.5559999999999998E-6</v>
      </c>
      <c r="BM674" s="352">
        <f>('MONTHLY DATA'!CK252/1000)</f>
        <v>2.5559999999999998E-6</v>
      </c>
      <c r="BN674" s="352">
        <f>('MONTHLY DATA'!CL252/1000)</f>
        <v>2.5559999999999998E-6</v>
      </c>
      <c r="BO674" s="352">
        <f>('MONTHLY DATA'!CM252/1000)</f>
        <v>2.5559999999999998E-6</v>
      </c>
      <c r="BP674" s="352">
        <f>('MONTHLY DATA'!CN252/1000)</f>
        <v>2.5559999999999998E-6</v>
      </c>
      <c r="BQ674" s="352">
        <f>('MONTHLY DATA'!CO252/1000)</f>
        <v>2.5559999999999998E-6</v>
      </c>
      <c r="BR674" s="352">
        <f>('MONTHLY DATA'!CP252/1000)</f>
        <v>2.5559999999999998E-6</v>
      </c>
      <c r="BS674" s="352">
        <f>('MONTHLY DATA'!CQ252/1000)</f>
        <v>2.5559999999999998E-6</v>
      </c>
      <c r="BT674" s="352">
        <f>('MONTHLY DATA'!CR252/1000)</f>
        <v>2.5559999999999998E-6</v>
      </c>
      <c r="BU674" s="352">
        <f>('MONTHLY DATA'!CS252/1000)</f>
        <v>2.5559999999999998E-6</v>
      </c>
      <c r="BV674" s="352">
        <f>('MONTHLY DATA'!CT252/1000)</f>
        <v>2.5559999999999998E-6</v>
      </c>
      <c r="BW674" s="373">
        <f t="shared" si="436"/>
        <v>1.4313599999999998E-4</v>
      </c>
    </row>
    <row r="675" spans="1:75" ht="16.5" thickBot="1" x14ac:dyDescent="0.3">
      <c r="A675" s="180" t="s">
        <v>462</v>
      </c>
      <c r="O675" s="352">
        <f>('MONTHLY DATA'!AM253/1000)</f>
        <v>7.7389999999999999E-6</v>
      </c>
      <c r="P675" s="352">
        <f>('MONTHLY DATA'!AN253/1000)</f>
        <v>7.7389999999999999E-6</v>
      </c>
      <c r="Q675" s="352">
        <f>('MONTHLY DATA'!AO253/1000)</f>
        <v>7.7389999999999999E-6</v>
      </c>
      <c r="R675" s="352">
        <f>('MONTHLY DATA'!AP253/1000)</f>
        <v>7.7389999999999999E-6</v>
      </c>
      <c r="S675" s="352">
        <f>('MONTHLY DATA'!AQ253/1000)</f>
        <v>7.7389999999999999E-6</v>
      </c>
      <c r="T675" s="352">
        <f>('MONTHLY DATA'!AR253/1000)</f>
        <v>7.7389999999999999E-6</v>
      </c>
      <c r="U675" s="352">
        <f>('MONTHLY DATA'!AS253/1000)</f>
        <v>7.7389999999999999E-6</v>
      </c>
      <c r="V675" s="352">
        <f>('MONTHLY DATA'!AT253/1000)</f>
        <v>7.7389999999999999E-6</v>
      </c>
      <c r="W675" s="352">
        <f>('MONTHLY DATA'!AU253/1000)</f>
        <v>7.7389999999999999E-6</v>
      </c>
      <c r="X675" s="352">
        <f>('MONTHLY DATA'!AV253/1000)</f>
        <v>7.7389999999999999E-6</v>
      </c>
      <c r="Y675" s="352">
        <f>('MONTHLY DATA'!AW253/1000)</f>
        <v>7.7389999999999999E-6</v>
      </c>
      <c r="Z675" s="352">
        <f>('MONTHLY DATA'!AX253/1000)</f>
        <v>7.7389999999999999E-6</v>
      </c>
      <c r="AA675" s="352">
        <f>('MONTHLY DATA'!AY253/1000)</f>
        <v>7.5970000000000003E-6</v>
      </c>
      <c r="AB675" s="352">
        <f>('MONTHLY DATA'!AZ253/1000)</f>
        <v>7.5970000000000003E-6</v>
      </c>
      <c r="AC675" s="352">
        <f>('MONTHLY DATA'!BA253/1000)</f>
        <v>7.5970000000000003E-6</v>
      </c>
      <c r="AD675" s="352">
        <f>('MONTHLY DATA'!BB253/1000)</f>
        <v>7.5970000000000003E-6</v>
      </c>
      <c r="AE675" s="352">
        <f>('MONTHLY DATA'!BC253/1000)</f>
        <v>7.5970000000000003E-6</v>
      </c>
      <c r="AF675" s="352">
        <f>('MONTHLY DATA'!BD253/1000)</f>
        <v>7.5970000000000003E-6</v>
      </c>
      <c r="AG675" s="352">
        <f>('MONTHLY DATA'!BE253/1000)</f>
        <v>7.5970000000000003E-6</v>
      </c>
      <c r="AH675" s="352">
        <f>('MONTHLY DATA'!BF253/1000)</f>
        <v>7.5970000000000003E-6</v>
      </c>
      <c r="AI675" s="352">
        <f>('MONTHLY DATA'!BG253/1000)</f>
        <v>7.5970000000000003E-6</v>
      </c>
      <c r="AJ675" s="352">
        <f>('MONTHLY DATA'!BH253/1000)</f>
        <v>7.5970000000000003E-6</v>
      </c>
      <c r="AK675" s="352">
        <f>('MONTHLY DATA'!BI253/1000)</f>
        <v>7.5970000000000003E-6</v>
      </c>
      <c r="AL675" s="352">
        <f>('MONTHLY DATA'!BJ253/1000)</f>
        <v>7.5970000000000003E-6</v>
      </c>
      <c r="AM675" s="352">
        <f>('MONTHLY DATA'!BK253/1000)</f>
        <v>7.4550000000000006E-6</v>
      </c>
      <c r="AN675" s="352">
        <f>('MONTHLY DATA'!BL253/1000)</f>
        <v>7.4550000000000006E-6</v>
      </c>
      <c r="AO675" s="352">
        <f>('MONTHLY DATA'!BM253/1000)</f>
        <v>7.4550000000000006E-6</v>
      </c>
      <c r="AP675" s="352">
        <f>('MONTHLY DATA'!BN253/1000)</f>
        <v>7.4550000000000006E-6</v>
      </c>
      <c r="AQ675" s="352">
        <f>('MONTHLY DATA'!BO253/1000)</f>
        <v>7.4550000000000006E-6</v>
      </c>
      <c r="AR675" s="352">
        <f>('MONTHLY DATA'!BP253/1000)</f>
        <v>7.4550000000000006E-6</v>
      </c>
      <c r="AS675" s="352">
        <f>('MONTHLY DATA'!BQ253/1000)</f>
        <v>7.4550000000000006E-6</v>
      </c>
      <c r="AT675" s="352">
        <f>('MONTHLY DATA'!BR253/1000)</f>
        <v>7.4550000000000006E-6</v>
      </c>
      <c r="AU675" s="352">
        <f>('MONTHLY DATA'!BS253/1000)</f>
        <v>7.4550000000000006E-6</v>
      </c>
      <c r="AV675" s="352">
        <f>('MONTHLY DATA'!BT253/1000)</f>
        <v>7.4550000000000006E-6</v>
      </c>
      <c r="AW675" s="352">
        <f>('MONTHLY DATA'!BU253/1000)</f>
        <v>7.4550000000000006E-6</v>
      </c>
      <c r="AX675" s="352">
        <f>('MONTHLY DATA'!BV253/1000)</f>
        <v>7.4550000000000006E-6</v>
      </c>
      <c r="AY675" s="352">
        <f>('MONTHLY DATA'!BW253/1000)</f>
        <v>7.1000000000000006E-6</v>
      </c>
      <c r="AZ675" s="352">
        <f>('MONTHLY DATA'!BX253/1000)</f>
        <v>7.1000000000000006E-6</v>
      </c>
      <c r="BA675" s="352">
        <f>('MONTHLY DATA'!BY253/1000)</f>
        <v>7.1000000000000006E-6</v>
      </c>
      <c r="BB675" s="352">
        <f>('MONTHLY DATA'!BZ253/1000)</f>
        <v>7.1000000000000006E-6</v>
      </c>
      <c r="BC675" s="352">
        <f>('MONTHLY DATA'!CA253/1000)</f>
        <v>7.1000000000000006E-6</v>
      </c>
      <c r="BD675" s="352">
        <f>('MONTHLY DATA'!CB253/1000)</f>
        <v>7.1000000000000006E-6</v>
      </c>
      <c r="BE675" s="352">
        <f>('MONTHLY DATA'!CC253/1000)</f>
        <v>7.1000000000000006E-6</v>
      </c>
      <c r="BF675" s="352">
        <f>('MONTHLY DATA'!CD253/1000)</f>
        <v>7.1000000000000006E-6</v>
      </c>
      <c r="BG675" s="352">
        <f>('MONTHLY DATA'!CE253/1000)</f>
        <v>7.1000000000000006E-6</v>
      </c>
      <c r="BH675" s="352">
        <f>('MONTHLY DATA'!CF253/1000)</f>
        <v>7.1000000000000006E-6</v>
      </c>
      <c r="BI675" s="352">
        <f>('MONTHLY DATA'!CG253/1000)</f>
        <v>7.1000000000000006E-6</v>
      </c>
      <c r="BJ675" s="352">
        <f>('MONTHLY DATA'!CH253/1000)</f>
        <v>7.1000000000000006E-6</v>
      </c>
      <c r="BK675" s="352">
        <f>('MONTHLY DATA'!CI253/1000)</f>
        <v>7.5970000000000003E-6</v>
      </c>
      <c r="BL675" s="352">
        <f>('MONTHLY DATA'!CJ253/1000)</f>
        <v>7.5970000000000003E-6</v>
      </c>
      <c r="BM675" s="352">
        <f>('MONTHLY DATA'!CK253/1000)</f>
        <v>7.5970000000000003E-6</v>
      </c>
      <c r="BN675" s="352">
        <f>('MONTHLY DATA'!CL253/1000)</f>
        <v>7.5970000000000003E-6</v>
      </c>
      <c r="BO675" s="352">
        <f>('MONTHLY DATA'!CM253/1000)</f>
        <v>7.5970000000000003E-6</v>
      </c>
      <c r="BP675" s="352">
        <f>('MONTHLY DATA'!CN253/1000)</f>
        <v>7.5970000000000003E-6</v>
      </c>
      <c r="BQ675" s="352">
        <f>('MONTHLY DATA'!CO253/1000)</f>
        <v>7.5970000000000003E-6</v>
      </c>
      <c r="BR675" s="352">
        <f>('MONTHLY DATA'!CP253/1000)</f>
        <v>7.5970000000000003E-6</v>
      </c>
      <c r="BS675" s="352">
        <f>('MONTHLY DATA'!CQ253/1000)</f>
        <v>7.5970000000000003E-6</v>
      </c>
      <c r="BT675" s="352">
        <f>('MONTHLY DATA'!CR253/1000)</f>
        <v>7.5970000000000003E-6</v>
      </c>
      <c r="BU675" s="352">
        <f>('MONTHLY DATA'!CS253/1000)</f>
        <v>7.5970000000000003E-6</v>
      </c>
      <c r="BV675" s="352">
        <f>('MONTHLY DATA'!CT253/1000)</f>
        <v>7.5970000000000003E-6</v>
      </c>
      <c r="BW675" s="373">
        <f t="shared" si="436"/>
        <v>4.4985599999999978E-4</v>
      </c>
    </row>
    <row r="676" spans="1:75" ht="16.5" thickBot="1" x14ac:dyDescent="0.3">
      <c r="A676" s="180" t="s">
        <v>165</v>
      </c>
      <c r="O676" s="352">
        <f>('MONTHLY DATA'!AM254/1000)</f>
        <v>3.0103999999999998E-5</v>
      </c>
      <c r="P676" s="352">
        <f>('MONTHLY DATA'!AN254/1000)</f>
        <v>3.0103999999999998E-5</v>
      </c>
      <c r="Q676" s="352">
        <f>('MONTHLY DATA'!AO254/1000)</f>
        <v>3.0103999999999998E-5</v>
      </c>
      <c r="R676" s="352">
        <f>('MONTHLY DATA'!AP254/1000)</f>
        <v>3.0103999999999998E-5</v>
      </c>
      <c r="S676" s="352">
        <f>('MONTHLY DATA'!AQ254/1000)</f>
        <v>3.0103999999999998E-5</v>
      </c>
      <c r="T676" s="352">
        <f>('MONTHLY DATA'!AR254/1000)</f>
        <v>3.0103999999999998E-5</v>
      </c>
      <c r="U676" s="352">
        <f>('MONTHLY DATA'!AS254/1000)</f>
        <v>3.0103999999999998E-5</v>
      </c>
      <c r="V676" s="352">
        <f>('MONTHLY DATA'!AT254/1000)</f>
        <v>3.0103999999999998E-5</v>
      </c>
      <c r="W676" s="352">
        <f>('MONTHLY DATA'!AU254/1000)</f>
        <v>3.0103999999999998E-5</v>
      </c>
      <c r="X676" s="352">
        <f>('MONTHLY DATA'!AV254/1000)</f>
        <v>3.0103999999999998E-5</v>
      </c>
      <c r="Y676" s="352">
        <f>('MONTHLY DATA'!AW254/1000)</f>
        <v>3.0103999999999998E-5</v>
      </c>
      <c r="Z676" s="352">
        <f>('MONTHLY DATA'!AX254/1000)</f>
        <v>3.0103999999999998E-5</v>
      </c>
      <c r="AA676" s="352">
        <f>('MONTHLY DATA'!AY254/1000)</f>
        <v>3.1381999999999999E-5</v>
      </c>
      <c r="AB676" s="352">
        <f>('MONTHLY DATA'!AZ254/1000)</f>
        <v>3.1381999999999999E-5</v>
      </c>
      <c r="AC676" s="352">
        <f>('MONTHLY DATA'!BA254/1000)</f>
        <v>3.1381999999999999E-5</v>
      </c>
      <c r="AD676" s="352">
        <f>('MONTHLY DATA'!BB254/1000)</f>
        <v>3.1381999999999999E-5</v>
      </c>
      <c r="AE676" s="352">
        <f>('MONTHLY DATA'!BC254/1000)</f>
        <v>3.1381999999999999E-5</v>
      </c>
      <c r="AF676" s="352">
        <f>('MONTHLY DATA'!BD254/1000)</f>
        <v>3.1381999999999999E-5</v>
      </c>
      <c r="AG676" s="352">
        <f>('MONTHLY DATA'!BE254/1000)</f>
        <v>3.1381999999999999E-5</v>
      </c>
      <c r="AH676" s="352">
        <f>('MONTHLY DATA'!BF254/1000)</f>
        <v>3.1381999999999999E-5</v>
      </c>
      <c r="AI676" s="352">
        <f>('MONTHLY DATA'!BG254/1000)</f>
        <v>3.1381999999999999E-5</v>
      </c>
      <c r="AJ676" s="352">
        <f>('MONTHLY DATA'!BH254/1000)</f>
        <v>3.1381999999999999E-5</v>
      </c>
      <c r="AK676" s="352">
        <f>('MONTHLY DATA'!BI254/1000)</f>
        <v>3.1381999999999999E-5</v>
      </c>
      <c r="AL676" s="352">
        <f>('MONTHLY DATA'!BJ254/1000)</f>
        <v>3.1381999999999999E-5</v>
      </c>
      <c r="AM676" s="352">
        <f>('MONTHLY DATA'!BK254/1000)</f>
        <v>3.1381999999999999E-5</v>
      </c>
      <c r="AN676" s="352">
        <f>('MONTHLY DATA'!BL254/1000)</f>
        <v>3.1381999999999999E-5</v>
      </c>
      <c r="AO676" s="352">
        <f>('MONTHLY DATA'!BM254/1000)</f>
        <v>3.1381999999999999E-5</v>
      </c>
      <c r="AP676" s="352">
        <f>('MONTHLY DATA'!BN254/1000)</f>
        <v>3.1381999999999999E-5</v>
      </c>
      <c r="AQ676" s="352">
        <f>('MONTHLY DATA'!BO254/1000)</f>
        <v>3.1381999999999999E-5</v>
      </c>
      <c r="AR676" s="352">
        <f>('MONTHLY DATA'!BP254/1000)</f>
        <v>3.1381999999999999E-5</v>
      </c>
      <c r="AS676" s="352">
        <f>('MONTHLY DATA'!BQ254/1000)</f>
        <v>3.1381999999999999E-5</v>
      </c>
      <c r="AT676" s="352">
        <f>('MONTHLY DATA'!BR254/1000)</f>
        <v>3.1381999999999999E-5</v>
      </c>
      <c r="AU676" s="352">
        <f>('MONTHLY DATA'!BS254/1000)</f>
        <v>3.1381999999999999E-5</v>
      </c>
      <c r="AV676" s="352">
        <f>('MONTHLY DATA'!BT254/1000)</f>
        <v>3.1381999999999999E-5</v>
      </c>
      <c r="AW676" s="352">
        <f>('MONTHLY DATA'!BU254/1000)</f>
        <v>3.1381999999999999E-5</v>
      </c>
      <c r="AX676" s="352">
        <f>('MONTHLY DATA'!BV254/1000)</f>
        <v>3.1381999999999999E-5</v>
      </c>
      <c r="AY676" s="352">
        <f>('MONTHLY DATA'!BW254/1000)</f>
        <v>3.2659999999999996E-5</v>
      </c>
      <c r="AZ676" s="352">
        <f>('MONTHLY DATA'!BX254/1000)</f>
        <v>3.2659999999999996E-5</v>
      </c>
      <c r="BA676" s="352">
        <f>('MONTHLY DATA'!BY254/1000)</f>
        <v>3.2659999999999996E-5</v>
      </c>
      <c r="BB676" s="352">
        <f>('MONTHLY DATA'!BZ254/1000)</f>
        <v>3.2659999999999996E-5</v>
      </c>
      <c r="BC676" s="352">
        <f>('MONTHLY DATA'!CA254/1000)</f>
        <v>3.2659999999999996E-5</v>
      </c>
      <c r="BD676" s="352">
        <f>('MONTHLY DATA'!CB254/1000)</f>
        <v>3.2659999999999996E-5</v>
      </c>
      <c r="BE676" s="352">
        <f>('MONTHLY DATA'!CC254/1000)</f>
        <v>3.2659999999999996E-5</v>
      </c>
      <c r="BF676" s="352">
        <f>('MONTHLY DATA'!CD254/1000)</f>
        <v>3.2659999999999996E-5</v>
      </c>
      <c r="BG676" s="352">
        <f>('MONTHLY DATA'!CE254/1000)</f>
        <v>3.2659999999999996E-5</v>
      </c>
      <c r="BH676" s="352">
        <f>('MONTHLY DATA'!CF254/1000)</f>
        <v>3.2659999999999996E-5</v>
      </c>
      <c r="BI676" s="352">
        <f>('MONTHLY DATA'!CG254/1000)</f>
        <v>3.2659999999999996E-5</v>
      </c>
      <c r="BJ676" s="352">
        <f>('MONTHLY DATA'!CH254/1000)</f>
        <v>3.2659999999999996E-5</v>
      </c>
      <c r="BK676" s="352">
        <f>('MONTHLY DATA'!CI254/1000)</f>
        <v>3.2305000000000003E-5</v>
      </c>
      <c r="BL676" s="352">
        <f>('MONTHLY DATA'!CJ254/1000)</f>
        <v>3.2305000000000003E-5</v>
      </c>
      <c r="BM676" s="352">
        <f>('MONTHLY DATA'!CK254/1000)</f>
        <v>3.2305000000000003E-5</v>
      </c>
      <c r="BN676" s="352">
        <f>('MONTHLY DATA'!CL254/1000)</f>
        <v>3.2305000000000003E-5</v>
      </c>
      <c r="BO676" s="352">
        <f>('MONTHLY DATA'!CM254/1000)</f>
        <v>3.2305000000000003E-5</v>
      </c>
      <c r="BP676" s="352">
        <f>('MONTHLY DATA'!CN254/1000)</f>
        <v>3.2305000000000003E-5</v>
      </c>
      <c r="BQ676" s="352">
        <f>('MONTHLY DATA'!CO254/1000)</f>
        <v>3.2305000000000003E-5</v>
      </c>
      <c r="BR676" s="352">
        <f>('MONTHLY DATA'!CP254/1000)</f>
        <v>3.2305000000000003E-5</v>
      </c>
      <c r="BS676" s="352">
        <f>('MONTHLY DATA'!CQ254/1000)</f>
        <v>3.2305000000000003E-5</v>
      </c>
      <c r="BT676" s="352">
        <f>('MONTHLY DATA'!CR254/1000)</f>
        <v>3.2305000000000003E-5</v>
      </c>
      <c r="BU676" s="352">
        <f>('MONTHLY DATA'!CS254/1000)</f>
        <v>3.2305000000000003E-5</v>
      </c>
      <c r="BV676" s="352">
        <f>('MONTHLY DATA'!CT254/1000)</f>
        <v>3.2305000000000003E-5</v>
      </c>
      <c r="BW676" s="373">
        <f t="shared" si="436"/>
        <v>1.8939959999999996E-3</v>
      </c>
    </row>
    <row r="677" spans="1:75" ht="16.5" thickBot="1" x14ac:dyDescent="0.3">
      <c r="BW677" s="355">
        <f t="shared" si="436"/>
        <v>0</v>
      </c>
    </row>
    <row r="678" spans="1:75" ht="16.5" thickBot="1" x14ac:dyDescent="0.3">
      <c r="A678" s="374" t="s">
        <v>441</v>
      </c>
      <c r="BW678" s="355">
        <f t="shared" si="436"/>
        <v>0</v>
      </c>
    </row>
    <row r="679" spans="1:75" ht="16.5" thickBot="1" x14ac:dyDescent="0.3">
      <c r="A679" s="180" t="s">
        <v>161</v>
      </c>
      <c r="AM679" s="352">
        <f>('MONTHLY DATA'!BK257/1000)</f>
        <v>1.5854299999999998E-4</v>
      </c>
      <c r="AN679" s="352">
        <f>('MONTHLY DATA'!BL257/1000)</f>
        <v>1.5854299999999998E-4</v>
      </c>
      <c r="AO679" s="352">
        <f>('MONTHLY DATA'!BM257/1000)</f>
        <v>1.5854299999999998E-4</v>
      </c>
      <c r="AP679" s="352">
        <f>('MONTHLY DATA'!BN257/1000)</f>
        <v>1.5854299999999998E-4</v>
      </c>
      <c r="AQ679" s="352">
        <f>('MONTHLY DATA'!BO257/1000)</f>
        <v>1.5854299999999998E-4</v>
      </c>
      <c r="AR679" s="352">
        <f>('MONTHLY DATA'!BP257/1000)</f>
        <v>1.5854299999999998E-4</v>
      </c>
      <c r="AS679" s="352">
        <f>('MONTHLY DATA'!BQ257/1000)</f>
        <v>1.5854299999999998E-4</v>
      </c>
      <c r="AT679" s="352">
        <f>('MONTHLY DATA'!BR257/1000)</f>
        <v>1.5854299999999998E-4</v>
      </c>
      <c r="AU679" s="352">
        <f>('MONTHLY DATA'!BS257/1000)</f>
        <v>1.5854299999999998E-4</v>
      </c>
      <c r="AV679" s="352">
        <f>('MONTHLY DATA'!BT257/1000)</f>
        <v>1.5854299999999998E-4</v>
      </c>
      <c r="AW679" s="352">
        <f>('MONTHLY DATA'!BU257/1000)</f>
        <v>1.5854299999999998E-4</v>
      </c>
      <c r="AX679" s="352">
        <f>('MONTHLY DATA'!BV257/1000)</f>
        <v>1.5854299999999998E-4</v>
      </c>
      <c r="AY679" s="352">
        <f>('MONTHLY DATA'!BW257/1000)</f>
        <v>1.5747800000000001E-4</v>
      </c>
      <c r="AZ679" s="352">
        <f>('MONTHLY DATA'!BX257/1000)</f>
        <v>1.5747800000000001E-4</v>
      </c>
      <c r="BA679" s="352">
        <f>('MONTHLY DATA'!BY257/1000)</f>
        <v>1.5747800000000001E-4</v>
      </c>
      <c r="BB679" s="352">
        <f>('MONTHLY DATA'!BZ257/1000)</f>
        <v>1.5747800000000001E-4</v>
      </c>
      <c r="BC679" s="352">
        <f>('MONTHLY DATA'!CA257/1000)</f>
        <v>1.5747800000000001E-4</v>
      </c>
      <c r="BD679" s="352">
        <f>('MONTHLY DATA'!CB257/1000)</f>
        <v>1.5747800000000001E-4</v>
      </c>
      <c r="BE679" s="352">
        <f>('MONTHLY DATA'!CC257/1000)</f>
        <v>1.5747800000000001E-4</v>
      </c>
      <c r="BF679" s="352">
        <f>('MONTHLY DATA'!CD257/1000)</f>
        <v>1.5747800000000001E-4</v>
      </c>
      <c r="BG679" s="352">
        <f>('MONTHLY DATA'!CE257/1000)</f>
        <v>1.5747800000000001E-4</v>
      </c>
      <c r="BH679" s="352">
        <f>('MONTHLY DATA'!CF257/1000)</f>
        <v>1.5747800000000001E-4</v>
      </c>
      <c r="BI679" s="352">
        <f>('MONTHLY DATA'!CG257/1000)</f>
        <v>1.5747800000000001E-4</v>
      </c>
      <c r="BJ679" s="352">
        <f>('MONTHLY DATA'!CH257/1000)</f>
        <v>1.5747800000000001E-4</v>
      </c>
      <c r="BK679" s="352">
        <f>('MONTHLY DATA'!CI257/1000)</f>
        <v>1.5662599999999999E-4</v>
      </c>
      <c r="BL679" s="352">
        <f>('MONTHLY DATA'!CJ257/1000)</f>
        <v>1.5662599999999999E-4</v>
      </c>
      <c r="BM679" s="352">
        <f>('MONTHLY DATA'!CK257/1000)</f>
        <v>1.5662599999999999E-4</v>
      </c>
      <c r="BN679" s="352">
        <f>('MONTHLY DATA'!CL257/1000)</f>
        <v>1.5662599999999999E-4</v>
      </c>
      <c r="BO679" s="352">
        <f>('MONTHLY DATA'!CM257/1000)</f>
        <v>1.5662599999999999E-4</v>
      </c>
      <c r="BP679" s="352">
        <f>('MONTHLY DATA'!CN257/1000)</f>
        <v>1.5662599999999999E-4</v>
      </c>
      <c r="BQ679" s="352">
        <f>('MONTHLY DATA'!CO257/1000)</f>
        <v>1.5662599999999999E-4</v>
      </c>
      <c r="BR679" s="352">
        <f>('MONTHLY DATA'!CP257/1000)</f>
        <v>1.5662599999999999E-4</v>
      </c>
      <c r="BS679" s="352">
        <f>('MONTHLY DATA'!CQ257/1000)</f>
        <v>1.5662599999999999E-4</v>
      </c>
      <c r="BT679" s="352">
        <f>('MONTHLY DATA'!CR257/1000)</f>
        <v>1.5662599999999999E-4</v>
      </c>
      <c r="BU679" s="352">
        <f>('MONTHLY DATA'!CS257/1000)</f>
        <v>1.5662599999999999E-4</v>
      </c>
      <c r="BV679" s="352">
        <f>('MONTHLY DATA'!CT257/1000)</f>
        <v>1.5662599999999999E-4</v>
      </c>
      <c r="BW679" s="373">
        <f t="shared" si="436"/>
        <v>5.6717639999999993E-3</v>
      </c>
    </row>
    <row r="680" spans="1:75" ht="16.5" thickBot="1" x14ac:dyDescent="0.3">
      <c r="A680" s="180" t="s">
        <v>163</v>
      </c>
      <c r="AM680" s="352">
        <f>('MONTHLY DATA'!BK258/1000)</f>
        <v>2.627E-6</v>
      </c>
      <c r="AN680" s="352">
        <f>('MONTHLY DATA'!BL258/1000)</f>
        <v>2.627E-6</v>
      </c>
      <c r="AO680" s="352">
        <f>('MONTHLY DATA'!BM258/1000)</f>
        <v>2.627E-6</v>
      </c>
      <c r="AP680" s="352">
        <f>('MONTHLY DATA'!BN258/1000)</f>
        <v>2.627E-6</v>
      </c>
      <c r="AQ680" s="352">
        <f>('MONTHLY DATA'!BO258/1000)</f>
        <v>2.627E-6</v>
      </c>
      <c r="AR680" s="352">
        <f>('MONTHLY DATA'!BP258/1000)</f>
        <v>2.627E-6</v>
      </c>
      <c r="AS680" s="352">
        <f>('MONTHLY DATA'!BQ258/1000)</f>
        <v>2.627E-6</v>
      </c>
      <c r="AT680" s="352">
        <f>('MONTHLY DATA'!BR258/1000)</f>
        <v>2.627E-6</v>
      </c>
      <c r="AU680" s="352">
        <f>('MONTHLY DATA'!BS258/1000)</f>
        <v>2.627E-6</v>
      </c>
      <c r="AV680" s="352">
        <f>('MONTHLY DATA'!BT258/1000)</f>
        <v>2.627E-6</v>
      </c>
      <c r="AW680" s="352">
        <f>('MONTHLY DATA'!BU258/1000)</f>
        <v>2.627E-6</v>
      </c>
      <c r="AX680" s="352">
        <f>('MONTHLY DATA'!BV258/1000)</f>
        <v>2.627E-6</v>
      </c>
      <c r="AY680" s="352">
        <f>('MONTHLY DATA'!BW258/1000)</f>
        <v>2.627E-6</v>
      </c>
      <c r="AZ680" s="352">
        <f>('MONTHLY DATA'!BX258/1000)</f>
        <v>2.627E-6</v>
      </c>
      <c r="BA680" s="352">
        <f>('MONTHLY DATA'!BY258/1000)</f>
        <v>2.627E-6</v>
      </c>
      <c r="BB680" s="352">
        <f>('MONTHLY DATA'!BZ258/1000)</f>
        <v>2.627E-6</v>
      </c>
      <c r="BC680" s="352">
        <f>('MONTHLY DATA'!CA258/1000)</f>
        <v>2.627E-6</v>
      </c>
      <c r="BD680" s="352">
        <f>('MONTHLY DATA'!CB258/1000)</f>
        <v>2.627E-6</v>
      </c>
      <c r="BE680" s="352">
        <f>('MONTHLY DATA'!CC258/1000)</f>
        <v>2.627E-6</v>
      </c>
      <c r="BF680" s="352">
        <f>('MONTHLY DATA'!CD258/1000)</f>
        <v>2.627E-6</v>
      </c>
      <c r="BG680" s="352">
        <f>('MONTHLY DATA'!CE258/1000)</f>
        <v>2.627E-6</v>
      </c>
      <c r="BH680" s="352">
        <f>('MONTHLY DATA'!CF258/1000)</f>
        <v>2.627E-6</v>
      </c>
      <c r="BI680" s="352">
        <f>('MONTHLY DATA'!CG258/1000)</f>
        <v>2.627E-6</v>
      </c>
      <c r="BJ680" s="352">
        <f>('MONTHLY DATA'!CH258/1000)</f>
        <v>2.627E-6</v>
      </c>
      <c r="BK680" s="352">
        <f>('MONTHLY DATA'!CI258/1000)</f>
        <v>2.5915000000000001E-6</v>
      </c>
      <c r="BL680" s="352">
        <f>('MONTHLY DATA'!CJ258/1000)</f>
        <v>2.5915000000000001E-6</v>
      </c>
      <c r="BM680" s="352">
        <f>('MONTHLY DATA'!CK258/1000)</f>
        <v>2.5915000000000001E-6</v>
      </c>
      <c r="BN680" s="352">
        <f>('MONTHLY DATA'!CL258/1000)</f>
        <v>2.5915000000000001E-6</v>
      </c>
      <c r="BO680" s="352">
        <f>('MONTHLY DATA'!CM258/1000)</f>
        <v>2.5915000000000001E-6</v>
      </c>
      <c r="BP680" s="352">
        <f>('MONTHLY DATA'!CN258/1000)</f>
        <v>2.5915000000000001E-6</v>
      </c>
      <c r="BQ680" s="352">
        <f>('MONTHLY DATA'!CO258/1000)</f>
        <v>2.5915000000000001E-6</v>
      </c>
      <c r="BR680" s="352">
        <f>('MONTHLY DATA'!CP258/1000)</f>
        <v>2.5915000000000001E-6</v>
      </c>
      <c r="BS680" s="352">
        <f>('MONTHLY DATA'!CQ258/1000)</f>
        <v>2.5915000000000001E-6</v>
      </c>
      <c r="BT680" s="352">
        <f>('MONTHLY DATA'!CR258/1000)</f>
        <v>2.5915000000000001E-6</v>
      </c>
      <c r="BU680" s="352">
        <f>('MONTHLY DATA'!CS258/1000)</f>
        <v>2.5915000000000001E-6</v>
      </c>
      <c r="BV680" s="352">
        <f>('MONTHLY DATA'!CT258/1000)</f>
        <v>2.5915000000000001E-6</v>
      </c>
      <c r="BW680" s="373">
        <f t="shared" si="436"/>
        <v>9.4145999999999962E-5</v>
      </c>
    </row>
    <row r="681" spans="1:75" ht="16.5" thickBot="1" x14ac:dyDescent="0.3">
      <c r="A681" s="180" t="s">
        <v>462</v>
      </c>
      <c r="AM681" s="352">
        <f>('MONTHLY DATA'!BK259/1000)</f>
        <v>7.029E-6</v>
      </c>
      <c r="AN681" s="352">
        <f>('MONTHLY DATA'!BL259/1000)</f>
        <v>7.029E-6</v>
      </c>
      <c r="AO681" s="352">
        <f>('MONTHLY DATA'!BM259/1000)</f>
        <v>7.029E-6</v>
      </c>
      <c r="AP681" s="352">
        <f>('MONTHLY DATA'!BN259/1000)</f>
        <v>7.029E-6</v>
      </c>
      <c r="AQ681" s="352">
        <f>('MONTHLY DATA'!BO259/1000)</f>
        <v>7.029E-6</v>
      </c>
      <c r="AR681" s="352">
        <f>('MONTHLY DATA'!BP259/1000)</f>
        <v>7.029E-6</v>
      </c>
      <c r="AS681" s="352">
        <f>('MONTHLY DATA'!BQ259/1000)</f>
        <v>7.029E-6</v>
      </c>
      <c r="AT681" s="352">
        <f>('MONTHLY DATA'!BR259/1000)</f>
        <v>7.029E-6</v>
      </c>
      <c r="AU681" s="352">
        <f>('MONTHLY DATA'!BS259/1000)</f>
        <v>7.029E-6</v>
      </c>
      <c r="AV681" s="352">
        <f>('MONTHLY DATA'!BT259/1000)</f>
        <v>7.029E-6</v>
      </c>
      <c r="AW681" s="352">
        <f>('MONTHLY DATA'!BU259/1000)</f>
        <v>7.029E-6</v>
      </c>
      <c r="AX681" s="352">
        <f>('MONTHLY DATA'!BV259/1000)</f>
        <v>7.029E-6</v>
      </c>
      <c r="AY681" s="352">
        <f>('MONTHLY DATA'!BW259/1000)</f>
        <v>6.9225000000000002E-6</v>
      </c>
      <c r="AZ681" s="352">
        <f>('MONTHLY DATA'!BX259/1000)</f>
        <v>6.9225000000000002E-6</v>
      </c>
      <c r="BA681" s="352">
        <f>('MONTHLY DATA'!BY259/1000)</f>
        <v>6.9225000000000002E-6</v>
      </c>
      <c r="BB681" s="352">
        <f>('MONTHLY DATA'!BZ259/1000)</f>
        <v>6.9225000000000002E-6</v>
      </c>
      <c r="BC681" s="352">
        <f>('MONTHLY DATA'!CA259/1000)</f>
        <v>6.9225000000000002E-6</v>
      </c>
      <c r="BD681" s="352">
        <f>('MONTHLY DATA'!CB259/1000)</f>
        <v>6.9225000000000002E-6</v>
      </c>
      <c r="BE681" s="352">
        <f>('MONTHLY DATA'!CC259/1000)</f>
        <v>6.9225000000000002E-6</v>
      </c>
      <c r="BF681" s="352">
        <f>('MONTHLY DATA'!CD259/1000)</f>
        <v>6.9225000000000002E-6</v>
      </c>
      <c r="BG681" s="352">
        <f>('MONTHLY DATA'!CE259/1000)</f>
        <v>6.9225000000000002E-6</v>
      </c>
      <c r="BH681" s="352">
        <f>('MONTHLY DATA'!CF259/1000)</f>
        <v>6.9225000000000002E-6</v>
      </c>
      <c r="BI681" s="352">
        <f>('MONTHLY DATA'!CG259/1000)</f>
        <v>6.9225000000000002E-6</v>
      </c>
      <c r="BJ681" s="352">
        <f>('MONTHLY DATA'!CH259/1000)</f>
        <v>6.9225000000000002E-6</v>
      </c>
      <c r="BK681" s="352">
        <f>('MONTHLY DATA'!CI259/1000)</f>
        <v>7.1710000000000005E-6</v>
      </c>
      <c r="BL681" s="352">
        <f>('MONTHLY DATA'!CJ259/1000)</f>
        <v>7.1710000000000005E-6</v>
      </c>
      <c r="BM681" s="352">
        <f>('MONTHLY DATA'!CK259/1000)</f>
        <v>7.1710000000000005E-6</v>
      </c>
      <c r="BN681" s="352">
        <f>('MONTHLY DATA'!CL259/1000)</f>
        <v>7.1710000000000005E-6</v>
      </c>
      <c r="BO681" s="352">
        <f>('MONTHLY DATA'!CM259/1000)</f>
        <v>7.1710000000000005E-6</v>
      </c>
      <c r="BP681" s="352">
        <f>('MONTHLY DATA'!CN259/1000)</f>
        <v>7.1710000000000005E-6</v>
      </c>
      <c r="BQ681" s="352">
        <f>('MONTHLY DATA'!CO259/1000)</f>
        <v>7.1710000000000005E-6</v>
      </c>
      <c r="BR681" s="352">
        <f>('MONTHLY DATA'!CP259/1000)</f>
        <v>7.1710000000000005E-6</v>
      </c>
      <c r="BS681" s="352">
        <f>('MONTHLY DATA'!CQ259/1000)</f>
        <v>7.1710000000000005E-6</v>
      </c>
      <c r="BT681" s="352">
        <f>('MONTHLY DATA'!CR259/1000)</f>
        <v>7.1710000000000005E-6</v>
      </c>
      <c r="BU681" s="352">
        <f>('MONTHLY DATA'!CS259/1000)</f>
        <v>7.1710000000000005E-6</v>
      </c>
      <c r="BV681" s="352">
        <f>('MONTHLY DATA'!CT259/1000)</f>
        <v>7.1710000000000005E-6</v>
      </c>
      <c r="BW681" s="373">
        <f t="shared" si="436"/>
        <v>2.5347E-4</v>
      </c>
    </row>
    <row r="682" spans="1:75" ht="16.5" thickBot="1" x14ac:dyDescent="0.3">
      <c r="A682" s="180" t="s">
        <v>165</v>
      </c>
      <c r="AM682" s="352">
        <f>('MONTHLY DATA'!BK260/1000)</f>
        <v>2.1583999999999999E-5</v>
      </c>
      <c r="AN682" s="352">
        <f>('MONTHLY DATA'!BL260/1000)</f>
        <v>2.1583999999999999E-5</v>
      </c>
      <c r="AO682" s="352">
        <f>('MONTHLY DATA'!BM260/1000)</f>
        <v>2.1583999999999999E-5</v>
      </c>
      <c r="AP682" s="352">
        <f>('MONTHLY DATA'!BN260/1000)</f>
        <v>2.1583999999999999E-5</v>
      </c>
      <c r="AQ682" s="352">
        <f>('MONTHLY DATA'!BO260/1000)</f>
        <v>2.1583999999999999E-5</v>
      </c>
      <c r="AR682" s="352">
        <f>('MONTHLY DATA'!BP260/1000)</f>
        <v>2.1583999999999999E-5</v>
      </c>
      <c r="AS682" s="352">
        <f>('MONTHLY DATA'!BQ260/1000)</f>
        <v>2.1583999999999999E-5</v>
      </c>
      <c r="AT682" s="352">
        <f>('MONTHLY DATA'!BR260/1000)</f>
        <v>2.1583999999999999E-5</v>
      </c>
      <c r="AU682" s="352">
        <f>('MONTHLY DATA'!BS260/1000)</f>
        <v>2.1583999999999999E-5</v>
      </c>
      <c r="AV682" s="352">
        <f>('MONTHLY DATA'!BT260/1000)</f>
        <v>2.1583999999999999E-5</v>
      </c>
      <c r="AW682" s="352">
        <f>('MONTHLY DATA'!BU260/1000)</f>
        <v>2.1583999999999999E-5</v>
      </c>
      <c r="AX682" s="352">
        <f>('MONTHLY DATA'!BV260/1000)</f>
        <v>2.1583999999999999E-5</v>
      </c>
      <c r="AY682" s="352">
        <f>('MONTHLY DATA'!BW260/1000)</f>
        <v>2.1370999999999999E-5</v>
      </c>
      <c r="AZ682" s="352">
        <f>('MONTHLY DATA'!BX260/1000)</f>
        <v>2.1370999999999999E-5</v>
      </c>
      <c r="BA682" s="352">
        <f>('MONTHLY DATA'!BY260/1000)</f>
        <v>2.1370999999999999E-5</v>
      </c>
      <c r="BB682" s="352">
        <f>('MONTHLY DATA'!BZ260/1000)</f>
        <v>2.1370999999999999E-5</v>
      </c>
      <c r="BC682" s="352">
        <f>('MONTHLY DATA'!CA260/1000)</f>
        <v>2.1370999999999999E-5</v>
      </c>
      <c r="BD682" s="352">
        <f>('MONTHLY DATA'!CB260/1000)</f>
        <v>2.1370999999999999E-5</v>
      </c>
      <c r="BE682" s="352">
        <f>('MONTHLY DATA'!CC260/1000)</f>
        <v>2.1370999999999999E-5</v>
      </c>
      <c r="BF682" s="352">
        <f>('MONTHLY DATA'!CD260/1000)</f>
        <v>2.1370999999999999E-5</v>
      </c>
      <c r="BG682" s="352">
        <f>('MONTHLY DATA'!CE260/1000)</f>
        <v>2.1370999999999999E-5</v>
      </c>
      <c r="BH682" s="352">
        <f>('MONTHLY DATA'!CF260/1000)</f>
        <v>2.1370999999999999E-5</v>
      </c>
      <c r="BI682" s="352">
        <f>('MONTHLY DATA'!CG260/1000)</f>
        <v>2.1370999999999999E-5</v>
      </c>
      <c r="BJ682" s="352">
        <f>('MONTHLY DATA'!CH260/1000)</f>
        <v>2.1370999999999999E-5</v>
      </c>
      <c r="BK682" s="352">
        <f>('MONTHLY DATA'!CI260/1000)</f>
        <v>2.1299999999999999E-5</v>
      </c>
      <c r="BL682" s="352">
        <f>('MONTHLY DATA'!CJ260/1000)</f>
        <v>2.1299999999999999E-5</v>
      </c>
      <c r="BM682" s="352">
        <f>('MONTHLY DATA'!CK260/1000)</f>
        <v>2.1299999999999999E-5</v>
      </c>
      <c r="BN682" s="352">
        <f>('MONTHLY DATA'!CL260/1000)</f>
        <v>2.1299999999999999E-5</v>
      </c>
      <c r="BO682" s="352">
        <f>('MONTHLY DATA'!CM260/1000)</f>
        <v>2.1299999999999999E-5</v>
      </c>
      <c r="BP682" s="352">
        <f>('MONTHLY DATA'!CN260/1000)</f>
        <v>2.1299999999999999E-5</v>
      </c>
      <c r="BQ682" s="352">
        <f>('MONTHLY DATA'!CO260/1000)</f>
        <v>2.1299999999999999E-5</v>
      </c>
      <c r="BR682" s="352">
        <f>('MONTHLY DATA'!CP260/1000)</f>
        <v>2.1299999999999999E-5</v>
      </c>
      <c r="BS682" s="352">
        <f>('MONTHLY DATA'!CQ260/1000)</f>
        <v>2.1299999999999999E-5</v>
      </c>
      <c r="BT682" s="352">
        <f>('MONTHLY DATA'!CR260/1000)</f>
        <v>2.1299999999999999E-5</v>
      </c>
      <c r="BU682" s="352">
        <f>('MONTHLY DATA'!CS260/1000)</f>
        <v>2.1299999999999999E-5</v>
      </c>
      <c r="BV682" s="352">
        <f>('MONTHLY DATA'!CT260/1000)</f>
        <v>2.1299999999999999E-5</v>
      </c>
      <c r="BW682" s="373">
        <f t="shared" si="436"/>
        <v>7.7106000000000039E-4</v>
      </c>
    </row>
    <row r="683" spans="1:75" ht="16.5" thickBot="1" x14ac:dyDescent="0.3">
      <c r="BW683" s="355">
        <f t="shared" si="436"/>
        <v>0</v>
      </c>
    </row>
    <row r="684" spans="1:75" ht="16.5" thickBot="1" x14ac:dyDescent="0.3">
      <c r="A684" s="375" t="s">
        <v>463</v>
      </c>
      <c r="BW684" s="355">
        <f t="shared" si="436"/>
        <v>0</v>
      </c>
    </row>
    <row r="685" spans="1:75" ht="16.5" thickBot="1" x14ac:dyDescent="0.3">
      <c r="A685" s="348" t="s">
        <v>416</v>
      </c>
      <c r="BW685" s="355">
        <f t="shared" si="436"/>
        <v>0</v>
      </c>
    </row>
    <row r="686" spans="1:75" ht="16.5" thickBot="1" x14ac:dyDescent="0.3">
      <c r="A686" s="376" t="s">
        <v>266</v>
      </c>
      <c r="BW686" s="355">
        <f t="shared" si="436"/>
        <v>0</v>
      </c>
    </row>
    <row r="687" spans="1:75" ht="16.5" thickBot="1" x14ac:dyDescent="0.3">
      <c r="A687" s="180" t="s">
        <v>460</v>
      </c>
      <c r="O687" s="360">
        <f t="shared" ref="O687:AT687" si="437">O661*O527</f>
        <v>0</v>
      </c>
      <c r="P687" s="360">
        <f t="shared" si="437"/>
        <v>0</v>
      </c>
      <c r="Q687" s="360">
        <f t="shared" si="437"/>
        <v>0</v>
      </c>
      <c r="R687" s="360">
        <f t="shared" si="437"/>
        <v>13.943521238080008</v>
      </c>
      <c r="S687" s="360">
        <f t="shared" si="437"/>
        <v>43.95513181900801</v>
      </c>
      <c r="T687" s="360">
        <f t="shared" si="437"/>
        <v>39.588816701644795</v>
      </c>
      <c r="U687" s="360">
        <f t="shared" si="437"/>
        <v>41.8263706842624</v>
      </c>
      <c r="V687" s="360">
        <f t="shared" si="437"/>
        <v>15.765929424000005</v>
      </c>
      <c r="W687" s="360">
        <f t="shared" si="437"/>
        <v>32.558773919078405</v>
      </c>
      <c r="X687" s="360">
        <f t="shared" si="437"/>
        <v>33.781730967552001</v>
      </c>
      <c r="Y687" s="360">
        <f t="shared" si="437"/>
        <v>37.759180558079997</v>
      </c>
      <c r="Z687" s="360">
        <f t="shared" si="437"/>
        <v>69.123452194790403</v>
      </c>
      <c r="AA687" s="360">
        <f t="shared" si="437"/>
        <v>28.130464877768794</v>
      </c>
      <c r="AB687" s="360">
        <f t="shared" si="437"/>
        <v>17.460426838137497</v>
      </c>
      <c r="AC687" s="360">
        <f t="shared" si="437"/>
        <v>29.135669722512503</v>
      </c>
      <c r="AD687" s="360">
        <f t="shared" si="437"/>
        <v>16.491527891474995</v>
      </c>
      <c r="AE687" s="360">
        <f t="shared" si="437"/>
        <v>51.470456023962491</v>
      </c>
      <c r="AF687" s="360">
        <f t="shared" si="437"/>
        <v>45.682310484474975</v>
      </c>
      <c r="AG687" s="360">
        <f t="shared" si="437"/>
        <v>48.176662508624986</v>
      </c>
      <c r="AH687" s="360">
        <f t="shared" si="437"/>
        <v>17.005101698374997</v>
      </c>
      <c r="AI687" s="360">
        <f t="shared" si="437"/>
        <v>37.56791401982499</v>
      </c>
      <c r="AJ687" s="360">
        <f t="shared" si="437"/>
        <v>38.885856998362499</v>
      </c>
      <c r="AK687" s="360">
        <f t="shared" si="437"/>
        <v>43.527744425900011</v>
      </c>
      <c r="AL687" s="360">
        <f t="shared" si="437"/>
        <v>80.744275009999996</v>
      </c>
      <c r="AM687" s="360">
        <f t="shared" si="437"/>
        <v>8.076758808719994</v>
      </c>
      <c r="AN687" s="360">
        <f t="shared" si="437"/>
        <v>15.135324005339996</v>
      </c>
      <c r="AO687" s="360">
        <f t="shared" si="437"/>
        <v>25.12254554586</v>
      </c>
      <c r="AP687" s="360">
        <f t="shared" si="437"/>
        <v>14.267526847559996</v>
      </c>
      <c r="AQ687" s="360">
        <f t="shared" si="437"/>
        <v>44.282972584620005</v>
      </c>
      <c r="AR687" s="360">
        <f t="shared" si="437"/>
        <v>39.367204538759999</v>
      </c>
      <c r="AS687" s="360">
        <f t="shared" si="437"/>
        <v>41.525350550460004</v>
      </c>
      <c r="AT687" s="360">
        <f t="shared" si="437"/>
        <v>14.76906528258</v>
      </c>
      <c r="AU687" s="360">
        <f t="shared" ref="AU687:BV687" si="438">AU661*AU527</f>
        <v>32.374453334580004</v>
      </c>
      <c r="AV687" s="360">
        <f t="shared" si="438"/>
        <v>33.519002517000004</v>
      </c>
      <c r="AW687" s="360">
        <f t="shared" si="438"/>
        <v>37.51487100648</v>
      </c>
      <c r="AX687" s="360">
        <f t="shared" si="438"/>
        <v>69.486780463380029</v>
      </c>
      <c r="AY687" s="360">
        <f t="shared" si="438"/>
        <v>0</v>
      </c>
      <c r="AZ687" s="360">
        <f t="shared" si="438"/>
        <v>0</v>
      </c>
      <c r="BA687" s="360">
        <f t="shared" si="438"/>
        <v>0</v>
      </c>
      <c r="BB687" s="360">
        <f t="shared" si="438"/>
        <v>4.0351744065830362</v>
      </c>
      <c r="BC687" s="360">
        <f t="shared" si="438"/>
        <v>20.484483884192642</v>
      </c>
      <c r="BD687" s="360">
        <f t="shared" si="438"/>
        <v>17.856127394726396</v>
      </c>
      <c r="BE687" s="360">
        <f t="shared" si="438"/>
        <v>18.789010482353273</v>
      </c>
      <c r="BF687" s="360">
        <f t="shared" si="438"/>
        <v>6.0674058755731179</v>
      </c>
      <c r="BG687" s="360">
        <f t="shared" si="438"/>
        <v>14.683537873804799</v>
      </c>
      <c r="BH687" s="360">
        <f t="shared" si="438"/>
        <v>15.152979089938563</v>
      </c>
      <c r="BI687" s="360">
        <f t="shared" si="438"/>
        <v>16.99375914894528</v>
      </c>
      <c r="BJ687" s="360">
        <f t="shared" si="438"/>
        <v>32.040182934814077</v>
      </c>
      <c r="BK687" s="360">
        <f t="shared" si="438"/>
        <v>23.707226232958405</v>
      </c>
      <c r="BL687" s="360">
        <f t="shared" si="438"/>
        <v>10.712560763011197</v>
      </c>
      <c r="BM687" s="360">
        <f t="shared" si="438"/>
        <v>18.534774595151998</v>
      </c>
      <c r="BN687" s="360">
        <f t="shared" si="438"/>
        <v>10.260775000051202</v>
      </c>
      <c r="BO687" s="360">
        <f t="shared" si="438"/>
        <v>33.225011671343999</v>
      </c>
      <c r="BP687" s="360">
        <f t="shared" si="438"/>
        <v>29.175193942396803</v>
      </c>
      <c r="BQ687" s="360">
        <f t="shared" si="438"/>
        <v>30.726643824628805</v>
      </c>
      <c r="BR687" s="360">
        <f t="shared" si="438"/>
        <v>10.299306855456001</v>
      </c>
      <c r="BS687" s="360">
        <f t="shared" si="438"/>
        <v>23.991524618126395</v>
      </c>
      <c r="BT687" s="360">
        <f t="shared" si="438"/>
        <v>24.788833881695993</v>
      </c>
      <c r="BU687" s="360">
        <f t="shared" si="438"/>
        <v>27.779413280750401</v>
      </c>
      <c r="BV687" s="360">
        <f t="shared" si="438"/>
        <v>52.029936304334399</v>
      </c>
      <c r="BW687" s="355">
        <f t="shared" si="436"/>
        <v>1599.3570355520915</v>
      </c>
    </row>
    <row r="688" spans="1:75" ht="16.5" thickBot="1" x14ac:dyDescent="0.3">
      <c r="A688" s="180" t="s">
        <v>461</v>
      </c>
      <c r="O688" s="360">
        <f t="shared" ref="O688:AT688" si="439">O662*O527</f>
        <v>0</v>
      </c>
      <c r="P688" s="360">
        <f t="shared" si="439"/>
        <v>0</v>
      </c>
      <c r="Q688" s="360">
        <f t="shared" si="439"/>
        <v>0</v>
      </c>
      <c r="R688" s="360">
        <f t="shared" si="439"/>
        <v>0.29078197556800017</v>
      </c>
      <c r="S688" s="360">
        <f t="shared" si="439"/>
        <v>0.91665224647680021</v>
      </c>
      <c r="T688" s="360">
        <f t="shared" si="439"/>
        <v>0.82559592619008004</v>
      </c>
      <c r="U688" s="360">
        <f t="shared" si="439"/>
        <v>0.87225848411904006</v>
      </c>
      <c r="V688" s="360">
        <f t="shared" si="439"/>
        <v>0.3287869704000001</v>
      </c>
      <c r="W688" s="360">
        <f t="shared" si="439"/>
        <v>0.6789895063526401</v>
      </c>
      <c r="X688" s="360">
        <f t="shared" si="439"/>
        <v>0.70449338449919996</v>
      </c>
      <c r="Y688" s="360">
        <f t="shared" si="439"/>
        <v>0.78744019756799999</v>
      </c>
      <c r="Z688" s="360">
        <f t="shared" si="439"/>
        <v>1.4415192291878403</v>
      </c>
      <c r="AA688" s="360">
        <f t="shared" si="439"/>
        <v>0.44941331806719981</v>
      </c>
      <c r="AB688" s="360">
        <f t="shared" si="439"/>
        <v>0.27894840679999988</v>
      </c>
      <c r="AC688" s="360">
        <f t="shared" si="439"/>
        <v>0.46547250679999996</v>
      </c>
      <c r="AD688" s="360">
        <f t="shared" si="439"/>
        <v>0.26346924239999986</v>
      </c>
      <c r="AE688" s="360">
        <f t="shared" si="439"/>
        <v>0.82229385559999968</v>
      </c>
      <c r="AF688" s="360">
        <f t="shared" si="439"/>
        <v>0.72982223439999949</v>
      </c>
      <c r="AG688" s="360">
        <f t="shared" si="439"/>
        <v>0.76967209199999964</v>
      </c>
      <c r="AH688" s="360">
        <f t="shared" si="439"/>
        <v>0.27167411599999991</v>
      </c>
      <c r="AI688" s="360">
        <f t="shared" si="439"/>
        <v>0.60018634479999966</v>
      </c>
      <c r="AJ688" s="360">
        <f t="shared" si="439"/>
        <v>0.62124184919999981</v>
      </c>
      <c r="AK688" s="360">
        <f t="shared" si="439"/>
        <v>0.69540080959999995</v>
      </c>
      <c r="AL688" s="360">
        <f t="shared" si="439"/>
        <v>1.2899734399999998</v>
      </c>
      <c r="AM688" s="360">
        <f t="shared" si="439"/>
        <v>0.15356632883999988</v>
      </c>
      <c r="AN688" s="360">
        <f t="shared" si="439"/>
        <v>0.28777337522999991</v>
      </c>
      <c r="AO688" s="360">
        <f t="shared" si="439"/>
        <v>0.47766402116999995</v>
      </c>
      <c r="AP688" s="360">
        <f t="shared" si="439"/>
        <v>0.27127363481999989</v>
      </c>
      <c r="AQ688" s="360">
        <f t="shared" si="439"/>
        <v>0.84196813239000001</v>
      </c>
      <c r="AR688" s="360">
        <f t="shared" si="439"/>
        <v>0.74850286121999998</v>
      </c>
      <c r="AS688" s="360">
        <f t="shared" si="439"/>
        <v>0.78953646987000003</v>
      </c>
      <c r="AT688" s="360">
        <f t="shared" si="439"/>
        <v>0.28080956600999996</v>
      </c>
      <c r="AU688" s="360">
        <f t="shared" ref="AU688:BV688" si="440">AU662*AU527</f>
        <v>0.61554716000999998</v>
      </c>
      <c r="AV688" s="360">
        <f t="shared" si="440"/>
        <v>0.63730888649999995</v>
      </c>
      <c r="AW688" s="360">
        <f t="shared" si="440"/>
        <v>0.71328377555999989</v>
      </c>
      <c r="AX688" s="360">
        <f t="shared" si="440"/>
        <v>1.3211772236100003</v>
      </c>
      <c r="AY688" s="360">
        <f t="shared" si="440"/>
        <v>0</v>
      </c>
      <c r="AZ688" s="360">
        <f t="shared" si="440"/>
        <v>0</v>
      </c>
      <c r="BA688" s="360">
        <f t="shared" si="440"/>
        <v>0</v>
      </c>
      <c r="BB688" s="360">
        <f t="shared" si="440"/>
        <v>5.6385821230199966E-2</v>
      </c>
      <c r="BC688" s="360">
        <f t="shared" si="440"/>
        <v>0.28624151769070011</v>
      </c>
      <c r="BD688" s="360">
        <f t="shared" si="440"/>
        <v>0.24951397528200003</v>
      </c>
      <c r="BE688" s="360">
        <f t="shared" si="440"/>
        <v>0.26254968915889998</v>
      </c>
      <c r="BF688" s="360">
        <f t="shared" si="440"/>
        <v>8.4783364623099988E-2</v>
      </c>
      <c r="BG688" s="360">
        <f t="shared" si="440"/>
        <v>0.20518155057400006</v>
      </c>
      <c r="BH688" s="360">
        <f t="shared" si="440"/>
        <v>0.21174132366530013</v>
      </c>
      <c r="BI688" s="360">
        <f t="shared" si="440"/>
        <v>0.23746360599390007</v>
      </c>
      <c r="BJ688" s="360">
        <f t="shared" si="440"/>
        <v>0.44771597088790005</v>
      </c>
      <c r="BK688" s="360">
        <f t="shared" si="440"/>
        <v>0.35104481095200007</v>
      </c>
      <c r="BL688" s="360">
        <f t="shared" si="440"/>
        <v>0.15862626993599999</v>
      </c>
      <c r="BM688" s="360">
        <f t="shared" si="440"/>
        <v>0.27445372055999995</v>
      </c>
      <c r="BN688" s="360">
        <f t="shared" si="440"/>
        <v>0.15193645113600004</v>
      </c>
      <c r="BO688" s="360">
        <f t="shared" si="440"/>
        <v>0.49197944231999996</v>
      </c>
      <c r="BP688" s="360">
        <f t="shared" si="440"/>
        <v>0.43201175630400002</v>
      </c>
      <c r="BQ688" s="360">
        <f t="shared" si="440"/>
        <v>0.45498485426400009</v>
      </c>
      <c r="BR688" s="360">
        <f t="shared" si="440"/>
        <v>0.15250701168</v>
      </c>
      <c r="BS688" s="360">
        <f t="shared" si="440"/>
        <v>0.35525455999199995</v>
      </c>
      <c r="BT688" s="360">
        <f t="shared" si="440"/>
        <v>0.36706071887999991</v>
      </c>
      <c r="BU688" s="360">
        <f t="shared" si="440"/>
        <v>0.41134373071200003</v>
      </c>
      <c r="BV688" s="360">
        <f t="shared" si="440"/>
        <v>0.77043341023200007</v>
      </c>
      <c r="BW688" s="355">
        <f t="shared" si="436"/>
        <v>27.655711127332808</v>
      </c>
    </row>
    <row r="689" spans="1:75" ht="16.5" thickBot="1" x14ac:dyDescent="0.3">
      <c r="A689" s="180" t="s">
        <v>164</v>
      </c>
      <c r="O689" s="360">
        <f t="shared" ref="O689:AT689" si="441">O663*O527</f>
        <v>0</v>
      </c>
      <c r="P689" s="360">
        <f t="shared" si="441"/>
        <v>0</v>
      </c>
      <c r="Q689" s="360">
        <f t="shared" si="441"/>
        <v>0</v>
      </c>
      <c r="R689" s="360">
        <f t="shared" si="441"/>
        <v>0.62010132139200036</v>
      </c>
      <c r="S689" s="360">
        <f t="shared" si="441"/>
        <v>1.9547885256192004</v>
      </c>
      <c r="T689" s="360">
        <f t="shared" si="441"/>
        <v>1.7606081799475199</v>
      </c>
      <c r="U689" s="360">
        <f t="shared" si="441"/>
        <v>1.8601174902297601</v>
      </c>
      <c r="V689" s="360">
        <f t="shared" si="441"/>
        <v>0.70114811760000018</v>
      </c>
      <c r="W689" s="360">
        <f t="shared" si="441"/>
        <v>1.4479655737881603</v>
      </c>
      <c r="X689" s="360">
        <f t="shared" si="441"/>
        <v>1.5023533621248</v>
      </c>
      <c r="Y689" s="360">
        <f t="shared" si="441"/>
        <v>1.6792399393919999</v>
      </c>
      <c r="Z689" s="360">
        <f t="shared" si="441"/>
        <v>3.0740831754969604</v>
      </c>
      <c r="AA689" s="360">
        <f t="shared" si="441"/>
        <v>1.1586437106419996</v>
      </c>
      <c r="AB689" s="360">
        <f t="shared" si="441"/>
        <v>0.71916386128124976</v>
      </c>
      <c r="AC689" s="360">
        <f t="shared" si="441"/>
        <v>1.2000463065937501</v>
      </c>
      <c r="AD689" s="360">
        <f t="shared" si="441"/>
        <v>0.67925664056249968</v>
      </c>
      <c r="AE689" s="360">
        <f t="shared" si="441"/>
        <v>2.1199763464687496</v>
      </c>
      <c r="AF689" s="360">
        <f t="shared" si="441"/>
        <v>1.8815729480624988</v>
      </c>
      <c r="AG689" s="360">
        <f t="shared" si="441"/>
        <v>1.9843108621874992</v>
      </c>
      <c r="AH689" s="360">
        <f t="shared" si="441"/>
        <v>0.7004098303124997</v>
      </c>
      <c r="AI689" s="360">
        <f t="shared" si="441"/>
        <v>1.5473554201874993</v>
      </c>
      <c r="AJ689" s="360">
        <f t="shared" si="441"/>
        <v>1.6016391424687497</v>
      </c>
      <c r="AK689" s="360">
        <f t="shared" si="441"/>
        <v>1.7928302122500002</v>
      </c>
      <c r="AL689" s="360">
        <f t="shared" si="441"/>
        <v>3.3257127749999995</v>
      </c>
      <c r="AM689" s="360">
        <f t="shared" si="441"/>
        <v>0.38599104275999968</v>
      </c>
      <c r="AN689" s="360">
        <f t="shared" si="441"/>
        <v>0.72332226746999972</v>
      </c>
      <c r="AO689" s="360">
        <f t="shared" si="441"/>
        <v>1.2006149721299999</v>
      </c>
      <c r="AP689" s="360">
        <f t="shared" si="441"/>
        <v>0.68184994697999979</v>
      </c>
      <c r="AQ689" s="360">
        <f t="shared" si="441"/>
        <v>2.11629827871</v>
      </c>
      <c r="AR689" s="360">
        <f t="shared" si="441"/>
        <v>1.8813720565799998</v>
      </c>
      <c r="AS689" s="360">
        <f t="shared" si="441"/>
        <v>1.9845105864300001</v>
      </c>
      <c r="AT689" s="360">
        <f t="shared" si="441"/>
        <v>0.70581863888999996</v>
      </c>
      <c r="AU689" s="360">
        <f t="shared" ref="AU689:BV689" si="442">AU663*AU527</f>
        <v>1.54718610489</v>
      </c>
      <c r="AV689" s="360">
        <f t="shared" si="442"/>
        <v>1.6018844985</v>
      </c>
      <c r="AW689" s="360">
        <f t="shared" si="442"/>
        <v>1.7928484088399999</v>
      </c>
      <c r="AX689" s="360">
        <f t="shared" si="442"/>
        <v>3.320796805290001</v>
      </c>
      <c r="AY689" s="360">
        <f t="shared" si="442"/>
        <v>0</v>
      </c>
      <c r="AZ689" s="360">
        <f t="shared" si="442"/>
        <v>0</v>
      </c>
      <c r="BA689" s="360">
        <f t="shared" si="442"/>
        <v>0</v>
      </c>
      <c r="BB689" s="360">
        <f t="shared" si="442"/>
        <v>0.18761100518411988</v>
      </c>
      <c r="BC689" s="360">
        <f t="shared" si="442"/>
        <v>0.95240359522542017</v>
      </c>
      <c r="BD689" s="360">
        <f t="shared" si="442"/>
        <v>0.8302010450292</v>
      </c>
      <c r="BE689" s="360">
        <f t="shared" si="442"/>
        <v>0.87357442029233989</v>
      </c>
      <c r="BF689" s="360">
        <f t="shared" si="442"/>
        <v>0.28209737683685993</v>
      </c>
      <c r="BG689" s="360">
        <f t="shared" si="442"/>
        <v>0.6826949773644001</v>
      </c>
      <c r="BH689" s="360">
        <f t="shared" si="442"/>
        <v>0.70452113146818029</v>
      </c>
      <c r="BI689" s="360">
        <f t="shared" si="442"/>
        <v>0.79010617994334009</v>
      </c>
      <c r="BJ689" s="360">
        <f t="shared" si="442"/>
        <v>1.48967313949974</v>
      </c>
      <c r="BK689" s="360">
        <f t="shared" si="442"/>
        <v>1.0531344328560002</v>
      </c>
      <c r="BL689" s="360">
        <f t="shared" si="442"/>
        <v>0.4758788098079999</v>
      </c>
      <c r="BM689" s="360">
        <f t="shared" si="442"/>
        <v>0.82336116167999984</v>
      </c>
      <c r="BN689" s="360">
        <f t="shared" si="442"/>
        <v>0.45580935340800016</v>
      </c>
      <c r="BO689" s="360">
        <f t="shared" si="442"/>
        <v>1.4759383269599999</v>
      </c>
      <c r="BP689" s="360">
        <f t="shared" si="442"/>
        <v>1.296035268912</v>
      </c>
      <c r="BQ689" s="360">
        <f t="shared" si="442"/>
        <v>1.3649545627920003</v>
      </c>
      <c r="BR689" s="360">
        <f t="shared" si="442"/>
        <v>0.45752103504000002</v>
      </c>
      <c r="BS689" s="360">
        <f t="shared" si="442"/>
        <v>1.0657636799759997</v>
      </c>
      <c r="BT689" s="360">
        <f t="shared" si="442"/>
        <v>1.1011821566399997</v>
      </c>
      <c r="BU689" s="360">
        <f t="shared" si="442"/>
        <v>1.2340311921360001</v>
      </c>
      <c r="BV689" s="360">
        <f t="shared" si="442"/>
        <v>2.3113002306960002</v>
      </c>
      <c r="BW689" s="355">
        <f t="shared" si="436"/>
        <v>71.161610430824993</v>
      </c>
    </row>
    <row r="690" spans="1:75" ht="16.5" thickBot="1" x14ac:dyDescent="0.3">
      <c r="A690" s="180" t="s">
        <v>165</v>
      </c>
      <c r="O690" s="360">
        <f t="shared" ref="O690:AT690" si="443">O664*O527</f>
        <v>0</v>
      </c>
      <c r="P690" s="360">
        <f t="shared" si="443"/>
        <v>0</v>
      </c>
      <c r="Q690" s="360">
        <f t="shared" si="443"/>
        <v>0</v>
      </c>
      <c r="R690" s="360">
        <f t="shared" si="443"/>
        <v>1.776222429072001</v>
      </c>
      <c r="S690" s="360">
        <f t="shared" si="443"/>
        <v>5.5993095055872013</v>
      </c>
      <c r="T690" s="360">
        <f t="shared" si="443"/>
        <v>5.0430980069683198</v>
      </c>
      <c r="U690" s="360">
        <f t="shared" si="443"/>
        <v>5.3281331499801601</v>
      </c>
      <c r="V690" s="360">
        <f t="shared" si="443"/>
        <v>2.0083734216000009</v>
      </c>
      <c r="W690" s="360">
        <f t="shared" si="443"/>
        <v>4.1475624062745613</v>
      </c>
      <c r="X690" s="360">
        <f t="shared" si="443"/>
        <v>4.3033511559167996</v>
      </c>
      <c r="Y690" s="360">
        <f t="shared" si="443"/>
        <v>4.8100262670719998</v>
      </c>
      <c r="Z690" s="360">
        <f t="shared" si="443"/>
        <v>8.8054246891353607</v>
      </c>
      <c r="AA690" s="360">
        <f t="shared" si="443"/>
        <v>4.0166315302255988</v>
      </c>
      <c r="AB690" s="360">
        <f t="shared" si="443"/>
        <v>2.4931013857749993</v>
      </c>
      <c r="AC690" s="360">
        <f t="shared" si="443"/>
        <v>4.1601605295250002</v>
      </c>
      <c r="AD690" s="360">
        <f t="shared" si="443"/>
        <v>2.3547563539499987</v>
      </c>
      <c r="AE690" s="360">
        <f t="shared" si="443"/>
        <v>7.3492513344249977</v>
      </c>
      <c r="AF690" s="360">
        <f t="shared" si="443"/>
        <v>6.522786219949996</v>
      </c>
      <c r="AG690" s="360">
        <f t="shared" si="443"/>
        <v>6.8789443222499971</v>
      </c>
      <c r="AH690" s="360">
        <f t="shared" si="443"/>
        <v>2.4280874117499991</v>
      </c>
      <c r="AI690" s="360">
        <f t="shared" si="443"/>
        <v>5.3641654566499977</v>
      </c>
      <c r="AJ690" s="360">
        <f t="shared" si="443"/>
        <v>5.5523490272249987</v>
      </c>
      <c r="AK690" s="360">
        <f t="shared" si="443"/>
        <v>6.2151447358</v>
      </c>
      <c r="AL690" s="360">
        <f t="shared" si="443"/>
        <v>11.529137619999998</v>
      </c>
      <c r="AM690" s="360">
        <f t="shared" si="443"/>
        <v>1.2160793067599991</v>
      </c>
      <c r="AN690" s="360">
        <f t="shared" si="443"/>
        <v>2.2788540254699994</v>
      </c>
      <c r="AO690" s="360">
        <f t="shared" si="443"/>
        <v>3.7825826541300001</v>
      </c>
      <c r="AP690" s="360">
        <f t="shared" si="443"/>
        <v>2.1481939189799992</v>
      </c>
      <c r="AQ690" s="360">
        <f t="shared" si="443"/>
        <v>6.6674773727100005</v>
      </c>
      <c r="AR690" s="360">
        <f t="shared" si="443"/>
        <v>5.9273334685799997</v>
      </c>
      <c r="AS690" s="360">
        <f t="shared" si="443"/>
        <v>6.2522752884299999</v>
      </c>
      <c r="AT690" s="360">
        <f t="shared" si="443"/>
        <v>2.22370818489</v>
      </c>
      <c r="AU690" s="360">
        <f t="shared" ref="AU690:BV690" si="444">AU664*AU527</f>
        <v>4.87446805089</v>
      </c>
      <c r="AV690" s="360">
        <f t="shared" si="444"/>
        <v>5.0467973984999999</v>
      </c>
      <c r="AW690" s="360">
        <f t="shared" si="444"/>
        <v>5.6484363848399992</v>
      </c>
      <c r="AX690" s="360">
        <f t="shared" si="444"/>
        <v>10.462295311290005</v>
      </c>
      <c r="AY690" s="360">
        <f t="shared" si="444"/>
        <v>0</v>
      </c>
      <c r="AZ690" s="360">
        <f t="shared" si="444"/>
        <v>0</v>
      </c>
      <c r="BA690" s="360">
        <f t="shared" si="444"/>
        <v>0</v>
      </c>
      <c r="BB690" s="360">
        <f t="shared" si="444"/>
        <v>0.44903617634231963</v>
      </c>
      <c r="BC690" s="360">
        <f t="shared" si="444"/>
        <v>2.2795233590641204</v>
      </c>
      <c r="BD690" s="360">
        <f t="shared" si="444"/>
        <v>1.9870385667911998</v>
      </c>
      <c r="BE690" s="360">
        <f t="shared" si="444"/>
        <v>2.0908502518472396</v>
      </c>
      <c r="BF690" s="360">
        <f t="shared" si="444"/>
        <v>0.67518388554395981</v>
      </c>
      <c r="BG690" s="360">
        <f t="shared" si="444"/>
        <v>1.6339912572984001</v>
      </c>
      <c r="BH690" s="360">
        <f t="shared" si="444"/>
        <v>1.6862309048254807</v>
      </c>
      <c r="BI690" s="360">
        <f t="shared" si="444"/>
        <v>1.8910738077332401</v>
      </c>
      <c r="BJ690" s="360">
        <f t="shared" si="444"/>
        <v>3.5654471863436394</v>
      </c>
      <c r="BK690" s="360">
        <f t="shared" si="444"/>
        <v>2.9838808930920009</v>
      </c>
      <c r="BL690" s="360">
        <f t="shared" si="444"/>
        <v>1.348323294456</v>
      </c>
      <c r="BM690" s="360">
        <f t="shared" si="444"/>
        <v>2.3328566247599998</v>
      </c>
      <c r="BN690" s="360">
        <f t="shared" si="444"/>
        <v>1.2914598346560004</v>
      </c>
      <c r="BO690" s="360">
        <f t="shared" si="444"/>
        <v>4.1818252597200001</v>
      </c>
      <c r="BP690" s="360">
        <f t="shared" si="444"/>
        <v>3.6720999285840006</v>
      </c>
      <c r="BQ690" s="360">
        <f t="shared" si="444"/>
        <v>3.867371261244001</v>
      </c>
      <c r="BR690" s="360">
        <f t="shared" si="444"/>
        <v>1.2963095992800002</v>
      </c>
      <c r="BS690" s="360">
        <f t="shared" si="444"/>
        <v>3.0196637599319995</v>
      </c>
      <c r="BT690" s="360">
        <f t="shared" si="444"/>
        <v>3.1200161104799995</v>
      </c>
      <c r="BU690" s="360">
        <f t="shared" si="444"/>
        <v>3.4964217110520006</v>
      </c>
      <c r="BV690" s="360">
        <f t="shared" si="444"/>
        <v>6.5486839869720006</v>
      </c>
      <c r="BW690" s="355">
        <f t="shared" si="436"/>
        <v>216.63180598461958</v>
      </c>
    </row>
    <row r="691" spans="1:75" ht="16.5" thickBot="1" x14ac:dyDescent="0.3">
      <c r="BW691" s="355">
        <f t="shared" si="436"/>
        <v>0</v>
      </c>
    </row>
    <row r="692" spans="1:75" ht="16.5" thickBot="1" x14ac:dyDescent="0.3">
      <c r="A692" s="377" t="s">
        <v>421</v>
      </c>
      <c r="BW692" s="355">
        <f t="shared" si="436"/>
        <v>0</v>
      </c>
    </row>
    <row r="693" spans="1:75" ht="16.5" thickBot="1" x14ac:dyDescent="0.3">
      <c r="A693" s="180" t="s">
        <v>168</v>
      </c>
      <c r="O693" s="360">
        <f t="shared" ref="O693:AT693" si="445">O667*O537</f>
        <v>0</v>
      </c>
      <c r="P693" s="360">
        <f t="shared" si="445"/>
        <v>9.4421864890000062</v>
      </c>
      <c r="Q693" s="360">
        <f t="shared" si="445"/>
        <v>35.408995122360004</v>
      </c>
      <c r="R693" s="360">
        <f t="shared" si="445"/>
        <v>19.652966270640004</v>
      </c>
      <c r="S693" s="360">
        <f t="shared" si="445"/>
        <v>71.969877537000002</v>
      </c>
      <c r="T693" s="360">
        <f t="shared" si="445"/>
        <v>133.46046048191997</v>
      </c>
      <c r="U693" s="360">
        <f t="shared" si="445"/>
        <v>53.83518108552002</v>
      </c>
      <c r="V693" s="360">
        <f t="shared" si="445"/>
        <v>2.6110732459200006</v>
      </c>
      <c r="W693" s="360">
        <f t="shared" si="445"/>
        <v>62.763099046920019</v>
      </c>
      <c r="X693" s="360">
        <f t="shared" si="445"/>
        <v>60.665539125839977</v>
      </c>
      <c r="Y693" s="360">
        <f t="shared" si="445"/>
        <v>77.632695537000018</v>
      </c>
      <c r="Z693" s="360">
        <f t="shared" si="445"/>
        <v>164.36380839564004</v>
      </c>
      <c r="AA693" s="360">
        <f t="shared" si="445"/>
        <v>0</v>
      </c>
      <c r="AB693" s="360">
        <f t="shared" si="445"/>
        <v>1.9225608676799903</v>
      </c>
      <c r="AC693" s="360">
        <f t="shared" si="445"/>
        <v>29.559165703920002</v>
      </c>
      <c r="AD693" s="360">
        <f t="shared" si="445"/>
        <v>15.971133240600006</v>
      </c>
      <c r="AE693" s="360">
        <f t="shared" si="445"/>
        <v>61.349959893360008</v>
      </c>
      <c r="AF693" s="360">
        <f t="shared" si="445"/>
        <v>113.74142081039999</v>
      </c>
      <c r="AG693" s="360">
        <f t="shared" si="445"/>
        <v>43.800913877160006</v>
      </c>
      <c r="AH693" s="360">
        <f t="shared" si="445"/>
        <v>0.22114652579999897</v>
      </c>
      <c r="AI693" s="360">
        <f t="shared" si="445"/>
        <v>53.178109032359998</v>
      </c>
      <c r="AJ693" s="360">
        <f t="shared" si="445"/>
        <v>50.957585063279993</v>
      </c>
      <c r="AK693" s="360">
        <f t="shared" si="445"/>
        <v>65.43768753816002</v>
      </c>
      <c r="AL693" s="360">
        <f t="shared" si="445"/>
        <v>139.95207054720001</v>
      </c>
      <c r="AM693" s="360">
        <f t="shared" si="445"/>
        <v>4.4249360762880112</v>
      </c>
      <c r="AN693" s="360">
        <f t="shared" si="445"/>
        <v>14.372782710811192</v>
      </c>
      <c r="AO693" s="360">
        <f t="shared" si="445"/>
        <v>31.717644403046414</v>
      </c>
      <c r="AP693" s="360">
        <f t="shared" si="445"/>
        <v>17.055464072299202</v>
      </c>
      <c r="AQ693" s="360">
        <f t="shared" si="445"/>
        <v>66.063489815851227</v>
      </c>
      <c r="AR693" s="360">
        <f t="shared" si="445"/>
        <v>122.47402302761759</v>
      </c>
      <c r="AS693" s="360">
        <f t="shared" si="445"/>
        <v>46.789315428916815</v>
      </c>
      <c r="AT693" s="360">
        <f t="shared" si="445"/>
        <v>0</v>
      </c>
      <c r="AU693" s="360">
        <f t="shared" ref="AU693:BV693" si="446">AU667*AU537</f>
        <v>57.081057653102391</v>
      </c>
      <c r="AV693" s="360">
        <f t="shared" si="446"/>
        <v>54.738057876667213</v>
      </c>
      <c r="AW693" s="360">
        <f t="shared" si="446"/>
        <v>70.332381092232012</v>
      </c>
      <c r="AX693" s="360">
        <f t="shared" si="446"/>
        <v>150.67611949520159</v>
      </c>
      <c r="AY693" s="360">
        <f t="shared" si="446"/>
        <v>0</v>
      </c>
      <c r="AZ693" s="360">
        <f t="shared" si="446"/>
        <v>9.1224718935312019</v>
      </c>
      <c r="BA693" s="360">
        <f t="shared" si="446"/>
        <v>30.284122864306791</v>
      </c>
      <c r="BB693" s="360">
        <f t="shared" si="446"/>
        <v>16.565276248892395</v>
      </c>
      <c r="BC693" s="360">
        <f t="shared" si="446"/>
        <v>62.257496479713602</v>
      </c>
      <c r="BD693" s="360">
        <f t="shared" si="446"/>
        <v>115.43832922588798</v>
      </c>
      <c r="BE693" s="360">
        <f t="shared" si="446"/>
        <v>45.407197558635602</v>
      </c>
      <c r="BF693" s="360">
        <f t="shared" si="446"/>
        <v>1.1439888600192043</v>
      </c>
      <c r="BG693" s="360">
        <f t="shared" si="446"/>
        <v>54.114221866216795</v>
      </c>
      <c r="BH693" s="360">
        <f t="shared" si="446"/>
        <v>52.059908930165989</v>
      </c>
      <c r="BI693" s="360">
        <f t="shared" si="446"/>
        <v>66.746717608881596</v>
      </c>
      <c r="BJ693" s="360">
        <f t="shared" si="446"/>
        <v>142.09623787294319</v>
      </c>
      <c r="BK693" s="360">
        <f t="shared" si="446"/>
        <v>0</v>
      </c>
      <c r="BL693" s="360">
        <f t="shared" si="446"/>
        <v>11.277530962516819</v>
      </c>
      <c r="BM693" s="360">
        <f t="shared" si="446"/>
        <v>28.928226036969608</v>
      </c>
      <c r="BN693" s="360">
        <f t="shared" si="446"/>
        <v>16.223054178390392</v>
      </c>
      <c r="BO693" s="360">
        <f t="shared" si="446"/>
        <v>58.317388539555203</v>
      </c>
      <c r="BP693" s="360">
        <f t="shared" si="446"/>
        <v>108.15858614344961</v>
      </c>
      <c r="BQ693" s="360">
        <f t="shared" si="446"/>
        <v>44.414615091158403</v>
      </c>
      <c r="BR693" s="360">
        <f t="shared" si="446"/>
        <v>2.8746485954912044</v>
      </c>
      <c r="BS693" s="360">
        <f t="shared" si="446"/>
        <v>50.981454522380808</v>
      </c>
      <c r="BT693" s="360">
        <f t="shared" si="446"/>
        <v>49.447300428838396</v>
      </c>
      <c r="BU693" s="360">
        <f t="shared" si="446"/>
        <v>63.186791861705622</v>
      </c>
      <c r="BV693" s="360">
        <f t="shared" si="446"/>
        <v>133.24947937248641</v>
      </c>
      <c r="BW693" s="355">
        <f t="shared" si="436"/>
        <v>3065.9179522318509</v>
      </c>
    </row>
    <row r="694" spans="1:75" ht="16.5" thickBot="1" x14ac:dyDescent="0.3">
      <c r="A694" s="180" t="s">
        <v>163</v>
      </c>
      <c r="O694" s="360">
        <f t="shared" ref="O694:AT694" si="447">O537*O668</f>
        <v>0</v>
      </c>
      <c r="P694" s="360">
        <f t="shared" si="447"/>
        <v>0.17899879600000013</v>
      </c>
      <c r="Q694" s="360">
        <f t="shared" si="447"/>
        <v>0.67126057104000003</v>
      </c>
      <c r="R694" s="360">
        <f t="shared" si="447"/>
        <v>0.37256808096000005</v>
      </c>
      <c r="S694" s="360">
        <f t="shared" si="447"/>
        <v>1.3643578679999999</v>
      </c>
      <c r="T694" s="360">
        <f t="shared" si="447"/>
        <v>2.5300561228799996</v>
      </c>
      <c r="U694" s="360">
        <f t="shared" si="447"/>
        <v>1.0205721532800003</v>
      </c>
      <c r="V694" s="360">
        <f t="shared" si="447"/>
        <v>4.9499018880000009E-2</v>
      </c>
      <c r="W694" s="360">
        <f t="shared" si="447"/>
        <v>1.1898217828800002</v>
      </c>
      <c r="X694" s="360">
        <f t="shared" si="447"/>
        <v>1.1500576137599994</v>
      </c>
      <c r="Y694" s="360">
        <f t="shared" si="447"/>
        <v>1.4717098680000003</v>
      </c>
      <c r="Z694" s="360">
        <f t="shared" si="447"/>
        <v>3.1159015809600001</v>
      </c>
      <c r="AA694" s="360">
        <f t="shared" si="447"/>
        <v>0</v>
      </c>
      <c r="AB694" s="360">
        <f t="shared" si="447"/>
        <v>3.5079902087999826E-2</v>
      </c>
      <c r="AC694" s="360">
        <f t="shared" si="447"/>
        <v>0.53934970597200005</v>
      </c>
      <c r="AD694" s="360">
        <f t="shared" si="447"/>
        <v>0.29141641221000014</v>
      </c>
      <c r="AE694" s="360">
        <f t="shared" si="447"/>
        <v>1.1194186994760003</v>
      </c>
      <c r="AF694" s="360">
        <f t="shared" si="447"/>
        <v>2.0753766356399996</v>
      </c>
      <c r="AG694" s="360">
        <f t="shared" si="447"/>
        <v>0.79921098780600019</v>
      </c>
      <c r="AH694" s="360">
        <f t="shared" si="447"/>
        <v>4.0351380299999814E-3</v>
      </c>
      <c r="AI694" s="360">
        <f t="shared" si="447"/>
        <v>0.970311468126</v>
      </c>
      <c r="AJ694" s="360">
        <f t="shared" si="447"/>
        <v>0.92979479854799985</v>
      </c>
      <c r="AK694" s="360">
        <f t="shared" si="447"/>
        <v>1.1940051991560006</v>
      </c>
      <c r="AL694" s="360">
        <f t="shared" si="447"/>
        <v>2.5536278275200002</v>
      </c>
      <c r="AM694" s="360">
        <f t="shared" si="447"/>
        <v>6.1628636160000146E-2</v>
      </c>
      <c r="AN694" s="360">
        <f t="shared" si="447"/>
        <v>0.20017803218399985</v>
      </c>
      <c r="AO694" s="360">
        <f t="shared" si="447"/>
        <v>0.44174992204800012</v>
      </c>
      <c r="AP694" s="360">
        <f t="shared" si="447"/>
        <v>0.23754128234399999</v>
      </c>
      <c r="AQ694" s="360">
        <f t="shared" si="447"/>
        <v>0.92010431498400014</v>
      </c>
      <c r="AR694" s="360">
        <f t="shared" si="447"/>
        <v>1.7057663374319996</v>
      </c>
      <c r="AS694" s="360">
        <f t="shared" si="447"/>
        <v>0.65166177477600007</v>
      </c>
      <c r="AT694" s="360">
        <f t="shared" si="447"/>
        <v>0</v>
      </c>
      <c r="AU694" s="360">
        <f t="shared" ref="AU694:BV694" si="448">AU537*AU668</f>
        <v>0.79500080296799969</v>
      </c>
      <c r="AV694" s="360">
        <f t="shared" si="448"/>
        <v>0.76236849410399998</v>
      </c>
      <c r="AW694" s="360">
        <f t="shared" si="448"/>
        <v>0.97955962523999995</v>
      </c>
      <c r="AX694" s="360">
        <f t="shared" si="448"/>
        <v>2.0985531963119994</v>
      </c>
      <c r="AY694" s="360">
        <f t="shared" si="448"/>
        <v>0</v>
      </c>
      <c r="AZ694" s="360">
        <f t="shared" si="448"/>
        <v>0.15653431275839999</v>
      </c>
      <c r="BA694" s="360">
        <f t="shared" si="448"/>
        <v>0.51965129795759979</v>
      </c>
      <c r="BB694" s="360">
        <f t="shared" si="448"/>
        <v>0.2842468755767999</v>
      </c>
      <c r="BC694" s="360">
        <f t="shared" si="448"/>
        <v>1.0682887861152</v>
      </c>
      <c r="BD694" s="360">
        <f t="shared" si="448"/>
        <v>1.9808292908159995</v>
      </c>
      <c r="BE694" s="360">
        <f t="shared" si="448"/>
        <v>0.77915114971919996</v>
      </c>
      <c r="BF694" s="360">
        <f t="shared" si="448"/>
        <v>1.9629932774400071E-2</v>
      </c>
      <c r="BG694" s="360">
        <f t="shared" si="448"/>
        <v>0.92855671457759981</v>
      </c>
      <c r="BH694" s="360">
        <f t="shared" si="448"/>
        <v>0.89330634961199973</v>
      </c>
      <c r="BI694" s="360">
        <f t="shared" si="448"/>
        <v>1.1453202258911999</v>
      </c>
      <c r="BJ694" s="360">
        <f t="shared" si="448"/>
        <v>2.4382576565423997</v>
      </c>
      <c r="BK694" s="360">
        <f t="shared" si="448"/>
        <v>0</v>
      </c>
      <c r="BL694" s="360">
        <f t="shared" si="448"/>
        <v>0.21048436963440031</v>
      </c>
      <c r="BM694" s="360">
        <f t="shared" si="448"/>
        <v>0.53991777475680014</v>
      </c>
      <c r="BN694" s="360">
        <f t="shared" si="448"/>
        <v>0.30278784812319987</v>
      </c>
      <c r="BO694" s="360">
        <f t="shared" si="448"/>
        <v>1.0884384894415999</v>
      </c>
      <c r="BP694" s="360">
        <f t="shared" si="448"/>
        <v>2.0186769515968002</v>
      </c>
      <c r="BQ694" s="360">
        <f t="shared" si="448"/>
        <v>0.82895647026719999</v>
      </c>
      <c r="BR694" s="360">
        <f t="shared" si="448"/>
        <v>5.3652576929600085E-2</v>
      </c>
      <c r="BS694" s="360">
        <f t="shared" si="448"/>
        <v>0.95152027104640013</v>
      </c>
      <c r="BT694" s="360">
        <f t="shared" si="448"/>
        <v>0.92288674670719995</v>
      </c>
      <c r="BU694" s="360">
        <f t="shared" si="448"/>
        <v>1.1793212626448002</v>
      </c>
      <c r="BV694" s="360">
        <f t="shared" si="448"/>
        <v>2.4869745658911997</v>
      </c>
      <c r="BW694" s="355">
        <f t="shared" si="436"/>
        <v>53.277932569143992</v>
      </c>
    </row>
    <row r="695" spans="1:75" ht="16.5" thickBot="1" x14ac:dyDescent="0.3">
      <c r="A695" s="180" t="s">
        <v>462</v>
      </c>
      <c r="O695" s="360">
        <f t="shared" ref="O695:AT695" si="449">O537*O669</f>
        <v>0</v>
      </c>
      <c r="P695" s="360">
        <f t="shared" si="449"/>
        <v>0.4609218997000003</v>
      </c>
      <c r="Q695" s="360">
        <f t="shared" si="449"/>
        <v>1.7284959704280001</v>
      </c>
      <c r="R695" s="360">
        <f t="shared" si="449"/>
        <v>0.95936280847200017</v>
      </c>
      <c r="S695" s="360">
        <f t="shared" si="449"/>
        <v>3.5132215101000002</v>
      </c>
      <c r="T695" s="360">
        <f t="shared" si="449"/>
        <v>6.5148945164159988</v>
      </c>
      <c r="U695" s="360">
        <f t="shared" si="449"/>
        <v>2.6279732946960008</v>
      </c>
      <c r="V695" s="360">
        <f t="shared" si="449"/>
        <v>0.12745997361600003</v>
      </c>
      <c r="W695" s="360">
        <f t="shared" si="449"/>
        <v>3.0637910909160007</v>
      </c>
      <c r="X695" s="360">
        <f t="shared" si="449"/>
        <v>2.9613983554319989</v>
      </c>
      <c r="Y695" s="360">
        <f t="shared" si="449"/>
        <v>3.7896529101000005</v>
      </c>
      <c r="Z695" s="360">
        <f t="shared" si="449"/>
        <v>8.023446570972002</v>
      </c>
      <c r="AA695" s="360">
        <f t="shared" si="449"/>
        <v>0</v>
      </c>
      <c r="AB695" s="360">
        <f t="shared" si="449"/>
        <v>0.10022829167999951</v>
      </c>
      <c r="AC695" s="360">
        <f t="shared" si="449"/>
        <v>1.5409991599200004</v>
      </c>
      <c r="AD695" s="360">
        <f t="shared" si="449"/>
        <v>0.83261832060000041</v>
      </c>
      <c r="AE695" s="360">
        <f t="shared" si="449"/>
        <v>3.1983391413600013</v>
      </c>
      <c r="AF695" s="360">
        <f t="shared" si="449"/>
        <v>5.9296475303999996</v>
      </c>
      <c r="AG695" s="360">
        <f t="shared" si="449"/>
        <v>2.2834599651600009</v>
      </c>
      <c r="AH695" s="360">
        <f t="shared" si="449"/>
        <v>1.1528965799999947E-2</v>
      </c>
      <c r="AI695" s="360">
        <f t="shared" si="449"/>
        <v>2.7723184803600005</v>
      </c>
      <c r="AJ695" s="360">
        <f t="shared" si="449"/>
        <v>2.65655656728</v>
      </c>
      <c r="AK695" s="360">
        <f t="shared" si="449"/>
        <v>3.4114434261600017</v>
      </c>
      <c r="AL695" s="360">
        <f t="shared" si="449"/>
        <v>7.2960795072000018</v>
      </c>
      <c r="AM695" s="360">
        <f t="shared" si="449"/>
        <v>0.19515734784000044</v>
      </c>
      <c r="AN695" s="360">
        <f t="shared" si="449"/>
        <v>0.63389710191599946</v>
      </c>
      <c r="AO695" s="360">
        <f t="shared" si="449"/>
        <v>1.398874753152</v>
      </c>
      <c r="AP695" s="360">
        <f t="shared" si="449"/>
        <v>0.75221406075599984</v>
      </c>
      <c r="AQ695" s="360">
        <f t="shared" si="449"/>
        <v>2.9136636641160001</v>
      </c>
      <c r="AR695" s="360">
        <f t="shared" si="449"/>
        <v>5.4015934018679985</v>
      </c>
      <c r="AS695" s="360">
        <f t="shared" si="449"/>
        <v>2.063595620124</v>
      </c>
      <c r="AT695" s="360">
        <f t="shared" si="449"/>
        <v>0</v>
      </c>
      <c r="AU695" s="360">
        <f t="shared" ref="AU695:BV695" si="450">AU537*AU669</f>
        <v>2.5175025427319988</v>
      </c>
      <c r="AV695" s="360">
        <f t="shared" si="450"/>
        <v>2.4141668979959996</v>
      </c>
      <c r="AW695" s="360">
        <f t="shared" si="450"/>
        <v>3.1019388132599994</v>
      </c>
      <c r="AX695" s="360">
        <f t="shared" si="450"/>
        <v>6.6454184549879969</v>
      </c>
      <c r="AY695" s="360">
        <f t="shared" si="450"/>
        <v>0</v>
      </c>
      <c r="AZ695" s="360">
        <f t="shared" si="450"/>
        <v>0.39133578189600005</v>
      </c>
      <c r="BA695" s="360">
        <f t="shared" si="450"/>
        <v>1.2991282448939996</v>
      </c>
      <c r="BB695" s="360">
        <f t="shared" si="450"/>
        <v>0.71061718894199977</v>
      </c>
      <c r="BC695" s="360">
        <f t="shared" si="450"/>
        <v>2.6707219652880001</v>
      </c>
      <c r="BD695" s="360">
        <f t="shared" si="450"/>
        <v>4.9520732270399987</v>
      </c>
      <c r="BE695" s="360">
        <f t="shared" si="450"/>
        <v>1.9478778742979999</v>
      </c>
      <c r="BF695" s="360">
        <f t="shared" si="450"/>
        <v>4.9074831936000186E-2</v>
      </c>
      <c r="BG695" s="360">
        <f t="shared" si="450"/>
        <v>2.3213917864439995</v>
      </c>
      <c r="BH695" s="360">
        <f t="shared" si="450"/>
        <v>2.2332658740299993</v>
      </c>
      <c r="BI695" s="360">
        <f t="shared" si="450"/>
        <v>2.8633005647279997</v>
      </c>
      <c r="BJ695" s="360">
        <f t="shared" si="450"/>
        <v>6.0956441413559999</v>
      </c>
      <c r="BK695" s="360">
        <f t="shared" si="450"/>
        <v>0</v>
      </c>
      <c r="BL695" s="360">
        <f t="shared" si="450"/>
        <v>0.50959373700960076</v>
      </c>
      <c r="BM695" s="360">
        <f t="shared" si="450"/>
        <v>1.3071693494112002</v>
      </c>
      <c r="BN695" s="360">
        <f t="shared" si="450"/>
        <v>0.73306531650879958</v>
      </c>
      <c r="BO695" s="360">
        <f t="shared" si="450"/>
        <v>2.6351668691743999</v>
      </c>
      <c r="BP695" s="360">
        <f t="shared" si="450"/>
        <v>4.8873231459711999</v>
      </c>
      <c r="BQ695" s="360">
        <f t="shared" si="450"/>
        <v>2.0069472438047997</v>
      </c>
      <c r="BR695" s="360">
        <f t="shared" si="450"/>
        <v>0.1298957125664002</v>
      </c>
      <c r="BS695" s="360">
        <f t="shared" si="450"/>
        <v>2.3036806562176002</v>
      </c>
      <c r="BT695" s="360">
        <f t="shared" si="450"/>
        <v>2.2343573867647999</v>
      </c>
      <c r="BU695" s="360">
        <f t="shared" si="450"/>
        <v>2.8551988464032005</v>
      </c>
      <c r="BV695" s="360">
        <f t="shared" si="450"/>
        <v>6.021096317420799</v>
      </c>
      <c r="BW695" s="355">
        <f t="shared" si="436"/>
        <v>142.99978697762077</v>
      </c>
    </row>
    <row r="696" spans="1:75" ht="16.5" thickBot="1" x14ac:dyDescent="0.3">
      <c r="A696" s="180" t="s">
        <v>165</v>
      </c>
      <c r="O696" s="360">
        <f t="shared" ref="O696:AT696" si="451">O537*O670</f>
        <v>0</v>
      </c>
      <c r="P696" s="360">
        <f t="shared" si="451"/>
        <v>1.4946399466000011</v>
      </c>
      <c r="Q696" s="360">
        <f t="shared" si="451"/>
        <v>5.6050257681840003</v>
      </c>
      <c r="R696" s="360">
        <f t="shared" si="451"/>
        <v>3.1109434760160006</v>
      </c>
      <c r="S696" s="360">
        <f t="shared" si="451"/>
        <v>11.392388197800001</v>
      </c>
      <c r="T696" s="360">
        <f t="shared" si="451"/>
        <v>21.125968626047996</v>
      </c>
      <c r="U696" s="360">
        <f t="shared" si="451"/>
        <v>8.5217774798880033</v>
      </c>
      <c r="V696" s="360">
        <f t="shared" si="451"/>
        <v>0.41331680764800011</v>
      </c>
      <c r="W696" s="360">
        <f t="shared" si="451"/>
        <v>9.9350118870480024</v>
      </c>
      <c r="X696" s="360">
        <f t="shared" si="451"/>
        <v>9.6029810748959967</v>
      </c>
      <c r="Y696" s="360">
        <f t="shared" si="451"/>
        <v>12.288777397800002</v>
      </c>
      <c r="Z696" s="360">
        <f t="shared" si="451"/>
        <v>26.017778201016004</v>
      </c>
      <c r="AA696" s="360">
        <f t="shared" si="451"/>
        <v>0</v>
      </c>
      <c r="AB696" s="360">
        <f t="shared" si="451"/>
        <v>0.30432954019199848</v>
      </c>
      <c r="AC696" s="360">
        <f t="shared" si="451"/>
        <v>4.679033812848</v>
      </c>
      <c r="AD696" s="360">
        <f t="shared" si="451"/>
        <v>2.5281319916400009</v>
      </c>
      <c r="AE696" s="360">
        <f t="shared" si="451"/>
        <v>9.711320665584001</v>
      </c>
      <c r="AF696" s="360">
        <f t="shared" si="451"/>
        <v>18.004566137759998</v>
      </c>
      <c r="AG696" s="360">
        <f t="shared" si="451"/>
        <v>6.9334148033040011</v>
      </c>
      <c r="AH696" s="360">
        <f t="shared" si="451"/>
        <v>3.5006132519999837E-2</v>
      </c>
      <c r="AI696" s="360">
        <f t="shared" si="451"/>
        <v>8.417767022184</v>
      </c>
      <c r="AJ696" s="360">
        <f t="shared" si="451"/>
        <v>8.0662717588319985</v>
      </c>
      <c r="AK696" s="360">
        <f t="shared" si="451"/>
        <v>10.358382766704004</v>
      </c>
      <c r="AL696" s="360">
        <f t="shared" si="451"/>
        <v>22.153550503680002</v>
      </c>
      <c r="AM696" s="360">
        <f t="shared" si="451"/>
        <v>0.6861321492480017</v>
      </c>
      <c r="AN696" s="360">
        <f t="shared" si="451"/>
        <v>2.2286487583151984</v>
      </c>
      <c r="AO696" s="360">
        <f t="shared" si="451"/>
        <v>4.9181491321344017</v>
      </c>
      <c r="AP696" s="360">
        <f t="shared" si="451"/>
        <v>2.6446262767632001</v>
      </c>
      <c r="AQ696" s="360">
        <f t="shared" si="451"/>
        <v>10.243828040155202</v>
      </c>
      <c r="AR696" s="360">
        <f t="shared" si="451"/>
        <v>18.990865223409596</v>
      </c>
      <c r="AS696" s="360">
        <f t="shared" si="451"/>
        <v>7.2551677591728012</v>
      </c>
      <c r="AT696" s="360">
        <f t="shared" si="451"/>
        <v>0</v>
      </c>
      <c r="AU696" s="360">
        <f t="shared" ref="AU696:BV696" si="452">AU537*AU670</f>
        <v>8.8510089397103968</v>
      </c>
      <c r="AV696" s="360">
        <f t="shared" si="452"/>
        <v>8.4877025676912012</v>
      </c>
      <c r="AW696" s="360">
        <f t="shared" si="452"/>
        <v>10.905763827672001</v>
      </c>
      <c r="AX696" s="360">
        <f t="shared" si="452"/>
        <v>23.363892252273594</v>
      </c>
      <c r="AY696" s="360">
        <f t="shared" si="452"/>
        <v>0</v>
      </c>
      <c r="AZ696" s="360">
        <f t="shared" si="452"/>
        <v>1.5305577247488003</v>
      </c>
      <c r="BA696" s="360">
        <f t="shared" si="452"/>
        <v>5.0810349133631982</v>
      </c>
      <c r="BB696" s="360">
        <f t="shared" si="452"/>
        <v>2.7793027834175992</v>
      </c>
      <c r="BC696" s="360">
        <f t="shared" si="452"/>
        <v>10.445490353126401</v>
      </c>
      <c r="BD696" s="360">
        <f t="shared" si="452"/>
        <v>19.368108621311997</v>
      </c>
      <c r="BE696" s="360">
        <f t="shared" si="452"/>
        <v>7.6183667972544002</v>
      </c>
      <c r="BF696" s="360">
        <f t="shared" si="452"/>
        <v>0.19193712046080072</v>
      </c>
      <c r="BG696" s="360">
        <f t="shared" si="452"/>
        <v>9.0792212092031992</v>
      </c>
      <c r="BH696" s="360">
        <f t="shared" si="452"/>
        <v>8.7345509739839979</v>
      </c>
      <c r="BI696" s="360">
        <f t="shared" si="452"/>
        <v>11.198686653158401</v>
      </c>
      <c r="BJ696" s="360">
        <f t="shared" si="452"/>
        <v>23.840741530636798</v>
      </c>
      <c r="BK696" s="360">
        <f t="shared" si="452"/>
        <v>0</v>
      </c>
      <c r="BL696" s="360">
        <f t="shared" si="452"/>
        <v>1.9552890126564029</v>
      </c>
      <c r="BM696" s="360">
        <f t="shared" si="452"/>
        <v>5.015551960240801</v>
      </c>
      <c r="BN696" s="360">
        <f t="shared" si="452"/>
        <v>2.8127397470391986</v>
      </c>
      <c r="BO696" s="360">
        <f t="shared" si="452"/>
        <v>10.111020704549599</v>
      </c>
      <c r="BP696" s="360">
        <f t="shared" si="452"/>
        <v>18.752446418780799</v>
      </c>
      <c r="BQ696" s="360">
        <f t="shared" si="452"/>
        <v>7.7005693159031994</v>
      </c>
      <c r="BR696" s="360">
        <f t="shared" si="452"/>
        <v>0.49840420147760073</v>
      </c>
      <c r="BS696" s="360">
        <f t="shared" si="452"/>
        <v>8.8391225178784012</v>
      </c>
      <c r="BT696" s="360">
        <f t="shared" si="452"/>
        <v>8.5731321470431983</v>
      </c>
      <c r="BU696" s="360">
        <f t="shared" si="452"/>
        <v>10.955273834568802</v>
      </c>
      <c r="BV696" s="360">
        <f t="shared" si="452"/>
        <v>23.102684783147197</v>
      </c>
      <c r="BW696" s="355">
        <f t="shared" si="436"/>
        <v>497.46040224868847</v>
      </c>
    </row>
    <row r="697" spans="1:75" ht="16.5" thickBot="1" x14ac:dyDescent="0.3">
      <c r="BW697" s="355">
        <f t="shared" si="436"/>
        <v>0</v>
      </c>
    </row>
    <row r="698" spans="1:75" ht="16.5" thickBot="1" x14ac:dyDescent="0.3">
      <c r="A698" s="378" t="s">
        <v>431</v>
      </c>
      <c r="BW698" s="355">
        <f t="shared" si="436"/>
        <v>0</v>
      </c>
    </row>
    <row r="699" spans="1:75" ht="16.5" thickBot="1" x14ac:dyDescent="0.3">
      <c r="A699" s="377" t="s">
        <v>421</v>
      </c>
      <c r="BW699" s="355">
        <f t="shared" si="436"/>
        <v>0</v>
      </c>
    </row>
    <row r="700" spans="1:75" ht="16.5" thickBot="1" x14ac:dyDescent="0.3">
      <c r="A700" s="180" t="s">
        <v>168</v>
      </c>
      <c r="O700" s="360">
        <f t="shared" ref="O700:AT700" si="453">O667*O562</f>
        <v>35.269740734960003</v>
      </c>
      <c r="P700" s="360">
        <f t="shared" si="453"/>
        <v>5.8576435080399998</v>
      </c>
      <c r="Q700" s="360">
        <f t="shared" si="453"/>
        <v>11.802998374120001</v>
      </c>
      <c r="R700" s="360">
        <f t="shared" si="453"/>
        <v>6.550988756879998</v>
      </c>
      <c r="S700" s="360">
        <f t="shared" si="453"/>
        <v>23.989959179</v>
      </c>
      <c r="T700" s="360">
        <f t="shared" si="453"/>
        <v>44.486820160640001</v>
      </c>
      <c r="U700" s="360">
        <f t="shared" si="453"/>
        <v>17.945060361839996</v>
      </c>
      <c r="V700" s="360">
        <f t="shared" si="453"/>
        <v>0.87035774863999871</v>
      </c>
      <c r="W700" s="360">
        <f t="shared" si="453"/>
        <v>20.921033015639999</v>
      </c>
      <c r="X700" s="360">
        <f t="shared" si="453"/>
        <v>20.221846375280002</v>
      </c>
      <c r="Y700" s="360">
        <f t="shared" si="453"/>
        <v>25.877565179000005</v>
      </c>
      <c r="Z700" s="360">
        <f t="shared" si="453"/>
        <v>54.787936131879988</v>
      </c>
      <c r="AA700" s="360">
        <f t="shared" si="453"/>
        <v>11.330644447920003</v>
      </c>
      <c r="AB700" s="360">
        <f t="shared" si="453"/>
        <v>6.7912765063799991</v>
      </c>
      <c r="AC700" s="360">
        <f t="shared" si="453"/>
        <v>14.779582851960001</v>
      </c>
      <c r="AD700" s="360">
        <f t="shared" si="453"/>
        <v>7.9855666203000029</v>
      </c>
      <c r="AE700" s="360">
        <f t="shared" si="453"/>
        <v>30.674979946680004</v>
      </c>
      <c r="AF700" s="360">
        <f t="shared" si="453"/>
        <v>56.870710405199993</v>
      </c>
      <c r="AG700" s="360">
        <f t="shared" si="453"/>
        <v>21.900456938580003</v>
      </c>
      <c r="AH700" s="360">
        <f t="shared" si="453"/>
        <v>0.11057326289999948</v>
      </c>
      <c r="AI700" s="360">
        <f t="shared" si="453"/>
        <v>26.589054516179999</v>
      </c>
      <c r="AJ700" s="360">
        <f t="shared" si="453"/>
        <v>25.478792531639996</v>
      </c>
      <c r="AK700" s="360">
        <f t="shared" si="453"/>
        <v>32.71884376908001</v>
      </c>
      <c r="AL700" s="360">
        <f t="shared" si="453"/>
        <v>69.976035273600004</v>
      </c>
      <c r="AM700" s="360">
        <f t="shared" si="453"/>
        <v>0</v>
      </c>
      <c r="AN700" s="360">
        <f t="shared" si="453"/>
        <v>0</v>
      </c>
      <c r="AO700" s="360">
        <f t="shared" si="453"/>
        <v>13.206855982248012</v>
      </c>
      <c r="AP700" s="360">
        <f t="shared" si="453"/>
        <v>7.1064433634580011</v>
      </c>
      <c r="AQ700" s="360">
        <f t="shared" si="453"/>
        <v>27.526454089938007</v>
      </c>
      <c r="AR700" s="360">
        <f t="shared" si="453"/>
        <v>51.03084292817401</v>
      </c>
      <c r="AS700" s="360">
        <f t="shared" si="453"/>
        <v>19.495548095381992</v>
      </c>
      <c r="AT700" s="360">
        <f t="shared" si="453"/>
        <v>0</v>
      </c>
      <c r="AU700" s="360">
        <f t="shared" ref="AU700:BV700" si="454">AU667*AU562</f>
        <v>23.783774022126003</v>
      </c>
      <c r="AV700" s="360">
        <f t="shared" si="454"/>
        <v>22.807524115277996</v>
      </c>
      <c r="AW700" s="360">
        <f t="shared" si="454"/>
        <v>29.305158788430003</v>
      </c>
      <c r="AX700" s="360">
        <f t="shared" si="454"/>
        <v>62.78171645633401</v>
      </c>
      <c r="AY700" s="360">
        <f t="shared" si="454"/>
        <v>0</v>
      </c>
      <c r="AZ700" s="360">
        <f t="shared" si="454"/>
        <v>0</v>
      </c>
      <c r="BA700" s="360">
        <f t="shared" si="454"/>
        <v>6.5877896955600068</v>
      </c>
      <c r="BB700" s="360">
        <f t="shared" si="454"/>
        <v>5.7121642237559982</v>
      </c>
      <c r="BC700" s="360">
        <f t="shared" si="454"/>
        <v>21.468102234384006</v>
      </c>
      <c r="BD700" s="360">
        <f t="shared" si="454"/>
        <v>39.806320422720006</v>
      </c>
      <c r="BE700" s="360">
        <f t="shared" si="454"/>
        <v>15.657654330564007</v>
      </c>
      <c r="BF700" s="360">
        <f t="shared" si="454"/>
        <v>0.39447891724799589</v>
      </c>
      <c r="BG700" s="360">
        <f t="shared" si="454"/>
        <v>18.660076505592002</v>
      </c>
      <c r="BH700" s="360">
        <f t="shared" si="454"/>
        <v>17.95169273454</v>
      </c>
      <c r="BI700" s="360">
        <f t="shared" si="454"/>
        <v>23.016109520304006</v>
      </c>
      <c r="BJ700" s="360">
        <f t="shared" si="454"/>
        <v>48.998702714808012</v>
      </c>
      <c r="BK700" s="360">
        <f t="shared" si="454"/>
        <v>8.1575408251999963</v>
      </c>
      <c r="BL700" s="360">
        <f t="shared" si="454"/>
        <v>6.7131014233119997</v>
      </c>
      <c r="BM700" s="360">
        <f t="shared" si="454"/>
        <v>13.149193653168002</v>
      </c>
      <c r="BN700" s="360">
        <f t="shared" si="454"/>
        <v>7.374115535631999</v>
      </c>
      <c r="BO700" s="360">
        <f t="shared" si="454"/>
        <v>26.507903881615999</v>
      </c>
      <c r="BP700" s="360">
        <f t="shared" si="454"/>
        <v>49.162993701567999</v>
      </c>
      <c r="BQ700" s="360">
        <f t="shared" si="454"/>
        <v>20.188461405071997</v>
      </c>
      <c r="BR700" s="360">
        <f t="shared" si="454"/>
        <v>1.3066584524960014</v>
      </c>
      <c r="BS700" s="360">
        <f t="shared" si="454"/>
        <v>23.173388419263997</v>
      </c>
      <c r="BT700" s="360">
        <f t="shared" si="454"/>
        <v>22.476045649471995</v>
      </c>
      <c r="BU700" s="360">
        <f t="shared" si="454"/>
        <v>28.721269028048003</v>
      </c>
      <c r="BV700" s="360">
        <f t="shared" si="454"/>
        <v>60.567945169312011</v>
      </c>
      <c r="BW700" s="355">
        <f t="shared" si="436"/>
        <v>1296.584492881344</v>
      </c>
    </row>
    <row r="701" spans="1:75" ht="16.5" thickBot="1" x14ac:dyDescent="0.3">
      <c r="A701" s="180" t="s">
        <v>163</v>
      </c>
      <c r="O701" s="360">
        <f t="shared" ref="O701:AT701" si="455">O562*O668</f>
        <v>0.66862067743999998</v>
      </c>
      <c r="P701" s="360">
        <f t="shared" si="455"/>
        <v>0.11104537455999999</v>
      </c>
      <c r="Q701" s="360">
        <f t="shared" si="455"/>
        <v>0.22375352368000001</v>
      </c>
      <c r="R701" s="360">
        <f t="shared" si="455"/>
        <v>0.12418936031999996</v>
      </c>
      <c r="S701" s="360">
        <f t="shared" si="455"/>
        <v>0.45478595599999999</v>
      </c>
      <c r="T701" s="360">
        <f t="shared" si="455"/>
        <v>0.84335204096000005</v>
      </c>
      <c r="U701" s="360">
        <f t="shared" si="455"/>
        <v>0.34019071775999993</v>
      </c>
      <c r="V701" s="360">
        <f t="shared" si="455"/>
        <v>1.6499672959999975E-2</v>
      </c>
      <c r="W701" s="360">
        <f t="shared" si="455"/>
        <v>0.39660726095999993</v>
      </c>
      <c r="X701" s="360">
        <f t="shared" si="455"/>
        <v>0.38335253792000001</v>
      </c>
      <c r="Y701" s="360">
        <f t="shared" si="455"/>
        <v>0.49056995600000003</v>
      </c>
      <c r="Z701" s="360">
        <f t="shared" si="455"/>
        <v>1.0386338603199998</v>
      </c>
      <c r="AA701" s="360">
        <f t="shared" si="455"/>
        <v>0.20674398637200006</v>
      </c>
      <c r="AB701" s="360">
        <f t="shared" si="455"/>
        <v>0.12391665663299999</v>
      </c>
      <c r="AC701" s="360">
        <f t="shared" si="455"/>
        <v>0.26967485298600002</v>
      </c>
      <c r="AD701" s="360">
        <f t="shared" si="455"/>
        <v>0.14570820610500007</v>
      </c>
      <c r="AE701" s="360">
        <f t="shared" si="455"/>
        <v>0.55970934973800013</v>
      </c>
      <c r="AF701" s="360">
        <f t="shared" si="455"/>
        <v>1.0376883178199998</v>
      </c>
      <c r="AG701" s="360">
        <f t="shared" si="455"/>
        <v>0.3996054939030001</v>
      </c>
      <c r="AH701" s="360">
        <f t="shared" si="455"/>
        <v>2.0175690149999907E-3</v>
      </c>
      <c r="AI701" s="360">
        <f t="shared" si="455"/>
        <v>0.485155734063</v>
      </c>
      <c r="AJ701" s="360">
        <f t="shared" si="455"/>
        <v>0.46489739927399992</v>
      </c>
      <c r="AK701" s="360">
        <f t="shared" si="455"/>
        <v>0.59700259957800028</v>
      </c>
      <c r="AL701" s="360">
        <f t="shared" si="455"/>
        <v>1.2768139137600001</v>
      </c>
      <c r="AM701" s="360">
        <f t="shared" si="455"/>
        <v>0</v>
      </c>
      <c r="AN701" s="360">
        <f t="shared" si="455"/>
        <v>0</v>
      </c>
      <c r="AO701" s="360">
        <f t="shared" si="455"/>
        <v>0.18393949836000012</v>
      </c>
      <c r="AP701" s="360">
        <f t="shared" si="455"/>
        <v>9.8975534310000002E-2</v>
      </c>
      <c r="AQ701" s="360">
        <f t="shared" si="455"/>
        <v>0.38337679791000001</v>
      </c>
      <c r="AR701" s="360">
        <f t="shared" si="455"/>
        <v>0.7107359739300001</v>
      </c>
      <c r="AS701" s="360">
        <f t="shared" si="455"/>
        <v>0.27152573948999986</v>
      </c>
      <c r="AT701" s="360">
        <f t="shared" si="455"/>
        <v>0</v>
      </c>
      <c r="AU701" s="360">
        <f t="shared" ref="AU701:BV701" si="456">AU562*AU668</f>
        <v>0.33125033457000003</v>
      </c>
      <c r="AV701" s="360">
        <f t="shared" si="456"/>
        <v>0.31765353920999984</v>
      </c>
      <c r="AW701" s="360">
        <f t="shared" si="456"/>
        <v>0.40814984384999997</v>
      </c>
      <c r="AX701" s="360">
        <f t="shared" si="456"/>
        <v>0.87439716512999999</v>
      </c>
      <c r="AY701" s="360">
        <f t="shared" si="456"/>
        <v>0</v>
      </c>
      <c r="AZ701" s="360">
        <f t="shared" si="456"/>
        <v>0</v>
      </c>
      <c r="BA701" s="360">
        <f t="shared" si="456"/>
        <v>0.1130411959200001</v>
      </c>
      <c r="BB701" s="360">
        <f t="shared" si="456"/>
        <v>9.8016163991999958E-2</v>
      </c>
      <c r="BC701" s="360">
        <f t="shared" si="456"/>
        <v>0.36837544348800005</v>
      </c>
      <c r="BD701" s="360">
        <f t="shared" si="456"/>
        <v>0.68304458304000004</v>
      </c>
      <c r="BE701" s="360">
        <f t="shared" si="456"/>
        <v>0.2686728102480001</v>
      </c>
      <c r="BF701" s="360">
        <f t="shared" si="456"/>
        <v>6.7689423359999284E-3</v>
      </c>
      <c r="BG701" s="360">
        <f t="shared" si="456"/>
        <v>0.32019197054399995</v>
      </c>
      <c r="BH701" s="360">
        <f t="shared" si="456"/>
        <v>0.30803667227999992</v>
      </c>
      <c r="BI701" s="360">
        <f t="shared" si="456"/>
        <v>0.39493800892800007</v>
      </c>
      <c r="BJ701" s="360">
        <f t="shared" si="456"/>
        <v>0.84077850225600004</v>
      </c>
      <c r="BK701" s="360">
        <f t="shared" si="456"/>
        <v>0.15225272659999992</v>
      </c>
      <c r="BL701" s="360">
        <f t="shared" si="456"/>
        <v>0.12529364149599997</v>
      </c>
      <c r="BM701" s="360">
        <f t="shared" si="456"/>
        <v>0.24541717034400001</v>
      </c>
      <c r="BN701" s="360">
        <f t="shared" si="456"/>
        <v>0.13763084005599996</v>
      </c>
      <c r="BO701" s="360">
        <f t="shared" si="456"/>
        <v>0.49474476792799998</v>
      </c>
      <c r="BP701" s="360">
        <f t="shared" si="456"/>
        <v>0.9175804325439999</v>
      </c>
      <c r="BQ701" s="360">
        <f t="shared" si="456"/>
        <v>0.37679839557599992</v>
      </c>
      <c r="BR701" s="360">
        <f t="shared" si="456"/>
        <v>2.4387534968000023E-2</v>
      </c>
      <c r="BS701" s="360">
        <f t="shared" si="456"/>
        <v>0.43250921411199994</v>
      </c>
      <c r="BT701" s="360">
        <f t="shared" si="456"/>
        <v>0.41949397577599989</v>
      </c>
      <c r="BU701" s="360">
        <f t="shared" si="456"/>
        <v>0.53605511938399997</v>
      </c>
      <c r="BV701" s="360">
        <f t="shared" si="456"/>
        <v>1.130442984496</v>
      </c>
      <c r="BW701" s="355">
        <f t="shared" si="436"/>
        <v>22.635010541198998</v>
      </c>
    </row>
    <row r="702" spans="1:75" ht="16.5" thickBot="1" x14ac:dyDescent="0.3">
      <c r="A702" s="180" t="s">
        <v>462</v>
      </c>
      <c r="O702" s="360">
        <f t="shared" ref="O702:AT702" si="457">O562*O669</f>
        <v>1.721698244408</v>
      </c>
      <c r="P702" s="360">
        <f t="shared" si="457"/>
        <v>0.28594183949199997</v>
      </c>
      <c r="Q702" s="360">
        <f t="shared" si="457"/>
        <v>0.57616532347600002</v>
      </c>
      <c r="R702" s="360">
        <f t="shared" si="457"/>
        <v>0.31978760282399993</v>
      </c>
      <c r="S702" s="360">
        <f t="shared" si="457"/>
        <v>1.1710738367</v>
      </c>
      <c r="T702" s="360">
        <f t="shared" si="457"/>
        <v>2.1716315054720003</v>
      </c>
      <c r="U702" s="360">
        <f t="shared" si="457"/>
        <v>0.87599109823199983</v>
      </c>
      <c r="V702" s="360">
        <f t="shared" si="457"/>
        <v>4.2486657871999942E-2</v>
      </c>
      <c r="W702" s="360">
        <f t="shared" si="457"/>
        <v>1.0212636969719999</v>
      </c>
      <c r="X702" s="360">
        <f t="shared" si="457"/>
        <v>0.98713278514400005</v>
      </c>
      <c r="Y702" s="360">
        <f t="shared" si="457"/>
        <v>1.2632176367000001</v>
      </c>
      <c r="Z702" s="360">
        <f t="shared" si="457"/>
        <v>2.6744821903239995</v>
      </c>
      <c r="AA702" s="360">
        <f t="shared" si="457"/>
        <v>0.59069710392000019</v>
      </c>
      <c r="AB702" s="360">
        <f t="shared" si="457"/>
        <v>0.35404759038</v>
      </c>
      <c r="AC702" s="360">
        <f t="shared" si="457"/>
        <v>0.77049957996000018</v>
      </c>
      <c r="AD702" s="360">
        <f t="shared" si="457"/>
        <v>0.4163091603000002</v>
      </c>
      <c r="AE702" s="360">
        <f t="shared" si="457"/>
        <v>1.5991695706800007</v>
      </c>
      <c r="AF702" s="360">
        <f t="shared" si="457"/>
        <v>2.9648237651999998</v>
      </c>
      <c r="AG702" s="360">
        <f t="shared" si="457"/>
        <v>1.1417299825800005</v>
      </c>
      <c r="AH702" s="360">
        <f t="shared" si="457"/>
        <v>5.7644828999999734E-3</v>
      </c>
      <c r="AI702" s="360">
        <f t="shared" si="457"/>
        <v>1.3861592401800003</v>
      </c>
      <c r="AJ702" s="360">
        <f t="shared" si="457"/>
        <v>1.32827828364</v>
      </c>
      <c r="AK702" s="360">
        <f t="shared" si="457"/>
        <v>1.7057217130800009</v>
      </c>
      <c r="AL702" s="360">
        <f t="shared" si="457"/>
        <v>3.6480397536000009</v>
      </c>
      <c r="AM702" s="360">
        <f t="shared" si="457"/>
        <v>0</v>
      </c>
      <c r="AN702" s="360">
        <f t="shared" si="457"/>
        <v>0</v>
      </c>
      <c r="AO702" s="360">
        <f t="shared" si="457"/>
        <v>0.58247507814000032</v>
      </c>
      <c r="AP702" s="360">
        <f t="shared" si="457"/>
        <v>0.31342252531499998</v>
      </c>
      <c r="AQ702" s="360">
        <f t="shared" si="457"/>
        <v>1.2140265267149999</v>
      </c>
      <c r="AR702" s="360">
        <f t="shared" si="457"/>
        <v>2.2506639174449998</v>
      </c>
      <c r="AS702" s="360">
        <f t="shared" si="457"/>
        <v>0.85983150838499944</v>
      </c>
      <c r="AT702" s="360">
        <f t="shared" si="457"/>
        <v>0</v>
      </c>
      <c r="AU702" s="360">
        <f t="shared" ref="AU702:BV702" si="458">AU562*AU669</f>
        <v>1.0489593928049998</v>
      </c>
      <c r="AV702" s="360">
        <f t="shared" si="458"/>
        <v>1.0059028741649993</v>
      </c>
      <c r="AW702" s="360">
        <f t="shared" si="458"/>
        <v>1.2924745055249998</v>
      </c>
      <c r="AX702" s="360">
        <f t="shared" si="458"/>
        <v>2.7689243562449999</v>
      </c>
      <c r="AY702" s="360">
        <f t="shared" si="458"/>
        <v>0</v>
      </c>
      <c r="AZ702" s="360">
        <f t="shared" si="458"/>
        <v>0</v>
      </c>
      <c r="BA702" s="360">
        <f t="shared" si="458"/>
        <v>0.28260298980000026</v>
      </c>
      <c r="BB702" s="360">
        <f t="shared" si="458"/>
        <v>0.24504040997999993</v>
      </c>
      <c r="BC702" s="360">
        <f t="shared" si="458"/>
        <v>0.92093860872000011</v>
      </c>
      <c r="BD702" s="360">
        <f t="shared" si="458"/>
        <v>1.7076114576000001</v>
      </c>
      <c r="BE702" s="360">
        <f t="shared" si="458"/>
        <v>0.67168202562000023</v>
      </c>
      <c r="BF702" s="360">
        <f t="shared" si="458"/>
        <v>1.692235583999982E-2</v>
      </c>
      <c r="BG702" s="360">
        <f t="shared" si="458"/>
        <v>0.80047992635999998</v>
      </c>
      <c r="BH702" s="360">
        <f t="shared" si="458"/>
        <v>0.77009168069999989</v>
      </c>
      <c r="BI702" s="360">
        <f t="shared" si="458"/>
        <v>0.98734502232000032</v>
      </c>
      <c r="BJ702" s="360">
        <f t="shared" si="458"/>
        <v>2.1019462556400001</v>
      </c>
      <c r="BK702" s="360">
        <f t="shared" si="458"/>
        <v>0.36861186439999977</v>
      </c>
      <c r="BL702" s="360">
        <f t="shared" si="458"/>
        <v>0.30334250046399996</v>
      </c>
      <c r="BM702" s="360">
        <f t="shared" si="458"/>
        <v>0.59416788609600002</v>
      </c>
      <c r="BN702" s="360">
        <f t="shared" si="458"/>
        <v>0.33321150750399992</v>
      </c>
      <c r="BO702" s="360">
        <f t="shared" si="458"/>
        <v>1.1978031223519998</v>
      </c>
      <c r="BP702" s="360">
        <f t="shared" si="458"/>
        <v>2.2215105208959995</v>
      </c>
      <c r="BQ702" s="360">
        <f t="shared" si="458"/>
        <v>0.91224874718399984</v>
      </c>
      <c r="BR702" s="360">
        <f t="shared" si="458"/>
        <v>5.9043505712000052E-2</v>
      </c>
      <c r="BS702" s="360">
        <f t="shared" si="458"/>
        <v>1.0471275710079997</v>
      </c>
      <c r="BT702" s="360">
        <f t="shared" si="458"/>
        <v>1.0156169939839998</v>
      </c>
      <c r="BU702" s="360">
        <f t="shared" si="458"/>
        <v>1.2978176574559999</v>
      </c>
      <c r="BV702" s="360">
        <f t="shared" si="458"/>
        <v>2.7368619624640003</v>
      </c>
      <c r="BW702" s="355">
        <f t="shared" si="436"/>
        <v>60.950817900875997</v>
      </c>
    </row>
    <row r="703" spans="1:75" ht="16.5" thickBot="1" x14ac:dyDescent="0.3">
      <c r="A703" s="180" t="s">
        <v>165</v>
      </c>
      <c r="O703" s="360">
        <f t="shared" ref="O703:AT703" si="459">O562*O670</f>
        <v>5.582982656624</v>
      </c>
      <c r="P703" s="360">
        <f t="shared" si="459"/>
        <v>0.92722887757599992</v>
      </c>
      <c r="Q703" s="360">
        <f t="shared" si="459"/>
        <v>1.868341922728</v>
      </c>
      <c r="R703" s="360">
        <f t="shared" si="459"/>
        <v>1.0369811586719997</v>
      </c>
      <c r="S703" s="360">
        <f t="shared" si="459"/>
        <v>3.7974627326000001</v>
      </c>
      <c r="T703" s="360">
        <f t="shared" si="459"/>
        <v>7.0419895420160001</v>
      </c>
      <c r="U703" s="360">
        <f t="shared" si="459"/>
        <v>2.8405924932959996</v>
      </c>
      <c r="V703" s="360">
        <f t="shared" si="459"/>
        <v>0.1377722692159998</v>
      </c>
      <c r="W703" s="360">
        <f t="shared" si="459"/>
        <v>3.3116706290159996</v>
      </c>
      <c r="X703" s="360">
        <f t="shared" si="459"/>
        <v>3.2009936916320001</v>
      </c>
      <c r="Y703" s="360">
        <f t="shared" si="459"/>
        <v>4.0962591326000002</v>
      </c>
      <c r="Z703" s="360">
        <f t="shared" si="459"/>
        <v>8.6725927336719977</v>
      </c>
      <c r="AA703" s="360">
        <f t="shared" si="459"/>
        <v>1.7935712064480003</v>
      </c>
      <c r="AB703" s="360">
        <f t="shared" si="459"/>
        <v>1.0750172289719997</v>
      </c>
      <c r="AC703" s="360">
        <f t="shared" si="459"/>
        <v>2.339516906424</v>
      </c>
      <c r="AD703" s="360">
        <f t="shared" si="459"/>
        <v>1.2640659958200005</v>
      </c>
      <c r="AE703" s="360">
        <f t="shared" si="459"/>
        <v>4.8556603327920005</v>
      </c>
      <c r="AF703" s="360">
        <f t="shared" si="459"/>
        <v>9.0022830688799989</v>
      </c>
      <c r="AG703" s="360">
        <f t="shared" si="459"/>
        <v>3.4667074016520005</v>
      </c>
      <c r="AH703" s="360">
        <f t="shared" si="459"/>
        <v>1.7503066259999919E-2</v>
      </c>
      <c r="AI703" s="360">
        <f t="shared" si="459"/>
        <v>4.208883511092</v>
      </c>
      <c r="AJ703" s="360">
        <f t="shared" si="459"/>
        <v>4.0331358794159993</v>
      </c>
      <c r="AK703" s="360">
        <f t="shared" si="459"/>
        <v>5.179191383352002</v>
      </c>
      <c r="AL703" s="360">
        <f t="shared" si="459"/>
        <v>11.076775251840001</v>
      </c>
      <c r="AM703" s="360">
        <f t="shared" si="459"/>
        <v>0</v>
      </c>
      <c r="AN703" s="360">
        <f t="shared" si="459"/>
        <v>0</v>
      </c>
      <c r="AO703" s="360">
        <f t="shared" si="459"/>
        <v>2.0478597484080012</v>
      </c>
      <c r="AP703" s="360">
        <f t="shared" si="459"/>
        <v>1.101927615318</v>
      </c>
      <c r="AQ703" s="360">
        <f t="shared" si="459"/>
        <v>4.2682616833980003</v>
      </c>
      <c r="AR703" s="360">
        <f t="shared" si="459"/>
        <v>7.912860509754001</v>
      </c>
      <c r="AS703" s="360">
        <f t="shared" si="459"/>
        <v>3.0229865663219986</v>
      </c>
      <c r="AT703" s="360">
        <f t="shared" si="459"/>
        <v>0</v>
      </c>
      <c r="AU703" s="360">
        <f t="shared" ref="AU703:BV703" si="460">AU562*AU670</f>
        <v>3.6879203915460002</v>
      </c>
      <c r="AV703" s="360">
        <f t="shared" si="460"/>
        <v>3.5365427365379984</v>
      </c>
      <c r="AW703" s="360">
        <f t="shared" si="460"/>
        <v>4.5440682615299997</v>
      </c>
      <c r="AX703" s="360">
        <f t="shared" si="460"/>
        <v>9.7349551051140004</v>
      </c>
      <c r="AY703" s="360">
        <f t="shared" si="460"/>
        <v>0</v>
      </c>
      <c r="AZ703" s="360">
        <f t="shared" si="460"/>
        <v>0</v>
      </c>
      <c r="BA703" s="360">
        <f t="shared" si="460"/>
        <v>1.105291693440001</v>
      </c>
      <c r="BB703" s="360">
        <f t="shared" si="460"/>
        <v>0.95838027014399974</v>
      </c>
      <c r="BC703" s="360">
        <f t="shared" si="460"/>
        <v>3.601893225216001</v>
      </c>
      <c r="BD703" s="360">
        <f t="shared" si="460"/>
        <v>6.6786581452800009</v>
      </c>
      <c r="BE703" s="360">
        <f t="shared" si="460"/>
        <v>2.6270230335360014</v>
      </c>
      <c r="BF703" s="360">
        <f t="shared" si="460"/>
        <v>6.6185213951999305E-2</v>
      </c>
      <c r="BG703" s="360">
        <f t="shared" si="460"/>
        <v>3.1307659342080001</v>
      </c>
      <c r="BH703" s="360">
        <f t="shared" si="460"/>
        <v>3.01191412896</v>
      </c>
      <c r="BI703" s="360">
        <f t="shared" si="460"/>
        <v>3.8616160872960013</v>
      </c>
      <c r="BJ703" s="360">
        <f t="shared" si="460"/>
        <v>8.2209453553920024</v>
      </c>
      <c r="BK703" s="360">
        <f t="shared" si="460"/>
        <v>1.4143476970999991</v>
      </c>
      <c r="BL703" s="360">
        <f t="shared" si="460"/>
        <v>1.1639119854759998</v>
      </c>
      <c r="BM703" s="360">
        <f t="shared" si="460"/>
        <v>2.2797963455640002</v>
      </c>
      <c r="BN703" s="360">
        <f t="shared" si="460"/>
        <v>1.2785180668359997</v>
      </c>
      <c r="BO703" s="360">
        <f t="shared" si="460"/>
        <v>4.5959185020679998</v>
      </c>
      <c r="BP703" s="360">
        <f t="shared" si="460"/>
        <v>8.5238392812639994</v>
      </c>
      <c r="BQ703" s="360">
        <f t="shared" si="460"/>
        <v>3.500258779955999</v>
      </c>
      <c r="BR703" s="360">
        <f t="shared" si="460"/>
        <v>0.22654736430800021</v>
      </c>
      <c r="BS703" s="360">
        <f t="shared" si="460"/>
        <v>4.0177829626719994</v>
      </c>
      <c r="BT703" s="360">
        <f t="shared" si="460"/>
        <v>3.896878248655999</v>
      </c>
      <c r="BU703" s="360">
        <f t="shared" si="460"/>
        <v>4.9796699248039999</v>
      </c>
      <c r="BV703" s="360">
        <f t="shared" si="460"/>
        <v>10.501220355976001</v>
      </c>
      <c r="BW703" s="355">
        <f t="shared" si="436"/>
        <v>210.32592429262797</v>
      </c>
    </row>
    <row r="704" spans="1:75" ht="16.5" thickBot="1" x14ac:dyDescent="0.3">
      <c r="BW704" s="355">
        <f t="shared" si="436"/>
        <v>0</v>
      </c>
    </row>
    <row r="705" spans="1:75" ht="16.5" thickBot="1" x14ac:dyDescent="0.3">
      <c r="A705" s="334" t="s">
        <v>243</v>
      </c>
      <c r="BW705" s="355">
        <f t="shared" si="436"/>
        <v>0</v>
      </c>
    </row>
    <row r="706" spans="1:75" ht="16.5" thickBot="1" x14ac:dyDescent="0.3">
      <c r="A706" s="180" t="s">
        <v>161</v>
      </c>
      <c r="O706" s="360">
        <f>O673*O$572</f>
        <v>156.902915904</v>
      </c>
      <c r="P706" s="360">
        <f t="shared" ref="P706:BV709" si="461">P673*P$572</f>
        <v>39.100229716799994</v>
      </c>
      <c r="Q706" s="360">
        <f t="shared" si="461"/>
        <v>83.863345423200002</v>
      </c>
      <c r="R706" s="360">
        <f t="shared" si="461"/>
        <v>39.100229716799994</v>
      </c>
      <c r="S706" s="360">
        <f t="shared" si="461"/>
        <v>83.863345423200002</v>
      </c>
      <c r="T706" s="360">
        <f t="shared" si="461"/>
        <v>39.100229716799994</v>
      </c>
      <c r="U706" s="360">
        <f t="shared" si="461"/>
        <v>83.863345423200002</v>
      </c>
      <c r="V706" s="360">
        <f t="shared" si="461"/>
        <v>39.100229716799994</v>
      </c>
      <c r="W706" s="360">
        <f t="shared" si="461"/>
        <v>83.863345423200002</v>
      </c>
      <c r="X706" s="360">
        <f t="shared" si="461"/>
        <v>39.100229716799994</v>
      </c>
      <c r="Y706" s="360">
        <f t="shared" si="461"/>
        <v>83.863345423200002</v>
      </c>
      <c r="Z706" s="360">
        <f t="shared" si="461"/>
        <v>39.100229716799994</v>
      </c>
      <c r="AA706" s="360">
        <f t="shared" si="461"/>
        <v>48.693714972594982</v>
      </c>
      <c r="AB706" s="360">
        <f t="shared" si="461"/>
        <v>27.361428844750009</v>
      </c>
      <c r="AC706" s="360">
        <f t="shared" si="461"/>
        <v>62.597282028050003</v>
      </c>
      <c r="AD706" s="360">
        <f t="shared" si="461"/>
        <v>27.361428844750009</v>
      </c>
      <c r="AE706" s="360">
        <f t="shared" si="461"/>
        <v>62.597282028050003</v>
      </c>
      <c r="AF706" s="360">
        <f t="shared" si="461"/>
        <v>27.361428844750009</v>
      </c>
      <c r="AG706" s="360">
        <f t="shared" si="461"/>
        <v>62.597282028050003</v>
      </c>
      <c r="AH706" s="360">
        <f t="shared" si="461"/>
        <v>27.361428844750009</v>
      </c>
      <c r="AI706" s="360">
        <f t="shared" si="461"/>
        <v>62.597282028050003</v>
      </c>
      <c r="AJ706" s="360">
        <f t="shared" si="461"/>
        <v>27.361428844750009</v>
      </c>
      <c r="AK706" s="360">
        <f t="shared" si="461"/>
        <v>62.597282028050003</v>
      </c>
      <c r="AL706" s="360">
        <f t="shared" si="461"/>
        <v>27.361428844750009</v>
      </c>
      <c r="AM706" s="360">
        <f t="shared" si="461"/>
        <v>45.022610647333018</v>
      </c>
      <c r="AN706" s="360">
        <f t="shared" si="461"/>
        <v>25.461212406239998</v>
      </c>
      <c r="AO706" s="360">
        <f t="shared" si="461"/>
        <v>55.287794412960004</v>
      </c>
      <c r="AP706" s="360">
        <f t="shared" si="461"/>
        <v>25.461212406239998</v>
      </c>
      <c r="AQ706" s="360">
        <f t="shared" si="461"/>
        <v>55.287794412960004</v>
      </c>
      <c r="AR706" s="360">
        <f t="shared" si="461"/>
        <v>25.461212406239998</v>
      </c>
      <c r="AS706" s="360">
        <f t="shared" si="461"/>
        <v>55.287794412960004</v>
      </c>
      <c r="AT706" s="360">
        <f t="shared" si="461"/>
        <v>25.461212406239998</v>
      </c>
      <c r="AU706" s="360">
        <f t="shared" si="461"/>
        <v>55.287794412960004</v>
      </c>
      <c r="AV706" s="360">
        <f t="shared" si="461"/>
        <v>25.461212406239998</v>
      </c>
      <c r="AW706" s="360">
        <f t="shared" si="461"/>
        <v>55.287794412960004</v>
      </c>
      <c r="AX706" s="360">
        <f t="shared" si="461"/>
        <v>25.461212406239998</v>
      </c>
      <c r="AY706" s="360">
        <f t="shared" si="461"/>
        <v>74.463445935257596</v>
      </c>
      <c r="AZ706" s="360">
        <f t="shared" si="461"/>
        <v>29.011958915280641</v>
      </c>
      <c r="BA706" s="360">
        <f t="shared" si="461"/>
        <v>64.421137445999364</v>
      </c>
      <c r="BB706" s="360">
        <f t="shared" si="461"/>
        <v>29.011958915280641</v>
      </c>
      <c r="BC706" s="360">
        <f t="shared" si="461"/>
        <v>64.421137445999364</v>
      </c>
      <c r="BD706" s="360">
        <f t="shared" si="461"/>
        <v>29.011958915280641</v>
      </c>
      <c r="BE706" s="360">
        <f t="shared" si="461"/>
        <v>64.421137445999364</v>
      </c>
      <c r="BF706" s="360">
        <f t="shared" si="461"/>
        <v>29.011958915280641</v>
      </c>
      <c r="BG706" s="360">
        <f t="shared" si="461"/>
        <v>64.421137445999364</v>
      </c>
      <c r="BH706" s="360">
        <f t="shared" si="461"/>
        <v>29.011958915280641</v>
      </c>
      <c r="BI706" s="360">
        <f t="shared" si="461"/>
        <v>64.421137445999364</v>
      </c>
      <c r="BJ706" s="360">
        <f t="shared" si="461"/>
        <v>29.011958915280641</v>
      </c>
      <c r="BK706" s="360">
        <f t="shared" si="461"/>
        <v>50.679111472936128</v>
      </c>
      <c r="BL706" s="360">
        <f t="shared" si="461"/>
        <v>23.020188617558016</v>
      </c>
      <c r="BM706" s="360">
        <f t="shared" si="461"/>
        <v>54.864739602442008</v>
      </c>
      <c r="BN706" s="360">
        <f t="shared" si="461"/>
        <v>23.020188617558016</v>
      </c>
      <c r="BO706" s="360">
        <f t="shared" si="461"/>
        <v>54.864739602442008</v>
      </c>
      <c r="BP706" s="360">
        <f t="shared" si="461"/>
        <v>23.020188617558016</v>
      </c>
      <c r="BQ706" s="360">
        <f t="shared" si="461"/>
        <v>54.864739602442008</v>
      </c>
      <c r="BR706" s="360">
        <f t="shared" si="461"/>
        <v>23.020188617558016</v>
      </c>
      <c r="BS706" s="360">
        <f t="shared" si="461"/>
        <v>54.864739602442008</v>
      </c>
      <c r="BT706" s="360">
        <f t="shared" si="461"/>
        <v>23.020188617558016</v>
      </c>
      <c r="BU706" s="360">
        <f t="shared" si="461"/>
        <v>54.864739602442008</v>
      </c>
      <c r="BV706" s="360">
        <f t="shared" si="461"/>
        <v>23.020188617558016</v>
      </c>
      <c r="BW706" s="355">
        <f t="shared" si="436"/>
        <v>2844.6634044991515</v>
      </c>
    </row>
    <row r="707" spans="1:75" ht="16.5" thickBot="1" x14ac:dyDescent="0.3">
      <c r="A707" s="180" t="s">
        <v>163</v>
      </c>
      <c r="O707" s="360">
        <f t="shared" ref="O707:AD709" si="462">O674*O$572</f>
        <v>2.1691647359999999</v>
      </c>
      <c r="P707" s="360">
        <f t="shared" si="462"/>
        <v>0.54055617119999988</v>
      </c>
      <c r="Q707" s="360">
        <f t="shared" si="462"/>
        <v>1.1594010887999999</v>
      </c>
      <c r="R707" s="360">
        <f t="shared" si="462"/>
        <v>0.54055617119999988</v>
      </c>
      <c r="S707" s="360">
        <f t="shared" si="462"/>
        <v>1.1594010887999999</v>
      </c>
      <c r="T707" s="360">
        <f t="shared" si="462"/>
        <v>0.54055617119999988</v>
      </c>
      <c r="U707" s="360">
        <f t="shared" si="462"/>
        <v>1.1594010887999999</v>
      </c>
      <c r="V707" s="360">
        <f t="shared" si="462"/>
        <v>0.54055617119999988</v>
      </c>
      <c r="W707" s="360">
        <f t="shared" si="462"/>
        <v>1.1594010887999999</v>
      </c>
      <c r="X707" s="360">
        <f t="shared" si="462"/>
        <v>0.54055617119999988</v>
      </c>
      <c r="Y707" s="360">
        <f t="shared" si="462"/>
        <v>1.1594010887999999</v>
      </c>
      <c r="Z707" s="360">
        <f t="shared" si="462"/>
        <v>0.54055617119999988</v>
      </c>
      <c r="AA707" s="360">
        <f t="shared" si="462"/>
        <v>0.80894035025999966</v>
      </c>
      <c r="AB707" s="360">
        <f t="shared" si="462"/>
        <v>0.4545507330000001</v>
      </c>
      <c r="AC707" s="360">
        <f t="shared" si="462"/>
        <v>1.0399179294000001</v>
      </c>
      <c r="AD707" s="360">
        <f t="shared" si="462"/>
        <v>0.4545507330000001</v>
      </c>
      <c r="AE707" s="360">
        <f t="shared" si="461"/>
        <v>1.0399179294000001</v>
      </c>
      <c r="AF707" s="360">
        <f t="shared" si="461"/>
        <v>0.4545507330000001</v>
      </c>
      <c r="AG707" s="360">
        <f t="shared" si="461"/>
        <v>1.0399179294000001</v>
      </c>
      <c r="AH707" s="360">
        <f t="shared" si="461"/>
        <v>0.4545507330000001</v>
      </c>
      <c r="AI707" s="360">
        <f t="shared" si="461"/>
        <v>1.0399179294000001</v>
      </c>
      <c r="AJ707" s="360">
        <f t="shared" si="461"/>
        <v>0.4545507330000001</v>
      </c>
      <c r="AK707" s="360">
        <f t="shared" si="461"/>
        <v>1.0399179294000001</v>
      </c>
      <c r="AL707" s="360">
        <f t="shared" si="461"/>
        <v>0.4545507330000001</v>
      </c>
      <c r="AM707" s="360">
        <f t="shared" si="461"/>
        <v>0.64229219055100006</v>
      </c>
      <c r="AN707" s="360">
        <f t="shared" si="461"/>
        <v>0.3632294452799999</v>
      </c>
      <c r="AO707" s="360">
        <f t="shared" si="461"/>
        <v>0.78873521711999994</v>
      </c>
      <c r="AP707" s="360">
        <f t="shared" si="461"/>
        <v>0.3632294452799999</v>
      </c>
      <c r="AQ707" s="360">
        <f t="shared" si="461"/>
        <v>0.78873521711999994</v>
      </c>
      <c r="AR707" s="360">
        <f t="shared" si="461"/>
        <v>0.3632294452799999</v>
      </c>
      <c r="AS707" s="360">
        <f t="shared" si="461"/>
        <v>0.78873521711999994</v>
      </c>
      <c r="AT707" s="360">
        <f t="shared" si="461"/>
        <v>0.3632294452799999</v>
      </c>
      <c r="AU707" s="360">
        <f t="shared" si="461"/>
        <v>0.78873521711999994</v>
      </c>
      <c r="AV707" s="360">
        <f t="shared" si="461"/>
        <v>0.3632294452799999</v>
      </c>
      <c r="AW707" s="360">
        <f t="shared" si="461"/>
        <v>0.78873521711999994</v>
      </c>
      <c r="AX707" s="360">
        <f t="shared" si="461"/>
        <v>0.3632294452799999</v>
      </c>
      <c r="AY707" s="360">
        <f t="shared" si="461"/>
        <v>1.207701857152</v>
      </c>
      <c r="AZ707" s="360">
        <f t="shared" si="461"/>
        <v>0.47053686841280001</v>
      </c>
      <c r="BA707" s="360">
        <f t="shared" si="461"/>
        <v>1.0448284571872002</v>
      </c>
      <c r="BB707" s="360">
        <f t="shared" si="461"/>
        <v>0.47053686841280001</v>
      </c>
      <c r="BC707" s="360">
        <f t="shared" si="461"/>
        <v>1.0448284571872002</v>
      </c>
      <c r="BD707" s="360">
        <f t="shared" si="461"/>
        <v>0.47053686841280001</v>
      </c>
      <c r="BE707" s="360">
        <f t="shared" si="461"/>
        <v>1.0448284571872002</v>
      </c>
      <c r="BF707" s="360">
        <f t="shared" si="461"/>
        <v>0.47053686841280001</v>
      </c>
      <c r="BG707" s="360">
        <f t="shared" si="461"/>
        <v>1.0448284571872002</v>
      </c>
      <c r="BH707" s="360">
        <f t="shared" si="461"/>
        <v>0.47053686841280001</v>
      </c>
      <c r="BI707" s="360">
        <f t="shared" si="461"/>
        <v>1.0448284571872002</v>
      </c>
      <c r="BJ707" s="360">
        <f t="shared" si="461"/>
        <v>0.47053686841280001</v>
      </c>
      <c r="BK707" s="360">
        <f t="shared" si="461"/>
        <v>0.85016216823192003</v>
      </c>
      <c r="BL707" s="360">
        <f t="shared" si="461"/>
        <v>0.38617278202800026</v>
      </c>
      <c r="BM707" s="360">
        <f t="shared" si="461"/>
        <v>0.92037773797199995</v>
      </c>
      <c r="BN707" s="360">
        <f t="shared" si="461"/>
        <v>0.38617278202800026</v>
      </c>
      <c r="BO707" s="360">
        <f t="shared" si="461"/>
        <v>0.92037773797199995</v>
      </c>
      <c r="BP707" s="360">
        <f t="shared" si="461"/>
        <v>0.38617278202800026</v>
      </c>
      <c r="BQ707" s="360">
        <f t="shared" si="461"/>
        <v>0.92037773797199995</v>
      </c>
      <c r="BR707" s="360">
        <f t="shared" si="461"/>
        <v>0.38617278202800026</v>
      </c>
      <c r="BS707" s="360">
        <f t="shared" si="461"/>
        <v>0.92037773797199995</v>
      </c>
      <c r="BT707" s="360">
        <f t="shared" si="461"/>
        <v>0.38617278202800026</v>
      </c>
      <c r="BU707" s="360">
        <f t="shared" si="461"/>
        <v>0.92037773797199995</v>
      </c>
      <c r="BV707" s="360">
        <f t="shared" si="461"/>
        <v>0.38617278202800026</v>
      </c>
      <c r="BW707" s="355">
        <f t="shared" si="436"/>
        <v>43.734839454115686</v>
      </c>
    </row>
    <row r="708" spans="1:75" ht="16.5" thickBot="1" x14ac:dyDescent="0.3">
      <c r="A708" s="180" t="s">
        <v>462</v>
      </c>
      <c r="O708" s="360">
        <f t="shared" si="462"/>
        <v>7.8812985407999996</v>
      </c>
      <c r="P708" s="360">
        <f t="shared" si="461"/>
        <v>1.9640207553599998</v>
      </c>
      <c r="Q708" s="360">
        <f t="shared" si="461"/>
        <v>4.2124906226399998</v>
      </c>
      <c r="R708" s="360">
        <f t="shared" si="461"/>
        <v>1.9640207553599998</v>
      </c>
      <c r="S708" s="360">
        <f t="shared" si="461"/>
        <v>4.2124906226399998</v>
      </c>
      <c r="T708" s="360">
        <f t="shared" si="461"/>
        <v>1.9640207553599998</v>
      </c>
      <c r="U708" s="360">
        <f t="shared" si="461"/>
        <v>4.2124906226399998</v>
      </c>
      <c r="V708" s="360">
        <f t="shared" si="461"/>
        <v>1.9640207553599998</v>
      </c>
      <c r="W708" s="360">
        <f t="shared" si="461"/>
        <v>4.2124906226399998</v>
      </c>
      <c r="X708" s="360">
        <f t="shared" si="461"/>
        <v>1.9640207553599998</v>
      </c>
      <c r="Y708" s="360">
        <f t="shared" si="461"/>
        <v>4.2124906226399998</v>
      </c>
      <c r="Z708" s="360">
        <f t="shared" si="461"/>
        <v>1.9640207553599998</v>
      </c>
      <c r="AA708" s="360">
        <f t="shared" si="461"/>
        <v>2.4043504854949993</v>
      </c>
      <c r="AB708" s="360">
        <f t="shared" si="461"/>
        <v>1.3510257897500004</v>
      </c>
      <c r="AC708" s="360">
        <f t="shared" si="461"/>
        <v>3.0908671790500004</v>
      </c>
      <c r="AD708" s="360">
        <f t="shared" si="461"/>
        <v>1.3510257897500004</v>
      </c>
      <c r="AE708" s="360">
        <f t="shared" si="461"/>
        <v>3.0908671790500004</v>
      </c>
      <c r="AF708" s="360">
        <f t="shared" si="461"/>
        <v>1.3510257897500004</v>
      </c>
      <c r="AG708" s="360">
        <f t="shared" si="461"/>
        <v>3.0908671790500004</v>
      </c>
      <c r="AH708" s="360">
        <f t="shared" si="461"/>
        <v>1.3510257897500004</v>
      </c>
      <c r="AI708" s="360">
        <f t="shared" si="461"/>
        <v>3.0908671790500004</v>
      </c>
      <c r="AJ708" s="360">
        <f t="shared" si="461"/>
        <v>1.3510257897500004</v>
      </c>
      <c r="AK708" s="360">
        <f t="shared" si="461"/>
        <v>3.0908671790500004</v>
      </c>
      <c r="AL708" s="360">
        <f t="shared" si="461"/>
        <v>1.3510257897500004</v>
      </c>
      <c r="AM708" s="360">
        <f t="shared" si="461"/>
        <v>2.1755058067050008</v>
      </c>
      <c r="AN708" s="360">
        <f t="shared" si="461"/>
        <v>1.2302932823999999</v>
      </c>
      <c r="AO708" s="360">
        <f t="shared" si="461"/>
        <v>2.6715225096000004</v>
      </c>
      <c r="AP708" s="360">
        <f t="shared" si="461"/>
        <v>1.2302932823999999</v>
      </c>
      <c r="AQ708" s="360">
        <f t="shared" si="461"/>
        <v>2.6715225096000004</v>
      </c>
      <c r="AR708" s="360">
        <f t="shared" si="461"/>
        <v>1.2302932823999999</v>
      </c>
      <c r="AS708" s="360">
        <f t="shared" si="461"/>
        <v>2.6715225096000004</v>
      </c>
      <c r="AT708" s="360">
        <f t="shared" si="461"/>
        <v>1.2302932823999999</v>
      </c>
      <c r="AU708" s="360">
        <f t="shared" si="461"/>
        <v>2.6715225096000004</v>
      </c>
      <c r="AV708" s="360">
        <f t="shared" si="461"/>
        <v>1.2302932823999999</v>
      </c>
      <c r="AW708" s="360">
        <f t="shared" si="461"/>
        <v>2.6715225096000004</v>
      </c>
      <c r="AX708" s="360">
        <f t="shared" si="461"/>
        <v>1.2302932823999999</v>
      </c>
      <c r="AY708" s="360">
        <f t="shared" si="461"/>
        <v>3.4505767347200003</v>
      </c>
      <c r="AZ708" s="360">
        <f t="shared" si="461"/>
        <v>1.3443910526080001</v>
      </c>
      <c r="BA708" s="360">
        <f t="shared" si="461"/>
        <v>2.9852241633920009</v>
      </c>
      <c r="BB708" s="360">
        <f t="shared" si="461"/>
        <v>1.3443910526080001</v>
      </c>
      <c r="BC708" s="360">
        <f t="shared" si="461"/>
        <v>2.9852241633920009</v>
      </c>
      <c r="BD708" s="360">
        <f t="shared" si="461"/>
        <v>1.3443910526080001</v>
      </c>
      <c r="BE708" s="360">
        <f t="shared" si="461"/>
        <v>2.9852241633920009</v>
      </c>
      <c r="BF708" s="360">
        <f t="shared" si="461"/>
        <v>1.3443910526080001</v>
      </c>
      <c r="BG708" s="360">
        <f t="shared" si="461"/>
        <v>2.9852241633920009</v>
      </c>
      <c r="BH708" s="360">
        <f t="shared" si="461"/>
        <v>1.3443910526080001</v>
      </c>
      <c r="BI708" s="360">
        <f t="shared" si="461"/>
        <v>2.9852241633920009</v>
      </c>
      <c r="BJ708" s="360">
        <f t="shared" si="461"/>
        <v>1.3443910526080001</v>
      </c>
      <c r="BK708" s="360">
        <f t="shared" si="461"/>
        <v>2.5268708889115405</v>
      </c>
      <c r="BL708" s="360">
        <f t="shared" si="461"/>
        <v>1.147791324361001</v>
      </c>
      <c r="BM708" s="360">
        <f t="shared" si="461"/>
        <v>2.7355671656390004</v>
      </c>
      <c r="BN708" s="360">
        <f t="shared" si="461"/>
        <v>1.147791324361001</v>
      </c>
      <c r="BO708" s="360">
        <f t="shared" si="461"/>
        <v>2.7355671656390004</v>
      </c>
      <c r="BP708" s="360">
        <f t="shared" si="461"/>
        <v>1.147791324361001</v>
      </c>
      <c r="BQ708" s="360">
        <f t="shared" si="461"/>
        <v>2.7355671656390004</v>
      </c>
      <c r="BR708" s="360">
        <f t="shared" si="461"/>
        <v>1.147791324361001</v>
      </c>
      <c r="BS708" s="360">
        <f t="shared" si="461"/>
        <v>2.7355671656390004</v>
      </c>
      <c r="BT708" s="360">
        <f t="shared" si="461"/>
        <v>1.147791324361001</v>
      </c>
      <c r="BU708" s="360">
        <f t="shared" si="461"/>
        <v>2.7355671656390004</v>
      </c>
      <c r="BV708" s="360">
        <f t="shared" si="461"/>
        <v>1.147791324361001</v>
      </c>
      <c r="BW708" s="355">
        <f t="shared" si="436"/>
        <v>139.14209388511057</v>
      </c>
    </row>
    <row r="709" spans="1:75" ht="16.5" thickBot="1" x14ac:dyDescent="0.3">
      <c r="A709" s="180" t="s">
        <v>165</v>
      </c>
      <c r="O709" s="360">
        <f t="shared" si="462"/>
        <v>30.657528268799997</v>
      </c>
      <c r="P709" s="360">
        <f t="shared" si="461"/>
        <v>7.6398605529599983</v>
      </c>
      <c r="Q709" s="360">
        <f t="shared" si="461"/>
        <v>16.386202055039998</v>
      </c>
      <c r="R709" s="360">
        <f t="shared" si="461"/>
        <v>7.6398605529599983</v>
      </c>
      <c r="S709" s="360">
        <f t="shared" si="461"/>
        <v>16.386202055039998</v>
      </c>
      <c r="T709" s="360">
        <f t="shared" si="461"/>
        <v>7.6398605529599983</v>
      </c>
      <c r="U709" s="360">
        <f t="shared" si="461"/>
        <v>16.386202055039998</v>
      </c>
      <c r="V709" s="360">
        <f t="shared" si="461"/>
        <v>7.6398605529599983</v>
      </c>
      <c r="W709" s="360">
        <f t="shared" si="461"/>
        <v>16.386202055039998</v>
      </c>
      <c r="X709" s="360">
        <f t="shared" si="461"/>
        <v>7.6398605529599983</v>
      </c>
      <c r="Y709" s="360">
        <f t="shared" si="461"/>
        <v>16.386202055039998</v>
      </c>
      <c r="Z709" s="360">
        <f t="shared" si="461"/>
        <v>7.6398605529599983</v>
      </c>
      <c r="AA709" s="360">
        <f t="shared" si="461"/>
        <v>9.9319898559699968</v>
      </c>
      <c r="AB709" s="360">
        <f t="shared" si="461"/>
        <v>5.5808728885000018</v>
      </c>
      <c r="AC709" s="360">
        <f t="shared" si="461"/>
        <v>12.7678812443</v>
      </c>
      <c r="AD709" s="360">
        <f t="shared" si="461"/>
        <v>5.5808728885000018</v>
      </c>
      <c r="AE709" s="360">
        <f t="shared" si="461"/>
        <v>12.7678812443</v>
      </c>
      <c r="AF709" s="360">
        <f t="shared" si="461"/>
        <v>5.5808728885000018</v>
      </c>
      <c r="AG709" s="360">
        <f t="shared" si="461"/>
        <v>12.7678812443</v>
      </c>
      <c r="AH709" s="360">
        <f t="shared" si="461"/>
        <v>5.5808728885000018</v>
      </c>
      <c r="AI709" s="360">
        <f t="shared" si="461"/>
        <v>12.7678812443</v>
      </c>
      <c r="AJ709" s="360">
        <f t="shared" si="461"/>
        <v>5.5808728885000018</v>
      </c>
      <c r="AK709" s="360">
        <f t="shared" si="461"/>
        <v>12.7678812443</v>
      </c>
      <c r="AL709" s="360">
        <f t="shared" si="461"/>
        <v>5.5808728885000018</v>
      </c>
      <c r="AM709" s="360">
        <f t="shared" si="461"/>
        <v>9.1578434910820015</v>
      </c>
      <c r="AN709" s="360">
        <f t="shared" si="461"/>
        <v>5.1789488649599988</v>
      </c>
      <c r="AO709" s="360">
        <f t="shared" si="461"/>
        <v>11.245837611839999</v>
      </c>
      <c r="AP709" s="360">
        <f t="shared" si="461"/>
        <v>5.1789488649599988</v>
      </c>
      <c r="AQ709" s="360">
        <f t="shared" si="461"/>
        <v>11.245837611839999</v>
      </c>
      <c r="AR709" s="360">
        <f t="shared" si="461"/>
        <v>5.1789488649599988</v>
      </c>
      <c r="AS709" s="360">
        <f t="shared" si="461"/>
        <v>11.245837611839999</v>
      </c>
      <c r="AT709" s="360">
        <f t="shared" si="461"/>
        <v>5.1789488649599988</v>
      </c>
      <c r="AU709" s="360">
        <f t="shared" si="461"/>
        <v>11.245837611839999</v>
      </c>
      <c r="AV709" s="360">
        <f t="shared" si="461"/>
        <v>5.1789488649599988</v>
      </c>
      <c r="AW709" s="360">
        <f t="shared" si="461"/>
        <v>11.245837611839999</v>
      </c>
      <c r="AX709" s="360">
        <f t="shared" si="461"/>
        <v>5.1789488649599988</v>
      </c>
      <c r="AY709" s="360">
        <f t="shared" si="461"/>
        <v>15.872652979711997</v>
      </c>
      <c r="AZ709" s="360">
        <f t="shared" si="461"/>
        <v>6.1841988419967988</v>
      </c>
      <c r="BA709" s="360">
        <f t="shared" si="461"/>
        <v>13.7320311516032</v>
      </c>
      <c r="BB709" s="360">
        <f t="shared" si="461"/>
        <v>6.1841988419967988</v>
      </c>
      <c r="BC709" s="360">
        <f t="shared" si="461"/>
        <v>13.7320311516032</v>
      </c>
      <c r="BD709" s="360">
        <f t="shared" si="461"/>
        <v>6.1841988419967988</v>
      </c>
      <c r="BE709" s="360">
        <f t="shared" si="461"/>
        <v>13.7320311516032</v>
      </c>
      <c r="BF709" s="360">
        <f t="shared" si="461"/>
        <v>6.1841988419967988</v>
      </c>
      <c r="BG709" s="360">
        <f t="shared" si="461"/>
        <v>13.7320311516032</v>
      </c>
      <c r="BH709" s="360">
        <f t="shared" si="461"/>
        <v>6.1841988419967988</v>
      </c>
      <c r="BI709" s="360">
        <f t="shared" si="461"/>
        <v>13.7320311516032</v>
      </c>
      <c r="BJ709" s="360">
        <f t="shared" si="461"/>
        <v>6.1841988419967988</v>
      </c>
      <c r="BK709" s="360">
        <f t="shared" si="461"/>
        <v>10.745105181820103</v>
      </c>
      <c r="BL709" s="360">
        <f t="shared" si="461"/>
        <v>4.8807948839650042</v>
      </c>
      <c r="BM709" s="360">
        <f t="shared" si="461"/>
        <v>11.632551966035003</v>
      </c>
      <c r="BN709" s="360">
        <f t="shared" si="461"/>
        <v>4.8807948839650042</v>
      </c>
      <c r="BO709" s="360">
        <f t="shared" si="461"/>
        <v>11.632551966035003</v>
      </c>
      <c r="BP709" s="360">
        <f t="shared" si="461"/>
        <v>4.8807948839650042</v>
      </c>
      <c r="BQ709" s="360">
        <f t="shared" si="461"/>
        <v>11.632551966035003</v>
      </c>
      <c r="BR709" s="360">
        <f t="shared" si="461"/>
        <v>4.8807948839650042</v>
      </c>
      <c r="BS709" s="360">
        <f t="shared" si="461"/>
        <v>11.632551966035003</v>
      </c>
      <c r="BT709" s="360">
        <f t="shared" si="461"/>
        <v>4.8807948839650042</v>
      </c>
      <c r="BU709" s="360">
        <f t="shared" si="461"/>
        <v>11.632551966035003</v>
      </c>
      <c r="BV709" s="360">
        <f t="shared" si="461"/>
        <v>4.8807948839650042</v>
      </c>
      <c r="BW709" s="355">
        <f t="shared" si="436"/>
        <v>581.9756961157658</v>
      </c>
    </row>
    <row r="710" spans="1:75" ht="16.5" thickBot="1" x14ac:dyDescent="0.3">
      <c r="BW710" s="355">
        <f t="shared" si="436"/>
        <v>0</v>
      </c>
    </row>
    <row r="711" spans="1:75" ht="16.5" thickBot="1" x14ac:dyDescent="0.3">
      <c r="A711" s="379" t="s">
        <v>423</v>
      </c>
      <c r="BW711" s="355">
        <f t="shared" si="436"/>
        <v>0</v>
      </c>
    </row>
    <row r="712" spans="1:75" ht="16.5" thickBot="1" x14ac:dyDescent="0.3">
      <c r="A712" s="376" t="s">
        <v>266</v>
      </c>
      <c r="BW712" s="355">
        <f t="shared" si="436"/>
        <v>0</v>
      </c>
    </row>
    <row r="713" spans="1:75" ht="16.5" thickBot="1" x14ac:dyDescent="0.3">
      <c r="A713" s="180" t="s">
        <v>460</v>
      </c>
      <c r="O713" s="363">
        <f>O661*O$550</f>
        <v>198.11999077896962</v>
      </c>
      <c r="P713" s="363">
        <f t="shared" ref="P713:BV716" si="463">P661*P$550</f>
        <v>69.44783481935039</v>
      </c>
      <c r="Q713" s="363">
        <f t="shared" si="463"/>
        <v>69.000552546403227</v>
      </c>
      <c r="R713" s="363">
        <f t="shared" si="463"/>
        <v>36.530035821436783</v>
      </c>
      <c r="S713" s="363">
        <f t="shared" si="463"/>
        <v>141.415931890032</v>
      </c>
      <c r="T713" s="363">
        <f t="shared" si="463"/>
        <v>145.5312210205152</v>
      </c>
      <c r="U713" s="363">
        <f t="shared" si="463"/>
        <v>114.90185410469758</v>
      </c>
      <c r="V713" s="363">
        <f t="shared" si="463"/>
        <v>43.306001024399997</v>
      </c>
      <c r="W713" s="363">
        <f t="shared" si="463"/>
        <v>96.780931444761592</v>
      </c>
      <c r="X713" s="363">
        <f t="shared" si="463"/>
        <v>114.328046840208</v>
      </c>
      <c r="Y713" s="363">
        <f t="shared" si="463"/>
        <v>116.73595465056003</v>
      </c>
      <c r="Z713" s="363">
        <f t="shared" si="463"/>
        <v>239.53685068680957</v>
      </c>
      <c r="AA713" s="363">
        <f t="shared" si="463"/>
        <v>49.540108513273204</v>
      </c>
      <c r="AB713" s="363">
        <f t="shared" si="463"/>
        <v>69.393745290862483</v>
      </c>
      <c r="AC713" s="363">
        <f t="shared" si="463"/>
        <v>68.92229141923751</v>
      </c>
      <c r="AD713" s="363">
        <f t="shared" si="463"/>
        <v>35.132075534525001</v>
      </c>
      <c r="AE713" s="363">
        <f t="shared" si="463"/>
        <v>146.74961425428751</v>
      </c>
      <c r="AF713" s="363">
        <f t="shared" si="463"/>
        <v>149.69844169552505</v>
      </c>
      <c r="AG713" s="363">
        <f t="shared" si="463"/>
        <v>115.563617046875</v>
      </c>
      <c r="AH713" s="363">
        <f t="shared" si="463"/>
        <v>40.665398487624969</v>
      </c>
      <c r="AI713" s="363">
        <f t="shared" si="463"/>
        <v>98.596518217425015</v>
      </c>
      <c r="AJ713" s="363">
        <f t="shared" si="463"/>
        <v>117.03672507438753</v>
      </c>
      <c r="AK713" s="363">
        <f t="shared" si="463"/>
        <v>118.76448681035001</v>
      </c>
      <c r="AL713" s="363">
        <f t="shared" si="463"/>
        <v>248.34336210750001</v>
      </c>
      <c r="AM713" s="363">
        <f t="shared" si="463"/>
        <v>45.939390873879979</v>
      </c>
      <c r="AN713" s="363">
        <f t="shared" si="463"/>
        <v>69.787316383260006</v>
      </c>
      <c r="AO713" s="363">
        <f t="shared" si="463"/>
        <v>72.517971177539991</v>
      </c>
      <c r="AP713" s="363">
        <f t="shared" si="463"/>
        <v>37.575893402040009</v>
      </c>
      <c r="AQ713" s="363">
        <f t="shared" si="463"/>
        <v>150.89762799678002</v>
      </c>
      <c r="AR713" s="363">
        <f t="shared" si="463"/>
        <v>152.22583295304</v>
      </c>
      <c r="AS713" s="363">
        <f t="shared" si="463"/>
        <v>121.32109004693999</v>
      </c>
      <c r="AT713" s="363">
        <f t="shared" si="463"/>
        <v>43.046483600820025</v>
      </c>
      <c r="AU713" s="363">
        <f t="shared" si="463"/>
        <v>102.40508418881997</v>
      </c>
      <c r="AV713" s="363">
        <f t="shared" si="463"/>
        <v>119.93818793459999</v>
      </c>
      <c r="AW713" s="363">
        <f t="shared" si="463"/>
        <v>122.89888082892</v>
      </c>
      <c r="AX713" s="363">
        <f t="shared" si="463"/>
        <v>253.65814007562</v>
      </c>
      <c r="AY713" s="363">
        <f t="shared" si="463"/>
        <v>93.154353865340184</v>
      </c>
      <c r="AZ713" s="363">
        <f t="shared" si="463"/>
        <v>77.250902880599057</v>
      </c>
      <c r="BA713" s="363">
        <f t="shared" si="463"/>
        <v>88.593757706129225</v>
      </c>
      <c r="BB713" s="363">
        <f t="shared" si="463"/>
        <v>44.541350703780481</v>
      </c>
      <c r="BC713" s="363">
        <f t="shared" si="463"/>
        <v>186.50562314262334</v>
      </c>
      <c r="BD713" s="363">
        <f t="shared" si="463"/>
        <v>181.48506826268155</v>
      </c>
      <c r="BE713" s="363">
        <f t="shared" si="463"/>
        <v>149.05822838542275</v>
      </c>
      <c r="BF713" s="363">
        <f t="shared" si="463"/>
        <v>47.808832527626862</v>
      </c>
      <c r="BG713" s="363">
        <f t="shared" si="463"/>
        <v>125.44991868856314</v>
      </c>
      <c r="BH713" s="363">
        <f t="shared" si="463"/>
        <v>144.10864934353344</v>
      </c>
      <c r="BI713" s="363">
        <f t="shared" si="463"/>
        <v>149.24725885131068</v>
      </c>
      <c r="BJ713" s="363">
        <f t="shared" si="463"/>
        <v>309.06976028342592</v>
      </c>
      <c r="BK713" s="363">
        <f t="shared" si="463"/>
        <v>26.071737321297579</v>
      </c>
      <c r="BL713" s="363">
        <f t="shared" si="463"/>
        <v>79.153834732324782</v>
      </c>
      <c r="BM713" s="363">
        <f t="shared" si="463"/>
        <v>88.07250929085599</v>
      </c>
      <c r="BN713" s="363">
        <f t="shared" si="463"/>
        <v>44.884711691524799</v>
      </c>
      <c r="BO713" s="363">
        <f t="shared" si="463"/>
        <v>184.08282176591999</v>
      </c>
      <c r="BP713" s="363">
        <f t="shared" si="463"/>
        <v>181.17814570206721</v>
      </c>
      <c r="BQ713" s="363">
        <f t="shared" si="463"/>
        <v>147.84140193791518</v>
      </c>
      <c r="BR713" s="363">
        <f t="shared" si="463"/>
        <v>49.312037136720015</v>
      </c>
      <c r="BS713" s="363">
        <f t="shared" si="463"/>
        <v>124.3961826782736</v>
      </c>
      <c r="BT713" s="363">
        <f t="shared" si="463"/>
        <v>143.628856407624</v>
      </c>
      <c r="BU713" s="363">
        <f t="shared" si="463"/>
        <v>148.37140344552964</v>
      </c>
      <c r="BV713" s="363">
        <f t="shared" si="463"/>
        <v>306.31306343763356</v>
      </c>
      <c r="BW713" s="355">
        <f t="shared" si="436"/>
        <v>7055.8338997310002</v>
      </c>
    </row>
    <row r="714" spans="1:75" ht="16.5" thickBot="1" x14ac:dyDescent="0.3">
      <c r="A714" s="180" t="s">
        <v>461</v>
      </c>
      <c r="O714" s="363">
        <f t="shared" ref="O714:AD716" si="464">O662*O$550</f>
        <v>4.1316480489081604</v>
      </c>
      <c r="P714" s="363">
        <f t="shared" si="464"/>
        <v>1.44828399246384</v>
      </c>
      <c r="Q714" s="363">
        <f t="shared" si="464"/>
        <v>1.4389562465707206</v>
      </c>
      <c r="R714" s="363">
        <f t="shared" si="464"/>
        <v>0.76180727969327977</v>
      </c>
      <c r="S714" s="363">
        <f t="shared" si="464"/>
        <v>2.9491262178072</v>
      </c>
      <c r="T714" s="363">
        <f t="shared" si="464"/>
        <v>3.0349475740459204</v>
      </c>
      <c r="U714" s="363">
        <f t="shared" si="464"/>
        <v>2.3961944448969597</v>
      </c>
      <c r="V714" s="363">
        <f t="shared" si="464"/>
        <v>0.90311509674000001</v>
      </c>
      <c r="W714" s="363">
        <f t="shared" si="464"/>
        <v>2.0182958065113596</v>
      </c>
      <c r="X714" s="363">
        <f t="shared" si="464"/>
        <v>2.3842281124968001</v>
      </c>
      <c r="Y714" s="363">
        <f t="shared" si="464"/>
        <v>2.4344432753760006</v>
      </c>
      <c r="Z714" s="363">
        <f t="shared" si="464"/>
        <v>4.995366484172159</v>
      </c>
      <c r="AA714" s="363">
        <f t="shared" si="464"/>
        <v>0.79145455438079992</v>
      </c>
      <c r="AB714" s="363">
        <f t="shared" si="464"/>
        <v>1.1086369691999995</v>
      </c>
      <c r="AC714" s="363">
        <f t="shared" si="464"/>
        <v>1.1011050052</v>
      </c>
      <c r="AD714" s="363">
        <f t="shared" si="464"/>
        <v>0.56127130159999994</v>
      </c>
      <c r="AE714" s="363">
        <f t="shared" si="463"/>
        <v>2.3444771123999999</v>
      </c>
      <c r="AF714" s="363">
        <f t="shared" si="463"/>
        <v>2.3915876856000002</v>
      </c>
      <c r="AG714" s="363">
        <f t="shared" si="463"/>
        <v>1.8462484999999997</v>
      </c>
      <c r="AH714" s="363">
        <f t="shared" si="463"/>
        <v>0.64967186799999932</v>
      </c>
      <c r="AI714" s="363">
        <f t="shared" si="463"/>
        <v>1.5751815191999998</v>
      </c>
      <c r="AJ714" s="363">
        <f t="shared" si="463"/>
        <v>1.8697829268000004</v>
      </c>
      <c r="AK714" s="363">
        <f t="shared" si="463"/>
        <v>1.8973857103999998</v>
      </c>
      <c r="AL714" s="363">
        <f t="shared" si="463"/>
        <v>3.9675424799999992</v>
      </c>
      <c r="AM714" s="363">
        <f t="shared" si="463"/>
        <v>0.87346221085999953</v>
      </c>
      <c r="AN714" s="363">
        <f t="shared" si="463"/>
        <v>1.3268914214700001</v>
      </c>
      <c r="AO714" s="363">
        <f t="shared" si="463"/>
        <v>1.3788103461299999</v>
      </c>
      <c r="AP714" s="363">
        <f t="shared" si="463"/>
        <v>0.71444401638000021</v>
      </c>
      <c r="AQ714" s="363">
        <f t="shared" si="463"/>
        <v>2.8690710359100002</v>
      </c>
      <c r="AR714" s="363">
        <f t="shared" si="463"/>
        <v>2.8943246758799996</v>
      </c>
      <c r="AS714" s="363">
        <f t="shared" si="463"/>
        <v>2.3067216504299997</v>
      </c>
      <c r="AT714" s="363">
        <f t="shared" si="463"/>
        <v>0.81845832129000051</v>
      </c>
      <c r="AU714" s="363">
        <f t="shared" si="463"/>
        <v>1.9470648072899994</v>
      </c>
      <c r="AV714" s="363">
        <f t="shared" si="463"/>
        <v>2.2804280336999998</v>
      </c>
      <c r="AW714" s="363">
        <f t="shared" si="463"/>
        <v>2.33672075574</v>
      </c>
      <c r="AX714" s="363">
        <f t="shared" si="463"/>
        <v>4.8228937218899999</v>
      </c>
      <c r="AY714" s="363">
        <f t="shared" si="463"/>
        <v>1.3016995585858007</v>
      </c>
      <c r="AZ714" s="363">
        <f t="shared" si="463"/>
        <v>1.0794714579352005</v>
      </c>
      <c r="BA714" s="363">
        <f t="shared" si="463"/>
        <v>1.2379717159138994</v>
      </c>
      <c r="BB714" s="363">
        <f t="shared" si="463"/>
        <v>0.62240200424490022</v>
      </c>
      <c r="BC714" s="363">
        <f t="shared" si="463"/>
        <v>2.6061507298893001</v>
      </c>
      <c r="BD714" s="363">
        <f t="shared" si="463"/>
        <v>2.5359956185080001</v>
      </c>
      <c r="BE714" s="363">
        <f t="shared" si="463"/>
        <v>2.0828766669711012</v>
      </c>
      <c r="BF714" s="363">
        <f t="shared" si="463"/>
        <v>0.66806041387689996</v>
      </c>
      <c r="BG714" s="363">
        <f t="shared" si="463"/>
        <v>1.7529841280159997</v>
      </c>
      <c r="BH714" s="363">
        <f t="shared" si="463"/>
        <v>2.0137133419447006</v>
      </c>
      <c r="BI714" s="363">
        <f t="shared" si="463"/>
        <v>2.0855180987860997</v>
      </c>
      <c r="BJ714" s="363">
        <f t="shared" si="463"/>
        <v>4.318810166562101</v>
      </c>
      <c r="BK714" s="363">
        <f t="shared" si="463"/>
        <v>0.3860573147279997</v>
      </c>
      <c r="BL714" s="363">
        <f t="shared" si="463"/>
        <v>1.1720706031439998</v>
      </c>
      <c r="BM714" s="363">
        <f t="shared" si="463"/>
        <v>1.30413389868</v>
      </c>
      <c r="BN714" s="363">
        <f t="shared" si="463"/>
        <v>0.66463047914400009</v>
      </c>
      <c r="BO714" s="363">
        <f t="shared" si="463"/>
        <v>2.7258068376</v>
      </c>
      <c r="BP714" s="363">
        <f t="shared" si="463"/>
        <v>2.6827958396160003</v>
      </c>
      <c r="BQ714" s="363">
        <f t="shared" si="463"/>
        <v>2.1891619240560001</v>
      </c>
      <c r="BR714" s="363">
        <f t="shared" si="463"/>
        <v>0.73018811160000019</v>
      </c>
      <c r="BS714" s="363">
        <f t="shared" si="463"/>
        <v>1.8419967820080001</v>
      </c>
      <c r="BT714" s="363">
        <f t="shared" si="463"/>
        <v>2.1267846457199999</v>
      </c>
      <c r="BU714" s="363">
        <f t="shared" si="463"/>
        <v>2.1970099226880007</v>
      </c>
      <c r="BV714" s="363">
        <f t="shared" si="463"/>
        <v>4.5357314428080002</v>
      </c>
      <c r="BW714" s="355">
        <f t="shared" si="436"/>
        <v>118.43207091245918</v>
      </c>
    </row>
    <row r="715" spans="1:75" ht="16.5" thickBot="1" x14ac:dyDescent="0.3">
      <c r="A715" s="180" t="s">
        <v>164</v>
      </c>
      <c r="O715" s="363">
        <f t="shared" si="464"/>
        <v>8.8108639115270417</v>
      </c>
      <c r="P715" s="363">
        <f t="shared" si="463"/>
        <v>3.0885092369409599</v>
      </c>
      <c r="Q715" s="363">
        <f t="shared" si="463"/>
        <v>3.0686175378676812</v>
      </c>
      <c r="R715" s="363">
        <f t="shared" si="463"/>
        <v>1.6245769699483195</v>
      </c>
      <c r="S715" s="363">
        <f t="shared" si="463"/>
        <v>6.2891004885767998</v>
      </c>
      <c r="T715" s="363">
        <f t="shared" si="463"/>
        <v>6.4721171157364807</v>
      </c>
      <c r="U715" s="363">
        <f t="shared" si="463"/>
        <v>5.1099568282742389</v>
      </c>
      <c r="V715" s="363">
        <f t="shared" si="463"/>
        <v>1.9259201460599999</v>
      </c>
      <c r="W715" s="363">
        <f t="shared" si="463"/>
        <v>4.3040765994278392</v>
      </c>
      <c r="X715" s="363">
        <f t="shared" si="463"/>
        <v>5.0844382639992007</v>
      </c>
      <c r="Y715" s="363">
        <f t="shared" si="463"/>
        <v>5.1915236113440013</v>
      </c>
      <c r="Z715" s="363">
        <f t="shared" si="463"/>
        <v>10.652769490343038</v>
      </c>
      <c r="AA715" s="363">
        <f t="shared" si="463"/>
        <v>2.040468773013</v>
      </c>
      <c r="AB715" s="363">
        <f t="shared" si="463"/>
        <v>2.8582046862187487</v>
      </c>
      <c r="AC715" s="363">
        <f t="shared" si="463"/>
        <v>2.8387863415312502</v>
      </c>
      <c r="AD715" s="363">
        <f t="shared" si="463"/>
        <v>1.4470275744374999</v>
      </c>
      <c r="AE715" s="363">
        <f t="shared" si="463"/>
        <v>6.0443550554062497</v>
      </c>
      <c r="AF715" s="363">
        <f t="shared" si="463"/>
        <v>6.1658120019375007</v>
      </c>
      <c r="AG715" s="363">
        <f t="shared" si="463"/>
        <v>4.7598594140624995</v>
      </c>
      <c r="AH715" s="363">
        <f t="shared" si="463"/>
        <v>1.6749352846874985</v>
      </c>
      <c r="AI715" s="363">
        <f t="shared" si="463"/>
        <v>4.0610148541875004</v>
      </c>
      <c r="AJ715" s="363">
        <f t="shared" si="463"/>
        <v>4.8205341081562514</v>
      </c>
      <c r="AK715" s="363">
        <f t="shared" si="463"/>
        <v>4.891697534625</v>
      </c>
      <c r="AL715" s="363">
        <f t="shared" si="463"/>
        <v>10.228820456249998</v>
      </c>
      <c r="AM715" s="363">
        <f t="shared" si="463"/>
        <v>2.1954590705399988</v>
      </c>
      <c r="AN715" s="363">
        <f t="shared" si="463"/>
        <v>3.3351595188299998</v>
      </c>
      <c r="AO715" s="363">
        <f t="shared" si="463"/>
        <v>3.4656584375699997</v>
      </c>
      <c r="AP715" s="363">
        <f t="shared" si="463"/>
        <v>1.7957646898200004</v>
      </c>
      <c r="AQ715" s="363">
        <f t="shared" si="463"/>
        <v>7.2114488199900002</v>
      </c>
      <c r="AR715" s="363">
        <f t="shared" si="463"/>
        <v>7.2749241853199997</v>
      </c>
      <c r="AS715" s="363">
        <f t="shared" si="463"/>
        <v>5.7979760402699991</v>
      </c>
      <c r="AT715" s="363">
        <f t="shared" si="463"/>
        <v>2.0572060508100014</v>
      </c>
      <c r="AU715" s="363">
        <f t="shared" si="463"/>
        <v>4.8939737048099987</v>
      </c>
      <c r="AV715" s="363">
        <f t="shared" si="463"/>
        <v>5.7318866792999996</v>
      </c>
      <c r="AW715" s="363">
        <f t="shared" si="463"/>
        <v>5.8733791968600002</v>
      </c>
      <c r="AX715" s="363">
        <f t="shared" si="463"/>
        <v>12.12240854421</v>
      </c>
      <c r="AY715" s="363">
        <f t="shared" si="463"/>
        <v>4.3311094403854815</v>
      </c>
      <c r="AZ715" s="363">
        <f t="shared" si="463"/>
        <v>3.5916959418571213</v>
      </c>
      <c r="BA715" s="363">
        <f t="shared" si="463"/>
        <v>4.1190695274953377</v>
      </c>
      <c r="BB715" s="363">
        <f t="shared" si="463"/>
        <v>2.0709012141239405</v>
      </c>
      <c r="BC715" s="363">
        <f t="shared" si="463"/>
        <v>8.6713742467225803</v>
      </c>
      <c r="BD715" s="363">
        <f t="shared" si="463"/>
        <v>8.4379490579447989</v>
      </c>
      <c r="BE715" s="363">
        <f t="shared" si="463"/>
        <v>6.9302987282856625</v>
      </c>
      <c r="BF715" s="363">
        <f t="shared" si="463"/>
        <v>2.2228191952631393</v>
      </c>
      <c r="BG715" s="363">
        <f t="shared" si="463"/>
        <v>5.8326562804895978</v>
      </c>
      <c r="BH715" s="363">
        <f t="shared" si="463"/>
        <v>6.7001734831978217</v>
      </c>
      <c r="BI715" s="363">
        <f t="shared" si="463"/>
        <v>6.939087492324659</v>
      </c>
      <c r="BJ715" s="363">
        <f t="shared" si="463"/>
        <v>14.369859281470262</v>
      </c>
      <c r="BK715" s="363">
        <f t="shared" si="463"/>
        <v>1.158171944183999</v>
      </c>
      <c r="BL715" s="363">
        <f t="shared" si="463"/>
        <v>3.5162118094319994</v>
      </c>
      <c r="BM715" s="363">
        <f t="shared" si="463"/>
        <v>3.9124016960399999</v>
      </c>
      <c r="BN715" s="363">
        <f t="shared" si="463"/>
        <v>1.993891437432</v>
      </c>
      <c r="BO715" s="363">
        <f t="shared" si="463"/>
        <v>8.1774205127999995</v>
      </c>
      <c r="BP715" s="363">
        <f t="shared" si="463"/>
        <v>8.048387518848001</v>
      </c>
      <c r="BQ715" s="363">
        <f t="shared" si="463"/>
        <v>6.5674857721679993</v>
      </c>
      <c r="BR715" s="363">
        <f t="shared" si="463"/>
        <v>2.1905643348000008</v>
      </c>
      <c r="BS715" s="363">
        <f t="shared" si="463"/>
        <v>5.5259903460239999</v>
      </c>
      <c r="BT715" s="363">
        <f t="shared" si="463"/>
        <v>6.3803539371599998</v>
      </c>
      <c r="BU715" s="363">
        <f t="shared" si="463"/>
        <v>6.5910297680640024</v>
      </c>
      <c r="BV715" s="363">
        <f t="shared" si="463"/>
        <v>13.607194328423999</v>
      </c>
      <c r="BW715" s="355">
        <f t="shared" si="436"/>
        <v>317.09532851782512</v>
      </c>
    </row>
    <row r="716" spans="1:75" ht="16.5" thickBot="1" x14ac:dyDescent="0.3">
      <c r="A716" s="180" t="s">
        <v>165</v>
      </c>
      <c r="O716" s="363">
        <f t="shared" si="464"/>
        <v>25.237898322848643</v>
      </c>
      <c r="P716" s="363">
        <f t="shared" si="463"/>
        <v>8.8467467973393585</v>
      </c>
      <c r="Q716" s="363">
        <f t="shared" si="463"/>
        <v>8.7897688796548845</v>
      </c>
      <c r="R716" s="363">
        <f t="shared" si="463"/>
        <v>4.6534492868011181</v>
      </c>
      <c r="S716" s="363">
        <f t="shared" si="463"/>
        <v>18.014542077448802</v>
      </c>
      <c r="T716" s="363">
        <f t="shared" si="463"/>
        <v>18.538776145075683</v>
      </c>
      <c r="U716" s="363">
        <f t="shared" si="463"/>
        <v>14.636994982683838</v>
      </c>
      <c r="V716" s="363">
        <f t="shared" si="463"/>
        <v>5.5166187234599997</v>
      </c>
      <c r="W716" s="363">
        <f t="shared" si="463"/>
        <v>12.328626191581439</v>
      </c>
      <c r="X716" s="363">
        <f t="shared" si="463"/>
        <v>14.563899434167203</v>
      </c>
      <c r="Y716" s="363">
        <f t="shared" si="463"/>
        <v>14.870635429104004</v>
      </c>
      <c r="Z716" s="363">
        <f t="shared" si="463"/>
        <v>30.513865150304635</v>
      </c>
      <c r="AA716" s="363">
        <f t="shared" si="463"/>
        <v>7.0736250797784006</v>
      </c>
      <c r="AB716" s="363">
        <f t="shared" si="463"/>
        <v>9.9084429122249968</v>
      </c>
      <c r="AC716" s="363">
        <f t="shared" si="463"/>
        <v>9.8411259839750009</v>
      </c>
      <c r="AD716" s="363">
        <f t="shared" si="463"/>
        <v>5.01636225805</v>
      </c>
      <c r="AE716" s="363">
        <f t="shared" si="463"/>
        <v>20.953764192074999</v>
      </c>
      <c r="AF716" s="363">
        <f t="shared" si="463"/>
        <v>21.374814940050005</v>
      </c>
      <c r="AG716" s="363">
        <f t="shared" si="463"/>
        <v>16.500845968749999</v>
      </c>
      <c r="AH716" s="363">
        <f t="shared" si="463"/>
        <v>5.8064423202499951</v>
      </c>
      <c r="AI716" s="363">
        <f t="shared" si="463"/>
        <v>14.07818482785</v>
      </c>
      <c r="AJ716" s="363">
        <f t="shared" si="463"/>
        <v>16.711184908275005</v>
      </c>
      <c r="AK716" s="363">
        <f t="shared" si="463"/>
        <v>16.957884786699999</v>
      </c>
      <c r="AL716" s="363">
        <f t="shared" si="463"/>
        <v>35.459910914999995</v>
      </c>
      <c r="AM716" s="363">
        <f t="shared" si="463"/>
        <v>6.9168764265399965</v>
      </c>
      <c r="AN716" s="363">
        <f t="shared" si="463"/>
        <v>10.50754558083</v>
      </c>
      <c r="AO716" s="363">
        <f t="shared" si="463"/>
        <v>10.918687335569999</v>
      </c>
      <c r="AP716" s="363">
        <f t="shared" si="463"/>
        <v>5.6576242378200012</v>
      </c>
      <c r="AQ716" s="363">
        <f t="shared" si="463"/>
        <v>22.719940905990001</v>
      </c>
      <c r="AR716" s="363">
        <f t="shared" si="463"/>
        <v>22.91992243332</v>
      </c>
      <c r="AS716" s="363">
        <f t="shared" si="463"/>
        <v>18.266741718269998</v>
      </c>
      <c r="AT716" s="363">
        <f t="shared" si="463"/>
        <v>6.4813050848100042</v>
      </c>
      <c r="AU716" s="363">
        <f t="shared" si="463"/>
        <v>15.418648338809996</v>
      </c>
      <c r="AV716" s="363">
        <f t="shared" si="463"/>
        <v>18.058524699300001</v>
      </c>
      <c r="AW716" s="363">
        <f t="shared" si="463"/>
        <v>18.50430220086</v>
      </c>
      <c r="AX716" s="363">
        <f t="shared" si="463"/>
        <v>38.192104338210001</v>
      </c>
      <c r="AY716" s="363">
        <f t="shared" si="463"/>
        <v>10.366261939283284</v>
      </c>
      <c r="AZ716" s="363">
        <f t="shared" si="463"/>
        <v>8.5965181559203216</v>
      </c>
      <c r="BA716" s="363">
        <f t="shared" si="463"/>
        <v>9.8587565740052341</v>
      </c>
      <c r="BB716" s="363">
        <f t="shared" si="463"/>
        <v>4.9565832338048406</v>
      </c>
      <c r="BC716" s="363">
        <f t="shared" si="463"/>
        <v>20.754436721663879</v>
      </c>
      <c r="BD716" s="363">
        <f t="shared" si="463"/>
        <v>20.195746925572795</v>
      </c>
      <c r="BE716" s="363">
        <f t="shared" si="463"/>
        <v>16.587272366060766</v>
      </c>
      <c r="BF716" s="363">
        <f t="shared" si="463"/>
        <v>5.3201902050560381</v>
      </c>
      <c r="BG716" s="363">
        <f t="shared" si="463"/>
        <v>13.960128146745594</v>
      </c>
      <c r="BH716" s="363">
        <f t="shared" si="463"/>
        <v>16.036480795850522</v>
      </c>
      <c r="BI716" s="363">
        <f t="shared" si="463"/>
        <v>16.608307768514756</v>
      </c>
      <c r="BJ716" s="363">
        <f t="shared" si="463"/>
        <v>34.393433690076364</v>
      </c>
      <c r="BK716" s="363">
        <f t="shared" si="463"/>
        <v>3.2814871751879973</v>
      </c>
      <c r="BL716" s="363">
        <f t="shared" si="463"/>
        <v>9.9626001267239985</v>
      </c>
      <c r="BM716" s="363">
        <f t="shared" si="463"/>
        <v>11.08513813878</v>
      </c>
      <c r="BN716" s="363">
        <f t="shared" si="463"/>
        <v>5.6493590727240006</v>
      </c>
      <c r="BO716" s="363">
        <f t="shared" si="463"/>
        <v>23.169358119600002</v>
      </c>
      <c r="BP716" s="363">
        <f t="shared" si="463"/>
        <v>22.803764636736005</v>
      </c>
      <c r="BQ716" s="363">
        <f t="shared" si="463"/>
        <v>18.607876354476002</v>
      </c>
      <c r="BR716" s="363">
        <f t="shared" si="463"/>
        <v>6.2065989486000026</v>
      </c>
      <c r="BS716" s="363">
        <f t="shared" si="463"/>
        <v>15.656972647068001</v>
      </c>
      <c r="BT716" s="363">
        <f t="shared" si="463"/>
        <v>18.07766948862</v>
      </c>
      <c r="BU716" s="363">
        <f t="shared" si="463"/>
        <v>18.674584342848007</v>
      </c>
      <c r="BV716" s="363">
        <f t="shared" si="463"/>
        <v>38.553717263868002</v>
      </c>
      <c r="BW716" s="355">
        <f t="shared" si="436"/>
        <v>920.11987665156437</v>
      </c>
    </row>
    <row r="717" spans="1:75" ht="16.5" thickBot="1" x14ac:dyDescent="0.3">
      <c r="BW717" s="355">
        <f t="shared" si="436"/>
        <v>0</v>
      </c>
    </row>
    <row r="718" spans="1:75" ht="16.5" thickBot="1" x14ac:dyDescent="0.3">
      <c r="A718" s="380" t="s">
        <v>430</v>
      </c>
      <c r="BW718" s="355">
        <f t="shared" si="436"/>
        <v>0</v>
      </c>
    </row>
    <row r="719" spans="1:75" ht="16.5" thickBot="1" x14ac:dyDescent="0.3">
      <c r="A719" s="377" t="s">
        <v>421</v>
      </c>
      <c r="BW719" s="355">
        <f t="shared" si="436"/>
        <v>0</v>
      </c>
    </row>
    <row r="720" spans="1:75" ht="16.5" thickBot="1" x14ac:dyDescent="0.3">
      <c r="A720" s="180" t="s">
        <v>168</v>
      </c>
      <c r="O720" s="360">
        <f>O667*O$594</f>
        <v>0</v>
      </c>
      <c r="P720" s="360">
        <f t="shared" ref="P720:BV723" si="465">P667*P$594</f>
        <v>0</v>
      </c>
      <c r="Q720" s="360">
        <f t="shared" si="465"/>
        <v>0</v>
      </c>
      <c r="R720" s="360">
        <f t="shared" si="465"/>
        <v>0</v>
      </c>
      <c r="S720" s="360">
        <f t="shared" si="465"/>
        <v>0</v>
      </c>
      <c r="T720" s="360">
        <f t="shared" si="465"/>
        <v>0</v>
      </c>
      <c r="U720" s="360">
        <f t="shared" si="465"/>
        <v>0</v>
      </c>
      <c r="V720" s="360">
        <f t="shared" si="465"/>
        <v>0</v>
      </c>
      <c r="W720" s="360">
        <f t="shared" si="465"/>
        <v>0</v>
      </c>
      <c r="X720" s="360">
        <f t="shared" si="465"/>
        <v>0</v>
      </c>
      <c r="Y720" s="360">
        <f t="shared" si="465"/>
        <v>0</v>
      </c>
      <c r="Z720" s="360">
        <f t="shared" si="465"/>
        <v>0</v>
      </c>
      <c r="AA720" s="360">
        <f t="shared" si="465"/>
        <v>89.753110739880015</v>
      </c>
      <c r="AB720" s="360">
        <f t="shared" si="465"/>
        <v>20.45477365986001</v>
      </c>
      <c r="AC720" s="360">
        <f t="shared" si="465"/>
        <v>53.55137203292</v>
      </c>
      <c r="AD720" s="360">
        <f t="shared" si="465"/>
        <v>20.852870364499992</v>
      </c>
      <c r="AE720" s="360">
        <f t="shared" si="465"/>
        <v>58.849837731160015</v>
      </c>
      <c r="AF720" s="360">
        <f t="shared" si="465"/>
        <v>37.147918292800007</v>
      </c>
      <c r="AG720" s="360">
        <f t="shared" si="465"/>
        <v>55.924996728459995</v>
      </c>
      <c r="AH720" s="360">
        <f t="shared" si="465"/>
        <v>18.227872578700005</v>
      </c>
      <c r="AI720" s="360">
        <f t="shared" si="465"/>
        <v>57.487862587659983</v>
      </c>
      <c r="AJ720" s="360">
        <f t="shared" si="465"/>
        <v>26.68394566828</v>
      </c>
      <c r="AK720" s="360">
        <f t="shared" si="465"/>
        <v>59.531125671960019</v>
      </c>
      <c r="AL720" s="360">
        <f t="shared" si="465"/>
        <v>41.516359915600013</v>
      </c>
      <c r="AM720" s="360">
        <f t="shared" si="465"/>
        <v>60.538003390254012</v>
      </c>
      <c r="AN720" s="360">
        <f t="shared" si="465"/>
        <v>22.417516905886799</v>
      </c>
      <c r="AO720" s="360">
        <f t="shared" si="465"/>
        <v>58.678742756577613</v>
      </c>
      <c r="AP720" s="360">
        <f t="shared" si="465"/>
        <v>23.088187246258808</v>
      </c>
      <c r="AQ720" s="360">
        <f t="shared" si="465"/>
        <v>67.265204109778807</v>
      </c>
      <c r="AR720" s="360">
        <f t="shared" si="465"/>
        <v>49.442826985088416</v>
      </c>
      <c r="AS720" s="360">
        <f t="shared" si="465"/>
        <v>62.446660513045195</v>
      </c>
      <c r="AT720" s="360">
        <f t="shared" si="465"/>
        <v>18.792920452262408</v>
      </c>
      <c r="AU720" s="360">
        <f t="shared" si="465"/>
        <v>65.050996845013188</v>
      </c>
      <c r="AV720" s="360">
        <f t="shared" si="465"/>
        <v>32.508835697350797</v>
      </c>
      <c r="AW720" s="360">
        <f t="shared" si="465"/>
        <v>68.332426928874028</v>
      </c>
      <c r="AX720" s="360">
        <f t="shared" si="465"/>
        <v>56.493351101984409</v>
      </c>
      <c r="AY720" s="360">
        <f t="shared" si="465"/>
        <v>56.253595480671599</v>
      </c>
      <c r="AZ720" s="360">
        <f t="shared" si="465"/>
        <v>23.664783685597211</v>
      </c>
      <c r="BA720" s="360">
        <f t="shared" si="465"/>
        <v>59.024965207741182</v>
      </c>
      <c r="BB720" s="360">
        <f t="shared" si="465"/>
        <v>24.477086932851602</v>
      </c>
      <c r="BC720" s="360">
        <f t="shared" si="465"/>
        <v>71.152796579102429</v>
      </c>
      <c r="BD720" s="360">
        <f t="shared" si="465"/>
        <v>61.980658751711978</v>
      </c>
      <c r="BE720" s="360">
        <f t="shared" si="465"/>
        <v>64.761303884900414</v>
      </c>
      <c r="BF720" s="360">
        <f t="shared" si="465"/>
        <v>18.627633095692797</v>
      </c>
      <c r="BG720" s="360">
        <f t="shared" si="465"/>
        <v>68.063968277431186</v>
      </c>
      <c r="BH720" s="360">
        <f t="shared" si="465"/>
        <v>37.940568294714012</v>
      </c>
      <c r="BI720" s="360">
        <f t="shared" si="465"/>
        <v>72.855604593614416</v>
      </c>
      <c r="BJ720" s="360">
        <f t="shared" si="465"/>
        <v>72.092279273008785</v>
      </c>
      <c r="BK720" s="360">
        <f t="shared" si="465"/>
        <v>44.736984685321602</v>
      </c>
      <c r="BL720" s="360">
        <f t="shared" si="465"/>
        <v>24.528120068185594</v>
      </c>
      <c r="BM720" s="360">
        <f t="shared" si="465"/>
        <v>58.34087125699839</v>
      </c>
      <c r="BN720" s="360">
        <f t="shared" si="465"/>
        <v>25.056931358041609</v>
      </c>
      <c r="BO720" s="360">
        <f t="shared" si="465"/>
        <v>69.027839439756804</v>
      </c>
      <c r="BP720" s="360">
        <f t="shared" si="465"/>
        <v>58.488033890790405</v>
      </c>
      <c r="BQ720" s="360">
        <f t="shared" si="465"/>
        <v>63.972285458521611</v>
      </c>
      <c r="BR720" s="360">
        <f t="shared" si="465"/>
        <v>20.2029656915328</v>
      </c>
      <c r="BS720" s="360">
        <f t="shared" si="465"/>
        <v>66.360227069875208</v>
      </c>
      <c r="BT720" s="360">
        <f t="shared" si="465"/>
        <v>37.138475449113592</v>
      </c>
      <c r="BU720" s="360">
        <f t="shared" si="465"/>
        <v>70.798531556902418</v>
      </c>
      <c r="BV720" s="360">
        <f t="shared" si="465"/>
        <v>67.611995064985592</v>
      </c>
      <c r="BW720" s="355">
        <f t="shared" si="436"/>
        <v>2362.1962239512181</v>
      </c>
    </row>
    <row r="721" spans="1:75" ht="16.5" thickBot="1" x14ac:dyDescent="0.3">
      <c r="A721" s="180" t="s">
        <v>163</v>
      </c>
      <c r="O721" s="360">
        <f t="shared" ref="O721:AD723" si="466">O668*O$594</f>
        <v>0</v>
      </c>
      <c r="P721" s="360">
        <f t="shared" si="466"/>
        <v>0</v>
      </c>
      <c r="Q721" s="360">
        <f t="shared" si="466"/>
        <v>0</v>
      </c>
      <c r="R721" s="360">
        <f t="shared" si="466"/>
        <v>0</v>
      </c>
      <c r="S721" s="360">
        <f t="shared" si="466"/>
        <v>0</v>
      </c>
      <c r="T721" s="360">
        <f t="shared" si="466"/>
        <v>0</v>
      </c>
      <c r="U721" s="360">
        <f t="shared" si="466"/>
        <v>0</v>
      </c>
      <c r="V721" s="360">
        <f t="shared" si="466"/>
        <v>0</v>
      </c>
      <c r="W721" s="360">
        <f t="shared" si="466"/>
        <v>0</v>
      </c>
      <c r="X721" s="360">
        <f t="shared" si="466"/>
        <v>0</v>
      </c>
      <c r="Y721" s="360">
        <f t="shared" si="466"/>
        <v>0</v>
      </c>
      <c r="Z721" s="360">
        <f t="shared" si="466"/>
        <v>0</v>
      </c>
      <c r="AA721" s="360">
        <f t="shared" si="466"/>
        <v>1.6376752433580004</v>
      </c>
      <c r="AB721" s="360">
        <f t="shared" si="466"/>
        <v>0.37322691275100017</v>
      </c>
      <c r="AC721" s="360">
        <f t="shared" si="466"/>
        <v>0.97712219112199994</v>
      </c>
      <c r="AD721" s="360">
        <f t="shared" si="466"/>
        <v>0.38049076257499992</v>
      </c>
      <c r="AE721" s="360">
        <f t="shared" si="465"/>
        <v>1.0738003567060002</v>
      </c>
      <c r="AF721" s="360">
        <f t="shared" si="465"/>
        <v>0.67781746648000019</v>
      </c>
      <c r="AG721" s="360">
        <f t="shared" si="465"/>
        <v>1.0204324047610001</v>
      </c>
      <c r="AH721" s="360">
        <f t="shared" si="465"/>
        <v>0.33259388354500008</v>
      </c>
      <c r="AI721" s="360">
        <f t="shared" si="465"/>
        <v>1.0489491514809997</v>
      </c>
      <c r="AJ721" s="360">
        <f t="shared" si="465"/>
        <v>0.486887160298</v>
      </c>
      <c r="AK721" s="360">
        <f t="shared" si="465"/>
        <v>1.0862314399860005</v>
      </c>
      <c r="AL721" s="360">
        <f t="shared" si="465"/>
        <v>0.75752599846000024</v>
      </c>
      <c r="AM721" s="360">
        <f t="shared" si="465"/>
        <v>0.84314767953000003</v>
      </c>
      <c r="AN721" s="360">
        <f t="shared" si="465"/>
        <v>0.31222168392599992</v>
      </c>
      <c r="AO721" s="360">
        <f t="shared" si="465"/>
        <v>0.81725268463200007</v>
      </c>
      <c r="AP721" s="360">
        <f t="shared" si="465"/>
        <v>0.32156249646600005</v>
      </c>
      <c r="AQ721" s="360">
        <f t="shared" si="465"/>
        <v>0.93684128286599999</v>
      </c>
      <c r="AR721" s="360">
        <f t="shared" si="465"/>
        <v>0.68861876023800017</v>
      </c>
      <c r="AS721" s="360">
        <f t="shared" si="465"/>
        <v>0.86973064781399978</v>
      </c>
      <c r="AT721" s="360">
        <f t="shared" si="465"/>
        <v>0.26173983916800003</v>
      </c>
      <c r="AU721" s="360">
        <f t="shared" si="465"/>
        <v>0.90600274157399974</v>
      </c>
      <c r="AV721" s="360">
        <f t="shared" si="465"/>
        <v>0.45276929940599986</v>
      </c>
      <c r="AW721" s="360">
        <f t="shared" si="465"/>
        <v>0.95170511043000017</v>
      </c>
      <c r="AX721" s="360">
        <f t="shared" si="465"/>
        <v>0.78681547495799997</v>
      </c>
      <c r="AY721" s="360">
        <f t="shared" si="465"/>
        <v>0.96526665267119993</v>
      </c>
      <c r="AZ721" s="360">
        <f t="shared" si="465"/>
        <v>0.40606873817040012</v>
      </c>
      <c r="BA721" s="360">
        <f t="shared" si="465"/>
        <v>1.0128211379783996</v>
      </c>
      <c r="BB721" s="360">
        <f t="shared" si="465"/>
        <v>0.42000721143120001</v>
      </c>
      <c r="BC721" s="360">
        <f t="shared" si="465"/>
        <v>1.2209250127968003</v>
      </c>
      <c r="BD721" s="360">
        <f t="shared" si="465"/>
        <v>1.0635384723839993</v>
      </c>
      <c r="BE721" s="360">
        <f t="shared" si="465"/>
        <v>1.1112521162328</v>
      </c>
      <c r="BF721" s="360">
        <f t="shared" si="465"/>
        <v>0.31963526760959993</v>
      </c>
      <c r="BG721" s="360">
        <f t="shared" si="465"/>
        <v>1.1679231925583997</v>
      </c>
      <c r="BH721" s="360">
        <f t="shared" si="465"/>
        <v>0.65102977054800015</v>
      </c>
      <c r="BI721" s="360">
        <f t="shared" si="465"/>
        <v>1.2501438347808</v>
      </c>
      <c r="BJ721" s="360">
        <f t="shared" si="465"/>
        <v>1.2370457835215996</v>
      </c>
      <c r="BK721" s="360">
        <f t="shared" si="465"/>
        <v>0.83497319157279992</v>
      </c>
      <c r="BL721" s="360">
        <f t="shared" si="465"/>
        <v>0.45779398948479988</v>
      </c>
      <c r="BM721" s="360">
        <f t="shared" si="465"/>
        <v>1.0888767719871997</v>
      </c>
      <c r="BN721" s="360">
        <f t="shared" si="465"/>
        <v>0.46766374833280011</v>
      </c>
      <c r="BO721" s="360">
        <f t="shared" si="465"/>
        <v>1.2883388500544</v>
      </c>
      <c r="BP721" s="360">
        <f t="shared" si="465"/>
        <v>1.0916234223232</v>
      </c>
      <c r="BQ721" s="360">
        <f t="shared" si="465"/>
        <v>1.1939817521728002</v>
      </c>
      <c r="BR721" s="360">
        <f t="shared" si="465"/>
        <v>0.37706910426239998</v>
      </c>
      <c r="BS721" s="360">
        <f t="shared" si="465"/>
        <v>1.2385504070016</v>
      </c>
      <c r="BT721" s="360">
        <f t="shared" si="465"/>
        <v>0.69315425690879984</v>
      </c>
      <c r="BU721" s="360">
        <f t="shared" si="465"/>
        <v>1.3213871312192</v>
      </c>
      <c r="BV721" s="360">
        <f t="shared" si="465"/>
        <v>1.2619134638847997</v>
      </c>
      <c r="BW721" s="355">
        <f t="shared" si="436"/>
        <v>40.142143952419005</v>
      </c>
    </row>
    <row r="722" spans="1:75" ht="16.5" thickBot="1" x14ac:dyDescent="0.3">
      <c r="A722" s="180" t="s">
        <v>462</v>
      </c>
      <c r="O722" s="360">
        <f t="shared" si="466"/>
        <v>0</v>
      </c>
      <c r="P722" s="360">
        <f t="shared" si="465"/>
        <v>0</v>
      </c>
      <c r="Q722" s="360">
        <f t="shared" si="465"/>
        <v>0</v>
      </c>
      <c r="R722" s="360">
        <f t="shared" si="465"/>
        <v>0</v>
      </c>
      <c r="S722" s="360">
        <f t="shared" si="465"/>
        <v>0</v>
      </c>
      <c r="T722" s="360">
        <f t="shared" si="465"/>
        <v>0</v>
      </c>
      <c r="U722" s="360">
        <f t="shared" si="465"/>
        <v>0</v>
      </c>
      <c r="V722" s="360">
        <f t="shared" si="465"/>
        <v>0</v>
      </c>
      <c r="W722" s="360">
        <f t="shared" si="465"/>
        <v>0</v>
      </c>
      <c r="X722" s="360">
        <f t="shared" si="465"/>
        <v>0</v>
      </c>
      <c r="Y722" s="360">
        <f t="shared" si="465"/>
        <v>0</v>
      </c>
      <c r="Z722" s="360">
        <f t="shared" si="465"/>
        <v>0</v>
      </c>
      <c r="AA722" s="360">
        <f t="shared" si="465"/>
        <v>4.6790721238800019</v>
      </c>
      <c r="AB722" s="360">
        <f t="shared" si="465"/>
        <v>1.0663626078600006</v>
      </c>
      <c r="AC722" s="360">
        <f t="shared" si="465"/>
        <v>2.7917776889200003</v>
      </c>
      <c r="AD722" s="360">
        <f t="shared" si="465"/>
        <v>1.0871164644999998</v>
      </c>
      <c r="AE722" s="360">
        <f t="shared" si="465"/>
        <v>3.0680010191600009</v>
      </c>
      <c r="AF722" s="360">
        <f t="shared" si="465"/>
        <v>1.9366213328000006</v>
      </c>
      <c r="AG722" s="360">
        <f t="shared" si="465"/>
        <v>2.9155211564600001</v>
      </c>
      <c r="AH722" s="360">
        <f t="shared" si="465"/>
        <v>0.95026823870000032</v>
      </c>
      <c r="AI722" s="360">
        <f t="shared" si="465"/>
        <v>2.9969975756599996</v>
      </c>
      <c r="AJ722" s="360">
        <f t="shared" si="465"/>
        <v>1.3911061722800002</v>
      </c>
      <c r="AK722" s="360">
        <f t="shared" si="465"/>
        <v>3.1035183999600013</v>
      </c>
      <c r="AL722" s="360">
        <f t="shared" si="465"/>
        <v>2.1643599956000008</v>
      </c>
      <c r="AM722" s="360">
        <f t="shared" si="465"/>
        <v>2.669967651845</v>
      </c>
      <c r="AN722" s="360">
        <f t="shared" si="465"/>
        <v>0.98870199909899958</v>
      </c>
      <c r="AO722" s="360">
        <f t="shared" si="465"/>
        <v>2.5879668346679998</v>
      </c>
      <c r="AP722" s="360">
        <f t="shared" si="465"/>
        <v>1.0182812388090001</v>
      </c>
      <c r="AQ722" s="360">
        <f t="shared" si="465"/>
        <v>2.9666640624089995</v>
      </c>
      <c r="AR722" s="360">
        <f t="shared" si="465"/>
        <v>2.1806260740870003</v>
      </c>
      <c r="AS722" s="360">
        <f t="shared" si="465"/>
        <v>2.7541470514109987</v>
      </c>
      <c r="AT722" s="360">
        <f t="shared" si="465"/>
        <v>0.82884282403200005</v>
      </c>
      <c r="AU722" s="360">
        <f t="shared" si="465"/>
        <v>2.8690086816509988</v>
      </c>
      <c r="AV722" s="360">
        <f t="shared" si="465"/>
        <v>1.4337694481189993</v>
      </c>
      <c r="AW722" s="360">
        <f t="shared" si="465"/>
        <v>3.0137328496950002</v>
      </c>
      <c r="AX722" s="360">
        <f t="shared" si="465"/>
        <v>2.4915823373669999</v>
      </c>
      <c r="AY722" s="360">
        <f t="shared" si="465"/>
        <v>2.4131666316780001</v>
      </c>
      <c r="AZ722" s="360">
        <f t="shared" si="465"/>
        <v>1.0151718454260004</v>
      </c>
      <c r="BA722" s="360">
        <f t="shared" si="465"/>
        <v>2.5320528449459991</v>
      </c>
      <c r="BB722" s="360">
        <f t="shared" si="465"/>
        <v>1.0500180285780001</v>
      </c>
      <c r="BC722" s="360">
        <f t="shared" si="465"/>
        <v>3.0523125319920008</v>
      </c>
      <c r="BD722" s="360">
        <f t="shared" si="465"/>
        <v>2.658846180959999</v>
      </c>
      <c r="BE722" s="360">
        <f t="shared" si="465"/>
        <v>2.7781302905820002</v>
      </c>
      <c r="BF722" s="360">
        <f t="shared" si="465"/>
        <v>0.79908816902399993</v>
      </c>
      <c r="BG722" s="360">
        <f t="shared" si="465"/>
        <v>2.9198079813959992</v>
      </c>
      <c r="BH722" s="360">
        <f t="shared" si="465"/>
        <v>1.6275744263700003</v>
      </c>
      <c r="BI722" s="360">
        <f t="shared" si="465"/>
        <v>3.1253595869520003</v>
      </c>
      <c r="BJ722" s="360">
        <f t="shared" si="465"/>
        <v>3.0926144588039994</v>
      </c>
      <c r="BK722" s="360">
        <f t="shared" si="465"/>
        <v>2.0215140427551996</v>
      </c>
      <c r="BL722" s="360">
        <f t="shared" si="465"/>
        <v>1.1083433429631997</v>
      </c>
      <c r="BM722" s="360">
        <f t="shared" si="465"/>
        <v>2.6362279742847994</v>
      </c>
      <c r="BN722" s="360">
        <f t="shared" si="465"/>
        <v>1.1322385485952002</v>
      </c>
      <c r="BO722" s="360">
        <f t="shared" si="465"/>
        <v>3.1191361632895998</v>
      </c>
      <c r="BP722" s="360">
        <f t="shared" si="465"/>
        <v>2.6428777593088002</v>
      </c>
      <c r="BQ722" s="360">
        <f t="shared" si="465"/>
        <v>2.8906926631552001</v>
      </c>
      <c r="BR722" s="360">
        <f t="shared" si="465"/>
        <v>0.91290414716159995</v>
      </c>
      <c r="BS722" s="360">
        <f t="shared" si="465"/>
        <v>2.9985957222143997</v>
      </c>
      <c r="BT722" s="360">
        <f t="shared" si="465"/>
        <v>1.6781629377791996</v>
      </c>
      <c r="BU722" s="360">
        <f t="shared" si="465"/>
        <v>3.1991477913728001</v>
      </c>
      <c r="BV722" s="360">
        <f t="shared" si="465"/>
        <v>3.0551589125631993</v>
      </c>
      <c r="BW722" s="355">
        <f t="shared" si="436"/>
        <v>108.41315681112322</v>
      </c>
    </row>
    <row r="723" spans="1:75" ht="16.5" thickBot="1" x14ac:dyDescent="0.3">
      <c r="A723" s="180" t="s">
        <v>165</v>
      </c>
      <c r="O723" s="360">
        <f t="shared" si="466"/>
        <v>0</v>
      </c>
      <c r="P723" s="360">
        <f t="shared" si="465"/>
        <v>0</v>
      </c>
      <c r="Q723" s="360">
        <f t="shared" si="465"/>
        <v>0</v>
      </c>
      <c r="R723" s="360">
        <f t="shared" si="465"/>
        <v>0</v>
      </c>
      <c r="S723" s="360">
        <f t="shared" si="465"/>
        <v>0</v>
      </c>
      <c r="T723" s="360">
        <f t="shared" si="465"/>
        <v>0</v>
      </c>
      <c r="U723" s="360">
        <f t="shared" si="465"/>
        <v>0</v>
      </c>
      <c r="V723" s="360">
        <f t="shared" si="465"/>
        <v>0</v>
      </c>
      <c r="W723" s="360">
        <f t="shared" si="465"/>
        <v>0</v>
      </c>
      <c r="X723" s="360">
        <f t="shared" si="465"/>
        <v>0</v>
      </c>
      <c r="Y723" s="360">
        <f t="shared" si="465"/>
        <v>0</v>
      </c>
      <c r="Z723" s="360">
        <f t="shared" si="465"/>
        <v>0</v>
      </c>
      <c r="AA723" s="360">
        <f t="shared" si="465"/>
        <v>14.207364448872003</v>
      </c>
      <c r="AB723" s="360">
        <f t="shared" si="465"/>
        <v>3.2378646456840015</v>
      </c>
      <c r="AC723" s="360">
        <f t="shared" si="465"/>
        <v>8.4768522554479997</v>
      </c>
      <c r="AD723" s="360">
        <f t="shared" si="465"/>
        <v>3.3008809012999989</v>
      </c>
      <c r="AE723" s="360">
        <f t="shared" si="465"/>
        <v>9.3155667309040009</v>
      </c>
      <c r="AF723" s="360">
        <f t="shared" si="465"/>
        <v>5.8802865923200009</v>
      </c>
      <c r="AG723" s="360">
        <f t="shared" si="465"/>
        <v>8.8525824205239996</v>
      </c>
      <c r="AH723" s="360">
        <f t="shared" si="465"/>
        <v>2.8853599247800004</v>
      </c>
      <c r="AI723" s="360">
        <f t="shared" si="465"/>
        <v>9.0999744570039969</v>
      </c>
      <c r="AJ723" s="360">
        <f t="shared" si="465"/>
        <v>4.2239041958319996</v>
      </c>
      <c r="AK723" s="360">
        <f t="shared" si="465"/>
        <v>9.4234104144240032</v>
      </c>
      <c r="AL723" s="360">
        <f t="shared" si="465"/>
        <v>6.5717839866400016</v>
      </c>
      <c r="AM723" s="360">
        <f t="shared" si="465"/>
        <v>9.3870441654340002</v>
      </c>
      <c r="AN723" s="360">
        <f t="shared" si="465"/>
        <v>3.4760680810427993</v>
      </c>
      <c r="AO723" s="360">
        <f t="shared" si="465"/>
        <v>9.0987465555696012</v>
      </c>
      <c r="AP723" s="360">
        <f t="shared" si="465"/>
        <v>3.5800624606548008</v>
      </c>
      <c r="AQ723" s="360">
        <f t="shared" si="465"/>
        <v>10.430166282574801</v>
      </c>
      <c r="AR723" s="360">
        <f t="shared" si="465"/>
        <v>7.6666221973164017</v>
      </c>
      <c r="AS723" s="360">
        <f t="shared" si="465"/>
        <v>9.6830012123291969</v>
      </c>
      <c r="AT723" s="360">
        <f t="shared" si="465"/>
        <v>2.9140368760704005</v>
      </c>
      <c r="AU723" s="360">
        <f t="shared" si="465"/>
        <v>10.086830522857198</v>
      </c>
      <c r="AV723" s="360">
        <f t="shared" si="465"/>
        <v>5.0408315333867986</v>
      </c>
      <c r="AW723" s="360">
        <f t="shared" si="465"/>
        <v>10.595650229454002</v>
      </c>
      <c r="AX723" s="360">
        <f t="shared" si="465"/>
        <v>8.7598789545324003</v>
      </c>
      <c r="AY723" s="360">
        <f t="shared" si="465"/>
        <v>9.4381628261184005</v>
      </c>
      <c r="AZ723" s="360">
        <f t="shared" si="465"/>
        <v>3.9704498843328015</v>
      </c>
      <c r="BA723" s="360">
        <f t="shared" si="465"/>
        <v>9.9031400157887965</v>
      </c>
      <c r="BB723" s="360">
        <f t="shared" si="465"/>
        <v>4.1067371784384008</v>
      </c>
      <c r="BC723" s="360">
        <f t="shared" si="465"/>
        <v>11.937933458457604</v>
      </c>
      <c r="BD723" s="360">
        <f t="shared" si="465"/>
        <v>10.399042841087995</v>
      </c>
      <c r="BE723" s="360">
        <f t="shared" si="465"/>
        <v>10.865576247609601</v>
      </c>
      <c r="BF723" s="360">
        <f t="shared" si="465"/>
        <v>3.1253226166271997</v>
      </c>
      <c r="BG723" s="360">
        <f t="shared" si="465"/>
        <v>11.419693438348798</v>
      </c>
      <c r="BH723" s="360">
        <f t="shared" si="465"/>
        <v>6.3656244231360022</v>
      </c>
      <c r="BI723" s="360">
        <f t="shared" si="465"/>
        <v>12.223628606745601</v>
      </c>
      <c r="BJ723" s="360">
        <f t="shared" si="465"/>
        <v>12.095558772211199</v>
      </c>
      <c r="BK723" s="360">
        <f t="shared" si="465"/>
        <v>7.7564614901367994</v>
      </c>
      <c r="BL723" s="360">
        <f t="shared" si="465"/>
        <v>4.2526652181087989</v>
      </c>
      <c r="BM723" s="360">
        <f t="shared" si="465"/>
        <v>10.115092118723197</v>
      </c>
      <c r="BN723" s="360">
        <f t="shared" si="465"/>
        <v>4.3443500831968009</v>
      </c>
      <c r="BO723" s="360">
        <f t="shared" si="465"/>
        <v>11.967989843926398</v>
      </c>
      <c r="BP723" s="360">
        <f t="shared" si="465"/>
        <v>10.140607054739199</v>
      </c>
      <c r="BQ723" s="360">
        <f t="shared" si="465"/>
        <v>11.091462066236801</v>
      </c>
      <c r="BR723" s="360">
        <f t="shared" si="465"/>
        <v>3.5027735211743996</v>
      </c>
      <c r="BS723" s="360">
        <f t="shared" si="465"/>
        <v>11.505481412409599</v>
      </c>
      <c r="BT723" s="360">
        <f t="shared" si="465"/>
        <v>6.4390382286527981</v>
      </c>
      <c r="BU723" s="360">
        <f t="shared" si="465"/>
        <v>12.274990982115201</v>
      </c>
      <c r="BV723" s="360">
        <f t="shared" si="465"/>
        <v>11.722511914508797</v>
      </c>
      <c r="BW723" s="355">
        <f t="shared" ref="BW723:BW765" si="467">SUM(C723:BV723)</f>
        <v>387.15906428778555</v>
      </c>
    </row>
    <row r="724" spans="1:75" ht="16.5" thickBot="1" x14ac:dyDescent="0.3">
      <c r="BW724" s="355">
        <f t="shared" si="467"/>
        <v>0</v>
      </c>
    </row>
    <row r="725" spans="1:75" ht="16.5" thickBot="1" x14ac:dyDescent="0.3">
      <c r="A725" s="334" t="s">
        <v>243</v>
      </c>
      <c r="BW725" s="355">
        <f t="shared" si="467"/>
        <v>0</v>
      </c>
    </row>
    <row r="726" spans="1:75" ht="16.5" thickBot="1" x14ac:dyDescent="0.3">
      <c r="A726" s="180" t="s">
        <v>161</v>
      </c>
      <c r="O726" s="360">
        <f>O673*O$604</f>
        <v>0</v>
      </c>
      <c r="P726" s="360">
        <f t="shared" ref="P726:BV729" si="468">P673*P$604</f>
        <v>0</v>
      </c>
      <c r="Q726" s="360">
        <f t="shared" si="468"/>
        <v>0</v>
      </c>
      <c r="R726" s="360">
        <f t="shared" si="468"/>
        <v>0</v>
      </c>
      <c r="S726" s="360">
        <f t="shared" si="468"/>
        <v>0</v>
      </c>
      <c r="T726" s="360">
        <f t="shared" si="468"/>
        <v>0</v>
      </c>
      <c r="U726" s="360">
        <f t="shared" si="468"/>
        <v>0</v>
      </c>
      <c r="V726" s="360">
        <f t="shared" si="468"/>
        <v>0</v>
      </c>
      <c r="W726" s="360">
        <f t="shared" si="468"/>
        <v>0</v>
      </c>
      <c r="X726" s="360">
        <f t="shared" si="468"/>
        <v>0</v>
      </c>
      <c r="Y726" s="360">
        <f t="shared" si="468"/>
        <v>0</v>
      </c>
      <c r="Z726" s="360">
        <f t="shared" si="468"/>
        <v>0</v>
      </c>
      <c r="AA726" s="360">
        <f t="shared" si="468"/>
        <v>98.863965572075003</v>
      </c>
      <c r="AB726" s="360">
        <f t="shared" si="468"/>
        <v>36.703741277500008</v>
      </c>
      <c r="AC726" s="360">
        <f t="shared" si="468"/>
        <v>42.299304967700003</v>
      </c>
      <c r="AD726" s="360">
        <f t="shared" si="468"/>
        <v>36.703741277500008</v>
      </c>
      <c r="AE726" s="360">
        <f t="shared" si="468"/>
        <v>42.299304967700003</v>
      </c>
      <c r="AF726" s="360">
        <f t="shared" si="468"/>
        <v>36.703741277500008</v>
      </c>
      <c r="AG726" s="360">
        <f t="shared" si="468"/>
        <v>42.299304967700003</v>
      </c>
      <c r="AH726" s="360">
        <f t="shared" si="468"/>
        <v>36.703741277500008</v>
      </c>
      <c r="AI726" s="360">
        <f t="shared" si="468"/>
        <v>42.299304967700003</v>
      </c>
      <c r="AJ726" s="360">
        <f t="shared" si="468"/>
        <v>36.703741277500008</v>
      </c>
      <c r="AK726" s="360">
        <f t="shared" si="468"/>
        <v>42.299304967700003</v>
      </c>
      <c r="AL726" s="360">
        <f t="shared" si="468"/>
        <v>36.703741277500008</v>
      </c>
      <c r="AM726" s="360">
        <f t="shared" si="468"/>
        <v>59.285873120867031</v>
      </c>
      <c r="AN726" s="360">
        <f t="shared" si="468"/>
        <v>42.739822253920003</v>
      </c>
      <c r="AO726" s="360">
        <f t="shared" si="468"/>
        <v>53.276906818880022</v>
      </c>
      <c r="AP726" s="360">
        <f t="shared" si="468"/>
        <v>42.739822253920003</v>
      </c>
      <c r="AQ726" s="360">
        <f t="shared" si="468"/>
        <v>53.276906818880022</v>
      </c>
      <c r="AR726" s="360">
        <f t="shared" si="468"/>
        <v>42.739822253920003</v>
      </c>
      <c r="AS726" s="360">
        <f t="shared" si="468"/>
        <v>53.276906818880022</v>
      </c>
      <c r="AT726" s="360">
        <f t="shared" si="468"/>
        <v>42.739822253920003</v>
      </c>
      <c r="AU726" s="360">
        <f t="shared" si="468"/>
        <v>53.276906818880022</v>
      </c>
      <c r="AV726" s="360">
        <f t="shared" si="468"/>
        <v>42.739822253920003</v>
      </c>
      <c r="AW726" s="360">
        <f t="shared" si="468"/>
        <v>53.276906818880022</v>
      </c>
      <c r="AX726" s="360">
        <f t="shared" si="468"/>
        <v>42.739822253920003</v>
      </c>
      <c r="AY726" s="360">
        <f t="shared" si="468"/>
        <v>39.93439336989438</v>
      </c>
      <c r="AZ726" s="360">
        <f t="shared" si="468"/>
        <v>37.818805608047363</v>
      </c>
      <c r="BA726" s="360">
        <f t="shared" si="468"/>
        <v>45.529187814672625</v>
      </c>
      <c r="BB726" s="360">
        <f t="shared" si="468"/>
        <v>37.818805608047363</v>
      </c>
      <c r="BC726" s="360">
        <f t="shared" si="468"/>
        <v>45.529187814672625</v>
      </c>
      <c r="BD726" s="360">
        <f t="shared" si="468"/>
        <v>37.818805608047363</v>
      </c>
      <c r="BE726" s="360">
        <f t="shared" si="468"/>
        <v>45.529187814672625</v>
      </c>
      <c r="BF726" s="360">
        <f t="shared" si="468"/>
        <v>37.818805608047363</v>
      </c>
      <c r="BG726" s="360">
        <f t="shared" si="468"/>
        <v>45.529187814672625</v>
      </c>
      <c r="BH726" s="360">
        <f t="shared" si="468"/>
        <v>37.818805608047363</v>
      </c>
      <c r="BI726" s="360">
        <f t="shared" si="468"/>
        <v>45.529187814672625</v>
      </c>
      <c r="BJ726" s="360">
        <f t="shared" si="468"/>
        <v>37.818805608047363</v>
      </c>
      <c r="BK726" s="360">
        <f t="shared" si="468"/>
        <v>80.554359083819861</v>
      </c>
      <c r="BL726" s="360">
        <f t="shared" si="468"/>
        <v>43.70512556607801</v>
      </c>
      <c r="BM726" s="360">
        <f t="shared" si="468"/>
        <v>59.962872441921988</v>
      </c>
      <c r="BN726" s="360">
        <f t="shared" si="468"/>
        <v>43.70512556607801</v>
      </c>
      <c r="BO726" s="360">
        <f t="shared" si="468"/>
        <v>59.962872441921988</v>
      </c>
      <c r="BP726" s="360">
        <f t="shared" si="468"/>
        <v>43.70512556607801</v>
      </c>
      <c r="BQ726" s="360">
        <f t="shared" si="468"/>
        <v>59.962872441921988</v>
      </c>
      <c r="BR726" s="360">
        <f t="shared" si="468"/>
        <v>43.70512556607801</v>
      </c>
      <c r="BS726" s="360">
        <f t="shared" si="468"/>
        <v>59.962872441921988</v>
      </c>
      <c r="BT726" s="360">
        <f t="shared" si="468"/>
        <v>43.70512556607801</v>
      </c>
      <c r="BU726" s="360">
        <f t="shared" si="468"/>
        <v>59.962872441921988</v>
      </c>
      <c r="BV726" s="360">
        <f t="shared" si="468"/>
        <v>43.70512556607801</v>
      </c>
      <c r="BW726" s="355">
        <f t="shared" si="467"/>
        <v>2249.7849195958024</v>
      </c>
    </row>
    <row r="727" spans="1:75" ht="16.5" thickBot="1" x14ac:dyDescent="0.3">
      <c r="A727" s="180" t="s">
        <v>163</v>
      </c>
      <c r="O727" s="360">
        <f t="shared" ref="O727:AD729" si="469">O674*O$604</f>
        <v>0</v>
      </c>
      <c r="P727" s="360">
        <f t="shared" si="469"/>
        <v>0</v>
      </c>
      <c r="Q727" s="360">
        <f t="shared" si="469"/>
        <v>0</v>
      </c>
      <c r="R727" s="360">
        <f t="shared" si="469"/>
        <v>0</v>
      </c>
      <c r="S727" s="360">
        <f t="shared" si="469"/>
        <v>0</v>
      </c>
      <c r="T727" s="360">
        <f t="shared" si="469"/>
        <v>0</v>
      </c>
      <c r="U727" s="360">
        <f t="shared" si="469"/>
        <v>0</v>
      </c>
      <c r="V727" s="360">
        <f t="shared" si="469"/>
        <v>0</v>
      </c>
      <c r="W727" s="360">
        <f t="shared" si="469"/>
        <v>0</v>
      </c>
      <c r="X727" s="360">
        <f t="shared" si="469"/>
        <v>0</v>
      </c>
      <c r="Y727" s="360">
        <f t="shared" si="469"/>
        <v>0</v>
      </c>
      <c r="Z727" s="360">
        <f t="shared" si="469"/>
        <v>0</v>
      </c>
      <c r="AA727" s="360">
        <f t="shared" si="469"/>
        <v>1.6424101340999997</v>
      </c>
      <c r="AB727" s="360">
        <f t="shared" si="469"/>
        <v>0.60975297000000006</v>
      </c>
      <c r="AC727" s="360">
        <f t="shared" si="469"/>
        <v>0.70271111159999999</v>
      </c>
      <c r="AD727" s="360">
        <f t="shared" si="469"/>
        <v>0.60975297000000006</v>
      </c>
      <c r="AE727" s="360">
        <f t="shared" si="468"/>
        <v>0.70271111159999999</v>
      </c>
      <c r="AF727" s="360">
        <f t="shared" si="468"/>
        <v>0.60975297000000006</v>
      </c>
      <c r="AG727" s="360">
        <f t="shared" si="468"/>
        <v>0.70271111159999999</v>
      </c>
      <c r="AH727" s="360">
        <f t="shared" si="468"/>
        <v>0.60975297000000006</v>
      </c>
      <c r="AI727" s="360">
        <f t="shared" si="468"/>
        <v>0.70271111159999999</v>
      </c>
      <c r="AJ727" s="360">
        <f t="shared" si="468"/>
        <v>0.60975297000000006</v>
      </c>
      <c r="AK727" s="360">
        <f t="shared" si="468"/>
        <v>0.70271111159999999</v>
      </c>
      <c r="AL727" s="360">
        <f t="shared" si="468"/>
        <v>0.60975297000000006</v>
      </c>
      <c r="AM727" s="360">
        <f t="shared" si="468"/>
        <v>0.84577177484900035</v>
      </c>
      <c r="AN727" s="360">
        <f t="shared" si="468"/>
        <v>0.60972595023999987</v>
      </c>
      <c r="AO727" s="360">
        <f t="shared" si="468"/>
        <v>0.76004791136000016</v>
      </c>
      <c r="AP727" s="360">
        <f t="shared" si="468"/>
        <v>0.60972595023999987</v>
      </c>
      <c r="AQ727" s="360">
        <f t="shared" si="468"/>
        <v>0.76004791136000016</v>
      </c>
      <c r="AR727" s="360">
        <f t="shared" si="468"/>
        <v>0.60972595023999987</v>
      </c>
      <c r="AS727" s="360">
        <f t="shared" si="468"/>
        <v>0.76004791136000016</v>
      </c>
      <c r="AT727" s="360">
        <f t="shared" si="468"/>
        <v>0.60972595023999987</v>
      </c>
      <c r="AU727" s="360">
        <f t="shared" si="468"/>
        <v>0.76004791136000016</v>
      </c>
      <c r="AV727" s="360">
        <f t="shared" si="468"/>
        <v>0.60972595023999987</v>
      </c>
      <c r="AW727" s="360">
        <f t="shared" si="468"/>
        <v>0.76004791136000016</v>
      </c>
      <c r="AX727" s="360">
        <f t="shared" si="468"/>
        <v>0.60972595023999987</v>
      </c>
      <c r="AY727" s="360">
        <f t="shared" si="468"/>
        <v>0.64768478588799971</v>
      </c>
      <c r="AZ727" s="360">
        <f t="shared" si="468"/>
        <v>0.6133726581472001</v>
      </c>
      <c r="BA727" s="360">
        <f t="shared" si="468"/>
        <v>0.73842519625279979</v>
      </c>
      <c r="BB727" s="360">
        <f t="shared" si="468"/>
        <v>0.6133726581472001</v>
      </c>
      <c r="BC727" s="360">
        <f t="shared" si="468"/>
        <v>0.73842519625279979</v>
      </c>
      <c r="BD727" s="360">
        <f t="shared" si="468"/>
        <v>0.6133726581472001</v>
      </c>
      <c r="BE727" s="360">
        <f t="shared" si="468"/>
        <v>0.73842519625279979</v>
      </c>
      <c r="BF727" s="360">
        <f t="shared" si="468"/>
        <v>0.6133726581472001</v>
      </c>
      <c r="BG727" s="360">
        <f t="shared" si="468"/>
        <v>0.73842519625279979</v>
      </c>
      <c r="BH727" s="360">
        <f t="shared" si="468"/>
        <v>0.6133726581472001</v>
      </c>
      <c r="BI727" s="360">
        <f t="shared" si="468"/>
        <v>0.73842519625279979</v>
      </c>
      <c r="BJ727" s="360">
        <f t="shared" si="468"/>
        <v>0.6133726581472001</v>
      </c>
      <c r="BK727" s="360">
        <f t="shared" si="468"/>
        <v>1.3513312800640795</v>
      </c>
      <c r="BL727" s="360">
        <f t="shared" si="468"/>
        <v>0.73317079234800009</v>
      </c>
      <c r="BM727" s="360">
        <f t="shared" si="468"/>
        <v>1.0059009356519997</v>
      </c>
      <c r="BN727" s="360">
        <f t="shared" si="468"/>
        <v>0.73317079234800009</v>
      </c>
      <c r="BO727" s="360">
        <f t="shared" si="468"/>
        <v>1.0059009356519997</v>
      </c>
      <c r="BP727" s="360">
        <f t="shared" si="468"/>
        <v>0.73317079234800009</v>
      </c>
      <c r="BQ727" s="360">
        <f t="shared" si="468"/>
        <v>1.0059009356519997</v>
      </c>
      <c r="BR727" s="360">
        <f t="shared" si="468"/>
        <v>0.73317079234800009</v>
      </c>
      <c r="BS727" s="360">
        <f t="shared" si="468"/>
        <v>1.0059009356519997</v>
      </c>
      <c r="BT727" s="360">
        <f t="shared" si="468"/>
        <v>0.73317079234800009</v>
      </c>
      <c r="BU727" s="360">
        <f t="shared" si="468"/>
        <v>1.0059009356519997</v>
      </c>
      <c r="BV727" s="360">
        <f t="shared" si="468"/>
        <v>0.73317079234800009</v>
      </c>
      <c r="BW727" s="355">
        <f t="shared" si="467"/>
        <v>35.918757973636275</v>
      </c>
    </row>
    <row r="728" spans="1:75" ht="16.5" thickBot="1" x14ac:dyDescent="0.3">
      <c r="A728" s="180" t="s">
        <v>462</v>
      </c>
      <c r="O728" s="360">
        <f t="shared" si="469"/>
        <v>0</v>
      </c>
      <c r="P728" s="360">
        <f t="shared" si="468"/>
        <v>0</v>
      </c>
      <c r="Q728" s="360">
        <f t="shared" si="468"/>
        <v>0</v>
      </c>
      <c r="R728" s="360">
        <f t="shared" si="468"/>
        <v>0</v>
      </c>
      <c r="S728" s="360">
        <f t="shared" si="468"/>
        <v>0</v>
      </c>
      <c r="T728" s="360">
        <f t="shared" si="468"/>
        <v>0</v>
      </c>
      <c r="U728" s="360">
        <f t="shared" si="468"/>
        <v>0</v>
      </c>
      <c r="V728" s="360">
        <f t="shared" si="468"/>
        <v>0</v>
      </c>
      <c r="W728" s="360">
        <f t="shared" si="468"/>
        <v>0</v>
      </c>
      <c r="X728" s="360">
        <f t="shared" si="468"/>
        <v>0</v>
      </c>
      <c r="Y728" s="360">
        <f t="shared" si="468"/>
        <v>0</v>
      </c>
      <c r="Z728" s="360">
        <f t="shared" si="468"/>
        <v>0</v>
      </c>
      <c r="AA728" s="360">
        <f t="shared" si="468"/>
        <v>4.881607898575</v>
      </c>
      <c r="AB728" s="360">
        <f t="shared" si="468"/>
        <v>1.8123213275000003</v>
      </c>
      <c r="AC728" s="360">
        <f t="shared" si="468"/>
        <v>2.0886135817000002</v>
      </c>
      <c r="AD728" s="360">
        <f t="shared" si="468"/>
        <v>1.8123213275000003</v>
      </c>
      <c r="AE728" s="360">
        <f t="shared" si="468"/>
        <v>2.0886135817000002</v>
      </c>
      <c r="AF728" s="360">
        <f t="shared" si="468"/>
        <v>1.8123213275000003</v>
      </c>
      <c r="AG728" s="360">
        <f t="shared" si="468"/>
        <v>2.0886135817000002</v>
      </c>
      <c r="AH728" s="360">
        <f t="shared" si="468"/>
        <v>1.8123213275000003</v>
      </c>
      <c r="AI728" s="360">
        <f t="shared" si="468"/>
        <v>2.0886135817000002</v>
      </c>
      <c r="AJ728" s="360">
        <f t="shared" si="468"/>
        <v>1.8123213275000003</v>
      </c>
      <c r="AK728" s="360">
        <f t="shared" si="468"/>
        <v>2.0886135817000002</v>
      </c>
      <c r="AL728" s="360">
        <f t="shared" si="468"/>
        <v>1.8123213275000003</v>
      </c>
      <c r="AM728" s="360">
        <f t="shared" si="468"/>
        <v>2.8647108502950016</v>
      </c>
      <c r="AN728" s="360">
        <f t="shared" si="468"/>
        <v>2.0652007991999999</v>
      </c>
      <c r="AO728" s="360">
        <f t="shared" si="468"/>
        <v>2.5743558288000008</v>
      </c>
      <c r="AP728" s="360">
        <f t="shared" si="468"/>
        <v>2.0652007991999999</v>
      </c>
      <c r="AQ728" s="360">
        <f t="shared" si="468"/>
        <v>2.5743558288000008</v>
      </c>
      <c r="AR728" s="360">
        <f t="shared" si="468"/>
        <v>2.0652007991999999</v>
      </c>
      <c r="AS728" s="360">
        <f t="shared" si="468"/>
        <v>2.5743558288000008</v>
      </c>
      <c r="AT728" s="360">
        <f t="shared" si="468"/>
        <v>2.0652007991999999</v>
      </c>
      <c r="AU728" s="360">
        <f t="shared" si="468"/>
        <v>2.5743558288000008</v>
      </c>
      <c r="AV728" s="360">
        <f t="shared" si="468"/>
        <v>2.0652007991999999</v>
      </c>
      <c r="AW728" s="360">
        <f t="shared" si="468"/>
        <v>2.5743558288000008</v>
      </c>
      <c r="AX728" s="360">
        <f t="shared" si="468"/>
        <v>2.0652007991999999</v>
      </c>
      <c r="AY728" s="360">
        <f t="shared" si="468"/>
        <v>1.8505279596799993</v>
      </c>
      <c r="AZ728" s="360">
        <f t="shared" si="468"/>
        <v>1.7524933089920005</v>
      </c>
      <c r="BA728" s="360">
        <f t="shared" si="468"/>
        <v>2.1097862750079996</v>
      </c>
      <c r="BB728" s="360">
        <f t="shared" si="468"/>
        <v>1.7524933089920005</v>
      </c>
      <c r="BC728" s="360">
        <f t="shared" si="468"/>
        <v>2.1097862750079996</v>
      </c>
      <c r="BD728" s="360">
        <f t="shared" si="468"/>
        <v>1.7524933089920005</v>
      </c>
      <c r="BE728" s="360">
        <f t="shared" si="468"/>
        <v>2.1097862750079996</v>
      </c>
      <c r="BF728" s="360">
        <f t="shared" si="468"/>
        <v>1.7524933089920005</v>
      </c>
      <c r="BG728" s="360">
        <f t="shared" si="468"/>
        <v>2.1097862750079996</v>
      </c>
      <c r="BH728" s="360">
        <f t="shared" si="468"/>
        <v>1.7524933089920005</v>
      </c>
      <c r="BI728" s="360">
        <f t="shared" si="468"/>
        <v>2.1097862750079996</v>
      </c>
      <c r="BJ728" s="360">
        <f t="shared" si="468"/>
        <v>1.7524933089920005</v>
      </c>
      <c r="BK728" s="360">
        <f t="shared" si="468"/>
        <v>4.0164568601904591</v>
      </c>
      <c r="BL728" s="360">
        <f t="shared" si="468"/>
        <v>2.1791465217010004</v>
      </c>
      <c r="BM728" s="360">
        <f t="shared" si="468"/>
        <v>2.9897611142989997</v>
      </c>
      <c r="BN728" s="360">
        <f t="shared" si="468"/>
        <v>2.1791465217010004</v>
      </c>
      <c r="BO728" s="360">
        <f t="shared" si="468"/>
        <v>2.9897611142989997</v>
      </c>
      <c r="BP728" s="360">
        <f t="shared" si="468"/>
        <v>2.1791465217010004</v>
      </c>
      <c r="BQ728" s="360">
        <f t="shared" si="468"/>
        <v>2.9897611142989997</v>
      </c>
      <c r="BR728" s="360">
        <f t="shared" si="468"/>
        <v>2.1791465217010004</v>
      </c>
      <c r="BS728" s="360">
        <f t="shared" si="468"/>
        <v>2.9897611142989997</v>
      </c>
      <c r="BT728" s="360">
        <f t="shared" si="468"/>
        <v>2.1791465217010004</v>
      </c>
      <c r="BU728" s="360">
        <f t="shared" si="468"/>
        <v>2.9897611142989997</v>
      </c>
      <c r="BV728" s="360">
        <f t="shared" si="468"/>
        <v>2.1791465217010004</v>
      </c>
      <c r="BW728" s="355">
        <f t="shared" si="467"/>
        <v>109.28085931213349</v>
      </c>
    </row>
    <row r="729" spans="1:75" ht="16.5" thickBot="1" x14ac:dyDescent="0.3">
      <c r="A729" s="180" t="s">
        <v>165</v>
      </c>
      <c r="O729" s="360">
        <f t="shared" si="469"/>
        <v>0</v>
      </c>
      <c r="P729" s="360">
        <f t="shared" si="468"/>
        <v>0</v>
      </c>
      <c r="Q729" s="360">
        <f t="shared" si="468"/>
        <v>0</v>
      </c>
      <c r="R729" s="360">
        <f t="shared" si="468"/>
        <v>0</v>
      </c>
      <c r="S729" s="360">
        <f t="shared" si="468"/>
        <v>0</v>
      </c>
      <c r="T729" s="360">
        <f t="shared" si="468"/>
        <v>0</v>
      </c>
      <c r="U729" s="360">
        <f t="shared" si="468"/>
        <v>0</v>
      </c>
      <c r="V729" s="360">
        <f t="shared" si="468"/>
        <v>0</v>
      </c>
      <c r="W729" s="360">
        <f t="shared" si="468"/>
        <v>0</v>
      </c>
      <c r="X729" s="360">
        <f t="shared" si="468"/>
        <v>0</v>
      </c>
      <c r="Y729" s="360">
        <f t="shared" si="468"/>
        <v>0</v>
      </c>
      <c r="Z729" s="360">
        <f t="shared" si="468"/>
        <v>0</v>
      </c>
      <c r="AA729" s="360">
        <f t="shared" si="468"/>
        <v>20.165146646449998</v>
      </c>
      <c r="AB729" s="360">
        <f t="shared" si="468"/>
        <v>7.4864114650000007</v>
      </c>
      <c r="AC729" s="360">
        <f t="shared" si="468"/>
        <v>8.6277308702000006</v>
      </c>
      <c r="AD729" s="360">
        <f t="shared" si="468"/>
        <v>7.4864114650000007</v>
      </c>
      <c r="AE729" s="360">
        <f t="shared" si="468"/>
        <v>8.6277308702000006</v>
      </c>
      <c r="AF729" s="360">
        <f t="shared" si="468"/>
        <v>7.4864114650000007</v>
      </c>
      <c r="AG729" s="360">
        <f t="shared" si="468"/>
        <v>8.6277308702000006</v>
      </c>
      <c r="AH729" s="360">
        <f t="shared" si="468"/>
        <v>7.4864114650000007</v>
      </c>
      <c r="AI729" s="360">
        <f t="shared" si="468"/>
        <v>8.6277308702000006</v>
      </c>
      <c r="AJ729" s="360">
        <f t="shared" si="468"/>
        <v>7.4864114650000007</v>
      </c>
      <c r="AK729" s="360">
        <f t="shared" si="468"/>
        <v>8.6277308702000006</v>
      </c>
      <c r="AL729" s="360">
        <f t="shared" si="468"/>
        <v>7.4864114650000007</v>
      </c>
      <c r="AM729" s="360">
        <f t="shared" si="468"/>
        <v>12.059068531718005</v>
      </c>
      <c r="AN729" s="360">
        <f t="shared" si="468"/>
        <v>8.6935119356800001</v>
      </c>
      <c r="AO729" s="360">
        <f t="shared" si="468"/>
        <v>10.836812155520002</v>
      </c>
      <c r="AP729" s="360">
        <f t="shared" si="468"/>
        <v>8.6935119356800001</v>
      </c>
      <c r="AQ729" s="360">
        <f t="shared" si="468"/>
        <v>10.836812155520002</v>
      </c>
      <c r="AR729" s="360">
        <f t="shared" si="468"/>
        <v>8.6935119356800001</v>
      </c>
      <c r="AS729" s="360">
        <f t="shared" si="468"/>
        <v>10.836812155520002</v>
      </c>
      <c r="AT729" s="360">
        <f t="shared" si="468"/>
        <v>8.6935119356800001</v>
      </c>
      <c r="AU729" s="360">
        <f t="shared" si="468"/>
        <v>10.836812155520002</v>
      </c>
      <c r="AV729" s="360">
        <f t="shared" si="468"/>
        <v>8.6935119356800001</v>
      </c>
      <c r="AW729" s="360">
        <f t="shared" si="468"/>
        <v>10.836812155520002</v>
      </c>
      <c r="AX729" s="360">
        <f t="shared" si="468"/>
        <v>8.6935119356800001</v>
      </c>
      <c r="AY729" s="360">
        <f t="shared" si="468"/>
        <v>8.5124286145279946</v>
      </c>
      <c r="AZ729" s="360">
        <f t="shared" si="468"/>
        <v>8.0614692213632004</v>
      </c>
      <c r="BA729" s="360">
        <f t="shared" si="468"/>
        <v>9.7050168650367965</v>
      </c>
      <c r="BB729" s="360">
        <f t="shared" si="468"/>
        <v>8.0614692213632004</v>
      </c>
      <c r="BC729" s="360">
        <f t="shared" si="468"/>
        <v>9.7050168650367965</v>
      </c>
      <c r="BD729" s="360">
        <f t="shared" si="468"/>
        <v>8.0614692213632004</v>
      </c>
      <c r="BE729" s="360">
        <f t="shared" si="468"/>
        <v>9.7050168650367965</v>
      </c>
      <c r="BF729" s="360">
        <f t="shared" si="468"/>
        <v>8.0614692213632004</v>
      </c>
      <c r="BG729" s="360">
        <f t="shared" si="468"/>
        <v>9.7050168650367965</v>
      </c>
      <c r="BH729" s="360">
        <f t="shared" si="468"/>
        <v>8.0614692213632004</v>
      </c>
      <c r="BI729" s="360">
        <f t="shared" si="468"/>
        <v>9.7050168650367965</v>
      </c>
      <c r="BJ729" s="360">
        <f t="shared" si="468"/>
        <v>8.0614692213632004</v>
      </c>
      <c r="BK729" s="360">
        <f t="shared" si="468"/>
        <v>17.079325900809899</v>
      </c>
      <c r="BL729" s="360">
        <f t="shared" si="468"/>
        <v>9.2664641810650021</v>
      </c>
      <c r="BM729" s="360">
        <f t="shared" si="468"/>
        <v>12.713470158934999</v>
      </c>
      <c r="BN729" s="360">
        <f t="shared" si="468"/>
        <v>9.2664641810650021</v>
      </c>
      <c r="BO729" s="360">
        <f t="shared" si="468"/>
        <v>12.713470158934999</v>
      </c>
      <c r="BP729" s="360">
        <f t="shared" si="468"/>
        <v>9.2664641810650021</v>
      </c>
      <c r="BQ729" s="360">
        <f t="shared" si="468"/>
        <v>12.713470158934999</v>
      </c>
      <c r="BR729" s="360">
        <f t="shared" si="468"/>
        <v>9.2664641810650021</v>
      </c>
      <c r="BS729" s="360">
        <f t="shared" si="468"/>
        <v>12.713470158934999</v>
      </c>
      <c r="BT729" s="360">
        <f t="shared" si="468"/>
        <v>9.2664641810650021</v>
      </c>
      <c r="BU729" s="360">
        <f t="shared" si="468"/>
        <v>12.713470158934999</v>
      </c>
      <c r="BV729" s="360">
        <f t="shared" si="468"/>
        <v>9.2664641810650021</v>
      </c>
      <c r="BW729" s="355">
        <f t="shared" si="467"/>
        <v>468.27826076061405</v>
      </c>
    </row>
    <row r="730" spans="1:75" ht="16.5" thickBot="1" x14ac:dyDescent="0.3">
      <c r="BW730" s="355">
        <f t="shared" si="467"/>
        <v>0</v>
      </c>
    </row>
    <row r="731" spans="1:75" ht="16.5" thickBot="1" x14ac:dyDescent="0.3">
      <c r="A731" s="374" t="s">
        <v>441</v>
      </c>
      <c r="BW731" s="355">
        <f t="shared" si="467"/>
        <v>0</v>
      </c>
    </row>
    <row r="732" spans="1:75" ht="16.5" thickBot="1" x14ac:dyDescent="0.3">
      <c r="A732" s="180" t="s">
        <v>161</v>
      </c>
      <c r="O732" s="360">
        <f>O679*O$614</f>
        <v>0</v>
      </c>
      <c r="P732" s="360">
        <f t="shared" ref="P732:BV735" si="470">P679*P$614</f>
        <v>0</v>
      </c>
      <c r="Q732" s="360">
        <f t="shared" si="470"/>
        <v>0</v>
      </c>
      <c r="R732" s="360">
        <f t="shared" si="470"/>
        <v>0</v>
      </c>
      <c r="S732" s="360">
        <f t="shared" si="470"/>
        <v>0</v>
      </c>
      <c r="T732" s="360">
        <f t="shared" si="470"/>
        <v>0</v>
      </c>
      <c r="U732" s="360">
        <f t="shared" si="470"/>
        <v>0</v>
      </c>
      <c r="V732" s="360">
        <f t="shared" si="470"/>
        <v>0</v>
      </c>
      <c r="W732" s="360">
        <f t="shared" si="470"/>
        <v>0</v>
      </c>
      <c r="X732" s="360">
        <f t="shared" si="470"/>
        <v>0</v>
      </c>
      <c r="Y732" s="360">
        <f t="shared" si="470"/>
        <v>0</v>
      </c>
      <c r="Z732" s="360">
        <f t="shared" si="470"/>
        <v>0</v>
      </c>
      <c r="AA732" s="360">
        <f t="shared" si="470"/>
        <v>0</v>
      </c>
      <c r="AB732" s="360">
        <f t="shared" si="470"/>
        <v>0</v>
      </c>
      <c r="AC732" s="360">
        <f t="shared" si="470"/>
        <v>0</v>
      </c>
      <c r="AD732" s="360">
        <f t="shared" si="470"/>
        <v>0</v>
      </c>
      <c r="AE732" s="360">
        <f t="shared" si="470"/>
        <v>0</v>
      </c>
      <c r="AF732" s="360">
        <f t="shared" si="470"/>
        <v>0</v>
      </c>
      <c r="AG732" s="360">
        <f t="shared" si="470"/>
        <v>0</v>
      </c>
      <c r="AH732" s="360">
        <f t="shared" si="470"/>
        <v>0</v>
      </c>
      <c r="AI732" s="360">
        <f t="shared" si="470"/>
        <v>0</v>
      </c>
      <c r="AJ732" s="360">
        <f t="shared" si="470"/>
        <v>0</v>
      </c>
      <c r="AK732" s="360">
        <f t="shared" si="470"/>
        <v>0</v>
      </c>
      <c r="AL732" s="360">
        <f t="shared" si="470"/>
        <v>0</v>
      </c>
      <c r="AM732" s="360">
        <f t="shared" si="470"/>
        <v>23.741471797119996</v>
      </c>
      <c r="AN732" s="360">
        <f t="shared" si="470"/>
        <v>24.375925369487998</v>
      </c>
      <c r="AO732" s="360">
        <f t="shared" si="470"/>
        <v>6.8852662845119994</v>
      </c>
      <c r="AP732" s="360">
        <f t="shared" si="470"/>
        <v>24.375925369487998</v>
      </c>
      <c r="AQ732" s="360">
        <f t="shared" si="470"/>
        <v>6.8852662845119994</v>
      </c>
      <c r="AR732" s="360">
        <f t="shared" si="470"/>
        <v>24.375925369487998</v>
      </c>
      <c r="AS732" s="360">
        <f t="shared" si="470"/>
        <v>6.8852662845119994</v>
      </c>
      <c r="AT732" s="360">
        <f t="shared" si="470"/>
        <v>24.375925369487998</v>
      </c>
      <c r="AU732" s="360">
        <f t="shared" si="470"/>
        <v>6.8852662845119994</v>
      </c>
      <c r="AV732" s="360">
        <f t="shared" si="470"/>
        <v>24.375925369487998</v>
      </c>
      <c r="AW732" s="360">
        <f t="shared" si="470"/>
        <v>6.8852662845119994</v>
      </c>
      <c r="AX732" s="360">
        <f t="shared" si="470"/>
        <v>24.375925369487998</v>
      </c>
      <c r="AY732" s="360">
        <f t="shared" si="470"/>
        <v>8.5991016228440031</v>
      </c>
      <c r="AZ732" s="360">
        <f t="shared" si="470"/>
        <v>25.464542201159997</v>
      </c>
      <c r="BA732" s="360">
        <f t="shared" si="470"/>
        <v>6.5173498628399988</v>
      </c>
      <c r="BB732" s="360">
        <f t="shared" si="470"/>
        <v>25.464542201159997</v>
      </c>
      <c r="BC732" s="360">
        <f t="shared" si="470"/>
        <v>6.5173498628399988</v>
      </c>
      <c r="BD732" s="360">
        <f t="shared" si="470"/>
        <v>25.464542201159997</v>
      </c>
      <c r="BE732" s="360">
        <f t="shared" si="470"/>
        <v>6.5173498628399988</v>
      </c>
      <c r="BF732" s="360">
        <f t="shared" si="470"/>
        <v>25.464542201159997</v>
      </c>
      <c r="BG732" s="360">
        <f t="shared" si="470"/>
        <v>6.5173498628399988</v>
      </c>
      <c r="BH732" s="360">
        <f t="shared" si="470"/>
        <v>25.464542201159997</v>
      </c>
      <c r="BI732" s="360">
        <f t="shared" si="470"/>
        <v>6.5173498628399988</v>
      </c>
      <c r="BJ732" s="360">
        <f t="shared" si="470"/>
        <v>25.464542201159997</v>
      </c>
      <c r="BK732" s="360">
        <f t="shared" si="470"/>
        <v>8.5306454273159975</v>
      </c>
      <c r="BL732" s="360">
        <f t="shared" si="470"/>
        <v>26.988251120159997</v>
      </c>
      <c r="BM732" s="360">
        <f t="shared" si="470"/>
        <v>6.4116168758399992</v>
      </c>
      <c r="BN732" s="360">
        <f t="shared" si="470"/>
        <v>26.988251120159997</v>
      </c>
      <c r="BO732" s="360">
        <f t="shared" si="470"/>
        <v>6.4116168758399992</v>
      </c>
      <c r="BP732" s="360">
        <f t="shared" si="470"/>
        <v>26.988251120159997</v>
      </c>
      <c r="BQ732" s="360">
        <f t="shared" si="470"/>
        <v>6.4116168758399992</v>
      </c>
      <c r="BR732" s="360">
        <f t="shared" si="470"/>
        <v>26.988251120159997</v>
      </c>
      <c r="BS732" s="360">
        <f t="shared" si="470"/>
        <v>6.4116168758399992</v>
      </c>
      <c r="BT732" s="360">
        <f t="shared" si="470"/>
        <v>26.988251120159997</v>
      </c>
      <c r="BU732" s="360">
        <f t="shared" si="470"/>
        <v>6.4116168758399992</v>
      </c>
      <c r="BV732" s="360">
        <f t="shared" si="470"/>
        <v>26.988251120159997</v>
      </c>
      <c r="BW732" s="355">
        <f t="shared" si="467"/>
        <v>600.91469610808792</v>
      </c>
    </row>
    <row r="733" spans="1:75" ht="16.5" thickBot="1" x14ac:dyDescent="0.3">
      <c r="A733" s="180" t="s">
        <v>163</v>
      </c>
      <c r="O733" s="360">
        <f t="shared" ref="O733:AD735" si="471">O680*O$614</f>
        <v>0</v>
      </c>
      <c r="P733" s="360">
        <f t="shared" si="471"/>
        <v>0</v>
      </c>
      <c r="Q733" s="360">
        <f t="shared" si="471"/>
        <v>0</v>
      </c>
      <c r="R733" s="360">
        <f t="shared" si="471"/>
        <v>0</v>
      </c>
      <c r="S733" s="360">
        <f t="shared" si="471"/>
        <v>0</v>
      </c>
      <c r="T733" s="360">
        <f t="shared" si="471"/>
        <v>0</v>
      </c>
      <c r="U733" s="360">
        <f t="shared" si="471"/>
        <v>0</v>
      </c>
      <c r="V733" s="360">
        <f t="shared" si="471"/>
        <v>0</v>
      </c>
      <c r="W733" s="360">
        <f t="shared" si="471"/>
        <v>0</v>
      </c>
      <c r="X733" s="360">
        <f t="shared" si="471"/>
        <v>0</v>
      </c>
      <c r="Y733" s="360">
        <f t="shared" si="471"/>
        <v>0</v>
      </c>
      <c r="Z733" s="360">
        <f t="shared" si="471"/>
        <v>0</v>
      </c>
      <c r="AA733" s="360">
        <f t="shared" si="471"/>
        <v>0</v>
      </c>
      <c r="AB733" s="360">
        <f t="shared" si="471"/>
        <v>0</v>
      </c>
      <c r="AC733" s="360">
        <f t="shared" si="471"/>
        <v>0</v>
      </c>
      <c r="AD733" s="360">
        <f t="shared" si="471"/>
        <v>0</v>
      </c>
      <c r="AE733" s="360">
        <f t="shared" si="470"/>
        <v>0</v>
      </c>
      <c r="AF733" s="360">
        <f t="shared" si="470"/>
        <v>0</v>
      </c>
      <c r="AG733" s="360">
        <f t="shared" si="470"/>
        <v>0</v>
      </c>
      <c r="AH733" s="360">
        <f t="shared" si="470"/>
        <v>0</v>
      </c>
      <c r="AI733" s="360">
        <f t="shared" si="470"/>
        <v>0</v>
      </c>
      <c r="AJ733" s="360">
        <f t="shared" si="470"/>
        <v>0</v>
      </c>
      <c r="AK733" s="360">
        <f t="shared" si="470"/>
        <v>0</v>
      </c>
      <c r="AL733" s="360">
        <f t="shared" si="470"/>
        <v>0</v>
      </c>
      <c r="AM733" s="360">
        <f t="shared" si="470"/>
        <v>0.39338757567999999</v>
      </c>
      <c r="AN733" s="360">
        <f t="shared" si="470"/>
        <v>0.40390024123200002</v>
      </c>
      <c r="AO733" s="360">
        <f t="shared" si="470"/>
        <v>0.11408636476800002</v>
      </c>
      <c r="AP733" s="360">
        <f t="shared" si="470"/>
        <v>0.40390024123200002</v>
      </c>
      <c r="AQ733" s="360">
        <f t="shared" si="470"/>
        <v>0.11408636476800002</v>
      </c>
      <c r="AR733" s="360">
        <f t="shared" si="470"/>
        <v>0.40390024123200002</v>
      </c>
      <c r="AS733" s="360">
        <f t="shared" si="470"/>
        <v>0.11408636476800002</v>
      </c>
      <c r="AT733" s="360">
        <f t="shared" si="470"/>
        <v>0.40390024123200002</v>
      </c>
      <c r="AU733" s="360">
        <f t="shared" si="470"/>
        <v>0.11408636476800002</v>
      </c>
      <c r="AV733" s="360">
        <f t="shared" si="470"/>
        <v>0.40390024123200002</v>
      </c>
      <c r="AW733" s="360">
        <f t="shared" si="470"/>
        <v>0.11408636476800002</v>
      </c>
      <c r="AX733" s="360">
        <f t="shared" si="470"/>
        <v>0.40390024123200002</v>
      </c>
      <c r="AY733" s="360">
        <f t="shared" si="470"/>
        <v>0.14344759244600003</v>
      </c>
      <c r="AZ733" s="360">
        <f t="shared" si="470"/>
        <v>0.42479173193999992</v>
      </c>
      <c r="BA733" s="360">
        <f t="shared" si="470"/>
        <v>0.10872044405999998</v>
      </c>
      <c r="BB733" s="360">
        <f t="shared" si="470"/>
        <v>0.42479173193999992</v>
      </c>
      <c r="BC733" s="360">
        <f t="shared" si="470"/>
        <v>0.10872044405999998</v>
      </c>
      <c r="BD733" s="360">
        <f t="shared" si="470"/>
        <v>0.42479173193999992</v>
      </c>
      <c r="BE733" s="360">
        <f t="shared" si="470"/>
        <v>0.10872044405999998</v>
      </c>
      <c r="BF733" s="360">
        <f t="shared" si="470"/>
        <v>0.42479173193999992</v>
      </c>
      <c r="BG733" s="360">
        <f t="shared" si="470"/>
        <v>0.10872044405999998</v>
      </c>
      <c r="BH733" s="360">
        <f t="shared" si="470"/>
        <v>0.42479173193999992</v>
      </c>
      <c r="BI733" s="360">
        <f t="shared" si="470"/>
        <v>0.10872044405999998</v>
      </c>
      <c r="BJ733" s="360">
        <f t="shared" si="470"/>
        <v>0.42479173193999992</v>
      </c>
      <c r="BK733" s="360">
        <f t="shared" si="470"/>
        <v>0.14114621853899997</v>
      </c>
      <c r="BL733" s="360">
        <f t="shared" si="470"/>
        <v>0.44654177964000002</v>
      </c>
      <c r="BM733" s="360">
        <f t="shared" si="470"/>
        <v>0.10608522935999999</v>
      </c>
      <c r="BN733" s="360">
        <f t="shared" si="470"/>
        <v>0.44654177964000002</v>
      </c>
      <c r="BO733" s="360">
        <f t="shared" si="470"/>
        <v>0.10608522935999999</v>
      </c>
      <c r="BP733" s="360">
        <f t="shared" si="470"/>
        <v>0.44654177964000002</v>
      </c>
      <c r="BQ733" s="360">
        <f t="shared" si="470"/>
        <v>0.10608522935999999</v>
      </c>
      <c r="BR733" s="360">
        <f t="shared" si="470"/>
        <v>0.44654177964000002</v>
      </c>
      <c r="BS733" s="360">
        <f t="shared" si="470"/>
        <v>0.10608522935999999</v>
      </c>
      <c r="BT733" s="360">
        <f t="shared" si="470"/>
        <v>0.44654177964000002</v>
      </c>
      <c r="BU733" s="360">
        <f t="shared" si="470"/>
        <v>0.10608522935999999</v>
      </c>
      <c r="BV733" s="360">
        <f t="shared" si="470"/>
        <v>0.44654177964000002</v>
      </c>
      <c r="BW733" s="355">
        <f t="shared" si="467"/>
        <v>9.9738440944770019</v>
      </c>
    </row>
    <row r="734" spans="1:75" ht="16.5" thickBot="1" x14ac:dyDescent="0.3">
      <c r="A734" s="180" t="s">
        <v>462</v>
      </c>
      <c r="O734" s="360">
        <f t="shared" si="471"/>
        <v>0</v>
      </c>
      <c r="P734" s="360">
        <f t="shared" si="470"/>
        <v>0</v>
      </c>
      <c r="Q734" s="360">
        <f t="shared" si="470"/>
        <v>0</v>
      </c>
      <c r="R734" s="360">
        <f t="shared" si="470"/>
        <v>0</v>
      </c>
      <c r="S734" s="360">
        <f t="shared" si="470"/>
        <v>0</v>
      </c>
      <c r="T734" s="360">
        <f t="shared" si="470"/>
        <v>0</v>
      </c>
      <c r="U734" s="360">
        <f t="shared" si="470"/>
        <v>0</v>
      </c>
      <c r="V734" s="360">
        <f t="shared" si="470"/>
        <v>0</v>
      </c>
      <c r="W734" s="360">
        <f t="shared" si="470"/>
        <v>0</v>
      </c>
      <c r="X734" s="360">
        <f t="shared" si="470"/>
        <v>0</v>
      </c>
      <c r="Y734" s="360">
        <f t="shared" si="470"/>
        <v>0</v>
      </c>
      <c r="Z734" s="360">
        <f t="shared" si="470"/>
        <v>0</v>
      </c>
      <c r="AA734" s="360">
        <f t="shared" si="470"/>
        <v>0</v>
      </c>
      <c r="AB734" s="360">
        <f t="shared" si="470"/>
        <v>0</v>
      </c>
      <c r="AC734" s="360">
        <f t="shared" si="470"/>
        <v>0</v>
      </c>
      <c r="AD734" s="360">
        <f t="shared" si="470"/>
        <v>0</v>
      </c>
      <c r="AE734" s="360">
        <f t="shared" si="470"/>
        <v>0</v>
      </c>
      <c r="AF734" s="360">
        <f t="shared" si="470"/>
        <v>0</v>
      </c>
      <c r="AG734" s="360">
        <f t="shared" si="470"/>
        <v>0</v>
      </c>
      <c r="AH734" s="360">
        <f t="shared" si="470"/>
        <v>0</v>
      </c>
      <c r="AI734" s="360">
        <f t="shared" si="470"/>
        <v>0</v>
      </c>
      <c r="AJ734" s="360">
        <f t="shared" si="470"/>
        <v>0</v>
      </c>
      <c r="AK734" s="360">
        <f t="shared" si="470"/>
        <v>0</v>
      </c>
      <c r="AL734" s="360">
        <f t="shared" si="470"/>
        <v>0</v>
      </c>
      <c r="AM734" s="360">
        <f t="shared" si="470"/>
        <v>1.05257756736</v>
      </c>
      <c r="AN734" s="360">
        <f t="shared" si="470"/>
        <v>1.0807060508640001</v>
      </c>
      <c r="AO734" s="360">
        <f t="shared" si="470"/>
        <v>0.30525811113600004</v>
      </c>
      <c r="AP734" s="360">
        <f t="shared" si="470"/>
        <v>1.0807060508640001</v>
      </c>
      <c r="AQ734" s="360">
        <f t="shared" si="470"/>
        <v>0.30525811113600004</v>
      </c>
      <c r="AR734" s="360">
        <f t="shared" si="470"/>
        <v>1.0807060508640001</v>
      </c>
      <c r="AS734" s="360">
        <f t="shared" si="470"/>
        <v>0.30525811113600004</v>
      </c>
      <c r="AT734" s="360">
        <f t="shared" si="470"/>
        <v>1.0807060508640001</v>
      </c>
      <c r="AU734" s="360">
        <f t="shared" si="470"/>
        <v>0.30525811113600004</v>
      </c>
      <c r="AV734" s="360">
        <f t="shared" si="470"/>
        <v>1.0807060508640001</v>
      </c>
      <c r="AW734" s="360">
        <f t="shared" si="470"/>
        <v>0.30525811113600004</v>
      </c>
      <c r="AX734" s="360">
        <f t="shared" si="470"/>
        <v>1.0807060508640001</v>
      </c>
      <c r="AY734" s="360">
        <f t="shared" si="470"/>
        <v>0.37800379090500008</v>
      </c>
      <c r="AZ734" s="360">
        <f t="shared" si="470"/>
        <v>1.1193836179499999</v>
      </c>
      <c r="BA734" s="360">
        <f t="shared" si="470"/>
        <v>0.28649306204999997</v>
      </c>
      <c r="BB734" s="360">
        <f t="shared" si="470"/>
        <v>1.1193836179499999</v>
      </c>
      <c r="BC734" s="360">
        <f t="shared" si="470"/>
        <v>0.28649306204999997</v>
      </c>
      <c r="BD734" s="360">
        <f t="shared" si="470"/>
        <v>1.1193836179499999</v>
      </c>
      <c r="BE734" s="360">
        <f t="shared" si="470"/>
        <v>0.28649306204999997</v>
      </c>
      <c r="BF734" s="360">
        <f t="shared" si="470"/>
        <v>1.1193836179499999</v>
      </c>
      <c r="BG734" s="360">
        <f t="shared" si="470"/>
        <v>0.28649306204999997</v>
      </c>
      <c r="BH734" s="360">
        <f t="shared" si="470"/>
        <v>1.1193836179499999</v>
      </c>
      <c r="BI734" s="360">
        <f t="shared" si="470"/>
        <v>0.28649306204999997</v>
      </c>
      <c r="BJ734" s="360">
        <f t="shared" si="470"/>
        <v>1.1193836179499999</v>
      </c>
      <c r="BK734" s="360">
        <f t="shared" si="470"/>
        <v>0.3905689882859999</v>
      </c>
      <c r="BL734" s="360">
        <f t="shared" si="470"/>
        <v>1.2356361573600001</v>
      </c>
      <c r="BM734" s="360">
        <f t="shared" si="470"/>
        <v>0.29355090864</v>
      </c>
      <c r="BN734" s="360">
        <f t="shared" si="470"/>
        <v>1.2356361573600001</v>
      </c>
      <c r="BO734" s="360">
        <f t="shared" si="470"/>
        <v>0.29355090864</v>
      </c>
      <c r="BP734" s="360">
        <f t="shared" si="470"/>
        <v>1.2356361573600001</v>
      </c>
      <c r="BQ734" s="360">
        <f t="shared" si="470"/>
        <v>0.29355090864</v>
      </c>
      <c r="BR734" s="360">
        <f t="shared" si="470"/>
        <v>1.2356361573600001</v>
      </c>
      <c r="BS734" s="360">
        <f t="shared" si="470"/>
        <v>0.29355090864</v>
      </c>
      <c r="BT734" s="360">
        <f t="shared" si="470"/>
        <v>1.2356361573600001</v>
      </c>
      <c r="BU734" s="360">
        <f t="shared" si="470"/>
        <v>0.29355090864</v>
      </c>
      <c r="BV734" s="360">
        <f t="shared" si="470"/>
        <v>1.2356361573600001</v>
      </c>
      <c r="BW734" s="355">
        <f t="shared" si="467"/>
        <v>26.862015712724997</v>
      </c>
    </row>
    <row r="735" spans="1:75" ht="16.5" thickBot="1" x14ac:dyDescent="0.3">
      <c r="A735" s="180" t="s">
        <v>165</v>
      </c>
      <c r="O735" s="360">
        <f t="shared" si="471"/>
        <v>0</v>
      </c>
      <c r="P735" s="360">
        <f t="shared" si="470"/>
        <v>0</v>
      </c>
      <c r="Q735" s="360">
        <f t="shared" si="470"/>
        <v>0</v>
      </c>
      <c r="R735" s="360">
        <f t="shared" si="470"/>
        <v>0</v>
      </c>
      <c r="S735" s="360">
        <f t="shared" si="470"/>
        <v>0</v>
      </c>
      <c r="T735" s="360">
        <f t="shared" si="470"/>
        <v>0</v>
      </c>
      <c r="U735" s="360">
        <f t="shared" si="470"/>
        <v>0</v>
      </c>
      <c r="V735" s="360">
        <f t="shared" si="470"/>
        <v>0</v>
      </c>
      <c r="W735" s="360">
        <f t="shared" si="470"/>
        <v>0</v>
      </c>
      <c r="X735" s="360">
        <f t="shared" si="470"/>
        <v>0</v>
      </c>
      <c r="Y735" s="360">
        <f t="shared" si="470"/>
        <v>0</v>
      </c>
      <c r="Z735" s="360">
        <f t="shared" si="470"/>
        <v>0</v>
      </c>
      <c r="AA735" s="360">
        <f t="shared" si="470"/>
        <v>0</v>
      </c>
      <c r="AB735" s="360">
        <f t="shared" si="470"/>
        <v>0</v>
      </c>
      <c r="AC735" s="360">
        <f t="shared" si="470"/>
        <v>0</v>
      </c>
      <c r="AD735" s="360">
        <f t="shared" si="470"/>
        <v>0</v>
      </c>
      <c r="AE735" s="360">
        <f t="shared" si="470"/>
        <v>0</v>
      </c>
      <c r="AF735" s="360">
        <f t="shared" si="470"/>
        <v>0</v>
      </c>
      <c r="AG735" s="360">
        <f t="shared" si="470"/>
        <v>0</v>
      </c>
      <c r="AH735" s="360">
        <f t="shared" si="470"/>
        <v>0</v>
      </c>
      <c r="AI735" s="360">
        <f t="shared" si="470"/>
        <v>0</v>
      </c>
      <c r="AJ735" s="360">
        <f t="shared" si="470"/>
        <v>0</v>
      </c>
      <c r="AK735" s="360">
        <f t="shared" si="470"/>
        <v>0</v>
      </c>
      <c r="AL735" s="360">
        <f t="shared" si="470"/>
        <v>0</v>
      </c>
      <c r="AM735" s="360">
        <f t="shared" si="470"/>
        <v>3.2321573785599997</v>
      </c>
      <c r="AN735" s="360">
        <f t="shared" si="470"/>
        <v>3.3185317117439999</v>
      </c>
      <c r="AO735" s="360">
        <f t="shared" si="470"/>
        <v>0.93735824025600001</v>
      </c>
      <c r="AP735" s="360">
        <f t="shared" si="470"/>
        <v>3.3185317117439999</v>
      </c>
      <c r="AQ735" s="360">
        <f t="shared" si="470"/>
        <v>0.93735824025600001</v>
      </c>
      <c r="AR735" s="360">
        <f t="shared" si="470"/>
        <v>3.3185317117439999</v>
      </c>
      <c r="AS735" s="360">
        <f t="shared" si="470"/>
        <v>0.93735824025600001</v>
      </c>
      <c r="AT735" s="360">
        <f t="shared" si="470"/>
        <v>3.3185317117439999</v>
      </c>
      <c r="AU735" s="360">
        <f t="shared" si="470"/>
        <v>0.93735824025600001</v>
      </c>
      <c r="AV735" s="360">
        <f t="shared" si="470"/>
        <v>3.3185317117439999</v>
      </c>
      <c r="AW735" s="360">
        <f t="shared" si="470"/>
        <v>0.93735824025600001</v>
      </c>
      <c r="AX735" s="360">
        <f t="shared" si="470"/>
        <v>3.3185317117439999</v>
      </c>
      <c r="AY735" s="360">
        <f t="shared" si="470"/>
        <v>1.1669655493580002</v>
      </c>
      <c r="AZ735" s="360">
        <f t="shared" si="470"/>
        <v>3.4557381436199992</v>
      </c>
      <c r="BA735" s="360">
        <f t="shared" si="470"/>
        <v>0.88445550437999976</v>
      </c>
      <c r="BB735" s="360">
        <f t="shared" si="470"/>
        <v>3.4557381436199992</v>
      </c>
      <c r="BC735" s="360">
        <f t="shared" si="470"/>
        <v>0.88445550437999976</v>
      </c>
      <c r="BD735" s="360">
        <f t="shared" si="470"/>
        <v>3.4557381436199992</v>
      </c>
      <c r="BE735" s="360">
        <f t="shared" si="470"/>
        <v>0.88445550437999976</v>
      </c>
      <c r="BF735" s="360">
        <f t="shared" si="470"/>
        <v>3.4557381436199992</v>
      </c>
      <c r="BG735" s="360">
        <f t="shared" si="470"/>
        <v>0.88445550437999976</v>
      </c>
      <c r="BH735" s="360">
        <f t="shared" si="470"/>
        <v>3.4557381436199992</v>
      </c>
      <c r="BI735" s="360">
        <f t="shared" si="470"/>
        <v>0.88445550437999976</v>
      </c>
      <c r="BJ735" s="360">
        <f t="shared" si="470"/>
        <v>3.4557381436199992</v>
      </c>
      <c r="BK735" s="360">
        <f t="shared" si="470"/>
        <v>1.1601059057999996</v>
      </c>
      <c r="BL735" s="360">
        <f t="shared" si="470"/>
        <v>3.6702064079999999</v>
      </c>
      <c r="BM735" s="360">
        <f t="shared" si="470"/>
        <v>0.87193339199999986</v>
      </c>
      <c r="BN735" s="360">
        <f t="shared" si="470"/>
        <v>3.6702064079999999</v>
      </c>
      <c r="BO735" s="360">
        <f t="shared" si="470"/>
        <v>0.87193339199999986</v>
      </c>
      <c r="BP735" s="360">
        <f t="shared" si="470"/>
        <v>3.6702064079999999</v>
      </c>
      <c r="BQ735" s="360">
        <f t="shared" si="470"/>
        <v>0.87193339199999986</v>
      </c>
      <c r="BR735" s="360">
        <f t="shared" si="470"/>
        <v>3.6702064079999999</v>
      </c>
      <c r="BS735" s="360">
        <f t="shared" si="470"/>
        <v>0.87193339199999986</v>
      </c>
      <c r="BT735" s="360">
        <f t="shared" si="470"/>
        <v>3.6702064079999999</v>
      </c>
      <c r="BU735" s="360">
        <f t="shared" si="470"/>
        <v>0.87193339199999986</v>
      </c>
      <c r="BV735" s="360">
        <f t="shared" si="470"/>
        <v>3.6702064079999999</v>
      </c>
      <c r="BW735" s="355">
        <f t="shared" si="467"/>
        <v>81.694822097081982</v>
      </c>
    </row>
    <row r="736" spans="1:75" ht="16.5" thickBot="1" x14ac:dyDescent="0.3">
      <c r="BW736" s="355">
        <f t="shared" si="467"/>
        <v>0</v>
      </c>
    </row>
    <row r="737" spans="1:75" ht="16.5" thickBot="1" x14ac:dyDescent="0.3">
      <c r="BW737" s="355">
        <f t="shared" si="467"/>
        <v>0</v>
      </c>
    </row>
    <row r="738" spans="1:75" ht="16.5" thickBot="1" x14ac:dyDescent="0.3">
      <c r="A738" s="381" t="s">
        <v>464</v>
      </c>
      <c r="BW738" s="355">
        <f t="shared" si="467"/>
        <v>0</v>
      </c>
    </row>
    <row r="739" spans="1:75" ht="16.5" thickBot="1" x14ac:dyDescent="0.3">
      <c r="A739" s="348" t="s">
        <v>416</v>
      </c>
      <c r="BW739" s="355">
        <f t="shared" si="467"/>
        <v>0</v>
      </c>
    </row>
    <row r="740" spans="1:75" ht="16.5" thickBot="1" x14ac:dyDescent="0.3">
      <c r="A740" s="382" t="s">
        <v>161</v>
      </c>
      <c r="BW740" s="355">
        <f t="shared" si="467"/>
        <v>0</v>
      </c>
    </row>
    <row r="741" spans="1:75" ht="16.5" thickBot="1" x14ac:dyDescent="0.3">
      <c r="BW741" s="355">
        <f t="shared" si="467"/>
        <v>0</v>
      </c>
    </row>
    <row r="742" spans="1:75" ht="16.5" thickBot="1" x14ac:dyDescent="0.3">
      <c r="A742" s="180" t="s">
        <v>465</v>
      </c>
      <c r="N742" s="360">
        <f>'MONTHLY DATA'!AL205</f>
        <v>110</v>
      </c>
      <c r="O742" s="363">
        <f>O744-O743</f>
        <v>110</v>
      </c>
      <c r="P742" s="363">
        <f>P744-P743</f>
        <v>110</v>
      </c>
      <c r="Q742" s="363">
        <f>Q744-Q743</f>
        <v>110</v>
      </c>
      <c r="R742" s="363">
        <f>R744-R743</f>
        <v>96.05647876191999</v>
      </c>
      <c r="S742" s="363">
        <f>(S743/30)*'MONTHLY DATA'!AQ198</f>
        <v>61.537184546611215</v>
      </c>
      <c r="T742" s="363">
        <f>(T743/30)*'MONTHLY DATA'!AR198</f>
        <v>55.424343382302716</v>
      </c>
      <c r="U742" s="363">
        <f>(U743/30)*'MONTHLY DATA'!AS198</f>
        <v>58.556918957967362</v>
      </c>
      <c r="V742" s="363">
        <f>V744-V743</f>
        <v>42.790989533967355</v>
      </c>
      <c r="W742" s="363">
        <f>(W743/30)*'MONTHLY DATA'!AU198</f>
        <v>45.58228348670977</v>
      </c>
      <c r="X742" s="363">
        <f>(X743/30)*'MONTHLY DATA'!AV198</f>
        <v>47.294423354572807</v>
      </c>
      <c r="Y742" s="363">
        <f>(Y743/30)*'MONTHLY DATA'!AW198</f>
        <v>52.862852781312</v>
      </c>
      <c r="Z742" s="363">
        <f>(Z743/30)*'MONTHLY DATA'!AX198</f>
        <v>96.772833072706561</v>
      </c>
      <c r="AA742" s="363">
        <f>AA744-AA743</f>
        <v>68.642368194937774</v>
      </c>
      <c r="AB742" s="363">
        <f>AB744-AB743</f>
        <v>51.18194135680028</v>
      </c>
      <c r="AC742" s="363">
        <f>(AC743/30)*'MONTHLY DATA'!BA198</f>
        <v>38.847559630016669</v>
      </c>
      <c r="AD742" s="363">
        <f>AD744-AD743</f>
        <v>22.356031738541674</v>
      </c>
      <c r="AE742" s="363">
        <f>(AE743/30)*'MONTHLY DATA'!BC198</f>
        <v>68.62727469861666</v>
      </c>
      <c r="AF742" s="363">
        <f>(AF743/30)*'MONTHLY DATA'!BD198</f>
        <v>60.9097473126333</v>
      </c>
      <c r="AG742" s="363">
        <f>(AG743/30)*'MONTHLY DATA'!BE198</f>
        <v>64.235550011499981</v>
      </c>
      <c r="AH742" s="363">
        <f>AH744-AH743</f>
        <v>47.230448313124981</v>
      </c>
      <c r="AI742" s="363">
        <f>(AI743/30)*'MONTHLY DATA'!BG198</f>
        <v>50.090552026433322</v>
      </c>
      <c r="AJ742" s="363">
        <f>(AJ743/30)*'MONTHLY DATA'!BH198</f>
        <v>51.847809331149996</v>
      </c>
      <c r="AK742" s="363">
        <f>(AK743/30)*'MONTHLY DATA'!BI198</f>
        <v>58.036992567866683</v>
      </c>
      <c r="AL742" s="363">
        <f>(AL743/30)*'MONTHLY DATA'!BJ198</f>
        <v>107.65903334666666</v>
      </c>
      <c r="AM742" s="363">
        <f>AM744-AM743</f>
        <v>99.58227453794666</v>
      </c>
      <c r="AN742" s="363">
        <f>AN744-AN743</f>
        <v>84.446950532606664</v>
      </c>
      <c r="AO742" s="363">
        <f>AO744-AO743</f>
        <v>59.324404986746664</v>
      </c>
      <c r="AP742" s="363">
        <f>AP744-AP743</f>
        <v>45.056878139186665</v>
      </c>
      <c r="AQ742" s="363">
        <f>(AQ743/30)*'MONTHLY DATA'!BO198</f>
        <v>63.472260704622009</v>
      </c>
      <c r="AR742" s="363">
        <f>(AR743/30)*'MONTHLY DATA'!BP198</f>
        <v>56.426326505555998</v>
      </c>
      <c r="AS742" s="363">
        <f>(AS743/30)*'MONTHLY DATA'!BQ198</f>
        <v>59.519669122326007</v>
      </c>
      <c r="AT742" s="363">
        <f>AT744-AT743</f>
        <v>44.750603839746006</v>
      </c>
      <c r="AU742" s="363">
        <f>(AU743/30)*'MONTHLY DATA'!BS198</f>
        <v>46.403383112898013</v>
      </c>
      <c r="AV742" s="363">
        <f>(AV743/30)*'MONTHLY DATA'!BT198</f>
        <v>48.04390360770001</v>
      </c>
      <c r="AW742" s="363">
        <f>(AW743/30)*'MONTHLY DATA'!BU198</f>
        <v>53.771315109287997</v>
      </c>
      <c r="AX742" s="363">
        <f>(AX743/30)*'MONTHLY DATA'!BV198</f>
        <v>99.597718664178032</v>
      </c>
      <c r="AY742" s="363">
        <f t="shared" ref="AY742:BF742" si="472">AY744-AY743</f>
        <v>99.597718664178032</v>
      </c>
      <c r="AZ742" s="363">
        <f t="shared" si="472"/>
        <v>99.597718664178032</v>
      </c>
      <c r="BA742" s="363">
        <f t="shared" si="472"/>
        <v>99.597718664178032</v>
      </c>
      <c r="BB742" s="363">
        <f t="shared" si="472"/>
        <v>95.562544257594993</v>
      </c>
      <c r="BC742" s="363">
        <f t="shared" si="472"/>
        <v>75.078060373402352</v>
      </c>
      <c r="BD742" s="363">
        <f t="shared" si="472"/>
        <v>57.221932978675952</v>
      </c>
      <c r="BE742" s="363">
        <f t="shared" si="472"/>
        <v>38.432922496322675</v>
      </c>
      <c r="BF742" s="363">
        <f t="shared" si="472"/>
        <v>32.36551662074956</v>
      </c>
      <c r="BG742" s="363">
        <f>(BG743/30)*'MONTHLY DATA'!CE198</f>
        <v>22.0253068107072</v>
      </c>
      <c r="BH742" s="363">
        <f>(BH743/30)*'MONTHLY DATA'!CF198</f>
        <v>22.729468634907846</v>
      </c>
      <c r="BI742" s="363">
        <f>(BI743/30)*'MONTHLY DATA'!CG198</f>
        <v>25.49063872341792</v>
      </c>
      <c r="BJ742" s="363">
        <f>(BJ743/30)*'MONTHLY DATA'!CH198</f>
        <v>48.060274402221118</v>
      </c>
      <c r="BK742" s="363">
        <f>(BK743/30)*'MONTHLY DATA'!CI198</f>
        <v>34.770598475005656</v>
      </c>
      <c r="BL742" s="363">
        <f>BL744-BL743</f>
        <v>24.058037711994459</v>
      </c>
      <c r="BM742" s="363">
        <f>(BM743/30)*'MONTHLY DATA'!CK198</f>
        <v>27.184336072889597</v>
      </c>
      <c r="BN742" s="363">
        <f>BN744-BN743</f>
        <v>16.923561072838396</v>
      </c>
      <c r="BO742" s="363">
        <f>(BO743/30)*'MONTHLY DATA'!CM198</f>
        <v>48.730017117971201</v>
      </c>
      <c r="BP742" s="363">
        <f>(BP743/30)*'MONTHLY DATA'!CN198</f>
        <v>42.790284448848645</v>
      </c>
      <c r="BQ742" s="363">
        <f>(BQ743/30)*'MONTHLY DATA'!CO198</f>
        <v>45.065744276122246</v>
      </c>
      <c r="BR742" s="363">
        <f>BR744-BR743</f>
        <v>34.766437420666243</v>
      </c>
      <c r="BS742" s="363">
        <f>(BS743/30)*'MONTHLY DATA'!CQ198</f>
        <v>35.187569439918711</v>
      </c>
      <c r="BT742" s="363">
        <f>(BT743/30)*'MONTHLY DATA'!CR198</f>
        <v>36.356956359820785</v>
      </c>
      <c r="BU742" s="363">
        <f>(BU743/30)*'MONTHLY DATA'!CS198</f>
        <v>40.743139478433918</v>
      </c>
      <c r="BV742" s="363">
        <f>(BV743/30)*'MONTHLY DATA'!CT198</f>
        <v>76.310573246357109</v>
      </c>
      <c r="BW742" s="383">
        <f t="shared" si="467"/>
        <v>3625.5863816805586</v>
      </c>
    </row>
    <row r="743" spans="1:75" ht="16.5" thickBot="1" x14ac:dyDescent="0.3">
      <c r="A743" s="180" t="s">
        <v>466</v>
      </c>
      <c r="N743" s="360"/>
      <c r="O743" s="363">
        <f>O687</f>
        <v>0</v>
      </c>
      <c r="P743" s="363">
        <f t="shared" ref="P743:BV743" si="473">P687</f>
        <v>0</v>
      </c>
      <c r="Q743" s="363">
        <f t="shared" si="473"/>
        <v>0</v>
      </c>
      <c r="R743" s="363">
        <f t="shared" si="473"/>
        <v>13.943521238080008</v>
      </c>
      <c r="S743" s="363">
        <f t="shared" si="473"/>
        <v>43.95513181900801</v>
      </c>
      <c r="T743" s="363">
        <f t="shared" si="473"/>
        <v>39.588816701644795</v>
      </c>
      <c r="U743" s="363">
        <f t="shared" si="473"/>
        <v>41.8263706842624</v>
      </c>
      <c r="V743" s="363">
        <f t="shared" si="473"/>
        <v>15.765929424000005</v>
      </c>
      <c r="W743" s="363">
        <f t="shared" si="473"/>
        <v>32.558773919078405</v>
      </c>
      <c r="X743" s="363">
        <f t="shared" si="473"/>
        <v>33.781730967552001</v>
      </c>
      <c r="Y743" s="363">
        <f t="shared" si="473"/>
        <v>37.759180558079997</v>
      </c>
      <c r="Z743" s="363">
        <f t="shared" si="473"/>
        <v>69.123452194790403</v>
      </c>
      <c r="AA743" s="363">
        <f t="shared" si="473"/>
        <v>28.130464877768794</v>
      </c>
      <c r="AB743" s="363">
        <f t="shared" si="473"/>
        <v>17.460426838137497</v>
      </c>
      <c r="AC743" s="363">
        <f t="shared" si="473"/>
        <v>29.135669722512503</v>
      </c>
      <c r="AD743" s="363">
        <f t="shared" si="473"/>
        <v>16.491527891474995</v>
      </c>
      <c r="AE743" s="363">
        <f t="shared" si="473"/>
        <v>51.470456023962491</v>
      </c>
      <c r="AF743" s="363">
        <f t="shared" si="473"/>
        <v>45.682310484474975</v>
      </c>
      <c r="AG743" s="363">
        <f t="shared" si="473"/>
        <v>48.176662508624986</v>
      </c>
      <c r="AH743" s="363">
        <f t="shared" si="473"/>
        <v>17.005101698374997</v>
      </c>
      <c r="AI743" s="363">
        <f t="shared" si="473"/>
        <v>37.56791401982499</v>
      </c>
      <c r="AJ743" s="363">
        <f t="shared" si="473"/>
        <v>38.885856998362499</v>
      </c>
      <c r="AK743" s="363">
        <f t="shared" si="473"/>
        <v>43.527744425900011</v>
      </c>
      <c r="AL743" s="363">
        <f t="shared" si="473"/>
        <v>80.744275009999996</v>
      </c>
      <c r="AM743" s="363">
        <f t="shared" si="473"/>
        <v>8.076758808719994</v>
      </c>
      <c r="AN743" s="363">
        <f t="shared" si="473"/>
        <v>15.135324005339996</v>
      </c>
      <c r="AO743" s="363">
        <f t="shared" si="473"/>
        <v>25.12254554586</v>
      </c>
      <c r="AP743" s="363">
        <f t="shared" si="473"/>
        <v>14.267526847559996</v>
      </c>
      <c r="AQ743" s="363">
        <f t="shared" si="473"/>
        <v>44.282972584620005</v>
      </c>
      <c r="AR743" s="363">
        <f t="shared" si="473"/>
        <v>39.367204538759999</v>
      </c>
      <c r="AS743" s="363">
        <f t="shared" si="473"/>
        <v>41.525350550460004</v>
      </c>
      <c r="AT743" s="363">
        <f t="shared" si="473"/>
        <v>14.76906528258</v>
      </c>
      <c r="AU743" s="363">
        <f t="shared" si="473"/>
        <v>32.374453334580004</v>
      </c>
      <c r="AV743" s="363">
        <f t="shared" si="473"/>
        <v>33.519002517000004</v>
      </c>
      <c r="AW743" s="363">
        <f t="shared" si="473"/>
        <v>37.51487100648</v>
      </c>
      <c r="AX743" s="363">
        <f t="shared" si="473"/>
        <v>69.486780463380029</v>
      </c>
      <c r="AY743" s="363">
        <f t="shared" si="473"/>
        <v>0</v>
      </c>
      <c r="AZ743" s="363">
        <f t="shared" si="473"/>
        <v>0</v>
      </c>
      <c r="BA743" s="363">
        <f t="shared" si="473"/>
        <v>0</v>
      </c>
      <c r="BB743" s="363">
        <f t="shared" si="473"/>
        <v>4.0351744065830362</v>
      </c>
      <c r="BC743" s="363">
        <f t="shared" si="473"/>
        <v>20.484483884192642</v>
      </c>
      <c r="BD743" s="363">
        <f t="shared" si="473"/>
        <v>17.856127394726396</v>
      </c>
      <c r="BE743" s="363">
        <f t="shared" si="473"/>
        <v>18.789010482353273</v>
      </c>
      <c r="BF743" s="363">
        <f t="shared" si="473"/>
        <v>6.0674058755731179</v>
      </c>
      <c r="BG743" s="363">
        <f t="shared" si="473"/>
        <v>14.683537873804799</v>
      </c>
      <c r="BH743" s="363">
        <f t="shared" si="473"/>
        <v>15.152979089938563</v>
      </c>
      <c r="BI743" s="363">
        <f t="shared" si="473"/>
        <v>16.99375914894528</v>
      </c>
      <c r="BJ743" s="363">
        <f t="shared" si="473"/>
        <v>32.040182934814077</v>
      </c>
      <c r="BK743" s="363">
        <f t="shared" si="473"/>
        <v>23.707226232958405</v>
      </c>
      <c r="BL743" s="363">
        <f t="shared" si="473"/>
        <v>10.712560763011197</v>
      </c>
      <c r="BM743" s="363">
        <f t="shared" si="473"/>
        <v>18.534774595151998</v>
      </c>
      <c r="BN743" s="363">
        <f t="shared" si="473"/>
        <v>10.260775000051202</v>
      </c>
      <c r="BO743" s="363">
        <f t="shared" si="473"/>
        <v>33.225011671343999</v>
      </c>
      <c r="BP743" s="363">
        <f t="shared" si="473"/>
        <v>29.175193942396803</v>
      </c>
      <c r="BQ743" s="363">
        <f t="shared" si="473"/>
        <v>30.726643824628805</v>
      </c>
      <c r="BR743" s="363">
        <f t="shared" si="473"/>
        <v>10.299306855456001</v>
      </c>
      <c r="BS743" s="363">
        <f t="shared" si="473"/>
        <v>23.991524618126395</v>
      </c>
      <c r="BT743" s="363">
        <f t="shared" si="473"/>
        <v>24.788833881695993</v>
      </c>
      <c r="BU743" s="363">
        <f t="shared" si="473"/>
        <v>27.779413280750401</v>
      </c>
      <c r="BV743" s="363">
        <f t="shared" si="473"/>
        <v>52.029936304334399</v>
      </c>
      <c r="BW743" s="383">
        <f t="shared" si="467"/>
        <v>1599.3570355520915</v>
      </c>
    </row>
    <row r="744" spans="1:75" ht="16.5" thickBot="1" x14ac:dyDescent="0.3">
      <c r="A744" s="180" t="s">
        <v>467</v>
      </c>
      <c r="N744" s="360"/>
      <c r="O744" s="363">
        <f>N742</f>
        <v>110</v>
      </c>
      <c r="P744" s="363">
        <f t="shared" ref="P744:BV744" si="474">O742</f>
        <v>110</v>
      </c>
      <c r="Q744" s="363">
        <f t="shared" si="474"/>
        <v>110</v>
      </c>
      <c r="R744" s="363">
        <f t="shared" si="474"/>
        <v>110</v>
      </c>
      <c r="S744" s="363">
        <f t="shared" si="474"/>
        <v>96.05647876191999</v>
      </c>
      <c r="T744" s="363">
        <f t="shared" si="474"/>
        <v>61.537184546611215</v>
      </c>
      <c r="U744" s="363">
        <f t="shared" si="474"/>
        <v>55.424343382302716</v>
      </c>
      <c r="V744" s="363">
        <f t="shared" si="474"/>
        <v>58.556918957967362</v>
      </c>
      <c r="W744" s="363">
        <f t="shared" si="474"/>
        <v>42.790989533967355</v>
      </c>
      <c r="X744" s="363">
        <f t="shared" si="474"/>
        <v>45.58228348670977</v>
      </c>
      <c r="Y744" s="363">
        <f t="shared" si="474"/>
        <v>47.294423354572807</v>
      </c>
      <c r="Z744" s="363">
        <f t="shared" si="474"/>
        <v>52.862852781312</v>
      </c>
      <c r="AA744" s="363">
        <f t="shared" si="474"/>
        <v>96.772833072706561</v>
      </c>
      <c r="AB744" s="363">
        <f t="shared" si="474"/>
        <v>68.642368194937774</v>
      </c>
      <c r="AC744" s="363">
        <f t="shared" si="474"/>
        <v>51.18194135680028</v>
      </c>
      <c r="AD744" s="363">
        <f t="shared" si="474"/>
        <v>38.847559630016669</v>
      </c>
      <c r="AE744" s="363">
        <f t="shared" si="474"/>
        <v>22.356031738541674</v>
      </c>
      <c r="AF744" s="363">
        <f t="shared" si="474"/>
        <v>68.62727469861666</v>
      </c>
      <c r="AG744" s="363">
        <f t="shared" si="474"/>
        <v>60.9097473126333</v>
      </c>
      <c r="AH744" s="363">
        <f t="shared" si="474"/>
        <v>64.235550011499981</v>
      </c>
      <c r="AI744" s="363">
        <f t="shared" si="474"/>
        <v>47.230448313124981</v>
      </c>
      <c r="AJ744" s="363">
        <f t="shared" si="474"/>
        <v>50.090552026433322</v>
      </c>
      <c r="AK744" s="363">
        <f t="shared" si="474"/>
        <v>51.847809331149996</v>
      </c>
      <c r="AL744" s="363">
        <f t="shared" si="474"/>
        <v>58.036992567866683</v>
      </c>
      <c r="AM744" s="363">
        <f t="shared" si="474"/>
        <v>107.65903334666666</v>
      </c>
      <c r="AN744" s="363">
        <f t="shared" si="474"/>
        <v>99.58227453794666</v>
      </c>
      <c r="AO744" s="363">
        <f t="shared" si="474"/>
        <v>84.446950532606664</v>
      </c>
      <c r="AP744" s="363">
        <f t="shared" si="474"/>
        <v>59.324404986746664</v>
      </c>
      <c r="AQ744" s="363">
        <f t="shared" si="474"/>
        <v>45.056878139186665</v>
      </c>
      <c r="AR744" s="363">
        <f t="shared" si="474"/>
        <v>63.472260704622009</v>
      </c>
      <c r="AS744" s="363">
        <f t="shared" si="474"/>
        <v>56.426326505555998</v>
      </c>
      <c r="AT744" s="363">
        <f t="shared" si="474"/>
        <v>59.519669122326007</v>
      </c>
      <c r="AU744" s="363">
        <f t="shared" si="474"/>
        <v>44.750603839746006</v>
      </c>
      <c r="AV744" s="363">
        <f t="shared" si="474"/>
        <v>46.403383112898013</v>
      </c>
      <c r="AW744" s="363">
        <f t="shared" si="474"/>
        <v>48.04390360770001</v>
      </c>
      <c r="AX744" s="363">
        <f t="shared" si="474"/>
        <v>53.771315109287997</v>
      </c>
      <c r="AY744" s="363">
        <f t="shared" si="474"/>
        <v>99.597718664178032</v>
      </c>
      <c r="AZ744" s="363">
        <f t="shared" si="474"/>
        <v>99.597718664178032</v>
      </c>
      <c r="BA744" s="363">
        <f t="shared" si="474"/>
        <v>99.597718664178032</v>
      </c>
      <c r="BB744" s="363">
        <f t="shared" si="474"/>
        <v>99.597718664178032</v>
      </c>
      <c r="BC744" s="363">
        <f t="shared" si="474"/>
        <v>95.562544257594993</v>
      </c>
      <c r="BD744" s="363">
        <f t="shared" si="474"/>
        <v>75.078060373402352</v>
      </c>
      <c r="BE744" s="363">
        <f t="shared" si="474"/>
        <v>57.221932978675952</v>
      </c>
      <c r="BF744" s="363">
        <f t="shared" si="474"/>
        <v>38.432922496322675</v>
      </c>
      <c r="BG744" s="363">
        <f t="shared" si="474"/>
        <v>32.36551662074956</v>
      </c>
      <c r="BH744" s="363">
        <f t="shared" si="474"/>
        <v>22.0253068107072</v>
      </c>
      <c r="BI744" s="363">
        <f t="shared" si="474"/>
        <v>22.729468634907846</v>
      </c>
      <c r="BJ744" s="363">
        <f t="shared" si="474"/>
        <v>25.49063872341792</v>
      </c>
      <c r="BK744" s="363">
        <f t="shared" si="474"/>
        <v>48.060274402221118</v>
      </c>
      <c r="BL744" s="363">
        <f t="shared" si="474"/>
        <v>34.770598475005656</v>
      </c>
      <c r="BM744" s="363">
        <f t="shared" si="474"/>
        <v>24.058037711994459</v>
      </c>
      <c r="BN744" s="363">
        <f t="shared" si="474"/>
        <v>27.184336072889597</v>
      </c>
      <c r="BO744" s="363">
        <f t="shared" si="474"/>
        <v>16.923561072838396</v>
      </c>
      <c r="BP744" s="363">
        <f t="shared" si="474"/>
        <v>48.730017117971201</v>
      </c>
      <c r="BQ744" s="363">
        <f t="shared" si="474"/>
        <v>42.790284448848645</v>
      </c>
      <c r="BR744" s="363">
        <f t="shared" si="474"/>
        <v>45.065744276122246</v>
      </c>
      <c r="BS744" s="363">
        <f t="shared" si="474"/>
        <v>34.766437420666243</v>
      </c>
      <c r="BT744" s="363">
        <f t="shared" si="474"/>
        <v>35.187569439918711</v>
      </c>
      <c r="BU744" s="363">
        <f t="shared" si="474"/>
        <v>36.356956359820785</v>
      </c>
      <c r="BV744" s="363">
        <f t="shared" si="474"/>
        <v>40.743139478433918</v>
      </c>
      <c r="BW744" s="383">
        <f t="shared" si="467"/>
        <v>3549.2758084342013</v>
      </c>
    </row>
    <row r="745" spans="1:75" ht="16.5" thickBot="1" x14ac:dyDescent="0.3">
      <c r="A745" s="180" t="s">
        <v>468</v>
      </c>
      <c r="N745" s="360"/>
      <c r="O745" s="363">
        <f>O742+O743-O744</f>
        <v>0</v>
      </c>
      <c r="P745" s="363">
        <f t="shared" ref="P745:BV745" si="475">P742+P743-P744</f>
        <v>0</v>
      </c>
      <c r="Q745" s="363">
        <f t="shared" si="475"/>
        <v>0</v>
      </c>
      <c r="R745" s="363">
        <f t="shared" si="475"/>
        <v>0</v>
      </c>
      <c r="S745" s="363">
        <f t="shared" si="475"/>
        <v>9.4358376036992269</v>
      </c>
      <c r="T745" s="363">
        <f t="shared" si="475"/>
        <v>33.475975537336296</v>
      </c>
      <c r="U745" s="363">
        <f t="shared" si="475"/>
        <v>44.958946259927039</v>
      </c>
      <c r="V745" s="363">
        <f t="shared" si="475"/>
        <v>0</v>
      </c>
      <c r="W745" s="363">
        <f t="shared" si="475"/>
        <v>35.350067871820819</v>
      </c>
      <c r="X745" s="363">
        <f t="shared" si="475"/>
        <v>35.493870835415038</v>
      </c>
      <c r="Y745" s="363">
        <f t="shared" si="475"/>
        <v>43.327609984819198</v>
      </c>
      <c r="Z745" s="363">
        <f t="shared" si="475"/>
        <v>113.03343248618498</v>
      </c>
      <c r="AA745" s="363">
        <f t="shared" si="475"/>
        <v>0</v>
      </c>
      <c r="AB745" s="363">
        <f t="shared" si="475"/>
        <v>0</v>
      </c>
      <c r="AC745" s="363">
        <f t="shared" si="475"/>
        <v>16.801287995728899</v>
      </c>
      <c r="AD745" s="363">
        <f t="shared" si="475"/>
        <v>0</v>
      </c>
      <c r="AE745" s="363">
        <f t="shared" si="475"/>
        <v>97.74169898403747</v>
      </c>
      <c r="AF745" s="363">
        <f t="shared" si="475"/>
        <v>37.964783098491623</v>
      </c>
      <c r="AG745" s="363">
        <f t="shared" si="475"/>
        <v>51.502465207491667</v>
      </c>
      <c r="AH745" s="363">
        <f t="shared" si="475"/>
        <v>0</v>
      </c>
      <c r="AI745" s="363">
        <f t="shared" si="475"/>
        <v>40.428017733133331</v>
      </c>
      <c r="AJ745" s="363">
        <f t="shared" si="475"/>
        <v>40.643114303079166</v>
      </c>
      <c r="AK745" s="363">
        <f t="shared" si="475"/>
        <v>49.716927662616705</v>
      </c>
      <c r="AL745" s="363">
        <f t="shared" si="475"/>
        <v>130.36631578879997</v>
      </c>
      <c r="AM745" s="363">
        <f t="shared" si="475"/>
        <v>0</v>
      </c>
      <c r="AN745" s="363">
        <f t="shared" si="475"/>
        <v>0</v>
      </c>
      <c r="AO745" s="363">
        <f t="shared" si="475"/>
        <v>0</v>
      </c>
      <c r="AP745" s="363">
        <f t="shared" si="475"/>
        <v>0</v>
      </c>
      <c r="AQ745" s="363">
        <f t="shared" si="475"/>
        <v>62.698355150055349</v>
      </c>
      <c r="AR745" s="363">
        <f t="shared" si="475"/>
        <v>32.321270339693989</v>
      </c>
      <c r="AS745" s="363">
        <f t="shared" si="475"/>
        <v>44.618693167230013</v>
      </c>
      <c r="AT745" s="363">
        <f t="shared" si="475"/>
        <v>0</v>
      </c>
      <c r="AU745" s="363">
        <f t="shared" si="475"/>
        <v>34.027232607732017</v>
      </c>
      <c r="AV745" s="363">
        <f t="shared" si="475"/>
        <v>35.159523011802008</v>
      </c>
      <c r="AW745" s="363">
        <f t="shared" si="475"/>
        <v>43.242282508067994</v>
      </c>
      <c r="AX745" s="363">
        <f t="shared" si="475"/>
        <v>115.31318401827005</v>
      </c>
      <c r="AY745" s="363">
        <f t="shared" si="475"/>
        <v>0</v>
      </c>
      <c r="AZ745" s="363">
        <f t="shared" si="475"/>
        <v>0</v>
      </c>
      <c r="BA745" s="363">
        <f t="shared" si="475"/>
        <v>0</v>
      </c>
      <c r="BB745" s="363">
        <f t="shared" si="475"/>
        <v>0</v>
      </c>
      <c r="BC745" s="363">
        <f t="shared" si="475"/>
        <v>0</v>
      </c>
      <c r="BD745" s="363">
        <f t="shared" si="475"/>
        <v>0</v>
      </c>
      <c r="BE745" s="363">
        <f t="shared" si="475"/>
        <v>0</v>
      </c>
      <c r="BF745" s="363">
        <f t="shared" si="475"/>
        <v>0</v>
      </c>
      <c r="BG745" s="363">
        <f t="shared" si="475"/>
        <v>4.3433280637624421</v>
      </c>
      <c r="BH745" s="363">
        <f t="shared" si="475"/>
        <v>15.857140914139208</v>
      </c>
      <c r="BI745" s="363">
        <f t="shared" si="475"/>
        <v>19.754929237455357</v>
      </c>
      <c r="BJ745" s="363">
        <f t="shared" si="475"/>
        <v>54.609818613617279</v>
      </c>
      <c r="BK745" s="363">
        <f t="shared" si="475"/>
        <v>10.417550305742942</v>
      </c>
      <c r="BL745" s="363">
        <f t="shared" si="475"/>
        <v>0</v>
      </c>
      <c r="BM745" s="363">
        <f t="shared" si="475"/>
        <v>21.661072956047136</v>
      </c>
      <c r="BN745" s="363">
        <f t="shared" si="475"/>
        <v>0</v>
      </c>
      <c r="BO745" s="363">
        <f t="shared" si="475"/>
        <v>65.031467716476811</v>
      </c>
      <c r="BP745" s="363">
        <f t="shared" si="475"/>
        <v>23.235461273274254</v>
      </c>
      <c r="BQ745" s="363">
        <f t="shared" si="475"/>
        <v>33.002103651902409</v>
      </c>
      <c r="BR745" s="363">
        <f t="shared" si="475"/>
        <v>0</v>
      </c>
      <c r="BS745" s="363">
        <f t="shared" si="475"/>
        <v>24.412656637378866</v>
      </c>
      <c r="BT745" s="363">
        <f t="shared" si="475"/>
        <v>25.958220801598067</v>
      </c>
      <c r="BU745" s="363">
        <f t="shared" si="475"/>
        <v>32.165596399363537</v>
      </c>
      <c r="BV745" s="363">
        <f t="shared" si="475"/>
        <v>87.59737007225759</v>
      </c>
      <c r="BW745" s="383">
        <f t="shared" si="467"/>
        <v>1565.6676087984486</v>
      </c>
    </row>
    <row r="746" spans="1:75" ht="16.5" thickBot="1" x14ac:dyDescent="0.3">
      <c r="M746" s="180">
        <f>COUNTIF(O745:BV745,"&lt;0")</f>
        <v>0</v>
      </c>
      <c r="BW746" s="355">
        <f t="shared" si="467"/>
        <v>0</v>
      </c>
    </row>
    <row r="747" spans="1:75" ht="16.5" thickBot="1" x14ac:dyDescent="0.3">
      <c r="A747" s="357" t="s">
        <v>481</v>
      </c>
      <c r="B747" s="357">
        <f>COUNTIF(C745:BV745,"&lt;0")</f>
        <v>0</v>
      </c>
      <c r="BW747" s="355">
        <f t="shared" si="467"/>
        <v>0</v>
      </c>
    </row>
    <row r="748" spans="1:75" ht="16.5" thickBot="1" x14ac:dyDescent="0.3">
      <c r="A748" s="358"/>
      <c r="B748" s="358"/>
      <c r="BW748" s="355">
        <f t="shared" si="467"/>
        <v>0</v>
      </c>
    </row>
    <row r="749" spans="1:75" ht="16.5" thickBot="1" x14ac:dyDescent="0.3">
      <c r="A749" s="384" t="s">
        <v>504</v>
      </c>
      <c r="O749" s="180" t="s">
        <v>158</v>
      </c>
      <c r="BW749" s="355">
        <f t="shared" si="467"/>
        <v>0</v>
      </c>
    </row>
    <row r="750" spans="1:75" ht="16.5" thickBot="1" x14ac:dyDescent="0.3">
      <c r="A750" s="180" t="s">
        <v>482</v>
      </c>
      <c r="N750" s="229">
        <f>'MONTHLY DATA'!AL206</f>
        <v>100</v>
      </c>
      <c r="O750" s="229">
        <f>O752-O751</f>
        <v>100</v>
      </c>
      <c r="P750" s="229">
        <f>P752-P751</f>
        <v>90.557813510999992</v>
      </c>
      <c r="Q750" s="229">
        <f>(Q751/30)*'MONTHLY DATA'!AO199</f>
        <v>55.474092358364011</v>
      </c>
      <c r="R750" s="229">
        <f>R752-R751</f>
        <v>35.821126087724011</v>
      </c>
      <c r="S750" s="229">
        <f>(S751/30)*'MONTHLY DATA'!AQ199</f>
        <v>112.75280814130001</v>
      </c>
      <c r="T750" s="229">
        <f>(T751/30)*'MONTHLY DATA'!AR199</f>
        <v>209.08805475500793</v>
      </c>
      <c r="U750" s="229">
        <f>U752-U751</f>
        <v>155.25287366948791</v>
      </c>
      <c r="V750" s="229">
        <f>V752-V751</f>
        <v>152.6418004235679</v>
      </c>
      <c r="W750" s="229">
        <f>(W751/30)*'MONTHLY DATA'!AU199</f>
        <v>98.328855173508032</v>
      </c>
      <c r="X750" s="229">
        <f>(X751/30)*'MONTHLY DATA'!AV199</f>
        <v>95.042677963815962</v>
      </c>
      <c r="Y750" s="229">
        <f>(Y751/30)*'MONTHLY DATA'!AW199</f>
        <v>121.62455634130002</v>
      </c>
      <c r="Z750" s="229">
        <f>(Z751/30)*'MONTHLY DATA'!AX199</f>
        <v>257.50329981983606</v>
      </c>
      <c r="AA750" s="229">
        <f>AA752-AA751</f>
        <v>257.50329981983606</v>
      </c>
      <c r="AB750" s="229">
        <f>AB752-AB751</f>
        <v>255.58073895215608</v>
      </c>
      <c r="AC750" s="229">
        <f>AC752-AC751</f>
        <v>226.02157324823608</v>
      </c>
      <c r="AD750" s="229">
        <f>AD752-AD751</f>
        <v>210.05044000763607</v>
      </c>
      <c r="AE750" s="229">
        <f>AE752-AE751</f>
        <v>148.70048011427605</v>
      </c>
      <c r="AF750" s="229">
        <f>(AF751/30)*'MONTHLY DATA'!BD199</f>
        <v>181.98627329663998</v>
      </c>
      <c r="AG750" s="229">
        <f>AG752-AG751</f>
        <v>138.18535941947997</v>
      </c>
      <c r="AH750" s="229">
        <f>AH752-AH751</f>
        <v>137.96421289367996</v>
      </c>
      <c r="AI750" s="229">
        <f>(AI751/30)*'MONTHLY DATA'!BG199</f>
        <v>85.084974451775992</v>
      </c>
      <c r="AJ750" s="229">
        <f>(AJ751/30)*'MONTHLY DATA'!BH199</f>
        <v>81.532136101247985</v>
      </c>
      <c r="AK750" s="229">
        <f>(AK751/30)*'MONTHLY DATA'!BI199</f>
        <v>104.70030006105604</v>
      </c>
      <c r="AL750" s="229">
        <f>(AL751/30)*'MONTHLY DATA'!BJ199</f>
        <v>223.92331287552003</v>
      </c>
      <c r="AM750" s="229">
        <f>AM752-AM751</f>
        <v>219.49837679923201</v>
      </c>
      <c r="AN750" s="229">
        <f>AN752-AN751</f>
        <v>205.12559408842083</v>
      </c>
      <c r="AO750" s="229">
        <f>AO752-AO751</f>
        <v>173.4079496853744</v>
      </c>
      <c r="AP750" s="229">
        <f>AP752-AP751</f>
        <v>156.3524856130752</v>
      </c>
      <c r="AQ750" s="229">
        <f>(AQ751/30)*'MONTHLY DATA'!BO199</f>
        <v>103.49946737816693</v>
      </c>
      <c r="AR750" s="229">
        <f>(AR751/30)*'MONTHLY DATA'!BP199</f>
        <v>191.87596940993421</v>
      </c>
      <c r="AS750" s="229">
        <f>AS752-AS751</f>
        <v>145.08665398101741</v>
      </c>
      <c r="AT750" s="229">
        <f>AT752-AT751</f>
        <v>145.08665398101741</v>
      </c>
      <c r="AU750" s="229">
        <f>(AU751/30)*'MONTHLY DATA'!BS199</f>
        <v>89.426990323193749</v>
      </c>
      <c r="AV750" s="229">
        <f>(AV751/30)*'MONTHLY DATA'!BT199</f>
        <v>85.756290673445292</v>
      </c>
      <c r="AW750" s="229">
        <f>(AW751/30)*'MONTHLY DATA'!BU199</f>
        <v>110.18739704449681</v>
      </c>
      <c r="AX750" s="229">
        <f>(AX751/30)*'MONTHLY DATA'!BV199</f>
        <v>236.05925387581581</v>
      </c>
      <c r="AY750" s="229">
        <f>AY752-AY751</f>
        <v>236.05925387581581</v>
      </c>
      <c r="AZ750" s="229">
        <f>AZ752-AZ751</f>
        <v>226.9367819822846</v>
      </c>
      <c r="BA750" s="229">
        <f>BA752-BA751</f>
        <v>196.65265911797781</v>
      </c>
      <c r="BB750" s="229">
        <f>BB752-BB751</f>
        <v>180.08738286908542</v>
      </c>
      <c r="BC750" s="229">
        <f>BC752-BC751</f>
        <v>117.82988638937181</v>
      </c>
      <c r="BD750" s="229">
        <f>(BD751/30)*'MONTHLY DATA'!CB199</f>
        <v>188.54927106895039</v>
      </c>
      <c r="BE750" s="229">
        <f>BE752-BE751</f>
        <v>143.14207351031479</v>
      </c>
      <c r="BF750" s="229">
        <f>BF752-BF751</f>
        <v>141.9980846502956</v>
      </c>
      <c r="BG750" s="229">
        <f>(BG751/30)*'MONTHLY DATA'!CE199</f>
        <v>88.386562381487437</v>
      </c>
      <c r="BH750" s="229">
        <f>(BH751/30)*'MONTHLY DATA'!CF199</f>
        <v>85.03118458593778</v>
      </c>
      <c r="BI750" s="229">
        <f>(BI751/30)*'MONTHLY DATA'!CG199</f>
        <v>109.01963876117328</v>
      </c>
      <c r="BJ750" s="229">
        <f>(BJ751/30)*'MONTHLY DATA'!CH199</f>
        <v>232.09052185914055</v>
      </c>
      <c r="BK750" s="229">
        <f>BK752-BK751</f>
        <v>232.09052185914055</v>
      </c>
      <c r="BL750" s="229">
        <f>BL752-BL751</f>
        <v>220.81299089662375</v>
      </c>
      <c r="BM750" s="229">
        <f>BM752-BM751</f>
        <v>191.88476485965413</v>
      </c>
      <c r="BN750" s="229">
        <f>BN752-BN751</f>
        <v>175.66171068126374</v>
      </c>
      <c r="BO750" s="229">
        <f>BO752-BO751</f>
        <v>117.34432214170855</v>
      </c>
      <c r="BP750" s="229">
        <f>(BP751/30)*'MONTHLY DATA'!CN199</f>
        <v>180.2643102390827</v>
      </c>
      <c r="BQ750" s="229">
        <f>BQ752-BQ751</f>
        <v>135.84969514792431</v>
      </c>
      <c r="BR750" s="229">
        <f>BR752-BR751</f>
        <v>132.9750465524331</v>
      </c>
      <c r="BS750" s="229">
        <f>(BS751/30)*'MONTHLY DATA'!CQ199</f>
        <v>84.969090870634673</v>
      </c>
      <c r="BT750" s="229">
        <f>(BT751/30)*'MONTHLY DATA'!CR199</f>
        <v>82.412167381397325</v>
      </c>
      <c r="BU750" s="229">
        <f>(BU751/30)*'MONTHLY DATA'!CS199</f>
        <v>105.31131976950935</v>
      </c>
      <c r="BV750" s="229">
        <f>(BV751/30)*'MONTHLY DATA'!CT199</f>
        <v>222.08246562081069</v>
      </c>
      <c r="BW750" s="383">
        <f t="shared" si="467"/>
        <v>9324.1258494116628</v>
      </c>
    </row>
    <row r="751" spans="1:75" ht="16.5" thickBot="1" x14ac:dyDescent="0.3">
      <c r="A751" s="180" t="s">
        <v>483</v>
      </c>
      <c r="N751" s="229"/>
      <c r="O751" s="229">
        <f t="shared" ref="O751:AT751" si="476">O693</f>
        <v>0</v>
      </c>
      <c r="P751" s="229">
        <f t="shared" si="476"/>
        <v>9.4421864890000062</v>
      </c>
      <c r="Q751" s="229">
        <f t="shared" si="476"/>
        <v>35.408995122360004</v>
      </c>
      <c r="R751" s="229">
        <f t="shared" si="476"/>
        <v>19.652966270640004</v>
      </c>
      <c r="S751" s="229">
        <f t="shared" si="476"/>
        <v>71.969877537000002</v>
      </c>
      <c r="T751" s="229">
        <f t="shared" si="476"/>
        <v>133.46046048191997</v>
      </c>
      <c r="U751" s="229">
        <f t="shared" si="476"/>
        <v>53.83518108552002</v>
      </c>
      <c r="V751" s="229">
        <f t="shared" si="476"/>
        <v>2.6110732459200006</v>
      </c>
      <c r="W751" s="229">
        <f t="shared" si="476"/>
        <v>62.763099046920019</v>
      </c>
      <c r="X751" s="229">
        <f t="shared" si="476"/>
        <v>60.665539125839977</v>
      </c>
      <c r="Y751" s="229">
        <f t="shared" si="476"/>
        <v>77.632695537000018</v>
      </c>
      <c r="Z751" s="229">
        <f t="shared" si="476"/>
        <v>164.36380839564004</v>
      </c>
      <c r="AA751" s="229">
        <f t="shared" si="476"/>
        <v>0</v>
      </c>
      <c r="AB751" s="229">
        <f t="shared" si="476"/>
        <v>1.9225608676799903</v>
      </c>
      <c r="AC751" s="229">
        <f t="shared" si="476"/>
        <v>29.559165703920002</v>
      </c>
      <c r="AD751" s="229">
        <f t="shared" si="476"/>
        <v>15.971133240600006</v>
      </c>
      <c r="AE751" s="229">
        <f t="shared" si="476"/>
        <v>61.349959893360008</v>
      </c>
      <c r="AF751" s="229">
        <f t="shared" si="476"/>
        <v>113.74142081039999</v>
      </c>
      <c r="AG751" s="229">
        <f t="shared" si="476"/>
        <v>43.800913877160006</v>
      </c>
      <c r="AH751" s="229">
        <f t="shared" si="476"/>
        <v>0.22114652579999897</v>
      </c>
      <c r="AI751" s="229">
        <f t="shared" si="476"/>
        <v>53.178109032359998</v>
      </c>
      <c r="AJ751" s="229">
        <f t="shared" si="476"/>
        <v>50.957585063279993</v>
      </c>
      <c r="AK751" s="229">
        <f t="shared" si="476"/>
        <v>65.43768753816002</v>
      </c>
      <c r="AL751" s="229">
        <f t="shared" si="476"/>
        <v>139.95207054720001</v>
      </c>
      <c r="AM751" s="229">
        <f t="shared" si="476"/>
        <v>4.4249360762880112</v>
      </c>
      <c r="AN751" s="229">
        <f t="shared" si="476"/>
        <v>14.372782710811192</v>
      </c>
      <c r="AO751" s="229">
        <f t="shared" si="476"/>
        <v>31.717644403046414</v>
      </c>
      <c r="AP751" s="229">
        <f t="shared" si="476"/>
        <v>17.055464072299202</v>
      </c>
      <c r="AQ751" s="229">
        <f t="shared" si="476"/>
        <v>66.063489815851227</v>
      </c>
      <c r="AR751" s="229">
        <f t="shared" si="476"/>
        <v>122.47402302761759</v>
      </c>
      <c r="AS751" s="229">
        <f t="shared" si="476"/>
        <v>46.789315428916815</v>
      </c>
      <c r="AT751" s="229">
        <f t="shared" si="476"/>
        <v>0</v>
      </c>
      <c r="AU751" s="229">
        <f t="shared" ref="AU751:BV751" si="477">AU693</f>
        <v>57.081057653102391</v>
      </c>
      <c r="AV751" s="229">
        <f t="shared" si="477"/>
        <v>54.738057876667213</v>
      </c>
      <c r="AW751" s="229">
        <f t="shared" si="477"/>
        <v>70.332381092232012</v>
      </c>
      <c r="AX751" s="229">
        <f t="shared" si="477"/>
        <v>150.67611949520159</v>
      </c>
      <c r="AY751" s="229">
        <f t="shared" si="477"/>
        <v>0</v>
      </c>
      <c r="AZ751" s="229">
        <f t="shared" si="477"/>
        <v>9.1224718935312019</v>
      </c>
      <c r="BA751" s="229">
        <f t="shared" si="477"/>
        <v>30.284122864306791</v>
      </c>
      <c r="BB751" s="229">
        <f t="shared" si="477"/>
        <v>16.565276248892395</v>
      </c>
      <c r="BC751" s="229">
        <f t="shared" si="477"/>
        <v>62.257496479713602</v>
      </c>
      <c r="BD751" s="229">
        <f t="shared" si="477"/>
        <v>115.43832922588798</v>
      </c>
      <c r="BE751" s="229">
        <f t="shared" si="477"/>
        <v>45.407197558635602</v>
      </c>
      <c r="BF751" s="229">
        <f t="shared" si="477"/>
        <v>1.1439888600192043</v>
      </c>
      <c r="BG751" s="229">
        <f t="shared" si="477"/>
        <v>54.114221866216795</v>
      </c>
      <c r="BH751" s="229">
        <f t="shared" si="477"/>
        <v>52.059908930165989</v>
      </c>
      <c r="BI751" s="229">
        <f t="shared" si="477"/>
        <v>66.746717608881596</v>
      </c>
      <c r="BJ751" s="229">
        <f t="shared" si="477"/>
        <v>142.09623787294319</v>
      </c>
      <c r="BK751" s="229">
        <f t="shared" si="477"/>
        <v>0</v>
      </c>
      <c r="BL751" s="229">
        <f t="shared" si="477"/>
        <v>11.277530962516819</v>
      </c>
      <c r="BM751" s="229">
        <f t="shared" si="477"/>
        <v>28.928226036969608</v>
      </c>
      <c r="BN751" s="229">
        <f t="shared" si="477"/>
        <v>16.223054178390392</v>
      </c>
      <c r="BO751" s="229">
        <f t="shared" si="477"/>
        <v>58.317388539555203</v>
      </c>
      <c r="BP751" s="229">
        <f t="shared" si="477"/>
        <v>108.15858614344961</v>
      </c>
      <c r="BQ751" s="229">
        <f t="shared" si="477"/>
        <v>44.414615091158403</v>
      </c>
      <c r="BR751" s="229">
        <f t="shared" si="477"/>
        <v>2.8746485954912044</v>
      </c>
      <c r="BS751" s="229">
        <f t="shared" si="477"/>
        <v>50.981454522380808</v>
      </c>
      <c r="BT751" s="229">
        <f t="shared" si="477"/>
        <v>49.447300428838396</v>
      </c>
      <c r="BU751" s="229">
        <f t="shared" si="477"/>
        <v>63.186791861705622</v>
      </c>
      <c r="BV751" s="229">
        <f t="shared" si="477"/>
        <v>133.24947937248641</v>
      </c>
      <c r="BW751" s="383">
        <f t="shared" si="467"/>
        <v>3065.9179522318509</v>
      </c>
    </row>
    <row r="752" spans="1:75" ht="16.5" thickBot="1" x14ac:dyDescent="0.3">
      <c r="A752" s="180" t="s">
        <v>484</v>
      </c>
      <c r="N752" s="229"/>
      <c r="O752" s="229">
        <f t="shared" ref="O752:AT752" si="478">N750</f>
        <v>100</v>
      </c>
      <c r="P752" s="229">
        <f t="shared" si="478"/>
        <v>100</v>
      </c>
      <c r="Q752" s="229">
        <f t="shared" si="478"/>
        <v>90.557813510999992</v>
      </c>
      <c r="R752" s="229">
        <f t="shared" si="478"/>
        <v>55.474092358364011</v>
      </c>
      <c r="S752" s="229">
        <f t="shared" si="478"/>
        <v>35.821126087724011</v>
      </c>
      <c r="T752" s="229">
        <f t="shared" si="478"/>
        <v>112.75280814130001</v>
      </c>
      <c r="U752" s="229">
        <f t="shared" si="478"/>
        <v>209.08805475500793</v>
      </c>
      <c r="V752" s="229">
        <f t="shared" si="478"/>
        <v>155.25287366948791</v>
      </c>
      <c r="W752" s="229">
        <f t="shared" si="478"/>
        <v>152.6418004235679</v>
      </c>
      <c r="X752" s="229">
        <f t="shared" si="478"/>
        <v>98.328855173508032</v>
      </c>
      <c r="Y752" s="229">
        <f t="shared" si="478"/>
        <v>95.042677963815962</v>
      </c>
      <c r="Z752" s="229">
        <f t="shared" si="478"/>
        <v>121.62455634130002</v>
      </c>
      <c r="AA752" s="229">
        <f t="shared" si="478"/>
        <v>257.50329981983606</v>
      </c>
      <c r="AB752" s="229">
        <f t="shared" si="478"/>
        <v>257.50329981983606</v>
      </c>
      <c r="AC752" s="229">
        <f t="shared" si="478"/>
        <v>255.58073895215608</v>
      </c>
      <c r="AD752" s="229">
        <f t="shared" si="478"/>
        <v>226.02157324823608</v>
      </c>
      <c r="AE752" s="229">
        <f t="shared" si="478"/>
        <v>210.05044000763607</v>
      </c>
      <c r="AF752" s="229">
        <f t="shared" si="478"/>
        <v>148.70048011427605</v>
      </c>
      <c r="AG752" s="229">
        <f t="shared" si="478"/>
        <v>181.98627329663998</v>
      </c>
      <c r="AH752" s="229">
        <f t="shared" si="478"/>
        <v>138.18535941947997</v>
      </c>
      <c r="AI752" s="229">
        <f t="shared" si="478"/>
        <v>137.96421289367996</v>
      </c>
      <c r="AJ752" s="229">
        <f t="shared" si="478"/>
        <v>85.084974451775992</v>
      </c>
      <c r="AK752" s="229">
        <f t="shared" si="478"/>
        <v>81.532136101247985</v>
      </c>
      <c r="AL752" s="229">
        <f t="shared" si="478"/>
        <v>104.70030006105604</v>
      </c>
      <c r="AM752" s="229">
        <f t="shared" si="478"/>
        <v>223.92331287552003</v>
      </c>
      <c r="AN752" s="229">
        <f t="shared" si="478"/>
        <v>219.49837679923201</v>
      </c>
      <c r="AO752" s="229">
        <f t="shared" si="478"/>
        <v>205.12559408842083</v>
      </c>
      <c r="AP752" s="229">
        <f t="shared" si="478"/>
        <v>173.4079496853744</v>
      </c>
      <c r="AQ752" s="229">
        <f t="shared" si="478"/>
        <v>156.3524856130752</v>
      </c>
      <c r="AR752" s="229">
        <f t="shared" si="478"/>
        <v>103.49946737816693</v>
      </c>
      <c r="AS752" s="229">
        <f t="shared" si="478"/>
        <v>191.87596940993421</v>
      </c>
      <c r="AT752" s="229">
        <f t="shared" si="478"/>
        <v>145.08665398101741</v>
      </c>
      <c r="AU752" s="229">
        <f t="shared" ref="AU752:BV752" si="479">AT750</f>
        <v>145.08665398101741</v>
      </c>
      <c r="AV752" s="229">
        <f t="shared" si="479"/>
        <v>89.426990323193749</v>
      </c>
      <c r="AW752" s="229">
        <f t="shared" si="479"/>
        <v>85.756290673445292</v>
      </c>
      <c r="AX752" s="229">
        <f t="shared" si="479"/>
        <v>110.18739704449681</v>
      </c>
      <c r="AY752" s="229">
        <f t="shared" si="479"/>
        <v>236.05925387581581</v>
      </c>
      <c r="AZ752" s="229">
        <f t="shared" si="479"/>
        <v>236.05925387581581</v>
      </c>
      <c r="BA752" s="229">
        <f t="shared" si="479"/>
        <v>226.9367819822846</v>
      </c>
      <c r="BB752" s="229">
        <f t="shared" si="479"/>
        <v>196.65265911797781</v>
      </c>
      <c r="BC752" s="229">
        <f t="shared" si="479"/>
        <v>180.08738286908542</v>
      </c>
      <c r="BD752" s="229">
        <f t="shared" si="479"/>
        <v>117.82988638937181</v>
      </c>
      <c r="BE752" s="229">
        <f t="shared" si="479"/>
        <v>188.54927106895039</v>
      </c>
      <c r="BF752" s="229">
        <f t="shared" si="479"/>
        <v>143.14207351031479</v>
      </c>
      <c r="BG752" s="229">
        <f t="shared" si="479"/>
        <v>141.9980846502956</v>
      </c>
      <c r="BH752" s="229">
        <f t="shared" si="479"/>
        <v>88.386562381487437</v>
      </c>
      <c r="BI752" s="229">
        <f t="shared" si="479"/>
        <v>85.03118458593778</v>
      </c>
      <c r="BJ752" s="229">
        <f t="shared" si="479"/>
        <v>109.01963876117328</v>
      </c>
      <c r="BK752" s="229">
        <f t="shared" si="479"/>
        <v>232.09052185914055</v>
      </c>
      <c r="BL752" s="229">
        <f t="shared" si="479"/>
        <v>232.09052185914055</v>
      </c>
      <c r="BM752" s="229">
        <f t="shared" si="479"/>
        <v>220.81299089662375</v>
      </c>
      <c r="BN752" s="229">
        <f t="shared" si="479"/>
        <v>191.88476485965413</v>
      </c>
      <c r="BO752" s="229">
        <f t="shared" si="479"/>
        <v>175.66171068126374</v>
      </c>
      <c r="BP752" s="229">
        <f t="shared" si="479"/>
        <v>117.34432214170855</v>
      </c>
      <c r="BQ752" s="229">
        <f t="shared" si="479"/>
        <v>180.2643102390827</v>
      </c>
      <c r="BR752" s="229">
        <f t="shared" si="479"/>
        <v>135.84969514792431</v>
      </c>
      <c r="BS752" s="229">
        <f t="shared" si="479"/>
        <v>132.9750465524331</v>
      </c>
      <c r="BT752" s="229">
        <f t="shared" si="479"/>
        <v>84.969090870634673</v>
      </c>
      <c r="BU752" s="229">
        <f t="shared" si="479"/>
        <v>82.412167381397325</v>
      </c>
      <c r="BV752" s="229">
        <f t="shared" si="479"/>
        <v>105.31131976950935</v>
      </c>
      <c r="BW752" s="383">
        <f t="shared" si="467"/>
        <v>9102.0433837908513</v>
      </c>
    </row>
    <row r="753" spans="1:75" ht="16.5" thickBot="1" x14ac:dyDescent="0.3">
      <c r="A753" s="180" t="s">
        <v>485</v>
      </c>
      <c r="N753" s="229"/>
      <c r="O753" s="229">
        <f t="shared" ref="O753:AT753" si="480">O750+O751-O752</f>
        <v>0</v>
      </c>
      <c r="P753" s="229">
        <f t="shared" si="480"/>
        <v>0</v>
      </c>
      <c r="Q753" s="229">
        <f t="shared" si="480"/>
        <v>0.325273969724023</v>
      </c>
      <c r="R753" s="229">
        <f t="shared" si="480"/>
        <v>0</v>
      </c>
      <c r="S753" s="229">
        <f t="shared" si="480"/>
        <v>148.90155959057603</v>
      </c>
      <c r="T753" s="229">
        <f t="shared" si="480"/>
        <v>229.79570709562785</v>
      </c>
      <c r="U753" s="229">
        <f t="shared" si="480"/>
        <v>0</v>
      </c>
      <c r="V753" s="229">
        <f t="shared" si="480"/>
        <v>0</v>
      </c>
      <c r="W753" s="229">
        <f t="shared" si="480"/>
        <v>8.4501537968601497</v>
      </c>
      <c r="X753" s="229">
        <f t="shared" si="480"/>
        <v>57.3793619161479</v>
      </c>
      <c r="Y753" s="229">
        <f t="shared" si="480"/>
        <v>104.21457391448409</v>
      </c>
      <c r="Z753" s="229">
        <f t="shared" si="480"/>
        <v>300.24255187417606</v>
      </c>
      <c r="AA753" s="229">
        <f t="shared" si="480"/>
        <v>0</v>
      </c>
      <c r="AB753" s="229">
        <f t="shared" si="480"/>
        <v>0</v>
      </c>
      <c r="AC753" s="229">
        <f t="shared" si="480"/>
        <v>0</v>
      </c>
      <c r="AD753" s="229">
        <f t="shared" si="480"/>
        <v>0</v>
      </c>
      <c r="AE753" s="229">
        <f t="shared" si="480"/>
        <v>0</v>
      </c>
      <c r="AF753" s="229">
        <f t="shared" si="480"/>
        <v>147.0272139927639</v>
      </c>
      <c r="AG753" s="229">
        <f t="shared" si="480"/>
        <v>0</v>
      </c>
      <c r="AH753" s="229">
        <f t="shared" si="480"/>
        <v>0</v>
      </c>
      <c r="AI753" s="229">
        <f t="shared" si="480"/>
        <v>0.29887059045603337</v>
      </c>
      <c r="AJ753" s="229">
        <f t="shared" si="480"/>
        <v>47.404746712751972</v>
      </c>
      <c r="AK753" s="229">
        <f t="shared" si="480"/>
        <v>88.605851497968061</v>
      </c>
      <c r="AL753" s="229">
        <f t="shared" si="480"/>
        <v>259.17508336166395</v>
      </c>
      <c r="AM753" s="229">
        <f t="shared" si="480"/>
        <v>0</v>
      </c>
      <c r="AN753" s="229">
        <f t="shared" si="480"/>
        <v>0</v>
      </c>
      <c r="AO753" s="229">
        <f t="shared" si="480"/>
        <v>0</v>
      </c>
      <c r="AP753" s="229">
        <f t="shared" si="480"/>
        <v>0</v>
      </c>
      <c r="AQ753" s="229">
        <f t="shared" si="480"/>
        <v>13.210471580942965</v>
      </c>
      <c r="AR753" s="229">
        <f t="shared" si="480"/>
        <v>210.85052505938489</v>
      </c>
      <c r="AS753" s="229">
        <f t="shared" si="480"/>
        <v>0</v>
      </c>
      <c r="AT753" s="229">
        <f t="shared" si="480"/>
        <v>0</v>
      </c>
      <c r="AU753" s="229">
        <f t="shared" ref="AU753:BV753" si="481">AU750+AU751-AU752</f>
        <v>1.4213939952787484</v>
      </c>
      <c r="AV753" s="229">
        <f t="shared" si="481"/>
        <v>51.067358226918756</v>
      </c>
      <c r="AW753" s="229">
        <f t="shared" si="481"/>
        <v>94.763487463283511</v>
      </c>
      <c r="AX753" s="229">
        <f t="shared" si="481"/>
        <v>276.5479763265206</v>
      </c>
      <c r="AY753" s="229">
        <f t="shared" si="481"/>
        <v>0</v>
      </c>
      <c r="AZ753" s="229">
        <f t="shared" si="481"/>
        <v>0</v>
      </c>
      <c r="BA753" s="229">
        <f t="shared" si="481"/>
        <v>0</v>
      </c>
      <c r="BB753" s="229">
        <f t="shared" si="481"/>
        <v>0</v>
      </c>
      <c r="BC753" s="229">
        <f t="shared" si="481"/>
        <v>0</v>
      </c>
      <c r="BD753" s="229">
        <f t="shared" si="481"/>
        <v>186.15771390546658</v>
      </c>
      <c r="BE753" s="229">
        <f t="shared" si="481"/>
        <v>0</v>
      </c>
      <c r="BF753" s="229">
        <f t="shared" si="481"/>
        <v>0</v>
      </c>
      <c r="BG753" s="229">
        <f t="shared" si="481"/>
        <v>0.50269959740865033</v>
      </c>
      <c r="BH753" s="229">
        <f t="shared" si="481"/>
        <v>48.704531134616332</v>
      </c>
      <c r="BI753" s="229">
        <f t="shared" si="481"/>
        <v>90.735171784117114</v>
      </c>
      <c r="BJ753" s="229">
        <f t="shared" si="481"/>
        <v>265.16712097091045</v>
      </c>
      <c r="BK753" s="229">
        <f t="shared" si="481"/>
        <v>0</v>
      </c>
      <c r="BL753" s="229">
        <f t="shared" si="481"/>
        <v>0</v>
      </c>
      <c r="BM753" s="229">
        <f t="shared" si="481"/>
        <v>0</v>
      </c>
      <c r="BN753" s="229">
        <f t="shared" si="481"/>
        <v>0</v>
      </c>
      <c r="BO753" s="229">
        <f t="shared" si="481"/>
        <v>0</v>
      </c>
      <c r="BP753" s="229">
        <f t="shared" si="481"/>
        <v>171.07857424082377</v>
      </c>
      <c r="BQ753" s="229">
        <f t="shared" si="481"/>
        <v>0</v>
      </c>
      <c r="BR753" s="229">
        <f t="shared" si="481"/>
        <v>0</v>
      </c>
      <c r="BS753" s="229">
        <f t="shared" si="481"/>
        <v>2.9754988405823894</v>
      </c>
      <c r="BT753" s="229">
        <f t="shared" si="481"/>
        <v>46.89037693960104</v>
      </c>
      <c r="BU753" s="229">
        <f t="shared" si="481"/>
        <v>86.085944249817658</v>
      </c>
      <c r="BV753" s="229">
        <f t="shared" si="481"/>
        <v>250.02062522378776</v>
      </c>
      <c r="BW753" s="383">
        <f t="shared" si="467"/>
        <v>3188.0004178526615</v>
      </c>
    </row>
    <row r="754" spans="1:75" ht="16.5" thickBot="1" x14ac:dyDescent="0.3">
      <c r="BW754" s="355">
        <f t="shared" si="467"/>
        <v>0</v>
      </c>
    </row>
    <row r="755" spans="1:75" ht="16.5" thickBot="1" x14ac:dyDescent="0.3">
      <c r="A755" s="357" t="s">
        <v>481</v>
      </c>
      <c r="B755" s="357">
        <f>COUNTIF(C753:BV753,"&lt;0")</f>
        <v>0</v>
      </c>
      <c r="BW755" s="355">
        <f t="shared" si="467"/>
        <v>0</v>
      </c>
    </row>
    <row r="756" spans="1:75" ht="16.5" thickBot="1" x14ac:dyDescent="0.3">
      <c r="A756" s="358"/>
      <c r="B756" s="358"/>
      <c r="BW756" s="355">
        <f t="shared" si="467"/>
        <v>0</v>
      </c>
    </row>
    <row r="757" spans="1:75" ht="16.5" thickBot="1" x14ac:dyDescent="0.3">
      <c r="A757" s="385" t="s">
        <v>163</v>
      </c>
      <c r="BW757" s="355">
        <f t="shared" si="467"/>
        <v>0</v>
      </c>
    </row>
    <row r="758" spans="1:75" ht="16.5" thickBot="1" x14ac:dyDescent="0.3">
      <c r="A758" s="180" t="s">
        <v>469</v>
      </c>
      <c r="N758" s="360">
        <f>'MONTHLY DATA'!AL207</f>
        <v>3</v>
      </c>
      <c r="O758" s="363">
        <f>O760-O759</f>
        <v>3</v>
      </c>
      <c r="P758" s="363">
        <f>P760-P759</f>
        <v>2.8210012039999999</v>
      </c>
      <c r="Q758" s="363">
        <f>Q760-Q759</f>
        <v>2.14974063296</v>
      </c>
      <c r="R758" s="363">
        <f>R760-R759</f>
        <v>1.4863905764319998</v>
      </c>
      <c r="S758" s="363">
        <f>(S759/30)*'MONTHLY DATA'!AQ200</f>
        <v>2.4330774554419201</v>
      </c>
      <c r="T758" s="363">
        <f>(T759/30)*'MONTHLY DATA'!AR200</f>
        <v>3.5793621856747517</v>
      </c>
      <c r="U758" s="363">
        <f>(U759/30)*'MONTHLY DATA'!AS200</f>
        <v>2.0190193465589763</v>
      </c>
      <c r="V758" s="363">
        <f>V760-V759</f>
        <v>1.6407333572789762</v>
      </c>
      <c r="W758" s="363">
        <f>(W759/30)*'MONTHLY DATA'!AU200</f>
        <v>1.9933987085148164</v>
      </c>
      <c r="X758" s="363">
        <f>(X759/30)*'MONTHLY DATA'!AV200</f>
        <v>1.9781877314764793</v>
      </c>
      <c r="Y758" s="363">
        <f>(Y759/30)*'MONTHLY DATA'!AW200</f>
        <v>2.4097600699392006</v>
      </c>
      <c r="Z758" s="363">
        <f>(Z759/30)*'MONTHLY DATA'!AX200</f>
        <v>4.8612488641576972</v>
      </c>
      <c r="AA758" s="363">
        <f>AA760-AA759</f>
        <v>4.4118355460904972</v>
      </c>
      <c r="AB758" s="363">
        <f>AB760-AB759</f>
        <v>4.0978072372024972</v>
      </c>
      <c r="AC758" s="363">
        <f>AC760-AC759</f>
        <v>3.0929850244304973</v>
      </c>
      <c r="AD758" s="363">
        <f>AD760-AD759</f>
        <v>2.5380993698204972</v>
      </c>
      <c r="AE758" s="363">
        <f>(AE759/30)*'MONTHLY DATA'!BC200</f>
        <v>2.0064363069118665</v>
      </c>
      <c r="AF758" s="363">
        <f>(AF759/30)*'MONTHLY DATA'!BD200</f>
        <v>2.8987054990413323</v>
      </c>
      <c r="AG758" s="363">
        <f>(AG759/30)*'MONTHLY DATA'!BE200</f>
        <v>1.6211791824661999</v>
      </c>
      <c r="AH758" s="363">
        <f>AH760-AH759</f>
        <v>1.3454699284361999</v>
      </c>
      <c r="AI758" s="363">
        <f>(AI759/30)*'MONTHLY DATA'!BG200</f>
        <v>1.6228477400235328</v>
      </c>
      <c r="AJ758" s="363">
        <f>(AJ759/30)*'MONTHLY DATA'!BH200</f>
        <v>1.6027378693395995</v>
      </c>
      <c r="AK758" s="363">
        <f>(AK759/30)*'MONTHLY DATA'!BI200</f>
        <v>1.9523862090478672</v>
      </c>
      <c r="AL758" s="363">
        <f>(AL759/30)*'MONTHLY DATA'!BJ200</f>
        <v>3.971721309770667</v>
      </c>
      <c r="AM758" s="363">
        <f>AM760-AM759</f>
        <v>3.7565263447706672</v>
      </c>
      <c r="AN758" s="363">
        <f>AN760-AN759</f>
        <v>3.2685749373566675</v>
      </c>
      <c r="AO758" s="363">
        <f>AO760-AO759</f>
        <v>2.3491609941386673</v>
      </c>
      <c r="AP758" s="363">
        <f>AP760-AP759</f>
        <v>1.8403460769746673</v>
      </c>
      <c r="AQ758" s="363">
        <f>(AQ759/30)*'MONTHLY DATA'!BO200</f>
        <v>1.9382796921114001</v>
      </c>
      <c r="AR758" s="363">
        <f>(AR759/30)*'MONTHLY DATA'!BP200</f>
        <v>2.6996961185171999</v>
      </c>
      <c r="AS758" s="363">
        <f>(AS759/30)*'MONTHLY DATA'!BQ200</f>
        <v>1.5853180691106001</v>
      </c>
      <c r="AT758" s="363">
        <f>AT760-AT759</f>
        <v>1.3045085031006001</v>
      </c>
      <c r="AU758" s="363">
        <f>(AU759/30)*'MONTHLY DATA'!BS200</f>
        <v>1.5516027592757997</v>
      </c>
      <c r="AV758" s="363">
        <f>(AV759/30)*'MONTHLY DATA'!BT200</f>
        <v>1.5396451186644</v>
      </c>
      <c r="AW758" s="363">
        <f>(AW759/30)*'MONTHLY DATA'!BU200</f>
        <v>1.8621277408799997</v>
      </c>
      <c r="AX758" s="363">
        <f>(AX759/30)*'MONTHLY DATA'!BV200</f>
        <v>3.7617034619142</v>
      </c>
      <c r="AY758" s="363">
        <f>AY760-AY759</f>
        <v>3.7617034619142</v>
      </c>
      <c r="AZ758" s="363">
        <f>AZ760-AZ759</f>
        <v>3.6051691491558002</v>
      </c>
      <c r="BA758" s="363">
        <f>BA760-BA759</f>
        <v>3.0855178511982002</v>
      </c>
      <c r="BB758" s="363">
        <f>BB760-BB759</f>
        <v>2.7448851543912003</v>
      </c>
      <c r="BC758" s="363">
        <f>(BC759/30)*'MONTHLY DATA'!CA200</f>
        <v>1.5802853544402167</v>
      </c>
      <c r="BD758" s="363">
        <f>(BD759/30)*'MONTHLY DATA'!CB200</f>
        <v>2.6020671437809995</v>
      </c>
      <c r="BE758" s="363">
        <f>BE760-BE759</f>
        <v>1.5603663049028995</v>
      </c>
      <c r="BF758" s="363">
        <f>BF760-BF759</f>
        <v>1.4559530075053995</v>
      </c>
      <c r="BG758" s="363">
        <f>(BG759/30)*'MONTHLY DATA'!CE200</f>
        <v>1.3226946426768666</v>
      </c>
      <c r="BH758" s="363">
        <f>(BH759/30)*'MONTHLY DATA'!CF200</f>
        <v>1.2892222854901831</v>
      </c>
      <c r="BI758" s="363">
        <f>(BI759/30)*'MONTHLY DATA'!CG200</f>
        <v>1.6132478038659499</v>
      </c>
      <c r="BJ758" s="363">
        <f>(BJ759/30)*'MONTHLY DATA'!CH200</f>
        <v>3.3669692320020164</v>
      </c>
      <c r="BK758" s="363">
        <f>BK760-BK759</f>
        <v>3.0159244210500162</v>
      </c>
      <c r="BL758" s="363">
        <f>BL760-BL759</f>
        <v>2.646813781479616</v>
      </c>
      <c r="BM758" s="363">
        <f>BM760-BM759</f>
        <v>1.832442286162816</v>
      </c>
      <c r="BN758" s="363">
        <f>BN760-BN759</f>
        <v>1.3777179869036162</v>
      </c>
      <c r="BO758" s="363">
        <f>(BO759/30)*'MONTHLY DATA'!CM200</f>
        <v>1.89650151811392</v>
      </c>
      <c r="BP758" s="363">
        <f>(BP759/30)*'MONTHLY DATA'!CN200</f>
        <v>2.9408264494809599</v>
      </c>
      <c r="BQ758" s="363">
        <f>BQ760-BQ759</f>
        <v>1.6568851249497598</v>
      </c>
      <c r="BR758" s="363">
        <f>BR760-BR759</f>
        <v>1.4507255363401597</v>
      </c>
      <c r="BS758" s="363">
        <f>(BS759/30)*'MONTHLY DATA'!CQ200</f>
        <v>1.5681297972460801</v>
      </c>
      <c r="BT758" s="363">
        <f>(BT759/30)*'MONTHLY DATA'!CR200</f>
        <v>1.5479369587046399</v>
      </c>
      <c r="BU758" s="363">
        <f>(BU759/30)*'MONTHLY DATA'!CS200</f>
        <v>1.9087979920281604</v>
      </c>
      <c r="BV758" s="363">
        <f>(BV759/30)*'MONTHLY DATA'!CT200</f>
        <v>3.9088895713478395</v>
      </c>
      <c r="BW758" s="355">
        <f t="shared" si="467"/>
        <v>145.73129398696244</v>
      </c>
    </row>
    <row r="759" spans="1:75" ht="16.5" thickBot="1" x14ac:dyDescent="0.3">
      <c r="A759" s="180" t="s">
        <v>470</v>
      </c>
      <c r="N759" s="360"/>
      <c r="O759" s="363">
        <f>O694+O688</f>
        <v>0</v>
      </c>
      <c r="P759" s="363">
        <f t="shared" ref="P759:BV759" si="482">P694+P688</f>
        <v>0.17899879600000013</v>
      </c>
      <c r="Q759" s="363">
        <f t="shared" si="482"/>
        <v>0.67126057104000003</v>
      </c>
      <c r="R759" s="363">
        <f t="shared" si="482"/>
        <v>0.66335005652800016</v>
      </c>
      <c r="S759" s="363">
        <f t="shared" si="482"/>
        <v>2.2810101144768002</v>
      </c>
      <c r="T759" s="363">
        <f t="shared" si="482"/>
        <v>3.3556520490700796</v>
      </c>
      <c r="U759" s="363">
        <f t="shared" si="482"/>
        <v>1.8928306373990402</v>
      </c>
      <c r="V759" s="363">
        <f t="shared" si="482"/>
        <v>0.37828598928000012</v>
      </c>
      <c r="W759" s="363">
        <f t="shared" si="482"/>
        <v>1.8688112892326403</v>
      </c>
      <c r="X759" s="363">
        <f t="shared" si="482"/>
        <v>1.8545509982591994</v>
      </c>
      <c r="Y759" s="363">
        <f t="shared" si="482"/>
        <v>2.2591500655680004</v>
      </c>
      <c r="Z759" s="363">
        <f t="shared" si="482"/>
        <v>4.5574208101478408</v>
      </c>
      <c r="AA759" s="363">
        <f t="shared" si="482"/>
        <v>0.44941331806719981</v>
      </c>
      <c r="AB759" s="363">
        <f t="shared" si="482"/>
        <v>0.31402830888799971</v>
      </c>
      <c r="AC759" s="363">
        <f t="shared" si="482"/>
        <v>1.0048222127719999</v>
      </c>
      <c r="AD759" s="363">
        <f t="shared" si="482"/>
        <v>0.55488565461000006</v>
      </c>
      <c r="AE759" s="363">
        <f t="shared" si="482"/>
        <v>1.9417125550759999</v>
      </c>
      <c r="AF759" s="363">
        <f t="shared" si="482"/>
        <v>2.805198870039999</v>
      </c>
      <c r="AG759" s="363">
        <f t="shared" si="482"/>
        <v>1.5688830798059998</v>
      </c>
      <c r="AH759" s="363">
        <f t="shared" si="482"/>
        <v>0.27570925402999991</v>
      </c>
      <c r="AI759" s="363">
        <f t="shared" si="482"/>
        <v>1.5704978129259997</v>
      </c>
      <c r="AJ759" s="363">
        <f t="shared" si="482"/>
        <v>1.5510366477479995</v>
      </c>
      <c r="AK759" s="363">
        <f t="shared" si="482"/>
        <v>1.8894060087560005</v>
      </c>
      <c r="AL759" s="363">
        <f t="shared" si="482"/>
        <v>3.84360126752</v>
      </c>
      <c r="AM759" s="363">
        <f t="shared" si="482"/>
        <v>0.21519496500000002</v>
      </c>
      <c r="AN759" s="363">
        <f t="shared" si="482"/>
        <v>0.48795140741399978</v>
      </c>
      <c r="AO759" s="363">
        <f t="shared" si="482"/>
        <v>0.91941394321800007</v>
      </c>
      <c r="AP759" s="363">
        <f t="shared" si="482"/>
        <v>0.50881491716399985</v>
      </c>
      <c r="AQ759" s="363">
        <f t="shared" si="482"/>
        <v>1.7620724473740002</v>
      </c>
      <c r="AR759" s="363">
        <f t="shared" si="482"/>
        <v>2.4542691986519998</v>
      </c>
      <c r="AS759" s="363">
        <f t="shared" si="482"/>
        <v>1.4411982446460001</v>
      </c>
      <c r="AT759" s="363">
        <f t="shared" si="482"/>
        <v>0.28080956600999996</v>
      </c>
      <c r="AU759" s="363">
        <f t="shared" si="482"/>
        <v>1.4105479629779998</v>
      </c>
      <c r="AV759" s="363">
        <f t="shared" si="482"/>
        <v>1.3996773806039999</v>
      </c>
      <c r="AW759" s="363">
        <f t="shared" si="482"/>
        <v>1.6928434007999997</v>
      </c>
      <c r="AX759" s="363">
        <f t="shared" si="482"/>
        <v>3.4197304199219998</v>
      </c>
      <c r="AY759" s="363">
        <f t="shared" si="482"/>
        <v>0</v>
      </c>
      <c r="AZ759" s="363">
        <f t="shared" si="482"/>
        <v>0.15653431275839999</v>
      </c>
      <c r="BA759" s="363">
        <f t="shared" si="482"/>
        <v>0.51965129795759979</v>
      </c>
      <c r="BB759" s="363">
        <f t="shared" si="482"/>
        <v>0.34063269680699987</v>
      </c>
      <c r="BC759" s="363">
        <f t="shared" si="482"/>
        <v>1.3545303038059</v>
      </c>
      <c r="BD759" s="363">
        <f t="shared" si="482"/>
        <v>2.2303432660979996</v>
      </c>
      <c r="BE759" s="363">
        <f t="shared" si="482"/>
        <v>1.0417008388780999</v>
      </c>
      <c r="BF759" s="363">
        <f t="shared" si="482"/>
        <v>0.10441329739750006</v>
      </c>
      <c r="BG759" s="363">
        <f t="shared" si="482"/>
        <v>1.1337382651515999</v>
      </c>
      <c r="BH759" s="363">
        <f t="shared" si="482"/>
        <v>1.1050476732772998</v>
      </c>
      <c r="BI759" s="363">
        <f t="shared" si="482"/>
        <v>1.3827838318851</v>
      </c>
      <c r="BJ759" s="363">
        <f t="shared" si="482"/>
        <v>2.8859736274302996</v>
      </c>
      <c r="BK759" s="363">
        <f t="shared" si="482"/>
        <v>0.35104481095200007</v>
      </c>
      <c r="BL759" s="363">
        <f t="shared" si="482"/>
        <v>0.3691106395704003</v>
      </c>
      <c r="BM759" s="363">
        <f t="shared" si="482"/>
        <v>0.81437149531680009</v>
      </c>
      <c r="BN759" s="363">
        <f t="shared" si="482"/>
        <v>0.45472429925919988</v>
      </c>
      <c r="BO759" s="363">
        <f t="shared" si="482"/>
        <v>1.5804179317615998</v>
      </c>
      <c r="BP759" s="363">
        <f t="shared" si="482"/>
        <v>2.4506887079008002</v>
      </c>
      <c r="BQ759" s="363">
        <f t="shared" si="482"/>
        <v>1.2839413245312001</v>
      </c>
      <c r="BR759" s="363">
        <f t="shared" si="482"/>
        <v>0.2061595886096001</v>
      </c>
      <c r="BS759" s="363">
        <f t="shared" si="482"/>
        <v>1.3067748310384002</v>
      </c>
      <c r="BT759" s="363">
        <f t="shared" si="482"/>
        <v>1.2899474655871999</v>
      </c>
      <c r="BU759" s="363">
        <f t="shared" si="482"/>
        <v>1.5906649933568002</v>
      </c>
      <c r="BV759" s="363">
        <f t="shared" si="482"/>
        <v>3.2574079761231998</v>
      </c>
      <c r="BW759" s="355">
        <f t="shared" si="467"/>
        <v>80.933643696476793</v>
      </c>
    </row>
    <row r="760" spans="1:75" ht="16.5" thickBot="1" x14ac:dyDescent="0.3">
      <c r="A760" s="180" t="s">
        <v>476</v>
      </c>
      <c r="N760" s="360"/>
      <c r="O760" s="363">
        <f t="shared" ref="O760:AT760" si="483">N758</f>
        <v>3</v>
      </c>
      <c r="P760" s="363">
        <f t="shared" si="483"/>
        <v>3</v>
      </c>
      <c r="Q760" s="363">
        <f t="shared" si="483"/>
        <v>2.8210012039999999</v>
      </c>
      <c r="R760" s="363">
        <f t="shared" si="483"/>
        <v>2.14974063296</v>
      </c>
      <c r="S760" s="363">
        <f t="shared" si="483"/>
        <v>1.4863905764319998</v>
      </c>
      <c r="T760" s="363">
        <f t="shared" si="483"/>
        <v>2.4330774554419201</v>
      </c>
      <c r="U760" s="363">
        <f t="shared" si="483"/>
        <v>3.5793621856747517</v>
      </c>
      <c r="V760" s="363">
        <f t="shared" si="483"/>
        <v>2.0190193465589763</v>
      </c>
      <c r="W760" s="363">
        <f t="shared" si="483"/>
        <v>1.6407333572789762</v>
      </c>
      <c r="X760" s="363">
        <f t="shared" si="483"/>
        <v>1.9933987085148164</v>
      </c>
      <c r="Y760" s="363">
        <f t="shared" si="483"/>
        <v>1.9781877314764793</v>
      </c>
      <c r="Z760" s="363">
        <f t="shared" si="483"/>
        <v>2.4097600699392006</v>
      </c>
      <c r="AA760" s="363">
        <f t="shared" si="483"/>
        <v>4.8612488641576972</v>
      </c>
      <c r="AB760" s="363">
        <f t="shared" si="483"/>
        <v>4.4118355460904972</v>
      </c>
      <c r="AC760" s="363">
        <f t="shared" si="483"/>
        <v>4.0978072372024972</v>
      </c>
      <c r="AD760" s="363">
        <f t="shared" si="483"/>
        <v>3.0929850244304973</v>
      </c>
      <c r="AE760" s="363">
        <f t="shared" si="483"/>
        <v>2.5380993698204972</v>
      </c>
      <c r="AF760" s="363">
        <f t="shared" si="483"/>
        <v>2.0064363069118665</v>
      </c>
      <c r="AG760" s="363">
        <f t="shared" si="483"/>
        <v>2.8987054990413323</v>
      </c>
      <c r="AH760" s="363">
        <f t="shared" si="483"/>
        <v>1.6211791824661999</v>
      </c>
      <c r="AI760" s="363">
        <f t="shared" si="483"/>
        <v>1.3454699284361999</v>
      </c>
      <c r="AJ760" s="363">
        <f t="shared" si="483"/>
        <v>1.6228477400235328</v>
      </c>
      <c r="AK760" s="363">
        <f t="shared" si="483"/>
        <v>1.6027378693395995</v>
      </c>
      <c r="AL760" s="363">
        <f t="shared" si="483"/>
        <v>1.9523862090478672</v>
      </c>
      <c r="AM760" s="363">
        <f t="shared" si="483"/>
        <v>3.971721309770667</v>
      </c>
      <c r="AN760" s="363">
        <f t="shared" si="483"/>
        <v>3.7565263447706672</v>
      </c>
      <c r="AO760" s="363">
        <f t="shared" si="483"/>
        <v>3.2685749373566675</v>
      </c>
      <c r="AP760" s="363">
        <f t="shared" si="483"/>
        <v>2.3491609941386673</v>
      </c>
      <c r="AQ760" s="363">
        <f t="shared" si="483"/>
        <v>1.8403460769746673</v>
      </c>
      <c r="AR760" s="363">
        <f t="shared" si="483"/>
        <v>1.9382796921114001</v>
      </c>
      <c r="AS760" s="363">
        <f t="shared" si="483"/>
        <v>2.6996961185171999</v>
      </c>
      <c r="AT760" s="363">
        <f t="shared" si="483"/>
        <v>1.5853180691106001</v>
      </c>
      <c r="AU760" s="363">
        <f t="shared" ref="AU760:BV760" si="484">AT758</f>
        <v>1.3045085031006001</v>
      </c>
      <c r="AV760" s="363">
        <f t="shared" si="484"/>
        <v>1.5516027592757997</v>
      </c>
      <c r="AW760" s="363">
        <f t="shared" si="484"/>
        <v>1.5396451186644</v>
      </c>
      <c r="AX760" s="363">
        <f t="shared" si="484"/>
        <v>1.8621277408799997</v>
      </c>
      <c r="AY760" s="363">
        <f t="shared" si="484"/>
        <v>3.7617034619142</v>
      </c>
      <c r="AZ760" s="363">
        <f t="shared" si="484"/>
        <v>3.7617034619142</v>
      </c>
      <c r="BA760" s="363">
        <f t="shared" si="484"/>
        <v>3.6051691491558002</v>
      </c>
      <c r="BB760" s="363">
        <f t="shared" si="484"/>
        <v>3.0855178511982002</v>
      </c>
      <c r="BC760" s="363">
        <f t="shared" si="484"/>
        <v>2.7448851543912003</v>
      </c>
      <c r="BD760" s="363">
        <f t="shared" si="484"/>
        <v>1.5802853544402167</v>
      </c>
      <c r="BE760" s="363">
        <f t="shared" si="484"/>
        <v>2.6020671437809995</v>
      </c>
      <c r="BF760" s="363">
        <f t="shared" si="484"/>
        <v>1.5603663049028995</v>
      </c>
      <c r="BG760" s="363">
        <f t="shared" si="484"/>
        <v>1.4559530075053995</v>
      </c>
      <c r="BH760" s="363">
        <f t="shared" si="484"/>
        <v>1.3226946426768666</v>
      </c>
      <c r="BI760" s="363">
        <f t="shared" si="484"/>
        <v>1.2892222854901831</v>
      </c>
      <c r="BJ760" s="363">
        <f t="shared" si="484"/>
        <v>1.6132478038659499</v>
      </c>
      <c r="BK760" s="363">
        <f t="shared" si="484"/>
        <v>3.3669692320020164</v>
      </c>
      <c r="BL760" s="363">
        <f t="shared" si="484"/>
        <v>3.0159244210500162</v>
      </c>
      <c r="BM760" s="363">
        <f t="shared" si="484"/>
        <v>2.646813781479616</v>
      </c>
      <c r="BN760" s="363">
        <f t="shared" si="484"/>
        <v>1.832442286162816</v>
      </c>
      <c r="BO760" s="363">
        <f t="shared" si="484"/>
        <v>1.3777179869036162</v>
      </c>
      <c r="BP760" s="363">
        <f t="shared" si="484"/>
        <v>1.89650151811392</v>
      </c>
      <c r="BQ760" s="363">
        <f t="shared" si="484"/>
        <v>2.9408264494809599</v>
      </c>
      <c r="BR760" s="363">
        <f t="shared" si="484"/>
        <v>1.6568851249497598</v>
      </c>
      <c r="BS760" s="363">
        <f t="shared" si="484"/>
        <v>1.4507255363401597</v>
      </c>
      <c r="BT760" s="363">
        <f t="shared" si="484"/>
        <v>1.5681297972460801</v>
      </c>
      <c r="BU760" s="363">
        <f t="shared" si="484"/>
        <v>1.5479369587046399</v>
      </c>
      <c r="BV760" s="363">
        <f t="shared" si="484"/>
        <v>1.9087979920281604</v>
      </c>
      <c r="BW760" s="355">
        <f t="shared" si="467"/>
        <v>141.82240441561461</v>
      </c>
    </row>
    <row r="761" spans="1:75" ht="16.5" thickBot="1" x14ac:dyDescent="0.3">
      <c r="A761" s="180" t="s">
        <v>471</v>
      </c>
      <c r="N761" s="360"/>
      <c r="O761" s="363">
        <f t="shared" ref="O761:AT761" si="485">O758+O759-O760</f>
        <v>0</v>
      </c>
      <c r="P761" s="363">
        <f t="shared" si="485"/>
        <v>0</v>
      </c>
      <c r="Q761" s="363">
        <f t="shared" si="485"/>
        <v>0</v>
      </c>
      <c r="R761" s="363">
        <f t="shared" si="485"/>
        <v>0</v>
      </c>
      <c r="S761" s="363">
        <f t="shared" si="485"/>
        <v>3.2276969934867203</v>
      </c>
      <c r="T761" s="363">
        <f t="shared" si="485"/>
        <v>4.5019367793029108</v>
      </c>
      <c r="U761" s="363">
        <f t="shared" si="485"/>
        <v>0.3324877982832648</v>
      </c>
      <c r="V761" s="363">
        <f t="shared" si="485"/>
        <v>0</v>
      </c>
      <c r="W761" s="363">
        <f t="shared" si="485"/>
        <v>2.2214766404684805</v>
      </c>
      <c r="X761" s="363">
        <f t="shared" si="485"/>
        <v>1.8393400212208626</v>
      </c>
      <c r="Y761" s="363">
        <f t="shared" si="485"/>
        <v>2.6907224040307209</v>
      </c>
      <c r="Z761" s="363">
        <f t="shared" si="485"/>
        <v>7.0089096043663366</v>
      </c>
      <c r="AA761" s="363">
        <f t="shared" si="485"/>
        <v>0</v>
      </c>
      <c r="AB761" s="363">
        <f t="shared" si="485"/>
        <v>0</v>
      </c>
      <c r="AC761" s="363">
        <f t="shared" si="485"/>
        <v>0</v>
      </c>
      <c r="AD761" s="363">
        <f t="shared" si="485"/>
        <v>0</v>
      </c>
      <c r="AE761" s="363">
        <f t="shared" si="485"/>
        <v>1.4100494921673694</v>
      </c>
      <c r="AF761" s="363">
        <f t="shared" si="485"/>
        <v>3.6974680621694649</v>
      </c>
      <c r="AG761" s="363">
        <f t="shared" si="485"/>
        <v>0.29135676323086734</v>
      </c>
      <c r="AH761" s="363">
        <f t="shared" si="485"/>
        <v>0</v>
      </c>
      <c r="AI761" s="363">
        <f t="shared" si="485"/>
        <v>1.8478756245133323</v>
      </c>
      <c r="AJ761" s="363">
        <f t="shared" si="485"/>
        <v>1.530926777064066</v>
      </c>
      <c r="AK761" s="363">
        <f t="shared" si="485"/>
        <v>2.2390543484642684</v>
      </c>
      <c r="AL761" s="363">
        <f t="shared" si="485"/>
        <v>5.8629363682427993</v>
      </c>
      <c r="AM761" s="363">
        <f t="shared" si="485"/>
        <v>0</v>
      </c>
      <c r="AN761" s="363">
        <f t="shared" si="485"/>
        <v>0</v>
      </c>
      <c r="AO761" s="363">
        <f t="shared" si="485"/>
        <v>0</v>
      </c>
      <c r="AP761" s="363">
        <f t="shared" si="485"/>
        <v>0</v>
      </c>
      <c r="AQ761" s="363">
        <f t="shared" si="485"/>
        <v>1.8600060625107329</v>
      </c>
      <c r="AR761" s="363">
        <f t="shared" si="485"/>
        <v>3.2156856250577999</v>
      </c>
      <c r="AS761" s="363">
        <f t="shared" si="485"/>
        <v>0.32682019523940031</v>
      </c>
      <c r="AT761" s="363">
        <f t="shared" si="485"/>
        <v>0</v>
      </c>
      <c r="AU761" s="363">
        <f t="shared" ref="AU761:BV761" si="486">AU758+AU759-AU760</f>
        <v>1.6576422191531992</v>
      </c>
      <c r="AV761" s="363">
        <f t="shared" si="486"/>
        <v>1.3877197399926</v>
      </c>
      <c r="AW761" s="363">
        <f t="shared" si="486"/>
        <v>2.0153260230155992</v>
      </c>
      <c r="AX761" s="363">
        <f t="shared" si="486"/>
        <v>5.3193061409562006</v>
      </c>
      <c r="AY761" s="363">
        <f t="shared" si="486"/>
        <v>0</v>
      </c>
      <c r="AZ761" s="363">
        <f t="shared" si="486"/>
        <v>0</v>
      </c>
      <c r="BA761" s="363">
        <f t="shared" si="486"/>
        <v>0</v>
      </c>
      <c r="BB761" s="363">
        <f t="shared" si="486"/>
        <v>0</v>
      </c>
      <c r="BC761" s="363">
        <f t="shared" si="486"/>
        <v>0.18993050385491639</v>
      </c>
      <c r="BD761" s="363">
        <f t="shared" si="486"/>
        <v>3.2521250554387828</v>
      </c>
      <c r="BE761" s="363">
        <f t="shared" si="486"/>
        <v>0</v>
      </c>
      <c r="BF761" s="363">
        <f t="shared" si="486"/>
        <v>0</v>
      </c>
      <c r="BG761" s="363">
        <f t="shared" si="486"/>
        <v>1.0004799003230671</v>
      </c>
      <c r="BH761" s="363">
        <f t="shared" si="486"/>
        <v>1.0715753160906161</v>
      </c>
      <c r="BI761" s="363">
        <f t="shared" si="486"/>
        <v>1.7068093502608668</v>
      </c>
      <c r="BJ761" s="363">
        <f t="shared" si="486"/>
        <v>4.6396950555663663</v>
      </c>
      <c r="BK761" s="363">
        <f t="shared" si="486"/>
        <v>0</v>
      </c>
      <c r="BL761" s="363">
        <f t="shared" si="486"/>
        <v>0</v>
      </c>
      <c r="BM761" s="363">
        <f t="shared" si="486"/>
        <v>0</v>
      </c>
      <c r="BN761" s="363">
        <f t="shared" si="486"/>
        <v>0</v>
      </c>
      <c r="BO761" s="363">
        <f t="shared" si="486"/>
        <v>2.0992014629719034</v>
      </c>
      <c r="BP761" s="363">
        <f t="shared" si="486"/>
        <v>3.4950136392678401</v>
      </c>
      <c r="BQ761" s="363">
        <f t="shared" si="486"/>
        <v>0</v>
      </c>
      <c r="BR761" s="363">
        <f t="shared" si="486"/>
        <v>0</v>
      </c>
      <c r="BS761" s="363">
        <f t="shared" si="486"/>
        <v>1.4241790919443207</v>
      </c>
      <c r="BT761" s="363">
        <f t="shared" si="486"/>
        <v>1.2697546270457596</v>
      </c>
      <c r="BU761" s="363">
        <f t="shared" si="486"/>
        <v>1.9515260266803207</v>
      </c>
      <c r="BV761" s="363">
        <f t="shared" si="486"/>
        <v>5.2574995554428785</v>
      </c>
      <c r="BW761" s="355">
        <f t="shared" si="467"/>
        <v>81.842533267824635</v>
      </c>
    </row>
    <row r="762" spans="1:75" ht="16.5" thickBot="1" x14ac:dyDescent="0.3">
      <c r="BW762" s="355">
        <f t="shared" si="467"/>
        <v>0</v>
      </c>
    </row>
    <row r="763" spans="1:75" ht="16.5" thickBot="1" x14ac:dyDescent="0.3">
      <c r="A763" s="357" t="s">
        <v>481</v>
      </c>
      <c r="B763" s="357">
        <f>COUNTIF(C761:BV761,"&lt;0")</f>
        <v>0</v>
      </c>
      <c r="BW763" s="355">
        <f t="shared" si="467"/>
        <v>0</v>
      </c>
    </row>
    <row r="764" spans="1:75" ht="16.5" thickBot="1" x14ac:dyDescent="0.3">
      <c r="A764" s="386" t="s">
        <v>164</v>
      </c>
      <c r="BW764" s="355">
        <f t="shared" si="467"/>
        <v>0</v>
      </c>
    </row>
    <row r="765" spans="1:75" ht="16.5" thickBot="1" x14ac:dyDescent="0.3">
      <c r="A765" s="180" t="s">
        <v>477</v>
      </c>
      <c r="N765" s="229">
        <f>'MONTHLY DATA'!AL208</f>
        <v>6</v>
      </c>
      <c r="O765" s="229">
        <f>O767-O766</f>
        <v>6</v>
      </c>
      <c r="P765" s="229">
        <f>P767-P766</f>
        <v>5.5390781002999994</v>
      </c>
      <c r="Q765" s="229">
        <f>Q767-Q766</f>
        <v>3.8105821298719995</v>
      </c>
      <c r="R765" s="229">
        <f>R767-R766</f>
        <v>2.2311180000079989</v>
      </c>
      <c r="S765" s="229">
        <f>(S766/30)*'MONTHLY DATA'!AQ201</f>
        <v>6.0148110392911205</v>
      </c>
      <c r="T765" s="229">
        <f>(T766/30)*'MONTHLY DATA'!AR201</f>
        <v>9.1030529659998702</v>
      </c>
      <c r="U765" s="229">
        <f>(U766/30)*'MONTHLY DATA'!AS201</f>
        <v>4.9368998634183372</v>
      </c>
      <c r="V765" s="229">
        <f>V767-V766</f>
        <v>4.1082917722023371</v>
      </c>
      <c r="W765" s="229">
        <f>(W766/30)*'MONTHLY DATA'!AU201</f>
        <v>4.962932331174577</v>
      </c>
      <c r="X765" s="229">
        <f>(X766/30)*'MONTHLY DATA'!AV201</f>
        <v>4.9101268893124788</v>
      </c>
      <c r="Y765" s="229">
        <f>(Y766/30)*'MONTHLY DATA'!AW201</f>
        <v>6.015782134441201</v>
      </c>
      <c r="Z765" s="229">
        <f>(Z766/30)*'MONTHLY DATA'!AX201</f>
        <v>12.20728272111586</v>
      </c>
      <c r="AA765" s="229">
        <f>AA767-AA766</f>
        <v>11.04863901047386</v>
      </c>
      <c r="AB765" s="229">
        <f>AB767-AB766</f>
        <v>10.22924685751261</v>
      </c>
      <c r="AC765" s="229">
        <f>AC767-AC766</f>
        <v>7.4882013909988601</v>
      </c>
      <c r="AD765" s="229">
        <f>AD767-AD766</f>
        <v>5.9763264298363605</v>
      </c>
      <c r="AE765" s="229">
        <f>(AE766/30)*'MONTHLY DATA'!BC201</f>
        <v>5.6728698536840012</v>
      </c>
      <c r="AF765" s="229">
        <f>(AF766/30)*'MONTHLY DATA'!BD201</f>
        <v>8.3319685103599976</v>
      </c>
      <c r="AG765" s="229">
        <f>(AG766/30)*'MONTHLY DATA'!BE201</f>
        <v>4.5522888825040004</v>
      </c>
      <c r="AH765" s="229">
        <f>AH767-AH766</f>
        <v>3.840350086391501</v>
      </c>
      <c r="AI765" s="229">
        <f>(AI766/30)*'MONTHLY DATA'!BG201</f>
        <v>4.6076521605839993</v>
      </c>
      <c r="AJ765" s="229">
        <f>(AJ766/30)*'MONTHLY DATA'!BH201</f>
        <v>4.5420754237319994</v>
      </c>
      <c r="AK765" s="229">
        <f>(AK766/30)*'MONTHLY DATA'!BI201</f>
        <v>5.5512252143040017</v>
      </c>
      <c r="AL765" s="229">
        <f>(AL766/30)*'MONTHLY DATA'!BJ201</f>
        <v>11.329911767680001</v>
      </c>
      <c r="AM765" s="229">
        <f>AM767-AM766</f>
        <v>10.74876337708</v>
      </c>
      <c r="AN765" s="229">
        <f>AN767-AN766</f>
        <v>9.3915440076939998</v>
      </c>
      <c r="AO765" s="229">
        <f>AO767-AO766</f>
        <v>6.7920542824119998</v>
      </c>
      <c r="AP765" s="229">
        <f>AP767-AP766</f>
        <v>5.3579902746760002</v>
      </c>
      <c r="AQ765" s="229">
        <f>(AQ766/30)*'MONTHLY DATA'!BO201</f>
        <v>5.5329581371086007</v>
      </c>
      <c r="AR765" s="229">
        <f>(AR766/30)*'MONTHLY DATA'!BP201</f>
        <v>8.0112620042927993</v>
      </c>
      <c r="AS765" s="229">
        <f>(AS766/30)*'MONTHLY DATA'!BQ201</f>
        <v>4.4529168272094006</v>
      </c>
      <c r="AT765" s="229">
        <f>AT767-AT766</f>
        <v>3.7470981883194008</v>
      </c>
      <c r="AU765" s="229">
        <f>(AU766/30)*'MONTHLY DATA'!BS201</f>
        <v>4.4711575123841989</v>
      </c>
      <c r="AV765" s="229">
        <f>(AV766/30)*'MONTHLY DATA'!BT201</f>
        <v>4.4176565361455999</v>
      </c>
      <c r="AW765" s="229">
        <f>(AW766/30)*'MONTHLY DATA'!BU201</f>
        <v>5.3842659443099992</v>
      </c>
      <c r="AX765" s="229">
        <f>(AX766/30)*'MONTHLY DATA'!BV201</f>
        <v>10.962836786305798</v>
      </c>
      <c r="AY765" s="229">
        <f>AY767-AY766</f>
        <v>10.962836786305798</v>
      </c>
      <c r="AZ765" s="229">
        <f>AZ767-AZ766</f>
        <v>10.571501004409798</v>
      </c>
      <c r="BA765" s="229">
        <f>BA767-BA766</f>
        <v>9.2723727595157985</v>
      </c>
      <c r="BB765" s="229">
        <f>BB767-BB766</f>
        <v>8.3741445653896793</v>
      </c>
      <c r="BC765" s="229">
        <f>BC767-BC766</f>
        <v>4.7510190048762588</v>
      </c>
      <c r="BD765" s="229">
        <f>(BD766/30)*'MONTHLY DATA'!CB201</f>
        <v>6.9387291264830377</v>
      </c>
      <c r="BE765" s="229">
        <f>BE767-BE766</f>
        <v>4.1172768318926982</v>
      </c>
      <c r="BF765" s="229">
        <f>BF767-BF766</f>
        <v>3.7861046231198383</v>
      </c>
      <c r="BG765" s="229">
        <f>(BG766/30)*'MONTHLY DATA'!CE201</f>
        <v>3.6049041165700797</v>
      </c>
      <c r="BH765" s="229">
        <f>(BH766/30)*'MONTHLY DATA'!CF201</f>
        <v>3.5253444065978159</v>
      </c>
      <c r="BI765" s="229">
        <f>(BI766/30)*'MONTHLY DATA'!CG201</f>
        <v>4.3840880936056079</v>
      </c>
      <c r="BJ765" s="229">
        <f>(BJ766/30)*'MONTHLY DATA'!CH201</f>
        <v>9.1023807370268894</v>
      </c>
      <c r="BK765" s="229">
        <f>BK767-BK766</f>
        <v>8.0492463041708895</v>
      </c>
      <c r="BL765" s="229">
        <f>BL767-BL766</f>
        <v>7.0637737573532888</v>
      </c>
      <c r="BM765" s="229">
        <f>BM767-BM766</f>
        <v>4.933243246262089</v>
      </c>
      <c r="BN765" s="229">
        <f>BN767-BN766</f>
        <v>3.7443685763452894</v>
      </c>
      <c r="BO765" s="229">
        <f>(BO766/30)*'MONTHLY DATA'!CM201</f>
        <v>4.6592525556189859</v>
      </c>
      <c r="BP765" s="229">
        <f>(BP766/30)*'MONTHLY DATA'!CN201</f>
        <v>7.0078062035342938</v>
      </c>
      <c r="BQ765" s="229">
        <f>(BQ766/30)*'MONTHLY DATA'!CO201</f>
        <v>3.8214887141430403</v>
      </c>
      <c r="BR765" s="229">
        <f>BR767-BR766</f>
        <v>3.2340719665366402</v>
      </c>
      <c r="BS765" s="229">
        <f>(BS766/30)*'MONTHLY DATA'!CQ201</f>
        <v>3.8187035810194132</v>
      </c>
      <c r="BT765" s="229">
        <f>(BT766/30)*'MONTHLY DATA'!CR201</f>
        <v>3.7802781491921063</v>
      </c>
      <c r="BU765" s="229">
        <f>(BU766/30)*'MONTHLY DATA'!CS201</f>
        <v>4.6344607103444275</v>
      </c>
      <c r="BV765" s="229">
        <f>(BV766/30)*'MONTHLY DATA'!CT201</f>
        <v>9.4433827545323741</v>
      </c>
      <c r="BW765" s="597">
        <f t="shared" si="467"/>
        <v>381.86199598798083</v>
      </c>
    </row>
    <row r="766" spans="1:75" ht="16.5" thickBot="1" x14ac:dyDescent="0.3">
      <c r="A766" s="180" t="s">
        <v>478</v>
      </c>
      <c r="N766" s="229"/>
      <c r="O766" s="229">
        <f>O695+O689</f>
        <v>0</v>
      </c>
      <c r="P766" s="229">
        <f t="shared" ref="P766:BV766" si="487">P695+P689</f>
        <v>0.4609218997000003</v>
      </c>
      <c r="Q766" s="229">
        <f t="shared" si="487"/>
        <v>1.7284959704280001</v>
      </c>
      <c r="R766" s="229">
        <f t="shared" si="487"/>
        <v>1.5794641298640006</v>
      </c>
      <c r="S766" s="229">
        <f t="shared" si="487"/>
        <v>5.4680100357192005</v>
      </c>
      <c r="T766" s="229">
        <f t="shared" si="487"/>
        <v>8.2755026963635192</v>
      </c>
      <c r="U766" s="229">
        <f t="shared" si="487"/>
        <v>4.4880907849257614</v>
      </c>
      <c r="V766" s="229">
        <f t="shared" si="487"/>
        <v>0.82860809121600021</v>
      </c>
      <c r="W766" s="229">
        <f t="shared" si="487"/>
        <v>4.5117566647041611</v>
      </c>
      <c r="X766" s="229">
        <f t="shared" si="487"/>
        <v>4.4637517175567991</v>
      </c>
      <c r="Y766" s="229">
        <f t="shared" si="487"/>
        <v>5.4688928494920006</v>
      </c>
      <c r="Z766" s="229">
        <f t="shared" si="487"/>
        <v>11.097529746468963</v>
      </c>
      <c r="AA766" s="229">
        <f t="shared" si="487"/>
        <v>1.1586437106419996</v>
      </c>
      <c r="AB766" s="229">
        <f t="shared" si="487"/>
        <v>0.81939215296124923</v>
      </c>
      <c r="AC766" s="229">
        <f t="shared" si="487"/>
        <v>2.7410454665137505</v>
      </c>
      <c r="AD766" s="229">
        <f t="shared" si="487"/>
        <v>1.5118749611625</v>
      </c>
      <c r="AE766" s="229">
        <f t="shared" si="487"/>
        <v>5.3183154878287509</v>
      </c>
      <c r="AF766" s="229">
        <f t="shared" si="487"/>
        <v>7.8112204784624986</v>
      </c>
      <c r="AG766" s="229">
        <f t="shared" si="487"/>
        <v>4.2677708273475004</v>
      </c>
      <c r="AH766" s="229">
        <f t="shared" si="487"/>
        <v>0.71193879611249966</v>
      </c>
      <c r="AI766" s="229">
        <f t="shared" si="487"/>
        <v>4.3196739005474996</v>
      </c>
      <c r="AJ766" s="229">
        <f t="shared" si="487"/>
        <v>4.2581957097487493</v>
      </c>
      <c r="AK766" s="229">
        <f t="shared" si="487"/>
        <v>5.2042736384100019</v>
      </c>
      <c r="AL766" s="229">
        <f t="shared" si="487"/>
        <v>10.621792282200001</v>
      </c>
      <c r="AM766" s="229">
        <f t="shared" si="487"/>
        <v>0.58114839060000012</v>
      </c>
      <c r="AN766" s="229">
        <f t="shared" si="487"/>
        <v>1.3572193693859993</v>
      </c>
      <c r="AO766" s="229">
        <f t="shared" si="487"/>
        <v>2.599489725282</v>
      </c>
      <c r="AP766" s="229">
        <f t="shared" si="487"/>
        <v>1.4340640077359996</v>
      </c>
      <c r="AQ766" s="229">
        <f t="shared" si="487"/>
        <v>5.0299619428260005</v>
      </c>
      <c r="AR766" s="229">
        <f t="shared" si="487"/>
        <v>7.2829654584479986</v>
      </c>
      <c r="AS766" s="229">
        <f t="shared" si="487"/>
        <v>4.0481062065540003</v>
      </c>
      <c r="AT766" s="229">
        <f t="shared" si="487"/>
        <v>0.70581863888999996</v>
      </c>
      <c r="AU766" s="229">
        <f t="shared" si="487"/>
        <v>4.064688647621999</v>
      </c>
      <c r="AV766" s="229">
        <f t="shared" si="487"/>
        <v>4.0160513964959996</v>
      </c>
      <c r="AW766" s="229">
        <f t="shared" si="487"/>
        <v>4.8947872220999997</v>
      </c>
      <c r="AX766" s="229">
        <f t="shared" si="487"/>
        <v>9.9662152602779983</v>
      </c>
      <c r="AY766" s="229">
        <f t="shared" si="487"/>
        <v>0</v>
      </c>
      <c r="AZ766" s="229">
        <f t="shared" si="487"/>
        <v>0.39133578189600005</v>
      </c>
      <c r="BA766" s="229">
        <f t="shared" si="487"/>
        <v>1.2991282448939996</v>
      </c>
      <c r="BB766" s="229">
        <f t="shared" si="487"/>
        <v>0.89822819412611965</v>
      </c>
      <c r="BC766" s="229">
        <f t="shared" si="487"/>
        <v>3.6231255605134205</v>
      </c>
      <c r="BD766" s="229">
        <f t="shared" si="487"/>
        <v>5.7822742720691984</v>
      </c>
      <c r="BE766" s="229">
        <f t="shared" si="487"/>
        <v>2.8214522945903395</v>
      </c>
      <c r="BF766" s="229">
        <f t="shared" si="487"/>
        <v>0.33117220877286013</v>
      </c>
      <c r="BG766" s="229">
        <f t="shared" si="487"/>
        <v>3.0040867638083997</v>
      </c>
      <c r="BH766" s="229">
        <f t="shared" si="487"/>
        <v>2.9377870054981798</v>
      </c>
      <c r="BI766" s="229">
        <f t="shared" si="487"/>
        <v>3.6534067446713396</v>
      </c>
      <c r="BJ766" s="229">
        <f t="shared" si="487"/>
        <v>7.5853172808557403</v>
      </c>
      <c r="BK766" s="229">
        <f t="shared" si="487"/>
        <v>1.0531344328560002</v>
      </c>
      <c r="BL766" s="229">
        <f t="shared" si="487"/>
        <v>0.98547254681760066</v>
      </c>
      <c r="BM766" s="229">
        <f t="shared" si="487"/>
        <v>2.1305305110911998</v>
      </c>
      <c r="BN766" s="229">
        <f t="shared" si="487"/>
        <v>1.1888746699167998</v>
      </c>
      <c r="BO766" s="229">
        <f t="shared" si="487"/>
        <v>4.1111051961343996</v>
      </c>
      <c r="BP766" s="229">
        <f t="shared" si="487"/>
        <v>6.1833584148831999</v>
      </c>
      <c r="BQ766" s="229">
        <f t="shared" si="487"/>
        <v>3.3719018065968003</v>
      </c>
      <c r="BR766" s="229">
        <f t="shared" si="487"/>
        <v>0.58741674760640028</v>
      </c>
      <c r="BS766" s="229">
        <f t="shared" si="487"/>
        <v>3.3694443361935997</v>
      </c>
      <c r="BT766" s="229">
        <f t="shared" si="487"/>
        <v>3.3355395434047996</v>
      </c>
      <c r="BU766" s="229">
        <f t="shared" si="487"/>
        <v>4.0892300385392009</v>
      </c>
      <c r="BV766" s="229">
        <f t="shared" si="487"/>
        <v>8.3323965481167992</v>
      </c>
      <c r="BW766" s="597">
        <f t="shared" ref="BW766:BW818" si="488">SUM(C766:BV766)</f>
        <v>214.16139740844585</v>
      </c>
    </row>
    <row r="767" spans="1:75" ht="16.5" thickBot="1" x14ac:dyDescent="0.3">
      <c r="A767" s="180" t="s">
        <v>479</v>
      </c>
      <c r="N767" s="229"/>
      <c r="O767" s="229">
        <f t="shared" ref="O767:AT767" si="489">N765</f>
        <v>6</v>
      </c>
      <c r="P767" s="229">
        <f t="shared" si="489"/>
        <v>6</v>
      </c>
      <c r="Q767" s="229">
        <f t="shared" si="489"/>
        <v>5.5390781002999994</v>
      </c>
      <c r="R767" s="229">
        <f t="shared" si="489"/>
        <v>3.8105821298719995</v>
      </c>
      <c r="S767" s="229">
        <f t="shared" si="489"/>
        <v>2.2311180000079989</v>
      </c>
      <c r="T767" s="229">
        <f t="shared" si="489"/>
        <v>6.0148110392911205</v>
      </c>
      <c r="U767" s="229">
        <f t="shared" si="489"/>
        <v>9.1030529659998702</v>
      </c>
      <c r="V767" s="229">
        <f t="shared" si="489"/>
        <v>4.9368998634183372</v>
      </c>
      <c r="W767" s="229">
        <f t="shared" si="489"/>
        <v>4.1082917722023371</v>
      </c>
      <c r="X767" s="229">
        <f t="shared" si="489"/>
        <v>4.962932331174577</v>
      </c>
      <c r="Y767" s="229">
        <f t="shared" si="489"/>
        <v>4.9101268893124788</v>
      </c>
      <c r="Z767" s="229">
        <f t="shared" si="489"/>
        <v>6.015782134441201</v>
      </c>
      <c r="AA767" s="229">
        <f t="shared" si="489"/>
        <v>12.20728272111586</v>
      </c>
      <c r="AB767" s="229">
        <f t="shared" si="489"/>
        <v>11.04863901047386</v>
      </c>
      <c r="AC767" s="229">
        <f t="shared" si="489"/>
        <v>10.22924685751261</v>
      </c>
      <c r="AD767" s="229">
        <f t="shared" si="489"/>
        <v>7.4882013909988601</v>
      </c>
      <c r="AE767" s="229">
        <f t="shared" si="489"/>
        <v>5.9763264298363605</v>
      </c>
      <c r="AF767" s="229">
        <f t="shared" si="489"/>
        <v>5.6728698536840012</v>
      </c>
      <c r="AG767" s="229">
        <f t="shared" si="489"/>
        <v>8.3319685103599976</v>
      </c>
      <c r="AH767" s="229">
        <f t="shared" si="489"/>
        <v>4.5522888825040004</v>
      </c>
      <c r="AI767" s="229">
        <f t="shared" si="489"/>
        <v>3.840350086391501</v>
      </c>
      <c r="AJ767" s="229">
        <f t="shared" si="489"/>
        <v>4.6076521605839993</v>
      </c>
      <c r="AK767" s="229">
        <f t="shared" si="489"/>
        <v>4.5420754237319994</v>
      </c>
      <c r="AL767" s="229">
        <f t="shared" si="489"/>
        <v>5.5512252143040017</v>
      </c>
      <c r="AM767" s="229">
        <f t="shared" si="489"/>
        <v>11.329911767680001</v>
      </c>
      <c r="AN767" s="229">
        <f t="shared" si="489"/>
        <v>10.74876337708</v>
      </c>
      <c r="AO767" s="229">
        <f t="shared" si="489"/>
        <v>9.3915440076939998</v>
      </c>
      <c r="AP767" s="229">
        <f t="shared" si="489"/>
        <v>6.7920542824119998</v>
      </c>
      <c r="AQ767" s="229">
        <f t="shared" si="489"/>
        <v>5.3579902746760002</v>
      </c>
      <c r="AR767" s="229">
        <f t="shared" si="489"/>
        <v>5.5329581371086007</v>
      </c>
      <c r="AS767" s="229">
        <f t="shared" si="489"/>
        <v>8.0112620042927993</v>
      </c>
      <c r="AT767" s="229">
        <f t="shared" si="489"/>
        <v>4.4529168272094006</v>
      </c>
      <c r="AU767" s="229">
        <f t="shared" ref="AU767:BV767" si="490">AT765</f>
        <v>3.7470981883194008</v>
      </c>
      <c r="AV767" s="229">
        <f t="shared" si="490"/>
        <v>4.4711575123841989</v>
      </c>
      <c r="AW767" s="229">
        <f t="shared" si="490"/>
        <v>4.4176565361455999</v>
      </c>
      <c r="AX767" s="229">
        <f t="shared" si="490"/>
        <v>5.3842659443099992</v>
      </c>
      <c r="AY767" s="229">
        <f t="shared" si="490"/>
        <v>10.962836786305798</v>
      </c>
      <c r="AZ767" s="229">
        <f t="shared" si="490"/>
        <v>10.962836786305798</v>
      </c>
      <c r="BA767" s="229">
        <f t="shared" si="490"/>
        <v>10.571501004409798</v>
      </c>
      <c r="BB767" s="229">
        <f t="shared" si="490"/>
        <v>9.2723727595157985</v>
      </c>
      <c r="BC767" s="229">
        <f t="shared" si="490"/>
        <v>8.3741445653896793</v>
      </c>
      <c r="BD767" s="229">
        <f t="shared" si="490"/>
        <v>4.7510190048762588</v>
      </c>
      <c r="BE767" s="229">
        <f t="shared" si="490"/>
        <v>6.9387291264830377</v>
      </c>
      <c r="BF767" s="229">
        <f t="shared" si="490"/>
        <v>4.1172768318926982</v>
      </c>
      <c r="BG767" s="229">
        <f t="shared" si="490"/>
        <v>3.7861046231198383</v>
      </c>
      <c r="BH767" s="229">
        <f t="shared" si="490"/>
        <v>3.6049041165700797</v>
      </c>
      <c r="BI767" s="229">
        <f t="shared" si="490"/>
        <v>3.5253444065978159</v>
      </c>
      <c r="BJ767" s="229">
        <f t="shared" si="490"/>
        <v>4.3840880936056079</v>
      </c>
      <c r="BK767" s="229">
        <f t="shared" si="490"/>
        <v>9.1023807370268894</v>
      </c>
      <c r="BL767" s="229">
        <f t="shared" si="490"/>
        <v>8.0492463041708895</v>
      </c>
      <c r="BM767" s="229">
        <f t="shared" si="490"/>
        <v>7.0637737573532888</v>
      </c>
      <c r="BN767" s="229">
        <f t="shared" si="490"/>
        <v>4.933243246262089</v>
      </c>
      <c r="BO767" s="229">
        <f t="shared" si="490"/>
        <v>3.7443685763452894</v>
      </c>
      <c r="BP767" s="229">
        <f t="shared" si="490"/>
        <v>4.6592525556189859</v>
      </c>
      <c r="BQ767" s="229">
        <f t="shared" si="490"/>
        <v>7.0078062035342938</v>
      </c>
      <c r="BR767" s="229">
        <f t="shared" si="490"/>
        <v>3.8214887141430403</v>
      </c>
      <c r="BS767" s="229">
        <f t="shared" si="490"/>
        <v>3.2340719665366402</v>
      </c>
      <c r="BT767" s="229">
        <f t="shared" si="490"/>
        <v>3.8187035810194132</v>
      </c>
      <c r="BU767" s="229">
        <f t="shared" si="490"/>
        <v>3.7802781491921063</v>
      </c>
      <c r="BV767" s="229">
        <f t="shared" si="490"/>
        <v>4.6344607103444275</v>
      </c>
      <c r="BW767" s="597">
        <f t="shared" si="488"/>
        <v>372.41861323344847</v>
      </c>
    </row>
    <row r="768" spans="1:75" ht="16.5" thickBot="1" x14ac:dyDescent="0.3">
      <c r="A768" s="180" t="s">
        <v>480</v>
      </c>
      <c r="N768" s="229"/>
      <c r="O768" s="229">
        <f t="shared" ref="O768:AT768" si="491">O765+O766-O767</f>
        <v>0</v>
      </c>
      <c r="P768" s="229">
        <f t="shared" si="491"/>
        <v>0</v>
      </c>
      <c r="Q768" s="229">
        <f t="shared" si="491"/>
        <v>0</v>
      </c>
      <c r="R768" s="229">
        <f t="shared" si="491"/>
        <v>0</v>
      </c>
      <c r="S768" s="229">
        <f t="shared" si="491"/>
        <v>9.2517030750023217</v>
      </c>
      <c r="T768" s="229">
        <f t="shared" si="491"/>
        <v>11.363744623072268</v>
      </c>
      <c r="U768" s="229">
        <f t="shared" si="491"/>
        <v>0.32193768234422926</v>
      </c>
      <c r="V768" s="229">
        <f t="shared" si="491"/>
        <v>0</v>
      </c>
      <c r="W768" s="229">
        <f t="shared" si="491"/>
        <v>5.366397223676401</v>
      </c>
      <c r="X768" s="229">
        <f t="shared" si="491"/>
        <v>4.4109462756947009</v>
      </c>
      <c r="Y768" s="229">
        <f t="shared" si="491"/>
        <v>6.5745480946207229</v>
      </c>
      <c r="Z768" s="229">
        <f t="shared" si="491"/>
        <v>17.289030333143621</v>
      </c>
      <c r="AA768" s="229">
        <f t="shared" si="491"/>
        <v>0</v>
      </c>
      <c r="AB768" s="229">
        <f t="shared" si="491"/>
        <v>0</v>
      </c>
      <c r="AC768" s="229">
        <f t="shared" si="491"/>
        <v>0</v>
      </c>
      <c r="AD768" s="229">
        <f t="shared" si="491"/>
        <v>0</v>
      </c>
      <c r="AE768" s="229">
        <f t="shared" si="491"/>
        <v>5.0148589116763915</v>
      </c>
      <c r="AF768" s="229">
        <f t="shared" si="491"/>
        <v>10.470319135138492</v>
      </c>
      <c r="AG768" s="229">
        <f t="shared" si="491"/>
        <v>0.48809119949150315</v>
      </c>
      <c r="AH768" s="229">
        <f t="shared" si="491"/>
        <v>0</v>
      </c>
      <c r="AI768" s="229">
        <f t="shared" si="491"/>
        <v>5.0869759747399979</v>
      </c>
      <c r="AJ768" s="229">
        <f t="shared" si="491"/>
        <v>4.1926189728967493</v>
      </c>
      <c r="AK768" s="229">
        <f t="shared" si="491"/>
        <v>6.2134234289820043</v>
      </c>
      <c r="AL768" s="229">
        <f t="shared" si="491"/>
        <v>16.400478835575999</v>
      </c>
      <c r="AM768" s="229">
        <f t="shared" si="491"/>
        <v>0</v>
      </c>
      <c r="AN768" s="229">
        <f t="shared" si="491"/>
        <v>0</v>
      </c>
      <c r="AO768" s="229">
        <f t="shared" si="491"/>
        <v>0</v>
      </c>
      <c r="AP768" s="229">
        <f t="shared" si="491"/>
        <v>0</v>
      </c>
      <c r="AQ768" s="229">
        <f t="shared" si="491"/>
        <v>5.204929805258601</v>
      </c>
      <c r="AR768" s="229">
        <f t="shared" si="491"/>
        <v>9.7612693256321972</v>
      </c>
      <c r="AS768" s="229">
        <f t="shared" si="491"/>
        <v>0.48976102947060163</v>
      </c>
      <c r="AT768" s="229">
        <f t="shared" si="491"/>
        <v>0</v>
      </c>
      <c r="AU768" s="229">
        <f t="shared" ref="AU768:BV768" si="492">AU765+AU766-AU767</f>
        <v>4.7887479716867976</v>
      </c>
      <c r="AV768" s="229">
        <f t="shared" si="492"/>
        <v>3.9625504202574007</v>
      </c>
      <c r="AW768" s="229">
        <f t="shared" si="492"/>
        <v>5.8613966302643981</v>
      </c>
      <c r="AX768" s="229">
        <f t="shared" si="492"/>
        <v>15.5447861022738</v>
      </c>
      <c r="AY768" s="229">
        <f t="shared" si="492"/>
        <v>0</v>
      </c>
      <c r="AZ768" s="229">
        <f t="shared" si="492"/>
        <v>0</v>
      </c>
      <c r="BA768" s="229">
        <f t="shared" si="492"/>
        <v>0</v>
      </c>
      <c r="BB768" s="229">
        <f t="shared" si="492"/>
        <v>0</v>
      </c>
      <c r="BC768" s="229">
        <f t="shared" si="492"/>
        <v>0</v>
      </c>
      <c r="BD768" s="229">
        <f t="shared" si="492"/>
        <v>7.9699843936759773</v>
      </c>
      <c r="BE768" s="229">
        <f t="shared" si="492"/>
        <v>0</v>
      </c>
      <c r="BF768" s="229">
        <f t="shared" si="492"/>
        <v>0</v>
      </c>
      <c r="BG768" s="229">
        <f t="shared" si="492"/>
        <v>2.8228862572586415</v>
      </c>
      <c r="BH768" s="229">
        <f t="shared" si="492"/>
        <v>2.8582272955259156</v>
      </c>
      <c r="BI768" s="229">
        <f t="shared" si="492"/>
        <v>4.5121504316791317</v>
      </c>
      <c r="BJ768" s="229">
        <f t="shared" si="492"/>
        <v>12.303609924277023</v>
      </c>
      <c r="BK768" s="229">
        <f t="shared" si="492"/>
        <v>0</v>
      </c>
      <c r="BL768" s="229">
        <f t="shared" si="492"/>
        <v>0</v>
      </c>
      <c r="BM768" s="229">
        <f t="shared" si="492"/>
        <v>0</v>
      </c>
      <c r="BN768" s="229">
        <f t="shared" si="492"/>
        <v>0</v>
      </c>
      <c r="BO768" s="229">
        <f t="shared" si="492"/>
        <v>5.0259891754080961</v>
      </c>
      <c r="BP768" s="229">
        <f t="shared" si="492"/>
        <v>8.5319120627985079</v>
      </c>
      <c r="BQ768" s="229">
        <f t="shared" si="492"/>
        <v>0.18558431720554669</v>
      </c>
      <c r="BR768" s="229">
        <f t="shared" si="492"/>
        <v>0</v>
      </c>
      <c r="BS768" s="229">
        <f t="shared" si="492"/>
        <v>3.9540759506763727</v>
      </c>
      <c r="BT768" s="229">
        <f t="shared" si="492"/>
        <v>3.2971141115774927</v>
      </c>
      <c r="BU768" s="229">
        <f t="shared" si="492"/>
        <v>4.9434125996915217</v>
      </c>
      <c r="BV768" s="229">
        <f t="shared" si="492"/>
        <v>13.141318592304746</v>
      </c>
      <c r="BW768" s="597">
        <f>SUM(C768:BV768)</f>
        <v>217.60478016297822</v>
      </c>
    </row>
    <row r="769" spans="1:75" ht="16.5" thickBot="1" x14ac:dyDescent="0.3">
      <c r="BW769" s="355">
        <f t="shared" si="488"/>
        <v>0</v>
      </c>
    </row>
    <row r="770" spans="1:75" ht="16.5" thickBot="1" x14ac:dyDescent="0.3">
      <c r="A770" s="357" t="s">
        <v>481</v>
      </c>
      <c r="B770" s="357">
        <f>COUNTIF(C768:BV768,"&lt;0")</f>
        <v>0</v>
      </c>
      <c r="BW770" s="355">
        <f t="shared" si="488"/>
        <v>0</v>
      </c>
    </row>
    <row r="771" spans="1:75" ht="16.5" thickBot="1" x14ac:dyDescent="0.3">
      <c r="A771" s="387" t="s">
        <v>165</v>
      </c>
      <c r="BW771" s="355">
        <f t="shared" si="488"/>
        <v>0</v>
      </c>
    </row>
    <row r="772" spans="1:75" ht="16.5" thickBot="1" x14ac:dyDescent="0.3">
      <c r="A772" s="180" t="s">
        <v>472</v>
      </c>
      <c r="N772" s="360">
        <f>'MONTHLY DATA'!AL209</f>
        <v>34</v>
      </c>
      <c r="O772" s="363">
        <f>O774-O773</f>
        <v>34</v>
      </c>
      <c r="P772" s="363">
        <f>P774-P773</f>
        <v>32.505360053399997</v>
      </c>
      <c r="Q772" s="363">
        <f>Q774-Q773</f>
        <v>26.900334285215997</v>
      </c>
      <c r="R772" s="363">
        <f>R774-R773</f>
        <v>22.013168380127997</v>
      </c>
      <c r="S772" s="363">
        <f>(S773/30)*'MONTHLY DATA'!AQ202</f>
        <v>14.159748086156002</v>
      </c>
      <c r="T772" s="363">
        <f>(T773/30)*'MONTHLY DATA'!AR202</f>
        <v>21.807555527513596</v>
      </c>
      <c r="U772" s="363">
        <f>(U773/30)*'MONTHLY DATA'!AS202</f>
        <v>11.541592191556802</v>
      </c>
      <c r="V772" s="363">
        <f>V774-V773</f>
        <v>9.119901962308802</v>
      </c>
      <c r="W772" s="363">
        <f>(W773/30)*'MONTHLY DATA'!AU202</f>
        <v>11.735478577768802</v>
      </c>
      <c r="X772" s="363">
        <f>(X773/30)*'MONTHLY DATA'!AV202</f>
        <v>11.588610192343998</v>
      </c>
      <c r="Y772" s="363">
        <f>(Y773/30)*'MONTHLY DATA'!AW202</f>
        <v>14.249003054059999</v>
      </c>
      <c r="Z772" s="363">
        <f>(Z773/30)*'MONTHLY DATA'!AX202</f>
        <v>29.019335741792801</v>
      </c>
      <c r="AA772" s="363">
        <f>AA774-AA773</f>
        <v>25.002704211567202</v>
      </c>
      <c r="AB772" s="363">
        <f>AB774-AB773</f>
        <v>22.205273285600207</v>
      </c>
      <c r="AC772" s="363">
        <f>AC774-AC773</f>
        <v>13.366078943227206</v>
      </c>
      <c r="AD772" s="363">
        <f>AD774-AD773</f>
        <v>8.4831905976372077</v>
      </c>
      <c r="AE772" s="363">
        <f>(AE773/30)*'MONTHLY DATA'!BC202</f>
        <v>13.648457600007202</v>
      </c>
      <c r="AF772" s="363">
        <f>(AF773/30)*'MONTHLY DATA'!BD202</f>
        <v>19.621881886167994</v>
      </c>
      <c r="AG772" s="363">
        <f>(AG773/30)*'MONTHLY DATA'!BE202</f>
        <v>11.049887300443197</v>
      </c>
      <c r="AH772" s="363">
        <f>AH774-AH773</f>
        <v>8.5867937561731988</v>
      </c>
      <c r="AI772" s="363">
        <f>(AI773/30)*'MONTHLY DATA'!BG202</f>
        <v>11.025545983067198</v>
      </c>
      <c r="AJ772" s="363">
        <f>(AJ773/30)*'MONTHLY DATA'!BH202</f>
        <v>10.894896628845597</v>
      </c>
      <c r="AK772" s="363">
        <f>(AK773/30)*'MONTHLY DATA'!BI202</f>
        <v>13.258822002003203</v>
      </c>
      <c r="AL772" s="363">
        <f>(AL773/30)*'MONTHLY DATA'!BJ202</f>
        <v>26.946150498944004</v>
      </c>
      <c r="AM772" s="363">
        <f>AM774-AM773</f>
        <v>25.043939042936003</v>
      </c>
      <c r="AN772" s="363">
        <f>AN774-AN773</f>
        <v>20.536436259150804</v>
      </c>
      <c r="AO772" s="363">
        <f>AO774-AO773</f>
        <v>11.835704472886402</v>
      </c>
      <c r="AP772" s="363">
        <f>AP774-AP773</f>
        <v>7.0428842771432025</v>
      </c>
      <c r="AQ772" s="363">
        <f>(AQ773/30)*'MONTHLY DATA'!BO202</f>
        <v>14.656464691149843</v>
      </c>
      <c r="AR772" s="363">
        <f>(AR773/30)*'MONTHLY DATA'!BP202</f>
        <v>21.595772199724315</v>
      </c>
      <c r="AS772" s="363">
        <f>(AS773/30)*'MONTHLY DATA'!BQ202</f>
        <v>11.706450641255762</v>
      </c>
      <c r="AT772" s="363">
        <f>AT774-AT773</f>
        <v>9.4827424563657612</v>
      </c>
      <c r="AU772" s="363">
        <f>(AU773/30)*'MONTHLY DATA'!BS202</f>
        <v>11.895413391853676</v>
      </c>
      <c r="AV772" s="363">
        <f>(AV773/30)*'MONTHLY DATA'!BT202</f>
        <v>11.729899970699043</v>
      </c>
      <c r="AW772" s="363">
        <f>(AW773/30)*'MONTHLY DATA'!BU202</f>
        <v>14.346973517510401</v>
      </c>
      <c r="AX772" s="363">
        <f>(AX773/30)*'MONTHLY DATA'!BV202</f>
        <v>29.316029221755119</v>
      </c>
      <c r="AY772" s="363">
        <f>AY774-AY773</f>
        <v>29.316029221755119</v>
      </c>
      <c r="AZ772" s="363">
        <f>AZ774-AZ773</f>
        <v>27.78547149700632</v>
      </c>
      <c r="BA772" s="363">
        <f>BA774-BA773</f>
        <v>22.704436583643123</v>
      </c>
      <c r="BB772" s="363">
        <f>BB774-BB773</f>
        <v>19.476097623883206</v>
      </c>
      <c r="BC772" s="363">
        <f>(BC773/30)*'MONTHLY DATA'!CA202</f>
        <v>11.452512340971468</v>
      </c>
      <c r="BD772" s="363">
        <f>(BD773/30)*'MONTHLY DATA'!CB202</f>
        <v>19.219632469292875</v>
      </c>
      <c r="BE772" s="363">
        <f>BE774-BE773</f>
        <v>9.5104154201912365</v>
      </c>
      <c r="BF772" s="363">
        <f>BF774-BF773</f>
        <v>8.6432944141864763</v>
      </c>
      <c r="BG772" s="363">
        <f>(BG773/30)*'MONTHLY DATA'!CE202</f>
        <v>9.6418912198514377</v>
      </c>
      <c r="BH772" s="363">
        <f>(BH773/30)*'MONTHLY DATA'!CF202</f>
        <v>9.3787036909285302</v>
      </c>
      <c r="BI772" s="363">
        <f>(BI773/30)*'MONTHLY DATA'!CG202</f>
        <v>11.780784414802477</v>
      </c>
      <c r="BJ772" s="363">
        <f>(BJ773/30)*'MONTHLY DATA'!CH202</f>
        <v>24.665569845282395</v>
      </c>
      <c r="BK772" s="363">
        <f>BK774-BK773</f>
        <v>21.681688952190395</v>
      </c>
      <c r="BL772" s="363">
        <f>BL774-BL773</f>
        <v>18.378076645077993</v>
      </c>
      <c r="BM772" s="363">
        <f>BM774-BM773</f>
        <v>11.029668060077192</v>
      </c>
      <c r="BN772" s="363">
        <f>BN774-BN773</f>
        <v>6.9254684783819931</v>
      </c>
      <c r="BO772" s="363">
        <f>(BO773/30)*'MONTHLY DATA'!CM202</f>
        <v>13.339989566651626</v>
      </c>
      <c r="BP772" s="363">
        <f>(BP773/30)*'MONTHLY DATA'!CN202</f>
        <v>20.929576590873815</v>
      </c>
      <c r="BQ772" s="363">
        <f>(BQ773/30)*'MONTHLY DATA'!CO202</f>
        <v>10.796744538670721</v>
      </c>
      <c r="BR772" s="363">
        <f>BR774-BR773</f>
        <v>9.0020307379131204</v>
      </c>
      <c r="BS772" s="363">
        <f>(BS773/30)*'MONTHLY DATA'!CQ202</f>
        <v>11.068200525956374</v>
      </c>
      <c r="BT772" s="363">
        <f>(BT773/30)*'MONTHLY DATA'!CR202</f>
        <v>10.913605040354984</v>
      </c>
      <c r="BU772" s="363">
        <f>(BU773/30)*'MONTHLY DATA'!CS202</f>
        <v>13.488249175912749</v>
      </c>
      <c r="BV772" s="363">
        <f>(BV773/30)*'MONTHLY DATA'!CT202</f>
        <v>27.674610852111254</v>
      </c>
      <c r="BW772" s="355">
        <f t="shared" si="488"/>
        <v>1024.7212287943255</v>
      </c>
    </row>
    <row r="773" spans="1:75" ht="16.5" thickBot="1" x14ac:dyDescent="0.3">
      <c r="A773" s="180" t="s">
        <v>473</v>
      </c>
      <c r="N773" s="360"/>
      <c r="O773" s="363">
        <f>O696+O690</f>
        <v>0</v>
      </c>
      <c r="P773" s="363">
        <f t="shared" ref="P773:BV773" si="493">P696+P690</f>
        <v>1.4946399466000011</v>
      </c>
      <c r="Q773" s="363">
        <f t="shared" si="493"/>
        <v>5.6050257681840003</v>
      </c>
      <c r="R773" s="363">
        <f t="shared" si="493"/>
        <v>4.8871659050880014</v>
      </c>
      <c r="S773" s="363">
        <f t="shared" si="493"/>
        <v>16.991697703387203</v>
      </c>
      <c r="T773" s="363">
        <f t="shared" si="493"/>
        <v>26.169066633016314</v>
      </c>
      <c r="U773" s="363">
        <f t="shared" si="493"/>
        <v>13.849910629868162</v>
      </c>
      <c r="V773" s="363">
        <f t="shared" si="493"/>
        <v>2.4216902292480009</v>
      </c>
      <c r="W773" s="363">
        <f t="shared" si="493"/>
        <v>14.082574293322564</v>
      </c>
      <c r="X773" s="363">
        <f t="shared" si="493"/>
        <v>13.906332230812797</v>
      </c>
      <c r="Y773" s="363">
        <f t="shared" si="493"/>
        <v>17.098803664872001</v>
      </c>
      <c r="Z773" s="363">
        <f t="shared" si="493"/>
        <v>34.823202890151364</v>
      </c>
      <c r="AA773" s="363">
        <f t="shared" si="493"/>
        <v>4.0166315302255988</v>
      </c>
      <c r="AB773" s="363">
        <f t="shared" si="493"/>
        <v>2.7974309259669976</v>
      </c>
      <c r="AC773" s="363">
        <f t="shared" si="493"/>
        <v>8.8391943423730002</v>
      </c>
      <c r="AD773" s="363">
        <f t="shared" si="493"/>
        <v>4.8828883455899996</v>
      </c>
      <c r="AE773" s="363">
        <f t="shared" si="493"/>
        <v>17.060572000009</v>
      </c>
      <c r="AF773" s="363">
        <f t="shared" si="493"/>
        <v>24.527352357709994</v>
      </c>
      <c r="AG773" s="363">
        <f t="shared" si="493"/>
        <v>13.812359125553998</v>
      </c>
      <c r="AH773" s="363">
        <f t="shared" si="493"/>
        <v>2.463093544269999</v>
      </c>
      <c r="AI773" s="363">
        <f t="shared" si="493"/>
        <v>13.781932478833998</v>
      </c>
      <c r="AJ773" s="363">
        <f t="shared" si="493"/>
        <v>13.618620786056997</v>
      </c>
      <c r="AK773" s="363">
        <f t="shared" si="493"/>
        <v>16.573527502504003</v>
      </c>
      <c r="AL773" s="363">
        <f t="shared" si="493"/>
        <v>33.682688123680002</v>
      </c>
      <c r="AM773" s="363">
        <f t="shared" si="493"/>
        <v>1.9022114560080008</v>
      </c>
      <c r="AN773" s="363">
        <f t="shared" si="493"/>
        <v>4.5075027837851973</v>
      </c>
      <c r="AO773" s="363">
        <f t="shared" si="493"/>
        <v>8.7007317862644022</v>
      </c>
      <c r="AP773" s="363">
        <f t="shared" si="493"/>
        <v>4.7928201957431993</v>
      </c>
      <c r="AQ773" s="363">
        <f t="shared" si="493"/>
        <v>16.911305412865204</v>
      </c>
      <c r="AR773" s="363">
        <f t="shared" si="493"/>
        <v>24.918198691989595</v>
      </c>
      <c r="AS773" s="363">
        <f t="shared" si="493"/>
        <v>13.507443047602802</v>
      </c>
      <c r="AT773" s="363">
        <f t="shared" si="493"/>
        <v>2.22370818489</v>
      </c>
      <c r="AU773" s="363">
        <f t="shared" si="493"/>
        <v>13.725476990600397</v>
      </c>
      <c r="AV773" s="363">
        <f t="shared" si="493"/>
        <v>13.534499966191202</v>
      </c>
      <c r="AW773" s="363">
        <f t="shared" si="493"/>
        <v>16.554200212512001</v>
      </c>
      <c r="AX773" s="363">
        <f t="shared" si="493"/>
        <v>33.8261875635636</v>
      </c>
      <c r="AY773" s="363">
        <f t="shared" si="493"/>
        <v>0</v>
      </c>
      <c r="AZ773" s="363">
        <f t="shared" si="493"/>
        <v>1.5305577247488003</v>
      </c>
      <c r="BA773" s="363">
        <f t="shared" si="493"/>
        <v>5.0810349133631982</v>
      </c>
      <c r="BB773" s="363">
        <f t="shared" si="493"/>
        <v>3.2283389597599186</v>
      </c>
      <c r="BC773" s="363">
        <f t="shared" si="493"/>
        <v>12.72501371219052</v>
      </c>
      <c r="BD773" s="363">
        <f t="shared" si="493"/>
        <v>21.355147188103196</v>
      </c>
      <c r="BE773" s="363">
        <f t="shared" si="493"/>
        <v>9.709217049101639</v>
      </c>
      <c r="BF773" s="363">
        <f t="shared" si="493"/>
        <v>0.8671210060047605</v>
      </c>
      <c r="BG773" s="363">
        <f t="shared" si="493"/>
        <v>10.713212466501599</v>
      </c>
      <c r="BH773" s="363">
        <f t="shared" si="493"/>
        <v>10.420781878809478</v>
      </c>
      <c r="BI773" s="363">
        <f t="shared" si="493"/>
        <v>13.089760460891641</v>
      </c>
      <c r="BJ773" s="363">
        <f t="shared" si="493"/>
        <v>27.406188716980438</v>
      </c>
      <c r="BK773" s="363">
        <f t="shared" si="493"/>
        <v>2.9838808930920009</v>
      </c>
      <c r="BL773" s="363">
        <f t="shared" si="493"/>
        <v>3.3036123071124028</v>
      </c>
      <c r="BM773" s="363">
        <f t="shared" si="493"/>
        <v>7.3484085850008007</v>
      </c>
      <c r="BN773" s="363">
        <f t="shared" si="493"/>
        <v>4.1041995816951991</v>
      </c>
      <c r="BO773" s="363">
        <f t="shared" si="493"/>
        <v>14.292845964269599</v>
      </c>
      <c r="BP773" s="363">
        <f t="shared" si="493"/>
        <v>22.424546347364799</v>
      </c>
      <c r="BQ773" s="363">
        <f t="shared" si="493"/>
        <v>11.567940577147201</v>
      </c>
      <c r="BR773" s="363">
        <f t="shared" si="493"/>
        <v>1.7947138007576009</v>
      </c>
      <c r="BS773" s="363">
        <f t="shared" si="493"/>
        <v>11.858786277810401</v>
      </c>
      <c r="BT773" s="363">
        <f t="shared" si="493"/>
        <v>11.693148257523198</v>
      </c>
      <c r="BU773" s="363">
        <f t="shared" si="493"/>
        <v>14.451695545620803</v>
      </c>
      <c r="BV773" s="363">
        <f t="shared" si="493"/>
        <v>29.651368770119198</v>
      </c>
      <c r="BW773" s="355">
        <f t="shared" si="488"/>
        <v>714.09220823330782</v>
      </c>
    </row>
    <row r="774" spans="1:75" ht="16.5" thickBot="1" x14ac:dyDescent="0.3">
      <c r="A774" s="180" t="s">
        <v>474</v>
      </c>
      <c r="N774" s="360"/>
      <c r="O774" s="363">
        <f t="shared" ref="O774:AT774" si="494">N772</f>
        <v>34</v>
      </c>
      <c r="P774" s="363">
        <f t="shared" si="494"/>
        <v>34</v>
      </c>
      <c r="Q774" s="363">
        <f t="shared" si="494"/>
        <v>32.505360053399997</v>
      </c>
      <c r="R774" s="363">
        <f t="shared" si="494"/>
        <v>26.900334285215997</v>
      </c>
      <c r="S774" s="363">
        <f t="shared" si="494"/>
        <v>22.013168380127997</v>
      </c>
      <c r="T774" s="363">
        <f t="shared" si="494"/>
        <v>14.159748086156002</v>
      </c>
      <c r="U774" s="363">
        <f t="shared" si="494"/>
        <v>21.807555527513596</v>
      </c>
      <c r="V774" s="363">
        <f t="shared" si="494"/>
        <v>11.541592191556802</v>
      </c>
      <c r="W774" s="363">
        <f t="shared" si="494"/>
        <v>9.119901962308802</v>
      </c>
      <c r="X774" s="363">
        <f t="shared" si="494"/>
        <v>11.735478577768802</v>
      </c>
      <c r="Y774" s="363">
        <f t="shared" si="494"/>
        <v>11.588610192343998</v>
      </c>
      <c r="Z774" s="363">
        <f t="shared" si="494"/>
        <v>14.249003054059999</v>
      </c>
      <c r="AA774" s="363">
        <f t="shared" si="494"/>
        <v>29.019335741792801</v>
      </c>
      <c r="AB774" s="363">
        <f t="shared" si="494"/>
        <v>25.002704211567202</v>
      </c>
      <c r="AC774" s="363">
        <f t="shared" si="494"/>
        <v>22.205273285600207</v>
      </c>
      <c r="AD774" s="363">
        <f t="shared" si="494"/>
        <v>13.366078943227206</v>
      </c>
      <c r="AE774" s="363">
        <f t="shared" si="494"/>
        <v>8.4831905976372077</v>
      </c>
      <c r="AF774" s="363">
        <f t="shared" si="494"/>
        <v>13.648457600007202</v>
      </c>
      <c r="AG774" s="363">
        <f t="shared" si="494"/>
        <v>19.621881886167994</v>
      </c>
      <c r="AH774" s="363">
        <f t="shared" si="494"/>
        <v>11.049887300443197</v>
      </c>
      <c r="AI774" s="363">
        <f t="shared" si="494"/>
        <v>8.5867937561731988</v>
      </c>
      <c r="AJ774" s="363">
        <f t="shared" si="494"/>
        <v>11.025545983067198</v>
      </c>
      <c r="AK774" s="363">
        <f t="shared" si="494"/>
        <v>10.894896628845597</v>
      </c>
      <c r="AL774" s="363">
        <f t="shared" si="494"/>
        <v>13.258822002003203</v>
      </c>
      <c r="AM774" s="363">
        <f t="shared" si="494"/>
        <v>26.946150498944004</v>
      </c>
      <c r="AN774" s="363">
        <f t="shared" si="494"/>
        <v>25.043939042936003</v>
      </c>
      <c r="AO774" s="363">
        <f t="shared" si="494"/>
        <v>20.536436259150804</v>
      </c>
      <c r="AP774" s="363">
        <f t="shared" si="494"/>
        <v>11.835704472886402</v>
      </c>
      <c r="AQ774" s="363">
        <f t="shared" si="494"/>
        <v>7.0428842771432025</v>
      </c>
      <c r="AR774" s="363">
        <f t="shared" si="494"/>
        <v>14.656464691149843</v>
      </c>
      <c r="AS774" s="363">
        <f t="shared" si="494"/>
        <v>21.595772199724315</v>
      </c>
      <c r="AT774" s="363">
        <f t="shared" si="494"/>
        <v>11.706450641255762</v>
      </c>
      <c r="AU774" s="363">
        <f t="shared" ref="AU774:BV774" si="495">AT772</f>
        <v>9.4827424563657612</v>
      </c>
      <c r="AV774" s="363">
        <f t="shared" si="495"/>
        <v>11.895413391853676</v>
      </c>
      <c r="AW774" s="363">
        <f t="shared" si="495"/>
        <v>11.729899970699043</v>
      </c>
      <c r="AX774" s="363">
        <f t="shared" si="495"/>
        <v>14.346973517510401</v>
      </c>
      <c r="AY774" s="363">
        <f t="shared" si="495"/>
        <v>29.316029221755119</v>
      </c>
      <c r="AZ774" s="363">
        <f t="shared" si="495"/>
        <v>29.316029221755119</v>
      </c>
      <c r="BA774" s="363">
        <f t="shared" si="495"/>
        <v>27.78547149700632</v>
      </c>
      <c r="BB774" s="363">
        <f t="shared" si="495"/>
        <v>22.704436583643123</v>
      </c>
      <c r="BC774" s="363">
        <f t="shared" si="495"/>
        <v>19.476097623883206</v>
      </c>
      <c r="BD774" s="363">
        <f t="shared" si="495"/>
        <v>11.452512340971468</v>
      </c>
      <c r="BE774" s="363">
        <f t="shared" si="495"/>
        <v>19.219632469292875</v>
      </c>
      <c r="BF774" s="363">
        <f t="shared" si="495"/>
        <v>9.5104154201912365</v>
      </c>
      <c r="BG774" s="363">
        <f t="shared" si="495"/>
        <v>8.6432944141864763</v>
      </c>
      <c r="BH774" s="363">
        <f t="shared" si="495"/>
        <v>9.6418912198514377</v>
      </c>
      <c r="BI774" s="363">
        <f t="shared" si="495"/>
        <v>9.3787036909285302</v>
      </c>
      <c r="BJ774" s="363">
        <f t="shared" si="495"/>
        <v>11.780784414802477</v>
      </c>
      <c r="BK774" s="363">
        <f t="shared" si="495"/>
        <v>24.665569845282395</v>
      </c>
      <c r="BL774" s="363">
        <f t="shared" si="495"/>
        <v>21.681688952190395</v>
      </c>
      <c r="BM774" s="363">
        <f t="shared" si="495"/>
        <v>18.378076645077993</v>
      </c>
      <c r="BN774" s="363">
        <f t="shared" si="495"/>
        <v>11.029668060077192</v>
      </c>
      <c r="BO774" s="363">
        <f t="shared" si="495"/>
        <v>6.9254684783819931</v>
      </c>
      <c r="BP774" s="363">
        <f t="shared" si="495"/>
        <v>13.339989566651626</v>
      </c>
      <c r="BQ774" s="363">
        <f t="shared" si="495"/>
        <v>20.929576590873815</v>
      </c>
      <c r="BR774" s="363">
        <f t="shared" si="495"/>
        <v>10.796744538670721</v>
      </c>
      <c r="BS774" s="363">
        <f t="shared" si="495"/>
        <v>9.0020307379131204</v>
      </c>
      <c r="BT774" s="363">
        <f t="shared" si="495"/>
        <v>11.068200525956374</v>
      </c>
      <c r="BU774" s="363">
        <f t="shared" si="495"/>
        <v>10.913605040354984</v>
      </c>
      <c r="BV774" s="363">
        <f t="shared" si="495"/>
        <v>13.488249175912749</v>
      </c>
      <c r="BW774" s="355">
        <f t="shared" si="488"/>
        <v>997.04661794221431</v>
      </c>
    </row>
    <row r="775" spans="1:75" ht="16.5" thickBot="1" x14ac:dyDescent="0.3">
      <c r="A775" s="180" t="s">
        <v>475</v>
      </c>
      <c r="N775" s="360"/>
      <c r="O775" s="363">
        <f t="shared" ref="O775:AT775" si="496">O772+O773-O774</f>
        <v>0</v>
      </c>
      <c r="P775" s="363">
        <f t="shared" si="496"/>
        <v>0</v>
      </c>
      <c r="Q775" s="363">
        <f t="shared" si="496"/>
        <v>0</v>
      </c>
      <c r="R775" s="363">
        <f t="shared" si="496"/>
        <v>0</v>
      </c>
      <c r="S775" s="363">
        <f t="shared" si="496"/>
        <v>9.1382774094152062</v>
      </c>
      <c r="T775" s="363">
        <f t="shared" si="496"/>
        <v>33.816874074373914</v>
      </c>
      <c r="U775" s="363">
        <f t="shared" si="496"/>
        <v>3.5839472939113683</v>
      </c>
      <c r="V775" s="363">
        <f t="shared" si="496"/>
        <v>0</v>
      </c>
      <c r="W775" s="363">
        <f t="shared" si="496"/>
        <v>16.698150908782566</v>
      </c>
      <c r="X775" s="363">
        <f t="shared" si="496"/>
        <v>13.759463845387991</v>
      </c>
      <c r="Y775" s="363">
        <f t="shared" si="496"/>
        <v>19.759196526587999</v>
      </c>
      <c r="Z775" s="363">
        <f t="shared" si="496"/>
        <v>49.593535577884168</v>
      </c>
      <c r="AA775" s="363">
        <f t="shared" si="496"/>
        <v>0</v>
      </c>
      <c r="AB775" s="363">
        <f t="shared" si="496"/>
        <v>0</v>
      </c>
      <c r="AC775" s="363">
        <f t="shared" si="496"/>
        <v>0</v>
      </c>
      <c r="AD775" s="363">
        <f t="shared" si="496"/>
        <v>0</v>
      </c>
      <c r="AE775" s="363">
        <f t="shared" si="496"/>
        <v>22.225839002378994</v>
      </c>
      <c r="AF775" s="363">
        <f t="shared" si="496"/>
        <v>30.500776643870783</v>
      </c>
      <c r="AG775" s="363">
        <f t="shared" si="496"/>
        <v>5.2403645398292014</v>
      </c>
      <c r="AH775" s="363">
        <f t="shared" si="496"/>
        <v>0</v>
      </c>
      <c r="AI775" s="363">
        <f t="shared" si="496"/>
        <v>16.220684705727997</v>
      </c>
      <c r="AJ775" s="363">
        <f t="shared" si="496"/>
        <v>13.487971431835396</v>
      </c>
      <c r="AK775" s="363">
        <f t="shared" si="496"/>
        <v>18.937452875661609</v>
      </c>
      <c r="AL775" s="363">
        <f t="shared" si="496"/>
        <v>47.370016620620802</v>
      </c>
      <c r="AM775" s="363">
        <f t="shared" si="496"/>
        <v>0</v>
      </c>
      <c r="AN775" s="363">
        <f t="shared" si="496"/>
        <v>0</v>
      </c>
      <c r="AO775" s="363">
        <f t="shared" si="496"/>
        <v>0</v>
      </c>
      <c r="AP775" s="363">
        <f t="shared" si="496"/>
        <v>0</v>
      </c>
      <c r="AQ775" s="363">
        <f t="shared" si="496"/>
        <v>24.524885826871845</v>
      </c>
      <c r="AR775" s="363">
        <f t="shared" si="496"/>
        <v>31.857506200564067</v>
      </c>
      <c r="AS775" s="363">
        <f t="shared" si="496"/>
        <v>3.6181214891342464</v>
      </c>
      <c r="AT775" s="363">
        <f t="shared" si="496"/>
        <v>0</v>
      </c>
      <c r="AU775" s="363">
        <f t="shared" ref="AU775:BV775" si="497">AU772+AU773-AU774</f>
        <v>16.138147926088308</v>
      </c>
      <c r="AV775" s="363">
        <f t="shared" si="497"/>
        <v>13.368986545036567</v>
      </c>
      <c r="AW775" s="363">
        <f t="shared" si="497"/>
        <v>19.171273759323356</v>
      </c>
      <c r="AX775" s="363">
        <f t="shared" si="497"/>
        <v>48.795243267808324</v>
      </c>
      <c r="AY775" s="363">
        <f t="shared" si="497"/>
        <v>0</v>
      </c>
      <c r="AZ775" s="363">
        <f t="shared" si="497"/>
        <v>0</v>
      </c>
      <c r="BA775" s="363">
        <f t="shared" si="497"/>
        <v>0</v>
      </c>
      <c r="BB775" s="363">
        <f t="shared" si="497"/>
        <v>0</v>
      </c>
      <c r="BC775" s="363">
        <f t="shared" si="497"/>
        <v>4.7014284292787849</v>
      </c>
      <c r="BD775" s="363">
        <f t="shared" si="497"/>
        <v>29.122267316424605</v>
      </c>
      <c r="BE775" s="363">
        <f t="shared" si="497"/>
        <v>0</v>
      </c>
      <c r="BF775" s="363">
        <f t="shared" si="497"/>
        <v>0</v>
      </c>
      <c r="BG775" s="363">
        <f t="shared" si="497"/>
        <v>11.71180927216656</v>
      </c>
      <c r="BH775" s="363">
        <f t="shared" si="497"/>
        <v>10.157594349886573</v>
      </c>
      <c r="BI775" s="363">
        <f t="shared" si="497"/>
        <v>15.491841184765589</v>
      </c>
      <c r="BJ775" s="363">
        <f t="shared" si="497"/>
        <v>40.290974147460354</v>
      </c>
      <c r="BK775" s="363">
        <f t="shared" si="497"/>
        <v>0</v>
      </c>
      <c r="BL775" s="363">
        <f t="shared" si="497"/>
        <v>0</v>
      </c>
      <c r="BM775" s="363">
        <f t="shared" si="497"/>
        <v>0</v>
      </c>
      <c r="BN775" s="363">
        <f t="shared" si="497"/>
        <v>0</v>
      </c>
      <c r="BO775" s="363">
        <f t="shared" si="497"/>
        <v>20.707367052539233</v>
      </c>
      <c r="BP775" s="363">
        <f t="shared" si="497"/>
        <v>30.014133371586993</v>
      </c>
      <c r="BQ775" s="363">
        <f t="shared" si="497"/>
        <v>1.4351085249441056</v>
      </c>
      <c r="BR775" s="363">
        <f t="shared" si="497"/>
        <v>0</v>
      </c>
      <c r="BS775" s="363">
        <f t="shared" si="497"/>
        <v>13.924956065853653</v>
      </c>
      <c r="BT775" s="363">
        <f t="shared" si="497"/>
        <v>11.538552771921808</v>
      </c>
      <c r="BU775" s="363">
        <f t="shared" si="497"/>
        <v>17.026339681178566</v>
      </c>
      <c r="BV775" s="363">
        <f t="shared" si="497"/>
        <v>43.8377304463177</v>
      </c>
      <c r="BW775" s="355">
        <f t="shared" si="488"/>
        <v>707.76681908541912</v>
      </c>
    </row>
    <row r="776" spans="1:75" ht="16.5" thickBot="1" x14ac:dyDescent="0.3">
      <c r="N776" s="358"/>
      <c r="BW776" s="355">
        <f t="shared" si="488"/>
        <v>0</v>
      </c>
    </row>
    <row r="777" spans="1:75" ht="16.5" thickBot="1" x14ac:dyDescent="0.3">
      <c r="A777" s="357" t="s">
        <v>481</v>
      </c>
      <c r="B777" s="357">
        <f>COUNTIF(C775:BV775,"&lt;0")</f>
        <v>0</v>
      </c>
      <c r="BW777" s="355">
        <f t="shared" si="488"/>
        <v>0</v>
      </c>
    </row>
    <row r="778" spans="1:75" ht="16.5" thickBot="1" x14ac:dyDescent="0.3">
      <c r="BW778" s="355">
        <f t="shared" si="488"/>
        <v>0</v>
      </c>
    </row>
    <row r="779" spans="1:75" ht="16.5" thickBot="1" x14ac:dyDescent="0.3">
      <c r="A779" s="379" t="s">
        <v>423</v>
      </c>
      <c r="BW779" s="355">
        <f t="shared" si="488"/>
        <v>0</v>
      </c>
    </row>
    <row r="780" spans="1:75" ht="16.5" thickBot="1" x14ac:dyDescent="0.3">
      <c r="A780" s="388"/>
      <c r="BW780" s="355">
        <f t="shared" si="488"/>
        <v>0</v>
      </c>
    </row>
    <row r="781" spans="1:75" ht="16.5" thickBot="1" x14ac:dyDescent="0.3">
      <c r="A781" s="382" t="s">
        <v>161</v>
      </c>
      <c r="BW781" s="355">
        <f t="shared" si="488"/>
        <v>0</v>
      </c>
    </row>
    <row r="782" spans="1:75" ht="16.5" thickBot="1" x14ac:dyDescent="0.3">
      <c r="A782" s="180" t="s">
        <v>465</v>
      </c>
      <c r="O782" s="229">
        <f>(O783/30)*'MONTHLY DATA'!AM198</f>
        <v>277.36798709055745</v>
      </c>
      <c r="P782" s="229">
        <f>P784-P783</f>
        <v>207.92015227120706</v>
      </c>
      <c r="Q782" s="229">
        <f>Q784-Q783</f>
        <v>138.91959972480385</v>
      </c>
      <c r="R782" s="229">
        <f>R784-R783</f>
        <v>102.38956390336706</v>
      </c>
      <c r="S782" s="229">
        <f>(S783/30)*'MONTHLY DATA'!AQ198</f>
        <v>197.98230464604481</v>
      </c>
      <c r="T782" s="229">
        <f>(T783/30)*'MONTHLY DATA'!AR198</f>
        <v>203.74370942872127</v>
      </c>
      <c r="U782" s="229">
        <f>(U783/30)*'MONTHLY DATA'!AS198</f>
        <v>160.8625957465766</v>
      </c>
      <c r="V782" s="229">
        <f>V784-V783</f>
        <v>117.55659472217661</v>
      </c>
      <c r="W782" s="229">
        <f>(W783/30)*'MONTHLY DATA'!AU198</f>
        <v>135.49330402266622</v>
      </c>
      <c r="X782" s="229">
        <f>(X783/30)*'MONTHLY DATA'!AV198</f>
        <v>160.05926557629121</v>
      </c>
      <c r="Y782" s="229">
        <f>(Y783/30)*'MONTHLY DATA'!AW198</f>
        <v>163.43033651078406</v>
      </c>
      <c r="Z782" s="229">
        <f>(Z783/30)*'MONTHLY DATA'!AX198</f>
        <v>335.35159096153342</v>
      </c>
      <c r="AA782" s="229">
        <f>AA784-AA783</f>
        <v>285.81148244826022</v>
      </c>
      <c r="AB782" s="229">
        <f>AB784-AB783</f>
        <v>216.41773715739774</v>
      </c>
      <c r="AC782" s="229">
        <f>AC784-AC783</f>
        <v>147.49544573816024</v>
      </c>
      <c r="AD782" s="229">
        <f>AD784-AD783</f>
        <v>112.36337020363524</v>
      </c>
      <c r="AE782" s="229">
        <f>(AE783/30)*'MONTHLY DATA'!BC198</f>
        <v>195.66615233905</v>
      </c>
      <c r="AF782" s="229">
        <f>(AF783/30)*'MONTHLY DATA'!BD198</f>
        <v>199.59792226070007</v>
      </c>
      <c r="AG782" s="229">
        <f>(AG783/30)*'MONTHLY DATA'!BE198</f>
        <v>154.08482272916666</v>
      </c>
      <c r="AH782" s="229">
        <f>AH784-AH783</f>
        <v>113.41942424154169</v>
      </c>
      <c r="AI782" s="229">
        <f>(AI783/30)*'MONTHLY DATA'!BG198</f>
        <v>131.4620242899</v>
      </c>
      <c r="AJ782" s="229">
        <f>(AJ783/30)*'MONTHLY DATA'!BH198</f>
        <v>156.04896676585005</v>
      </c>
      <c r="AK782" s="229">
        <f>(AK783/30)*'MONTHLY DATA'!BI198</f>
        <v>158.35264908046668</v>
      </c>
      <c r="AL782" s="229">
        <f>(AL783/30)*'MONTHLY DATA'!BJ198</f>
        <v>331.12448281000002</v>
      </c>
      <c r="AM782" s="229">
        <f>AM784-AM783</f>
        <v>285.18509193612005</v>
      </c>
      <c r="AN782" s="229">
        <f>AN784-AN783</f>
        <v>215.39777555286003</v>
      </c>
      <c r="AO782" s="229">
        <f>AO784-AO783</f>
        <v>142.87980437532002</v>
      </c>
      <c r="AP782" s="229">
        <f>AP784-AP783</f>
        <v>105.30391097328001</v>
      </c>
      <c r="AQ782" s="229">
        <f>(AQ783/30)*'MONTHLY DATA'!BO198</f>
        <v>216.28660012871802</v>
      </c>
      <c r="AR782" s="229">
        <f>(AR783/30)*'MONTHLY DATA'!BP198</f>
        <v>218.19036056602403</v>
      </c>
      <c r="AS782" s="229">
        <f>(AS783/30)*'MONTHLY DATA'!BQ198</f>
        <v>173.89356240061397</v>
      </c>
      <c r="AT782" s="229">
        <f>AT784-AT783</f>
        <v>130.84707879979396</v>
      </c>
      <c r="AU782" s="229">
        <f>(AU783/30)*'MONTHLY DATA'!BS198</f>
        <v>146.78062067064195</v>
      </c>
      <c r="AV782" s="229">
        <f>(AV783/30)*'MONTHLY DATA'!BT198</f>
        <v>171.91140270625999</v>
      </c>
      <c r="AW782" s="229">
        <f>(AW783/30)*'MONTHLY DATA'!BU198</f>
        <v>176.15506252145201</v>
      </c>
      <c r="AX782" s="229">
        <f>(AX783/30)*'MONTHLY DATA'!BV198</f>
        <v>363.57666744172201</v>
      </c>
      <c r="AY782" s="229">
        <f>AY784-AY783</f>
        <v>270.42231357638184</v>
      </c>
      <c r="AZ782" s="229">
        <f>AZ784-AZ783</f>
        <v>193.17141069578278</v>
      </c>
      <c r="BA782" s="229">
        <f>(BA783/30)*'MONTHLY DATA'!BY198</f>
        <v>132.89063655919384</v>
      </c>
      <c r="BB782" s="229">
        <f>BB784-BB783</f>
        <v>88.349285855413356</v>
      </c>
      <c r="BC782" s="229">
        <f>(BC783/30)*'MONTHLY DATA'!CA198</f>
        <v>279.758434713935</v>
      </c>
      <c r="BD782" s="229">
        <f>(BD783/30)*'MONTHLY DATA'!CB198</f>
        <v>272.22760239402237</v>
      </c>
      <c r="BE782" s="229">
        <f>(BE783/30)*'MONTHLY DATA'!CC198</f>
        <v>223.58734257813413</v>
      </c>
      <c r="BF782" s="229">
        <f>BF784-BF783</f>
        <v>175.77851005050726</v>
      </c>
      <c r="BG782" s="229">
        <f>(BG783/30)*'MONTHLY DATA'!CE198</f>
        <v>188.1748780328447</v>
      </c>
      <c r="BH782" s="229">
        <f>(BH783/30)*'MONTHLY DATA'!CF198</f>
        <v>216.16297401530014</v>
      </c>
      <c r="BI782" s="229">
        <f>(BI783/30)*'MONTHLY DATA'!CG198</f>
        <v>223.87088827696601</v>
      </c>
      <c r="BJ782" s="229">
        <f>(BJ783/30)*'MONTHLY DATA'!CH198</f>
        <v>463.60464042513894</v>
      </c>
      <c r="BK782" s="229">
        <f>BK784-BK783</f>
        <v>437.53290310384136</v>
      </c>
      <c r="BL782" s="229">
        <f>BL784-BL783</f>
        <v>358.37906837151661</v>
      </c>
      <c r="BM782" s="229">
        <f>BM784-BM783</f>
        <v>270.30655908066063</v>
      </c>
      <c r="BN782" s="229">
        <f>BN784-BN783</f>
        <v>225.42184738913585</v>
      </c>
      <c r="BO782" s="229">
        <f>(BO783/30)*'MONTHLY DATA'!CM198</f>
        <v>269.98813859001598</v>
      </c>
      <c r="BP782" s="229">
        <f>(BP783/30)*'MONTHLY DATA'!CN198</f>
        <v>265.72794702969856</v>
      </c>
      <c r="BQ782" s="229">
        <f>(BQ783/30)*'MONTHLY DATA'!CO198</f>
        <v>216.83405617560891</v>
      </c>
      <c r="BR782" s="229">
        <f>BR784-BR783</f>
        <v>167.52201903888889</v>
      </c>
      <c r="BS782" s="229">
        <f>(BS783/30)*'MONTHLY DATA'!CQ198</f>
        <v>182.44773459480126</v>
      </c>
      <c r="BT782" s="229">
        <f>(BT783/30)*'MONTHLY DATA'!CR198</f>
        <v>210.6556560645152</v>
      </c>
      <c r="BU782" s="229">
        <f>(BU783/30)*'MONTHLY DATA'!CS198</f>
        <v>217.61139172011013</v>
      </c>
      <c r="BV782" s="229">
        <f>(BV783/30)*'MONTHLY DATA'!CT198</f>
        <v>449.25915970852924</v>
      </c>
      <c r="BW782" s="597">
        <f>SUM(C782:BV782)</f>
        <v>12749.014820782608</v>
      </c>
    </row>
    <row r="783" spans="1:75" ht="16.5" thickBot="1" x14ac:dyDescent="0.3">
      <c r="A783" s="180" t="s">
        <v>466</v>
      </c>
      <c r="O783" s="598">
        <f t="shared" ref="O783:AT783" si="498">O713</f>
        <v>198.11999077896962</v>
      </c>
      <c r="P783" s="598">
        <f t="shared" si="498"/>
        <v>69.44783481935039</v>
      </c>
      <c r="Q783" s="598">
        <f t="shared" si="498"/>
        <v>69.000552546403227</v>
      </c>
      <c r="R783" s="598">
        <f t="shared" si="498"/>
        <v>36.530035821436783</v>
      </c>
      <c r="S783" s="598">
        <f t="shared" si="498"/>
        <v>141.415931890032</v>
      </c>
      <c r="T783" s="598">
        <f t="shared" si="498"/>
        <v>145.5312210205152</v>
      </c>
      <c r="U783" s="598">
        <f t="shared" si="498"/>
        <v>114.90185410469758</v>
      </c>
      <c r="V783" s="598">
        <f t="shared" si="498"/>
        <v>43.306001024399997</v>
      </c>
      <c r="W783" s="598">
        <f t="shared" si="498"/>
        <v>96.780931444761592</v>
      </c>
      <c r="X783" s="598">
        <f t="shared" si="498"/>
        <v>114.328046840208</v>
      </c>
      <c r="Y783" s="598">
        <f t="shared" si="498"/>
        <v>116.73595465056003</v>
      </c>
      <c r="Z783" s="598">
        <f t="shared" si="498"/>
        <v>239.53685068680957</v>
      </c>
      <c r="AA783" s="598">
        <f t="shared" si="498"/>
        <v>49.540108513273204</v>
      </c>
      <c r="AB783" s="598">
        <f t="shared" si="498"/>
        <v>69.393745290862483</v>
      </c>
      <c r="AC783" s="598">
        <f t="shared" si="498"/>
        <v>68.92229141923751</v>
      </c>
      <c r="AD783" s="598">
        <f t="shared" si="498"/>
        <v>35.132075534525001</v>
      </c>
      <c r="AE783" s="598">
        <f t="shared" si="498"/>
        <v>146.74961425428751</v>
      </c>
      <c r="AF783" s="598">
        <f t="shared" si="498"/>
        <v>149.69844169552505</v>
      </c>
      <c r="AG783" s="598">
        <f t="shared" si="498"/>
        <v>115.563617046875</v>
      </c>
      <c r="AH783" s="598">
        <f t="shared" si="498"/>
        <v>40.665398487624969</v>
      </c>
      <c r="AI783" s="598">
        <f t="shared" si="498"/>
        <v>98.596518217425015</v>
      </c>
      <c r="AJ783" s="598">
        <f t="shared" si="498"/>
        <v>117.03672507438753</v>
      </c>
      <c r="AK783" s="598">
        <f t="shared" si="498"/>
        <v>118.76448681035001</v>
      </c>
      <c r="AL783" s="598">
        <f t="shared" si="498"/>
        <v>248.34336210750001</v>
      </c>
      <c r="AM783" s="598">
        <f t="shared" si="498"/>
        <v>45.939390873879979</v>
      </c>
      <c r="AN783" s="598">
        <f t="shared" si="498"/>
        <v>69.787316383260006</v>
      </c>
      <c r="AO783" s="598">
        <f t="shared" si="498"/>
        <v>72.517971177539991</v>
      </c>
      <c r="AP783" s="598">
        <f t="shared" si="498"/>
        <v>37.575893402040009</v>
      </c>
      <c r="AQ783" s="598">
        <f t="shared" si="498"/>
        <v>150.89762799678002</v>
      </c>
      <c r="AR783" s="598">
        <f t="shared" si="498"/>
        <v>152.22583295304</v>
      </c>
      <c r="AS783" s="598">
        <f t="shared" si="498"/>
        <v>121.32109004693999</v>
      </c>
      <c r="AT783" s="598">
        <f t="shared" si="498"/>
        <v>43.046483600820025</v>
      </c>
      <c r="AU783" s="598">
        <f t="shared" ref="AU783:BV783" si="499">AU713</f>
        <v>102.40508418881997</v>
      </c>
      <c r="AV783" s="598">
        <f t="shared" si="499"/>
        <v>119.93818793459999</v>
      </c>
      <c r="AW783" s="598">
        <f t="shared" si="499"/>
        <v>122.89888082892</v>
      </c>
      <c r="AX783" s="598">
        <f t="shared" si="499"/>
        <v>253.65814007562</v>
      </c>
      <c r="AY783" s="598">
        <f t="shared" si="499"/>
        <v>93.154353865340184</v>
      </c>
      <c r="AZ783" s="598">
        <f t="shared" si="499"/>
        <v>77.250902880599057</v>
      </c>
      <c r="BA783" s="598">
        <f t="shared" si="499"/>
        <v>88.593757706129225</v>
      </c>
      <c r="BB783" s="598">
        <f t="shared" si="499"/>
        <v>44.541350703780481</v>
      </c>
      <c r="BC783" s="598">
        <f t="shared" si="499"/>
        <v>186.50562314262334</v>
      </c>
      <c r="BD783" s="598">
        <f t="shared" si="499"/>
        <v>181.48506826268155</v>
      </c>
      <c r="BE783" s="598">
        <f t="shared" si="499"/>
        <v>149.05822838542275</v>
      </c>
      <c r="BF783" s="598">
        <f t="shared" si="499"/>
        <v>47.808832527626862</v>
      </c>
      <c r="BG783" s="598">
        <f t="shared" si="499"/>
        <v>125.44991868856314</v>
      </c>
      <c r="BH783" s="598">
        <f t="shared" si="499"/>
        <v>144.10864934353344</v>
      </c>
      <c r="BI783" s="598">
        <f t="shared" si="499"/>
        <v>149.24725885131068</v>
      </c>
      <c r="BJ783" s="598">
        <f t="shared" si="499"/>
        <v>309.06976028342592</v>
      </c>
      <c r="BK783" s="598">
        <f t="shared" si="499"/>
        <v>26.071737321297579</v>
      </c>
      <c r="BL783" s="598">
        <f t="shared" si="499"/>
        <v>79.153834732324782</v>
      </c>
      <c r="BM783" s="598">
        <f t="shared" si="499"/>
        <v>88.07250929085599</v>
      </c>
      <c r="BN783" s="598">
        <f t="shared" si="499"/>
        <v>44.884711691524799</v>
      </c>
      <c r="BO783" s="598">
        <f t="shared" si="499"/>
        <v>184.08282176591999</v>
      </c>
      <c r="BP783" s="598">
        <f t="shared" si="499"/>
        <v>181.17814570206721</v>
      </c>
      <c r="BQ783" s="598">
        <f t="shared" si="499"/>
        <v>147.84140193791518</v>
      </c>
      <c r="BR783" s="598">
        <f t="shared" si="499"/>
        <v>49.312037136720015</v>
      </c>
      <c r="BS783" s="598">
        <f t="shared" si="499"/>
        <v>124.3961826782736</v>
      </c>
      <c r="BT783" s="598">
        <f t="shared" si="499"/>
        <v>143.628856407624</v>
      </c>
      <c r="BU783" s="598">
        <f t="shared" si="499"/>
        <v>148.37140344552964</v>
      </c>
      <c r="BV783" s="598">
        <f t="shared" si="499"/>
        <v>306.31306343763356</v>
      </c>
      <c r="BW783" s="597">
        <f t="shared" si="488"/>
        <v>7055.8338997310002</v>
      </c>
    </row>
    <row r="784" spans="1:75" ht="16.5" thickBot="1" x14ac:dyDescent="0.3">
      <c r="A784" s="180" t="s">
        <v>467</v>
      </c>
      <c r="O784" s="229">
        <f>N782</f>
        <v>0</v>
      </c>
      <c r="P784" s="229">
        <f t="shared" ref="P784:BV784" si="500">O782</f>
        <v>277.36798709055745</v>
      </c>
      <c r="Q784" s="229">
        <f t="shared" si="500"/>
        <v>207.92015227120706</v>
      </c>
      <c r="R784" s="229">
        <f t="shared" si="500"/>
        <v>138.91959972480385</v>
      </c>
      <c r="S784" s="229">
        <f t="shared" si="500"/>
        <v>102.38956390336706</v>
      </c>
      <c r="T784" s="229">
        <f t="shared" si="500"/>
        <v>197.98230464604481</v>
      </c>
      <c r="U784" s="229">
        <f t="shared" si="500"/>
        <v>203.74370942872127</v>
      </c>
      <c r="V784" s="229">
        <f t="shared" si="500"/>
        <v>160.8625957465766</v>
      </c>
      <c r="W784" s="229">
        <f t="shared" si="500"/>
        <v>117.55659472217661</v>
      </c>
      <c r="X784" s="229">
        <f t="shared" si="500"/>
        <v>135.49330402266622</v>
      </c>
      <c r="Y784" s="229">
        <f t="shared" si="500"/>
        <v>160.05926557629121</v>
      </c>
      <c r="Z784" s="229">
        <f t="shared" si="500"/>
        <v>163.43033651078406</v>
      </c>
      <c r="AA784" s="229">
        <f t="shared" si="500"/>
        <v>335.35159096153342</v>
      </c>
      <c r="AB784" s="229">
        <f t="shared" si="500"/>
        <v>285.81148244826022</v>
      </c>
      <c r="AC784" s="229">
        <f t="shared" si="500"/>
        <v>216.41773715739774</v>
      </c>
      <c r="AD784" s="229">
        <f t="shared" si="500"/>
        <v>147.49544573816024</v>
      </c>
      <c r="AE784" s="229">
        <f t="shared" si="500"/>
        <v>112.36337020363524</v>
      </c>
      <c r="AF784" s="229">
        <f t="shared" si="500"/>
        <v>195.66615233905</v>
      </c>
      <c r="AG784" s="229">
        <f t="shared" si="500"/>
        <v>199.59792226070007</v>
      </c>
      <c r="AH784" s="229">
        <f t="shared" si="500"/>
        <v>154.08482272916666</v>
      </c>
      <c r="AI784" s="229">
        <f t="shared" si="500"/>
        <v>113.41942424154169</v>
      </c>
      <c r="AJ784" s="229">
        <f t="shared" si="500"/>
        <v>131.4620242899</v>
      </c>
      <c r="AK784" s="229">
        <f t="shared" si="500"/>
        <v>156.04896676585005</v>
      </c>
      <c r="AL784" s="229">
        <f t="shared" si="500"/>
        <v>158.35264908046668</v>
      </c>
      <c r="AM784" s="229">
        <f t="shared" si="500"/>
        <v>331.12448281000002</v>
      </c>
      <c r="AN784" s="229">
        <f t="shared" si="500"/>
        <v>285.18509193612005</v>
      </c>
      <c r="AO784" s="229">
        <f t="shared" si="500"/>
        <v>215.39777555286003</v>
      </c>
      <c r="AP784" s="229">
        <f t="shared" si="500"/>
        <v>142.87980437532002</v>
      </c>
      <c r="AQ784" s="229">
        <f t="shared" si="500"/>
        <v>105.30391097328001</v>
      </c>
      <c r="AR784" s="229">
        <f t="shared" si="500"/>
        <v>216.28660012871802</v>
      </c>
      <c r="AS784" s="229">
        <f t="shared" si="500"/>
        <v>218.19036056602403</v>
      </c>
      <c r="AT784" s="229">
        <f t="shared" si="500"/>
        <v>173.89356240061397</v>
      </c>
      <c r="AU784" s="229">
        <f t="shared" si="500"/>
        <v>130.84707879979396</v>
      </c>
      <c r="AV784" s="229">
        <f t="shared" si="500"/>
        <v>146.78062067064195</v>
      </c>
      <c r="AW784" s="229">
        <f t="shared" si="500"/>
        <v>171.91140270625999</v>
      </c>
      <c r="AX784" s="229">
        <f t="shared" si="500"/>
        <v>176.15506252145201</v>
      </c>
      <c r="AY784" s="229">
        <f t="shared" si="500"/>
        <v>363.57666744172201</v>
      </c>
      <c r="AZ784" s="229">
        <f t="shared" si="500"/>
        <v>270.42231357638184</v>
      </c>
      <c r="BA784" s="229">
        <f t="shared" si="500"/>
        <v>193.17141069578278</v>
      </c>
      <c r="BB784" s="229">
        <f t="shared" si="500"/>
        <v>132.89063655919384</v>
      </c>
      <c r="BC784" s="229">
        <f t="shared" si="500"/>
        <v>88.349285855413356</v>
      </c>
      <c r="BD784" s="229">
        <f t="shared" si="500"/>
        <v>279.758434713935</v>
      </c>
      <c r="BE784" s="229">
        <f t="shared" si="500"/>
        <v>272.22760239402237</v>
      </c>
      <c r="BF784" s="229">
        <f t="shared" si="500"/>
        <v>223.58734257813413</v>
      </c>
      <c r="BG784" s="229">
        <f t="shared" si="500"/>
        <v>175.77851005050726</v>
      </c>
      <c r="BH784" s="229">
        <f t="shared" si="500"/>
        <v>188.1748780328447</v>
      </c>
      <c r="BI784" s="229">
        <f t="shared" si="500"/>
        <v>216.16297401530014</v>
      </c>
      <c r="BJ784" s="229">
        <f t="shared" si="500"/>
        <v>223.87088827696601</v>
      </c>
      <c r="BK784" s="229">
        <f t="shared" si="500"/>
        <v>463.60464042513894</v>
      </c>
      <c r="BL784" s="229">
        <f t="shared" si="500"/>
        <v>437.53290310384136</v>
      </c>
      <c r="BM784" s="229">
        <f t="shared" si="500"/>
        <v>358.37906837151661</v>
      </c>
      <c r="BN784" s="229">
        <f t="shared" si="500"/>
        <v>270.30655908066063</v>
      </c>
      <c r="BO784" s="229">
        <f t="shared" si="500"/>
        <v>225.42184738913585</v>
      </c>
      <c r="BP784" s="229">
        <f t="shared" si="500"/>
        <v>269.98813859001598</v>
      </c>
      <c r="BQ784" s="229">
        <f t="shared" si="500"/>
        <v>265.72794702969856</v>
      </c>
      <c r="BR784" s="229">
        <f t="shared" si="500"/>
        <v>216.83405617560891</v>
      </c>
      <c r="BS784" s="229">
        <f t="shared" si="500"/>
        <v>167.52201903888889</v>
      </c>
      <c r="BT784" s="229">
        <f t="shared" si="500"/>
        <v>182.44773459480126</v>
      </c>
      <c r="BU784" s="229">
        <f t="shared" si="500"/>
        <v>210.6556560645152</v>
      </c>
      <c r="BV784" s="229">
        <f t="shared" si="500"/>
        <v>217.61139172011013</v>
      </c>
      <c r="BW784" s="597">
        <f t="shared" si="488"/>
        <v>12299.755661074079</v>
      </c>
    </row>
    <row r="785" spans="1:75" ht="16.5" thickBot="1" x14ac:dyDescent="0.3">
      <c r="A785" s="180" t="s">
        <v>468</v>
      </c>
      <c r="O785" s="229">
        <f>O782+O783-O784</f>
        <v>475.48797786952707</v>
      </c>
      <c r="P785" s="229">
        <f t="shared" ref="P785:BV785" si="501">P782+P783-P784</f>
        <v>0</v>
      </c>
      <c r="Q785" s="229">
        <f t="shared" si="501"/>
        <v>0</v>
      </c>
      <c r="R785" s="229">
        <f t="shared" si="501"/>
        <v>0</v>
      </c>
      <c r="S785" s="229">
        <f t="shared" si="501"/>
        <v>237.00867263270976</v>
      </c>
      <c r="T785" s="229">
        <f t="shared" si="501"/>
        <v>151.29262580319167</v>
      </c>
      <c r="U785" s="229">
        <f t="shared" si="501"/>
        <v>72.020740422552933</v>
      </c>
      <c r="V785" s="229">
        <f t="shared" si="501"/>
        <v>0</v>
      </c>
      <c r="W785" s="229">
        <f t="shared" si="501"/>
        <v>114.7176407452512</v>
      </c>
      <c r="X785" s="229">
        <f t="shared" si="501"/>
        <v>138.89400839383296</v>
      </c>
      <c r="Y785" s="229">
        <f t="shared" si="501"/>
        <v>120.10702558505287</v>
      </c>
      <c r="Z785" s="229">
        <f t="shared" si="501"/>
        <v>411.45810513755896</v>
      </c>
      <c r="AA785" s="229">
        <f t="shared" si="501"/>
        <v>0</v>
      </c>
      <c r="AB785" s="229">
        <f t="shared" si="501"/>
        <v>0</v>
      </c>
      <c r="AC785" s="229">
        <f t="shared" si="501"/>
        <v>0</v>
      </c>
      <c r="AD785" s="229">
        <f t="shared" si="501"/>
        <v>0</v>
      </c>
      <c r="AE785" s="229">
        <f t="shared" si="501"/>
        <v>230.05239638970224</v>
      </c>
      <c r="AF785" s="229">
        <f t="shared" si="501"/>
        <v>153.63021161717515</v>
      </c>
      <c r="AG785" s="229">
        <f t="shared" si="501"/>
        <v>70.050517515341568</v>
      </c>
      <c r="AH785" s="229">
        <f t="shared" si="501"/>
        <v>0</v>
      </c>
      <c r="AI785" s="229">
        <f t="shared" si="501"/>
        <v>116.63911826578331</v>
      </c>
      <c r="AJ785" s="229">
        <f t="shared" si="501"/>
        <v>141.62366755033759</v>
      </c>
      <c r="AK785" s="229">
        <f t="shared" si="501"/>
        <v>121.06816912496666</v>
      </c>
      <c r="AL785" s="229">
        <f t="shared" si="501"/>
        <v>421.11519583703341</v>
      </c>
      <c r="AM785" s="229">
        <f t="shared" si="501"/>
        <v>0</v>
      </c>
      <c r="AN785" s="229">
        <f t="shared" si="501"/>
        <v>0</v>
      </c>
      <c r="AO785" s="229">
        <f t="shared" si="501"/>
        <v>0</v>
      </c>
      <c r="AP785" s="229">
        <f t="shared" si="501"/>
        <v>0</v>
      </c>
      <c r="AQ785" s="229">
        <f t="shared" si="501"/>
        <v>261.88031715221803</v>
      </c>
      <c r="AR785" s="229">
        <f t="shared" si="501"/>
        <v>154.12959339034597</v>
      </c>
      <c r="AS785" s="229">
        <f t="shared" si="501"/>
        <v>77.024291881529905</v>
      </c>
      <c r="AT785" s="229">
        <f t="shared" si="501"/>
        <v>0</v>
      </c>
      <c r="AU785" s="229">
        <f t="shared" si="501"/>
        <v>118.33862605966794</v>
      </c>
      <c r="AV785" s="229">
        <f t="shared" si="501"/>
        <v>145.06896997021806</v>
      </c>
      <c r="AW785" s="229">
        <f t="shared" si="501"/>
        <v>127.14254064411205</v>
      </c>
      <c r="AX785" s="229">
        <f t="shared" si="501"/>
        <v>441.07974499589</v>
      </c>
      <c r="AY785" s="229">
        <f t="shared" si="501"/>
        <v>0</v>
      </c>
      <c r="AZ785" s="229">
        <f t="shared" si="501"/>
        <v>0</v>
      </c>
      <c r="BA785" s="229">
        <f t="shared" si="501"/>
        <v>28.312983569540279</v>
      </c>
      <c r="BB785" s="229">
        <f t="shared" si="501"/>
        <v>0</v>
      </c>
      <c r="BC785" s="229">
        <f t="shared" si="501"/>
        <v>377.91477200114497</v>
      </c>
      <c r="BD785" s="229">
        <f t="shared" si="501"/>
        <v>173.95423594276895</v>
      </c>
      <c r="BE785" s="229">
        <f t="shared" si="501"/>
        <v>100.41796856953454</v>
      </c>
      <c r="BF785" s="229">
        <f t="shared" si="501"/>
        <v>0</v>
      </c>
      <c r="BG785" s="229">
        <f t="shared" si="501"/>
        <v>137.84628667090058</v>
      </c>
      <c r="BH785" s="229">
        <f t="shared" si="501"/>
        <v>172.09674532598891</v>
      </c>
      <c r="BI785" s="229">
        <f t="shared" si="501"/>
        <v>156.95517311297655</v>
      </c>
      <c r="BJ785" s="229">
        <f t="shared" si="501"/>
        <v>548.80351243159885</v>
      </c>
      <c r="BK785" s="229">
        <f t="shared" si="501"/>
        <v>0</v>
      </c>
      <c r="BL785" s="229">
        <f t="shared" si="501"/>
        <v>0</v>
      </c>
      <c r="BM785" s="229">
        <f t="shared" si="501"/>
        <v>0</v>
      </c>
      <c r="BN785" s="229">
        <f t="shared" si="501"/>
        <v>0</v>
      </c>
      <c r="BO785" s="229">
        <f t="shared" si="501"/>
        <v>228.64911296680015</v>
      </c>
      <c r="BP785" s="229">
        <f t="shared" si="501"/>
        <v>176.91795414174976</v>
      </c>
      <c r="BQ785" s="229">
        <f t="shared" si="501"/>
        <v>98.947511083825532</v>
      </c>
      <c r="BR785" s="229">
        <f t="shared" si="501"/>
        <v>0</v>
      </c>
      <c r="BS785" s="229">
        <f t="shared" si="501"/>
        <v>139.32189823418597</v>
      </c>
      <c r="BT785" s="229">
        <f t="shared" si="501"/>
        <v>171.83677787733797</v>
      </c>
      <c r="BU785" s="229">
        <f t="shared" si="501"/>
        <v>155.3271391011246</v>
      </c>
      <c r="BV785" s="229">
        <f t="shared" si="501"/>
        <v>537.96083142605266</v>
      </c>
      <c r="BW785" s="597">
        <f t="shared" si="488"/>
        <v>7505.0930594395304</v>
      </c>
    </row>
    <row r="786" spans="1:75" ht="16.5" thickBot="1" x14ac:dyDescent="0.3">
      <c r="BW786" s="355">
        <f t="shared" si="488"/>
        <v>0</v>
      </c>
    </row>
    <row r="787" spans="1:75" ht="16.5" thickBot="1" x14ac:dyDescent="0.3">
      <c r="A787" s="357" t="s">
        <v>481</v>
      </c>
      <c r="B787" s="357">
        <f>COUNTIF(O785:BV785,"&lt;0")</f>
        <v>0</v>
      </c>
      <c r="BW787" s="355">
        <f t="shared" si="488"/>
        <v>0</v>
      </c>
    </row>
    <row r="788" spans="1:75" ht="16.5" thickBot="1" x14ac:dyDescent="0.3">
      <c r="A788" s="385" t="s">
        <v>163</v>
      </c>
      <c r="BW788" s="355">
        <f t="shared" si="488"/>
        <v>0</v>
      </c>
    </row>
    <row r="789" spans="1:75" ht="16.5" thickBot="1" x14ac:dyDescent="0.3">
      <c r="A789" s="180" t="s">
        <v>469</v>
      </c>
      <c r="O789" s="360">
        <f>(O790/30)*'MONTHLY DATA'!AM200</f>
        <v>4.407091252168704</v>
      </c>
      <c r="P789" s="360">
        <f>P791-P790</f>
        <v>2.958807259704864</v>
      </c>
      <c r="Q789" s="360">
        <f>(Q790/30)*'MONTHLY DATA'!AO200</f>
        <v>1.5348866630087687</v>
      </c>
      <c r="R789" s="360">
        <f>(R790/30)*'MONTHLY DATA'!AP200</f>
        <v>0.81259443167283174</v>
      </c>
      <c r="S789" s="360">
        <f>(S790/30)*'MONTHLY DATA'!AQ200</f>
        <v>3.14573463232768</v>
      </c>
      <c r="T789" s="360">
        <f>(T790/30)*'MONTHLY DATA'!AR200</f>
        <v>3.2372774123156485</v>
      </c>
      <c r="U789" s="360">
        <f>(U790/30)*'MONTHLY DATA'!AS200</f>
        <v>2.5559407412234236</v>
      </c>
      <c r="V789" s="360">
        <f>V791-V790</f>
        <v>1.6528256444834235</v>
      </c>
      <c r="W789" s="360">
        <f>(W790/30)*'MONTHLY DATA'!AU200</f>
        <v>2.1528488602787834</v>
      </c>
      <c r="X789" s="360">
        <f>(X790/30)*'MONTHLY DATA'!AV200</f>
        <v>2.5431766533299203</v>
      </c>
      <c r="Y789" s="360">
        <f>(Y790/30)*'MONTHLY DATA'!AW200</f>
        <v>2.5967394937344008</v>
      </c>
      <c r="Z789" s="360">
        <f>(Z790/30)*'MONTHLY DATA'!AX200</f>
        <v>5.3283909164503029</v>
      </c>
      <c r="AA789" s="360">
        <f>AA791-AA790</f>
        <v>4.5369363620695031</v>
      </c>
      <c r="AB789" s="360">
        <f>AB791-AB790</f>
        <v>3.4282993928695036</v>
      </c>
      <c r="AC789" s="360">
        <f>AC791-AC790</f>
        <v>2.3271943876695036</v>
      </c>
      <c r="AD789" s="360">
        <f>AD791-AD790</f>
        <v>1.7659230860695037</v>
      </c>
      <c r="AE789" s="360">
        <f>(AE790/30)*'MONTHLY DATA'!BC200</f>
        <v>2.4226263494800002</v>
      </c>
      <c r="AF789" s="360">
        <f>(AF790/30)*'MONTHLY DATA'!BD200</f>
        <v>2.4713072751200005</v>
      </c>
      <c r="AG789" s="360">
        <f>(AG790/30)*'MONTHLY DATA'!BE200</f>
        <v>1.9077901166666664</v>
      </c>
      <c r="AH789" s="360">
        <f>AH791-AH790</f>
        <v>1.2581182486666671</v>
      </c>
      <c r="AI789" s="360">
        <f>(AI790/30)*'MONTHLY DATA'!BG200</f>
        <v>1.62768756984</v>
      </c>
      <c r="AJ789" s="360">
        <f>(AJ790/30)*'MONTHLY DATA'!BH200</f>
        <v>1.9321090243600003</v>
      </c>
      <c r="AK789" s="360">
        <f>(AK790/30)*'MONTHLY DATA'!BI200</f>
        <v>1.9606319007466666</v>
      </c>
      <c r="AL789" s="360">
        <f>(AL790/30)*'MONTHLY DATA'!BJ200</f>
        <v>4.0997938959999995</v>
      </c>
      <c r="AM789" s="360">
        <f>AM791-AM790</f>
        <v>3.2263316851399999</v>
      </c>
      <c r="AN789" s="360">
        <f>AN791-AN790</f>
        <v>1.8994402636699999</v>
      </c>
      <c r="AO789" s="360">
        <f>(AO790/30)*'MONTHLY DATA'!BM200</f>
        <v>1.5166913807429998</v>
      </c>
      <c r="AP789" s="360">
        <f>AP791-AP790</f>
        <v>0.80224736436299959</v>
      </c>
      <c r="AQ789" s="360">
        <f>(AQ790/30)*'MONTHLY DATA'!BO200</f>
        <v>3.1559781395010003</v>
      </c>
      <c r="AR789" s="360">
        <f>(AR790/30)*'MONTHLY DATA'!BP200</f>
        <v>3.1837571434679997</v>
      </c>
      <c r="AS789" s="360">
        <f>(AS790/30)*'MONTHLY DATA'!BQ200</f>
        <v>2.5373938154729996</v>
      </c>
      <c r="AT789" s="360">
        <f>AT791-AT790</f>
        <v>1.7189354941829991</v>
      </c>
      <c r="AU789" s="360">
        <f>(AU790/30)*'MONTHLY DATA'!BS200</f>
        <v>2.1417712880189992</v>
      </c>
      <c r="AV789" s="360">
        <f>(AV790/30)*'MONTHLY DATA'!BT200</f>
        <v>2.50847083707</v>
      </c>
      <c r="AW789" s="360">
        <f>(AW790/30)*'MONTHLY DATA'!BU200</f>
        <v>2.5703928313139999</v>
      </c>
      <c r="AX789" s="360">
        <f>(AX790/30)*'MONTHLY DATA'!BV200</f>
        <v>5.3051830940790001</v>
      </c>
      <c r="AY789" s="360">
        <f>AY791-AY790</f>
        <v>4.0034835354931992</v>
      </c>
      <c r="AZ789" s="360">
        <f>AZ791-AZ790</f>
        <v>2.9240120775579985</v>
      </c>
      <c r="BA789" s="360">
        <f>BA791-BA790</f>
        <v>1.6860403616440991</v>
      </c>
      <c r="BB789" s="360">
        <f>BB791-BB790</f>
        <v>1.0636383573991988</v>
      </c>
      <c r="BC789" s="360">
        <f>(BC790/30)*'MONTHLY DATA'!CA200</f>
        <v>3.0405091848708503</v>
      </c>
      <c r="BD789" s="360">
        <f>(BD790/30)*'MONTHLY DATA'!CB200</f>
        <v>2.958661554926</v>
      </c>
      <c r="BE789" s="360">
        <f>(BE790/30)*'MONTHLY DATA'!CC200</f>
        <v>2.4300227781329515</v>
      </c>
      <c r="BF789" s="360">
        <f>BF791-BF790</f>
        <v>1.7619623642560516</v>
      </c>
      <c r="BG789" s="360">
        <f>(BG790/30)*'MONTHLY DATA'!CE200</f>
        <v>2.0451481493519994</v>
      </c>
      <c r="BH789" s="360">
        <f>(BH790/30)*'MONTHLY DATA'!CF200</f>
        <v>2.349332232268817</v>
      </c>
      <c r="BI789" s="360">
        <f>(BI790/30)*'MONTHLY DATA'!CG200</f>
        <v>2.4331044485837827</v>
      </c>
      <c r="BJ789" s="360">
        <f>(BJ790/30)*'MONTHLY DATA'!CH200</f>
        <v>5.0386118609891177</v>
      </c>
      <c r="BK789" s="360">
        <f>BK791-BK790</f>
        <v>4.6525545462611184</v>
      </c>
      <c r="BL789" s="360">
        <f>BL791-BL790</f>
        <v>3.4804839431171186</v>
      </c>
      <c r="BM789" s="360">
        <f>BM791-BM790</f>
        <v>2.1763500444371187</v>
      </c>
      <c r="BN789" s="360">
        <f>BN791-BN790</f>
        <v>1.5117195652931186</v>
      </c>
      <c r="BO789" s="360">
        <f>(BO790/30)*'MONTHLY DATA'!CM200</f>
        <v>3.27096820512</v>
      </c>
      <c r="BP789" s="360">
        <f>(BP790/30)*'MONTHLY DATA'!CN200</f>
        <v>3.2193550075392001</v>
      </c>
      <c r="BQ789" s="360">
        <f>(BQ790/30)*'MONTHLY DATA'!CO200</f>
        <v>2.6269943088672001</v>
      </c>
      <c r="BR789" s="360">
        <f>BR791-BR790</f>
        <v>1.8968061972671999</v>
      </c>
      <c r="BS789" s="360">
        <f>(BS790/30)*'MONTHLY DATA'!CQ200</f>
        <v>2.2103961384096</v>
      </c>
      <c r="BT789" s="360">
        <f>(BT790/30)*'MONTHLY DATA'!CR200</f>
        <v>2.5521415748639997</v>
      </c>
      <c r="BU789" s="360">
        <f>(BU790/30)*'MONTHLY DATA'!CS200</f>
        <v>2.6364119072256011</v>
      </c>
      <c r="BV789" s="360">
        <f>(BV790/30)*'MONTHLY DATA'!CT200</f>
        <v>5.4428777313696006</v>
      </c>
      <c r="BW789" s="355">
        <f t="shared" si="488"/>
        <v>160.64291098252477</v>
      </c>
    </row>
    <row r="790" spans="1:75" ht="16.5" thickBot="1" x14ac:dyDescent="0.3">
      <c r="A790" s="180" t="s">
        <v>470</v>
      </c>
      <c r="O790" s="360">
        <f t="shared" ref="O790:AT790" si="502">O714</f>
        <v>4.1316480489081604</v>
      </c>
      <c r="P790" s="360">
        <f t="shared" si="502"/>
        <v>1.44828399246384</v>
      </c>
      <c r="Q790" s="360">
        <f t="shared" si="502"/>
        <v>1.4389562465707206</v>
      </c>
      <c r="R790" s="360">
        <f t="shared" si="502"/>
        <v>0.76180727969327977</v>
      </c>
      <c r="S790" s="360">
        <f t="shared" si="502"/>
        <v>2.9491262178072</v>
      </c>
      <c r="T790" s="360">
        <f t="shared" si="502"/>
        <v>3.0349475740459204</v>
      </c>
      <c r="U790" s="360">
        <f t="shared" si="502"/>
        <v>2.3961944448969597</v>
      </c>
      <c r="V790" s="360">
        <f t="shared" si="502"/>
        <v>0.90311509674000001</v>
      </c>
      <c r="W790" s="360">
        <f t="shared" si="502"/>
        <v>2.0182958065113596</v>
      </c>
      <c r="X790" s="360">
        <f t="shared" si="502"/>
        <v>2.3842281124968001</v>
      </c>
      <c r="Y790" s="360">
        <f t="shared" si="502"/>
        <v>2.4344432753760006</v>
      </c>
      <c r="Z790" s="360">
        <f t="shared" si="502"/>
        <v>4.995366484172159</v>
      </c>
      <c r="AA790" s="360">
        <f t="shared" si="502"/>
        <v>0.79145455438079992</v>
      </c>
      <c r="AB790" s="360">
        <f t="shared" si="502"/>
        <v>1.1086369691999995</v>
      </c>
      <c r="AC790" s="360">
        <f t="shared" si="502"/>
        <v>1.1011050052</v>
      </c>
      <c r="AD790" s="360">
        <f t="shared" si="502"/>
        <v>0.56127130159999994</v>
      </c>
      <c r="AE790" s="360">
        <f t="shared" si="502"/>
        <v>2.3444771123999999</v>
      </c>
      <c r="AF790" s="360">
        <f t="shared" si="502"/>
        <v>2.3915876856000002</v>
      </c>
      <c r="AG790" s="360">
        <f t="shared" si="502"/>
        <v>1.8462484999999997</v>
      </c>
      <c r="AH790" s="360">
        <f t="shared" si="502"/>
        <v>0.64967186799999932</v>
      </c>
      <c r="AI790" s="360">
        <f t="shared" si="502"/>
        <v>1.5751815191999998</v>
      </c>
      <c r="AJ790" s="360">
        <f t="shared" si="502"/>
        <v>1.8697829268000004</v>
      </c>
      <c r="AK790" s="360">
        <f t="shared" si="502"/>
        <v>1.8973857103999998</v>
      </c>
      <c r="AL790" s="360">
        <f t="shared" si="502"/>
        <v>3.9675424799999992</v>
      </c>
      <c r="AM790" s="360">
        <f t="shared" si="502"/>
        <v>0.87346221085999953</v>
      </c>
      <c r="AN790" s="360">
        <f t="shared" si="502"/>
        <v>1.3268914214700001</v>
      </c>
      <c r="AO790" s="360">
        <f t="shared" si="502"/>
        <v>1.3788103461299999</v>
      </c>
      <c r="AP790" s="360">
        <f t="shared" si="502"/>
        <v>0.71444401638000021</v>
      </c>
      <c r="AQ790" s="360">
        <f t="shared" si="502"/>
        <v>2.8690710359100002</v>
      </c>
      <c r="AR790" s="360">
        <f t="shared" si="502"/>
        <v>2.8943246758799996</v>
      </c>
      <c r="AS790" s="360">
        <f t="shared" si="502"/>
        <v>2.3067216504299997</v>
      </c>
      <c r="AT790" s="360">
        <f t="shared" si="502"/>
        <v>0.81845832129000051</v>
      </c>
      <c r="AU790" s="360">
        <f t="shared" ref="AU790:BV790" si="503">AU714</f>
        <v>1.9470648072899994</v>
      </c>
      <c r="AV790" s="360">
        <f t="shared" si="503"/>
        <v>2.2804280336999998</v>
      </c>
      <c r="AW790" s="360">
        <f t="shared" si="503"/>
        <v>2.33672075574</v>
      </c>
      <c r="AX790" s="360">
        <f t="shared" si="503"/>
        <v>4.8228937218899999</v>
      </c>
      <c r="AY790" s="360">
        <f t="shared" si="503"/>
        <v>1.3016995585858007</v>
      </c>
      <c r="AZ790" s="360">
        <f t="shared" si="503"/>
        <v>1.0794714579352005</v>
      </c>
      <c r="BA790" s="360">
        <f t="shared" si="503"/>
        <v>1.2379717159138994</v>
      </c>
      <c r="BB790" s="360">
        <f t="shared" si="503"/>
        <v>0.62240200424490022</v>
      </c>
      <c r="BC790" s="360">
        <f t="shared" si="503"/>
        <v>2.6061507298893001</v>
      </c>
      <c r="BD790" s="360">
        <f t="shared" si="503"/>
        <v>2.5359956185080001</v>
      </c>
      <c r="BE790" s="360">
        <f t="shared" si="503"/>
        <v>2.0828766669711012</v>
      </c>
      <c r="BF790" s="360">
        <f t="shared" si="503"/>
        <v>0.66806041387689996</v>
      </c>
      <c r="BG790" s="360">
        <f t="shared" si="503"/>
        <v>1.7529841280159997</v>
      </c>
      <c r="BH790" s="360">
        <f t="shared" si="503"/>
        <v>2.0137133419447006</v>
      </c>
      <c r="BI790" s="360">
        <f t="shared" si="503"/>
        <v>2.0855180987860997</v>
      </c>
      <c r="BJ790" s="360">
        <f t="shared" si="503"/>
        <v>4.318810166562101</v>
      </c>
      <c r="BK790" s="360">
        <f t="shared" si="503"/>
        <v>0.3860573147279997</v>
      </c>
      <c r="BL790" s="360">
        <f t="shared" si="503"/>
        <v>1.1720706031439998</v>
      </c>
      <c r="BM790" s="360">
        <f t="shared" si="503"/>
        <v>1.30413389868</v>
      </c>
      <c r="BN790" s="360">
        <f t="shared" si="503"/>
        <v>0.66463047914400009</v>
      </c>
      <c r="BO790" s="360">
        <f t="shared" si="503"/>
        <v>2.7258068376</v>
      </c>
      <c r="BP790" s="360">
        <f t="shared" si="503"/>
        <v>2.6827958396160003</v>
      </c>
      <c r="BQ790" s="360">
        <f t="shared" si="503"/>
        <v>2.1891619240560001</v>
      </c>
      <c r="BR790" s="360">
        <f t="shared" si="503"/>
        <v>0.73018811160000019</v>
      </c>
      <c r="BS790" s="360">
        <f t="shared" si="503"/>
        <v>1.8419967820080001</v>
      </c>
      <c r="BT790" s="360">
        <f t="shared" si="503"/>
        <v>2.1267846457199999</v>
      </c>
      <c r="BU790" s="360">
        <f t="shared" si="503"/>
        <v>2.1970099226880007</v>
      </c>
      <c r="BV790" s="360">
        <f t="shared" si="503"/>
        <v>4.5357314428080002</v>
      </c>
      <c r="BW790" s="355">
        <f t="shared" si="488"/>
        <v>118.43207091245918</v>
      </c>
    </row>
    <row r="791" spans="1:75" ht="16.5" thickBot="1" x14ac:dyDescent="0.3">
      <c r="A791" s="180" t="s">
        <v>476</v>
      </c>
      <c r="O791" s="360">
        <f>N789</f>
        <v>0</v>
      </c>
      <c r="P791" s="360">
        <f t="shared" ref="P791:BV791" si="504">O789</f>
        <v>4.407091252168704</v>
      </c>
      <c r="Q791" s="360">
        <f t="shared" si="504"/>
        <v>2.958807259704864</v>
      </c>
      <c r="R791" s="360">
        <f t="shared" si="504"/>
        <v>1.5348866630087687</v>
      </c>
      <c r="S791" s="360">
        <f t="shared" si="504"/>
        <v>0.81259443167283174</v>
      </c>
      <c r="T791" s="360">
        <f t="shared" si="504"/>
        <v>3.14573463232768</v>
      </c>
      <c r="U791" s="360">
        <f t="shared" si="504"/>
        <v>3.2372774123156485</v>
      </c>
      <c r="V791" s="360">
        <f t="shared" si="504"/>
        <v>2.5559407412234236</v>
      </c>
      <c r="W791" s="360">
        <f t="shared" si="504"/>
        <v>1.6528256444834235</v>
      </c>
      <c r="X791" s="360">
        <f t="shared" si="504"/>
        <v>2.1528488602787834</v>
      </c>
      <c r="Y791" s="360">
        <f t="shared" si="504"/>
        <v>2.5431766533299203</v>
      </c>
      <c r="Z791" s="360">
        <f t="shared" si="504"/>
        <v>2.5967394937344008</v>
      </c>
      <c r="AA791" s="360">
        <f t="shared" si="504"/>
        <v>5.3283909164503029</v>
      </c>
      <c r="AB791" s="360">
        <f t="shared" si="504"/>
        <v>4.5369363620695031</v>
      </c>
      <c r="AC791" s="360">
        <f t="shared" si="504"/>
        <v>3.4282993928695036</v>
      </c>
      <c r="AD791" s="360">
        <f t="shared" si="504"/>
        <v>2.3271943876695036</v>
      </c>
      <c r="AE791" s="360">
        <f t="shared" si="504"/>
        <v>1.7659230860695037</v>
      </c>
      <c r="AF791" s="360">
        <f t="shared" si="504"/>
        <v>2.4226263494800002</v>
      </c>
      <c r="AG791" s="360">
        <f t="shared" si="504"/>
        <v>2.4713072751200005</v>
      </c>
      <c r="AH791" s="360">
        <f t="shared" si="504"/>
        <v>1.9077901166666664</v>
      </c>
      <c r="AI791" s="360">
        <f t="shared" si="504"/>
        <v>1.2581182486666671</v>
      </c>
      <c r="AJ791" s="360">
        <f t="shared" si="504"/>
        <v>1.62768756984</v>
      </c>
      <c r="AK791" s="360">
        <f t="shared" si="504"/>
        <v>1.9321090243600003</v>
      </c>
      <c r="AL791" s="360">
        <f t="shared" si="504"/>
        <v>1.9606319007466666</v>
      </c>
      <c r="AM791" s="360">
        <f t="shared" si="504"/>
        <v>4.0997938959999995</v>
      </c>
      <c r="AN791" s="360">
        <f t="shared" si="504"/>
        <v>3.2263316851399999</v>
      </c>
      <c r="AO791" s="360">
        <f t="shared" si="504"/>
        <v>1.8994402636699999</v>
      </c>
      <c r="AP791" s="360">
        <f t="shared" si="504"/>
        <v>1.5166913807429998</v>
      </c>
      <c r="AQ791" s="360">
        <f t="shared" si="504"/>
        <v>0.80224736436299959</v>
      </c>
      <c r="AR791" s="360">
        <f t="shared" si="504"/>
        <v>3.1559781395010003</v>
      </c>
      <c r="AS791" s="360">
        <f t="shared" si="504"/>
        <v>3.1837571434679997</v>
      </c>
      <c r="AT791" s="360">
        <f t="shared" si="504"/>
        <v>2.5373938154729996</v>
      </c>
      <c r="AU791" s="360">
        <f t="shared" si="504"/>
        <v>1.7189354941829991</v>
      </c>
      <c r="AV791" s="360">
        <f t="shared" si="504"/>
        <v>2.1417712880189992</v>
      </c>
      <c r="AW791" s="360">
        <f t="shared" si="504"/>
        <v>2.50847083707</v>
      </c>
      <c r="AX791" s="360">
        <f t="shared" si="504"/>
        <v>2.5703928313139999</v>
      </c>
      <c r="AY791" s="360">
        <f t="shared" si="504"/>
        <v>5.3051830940790001</v>
      </c>
      <c r="AZ791" s="360">
        <f t="shared" si="504"/>
        <v>4.0034835354931992</v>
      </c>
      <c r="BA791" s="360">
        <f t="shared" si="504"/>
        <v>2.9240120775579985</v>
      </c>
      <c r="BB791" s="360">
        <f t="shared" si="504"/>
        <v>1.6860403616440991</v>
      </c>
      <c r="BC791" s="360">
        <f t="shared" si="504"/>
        <v>1.0636383573991988</v>
      </c>
      <c r="BD791" s="360">
        <f t="shared" si="504"/>
        <v>3.0405091848708503</v>
      </c>
      <c r="BE791" s="360">
        <f t="shared" si="504"/>
        <v>2.958661554926</v>
      </c>
      <c r="BF791" s="360">
        <f t="shared" si="504"/>
        <v>2.4300227781329515</v>
      </c>
      <c r="BG791" s="360">
        <f t="shared" si="504"/>
        <v>1.7619623642560516</v>
      </c>
      <c r="BH791" s="360">
        <f t="shared" si="504"/>
        <v>2.0451481493519994</v>
      </c>
      <c r="BI791" s="360">
        <f t="shared" si="504"/>
        <v>2.349332232268817</v>
      </c>
      <c r="BJ791" s="360">
        <f t="shared" si="504"/>
        <v>2.4331044485837827</v>
      </c>
      <c r="BK791" s="360">
        <f t="shared" si="504"/>
        <v>5.0386118609891177</v>
      </c>
      <c r="BL791" s="360">
        <f t="shared" si="504"/>
        <v>4.6525545462611184</v>
      </c>
      <c r="BM791" s="360">
        <f t="shared" si="504"/>
        <v>3.4804839431171186</v>
      </c>
      <c r="BN791" s="360">
        <f t="shared" si="504"/>
        <v>2.1763500444371187</v>
      </c>
      <c r="BO791" s="360">
        <f t="shared" si="504"/>
        <v>1.5117195652931186</v>
      </c>
      <c r="BP791" s="360">
        <f t="shared" si="504"/>
        <v>3.27096820512</v>
      </c>
      <c r="BQ791" s="360">
        <f t="shared" si="504"/>
        <v>3.2193550075392001</v>
      </c>
      <c r="BR791" s="360">
        <f t="shared" si="504"/>
        <v>2.6269943088672001</v>
      </c>
      <c r="BS791" s="360">
        <f t="shared" si="504"/>
        <v>1.8968061972671999</v>
      </c>
      <c r="BT791" s="360">
        <f t="shared" si="504"/>
        <v>2.2103961384096</v>
      </c>
      <c r="BU791" s="360">
        <f t="shared" si="504"/>
        <v>2.5521415748639997</v>
      </c>
      <c r="BV791" s="360">
        <f t="shared" si="504"/>
        <v>2.6364119072256011</v>
      </c>
      <c r="BW791" s="355">
        <f t="shared" si="488"/>
        <v>155.20003325115516</v>
      </c>
    </row>
    <row r="792" spans="1:75" ht="16.5" thickBot="1" x14ac:dyDescent="0.3">
      <c r="A792" s="180" t="s">
        <v>471</v>
      </c>
      <c r="O792" s="360">
        <f>O789+O790-O791</f>
        <v>8.5387393010768644</v>
      </c>
      <c r="P792" s="360">
        <f t="shared" ref="P792:BV792" si="505">P789+P790-P791</f>
        <v>0</v>
      </c>
      <c r="Q792" s="360">
        <f t="shared" si="505"/>
        <v>1.5035649874625356E-2</v>
      </c>
      <c r="R792" s="360">
        <f t="shared" si="505"/>
        <v>3.9515048357342764E-2</v>
      </c>
      <c r="S792" s="360">
        <f t="shared" si="505"/>
        <v>5.2822664184620489</v>
      </c>
      <c r="T792" s="360">
        <f t="shared" si="505"/>
        <v>3.1264903540338889</v>
      </c>
      <c r="U792" s="360">
        <f t="shared" si="505"/>
        <v>1.7148577738047348</v>
      </c>
      <c r="V792" s="360">
        <f t="shared" si="505"/>
        <v>0</v>
      </c>
      <c r="W792" s="360">
        <f t="shared" si="505"/>
        <v>2.5183190223067196</v>
      </c>
      <c r="X792" s="360">
        <f t="shared" si="505"/>
        <v>2.774555905547937</v>
      </c>
      <c r="Y792" s="360">
        <f t="shared" si="505"/>
        <v>2.4880061157804811</v>
      </c>
      <c r="Z792" s="360">
        <f t="shared" si="505"/>
        <v>7.7270179068880616</v>
      </c>
      <c r="AA792" s="360">
        <f t="shared" si="505"/>
        <v>0</v>
      </c>
      <c r="AB792" s="360">
        <f t="shared" si="505"/>
        <v>0</v>
      </c>
      <c r="AC792" s="360">
        <f t="shared" si="505"/>
        <v>0</v>
      </c>
      <c r="AD792" s="360">
        <f t="shared" si="505"/>
        <v>0</v>
      </c>
      <c r="AE792" s="360">
        <f t="shared" si="505"/>
        <v>3.0011803758104962</v>
      </c>
      <c r="AF792" s="360">
        <f t="shared" si="505"/>
        <v>2.4402686112400001</v>
      </c>
      <c r="AG792" s="360">
        <f t="shared" si="505"/>
        <v>1.2827313415466657</v>
      </c>
      <c r="AH792" s="360">
        <f t="shared" si="505"/>
        <v>0</v>
      </c>
      <c r="AI792" s="360">
        <f t="shared" si="505"/>
        <v>1.9447508403733329</v>
      </c>
      <c r="AJ792" s="360">
        <f t="shared" si="505"/>
        <v>2.1742043813200009</v>
      </c>
      <c r="AK792" s="360">
        <f t="shared" si="505"/>
        <v>1.9259085867866661</v>
      </c>
      <c r="AL792" s="360">
        <f t="shared" si="505"/>
        <v>6.1067044752533315</v>
      </c>
      <c r="AM792" s="360">
        <f t="shared" si="505"/>
        <v>0</v>
      </c>
      <c r="AN792" s="360">
        <f t="shared" si="505"/>
        <v>0</v>
      </c>
      <c r="AO792" s="360">
        <f t="shared" si="505"/>
        <v>0.9960614632029996</v>
      </c>
      <c r="AP792" s="360">
        <f t="shared" si="505"/>
        <v>0</v>
      </c>
      <c r="AQ792" s="360">
        <f t="shared" si="505"/>
        <v>5.2228018110480008</v>
      </c>
      <c r="AR792" s="360">
        <f t="shared" si="505"/>
        <v>2.922103679846999</v>
      </c>
      <c r="AS792" s="360">
        <f t="shared" si="505"/>
        <v>1.6603583224349996</v>
      </c>
      <c r="AT792" s="360">
        <f t="shared" si="505"/>
        <v>0</v>
      </c>
      <c r="AU792" s="360">
        <f t="shared" si="505"/>
        <v>2.3699006011259995</v>
      </c>
      <c r="AV792" s="360">
        <f t="shared" si="505"/>
        <v>2.6471275827510006</v>
      </c>
      <c r="AW792" s="360">
        <f t="shared" si="505"/>
        <v>2.398642749984</v>
      </c>
      <c r="AX792" s="360">
        <f t="shared" si="505"/>
        <v>7.5576839846549992</v>
      </c>
      <c r="AY792" s="360">
        <f t="shared" si="505"/>
        <v>0</v>
      </c>
      <c r="AZ792" s="360">
        <f t="shared" si="505"/>
        <v>0</v>
      </c>
      <c r="BA792" s="360">
        <f t="shared" si="505"/>
        <v>0</v>
      </c>
      <c r="BB792" s="360">
        <f t="shared" si="505"/>
        <v>0</v>
      </c>
      <c r="BC792" s="360">
        <f t="shared" si="505"/>
        <v>4.5830215573609507</v>
      </c>
      <c r="BD792" s="360">
        <f t="shared" si="505"/>
        <v>2.4541479885631494</v>
      </c>
      <c r="BE792" s="360">
        <f t="shared" si="505"/>
        <v>1.5542378901780523</v>
      </c>
      <c r="BF792" s="360">
        <f t="shared" si="505"/>
        <v>0</v>
      </c>
      <c r="BG792" s="360">
        <f t="shared" si="505"/>
        <v>2.0361699131119475</v>
      </c>
      <c r="BH792" s="360">
        <f t="shared" si="505"/>
        <v>2.3178974248615178</v>
      </c>
      <c r="BI792" s="360">
        <f t="shared" si="505"/>
        <v>2.1692903151010654</v>
      </c>
      <c r="BJ792" s="360">
        <f t="shared" si="505"/>
        <v>6.9243175789674369</v>
      </c>
      <c r="BK792" s="360">
        <f t="shared" si="505"/>
        <v>0</v>
      </c>
      <c r="BL792" s="360">
        <f t="shared" si="505"/>
        <v>0</v>
      </c>
      <c r="BM792" s="360">
        <f t="shared" si="505"/>
        <v>0</v>
      </c>
      <c r="BN792" s="360">
        <f t="shared" si="505"/>
        <v>0</v>
      </c>
      <c r="BO792" s="360">
        <f t="shared" si="505"/>
        <v>4.4850554774268812</v>
      </c>
      <c r="BP792" s="360">
        <f t="shared" si="505"/>
        <v>2.6311826420352</v>
      </c>
      <c r="BQ792" s="360">
        <f t="shared" si="505"/>
        <v>1.596801225384</v>
      </c>
      <c r="BR792" s="360">
        <f t="shared" si="505"/>
        <v>0</v>
      </c>
      <c r="BS792" s="360">
        <f t="shared" si="505"/>
        <v>2.1555867231504005</v>
      </c>
      <c r="BT792" s="360">
        <f t="shared" si="505"/>
        <v>2.4685300821743996</v>
      </c>
      <c r="BU792" s="360">
        <f t="shared" si="505"/>
        <v>2.2812802550496025</v>
      </c>
      <c r="BV792" s="360">
        <f t="shared" si="505"/>
        <v>7.3421972669519997</v>
      </c>
      <c r="BW792" s="355">
        <f t="shared" si="488"/>
        <v>123.87494864382882</v>
      </c>
    </row>
    <row r="793" spans="1:75" ht="16.5" thickBot="1" x14ac:dyDescent="0.3">
      <c r="BW793" s="355">
        <f t="shared" si="488"/>
        <v>0</v>
      </c>
    </row>
    <row r="794" spans="1:75" ht="16.5" thickBot="1" x14ac:dyDescent="0.3">
      <c r="A794" s="357" t="s">
        <v>481</v>
      </c>
      <c r="B794" s="357">
        <f>COUNTIF(O792:BV792,"&lt;0")</f>
        <v>0</v>
      </c>
      <c r="BW794" s="355">
        <f t="shared" si="488"/>
        <v>0</v>
      </c>
    </row>
    <row r="795" spans="1:75" ht="16.5" thickBot="1" x14ac:dyDescent="0.3">
      <c r="A795" s="386" t="s">
        <v>164</v>
      </c>
      <c r="BW795" s="355">
        <f t="shared" si="488"/>
        <v>0</v>
      </c>
    </row>
    <row r="796" spans="1:75" ht="16.5" thickBot="1" x14ac:dyDescent="0.3">
      <c r="A796" s="180" t="s">
        <v>477</v>
      </c>
      <c r="O796" s="229">
        <f>(O797/30)*'MONTHLY DATA'!AM201</f>
        <v>9.6919503026797464</v>
      </c>
      <c r="P796" s="229">
        <f>P798-P797</f>
        <v>6.603441065738787</v>
      </c>
      <c r="Q796" s="229">
        <f>Q798-Q797</f>
        <v>3.5348235278711058</v>
      </c>
      <c r="R796" s="229">
        <f>R798-R797</f>
        <v>1.9102465579227863</v>
      </c>
      <c r="S796" s="229">
        <f>(S797/30)*'MONTHLY DATA'!AQ201</f>
        <v>6.9180105374344798</v>
      </c>
      <c r="T796" s="229">
        <f>(T797/30)*'MONTHLY DATA'!AR201</f>
        <v>7.1193288273101283</v>
      </c>
      <c r="U796" s="229">
        <f>(U797/30)*'MONTHLY DATA'!AS201</f>
        <v>5.6209525111016632</v>
      </c>
      <c r="V796" s="229">
        <f>V798-V797</f>
        <v>3.695032365041663</v>
      </c>
      <c r="W796" s="229">
        <f>(W797/30)*'MONTHLY DATA'!AU201</f>
        <v>4.7344842593706229</v>
      </c>
      <c r="X796" s="229">
        <f>(X797/30)*'MONTHLY DATA'!AV201</f>
        <v>5.5928820903991205</v>
      </c>
      <c r="Y796" s="229">
        <f>(Y797/30)*'MONTHLY DATA'!AW201</f>
        <v>5.7106759724784011</v>
      </c>
      <c r="Z796" s="229">
        <f>(Z797/30)*'MONTHLY DATA'!AX201</f>
        <v>11.718046439377343</v>
      </c>
      <c r="AA796" s="229">
        <f>AA798-AA797</f>
        <v>9.6775776663643427</v>
      </c>
      <c r="AB796" s="229">
        <f>AB798-AB797</f>
        <v>6.8193729801455945</v>
      </c>
      <c r="AC796" s="229">
        <f>AC798-AC797</f>
        <v>3.9805866386143443</v>
      </c>
      <c r="AD796" s="229">
        <f>AD798-AD797</f>
        <v>2.5335590641768446</v>
      </c>
      <c r="AE796" s="229">
        <f>(AE797/30)*'MONTHLY DATA'!BC201</f>
        <v>6.4473120590999997</v>
      </c>
      <c r="AF796" s="229">
        <f>(AF797/30)*'MONTHLY DATA'!BD201</f>
        <v>6.5768661354000004</v>
      </c>
      <c r="AG796" s="229">
        <f>(AG797/30)*'MONTHLY DATA'!BE201</f>
        <v>5.0771833749999997</v>
      </c>
      <c r="AH796" s="229">
        <f>AH798-AH797</f>
        <v>3.4022480903125012</v>
      </c>
      <c r="AI796" s="229">
        <f>(AI797/30)*'MONTHLY DATA'!BG201</f>
        <v>4.3317491778000008</v>
      </c>
      <c r="AJ796" s="229">
        <f>(AJ797/30)*'MONTHLY DATA'!BH201</f>
        <v>5.1419030487000015</v>
      </c>
      <c r="AK796" s="229">
        <f>(AK797/30)*'MONTHLY DATA'!BI201</f>
        <v>5.2178107035999997</v>
      </c>
      <c r="AL796" s="229">
        <f>(AL797/30)*'MONTHLY DATA'!BJ201</f>
        <v>10.910741819999998</v>
      </c>
      <c r="AM796" s="229">
        <f>AM798-AM797</f>
        <v>8.71528274946</v>
      </c>
      <c r="AN796" s="229">
        <f>AN798-AN797</f>
        <v>5.3801232306299998</v>
      </c>
      <c r="AO796" s="229">
        <f>(AO797/30)*'MONTHLY DATA'!BM201</f>
        <v>3.8122242813269995</v>
      </c>
      <c r="AP796" s="229">
        <f>AP798-AP797</f>
        <v>2.0164595915069992</v>
      </c>
      <c r="AQ796" s="229">
        <f>(AQ797/30)*'MONTHLY DATA'!BO201</f>
        <v>7.932593701989</v>
      </c>
      <c r="AR796" s="229">
        <f>(AR797/30)*'MONTHLY DATA'!BP201</f>
        <v>8.0024166038519997</v>
      </c>
      <c r="AS796" s="229">
        <f>(AS797/30)*'MONTHLY DATA'!BQ201</f>
        <v>6.3777736442969992</v>
      </c>
      <c r="AT796" s="229">
        <f>AT798-AT797</f>
        <v>4.3205675934869978</v>
      </c>
      <c r="AU796" s="229">
        <f>(AU797/30)*'MONTHLY DATA'!BS201</f>
        <v>5.3833710752909987</v>
      </c>
      <c r="AV796" s="229">
        <f>(AV797/30)*'MONTHLY DATA'!BT201</f>
        <v>6.3050753472299998</v>
      </c>
      <c r="AW796" s="229">
        <f>(AW797/30)*'MONTHLY DATA'!BU201</f>
        <v>6.4607171165460002</v>
      </c>
      <c r="AX796" s="229">
        <f>(AX797/30)*'MONTHLY DATA'!BV201</f>
        <v>13.334649398630999</v>
      </c>
      <c r="AY796" s="229">
        <f>AY798-AY797</f>
        <v>9.0035399582455184</v>
      </c>
      <c r="AZ796" s="229">
        <f>AZ798-AZ797</f>
        <v>5.4118440163883967</v>
      </c>
      <c r="BA796" s="229">
        <f>(BA797/30)*'MONTHLY DATA'!BY201</f>
        <v>4.9428834329944058</v>
      </c>
      <c r="BB796" s="229">
        <f>BB798-BB797</f>
        <v>2.8719822188704653</v>
      </c>
      <c r="BC796" s="229">
        <f>(BC797/30)*'MONTHLY DATA'!CA201</f>
        <v>10.405649096067096</v>
      </c>
      <c r="BD796" s="229">
        <f>(BD797/30)*'MONTHLY DATA'!CB201</f>
        <v>10.125538869533759</v>
      </c>
      <c r="BE796" s="229">
        <f>(BE797/30)*'MONTHLY DATA'!CC201</f>
        <v>8.3163584739427954</v>
      </c>
      <c r="BF796" s="229">
        <f>BF798-BF797</f>
        <v>6.0935392786796561</v>
      </c>
      <c r="BG796" s="229">
        <f>(BG797/30)*'MONTHLY DATA'!CE201</f>
        <v>6.9991875365875176</v>
      </c>
      <c r="BH796" s="229">
        <f>(BH797/30)*'MONTHLY DATA'!CF201</f>
        <v>8.0402081798373857</v>
      </c>
      <c r="BI796" s="229">
        <f>(BI797/30)*'MONTHLY DATA'!CG201</f>
        <v>8.3269049907895898</v>
      </c>
      <c r="BJ796" s="229">
        <f>(BJ797/30)*'MONTHLY DATA'!CH201</f>
        <v>17.243831137764314</v>
      </c>
      <c r="BK796" s="229">
        <f>BK798-BK797</f>
        <v>16.085659193580316</v>
      </c>
      <c r="BL796" s="229">
        <f>BL798-BL797</f>
        <v>12.569447384148317</v>
      </c>
      <c r="BM796" s="229">
        <f>BM798-BM797</f>
        <v>8.6570456881083171</v>
      </c>
      <c r="BN796" s="229">
        <f>BN798-BN797</f>
        <v>6.6631542506763175</v>
      </c>
      <c r="BO796" s="229">
        <f>(BO797/30)*'MONTHLY DATA'!CM201</f>
        <v>9.2677432478400004</v>
      </c>
      <c r="BP796" s="229">
        <f>(BP797/30)*'MONTHLY DATA'!CN201</f>
        <v>9.1215058546943997</v>
      </c>
      <c r="BQ796" s="229">
        <f>(BQ797/30)*'MONTHLY DATA'!CO201</f>
        <v>7.4431505417903994</v>
      </c>
      <c r="BR796" s="229">
        <f>BR798-BR797</f>
        <v>5.252586206990399</v>
      </c>
      <c r="BS796" s="229">
        <f>(BS797/30)*'MONTHLY DATA'!CQ201</f>
        <v>6.2627890588271997</v>
      </c>
      <c r="BT796" s="229">
        <f>(BT797/30)*'MONTHLY DATA'!CR201</f>
        <v>7.2310677954479994</v>
      </c>
      <c r="BU796" s="229">
        <f>(BU797/30)*'MONTHLY DATA'!CS201</f>
        <v>7.4698337371392025</v>
      </c>
      <c r="BV796" s="229">
        <f>(BV797/30)*'MONTHLY DATA'!CT201</f>
        <v>15.4214869055472</v>
      </c>
      <c r="BW796" s="597">
        <f t="shared" si="488"/>
        <v>430.23497660467734</v>
      </c>
    </row>
    <row r="797" spans="1:75" ht="16.5" thickBot="1" x14ac:dyDescent="0.3">
      <c r="A797" s="180" t="s">
        <v>478</v>
      </c>
      <c r="O797" s="229">
        <f t="shared" ref="O797:AT797" si="506">O715</f>
        <v>8.8108639115270417</v>
      </c>
      <c r="P797" s="229">
        <f t="shared" si="506"/>
        <v>3.0885092369409599</v>
      </c>
      <c r="Q797" s="229">
        <f t="shared" si="506"/>
        <v>3.0686175378676812</v>
      </c>
      <c r="R797" s="229">
        <f t="shared" si="506"/>
        <v>1.6245769699483195</v>
      </c>
      <c r="S797" s="229">
        <f t="shared" si="506"/>
        <v>6.2891004885767998</v>
      </c>
      <c r="T797" s="229">
        <f t="shared" si="506"/>
        <v>6.4721171157364807</v>
      </c>
      <c r="U797" s="229">
        <f t="shared" si="506"/>
        <v>5.1099568282742389</v>
      </c>
      <c r="V797" s="229">
        <f t="shared" si="506"/>
        <v>1.9259201460599999</v>
      </c>
      <c r="W797" s="229">
        <f t="shared" si="506"/>
        <v>4.3040765994278392</v>
      </c>
      <c r="X797" s="229">
        <f t="shared" si="506"/>
        <v>5.0844382639992007</v>
      </c>
      <c r="Y797" s="229">
        <f t="shared" si="506"/>
        <v>5.1915236113440013</v>
      </c>
      <c r="Z797" s="229">
        <f t="shared" si="506"/>
        <v>10.652769490343038</v>
      </c>
      <c r="AA797" s="229">
        <f t="shared" si="506"/>
        <v>2.040468773013</v>
      </c>
      <c r="AB797" s="229">
        <f t="shared" si="506"/>
        <v>2.8582046862187487</v>
      </c>
      <c r="AC797" s="229">
        <f t="shared" si="506"/>
        <v>2.8387863415312502</v>
      </c>
      <c r="AD797" s="229">
        <f t="shared" si="506"/>
        <v>1.4470275744374999</v>
      </c>
      <c r="AE797" s="229">
        <f t="shared" si="506"/>
        <v>6.0443550554062497</v>
      </c>
      <c r="AF797" s="229">
        <f t="shared" si="506"/>
        <v>6.1658120019375007</v>
      </c>
      <c r="AG797" s="229">
        <f t="shared" si="506"/>
        <v>4.7598594140624995</v>
      </c>
      <c r="AH797" s="229">
        <f t="shared" si="506"/>
        <v>1.6749352846874985</v>
      </c>
      <c r="AI797" s="229">
        <f t="shared" si="506"/>
        <v>4.0610148541875004</v>
      </c>
      <c r="AJ797" s="229">
        <f t="shared" si="506"/>
        <v>4.8205341081562514</v>
      </c>
      <c r="AK797" s="229">
        <f t="shared" si="506"/>
        <v>4.891697534625</v>
      </c>
      <c r="AL797" s="229">
        <f t="shared" si="506"/>
        <v>10.228820456249998</v>
      </c>
      <c r="AM797" s="229">
        <f t="shared" si="506"/>
        <v>2.1954590705399988</v>
      </c>
      <c r="AN797" s="229">
        <f t="shared" si="506"/>
        <v>3.3351595188299998</v>
      </c>
      <c r="AO797" s="229">
        <f t="shared" si="506"/>
        <v>3.4656584375699997</v>
      </c>
      <c r="AP797" s="229">
        <f t="shared" si="506"/>
        <v>1.7957646898200004</v>
      </c>
      <c r="AQ797" s="229">
        <f t="shared" si="506"/>
        <v>7.2114488199900002</v>
      </c>
      <c r="AR797" s="229">
        <f t="shared" si="506"/>
        <v>7.2749241853199997</v>
      </c>
      <c r="AS797" s="229">
        <f t="shared" si="506"/>
        <v>5.7979760402699991</v>
      </c>
      <c r="AT797" s="229">
        <f t="shared" si="506"/>
        <v>2.0572060508100014</v>
      </c>
      <c r="AU797" s="229">
        <f t="shared" ref="AU797:BV797" si="507">AU715</f>
        <v>4.8939737048099987</v>
      </c>
      <c r="AV797" s="229">
        <f t="shared" si="507"/>
        <v>5.7318866792999996</v>
      </c>
      <c r="AW797" s="229">
        <f t="shared" si="507"/>
        <v>5.8733791968600002</v>
      </c>
      <c r="AX797" s="229">
        <f t="shared" si="507"/>
        <v>12.12240854421</v>
      </c>
      <c r="AY797" s="229">
        <f t="shared" si="507"/>
        <v>4.3311094403854815</v>
      </c>
      <c r="AZ797" s="229">
        <f t="shared" si="507"/>
        <v>3.5916959418571213</v>
      </c>
      <c r="BA797" s="229">
        <f t="shared" si="507"/>
        <v>4.1190695274953377</v>
      </c>
      <c r="BB797" s="229">
        <f t="shared" si="507"/>
        <v>2.0709012141239405</v>
      </c>
      <c r="BC797" s="229">
        <f t="shared" si="507"/>
        <v>8.6713742467225803</v>
      </c>
      <c r="BD797" s="229">
        <f t="shared" si="507"/>
        <v>8.4379490579447989</v>
      </c>
      <c r="BE797" s="229">
        <f t="shared" si="507"/>
        <v>6.9302987282856625</v>
      </c>
      <c r="BF797" s="229">
        <f t="shared" si="507"/>
        <v>2.2228191952631393</v>
      </c>
      <c r="BG797" s="229">
        <f t="shared" si="507"/>
        <v>5.8326562804895978</v>
      </c>
      <c r="BH797" s="229">
        <f t="shared" si="507"/>
        <v>6.7001734831978217</v>
      </c>
      <c r="BI797" s="229">
        <f t="shared" si="507"/>
        <v>6.939087492324659</v>
      </c>
      <c r="BJ797" s="229">
        <f t="shared" si="507"/>
        <v>14.369859281470262</v>
      </c>
      <c r="BK797" s="229">
        <f t="shared" si="507"/>
        <v>1.158171944183999</v>
      </c>
      <c r="BL797" s="229">
        <f t="shared" si="507"/>
        <v>3.5162118094319994</v>
      </c>
      <c r="BM797" s="229">
        <f t="shared" si="507"/>
        <v>3.9124016960399999</v>
      </c>
      <c r="BN797" s="229">
        <f t="shared" si="507"/>
        <v>1.993891437432</v>
      </c>
      <c r="BO797" s="229">
        <f t="shared" si="507"/>
        <v>8.1774205127999995</v>
      </c>
      <c r="BP797" s="229">
        <f t="shared" si="507"/>
        <v>8.048387518848001</v>
      </c>
      <c r="BQ797" s="229">
        <f t="shared" si="507"/>
        <v>6.5674857721679993</v>
      </c>
      <c r="BR797" s="229">
        <f t="shared" si="507"/>
        <v>2.1905643348000008</v>
      </c>
      <c r="BS797" s="229">
        <f t="shared" si="507"/>
        <v>5.5259903460239999</v>
      </c>
      <c r="BT797" s="229">
        <f t="shared" si="507"/>
        <v>6.3803539371599998</v>
      </c>
      <c r="BU797" s="229">
        <f t="shared" si="507"/>
        <v>6.5910297680640024</v>
      </c>
      <c r="BV797" s="229">
        <f t="shared" si="507"/>
        <v>13.607194328423999</v>
      </c>
      <c r="BW797" s="597">
        <f t="shared" si="488"/>
        <v>317.09532851782512</v>
      </c>
    </row>
    <row r="798" spans="1:75" ht="16.5" thickBot="1" x14ac:dyDescent="0.3">
      <c r="A798" s="180" t="s">
        <v>479</v>
      </c>
      <c r="O798" s="229">
        <f>N796</f>
        <v>0</v>
      </c>
      <c r="P798" s="229">
        <f t="shared" ref="P798:BV798" si="508">O796</f>
        <v>9.6919503026797464</v>
      </c>
      <c r="Q798" s="229">
        <f t="shared" si="508"/>
        <v>6.603441065738787</v>
      </c>
      <c r="R798" s="229">
        <f t="shared" si="508"/>
        <v>3.5348235278711058</v>
      </c>
      <c r="S798" s="229">
        <f t="shared" si="508"/>
        <v>1.9102465579227863</v>
      </c>
      <c r="T798" s="229">
        <f t="shared" si="508"/>
        <v>6.9180105374344798</v>
      </c>
      <c r="U798" s="229">
        <f t="shared" si="508"/>
        <v>7.1193288273101283</v>
      </c>
      <c r="V798" s="229">
        <f t="shared" si="508"/>
        <v>5.6209525111016632</v>
      </c>
      <c r="W798" s="229">
        <f t="shared" si="508"/>
        <v>3.695032365041663</v>
      </c>
      <c r="X798" s="229">
        <f t="shared" si="508"/>
        <v>4.7344842593706229</v>
      </c>
      <c r="Y798" s="229">
        <f t="shared" si="508"/>
        <v>5.5928820903991205</v>
      </c>
      <c r="Z798" s="229">
        <f t="shared" si="508"/>
        <v>5.7106759724784011</v>
      </c>
      <c r="AA798" s="229">
        <f t="shared" si="508"/>
        <v>11.718046439377343</v>
      </c>
      <c r="AB798" s="229">
        <f t="shared" si="508"/>
        <v>9.6775776663643427</v>
      </c>
      <c r="AC798" s="229">
        <f t="shared" si="508"/>
        <v>6.8193729801455945</v>
      </c>
      <c r="AD798" s="229">
        <f t="shared" si="508"/>
        <v>3.9805866386143443</v>
      </c>
      <c r="AE798" s="229">
        <f t="shared" si="508"/>
        <v>2.5335590641768446</v>
      </c>
      <c r="AF798" s="229">
        <f t="shared" si="508"/>
        <v>6.4473120590999997</v>
      </c>
      <c r="AG798" s="229">
        <f t="shared" si="508"/>
        <v>6.5768661354000004</v>
      </c>
      <c r="AH798" s="229">
        <f t="shared" si="508"/>
        <v>5.0771833749999997</v>
      </c>
      <c r="AI798" s="229">
        <f t="shared" si="508"/>
        <v>3.4022480903125012</v>
      </c>
      <c r="AJ798" s="229">
        <f t="shared" si="508"/>
        <v>4.3317491778000008</v>
      </c>
      <c r="AK798" s="229">
        <f t="shared" si="508"/>
        <v>5.1419030487000015</v>
      </c>
      <c r="AL798" s="229">
        <f t="shared" si="508"/>
        <v>5.2178107035999997</v>
      </c>
      <c r="AM798" s="229">
        <f t="shared" si="508"/>
        <v>10.910741819999998</v>
      </c>
      <c r="AN798" s="229">
        <f t="shared" si="508"/>
        <v>8.71528274946</v>
      </c>
      <c r="AO798" s="229">
        <f t="shared" si="508"/>
        <v>5.3801232306299998</v>
      </c>
      <c r="AP798" s="229">
        <f t="shared" si="508"/>
        <v>3.8122242813269995</v>
      </c>
      <c r="AQ798" s="229">
        <f t="shared" si="508"/>
        <v>2.0164595915069992</v>
      </c>
      <c r="AR798" s="229">
        <f t="shared" si="508"/>
        <v>7.932593701989</v>
      </c>
      <c r="AS798" s="229">
        <f t="shared" si="508"/>
        <v>8.0024166038519997</v>
      </c>
      <c r="AT798" s="229">
        <f t="shared" si="508"/>
        <v>6.3777736442969992</v>
      </c>
      <c r="AU798" s="229">
        <f t="shared" si="508"/>
        <v>4.3205675934869978</v>
      </c>
      <c r="AV798" s="229">
        <f t="shared" si="508"/>
        <v>5.3833710752909987</v>
      </c>
      <c r="AW798" s="229">
        <f t="shared" si="508"/>
        <v>6.3050753472299998</v>
      </c>
      <c r="AX798" s="229">
        <f t="shared" si="508"/>
        <v>6.4607171165460002</v>
      </c>
      <c r="AY798" s="229">
        <f t="shared" si="508"/>
        <v>13.334649398630999</v>
      </c>
      <c r="AZ798" s="229">
        <f t="shared" si="508"/>
        <v>9.0035399582455184</v>
      </c>
      <c r="BA798" s="229">
        <f t="shared" si="508"/>
        <v>5.4118440163883967</v>
      </c>
      <c r="BB798" s="229">
        <f t="shared" si="508"/>
        <v>4.9428834329944058</v>
      </c>
      <c r="BC798" s="229">
        <f t="shared" si="508"/>
        <v>2.8719822188704653</v>
      </c>
      <c r="BD798" s="229">
        <f t="shared" si="508"/>
        <v>10.405649096067096</v>
      </c>
      <c r="BE798" s="229">
        <f t="shared" si="508"/>
        <v>10.125538869533759</v>
      </c>
      <c r="BF798" s="229">
        <f t="shared" si="508"/>
        <v>8.3163584739427954</v>
      </c>
      <c r="BG798" s="229">
        <f t="shared" si="508"/>
        <v>6.0935392786796561</v>
      </c>
      <c r="BH798" s="229">
        <f t="shared" si="508"/>
        <v>6.9991875365875176</v>
      </c>
      <c r="BI798" s="229">
        <f t="shared" si="508"/>
        <v>8.0402081798373857</v>
      </c>
      <c r="BJ798" s="229">
        <f t="shared" si="508"/>
        <v>8.3269049907895898</v>
      </c>
      <c r="BK798" s="229">
        <f t="shared" si="508"/>
        <v>17.243831137764314</v>
      </c>
      <c r="BL798" s="229">
        <f t="shared" si="508"/>
        <v>16.085659193580316</v>
      </c>
      <c r="BM798" s="229">
        <f t="shared" si="508"/>
        <v>12.569447384148317</v>
      </c>
      <c r="BN798" s="229">
        <f t="shared" si="508"/>
        <v>8.6570456881083171</v>
      </c>
      <c r="BO798" s="229">
        <f t="shared" si="508"/>
        <v>6.6631542506763175</v>
      </c>
      <c r="BP798" s="229">
        <f t="shared" si="508"/>
        <v>9.2677432478400004</v>
      </c>
      <c r="BQ798" s="229">
        <f t="shared" si="508"/>
        <v>9.1215058546943997</v>
      </c>
      <c r="BR798" s="229">
        <f t="shared" si="508"/>
        <v>7.4431505417903994</v>
      </c>
      <c r="BS798" s="229">
        <f t="shared" si="508"/>
        <v>5.252586206990399</v>
      </c>
      <c r="BT798" s="229">
        <f t="shared" si="508"/>
        <v>6.2627890588271997</v>
      </c>
      <c r="BU798" s="229">
        <f t="shared" si="508"/>
        <v>7.2310677954479994</v>
      </c>
      <c r="BV798" s="229">
        <f t="shared" si="508"/>
        <v>7.4698337371392025</v>
      </c>
      <c r="BW798" s="597">
        <f t="shared" si="488"/>
        <v>414.81348969913012</v>
      </c>
    </row>
    <row r="799" spans="1:75" ht="16.5" thickBot="1" x14ac:dyDescent="0.3">
      <c r="A799" s="180" t="s">
        <v>480</v>
      </c>
      <c r="O799" s="229">
        <f>O796+O797-O798</f>
        <v>18.502814214206786</v>
      </c>
      <c r="P799" s="229">
        <f t="shared" ref="P799:BV799" si="509">P796+P797-P798</f>
        <v>0</v>
      </c>
      <c r="Q799" s="229">
        <f t="shared" si="509"/>
        <v>0</v>
      </c>
      <c r="R799" s="229">
        <f t="shared" si="509"/>
        <v>0</v>
      </c>
      <c r="S799" s="229">
        <f t="shared" si="509"/>
        <v>11.296864468088494</v>
      </c>
      <c r="T799" s="229">
        <f t="shared" si="509"/>
        <v>6.6734354056121283</v>
      </c>
      <c r="U799" s="229">
        <f t="shared" si="509"/>
        <v>3.6115805120657738</v>
      </c>
      <c r="V799" s="229">
        <f t="shared" si="509"/>
        <v>0</v>
      </c>
      <c r="W799" s="229">
        <f t="shared" si="509"/>
        <v>5.3435284937567991</v>
      </c>
      <c r="X799" s="229">
        <f t="shared" si="509"/>
        <v>5.9428360950276993</v>
      </c>
      <c r="Y799" s="229">
        <f t="shared" si="509"/>
        <v>5.309317493423281</v>
      </c>
      <c r="Z799" s="229">
        <f t="shared" si="509"/>
        <v>16.660139957241977</v>
      </c>
      <c r="AA799" s="229">
        <f t="shared" si="509"/>
        <v>0</v>
      </c>
      <c r="AB799" s="229">
        <f t="shared" si="509"/>
        <v>0</v>
      </c>
      <c r="AC799" s="229">
        <f t="shared" si="509"/>
        <v>0</v>
      </c>
      <c r="AD799" s="229">
        <f t="shared" si="509"/>
        <v>0</v>
      </c>
      <c r="AE799" s="229">
        <f t="shared" si="509"/>
        <v>9.9581080503294039</v>
      </c>
      <c r="AF799" s="229">
        <f t="shared" si="509"/>
        <v>6.2953660782375014</v>
      </c>
      <c r="AG799" s="229">
        <f t="shared" si="509"/>
        <v>3.2601766536624988</v>
      </c>
      <c r="AH799" s="229">
        <f t="shared" si="509"/>
        <v>0</v>
      </c>
      <c r="AI799" s="229">
        <f t="shared" si="509"/>
        <v>4.9905159416749996</v>
      </c>
      <c r="AJ799" s="229">
        <f t="shared" si="509"/>
        <v>5.630687979056253</v>
      </c>
      <c r="AK799" s="229">
        <f t="shared" si="509"/>
        <v>4.9676051895249991</v>
      </c>
      <c r="AL799" s="229">
        <f t="shared" si="509"/>
        <v>15.921751572649997</v>
      </c>
      <c r="AM799" s="229">
        <f t="shared" si="509"/>
        <v>0</v>
      </c>
      <c r="AN799" s="229">
        <f t="shared" si="509"/>
        <v>0</v>
      </c>
      <c r="AO799" s="229">
        <f t="shared" si="509"/>
        <v>1.897759488266999</v>
      </c>
      <c r="AP799" s="229">
        <f t="shared" si="509"/>
        <v>0</v>
      </c>
      <c r="AQ799" s="229">
        <f t="shared" si="509"/>
        <v>13.127582930472</v>
      </c>
      <c r="AR799" s="229">
        <f t="shared" si="509"/>
        <v>7.3447470871829994</v>
      </c>
      <c r="AS799" s="229">
        <f t="shared" si="509"/>
        <v>4.1733330807149986</v>
      </c>
      <c r="AT799" s="229">
        <f t="shared" si="509"/>
        <v>0</v>
      </c>
      <c r="AU799" s="229">
        <f t="shared" si="509"/>
        <v>5.9567771866139987</v>
      </c>
      <c r="AV799" s="229">
        <f t="shared" si="509"/>
        <v>6.6535909512389999</v>
      </c>
      <c r="AW799" s="229">
        <f t="shared" si="509"/>
        <v>6.0290209661760006</v>
      </c>
      <c r="AX799" s="229">
        <f t="shared" si="509"/>
        <v>18.996340826294997</v>
      </c>
      <c r="AY799" s="229">
        <f t="shared" si="509"/>
        <v>0</v>
      </c>
      <c r="AZ799" s="229">
        <f t="shared" si="509"/>
        <v>0</v>
      </c>
      <c r="BA799" s="229">
        <f t="shared" si="509"/>
        <v>3.6501089441013477</v>
      </c>
      <c r="BB799" s="229">
        <f t="shared" si="509"/>
        <v>0</v>
      </c>
      <c r="BC799" s="229">
        <f t="shared" si="509"/>
        <v>16.205041123919212</v>
      </c>
      <c r="BD799" s="229">
        <f t="shared" si="509"/>
        <v>8.1578388314114623</v>
      </c>
      <c r="BE799" s="229">
        <f t="shared" si="509"/>
        <v>5.1211183326946994</v>
      </c>
      <c r="BF799" s="229">
        <f t="shared" si="509"/>
        <v>0</v>
      </c>
      <c r="BG799" s="229">
        <f t="shared" si="509"/>
        <v>6.7383045383974585</v>
      </c>
      <c r="BH799" s="229">
        <f t="shared" si="509"/>
        <v>7.7411941264476907</v>
      </c>
      <c r="BI799" s="229">
        <f t="shared" si="509"/>
        <v>7.2257843032768641</v>
      </c>
      <c r="BJ799" s="229">
        <f t="shared" si="509"/>
        <v>23.286785428444986</v>
      </c>
      <c r="BK799" s="229">
        <f t="shared" si="509"/>
        <v>0</v>
      </c>
      <c r="BL799" s="229">
        <f t="shared" si="509"/>
        <v>0</v>
      </c>
      <c r="BM799" s="229">
        <f t="shared" si="509"/>
        <v>0</v>
      </c>
      <c r="BN799" s="229">
        <f t="shared" si="509"/>
        <v>0</v>
      </c>
      <c r="BO799" s="229">
        <f t="shared" si="509"/>
        <v>10.782009509963682</v>
      </c>
      <c r="BP799" s="229">
        <f t="shared" si="509"/>
        <v>7.9021501257024003</v>
      </c>
      <c r="BQ799" s="229">
        <f t="shared" si="509"/>
        <v>4.889130459263999</v>
      </c>
      <c r="BR799" s="229">
        <f t="shared" si="509"/>
        <v>0</v>
      </c>
      <c r="BS799" s="229">
        <f t="shared" si="509"/>
        <v>6.5361931978608006</v>
      </c>
      <c r="BT799" s="229">
        <f t="shared" si="509"/>
        <v>7.3486326737807994</v>
      </c>
      <c r="BU799" s="229">
        <f t="shared" si="509"/>
        <v>6.8297957097552056</v>
      </c>
      <c r="BV799" s="229">
        <f t="shared" si="509"/>
        <v>21.558847496831994</v>
      </c>
      <c r="BW799" s="597">
        <f t="shared" si="488"/>
        <v>332.51681542337224</v>
      </c>
    </row>
    <row r="800" spans="1:75" ht="16.5" thickBot="1" x14ac:dyDescent="0.3">
      <c r="B800" s="357">
        <f>COUNTIF(O799:BV799,"&lt;0")</f>
        <v>0</v>
      </c>
      <c r="BW800" s="355">
        <f t="shared" si="488"/>
        <v>0</v>
      </c>
    </row>
    <row r="801" spans="1:75" ht="16.5" thickBot="1" x14ac:dyDescent="0.3">
      <c r="A801" s="357" t="s">
        <v>481</v>
      </c>
      <c r="BW801" s="355">
        <f t="shared" si="488"/>
        <v>0</v>
      </c>
    </row>
    <row r="802" spans="1:75" ht="16.5" thickBot="1" x14ac:dyDescent="0.3">
      <c r="A802" s="387" t="s">
        <v>165</v>
      </c>
      <c r="BW802" s="355">
        <f t="shared" si="488"/>
        <v>0</v>
      </c>
    </row>
    <row r="803" spans="1:75" ht="16.5" thickBot="1" x14ac:dyDescent="0.3">
      <c r="A803" s="180" t="s">
        <v>472</v>
      </c>
      <c r="O803" s="363">
        <f>(O804/30)*'MONTHLY DATA'!AM202</f>
        <v>21.031581935707202</v>
      </c>
      <c r="P803" s="363">
        <f>P805-P804</f>
        <v>12.184835138367843</v>
      </c>
      <c r="Q803" s="363">
        <f>(Q804/30)*'MONTHLY DATA'!AO202</f>
        <v>7.3248073997124035</v>
      </c>
      <c r="R803" s="363">
        <f>(R804/30)*'MONTHLY DATA'!AP202</f>
        <v>3.8778744056675989</v>
      </c>
      <c r="S803" s="363">
        <f>(S804/30)*'MONTHLY DATA'!AQ202</f>
        <v>15.012118397874003</v>
      </c>
      <c r="T803" s="363">
        <f>(T804/30)*'MONTHLY DATA'!AR202</f>
        <v>15.448980120896403</v>
      </c>
      <c r="U803" s="363">
        <f>(U804/30)*'MONTHLY DATA'!AS202</f>
        <v>12.197495818903198</v>
      </c>
      <c r="V803" s="363">
        <f>V805-V804</f>
        <v>6.680877095443198</v>
      </c>
      <c r="W803" s="363">
        <f>(W804/30)*'MONTHLY DATA'!AU202</f>
        <v>10.273855159651198</v>
      </c>
      <c r="X803" s="363">
        <f>(X804/30)*'MONTHLY DATA'!AV202</f>
        <v>12.136582861806003</v>
      </c>
      <c r="Y803" s="363">
        <f>(Y804/30)*'MONTHLY DATA'!AW202</f>
        <v>12.392196190920004</v>
      </c>
      <c r="Z803" s="363">
        <f>(Z804/30)*'MONTHLY DATA'!AX202</f>
        <v>25.428220958587193</v>
      </c>
      <c r="AA803" s="363">
        <f>AA805-AA804</f>
        <v>18.354595878808794</v>
      </c>
      <c r="AB803" s="363">
        <f>AB805-AB804</f>
        <v>8.4461529665837976</v>
      </c>
      <c r="AC803" s="363">
        <f>(AC804/30)*'MONTHLY DATA'!BA202</f>
        <v>7.8729007871800007</v>
      </c>
      <c r="AD803" s="363">
        <f>(AD804/30)*'MONTHLY DATA'!BB202</f>
        <v>4.01308980644</v>
      </c>
      <c r="AE803" s="363">
        <f>(AE804/30)*'MONTHLY DATA'!BC202</f>
        <v>16.763011353660001</v>
      </c>
      <c r="AF803" s="363">
        <f>(AF804/30)*'MONTHLY DATA'!BD202</f>
        <v>17.099851952040002</v>
      </c>
      <c r="AG803" s="363">
        <f>(AG804/30)*'MONTHLY DATA'!BE202</f>
        <v>13.200676775</v>
      </c>
      <c r="AH803" s="363">
        <f>AH805-AH804</f>
        <v>7.3942344547500047</v>
      </c>
      <c r="AI803" s="363">
        <f>(AI804/30)*'MONTHLY DATA'!BG202</f>
        <v>11.26254786228</v>
      </c>
      <c r="AJ803" s="363">
        <f>(AJ804/30)*'MONTHLY DATA'!BH202</f>
        <v>13.368947926620006</v>
      </c>
      <c r="AK803" s="363">
        <f>(AK804/30)*'MONTHLY DATA'!BI202</f>
        <v>13.566307829359999</v>
      </c>
      <c r="AL803" s="363">
        <f>(AL804/30)*'MONTHLY DATA'!BJ202</f>
        <v>28.367928731999996</v>
      </c>
      <c r="AM803" s="363">
        <f>AM805-AM804</f>
        <v>21.451052305459999</v>
      </c>
      <c r="AN803" s="363">
        <f>AN805-AN804</f>
        <v>10.94350672463</v>
      </c>
      <c r="AO803" s="363">
        <f>(AO804/30)*'MONTHLY DATA'!BM202</f>
        <v>9.4628623574939983</v>
      </c>
      <c r="AP803" s="363">
        <f>(AP804/30)*'MONTHLY DATA'!BN202</f>
        <v>4.9032743394440015</v>
      </c>
      <c r="AQ803" s="363">
        <f>(AQ804/30)*'MONTHLY DATA'!BO202</f>
        <v>19.690615451858001</v>
      </c>
      <c r="AR803" s="363">
        <f>(AR804/30)*'MONTHLY DATA'!BP202</f>
        <v>19.863932775544001</v>
      </c>
      <c r="AS803" s="363">
        <f>(AS804/30)*'MONTHLY DATA'!BQ202</f>
        <v>15.831176155833997</v>
      </c>
      <c r="AT803" s="363">
        <f>AT805-AT804</f>
        <v>9.3498710710239941</v>
      </c>
      <c r="AU803" s="363">
        <f>(AU804/30)*'MONTHLY DATA'!BS202</f>
        <v>13.362828560301997</v>
      </c>
      <c r="AV803" s="363">
        <f>(AV804/30)*'MONTHLY DATA'!BT202</f>
        <v>15.650721406060001</v>
      </c>
      <c r="AW803" s="363">
        <f>(AW804/30)*'MONTHLY DATA'!BU202</f>
        <v>16.037061907411999</v>
      </c>
      <c r="AX803" s="363">
        <f>(AX804/30)*'MONTHLY DATA'!BV202</f>
        <v>33.099823759782005</v>
      </c>
      <c r="AY803" s="363">
        <f>AY805-AY804</f>
        <v>22.733561820498721</v>
      </c>
      <c r="AZ803" s="363">
        <f>AZ805-AZ804</f>
        <v>14.1370436645784</v>
      </c>
      <c r="BA803" s="363">
        <f>(BA804/30)*'MONTHLY DATA'!BY202</f>
        <v>8.8728809166047107</v>
      </c>
      <c r="BB803" s="363">
        <f>(BB804/30)*'MONTHLY DATA'!BZ202</f>
        <v>4.4609249104243567</v>
      </c>
      <c r="BC803" s="363">
        <f>(BC804/30)*'MONTHLY DATA'!CA202</f>
        <v>18.678993049497489</v>
      </c>
      <c r="BD803" s="363">
        <f>(BD804/30)*'MONTHLY DATA'!CB202</f>
        <v>18.176172233015517</v>
      </c>
      <c r="BE803" s="363">
        <f>(BE804/30)*'MONTHLY DATA'!CC202</f>
        <v>14.92854512945469</v>
      </c>
      <c r="BF803" s="363">
        <f>BF805-BF804</f>
        <v>9.6083549243986521</v>
      </c>
      <c r="BG803" s="363">
        <f>(BG804/30)*'MONTHLY DATA'!CE202</f>
        <v>12.564115332071035</v>
      </c>
      <c r="BH803" s="363">
        <f>(BH804/30)*'MONTHLY DATA'!CF202</f>
        <v>14.432832716265469</v>
      </c>
      <c r="BI803" s="363">
        <f>(BI804/30)*'MONTHLY DATA'!CG202</f>
        <v>14.947476991663281</v>
      </c>
      <c r="BJ803" s="363">
        <f>(BJ804/30)*'MONTHLY DATA'!CH202</f>
        <v>30.95409032106873</v>
      </c>
      <c r="BK803" s="363">
        <f>BK805-BK804</f>
        <v>27.672603145880732</v>
      </c>
      <c r="BL803" s="363">
        <f>BL805-BL804</f>
        <v>17.710003019156733</v>
      </c>
      <c r="BM803" s="363">
        <f>(BM804/30)*'MONTHLY DATA'!CK202</f>
        <v>10.346128929528</v>
      </c>
      <c r="BN803" s="363">
        <f>(BN804/30)*'MONTHLY DATA'!CL202</f>
        <v>5.2727351345424012</v>
      </c>
      <c r="BO803" s="363">
        <f>(BO804/30)*'MONTHLY DATA'!CM202</f>
        <v>21.624734244960003</v>
      </c>
      <c r="BP803" s="363">
        <f>(BP804/30)*'MONTHLY DATA'!CN202</f>
        <v>21.283513660953606</v>
      </c>
      <c r="BQ803" s="363">
        <f>(BQ804/30)*'MONTHLY DATA'!CO202</f>
        <v>17.367351264177604</v>
      </c>
      <c r="BR803" s="363">
        <f>BR805-BR804</f>
        <v>11.1607523155776</v>
      </c>
      <c r="BS803" s="363">
        <f>(BS804/30)*'MONTHLY DATA'!CQ202</f>
        <v>14.613174470596801</v>
      </c>
      <c r="BT803" s="363">
        <f>(BT804/30)*'MONTHLY DATA'!CR202</f>
        <v>16.872491522712</v>
      </c>
      <c r="BU803" s="363">
        <f>(BU804/30)*'MONTHLY DATA'!CS202</f>
        <v>17.429612053324806</v>
      </c>
      <c r="BV803" s="363">
        <f>(BV804/30)*'MONTHLY DATA'!CT202</f>
        <v>35.9834694462768</v>
      </c>
      <c r="BW803" s="355">
        <f t="shared" si="488"/>
        <v>905.17795984033137</v>
      </c>
    </row>
    <row r="804" spans="1:75" ht="16.5" thickBot="1" x14ac:dyDescent="0.3">
      <c r="A804" s="180" t="s">
        <v>473</v>
      </c>
      <c r="O804" s="363">
        <f t="shared" ref="O804:AT804" si="510">O716</f>
        <v>25.237898322848643</v>
      </c>
      <c r="P804" s="363">
        <f t="shared" si="510"/>
        <v>8.8467467973393585</v>
      </c>
      <c r="Q804" s="363">
        <f t="shared" si="510"/>
        <v>8.7897688796548845</v>
      </c>
      <c r="R804" s="363">
        <f t="shared" si="510"/>
        <v>4.6534492868011181</v>
      </c>
      <c r="S804" s="363">
        <f t="shared" si="510"/>
        <v>18.014542077448802</v>
      </c>
      <c r="T804" s="363">
        <f t="shared" si="510"/>
        <v>18.538776145075683</v>
      </c>
      <c r="U804" s="363">
        <f t="shared" si="510"/>
        <v>14.636994982683838</v>
      </c>
      <c r="V804" s="363">
        <f t="shared" si="510"/>
        <v>5.5166187234599997</v>
      </c>
      <c r="W804" s="363">
        <f t="shared" si="510"/>
        <v>12.328626191581439</v>
      </c>
      <c r="X804" s="363">
        <f t="shared" si="510"/>
        <v>14.563899434167203</v>
      </c>
      <c r="Y804" s="363">
        <f t="shared" si="510"/>
        <v>14.870635429104004</v>
      </c>
      <c r="Z804" s="363">
        <f t="shared" si="510"/>
        <v>30.513865150304635</v>
      </c>
      <c r="AA804" s="363">
        <f t="shared" si="510"/>
        <v>7.0736250797784006</v>
      </c>
      <c r="AB804" s="363">
        <f t="shared" si="510"/>
        <v>9.9084429122249968</v>
      </c>
      <c r="AC804" s="363">
        <f t="shared" si="510"/>
        <v>9.8411259839750009</v>
      </c>
      <c r="AD804" s="363">
        <f t="shared" si="510"/>
        <v>5.01636225805</v>
      </c>
      <c r="AE804" s="363">
        <f t="shared" si="510"/>
        <v>20.953764192074999</v>
      </c>
      <c r="AF804" s="363">
        <f t="shared" si="510"/>
        <v>21.374814940050005</v>
      </c>
      <c r="AG804" s="363">
        <f t="shared" si="510"/>
        <v>16.500845968749999</v>
      </c>
      <c r="AH804" s="363">
        <f t="shared" si="510"/>
        <v>5.8064423202499951</v>
      </c>
      <c r="AI804" s="363">
        <f t="shared" si="510"/>
        <v>14.07818482785</v>
      </c>
      <c r="AJ804" s="363">
        <f t="shared" si="510"/>
        <v>16.711184908275005</v>
      </c>
      <c r="AK804" s="363">
        <f t="shared" si="510"/>
        <v>16.957884786699999</v>
      </c>
      <c r="AL804" s="363">
        <f t="shared" si="510"/>
        <v>35.459910914999995</v>
      </c>
      <c r="AM804" s="363">
        <f t="shared" si="510"/>
        <v>6.9168764265399965</v>
      </c>
      <c r="AN804" s="363">
        <f t="shared" si="510"/>
        <v>10.50754558083</v>
      </c>
      <c r="AO804" s="363">
        <f t="shared" si="510"/>
        <v>10.918687335569999</v>
      </c>
      <c r="AP804" s="363">
        <f t="shared" si="510"/>
        <v>5.6576242378200012</v>
      </c>
      <c r="AQ804" s="363">
        <f t="shared" si="510"/>
        <v>22.719940905990001</v>
      </c>
      <c r="AR804" s="363">
        <f t="shared" si="510"/>
        <v>22.91992243332</v>
      </c>
      <c r="AS804" s="363">
        <f t="shared" si="510"/>
        <v>18.266741718269998</v>
      </c>
      <c r="AT804" s="363">
        <f t="shared" si="510"/>
        <v>6.4813050848100042</v>
      </c>
      <c r="AU804" s="363">
        <f t="shared" ref="AU804:BV804" si="511">AU716</f>
        <v>15.418648338809996</v>
      </c>
      <c r="AV804" s="363">
        <f t="shared" si="511"/>
        <v>18.058524699300001</v>
      </c>
      <c r="AW804" s="363">
        <f t="shared" si="511"/>
        <v>18.50430220086</v>
      </c>
      <c r="AX804" s="363">
        <f t="shared" si="511"/>
        <v>38.192104338210001</v>
      </c>
      <c r="AY804" s="363">
        <f t="shared" si="511"/>
        <v>10.366261939283284</v>
      </c>
      <c r="AZ804" s="363">
        <f t="shared" si="511"/>
        <v>8.5965181559203216</v>
      </c>
      <c r="BA804" s="363">
        <f t="shared" si="511"/>
        <v>9.8587565740052341</v>
      </c>
      <c r="BB804" s="363">
        <f t="shared" si="511"/>
        <v>4.9565832338048406</v>
      </c>
      <c r="BC804" s="363">
        <f t="shared" si="511"/>
        <v>20.754436721663879</v>
      </c>
      <c r="BD804" s="363">
        <f t="shared" si="511"/>
        <v>20.195746925572795</v>
      </c>
      <c r="BE804" s="363">
        <f t="shared" si="511"/>
        <v>16.587272366060766</v>
      </c>
      <c r="BF804" s="363">
        <f t="shared" si="511"/>
        <v>5.3201902050560381</v>
      </c>
      <c r="BG804" s="363">
        <f t="shared" si="511"/>
        <v>13.960128146745594</v>
      </c>
      <c r="BH804" s="363">
        <f t="shared" si="511"/>
        <v>16.036480795850522</v>
      </c>
      <c r="BI804" s="363">
        <f t="shared" si="511"/>
        <v>16.608307768514756</v>
      </c>
      <c r="BJ804" s="363">
        <f t="shared" si="511"/>
        <v>34.393433690076364</v>
      </c>
      <c r="BK804" s="363">
        <f t="shared" si="511"/>
        <v>3.2814871751879973</v>
      </c>
      <c r="BL804" s="363">
        <f t="shared" si="511"/>
        <v>9.9626001267239985</v>
      </c>
      <c r="BM804" s="363">
        <f t="shared" si="511"/>
        <v>11.08513813878</v>
      </c>
      <c r="BN804" s="363">
        <f t="shared" si="511"/>
        <v>5.6493590727240006</v>
      </c>
      <c r="BO804" s="363">
        <f t="shared" si="511"/>
        <v>23.169358119600002</v>
      </c>
      <c r="BP804" s="363">
        <f t="shared" si="511"/>
        <v>22.803764636736005</v>
      </c>
      <c r="BQ804" s="363">
        <f t="shared" si="511"/>
        <v>18.607876354476002</v>
      </c>
      <c r="BR804" s="363">
        <f t="shared" si="511"/>
        <v>6.2065989486000026</v>
      </c>
      <c r="BS804" s="363">
        <f t="shared" si="511"/>
        <v>15.656972647068001</v>
      </c>
      <c r="BT804" s="363">
        <f t="shared" si="511"/>
        <v>18.07766948862</v>
      </c>
      <c r="BU804" s="363">
        <f t="shared" si="511"/>
        <v>18.674584342848007</v>
      </c>
      <c r="BV804" s="363">
        <f t="shared" si="511"/>
        <v>38.553717263868002</v>
      </c>
      <c r="BW804" s="355">
        <f t="shared" si="488"/>
        <v>920.11987665156437</v>
      </c>
    </row>
    <row r="805" spans="1:75" ht="16.5" thickBot="1" x14ac:dyDescent="0.3">
      <c r="A805" s="180" t="s">
        <v>474</v>
      </c>
      <c r="O805" s="363">
        <f>N803</f>
        <v>0</v>
      </c>
      <c r="P805" s="363">
        <f t="shared" ref="P805:BV805" si="512">O803</f>
        <v>21.031581935707202</v>
      </c>
      <c r="Q805" s="363">
        <f t="shared" si="512"/>
        <v>12.184835138367843</v>
      </c>
      <c r="R805" s="363">
        <f t="shared" si="512"/>
        <v>7.3248073997124035</v>
      </c>
      <c r="S805" s="363">
        <f t="shared" si="512"/>
        <v>3.8778744056675989</v>
      </c>
      <c r="T805" s="363">
        <f t="shared" si="512"/>
        <v>15.012118397874003</v>
      </c>
      <c r="U805" s="363">
        <f t="shared" si="512"/>
        <v>15.448980120896403</v>
      </c>
      <c r="V805" s="363">
        <f t="shared" si="512"/>
        <v>12.197495818903198</v>
      </c>
      <c r="W805" s="363">
        <f t="shared" si="512"/>
        <v>6.680877095443198</v>
      </c>
      <c r="X805" s="363">
        <f t="shared" si="512"/>
        <v>10.273855159651198</v>
      </c>
      <c r="Y805" s="363">
        <f t="shared" si="512"/>
        <v>12.136582861806003</v>
      </c>
      <c r="Z805" s="363">
        <f t="shared" si="512"/>
        <v>12.392196190920004</v>
      </c>
      <c r="AA805" s="363">
        <f t="shared" si="512"/>
        <v>25.428220958587193</v>
      </c>
      <c r="AB805" s="363">
        <f t="shared" si="512"/>
        <v>18.354595878808794</v>
      </c>
      <c r="AC805" s="363">
        <f t="shared" si="512"/>
        <v>8.4461529665837976</v>
      </c>
      <c r="AD805" s="363">
        <f t="shared" si="512"/>
        <v>7.8729007871800007</v>
      </c>
      <c r="AE805" s="363">
        <f t="shared" si="512"/>
        <v>4.01308980644</v>
      </c>
      <c r="AF805" s="363">
        <f t="shared" si="512"/>
        <v>16.763011353660001</v>
      </c>
      <c r="AG805" s="363">
        <f t="shared" si="512"/>
        <v>17.099851952040002</v>
      </c>
      <c r="AH805" s="363">
        <f t="shared" si="512"/>
        <v>13.200676775</v>
      </c>
      <c r="AI805" s="363">
        <f t="shared" si="512"/>
        <v>7.3942344547500047</v>
      </c>
      <c r="AJ805" s="363">
        <f t="shared" si="512"/>
        <v>11.26254786228</v>
      </c>
      <c r="AK805" s="363">
        <f t="shared" si="512"/>
        <v>13.368947926620006</v>
      </c>
      <c r="AL805" s="363">
        <f t="shared" si="512"/>
        <v>13.566307829359999</v>
      </c>
      <c r="AM805" s="363">
        <f t="shared" si="512"/>
        <v>28.367928731999996</v>
      </c>
      <c r="AN805" s="363">
        <f t="shared" si="512"/>
        <v>21.451052305459999</v>
      </c>
      <c r="AO805" s="363">
        <f t="shared" si="512"/>
        <v>10.94350672463</v>
      </c>
      <c r="AP805" s="363">
        <f t="shared" si="512"/>
        <v>9.4628623574939983</v>
      </c>
      <c r="AQ805" s="363">
        <f t="shared" si="512"/>
        <v>4.9032743394440015</v>
      </c>
      <c r="AR805" s="363">
        <f t="shared" si="512"/>
        <v>19.690615451858001</v>
      </c>
      <c r="AS805" s="363">
        <f t="shared" si="512"/>
        <v>19.863932775544001</v>
      </c>
      <c r="AT805" s="363">
        <f t="shared" si="512"/>
        <v>15.831176155833997</v>
      </c>
      <c r="AU805" s="363">
        <f t="shared" si="512"/>
        <v>9.3498710710239941</v>
      </c>
      <c r="AV805" s="363">
        <f t="shared" si="512"/>
        <v>13.362828560301997</v>
      </c>
      <c r="AW805" s="363">
        <f t="shared" si="512"/>
        <v>15.650721406060001</v>
      </c>
      <c r="AX805" s="363">
        <f t="shared" si="512"/>
        <v>16.037061907411999</v>
      </c>
      <c r="AY805" s="363">
        <f t="shared" si="512"/>
        <v>33.099823759782005</v>
      </c>
      <c r="AZ805" s="363">
        <f t="shared" si="512"/>
        <v>22.733561820498721</v>
      </c>
      <c r="BA805" s="363">
        <f t="shared" si="512"/>
        <v>14.1370436645784</v>
      </c>
      <c r="BB805" s="363">
        <f t="shared" si="512"/>
        <v>8.8728809166047107</v>
      </c>
      <c r="BC805" s="363">
        <f t="shared" si="512"/>
        <v>4.4609249104243567</v>
      </c>
      <c r="BD805" s="363">
        <f t="shared" si="512"/>
        <v>18.678993049497489</v>
      </c>
      <c r="BE805" s="363">
        <f t="shared" si="512"/>
        <v>18.176172233015517</v>
      </c>
      <c r="BF805" s="363">
        <f t="shared" si="512"/>
        <v>14.92854512945469</v>
      </c>
      <c r="BG805" s="363">
        <f t="shared" si="512"/>
        <v>9.6083549243986521</v>
      </c>
      <c r="BH805" s="363">
        <f t="shared" si="512"/>
        <v>12.564115332071035</v>
      </c>
      <c r="BI805" s="363">
        <f t="shared" si="512"/>
        <v>14.432832716265469</v>
      </c>
      <c r="BJ805" s="363">
        <f t="shared" si="512"/>
        <v>14.947476991663281</v>
      </c>
      <c r="BK805" s="363">
        <f t="shared" si="512"/>
        <v>30.95409032106873</v>
      </c>
      <c r="BL805" s="363">
        <f t="shared" si="512"/>
        <v>27.672603145880732</v>
      </c>
      <c r="BM805" s="363">
        <f t="shared" si="512"/>
        <v>17.710003019156733</v>
      </c>
      <c r="BN805" s="363">
        <f t="shared" si="512"/>
        <v>10.346128929528</v>
      </c>
      <c r="BO805" s="363">
        <f t="shared" si="512"/>
        <v>5.2727351345424012</v>
      </c>
      <c r="BP805" s="363">
        <f t="shared" si="512"/>
        <v>21.624734244960003</v>
      </c>
      <c r="BQ805" s="363">
        <f t="shared" si="512"/>
        <v>21.283513660953606</v>
      </c>
      <c r="BR805" s="363">
        <f t="shared" si="512"/>
        <v>17.367351264177604</v>
      </c>
      <c r="BS805" s="363">
        <f t="shared" si="512"/>
        <v>11.1607523155776</v>
      </c>
      <c r="BT805" s="363">
        <f t="shared" si="512"/>
        <v>14.613174470596801</v>
      </c>
      <c r="BU805" s="363">
        <f t="shared" si="512"/>
        <v>16.872491522712</v>
      </c>
      <c r="BV805" s="363">
        <f t="shared" si="512"/>
        <v>17.429612053324806</v>
      </c>
      <c r="BW805" s="355">
        <f t="shared" si="488"/>
        <v>869.19449039405458</v>
      </c>
    </row>
    <row r="806" spans="1:75" ht="16.5" thickBot="1" x14ac:dyDescent="0.3">
      <c r="A806" s="180" t="s">
        <v>475</v>
      </c>
      <c r="O806" s="360">
        <f>O803+O804-O805</f>
        <v>46.269480258555845</v>
      </c>
      <c r="P806" s="360">
        <f t="shared" ref="P806:BV806" si="513">P803+P804-P805</f>
        <v>0</v>
      </c>
      <c r="Q806" s="360">
        <f t="shared" si="513"/>
        <v>3.9297411409994449</v>
      </c>
      <c r="R806" s="360">
        <f t="shared" si="513"/>
        <v>1.206516292756314</v>
      </c>
      <c r="S806" s="360">
        <f t="shared" si="513"/>
        <v>29.148786069655209</v>
      </c>
      <c r="T806" s="360">
        <f t="shared" si="513"/>
        <v>18.975637868098083</v>
      </c>
      <c r="U806" s="360">
        <f t="shared" si="513"/>
        <v>11.385510680690635</v>
      </c>
      <c r="V806" s="360">
        <f t="shared" si="513"/>
        <v>0</v>
      </c>
      <c r="W806" s="360">
        <f t="shared" si="513"/>
        <v>15.92160425578944</v>
      </c>
      <c r="X806" s="360">
        <f t="shared" si="513"/>
        <v>16.426627136322008</v>
      </c>
      <c r="Y806" s="360">
        <f t="shared" si="513"/>
        <v>15.126248758218006</v>
      </c>
      <c r="Z806" s="360">
        <f t="shared" si="513"/>
        <v>43.549889917971825</v>
      </c>
      <c r="AA806" s="360">
        <f t="shared" si="513"/>
        <v>0</v>
      </c>
      <c r="AB806" s="360">
        <f t="shared" si="513"/>
        <v>0</v>
      </c>
      <c r="AC806" s="360">
        <f t="shared" si="513"/>
        <v>9.2678738045712041</v>
      </c>
      <c r="AD806" s="360">
        <f t="shared" si="513"/>
        <v>1.1565512773099993</v>
      </c>
      <c r="AE806" s="360">
        <f t="shared" si="513"/>
        <v>33.703685739295004</v>
      </c>
      <c r="AF806" s="360">
        <f t="shared" si="513"/>
        <v>21.711655538430005</v>
      </c>
      <c r="AG806" s="360">
        <f t="shared" si="513"/>
        <v>12.601670791709996</v>
      </c>
      <c r="AH806" s="360">
        <f t="shared" si="513"/>
        <v>0</v>
      </c>
      <c r="AI806" s="360">
        <f t="shared" si="513"/>
        <v>17.946498235379995</v>
      </c>
      <c r="AJ806" s="360">
        <f t="shared" si="513"/>
        <v>18.817584972615009</v>
      </c>
      <c r="AK806" s="360">
        <f t="shared" si="513"/>
        <v>17.155244689439993</v>
      </c>
      <c r="AL806" s="360">
        <f t="shared" si="513"/>
        <v>50.261531817639991</v>
      </c>
      <c r="AM806" s="360">
        <f t="shared" si="513"/>
        <v>0</v>
      </c>
      <c r="AN806" s="360">
        <f t="shared" si="513"/>
        <v>0</v>
      </c>
      <c r="AO806" s="360">
        <f t="shared" si="513"/>
        <v>9.4380429684339955</v>
      </c>
      <c r="AP806" s="360">
        <f t="shared" si="513"/>
        <v>1.0980362197700035</v>
      </c>
      <c r="AQ806" s="360">
        <f t="shared" si="513"/>
        <v>37.507282018403998</v>
      </c>
      <c r="AR806" s="360">
        <f t="shared" si="513"/>
        <v>23.093239757005996</v>
      </c>
      <c r="AS806" s="360">
        <f t="shared" si="513"/>
        <v>14.233985098559998</v>
      </c>
      <c r="AT806" s="360">
        <f t="shared" si="513"/>
        <v>0</v>
      </c>
      <c r="AU806" s="360">
        <f t="shared" si="513"/>
        <v>19.431605828087999</v>
      </c>
      <c r="AV806" s="360">
        <f t="shared" si="513"/>
        <v>20.346417545058003</v>
      </c>
      <c r="AW806" s="360">
        <f t="shared" si="513"/>
        <v>18.890642702211998</v>
      </c>
      <c r="AX806" s="360">
        <f t="shared" si="513"/>
        <v>55.254866190580017</v>
      </c>
      <c r="AY806" s="360">
        <f t="shared" si="513"/>
        <v>0</v>
      </c>
      <c r="AZ806" s="360">
        <f t="shared" si="513"/>
        <v>0</v>
      </c>
      <c r="BA806" s="360">
        <f t="shared" si="513"/>
        <v>4.5945938260315451</v>
      </c>
      <c r="BB806" s="360">
        <f t="shared" si="513"/>
        <v>0.54462722762448657</v>
      </c>
      <c r="BC806" s="360">
        <f t="shared" si="513"/>
        <v>34.972504860737018</v>
      </c>
      <c r="BD806" s="360">
        <f t="shared" si="513"/>
        <v>19.692926109090823</v>
      </c>
      <c r="BE806" s="360">
        <f t="shared" si="513"/>
        <v>13.339645262499939</v>
      </c>
      <c r="BF806" s="360">
        <f t="shared" si="513"/>
        <v>0</v>
      </c>
      <c r="BG806" s="360">
        <f t="shared" si="513"/>
        <v>16.915888554417975</v>
      </c>
      <c r="BH806" s="360">
        <f t="shared" si="513"/>
        <v>17.905198180044955</v>
      </c>
      <c r="BI806" s="360">
        <f t="shared" si="513"/>
        <v>17.122952043912566</v>
      </c>
      <c r="BJ806" s="360">
        <f t="shared" si="513"/>
        <v>50.400047019481818</v>
      </c>
      <c r="BK806" s="360">
        <f t="shared" si="513"/>
        <v>0</v>
      </c>
      <c r="BL806" s="360">
        <f t="shared" si="513"/>
        <v>0</v>
      </c>
      <c r="BM806" s="360">
        <f t="shared" si="513"/>
        <v>3.7212640491512659</v>
      </c>
      <c r="BN806" s="360">
        <f t="shared" si="513"/>
        <v>0.57596527773840123</v>
      </c>
      <c r="BO806" s="360">
        <f t="shared" si="513"/>
        <v>39.5213572300176</v>
      </c>
      <c r="BP806" s="360">
        <f t="shared" si="513"/>
        <v>22.462544052729605</v>
      </c>
      <c r="BQ806" s="360">
        <f t="shared" si="513"/>
        <v>14.691713957699999</v>
      </c>
      <c r="BR806" s="360">
        <f t="shared" si="513"/>
        <v>0</v>
      </c>
      <c r="BS806" s="360">
        <f t="shared" si="513"/>
        <v>19.109394802087202</v>
      </c>
      <c r="BT806" s="360">
        <f t="shared" si="513"/>
        <v>20.336986540735197</v>
      </c>
      <c r="BU806" s="360">
        <f t="shared" si="513"/>
        <v>19.23170487346081</v>
      </c>
      <c r="BV806" s="360">
        <f t="shared" si="513"/>
        <v>57.107574656819992</v>
      </c>
      <c r="BW806" s="355">
        <f t="shared" si="488"/>
        <v>956.10334609784138</v>
      </c>
    </row>
    <row r="807" spans="1:75" ht="16.5" thickBot="1" x14ac:dyDescent="0.3">
      <c r="O807" s="360"/>
      <c r="P807" s="360"/>
      <c r="Q807" s="360"/>
      <c r="R807" s="360"/>
      <c r="S807" s="360"/>
      <c r="T807" s="360"/>
      <c r="U807" s="360"/>
      <c r="V807" s="360"/>
      <c r="W807" s="360"/>
      <c r="X807" s="360"/>
      <c r="Y807" s="360"/>
      <c r="Z807" s="360"/>
      <c r="AA807" s="360"/>
      <c r="AB807" s="360"/>
      <c r="AC807" s="360"/>
      <c r="AD807" s="360"/>
      <c r="AE807" s="360"/>
      <c r="AF807" s="360"/>
      <c r="AG807" s="360"/>
      <c r="AH807" s="360"/>
      <c r="AI807" s="360"/>
      <c r="AJ807" s="360"/>
      <c r="AK807" s="360"/>
      <c r="AL807" s="360"/>
      <c r="AM807" s="360"/>
      <c r="AN807" s="360"/>
      <c r="AO807" s="360"/>
      <c r="AP807" s="360"/>
      <c r="AQ807" s="360"/>
      <c r="AR807" s="360"/>
      <c r="AS807" s="360"/>
      <c r="AT807" s="360"/>
      <c r="AU807" s="360"/>
      <c r="AV807" s="360"/>
      <c r="AW807" s="360"/>
      <c r="AX807" s="360"/>
      <c r="AY807" s="360"/>
      <c r="AZ807" s="360"/>
      <c r="BA807" s="360"/>
      <c r="BB807" s="360"/>
      <c r="BC807" s="360"/>
      <c r="BD807" s="360"/>
      <c r="BE807" s="360"/>
      <c r="BF807" s="360"/>
      <c r="BG807" s="360"/>
      <c r="BH807" s="360"/>
      <c r="BI807" s="360"/>
      <c r="BJ807" s="360"/>
      <c r="BK807" s="360"/>
      <c r="BL807" s="360"/>
      <c r="BM807" s="360"/>
      <c r="BN807" s="360"/>
      <c r="BO807" s="360"/>
      <c r="BP807" s="360"/>
      <c r="BQ807" s="360"/>
      <c r="BR807" s="360"/>
      <c r="BS807" s="360"/>
      <c r="BT807" s="360"/>
      <c r="BU807" s="360"/>
      <c r="BV807" s="360"/>
      <c r="BW807" s="355">
        <f t="shared" si="488"/>
        <v>0</v>
      </c>
    </row>
    <row r="808" spans="1:75" ht="16.5" thickBot="1" x14ac:dyDescent="0.3">
      <c r="A808" s="357" t="s">
        <v>481</v>
      </c>
      <c r="B808" s="357">
        <f>COUNTIF(O806:BV806,"&lt;0")</f>
        <v>0</v>
      </c>
      <c r="O808" s="360"/>
      <c r="P808" s="360"/>
      <c r="Q808" s="360"/>
      <c r="R808" s="360"/>
      <c r="S808" s="360"/>
      <c r="T808" s="360"/>
      <c r="U808" s="360"/>
      <c r="V808" s="360"/>
      <c r="W808" s="360"/>
      <c r="X808" s="360"/>
      <c r="Y808" s="360"/>
      <c r="Z808" s="360"/>
      <c r="AA808" s="360"/>
      <c r="AB808" s="360"/>
      <c r="AC808" s="360"/>
      <c r="AD808" s="360"/>
      <c r="AE808" s="360"/>
      <c r="AF808" s="360"/>
      <c r="AG808" s="360"/>
      <c r="AH808" s="360"/>
      <c r="AI808" s="360"/>
      <c r="AJ808" s="360"/>
      <c r="AK808" s="360"/>
      <c r="AL808" s="360"/>
      <c r="AM808" s="360"/>
      <c r="AN808" s="360"/>
      <c r="AO808" s="360"/>
      <c r="AP808" s="360"/>
      <c r="AQ808" s="360"/>
      <c r="AR808" s="360"/>
      <c r="AS808" s="360"/>
      <c r="AT808" s="360"/>
      <c r="AU808" s="360"/>
      <c r="AV808" s="360"/>
      <c r="AW808" s="360"/>
      <c r="AX808" s="360"/>
      <c r="AY808" s="360"/>
      <c r="AZ808" s="360"/>
      <c r="BA808" s="360"/>
      <c r="BB808" s="360"/>
      <c r="BC808" s="360"/>
      <c r="BD808" s="360"/>
      <c r="BE808" s="360"/>
      <c r="BF808" s="360"/>
      <c r="BG808" s="360"/>
      <c r="BH808" s="360"/>
      <c r="BI808" s="360"/>
      <c r="BJ808" s="360"/>
      <c r="BK808" s="360"/>
      <c r="BL808" s="360"/>
      <c r="BM808" s="360"/>
      <c r="BN808" s="360"/>
      <c r="BO808" s="360"/>
      <c r="BP808" s="360"/>
      <c r="BQ808" s="360"/>
      <c r="BR808" s="360"/>
      <c r="BS808" s="360"/>
      <c r="BT808" s="360"/>
      <c r="BU808" s="360"/>
      <c r="BV808" s="360"/>
      <c r="BW808" s="355">
        <f t="shared" si="488"/>
        <v>0</v>
      </c>
    </row>
    <row r="809" spans="1:75" ht="16.5" thickBot="1" x14ac:dyDescent="0.3">
      <c r="O809" s="360"/>
      <c r="P809" s="360"/>
      <c r="Q809" s="360"/>
      <c r="R809" s="360"/>
      <c r="S809" s="360"/>
      <c r="T809" s="360"/>
      <c r="U809" s="360"/>
      <c r="V809" s="360"/>
      <c r="W809" s="360"/>
      <c r="X809" s="360"/>
      <c r="Y809" s="360"/>
      <c r="Z809" s="360"/>
      <c r="AA809" s="360"/>
      <c r="AB809" s="360"/>
      <c r="AC809" s="360"/>
      <c r="AD809" s="360"/>
      <c r="AE809" s="360"/>
      <c r="AF809" s="360"/>
      <c r="AG809" s="360"/>
      <c r="AH809" s="360"/>
      <c r="AI809" s="360"/>
      <c r="AJ809" s="360"/>
      <c r="AK809" s="360"/>
      <c r="AL809" s="360"/>
      <c r="AM809" s="360"/>
      <c r="AN809" s="360"/>
      <c r="AO809" s="360"/>
      <c r="AP809" s="360"/>
      <c r="AQ809" s="360"/>
      <c r="AR809" s="360"/>
      <c r="AS809" s="360"/>
      <c r="AT809" s="360"/>
      <c r="AU809" s="360"/>
      <c r="AV809" s="360"/>
      <c r="AW809" s="360"/>
      <c r="AX809" s="360"/>
      <c r="AY809" s="360"/>
      <c r="AZ809" s="360"/>
      <c r="BA809" s="360"/>
      <c r="BB809" s="360"/>
      <c r="BC809" s="360"/>
      <c r="BD809" s="360"/>
      <c r="BE809" s="360"/>
      <c r="BF809" s="360"/>
      <c r="BG809" s="360"/>
      <c r="BH809" s="360"/>
      <c r="BI809" s="360"/>
      <c r="BJ809" s="360"/>
      <c r="BK809" s="360"/>
      <c r="BL809" s="360"/>
      <c r="BM809" s="360"/>
      <c r="BN809" s="360"/>
      <c r="BO809" s="360"/>
      <c r="BP809" s="360"/>
      <c r="BQ809" s="360"/>
      <c r="BR809" s="360"/>
      <c r="BS809" s="360"/>
      <c r="BT809" s="360"/>
      <c r="BU809" s="360"/>
      <c r="BV809" s="360"/>
      <c r="BW809" s="355">
        <f t="shared" si="488"/>
        <v>0</v>
      </c>
    </row>
    <row r="810" spans="1:75" ht="16.5" thickBot="1" x14ac:dyDescent="0.3">
      <c r="A810" s="378" t="s">
        <v>431</v>
      </c>
      <c r="O810" s="360"/>
      <c r="P810" s="360"/>
      <c r="Q810" s="360"/>
      <c r="R810" s="360"/>
      <c r="S810" s="360"/>
      <c r="T810" s="360"/>
      <c r="U810" s="360"/>
      <c r="V810" s="360"/>
      <c r="W810" s="360"/>
      <c r="X810" s="360"/>
      <c r="Y810" s="360"/>
      <c r="Z810" s="360"/>
      <c r="AA810" s="360"/>
      <c r="AB810" s="360"/>
      <c r="AC810" s="360"/>
      <c r="AD810" s="360"/>
      <c r="AE810" s="360"/>
      <c r="AF810" s="360"/>
      <c r="AG810" s="360"/>
      <c r="AH810" s="360"/>
      <c r="AI810" s="360"/>
      <c r="AJ810" s="360"/>
      <c r="AK810" s="360"/>
      <c r="AL810" s="360"/>
      <c r="AM810" s="360"/>
      <c r="AN810" s="360"/>
      <c r="AO810" s="360"/>
      <c r="AP810" s="360"/>
      <c r="AQ810" s="360"/>
      <c r="AR810" s="360"/>
      <c r="AS810" s="360"/>
      <c r="AT810" s="360"/>
      <c r="AU810" s="360"/>
      <c r="AV810" s="360"/>
      <c r="AW810" s="360"/>
      <c r="AX810" s="360"/>
      <c r="AY810" s="360"/>
      <c r="AZ810" s="360"/>
      <c r="BA810" s="360"/>
      <c r="BB810" s="360"/>
      <c r="BC810" s="360"/>
      <c r="BD810" s="360"/>
      <c r="BE810" s="360"/>
      <c r="BF810" s="360"/>
      <c r="BG810" s="360"/>
      <c r="BH810" s="360"/>
      <c r="BI810" s="360"/>
      <c r="BJ810" s="360"/>
      <c r="BK810" s="360"/>
      <c r="BL810" s="360"/>
      <c r="BM810" s="360"/>
      <c r="BN810" s="360"/>
      <c r="BO810" s="360"/>
      <c r="BP810" s="360"/>
      <c r="BQ810" s="360"/>
      <c r="BR810" s="360"/>
      <c r="BS810" s="360"/>
      <c r="BT810" s="360"/>
      <c r="BU810" s="360"/>
      <c r="BV810" s="360"/>
      <c r="BW810" s="355">
        <f t="shared" si="488"/>
        <v>0</v>
      </c>
    </row>
    <row r="811" spans="1:75" ht="16.5" thickBot="1" x14ac:dyDescent="0.3">
      <c r="A811" s="323"/>
      <c r="O811" s="360"/>
      <c r="P811" s="360"/>
      <c r="Q811" s="360"/>
      <c r="R811" s="360"/>
      <c r="S811" s="360"/>
      <c r="T811" s="360"/>
      <c r="U811" s="360"/>
      <c r="V811" s="360"/>
      <c r="W811" s="360"/>
      <c r="X811" s="360"/>
      <c r="Y811" s="360"/>
      <c r="Z811" s="360"/>
      <c r="AA811" s="360"/>
      <c r="AB811" s="360"/>
      <c r="AC811" s="360"/>
      <c r="AD811" s="360"/>
      <c r="AE811" s="360"/>
      <c r="AF811" s="360"/>
      <c r="AG811" s="360"/>
      <c r="AH811" s="360"/>
      <c r="AI811" s="360"/>
      <c r="AJ811" s="360"/>
      <c r="AK811" s="360"/>
      <c r="AL811" s="360"/>
      <c r="AM811" s="360"/>
      <c r="AN811" s="360"/>
      <c r="AO811" s="360"/>
      <c r="AP811" s="360"/>
      <c r="AQ811" s="360"/>
      <c r="AR811" s="360"/>
      <c r="AS811" s="360"/>
      <c r="AT811" s="360"/>
      <c r="AU811" s="360"/>
      <c r="AV811" s="360"/>
      <c r="AW811" s="360"/>
      <c r="AX811" s="360"/>
      <c r="AY811" s="360"/>
      <c r="AZ811" s="360"/>
      <c r="BA811" s="360"/>
      <c r="BB811" s="360"/>
      <c r="BC811" s="360"/>
      <c r="BD811" s="360"/>
      <c r="BE811" s="360"/>
      <c r="BF811" s="360"/>
      <c r="BG811" s="360"/>
      <c r="BH811" s="360"/>
      <c r="BI811" s="360"/>
      <c r="BJ811" s="360"/>
      <c r="BK811" s="360"/>
      <c r="BL811" s="360"/>
      <c r="BM811" s="360"/>
      <c r="BN811" s="360"/>
      <c r="BO811" s="360"/>
      <c r="BP811" s="360"/>
      <c r="BQ811" s="360"/>
      <c r="BR811" s="360"/>
      <c r="BS811" s="360"/>
      <c r="BT811" s="360"/>
      <c r="BU811" s="360"/>
      <c r="BV811" s="360"/>
      <c r="BW811" s="355">
        <f t="shared" si="488"/>
        <v>0</v>
      </c>
    </row>
    <row r="812" spans="1:75" ht="16.5" thickBot="1" x14ac:dyDescent="0.3">
      <c r="A812" s="384" t="s">
        <v>504</v>
      </c>
      <c r="O812" s="360"/>
      <c r="P812" s="360"/>
      <c r="Q812" s="360"/>
      <c r="R812" s="360"/>
      <c r="S812" s="360"/>
      <c r="T812" s="360"/>
      <c r="U812" s="360"/>
      <c r="V812" s="360"/>
      <c r="W812" s="360"/>
      <c r="X812" s="360"/>
      <c r="Y812" s="360"/>
      <c r="Z812" s="360"/>
      <c r="AA812" s="360"/>
      <c r="AB812" s="360"/>
      <c r="AC812" s="360"/>
      <c r="AD812" s="360"/>
      <c r="AE812" s="360"/>
      <c r="AF812" s="360"/>
      <c r="AG812" s="360"/>
      <c r="AH812" s="360"/>
      <c r="AI812" s="360"/>
      <c r="AJ812" s="360"/>
      <c r="AK812" s="360"/>
      <c r="AL812" s="360"/>
      <c r="AM812" s="360"/>
      <c r="AN812" s="360"/>
      <c r="AO812" s="360"/>
      <c r="AP812" s="360"/>
      <c r="AQ812" s="360"/>
      <c r="AR812" s="360"/>
      <c r="AS812" s="360"/>
      <c r="AT812" s="360"/>
      <c r="AU812" s="360"/>
      <c r="AV812" s="360"/>
      <c r="AW812" s="360"/>
      <c r="AX812" s="360"/>
      <c r="AY812" s="360"/>
      <c r="AZ812" s="360"/>
      <c r="BA812" s="360"/>
      <c r="BB812" s="360"/>
      <c r="BC812" s="360"/>
      <c r="BD812" s="360"/>
      <c r="BE812" s="360"/>
      <c r="BF812" s="360"/>
      <c r="BG812" s="360"/>
      <c r="BH812" s="360"/>
      <c r="BI812" s="360"/>
      <c r="BJ812" s="360"/>
      <c r="BK812" s="360"/>
      <c r="BL812" s="360"/>
      <c r="BM812" s="360"/>
      <c r="BN812" s="360"/>
      <c r="BO812" s="360"/>
      <c r="BP812" s="360"/>
      <c r="BQ812" s="360"/>
      <c r="BR812" s="360"/>
      <c r="BS812" s="360"/>
      <c r="BT812" s="360"/>
      <c r="BU812" s="360"/>
      <c r="BV812" s="360"/>
      <c r="BW812" s="355">
        <f t="shared" si="488"/>
        <v>0</v>
      </c>
    </row>
    <row r="813" spans="1:75" ht="16.5" thickBot="1" x14ac:dyDescent="0.3">
      <c r="A813" s="180" t="s">
        <v>482</v>
      </c>
      <c r="O813" s="363">
        <f>(O814/30)*'MONTHLY DATA'!AM199</f>
        <v>55.255927151437334</v>
      </c>
      <c r="P813" s="363">
        <f>P815-P814</f>
        <v>49.398283643397335</v>
      </c>
      <c r="Q813" s="363">
        <f>Q815-Q814</f>
        <v>37.595285269277333</v>
      </c>
      <c r="R813" s="363">
        <f>R815-R814</f>
        <v>31.044296512397334</v>
      </c>
      <c r="S813" s="363">
        <f>(S814/30)*'MONTHLY DATA'!AQ199</f>
        <v>37.584269380433334</v>
      </c>
      <c r="T813" s="363">
        <f>(T814/30)*'MONTHLY DATA'!AR199</f>
        <v>69.696018251669329</v>
      </c>
      <c r="U813" s="363">
        <f>U815-U814</f>
        <v>51.750957889829337</v>
      </c>
      <c r="V813" s="363">
        <f>V815-V814</f>
        <v>50.88060014118934</v>
      </c>
      <c r="W813" s="363">
        <f>(W814/30)*'MONTHLY DATA'!AU199</f>
        <v>32.776285057835999</v>
      </c>
      <c r="X813" s="363">
        <f>(X814/30)*'MONTHLY DATA'!AV199</f>
        <v>31.680892654605337</v>
      </c>
      <c r="Y813" s="363">
        <f>(Y814/30)*'MONTHLY DATA'!AW199</f>
        <v>40.541518780433343</v>
      </c>
      <c r="Z813" s="363">
        <f>(Z814/30)*'MONTHLY DATA'!AX199</f>
        <v>85.834433273278648</v>
      </c>
      <c r="AA813" s="363">
        <f>AA815-AA814</f>
        <v>74.50378882535864</v>
      </c>
      <c r="AB813" s="363">
        <f>AB815-AB814</f>
        <v>67.712512318978639</v>
      </c>
      <c r="AC813" s="363">
        <f>AC815-AC814</f>
        <v>52.932929467018639</v>
      </c>
      <c r="AD813" s="363">
        <f>AD815-AD814</f>
        <v>44.947362846718633</v>
      </c>
      <c r="AE813" s="363">
        <f>(AE814/30)*'MONTHLY DATA'!BC199</f>
        <v>49.079967914687998</v>
      </c>
      <c r="AF813" s="363">
        <f>(AF814/30)*'MONTHLY DATA'!BD199</f>
        <v>90.993136648319989</v>
      </c>
      <c r="AG813" s="363">
        <f>AG815-AG814</f>
        <v>69.092679709739983</v>
      </c>
      <c r="AH813" s="363">
        <f>AH815-AH814</f>
        <v>68.982106446839978</v>
      </c>
      <c r="AI813" s="363">
        <f>(AI814/30)*'MONTHLY DATA'!BG199</f>
        <v>42.542487225887996</v>
      </c>
      <c r="AJ813" s="363">
        <f>(AJ814/30)*'MONTHLY DATA'!BH199</f>
        <v>40.766068050623993</v>
      </c>
      <c r="AK813" s="363">
        <f>(AK814/30)*'MONTHLY DATA'!BI199</f>
        <v>52.35015003052802</v>
      </c>
      <c r="AL813" s="363">
        <f>(AL814/30)*'MONTHLY DATA'!BJ199</f>
        <v>111.96165643776001</v>
      </c>
      <c r="AM813" s="363">
        <f>AM815-AM814</f>
        <v>111.96165643776001</v>
      </c>
      <c r="AN813" s="363">
        <f>AN815-AN814</f>
        <v>111.96165643776001</v>
      </c>
      <c r="AO813" s="363">
        <f>AO815-AO814</f>
        <v>98.754800455511997</v>
      </c>
      <c r="AP813" s="363">
        <f>AP815-AP814</f>
        <v>91.648357092053999</v>
      </c>
      <c r="AQ813" s="363">
        <f>AQ815-AQ814</f>
        <v>64.121903002115999</v>
      </c>
      <c r="AR813" s="363">
        <f>(AR814/30)*'MONTHLY DATA'!BP199</f>
        <v>79.948320587472608</v>
      </c>
      <c r="AS813" s="363">
        <f>AS815-AS814</f>
        <v>60.452772492090617</v>
      </c>
      <c r="AT813" s="363">
        <f>AT815-AT814</f>
        <v>60.452772492090617</v>
      </c>
      <c r="AU813" s="363">
        <f>(AU814/30)*'MONTHLY DATA'!BS199</f>
        <v>37.261245967997404</v>
      </c>
      <c r="AV813" s="363">
        <f>(AV814/30)*'MONTHLY DATA'!BT199</f>
        <v>35.731787780602197</v>
      </c>
      <c r="AW813" s="363">
        <f>(AW814/30)*'MONTHLY DATA'!BU199</f>
        <v>45.911415435207005</v>
      </c>
      <c r="AX813" s="363">
        <f>(AX814/30)*'MONTHLY DATA'!BV199</f>
        <v>98.358022448256619</v>
      </c>
      <c r="AY813" s="363">
        <f>AY815-AY814</f>
        <v>98.358022448256619</v>
      </c>
      <c r="AZ813" s="363">
        <f>AZ815-AZ814</f>
        <v>98.358022448256619</v>
      </c>
      <c r="BA813" s="363">
        <f>BA815-BA814</f>
        <v>91.770232752696614</v>
      </c>
      <c r="BB813" s="363">
        <f>BB815-BB814</f>
        <v>86.058068528940623</v>
      </c>
      <c r="BC813" s="363">
        <f>BC815-BC814</f>
        <v>64.589966294556618</v>
      </c>
      <c r="BD813" s="363">
        <f>(BD814/30)*'MONTHLY DATA'!CB199</f>
        <v>65.016990023776003</v>
      </c>
      <c r="BE813" s="363">
        <f>BE815-BE814</f>
        <v>49.359335693211996</v>
      </c>
      <c r="BF813" s="363">
        <f>BF815-BF814</f>
        <v>48.964856775964002</v>
      </c>
      <c r="BG813" s="363">
        <f>(BG814/30)*'MONTHLY DATA'!CE199</f>
        <v>30.478124959133602</v>
      </c>
      <c r="BH813" s="363">
        <f>(BH814/30)*'MONTHLY DATA'!CF199</f>
        <v>29.321098133082</v>
      </c>
      <c r="BI813" s="363">
        <f>(BI814/30)*'MONTHLY DATA'!CG199</f>
        <v>37.592978883163212</v>
      </c>
      <c r="BJ813" s="363">
        <f>(BJ814/30)*'MONTHLY DATA'!CH199</f>
        <v>80.03121443418641</v>
      </c>
      <c r="BK813" s="363">
        <f>BK815-BK814</f>
        <v>71.873673608986408</v>
      </c>
      <c r="BL813" s="363">
        <f>BL815-BL814</f>
        <v>65.160572185674411</v>
      </c>
      <c r="BM813" s="363">
        <f>BM815-BM814</f>
        <v>52.011378532506413</v>
      </c>
      <c r="BN813" s="363">
        <f>BN815-BN814</f>
        <v>44.637262996874412</v>
      </c>
      <c r="BO813" s="363">
        <f>(BO814/30)*'MONTHLY DATA'!CM199</f>
        <v>44.17983980269333</v>
      </c>
      <c r="BP813" s="363">
        <f>(BP814/30)*'MONTHLY DATA'!CN199</f>
        <v>81.938322835946664</v>
      </c>
      <c r="BQ813" s="363">
        <f>BQ815-BQ814</f>
        <v>61.749861430874667</v>
      </c>
      <c r="BR813" s="363">
        <f>BR815-BR814</f>
        <v>60.443202978378665</v>
      </c>
      <c r="BS813" s="363">
        <f>(BS814/30)*'MONTHLY DATA'!CQ199</f>
        <v>38.622314032106665</v>
      </c>
      <c r="BT813" s="363">
        <f>(BT814/30)*'MONTHLY DATA'!CR199</f>
        <v>37.460076082453327</v>
      </c>
      <c r="BU813" s="363">
        <f>(BU814/30)*'MONTHLY DATA'!CS199</f>
        <v>47.868781713413341</v>
      </c>
      <c r="BV813" s="363">
        <f>(BV814/30)*'MONTHLY DATA'!CT199</f>
        <v>100.94657528218669</v>
      </c>
      <c r="BW813" s="355">
        <f t="shared" si="488"/>
        <v>3723.259097414486</v>
      </c>
    </row>
    <row r="814" spans="1:75" ht="16.5" thickBot="1" x14ac:dyDescent="0.3">
      <c r="A814" s="180" t="s">
        <v>483</v>
      </c>
      <c r="O814" s="363">
        <f t="shared" ref="O814:AT814" si="514">O700</f>
        <v>35.269740734960003</v>
      </c>
      <c r="P814" s="363">
        <f t="shared" si="514"/>
        <v>5.8576435080399998</v>
      </c>
      <c r="Q814" s="363">
        <f t="shared" si="514"/>
        <v>11.802998374120001</v>
      </c>
      <c r="R814" s="363">
        <f t="shared" si="514"/>
        <v>6.550988756879998</v>
      </c>
      <c r="S814" s="363">
        <f t="shared" si="514"/>
        <v>23.989959179</v>
      </c>
      <c r="T814" s="363">
        <f t="shared" si="514"/>
        <v>44.486820160640001</v>
      </c>
      <c r="U814" s="363">
        <f t="shared" si="514"/>
        <v>17.945060361839996</v>
      </c>
      <c r="V814" s="363">
        <f t="shared" si="514"/>
        <v>0.87035774863999871</v>
      </c>
      <c r="W814" s="363">
        <f t="shared" si="514"/>
        <v>20.921033015639999</v>
      </c>
      <c r="X814" s="363">
        <f t="shared" si="514"/>
        <v>20.221846375280002</v>
      </c>
      <c r="Y814" s="363">
        <f t="shared" si="514"/>
        <v>25.877565179000005</v>
      </c>
      <c r="Z814" s="363">
        <f t="shared" si="514"/>
        <v>54.787936131879988</v>
      </c>
      <c r="AA814" s="363">
        <f t="shared" si="514"/>
        <v>11.330644447920003</v>
      </c>
      <c r="AB814" s="363">
        <f t="shared" si="514"/>
        <v>6.7912765063799991</v>
      </c>
      <c r="AC814" s="363">
        <f t="shared" si="514"/>
        <v>14.779582851960001</v>
      </c>
      <c r="AD814" s="363">
        <f t="shared" si="514"/>
        <v>7.9855666203000029</v>
      </c>
      <c r="AE814" s="363">
        <f t="shared" si="514"/>
        <v>30.674979946680004</v>
      </c>
      <c r="AF814" s="363">
        <f t="shared" si="514"/>
        <v>56.870710405199993</v>
      </c>
      <c r="AG814" s="363">
        <f t="shared" si="514"/>
        <v>21.900456938580003</v>
      </c>
      <c r="AH814" s="363">
        <f t="shared" si="514"/>
        <v>0.11057326289999948</v>
      </c>
      <c r="AI814" s="363">
        <f t="shared" si="514"/>
        <v>26.589054516179999</v>
      </c>
      <c r="AJ814" s="363">
        <f t="shared" si="514"/>
        <v>25.478792531639996</v>
      </c>
      <c r="AK814" s="363">
        <f t="shared" si="514"/>
        <v>32.71884376908001</v>
      </c>
      <c r="AL814" s="363">
        <f t="shared" si="514"/>
        <v>69.976035273600004</v>
      </c>
      <c r="AM814" s="363">
        <f t="shared" si="514"/>
        <v>0</v>
      </c>
      <c r="AN814" s="363">
        <f t="shared" si="514"/>
        <v>0</v>
      </c>
      <c r="AO814" s="363">
        <f t="shared" si="514"/>
        <v>13.206855982248012</v>
      </c>
      <c r="AP814" s="363">
        <f t="shared" si="514"/>
        <v>7.1064433634580011</v>
      </c>
      <c r="AQ814" s="363">
        <f t="shared" si="514"/>
        <v>27.526454089938007</v>
      </c>
      <c r="AR814" s="363">
        <f t="shared" si="514"/>
        <v>51.03084292817401</v>
      </c>
      <c r="AS814" s="363">
        <f t="shared" si="514"/>
        <v>19.495548095381992</v>
      </c>
      <c r="AT814" s="363">
        <f t="shared" si="514"/>
        <v>0</v>
      </c>
      <c r="AU814" s="363">
        <f t="shared" ref="AU814:BV814" si="515">AU700</f>
        <v>23.783774022126003</v>
      </c>
      <c r="AV814" s="363">
        <f t="shared" si="515"/>
        <v>22.807524115277996</v>
      </c>
      <c r="AW814" s="363">
        <f t="shared" si="515"/>
        <v>29.305158788430003</v>
      </c>
      <c r="AX814" s="363">
        <f t="shared" si="515"/>
        <v>62.78171645633401</v>
      </c>
      <c r="AY814" s="363">
        <f t="shared" si="515"/>
        <v>0</v>
      </c>
      <c r="AZ814" s="363">
        <f t="shared" si="515"/>
        <v>0</v>
      </c>
      <c r="BA814" s="363">
        <f t="shared" si="515"/>
        <v>6.5877896955600068</v>
      </c>
      <c r="BB814" s="363">
        <f t="shared" si="515"/>
        <v>5.7121642237559982</v>
      </c>
      <c r="BC814" s="363">
        <f t="shared" si="515"/>
        <v>21.468102234384006</v>
      </c>
      <c r="BD814" s="363">
        <f t="shared" si="515"/>
        <v>39.806320422720006</v>
      </c>
      <c r="BE814" s="363">
        <f t="shared" si="515"/>
        <v>15.657654330564007</v>
      </c>
      <c r="BF814" s="363">
        <f t="shared" si="515"/>
        <v>0.39447891724799589</v>
      </c>
      <c r="BG814" s="363">
        <f t="shared" si="515"/>
        <v>18.660076505592002</v>
      </c>
      <c r="BH814" s="363">
        <f t="shared" si="515"/>
        <v>17.95169273454</v>
      </c>
      <c r="BI814" s="363">
        <f t="shared" si="515"/>
        <v>23.016109520304006</v>
      </c>
      <c r="BJ814" s="363">
        <f t="shared" si="515"/>
        <v>48.998702714808012</v>
      </c>
      <c r="BK814" s="363">
        <f t="shared" si="515"/>
        <v>8.1575408251999963</v>
      </c>
      <c r="BL814" s="363">
        <f t="shared" si="515"/>
        <v>6.7131014233119997</v>
      </c>
      <c r="BM814" s="363">
        <f t="shared" si="515"/>
        <v>13.149193653168002</v>
      </c>
      <c r="BN814" s="363">
        <f t="shared" si="515"/>
        <v>7.374115535631999</v>
      </c>
      <c r="BO814" s="363">
        <f t="shared" si="515"/>
        <v>26.507903881615999</v>
      </c>
      <c r="BP814" s="363">
        <f t="shared" si="515"/>
        <v>49.162993701567999</v>
      </c>
      <c r="BQ814" s="363">
        <f t="shared" si="515"/>
        <v>20.188461405071997</v>
      </c>
      <c r="BR814" s="363">
        <f t="shared" si="515"/>
        <v>1.3066584524960014</v>
      </c>
      <c r="BS814" s="363">
        <f t="shared" si="515"/>
        <v>23.173388419263997</v>
      </c>
      <c r="BT814" s="363">
        <f t="shared" si="515"/>
        <v>22.476045649471995</v>
      </c>
      <c r="BU814" s="363">
        <f t="shared" si="515"/>
        <v>28.721269028048003</v>
      </c>
      <c r="BV814" s="363">
        <f t="shared" si="515"/>
        <v>60.567945169312011</v>
      </c>
      <c r="BW814" s="355">
        <f t="shared" si="488"/>
        <v>1296.584492881344</v>
      </c>
    </row>
    <row r="815" spans="1:75" ht="16.5" thickBot="1" x14ac:dyDescent="0.3">
      <c r="A815" s="180" t="s">
        <v>484</v>
      </c>
      <c r="O815" s="363">
        <f>N813</f>
        <v>0</v>
      </c>
      <c r="P815" s="363">
        <f t="shared" ref="P815:BV815" si="516">O813</f>
        <v>55.255927151437334</v>
      </c>
      <c r="Q815" s="363">
        <f t="shared" si="516"/>
        <v>49.398283643397335</v>
      </c>
      <c r="R815" s="363">
        <f t="shared" si="516"/>
        <v>37.595285269277333</v>
      </c>
      <c r="S815" s="363">
        <f t="shared" si="516"/>
        <v>31.044296512397334</v>
      </c>
      <c r="T815" s="363">
        <f t="shared" si="516"/>
        <v>37.584269380433334</v>
      </c>
      <c r="U815" s="363">
        <f t="shared" si="516"/>
        <v>69.696018251669329</v>
      </c>
      <c r="V815" s="363">
        <f t="shared" si="516"/>
        <v>51.750957889829337</v>
      </c>
      <c r="W815" s="363">
        <f t="shared" si="516"/>
        <v>50.88060014118934</v>
      </c>
      <c r="X815" s="363">
        <f t="shared" si="516"/>
        <v>32.776285057835999</v>
      </c>
      <c r="Y815" s="363">
        <f t="shared" si="516"/>
        <v>31.680892654605337</v>
      </c>
      <c r="Z815" s="363">
        <f t="shared" si="516"/>
        <v>40.541518780433343</v>
      </c>
      <c r="AA815" s="363">
        <f t="shared" si="516"/>
        <v>85.834433273278648</v>
      </c>
      <c r="AB815" s="363">
        <f t="shared" si="516"/>
        <v>74.50378882535864</v>
      </c>
      <c r="AC815" s="363">
        <f t="shared" si="516"/>
        <v>67.712512318978639</v>
      </c>
      <c r="AD815" s="363">
        <f t="shared" si="516"/>
        <v>52.932929467018639</v>
      </c>
      <c r="AE815" s="363">
        <f t="shared" si="516"/>
        <v>44.947362846718633</v>
      </c>
      <c r="AF815" s="363">
        <f t="shared" si="516"/>
        <v>49.079967914687998</v>
      </c>
      <c r="AG815" s="363">
        <f t="shared" si="516"/>
        <v>90.993136648319989</v>
      </c>
      <c r="AH815" s="363">
        <f t="shared" si="516"/>
        <v>69.092679709739983</v>
      </c>
      <c r="AI815" s="363">
        <f t="shared" si="516"/>
        <v>68.982106446839978</v>
      </c>
      <c r="AJ815" s="363">
        <f t="shared" si="516"/>
        <v>42.542487225887996</v>
      </c>
      <c r="AK815" s="363">
        <f t="shared" si="516"/>
        <v>40.766068050623993</v>
      </c>
      <c r="AL815" s="363">
        <f t="shared" si="516"/>
        <v>52.35015003052802</v>
      </c>
      <c r="AM815" s="363">
        <f t="shared" si="516"/>
        <v>111.96165643776001</v>
      </c>
      <c r="AN815" s="363">
        <f t="shared" si="516"/>
        <v>111.96165643776001</v>
      </c>
      <c r="AO815" s="363">
        <f t="shared" si="516"/>
        <v>111.96165643776001</v>
      </c>
      <c r="AP815" s="363">
        <f t="shared" si="516"/>
        <v>98.754800455511997</v>
      </c>
      <c r="AQ815" s="363">
        <f t="shared" si="516"/>
        <v>91.648357092053999</v>
      </c>
      <c r="AR815" s="363">
        <f t="shared" si="516"/>
        <v>64.121903002115999</v>
      </c>
      <c r="AS815" s="363">
        <f t="shared" si="516"/>
        <v>79.948320587472608</v>
      </c>
      <c r="AT815" s="363">
        <f t="shared" si="516"/>
        <v>60.452772492090617</v>
      </c>
      <c r="AU815" s="363">
        <f t="shared" si="516"/>
        <v>60.452772492090617</v>
      </c>
      <c r="AV815" s="363">
        <f t="shared" si="516"/>
        <v>37.261245967997404</v>
      </c>
      <c r="AW815" s="363">
        <f t="shared" si="516"/>
        <v>35.731787780602197</v>
      </c>
      <c r="AX815" s="363">
        <f t="shared" si="516"/>
        <v>45.911415435207005</v>
      </c>
      <c r="AY815" s="363">
        <f t="shared" si="516"/>
        <v>98.358022448256619</v>
      </c>
      <c r="AZ815" s="363">
        <f t="shared" si="516"/>
        <v>98.358022448256619</v>
      </c>
      <c r="BA815" s="363">
        <f t="shared" si="516"/>
        <v>98.358022448256619</v>
      </c>
      <c r="BB815" s="363">
        <f t="shared" si="516"/>
        <v>91.770232752696614</v>
      </c>
      <c r="BC815" s="363">
        <f t="shared" si="516"/>
        <v>86.058068528940623</v>
      </c>
      <c r="BD815" s="363">
        <f t="shared" si="516"/>
        <v>64.589966294556618</v>
      </c>
      <c r="BE815" s="363">
        <f t="shared" si="516"/>
        <v>65.016990023776003</v>
      </c>
      <c r="BF815" s="363">
        <f t="shared" si="516"/>
        <v>49.359335693211996</v>
      </c>
      <c r="BG815" s="363">
        <f t="shared" si="516"/>
        <v>48.964856775964002</v>
      </c>
      <c r="BH815" s="363">
        <f t="shared" si="516"/>
        <v>30.478124959133602</v>
      </c>
      <c r="BI815" s="363">
        <f t="shared" si="516"/>
        <v>29.321098133082</v>
      </c>
      <c r="BJ815" s="363">
        <f t="shared" si="516"/>
        <v>37.592978883163212</v>
      </c>
      <c r="BK815" s="363">
        <f t="shared" si="516"/>
        <v>80.03121443418641</v>
      </c>
      <c r="BL815" s="363">
        <f t="shared" si="516"/>
        <v>71.873673608986408</v>
      </c>
      <c r="BM815" s="363">
        <f t="shared" si="516"/>
        <v>65.160572185674411</v>
      </c>
      <c r="BN815" s="363">
        <f t="shared" si="516"/>
        <v>52.011378532506413</v>
      </c>
      <c r="BO815" s="363">
        <f t="shared" si="516"/>
        <v>44.637262996874412</v>
      </c>
      <c r="BP815" s="363">
        <f t="shared" si="516"/>
        <v>44.17983980269333</v>
      </c>
      <c r="BQ815" s="363">
        <f t="shared" si="516"/>
        <v>81.938322835946664</v>
      </c>
      <c r="BR815" s="363">
        <f t="shared" si="516"/>
        <v>61.749861430874667</v>
      </c>
      <c r="BS815" s="363">
        <f t="shared" si="516"/>
        <v>60.443202978378665</v>
      </c>
      <c r="BT815" s="363">
        <f t="shared" si="516"/>
        <v>38.622314032106665</v>
      </c>
      <c r="BU815" s="363">
        <f t="shared" si="516"/>
        <v>37.460076082453327</v>
      </c>
      <c r="BV815" s="363">
        <f t="shared" si="516"/>
        <v>47.868781713413341</v>
      </c>
      <c r="BW815" s="355">
        <f t="shared" si="488"/>
        <v>3622.3125221322994</v>
      </c>
    </row>
    <row r="816" spans="1:75" ht="16.5" thickBot="1" x14ac:dyDescent="0.3">
      <c r="A816" s="180" t="s">
        <v>485</v>
      </c>
      <c r="O816" s="363">
        <f>O813+O814-O815</f>
        <v>90.525667886397343</v>
      </c>
      <c r="P816" s="363">
        <f t="shared" ref="P816:BV816" si="517">P813+P814-P815</f>
        <v>0</v>
      </c>
      <c r="Q816" s="363">
        <f t="shared" si="517"/>
        <v>0</v>
      </c>
      <c r="R816" s="363">
        <f t="shared" si="517"/>
        <v>0</v>
      </c>
      <c r="S816" s="363">
        <f t="shared" si="517"/>
        <v>30.529932047036002</v>
      </c>
      <c r="T816" s="363">
        <f t="shared" si="517"/>
        <v>76.598569031875996</v>
      </c>
      <c r="U816" s="363">
        <f t="shared" si="517"/>
        <v>0</v>
      </c>
      <c r="V816" s="363">
        <f t="shared" si="517"/>
        <v>0</v>
      </c>
      <c r="W816" s="363">
        <f t="shared" si="517"/>
        <v>2.8167179322866573</v>
      </c>
      <c r="X816" s="363">
        <f t="shared" si="517"/>
        <v>19.12645397204934</v>
      </c>
      <c r="Y816" s="363">
        <f t="shared" si="517"/>
        <v>34.738191304828014</v>
      </c>
      <c r="Z816" s="363">
        <f t="shared" si="517"/>
        <v>100.08085062472529</v>
      </c>
      <c r="AA816" s="363">
        <f t="shared" si="517"/>
        <v>0</v>
      </c>
      <c r="AB816" s="363">
        <f t="shared" si="517"/>
        <v>0</v>
      </c>
      <c r="AC816" s="363">
        <f t="shared" si="517"/>
        <v>0</v>
      </c>
      <c r="AD816" s="363">
        <f t="shared" si="517"/>
        <v>0</v>
      </c>
      <c r="AE816" s="363">
        <f t="shared" si="517"/>
        <v>34.807585014649376</v>
      </c>
      <c r="AF816" s="363">
        <f t="shared" si="517"/>
        <v>98.783879138831978</v>
      </c>
      <c r="AG816" s="363">
        <f t="shared" si="517"/>
        <v>0</v>
      </c>
      <c r="AH816" s="363">
        <f t="shared" si="517"/>
        <v>0</v>
      </c>
      <c r="AI816" s="363">
        <f t="shared" si="517"/>
        <v>0.14943529522801668</v>
      </c>
      <c r="AJ816" s="363">
        <f t="shared" si="517"/>
        <v>23.702373356375986</v>
      </c>
      <c r="AK816" s="363">
        <f t="shared" si="517"/>
        <v>44.30292574898403</v>
      </c>
      <c r="AL816" s="363">
        <f t="shared" si="517"/>
        <v>129.58754168083198</v>
      </c>
      <c r="AM816" s="363">
        <f t="shared" si="517"/>
        <v>0</v>
      </c>
      <c r="AN816" s="363">
        <f t="shared" si="517"/>
        <v>0</v>
      </c>
      <c r="AO816" s="363">
        <f t="shared" si="517"/>
        <v>0</v>
      </c>
      <c r="AP816" s="363">
        <f t="shared" si="517"/>
        <v>0</v>
      </c>
      <c r="AQ816" s="363">
        <f t="shared" si="517"/>
        <v>0</v>
      </c>
      <c r="AR816" s="363">
        <f t="shared" si="517"/>
        <v>66.857260513530633</v>
      </c>
      <c r="AS816" s="363">
        <f t="shared" si="517"/>
        <v>0</v>
      </c>
      <c r="AT816" s="363">
        <f t="shared" si="517"/>
        <v>0</v>
      </c>
      <c r="AU816" s="363">
        <f t="shared" si="517"/>
        <v>0.59224749803279053</v>
      </c>
      <c r="AV816" s="363">
        <f t="shared" si="517"/>
        <v>21.278065927882786</v>
      </c>
      <c r="AW816" s="363">
        <f t="shared" si="517"/>
        <v>39.484786443034814</v>
      </c>
      <c r="AX816" s="363">
        <f t="shared" si="517"/>
        <v>115.22832346938361</v>
      </c>
      <c r="AY816" s="363">
        <f t="shared" si="517"/>
        <v>0</v>
      </c>
      <c r="AZ816" s="363">
        <f t="shared" si="517"/>
        <v>0</v>
      </c>
      <c r="BA816" s="363">
        <f t="shared" si="517"/>
        <v>0</v>
      </c>
      <c r="BB816" s="363">
        <f t="shared" si="517"/>
        <v>0</v>
      </c>
      <c r="BC816" s="363">
        <f t="shared" si="517"/>
        <v>0</v>
      </c>
      <c r="BD816" s="363">
        <f t="shared" si="517"/>
        <v>40.233344151939392</v>
      </c>
      <c r="BE816" s="363">
        <f t="shared" si="517"/>
        <v>0</v>
      </c>
      <c r="BF816" s="363">
        <f t="shared" si="517"/>
        <v>0</v>
      </c>
      <c r="BG816" s="363">
        <f t="shared" si="517"/>
        <v>0.17334468876160258</v>
      </c>
      <c r="BH816" s="363">
        <f t="shared" si="517"/>
        <v>16.794665908488398</v>
      </c>
      <c r="BI816" s="363">
        <f t="shared" si="517"/>
        <v>31.287990270385219</v>
      </c>
      <c r="BJ816" s="363">
        <f t="shared" si="517"/>
        <v>91.436938265831216</v>
      </c>
      <c r="BK816" s="363">
        <f t="shared" si="517"/>
        <v>0</v>
      </c>
      <c r="BL816" s="363">
        <f t="shared" si="517"/>
        <v>0</v>
      </c>
      <c r="BM816" s="363">
        <f t="shared" si="517"/>
        <v>0</v>
      </c>
      <c r="BN816" s="363">
        <f t="shared" si="517"/>
        <v>0</v>
      </c>
      <c r="BO816" s="363">
        <f t="shared" si="517"/>
        <v>26.050480687434913</v>
      </c>
      <c r="BP816" s="363">
        <f t="shared" si="517"/>
        <v>86.92147673482134</v>
      </c>
      <c r="BQ816" s="363">
        <f t="shared" si="517"/>
        <v>0</v>
      </c>
      <c r="BR816" s="363">
        <f t="shared" si="517"/>
        <v>0</v>
      </c>
      <c r="BS816" s="363">
        <f t="shared" si="517"/>
        <v>1.3524994729919939</v>
      </c>
      <c r="BT816" s="363">
        <f t="shared" si="517"/>
        <v>21.313807699818661</v>
      </c>
      <c r="BU816" s="363">
        <f t="shared" si="517"/>
        <v>39.129974659008013</v>
      </c>
      <c r="BV816" s="363">
        <f t="shared" si="517"/>
        <v>113.64573873808536</v>
      </c>
      <c r="BW816" s="355">
        <f t="shared" si="488"/>
        <v>1397.5310681635306</v>
      </c>
    </row>
    <row r="817" spans="1:75" ht="16.5" thickBot="1" x14ac:dyDescent="0.3">
      <c r="O817" s="360"/>
      <c r="P817" s="360"/>
      <c r="Q817" s="360"/>
      <c r="R817" s="360"/>
      <c r="S817" s="360"/>
      <c r="T817" s="360"/>
      <c r="U817" s="360"/>
      <c r="V817" s="360"/>
      <c r="W817" s="360"/>
      <c r="X817" s="360"/>
      <c r="Y817" s="360"/>
      <c r="Z817" s="360"/>
      <c r="AA817" s="360"/>
      <c r="AB817" s="360"/>
      <c r="AC817" s="360"/>
      <c r="AD817" s="360"/>
      <c r="AE817" s="360"/>
      <c r="AF817" s="360"/>
      <c r="AG817" s="360"/>
      <c r="AH817" s="360"/>
      <c r="AI817" s="360"/>
      <c r="AJ817" s="360"/>
      <c r="AK817" s="360"/>
      <c r="AL817" s="360"/>
      <c r="AM817" s="360"/>
      <c r="AN817" s="360"/>
      <c r="AO817" s="360"/>
      <c r="AP817" s="360"/>
      <c r="AQ817" s="360"/>
      <c r="AR817" s="360"/>
      <c r="AS817" s="360"/>
      <c r="AT817" s="360"/>
      <c r="AU817" s="360"/>
      <c r="AV817" s="360"/>
      <c r="AW817" s="360"/>
      <c r="AX817" s="360"/>
      <c r="AY817" s="360"/>
      <c r="AZ817" s="360"/>
      <c r="BA817" s="360"/>
      <c r="BB817" s="360"/>
      <c r="BC817" s="360"/>
      <c r="BD817" s="360"/>
      <c r="BE817" s="360"/>
      <c r="BF817" s="360"/>
      <c r="BG817" s="360"/>
      <c r="BH817" s="360"/>
      <c r="BI817" s="360"/>
      <c r="BJ817" s="360"/>
      <c r="BK817" s="360"/>
      <c r="BL817" s="360"/>
      <c r="BM817" s="360"/>
      <c r="BN817" s="360"/>
      <c r="BO817" s="360"/>
      <c r="BP817" s="360"/>
      <c r="BQ817" s="360"/>
      <c r="BR817" s="360"/>
      <c r="BS817" s="360"/>
      <c r="BT817" s="360"/>
      <c r="BU817" s="360"/>
      <c r="BV817" s="360"/>
      <c r="BW817" s="599">
        <f t="shared" si="488"/>
        <v>0</v>
      </c>
    </row>
    <row r="818" spans="1:75" ht="16.5" thickBot="1" x14ac:dyDescent="0.3">
      <c r="A818" s="357" t="s">
        <v>481</v>
      </c>
      <c r="B818" s="357">
        <f>COUNTIF(O816:BV816,"&lt;0")</f>
        <v>0</v>
      </c>
      <c r="O818" s="360"/>
      <c r="P818" s="360"/>
      <c r="Q818" s="360"/>
      <c r="R818" s="360"/>
      <c r="S818" s="360"/>
      <c r="T818" s="360"/>
      <c r="U818" s="360"/>
      <c r="V818" s="360"/>
      <c r="W818" s="360"/>
      <c r="X818" s="360"/>
      <c r="Y818" s="360"/>
      <c r="Z818" s="360"/>
      <c r="AA818" s="360"/>
      <c r="AB818" s="360"/>
      <c r="AC818" s="360"/>
      <c r="AD818" s="360"/>
      <c r="AE818" s="360"/>
      <c r="AF818" s="360"/>
      <c r="AG818" s="360"/>
      <c r="AH818" s="360"/>
      <c r="AI818" s="360"/>
      <c r="AJ818" s="360"/>
      <c r="AK818" s="360"/>
      <c r="AL818" s="360"/>
      <c r="AM818" s="360"/>
      <c r="AN818" s="360"/>
      <c r="AO818" s="360"/>
      <c r="AP818" s="360"/>
      <c r="AQ818" s="360"/>
      <c r="AR818" s="360"/>
      <c r="AS818" s="360"/>
      <c r="AT818" s="360"/>
      <c r="AU818" s="360"/>
      <c r="AV818" s="360"/>
      <c r="AW818" s="360"/>
      <c r="AX818" s="360"/>
      <c r="AY818" s="360"/>
      <c r="AZ818" s="360"/>
      <c r="BA818" s="360"/>
      <c r="BB818" s="360"/>
      <c r="BC818" s="360"/>
      <c r="BD818" s="360"/>
      <c r="BE818" s="360"/>
      <c r="BF818" s="360"/>
      <c r="BG818" s="360"/>
      <c r="BH818" s="360"/>
      <c r="BI818" s="360"/>
      <c r="BJ818" s="360"/>
      <c r="BK818" s="360"/>
      <c r="BL818" s="360"/>
      <c r="BM818" s="360"/>
      <c r="BN818" s="360"/>
      <c r="BO818" s="360"/>
      <c r="BP818" s="360"/>
      <c r="BQ818" s="360"/>
      <c r="BR818" s="360"/>
      <c r="BS818" s="360"/>
      <c r="BT818" s="360"/>
      <c r="BU818" s="360"/>
      <c r="BV818" s="360"/>
      <c r="BW818" s="599">
        <f t="shared" si="488"/>
        <v>0</v>
      </c>
    </row>
    <row r="819" spans="1:75" ht="16.5" thickBot="1" x14ac:dyDescent="0.3">
      <c r="A819" s="382" t="s">
        <v>161</v>
      </c>
      <c r="O819" s="360"/>
      <c r="P819" s="360"/>
      <c r="Q819" s="360"/>
      <c r="R819" s="360"/>
      <c r="S819" s="360"/>
      <c r="T819" s="360"/>
      <c r="U819" s="360"/>
      <c r="V819" s="360"/>
      <c r="W819" s="360"/>
      <c r="X819" s="360"/>
      <c r="Y819" s="360"/>
      <c r="Z819" s="360"/>
      <c r="AA819" s="360"/>
      <c r="AB819" s="360"/>
      <c r="AC819" s="360"/>
      <c r="AD819" s="360"/>
      <c r="AE819" s="360"/>
      <c r="AF819" s="360"/>
      <c r="AG819" s="360"/>
      <c r="AH819" s="360"/>
      <c r="AI819" s="360"/>
      <c r="AJ819" s="360"/>
      <c r="AK819" s="360"/>
      <c r="AL819" s="360"/>
      <c r="AM819" s="360"/>
      <c r="AN819" s="360"/>
      <c r="AO819" s="360"/>
      <c r="AP819" s="360"/>
      <c r="AQ819" s="360"/>
      <c r="AR819" s="360"/>
      <c r="AS819" s="360"/>
      <c r="AT819" s="360"/>
      <c r="AU819" s="360"/>
      <c r="AV819" s="360"/>
      <c r="AW819" s="360"/>
      <c r="AX819" s="360"/>
      <c r="AY819" s="360"/>
      <c r="AZ819" s="360"/>
      <c r="BA819" s="360"/>
      <c r="BB819" s="360"/>
      <c r="BC819" s="360"/>
      <c r="BD819" s="360"/>
      <c r="BE819" s="360"/>
      <c r="BF819" s="360"/>
      <c r="BG819" s="360"/>
      <c r="BH819" s="360"/>
      <c r="BI819" s="360"/>
      <c r="BJ819" s="360"/>
      <c r="BK819" s="360"/>
      <c r="BL819" s="360"/>
      <c r="BM819" s="360"/>
      <c r="BN819" s="360"/>
      <c r="BO819" s="360"/>
      <c r="BP819" s="360"/>
      <c r="BQ819" s="360"/>
      <c r="BR819" s="360"/>
      <c r="BS819" s="360"/>
      <c r="BT819" s="360"/>
      <c r="BU819" s="360"/>
      <c r="BV819" s="360"/>
      <c r="BW819" s="355">
        <f t="shared" ref="BW819:BW856" si="518">SUM(C819:BV819)</f>
        <v>0</v>
      </c>
    </row>
    <row r="820" spans="1:75" ht="16.5" thickBot="1" x14ac:dyDescent="0.3">
      <c r="A820" s="180" t="s">
        <v>465</v>
      </c>
      <c r="O820" s="363">
        <f>(O821/30)*'MONTHLY DATA'!AM198</f>
        <v>219.6640822656</v>
      </c>
      <c r="P820" s="363">
        <f>P822-P821</f>
        <v>180.56385254880001</v>
      </c>
      <c r="Q820" s="363">
        <f>(Q821/30)*'MONTHLY DATA'!AO198</f>
        <v>117.40868359248</v>
      </c>
      <c r="R820" s="363">
        <f>R822-R821</f>
        <v>78.308453875680016</v>
      </c>
      <c r="S820" s="363">
        <f>(S821/30)*'MONTHLY DATA'!AQ198</f>
        <v>117.40868359248</v>
      </c>
      <c r="T820" s="363">
        <f>T822-T821</f>
        <v>78.308453875680016</v>
      </c>
      <c r="U820" s="363">
        <f>(U821/30)*'MONTHLY DATA'!AS198</f>
        <v>117.40868359248</v>
      </c>
      <c r="V820" s="363">
        <f>V822-V821</f>
        <v>78.308453875680016</v>
      </c>
      <c r="W820" s="363">
        <f>(W821/30)*'MONTHLY DATA'!AU198</f>
        <v>117.40868359248</v>
      </c>
      <c r="X820" s="363">
        <f>X822-X821</f>
        <v>78.308453875680016</v>
      </c>
      <c r="Y820" s="363">
        <f>(Y821/30)*'MONTHLY DATA'!AW198</f>
        <v>117.40868359248</v>
      </c>
      <c r="Z820" s="363">
        <f>Z822-Z821</f>
        <v>78.308453875680016</v>
      </c>
      <c r="AA820" s="363">
        <f>(AA821/30)*'MONTHLY DATA'!AY198</f>
        <v>64.924953296793305</v>
      </c>
      <c r="AB820" s="363">
        <f>AB822-AB821</f>
        <v>37.563524452043296</v>
      </c>
      <c r="AC820" s="363">
        <f>(AC821/30)*'MONTHLY DATA'!BA198</f>
        <v>83.46304270406668</v>
      </c>
      <c r="AD820" s="363">
        <f>AD822-AD821</f>
        <v>56.101613859316672</v>
      </c>
      <c r="AE820" s="363">
        <f>(AE821/30)*'MONTHLY DATA'!BC198</f>
        <v>83.46304270406668</v>
      </c>
      <c r="AF820" s="363">
        <f>AF822-AF821</f>
        <v>56.101613859316672</v>
      </c>
      <c r="AG820" s="363">
        <f>(AG821/30)*'MONTHLY DATA'!BE198</f>
        <v>83.46304270406668</v>
      </c>
      <c r="AH820" s="363">
        <f>AH822-AH821</f>
        <v>56.101613859316672</v>
      </c>
      <c r="AI820" s="363">
        <f>(AI821/30)*'MONTHLY DATA'!BG198</f>
        <v>83.46304270406668</v>
      </c>
      <c r="AJ820" s="363">
        <f>AJ822-AJ821</f>
        <v>56.101613859316672</v>
      </c>
      <c r="AK820" s="363">
        <f>(AK821/30)*'MONTHLY DATA'!BI198</f>
        <v>83.46304270406668</v>
      </c>
      <c r="AL820" s="363">
        <f>AL822-AL821</f>
        <v>56.101613859316672</v>
      </c>
      <c r="AM820" s="363">
        <f>(AM821/30)*'MONTHLY DATA'!BK198</f>
        <v>64.532408594510656</v>
      </c>
      <c r="AN820" s="363">
        <f>AN822-AN821</f>
        <v>39.071196188270662</v>
      </c>
      <c r="AO820" s="363">
        <f>(AO821/30)*'MONTHLY DATA'!BM198</f>
        <v>79.245838658576005</v>
      </c>
      <c r="AP820" s="363">
        <f>AP822-AP821</f>
        <v>53.784626252336011</v>
      </c>
      <c r="AQ820" s="363">
        <f>(AQ821/30)*'MONTHLY DATA'!BO198</f>
        <v>79.245838658576005</v>
      </c>
      <c r="AR820" s="363">
        <f>AR822-AR821</f>
        <v>53.784626252336011</v>
      </c>
      <c r="AS820" s="363">
        <f>(AS821/30)*'MONTHLY DATA'!BQ198</f>
        <v>79.245838658576005</v>
      </c>
      <c r="AT820" s="363">
        <f>AT822-AT821</f>
        <v>53.784626252336011</v>
      </c>
      <c r="AU820" s="363">
        <f>(AU821/30)*'MONTHLY DATA'!BS198</f>
        <v>79.245838658576005</v>
      </c>
      <c r="AV820" s="363">
        <f>AV822-AV821</f>
        <v>53.784626252336011</v>
      </c>
      <c r="AW820" s="363">
        <f>(AW821/30)*'MONTHLY DATA'!BU198</f>
        <v>79.245838658576005</v>
      </c>
      <c r="AX820" s="363">
        <f>AX822-AX821</f>
        <v>53.784626252336011</v>
      </c>
      <c r="AY820" s="363">
        <f>(AY821/30)*'MONTHLY DATA'!BW198</f>
        <v>111.69516890288639</v>
      </c>
      <c r="AZ820" s="363">
        <f>AZ822-AZ821</f>
        <v>82.68320998760575</v>
      </c>
      <c r="BA820" s="363">
        <f>(BA821/30)*'MONTHLY DATA'!BY198</f>
        <v>96.631706168999045</v>
      </c>
      <c r="BB820" s="363">
        <f>BB822-BB821</f>
        <v>67.619747253718401</v>
      </c>
      <c r="BC820" s="363">
        <f>(BC821/30)*'MONTHLY DATA'!CA198</f>
        <v>96.631706168999045</v>
      </c>
      <c r="BD820" s="363">
        <f>BD822-BD821</f>
        <v>67.619747253718401</v>
      </c>
      <c r="BE820" s="363">
        <f>(BE821/30)*'MONTHLY DATA'!CC198</f>
        <v>96.631706168999045</v>
      </c>
      <c r="BF820" s="363">
        <f>BF822-BF821</f>
        <v>67.619747253718401</v>
      </c>
      <c r="BG820" s="363">
        <f>(BG821/30)*'MONTHLY DATA'!CE198</f>
        <v>96.631706168999045</v>
      </c>
      <c r="BH820" s="363">
        <f>BH822-BH821</f>
        <v>67.619747253718401</v>
      </c>
      <c r="BI820" s="363">
        <f>(BI821/30)*'MONTHLY DATA'!CG198</f>
        <v>96.631706168999045</v>
      </c>
      <c r="BJ820" s="363">
        <f>BJ822-BJ821</f>
        <v>67.619747253718401</v>
      </c>
      <c r="BK820" s="363">
        <f>(BK821/30)*'MONTHLY DATA'!CI198</f>
        <v>74.329363493639661</v>
      </c>
      <c r="BL820" s="363">
        <f>BL822-BL821</f>
        <v>51.309174876081642</v>
      </c>
      <c r="BM820" s="363">
        <f>(BM821/30)*'MONTHLY DATA'!CK198</f>
        <v>80.468284750248287</v>
      </c>
      <c r="BN820" s="363">
        <f>BN822-BN821</f>
        <v>57.448096132690267</v>
      </c>
      <c r="BO820" s="363">
        <f>(BO821/30)*'MONTHLY DATA'!CM198</f>
        <v>80.468284750248287</v>
      </c>
      <c r="BP820" s="363">
        <f>BP822-BP821</f>
        <v>57.448096132690267</v>
      </c>
      <c r="BQ820" s="363">
        <f>(BQ821/30)*'MONTHLY DATA'!CO198</f>
        <v>80.468284750248287</v>
      </c>
      <c r="BR820" s="363">
        <f>BR822-BR821</f>
        <v>57.448096132690267</v>
      </c>
      <c r="BS820" s="363">
        <f>(BS821/30)*'MONTHLY DATA'!CQ198</f>
        <v>80.468284750248287</v>
      </c>
      <c r="BT820" s="363">
        <f>BT822-BT821</f>
        <v>57.448096132690267</v>
      </c>
      <c r="BU820" s="363">
        <f>(BU821/30)*'MONTHLY DATA'!CS198</f>
        <v>80.468284750248287</v>
      </c>
      <c r="BV820" s="363">
        <f>BV822-BV821</f>
        <v>57.448096132690267</v>
      </c>
      <c r="BW820" s="355">
        <f t="shared" si="518"/>
        <v>4778.7374008467868</v>
      </c>
    </row>
    <row r="821" spans="1:75" ht="16.5" thickBot="1" x14ac:dyDescent="0.3">
      <c r="A821" s="180" t="s">
        <v>466</v>
      </c>
      <c r="O821" s="360">
        <f t="shared" ref="O821:AT821" si="519">O706</f>
        <v>156.902915904</v>
      </c>
      <c r="P821" s="360">
        <f t="shared" si="519"/>
        <v>39.100229716799994</v>
      </c>
      <c r="Q821" s="360">
        <f t="shared" si="519"/>
        <v>83.863345423200002</v>
      </c>
      <c r="R821" s="360">
        <f t="shared" si="519"/>
        <v>39.100229716799994</v>
      </c>
      <c r="S821" s="360">
        <f t="shared" si="519"/>
        <v>83.863345423200002</v>
      </c>
      <c r="T821" s="360">
        <f t="shared" si="519"/>
        <v>39.100229716799994</v>
      </c>
      <c r="U821" s="360">
        <f t="shared" si="519"/>
        <v>83.863345423200002</v>
      </c>
      <c r="V821" s="360">
        <f t="shared" si="519"/>
        <v>39.100229716799994</v>
      </c>
      <c r="W821" s="360">
        <f t="shared" si="519"/>
        <v>83.863345423200002</v>
      </c>
      <c r="X821" s="360">
        <f t="shared" si="519"/>
        <v>39.100229716799994</v>
      </c>
      <c r="Y821" s="360">
        <f t="shared" si="519"/>
        <v>83.863345423200002</v>
      </c>
      <c r="Z821" s="360">
        <f t="shared" si="519"/>
        <v>39.100229716799994</v>
      </c>
      <c r="AA821" s="360">
        <f t="shared" si="519"/>
        <v>48.693714972594982</v>
      </c>
      <c r="AB821" s="360">
        <f t="shared" si="519"/>
        <v>27.361428844750009</v>
      </c>
      <c r="AC821" s="360">
        <f t="shared" si="519"/>
        <v>62.597282028050003</v>
      </c>
      <c r="AD821" s="360">
        <f t="shared" si="519"/>
        <v>27.361428844750009</v>
      </c>
      <c r="AE821" s="360">
        <f t="shared" si="519"/>
        <v>62.597282028050003</v>
      </c>
      <c r="AF821" s="360">
        <f t="shared" si="519"/>
        <v>27.361428844750009</v>
      </c>
      <c r="AG821" s="360">
        <f t="shared" si="519"/>
        <v>62.597282028050003</v>
      </c>
      <c r="AH821" s="360">
        <f t="shared" si="519"/>
        <v>27.361428844750009</v>
      </c>
      <c r="AI821" s="360">
        <f t="shared" si="519"/>
        <v>62.597282028050003</v>
      </c>
      <c r="AJ821" s="360">
        <f t="shared" si="519"/>
        <v>27.361428844750009</v>
      </c>
      <c r="AK821" s="360">
        <f t="shared" si="519"/>
        <v>62.597282028050003</v>
      </c>
      <c r="AL821" s="360">
        <f t="shared" si="519"/>
        <v>27.361428844750009</v>
      </c>
      <c r="AM821" s="360">
        <f t="shared" si="519"/>
        <v>45.022610647333018</v>
      </c>
      <c r="AN821" s="360">
        <f t="shared" si="519"/>
        <v>25.461212406239998</v>
      </c>
      <c r="AO821" s="360">
        <f t="shared" si="519"/>
        <v>55.287794412960004</v>
      </c>
      <c r="AP821" s="360">
        <f t="shared" si="519"/>
        <v>25.461212406239998</v>
      </c>
      <c r="AQ821" s="360">
        <f t="shared" si="519"/>
        <v>55.287794412960004</v>
      </c>
      <c r="AR821" s="360">
        <f t="shared" si="519"/>
        <v>25.461212406239998</v>
      </c>
      <c r="AS821" s="360">
        <f t="shared" si="519"/>
        <v>55.287794412960004</v>
      </c>
      <c r="AT821" s="360">
        <f t="shared" si="519"/>
        <v>25.461212406239998</v>
      </c>
      <c r="AU821" s="360">
        <f t="shared" ref="AU821:BV821" si="520">AU706</f>
        <v>55.287794412960004</v>
      </c>
      <c r="AV821" s="360">
        <f t="shared" si="520"/>
        <v>25.461212406239998</v>
      </c>
      <c r="AW821" s="360">
        <f t="shared" si="520"/>
        <v>55.287794412960004</v>
      </c>
      <c r="AX821" s="360">
        <f t="shared" si="520"/>
        <v>25.461212406239998</v>
      </c>
      <c r="AY821" s="360">
        <f t="shared" si="520"/>
        <v>74.463445935257596</v>
      </c>
      <c r="AZ821" s="360">
        <f t="shared" si="520"/>
        <v>29.011958915280641</v>
      </c>
      <c r="BA821" s="360">
        <f t="shared" si="520"/>
        <v>64.421137445999364</v>
      </c>
      <c r="BB821" s="360">
        <f t="shared" si="520"/>
        <v>29.011958915280641</v>
      </c>
      <c r="BC821" s="360">
        <f t="shared" si="520"/>
        <v>64.421137445999364</v>
      </c>
      <c r="BD821" s="360">
        <f t="shared" si="520"/>
        <v>29.011958915280641</v>
      </c>
      <c r="BE821" s="360">
        <f t="shared" si="520"/>
        <v>64.421137445999364</v>
      </c>
      <c r="BF821" s="360">
        <f t="shared" si="520"/>
        <v>29.011958915280641</v>
      </c>
      <c r="BG821" s="360">
        <f t="shared" si="520"/>
        <v>64.421137445999364</v>
      </c>
      <c r="BH821" s="360">
        <f t="shared" si="520"/>
        <v>29.011958915280641</v>
      </c>
      <c r="BI821" s="360">
        <f t="shared" si="520"/>
        <v>64.421137445999364</v>
      </c>
      <c r="BJ821" s="360">
        <f t="shared" si="520"/>
        <v>29.011958915280641</v>
      </c>
      <c r="BK821" s="360">
        <f t="shared" si="520"/>
        <v>50.679111472936128</v>
      </c>
      <c r="BL821" s="360">
        <f t="shared" si="520"/>
        <v>23.020188617558016</v>
      </c>
      <c r="BM821" s="360">
        <f t="shared" si="520"/>
        <v>54.864739602442008</v>
      </c>
      <c r="BN821" s="360">
        <f t="shared" si="520"/>
        <v>23.020188617558016</v>
      </c>
      <c r="BO821" s="360">
        <f t="shared" si="520"/>
        <v>54.864739602442008</v>
      </c>
      <c r="BP821" s="360">
        <f t="shared" si="520"/>
        <v>23.020188617558016</v>
      </c>
      <c r="BQ821" s="360">
        <f t="shared" si="520"/>
        <v>54.864739602442008</v>
      </c>
      <c r="BR821" s="360">
        <f t="shared" si="520"/>
        <v>23.020188617558016</v>
      </c>
      <c r="BS821" s="360">
        <f t="shared" si="520"/>
        <v>54.864739602442008</v>
      </c>
      <c r="BT821" s="360">
        <f t="shared" si="520"/>
        <v>23.020188617558016</v>
      </c>
      <c r="BU821" s="360">
        <f t="shared" si="520"/>
        <v>54.864739602442008</v>
      </c>
      <c r="BV821" s="360">
        <f t="shared" si="520"/>
        <v>23.020188617558016</v>
      </c>
      <c r="BW821" s="355">
        <f t="shared" si="518"/>
        <v>2844.6634044991515</v>
      </c>
    </row>
    <row r="822" spans="1:75" ht="16.5" thickBot="1" x14ac:dyDescent="0.3">
      <c r="A822" s="180" t="s">
        <v>467</v>
      </c>
      <c r="O822" s="363">
        <f>N820</f>
        <v>0</v>
      </c>
      <c r="P822" s="363">
        <f t="shared" ref="P822:BV822" si="521">O820</f>
        <v>219.6640822656</v>
      </c>
      <c r="Q822" s="363">
        <f t="shared" si="521"/>
        <v>180.56385254880001</v>
      </c>
      <c r="R822" s="363">
        <f t="shared" si="521"/>
        <v>117.40868359248</v>
      </c>
      <c r="S822" s="363">
        <f t="shared" si="521"/>
        <v>78.308453875680016</v>
      </c>
      <c r="T822" s="363">
        <f t="shared" si="521"/>
        <v>117.40868359248</v>
      </c>
      <c r="U822" s="363">
        <f t="shared" si="521"/>
        <v>78.308453875680016</v>
      </c>
      <c r="V822" s="363">
        <f t="shared" si="521"/>
        <v>117.40868359248</v>
      </c>
      <c r="W822" s="363">
        <f t="shared" si="521"/>
        <v>78.308453875680016</v>
      </c>
      <c r="X822" s="363">
        <f t="shared" si="521"/>
        <v>117.40868359248</v>
      </c>
      <c r="Y822" s="363">
        <f t="shared" si="521"/>
        <v>78.308453875680016</v>
      </c>
      <c r="Z822" s="363">
        <f t="shared" si="521"/>
        <v>117.40868359248</v>
      </c>
      <c r="AA822" s="363">
        <f t="shared" si="521"/>
        <v>78.308453875680016</v>
      </c>
      <c r="AB822" s="363">
        <f t="shared" si="521"/>
        <v>64.924953296793305</v>
      </c>
      <c r="AC822" s="363">
        <f t="shared" si="521"/>
        <v>37.563524452043296</v>
      </c>
      <c r="AD822" s="363">
        <f t="shared" si="521"/>
        <v>83.46304270406668</v>
      </c>
      <c r="AE822" s="363">
        <f t="shared" si="521"/>
        <v>56.101613859316672</v>
      </c>
      <c r="AF822" s="363">
        <f t="shared" si="521"/>
        <v>83.46304270406668</v>
      </c>
      <c r="AG822" s="363">
        <f t="shared" si="521"/>
        <v>56.101613859316672</v>
      </c>
      <c r="AH822" s="363">
        <f t="shared" si="521"/>
        <v>83.46304270406668</v>
      </c>
      <c r="AI822" s="363">
        <f t="shared" si="521"/>
        <v>56.101613859316672</v>
      </c>
      <c r="AJ822" s="363">
        <f t="shared" si="521"/>
        <v>83.46304270406668</v>
      </c>
      <c r="AK822" s="363">
        <f t="shared" si="521"/>
        <v>56.101613859316672</v>
      </c>
      <c r="AL822" s="363">
        <f t="shared" si="521"/>
        <v>83.46304270406668</v>
      </c>
      <c r="AM822" s="363">
        <f t="shared" si="521"/>
        <v>56.101613859316672</v>
      </c>
      <c r="AN822" s="363">
        <f t="shared" si="521"/>
        <v>64.532408594510656</v>
      </c>
      <c r="AO822" s="363">
        <f t="shared" si="521"/>
        <v>39.071196188270662</v>
      </c>
      <c r="AP822" s="363">
        <f t="shared" si="521"/>
        <v>79.245838658576005</v>
      </c>
      <c r="AQ822" s="363">
        <f t="shared" si="521"/>
        <v>53.784626252336011</v>
      </c>
      <c r="AR822" s="363">
        <f t="shared" si="521"/>
        <v>79.245838658576005</v>
      </c>
      <c r="AS822" s="363">
        <f t="shared" si="521"/>
        <v>53.784626252336011</v>
      </c>
      <c r="AT822" s="363">
        <f t="shared" si="521"/>
        <v>79.245838658576005</v>
      </c>
      <c r="AU822" s="363">
        <f t="shared" si="521"/>
        <v>53.784626252336011</v>
      </c>
      <c r="AV822" s="363">
        <f t="shared" si="521"/>
        <v>79.245838658576005</v>
      </c>
      <c r="AW822" s="363">
        <f t="shared" si="521"/>
        <v>53.784626252336011</v>
      </c>
      <c r="AX822" s="363">
        <f t="shared" si="521"/>
        <v>79.245838658576005</v>
      </c>
      <c r="AY822" s="363">
        <f t="shared" si="521"/>
        <v>53.784626252336011</v>
      </c>
      <c r="AZ822" s="363">
        <f t="shared" si="521"/>
        <v>111.69516890288639</v>
      </c>
      <c r="BA822" s="363">
        <f t="shared" si="521"/>
        <v>82.68320998760575</v>
      </c>
      <c r="BB822" s="363">
        <f t="shared" si="521"/>
        <v>96.631706168999045</v>
      </c>
      <c r="BC822" s="363">
        <f t="shared" si="521"/>
        <v>67.619747253718401</v>
      </c>
      <c r="BD822" s="363">
        <f t="shared" si="521"/>
        <v>96.631706168999045</v>
      </c>
      <c r="BE822" s="363">
        <f t="shared" si="521"/>
        <v>67.619747253718401</v>
      </c>
      <c r="BF822" s="363">
        <f t="shared" si="521"/>
        <v>96.631706168999045</v>
      </c>
      <c r="BG822" s="363">
        <f t="shared" si="521"/>
        <v>67.619747253718401</v>
      </c>
      <c r="BH822" s="363">
        <f t="shared" si="521"/>
        <v>96.631706168999045</v>
      </c>
      <c r="BI822" s="363">
        <f t="shared" si="521"/>
        <v>67.619747253718401</v>
      </c>
      <c r="BJ822" s="363">
        <f t="shared" si="521"/>
        <v>96.631706168999045</v>
      </c>
      <c r="BK822" s="363">
        <f t="shared" si="521"/>
        <v>67.619747253718401</v>
      </c>
      <c r="BL822" s="363">
        <f t="shared" si="521"/>
        <v>74.329363493639661</v>
      </c>
      <c r="BM822" s="363">
        <f t="shared" si="521"/>
        <v>51.309174876081642</v>
      </c>
      <c r="BN822" s="363">
        <f t="shared" si="521"/>
        <v>80.468284750248287</v>
      </c>
      <c r="BO822" s="363">
        <f t="shared" si="521"/>
        <v>57.448096132690267</v>
      </c>
      <c r="BP822" s="363">
        <f t="shared" si="521"/>
        <v>80.468284750248287</v>
      </c>
      <c r="BQ822" s="363">
        <f t="shared" si="521"/>
        <v>57.448096132690267</v>
      </c>
      <c r="BR822" s="363">
        <f t="shared" si="521"/>
        <v>80.468284750248287</v>
      </c>
      <c r="BS822" s="363">
        <f t="shared" si="521"/>
        <v>57.448096132690267</v>
      </c>
      <c r="BT822" s="363">
        <f t="shared" si="521"/>
        <v>80.468284750248287</v>
      </c>
      <c r="BU822" s="363">
        <f t="shared" si="521"/>
        <v>57.448096132690267</v>
      </c>
      <c r="BV822" s="363">
        <f t="shared" si="521"/>
        <v>80.468284750248287</v>
      </c>
      <c r="BW822" s="355">
        <f t="shared" si="518"/>
        <v>4721.2893047140969</v>
      </c>
    </row>
    <row r="823" spans="1:75" ht="16.5" thickBot="1" x14ac:dyDescent="0.3">
      <c r="A823" s="180" t="s">
        <v>468</v>
      </c>
      <c r="O823" s="360">
        <f>O820+O821-O822</f>
        <v>376.56699816959997</v>
      </c>
      <c r="P823" s="360">
        <f t="shared" ref="P823:BV823" si="522">P820+P821-P822</f>
        <v>0</v>
      </c>
      <c r="Q823" s="360">
        <f t="shared" si="522"/>
        <v>20.708176466879991</v>
      </c>
      <c r="R823" s="360">
        <f t="shared" si="522"/>
        <v>0</v>
      </c>
      <c r="S823" s="360">
        <f t="shared" si="522"/>
        <v>122.96357513999999</v>
      </c>
      <c r="T823" s="360">
        <f t="shared" si="522"/>
        <v>0</v>
      </c>
      <c r="U823" s="360">
        <f t="shared" si="522"/>
        <v>122.96357513999999</v>
      </c>
      <c r="V823" s="360">
        <f t="shared" si="522"/>
        <v>0</v>
      </c>
      <c r="W823" s="360">
        <f t="shared" si="522"/>
        <v>122.96357513999999</v>
      </c>
      <c r="X823" s="360">
        <f t="shared" si="522"/>
        <v>0</v>
      </c>
      <c r="Y823" s="360">
        <f t="shared" si="522"/>
        <v>122.96357513999999</v>
      </c>
      <c r="Z823" s="360">
        <f t="shared" si="522"/>
        <v>0</v>
      </c>
      <c r="AA823" s="360">
        <f t="shared" si="522"/>
        <v>35.310214393708264</v>
      </c>
      <c r="AB823" s="360">
        <f t="shared" si="522"/>
        <v>0</v>
      </c>
      <c r="AC823" s="360">
        <f t="shared" si="522"/>
        <v>108.49680028007337</v>
      </c>
      <c r="AD823" s="360">
        <f t="shared" si="522"/>
        <v>0</v>
      </c>
      <c r="AE823" s="360">
        <f t="shared" si="522"/>
        <v>89.958710872799998</v>
      </c>
      <c r="AF823" s="360">
        <f t="shared" si="522"/>
        <v>0</v>
      </c>
      <c r="AG823" s="360">
        <f t="shared" si="522"/>
        <v>89.958710872799998</v>
      </c>
      <c r="AH823" s="360">
        <f t="shared" si="522"/>
        <v>0</v>
      </c>
      <c r="AI823" s="360">
        <f t="shared" si="522"/>
        <v>89.958710872799998</v>
      </c>
      <c r="AJ823" s="360">
        <f t="shared" si="522"/>
        <v>0</v>
      </c>
      <c r="AK823" s="360">
        <f t="shared" si="522"/>
        <v>89.958710872799998</v>
      </c>
      <c r="AL823" s="360">
        <f t="shared" si="522"/>
        <v>0</v>
      </c>
      <c r="AM823" s="360">
        <f t="shared" si="522"/>
        <v>53.453405382526995</v>
      </c>
      <c r="AN823" s="360">
        <f t="shared" si="522"/>
        <v>0</v>
      </c>
      <c r="AO823" s="360">
        <f t="shared" si="522"/>
        <v>95.46243688326534</v>
      </c>
      <c r="AP823" s="360">
        <f t="shared" si="522"/>
        <v>0</v>
      </c>
      <c r="AQ823" s="360">
        <f t="shared" si="522"/>
        <v>80.749006819199991</v>
      </c>
      <c r="AR823" s="360">
        <f t="shared" si="522"/>
        <v>0</v>
      </c>
      <c r="AS823" s="360">
        <f t="shared" si="522"/>
        <v>80.749006819199991</v>
      </c>
      <c r="AT823" s="360">
        <f t="shared" si="522"/>
        <v>0</v>
      </c>
      <c r="AU823" s="360">
        <f t="shared" si="522"/>
        <v>80.749006819199991</v>
      </c>
      <c r="AV823" s="360">
        <f t="shared" si="522"/>
        <v>0</v>
      </c>
      <c r="AW823" s="360">
        <f t="shared" si="522"/>
        <v>80.749006819199991</v>
      </c>
      <c r="AX823" s="360">
        <f t="shared" si="522"/>
        <v>0</v>
      </c>
      <c r="AY823" s="360">
        <f t="shared" si="522"/>
        <v>132.37398858580798</v>
      </c>
      <c r="AZ823" s="360">
        <f t="shared" si="522"/>
        <v>0</v>
      </c>
      <c r="BA823" s="360">
        <f t="shared" si="522"/>
        <v>78.369633627392659</v>
      </c>
      <c r="BB823" s="360">
        <f t="shared" si="522"/>
        <v>0</v>
      </c>
      <c r="BC823" s="360">
        <f t="shared" si="522"/>
        <v>93.433096361280008</v>
      </c>
      <c r="BD823" s="360">
        <f t="shared" si="522"/>
        <v>0</v>
      </c>
      <c r="BE823" s="360">
        <f t="shared" si="522"/>
        <v>93.433096361280008</v>
      </c>
      <c r="BF823" s="360">
        <f t="shared" si="522"/>
        <v>0</v>
      </c>
      <c r="BG823" s="360">
        <f t="shared" si="522"/>
        <v>93.433096361280008</v>
      </c>
      <c r="BH823" s="360">
        <f t="shared" si="522"/>
        <v>0</v>
      </c>
      <c r="BI823" s="360">
        <f t="shared" si="522"/>
        <v>93.433096361280008</v>
      </c>
      <c r="BJ823" s="360">
        <f t="shared" si="522"/>
        <v>0</v>
      </c>
      <c r="BK823" s="360">
        <f t="shared" si="522"/>
        <v>57.388727712857388</v>
      </c>
      <c r="BL823" s="360">
        <f t="shared" si="522"/>
        <v>0</v>
      </c>
      <c r="BM823" s="360">
        <f t="shared" si="522"/>
        <v>84.02384947660866</v>
      </c>
      <c r="BN823" s="360">
        <f t="shared" si="522"/>
        <v>0</v>
      </c>
      <c r="BO823" s="360">
        <f t="shared" si="522"/>
        <v>77.884928220000035</v>
      </c>
      <c r="BP823" s="360">
        <f t="shared" si="522"/>
        <v>0</v>
      </c>
      <c r="BQ823" s="360">
        <f t="shared" si="522"/>
        <v>77.884928220000035</v>
      </c>
      <c r="BR823" s="360">
        <f t="shared" si="522"/>
        <v>0</v>
      </c>
      <c r="BS823" s="360">
        <f t="shared" si="522"/>
        <v>77.884928220000035</v>
      </c>
      <c r="BT823" s="360">
        <f t="shared" si="522"/>
        <v>0</v>
      </c>
      <c r="BU823" s="360">
        <f t="shared" si="522"/>
        <v>77.884928220000035</v>
      </c>
      <c r="BV823" s="360">
        <f t="shared" si="522"/>
        <v>0</v>
      </c>
      <c r="BW823" s="355">
        <f t="shared" si="518"/>
        <v>2902.1115006318414</v>
      </c>
    </row>
    <row r="824" spans="1:75" ht="16.5" thickBot="1" x14ac:dyDescent="0.3">
      <c r="B824" s="357">
        <f>COUNTIF(O823:BV823,"&lt;0")</f>
        <v>0</v>
      </c>
      <c r="O824" s="360"/>
      <c r="P824" s="360"/>
      <c r="Q824" s="360"/>
      <c r="R824" s="360"/>
      <c r="S824" s="360"/>
      <c r="T824" s="360"/>
      <c r="U824" s="360"/>
      <c r="V824" s="360"/>
      <c r="W824" s="360"/>
      <c r="X824" s="360"/>
      <c r="Y824" s="360"/>
      <c r="Z824" s="360"/>
      <c r="AA824" s="360"/>
      <c r="AB824" s="360"/>
      <c r="AC824" s="360"/>
      <c r="AD824" s="360"/>
      <c r="AE824" s="360"/>
      <c r="AF824" s="360"/>
      <c r="AG824" s="360"/>
      <c r="AH824" s="360"/>
      <c r="AI824" s="360"/>
      <c r="AJ824" s="360"/>
      <c r="AK824" s="360"/>
      <c r="AL824" s="360"/>
      <c r="AM824" s="360"/>
      <c r="AN824" s="360"/>
      <c r="AO824" s="360"/>
      <c r="AP824" s="360"/>
      <c r="AQ824" s="360"/>
      <c r="AR824" s="360"/>
      <c r="AS824" s="360"/>
      <c r="AT824" s="360"/>
      <c r="AU824" s="360"/>
      <c r="AV824" s="360"/>
      <c r="AW824" s="360"/>
      <c r="AX824" s="360"/>
      <c r="AY824" s="360"/>
      <c r="AZ824" s="360"/>
      <c r="BA824" s="360"/>
      <c r="BB824" s="360"/>
      <c r="BC824" s="360"/>
      <c r="BD824" s="360"/>
      <c r="BE824" s="360"/>
      <c r="BF824" s="360"/>
      <c r="BG824" s="360"/>
      <c r="BH824" s="360"/>
      <c r="BI824" s="360"/>
      <c r="BJ824" s="360"/>
      <c r="BK824" s="360"/>
      <c r="BL824" s="360"/>
      <c r="BM824" s="360"/>
      <c r="BN824" s="360"/>
      <c r="BO824" s="360"/>
      <c r="BP824" s="360"/>
      <c r="BQ824" s="360"/>
      <c r="BR824" s="360"/>
      <c r="BS824" s="360"/>
      <c r="BT824" s="360"/>
      <c r="BU824" s="360"/>
      <c r="BV824" s="360"/>
      <c r="BW824" s="355">
        <f t="shared" si="518"/>
        <v>0</v>
      </c>
    </row>
    <row r="825" spans="1:75" ht="16.5" thickBot="1" x14ac:dyDescent="0.3">
      <c r="A825" s="357" t="s">
        <v>481</v>
      </c>
      <c r="O825" s="360"/>
      <c r="P825" s="360"/>
      <c r="Q825" s="360"/>
      <c r="R825" s="360"/>
      <c r="S825" s="360"/>
      <c r="T825" s="360"/>
      <c r="U825" s="360"/>
      <c r="V825" s="360"/>
      <c r="W825" s="360"/>
      <c r="X825" s="360"/>
      <c r="Y825" s="360"/>
      <c r="Z825" s="360"/>
      <c r="AA825" s="360"/>
      <c r="AB825" s="360"/>
      <c r="AC825" s="360"/>
      <c r="AD825" s="360"/>
      <c r="AE825" s="360"/>
      <c r="AF825" s="360"/>
      <c r="AG825" s="360"/>
      <c r="AH825" s="360"/>
      <c r="AI825" s="360"/>
      <c r="AJ825" s="360"/>
      <c r="AK825" s="360"/>
      <c r="AL825" s="360"/>
      <c r="AM825" s="360"/>
      <c r="AN825" s="360"/>
      <c r="AO825" s="360"/>
      <c r="AP825" s="360"/>
      <c r="AQ825" s="360"/>
      <c r="AR825" s="360"/>
      <c r="AS825" s="360"/>
      <c r="AT825" s="360"/>
      <c r="AU825" s="360"/>
      <c r="AV825" s="360"/>
      <c r="AW825" s="360"/>
      <c r="AX825" s="360"/>
      <c r="AY825" s="360"/>
      <c r="AZ825" s="360"/>
      <c r="BA825" s="360"/>
      <c r="BB825" s="360"/>
      <c r="BC825" s="360"/>
      <c r="BD825" s="360"/>
      <c r="BE825" s="360"/>
      <c r="BF825" s="360"/>
      <c r="BG825" s="360"/>
      <c r="BH825" s="360"/>
      <c r="BI825" s="360"/>
      <c r="BJ825" s="360"/>
      <c r="BK825" s="360"/>
      <c r="BL825" s="360"/>
      <c r="BM825" s="360"/>
      <c r="BN825" s="360"/>
      <c r="BO825" s="360"/>
      <c r="BP825" s="360"/>
      <c r="BQ825" s="360"/>
      <c r="BR825" s="360"/>
      <c r="BS825" s="360"/>
      <c r="BT825" s="360"/>
      <c r="BU825" s="360"/>
      <c r="BV825" s="360"/>
      <c r="BW825" s="355">
        <f t="shared" si="518"/>
        <v>0</v>
      </c>
    </row>
    <row r="826" spans="1:75" ht="16.5" thickBot="1" x14ac:dyDescent="0.3">
      <c r="A826" s="385" t="s">
        <v>163</v>
      </c>
      <c r="O826" s="360"/>
      <c r="P826" s="360"/>
      <c r="Q826" s="360"/>
      <c r="R826" s="360"/>
      <c r="S826" s="360"/>
      <c r="T826" s="360"/>
      <c r="U826" s="360"/>
      <c r="V826" s="360"/>
      <c r="W826" s="360"/>
      <c r="X826" s="360"/>
      <c r="Y826" s="360"/>
      <c r="Z826" s="360"/>
      <c r="AA826" s="360"/>
      <c r="AB826" s="360"/>
      <c r="AC826" s="360"/>
      <c r="AD826" s="360"/>
      <c r="AE826" s="360"/>
      <c r="AF826" s="360"/>
      <c r="AG826" s="360"/>
      <c r="AH826" s="360"/>
      <c r="AI826" s="360"/>
      <c r="AJ826" s="360"/>
      <c r="AK826" s="360"/>
      <c r="AL826" s="360"/>
      <c r="AM826" s="360"/>
      <c r="AN826" s="360"/>
      <c r="AO826" s="360"/>
      <c r="AP826" s="360"/>
      <c r="AQ826" s="360"/>
      <c r="AR826" s="360"/>
      <c r="AS826" s="360"/>
      <c r="AT826" s="360"/>
      <c r="AU826" s="360"/>
      <c r="AV826" s="360"/>
      <c r="AW826" s="360"/>
      <c r="AX826" s="360"/>
      <c r="AY826" s="360"/>
      <c r="AZ826" s="360"/>
      <c r="BA826" s="360"/>
      <c r="BB826" s="360"/>
      <c r="BC826" s="360"/>
      <c r="BD826" s="360"/>
      <c r="BE826" s="360"/>
      <c r="BF826" s="360"/>
      <c r="BG826" s="360"/>
      <c r="BH826" s="360"/>
      <c r="BI826" s="360"/>
      <c r="BJ826" s="360"/>
      <c r="BK826" s="360"/>
      <c r="BL826" s="360"/>
      <c r="BM826" s="360"/>
      <c r="BN826" s="360"/>
      <c r="BO826" s="360"/>
      <c r="BP826" s="360"/>
      <c r="BQ826" s="360"/>
      <c r="BR826" s="360"/>
      <c r="BS826" s="360"/>
      <c r="BT826" s="360"/>
      <c r="BU826" s="360"/>
      <c r="BV826" s="360"/>
      <c r="BW826" s="355">
        <f t="shared" si="518"/>
        <v>0</v>
      </c>
    </row>
    <row r="827" spans="1:75" ht="16.5" thickBot="1" x14ac:dyDescent="0.3">
      <c r="A827" s="180" t="s">
        <v>469</v>
      </c>
      <c r="O827" s="363">
        <f>(O828/30)*'MONTHLY DATA'!AM200</f>
        <v>3.0269711076693331</v>
      </c>
      <c r="P827" s="363">
        <f>P829-P828</f>
        <v>2.3753695619093333</v>
      </c>
      <c r="Q827" s="363">
        <f>(Q828/30)*'MONTHLY DATA'!AO200</f>
        <v>1.4753649199786665</v>
      </c>
      <c r="R827" s="363">
        <f>R829-R828</f>
        <v>0.81061938845866666</v>
      </c>
      <c r="S827" s="363">
        <f>(S828/30)*'MONTHLY DATA'!AQ200</f>
        <v>1.7217995144533333</v>
      </c>
      <c r="T827" s="363">
        <f>(T828/30)*'MONTHLY DATA'!AR200</f>
        <v>1.4761687596373332</v>
      </c>
      <c r="U827" s="363">
        <f>(U828/30)*'MONTHLY DATA'!AS200</f>
        <v>1.5995645936639997</v>
      </c>
      <c r="V827" s="363">
        <f>V829-V828</f>
        <v>1.042508749504</v>
      </c>
      <c r="W827" s="363">
        <f>(W828/30)*'MONTHLY DATA'!AU200</f>
        <v>1.6597422397439998</v>
      </c>
      <c r="X827" s="363">
        <f>(X828/30)*'MONTHLY DATA'!AV200</f>
        <v>0.98550262306133318</v>
      </c>
      <c r="Y827" s="363">
        <f>(Y828/30)*'MONTHLY DATA'!AW200</f>
        <v>1.7599691144533334</v>
      </c>
      <c r="Z827" s="363">
        <f>(Z828/30)*'MONTHLY DATA'!AX200</f>
        <v>1.6844693669546662</v>
      </c>
      <c r="AA827" s="363">
        <f>(AA828/30)*'MONTHLY DATA'!AY200</f>
        <v>1.0495404811863998</v>
      </c>
      <c r="AB827" s="363">
        <f>(AB828/30)*'MONTHLY DATA'!AZ200</f>
        <v>0.59774963595410002</v>
      </c>
      <c r="AC827" s="363">
        <f>(AC828/30)*'MONTHLY DATA'!BA200</f>
        <v>1.3532458751322001</v>
      </c>
      <c r="AD827" s="363">
        <f>AD829-AD828</f>
        <v>0.7529869360271999</v>
      </c>
      <c r="AE827" s="363">
        <f>(AE828/30)*'MONTHLY DATA'!BC200</f>
        <v>1.6529481884426001</v>
      </c>
      <c r="AF827" s="363">
        <f>(AF828/30)*'MONTHLY DATA'!BD200</f>
        <v>1.5419803525139999</v>
      </c>
      <c r="AG827" s="363">
        <f>(AG828/30)*'MONTHLY DATA'!BE200</f>
        <v>1.4875075374130999</v>
      </c>
      <c r="AH827" s="363">
        <f>AH829-AH828</f>
        <v>1.0309392353980997</v>
      </c>
      <c r="AI827" s="363">
        <f>(AI828/30)*'MONTHLY DATA'!BG200</f>
        <v>1.5759094522451</v>
      </c>
      <c r="AJ827" s="363">
        <f>(AJ828/30)*'MONTHLY DATA'!BH200</f>
        <v>0.95009640334979995</v>
      </c>
      <c r="AK827" s="363">
        <f>(AK828/30)*'MONTHLY DATA'!BI200</f>
        <v>1.6914845466106003</v>
      </c>
      <c r="AL827" s="363">
        <f>(AL828/30)*'MONTHLY DATA'!BJ200</f>
        <v>1.789076801652</v>
      </c>
      <c r="AM827" s="363">
        <f>AM829-AM828</f>
        <v>1.1467846111009998</v>
      </c>
      <c r="AN827" s="363">
        <f>AN829-AN828</f>
        <v>0.78355516582099993</v>
      </c>
      <c r="AO827" s="363">
        <f>(AO828/30)*'MONTHLY DATA'!BM200</f>
        <v>1.0699421870280001</v>
      </c>
      <c r="AP827" s="363">
        <f>AP829-AP828</f>
        <v>0.6077372074380003</v>
      </c>
      <c r="AQ827" s="363">
        <f>(AQ828/30)*'MONTHLY DATA'!BO200</f>
        <v>1.289323216533</v>
      </c>
      <c r="AR827" s="363">
        <f>(AR828/30)*'MONTHLY DATA'!BP200</f>
        <v>1.1813619611309998</v>
      </c>
      <c r="AS827" s="363">
        <f>(AS828/30)*'MONTHLY DATA'!BQ200</f>
        <v>1.1662870522709998</v>
      </c>
      <c r="AT827" s="363">
        <f>AT829-AT828</f>
        <v>0.80305760699099993</v>
      </c>
      <c r="AU827" s="363">
        <f>(AU828/30)*'MONTHLY DATA'!BS200</f>
        <v>1.2319841068590001</v>
      </c>
      <c r="AV827" s="363">
        <f>(AV828/30)*'MONTHLY DATA'!BT200</f>
        <v>0.74897128293899973</v>
      </c>
      <c r="AW827" s="363">
        <f>(AW828/30)*'MONTHLY DATA'!BU200</f>
        <v>1.316573567067</v>
      </c>
      <c r="AX827" s="363">
        <f>(AX828/30)*'MONTHLY DATA'!BV200</f>
        <v>1.3613892714510001</v>
      </c>
      <c r="AY827" s="363">
        <f>(AY828/30)*'MONTHLY DATA'!BW200</f>
        <v>1.4089855000106666</v>
      </c>
      <c r="AZ827" s="363">
        <f>AZ829-AZ828</f>
        <v>0.93844863159786662</v>
      </c>
      <c r="BA827" s="363">
        <f>(BA828/30)*'MONTHLY DATA'!BY200</f>
        <v>1.350847928625067</v>
      </c>
      <c r="BB827" s="363">
        <f>BB829-BB828</f>
        <v>0.78229489622026704</v>
      </c>
      <c r="BC827" s="363">
        <f>(BC828/30)*'MONTHLY DATA'!CA200</f>
        <v>1.6487378841210669</v>
      </c>
      <c r="BD827" s="363">
        <f>(BD828/30)*'MONTHLY DATA'!CB200</f>
        <v>1.3458450266949333</v>
      </c>
      <c r="BE827" s="363">
        <f>(BE828/30)*'MONTHLY DATA'!CC200</f>
        <v>1.5324181453410668</v>
      </c>
      <c r="BF827" s="363">
        <f>BF829-BF828</f>
        <v>1.0551123345922668</v>
      </c>
      <c r="BG827" s="363">
        <f>(BG828/30)*'MONTHLY DATA'!CE200</f>
        <v>1.5925238323530668</v>
      </c>
      <c r="BH827" s="363">
        <f>(BH828/30)*'MONTHLY DATA'!CF200</f>
        <v>0.9083357974749332</v>
      </c>
      <c r="BI827" s="363">
        <f>(BI828/30)*'MONTHLY DATA'!CG200</f>
        <v>1.679727543801067</v>
      </c>
      <c r="BJ827" s="363">
        <f>(BJ828/30)*'MONTHLY DATA'!CH200</f>
        <v>1.5298679324469333</v>
      </c>
      <c r="BK827" s="363">
        <f>(BK828/30)*'MONTHLY DATA'!CI200</f>
        <v>1.202897873798304</v>
      </c>
      <c r="BL827" s="363">
        <f>BL829-BL828</f>
        <v>0.69143145027430375</v>
      </c>
      <c r="BM827" s="363">
        <f>(BM828/30)*'MONTHLY DATA'!CK200</f>
        <v>1.3989538899791998</v>
      </c>
      <c r="BN827" s="363">
        <f>BN829-BN828</f>
        <v>0.87515026789519956</v>
      </c>
      <c r="BO827" s="363">
        <f>(BO828/30)*'MONTHLY DATA'!CM200</f>
        <v>1.6981470070799998</v>
      </c>
      <c r="BP827" s="363">
        <f>(BP828/30)*'MONTHLY DATA'!CN200</f>
        <v>1.5645038574864001</v>
      </c>
      <c r="BQ827" s="363">
        <f>(BQ828/30)*'MONTHLY DATA'!CO200</f>
        <v>1.5566113602575999</v>
      </c>
      <c r="BR827" s="363">
        <f>BR829-BR828</f>
        <v>1.1460510432615996</v>
      </c>
      <c r="BS827" s="363">
        <f>(BS828/30)*'MONTHLY DATA'!CQ200</f>
        <v>1.6234643425007997</v>
      </c>
      <c r="BT827" s="363">
        <f>(BT828/30)*'MONTHLY DATA'!CR200</f>
        <v>0.96680010936480021</v>
      </c>
      <c r="BU827" s="363">
        <f>(BU828/30)*'MONTHLY DATA'!CS200</f>
        <v>1.7477194288272</v>
      </c>
      <c r="BV827" s="363">
        <f>(BV828/30)*'MONTHLY DATA'!CT200</f>
        <v>1.8199389198288003</v>
      </c>
      <c r="BW827" s="355">
        <f t="shared" si="518"/>
        <v>79.863297625876584</v>
      </c>
    </row>
    <row r="828" spans="1:75" ht="16.5" thickBot="1" x14ac:dyDescent="0.3">
      <c r="A828" s="180" t="s">
        <v>470</v>
      </c>
      <c r="O828" s="363">
        <f>O707+O701</f>
        <v>2.8377854134399998</v>
      </c>
      <c r="P828" s="363">
        <f t="shared" ref="P828:BV828" si="523">P707+P701</f>
        <v>0.65160154575999985</v>
      </c>
      <c r="Q828" s="363">
        <f t="shared" si="523"/>
        <v>1.3831546124799998</v>
      </c>
      <c r="R828" s="363">
        <f t="shared" si="523"/>
        <v>0.66474553151999982</v>
      </c>
      <c r="S828" s="363">
        <f t="shared" si="523"/>
        <v>1.6141870448</v>
      </c>
      <c r="T828" s="363">
        <f t="shared" si="523"/>
        <v>1.3839082121599999</v>
      </c>
      <c r="U828" s="363">
        <f t="shared" si="523"/>
        <v>1.4995918065599998</v>
      </c>
      <c r="V828" s="363">
        <f t="shared" si="523"/>
        <v>0.55705584415999987</v>
      </c>
      <c r="W828" s="363">
        <f t="shared" si="523"/>
        <v>1.5560083497599999</v>
      </c>
      <c r="X828" s="363">
        <f t="shared" si="523"/>
        <v>0.92390870911999989</v>
      </c>
      <c r="Y828" s="363">
        <f t="shared" si="523"/>
        <v>1.6499710448</v>
      </c>
      <c r="Z828" s="363">
        <f t="shared" si="523"/>
        <v>1.5791900315199996</v>
      </c>
      <c r="AA828" s="363">
        <f t="shared" si="523"/>
        <v>1.0156843366319996</v>
      </c>
      <c r="AB828" s="363">
        <f t="shared" si="523"/>
        <v>0.57846738963300004</v>
      </c>
      <c r="AC828" s="363">
        <f t="shared" si="523"/>
        <v>1.3095927823860001</v>
      </c>
      <c r="AD828" s="363">
        <f t="shared" si="523"/>
        <v>0.60025893910500017</v>
      </c>
      <c r="AE828" s="363">
        <f t="shared" si="523"/>
        <v>1.5996272791380002</v>
      </c>
      <c r="AF828" s="363">
        <f t="shared" si="523"/>
        <v>1.4922390508199999</v>
      </c>
      <c r="AG828" s="363">
        <f t="shared" si="523"/>
        <v>1.4395234233030001</v>
      </c>
      <c r="AH828" s="363">
        <f t="shared" si="523"/>
        <v>0.45656830201500009</v>
      </c>
      <c r="AI828" s="363">
        <f t="shared" si="523"/>
        <v>1.525073663463</v>
      </c>
      <c r="AJ828" s="363">
        <f t="shared" si="523"/>
        <v>0.91944813227400002</v>
      </c>
      <c r="AK828" s="363">
        <f t="shared" si="523"/>
        <v>1.6369205289780004</v>
      </c>
      <c r="AL828" s="363">
        <f t="shared" si="523"/>
        <v>1.7313646467600001</v>
      </c>
      <c r="AM828" s="363">
        <f t="shared" si="523"/>
        <v>0.64229219055100006</v>
      </c>
      <c r="AN828" s="363">
        <f t="shared" si="523"/>
        <v>0.3632294452799999</v>
      </c>
      <c r="AO828" s="363">
        <f t="shared" si="523"/>
        <v>0.97267471548000006</v>
      </c>
      <c r="AP828" s="363">
        <f t="shared" si="523"/>
        <v>0.4622049795899999</v>
      </c>
      <c r="AQ828" s="363">
        <f t="shared" si="523"/>
        <v>1.17211201503</v>
      </c>
      <c r="AR828" s="363">
        <f t="shared" si="523"/>
        <v>1.0739654192099999</v>
      </c>
      <c r="AS828" s="363">
        <f t="shared" si="523"/>
        <v>1.0602609566099999</v>
      </c>
      <c r="AT828" s="363">
        <f t="shared" si="523"/>
        <v>0.3632294452799999</v>
      </c>
      <c r="AU828" s="363">
        <f t="shared" si="523"/>
        <v>1.1199855516899999</v>
      </c>
      <c r="AV828" s="363">
        <f t="shared" si="523"/>
        <v>0.68088298448999973</v>
      </c>
      <c r="AW828" s="363">
        <f t="shared" si="523"/>
        <v>1.1968850609699999</v>
      </c>
      <c r="AX828" s="363">
        <f t="shared" si="523"/>
        <v>1.23762661041</v>
      </c>
      <c r="AY828" s="363">
        <f t="shared" si="523"/>
        <v>1.207701857152</v>
      </c>
      <c r="AZ828" s="363">
        <f t="shared" si="523"/>
        <v>0.47053686841280001</v>
      </c>
      <c r="BA828" s="363">
        <f t="shared" si="523"/>
        <v>1.1578696531072004</v>
      </c>
      <c r="BB828" s="363">
        <f t="shared" si="523"/>
        <v>0.56855303240479993</v>
      </c>
      <c r="BC828" s="363">
        <f t="shared" si="523"/>
        <v>1.4132039006752002</v>
      </c>
      <c r="BD828" s="363">
        <f t="shared" si="523"/>
        <v>1.1535814514528</v>
      </c>
      <c r="BE828" s="363">
        <f t="shared" si="523"/>
        <v>1.3135012674352002</v>
      </c>
      <c r="BF828" s="363">
        <f t="shared" si="523"/>
        <v>0.47730581074879996</v>
      </c>
      <c r="BG828" s="363">
        <f t="shared" si="523"/>
        <v>1.3650204277312001</v>
      </c>
      <c r="BH828" s="363">
        <f t="shared" si="523"/>
        <v>0.77857354069279994</v>
      </c>
      <c r="BI828" s="363">
        <f t="shared" si="523"/>
        <v>1.4397664661152003</v>
      </c>
      <c r="BJ828" s="363">
        <f t="shared" si="523"/>
        <v>1.3113153706688001</v>
      </c>
      <c r="BK828" s="363">
        <f t="shared" si="523"/>
        <v>1.00241489483192</v>
      </c>
      <c r="BL828" s="363">
        <f t="shared" si="523"/>
        <v>0.51146642352400029</v>
      </c>
      <c r="BM828" s="363">
        <f t="shared" si="523"/>
        <v>1.165794908316</v>
      </c>
      <c r="BN828" s="363">
        <f t="shared" si="523"/>
        <v>0.52380362208400022</v>
      </c>
      <c r="BO828" s="363">
        <f t="shared" si="523"/>
        <v>1.4151225058999999</v>
      </c>
      <c r="BP828" s="363">
        <f t="shared" si="523"/>
        <v>1.3037532145720001</v>
      </c>
      <c r="BQ828" s="363">
        <f t="shared" si="523"/>
        <v>1.2971761335479999</v>
      </c>
      <c r="BR828" s="363">
        <f t="shared" si="523"/>
        <v>0.41056031699600026</v>
      </c>
      <c r="BS828" s="363">
        <f t="shared" si="523"/>
        <v>1.3528869520839999</v>
      </c>
      <c r="BT828" s="363">
        <f t="shared" si="523"/>
        <v>0.80566675780400021</v>
      </c>
      <c r="BU828" s="363">
        <f t="shared" si="523"/>
        <v>1.4564328573559999</v>
      </c>
      <c r="BV828" s="363">
        <f t="shared" si="523"/>
        <v>1.5166157665240003</v>
      </c>
      <c r="BW828" s="355">
        <f t="shared" si="518"/>
        <v>66.369849995314709</v>
      </c>
    </row>
    <row r="829" spans="1:75" ht="16.5" thickBot="1" x14ac:dyDescent="0.3">
      <c r="A829" s="180" t="s">
        <v>476</v>
      </c>
      <c r="O829" s="363">
        <f>N827</f>
        <v>0</v>
      </c>
      <c r="P829" s="363">
        <f t="shared" ref="P829:BV829" si="524">O827</f>
        <v>3.0269711076693331</v>
      </c>
      <c r="Q829" s="363">
        <f t="shared" si="524"/>
        <v>2.3753695619093333</v>
      </c>
      <c r="R829" s="363">
        <f t="shared" si="524"/>
        <v>1.4753649199786665</v>
      </c>
      <c r="S829" s="363">
        <f t="shared" si="524"/>
        <v>0.81061938845866666</v>
      </c>
      <c r="T829" s="363">
        <f t="shared" si="524"/>
        <v>1.7217995144533333</v>
      </c>
      <c r="U829" s="363">
        <f t="shared" si="524"/>
        <v>1.4761687596373332</v>
      </c>
      <c r="V829" s="363">
        <f t="shared" si="524"/>
        <v>1.5995645936639997</v>
      </c>
      <c r="W829" s="363">
        <f t="shared" si="524"/>
        <v>1.042508749504</v>
      </c>
      <c r="X829" s="363">
        <f t="shared" si="524"/>
        <v>1.6597422397439998</v>
      </c>
      <c r="Y829" s="363">
        <f t="shared" si="524"/>
        <v>0.98550262306133318</v>
      </c>
      <c r="Z829" s="363">
        <f t="shared" si="524"/>
        <v>1.7599691144533334</v>
      </c>
      <c r="AA829" s="363">
        <f t="shared" si="524"/>
        <v>1.6844693669546662</v>
      </c>
      <c r="AB829" s="363">
        <f t="shared" si="524"/>
        <v>1.0495404811863998</v>
      </c>
      <c r="AC829" s="363">
        <f t="shared" si="524"/>
        <v>0.59774963595410002</v>
      </c>
      <c r="AD829" s="363">
        <f t="shared" si="524"/>
        <v>1.3532458751322001</v>
      </c>
      <c r="AE829" s="363">
        <f t="shared" si="524"/>
        <v>0.7529869360271999</v>
      </c>
      <c r="AF829" s="363">
        <f t="shared" si="524"/>
        <v>1.6529481884426001</v>
      </c>
      <c r="AG829" s="363">
        <f t="shared" si="524"/>
        <v>1.5419803525139999</v>
      </c>
      <c r="AH829" s="363">
        <f t="shared" si="524"/>
        <v>1.4875075374130999</v>
      </c>
      <c r="AI829" s="363">
        <f t="shared" si="524"/>
        <v>1.0309392353980997</v>
      </c>
      <c r="AJ829" s="363">
        <f t="shared" si="524"/>
        <v>1.5759094522451</v>
      </c>
      <c r="AK829" s="363">
        <f t="shared" si="524"/>
        <v>0.95009640334979995</v>
      </c>
      <c r="AL829" s="363">
        <f t="shared" si="524"/>
        <v>1.6914845466106003</v>
      </c>
      <c r="AM829" s="363">
        <f t="shared" si="524"/>
        <v>1.789076801652</v>
      </c>
      <c r="AN829" s="363">
        <f t="shared" si="524"/>
        <v>1.1467846111009998</v>
      </c>
      <c r="AO829" s="363">
        <f t="shared" si="524"/>
        <v>0.78355516582099993</v>
      </c>
      <c r="AP829" s="363">
        <f t="shared" si="524"/>
        <v>1.0699421870280001</v>
      </c>
      <c r="AQ829" s="363">
        <f t="shared" si="524"/>
        <v>0.6077372074380003</v>
      </c>
      <c r="AR829" s="363">
        <f t="shared" si="524"/>
        <v>1.289323216533</v>
      </c>
      <c r="AS829" s="363">
        <f t="shared" si="524"/>
        <v>1.1813619611309998</v>
      </c>
      <c r="AT829" s="363">
        <f t="shared" si="524"/>
        <v>1.1662870522709998</v>
      </c>
      <c r="AU829" s="363">
        <f t="shared" si="524"/>
        <v>0.80305760699099993</v>
      </c>
      <c r="AV829" s="363">
        <f t="shared" si="524"/>
        <v>1.2319841068590001</v>
      </c>
      <c r="AW829" s="363">
        <f t="shared" si="524"/>
        <v>0.74897128293899973</v>
      </c>
      <c r="AX829" s="363">
        <f t="shared" si="524"/>
        <v>1.316573567067</v>
      </c>
      <c r="AY829" s="363">
        <f t="shared" si="524"/>
        <v>1.3613892714510001</v>
      </c>
      <c r="AZ829" s="363">
        <f t="shared" si="524"/>
        <v>1.4089855000106666</v>
      </c>
      <c r="BA829" s="363">
        <f t="shared" si="524"/>
        <v>0.93844863159786662</v>
      </c>
      <c r="BB829" s="363">
        <f t="shared" si="524"/>
        <v>1.350847928625067</v>
      </c>
      <c r="BC829" s="363">
        <f t="shared" si="524"/>
        <v>0.78229489622026704</v>
      </c>
      <c r="BD829" s="363">
        <f t="shared" si="524"/>
        <v>1.6487378841210669</v>
      </c>
      <c r="BE829" s="363">
        <f t="shared" si="524"/>
        <v>1.3458450266949333</v>
      </c>
      <c r="BF829" s="363">
        <f t="shared" si="524"/>
        <v>1.5324181453410668</v>
      </c>
      <c r="BG829" s="363">
        <f t="shared" si="524"/>
        <v>1.0551123345922668</v>
      </c>
      <c r="BH829" s="363">
        <f t="shared" si="524"/>
        <v>1.5925238323530668</v>
      </c>
      <c r="BI829" s="363">
        <f t="shared" si="524"/>
        <v>0.9083357974749332</v>
      </c>
      <c r="BJ829" s="363">
        <f t="shared" si="524"/>
        <v>1.679727543801067</v>
      </c>
      <c r="BK829" s="363">
        <f t="shared" si="524"/>
        <v>1.5298679324469333</v>
      </c>
      <c r="BL829" s="363">
        <f t="shared" si="524"/>
        <v>1.202897873798304</v>
      </c>
      <c r="BM829" s="363">
        <f t="shared" si="524"/>
        <v>0.69143145027430375</v>
      </c>
      <c r="BN829" s="363">
        <f t="shared" si="524"/>
        <v>1.3989538899791998</v>
      </c>
      <c r="BO829" s="363">
        <f t="shared" si="524"/>
        <v>0.87515026789519956</v>
      </c>
      <c r="BP829" s="363">
        <f t="shared" si="524"/>
        <v>1.6981470070799998</v>
      </c>
      <c r="BQ829" s="363">
        <f t="shared" si="524"/>
        <v>1.5645038574864001</v>
      </c>
      <c r="BR829" s="363">
        <f t="shared" si="524"/>
        <v>1.5566113602575999</v>
      </c>
      <c r="BS829" s="363">
        <f t="shared" si="524"/>
        <v>1.1460510432615996</v>
      </c>
      <c r="BT829" s="363">
        <f t="shared" si="524"/>
        <v>1.6234643425007997</v>
      </c>
      <c r="BU829" s="363">
        <f t="shared" si="524"/>
        <v>0.96680010936480021</v>
      </c>
      <c r="BV829" s="363">
        <f t="shared" si="524"/>
        <v>1.7477194288272</v>
      </c>
      <c r="BW829" s="355">
        <f t="shared" si="518"/>
        <v>78.043358706047783</v>
      </c>
    </row>
    <row r="830" spans="1:75" ht="16.5" thickBot="1" x14ac:dyDescent="0.3">
      <c r="A830" s="180" t="s">
        <v>471</v>
      </c>
      <c r="O830" s="363">
        <f>O827+O828-O829</f>
        <v>5.8647565211093333</v>
      </c>
      <c r="P830" s="363">
        <f t="shared" ref="P830:BV830" si="525">P827+P828-P829</f>
        <v>0</v>
      </c>
      <c r="Q830" s="363">
        <f t="shared" si="525"/>
        <v>0.48314997054933295</v>
      </c>
      <c r="R830" s="363">
        <f t="shared" si="525"/>
        <v>0</v>
      </c>
      <c r="S830" s="363">
        <f t="shared" si="525"/>
        <v>2.525367170794667</v>
      </c>
      <c r="T830" s="363">
        <f t="shared" si="525"/>
        <v>1.1382774573439998</v>
      </c>
      <c r="U830" s="363">
        <f t="shared" si="525"/>
        <v>1.6229876405866663</v>
      </c>
      <c r="V830" s="363">
        <f t="shared" si="525"/>
        <v>0</v>
      </c>
      <c r="W830" s="363">
        <f t="shared" si="525"/>
        <v>2.1732418399999998</v>
      </c>
      <c r="X830" s="363">
        <f t="shared" si="525"/>
        <v>0.24966909243733326</v>
      </c>
      <c r="Y830" s="363">
        <f t="shared" si="525"/>
        <v>2.4244375361920003</v>
      </c>
      <c r="Z830" s="363">
        <f t="shared" si="525"/>
        <v>1.5036902840213324</v>
      </c>
      <c r="AA830" s="363">
        <f t="shared" si="525"/>
        <v>0.38075545086373319</v>
      </c>
      <c r="AB830" s="363">
        <f t="shared" si="525"/>
        <v>0.12667654440070031</v>
      </c>
      <c r="AC830" s="363">
        <f t="shared" si="525"/>
        <v>2.0650890215641002</v>
      </c>
      <c r="AD830" s="363">
        <f t="shared" si="525"/>
        <v>0</v>
      </c>
      <c r="AE830" s="363">
        <f t="shared" si="525"/>
        <v>2.4995885315534005</v>
      </c>
      <c r="AF830" s="363">
        <f t="shared" si="525"/>
        <v>1.3812712148913997</v>
      </c>
      <c r="AG830" s="363">
        <f t="shared" si="525"/>
        <v>1.3850506082020999</v>
      </c>
      <c r="AH830" s="363">
        <f t="shared" si="525"/>
        <v>0</v>
      </c>
      <c r="AI830" s="363">
        <f t="shared" si="525"/>
        <v>2.0700438803100005</v>
      </c>
      <c r="AJ830" s="363">
        <f t="shared" si="525"/>
        <v>0.29363508337869981</v>
      </c>
      <c r="AK830" s="363">
        <f t="shared" si="525"/>
        <v>2.3783086722388007</v>
      </c>
      <c r="AL830" s="363">
        <f t="shared" si="525"/>
        <v>1.8289569018013996</v>
      </c>
      <c r="AM830" s="363">
        <f t="shared" si="525"/>
        <v>0</v>
      </c>
      <c r="AN830" s="363">
        <f t="shared" si="525"/>
        <v>0</v>
      </c>
      <c r="AO830" s="363">
        <f t="shared" si="525"/>
        <v>1.2590617366870003</v>
      </c>
      <c r="AP830" s="363">
        <f t="shared" si="525"/>
        <v>0</v>
      </c>
      <c r="AQ830" s="363">
        <f t="shared" si="525"/>
        <v>1.8536980241249994</v>
      </c>
      <c r="AR830" s="363">
        <f t="shared" si="525"/>
        <v>0.96600416380799992</v>
      </c>
      <c r="AS830" s="363">
        <f t="shared" si="525"/>
        <v>1.0451860477499999</v>
      </c>
      <c r="AT830" s="363">
        <f t="shared" si="525"/>
        <v>0</v>
      </c>
      <c r="AU830" s="363">
        <f t="shared" si="525"/>
        <v>1.5489120515579997</v>
      </c>
      <c r="AV830" s="363">
        <f t="shared" si="525"/>
        <v>0.19787016056999951</v>
      </c>
      <c r="AW830" s="363">
        <f t="shared" si="525"/>
        <v>1.7644873450980003</v>
      </c>
      <c r="AX830" s="363">
        <f t="shared" si="525"/>
        <v>1.2824423147939998</v>
      </c>
      <c r="AY830" s="363">
        <f t="shared" si="525"/>
        <v>1.2552980857116662</v>
      </c>
      <c r="AZ830" s="363">
        <f t="shared" si="525"/>
        <v>0</v>
      </c>
      <c r="BA830" s="363">
        <f t="shared" si="525"/>
        <v>1.5702689501344009</v>
      </c>
      <c r="BB830" s="363">
        <f t="shared" si="525"/>
        <v>0</v>
      </c>
      <c r="BC830" s="363">
        <f t="shared" si="525"/>
        <v>2.279646888576</v>
      </c>
      <c r="BD830" s="363">
        <f t="shared" si="525"/>
        <v>0.85068859402666663</v>
      </c>
      <c r="BE830" s="363">
        <f t="shared" si="525"/>
        <v>1.5000743860813335</v>
      </c>
      <c r="BF830" s="363">
        <f t="shared" si="525"/>
        <v>0</v>
      </c>
      <c r="BG830" s="363">
        <f t="shared" si="525"/>
        <v>1.9024319254920001</v>
      </c>
      <c r="BH830" s="363">
        <f t="shared" si="525"/>
        <v>9.4385505814666315E-2</v>
      </c>
      <c r="BI830" s="363">
        <f t="shared" si="525"/>
        <v>2.211158212441334</v>
      </c>
      <c r="BJ830" s="363">
        <f t="shared" si="525"/>
        <v>1.1614557593146664</v>
      </c>
      <c r="BK830" s="363">
        <f t="shared" si="525"/>
        <v>0.67544483618329076</v>
      </c>
      <c r="BL830" s="363">
        <f t="shared" si="525"/>
        <v>0</v>
      </c>
      <c r="BM830" s="363">
        <f t="shared" si="525"/>
        <v>1.8733173480208958</v>
      </c>
      <c r="BN830" s="363">
        <f t="shared" si="525"/>
        <v>0</v>
      </c>
      <c r="BO830" s="363">
        <f t="shared" si="525"/>
        <v>2.2381192450848002</v>
      </c>
      <c r="BP830" s="363">
        <f t="shared" si="525"/>
        <v>1.1701100649784002</v>
      </c>
      <c r="BQ830" s="363">
        <f t="shared" si="525"/>
        <v>1.2892836363191995</v>
      </c>
      <c r="BR830" s="363">
        <f t="shared" si="525"/>
        <v>0</v>
      </c>
      <c r="BS830" s="363">
        <f t="shared" si="525"/>
        <v>1.8303002513231998</v>
      </c>
      <c r="BT830" s="363">
        <f t="shared" si="525"/>
        <v>0.14900252466800068</v>
      </c>
      <c r="BU830" s="363">
        <f t="shared" si="525"/>
        <v>2.2373521768183995</v>
      </c>
      <c r="BV830" s="363">
        <f t="shared" si="525"/>
        <v>1.5888352575256008</v>
      </c>
      <c r="BW830" s="355">
        <f t="shared" si="518"/>
        <v>68.189788915143524</v>
      </c>
    </row>
    <row r="831" spans="1:75" ht="16.5" thickBot="1" x14ac:dyDescent="0.3">
      <c r="BW831" s="344">
        <f t="shared" si="518"/>
        <v>0</v>
      </c>
    </row>
    <row r="832" spans="1:75" ht="16.5" thickBot="1" x14ac:dyDescent="0.3">
      <c r="A832" s="357" t="s">
        <v>481</v>
      </c>
      <c r="B832" s="357">
        <f>COUNTIF(O830:BV830,"&lt;0")</f>
        <v>0</v>
      </c>
      <c r="BW832" s="344">
        <f t="shared" si="518"/>
        <v>0</v>
      </c>
    </row>
    <row r="833" spans="1:75" ht="16.5" thickBot="1" x14ac:dyDescent="0.3">
      <c r="A833" s="386" t="s">
        <v>164</v>
      </c>
      <c r="BW833" s="344">
        <f t="shared" si="518"/>
        <v>0</v>
      </c>
    </row>
    <row r="834" spans="1:75" ht="16.5" thickBot="1" x14ac:dyDescent="0.3">
      <c r="A834" s="180" t="s">
        <v>477</v>
      </c>
      <c r="O834" s="363">
        <f>(O835/30)*'MONTHLY DATA'!AM201</f>
        <v>10.563296463728799</v>
      </c>
      <c r="P834" s="363">
        <f>P836-P835</f>
        <v>8.3133338688767999</v>
      </c>
      <c r="Q834" s="363">
        <f>(Q835/30)*'MONTHLY DATA'!AO201</f>
        <v>5.2675215407275999</v>
      </c>
      <c r="R834" s="363">
        <f>R836-R835</f>
        <v>2.9837131825436001</v>
      </c>
      <c r="S834" s="363">
        <f>(S835/30)*'MONTHLY DATA'!AQ201</f>
        <v>5.9219209052739998</v>
      </c>
      <c r="T834" s="363">
        <f>(T835/30)*'MONTHLY DATA'!AR201</f>
        <v>4.5492174869152002</v>
      </c>
      <c r="U834" s="363">
        <f>(U835/30)*'MONTHLY DATA'!AS201</f>
        <v>5.5973298929592001</v>
      </c>
      <c r="V834" s="363">
        <f>V836-V835</f>
        <v>3.5908224797272004</v>
      </c>
      <c r="W834" s="363">
        <f>(W835/30)*'MONTHLY DATA'!AU201</f>
        <v>5.7571297515732001</v>
      </c>
      <c r="X834" s="363">
        <f>(X835/30)*'MONTHLY DATA'!AV201</f>
        <v>3.2462688945544</v>
      </c>
      <c r="Y834" s="363">
        <f>(Y835/30)*'MONTHLY DATA'!AW201</f>
        <v>6.0232790852740008</v>
      </c>
      <c r="Z834" s="363">
        <f>(Z835/30)*'MONTHLY DATA'!AX201</f>
        <v>5.1023532402523992</v>
      </c>
      <c r="AA834" s="363">
        <f>(AA835/30)*'MONTHLY DATA'!AY201</f>
        <v>3.1947174287093327</v>
      </c>
      <c r="AB834" s="363">
        <f>(AB835/30)*'MONTHLY DATA'!AZ201</f>
        <v>1.8187449388053338</v>
      </c>
      <c r="AC834" s="363">
        <f>(AC835/30)*'MONTHLY DATA'!BA201</f>
        <v>4.1187912096106674</v>
      </c>
      <c r="AD834" s="363">
        <f>AD836-AD835</f>
        <v>2.351456259560667</v>
      </c>
      <c r="AE834" s="363">
        <f>(AE835/30)*'MONTHLY DATA'!BC201</f>
        <v>5.0027058663786672</v>
      </c>
      <c r="AF834" s="363">
        <f>(AF835/30)*'MONTHLY DATA'!BD201</f>
        <v>4.603572858613334</v>
      </c>
      <c r="AG834" s="363">
        <f>(AG835/30)*'MONTHLY DATA'!BE201</f>
        <v>4.5147703057386677</v>
      </c>
      <c r="AH834" s="363">
        <f>AH836-AH835</f>
        <v>3.1579800330886671</v>
      </c>
      <c r="AI834" s="363">
        <f>(AI835/30)*'MONTHLY DATA'!BG201</f>
        <v>4.7754948471786669</v>
      </c>
      <c r="AJ834" s="363">
        <f>(AJ835/30)*'MONTHLY DATA'!BH201</f>
        <v>2.8579243449493337</v>
      </c>
      <c r="AK834" s="363">
        <f>(AK835/30)*'MONTHLY DATA'!BI201</f>
        <v>5.1163614849386683</v>
      </c>
      <c r="AL834" s="363">
        <f>(AL835/30)*'MONTHLY DATA'!BJ201</f>
        <v>5.3323365795733348</v>
      </c>
      <c r="AM834" s="363">
        <f>AM836-AM835</f>
        <v>3.156830772868334</v>
      </c>
      <c r="AN834" s="363">
        <f>AN836-AN835</f>
        <v>1.9265374904683341</v>
      </c>
      <c r="AO834" s="363">
        <f>(AO835/30)*'MONTHLY DATA'!BM201</f>
        <v>3.5793973465140008</v>
      </c>
      <c r="AP834" s="363">
        <f>AP836-AP835</f>
        <v>2.0356815387990008</v>
      </c>
      <c r="AQ834" s="363">
        <f>(AQ835/30)*'MONTHLY DATA'!BO201</f>
        <v>4.2741039399465004</v>
      </c>
      <c r="AR834" s="363">
        <f>(AR835/30)*'MONTHLY DATA'!BP201</f>
        <v>3.8290529198295</v>
      </c>
      <c r="AS834" s="363">
        <f>(AS835/30)*'MONTHLY DATA'!BQ201</f>
        <v>3.8844894197834994</v>
      </c>
      <c r="AT834" s="363">
        <f>AT836-AT835</f>
        <v>2.6541961373834995</v>
      </c>
      <c r="AU834" s="363">
        <f>(AU835/30)*'MONTHLY DATA'!BS201</f>
        <v>4.0925300926455002</v>
      </c>
      <c r="AV834" s="363">
        <f>(AV835/30)*'MONTHLY DATA'!BT201</f>
        <v>2.4598157722214991</v>
      </c>
      <c r="AW834" s="363">
        <f>(AW835/30)*'MONTHLY DATA'!BU201</f>
        <v>4.3603967166375002</v>
      </c>
      <c r="AX834" s="363">
        <f>(AX835/30)*'MONTHLY DATA'!BV201</f>
        <v>4.3991394025095003</v>
      </c>
      <c r="AY834" s="363">
        <f>(AY835/30)*'MONTHLY DATA'!BW201</f>
        <v>4.1406920816640005</v>
      </c>
      <c r="AZ834" s="363">
        <f>AZ836-AZ835</f>
        <v>2.7963010290560004</v>
      </c>
      <c r="BA834" s="363">
        <f>(BA835/30)*'MONTHLY DATA'!BY201</f>
        <v>3.9213925838304013</v>
      </c>
      <c r="BB834" s="363">
        <f>BB836-BB835</f>
        <v>2.3319611212424016</v>
      </c>
      <c r="BC834" s="363">
        <f>(BC835/30)*'MONTHLY DATA'!CA201</f>
        <v>4.6873953265344008</v>
      </c>
      <c r="BD834" s="363">
        <f>(BD835/30)*'MONTHLY DATA'!CB201</f>
        <v>3.6624030122495999</v>
      </c>
      <c r="BE834" s="363">
        <f>(BE835/30)*'MONTHLY DATA'!CC201</f>
        <v>4.3882874268144008</v>
      </c>
      <c r="BF834" s="363">
        <f>BF836-BF835</f>
        <v>3.0269740183664009</v>
      </c>
      <c r="BG834" s="363">
        <f>(BG835/30)*'MONTHLY DATA'!CE201</f>
        <v>4.5428449077024009</v>
      </c>
      <c r="BH834" s="363">
        <f>(BH835/30)*'MONTHLY DATA'!CF201</f>
        <v>2.5373792799696</v>
      </c>
      <c r="BI834" s="363">
        <f>(BI835/30)*'MONTHLY DATA'!CG201</f>
        <v>4.7670830228544023</v>
      </c>
      <c r="BJ834" s="363">
        <f>(BJ835/30)*'MONTHLY DATA'!CH201</f>
        <v>4.1356047698976006</v>
      </c>
      <c r="BK834" s="363">
        <f>(BK835/30)*'MONTHLY DATA'!CI201</f>
        <v>3.2815471204197455</v>
      </c>
      <c r="BL834" s="363">
        <f>BL836-BL835</f>
        <v>1.8304132955947445</v>
      </c>
      <c r="BM834" s="363">
        <f>(BM835/30)*'MONTHLY DATA'!CK201</f>
        <v>3.7736997252996671</v>
      </c>
      <c r="BN834" s="363">
        <f>BN836-BN835</f>
        <v>2.2926968934346661</v>
      </c>
      <c r="BO834" s="363">
        <f>(BO835/30)*'MONTHLY DATA'!CM201</f>
        <v>4.4578196597231337</v>
      </c>
      <c r="BP834" s="363">
        <f>(BP835/30)*'MONTHLY DATA'!CN201</f>
        <v>3.8185420912912669</v>
      </c>
      <c r="BQ834" s="363">
        <f>(BQ835/30)*'MONTHLY DATA'!CO201</f>
        <v>4.1341913678660669</v>
      </c>
      <c r="BR834" s="363">
        <f>BR836-BR835</f>
        <v>2.9273565377930657</v>
      </c>
      <c r="BS834" s="363">
        <f>(BS835/30)*'MONTHLY DATA'!CQ201</f>
        <v>4.2870540348665997</v>
      </c>
      <c r="BT834" s="363">
        <f>(BT835/30)*'MONTHLY DATA'!CR201</f>
        <v>2.4518627607910011</v>
      </c>
      <c r="BU834" s="363">
        <f>(BU835/30)*'MONTHLY DATA'!CS201</f>
        <v>4.5711694661743341</v>
      </c>
      <c r="BV834" s="363">
        <f>(BV835/30)*'MONTHLY DATA'!CT201</f>
        <v>4.4026070584016672</v>
      </c>
      <c r="BW834" s="355">
        <f t="shared" si="518"/>
        <v>241.58049309099601</v>
      </c>
    </row>
    <row r="835" spans="1:75" ht="16.5" thickBot="1" x14ac:dyDescent="0.3">
      <c r="A835" s="180" t="s">
        <v>478</v>
      </c>
      <c r="O835" s="363">
        <f>O708+O702</f>
        <v>9.6029967852079992</v>
      </c>
      <c r="P835" s="363">
        <f t="shared" ref="P835:BV835" si="526">P708+P702</f>
        <v>2.2499625948519997</v>
      </c>
      <c r="Q835" s="363">
        <f t="shared" si="526"/>
        <v>4.7886559461160001</v>
      </c>
      <c r="R835" s="363">
        <f t="shared" si="526"/>
        <v>2.2838083581839999</v>
      </c>
      <c r="S835" s="363">
        <f t="shared" si="526"/>
        <v>5.3835644593399996</v>
      </c>
      <c r="T835" s="363">
        <f t="shared" si="526"/>
        <v>4.1356522608319999</v>
      </c>
      <c r="U835" s="363">
        <f t="shared" si="526"/>
        <v>5.0884817208720001</v>
      </c>
      <c r="V835" s="363">
        <f t="shared" si="526"/>
        <v>2.0065074132319998</v>
      </c>
      <c r="W835" s="363">
        <f t="shared" si="526"/>
        <v>5.2337543196120002</v>
      </c>
      <c r="X835" s="363">
        <f t="shared" si="526"/>
        <v>2.9511535405039999</v>
      </c>
      <c r="Y835" s="363">
        <f t="shared" si="526"/>
        <v>5.4757082593400002</v>
      </c>
      <c r="Z835" s="363">
        <f t="shared" si="526"/>
        <v>4.6385029456839995</v>
      </c>
      <c r="AA835" s="363">
        <f t="shared" si="526"/>
        <v>2.9950475894149995</v>
      </c>
      <c r="AB835" s="363">
        <f t="shared" si="526"/>
        <v>1.7050733801300004</v>
      </c>
      <c r="AC835" s="363">
        <f t="shared" si="526"/>
        <v>3.8613667590100005</v>
      </c>
      <c r="AD835" s="363">
        <f t="shared" si="526"/>
        <v>1.7673349500500006</v>
      </c>
      <c r="AE835" s="363">
        <f t="shared" si="526"/>
        <v>4.6900367497300008</v>
      </c>
      <c r="AF835" s="363">
        <f t="shared" si="526"/>
        <v>4.3158495549500007</v>
      </c>
      <c r="AG835" s="363">
        <f t="shared" si="526"/>
        <v>4.2325971616300011</v>
      </c>
      <c r="AH835" s="363">
        <f t="shared" si="526"/>
        <v>1.3567902726500003</v>
      </c>
      <c r="AI835" s="363">
        <f t="shared" si="526"/>
        <v>4.4770264192300004</v>
      </c>
      <c r="AJ835" s="363">
        <f t="shared" si="526"/>
        <v>2.6793040733900004</v>
      </c>
      <c r="AK835" s="363">
        <f t="shared" si="526"/>
        <v>4.7965888921300017</v>
      </c>
      <c r="AL835" s="363">
        <f t="shared" si="526"/>
        <v>4.9990655433500013</v>
      </c>
      <c r="AM835" s="363">
        <f t="shared" si="526"/>
        <v>2.1755058067050008</v>
      </c>
      <c r="AN835" s="363">
        <f t="shared" si="526"/>
        <v>1.2302932823999999</v>
      </c>
      <c r="AO835" s="363">
        <f t="shared" si="526"/>
        <v>3.2539975877400007</v>
      </c>
      <c r="AP835" s="363">
        <f t="shared" si="526"/>
        <v>1.5437158077149999</v>
      </c>
      <c r="AQ835" s="363">
        <f t="shared" si="526"/>
        <v>3.885549036315</v>
      </c>
      <c r="AR835" s="363">
        <f t="shared" si="526"/>
        <v>3.4809571998449997</v>
      </c>
      <c r="AS835" s="363">
        <f t="shared" si="526"/>
        <v>3.5313540179849996</v>
      </c>
      <c r="AT835" s="363">
        <f t="shared" si="526"/>
        <v>1.2302932823999999</v>
      </c>
      <c r="AU835" s="363">
        <f t="shared" si="526"/>
        <v>3.720481902405</v>
      </c>
      <c r="AV835" s="363">
        <f t="shared" si="526"/>
        <v>2.2361961565649993</v>
      </c>
      <c r="AW835" s="363">
        <f t="shared" si="526"/>
        <v>3.9639970151249999</v>
      </c>
      <c r="AX835" s="363">
        <f t="shared" si="526"/>
        <v>3.9992176386449998</v>
      </c>
      <c r="AY835" s="363">
        <f t="shared" si="526"/>
        <v>3.4505767347200003</v>
      </c>
      <c r="AZ835" s="363">
        <f t="shared" si="526"/>
        <v>1.3443910526080001</v>
      </c>
      <c r="BA835" s="363">
        <f t="shared" si="526"/>
        <v>3.2678271531920013</v>
      </c>
      <c r="BB835" s="363">
        <f t="shared" si="526"/>
        <v>1.5894314625879999</v>
      </c>
      <c r="BC835" s="363">
        <f t="shared" si="526"/>
        <v>3.9061627721120011</v>
      </c>
      <c r="BD835" s="363">
        <f t="shared" si="526"/>
        <v>3.0520025102080002</v>
      </c>
      <c r="BE835" s="363">
        <f t="shared" si="526"/>
        <v>3.6569061890120009</v>
      </c>
      <c r="BF835" s="363">
        <f t="shared" si="526"/>
        <v>1.3613134084479999</v>
      </c>
      <c r="BG835" s="363">
        <f t="shared" si="526"/>
        <v>3.7857040897520009</v>
      </c>
      <c r="BH835" s="363">
        <f t="shared" si="526"/>
        <v>2.1144827333079999</v>
      </c>
      <c r="BI835" s="363">
        <f t="shared" si="526"/>
        <v>3.9725691857120013</v>
      </c>
      <c r="BJ835" s="363">
        <f t="shared" si="526"/>
        <v>3.4463373082480002</v>
      </c>
      <c r="BK835" s="363">
        <f t="shared" si="526"/>
        <v>2.8954827533115401</v>
      </c>
      <c r="BL835" s="363">
        <f t="shared" si="526"/>
        <v>1.451133824825001</v>
      </c>
      <c r="BM835" s="363">
        <f t="shared" si="526"/>
        <v>3.3297350517350006</v>
      </c>
      <c r="BN835" s="363">
        <f t="shared" si="526"/>
        <v>1.4810028318650008</v>
      </c>
      <c r="BO835" s="363">
        <f t="shared" si="526"/>
        <v>3.933370287991</v>
      </c>
      <c r="BP835" s="363">
        <f t="shared" si="526"/>
        <v>3.3693018452570005</v>
      </c>
      <c r="BQ835" s="363">
        <f t="shared" si="526"/>
        <v>3.6478159128230003</v>
      </c>
      <c r="BR835" s="363">
        <f t="shared" si="526"/>
        <v>1.206834830073001</v>
      </c>
      <c r="BS835" s="363">
        <f t="shared" si="526"/>
        <v>3.7826947366470001</v>
      </c>
      <c r="BT835" s="363">
        <f t="shared" si="526"/>
        <v>2.1634083183450006</v>
      </c>
      <c r="BU835" s="363">
        <f t="shared" si="526"/>
        <v>4.033384823095</v>
      </c>
      <c r="BV835" s="363">
        <f t="shared" si="526"/>
        <v>3.8846532868250012</v>
      </c>
      <c r="BW835" s="355">
        <f t="shared" si="518"/>
        <v>200.09291178598659</v>
      </c>
    </row>
    <row r="836" spans="1:75" ht="16.5" thickBot="1" x14ac:dyDescent="0.3">
      <c r="A836" s="180" t="s">
        <v>479</v>
      </c>
      <c r="O836" s="363">
        <f>N834</f>
        <v>0</v>
      </c>
      <c r="P836" s="363">
        <f t="shared" ref="P836:BV836" si="527">O834</f>
        <v>10.563296463728799</v>
      </c>
      <c r="Q836" s="363">
        <f t="shared" si="527"/>
        <v>8.3133338688767999</v>
      </c>
      <c r="R836" s="363">
        <f t="shared" si="527"/>
        <v>5.2675215407275999</v>
      </c>
      <c r="S836" s="363">
        <f t="shared" si="527"/>
        <v>2.9837131825436001</v>
      </c>
      <c r="T836" s="363">
        <f t="shared" si="527"/>
        <v>5.9219209052739998</v>
      </c>
      <c r="U836" s="363">
        <f t="shared" si="527"/>
        <v>4.5492174869152002</v>
      </c>
      <c r="V836" s="363">
        <f t="shared" si="527"/>
        <v>5.5973298929592001</v>
      </c>
      <c r="W836" s="363">
        <f t="shared" si="527"/>
        <v>3.5908224797272004</v>
      </c>
      <c r="X836" s="363">
        <f t="shared" si="527"/>
        <v>5.7571297515732001</v>
      </c>
      <c r="Y836" s="363">
        <f t="shared" si="527"/>
        <v>3.2462688945544</v>
      </c>
      <c r="Z836" s="363">
        <f t="shared" si="527"/>
        <v>6.0232790852740008</v>
      </c>
      <c r="AA836" s="363">
        <f t="shared" si="527"/>
        <v>5.1023532402523992</v>
      </c>
      <c r="AB836" s="363">
        <f t="shared" si="527"/>
        <v>3.1947174287093327</v>
      </c>
      <c r="AC836" s="363">
        <f t="shared" si="527"/>
        <v>1.8187449388053338</v>
      </c>
      <c r="AD836" s="363">
        <f t="shared" si="527"/>
        <v>4.1187912096106674</v>
      </c>
      <c r="AE836" s="363">
        <f t="shared" si="527"/>
        <v>2.351456259560667</v>
      </c>
      <c r="AF836" s="363">
        <f t="shared" si="527"/>
        <v>5.0027058663786672</v>
      </c>
      <c r="AG836" s="363">
        <f t="shared" si="527"/>
        <v>4.603572858613334</v>
      </c>
      <c r="AH836" s="363">
        <f t="shared" si="527"/>
        <v>4.5147703057386677</v>
      </c>
      <c r="AI836" s="363">
        <f t="shared" si="527"/>
        <v>3.1579800330886671</v>
      </c>
      <c r="AJ836" s="363">
        <f t="shared" si="527"/>
        <v>4.7754948471786669</v>
      </c>
      <c r="AK836" s="363">
        <f t="shared" si="527"/>
        <v>2.8579243449493337</v>
      </c>
      <c r="AL836" s="363">
        <f t="shared" si="527"/>
        <v>5.1163614849386683</v>
      </c>
      <c r="AM836" s="363">
        <f t="shared" si="527"/>
        <v>5.3323365795733348</v>
      </c>
      <c r="AN836" s="363">
        <f t="shared" si="527"/>
        <v>3.156830772868334</v>
      </c>
      <c r="AO836" s="363">
        <f t="shared" si="527"/>
        <v>1.9265374904683341</v>
      </c>
      <c r="AP836" s="363">
        <f t="shared" si="527"/>
        <v>3.5793973465140008</v>
      </c>
      <c r="AQ836" s="363">
        <f t="shared" si="527"/>
        <v>2.0356815387990008</v>
      </c>
      <c r="AR836" s="363">
        <f t="shared" si="527"/>
        <v>4.2741039399465004</v>
      </c>
      <c r="AS836" s="363">
        <f t="shared" si="527"/>
        <v>3.8290529198295</v>
      </c>
      <c r="AT836" s="363">
        <f t="shared" si="527"/>
        <v>3.8844894197834994</v>
      </c>
      <c r="AU836" s="363">
        <f t="shared" si="527"/>
        <v>2.6541961373834995</v>
      </c>
      <c r="AV836" s="363">
        <f t="shared" si="527"/>
        <v>4.0925300926455002</v>
      </c>
      <c r="AW836" s="363">
        <f t="shared" si="527"/>
        <v>2.4598157722214991</v>
      </c>
      <c r="AX836" s="363">
        <f t="shared" si="527"/>
        <v>4.3603967166375002</v>
      </c>
      <c r="AY836" s="363">
        <f t="shared" si="527"/>
        <v>4.3991394025095003</v>
      </c>
      <c r="AZ836" s="363">
        <f t="shared" si="527"/>
        <v>4.1406920816640005</v>
      </c>
      <c r="BA836" s="363">
        <f t="shared" si="527"/>
        <v>2.7963010290560004</v>
      </c>
      <c r="BB836" s="363">
        <f t="shared" si="527"/>
        <v>3.9213925838304013</v>
      </c>
      <c r="BC836" s="363">
        <f t="shared" si="527"/>
        <v>2.3319611212424016</v>
      </c>
      <c r="BD836" s="363">
        <f t="shared" si="527"/>
        <v>4.6873953265344008</v>
      </c>
      <c r="BE836" s="363">
        <f t="shared" si="527"/>
        <v>3.6624030122495999</v>
      </c>
      <c r="BF836" s="363">
        <f t="shared" si="527"/>
        <v>4.3882874268144008</v>
      </c>
      <c r="BG836" s="363">
        <f t="shared" si="527"/>
        <v>3.0269740183664009</v>
      </c>
      <c r="BH836" s="363">
        <f t="shared" si="527"/>
        <v>4.5428449077024009</v>
      </c>
      <c r="BI836" s="363">
        <f t="shared" si="527"/>
        <v>2.5373792799696</v>
      </c>
      <c r="BJ836" s="363">
        <f t="shared" si="527"/>
        <v>4.7670830228544023</v>
      </c>
      <c r="BK836" s="363">
        <f t="shared" si="527"/>
        <v>4.1356047698976006</v>
      </c>
      <c r="BL836" s="363">
        <f t="shared" si="527"/>
        <v>3.2815471204197455</v>
      </c>
      <c r="BM836" s="363">
        <f t="shared" si="527"/>
        <v>1.8304132955947445</v>
      </c>
      <c r="BN836" s="363">
        <f t="shared" si="527"/>
        <v>3.7736997252996671</v>
      </c>
      <c r="BO836" s="363">
        <f t="shared" si="527"/>
        <v>2.2926968934346661</v>
      </c>
      <c r="BP836" s="363">
        <f t="shared" si="527"/>
        <v>4.4578196597231337</v>
      </c>
      <c r="BQ836" s="363">
        <f t="shared" si="527"/>
        <v>3.8185420912912669</v>
      </c>
      <c r="BR836" s="363">
        <f t="shared" si="527"/>
        <v>4.1341913678660669</v>
      </c>
      <c r="BS836" s="363">
        <f t="shared" si="527"/>
        <v>2.9273565377930657</v>
      </c>
      <c r="BT836" s="363">
        <f t="shared" si="527"/>
        <v>4.2870540348665997</v>
      </c>
      <c r="BU836" s="363">
        <f t="shared" si="527"/>
        <v>2.4518627607910011</v>
      </c>
      <c r="BV836" s="363">
        <f t="shared" si="527"/>
        <v>4.5711694661743341</v>
      </c>
      <c r="BW836" s="355">
        <f t="shared" si="518"/>
        <v>237.17788603259436</v>
      </c>
    </row>
    <row r="837" spans="1:75" ht="16.5" thickBot="1" x14ac:dyDescent="0.3">
      <c r="A837" s="180" t="s">
        <v>480</v>
      </c>
      <c r="O837" s="363">
        <f>O834+O835-O836</f>
        <v>20.166293248936796</v>
      </c>
      <c r="P837" s="363">
        <f t="shared" ref="P837:BV837" si="528">P834+P835-P836</f>
        <v>0</v>
      </c>
      <c r="Q837" s="363">
        <f t="shared" si="528"/>
        <v>1.7428436179668001</v>
      </c>
      <c r="R837" s="363">
        <f t="shared" si="528"/>
        <v>0</v>
      </c>
      <c r="S837" s="363">
        <f t="shared" si="528"/>
        <v>8.3217721820704007</v>
      </c>
      <c r="T837" s="363">
        <f t="shared" si="528"/>
        <v>2.7629488424732003</v>
      </c>
      <c r="U837" s="363">
        <f t="shared" si="528"/>
        <v>6.136594126916</v>
      </c>
      <c r="V837" s="363">
        <f t="shared" si="528"/>
        <v>0</v>
      </c>
      <c r="W837" s="363">
        <f t="shared" si="528"/>
        <v>7.400061591457999</v>
      </c>
      <c r="X837" s="363">
        <f t="shared" si="528"/>
        <v>0.44029268348519945</v>
      </c>
      <c r="Y837" s="363">
        <f t="shared" si="528"/>
        <v>8.2527184500596</v>
      </c>
      <c r="Z837" s="363">
        <f t="shared" si="528"/>
        <v>3.717577100662397</v>
      </c>
      <c r="AA837" s="363">
        <f t="shared" si="528"/>
        <v>1.0874117778719325</v>
      </c>
      <c r="AB837" s="363">
        <f t="shared" si="528"/>
        <v>0.32910089022600175</v>
      </c>
      <c r="AC837" s="363">
        <f t="shared" si="528"/>
        <v>6.1614130298153347</v>
      </c>
      <c r="AD837" s="363">
        <f t="shared" si="528"/>
        <v>0</v>
      </c>
      <c r="AE837" s="363">
        <f t="shared" si="528"/>
        <v>7.3412863565480002</v>
      </c>
      <c r="AF837" s="363">
        <f t="shared" si="528"/>
        <v>3.9167165471846683</v>
      </c>
      <c r="AG837" s="363">
        <f t="shared" si="528"/>
        <v>4.1437946087553348</v>
      </c>
      <c r="AH837" s="363">
        <f t="shared" si="528"/>
        <v>0</v>
      </c>
      <c r="AI837" s="363">
        <f t="shared" si="528"/>
        <v>6.0945412333200002</v>
      </c>
      <c r="AJ837" s="363">
        <f t="shared" si="528"/>
        <v>0.76173357116066676</v>
      </c>
      <c r="AK837" s="363">
        <f t="shared" si="528"/>
        <v>7.0550260321193363</v>
      </c>
      <c r="AL837" s="363">
        <f t="shared" si="528"/>
        <v>5.2150406379846679</v>
      </c>
      <c r="AM837" s="363">
        <f t="shared" si="528"/>
        <v>0</v>
      </c>
      <c r="AN837" s="363">
        <f t="shared" si="528"/>
        <v>0</v>
      </c>
      <c r="AO837" s="363">
        <f t="shared" si="528"/>
        <v>4.9068574437856673</v>
      </c>
      <c r="AP837" s="363">
        <f t="shared" si="528"/>
        <v>0</v>
      </c>
      <c r="AQ837" s="363">
        <f t="shared" si="528"/>
        <v>6.1239714374625009</v>
      </c>
      <c r="AR837" s="363">
        <f t="shared" si="528"/>
        <v>3.0359061797279994</v>
      </c>
      <c r="AS837" s="363">
        <f t="shared" si="528"/>
        <v>3.5867905179389994</v>
      </c>
      <c r="AT837" s="363">
        <f t="shared" si="528"/>
        <v>0</v>
      </c>
      <c r="AU837" s="363">
        <f t="shared" si="528"/>
        <v>5.1588158576670011</v>
      </c>
      <c r="AV837" s="363">
        <f t="shared" si="528"/>
        <v>0.6034818361409986</v>
      </c>
      <c r="AW837" s="363">
        <f t="shared" si="528"/>
        <v>5.864577959541001</v>
      </c>
      <c r="AX837" s="363">
        <f t="shared" si="528"/>
        <v>4.0379603245170008</v>
      </c>
      <c r="AY837" s="363">
        <f t="shared" si="528"/>
        <v>3.1921294138745004</v>
      </c>
      <c r="AZ837" s="363">
        <f t="shared" si="528"/>
        <v>0</v>
      </c>
      <c r="BA837" s="363">
        <f t="shared" si="528"/>
        <v>4.3929187079664018</v>
      </c>
      <c r="BB837" s="363">
        <f t="shared" si="528"/>
        <v>0</v>
      </c>
      <c r="BC837" s="363">
        <f t="shared" si="528"/>
        <v>6.2615969774039995</v>
      </c>
      <c r="BD837" s="363">
        <f t="shared" si="528"/>
        <v>2.0270101959231992</v>
      </c>
      <c r="BE837" s="363">
        <f t="shared" si="528"/>
        <v>4.3827906035768027</v>
      </c>
      <c r="BF837" s="363">
        <f t="shared" si="528"/>
        <v>0</v>
      </c>
      <c r="BG837" s="363">
        <f t="shared" si="528"/>
        <v>5.3015749790880005</v>
      </c>
      <c r="BH837" s="363">
        <f t="shared" si="528"/>
        <v>0.10901710557519895</v>
      </c>
      <c r="BI837" s="363">
        <f t="shared" si="528"/>
        <v>6.2022729285968046</v>
      </c>
      <c r="BJ837" s="363">
        <f t="shared" si="528"/>
        <v>2.8148590552911985</v>
      </c>
      <c r="BK837" s="363">
        <f t="shared" si="528"/>
        <v>2.041425103833685</v>
      </c>
      <c r="BL837" s="363">
        <f t="shared" si="528"/>
        <v>0</v>
      </c>
      <c r="BM837" s="363">
        <f t="shared" si="528"/>
        <v>5.2730214814399234</v>
      </c>
      <c r="BN837" s="363">
        <f t="shared" si="528"/>
        <v>0</v>
      </c>
      <c r="BO837" s="363">
        <f t="shared" si="528"/>
        <v>6.0984930542794675</v>
      </c>
      <c r="BP837" s="363">
        <f t="shared" si="528"/>
        <v>2.7300242768251337</v>
      </c>
      <c r="BQ837" s="363">
        <f t="shared" si="528"/>
        <v>3.9634651893977999</v>
      </c>
      <c r="BR837" s="363">
        <f t="shared" si="528"/>
        <v>0</v>
      </c>
      <c r="BS837" s="363">
        <f t="shared" si="528"/>
        <v>5.1423922337205346</v>
      </c>
      <c r="BT837" s="363">
        <f t="shared" si="528"/>
        <v>0.3282170442694019</v>
      </c>
      <c r="BU837" s="363">
        <f t="shared" si="528"/>
        <v>6.152691528478333</v>
      </c>
      <c r="BV837" s="363">
        <f t="shared" si="528"/>
        <v>3.7160908790523344</v>
      </c>
      <c r="BW837" s="355">
        <f t="shared" si="518"/>
        <v>204.49551884438819</v>
      </c>
    </row>
    <row r="838" spans="1:75" ht="16.5" thickBot="1" x14ac:dyDescent="0.3">
      <c r="O838" s="360"/>
      <c r="P838" s="360"/>
      <c r="Q838" s="360"/>
      <c r="R838" s="360"/>
      <c r="S838" s="360"/>
      <c r="T838" s="360"/>
      <c r="U838" s="360"/>
      <c r="V838" s="360"/>
      <c r="W838" s="360"/>
      <c r="X838" s="360"/>
      <c r="Y838" s="360"/>
      <c r="Z838" s="360"/>
      <c r="AA838" s="360"/>
      <c r="AB838" s="360"/>
      <c r="AC838" s="360"/>
      <c r="AD838" s="360"/>
      <c r="AE838" s="360"/>
      <c r="AF838" s="360"/>
      <c r="AG838" s="360"/>
      <c r="AH838" s="360"/>
      <c r="AI838" s="360"/>
      <c r="AJ838" s="360"/>
      <c r="AK838" s="360"/>
      <c r="AL838" s="360"/>
      <c r="AM838" s="360"/>
      <c r="AN838" s="360"/>
      <c r="AO838" s="360"/>
      <c r="AP838" s="360"/>
      <c r="AQ838" s="360"/>
      <c r="AR838" s="360"/>
      <c r="AS838" s="360"/>
      <c r="AT838" s="360"/>
      <c r="AU838" s="360"/>
      <c r="AV838" s="360"/>
      <c r="AW838" s="360"/>
      <c r="AX838" s="360"/>
      <c r="AY838" s="360"/>
      <c r="AZ838" s="360"/>
      <c r="BA838" s="360"/>
      <c r="BB838" s="360"/>
      <c r="BC838" s="360"/>
      <c r="BD838" s="360"/>
      <c r="BE838" s="360"/>
      <c r="BF838" s="360"/>
      <c r="BG838" s="360"/>
      <c r="BH838" s="360"/>
      <c r="BI838" s="360"/>
      <c r="BJ838" s="360"/>
      <c r="BK838" s="360"/>
      <c r="BL838" s="360"/>
      <c r="BM838" s="360"/>
      <c r="BN838" s="360"/>
      <c r="BO838" s="360"/>
      <c r="BP838" s="360"/>
      <c r="BQ838" s="360"/>
      <c r="BR838" s="360"/>
      <c r="BS838" s="360"/>
      <c r="BT838" s="360"/>
      <c r="BU838" s="360"/>
      <c r="BV838" s="360"/>
      <c r="BW838" s="355">
        <f t="shared" si="518"/>
        <v>0</v>
      </c>
    </row>
    <row r="839" spans="1:75" ht="16.5" thickBot="1" x14ac:dyDescent="0.3">
      <c r="A839" s="357" t="s">
        <v>481</v>
      </c>
      <c r="B839" s="357">
        <f>COUNTIF(O837:BV837,"&lt;0")</f>
        <v>0</v>
      </c>
      <c r="O839" s="360"/>
      <c r="P839" s="360"/>
      <c r="Q839" s="360"/>
      <c r="R839" s="360"/>
      <c r="S839" s="360"/>
      <c r="T839" s="360"/>
      <c r="U839" s="360"/>
      <c r="V839" s="360"/>
      <c r="W839" s="360"/>
      <c r="X839" s="360"/>
      <c r="Y839" s="360"/>
      <c r="Z839" s="360"/>
      <c r="AA839" s="360"/>
      <c r="AB839" s="360"/>
      <c r="AC839" s="360"/>
      <c r="AD839" s="360"/>
      <c r="AE839" s="360"/>
      <c r="AF839" s="360"/>
      <c r="AG839" s="360"/>
      <c r="AH839" s="360"/>
      <c r="AI839" s="360"/>
      <c r="AJ839" s="360"/>
      <c r="AK839" s="360"/>
      <c r="AL839" s="360"/>
      <c r="AM839" s="360"/>
      <c r="AN839" s="360"/>
      <c r="AO839" s="360"/>
      <c r="AP839" s="360"/>
      <c r="AQ839" s="360"/>
      <c r="AR839" s="360"/>
      <c r="AS839" s="360"/>
      <c r="AT839" s="360"/>
      <c r="AU839" s="360"/>
      <c r="AV839" s="360"/>
      <c r="AW839" s="360"/>
      <c r="AX839" s="360"/>
      <c r="AY839" s="360"/>
      <c r="AZ839" s="360"/>
      <c r="BA839" s="360"/>
      <c r="BB839" s="360"/>
      <c r="BC839" s="360"/>
      <c r="BD839" s="360"/>
      <c r="BE839" s="360"/>
      <c r="BF839" s="360"/>
      <c r="BG839" s="360"/>
      <c r="BH839" s="360"/>
      <c r="BI839" s="360"/>
      <c r="BJ839" s="360"/>
      <c r="BK839" s="360"/>
      <c r="BL839" s="360"/>
      <c r="BM839" s="360"/>
      <c r="BN839" s="360"/>
      <c r="BO839" s="360"/>
      <c r="BP839" s="360"/>
      <c r="BQ839" s="360"/>
      <c r="BR839" s="360"/>
      <c r="BS839" s="360"/>
      <c r="BT839" s="360"/>
      <c r="BU839" s="360"/>
      <c r="BV839" s="360"/>
      <c r="BW839" s="599">
        <f t="shared" si="518"/>
        <v>0</v>
      </c>
    </row>
    <row r="840" spans="1:75" ht="16.5" thickBot="1" x14ac:dyDescent="0.3">
      <c r="A840" s="387" t="s">
        <v>165</v>
      </c>
      <c r="O840" s="360"/>
      <c r="P840" s="360"/>
      <c r="Q840" s="360"/>
      <c r="R840" s="360"/>
      <c r="S840" s="360"/>
      <c r="T840" s="360"/>
      <c r="U840" s="360"/>
      <c r="V840" s="360"/>
      <c r="W840" s="360"/>
      <c r="X840" s="360"/>
      <c r="Y840" s="360"/>
      <c r="Z840" s="360"/>
      <c r="AA840" s="360"/>
      <c r="AB840" s="360"/>
      <c r="AC840" s="360"/>
      <c r="AD840" s="360"/>
      <c r="AE840" s="360"/>
      <c r="AF840" s="360"/>
      <c r="AG840" s="360"/>
      <c r="AH840" s="360"/>
      <c r="AI840" s="360"/>
      <c r="AJ840" s="360"/>
      <c r="AK840" s="360"/>
      <c r="AL840" s="360"/>
      <c r="AM840" s="360"/>
      <c r="AN840" s="360"/>
      <c r="AO840" s="360"/>
      <c r="AP840" s="360"/>
      <c r="AQ840" s="360"/>
      <c r="AR840" s="360"/>
      <c r="AS840" s="360"/>
      <c r="AT840" s="360"/>
      <c r="AU840" s="360"/>
      <c r="AV840" s="360"/>
      <c r="AW840" s="360"/>
      <c r="AX840" s="360"/>
      <c r="AY840" s="360"/>
      <c r="AZ840" s="360"/>
      <c r="BA840" s="360"/>
      <c r="BB840" s="360"/>
      <c r="BC840" s="360"/>
      <c r="BD840" s="360"/>
      <c r="BE840" s="360"/>
      <c r="BF840" s="360"/>
      <c r="BG840" s="360"/>
      <c r="BH840" s="360"/>
      <c r="BI840" s="360"/>
      <c r="BJ840" s="360"/>
      <c r="BK840" s="360"/>
      <c r="BL840" s="360"/>
      <c r="BM840" s="360"/>
      <c r="BN840" s="360"/>
      <c r="BO840" s="360"/>
      <c r="BP840" s="360"/>
      <c r="BQ840" s="360"/>
      <c r="BR840" s="360"/>
      <c r="BS840" s="360"/>
      <c r="BT840" s="360"/>
      <c r="BU840" s="360"/>
      <c r="BV840" s="360"/>
      <c r="BW840" s="599">
        <f t="shared" si="518"/>
        <v>0</v>
      </c>
    </row>
    <row r="841" spans="1:75" ht="16.5" thickBot="1" x14ac:dyDescent="0.3">
      <c r="A841" s="180" t="s">
        <v>472</v>
      </c>
      <c r="O841" s="363">
        <f>(O842/30)*'MONTHLY DATA'!AM202</f>
        <v>30.200425771186662</v>
      </c>
      <c r="P841" s="363">
        <f>P843-P842</f>
        <v>21.633336340650665</v>
      </c>
      <c r="Q841" s="363">
        <f>(Q842/30)*'MONTHLY DATA'!AO202</f>
        <v>15.212119981473332</v>
      </c>
      <c r="R841" s="363">
        <f>(R842/30)*'MONTHLY DATA'!AP202</f>
        <v>7.2307014263599978</v>
      </c>
      <c r="S841" s="363">
        <f>(S842/30)*'MONTHLY DATA'!AQ202</f>
        <v>16.819720656366666</v>
      </c>
      <c r="T841" s="363">
        <f>(T842/30)*'MONTHLY DATA'!AR202</f>
        <v>12.234875079146667</v>
      </c>
      <c r="U841" s="363">
        <f>(U842/30)*'MONTHLY DATA'!AS202</f>
        <v>16.02232879028</v>
      </c>
      <c r="V841" s="363">
        <f>V843-V842</f>
        <v>8.2446959681040006</v>
      </c>
      <c r="W841" s="363">
        <f>(W842/30)*'MONTHLY DATA'!AU202</f>
        <v>16.414893903379998</v>
      </c>
      <c r="X841" s="363">
        <f>(X842/30)*'MONTHLY DATA'!AV202</f>
        <v>9.0340452038266648</v>
      </c>
      <c r="Y841" s="363">
        <f>(Y842/30)*'MONTHLY DATA'!AW202</f>
        <v>17.068717656366665</v>
      </c>
      <c r="Z841" s="363">
        <f>(Z842/30)*'MONTHLY DATA'!AX202</f>
        <v>13.593711072193329</v>
      </c>
      <c r="AA841" s="363">
        <f>(AA842/30)*'MONTHLY DATA'!AY202</f>
        <v>9.3804488499343961</v>
      </c>
      <c r="AB841" s="363">
        <f>(AB842/30)*'MONTHLY DATA'!AZ202</f>
        <v>5.3247120939776007</v>
      </c>
      <c r="AC841" s="363">
        <f>(AC842/30)*'MONTHLY DATA'!BA202</f>
        <v>12.085918520579202</v>
      </c>
      <c r="AD841" s="363">
        <f>(AD842/30)*'MONTHLY DATA'!BB202</f>
        <v>5.4759511074560017</v>
      </c>
      <c r="AE841" s="363">
        <f>(AE842/30)*'MONTHLY DATA'!BC202</f>
        <v>14.098833261673601</v>
      </c>
      <c r="AF841" s="363">
        <f>(AF842/30)*'MONTHLY DATA'!BD202</f>
        <v>11.666524765904001</v>
      </c>
      <c r="AG841" s="363">
        <f>(AG842/30)*'MONTHLY DATA'!BE202</f>
        <v>12.987670916761601</v>
      </c>
      <c r="AH841" s="363">
        <f>AH843-AH842</f>
        <v>7.3892949620015997</v>
      </c>
      <c r="AI841" s="363">
        <f>(AI842/30)*'MONTHLY DATA'!BG202</f>
        <v>13.581411804313602</v>
      </c>
      <c r="AJ841" s="363">
        <f>(AJ842/30)*'MONTHLY DATA'!BH202</f>
        <v>7.691207014332802</v>
      </c>
      <c r="AK841" s="363">
        <f>(AK842/30)*'MONTHLY DATA'!BI202</f>
        <v>14.357658102121601</v>
      </c>
      <c r="AL841" s="363">
        <f>(AL842/30)*'MONTHLY DATA'!BJ202</f>
        <v>13.326118512272002</v>
      </c>
      <c r="AM841" s="363">
        <f>(AM842/30)*'MONTHLY DATA'!BK202</f>
        <v>7.9367976922710683</v>
      </c>
      <c r="AN841" s="363">
        <f>(AN842/30)*'MONTHLY DATA'!BL202</f>
        <v>4.4884223496319988</v>
      </c>
      <c r="AO841" s="363">
        <f>(AO842/30)*'MONTHLY DATA'!BM202</f>
        <v>11.521204378881601</v>
      </c>
      <c r="AP841" s="363">
        <f>(AP842/30)*'MONTHLY DATA'!BN202</f>
        <v>5.4434262829075992</v>
      </c>
      <c r="AQ841" s="363">
        <f>(AQ842/30)*'MONTHLY DATA'!BO202</f>
        <v>13.445552722539599</v>
      </c>
      <c r="AR841" s="363">
        <f>(AR842/30)*'MONTHLY DATA'!BP202</f>
        <v>11.3462347914188</v>
      </c>
      <c r="AS841" s="363">
        <f>(AS842/30)*'MONTHLY DATA'!BQ202</f>
        <v>12.366314287740398</v>
      </c>
      <c r="AT841" s="363">
        <f>AT843-AT842</f>
        <v>7.1873654227803989</v>
      </c>
      <c r="AU841" s="363">
        <f>(AU842/30)*'MONTHLY DATA'!BS202</f>
        <v>12.942590269601199</v>
      </c>
      <c r="AV841" s="363">
        <f>(AV842/30)*'MONTHLY DATA'!BT202</f>
        <v>7.5534260546315988</v>
      </c>
      <c r="AW841" s="363">
        <f>(AW842/30)*'MONTHLY DATA'!BU202</f>
        <v>13.684585090254</v>
      </c>
      <c r="AX841" s="363">
        <f>(AX842/30)*'MONTHLY DATA'!BV202</f>
        <v>12.925383440730799</v>
      </c>
      <c r="AY841" s="363">
        <f>(AY842/30)*'MONTHLY DATA'!BW202</f>
        <v>14.285387681740799</v>
      </c>
      <c r="AZ841" s="363">
        <f>AZ843-AZ842</f>
        <v>8.1011888397440011</v>
      </c>
      <c r="BA841" s="363">
        <f>(BA842/30)*'MONTHLY DATA'!BY202</f>
        <v>13.353590560538882</v>
      </c>
      <c r="BB841" s="363">
        <f>(BB842/30)*'MONTHLY DATA'!BZ202</f>
        <v>6.4283212009267183</v>
      </c>
      <c r="BC841" s="363">
        <f>(BC842/30)*'MONTHLY DATA'!CA202</f>
        <v>15.600531939137282</v>
      </c>
      <c r="BD841" s="363">
        <f>(BD842/30)*'MONTHLY DATA'!CB202</f>
        <v>11.57657128854912</v>
      </c>
      <c r="BE841" s="363">
        <f>(BE842/30)*'MONTHLY DATA'!CC202</f>
        <v>14.723148766625279</v>
      </c>
      <c r="BF841" s="363">
        <f>BF843-BF842</f>
        <v>8.472764710676481</v>
      </c>
      <c r="BG841" s="363">
        <f>(BG842/30)*'MONTHLY DATA'!CE202</f>
        <v>15.176517377230082</v>
      </c>
      <c r="BH841" s="363">
        <f>(BH842/30)*'MONTHLY DATA'!CF202</f>
        <v>8.2765016738611195</v>
      </c>
      <c r="BI841" s="363">
        <f>(BI842/30)*'MONTHLY DATA'!CG202</f>
        <v>15.83428251500928</v>
      </c>
      <c r="BJ841" s="363">
        <f>(BJ842/30)*'MONTHLY DATA'!CH202</f>
        <v>12.96462977764992</v>
      </c>
      <c r="BK841" s="363">
        <f>(BK842/30)*'MONTHLY DATA'!CI202</f>
        <v>11.348822686992095</v>
      </c>
      <c r="BL841" s="363">
        <f>(BL842/30)*'MONTHLY DATA'!CJ202</f>
        <v>5.6417264114782704</v>
      </c>
      <c r="BM841" s="363">
        <f>(BM842/30)*'MONTHLY DATA'!CK202</f>
        <v>12.984858424159068</v>
      </c>
      <c r="BN841" s="363">
        <f>BN843-BN842</f>
        <v>6.8255454733580638</v>
      </c>
      <c r="BO841" s="363">
        <f>(BO842/30)*'MONTHLY DATA'!CM202</f>
        <v>15.146572436896133</v>
      </c>
      <c r="BP841" s="363">
        <f>(BP842/30)*'MONTHLY DATA'!CN202</f>
        <v>12.510991887547071</v>
      </c>
      <c r="BQ841" s="363">
        <f>(BQ842/30)*'MONTHLY DATA'!CO202</f>
        <v>14.123956696258269</v>
      </c>
      <c r="BR841" s="363">
        <f>BR843-BR842</f>
        <v>9.0166144479852655</v>
      </c>
      <c r="BS841" s="363">
        <f>(BS842/30)*'MONTHLY DATA'!CQ202</f>
        <v>14.6069792667932</v>
      </c>
      <c r="BT841" s="363">
        <f>(BT842/30)*'MONTHLY DATA'!CR202</f>
        <v>8.1924949237796039</v>
      </c>
      <c r="BU841" s="363">
        <f>(BU842/30)*'MONTHLY DATA'!CS202</f>
        <v>15.504740431449735</v>
      </c>
      <c r="BV841" s="363">
        <f>(BV842/30)*'MONTHLY DATA'!CT202</f>
        <v>14.356547557278271</v>
      </c>
      <c r="BW841" s="355">
        <f t="shared" si="518"/>
        <v>716.96991151971577</v>
      </c>
    </row>
    <row r="842" spans="1:75" ht="16.5" thickBot="1" x14ac:dyDescent="0.3">
      <c r="A842" s="180" t="s">
        <v>473</v>
      </c>
      <c r="O842" s="363">
        <f>O709+O703</f>
        <v>36.240510925423997</v>
      </c>
      <c r="P842" s="363">
        <f t="shared" ref="P842:BV842" si="529">P709+P703</f>
        <v>8.567089430535999</v>
      </c>
      <c r="Q842" s="363">
        <f t="shared" si="529"/>
        <v>18.254543977767998</v>
      </c>
      <c r="R842" s="363">
        <f t="shared" si="529"/>
        <v>8.6768417116319974</v>
      </c>
      <c r="S842" s="363">
        <f t="shared" si="529"/>
        <v>20.183664787639998</v>
      </c>
      <c r="T842" s="363">
        <f t="shared" si="529"/>
        <v>14.681850094975999</v>
      </c>
      <c r="U842" s="363">
        <f t="shared" si="529"/>
        <v>19.226794548335999</v>
      </c>
      <c r="V842" s="363">
        <f t="shared" si="529"/>
        <v>7.7776328221759981</v>
      </c>
      <c r="W842" s="363">
        <f t="shared" si="529"/>
        <v>19.697872684055998</v>
      </c>
      <c r="X842" s="363">
        <f t="shared" si="529"/>
        <v>10.840854244591998</v>
      </c>
      <c r="Y842" s="363">
        <f t="shared" si="529"/>
        <v>20.482461187639998</v>
      </c>
      <c r="Z842" s="363">
        <f t="shared" si="529"/>
        <v>16.312453286631996</v>
      </c>
      <c r="AA842" s="363">
        <f t="shared" si="529"/>
        <v>11.725561062417997</v>
      </c>
      <c r="AB842" s="363">
        <f t="shared" si="529"/>
        <v>6.6558901174720013</v>
      </c>
      <c r="AC842" s="363">
        <f t="shared" si="529"/>
        <v>15.107398150724</v>
      </c>
      <c r="AD842" s="363">
        <f t="shared" si="529"/>
        <v>6.8449388843200021</v>
      </c>
      <c r="AE842" s="363">
        <f t="shared" si="529"/>
        <v>17.623541577091999</v>
      </c>
      <c r="AF842" s="363">
        <f t="shared" si="529"/>
        <v>14.583155957380001</v>
      </c>
      <c r="AG842" s="363">
        <f t="shared" si="529"/>
        <v>16.234588645952002</v>
      </c>
      <c r="AH842" s="363">
        <f t="shared" si="529"/>
        <v>5.5983759547600016</v>
      </c>
      <c r="AI842" s="363">
        <f t="shared" si="529"/>
        <v>16.976764755392001</v>
      </c>
      <c r="AJ842" s="363">
        <f t="shared" si="529"/>
        <v>9.6140087679160011</v>
      </c>
      <c r="AK842" s="363">
        <f t="shared" si="529"/>
        <v>17.947072627652002</v>
      </c>
      <c r="AL842" s="363">
        <f t="shared" si="529"/>
        <v>16.657648140340001</v>
      </c>
      <c r="AM842" s="363">
        <f t="shared" si="529"/>
        <v>9.1578434910820015</v>
      </c>
      <c r="AN842" s="363">
        <f t="shared" si="529"/>
        <v>5.1789488649599988</v>
      </c>
      <c r="AO842" s="363">
        <f t="shared" si="529"/>
        <v>13.293697360248</v>
      </c>
      <c r="AP842" s="363">
        <f t="shared" si="529"/>
        <v>6.2808764802779988</v>
      </c>
      <c r="AQ842" s="363">
        <f t="shared" si="529"/>
        <v>15.514099295237999</v>
      </c>
      <c r="AR842" s="363">
        <f t="shared" si="529"/>
        <v>13.091809374714</v>
      </c>
      <c r="AS842" s="363">
        <f t="shared" si="529"/>
        <v>14.268824178161998</v>
      </c>
      <c r="AT842" s="363">
        <f t="shared" si="529"/>
        <v>5.1789488649599988</v>
      </c>
      <c r="AU842" s="363">
        <f t="shared" si="529"/>
        <v>14.933758003386</v>
      </c>
      <c r="AV842" s="363">
        <f t="shared" si="529"/>
        <v>8.7154916014979982</v>
      </c>
      <c r="AW842" s="363">
        <f t="shared" si="529"/>
        <v>15.78990587337</v>
      </c>
      <c r="AX842" s="363">
        <f t="shared" si="529"/>
        <v>14.913903970073999</v>
      </c>
      <c r="AY842" s="363">
        <f t="shared" si="529"/>
        <v>15.872652979711997</v>
      </c>
      <c r="AZ842" s="363">
        <f t="shared" si="529"/>
        <v>6.1841988419967988</v>
      </c>
      <c r="BA842" s="363">
        <f t="shared" si="529"/>
        <v>14.837322845043202</v>
      </c>
      <c r="BB842" s="363">
        <f t="shared" si="529"/>
        <v>7.1425791121407984</v>
      </c>
      <c r="BC842" s="363">
        <f t="shared" si="529"/>
        <v>17.333924376819201</v>
      </c>
      <c r="BD842" s="363">
        <f t="shared" si="529"/>
        <v>12.8628569872768</v>
      </c>
      <c r="BE842" s="363">
        <f t="shared" si="529"/>
        <v>16.3590541851392</v>
      </c>
      <c r="BF842" s="363">
        <f t="shared" si="529"/>
        <v>6.250384055948798</v>
      </c>
      <c r="BG842" s="363">
        <f t="shared" si="529"/>
        <v>16.862797085811202</v>
      </c>
      <c r="BH842" s="363">
        <f t="shared" si="529"/>
        <v>9.1961129709567988</v>
      </c>
      <c r="BI842" s="363">
        <f t="shared" si="529"/>
        <v>17.593647238899202</v>
      </c>
      <c r="BJ842" s="363">
        <f t="shared" si="529"/>
        <v>14.4051441973888</v>
      </c>
      <c r="BK842" s="363">
        <f t="shared" si="529"/>
        <v>12.159452878920101</v>
      </c>
      <c r="BL842" s="363">
        <f t="shared" si="529"/>
        <v>6.0447068694410042</v>
      </c>
      <c r="BM842" s="363">
        <f t="shared" si="529"/>
        <v>13.912348311599002</v>
      </c>
      <c r="BN842" s="363">
        <f t="shared" si="529"/>
        <v>6.159312950801004</v>
      </c>
      <c r="BO842" s="363">
        <f t="shared" si="529"/>
        <v>16.228470468103001</v>
      </c>
      <c r="BP842" s="363">
        <f t="shared" si="529"/>
        <v>13.404634165229004</v>
      </c>
      <c r="BQ842" s="363">
        <f t="shared" si="529"/>
        <v>15.132810745991002</v>
      </c>
      <c r="BR842" s="363">
        <f t="shared" si="529"/>
        <v>5.107342248273004</v>
      </c>
      <c r="BS842" s="363">
        <f t="shared" si="529"/>
        <v>15.650334928707002</v>
      </c>
      <c r="BT842" s="363">
        <f t="shared" si="529"/>
        <v>8.777673132621004</v>
      </c>
      <c r="BU842" s="363">
        <f t="shared" si="529"/>
        <v>16.612221890839002</v>
      </c>
      <c r="BV842" s="363">
        <f t="shared" si="529"/>
        <v>15.382015239941005</v>
      </c>
      <c r="BW842" s="355">
        <f t="shared" si="518"/>
        <v>792.30162040839389</v>
      </c>
    </row>
    <row r="843" spans="1:75" ht="16.5" thickBot="1" x14ac:dyDescent="0.3">
      <c r="A843" s="180" t="s">
        <v>474</v>
      </c>
      <c r="O843" s="363">
        <f>N841</f>
        <v>0</v>
      </c>
      <c r="P843" s="363">
        <f t="shared" ref="P843:BV843" si="530">O841</f>
        <v>30.200425771186662</v>
      </c>
      <c r="Q843" s="363">
        <f t="shared" si="530"/>
        <v>21.633336340650665</v>
      </c>
      <c r="R843" s="363">
        <f t="shared" si="530"/>
        <v>15.212119981473332</v>
      </c>
      <c r="S843" s="363">
        <f t="shared" si="530"/>
        <v>7.2307014263599978</v>
      </c>
      <c r="T843" s="363">
        <f t="shared" si="530"/>
        <v>16.819720656366666</v>
      </c>
      <c r="U843" s="363">
        <f t="shared" si="530"/>
        <v>12.234875079146667</v>
      </c>
      <c r="V843" s="363">
        <f t="shared" si="530"/>
        <v>16.02232879028</v>
      </c>
      <c r="W843" s="363">
        <f t="shared" si="530"/>
        <v>8.2446959681040006</v>
      </c>
      <c r="X843" s="363">
        <f t="shared" si="530"/>
        <v>16.414893903379998</v>
      </c>
      <c r="Y843" s="363">
        <f t="shared" si="530"/>
        <v>9.0340452038266648</v>
      </c>
      <c r="Z843" s="363">
        <f t="shared" si="530"/>
        <v>17.068717656366665</v>
      </c>
      <c r="AA843" s="363">
        <f t="shared" si="530"/>
        <v>13.593711072193329</v>
      </c>
      <c r="AB843" s="363">
        <f t="shared" si="530"/>
        <v>9.3804488499343961</v>
      </c>
      <c r="AC843" s="363">
        <f t="shared" si="530"/>
        <v>5.3247120939776007</v>
      </c>
      <c r="AD843" s="363">
        <f t="shared" si="530"/>
        <v>12.085918520579202</v>
      </c>
      <c r="AE843" s="363">
        <f t="shared" si="530"/>
        <v>5.4759511074560017</v>
      </c>
      <c r="AF843" s="363">
        <f t="shared" si="530"/>
        <v>14.098833261673601</v>
      </c>
      <c r="AG843" s="363">
        <f t="shared" si="530"/>
        <v>11.666524765904001</v>
      </c>
      <c r="AH843" s="363">
        <f t="shared" si="530"/>
        <v>12.987670916761601</v>
      </c>
      <c r="AI843" s="363">
        <f t="shared" si="530"/>
        <v>7.3892949620015997</v>
      </c>
      <c r="AJ843" s="363">
        <f t="shared" si="530"/>
        <v>13.581411804313602</v>
      </c>
      <c r="AK843" s="363">
        <f t="shared" si="530"/>
        <v>7.691207014332802</v>
      </c>
      <c r="AL843" s="363">
        <f t="shared" si="530"/>
        <v>14.357658102121601</v>
      </c>
      <c r="AM843" s="363">
        <f t="shared" si="530"/>
        <v>13.326118512272002</v>
      </c>
      <c r="AN843" s="363">
        <f t="shared" si="530"/>
        <v>7.9367976922710683</v>
      </c>
      <c r="AO843" s="363">
        <f t="shared" si="530"/>
        <v>4.4884223496319988</v>
      </c>
      <c r="AP843" s="363">
        <f t="shared" si="530"/>
        <v>11.521204378881601</v>
      </c>
      <c r="AQ843" s="363">
        <f t="shared" si="530"/>
        <v>5.4434262829075992</v>
      </c>
      <c r="AR843" s="363">
        <f t="shared" si="530"/>
        <v>13.445552722539599</v>
      </c>
      <c r="AS843" s="363">
        <f t="shared" si="530"/>
        <v>11.3462347914188</v>
      </c>
      <c r="AT843" s="363">
        <f t="shared" si="530"/>
        <v>12.366314287740398</v>
      </c>
      <c r="AU843" s="363">
        <f t="shared" si="530"/>
        <v>7.1873654227803989</v>
      </c>
      <c r="AV843" s="363">
        <f t="shared" si="530"/>
        <v>12.942590269601199</v>
      </c>
      <c r="AW843" s="363">
        <f t="shared" si="530"/>
        <v>7.5534260546315988</v>
      </c>
      <c r="AX843" s="363">
        <f t="shared" si="530"/>
        <v>13.684585090254</v>
      </c>
      <c r="AY843" s="363">
        <f t="shared" si="530"/>
        <v>12.925383440730799</v>
      </c>
      <c r="AZ843" s="363">
        <f t="shared" si="530"/>
        <v>14.285387681740799</v>
      </c>
      <c r="BA843" s="363">
        <f t="shared" si="530"/>
        <v>8.1011888397440011</v>
      </c>
      <c r="BB843" s="363">
        <f t="shared" si="530"/>
        <v>13.353590560538882</v>
      </c>
      <c r="BC843" s="363">
        <f t="shared" si="530"/>
        <v>6.4283212009267183</v>
      </c>
      <c r="BD843" s="363">
        <f t="shared" si="530"/>
        <v>15.600531939137282</v>
      </c>
      <c r="BE843" s="363">
        <f t="shared" si="530"/>
        <v>11.57657128854912</v>
      </c>
      <c r="BF843" s="363">
        <f t="shared" si="530"/>
        <v>14.723148766625279</v>
      </c>
      <c r="BG843" s="363">
        <f t="shared" si="530"/>
        <v>8.472764710676481</v>
      </c>
      <c r="BH843" s="363">
        <f t="shared" si="530"/>
        <v>15.176517377230082</v>
      </c>
      <c r="BI843" s="363">
        <f t="shared" si="530"/>
        <v>8.2765016738611195</v>
      </c>
      <c r="BJ843" s="363">
        <f t="shared" si="530"/>
        <v>15.83428251500928</v>
      </c>
      <c r="BK843" s="363">
        <f t="shared" si="530"/>
        <v>12.96462977764992</v>
      </c>
      <c r="BL843" s="363">
        <f t="shared" si="530"/>
        <v>11.348822686992095</v>
      </c>
      <c r="BM843" s="363">
        <f t="shared" si="530"/>
        <v>5.6417264114782704</v>
      </c>
      <c r="BN843" s="363">
        <f t="shared" si="530"/>
        <v>12.984858424159068</v>
      </c>
      <c r="BO843" s="363">
        <f t="shared" si="530"/>
        <v>6.8255454733580638</v>
      </c>
      <c r="BP843" s="363">
        <f t="shared" si="530"/>
        <v>15.146572436896133</v>
      </c>
      <c r="BQ843" s="363">
        <f t="shared" si="530"/>
        <v>12.510991887547071</v>
      </c>
      <c r="BR843" s="363">
        <f t="shared" si="530"/>
        <v>14.123956696258269</v>
      </c>
      <c r="BS843" s="363">
        <f t="shared" si="530"/>
        <v>9.0166144479852655</v>
      </c>
      <c r="BT843" s="363">
        <f t="shared" si="530"/>
        <v>14.6069792667932</v>
      </c>
      <c r="BU843" s="363">
        <f t="shared" si="530"/>
        <v>8.1924949237796039</v>
      </c>
      <c r="BV843" s="363">
        <f t="shared" si="530"/>
        <v>15.504740431449735</v>
      </c>
      <c r="BW843" s="355">
        <f t="shared" si="518"/>
        <v>702.61336396243746</v>
      </c>
    </row>
    <row r="844" spans="1:75" ht="16.5" thickBot="1" x14ac:dyDescent="0.3">
      <c r="A844" s="180" t="s">
        <v>475</v>
      </c>
      <c r="O844" s="363">
        <f>O841+O842-O843</f>
        <v>66.440936696610663</v>
      </c>
      <c r="P844" s="363">
        <f t="shared" ref="P844:BV844" si="531">P841+P842-P843</f>
        <v>0</v>
      </c>
      <c r="Q844" s="363">
        <f t="shared" si="531"/>
        <v>11.833327618590666</v>
      </c>
      <c r="R844" s="363">
        <f t="shared" si="531"/>
        <v>0.69542315651866282</v>
      </c>
      <c r="S844" s="363">
        <f t="shared" si="531"/>
        <v>29.772684017646668</v>
      </c>
      <c r="T844" s="363">
        <f t="shared" si="531"/>
        <v>10.097004517756002</v>
      </c>
      <c r="U844" s="363">
        <f t="shared" si="531"/>
        <v>23.014248259469333</v>
      </c>
      <c r="V844" s="363">
        <f t="shared" si="531"/>
        <v>0</v>
      </c>
      <c r="W844" s="363">
        <f t="shared" si="531"/>
        <v>27.868070619331998</v>
      </c>
      <c r="X844" s="363">
        <f t="shared" si="531"/>
        <v>3.4600055450386655</v>
      </c>
      <c r="Y844" s="363">
        <f t="shared" si="531"/>
        <v>28.517133640179999</v>
      </c>
      <c r="Z844" s="363">
        <f t="shared" si="531"/>
        <v>12.83744670245866</v>
      </c>
      <c r="AA844" s="363">
        <f t="shared" si="531"/>
        <v>7.5122988401590618</v>
      </c>
      <c r="AB844" s="363">
        <f t="shared" si="531"/>
        <v>2.6001533615152059</v>
      </c>
      <c r="AC844" s="363">
        <f t="shared" si="531"/>
        <v>21.868604577325598</v>
      </c>
      <c r="AD844" s="363">
        <f t="shared" si="531"/>
        <v>0.23497147119680051</v>
      </c>
      <c r="AE844" s="363">
        <f t="shared" si="531"/>
        <v>26.246423731309598</v>
      </c>
      <c r="AF844" s="363">
        <f t="shared" si="531"/>
        <v>12.1508474616104</v>
      </c>
      <c r="AG844" s="363">
        <f t="shared" si="531"/>
        <v>17.555734796809602</v>
      </c>
      <c r="AH844" s="363">
        <f t="shared" si="531"/>
        <v>0</v>
      </c>
      <c r="AI844" s="363">
        <f t="shared" si="531"/>
        <v>23.168881597704001</v>
      </c>
      <c r="AJ844" s="363">
        <f t="shared" si="531"/>
        <v>3.7238039779351997</v>
      </c>
      <c r="AK844" s="363">
        <f t="shared" si="531"/>
        <v>24.613523715440799</v>
      </c>
      <c r="AL844" s="363">
        <f t="shared" si="531"/>
        <v>15.626108550490404</v>
      </c>
      <c r="AM844" s="363">
        <f t="shared" si="531"/>
        <v>3.7685226710810671</v>
      </c>
      <c r="AN844" s="363">
        <f t="shared" si="531"/>
        <v>1.7305735223209302</v>
      </c>
      <c r="AO844" s="363">
        <f t="shared" si="531"/>
        <v>20.326479389497603</v>
      </c>
      <c r="AP844" s="363">
        <f t="shared" si="531"/>
        <v>0.20309838430399729</v>
      </c>
      <c r="AQ844" s="363">
        <f t="shared" si="531"/>
        <v>23.516225734870002</v>
      </c>
      <c r="AR844" s="363">
        <f t="shared" si="531"/>
        <v>10.992491443593199</v>
      </c>
      <c r="AS844" s="363">
        <f t="shared" si="531"/>
        <v>15.288903674483594</v>
      </c>
      <c r="AT844" s="363">
        <f t="shared" si="531"/>
        <v>0</v>
      </c>
      <c r="AU844" s="363">
        <f t="shared" si="531"/>
        <v>20.688982850206802</v>
      </c>
      <c r="AV844" s="363">
        <f t="shared" si="531"/>
        <v>3.326327386528396</v>
      </c>
      <c r="AW844" s="363">
        <f t="shared" si="531"/>
        <v>21.921064908992399</v>
      </c>
      <c r="AX844" s="363">
        <f t="shared" si="531"/>
        <v>14.1547023205508</v>
      </c>
      <c r="AY844" s="363">
        <f t="shared" si="531"/>
        <v>17.232657220721997</v>
      </c>
      <c r="AZ844" s="363">
        <f t="shared" si="531"/>
        <v>0</v>
      </c>
      <c r="BA844" s="363">
        <f t="shared" si="531"/>
        <v>20.089724565838083</v>
      </c>
      <c r="BB844" s="363">
        <f t="shared" si="531"/>
        <v>0.21730975252863516</v>
      </c>
      <c r="BC844" s="363">
        <f t="shared" si="531"/>
        <v>26.506135115029764</v>
      </c>
      <c r="BD844" s="363">
        <f t="shared" si="531"/>
        <v>8.8388963366886362</v>
      </c>
      <c r="BE844" s="363">
        <f t="shared" si="531"/>
        <v>19.505631663215361</v>
      </c>
      <c r="BF844" s="363">
        <f t="shared" si="531"/>
        <v>0</v>
      </c>
      <c r="BG844" s="363">
        <f t="shared" si="531"/>
        <v>23.566549752364807</v>
      </c>
      <c r="BH844" s="363">
        <f t="shared" si="531"/>
        <v>2.2960972675878342</v>
      </c>
      <c r="BI844" s="363">
        <f t="shared" si="531"/>
        <v>25.15142808004736</v>
      </c>
      <c r="BJ844" s="363">
        <f t="shared" si="531"/>
        <v>11.535491460029439</v>
      </c>
      <c r="BK844" s="363">
        <f t="shared" si="531"/>
        <v>10.543645788262276</v>
      </c>
      <c r="BL844" s="363">
        <f t="shared" si="531"/>
        <v>0.33761059392717918</v>
      </c>
      <c r="BM844" s="363">
        <f t="shared" si="531"/>
        <v>21.255480324279798</v>
      </c>
      <c r="BN844" s="363">
        <f t="shared" si="531"/>
        <v>0</v>
      </c>
      <c r="BO844" s="363">
        <f t="shared" si="531"/>
        <v>24.549497431641072</v>
      </c>
      <c r="BP844" s="363">
        <f t="shared" si="531"/>
        <v>10.769053615879944</v>
      </c>
      <c r="BQ844" s="363">
        <f t="shared" si="531"/>
        <v>16.745775554702199</v>
      </c>
      <c r="BR844" s="363">
        <f t="shared" si="531"/>
        <v>0</v>
      </c>
      <c r="BS844" s="363">
        <f t="shared" si="531"/>
        <v>21.240699747514935</v>
      </c>
      <c r="BT844" s="363">
        <f t="shared" si="531"/>
        <v>2.3631887896074097</v>
      </c>
      <c r="BU844" s="363">
        <f t="shared" si="531"/>
        <v>23.92446739850913</v>
      </c>
      <c r="BV844" s="363">
        <f t="shared" si="531"/>
        <v>14.233822365769539</v>
      </c>
      <c r="BW844" s="355">
        <f t="shared" si="518"/>
        <v>806.65816796567219</v>
      </c>
    </row>
    <row r="845" spans="1:75" ht="16.5" thickBot="1" x14ac:dyDescent="0.3">
      <c r="O845" s="360"/>
      <c r="P845" s="360"/>
      <c r="Q845" s="360"/>
      <c r="R845" s="360"/>
      <c r="S845" s="360"/>
      <c r="T845" s="360"/>
      <c r="U845" s="360"/>
      <c r="V845" s="360"/>
      <c r="W845" s="360"/>
      <c r="X845" s="360"/>
      <c r="Y845" s="360"/>
      <c r="Z845" s="360"/>
      <c r="AA845" s="360"/>
      <c r="AB845" s="360"/>
      <c r="AC845" s="360"/>
      <c r="AD845" s="360"/>
      <c r="AE845" s="360"/>
      <c r="AF845" s="360"/>
      <c r="AG845" s="360"/>
      <c r="AH845" s="360"/>
      <c r="AI845" s="360"/>
      <c r="AJ845" s="360"/>
      <c r="AK845" s="360"/>
      <c r="AL845" s="360"/>
      <c r="AM845" s="360"/>
      <c r="AN845" s="360"/>
      <c r="AO845" s="360"/>
      <c r="AP845" s="360"/>
      <c r="AQ845" s="360"/>
      <c r="AR845" s="360"/>
      <c r="AS845" s="360"/>
      <c r="AT845" s="360"/>
      <c r="AU845" s="360"/>
      <c r="AV845" s="360"/>
      <c r="AW845" s="360"/>
      <c r="AX845" s="360"/>
      <c r="AY845" s="360"/>
      <c r="AZ845" s="360"/>
      <c r="BA845" s="360"/>
      <c r="BB845" s="360"/>
      <c r="BC845" s="360"/>
      <c r="BD845" s="360"/>
      <c r="BE845" s="360"/>
      <c r="BF845" s="360"/>
      <c r="BG845" s="360"/>
      <c r="BH845" s="360"/>
      <c r="BI845" s="360"/>
      <c r="BJ845" s="360"/>
      <c r="BK845" s="360"/>
      <c r="BL845" s="360"/>
      <c r="BM845" s="360"/>
      <c r="BN845" s="360"/>
      <c r="BO845" s="360"/>
      <c r="BP845" s="360"/>
      <c r="BQ845" s="360"/>
      <c r="BR845" s="360"/>
      <c r="BS845" s="360"/>
      <c r="BT845" s="360"/>
      <c r="BU845" s="360"/>
      <c r="BV845" s="360"/>
      <c r="BW845" s="599">
        <f t="shared" si="518"/>
        <v>0</v>
      </c>
    </row>
    <row r="846" spans="1:75" ht="16.5" thickBot="1" x14ac:dyDescent="0.3">
      <c r="A846" s="357" t="s">
        <v>481</v>
      </c>
      <c r="B846" s="357">
        <f>COUNTIF(O844:BV844,"&lt;0")</f>
        <v>0</v>
      </c>
      <c r="O846" s="360"/>
      <c r="P846" s="360"/>
      <c r="Q846" s="360"/>
      <c r="R846" s="360"/>
      <c r="S846" s="360"/>
      <c r="T846" s="360"/>
      <c r="U846" s="360"/>
      <c r="V846" s="360"/>
      <c r="W846" s="360"/>
      <c r="X846" s="360"/>
      <c r="Y846" s="360"/>
      <c r="Z846" s="360"/>
      <c r="AA846" s="360"/>
      <c r="AB846" s="360"/>
      <c r="AC846" s="360"/>
      <c r="AD846" s="360"/>
      <c r="AE846" s="360"/>
      <c r="AF846" s="360"/>
      <c r="AG846" s="360"/>
      <c r="AH846" s="360"/>
      <c r="AI846" s="360"/>
      <c r="AJ846" s="360"/>
      <c r="AK846" s="360"/>
      <c r="AL846" s="360"/>
      <c r="AM846" s="360"/>
      <c r="AN846" s="360"/>
      <c r="AO846" s="360"/>
      <c r="AP846" s="360"/>
      <c r="AQ846" s="360"/>
      <c r="AR846" s="360"/>
      <c r="AS846" s="360"/>
      <c r="AT846" s="360"/>
      <c r="AU846" s="360"/>
      <c r="AV846" s="360"/>
      <c r="AW846" s="360"/>
      <c r="AX846" s="360"/>
      <c r="AY846" s="360"/>
      <c r="AZ846" s="360"/>
      <c r="BA846" s="360"/>
      <c r="BB846" s="360"/>
      <c r="BC846" s="360"/>
      <c r="BD846" s="360"/>
      <c r="BE846" s="360"/>
      <c r="BF846" s="360"/>
      <c r="BG846" s="360"/>
      <c r="BH846" s="360"/>
      <c r="BI846" s="360"/>
      <c r="BJ846" s="360"/>
      <c r="BK846" s="360"/>
      <c r="BL846" s="360"/>
      <c r="BM846" s="360"/>
      <c r="BN846" s="360"/>
      <c r="BO846" s="360"/>
      <c r="BP846" s="360"/>
      <c r="BQ846" s="360"/>
      <c r="BR846" s="360"/>
      <c r="BS846" s="360"/>
      <c r="BT846" s="360"/>
      <c r="BU846" s="360"/>
      <c r="BV846" s="360"/>
      <c r="BW846" s="599">
        <f t="shared" si="518"/>
        <v>0</v>
      </c>
    </row>
    <row r="847" spans="1:75" ht="16.5" thickBot="1" x14ac:dyDescent="0.3">
      <c r="O847" s="360"/>
      <c r="P847" s="360"/>
      <c r="Q847" s="360"/>
      <c r="R847" s="360"/>
      <c r="S847" s="360"/>
      <c r="T847" s="360"/>
      <c r="U847" s="360"/>
      <c r="V847" s="360"/>
      <c r="W847" s="360"/>
      <c r="X847" s="360"/>
      <c r="Y847" s="360"/>
      <c r="Z847" s="360"/>
      <c r="AA847" s="360"/>
      <c r="AB847" s="360"/>
      <c r="AC847" s="360"/>
      <c r="AD847" s="360"/>
      <c r="AE847" s="360"/>
      <c r="AF847" s="360"/>
      <c r="AG847" s="360"/>
      <c r="AH847" s="360"/>
      <c r="AI847" s="360"/>
      <c r="AJ847" s="360"/>
      <c r="AK847" s="360"/>
      <c r="AL847" s="360"/>
      <c r="AM847" s="360"/>
      <c r="AN847" s="360"/>
      <c r="AO847" s="360"/>
      <c r="AP847" s="360"/>
      <c r="AQ847" s="360"/>
      <c r="AR847" s="360"/>
      <c r="AS847" s="360"/>
      <c r="AT847" s="360"/>
      <c r="AU847" s="360"/>
      <c r="AV847" s="360"/>
      <c r="AW847" s="360"/>
      <c r="AX847" s="360"/>
      <c r="AY847" s="360"/>
      <c r="AZ847" s="360"/>
      <c r="BA847" s="360"/>
      <c r="BB847" s="360"/>
      <c r="BC847" s="360"/>
      <c r="BD847" s="360"/>
      <c r="BE847" s="360"/>
      <c r="BF847" s="360"/>
      <c r="BG847" s="360"/>
      <c r="BH847" s="360"/>
      <c r="BI847" s="360"/>
      <c r="BJ847" s="360"/>
      <c r="BK847" s="360"/>
      <c r="BL847" s="360"/>
      <c r="BM847" s="360"/>
      <c r="BN847" s="360"/>
      <c r="BO847" s="360"/>
      <c r="BP847" s="360"/>
      <c r="BQ847" s="360"/>
      <c r="BR847" s="360"/>
      <c r="BS847" s="360"/>
      <c r="BT847" s="360"/>
      <c r="BU847" s="360"/>
      <c r="BV847" s="360"/>
      <c r="BW847" s="599">
        <f t="shared" si="518"/>
        <v>0</v>
      </c>
    </row>
    <row r="848" spans="1:75" ht="16.5" thickBot="1" x14ac:dyDescent="0.3">
      <c r="A848" s="380" t="s">
        <v>430</v>
      </c>
      <c r="O848" s="360"/>
      <c r="P848" s="360"/>
      <c r="Q848" s="360"/>
      <c r="R848" s="360"/>
      <c r="S848" s="360"/>
      <c r="T848" s="360"/>
      <c r="U848" s="360"/>
      <c r="V848" s="360"/>
      <c r="W848" s="360"/>
      <c r="X848" s="360"/>
      <c r="Y848" s="360"/>
      <c r="Z848" s="360"/>
      <c r="AA848" s="360"/>
      <c r="AB848" s="360"/>
      <c r="AC848" s="360"/>
      <c r="AD848" s="360"/>
      <c r="AE848" s="360"/>
      <c r="AF848" s="360"/>
      <c r="AG848" s="360"/>
      <c r="AH848" s="360"/>
      <c r="AI848" s="360"/>
      <c r="AJ848" s="360"/>
      <c r="AK848" s="360"/>
      <c r="AL848" s="360"/>
      <c r="AM848" s="360"/>
      <c r="AN848" s="360"/>
      <c r="AO848" s="360"/>
      <c r="AP848" s="360"/>
      <c r="AQ848" s="360"/>
      <c r="AR848" s="360"/>
      <c r="AS848" s="360"/>
      <c r="AT848" s="360"/>
      <c r="AU848" s="360"/>
      <c r="AV848" s="360"/>
      <c r="AW848" s="360"/>
      <c r="AX848" s="360"/>
      <c r="AY848" s="360"/>
      <c r="AZ848" s="360"/>
      <c r="BA848" s="360"/>
      <c r="BB848" s="360"/>
      <c r="BC848" s="360"/>
      <c r="BD848" s="360"/>
      <c r="BE848" s="360"/>
      <c r="BF848" s="360"/>
      <c r="BG848" s="360"/>
      <c r="BH848" s="360"/>
      <c r="BI848" s="360"/>
      <c r="BJ848" s="360"/>
      <c r="BK848" s="360"/>
      <c r="BL848" s="360"/>
      <c r="BM848" s="360"/>
      <c r="BN848" s="360"/>
      <c r="BO848" s="360"/>
      <c r="BP848" s="360"/>
      <c r="BQ848" s="360"/>
      <c r="BR848" s="360"/>
      <c r="BS848" s="360"/>
      <c r="BT848" s="360"/>
      <c r="BU848" s="360"/>
      <c r="BV848" s="360"/>
      <c r="BW848" s="599">
        <f t="shared" si="518"/>
        <v>0</v>
      </c>
    </row>
    <row r="849" spans="1:75" ht="16.5" thickBot="1" x14ac:dyDescent="0.3">
      <c r="A849" s="323"/>
      <c r="O849" s="360"/>
      <c r="P849" s="360"/>
      <c r="Q849" s="360"/>
      <c r="R849" s="360"/>
      <c r="S849" s="360"/>
      <c r="T849" s="360"/>
      <c r="U849" s="360"/>
      <c r="V849" s="360"/>
      <c r="W849" s="360"/>
      <c r="X849" s="360"/>
      <c r="Y849" s="360"/>
      <c r="Z849" s="360"/>
      <c r="AA849" s="360"/>
      <c r="AB849" s="360"/>
      <c r="AC849" s="360"/>
      <c r="AD849" s="360"/>
      <c r="AE849" s="360"/>
      <c r="AF849" s="360"/>
      <c r="AG849" s="360"/>
      <c r="AH849" s="360"/>
      <c r="AI849" s="360"/>
      <c r="AJ849" s="360"/>
      <c r="AK849" s="360"/>
      <c r="AL849" s="360"/>
      <c r="AM849" s="360"/>
      <c r="AN849" s="360"/>
      <c r="AO849" s="360"/>
      <c r="AP849" s="360"/>
      <c r="AQ849" s="360"/>
      <c r="AR849" s="360"/>
      <c r="AS849" s="360"/>
      <c r="AT849" s="360"/>
      <c r="AU849" s="360"/>
      <c r="AV849" s="360"/>
      <c r="AW849" s="360"/>
      <c r="AX849" s="360"/>
      <c r="AY849" s="360"/>
      <c r="AZ849" s="360"/>
      <c r="BA849" s="360"/>
      <c r="BB849" s="360"/>
      <c r="BC849" s="360"/>
      <c r="BD849" s="360"/>
      <c r="BE849" s="360"/>
      <c r="BF849" s="360"/>
      <c r="BG849" s="360"/>
      <c r="BH849" s="360"/>
      <c r="BI849" s="360"/>
      <c r="BJ849" s="360"/>
      <c r="BK849" s="360"/>
      <c r="BL849" s="360"/>
      <c r="BM849" s="360"/>
      <c r="BN849" s="360"/>
      <c r="BO849" s="360"/>
      <c r="BP849" s="360"/>
      <c r="BQ849" s="360"/>
      <c r="BR849" s="360"/>
      <c r="BS849" s="360"/>
      <c r="BT849" s="360"/>
      <c r="BU849" s="360"/>
      <c r="BV849" s="360"/>
      <c r="BW849" s="599">
        <f t="shared" si="518"/>
        <v>0</v>
      </c>
    </row>
    <row r="850" spans="1:75" ht="16.5" thickBot="1" x14ac:dyDescent="0.3">
      <c r="A850" s="384" t="s">
        <v>504</v>
      </c>
      <c r="O850" s="360"/>
      <c r="P850" s="360"/>
      <c r="Q850" s="360"/>
      <c r="R850" s="360"/>
      <c r="S850" s="360"/>
      <c r="T850" s="360"/>
      <c r="U850" s="360"/>
      <c r="V850" s="360"/>
      <c r="W850" s="360"/>
      <c r="X850" s="360"/>
      <c r="Y850" s="360"/>
      <c r="Z850" s="360"/>
      <c r="AA850" s="360"/>
      <c r="AB850" s="360"/>
      <c r="AC850" s="360"/>
      <c r="AD850" s="360"/>
      <c r="AE850" s="360"/>
      <c r="AF850" s="360"/>
      <c r="AG850" s="360"/>
      <c r="AH850" s="360"/>
      <c r="AI850" s="360"/>
      <c r="AJ850" s="360"/>
      <c r="AK850" s="360"/>
      <c r="AL850" s="360"/>
      <c r="AM850" s="360"/>
      <c r="AN850" s="360"/>
      <c r="AO850" s="360"/>
      <c r="AP850" s="360"/>
      <c r="AQ850" s="360"/>
      <c r="AR850" s="360"/>
      <c r="AS850" s="360"/>
      <c r="AT850" s="360"/>
      <c r="AU850" s="360"/>
      <c r="AV850" s="360"/>
      <c r="AW850" s="360"/>
      <c r="AX850" s="360"/>
      <c r="AY850" s="360"/>
      <c r="AZ850" s="360"/>
      <c r="BA850" s="360"/>
      <c r="BB850" s="360"/>
      <c r="BC850" s="360"/>
      <c r="BD850" s="360"/>
      <c r="BE850" s="360"/>
      <c r="BF850" s="360"/>
      <c r="BG850" s="360"/>
      <c r="BH850" s="360"/>
      <c r="BI850" s="360"/>
      <c r="BJ850" s="360"/>
      <c r="BK850" s="360"/>
      <c r="BL850" s="360"/>
      <c r="BM850" s="360"/>
      <c r="BN850" s="360"/>
      <c r="BO850" s="360"/>
      <c r="BP850" s="360"/>
      <c r="BQ850" s="360"/>
      <c r="BR850" s="360"/>
      <c r="BS850" s="360"/>
      <c r="BT850" s="360"/>
      <c r="BU850" s="360"/>
      <c r="BV850" s="360"/>
      <c r="BW850" s="599">
        <f t="shared" si="518"/>
        <v>0</v>
      </c>
    </row>
    <row r="851" spans="1:75" ht="16.5" thickBot="1" x14ac:dyDescent="0.3">
      <c r="A851" s="180" t="s">
        <v>482</v>
      </c>
      <c r="O851" s="363">
        <f>(O852/30)*'MONTHLY DATA'!AM199</f>
        <v>0</v>
      </c>
      <c r="P851" s="363">
        <f>(P852/30)*'MONTHLY DATA'!AN199</f>
        <v>0</v>
      </c>
      <c r="Q851" s="363">
        <f>(Q852/30)*'MONTHLY DATA'!AO199</f>
        <v>0</v>
      </c>
      <c r="R851" s="363">
        <f>(R852/30)*'MONTHLY DATA'!AP199</f>
        <v>0</v>
      </c>
      <c r="S851" s="363">
        <f>(S852/30)*'MONTHLY DATA'!AQ199</f>
        <v>0</v>
      </c>
      <c r="T851" s="363">
        <f>(T852/30)*'MONTHLY DATA'!AR199</f>
        <v>0</v>
      </c>
      <c r="U851" s="363">
        <f>(U852/30)*'MONTHLY DATA'!AS199</f>
        <v>0</v>
      </c>
      <c r="V851" s="363">
        <f>(V852/30)*'MONTHLY DATA'!AT199</f>
        <v>0</v>
      </c>
      <c r="W851" s="363">
        <f>(W852/30)*'MONTHLY DATA'!AU199</f>
        <v>0</v>
      </c>
      <c r="X851" s="363">
        <f>(X852/30)*'MONTHLY DATA'!AV199</f>
        <v>0</v>
      </c>
      <c r="Y851" s="363">
        <f>(Y852/30)*'MONTHLY DATA'!AW199</f>
        <v>0</v>
      </c>
      <c r="Z851" s="363">
        <f>(Z852/30)*'MONTHLY DATA'!AX199</f>
        <v>0</v>
      </c>
      <c r="AA851" s="363">
        <f>(AA852/30)*'MONTHLY DATA'!AY199</f>
        <v>143.60497718380805</v>
      </c>
      <c r="AB851" s="363">
        <f>AB853-AB852</f>
        <v>123.15020352394804</v>
      </c>
      <c r="AC851" s="363">
        <f>(AC852/30)*'MONTHLY DATA'!BA199</f>
        <v>85.682195252672003</v>
      </c>
      <c r="AD851" s="363">
        <f>AD853-AD852</f>
        <v>64.82932488817201</v>
      </c>
      <c r="AE851" s="363">
        <f>(AE852/30)*'MONTHLY DATA'!BC199</f>
        <v>94.159740369856024</v>
      </c>
      <c r="AF851" s="363">
        <f>(AF852/30)*'MONTHLY DATA'!BD199</f>
        <v>59.43666926848001</v>
      </c>
      <c r="AG851" s="363">
        <f>(AG852/30)*'MONTHLY DATA'!BE199</f>
        <v>89.479994765535992</v>
      </c>
      <c r="AH851" s="363">
        <f>AH853-AH852</f>
        <v>71.25212218683599</v>
      </c>
      <c r="AI851" s="363">
        <f>(AI852/30)*'MONTHLY DATA'!BG199</f>
        <v>91.980580140255967</v>
      </c>
      <c r="AJ851" s="363">
        <f>AJ853-AJ852</f>
        <v>65.296634471975963</v>
      </c>
      <c r="AK851" s="363">
        <f>(AK852/30)*'MONTHLY DATA'!BI199</f>
        <v>95.24980107513602</v>
      </c>
      <c r="AL851" s="363">
        <f>(AL852/30)*'MONTHLY DATA'!BJ199</f>
        <v>66.426175864960015</v>
      </c>
      <c r="AM851" s="363">
        <f>(AM852/30)*'MONTHLY DATA'!BK199</f>
        <v>94.842871978064622</v>
      </c>
      <c r="AN851" s="363">
        <f>AN853-AN852</f>
        <v>72.425355072177823</v>
      </c>
      <c r="AO851" s="363">
        <f>(AO852/30)*'MONTHLY DATA'!BM199</f>
        <v>91.930030318638259</v>
      </c>
      <c r="AP851" s="363">
        <f>AP853-AP852</f>
        <v>68.841843072379447</v>
      </c>
      <c r="AQ851" s="363">
        <f>(AQ852/30)*'MONTHLY DATA'!BO199</f>
        <v>105.38215310532013</v>
      </c>
      <c r="AR851" s="363">
        <f>(AR852/30)*'MONTHLY DATA'!BP199</f>
        <v>77.460428943305189</v>
      </c>
      <c r="AS851" s="363">
        <f>(AS852/30)*'MONTHLY DATA'!BQ199</f>
        <v>97.83310147043747</v>
      </c>
      <c r="AT851" s="363">
        <f>AT853-AT852</f>
        <v>79.040181018175062</v>
      </c>
      <c r="AU851" s="363">
        <f>(AU852/30)*'MONTHLY DATA'!BS199</f>
        <v>101.91322839052067</v>
      </c>
      <c r="AV851" s="363">
        <f>AV853-AV852</f>
        <v>69.404392693169882</v>
      </c>
      <c r="AW851" s="363">
        <f>(AW852/30)*'MONTHLY DATA'!BU199</f>
        <v>107.05413552190265</v>
      </c>
      <c r="AX851" s="363">
        <f>(AX852/30)*'MONTHLY DATA'!BV199</f>
        <v>88.506250059775567</v>
      </c>
      <c r="AY851" s="363">
        <f>(AY852/30)*'MONTHLY DATA'!BW199</f>
        <v>91.880872618430274</v>
      </c>
      <c r="AZ851" s="363">
        <f>AZ853-AZ852</f>
        <v>68.21608893283306</v>
      </c>
      <c r="BA851" s="363">
        <f>(BA852/30)*'MONTHLY DATA'!BY199</f>
        <v>96.407443172643923</v>
      </c>
      <c r="BB851" s="363">
        <f>BB853-BB852</f>
        <v>71.930356239792317</v>
      </c>
      <c r="BC851" s="363">
        <f>(BC852/30)*'MONTHLY DATA'!CA199</f>
        <v>116.21623441253396</v>
      </c>
      <c r="BD851" s="363">
        <f>(BD852/30)*'MONTHLY DATA'!CB199</f>
        <v>101.23507596112955</v>
      </c>
      <c r="BE851" s="363">
        <f>(BE852/30)*'MONTHLY DATA'!CC199</f>
        <v>105.77679634533735</v>
      </c>
      <c r="BF851" s="363">
        <f>BF853-BF852</f>
        <v>87.149163249644545</v>
      </c>
      <c r="BG851" s="363">
        <f>(BG852/30)*'MONTHLY DATA'!CE199</f>
        <v>111.17114818647094</v>
      </c>
      <c r="BH851" s="363">
        <f>BH853-BH852</f>
        <v>73.230579891756932</v>
      </c>
      <c r="BI851" s="363">
        <f>(BI852/30)*'MONTHLY DATA'!CG199</f>
        <v>118.99748750290354</v>
      </c>
      <c r="BJ851" s="363">
        <f>(BJ852/30)*'MONTHLY DATA'!CH199</f>
        <v>117.75072281258102</v>
      </c>
      <c r="BK851" s="363">
        <f>(BK852/30)*'MONTHLY DATA'!CI199</f>
        <v>74.561641142202674</v>
      </c>
      <c r="BL851" s="363">
        <f>BL853-BL852</f>
        <v>50.033521074017081</v>
      </c>
      <c r="BM851" s="363">
        <f>(BM852/30)*'MONTHLY DATA'!CK199</f>
        <v>97.234785428330653</v>
      </c>
      <c r="BN851" s="363">
        <f>BN853-BN852</f>
        <v>72.177854070289044</v>
      </c>
      <c r="BO851" s="363">
        <f>(BO852/30)*'MONTHLY DATA'!CM199</f>
        <v>115.04639906626133</v>
      </c>
      <c r="BP851" s="363">
        <f>(BP852/30)*'MONTHLY DATA'!CN199</f>
        <v>97.480056484650675</v>
      </c>
      <c r="BQ851" s="363">
        <f>(BQ852/30)*'MONTHLY DATA'!CO199</f>
        <v>106.62047576420268</v>
      </c>
      <c r="BR851" s="363">
        <f>BR853-BR852</f>
        <v>86.417510072669884</v>
      </c>
      <c r="BS851" s="363">
        <f>(BS852/30)*'MONTHLY DATA'!CQ199</f>
        <v>110.600378449792</v>
      </c>
      <c r="BT851" s="363">
        <f>BT853-BT852</f>
        <v>73.461903000678404</v>
      </c>
      <c r="BU851" s="363">
        <f>(BU852/30)*'MONTHLY DATA'!CS199</f>
        <v>117.99755259483737</v>
      </c>
      <c r="BV851" s="363">
        <f>(BV852/30)*'MONTHLY DATA'!CT199</f>
        <v>112.68665844164265</v>
      </c>
      <c r="BW851" s="355">
        <f t="shared" si="518"/>
        <v>4379.4630955511348</v>
      </c>
    </row>
    <row r="852" spans="1:75" ht="16.5" thickBot="1" x14ac:dyDescent="0.3">
      <c r="A852" s="180" t="s">
        <v>487</v>
      </c>
      <c r="O852" s="363">
        <f t="shared" ref="O852:AT852" si="532">O720</f>
        <v>0</v>
      </c>
      <c r="P852" s="363">
        <f t="shared" si="532"/>
        <v>0</v>
      </c>
      <c r="Q852" s="363">
        <f t="shared" si="532"/>
        <v>0</v>
      </c>
      <c r="R852" s="363">
        <f t="shared" si="532"/>
        <v>0</v>
      </c>
      <c r="S852" s="363">
        <f t="shared" si="532"/>
        <v>0</v>
      </c>
      <c r="T852" s="363">
        <f t="shared" si="532"/>
        <v>0</v>
      </c>
      <c r="U852" s="363">
        <f t="shared" si="532"/>
        <v>0</v>
      </c>
      <c r="V852" s="363">
        <f t="shared" si="532"/>
        <v>0</v>
      </c>
      <c r="W852" s="363">
        <f t="shared" si="532"/>
        <v>0</v>
      </c>
      <c r="X852" s="363">
        <f t="shared" si="532"/>
        <v>0</v>
      </c>
      <c r="Y852" s="363">
        <f t="shared" si="532"/>
        <v>0</v>
      </c>
      <c r="Z852" s="363">
        <f t="shared" si="532"/>
        <v>0</v>
      </c>
      <c r="AA852" s="363">
        <f t="shared" si="532"/>
        <v>89.753110739880015</v>
      </c>
      <c r="AB852" s="363">
        <f t="shared" si="532"/>
        <v>20.45477365986001</v>
      </c>
      <c r="AC852" s="363">
        <f t="shared" si="532"/>
        <v>53.55137203292</v>
      </c>
      <c r="AD852" s="363">
        <f t="shared" si="532"/>
        <v>20.852870364499992</v>
      </c>
      <c r="AE852" s="363">
        <f t="shared" si="532"/>
        <v>58.849837731160015</v>
      </c>
      <c r="AF852" s="363">
        <f t="shared" si="532"/>
        <v>37.147918292800007</v>
      </c>
      <c r="AG852" s="363">
        <f t="shared" si="532"/>
        <v>55.924996728459995</v>
      </c>
      <c r="AH852" s="363">
        <f t="shared" si="532"/>
        <v>18.227872578700005</v>
      </c>
      <c r="AI852" s="363">
        <f t="shared" si="532"/>
        <v>57.487862587659983</v>
      </c>
      <c r="AJ852" s="363">
        <f t="shared" si="532"/>
        <v>26.68394566828</v>
      </c>
      <c r="AK852" s="363">
        <f t="shared" si="532"/>
        <v>59.531125671960019</v>
      </c>
      <c r="AL852" s="363">
        <f t="shared" si="532"/>
        <v>41.516359915600013</v>
      </c>
      <c r="AM852" s="363">
        <f t="shared" si="532"/>
        <v>60.538003390254012</v>
      </c>
      <c r="AN852" s="363">
        <f t="shared" si="532"/>
        <v>22.417516905886799</v>
      </c>
      <c r="AO852" s="363">
        <f t="shared" si="532"/>
        <v>58.678742756577613</v>
      </c>
      <c r="AP852" s="363">
        <f t="shared" si="532"/>
        <v>23.088187246258808</v>
      </c>
      <c r="AQ852" s="363">
        <f t="shared" si="532"/>
        <v>67.265204109778807</v>
      </c>
      <c r="AR852" s="363">
        <f t="shared" si="532"/>
        <v>49.442826985088416</v>
      </c>
      <c r="AS852" s="363">
        <f t="shared" si="532"/>
        <v>62.446660513045195</v>
      </c>
      <c r="AT852" s="363">
        <f t="shared" si="532"/>
        <v>18.792920452262408</v>
      </c>
      <c r="AU852" s="363">
        <f t="shared" ref="AU852:BV852" si="533">AU720</f>
        <v>65.050996845013188</v>
      </c>
      <c r="AV852" s="363">
        <f t="shared" si="533"/>
        <v>32.508835697350797</v>
      </c>
      <c r="AW852" s="363">
        <f t="shared" si="533"/>
        <v>68.332426928874028</v>
      </c>
      <c r="AX852" s="363">
        <f t="shared" si="533"/>
        <v>56.493351101984409</v>
      </c>
      <c r="AY852" s="363">
        <f t="shared" si="533"/>
        <v>56.253595480671599</v>
      </c>
      <c r="AZ852" s="363">
        <f t="shared" si="533"/>
        <v>23.664783685597211</v>
      </c>
      <c r="BA852" s="363">
        <f t="shared" si="533"/>
        <v>59.024965207741182</v>
      </c>
      <c r="BB852" s="363">
        <f t="shared" si="533"/>
        <v>24.477086932851602</v>
      </c>
      <c r="BC852" s="363">
        <f t="shared" si="533"/>
        <v>71.152796579102429</v>
      </c>
      <c r="BD852" s="363">
        <f t="shared" si="533"/>
        <v>61.980658751711978</v>
      </c>
      <c r="BE852" s="363">
        <f t="shared" si="533"/>
        <v>64.761303884900414</v>
      </c>
      <c r="BF852" s="363">
        <f t="shared" si="533"/>
        <v>18.627633095692797</v>
      </c>
      <c r="BG852" s="363">
        <f t="shared" si="533"/>
        <v>68.063968277431186</v>
      </c>
      <c r="BH852" s="363">
        <f t="shared" si="533"/>
        <v>37.940568294714012</v>
      </c>
      <c r="BI852" s="363">
        <f t="shared" si="533"/>
        <v>72.855604593614416</v>
      </c>
      <c r="BJ852" s="363">
        <f t="shared" si="533"/>
        <v>72.092279273008785</v>
      </c>
      <c r="BK852" s="363">
        <f t="shared" si="533"/>
        <v>44.736984685321602</v>
      </c>
      <c r="BL852" s="363">
        <f t="shared" si="533"/>
        <v>24.528120068185594</v>
      </c>
      <c r="BM852" s="363">
        <f t="shared" si="533"/>
        <v>58.34087125699839</v>
      </c>
      <c r="BN852" s="363">
        <f t="shared" si="533"/>
        <v>25.056931358041609</v>
      </c>
      <c r="BO852" s="363">
        <f t="shared" si="533"/>
        <v>69.027839439756804</v>
      </c>
      <c r="BP852" s="363">
        <f t="shared" si="533"/>
        <v>58.488033890790405</v>
      </c>
      <c r="BQ852" s="363">
        <f t="shared" si="533"/>
        <v>63.972285458521611</v>
      </c>
      <c r="BR852" s="363">
        <f t="shared" si="533"/>
        <v>20.2029656915328</v>
      </c>
      <c r="BS852" s="363">
        <f t="shared" si="533"/>
        <v>66.360227069875208</v>
      </c>
      <c r="BT852" s="363">
        <f t="shared" si="533"/>
        <v>37.138475449113592</v>
      </c>
      <c r="BU852" s="363">
        <f t="shared" si="533"/>
        <v>70.798531556902418</v>
      </c>
      <c r="BV852" s="363">
        <f t="shared" si="533"/>
        <v>67.611995064985592</v>
      </c>
      <c r="BW852" s="355">
        <f t="shared" si="518"/>
        <v>2362.1962239512181</v>
      </c>
    </row>
    <row r="853" spans="1:75" ht="16.5" thickBot="1" x14ac:dyDescent="0.3">
      <c r="A853" s="180" t="s">
        <v>484</v>
      </c>
      <c r="O853" s="363">
        <f>N851</f>
        <v>0</v>
      </c>
      <c r="P853" s="363">
        <f t="shared" ref="P853:BV853" si="534">O851</f>
        <v>0</v>
      </c>
      <c r="Q853" s="363">
        <f t="shared" si="534"/>
        <v>0</v>
      </c>
      <c r="R853" s="363">
        <f t="shared" si="534"/>
        <v>0</v>
      </c>
      <c r="S853" s="363">
        <f t="shared" si="534"/>
        <v>0</v>
      </c>
      <c r="T853" s="363">
        <f t="shared" si="534"/>
        <v>0</v>
      </c>
      <c r="U853" s="363">
        <f t="shared" si="534"/>
        <v>0</v>
      </c>
      <c r="V853" s="363">
        <f t="shared" si="534"/>
        <v>0</v>
      </c>
      <c r="W853" s="363">
        <f t="shared" si="534"/>
        <v>0</v>
      </c>
      <c r="X853" s="363">
        <f t="shared" si="534"/>
        <v>0</v>
      </c>
      <c r="Y853" s="363">
        <f t="shared" si="534"/>
        <v>0</v>
      </c>
      <c r="Z853" s="363">
        <f t="shared" si="534"/>
        <v>0</v>
      </c>
      <c r="AA853" s="363">
        <f t="shared" si="534"/>
        <v>0</v>
      </c>
      <c r="AB853" s="363">
        <f t="shared" si="534"/>
        <v>143.60497718380805</v>
      </c>
      <c r="AC853" s="363">
        <f t="shared" si="534"/>
        <v>123.15020352394804</v>
      </c>
      <c r="AD853" s="363">
        <f t="shared" si="534"/>
        <v>85.682195252672003</v>
      </c>
      <c r="AE853" s="363">
        <f t="shared" si="534"/>
        <v>64.82932488817201</v>
      </c>
      <c r="AF853" s="363">
        <f t="shared" si="534"/>
        <v>94.159740369856024</v>
      </c>
      <c r="AG853" s="363">
        <f t="shared" si="534"/>
        <v>59.43666926848001</v>
      </c>
      <c r="AH853" s="363">
        <f t="shared" si="534"/>
        <v>89.479994765535992</v>
      </c>
      <c r="AI853" s="363">
        <f t="shared" si="534"/>
        <v>71.25212218683599</v>
      </c>
      <c r="AJ853" s="363">
        <f t="shared" si="534"/>
        <v>91.980580140255967</v>
      </c>
      <c r="AK853" s="363">
        <f t="shared" si="534"/>
        <v>65.296634471975963</v>
      </c>
      <c r="AL853" s="363">
        <f t="shared" si="534"/>
        <v>95.24980107513602</v>
      </c>
      <c r="AM853" s="363">
        <f t="shared" si="534"/>
        <v>66.426175864960015</v>
      </c>
      <c r="AN853" s="363">
        <f t="shared" si="534"/>
        <v>94.842871978064622</v>
      </c>
      <c r="AO853" s="363">
        <f t="shared" si="534"/>
        <v>72.425355072177823</v>
      </c>
      <c r="AP853" s="363">
        <f t="shared" si="534"/>
        <v>91.930030318638259</v>
      </c>
      <c r="AQ853" s="363">
        <f t="shared" si="534"/>
        <v>68.841843072379447</v>
      </c>
      <c r="AR853" s="363">
        <f t="shared" si="534"/>
        <v>105.38215310532013</v>
      </c>
      <c r="AS853" s="363">
        <f t="shared" si="534"/>
        <v>77.460428943305189</v>
      </c>
      <c r="AT853" s="363">
        <f t="shared" si="534"/>
        <v>97.83310147043747</v>
      </c>
      <c r="AU853" s="363">
        <f t="shared" si="534"/>
        <v>79.040181018175062</v>
      </c>
      <c r="AV853" s="363">
        <f t="shared" si="534"/>
        <v>101.91322839052067</v>
      </c>
      <c r="AW853" s="363">
        <f t="shared" si="534"/>
        <v>69.404392693169882</v>
      </c>
      <c r="AX853" s="363">
        <f t="shared" si="534"/>
        <v>107.05413552190265</v>
      </c>
      <c r="AY853" s="363">
        <f t="shared" si="534"/>
        <v>88.506250059775567</v>
      </c>
      <c r="AZ853" s="363">
        <f t="shared" si="534"/>
        <v>91.880872618430274</v>
      </c>
      <c r="BA853" s="363">
        <f t="shared" si="534"/>
        <v>68.21608893283306</v>
      </c>
      <c r="BB853" s="363">
        <f t="shared" si="534"/>
        <v>96.407443172643923</v>
      </c>
      <c r="BC853" s="363">
        <f t="shared" si="534"/>
        <v>71.930356239792317</v>
      </c>
      <c r="BD853" s="363">
        <f t="shared" si="534"/>
        <v>116.21623441253396</v>
      </c>
      <c r="BE853" s="363">
        <f t="shared" si="534"/>
        <v>101.23507596112955</v>
      </c>
      <c r="BF853" s="363">
        <f t="shared" si="534"/>
        <v>105.77679634533735</v>
      </c>
      <c r="BG853" s="363">
        <f t="shared" si="534"/>
        <v>87.149163249644545</v>
      </c>
      <c r="BH853" s="363">
        <f t="shared" si="534"/>
        <v>111.17114818647094</v>
      </c>
      <c r="BI853" s="363">
        <f t="shared" si="534"/>
        <v>73.230579891756932</v>
      </c>
      <c r="BJ853" s="363">
        <f t="shared" si="534"/>
        <v>118.99748750290354</v>
      </c>
      <c r="BK853" s="363">
        <f t="shared" si="534"/>
        <v>117.75072281258102</v>
      </c>
      <c r="BL853" s="363">
        <f t="shared" si="534"/>
        <v>74.561641142202674</v>
      </c>
      <c r="BM853" s="363">
        <f t="shared" si="534"/>
        <v>50.033521074017081</v>
      </c>
      <c r="BN853" s="363">
        <f t="shared" si="534"/>
        <v>97.234785428330653</v>
      </c>
      <c r="BO853" s="363">
        <f t="shared" si="534"/>
        <v>72.177854070289044</v>
      </c>
      <c r="BP853" s="363">
        <f t="shared" si="534"/>
        <v>115.04639906626133</v>
      </c>
      <c r="BQ853" s="363">
        <f t="shared" si="534"/>
        <v>97.480056484650675</v>
      </c>
      <c r="BR853" s="363">
        <f t="shared" si="534"/>
        <v>106.62047576420268</v>
      </c>
      <c r="BS853" s="363">
        <f t="shared" si="534"/>
        <v>86.417510072669884</v>
      </c>
      <c r="BT853" s="363">
        <f t="shared" si="534"/>
        <v>110.600378449792</v>
      </c>
      <c r="BU853" s="363">
        <f t="shared" si="534"/>
        <v>73.461903000678404</v>
      </c>
      <c r="BV853" s="363">
        <f t="shared" si="534"/>
        <v>117.99755259483737</v>
      </c>
      <c r="BW853" s="355">
        <f t="shared" si="518"/>
        <v>4266.7764371094918</v>
      </c>
    </row>
    <row r="854" spans="1:75" ht="16.5" thickBot="1" x14ac:dyDescent="0.3">
      <c r="A854" s="180" t="s">
        <v>485</v>
      </c>
      <c r="O854" s="363">
        <f>O851+O852-O853</f>
        <v>0</v>
      </c>
      <c r="P854" s="363">
        <f t="shared" ref="P854:BV854" si="535">P851+P852-P853</f>
        <v>0</v>
      </c>
      <c r="Q854" s="363">
        <f t="shared" si="535"/>
        <v>0</v>
      </c>
      <c r="R854" s="363">
        <f t="shared" si="535"/>
        <v>0</v>
      </c>
      <c r="S854" s="363">
        <f t="shared" si="535"/>
        <v>0</v>
      </c>
      <c r="T854" s="363">
        <f t="shared" si="535"/>
        <v>0</v>
      </c>
      <c r="U854" s="363">
        <f t="shared" si="535"/>
        <v>0</v>
      </c>
      <c r="V854" s="363">
        <f t="shared" si="535"/>
        <v>0</v>
      </c>
      <c r="W854" s="363">
        <f t="shared" si="535"/>
        <v>0</v>
      </c>
      <c r="X854" s="363">
        <f t="shared" si="535"/>
        <v>0</v>
      </c>
      <c r="Y854" s="363">
        <f t="shared" si="535"/>
        <v>0</v>
      </c>
      <c r="Z854" s="363">
        <f t="shared" si="535"/>
        <v>0</v>
      </c>
      <c r="AA854" s="363">
        <f t="shared" si="535"/>
        <v>233.35808792368806</v>
      </c>
      <c r="AB854" s="363">
        <f t="shared" si="535"/>
        <v>0</v>
      </c>
      <c r="AC854" s="363">
        <f t="shared" si="535"/>
        <v>16.08336376164398</v>
      </c>
      <c r="AD854" s="363">
        <f t="shared" si="535"/>
        <v>0</v>
      </c>
      <c r="AE854" s="363">
        <f t="shared" si="535"/>
        <v>88.180253212844036</v>
      </c>
      <c r="AF854" s="363">
        <f t="shared" si="535"/>
        <v>2.4248471914239929</v>
      </c>
      <c r="AG854" s="363">
        <f t="shared" si="535"/>
        <v>85.968322225515976</v>
      </c>
      <c r="AH854" s="363">
        <f t="shared" si="535"/>
        <v>0</v>
      </c>
      <c r="AI854" s="363">
        <f t="shared" si="535"/>
        <v>78.216320541079952</v>
      </c>
      <c r="AJ854" s="363">
        <f t="shared" si="535"/>
        <v>0</v>
      </c>
      <c r="AK854" s="363">
        <f t="shared" si="535"/>
        <v>89.484292275120069</v>
      </c>
      <c r="AL854" s="363">
        <f t="shared" si="535"/>
        <v>12.692734705424016</v>
      </c>
      <c r="AM854" s="363">
        <f t="shared" si="535"/>
        <v>88.954699503358626</v>
      </c>
      <c r="AN854" s="363">
        <f t="shared" si="535"/>
        <v>0</v>
      </c>
      <c r="AO854" s="363">
        <f t="shared" si="535"/>
        <v>78.183418003038057</v>
      </c>
      <c r="AP854" s="363">
        <f t="shared" si="535"/>
        <v>0</v>
      </c>
      <c r="AQ854" s="363">
        <f t="shared" si="535"/>
        <v>103.80551414271949</v>
      </c>
      <c r="AR854" s="363">
        <f t="shared" si="535"/>
        <v>21.521102823073477</v>
      </c>
      <c r="AS854" s="363">
        <f t="shared" si="535"/>
        <v>82.819333040177483</v>
      </c>
      <c r="AT854" s="363">
        <f t="shared" si="535"/>
        <v>0</v>
      </c>
      <c r="AU854" s="363">
        <f t="shared" si="535"/>
        <v>87.924044217358798</v>
      </c>
      <c r="AV854" s="363">
        <f t="shared" si="535"/>
        <v>0</v>
      </c>
      <c r="AW854" s="363">
        <f t="shared" si="535"/>
        <v>105.98216975760681</v>
      </c>
      <c r="AX854" s="363">
        <f t="shared" si="535"/>
        <v>37.945465639857332</v>
      </c>
      <c r="AY854" s="363">
        <f t="shared" si="535"/>
        <v>59.628218039326299</v>
      </c>
      <c r="AZ854" s="363">
        <f t="shared" si="535"/>
        <v>0</v>
      </c>
      <c r="BA854" s="363">
        <f t="shared" si="535"/>
        <v>87.216319447552053</v>
      </c>
      <c r="BB854" s="363">
        <f t="shared" si="535"/>
        <v>0</v>
      </c>
      <c r="BC854" s="363">
        <f t="shared" si="535"/>
        <v>115.43867475184409</v>
      </c>
      <c r="BD854" s="363">
        <f t="shared" si="535"/>
        <v>46.999500300307574</v>
      </c>
      <c r="BE854" s="363">
        <f t="shared" si="535"/>
        <v>69.303024269108221</v>
      </c>
      <c r="BF854" s="363">
        <f t="shared" si="535"/>
        <v>0</v>
      </c>
      <c r="BG854" s="363">
        <f t="shared" si="535"/>
        <v>92.085953214257586</v>
      </c>
      <c r="BH854" s="363">
        <f t="shared" si="535"/>
        <v>0</v>
      </c>
      <c r="BI854" s="363">
        <f t="shared" si="535"/>
        <v>118.62251220476104</v>
      </c>
      <c r="BJ854" s="363">
        <f t="shared" si="535"/>
        <v>70.845514582686263</v>
      </c>
      <c r="BK854" s="363">
        <f t="shared" si="535"/>
        <v>1.5479030149432589</v>
      </c>
      <c r="BL854" s="363">
        <f t="shared" si="535"/>
        <v>0</v>
      </c>
      <c r="BM854" s="363">
        <f t="shared" si="535"/>
        <v>105.54213561131198</v>
      </c>
      <c r="BN854" s="363">
        <f t="shared" si="535"/>
        <v>0</v>
      </c>
      <c r="BO854" s="363">
        <f t="shared" si="535"/>
        <v>111.89638443572909</v>
      </c>
      <c r="BP854" s="363">
        <f t="shared" si="535"/>
        <v>40.921691309179749</v>
      </c>
      <c r="BQ854" s="363">
        <f t="shared" si="535"/>
        <v>73.112704738073603</v>
      </c>
      <c r="BR854" s="363">
        <f t="shared" si="535"/>
        <v>0</v>
      </c>
      <c r="BS854" s="363">
        <f t="shared" si="535"/>
        <v>90.543095446997327</v>
      </c>
      <c r="BT854" s="363">
        <f t="shared" si="535"/>
        <v>0</v>
      </c>
      <c r="BU854" s="363">
        <f t="shared" si="535"/>
        <v>115.33418115106139</v>
      </c>
      <c r="BV854" s="363">
        <f t="shared" si="535"/>
        <v>62.301100911790854</v>
      </c>
      <c r="BW854" s="355">
        <f t="shared" si="518"/>
        <v>2474.8828823928607</v>
      </c>
    </row>
    <row r="855" spans="1:75" ht="16.5" thickBot="1" x14ac:dyDescent="0.3">
      <c r="BW855" s="321">
        <f t="shared" si="518"/>
        <v>0</v>
      </c>
    </row>
    <row r="856" spans="1:75" ht="16.5" thickBot="1" x14ac:dyDescent="0.3">
      <c r="A856" s="357" t="s">
        <v>481</v>
      </c>
      <c r="B856" s="357">
        <f>COUNTIF(O854:BV854,"&lt;0")</f>
        <v>0</v>
      </c>
      <c r="BW856" s="321">
        <f t="shared" si="518"/>
        <v>0</v>
      </c>
    </row>
    <row r="857" spans="1:75" ht="16.5" thickBot="1" x14ac:dyDescent="0.3">
      <c r="A857" s="382" t="s">
        <v>161</v>
      </c>
      <c r="BW857" s="321">
        <f t="shared" ref="BW857:BW885" si="536">SUM(C857:BV857)</f>
        <v>0</v>
      </c>
    </row>
    <row r="858" spans="1:75" ht="16.5" thickBot="1" x14ac:dyDescent="0.3">
      <c r="A858" s="180" t="s">
        <v>465</v>
      </c>
      <c r="O858" s="258">
        <f>(O859/30)*'MONTHLY DATA'!AM198</f>
        <v>0</v>
      </c>
      <c r="P858" s="258">
        <f>(P859/30)*'MONTHLY DATA'!AN198</f>
        <v>0</v>
      </c>
      <c r="Q858" s="258">
        <f>(Q859/30)*'MONTHLY DATA'!AO198</f>
        <v>0</v>
      </c>
      <c r="R858" s="258">
        <f>(R859/30)*'MONTHLY DATA'!AP198</f>
        <v>0</v>
      </c>
      <c r="S858" s="258">
        <f>(S859/30)*'MONTHLY DATA'!AQ198</f>
        <v>0</v>
      </c>
      <c r="T858" s="258">
        <f>(T859/30)*'MONTHLY DATA'!AR198</f>
        <v>0</v>
      </c>
      <c r="U858" s="258">
        <f>(U859/30)*'MONTHLY DATA'!AS198</f>
        <v>0</v>
      </c>
      <c r="V858" s="258">
        <f>(V859/30)*'MONTHLY DATA'!AT198</f>
        <v>0</v>
      </c>
      <c r="W858" s="258">
        <f>(W859/30)*'MONTHLY DATA'!AU198</f>
        <v>0</v>
      </c>
      <c r="X858" s="258">
        <f>(X859/30)*'MONTHLY DATA'!AV198</f>
        <v>0</v>
      </c>
      <c r="Y858" s="258">
        <f>(Y859/30)*'MONTHLY DATA'!AW198</f>
        <v>0</v>
      </c>
      <c r="Z858" s="258">
        <f>(Z859/30)*'MONTHLY DATA'!AX198</f>
        <v>0</v>
      </c>
      <c r="AA858" s="363">
        <f>(AA859/30)*'MONTHLY DATA'!AY198</f>
        <v>131.81862076276667</v>
      </c>
      <c r="AB858" s="363">
        <f>AB860-AB859</f>
        <v>95.11487948526667</v>
      </c>
      <c r="AC858" s="363">
        <f>(AC859/30)*'MONTHLY DATA'!BA198</f>
        <v>56.399073290266671</v>
      </c>
      <c r="AD858" s="363">
        <f>(AD859/30)*'MONTHLY DATA'!BB198</f>
        <v>48.938321703333344</v>
      </c>
      <c r="AE858" s="363">
        <f>(AE859/30)*'MONTHLY DATA'!BC198</f>
        <v>56.399073290266671</v>
      </c>
      <c r="AF858" s="363">
        <f>(AF859/30)*'MONTHLY DATA'!BD198</f>
        <v>48.938321703333344</v>
      </c>
      <c r="AG858" s="363">
        <f>(AG859/30)*'MONTHLY DATA'!BE198</f>
        <v>56.399073290266671</v>
      </c>
      <c r="AH858" s="363">
        <f>(AH859/30)*'MONTHLY DATA'!BF198</f>
        <v>48.938321703333344</v>
      </c>
      <c r="AI858" s="363">
        <f>(AI859/30)*'MONTHLY DATA'!BG198</f>
        <v>56.399073290266671</v>
      </c>
      <c r="AJ858" s="363">
        <f>(AJ859/30)*'MONTHLY DATA'!BH198</f>
        <v>48.938321703333344</v>
      </c>
      <c r="AK858" s="363">
        <f>(AK859/30)*'MONTHLY DATA'!BI198</f>
        <v>56.399073290266671</v>
      </c>
      <c r="AL858" s="363">
        <f>(AL859/30)*'MONTHLY DATA'!BJ198</f>
        <v>48.938321703333344</v>
      </c>
      <c r="AM858" s="363">
        <f>(AM859/30)*'MONTHLY DATA'!BK198</f>
        <v>119.00586104911474</v>
      </c>
      <c r="AN858" s="363">
        <f>(AN859/30)*'MONTHLY DATA'!BL198</f>
        <v>96.199238260218138</v>
      </c>
      <c r="AO858" s="363">
        <f>(AO859/30)*'MONTHLY DATA'!BM198</f>
        <v>86.232448114861896</v>
      </c>
      <c r="AP858" s="363">
        <f>(AP859/30)*'MONTHLY DATA'!BN198</f>
        <v>96.199238260218138</v>
      </c>
      <c r="AQ858" s="363">
        <f>(AQ859/30)*'MONTHLY DATA'!BO198</f>
        <v>86.232448114861896</v>
      </c>
      <c r="AR858" s="363">
        <f>(AR859/30)*'MONTHLY DATA'!BP198</f>
        <v>96.199238260218138</v>
      </c>
      <c r="AS858" s="363">
        <f>(AS859/30)*'MONTHLY DATA'!BQ198</f>
        <v>86.232448114861896</v>
      </c>
      <c r="AT858" s="363">
        <f>(AT859/30)*'MONTHLY DATA'!BR198</f>
        <v>96.199238260218138</v>
      </c>
      <c r="AU858" s="363">
        <f>(AU859/30)*'MONTHLY DATA'!BS198</f>
        <v>86.232448114861896</v>
      </c>
      <c r="AV858" s="363">
        <f>(AV859/30)*'MONTHLY DATA'!BT198</f>
        <v>96.199238260218138</v>
      </c>
      <c r="AW858" s="363">
        <f>(AW859/30)*'MONTHLY DATA'!BU198</f>
        <v>86.232448114861896</v>
      </c>
      <c r="AX858" s="363">
        <f>(AX859/30)*'MONTHLY DATA'!BV198</f>
        <v>96.199238260218138</v>
      </c>
      <c r="AY858" s="363">
        <f>(AY859/30)*'MONTHLY DATA'!BW198</f>
        <v>72.800242489107575</v>
      </c>
      <c r="AZ858" s="363">
        <f>(AZ859/30)*'MONTHLY DATA'!BX198</f>
        <v>94.925021713811034</v>
      </c>
      <c r="BA858" s="363">
        <f>(BA859/30)*'MONTHLY DATA'!BY198</f>
        <v>78.06980651626894</v>
      </c>
      <c r="BB858" s="363">
        <f>(BB859/30)*'MONTHLY DATA'!BZ198</f>
        <v>94.925021713811034</v>
      </c>
      <c r="BC858" s="363">
        <f>(BC859/30)*'MONTHLY DATA'!CA198</f>
        <v>78.06980651626894</v>
      </c>
      <c r="BD858" s="363">
        <f>(BD859/30)*'MONTHLY DATA'!CB198</f>
        <v>94.925021713811034</v>
      </c>
      <c r="BE858" s="363">
        <f>(BE859/30)*'MONTHLY DATA'!CC198</f>
        <v>78.06980651626894</v>
      </c>
      <c r="BF858" s="363">
        <f>(BF859/30)*'MONTHLY DATA'!CD198</f>
        <v>94.925021713811034</v>
      </c>
      <c r="BG858" s="363">
        <f>(BG859/30)*'MONTHLY DATA'!CE198</f>
        <v>78.06980651626894</v>
      </c>
      <c r="BH858" s="363">
        <f>(BH859/30)*'MONTHLY DATA'!CF198</f>
        <v>94.925021713811034</v>
      </c>
      <c r="BI858" s="363">
        <f>(BI859/30)*'MONTHLY DATA'!CG198</f>
        <v>78.06980651626894</v>
      </c>
      <c r="BJ858" s="363">
        <f>(BJ859/30)*'MONTHLY DATA'!CH198</f>
        <v>94.925021713811034</v>
      </c>
      <c r="BK858" s="363">
        <f>(BK859/30)*'MONTHLY DATA'!CI198</f>
        <v>130.65800661633261</v>
      </c>
      <c r="BL858" s="363">
        <f>(BL859/30)*'MONTHLY DATA'!CJ198</f>
        <v>103.68361913981576</v>
      </c>
      <c r="BM858" s="363">
        <f>(BM859/30)*'MONTHLY DATA'!CK198</f>
        <v>97.349250999384239</v>
      </c>
      <c r="BN858" s="363">
        <f>(BN859/30)*'MONTHLY DATA'!CL198</f>
        <v>103.68361913981576</v>
      </c>
      <c r="BO858" s="363">
        <f>(BO859/30)*'MONTHLY DATA'!CM198</f>
        <v>97.349250999384239</v>
      </c>
      <c r="BP858" s="363">
        <f>(BP859/30)*'MONTHLY DATA'!CN198</f>
        <v>103.68361913981576</v>
      </c>
      <c r="BQ858" s="363">
        <f>(BQ859/30)*'MONTHLY DATA'!CO198</f>
        <v>97.349250999384239</v>
      </c>
      <c r="BR858" s="363">
        <f>(BR859/30)*'MONTHLY DATA'!CP198</f>
        <v>103.68361913981576</v>
      </c>
      <c r="BS858" s="363">
        <f>(BS859/30)*'MONTHLY DATA'!CQ198</f>
        <v>97.349250999384239</v>
      </c>
      <c r="BT858" s="363">
        <f>(BT859/30)*'MONTHLY DATA'!CR198</f>
        <v>103.68361913981576</v>
      </c>
      <c r="BU858" s="363">
        <f>(BU859/30)*'MONTHLY DATA'!CS198</f>
        <v>97.349250999384239</v>
      </c>
      <c r="BV858" s="363">
        <f>(BV859/30)*'MONTHLY DATA'!CT198</f>
        <v>103.68361913981576</v>
      </c>
      <c r="BW858" s="355">
        <f t="shared" si="536"/>
        <v>4153.1893882062332</v>
      </c>
    </row>
    <row r="859" spans="1:75" ht="16.5" thickBot="1" x14ac:dyDescent="0.3">
      <c r="A859" s="180" t="s">
        <v>466</v>
      </c>
      <c r="O859" s="258">
        <f>O726+O732</f>
        <v>0</v>
      </c>
      <c r="P859" s="258">
        <f t="shared" ref="P859:BV859" si="537">P726+P732</f>
        <v>0</v>
      </c>
      <c r="Q859" s="258">
        <f t="shared" si="537"/>
        <v>0</v>
      </c>
      <c r="R859" s="258">
        <f t="shared" si="537"/>
        <v>0</v>
      </c>
      <c r="S859" s="258">
        <f t="shared" si="537"/>
        <v>0</v>
      </c>
      <c r="T859" s="258">
        <f t="shared" si="537"/>
        <v>0</v>
      </c>
      <c r="U859" s="258">
        <f t="shared" si="537"/>
        <v>0</v>
      </c>
      <c r="V859" s="258">
        <f t="shared" si="537"/>
        <v>0</v>
      </c>
      <c r="W859" s="258">
        <f t="shared" si="537"/>
        <v>0</v>
      </c>
      <c r="X859" s="258">
        <f t="shared" si="537"/>
        <v>0</v>
      </c>
      <c r="Y859" s="258">
        <f t="shared" si="537"/>
        <v>0</v>
      </c>
      <c r="Z859" s="258">
        <f t="shared" si="537"/>
        <v>0</v>
      </c>
      <c r="AA859" s="363">
        <f t="shared" si="537"/>
        <v>98.863965572075003</v>
      </c>
      <c r="AB859" s="363">
        <f t="shared" si="537"/>
        <v>36.703741277500008</v>
      </c>
      <c r="AC859" s="363">
        <f t="shared" si="537"/>
        <v>42.299304967700003</v>
      </c>
      <c r="AD859" s="363">
        <f t="shared" si="537"/>
        <v>36.703741277500008</v>
      </c>
      <c r="AE859" s="363">
        <f t="shared" si="537"/>
        <v>42.299304967700003</v>
      </c>
      <c r="AF859" s="363">
        <f t="shared" si="537"/>
        <v>36.703741277500008</v>
      </c>
      <c r="AG859" s="363">
        <f t="shared" si="537"/>
        <v>42.299304967700003</v>
      </c>
      <c r="AH859" s="363">
        <f t="shared" si="537"/>
        <v>36.703741277500008</v>
      </c>
      <c r="AI859" s="363">
        <f t="shared" si="537"/>
        <v>42.299304967700003</v>
      </c>
      <c r="AJ859" s="363">
        <f t="shared" si="537"/>
        <v>36.703741277500008</v>
      </c>
      <c r="AK859" s="363">
        <f t="shared" si="537"/>
        <v>42.299304967700003</v>
      </c>
      <c r="AL859" s="363">
        <f t="shared" si="537"/>
        <v>36.703741277500008</v>
      </c>
      <c r="AM859" s="363">
        <f t="shared" si="537"/>
        <v>83.027344917987023</v>
      </c>
      <c r="AN859" s="363">
        <f t="shared" si="537"/>
        <v>67.115747623407998</v>
      </c>
      <c r="AO859" s="363">
        <f t="shared" si="537"/>
        <v>60.162173103392021</v>
      </c>
      <c r="AP859" s="363">
        <f t="shared" si="537"/>
        <v>67.115747623407998</v>
      </c>
      <c r="AQ859" s="363">
        <f t="shared" si="537"/>
        <v>60.162173103392021</v>
      </c>
      <c r="AR859" s="363">
        <f t="shared" si="537"/>
        <v>67.115747623407998</v>
      </c>
      <c r="AS859" s="363">
        <f t="shared" si="537"/>
        <v>60.162173103392021</v>
      </c>
      <c r="AT859" s="363">
        <f t="shared" si="537"/>
        <v>67.115747623407998</v>
      </c>
      <c r="AU859" s="363">
        <f t="shared" si="537"/>
        <v>60.162173103392021</v>
      </c>
      <c r="AV859" s="363">
        <f t="shared" si="537"/>
        <v>67.115747623407998</v>
      </c>
      <c r="AW859" s="363">
        <f t="shared" si="537"/>
        <v>60.162173103392021</v>
      </c>
      <c r="AX859" s="363">
        <f t="shared" si="537"/>
        <v>67.115747623407998</v>
      </c>
      <c r="AY859" s="363">
        <f t="shared" si="537"/>
        <v>48.533494992738383</v>
      </c>
      <c r="AZ859" s="363">
        <f t="shared" si="537"/>
        <v>63.283347809207356</v>
      </c>
      <c r="BA859" s="363">
        <f t="shared" si="537"/>
        <v>52.046537677512624</v>
      </c>
      <c r="BB859" s="363">
        <f t="shared" si="537"/>
        <v>63.283347809207356</v>
      </c>
      <c r="BC859" s="363">
        <f t="shared" si="537"/>
        <v>52.046537677512624</v>
      </c>
      <c r="BD859" s="363">
        <f t="shared" si="537"/>
        <v>63.283347809207356</v>
      </c>
      <c r="BE859" s="363">
        <f t="shared" si="537"/>
        <v>52.046537677512624</v>
      </c>
      <c r="BF859" s="363">
        <f t="shared" si="537"/>
        <v>63.283347809207356</v>
      </c>
      <c r="BG859" s="363">
        <f t="shared" si="537"/>
        <v>52.046537677512624</v>
      </c>
      <c r="BH859" s="363">
        <f t="shared" si="537"/>
        <v>63.283347809207356</v>
      </c>
      <c r="BI859" s="363">
        <f t="shared" si="537"/>
        <v>52.046537677512624</v>
      </c>
      <c r="BJ859" s="363">
        <f t="shared" si="537"/>
        <v>63.283347809207356</v>
      </c>
      <c r="BK859" s="363">
        <f t="shared" si="537"/>
        <v>89.085004511135864</v>
      </c>
      <c r="BL859" s="363">
        <f t="shared" si="537"/>
        <v>70.693376686238011</v>
      </c>
      <c r="BM859" s="363">
        <f t="shared" si="537"/>
        <v>66.374489317761984</v>
      </c>
      <c r="BN859" s="363">
        <f t="shared" si="537"/>
        <v>70.693376686238011</v>
      </c>
      <c r="BO859" s="363">
        <f t="shared" si="537"/>
        <v>66.374489317761984</v>
      </c>
      <c r="BP859" s="363">
        <f t="shared" si="537"/>
        <v>70.693376686238011</v>
      </c>
      <c r="BQ859" s="363">
        <f t="shared" si="537"/>
        <v>66.374489317761984</v>
      </c>
      <c r="BR859" s="363">
        <f t="shared" si="537"/>
        <v>70.693376686238011</v>
      </c>
      <c r="BS859" s="363">
        <f t="shared" si="537"/>
        <v>66.374489317761984</v>
      </c>
      <c r="BT859" s="363">
        <f t="shared" si="537"/>
        <v>70.693376686238011</v>
      </c>
      <c r="BU859" s="363">
        <f t="shared" si="537"/>
        <v>66.374489317761984</v>
      </c>
      <c r="BV859" s="363">
        <f t="shared" si="537"/>
        <v>70.693376686238011</v>
      </c>
      <c r="BW859" s="355">
        <f t="shared" si="536"/>
        <v>2850.6996157038875</v>
      </c>
    </row>
    <row r="860" spans="1:75" ht="16.5" thickBot="1" x14ac:dyDescent="0.3">
      <c r="A860" s="180" t="s">
        <v>467</v>
      </c>
      <c r="O860" s="258">
        <f>N858</f>
        <v>0</v>
      </c>
      <c r="P860" s="258">
        <f t="shared" ref="P860:BV860" si="538">O858</f>
        <v>0</v>
      </c>
      <c r="Q860" s="258">
        <f t="shared" si="538"/>
        <v>0</v>
      </c>
      <c r="R860" s="258">
        <f t="shared" si="538"/>
        <v>0</v>
      </c>
      <c r="S860" s="258">
        <f t="shared" si="538"/>
        <v>0</v>
      </c>
      <c r="T860" s="258">
        <f t="shared" si="538"/>
        <v>0</v>
      </c>
      <c r="U860" s="258">
        <f t="shared" si="538"/>
        <v>0</v>
      </c>
      <c r="V860" s="258">
        <f t="shared" si="538"/>
        <v>0</v>
      </c>
      <c r="W860" s="258">
        <f t="shared" si="538"/>
        <v>0</v>
      </c>
      <c r="X860" s="258">
        <f t="shared" si="538"/>
        <v>0</v>
      </c>
      <c r="Y860" s="258">
        <f t="shared" si="538"/>
        <v>0</v>
      </c>
      <c r="Z860" s="258">
        <f t="shared" si="538"/>
        <v>0</v>
      </c>
      <c r="AA860" s="363">
        <f t="shared" si="538"/>
        <v>0</v>
      </c>
      <c r="AB860" s="363">
        <f t="shared" si="538"/>
        <v>131.81862076276667</v>
      </c>
      <c r="AC860" s="363">
        <f t="shared" si="538"/>
        <v>95.11487948526667</v>
      </c>
      <c r="AD860" s="363">
        <f t="shared" si="538"/>
        <v>56.399073290266671</v>
      </c>
      <c r="AE860" s="363">
        <f t="shared" si="538"/>
        <v>48.938321703333344</v>
      </c>
      <c r="AF860" s="363">
        <f t="shared" si="538"/>
        <v>56.399073290266671</v>
      </c>
      <c r="AG860" s="363">
        <f t="shared" si="538"/>
        <v>48.938321703333344</v>
      </c>
      <c r="AH860" s="363">
        <f t="shared" si="538"/>
        <v>56.399073290266671</v>
      </c>
      <c r="AI860" s="363">
        <f t="shared" si="538"/>
        <v>48.938321703333344</v>
      </c>
      <c r="AJ860" s="363">
        <f t="shared" si="538"/>
        <v>56.399073290266671</v>
      </c>
      <c r="AK860" s="363">
        <f t="shared" si="538"/>
        <v>48.938321703333344</v>
      </c>
      <c r="AL860" s="363">
        <f t="shared" si="538"/>
        <v>56.399073290266671</v>
      </c>
      <c r="AM860" s="363">
        <f t="shared" si="538"/>
        <v>48.938321703333344</v>
      </c>
      <c r="AN860" s="363">
        <f t="shared" si="538"/>
        <v>119.00586104911474</v>
      </c>
      <c r="AO860" s="363">
        <f t="shared" si="538"/>
        <v>96.199238260218138</v>
      </c>
      <c r="AP860" s="363">
        <f t="shared" si="538"/>
        <v>86.232448114861896</v>
      </c>
      <c r="AQ860" s="363">
        <f t="shared" si="538"/>
        <v>96.199238260218138</v>
      </c>
      <c r="AR860" s="363">
        <f t="shared" si="538"/>
        <v>86.232448114861896</v>
      </c>
      <c r="AS860" s="363">
        <f t="shared" si="538"/>
        <v>96.199238260218138</v>
      </c>
      <c r="AT860" s="363">
        <f t="shared" si="538"/>
        <v>86.232448114861896</v>
      </c>
      <c r="AU860" s="363">
        <f t="shared" si="538"/>
        <v>96.199238260218138</v>
      </c>
      <c r="AV860" s="363">
        <f t="shared" si="538"/>
        <v>86.232448114861896</v>
      </c>
      <c r="AW860" s="363">
        <f t="shared" si="538"/>
        <v>96.199238260218138</v>
      </c>
      <c r="AX860" s="363">
        <f t="shared" si="538"/>
        <v>86.232448114861896</v>
      </c>
      <c r="AY860" s="363">
        <f t="shared" si="538"/>
        <v>96.199238260218138</v>
      </c>
      <c r="AZ860" s="363">
        <f t="shared" si="538"/>
        <v>72.800242489107575</v>
      </c>
      <c r="BA860" s="363">
        <f t="shared" si="538"/>
        <v>94.925021713811034</v>
      </c>
      <c r="BB860" s="363">
        <f t="shared" si="538"/>
        <v>78.06980651626894</v>
      </c>
      <c r="BC860" s="363">
        <f t="shared" si="538"/>
        <v>94.925021713811034</v>
      </c>
      <c r="BD860" s="363">
        <f t="shared" si="538"/>
        <v>78.06980651626894</v>
      </c>
      <c r="BE860" s="363">
        <f t="shared" si="538"/>
        <v>94.925021713811034</v>
      </c>
      <c r="BF860" s="363">
        <f t="shared" si="538"/>
        <v>78.06980651626894</v>
      </c>
      <c r="BG860" s="363">
        <f t="shared" si="538"/>
        <v>94.925021713811034</v>
      </c>
      <c r="BH860" s="363">
        <f t="shared" si="538"/>
        <v>78.06980651626894</v>
      </c>
      <c r="BI860" s="363">
        <f t="shared" si="538"/>
        <v>94.925021713811034</v>
      </c>
      <c r="BJ860" s="363">
        <f t="shared" si="538"/>
        <v>78.06980651626894</v>
      </c>
      <c r="BK860" s="363">
        <f t="shared" si="538"/>
        <v>94.925021713811034</v>
      </c>
      <c r="BL860" s="363">
        <f t="shared" si="538"/>
        <v>130.65800661633261</v>
      </c>
      <c r="BM860" s="363">
        <f t="shared" si="538"/>
        <v>103.68361913981576</v>
      </c>
      <c r="BN860" s="363">
        <f t="shared" si="538"/>
        <v>97.349250999384239</v>
      </c>
      <c r="BO860" s="363">
        <f t="shared" si="538"/>
        <v>103.68361913981576</v>
      </c>
      <c r="BP860" s="363">
        <f t="shared" si="538"/>
        <v>97.349250999384239</v>
      </c>
      <c r="BQ860" s="363">
        <f t="shared" si="538"/>
        <v>103.68361913981576</v>
      </c>
      <c r="BR860" s="363">
        <f t="shared" si="538"/>
        <v>97.349250999384239</v>
      </c>
      <c r="BS860" s="363">
        <f t="shared" si="538"/>
        <v>103.68361913981576</v>
      </c>
      <c r="BT860" s="363">
        <f t="shared" si="538"/>
        <v>97.349250999384239</v>
      </c>
      <c r="BU860" s="363">
        <f t="shared" si="538"/>
        <v>103.68361913981576</v>
      </c>
      <c r="BV860" s="363">
        <f t="shared" si="538"/>
        <v>97.349250999384239</v>
      </c>
      <c r="BW860" s="355">
        <f t="shared" si="536"/>
        <v>4049.5057690664171</v>
      </c>
    </row>
    <row r="861" spans="1:75" ht="16.5" thickBot="1" x14ac:dyDescent="0.3">
      <c r="A861" s="180" t="s">
        <v>468</v>
      </c>
      <c r="O861" s="258">
        <f>O858+O859-O860</f>
        <v>0</v>
      </c>
      <c r="P861" s="258">
        <f t="shared" ref="P861:BV861" si="539">P858+P859-P860</f>
        <v>0</v>
      </c>
      <c r="Q861" s="258">
        <f t="shared" si="539"/>
        <v>0</v>
      </c>
      <c r="R861" s="258">
        <f t="shared" si="539"/>
        <v>0</v>
      </c>
      <c r="S861" s="258">
        <f t="shared" si="539"/>
        <v>0</v>
      </c>
      <c r="T861" s="258">
        <f t="shared" si="539"/>
        <v>0</v>
      </c>
      <c r="U861" s="258">
        <f t="shared" si="539"/>
        <v>0</v>
      </c>
      <c r="V861" s="258">
        <f t="shared" si="539"/>
        <v>0</v>
      </c>
      <c r="W861" s="258">
        <f t="shared" si="539"/>
        <v>0</v>
      </c>
      <c r="X861" s="258">
        <f t="shared" si="539"/>
        <v>0</v>
      </c>
      <c r="Y861" s="258">
        <f t="shared" si="539"/>
        <v>0</v>
      </c>
      <c r="Z861" s="258">
        <f t="shared" si="539"/>
        <v>0</v>
      </c>
      <c r="AA861" s="363">
        <f t="shared" si="539"/>
        <v>230.68258633484169</v>
      </c>
      <c r="AB861" s="363">
        <f t="shared" si="539"/>
        <v>0</v>
      </c>
      <c r="AC861" s="363">
        <f t="shared" si="539"/>
        <v>3.5834987727000112</v>
      </c>
      <c r="AD861" s="363">
        <f t="shared" si="539"/>
        <v>29.242989690566674</v>
      </c>
      <c r="AE861" s="363">
        <f t="shared" si="539"/>
        <v>49.760056554633337</v>
      </c>
      <c r="AF861" s="363">
        <f t="shared" si="539"/>
        <v>29.242989690566674</v>
      </c>
      <c r="AG861" s="363">
        <f t="shared" si="539"/>
        <v>49.760056554633337</v>
      </c>
      <c r="AH861" s="363">
        <f t="shared" si="539"/>
        <v>29.242989690566674</v>
      </c>
      <c r="AI861" s="363">
        <f t="shared" si="539"/>
        <v>49.760056554633337</v>
      </c>
      <c r="AJ861" s="363">
        <f t="shared" si="539"/>
        <v>29.242989690566674</v>
      </c>
      <c r="AK861" s="363">
        <f t="shared" si="539"/>
        <v>49.760056554633337</v>
      </c>
      <c r="AL861" s="363">
        <f t="shared" si="539"/>
        <v>29.242989690566674</v>
      </c>
      <c r="AM861" s="363">
        <f t="shared" si="539"/>
        <v>153.09488426376842</v>
      </c>
      <c r="AN861" s="363">
        <f t="shared" si="539"/>
        <v>44.309124834511408</v>
      </c>
      <c r="AO861" s="363">
        <f t="shared" si="539"/>
        <v>50.195382958035779</v>
      </c>
      <c r="AP861" s="363">
        <f t="shared" si="539"/>
        <v>77.082537768764254</v>
      </c>
      <c r="AQ861" s="363">
        <f t="shared" si="539"/>
        <v>50.195382958035779</v>
      </c>
      <c r="AR861" s="363">
        <f t="shared" si="539"/>
        <v>77.082537768764254</v>
      </c>
      <c r="AS861" s="363">
        <f t="shared" si="539"/>
        <v>50.195382958035779</v>
      </c>
      <c r="AT861" s="363">
        <f t="shared" si="539"/>
        <v>77.082537768764254</v>
      </c>
      <c r="AU861" s="363">
        <f t="shared" si="539"/>
        <v>50.195382958035779</v>
      </c>
      <c r="AV861" s="363">
        <f t="shared" si="539"/>
        <v>77.082537768764254</v>
      </c>
      <c r="AW861" s="363">
        <f t="shared" si="539"/>
        <v>50.195382958035779</v>
      </c>
      <c r="AX861" s="363">
        <f t="shared" si="539"/>
        <v>77.082537768764254</v>
      </c>
      <c r="AY861" s="363">
        <f t="shared" si="539"/>
        <v>25.13449922162782</v>
      </c>
      <c r="AZ861" s="363">
        <f t="shared" si="539"/>
        <v>85.40812703391083</v>
      </c>
      <c r="BA861" s="363">
        <f t="shared" si="539"/>
        <v>35.191322479970538</v>
      </c>
      <c r="BB861" s="363">
        <f t="shared" si="539"/>
        <v>80.138563006749465</v>
      </c>
      <c r="BC861" s="363">
        <f t="shared" si="539"/>
        <v>35.191322479970538</v>
      </c>
      <c r="BD861" s="363">
        <f t="shared" si="539"/>
        <v>80.138563006749465</v>
      </c>
      <c r="BE861" s="363">
        <f t="shared" si="539"/>
        <v>35.191322479970538</v>
      </c>
      <c r="BF861" s="363">
        <f t="shared" si="539"/>
        <v>80.138563006749465</v>
      </c>
      <c r="BG861" s="363">
        <f t="shared" si="539"/>
        <v>35.191322479970538</v>
      </c>
      <c r="BH861" s="363">
        <f t="shared" si="539"/>
        <v>80.138563006749465</v>
      </c>
      <c r="BI861" s="363">
        <f t="shared" si="539"/>
        <v>35.191322479970538</v>
      </c>
      <c r="BJ861" s="363">
        <f t="shared" si="539"/>
        <v>80.138563006749465</v>
      </c>
      <c r="BK861" s="363">
        <f t="shared" si="539"/>
        <v>124.81798941365746</v>
      </c>
      <c r="BL861" s="363">
        <f t="shared" si="539"/>
        <v>43.718989209721144</v>
      </c>
      <c r="BM861" s="363">
        <f t="shared" si="539"/>
        <v>60.040121177330462</v>
      </c>
      <c r="BN861" s="363">
        <f t="shared" si="539"/>
        <v>77.027744826669519</v>
      </c>
      <c r="BO861" s="363">
        <f t="shared" si="539"/>
        <v>60.040121177330462</v>
      </c>
      <c r="BP861" s="363">
        <f t="shared" si="539"/>
        <v>77.027744826669519</v>
      </c>
      <c r="BQ861" s="363">
        <f t="shared" si="539"/>
        <v>60.040121177330462</v>
      </c>
      <c r="BR861" s="363">
        <f t="shared" si="539"/>
        <v>77.027744826669519</v>
      </c>
      <c r="BS861" s="363">
        <f t="shared" si="539"/>
        <v>60.040121177330462</v>
      </c>
      <c r="BT861" s="363">
        <f t="shared" si="539"/>
        <v>77.027744826669519</v>
      </c>
      <c r="BU861" s="363">
        <f t="shared" si="539"/>
        <v>60.040121177330462</v>
      </c>
      <c r="BV861" s="363">
        <f t="shared" si="539"/>
        <v>77.027744826669519</v>
      </c>
      <c r="BW861" s="355">
        <f t="shared" si="536"/>
        <v>2954.3832348437072</v>
      </c>
    </row>
    <row r="862" spans="1:75" ht="16.5" thickBot="1" x14ac:dyDescent="0.3">
      <c r="BW862" s="321">
        <f t="shared" si="536"/>
        <v>0</v>
      </c>
    </row>
    <row r="863" spans="1:75" ht="16.5" thickBot="1" x14ac:dyDescent="0.3">
      <c r="A863" s="357" t="s">
        <v>481</v>
      </c>
      <c r="B863" s="357">
        <f>COUNTIF(O861:BV861,"&lt;0")</f>
        <v>0</v>
      </c>
      <c r="BW863" s="321">
        <f t="shared" si="536"/>
        <v>0</v>
      </c>
    </row>
    <row r="864" spans="1:75" ht="16.5" thickBot="1" x14ac:dyDescent="0.3">
      <c r="A864" s="385" t="s">
        <v>163</v>
      </c>
      <c r="BW864" s="321">
        <f t="shared" si="536"/>
        <v>0</v>
      </c>
    </row>
    <row r="865" spans="1:75" ht="16.5" thickBot="1" x14ac:dyDescent="0.3">
      <c r="A865" s="180" t="s">
        <v>469</v>
      </c>
      <c r="O865" s="363">
        <f>(O866/30)*'MONTHLY DATA'!AM200</f>
        <v>0</v>
      </c>
      <c r="P865" s="363">
        <f>(P866/30)*'MONTHLY DATA'!AN200</f>
        <v>0</v>
      </c>
      <c r="Q865" s="363">
        <f>(Q866/30)*'MONTHLY DATA'!AO200</f>
        <v>0</v>
      </c>
      <c r="R865" s="363">
        <f>(R866/30)*'MONTHLY DATA'!AP200</f>
        <v>0</v>
      </c>
      <c r="S865" s="363">
        <f>(S866/30)*'MONTHLY DATA'!AQ200</f>
        <v>0</v>
      </c>
      <c r="T865" s="363">
        <f>(T866/30)*'MONTHLY DATA'!AR200</f>
        <v>0</v>
      </c>
      <c r="U865" s="363">
        <f>(U866/30)*'MONTHLY DATA'!AS200</f>
        <v>0</v>
      </c>
      <c r="V865" s="363">
        <f>(V866/30)*'MONTHLY DATA'!AT200</f>
        <v>0</v>
      </c>
      <c r="W865" s="363">
        <f>(W866/30)*'MONTHLY DATA'!AU200</f>
        <v>0</v>
      </c>
      <c r="X865" s="363">
        <f>(X866/30)*'MONTHLY DATA'!AV200</f>
        <v>0</v>
      </c>
      <c r="Y865" s="363">
        <f>(Y866/30)*'MONTHLY DATA'!AW200</f>
        <v>0</v>
      </c>
      <c r="Z865" s="363">
        <f>(Z866/30)*'MONTHLY DATA'!AX200</f>
        <v>0</v>
      </c>
      <c r="AA865" s="363">
        <f>(AA866/30)*'MONTHLY DATA'!AY200</f>
        <v>3.3894215567066004</v>
      </c>
      <c r="AB865" s="363">
        <f>AB867-AB866</f>
        <v>2.4064416739556003</v>
      </c>
      <c r="AC865" s="363">
        <f>(AC866/30)*'MONTHLY DATA'!BA200</f>
        <v>1.7358277461460665</v>
      </c>
      <c r="AD865" s="363">
        <f>(AD866/30)*'MONTHLY DATA'!BB200</f>
        <v>1.0232518569941667</v>
      </c>
      <c r="AE865" s="363">
        <f>(AE866/30)*'MONTHLY DATA'!BC200</f>
        <v>1.8357285172495335</v>
      </c>
      <c r="AF865" s="363">
        <f>(AF866/30)*'MONTHLY DATA'!BD200</f>
        <v>1.3304894510293335</v>
      </c>
      <c r="AG865" s="363">
        <f>(AG866/30)*'MONTHLY DATA'!BE200</f>
        <v>1.7805816335730333</v>
      </c>
      <c r="AH865" s="363">
        <f>(AH866/30)*'MONTHLY DATA'!BF200</f>
        <v>0.97375841532983343</v>
      </c>
      <c r="AI865" s="363">
        <f>(AI866/30)*'MONTHLY DATA'!BG200</f>
        <v>1.8100489385170331</v>
      </c>
      <c r="AJ865" s="363">
        <f>(AJ866/30)*'MONTHLY DATA'!BH200</f>
        <v>1.1331948013079334</v>
      </c>
      <c r="AK865" s="363">
        <f>(AK866/30)*'MONTHLY DATA'!BI200</f>
        <v>1.8485739699722004</v>
      </c>
      <c r="AL865" s="363">
        <f>(AL866/30)*'MONTHLY DATA'!BJ200</f>
        <v>1.4128549340753338</v>
      </c>
      <c r="AM865" s="363">
        <f>(AM866/30)*'MONTHLY DATA'!BK200</f>
        <v>2.2905377330649004</v>
      </c>
      <c r="AN865" s="363">
        <f>(AN866/30)*'MONTHLY DATA'!BL200</f>
        <v>1.4584326629377997</v>
      </c>
      <c r="AO865" s="363">
        <f>(AO866/30)*'MONTHLY DATA'!BM200</f>
        <v>1.8605256568360005</v>
      </c>
      <c r="AP865" s="363">
        <f>(AP866/30)*'MONTHLY DATA'!BN200</f>
        <v>1.4687075567318</v>
      </c>
      <c r="AQ865" s="363">
        <f>(AQ866/30)*'MONTHLY DATA'!BO200</f>
        <v>1.9920731148934003</v>
      </c>
      <c r="AR865" s="363">
        <f>(AR866/30)*'MONTHLY DATA'!BP200</f>
        <v>1.8724694468810001</v>
      </c>
      <c r="AS865" s="363">
        <f>(AS866/30)*'MONTHLY DATA'!BQ200</f>
        <v>1.9182514163362001</v>
      </c>
      <c r="AT865" s="363">
        <f>(AT866/30)*'MONTHLY DATA'!BR200</f>
        <v>1.4029026337039998</v>
      </c>
      <c r="AU865" s="363">
        <f>(AU866/30)*'MONTHLY DATA'!BS200</f>
        <v>1.9581507194722001</v>
      </c>
      <c r="AV865" s="363">
        <f>(AV866/30)*'MONTHLY DATA'!BT200</f>
        <v>1.6130350399657998</v>
      </c>
      <c r="AW865" s="363">
        <f>(AW866/30)*'MONTHLY DATA'!BU200</f>
        <v>2.0084233252138004</v>
      </c>
      <c r="AX865" s="363">
        <f>(AX866/30)*'MONTHLY DATA'!BV200</f>
        <v>1.9804858330729997</v>
      </c>
      <c r="AY865" s="363">
        <f>(AY866/30)*'MONTHLY DATA'!BW200</f>
        <v>2.0491322028393997</v>
      </c>
      <c r="AZ865" s="363">
        <f>(AZ866/30)*'MONTHLY DATA'!BX200</f>
        <v>1.6849386496338667</v>
      </c>
      <c r="BA865" s="363">
        <f>(BA866/30)*'MONTHLY DATA'!BY200</f>
        <v>2.1699612413397324</v>
      </c>
      <c r="BB865" s="363">
        <f>(BB866/30)*'MONTHLY DATA'!BZ200</f>
        <v>1.7012002017714669</v>
      </c>
      <c r="BC865" s="363">
        <f>(BC866/30)*'MONTHLY DATA'!CA200</f>
        <v>2.4127490952945334</v>
      </c>
      <c r="BD865" s="363">
        <f>(BD866/30)*'MONTHLY DATA'!CB200</f>
        <v>2.4519866728830659</v>
      </c>
      <c r="BE865" s="363">
        <f>(BE866/30)*'MONTHLY DATA'!CC200</f>
        <v>2.2847973826365329</v>
      </c>
      <c r="BF865" s="363">
        <f>(BF866/30)*'MONTHLY DATA'!CD200</f>
        <v>1.5840996006462666</v>
      </c>
      <c r="BG865" s="363">
        <f>(BG866/30)*'MONTHLY DATA'!CE200</f>
        <v>2.3509136383497329</v>
      </c>
      <c r="BH865" s="363">
        <f>(BH866/30)*'MONTHLY DATA'!CF200</f>
        <v>1.9707265207410667</v>
      </c>
      <c r="BI865" s="363">
        <f>(BI866/30)*'MONTHLY DATA'!CG200</f>
        <v>2.4468377209425332</v>
      </c>
      <c r="BJ865" s="363">
        <f>(BJ866/30)*'MONTHLY DATA'!CH200</f>
        <v>2.6544118692102665</v>
      </c>
      <c r="BK865" s="363">
        <f>(BK866/30)*'MONTHLY DATA'!CI200</f>
        <v>2.792940828211055</v>
      </c>
      <c r="BL865" s="363">
        <f>(BL866/30)*'MONTHLY DATA'!CJ200</f>
        <v>1.96500787376736</v>
      </c>
      <c r="BM865" s="363">
        <f>(BM866/30)*'MONTHLY DATA'!CK200</f>
        <v>2.6410355243990393</v>
      </c>
      <c r="BN865" s="363">
        <f>(BN866/30)*'MONTHLY DATA'!CL200</f>
        <v>1.9768515843849603</v>
      </c>
      <c r="BO865" s="363">
        <f>(BO866/30)*'MONTHLY DATA'!CM200</f>
        <v>2.8803900180796798</v>
      </c>
      <c r="BP865" s="363">
        <f>(BP866/30)*'MONTHLY DATA'!CN200</f>
        <v>2.7256031931734404</v>
      </c>
      <c r="BQ865" s="363">
        <f>(BQ866/30)*'MONTHLY DATA'!CO200</f>
        <v>2.7671615006217603</v>
      </c>
      <c r="BR865" s="363">
        <f>(BR866/30)*'MONTHLY DATA'!CP200</f>
        <v>1.86813801150048</v>
      </c>
      <c r="BS865" s="363">
        <f>(BS866/30)*'MONTHLY DATA'!CQ200</f>
        <v>2.8206438864163204</v>
      </c>
      <c r="BT865" s="363">
        <f>(BT866/30)*'MONTHLY DATA'!CR200</f>
        <v>2.2474401946761597</v>
      </c>
      <c r="BU865" s="363">
        <f>(BU866/30)*'MONTHLY DATA'!CS200</f>
        <v>2.9200479554774397</v>
      </c>
      <c r="BV865" s="363">
        <f>(BV866/30)*'MONTHLY DATA'!CT200</f>
        <v>2.92995124304736</v>
      </c>
      <c r="BW865" s="599">
        <f t="shared" si="536"/>
        <v>98.801135244010084</v>
      </c>
    </row>
    <row r="866" spans="1:75" ht="16.5" thickBot="1" x14ac:dyDescent="0.3">
      <c r="A866" s="180" t="s">
        <v>470</v>
      </c>
      <c r="O866" s="363">
        <f>O727+O733+O721</f>
        <v>0</v>
      </c>
      <c r="P866" s="363">
        <f t="shared" ref="P866:BV866" si="540">P727+P733+P721</f>
        <v>0</v>
      </c>
      <c r="Q866" s="363">
        <f t="shared" si="540"/>
        <v>0</v>
      </c>
      <c r="R866" s="363">
        <f t="shared" si="540"/>
        <v>0</v>
      </c>
      <c r="S866" s="363">
        <f t="shared" si="540"/>
        <v>0</v>
      </c>
      <c r="T866" s="363">
        <f t="shared" si="540"/>
        <v>0</v>
      </c>
      <c r="U866" s="363">
        <f t="shared" si="540"/>
        <v>0</v>
      </c>
      <c r="V866" s="363">
        <f t="shared" si="540"/>
        <v>0</v>
      </c>
      <c r="W866" s="363">
        <f t="shared" si="540"/>
        <v>0</v>
      </c>
      <c r="X866" s="363">
        <f t="shared" si="540"/>
        <v>0</v>
      </c>
      <c r="Y866" s="363">
        <f t="shared" si="540"/>
        <v>0</v>
      </c>
      <c r="Z866" s="363">
        <f t="shared" si="540"/>
        <v>0</v>
      </c>
      <c r="AA866" s="363">
        <f t="shared" si="540"/>
        <v>3.2800853774580001</v>
      </c>
      <c r="AB866" s="363">
        <f t="shared" si="540"/>
        <v>0.98297988275100023</v>
      </c>
      <c r="AC866" s="363">
        <f t="shared" si="540"/>
        <v>1.6798333027219998</v>
      </c>
      <c r="AD866" s="363">
        <f t="shared" si="540"/>
        <v>0.99024373257499998</v>
      </c>
      <c r="AE866" s="363">
        <f t="shared" si="540"/>
        <v>1.7765114683060002</v>
      </c>
      <c r="AF866" s="363">
        <f t="shared" si="540"/>
        <v>1.2875704364800002</v>
      </c>
      <c r="AG866" s="363">
        <f t="shared" si="540"/>
        <v>1.723143516361</v>
      </c>
      <c r="AH866" s="363">
        <f t="shared" si="540"/>
        <v>0.94234685354500014</v>
      </c>
      <c r="AI866" s="363">
        <f t="shared" si="540"/>
        <v>1.7516602630809996</v>
      </c>
      <c r="AJ866" s="363">
        <f t="shared" si="540"/>
        <v>1.096640130298</v>
      </c>
      <c r="AK866" s="363">
        <f t="shared" si="540"/>
        <v>1.7889425515860005</v>
      </c>
      <c r="AL866" s="363">
        <f t="shared" si="540"/>
        <v>1.3672789684600004</v>
      </c>
      <c r="AM866" s="363">
        <f t="shared" si="540"/>
        <v>2.0823070300590003</v>
      </c>
      <c r="AN866" s="363">
        <f t="shared" si="540"/>
        <v>1.3258478753979999</v>
      </c>
      <c r="AO866" s="363">
        <f t="shared" si="540"/>
        <v>1.6913869607600003</v>
      </c>
      <c r="AP866" s="363">
        <f t="shared" si="540"/>
        <v>1.3351886879379999</v>
      </c>
      <c r="AQ866" s="363">
        <f t="shared" si="540"/>
        <v>1.8109755589940002</v>
      </c>
      <c r="AR866" s="363">
        <f t="shared" si="540"/>
        <v>1.70224495171</v>
      </c>
      <c r="AS866" s="363">
        <f t="shared" si="540"/>
        <v>1.7438649239420001</v>
      </c>
      <c r="AT866" s="363">
        <f t="shared" si="540"/>
        <v>1.2753660306399999</v>
      </c>
      <c r="AU866" s="363">
        <f t="shared" si="540"/>
        <v>1.7801370177019999</v>
      </c>
      <c r="AV866" s="363">
        <f t="shared" si="540"/>
        <v>1.4663954908779999</v>
      </c>
      <c r="AW866" s="363">
        <f t="shared" si="540"/>
        <v>1.8258393865580005</v>
      </c>
      <c r="AX866" s="363">
        <f t="shared" si="540"/>
        <v>1.8004416664299998</v>
      </c>
      <c r="AY866" s="363">
        <f t="shared" si="540"/>
        <v>1.7563990310051998</v>
      </c>
      <c r="AZ866" s="363">
        <f t="shared" si="540"/>
        <v>1.4442331282576002</v>
      </c>
      <c r="BA866" s="363">
        <f t="shared" si="540"/>
        <v>1.8599667782911993</v>
      </c>
      <c r="BB866" s="363">
        <f t="shared" si="540"/>
        <v>1.4581716015184001</v>
      </c>
      <c r="BC866" s="363">
        <f t="shared" si="540"/>
        <v>2.0680706531095998</v>
      </c>
      <c r="BD866" s="363">
        <f t="shared" si="540"/>
        <v>2.1017028624711993</v>
      </c>
      <c r="BE866" s="363">
        <f t="shared" si="540"/>
        <v>1.9583977565455997</v>
      </c>
      <c r="BF866" s="363">
        <f t="shared" si="540"/>
        <v>1.3577996576967999</v>
      </c>
      <c r="BG866" s="363">
        <f t="shared" si="540"/>
        <v>2.0150688328711994</v>
      </c>
      <c r="BH866" s="363">
        <f t="shared" si="540"/>
        <v>1.6891941606352001</v>
      </c>
      <c r="BI866" s="363">
        <f t="shared" si="540"/>
        <v>2.0972894750936</v>
      </c>
      <c r="BJ866" s="363">
        <f t="shared" si="540"/>
        <v>2.2752101736087997</v>
      </c>
      <c r="BK866" s="363">
        <f t="shared" si="540"/>
        <v>2.3274506901758794</v>
      </c>
      <c r="BL866" s="363">
        <f t="shared" si="540"/>
        <v>1.6375065614727999</v>
      </c>
      <c r="BM866" s="363">
        <f t="shared" si="540"/>
        <v>2.2008629369991994</v>
      </c>
      <c r="BN866" s="363">
        <f t="shared" si="540"/>
        <v>1.6473763203208003</v>
      </c>
      <c r="BO866" s="363">
        <f t="shared" si="540"/>
        <v>2.4003250150663997</v>
      </c>
      <c r="BP866" s="363">
        <f t="shared" si="540"/>
        <v>2.2713359943112001</v>
      </c>
      <c r="BQ866" s="363">
        <f t="shared" si="540"/>
        <v>2.3059679171848</v>
      </c>
      <c r="BR866" s="363">
        <f t="shared" si="540"/>
        <v>1.5567816762504001</v>
      </c>
      <c r="BS866" s="363">
        <f t="shared" si="540"/>
        <v>2.3505365720136</v>
      </c>
      <c r="BT866" s="363">
        <f t="shared" si="540"/>
        <v>1.8728668288968</v>
      </c>
      <c r="BU866" s="363">
        <f t="shared" si="540"/>
        <v>2.4333732962312</v>
      </c>
      <c r="BV866" s="363">
        <f t="shared" si="540"/>
        <v>2.4416260358728001</v>
      </c>
      <c r="BW866" s="599">
        <f t="shared" si="536"/>
        <v>86.034746020532296</v>
      </c>
    </row>
    <row r="867" spans="1:75" ht="16.5" thickBot="1" x14ac:dyDescent="0.3">
      <c r="A867" s="180" t="s">
        <v>476</v>
      </c>
      <c r="O867" s="363">
        <f>N865</f>
        <v>0</v>
      </c>
      <c r="P867" s="363">
        <f t="shared" ref="P867:BV867" si="541">O865</f>
        <v>0</v>
      </c>
      <c r="Q867" s="363">
        <f t="shared" si="541"/>
        <v>0</v>
      </c>
      <c r="R867" s="363">
        <f t="shared" si="541"/>
        <v>0</v>
      </c>
      <c r="S867" s="363">
        <f t="shared" si="541"/>
        <v>0</v>
      </c>
      <c r="T867" s="363">
        <f t="shared" si="541"/>
        <v>0</v>
      </c>
      <c r="U867" s="363">
        <f t="shared" si="541"/>
        <v>0</v>
      </c>
      <c r="V867" s="363">
        <f t="shared" si="541"/>
        <v>0</v>
      </c>
      <c r="W867" s="363">
        <f t="shared" si="541"/>
        <v>0</v>
      </c>
      <c r="X867" s="363">
        <f t="shared" si="541"/>
        <v>0</v>
      </c>
      <c r="Y867" s="363">
        <f t="shared" si="541"/>
        <v>0</v>
      </c>
      <c r="Z867" s="363">
        <f t="shared" si="541"/>
        <v>0</v>
      </c>
      <c r="AA867" s="363">
        <f t="shared" si="541"/>
        <v>0</v>
      </c>
      <c r="AB867" s="363">
        <f t="shared" si="541"/>
        <v>3.3894215567066004</v>
      </c>
      <c r="AC867" s="363">
        <f t="shared" si="541"/>
        <v>2.4064416739556003</v>
      </c>
      <c r="AD867" s="363">
        <f t="shared" si="541"/>
        <v>1.7358277461460665</v>
      </c>
      <c r="AE867" s="363">
        <f t="shared" si="541"/>
        <v>1.0232518569941667</v>
      </c>
      <c r="AF867" s="363">
        <f t="shared" si="541"/>
        <v>1.8357285172495335</v>
      </c>
      <c r="AG867" s="363">
        <f t="shared" si="541"/>
        <v>1.3304894510293335</v>
      </c>
      <c r="AH867" s="363">
        <f t="shared" si="541"/>
        <v>1.7805816335730333</v>
      </c>
      <c r="AI867" s="363">
        <f t="shared" si="541"/>
        <v>0.97375841532983343</v>
      </c>
      <c r="AJ867" s="363">
        <f t="shared" si="541"/>
        <v>1.8100489385170331</v>
      </c>
      <c r="AK867" s="363">
        <f t="shared" si="541"/>
        <v>1.1331948013079334</v>
      </c>
      <c r="AL867" s="363">
        <f t="shared" si="541"/>
        <v>1.8485739699722004</v>
      </c>
      <c r="AM867" s="363">
        <f t="shared" si="541"/>
        <v>1.4128549340753338</v>
      </c>
      <c r="AN867" s="363">
        <f t="shared" si="541"/>
        <v>2.2905377330649004</v>
      </c>
      <c r="AO867" s="363">
        <f t="shared" si="541"/>
        <v>1.4584326629377997</v>
      </c>
      <c r="AP867" s="363">
        <f t="shared" si="541"/>
        <v>1.8605256568360005</v>
      </c>
      <c r="AQ867" s="363">
        <f t="shared" si="541"/>
        <v>1.4687075567318</v>
      </c>
      <c r="AR867" s="363">
        <f t="shared" si="541"/>
        <v>1.9920731148934003</v>
      </c>
      <c r="AS867" s="363">
        <f t="shared" si="541"/>
        <v>1.8724694468810001</v>
      </c>
      <c r="AT867" s="363">
        <f t="shared" si="541"/>
        <v>1.9182514163362001</v>
      </c>
      <c r="AU867" s="363">
        <f t="shared" si="541"/>
        <v>1.4029026337039998</v>
      </c>
      <c r="AV867" s="363">
        <f t="shared" si="541"/>
        <v>1.9581507194722001</v>
      </c>
      <c r="AW867" s="363">
        <f t="shared" si="541"/>
        <v>1.6130350399657998</v>
      </c>
      <c r="AX867" s="363">
        <f t="shared" si="541"/>
        <v>2.0084233252138004</v>
      </c>
      <c r="AY867" s="363">
        <f t="shared" si="541"/>
        <v>1.9804858330729997</v>
      </c>
      <c r="AZ867" s="363">
        <f t="shared" si="541"/>
        <v>2.0491322028393997</v>
      </c>
      <c r="BA867" s="363">
        <f t="shared" si="541"/>
        <v>1.6849386496338667</v>
      </c>
      <c r="BB867" s="363">
        <f t="shared" si="541"/>
        <v>2.1699612413397324</v>
      </c>
      <c r="BC867" s="363">
        <f t="shared" si="541"/>
        <v>1.7012002017714669</v>
      </c>
      <c r="BD867" s="363">
        <f t="shared" si="541"/>
        <v>2.4127490952945334</v>
      </c>
      <c r="BE867" s="363">
        <f t="shared" si="541"/>
        <v>2.4519866728830659</v>
      </c>
      <c r="BF867" s="363">
        <f t="shared" si="541"/>
        <v>2.2847973826365329</v>
      </c>
      <c r="BG867" s="363">
        <f t="shared" si="541"/>
        <v>1.5840996006462666</v>
      </c>
      <c r="BH867" s="363">
        <f t="shared" si="541"/>
        <v>2.3509136383497329</v>
      </c>
      <c r="BI867" s="363">
        <f t="shared" si="541"/>
        <v>1.9707265207410667</v>
      </c>
      <c r="BJ867" s="363">
        <f t="shared" si="541"/>
        <v>2.4468377209425332</v>
      </c>
      <c r="BK867" s="363">
        <f t="shared" si="541"/>
        <v>2.6544118692102665</v>
      </c>
      <c r="BL867" s="363">
        <f t="shared" si="541"/>
        <v>2.792940828211055</v>
      </c>
      <c r="BM867" s="363">
        <f t="shared" si="541"/>
        <v>1.96500787376736</v>
      </c>
      <c r="BN867" s="363">
        <f t="shared" si="541"/>
        <v>2.6410355243990393</v>
      </c>
      <c r="BO867" s="363">
        <f t="shared" si="541"/>
        <v>1.9768515843849603</v>
      </c>
      <c r="BP867" s="363">
        <f t="shared" si="541"/>
        <v>2.8803900180796798</v>
      </c>
      <c r="BQ867" s="363">
        <f t="shared" si="541"/>
        <v>2.7256031931734404</v>
      </c>
      <c r="BR867" s="363">
        <f t="shared" si="541"/>
        <v>2.7671615006217603</v>
      </c>
      <c r="BS867" s="363">
        <f t="shared" si="541"/>
        <v>1.86813801150048</v>
      </c>
      <c r="BT867" s="363">
        <f t="shared" si="541"/>
        <v>2.8206438864163204</v>
      </c>
      <c r="BU867" s="363">
        <f t="shared" si="541"/>
        <v>2.2474401946761597</v>
      </c>
      <c r="BV867" s="363">
        <f t="shared" si="541"/>
        <v>2.9200479554774397</v>
      </c>
      <c r="BW867" s="599">
        <f t="shared" si="536"/>
        <v>95.871184000962728</v>
      </c>
    </row>
    <row r="868" spans="1:75" ht="16.5" thickBot="1" x14ac:dyDescent="0.3">
      <c r="A868" s="180" t="s">
        <v>471</v>
      </c>
      <c r="O868" s="363">
        <f>O865+O866-O867</f>
        <v>0</v>
      </c>
      <c r="P868" s="363">
        <f t="shared" ref="P868:BV868" si="542">P865+P866-P867</f>
        <v>0</v>
      </c>
      <c r="Q868" s="363">
        <f t="shared" si="542"/>
        <v>0</v>
      </c>
      <c r="R868" s="363">
        <f t="shared" si="542"/>
        <v>0</v>
      </c>
      <c r="S868" s="363">
        <f t="shared" si="542"/>
        <v>0</v>
      </c>
      <c r="T868" s="363">
        <f t="shared" si="542"/>
        <v>0</v>
      </c>
      <c r="U868" s="363">
        <f t="shared" si="542"/>
        <v>0</v>
      </c>
      <c r="V868" s="363">
        <f t="shared" si="542"/>
        <v>0</v>
      </c>
      <c r="W868" s="363">
        <f t="shared" si="542"/>
        <v>0</v>
      </c>
      <c r="X868" s="363">
        <f t="shared" si="542"/>
        <v>0</v>
      </c>
      <c r="Y868" s="363">
        <f t="shared" si="542"/>
        <v>0</v>
      </c>
      <c r="Z868" s="363">
        <f t="shared" si="542"/>
        <v>0</v>
      </c>
      <c r="AA868" s="363">
        <f t="shared" si="542"/>
        <v>6.6695069341646001</v>
      </c>
      <c r="AB868" s="363">
        <f t="shared" si="542"/>
        <v>0</v>
      </c>
      <c r="AC868" s="363">
        <f t="shared" si="542"/>
        <v>1.0092193749124658</v>
      </c>
      <c r="AD868" s="363">
        <f t="shared" si="542"/>
        <v>0.27766784342310014</v>
      </c>
      <c r="AE868" s="363">
        <f t="shared" si="542"/>
        <v>2.5889881285613674</v>
      </c>
      <c r="AF868" s="363">
        <f t="shared" si="542"/>
        <v>0.78233137025980026</v>
      </c>
      <c r="AG868" s="363">
        <f t="shared" si="542"/>
        <v>2.1732356989046999</v>
      </c>
      <c r="AH868" s="363">
        <f t="shared" si="542"/>
        <v>0.13552363530180012</v>
      </c>
      <c r="AI868" s="363">
        <f t="shared" si="542"/>
        <v>2.5879507862681996</v>
      </c>
      <c r="AJ868" s="363">
        <f t="shared" si="542"/>
        <v>0.41978599308890008</v>
      </c>
      <c r="AK868" s="363">
        <f t="shared" si="542"/>
        <v>2.5043217202502674</v>
      </c>
      <c r="AL868" s="363">
        <f t="shared" si="542"/>
        <v>0.93155993256313385</v>
      </c>
      <c r="AM868" s="363">
        <f t="shared" si="542"/>
        <v>2.9599898290485669</v>
      </c>
      <c r="AN868" s="363">
        <f t="shared" si="542"/>
        <v>0.49374280527089942</v>
      </c>
      <c r="AO868" s="363">
        <f t="shared" si="542"/>
        <v>2.0934799546582008</v>
      </c>
      <c r="AP868" s="363">
        <f t="shared" si="542"/>
        <v>0.94337058783379946</v>
      </c>
      <c r="AQ868" s="363">
        <f t="shared" si="542"/>
        <v>2.3343411171556006</v>
      </c>
      <c r="AR868" s="363">
        <f t="shared" si="542"/>
        <v>1.5826412836976</v>
      </c>
      <c r="AS868" s="363">
        <f t="shared" si="542"/>
        <v>1.7896468933972003</v>
      </c>
      <c r="AT868" s="363">
        <f t="shared" si="542"/>
        <v>0.76001724800779935</v>
      </c>
      <c r="AU868" s="363">
        <f t="shared" si="542"/>
        <v>2.3353851034702</v>
      </c>
      <c r="AV868" s="363">
        <f t="shared" si="542"/>
        <v>1.1212798113715994</v>
      </c>
      <c r="AW868" s="363">
        <f t="shared" si="542"/>
        <v>2.2212276718060009</v>
      </c>
      <c r="AX868" s="363">
        <f t="shared" si="542"/>
        <v>1.7725041742891992</v>
      </c>
      <c r="AY868" s="363">
        <f t="shared" si="542"/>
        <v>1.8250454007715997</v>
      </c>
      <c r="AZ868" s="363">
        <f t="shared" si="542"/>
        <v>1.0800395750520675</v>
      </c>
      <c r="BA868" s="363">
        <f t="shared" si="542"/>
        <v>2.344989369997065</v>
      </c>
      <c r="BB868" s="363">
        <f t="shared" si="542"/>
        <v>0.98941056195013433</v>
      </c>
      <c r="BC868" s="363">
        <f t="shared" si="542"/>
        <v>2.7796195466326665</v>
      </c>
      <c r="BD868" s="363">
        <f t="shared" si="542"/>
        <v>2.1409404400597318</v>
      </c>
      <c r="BE868" s="363">
        <f t="shared" si="542"/>
        <v>1.7912084662990666</v>
      </c>
      <c r="BF868" s="363">
        <f t="shared" si="542"/>
        <v>0.65710187570653344</v>
      </c>
      <c r="BG868" s="363">
        <f t="shared" si="542"/>
        <v>2.7818828705746657</v>
      </c>
      <c r="BH868" s="363">
        <f t="shared" si="542"/>
        <v>1.3090070430265341</v>
      </c>
      <c r="BI868" s="363">
        <f t="shared" si="542"/>
        <v>2.573400675295066</v>
      </c>
      <c r="BJ868" s="363">
        <f t="shared" si="542"/>
        <v>2.4827843218765326</v>
      </c>
      <c r="BK868" s="363">
        <f t="shared" si="542"/>
        <v>2.4659796491766683</v>
      </c>
      <c r="BL868" s="363">
        <f t="shared" si="542"/>
        <v>0.80957360702910464</v>
      </c>
      <c r="BM868" s="363">
        <f t="shared" si="542"/>
        <v>2.8768905876308795</v>
      </c>
      <c r="BN868" s="363">
        <f t="shared" si="542"/>
        <v>0.98319238030672107</v>
      </c>
      <c r="BO868" s="363">
        <f t="shared" si="542"/>
        <v>3.3038634487611191</v>
      </c>
      <c r="BP868" s="363">
        <f t="shared" si="542"/>
        <v>2.1165491694049607</v>
      </c>
      <c r="BQ868" s="363">
        <f t="shared" si="542"/>
        <v>2.3475262246331203</v>
      </c>
      <c r="BR868" s="363">
        <f t="shared" si="542"/>
        <v>0.65775818712912004</v>
      </c>
      <c r="BS868" s="363">
        <f t="shared" si="542"/>
        <v>3.3030424469294406</v>
      </c>
      <c r="BT868" s="363">
        <f t="shared" si="542"/>
        <v>1.2996631371566396</v>
      </c>
      <c r="BU868" s="363">
        <f t="shared" si="542"/>
        <v>3.10598105703248</v>
      </c>
      <c r="BV868" s="363">
        <f t="shared" si="542"/>
        <v>2.4515293234427205</v>
      </c>
      <c r="BW868" s="599">
        <f t="shared" si="536"/>
        <v>88.964697263579637</v>
      </c>
    </row>
    <row r="869" spans="1:75" ht="16.5" thickBot="1" x14ac:dyDescent="0.3">
      <c r="BW869" s="355">
        <f t="shared" si="536"/>
        <v>0</v>
      </c>
    </row>
    <row r="870" spans="1:75" ht="16.5" thickBot="1" x14ac:dyDescent="0.3">
      <c r="A870" s="357" t="s">
        <v>481</v>
      </c>
      <c r="B870" s="357">
        <f>COUNTIF(O868:BV868,"&lt;0")</f>
        <v>0</v>
      </c>
      <c r="BW870" s="355">
        <f t="shared" si="536"/>
        <v>0</v>
      </c>
    </row>
    <row r="871" spans="1:75" ht="16.5" thickBot="1" x14ac:dyDescent="0.3">
      <c r="A871" s="386" t="s">
        <v>164</v>
      </c>
      <c r="BW871" s="355">
        <f t="shared" si="536"/>
        <v>0</v>
      </c>
    </row>
    <row r="872" spans="1:75" ht="16.5" thickBot="1" x14ac:dyDescent="0.3">
      <c r="A872" s="180" t="s">
        <v>477</v>
      </c>
      <c r="O872" s="363">
        <f>(O873/30)*'MONTHLY DATA'!AM201</f>
        <v>0</v>
      </c>
      <c r="P872" s="363">
        <f>(P873/30)*'MONTHLY DATA'!AN201</f>
        <v>0</v>
      </c>
      <c r="Q872" s="363">
        <f>(Q873/30)*'MONTHLY DATA'!AO201</f>
        <v>0</v>
      </c>
      <c r="R872" s="363">
        <f>(R873/30)*'MONTHLY DATA'!AP201</f>
        <v>0</v>
      </c>
      <c r="S872" s="363">
        <f>(S873/30)*'MONTHLY DATA'!AQ201</f>
        <v>0</v>
      </c>
      <c r="T872" s="363">
        <f>(T873/30)*'MONTHLY DATA'!AR201</f>
        <v>0</v>
      </c>
      <c r="U872" s="363">
        <f>(U873/30)*'MONTHLY DATA'!AS201</f>
        <v>0</v>
      </c>
      <c r="V872" s="363">
        <f>(V873/30)*'MONTHLY DATA'!AT201</f>
        <v>0</v>
      </c>
      <c r="W872" s="363">
        <f>(W873/30)*'MONTHLY DATA'!AU201</f>
        <v>0</v>
      </c>
      <c r="X872" s="363">
        <f>(X873/30)*'MONTHLY DATA'!AV201</f>
        <v>0</v>
      </c>
      <c r="Y872" s="363">
        <f>(Y873/30)*'MONTHLY DATA'!AW201</f>
        <v>0</v>
      </c>
      <c r="Z872" s="363">
        <f>(Z873/30)*'MONTHLY DATA'!AX201</f>
        <v>0</v>
      </c>
      <c r="AA872" s="363">
        <f>(AA873/30)*'MONTHLY DATA'!AY201</f>
        <v>10.198058690618669</v>
      </c>
      <c r="AB872" s="363">
        <f>AB874-AB873</f>
        <v>7.3193747552586688</v>
      </c>
      <c r="AC872" s="363">
        <f>(AC873/30)*'MONTHLY DATA'!BA201</f>
        <v>5.2057506886613343</v>
      </c>
      <c r="AD872" s="363">
        <f>(AD873/30)*'MONTHLY DATA'!BB201</f>
        <v>3.0927336448</v>
      </c>
      <c r="AE872" s="363">
        <f>(AE873/30)*'MONTHLY DATA'!BC201</f>
        <v>5.5003889075840009</v>
      </c>
      <c r="AF872" s="363">
        <f>(AF873/30)*'MONTHLY DATA'!BD201</f>
        <v>3.9988721709866675</v>
      </c>
      <c r="AG872" s="363">
        <f>(AG873/30)*'MONTHLY DATA'!BE201</f>
        <v>5.3377437207040002</v>
      </c>
      <c r="AH872" s="363">
        <f>(AH873/30)*'MONTHLY DATA'!BF201</f>
        <v>2.9467622039466677</v>
      </c>
      <c r="AI872" s="363">
        <f>(AI873/30)*'MONTHLY DATA'!BG201</f>
        <v>5.4246519011840002</v>
      </c>
      <c r="AJ872" s="363">
        <f>(AJ873/30)*'MONTHLY DATA'!BH201</f>
        <v>3.4169893330986674</v>
      </c>
      <c r="AK872" s="363">
        <f>(AK873/30)*'MONTHLY DATA'!BI201</f>
        <v>5.5382741137706679</v>
      </c>
      <c r="AL872" s="363">
        <f>(AL873/30)*'MONTHLY DATA'!BJ201</f>
        <v>4.2417934113066682</v>
      </c>
      <c r="AM872" s="363">
        <f>(AM873/30)*'MONTHLY DATA'!BK201</f>
        <v>7.2459816764500022</v>
      </c>
      <c r="AN872" s="363">
        <f>(AN873/30)*'MONTHLY DATA'!BL201</f>
        <v>4.5480697340792995</v>
      </c>
      <c r="AO872" s="363">
        <f>(AO873/30)*'MONTHLY DATA'!BM201</f>
        <v>6.0143388520644008</v>
      </c>
      <c r="AP872" s="363">
        <f>(AP873/30)*'MONTHLY DATA'!BN201</f>
        <v>4.5806068977603003</v>
      </c>
      <c r="AQ872" s="363">
        <f>(AQ873/30)*'MONTHLY DATA'!BO201</f>
        <v>6.4309058025795007</v>
      </c>
      <c r="AR872" s="363">
        <f>(AR873/30)*'MONTHLY DATA'!BP201</f>
        <v>5.8591862165661004</v>
      </c>
      <c r="AS872" s="363">
        <f>(AS873/30)*'MONTHLY DATA'!BQ201</f>
        <v>6.1971370904817</v>
      </c>
      <c r="AT872" s="363">
        <f>(AT873/30)*'MONTHLY DATA'!BR201</f>
        <v>4.3722246415056008</v>
      </c>
      <c r="AU872" s="363">
        <f>(AU873/30)*'MONTHLY DATA'!BS201</f>
        <v>6.3234848837456994</v>
      </c>
      <c r="AV872" s="363">
        <f>(AV873/30)*'MONTHLY DATA'!BT201</f>
        <v>5.037643928001299</v>
      </c>
      <c r="AW872" s="363">
        <f>(AW873/30)*'MONTHLY DATA'!BU201</f>
        <v>6.4826814685941017</v>
      </c>
      <c r="AX872" s="363">
        <f>(AX873/30)*'MONTHLY DATA'!BV201</f>
        <v>6.2012381061740998</v>
      </c>
      <c r="AY872" s="363">
        <f>(AY873/30)*'MONTHLY DATA'!BW201</f>
        <v>5.570038058715598</v>
      </c>
      <c r="AZ872" s="363">
        <f>(AZ873/30)*'MONTHLY DATA'!BX201</f>
        <v>4.6644585268416012</v>
      </c>
      <c r="BA872" s="363">
        <f>(BA873/30)*'MONTHLY DATA'!BY201</f>
        <v>5.9139986184047988</v>
      </c>
      <c r="BB872" s="363">
        <f>(BB873/30)*'MONTHLY DATA'!BZ201</f>
        <v>4.706273946624</v>
      </c>
      <c r="BC872" s="363">
        <f>(BC873/30)*'MONTHLY DATA'!CA201</f>
        <v>6.5383102428599997</v>
      </c>
      <c r="BD872" s="363">
        <f>(BD873/30)*'MONTHLY DATA'!CB201</f>
        <v>6.6368677294823994</v>
      </c>
      <c r="BE872" s="363">
        <f>(BE873/30)*'MONTHLY DATA'!CC201</f>
        <v>6.2092915531679997</v>
      </c>
      <c r="BF872" s="363">
        <f>(BF873/30)*'MONTHLY DATA'!CD201</f>
        <v>4.4051581151592005</v>
      </c>
      <c r="BG872" s="363">
        <f>(BG873/30)*'MONTHLY DATA'!CE201</f>
        <v>6.379304782144799</v>
      </c>
      <c r="BH872" s="363">
        <f>(BH873/30)*'MONTHLY DATA'!CF201</f>
        <v>5.3993416239744008</v>
      </c>
      <c r="BI872" s="363">
        <f>(BI873/30)*'MONTHLY DATA'!CG201</f>
        <v>6.6259667088119993</v>
      </c>
      <c r="BJ872" s="363">
        <f>(BJ873/30)*'MONTHLY DATA'!CH201</f>
        <v>7.1573896628951985</v>
      </c>
      <c r="BK872" s="363">
        <f>(BK873/30)*'MONTHLY DATA'!CI201</f>
        <v>7.2856785433958793</v>
      </c>
      <c r="BL872" s="363">
        <f>(BL873/30)*'MONTHLY DATA'!CJ201</f>
        <v>5.1262094916274279</v>
      </c>
      <c r="BM872" s="363">
        <f>(BM873/30)*'MONTHLY DATA'!CK201</f>
        <v>6.7088119968536386</v>
      </c>
      <c r="BN872" s="363">
        <f>(BN873/30)*'MONTHLY DATA'!CL201</f>
        <v>5.1532907246770279</v>
      </c>
      <c r="BO872" s="363">
        <f>(BO873/30)*'MONTHLY DATA'!CM201</f>
        <v>7.2561079443924132</v>
      </c>
      <c r="BP872" s="363">
        <f>(BP873/30)*'MONTHLY DATA'!CN201</f>
        <v>6.8653484968191076</v>
      </c>
      <c r="BQ872" s="363">
        <f>(BQ873/30)*'MONTHLY DATA'!CO201</f>
        <v>6.9972053109067609</v>
      </c>
      <c r="BR872" s="363">
        <f>(BR873/30)*'MONTHLY DATA'!CP201</f>
        <v>4.9047117363856136</v>
      </c>
      <c r="BS872" s="363">
        <f>(BS873/30)*'MONTHLY DATA'!CQ201</f>
        <v>7.1194954445071863</v>
      </c>
      <c r="BT872" s="363">
        <f>(BT873/30)*'MONTHLY DATA'!CR201</f>
        <v>5.7720050324188943</v>
      </c>
      <c r="BU872" s="363">
        <f>(BU873/30)*'MONTHLY DATA'!CS201</f>
        <v>7.3467877895533746</v>
      </c>
      <c r="BV872" s="363">
        <f>(BV873/30)*'MONTHLY DATA'!CT201</f>
        <v>7.332600470507427</v>
      </c>
      <c r="BW872" s="599">
        <f t="shared" si="536"/>
        <v>279.58954539104889</v>
      </c>
    </row>
    <row r="873" spans="1:75" ht="16.5" thickBot="1" x14ac:dyDescent="0.3">
      <c r="A873" s="180" t="s">
        <v>478</v>
      </c>
      <c r="O873" s="363">
        <f>O728+O722+O734</f>
        <v>0</v>
      </c>
      <c r="P873" s="363">
        <f t="shared" ref="P873:BV873" si="543">P728+P722+P734</f>
        <v>0</v>
      </c>
      <c r="Q873" s="363">
        <f t="shared" si="543"/>
        <v>0</v>
      </c>
      <c r="R873" s="363">
        <f t="shared" si="543"/>
        <v>0</v>
      </c>
      <c r="S873" s="363">
        <f t="shared" si="543"/>
        <v>0</v>
      </c>
      <c r="T873" s="363">
        <f t="shared" si="543"/>
        <v>0</v>
      </c>
      <c r="U873" s="363">
        <f t="shared" si="543"/>
        <v>0</v>
      </c>
      <c r="V873" s="363">
        <f t="shared" si="543"/>
        <v>0</v>
      </c>
      <c r="W873" s="363">
        <f t="shared" si="543"/>
        <v>0</v>
      </c>
      <c r="X873" s="363">
        <f t="shared" si="543"/>
        <v>0</v>
      </c>
      <c r="Y873" s="363">
        <f t="shared" si="543"/>
        <v>0</v>
      </c>
      <c r="Z873" s="363">
        <f t="shared" si="543"/>
        <v>0</v>
      </c>
      <c r="AA873" s="363">
        <f t="shared" si="543"/>
        <v>9.5606800224550028</v>
      </c>
      <c r="AB873" s="363">
        <f t="shared" si="543"/>
        <v>2.8786839353600007</v>
      </c>
      <c r="AC873" s="363">
        <f t="shared" si="543"/>
        <v>4.8803912706200006</v>
      </c>
      <c r="AD873" s="363">
        <f t="shared" si="543"/>
        <v>2.8994377920000001</v>
      </c>
      <c r="AE873" s="363">
        <f t="shared" si="543"/>
        <v>5.1566146008600011</v>
      </c>
      <c r="AF873" s="363">
        <f t="shared" si="543"/>
        <v>3.7489426603000009</v>
      </c>
      <c r="AG873" s="363">
        <f t="shared" si="543"/>
        <v>5.0041347381600003</v>
      </c>
      <c r="AH873" s="363">
        <f t="shared" si="543"/>
        <v>2.7625895662000008</v>
      </c>
      <c r="AI873" s="363">
        <f t="shared" si="543"/>
        <v>5.0856111573599998</v>
      </c>
      <c r="AJ873" s="363">
        <f t="shared" si="543"/>
        <v>3.2034274997800005</v>
      </c>
      <c r="AK873" s="363">
        <f t="shared" si="543"/>
        <v>5.1921319816600011</v>
      </c>
      <c r="AL873" s="363">
        <f t="shared" si="543"/>
        <v>3.9766813231000011</v>
      </c>
      <c r="AM873" s="363">
        <f t="shared" si="543"/>
        <v>6.5872560695000022</v>
      </c>
      <c r="AN873" s="363">
        <f t="shared" si="543"/>
        <v>4.1346088491629995</v>
      </c>
      <c r="AO873" s="363">
        <f t="shared" si="543"/>
        <v>5.4675807746040004</v>
      </c>
      <c r="AP873" s="363">
        <f t="shared" si="543"/>
        <v>4.1641880888729998</v>
      </c>
      <c r="AQ873" s="363">
        <f t="shared" si="543"/>
        <v>5.8462780023450005</v>
      </c>
      <c r="AR873" s="363">
        <f t="shared" si="543"/>
        <v>5.3265329241510004</v>
      </c>
      <c r="AS873" s="363">
        <f t="shared" si="543"/>
        <v>5.6337609913469997</v>
      </c>
      <c r="AT873" s="363">
        <f t="shared" si="543"/>
        <v>3.9747496740960004</v>
      </c>
      <c r="AU873" s="363">
        <f t="shared" si="543"/>
        <v>5.7486226215869998</v>
      </c>
      <c r="AV873" s="363">
        <f t="shared" si="543"/>
        <v>4.5796762981829993</v>
      </c>
      <c r="AW873" s="363">
        <f t="shared" si="543"/>
        <v>5.8933467896310017</v>
      </c>
      <c r="AX873" s="363">
        <f t="shared" si="543"/>
        <v>5.637489187431</v>
      </c>
      <c r="AY873" s="363">
        <f t="shared" si="543"/>
        <v>4.6416983822629989</v>
      </c>
      <c r="AZ873" s="363">
        <f t="shared" si="543"/>
        <v>3.8870487723680007</v>
      </c>
      <c r="BA873" s="363">
        <f t="shared" si="543"/>
        <v>4.9283321820039987</v>
      </c>
      <c r="BB873" s="363">
        <f t="shared" si="543"/>
        <v>3.92189495552</v>
      </c>
      <c r="BC873" s="363">
        <f t="shared" si="543"/>
        <v>5.4485918690500004</v>
      </c>
      <c r="BD873" s="363">
        <f t="shared" si="543"/>
        <v>5.5307231079019994</v>
      </c>
      <c r="BE873" s="363">
        <f t="shared" si="543"/>
        <v>5.1744096276400002</v>
      </c>
      <c r="BF873" s="363">
        <f t="shared" si="543"/>
        <v>3.6709650959660003</v>
      </c>
      <c r="BG873" s="363">
        <f t="shared" si="543"/>
        <v>5.3160873184539987</v>
      </c>
      <c r="BH873" s="363">
        <f t="shared" si="543"/>
        <v>4.4994513533120006</v>
      </c>
      <c r="BI873" s="363">
        <f t="shared" si="543"/>
        <v>5.5216389240099994</v>
      </c>
      <c r="BJ873" s="363">
        <f t="shared" si="543"/>
        <v>5.9644913857459994</v>
      </c>
      <c r="BK873" s="363">
        <f t="shared" si="543"/>
        <v>6.4285398912316589</v>
      </c>
      <c r="BL873" s="363">
        <f t="shared" si="543"/>
        <v>4.5231260220242007</v>
      </c>
      <c r="BM873" s="363">
        <f t="shared" si="543"/>
        <v>5.919539997223799</v>
      </c>
      <c r="BN873" s="363">
        <f t="shared" si="543"/>
        <v>4.5470212276562005</v>
      </c>
      <c r="BO873" s="363">
        <f t="shared" si="543"/>
        <v>6.4024481862286002</v>
      </c>
      <c r="BP873" s="363">
        <f t="shared" si="543"/>
        <v>6.0576604383698012</v>
      </c>
      <c r="BQ873" s="363">
        <f t="shared" si="543"/>
        <v>6.1740046860942002</v>
      </c>
      <c r="BR873" s="363">
        <f t="shared" si="543"/>
        <v>4.3276868262226005</v>
      </c>
      <c r="BS873" s="363">
        <f t="shared" si="543"/>
        <v>6.2819077451533998</v>
      </c>
      <c r="BT873" s="363">
        <f t="shared" si="543"/>
        <v>5.0929456168402005</v>
      </c>
      <c r="BU873" s="363">
        <f t="shared" si="543"/>
        <v>6.4824598143118006</v>
      </c>
      <c r="BV873" s="363">
        <f t="shared" si="543"/>
        <v>6.4699415916241998</v>
      </c>
      <c r="BW873" s="599">
        <f t="shared" si="536"/>
        <v>244.55603183598168</v>
      </c>
    </row>
    <row r="874" spans="1:75" ht="16.5" thickBot="1" x14ac:dyDescent="0.3">
      <c r="A874" s="180" t="s">
        <v>479</v>
      </c>
      <c r="O874" s="363">
        <f>N872</f>
        <v>0</v>
      </c>
      <c r="P874" s="363">
        <f t="shared" ref="P874:BV874" si="544">O872</f>
        <v>0</v>
      </c>
      <c r="Q874" s="363">
        <f t="shared" si="544"/>
        <v>0</v>
      </c>
      <c r="R874" s="363">
        <f t="shared" si="544"/>
        <v>0</v>
      </c>
      <c r="S874" s="363">
        <f t="shared" si="544"/>
        <v>0</v>
      </c>
      <c r="T874" s="363">
        <f t="shared" si="544"/>
        <v>0</v>
      </c>
      <c r="U874" s="363">
        <f t="shared" si="544"/>
        <v>0</v>
      </c>
      <c r="V874" s="363">
        <f t="shared" si="544"/>
        <v>0</v>
      </c>
      <c r="W874" s="363">
        <f t="shared" si="544"/>
        <v>0</v>
      </c>
      <c r="X874" s="363">
        <f t="shared" si="544"/>
        <v>0</v>
      </c>
      <c r="Y874" s="363">
        <f t="shared" si="544"/>
        <v>0</v>
      </c>
      <c r="Z874" s="363">
        <f t="shared" si="544"/>
        <v>0</v>
      </c>
      <c r="AA874" s="363">
        <f t="shared" si="544"/>
        <v>0</v>
      </c>
      <c r="AB874" s="363">
        <f t="shared" si="544"/>
        <v>10.198058690618669</v>
      </c>
      <c r="AC874" s="363">
        <f t="shared" si="544"/>
        <v>7.3193747552586688</v>
      </c>
      <c r="AD874" s="363">
        <f t="shared" si="544"/>
        <v>5.2057506886613343</v>
      </c>
      <c r="AE874" s="363">
        <f t="shared" si="544"/>
        <v>3.0927336448</v>
      </c>
      <c r="AF874" s="363">
        <f t="shared" si="544"/>
        <v>5.5003889075840009</v>
      </c>
      <c r="AG874" s="363">
        <f t="shared" si="544"/>
        <v>3.9988721709866675</v>
      </c>
      <c r="AH874" s="363">
        <f t="shared" si="544"/>
        <v>5.3377437207040002</v>
      </c>
      <c r="AI874" s="363">
        <f t="shared" si="544"/>
        <v>2.9467622039466677</v>
      </c>
      <c r="AJ874" s="363">
        <f t="shared" si="544"/>
        <v>5.4246519011840002</v>
      </c>
      <c r="AK874" s="363">
        <f t="shared" si="544"/>
        <v>3.4169893330986674</v>
      </c>
      <c r="AL874" s="363">
        <f t="shared" si="544"/>
        <v>5.5382741137706679</v>
      </c>
      <c r="AM874" s="363">
        <f t="shared" si="544"/>
        <v>4.2417934113066682</v>
      </c>
      <c r="AN874" s="363">
        <f t="shared" si="544"/>
        <v>7.2459816764500022</v>
      </c>
      <c r="AO874" s="363">
        <f t="shared" si="544"/>
        <v>4.5480697340792995</v>
      </c>
      <c r="AP874" s="363">
        <f t="shared" si="544"/>
        <v>6.0143388520644008</v>
      </c>
      <c r="AQ874" s="363">
        <f t="shared" si="544"/>
        <v>4.5806068977603003</v>
      </c>
      <c r="AR874" s="363">
        <f t="shared" si="544"/>
        <v>6.4309058025795007</v>
      </c>
      <c r="AS874" s="363">
        <f t="shared" si="544"/>
        <v>5.8591862165661004</v>
      </c>
      <c r="AT874" s="363">
        <f t="shared" si="544"/>
        <v>6.1971370904817</v>
      </c>
      <c r="AU874" s="363">
        <f t="shared" si="544"/>
        <v>4.3722246415056008</v>
      </c>
      <c r="AV874" s="363">
        <f t="shared" si="544"/>
        <v>6.3234848837456994</v>
      </c>
      <c r="AW874" s="363">
        <f t="shared" si="544"/>
        <v>5.037643928001299</v>
      </c>
      <c r="AX874" s="363">
        <f t="shared" si="544"/>
        <v>6.4826814685941017</v>
      </c>
      <c r="AY874" s="363">
        <f t="shared" si="544"/>
        <v>6.2012381061740998</v>
      </c>
      <c r="AZ874" s="363">
        <f t="shared" si="544"/>
        <v>5.570038058715598</v>
      </c>
      <c r="BA874" s="363">
        <f t="shared" si="544"/>
        <v>4.6644585268416012</v>
      </c>
      <c r="BB874" s="363">
        <f t="shared" si="544"/>
        <v>5.9139986184047988</v>
      </c>
      <c r="BC874" s="363">
        <f t="shared" si="544"/>
        <v>4.706273946624</v>
      </c>
      <c r="BD874" s="363">
        <f t="shared" si="544"/>
        <v>6.5383102428599997</v>
      </c>
      <c r="BE874" s="363">
        <f t="shared" si="544"/>
        <v>6.6368677294823994</v>
      </c>
      <c r="BF874" s="363">
        <f t="shared" si="544"/>
        <v>6.2092915531679997</v>
      </c>
      <c r="BG874" s="363">
        <f t="shared" si="544"/>
        <v>4.4051581151592005</v>
      </c>
      <c r="BH874" s="363">
        <f t="shared" si="544"/>
        <v>6.379304782144799</v>
      </c>
      <c r="BI874" s="363">
        <f t="shared" si="544"/>
        <v>5.3993416239744008</v>
      </c>
      <c r="BJ874" s="363">
        <f t="shared" si="544"/>
        <v>6.6259667088119993</v>
      </c>
      <c r="BK874" s="363">
        <f t="shared" si="544"/>
        <v>7.1573896628951985</v>
      </c>
      <c r="BL874" s="363">
        <f t="shared" si="544"/>
        <v>7.2856785433958793</v>
      </c>
      <c r="BM874" s="363">
        <f t="shared" si="544"/>
        <v>5.1262094916274279</v>
      </c>
      <c r="BN874" s="363">
        <f t="shared" si="544"/>
        <v>6.7088119968536386</v>
      </c>
      <c r="BO874" s="363">
        <f t="shared" si="544"/>
        <v>5.1532907246770279</v>
      </c>
      <c r="BP874" s="363">
        <f t="shared" si="544"/>
        <v>7.2561079443924132</v>
      </c>
      <c r="BQ874" s="363">
        <f t="shared" si="544"/>
        <v>6.8653484968191076</v>
      </c>
      <c r="BR874" s="363">
        <f t="shared" si="544"/>
        <v>6.9972053109067609</v>
      </c>
      <c r="BS874" s="363">
        <f t="shared" si="544"/>
        <v>4.9047117363856136</v>
      </c>
      <c r="BT874" s="363">
        <f t="shared" si="544"/>
        <v>7.1194954445071863</v>
      </c>
      <c r="BU874" s="363">
        <f t="shared" si="544"/>
        <v>5.7720050324188943</v>
      </c>
      <c r="BV874" s="363">
        <f t="shared" si="544"/>
        <v>7.3467877895533746</v>
      </c>
      <c r="BW874" s="599">
        <f t="shared" si="536"/>
        <v>272.25694492054146</v>
      </c>
    </row>
    <row r="875" spans="1:75" ht="16.5" thickBot="1" x14ac:dyDescent="0.3">
      <c r="A875" s="180" t="s">
        <v>480</v>
      </c>
      <c r="O875" s="363">
        <f>O872+O873-O874</f>
        <v>0</v>
      </c>
      <c r="P875" s="363">
        <f t="shared" ref="P875:BV875" si="545">P872+P873-P874</f>
        <v>0</v>
      </c>
      <c r="Q875" s="363">
        <f t="shared" si="545"/>
        <v>0</v>
      </c>
      <c r="R875" s="363">
        <f t="shared" si="545"/>
        <v>0</v>
      </c>
      <c r="S875" s="363">
        <f t="shared" si="545"/>
        <v>0</v>
      </c>
      <c r="T875" s="363">
        <f t="shared" si="545"/>
        <v>0</v>
      </c>
      <c r="U875" s="363">
        <f t="shared" si="545"/>
        <v>0</v>
      </c>
      <c r="V875" s="363">
        <f t="shared" si="545"/>
        <v>0</v>
      </c>
      <c r="W875" s="363">
        <f t="shared" si="545"/>
        <v>0</v>
      </c>
      <c r="X875" s="363">
        <f t="shared" si="545"/>
        <v>0</v>
      </c>
      <c r="Y875" s="363">
        <f t="shared" si="545"/>
        <v>0</v>
      </c>
      <c r="Z875" s="363">
        <f t="shared" si="545"/>
        <v>0</v>
      </c>
      <c r="AA875" s="363">
        <f t="shared" si="545"/>
        <v>19.758738713073672</v>
      </c>
      <c r="AB875" s="363">
        <f t="shared" si="545"/>
        <v>0</v>
      </c>
      <c r="AC875" s="363">
        <f t="shared" si="545"/>
        <v>2.7667672040226661</v>
      </c>
      <c r="AD875" s="363">
        <f t="shared" si="545"/>
        <v>0.78642074813866536</v>
      </c>
      <c r="AE875" s="363">
        <f t="shared" si="545"/>
        <v>7.5642698636440029</v>
      </c>
      <c r="AF875" s="363">
        <f t="shared" si="545"/>
        <v>2.247425923702667</v>
      </c>
      <c r="AG875" s="363">
        <f t="shared" si="545"/>
        <v>6.3430062878773334</v>
      </c>
      <c r="AH875" s="363">
        <f t="shared" si="545"/>
        <v>0.3716080494426679</v>
      </c>
      <c r="AI875" s="363">
        <f t="shared" si="545"/>
        <v>7.5635008545973328</v>
      </c>
      <c r="AJ875" s="363">
        <f t="shared" si="545"/>
        <v>1.1957649316946677</v>
      </c>
      <c r="AK875" s="363">
        <f t="shared" si="545"/>
        <v>7.3134167623320021</v>
      </c>
      <c r="AL875" s="363">
        <f t="shared" si="545"/>
        <v>2.6802006206360014</v>
      </c>
      <c r="AM875" s="363">
        <f t="shared" si="545"/>
        <v>9.5914443346433362</v>
      </c>
      <c r="AN875" s="363">
        <f t="shared" si="545"/>
        <v>1.4366969067922977</v>
      </c>
      <c r="AO875" s="363">
        <f t="shared" si="545"/>
        <v>6.9338498925891008</v>
      </c>
      <c r="AP875" s="363">
        <f t="shared" si="545"/>
        <v>2.7304561345688994</v>
      </c>
      <c r="AQ875" s="363">
        <f t="shared" si="545"/>
        <v>7.696576907164201</v>
      </c>
      <c r="AR875" s="363">
        <f t="shared" si="545"/>
        <v>4.7548133381376001</v>
      </c>
      <c r="AS875" s="363">
        <f t="shared" si="545"/>
        <v>5.9717118652625993</v>
      </c>
      <c r="AT875" s="363">
        <f t="shared" si="545"/>
        <v>2.1498372251199012</v>
      </c>
      <c r="AU875" s="363">
        <f t="shared" si="545"/>
        <v>7.6998828638270984</v>
      </c>
      <c r="AV875" s="363">
        <f t="shared" si="545"/>
        <v>3.293835342438598</v>
      </c>
      <c r="AW875" s="363">
        <f t="shared" si="545"/>
        <v>7.3383843302238043</v>
      </c>
      <c r="AX875" s="363">
        <f t="shared" si="545"/>
        <v>5.3560458250109981</v>
      </c>
      <c r="AY875" s="363">
        <f t="shared" si="545"/>
        <v>4.010498334804498</v>
      </c>
      <c r="AZ875" s="363">
        <f t="shared" si="545"/>
        <v>2.981469240494004</v>
      </c>
      <c r="BA875" s="363">
        <f t="shared" si="545"/>
        <v>6.1778722735671963</v>
      </c>
      <c r="BB875" s="363">
        <f t="shared" si="545"/>
        <v>2.7141702837392021</v>
      </c>
      <c r="BC875" s="363">
        <f t="shared" si="545"/>
        <v>7.2806281652860001</v>
      </c>
      <c r="BD875" s="363">
        <f t="shared" si="545"/>
        <v>5.6292805945243991</v>
      </c>
      <c r="BE875" s="363">
        <f t="shared" si="545"/>
        <v>4.7468334513256005</v>
      </c>
      <c r="BF875" s="363">
        <f t="shared" si="545"/>
        <v>1.8668316579572002</v>
      </c>
      <c r="BG875" s="363">
        <f t="shared" si="545"/>
        <v>7.2902339854395981</v>
      </c>
      <c r="BH875" s="363">
        <f t="shared" si="545"/>
        <v>3.5194881951416024</v>
      </c>
      <c r="BI875" s="363">
        <f t="shared" si="545"/>
        <v>6.7482640088475989</v>
      </c>
      <c r="BJ875" s="363">
        <f t="shared" si="545"/>
        <v>6.4959143398291985</v>
      </c>
      <c r="BK875" s="363">
        <f t="shared" si="545"/>
        <v>6.5568287717323397</v>
      </c>
      <c r="BL875" s="363">
        <f t="shared" si="545"/>
        <v>2.3636569702557493</v>
      </c>
      <c r="BM875" s="363">
        <f t="shared" si="545"/>
        <v>7.5021425024500097</v>
      </c>
      <c r="BN875" s="363">
        <f t="shared" si="545"/>
        <v>2.9914999554795898</v>
      </c>
      <c r="BO875" s="363">
        <f t="shared" si="545"/>
        <v>8.5052654059439856</v>
      </c>
      <c r="BP875" s="363">
        <f t="shared" si="545"/>
        <v>5.6669009907964956</v>
      </c>
      <c r="BQ875" s="363">
        <f t="shared" si="545"/>
        <v>6.3058615001818534</v>
      </c>
      <c r="BR875" s="363">
        <f t="shared" si="545"/>
        <v>2.2351932517014532</v>
      </c>
      <c r="BS875" s="363">
        <f t="shared" si="545"/>
        <v>8.4966914532749733</v>
      </c>
      <c r="BT875" s="363">
        <f t="shared" si="545"/>
        <v>3.7454552047519085</v>
      </c>
      <c r="BU875" s="363">
        <f t="shared" si="545"/>
        <v>8.057242571446281</v>
      </c>
      <c r="BV875" s="363">
        <f t="shared" si="545"/>
        <v>6.4557542725782522</v>
      </c>
      <c r="BW875" s="599">
        <f t="shared" si="536"/>
        <v>251.88863230648911</v>
      </c>
    </row>
    <row r="876" spans="1:75" ht="16.5" thickBot="1" x14ac:dyDescent="0.3">
      <c r="BW876" s="355">
        <f t="shared" si="536"/>
        <v>0</v>
      </c>
    </row>
    <row r="877" spans="1:75" ht="16.5" thickBot="1" x14ac:dyDescent="0.3">
      <c r="A877" s="357" t="s">
        <v>481</v>
      </c>
      <c r="B877" s="357">
        <f>COUNTIF(O875:BV875,"&lt;0")</f>
        <v>0</v>
      </c>
      <c r="BW877" s="355">
        <f t="shared" si="536"/>
        <v>0</v>
      </c>
    </row>
    <row r="878" spans="1:75" ht="16.5" thickBot="1" x14ac:dyDescent="0.3">
      <c r="A878" s="387" t="s">
        <v>165</v>
      </c>
      <c r="BW878" s="355">
        <f t="shared" si="536"/>
        <v>0</v>
      </c>
    </row>
    <row r="879" spans="1:75" ht="16.5" thickBot="1" x14ac:dyDescent="0.3">
      <c r="A879" s="180" t="s">
        <v>472</v>
      </c>
      <c r="O879" s="363">
        <f>(O880/30)*'MONTHLY DATA'!AM202</f>
        <v>0</v>
      </c>
      <c r="P879" s="363">
        <f>(P880/30)*'MONTHLY DATA'!AN202</f>
        <v>0</v>
      </c>
      <c r="Q879" s="363">
        <f>(Q880/30)*'MONTHLY DATA'!AO202</f>
        <v>0</v>
      </c>
      <c r="R879" s="363">
        <f>(R880/30)*'MONTHLY DATA'!AP202</f>
        <v>0</v>
      </c>
      <c r="S879" s="363">
        <f>(S880/30)*'MONTHLY DATA'!AQ202</f>
        <v>0</v>
      </c>
      <c r="T879" s="363">
        <f>(T880/30)*'MONTHLY DATA'!AR202</f>
        <v>0</v>
      </c>
      <c r="U879" s="363">
        <f>(U880/30)*'MONTHLY DATA'!AS202</f>
        <v>0</v>
      </c>
      <c r="V879" s="363">
        <f>(V880/30)*'MONTHLY DATA'!AT202</f>
        <v>0</v>
      </c>
      <c r="W879" s="363">
        <f>(W880/30)*'MONTHLY DATA'!AU202</f>
        <v>0</v>
      </c>
      <c r="X879" s="363">
        <f>(X880/30)*'MONTHLY DATA'!AV202</f>
        <v>0</v>
      </c>
      <c r="Y879" s="363">
        <f>(Y880/30)*'MONTHLY DATA'!AW202</f>
        <v>0</v>
      </c>
      <c r="Z879" s="363">
        <f>(Z880/30)*'MONTHLY DATA'!AX202</f>
        <v>0</v>
      </c>
      <c r="AA879" s="363">
        <f>(AA880/30)*'MONTHLY DATA'!AY202</f>
        <v>27.498008876257597</v>
      </c>
      <c r="AB879" s="363">
        <f>AB881-AB880</f>
        <v>16.773732765573595</v>
      </c>
      <c r="AC879" s="363">
        <f>(AC880/30)*'MONTHLY DATA'!BA202</f>
        <v>13.683666500518399</v>
      </c>
      <c r="AD879" s="363">
        <f>(AD880/30)*'MONTHLY DATA'!BB202</f>
        <v>8.6298338930399989</v>
      </c>
      <c r="AE879" s="363">
        <f>(AE880/30)*'MONTHLY DATA'!BC202</f>
        <v>14.354638080883198</v>
      </c>
      <c r="AF879" s="363">
        <f>(AF880/30)*'MONTHLY DATA'!BD202</f>
        <v>10.693358445856001</v>
      </c>
      <c r="AG879" s="363">
        <f>(AG880/30)*'MONTHLY DATA'!BE202</f>
        <v>13.984250632579201</v>
      </c>
      <c r="AH879" s="363">
        <f>(AH880/30)*'MONTHLY DATA'!BF202</f>
        <v>8.2974171118240001</v>
      </c>
      <c r="AI879" s="363">
        <f>(AI880/30)*'MONTHLY DATA'!BG202</f>
        <v>14.182164261763198</v>
      </c>
      <c r="AJ879" s="363">
        <f>(AJ880/30)*'MONTHLY DATA'!BH202</f>
        <v>9.3682525286656002</v>
      </c>
      <c r="AK879" s="363">
        <f>(AK880/30)*'MONTHLY DATA'!BI202</f>
        <v>14.440913027699199</v>
      </c>
      <c r="AL879" s="363">
        <f>(AL880/30)*'MONTHLY DATA'!BJ202</f>
        <v>11.246556361312003</v>
      </c>
      <c r="AM879" s="363">
        <f>(AM880/30)*'MONTHLY DATA'!BK202</f>
        <v>21.387834065617074</v>
      </c>
      <c r="AN879" s="363">
        <f>(AN880/30)*'MONTHLY DATA'!BL202</f>
        <v>13.423030164671228</v>
      </c>
      <c r="AO879" s="363">
        <f>(AO880/30)*'MONTHLY DATA'!BM202</f>
        <v>18.089861357832856</v>
      </c>
      <c r="AP879" s="363">
        <f>(AP880/30)*'MONTHLY DATA'!BN202</f>
        <v>13.513158627001628</v>
      </c>
      <c r="AQ879" s="363">
        <f>(AQ880/30)*'MONTHLY DATA'!BO202</f>
        <v>19.243758454570695</v>
      </c>
      <c r="AR879" s="363">
        <f>(AR880/30)*'MONTHLY DATA'!BP202</f>
        <v>17.054843732108349</v>
      </c>
      <c r="AS879" s="363">
        <f>(AS880/30)*'MONTHLY DATA'!BQ202</f>
        <v>18.596215393691171</v>
      </c>
      <c r="AT879" s="363">
        <f>(AT880/30)*'MONTHLY DATA'!BR202</f>
        <v>12.935936453695149</v>
      </c>
      <c r="AU879" s="363">
        <f>(AU880/30)*'MONTHLY DATA'!BS202</f>
        <v>18.946200796148776</v>
      </c>
      <c r="AV879" s="363">
        <f>(AV880/30)*'MONTHLY DATA'!BT202</f>
        <v>14.779158490036028</v>
      </c>
      <c r="AW879" s="363">
        <f>(AW880/30)*'MONTHLY DATA'!BU202</f>
        <v>19.387177875199338</v>
      </c>
      <c r="AX879" s="363">
        <f>(AX880/30)*'MONTHLY DATA'!BV202</f>
        <v>18.002332921695547</v>
      </c>
      <c r="AY879" s="363">
        <f>(AY880/30)*'MONTHLY DATA'!BW202</f>
        <v>17.205801291003954</v>
      </c>
      <c r="AZ879" s="363">
        <f>(AZ880/30)*'MONTHLY DATA'!BX202</f>
        <v>13.938891524384401</v>
      </c>
      <c r="BA879" s="363">
        <f>(BA880/30)*'MONTHLY DATA'!BY202</f>
        <v>18.443351146685032</v>
      </c>
      <c r="BB879" s="363">
        <f>(BB880/30)*'MONTHLY DATA'!BZ202</f>
        <v>14.061550089079441</v>
      </c>
      <c r="BC879" s="363">
        <f>(BC880/30)*'MONTHLY DATA'!CA202</f>
        <v>20.274665245086961</v>
      </c>
      <c r="BD879" s="363">
        <f>(BD880/30)*'MONTHLY DATA'!CB202</f>
        <v>19.724625185464078</v>
      </c>
      <c r="BE879" s="363">
        <f>(BE880/30)*'MONTHLY DATA'!CC202</f>
        <v>19.309543755323759</v>
      </c>
      <c r="BF879" s="363">
        <f>(BF880/30)*'MONTHLY DATA'!CD202</f>
        <v>13.17827698344936</v>
      </c>
      <c r="BG879" s="363">
        <f>(BG880/30)*'MONTHLY DATA'!CE202</f>
        <v>19.808249226989034</v>
      </c>
      <c r="BH879" s="363">
        <f>(BH880/30)*'MONTHLY DATA'!CF202</f>
        <v>16.094548609307282</v>
      </c>
      <c r="BI879" s="363">
        <f>(BI880/30)*'MONTHLY DATA'!CG202</f>
        <v>20.531790878546158</v>
      </c>
      <c r="BJ879" s="363">
        <f>(BJ880/30)*'MONTHLY DATA'!CH202</f>
        <v>21.251489523474959</v>
      </c>
      <c r="BK879" s="363">
        <f>(BK880/30)*'MONTHLY DATA'!CI202</f>
        <v>24.262833743630253</v>
      </c>
      <c r="BL879" s="363">
        <f>(BL880/30)*'MONTHLY DATA'!CJ202</f>
        <v>16.043380086695546</v>
      </c>
      <c r="BM879" s="363">
        <f>(BM880/30)*'MONTHLY DATA'!CK202</f>
        <v>22.120462625014316</v>
      </c>
      <c r="BN879" s="363">
        <f>(BN880/30)*'MONTHLY DATA'!CL202</f>
        <v>16.128952627444349</v>
      </c>
      <c r="BO879" s="363">
        <f>(BO880/30)*'MONTHLY DATA'!CM202</f>
        <v>23.849833835203967</v>
      </c>
      <c r="BP879" s="363">
        <f>(BP880/30)*'MONTHLY DATA'!CN202</f>
        <v>21.538792467550586</v>
      </c>
      <c r="BQ879" s="363">
        <f>(BQ880/30)*'MONTHLY DATA'!CO202</f>
        <v>23.031741242693677</v>
      </c>
      <c r="BR879" s="363">
        <f>(BR880/30)*'MONTHLY DATA'!CP202</f>
        <v>15.343481169556775</v>
      </c>
      <c r="BS879" s="363">
        <f>(BS880/30)*'MONTHLY DATA'!CQ202</f>
        <v>23.418159299121626</v>
      </c>
      <c r="BT879" s="363">
        <f>(BT880/30)*'MONTHLY DATA'!CR202</f>
        <v>18.083994896536616</v>
      </c>
      <c r="BU879" s="363">
        <f>(BU880/30)*'MONTHLY DATA'!CS202</f>
        <v>24.136368230846848</v>
      </c>
      <c r="BV879" s="363">
        <f>(BV880/30)*'MONTHLY DATA'!CT202</f>
        <v>23.015237003335546</v>
      </c>
      <c r="BW879" s="355">
        <f t="shared" si="536"/>
        <v>833.30832150466426</v>
      </c>
    </row>
    <row r="880" spans="1:75" ht="16.5" thickBot="1" x14ac:dyDescent="0.3">
      <c r="A880" s="180" t="s">
        <v>473</v>
      </c>
      <c r="O880" s="363">
        <f>O729+O735+O723</f>
        <v>0</v>
      </c>
      <c r="P880" s="363">
        <f t="shared" ref="P880:BV880" si="546">P729+P735+P723</f>
        <v>0</v>
      </c>
      <c r="Q880" s="363">
        <f t="shared" si="546"/>
        <v>0</v>
      </c>
      <c r="R880" s="363">
        <f t="shared" si="546"/>
        <v>0</v>
      </c>
      <c r="S880" s="363">
        <f t="shared" si="546"/>
        <v>0</v>
      </c>
      <c r="T880" s="363">
        <f t="shared" si="546"/>
        <v>0</v>
      </c>
      <c r="U880" s="363">
        <f t="shared" si="546"/>
        <v>0</v>
      </c>
      <c r="V880" s="363">
        <f t="shared" si="546"/>
        <v>0</v>
      </c>
      <c r="W880" s="363">
        <f t="shared" si="546"/>
        <v>0</v>
      </c>
      <c r="X880" s="363">
        <f t="shared" si="546"/>
        <v>0</v>
      </c>
      <c r="Y880" s="363">
        <f t="shared" si="546"/>
        <v>0</v>
      </c>
      <c r="Z880" s="363">
        <f t="shared" si="546"/>
        <v>0</v>
      </c>
      <c r="AA880" s="363">
        <f t="shared" si="546"/>
        <v>34.372511095321997</v>
      </c>
      <c r="AB880" s="363">
        <f t="shared" si="546"/>
        <v>10.724276110684002</v>
      </c>
      <c r="AC880" s="363">
        <f t="shared" si="546"/>
        <v>17.104583125647999</v>
      </c>
      <c r="AD880" s="363">
        <f t="shared" si="546"/>
        <v>10.787292366299999</v>
      </c>
      <c r="AE880" s="363">
        <f t="shared" si="546"/>
        <v>17.943297601104</v>
      </c>
      <c r="AF880" s="363">
        <f t="shared" si="546"/>
        <v>13.366698057320001</v>
      </c>
      <c r="AG880" s="363">
        <f t="shared" si="546"/>
        <v>17.480313290723998</v>
      </c>
      <c r="AH880" s="363">
        <f t="shared" si="546"/>
        <v>10.371771389780001</v>
      </c>
      <c r="AI880" s="363">
        <f t="shared" si="546"/>
        <v>17.727705327203999</v>
      </c>
      <c r="AJ880" s="363">
        <f t="shared" si="546"/>
        <v>11.710315660832</v>
      </c>
      <c r="AK880" s="363">
        <f t="shared" si="546"/>
        <v>18.051141284624002</v>
      </c>
      <c r="AL880" s="363">
        <f t="shared" si="546"/>
        <v>14.058195451640003</v>
      </c>
      <c r="AM880" s="363">
        <f t="shared" si="546"/>
        <v>24.678270075712007</v>
      </c>
      <c r="AN880" s="363">
        <f t="shared" si="546"/>
        <v>15.4881117284668</v>
      </c>
      <c r="AO880" s="363">
        <f t="shared" si="546"/>
        <v>20.872916951345601</v>
      </c>
      <c r="AP880" s="363">
        <f t="shared" si="546"/>
        <v>15.592106108078802</v>
      </c>
      <c r="AQ880" s="363">
        <f t="shared" si="546"/>
        <v>22.204336678350803</v>
      </c>
      <c r="AR880" s="363">
        <f t="shared" si="546"/>
        <v>19.678665844740401</v>
      </c>
      <c r="AS880" s="363">
        <f t="shared" si="546"/>
        <v>21.457171608105199</v>
      </c>
      <c r="AT880" s="363">
        <f t="shared" si="546"/>
        <v>14.926080523494402</v>
      </c>
      <c r="AU880" s="363">
        <f t="shared" si="546"/>
        <v>21.861000918633202</v>
      </c>
      <c r="AV880" s="363">
        <f t="shared" si="546"/>
        <v>17.052875180810801</v>
      </c>
      <c r="AW880" s="363">
        <f t="shared" si="546"/>
        <v>22.369820625230005</v>
      </c>
      <c r="AX880" s="363">
        <f t="shared" si="546"/>
        <v>20.771922601956401</v>
      </c>
      <c r="AY880" s="363">
        <f t="shared" si="546"/>
        <v>19.117556990004395</v>
      </c>
      <c r="AZ880" s="363">
        <f t="shared" si="546"/>
        <v>15.487657249316001</v>
      </c>
      <c r="BA880" s="363">
        <f t="shared" si="546"/>
        <v>20.492612385205593</v>
      </c>
      <c r="BB880" s="363">
        <f t="shared" si="546"/>
        <v>15.623944543421601</v>
      </c>
      <c r="BC880" s="363">
        <f t="shared" si="546"/>
        <v>22.5274058278744</v>
      </c>
      <c r="BD880" s="363">
        <f t="shared" si="546"/>
        <v>21.916250206071197</v>
      </c>
      <c r="BE880" s="363">
        <f t="shared" si="546"/>
        <v>21.455048617026399</v>
      </c>
      <c r="BF880" s="363">
        <f t="shared" si="546"/>
        <v>14.6425299816104</v>
      </c>
      <c r="BG880" s="363">
        <f t="shared" si="546"/>
        <v>22.009165807765594</v>
      </c>
      <c r="BH880" s="363">
        <f t="shared" si="546"/>
        <v>17.882831788119201</v>
      </c>
      <c r="BI880" s="363">
        <f t="shared" si="546"/>
        <v>22.813100976162396</v>
      </c>
      <c r="BJ880" s="363">
        <f t="shared" si="546"/>
        <v>23.612766137194399</v>
      </c>
      <c r="BK880" s="363">
        <f t="shared" si="546"/>
        <v>25.995893296746697</v>
      </c>
      <c r="BL880" s="363">
        <f t="shared" si="546"/>
        <v>17.189335807173801</v>
      </c>
      <c r="BM880" s="363">
        <f t="shared" si="546"/>
        <v>23.700495669658196</v>
      </c>
      <c r="BN880" s="363">
        <f t="shared" si="546"/>
        <v>17.281020672261803</v>
      </c>
      <c r="BO880" s="363">
        <f t="shared" si="546"/>
        <v>25.553393394861395</v>
      </c>
      <c r="BP880" s="363">
        <f t="shared" si="546"/>
        <v>23.077277643804202</v>
      </c>
      <c r="BQ880" s="363">
        <f t="shared" si="546"/>
        <v>24.676865617171799</v>
      </c>
      <c r="BR880" s="363">
        <f t="shared" si="546"/>
        <v>16.439444110239403</v>
      </c>
      <c r="BS880" s="363">
        <f t="shared" si="546"/>
        <v>25.0908849633446</v>
      </c>
      <c r="BT880" s="363">
        <f t="shared" si="546"/>
        <v>19.375708817717801</v>
      </c>
      <c r="BU880" s="363">
        <f t="shared" si="546"/>
        <v>25.860394533050197</v>
      </c>
      <c r="BV880" s="363">
        <f t="shared" si="546"/>
        <v>24.659182503573799</v>
      </c>
      <c r="BW880" s="355">
        <f t="shared" si="536"/>
        <v>937.13214714548178</v>
      </c>
    </row>
    <row r="881" spans="1:75" ht="16.5" thickBot="1" x14ac:dyDescent="0.3">
      <c r="A881" s="180" t="s">
        <v>474</v>
      </c>
      <c r="O881" s="363">
        <f>N879</f>
        <v>0</v>
      </c>
      <c r="P881" s="363">
        <f t="shared" ref="P881:BV881" si="547">O879</f>
        <v>0</v>
      </c>
      <c r="Q881" s="363">
        <f t="shared" si="547"/>
        <v>0</v>
      </c>
      <c r="R881" s="363">
        <f t="shared" si="547"/>
        <v>0</v>
      </c>
      <c r="S881" s="363">
        <f t="shared" si="547"/>
        <v>0</v>
      </c>
      <c r="T881" s="363">
        <f t="shared" si="547"/>
        <v>0</v>
      </c>
      <c r="U881" s="363">
        <f t="shared" si="547"/>
        <v>0</v>
      </c>
      <c r="V881" s="363">
        <f t="shared" si="547"/>
        <v>0</v>
      </c>
      <c r="W881" s="363">
        <f t="shared" si="547"/>
        <v>0</v>
      </c>
      <c r="X881" s="363">
        <f t="shared" si="547"/>
        <v>0</v>
      </c>
      <c r="Y881" s="363">
        <f t="shared" si="547"/>
        <v>0</v>
      </c>
      <c r="Z881" s="363">
        <f t="shared" si="547"/>
        <v>0</v>
      </c>
      <c r="AA881" s="363">
        <f t="shared" si="547"/>
        <v>0</v>
      </c>
      <c r="AB881" s="363">
        <f t="shared" si="547"/>
        <v>27.498008876257597</v>
      </c>
      <c r="AC881" s="363">
        <f t="shared" si="547"/>
        <v>16.773732765573595</v>
      </c>
      <c r="AD881" s="363">
        <f t="shared" si="547"/>
        <v>13.683666500518399</v>
      </c>
      <c r="AE881" s="363">
        <f t="shared" si="547"/>
        <v>8.6298338930399989</v>
      </c>
      <c r="AF881" s="363">
        <f t="shared" si="547"/>
        <v>14.354638080883198</v>
      </c>
      <c r="AG881" s="363">
        <f t="shared" si="547"/>
        <v>10.693358445856001</v>
      </c>
      <c r="AH881" s="363">
        <f t="shared" si="547"/>
        <v>13.984250632579201</v>
      </c>
      <c r="AI881" s="363">
        <f t="shared" si="547"/>
        <v>8.2974171118240001</v>
      </c>
      <c r="AJ881" s="363">
        <f t="shared" si="547"/>
        <v>14.182164261763198</v>
      </c>
      <c r="AK881" s="363">
        <f t="shared" si="547"/>
        <v>9.3682525286656002</v>
      </c>
      <c r="AL881" s="363">
        <f t="shared" si="547"/>
        <v>14.440913027699199</v>
      </c>
      <c r="AM881" s="363">
        <f t="shared" si="547"/>
        <v>11.246556361312003</v>
      </c>
      <c r="AN881" s="363">
        <f t="shared" si="547"/>
        <v>21.387834065617074</v>
      </c>
      <c r="AO881" s="363">
        <f t="shared" si="547"/>
        <v>13.423030164671228</v>
      </c>
      <c r="AP881" s="363">
        <f t="shared" si="547"/>
        <v>18.089861357832856</v>
      </c>
      <c r="AQ881" s="363">
        <f t="shared" si="547"/>
        <v>13.513158627001628</v>
      </c>
      <c r="AR881" s="363">
        <f t="shared" si="547"/>
        <v>19.243758454570695</v>
      </c>
      <c r="AS881" s="363">
        <f t="shared" si="547"/>
        <v>17.054843732108349</v>
      </c>
      <c r="AT881" s="363">
        <f t="shared" si="547"/>
        <v>18.596215393691171</v>
      </c>
      <c r="AU881" s="363">
        <f t="shared" si="547"/>
        <v>12.935936453695149</v>
      </c>
      <c r="AV881" s="363">
        <f t="shared" si="547"/>
        <v>18.946200796148776</v>
      </c>
      <c r="AW881" s="363">
        <f t="shared" si="547"/>
        <v>14.779158490036028</v>
      </c>
      <c r="AX881" s="363">
        <f t="shared" si="547"/>
        <v>19.387177875199338</v>
      </c>
      <c r="AY881" s="363">
        <f t="shared" si="547"/>
        <v>18.002332921695547</v>
      </c>
      <c r="AZ881" s="363">
        <f t="shared" si="547"/>
        <v>17.205801291003954</v>
      </c>
      <c r="BA881" s="363">
        <f t="shared" si="547"/>
        <v>13.938891524384401</v>
      </c>
      <c r="BB881" s="363">
        <f t="shared" si="547"/>
        <v>18.443351146685032</v>
      </c>
      <c r="BC881" s="363">
        <f t="shared" si="547"/>
        <v>14.061550089079441</v>
      </c>
      <c r="BD881" s="363">
        <f t="shared" si="547"/>
        <v>20.274665245086961</v>
      </c>
      <c r="BE881" s="363">
        <f t="shared" si="547"/>
        <v>19.724625185464078</v>
      </c>
      <c r="BF881" s="363">
        <f t="shared" si="547"/>
        <v>19.309543755323759</v>
      </c>
      <c r="BG881" s="363">
        <f t="shared" si="547"/>
        <v>13.17827698344936</v>
      </c>
      <c r="BH881" s="363">
        <f t="shared" si="547"/>
        <v>19.808249226989034</v>
      </c>
      <c r="BI881" s="363">
        <f t="shared" si="547"/>
        <v>16.094548609307282</v>
      </c>
      <c r="BJ881" s="363">
        <f t="shared" si="547"/>
        <v>20.531790878546158</v>
      </c>
      <c r="BK881" s="363">
        <f t="shared" si="547"/>
        <v>21.251489523474959</v>
      </c>
      <c r="BL881" s="363">
        <f t="shared" si="547"/>
        <v>24.262833743630253</v>
      </c>
      <c r="BM881" s="363">
        <f t="shared" si="547"/>
        <v>16.043380086695546</v>
      </c>
      <c r="BN881" s="363">
        <f t="shared" si="547"/>
        <v>22.120462625014316</v>
      </c>
      <c r="BO881" s="363">
        <f t="shared" si="547"/>
        <v>16.128952627444349</v>
      </c>
      <c r="BP881" s="363">
        <f t="shared" si="547"/>
        <v>23.849833835203967</v>
      </c>
      <c r="BQ881" s="363">
        <f t="shared" si="547"/>
        <v>21.538792467550586</v>
      </c>
      <c r="BR881" s="363">
        <f t="shared" si="547"/>
        <v>23.031741242693677</v>
      </c>
      <c r="BS881" s="363">
        <f t="shared" si="547"/>
        <v>15.343481169556775</v>
      </c>
      <c r="BT881" s="363">
        <f t="shared" si="547"/>
        <v>23.418159299121626</v>
      </c>
      <c r="BU881" s="363">
        <f t="shared" si="547"/>
        <v>18.083994896536616</v>
      </c>
      <c r="BV881" s="363">
        <f t="shared" si="547"/>
        <v>24.136368230846848</v>
      </c>
      <c r="BW881" s="355">
        <f t="shared" si="536"/>
        <v>810.29308450132874</v>
      </c>
    </row>
    <row r="882" spans="1:75" ht="16.5" thickBot="1" x14ac:dyDescent="0.3">
      <c r="A882" s="180" t="s">
        <v>475</v>
      </c>
      <c r="O882" s="363">
        <f>O879+O880-O881</f>
        <v>0</v>
      </c>
      <c r="P882" s="363">
        <f t="shared" ref="P882:BV882" si="548">P879+P880-P881</f>
        <v>0</v>
      </c>
      <c r="Q882" s="363">
        <f t="shared" si="548"/>
        <v>0</v>
      </c>
      <c r="R882" s="363">
        <f t="shared" si="548"/>
        <v>0</v>
      </c>
      <c r="S882" s="363">
        <f t="shared" si="548"/>
        <v>0</v>
      </c>
      <c r="T882" s="363">
        <f t="shared" si="548"/>
        <v>0</v>
      </c>
      <c r="U882" s="363">
        <f t="shared" si="548"/>
        <v>0</v>
      </c>
      <c r="V882" s="363">
        <f t="shared" si="548"/>
        <v>0</v>
      </c>
      <c r="W882" s="363">
        <f t="shared" si="548"/>
        <v>0</v>
      </c>
      <c r="X882" s="363">
        <f t="shared" si="548"/>
        <v>0</v>
      </c>
      <c r="Y882" s="363">
        <f t="shared" si="548"/>
        <v>0</v>
      </c>
      <c r="Z882" s="363">
        <f t="shared" si="548"/>
        <v>0</v>
      </c>
      <c r="AA882" s="363">
        <f t="shared" si="548"/>
        <v>61.870519971579597</v>
      </c>
      <c r="AB882" s="363">
        <f t="shared" si="548"/>
        <v>0</v>
      </c>
      <c r="AC882" s="363">
        <f t="shared" si="548"/>
        <v>14.014516860592803</v>
      </c>
      <c r="AD882" s="363">
        <f t="shared" si="548"/>
        <v>5.7334597588215992</v>
      </c>
      <c r="AE882" s="363">
        <f t="shared" si="548"/>
        <v>23.668101788947197</v>
      </c>
      <c r="AF882" s="363">
        <f t="shared" si="548"/>
        <v>9.7054184222928015</v>
      </c>
      <c r="AG882" s="363">
        <f t="shared" si="548"/>
        <v>20.771205477447197</v>
      </c>
      <c r="AH882" s="363">
        <f t="shared" si="548"/>
        <v>4.6849378690248002</v>
      </c>
      <c r="AI882" s="363">
        <f t="shared" si="548"/>
        <v>23.612452477143197</v>
      </c>
      <c r="AJ882" s="363">
        <f t="shared" si="548"/>
        <v>6.8964039277344042</v>
      </c>
      <c r="AK882" s="363">
        <f t="shared" si="548"/>
        <v>23.123801783657605</v>
      </c>
      <c r="AL882" s="363">
        <f t="shared" si="548"/>
        <v>10.863838785252806</v>
      </c>
      <c r="AM882" s="363">
        <f t="shared" si="548"/>
        <v>34.819547780017075</v>
      </c>
      <c r="AN882" s="363">
        <f t="shared" si="548"/>
        <v>7.5233078275209557</v>
      </c>
      <c r="AO882" s="363">
        <f t="shared" si="548"/>
        <v>25.539748144507232</v>
      </c>
      <c r="AP882" s="363">
        <f t="shared" si="548"/>
        <v>11.015403377247576</v>
      </c>
      <c r="AQ882" s="363">
        <f t="shared" si="548"/>
        <v>27.934936505919865</v>
      </c>
      <c r="AR882" s="363">
        <f t="shared" si="548"/>
        <v>17.489751122278051</v>
      </c>
      <c r="AS882" s="363">
        <f t="shared" si="548"/>
        <v>22.998543269688017</v>
      </c>
      <c r="AT882" s="363">
        <f t="shared" si="548"/>
        <v>9.26580158349838</v>
      </c>
      <c r="AU882" s="363">
        <f t="shared" si="548"/>
        <v>27.871265261086833</v>
      </c>
      <c r="AV882" s="363">
        <f t="shared" si="548"/>
        <v>12.885832874698053</v>
      </c>
      <c r="AW882" s="363">
        <f t="shared" si="548"/>
        <v>26.977840010393319</v>
      </c>
      <c r="AX882" s="363">
        <f t="shared" si="548"/>
        <v>19.387077648452607</v>
      </c>
      <c r="AY882" s="363">
        <f t="shared" si="548"/>
        <v>18.321025359312806</v>
      </c>
      <c r="AZ882" s="363">
        <f t="shared" si="548"/>
        <v>12.220747482696449</v>
      </c>
      <c r="BA882" s="363">
        <f t="shared" si="548"/>
        <v>24.997072007506219</v>
      </c>
      <c r="BB882" s="363">
        <f t="shared" si="548"/>
        <v>11.242143485816008</v>
      </c>
      <c r="BC882" s="363">
        <f t="shared" si="548"/>
        <v>28.740520983881922</v>
      </c>
      <c r="BD882" s="363">
        <f t="shared" si="548"/>
        <v>21.366210146448314</v>
      </c>
      <c r="BE882" s="363">
        <f t="shared" si="548"/>
        <v>21.039967186886081</v>
      </c>
      <c r="BF882" s="363">
        <f t="shared" si="548"/>
        <v>8.5112632097360006</v>
      </c>
      <c r="BG882" s="363">
        <f t="shared" si="548"/>
        <v>28.639138051305274</v>
      </c>
      <c r="BH882" s="363">
        <f t="shared" si="548"/>
        <v>14.169131170437453</v>
      </c>
      <c r="BI882" s="363">
        <f t="shared" si="548"/>
        <v>27.250343245401268</v>
      </c>
      <c r="BJ882" s="363">
        <f t="shared" si="548"/>
        <v>24.3324647821232</v>
      </c>
      <c r="BK882" s="363">
        <f t="shared" si="548"/>
        <v>29.007237516901995</v>
      </c>
      <c r="BL882" s="363">
        <f t="shared" si="548"/>
        <v>8.9698821502390942</v>
      </c>
      <c r="BM882" s="363">
        <f t="shared" si="548"/>
        <v>29.777578207976962</v>
      </c>
      <c r="BN882" s="363">
        <f t="shared" si="548"/>
        <v>11.289510674691837</v>
      </c>
      <c r="BO882" s="363">
        <f t="shared" si="548"/>
        <v>33.274274602621013</v>
      </c>
      <c r="BP882" s="363">
        <f t="shared" si="548"/>
        <v>20.766236276150821</v>
      </c>
      <c r="BQ882" s="363">
        <f t="shared" si="548"/>
        <v>26.16981439231489</v>
      </c>
      <c r="BR882" s="363">
        <f t="shared" si="548"/>
        <v>8.7511840371025009</v>
      </c>
      <c r="BS882" s="363">
        <f t="shared" si="548"/>
        <v>33.165563092909451</v>
      </c>
      <c r="BT882" s="363">
        <f t="shared" si="548"/>
        <v>14.04154441513279</v>
      </c>
      <c r="BU882" s="363">
        <f t="shared" si="548"/>
        <v>31.912767867360429</v>
      </c>
      <c r="BV882" s="363">
        <f t="shared" si="548"/>
        <v>23.538051276062497</v>
      </c>
      <c r="BW882" s="355">
        <f t="shared" si="536"/>
        <v>960.14738414881731</v>
      </c>
    </row>
    <row r="883" spans="1:75" ht="16.5" thickBot="1" x14ac:dyDescent="0.3">
      <c r="BW883" s="355">
        <f t="shared" si="536"/>
        <v>0</v>
      </c>
    </row>
    <row r="884" spans="1:75" ht="16.5" thickBot="1" x14ac:dyDescent="0.3">
      <c r="A884" s="357" t="s">
        <v>481</v>
      </c>
      <c r="B884" s="357">
        <f>COUNTIF(O882:BV882,"&lt;0")</f>
        <v>0</v>
      </c>
      <c r="BW884" s="355">
        <f t="shared" si="536"/>
        <v>0</v>
      </c>
    </row>
    <row r="885" spans="1:75" ht="16.5" thickBot="1" x14ac:dyDescent="0.3">
      <c r="A885" s="358"/>
      <c r="BW885" s="355">
        <f t="shared" si="536"/>
        <v>0</v>
      </c>
    </row>
    <row r="886" spans="1:75" ht="16.5" thickBot="1" x14ac:dyDescent="0.3">
      <c r="A886" s="172" t="s">
        <v>491</v>
      </c>
      <c r="BW886" s="355">
        <f t="shared" ref="BW886:BW923" si="549">SUM(C886:BV886)</f>
        <v>0</v>
      </c>
    </row>
    <row r="887" spans="1:75" ht="16.5" thickBot="1" x14ac:dyDescent="0.3">
      <c r="A887" s="389" t="s">
        <v>492</v>
      </c>
      <c r="BW887" s="355">
        <f t="shared" si="549"/>
        <v>0</v>
      </c>
    </row>
    <row r="888" spans="1:75" ht="16.5" thickBot="1" x14ac:dyDescent="0.3">
      <c r="A888" s="172"/>
      <c r="BW888" s="355">
        <f t="shared" si="549"/>
        <v>0</v>
      </c>
    </row>
    <row r="889" spans="1:75" ht="16.5" thickBot="1" x14ac:dyDescent="0.3">
      <c r="A889" s="390" t="s">
        <v>493</v>
      </c>
      <c r="BW889" s="355">
        <f t="shared" si="549"/>
        <v>0</v>
      </c>
    </row>
    <row r="890" spans="1:75" ht="16.5" thickBot="1" x14ac:dyDescent="0.3">
      <c r="A890" s="180" t="s">
        <v>494</v>
      </c>
      <c r="N890" s="391">
        <f>TABLES!G237</f>
        <v>235.01</v>
      </c>
      <c r="O890" s="391">
        <f>N890*(1+'MONTHLY DATA'!AM336)</f>
        <v>243.23534999999998</v>
      </c>
      <c r="P890" s="391">
        <f>O890</f>
        <v>243.23534999999998</v>
      </c>
      <c r="Q890" s="391">
        <f t="shared" ref="Q890:Z890" si="550">P890</f>
        <v>243.23534999999998</v>
      </c>
      <c r="R890" s="391">
        <f t="shared" si="550"/>
        <v>243.23534999999998</v>
      </c>
      <c r="S890" s="391">
        <f t="shared" si="550"/>
        <v>243.23534999999998</v>
      </c>
      <c r="T890" s="391">
        <f t="shared" si="550"/>
        <v>243.23534999999998</v>
      </c>
      <c r="U890" s="391">
        <f t="shared" si="550"/>
        <v>243.23534999999998</v>
      </c>
      <c r="V890" s="391">
        <f t="shared" si="550"/>
        <v>243.23534999999998</v>
      </c>
      <c r="W890" s="391">
        <f t="shared" si="550"/>
        <v>243.23534999999998</v>
      </c>
      <c r="X890" s="391">
        <f t="shared" si="550"/>
        <v>243.23534999999998</v>
      </c>
      <c r="Y890" s="391">
        <f t="shared" si="550"/>
        <v>243.23534999999998</v>
      </c>
      <c r="Z890" s="391">
        <f t="shared" si="550"/>
        <v>243.23534999999998</v>
      </c>
      <c r="AA890" s="391">
        <f>Z890*(1+'MONTHLY DATA'!AY336)</f>
        <v>254.18094074999996</v>
      </c>
      <c r="AB890" s="391">
        <f>AA890*(1+'MONTHLY DATA'!AZ336)</f>
        <v>254.18094074999996</v>
      </c>
      <c r="AC890" s="391">
        <f>AB890*(1+'MONTHLY DATA'!BA336)</f>
        <v>254.18094074999996</v>
      </c>
      <c r="AD890" s="391">
        <f>AC890*(1+'MONTHLY DATA'!BB336)</f>
        <v>254.18094074999996</v>
      </c>
      <c r="AE890" s="391">
        <f>AD890*(1+'MONTHLY DATA'!BC336)</f>
        <v>254.18094074999996</v>
      </c>
      <c r="AF890" s="391">
        <f>AE890*(1+'MONTHLY DATA'!BD336)</f>
        <v>254.18094074999996</v>
      </c>
      <c r="AG890" s="391">
        <f>AF890*(1+'MONTHLY DATA'!BE336)</f>
        <v>254.18094074999996</v>
      </c>
      <c r="AH890" s="391">
        <f>AG890*(1+'MONTHLY DATA'!BF336)</f>
        <v>254.18094074999996</v>
      </c>
      <c r="AI890" s="391">
        <f>AH890*(1+'MONTHLY DATA'!BG336)</f>
        <v>254.18094074999996</v>
      </c>
      <c r="AJ890" s="391">
        <f>AI890*(1+'MONTHLY DATA'!BH336)</f>
        <v>254.18094074999996</v>
      </c>
      <c r="AK890" s="391">
        <f>AJ890*(1+'MONTHLY DATA'!BI336)</f>
        <v>254.18094074999996</v>
      </c>
      <c r="AL890" s="391">
        <f>AK890*(1+'MONTHLY DATA'!BJ336)</f>
        <v>254.18094074999996</v>
      </c>
      <c r="AM890" s="391">
        <f>AL890*(1+'MONTHLY DATA'!BK336)</f>
        <v>269.431797195</v>
      </c>
      <c r="AN890" s="391">
        <f>AM890*(1+'MONTHLY DATA'!BL336)</f>
        <v>269.431797195</v>
      </c>
      <c r="AO890" s="391">
        <f>AN890*(1+'MONTHLY DATA'!BM336)</f>
        <v>269.431797195</v>
      </c>
      <c r="AP890" s="391">
        <f>AO890*(1+'MONTHLY DATA'!BN336)</f>
        <v>269.431797195</v>
      </c>
      <c r="AQ890" s="391">
        <f>AP890*(1+'MONTHLY DATA'!BO336)</f>
        <v>269.431797195</v>
      </c>
      <c r="AR890" s="391">
        <f>AQ890*(1+'MONTHLY DATA'!BP336)</f>
        <v>269.431797195</v>
      </c>
      <c r="AS890" s="391">
        <f>AR890*(1+'MONTHLY DATA'!BQ336)</f>
        <v>269.431797195</v>
      </c>
      <c r="AT890" s="391">
        <f>AS890*(1+'MONTHLY DATA'!BR336)</f>
        <v>269.431797195</v>
      </c>
      <c r="AU890" s="391">
        <f>AT890*(1+'MONTHLY DATA'!BS336)</f>
        <v>269.431797195</v>
      </c>
      <c r="AV890" s="391">
        <f>AU890*(1+'MONTHLY DATA'!BT336)</f>
        <v>269.431797195</v>
      </c>
      <c r="AW890" s="391">
        <f>AV890*(1+'MONTHLY DATA'!BU336)</f>
        <v>269.431797195</v>
      </c>
      <c r="AX890" s="391">
        <f>AW890*(1+'MONTHLY DATA'!BV336)</f>
        <v>269.431797195</v>
      </c>
      <c r="AY890" s="391">
        <f>AX890*(1+'MONTHLY DATA'!BW336)</f>
        <v>287.48372760706496</v>
      </c>
      <c r="AZ890" s="391">
        <f>AY890*(1+'MONTHLY DATA'!BX336)</f>
        <v>287.48372760706496</v>
      </c>
      <c r="BA890" s="391">
        <f>AZ890*(1+'MONTHLY DATA'!BY336)</f>
        <v>287.48372760706496</v>
      </c>
      <c r="BB890" s="391">
        <f>BA890*(1+'MONTHLY DATA'!BZ336)</f>
        <v>287.48372760706496</v>
      </c>
      <c r="BC890" s="391">
        <f>BB890*(1+'MONTHLY DATA'!CA336)</f>
        <v>287.48372760706496</v>
      </c>
      <c r="BD890" s="391">
        <f>BC890*(1+'MONTHLY DATA'!CB336)</f>
        <v>287.48372760706496</v>
      </c>
      <c r="BE890" s="391">
        <f>BD890*(1+'MONTHLY DATA'!CC336)</f>
        <v>287.48372760706496</v>
      </c>
      <c r="BF890" s="391">
        <f>BE890*(1+'MONTHLY DATA'!CD336)</f>
        <v>287.48372760706496</v>
      </c>
      <c r="BG890" s="391">
        <f>BF890*(1+'MONTHLY DATA'!CE336)</f>
        <v>287.48372760706496</v>
      </c>
      <c r="BH890" s="391">
        <f>BG890*(1+'MONTHLY DATA'!CF336)</f>
        <v>287.48372760706496</v>
      </c>
      <c r="BI890" s="391">
        <f>BH890*(1+'MONTHLY DATA'!CG336)</f>
        <v>287.48372760706496</v>
      </c>
      <c r="BJ890" s="391">
        <f>BI890*(1+'MONTHLY DATA'!CH336)</f>
        <v>287.48372760706496</v>
      </c>
      <c r="BK890" s="391">
        <f>BJ890*(1+'MONTHLY DATA'!CI336)</f>
        <v>305.59520244631005</v>
      </c>
      <c r="BL890" s="391">
        <f>BK890*(1+'MONTHLY DATA'!CJ336)</f>
        <v>305.59520244631005</v>
      </c>
      <c r="BM890" s="391">
        <f>BL890*(1+'MONTHLY DATA'!CK336)</f>
        <v>305.59520244631005</v>
      </c>
      <c r="BN890" s="391">
        <f>BM890*(1+'MONTHLY DATA'!CL336)</f>
        <v>305.59520244631005</v>
      </c>
      <c r="BO890" s="391">
        <f>BN890*(1+'MONTHLY DATA'!CM336)</f>
        <v>305.59520244631005</v>
      </c>
      <c r="BP890" s="391">
        <f>BO890*(1+'MONTHLY DATA'!CN336)</f>
        <v>305.59520244631005</v>
      </c>
      <c r="BQ890" s="391">
        <f>BP890*(1+'MONTHLY DATA'!CO336)</f>
        <v>305.59520244631005</v>
      </c>
      <c r="BR890" s="391">
        <f>BQ890*(1+'MONTHLY DATA'!CP336)</f>
        <v>305.59520244631005</v>
      </c>
      <c r="BS890" s="391">
        <f>BR890*(1+'MONTHLY DATA'!CQ336)</f>
        <v>305.59520244631005</v>
      </c>
      <c r="BT890" s="391">
        <f>BS890*(1+'MONTHLY DATA'!CR336)</f>
        <v>305.59520244631005</v>
      </c>
      <c r="BU890" s="391">
        <f>BT890*(1+'MONTHLY DATA'!CS336)</f>
        <v>305.59520244631005</v>
      </c>
      <c r="BV890" s="391">
        <f>BU890*(1+'MONTHLY DATA'!CT336)</f>
        <v>305.59520244631005</v>
      </c>
      <c r="BW890" s="786">
        <f>SUM(O890:BV890)</f>
        <v>16319.124215980491</v>
      </c>
    </row>
    <row r="891" spans="1:75" ht="16.5" thickBot="1" x14ac:dyDescent="0.3">
      <c r="A891" s="169" t="s">
        <v>495</v>
      </c>
      <c r="O891" s="391">
        <f t="shared" ref="O891:AT891" si="551">O890*O745</f>
        <v>0</v>
      </c>
      <c r="P891" s="391">
        <f t="shared" si="551"/>
        <v>0</v>
      </c>
      <c r="Q891" s="391">
        <f t="shared" si="551"/>
        <v>0</v>
      </c>
      <c r="R891" s="391">
        <f t="shared" si="551"/>
        <v>0</v>
      </c>
      <c r="S891" s="391">
        <f t="shared" si="551"/>
        <v>2295.1292620789427</v>
      </c>
      <c r="T891" s="391">
        <f t="shared" si="551"/>
        <v>8142.5406264154317</v>
      </c>
      <c r="U891" s="391">
        <f t="shared" si="551"/>
        <v>10935.605029164544</v>
      </c>
      <c r="V891" s="391">
        <f t="shared" si="551"/>
        <v>0</v>
      </c>
      <c r="W891" s="391">
        <f t="shared" si="551"/>
        <v>8598.3861313260913</v>
      </c>
      <c r="X891" s="391">
        <f t="shared" si="551"/>
        <v>8633.3640955069677</v>
      </c>
      <c r="Y891" s="391">
        <f t="shared" si="551"/>
        <v>10538.806379320991</v>
      </c>
      <c r="Z891" s="391">
        <f t="shared" si="551"/>
        <v>27493.72651247857</v>
      </c>
      <c r="AA891" s="391">
        <f t="shared" si="551"/>
        <v>0</v>
      </c>
      <c r="AB891" s="391">
        <f t="shared" si="551"/>
        <v>0</v>
      </c>
      <c r="AC891" s="391">
        <f t="shared" si="551"/>
        <v>4270.5671885660531</v>
      </c>
      <c r="AD891" s="391">
        <f t="shared" si="551"/>
        <v>0</v>
      </c>
      <c r="AE891" s="391">
        <f t="shared" si="551"/>
        <v>24844.076998265959</v>
      </c>
      <c r="AF891" s="391">
        <f t="shared" si="551"/>
        <v>9649.9242833442986</v>
      </c>
      <c r="AG891" s="391">
        <f t="shared" si="551"/>
        <v>13090.945057384373</v>
      </c>
      <c r="AH891" s="391">
        <f t="shared" si="551"/>
        <v>0</v>
      </c>
      <c r="AI891" s="391">
        <f t="shared" si="551"/>
        <v>10276.031580065512</v>
      </c>
      <c r="AJ891" s="391">
        <f t="shared" si="551"/>
        <v>10330.705028566441</v>
      </c>
      <c r="AK891" s="391">
        <f t="shared" si="551"/>
        <v>12637.095444483612</v>
      </c>
      <c r="AL891" s="391">
        <f t="shared" si="551"/>
        <v>33136.632789308751</v>
      </c>
      <c r="AM891" s="391">
        <f t="shared" si="551"/>
        <v>0</v>
      </c>
      <c r="AN891" s="391">
        <f t="shared" si="551"/>
        <v>0</v>
      </c>
      <c r="AO891" s="391">
        <f t="shared" si="551"/>
        <v>0</v>
      </c>
      <c r="AP891" s="391">
        <f t="shared" si="551"/>
        <v>0</v>
      </c>
      <c r="AQ891" s="391">
        <f t="shared" si="551"/>
        <v>16892.930509249796</v>
      </c>
      <c r="AR891" s="391">
        <f t="shared" si="551"/>
        <v>8708.3779552491997</v>
      </c>
      <c r="AS891" s="391">
        <f t="shared" si="551"/>
        <v>12021.69468853905</v>
      </c>
      <c r="AT891" s="391">
        <f t="shared" si="551"/>
        <v>0</v>
      </c>
      <c r="AU891" s="391">
        <f t="shared" ref="AU891:BV891" si="552">AU890*AU745</f>
        <v>9168.0184350735435</v>
      </c>
      <c r="AV891" s="391">
        <f t="shared" si="552"/>
        <v>9473.0934735887749</v>
      </c>
      <c r="AW891" s="391">
        <f t="shared" si="552"/>
        <v>11650.845890962672</v>
      </c>
      <c r="AX891" s="391">
        <f t="shared" si="552"/>
        <v>31069.038410320252</v>
      </c>
      <c r="AY891" s="391">
        <f t="shared" si="552"/>
        <v>0</v>
      </c>
      <c r="AZ891" s="391">
        <f t="shared" si="552"/>
        <v>0</v>
      </c>
      <c r="BA891" s="391">
        <f t="shared" si="552"/>
        <v>0</v>
      </c>
      <c r="BB891" s="391">
        <f t="shared" si="552"/>
        <v>0</v>
      </c>
      <c r="BC891" s="391">
        <f t="shared" si="552"/>
        <v>0</v>
      </c>
      <c r="BD891" s="391">
        <f t="shared" si="552"/>
        <v>0</v>
      </c>
      <c r="BE891" s="391">
        <f t="shared" si="552"/>
        <v>0</v>
      </c>
      <c r="BF891" s="391">
        <f t="shared" si="552"/>
        <v>0</v>
      </c>
      <c r="BG891" s="391">
        <f t="shared" si="552"/>
        <v>1248.6361419908028</v>
      </c>
      <c r="BH891" s="391">
        <f t="shared" si="552"/>
        <v>4558.6699791872416</v>
      </c>
      <c r="BI891" s="391">
        <f t="shared" si="552"/>
        <v>5679.2206957974595</v>
      </c>
      <c r="BJ891" s="391">
        <f t="shared" si="552"/>
        <v>15699.434218988376</v>
      </c>
      <c r="BK891" s="391">
        <f t="shared" si="552"/>
        <v>3183.5533946781338</v>
      </c>
      <c r="BL891" s="391">
        <f t="shared" si="552"/>
        <v>0</v>
      </c>
      <c r="BM891" s="391">
        <f t="shared" si="552"/>
        <v>6619.5199752075159</v>
      </c>
      <c r="BN891" s="391">
        <f t="shared" si="552"/>
        <v>0</v>
      </c>
      <c r="BO891" s="391">
        <f t="shared" si="552"/>
        <v>19873.304542197409</v>
      </c>
      <c r="BP891" s="391">
        <f t="shared" si="552"/>
        <v>7100.6454917396431</v>
      </c>
      <c r="BQ891" s="391">
        <f t="shared" si="552"/>
        <v>10085.284546657225</v>
      </c>
      <c r="BR891" s="391">
        <f t="shared" si="552"/>
        <v>0</v>
      </c>
      <c r="BS891" s="391">
        <f t="shared" si="552"/>
        <v>7460.3907473520494</v>
      </c>
      <c r="BT891" s="391">
        <f t="shared" si="552"/>
        <v>7932.7077410103784</v>
      </c>
      <c r="BU891" s="391">
        <f t="shared" si="552"/>
        <v>9829.6519434698021</v>
      </c>
      <c r="BV891" s="391">
        <f t="shared" si="552"/>
        <v>26769.336040995899</v>
      </c>
      <c r="BW891" s="786">
        <f t="shared" si="549"/>
        <v>419897.89122853178</v>
      </c>
    </row>
    <row r="892" spans="1:75" ht="16.5" thickBot="1" x14ac:dyDescent="0.3">
      <c r="A892" s="169" t="s">
        <v>1085</v>
      </c>
      <c r="O892" s="249">
        <f t="shared" ref="O892:AT892" si="553">(O891/O5)*O2</f>
        <v>0</v>
      </c>
      <c r="P892" s="249">
        <f t="shared" si="553"/>
        <v>0</v>
      </c>
      <c r="Q892" s="249">
        <f t="shared" si="553"/>
        <v>0</v>
      </c>
      <c r="R892" s="249">
        <f t="shared" si="553"/>
        <v>0</v>
      </c>
      <c r="S892" s="249">
        <f t="shared" si="553"/>
        <v>3563490.1700699376</v>
      </c>
      <c r="T892" s="249">
        <f t="shared" si="553"/>
        <v>13156631.433208093</v>
      </c>
      <c r="U892" s="249">
        <f t="shared" si="553"/>
        <v>18147896.917446874</v>
      </c>
      <c r="V892" s="249">
        <f t="shared" si="553"/>
        <v>0</v>
      </c>
      <c r="W892" s="249">
        <f t="shared" si="553"/>
        <v>16498153.389481936</v>
      </c>
      <c r="X892" s="249">
        <f t="shared" si="553"/>
        <v>15951409.77881611</v>
      </c>
      <c r="Y892" s="249">
        <f t="shared" si="553"/>
        <v>16150720.776309419</v>
      </c>
      <c r="Z892" s="249">
        <f t="shared" si="553"/>
        <v>56142189.538481243</v>
      </c>
      <c r="AA892" s="249">
        <f t="shared" si="553"/>
        <v>0</v>
      </c>
      <c r="AB892" s="249">
        <f t="shared" si="553"/>
        <v>0</v>
      </c>
      <c r="AC892" s="249">
        <f t="shared" si="553"/>
        <v>6268743.0994266961</v>
      </c>
      <c r="AD892" s="249">
        <f t="shared" si="553"/>
        <v>0</v>
      </c>
      <c r="AE892" s="249">
        <f t="shared" si="553"/>
        <v>43201089.446984693</v>
      </c>
      <c r="AF892" s="249">
        <f t="shared" si="553"/>
        <v>12689650.432597753</v>
      </c>
      <c r="AG892" s="249">
        <f t="shared" si="553"/>
        <v>18654596.706772733</v>
      </c>
      <c r="AH892" s="249">
        <f t="shared" si="553"/>
        <v>0</v>
      </c>
      <c r="AI892" s="249">
        <f t="shared" si="553"/>
        <v>15551061.124499138</v>
      </c>
      <c r="AJ892" s="249">
        <f t="shared" si="553"/>
        <v>15470230.780278245</v>
      </c>
      <c r="AK892" s="249">
        <f t="shared" si="553"/>
        <v>23090781.620503664</v>
      </c>
      <c r="AL892" s="249">
        <f t="shared" si="553"/>
        <v>60378433.008729942</v>
      </c>
      <c r="AM892" s="249">
        <f t="shared" si="553"/>
        <v>0</v>
      </c>
      <c r="AN892" s="249">
        <f t="shared" si="553"/>
        <v>0</v>
      </c>
      <c r="AO892" s="249">
        <f t="shared" si="553"/>
        <v>0</v>
      </c>
      <c r="AP892" s="249">
        <f t="shared" si="553"/>
        <v>0</v>
      </c>
      <c r="AQ892" s="249">
        <f t="shared" si="553"/>
        <v>31509760.907779623</v>
      </c>
      <c r="AR892" s="249">
        <f t="shared" si="553"/>
        <v>19670689.028327607</v>
      </c>
      <c r="AS892" s="249">
        <f t="shared" si="553"/>
        <v>20542954.747179966</v>
      </c>
      <c r="AT892" s="249">
        <f t="shared" si="553"/>
        <v>0</v>
      </c>
      <c r="AU892" s="249">
        <f t="shared" ref="AU892:BV892" si="554">(AU891/AU5)*AU2</f>
        <v>17527094.067052364</v>
      </c>
      <c r="AV892" s="249">
        <f t="shared" si="554"/>
        <v>12538930.997768413</v>
      </c>
      <c r="AW892" s="249">
        <f t="shared" si="554"/>
        <v>30383741.677074801</v>
      </c>
      <c r="AX892" s="249">
        <f t="shared" si="554"/>
        <v>55832889.613840215</v>
      </c>
      <c r="AY892" s="249">
        <f t="shared" si="554"/>
        <v>0</v>
      </c>
      <c r="AZ892" s="249">
        <f t="shared" si="554"/>
        <v>0</v>
      </c>
      <c r="BA892" s="249">
        <f t="shared" si="554"/>
        <v>0</v>
      </c>
      <c r="BB892" s="249">
        <f t="shared" si="554"/>
        <v>0</v>
      </c>
      <c r="BC892" s="249">
        <f t="shared" si="554"/>
        <v>0</v>
      </c>
      <c r="BD892" s="249">
        <f t="shared" si="554"/>
        <v>0</v>
      </c>
      <c r="BE892" s="249">
        <f t="shared" si="554"/>
        <v>0</v>
      </c>
      <c r="BF892" s="249">
        <f t="shared" si="554"/>
        <v>0</v>
      </c>
      <c r="BG892" s="249">
        <f t="shared" si="554"/>
        <v>1828360.0650579615</v>
      </c>
      <c r="BH892" s="249">
        <f t="shared" si="554"/>
        <v>5978370.0584198385</v>
      </c>
      <c r="BI892" s="249">
        <f t="shared" si="554"/>
        <v>8232165.6180987926</v>
      </c>
      <c r="BJ892" s="249">
        <f t="shared" si="554"/>
        <v>28642745.54175435</v>
      </c>
      <c r="BK892" s="249">
        <f t="shared" si="554"/>
        <v>4234126.0149219176</v>
      </c>
      <c r="BL892" s="249">
        <f t="shared" si="554"/>
        <v>0</v>
      </c>
      <c r="BM892" s="249">
        <f t="shared" si="554"/>
        <v>9755082.0687268656</v>
      </c>
      <c r="BN892" s="249">
        <f t="shared" si="554"/>
        <v>0</v>
      </c>
      <c r="BO892" s="249">
        <f t="shared" si="554"/>
        <v>28532387.235583421</v>
      </c>
      <c r="BP892" s="249">
        <f t="shared" si="554"/>
        <v>12224944.654945085</v>
      </c>
      <c r="BQ892" s="249">
        <f t="shared" si="554"/>
        <v>15250011.843445374</v>
      </c>
      <c r="BR892" s="249">
        <f t="shared" si="554"/>
        <v>0</v>
      </c>
      <c r="BS892" s="249">
        <f t="shared" si="554"/>
        <v>12981079.900392566</v>
      </c>
      <c r="BT892" s="249">
        <f t="shared" si="554"/>
        <v>16117395.610264618</v>
      </c>
      <c r="BU892" s="249">
        <f t="shared" si="554"/>
        <v>18737774.01723931</v>
      </c>
      <c r="BV892" s="249">
        <f t="shared" si="554"/>
        <v>56947300.871211939</v>
      </c>
      <c r="BW892" s="405">
        <f t="shared" si="549"/>
        <v>742382882.7626915</v>
      </c>
    </row>
    <row r="893" spans="1:75" ht="16.5" thickBot="1" x14ac:dyDescent="0.3">
      <c r="A893" s="393" t="s">
        <v>163</v>
      </c>
      <c r="BW893" s="355">
        <f t="shared" si="549"/>
        <v>0</v>
      </c>
    </row>
    <row r="894" spans="1:75" x14ac:dyDescent="0.25">
      <c r="A894" s="180" t="s">
        <v>494</v>
      </c>
      <c r="N894" s="336">
        <f>TABLES!G239</f>
        <v>4250</v>
      </c>
      <c r="O894" s="336">
        <f>N894*(1+'MONTHLY DATA'!AM338)</f>
        <v>4394.5</v>
      </c>
      <c r="P894" s="336">
        <f>O894*(1+'MONTHLY DATA'!AN338)</f>
        <v>4394.5</v>
      </c>
      <c r="Q894" s="336">
        <f>P894*(1+'MONTHLY DATA'!AO338)</f>
        <v>4394.5</v>
      </c>
      <c r="R894" s="336">
        <f>Q894*(1+'MONTHLY DATA'!AP338)</f>
        <v>4394.5</v>
      </c>
      <c r="S894" s="336">
        <f>R894*(1+'MONTHLY DATA'!AQ338)</f>
        <v>4394.5</v>
      </c>
      <c r="T894" s="336">
        <f>S894*(1+'MONTHLY DATA'!AR338)</f>
        <v>4394.5</v>
      </c>
      <c r="U894" s="336">
        <f>T894*(1+'MONTHLY DATA'!AS338)</f>
        <v>4394.5</v>
      </c>
      <c r="V894" s="336">
        <f>U894*(1+'MONTHLY DATA'!AT338)</f>
        <v>4394.5</v>
      </c>
      <c r="W894" s="336">
        <f>V894*(1+'MONTHLY DATA'!AU338)</f>
        <v>4394.5</v>
      </c>
      <c r="X894" s="336">
        <f>W894*(1+'MONTHLY DATA'!AV338)</f>
        <v>4394.5</v>
      </c>
      <c r="Y894" s="336">
        <f>X894*(1+'MONTHLY DATA'!AW338)</f>
        <v>4394.5</v>
      </c>
      <c r="Z894" s="336">
        <f>Y894*(1+'MONTHLY DATA'!AX338)</f>
        <v>4394.5</v>
      </c>
      <c r="AA894" s="336">
        <f>Z894*(1+'MONTHLY DATA'!AY338)</f>
        <v>4548.3074999999999</v>
      </c>
      <c r="AB894" s="336">
        <f>AA894*(1+'MONTHLY DATA'!AZ338)</f>
        <v>4548.3074999999999</v>
      </c>
      <c r="AC894" s="336">
        <f>AB894*(1+'MONTHLY DATA'!BA338)</f>
        <v>4548.3074999999999</v>
      </c>
      <c r="AD894" s="336">
        <f>AC894*(1+'MONTHLY DATA'!BB338)</f>
        <v>4548.3074999999999</v>
      </c>
      <c r="AE894" s="336">
        <f>AD894*(1+'MONTHLY DATA'!BC338)</f>
        <v>4548.3074999999999</v>
      </c>
      <c r="AF894" s="336">
        <f>AE894*(1+'MONTHLY DATA'!BD338)</f>
        <v>4548.3074999999999</v>
      </c>
      <c r="AG894" s="336">
        <f>AF894*(1+'MONTHLY DATA'!BE338)</f>
        <v>4548.3074999999999</v>
      </c>
      <c r="AH894" s="336">
        <f>AG894*(1+'MONTHLY DATA'!BF338)</f>
        <v>4548.3074999999999</v>
      </c>
      <c r="AI894" s="336">
        <f>AH894*(1+'MONTHLY DATA'!BG338)</f>
        <v>4548.3074999999999</v>
      </c>
      <c r="AJ894" s="336">
        <f>AI894*(1+'MONTHLY DATA'!BH338)</f>
        <v>4548.3074999999999</v>
      </c>
      <c r="AK894" s="336">
        <f>AJ894*(1+'MONTHLY DATA'!BI338)</f>
        <v>4548.3074999999999</v>
      </c>
      <c r="AL894" s="336">
        <f>AK894*(1+'MONTHLY DATA'!BJ338)</f>
        <v>4548.3074999999999</v>
      </c>
      <c r="AM894" s="336">
        <f>AL894*(1+'MONTHLY DATA'!BK338)</f>
        <v>4766.62626</v>
      </c>
      <c r="AN894" s="336">
        <f>AM894*(1+'MONTHLY DATA'!BL338)</f>
        <v>4766.62626</v>
      </c>
      <c r="AO894" s="336">
        <f>AN894*(1+'MONTHLY DATA'!BM338)</f>
        <v>4766.62626</v>
      </c>
      <c r="AP894" s="336">
        <f>AO894*(1+'MONTHLY DATA'!BN338)</f>
        <v>4766.62626</v>
      </c>
      <c r="AQ894" s="336">
        <f>AP894*(1+'MONTHLY DATA'!BO338)</f>
        <v>4766.62626</v>
      </c>
      <c r="AR894" s="336">
        <f>AQ894*(1+'MONTHLY DATA'!BP338)</f>
        <v>4766.62626</v>
      </c>
      <c r="AS894" s="336">
        <f>AR894*(1+'MONTHLY DATA'!BQ338)</f>
        <v>4766.62626</v>
      </c>
      <c r="AT894" s="336">
        <f>AS894*(1+'MONTHLY DATA'!BR338)</f>
        <v>4766.62626</v>
      </c>
      <c r="AU894" s="336">
        <f>AT894*(1+'MONTHLY DATA'!BS338)</f>
        <v>4766.62626</v>
      </c>
      <c r="AV894" s="336">
        <f>AU894*(1+'MONTHLY DATA'!BT338)</f>
        <v>4766.62626</v>
      </c>
      <c r="AW894" s="336">
        <f>AV894*(1+'MONTHLY DATA'!BU338)</f>
        <v>4766.62626</v>
      </c>
      <c r="AX894" s="336">
        <f>AW894*(1+'MONTHLY DATA'!BV338)</f>
        <v>4766.62626</v>
      </c>
      <c r="AY894" s="336">
        <f>AX894*(1+'MONTHLY DATA'!BW338)</f>
        <v>5085.9902194199994</v>
      </c>
      <c r="AZ894" s="336">
        <f>AY894*(1+'MONTHLY DATA'!BX338)</f>
        <v>5085.9902194199994</v>
      </c>
      <c r="BA894" s="336">
        <f>AZ894*(1+'MONTHLY DATA'!BY338)</f>
        <v>5085.9902194199994</v>
      </c>
      <c r="BB894" s="336">
        <f>BA894*(1+'MONTHLY DATA'!BZ338)</f>
        <v>5085.9902194199994</v>
      </c>
      <c r="BC894" s="336">
        <f>BB894*(1+'MONTHLY DATA'!CA338)</f>
        <v>5085.9902194199994</v>
      </c>
      <c r="BD894" s="336">
        <f>BC894*(1+'MONTHLY DATA'!CB338)</f>
        <v>5085.9902194199994</v>
      </c>
      <c r="BE894" s="336">
        <f>BD894*(1+'MONTHLY DATA'!CC338)</f>
        <v>5085.9902194199994</v>
      </c>
      <c r="BF894" s="336">
        <f>BE894*(1+'MONTHLY DATA'!CD338)</f>
        <v>5085.9902194199994</v>
      </c>
      <c r="BG894" s="336">
        <f>BF894*(1+'MONTHLY DATA'!CE338)</f>
        <v>5085.9902194199994</v>
      </c>
      <c r="BH894" s="336">
        <f>BG894*(1+'MONTHLY DATA'!CF338)</f>
        <v>5085.9902194199994</v>
      </c>
      <c r="BI894" s="336">
        <f>BH894*(1+'MONTHLY DATA'!CG338)</f>
        <v>5085.9902194199994</v>
      </c>
      <c r="BJ894" s="336">
        <f>BI894*(1+'MONTHLY DATA'!CH338)</f>
        <v>5085.9902194199994</v>
      </c>
      <c r="BK894" s="336">
        <f>BJ894*(1+'MONTHLY DATA'!CI338)</f>
        <v>5319.9457695133196</v>
      </c>
      <c r="BL894" s="336">
        <f>BK894*(1+'MONTHLY DATA'!CJ338)</f>
        <v>5319.9457695133196</v>
      </c>
      <c r="BM894" s="336">
        <f>BL894*(1+'MONTHLY DATA'!CK338)</f>
        <v>5319.9457695133196</v>
      </c>
      <c r="BN894" s="336">
        <f>BM894*(1+'MONTHLY DATA'!CL338)</f>
        <v>5319.9457695133196</v>
      </c>
      <c r="BO894" s="336">
        <f>BN894*(1+'MONTHLY DATA'!CM338)</f>
        <v>5319.9457695133196</v>
      </c>
      <c r="BP894" s="336">
        <f>BO894*(1+'MONTHLY DATA'!CN338)</f>
        <v>5319.9457695133196</v>
      </c>
      <c r="BQ894" s="336">
        <f>BP894*(1+'MONTHLY DATA'!CO338)</f>
        <v>5319.9457695133196</v>
      </c>
      <c r="BR894" s="336">
        <f>BQ894*(1+'MONTHLY DATA'!CP338)</f>
        <v>5319.9457695133196</v>
      </c>
      <c r="BS894" s="336">
        <f>BR894*(1+'MONTHLY DATA'!CQ338)</f>
        <v>5319.9457695133196</v>
      </c>
      <c r="BT894" s="336">
        <f>BS894*(1+'MONTHLY DATA'!CR338)</f>
        <v>5319.9457695133196</v>
      </c>
      <c r="BU894" s="336">
        <f>BT894*(1+'MONTHLY DATA'!CS338)</f>
        <v>5319.9457695133196</v>
      </c>
      <c r="BV894" s="336">
        <f>BU894*(1+'MONTHLY DATA'!CT338)</f>
        <v>5319.9457695133196</v>
      </c>
      <c r="BW894" s="587">
        <f>SUM(O894:BV894)</f>
        <v>289384.4369871997</v>
      </c>
    </row>
    <row r="895" spans="1:75" ht="16.5" thickBot="1" x14ac:dyDescent="0.3">
      <c r="A895" s="180" t="s">
        <v>496</v>
      </c>
      <c r="N895" s="336"/>
      <c r="O895" s="336">
        <f>O894*O761</f>
        <v>0</v>
      </c>
      <c r="P895" s="336">
        <f t="shared" ref="P895:BV895" si="555">P894*P761</f>
        <v>0</v>
      </c>
      <c r="Q895" s="336">
        <f t="shared" si="555"/>
        <v>0</v>
      </c>
      <c r="R895" s="336">
        <f t="shared" si="555"/>
        <v>0</v>
      </c>
      <c r="S895" s="336">
        <f t="shared" si="555"/>
        <v>14184.114437877393</v>
      </c>
      <c r="T895" s="336">
        <f t="shared" si="555"/>
        <v>19783.76117664664</v>
      </c>
      <c r="U895" s="336">
        <f t="shared" si="555"/>
        <v>1461.1176295558071</v>
      </c>
      <c r="V895" s="336">
        <f t="shared" si="555"/>
        <v>0</v>
      </c>
      <c r="W895" s="336">
        <f t="shared" si="555"/>
        <v>9762.2790965387376</v>
      </c>
      <c r="X895" s="336">
        <f t="shared" si="555"/>
        <v>8082.9797232550809</v>
      </c>
      <c r="Y895" s="336">
        <f t="shared" si="555"/>
        <v>11824.379604513004</v>
      </c>
      <c r="Z895" s="336">
        <f t="shared" si="555"/>
        <v>30800.653256387865</v>
      </c>
      <c r="AA895" s="336">
        <f t="shared" si="555"/>
        <v>0</v>
      </c>
      <c r="AB895" s="336">
        <f t="shared" si="555"/>
        <v>0</v>
      </c>
      <c r="AC895" s="336">
        <f t="shared" si="555"/>
        <v>0</v>
      </c>
      <c r="AD895" s="336">
        <f t="shared" si="555"/>
        <v>0</v>
      </c>
      <c r="AE895" s="336">
        <f t="shared" si="555"/>
        <v>6413.3386805960372</v>
      </c>
      <c r="AF895" s="336">
        <f t="shared" si="555"/>
        <v>16817.221718175842</v>
      </c>
      <c r="AG895" s="336">
        <f t="shared" si="555"/>
        <v>1325.1801513786781</v>
      </c>
      <c r="AH895" s="336">
        <f t="shared" si="555"/>
        <v>0</v>
      </c>
      <c r="AI895" s="336">
        <f t="shared" si="555"/>
        <v>8404.7065620411722</v>
      </c>
      <c r="AJ895" s="336">
        <f t="shared" si="555"/>
        <v>6963.1257420713191</v>
      </c>
      <c r="AK895" s="336">
        <f t="shared" si="555"/>
        <v>10183.907686027645</v>
      </c>
      <c r="AL895" s="336">
        <f t="shared" si="555"/>
        <v>26666.437455701485</v>
      </c>
      <c r="AM895" s="336">
        <f t="shared" si="555"/>
        <v>0</v>
      </c>
      <c r="AN895" s="336">
        <f t="shared" si="555"/>
        <v>0</v>
      </c>
      <c r="AO895" s="336">
        <f t="shared" si="555"/>
        <v>0</v>
      </c>
      <c r="AP895" s="336">
        <f t="shared" si="555"/>
        <v>0</v>
      </c>
      <c r="AQ895" s="336">
        <f t="shared" si="555"/>
        <v>8865.9537413228609</v>
      </c>
      <c r="AR895" s="336">
        <f t="shared" si="555"/>
        <v>15327.971544305023</v>
      </c>
      <c r="AS895" s="336">
        <f t="shared" si="555"/>
        <v>1557.8297249264526</v>
      </c>
      <c r="AT895" s="336">
        <f t="shared" si="555"/>
        <v>0</v>
      </c>
      <c r="AU895" s="336">
        <f t="shared" si="555"/>
        <v>7901.3609315003141</v>
      </c>
      <c r="AV895" s="336">
        <f t="shared" si="555"/>
        <v>6614.7413541690994</v>
      </c>
      <c r="AW895" s="336">
        <f t="shared" si="555"/>
        <v>9606.3059437675201</v>
      </c>
      <c r="AX895" s="336">
        <f t="shared" si="555"/>
        <v>25355.144336461086</v>
      </c>
      <c r="AY895" s="336">
        <f t="shared" si="555"/>
        <v>0</v>
      </c>
      <c r="AZ895" s="336">
        <f t="shared" si="555"/>
        <v>0</v>
      </c>
      <c r="BA895" s="336">
        <f t="shared" si="555"/>
        <v>0</v>
      </c>
      <c r="BB895" s="336">
        <f t="shared" si="555"/>
        <v>0</v>
      </c>
      <c r="BC895" s="336">
        <f t="shared" si="555"/>
        <v>965.98468497561726</v>
      </c>
      <c r="BD895" s="336">
        <f t="shared" si="555"/>
        <v>16540.276224292375</v>
      </c>
      <c r="BE895" s="336">
        <f t="shared" si="555"/>
        <v>0</v>
      </c>
      <c r="BF895" s="336">
        <f t="shared" si="555"/>
        <v>0</v>
      </c>
      <c r="BG895" s="336">
        <f t="shared" si="555"/>
        <v>5088.430987769415</v>
      </c>
      <c r="BH895" s="336">
        <f t="shared" si="555"/>
        <v>5450.021577008768</v>
      </c>
      <c r="BI895" s="336">
        <f t="shared" si="555"/>
        <v>8680.8156618413723</v>
      </c>
      <c r="BJ895" s="336">
        <f t="shared" si="555"/>
        <v>23597.44367370187</v>
      </c>
      <c r="BK895" s="336">
        <f t="shared" si="555"/>
        <v>0</v>
      </c>
      <c r="BL895" s="336">
        <f t="shared" si="555"/>
        <v>0</v>
      </c>
      <c r="BM895" s="336">
        <f t="shared" si="555"/>
        <v>0</v>
      </c>
      <c r="BN895" s="336">
        <f t="shared" si="555"/>
        <v>0</v>
      </c>
      <c r="BO895" s="336">
        <f t="shared" si="555"/>
        <v>11167.637942293548</v>
      </c>
      <c r="BP895" s="336">
        <f t="shared" si="555"/>
        <v>18593.283024614298</v>
      </c>
      <c r="BQ895" s="336">
        <f t="shared" si="555"/>
        <v>0</v>
      </c>
      <c r="BR895" s="336">
        <f t="shared" si="555"/>
        <v>0</v>
      </c>
      <c r="BS895" s="336">
        <f t="shared" si="555"/>
        <v>7576.5555352185102</v>
      </c>
      <c r="BT895" s="336">
        <f t="shared" si="555"/>
        <v>6755.0257564720514</v>
      </c>
      <c r="BU895" s="336">
        <f t="shared" si="555"/>
        <v>10382.01262973311</v>
      </c>
      <c r="BV895" s="336">
        <f t="shared" si="555"/>
        <v>27969.6125181965</v>
      </c>
      <c r="BW895" s="587">
        <f t="shared" si="549"/>
        <v>390669.61071333644</v>
      </c>
    </row>
    <row r="896" spans="1:75" ht="16.5" thickBot="1" x14ac:dyDescent="0.3">
      <c r="A896" s="169" t="s">
        <v>1085</v>
      </c>
      <c r="O896" s="249">
        <f t="shared" ref="O896:AT896" si="556">O895*O3*O2</f>
        <v>0</v>
      </c>
      <c r="P896" s="249">
        <f t="shared" si="556"/>
        <v>0</v>
      </c>
      <c r="Q896" s="249">
        <f t="shared" si="556"/>
        <v>0</v>
      </c>
      <c r="R896" s="249">
        <f t="shared" si="556"/>
        <v>0</v>
      </c>
      <c r="S896" s="249">
        <f t="shared" si="556"/>
        <v>71133333.905955121</v>
      </c>
      <c r="T896" s="249">
        <f t="shared" si="556"/>
        <v>97177834.899688289</v>
      </c>
      <c r="U896" s="249">
        <f t="shared" si="556"/>
        <v>11711588.359704571</v>
      </c>
      <c r="V896" s="249">
        <f t="shared" si="556"/>
        <v>0</v>
      </c>
      <c r="W896" s="249">
        <f t="shared" si="556"/>
        <v>47952314.922198281</v>
      </c>
      <c r="X896" s="249">
        <f t="shared" si="556"/>
        <v>50777278.621488415</v>
      </c>
      <c r="Y896" s="249">
        <f t="shared" si="556"/>
        <v>79731791.673231184</v>
      </c>
      <c r="Z896" s="249">
        <f t="shared" si="556"/>
        <v>213842775.42844966</v>
      </c>
      <c r="AA896" s="249">
        <f t="shared" si="556"/>
        <v>0</v>
      </c>
      <c r="AB896" s="249">
        <f t="shared" si="556"/>
        <v>0</v>
      </c>
      <c r="AC896" s="249">
        <f t="shared" si="556"/>
        <v>0</v>
      </c>
      <c r="AD896" s="249">
        <f t="shared" si="556"/>
        <v>0</v>
      </c>
      <c r="AE896" s="249">
        <f t="shared" si="556"/>
        <v>28103250.098371834</v>
      </c>
      <c r="AF896" s="249">
        <f t="shared" si="556"/>
        <v>70766868.990083948</v>
      </c>
      <c r="AG896" s="249">
        <f t="shared" si="556"/>
        <v>9819584.9217160046</v>
      </c>
      <c r="AH896" s="249">
        <f t="shared" si="556"/>
        <v>0</v>
      </c>
      <c r="AI896" s="249">
        <f t="shared" si="556"/>
        <v>58762346.399167061</v>
      </c>
      <c r="AJ896" s="249">
        <f t="shared" si="556"/>
        <v>39623667.03525684</v>
      </c>
      <c r="AK896" s="249">
        <f t="shared" si="556"/>
        <v>70339231.996624351</v>
      </c>
      <c r="AL896" s="249">
        <f t="shared" si="556"/>
        <v>184638412.94327709</v>
      </c>
      <c r="AM896" s="249">
        <f t="shared" si="556"/>
        <v>0</v>
      </c>
      <c r="AN896" s="249">
        <f t="shared" si="556"/>
        <v>0</v>
      </c>
      <c r="AO896" s="249">
        <f t="shared" si="556"/>
        <v>0</v>
      </c>
      <c r="AP896" s="249">
        <f t="shared" si="556"/>
        <v>0</v>
      </c>
      <c r="AQ896" s="249">
        <f t="shared" si="556"/>
        <v>65983974.124421269</v>
      </c>
      <c r="AR896" s="249">
        <f t="shared" si="556"/>
        <v>141262585.75231507</v>
      </c>
      <c r="AS896" s="249">
        <f t="shared" si="556"/>
        <v>6335693.4912758823</v>
      </c>
      <c r="AT896" s="249">
        <f t="shared" si="556"/>
        <v>0</v>
      </c>
      <c r="AU896" s="249">
        <f t="shared" ref="AU896:BV896" si="557">AU895*AU3*AU2</f>
        <v>48790903.752014443</v>
      </c>
      <c r="AV896" s="249">
        <f t="shared" si="557"/>
        <v>28893190.235010628</v>
      </c>
      <c r="AW896" s="249">
        <f t="shared" si="557"/>
        <v>59623459.101181865</v>
      </c>
      <c r="AX896" s="249">
        <f t="shared" si="557"/>
        <v>131681942.11141065</v>
      </c>
      <c r="AY896" s="249">
        <f t="shared" si="557"/>
        <v>0</v>
      </c>
      <c r="AZ896" s="249">
        <f t="shared" si="557"/>
        <v>0</v>
      </c>
      <c r="BA896" s="249">
        <f t="shared" si="557"/>
        <v>0</v>
      </c>
      <c r="BB896" s="249">
        <f t="shared" si="557"/>
        <v>0</v>
      </c>
      <c r="BC896" s="249">
        <f t="shared" si="557"/>
        <v>7387850.8706935206</v>
      </c>
      <c r="BD896" s="249">
        <f t="shared" si="557"/>
        <v>136457278.8504121</v>
      </c>
      <c r="BE896" s="249">
        <f t="shared" si="557"/>
        <v>0</v>
      </c>
      <c r="BF896" s="249">
        <f t="shared" si="557"/>
        <v>0</v>
      </c>
      <c r="BG896" s="249">
        <f t="shared" si="557"/>
        <v>26078208.812318251</v>
      </c>
      <c r="BH896" s="249">
        <f t="shared" si="557"/>
        <v>27016846.961547866</v>
      </c>
      <c r="BI896" s="249">
        <f t="shared" si="557"/>
        <v>52848805.749290273</v>
      </c>
      <c r="BJ896" s="249">
        <f t="shared" si="557"/>
        <v>123990408.0390991</v>
      </c>
      <c r="BK896" s="249">
        <f t="shared" si="557"/>
        <v>0</v>
      </c>
      <c r="BL896" s="249">
        <f t="shared" si="557"/>
        <v>0</v>
      </c>
      <c r="BM896" s="249">
        <f t="shared" si="557"/>
        <v>0</v>
      </c>
      <c r="BN896" s="249">
        <f t="shared" si="557"/>
        <v>0</v>
      </c>
      <c r="BO896" s="249">
        <f t="shared" si="557"/>
        <v>77441985.310834602</v>
      </c>
      <c r="BP896" s="249">
        <f t="shared" si="557"/>
        <v>144051460.23319927</v>
      </c>
      <c r="BQ896" s="249">
        <f t="shared" si="557"/>
        <v>0</v>
      </c>
      <c r="BR896" s="249">
        <f t="shared" si="557"/>
        <v>0</v>
      </c>
      <c r="BS896" s="249">
        <f t="shared" si="557"/>
        <v>58006109.177632913</v>
      </c>
      <c r="BT896" s="249">
        <f t="shared" si="557"/>
        <v>53663275.614565268</v>
      </c>
      <c r="BU896" s="249">
        <f t="shared" si="557"/>
        <v>75996332.449646369</v>
      </c>
      <c r="BV896" s="249">
        <f t="shared" si="557"/>
        <v>178502067.09113005</v>
      </c>
      <c r="BW896" s="405">
        <f t="shared" si="549"/>
        <v>2478392657.9232121</v>
      </c>
    </row>
    <row r="897" spans="1:75" ht="16.5" thickBot="1" x14ac:dyDescent="0.3">
      <c r="A897" s="394" t="s">
        <v>164</v>
      </c>
      <c r="BW897" s="405">
        <f t="shared" si="549"/>
        <v>0</v>
      </c>
    </row>
    <row r="898" spans="1:75" x14ac:dyDescent="0.25">
      <c r="A898" s="180" t="s">
        <v>494</v>
      </c>
      <c r="N898" s="249">
        <f>TABLES!G240</f>
        <v>4842500</v>
      </c>
      <c r="O898" s="249">
        <f>N898*(1+'MONTHLY DATA'!AM332)</f>
        <v>4868021.6432551201</v>
      </c>
      <c r="P898" s="249">
        <f>O898*(1+'MONTHLY DATA'!AN332)</f>
        <v>6930359.0695163468</v>
      </c>
      <c r="Q898" s="249">
        <f>P898*(1+'MONTHLY DATA'!AO332)</f>
        <v>7543590.8417280959</v>
      </c>
      <c r="R898" s="249">
        <f>Q898*(1+'MONTHLY DATA'!AP332)</f>
        <v>4585641.1071030572</v>
      </c>
      <c r="S898" s="249">
        <f>R898*(1+'MONTHLY DATA'!AQ332)</f>
        <v>7514719.3642651346</v>
      </c>
      <c r="T898" s="249">
        <f>S898*(1+'MONTHLY DATA'!AR332)</f>
        <v>6560676.731932343</v>
      </c>
      <c r="U898" s="249">
        <f>T898*(1+'MONTHLY DATA'!AS332)</f>
        <v>7758000.2355099963</v>
      </c>
      <c r="V898" s="249">
        <f>U898*(1+'MONTHLY DATA'!AT332)</f>
        <v>5181030.6334712785</v>
      </c>
      <c r="W898" s="249">
        <f>V898*(1+'MONTHLY DATA'!AU332)</f>
        <v>6165426.4538308224</v>
      </c>
      <c r="X898" s="249">
        <f>W898*(1+'MONTHLY DATA'!AV332)</f>
        <v>7365629.4701765552</v>
      </c>
      <c r="Y898" s="249">
        <f>X898*(1+'MONTHLY DATA'!AW332)</f>
        <v>4835319.1110100206</v>
      </c>
      <c r="Z898" s="249">
        <f>Y898*(1+'MONTHLY DATA'!AX332)</f>
        <v>4066665.6767771398</v>
      </c>
      <c r="AA898" s="249">
        <f>Z898*(1+'MONTHLY DATA'!AY332)</f>
        <v>4090887.5966443121</v>
      </c>
      <c r="AB898" s="249">
        <f>AA898*(1+'MONTHLY DATA'!AZ332)</f>
        <v>4851439.547083077</v>
      </c>
      <c r="AC898" s="249">
        <f>AB898*(1+'MONTHLY DATA'!BA332)</f>
        <v>5125956.7026214665</v>
      </c>
      <c r="AD898" s="249">
        <f>AC898*(1+'MONTHLY DATA'!BB332)</f>
        <v>6724657.5486632744</v>
      </c>
      <c r="AE898" s="249">
        <f>AD898*(1+'MONTHLY DATA'!BC332)</f>
        <v>4125097.0734228715</v>
      </c>
      <c r="AF898" s="249">
        <f>AE898*(1+'MONTHLY DATA'!BD332)</f>
        <v>6004478.9863517247</v>
      </c>
      <c r="AG898" s="249">
        <f>AF898*(1+'MONTHLY DATA'!BE332)</f>
        <v>5483037.3901685486</v>
      </c>
      <c r="AH898" s="249">
        <f>AG898*(1+'MONTHLY DATA'!BF332)</f>
        <v>5427191.6389723876</v>
      </c>
      <c r="AI898" s="249">
        <f>AH898*(1+'MONTHLY DATA'!BG332)</f>
        <v>3830889.4025529013</v>
      </c>
      <c r="AJ898" s="249">
        <f>AI898*(1+'MONTHLY DATA'!BH332)</f>
        <v>5584324.8354447447</v>
      </c>
      <c r="AK898" s="249">
        <f>AJ898*(1+'MONTHLY DATA'!BI332)</f>
        <v>6674755.1287564393</v>
      </c>
      <c r="AL898" s="249">
        <f>AK898*(1+'MONTHLY DATA'!BJ332)</f>
        <v>6558211.785238469</v>
      </c>
      <c r="AM898" s="249">
        <f>AL898*(1+'MONTHLY DATA'!BK332)</f>
        <v>6394586.1547293318</v>
      </c>
      <c r="AN898" s="249">
        <f>AM898*(1+'MONTHLY DATA'!BL332)</f>
        <v>4531140.122900581</v>
      </c>
      <c r="AO898" s="249">
        <f>AN898*(1+'MONTHLY DATA'!BM332)</f>
        <v>3947793.3415152351</v>
      </c>
      <c r="AP898" s="249">
        <f>AO898*(1+'MONTHLY DATA'!BN332)</f>
        <v>5338683.2997647971</v>
      </c>
      <c r="AQ898" s="249">
        <f>AP898*(1+'MONTHLY DATA'!BO332)</f>
        <v>6246836.7691475851</v>
      </c>
      <c r="AR898" s="249">
        <f>AQ898*(1+'MONTHLY DATA'!BP332)</f>
        <v>5015675.4369179895</v>
      </c>
      <c r="AS898" s="249">
        <f>AR898*(1+'MONTHLY DATA'!BQ332)</f>
        <v>3914975.1561039314</v>
      </c>
      <c r="AT898" s="249">
        <f>AS898*(1+'MONTHLY DATA'!BR332)</f>
        <v>4684532.4486551033</v>
      </c>
      <c r="AU898" s="249">
        <f>AT898*(1+'MONTHLY DATA'!BS332)</f>
        <v>5245493.6620664345</v>
      </c>
      <c r="AV898" s="249">
        <f>AU898*(1+'MONTHLY DATA'!BT332)</f>
        <v>5593352.7154455772</v>
      </c>
      <c r="AW898" s="249">
        <f>AV898*(1+'MONTHLY DATA'!BU332)</f>
        <v>4384340.0990030579</v>
      </c>
      <c r="AX898" s="249">
        <f>AW898*(1+'MONTHLY DATA'!BV332)</f>
        <v>5484844.9933511978</v>
      </c>
      <c r="AY898" s="249">
        <f>AX898*(1+'MONTHLY DATA'!BW332)</f>
        <v>4874938.8506720662</v>
      </c>
      <c r="AZ898" s="249">
        <f>AY898*(1+'MONTHLY DATA'!BX332)</f>
        <v>4136266.7138476702</v>
      </c>
      <c r="BA898" s="249">
        <f>AZ898*(1+'MONTHLY DATA'!BY332)</f>
        <v>4680698.4009695016</v>
      </c>
      <c r="BB898" s="249">
        <f>BA898*(1+'MONTHLY DATA'!BZ332)</f>
        <v>5499820.621139165</v>
      </c>
      <c r="BC898" s="249">
        <f>BB898*(1+'MONTHLY DATA'!CA332)</f>
        <v>5243162.3254860044</v>
      </c>
      <c r="BD898" s="249">
        <f>BC898*(1+'MONTHLY DATA'!CB332)</f>
        <v>5791585.0514851147</v>
      </c>
      <c r="BE898" s="249">
        <f>BD898*(1+'MONTHLY DATA'!CC332)</f>
        <v>4404082.3225731729</v>
      </c>
      <c r="BF898" s="249">
        <f>BE898*(1+'MONTHLY DATA'!CD332)</f>
        <v>4006294.2418246283</v>
      </c>
      <c r="BG898" s="249">
        <f>BF898*(1+'MONTHLY DATA'!CE332)</f>
        <v>4596186.531913978</v>
      </c>
      <c r="BH898" s="249">
        <f>BG898*(1+'MONTHLY DATA'!CF332)</f>
        <v>5469533.6763556674</v>
      </c>
      <c r="BI898" s="249">
        <f>BH898*(1+'MONTHLY DATA'!CG332)</f>
        <v>5679900.3562155003</v>
      </c>
      <c r="BJ898" s="249">
        <f>BI898*(1+'MONTHLY DATA'!CH332)</f>
        <v>5212143.8562918706</v>
      </c>
      <c r="BK898" s="249">
        <f>BJ898*(1+'MONTHLY DATA'!CI332)</f>
        <v>5174711.1867785007</v>
      </c>
      <c r="BL898" s="249">
        <f>BK898*(1+'MONTHLY DATA'!CJ332)</f>
        <v>4092038.7366497759</v>
      </c>
      <c r="BM898" s="249">
        <f>BL898*(1+'MONTHLY DATA'!CK332)</f>
        <v>4177110.0682801264</v>
      </c>
      <c r="BN898" s="249">
        <f>BM898*(1+'MONTHLY DATA'!CL332)</f>
        <v>5462791.9983871263</v>
      </c>
      <c r="BO898" s="249">
        <f>BN898*(1+'MONTHLY DATA'!CM332)</f>
        <v>5704372.0988810174</v>
      </c>
      <c r="BP898" s="249">
        <f>BO898*(1+'MONTHLY DATA'!CN332)</f>
        <v>5887822.7754736328</v>
      </c>
      <c r="BQ898" s="249">
        <f>BP898*(1+'MONTHLY DATA'!CO332)</f>
        <v>3296546.2117070495</v>
      </c>
      <c r="BR898" s="249">
        <f>BQ898*(1+'MONTHLY DATA'!CP332)</f>
        <v>3661637.9943951559</v>
      </c>
      <c r="BS898" s="249">
        <f>BR898*(1+'MONTHLY DATA'!CQ332)</f>
        <v>5137106.082874923</v>
      </c>
      <c r="BT898" s="249">
        <f>BS898*(1+'MONTHLY DATA'!CR332)</f>
        <v>4920083.9542401005</v>
      </c>
      <c r="BU898" s="249">
        <f>BT898*(1+'MONTHLY DATA'!CS332)</f>
        <v>3681412.2686176752</v>
      </c>
      <c r="BV898" s="249">
        <f>BU898*(1+'MONTHLY DATA'!CT332)</f>
        <v>4631842.2333915206</v>
      </c>
      <c r="BW898" s="417">
        <f>SUM(O898:BV898)</f>
        <v>314060350.73254782</v>
      </c>
    </row>
    <row r="899" spans="1:75" x14ac:dyDescent="0.25">
      <c r="A899" s="180" t="s">
        <v>496</v>
      </c>
      <c r="N899" s="249"/>
      <c r="O899" s="249">
        <f>O898*O768</f>
        <v>0</v>
      </c>
      <c r="P899" s="249">
        <f t="shared" ref="P899:BV899" si="558">P898*P768</f>
        <v>0</v>
      </c>
      <c r="Q899" s="249">
        <f t="shared" si="558"/>
        <v>0</v>
      </c>
      <c r="R899" s="249">
        <f t="shared" si="558"/>
        <v>0</v>
      </c>
      <c r="S899" s="249">
        <f t="shared" si="558"/>
        <v>69523952.250151232</v>
      </c>
      <c r="T899" s="249">
        <f t="shared" si="558"/>
        <v>74553854.936211497</v>
      </c>
      <c r="U899" s="249">
        <f t="shared" si="558"/>
        <v>2497592.615446073</v>
      </c>
      <c r="V899" s="249">
        <f t="shared" si="558"/>
        <v>0</v>
      </c>
      <c r="W899" s="249">
        <f t="shared" si="558"/>
        <v>33086127.404618762</v>
      </c>
      <c r="X899" s="249">
        <f t="shared" si="558"/>
        <v>32489395.879622407</v>
      </c>
      <c r="Y899" s="249">
        <f t="shared" si="558"/>
        <v>31790038.048174098</v>
      </c>
      <c r="Z899" s="249">
        <f t="shared" si="558"/>
        <v>70308706.240554005</v>
      </c>
      <c r="AA899" s="249">
        <f t="shared" si="558"/>
        <v>0</v>
      </c>
      <c r="AB899" s="249">
        <f t="shared" si="558"/>
        <v>0</v>
      </c>
      <c r="AC899" s="249">
        <f t="shared" si="558"/>
        <v>0</v>
      </c>
      <c r="AD899" s="249">
        <f t="shared" si="558"/>
        <v>0</v>
      </c>
      <c r="AE899" s="249">
        <f t="shared" si="558"/>
        <v>20686779.82018489</v>
      </c>
      <c r="AF899" s="249">
        <f t="shared" si="558"/>
        <v>62868811.227335438</v>
      </c>
      <c r="AG899" s="249">
        <f t="shared" si="558"/>
        <v>2676222.2966241278</v>
      </c>
      <c r="AH899" s="249">
        <f t="shared" si="558"/>
        <v>0</v>
      </c>
      <c r="AI899" s="249">
        <f t="shared" si="558"/>
        <v>19487642.352672674</v>
      </c>
      <c r="AJ899" s="249">
        <f t="shared" si="558"/>
        <v>23412946.255904153</v>
      </c>
      <c r="AK899" s="249">
        <f t="shared" si="558"/>
        <v>41473079.899733052</v>
      </c>
      <c r="AL899" s="249">
        <f t="shared" si="558"/>
        <v>107557813.5830286</v>
      </c>
      <c r="AM899" s="249">
        <f t="shared" si="558"/>
        <v>0</v>
      </c>
      <c r="AN899" s="249">
        <f t="shared" si="558"/>
        <v>0</v>
      </c>
      <c r="AO899" s="249">
        <f t="shared" si="558"/>
        <v>0</v>
      </c>
      <c r="AP899" s="249">
        <f t="shared" si="558"/>
        <v>0</v>
      </c>
      <c r="AQ899" s="249">
        <f t="shared" si="558"/>
        <v>32514346.888321608</v>
      </c>
      <c r="AR899" s="249">
        <f t="shared" si="558"/>
        <v>48959358.789714441</v>
      </c>
      <c r="AS899" s="249">
        <f t="shared" si="558"/>
        <v>1917402.2628052908</v>
      </c>
      <c r="AT899" s="249">
        <f t="shared" si="558"/>
        <v>0</v>
      </c>
      <c r="AU899" s="249">
        <f t="shared" si="558"/>
        <v>25119347.134716589</v>
      </c>
      <c r="AV899" s="249">
        <f t="shared" si="558"/>
        <v>22163942.153236747</v>
      </c>
      <c r="AW899" s="249">
        <f t="shared" si="558"/>
        <v>25698356.282229602</v>
      </c>
      <c r="AX899" s="249">
        <f t="shared" si="558"/>
        <v>85260742.22577174</v>
      </c>
      <c r="AY899" s="249">
        <f t="shared" si="558"/>
        <v>0</v>
      </c>
      <c r="AZ899" s="249">
        <f t="shared" si="558"/>
        <v>0</v>
      </c>
      <c r="BA899" s="249">
        <f t="shared" si="558"/>
        <v>0</v>
      </c>
      <c r="BB899" s="249">
        <f t="shared" si="558"/>
        <v>0</v>
      </c>
      <c r="BC899" s="249">
        <f t="shared" si="558"/>
        <v>0</v>
      </c>
      <c r="BD899" s="249">
        <f t="shared" si="558"/>
        <v>46158842.474983446</v>
      </c>
      <c r="BE899" s="249">
        <f t="shared" si="558"/>
        <v>0</v>
      </c>
      <c r="BF899" s="249">
        <f t="shared" si="558"/>
        <v>0</v>
      </c>
      <c r="BG899" s="249">
        <f t="shared" si="558"/>
        <v>12974511.796737226</v>
      </c>
      <c r="BH899" s="249">
        <f t="shared" si="558"/>
        <v>15633170.447557978</v>
      </c>
      <c r="BI899" s="249">
        <f t="shared" si="558"/>
        <v>25628564.844192222</v>
      </c>
      <c r="BJ899" s="249">
        <f t="shared" si="558"/>
        <v>64128184.877032168</v>
      </c>
      <c r="BK899" s="249">
        <f t="shared" si="558"/>
        <v>0</v>
      </c>
      <c r="BL899" s="249">
        <f t="shared" si="558"/>
        <v>0</v>
      </c>
      <c r="BM899" s="249">
        <f t="shared" si="558"/>
        <v>0</v>
      </c>
      <c r="BN899" s="249">
        <f t="shared" si="558"/>
        <v>0</v>
      </c>
      <c r="BO899" s="249">
        <f t="shared" si="558"/>
        <v>28670112.421475954</v>
      </c>
      <c r="BP899" s="249">
        <f t="shared" si="558"/>
        <v>50234386.161683276</v>
      </c>
      <c r="BQ899" s="249">
        <f t="shared" si="558"/>
        <v>611787.27783618437</v>
      </c>
      <c r="BR899" s="249">
        <f t="shared" si="558"/>
        <v>0</v>
      </c>
      <c r="BS899" s="249">
        <f t="shared" si="558"/>
        <v>20312507.618369039</v>
      </c>
      <c r="BT899" s="249">
        <f t="shared" si="558"/>
        <v>16222078.235671027</v>
      </c>
      <c r="BU899" s="249">
        <f t="shared" si="558"/>
        <v>18198739.793343563</v>
      </c>
      <c r="BV899" s="249">
        <f t="shared" si="558"/>
        <v>60868514.458290324</v>
      </c>
      <c r="BW899" s="417">
        <f t="shared" si="549"/>
        <v>1193687858.9542296</v>
      </c>
    </row>
    <row r="900" spans="1:75" x14ac:dyDescent="0.25">
      <c r="A900" s="180" t="s">
        <v>497</v>
      </c>
      <c r="N900" s="249"/>
      <c r="O900" s="249">
        <f>O899*TABLES!$E$713</f>
        <v>0</v>
      </c>
      <c r="P900" s="249">
        <f>P899*TABLES!$E$713</f>
        <v>0</v>
      </c>
      <c r="Q900" s="249">
        <f>Q899*TABLES!$E$713</f>
        <v>0</v>
      </c>
      <c r="R900" s="249">
        <f>R899*TABLES!$E$713</f>
        <v>0</v>
      </c>
      <c r="S900" s="249">
        <f>S899*TABLES!$E$713</f>
        <v>5561916.1800120985</v>
      </c>
      <c r="T900" s="249">
        <f>T899*TABLES!$E$713</f>
        <v>5964308.3948969198</v>
      </c>
      <c r="U900" s="249">
        <f>U899*TABLES!$E$713</f>
        <v>199807.40923568583</v>
      </c>
      <c r="V900" s="249">
        <f>V899*TABLES!$E$713</f>
        <v>0</v>
      </c>
      <c r="W900" s="249">
        <f>W899*TABLES!$E$713</f>
        <v>2646890.1923695011</v>
      </c>
      <c r="X900" s="249">
        <f>X899*TABLES!$E$713</f>
        <v>2599151.6703697927</v>
      </c>
      <c r="Y900" s="249">
        <f>Y899*TABLES!$E$713</f>
        <v>2543203.0438539279</v>
      </c>
      <c r="Z900" s="249">
        <f>Z899*TABLES!$E$713</f>
        <v>5624696.4992443202</v>
      </c>
      <c r="AA900" s="249">
        <f>AA899*TABLES!$F$713</f>
        <v>0</v>
      </c>
      <c r="AB900" s="249">
        <f>AB899*TABLES!$F$713</f>
        <v>0</v>
      </c>
      <c r="AC900" s="249">
        <f>AC899*TABLES!$F$713</f>
        <v>0</v>
      </c>
      <c r="AD900" s="249">
        <f>AD899*TABLES!$F$713</f>
        <v>0</v>
      </c>
      <c r="AE900" s="249">
        <f>AE899*TABLES!$F$713</f>
        <v>1861810.1838166399</v>
      </c>
      <c r="AF900" s="249">
        <f>AF899*TABLES!$F$713</f>
        <v>5658193.0104601895</v>
      </c>
      <c r="AG900" s="249">
        <f>AG899*TABLES!$F$713</f>
        <v>240860.00669617148</v>
      </c>
      <c r="AH900" s="249">
        <f>AH899*TABLES!$F$713</f>
        <v>0</v>
      </c>
      <c r="AI900" s="249">
        <f>AI899*TABLES!$F$713</f>
        <v>1753887.8117405407</v>
      </c>
      <c r="AJ900" s="249">
        <f>AJ899*TABLES!$F$713</f>
        <v>2107165.1630313736</v>
      </c>
      <c r="AK900" s="249">
        <f>AK899*TABLES!$F$713</f>
        <v>3732577.1909759743</v>
      </c>
      <c r="AL900" s="249">
        <f>AL899*TABLES!$F$713</f>
        <v>9680203.2224725727</v>
      </c>
      <c r="AM900" s="249">
        <f>AM899*TABLES!$G$713</f>
        <v>0</v>
      </c>
      <c r="AN900" s="249">
        <f>AN899*TABLES!$G$713</f>
        <v>0</v>
      </c>
      <c r="AO900" s="249">
        <f>AO899*TABLES!$G$713</f>
        <v>0</v>
      </c>
      <c r="AP900" s="249">
        <f>AP899*TABLES!$G$713</f>
        <v>0</v>
      </c>
      <c r="AQ900" s="249">
        <f>AQ899*TABLES!$G$713</f>
        <v>3901721.6265985928</v>
      </c>
      <c r="AR900" s="249">
        <f>AR899*TABLES!$G$713</f>
        <v>5875123.054765733</v>
      </c>
      <c r="AS900" s="249">
        <f>AS899*TABLES!$G$713</f>
        <v>230088.27153663489</v>
      </c>
      <c r="AT900" s="249">
        <f>AT899*TABLES!$G$713</f>
        <v>0</v>
      </c>
      <c r="AU900" s="249">
        <f>AU899*TABLES!$G$713</f>
        <v>3014321.6561659905</v>
      </c>
      <c r="AV900" s="249">
        <f>AV899*TABLES!$G$713</f>
        <v>2659673.0583884097</v>
      </c>
      <c r="AW900" s="249">
        <f>AW899*TABLES!$G$713</f>
        <v>3083802.7538675522</v>
      </c>
      <c r="AX900" s="249">
        <f>AX899*TABLES!$G$713</f>
        <v>10231289.067092609</v>
      </c>
      <c r="AY900" s="249">
        <f>AY899*TABLES!$H$713</f>
        <v>0</v>
      </c>
      <c r="AZ900" s="249">
        <f>AZ899*TABLES!$H$713</f>
        <v>0</v>
      </c>
      <c r="BA900" s="249">
        <f>BA899*TABLES!$H$713</f>
        <v>0</v>
      </c>
      <c r="BB900" s="249">
        <f>BB899*TABLES!$H$713</f>
        <v>0</v>
      </c>
      <c r="BC900" s="249">
        <f>BC899*TABLES!$H$713</f>
        <v>0</v>
      </c>
      <c r="BD900" s="249">
        <f>BD899*TABLES!$H$713</f>
        <v>6000649.521747848</v>
      </c>
      <c r="BE900" s="249">
        <f>BE899*TABLES!$H$713</f>
        <v>0</v>
      </c>
      <c r="BF900" s="249">
        <f>BF899*TABLES!$H$713</f>
        <v>0</v>
      </c>
      <c r="BG900" s="249">
        <f>BG899*TABLES!$H$713</f>
        <v>1686686.5335758394</v>
      </c>
      <c r="BH900" s="249">
        <f>BH899*TABLES!$H$713</f>
        <v>2032312.1581825372</v>
      </c>
      <c r="BI900" s="249">
        <f>BI899*TABLES!$H$713</f>
        <v>3331713.4297449891</v>
      </c>
      <c r="BJ900" s="249">
        <f>BJ899*TABLES!$H$713</f>
        <v>8336664.0340141822</v>
      </c>
      <c r="BK900" s="249">
        <f>BK899*TABLES!$I$713</f>
        <v>0</v>
      </c>
      <c r="BL900" s="249">
        <f>BL899*TABLES!$I$713</f>
        <v>0</v>
      </c>
      <c r="BM900" s="249">
        <f>BM899*TABLES!$I$713</f>
        <v>0</v>
      </c>
      <c r="BN900" s="249">
        <f>BN899*TABLES!$I$713</f>
        <v>0</v>
      </c>
      <c r="BO900" s="249">
        <f>BO899*TABLES!$I$713</f>
        <v>4300516.863221393</v>
      </c>
      <c r="BP900" s="249">
        <f>BP899*TABLES!$I$713</f>
        <v>7535157.9242524914</v>
      </c>
      <c r="BQ900" s="249">
        <f>BQ899*TABLES!$I$713</f>
        <v>91768.091675427655</v>
      </c>
      <c r="BR900" s="249">
        <f>BR899*TABLES!$I$713</f>
        <v>0</v>
      </c>
      <c r="BS900" s="249">
        <f>BS899*TABLES!$I$713</f>
        <v>3046876.1427553557</v>
      </c>
      <c r="BT900" s="249">
        <f>BT899*TABLES!$I$713</f>
        <v>2433311.735350654</v>
      </c>
      <c r="BU900" s="249">
        <f>BU899*TABLES!$I$713</f>
        <v>2729810.9690015344</v>
      </c>
      <c r="BV900" s="249">
        <f>BV899*TABLES!$I$713</f>
        <v>9130277.1687435489</v>
      </c>
      <c r="BW900" s="417">
        <f t="shared" si="549"/>
        <v>129826434.03985702</v>
      </c>
    </row>
    <row r="901" spans="1:75" x14ac:dyDescent="0.25">
      <c r="A901" s="180" t="s">
        <v>498</v>
      </c>
      <c r="N901" s="249"/>
      <c r="O901" s="249">
        <f>O899+O900</f>
        <v>0</v>
      </c>
      <c r="P901" s="249">
        <f t="shared" ref="P901:BV901" si="559">P899+P900</f>
        <v>0</v>
      </c>
      <c r="Q901" s="249">
        <f t="shared" si="559"/>
        <v>0</v>
      </c>
      <c r="R901" s="249">
        <f t="shared" si="559"/>
        <v>0</v>
      </c>
      <c r="S901" s="249">
        <f t="shared" si="559"/>
        <v>75085868.430163324</v>
      </c>
      <c r="T901" s="249">
        <f t="shared" si="559"/>
        <v>80518163.331108421</v>
      </c>
      <c r="U901" s="249">
        <f t="shared" si="559"/>
        <v>2697400.0246817591</v>
      </c>
      <c r="V901" s="249">
        <f t="shared" si="559"/>
        <v>0</v>
      </c>
      <c r="W901" s="249">
        <f t="shared" si="559"/>
        <v>35733017.596988261</v>
      </c>
      <c r="X901" s="249">
        <f t="shared" si="559"/>
        <v>35088547.549992204</v>
      </c>
      <c r="Y901" s="249">
        <f t="shared" si="559"/>
        <v>34333241.092028029</v>
      </c>
      <c r="Z901" s="249">
        <f t="shared" si="559"/>
        <v>75933402.739798322</v>
      </c>
      <c r="AA901" s="249">
        <f t="shared" si="559"/>
        <v>0</v>
      </c>
      <c r="AB901" s="249">
        <f t="shared" si="559"/>
        <v>0</v>
      </c>
      <c r="AC901" s="249">
        <f t="shared" si="559"/>
        <v>0</v>
      </c>
      <c r="AD901" s="249">
        <f t="shared" si="559"/>
        <v>0</v>
      </c>
      <c r="AE901" s="249">
        <f t="shared" si="559"/>
        <v>22548590.004001532</v>
      </c>
      <c r="AF901" s="249">
        <f t="shared" si="559"/>
        <v>68527004.237795621</v>
      </c>
      <c r="AG901" s="249">
        <f t="shared" si="559"/>
        <v>2917082.3033202994</v>
      </c>
      <c r="AH901" s="249">
        <f t="shared" si="559"/>
        <v>0</v>
      </c>
      <c r="AI901" s="249">
        <f t="shared" si="559"/>
        <v>21241530.164413214</v>
      </c>
      <c r="AJ901" s="249">
        <f t="shared" si="559"/>
        <v>25520111.418935526</v>
      </c>
      <c r="AK901" s="249">
        <f t="shared" si="559"/>
        <v>45205657.090709023</v>
      </c>
      <c r="AL901" s="249">
        <f t="shared" si="559"/>
        <v>117238016.80550118</v>
      </c>
      <c r="AM901" s="249">
        <f t="shared" si="559"/>
        <v>0</v>
      </c>
      <c r="AN901" s="249">
        <f t="shared" si="559"/>
        <v>0</v>
      </c>
      <c r="AO901" s="249">
        <f t="shared" si="559"/>
        <v>0</v>
      </c>
      <c r="AP901" s="249">
        <f t="shared" si="559"/>
        <v>0</v>
      </c>
      <c r="AQ901" s="249">
        <f t="shared" si="559"/>
        <v>36416068.514920205</v>
      </c>
      <c r="AR901" s="249">
        <f t="shared" si="559"/>
        <v>54834481.844480172</v>
      </c>
      <c r="AS901" s="249">
        <f t="shared" si="559"/>
        <v>2147490.5343419258</v>
      </c>
      <c r="AT901" s="249">
        <f t="shared" si="559"/>
        <v>0</v>
      </c>
      <c r="AU901" s="249">
        <f t="shared" si="559"/>
        <v>28133668.79088258</v>
      </c>
      <c r="AV901" s="249">
        <f t="shared" si="559"/>
        <v>24823615.211625155</v>
      </c>
      <c r="AW901" s="249">
        <f t="shared" si="559"/>
        <v>28782159.036097154</v>
      </c>
      <c r="AX901" s="249">
        <f t="shared" si="559"/>
        <v>95492031.292864352</v>
      </c>
      <c r="AY901" s="249">
        <f t="shared" si="559"/>
        <v>0</v>
      </c>
      <c r="AZ901" s="249">
        <f t="shared" si="559"/>
        <v>0</v>
      </c>
      <c r="BA901" s="249">
        <f t="shared" si="559"/>
        <v>0</v>
      </c>
      <c r="BB901" s="249">
        <f t="shared" si="559"/>
        <v>0</v>
      </c>
      <c r="BC901" s="249">
        <f t="shared" si="559"/>
        <v>0</v>
      </c>
      <c r="BD901" s="249">
        <f t="shared" si="559"/>
        <v>52159491.996731296</v>
      </c>
      <c r="BE901" s="249">
        <f t="shared" si="559"/>
        <v>0</v>
      </c>
      <c r="BF901" s="249">
        <f t="shared" si="559"/>
        <v>0</v>
      </c>
      <c r="BG901" s="249">
        <f t="shared" si="559"/>
        <v>14661198.330313064</v>
      </c>
      <c r="BH901" s="249">
        <f t="shared" si="559"/>
        <v>17665482.605740517</v>
      </c>
      <c r="BI901" s="249">
        <f t="shared" si="559"/>
        <v>28960278.27393721</v>
      </c>
      <c r="BJ901" s="249">
        <f t="shared" si="559"/>
        <v>72464848.911046356</v>
      </c>
      <c r="BK901" s="249">
        <f t="shared" si="559"/>
        <v>0</v>
      </c>
      <c r="BL901" s="249">
        <f t="shared" si="559"/>
        <v>0</v>
      </c>
      <c r="BM901" s="249">
        <f t="shared" si="559"/>
        <v>0</v>
      </c>
      <c r="BN901" s="249">
        <f t="shared" si="559"/>
        <v>0</v>
      </c>
      <c r="BO901" s="249">
        <f t="shared" si="559"/>
        <v>32970629.284697346</v>
      </c>
      <c r="BP901" s="249">
        <f t="shared" si="559"/>
        <v>57769544.085935771</v>
      </c>
      <c r="BQ901" s="249">
        <f t="shared" si="559"/>
        <v>703555.36951161199</v>
      </c>
      <c r="BR901" s="249">
        <f t="shared" si="559"/>
        <v>0</v>
      </c>
      <c r="BS901" s="249">
        <f t="shared" si="559"/>
        <v>23359383.761124395</v>
      </c>
      <c r="BT901" s="249">
        <f t="shared" si="559"/>
        <v>18655389.971021682</v>
      </c>
      <c r="BU901" s="249">
        <f t="shared" si="559"/>
        <v>20928550.762345098</v>
      </c>
      <c r="BV901" s="249">
        <f t="shared" si="559"/>
        <v>69998791.627033874</v>
      </c>
      <c r="BW901" s="417">
        <f t="shared" si="549"/>
        <v>1323514292.9940865</v>
      </c>
    </row>
    <row r="902" spans="1:75" x14ac:dyDescent="0.25">
      <c r="A902" s="180" t="s">
        <v>499</v>
      </c>
      <c r="N902" s="249"/>
      <c r="O902" s="249">
        <f>O899*TABLES!$E$704</f>
        <v>0</v>
      </c>
      <c r="P902" s="249">
        <f>P899*TABLES!$E$704</f>
        <v>0</v>
      </c>
      <c r="Q902" s="249">
        <f>Q899*TABLES!$E$704</f>
        <v>0</v>
      </c>
      <c r="R902" s="249">
        <f>R899*TABLES!$E$704</f>
        <v>0</v>
      </c>
      <c r="S902" s="249">
        <f>S899*TABLES!$E$704</f>
        <v>3823817.3737583179</v>
      </c>
      <c r="T902" s="249">
        <f>T899*TABLES!$E$704</f>
        <v>4100462.0214916323</v>
      </c>
      <c r="U902" s="249">
        <f>U899*TABLES!$E$704</f>
        <v>137367.59384953402</v>
      </c>
      <c r="V902" s="249">
        <f>V899*TABLES!$E$704</f>
        <v>0</v>
      </c>
      <c r="W902" s="249">
        <f>W899*TABLES!$E$704</f>
        <v>1819737.007254032</v>
      </c>
      <c r="X902" s="249">
        <f>X899*TABLES!$E$704</f>
        <v>1786916.7733792325</v>
      </c>
      <c r="Y902" s="249">
        <f>Y899*TABLES!$E$704</f>
        <v>1748452.0926495753</v>
      </c>
      <c r="Z902" s="249">
        <f>Z899*TABLES!$E$704</f>
        <v>3866978.8432304701</v>
      </c>
      <c r="AA902" s="249">
        <f>AA899*TABLES!$F$704</f>
        <v>0</v>
      </c>
      <c r="AB902" s="249">
        <f>AB899*TABLES!$F$704</f>
        <v>0</v>
      </c>
      <c r="AC902" s="249">
        <f>AC899*TABLES!$F$704</f>
        <v>0</v>
      </c>
      <c r="AD902" s="249">
        <f>AD899*TABLES!$F$704</f>
        <v>0</v>
      </c>
      <c r="AE902" s="249">
        <f>AE899*TABLES!$F$704</f>
        <v>1241206.7892110934</v>
      </c>
      <c r="AF902" s="249">
        <f>AF899*TABLES!$F$704</f>
        <v>3772128.6736401264</v>
      </c>
      <c r="AG902" s="249">
        <f>AG899*TABLES!$F$704</f>
        <v>160573.33779744766</v>
      </c>
      <c r="AH902" s="249">
        <f>AH899*TABLES!$F$704</f>
        <v>0</v>
      </c>
      <c r="AI902" s="249">
        <f>AI899*TABLES!$F$704</f>
        <v>1169258.5411603604</v>
      </c>
      <c r="AJ902" s="249">
        <f>AJ899*TABLES!$F$704</f>
        <v>1404776.7753542492</v>
      </c>
      <c r="AK902" s="249">
        <f>AK899*TABLES!$F$704</f>
        <v>2488384.7939839829</v>
      </c>
      <c r="AL902" s="249">
        <f>AL899*TABLES!$F$704</f>
        <v>6453468.8149817158</v>
      </c>
      <c r="AM902" s="249">
        <f>AM899*TABLES!$G$704</f>
        <v>0</v>
      </c>
      <c r="AN902" s="249">
        <f>AN899*TABLES!$G$704</f>
        <v>0</v>
      </c>
      <c r="AO902" s="249">
        <f>AO899*TABLES!$G$704</f>
        <v>0</v>
      </c>
      <c r="AP902" s="249">
        <f>AP899*TABLES!$G$704</f>
        <v>0</v>
      </c>
      <c r="AQ902" s="249">
        <f>AQ899*TABLES!$G$704</f>
        <v>1625717.3444160805</v>
      </c>
      <c r="AR902" s="249">
        <f>AR899*TABLES!$G$704</f>
        <v>2447967.9394857222</v>
      </c>
      <c r="AS902" s="249">
        <f>AS899*TABLES!$G$704</f>
        <v>95870.113140264541</v>
      </c>
      <c r="AT902" s="249">
        <f>AT899*TABLES!$G$704</f>
        <v>0</v>
      </c>
      <c r="AU902" s="249">
        <f>AU899*TABLES!$G$704</f>
        <v>1255967.3567358295</v>
      </c>
      <c r="AV902" s="249">
        <f>AV899*TABLES!$G$704</f>
        <v>1108197.1076618375</v>
      </c>
      <c r="AW902" s="249">
        <f>AW899*TABLES!$G$704</f>
        <v>1284917.8141114803</v>
      </c>
      <c r="AX902" s="249">
        <f>AX899*TABLES!$G$704</f>
        <v>4263037.1112885876</v>
      </c>
      <c r="AY902" s="249">
        <f>AY899*TABLES!$H$704</f>
        <v>0</v>
      </c>
      <c r="AZ902" s="249">
        <f>AZ899*TABLES!$H$704</f>
        <v>0</v>
      </c>
      <c r="BA902" s="249">
        <f>BA899*TABLES!$H$704</f>
        <v>0</v>
      </c>
      <c r="BB902" s="249">
        <f>BB899*TABLES!$H$704</f>
        <v>0</v>
      </c>
      <c r="BC902" s="249">
        <f>BC899*TABLES!$H$704</f>
        <v>0</v>
      </c>
      <c r="BD902" s="249">
        <f>BD899*TABLES!$H$704</f>
        <v>2077147.9113742551</v>
      </c>
      <c r="BE902" s="249">
        <f>BE899*TABLES!$H$704</f>
        <v>0</v>
      </c>
      <c r="BF902" s="249">
        <f>BF899*TABLES!$H$704</f>
        <v>0</v>
      </c>
      <c r="BG902" s="249">
        <f>BG899*TABLES!$H$704</f>
        <v>583853.03085317509</v>
      </c>
      <c r="BH902" s="249">
        <f>BH899*TABLES!$H$704</f>
        <v>703492.67014010902</v>
      </c>
      <c r="BI902" s="249">
        <f>BI899*TABLES!$H$704</f>
        <v>1153285.41798865</v>
      </c>
      <c r="BJ902" s="249">
        <f>BJ899*TABLES!$H$704</f>
        <v>2885768.3194664475</v>
      </c>
      <c r="BK902" s="249">
        <f>BK899*TABLES!$I$704</f>
        <v>0</v>
      </c>
      <c r="BL902" s="249">
        <f>BL899*TABLES!$I$704</f>
        <v>0</v>
      </c>
      <c r="BM902" s="249">
        <f>BM899*TABLES!$I$704</f>
        <v>0</v>
      </c>
      <c r="BN902" s="249">
        <f>BN899*TABLES!$I$704</f>
        <v>0</v>
      </c>
      <c r="BO902" s="249">
        <f>BO899*TABLES!$I$704</f>
        <v>1576856.1831811776</v>
      </c>
      <c r="BP902" s="249">
        <f>BP899*TABLES!$I$704</f>
        <v>2762891.2388925804</v>
      </c>
      <c r="BQ902" s="249">
        <f>BQ899*TABLES!$I$704</f>
        <v>33648.300280990137</v>
      </c>
      <c r="BR902" s="249">
        <f>BR899*TABLES!$I$704</f>
        <v>0</v>
      </c>
      <c r="BS902" s="249">
        <f>BS899*TABLES!$I$704</f>
        <v>1117187.9190102972</v>
      </c>
      <c r="BT902" s="249">
        <f>BT899*TABLES!$I$704</f>
        <v>892214.30296190642</v>
      </c>
      <c r="BU902" s="249">
        <f>BU899*TABLES!$I$704</f>
        <v>1000930.6886338959</v>
      </c>
      <c r="BV902" s="249">
        <f>BV899*TABLES!$I$704</f>
        <v>3347768.295205968</v>
      </c>
      <c r="BW902" s="417">
        <f t="shared" si="549"/>
        <v>64190248.496571012</v>
      </c>
    </row>
    <row r="903" spans="1:75" x14ac:dyDescent="0.25">
      <c r="A903" s="180" t="s">
        <v>500</v>
      </c>
      <c r="N903" s="249"/>
      <c r="O903" s="249">
        <f>O901-O902</f>
        <v>0</v>
      </c>
      <c r="P903" s="249">
        <f t="shared" ref="P903:BV903" si="560">P901-P902</f>
        <v>0</v>
      </c>
      <c r="Q903" s="249">
        <f t="shared" si="560"/>
        <v>0</v>
      </c>
      <c r="R903" s="249">
        <f t="shared" si="560"/>
        <v>0</v>
      </c>
      <c r="S903" s="249">
        <f t="shared" si="560"/>
        <v>71262051.056405008</v>
      </c>
      <c r="T903" s="249">
        <f t="shared" si="560"/>
        <v>76417701.309616789</v>
      </c>
      <c r="U903" s="249">
        <f t="shared" si="560"/>
        <v>2560032.4308322249</v>
      </c>
      <c r="V903" s="249">
        <f t="shared" si="560"/>
        <v>0</v>
      </c>
      <c r="W903" s="249">
        <f t="shared" si="560"/>
        <v>33913280.589734226</v>
      </c>
      <c r="X903" s="249">
        <f t="shared" si="560"/>
        <v>33301630.776612971</v>
      </c>
      <c r="Y903" s="249">
        <f t="shared" si="560"/>
        <v>32584788.999378454</v>
      </c>
      <c r="Z903" s="249">
        <f t="shared" si="560"/>
        <v>72066423.896567851</v>
      </c>
      <c r="AA903" s="249">
        <f t="shared" si="560"/>
        <v>0</v>
      </c>
      <c r="AB903" s="249">
        <f t="shared" si="560"/>
        <v>0</v>
      </c>
      <c r="AC903" s="249">
        <f t="shared" si="560"/>
        <v>0</v>
      </c>
      <c r="AD903" s="249">
        <f t="shared" si="560"/>
        <v>0</v>
      </c>
      <c r="AE903" s="249">
        <f t="shared" si="560"/>
        <v>21307383.214790437</v>
      </c>
      <c r="AF903" s="249">
        <f t="shared" si="560"/>
        <v>64754875.564155497</v>
      </c>
      <c r="AG903" s="249">
        <f t="shared" si="560"/>
        <v>2756508.9655228518</v>
      </c>
      <c r="AH903" s="249">
        <f t="shared" si="560"/>
        <v>0</v>
      </c>
      <c r="AI903" s="249">
        <f t="shared" si="560"/>
        <v>20072271.623252854</v>
      </c>
      <c r="AJ903" s="249">
        <f t="shared" si="560"/>
        <v>24115334.643581279</v>
      </c>
      <c r="AK903" s="249">
        <f t="shared" si="560"/>
        <v>42717272.296725042</v>
      </c>
      <c r="AL903" s="249">
        <f t="shared" si="560"/>
        <v>110784547.99051946</v>
      </c>
      <c r="AM903" s="249">
        <f t="shared" si="560"/>
        <v>0</v>
      </c>
      <c r="AN903" s="249">
        <f t="shared" si="560"/>
        <v>0</v>
      </c>
      <c r="AO903" s="249">
        <f t="shared" si="560"/>
        <v>0</v>
      </c>
      <c r="AP903" s="249">
        <f t="shared" si="560"/>
        <v>0</v>
      </c>
      <c r="AQ903" s="249">
        <f t="shared" si="560"/>
        <v>34790351.170504123</v>
      </c>
      <c r="AR903" s="249">
        <f t="shared" si="560"/>
        <v>52386513.904994451</v>
      </c>
      <c r="AS903" s="249">
        <f t="shared" si="560"/>
        <v>2051620.4212016612</v>
      </c>
      <c r="AT903" s="249">
        <f t="shared" si="560"/>
        <v>0</v>
      </c>
      <c r="AU903" s="249">
        <f t="shared" si="560"/>
        <v>26877701.434146751</v>
      </c>
      <c r="AV903" s="249">
        <f t="shared" si="560"/>
        <v>23715418.103963319</v>
      </c>
      <c r="AW903" s="249">
        <f t="shared" si="560"/>
        <v>27497241.221985675</v>
      </c>
      <c r="AX903" s="249">
        <f t="shared" si="560"/>
        <v>91228994.18157576</v>
      </c>
      <c r="AY903" s="249">
        <f t="shared" si="560"/>
        <v>0</v>
      </c>
      <c r="AZ903" s="249">
        <f t="shared" si="560"/>
        <v>0</v>
      </c>
      <c r="BA903" s="249">
        <f t="shared" si="560"/>
        <v>0</v>
      </c>
      <c r="BB903" s="249">
        <f t="shared" si="560"/>
        <v>0</v>
      </c>
      <c r="BC903" s="249">
        <f t="shared" si="560"/>
        <v>0</v>
      </c>
      <c r="BD903" s="249">
        <f t="shared" si="560"/>
        <v>50082344.08535704</v>
      </c>
      <c r="BE903" s="249">
        <f t="shared" si="560"/>
        <v>0</v>
      </c>
      <c r="BF903" s="249">
        <f t="shared" si="560"/>
        <v>0</v>
      </c>
      <c r="BG903" s="249">
        <f t="shared" si="560"/>
        <v>14077345.29945989</v>
      </c>
      <c r="BH903" s="249">
        <f t="shared" si="560"/>
        <v>16961989.935600407</v>
      </c>
      <c r="BI903" s="249">
        <f t="shared" si="560"/>
        <v>27806992.85594856</v>
      </c>
      <c r="BJ903" s="249">
        <f t="shared" si="560"/>
        <v>69579080.591579914</v>
      </c>
      <c r="BK903" s="249">
        <f t="shared" si="560"/>
        <v>0</v>
      </c>
      <c r="BL903" s="249">
        <f t="shared" si="560"/>
        <v>0</v>
      </c>
      <c r="BM903" s="249">
        <f t="shared" si="560"/>
        <v>0</v>
      </c>
      <c r="BN903" s="249">
        <f t="shared" si="560"/>
        <v>0</v>
      </c>
      <c r="BO903" s="249">
        <f t="shared" si="560"/>
        <v>31393773.101516169</v>
      </c>
      <c r="BP903" s="249">
        <f t="shared" si="560"/>
        <v>55006652.847043194</v>
      </c>
      <c r="BQ903" s="249">
        <f t="shared" si="560"/>
        <v>669907.06923062191</v>
      </c>
      <c r="BR903" s="249">
        <f t="shared" si="560"/>
        <v>0</v>
      </c>
      <c r="BS903" s="249">
        <f t="shared" si="560"/>
        <v>22242195.842114098</v>
      </c>
      <c r="BT903" s="249">
        <f t="shared" si="560"/>
        <v>17763175.668059774</v>
      </c>
      <c r="BU903" s="249">
        <f t="shared" si="560"/>
        <v>19927620.073711202</v>
      </c>
      <c r="BV903" s="249">
        <f t="shared" si="560"/>
        <v>66651023.331827909</v>
      </c>
      <c r="BW903" s="417">
        <f t="shared" si="549"/>
        <v>1259324044.4975159</v>
      </c>
    </row>
    <row r="904" spans="1:75" ht="16.5" thickBot="1" x14ac:dyDescent="0.3">
      <c r="BW904" s="418">
        <f t="shared" si="549"/>
        <v>0</v>
      </c>
    </row>
    <row r="905" spans="1:75" ht="16.5" thickBot="1" x14ac:dyDescent="0.3">
      <c r="A905" s="395" t="s">
        <v>165</v>
      </c>
      <c r="O905" s="236"/>
      <c r="BW905" s="418">
        <f t="shared" si="549"/>
        <v>0</v>
      </c>
    </row>
    <row r="906" spans="1:75" x14ac:dyDescent="0.25">
      <c r="A906" s="180" t="s">
        <v>494</v>
      </c>
      <c r="N906" s="249">
        <f>TABLES!G241</f>
        <v>1652500</v>
      </c>
      <c r="O906" s="249">
        <f>N906*(1+'MONTHLY DATA'!AM333)</f>
        <v>1662342.6390959742</v>
      </c>
      <c r="P906" s="249">
        <f>O906*(1+'MONTHLY DATA'!AN333)</f>
        <v>2458243.2826631423</v>
      </c>
      <c r="Q906" s="249">
        <f>P906*(1+'MONTHLY DATA'!AO333)</f>
        <v>2704067.6109294561</v>
      </c>
      <c r="R906" s="249">
        <f>Q906*(1+'MONTHLY DATA'!AP333)</f>
        <v>1505779.3639147172</v>
      </c>
      <c r="S906" s="249">
        <f>R906*(1+'MONTHLY DATA'!AQ333)</f>
        <v>2592763.8422406535</v>
      </c>
      <c r="T906" s="249">
        <f>S906*(1+'MONTHLY DATA'!AR333)</f>
        <v>2220758.5953104724</v>
      </c>
      <c r="U906" s="249">
        <f>T906*(1+'MONTHLY DATA'!AS333)</f>
        <v>2678790.0555932573</v>
      </c>
      <c r="V906" s="249">
        <f>U906*(1+'MONTHLY DATA'!AT333)</f>
        <v>1673180.772818963</v>
      </c>
      <c r="W906" s="249">
        <f>V906*(1+'MONTHLY DATA'!AU333)</f>
        <v>2032456.2332838571</v>
      </c>
      <c r="X906" s="249">
        <f>W906*(1+'MONTHLY DATA'!AV333)</f>
        <v>2479596.6046063057</v>
      </c>
      <c r="Y906" s="249">
        <f>X906*(1+'MONTHLY DATA'!AW333)</f>
        <v>1516929.6875238575</v>
      </c>
      <c r="Z906" s="249">
        <f>Y906*(1+'MONTHLY DATA'!AX333)</f>
        <v>1244407.4348152445</v>
      </c>
      <c r="AA906" s="249">
        <f>Z906*(1+'MONTHLY DATA'!AY333)</f>
        <v>1251145.5744214794</v>
      </c>
      <c r="AB906" s="249">
        <f>AA906*(1+'MONTHLY DATA'!AZ333)</f>
        <v>1462604.7314401697</v>
      </c>
      <c r="AC906" s="249">
        <f>AB906*(1+'MONTHLY DATA'!BA333)</f>
        <v>1537842.0233174858</v>
      </c>
      <c r="AD906" s="249">
        <f>AC906*(1+'MONTHLY DATA'!BB333)</f>
        <v>1973866.9426885874</v>
      </c>
      <c r="AE906" s="249">
        <f>AD906*(1+'MONTHLY DATA'!BC333)</f>
        <v>1280193.7028294553</v>
      </c>
      <c r="AF906" s="249">
        <f>AE906*(1+'MONTHLY DATA'!BD333)</f>
        <v>1810423.1842252372</v>
      </c>
      <c r="AG906" s="249">
        <f>AF906*(1+'MONTHLY DATA'!BE333)</f>
        <v>1667495.0381021921</v>
      </c>
      <c r="AH906" s="249">
        <f>AG906*(1+'MONTHLY DATA'!BF333)</f>
        <v>1652055.2692308754</v>
      </c>
      <c r="AI906" s="249">
        <f>AH906*(1+'MONTHLY DATA'!BG333)</f>
        <v>1210310.0559365328</v>
      </c>
      <c r="AJ906" s="249">
        <f>AI906*(1+'MONTHLY DATA'!BH333)</f>
        <v>1713919.7957649995</v>
      </c>
      <c r="AK906" s="249">
        <f>AJ906*(1+'MONTHLY DATA'!BI333)</f>
        <v>2018165.9133564194</v>
      </c>
      <c r="AL906" s="249">
        <f>AK906*(1+'MONTHLY DATA'!BJ333)</f>
        <v>1986131.5337793336</v>
      </c>
      <c r="AM906" s="249">
        <f>AL906*(1+'MONTHLY DATA'!BK333)</f>
        <v>1925566.2051257333</v>
      </c>
      <c r="AN906" s="249">
        <f>AM906*(1+'MONTHLY DATA'!BL333)</f>
        <v>1239741.6864789089</v>
      </c>
      <c r="AO906" s="249">
        <f>AN906*(1+'MONTHLY DATA'!BM333)</f>
        <v>1044667.100579976</v>
      </c>
      <c r="AP906" s="249">
        <f>AO906*(1+'MONTHLY DATA'!BN333)</f>
        <v>1494515.7852710169</v>
      </c>
      <c r="AQ906" s="249">
        <f>AP906*(1+'MONTHLY DATA'!BO333)</f>
        <v>1805240.4800559049</v>
      </c>
      <c r="AR906" s="249">
        <f>AQ906*(1+'MONTHLY DATA'!BP333)</f>
        <v>1370389.9055953794</v>
      </c>
      <c r="AS906" s="249">
        <f>AR906*(1+'MONTHLY DATA'!BQ333)</f>
        <v>1002825.0514644543</v>
      </c>
      <c r="AT906" s="249">
        <f>AS906*(1+'MONTHLY DATA'!BR333)</f>
        <v>1243753.0638639641</v>
      </c>
      <c r="AU906" s="249">
        <f>AT906*(1+'MONTHLY DATA'!BS333)</f>
        <v>1425786.3971059669</v>
      </c>
      <c r="AV906" s="249">
        <f>AU906*(1+'MONTHLY DATA'!BT333)</f>
        <v>1541350.1366608718</v>
      </c>
      <c r="AW906" s="249">
        <f>AV906*(1+'MONTHLY DATA'!BU333)</f>
        <v>1134147.9446581895</v>
      </c>
      <c r="AX906" s="249">
        <f>AW906*(1+'MONTHLY DATA'!BV333)</f>
        <v>1482090.5640236021</v>
      </c>
      <c r="AY906" s="249">
        <f>AX906*(1+'MONTHLY DATA'!BW333)</f>
        <v>1320815.9828904022</v>
      </c>
      <c r="AZ906" s="249">
        <f>AY906*(1+'MONTHLY DATA'!BX333)</f>
        <v>1124968.7715249304</v>
      </c>
      <c r="BA906" s="249">
        <f>AZ906*(1+'MONTHLY DATA'!BY333)</f>
        <v>1269868.5953444238</v>
      </c>
      <c r="BB906" s="249">
        <f>BA906*(1+'MONTHLY DATA'!BZ333)</f>
        <v>1487333.5922971566</v>
      </c>
      <c r="BC906" s="249">
        <f>BB906*(1+'MONTHLY DATA'!CA333)</f>
        <v>1419412.0249155865</v>
      </c>
      <c r="BD906" s="249">
        <f>BC906*(1+'MONTHLY DATA'!CB333)</f>
        <v>1564697.8189601069</v>
      </c>
      <c r="BE906" s="249">
        <f>BD906*(1+'MONTHLY DATA'!CC333)</f>
        <v>1197872.4051461439</v>
      </c>
      <c r="BF906" s="249">
        <f>BE906*(1+'MONTHLY DATA'!CD333)</f>
        <v>1091995.9409493555</v>
      </c>
      <c r="BG906" s="249">
        <f>BF906*(1+'MONTHLY DATA'!CE333)</f>
        <v>1249337.494027179</v>
      </c>
      <c r="BH906" s="249">
        <f>BG906*(1+'MONTHLY DATA'!CF333)</f>
        <v>1481644.1023159458</v>
      </c>
      <c r="BI906" s="249">
        <f>BH906*(1+'MONTHLY DATA'!CG333)</f>
        <v>1537409.2786943205</v>
      </c>
      <c r="BJ906" s="249">
        <f>BI906*(1+'MONTHLY DATA'!CH333)</f>
        <v>1413512.177999543</v>
      </c>
      <c r="BK906" s="249">
        <f>BJ906*(1+'MONTHLY DATA'!CI333)</f>
        <v>1404195.847735455</v>
      </c>
      <c r="BL906" s="249">
        <f>BK906*(1+'MONTHLY DATA'!CJ333)</f>
        <v>1134577.4212638759</v>
      </c>
      <c r="BM906" s="249">
        <f>BL906*(1+'MONTHLY DATA'!CK333)</f>
        <v>1156223.9641695681</v>
      </c>
      <c r="BN906" s="249">
        <f>BM906*(1+'MONTHLY DATA'!CL333)</f>
        <v>1482819.6943083745</v>
      </c>
      <c r="BO906" s="249">
        <f>BN906*(1+'MONTHLY DATA'!CM333)</f>
        <v>1542998.8033695037</v>
      </c>
      <c r="BP906" s="249">
        <f>BO906*(1+'MONTHLY DATA'!CN333)</f>
        <v>1588538.2737359337</v>
      </c>
      <c r="BQ906" s="249">
        <f>BP906*(1+'MONTHLY DATA'!CO333)</f>
        <v>946933.4265117707</v>
      </c>
      <c r="BR906" s="249">
        <f>BQ906*(1+'MONTHLY DATA'!CP333)</f>
        <v>1043177.3352448543</v>
      </c>
      <c r="BS906" s="249">
        <f>BR906*(1+'MONTHLY DATA'!CQ333)</f>
        <v>1428942.9135803678</v>
      </c>
      <c r="BT906" s="249">
        <f>BS906*(1+'MONTHLY DATA'!CR333)</f>
        <v>1373542.7204067972</v>
      </c>
      <c r="BU906" s="249">
        <f>BT906*(1+'MONTHLY DATA'!CS333)</f>
        <v>1056193.9764886335</v>
      </c>
      <c r="BV906" s="249">
        <f>BU906*(1+'MONTHLY DATA'!CT333)</f>
        <v>1306436.0134017903</v>
      </c>
      <c r="BW906" s="417">
        <f>SUM(O906:BV906)</f>
        <v>92666992.784054622</v>
      </c>
    </row>
    <row r="907" spans="1:75" x14ac:dyDescent="0.25">
      <c r="A907" s="180" t="s">
        <v>501</v>
      </c>
      <c r="N907" s="249"/>
      <c r="O907" s="249">
        <f>O906*O775</f>
        <v>0</v>
      </c>
      <c r="P907" s="249">
        <f t="shared" ref="P907:BV907" si="561">P906*P775</f>
        <v>0</v>
      </c>
      <c r="Q907" s="249">
        <f t="shared" si="561"/>
        <v>0</v>
      </c>
      <c r="R907" s="249">
        <f t="shared" si="561"/>
        <v>0</v>
      </c>
      <c r="S907" s="249">
        <f t="shared" si="561"/>
        <v>23693395.247496337</v>
      </c>
      <c r="T907" s="249">
        <f t="shared" si="561"/>
        <v>75099113.767197743</v>
      </c>
      <c r="U907" s="249">
        <f t="shared" si="561"/>
        <v>9600642.3707001377</v>
      </c>
      <c r="V907" s="249">
        <f t="shared" si="561"/>
        <v>0</v>
      </c>
      <c r="W907" s="249">
        <f t="shared" si="561"/>
        <v>33938260.898869626</v>
      </c>
      <c r="X907" s="249">
        <f t="shared" si="561"/>
        <v>34117919.832227282</v>
      </c>
      <c r="Y907" s="249">
        <f t="shared" si="561"/>
        <v>29973311.812799625</v>
      </c>
      <c r="Z907" s="249">
        <f t="shared" si="561"/>
        <v>61714564.391893402</v>
      </c>
      <c r="AA907" s="249">
        <f t="shared" si="561"/>
        <v>0</v>
      </c>
      <c r="AB907" s="249">
        <f t="shared" si="561"/>
        <v>0</v>
      </c>
      <c r="AC907" s="249">
        <f t="shared" si="561"/>
        <v>0</v>
      </c>
      <c r="AD907" s="249">
        <f t="shared" si="561"/>
        <v>0</v>
      </c>
      <c r="AE907" s="249">
        <f t="shared" si="561"/>
        <v>28453379.13094689</v>
      </c>
      <c r="AF907" s="249">
        <f t="shared" si="561"/>
        <v>55219313.172939286</v>
      </c>
      <c r="AG907" s="249">
        <f t="shared" si="561"/>
        <v>8738281.8680118714</v>
      </c>
      <c r="AH907" s="249">
        <f t="shared" si="561"/>
        <v>0</v>
      </c>
      <c r="AI907" s="249">
        <f t="shared" si="561"/>
        <v>19632057.813518513</v>
      </c>
      <c r="AJ907" s="249">
        <f t="shared" si="561"/>
        <v>23117301.24173547</v>
      </c>
      <c r="AK907" s="249">
        <f t="shared" si="561"/>
        <v>38218921.879453763</v>
      </c>
      <c r="AL907" s="249">
        <f t="shared" si="561"/>
        <v>94083083.765866116</v>
      </c>
      <c r="AM907" s="249">
        <f t="shared" si="561"/>
        <v>0</v>
      </c>
      <c r="AN907" s="249">
        <f t="shared" si="561"/>
        <v>0</v>
      </c>
      <c r="AO907" s="249">
        <f t="shared" si="561"/>
        <v>0</v>
      </c>
      <c r="AP907" s="249">
        <f t="shared" si="561"/>
        <v>0</v>
      </c>
      <c r="AQ907" s="249">
        <f t="shared" si="561"/>
        <v>44273316.66341839</v>
      </c>
      <c r="AR907" s="249">
        <f t="shared" si="561"/>
        <v>43657204.914695203</v>
      </c>
      <c r="AS907" s="249">
        <f t="shared" si="561"/>
        <v>3628342.8685456985</v>
      </c>
      <c r="AT907" s="249">
        <f t="shared" si="561"/>
        <v>0</v>
      </c>
      <c r="AU907" s="249">
        <f t="shared" si="561"/>
        <v>23009551.787500583</v>
      </c>
      <c r="AV907" s="249">
        <f t="shared" si="561"/>
        <v>20606289.238209467</v>
      </c>
      <c r="AW907" s="249">
        <f t="shared" si="561"/>
        <v>21743060.730616067</v>
      </c>
      <c r="AX907" s="249">
        <f t="shared" si="561"/>
        <v>72318969.616454914</v>
      </c>
      <c r="AY907" s="249">
        <f t="shared" si="561"/>
        <v>0</v>
      </c>
      <c r="AZ907" s="249">
        <f t="shared" si="561"/>
        <v>0</v>
      </c>
      <c r="BA907" s="249">
        <f t="shared" si="561"/>
        <v>0</v>
      </c>
      <c r="BB907" s="249">
        <f t="shared" si="561"/>
        <v>0</v>
      </c>
      <c r="BC907" s="249">
        <f t="shared" si="561"/>
        <v>6673264.0467983056</v>
      </c>
      <c r="BD907" s="249">
        <f t="shared" si="561"/>
        <v>45567548.153182782</v>
      </c>
      <c r="BE907" s="249">
        <f t="shared" si="561"/>
        <v>0</v>
      </c>
      <c r="BF907" s="249">
        <f t="shared" si="561"/>
        <v>0</v>
      </c>
      <c r="BG907" s="249">
        <f t="shared" si="561"/>
        <v>14632002.44661285</v>
      </c>
      <c r="BH907" s="249">
        <f t="shared" si="561"/>
        <v>15049939.762227213</v>
      </c>
      <c r="BI907" s="249">
        <f t="shared" si="561"/>
        <v>23817300.381517429</v>
      </c>
      <c r="BJ907" s="249">
        <f t="shared" si="561"/>
        <v>56951782.620899968</v>
      </c>
      <c r="BK907" s="249">
        <f t="shared" si="561"/>
        <v>0</v>
      </c>
      <c r="BL907" s="249">
        <f t="shared" si="561"/>
        <v>0</v>
      </c>
      <c r="BM907" s="249">
        <f t="shared" si="561"/>
        <v>0</v>
      </c>
      <c r="BN907" s="249">
        <f t="shared" si="561"/>
        <v>0</v>
      </c>
      <c r="BO907" s="249">
        <f t="shared" si="561"/>
        <v>31951442.583001122</v>
      </c>
      <c r="BP907" s="249">
        <f t="shared" si="561"/>
        <v>47678599.613780878</v>
      </c>
      <c r="BQ907" s="249">
        <f t="shared" si="561"/>
        <v>1358952.2329415749</v>
      </c>
      <c r="BR907" s="249">
        <f t="shared" si="561"/>
        <v>0</v>
      </c>
      <c r="BS907" s="249">
        <f t="shared" si="561"/>
        <v>19897967.292219535</v>
      </c>
      <c r="BT907" s="249">
        <f t="shared" si="561"/>
        <v>15848695.163902871</v>
      </c>
      <c r="BU907" s="249">
        <f t="shared" si="561"/>
        <v>17983117.412910204</v>
      </c>
      <c r="BV907" s="249">
        <f t="shared" si="561"/>
        <v>57271189.800869584</v>
      </c>
      <c r="BW907" s="417">
        <f t="shared" si="549"/>
        <v>1119518084.5239608</v>
      </c>
    </row>
    <row r="908" spans="1:75" x14ac:dyDescent="0.25">
      <c r="A908" s="180" t="s">
        <v>502</v>
      </c>
      <c r="N908" s="249"/>
      <c r="O908" s="249">
        <f>O907*TABLES!$E$714</f>
        <v>0</v>
      </c>
      <c r="P908" s="249">
        <f>P907*TABLES!$E$714</f>
        <v>0</v>
      </c>
      <c r="Q908" s="249">
        <f>Q907*TABLES!$E$714</f>
        <v>0</v>
      </c>
      <c r="R908" s="249">
        <f>R907*TABLES!$E$714</f>
        <v>0</v>
      </c>
      <c r="S908" s="249">
        <f>S907*TABLES!$E$714</f>
        <v>1421603.7148497801</v>
      </c>
      <c r="T908" s="249">
        <f>T907*TABLES!$E$714</f>
        <v>4505946.8260318646</v>
      </c>
      <c r="U908" s="249">
        <f>U907*TABLES!$E$714</f>
        <v>576038.54224200826</v>
      </c>
      <c r="V908" s="249">
        <f>V907*TABLES!$E$714</f>
        <v>0</v>
      </c>
      <c r="W908" s="249">
        <f>W907*TABLES!$E$714</f>
        <v>2036295.6539321775</v>
      </c>
      <c r="X908" s="249">
        <f>X907*TABLES!$E$714</f>
        <v>2047075.1899336369</v>
      </c>
      <c r="Y908" s="249">
        <f>Y907*TABLES!$E$714</f>
        <v>1798398.7087679775</v>
      </c>
      <c r="Z908" s="249">
        <f>Z907*TABLES!$E$714</f>
        <v>3702873.8635136038</v>
      </c>
      <c r="AA908" s="249">
        <f>AA907*TABLES!$F$714</f>
        <v>0</v>
      </c>
      <c r="AB908" s="249">
        <f>AB907*TABLES!$F$714</f>
        <v>0</v>
      </c>
      <c r="AC908" s="249">
        <f>AC907*TABLES!$F$714</f>
        <v>0</v>
      </c>
      <c r="AD908" s="249">
        <f>AD907*TABLES!$F$714</f>
        <v>0</v>
      </c>
      <c r="AE908" s="249">
        <f>AE907*TABLES!$F$714</f>
        <v>2276270.3304757513</v>
      </c>
      <c r="AF908" s="249">
        <f>AF907*TABLES!$F$714</f>
        <v>4417545.0538351433</v>
      </c>
      <c r="AG908" s="249">
        <f>AG907*TABLES!$F$714</f>
        <v>699062.54944094969</v>
      </c>
      <c r="AH908" s="249">
        <f>AH907*TABLES!$F$714</f>
        <v>0</v>
      </c>
      <c r="AI908" s="249">
        <f>AI907*TABLES!$F$714</f>
        <v>1570564.6250814812</v>
      </c>
      <c r="AJ908" s="249">
        <f>AJ907*TABLES!$F$714</f>
        <v>1849384.0993388377</v>
      </c>
      <c r="AK908" s="249">
        <f>AK907*TABLES!$F$714</f>
        <v>3057513.7503563012</v>
      </c>
      <c r="AL908" s="249">
        <f>AL907*TABLES!$F$714</f>
        <v>7526646.7012692895</v>
      </c>
      <c r="AM908" s="249">
        <f>AM907*TABLES!$G$714</f>
        <v>0</v>
      </c>
      <c r="AN908" s="249">
        <f>AN907*TABLES!$G$714</f>
        <v>0</v>
      </c>
      <c r="AO908" s="249">
        <f>AO907*TABLES!$G$714</f>
        <v>0</v>
      </c>
      <c r="AP908" s="249">
        <f>AP907*TABLES!$G$714</f>
        <v>0</v>
      </c>
      <c r="AQ908" s="249">
        <f>AQ907*TABLES!$G$714</f>
        <v>3099132.1664392874</v>
      </c>
      <c r="AR908" s="249">
        <f>AR907*TABLES!$G$714</f>
        <v>3056004.3440286648</v>
      </c>
      <c r="AS908" s="249">
        <f>AS907*TABLES!$G$714</f>
        <v>253984.00079819892</v>
      </c>
      <c r="AT908" s="249">
        <f>AT907*TABLES!$G$714</f>
        <v>0</v>
      </c>
      <c r="AU908" s="249">
        <f>AU907*TABLES!$G$714</f>
        <v>1610668.625125041</v>
      </c>
      <c r="AV908" s="249">
        <f>AV907*TABLES!$G$714</f>
        <v>1442440.2466746629</v>
      </c>
      <c r="AW908" s="249">
        <f>AW907*TABLES!$G$714</f>
        <v>1522014.2511431249</v>
      </c>
      <c r="AX908" s="249">
        <f>AX907*TABLES!$G$714</f>
        <v>5062327.8731518444</v>
      </c>
      <c r="AY908" s="249">
        <f>AY907*TABLES!$H$714</f>
        <v>0</v>
      </c>
      <c r="AZ908" s="249">
        <f>AZ907*TABLES!$H$714</f>
        <v>0</v>
      </c>
      <c r="BA908" s="249">
        <f>BA907*TABLES!$H$714</f>
        <v>0</v>
      </c>
      <c r="BB908" s="249">
        <f>BB907*TABLES!$H$714</f>
        <v>0</v>
      </c>
      <c r="BC908" s="249">
        <f>BC907*TABLES!$H$714</f>
        <v>400395.8428078983</v>
      </c>
      <c r="BD908" s="249">
        <f>BD907*TABLES!$H$714</f>
        <v>2734052.8891909667</v>
      </c>
      <c r="BE908" s="249">
        <f>BE907*TABLES!$H$714</f>
        <v>0</v>
      </c>
      <c r="BF908" s="249">
        <f>BF907*TABLES!$H$714</f>
        <v>0</v>
      </c>
      <c r="BG908" s="249">
        <f>BG907*TABLES!$H$714</f>
        <v>877920.14679677098</v>
      </c>
      <c r="BH908" s="249">
        <f>BH907*TABLES!$H$714</f>
        <v>902996.38573363272</v>
      </c>
      <c r="BI908" s="249">
        <f>BI907*TABLES!$H$714</f>
        <v>1429038.0228910458</v>
      </c>
      <c r="BJ908" s="249">
        <f>BJ907*TABLES!$H$714</f>
        <v>3417106.9572539981</v>
      </c>
      <c r="BK908" s="249">
        <f>BK907*TABLES!$I$714</f>
        <v>0</v>
      </c>
      <c r="BL908" s="249">
        <f>BL907*TABLES!$I$714</f>
        <v>0</v>
      </c>
      <c r="BM908" s="249">
        <f>BM907*TABLES!$I$714</f>
        <v>0</v>
      </c>
      <c r="BN908" s="249">
        <f>BN907*TABLES!$I$714</f>
        <v>0</v>
      </c>
      <c r="BO908" s="249">
        <f>BO907*TABLES!$I$714</f>
        <v>2556115.4066400896</v>
      </c>
      <c r="BP908" s="249">
        <f>BP907*TABLES!$I$714</f>
        <v>3814287.9691024702</v>
      </c>
      <c r="BQ908" s="249">
        <f>BQ907*TABLES!$I$714</f>
        <v>108716.178635326</v>
      </c>
      <c r="BR908" s="249">
        <f>BR907*TABLES!$I$714</f>
        <v>0</v>
      </c>
      <c r="BS908" s="249">
        <f>BS907*TABLES!$I$714</f>
        <v>1591837.3833775627</v>
      </c>
      <c r="BT908" s="249">
        <f>BT907*TABLES!$I$714</f>
        <v>1267895.6131122296</v>
      </c>
      <c r="BU908" s="249">
        <f>BU907*TABLES!$I$714</f>
        <v>1438649.3930328165</v>
      </c>
      <c r="BV908" s="249">
        <f>BV907*TABLES!$I$714</f>
        <v>4581695.1840695664</v>
      </c>
      <c r="BW908" s="417">
        <f t="shared" si="549"/>
        <v>78652498.489074022</v>
      </c>
    </row>
    <row r="909" spans="1:75" x14ac:dyDescent="0.25">
      <c r="A909" s="180" t="s">
        <v>498</v>
      </c>
      <c r="N909" s="249"/>
      <c r="O909" s="249">
        <f>O907+O908</f>
        <v>0</v>
      </c>
      <c r="P909" s="249">
        <f t="shared" ref="P909:BV909" si="562">P907+P908</f>
        <v>0</v>
      </c>
      <c r="Q909" s="249">
        <f t="shared" si="562"/>
        <v>0</v>
      </c>
      <c r="R909" s="249">
        <f t="shared" si="562"/>
        <v>0</v>
      </c>
      <c r="S909" s="249">
        <f t="shared" si="562"/>
        <v>25114998.962346118</v>
      </c>
      <c r="T909" s="249">
        <f t="shared" si="562"/>
        <v>79605060.593229607</v>
      </c>
      <c r="U909" s="249">
        <f t="shared" si="562"/>
        <v>10176680.912942145</v>
      </c>
      <c r="V909" s="249">
        <f t="shared" si="562"/>
        <v>0</v>
      </c>
      <c r="W909" s="249">
        <f t="shared" si="562"/>
        <v>35974556.552801803</v>
      </c>
      <c r="X909" s="249">
        <f t="shared" si="562"/>
        <v>36164995.022160918</v>
      </c>
      <c r="Y909" s="249">
        <f t="shared" si="562"/>
        <v>31771710.521567602</v>
      </c>
      <c r="Z909" s="249">
        <f t="shared" si="562"/>
        <v>65417438.255407006</v>
      </c>
      <c r="AA909" s="249">
        <f t="shared" si="562"/>
        <v>0</v>
      </c>
      <c r="AB909" s="249">
        <f t="shared" si="562"/>
        <v>0</v>
      </c>
      <c r="AC909" s="249">
        <f t="shared" si="562"/>
        <v>0</v>
      </c>
      <c r="AD909" s="249">
        <f t="shared" si="562"/>
        <v>0</v>
      </c>
      <c r="AE909" s="249">
        <f t="shared" si="562"/>
        <v>30729649.461422641</v>
      </c>
      <c r="AF909" s="249">
        <f t="shared" si="562"/>
        <v>59636858.226774432</v>
      </c>
      <c r="AG909" s="249">
        <f t="shared" si="562"/>
        <v>9437344.4174528215</v>
      </c>
      <c r="AH909" s="249">
        <f t="shared" si="562"/>
        <v>0</v>
      </c>
      <c r="AI909" s="249">
        <f t="shared" si="562"/>
        <v>21202622.438599993</v>
      </c>
      <c r="AJ909" s="249">
        <f t="shared" si="562"/>
        <v>24966685.341074307</v>
      </c>
      <c r="AK909" s="249">
        <f t="shared" si="562"/>
        <v>41276435.629810065</v>
      </c>
      <c r="AL909" s="249">
        <f t="shared" si="562"/>
        <v>101609730.4671354</v>
      </c>
      <c r="AM909" s="249">
        <f t="shared" si="562"/>
        <v>0</v>
      </c>
      <c r="AN909" s="249">
        <f t="shared" si="562"/>
        <v>0</v>
      </c>
      <c r="AO909" s="249">
        <f t="shared" si="562"/>
        <v>0</v>
      </c>
      <c r="AP909" s="249">
        <f t="shared" si="562"/>
        <v>0</v>
      </c>
      <c r="AQ909" s="249">
        <f t="shared" si="562"/>
        <v>47372448.829857677</v>
      </c>
      <c r="AR909" s="249">
        <f t="shared" si="562"/>
        <v>46713209.25872387</v>
      </c>
      <c r="AS909" s="249">
        <f t="shared" si="562"/>
        <v>3882326.8693438973</v>
      </c>
      <c r="AT909" s="249">
        <f t="shared" si="562"/>
        <v>0</v>
      </c>
      <c r="AU909" s="249">
        <f t="shared" si="562"/>
        <v>24620220.412625622</v>
      </c>
      <c r="AV909" s="249">
        <f t="shared" si="562"/>
        <v>22048729.484884132</v>
      </c>
      <c r="AW909" s="249">
        <f t="shared" si="562"/>
        <v>23265074.981759191</v>
      </c>
      <c r="AX909" s="249">
        <f t="shared" si="562"/>
        <v>77381297.489606753</v>
      </c>
      <c r="AY909" s="249">
        <f t="shared" si="562"/>
        <v>0</v>
      </c>
      <c r="AZ909" s="249">
        <f t="shared" si="562"/>
        <v>0</v>
      </c>
      <c r="BA909" s="249">
        <f t="shared" si="562"/>
        <v>0</v>
      </c>
      <c r="BB909" s="249">
        <f t="shared" si="562"/>
        <v>0</v>
      </c>
      <c r="BC909" s="249">
        <f t="shared" si="562"/>
        <v>7073659.8896062039</v>
      </c>
      <c r="BD909" s="249">
        <f t="shared" si="562"/>
        <v>48301601.042373747</v>
      </c>
      <c r="BE909" s="249">
        <f t="shared" si="562"/>
        <v>0</v>
      </c>
      <c r="BF909" s="249">
        <f t="shared" si="562"/>
        <v>0</v>
      </c>
      <c r="BG909" s="249">
        <f t="shared" si="562"/>
        <v>15509922.59340962</v>
      </c>
      <c r="BH909" s="249">
        <f t="shared" si="562"/>
        <v>15952936.147960845</v>
      </c>
      <c r="BI909" s="249">
        <f t="shared" si="562"/>
        <v>25246338.404408474</v>
      </c>
      <c r="BJ909" s="249">
        <f t="shared" si="562"/>
        <v>60368889.578153968</v>
      </c>
      <c r="BK909" s="249">
        <f t="shared" si="562"/>
        <v>0</v>
      </c>
      <c r="BL909" s="249">
        <f t="shared" si="562"/>
        <v>0</v>
      </c>
      <c r="BM909" s="249">
        <f t="shared" si="562"/>
        <v>0</v>
      </c>
      <c r="BN909" s="249">
        <f t="shared" si="562"/>
        <v>0</v>
      </c>
      <c r="BO909" s="249">
        <f t="shared" si="562"/>
        <v>34507557.989641212</v>
      </c>
      <c r="BP909" s="249">
        <f t="shared" si="562"/>
        <v>51492887.582883351</v>
      </c>
      <c r="BQ909" s="249">
        <f t="shared" si="562"/>
        <v>1467668.4115769009</v>
      </c>
      <c r="BR909" s="249">
        <f t="shared" si="562"/>
        <v>0</v>
      </c>
      <c r="BS909" s="249">
        <f t="shared" si="562"/>
        <v>21489804.675597098</v>
      </c>
      <c r="BT909" s="249">
        <f t="shared" si="562"/>
        <v>17116590.777015101</v>
      </c>
      <c r="BU909" s="249">
        <f t="shared" si="562"/>
        <v>19421766.80594302</v>
      </c>
      <c r="BV909" s="249">
        <f t="shared" si="562"/>
        <v>61852884.984939151</v>
      </c>
      <c r="BW909" s="417">
        <f t="shared" si="549"/>
        <v>1198170583.0130351</v>
      </c>
    </row>
    <row r="910" spans="1:75" x14ac:dyDescent="0.25">
      <c r="A910" s="180" t="s">
        <v>503</v>
      </c>
      <c r="N910" s="249"/>
      <c r="O910" s="249">
        <f>O907*TABLES!$E$705</f>
        <v>0</v>
      </c>
      <c r="P910" s="249">
        <f>P907*TABLES!$E$705</f>
        <v>0</v>
      </c>
      <c r="Q910" s="249">
        <f>Q907*TABLES!$E$705</f>
        <v>0</v>
      </c>
      <c r="R910" s="249">
        <f>R907*TABLES!$E$705</f>
        <v>0</v>
      </c>
      <c r="S910" s="249">
        <f>S907*TABLES!$E$705</f>
        <v>829268.83366237185</v>
      </c>
      <c r="T910" s="249">
        <f>T907*TABLES!$E$705</f>
        <v>2628468.9818519214</v>
      </c>
      <c r="U910" s="249">
        <f>U907*TABLES!$E$705</f>
        <v>336022.48297450488</v>
      </c>
      <c r="V910" s="249">
        <f>V907*TABLES!$E$705</f>
        <v>0</v>
      </c>
      <c r="W910" s="249">
        <f>W907*TABLES!$E$705</f>
        <v>1187839.1314604371</v>
      </c>
      <c r="X910" s="249">
        <f>X907*TABLES!$E$705</f>
        <v>1194127.194127955</v>
      </c>
      <c r="Y910" s="249">
        <f>Y907*TABLES!$E$705</f>
        <v>1049065.9134479871</v>
      </c>
      <c r="Z910" s="249">
        <f>Z907*TABLES!$E$705</f>
        <v>2160009.753716269</v>
      </c>
      <c r="AA910" s="249">
        <f>AA907*TABLES!$F$705</f>
        <v>0</v>
      </c>
      <c r="AB910" s="249">
        <f>AB907*TABLES!$F$705</f>
        <v>0</v>
      </c>
      <c r="AC910" s="249">
        <f>AC907*TABLES!$F$705</f>
        <v>0</v>
      </c>
      <c r="AD910" s="249">
        <f>AD907*TABLES!$F$705</f>
        <v>0</v>
      </c>
      <c r="AE910" s="249">
        <f>AE907*TABLES!$F$705</f>
        <v>1991736.5391662824</v>
      </c>
      <c r="AF910" s="249">
        <f>AF907*TABLES!$F$705</f>
        <v>3865351.9221057505</v>
      </c>
      <c r="AG910" s="249">
        <f>AG907*TABLES!$F$705</f>
        <v>611679.73076083104</v>
      </c>
      <c r="AH910" s="249">
        <f>AH907*TABLES!$F$705</f>
        <v>0</v>
      </c>
      <c r="AI910" s="249">
        <f>AI907*TABLES!$F$705</f>
        <v>1374244.046946296</v>
      </c>
      <c r="AJ910" s="249">
        <f>AJ907*TABLES!$F$705</f>
        <v>1618211.086921483</v>
      </c>
      <c r="AK910" s="249">
        <f>AK907*TABLES!$F$705</f>
        <v>2675324.5315617635</v>
      </c>
      <c r="AL910" s="249">
        <f>AL907*TABLES!$F$705</f>
        <v>6585815.863610629</v>
      </c>
      <c r="AM910" s="249">
        <f>AM907*TABLES!$G$705</f>
        <v>0</v>
      </c>
      <c r="AN910" s="249">
        <f>AN907*TABLES!$G$705</f>
        <v>0</v>
      </c>
      <c r="AO910" s="249">
        <f>AO907*TABLES!$G$705</f>
        <v>0</v>
      </c>
      <c r="AP910" s="249">
        <f>AP907*TABLES!$G$705</f>
        <v>0</v>
      </c>
      <c r="AQ910" s="249">
        <f>AQ907*TABLES!$G$705</f>
        <v>2656398.9998051035</v>
      </c>
      <c r="AR910" s="249">
        <f>AR907*TABLES!$G$705</f>
        <v>2619432.2948817122</v>
      </c>
      <c r="AS910" s="249">
        <f>AS907*TABLES!$G$705</f>
        <v>217700.57211274191</v>
      </c>
      <c r="AT910" s="249">
        <f>AT907*TABLES!$G$705</f>
        <v>0</v>
      </c>
      <c r="AU910" s="249">
        <f>AU907*TABLES!$G$705</f>
        <v>1380573.1072500348</v>
      </c>
      <c r="AV910" s="249">
        <f>AV907*TABLES!$G$705</f>
        <v>1236377.3542925681</v>
      </c>
      <c r="AW910" s="249">
        <f>AW907*TABLES!$G$705</f>
        <v>1304583.6438369639</v>
      </c>
      <c r="AX910" s="249">
        <f>AX907*TABLES!$G$705</f>
        <v>4339138.176987295</v>
      </c>
      <c r="AY910" s="249">
        <f>AY907*TABLES!$H$705</f>
        <v>0</v>
      </c>
      <c r="AZ910" s="249">
        <f>AZ907*TABLES!$H$705</f>
        <v>0</v>
      </c>
      <c r="BA910" s="249">
        <f>BA907*TABLES!$H$705</f>
        <v>0</v>
      </c>
      <c r="BB910" s="249">
        <f>BB907*TABLES!$H$705</f>
        <v>0</v>
      </c>
      <c r="BC910" s="249">
        <f>BC907*TABLES!$H$705</f>
        <v>467128.48327588144</v>
      </c>
      <c r="BD910" s="249">
        <f>BD907*TABLES!$H$705</f>
        <v>3189728.3707227949</v>
      </c>
      <c r="BE910" s="249">
        <f>BE907*TABLES!$H$705</f>
        <v>0</v>
      </c>
      <c r="BF910" s="249">
        <f>BF907*TABLES!$H$705</f>
        <v>0</v>
      </c>
      <c r="BG910" s="249">
        <f>BG907*TABLES!$H$705</f>
        <v>1024240.1712628995</v>
      </c>
      <c r="BH910" s="249">
        <f>BH907*TABLES!$H$705</f>
        <v>1053495.783355905</v>
      </c>
      <c r="BI910" s="249">
        <f>BI907*TABLES!$H$705</f>
        <v>1667211.0267062201</v>
      </c>
      <c r="BJ910" s="249">
        <f>BJ907*TABLES!$H$705</f>
        <v>3986624.783462998</v>
      </c>
      <c r="BK910" s="249">
        <f>BK907*TABLES!$I$705</f>
        <v>0</v>
      </c>
      <c r="BL910" s="249">
        <f>BL907*TABLES!$I$705</f>
        <v>0</v>
      </c>
      <c r="BM910" s="249">
        <f>BM907*TABLES!$I$705</f>
        <v>0</v>
      </c>
      <c r="BN910" s="249">
        <f>BN907*TABLES!$I$705</f>
        <v>0</v>
      </c>
      <c r="BO910" s="249">
        <f>BO907*TABLES!$I$705</f>
        <v>2076843.7678950729</v>
      </c>
      <c r="BP910" s="249">
        <f>BP907*TABLES!$I$705</f>
        <v>3099108.9748957572</v>
      </c>
      <c r="BQ910" s="249">
        <f>BQ907*TABLES!$I$705</f>
        <v>88331.895141202374</v>
      </c>
      <c r="BR910" s="249">
        <f>BR907*TABLES!$I$705</f>
        <v>0</v>
      </c>
      <c r="BS910" s="249">
        <f>BS907*TABLES!$I$705</f>
        <v>1293367.8739942699</v>
      </c>
      <c r="BT910" s="249">
        <f>BT907*TABLES!$I$705</f>
        <v>1030165.1856536866</v>
      </c>
      <c r="BU910" s="249">
        <f>BU907*TABLES!$I$705</f>
        <v>1168902.6318391634</v>
      </c>
      <c r="BV910" s="249">
        <f>BV907*TABLES!$I$705</f>
        <v>3722627.3370565232</v>
      </c>
      <c r="BW910" s="417">
        <f t="shared" si="549"/>
        <v>65729146.446743287</v>
      </c>
    </row>
    <row r="911" spans="1:75" ht="16.5" thickBot="1" x14ac:dyDescent="0.3">
      <c r="A911" s="180" t="s">
        <v>500</v>
      </c>
      <c r="N911" s="249"/>
      <c r="O911" s="249">
        <f>O909-O910</f>
        <v>0</v>
      </c>
      <c r="P911" s="249">
        <f t="shared" ref="P911:BV911" si="563">P909-P910</f>
        <v>0</v>
      </c>
      <c r="Q911" s="249">
        <f t="shared" si="563"/>
        <v>0</v>
      </c>
      <c r="R911" s="249">
        <f t="shared" si="563"/>
        <v>0</v>
      </c>
      <c r="S911" s="249">
        <f t="shared" si="563"/>
        <v>24285730.128683746</v>
      </c>
      <c r="T911" s="249">
        <f t="shared" si="563"/>
        <v>76976591.611377686</v>
      </c>
      <c r="U911" s="249">
        <f t="shared" si="563"/>
        <v>9840658.42996764</v>
      </c>
      <c r="V911" s="249">
        <f t="shared" si="563"/>
        <v>0</v>
      </c>
      <c r="W911" s="249">
        <f t="shared" si="563"/>
        <v>34786717.421341367</v>
      </c>
      <c r="X911" s="249">
        <f t="shared" si="563"/>
        <v>34970867.828032963</v>
      </c>
      <c r="Y911" s="249">
        <f t="shared" si="563"/>
        <v>30722644.608119614</v>
      </c>
      <c r="Z911" s="249">
        <f t="shared" si="563"/>
        <v>63257428.501690738</v>
      </c>
      <c r="AA911" s="249">
        <f t="shared" si="563"/>
        <v>0</v>
      </c>
      <c r="AB911" s="249">
        <f t="shared" si="563"/>
        <v>0</v>
      </c>
      <c r="AC911" s="249">
        <f t="shared" si="563"/>
        <v>0</v>
      </c>
      <c r="AD911" s="249">
        <f t="shared" si="563"/>
        <v>0</v>
      </c>
      <c r="AE911" s="249">
        <f t="shared" si="563"/>
        <v>28737912.922256358</v>
      </c>
      <c r="AF911" s="249">
        <f t="shared" si="563"/>
        <v>55771506.30466868</v>
      </c>
      <c r="AG911" s="249">
        <f t="shared" si="563"/>
        <v>8825664.6866919901</v>
      </c>
      <c r="AH911" s="249">
        <f t="shared" si="563"/>
        <v>0</v>
      </c>
      <c r="AI911" s="249">
        <f t="shared" si="563"/>
        <v>19828378.391653698</v>
      </c>
      <c r="AJ911" s="249">
        <f t="shared" si="563"/>
        <v>23348474.254152823</v>
      </c>
      <c r="AK911" s="249">
        <f t="shared" si="563"/>
        <v>38601111.098248303</v>
      </c>
      <c r="AL911" s="249">
        <f t="shared" si="563"/>
        <v>95023914.603524774</v>
      </c>
      <c r="AM911" s="249">
        <f t="shared" si="563"/>
        <v>0</v>
      </c>
      <c r="AN911" s="249">
        <f t="shared" si="563"/>
        <v>0</v>
      </c>
      <c r="AO911" s="249">
        <f t="shared" si="563"/>
        <v>0</v>
      </c>
      <c r="AP911" s="249">
        <f t="shared" si="563"/>
        <v>0</v>
      </c>
      <c r="AQ911" s="249">
        <f t="shared" si="563"/>
        <v>44716049.830052577</v>
      </c>
      <c r="AR911" s="249">
        <f t="shared" si="563"/>
        <v>44093776.963842161</v>
      </c>
      <c r="AS911" s="249">
        <f t="shared" si="563"/>
        <v>3664626.2972311554</v>
      </c>
      <c r="AT911" s="249">
        <f t="shared" si="563"/>
        <v>0</v>
      </c>
      <c r="AU911" s="249">
        <f t="shared" si="563"/>
        <v>23239647.305375587</v>
      </c>
      <c r="AV911" s="249">
        <f t="shared" si="563"/>
        <v>20812352.130591564</v>
      </c>
      <c r="AW911" s="249">
        <f t="shared" si="563"/>
        <v>21960491.337922227</v>
      </c>
      <c r="AX911" s="249">
        <f t="shared" si="563"/>
        <v>73042159.312619463</v>
      </c>
      <c r="AY911" s="249">
        <f t="shared" si="563"/>
        <v>0</v>
      </c>
      <c r="AZ911" s="249">
        <f t="shared" si="563"/>
        <v>0</v>
      </c>
      <c r="BA911" s="249">
        <f t="shared" si="563"/>
        <v>0</v>
      </c>
      <c r="BB911" s="249">
        <f t="shared" si="563"/>
        <v>0</v>
      </c>
      <c r="BC911" s="249">
        <f t="shared" si="563"/>
        <v>6606531.4063303228</v>
      </c>
      <c r="BD911" s="249">
        <f t="shared" si="563"/>
        <v>45111872.671650954</v>
      </c>
      <c r="BE911" s="249">
        <f t="shared" si="563"/>
        <v>0</v>
      </c>
      <c r="BF911" s="249">
        <f t="shared" si="563"/>
        <v>0</v>
      </c>
      <c r="BG911" s="249">
        <f t="shared" si="563"/>
        <v>14485682.422146721</v>
      </c>
      <c r="BH911" s="249">
        <f t="shared" si="563"/>
        <v>14899440.364604941</v>
      </c>
      <c r="BI911" s="249">
        <f t="shared" si="563"/>
        <v>23579127.377702255</v>
      </c>
      <c r="BJ911" s="249">
        <f t="shared" si="563"/>
        <v>56382264.794690967</v>
      </c>
      <c r="BK911" s="249">
        <f t="shared" si="563"/>
        <v>0</v>
      </c>
      <c r="BL911" s="249">
        <f t="shared" si="563"/>
        <v>0</v>
      </c>
      <c r="BM911" s="249">
        <f t="shared" si="563"/>
        <v>0</v>
      </c>
      <c r="BN911" s="249">
        <f t="shared" si="563"/>
        <v>0</v>
      </c>
      <c r="BO911" s="249">
        <f t="shared" si="563"/>
        <v>32430714.221746139</v>
      </c>
      <c r="BP911" s="249">
        <f t="shared" si="563"/>
        <v>48393778.60798759</v>
      </c>
      <c r="BQ911" s="249">
        <f t="shared" si="563"/>
        <v>1379336.5164356986</v>
      </c>
      <c r="BR911" s="249">
        <f t="shared" si="563"/>
        <v>0</v>
      </c>
      <c r="BS911" s="249">
        <f t="shared" si="563"/>
        <v>20196436.801602829</v>
      </c>
      <c r="BT911" s="249">
        <f t="shared" si="563"/>
        <v>16086425.591361415</v>
      </c>
      <c r="BU911" s="249">
        <f t="shared" si="563"/>
        <v>18252864.174103856</v>
      </c>
      <c r="BV911" s="249">
        <f t="shared" si="563"/>
        <v>58130257.647882625</v>
      </c>
      <c r="BW911" s="417">
        <f t="shared" si="549"/>
        <v>1132441436.5662916</v>
      </c>
    </row>
    <row r="912" spans="1:75" ht="16.5" thickBot="1" x14ac:dyDescent="0.3">
      <c r="BW912" s="787">
        <f t="shared" si="549"/>
        <v>0</v>
      </c>
    </row>
    <row r="913" spans="1:75" ht="16.5" thickBot="1" x14ac:dyDescent="0.3">
      <c r="A913" s="172"/>
      <c r="BW913" s="787">
        <f t="shared" si="549"/>
        <v>0</v>
      </c>
    </row>
    <row r="914" spans="1:75" ht="16.5" thickBot="1" x14ac:dyDescent="0.3">
      <c r="A914" s="396" t="s">
        <v>504</v>
      </c>
      <c r="BW914" s="787">
        <f t="shared" si="549"/>
        <v>0</v>
      </c>
    </row>
    <row r="915" spans="1:75" ht="16.5" thickBot="1" x14ac:dyDescent="0.3">
      <c r="A915" s="180" t="s">
        <v>494</v>
      </c>
      <c r="N915" s="602">
        <f>TABLES!G238</f>
        <v>3447</v>
      </c>
      <c r="O915" s="602">
        <f>N915*(1+'MONTHLY DATA'!AM337)</f>
        <v>3646.9260000000004</v>
      </c>
      <c r="P915" s="602">
        <f>O915*(1+'MONTHLY DATA'!AN337)</f>
        <v>3646.9260000000004</v>
      </c>
      <c r="Q915" s="602">
        <f>P915*(1+'MONTHLY DATA'!AO337)</f>
        <v>3646.9260000000004</v>
      </c>
      <c r="R915" s="602">
        <f>Q915*(1+'MONTHLY DATA'!AP337)</f>
        <v>3646.9260000000004</v>
      </c>
      <c r="S915" s="602">
        <f>R915*(1+'MONTHLY DATA'!AQ337)</f>
        <v>3646.9260000000004</v>
      </c>
      <c r="T915" s="602">
        <f>S915*(1+'MONTHLY DATA'!AR337)</f>
        <v>3646.9260000000004</v>
      </c>
      <c r="U915" s="602">
        <f>T915*(1+'MONTHLY DATA'!AS337)</f>
        <v>3646.9260000000004</v>
      </c>
      <c r="V915" s="602">
        <f>U915*(1+'MONTHLY DATA'!AT337)</f>
        <v>3646.9260000000004</v>
      </c>
      <c r="W915" s="602">
        <f>V915*(1+'MONTHLY DATA'!AU337)</f>
        <v>3646.9260000000004</v>
      </c>
      <c r="X915" s="602">
        <f>W915*(1+'MONTHLY DATA'!AV337)</f>
        <v>3646.9260000000004</v>
      </c>
      <c r="Y915" s="602">
        <f>X915*(1+'MONTHLY DATA'!AW337)</f>
        <v>3646.9260000000004</v>
      </c>
      <c r="Z915" s="602">
        <f>Y915*(1+'MONTHLY DATA'!AX337)</f>
        <v>3646.9260000000004</v>
      </c>
      <c r="AA915" s="602">
        <f>Z915*(1+'MONTHLY DATA'!AY337)</f>
        <v>3811.0376700000002</v>
      </c>
      <c r="AB915" s="602">
        <f>AA915*(1+'MONTHLY DATA'!AZ337)</f>
        <v>3811.0376700000002</v>
      </c>
      <c r="AC915" s="602">
        <f>AB915*(1+'MONTHLY DATA'!BA337)</f>
        <v>3811.0376700000002</v>
      </c>
      <c r="AD915" s="602">
        <f>AC915*(1+'MONTHLY DATA'!BB337)</f>
        <v>3811.0376700000002</v>
      </c>
      <c r="AE915" s="602">
        <f>AD915*(1+'MONTHLY DATA'!BC337)</f>
        <v>3811.0376700000002</v>
      </c>
      <c r="AF915" s="602">
        <f>AE915*(1+'MONTHLY DATA'!BD337)</f>
        <v>3811.0376700000002</v>
      </c>
      <c r="AG915" s="602">
        <f>AF915*(1+'MONTHLY DATA'!BE337)</f>
        <v>3811.0376700000002</v>
      </c>
      <c r="AH915" s="602">
        <f>AG915*(1+'MONTHLY DATA'!BF337)</f>
        <v>3811.0376700000002</v>
      </c>
      <c r="AI915" s="602">
        <f>AH915*(1+'MONTHLY DATA'!BG337)</f>
        <v>3811.0376700000002</v>
      </c>
      <c r="AJ915" s="602">
        <f>AI915*(1+'MONTHLY DATA'!BH337)</f>
        <v>3811.0376700000002</v>
      </c>
      <c r="AK915" s="602">
        <f>AJ915*(1+'MONTHLY DATA'!BI337)</f>
        <v>3811.0376700000002</v>
      </c>
      <c r="AL915" s="602">
        <f>AK915*(1+'MONTHLY DATA'!BJ337)</f>
        <v>3811.0376700000002</v>
      </c>
      <c r="AM915" s="602">
        <f>AL915*(1+'MONTHLY DATA'!BK337)</f>
        <v>4001.5895535000004</v>
      </c>
      <c r="AN915" s="602">
        <f>AM915*(1+'MONTHLY DATA'!BL337)</f>
        <v>4001.5895535000004</v>
      </c>
      <c r="AO915" s="602">
        <f>AN915*(1+'MONTHLY DATA'!BM337)</f>
        <v>4001.5895535000004</v>
      </c>
      <c r="AP915" s="602">
        <f>AO915*(1+'MONTHLY DATA'!BN337)</f>
        <v>4001.5895535000004</v>
      </c>
      <c r="AQ915" s="602">
        <f>AP915*(1+'MONTHLY DATA'!BO337)</f>
        <v>4001.5895535000004</v>
      </c>
      <c r="AR915" s="602">
        <f>AQ915*(1+'MONTHLY DATA'!BP337)</f>
        <v>4001.5895535000004</v>
      </c>
      <c r="AS915" s="602">
        <f>AR915*(1+'MONTHLY DATA'!BQ337)</f>
        <v>4001.5895535000004</v>
      </c>
      <c r="AT915" s="602">
        <f>AS915*(1+'MONTHLY DATA'!BR337)</f>
        <v>4001.5895535000004</v>
      </c>
      <c r="AU915" s="602">
        <f>AT915*(1+'MONTHLY DATA'!BS337)</f>
        <v>4001.5895535000004</v>
      </c>
      <c r="AV915" s="602">
        <f>AU915*(1+'MONTHLY DATA'!BT337)</f>
        <v>4001.5895535000004</v>
      </c>
      <c r="AW915" s="602">
        <f>AV915*(1+'MONTHLY DATA'!BU337)</f>
        <v>4001.5895535000004</v>
      </c>
      <c r="AX915" s="602">
        <f>AW915*(1+'MONTHLY DATA'!BV337)</f>
        <v>4001.5895535000004</v>
      </c>
      <c r="AY915" s="602">
        <f>AX915*(1+'MONTHLY DATA'!BW337)</f>
        <v>4345.7262551010008</v>
      </c>
      <c r="AZ915" s="602">
        <f>AY915*(1+'MONTHLY DATA'!BX337)</f>
        <v>4345.7262551010008</v>
      </c>
      <c r="BA915" s="602">
        <f>AZ915*(1+'MONTHLY DATA'!BY337)</f>
        <v>4345.7262551010008</v>
      </c>
      <c r="BB915" s="602">
        <f>BA915*(1+'MONTHLY DATA'!BZ337)</f>
        <v>4345.7262551010008</v>
      </c>
      <c r="BC915" s="602">
        <f>BB915*(1+'MONTHLY DATA'!CA337)</f>
        <v>4345.7262551010008</v>
      </c>
      <c r="BD915" s="602">
        <f>BC915*(1+'MONTHLY DATA'!CB337)</f>
        <v>4345.7262551010008</v>
      </c>
      <c r="BE915" s="602">
        <f>BD915*(1+'MONTHLY DATA'!CC337)</f>
        <v>4345.7262551010008</v>
      </c>
      <c r="BF915" s="602">
        <f>BE915*(1+'MONTHLY DATA'!CD337)</f>
        <v>4345.7262551010008</v>
      </c>
      <c r="BG915" s="602">
        <f>BF915*(1+'MONTHLY DATA'!CE337)</f>
        <v>4345.7262551010008</v>
      </c>
      <c r="BH915" s="602">
        <f>BG915*(1+'MONTHLY DATA'!CF337)</f>
        <v>4345.7262551010008</v>
      </c>
      <c r="BI915" s="602">
        <f>BH915*(1+'MONTHLY DATA'!CG337)</f>
        <v>4345.7262551010008</v>
      </c>
      <c r="BJ915" s="602">
        <f>BI915*(1+'MONTHLY DATA'!CH337)</f>
        <v>4345.7262551010008</v>
      </c>
      <c r="BK915" s="602">
        <f>BJ915*(1+'MONTHLY DATA'!CI337)</f>
        <v>4602.1241041519597</v>
      </c>
      <c r="BL915" s="602">
        <f>BK915*(1+'MONTHLY DATA'!CJ337)</f>
        <v>4602.1241041519597</v>
      </c>
      <c r="BM915" s="602">
        <f>BL915*(1+'MONTHLY DATA'!CK337)</f>
        <v>4602.1241041519597</v>
      </c>
      <c r="BN915" s="602">
        <f>BM915*(1+'MONTHLY DATA'!CL337)</f>
        <v>4602.1241041519597</v>
      </c>
      <c r="BO915" s="602">
        <f>BN915*(1+'MONTHLY DATA'!CM337)</f>
        <v>4602.1241041519597</v>
      </c>
      <c r="BP915" s="602">
        <f>BO915*(1+'MONTHLY DATA'!CN337)</f>
        <v>4602.1241041519597</v>
      </c>
      <c r="BQ915" s="602">
        <f>BP915*(1+'MONTHLY DATA'!CO337)</f>
        <v>4602.1241041519597</v>
      </c>
      <c r="BR915" s="602">
        <f>BQ915*(1+'MONTHLY DATA'!CP337)</f>
        <v>4602.1241041519597</v>
      </c>
      <c r="BS915" s="602">
        <f>BR915*(1+'MONTHLY DATA'!CQ337)</f>
        <v>4602.1241041519597</v>
      </c>
      <c r="BT915" s="602">
        <f>BS915*(1+'MONTHLY DATA'!CR337)</f>
        <v>4602.1241041519597</v>
      </c>
      <c r="BU915" s="602">
        <f>BT915*(1+'MONTHLY DATA'!CS337)</f>
        <v>4602.1241041519597</v>
      </c>
      <c r="BV915" s="602">
        <f>BU915*(1+'MONTHLY DATA'!CT337)</f>
        <v>4602.1241041519597</v>
      </c>
      <c r="BW915" s="788">
        <f>SUM(O915:BV915)</f>
        <v>244888.84299303574</v>
      </c>
    </row>
    <row r="916" spans="1:75" ht="16.5" thickBot="1" x14ac:dyDescent="0.3">
      <c r="A916" s="180" t="s">
        <v>501</v>
      </c>
      <c r="N916" s="602"/>
      <c r="O916" s="602">
        <f t="shared" ref="O916:AT916" si="564">O915*O753</f>
        <v>0</v>
      </c>
      <c r="P916" s="602">
        <f t="shared" si="564"/>
        <v>0</v>
      </c>
      <c r="Q916" s="602">
        <f t="shared" si="564"/>
        <v>1186.2500973097524</v>
      </c>
      <c r="R916" s="602">
        <f t="shared" si="564"/>
        <v>0</v>
      </c>
      <c r="S916" s="602">
        <f t="shared" si="564"/>
        <v>543032.96911142115</v>
      </c>
      <c r="T916" s="602">
        <f t="shared" si="564"/>
        <v>838047.93889542972</v>
      </c>
      <c r="U916" s="602">
        <f t="shared" si="564"/>
        <v>0</v>
      </c>
      <c r="V916" s="602">
        <f t="shared" si="564"/>
        <v>0</v>
      </c>
      <c r="W916" s="602">
        <f t="shared" si="564"/>
        <v>30817.085585768</v>
      </c>
      <c r="X916" s="602">
        <f t="shared" si="564"/>
        <v>209258.28683540961</v>
      </c>
      <c r="Y916" s="602">
        <f t="shared" si="564"/>
        <v>380062.83918765385</v>
      </c>
      <c r="Z916" s="602">
        <f t="shared" si="564"/>
        <v>1094962.3687362815</v>
      </c>
      <c r="AA916" s="602">
        <f t="shared" si="564"/>
        <v>0</v>
      </c>
      <c r="AB916" s="602">
        <f t="shared" si="564"/>
        <v>0</v>
      </c>
      <c r="AC916" s="602">
        <f t="shared" si="564"/>
        <v>0</v>
      </c>
      <c r="AD916" s="602">
        <f t="shared" si="564"/>
        <v>0</v>
      </c>
      <c r="AE916" s="602">
        <f t="shared" si="564"/>
        <v>0</v>
      </c>
      <c r="AF916" s="602">
        <f t="shared" si="564"/>
        <v>560326.2510415744</v>
      </c>
      <c r="AG916" s="602">
        <f t="shared" si="564"/>
        <v>0</v>
      </c>
      <c r="AH916" s="602">
        <f t="shared" si="564"/>
        <v>0</v>
      </c>
      <c r="AI916" s="602">
        <f t="shared" si="564"/>
        <v>1139.0070786830856</v>
      </c>
      <c r="AJ916" s="602">
        <f t="shared" si="564"/>
        <v>180661.27545910643</v>
      </c>
      <c r="AK916" s="602">
        <f t="shared" si="564"/>
        <v>337680.23784118221</v>
      </c>
      <c r="AL916" s="602">
        <f t="shared" si="564"/>
        <v>987726.00581669156</v>
      </c>
      <c r="AM916" s="602">
        <f t="shared" si="564"/>
        <v>0</v>
      </c>
      <c r="AN916" s="602">
        <f t="shared" si="564"/>
        <v>0</v>
      </c>
      <c r="AO916" s="602">
        <f t="shared" si="564"/>
        <v>0</v>
      </c>
      <c r="AP916" s="602">
        <f t="shared" si="564"/>
        <v>0</v>
      </c>
      <c r="AQ916" s="602">
        <f t="shared" si="564"/>
        <v>52862.885075110004</v>
      </c>
      <c r="AR916" s="602">
        <f t="shared" si="564"/>
        <v>843737.25842762459</v>
      </c>
      <c r="AS916" s="602">
        <f t="shared" si="564"/>
        <v>0</v>
      </c>
      <c r="AT916" s="602">
        <f t="shared" si="564"/>
        <v>0</v>
      </c>
      <c r="AU916" s="602">
        <f t="shared" ref="AU916:BV916" si="565">AU915*AU753</f>
        <v>5687.8353629150688</v>
      </c>
      <c r="AV916" s="602">
        <f t="shared" si="565"/>
        <v>204350.6072056804</v>
      </c>
      <c r="AW916" s="602">
        <f t="shared" si="565"/>
        <v>379204.58148630353</v>
      </c>
      <c r="AX916" s="602">
        <f t="shared" si="565"/>
        <v>1106631.4931097704</v>
      </c>
      <c r="AY916" s="602">
        <f t="shared" si="565"/>
        <v>0</v>
      </c>
      <c r="AZ916" s="602">
        <f t="shared" si="565"/>
        <v>0</v>
      </c>
      <c r="BA916" s="602">
        <f t="shared" si="565"/>
        <v>0</v>
      </c>
      <c r="BB916" s="602">
        <f t="shared" si="565"/>
        <v>0</v>
      </c>
      <c r="BC916" s="602">
        <f t="shared" si="565"/>
        <v>0</v>
      </c>
      <c r="BD916" s="602">
        <f t="shared" si="565"/>
        <v>808990.46490856679</v>
      </c>
      <c r="BE916" s="602">
        <f t="shared" si="565"/>
        <v>0</v>
      </c>
      <c r="BF916" s="602">
        <f t="shared" si="565"/>
        <v>0</v>
      </c>
      <c r="BG916" s="602">
        <f t="shared" si="565"/>
        <v>2184.5948388874749</v>
      </c>
      <c r="BH916" s="602">
        <f t="shared" si="565"/>
        <v>211656.55969408632</v>
      </c>
      <c r="BI916" s="602">
        <f t="shared" si="565"/>
        <v>394310.21828333725</v>
      </c>
      <c r="BJ916" s="602">
        <f t="shared" si="565"/>
        <v>1152343.7195928288</v>
      </c>
      <c r="BK916" s="602">
        <f t="shared" si="565"/>
        <v>0</v>
      </c>
      <c r="BL916" s="602">
        <f t="shared" si="565"/>
        <v>0</v>
      </c>
      <c r="BM916" s="602">
        <f t="shared" si="565"/>
        <v>0</v>
      </c>
      <c r="BN916" s="602">
        <f t="shared" si="565"/>
        <v>0</v>
      </c>
      <c r="BO916" s="602">
        <f t="shared" si="565"/>
        <v>0</v>
      </c>
      <c r="BP916" s="602">
        <f t="shared" si="565"/>
        <v>787324.83021764562</v>
      </c>
      <c r="BQ916" s="602">
        <f t="shared" si="565"/>
        <v>0</v>
      </c>
      <c r="BR916" s="602">
        <f t="shared" si="565"/>
        <v>0</v>
      </c>
      <c r="BS916" s="602">
        <f t="shared" si="565"/>
        <v>13693.614936120424</v>
      </c>
      <c r="BT916" s="602">
        <f t="shared" si="565"/>
        <v>215795.33396650915</v>
      </c>
      <c r="BU916" s="602">
        <f t="shared" si="565"/>
        <v>396178.19906076766</v>
      </c>
      <c r="BV916" s="602">
        <f t="shared" si="565"/>
        <v>1150625.9458775371</v>
      </c>
      <c r="BW916" s="788">
        <f t="shared" si="549"/>
        <v>12890478.657730203</v>
      </c>
    </row>
    <row r="917" spans="1:75" ht="16.5" thickBot="1" x14ac:dyDescent="0.3">
      <c r="A917" s="180" t="s">
        <v>1085</v>
      </c>
      <c r="O917" s="249">
        <f t="shared" ref="O917:AT917" si="566">(O916/O4)*O2</f>
        <v>0</v>
      </c>
      <c r="P917" s="249">
        <f t="shared" si="566"/>
        <v>0</v>
      </c>
      <c r="Q917" s="249">
        <f t="shared" si="566"/>
        <v>213322.81579462308</v>
      </c>
      <c r="R917" s="249">
        <f t="shared" si="566"/>
        <v>0</v>
      </c>
      <c r="S917" s="249">
        <f t="shared" si="566"/>
        <v>74509174.831567094</v>
      </c>
      <c r="T917" s="249">
        <f t="shared" si="566"/>
        <v>155927707.41872543</v>
      </c>
      <c r="U917" s="249">
        <f t="shared" si="566"/>
        <v>0</v>
      </c>
      <c r="V917" s="249">
        <f t="shared" si="566"/>
        <v>0</v>
      </c>
      <c r="W917" s="249">
        <f t="shared" si="566"/>
        <v>5437267.3993280325</v>
      </c>
      <c r="X917" s="249">
        <f t="shared" si="566"/>
        <v>38437443.213451549</v>
      </c>
      <c r="Y917" s="249">
        <f t="shared" si="566"/>
        <v>66947850.695986159</v>
      </c>
      <c r="Z917" s="249">
        <f t="shared" si="566"/>
        <v>207991921.57762668</v>
      </c>
      <c r="AA917" s="249">
        <f t="shared" si="566"/>
        <v>0</v>
      </c>
      <c r="AB917" s="249">
        <f t="shared" si="566"/>
        <v>0</v>
      </c>
      <c r="AC917" s="249">
        <f t="shared" si="566"/>
        <v>0</v>
      </c>
      <c r="AD917" s="249">
        <f t="shared" si="566"/>
        <v>0</v>
      </c>
      <c r="AE917" s="249">
        <f t="shared" si="566"/>
        <v>0</v>
      </c>
      <c r="AF917" s="249">
        <f t="shared" si="566"/>
        <v>80970221.991172567</v>
      </c>
      <c r="AG917" s="249">
        <f t="shared" si="566"/>
        <v>0</v>
      </c>
      <c r="AH917" s="249">
        <f t="shared" si="566"/>
        <v>0</v>
      </c>
      <c r="AI917" s="249">
        <f t="shared" si="566"/>
        <v>174027.13923340605</v>
      </c>
      <c r="AJ917" s="249">
        <f t="shared" si="566"/>
        <v>27890748.453609474</v>
      </c>
      <c r="AK917" s="249">
        <f t="shared" si="566"/>
        <v>57545611.516043954</v>
      </c>
      <c r="AL917" s="249">
        <f t="shared" si="566"/>
        <v>192107159.10884193</v>
      </c>
      <c r="AM917" s="249">
        <f t="shared" si="566"/>
        <v>0</v>
      </c>
      <c r="AN917" s="249">
        <f t="shared" si="566"/>
        <v>0</v>
      </c>
      <c r="AO917" s="249">
        <f t="shared" si="566"/>
        <v>0</v>
      </c>
      <c r="AP917" s="249">
        <f t="shared" si="566"/>
        <v>0</v>
      </c>
      <c r="AQ917" s="249">
        <f t="shared" si="566"/>
        <v>8326491.7647195496</v>
      </c>
      <c r="AR917" s="249">
        <f t="shared" si="566"/>
        <v>163633892.54353932</v>
      </c>
      <c r="AS917" s="249">
        <f t="shared" si="566"/>
        <v>0</v>
      </c>
      <c r="AT917" s="249">
        <f t="shared" si="566"/>
        <v>0</v>
      </c>
      <c r="AU917" s="249">
        <f t="shared" ref="AU917:BV917" si="567">(AU916/AU4)*AU2</f>
        <v>1120331.2078469074</v>
      </c>
      <c r="AV917" s="249">
        <f t="shared" si="567"/>
        <v>32696097.152908862</v>
      </c>
      <c r="AW917" s="249">
        <f t="shared" si="567"/>
        <v>84419263.841859415</v>
      </c>
      <c r="AX917" s="249">
        <f t="shared" si="567"/>
        <v>172487714.86991572</v>
      </c>
      <c r="AY917" s="249">
        <f t="shared" si="567"/>
        <v>0</v>
      </c>
      <c r="AZ917" s="249">
        <f t="shared" si="567"/>
        <v>0</v>
      </c>
      <c r="BA917" s="249">
        <f t="shared" si="567"/>
        <v>0</v>
      </c>
      <c r="BB917" s="249">
        <f t="shared" si="567"/>
        <v>0</v>
      </c>
      <c r="BC917" s="249">
        <f t="shared" si="567"/>
        <v>0</v>
      </c>
      <c r="BD917" s="249">
        <f t="shared" si="567"/>
        <v>145153791.55058017</v>
      </c>
      <c r="BE917" s="249">
        <f t="shared" si="567"/>
        <v>0</v>
      </c>
      <c r="BF917" s="249">
        <f t="shared" si="567"/>
        <v>0</v>
      </c>
      <c r="BG917" s="249">
        <f t="shared" si="567"/>
        <v>189763.53473386963</v>
      </c>
      <c r="BH917" s="249">
        <f t="shared" si="567"/>
        <v>28296221.62123853</v>
      </c>
      <c r="BI917" s="249">
        <f t="shared" si="567"/>
        <v>59419817.052201919</v>
      </c>
      <c r="BJ917" s="249">
        <f t="shared" si="567"/>
        <v>175198924.77513191</v>
      </c>
      <c r="BK917" s="249">
        <f t="shared" si="567"/>
        <v>0</v>
      </c>
      <c r="BL917" s="249">
        <f t="shared" si="567"/>
        <v>0</v>
      </c>
      <c r="BM917" s="249">
        <f t="shared" si="567"/>
        <v>0</v>
      </c>
      <c r="BN917" s="249">
        <f t="shared" si="567"/>
        <v>0</v>
      </c>
      <c r="BO917" s="249">
        <f t="shared" si="567"/>
        <v>0</v>
      </c>
      <c r="BP917" s="249">
        <f t="shared" si="567"/>
        <v>125124084.55612737</v>
      </c>
      <c r="BQ917" s="249">
        <f t="shared" si="567"/>
        <v>0</v>
      </c>
      <c r="BR917" s="249">
        <f t="shared" si="567"/>
        <v>0</v>
      </c>
      <c r="BS917" s="249">
        <f t="shared" si="567"/>
        <v>2370834.8247611481</v>
      </c>
      <c r="BT917" s="249">
        <f t="shared" si="567"/>
        <v>35158352.996241637</v>
      </c>
      <c r="BU917" s="249">
        <f t="shared" si="567"/>
        <v>60720779.253032237</v>
      </c>
      <c r="BV917" s="249">
        <f t="shared" si="567"/>
        <v>194267057.84630802</v>
      </c>
      <c r="BW917" s="417">
        <f t="shared" si="549"/>
        <v>2196735875.552527</v>
      </c>
    </row>
    <row r="918" spans="1:75" ht="16.5" thickBot="1" x14ac:dyDescent="0.3">
      <c r="A918" s="379" t="s">
        <v>423</v>
      </c>
      <c r="BW918" s="405">
        <f t="shared" si="549"/>
        <v>0</v>
      </c>
    </row>
    <row r="919" spans="1:75" ht="16.5" thickBot="1" x14ac:dyDescent="0.3">
      <c r="A919" s="172"/>
      <c r="BW919" s="405">
        <f t="shared" si="549"/>
        <v>0</v>
      </c>
    </row>
    <row r="920" spans="1:75" ht="16.5" thickBot="1" x14ac:dyDescent="0.3">
      <c r="A920" s="390" t="s">
        <v>493</v>
      </c>
      <c r="BW920" s="405">
        <f t="shared" si="549"/>
        <v>0</v>
      </c>
    </row>
    <row r="921" spans="1:75" ht="16.5" thickBot="1" x14ac:dyDescent="0.3">
      <c r="A921" s="180" t="s">
        <v>505</v>
      </c>
      <c r="N921" s="391">
        <f>TABLES!G237</f>
        <v>235.01</v>
      </c>
      <c r="O921" s="391">
        <f>N921*(1+'MONTHLY DATA'!AM336)*(1+3%)</f>
        <v>250.5324105</v>
      </c>
      <c r="P921" s="391">
        <f>O921*(1+'MONTHLY DATA'!AN336)</f>
        <v>250.5324105</v>
      </c>
      <c r="Q921" s="391">
        <f>P921*(1+'MONTHLY DATA'!AO336)</f>
        <v>250.5324105</v>
      </c>
      <c r="R921" s="391">
        <f>Q921*(1+'MONTHLY DATA'!AP336)</f>
        <v>250.5324105</v>
      </c>
      <c r="S921" s="391">
        <f>R921*(1+'MONTHLY DATA'!AQ336)</f>
        <v>250.5324105</v>
      </c>
      <c r="T921" s="391">
        <f>S921*(1+'MONTHLY DATA'!AR336)</f>
        <v>250.5324105</v>
      </c>
      <c r="U921" s="391">
        <f>T921*(1+'MONTHLY DATA'!AS336)</f>
        <v>250.5324105</v>
      </c>
      <c r="V921" s="391">
        <f>U921*(1+'MONTHLY DATA'!AT336)</f>
        <v>250.5324105</v>
      </c>
      <c r="W921" s="391">
        <f>V921*(1+'MONTHLY DATA'!AU336)</f>
        <v>250.5324105</v>
      </c>
      <c r="X921" s="391">
        <f>W921*(1+'MONTHLY DATA'!AV336)</f>
        <v>250.5324105</v>
      </c>
      <c r="Y921" s="391">
        <f>X921*(1+'MONTHLY DATA'!AW336)</f>
        <v>250.5324105</v>
      </c>
      <c r="Z921" s="391">
        <f>Y921*(1+'MONTHLY DATA'!AX336)</f>
        <v>250.5324105</v>
      </c>
      <c r="AA921" s="391">
        <f>Z921*(1+'MONTHLY DATA'!AY336)</f>
        <v>261.80636897249997</v>
      </c>
      <c r="AB921" s="391">
        <f>AA921*(1+'MONTHLY DATA'!AZ336)</f>
        <v>261.80636897249997</v>
      </c>
      <c r="AC921" s="391">
        <f>AB921*(1+'MONTHLY DATA'!BA336)</f>
        <v>261.80636897249997</v>
      </c>
      <c r="AD921" s="391">
        <f>AC921*(1+'MONTHLY DATA'!BB336)</f>
        <v>261.80636897249997</v>
      </c>
      <c r="AE921" s="391">
        <f>AD921*(1+'MONTHLY DATA'!BC336)</f>
        <v>261.80636897249997</v>
      </c>
      <c r="AF921" s="391">
        <f>AE921*(1+'MONTHLY DATA'!BD336)</f>
        <v>261.80636897249997</v>
      </c>
      <c r="AG921" s="391">
        <f>AF921*(1+'MONTHLY DATA'!BE336)</f>
        <v>261.80636897249997</v>
      </c>
      <c r="AH921" s="391">
        <f>AG921*(1+'MONTHLY DATA'!BF336)</f>
        <v>261.80636897249997</v>
      </c>
      <c r="AI921" s="391">
        <f>AH921*(1+'MONTHLY DATA'!BG336)</f>
        <v>261.80636897249997</v>
      </c>
      <c r="AJ921" s="391">
        <f>AI921*(1+'MONTHLY DATA'!BH336)</f>
        <v>261.80636897249997</v>
      </c>
      <c r="AK921" s="391">
        <f>AJ921*(1+'MONTHLY DATA'!BI336)</f>
        <v>261.80636897249997</v>
      </c>
      <c r="AL921" s="391">
        <f>AK921*(1+'MONTHLY DATA'!BJ336)</f>
        <v>261.80636897249997</v>
      </c>
      <c r="AM921" s="391">
        <f>AL921*(1+'MONTHLY DATA'!BK336)</f>
        <v>277.51475111085</v>
      </c>
      <c r="AN921" s="391">
        <f>AM921*(1+'MONTHLY DATA'!BL336)</f>
        <v>277.51475111085</v>
      </c>
      <c r="AO921" s="391">
        <f>AN921*(1+'MONTHLY DATA'!BM336)</f>
        <v>277.51475111085</v>
      </c>
      <c r="AP921" s="391">
        <f>AO921*(1+'MONTHLY DATA'!BN336)</f>
        <v>277.51475111085</v>
      </c>
      <c r="AQ921" s="391">
        <f>AP921*(1+'MONTHLY DATA'!BO336)</f>
        <v>277.51475111085</v>
      </c>
      <c r="AR921" s="391">
        <f>AQ921*(1+'MONTHLY DATA'!BP336)</f>
        <v>277.51475111085</v>
      </c>
      <c r="AS921" s="391">
        <f>AR921*(1+'MONTHLY DATA'!BQ336)</f>
        <v>277.51475111085</v>
      </c>
      <c r="AT921" s="391">
        <f>AS921*(1+'MONTHLY DATA'!BR336)</f>
        <v>277.51475111085</v>
      </c>
      <c r="AU921" s="391">
        <f>AT921*(1+'MONTHLY DATA'!BS336)</f>
        <v>277.51475111085</v>
      </c>
      <c r="AV921" s="391">
        <f>AU921*(1+'MONTHLY DATA'!BT336)</f>
        <v>277.51475111085</v>
      </c>
      <c r="AW921" s="391">
        <f>AV921*(1+'MONTHLY DATA'!BU336)</f>
        <v>277.51475111085</v>
      </c>
      <c r="AX921" s="391">
        <f>AW921*(1+'MONTHLY DATA'!BV336)</f>
        <v>277.51475111085</v>
      </c>
      <c r="AY921" s="391">
        <f>AX921*(1+'MONTHLY DATA'!BW336)</f>
        <v>296.10823943527691</v>
      </c>
      <c r="AZ921" s="391">
        <f>AY921*(1+'MONTHLY DATA'!BX336)</f>
        <v>296.10823943527691</v>
      </c>
      <c r="BA921" s="391">
        <f>AZ921*(1+'MONTHLY DATA'!BY336)</f>
        <v>296.10823943527691</v>
      </c>
      <c r="BB921" s="391">
        <f>BA921*(1+'MONTHLY DATA'!BZ336)</f>
        <v>296.10823943527691</v>
      </c>
      <c r="BC921" s="391">
        <f>BB921*(1+'MONTHLY DATA'!CA336)</f>
        <v>296.10823943527691</v>
      </c>
      <c r="BD921" s="391">
        <f>BC921*(1+'MONTHLY DATA'!CB336)</f>
        <v>296.10823943527691</v>
      </c>
      <c r="BE921" s="391">
        <f>BD921*(1+'MONTHLY DATA'!CC336)</f>
        <v>296.10823943527691</v>
      </c>
      <c r="BF921" s="391">
        <f>BE921*(1+'MONTHLY DATA'!CD336)</f>
        <v>296.10823943527691</v>
      </c>
      <c r="BG921" s="391">
        <f>BF921*(1+'MONTHLY DATA'!CE336)</f>
        <v>296.10823943527691</v>
      </c>
      <c r="BH921" s="391">
        <f>BG921*(1+'MONTHLY DATA'!CF336)</f>
        <v>296.10823943527691</v>
      </c>
      <c r="BI921" s="391">
        <f>BH921*(1+'MONTHLY DATA'!CG336)</f>
        <v>296.10823943527691</v>
      </c>
      <c r="BJ921" s="391">
        <f>BI921*(1+'MONTHLY DATA'!CH336)</f>
        <v>296.10823943527691</v>
      </c>
      <c r="BK921" s="391">
        <f>BJ921*(1+'MONTHLY DATA'!CI336)</f>
        <v>314.76305851969937</v>
      </c>
      <c r="BL921" s="391">
        <f>BK921*(1+'MONTHLY DATA'!CJ336)</f>
        <v>314.76305851969937</v>
      </c>
      <c r="BM921" s="391">
        <f>BL921*(1+'MONTHLY DATA'!CK336)</f>
        <v>314.76305851969937</v>
      </c>
      <c r="BN921" s="391">
        <f>BM921*(1+'MONTHLY DATA'!CL336)</f>
        <v>314.76305851969937</v>
      </c>
      <c r="BO921" s="391">
        <f>BN921*(1+'MONTHLY DATA'!CM336)</f>
        <v>314.76305851969937</v>
      </c>
      <c r="BP921" s="391">
        <f>BO921*(1+'MONTHLY DATA'!CN336)</f>
        <v>314.76305851969937</v>
      </c>
      <c r="BQ921" s="391">
        <f>BP921*(1+'MONTHLY DATA'!CO336)</f>
        <v>314.76305851969937</v>
      </c>
      <c r="BR921" s="391">
        <f>BQ921*(1+'MONTHLY DATA'!CP336)</f>
        <v>314.76305851969937</v>
      </c>
      <c r="BS921" s="391">
        <f>BR921*(1+'MONTHLY DATA'!CQ336)</f>
        <v>314.76305851969937</v>
      </c>
      <c r="BT921" s="391">
        <f>BS921*(1+'MONTHLY DATA'!CR336)</f>
        <v>314.76305851969937</v>
      </c>
      <c r="BU921" s="391">
        <f>BT921*(1+'MONTHLY DATA'!CS336)</f>
        <v>314.76305851969937</v>
      </c>
      <c r="BV921" s="391">
        <f>BU921*(1+'MONTHLY DATA'!CT336)</f>
        <v>314.76305851969937</v>
      </c>
      <c r="BW921" s="786">
        <f>SUM(O921:BV921)</f>
        <v>16808.697942459916</v>
      </c>
    </row>
    <row r="922" spans="1:75" ht="16.5" thickBot="1" x14ac:dyDescent="0.3">
      <c r="A922" s="180" t="s">
        <v>506</v>
      </c>
      <c r="N922" s="391"/>
      <c r="O922" s="391">
        <f t="shared" ref="O922:AT922" si="568">O921*O785</f>
        <v>119125.14925942327</v>
      </c>
      <c r="P922" s="391">
        <f t="shared" si="568"/>
        <v>0</v>
      </c>
      <c r="Q922" s="391">
        <f t="shared" si="568"/>
        <v>0</v>
      </c>
      <c r="R922" s="391">
        <f t="shared" si="568"/>
        <v>0</v>
      </c>
      <c r="S922" s="391">
        <f t="shared" si="568"/>
        <v>59378.354064078158</v>
      </c>
      <c r="T922" s="391">
        <f t="shared" si="568"/>
        <v>37903.706233348108</v>
      </c>
      <c r="U922" s="391">
        <f t="shared" si="568"/>
        <v>18043.529704056975</v>
      </c>
      <c r="V922" s="391">
        <f t="shared" si="568"/>
        <v>0</v>
      </c>
      <c r="W922" s="391">
        <f t="shared" si="568"/>
        <v>28740.487062780801</v>
      </c>
      <c r="X922" s="391">
        <f t="shared" si="568"/>
        <v>34797.450726914205</v>
      </c>
      <c r="Y922" s="391">
        <f t="shared" si="568"/>
        <v>30090.702637808467</v>
      </c>
      <c r="Z922" s="391">
        <f t="shared" si="568"/>
        <v>103083.59089987508</v>
      </c>
      <c r="AA922" s="391">
        <f t="shared" si="568"/>
        <v>0</v>
      </c>
      <c r="AB922" s="391">
        <f t="shared" si="568"/>
        <v>0</v>
      </c>
      <c r="AC922" s="391">
        <f t="shared" si="568"/>
        <v>0</v>
      </c>
      <c r="AD922" s="391">
        <f t="shared" si="568"/>
        <v>0</v>
      </c>
      <c r="AE922" s="391">
        <f t="shared" si="568"/>
        <v>60229.1825722102</v>
      </c>
      <c r="AF922" s="391">
        <f t="shared" si="568"/>
        <v>40221.367867969406</v>
      </c>
      <c r="AG922" s="391">
        <f t="shared" si="568"/>
        <v>18339.671635336086</v>
      </c>
      <c r="AH922" s="391">
        <f t="shared" si="568"/>
        <v>0</v>
      </c>
      <c r="AI922" s="391">
        <f t="shared" si="568"/>
        <v>30536.864033318725</v>
      </c>
      <c r="AJ922" s="391">
        <f t="shared" si="568"/>
        <v>37077.97816192235</v>
      </c>
      <c r="AK922" s="391">
        <f t="shared" si="568"/>
        <v>31696.417756756051</v>
      </c>
      <c r="AL922" s="391">
        <f t="shared" si="568"/>
        <v>110250.64034123695</v>
      </c>
      <c r="AM922" s="391">
        <f t="shared" si="568"/>
        <v>0</v>
      </c>
      <c r="AN922" s="391">
        <f t="shared" si="568"/>
        <v>0</v>
      </c>
      <c r="AO922" s="391">
        <f t="shared" si="568"/>
        <v>0</v>
      </c>
      <c r="AP922" s="391">
        <f t="shared" si="568"/>
        <v>0</v>
      </c>
      <c r="AQ922" s="391">
        <f t="shared" si="568"/>
        <v>72675.65103532825</v>
      </c>
      <c r="AR922" s="391">
        <f t="shared" si="568"/>
        <v>42773.235748538376</v>
      </c>
      <c r="AS922" s="391">
        <f t="shared" si="568"/>
        <v>21375.377190992236</v>
      </c>
      <c r="AT922" s="391">
        <f t="shared" si="568"/>
        <v>0</v>
      </c>
      <c r="AU922" s="391">
        <f t="shared" ref="AU922:BV922" si="569">AU921*AU785</f>
        <v>32840.7143577487</v>
      </c>
      <c r="AV922" s="391">
        <f t="shared" si="569"/>
        <v>40258.77909519244</v>
      </c>
      <c r="AW922" s="391">
        <f t="shared" si="569"/>
        <v>35283.930522451883</v>
      </c>
      <c r="AX922" s="391">
        <f t="shared" si="569"/>
        <v>122406.1356525716</v>
      </c>
      <c r="AY922" s="391">
        <f t="shared" si="569"/>
        <v>0</v>
      </c>
      <c r="AZ922" s="391">
        <f t="shared" si="569"/>
        <v>0</v>
      </c>
      <c r="BA922" s="391">
        <f t="shared" si="569"/>
        <v>8383.7077179364933</v>
      </c>
      <c r="BB922" s="391">
        <f t="shared" si="569"/>
        <v>0</v>
      </c>
      <c r="BC922" s="391">
        <f t="shared" si="569"/>
        <v>111903.67779384312</v>
      </c>
      <c r="BD922" s="391">
        <f t="shared" si="569"/>
        <v>51509.28254732208</v>
      </c>
      <c r="BE922" s="391">
        <f t="shared" si="569"/>
        <v>29734.587880791845</v>
      </c>
      <c r="BF922" s="391">
        <f t="shared" si="569"/>
        <v>0</v>
      </c>
      <c r="BG922" s="391">
        <f t="shared" si="569"/>
        <v>40817.421258810849</v>
      </c>
      <c r="BH922" s="391">
        <f t="shared" si="569"/>
        <v>50959.264271019798</v>
      </c>
      <c r="BI922" s="391">
        <f t="shared" si="569"/>
        <v>46475.7199807426</v>
      </c>
      <c r="BJ922" s="391">
        <f t="shared" si="569"/>
        <v>162505.24186201685</v>
      </c>
      <c r="BK922" s="391">
        <f t="shared" si="569"/>
        <v>0</v>
      </c>
      <c r="BL922" s="391">
        <f t="shared" si="569"/>
        <v>0</v>
      </c>
      <c r="BM922" s="391">
        <f t="shared" si="569"/>
        <v>0</v>
      </c>
      <c r="BN922" s="391">
        <f t="shared" si="569"/>
        <v>0</v>
      </c>
      <c r="BO922" s="391">
        <f t="shared" si="569"/>
        <v>71970.294125246262</v>
      </c>
      <c r="BP922" s="391">
        <f t="shared" si="569"/>
        <v>55687.236352705069</v>
      </c>
      <c r="BQ922" s="391">
        <f t="shared" si="569"/>
        <v>31145.021221656778</v>
      </c>
      <c r="BR922" s="391">
        <f t="shared" si="569"/>
        <v>0</v>
      </c>
      <c r="BS922" s="391">
        <f t="shared" si="569"/>
        <v>43853.386806962677</v>
      </c>
      <c r="BT922" s="391">
        <f t="shared" si="569"/>
        <v>54087.869770841113</v>
      </c>
      <c r="BU922" s="391">
        <f t="shared" si="569"/>
        <v>48891.245374584767</v>
      </c>
      <c r="BV922" s="391">
        <f t="shared" si="569"/>
        <v>169330.19666346474</v>
      </c>
      <c r="BW922" s="786">
        <f t="shared" si="549"/>
        <v>2104383.0701878038</v>
      </c>
    </row>
    <row r="923" spans="1:75" ht="16.5" thickBot="1" x14ac:dyDescent="0.3">
      <c r="A923" s="180" t="s">
        <v>1087</v>
      </c>
      <c r="N923" s="391"/>
      <c r="O923" s="789">
        <f t="shared" ref="O923:AT923" si="570">(O922/O5)*O2</f>
        <v>190153519.50535437</v>
      </c>
      <c r="P923" s="789">
        <f t="shared" si="570"/>
        <v>0</v>
      </c>
      <c r="Q923" s="789">
        <f t="shared" si="570"/>
        <v>0</v>
      </c>
      <c r="R923" s="789">
        <f t="shared" si="570"/>
        <v>0</v>
      </c>
      <c r="S923" s="789">
        <f t="shared" si="570"/>
        <v>92192707.625805557</v>
      </c>
      <c r="T923" s="789">
        <f t="shared" si="570"/>
        <v>61244409.545462474</v>
      </c>
      <c r="U923" s="789">
        <f t="shared" si="570"/>
        <v>29943667.15173265</v>
      </c>
      <c r="V923" s="789">
        <f t="shared" si="570"/>
        <v>0</v>
      </c>
      <c r="W923" s="789">
        <f t="shared" si="570"/>
        <v>55145809.551710658</v>
      </c>
      <c r="X923" s="789">
        <f t="shared" si="570"/>
        <v>64293407.490139723</v>
      </c>
      <c r="Y923" s="789">
        <f t="shared" si="570"/>
        <v>46114001.792441472</v>
      </c>
      <c r="Z923" s="789">
        <f t="shared" si="570"/>
        <v>210496692.61754492</v>
      </c>
      <c r="AA923" s="789">
        <f t="shared" si="570"/>
        <v>0</v>
      </c>
      <c r="AB923" s="789">
        <f t="shared" si="570"/>
        <v>0</v>
      </c>
      <c r="AC923" s="789">
        <f t="shared" si="570"/>
        <v>0</v>
      </c>
      <c r="AD923" s="789">
        <f t="shared" si="570"/>
        <v>0</v>
      </c>
      <c r="AE923" s="789">
        <f t="shared" si="570"/>
        <v>104731856.36167663</v>
      </c>
      <c r="AF923" s="789">
        <f t="shared" si="570"/>
        <v>52891098.74637977</v>
      </c>
      <c r="AG923" s="789">
        <f t="shared" si="570"/>
        <v>26134032.080353923</v>
      </c>
      <c r="AH923" s="789">
        <f t="shared" si="570"/>
        <v>0</v>
      </c>
      <c r="AI923" s="789">
        <f t="shared" si="570"/>
        <v>46212454.237089001</v>
      </c>
      <c r="AJ923" s="789">
        <f t="shared" si="570"/>
        <v>55524272.297478721</v>
      </c>
      <c r="AK923" s="789">
        <f t="shared" si="570"/>
        <v>57916398.889983699</v>
      </c>
      <c r="AL923" s="789">
        <f t="shared" si="570"/>
        <v>200888272.03229597</v>
      </c>
      <c r="AM923" s="789">
        <f t="shared" si="570"/>
        <v>0</v>
      </c>
      <c r="AN923" s="789">
        <f t="shared" si="570"/>
        <v>0</v>
      </c>
      <c r="AO923" s="789">
        <f t="shared" si="570"/>
        <v>0</v>
      </c>
      <c r="AP923" s="789">
        <f t="shared" si="570"/>
        <v>0</v>
      </c>
      <c r="AQ923" s="789">
        <f t="shared" si="570"/>
        <v>135559214.35221228</v>
      </c>
      <c r="AR923" s="789">
        <f t="shared" si="570"/>
        <v>96617191.337874919</v>
      </c>
      <c r="AS923" s="789">
        <f t="shared" si="570"/>
        <v>36526747.494019091</v>
      </c>
      <c r="AT923" s="789">
        <f t="shared" si="570"/>
        <v>0</v>
      </c>
      <c r="AU923" s="789">
        <f t="shared" ref="AU923:BV923" si="571">(AU922/AU5)*AU2</f>
        <v>62783718.62510781</v>
      </c>
      <c r="AV923" s="789">
        <f t="shared" si="571"/>
        <v>53287983.96600017</v>
      </c>
      <c r="AW923" s="789">
        <f t="shared" si="571"/>
        <v>92015450.241051316</v>
      </c>
      <c r="AX923" s="789">
        <f t="shared" si="571"/>
        <v>219971026.1285919</v>
      </c>
      <c r="AY923" s="789">
        <f t="shared" si="571"/>
        <v>0</v>
      </c>
      <c r="AZ923" s="789">
        <f t="shared" si="571"/>
        <v>0</v>
      </c>
      <c r="BA923" s="789">
        <f t="shared" si="571"/>
        <v>16540562.168211175</v>
      </c>
      <c r="BB923" s="789">
        <f t="shared" si="571"/>
        <v>0</v>
      </c>
      <c r="BC923" s="789">
        <f t="shared" si="571"/>
        <v>213959831.94182804</v>
      </c>
      <c r="BD923" s="789">
        <f t="shared" si="571"/>
        <v>101663057.65918832</v>
      </c>
      <c r="BE923" s="789">
        <f t="shared" si="571"/>
        <v>51209568.016919285</v>
      </c>
      <c r="BF923" s="789">
        <f t="shared" si="571"/>
        <v>0</v>
      </c>
      <c r="BG923" s="789">
        <f t="shared" si="571"/>
        <v>59768366.843258753</v>
      </c>
      <c r="BH923" s="789">
        <f t="shared" si="571"/>
        <v>66829435.143994525</v>
      </c>
      <c r="BI923" s="789">
        <f t="shared" si="571"/>
        <v>67367662.676847845</v>
      </c>
      <c r="BJ923" s="789">
        <f t="shared" si="571"/>
        <v>296481785.70825744</v>
      </c>
      <c r="BK923" s="789">
        <f t="shared" si="571"/>
        <v>0</v>
      </c>
      <c r="BL923" s="789">
        <f t="shared" si="571"/>
        <v>0</v>
      </c>
      <c r="BM923" s="789">
        <f t="shared" si="571"/>
        <v>0</v>
      </c>
      <c r="BN923" s="789">
        <f t="shared" si="571"/>
        <v>0</v>
      </c>
      <c r="BO923" s="789">
        <f t="shared" si="571"/>
        <v>103328779.42267498</v>
      </c>
      <c r="BP923" s="789">
        <f t="shared" si="571"/>
        <v>95874858.587240562</v>
      </c>
      <c r="BQ923" s="789">
        <f t="shared" si="571"/>
        <v>47094550.510431543</v>
      </c>
      <c r="BR923" s="789">
        <f t="shared" si="571"/>
        <v>0</v>
      </c>
      <c r="BS923" s="789">
        <f t="shared" si="571"/>
        <v>76304893.044115052</v>
      </c>
      <c r="BT923" s="789">
        <f t="shared" si="571"/>
        <v>109893824.81675601</v>
      </c>
      <c r="BU923" s="789">
        <f t="shared" si="571"/>
        <v>93198936.4953022</v>
      </c>
      <c r="BV923" s="789">
        <f t="shared" si="571"/>
        <v>360221771.70207733</v>
      </c>
      <c r="BW923" s="417">
        <f t="shared" si="549"/>
        <v>3750381816.8074107</v>
      </c>
    </row>
    <row r="924" spans="1:75" ht="16.5" thickBot="1" x14ac:dyDescent="0.3">
      <c r="N924" s="391"/>
      <c r="O924" s="391"/>
      <c r="P924" s="391"/>
      <c r="Q924" s="391"/>
      <c r="R924" s="391"/>
      <c r="S924" s="391"/>
      <c r="T924" s="391"/>
      <c r="U924" s="391"/>
      <c r="V924" s="391"/>
      <c r="W924" s="391"/>
      <c r="X924" s="391"/>
      <c r="Y924" s="391"/>
      <c r="Z924" s="391"/>
      <c r="AA924" s="391"/>
      <c r="AB924" s="391"/>
      <c r="AC924" s="391"/>
      <c r="AD924" s="391"/>
      <c r="AE924" s="391"/>
      <c r="AF924" s="391"/>
      <c r="AG924" s="391"/>
      <c r="AH924" s="391"/>
      <c r="AI924" s="391"/>
      <c r="AJ924" s="391"/>
      <c r="AK924" s="391"/>
      <c r="AL924" s="391"/>
      <c r="AM924" s="391"/>
      <c r="AN924" s="391"/>
      <c r="AO924" s="391"/>
      <c r="AP924" s="391"/>
      <c r="AQ924" s="391"/>
      <c r="AR924" s="391"/>
      <c r="AS924" s="391"/>
      <c r="AT924" s="391"/>
      <c r="AU924" s="391"/>
      <c r="AV924" s="391"/>
      <c r="AW924" s="391"/>
      <c r="AX924" s="391"/>
      <c r="AY924" s="391"/>
      <c r="AZ924" s="391"/>
      <c r="BA924" s="391"/>
      <c r="BB924" s="391"/>
      <c r="BC924" s="391"/>
      <c r="BD924" s="391"/>
      <c r="BE924" s="391"/>
      <c r="BF924" s="391"/>
      <c r="BG924" s="391"/>
      <c r="BH924" s="391"/>
      <c r="BI924" s="391"/>
      <c r="BJ924" s="391"/>
      <c r="BK924" s="391"/>
      <c r="BL924" s="391"/>
      <c r="BM924" s="391"/>
      <c r="BN924" s="391"/>
      <c r="BO924" s="391"/>
      <c r="BP924" s="391"/>
      <c r="BQ924" s="391"/>
      <c r="BR924" s="391"/>
      <c r="BS924" s="391"/>
      <c r="BT924" s="391"/>
      <c r="BU924" s="391"/>
      <c r="BV924" s="391"/>
      <c r="BW924" s="786"/>
    </row>
    <row r="925" spans="1:75" ht="16.5" thickBot="1" x14ac:dyDescent="0.3">
      <c r="BW925" s="405">
        <f t="shared" ref="BW925:BW977" si="572">SUM(C925:BV925)</f>
        <v>0</v>
      </c>
    </row>
    <row r="926" spans="1:75" ht="16.5" thickBot="1" x14ac:dyDescent="0.3">
      <c r="A926" s="393" t="s">
        <v>163</v>
      </c>
      <c r="BW926" s="405">
        <f t="shared" si="572"/>
        <v>0</v>
      </c>
    </row>
    <row r="927" spans="1:75" x14ac:dyDescent="0.25">
      <c r="A927" s="180" t="s">
        <v>494</v>
      </c>
      <c r="N927" s="336">
        <f>TABLES!G239</f>
        <v>4250</v>
      </c>
      <c r="O927" s="336">
        <f>N927*(1+'MONTHLY DATA'!AM338)*(1+3%)</f>
        <v>4526.335</v>
      </c>
      <c r="P927" s="336">
        <f>O927*(1+'MONTHLY DATA'!AN338)</f>
        <v>4526.335</v>
      </c>
      <c r="Q927" s="336">
        <f>P927*(1+'MONTHLY DATA'!AO338)</f>
        <v>4526.335</v>
      </c>
      <c r="R927" s="336">
        <f>Q927*(1+'MONTHLY DATA'!AP338)</f>
        <v>4526.335</v>
      </c>
      <c r="S927" s="336">
        <f>R927*(1+'MONTHLY DATA'!AQ338)</f>
        <v>4526.335</v>
      </c>
      <c r="T927" s="336">
        <f>S927*(1+'MONTHLY DATA'!AR338)</f>
        <v>4526.335</v>
      </c>
      <c r="U927" s="336">
        <f>T927*(1+'MONTHLY DATA'!AS338)</f>
        <v>4526.335</v>
      </c>
      <c r="V927" s="336">
        <f>U927*(1+'MONTHLY DATA'!AT338)</f>
        <v>4526.335</v>
      </c>
      <c r="W927" s="336">
        <f>V927*(1+'MONTHLY DATA'!AU338)</f>
        <v>4526.335</v>
      </c>
      <c r="X927" s="336">
        <f>W927*(1+'MONTHLY DATA'!AV338)</f>
        <v>4526.335</v>
      </c>
      <c r="Y927" s="336">
        <f>X927*(1+'MONTHLY DATA'!AW338)</f>
        <v>4526.335</v>
      </c>
      <c r="Z927" s="336">
        <f>Y927*(1+'MONTHLY DATA'!AX338)</f>
        <v>4526.335</v>
      </c>
      <c r="AA927" s="336">
        <f>Z927*(1+'MONTHLY DATA'!AY338)</f>
        <v>4684.7567249999993</v>
      </c>
      <c r="AB927" s="336">
        <f>AA927*(1+'MONTHLY DATA'!AZ338)</f>
        <v>4684.7567249999993</v>
      </c>
      <c r="AC927" s="336">
        <f>AB927*(1+'MONTHLY DATA'!BA338)</f>
        <v>4684.7567249999993</v>
      </c>
      <c r="AD927" s="336">
        <f>AC927*(1+'MONTHLY DATA'!BB338)</f>
        <v>4684.7567249999993</v>
      </c>
      <c r="AE927" s="336">
        <f>AD927*(1+'MONTHLY DATA'!BC338)</f>
        <v>4684.7567249999993</v>
      </c>
      <c r="AF927" s="336">
        <f>AE927*(1+'MONTHLY DATA'!BD338)</f>
        <v>4684.7567249999993</v>
      </c>
      <c r="AG927" s="336">
        <f>AF927*(1+'MONTHLY DATA'!BE338)</f>
        <v>4684.7567249999993</v>
      </c>
      <c r="AH927" s="336">
        <f>AG927*(1+'MONTHLY DATA'!BF338)</f>
        <v>4684.7567249999993</v>
      </c>
      <c r="AI927" s="336">
        <f>AH927*(1+'MONTHLY DATA'!BG338)</f>
        <v>4684.7567249999993</v>
      </c>
      <c r="AJ927" s="336">
        <f>AI927*(1+'MONTHLY DATA'!BH338)</f>
        <v>4684.7567249999993</v>
      </c>
      <c r="AK927" s="336">
        <f>AJ927*(1+'MONTHLY DATA'!BI338)</f>
        <v>4684.7567249999993</v>
      </c>
      <c r="AL927" s="336">
        <f>AK927*(1+'MONTHLY DATA'!BJ338)</f>
        <v>4684.7567249999993</v>
      </c>
      <c r="AM927" s="336">
        <f>AL927*(1+'MONTHLY DATA'!BK338)</f>
        <v>4909.6250477999993</v>
      </c>
      <c r="AN927" s="336">
        <f>AM927*(1+'MONTHLY DATA'!BL338)</f>
        <v>4909.6250477999993</v>
      </c>
      <c r="AO927" s="336">
        <f>AN927*(1+'MONTHLY DATA'!BM338)</f>
        <v>4909.6250477999993</v>
      </c>
      <c r="AP927" s="336">
        <f>AO927*(1+'MONTHLY DATA'!BN338)</f>
        <v>4909.6250477999993</v>
      </c>
      <c r="AQ927" s="336">
        <f>AP927*(1+'MONTHLY DATA'!BO338)</f>
        <v>4909.6250477999993</v>
      </c>
      <c r="AR927" s="336">
        <f>AQ927*(1+'MONTHLY DATA'!BP338)</f>
        <v>4909.6250477999993</v>
      </c>
      <c r="AS927" s="336">
        <f>AR927*(1+'MONTHLY DATA'!BQ338)</f>
        <v>4909.6250477999993</v>
      </c>
      <c r="AT927" s="336">
        <f>AS927*(1+'MONTHLY DATA'!BR338)</f>
        <v>4909.6250477999993</v>
      </c>
      <c r="AU927" s="336">
        <f>AT927*(1+'MONTHLY DATA'!BS338)</f>
        <v>4909.6250477999993</v>
      </c>
      <c r="AV927" s="336">
        <f>AU927*(1+'MONTHLY DATA'!BT338)</f>
        <v>4909.6250477999993</v>
      </c>
      <c r="AW927" s="336">
        <f>AV927*(1+'MONTHLY DATA'!BU338)</f>
        <v>4909.6250477999993</v>
      </c>
      <c r="AX927" s="336">
        <f>AW927*(1+'MONTHLY DATA'!BV338)</f>
        <v>4909.6250477999993</v>
      </c>
      <c r="AY927" s="336">
        <f>AX927*(1+'MONTHLY DATA'!BW338)</f>
        <v>5238.5699260025985</v>
      </c>
      <c r="AZ927" s="336">
        <f>AY927*(1+'MONTHLY DATA'!BX338)</f>
        <v>5238.5699260025985</v>
      </c>
      <c r="BA927" s="336">
        <f>AZ927*(1+'MONTHLY DATA'!BY338)</f>
        <v>5238.5699260025985</v>
      </c>
      <c r="BB927" s="336">
        <f>BA927*(1+'MONTHLY DATA'!BZ338)</f>
        <v>5238.5699260025985</v>
      </c>
      <c r="BC927" s="336">
        <f>BB927*(1+'MONTHLY DATA'!CA338)</f>
        <v>5238.5699260025985</v>
      </c>
      <c r="BD927" s="336">
        <f>BC927*(1+'MONTHLY DATA'!CB338)</f>
        <v>5238.5699260025985</v>
      </c>
      <c r="BE927" s="336">
        <f>BD927*(1+'MONTHLY DATA'!CC338)</f>
        <v>5238.5699260025985</v>
      </c>
      <c r="BF927" s="336">
        <f>BE927*(1+'MONTHLY DATA'!CD338)</f>
        <v>5238.5699260025985</v>
      </c>
      <c r="BG927" s="336">
        <f>BF927*(1+'MONTHLY DATA'!CE338)</f>
        <v>5238.5699260025985</v>
      </c>
      <c r="BH927" s="336">
        <f>BG927*(1+'MONTHLY DATA'!CF338)</f>
        <v>5238.5699260025985</v>
      </c>
      <c r="BI927" s="336">
        <f>BH927*(1+'MONTHLY DATA'!CG338)</f>
        <v>5238.5699260025985</v>
      </c>
      <c r="BJ927" s="336">
        <f>BI927*(1+'MONTHLY DATA'!CH338)</f>
        <v>5238.5699260025985</v>
      </c>
      <c r="BK927" s="336">
        <f>BJ927*(1+'MONTHLY DATA'!CI338)</f>
        <v>5479.5441425987183</v>
      </c>
      <c r="BL927" s="336">
        <f>BK927*(1+'MONTHLY DATA'!CJ338)</f>
        <v>5479.5441425987183</v>
      </c>
      <c r="BM927" s="336">
        <f>BL927*(1+'MONTHLY DATA'!CK338)</f>
        <v>5479.5441425987183</v>
      </c>
      <c r="BN927" s="336">
        <f>BM927*(1+'MONTHLY DATA'!CL338)</f>
        <v>5479.5441425987183</v>
      </c>
      <c r="BO927" s="336">
        <f>BN927*(1+'MONTHLY DATA'!CM338)</f>
        <v>5479.5441425987183</v>
      </c>
      <c r="BP927" s="336">
        <f>BO927*(1+'MONTHLY DATA'!CN338)</f>
        <v>5479.5441425987183</v>
      </c>
      <c r="BQ927" s="336">
        <f>BP927*(1+'MONTHLY DATA'!CO338)</f>
        <v>5479.5441425987183</v>
      </c>
      <c r="BR927" s="336">
        <f>BQ927*(1+'MONTHLY DATA'!CP338)</f>
        <v>5479.5441425987183</v>
      </c>
      <c r="BS927" s="336">
        <f>BR927*(1+'MONTHLY DATA'!CQ338)</f>
        <v>5479.5441425987183</v>
      </c>
      <c r="BT927" s="336">
        <f>BS927*(1+'MONTHLY DATA'!CR338)</f>
        <v>5479.5441425987183</v>
      </c>
      <c r="BU927" s="336">
        <f>BT927*(1+'MONTHLY DATA'!CS338)</f>
        <v>5479.5441425987183</v>
      </c>
      <c r="BV927" s="336">
        <f>BU927*(1+'MONTHLY DATA'!CT338)</f>
        <v>5479.5441425987183</v>
      </c>
      <c r="BW927" s="587">
        <f>SUM(O927:BV927)</f>
        <v>298065.97009681544</v>
      </c>
    </row>
    <row r="928" spans="1:75" x14ac:dyDescent="0.25">
      <c r="A928" s="180" t="s">
        <v>506</v>
      </c>
      <c r="N928" s="336"/>
      <c r="O928" s="336">
        <f>O927*O792</f>
        <v>38649.194554339752</v>
      </c>
      <c r="P928" s="336">
        <f t="shared" ref="P928:AT928" si="573">P927*P792</f>
        <v>0</v>
      </c>
      <c r="Q928" s="336">
        <f t="shared" si="573"/>
        <v>68.056388275262364</v>
      </c>
      <c r="R928" s="336">
        <f t="shared" si="573"/>
        <v>178.85834640653306</v>
      </c>
      <c r="S928" s="336">
        <f t="shared" si="573"/>
        <v>23909.307369209419</v>
      </c>
      <c r="T928" s="336">
        <f t="shared" si="573"/>
        <v>14151.542716625983</v>
      </c>
      <c r="U928" s="336">
        <f t="shared" si="573"/>
        <v>7762.0207615944546</v>
      </c>
      <c r="V928" s="336">
        <f t="shared" si="573"/>
        <v>0</v>
      </c>
      <c r="W928" s="336">
        <f t="shared" si="573"/>
        <v>11398.755531832685</v>
      </c>
      <c r="X928" s="336">
        <f t="shared" si="573"/>
        <v>12558.569504738321</v>
      </c>
      <c r="Y928" s="336">
        <f t="shared" si="573"/>
        <v>11261.549162071244</v>
      </c>
      <c r="Z928" s="336">
        <f t="shared" si="573"/>
        <v>34975.071597574177</v>
      </c>
      <c r="AA928" s="336">
        <f t="shared" si="573"/>
        <v>0</v>
      </c>
      <c r="AB928" s="336">
        <f t="shared" si="573"/>
        <v>0</v>
      </c>
      <c r="AC928" s="336">
        <f t="shared" si="573"/>
        <v>0</v>
      </c>
      <c r="AD928" s="336">
        <f t="shared" si="573"/>
        <v>0</v>
      </c>
      <c r="AE928" s="336">
        <f t="shared" si="573"/>
        <v>14059.799948516247</v>
      </c>
      <c r="AF928" s="336">
        <f t="shared" si="573"/>
        <v>11432.064787312998</v>
      </c>
      <c r="AG928" s="336">
        <f t="shared" si="573"/>
        <v>6009.2842786790134</v>
      </c>
      <c r="AH928" s="336">
        <f t="shared" si="573"/>
        <v>0</v>
      </c>
      <c r="AI928" s="336">
        <f t="shared" si="573"/>
        <v>9110.6845778883708</v>
      </c>
      <c r="AJ928" s="336">
        <f t="shared" si="573"/>
        <v>10185.618596913337</v>
      </c>
      <c r="AK928" s="336">
        <f t="shared" si="573"/>
        <v>9022.4132036840783</v>
      </c>
      <c r="AL928" s="336">
        <f t="shared" si="573"/>
        <v>28608.424858030638</v>
      </c>
      <c r="AM928" s="336">
        <f t="shared" si="573"/>
        <v>0</v>
      </c>
      <c r="AN928" s="336">
        <f t="shared" si="573"/>
        <v>0</v>
      </c>
      <c r="AO928" s="336">
        <f t="shared" si="573"/>
        <v>4890.2883088897643</v>
      </c>
      <c r="AP928" s="336">
        <f t="shared" si="573"/>
        <v>0</v>
      </c>
      <c r="AQ928" s="336">
        <f t="shared" si="573"/>
        <v>25641.998591216463</v>
      </c>
      <c r="AR928" s="336">
        <f t="shared" si="573"/>
        <v>14346.433418845376</v>
      </c>
      <c r="AS928" s="336">
        <f t="shared" si="573"/>
        <v>8151.7368081500617</v>
      </c>
      <c r="AT928" s="336">
        <f t="shared" si="573"/>
        <v>0</v>
      </c>
      <c r="AU928" s="336">
        <f t="shared" ref="AU928:BV928" si="574">AU927*AU792</f>
        <v>11635.323352084482</v>
      </c>
      <c r="AV928" s="336">
        <f t="shared" si="574"/>
        <v>12996.403884996578</v>
      </c>
      <c r="AW928" s="336">
        <f t="shared" si="574"/>
        <v>11776.436526045318</v>
      </c>
      <c r="AX928" s="336">
        <f t="shared" si="574"/>
        <v>37105.394594419093</v>
      </c>
      <c r="AY928" s="336">
        <f t="shared" si="574"/>
        <v>0</v>
      </c>
      <c r="AZ928" s="336">
        <f t="shared" si="574"/>
        <v>0</v>
      </c>
      <c r="BA928" s="336">
        <f t="shared" si="574"/>
        <v>0</v>
      </c>
      <c r="BB928" s="336">
        <f t="shared" si="574"/>
        <v>0</v>
      </c>
      <c r="BC928" s="336">
        <f t="shared" si="574"/>
        <v>24008.47890061267</v>
      </c>
      <c r="BD928" s="336">
        <f t="shared" si="574"/>
        <v>12856.225846846684</v>
      </c>
      <c r="BE928" s="336">
        <f t="shared" si="574"/>
        <v>8141.9838693404745</v>
      </c>
      <c r="BF928" s="336">
        <f t="shared" si="574"/>
        <v>0</v>
      </c>
      <c r="BG928" s="336">
        <f t="shared" si="574"/>
        <v>10666.618471059572</v>
      </c>
      <c r="BH928" s="336">
        <f t="shared" si="574"/>
        <v>12142.467741438415</v>
      </c>
      <c r="BI928" s="336">
        <f t="shared" si="574"/>
        <v>11363.979005457142</v>
      </c>
      <c r="BJ928" s="336">
        <f t="shared" si="574"/>
        <v>36273.521827269935</v>
      </c>
      <c r="BK928" s="336">
        <f t="shared" si="574"/>
        <v>0</v>
      </c>
      <c r="BL928" s="336">
        <f t="shared" si="574"/>
        <v>0</v>
      </c>
      <c r="BM928" s="336">
        <f t="shared" si="574"/>
        <v>0</v>
      </c>
      <c r="BN928" s="336">
        <f t="shared" si="574"/>
        <v>0</v>
      </c>
      <c r="BO928" s="336">
        <f t="shared" si="574"/>
        <v>24576.059470564764</v>
      </c>
      <c r="BP928" s="336">
        <f t="shared" si="574"/>
        <v>14417.681434271401</v>
      </c>
      <c r="BQ928" s="336">
        <f t="shared" si="574"/>
        <v>8749.7428014473535</v>
      </c>
      <c r="BR928" s="336">
        <f t="shared" si="574"/>
        <v>0</v>
      </c>
      <c r="BS928" s="336">
        <f t="shared" si="574"/>
        <v>11811.632602702342</v>
      </c>
      <c r="BT928" s="336">
        <f t="shared" si="574"/>
        <v>13526.419552607464</v>
      </c>
      <c r="BU928" s="336">
        <f t="shared" si="574"/>
        <v>12500.375859183159</v>
      </c>
      <c r="BV928" s="336">
        <f t="shared" si="574"/>
        <v>40231.89402793115</v>
      </c>
      <c r="BW928" s="587">
        <f t="shared" si="572"/>
        <v>611152.3130790724</v>
      </c>
    </row>
    <row r="929" spans="1:75" x14ac:dyDescent="0.25">
      <c r="A929" s="180" t="s">
        <v>1086</v>
      </c>
      <c r="N929" s="336"/>
      <c r="O929" s="789">
        <f t="shared" ref="O929:AT929" si="575">O928*O3*O2</f>
        <v>236904102.94028094</v>
      </c>
      <c r="P929" s="789">
        <f t="shared" si="575"/>
        <v>0</v>
      </c>
      <c r="Q929" s="789">
        <f t="shared" si="575"/>
        <v>344637.55022592866</v>
      </c>
      <c r="R929" s="789">
        <f t="shared" si="575"/>
        <v>817203.78473144956</v>
      </c>
      <c r="S929" s="789">
        <f t="shared" si="575"/>
        <v>119905176.45658523</v>
      </c>
      <c r="T929" s="789">
        <f t="shared" si="575"/>
        <v>69512377.824066833</v>
      </c>
      <c r="U929" s="789">
        <f t="shared" si="575"/>
        <v>62216477.414560348</v>
      </c>
      <c r="V929" s="789">
        <f t="shared" si="575"/>
        <v>0</v>
      </c>
      <c r="W929" s="789">
        <f t="shared" si="575"/>
        <v>55990687.172362149</v>
      </c>
      <c r="X929" s="789">
        <f t="shared" si="575"/>
        <v>78892933.628766134</v>
      </c>
      <c r="Y929" s="789">
        <f t="shared" si="575"/>
        <v>75936625.999846414</v>
      </c>
      <c r="Z929" s="789">
        <f t="shared" si="575"/>
        <v>242824927.08763799</v>
      </c>
      <c r="AA929" s="789">
        <f t="shared" si="575"/>
        <v>0</v>
      </c>
      <c r="AB929" s="789">
        <f t="shared" si="575"/>
        <v>0</v>
      </c>
      <c r="AC929" s="789">
        <f t="shared" si="575"/>
        <v>0</v>
      </c>
      <c r="AD929" s="789">
        <f t="shared" si="575"/>
        <v>0</v>
      </c>
      <c r="AE929" s="789">
        <f t="shared" si="575"/>
        <v>61610043.374398194</v>
      </c>
      <c r="AF929" s="789">
        <f t="shared" si="575"/>
        <v>48106128.625013106</v>
      </c>
      <c r="AG929" s="789">
        <f t="shared" si="575"/>
        <v>44528796.505011491</v>
      </c>
      <c r="AH929" s="789">
        <f t="shared" si="575"/>
        <v>0</v>
      </c>
      <c r="AI929" s="789">
        <f t="shared" si="575"/>
        <v>63698262.29476434</v>
      </c>
      <c r="AJ929" s="789">
        <f t="shared" si="575"/>
        <v>57961262.625735343</v>
      </c>
      <c r="AK929" s="789">
        <f t="shared" si="575"/>
        <v>62316905.756525561</v>
      </c>
      <c r="AL929" s="789">
        <f t="shared" si="575"/>
        <v>198084733.71700412</v>
      </c>
      <c r="AM929" s="789">
        <f t="shared" si="575"/>
        <v>0</v>
      </c>
      <c r="AN929" s="789">
        <f t="shared" si="575"/>
        <v>0</v>
      </c>
      <c r="AO929" s="789">
        <f t="shared" si="575"/>
        <v>27199783.574044868</v>
      </c>
      <c r="AP929" s="789">
        <f t="shared" si="575"/>
        <v>0</v>
      </c>
      <c r="AQ929" s="789">
        <f t="shared" si="575"/>
        <v>190838010.31526941</v>
      </c>
      <c r="AR929" s="789">
        <f t="shared" si="575"/>
        <v>132216730.38807897</v>
      </c>
      <c r="AS929" s="789">
        <f t="shared" si="575"/>
        <v>33153113.5987463</v>
      </c>
      <c r="AT929" s="789">
        <f t="shared" si="575"/>
        <v>0</v>
      </c>
      <c r="AU929" s="789">
        <f t="shared" ref="AU929:BV929" si="576">AU928*AU3*AU2</f>
        <v>71848121.699121684</v>
      </c>
      <c r="AV929" s="789">
        <f t="shared" si="576"/>
        <v>56768292.169665053</v>
      </c>
      <c r="AW929" s="789">
        <f t="shared" si="576"/>
        <v>73092808.586205482</v>
      </c>
      <c r="AX929" s="789">
        <f t="shared" si="576"/>
        <v>192706866.82611555</v>
      </c>
      <c r="AY929" s="789">
        <f t="shared" si="576"/>
        <v>0</v>
      </c>
      <c r="AZ929" s="789">
        <f t="shared" si="576"/>
        <v>0</v>
      </c>
      <c r="BA929" s="789">
        <f t="shared" si="576"/>
        <v>0</v>
      </c>
      <c r="BB929" s="789">
        <f t="shared" si="576"/>
        <v>0</v>
      </c>
      <c r="BC929" s="789">
        <f t="shared" si="576"/>
        <v>183616846.63188571</v>
      </c>
      <c r="BD929" s="789">
        <f t="shared" si="576"/>
        <v>106063863.23648515</v>
      </c>
      <c r="BE929" s="789">
        <f t="shared" si="576"/>
        <v>63100374.987388678</v>
      </c>
      <c r="BF929" s="789">
        <f t="shared" si="576"/>
        <v>0</v>
      </c>
      <c r="BG929" s="789">
        <f t="shared" si="576"/>
        <v>54666419.664180301</v>
      </c>
      <c r="BH929" s="789">
        <f t="shared" si="576"/>
        <v>60192641.087858513</v>
      </c>
      <c r="BI929" s="789">
        <f t="shared" si="576"/>
        <v>69183904.185223088</v>
      </c>
      <c r="BJ929" s="789">
        <f t="shared" si="576"/>
        <v>190595593.08920717</v>
      </c>
      <c r="BK929" s="789">
        <f t="shared" si="576"/>
        <v>0</v>
      </c>
      <c r="BL929" s="789">
        <f t="shared" si="576"/>
        <v>0</v>
      </c>
      <c r="BM929" s="789">
        <f t="shared" si="576"/>
        <v>0</v>
      </c>
      <c r="BN929" s="789">
        <f t="shared" si="576"/>
        <v>0</v>
      </c>
      <c r="BO929" s="789">
        <f t="shared" si="576"/>
        <v>170422684.39863133</v>
      </c>
      <c r="BP929" s="789">
        <f t="shared" si="576"/>
        <v>111700986.91201767</v>
      </c>
      <c r="BQ929" s="789">
        <f t="shared" si="576"/>
        <v>57817425.457683958</v>
      </c>
      <c r="BR929" s="789">
        <f t="shared" si="576"/>
        <v>0</v>
      </c>
      <c r="BS929" s="789">
        <f t="shared" si="576"/>
        <v>90429859.206289142</v>
      </c>
      <c r="BT929" s="789">
        <f t="shared" si="576"/>
        <v>107456582.2098242</v>
      </c>
      <c r="BU929" s="789">
        <f t="shared" si="576"/>
        <v>91502751.289220721</v>
      </c>
      <c r="BV929" s="789">
        <f t="shared" si="576"/>
        <v>256759947.68625659</v>
      </c>
      <c r="BW929" s="417">
        <f t="shared" ref="BW929" si="577">SUM(C929:BV929)</f>
        <v>3870984889.9569149</v>
      </c>
    </row>
    <row r="930" spans="1:75" ht="16.5" thickBot="1" x14ac:dyDescent="0.3">
      <c r="BW930" s="418">
        <f t="shared" si="572"/>
        <v>0</v>
      </c>
    </row>
    <row r="931" spans="1:75" ht="16.5" thickBot="1" x14ac:dyDescent="0.3">
      <c r="A931" s="394" t="s">
        <v>164</v>
      </c>
      <c r="BW931" s="405">
        <f t="shared" si="572"/>
        <v>0</v>
      </c>
    </row>
    <row r="932" spans="1:75" x14ac:dyDescent="0.25">
      <c r="A932" s="180" t="s">
        <v>494</v>
      </c>
      <c r="N932" s="249">
        <f>TABLES!G240</f>
        <v>4842500</v>
      </c>
      <c r="O932" s="249">
        <f>N932*(1+'MONTHLY DATA'!AM332)</f>
        <v>4868021.6432551201</v>
      </c>
      <c r="P932" s="249">
        <f>O932*(1+'MONTHLY DATA'!AN332)</f>
        <v>6930359.0695163468</v>
      </c>
      <c r="Q932" s="249">
        <f>P932*(1+'MONTHLY DATA'!AO332)</f>
        <v>7543590.8417280959</v>
      </c>
      <c r="R932" s="249">
        <f>Q932*(1+'MONTHLY DATA'!AP332)</f>
        <v>4585641.1071030572</v>
      </c>
      <c r="S932" s="249">
        <f>R932*(1+'MONTHLY DATA'!AQ332)</f>
        <v>7514719.3642651346</v>
      </c>
      <c r="T932" s="249">
        <f>S932*(1+'MONTHLY DATA'!AR332)</f>
        <v>6560676.731932343</v>
      </c>
      <c r="U932" s="249">
        <f>T932*(1+'MONTHLY DATA'!AS332)</f>
        <v>7758000.2355099963</v>
      </c>
      <c r="V932" s="249">
        <f>U932*(1+'MONTHLY DATA'!AT332)</f>
        <v>5181030.6334712785</v>
      </c>
      <c r="W932" s="249">
        <f>V932*(1+'MONTHLY DATA'!AU332)</f>
        <v>6165426.4538308224</v>
      </c>
      <c r="X932" s="249">
        <f>W932*(1+'MONTHLY DATA'!AV332)</f>
        <v>7365629.4701765552</v>
      </c>
      <c r="Y932" s="249">
        <f>X932*(1+'MONTHLY DATA'!AW332)</f>
        <v>4835319.1110100206</v>
      </c>
      <c r="Z932" s="249">
        <f>Y932*(1+'MONTHLY DATA'!AX332)</f>
        <v>4066665.6767771398</v>
      </c>
      <c r="AA932" s="249">
        <f>Z932*(1+'MONTHLY DATA'!AY332)</f>
        <v>4090887.5966443121</v>
      </c>
      <c r="AB932" s="249">
        <f>AA932*(1+'MONTHLY DATA'!AZ332)</f>
        <v>4851439.547083077</v>
      </c>
      <c r="AC932" s="249">
        <f>AB932*(1+'MONTHLY DATA'!BA332)</f>
        <v>5125956.7026214665</v>
      </c>
      <c r="AD932" s="249">
        <f>AC932*(1+'MONTHLY DATA'!BB332)</f>
        <v>6724657.5486632744</v>
      </c>
      <c r="AE932" s="249">
        <f>AD932*(1+'MONTHLY DATA'!BC332)</f>
        <v>4125097.0734228715</v>
      </c>
      <c r="AF932" s="249">
        <f>AE932*(1+'MONTHLY DATA'!BD332)</f>
        <v>6004478.9863517247</v>
      </c>
      <c r="AG932" s="249">
        <f>AF932*(1+'MONTHLY DATA'!BE332)</f>
        <v>5483037.3901685486</v>
      </c>
      <c r="AH932" s="249">
        <f>AG932*(1+'MONTHLY DATA'!BF332)</f>
        <v>5427191.6389723876</v>
      </c>
      <c r="AI932" s="249">
        <f>AH932*(1+'MONTHLY DATA'!BG332)</f>
        <v>3830889.4025529013</v>
      </c>
      <c r="AJ932" s="249">
        <f>AI932*(1+'MONTHLY DATA'!BH332)</f>
        <v>5584324.8354447447</v>
      </c>
      <c r="AK932" s="249">
        <f>AJ932*(1+'MONTHLY DATA'!BI332)</f>
        <v>6674755.1287564393</v>
      </c>
      <c r="AL932" s="249">
        <f>AK932*(1+'MONTHLY DATA'!BJ332)</f>
        <v>6558211.785238469</v>
      </c>
      <c r="AM932" s="249">
        <f>AL932*(1+'MONTHLY DATA'!BK332)</f>
        <v>6394586.1547293318</v>
      </c>
      <c r="AN932" s="249">
        <f>AM932*(1+'MONTHLY DATA'!BL332)</f>
        <v>4531140.122900581</v>
      </c>
      <c r="AO932" s="249">
        <f>AN932*(1+'MONTHLY DATA'!BM332)</f>
        <v>3947793.3415152351</v>
      </c>
      <c r="AP932" s="249">
        <f>AO932*(1+'MONTHLY DATA'!BN332)</f>
        <v>5338683.2997647971</v>
      </c>
      <c r="AQ932" s="249">
        <f>AP932*(1+'MONTHLY DATA'!BO332)</f>
        <v>6246836.7691475851</v>
      </c>
      <c r="AR932" s="249">
        <f>AQ932*(1+'MONTHLY DATA'!BP332)</f>
        <v>5015675.4369179895</v>
      </c>
      <c r="AS932" s="249">
        <f>AR932*(1+'MONTHLY DATA'!BQ332)</f>
        <v>3914975.1561039314</v>
      </c>
      <c r="AT932" s="249">
        <f>AS932*(1+'MONTHLY DATA'!BR332)</f>
        <v>4684532.4486551033</v>
      </c>
      <c r="AU932" s="249">
        <f>AT932*(1+'MONTHLY DATA'!BS332)</f>
        <v>5245493.6620664345</v>
      </c>
      <c r="AV932" s="249">
        <f>AU932*(1+'MONTHLY DATA'!BT332)</f>
        <v>5593352.7154455772</v>
      </c>
      <c r="AW932" s="249">
        <f>AV932*(1+'MONTHLY DATA'!BU332)</f>
        <v>4384340.0990030579</v>
      </c>
      <c r="AX932" s="249">
        <f>AW932*(1+'MONTHLY DATA'!BV332)</f>
        <v>5484844.9933511978</v>
      </c>
      <c r="AY932" s="249">
        <f>AX932*(1+'MONTHLY DATA'!BW332)</f>
        <v>4874938.8506720662</v>
      </c>
      <c r="AZ932" s="249">
        <f>AY932*(1+'MONTHLY DATA'!BX332)</f>
        <v>4136266.7138476702</v>
      </c>
      <c r="BA932" s="249">
        <f>AZ932*(1+'MONTHLY DATA'!BY332)</f>
        <v>4680698.4009695016</v>
      </c>
      <c r="BB932" s="249">
        <f>BA932*(1+'MONTHLY DATA'!BZ332)</f>
        <v>5499820.621139165</v>
      </c>
      <c r="BC932" s="249">
        <f>BB932*(1+'MONTHLY DATA'!CA332)</f>
        <v>5243162.3254860044</v>
      </c>
      <c r="BD932" s="249">
        <f>BC932*(1+'MONTHLY DATA'!CB332)</f>
        <v>5791585.0514851147</v>
      </c>
      <c r="BE932" s="249">
        <f>BD932*(1+'MONTHLY DATA'!CC332)</f>
        <v>4404082.3225731729</v>
      </c>
      <c r="BF932" s="249">
        <f>BE932*(1+'MONTHLY DATA'!CD332)</f>
        <v>4006294.2418246283</v>
      </c>
      <c r="BG932" s="249">
        <f>BF932*(1+'MONTHLY DATA'!CE332)</f>
        <v>4596186.531913978</v>
      </c>
      <c r="BH932" s="249">
        <f>BG932*(1+'MONTHLY DATA'!CF332)</f>
        <v>5469533.6763556674</v>
      </c>
      <c r="BI932" s="249">
        <f>BH932*(1+'MONTHLY DATA'!CG332)</f>
        <v>5679900.3562155003</v>
      </c>
      <c r="BJ932" s="249">
        <f>BI932*(1+'MONTHLY DATA'!CH332)</f>
        <v>5212143.8562918706</v>
      </c>
      <c r="BK932" s="249">
        <f>BJ932*(1+'MONTHLY DATA'!CI332)</f>
        <v>5174711.1867785007</v>
      </c>
      <c r="BL932" s="249">
        <f>BK932*(1+'MONTHLY DATA'!CJ332)</f>
        <v>4092038.7366497759</v>
      </c>
      <c r="BM932" s="249">
        <f>BL932*(1+'MONTHLY DATA'!CK332)</f>
        <v>4177110.0682801264</v>
      </c>
      <c r="BN932" s="249">
        <f>BM932*(1+'MONTHLY DATA'!CL332)</f>
        <v>5462791.9983871263</v>
      </c>
      <c r="BO932" s="249">
        <f>BN932*(1+'MONTHLY DATA'!CM332)</f>
        <v>5704372.0988810174</v>
      </c>
      <c r="BP932" s="249">
        <f>BO932*(1+'MONTHLY DATA'!CN332)</f>
        <v>5887822.7754736328</v>
      </c>
      <c r="BQ932" s="249">
        <f>BP932*(1+'MONTHLY DATA'!CO332)</f>
        <v>3296546.2117070495</v>
      </c>
      <c r="BR932" s="249">
        <f>BQ932*(1+'MONTHLY DATA'!CP332)</f>
        <v>3661637.9943951559</v>
      </c>
      <c r="BS932" s="249">
        <f>BR932*(1+'MONTHLY DATA'!CQ332)</f>
        <v>5137106.082874923</v>
      </c>
      <c r="BT932" s="249">
        <f>BS932*(1+'MONTHLY DATA'!CR332)</f>
        <v>4920083.9542401005</v>
      </c>
      <c r="BU932" s="249">
        <f>BT932*(1+'MONTHLY DATA'!CS332)</f>
        <v>3681412.2686176752</v>
      </c>
      <c r="BV932" s="249">
        <f>BU932*(1+'MONTHLY DATA'!CT332)</f>
        <v>4631842.2333915206</v>
      </c>
      <c r="BW932" s="417">
        <f>SUM(O932:BV932)</f>
        <v>314060350.73254782</v>
      </c>
    </row>
    <row r="933" spans="1:75" x14ac:dyDescent="0.25">
      <c r="A933" s="180" t="s">
        <v>496</v>
      </c>
      <c r="N933" s="249"/>
      <c r="O933" s="249">
        <f t="shared" ref="O933:AT933" si="578">O932*O799</f>
        <v>90072100.055887118</v>
      </c>
      <c r="P933" s="249">
        <f t="shared" si="578"/>
        <v>0</v>
      </c>
      <c r="Q933" s="249">
        <f t="shared" si="578"/>
        <v>0</v>
      </c>
      <c r="R933" s="249">
        <f t="shared" si="578"/>
        <v>0</v>
      </c>
      <c r="S933" s="249">
        <f t="shared" si="578"/>
        <v>84892766.173823357</v>
      </c>
      <c r="T933" s="249">
        <f t="shared" si="578"/>
        <v>43782252.387652971</v>
      </c>
      <c r="U933" s="249">
        <f t="shared" si="578"/>
        <v>28018642.463169586</v>
      </c>
      <c r="V933" s="249">
        <f t="shared" si="578"/>
        <v>0</v>
      </c>
      <c r="W933" s="249">
        <f t="shared" si="578"/>
        <v>32945131.932206936</v>
      </c>
      <c r="X933" s="249">
        <f t="shared" si="578"/>
        <v>43772728.677964978</v>
      </c>
      <c r="Y933" s="249">
        <f t="shared" si="578"/>
        <v>25672244.342369411</v>
      </c>
      <c r="Z933" s="249">
        <f t="shared" si="578"/>
        <v>67751219.33441931</v>
      </c>
      <c r="AA933" s="249">
        <f t="shared" si="578"/>
        <v>0</v>
      </c>
      <c r="AB933" s="249">
        <f t="shared" si="578"/>
        <v>0</v>
      </c>
      <c r="AC933" s="249">
        <f t="shared" si="578"/>
        <v>0</v>
      </c>
      <c r="AD933" s="249">
        <f t="shared" si="578"/>
        <v>0</v>
      </c>
      <c r="AE933" s="249">
        <f t="shared" si="578"/>
        <v>41078162.375242561</v>
      </c>
      <c r="AF933" s="249">
        <f t="shared" si="578"/>
        <v>37800393.328168541</v>
      </c>
      <c r="AG933" s="249">
        <f t="shared" si="578"/>
        <v>17875670.490586061</v>
      </c>
      <c r="AH933" s="249">
        <f t="shared" si="578"/>
        <v>0</v>
      </c>
      <c r="AI933" s="249">
        <f t="shared" si="578"/>
        <v>19118114.634234067</v>
      </c>
      <c r="AJ933" s="249">
        <f t="shared" si="578"/>
        <v>31443590.722084012</v>
      </c>
      <c r="AK933" s="249">
        <f t="shared" si="578"/>
        <v>33157548.21641909</v>
      </c>
      <c r="AL933" s="249">
        <f t="shared" si="578"/>
        <v>104418218.80539234</v>
      </c>
      <c r="AM933" s="249">
        <f t="shared" si="578"/>
        <v>0</v>
      </c>
      <c r="AN933" s="249">
        <f t="shared" si="578"/>
        <v>0</v>
      </c>
      <c r="AO933" s="249">
        <f t="shared" si="578"/>
        <v>7491962.2715778183</v>
      </c>
      <c r="AP933" s="249">
        <f t="shared" si="578"/>
        <v>0</v>
      </c>
      <c r="AQ933" s="249">
        <f t="shared" si="578"/>
        <v>82005867.740106702</v>
      </c>
      <c r="AR933" s="249">
        <f t="shared" si="578"/>
        <v>36838867.555558719</v>
      </c>
      <c r="AS933" s="249">
        <f t="shared" si="578"/>
        <v>16338495.329145903</v>
      </c>
      <c r="AT933" s="249">
        <f t="shared" si="578"/>
        <v>0</v>
      </c>
      <c r="AU933" s="249">
        <f t="shared" ref="AU933:BV933" si="579">AU932*AU799</f>
        <v>31246236.978725657</v>
      </c>
      <c r="AV933" s="249">
        <f t="shared" si="579"/>
        <v>37215881.014576778</v>
      </c>
      <c r="AW933" s="249">
        <f t="shared" si="579"/>
        <v>26433278.3797356</v>
      </c>
      <c r="AX933" s="249">
        <f t="shared" si="579"/>
        <v>104191984.87309706</v>
      </c>
      <c r="AY933" s="249">
        <f t="shared" si="579"/>
        <v>0</v>
      </c>
      <c r="AZ933" s="249">
        <f t="shared" si="579"/>
        <v>0</v>
      </c>
      <c r="BA933" s="249">
        <f t="shared" si="579"/>
        <v>17085059.098019652</v>
      </c>
      <c r="BB933" s="249">
        <f t="shared" si="579"/>
        <v>0</v>
      </c>
      <c r="BC933" s="249">
        <f t="shared" si="579"/>
        <v>84965661.103884593</v>
      </c>
      <c r="BD933" s="249">
        <f t="shared" si="579"/>
        <v>47246817.428427421</v>
      </c>
      <c r="BE933" s="249">
        <f t="shared" si="579"/>
        <v>22553826.720826127</v>
      </c>
      <c r="BF933" s="249">
        <f t="shared" si="579"/>
        <v>0</v>
      </c>
      <c r="BG933" s="249">
        <f t="shared" si="579"/>
        <v>30970504.567317232</v>
      </c>
      <c r="BH933" s="249">
        <f t="shared" si="579"/>
        <v>42340721.969812334</v>
      </c>
      <c r="BI933" s="249">
        <f t="shared" si="579"/>
        <v>41041734.838118628</v>
      </c>
      <c r="BJ933" s="249">
        <f t="shared" si="579"/>
        <v>121374075.60365659</v>
      </c>
      <c r="BK933" s="249">
        <f t="shared" si="579"/>
        <v>0</v>
      </c>
      <c r="BL933" s="249">
        <f t="shared" si="579"/>
        <v>0</v>
      </c>
      <c r="BM933" s="249">
        <f t="shared" si="579"/>
        <v>0</v>
      </c>
      <c r="BN933" s="249">
        <f t="shared" si="579"/>
        <v>0</v>
      </c>
      <c r="BO933" s="249">
        <f t="shared" si="579"/>
        <v>61504594.218506619</v>
      </c>
      <c r="BP933" s="249">
        <f t="shared" si="579"/>
        <v>46526459.485322423</v>
      </c>
      <c r="BQ933" s="249">
        <f t="shared" si="579"/>
        <v>16117244.494028283</v>
      </c>
      <c r="BR933" s="249">
        <f t="shared" si="579"/>
        <v>0</v>
      </c>
      <c r="BS933" s="249">
        <f t="shared" si="579"/>
        <v>33577117.835576415</v>
      </c>
      <c r="BT933" s="249">
        <f t="shared" si="579"/>
        <v>36155889.703873441</v>
      </c>
      <c r="BU933" s="249">
        <f t="shared" si="579"/>
        <v>25143293.718045175</v>
      </c>
      <c r="BV933" s="249">
        <f t="shared" si="579"/>
        <v>99857180.339073494</v>
      </c>
      <c r="BW933" s="417">
        <f t="shared" si="572"/>
        <v>1770021539.2066331</v>
      </c>
    </row>
    <row r="934" spans="1:75" x14ac:dyDescent="0.25">
      <c r="A934" s="180" t="s">
        <v>497</v>
      </c>
      <c r="N934" s="249"/>
      <c r="O934" s="249">
        <f>O933*TABLES!$E$713</f>
        <v>7205768.0044709696</v>
      </c>
      <c r="P934" s="249">
        <f>P933*TABLES!$E$713</f>
        <v>0</v>
      </c>
      <c r="Q934" s="249">
        <f>Q933*TABLES!$E$713</f>
        <v>0</v>
      </c>
      <c r="R934" s="249">
        <f>R933*TABLES!$E$713</f>
        <v>0</v>
      </c>
      <c r="S934" s="249">
        <f>S933*TABLES!$E$713</f>
        <v>6791421.2939058691</v>
      </c>
      <c r="T934" s="249">
        <f>T933*TABLES!$E$713</f>
        <v>3502580.1910122377</v>
      </c>
      <c r="U934" s="249">
        <f>U933*TABLES!$E$713</f>
        <v>2241491.3970535668</v>
      </c>
      <c r="V934" s="249">
        <f>V933*TABLES!$E$713</f>
        <v>0</v>
      </c>
      <c r="W934" s="249">
        <f>W933*TABLES!$E$713</f>
        <v>2635610.5545765548</v>
      </c>
      <c r="X934" s="249">
        <f>X933*TABLES!$E$713</f>
        <v>3501818.2942371983</v>
      </c>
      <c r="Y934" s="249">
        <f>Y933*TABLES!$E$713</f>
        <v>2053779.5473895529</v>
      </c>
      <c r="Z934" s="249">
        <f>Z933*TABLES!$E$713</f>
        <v>5420097.5467535453</v>
      </c>
      <c r="AA934" s="249">
        <f>AA933*TABLES!$F$713</f>
        <v>0</v>
      </c>
      <c r="AB934" s="249">
        <f>AB933*TABLES!$F$713</f>
        <v>0</v>
      </c>
      <c r="AC934" s="249">
        <f>AC933*TABLES!$F$713</f>
        <v>0</v>
      </c>
      <c r="AD934" s="249">
        <f>AD933*TABLES!$F$713</f>
        <v>0</v>
      </c>
      <c r="AE934" s="249">
        <f>AE933*TABLES!$F$713</f>
        <v>3697034.6137718302</v>
      </c>
      <c r="AF934" s="249">
        <f>AF933*TABLES!$F$713</f>
        <v>3402035.3995351684</v>
      </c>
      <c r="AG934" s="249">
        <f>AG933*TABLES!$F$713</f>
        <v>1608810.3441527453</v>
      </c>
      <c r="AH934" s="249">
        <f>AH933*TABLES!$F$713</f>
        <v>0</v>
      </c>
      <c r="AI934" s="249">
        <f>AI933*TABLES!$F$713</f>
        <v>1720630.3170810661</v>
      </c>
      <c r="AJ934" s="249">
        <f>AJ933*TABLES!$F$713</f>
        <v>2829923.1649875608</v>
      </c>
      <c r="AK934" s="249">
        <f>AK933*TABLES!$F$713</f>
        <v>2984179.3394777179</v>
      </c>
      <c r="AL934" s="249">
        <f>AL933*TABLES!$F$713</f>
        <v>9397639.6924853101</v>
      </c>
      <c r="AM934" s="249">
        <f>AM933*TABLES!$G$713</f>
        <v>0</v>
      </c>
      <c r="AN934" s="249">
        <f>AN933*TABLES!$G$713</f>
        <v>0</v>
      </c>
      <c r="AO934" s="249">
        <f>AO933*TABLES!$G$713</f>
        <v>899035.4725893382</v>
      </c>
      <c r="AP934" s="249">
        <f>AP933*TABLES!$G$713</f>
        <v>0</v>
      </c>
      <c r="AQ934" s="249">
        <f>AQ933*TABLES!$G$713</f>
        <v>9840704.128812803</v>
      </c>
      <c r="AR934" s="249">
        <f>AR933*TABLES!$G$713</f>
        <v>4420664.1066670464</v>
      </c>
      <c r="AS934" s="249">
        <f>AS933*TABLES!$G$713</f>
        <v>1960619.4394975083</v>
      </c>
      <c r="AT934" s="249">
        <f>AT933*TABLES!$G$713</f>
        <v>0</v>
      </c>
      <c r="AU934" s="249">
        <f>AU933*TABLES!$G$713</f>
        <v>3749548.4374470785</v>
      </c>
      <c r="AV934" s="249">
        <f>AV933*TABLES!$G$713</f>
        <v>4465905.7217492135</v>
      </c>
      <c r="AW934" s="249">
        <f>AW933*TABLES!$G$713</f>
        <v>3171993.4055682719</v>
      </c>
      <c r="AX934" s="249">
        <f>AX933*TABLES!$G$713</f>
        <v>12503038.184771648</v>
      </c>
      <c r="AY934" s="249">
        <f>AY933*TABLES!$H$713</f>
        <v>0</v>
      </c>
      <c r="AZ934" s="249">
        <f>AZ933*TABLES!$H$713</f>
        <v>0</v>
      </c>
      <c r="BA934" s="249">
        <f>BA933*TABLES!$H$713</f>
        <v>2221057.6827425547</v>
      </c>
      <c r="BB934" s="249">
        <f>BB933*TABLES!$H$713</f>
        <v>0</v>
      </c>
      <c r="BC934" s="249">
        <f>BC933*TABLES!$H$713</f>
        <v>11045535.943504997</v>
      </c>
      <c r="BD934" s="249">
        <f>BD933*TABLES!$H$713</f>
        <v>6142086.2656955644</v>
      </c>
      <c r="BE934" s="249">
        <f>BE933*TABLES!$H$713</f>
        <v>2931997.4737073965</v>
      </c>
      <c r="BF934" s="249">
        <f>BF933*TABLES!$H$713</f>
        <v>0</v>
      </c>
      <c r="BG934" s="249">
        <f>BG933*TABLES!$H$713</f>
        <v>4026165.5937512405</v>
      </c>
      <c r="BH934" s="249">
        <f>BH933*TABLES!$H$713</f>
        <v>5504293.8560756035</v>
      </c>
      <c r="BI934" s="249">
        <f>BI933*TABLES!$H$713</f>
        <v>5335425.5289554214</v>
      </c>
      <c r="BJ934" s="249">
        <f>BJ933*TABLES!$H$713</f>
        <v>15778629.828475358</v>
      </c>
      <c r="BK934" s="249">
        <f>BK933*TABLES!$I$713</f>
        <v>0</v>
      </c>
      <c r="BL934" s="249">
        <f>BL933*TABLES!$I$713</f>
        <v>0</v>
      </c>
      <c r="BM934" s="249">
        <f>BM933*TABLES!$I$713</f>
        <v>0</v>
      </c>
      <c r="BN934" s="249">
        <f>BN933*TABLES!$I$713</f>
        <v>0</v>
      </c>
      <c r="BO934" s="249">
        <f>BO933*TABLES!$I$713</f>
        <v>9225689.1327759922</v>
      </c>
      <c r="BP934" s="249">
        <f>BP933*TABLES!$I$713</f>
        <v>6978968.9227983635</v>
      </c>
      <c r="BQ934" s="249">
        <f>BQ933*TABLES!$I$713</f>
        <v>2417586.6741042426</v>
      </c>
      <c r="BR934" s="249">
        <f>BR933*TABLES!$I$713</f>
        <v>0</v>
      </c>
      <c r="BS934" s="249">
        <f>BS933*TABLES!$I$713</f>
        <v>5036567.6753364624</v>
      </c>
      <c r="BT934" s="249">
        <f>BT933*TABLES!$I$713</f>
        <v>5423383.4555810159</v>
      </c>
      <c r="BU934" s="249">
        <f>BU933*TABLES!$I$713</f>
        <v>3771494.0577067761</v>
      </c>
      <c r="BV934" s="249">
        <f>BV933*TABLES!$I$713</f>
        <v>14978577.050861023</v>
      </c>
      <c r="BW934" s="417">
        <f t="shared" si="572"/>
        <v>200821787.74006578</v>
      </c>
    </row>
    <row r="935" spans="1:75" x14ac:dyDescent="0.25">
      <c r="A935" s="180" t="s">
        <v>508</v>
      </c>
      <c r="N935" s="249"/>
      <c r="O935" s="249">
        <f>O933+O934</f>
        <v>97277868.060358092</v>
      </c>
      <c r="P935" s="249">
        <f t="shared" ref="P935:BV935" si="580">P933+P934</f>
        <v>0</v>
      </c>
      <c r="Q935" s="249">
        <f t="shared" si="580"/>
        <v>0</v>
      </c>
      <c r="R935" s="249">
        <f t="shared" si="580"/>
        <v>0</v>
      </c>
      <c r="S935" s="249">
        <f t="shared" si="580"/>
        <v>91684187.467729226</v>
      </c>
      <c r="T935" s="249">
        <f t="shared" si="580"/>
        <v>47284832.578665212</v>
      </c>
      <c r="U935" s="249">
        <f t="shared" si="580"/>
        <v>30260133.860223152</v>
      </c>
      <c r="V935" s="249">
        <f t="shared" si="580"/>
        <v>0</v>
      </c>
      <c r="W935" s="249">
        <f t="shared" si="580"/>
        <v>35580742.48678349</v>
      </c>
      <c r="X935" s="249">
        <f t="shared" si="580"/>
        <v>47274546.972202174</v>
      </c>
      <c r="Y935" s="249">
        <f t="shared" si="580"/>
        <v>27726023.889758963</v>
      </c>
      <c r="Z935" s="249">
        <f t="shared" si="580"/>
        <v>73171316.881172851</v>
      </c>
      <c r="AA935" s="249">
        <f t="shared" si="580"/>
        <v>0</v>
      </c>
      <c r="AB935" s="249">
        <f t="shared" si="580"/>
        <v>0</v>
      </c>
      <c r="AC935" s="249">
        <f t="shared" si="580"/>
        <v>0</v>
      </c>
      <c r="AD935" s="249">
        <f t="shared" si="580"/>
        <v>0</v>
      </c>
      <c r="AE935" s="249">
        <f t="shared" si="580"/>
        <v>44775196.989014395</v>
      </c>
      <c r="AF935" s="249">
        <f t="shared" si="580"/>
        <v>41202428.727703713</v>
      </c>
      <c r="AG935" s="249">
        <f t="shared" si="580"/>
        <v>19484480.834738806</v>
      </c>
      <c r="AH935" s="249">
        <f t="shared" si="580"/>
        <v>0</v>
      </c>
      <c r="AI935" s="249">
        <f t="shared" si="580"/>
        <v>20838744.951315135</v>
      </c>
      <c r="AJ935" s="249">
        <f t="shared" si="580"/>
        <v>34273513.887071572</v>
      </c>
      <c r="AK935" s="249">
        <f t="shared" si="580"/>
        <v>36141727.555896804</v>
      </c>
      <c r="AL935" s="249">
        <f t="shared" si="580"/>
        <v>113815858.49787766</v>
      </c>
      <c r="AM935" s="249">
        <f t="shared" si="580"/>
        <v>0</v>
      </c>
      <c r="AN935" s="249">
        <f t="shared" si="580"/>
        <v>0</v>
      </c>
      <c r="AO935" s="249">
        <f t="shared" si="580"/>
        <v>8390997.7441671565</v>
      </c>
      <c r="AP935" s="249">
        <f t="shared" si="580"/>
        <v>0</v>
      </c>
      <c r="AQ935" s="249">
        <f t="shared" si="580"/>
        <v>91846571.868919507</v>
      </c>
      <c r="AR935" s="249">
        <f t="shared" si="580"/>
        <v>41259531.662225768</v>
      </c>
      <c r="AS935" s="249">
        <f t="shared" si="580"/>
        <v>18299114.768643413</v>
      </c>
      <c r="AT935" s="249">
        <f t="shared" si="580"/>
        <v>0</v>
      </c>
      <c r="AU935" s="249">
        <f t="shared" si="580"/>
        <v>34995785.416172735</v>
      </c>
      <c r="AV935" s="249">
        <f t="shared" si="580"/>
        <v>41681786.736325994</v>
      </c>
      <c r="AW935" s="249">
        <f t="shared" si="580"/>
        <v>29605271.785303872</v>
      </c>
      <c r="AX935" s="249">
        <f t="shared" si="580"/>
        <v>116695023.0578687</v>
      </c>
      <c r="AY935" s="249">
        <f t="shared" si="580"/>
        <v>0</v>
      </c>
      <c r="AZ935" s="249">
        <f t="shared" si="580"/>
        <v>0</v>
      </c>
      <c r="BA935" s="249">
        <f t="shared" si="580"/>
        <v>19306116.780762207</v>
      </c>
      <c r="BB935" s="249">
        <f t="shared" si="580"/>
        <v>0</v>
      </c>
      <c r="BC935" s="249">
        <f t="shared" si="580"/>
        <v>96011197.047389597</v>
      </c>
      <c r="BD935" s="249">
        <f t="shared" si="580"/>
        <v>53388903.694122985</v>
      </c>
      <c r="BE935" s="249">
        <f t="shared" si="580"/>
        <v>25485824.194533523</v>
      </c>
      <c r="BF935" s="249">
        <f t="shared" si="580"/>
        <v>0</v>
      </c>
      <c r="BG935" s="249">
        <f t="shared" si="580"/>
        <v>34996670.161068469</v>
      </c>
      <c r="BH935" s="249">
        <f t="shared" si="580"/>
        <v>47845015.825887933</v>
      </c>
      <c r="BI935" s="249">
        <f t="shared" si="580"/>
        <v>46377160.36707405</v>
      </c>
      <c r="BJ935" s="249">
        <f t="shared" si="580"/>
        <v>137152705.43213195</v>
      </c>
      <c r="BK935" s="249">
        <f t="shared" si="580"/>
        <v>0</v>
      </c>
      <c r="BL935" s="249">
        <f t="shared" si="580"/>
        <v>0</v>
      </c>
      <c r="BM935" s="249">
        <f t="shared" si="580"/>
        <v>0</v>
      </c>
      <c r="BN935" s="249">
        <f t="shared" si="580"/>
        <v>0</v>
      </c>
      <c r="BO935" s="249">
        <f t="shared" si="580"/>
        <v>70730283.351282611</v>
      </c>
      <c r="BP935" s="249">
        <f t="shared" si="580"/>
        <v>53505428.408120789</v>
      </c>
      <c r="BQ935" s="249">
        <f t="shared" si="580"/>
        <v>18534831.168132525</v>
      </c>
      <c r="BR935" s="249">
        <f t="shared" si="580"/>
        <v>0</v>
      </c>
      <c r="BS935" s="249">
        <f t="shared" si="580"/>
        <v>38613685.51091288</v>
      </c>
      <c r="BT935" s="249">
        <f t="shared" si="580"/>
        <v>41579273.159454457</v>
      </c>
      <c r="BU935" s="249">
        <f t="shared" si="580"/>
        <v>28914787.775751952</v>
      </c>
      <c r="BV935" s="249">
        <f t="shared" si="580"/>
        <v>114835757.38993451</v>
      </c>
      <c r="BW935" s="417">
        <f t="shared" si="572"/>
        <v>1970843326.9466989</v>
      </c>
    </row>
    <row r="936" spans="1:75" x14ac:dyDescent="0.25">
      <c r="A936" s="180" t="s">
        <v>499</v>
      </c>
      <c r="N936" s="249"/>
      <c r="O936" s="249">
        <f>O933*TABLES!$E$704</f>
        <v>4953965.503073792</v>
      </c>
      <c r="P936" s="249">
        <f>P933*TABLES!$E$704</f>
        <v>0</v>
      </c>
      <c r="Q936" s="249">
        <f>Q933*TABLES!$E$704</f>
        <v>0</v>
      </c>
      <c r="R936" s="249">
        <f>R933*TABLES!$E$704</f>
        <v>0</v>
      </c>
      <c r="S936" s="249">
        <f>S933*TABLES!$E$704</f>
        <v>4669102.139560285</v>
      </c>
      <c r="T936" s="249">
        <f>T933*TABLES!$E$704</f>
        <v>2408023.8813209133</v>
      </c>
      <c r="U936" s="249">
        <f>U933*TABLES!$E$704</f>
        <v>1541025.3354743272</v>
      </c>
      <c r="V936" s="249">
        <f>V933*TABLES!$E$704</f>
        <v>0</v>
      </c>
      <c r="W936" s="249">
        <f>W933*TABLES!$E$704</f>
        <v>1811982.2562713814</v>
      </c>
      <c r="X936" s="249">
        <f>X933*TABLES!$E$704</f>
        <v>2407500.077288074</v>
      </c>
      <c r="Y936" s="249">
        <f>Y933*TABLES!$E$704</f>
        <v>1411973.4388303177</v>
      </c>
      <c r="Z936" s="249">
        <f>Z933*TABLES!$E$704</f>
        <v>3726317.063393062</v>
      </c>
      <c r="AA936" s="249">
        <f>AA933*TABLES!$F$704</f>
        <v>0</v>
      </c>
      <c r="AB936" s="249">
        <f>AB933*TABLES!$F$704</f>
        <v>0</v>
      </c>
      <c r="AC936" s="249">
        <f>AC933*TABLES!$F$704</f>
        <v>0</v>
      </c>
      <c r="AD936" s="249">
        <f>AD933*TABLES!$F$704</f>
        <v>0</v>
      </c>
      <c r="AE936" s="249">
        <f>AE933*TABLES!$F$704</f>
        <v>2464689.7425145535</v>
      </c>
      <c r="AF936" s="249">
        <f>AF933*TABLES!$F$704</f>
        <v>2268023.5996901123</v>
      </c>
      <c r="AG936" s="249">
        <f>AG933*TABLES!$F$704</f>
        <v>1072540.2294351636</v>
      </c>
      <c r="AH936" s="249">
        <f>AH933*TABLES!$F$704</f>
        <v>0</v>
      </c>
      <c r="AI936" s="249">
        <f>AI933*TABLES!$F$704</f>
        <v>1147086.878054044</v>
      </c>
      <c r="AJ936" s="249">
        <f>AJ933*TABLES!$F$704</f>
        <v>1886615.4433250406</v>
      </c>
      <c r="AK936" s="249">
        <f>AK933*TABLES!$F$704</f>
        <v>1989452.8929851453</v>
      </c>
      <c r="AL936" s="249">
        <f>AL933*TABLES!$F$704</f>
        <v>6265093.1283235401</v>
      </c>
      <c r="AM936" s="249">
        <f>AM933*TABLES!$G$704</f>
        <v>0</v>
      </c>
      <c r="AN936" s="249">
        <f>AN933*TABLES!$G$704</f>
        <v>0</v>
      </c>
      <c r="AO936" s="249">
        <f>AO933*TABLES!$G$704</f>
        <v>374598.11357889092</v>
      </c>
      <c r="AP936" s="249">
        <f>AP933*TABLES!$G$704</f>
        <v>0</v>
      </c>
      <c r="AQ936" s="249">
        <f>AQ933*TABLES!$G$704</f>
        <v>4100293.3870053352</v>
      </c>
      <c r="AR936" s="249">
        <f>AR933*TABLES!$G$704</f>
        <v>1841943.3777779359</v>
      </c>
      <c r="AS936" s="249">
        <f>AS933*TABLES!$G$704</f>
        <v>816924.76645729516</v>
      </c>
      <c r="AT936" s="249">
        <f>AT933*TABLES!$G$704</f>
        <v>0</v>
      </c>
      <c r="AU936" s="249">
        <f>AU933*TABLES!$G$704</f>
        <v>1562311.848936283</v>
      </c>
      <c r="AV936" s="249">
        <f>AV933*TABLES!$G$704</f>
        <v>1860794.0507288389</v>
      </c>
      <c r="AW936" s="249">
        <f>AW933*TABLES!$G$704</f>
        <v>1321663.9189867801</v>
      </c>
      <c r="AX936" s="249">
        <f>AX933*TABLES!$G$704</f>
        <v>5209599.2436548537</v>
      </c>
      <c r="AY936" s="249">
        <f>AY933*TABLES!$H$704</f>
        <v>0</v>
      </c>
      <c r="AZ936" s="249">
        <f>AZ933*TABLES!$H$704</f>
        <v>0</v>
      </c>
      <c r="BA936" s="249">
        <f>BA933*TABLES!$H$704</f>
        <v>768827.65941088437</v>
      </c>
      <c r="BB936" s="249">
        <f>BB933*TABLES!$H$704</f>
        <v>0</v>
      </c>
      <c r="BC936" s="249">
        <f>BC933*TABLES!$H$704</f>
        <v>3823454.7496748064</v>
      </c>
      <c r="BD936" s="249">
        <f>BD933*TABLES!$H$704</f>
        <v>2126106.7842792338</v>
      </c>
      <c r="BE936" s="249">
        <f>BE933*TABLES!$H$704</f>
        <v>1014922.2024371757</v>
      </c>
      <c r="BF936" s="249">
        <f>BF933*TABLES!$H$704</f>
        <v>0</v>
      </c>
      <c r="BG936" s="249">
        <f>BG933*TABLES!$H$704</f>
        <v>1393672.7055292754</v>
      </c>
      <c r="BH936" s="249">
        <f>BH933*TABLES!$H$704</f>
        <v>1905332.488641555</v>
      </c>
      <c r="BI936" s="249">
        <f>BI933*TABLES!$H$704</f>
        <v>1846878.0677153382</v>
      </c>
      <c r="BJ936" s="249">
        <f>BJ933*TABLES!$H$704</f>
        <v>5461833.4021645468</v>
      </c>
      <c r="BK936" s="249">
        <f>BK933*TABLES!$I$704</f>
        <v>0</v>
      </c>
      <c r="BL936" s="249">
        <f>BL933*TABLES!$I$704</f>
        <v>0</v>
      </c>
      <c r="BM936" s="249">
        <f>BM933*TABLES!$I$704</f>
        <v>0</v>
      </c>
      <c r="BN936" s="249">
        <f>BN933*TABLES!$I$704</f>
        <v>0</v>
      </c>
      <c r="BO936" s="249">
        <f>BO933*TABLES!$I$704</f>
        <v>3382752.6820178642</v>
      </c>
      <c r="BP936" s="249">
        <f>BP933*TABLES!$I$704</f>
        <v>2558955.2716927333</v>
      </c>
      <c r="BQ936" s="249">
        <f>BQ933*TABLES!$I$704</f>
        <v>886448.4471715556</v>
      </c>
      <c r="BR936" s="249">
        <f>BR933*TABLES!$I$704</f>
        <v>0</v>
      </c>
      <c r="BS936" s="249">
        <f>BS933*TABLES!$I$704</f>
        <v>1846741.4809567027</v>
      </c>
      <c r="BT936" s="249">
        <f>BT933*TABLES!$I$704</f>
        <v>1988573.9337130392</v>
      </c>
      <c r="BU936" s="249">
        <f>BU933*TABLES!$I$704</f>
        <v>1382881.1544924846</v>
      </c>
      <c r="BV936" s="249">
        <f>BV933*TABLES!$I$704</f>
        <v>5492144.918649042</v>
      </c>
      <c r="BW936" s="417">
        <f t="shared" si="572"/>
        <v>92991046.265212208</v>
      </c>
    </row>
    <row r="937" spans="1:75" ht="16.5" thickBot="1" x14ac:dyDescent="0.3">
      <c r="A937" s="180" t="s">
        <v>500</v>
      </c>
      <c r="N937" s="249"/>
      <c r="O937" s="249">
        <f>O935-O936</f>
        <v>92323902.557284296</v>
      </c>
      <c r="P937" s="249">
        <f t="shared" ref="P937:BV937" si="581">P935-P936</f>
        <v>0</v>
      </c>
      <c r="Q937" s="249">
        <f t="shared" si="581"/>
        <v>0</v>
      </c>
      <c r="R937" s="249">
        <f t="shared" si="581"/>
        <v>0</v>
      </c>
      <c r="S937" s="249">
        <f t="shared" si="581"/>
        <v>87015085.328168944</v>
      </c>
      <c r="T937" s="249">
        <f t="shared" si="581"/>
        <v>44876808.697344296</v>
      </c>
      <c r="U937" s="249">
        <f t="shared" si="581"/>
        <v>28719108.524748825</v>
      </c>
      <c r="V937" s="249">
        <f t="shared" si="581"/>
        <v>0</v>
      </c>
      <c r="W937" s="249">
        <f t="shared" si="581"/>
        <v>33768760.230512105</v>
      </c>
      <c r="X937" s="249">
        <f t="shared" si="581"/>
        <v>44867046.894914098</v>
      </c>
      <c r="Y937" s="249">
        <f t="shared" si="581"/>
        <v>26314050.450928647</v>
      </c>
      <c r="Z937" s="249">
        <f t="shared" si="581"/>
        <v>69444999.817779794</v>
      </c>
      <c r="AA937" s="249">
        <f t="shared" si="581"/>
        <v>0</v>
      </c>
      <c r="AB937" s="249">
        <f t="shared" si="581"/>
        <v>0</v>
      </c>
      <c r="AC937" s="249">
        <f t="shared" si="581"/>
        <v>0</v>
      </c>
      <c r="AD937" s="249">
        <f t="shared" si="581"/>
        <v>0</v>
      </c>
      <c r="AE937" s="249">
        <f t="shared" si="581"/>
        <v>42310507.246499844</v>
      </c>
      <c r="AF937" s="249">
        <f t="shared" si="581"/>
        <v>38934405.128013603</v>
      </c>
      <c r="AG937" s="249">
        <f t="shared" si="581"/>
        <v>18411940.605303641</v>
      </c>
      <c r="AH937" s="249">
        <f t="shared" si="581"/>
        <v>0</v>
      </c>
      <c r="AI937" s="249">
        <f t="shared" si="581"/>
        <v>19691658.07326109</v>
      </c>
      <c r="AJ937" s="249">
        <f t="shared" si="581"/>
        <v>32386898.443746533</v>
      </c>
      <c r="AK937" s="249">
        <f t="shared" si="581"/>
        <v>34152274.662911661</v>
      </c>
      <c r="AL937" s="249">
        <f t="shared" si="581"/>
        <v>107550765.36955412</v>
      </c>
      <c r="AM937" s="249">
        <f t="shared" si="581"/>
        <v>0</v>
      </c>
      <c r="AN937" s="249">
        <f t="shared" si="581"/>
        <v>0</v>
      </c>
      <c r="AO937" s="249">
        <f t="shared" si="581"/>
        <v>8016399.6305882651</v>
      </c>
      <c r="AP937" s="249">
        <f t="shared" si="581"/>
        <v>0</v>
      </c>
      <c r="AQ937" s="249">
        <f t="shared" si="581"/>
        <v>87746278.481914178</v>
      </c>
      <c r="AR937" s="249">
        <f t="shared" si="581"/>
        <v>39417588.284447834</v>
      </c>
      <c r="AS937" s="249">
        <f t="shared" si="581"/>
        <v>17482190.002186116</v>
      </c>
      <c r="AT937" s="249">
        <f t="shared" si="581"/>
        <v>0</v>
      </c>
      <c r="AU937" s="249">
        <f t="shared" si="581"/>
        <v>33433473.567236453</v>
      </c>
      <c r="AV937" s="249">
        <f t="shared" si="581"/>
        <v>39820992.685597152</v>
      </c>
      <c r="AW937" s="249">
        <f t="shared" si="581"/>
        <v>28283607.866317093</v>
      </c>
      <c r="AX937" s="249">
        <f t="shared" si="581"/>
        <v>111485423.81421386</v>
      </c>
      <c r="AY937" s="249">
        <f t="shared" si="581"/>
        <v>0</v>
      </c>
      <c r="AZ937" s="249">
        <f t="shared" si="581"/>
        <v>0</v>
      </c>
      <c r="BA937" s="249">
        <f t="shared" si="581"/>
        <v>18537289.121351324</v>
      </c>
      <c r="BB937" s="249">
        <f t="shared" si="581"/>
        <v>0</v>
      </c>
      <c r="BC937" s="249">
        <f t="shared" si="581"/>
        <v>92187742.297714785</v>
      </c>
      <c r="BD937" s="249">
        <f t="shared" si="581"/>
        <v>51262796.90984375</v>
      </c>
      <c r="BE937" s="249">
        <f t="shared" si="581"/>
        <v>24470901.992096346</v>
      </c>
      <c r="BF937" s="249">
        <f t="shared" si="581"/>
        <v>0</v>
      </c>
      <c r="BG937" s="249">
        <f t="shared" si="581"/>
        <v>33602997.455539197</v>
      </c>
      <c r="BH937" s="249">
        <f t="shared" si="581"/>
        <v>45939683.337246381</v>
      </c>
      <c r="BI937" s="249">
        <f t="shared" si="581"/>
        <v>44530282.299358711</v>
      </c>
      <c r="BJ937" s="249">
        <f t="shared" si="581"/>
        <v>131690872.0299674</v>
      </c>
      <c r="BK937" s="249">
        <f t="shared" si="581"/>
        <v>0</v>
      </c>
      <c r="BL937" s="249">
        <f t="shared" si="581"/>
        <v>0</v>
      </c>
      <c r="BM937" s="249">
        <f t="shared" si="581"/>
        <v>0</v>
      </c>
      <c r="BN937" s="249">
        <f t="shared" si="581"/>
        <v>0</v>
      </c>
      <c r="BO937" s="249">
        <f t="shared" si="581"/>
        <v>67347530.669264749</v>
      </c>
      <c r="BP937" s="249">
        <f t="shared" si="581"/>
        <v>50946473.136428058</v>
      </c>
      <c r="BQ937" s="249">
        <f t="shared" si="581"/>
        <v>17648382.720960971</v>
      </c>
      <c r="BR937" s="249">
        <f t="shared" si="581"/>
        <v>0</v>
      </c>
      <c r="BS937" s="249">
        <f t="shared" si="581"/>
        <v>36766944.029956177</v>
      </c>
      <c r="BT937" s="249">
        <f t="shared" si="581"/>
        <v>39590699.225741416</v>
      </c>
      <c r="BU937" s="249">
        <f t="shared" si="581"/>
        <v>27531906.621259466</v>
      </c>
      <c r="BV937" s="249">
        <f t="shared" si="581"/>
        <v>109343612.47128546</v>
      </c>
      <c r="BW937" s="417">
        <f t="shared" si="572"/>
        <v>1877852280.6814861</v>
      </c>
    </row>
    <row r="938" spans="1:75" ht="16.5" thickBot="1" x14ac:dyDescent="0.3">
      <c r="N938" s="249"/>
      <c r="O938" s="249"/>
      <c r="P938" s="249"/>
      <c r="Q938" s="249"/>
      <c r="R938" s="249"/>
      <c r="S938" s="249"/>
      <c r="T938" s="249"/>
      <c r="U938" s="249"/>
      <c r="V938" s="249"/>
      <c r="W938" s="249"/>
      <c r="X938" s="249"/>
      <c r="Y938" s="249"/>
      <c r="Z938" s="249"/>
      <c r="AA938" s="249"/>
      <c r="AB938" s="249"/>
      <c r="AC938" s="249"/>
      <c r="AD938" s="249"/>
      <c r="AE938" s="249"/>
      <c r="AF938" s="249"/>
      <c r="AG938" s="249"/>
      <c r="AH938" s="249"/>
      <c r="AI938" s="249"/>
      <c r="AJ938" s="249"/>
      <c r="AK938" s="249"/>
      <c r="AL938" s="249"/>
      <c r="AM938" s="249"/>
      <c r="AN938" s="249"/>
      <c r="AO938" s="249"/>
      <c r="AP938" s="249"/>
      <c r="AQ938" s="249"/>
      <c r="AR938" s="249"/>
      <c r="AS938" s="249"/>
      <c r="AT938" s="249"/>
      <c r="AU938" s="249"/>
      <c r="AV938" s="249"/>
      <c r="AW938" s="249"/>
      <c r="AX938" s="249"/>
      <c r="AY938" s="249"/>
      <c r="AZ938" s="249"/>
      <c r="BA938" s="249"/>
      <c r="BB938" s="249"/>
      <c r="BC938" s="249"/>
      <c r="BD938" s="249"/>
      <c r="BE938" s="249"/>
      <c r="BF938" s="249"/>
      <c r="BG938" s="249"/>
      <c r="BH938" s="249"/>
      <c r="BI938" s="249"/>
      <c r="BJ938" s="249"/>
      <c r="BK938" s="249"/>
      <c r="BL938" s="249"/>
      <c r="BM938" s="249"/>
      <c r="BN938" s="249"/>
      <c r="BO938" s="249"/>
      <c r="BP938" s="249"/>
      <c r="BQ938" s="249"/>
      <c r="BR938" s="249"/>
      <c r="BS938" s="249"/>
      <c r="BT938" s="249"/>
      <c r="BU938" s="249"/>
      <c r="BV938" s="249"/>
      <c r="BW938" s="576">
        <f t="shared" si="572"/>
        <v>0</v>
      </c>
    </row>
    <row r="939" spans="1:75" ht="16.5" thickBot="1" x14ac:dyDescent="0.3">
      <c r="A939" s="395" t="s">
        <v>165</v>
      </c>
      <c r="N939" s="249"/>
      <c r="O939" s="249"/>
      <c r="P939" s="249"/>
      <c r="Q939" s="249"/>
      <c r="R939" s="249"/>
      <c r="S939" s="249"/>
      <c r="T939" s="249"/>
      <c r="U939" s="249"/>
      <c r="V939" s="249"/>
      <c r="W939" s="249"/>
      <c r="X939" s="249"/>
      <c r="Y939" s="249"/>
      <c r="Z939" s="249"/>
      <c r="AA939" s="249"/>
      <c r="AB939" s="249"/>
      <c r="AC939" s="249"/>
      <c r="AD939" s="249"/>
      <c r="AE939" s="249"/>
      <c r="AF939" s="249"/>
      <c r="AG939" s="249"/>
      <c r="AH939" s="249"/>
      <c r="AI939" s="249"/>
      <c r="AJ939" s="249"/>
      <c r="AK939" s="249"/>
      <c r="AL939" s="249"/>
      <c r="AM939" s="249"/>
      <c r="AN939" s="249"/>
      <c r="AO939" s="249"/>
      <c r="AP939" s="249"/>
      <c r="AQ939" s="249"/>
      <c r="AR939" s="249"/>
      <c r="AS939" s="249"/>
      <c r="AT939" s="249"/>
      <c r="AU939" s="249"/>
      <c r="AV939" s="249"/>
      <c r="AW939" s="249"/>
      <c r="AX939" s="249"/>
      <c r="AY939" s="249"/>
      <c r="AZ939" s="249"/>
      <c r="BA939" s="249"/>
      <c r="BB939" s="249"/>
      <c r="BC939" s="249"/>
      <c r="BD939" s="249"/>
      <c r="BE939" s="249"/>
      <c r="BF939" s="249"/>
      <c r="BG939" s="249"/>
      <c r="BH939" s="249"/>
      <c r="BI939" s="249"/>
      <c r="BJ939" s="249"/>
      <c r="BK939" s="249"/>
      <c r="BL939" s="249"/>
      <c r="BM939" s="249"/>
      <c r="BN939" s="249"/>
      <c r="BO939" s="249"/>
      <c r="BP939" s="249"/>
      <c r="BQ939" s="249"/>
      <c r="BR939" s="249"/>
      <c r="BS939" s="249"/>
      <c r="BT939" s="249"/>
      <c r="BU939" s="249"/>
      <c r="BV939" s="249"/>
      <c r="BW939" s="576">
        <f t="shared" si="572"/>
        <v>0</v>
      </c>
    </row>
    <row r="940" spans="1:75" x14ac:dyDescent="0.25">
      <c r="A940" s="180" t="s">
        <v>494</v>
      </c>
      <c r="N940" s="249">
        <f>TABLES!G241</f>
        <v>1652500</v>
      </c>
      <c r="O940" s="249">
        <f>N940*(1+'MONTHLY DATA'!AM333)</f>
        <v>1662342.6390959742</v>
      </c>
      <c r="P940" s="249">
        <f>O940*(1+'MONTHLY DATA'!AN333)</f>
        <v>2458243.2826631423</v>
      </c>
      <c r="Q940" s="249">
        <f>P940*(1+'MONTHLY DATA'!AO333)</f>
        <v>2704067.6109294561</v>
      </c>
      <c r="R940" s="249">
        <f>Q940*(1+'MONTHLY DATA'!AP333)</f>
        <v>1505779.3639147172</v>
      </c>
      <c r="S940" s="249">
        <f>R940*(1+'MONTHLY DATA'!AQ333)</f>
        <v>2592763.8422406535</v>
      </c>
      <c r="T940" s="249">
        <f>S940*(1+'MONTHLY DATA'!AR333)</f>
        <v>2220758.5953104724</v>
      </c>
      <c r="U940" s="249">
        <f>T940*(1+'MONTHLY DATA'!AS333)</f>
        <v>2678790.0555932573</v>
      </c>
      <c r="V940" s="249">
        <f>U940*(1+'MONTHLY DATA'!AT333)</f>
        <v>1673180.772818963</v>
      </c>
      <c r="W940" s="249">
        <f>V940*(1+'MONTHLY DATA'!AU333)</f>
        <v>2032456.2332838571</v>
      </c>
      <c r="X940" s="249">
        <f>W940*(1+'MONTHLY DATA'!AV333)</f>
        <v>2479596.6046063057</v>
      </c>
      <c r="Y940" s="249">
        <f>X940*(1+'MONTHLY DATA'!AW333)</f>
        <v>1516929.6875238575</v>
      </c>
      <c r="Z940" s="249">
        <f>Y940*(1+'MONTHLY DATA'!AX333)</f>
        <v>1244407.4348152445</v>
      </c>
      <c r="AA940" s="249">
        <f>Z940*(1+'MONTHLY DATA'!AY333)</f>
        <v>1251145.5744214794</v>
      </c>
      <c r="AB940" s="249">
        <f>AA940*(1+'MONTHLY DATA'!AZ333)</f>
        <v>1462604.7314401697</v>
      </c>
      <c r="AC940" s="249">
        <f>AB940*(1+'MONTHLY DATA'!BA333)</f>
        <v>1537842.0233174858</v>
      </c>
      <c r="AD940" s="249">
        <f>AC940*(1+'MONTHLY DATA'!BB333)</f>
        <v>1973866.9426885874</v>
      </c>
      <c r="AE940" s="249">
        <f>AD940*(1+'MONTHLY DATA'!BC333)</f>
        <v>1280193.7028294553</v>
      </c>
      <c r="AF940" s="249">
        <f>AE940*(1+'MONTHLY DATA'!BD333)</f>
        <v>1810423.1842252372</v>
      </c>
      <c r="AG940" s="249">
        <f>AF940*(1+'MONTHLY DATA'!BE333)</f>
        <v>1667495.0381021921</v>
      </c>
      <c r="AH940" s="249">
        <f>AG940*(1+'MONTHLY DATA'!BF333)</f>
        <v>1652055.2692308754</v>
      </c>
      <c r="AI940" s="249">
        <f>AH940*(1+'MONTHLY DATA'!BG333)</f>
        <v>1210310.0559365328</v>
      </c>
      <c r="AJ940" s="249">
        <f>AI940*(1+'MONTHLY DATA'!BH333)</f>
        <v>1713919.7957649995</v>
      </c>
      <c r="AK940" s="249">
        <f>AJ940*(1+'MONTHLY DATA'!BI333)</f>
        <v>2018165.9133564194</v>
      </c>
      <c r="AL940" s="249">
        <f>AK940*(1+'MONTHLY DATA'!BJ333)</f>
        <v>1986131.5337793336</v>
      </c>
      <c r="AM940" s="249">
        <f>AL940*(1+'MONTHLY DATA'!BK333)</f>
        <v>1925566.2051257333</v>
      </c>
      <c r="AN940" s="249">
        <f>AM940*(1+'MONTHLY DATA'!BL333)</f>
        <v>1239741.6864789089</v>
      </c>
      <c r="AO940" s="249">
        <f>AN940*(1+'MONTHLY DATA'!BM333)</f>
        <v>1044667.100579976</v>
      </c>
      <c r="AP940" s="249">
        <f>AO940*(1+'MONTHLY DATA'!BN333)</f>
        <v>1494515.7852710169</v>
      </c>
      <c r="AQ940" s="249">
        <f>AP940*(1+'MONTHLY DATA'!BO333)</f>
        <v>1805240.4800559049</v>
      </c>
      <c r="AR940" s="249">
        <f>AQ940*(1+'MONTHLY DATA'!BP333)</f>
        <v>1370389.9055953794</v>
      </c>
      <c r="AS940" s="249">
        <f>AR940*(1+'MONTHLY DATA'!BQ333)</f>
        <v>1002825.0514644543</v>
      </c>
      <c r="AT940" s="249">
        <f>AS940*(1+'MONTHLY DATA'!BR333)</f>
        <v>1243753.0638639641</v>
      </c>
      <c r="AU940" s="249">
        <f>AT940*(1+'MONTHLY DATA'!BS333)</f>
        <v>1425786.3971059669</v>
      </c>
      <c r="AV940" s="249">
        <f>AU940*(1+'MONTHLY DATA'!BT333)</f>
        <v>1541350.1366608718</v>
      </c>
      <c r="AW940" s="249">
        <f>AV940*(1+'MONTHLY DATA'!BU333)</f>
        <v>1134147.9446581895</v>
      </c>
      <c r="AX940" s="249">
        <f>AW940*(1+'MONTHLY DATA'!BV333)</f>
        <v>1482090.5640236021</v>
      </c>
      <c r="AY940" s="249">
        <f>AX940*(1+'MONTHLY DATA'!BW333)</f>
        <v>1320815.9828904022</v>
      </c>
      <c r="AZ940" s="249">
        <f>AY940*(1+'MONTHLY DATA'!BX333)</f>
        <v>1124968.7715249304</v>
      </c>
      <c r="BA940" s="249">
        <f>AZ940*(1+'MONTHLY DATA'!BY333)</f>
        <v>1269868.5953444238</v>
      </c>
      <c r="BB940" s="249">
        <f>BA940*(1+'MONTHLY DATA'!BZ333)</f>
        <v>1487333.5922971566</v>
      </c>
      <c r="BC940" s="249">
        <f>BB940*(1+'MONTHLY DATA'!CA333)</f>
        <v>1419412.0249155865</v>
      </c>
      <c r="BD940" s="249">
        <f>BC940*(1+'MONTHLY DATA'!CB333)</f>
        <v>1564697.8189601069</v>
      </c>
      <c r="BE940" s="249">
        <f>BD940*(1+'MONTHLY DATA'!CC333)</f>
        <v>1197872.4051461439</v>
      </c>
      <c r="BF940" s="249">
        <f>BE940*(1+'MONTHLY DATA'!CD333)</f>
        <v>1091995.9409493555</v>
      </c>
      <c r="BG940" s="249">
        <f>BF940*(1+'MONTHLY DATA'!CE333)</f>
        <v>1249337.494027179</v>
      </c>
      <c r="BH940" s="249">
        <f>BG940*(1+'MONTHLY DATA'!CF333)</f>
        <v>1481644.1023159458</v>
      </c>
      <c r="BI940" s="249">
        <f>BH940*(1+'MONTHLY DATA'!CG333)</f>
        <v>1537409.2786943205</v>
      </c>
      <c r="BJ940" s="249">
        <f>BI940*(1+'MONTHLY DATA'!CH333)</f>
        <v>1413512.177999543</v>
      </c>
      <c r="BK940" s="249">
        <f>BJ940*(1+'MONTHLY DATA'!CI333)</f>
        <v>1404195.847735455</v>
      </c>
      <c r="BL940" s="249">
        <f>BK940*(1+'MONTHLY DATA'!CJ333)</f>
        <v>1134577.4212638759</v>
      </c>
      <c r="BM940" s="249">
        <f>BL940*(1+'MONTHLY DATA'!CK333)</f>
        <v>1156223.9641695681</v>
      </c>
      <c r="BN940" s="249">
        <f>BM940*(1+'MONTHLY DATA'!CL333)</f>
        <v>1482819.6943083745</v>
      </c>
      <c r="BO940" s="249">
        <f>BN940*(1+'MONTHLY DATA'!CM333)</f>
        <v>1542998.8033695037</v>
      </c>
      <c r="BP940" s="249">
        <f>BO940*(1+'MONTHLY DATA'!CN333)</f>
        <v>1588538.2737359337</v>
      </c>
      <c r="BQ940" s="249">
        <f>BP940*(1+'MONTHLY DATA'!CO333)</f>
        <v>946933.4265117707</v>
      </c>
      <c r="BR940" s="249">
        <f>BQ940*(1+'MONTHLY DATA'!CP333)</f>
        <v>1043177.3352448543</v>
      </c>
      <c r="BS940" s="249">
        <f>BR940*(1+'MONTHLY DATA'!CQ333)</f>
        <v>1428942.9135803678</v>
      </c>
      <c r="BT940" s="249">
        <f>BS940*(1+'MONTHLY DATA'!CR333)</f>
        <v>1373542.7204067972</v>
      </c>
      <c r="BU940" s="249">
        <f>BT940*(1+'MONTHLY DATA'!CS333)</f>
        <v>1056193.9764886335</v>
      </c>
      <c r="BV940" s="249">
        <f>BU940*(1+'MONTHLY DATA'!CT333)</f>
        <v>1306436.0134017903</v>
      </c>
      <c r="BW940" s="417">
        <f>SUM(O940:BV940)</f>
        <v>92666992.784054622</v>
      </c>
    </row>
    <row r="941" spans="1:75" x14ac:dyDescent="0.25">
      <c r="A941" s="180" t="s">
        <v>501</v>
      </c>
      <c r="N941" s="249"/>
      <c r="O941" s="249">
        <f t="shared" ref="O941:AT941" si="582">O940*O806</f>
        <v>76915729.922606796</v>
      </c>
      <c r="P941" s="249">
        <f t="shared" si="582"/>
        <v>0</v>
      </c>
      <c r="Q941" s="249">
        <f t="shared" si="582"/>
        <v>10626285.738713564</v>
      </c>
      <c r="R941" s="249">
        <f t="shared" si="582"/>
        <v>1816747.3358593453</v>
      </c>
      <c r="S941" s="249">
        <f t="shared" si="582"/>
        <v>75575918.566610083</v>
      </c>
      <c r="T941" s="249">
        <f t="shared" si="582"/>
        <v>42140310.897077709</v>
      </c>
      <c r="U941" s="249">
        <f t="shared" si="582"/>
        <v>30499392.789284889</v>
      </c>
      <c r="V941" s="249">
        <f t="shared" si="582"/>
        <v>0</v>
      </c>
      <c r="W941" s="249">
        <f t="shared" si="582"/>
        <v>32359963.813558035</v>
      </c>
      <c r="X941" s="249">
        <f t="shared" si="582"/>
        <v>40731408.872357853</v>
      </c>
      <c r="Y941" s="249">
        <f t="shared" si="582"/>
        <v>22945455.802211776</v>
      </c>
      <c r="Z941" s="249">
        <f t="shared" si="582"/>
        <v>54193806.799309596</v>
      </c>
      <c r="AA941" s="249">
        <f t="shared" si="582"/>
        <v>0</v>
      </c>
      <c r="AB941" s="249">
        <f t="shared" si="582"/>
        <v>0</v>
      </c>
      <c r="AC941" s="249">
        <f t="shared" si="582"/>
        <v>14252525.803472906</v>
      </c>
      <c r="AD941" s="249">
        <f t="shared" si="582"/>
        <v>2282878.3338064691</v>
      </c>
      <c r="AE941" s="249">
        <f t="shared" si="582"/>
        <v>43147246.245588377</v>
      </c>
      <c r="AF941" s="249">
        <f t="shared" si="582"/>
        <v>39307284.554685958</v>
      </c>
      <c r="AG941" s="249">
        <f t="shared" si="582"/>
        <v>21013223.516973741</v>
      </c>
      <c r="AH941" s="249">
        <f t="shared" si="582"/>
        <v>0</v>
      </c>
      <c r="AI941" s="249">
        <f t="shared" si="582"/>
        <v>21720827.283127647</v>
      </c>
      <c r="AJ941" s="249">
        <f t="shared" si="582"/>
        <v>32251831.393054839</v>
      </c>
      <c r="AK941" s="249">
        <f t="shared" si="582"/>
        <v>34622130.067516528</v>
      </c>
      <c r="AL941" s="249">
        <f t="shared" si="582"/>
        <v>99826013.279068097</v>
      </c>
      <c r="AM941" s="249">
        <f t="shared" si="582"/>
        <v>0</v>
      </c>
      <c r="AN941" s="249">
        <f t="shared" si="582"/>
        <v>0</v>
      </c>
      <c r="AO941" s="249">
        <f t="shared" si="582"/>
        <v>9859612.9829831719</v>
      </c>
      <c r="AP941" s="249">
        <f t="shared" si="582"/>
        <v>1641032.4632455858</v>
      </c>
      <c r="AQ941" s="249">
        <f t="shared" si="582"/>
        <v>67709663.79649584</v>
      </c>
      <c r="AR941" s="249">
        <f t="shared" si="582"/>
        <v>31646742.650494911</v>
      </c>
      <c r="AS941" s="249">
        <f t="shared" si="582"/>
        <v>14274196.839007705</v>
      </c>
      <c r="AT941" s="249">
        <f t="shared" si="582"/>
        <v>0</v>
      </c>
      <c r="AU941" s="249">
        <f t="shared" ref="AU941:BV941" si="583">AU940*AU806</f>
        <v>27705319.263612896</v>
      </c>
      <c r="AV941" s="249">
        <f t="shared" si="583"/>
        <v>31360953.463634312</v>
      </c>
      <c r="AW941" s="249">
        <f t="shared" si="583"/>
        <v>21424783.593985967</v>
      </c>
      <c r="AX941" s="249">
        <f t="shared" si="583"/>
        <v>81892715.797445402</v>
      </c>
      <c r="AY941" s="249">
        <f t="shared" si="583"/>
        <v>0</v>
      </c>
      <c r="AZ941" s="249">
        <f t="shared" si="583"/>
        <v>0</v>
      </c>
      <c r="BA941" s="249">
        <f t="shared" si="583"/>
        <v>5834530.4080408402</v>
      </c>
      <c r="BB941" s="249">
        <f t="shared" si="583"/>
        <v>810042.37092556874</v>
      </c>
      <c r="BC941" s="249">
        <f t="shared" si="583"/>
        <v>49640393.940748923</v>
      </c>
      <c r="BD941" s="249">
        <f t="shared" si="583"/>
        <v>30813478.531836957</v>
      </c>
      <c r="BE941" s="249">
        <f t="shared" si="583"/>
        <v>15979192.954387166</v>
      </c>
      <c r="BF941" s="249">
        <f t="shared" si="583"/>
        <v>0</v>
      </c>
      <c r="BG941" s="249">
        <f t="shared" si="583"/>
        <v>21133653.815819591</v>
      </c>
      <c r="BH941" s="249">
        <f t="shared" si="583"/>
        <v>26529131.284261815</v>
      </c>
      <c r="BI941" s="249">
        <f t="shared" si="583"/>
        <v>26324985.350949056</v>
      </c>
      <c r="BJ941" s="249">
        <f t="shared" si="583"/>
        <v>71241080.233787119</v>
      </c>
      <c r="BK941" s="249">
        <f t="shared" si="583"/>
        <v>0</v>
      </c>
      <c r="BL941" s="249">
        <f t="shared" si="583"/>
        <v>0</v>
      </c>
      <c r="BM941" s="249">
        <f t="shared" si="583"/>
        <v>4302614.6706313752</v>
      </c>
      <c r="BN941" s="249">
        <f t="shared" si="583"/>
        <v>854052.65706829412</v>
      </c>
      <c r="BO941" s="249">
        <f t="shared" si="583"/>
        <v>60981406.913455836</v>
      </c>
      <c r="BP941" s="249">
        <f t="shared" si="583"/>
        <v>35682610.953240454</v>
      </c>
      <c r="BQ941" s="249">
        <f t="shared" si="583"/>
        <v>13912075.039295668</v>
      </c>
      <c r="BR941" s="249">
        <f t="shared" si="583"/>
        <v>0</v>
      </c>
      <c r="BS941" s="249">
        <f t="shared" si="583"/>
        <v>27306234.285252023</v>
      </c>
      <c r="BT941" s="249">
        <f t="shared" si="583"/>
        <v>27933719.818037841</v>
      </c>
      <c r="BU941" s="249">
        <f t="shared" si="583"/>
        <v>20312410.844956405</v>
      </c>
      <c r="BV941" s="249">
        <f t="shared" si="583"/>
        <v>74607392.169701025</v>
      </c>
      <c r="BW941" s="417">
        <f t="shared" si="572"/>
        <v>1497943008.1081855</v>
      </c>
    </row>
    <row r="942" spans="1:75" x14ac:dyDescent="0.25">
      <c r="A942" s="180" t="s">
        <v>502</v>
      </c>
      <c r="N942" s="249"/>
      <c r="O942" s="249">
        <f>O941*TABLES!$E$714</f>
        <v>4614943.7953564078</v>
      </c>
      <c r="P942" s="249">
        <f>P941*TABLES!$E$714</f>
        <v>0</v>
      </c>
      <c r="Q942" s="249">
        <f>Q941*TABLES!$E$714</f>
        <v>637577.14432281384</v>
      </c>
      <c r="R942" s="249">
        <f>R941*TABLES!$E$714</f>
        <v>109004.84015156071</v>
      </c>
      <c r="S942" s="249">
        <f>S941*TABLES!$E$714</f>
        <v>4534555.1139966045</v>
      </c>
      <c r="T942" s="249">
        <f>T941*TABLES!$E$714</f>
        <v>2528418.6538246623</v>
      </c>
      <c r="U942" s="249">
        <f>U941*TABLES!$E$714</f>
        <v>1829963.5673570933</v>
      </c>
      <c r="V942" s="249">
        <f>V941*TABLES!$E$714</f>
        <v>0</v>
      </c>
      <c r="W942" s="249">
        <f>W941*TABLES!$E$714</f>
        <v>1941597.8288134821</v>
      </c>
      <c r="X942" s="249">
        <f>X941*TABLES!$E$714</f>
        <v>2443884.5323414709</v>
      </c>
      <c r="Y942" s="249">
        <f>Y941*TABLES!$E$714</f>
        <v>1376727.3481327065</v>
      </c>
      <c r="Z942" s="249">
        <f>Z941*TABLES!$E$714</f>
        <v>3251628.4079585755</v>
      </c>
      <c r="AA942" s="249">
        <f>AA941*TABLES!$F$714</f>
        <v>0</v>
      </c>
      <c r="AB942" s="249">
        <f>AB941*TABLES!$F$714</f>
        <v>0</v>
      </c>
      <c r="AC942" s="249">
        <f>AC941*TABLES!$F$714</f>
        <v>1140202.0642778326</v>
      </c>
      <c r="AD942" s="249">
        <f>AD941*TABLES!$F$714</f>
        <v>182630.26670451753</v>
      </c>
      <c r="AE942" s="249">
        <f>AE941*TABLES!$F$714</f>
        <v>3451779.6996470704</v>
      </c>
      <c r="AF942" s="249">
        <f>AF941*TABLES!$F$714</f>
        <v>3144582.7643748769</v>
      </c>
      <c r="AG942" s="249">
        <f>AG941*TABLES!$F$714</f>
        <v>1681057.8813578994</v>
      </c>
      <c r="AH942" s="249">
        <f>AH941*TABLES!$F$714</f>
        <v>0</v>
      </c>
      <c r="AI942" s="249">
        <f>AI941*TABLES!$F$714</f>
        <v>1737666.1826502117</v>
      </c>
      <c r="AJ942" s="249">
        <f>AJ941*TABLES!$F$714</f>
        <v>2580146.511444387</v>
      </c>
      <c r="AK942" s="249">
        <f>AK941*TABLES!$F$714</f>
        <v>2769770.4054013225</v>
      </c>
      <c r="AL942" s="249">
        <f>AL941*TABLES!$F$714</f>
        <v>7986081.0623254478</v>
      </c>
      <c r="AM942" s="249">
        <f>AM941*TABLES!$G$714</f>
        <v>0</v>
      </c>
      <c r="AN942" s="249">
        <f>AN941*TABLES!$G$714</f>
        <v>0</v>
      </c>
      <c r="AO942" s="249">
        <f>AO941*TABLES!$G$714</f>
        <v>690172.90880882205</v>
      </c>
      <c r="AP942" s="249">
        <f>AP941*TABLES!$G$714</f>
        <v>114872.27242719101</v>
      </c>
      <c r="AQ942" s="249">
        <f>AQ941*TABLES!$G$714</f>
        <v>4739676.4657547092</v>
      </c>
      <c r="AR942" s="249">
        <f>AR941*TABLES!$G$714</f>
        <v>2215271.9855346438</v>
      </c>
      <c r="AS942" s="249">
        <f>AS941*TABLES!$G$714</f>
        <v>999193.77873053949</v>
      </c>
      <c r="AT942" s="249">
        <f>AT941*TABLES!$G$714</f>
        <v>0</v>
      </c>
      <c r="AU942" s="249">
        <f>AU941*TABLES!$G$714</f>
        <v>1939372.3484529029</v>
      </c>
      <c r="AV942" s="249">
        <f>AV941*TABLES!$G$714</f>
        <v>2195266.7424544021</v>
      </c>
      <c r="AW942" s="249">
        <f>AW941*TABLES!$G$714</f>
        <v>1499734.8515790179</v>
      </c>
      <c r="AX942" s="249">
        <f>AX941*TABLES!$G$714</f>
        <v>5732490.1058211783</v>
      </c>
      <c r="AY942" s="249">
        <f>AY941*TABLES!$H$714</f>
        <v>0</v>
      </c>
      <c r="AZ942" s="249">
        <f>AZ941*TABLES!$H$714</f>
        <v>0</v>
      </c>
      <c r="BA942" s="249">
        <f>BA941*TABLES!$H$714</f>
        <v>350071.82448245038</v>
      </c>
      <c r="BB942" s="249">
        <f>BB941*TABLES!$H$714</f>
        <v>48602.542255534121</v>
      </c>
      <c r="BC942" s="249">
        <f>BC941*TABLES!$H$714</f>
        <v>2978423.6364449351</v>
      </c>
      <c r="BD942" s="249">
        <f>BD941*TABLES!$H$714</f>
        <v>1848808.7119102173</v>
      </c>
      <c r="BE942" s="249">
        <f>BE941*TABLES!$H$714</f>
        <v>958751.57726322988</v>
      </c>
      <c r="BF942" s="249">
        <f>BF941*TABLES!$H$714</f>
        <v>0</v>
      </c>
      <c r="BG942" s="249">
        <f>BG941*TABLES!$H$714</f>
        <v>1268019.2289491754</v>
      </c>
      <c r="BH942" s="249">
        <f>BH941*TABLES!$H$714</f>
        <v>1591747.8770557088</v>
      </c>
      <c r="BI942" s="249">
        <f>BI941*TABLES!$H$714</f>
        <v>1579499.1210569434</v>
      </c>
      <c r="BJ942" s="249">
        <f>BJ941*TABLES!$H$714</f>
        <v>4274464.8140272275</v>
      </c>
      <c r="BK942" s="249">
        <f>BK941*TABLES!$I$714</f>
        <v>0</v>
      </c>
      <c r="BL942" s="249">
        <f>BL941*TABLES!$I$714</f>
        <v>0</v>
      </c>
      <c r="BM942" s="249">
        <f>BM941*TABLES!$I$714</f>
        <v>344209.17365051003</v>
      </c>
      <c r="BN942" s="249">
        <f>BN941*TABLES!$I$714</f>
        <v>68324.212565463531</v>
      </c>
      <c r="BO942" s="249">
        <f>BO941*TABLES!$I$714</f>
        <v>4878512.5530764675</v>
      </c>
      <c r="BP942" s="249">
        <f>BP941*TABLES!$I$714</f>
        <v>2854608.8762592366</v>
      </c>
      <c r="BQ942" s="249">
        <f>BQ941*TABLES!$I$714</f>
        <v>1112966.0031436535</v>
      </c>
      <c r="BR942" s="249">
        <f>BR941*TABLES!$I$714</f>
        <v>0</v>
      </c>
      <c r="BS942" s="249">
        <f>BS941*TABLES!$I$714</f>
        <v>2184498.7428201619</v>
      </c>
      <c r="BT942" s="249">
        <f>BT941*TABLES!$I$714</f>
        <v>2234697.5854430273</v>
      </c>
      <c r="BU942" s="249">
        <f>BU941*TABLES!$I$714</f>
        <v>1624992.8675965124</v>
      </c>
      <c r="BV942" s="249">
        <f>BV941*TABLES!$I$714</f>
        <v>5968591.3735760823</v>
      </c>
      <c r="BW942" s="417">
        <f t="shared" si="572"/>
        <v>104238060.25157887</v>
      </c>
    </row>
    <row r="943" spans="1:75" x14ac:dyDescent="0.25">
      <c r="A943" s="180" t="s">
        <v>498</v>
      </c>
      <c r="N943" s="249"/>
      <c r="O943" s="249">
        <f>O941+O942</f>
        <v>81530673.717963204</v>
      </c>
      <c r="P943" s="249">
        <f t="shared" ref="P943:BV943" si="584">P941+P942</f>
        <v>0</v>
      </c>
      <c r="Q943" s="249">
        <f t="shared" si="584"/>
        <v>11263862.883036379</v>
      </c>
      <c r="R943" s="249">
        <f t="shared" si="584"/>
        <v>1925752.176010906</v>
      </c>
      <c r="S943" s="249">
        <f t="shared" si="584"/>
        <v>80110473.680606693</v>
      </c>
      <c r="T943" s="249">
        <f t="shared" si="584"/>
        <v>44668729.550902374</v>
      </c>
      <c r="U943" s="249">
        <f t="shared" si="584"/>
        <v>32329356.356641982</v>
      </c>
      <c r="V943" s="249">
        <f t="shared" si="584"/>
        <v>0</v>
      </c>
      <c r="W943" s="249">
        <f t="shared" si="584"/>
        <v>34301561.64237152</v>
      </c>
      <c r="X943" s="249">
        <f t="shared" si="584"/>
        <v>43175293.404699326</v>
      </c>
      <c r="Y943" s="249">
        <f t="shared" si="584"/>
        <v>24322183.150344484</v>
      </c>
      <c r="Z943" s="249">
        <f t="shared" si="584"/>
        <v>57445435.207268171</v>
      </c>
      <c r="AA943" s="249">
        <f t="shared" si="584"/>
        <v>0</v>
      </c>
      <c r="AB943" s="249">
        <f t="shared" si="584"/>
        <v>0</v>
      </c>
      <c r="AC943" s="249">
        <f t="shared" si="584"/>
        <v>15392727.86775074</v>
      </c>
      <c r="AD943" s="249">
        <f t="shared" si="584"/>
        <v>2465508.6005109865</v>
      </c>
      <c r="AE943" s="249">
        <f t="shared" si="584"/>
        <v>46599025.945235446</v>
      </c>
      <c r="AF943" s="249">
        <f t="shared" si="584"/>
        <v>42451867.319060832</v>
      </c>
      <c r="AG943" s="249">
        <f t="shared" si="584"/>
        <v>22694281.398331642</v>
      </c>
      <c r="AH943" s="249">
        <f t="shared" si="584"/>
        <v>0</v>
      </c>
      <c r="AI943" s="249">
        <f t="shared" si="584"/>
        <v>23458493.465777859</v>
      </c>
      <c r="AJ943" s="249">
        <f t="shared" si="584"/>
        <v>34831977.904499225</v>
      </c>
      <c r="AK943" s="249">
        <f t="shared" si="584"/>
        <v>37391900.472917847</v>
      </c>
      <c r="AL943" s="249">
        <f t="shared" si="584"/>
        <v>107812094.34139355</v>
      </c>
      <c r="AM943" s="249">
        <f t="shared" si="584"/>
        <v>0</v>
      </c>
      <c r="AN943" s="249">
        <f t="shared" si="584"/>
        <v>0</v>
      </c>
      <c r="AO943" s="249">
        <f t="shared" si="584"/>
        <v>10549785.891791994</v>
      </c>
      <c r="AP943" s="249">
        <f t="shared" si="584"/>
        <v>1755904.7356727768</v>
      </c>
      <c r="AQ943" s="249">
        <f t="shared" si="584"/>
        <v>72449340.262250543</v>
      </c>
      <c r="AR943" s="249">
        <f t="shared" si="584"/>
        <v>33862014.636029556</v>
      </c>
      <c r="AS943" s="249">
        <f t="shared" si="584"/>
        <v>15273390.617738245</v>
      </c>
      <c r="AT943" s="249">
        <f t="shared" si="584"/>
        <v>0</v>
      </c>
      <c r="AU943" s="249">
        <f t="shared" si="584"/>
        <v>29644691.6120658</v>
      </c>
      <c r="AV943" s="249">
        <f t="shared" si="584"/>
        <v>33556220.206088714</v>
      </c>
      <c r="AW943" s="249">
        <f t="shared" si="584"/>
        <v>22924518.445564985</v>
      </c>
      <c r="AX943" s="249">
        <f t="shared" si="584"/>
        <v>87625205.903266579</v>
      </c>
      <c r="AY943" s="249">
        <f t="shared" si="584"/>
        <v>0</v>
      </c>
      <c r="AZ943" s="249">
        <f t="shared" si="584"/>
        <v>0</v>
      </c>
      <c r="BA943" s="249">
        <f t="shared" si="584"/>
        <v>6184602.2325232904</v>
      </c>
      <c r="BB943" s="249">
        <f t="shared" si="584"/>
        <v>858644.91318110283</v>
      </c>
      <c r="BC943" s="249">
        <f t="shared" si="584"/>
        <v>52618817.577193856</v>
      </c>
      <c r="BD943" s="249">
        <f t="shared" si="584"/>
        <v>32662287.243747175</v>
      </c>
      <c r="BE943" s="249">
        <f t="shared" si="584"/>
        <v>16937944.531650394</v>
      </c>
      <c r="BF943" s="249">
        <f t="shared" si="584"/>
        <v>0</v>
      </c>
      <c r="BG943" s="249">
        <f t="shared" si="584"/>
        <v>22401673.044768766</v>
      </c>
      <c r="BH943" s="249">
        <f t="shared" si="584"/>
        <v>28120879.161317524</v>
      </c>
      <c r="BI943" s="249">
        <f t="shared" si="584"/>
        <v>27904484.472006001</v>
      </c>
      <c r="BJ943" s="249">
        <f t="shared" si="584"/>
        <v>75515545.047814339</v>
      </c>
      <c r="BK943" s="249">
        <f t="shared" si="584"/>
        <v>0</v>
      </c>
      <c r="BL943" s="249">
        <f t="shared" si="584"/>
        <v>0</v>
      </c>
      <c r="BM943" s="249">
        <f t="shared" si="584"/>
        <v>4646823.8442818848</v>
      </c>
      <c r="BN943" s="249">
        <f t="shared" si="584"/>
        <v>922376.86963375763</v>
      </c>
      <c r="BO943" s="249">
        <f t="shared" si="584"/>
        <v>65859919.466532305</v>
      </c>
      <c r="BP943" s="249">
        <f t="shared" si="584"/>
        <v>38537219.829499692</v>
      </c>
      <c r="BQ943" s="249">
        <f t="shared" si="584"/>
        <v>15025041.042439321</v>
      </c>
      <c r="BR943" s="249">
        <f t="shared" si="584"/>
        <v>0</v>
      </c>
      <c r="BS943" s="249">
        <f t="shared" si="584"/>
        <v>29490733.028072186</v>
      </c>
      <c r="BT943" s="249">
        <f t="shared" si="584"/>
        <v>30168417.403480869</v>
      </c>
      <c r="BU943" s="249">
        <f t="shared" si="584"/>
        <v>21937403.712552916</v>
      </c>
      <c r="BV943" s="249">
        <f t="shared" si="584"/>
        <v>80575983.543277115</v>
      </c>
      <c r="BW943" s="417">
        <f t="shared" si="572"/>
        <v>1602181068.3597646</v>
      </c>
    </row>
    <row r="944" spans="1:75" x14ac:dyDescent="0.25">
      <c r="A944" s="180" t="s">
        <v>503</v>
      </c>
      <c r="N944" s="249"/>
      <c r="O944" s="249">
        <f>O941*TABLES!$E$705</f>
        <v>2692050.5472912383</v>
      </c>
      <c r="P944" s="249">
        <f>P941*TABLES!$E$705</f>
        <v>0</v>
      </c>
      <c r="Q944" s="249">
        <f>Q941*TABLES!$E$705</f>
        <v>371920.00085497479</v>
      </c>
      <c r="R944" s="249">
        <f>R941*TABLES!$E$705</f>
        <v>63586.156755077092</v>
      </c>
      <c r="S944" s="249">
        <f>S941*TABLES!$E$705</f>
        <v>2645157.1498313532</v>
      </c>
      <c r="T944" s="249">
        <f>T941*TABLES!$E$705</f>
        <v>1474910.88139772</v>
      </c>
      <c r="U944" s="249">
        <f>U941*TABLES!$E$705</f>
        <v>1067478.7476249712</v>
      </c>
      <c r="V944" s="249">
        <f>V941*TABLES!$E$705</f>
        <v>0</v>
      </c>
      <c r="W944" s="249">
        <f>W941*TABLES!$E$705</f>
        <v>1132598.7334745312</v>
      </c>
      <c r="X944" s="249">
        <f>X941*TABLES!$E$705</f>
        <v>1425599.3105325249</v>
      </c>
      <c r="Y944" s="249">
        <f>Y941*TABLES!$E$705</f>
        <v>803090.95307741221</v>
      </c>
      <c r="Z944" s="249">
        <f>Z941*TABLES!$E$705</f>
        <v>1896783.237975836</v>
      </c>
      <c r="AA944" s="249">
        <f>AA941*TABLES!$F$705</f>
        <v>0</v>
      </c>
      <c r="AB944" s="249">
        <f>AB941*TABLES!$F$705</f>
        <v>0</v>
      </c>
      <c r="AC944" s="249">
        <f>AC941*TABLES!$F$705</f>
        <v>997676.80624310358</v>
      </c>
      <c r="AD944" s="249">
        <f>AD941*TABLES!$F$705</f>
        <v>159801.48336645286</v>
      </c>
      <c r="AE944" s="249">
        <f>AE941*TABLES!$F$705</f>
        <v>3020307.2371911868</v>
      </c>
      <c r="AF944" s="249">
        <f>AF941*TABLES!$F$705</f>
        <v>2751509.9188280171</v>
      </c>
      <c r="AG944" s="249">
        <f>AG941*TABLES!$F$705</f>
        <v>1470925.646188162</v>
      </c>
      <c r="AH944" s="249">
        <f>AH941*TABLES!$F$705</f>
        <v>0</v>
      </c>
      <c r="AI944" s="249">
        <f>AI941*TABLES!$F$705</f>
        <v>1520457.9098189354</v>
      </c>
      <c r="AJ944" s="249">
        <f>AJ941*TABLES!$F$705</f>
        <v>2257628.1975138388</v>
      </c>
      <c r="AK944" s="249">
        <f>AK941*TABLES!$F$705</f>
        <v>2423549.1047261572</v>
      </c>
      <c r="AL944" s="249">
        <f>AL941*TABLES!$F$705</f>
        <v>6987820.9295347678</v>
      </c>
      <c r="AM944" s="249">
        <f>AM941*TABLES!$G$705</f>
        <v>0</v>
      </c>
      <c r="AN944" s="249">
        <f>AN941*TABLES!$G$705</f>
        <v>0</v>
      </c>
      <c r="AO944" s="249">
        <f>AO941*TABLES!$G$705</f>
        <v>591576.77897899027</v>
      </c>
      <c r="AP944" s="249">
        <f>AP941*TABLES!$G$705</f>
        <v>98461.947794735141</v>
      </c>
      <c r="AQ944" s="249">
        <f>AQ941*TABLES!$G$705</f>
        <v>4062579.8277897504</v>
      </c>
      <c r="AR944" s="249">
        <f>AR941*TABLES!$G$705</f>
        <v>1898804.5590296946</v>
      </c>
      <c r="AS944" s="249">
        <f>AS941*TABLES!$G$705</f>
        <v>856451.81034046225</v>
      </c>
      <c r="AT944" s="249">
        <f>AT941*TABLES!$G$705</f>
        <v>0</v>
      </c>
      <c r="AU944" s="249">
        <f>AU941*TABLES!$G$705</f>
        <v>1662319.1558167737</v>
      </c>
      <c r="AV944" s="249">
        <f>AV941*TABLES!$G$705</f>
        <v>1881657.2078180586</v>
      </c>
      <c r="AW944" s="249">
        <f>AW941*TABLES!$G$705</f>
        <v>1285487.015639158</v>
      </c>
      <c r="AX944" s="249">
        <f>AX941*TABLES!$G$705</f>
        <v>4913562.9478467237</v>
      </c>
      <c r="AY944" s="249">
        <f>AY941*TABLES!$H$705</f>
        <v>0</v>
      </c>
      <c r="AZ944" s="249">
        <f>AZ941*TABLES!$H$705</f>
        <v>0</v>
      </c>
      <c r="BA944" s="249">
        <f>BA941*TABLES!$H$705</f>
        <v>408417.12856285885</v>
      </c>
      <c r="BB944" s="249">
        <f>BB941*TABLES!$H$705</f>
        <v>56702.965964789815</v>
      </c>
      <c r="BC944" s="249">
        <f>BC941*TABLES!$H$705</f>
        <v>3474827.5758524248</v>
      </c>
      <c r="BD944" s="249">
        <f>BD941*TABLES!$H$705</f>
        <v>2156943.497228587</v>
      </c>
      <c r="BE944" s="249">
        <f>BE941*TABLES!$H$705</f>
        <v>1118543.5068071017</v>
      </c>
      <c r="BF944" s="249">
        <f>BF941*TABLES!$H$705</f>
        <v>0</v>
      </c>
      <c r="BG944" s="249">
        <f>BG941*TABLES!$H$705</f>
        <v>1479355.7671073715</v>
      </c>
      <c r="BH944" s="249">
        <f>BH941*TABLES!$H$705</f>
        <v>1857039.1898983272</v>
      </c>
      <c r="BI944" s="249">
        <f>BI941*TABLES!$H$705</f>
        <v>1842748.974566434</v>
      </c>
      <c r="BJ944" s="249">
        <f>BJ941*TABLES!$H$705</f>
        <v>4986875.6163650984</v>
      </c>
      <c r="BK944" s="249">
        <f>BK941*TABLES!$I$705</f>
        <v>0</v>
      </c>
      <c r="BL944" s="249">
        <f>BL941*TABLES!$I$705</f>
        <v>0</v>
      </c>
      <c r="BM944" s="249">
        <f>BM941*TABLES!$I$705</f>
        <v>279669.9535910394</v>
      </c>
      <c r="BN944" s="249">
        <f>BN941*TABLES!$I$705</f>
        <v>55513.422709439117</v>
      </c>
      <c r="BO944" s="249">
        <f>BO941*TABLES!$I$705</f>
        <v>3963791.4493746297</v>
      </c>
      <c r="BP944" s="249">
        <f>BP941*TABLES!$I$705</f>
        <v>2319369.7119606296</v>
      </c>
      <c r="BQ944" s="249">
        <f>BQ941*TABLES!$I$705</f>
        <v>904284.8775542184</v>
      </c>
      <c r="BR944" s="249">
        <f>BR941*TABLES!$I$705</f>
        <v>0</v>
      </c>
      <c r="BS944" s="249">
        <f>BS941*TABLES!$I$705</f>
        <v>1774905.2285413817</v>
      </c>
      <c r="BT944" s="249">
        <f>BT941*TABLES!$I$705</f>
        <v>1815691.7881724597</v>
      </c>
      <c r="BU944" s="249">
        <f>BU941*TABLES!$I$705</f>
        <v>1320306.7049221664</v>
      </c>
      <c r="BV944" s="249">
        <f>BV941*TABLES!$I$705</f>
        <v>4849480.4910305664</v>
      </c>
      <c r="BW944" s="417">
        <f t="shared" si="572"/>
        <v>87078222.053490132</v>
      </c>
    </row>
    <row r="945" spans="1:75" ht="16.5" thickBot="1" x14ac:dyDescent="0.3">
      <c r="A945" s="180" t="s">
        <v>500</v>
      </c>
      <c r="N945" s="249"/>
      <c r="O945" s="249">
        <f>O943-O944</f>
        <v>78838623.17067197</v>
      </c>
      <c r="P945" s="249">
        <f t="shared" ref="P945:BV945" si="585">P943-P944</f>
        <v>0</v>
      </c>
      <c r="Q945" s="249">
        <f t="shared" si="585"/>
        <v>10891942.882181404</v>
      </c>
      <c r="R945" s="249">
        <f t="shared" si="585"/>
        <v>1862166.0192558288</v>
      </c>
      <c r="S945" s="249">
        <f t="shared" si="585"/>
        <v>77465316.530775338</v>
      </c>
      <c r="T945" s="249">
        <f t="shared" si="585"/>
        <v>43193818.669504657</v>
      </c>
      <c r="U945" s="249">
        <f t="shared" si="585"/>
        <v>31261877.609017011</v>
      </c>
      <c r="V945" s="249">
        <f t="shared" si="585"/>
        <v>0</v>
      </c>
      <c r="W945" s="249">
        <f t="shared" si="585"/>
        <v>33168962.90889699</v>
      </c>
      <c r="X945" s="249">
        <f t="shared" si="585"/>
        <v>41749694.0941668</v>
      </c>
      <c r="Y945" s="249">
        <f t="shared" si="585"/>
        <v>23519092.19726707</v>
      </c>
      <c r="Z945" s="249">
        <f t="shared" si="585"/>
        <v>55548651.969292335</v>
      </c>
      <c r="AA945" s="249">
        <f t="shared" si="585"/>
        <v>0</v>
      </c>
      <c r="AB945" s="249">
        <f t="shared" si="585"/>
        <v>0</v>
      </c>
      <c r="AC945" s="249">
        <f t="shared" si="585"/>
        <v>14395051.061507637</v>
      </c>
      <c r="AD945" s="249">
        <f t="shared" si="585"/>
        <v>2305707.1171445334</v>
      </c>
      <c r="AE945" s="249">
        <f t="shared" si="585"/>
        <v>43578718.708044261</v>
      </c>
      <c r="AF945" s="249">
        <f t="shared" si="585"/>
        <v>39700357.400232814</v>
      </c>
      <c r="AG945" s="249">
        <f t="shared" si="585"/>
        <v>21223355.75214348</v>
      </c>
      <c r="AH945" s="249">
        <f t="shared" si="585"/>
        <v>0</v>
      </c>
      <c r="AI945" s="249">
        <f t="shared" si="585"/>
        <v>21938035.555958923</v>
      </c>
      <c r="AJ945" s="249">
        <f t="shared" si="585"/>
        <v>32574349.706985388</v>
      </c>
      <c r="AK945" s="249">
        <f t="shared" si="585"/>
        <v>34968351.368191689</v>
      </c>
      <c r="AL945" s="249">
        <f t="shared" si="585"/>
        <v>100824273.41185878</v>
      </c>
      <c r="AM945" s="249">
        <f t="shared" si="585"/>
        <v>0</v>
      </c>
      <c r="AN945" s="249">
        <f t="shared" si="585"/>
        <v>0</v>
      </c>
      <c r="AO945" s="249">
        <f t="shared" si="585"/>
        <v>9958209.1128130034</v>
      </c>
      <c r="AP945" s="249">
        <f t="shared" si="585"/>
        <v>1657442.7878780416</v>
      </c>
      <c r="AQ945" s="249">
        <f t="shared" si="585"/>
        <v>68386760.434460789</v>
      </c>
      <c r="AR945" s="249">
        <f t="shared" si="585"/>
        <v>31963210.076999862</v>
      </c>
      <c r="AS945" s="249">
        <f t="shared" si="585"/>
        <v>14416938.807397783</v>
      </c>
      <c r="AT945" s="249">
        <f t="shared" si="585"/>
        <v>0</v>
      </c>
      <c r="AU945" s="249">
        <f t="shared" si="585"/>
        <v>27982372.456249025</v>
      </c>
      <c r="AV945" s="249">
        <f t="shared" si="585"/>
        <v>31674562.998270657</v>
      </c>
      <c r="AW945" s="249">
        <f t="shared" si="585"/>
        <v>21639031.429925829</v>
      </c>
      <c r="AX945" s="249">
        <f t="shared" si="585"/>
        <v>82711642.955419853</v>
      </c>
      <c r="AY945" s="249">
        <f t="shared" si="585"/>
        <v>0</v>
      </c>
      <c r="AZ945" s="249">
        <f t="shared" si="585"/>
        <v>0</v>
      </c>
      <c r="BA945" s="249">
        <f t="shared" si="585"/>
        <v>5776185.1039604312</v>
      </c>
      <c r="BB945" s="249">
        <f t="shared" si="585"/>
        <v>801941.94721631298</v>
      </c>
      <c r="BC945" s="249">
        <f t="shared" si="585"/>
        <v>49143990.001341432</v>
      </c>
      <c r="BD945" s="249">
        <f t="shared" si="585"/>
        <v>30505343.74651859</v>
      </c>
      <c r="BE945" s="249">
        <f t="shared" si="585"/>
        <v>15819401.024843292</v>
      </c>
      <c r="BF945" s="249">
        <f t="shared" si="585"/>
        <v>0</v>
      </c>
      <c r="BG945" s="249">
        <f t="shared" si="585"/>
        <v>20922317.277661394</v>
      </c>
      <c r="BH945" s="249">
        <f t="shared" si="585"/>
        <v>26263839.971419197</v>
      </c>
      <c r="BI945" s="249">
        <f t="shared" si="585"/>
        <v>26061735.497439567</v>
      </c>
      <c r="BJ945" s="249">
        <f t="shared" si="585"/>
        <v>70528669.431449234</v>
      </c>
      <c r="BK945" s="249">
        <f t="shared" si="585"/>
        <v>0</v>
      </c>
      <c r="BL945" s="249">
        <f t="shared" si="585"/>
        <v>0</v>
      </c>
      <c r="BM945" s="249">
        <f t="shared" si="585"/>
        <v>4367153.8906908454</v>
      </c>
      <c r="BN945" s="249">
        <f t="shared" si="585"/>
        <v>866863.44692431856</v>
      </c>
      <c r="BO945" s="249">
        <f t="shared" si="585"/>
        <v>61896128.017157674</v>
      </c>
      <c r="BP945" s="249">
        <f t="shared" si="585"/>
        <v>36217850.117539063</v>
      </c>
      <c r="BQ945" s="249">
        <f t="shared" si="585"/>
        <v>14120756.164885102</v>
      </c>
      <c r="BR945" s="249">
        <f t="shared" si="585"/>
        <v>0</v>
      </c>
      <c r="BS945" s="249">
        <f t="shared" si="585"/>
        <v>27715827.799530804</v>
      </c>
      <c r="BT945" s="249">
        <f t="shared" si="585"/>
        <v>28352725.615308408</v>
      </c>
      <c r="BU945" s="249">
        <f t="shared" si="585"/>
        <v>20617097.007630751</v>
      </c>
      <c r="BV945" s="249">
        <f t="shared" si="585"/>
        <v>75726503.052246541</v>
      </c>
      <c r="BW945" s="417">
        <f t="shared" si="572"/>
        <v>1515102846.3062742</v>
      </c>
    </row>
    <row r="946" spans="1:75" ht="16.5" thickBot="1" x14ac:dyDescent="0.3">
      <c r="BW946" s="355">
        <f t="shared" si="572"/>
        <v>0</v>
      </c>
    </row>
    <row r="947" spans="1:75" ht="16.5" thickBot="1" x14ac:dyDescent="0.3">
      <c r="A947" s="378" t="s">
        <v>693</v>
      </c>
      <c r="BW947" s="355">
        <f t="shared" si="572"/>
        <v>0</v>
      </c>
    </row>
    <row r="948" spans="1:75" ht="16.5" thickBot="1" x14ac:dyDescent="0.3">
      <c r="A948" s="323"/>
      <c r="BW948" s="355">
        <f t="shared" si="572"/>
        <v>0</v>
      </c>
    </row>
    <row r="949" spans="1:75" ht="16.5" thickBot="1" x14ac:dyDescent="0.3">
      <c r="A949" s="396" t="s">
        <v>504</v>
      </c>
      <c r="N949" s="603">
        <f>TABLES!G238</f>
        <v>3447</v>
      </c>
      <c r="O949" s="603">
        <f>N949*(1+'MONTHLY DATA'!AM337)*(1+5%)</f>
        <v>3829.2723000000005</v>
      </c>
      <c r="P949" s="603">
        <f>O949*(1+'MONTHLY DATA'!AN337)</f>
        <v>3829.2723000000005</v>
      </c>
      <c r="Q949" s="603">
        <f>P949*(1+'MONTHLY DATA'!AO337)</f>
        <v>3829.2723000000005</v>
      </c>
      <c r="R949" s="603">
        <f>Q949*(1+'MONTHLY DATA'!AP337)</f>
        <v>3829.2723000000005</v>
      </c>
      <c r="S949" s="603">
        <f>R949*(1+'MONTHLY DATA'!AQ337)</f>
        <v>3829.2723000000005</v>
      </c>
      <c r="T949" s="603">
        <f>S949*(1+'MONTHLY DATA'!AR337)</f>
        <v>3829.2723000000005</v>
      </c>
      <c r="U949" s="603">
        <f>T949*(1+'MONTHLY DATA'!AS337)</f>
        <v>3829.2723000000005</v>
      </c>
      <c r="V949" s="603">
        <f>U949*(1+'MONTHLY DATA'!AT337)</f>
        <v>3829.2723000000005</v>
      </c>
      <c r="W949" s="603">
        <f>V949*(1+'MONTHLY DATA'!AU337)</f>
        <v>3829.2723000000005</v>
      </c>
      <c r="X949" s="603">
        <f>W949*(1+'MONTHLY DATA'!AV337)</f>
        <v>3829.2723000000005</v>
      </c>
      <c r="Y949" s="603">
        <f>X949*(1+'MONTHLY DATA'!AW337)</f>
        <v>3829.2723000000005</v>
      </c>
      <c r="Z949" s="603">
        <f>Y949*(1+'MONTHLY DATA'!AX337)</f>
        <v>3829.2723000000005</v>
      </c>
      <c r="AA949" s="603">
        <f>Z949*(1+'MONTHLY DATA'!AY337)</f>
        <v>4001.5895535000004</v>
      </c>
      <c r="AB949" s="603">
        <f>AA949*(1+'MONTHLY DATA'!AZ337)</f>
        <v>4001.5895535000004</v>
      </c>
      <c r="AC949" s="603">
        <f>AB949*(1+'MONTHLY DATA'!BA337)</f>
        <v>4001.5895535000004</v>
      </c>
      <c r="AD949" s="603">
        <f>AC949*(1+'MONTHLY DATA'!BB337)</f>
        <v>4001.5895535000004</v>
      </c>
      <c r="AE949" s="603">
        <f>AD949*(1+'MONTHLY DATA'!BC337)</f>
        <v>4001.5895535000004</v>
      </c>
      <c r="AF949" s="603">
        <f>AE949*(1+'MONTHLY DATA'!BD337)</f>
        <v>4001.5895535000004</v>
      </c>
      <c r="AG949" s="603">
        <f>AF949*(1+'MONTHLY DATA'!BE337)</f>
        <v>4001.5895535000004</v>
      </c>
      <c r="AH949" s="603">
        <f>AG949*(1+'MONTHLY DATA'!BF337)</f>
        <v>4001.5895535000004</v>
      </c>
      <c r="AI949" s="603">
        <f>AH949*(1+'MONTHLY DATA'!BG337)</f>
        <v>4001.5895535000004</v>
      </c>
      <c r="AJ949" s="603">
        <f>AI949*(1+'MONTHLY DATA'!BH337)</f>
        <v>4001.5895535000004</v>
      </c>
      <c r="AK949" s="603">
        <f>AJ949*(1+'MONTHLY DATA'!BI337)</f>
        <v>4001.5895535000004</v>
      </c>
      <c r="AL949" s="603">
        <f>AK949*(1+'MONTHLY DATA'!BJ337)</f>
        <v>4001.5895535000004</v>
      </c>
      <c r="AM949" s="603">
        <f>AL949*(1+'MONTHLY DATA'!BK337)</f>
        <v>4201.6690311750008</v>
      </c>
      <c r="AN949" s="603">
        <f>AM949*(1+'MONTHLY DATA'!BL337)</f>
        <v>4201.6690311750008</v>
      </c>
      <c r="AO949" s="603">
        <f>AN949*(1+'MONTHLY DATA'!BM337)</f>
        <v>4201.6690311750008</v>
      </c>
      <c r="AP949" s="603">
        <f>AO949*(1+'MONTHLY DATA'!BN337)</f>
        <v>4201.6690311750008</v>
      </c>
      <c r="AQ949" s="603">
        <f>AP949*(1+'MONTHLY DATA'!BO337)</f>
        <v>4201.6690311750008</v>
      </c>
      <c r="AR949" s="603">
        <f>AQ949*(1+'MONTHLY DATA'!BP337)</f>
        <v>4201.6690311750008</v>
      </c>
      <c r="AS949" s="603">
        <f>AR949*(1+'MONTHLY DATA'!BQ337)</f>
        <v>4201.6690311750008</v>
      </c>
      <c r="AT949" s="603">
        <f>AS949*(1+'MONTHLY DATA'!BR337)</f>
        <v>4201.6690311750008</v>
      </c>
      <c r="AU949" s="603">
        <f>AT949*(1+'MONTHLY DATA'!BS337)</f>
        <v>4201.6690311750008</v>
      </c>
      <c r="AV949" s="603">
        <f>AU949*(1+'MONTHLY DATA'!BT337)</f>
        <v>4201.6690311750008</v>
      </c>
      <c r="AW949" s="603">
        <f>AV949*(1+'MONTHLY DATA'!BU337)</f>
        <v>4201.6690311750008</v>
      </c>
      <c r="AX949" s="603">
        <f>AW949*(1+'MONTHLY DATA'!BV337)</f>
        <v>4201.6690311750008</v>
      </c>
      <c r="AY949" s="603">
        <f>AX949*(1+'MONTHLY DATA'!BW337)</f>
        <v>4563.0125678560507</v>
      </c>
      <c r="AZ949" s="603">
        <f>AY949*(1+'MONTHLY DATA'!BX337)</f>
        <v>4563.0125678560507</v>
      </c>
      <c r="BA949" s="603">
        <f>AZ949*(1+'MONTHLY DATA'!BY337)</f>
        <v>4563.0125678560507</v>
      </c>
      <c r="BB949" s="603">
        <f>BA949*(1+'MONTHLY DATA'!BZ337)</f>
        <v>4563.0125678560507</v>
      </c>
      <c r="BC949" s="603">
        <f>BB949*(1+'MONTHLY DATA'!CA337)</f>
        <v>4563.0125678560507</v>
      </c>
      <c r="BD949" s="603">
        <f>BC949*(1+'MONTHLY DATA'!CB337)</f>
        <v>4563.0125678560507</v>
      </c>
      <c r="BE949" s="603">
        <f>BD949*(1+'MONTHLY DATA'!CC337)</f>
        <v>4563.0125678560507</v>
      </c>
      <c r="BF949" s="603">
        <f>BE949*(1+'MONTHLY DATA'!CD337)</f>
        <v>4563.0125678560507</v>
      </c>
      <c r="BG949" s="603">
        <f>BF949*(1+'MONTHLY DATA'!CE337)</f>
        <v>4563.0125678560507</v>
      </c>
      <c r="BH949" s="603">
        <f>BG949*(1+'MONTHLY DATA'!CF337)</f>
        <v>4563.0125678560507</v>
      </c>
      <c r="BI949" s="603">
        <f>BH949*(1+'MONTHLY DATA'!CG337)</f>
        <v>4563.0125678560507</v>
      </c>
      <c r="BJ949" s="603">
        <f>BI949*(1+'MONTHLY DATA'!CH337)</f>
        <v>4563.0125678560507</v>
      </c>
      <c r="BK949" s="603">
        <f>BJ949*(1+'MONTHLY DATA'!CI337)</f>
        <v>4832.2303093595574</v>
      </c>
      <c r="BL949" s="603">
        <f>BK949*(1+'MONTHLY DATA'!CJ337)</f>
        <v>4832.2303093595574</v>
      </c>
      <c r="BM949" s="603">
        <f>BL949*(1+'MONTHLY DATA'!CK337)</f>
        <v>4832.2303093595574</v>
      </c>
      <c r="BN949" s="603">
        <f>BM949*(1+'MONTHLY DATA'!CL337)</f>
        <v>4832.2303093595574</v>
      </c>
      <c r="BO949" s="603">
        <f>BN949*(1+'MONTHLY DATA'!CM337)</f>
        <v>4832.2303093595574</v>
      </c>
      <c r="BP949" s="603">
        <f>BO949*(1+'MONTHLY DATA'!CN337)</f>
        <v>4832.2303093595574</v>
      </c>
      <c r="BQ949" s="603">
        <f>BP949*(1+'MONTHLY DATA'!CO337)</f>
        <v>4832.2303093595574</v>
      </c>
      <c r="BR949" s="603">
        <f>BQ949*(1+'MONTHLY DATA'!CP337)</f>
        <v>4832.2303093595574</v>
      </c>
      <c r="BS949" s="603">
        <f>BR949*(1+'MONTHLY DATA'!CQ337)</f>
        <v>4832.2303093595574</v>
      </c>
      <c r="BT949" s="603">
        <f>BS949*(1+'MONTHLY DATA'!CR337)</f>
        <v>4832.2303093595574</v>
      </c>
      <c r="BU949" s="603">
        <f>BT949*(1+'MONTHLY DATA'!CS337)</f>
        <v>4832.2303093595574</v>
      </c>
      <c r="BV949" s="603">
        <f>BU949*(1+'MONTHLY DATA'!CT337)</f>
        <v>4832.2303093595574</v>
      </c>
      <c r="BW949" s="604">
        <f>SUM(O949:BV949)</f>
        <v>257133.28514268735</v>
      </c>
    </row>
    <row r="950" spans="1:75" ht="16.5" thickBot="1" x14ac:dyDescent="0.3">
      <c r="A950" s="180" t="s">
        <v>505</v>
      </c>
      <c r="N950" s="603"/>
      <c r="O950" s="603">
        <f t="shared" ref="O950:AT950" si="586">O949*O816</f>
        <v>346647.43247638096</v>
      </c>
      <c r="P950" s="603">
        <f t="shared" si="586"/>
        <v>0</v>
      </c>
      <c r="Q950" s="603">
        <f t="shared" si="586"/>
        <v>0</v>
      </c>
      <c r="R950" s="603">
        <f t="shared" si="586"/>
        <v>0</v>
      </c>
      <c r="S950" s="603">
        <f t="shared" si="586"/>
        <v>116907.42310859727</v>
      </c>
      <c r="T950" s="603">
        <f t="shared" si="586"/>
        <v>293316.77861340059</v>
      </c>
      <c r="U950" s="603">
        <f t="shared" si="586"/>
        <v>0</v>
      </c>
      <c r="V950" s="603">
        <f t="shared" si="586"/>
        <v>0</v>
      </c>
      <c r="W950" s="603">
        <f t="shared" si="586"/>
        <v>10785.979955018574</v>
      </c>
      <c r="X950" s="603">
        <f t="shared" si="586"/>
        <v>73240.400392393523</v>
      </c>
      <c r="Y950" s="603">
        <f t="shared" si="586"/>
        <v>133021.99371567878</v>
      </c>
      <c r="Z950" s="603">
        <f t="shared" si="586"/>
        <v>383236.82905769831</v>
      </c>
      <c r="AA950" s="603">
        <f t="shared" si="586"/>
        <v>0</v>
      </c>
      <c r="AB950" s="603">
        <f t="shared" si="586"/>
        <v>0</v>
      </c>
      <c r="AC950" s="603">
        <f t="shared" si="586"/>
        <v>0</v>
      </c>
      <c r="AD950" s="603">
        <f t="shared" si="586"/>
        <v>0</v>
      </c>
      <c r="AE950" s="603">
        <f t="shared" si="586"/>
        <v>139285.66857718411</v>
      </c>
      <c r="AF950" s="603">
        <f t="shared" si="586"/>
        <v>395292.53881615668</v>
      </c>
      <c r="AG950" s="603">
        <f t="shared" si="586"/>
        <v>0</v>
      </c>
      <c r="AH950" s="603">
        <f t="shared" si="586"/>
        <v>0</v>
      </c>
      <c r="AI950" s="603">
        <f t="shared" si="586"/>
        <v>597.97871630862005</v>
      </c>
      <c r="AJ950" s="603">
        <f t="shared" si="586"/>
        <v>94847.169616030893</v>
      </c>
      <c r="AK950" s="603">
        <f t="shared" si="586"/>
        <v>177282.12486662067</v>
      </c>
      <c r="AL950" s="603">
        <f t="shared" si="586"/>
        <v>518556.15305376315</v>
      </c>
      <c r="AM950" s="603">
        <f t="shared" si="586"/>
        <v>0</v>
      </c>
      <c r="AN950" s="603">
        <f t="shared" si="586"/>
        <v>0</v>
      </c>
      <c r="AO950" s="603">
        <f t="shared" si="586"/>
        <v>0</v>
      </c>
      <c r="AP950" s="603">
        <f t="shared" si="586"/>
        <v>0</v>
      </c>
      <c r="AQ950" s="603">
        <f t="shared" si="586"/>
        <v>0</v>
      </c>
      <c r="AR950" s="603">
        <f t="shared" si="586"/>
        <v>280912.08100890089</v>
      </c>
      <c r="AS950" s="603">
        <f t="shared" si="586"/>
        <v>0</v>
      </c>
      <c r="AT950" s="603">
        <f t="shared" si="586"/>
        <v>0</v>
      </c>
      <c r="AU950" s="603">
        <f t="shared" ref="AU950:BV950" si="587">AU949*AU816</f>
        <v>2488.4279712752532</v>
      </c>
      <c r="AV950" s="603">
        <f t="shared" si="587"/>
        <v>89403.390652485061</v>
      </c>
      <c r="AW950" s="603">
        <f t="shared" si="587"/>
        <v>165902.00440025789</v>
      </c>
      <c r="AX950" s="603">
        <f t="shared" si="587"/>
        <v>484151.27823552466</v>
      </c>
      <c r="AY950" s="603">
        <f t="shared" si="587"/>
        <v>0</v>
      </c>
      <c r="AZ950" s="603">
        <f t="shared" si="587"/>
        <v>0</v>
      </c>
      <c r="BA950" s="603">
        <f t="shared" si="587"/>
        <v>0</v>
      </c>
      <c r="BB950" s="603">
        <f t="shared" si="587"/>
        <v>0</v>
      </c>
      <c r="BC950" s="603">
        <f t="shared" si="587"/>
        <v>0</v>
      </c>
      <c r="BD950" s="603">
        <f t="shared" si="587"/>
        <v>183585.25501217719</v>
      </c>
      <c r="BE950" s="603">
        <f t="shared" si="587"/>
        <v>0</v>
      </c>
      <c r="BF950" s="603">
        <f t="shared" si="587"/>
        <v>0</v>
      </c>
      <c r="BG950" s="603">
        <f t="shared" si="587"/>
        <v>790.97399339028811</v>
      </c>
      <c r="BH950" s="603">
        <f t="shared" si="587"/>
        <v>76634.271613376113</v>
      </c>
      <c r="BI950" s="603">
        <f t="shared" si="587"/>
        <v>142767.49282672559</v>
      </c>
      <c r="BJ950" s="603">
        <f t="shared" si="587"/>
        <v>417227.8984732657</v>
      </c>
      <c r="BK950" s="603">
        <f t="shared" si="587"/>
        <v>0</v>
      </c>
      <c r="BL950" s="603">
        <f t="shared" si="587"/>
        <v>0</v>
      </c>
      <c r="BM950" s="603">
        <f t="shared" si="587"/>
        <v>0</v>
      </c>
      <c r="BN950" s="603">
        <f t="shared" si="587"/>
        <v>0</v>
      </c>
      <c r="BO950" s="603">
        <f t="shared" si="587"/>
        <v>125881.92235120878</v>
      </c>
      <c r="BP950" s="603">
        <f t="shared" si="587"/>
        <v>420024.59441229532</v>
      </c>
      <c r="BQ950" s="603">
        <f t="shared" si="587"/>
        <v>0</v>
      </c>
      <c r="BR950" s="603">
        <f t="shared" si="587"/>
        <v>0</v>
      </c>
      <c r="BS950" s="603">
        <f t="shared" si="587"/>
        <v>6535.588946784741</v>
      </c>
      <c r="BT950" s="603">
        <f t="shared" si="587"/>
        <v>102993.22757492484</v>
      </c>
      <c r="BU950" s="603">
        <f t="shared" si="587"/>
        <v>189085.04955172993</v>
      </c>
      <c r="BV950" s="603">
        <f t="shared" si="587"/>
        <v>549162.38325973367</v>
      </c>
      <c r="BW950" s="604">
        <f t="shared" si="572"/>
        <v>5920564.3112492878</v>
      </c>
    </row>
    <row r="951" spans="1:75" ht="16.5" thickBot="1" x14ac:dyDescent="0.3">
      <c r="A951" s="180" t="s">
        <v>506</v>
      </c>
      <c r="BW951" s="405">
        <f t="shared" si="572"/>
        <v>0</v>
      </c>
    </row>
    <row r="952" spans="1:75" ht="16.5" thickBot="1" x14ac:dyDescent="0.3">
      <c r="A952" s="180" t="s">
        <v>1087</v>
      </c>
      <c r="O952" s="249">
        <f t="shared" ref="O952:AT952" si="588">(O950/O4)*O2</f>
        <v>37673937.980624549</v>
      </c>
      <c r="P952" s="249">
        <f t="shared" si="588"/>
        <v>0</v>
      </c>
      <c r="Q952" s="249">
        <f t="shared" si="588"/>
        <v>0</v>
      </c>
      <c r="R952" s="249">
        <f t="shared" si="588"/>
        <v>0</v>
      </c>
      <c r="S952" s="249">
        <f t="shared" si="588"/>
        <v>16040785.961412184</v>
      </c>
      <c r="T952" s="249">
        <f t="shared" si="588"/>
        <v>54574697.596553922</v>
      </c>
      <c r="U952" s="249">
        <f t="shared" si="588"/>
        <v>0</v>
      </c>
      <c r="V952" s="249">
        <f t="shared" si="588"/>
        <v>0</v>
      </c>
      <c r="W952" s="249">
        <f t="shared" si="588"/>
        <v>1903043.5897647718</v>
      </c>
      <c r="X952" s="249">
        <f t="shared" si="588"/>
        <v>13453105.124708073</v>
      </c>
      <c r="Y952" s="249">
        <f t="shared" si="588"/>
        <v>23431747.743595146</v>
      </c>
      <c r="Z952" s="249">
        <f t="shared" si="588"/>
        <v>72797172.552169308</v>
      </c>
      <c r="AA952" s="249">
        <f t="shared" si="588"/>
        <v>0</v>
      </c>
      <c r="AB952" s="249">
        <f t="shared" si="588"/>
        <v>0</v>
      </c>
      <c r="AC952" s="249">
        <f t="shared" si="588"/>
        <v>0</v>
      </c>
      <c r="AD952" s="249">
        <f t="shared" si="588"/>
        <v>0</v>
      </c>
      <c r="AE952" s="249">
        <f t="shared" si="588"/>
        <v>21476066.140225925</v>
      </c>
      <c r="AF952" s="249">
        <f t="shared" si="588"/>
        <v>57121943.795961104</v>
      </c>
      <c r="AG952" s="249">
        <f t="shared" si="588"/>
        <v>0</v>
      </c>
      <c r="AH952" s="249">
        <f t="shared" si="588"/>
        <v>0</v>
      </c>
      <c r="AI952" s="249">
        <f t="shared" si="588"/>
        <v>91364.248097538191</v>
      </c>
      <c r="AJ952" s="249">
        <f t="shared" si="588"/>
        <v>14642642.938144976</v>
      </c>
      <c r="AK952" s="249">
        <f t="shared" si="588"/>
        <v>30211446.045923077</v>
      </c>
      <c r="AL952" s="249">
        <f t="shared" si="588"/>
        <v>100856258.53214201</v>
      </c>
      <c r="AM952" s="249">
        <f t="shared" si="588"/>
        <v>0</v>
      </c>
      <c r="AN952" s="249">
        <f t="shared" si="588"/>
        <v>0</v>
      </c>
      <c r="AO952" s="249">
        <f t="shared" si="588"/>
        <v>0</v>
      </c>
      <c r="AP952" s="249">
        <f t="shared" si="588"/>
        <v>0</v>
      </c>
      <c r="AQ952" s="249">
        <f t="shared" si="588"/>
        <v>0</v>
      </c>
      <c r="AR952" s="249">
        <f t="shared" si="588"/>
        <v>54479918.741120175</v>
      </c>
      <c r="AS952" s="249">
        <f t="shared" si="588"/>
        <v>0</v>
      </c>
      <c r="AT952" s="249">
        <f t="shared" si="588"/>
        <v>0</v>
      </c>
      <c r="AU952" s="249">
        <f t="shared" ref="AU952:BV952" si="589">(AU950/AU4)*AU2</f>
        <v>490144.90343300439</v>
      </c>
      <c r="AV952" s="249">
        <f t="shared" si="589"/>
        <v>14304542.50439761</v>
      </c>
      <c r="AW952" s="249">
        <f t="shared" si="589"/>
        <v>36933427.930813514</v>
      </c>
      <c r="AX952" s="249">
        <f t="shared" si="589"/>
        <v>75463375.255588144</v>
      </c>
      <c r="AY952" s="249">
        <f t="shared" si="589"/>
        <v>0</v>
      </c>
      <c r="AZ952" s="249">
        <f t="shared" si="589"/>
        <v>0</v>
      </c>
      <c r="BA952" s="249">
        <f t="shared" si="589"/>
        <v>0</v>
      </c>
      <c r="BB952" s="249">
        <f t="shared" si="589"/>
        <v>0</v>
      </c>
      <c r="BC952" s="249">
        <f t="shared" si="589"/>
        <v>0</v>
      </c>
      <c r="BD952" s="249">
        <f t="shared" si="589"/>
        <v>32939938.100271028</v>
      </c>
      <c r="BE952" s="249">
        <f t="shared" si="589"/>
        <v>0</v>
      </c>
      <c r="BF952" s="249">
        <f t="shared" si="589"/>
        <v>0</v>
      </c>
      <c r="BG952" s="249">
        <f t="shared" si="589"/>
        <v>68707.486713986887</v>
      </c>
      <c r="BH952" s="249">
        <f t="shared" si="589"/>
        <v>10245183.690448437</v>
      </c>
      <c r="BI952" s="249">
        <f t="shared" si="589"/>
        <v>21514071.691314489</v>
      </c>
      <c r="BJ952" s="249">
        <f t="shared" si="589"/>
        <v>63434093.453065023</v>
      </c>
      <c r="BK952" s="249">
        <f t="shared" si="589"/>
        <v>0</v>
      </c>
      <c r="BL952" s="249">
        <f t="shared" si="589"/>
        <v>0</v>
      </c>
      <c r="BM952" s="249">
        <f t="shared" si="589"/>
        <v>0</v>
      </c>
      <c r="BN952" s="249">
        <f t="shared" si="589"/>
        <v>0</v>
      </c>
      <c r="BO952" s="249">
        <f t="shared" si="589"/>
        <v>19072060.09491932</v>
      </c>
      <c r="BP952" s="249">
        <f t="shared" si="589"/>
        <v>66751600.927369393</v>
      </c>
      <c r="BQ952" s="249">
        <f t="shared" si="589"/>
        <v>0</v>
      </c>
      <c r="BR952" s="249">
        <f t="shared" si="589"/>
        <v>0</v>
      </c>
      <c r="BS952" s="249">
        <f t="shared" si="589"/>
        <v>1131534.8027269104</v>
      </c>
      <c r="BT952" s="249">
        <f t="shared" si="589"/>
        <v>16780123.020933509</v>
      </c>
      <c r="BU952" s="249">
        <f t="shared" si="589"/>
        <v>28980371.916219916</v>
      </c>
      <c r="BV952" s="249">
        <f t="shared" si="589"/>
        <v>92718368.517556101</v>
      </c>
      <c r="BW952" s="405">
        <f>SUM(C952:BV952)</f>
        <v>979581675.28621304</v>
      </c>
    </row>
    <row r="953" spans="1:75" ht="16.5" thickBot="1" x14ac:dyDescent="0.3">
      <c r="A953" s="393" t="s">
        <v>163</v>
      </c>
      <c r="BW953" s="405">
        <f t="shared" si="572"/>
        <v>0</v>
      </c>
    </row>
    <row r="954" spans="1:75" x14ac:dyDescent="0.25">
      <c r="A954" s="180" t="s">
        <v>494</v>
      </c>
      <c r="N954" s="601">
        <f>TABLES!G239</f>
        <v>4250</v>
      </c>
      <c r="O954" s="601">
        <f>N954*(1+'MONTHLY DATA'!AM338)*(1+5%)</f>
        <v>4614.2250000000004</v>
      </c>
      <c r="P954" s="601">
        <f>O954*(1+'MONTHLY DATA'!AN338)</f>
        <v>4614.2250000000004</v>
      </c>
      <c r="Q954" s="601">
        <f>P954*(1+'MONTHLY DATA'!AO338)</f>
        <v>4614.2250000000004</v>
      </c>
      <c r="R954" s="601">
        <f>Q954*(1+'MONTHLY DATA'!AP338)</f>
        <v>4614.2250000000004</v>
      </c>
      <c r="S954" s="601">
        <f>R954*(1+'MONTHLY DATA'!AQ338)</f>
        <v>4614.2250000000004</v>
      </c>
      <c r="T954" s="601">
        <f>S954*(1+'MONTHLY DATA'!AR338)</f>
        <v>4614.2250000000004</v>
      </c>
      <c r="U954" s="601">
        <f>T954*(1+'MONTHLY DATA'!AS338)</f>
        <v>4614.2250000000004</v>
      </c>
      <c r="V954" s="601">
        <f>U954*(1+'MONTHLY DATA'!AT338)</f>
        <v>4614.2250000000004</v>
      </c>
      <c r="W954" s="601">
        <f>V954*(1+'MONTHLY DATA'!AU338)</f>
        <v>4614.2250000000004</v>
      </c>
      <c r="X954" s="601">
        <f>W954*(1+'MONTHLY DATA'!AV338)</f>
        <v>4614.2250000000004</v>
      </c>
      <c r="Y954" s="601">
        <f>X954*(1+'MONTHLY DATA'!AW338)</f>
        <v>4614.2250000000004</v>
      </c>
      <c r="Z954" s="601">
        <f>Y954*(1+'MONTHLY DATA'!AX338)</f>
        <v>4614.2250000000004</v>
      </c>
      <c r="AA954" s="601">
        <f>Z954*(1+'MONTHLY DATA'!AY338)</f>
        <v>4775.7228750000004</v>
      </c>
      <c r="AB954" s="601">
        <f>AA954*(1+'MONTHLY DATA'!AZ338)</f>
        <v>4775.7228750000004</v>
      </c>
      <c r="AC954" s="601">
        <f>AB954*(1+'MONTHLY DATA'!BA338)</f>
        <v>4775.7228750000004</v>
      </c>
      <c r="AD954" s="601">
        <f>AC954*(1+'MONTHLY DATA'!BB338)</f>
        <v>4775.7228750000004</v>
      </c>
      <c r="AE954" s="601">
        <f>AD954*(1+'MONTHLY DATA'!BC338)</f>
        <v>4775.7228750000004</v>
      </c>
      <c r="AF954" s="601">
        <f>AE954*(1+'MONTHLY DATA'!BD338)</f>
        <v>4775.7228750000004</v>
      </c>
      <c r="AG954" s="601">
        <f>AF954*(1+'MONTHLY DATA'!BE338)</f>
        <v>4775.7228750000004</v>
      </c>
      <c r="AH954" s="601">
        <f>AG954*(1+'MONTHLY DATA'!BF338)</f>
        <v>4775.7228750000004</v>
      </c>
      <c r="AI954" s="601">
        <f>AH954*(1+'MONTHLY DATA'!BG338)</f>
        <v>4775.7228750000004</v>
      </c>
      <c r="AJ954" s="601">
        <f>AI954*(1+'MONTHLY DATA'!BH338)</f>
        <v>4775.7228750000004</v>
      </c>
      <c r="AK954" s="601">
        <f>AJ954*(1+'MONTHLY DATA'!BI338)</f>
        <v>4775.7228750000004</v>
      </c>
      <c r="AL954" s="601">
        <f>AK954*(1+'MONTHLY DATA'!BJ338)</f>
        <v>4775.7228750000004</v>
      </c>
      <c r="AM954" s="601">
        <f>AL954*(1+'MONTHLY DATA'!BK338)</f>
        <v>5004.9575730000006</v>
      </c>
      <c r="AN954" s="601">
        <f>AM954*(1+'MONTHLY DATA'!BL338)</f>
        <v>5004.9575730000006</v>
      </c>
      <c r="AO954" s="601">
        <f>AN954*(1+'MONTHLY DATA'!BM338)</f>
        <v>5004.9575730000006</v>
      </c>
      <c r="AP954" s="601">
        <f>AO954*(1+'MONTHLY DATA'!BN338)</f>
        <v>5004.9575730000006</v>
      </c>
      <c r="AQ954" s="601">
        <f>AP954*(1+'MONTHLY DATA'!BO338)</f>
        <v>5004.9575730000006</v>
      </c>
      <c r="AR954" s="601">
        <f>AQ954*(1+'MONTHLY DATA'!BP338)</f>
        <v>5004.9575730000006</v>
      </c>
      <c r="AS954" s="601">
        <f>AR954*(1+'MONTHLY DATA'!BQ338)</f>
        <v>5004.9575730000006</v>
      </c>
      <c r="AT954" s="601">
        <f>AS954*(1+'MONTHLY DATA'!BR338)</f>
        <v>5004.9575730000006</v>
      </c>
      <c r="AU954" s="601">
        <f>AT954*(1+'MONTHLY DATA'!BS338)</f>
        <v>5004.9575730000006</v>
      </c>
      <c r="AV954" s="601">
        <f>AU954*(1+'MONTHLY DATA'!BT338)</f>
        <v>5004.9575730000006</v>
      </c>
      <c r="AW954" s="601">
        <f>AV954*(1+'MONTHLY DATA'!BU338)</f>
        <v>5004.9575730000006</v>
      </c>
      <c r="AX954" s="601">
        <f>AW954*(1+'MONTHLY DATA'!BV338)</f>
        <v>5004.9575730000006</v>
      </c>
      <c r="AY954" s="601">
        <f>AX954*(1+'MONTHLY DATA'!BW338)</f>
        <v>5340.2897303910004</v>
      </c>
      <c r="AZ954" s="601">
        <f>AY954*(1+'MONTHLY DATA'!BX338)</f>
        <v>5340.2897303910004</v>
      </c>
      <c r="BA954" s="601">
        <f>AZ954*(1+'MONTHLY DATA'!BY338)</f>
        <v>5340.2897303910004</v>
      </c>
      <c r="BB954" s="601">
        <f>BA954*(1+'MONTHLY DATA'!BZ338)</f>
        <v>5340.2897303910004</v>
      </c>
      <c r="BC954" s="601">
        <f>BB954*(1+'MONTHLY DATA'!CA338)</f>
        <v>5340.2897303910004</v>
      </c>
      <c r="BD954" s="601">
        <f>BC954*(1+'MONTHLY DATA'!CB338)</f>
        <v>5340.2897303910004</v>
      </c>
      <c r="BE954" s="601">
        <f>BD954*(1+'MONTHLY DATA'!CC338)</f>
        <v>5340.2897303910004</v>
      </c>
      <c r="BF954" s="601">
        <f>BE954*(1+'MONTHLY DATA'!CD338)</f>
        <v>5340.2897303910004</v>
      </c>
      <c r="BG954" s="601">
        <f>BF954*(1+'MONTHLY DATA'!CE338)</f>
        <v>5340.2897303910004</v>
      </c>
      <c r="BH954" s="601">
        <f>BG954*(1+'MONTHLY DATA'!CF338)</f>
        <v>5340.2897303910004</v>
      </c>
      <c r="BI954" s="601">
        <f>BH954*(1+'MONTHLY DATA'!CG338)</f>
        <v>5340.2897303910004</v>
      </c>
      <c r="BJ954" s="601">
        <f>BI954*(1+'MONTHLY DATA'!CH338)</f>
        <v>5340.2897303910004</v>
      </c>
      <c r="BK954" s="601">
        <f>BJ954*(1+'MONTHLY DATA'!CI338)</f>
        <v>5585.9430579889868</v>
      </c>
      <c r="BL954" s="601">
        <f>BK954*(1+'MONTHLY DATA'!CJ338)</f>
        <v>5585.9430579889868</v>
      </c>
      <c r="BM954" s="601">
        <f>BL954*(1+'MONTHLY DATA'!CK338)</f>
        <v>5585.9430579889868</v>
      </c>
      <c r="BN954" s="601">
        <f>BM954*(1+'MONTHLY DATA'!CL338)</f>
        <v>5585.9430579889868</v>
      </c>
      <c r="BO954" s="601">
        <f>BN954*(1+'MONTHLY DATA'!CM338)</f>
        <v>5585.9430579889868</v>
      </c>
      <c r="BP954" s="601">
        <f>BO954*(1+'MONTHLY DATA'!CN338)</f>
        <v>5585.9430579889868</v>
      </c>
      <c r="BQ954" s="601">
        <f>BP954*(1+'MONTHLY DATA'!CO338)</f>
        <v>5585.9430579889868</v>
      </c>
      <c r="BR954" s="601">
        <f>BQ954*(1+'MONTHLY DATA'!CP338)</f>
        <v>5585.9430579889868</v>
      </c>
      <c r="BS954" s="601">
        <f>BR954*(1+'MONTHLY DATA'!CQ338)</f>
        <v>5585.9430579889868</v>
      </c>
      <c r="BT954" s="601">
        <f>BS954*(1+'MONTHLY DATA'!CR338)</f>
        <v>5585.9430579889868</v>
      </c>
      <c r="BU954" s="601">
        <f>BT954*(1+'MONTHLY DATA'!CS338)</f>
        <v>5585.9430579889868</v>
      </c>
      <c r="BV954" s="601">
        <f>BU954*(1+'MONTHLY DATA'!CT338)</f>
        <v>5585.9430579889868</v>
      </c>
      <c r="BW954" s="600">
        <f>SUM(O954:BV954)</f>
        <v>303853.65883655992</v>
      </c>
    </row>
    <row r="955" spans="1:75" x14ac:dyDescent="0.25">
      <c r="A955" s="180" t="s">
        <v>506</v>
      </c>
      <c r="N955" s="601"/>
      <c r="O955" s="601">
        <f t="shared" ref="O955:AT955" si="590">O954*O830</f>
        <v>27061.306158615716</v>
      </c>
      <c r="P955" s="601">
        <f t="shared" si="590"/>
        <v>0</v>
      </c>
      <c r="Q955" s="601">
        <f t="shared" si="590"/>
        <v>2229.3626728579961</v>
      </c>
      <c r="R955" s="601">
        <f t="shared" si="590"/>
        <v>0</v>
      </c>
      <c r="S955" s="601">
        <f t="shared" si="590"/>
        <v>11652.612333660023</v>
      </c>
      <c r="T955" s="601">
        <f t="shared" si="590"/>
        <v>5252.2683006131174</v>
      </c>
      <c r="U955" s="601">
        <f t="shared" si="590"/>
        <v>7488.8301458860115</v>
      </c>
      <c r="V955" s="601">
        <f t="shared" si="590"/>
        <v>0</v>
      </c>
      <c r="W955" s="601">
        <f t="shared" si="590"/>
        <v>10027.826829174001</v>
      </c>
      <c r="X955" s="601">
        <f t="shared" si="590"/>
        <v>1152.0293680516543</v>
      </c>
      <c r="Y955" s="601">
        <f t="shared" si="590"/>
        <v>11186.900290435533</v>
      </c>
      <c r="Z955" s="601">
        <f t="shared" si="590"/>
        <v>6938.3653007883331</v>
      </c>
      <c r="AA955" s="601">
        <f t="shared" si="590"/>
        <v>1818.3825164708692</v>
      </c>
      <c r="AB955" s="601">
        <f t="shared" si="590"/>
        <v>604.97207082037767</v>
      </c>
      <c r="AC955" s="601">
        <f t="shared" si="590"/>
        <v>9862.2928791950417</v>
      </c>
      <c r="AD955" s="601">
        <f t="shared" si="590"/>
        <v>0</v>
      </c>
      <c r="AE955" s="601">
        <f t="shared" si="590"/>
        <v>11937.342128227236</v>
      </c>
      <c r="AF955" s="601">
        <f t="shared" si="590"/>
        <v>6596.5685375358989</v>
      </c>
      <c r="AG955" s="601">
        <f t="shared" si="590"/>
        <v>6614.617872623432</v>
      </c>
      <c r="AH955" s="601">
        <f t="shared" si="590"/>
        <v>0</v>
      </c>
      <c r="AI955" s="601">
        <f t="shared" si="590"/>
        <v>9885.9559114502317</v>
      </c>
      <c r="AJ955" s="601">
        <f t="shared" si="590"/>
        <v>1402.3197845941891</v>
      </c>
      <c r="AK955" s="601">
        <f t="shared" si="590"/>
        <v>11358.143129821719</v>
      </c>
      <c r="AL955" s="601">
        <f t="shared" si="590"/>
        <v>8734.5913133220729</v>
      </c>
      <c r="AM955" s="601">
        <f t="shared" si="590"/>
        <v>0</v>
      </c>
      <c r="AN955" s="601">
        <f t="shared" si="590"/>
        <v>0</v>
      </c>
      <c r="AO955" s="601">
        <f t="shared" si="590"/>
        <v>6301.5505739061346</v>
      </c>
      <c r="AP955" s="601">
        <f t="shared" si="590"/>
        <v>0</v>
      </c>
      <c r="AQ955" s="601">
        <f t="shared" si="590"/>
        <v>9277.6799638995544</v>
      </c>
      <c r="AR955" s="601">
        <f t="shared" si="590"/>
        <v>4834.8098552003821</v>
      </c>
      <c r="AS955" s="601">
        <f t="shared" si="590"/>
        <v>5231.1118248803023</v>
      </c>
      <c r="AT955" s="601">
        <f t="shared" si="590"/>
        <v>0</v>
      </c>
      <c r="AU955" s="601">
        <f t="shared" ref="AU955:BV955" si="591">AU954*AU830</f>
        <v>7752.2391023561777</v>
      </c>
      <c r="AV955" s="601">
        <f t="shared" si="591"/>
        <v>990.33175861554514</v>
      </c>
      <c r="AW955" s="601">
        <f t="shared" si="591"/>
        <v>8831.1843003109025</v>
      </c>
      <c r="AX955" s="601">
        <f t="shared" si="591"/>
        <v>6418.5693753638798</v>
      </c>
      <c r="AY955" s="601">
        <f t="shared" si="591"/>
        <v>6703.6554757054928</v>
      </c>
      <c r="AZ955" s="601">
        <f t="shared" si="591"/>
        <v>0</v>
      </c>
      <c r="BA955" s="601">
        <f t="shared" si="591"/>
        <v>8385.6911483545991</v>
      </c>
      <c r="BB955" s="601">
        <f t="shared" si="591"/>
        <v>0</v>
      </c>
      <c r="BC955" s="601">
        <f t="shared" si="591"/>
        <v>12173.974867980211</v>
      </c>
      <c r="BD955" s="601">
        <f t="shared" si="591"/>
        <v>4542.9235624413668</v>
      </c>
      <c r="BE955" s="601">
        <f t="shared" si="591"/>
        <v>8010.83183881273</v>
      </c>
      <c r="BF955" s="601">
        <f t="shared" si="591"/>
        <v>0</v>
      </c>
      <c r="BG955" s="601">
        <f t="shared" si="591"/>
        <v>10159.537674472906</v>
      </c>
      <c r="BH955" s="601">
        <f t="shared" si="591"/>
        <v>504.04594739982258</v>
      </c>
      <c r="BI955" s="601">
        <f t="shared" si="591"/>
        <v>11808.225494170178</v>
      </c>
      <c r="BJ955" s="601">
        <f t="shared" si="591"/>
        <v>6202.5102637715945</v>
      </c>
      <c r="BK955" s="601">
        <f t="shared" si="591"/>
        <v>3772.9963937325615</v>
      </c>
      <c r="BL955" s="601">
        <f t="shared" si="591"/>
        <v>0</v>
      </c>
      <c r="BM955" s="601">
        <f t="shared" si="591"/>
        <v>10464.244035587662</v>
      </c>
      <c r="BN955" s="601">
        <f t="shared" si="591"/>
        <v>0</v>
      </c>
      <c r="BO955" s="601">
        <f t="shared" si="591"/>
        <v>12502.006660032992</v>
      </c>
      <c r="BP955" s="601">
        <f t="shared" si="591"/>
        <v>6536.1681945491364</v>
      </c>
      <c r="BQ955" s="601">
        <f t="shared" si="591"/>
        <v>7201.8649780760297</v>
      </c>
      <c r="BR955" s="601">
        <f t="shared" si="591"/>
        <v>0</v>
      </c>
      <c r="BS955" s="601">
        <f t="shared" si="591"/>
        <v>10223.952982914327</v>
      </c>
      <c r="BT955" s="601">
        <f t="shared" si="591"/>
        <v>832.31961829205113</v>
      </c>
      <c r="BU955" s="601">
        <f t="shared" si="591"/>
        <v>12497.721860375286</v>
      </c>
      <c r="BV955" s="601">
        <f t="shared" si="591"/>
        <v>8875.1432770632746</v>
      </c>
      <c r="BW955" s="600">
        <f t="shared" si="572"/>
        <v>342839.97857240849</v>
      </c>
    </row>
    <row r="956" spans="1:75" ht="16.5" thickBot="1" x14ac:dyDescent="0.3">
      <c r="A956" s="180" t="s">
        <v>1087</v>
      </c>
      <c r="O956" s="249">
        <f t="shared" ref="O956:AT956" si="592">O955*O3*O2</f>
        <v>165874982.22985089</v>
      </c>
      <c r="P956" s="249">
        <f t="shared" si="592"/>
        <v>0</v>
      </c>
      <c r="Q956" s="249">
        <f t="shared" si="592"/>
        <v>11289492.575352894</v>
      </c>
      <c r="R956" s="249">
        <f t="shared" si="592"/>
        <v>0</v>
      </c>
      <c r="S956" s="249">
        <f t="shared" si="592"/>
        <v>58437850.853305012</v>
      </c>
      <c r="T956" s="249">
        <f t="shared" si="592"/>
        <v>25799141.89261163</v>
      </c>
      <c r="U956" s="249">
        <f t="shared" si="592"/>
        <v>60026718.034349322</v>
      </c>
      <c r="V956" s="249">
        <f t="shared" si="592"/>
        <v>0</v>
      </c>
      <c r="W956" s="249">
        <f t="shared" si="592"/>
        <v>49256685.384902693</v>
      </c>
      <c r="X956" s="249">
        <f t="shared" si="592"/>
        <v>7237048.4901004918</v>
      </c>
      <c r="Y956" s="249">
        <f t="shared" si="592"/>
        <v>75433268.658406809</v>
      </c>
      <c r="Z956" s="249">
        <f t="shared" si="592"/>
        <v>48171682.610313237</v>
      </c>
      <c r="AA956" s="249">
        <f t="shared" si="592"/>
        <v>7091691.8142363904</v>
      </c>
      <c r="AB956" s="249">
        <f t="shared" si="592"/>
        <v>2177899.4549533594</v>
      </c>
      <c r="AC956" s="249">
        <f t="shared" si="592"/>
        <v>41258902.260112457</v>
      </c>
      <c r="AD956" s="249">
        <f t="shared" si="592"/>
        <v>0</v>
      </c>
      <c r="AE956" s="249">
        <f t="shared" si="592"/>
        <v>52309433.205891751</v>
      </c>
      <c r="AF956" s="249">
        <f t="shared" si="592"/>
        <v>27758360.405951068</v>
      </c>
      <c r="AG956" s="249">
        <f t="shared" si="592"/>
        <v>49014318.436139636</v>
      </c>
      <c r="AH956" s="249">
        <f t="shared" si="592"/>
        <v>0</v>
      </c>
      <c r="AI956" s="249">
        <f t="shared" si="592"/>
        <v>69118649.350495443</v>
      </c>
      <c r="AJ956" s="249">
        <f t="shared" si="592"/>
        <v>7979900.7342332322</v>
      </c>
      <c r="AK956" s="249">
        <f t="shared" si="592"/>
        <v>78449558.783365637</v>
      </c>
      <c r="AL956" s="249">
        <f t="shared" si="592"/>
        <v>60478310.253442034</v>
      </c>
      <c r="AM956" s="249">
        <f t="shared" si="592"/>
        <v>0</v>
      </c>
      <c r="AN956" s="249">
        <f t="shared" si="592"/>
        <v>0</v>
      </c>
      <c r="AO956" s="249">
        <f t="shared" si="592"/>
        <v>35049224.292065918</v>
      </c>
      <c r="AP956" s="249">
        <f t="shared" si="592"/>
        <v>0</v>
      </c>
      <c r="AQ956" s="249">
        <f t="shared" si="592"/>
        <v>69048205.363326043</v>
      </c>
      <c r="AR956" s="249">
        <f t="shared" si="592"/>
        <v>44557607.625526726</v>
      </c>
      <c r="AS956" s="249">
        <f t="shared" si="592"/>
        <v>21274931.791788191</v>
      </c>
      <c r="AT956" s="249">
        <f t="shared" si="592"/>
        <v>0</v>
      </c>
      <c r="AU956" s="249">
        <f t="shared" ref="AU956:BV956" si="593">AU955*AU3*AU2</f>
        <v>47870076.4570494</v>
      </c>
      <c r="AV956" s="249">
        <f t="shared" si="593"/>
        <v>4325769.1216327008</v>
      </c>
      <c r="AW956" s="249">
        <f t="shared" si="593"/>
        <v>54812511.596739672</v>
      </c>
      <c r="AX956" s="249">
        <f t="shared" si="593"/>
        <v>33334840.050952308</v>
      </c>
      <c r="AY956" s="249">
        <f t="shared" si="593"/>
        <v>37728173.017270513</v>
      </c>
      <c r="AZ956" s="249">
        <f t="shared" si="593"/>
        <v>0</v>
      </c>
      <c r="BA956" s="249">
        <f t="shared" si="593"/>
        <v>50626094.600846387</v>
      </c>
      <c r="BB956" s="249">
        <f t="shared" si="593"/>
        <v>0</v>
      </c>
      <c r="BC956" s="249">
        <f t="shared" si="593"/>
        <v>93106559.790312648</v>
      </c>
      <c r="BD956" s="249">
        <f t="shared" si="593"/>
        <v>37479119.390141279</v>
      </c>
      <c r="BE956" s="249">
        <f t="shared" si="593"/>
        <v>62083946.750798658</v>
      </c>
      <c r="BF956" s="249">
        <f t="shared" si="593"/>
        <v>0</v>
      </c>
      <c r="BG956" s="249">
        <f t="shared" si="593"/>
        <v>52067630.581673644</v>
      </c>
      <c r="BH956" s="249">
        <f t="shared" si="593"/>
        <v>2498656.5704504005</v>
      </c>
      <c r="BI956" s="249">
        <f t="shared" si="593"/>
        <v>71888476.808508039</v>
      </c>
      <c r="BJ956" s="249">
        <f t="shared" si="593"/>
        <v>32590469.929961469</v>
      </c>
      <c r="BK956" s="249">
        <f t="shared" si="593"/>
        <v>15054255.610992922</v>
      </c>
      <c r="BL956" s="249">
        <f t="shared" si="593"/>
        <v>0</v>
      </c>
      <c r="BM956" s="249">
        <f t="shared" si="593"/>
        <v>61529754.929255463</v>
      </c>
      <c r="BN956" s="249">
        <f t="shared" si="593"/>
        <v>0</v>
      </c>
      <c r="BO956" s="249">
        <f t="shared" si="593"/>
        <v>86695165.183998764</v>
      </c>
      <c r="BP956" s="249">
        <f t="shared" si="593"/>
        <v>50638963.087269433</v>
      </c>
      <c r="BQ956" s="249">
        <f t="shared" si="593"/>
        <v>47589203.58862859</v>
      </c>
      <c r="BR956" s="249">
        <f t="shared" si="593"/>
        <v>0</v>
      </c>
      <c r="BS956" s="249">
        <f t="shared" si="593"/>
        <v>78274584.037192091</v>
      </c>
      <c r="BT956" s="249">
        <f t="shared" si="593"/>
        <v>6612113.5116357123</v>
      </c>
      <c r="BU956" s="249">
        <f t="shared" si="593"/>
        <v>91483324.017947093</v>
      </c>
      <c r="BV956" s="249">
        <f t="shared" si="593"/>
        <v>56641164.394217819</v>
      </c>
      <c r="BW956" s="417">
        <f t="shared" si="572"/>
        <v>2142024717.5281963</v>
      </c>
    </row>
    <row r="957" spans="1:75" ht="16.5" thickBot="1" x14ac:dyDescent="0.3">
      <c r="A957" s="394" t="s">
        <v>164</v>
      </c>
      <c r="BW957" s="355">
        <f t="shared" si="572"/>
        <v>0</v>
      </c>
    </row>
    <row r="958" spans="1:75" x14ac:dyDescent="0.25">
      <c r="A958" s="180" t="s">
        <v>494</v>
      </c>
      <c r="N958" s="249">
        <f>TABLES!G240</f>
        <v>4842500</v>
      </c>
      <c r="O958" s="249">
        <f>N958*(1+'MONTHLY DATA'!AM332)</f>
        <v>4868021.6432551201</v>
      </c>
      <c r="P958" s="249">
        <f>O958*(1+'MONTHLY DATA'!AN332)</f>
        <v>6930359.0695163468</v>
      </c>
      <c r="Q958" s="249">
        <f>P958*(1+'MONTHLY DATA'!AO332)</f>
        <v>7543590.8417280959</v>
      </c>
      <c r="R958" s="249">
        <f>Q958*(1+'MONTHLY DATA'!AP332)</f>
        <v>4585641.1071030572</v>
      </c>
      <c r="S958" s="249">
        <f>R958*(1+'MONTHLY DATA'!AQ332)</f>
        <v>7514719.3642651346</v>
      </c>
      <c r="T958" s="249">
        <f>S958*(1+'MONTHLY DATA'!AR332)</f>
        <v>6560676.731932343</v>
      </c>
      <c r="U958" s="249">
        <f>T958*(1+'MONTHLY DATA'!AS332)</f>
        <v>7758000.2355099963</v>
      </c>
      <c r="V958" s="249">
        <f>U958*(1+'MONTHLY DATA'!AT332)</f>
        <v>5181030.6334712785</v>
      </c>
      <c r="W958" s="249">
        <f>V958*(1+'MONTHLY DATA'!AU332)</f>
        <v>6165426.4538308224</v>
      </c>
      <c r="X958" s="249">
        <f>W958*(1+'MONTHLY DATA'!AV332)</f>
        <v>7365629.4701765552</v>
      </c>
      <c r="Y958" s="249">
        <f>X958*(1+'MONTHLY DATA'!AW332)</f>
        <v>4835319.1110100206</v>
      </c>
      <c r="Z958" s="249">
        <f>Y958*(1+'MONTHLY DATA'!AX332)</f>
        <v>4066665.6767771398</v>
      </c>
      <c r="AA958" s="249">
        <f>Z958*(1+'MONTHLY DATA'!AY332)</f>
        <v>4090887.5966443121</v>
      </c>
      <c r="AB958" s="249">
        <f>AA958*(1+'MONTHLY DATA'!AZ332)</f>
        <v>4851439.547083077</v>
      </c>
      <c r="AC958" s="249">
        <f>AB958*(1+'MONTHLY DATA'!BA332)</f>
        <v>5125956.7026214665</v>
      </c>
      <c r="AD958" s="249">
        <f>AC958*(1+'MONTHLY DATA'!BB332)</f>
        <v>6724657.5486632744</v>
      </c>
      <c r="AE958" s="249">
        <f>AD958*(1+'MONTHLY DATA'!BC332)</f>
        <v>4125097.0734228715</v>
      </c>
      <c r="AF958" s="249">
        <f>AE958*(1+'MONTHLY DATA'!BD332)</f>
        <v>6004478.9863517247</v>
      </c>
      <c r="AG958" s="249">
        <f>AF958*(1+'MONTHLY DATA'!BE332)</f>
        <v>5483037.3901685486</v>
      </c>
      <c r="AH958" s="249">
        <f>AG958*(1+'MONTHLY DATA'!BF332)</f>
        <v>5427191.6389723876</v>
      </c>
      <c r="AI958" s="249">
        <f>AH958*(1+'MONTHLY DATA'!BG332)</f>
        <v>3830889.4025529013</v>
      </c>
      <c r="AJ958" s="249">
        <f>AI958*(1+'MONTHLY DATA'!BH332)</f>
        <v>5584324.8354447447</v>
      </c>
      <c r="AK958" s="249">
        <f>AJ958*(1+'MONTHLY DATA'!BI332)</f>
        <v>6674755.1287564393</v>
      </c>
      <c r="AL958" s="249">
        <f>AK958*(1+'MONTHLY DATA'!BJ332)</f>
        <v>6558211.785238469</v>
      </c>
      <c r="AM958" s="249">
        <f>AL958*(1+'MONTHLY DATA'!BK332)</f>
        <v>6394586.1547293318</v>
      </c>
      <c r="AN958" s="249">
        <f>AM958*(1+'MONTHLY DATA'!BL332)</f>
        <v>4531140.122900581</v>
      </c>
      <c r="AO958" s="249">
        <f>AN958*(1+'MONTHLY DATA'!BM332)</f>
        <v>3947793.3415152351</v>
      </c>
      <c r="AP958" s="249">
        <f>AO958*(1+'MONTHLY DATA'!BN332)</f>
        <v>5338683.2997647971</v>
      </c>
      <c r="AQ958" s="249">
        <f>AP958*(1+'MONTHLY DATA'!BO332)</f>
        <v>6246836.7691475851</v>
      </c>
      <c r="AR958" s="249">
        <f>AQ958*(1+'MONTHLY DATA'!BP332)</f>
        <v>5015675.4369179895</v>
      </c>
      <c r="AS958" s="249">
        <f>AR958*(1+'MONTHLY DATA'!BQ332)</f>
        <v>3914975.1561039314</v>
      </c>
      <c r="AT958" s="249">
        <f>AS958*(1+'MONTHLY DATA'!BR332)</f>
        <v>4684532.4486551033</v>
      </c>
      <c r="AU958" s="249">
        <f>AT958*(1+'MONTHLY DATA'!BS332)</f>
        <v>5245493.6620664345</v>
      </c>
      <c r="AV958" s="249">
        <f>AU958*(1+'MONTHLY DATA'!BT332)</f>
        <v>5593352.7154455772</v>
      </c>
      <c r="AW958" s="249">
        <f>AV958*(1+'MONTHLY DATA'!BU332)</f>
        <v>4384340.0990030579</v>
      </c>
      <c r="AX958" s="249">
        <f>AW958*(1+'MONTHLY DATA'!BV332)</f>
        <v>5484844.9933511978</v>
      </c>
      <c r="AY958" s="249">
        <f>AX958*(1+'MONTHLY DATA'!BW332)</f>
        <v>4874938.8506720662</v>
      </c>
      <c r="AZ958" s="249">
        <f>AY958*(1+'MONTHLY DATA'!BX332)</f>
        <v>4136266.7138476702</v>
      </c>
      <c r="BA958" s="249">
        <f>AZ958*(1+'MONTHLY DATA'!BY332)</f>
        <v>4680698.4009695016</v>
      </c>
      <c r="BB958" s="249">
        <f>BA958*(1+'MONTHLY DATA'!BZ332)</f>
        <v>5499820.621139165</v>
      </c>
      <c r="BC958" s="249">
        <f>BB958*(1+'MONTHLY DATA'!CA332)</f>
        <v>5243162.3254860044</v>
      </c>
      <c r="BD958" s="249">
        <f>BC958*(1+'MONTHLY DATA'!CB332)</f>
        <v>5791585.0514851147</v>
      </c>
      <c r="BE958" s="249">
        <f>BD958*(1+'MONTHLY DATA'!CC332)</f>
        <v>4404082.3225731729</v>
      </c>
      <c r="BF958" s="249">
        <f>BE958*(1+'MONTHLY DATA'!CD332)</f>
        <v>4006294.2418246283</v>
      </c>
      <c r="BG958" s="249">
        <f>BF958*(1+'MONTHLY DATA'!CE332)</f>
        <v>4596186.531913978</v>
      </c>
      <c r="BH958" s="249">
        <f>BG958*(1+'MONTHLY DATA'!CF332)</f>
        <v>5469533.6763556674</v>
      </c>
      <c r="BI958" s="249">
        <f>BH958*(1+'MONTHLY DATA'!CG332)</f>
        <v>5679900.3562155003</v>
      </c>
      <c r="BJ958" s="249">
        <f>BI958*(1+'MONTHLY DATA'!CH332)</f>
        <v>5212143.8562918706</v>
      </c>
      <c r="BK958" s="249">
        <f>BJ958*(1+'MONTHLY DATA'!CI332)</f>
        <v>5174711.1867785007</v>
      </c>
      <c r="BL958" s="249">
        <f>BK958*(1+'MONTHLY DATA'!CJ332)</f>
        <v>4092038.7366497759</v>
      </c>
      <c r="BM958" s="249">
        <f>BL958*(1+'MONTHLY DATA'!CK332)</f>
        <v>4177110.0682801264</v>
      </c>
      <c r="BN958" s="249">
        <f>BM958*(1+'MONTHLY DATA'!CL332)</f>
        <v>5462791.9983871263</v>
      </c>
      <c r="BO958" s="249">
        <f>BN958*(1+'MONTHLY DATA'!CM332)</f>
        <v>5704372.0988810174</v>
      </c>
      <c r="BP958" s="249">
        <f>BO958*(1+'MONTHLY DATA'!CN332)</f>
        <v>5887822.7754736328</v>
      </c>
      <c r="BQ958" s="249">
        <f>BP958*(1+'MONTHLY DATA'!CO332)</f>
        <v>3296546.2117070495</v>
      </c>
      <c r="BR958" s="249">
        <f>BQ958*(1+'MONTHLY DATA'!CP332)</f>
        <v>3661637.9943951559</v>
      </c>
      <c r="BS958" s="249">
        <f>BR958*(1+'MONTHLY DATA'!CQ332)</f>
        <v>5137106.082874923</v>
      </c>
      <c r="BT958" s="249">
        <f>BS958*(1+'MONTHLY DATA'!CR332)</f>
        <v>4920083.9542401005</v>
      </c>
      <c r="BU958" s="249">
        <f>BT958*(1+'MONTHLY DATA'!CS332)</f>
        <v>3681412.2686176752</v>
      </c>
      <c r="BV958" s="249">
        <f>BU958*(1+'MONTHLY DATA'!CT332)</f>
        <v>4631842.2333915206</v>
      </c>
      <c r="BW958" s="417">
        <f>SUM(O958:BV958)</f>
        <v>314060350.73254782</v>
      </c>
    </row>
    <row r="959" spans="1:75" x14ac:dyDescent="0.25">
      <c r="A959" s="180" t="s">
        <v>496</v>
      </c>
      <c r="N959" s="249"/>
      <c r="O959" s="249">
        <f t="shared" ref="O959:AT959" si="594">O958*O837</f>
        <v>98169952.000053942</v>
      </c>
      <c r="P959" s="249">
        <f t="shared" si="594"/>
        <v>0</v>
      </c>
      <c r="Q959" s="249">
        <f t="shared" si="594"/>
        <v>13147299.155058613</v>
      </c>
      <c r="R959" s="249">
        <f t="shared" si="594"/>
        <v>0</v>
      </c>
      <c r="S959" s="249">
        <f t="shared" si="594"/>
        <v>62535782.561607361</v>
      </c>
      <c r="T959" s="249">
        <f t="shared" si="594"/>
        <v>18126814.182333324</v>
      </c>
      <c r="U959" s="249">
        <f t="shared" si="594"/>
        <v>47607698.681843586</v>
      </c>
      <c r="V959" s="249">
        <f t="shared" si="594"/>
        <v>0</v>
      </c>
      <c r="W959" s="249">
        <f t="shared" si="594"/>
        <v>45624535.495952561</v>
      </c>
      <c r="X959" s="249">
        <f t="shared" si="594"/>
        <v>3243032.7649817034</v>
      </c>
      <c r="Y959" s="249">
        <f t="shared" si="594"/>
        <v>39904527.239358179</v>
      </c>
      <c r="Z959" s="249">
        <f t="shared" si="594"/>
        <v>15118143.196036443</v>
      </c>
      <c r="AA959" s="249">
        <f t="shared" si="594"/>
        <v>4448479.3545412291</v>
      </c>
      <c r="AB959" s="249">
        <f t="shared" si="594"/>
        <v>1596613.0738226713</v>
      </c>
      <c r="AC959" s="249">
        <f t="shared" si="594"/>
        <v>31583136.417801153</v>
      </c>
      <c r="AD959" s="249">
        <f t="shared" si="594"/>
        <v>0</v>
      </c>
      <c r="AE959" s="249">
        <f t="shared" si="594"/>
        <v>30283518.864555411</v>
      </c>
      <c r="AF959" s="249">
        <f t="shared" si="594"/>
        <v>23517842.203066424</v>
      </c>
      <c r="AG959" s="249">
        <f t="shared" si="594"/>
        <v>22720580.776984353</v>
      </c>
      <c r="AH959" s="249">
        <f t="shared" si="594"/>
        <v>0</v>
      </c>
      <c r="AI959" s="249">
        <f t="shared" si="594"/>
        <v>23347513.424147278</v>
      </c>
      <c r="AJ959" s="249">
        <f t="shared" si="594"/>
        <v>4253767.6994245285</v>
      </c>
      <c r="AK959" s="249">
        <f t="shared" si="594"/>
        <v>47090571.191398732</v>
      </c>
      <c r="AL959" s="249">
        <f t="shared" si="594"/>
        <v>34201340.972528592</v>
      </c>
      <c r="AM959" s="249">
        <f t="shared" si="594"/>
        <v>0</v>
      </c>
      <c r="AN959" s="249">
        <f t="shared" si="594"/>
        <v>0</v>
      </c>
      <c r="AO959" s="249">
        <f t="shared" si="594"/>
        <v>19371259.144341525</v>
      </c>
      <c r="AP959" s="249">
        <f t="shared" si="594"/>
        <v>0</v>
      </c>
      <c r="AQ959" s="249">
        <f t="shared" si="594"/>
        <v>38255449.948750339</v>
      </c>
      <c r="AR959" s="249">
        <f t="shared" si="594"/>
        <v>15227120.054449258</v>
      </c>
      <c r="AS959" s="249">
        <f t="shared" si="594"/>
        <v>14042195.767880335</v>
      </c>
      <c r="AT959" s="249">
        <f t="shared" si="594"/>
        <v>0</v>
      </c>
      <c r="AU959" s="249">
        <f t="shared" ref="AU959:BV959" si="595">AU958*AU837</f>
        <v>27060535.885160074</v>
      </c>
      <c r="AV959" s="249">
        <f t="shared" si="595"/>
        <v>3375486.7669013375</v>
      </c>
      <c r="AW959" s="249">
        <f t="shared" si="595"/>
        <v>25712304.311745144</v>
      </c>
      <c r="AX959" s="249">
        <f t="shared" si="595"/>
        <v>22147586.469277851</v>
      </c>
      <c r="AY959" s="249">
        <f t="shared" si="595"/>
        <v>15561435.696069853</v>
      </c>
      <c r="AZ959" s="249">
        <f t="shared" si="595"/>
        <v>0</v>
      </c>
      <c r="BA959" s="249">
        <f t="shared" si="595"/>
        <v>20561927.571967345</v>
      </c>
      <c r="BB959" s="249">
        <f t="shared" si="595"/>
        <v>0</v>
      </c>
      <c r="BC959" s="249">
        <f t="shared" si="595"/>
        <v>32830569.369301688</v>
      </c>
      <c r="BD959" s="249">
        <f t="shared" si="595"/>
        <v>11739601.949916715</v>
      </c>
      <c r="BE959" s="249">
        <f t="shared" si="595"/>
        <v>19302170.620752402</v>
      </c>
      <c r="BF959" s="249">
        <f t="shared" si="595"/>
        <v>0</v>
      </c>
      <c r="BG959" s="249">
        <f t="shared" si="595"/>
        <v>24367027.516816396</v>
      </c>
      <c r="BH959" s="249">
        <f t="shared" si="595"/>
        <v>596272.73024237179</v>
      </c>
      <c r="BI959" s="249">
        <f t="shared" si="595"/>
        <v>35228292.216482744</v>
      </c>
      <c r="BJ959" s="249">
        <f t="shared" si="595"/>
        <v>14671450.331363559</v>
      </c>
      <c r="BK959" s="249">
        <f t="shared" si="595"/>
        <v>10563785.321778633</v>
      </c>
      <c r="BL959" s="249">
        <f t="shared" si="595"/>
        <v>0</v>
      </c>
      <c r="BM959" s="249">
        <f t="shared" si="595"/>
        <v>22025991.120380092</v>
      </c>
      <c r="BN959" s="249">
        <f t="shared" si="595"/>
        <v>0</v>
      </c>
      <c r="BO959" s="249">
        <f t="shared" si="595"/>
        <v>34788073.624051474</v>
      </c>
      <c r="BP959" s="249">
        <f t="shared" si="595"/>
        <v>16073899.114686957</v>
      </c>
      <c r="BQ959" s="249">
        <f t="shared" si="595"/>
        <v>13065746.155342082</v>
      </c>
      <c r="BR959" s="249">
        <f t="shared" si="595"/>
        <v>0</v>
      </c>
      <c r="BS959" s="249">
        <f t="shared" si="595"/>
        <v>26417014.424374521</v>
      </c>
      <c r="BT959" s="249">
        <f t="shared" si="595"/>
        <v>1614855.4130179971</v>
      </c>
      <c r="BU959" s="249">
        <f t="shared" si="595"/>
        <v>22650594.077960171</v>
      </c>
      <c r="BV959" s="249">
        <f t="shared" si="595"/>
        <v>17212346.676715624</v>
      </c>
      <c r="BW959" s="417">
        <f t="shared" si="572"/>
        <v>1070984141.5352224</v>
      </c>
    </row>
    <row r="960" spans="1:75" x14ac:dyDescent="0.25">
      <c r="A960" s="180" t="s">
        <v>497</v>
      </c>
      <c r="N960" s="249"/>
      <c r="O960" s="249">
        <f>O959*TABLES!$E$713</f>
        <v>7853596.1600043159</v>
      </c>
      <c r="P960" s="249">
        <f>P959*TABLES!$E$713</f>
        <v>0</v>
      </c>
      <c r="Q960" s="249">
        <f>Q959*TABLES!$E$713</f>
        <v>1051783.932404689</v>
      </c>
      <c r="R960" s="249">
        <f>R959*TABLES!$E$713</f>
        <v>0</v>
      </c>
      <c r="S960" s="249">
        <f>S959*TABLES!$E$713</f>
        <v>5002862.6049285894</v>
      </c>
      <c r="T960" s="249">
        <f>T959*TABLES!$E$713</f>
        <v>1450145.134586666</v>
      </c>
      <c r="U960" s="249">
        <f>U959*TABLES!$E$713</f>
        <v>3808615.8945474871</v>
      </c>
      <c r="V960" s="249">
        <f>V959*TABLES!$E$713</f>
        <v>0</v>
      </c>
      <c r="W960" s="249">
        <f>W959*TABLES!$E$713</f>
        <v>3649962.8396762051</v>
      </c>
      <c r="X960" s="249">
        <f>X959*TABLES!$E$713</f>
        <v>259442.62119853628</v>
      </c>
      <c r="Y960" s="249">
        <f>Y959*TABLES!$E$713</f>
        <v>3192362.1791486545</v>
      </c>
      <c r="Z960" s="249">
        <f>Z959*TABLES!$E$713</f>
        <v>1209451.4556829154</v>
      </c>
      <c r="AA960" s="249">
        <f>AA959*TABLES!$F$713</f>
        <v>400363.14190871059</v>
      </c>
      <c r="AB960" s="249">
        <f>AB959*TABLES!$F$713</f>
        <v>143695.17664404042</v>
      </c>
      <c r="AC960" s="249">
        <f>AC959*TABLES!$F$713</f>
        <v>2842482.2776021035</v>
      </c>
      <c r="AD960" s="249">
        <f>AD959*TABLES!$F$713</f>
        <v>0</v>
      </c>
      <c r="AE960" s="249">
        <f>AE959*TABLES!$F$713</f>
        <v>2725516.6978099868</v>
      </c>
      <c r="AF960" s="249">
        <f>AF959*TABLES!$F$713</f>
        <v>2116605.7982759778</v>
      </c>
      <c r="AG960" s="249">
        <f>AG959*TABLES!$F$713</f>
        <v>2044852.2699285916</v>
      </c>
      <c r="AH960" s="249">
        <f>AH959*TABLES!$F$713</f>
        <v>0</v>
      </c>
      <c r="AI960" s="249">
        <f>AI959*TABLES!$F$713</f>
        <v>2101276.208173255</v>
      </c>
      <c r="AJ960" s="249">
        <f>AJ959*TABLES!$F$713</f>
        <v>382839.09294820757</v>
      </c>
      <c r="AK960" s="249">
        <f>AK959*TABLES!$F$713</f>
        <v>4238151.4072258854</v>
      </c>
      <c r="AL960" s="249">
        <f>AL959*TABLES!$F$713</f>
        <v>3078120.6875275732</v>
      </c>
      <c r="AM960" s="249">
        <f>AM959*TABLES!$G$713</f>
        <v>0</v>
      </c>
      <c r="AN960" s="249">
        <f>AN959*TABLES!$G$713</f>
        <v>0</v>
      </c>
      <c r="AO960" s="249">
        <f>AO959*TABLES!$G$713</f>
        <v>2324551.0973209827</v>
      </c>
      <c r="AP960" s="249">
        <f>AP959*TABLES!$G$713</f>
        <v>0</v>
      </c>
      <c r="AQ960" s="249">
        <f>AQ959*TABLES!$G$713</f>
        <v>4590653.9938500402</v>
      </c>
      <c r="AR960" s="249">
        <f>AR959*TABLES!$G$713</f>
        <v>1827254.4065339109</v>
      </c>
      <c r="AS960" s="249">
        <f>AS959*TABLES!$G$713</f>
        <v>1685063.4921456401</v>
      </c>
      <c r="AT960" s="249">
        <f>AT959*TABLES!$G$713</f>
        <v>0</v>
      </c>
      <c r="AU960" s="249">
        <f>AU959*TABLES!$G$713</f>
        <v>3247264.3062192085</v>
      </c>
      <c r="AV960" s="249">
        <f>AV959*TABLES!$G$713</f>
        <v>405058.41202816047</v>
      </c>
      <c r="AW960" s="249">
        <f>AW959*TABLES!$G$713</f>
        <v>3085476.5174094173</v>
      </c>
      <c r="AX960" s="249">
        <f>AX959*TABLES!$G$713</f>
        <v>2657710.3763133422</v>
      </c>
      <c r="AY960" s="249">
        <f>AY959*TABLES!$H$713</f>
        <v>2022986.6404890809</v>
      </c>
      <c r="AZ960" s="249">
        <f>AZ959*TABLES!$H$713</f>
        <v>0</v>
      </c>
      <c r="BA960" s="249">
        <f>BA959*TABLES!$H$713</f>
        <v>2673050.5843557548</v>
      </c>
      <c r="BB960" s="249">
        <f>BB959*TABLES!$H$713</f>
        <v>0</v>
      </c>
      <c r="BC960" s="249">
        <f>BC959*TABLES!$H$713</f>
        <v>4267974.0180092193</v>
      </c>
      <c r="BD960" s="249">
        <f>BD959*TABLES!$H$713</f>
        <v>1526148.253489173</v>
      </c>
      <c r="BE960" s="249">
        <f>BE959*TABLES!$H$713</f>
        <v>2509282.1806978122</v>
      </c>
      <c r="BF960" s="249">
        <f>BF959*TABLES!$H$713</f>
        <v>0</v>
      </c>
      <c r="BG960" s="249">
        <f>BG959*TABLES!$H$713</f>
        <v>3167713.5771861318</v>
      </c>
      <c r="BH960" s="249">
        <f>BH959*TABLES!$H$713</f>
        <v>77515.454931508342</v>
      </c>
      <c r="BI960" s="249">
        <f>BI959*TABLES!$H$713</f>
        <v>4579677.9881427567</v>
      </c>
      <c r="BJ960" s="249">
        <f>BJ959*TABLES!$H$713</f>
        <v>1907288.5430772628</v>
      </c>
      <c r="BK960" s="249">
        <f>BK959*TABLES!$I$713</f>
        <v>1584567.7982667948</v>
      </c>
      <c r="BL960" s="249">
        <f>BL959*TABLES!$I$713</f>
        <v>0</v>
      </c>
      <c r="BM960" s="249">
        <f>BM959*TABLES!$I$713</f>
        <v>3303898.6680570138</v>
      </c>
      <c r="BN960" s="249">
        <f>BN959*TABLES!$I$713</f>
        <v>0</v>
      </c>
      <c r="BO960" s="249">
        <f>BO959*TABLES!$I$713</f>
        <v>5218211.0436077211</v>
      </c>
      <c r="BP960" s="249">
        <f>BP959*TABLES!$I$713</f>
        <v>2411084.8672030433</v>
      </c>
      <c r="BQ960" s="249">
        <f>BQ959*TABLES!$I$713</f>
        <v>1959861.9233013121</v>
      </c>
      <c r="BR960" s="249">
        <f>BR959*TABLES!$I$713</f>
        <v>0</v>
      </c>
      <c r="BS960" s="249">
        <f>BS959*TABLES!$I$713</f>
        <v>3962552.1636561779</v>
      </c>
      <c r="BT960" s="249">
        <f>BT959*TABLES!$I$713</f>
        <v>242228.31195269956</v>
      </c>
      <c r="BU960" s="249">
        <f>BU959*TABLES!$I$713</f>
        <v>3397589.1116940253</v>
      </c>
      <c r="BV960" s="249">
        <f>BV959*TABLES!$I$713</f>
        <v>2581852.0015073433</v>
      </c>
      <c r="BW960" s="417">
        <f t="shared" si="572"/>
        <v>114768641.3116679</v>
      </c>
    </row>
    <row r="961" spans="1:75" x14ac:dyDescent="0.25">
      <c r="A961" s="180" t="s">
        <v>498</v>
      </c>
      <c r="N961" s="249"/>
      <c r="O961" s="249">
        <f>O959+O960</f>
        <v>106023548.16005826</v>
      </c>
      <c r="P961" s="249">
        <f t="shared" ref="P961:BV961" si="596">P959+P960</f>
        <v>0</v>
      </c>
      <c r="Q961" s="249">
        <f t="shared" si="596"/>
        <v>14199083.087463303</v>
      </c>
      <c r="R961" s="249">
        <f t="shared" si="596"/>
        <v>0</v>
      </c>
      <c r="S961" s="249">
        <f t="shared" si="596"/>
        <v>67538645.166535944</v>
      </c>
      <c r="T961" s="249">
        <f t="shared" si="596"/>
        <v>19576959.31691999</v>
      </c>
      <c r="U961" s="249">
        <f t="shared" si="596"/>
        <v>51416314.576391071</v>
      </c>
      <c r="V961" s="249">
        <f t="shared" si="596"/>
        <v>0</v>
      </c>
      <c r="W961" s="249">
        <f t="shared" si="596"/>
        <v>49274498.335628763</v>
      </c>
      <c r="X961" s="249">
        <f t="shared" si="596"/>
        <v>3502475.3861802397</v>
      </c>
      <c r="Y961" s="249">
        <f t="shared" si="596"/>
        <v>43096889.418506831</v>
      </c>
      <c r="Z961" s="249">
        <f t="shared" si="596"/>
        <v>16327594.651719358</v>
      </c>
      <c r="AA961" s="249">
        <f t="shared" si="596"/>
        <v>4848842.4964499399</v>
      </c>
      <c r="AB961" s="249">
        <f t="shared" si="596"/>
        <v>1740308.2504667118</v>
      </c>
      <c r="AC961" s="249">
        <f t="shared" si="596"/>
        <v>34425618.695403256</v>
      </c>
      <c r="AD961" s="249">
        <f t="shared" si="596"/>
        <v>0</v>
      </c>
      <c r="AE961" s="249">
        <f t="shared" si="596"/>
        <v>33009035.562365398</v>
      </c>
      <c r="AF961" s="249">
        <f t="shared" si="596"/>
        <v>25634448.001342401</v>
      </c>
      <c r="AG961" s="249">
        <f t="shared" si="596"/>
        <v>24765433.046912946</v>
      </c>
      <c r="AH961" s="249">
        <f t="shared" si="596"/>
        <v>0</v>
      </c>
      <c r="AI961" s="249">
        <f t="shared" si="596"/>
        <v>25448789.632320534</v>
      </c>
      <c r="AJ961" s="249">
        <f t="shared" si="596"/>
        <v>4636606.7923727361</v>
      </c>
      <c r="AK961" s="249">
        <f t="shared" si="596"/>
        <v>51328722.598624617</v>
      </c>
      <c r="AL961" s="249">
        <f t="shared" si="596"/>
        <v>37279461.660056166</v>
      </c>
      <c r="AM961" s="249">
        <f t="shared" si="596"/>
        <v>0</v>
      </c>
      <c r="AN961" s="249">
        <f t="shared" si="596"/>
        <v>0</v>
      </c>
      <c r="AO961" s="249">
        <f t="shared" si="596"/>
        <v>21695810.241662506</v>
      </c>
      <c r="AP961" s="249">
        <f t="shared" si="596"/>
        <v>0</v>
      </c>
      <c r="AQ961" s="249">
        <f t="shared" si="596"/>
        <v>42846103.942600377</v>
      </c>
      <c r="AR961" s="249">
        <f t="shared" si="596"/>
        <v>17054374.460983168</v>
      </c>
      <c r="AS961" s="249">
        <f t="shared" si="596"/>
        <v>15727259.260025976</v>
      </c>
      <c r="AT961" s="249">
        <f t="shared" si="596"/>
        <v>0</v>
      </c>
      <c r="AU961" s="249">
        <f t="shared" si="596"/>
        <v>30307800.191379283</v>
      </c>
      <c r="AV961" s="249">
        <f t="shared" si="596"/>
        <v>3780545.178929498</v>
      </c>
      <c r="AW961" s="249">
        <f t="shared" si="596"/>
        <v>28797780.829154562</v>
      </c>
      <c r="AX961" s="249">
        <f t="shared" si="596"/>
        <v>24805296.845591195</v>
      </c>
      <c r="AY961" s="249">
        <f t="shared" si="596"/>
        <v>17584422.336558934</v>
      </c>
      <c r="AZ961" s="249">
        <f t="shared" si="596"/>
        <v>0</v>
      </c>
      <c r="BA961" s="249">
        <f t="shared" si="596"/>
        <v>23234978.156323098</v>
      </c>
      <c r="BB961" s="249">
        <f t="shared" si="596"/>
        <v>0</v>
      </c>
      <c r="BC961" s="249">
        <f t="shared" si="596"/>
        <v>37098543.387310907</v>
      </c>
      <c r="BD961" s="249">
        <f t="shared" si="596"/>
        <v>13265750.203405887</v>
      </c>
      <c r="BE961" s="249">
        <f t="shared" si="596"/>
        <v>21811452.801450215</v>
      </c>
      <c r="BF961" s="249">
        <f t="shared" si="596"/>
        <v>0</v>
      </c>
      <c r="BG961" s="249">
        <f t="shared" si="596"/>
        <v>27534741.09400253</v>
      </c>
      <c r="BH961" s="249">
        <f t="shared" si="596"/>
        <v>673788.18517388008</v>
      </c>
      <c r="BI961" s="249">
        <f t="shared" si="596"/>
        <v>39807970.204625502</v>
      </c>
      <c r="BJ961" s="249">
        <f t="shared" si="596"/>
        <v>16578738.874440821</v>
      </c>
      <c r="BK961" s="249">
        <f t="shared" si="596"/>
        <v>12148353.120045427</v>
      </c>
      <c r="BL961" s="249">
        <f t="shared" si="596"/>
        <v>0</v>
      </c>
      <c r="BM961" s="249">
        <f t="shared" si="596"/>
        <v>25329889.788437106</v>
      </c>
      <c r="BN961" s="249">
        <f t="shared" si="596"/>
        <v>0</v>
      </c>
      <c r="BO961" s="249">
        <f t="shared" si="596"/>
        <v>40006284.667659193</v>
      </c>
      <c r="BP961" s="249">
        <f t="shared" si="596"/>
        <v>18484983.98189</v>
      </c>
      <c r="BQ961" s="249">
        <f t="shared" si="596"/>
        <v>15025608.078643393</v>
      </c>
      <c r="BR961" s="249">
        <f t="shared" si="596"/>
        <v>0</v>
      </c>
      <c r="BS961" s="249">
        <f t="shared" si="596"/>
        <v>30379566.5880307</v>
      </c>
      <c r="BT961" s="249">
        <f t="shared" si="596"/>
        <v>1857083.7249706965</v>
      </c>
      <c r="BU961" s="249">
        <f t="shared" si="596"/>
        <v>26048183.189654198</v>
      </c>
      <c r="BV961" s="249">
        <f t="shared" si="596"/>
        <v>19794198.678222965</v>
      </c>
      <c r="BW961" s="417">
        <f t="shared" si="572"/>
        <v>1185752782.8468902</v>
      </c>
    </row>
    <row r="962" spans="1:75" x14ac:dyDescent="0.25">
      <c r="A962" s="180" t="s">
        <v>499</v>
      </c>
      <c r="N962" s="249"/>
      <c r="O962" s="249">
        <f>O959*TABLES!$E$704</f>
        <v>5399347.3600029666</v>
      </c>
      <c r="P962" s="249">
        <f>P959*TABLES!$E$704</f>
        <v>0</v>
      </c>
      <c r="Q962" s="249">
        <f>Q959*TABLES!$E$704</f>
        <v>723101.45352822368</v>
      </c>
      <c r="R962" s="249">
        <f>R959*TABLES!$E$704</f>
        <v>0</v>
      </c>
      <c r="S962" s="249">
        <f>S959*TABLES!$E$704</f>
        <v>3439468.0408884049</v>
      </c>
      <c r="T962" s="249">
        <f>T959*TABLES!$E$704</f>
        <v>996974.78002833284</v>
      </c>
      <c r="U962" s="249">
        <f>U959*TABLES!$E$704</f>
        <v>2618423.4275013972</v>
      </c>
      <c r="V962" s="249">
        <f>V959*TABLES!$E$704</f>
        <v>0</v>
      </c>
      <c r="W962" s="249">
        <f>W959*TABLES!$E$704</f>
        <v>2509349.4522773908</v>
      </c>
      <c r="X962" s="249">
        <f>X959*TABLES!$E$704</f>
        <v>178366.80207399369</v>
      </c>
      <c r="Y962" s="249">
        <f>Y959*TABLES!$E$704</f>
        <v>2194748.9981646999</v>
      </c>
      <c r="Z962" s="249">
        <f>Z959*TABLES!$E$704</f>
        <v>831497.87578200432</v>
      </c>
      <c r="AA962" s="249">
        <f>AA959*TABLES!$F$704</f>
        <v>266908.76127247373</v>
      </c>
      <c r="AB962" s="249">
        <f>AB959*TABLES!$F$704</f>
        <v>95796.784429360268</v>
      </c>
      <c r="AC962" s="249">
        <f>AC959*TABLES!$F$704</f>
        <v>1894988.185068069</v>
      </c>
      <c r="AD962" s="249">
        <f>AD959*TABLES!$F$704</f>
        <v>0</v>
      </c>
      <c r="AE962" s="249">
        <f>AE959*TABLES!$F$704</f>
        <v>1817011.1318733245</v>
      </c>
      <c r="AF962" s="249">
        <f>AF959*TABLES!$F$704</f>
        <v>1411070.5321839855</v>
      </c>
      <c r="AG962" s="249">
        <f>AG959*TABLES!$F$704</f>
        <v>1363234.8466190612</v>
      </c>
      <c r="AH962" s="249">
        <f>AH959*TABLES!$F$704</f>
        <v>0</v>
      </c>
      <c r="AI962" s="249">
        <f>AI959*TABLES!$F$704</f>
        <v>1400850.8054488366</v>
      </c>
      <c r="AJ962" s="249">
        <f>AJ959*TABLES!$F$704</f>
        <v>255226.06196547172</v>
      </c>
      <c r="AK962" s="249">
        <f>AK959*TABLES!$F$704</f>
        <v>2825434.2714839238</v>
      </c>
      <c r="AL962" s="249">
        <f>AL959*TABLES!$F$704</f>
        <v>2052080.4583517155</v>
      </c>
      <c r="AM962" s="249">
        <f>AM959*TABLES!$G$704</f>
        <v>0</v>
      </c>
      <c r="AN962" s="249">
        <f>AN959*TABLES!$G$704</f>
        <v>0</v>
      </c>
      <c r="AO962" s="249">
        <f>AO959*TABLES!$G$704</f>
        <v>968562.95721707633</v>
      </c>
      <c r="AP962" s="249">
        <f>AP959*TABLES!$G$704</f>
        <v>0</v>
      </c>
      <c r="AQ962" s="249">
        <f>AQ959*TABLES!$G$704</f>
        <v>1912772.4974375172</v>
      </c>
      <c r="AR962" s="249">
        <f>AR959*TABLES!$G$704</f>
        <v>761356.00272246299</v>
      </c>
      <c r="AS962" s="249">
        <f>AS959*TABLES!$G$704</f>
        <v>702109.7883940168</v>
      </c>
      <c r="AT962" s="249">
        <f>AT959*TABLES!$G$704</f>
        <v>0</v>
      </c>
      <c r="AU962" s="249">
        <f>AU959*TABLES!$G$704</f>
        <v>1353026.7942580038</v>
      </c>
      <c r="AV962" s="249">
        <f>AV959*TABLES!$G$704</f>
        <v>168774.33834506688</v>
      </c>
      <c r="AW962" s="249">
        <f>AW959*TABLES!$G$704</f>
        <v>1285615.2155872574</v>
      </c>
      <c r="AX962" s="249">
        <f>AX959*TABLES!$G$704</f>
        <v>1107379.3234638926</v>
      </c>
      <c r="AY962" s="249">
        <f>AY959*TABLES!$H$704</f>
        <v>700264.60632314335</v>
      </c>
      <c r="AZ962" s="249">
        <f>AZ959*TABLES!$H$704</f>
        <v>0</v>
      </c>
      <c r="BA962" s="249">
        <f>BA959*TABLES!$H$704</f>
        <v>925286.74073853053</v>
      </c>
      <c r="BB962" s="249">
        <f>BB959*TABLES!$H$704</f>
        <v>0</v>
      </c>
      <c r="BC962" s="249">
        <f>BC959*TABLES!$H$704</f>
        <v>1477375.6216185759</v>
      </c>
      <c r="BD962" s="249">
        <f>BD959*TABLES!$H$704</f>
        <v>528282.08774625219</v>
      </c>
      <c r="BE962" s="249">
        <f>BE959*TABLES!$H$704</f>
        <v>868597.67793385801</v>
      </c>
      <c r="BF962" s="249">
        <f>BF959*TABLES!$H$704</f>
        <v>0</v>
      </c>
      <c r="BG962" s="249">
        <f>BG959*TABLES!$H$704</f>
        <v>1096516.2382567378</v>
      </c>
      <c r="BH962" s="249">
        <f>BH959*TABLES!$H$704</f>
        <v>26832.272860906731</v>
      </c>
      <c r="BI962" s="249">
        <f>BI959*TABLES!$H$704</f>
        <v>1585273.1497417234</v>
      </c>
      <c r="BJ962" s="249">
        <f>BJ959*TABLES!$H$704</f>
        <v>660215.26491136011</v>
      </c>
      <c r="BK962" s="249">
        <f>BK959*TABLES!$I$704</f>
        <v>581008.19269782479</v>
      </c>
      <c r="BL962" s="249">
        <f>BL959*TABLES!$I$704</f>
        <v>0</v>
      </c>
      <c r="BM962" s="249">
        <f>BM959*TABLES!$I$704</f>
        <v>1211429.511620905</v>
      </c>
      <c r="BN962" s="249">
        <f>BN959*TABLES!$I$704</f>
        <v>0</v>
      </c>
      <c r="BO962" s="249">
        <f>BO959*TABLES!$I$704</f>
        <v>1913344.049322831</v>
      </c>
      <c r="BP962" s="249">
        <f>BP959*TABLES!$I$704</f>
        <v>884064.45130778267</v>
      </c>
      <c r="BQ962" s="249">
        <f>BQ959*TABLES!$I$704</f>
        <v>718616.03854381444</v>
      </c>
      <c r="BR962" s="249">
        <f>BR959*TABLES!$I$704</f>
        <v>0</v>
      </c>
      <c r="BS962" s="249">
        <f>BS959*TABLES!$I$704</f>
        <v>1452935.7933405987</v>
      </c>
      <c r="BT962" s="249">
        <f>BT959*TABLES!$I$704</f>
        <v>88817.047715989844</v>
      </c>
      <c r="BU962" s="249">
        <f>BU959*TABLES!$I$704</f>
        <v>1245782.6742878093</v>
      </c>
      <c r="BV962" s="249">
        <f>BV959*TABLES!$I$704</f>
        <v>946679.06721935933</v>
      </c>
      <c r="BW962" s="417">
        <f t="shared" si="572"/>
        <v>57444797.43255695</v>
      </c>
    </row>
    <row r="963" spans="1:75" ht="16.5" thickBot="1" x14ac:dyDescent="0.3">
      <c r="A963" s="180" t="s">
        <v>500</v>
      </c>
      <c r="N963" s="249"/>
      <c r="O963" s="249">
        <f>O961-O962</f>
        <v>100624200.8000553</v>
      </c>
      <c r="P963" s="249">
        <f t="shared" ref="P963:BV963" si="597">P961-P962</f>
        <v>0</v>
      </c>
      <c r="Q963" s="249">
        <f t="shared" si="597"/>
        <v>13475981.633935079</v>
      </c>
      <c r="R963" s="249">
        <f t="shared" si="597"/>
        <v>0</v>
      </c>
      <c r="S963" s="249">
        <f t="shared" si="597"/>
        <v>64099177.125647537</v>
      </c>
      <c r="T963" s="249">
        <f t="shared" si="597"/>
        <v>18579984.536891658</v>
      </c>
      <c r="U963" s="249">
        <f t="shared" si="597"/>
        <v>48797891.148889676</v>
      </c>
      <c r="V963" s="249">
        <f t="shared" si="597"/>
        <v>0</v>
      </c>
      <c r="W963" s="249">
        <f t="shared" si="597"/>
        <v>46765148.883351371</v>
      </c>
      <c r="X963" s="249">
        <f t="shared" si="597"/>
        <v>3324108.584106246</v>
      </c>
      <c r="Y963" s="249">
        <f t="shared" si="597"/>
        <v>40902140.420342132</v>
      </c>
      <c r="Z963" s="249">
        <f t="shared" si="597"/>
        <v>15496096.775937354</v>
      </c>
      <c r="AA963" s="249">
        <f t="shared" si="597"/>
        <v>4581933.7351774666</v>
      </c>
      <c r="AB963" s="249">
        <f t="shared" si="597"/>
        <v>1644511.4660373516</v>
      </c>
      <c r="AC963" s="249">
        <f t="shared" si="597"/>
        <v>32530630.510335185</v>
      </c>
      <c r="AD963" s="249">
        <f t="shared" si="597"/>
        <v>0</v>
      </c>
      <c r="AE963" s="249">
        <f t="shared" si="597"/>
        <v>31192024.430492073</v>
      </c>
      <c r="AF963" s="249">
        <f t="shared" si="597"/>
        <v>24223377.469158415</v>
      </c>
      <c r="AG963" s="249">
        <f t="shared" si="597"/>
        <v>23402198.200293884</v>
      </c>
      <c r="AH963" s="249">
        <f t="shared" si="597"/>
        <v>0</v>
      </c>
      <c r="AI963" s="249">
        <f t="shared" si="597"/>
        <v>24047938.826871697</v>
      </c>
      <c r="AJ963" s="249">
        <f t="shared" si="597"/>
        <v>4381380.7304072641</v>
      </c>
      <c r="AK963" s="249">
        <f t="shared" si="597"/>
        <v>48503288.327140696</v>
      </c>
      <c r="AL963" s="249">
        <f t="shared" si="597"/>
        <v>35227381.20170445</v>
      </c>
      <c r="AM963" s="249">
        <f t="shared" si="597"/>
        <v>0</v>
      </c>
      <c r="AN963" s="249">
        <f t="shared" si="597"/>
        <v>0</v>
      </c>
      <c r="AO963" s="249">
        <f t="shared" si="597"/>
        <v>20727247.284445431</v>
      </c>
      <c r="AP963" s="249">
        <f t="shared" si="597"/>
        <v>0</v>
      </c>
      <c r="AQ963" s="249">
        <f t="shared" si="597"/>
        <v>40933331.445162863</v>
      </c>
      <c r="AR963" s="249">
        <f t="shared" si="597"/>
        <v>16293018.458260706</v>
      </c>
      <c r="AS963" s="249">
        <f t="shared" si="597"/>
        <v>15025149.471631959</v>
      </c>
      <c r="AT963" s="249">
        <f t="shared" si="597"/>
        <v>0</v>
      </c>
      <c r="AU963" s="249">
        <f t="shared" si="597"/>
        <v>28954773.39712128</v>
      </c>
      <c r="AV963" s="249">
        <f t="shared" si="597"/>
        <v>3611770.8405844308</v>
      </c>
      <c r="AW963" s="249">
        <f t="shared" si="597"/>
        <v>27512165.613567304</v>
      </c>
      <c r="AX963" s="249">
        <f t="shared" si="597"/>
        <v>23697917.522127301</v>
      </c>
      <c r="AY963" s="249">
        <f t="shared" si="597"/>
        <v>16884157.730235793</v>
      </c>
      <c r="AZ963" s="249">
        <f t="shared" si="597"/>
        <v>0</v>
      </c>
      <c r="BA963" s="249">
        <f t="shared" si="597"/>
        <v>22309691.415584568</v>
      </c>
      <c r="BB963" s="249">
        <f t="shared" si="597"/>
        <v>0</v>
      </c>
      <c r="BC963" s="249">
        <f t="shared" si="597"/>
        <v>35621167.765692331</v>
      </c>
      <c r="BD963" s="249">
        <f t="shared" si="597"/>
        <v>12737468.115659636</v>
      </c>
      <c r="BE963" s="249">
        <f t="shared" si="597"/>
        <v>20942855.123516358</v>
      </c>
      <c r="BF963" s="249">
        <f t="shared" si="597"/>
        <v>0</v>
      </c>
      <c r="BG963" s="249">
        <f t="shared" si="597"/>
        <v>26438224.855745792</v>
      </c>
      <c r="BH963" s="249">
        <f t="shared" si="597"/>
        <v>646955.91231297329</v>
      </c>
      <c r="BI963" s="249">
        <f t="shared" si="597"/>
        <v>38222697.054883778</v>
      </c>
      <c r="BJ963" s="249">
        <f t="shared" si="597"/>
        <v>15918523.609529462</v>
      </c>
      <c r="BK963" s="249">
        <f t="shared" si="597"/>
        <v>11567344.927347602</v>
      </c>
      <c r="BL963" s="249">
        <f t="shared" si="597"/>
        <v>0</v>
      </c>
      <c r="BM963" s="249">
        <f t="shared" si="597"/>
        <v>24118460.2768162</v>
      </c>
      <c r="BN963" s="249">
        <f t="shared" si="597"/>
        <v>0</v>
      </c>
      <c r="BO963" s="249">
        <f t="shared" si="597"/>
        <v>38092940.618336365</v>
      </c>
      <c r="BP963" s="249">
        <f t="shared" si="597"/>
        <v>17600919.530582219</v>
      </c>
      <c r="BQ963" s="249">
        <f t="shared" si="597"/>
        <v>14306992.040099578</v>
      </c>
      <c r="BR963" s="249">
        <f t="shared" si="597"/>
        <v>0</v>
      </c>
      <c r="BS963" s="249">
        <f t="shared" si="597"/>
        <v>28926630.794690102</v>
      </c>
      <c r="BT963" s="249">
        <f t="shared" si="597"/>
        <v>1768266.6772547066</v>
      </c>
      <c r="BU963" s="249">
        <f t="shared" si="597"/>
        <v>24802400.515366387</v>
      </c>
      <c r="BV963" s="249">
        <f t="shared" si="597"/>
        <v>18847519.611003608</v>
      </c>
      <c r="BW963" s="417">
        <f t="shared" si="572"/>
        <v>1128307985.4143338</v>
      </c>
    </row>
    <row r="964" spans="1:75" ht="16.5" thickBot="1" x14ac:dyDescent="0.3">
      <c r="N964" s="249"/>
      <c r="O964" s="249"/>
      <c r="P964" s="249"/>
      <c r="Q964" s="249"/>
      <c r="R964" s="249"/>
      <c r="S964" s="249"/>
      <c r="T964" s="249"/>
      <c r="U964" s="249"/>
      <c r="V964" s="249"/>
      <c r="W964" s="249"/>
      <c r="X964" s="249"/>
      <c r="Y964" s="249"/>
      <c r="Z964" s="249"/>
      <c r="AA964" s="249"/>
      <c r="AB964" s="249"/>
      <c r="AC964" s="249"/>
      <c r="AD964" s="249"/>
      <c r="AE964" s="249"/>
      <c r="AF964" s="249"/>
      <c r="AG964" s="249"/>
      <c r="AH964" s="249"/>
      <c r="AI964" s="249"/>
      <c r="AJ964" s="249"/>
      <c r="AK964" s="249"/>
      <c r="AL964" s="249"/>
      <c r="AM964" s="249"/>
      <c r="AN964" s="249"/>
      <c r="AO964" s="249"/>
      <c r="AP964" s="249"/>
      <c r="AQ964" s="249"/>
      <c r="AR964" s="249"/>
      <c r="AS964" s="249"/>
      <c r="AT964" s="249"/>
      <c r="AU964" s="249"/>
      <c r="AV964" s="249"/>
      <c r="AW964" s="249"/>
      <c r="AX964" s="249"/>
      <c r="AY964" s="249"/>
      <c r="AZ964" s="249"/>
      <c r="BA964" s="249"/>
      <c r="BB964" s="249"/>
      <c r="BC964" s="249"/>
      <c r="BD964" s="249"/>
      <c r="BE964" s="249"/>
      <c r="BF964" s="249"/>
      <c r="BG964" s="249"/>
      <c r="BH964" s="249"/>
      <c r="BI964" s="249"/>
      <c r="BJ964" s="249"/>
      <c r="BK964" s="249"/>
      <c r="BL964" s="249"/>
      <c r="BM964" s="249"/>
      <c r="BN964" s="249"/>
      <c r="BO964" s="249"/>
      <c r="BP964" s="249"/>
      <c r="BQ964" s="249"/>
      <c r="BR964" s="249"/>
      <c r="BS964" s="249"/>
      <c r="BT964" s="249"/>
      <c r="BU964" s="249"/>
      <c r="BV964" s="249"/>
      <c r="BW964" s="355">
        <f t="shared" si="572"/>
        <v>0</v>
      </c>
    </row>
    <row r="965" spans="1:75" ht="16.5" thickBot="1" x14ac:dyDescent="0.3">
      <c r="A965" s="395" t="s">
        <v>165</v>
      </c>
      <c r="N965" s="249"/>
      <c r="O965" s="249"/>
      <c r="P965" s="249"/>
      <c r="Q965" s="249"/>
      <c r="R965" s="249"/>
      <c r="S965" s="249"/>
      <c r="T965" s="249"/>
      <c r="U965" s="249"/>
      <c r="V965" s="249"/>
      <c r="W965" s="249"/>
      <c r="X965" s="249"/>
      <c r="Y965" s="249"/>
      <c r="Z965" s="249"/>
      <c r="AA965" s="249"/>
      <c r="AB965" s="249"/>
      <c r="AC965" s="249"/>
      <c r="AD965" s="249"/>
      <c r="AE965" s="249"/>
      <c r="AF965" s="249"/>
      <c r="AG965" s="249"/>
      <c r="AH965" s="249"/>
      <c r="AI965" s="249"/>
      <c r="AJ965" s="249"/>
      <c r="AK965" s="249"/>
      <c r="AL965" s="249"/>
      <c r="AM965" s="249"/>
      <c r="AN965" s="249"/>
      <c r="AO965" s="249"/>
      <c r="AP965" s="249"/>
      <c r="AQ965" s="249"/>
      <c r="AR965" s="249"/>
      <c r="AS965" s="249"/>
      <c r="AT965" s="249"/>
      <c r="AU965" s="249"/>
      <c r="AV965" s="249"/>
      <c r="AW965" s="249"/>
      <c r="AX965" s="249"/>
      <c r="AY965" s="249"/>
      <c r="AZ965" s="249"/>
      <c r="BA965" s="249"/>
      <c r="BB965" s="249"/>
      <c r="BC965" s="249"/>
      <c r="BD965" s="249"/>
      <c r="BE965" s="249"/>
      <c r="BF965" s="249"/>
      <c r="BG965" s="249"/>
      <c r="BH965" s="249"/>
      <c r="BI965" s="249"/>
      <c r="BJ965" s="249"/>
      <c r="BK965" s="249"/>
      <c r="BL965" s="249"/>
      <c r="BM965" s="249"/>
      <c r="BN965" s="249"/>
      <c r="BO965" s="249"/>
      <c r="BP965" s="249"/>
      <c r="BQ965" s="249"/>
      <c r="BR965" s="249"/>
      <c r="BS965" s="249"/>
      <c r="BT965" s="249"/>
      <c r="BU965" s="249"/>
      <c r="BV965" s="249"/>
      <c r="BW965" s="355">
        <f t="shared" si="572"/>
        <v>0</v>
      </c>
    </row>
    <row r="966" spans="1:75" x14ac:dyDescent="0.25">
      <c r="A966" s="180" t="s">
        <v>494</v>
      </c>
      <c r="N966" s="249">
        <f>TABLES!G241</f>
        <v>1652500</v>
      </c>
      <c r="O966" s="249">
        <f>N966*(1+'MONTHLY DATA'!AM333)</f>
        <v>1662342.6390959742</v>
      </c>
      <c r="P966" s="249">
        <f>O966*(1+'MONTHLY DATA'!AN333)</f>
        <v>2458243.2826631423</v>
      </c>
      <c r="Q966" s="249">
        <f>P966*(1+'MONTHLY DATA'!AO333)</f>
        <v>2704067.6109294561</v>
      </c>
      <c r="R966" s="249">
        <f>Q966*(1+'MONTHLY DATA'!AP333)</f>
        <v>1505779.3639147172</v>
      </c>
      <c r="S966" s="249">
        <f>R966*(1+'MONTHLY DATA'!AQ333)</f>
        <v>2592763.8422406535</v>
      </c>
      <c r="T966" s="249">
        <f>S966*(1+'MONTHLY DATA'!AR333)</f>
        <v>2220758.5953104724</v>
      </c>
      <c r="U966" s="249">
        <f>T966*(1+'MONTHLY DATA'!AS333)</f>
        <v>2678790.0555932573</v>
      </c>
      <c r="V966" s="249">
        <f>U966*(1+'MONTHLY DATA'!AT333)</f>
        <v>1673180.772818963</v>
      </c>
      <c r="W966" s="249">
        <f>V966*(1+'MONTHLY DATA'!AU333)</f>
        <v>2032456.2332838571</v>
      </c>
      <c r="X966" s="249">
        <f>W966*(1+'MONTHLY DATA'!AV333)</f>
        <v>2479596.6046063057</v>
      </c>
      <c r="Y966" s="249">
        <f>X966*(1+'MONTHLY DATA'!AW333)</f>
        <v>1516929.6875238575</v>
      </c>
      <c r="Z966" s="249">
        <f>Y966*(1+'MONTHLY DATA'!AX333)</f>
        <v>1244407.4348152445</v>
      </c>
      <c r="AA966" s="249">
        <f>Z966*(1+'MONTHLY DATA'!AY333)</f>
        <v>1251145.5744214794</v>
      </c>
      <c r="AB966" s="249">
        <f>AA966*(1+'MONTHLY DATA'!AZ333)</f>
        <v>1462604.7314401697</v>
      </c>
      <c r="AC966" s="249">
        <f>AB966*(1+'MONTHLY DATA'!BA333)</f>
        <v>1537842.0233174858</v>
      </c>
      <c r="AD966" s="249">
        <f>AC966*(1+'MONTHLY DATA'!BB333)</f>
        <v>1973866.9426885874</v>
      </c>
      <c r="AE966" s="249">
        <f>AD966*(1+'MONTHLY DATA'!BC333)</f>
        <v>1280193.7028294553</v>
      </c>
      <c r="AF966" s="249">
        <f>AE966*(1+'MONTHLY DATA'!BD333)</f>
        <v>1810423.1842252372</v>
      </c>
      <c r="AG966" s="249">
        <f>AF966*(1+'MONTHLY DATA'!BE333)</f>
        <v>1667495.0381021921</v>
      </c>
      <c r="AH966" s="249">
        <f>AG966*(1+'MONTHLY DATA'!BF333)</f>
        <v>1652055.2692308754</v>
      </c>
      <c r="AI966" s="249">
        <f>AH966*(1+'MONTHLY DATA'!BG333)</f>
        <v>1210310.0559365328</v>
      </c>
      <c r="AJ966" s="249">
        <f>AI966*(1+'MONTHLY DATA'!BH333)</f>
        <v>1713919.7957649995</v>
      </c>
      <c r="AK966" s="249">
        <f>AJ966*(1+'MONTHLY DATA'!BI333)</f>
        <v>2018165.9133564194</v>
      </c>
      <c r="AL966" s="249">
        <f>AK966*(1+'MONTHLY DATA'!BJ333)</f>
        <v>1986131.5337793336</v>
      </c>
      <c r="AM966" s="249">
        <f>AL966*(1+'MONTHLY DATA'!BK333)</f>
        <v>1925566.2051257333</v>
      </c>
      <c r="AN966" s="249">
        <f>AM966*(1+'MONTHLY DATA'!BL333)</f>
        <v>1239741.6864789089</v>
      </c>
      <c r="AO966" s="249">
        <f>AN966*(1+'MONTHLY DATA'!BM333)</f>
        <v>1044667.100579976</v>
      </c>
      <c r="AP966" s="249">
        <f>AO966*(1+'MONTHLY DATA'!BN333)</f>
        <v>1494515.7852710169</v>
      </c>
      <c r="AQ966" s="249">
        <f>AP966*(1+'MONTHLY DATA'!BO333)</f>
        <v>1805240.4800559049</v>
      </c>
      <c r="AR966" s="249">
        <f>AQ966*(1+'MONTHLY DATA'!BP333)</f>
        <v>1370389.9055953794</v>
      </c>
      <c r="AS966" s="249">
        <f>AR966*(1+'MONTHLY DATA'!BQ333)</f>
        <v>1002825.0514644543</v>
      </c>
      <c r="AT966" s="249">
        <f>AS966*(1+'MONTHLY DATA'!BR333)</f>
        <v>1243753.0638639641</v>
      </c>
      <c r="AU966" s="249">
        <f>AT966*(1+'MONTHLY DATA'!BS333)</f>
        <v>1425786.3971059669</v>
      </c>
      <c r="AV966" s="249">
        <f>AU966*(1+'MONTHLY DATA'!BT333)</f>
        <v>1541350.1366608718</v>
      </c>
      <c r="AW966" s="249">
        <f>AV966*(1+'MONTHLY DATA'!BU333)</f>
        <v>1134147.9446581895</v>
      </c>
      <c r="AX966" s="249">
        <f>AW966*(1+'MONTHLY DATA'!BV333)</f>
        <v>1482090.5640236021</v>
      </c>
      <c r="AY966" s="249">
        <f>AX966*(1+'MONTHLY DATA'!BW333)</f>
        <v>1320815.9828904022</v>
      </c>
      <c r="AZ966" s="249">
        <f>AY966*(1+'MONTHLY DATA'!BX333)</f>
        <v>1124968.7715249304</v>
      </c>
      <c r="BA966" s="249">
        <f>AZ966*(1+'MONTHLY DATA'!BY333)</f>
        <v>1269868.5953444238</v>
      </c>
      <c r="BB966" s="249">
        <f>BA966*(1+'MONTHLY DATA'!BZ333)</f>
        <v>1487333.5922971566</v>
      </c>
      <c r="BC966" s="249">
        <f>BB966*(1+'MONTHLY DATA'!CA333)</f>
        <v>1419412.0249155865</v>
      </c>
      <c r="BD966" s="249">
        <f>BC966*(1+'MONTHLY DATA'!CB333)</f>
        <v>1564697.8189601069</v>
      </c>
      <c r="BE966" s="249">
        <f>BD966*(1+'MONTHLY DATA'!CC333)</f>
        <v>1197872.4051461439</v>
      </c>
      <c r="BF966" s="249">
        <f>BE966*(1+'MONTHLY DATA'!CD333)</f>
        <v>1091995.9409493555</v>
      </c>
      <c r="BG966" s="249">
        <f>BF966*(1+'MONTHLY DATA'!CE333)</f>
        <v>1249337.494027179</v>
      </c>
      <c r="BH966" s="249">
        <f>BG966*(1+'MONTHLY DATA'!CF333)</f>
        <v>1481644.1023159458</v>
      </c>
      <c r="BI966" s="249">
        <f>BH966*(1+'MONTHLY DATA'!CG333)</f>
        <v>1537409.2786943205</v>
      </c>
      <c r="BJ966" s="249">
        <f>BI966*(1+'MONTHLY DATA'!CH333)</f>
        <v>1413512.177999543</v>
      </c>
      <c r="BK966" s="249">
        <f>BJ966*(1+'MONTHLY DATA'!CI333)</f>
        <v>1404195.847735455</v>
      </c>
      <c r="BL966" s="249">
        <f>BK966*(1+'MONTHLY DATA'!CJ333)</f>
        <v>1134577.4212638759</v>
      </c>
      <c r="BM966" s="249">
        <f>BL966*(1+'MONTHLY DATA'!CK333)</f>
        <v>1156223.9641695681</v>
      </c>
      <c r="BN966" s="249">
        <f>BM966*(1+'MONTHLY DATA'!CL333)</f>
        <v>1482819.6943083745</v>
      </c>
      <c r="BO966" s="249">
        <f>BN966*(1+'MONTHLY DATA'!CM333)</f>
        <v>1542998.8033695037</v>
      </c>
      <c r="BP966" s="249">
        <f>BO966*(1+'MONTHLY DATA'!CN333)</f>
        <v>1588538.2737359337</v>
      </c>
      <c r="BQ966" s="249">
        <f>BP966*(1+'MONTHLY DATA'!CO333)</f>
        <v>946933.4265117707</v>
      </c>
      <c r="BR966" s="249">
        <f>BQ966*(1+'MONTHLY DATA'!CP333)</f>
        <v>1043177.3352448543</v>
      </c>
      <c r="BS966" s="249">
        <f>BR966*(1+'MONTHLY DATA'!CQ333)</f>
        <v>1428942.9135803678</v>
      </c>
      <c r="BT966" s="249">
        <f>BS966*(1+'MONTHLY DATA'!CR333)</f>
        <v>1373542.7204067972</v>
      </c>
      <c r="BU966" s="249">
        <f>BT966*(1+'MONTHLY DATA'!CS333)</f>
        <v>1056193.9764886335</v>
      </c>
      <c r="BV966" s="249">
        <f>BU966*(1+'MONTHLY DATA'!CT333)</f>
        <v>1306436.0134017903</v>
      </c>
      <c r="BW966" s="417">
        <f>SUM(O966:BV966)</f>
        <v>92666992.784054622</v>
      </c>
    </row>
    <row r="967" spans="1:75" x14ac:dyDescent="0.25">
      <c r="A967" s="180" t="s">
        <v>501</v>
      </c>
      <c r="N967" s="249"/>
      <c r="O967" s="249">
        <f t="shared" ref="O967:AT967" si="598">O966*O844</f>
        <v>110447602.05225232</v>
      </c>
      <c r="P967" s="249">
        <f t="shared" si="598"/>
        <v>0</v>
      </c>
      <c r="Q967" s="249">
        <f t="shared" si="598"/>
        <v>31998117.94294801</v>
      </c>
      <c r="R967" s="249">
        <f t="shared" si="598"/>
        <v>1047153.8382742369</v>
      </c>
      <c r="S967" s="249">
        <f t="shared" si="598"/>
        <v>77193538.607410476</v>
      </c>
      <c r="T967" s="249">
        <f t="shared" si="598"/>
        <v>22423009.569695313</v>
      </c>
      <c r="U967" s="249">
        <f t="shared" si="598"/>
        <v>61650339.374420881</v>
      </c>
      <c r="V967" s="249">
        <f t="shared" si="598"/>
        <v>0</v>
      </c>
      <c r="W967" s="249">
        <f t="shared" si="598"/>
        <v>56640633.839856043</v>
      </c>
      <c r="X967" s="249">
        <f t="shared" si="598"/>
        <v>8579418.0013968647</v>
      </c>
      <c r="Y967" s="249">
        <f t="shared" si="598"/>
        <v>43258486.621874332</v>
      </c>
      <c r="Z967" s="249">
        <f t="shared" si="598"/>
        <v>15975014.120584</v>
      </c>
      <c r="AA967" s="249">
        <f t="shared" si="598"/>
        <v>9398979.4475966226</v>
      </c>
      <c r="AB967" s="249">
        <f t="shared" si="598"/>
        <v>3802996.6090222024</v>
      </c>
      <c r="AC967" s="249">
        <f t="shared" si="598"/>
        <v>33630459.110324427</v>
      </c>
      <c r="AD967" s="249">
        <f t="shared" si="598"/>
        <v>463802.41947026807</v>
      </c>
      <c r="AE967" s="249">
        <f t="shared" si="598"/>
        <v>33600506.382616125</v>
      </c>
      <c r="AF967" s="249">
        <f t="shared" si="598"/>
        <v>21998175.95248384</v>
      </c>
      <c r="AG967" s="249">
        <f t="shared" si="598"/>
        <v>29274100.663918007</v>
      </c>
      <c r="AH967" s="249">
        <f t="shared" si="598"/>
        <v>0</v>
      </c>
      <c r="AI967" s="249">
        <f t="shared" si="598"/>
        <v>28041530.382504035</v>
      </c>
      <c r="AJ967" s="249">
        <f t="shared" si="598"/>
        <v>6382301.3533315901</v>
      </c>
      <c r="AK967" s="249">
        <f t="shared" si="598"/>
        <v>49674174.570092469</v>
      </c>
      <c r="AL967" s="249">
        <f t="shared" si="598"/>
        <v>31035506.942387864</v>
      </c>
      <c r="AM967" s="249">
        <f t="shared" si="598"/>
        <v>7256539.8986838628</v>
      </c>
      <c r="AN967" s="249">
        <f t="shared" si="598"/>
        <v>2145464.1371378954</v>
      </c>
      <c r="AO967" s="249">
        <f t="shared" si="598"/>
        <v>21234404.288825102</v>
      </c>
      <c r="AP967" s="249">
        <f t="shared" si="598"/>
        <v>303533.74130536331</v>
      </c>
      <c r="AQ967" s="249">
        <f t="shared" si="598"/>
        <v>42452442.634719744</v>
      </c>
      <c r="AR967" s="249">
        <f t="shared" si="598"/>
        <v>15063999.311643699</v>
      </c>
      <c r="AS967" s="249">
        <f t="shared" si="598"/>
        <v>15332095.614199094</v>
      </c>
      <c r="AT967" s="249">
        <f t="shared" si="598"/>
        <v>0</v>
      </c>
      <c r="AU967" s="249">
        <f t="shared" ref="AU967:BV967" si="599">AU966*AU844</f>
        <v>29498070.317783494</v>
      </c>
      <c r="AV967" s="249">
        <f t="shared" si="599"/>
        <v>5127035.1718043434</v>
      </c>
      <c r="AW967" s="249">
        <f t="shared" si="599"/>
        <v>24861730.711252492</v>
      </c>
      <c r="AX967" s="249">
        <f t="shared" si="599"/>
        <v>20978550.745851323</v>
      </c>
      <c r="AY967" s="249">
        <f t="shared" si="599"/>
        <v>22761169.084801313</v>
      </c>
      <c r="AZ967" s="249">
        <f t="shared" si="599"/>
        <v>0</v>
      </c>
      <c r="BA967" s="249">
        <f t="shared" si="599"/>
        <v>25511310.31527717</v>
      </c>
      <c r="BB967" s="249">
        <f t="shared" si="599"/>
        <v>323212.09486962104</v>
      </c>
      <c r="BC967" s="249">
        <f t="shared" si="599"/>
        <v>37623126.916310526</v>
      </c>
      <c r="BD967" s="249">
        <f t="shared" si="599"/>
        <v>13830201.820031188</v>
      </c>
      <c r="BE967" s="249">
        <f t="shared" si="599"/>
        <v>23365257.914310563</v>
      </c>
      <c r="BF967" s="249">
        <f t="shared" si="599"/>
        <v>0</v>
      </c>
      <c r="BG967" s="249">
        <f t="shared" si="599"/>
        <v>29442574.210486282</v>
      </c>
      <c r="BH967" s="249">
        <f t="shared" si="599"/>
        <v>3401998.9748652726</v>
      </c>
      <c r="BI967" s="249">
        <f t="shared" si="599"/>
        <v>38668038.902677692</v>
      </c>
      <c r="BJ967" s="249">
        <f t="shared" si="599"/>
        <v>16305557.657961341</v>
      </c>
      <c r="BK967" s="249">
        <f t="shared" si="599"/>
        <v>14805343.635871308</v>
      </c>
      <c r="BL967" s="249">
        <f t="shared" si="599"/>
        <v>383045.35704926454</v>
      </c>
      <c r="BM967" s="249">
        <f t="shared" si="599"/>
        <v>24576095.720867045</v>
      </c>
      <c r="BN967" s="249">
        <f t="shared" si="599"/>
        <v>0</v>
      </c>
      <c r="BO967" s="249">
        <f t="shared" si="599"/>
        <v>37879845.160344876</v>
      </c>
      <c r="BP967" s="249">
        <f t="shared" si="599"/>
        <v>17107053.840739641</v>
      </c>
      <c r="BQ967" s="249">
        <f t="shared" si="599"/>
        <v>15857134.625611201</v>
      </c>
      <c r="BR967" s="249">
        <f t="shared" si="599"/>
        <v>0</v>
      </c>
      <c r="BS967" s="249">
        <f t="shared" si="599"/>
        <v>30351747.383699775</v>
      </c>
      <c r="BT967" s="249">
        <f t="shared" si="599"/>
        <v>3245940.758912208</v>
      </c>
      <c r="BU967" s="249">
        <f t="shared" si="599"/>
        <v>25268878.357004032</v>
      </c>
      <c r="BV967" s="249">
        <f t="shared" si="599"/>
        <v>18595578.147005197</v>
      </c>
      <c r="BW967" s="417">
        <f t="shared" si="572"/>
        <v>1260072825.2543621</v>
      </c>
    </row>
    <row r="968" spans="1:75" x14ac:dyDescent="0.25">
      <c r="A968" s="180" t="s">
        <v>502</v>
      </c>
      <c r="N968" s="249"/>
      <c r="O968" s="249">
        <f>O967*TABLES!$E$714</f>
        <v>6626856.1231351392</v>
      </c>
      <c r="P968" s="249">
        <f>P967*TABLES!$E$714</f>
        <v>0</v>
      </c>
      <c r="Q968" s="249">
        <f>Q967*TABLES!$E$714</f>
        <v>1919887.0765768804</v>
      </c>
      <c r="R968" s="249">
        <f>R967*TABLES!$E$714</f>
        <v>62829.23029645421</v>
      </c>
      <c r="S968" s="249">
        <f>S967*TABLES!$E$714</f>
        <v>4631612.3164446279</v>
      </c>
      <c r="T968" s="249">
        <f>T967*TABLES!$E$714</f>
        <v>1345380.5741817188</v>
      </c>
      <c r="U968" s="249">
        <f>U967*TABLES!$E$714</f>
        <v>3699020.3624652526</v>
      </c>
      <c r="V968" s="249">
        <f>V967*TABLES!$E$714</f>
        <v>0</v>
      </c>
      <c r="W968" s="249">
        <f>W967*TABLES!$E$714</f>
        <v>3398438.0303913625</v>
      </c>
      <c r="X968" s="249">
        <f>X967*TABLES!$E$714</f>
        <v>514765.08008381189</v>
      </c>
      <c r="Y968" s="249">
        <f>Y967*TABLES!$E$714</f>
        <v>2595509.1973124598</v>
      </c>
      <c r="Z968" s="249">
        <f>Z967*TABLES!$E$714</f>
        <v>958500.84723503992</v>
      </c>
      <c r="AA968" s="249">
        <f>AA967*TABLES!$F$714</f>
        <v>751918.35580772988</v>
      </c>
      <c r="AB968" s="249">
        <f>AB967*TABLES!$F$714</f>
        <v>304239.72872177622</v>
      </c>
      <c r="AC968" s="249">
        <f>AC967*TABLES!$F$714</f>
        <v>2690436.7288259543</v>
      </c>
      <c r="AD968" s="249">
        <f>AD967*TABLES!$F$714</f>
        <v>37104.193557621446</v>
      </c>
      <c r="AE968" s="249">
        <f>AE967*TABLES!$F$714</f>
        <v>2688040.5106092901</v>
      </c>
      <c r="AF968" s="249">
        <f>AF967*TABLES!$F$714</f>
        <v>1759854.0761987073</v>
      </c>
      <c r="AG968" s="249">
        <f>AG967*TABLES!$F$714</f>
        <v>2341928.0531134405</v>
      </c>
      <c r="AH968" s="249">
        <f>AH967*TABLES!$F$714</f>
        <v>0</v>
      </c>
      <c r="AI968" s="249">
        <f>AI967*TABLES!$F$714</f>
        <v>2243322.4306003228</v>
      </c>
      <c r="AJ968" s="249">
        <f>AJ967*TABLES!$F$714</f>
        <v>510584.10826652724</v>
      </c>
      <c r="AK968" s="249">
        <f>AK967*TABLES!$F$714</f>
        <v>3973933.9656073977</v>
      </c>
      <c r="AL968" s="249">
        <f>AL967*TABLES!$F$714</f>
        <v>2482840.555391029</v>
      </c>
      <c r="AM968" s="249">
        <f>AM967*TABLES!$G$714</f>
        <v>507957.79290787043</v>
      </c>
      <c r="AN968" s="249">
        <f>AN967*TABLES!$G$714</f>
        <v>150182.4895996527</v>
      </c>
      <c r="AO968" s="249">
        <f>AO967*TABLES!$G$714</f>
        <v>1486408.3002177572</v>
      </c>
      <c r="AP968" s="249">
        <f>AP967*TABLES!$G$714</f>
        <v>21247.361891375433</v>
      </c>
      <c r="AQ968" s="249">
        <f>AQ967*TABLES!$G$714</f>
        <v>2971670.9844303825</v>
      </c>
      <c r="AR968" s="249">
        <f>AR967*TABLES!$G$714</f>
        <v>1054479.9518150589</v>
      </c>
      <c r="AS968" s="249">
        <f>AS967*TABLES!$G$714</f>
        <v>1073246.6929939368</v>
      </c>
      <c r="AT968" s="249">
        <f>AT967*TABLES!$G$714</f>
        <v>0</v>
      </c>
      <c r="AU968" s="249">
        <f>AU967*TABLES!$G$714</f>
        <v>2064864.9222448447</v>
      </c>
      <c r="AV968" s="249">
        <f>AV967*TABLES!$G$714</f>
        <v>358892.46202630404</v>
      </c>
      <c r="AW968" s="249">
        <f>AW967*TABLES!$G$714</f>
        <v>1740321.1497876747</v>
      </c>
      <c r="AX968" s="249">
        <f>AX967*TABLES!$G$714</f>
        <v>1468498.5522095927</v>
      </c>
      <c r="AY968" s="249">
        <f>AY967*TABLES!$H$714</f>
        <v>1365670.1450880787</v>
      </c>
      <c r="AZ968" s="249">
        <f>AZ967*TABLES!$H$714</f>
        <v>0</v>
      </c>
      <c r="BA968" s="249">
        <f>BA967*TABLES!$H$714</f>
        <v>1530678.6189166303</v>
      </c>
      <c r="BB968" s="249">
        <f>BB967*TABLES!$H$714</f>
        <v>19392.72569217726</v>
      </c>
      <c r="BC968" s="249">
        <f>BC967*TABLES!$H$714</f>
        <v>2257387.6149786315</v>
      </c>
      <c r="BD968" s="249">
        <f>BD967*TABLES!$H$714</f>
        <v>829812.10920187132</v>
      </c>
      <c r="BE968" s="249">
        <f>BE967*TABLES!$H$714</f>
        <v>1401915.4748586337</v>
      </c>
      <c r="BF968" s="249">
        <f>BF967*TABLES!$H$714</f>
        <v>0</v>
      </c>
      <c r="BG968" s="249">
        <f>BG967*TABLES!$H$714</f>
        <v>1766554.4526291769</v>
      </c>
      <c r="BH968" s="249">
        <f>BH967*TABLES!$H$714</f>
        <v>204119.93849191634</v>
      </c>
      <c r="BI968" s="249">
        <f>BI967*TABLES!$H$714</f>
        <v>2320082.3341606613</v>
      </c>
      <c r="BJ968" s="249">
        <f>BJ967*TABLES!$H$714</f>
        <v>978333.45947768039</v>
      </c>
      <c r="BK968" s="249">
        <f>BK967*TABLES!$I$714</f>
        <v>1184427.4908697046</v>
      </c>
      <c r="BL968" s="249">
        <f>BL967*TABLES!$I$714</f>
        <v>30643.628563941165</v>
      </c>
      <c r="BM968" s="249">
        <f>BM967*TABLES!$I$714</f>
        <v>1966087.6576693635</v>
      </c>
      <c r="BN968" s="249">
        <f>BN967*TABLES!$I$714</f>
        <v>0</v>
      </c>
      <c r="BO968" s="249">
        <f>BO967*TABLES!$I$714</f>
        <v>3030387.6128275902</v>
      </c>
      <c r="BP968" s="249">
        <f>BP967*TABLES!$I$714</f>
        <v>1368564.3072591713</v>
      </c>
      <c r="BQ968" s="249">
        <f>BQ967*TABLES!$I$714</f>
        <v>1268570.7700488961</v>
      </c>
      <c r="BR968" s="249">
        <f>BR967*TABLES!$I$714</f>
        <v>0</v>
      </c>
      <c r="BS968" s="249">
        <f>BS967*TABLES!$I$714</f>
        <v>2428139.7906959821</v>
      </c>
      <c r="BT968" s="249">
        <f>BT967*TABLES!$I$714</f>
        <v>259675.26071297665</v>
      </c>
      <c r="BU968" s="249">
        <f>BU967*TABLES!$I$714</f>
        <v>2021510.2685603225</v>
      </c>
      <c r="BV968" s="249">
        <f>BV967*TABLES!$I$714</f>
        <v>1487646.2517604157</v>
      </c>
      <c r="BW968" s="417">
        <f t="shared" si="572"/>
        <v>86154372.117410779</v>
      </c>
    </row>
    <row r="969" spans="1:75" x14ac:dyDescent="0.25">
      <c r="A969" s="180" t="s">
        <v>498</v>
      </c>
      <c r="N969" s="249"/>
      <c r="O969" s="249">
        <f>O967+O968</f>
        <v>117074458.17538746</v>
      </c>
      <c r="P969" s="249">
        <f t="shared" ref="P969:BV969" si="600">P967+P968</f>
        <v>0</v>
      </c>
      <c r="Q969" s="249">
        <f t="shared" si="600"/>
        <v>33918005.019524887</v>
      </c>
      <c r="R969" s="249">
        <f t="shared" si="600"/>
        <v>1109983.0685706912</v>
      </c>
      <c r="S969" s="249">
        <f t="shared" si="600"/>
        <v>81825150.923855096</v>
      </c>
      <c r="T969" s="249">
        <f t="shared" si="600"/>
        <v>23768390.143877029</v>
      </c>
      <c r="U969" s="249">
        <f t="shared" si="600"/>
        <v>65349359.736886136</v>
      </c>
      <c r="V969" s="249">
        <f t="shared" si="600"/>
        <v>0</v>
      </c>
      <c r="W969" s="249">
        <f t="shared" si="600"/>
        <v>60039071.870247409</v>
      </c>
      <c r="X969" s="249">
        <f t="shared" si="600"/>
        <v>9094183.0814806763</v>
      </c>
      <c r="Y969" s="249">
        <f t="shared" si="600"/>
        <v>45853995.819186792</v>
      </c>
      <c r="Z969" s="249">
        <f t="shared" si="600"/>
        <v>16933514.967819039</v>
      </c>
      <c r="AA969" s="249">
        <f t="shared" si="600"/>
        <v>10150897.803404352</v>
      </c>
      <c r="AB969" s="249">
        <f t="shared" si="600"/>
        <v>4107236.3377439785</v>
      </c>
      <c r="AC969" s="249">
        <f t="shared" si="600"/>
        <v>36320895.839150384</v>
      </c>
      <c r="AD969" s="249">
        <f t="shared" si="600"/>
        <v>500906.61302788951</v>
      </c>
      <c r="AE969" s="249">
        <f t="shared" si="600"/>
        <v>36288546.893225417</v>
      </c>
      <c r="AF969" s="249">
        <f t="shared" si="600"/>
        <v>23758030.028682549</v>
      </c>
      <c r="AG969" s="249">
        <f t="shared" si="600"/>
        <v>31616028.717031449</v>
      </c>
      <c r="AH969" s="249">
        <f t="shared" si="600"/>
        <v>0</v>
      </c>
      <c r="AI969" s="249">
        <f t="shared" si="600"/>
        <v>30284852.813104358</v>
      </c>
      <c r="AJ969" s="249">
        <f t="shared" si="600"/>
        <v>6892885.4615981169</v>
      </c>
      <c r="AK969" s="249">
        <f t="shared" si="600"/>
        <v>53648108.535699867</v>
      </c>
      <c r="AL969" s="249">
        <f t="shared" si="600"/>
        <v>33518347.497778893</v>
      </c>
      <c r="AM969" s="249">
        <f t="shared" si="600"/>
        <v>7764497.6915917331</v>
      </c>
      <c r="AN969" s="249">
        <f t="shared" si="600"/>
        <v>2295646.626737548</v>
      </c>
      <c r="AO969" s="249">
        <f t="shared" si="600"/>
        <v>22720812.589042861</v>
      </c>
      <c r="AP969" s="249">
        <f t="shared" si="600"/>
        <v>324781.10319673875</v>
      </c>
      <c r="AQ969" s="249">
        <f t="shared" si="600"/>
        <v>45424113.619150124</v>
      </c>
      <c r="AR969" s="249">
        <f t="shared" si="600"/>
        <v>16118479.263458759</v>
      </c>
      <c r="AS969" s="249">
        <f t="shared" si="600"/>
        <v>16405342.307193032</v>
      </c>
      <c r="AT969" s="249">
        <f t="shared" si="600"/>
        <v>0</v>
      </c>
      <c r="AU969" s="249">
        <f t="shared" si="600"/>
        <v>31562935.240028337</v>
      </c>
      <c r="AV969" s="249">
        <f t="shared" si="600"/>
        <v>5485927.633830647</v>
      </c>
      <c r="AW969" s="249">
        <f t="shared" si="600"/>
        <v>26602051.861040168</v>
      </c>
      <c r="AX969" s="249">
        <f t="shared" si="600"/>
        <v>22447049.298060916</v>
      </c>
      <c r="AY969" s="249">
        <f t="shared" si="600"/>
        <v>24126839.229889393</v>
      </c>
      <c r="AZ969" s="249">
        <f t="shared" si="600"/>
        <v>0</v>
      </c>
      <c r="BA969" s="249">
        <f t="shared" si="600"/>
        <v>27041988.934193801</v>
      </c>
      <c r="BB969" s="249">
        <f t="shared" si="600"/>
        <v>342604.82056179829</v>
      </c>
      <c r="BC969" s="249">
        <f t="shared" si="600"/>
        <v>39880514.53128916</v>
      </c>
      <c r="BD969" s="249">
        <f t="shared" si="600"/>
        <v>14660013.929233059</v>
      </c>
      <c r="BE969" s="249">
        <f t="shared" si="600"/>
        <v>24767173.389169198</v>
      </c>
      <c r="BF969" s="249">
        <f t="shared" si="600"/>
        <v>0</v>
      </c>
      <c r="BG969" s="249">
        <f t="shared" si="600"/>
        <v>31209128.663115457</v>
      </c>
      <c r="BH969" s="249">
        <f t="shared" si="600"/>
        <v>3606118.9133571889</v>
      </c>
      <c r="BI969" s="249">
        <f t="shared" si="600"/>
        <v>40988121.236838356</v>
      </c>
      <c r="BJ969" s="249">
        <f t="shared" si="600"/>
        <v>17283891.11743902</v>
      </c>
      <c r="BK969" s="249">
        <f t="shared" si="600"/>
        <v>15989771.126741013</v>
      </c>
      <c r="BL969" s="249">
        <f t="shared" si="600"/>
        <v>413688.9856132057</v>
      </c>
      <c r="BM969" s="249">
        <f t="shared" si="600"/>
        <v>26542183.378536411</v>
      </c>
      <c r="BN969" s="249">
        <f t="shared" si="600"/>
        <v>0</v>
      </c>
      <c r="BO969" s="249">
        <f t="shared" si="600"/>
        <v>40910232.773172468</v>
      </c>
      <c r="BP969" s="249">
        <f t="shared" si="600"/>
        <v>18475618.147998814</v>
      </c>
      <c r="BQ969" s="249">
        <f t="shared" si="600"/>
        <v>17125705.395660099</v>
      </c>
      <c r="BR969" s="249">
        <f t="shared" si="600"/>
        <v>0</v>
      </c>
      <c r="BS969" s="249">
        <f t="shared" si="600"/>
        <v>32779887.174395755</v>
      </c>
      <c r="BT969" s="249">
        <f t="shared" si="600"/>
        <v>3505616.0196251846</v>
      </c>
      <c r="BU969" s="249">
        <f t="shared" si="600"/>
        <v>27290388.625564355</v>
      </c>
      <c r="BV969" s="249">
        <f t="shared" si="600"/>
        <v>20083224.398765612</v>
      </c>
      <c r="BW969" s="417">
        <f t="shared" si="572"/>
        <v>1346227197.3717728</v>
      </c>
    </row>
    <row r="970" spans="1:75" x14ac:dyDescent="0.25">
      <c r="A970" s="180" t="s">
        <v>503</v>
      </c>
      <c r="N970" s="249"/>
      <c r="O970" s="249">
        <f>O967*TABLES!$E$705</f>
        <v>3865666.0718288315</v>
      </c>
      <c r="P970" s="249">
        <f>P967*TABLES!$E$705</f>
        <v>0</v>
      </c>
      <c r="Q970" s="249">
        <f>Q967*TABLES!$E$705</f>
        <v>1119934.1280031805</v>
      </c>
      <c r="R970" s="249">
        <f>R967*TABLES!$E$705</f>
        <v>36650.384339598291</v>
      </c>
      <c r="S970" s="249">
        <f>S967*TABLES!$E$705</f>
        <v>2701773.8512593671</v>
      </c>
      <c r="T970" s="249">
        <f>T967*TABLES!$E$705</f>
        <v>784805.33493933605</v>
      </c>
      <c r="U970" s="249">
        <f>U967*TABLES!$E$705</f>
        <v>2157761.878104731</v>
      </c>
      <c r="V970" s="249">
        <f>V967*TABLES!$E$705</f>
        <v>0</v>
      </c>
      <c r="W970" s="249">
        <f>W967*TABLES!$E$705</f>
        <v>1982422.1843949617</v>
      </c>
      <c r="X970" s="249">
        <f>X967*TABLES!$E$705</f>
        <v>300279.63004889031</v>
      </c>
      <c r="Y970" s="249">
        <f>Y967*TABLES!$E$705</f>
        <v>1514047.0317656018</v>
      </c>
      <c r="Z970" s="249">
        <f>Z967*TABLES!$E$705</f>
        <v>559125.49422044004</v>
      </c>
      <c r="AA970" s="249">
        <f>AA967*TABLES!$F$705</f>
        <v>657928.56133176363</v>
      </c>
      <c r="AB970" s="249">
        <f>AB967*TABLES!$F$705</f>
        <v>266209.76263155421</v>
      </c>
      <c r="AC970" s="249">
        <f>AC967*TABLES!$F$705</f>
        <v>2354132.1377227101</v>
      </c>
      <c r="AD970" s="249">
        <f>AD967*TABLES!$F$705</f>
        <v>32466.169362918768</v>
      </c>
      <c r="AE970" s="249">
        <f>AE967*TABLES!$F$705</f>
        <v>2352035.4467831291</v>
      </c>
      <c r="AF970" s="249">
        <f>AF967*TABLES!$F$705</f>
        <v>1539872.316673869</v>
      </c>
      <c r="AG970" s="249">
        <f>AG967*TABLES!$F$705</f>
        <v>2049187.0464742607</v>
      </c>
      <c r="AH970" s="249">
        <f>AH967*TABLES!$F$705</f>
        <v>0</v>
      </c>
      <c r="AI970" s="249">
        <f>AI967*TABLES!$F$705</f>
        <v>1962907.1267752827</v>
      </c>
      <c r="AJ970" s="249">
        <f>AJ967*TABLES!$F$705</f>
        <v>446761.09473321133</v>
      </c>
      <c r="AK970" s="249">
        <f>AK967*TABLES!$F$705</f>
        <v>3477192.2199064731</v>
      </c>
      <c r="AL970" s="249">
        <f>AL967*TABLES!$F$705</f>
        <v>2172485.4859671509</v>
      </c>
      <c r="AM970" s="249">
        <f>AM967*TABLES!$G$705</f>
        <v>435392.39392103173</v>
      </c>
      <c r="AN970" s="249">
        <f>AN967*TABLES!$G$705</f>
        <v>128727.84822827372</v>
      </c>
      <c r="AO970" s="249">
        <f>AO967*TABLES!$G$705</f>
        <v>1274064.2573295061</v>
      </c>
      <c r="AP970" s="249">
        <f>AP967*TABLES!$G$705</f>
        <v>18212.024478321797</v>
      </c>
      <c r="AQ970" s="249">
        <f>AQ967*TABLES!$G$705</f>
        <v>2547146.5580831845</v>
      </c>
      <c r="AR970" s="249">
        <f>AR967*TABLES!$G$705</f>
        <v>903839.95869862195</v>
      </c>
      <c r="AS970" s="249">
        <f>AS967*TABLES!$G$705</f>
        <v>919925.73685194564</v>
      </c>
      <c r="AT970" s="249">
        <f>AT967*TABLES!$G$705</f>
        <v>0</v>
      </c>
      <c r="AU970" s="249">
        <f>AU967*TABLES!$G$705</f>
        <v>1769884.2190670096</v>
      </c>
      <c r="AV970" s="249">
        <f>AV967*TABLES!$G$705</f>
        <v>307622.1103082606</v>
      </c>
      <c r="AW970" s="249">
        <f>AW967*TABLES!$G$705</f>
        <v>1491703.8426751494</v>
      </c>
      <c r="AX970" s="249">
        <f>AX967*TABLES!$G$705</f>
        <v>1258713.0447510793</v>
      </c>
      <c r="AY970" s="249">
        <f>AY967*TABLES!$H$705</f>
        <v>1593281.8359360921</v>
      </c>
      <c r="AZ970" s="249">
        <f>AZ967*TABLES!$H$705</f>
        <v>0</v>
      </c>
      <c r="BA970" s="249">
        <f>BA967*TABLES!$H$705</f>
        <v>1785791.722069402</v>
      </c>
      <c r="BB970" s="249">
        <f>BB967*TABLES!$H$705</f>
        <v>22624.846640873475</v>
      </c>
      <c r="BC970" s="249">
        <f>BC967*TABLES!$H$705</f>
        <v>2633618.8841417371</v>
      </c>
      <c r="BD970" s="249">
        <f>BD967*TABLES!$H$705</f>
        <v>968114.12740218325</v>
      </c>
      <c r="BE970" s="249">
        <f>BE967*TABLES!$H$705</f>
        <v>1635568.0540017395</v>
      </c>
      <c r="BF970" s="249">
        <f>BF967*TABLES!$H$705</f>
        <v>0</v>
      </c>
      <c r="BG970" s="249">
        <f>BG967*TABLES!$H$705</f>
        <v>2060980.1947340399</v>
      </c>
      <c r="BH970" s="249">
        <f>BH967*TABLES!$H$705</f>
        <v>238139.9282405691</v>
      </c>
      <c r="BI970" s="249">
        <f>BI967*TABLES!$H$705</f>
        <v>2706762.7231874387</v>
      </c>
      <c r="BJ970" s="249">
        <f>BJ967*TABLES!$H$705</f>
        <v>1141389.0360572939</v>
      </c>
      <c r="BK970" s="249">
        <f>BK967*TABLES!$I$705</f>
        <v>962347.33633163502</v>
      </c>
      <c r="BL970" s="249">
        <f>BL967*TABLES!$I$705</f>
        <v>24897.948208202197</v>
      </c>
      <c r="BM970" s="249">
        <f>BM967*TABLES!$I$705</f>
        <v>1597446.221856358</v>
      </c>
      <c r="BN970" s="249">
        <f>BN967*TABLES!$I$705</f>
        <v>0</v>
      </c>
      <c r="BO970" s="249">
        <f>BO967*TABLES!$I$705</f>
        <v>2462189.9354224172</v>
      </c>
      <c r="BP970" s="249">
        <f>BP967*TABLES!$I$705</f>
        <v>1111958.4996480767</v>
      </c>
      <c r="BQ970" s="249">
        <f>BQ967*TABLES!$I$705</f>
        <v>1030713.7506647281</v>
      </c>
      <c r="BR970" s="249">
        <f>BR967*TABLES!$I$705</f>
        <v>0</v>
      </c>
      <c r="BS970" s="249">
        <f>BS967*TABLES!$I$705</f>
        <v>1972863.5799404855</v>
      </c>
      <c r="BT970" s="249">
        <f>BT967*TABLES!$I$705</f>
        <v>210986.14932929352</v>
      </c>
      <c r="BU970" s="249">
        <f>BU967*TABLES!$I$705</f>
        <v>1642477.0932052622</v>
      </c>
      <c r="BV970" s="249">
        <f>BV967*TABLES!$I$705</f>
        <v>1208712.5795553378</v>
      </c>
      <c r="BW970" s="417">
        <f t="shared" si="572"/>
        <v>70399739.798232794</v>
      </c>
    </row>
    <row r="971" spans="1:75" ht="16.5" thickBot="1" x14ac:dyDescent="0.3">
      <c r="A971" s="180" t="s">
        <v>500</v>
      </c>
      <c r="N971" s="249"/>
      <c r="O971" s="249">
        <f>O969-O970</f>
        <v>113208792.10355863</v>
      </c>
      <c r="P971" s="249">
        <f t="shared" ref="P971:BV971" si="601">P969-P970</f>
        <v>0</v>
      </c>
      <c r="Q971" s="249">
        <f t="shared" si="601"/>
        <v>32798070.891521707</v>
      </c>
      <c r="R971" s="249">
        <f t="shared" si="601"/>
        <v>1073332.6842310929</v>
      </c>
      <c r="S971" s="249">
        <f t="shared" si="601"/>
        <v>79123377.07259573</v>
      </c>
      <c r="T971" s="249">
        <f t="shared" si="601"/>
        <v>22983584.808937695</v>
      </c>
      <c r="U971" s="249">
        <f t="shared" si="601"/>
        <v>63191597.858781405</v>
      </c>
      <c r="V971" s="249">
        <f t="shared" si="601"/>
        <v>0</v>
      </c>
      <c r="W971" s="249">
        <f t="shared" si="601"/>
        <v>58056649.685852446</v>
      </c>
      <c r="X971" s="249">
        <f t="shared" si="601"/>
        <v>8793903.4514317866</v>
      </c>
      <c r="Y971" s="249">
        <f t="shared" si="601"/>
        <v>44339948.787421189</v>
      </c>
      <c r="Z971" s="249">
        <f t="shared" si="601"/>
        <v>16374389.473598599</v>
      </c>
      <c r="AA971" s="249">
        <f t="shared" si="601"/>
        <v>9492969.2420725878</v>
      </c>
      <c r="AB971" s="249">
        <f t="shared" si="601"/>
        <v>3841026.5751124243</v>
      </c>
      <c r="AC971" s="249">
        <f t="shared" si="601"/>
        <v>33966763.701427676</v>
      </c>
      <c r="AD971" s="249">
        <f t="shared" si="601"/>
        <v>468440.44366497075</v>
      </c>
      <c r="AE971" s="249">
        <f t="shared" si="601"/>
        <v>33936511.446442291</v>
      </c>
      <c r="AF971" s="249">
        <f t="shared" si="601"/>
        <v>22218157.712008681</v>
      </c>
      <c r="AG971" s="249">
        <f t="shared" si="601"/>
        <v>29566841.67055719</v>
      </c>
      <c r="AH971" s="249">
        <f t="shared" si="601"/>
        <v>0</v>
      </c>
      <c r="AI971" s="249">
        <f t="shared" si="601"/>
        <v>28321945.686329074</v>
      </c>
      <c r="AJ971" s="249">
        <f t="shared" si="601"/>
        <v>6446124.3668649057</v>
      </c>
      <c r="AK971" s="249">
        <f t="shared" si="601"/>
        <v>50170916.315793395</v>
      </c>
      <c r="AL971" s="249">
        <f t="shared" si="601"/>
        <v>31345862.011811741</v>
      </c>
      <c r="AM971" s="249">
        <f t="shared" si="601"/>
        <v>7329105.2976707015</v>
      </c>
      <c r="AN971" s="249">
        <f t="shared" si="601"/>
        <v>2166918.7785092741</v>
      </c>
      <c r="AO971" s="249">
        <f t="shared" si="601"/>
        <v>21446748.331713356</v>
      </c>
      <c r="AP971" s="249">
        <f t="shared" si="601"/>
        <v>306569.07871841697</v>
      </c>
      <c r="AQ971" s="249">
        <f t="shared" si="601"/>
        <v>42876967.06106694</v>
      </c>
      <c r="AR971" s="249">
        <f t="shared" si="601"/>
        <v>15214639.304760136</v>
      </c>
      <c r="AS971" s="249">
        <f t="shared" si="601"/>
        <v>15485416.570341086</v>
      </c>
      <c r="AT971" s="249">
        <f t="shared" si="601"/>
        <v>0</v>
      </c>
      <c r="AU971" s="249">
        <f t="shared" si="601"/>
        <v>29793051.020961326</v>
      </c>
      <c r="AV971" s="249">
        <f t="shared" si="601"/>
        <v>5178305.5235223863</v>
      </c>
      <c r="AW971" s="249">
        <f t="shared" si="601"/>
        <v>25110348.018365018</v>
      </c>
      <c r="AX971" s="249">
        <f t="shared" si="601"/>
        <v>21188336.253309838</v>
      </c>
      <c r="AY971" s="249">
        <f t="shared" si="601"/>
        <v>22533557.393953301</v>
      </c>
      <c r="AZ971" s="249">
        <f t="shared" si="601"/>
        <v>0</v>
      </c>
      <c r="BA971" s="249">
        <f t="shared" si="601"/>
        <v>25256197.2121244</v>
      </c>
      <c r="BB971" s="249">
        <f t="shared" si="601"/>
        <v>319979.97392092482</v>
      </c>
      <c r="BC971" s="249">
        <f t="shared" si="601"/>
        <v>37246895.647147425</v>
      </c>
      <c r="BD971" s="249">
        <f t="shared" si="601"/>
        <v>13691899.801830877</v>
      </c>
      <c r="BE971" s="249">
        <f t="shared" si="601"/>
        <v>23131605.335167456</v>
      </c>
      <c r="BF971" s="249">
        <f t="shared" si="601"/>
        <v>0</v>
      </c>
      <c r="BG971" s="249">
        <f t="shared" si="601"/>
        <v>29148148.468381416</v>
      </c>
      <c r="BH971" s="249">
        <f t="shared" si="601"/>
        <v>3367978.9851166196</v>
      </c>
      <c r="BI971" s="249">
        <f t="shared" si="601"/>
        <v>38281358.513650917</v>
      </c>
      <c r="BJ971" s="249">
        <f t="shared" si="601"/>
        <v>16142502.081381727</v>
      </c>
      <c r="BK971" s="249">
        <f t="shared" si="601"/>
        <v>15027423.790409377</v>
      </c>
      <c r="BL971" s="249">
        <f t="shared" si="601"/>
        <v>388791.0374050035</v>
      </c>
      <c r="BM971" s="249">
        <f t="shared" si="601"/>
        <v>24944737.156680051</v>
      </c>
      <c r="BN971" s="249">
        <f t="shared" si="601"/>
        <v>0</v>
      </c>
      <c r="BO971" s="249">
        <f t="shared" si="601"/>
        <v>38448042.837750047</v>
      </c>
      <c r="BP971" s="249">
        <f t="shared" si="601"/>
        <v>17363659.648350738</v>
      </c>
      <c r="BQ971" s="249">
        <f t="shared" si="601"/>
        <v>16094991.644995371</v>
      </c>
      <c r="BR971" s="249">
        <f t="shared" si="601"/>
        <v>0</v>
      </c>
      <c r="BS971" s="249">
        <f t="shared" si="601"/>
        <v>30807023.594455268</v>
      </c>
      <c r="BT971" s="249">
        <f t="shared" si="601"/>
        <v>3294629.8702958911</v>
      </c>
      <c r="BU971" s="249">
        <f t="shared" si="601"/>
        <v>25647911.532359093</v>
      </c>
      <c r="BV971" s="249">
        <f t="shared" si="601"/>
        <v>18874511.819210276</v>
      </c>
      <c r="BW971" s="417">
        <f t="shared" si="572"/>
        <v>1275827457.57354</v>
      </c>
    </row>
    <row r="972" spans="1:75" ht="16.5" thickBot="1" x14ac:dyDescent="0.3">
      <c r="BW972" s="405">
        <f t="shared" si="572"/>
        <v>0</v>
      </c>
    </row>
    <row r="973" spans="1:75" ht="16.5" thickBot="1" x14ac:dyDescent="0.3">
      <c r="A973" s="172"/>
      <c r="BW973" s="405">
        <f t="shared" si="572"/>
        <v>0</v>
      </c>
    </row>
    <row r="974" spans="1:75" ht="16.5" thickBot="1" x14ac:dyDescent="0.3">
      <c r="A974" s="390" t="s">
        <v>493</v>
      </c>
      <c r="BW974" s="405">
        <f t="shared" si="572"/>
        <v>0</v>
      </c>
    </row>
    <row r="975" spans="1:75" ht="16.5" thickBot="1" x14ac:dyDescent="0.3">
      <c r="A975" s="180" t="s">
        <v>505</v>
      </c>
      <c r="N975" s="391">
        <f>TABLES!G237</f>
        <v>235.01</v>
      </c>
      <c r="O975" s="391">
        <f>N975*(1+'MONTHLY DATA'!AM336)*(1+5%)</f>
        <v>255.39711749999998</v>
      </c>
      <c r="P975" s="391">
        <f>O975*(1+'MONTHLY DATA'!AN336)</f>
        <v>255.39711749999998</v>
      </c>
      <c r="Q975" s="391">
        <f>P975*(1+'MONTHLY DATA'!AO336)</f>
        <v>255.39711749999998</v>
      </c>
      <c r="R975" s="391">
        <f>Q975*(1+'MONTHLY DATA'!AP336)</f>
        <v>255.39711749999998</v>
      </c>
      <c r="S975" s="391">
        <f>R975*(1+'MONTHLY DATA'!AQ336)</f>
        <v>255.39711749999998</v>
      </c>
      <c r="T975" s="391">
        <f>S975*(1+'MONTHLY DATA'!AR336)</f>
        <v>255.39711749999998</v>
      </c>
      <c r="U975" s="391">
        <f>T975*(1+'MONTHLY DATA'!AS336)</f>
        <v>255.39711749999998</v>
      </c>
      <c r="V975" s="391">
        <f>U975*(1+'MONTHLY DATA'!AT336)</f>
        <v>255.39711749999998</v>
      </c>
      <c r="W975" s="391">
        <f>V975*(1+'MONTHLY DATA'!AU336)</f>
        <v>255.39711749999998</v>
      </c>
      <c r="X975" s="391">
        <f>W975*(1+'MONTHLY DATA'!AV336)</f>
        <v>255.39711749999998</v>
      </c>
      <c r="Y975" s="391">
        <f>X975*(1+'MONTHLY DATA'!AW336)</f>
        <v>255.39711749999998</v>
      </c>
      <c r="Z975" s="391">
        <f>Y975*(1+'MONTHLY DATA'!AX336)</f>
        <v>255.39711749999998</v>
      </c>
      <c r="AA975" s="391">
        <f>Z975*(1+'MONTHLY DATA'!AY336)</f>
        <v>266.88998778749993</v>
      </c>
      <c r="AB975" s="391">
        <f>AA975*(1+'MONTHLY DATA'!AZ336)</f>
        <v>266.88998778749993</v>
      </c>
      <c r="AC975" s="391">
        <f>AB975*(1+'MONTHLY DATA'!BA336)</f>
        <v>266.88998778749993</v>
      </c>
      <c r="AD975" s="391">
        <f>AC975*(1+'MONTHLY DATA'!BB336)</f>
        <v>266.88998778749993</v>
      </c>
      <c r="AE975" s="391">
        <f>AD975*(1+'MONTHLY DATA'!BC336)</f>
        <v>266.88998778749993</v>
      </c>
      <c r="AF975" s="391">
        <f>AE975*(1+'MONTHLY DATA'!BD336)</f>
        <v>266.88998778749993</v>
      </c>
      <c r="AG975" s="391">
        <f>AF975*(1+'MONTHLY DATA'!BE336)</f>
        <v>266.88998778749993</v>
      </c>
      <c r="AH975" s="391">
        <f>AG975*(1+'MONTHLY DATA'!BF336)</f>
        <v>266.88998778749993</v>
      </c>
      <c r="AI975" s="391">
        <f>AH975*(1+'MONTHLY DATA'!BG336)</f>
        <v>266.88998778749993</v>
      </c>
      <c r="AJ975" s="391">
        <f>AI975*(1+'MONTHLY DATA'!BH336)</f>
        <v>266.88998778749993</v>
      </c>
      <c r="AK975" s="391">
        <f>AJ975*(1+'MONTHLY DATA'!BI336)</f>
        <v>266.88998778749993</v>
      </c>
      <c r="AL975" s="391">
        <f>AK975*(1+'MONTHLY DATA'!BJ336)</f>
        <v>266.88998778749993</v>
      </c>
      <c r="AM975" s="391">
        <f>AL975*(1+'MONTHLY DATA'!BK336)</f>
        <v>282.90338705474994</v>
      </c>
      <c r="AN975" s="391">
        <f>AM975*(1+'MONTHLY DATA'!BL336)</f>
        <v>282.90338705474994</v>
      </c>
      <c r="AO975" s="391">
        <f>AN975*(1+'MONTHLY DATA'!BM336)</f>
        <v>282.90338705474994</v>
      </c>
      <c r="AP975" s="391">
        <f>AO975*(1+'MONTHLY DATA'!BN336)</f>
        <v>282.90338705474994</v>
      </c>
      <c r="AQ975" s="391">
        <f>AP975*(1+'MONTHLY DATA'!BO336)</f>
        <v>282.90338705474994</v>
      </c>
      <c r="AR975" s="391">
        <f>AQ975*(1+'MONTHLY DATA'!BP336)</f>
        <v>282.90338705474994</v>
      </c>
      <c r="AS975" s="391">
        <f>AR975*(1+'MONTHLY DATA'!BQ336)</f>
        <v>282.90338705474994</v>
      </c>
      <c r="AT975" s="391">
        <f>AS975*(1+'MONTHLY DATA'!BR336)</f>
        <v>282.90338705474994</v>
      </c>
      <c r="AU975" s="391">
        <f>AT975*(1+'MONTHLY DATA'!BS336)</f>
        <v>282.90338705474994</v>
      </c>
      <c r="AV975" s="391">
        <f>AU975*(1+'MONTHLY DATA'!BT336)</f>
        <v>282.90338705474994</v>
      </c>
      <c r="AW975" s="391">
        <f>AV975*(1+'MONTHLY DATA'!BU336)</f>
        <v>282.90338705474994</v>
      </c>
      <c r="AX975" s="391">
        <f>AW975*(1+'MONTHLY DATA'!BV336)</f>
        <v>282.90338705474994</v>
      </c>
      <c r="AY975" s="391">
        <f>AX975*(1+'MONTHLY DATA'!BW336)</f>
        <v>301.85791398741816</v>
      </c>
      <c r="AZ975" s="391">
        <f>AY975*(1+'MONTHLY DATA'!BX336)</f>
        <v>301.85791398741816</v>
      </c>
      <c r="BA975" s="391">
        <f>AZ975*(1+'MONTHLY DATA'!BY336)</f>
        <v>301.85791398741816</v>
      </c>
      <c r="BB975" s="391">
        <f>BA975*(1+'MONTHLY DATA'!BZ336)</f>
        <v>301.85791398741816</v>
      </c>
      <c r="BC975" s="391">
        <f>BB975*(1+'MONTHLY DATA'!CA336)</f>
        <v>301.85791398741816</v>
      </c>
      <c r="BD975" s="391">
        <f>BC975*(1+'MONTHLY DATA'!CB336)</f>
        <v>301.85791398741816</v>
      </c>
      <c r="BE975" s="391">
        <f>BD975*(1+'MONTHLY DATA'!CC336)</f>
        <v>301.85791398741816</v>
      </c>
      <c r="BF975" s="391">
        <f>BE975*(1+'MONTHLY DATA'!CD336)</f>
        <v>301.85791398741816</v>
      </c>
      <c r="BG975" s="391">
        <f>BF975*(1+'MONTHLY DATA'!CE336)</f>
        <v>301.85791398741816</v>
      </c>
      <c r="BH975" s="391">
        <f>BG975*(1+'MONTHLY DATA'!CF336)</f>
        <v>301.85791398741816</v>
      </c>
      <c r="BI975" s="391">
        <f>BH975*(1+'MONTHLY DATA'!CG336)</f>
        <v>301.85791398741816</v>
      </c>
      <c r="BJ975" s="391">
        <f>BI975*(1+'MONTHLY DATA'!CH336)</f>
        <v>301.85791398741816</v>
      </c>
      <c r="BK975" s="391">
        <f>BJ975*(1+'MONTHLY DATA'!CI336)</f>
        <v>320.87496256862551</v>
      </c>
      <c r="BL975" s="391">
        <f>BK975*(1+'MONTHLY DATA'!CJ336)</f>
        <v>320.87496256862551</v>
      </c>
      <c r="BM975" s="391">
        <f>BL975*(1+'MONTHLY DATA'!CK336)</f>
        <v>320.87496256862551</v>
      </c>
      <c r="BN975" s="391">
        <f>BM975*(1+'MONTHLY DATA'!CL336)</f>
        <v>320.87496256862551</v>
      </c>
      <c r="BO975" s="391">
        <f>BN975*(1+'MONTHLY DATA'!CM336)</f>
        <v>320.87496256862551</v>
      </c>
      <c r="BP975" s="391">
        <f>BO975*(1+'MONTHLY DATA'!CN336)</f>
        <v>320.87496256862551</v>
      </c>
      <c r="BQ975" s="391">
        <f>BP975*(1+'MONTHLY DATA'!CO336)</f>
        <v>320.87496256862551</v>
      </c>
      <c r="BR975" s="391">
        <f>BQ975*(1+'MONTHLY DATA'!CP336)</f>
        <v>320.87496256862551</v>
      </c>
      <c r="BS975" s="391">
        <f>BR975*(1+'MONTHLY DATA'!CQ336)</f>
        <v>320.87496256862551</v>
      </c>
      <c r="BT975" s="391">
        <f>BS975*(1+'MONTHLY DATA'!CR336)</f>
        <v>320.87496256862551</v>
      </c>
      <c r="BU975" s="391">
        <f>BT975*(1+'MONTHLY DATA'!CS336)</f>
        <v>320.87496256862551</v>
      </c>
      <c r="BV975" s="391">
        <f>BU975*(1+'MONTHLY DATA'!CT336)</f>
        <v>320.87496256862551</v>
      </c>
      <c r="BW975" s="786">
        <f>SUM(O975:BV975)</f>
        <v>17135.080426779521</v>
      </c>
    </row>
    <row r="976" spans="1:75" ht="16.5" thickBot="1" x14ac:dyDescent="0.3">
      <c r="A976" s="180" t="s">
        <v>506</v>
      </c>
      <c r="N976" s="391"/>
      <c r="O976" s="391">
        <f t="shared" ref="O976:AT976" si="602">O975*O823</f>
        <v>96174.125878143604</v>
      </c>
      <c r="P976" s="391">
        <f t="shared" si="602"/>
        <v>0</v>
      </c>
      <c r="Q976" s="391">
        <f t="shared" si="602"/>
        <v>5288.8085783224833</v>
      </c>
      <c r="R976" s="391">
        <f t="shared" si="602"/>
        <v>0</v>
      </c>
      <c r="S976" s="391">
        <f t="shared" si="602"/>
        <v>31404.542648250652</v>
      </c>
      <c r="T976" s="391">
        <f t="shared" si="602"/>
        <v>0</v>
      </c>
      <c r="U976" s="391">
        <f t="shared" si="602"/>
        <v>31404.542648250652</v>
      </c>
      <c r="V976" s="391">
        <f t="shared" si="602"/>
        <v>0</v>
      </c>
      <c r="W976" s="391">
        <f t="shared" si="602"/>
        <v>31404.542648250652</v>
      </c>
      <c r="X976" s="391">
        <f t="shared" si="602"/>
        <v>0</v>
      </c>
      <c r="Y976" s="391">
        <f t="shared" si="602"/>
        <v>31404.542648250652</v>
      </c>
      <c r="Z976" s="391">
        <f t="shared" si="602"/>
        <v>0</v>
      </c>
      <c r="AA976" s="391">
        <f t="shared" si="602"/>
        <v>9423.9426883108026</v>
      </c>
      <c r="AB976" s="391">
        <f t="shared" si="602"/>
        <v>0</v>
      </c>
      <c r="AC976" s="391">
        <f t="shared" si="602"/>
        <v>28956.709701731601</v>
      </c>
      <c r="AD976" s="391">
        <f t="shared" si="602"/>
        <v>0</v>
      </c>
      <c r="AE976" s="391">
        <f t="shared" si="602"/>
        <v>24009.07924622083</v>
      </c>
      <c r="AF976" s="391">
        <f t="shared" si="602"/>
        <v>0</v>
      </c>
      <c r="AG976" s="391">
        <f t="shared" si="602"/>
        <v>24009.07924622083</v>
      </c>
      <c r="AH976" s="391">
        <f t="shared" si="602"/>
        <v>0</v>
      </c>
      <c r="AI976" s="391">
        <f t="shared" si="602"/>
        <v>24009.07924622083</v>
      </c>
      <c r="AJ976" s="391">
        <f t="shared" si="602"/>
        <v>0</v>
      </c>
      <c r="AK976" s="391">
        <f t="shared" si="602"/>
        <v>24009.07924622083</v>
      </c>
      <c r="AL976" s="391">
        <f t="shared" si="602"/>
        <v>0</v>
      </c>
      <c r="AM976" s="391">
        <f t="shared" si="602"/>
        <v>15122.149432327489</v>
      </c>
      <c r="AN976" s="391">
        <f t="shared" si="602"/>
        <v>0</v>
      </c>
      <c r="AO976" s="391">
        <f t="shared" si="602"/>
        <v>27006.64673077605</v>
      </c>
      <c r="AP976" s="391">
        <f t="shared" si="602"/>
        <v>0</v>
      </c>
      <c r="AQ976" s="391">
        <f t="shared" si="602"/>
        <v>22844.167530458777</v>
      </c>
      <c r="AR976" s="391">
        <f t="shared" si="602"/>
        <v>0</v>
      </c>
      <c r="AS976" s="391">
        <f t="shared" si="602"/>
        <v>22844.167530458777</v>
      </c>
      <c r="AT976" s="391">
        <f t="shared" si="602"/>
        <v>0</v>
      </c>
      <c r="AU976" s="391">
        <f t="shared" ref="AU976:BV976" si="603">AU975*AU823</f>
        <v>22844.167530458777</v>
      </c>
      <c r="AV976" s="391">
        <f t="shared" si="603"/>
        <v>0</v>
      </c>
      <c r="AW976" s="391">
        <f t="shared" si="603"/>
        <v>22844.167530458777</v>
      </c>
      <c r="AX976" s="391">
        <f t="shared" si="603"/>
        <v>0</v>
      </c>
      <c r="AY976" s="391">
        <f t="shared" si="603"/>
        <v>39958.136060706296</v>
      </c>
      <c r="AZ976" s="391">
        <f t="shared" si="603"/>
        <v>0</v>
      </c>
      <c r="BA976" s="391">
        <f t="shared" si="603"/>
        <v>23656.494126722966</v>
      </c>
      <c r="BB976" s="391">
        <f t="shared" si="603"/>
        <v>0</v>
      </c>
      <c r="BC976" s="391">
        <f t="shared" si="603"/>
        <v>28203.519565001414</v>
      </c>
      <c r="BD976" s="391">
        <f t="shared" si="603"/>
        <v>0</v>
      </c>
      <c r="BE976" s="391">
        <f t="shared" si="603"/>
        <v>28203.519565001414</v>
      </c>
      <c r="BF976" s="391">
        <f t="shared" si="603"/>
        <v>0</v>
      </c>
      <c r="BG976" s="391">
        <f t="shared" si="603"/>
        <v>28203.519565001414</v>
      </c>
      <c r="BH976" s="391">
        <f t="shared" si="603"/>
        <v>0</v>
      </c>
      <c r="BI976" s="391">
        <f t="shared" si="603"/>
        <v>28203.519565001414</v>
      </c>
      <c r="BJ976" s="391">
        <f t="shared" si="603"/>
        <v>0</v>
      </c>
      <c r="BK976" s="391">
        <f t="shared" si="603"/>
        <v>18414.605856724156</v>
      </c>
      <c r="BL976" s="391">
        <f t="shared" si="603"/>
        <v>0</v>
      </c>
      <c r="BM976" s="391">
        <f t="shared" si="603"/>
        <v>26961.149555678629</v>
      </c>
      <c r="BN976" s="391">
        <f t="shared" si="603"/>
        <v>0</v>
      </c>
      <c r="BO976" s="391">
        <f t="shared" si="603"/>
        <v>24991.323427252595</v>
      </c>
      <c r="BP976" s="391">
        <f t="shared" si="603"/>
        <v>0</v>
      </c>
      <c r="BQ976" s="391">
        <f t="shared" si="603"/>
        <v>24991.323427252595</v>
      </c>
      <c r="BR976" s="391">
        <f t="shared" si="603"/>
        <v>0</v>
      </c>
      <c r="BS976" s="391">
        <f t="shared" si="603"/>
        <v>24991.323427252595</v>
      </c>
      <c r="BT976" s="391">
        <f t="shared" si="603"/>
        <v>0</v>
      </c>
      <c r="BU976" s="391">
        <f t="shared" si="603"/>
        <v>24991.323427252595</v>
      </c>
      <c r="BV976" s="391">
        <f t="shared" si="603"/>
        <v>0</v>
      </c>
      <c r="BW976" s="786">
        <f t="shared" si="572"/>
        <v>816773.29827818077</v>
      </c>
    </row>
    <row r="977" spans="1:75" ht="16.5" thickBot="1" x14ac:dyDescent="0.3">
      <c r="A977" s="180" t="s">
        <v>1087</v>
      </c>
      <c r="O977" s="249">
        <f t="shared" ref="O977:AT977" si="604">(O976/O5)*O2</f>
        <v>153517948.43298674</v>
      </c>
      <c r="P977" s="249">
        <f t="shared" si="604"/>
        <v>0</v>
      </c>
      <c r="Q977" s="249">
        <f t="shared" si="604"/>
        <v>9846517.1472886223</v>
      </c>
      <c r="R977" s="249">
        <f t="shared" si="604"/>
        <v>0</v>
      </c>
      <c r="S977" s="249">
        <f t="shared" si="604"/>
        <v>48759684.638073377</v>
      </c>
      <c r="T977" s="249">
        <f t="shared" si="604"/>
        <v>0</v>
      </c>
      <c r="U977" s="249">
        <f t="shared" si="604"/>
        <v>52116586.251977861</v>
      </c>
      <c r="V977" s="249">
        <f t="shared" si="604"/>
        <v>0</v>
      </c>
      <c r="W977" s="249">
        <f t="shared" si="604"/>
        <v>60257466.206330933</v>
      </c>
      <c r="X977" s="249">
        <f t="shared" si="604"/>
        <v>0</v>
      </c>
      <c r="Y977" s="249">
        <f t="shared" si="604"/>
        <v>48127461.608444124</v>
      </c>
      <c r="Z977" s="249">
        <f t="shared" si="604"/>
        <v>0</v>
      </c>
      <c r="AA977" s="249">
        <f t="shared" si="604"/>
        <v>14135914.032466205</v>
      </c>
      <c r="AB977" s="249">
        <f t="shared" si="604"/>
        <v>0</v>
      </c>
      <c r="AC977" s="249">
        <f t="shared" si="604"/>
        <v>42505401.767436549</v>
      </c>
      <c r="AD977" s="249">
        <f t="shared" si="604"/>
        <v>0</v>
      </c>
      <c r="AE977" s="249">
        <f t="shared" si="604"/>
        <v>41749121.133706219</v>
      </c>
      <c r="AF977" s="249">
        <f t="shared" si="604"/>
        <v>0</v>
      </c>
      <c r="AG977" s="249">
        <f t="shared" si="604"/>
        <v>34212937.925864682</v>
      </c>
      <c r="AH977" s="249">
        <f t="shared" si="604"/>
        <v>0</v>
      </c>
      <c r="AI977" s="249">
        <f t="shared" si="604"/>
        <v>36333739.925947525</v>
      </c>
      <c r="AJ977" s="249">
        <f t="shared" si="604"/>
        <v>0</v>
      </c>
      <c r="AK977" s="249">
        <f t="shared" si="604"/>
        <v>43869923.133789063</v>
      </c>
      <c r="AL977" s="249">
        <f t="shared" si="604"/>
        <v>0</v>
      </c>
      <c r="AM977" s="249">
        <f t="shared" si="604"/>
        <v>27151131.935315263</v>
      </c>
      <c r="AN977" s="249">
        <f t="shared" si="604"/>
        <v>0</v>
      </c>
      <c r="AO977" s="249">
        <f t="shared" si="604"/>
        <v>41725269.199048996</v>
      </c>
      <c r="AP977" s="249">
        <f t="shared" si="604"/>
        <v>0</v>
      </c>
      <c r="AQ977" s="249">
        <f t="shared" si="604"/>
        <v>42610384.067339949</v>
      </c>
      <c r="AR977" s="249">
        <f t="shared" si="604"/>
        <v>0</v>
      </c>
      <c r="AS977" s="249">
        <f t="shared" si="604"/>
        <v>39036650.985872209</v>
      </c>
      <c r="AT977" s="249">
        <f t="shared" si="604"/>
        <v>0</v>
      </c>
      <c r="AU977" s="249">
        <f t="shared" ref="AU977:BV977" si="605">(AU976/AU5)*AU2</f>
        <v>43672673.219994724</v>
      </c>
      <c r="AV977" s="249">
        <f t="shared" si="605"/>
        <v>0</v>
      </c>
      <c r="AW977" s="249">
        <f t="shared" si="605"/>
        <v>59574325.466932148</v>
      </c>
      <c r="AX977" s="249">
        <f t="shared" si="605"/>
        <v>0</v>
      </c>
      <c r="AY977" s="249">
        <f t="shared" si="605"/>
        <v>66929877.90168304</v>
      </c>
      <c r="AZ977" s="249">
        <f t="shared" si="605"/>
        <v>0</v>
      </c>
      <c r="BA977" s="249">
        <f t="shared" si="605"/>
        <v>46672871.353546374</v>
      </c>
      <c r="BB977" s="249">
        <f t="shared" si="605"/>
        <v>0</v>
      </c>
      <c r="BC977" s="249">
        <f t="shared" si="605"/>
        <v>53925129.408282705</v>
      </c>
      <c r="BD977" s="249">
        <f t="shared" si="605"/>
        <v>0</v>
      </c>
      <c r="BE977" s="249">
        <f t="shared" si="605"/>
        <v>48572728.139724657</v>
      </c>
      <c r="BF977" s="249">
        <f t="shared" si="605"/>
        <v>0</v>
      </c>
      <c r="BG977" s="249">
        <f t="shared" si="605"/>
        <v>41298010.791609213</v>
      </c>
      <c r="BH977" s="249">
        <f t="shared" si="605"/>
        <v>0</v>
      </c>
      <c r="BI977" s="249">
        <f t="shared" si="605"/>
        <v>40881673.121840142</v>
      </c>
      <c r="BJ977" s="249">
        <f t="shared" si="605"/>
        <v>0</v>
      </c>
      <c r="BK977" s="249">
        <f t="shared" si="605"/>
        <v>24491425.789443128</v>
      </c>
      <c r="BL977" s="249">
        <f t="shared" si="605"/>
        <v>0</v>
      </c>
      <c r="BM977" s="249">
        <f t="shared" si="605"/>
        <v>39732220.397842191</v>
      </c>
      <c r="BN977" s="249">
        <f t="shared" si="605"/>
        <v>0</v>
      </c>
      <c r="BO977" s="249">
        <f t="shared" si="605"/>
        <v>35880400.063412651</v>
      </c>
      <c r="BP977" s="249">
        <f t="shared" si="605"/>
        <v>0</v>
      </c>
      <c r="BQ977" s="249">
        <f t="shared" si="605"/>
        <v>37789511.687629849</v>
      </c>
      <c r="BR977" s="249">
        <f t="shared" si="605"/>
        <v>0</v>
      </c>
      <c r="BS977" s="249">
        <f t="shared" si="605"/>
        <v>43484902.763419516</v>
      </c>
      <c r="BT977" s="249">
        <f t="shared" si="605"/>
        <v>0</v>
      </c>
      <c r="BU977" s="249">
        <f t="shared" si="605"/>
        <v>47639710.283200257</v>
      </c>
      <c r="BV977" s="249">
        <f t="shared" si="605"/>
        <v>0</v>
      </c>
      <c r="BW977" s="417">
        <f t="shared" si="572"/>
        <v>1366501598.7804494</v>
      </c>
    </row>
    <row r="978" spans="1:75" ht="16.5" thickBot="1" x14ac:dyDescent="0.3">
      <c r="BW978" s="405">
        <f t="shared" ref="BW978:BW1009" si="606">SUM(C978:BV978)</f>
        <v>0</v>
      </c>
    </row>
    <row r="979" spans="1:75" ht="16.5" thickBot="1" x14ac:dyDescent="0.3">
      <c r="A979" s="380" t="s">
        <v>430</v>
      </c>
      <c r="BW979" s="405">
        <f t="shared" si="606"/>
        <v>0</v>
      </c>
    </row>
    <row r="980" spans="1:75" ht="16.5" thickBot="1" x14ac:dyDescent="0.3">
      <c r="A980" s="323"/>
      <c r="BW980" s="405">
        <f t="shared" si="606"/>
        <v>0</v>
      </c>
    </row>
    <row r="981" spans="1:75" ht="16.5" thickBot="1" x14ac:dyDescent="0.3">
      <c r="A981" s="396" t="s">
        <v>504</v>
      </c>
      <c r="BW981" s="405">
        <f t="shared" si="606"/>
        <v>0</v>
      </c>
    </row>
    <row r="982" spans="1:75" x14ac:dyDescent="0.25">
      <c r="A982" s="180" t="s">
        <v>505</v>
      </c>
      <c r="N982" s="602">
        <f>TABLES!G238</f>
        <v>3447</v>
      </c>
      <c r="O982" s="602">
        <f>N982*(1+'MONTHLY DATA'!AM337)*(1+7%)</f>
        <v>3902.2108200000007</v>
      </c>
      <c r="P982" s="602">
        <f>O982*(1+'MONTHLY DATA'!AN337)</f>
        <v>3902.2108200000007</v>
      </c>
      <c r="Q982" s="602">
        <f>P982*(1+'MONTHLY DATA'!AO337)</f>
        <v>3902.2108200000007</v>
      </c>
      <c r="R982" s="602">
        <f>Q982*(1+'MONTHLY DATA'!AP337)</f>
        <v>3902.2108200000007</v>
      </c>
      <c r="S982" s="602">
        <f>R982*(1+'MONTHLY DATA'!AQ337)</f>
        <v>3902.2108200000007</v>
      </c>
      <c r="T982" s="602">
        <f>S982*(1+'MONTHLY DATA'!AR337)</f>
        <v>3902.2108200000007</v>
      </c>
      <c r="U982" s="602">
        <f>T982*(1+'MONTHLY DATA'!AS337)</f>
        <v>3902.2108200000007</v>
      </c>
      <c r="V982" s="602">
        <f>U982*(1+'MONTHLY DATA'!AT337)</f>
        <v>3902.2108200000007</v>
      </c>
      <c r="W982" s="602">
        <f>V982*(1+'MONTHLY DATA'!AU337)</f>
        <v>3902.2108200000007</v>
      </c>
      <c r="X982" s="602">
        <f>W982*(1+'MONTHLY DATA'!AV337)</f>
        <v>3902.2108200000007</v>
      </c>
      <c r="Y982" s="602">
        <f>X982*(1+'MONTHLY DATA'!AW337)</f>
        <v>3902.2108200000007</v>
      </c>
      <c r="Z982" s="602">
        <f>Y982*(1+'MONTHLY DATA'!AX337)</f>
        <v>3902.2108200000007</v>
      </c>
      <c r="AA982" s="602">
        <f>Z982*(1+'MONTHLY DATA'!AY337)</f>
        <v>4077.8103069000003</v>
      </c>
      <c r="AB982" s="602">
        <f>AA982*(1+'MONTHLY DATA'!AZ337)</f>
        <v>4077.8103069000003</v>
      </c>
      <c r="AC982" s="602">
        <f>AB982*(1+'MONTHLY DATA'!BA337)</f>
        <v>4077.8103069000003</v>
      </c>
      <c r="AD982" s="602">
        <f>AC982*(1+'MONTHLY DATA'!BB337)</f>
        <v>4077.8103069000003</v>
      </c>
      <c r="AE982" s="602">
        <f>AD982*(1+'MONTHLY DATA'!BC337)</f>
        <v>4077.8103069000003</v>
      </c>
      <c r="AF982" s="602">
        <f>AE982*(1+'MONTHLY DATA'!BD337)</f>
        <v>4077.8103069000003</v>
      </c>
      <c r="AG982" s="602">
        <f>AF982*(1+'MONTHLY DATA'!BE337)</f>
        <v>4077.8103069000003</v>
      </c>
      <c r="AH982" s="602">
        <f>AG982*(1+'MONTHLY DATA'!BF337)</f>
        <v>4077.8103069000003</v>
      </c>
      <c r="AI982" s="602">
        <f>AH982*(1+'MONTHLY DATA'!BG337)</f>
        <v>4077.8103069000003</v>
      </c>
      <c r="AJ982" s="602">
        <f>AI982*(1+'MONTHLY DATA'!BH337)</f>
        <v>4077.8103069000003</v>
      </c>
      <c r="AK982" s="602">
        <f>AJ982*(1+'MONTHLY DATA'!BI337)</f>
        <v>4077.8103069000003</v>
      </c>
      <c r="AL982" s="602">
        <f>AK982*(1+'MONTHLY DATA'!BJ337)</f>
        <v>4077.8103069000003</v>
      </c>
      <c r="AM982" s="602">
        <f>AL982*(1+'MONTHLY DATA'!BK337)</f>
        <v>4281.7008222450004</v>
      </c>
      <c r="AN982" s="602">
        <f>AM982*(1+'MONTHLY DATA'!BL337)</f>
        <v>4281.7008222450004</v>
      </c>
      <c r="AO982" s="602">
        <f>AN982*(1+'MONTHLY DATA'!BM337)</f>
        <v>4281.7008222450004</v>
      </c>
      <c r="AP982" s="602">
        <f>AO982*(1+'MONTHLY DATA'!BN337)</f>
        <v>4281.7008222450004</v>
      </c>
      <c r="AQ982" s="602">
        <f>AP982*(1+'MONTHLY DATA'!BO337)</f>
        <v>4281.7008222450004</v>
      </c>
      <c r="AR982" s="602">
        <f>AQ982*(1+'MONTHLY DATA'!BP337)</f>
        <v>4281.7008222450004</v>
      </c>
      <c r="AS982" s="602">
        <f>AR982*(1+'MONTHLY DATA'!BQ337)</f>
        <v>4281.7008222450004</v>
      </c>
      <c r="AT982" s="602">
        <f>AS982*(1+'MONTHLY DATA'!BR337)</f>
        <v>4281.7008222450004</v>
      </c>
      <c r="AU982" s="602">
        <f>AT982*(1+'MONTHLY DATA'!BS337)</f>
        <v>4281.7008222450004</v>
      </c>
      <c r="AV982" s="602">
        <f>AU982*(1+'MONTHLY DATA'!BT337)</f>
        <v>4281.7008222450004</v>
      </c>
      <c r="AW982" s="602">
        <f>AV982*(1+'MONTHLY DATA'!BU337)</f>
        <v>4281.7008222450004</v>
      </c>
      <c r="AX982" s="602">
        <f>AW982*(1+'MONTHLY DATA'!BV337)</f>
        <v>4281.7008222450004</v>
      </c>
      <c r="AY982" s="602">
        <f>AX982*(1+'MONTHLY DATA'!BW337)</f>
        <v>4649.9270929580707</v>
      </c>
      <c r="AZ982" s="602">
        <f>AY982*(1+'MONTHLY DATA'!BX337)</f>
        <v>4649.9270929580707</v>
      </c>
      <c r="BA982" s="602">
        <f>AZ982*(1+'MONTHLY DATA'!BY337)</f>
        <v>4649.9270929580707</v>
      </c>
      <c r="BB982" s="602">
        <f>BA982*(1+'MONTHLY DATA'!BZ337)</f>
        <v>4649.9270929580707</v>
      </c>
      <c r="BC982" s="602">
        <f>BB982*(1+'MONTHLY DATA'!CA337)</f>
        <v>4649.9270929580707</v>
      </c>
      <c r="BD982" s="602">
        <f>BC982*(1+'MONTHLY DATA'!CB337)</f>
        <v>4649.9270929580707</v>
      </c>
      <c r="BE982" s="602">
        <f>BD982*(1+'MONTHLY DATA'!CC337)</f>
        <v>4649.9270929580707</v>
      </c>
      <c r="BF982" s="602">
        <f>BE982*(1+'MONTHLY DATA'!CD337)</f>
        <v>4649.9270929580707</v>
      </c>
      <c r="BG982" s="602">
        <f>BF982*(1+'MONTHLY DATA'!CE337)</f>
        <v>4649.9270929580707</v>
      </c>
      <c r="BH982" s="602">
        <f>BG982*(1+'MONTHLY DATA'!CF337)</f>
        <v>4649.9270929580707</v>
      </c>
      <c r="BI982" s="602">
        <f>BH982*(1+'MONTHLY DATA'!CG337)</f>
        <v>4649.9270929580707</v>
      </c>
      <c r="BJ982" s="602">
        <f>BI982*(1+'MONTHLY DATA'!CH337)</f>
        <v>4649.9270929580707</v>
      </c>
      <c r="BK982" s="602">
        <f>BJ982*(1+'MONTHLY DATA'!CI337)</f>
        <v>4924.2727914425968</v>
      </c>
      <c r="BL982" s="602">
        <f>BK982*(1+'MONTHLY DATA'!CJ337)</f>
        <v>4924.2727914425968</v>
      </c>
      <c r="BM982" s="602">
        <f>BL982*(1+'MONTHLY DATA'!CK337)</f>
        <v>4924.2727914425968</v>
      </c>
      <c r="BN982" s="602">
        <f>BM982*(1+'MONTHLY DATA'!CL337)</f>
        <v>4924.2727914425968</v>
      </c>
      <c r="BO982" s="602">
        <f>BN982*(1+'MONTHLY DATA'!CM337)</f>
        <v>4924.2727914425968</v>
      </c>
      <c r="BP982" s="602">
        <f>BO982*(1+'MONTHLY DATA'!CN337)</f>
        <v>4924.2727914425968</v>
      </c>
      <c r="BQ982" s="602">
        <f>BP982*(1+'MONTHLY DATA'!CO337)</f>
        <v>4924.2727914425968</v>
      </c>
      <c r="BR982" s="602">
        <f>BQ982*(1+'MONTHLY DATA'!CP337)</f>
        <v>4924.2727914425968</v>
      </c>
      <c r="BS982" s="602">
        <f>BR982*(1+'MONTHLY DATA'!CQ337)</f>
        <v>4924.2727914425968</v>
      </c>
      <c r="BT982" s="602">
        <f>BS982*(1+'MONTHLY DATA'!CR337)</f>
        <v>4924.2727914425968</v>
      </c>
      <c r="BU982" s="602">
        <f>BT982*(1+'MONTHLY DATA'!CS337)</f>
        <v>4924.2727914425968</v>
      </c>
      <c r="BV982" s="602">
        <f>BU982*(1+'MONTHLY DATA'!CT337)</f>
        <v>4924.2727914425968</v>
      </c>
      <c r="BW982" s="605">
        <f>SUM(O982:BV982)</f>
        <v>262031.06200254813</v>
      </c>
    </row>
    <row r="983" spans="1:75" x14ac:dyDescent="0.25">
      <c r="A983" s="180" t="s">
        <v>506</v>
      </c>
      <c r="N983" s="602"/>
      <c r="O983" s="602">
        <f t="shared" ref="O983:AT983" si="607">O982*O854</f>
        <v>0</v>
      </c>
      <c r="P983" s="602">
        <f t="shared" si="607"/>
        <v>0</v>
      </c>
      <c r="Q983" s="602">
        <f t="shared" si="607"/>
        <v>0</v>
      </c>
      <c r="R983" s="602">
        <f t="shared" si="607"/>
        <v>0</v>
      </c>
      <c r="S983" s="602">
        <f t="shared" si="607"/>
        <v>0</v>
      </c>
      <c r="T983" s="602">
        <f t="shared" si="607"/>
        <v>0</v>
      </c>
      <c r="U983" s="602">
        <f t="shared" si="607"/>
        <v>0</v>
      </c>
      <c r="V983" s="602">
        <f t="shared" si="607"/>
        <v>0</v>
      </c>
      <c r="W983" s="602">
        <f t="shared" si="607"/>
        <v>0</v>
      </c>
      <c r="X983" s="602">
        <f t="shared" si="607"/>
        <v>0</v>
      </c>
      <c r="Y983" s="602">
        <f t="shared" si="607"/>
        <v>0</v>
      </c>
      <c r="Z983" s="602">
        <f t="shared" si="607"/>
        <v>0</v>
      </c>
      <c r="AA983" s="602">
        <f t="shared" si="607"/>
        <v>951590.01613369165</v>
      </c>
      <c r="AB983" s="602">
        <f t="shared" si="607"/>
        <v>0</v>
      </c>
      <c r="AC983" s="602">
        <f t="shared" si="607"/>
        <v>65584.906516853778</v>
      </c>
      <c r="AD983" s="602">
        <f t="shared" si="607"/>
        <v>0</v>
      </c>
      <c r="AE983" s="602">
        <f t="shared" si="607"/>
        <v>359582.34541638725</v>
      </c>
      <c r="AF983" s="602">
        <f t="shared" si="607"/>
        <v>9888.0668698462759</v>
      </c>
      <c r="AG983" s="602">
        <f t="shared" si="607"/>
        <v>350562.5104381094</v>
      </c>
      <c r="AH983" s="602">
        <f t="shared" si="607"/>
        <v>0</v>
      </c>
      <c r="AI983" s="602">
        <f t="shared" si="607"/>
        <v>318951.31807021005</v>
      </c>
      <c r="AJ983" s="602">
        <f t="shared" si="607"/>
        <v>0</v>
      </c>
      <c r="AK983" s="602">
        <f t="shared" si="607"/>
        <v>364899.96934513672</v>
      </c>
      <c r="AL983" s="602">
        <f t="shared" si="607"/>
        <v>51758.564404525394</v>
      </c>
      <c r="AM983" s="602">
        <f t="shared" si="607"/>
        <v>380877.41000608756</v>
      </c>
      <c r="AN983" s="602">
        <f t="shared" si="607"/>
        <v>0</v>
      </c>
      <c r="AO983" s="602">
        <f t="shared" si="607"/>
        <v>334758.00514953263</v>
      </c>
      <c r="AP983" s="602">
        <f t="shared" si="607"/>
        <v>0</v>
      </c>
      <c r="AQ983" s="602">
        <f t="shared" si="607"/>
        <v>444464.15525844705</v>
      </c>
      <c r="AR983" s="602">
        <f t="shared" si="607"/>
        <v>92146.923653172911</v>
      </c>
      <c r="AS983" s="602">
        <f t="shared" si="607"/>
        <v>354607.60637591046</v>
      </c>
      <c r="AT983" s="602">
        <f t="shared" si="607"/>
        <v>0</v>
      </c>
      <c r="AU983" s="602">
        <f t="shared" ref="AU983:BV983" si="608">AU982*AU854</f>
        <v>376464.45242057095</v>
      </c>
      <c r="AV983" s="602">
        <f t="shared" si="608"/>
        <v>0</v>
      </c>
      <c r="AW983" s="602">
        <f t="shared" si="608"/>
        <v>453783.94339445431</v>
      </c>
      <c r="AX983" s="602">
        <f t="shared" si="608"/>
        <v>162471.13143064655</v>
      </c>
      <c r="AY983" s="602">
        <f t="shared" si="608"/>
        <v>277266.86656587454</v>
      </c>
      <c r="AZ983" s="602">
        <f t="shared" si="608"/>
        <v>0</v>
      </c>
      <c r="BA983" s="602">
        <f t="shared" si="608"/>
        <v>405549.52674725815</v>
      </c>
      <c r="BB983" s="602">
        <f t="shared" si="608"/>
        <v>0</v>
      </c>
      <c r="BC983" s="602">
        <f t="shared" si="608"/>
        <v>536781.42130377458</v>
      </c>
      <c r="BD983" s="602">
        <f t="shared" si="608"/>
        <v>218544.24980189116</v>
      </c>
      <c r="BE983" s="602">
        <f t="shared" si="608"/>
        <v>322254.01017285703</v>
      </c>
      <c r="BF983" s="602">
        <f t="shared" si="608"/>
        <v>0</v>
      </c>
      <c r="BG983" s="602">
        <f t="shared" si="608"/>
        <v>428192.96873184567</v>
      </c>
      <c r="BH983" s="602">
        <f t="shared" si="608"/>
        <v>0</v>
      </c>
      <c r="BI983" s="602">
        <f t="shared" si="608"/>
        <v>551586.0333356678</v>
      </c>
      <c r="BJ983" s="602">
        <f t="shared" si="608"/>
        <v>329426.47767258895</v>
      </c>
      <c r="BK983" s="602">
        <f t="shared" si="608"/>
        <v>7622.2967002770529</v>
      </c>
      <c r="BL983" s="602">
        <f t="shared" si="608"/>
        <v>0</v>
      </c>
      <c r="BM983" s="602">
        <f t="shared" si="608"/>
        <v>519718.26674152835</v>
      </c>
      <c r="BN983" s="602">
        <f t="shared" si="608"/>
        <v>0</v>
      </c>
      <c r="BO983" s="602">
        <f t="shared" si="608"/>
        <v>551008.32133766159</v>
      </c>
      <c r="BP983" s="602">
        <f t="shared" si="608"/>
        <v>201509.57109360682</v>
      </c>
      <c r="BQ983" s="602">
        <f t="shared" si="608"/>
        <v>360026.90265047207</v>
      </c>
      <c r="BR983" s="602">
        <f t="shared" si="608"/>
        <v>0</v>
      </c>
      <c r="BS983" s="602">
        <f t="shared" si="608"/>
        <v>445858.90136263904</v>
      </c>
      <c r="BT983" s="602">
        <f t="shared" si="608"/>
        <v>0</v>
      </c>
      <c r="BU983" s="602">
        <f t="shared" si="608"/>
        <v>567936.97016548319</v>
      </c>
      <c r="BV983" s="602">
        <f t="shared" si="608"/>
        <v>306787.61609685124</v>
      </c>
      <c r="BW983" s="605">
        <f>SUM(C983:BV983)</f>
        <v>11102461.72536386</v>
      </c>
    </row>
    <row r="984" spans="1:75" ht="16.5" thickBot="1" x14ac:dyDescent="0.3">
      <c r="A984" s="180" t="s">
        <v>1087</v>
      </c>
      <c r="O984" s="249">
        <f t="shared" ref="O984:AT984" si="609">(O983/O4)*O2</f>
        <v>0</v>
      </c>
      <c r="P984" s="249">
        <f t="shared" si="609"/>
        <v>0</v>
      </c>
      <c r="Q984" s="249">
        <f t="shared" si="609"/>
        <v>0</v>
      </c>
      <c r="R984" s="249">
        <f t="shared" si="609"/>
        <v>0</v>
      </c>
      <c r="S984" s="249">
        <f t="shared" si="609"/>
        <v>0</v>
      </c>
      <c r="T984" s="249">
        <f t="shared" si="609"/>
        <v>0</v>
      </c>
      <c r="U984" s="249">
        <f t="shared" si="609"/>
        <v>0</v>
      </c>
      <c r="V984" s="249">
        <f t="shared" si="609"/>
        <v>0</v>
      </c>
      <c r="W984" s="249">
        <f t="shared" si="609"/>
        <v>0</v>
      </c>
      <c r="X984" s="249">
        <f t="shared" si="609"/>
        <v>0</v>
      </c>
      <c r="Y984" s="249">
        <f t="shared" si="609"/>
        <v>0</v>
      </c>
      <c r="Z984" s="249">
        <f t="shared" si="609"/>
        <v>0</v>
      </c>
      <c r="AA984" s="249">
        <f t="shared" si="609"/>
        <v>155150546.10875407</v>
      </c>
      <c r="AB984" s="249">
        <f t="shared" si="609"/>
        <v>0</v>
      </c>
      <c r="AC984" s="249">
        <f t="shared" si="609"/>
        <v>10953072.112305699</v>
      </c>
      <c r="AD984" s="249">
        <f t="shared" si="609"/>
        <v>0</v>
      </c>
      <c r="AE984" s="249">
        <f t="shared" si="609"/>
        <v>55442992.175039016</v>
      </c>
      <c r="AF984" s="249">
        <f t="shared" si="609"/>
        <v>1428879.9927305332</v>
      </c>
      <c r="AG984" s="249">
        <f t="shared" si="609"/>
        <v>47803978.69610583</v>
      </c>
      <c r="AH984" s="249">
        <f t="shared" si="609"/>
        <v>0</v>
      </c>
      <c r="AI984" s="249">
        <f t="shared" si="609"/>
        <v>48732081.193611898</v>
      </c>
      <c r="AJ984" s="249">
        <f t="shared" si="609"/>
        <v>0</v>
      </c>
      <c r="AK984" s="249">
        <f t="shared" si="609"/>
        <v>62184248.661976926</v>
      </c>
      <c r="AL984" s="249">
        <f t="shared" si="609"/>
        <v>10066749.998228477</v>
      </c>
      <c r="AM984" s="249">
        <f t="shared" si="609"/>
        <v>78357592.162710726</v>
      </c>
      <c r="AN984" s="249">
        <f t="shared" si="609"/>
        <v>0</v>
      </c>
      <c r="AO984" s="249">
        <f t="shared" si="609"/>
        <v>51434365.321593925</v>
      </c>
      <c r="AP984" s="249">
        <f t="shared" si="609"/>
        <v>0</v>
      </c>
      <c r="AQ984" s="249">
        <f t="shared" si="609"/>
        <v>70008042.943819404</v>
      </c>
      <c r="AR984" s="249">
        <f t="shared" si="609"/>
        <v>17870918.526675958</v>
      </c>
      <c r="AS984" s="249">
        <f t="shared" si="609"/>
        <v>65198423.830507584</v>
      </c>
      <c r="AT984" s="249">
        <f t="shared" si="609"/>
        <v>0</v>
      </c>
      <c r="AU984" s="249">
        <f t="shared" ref="AU984:BV984" si="610">(AU983/AU4)*AU2</f>
        <v>74152089.113142759</v>
      </c>
      <c r="AV984" s="249">
        <f t="shared" si="610"/>
        <v>0</v>
      </c>
      <c r="AW984" s="249">
        <f t="shared" si="610"/>
        <v>101022266.9105581</v>
      </c>
      <c r="AX984" s="249">
        <f t="shared" si="610"/>
        <v>25323944.210235979</v>
      </c>
      <c r="AY984" s="249">
        <f t="shared" si="610"/>
        <v>43710306.023326106</v>
      </c>
      <c r="AZ984" s="249">
        <f t="shared" si="610"/>
        <v>0</v>
      </c>
      <c r="BA984" s="249">
        <f t="shared" si="610"/>
        <v>61270860.932896569</v>
      </c>
      <c r="BB984" s="249">
        <f t="shared" si="610"/>
        <v>0</v>
      </c>
      <c r="BC984" s="249">
        <f t="shared" si="610"/>
        <v>100620203.67968795</v>
      </c>
      <c r="BD984" s="249">
        <f t="shared" si="610"/>
        <v>39212485.012301043</v>
      </c>
      <c r="BE984" s="249">
        <f t="shared" si="610"/>
        <v>49211203.523933835</v>
      </c>
      <c r="BF984" s="249">
        <f t="shared" si="610"/>
        <v>0</v>
      </c>
      <c r="BG984" s="249">
        <f t="shared" si="610"/>
        <v>37194728.216113709</v>
      </c>
      <c r="BH984" s="249">
        <f t="shared" si="610"/>
        <v>0</v>
      </c>
      <c r="BI984" s="249">
        <f t="shared" si="610"/>
        <v>83120192.350186765</v>
      </c>
      <c r="BJ984" s="249">
        <f t="shared" si="610"/>
        <v>50085025.58688806</v>
      </c>
      <c r="BK984" s="249">
        <f t="shared" si="610"/>
        <v>956382.51050646044</v>
      </c>
      <c r="BL984" s="249">
        <f t="shared" si="610"/>
        <v>0</v>
      </c>
      <c r="BM984" s="249">
        <f t="shared" si="610"/>
        <v>72040155.785954431</v>
      </c>
      <c r="BN984" s="249">
        <f t="shared" si="610"/>
        <v>0</v>
      </c>
      <c r="BO984" s="249">
        <f t="shared" si="610"/>
        <v>83481914.011711046</v>
      </c>
      <c r="BP984" s="249">
        <f t="shared" si="610"/>
        <v>32024521.067645513</v>
      </c>
      <c r="BQ984" s="249">
        <f t="shared" si="610"/>
        <v>47447582.170403957</v>
      </c>
      <c r="BR984" s="249">
        <f t="shared" si="610"/>
        <v>0</v>
      </c>
      <c r="BS984" s="249">
        <f t="shared" si="610"/>
        <v>77193481.429949448</v>
      </c>
      <c r="BT984" s="249">
        <f t="shared" si="610"/>
        <v>0</v>
      </c>
      <c r="BU984" s="249">
        <f t="shared" si="610"/>
        <v>87045616.030388132</v>
      </c>
      <c r="BV984" s="249">
        <f t="shared" si="610"/>
        <v>51796787.458468378</v>
      </c>
      <c r="BW984" s="417">
        <f t="shared" ref="BW984" si="611">SUM(C984:BV984)</f>
        <v>1791541637.7483587</v>
      </c>
    </row>
    <row r="985" spans="1:75" ht="16.5" thickBot="1" x14ac:dyDescent="0.3">
      <c r="A985" s="393" t="s">
        <v>163</v>
      </c>
      <c r="BW985" s="405">
        <f t="shared" si="606"/>
        <v>0</v>
      </c>
    </row>
    <row r="986" spans="1:75" x14ac:dyDescent="0.25">
      <c r="A986" s="180" t="s">
        <v>494</v>
      </c>
      <c r="N986" s="601">
        <f>TABLES!G239</f>
        <v>4250</v>
      </c>
      <c r="O986" s="601">
        <f>N986*(1+'MONTHLY DATA'!AM338)*(1+7%)</f>
        <v>4702.1150000000007</v>
      </c>
      <c r="P986" s="601">
        <f>O986*(1+'MONTHLY DATA'!AN338)</f>
        <v>4702.1150000000007</v>
      </c>
      <c r="Q986" s="601">
        <f>P986*(1+'MONTHLY DATA'!AO338)</f>
        <v>4702.1150000000007</v>
      </c>
      <c r="R986" s="601">
        <f>Q986*(1+'MONTHLY DATA'!AP338)</f>
        <v>4702.1150000000007</v>
      </c>
      <c r="S986" s="601">
        <f>R986*(1+'MONTHLY DATA'!AQ338)</f>
        <v>4702.1150000000007</v>
      </c>
      <c r="T986" s="601">
        <f>S986*(1+'MONTHLY DATA'!AR338)</f>
        <v>4702.1150000000007</v>
      </c>
      <c r="U986" s="601">
        <f>T986*(1+'MONTHLY DATA'!AS338)</f>
        <v>4702.1150000000007</v>
      </c>
      <c r="V986" s="601">
        <f>U986*(1+'MONTHLY DATA'!AT338)</f>
        <v>4702.1150000000007</v>
      </c>
      <c r="W986" s="601">
        <f>V986*(1+'MONTHLY DATA'!AU338)</f>
        <v>4702.1150000000007</v>
      </c>
      <c r="X986" s="601">
        <f>W986*(1+'MONTHLY DATA'!AV338)</f>
        <v>4702.1150000000007</v>
      </c>
      <c r="Y986" s="601">
        <f>X986*(1+'MONTHLY DATA'!AW338)</f>
        <v>4702.1150000000007</v>
      </c>
      <c r="Z986" s="601">
        <f>Y986*(1+'MONTHLY DATA'!AX338)</f>
        <v>4702.1150000000007</v>
      </c>
      <c r="AA986" s="601">
        <f>Z986*(1+'MONTHLY DATA'!AY338)</f>
        <v>4866.6890250000006</v>
      </c>
      <c r="AB986" s="601">
        <f>AA986*(1+'MONTHLY DATA'!AZ338)</f>
        <v>4866.6890250000006</v>
      </c>
      <c r="AC986" s="601">
        <f>AB986*(1+'MONTHLY DATA'!BA338)</f>
        <v>4866.6890250000006</v>
      </c>
      <c r="AD986" s="601">
        <f>AC986*(1+'MONTHLY DATA'!BB338)</f>
        <v>4866.6890250000006</v>
      </c>
      <c r="AE986" s="601">
        <f>AD986*(1+'MONTHLY DATA'!BC338)</f>
        <v>4866.6890250000006</v>
      </c>
      <c r="AF986" s="601">
        <f>AE986*(1+'MONTHLY DATA'!BD338)</f>
        <v>4866.6890250000006</v>
      </c>
      <c r="AG986" s="601">
        <f>AF986*(1+'MONTHLY DATA'!BE338)</f>
        <v>4866.6890250000006</v>
      </c>
      <c r="AH986" s="601">
        <f>AG986*(1+'MONTHLY DATA'!BF338)</f>
        <v>4866.6890250000006</v>
      </c>
      <c r="AI986" s="601">
        <f>AH986*(1+'MONTHLY DATA'!BG338)</f>
        <v>4866.6890250000006</v>
      </c>
      <c r="AJ986" s="601">
        <f>AI986*(1+'MONTHLY DATA'!BH338)</f>
        <v>4866.6890250000006</v>
      </c>
      <c r="AK986" s="601">
        <f>AJ986*(1+'MONTHLY DATA'!BI338)</f>
        <v>4866.6890250000006</v>
      </c>
      <c r="AL986" s="601">
        <f>AK986*(1+'MONTHLY DATA'!BJ338)</f>
        <v>4866.6890250000006</v>
      </c>
      <c r="AM986" s="601">
        <f>AL986*(1+'MONTHLY DATA'!BK338)</f>
        <v>5100.290098200001</v>
      </c>
      <c r="AN986" s="601">
        <f>AM986*(1+'MONTHLY DATA'!BL338)</f>
        <v>5100.290098200001</v>
      </c>
      <c r="AO986" s="601">
        <f>AN986*(1+'MONTHLY DATA'!BM338)</f>
        <v>5100.290098200001</v>
      </c>
      <c r="AP986" s="601">
        <f>AO986*(1+'MONTHLY DATA'!BN338)</f>
        <v>5100.290098200001</v>
      </c>
      <c r="AQ986" s="601">
        <f>AP986*(1+'MONTHLY DATA'!BO338)</f>
        <v>5100.290098200001</v>
      </c>
      <c r="AR986" s="601">
        <f>AQ986*(1+'MONTHLY DATA'!BP338)</f>
        <v>5100.290098200001</v>
      </c>
      <c r="AS986" s="601">
        <f>AR986*(1+'MONTHLY DATA'!BQ338)</f>
        <v>5100.290098200001</v>
      </c>
      <c r="AT986" s="601">
        <f>AS986*(1+'MONTHLY DATA'!BR338)</f>
        <v>5100.290098200001</v>
      </c>
      <c r="AU986" s="601">
        <f>AT986*(1+'MONTHLY DATA'!BS338)</f>
        <v>5100.290098200001</v>
      </c>
      <c r="AV986" s="601">
        <f>AU986*(1+'MONTHLY DATA'!BT338)</f>
        <v>5100.290098200001</v>
      </c>
      <c r="AW986" s="601">
        <f>AV986*(1+'MONTHLY DATA'!BU338)</f>
        <v>5100.290098200001</v>
      </c>
      <c r="AX986" s="601">
        <f>AW986*(1+'MONTHLY DATA'!BV338)</f>
        <v>5100.290098200001</v>
      </c>
      <c r="AY986" s="601">
        <f>AX986*(1+'MONTHLY DATA'!BW338)</f>
        <v>5442.0095347794004</v>
      </c>
      <c r="AZ986" s="601">
        <f>AY986*(1+'MONTHLY DATA'!BX338)</f>
        <v>5442.0095347794004</v>
      </c>
      <c r="BA986" s="601">
        <f>AZ986*(1+'MONTHLY DATA'!BY338)</f>
        <v>5442.0095347794004</v>
      </c>
      <c r="BB986" s="601">
        <f>BA986*(1+'MONTHLY DATA'!BZ338)</f>
        <v>5442.0095347794004</v>
      </c>
      <c r="BC986" s="601">
        <f>BB986*(1+'MONTHLY DATA'!CA338)</f>
        <v>5442.0095347794004</v>
      </c>
      <c r="BD986" s="601">
        <f>BC986*(1+'MONTHLY DATA'!CB338)</f>
        <v>5442.0095347794004</v>
      </c>
      <c r="BE986" s="601">
        <f>BD986*(1+'MONTHLY DATA'!CC338)</f>
        <v>5442.0095347794004</v>
      </c>
      <c r="BF986" s="601">
        <f>BE986*(1+'MONTHLY DATA'!CD338)</f>
        <v>5442.0095347794004</v>
      </c>
      <c r="BG986" s="601">
        <f>BF986*(1+'MONTHLY DATA'!CE338)</f>
        <v>5442.0095347794004</v>
      </c>
      <c r="BH986" s="601">
        <f>BG986*(1+'MONTHLY DATA'!CF338)</f>
        <v>5442.0095347794004</v>
      </c>
      <c r="BI986" s="601">
        <f>BH986*(1+'MONTHLY DATA'!CG338)</f>
        <v>5442.0095347794004</v>
      </c>
      <c r="BJ986" s="601">
        <f>BI986*(1+'MONTHLY DATA'!CH338)</f>
        <v>5442.0095347794004</v>
      </c>
      <c r="BK986" s="601">
        <f>BJ986*(1+'MONTHLY DATA'!CI338)</f>
        <v>5692.3419733792534</v>
      </c>
      <c r="BL986" s="601">
        <f>BK986*(1+'MONTHLY DATA'!CJ338)</f>
        <v>5692.3419733792534</v>
      </c>
      <c r="BM986" s="601">
        <f>BL986*(1+'MONTHLY DATA'!CK338)</f>
        <v>5692.3419733792534</v>
      </c>
      <c r="BN986" s="601">
        <f>BM986*(1+'MONTHLY DATA'!CL338)</f>
        <v>5692.3419733792534</v>
      </c>
      <c r="BO986" s="601">
        <f>BN986*(1+'MONTHLY DATA'!CM338)</f>
        <v>5692.3419733792534</v>
      </c>
      <c r="BP986" s="601">
        <f>BO986*(1+'MONTHLY DATA'!CN338)</f>
        <v>5692.3419733792534</v>
      </c>
      <c r="BQ986" s="601">
        <f>BP986*(1+'MONTHLY DATA'!CO338)</f>
        <v>5692.3419733792534</v>
      </c>
      <c r="BR986" s="601">
        <f>BQ986*(1+'MONTHLY DATA'!CP338)</f>
        <v>5692.3419733792534</v>
      </c>
      <c r="BS986" s="601">
        <f>BR986*(1+'MONTHLY DATA'!CQ338)</f>
        <v>5692.3419733792534</v>
      </c>
      <c r="BT986" s="601">
        <f>BS986*(1+'MONTHLY DATA'!CR338)</f>
        <v>5692.3419733792534</v>
      </c>
      <c r="BU986" s="601">
        <f>BT986*(1+'MONTHLY DATA'!CS338)</f>
        <v>5692.3419733792534</v>
      </c>
      <c r="BV986" s="601">
        <f>BU986*(1+'MONTHLY DATA'!CT338)</f>
        <v>5692.3419733792534</v>
      </c>
      <c r="BW986" s="600">
        <f>SUM(O986:BV986)</f>
        <v>309641.34757630399</v>
      </c>
    </row>
    <row r="987" spans="1:75" x14ac:dyDescent="0.25">
      <c r="A987" s="180" t="s">
        <v>507</v>
      </c>
      <c r="N987" s="601"/>
      <c r="O987" s="601">
        <f t="shared" ref="O987:AT987" si="612">O986*O868</f>
        <v>0</v>
      </c>
      <c r="P987" s="601">
        <f t="shared" si="612"/>
        <v>0</v>
      </c>
      <c r="Q987" s="601">
        <f t="shared" si="612"/>
        <v>0</v>
      </c>
      <c r="R987" s="601">
        <f t="shared" si="612"/>
        <v>0</v>
      </c>
      <c r="S987" s="601">
        <f t="shared" si="612"/>
        <v>0</v>
      </c>
      <c r="T987" s="601">
        <f t="shared" si="612"/>
        <v>0</v>
      </c>
      <c r="U987" s="601">
        <f t="shared" si="612"/>
        <v>0</v>
      </c>
      <c r="V987" s="601">
        <f t="shared" si="612"/>
        <v>0</v>
      </c>
      <c r="W987" s="601">
        <f t="shared" si="612"/>
        <v>0</v>
      </c>
      <c r="X987" s="601">
        <f t="shared" si="612"/>
        <v>0</v>
      </c>
      <c r="Y987" s="601">
        <f t="shared" si="612"/>
        <v>0</v>
      </c>
      <c r="Z987" s="601">
        <f t="shared" si="612"/>
        <v>0</v>
      </c>
      <c r="AA987" s="601">
        <f t="shared" si="612"/>
        <v>32458.416198660259</v>
      </c>
      <c r="AB987" s="601">
        <f t="shared" si="612"/>
        <v>0</v>
      </c>
      <c r="AC987" s="601">
        <f t="shared" si="612"/>
        <v>4911.5568557038587</v>
      </c>
      <c r="AD987" s="601">
        <f t="shared" si="612"/>
        <v>1351.3230461826199</v>
      </c>
      <c r="AE987" s="601">
        <f t="shared" si="612"/>
        <v>12599.800111124898</v>
      </c>
      <c r="AF987" s="601">
        <f t="shared" si="612"/>
        <v>3807.3634935565819</v>
      </c>
      <c r="AG987" s="601">
        <f t="shared" si="612"/>
        <v>10576.462324597709</v>
      </c>
      <c r="AH987" s="601">
        <f t="shared" si="612"/>
        <v>659.55138855137329</v>
      </c>
      <c r="AI987" s="601">
        <f t="shared" si="612"/>
        <v>12594.75168877157</v>
      </c>
      <c r="AJ987" s="601">
        <f t="shared" si="612"/>
        <v>2042.9678854144761</v>
      </c>
      <c r="AK987" s="601">
        <f t="shared" si="612"/>
        <v>12187.755031011098</v>
      </c>
      <c r="AL987" s="601">
        <f t="shared" si="612"/>
        <v>4533.6124999347439</v>
      </c>
      <c r="AM987" s="601">
        <f t="shared" si="612"/>
        <v>15096.80681586912</v>
      </c>
      <c r="AN987" s="601">
        <f t="shared" si="612"/>
        <v>2518.2315407806595</v>
      </c>
      <c r="AO987" s="601">
        <f t="shared" si="612"/>
        <v>10677.355083523409</v>
      </c>
      <c r="AP987" s="601">
        <f t="shared" si="612"/>
        <v>4811.4636680618414</v>
      </c>
      <c r="AQ987" s="601">
        <f t="shared" si="612"/>
        <v>11905.816885649838</v>
      </c>
      <c r="AR987" s="601">
        <f t="shared" si="612"/>
        <v>8071.9296682454078</v>
      </c>
      <c r="AS987" s="601">
        <f t="shared" si="612"/>
        <v>9127.7183296681342</v>
      </c>
      <c r="AT987" s="601">
        <f t="shared" si="612"/>
        <v>3876.3084444753936</v>
      </c>
      <c r="AU987" s="601">
        <f t="shared" ref="AU987:BV987" si="613">AU986*AU868</f>
        <v>11911.141518712846</v>
      </c>
      <c r="AV987" s="601">
        <f t="shared" si="613"/>
        <v>5718.8523192501334</v>
      </c>
      <c r="AW987" s="601">
        <f t="shared" si="613"/>
        <v>11328.905500359988</v>
      </c>
      <c r="AX987" s="601">
        <f t="shared" si="613"/>
        <v>9040.2854891453717</v>
      </c>
      <c r="AY987" s="601">
        <f t="shared" si="613"/>
        <v>9931.9144724043381</v>
      </c>
      <c r="AZ987" s="601">
        <f t="shared" si="613"/>
        <v>5877.5856653724431</v>
      </c>
      <c r="BA987" s="601">
        <f t="shared" si="613"/>
        <v>12761.454510480367</v>
      </c>
      <c r="BB987" s="601">
        <f t="shared" si="613"/>
        <v>5384.3817119440755</v>
      </c>
      <c r="BC987" s="601">
        <f t="shared" si="613"/>
        <v>15126.716075834165</v>
      </c>
      <c r="BD987" s="601">
        <f t="shared" si="613"/>
        <v>11651.018288199866</v>
      </c>
      <c r="BE987" s="601">
        <f t="shared" si="613"/>
        <v>9747.7735523771062</v>
      </c>
      <c r="BF987" s="601">
        <f t="shared" si="613"/>
        <v>3575.9546729163835</v>
      </c>
      <c r="BG987" s="601">
        <f t="shared" si="613"/>
        <v>15139.033106306819</v>
      </c>
      <c r="BH987" s="601">
        <f t="shared" si="613"/>
        <v>7123.6288092437881</v>
      </c>
      <c r="BI987" s="601">
        <f t="shared" si="613"/>
        <v>14004.471011763497</v>
      </c>
      <c r="BJ987" s="601">
        <f t="shared" si="613"/>
        <v>13511.335952452899</v>
      </c>
      <c r="BK987" s="601">
        <f t="shared" si="613"/>
        <v>14037.199462507395</v>
      </c>
      <c r="BL987" s="601">
        <f t="shared" si="613"/>
        <v>4608.3698238318138</v>
      </c>
      <c r="BM987" s="601">
        <f t="shared" si="613"/>
        <v>16376.24504479096</v>
      </c>
      <c r="BN987" s="601">
        <f t="shared" si="613"/>
        <v>5596.6672543266059</v>
      </c>
      <c r="BO987" s="601">
        <f t="shared" si="613"/>
        <v>18806.720583696457</v>
      </c>
      <c r="BP987" s="601">
        <f t="shared" si="613"/>
        <v>12048.121675724855</v>
      </c>
      <c r="BQ987" s="601">
        <f t="shared" si="613"/>
        <v>13362.922062087644</v>
      </c>
      <c r="BR987" s="601">
        <f t="shared" si="613"/>
        <v>3744.1845369289354</v>
      </c>
      <c r="BS987" s="601">
        <f t="shared" si="613"/>
        <v>18802.04716050977</v>
      </c>
      <c r="BT987" s="601">
        <f t="shared" si="613"/>
        <v>7398.1270268904973</v>
      </c>
      <c r="BU987" s="601">
        <f t="shared" si="613"/>
        <v>17680.306339466846</v>
      </c>
      <c r="BV987" s="601">
        <f t="shared" si="613"/>
        <v>13954.943266803042</v>
      </c>
      <c r="BW987" s="600">
        <f t="shared" si="606"/>
        <v>472059.49785411195</v>
      </c>
    </row>
    <row r="988" spans="1:75" ht="16.5" thickBot="1" x14ac:dyDescent="0.3">
      <c r="A988" s="180" t="s">
        <v>1087</v>
      </c>
      <c r="O988" s="249">
        <f t="shared" ref="O988:AT988" si="614">O987*O3*O2</f>
        <v>0</v>
      </c>
      <c r="P988" s="249">
        <f t="shared" si="614"/>
        <v>0</v>
      </c>
      <c r="Q988" s="249">
        <f t="shared" si="614"/>
        <v>0</v>
      </c>
      <c r="R988" s="249">
        <f t="shared" si="614"/>
        <v>0</v>
      </c>
      <c r="S988" s="249">
        <f t="shared" si="614"/>
        <v>0</v>
      </c>
      <c r="T988" s="249">
        <f t="shared" si="614"/>
        <v>0</v>
      </c>
      <c r="U988" s="249">
        <f t="shared" si="614"/>
        <v>0</v>
      </c>
      <c r="V988" s="249">
        <f t="shared" si="614"/>
        <v>0</v>
      </c>
      <c r="W988" s="249">
        <f t="shared" si="614"/>
        <v>0</v>
      </c>
      <c r="X988" s="249">
        <f t="shared" si="614"/>
        <v>0</v>
      </c>
      <c r="Y988" s="249">
        <f t="shared" si="614"/>
        <v>0</v>
      </c>
      <c r="Z988" s="249">
        <f t="shared" si="614"/>
        <v>0</v>
      </c>
      <c r="AA988" s="249">
        <f t="shared" si="614"/>
        <v>126587823.174775</v>
      </c>
      <c r="AB988" s="249">
        <f t="shared" si="614"/>
        <v>0</v>
      </c>
      <c r="AC988" s="249">
        <f t="shared" si="614"/>
        <v>20547498.105837092</v>
      </c>
      <c r="AD988" s="249">
        <f t="shared" si="614"/>
        <v>7002015.4960998632</v>
      </c>
      <c r="AE988" s="249">
        <f t="shared" si="614"/>
        <v>55212324.086949296</v>
      </c>
      <c r="AF988" s="249">
        <f t="shared" si="614"/>
        <v>16021385.580886098</v>
      </c>
      <c r="AG988" s="249">
        <f t="shared" si="614"/>
        <v>78371585.825269029</v>
      </c>
      <c r="AH988" s="249">
        <f t="shared" si="614"/>
        <v>3485992.9090494281</v>
      </c>
      <c r="AI988" s="249">
        <f t="shared" si="614"/>
        <v>88057465.907215312</v>
      </c>
      <c r="AJ988" s="249">
        <f t="shared" si="614"/>
        <v>11625508.751951076</v>
      </c>
      <c r="AK988" s="249">
        <f t="shared" si="614"/>
        <v>84179605.223690554</v>
      </c>
      <c r="AL988" s="249">
        <f t="shared" si="614"/>
        <v>31390732.949548166</v>
      </c>
      <c r="AM988" s="249">
        <f t="shared" si="614"/>
        <v>107338296.46082945</v>
      </c>
      <c r="AN988" s="249">
        <f t="shared" si="614"/>
        <v>9085275.7528284639</v>
      </c>
      <c r="AO988" s="249">
        <f t="shared" si="614"/>
        <v>59387448.974557199</v>
      </c>
      <c r="AP988" s="249">
        <f t="shared" si="614"/>
        <v>18201767.056277946</v>
      </c>
      <c r="AQ988" s="249">
        <f t="shared" si="614"/>
        <v>88607851.589760348</v>
      </c>
      <c r="AR988" s="249">
        <f t="shared" si="614"/>
        <v>74390903.822549671</v>
      </c>
      <c r="AS988" s="249">
        <f t="shared" si="614"/>
        <v>37122430.446760297</v>
      </c>
      <c r="AT988" s="249">
        <f t="shared" si="614"/>
        <v>21910833.482397161</v>
      </c>
      <c r="AU988" s="249">
        <f t="shared" ref="AU988:BV988" si="615">AU987*AU3*AU2</f>
        <v>73551298.878051817</v>
      </c>
      <c r="AV988" s="249">
        <f t="shared" si="615"/>
        <v>24979946.930484582</v>
      </c>
      <c r="AW988" s="249">
        <f t="shared" si="615"/>
        <v>70315117.769084334</v>
      </c>
      <c r="AX988" s="249">
        <f t="shared" si="615"/>
        <v>46950722.687876485</v>
      </c>
      <c r="AY988" s="249">
        <f t="shared" si="615"/>
        <v>55896814.650691621</v>
      </c>
      <c r="AZ988" s="249">
        <f t="shared" si="615"/>
        <v>43400092.553110123</v>
      </c>
      <c r="BA988" s="249">
        <f t="shared" si="615"/>
        <v>77043453.170672074</v>
      </c>
      <c r="BB988" s="249">
        <f t="shared" si="615"/>
        <v>47386866.570477419</v>
      </c>
      <c r="BC988" s="249">
        <f t="shared" si="615"/>
        <v>115689124.5479797</v>
      </c>
      <c r="BD988" s="249">
        <f t="shared" si="615"/>
        <v>96120900.877648905</v>
      </c>
      <c r="BE988" s="249">
        <f t="shared" si="615"/>
        <v>75545245.030922577</v>
      </c>
      <c r="BF988" s="249">
        <f t="shared" si="615"/>
        <v>24768492.446488041</v>
      </c>
      <c r="BG988" s="249">
        <f t="shared" si="615"/>
        <v>77587544.66982244</v>
      </c>
      <c r="BH988" s="249">
        <f t="shared" si="615"/>
        <v>35313252.733183309</v>
      </c>
      <c r="BI988" s="249">
        <f t="shared" si="615"/>
        <v>85259219.519616172</v>
      </c>
      <c r="BJ988" s="249">
        <f t="shared" si="615"/>
        <v>70993963.628568515</v>
      </c>
      <c r="BK988" s="249">
        <f t="shared" si="615"/>
        <v>56008425.855404511</v>
      </c>
      <c r="BL988" s="249">
        <f t="shared" si="615"/>
        <v>25032664.883054413</v>
      </c>
      <c r="BM988" s="249">
        <f t="shared" si="615"/>
        <v>96292320.863370836</v>
      </c>
      <c r="BN988" s="249">
        <f t="shared" si="615"/>
        <v>37208882.573665008</v>
      </c>
      <c r="BO988" s="249">
        <f t="shared" si="615"/>
        <v>130415203.88764307</v>
      </c>
      <c r="BP988" s="249">
        <f t="shared" si="615"/>
        <v>93342822.682678312</v>
      </c>
      <c r="BQ988" s="249">
        <f t="shared" si="615"/>
        <v>88300852.694068938</v>
      </c>
      <c r="BR988" s="249">
        <f t="shared" si="615"/>
        <v>32012777.790742397</v>
      </c>
      <c r="BS988" s="249">
        <f t="shared" si="615"/>
        <v>143948473.06086281</v>
      </c>
      <c r="BT988" s="249">
        <f t="shared" si="615"/>
        <v>58772200.727023482</v>
      </c>
      <c r="BU988" s="249">
        <f t="shared" si="615"/>
        <v>129419842.4048973</v>
      </c>
      <c r="BV988" s="249">
        <f t="shared" si="615"/>
        <v>89060447.928737015</v>
      </c>
      <c r="BW988" s="417">
        <f t="shared" si="606"/>
        <v>2939143717.614058</v>
      </c>
    </row>
    <row r="989" spans="1:75" ht="16.5" thickBot="1" x14ac:dyDescent="0.3">
      <c r="A989" s="394" t="s">
        <v>164</v>
      </c>
      <c r="BW989" s="596">
        <f t="shared" si="606"/>
        <v>0</v>
      </c>
    </row>
    <row r="990" spans="1:75" x14ac:dyDescent="0.25">
      <c r="A990" s="180" t="s">
        <v>494</v>
      </c>
      <c r="N990" s="249">
        <f>TABLES!G240</f>
        <v>4842500</v>
      </c>
      <c r="O990" s="249">
        <f>N990*(1+'MONTHLY DATA'!AM332)</f>
        <v>4868021.6432551201</v>
      </c>
      <c r="P990" s="249">
        <f>O990*(1+'MONTHLY DATA'!AN332)</f>
        <v>6930359.0695163468</v>
      </c>
      <c r="Q990" s="249">
        <f>P990*(1+'MONTHLY DATA'!AO332)</f>
        <v>7543590.8417280959</v>
      </c>
      <c r="R990" s="249">
        <f>Q990*(1+'MONTHLY DATA'!AP332)</f>
        <v>4585641.1071030572</v>
      </c>
      <c r="S990" s="249">
        <f>R990*(1+'MONTHLY DATA'!AQ332)</f>
        <v>7514719.3642651346</v>
      </c>
      <c r="T990" s="249">
        <f>S990*(1+'MONTHLY DATA'!AR332)</f>
        <v>6560676.731932343</v>
      </c>
      <c r="U990" s="249">
        <f>T990*(1+'MONTHLY DATA'!AS332)</f>
        <v>7758000.2355099963</v>
      </c>
      <c r="V990" s="249">
        <f>U990*(1+'MONTHLY DATA'!AT332)</f>
        <v>5181030.6334712785</v>
      </c>
      <c r="W990" s="249">
        <f>V990*(1+'MONTHLY DATA'!AU332)</f>
        <v>6165426.4538308224</v>
      </c>
      <c r="X990" s="249">
        <f>W990*(1+'MONTHLY DATA'!AV332)</f>
        <v>7365629.4701765552</v>
      </c>
      <c r="Y990" s="249">
        <f>X990*(1+'MONTHLY DATA'!AW332)</f>
        <v>4835319.1110100206</v>
      </c>
      <c r="Z990" s="249">
        <f>Y990*(1+'MONTHLY DATA'!AX332)</f>
        <v>4066665.6767771398</v>
      </c>
      <c r="AA990" s="249">
        <f>Z990*(1+'MONTHLY DATA'!AY332)</f>
        <v>4090887.5966443121</v>
      </c>
      <c r="AB990" s="249">
        <f>AA990*(1+'MONTHLY DATA'!AZ332)</f>
        <v>4851439.547083077</v>
      </c>
      <c r="AC990" s="249">
        <f>AB990*(1+'MONTHLY DATA'!BA332)</f>
        <v>5125956.7026214665</v>
      </c>
      <c r="AD990" s="249">
        <f>AC990*(1+'MONTHLY DATA'!BB332)</f>
        <v>6724657.5486632744</v>
      </c>
      <c r="AE990" s="249">
        <f>AD990*(1+'MONTHLY DATA'!BC332)</f>
        <v>4125097.0734228715</v>
      </c>
      <c r="AF990" s="249">
        <f>AE990*(1+'MONTHLY DATA'!BD332)</f>
        <v>6004478.9863517247</v>
      </c>
      <c r="AG990" s="249">
        <f>AF990*(1+'MONTHLY DATA'!BE332)</f>
        <v>5483037.3901685486</v>
      </c>
      <c r="AH990" s="249">
        <f>AG990*(1+'MONTHLY DATA'!BF332)</f>
        <v>5427191.6389723876</v>
      </c>
      <c r="AI990" s="249">
        <f>AH990*(1+'MONTHLY DATA'!BG332)</f>
        <v>3830889.4025529013</v>
      </c>
      <c r="AJ990" s="249">
        <f>AI990*(1+'MONTHLY DATA'!BH332)</f>
        <v>5584324.8354447447</v>
      </c>
      <c r="AK990" s="249">
        <f>AJ990*(1+'MONTHLY DATA'!BI332)</f>
        <v>6674755.1287564393</v>
      </c>
      <c r="AL990" s="249">
        <f>AK990*(1+'MONTHLY DATA'!BJ332)</f>
        <v>6558211.785238469</v>
      </c>
      <c r="AM990" s="249">
        <f>AL990*(1+'MONTHLY DATA'!BK332)</f>
        <v>6394586.1547293318</v>
      </c>
      <c r="AN990" s="249">
        <f>AM990*(1+'MONTHLY DATA'!BL332)</f>
        <v>4531140.122900581</v>
      </c>
      <c r="AO990" s="249">
        <f>AN990*(1+'MONTHLY DATA'!BM332)</f>
        <v>3947793.3415152351</v>
      </c>
      <c r="AP990" s="249">
        <f>AO990*(1+'MONTHLY DATA'!BN332)</f>
        <v>5338683.2997647971</v>
      </c>
      <c r="AQ990" s="249">
        <f>AP990*(1+'MONTHLY DATA'!BO332)</f>
        <v>6246836.7691475851</v>
      </c>
      <c r="AR990" s="249">
        <f>AQ990*(1+'MONTHLY DATA'!BP332)</f>
        <v>5015675.4369179895</v>
      </c>
      <c r="AS990" s="249">
        <f>AR990*(1+'MONTHLY DATA'!BQ332)</f>
        <v>3914975.1561039314</v>
      </c>
      <c r="AT990" s="249">
        <f>AS990*(1+'MONTHLY DATA'!BR332)</f>
        <v>4684532.4486551033</v>
      </c>
      <c r="AU990" s="249">
        <f>AT990*(1+'MONTHLY DATA'!BS332)</f>
        <v>5245493.6620664345</v>
      </c>
      <c r="AV990" s="249">
        <f>AU990*(1+'MONTHLY DATA'!BT332)</f>
        <v>5593352.7154455772</v>
      </c>
      <c r="AW990" s="249">
        <f>AV990*(1+'MONTHLY DATA'!BU332)</f>
        <v>4384340.0990030579</v>
      </c>
      <c r="AX990" s="249">
        <f>AW990*(1+'MONTHLY DATA'!BV332)</f>
        <v>5484844.9933511978</v>
      </c>
      <c r="AY990" s="249">
        <f>AX990*(1+'MONTHLY DATA'!BW332)</f>
        <v>4874938.8506720662</v>
      </c>
      <c r="AZ990" s="249">
        <f>AY990*(1+'MONTHLY DATA'!BX332)</f>
        <v>4136266.7138476702</v>
      </c>
      <c r="BA990" s="249">
        <f>AZ990*(1+'MONTHLY DATA'!BY332)</f>
        <v>4680698.4009695016</v>
      </c>
      <c r="BB990" s="249">
        <f>BA990*(1+'MONTHLY DATA'!BZ332)</f>
        <v>5499820.621139165</v>
      </c>
      <c r="BC990" s="249">
        <f>BB990*(1+'MONTHLY DATA'!CA332)</f>
        <v>5243162.3254860044</v>
      </c>
      <c r="BD990" s="249">
        <f>BC990*(1+'MONTHLY DATA'!CB332)</f>
        <v>5791585.0514851147</v>
      </c>
      <c r="BE990" s="249">
        <f>BD990*(1+'MONTHLY DATA'!CC332)</f>
        <v>4404082.3225731729</v>
      </c>
      <c r="BF990" s="249">
        <f>BE990*(1+'MONTHLY DATA'!CD332)</f>
        <v>4006294.2418246283</v>
      </c>
      <c r="BG990" s="249">
        <f>BF990*(1+'MONTHLY DATA'!CE332)</f>
        <v>4596186.531913978</v>
      </c>
      <c r="BH990" s="249">
        <f>BG990*(1+'MONTHLY DATA'!CF332)</f>
        <v>5469533.6763556674</v>
      </c>
      <c r="BI990" s="249">
        <f>BH990*(1+'MONTHLY DATA'!CG332)</f>
        <v>5679900.3562155003</v>
      </c>
      <c r="BJ990" s="249">
        <f>BI990*(1+'MONTHLY DATA'!CH332)</f>
        <v>5212143.8562918706</v>
      </c>
      <c r="BK990" s="249">
        <f>BJ990*(1+'MONTHLY DATA'!CI332)</f>
        <v>5174711.1867785007</v>
      </c>
      <c r="BL990" s="249">
        <f>BK990*(1+'MONTHLY DATA'!CJ332)</f>
        <v>4092038.7366497759</v>
      </c>
      <c r="BM990" s="249">
        <f>BL990*(1+'MONTHLY DATA'!CK332)</f>
        <v>4177110.0682801264</v>
      </c>
      <c r="BN990" s="249">
        <f>BM990*(1+'MONTHLY DATA'!CL332)</f>
        <v>5462791.9983871263</v>
      </c>
      <c r="BO990" s="249">
        <f>BN990*(1+'MONTHLY DATA'!CM332)</f>
        <v>5704372.0988810174</v>
      </c>
      <c r="BP990" s="249">
        <f>BO990*(1+'MONTHLY DATA'!CN332)</f>
        <v>5887822.7754736328</v>
      </c>
      <c r="BQ990" s="249">
        <f>BP990*(1+'MONTHLY DATA'!CO332)</f>
        <v>3296546.2117070495</v>
      </c>
      <c r="BR990" s="249">
        <f>BQ990*(1+'MONTHLY DATA'!CP332)</f>
        <v>3661637.9943951559</v>
      </c>
      <c r="BS990" s="249">
        <f>BR990*(1+'MONTHLY DATA'!CQ332)</f>
        <v>5137106.082874923</v>
      </c>
      <c r="BT990" s="249">
        <f>BS990*(1+'MONTHLY DATA'!CR332)</f>
        <v>4920083.9542401005</v>
      </c>
      <c r="BU990" s="249">
        <f>BT990*(1+'MONTHLY DATA'!CS332)</f>
        <v>3681412.2686176752</v>
      </c>
      <c r="BV990" s="249">
        <f>BU990*(1+'MONTHLY DATA'!CT332)</f>
        <v>4631842.2333915206</v>
      </c>
      <c r="BW990" s="417">
        <f>SUM(O990:BV990)</f>
        <v>314060350.73254782</v>
      </c>
    </row>
    <row r="991" spans="1:75" x14ac:dyDescent="0.25">
      <c r="A991" s="180" t="s">
        <v>496</v>
      </c>
      <c r="N991" s="249"/>
      <c r="O991" s="249">
        <f>O990*O875</f>
        <v>0</v>
      </c>
      <c r="P991" s="249">
        <f t="shared" ref="P991:AT991" si="616">P990*P875</f>
        <v>0</v>
      </c>
      <c r="Q991" s="249">
        <f t="shared" si="616"/>
        <v>0</v>
      </c>
      <c r="R991" s="249">
        <f t="shared" si="616"/>
        <v>0</v>
      </c>
      <c r="S991" s="249">
        <f t="shared" si="616"/>
        <v>0</v>
      </c>
      <c r="T991" s="249">
        <f t="shared" si="616"/>
        <v>0</v>
      </c>
      <c r="U991" s="249">
        <f t="shared" si="616"/>
        <v>0</v>
      </c>
      <c r="V991" s="249">
        <f t="shared" si="616"/>
        <v>0</v>
      </c>
      <c r="W991" s="249">
        <f t="shared" si="616"/>
        <v>0</v>
      </c>
      <c r="X991" s="249">
        <f t="shared" si="616"/>
        <v>0</v>
      </c>
      <c r="Y991" s="249">
        <f t="shared" si="616"/>
        <v>0</v>
      </c>
      <c r="Z991" s="249">
        <f t="shared" si="616"/>
        <v>0</v>
      </c>
      <c r="AA991" s="249">
        <f t="shared" si="616"/>
        <v>80830779.126648888</v>
      </c>
      <c r="AB991" s="249">
        <f t="shared" si="616"/>
        <v>0</v>
      </c>
      <c r="AC991" s="249">
        <f t="shared" si="616"/>
        <v>14182328.894053239</v>
      </c>
      <c r="AD991" s="249">
        <f t="shared" si="616"/>
        <v>5288410.2203960959</v>
      </c>
      <c r="AE991" s="249">
        <f t="shared" si="616"/>
        <v>31203347.4770987</v>
      </c>
      <c r="AF991" s="249">
        <f t="shared" si="616"/>
        <v>13494621.732254779</v>
      </c>
      <c r="AG991" s="249">
        <f t="shared" si="616"/>
        <v>34778940.642505631</v>
      </c>
      <c r="AH991" s="249">
        <f t="shared" si="616"/>
        <v>2016788.0989100849</v>
      </c>
      <c r="AI991" s="249">
        <f t="shared" si="616"/>
        <v>28974935.270076733</v>
      </c>
      <c r="AJ991" s="249">
        <f t="shared" si="616"/>
        <v>6677539.805416421</v>
      </c>
      <c r="AK991" s="249">
        <f t="shared" si="616"/>
        <v>48815266.043108843</v>
      </c>
      <c r="AL991" s="249">
        <f t="shared" si="616"/>
        <v>17577323.297058482</v>
      </c>
      <c r="AM991" s="249">
        <f t="shared" si="616"/>
        <v>61333317.146167368</v>
      </c>
      <c r="AN991" s="249">
        <f t="shared" si="616"/>
        <v>6509874.9988137363</v>
      </c>
      <c r="AO991" s="249">
        <f t="shared" si="616"/>
        <v>27373406.43702938</v>
      </c>
      <c r="AP991" s="249">
        <f t="shared" si="616"/>
        <v>14577040.566363325</v>
      </c>
      <c r="AQ991" s="249">
        <f t="shared" si="616"/>
        <v>48079259.620245531</v>
      </c>
      <c r="AR991" s="249">
        <f t="shared" si="616"/>
        <v>23848600.467226792</v>
      </c>
      <c r="AS991" s="249">
        <f t="shared" si="616"/>
        <v>23379103.591914143</v>
      </c>
      <c r="AT991" s="249">
        <f t="shared" si="616"/>
        <v>10070982.240400823</v>
      </c>
      <c r="AU991" s="249">
        <f t="shared" ref="AU991:BV991" si="617">AU990*AU875</f>
        <v>40389686.76085899</v>
      </c>
      <c r="AV991" s="249">
        <f t="shared" si="617"/>
        <v>18423582.856859546</v>
      </c>
      <c r="AW991" s="249">
        <f t="shared" si="617"/>
        <v>32173972.680895925</v>
      </c>
      <c r="AX991" s="249">
        <f t="shared" si="617"/>
        <v>29377081.12747116</v>
      </c>
      <c r="AY991" s="249">
        <f t="shared" si="617"/>
        <v>19550934.142894074</v>
      </c>
      <c r="AZ991" s="249">
        <f t="shared" si="617"/>
        <v>12332151.977816043</v>
      </c>
      <c r="BA991" s="249">
        <f t="shared" si="617"/>
        <v>28916756.872279793</v>
      </c>
      <c r="BB991" s="249">
        <f t="shared" si="617"/>
        <v>14927449.695792003</v>
      </c>
      <c r="BC991" s="249">
        <f t="shared" si="617"/>
        <v>38173515.302099846</v>
      </c>
      <c r="BD991" s="249">
        <f t="shared" si="617"/>
        <v>32602457.341862749</v>
      </c>
      <c r="BE991" s="249">
        <f t="shared" si="617"/>
        <v>20905445.291182082</v>
      </c>
      <c r="BF991" s="249">
        <f t="shared" si="617"/>
        <v>7479076.9217298552</v>
      </c>
      <c r="BG991" s="249">
        <f t="shared" si="617"/>
        <v>33507275.258379046</v>
      </c>
      <c r="BH991" s="249">
        <f t="shared" si="617"/>
        <v>19249959.206863221</v>
      </c>
      <c r="BI991" s="249">
        <f t="shared" si="617"/>
        <v>38329467.147689715</v>
      </c>
      <c r="BJ991" s="249">
        <f t="shared" si="617"/>
        <v>33857640.017339021</v>
      </c>
      <c r="BK991" s="249">
        <f t="shared" si="617"/>
        <v>33929695.194874473</v>
      </c>
      <c r="BL991" s="249">
        <f t="shared" si="617"/>
        <v>9672175.8824387733</v>
      </c>
      <c r="BM991" s="249">
        <f t="shared" si="617"/>
        <v>31337274.980656199</v>
      </c>
      <c r="BN991" s="249">
        <f t="shared" si="617"/>
        <v>16341942.019969348</v>
      </c>
      <c r="BO991" s="249">
        <f t="shared" si="617"/>
        <v>48517198.675244801</v>
      </c>
      <c r="BP991" s="249">
        <f t="shared" si="617"/>
        <v>33365708.719965704</v>
      </c>
      <c r="BQ991" s="249">
        <f t="shared" si="617"/>
        <v>20787563.839973822</v>
      </c>
      <c r="BR991" s="249">
        <f t="shared" si="617"/>
        <v>8184468.5352456961</v>
      </c>
      <c r="BS991" s="249">
        <f t="shared" si="617"/>
        <v>43648405.348930232</v>
      </c>
      <c r="BT991" s="249">
        <f t="shared" si="617"/>
        <v>18427954.054224934</v>
      </c>
      <c r="BU991" s="249">
        <f t="shared" si="617"/>
        <v>29662031.653750964</v>
      </c>
      <c r="BV991" s="249">
        <f t="shared" si="617"/>
        <v>29902035.288125701</v>
      </c>
      <c r="BW991" s="417">
        <f t="shared" si="606"/>
        <v>1242984772.4711025</v>
      </c>
    </row>
    <row r="992" spans="1:75" x14ac:dyDescent="0.25">
      <c r="A992" s="180" t="s">
        <v>497</v>
      </c>
      <c r="N992" s="249"/>
      <c r="O992" s="249">
        <f>O991*TABLES!$E$713</f>
        <v>0</v>
      </c>
      <c r="P992" s="249">
        <f>P991*TABLES!$E$713</f>
        <v>0</v>
      </c>
      <c r="Q992" s="249">
        <f>Q991*TABLES!$E$713</f>
        <v>0</v>
      </c>
      <c r="R992" s="249">
        <f>R991*TABLES!$E$713</f>
        <v>0</v>
      </c>
      <c r="S992" s="249">
        <f>S991*TABLES!$E$713</f>
        <v>0</v>
      </c>
      <c r="T992" s="249">
        <f>T991*TABLES!$E$713</f>
        <v>0</v>
      </c>
      <c r="U992" s="249">
        <f>U991*TABLES!$E$713</f>
        <v>0</v>
      </c>
      <c r="V992" s="249">
        <f>V991*TABLES!$E$713</f>
        <v>0</v>
      </c>
      <c r="W992" s="249">
        <f>W991*TABLES!$E$713</f>
        <v>0</v>
      </c>
      <c r="X992" s="249">
        <f>X991*TABLES!$E$713</f>
        <v>0</v>
      </c>
      <c r="Y992" s="249">
        <f>Y991*TABLES!$E$713</f>
        <v>0</v>
      </c>
      <c r="Z992" s="249">
        <f>Z991*TABLES!$E$713</f>
        <v>0</v>
      </c>
      <c r="AA992" s="249">
        <f>AA991*TABLES!$F$713</f>
        <v>7274770.1213983996</v>
      </c>
      <c r="AB992" s="249">
        <f>AB991*TABLES!$F$713</f>
        <v>0</v>
      </c>
      <c r="AC992" s="249">
        <f>AC991*TABLES!$F$713</f>
        <v>1276409.6004647915</v>
      </c>
      <c r="AD992" s="249">
        <f>AD991*TABLES!$F$713</f>
        <v>475956.91983564862</v>
      </c>
      <c r="AE992" s="249">
        <f>AE991*TABLES!$F$713</f>
        <v>2808301.2729388829</v>
      </c>
      <c r="AF992" s="249">
        <f>AF991*TABLES!$F$713</f>
        <v>1214515.9559029301</v>
      </c>
      <c r="AG992" s="249">
        <f>AG991*TABLES!$F$713</f>
        <v>3130104.6578255068</v>
      </c>
      <c r="AH992" s="249">
        <f>AH991*TABLES!$F$713</f>
        <v>181510.92890190764</v>
      </c>
      <c r="AI992" s="249">
        <f>AI991*TABLES!$F$713</f>
        <v>2607744.1743069058</v>
      </c>
      <c r="AJ992" s="249">
        <f>AJ991*TABLES!$F$713</f>
        <v>600978.58248747792</v>
      </c>
      <c r="AK992" s="249">
        <f>AK991*TABLES!$F$713</f>
        <v>4393373.9438797962</v>
      </c>
      <c r="AL992" s="249">
        <f>AL991*TABLES!$F$713</f>
        <v>1581959.0967352632</v>
      </c>
      <c r="AM992" s="249">
        <f>AM991*TABLES!$G$713</f>
        <v>7359998.0575400842</v>
      </c>
      <c r="AN992" s="249">
        <f>AN991*TABLES!$G$713</f>
        <v>781184.99985764828</v>
      </c>
      <c r="AO992" s="249">
        <f>AO991*TABLES!$G$713</f>
        <v>3284808.7724435255</v>
      </c>
      <c r="AP992" s="249">
        <f>AP991*TABLES!$G$713</f>
        <v>1749244.867963599</v>
      </c>
      <c r="AQ992" s="249">
        <f>AQ991*TABLES!$G$713</f>
        <v>5769511.1544294637</v>
      </c>
      <c r="AR992" s="249">
        <f>AR991*TABLES!$G$713</f>
        <v>2861832.0560672148</v>
      </c>
      <c r="AS992" s="249">
        <f>AS991*TABLES!$G$713</f>
        <v>2805492.4310296969</v>
      </c>
      <c r="AT992" s="249">
        <f>AT991*TABLES!$G$713</f>
        <v>1208517.8688480987</v>
      </c>
      <c r="AU992" s="249">
        <f>AU991*TABLES!$G$713</f>
        <v>4846762.4113030788</v>
      </c>
      <c r="AV992" s="249">
        <f>AV991*TABLES!$G$713</f>
        <v>2210829.9428231455</v>
      </c>
      <c r="AW992" s="249">
        <f>AW991*TABLES!$G$713</f>
        <v>3860876.7217075108</v>
      </c>
      <c r="AX992" s="249">
        <f>AX991*TABLES!$G$713</f>
        <v>3525249.735296539</v>
      </c>
      <c r="AY992" s="249">
        <f>AY991*TABLES!$H$713</f>
        <v>2541621.4385762298</v>
      </c>
      <c r="AZ992" s="249">
        <f>AZ991*TABLES!$H$713</f>
        <v>1603179.7571160856</v>
      </c>
      <c r="BA992" s="249">
        <f>BA991*TABLES!$H$713</f>
        <v>3759178.3933963734</v>
      </c>
      <c r="BB992" s="249">
        <f>BB991*TABLES!$H$713</f>
        <v>1940568.4604529603</v>
      </c>
      <c r="BC992" s="249">
        <f>BC991*TABLES!$H$713</f>
        <v>4962556.98927298</v>
      </c>
      <c r="BD992" s="249">
        <f>BD991*TABLES!$H$713</f>
        <v>4238319.4544421574</v>
      </c>
      <c r="BE992" s="249">
        <f>BE991*TABLES!$H$713</f>
        <v>2717707.8878536709</v>
      </c>
      <c r="BF992" s="249">
        <f>BF991*TABLES!$H$713</f>
        <v>972279.9998248812</v>
      </c>
      <c r="BG992" s="249">
        <f>BG991*TABLES!$H$713</f>
        <v>4355945.7835892765</v>
      </c>
      <c r="BH992" s="249">
        <f>BH991*TABLES!$H$713</f>
        <v>2502494.6968922187</v>
      </c>
      <c r="BI992" s="249">
        <f>BI991*TABLES!$H$713</f>
        <v>4982830.7291996628</v>
      </c>
      <c r="BJ992" s="249">
        <f>BJ991*TABLES!$H$713</f>
        <v>4401493.2022540728</v>
      </c>
      <c r="BK992" s="249">
        <f>BK991*TABLES!$I$713</f>
        <v>5089454.2792311711</v>
      </c>
      <c r="BL992" s="249">
        <f>BL991*TABLES!$I$713</f>
        <v>1450826.382365816</v>
      </c>
      <c r="BM992" s="249">
        <f>BM991*TABLES!$I$713</f>
        <v>4700591.2470984301</v>
      </c>
      <c r="BN992" s="249">
        <f>BN991*TABLES!$I$713</f>
        <v>2451291.3029954019</v>
      </c>
      <c r="BO992" s="249">
        <f>BO991*TABLES!$I$713</f>
        <v>7277579.8012867197</v>
      </c>
      <c r="BP992" s="249">
        <f>BP991*TABLES!$I$713</f>
        <v>5004856.3079948556</v>
      </c>
      <c r="BQ992" s="249">
        <f>BQ991*TABLES!$I$713</f>
        <v>3118134.5759960734</v>
      </c>
      <c r="BR992" s="249">
        <f>BR991*TABLES!$I$713</f>
        <v>1227670.2802868544</v>
      </c>
      <c r="BS992" s="249">
        <f>BS991*TABLES!$I$713</f>
        <v>6547260.8023395343</v>
      </c>
      <c r="BT992" s="249">
        <f>BT991*TABLES!$I$713</f>
        <v>2764193.1081337403</v>
      </c>
      <c r="BU992" s="249">
        <f>BU991*TABLES!$I$713</f>
        <v>4449304.7480626442</v>
      </c>
      <c r="BV992" s="249">
        <f>BV991*TABLES!$I$713</f>
        <v>4485305.2932188548</v>
      </c>
      <c r="BW992" s="417">
        <f t="shared" si="606"/>
        <v>153354579.19586778</v>
      </c>
    </row>
    <row r="993" spans="1:75" x14ac:dyDescent="0.25">
      <c r="A993" s="180" t="s">
        <v>498</v>
      </c>
      <c r="N993" s="249"/>
      <c r="O993" s="249">
        <f>O991+O992</f>
        <v>0</v>
      </c>
      <c r="P993" s="249">
        <f t="shared" ref="P993:BV993" si="618">P991+P992</f>
        <v>0</v>
      </c>
      <c r="Q993" s="249">
        <f t="shared" si="618"/>
        <v>0</v>
      </c>
      <c r="R993" s="249">
        <f t="shared" si="618"/>
        <v>0</v>
      </c>
      <c r="S993" s="249">
        <f t="shared" si="618"/>
        <v>0</v>
      </c>
      <c r="T993" s="249">
        <f t="shared" si="618"/>
        <v>0</v>
      </c>
      <c r="U993" s="249">
        <f t="shared" si="618"/>
        <v>0</v>
      </c>
      <c r="V993" s="249">
        <f t="shared" si="618"/>
        <v>0</v>
      </c>
      <c r="W993" s="249">
        <f t="shared" si="618"/>
        <v>0</v>
      </c>
      <c r="X993" s="249">
        <f t="shared" si="618"/>
        <v>0</v>
      </c>
      <c r="Y993" s="249">
        <f t="shared" si="618"/>
        <v>0</v>
      </c>
      <c r="Z993" s="249">
        <f t="shared" si="618"/>
        <v>0</v>
      </c>
      <c r="AA993" s="249">
        <f t="shared" si="618"/>
        <v>88105549.248047292</v>
      </c>
      <c r="AB993" s="249">
        <f t="shared" si="618"/>
        <v>0</v>
      </c>
      <c r="AC993" s="249">
        <f t="shared" si="618"/>
        <v>15458738.49451803</v>
      </c>
      <c r="AD993" s="249">
        <f t="shared" si="618"/>
        <v>5764367.1402317444</v>
      </c>
      <c r="AE993" s="249">
        <f t="shared" si="618"/>
        <v>34011648.750037581</v>
      </c>
      <c r="AF993" s="249">
        <f t="shared" si="618"/>
        <v>14709137.688157709</v>
      </c>
      <c r="AG993" s="249">
        <f t="shared" si="618"/>
        <v>37909045.300331138</v>
      </c>
      <c r="AH993" s="249">
        <f t="shared" si="618"/>
        <v>2198299.0278119924</v>
      </c>
      <c r="AI993" s="249">
        <f t="shared" si="618"/>
        <v>31582679.44438364</v>
      </c>
      <c r="AJ993" s="249">
        <f t="shared" si="618"/>
        <v>7278518.387903899</v>
      </c>
      <c r="AK993" s="249">
        <f t="shared" si="618"/>
        <v>53208639.986988641</v>
      </c>
      <c r="AL993" s="249">
        <f t="shared" si="618"/>
        <v>19159282.393793747</v>
      </c>
      <c r="AM993" s="249">
        <f t="shared" si="618"/>
        <v>68693315.203707457</v>
      </c>
      <c r="AN993" s="249">
        <f t="shared" si="618"/>
        <v>7291059.9986713845</v>
      </c>
      <c r="AO993" s="249">
        <f t="shared" si="618"/>
        <v>30658215.209472906</v>
      </c>
      <c r="AP993" s="249">
        <f t="shared" si="618"/>
        <v>16326285.434326924</v>
      </c>
      <c r="AQ993" s="249">
        <f t="shared" si="618"/>
        <v>53848770.774674997</v>
      </c>
      <c r="AR993" s="249">
        <f t="shared" si="618"/>
        <v>26710432.523294006</v>
      </c>
      <c r="AS993" s="249">
        <f t="shared" si="618"/>
        <v>26184596.022943839</v>
      </c>
      <c r="AT993" s="249">
        <f t="shared" si="618"/>
        <v>11279500.109248921</v>
      </c>
      <c r="AU993" s="249">
        <f t="shared" si="618"/>
        <v>45236449.172162071</v>
      </c>
      <c r="AV993" s="249">
        <f t="shared" si="618"/>
        <v>20634412.799682692</v>
      </c>
      <c r="AW993" s="249">
        <f t="shared" si="618"/>
        <v>36034849.402603433</v>
      </c>
      <c r="AX993" s="249">
        <f t="shared" si="618"/>
        <v>32902330.8627677</v>
      </c>
      <c r="AY993" s="249">
        <f t="shared" si="618"/>
        <v>22092555.581470303</v>
      </c>
      <c r="AZ993" s="249">
        <f t="shared" si="618"/>
        <v>13935331.734932128</v>
      </c>
      <c r="BA993" s="249">
        <f t="shared" si="618"/>
        <v>32675935.265676167</v>
      </c>
      <c r="BB993" s="249">
        <f t="shared" si="618"/>
        <v>16868018.156244963</v>
      </c>
      <c r="BC993" s="249">
        <f t="shared" si="618"/>
        <v>43136072.291372828</v>
      </c>
      <c r="BD993" s="249">
        <f t="shared" si="618"/>
        <v>36840776.796304904</v>
      </c>
      <c r="BE993" s="249">
        <f t="shared" si="618"/>
        <v>23623153.179035753</v>
      </c>
      <c r="BF993" s="249">
        <f t="shared" si="618"/>
        <v>8451356.9215547368</v>
      </c>
      <c r="BG993" s="249">
        <f t="shared" si="618"/>
        <v>37863221.041968323</v>
      </c>
      <c r="BH993" s="249">
        <f t="shared" si="618"/>
        <v>21752453.903755441</v>
      </c>
      <c r="BI993" s="249">
        <f t="shared" si="618"/>
        <v>43312297.876889378</v>
      </c>
      <c r="BJ993" s="249">
        <f t="shared" si="618"/>
        <v>38259133.219593093</v>
      </c>
      <c r="BK993" s="249">
        <f t="shared" si="618"/>
        <v>39019149.474105641</v>
      </c>
      <c r="BL993" s="249">
        <f t="shared" si="618"/>
        <v>11123002.264804589</v>
      </c>
      <c r="BM993" s="249">
        <f t="shared" si="618"/>
        <v>36037866.22775463</v>
      </c>
      <c r="BN993" s="249">
        <f t="shared" si="618"/>
        <v>18793233.32296475</v>
      </c>
      <c r="BO993" s="249">
        <f t="shared" si="618"/>
        <v>55794778.47653152</v>
      </c>
      <c r="BP993" s="249">
        <f t="shared" si="618"/>
        <v>38370565.027960561</v>
      </c>
      <c r="BQ993" s="249">
        <f t="shared" si="618"/>
        <v>23905698.415969897</v>
      </c>
      <c r="BR993" s="249">
        <f t="shared" si="618"/>
        <v>9412138.8155325502</v>
      </c>
      <c r="BS993" s="249">
        <f t="shared" si="618"/>
        <v>50195666.151269764</v>
      </c>
      <c r="BT993" s="249">
        <f t="shared" si="618"/>
        <v>21192147.162358675</v>
      </c>
      <c r="BU993" s="249">
        <f t="shared" si="618"/>
        <v>34111336.401813611</v>
      </c>
      <c r="BV993" s="249">
        <f t="shared" si="618"/>
        <v>34387340.58134456</v>
      </c>
      <c r="BW993" s="417">
        <f t="shared" si="606"/>
        <v>1396339351.66697</v>
      </c>
    </row>
    <row r="994" spans="1:75" x14ac:dyDescent="0.25">
      <c r="A994" s="180" t="s">
        <v>499</v>
      </c>
      <c r="N994" s="249"/>
      <c r="O994" s="249">
        <f>O991*TABLES!$E$704</f>
        <v>0</v>
      </c>
      <c r="P994" s="249">
        <f>P991*TABLES!$E$704</f>
        <v>0</v>
      </c>
      <c r="Q994" s="249">
        <f>Q991*TABLES!$E$704</f>
        <v>0</v>
      </c>
      <c r="R994" s="249">
        <f>R991*TABLES!$E$704</f>
        <v>0</v>
      </c>
      <c r="S994" s="249">
        <f>S991*TABLES!$E$704</f>
        <v>0</v>
      </c>
      <c r="T994" s="249">
        <f>T991*TABLES!$E$704</f>
        <v>0</v>
      </c>
      <c r="U994" s="249">
        <f>U991*TABLES!$E$704</f>
        <v>0</v>
      </c>
      <c r="V994" s="249">
        <f>V991*TABLES!$E$704</f>
        <v>0</v>
      </c>
      <c r="W994" s="249">
        <f>W991*TABLES!$E$704</f>
        <v>0</v>
      </c>
      <c r="X994" s="249">
        <f>X991*TABLES!$E$704</f>
        <v>0</v>
      </c>
      <c r="Y994" s="249">
        <f>Y991*TABLES!$E$704</f>
        <v>0</v>
      </c>
      <c r="Z994" s="249">
        <f>Z991*TABLES!$E$704</f>
        <v>0</v>
      </c>
      <c r="AA994" s="249">
        <f>AA991*TABLES!$F$704</f>
        <v>4849846.7475989331</v>
      </c>
      <c r="AB994" s="249">
        <f>AB991*TABLES!$F$704</f>
        <v>0</v>
      </c>
      <c r="AC994" s="249">
        <f>AC991*TABLES!$F$704</f>
        <v>850939.73364319431</v>
      </c>
      <c r="AD994" s="249">
        <f>AD991*TABLES!$F$704</f>
        <v>317304.61322376574</v>
      </c>
      <c r="AE994" s="249">
        <f>AE991*TABLES!$F$704</f>
        <v>1872200.8486259219</v>
      </c>
      <c r="AF994" s="249">
        <f>AF991*TABLES!$F$704</f>
        <v>809677.30393528671</v>
      </c>
      <c r="AG994" s="249">
        <f>AG991*TABLES!$F$704</f>
        <v>2086736.4385503377</v>
      </c>
      <c r="AH994" s="249">
        <f>AH991*TABLES!$F$704</f>
        <v>121007.2859346051</v>
      </c>
      <c r="AI994" s="249">
        <f>AI991*TABLES!$F$704</f>
        <v>1738496.1162046038</v>
      </c>
      <c r="AJ994" s="249">
        <f>AJ991*TABLES!$F$704</f>
        <v>400652.38832498522</v>
      </c>
      <c r="AK994" s="249">
        <f>AK991*TABLES!$F$704</f>
        <v>2928915.9625865305</v>
      </c>
      <c r="AL994" s="249">
        <f>AL991*TABLES!$F$704</f>
        <v>1054639.3978235088</v>
      </c>
      <c r="AM994" s="249">
        <f>AM991*TABLES!$G$704</f>
        <v>3066665.8573083687</v>
      </c>
      <c r="AN994" s="249">
        <f>AN991*TABLES!$G$704</f>
        <v>325493.74994068686</v>
      </c>
      <c r="AO994" s="249">
        <f>AO991*TABLES!$G$704</f>
        <v>1368670.3218514691</v>
      </c>
      <c r="AP994" s="249">
        <f>AP991*TABLES!$G$704</f>
        <v>728852.02831816627</v>
      </c>
      <c r="AQ994" s="249">
        <f>AQ991*TABLES!$G$704</f>
        <v>2403962.9810122768</v>
      </c>
      <c r="AR994" s="249">
        <f>AR991*TABLES!$G$704</f>
        <v>1192430.0233613397</v>
      </c>
      <c r="AS994" s="249">
        <f>AS991*TABLES!$G$704</f>
        <v>1168955.1795957072</v>
      </c>
      <c r="AT994" s="249">
        <f>AT991*TABLES!$G$704</f>
        <v>503549.11202004115</v>
      </c>
      <c r="AU994" s="249">
        <f>AU991*TABLES!$G$704</f>
        <v>2019484.3380429496</v>
      </c>
      <c r="AV994" s="249">
        <f>AV991*TABLES!$G$704</f>
        <v>921179.14284297731</v>
      </c>
      <c r="AW994" s="249">
        <f>AW991*TABLES!$G$704</f>
        <v>1608698.6340447962</v>
      </c>
      <c r="AX994" s="249">
        <f>AX991*TABLES!$G$704</f>
        <v>1468854.056373558</v>
      </c>
      <c r="AY994" s="249">
        <f>AY991*TABLES!$H$704</f>
        <v>879792.03643023327</v>
      </c>
      <c r="AZ994" s="249">
        <f>AZ991*TABLES!$H$704</f>
        <v>554946.83900172194</v>
      </c>
      <c r="BA994" s="249">
        <f>BA991*TABLES!$H$704</f>
        <v>1301254.0592525906</v>
      </c>
      <c r="BB994" s="249">
        <f>BB991*TABLES!$H$704</f>
        <v>671735.23631064012</v>
      </c>
      <c r="BC994" s="249">
        <f>BC991*TABLES!$H$704</f>
        <v>1717808.1885944931</v>
      </c>
      <c r="BD994" s="249">
        <f>BD991*TABLES!$H$704</f>
        <v>1467110.5803838237</v>
      </c>
      <c r="BE994" s="249">
        <f>BE991*TABLES!$H$704</f>
        <v>940745.03810319363</v>
      </c>
      <c r="BF994" s="249">
        <f>BF991*TABLES!$H$704</f>
        <v>336558.46147784346</v>
      </c>
      <c r="BG994" s="249">
        <f>BG991*TABLES!$H$704</f>
        <v>1507827.3866270571</v>
      </c>
      <c r="BH994" s="249">
        <f>BH991*TABLES!$H$704</f>
        <v>866248.16430884495</v>
      </c>
      <c r="BI994" s="249">
        <f>BI991*TABLES!$H$704</f>
        <v>1724826.021646037</v>
      </c>
      <c r="BJ994" s="249">
        <f>BJ991*TABLES!$H$704</f>
        <v>1523593.8007802558</v>
      </c>
      <c r="BK994" s="249">
        <f>BK991*TABLES!$I$704</f>
        <v>1866133.2357180959</v>
      </c>
      <c r="BL994" s="249">
        <f>BL991*TABLES!$I$704</f>
        <v>531969.67353413254</v>
      </c>
      <c r="BM994" s="249">
        <f>BM991*TABLES!$I$704</f>
        <v>1723550.1239360909</v>
      </c>
      <c r="BN994" s="249">
        <f>BN991*TABLES!$I$704</f>
        <v>898806.81109831412</v>
      </c>
      <c r="BO994" s="249">
        <f>BO991*TABLES!$I$704</f>
        <v>2668445.9271384641</v>
      </c>
      <c r="BP994" s="249">
        <f>BP991*TABLES!$I$704</f>
        <v>1835113.9795981138</v>
      </c>
      <c r="BQ994" s="249">
        <f>BQ991*TABLES!$I$704</f>
        <v>1143316.0111985602</v>
      </c>
      <c r="BR994" s="249">
        <f>BR991*TABLES!$I$704</f>
        <v>450145.76943851326</v>
      </c>
      <c r="BS994" s="249">
        <f>BS991*TABLES!$I$704</f>
        <v>2400662.2941911626</v>
      </c>
      <c r="BT994" s="249">
        <f>BT991*TABLES!$I$704</f>
        <v>1013537.4729823713</v>
      </c>
      <c r="BU994" s="249">
        <f>BU991*TABLES!$I$704</f>
        <v>1631411.740956303</v>
      </c>
      <c r="BV994" s="249">
        <f>BV991*TABLES!$I$704</f>
        <v>1644611.9408469135</v>
      </c>
      <c r="BW994" s="417">
        <f t="shared" si="606"/>
        <v>65107363.054717779</v>
      </c>
    </row>
    <row r="995" spans="1:75" x14ac:dyDescent="0.25">
      <c r="A995" s="180" t="s">
        <v>500</v>
      </c>
      <c r="N995" s="249"/>
      <c r="O995" s="249">
        <f>O993-O994</f>
        <v>0</v>
      </c>
      <c r="P995" s="249">
        <f t="shared" ref="P995:BV995" si="619">P993-P994</f>
        <v>0</v>
      </c>
      <c r="Q995" s="249">
        <f t="shared" si="619"/>
        <v>0</v>
      </c>
      <c r="R995" s="249">
        <f t="shared" si="619"/>
        <v>0</v>
      </c>
      <c r="S995" s="249">
        <f t="shared" si="619"/>
        <v>0</v>
      </c>
      <c r="T995" s="249">
        <f t="shared" si="619"/>
        <v>0</v>
      </c>
      <c r="U995" s="249">
        <f t="shared" si="619"/>
        <v>0</v>
      </c>
      <c r="V995" s="249">
        <f t="shared" si="619"/>
        <v>0</v>
      </c>
      <c r="W995" s="249">
        <f t="shared" si="619"/>
        <v>0</v>
      </c>
      <c r="X995" s="249">
        <f t="shared" si="619"/>
        <v>0</v>
      </c>
      <c r="Y995" s="249">
        <f t="shared" si="619"/>
        <v>0</v>
      </c>
      <c r="Z995" s="249">
        <f t="shared" si="619"/>
        <v>0</v>
      </c>
      <c r="AA995" s="249">
        <f t="shared" si="619"/>
        <v>83255702.500448361</v>
      </c>
      <c r="AB995" s="249">
        <f t="shared" si="619"/>
        <v>0</v>
      </c>
      <c r="AC995" s="249">
        <f t="shared" si="619"/>
        <v>14607798.760874836</v>
      </c>
      <c r="AD995" s="249">
        <f t="shared" si="619"/>
        <v>5447062.5270079784</v>
      </c>
      <c r="AE995" s="249">
        <f t="shared" si="619"/>
        <v>32139447.90141166</v>
      </c>
      <c r="AF995" s="249">
        <f t="shared" si="619"/>
        <v>13899460.384222422</v>
      </c>
      <c r="AG995" s="249">
        <f t="shared" si="619"/>
        <v>35822308.8617808</v>
      </c>
      <c r="AH995" s="249">
        <f t="shared" si="619"/>
        <v>2077291.7418773873</v>
      </c>
      <c r="AI995" s="249">
        <f t="shared" si="619"/>
        <v>29844183.328179035</v>
      </c>
      <c r="AJ995" s="249">
        <f t="shared" si="619"/>
        <v>6877865.9995789137</v>
      </c>
      <c r="AK995" s="249">
        <f t="shared" si="619"/>
        <v>50279724.024402112</v>
      </c>
      <c r="AL995" s="249">
        <f t="shared" si="619"/>
        <v>18104642.995970238</v>
      </c>
      <c r="AM995" s="249">
        <f t="shared" si="619"/>
        <v>65626649.346399091</v>
      </c>
      <c r="AN995" s="249">
        <f t="shared" si="619"/>
        <v>6965566.2487306977</v>
      </c>
      <c r="AO995" s="249">
        <f t="shared" si="619"/>
        <v>29289544.887621436</v>
      </c>
      <c r="AP995" s="249">
        <f t="shared" si="619"/>
        <v>15597433.406008758</v>
      </c>
      <c r="AQ995" s="249">
        <f t="shared" si="619"/>
        <v>51444807.793662719</v>
      </c>
      <c r="AR995" s="249">
        <f t="shared" si="619"/>
        <v>25518002.499932665</v>
      </c>
      <c r="AS995" s="249">
        <f t="shared" si="619"/>
        <v>25015640.843348131</v>
      </c>
      <c r="AT995" s="249">
        <f t="shared" si="619"/>
        <v>10775950.997228879</v>
      </c>
      <c r="AU995" s="249">
        <f t="shared" si="619"/>
        <v>43216964.834119119</v>
      </c>
      <c r="AV995" s="249">
        <f t="shared" si="619"/>
        <v>19713233.656839713</v>
      </c>
      <c r="AW995" s="249">
        <f t="shared" si="619"/>
        <v>34426150.768558636</v>
      </c>
      <c r="AX995" s="249">
        <f t="shared" si="619"/>
        <v>31433476.806394141</v>
      </c>
      <c r="AY995" s="249">
        <f t="shared" si="619"/>
        <v>21212763.545040071</v>
      </c>
      <c r="AZ995" s="249">
        <f t="shared" si="619"/>
        <v>13380384.895930406</v>
      </c>
      <c r="BA995" s="249">
        <f t="shared" si="619"/>
        <v>31374681.206423577</v>
      </c>
      <c r="BB995" s="249">
        <f t="shared" si="619"/>
        <v>16196282.919934323</v>
      </c>
      <c r="BC995" s="249">
        <f t="shared" si="619"/>
        <v>41418264.102778338</v>
      </c>
      <c r="BD995" s="249">
        <f t="shared" si="619"/>
        <v>35373666.215921082</v>
      </c>
      <c r="BE995" s="249">
        <f t="shared" si="619"/>
        <v>22682408.14093256</v>
      </c>
      <c r="BF995" s="249">
        <f t="shared" si="619"/>
        <v>8114798.4600768937</v>
      </c>
      <c r="BG995" s="249">
        <f t="shared" si="619"/>
        <v>36355393.655341268</v>
      </c>
      <c r="BH995" s="249">
        <f t="shared" si="619"/>
        <v>20886205.739446595</v>
      </c>
      <c r="BI995" s="249">
        <f t="shared" si="619"/>
        <v>41587471.85524334</v>
      </c>
      <c r="BJ995" s="249">
        <f t="shared" si="619"/>
        <v>36735539.418812834</v>
      </c>
      <c r="BK995" s="249">
        <f t="shared" si="619"/>
        <v>37153016.238387547</v>
      </c>
      <c r="BL995" s="249">
        <f t="shared" si="619"/>
        <v>10591032.591270456</v>
      </c>
      <c r="BM995" s="249">
        <f t="shared" si="619"/>
        <v>34314316.103818536</v>
      </c>
      <c r="BN995" s="249">
        <f t="shared" si="619"/>
        <v>17894426.511866435</v>
      </c>
      <c r="BO995" s="249">
        <f t="shared" si="619"/>
        <v>53126332.549393058</v>
      </c>
      <c r="BP995" s="249">
        <f t="shared" si="619"/>
        <v>36535451.048362449</v>
      </c>
      <c r="BQ995" s="249">
        <f t="shared" si="619"/>
        <v>22762382.404771335</v>
      </c>
      <c r="BR995" s="249">
        <f t="shared" si="619"/>
        <v>8961993.0460940376</v>
      </c>
      <c r="BS995" s="249">
        <f t="shared" si="619"/>
        <v>47795003.857078604</v>
      </c>
      <c r="BT995" s="249">
        <f t="shared" si="619"/>
        <v>20178609.689376302</v>
      </c>
      <c r="BU995" s="249">
        <f t="shared" si="619"/>
        <v>32479924.660857309</v>
      </c>
      <c r="BV995" s="249">
        <f t="shared" si="619"/>
        <v>32742728.640497647</v>
      </c>
      <c r="BW995" s="417">
        <f t="shared" si="606"/>
        <v>1331231988.6122525</v>
      </c>
    </row>
    <row r="996" spans="1:75" ht="16.5" thickBot="1" x14ac:dyDescent="0.3">
      <c r="N996" s="249"/>
      <c r="O996" s="249"/>
      <c r="P996" s="249"/>
      <c r="Q996" s="249"/>
      <c r="R996" s="249"/>
      <c r="S996" s="249"/>
      <c r="T996" s="249"/>
      <c r="U996" s="249"/>
      <c r="V996" s="249"/>
      <c r="W996" s="249"/>
      <c r="X996" s="249"/>
      <c r="Y996" s="249"/>
      <c r="Z996" s="249"/>
      <c r="AA996" s="249"/>
      <c r="AB996" s="249"/>
      <c r="AC996" s="249"/>
      <c r="AD996" s="249"/>
      <c r="AE996" s="249"/>
      <c r="AF996" s="249"/>
      <c r="AG996" s="249"/>
      <c r="AH996" s="249"/>
      <c r="AI996" s="249"/>
      <c r="AJ996" s="249"/>
      <c r="AK996" s="249"/>
      <c r="AL996" s="249"/>
      <c r="AM996" s="249"/>
      <c r="AN996" s="249"/>
      <c r="AO996" s="249"/>
      <c r="AP996" s="249"/>
      <c r="AQ996" s="249"/>
      <c r="AR996" s="249"/>
      <c r="AS996" s="249"/>
      <c r="AT996" s="249"/>
      <c r="AU996" s="249"/>
      <c r="AV996" s="249"/>
      <c r="AW996" s="249"/>
      <c r="AX996" s="249"/>
      <c r="AY996" s="249"/>
      <c r="AZ996" s="249"/>
      <c r="BA996" s="249"/>
      <c r="BB996" s="249"/>
      <c r="BC996" s="249"/>
      <c r="BD996" s="249"/>
      <c r="BE996" s="249"/>
      <c r="BF996" s="249"/>
      <c r="BG996" s="249"/>
      <c r="BH996" s="249"/>
      <c r="BI996" s="249"/>
      <c r="BJ996" s="249"/>
      <c r="BK996" s="249"/>
      <c r="BL996" s="249"/>
      <c r="BM996" s="249"/>
      <c r="BN996" s="249"/>
      <c r="BO996" s="249"/>
      <c r="BP996" s="249"/>
      <c r="BQ996" s="249"/>
      <c r="BR996" s="249"/>
      <c r="BS996" s="249"/>
      <c r="BT996" s="249"/>
      <c r="BU996" s="249"/>
      <c r="BV996" s="249"/>
      <c r="BW996" s="418">
        <f t="shared" si="606"/>
        <v>0</v>
      </c>
    </row>
    <row r="997" spans="1:75" ht="16.5" thickBot="1" x14ac:dyDescent="0.3">
      <c r="A997" s="395" t="s">
        <v>165</v>
      </c>
      <c r="N997" s="249"/>
      <c r="O997" s="249"/>
      <c r="P997" s="249"/>
      <c r="Q997" s="249"/>
      <c r="R997" s="249"/>
      <c r="S997" s="249"/>
      <c r="T997" s="249"/>
      <c r="U997" s="249"/>
      <c r="V997" s="249"/>
      <c r="W997" s="249"/>
      <c r="X997" s="249"/>
      <c r="Y997" s="249"/>
      <c r="Z997" s="249"/>
      <c r="AA997" s="249"/>
      <c r="AB997" s="249"/>
      <c r="AC997" s="249"/>
      <c r="AD997" s="249"/>
      <c r="AE997" s="249"/>
      <c r="AF997" s="249"/>
      <c r="AG997" s="249"/>
      <c r="AH997" s="249"/>
      <c r="AI997" s="249"/>
      <c r="AJ997" s="249"/>
      <c r="AK997" s="249"/>
      <c r="AL997" s="249"/>
      <c r="AM997" s="249"/>
      <c r="AN997" s="249"/>
      <c r="AO997" s="249"/>
      <c r="AP997" s="249"/>
      <c r="AQ997" s="249"/>
      <c r="AR997" s="249"/>
      <c r="AS997" s="249"/>
      <c r="AT997" s="249"/>
      <c r="AU997" s="249"/>
      <c r="AV997" s="249"/>
      <c r="AW997" s="249"/>
      <c r="AX997" s="249"/>
      <c r="AY997" s="249"/>
      <c r="AZ997" s="249"/>
      <c r="BA997" s="249"/>
      <c r="BB997" s="249"/>
      <c r="BC997" s="249"/>
      <c r="BD997" s="249"/>
      <c r="BE997" s="249"/>
      <c r="BF997" s="249"/>
      <c r="BG997" s="249"/>
      <c r="BH997" s="249"/>
      <c r="BI997" s="249"/>
      <c r="BJ997" s="249"/>
      <c r="BK997" s="249"/>
      <c r="BL997" s="249"/>
      <c r="BM997" s="249"/>
      <c r="BN997" s="249"/>
      <c r="BO997" s="249"/>
      <c r="BP997" s="249"/>
      <c r="BQ997" s="249"/>
      <c r="BR997" s="249"/>
      <c r="BS997" s="249"/>
      <c r="BT997" s="249"/>
      <c r="BU997" s="249"/>
      <c r="BV997" s="249"/>
      <c r="BW997" s="418">
        <f t="shared" si="606"/>
        <v>0</v>
      </c>
    </row>
    <row r="998" spans="1:75" x14ac:dyDescent="0.25">
      <c r="A998" s="180" t="s">
        <v>494</v>
      </c>
      <c r="N998" s="249">
        <f>TABLES!G241</f>
        <v>1652500</v>
      </c>
      <c r="O998" s="249">
        <f>N998*(1+'MONTHLY DATA'!AM333)</f>
        <v>1662342.6390959742</v>
      </c>
      <c r="P998" s="249">
        <f>O998*(1+'MONTHLY DATA'!AN333)</f>
        <v>2458243.2826631423</v>
      </c>
      <c r="Q998" s="249">
        <f>P998*(1+'MONTHLY DATA'!AO333)</f>
        <v>2704067.6109294561</v>
      </c>
      <c r="R998" s="249">
        <f>Q998*(1+'MONTHLY DATA'!AP333)</f>
        <v>1505779.3639147172</v>
      </c>
      <c r="S998" s="249">
        <f>R998*(1+'MONTHLY DATA'!AQ333)</f>
        <v>2592763.8422406535</v>
      </c>
      <c r="T998" s="249">
        <f>S998*(1+'MONTHLY DATA'!AR333)</f>
        <v>2220758.5953104724</v>
      </c>
      <c r="U998" s="249">
        <f>T998*(1+'MONTHLY DATA'!AS333)</f>
        <v>2678790.0555932573</v>
      </c>
      <c r="V998" s="249">
        <f>U998*(1+'MONTHLY DATA'!AT333)</f>
        <v>1673180.772818963</v>
      </c>
      <c r="W998" s="249">
        <f>V998*(1+'MONTHLY DATA'!AU333)</f>
        <v>2032456.2332838571</v>
      </c>
      <c r="X998" s="249">
        <f>W998*(1+'MONTHLY DATA'!AV333)</f>
        <v>2479596.6046063057</v>
      </c>
      <c r="Y998" s="249">
        <f>X998*(1+'MONTHLY DATA'!AW333)</f>
        <v>1516929.6875238575</v>
      </c>
      <c r="Z998" s="249">
        <f>Y998*(1+'MONTHLY DATA'!AX333)</f>
        <v>1244407.4348152445</v>
      </c>
      <c r="AA998" s="249">
        <f>Z998*(1+'MONTHLY DATA'!AY333)</f>
        <v>1251145.5744214794</v>
      </c>
      <c r="AB998" s="249">
        <f>AA998*(1+'MONTHLY DATA'!AZ333)</f>
        <v>1462604.7314401697</v>
      </c>
      <c r="AC998" s="249">
        <f>AB998*(1+'MONTHLY DATA'!BA333)</f>
        <v>1537842.0233174858</v>
      </c>
      <c r="AD998" s="249">
        <f>AC998*(1+'MONTHLY DATA'!BB333)</f>
        <v>1973866.9426885874</v>
      </c>
      <c r="AE998" s="249">
        <f>AD998*(1+'MONTHLY DATA'!BC333)</f>
        <v>1280193.7028294553</v>
      </c>
      <c r="AF998" s="249">
        <f>AE998*(1+'MONTHLY DATA'!BD333)</f>
        <v>1810423.1842252372</v>
      </c>
      <c r="AG998" s="249">
        <f>AF998*(1+'MONTHLY DATA'!BE333)</f>
        <v>1667495.0381021921</v>
      </c>
      <c r="AH998" s="249">
        <f>AG998*(1+'MONTHLY DATA'!BF333)</f>
        <v>1652055.2692308754</v>
      </c>
      <c r="AI998" s="249">
        <f>AH998*(1+'MONTHLY DATA'!BG333)</f>
        <v>1210310.0559365328</v>
      </c>
      <c r="AJ998" s="249">
        <f>AI998*(1+'MONTHLY DATA'!BH333)</f>
        <v>1713919.7957649995</v>
      </c>
      <c r="AK998" s="249">
        <f>AJ998*(1+'MONTHLY DATA'!BI333)</f>
        <v>2018165.9133564194</v>
      </c>
      <c r="AL998" s="249">
        <f>AK998*(1+'MONTHLY DATA'!BJ333)</f>
        <v>1986131.5337793336</v>
      </c>
      <c r="AM998" s="249">
        <f>AL998*(1+'MONTHLY DATA'!BK333)</f>
        <v>1925566.2051257333</v>
      </c>
      <c r="AN998" s="249">
        <f>AM998*(1+'MONTHLY DATA'!BL333)</f>
        <v>1239741.6864789089</v>
      </c>
      <c r="AO998" s="249">
        <f>AN998*(1+'MONTHLY DATA'!BM333)</f>
        <v>1044667.100579976</v>
      </c>
      <c r="AP998" s="249">
        <f>AO998*(1+'MONTHLY DATA'!BN333)</f>
        <v>1494515.7852710169</v>
      </c>
      <c r="AQ998" s="249">
        <f>AP998*(1+'MONTHLY DATA'!BO333)</f>
        <v>1805240.4800559049</v>
      </c>
      <c r="AR998" s="249">
        <f>AQ998*(1+'MONTHLY DATA'!BP333)</f>
        <v>1370389.9055953794</v>
      </c>
      <c r="AS998" s="249">
        <f>AR998*(1+'MONTHLY DATA'!BQ333)</f>
        <v>1002825.0514644543</v>
      </c>
      <c r="AT998" s="249">
        <f>AS998*(1+'MONTHLY DATA'!BR333)</f>
        <v>1243753.0638639641</v>
      </c>
      <c r="AU998" s="249">
        <f>AT998*(1+'MONTHLY DATA'!BS333)</f>
        <v>1425786.3971059669</v>
      </c>
      <c r="AV998" s="249">
        <f>AU998*(1+'MONTHLY DATA'!BT333)</f>
        <v>1541350.1366608718</v>
      </c>
      <c r="AW998" s="249">
        <f>AV998*(1+'MONTHLY DATA'!BU333)</f>
        <v>1134147.9446581895</v>
      </c>
      <c r="AX998" s="249">
        <f>AW998*(1+'MONTHLY DATA'!BV333)</f>
        <v>1482090.5640236021</v>
      </c>
      <c r="AY998" s="249">
        <f>AX998*(1+'MONTHLY DATA'!BW333)</f>
        <v>1320815.9828904022</v>
      </c>
      <c r="AZ998" s="249">
        <f>AY998*(1+'MONTHLY DATA'!BX333)</f>
        <v>1124968.7715249304</v>
      </c>
      <c r="BA998" s="249">
        <f>AZ998*(1+'MONTHLY DATA'!BY333)</f>
        <v>1269868.5953444238</v>
      </c>
      <c r="BB998" s="249">
        <f>BA998*(1+'MONTHLY DATA'!BZ333)</f>
        <v>1487333.5922971566</v>
      </c>
      <c r="BC998" s="249">
        <f>BB998*(1+'MONTHLY DATA'!CA333)</f>
        <v>1419412.0249155865</v>
      </c>
      <c r="BD998" s="249">
        <f>BC998*(1+'MONTHLY DATA'!CB333)</f>
        <v>1564697.8189601069</v>
      </c>
      <c r="BE998" s="249">
        <f>BD998*(1+'MONTHLY DATA'!CC333)</f>
        <v>1197872.4051461439</v>
      </c>
      <c r="BF998" s="249">
        <f>BE998*(1+'MONTHLY DATA'!CD333)</f>
        <v>1091995.9409493555</v>
      </c>
      <c r="BG998" s="249">
        <f>BF998*(1+'MONTHLY DATA'!CE333)</f>
        <v>1249337.494027179</v>
      </c>
      <c r="BH998" s="249">
        <f>BG998*(1+'MONTHLY DATA'!CF333)</f>
        <v>1481644.1023159458</v>
      </c>
      <c r="BI998" s="249">
        <f>BH998*(1+'MONTHLY DATA'!CG333)</f>
        <v>1537409.2786943205</v>
      </c>
      <c r="BJ998" s="249">
        <f>BI998*(1+'MONTHLY DATA'!CH333)</f>
        <v>1413512.177999543</v>
      </c>
      <c r="BK998" s="249">
        <f>BJ998*(1+'MONTHLY DATA'!CI333)</f>
        <v>1404195.847735455</v>
      </c>
      <c r="BL998" s="249">
        <f>BK998*(1+'MONTHLY DATA'!CJ333)</f>
        <v>1134577.4212638759</v>
      </c>
      <c r="BM998" s="249">
        <f>BL998*(1+'MONTHLY DATA'!CK333)</f>
        <v>1156223.9641695681</v>
      </c>
      <c r="BN998" s="249">
        <f>BM998*(1+'MONTHLY DATA'!CL333)</f>
        <v>1482819.6943083745</v>
      </c>
      <c r="BO998" s="249">
        <f>BN998*(1+'MONTHLY DATA'!CM333)</f>
        <v>1542998.8033695037</v>
      </c>
      <c r="BP998" s="249">
        <f>BO998*(1+'MONTHLY DATA'!CN333)</f>
        <v>1588538.2737359337</v>
      </c>
      <c r="BQ998" s="249">
        <f>BP998*(1+'MONTHLY DATA'!CO333)</f>
        <v>946933.4265117707</v>
      </c>
      <c r="BR998" s="249">
        <f>BQ998*(1+'MONTHLY DATA'!CP333)</f>
        <v>1043177.3352448543</v>
      </c>
      <c r="BS998" s="249">
        <f>BR998*(1+'MONTHLY DATA'!CQ333)</f>
        <v>1428942.9135803678</v>
      </c>
      <c r="BT998" s="249">
        <f>BS998*(1+'MONTHLY DATA'!CR333)</f>
        <v>1373542.7204067972</v>
      </c>
      <c r="BU998" s="249">
        <f>BT998*(1+'MONTHLY DATA'!CS333)</f>
        <v>1056193.9764886335</v>
      </c>
      <c r="BV998" s="249">
        <f>BU998*(1+'MONTHLY DATA'!CT333)</f>
        <v>1306436.0134017903</v>
      </c>
      <c r="BW998" s="417">
        <f>SUM(O998:BV998)</f>
        <v>92666992.784054622</v>
      </c>
    </row>
    <row r="999" spans="1:75" x14ac:dyDescent="0.25">
      <c r="A999" s="180" t="s">
        <v>501</v>
      </c>
      <c r="N999" s="249"/>
      <c r="O999" s="249">
        <f t="shared" ref="O999:AT999" si="620">O998*O882</f>
        <v>0</v>
      </c>
      <c r="P999" s="249">
        <f t="shared" si="620"/>
        <v>0</v>
      </c>
      <c r="Q999" s="249">
        <f t="shared" si="620"/>
        <v>0</v>
      </c>
      <c r="R999" s="249">
        <f t="shared" si="620"/>
        <v>0</v>
      </c>
      <c r="S999" s="249">
        <f t="shared" si="620"/>
        <v>0</v>
      </c>
      <c r="T999" s="249">
        <f t="shared" si="620"/>
        <v>0</v>
      </c>
      <c r="U999" s="249">
        <f t="shared" si="620"/>
        <v>0</v>
      </c>
      <c r="V999" s="249">
        <f t="shared" si="620"/>
        <v>0</v>
      </c>
      <c r="W999" s="249">
        <f t="shared" si="620"/>
        <v>0</v>
      </c>
      <c r="X999" s="249">
        <f t="shared" si="620"/>
        <v>0</v>
      </c>
      <c r="Y999" s="249">
        <f t="shared" si="620"/>
        <v>0</v>
      </c>
      <c r="Z999" s="249">
        <f t="shared" si="620"/>
        <v>0</v>
      </c>
      <c r="AA999" s="249">
        <f t="shared" si="620"/>
        <v>77409027.249597564</v>
      </c>
      <c r="AB999" s="249">
        <f t="shared" si="620"/>
        <v>0</v>
      </c>
      <c r="AC999" s="249">
        <f t="shared" si="620"/>
        <v>21552112.964711055</v>
      </c>
      <c r="AD999" s="249">
        <f t="shared" si="620"/>
        <v>11317086.685173236</v>
      </c>
      <c r="AE999" s="249">
        <f t="shared" si="620"/>
        <v>30299754.868136767</v>
      </c>
      <c r="AF999" s="249">
        <f t="shared" si="620"/>
        <v>17570914.524325613</v>
      </c>
      <c r="AG999" s="249">
        <f t="shared" si="620"/>
        <v>34635882.069044277</v>
      </c>
      <c r="AH999" s="249">
        <f t="shared" si="620"/>
        <v>7739776.2925416902</v>
      </c>
      <c r="AI999" s="249">
        <f t="shared" si="620"/>
        <v>28578388.678409904</v>
      </c>
      <c r="AJ999" s="249">
        <f t="shared" si="620"/>
        <v>11819883.21133549</v>
      </c>
      <c r="AK999" s="249">
        <f t="shared" si="620"/>
        <v>46667668.546988152</v>
      </c>
      <c r="AL999" s="249">
        <f t="shared" si="620"/>
        <v>21577012.789285567</v>
      </c>
      <c r="AM999" s="249">
        <f t="shared" si="620"/>
        <v>67047344.482961632</v>
      </c>
      <c r="AN999" s="249">
        <f t="shared" si="620"/>
        <v>9326958.3339908049</v>
      </c>
      <c r="AO999" s="249">
        <f t="shared" si="620"/>
        <v>26680534.643665191</v>
      </c>
      <c r="AP999" s="249">
        <f t="shared" si="620"/>
        <v>16462694.228424173</v>
      </c>
      <c r="AQ999" s="249">
        <f t="shared" si="620"/>
        <v>50429278.188277997</v>
      </c>
      <c r="AR999" s="249">
        <f t="shared" si="620"/>
        <v>23967778.389345299</v>
      </c>
      <c r="AS999" s="249">
        <f t="shared" si="620"/>
        <v>23063515.338032365</v>
      </c>
      <c r="AT999" s="249">
        <f t="shared" si="620"/>
        <v>11524369.10863168</v>
      </c>
      <c r="AU999" s="249">
        <f t="shared" ref="AU999:BV999" si="621">AU998*AU882</f>
        <v>39738470.879389696</v>
      </c>
      <c r="AV999" s="249">
        <f t="shared" si="621"/>
        <v>19861580.262405001</v>
      </c>
      <c r="AW999" s="249">
        <f t="shared" si="621"/>
        <v>30596861.799105052</v>
      </c>
      <c r="AX999" s="249">
        <f t="shared" si="621"/>
        <v>28733404.846764494</v>
      </c>
      <c r="AY999" s="249">
        <f t="shared" si="621"/>
        <v>24198703.117520727</v>
      </c>
      <c r="AZ999" s="249">
        <f t="shared" si="621"/>
        <v>13747959.282725411</v>
      </c>
      <c r="BA999" s="249">
        <f t="shared" si="621"/>
        <v>31742996.717895336</v>
      </c>
      <c r="BB999" s="249">
        <f t="shared" si="621"/>
        <v>16720817.655878801</v>
      </c>
      <c r="BC999" s="249">
        <f t="shared" si="621"/>
        <v>40794641.086860739</v>
      </c>
      <c r="BD999" s="249">
        <f t="shared" si="621"/>
        <v>33431662.415590983</v>
      </c>
      <c r="BE999" s="249">
        <f t="shared" si="621"/>
        <v>25203196.098351177</v>
      </c>
      <c r="BF999" s="249">
        <f t="shared" si="621"/>
        <v>9294264.8773832954</v>
      </c>
      <c r="BG999" s="249">
        <f t="shared" si="621"/>
        <v>35779948.964116156</v>
      </c>
      <c r="BH999" s="249">
        <f t="shared" si="621"/>
        <v>20993609.633619685</v>
      </c>
      <c r="BI999" s="249">
        <f t="shared" si="621"/>
        <v>41894930.553085014</v>
      </c>
      <c r="BJ999" s="249">
        <f t="shared" si="621"/>
        <v>34394235.29027614</v>
      </c>
      <c r="BK999" s="249">
        <f t="shared" si="621"/>
        <v>40731842.475509889</v>
      </c>
      <c r="BL999" s="249">
        <f t="shared" si="621"/>
        <v>10177025.759059142</v>
      </c>
      <c r="BM999" s="249">
        <f t="shared" si="621"/>
        <v>34429549.51899647</v>
      </c>
      <c r="BN999" s="249">
        <f t="shared" si="621"/>
        <v>16740308.76753768</v>
      </c>
      <c r="BO999" s="249">
        <f t="shared" si="621"/>
        <v>51342165.894832492</v>
      </c>
      <c r="BP999" s="249">
        <f t="shared" si="621"/>
        <v>32987961.126109149</v>
      </c>
      <c r="BQ999" s="249">
        <f t="shared" si="621"/>
        <v>24781072.01369179</v>
      </c>
      <c r="BR999" s="249">
        <f t="shared" si="621"/>
        <v>9129036.8440618925</v>
      </c>
      <c r="BS999" s="249">
        <f t="shared" si="621"/>
        <v>47391696.356515549</v>
      </c>
      <c r="BT999" s="249">
        <f t="shared" si="621"/>
        <v>19286661.114674363</v>
      </c>
      <c r="BU999" s="249">
        <f t="shared" si="621"/>
        <v>33706073.194586098</v>
      </c>
      <c r="BV999" s="249">
        <f t="shared" si="621"/>
        <v>30750957.87234601</v>
      </c>
      <c r="BW999" s="417">
        <f t="shared" si="606"/>
        <v>1336251615.0117667</v>
      </c>
    </row>
    <row r="1000" spans="1:75" x14ac:dyDescent="0.25">
      <c r="A1000" s="180" t="s">
        <v>502</v>
      </c>
      <c r="N1000" s="249"/>
      <c r="O1000" s="249">
        <f>O999*TABLES!$E$714</f>
        <v>0</v>
      </c>
      <c r="P1000" s="249">
        <f>P999*TABLES!$E$714</f>
        <v>0</v>
      </c>
      <c r="Q1000" s="249">
        <f>Q999*TABLES!$E$714</f>
        <v>0</v>
      </c>
      <c r="R1000" s="249">
        <f>R999*TABLES!$E$714</f>
        <v>0</v>
      </c>
      <c r="S1000" s="249">
        <f>S999*TABLES!$E$714</f>
        <v>0</v>
      </c>
      <c r="T1000" s="249">
        <f>T999*TABLES!$E$714</f>
        <v>0</v>
      </c>
      <c r="U1000" s="249">
        <f>U999*TABLES!$E$714</f>
        <v>0</v>
      </c>
      <c r="V1000" s="249">
        <f>V999*TABLES!$E$714</f>
        <v>0</v>
      </c>
      <c r="W1000" s="249">
        <f>W999*TABLES!$E$714</f>
        <v>0</v>
      </c>
      <c r="X1000" s="249">
        <f>X999*TABLES!$E$714</f>
        <v>0</v>
      </c>
      <c r="Y1000" s="249">
        <f>Y999*TABLES!$E$714</f>
        <v>0</v>
      </c>
      <c r="Z1000" s="249">
        <f>Z999*TABLES!$E$714</f>
        <v>0</v>
      </c>
      <c r="AA1000" s="249">
        <f>AA999*TABLES!$F$714</f>
        <v>6192722.1799678048</v>
      </c>
      <c r="AB1000" s="249">
        <f>AB999*TABLES!$F$714</f>
        <v>0</v>
      </c>
      <c r="AC1000" s="249">
        <f>AC999*TABLES!$F$714</f>
        <v>1724169.0371768845</v>
      </c>
      <c r="AD1000" s="249">
        <f>AD999*TABLES!$F$714</f>
        <v>905366.93481385894</v>
      </c>
      <c r="AE1000" s="249">
        <f>AE999*TABLES!$F$714</f>
        <v>2423980.3894509412</v>
      </c>
      <c r="AF1000" s="249">
        <f>AF999*TABLES!$F$714</f>
        <v>1405673.161946049</v>
      </c>
      <c r="AG1000" s="249">
        <f>AG999*TABLES!$F$714</f>
        <v>2770870.565523542</v>
      </c>
      <c r="AH1000" s="249">
        <f>AH999*TABLES!$F$714</f>
        <v>619182.1034033352</v>
      </c>
      <c r="AI1000" s="249">
        <f>AI999*TABLES!$F$714</f>
        <v>2286271.0942727923</v>
      </c>
      <c r="AJ1000" s="249">
        <f>AJ999*TABLES!$F$714</f>
        <v>945590.65690683923</v>
      </c>
      <c r="AK1000" s="249">
        <f>AK999*TABLES!$F$714</f>
        <v>3733413.4837590521</v>
      </c>
      <c r="AL1000" s="249">
        <f>AL999*TABLES!$F$714</f>
        <v>1726161.0231428454</v>
      </c>
      <c r="AM1000" s="249">
        <f>AM999*TABLES!$G$714</f>
        <v>4693314.113807315</v>
      </c>
      <c r="AN1000" s="249">
        <f>AN999*TABLES!$G$714</f>
        <v>652887.08337935642</v>
      </c>
      <c r="AO1000" s="249">
        <f>AO999*TABLES!$G$714</f>
        <v>1867637.4250565635</v>
      </c>
      <c r="AP1000" s="249">
        <f>AP999*TABLES!$G$714</f>
        <v>1152388.5959896923</v>
      </c>
      <c r="AQ1000" s="249">
        <f>AQ999*TABLES!$G$714</f>
        <v>3530049.47317946</v>
      </c>
      <c r="AR1000" s="249">
        <f>AR999*TABLES!$G$714</f>
        <v>1677744.4872541712</v>
      </c>
      <c r="AS1000" s="249">
        <f>AS999*TABLES!$G$714</f>
        <v>1614446.0736622657</v>
      </c>
      <c r="AT1000" s="249">
        <f>AT999*TABLES!$G$714</f>
        <v>806705.8376042177</v>
      </c>
      <c r="AU1000" s="249">
        <f>AU999*TABLES!$G$714</f>
        <v>2781692.9615572789</v>
      </c>
      <c r="AV1000" s="249">
        <f>AV999*TABLES!$G$714</f>
        <v>1390310.6183683502</v>
      </c>
      <c r="AW1000" s="249">
        <f>AW999*TABLES!$G$714</f>
        <v>2141780.325937354</v>
      </c>
      <c r="AX1000" s="249">
        <f>AX999*TABLES!$G$714</f>
        <v>2011338.3392735147</v>
      </c>
      <c r="AY1000" s="249">
        <f>AY999*TABLES!$H$714</f>
        <v>1451922.1870512436</v>
      </c>
      <c r="AZ1000" s="249">
        <f>AZ999*TABLES!$H$714</f>
        <v>824877.55696352455</v>
      </c>
      <c r="BA1000" s="249">
        <f>BA999*TABLES!$H$714</f>
        <v>1904579.8030737201</v>
      </c>
      <c r="BB1000" s="249">
        <f>BB999*TABLES!$H$714</f>
        <v>1003249.0593527281</v>
      </c>
      <c r="BC1000" s="249">
        <f>BC999*TABLES!$H$714</f>
        <v>2447678.4652116443</v>
      </c>
      <c r="BD1000" s="249">
        <f>BD999*TABLES!$H$714</f>
        <v>2005899.744935459</v>
      </c>
      <c r="BE1000" s="249">
        <f>BE999*TABLES!$H$714</f>
        <v>1512191.7659010706</v>
      </c>
      <c r="BF1000" s="249">
        <f>BF999*TABLES!$H$714</f>
        <v>557655.89264299767</v>
      </c>
      <c r="BG1000" s="249">
        <f>BG999*TABLES!$H$714</f>
        <v>2146796.9378469693</v>
      </c>
      <c r="BH1000" s="249">
        <f>BH999*TABLES!$H$714</f>
        <v>1259616.578017181</v>
      </c>
      <c r="BI1000" s="249">
        <f>BI999*TABLES!$H$714</f>
        <v>2513695.8331851009</v>
      </c>
      <c r="BJ1000" s="249">
        <f>BJ999*TABLES!$H$714</f>
        <v>2063654.1174165683</v>
      </c>
      <c r="BK1000" s="249">
        <f>BK999*TABLES!$I$714</f>
        <v>3258547.398040791</v>
      </c>
      <c r="BL1000" s="249">
        <f>BL999*TABLES!$I$714</f>
        <v>814162.06072473142</v>
      </c>
      <c r="BM1000" s="249">
        <f>BM999*TABLES!$I$714</f>
        <v>2754363.9615197177</v>
      </c>
      <c r="BN1000" s="249">
        <f>BN999*TABLES!$I$714</f>
        <v>1339224.7014030144</v>
      </c>
      <c r="BO1000" s="249">
        <f>BO999*TABLES!$I$714</f>
        <v>4107373.2715865993</v>
      </c>
      <c r="BP1000" s="249">
        <f>BP999*TABLES!$I$714</f>
        <v>2639036.8900887319</v>
      </c>
      <c r="BQ1000" s="249">
        <f>BQ999*TABLES!$I$714</f>
        <v>1982485.7610953432</v>
      </c>
      <c r="BR1000" s="249">
        <f>BR999*TABLES!$I$714</f>
        <v>730322.94752495142</v>
      </c>
      <c r="BS1000" s="249">
        <f>BS999*TABLES!$I$714</f>
        <v>3791335.7085212441</v>
      </c>
      <c r="BT1000" s="249">
        <f>BT999*TABLES!$I$714</f>
        <v>1542932.8891739491</v>
      </c>
      <c r="BU1000" s="249">
        <f>BU999*TABLES!$I$714</f>
        <v>2696485.8555668881</v>
      </c>
      <c r="BV1000" s="249">
        <f>BV999*TABLES!$I$714</f>
        <v>2460076.6297876807</v>
      </c>
      <c r="BW1000" s="417">
        <f t="shared" si="606"/>
        <v>96861861.982065365</v>
      </c>
    </row>
    <row r="1001" spans="1:75" x14ac:dyDescent="0.25">
      <c r="A1001" s="180" t="s">
        <v>498</v>
      </c>
      <c r="N1001" s="249"/>
      <c r="O1001" s="249">
        <f>O999+O1000</f>
        <v>0</v>
      </c>
      <c r="P1001" s="249">
        <f t="shared" ref="P1001:BV1001" si="622">P999+P1000</f>
        <v>0</v>
      </c>
      <c r="Q1001" s="249">
        <f t="shared" si="622"/>
        <v>0</v>
      </c>
      <c r="R1001" s="249">
        <f t="shared" si="622"/>
        <v>0</v>
      </c>
      <c r="S1001" s="249">
        <f t="shared" si="622"/>
        <v>0</v>
      </c>
      <c r="T1001" s="249">
        <f t="shared" si="622"/>
        <v>0</v>
      </c>
      <c r="U1001" s="249">
        <f t="shared" si="622"/>
        <v>0</v>
      </c>
      <c r="V1001" s="249">
        <f t="shared" si="622"/>
        <v>0</v>
      </c>
      <c r="W1001" s="249">
        <f t="shared" si="622"/>
        <v>0</v>
      </c>
      <c r="X1001" s="249">
        <f t="shared" si="622"/>
        <v>0</v>
      </c>
      <c r="Y1001" s="249">
        <f t="shared" si="622"/>
        <v>0</v>
      </c>
      <c r="Z1001" s="249">
        <f t="shared" si="622"/>
        <v>0</v>
      </c>
      <c r="AA1001" s="249">
        <f t="shared" si="622"/>
        <v>83601749.42956537</v>
      </c>
      <c r="AB1001" s="249">
        <f t="shared" si="622"/>
        <v>0</v>
      </c>
      <c r="AC1001" s="249">
        <f t="shared" si="622"/>
        <v>23276282.00188794</v>
      </c>
      <c r="AD1001" s="249">
        <f t="shared" si="622"/>
        <v>12222453.619987095</v>
      </c>
      <c r="AE1001" s="249">
        <f t="shared" si="622"/>
        <v>32723735.257587709</v>
      </c>
      <c r="AF1001" s="249">
        <f t="shared" si="622"/>
        <v>18976587.68627166</v>
      </c>
      <c r="AG1001" s="249">
        <f t="shared" si="622"/>
        <v>37406752.63456782</v>
      </c>
      <c r="AH1001" s="249">
        <f t="shared" si="622"/>
        <v>8358958.3959450256</v>
      </c>
      <c r="AI1001" s="249">
        <f t="shared" si="622"/>
        <v>30864659.772682697</v>
      </c>
      <c r="AJ1001" s="249">
        <f t="shared" si="622"/>
        <v>12765473.868242329</v>
      </c>
      <c r="AK1001" s="249">
        <f t="shared" si="622"/>
        <v>50401082.030747205</v>
      </c>
      <c r="AL1001" s="249">
        <f t="shared" si="622"/>
        <v>23303173.812428411</v>
      </c>
      <c r="AM1001" s="249">
        <f t="shared" si="622"/>
        <v>71740658.596768945</v>
      </c>
      <c r="AN1001" s="249">
        <f t="shared" si="622"/>
        <v>9979845.417370161</v>
      </c>
      <c r="AO1001" s="249">
        <f t="shared" si="622"/>
        <v>28548172.068721753</v>
      </c>
      <c r="AP1001" s="249">
        <f t="shared" si="622"/>
        <v>17615082.824413866</v>
      </c>
      <c r="AQ1001" s="249">
        <f t="shared" si="622"/>
        <v>53959327.661457457</v>
      </c>
      <c r="AR1001" s="249">
        <f t="shared" si="622"/>
        <v>25645522.876599472</v>
      </c>
      <c r="AS1001" s="249">
        <f t="shared" si="622"/>
        <v>24677961.411694631</v>
      </c>
      <c r="AT1001" s="249">
        <f t="shared" si="622"/>
        <v>12331074.946235897</v>
      </c>
      <c r="AU1001" s="249">
        <f t="shared" si="622"/>
        <v>42520163.840946972</v>
      </c>
      <c r="AV1001" s="249">
        <f t="shared" si="622"/>
        <v>21251890.880773351</v>
      </c>
      <c r="AW1001" s="249">
        <f t="shared" si="622"/>
        <v>32738642.125042405</v>
      </c>
      <c r="AX1001" s="249">
        <f t="shared" si="622"/>
        <v>30744743.18603801</v>
      </c>
      <c r="AY1001" s="249">
        <f t="shared" si="622"/>
        <v>25650625.304571971</v>
      </c>
      <c r="AZ1001" s="249">
        <f t="shared" si="622"/>
        <v>14572836.839688934</v>
      </c>
      <c r="BA1001" s="249">
        <f t="shared" si="622"/>
        <v>33647576.520969056</v>
      </c>
      <c r="BB1001" s="249">
        <f t="shared" si="622"/>
        <v>17724066.71523153</v>
      </c>
      <c r="BC1001" s="249">
        <f t="shared" si="622"/>
        <v>43242319.552072383</v>
      </c>
      <c r="BD1001" s="249">
        <f t="shared" si="622"/>
        <v>35437562.16052644</v>
      </c>
      <c r="BE1001" s="249">
        <f t="shared" si="622"/>
        <v>26715387.864252247</v>
      </c>
      <c r="BF1001" s="249">
        <f t="shared" si="622"/>
        <v>9851920.7700262927</v>
      </c>
      <c r="BG1001" s="249">
        <f t="shared" si="622"/>
        <v>37926745.901963122</v>
      </c>
      <c r="BH1001" s="249">
        <f t="shared" si="622"/>
        <v>22253226.211636867</v>
      </c>
      <c r="BI1001" s="249">
        <f t="shared" si="622"/>
        <v>44408626.386270113</v>
      </c>
      <c r="BJ1001" s="249">
        <f t="shared" si="622"/>
        <v>36457889.407692708</v>
      </c>
      <c r="BK1001" s="249">
        <f t="shared" si="622"/>
        <v>43990389.873550683</v>
      </c>
      <c r="BL1001" s="249">
        <f t="shared" si="622"/>
        <v>10991187.819783874</v>
      </c>
      <c r="BM1001" s="249">
        <f t="shared" si="622"/>
        <v>37183913.480516188</v>
      </c>
      <c r="BN1001" s="249">
        <f t="shared" si="622"/>
        <v>18079533.468940694</v>
      </c>
      <c r="BO1001" s="249">
        <f t="shared" si="622"/>
        <v>55449539.166419089</v>
      </c>
      <c r="BP1001" s="249">
        <f t="shared" si="622"/>
        <v>35626998.016197883</v>
      </c>
      <c r="BQ1001" s="249">
        <f t="shared" si="622"/>
        <v>26763557.774787135</v>
      </c>
      <c r="BR1001" s="249">
        <f t="shared" si="622"/>
        <v>9859359.7915868443</v>
      </c>
      <c r="BS1001" s="249">
        <f t="shared" si="622"/>
        <v>51183032.065036796</v>
      </c>
      <c r="BT1001" s="249">
        <f t="shared" si="622"/>
        <v>20829594.003848314</v>
      </c>
      <c r="BU1001" s="249">
        <f t="shared" si="622"/>
        <v>36402559.050152987</v>
      </c>
      <c r="BV1001" s="249">
        <f t="shared" si="622"/>
        <v>33211034.50213369</v>
      </c>
      <c r="BW1001" s="417">
        <f t="shared" si="606"/>
        <v>1433113476.9938321</v>
      </c>
    </row>
    <row r="1002" spans="1:75" ht="16.5" thickBot="1" x14ac:dyDescent="0.3">
      <c r="A1002" s="180" t="s">
        <v>503</v>
      </c>
      <c r="N1002" s="249"/>
      <c r="O1002" s="249">
        <f>O999*TABLES!$E$705</f>
        <v>0</v>
      </c>
      <c r="P1002" s="249">
        <f>P999*TABLES!$E$705</f>
        <v>0</v>
      </c>
      <c r="Q1002" s="249">
        <f>Q999*TABLES!$E$705</f>
        <v>0</v>
      </c>
      <c r="R1002" s="249">
        <f>R999*TABLES!$E$705</f>
        <v>0</v>
      </c>
      <c r="S1002" s="249">
        <f>S999*TABLES!$E$705</f>
        <v>0</v>
      </c>
      <c r="T1002" s="249">
        <f>T999*TABLES!$E$705</f>
        <v>0</v>
      </c>
      <c r="U1002" s="249">
        <f>U999*TABLES!$E$705</f>
        <v>0</v>
      </c>
      <c r="V1002" s="249">
        <f>V999*TABLES!$E$705</f>
        <v>0</v>
      </c>
      <c r="W1002" s="249">
        <f>W999*TABLES!$E$705</f>
        <v>0</v>
      </c>
      <c r="X1002" s="249">
        <f>X999*TABLES!$E$705</f>
        <v>0</v>
      </c>
      <c r="Y1002" s="249">
        <f>Y999*TABLES!$E$705</f>
        <v>0</v>
      </c>
      <c r="Z1002" s="249">
        <f>Z999*TABLES!$E$705</f>
        <v>0</v>
      </c>
      <c r="AA1002" s="249">
        <f>AA999*TABLES!$F$705</f>
        <v>5418631.90747183</v>
      </c>
      <c r="AB1002" s="249">
        <f>AB999*TABLES!$F$705</f>
        <v>0</v>
      </c>
      <c r="AC1002" s="249">
        <f>AC999*TABLES!$F$705</f>
        <v>1508647.9075297739</v>
      </c>
      <c r="AD1002" s="249">
        <f>AD999*TABLES!$F$705</f>
        <v>792196.06796212657</v>
      </c>
      <c r="AE1002" s="249">
        <f>AE999*TABLES!$F$705</f>
        <v>2120982.840769574</v>
      </c>
      <c r="AF1002" s="249">
        <f>AF999*TABLES!$F$705</f>
        <v>1229964.0167027931</v>
      </c>
      <c r="AG1002" s="249">
        <f>AG999*TABLES!$F$705</f>
        <v>2424511.7448330997</v>
      </c>
      <c r="AH1002" s="249">
        <f>AH999*TABLES!$F$705</f>
        <v>541784.34047791839</v>
      </c>
      <c r="AI1002" s="249">
        <f>AI999*TABLES!$F$705</f>
        <v>2000487.2074886935</v>
      </c>
      <c r="AJ1002" s="249">
        <f>AJ999*TABLES!$F$705</f>
        <v>827391.82479348429</v>
      </c>
      <c r="AK1002" s="249">
        <f>AK999*TABLES!$F$705</f>
        <v>3266736.798289171</v>
      </c>
      <c r="AL1002" s="249">
        <f>AL999*TABLES!$F$705</f>
        <v>1510390.8952499898</v>
      </c>
      <c r="AM1002" s="249">
        <f>AM999*TABLES!$G$705</f>
        <v>4022840.6689776978</v>
      </c>
      <c r="AN1002" s="249">
        <f>AN999*TABLES!$G$705</f>
        <v>559617.50003944826</v>
      </c>
      <c r="AO1002" s="249">
        <f>AO999*TABLES!$G$705</f>
        <v>1600832.0786199113</v>
      </c>
      <c r="AP1002" s="249">
        <f>AP999*TABLES!$G$705</f>
        <v>987761.65370545036</v>
      </c>
      <c r="AQ1002" s="249">
        <f>AQ999*TABLES!$G$705</f>
        <v>3025756.6912966799</v>
      </c>
      <c r="AR1002" s="249">
        <f>AR999*TABLES!$G$705</f>
        <v>1438066.703360718</v>
      </c>
      <c r="AS1002" s="249">
        <f>AS999*TABLES!$G$705</f>
        <v>1383810.9202819418</v>
      </c>
      <c r="AT1002" s="249">
        <f>AT999*TABLES!$G$705</f>
        <v>691462.14651790075</v>
      </c>
      <c r="AU1002" s="249">
        <f>AU999*TABLES!$G$705</f>
        <v>2384308.2527633817</v>
      </c>
      <c r="AV1002" s="249">
        <f>AV999*TABLES!$G$705</f>
        <v>1191694.8157442999</v>
      </c>
      <c r="AW1002" s="249">
        <f>AW999*TABLES!$G$705</f>
        <v>1835811.7079463031</v>
      </c>
      <c r="AX1002" s="249">
        <f>AX999*TABLES!$G$705</f>
        <v>1724004.2908058695</v>
      </c>
      <c r="AY1002" s="249">
        <f>AY999*TABLES!$H$705</f>
        <v>1693909.218226451</v>
      </c>
      <c r="AZ1002" s="249">
        <f>AZ999*TABLES!$H$705</f>
        <v>962357.14979077887</v>
      </c>
      <c r="BA1002" s="249">
        <f>BA999*TABLES!$H$705</f>
        <v>2222009.7702526739</v>
      </c>
      <c r="BB1002" s="249">
        <f>BB999*TABLES!$H$705</f>
        <v>1170457.2359115162</v>
      </c>
      <c r="BC1002" s="249">
        <f>BC999*TABLES!$H$705</f>
        <v>2855624.8760802518</v>
      </c>
      <c r="BD1002" s="249">
        <f>BD999*TABLES!$H$705</f>
        <v>2340216.3690913692</v>
      </c>
      <c r="BE1002" s="249">
        <f>BE999*TABLES!$H$705</f>
        <v>1764223.7268845825</v>
      </c>
      <c r="BF1002" s="249">
        <f>BF999*TABLES!$H$705</f>
        <v>650598.54141683073</v>
      </c>
      <c r="BG1002" s="249">
        <f>BG999*TABLES!$H$705</f>
        <v>2504596.427488131</v>
      </c>
      <c r="BH1002" s="249">
        <f>BH999*TABLES!$H$705</f>
        <v>1469552.6743533781</v>
      </c>
      <c r="BI1002" s="249">
        <f>BI999*TABLES!$H$705</f>
        <v>2932645.1387159512</v>
      </c>
      <c r="BJ1002" s="249">
        <f>BJ999*TABLES!$H$705</f>
        <v>2407596.4703193302</v>
      </c>
      <c r="BK1002" s="249">
        <f>BK999*TABLES!$I$705</f>
        <v>2647569.7609081431</v>
      </c>
      <c r="BL1002" s="249">
        <f>BL999*TABLES!$I$705</f>
        <v>661506.67433884426</v>
      </c>
      <c r="BM1002" s="249">
        <f>BM999*TABLES!$I$705</f>
        <v>2237920.7187347705</v>
      </c>
      <c r="BN1002" s="249">
        <f>BN999*TABLES!$I$705</f>
        <v>1088120.0698899492</v>
      </c>
      <c r="BO1002" s="249">
        <f>BO999*TABLES!$I$705</f>
        <v>3337240.7831641119</v>
      </c>
      <c r="BP1002" s="249">
        <f>BP999*TABLES!$I$705</f>
        <v>2144217.4731970946</v>
      </c>
      <c r="BQ1002" s="249">
        <f>BQ999*TABLES!$I$705</f>
        <v>1610769.6808899664</v>
      </c>
      <c r="BR1002" s="249">
        <f>BR999*TABLES!$I$705</f>
        <v>593387.39486402308</v>
      </c>
      <c r="BS1002" s="249">
        <f>BS999*TABLES!$I$705</f>
        <v>3080460.2631735108</v>
      </c>
      <c r="BT1002" s="249">
        <f>BT999*TABLES!$I$705</f>
        <v>1253632.9724538336</v>
      </c>
      <c r="BU1002" s="249">
        <f>BU999*TABLES!$I$705</f>
        <v>2190894.7576480964</v>
      </c>
      <c r="BV1002" s="249">
        <f>BV999*TABLES!$I$705</f>
        <v>1998812.2617024907</v>
      </c>
      <c r="BW1002" s="417">
        <f t="shared" si="606"/>
        <v>88306013.391124144</v>
      </c>
    </row>
    <row r="1003" spans="1:75" ht="16.5" thickBot="1" x14ac:dyDescent="0.3">
      <c r="A1003" s="180" t="s">
        <v>500</v>
      </c>
      <c r="N1003" s="249"/>
      <c r="O1003" s="249">
        <f>O1001-O1002</f>
        <v>0</v>
      </c>
      <c r="P1003" s="249">
        <f t="shared" ref="P1003:BV1003" si="623">P1001-P1002</f>
        <v>0</v>
      </c>
      <c r="Q1003" s="249">
        <f t="shared" si="623"/>
        <v>0</v>
      </c>
      <c r="R1003" s="249">
        <f t="shared" si="623"/>
        <v>0</v>
      </c>
      <c r="S1003" s="249">
        <f t="shared" si="623"/>
        <v>0</v>
      </c>
      <c r="T1003" s="249">
        <f t="shared" si="623"/>
        <v>0</v>
      </c>
      <c r="U1003" s="249">
        <f t="shared" si="623"/>
        <v>0</v>
      </c>
      <c r="V1003" s="249">
        <f t="shared" si="623"/>
        <v>0</v>
      </c>
      <c r="W1003" s="249">
        <f t="shared" si="623"/>
        <v>0</v>
      </c>
      <c r="X1003" s="249">
        <f t="shared" si="623"/>
        <v>0</v>
      </c>
      <c r="Y1003" s="249">
        <f t="shared" si="623"/>
        <v>0</v>
      </c>
      <c r="Z1003" s="249">
        <f t="shared" si="623"/>
        <v>0</v>
      </c>
      <c r="AA1003" s="249">
        <f t="shared" si="623"/>
        <v>78183117.522093534</v>
      </c>
      <c r="AB1003" s="249">
        <f t="shared" si="623"/>
        <v>0</v>
      </c>
      <c r="AC1003" s="249">
        <f t="shared" si="623"/>
        <v>21767634.094358165</v>
      </c>
      <c r="AD1003" s="249">
        <f t="shared" si="623"/>
        <v>11430257.552024968</v>
      </c>
      <c r="AE1003" s="249">
        <f t="shared" si="623"/>
        <v>30602752.416818134</v>
      </c>
      <c r="AF1003" s="249">
        <f t="shared" si="623"/>
        <v>17746623.669568866</v>
      </c>
      <c r="AG1003" s="249">
        <f t="shared" si="623"/>
        <v>34982240.889734723</v>
      </c>
      <c r="AH1003" s="249">
        <f t="shared" si="623"/>
        <v>7817174.0554671073</v>
      </c>
      <c r="AI1003" s="249">
        <f t="shared" si="623"/>
        <v>28864172.565194003</v>
      </c>
      <c r="AJ1003" s="249">
        <f t="shared" si="623"/>
        <v>11938082.043448845</v>
      </c>
      <c r="AK1003" s="249">
        <f t="shared" si="623"/>
        <v>47134345.232458033</v>
      </c>
      <c r="AL1003" s="249">
        <f t="shared" si="623"/>
        <v>21792782.917178422</v>
      </c>
      <c r="AM1003" s="249">
        <f t="shared" si="623"/>
        <v>67717817.927791253</v>
      </c>
      <c r="AN1003" s="249">
        <f t="shared" si="623"/>
        <v>9420227.9173307121</v>
      </c>
      <c r="AO1003" s="249">
        <f t="shared" si="623"/>
        <v>26947339.99010184</v>
      </c>
      <c r="AP1003" s="249">
        <f t="shared" si="623"/>
        <v>16627321.170708416</v>
      </c>
      <c r="AQ1003" s="249">
        <f t="shared" si="623"/>
        <v>50933570.970160775</v>
      </c>
      <c r="AR1003" s="249">
        <f t="shared" si="623"/>
        <v>24207456.173238754</v>
      </c>
      <c r="AS1003" s="249">
        <f t="shared" si="623"/>
        <v>23294150.491412688</v>
      </c>
      <c r="AT1003" s="249">
        <f t="shared" si="623"/>
        <v>11639612.799717996</v>
      </c>
      <c r="AU1003" s="249">
        <f t="shared" si="623"/>
        <v>40135855.588183589</v>
      </c>
      <c r="AV1003" s="249">
        <f t="shared" si="623"/>
        <v>20060196.065029051</v>
      </c>
      <c r="AW1003" s="249">
        <f t="shared" si="623"/>
        <v>30902830.417096101</v>
      </c>
      <c r="AX1003" s="249">
        <f t="shared" si="623"/>
        <v>29020738.895232141</v>
      </c>
      <c r="AY1003" s="249">
        <f t="shared" si="623"/>
        <v>23956716.08634552</v>
      </c>
      <c r="AZ1003" s="249">
        <f t="shared" si="623"/>
        <v>13610479.689898156</v>
      </c>
      <c r="BA1003" s="249">
        <f t="shared" si="623"/>
        <v>31425566.750716381</v>
      </c>
      <c r="BB1003" s="249">
        <f t="shared" si="623"/>
        <v>16553609.479320014</v>
      </c>
      <c r="BC1003" s="249">
        <f t="shared" si="623"/>
        <v>40386694.675992131</v>
      </c>
      <c r="BD1003" s="249">
        <f t="shared" si="623"/>
        <v>33097345.79143507</v>
      </c>
      <c r="BE1003" s="249">
        <f t="shared" si="623"/>
        <v>24951164.137367666</v>
      </c>
      <c r="BF1003" s="249">
        <f t="shared" si="623"/>
        <v>9201322.2286094613</v>
      </c>
      <c r="BG1003" s="249">
        <f t="shared" si="623"/>
        <v>35422149.474474989</v>
      </c>
      <c r="BH1003" s="249">
        <f t="shared" si="623"/>
        <v>20783673.537283488</v>
      </c>
      <c r="BI1003" s="249">
        <f t="shared" si="623"/>
        <v>41475981.247554161</v>
      </c>
      <c r="BJ1003" s="249">
        <f t="shared" si="623"/>
        <v>34050292.937373377</v>
      </c>
      <c r="BK1003" s="249">
        <f t="shared" si="623"/>
        <v>41342820.112642542</v>
      </c>
      <c r="BL1003" s="249">
        <f t="shared" si="623"/>
        <v>10329681.14544503</v>
      </c>
      <c r="BM1003" s="249">
        <f t="shared" si="623"/>
        <v>34945992.761781417</v>
      </c>
      <c r="BN1003" s="249">
        <f t="shared" si="623"/>
        <v>16991413.399050746</v>
      </c>
      <c r="BO1003" s="249">
        <f t="shared" si="623"/>
        <v>52112298.383254975</v>
      </c>
      <c r="BP1003" s="249">
        <f t="shared" si="623"/>
        <v>33482780.543000787</v>
      </c>
      <c r="BQ1003" s="249">
        <f t="shared" si="623"/>
        <v>25152788.093897168</v>
      </c>
      <c r="BR1003" s="249">
        <f t="shared" si="623"/>
        <v>9265972.3967228215</v>
      </c>
      <c r="BS1003" s="249">
        <f t="shared" si="623"/>
        <v>48102571.801863283</v>
      </c>
      <c r="BT1003" s="249">
        <f t="shared" si="623"/>
        <v>19575961.031394482</v>
      </c>
      <c r="BU1003" s="249">
        <f t="shared" si="623"/>
        <v>34211664.292504892</v>
      </c>
      <c r="BV1003" s="249">
        <f t="shared" si="623"/>
        <v>31212222.240431201</v>
      </c>
      <c r="BW1003" s="790">
        <f t="shared" si="606"/>
        <v>1344807463.6027076</v>
      </c>
    </row>
    <row r="1004" spans="1:75" ht="16.5" thickBot="1" x14ac:dyDescent="0.3">
      <c r="BW1004" s="405">
        <f t="shared" si="606"/>
        <v>0</v>
      </c>
    </row>
    <row r="1005" spans="1:75" ht="16.5" thickBot="1" x14ac:dyDescent="0.3">
      <c r="A1005" s="172"/>
      <c r="BW1005" s="405">
        <f t="shared" si="606"/>
        <v>0</v>
      </c>
    </row>
    <row r="1006" spans="1:75" ht="16.5" thickBot="1" x14ac:dyDescent="0.3">
      <c r="A1006" s="390" t="s">
        <v>493</v>
      </c>
      <c r="BW1006" s="405">
        <f t="shared" si="606"/>
        <v>0</v>
      </c>
    </row>
    <row r="1007" spans="1:75" ht="16.5" thickBot="1" x14ac:dyDescent="0.3">
      <c r="A1007" s="180" t="s">
        <v>505</v>
      </c>
      <c r="N1007" s="391">
        <f>TABLES!G237</f>
        <v>235.01</v>
      </c>
      <c r="O1007" s="391">
        <f>N1007*(1+'MONTHLY DATA'!AM336)*(1+7%)</f>
        <v>260.26182449999999</v>
      </c>
      <c r="P1007" s="391">
        <f>O1007*(1+'MONTHLY DATA'!AN336)</f>
        <v>260.26182449999999</v>
      </c>
      <c r="Q1007" s="391">
        <f>P1007*(1+'MONTHLY DATA'!AO336)</f>
        <v>260.26182449999999</v>
      </c>
      <c r="R1007" s="391">
        <f>Q1007*(1+'MONTHLY DATA'!AP336)</f>
        <v>260.26182449999999</v>
      </c>
      <c r="S1007" s="391">
        <f>R1007*(1+'MONTHLY DATA'!AQ336)</f>
        <v>260.26182449999999</v>
      </c>
      <c r="T1007" s="391">
        <f>S1007*(1+'MONTHLY DATA'!AR336)</f>
        <v>260.26182449999999</v>
      </c>
      <c r="U1007" s="391">
        <f>T1007*(1+'MONTHLY DATA'!AS336)</f>
        <v>260.26182449999999</v>
      </c>
      <c r="V1007" s="391">
        <f>U1007*(1+'MONTHLY DATA'!AT336)</f>
        <v>260.26182449999999</v>
      </c>
      <c r="W1007" s="391">
        <f>V1007*(1+'MONTHLY DATA'!AU336)</f>
        <v>260.26182449999999</v>
      </c>
      <c r="X1007" s="391">
        <f>W1007*(1+'MONTHLY DATA'!AV336)</f>
        <v>260.26182449999999</v>
      </c>
      <c r="Y1007" s="391">
        <f>X1007*(1+'MONTHLY DATA'!AW336)</f>
        <v>260.26182449999999</v>
      </c>
      <c r="Z1007" s="391">
        <f>Y1007*(1+'MONTHLY DATA'!AX336)</f>
        <v>260.26182449999999</v>
      </c>
      <c r="AA1007" s="391">
        <f>Z1007*(1+'MONTHLY DATA'!AY336)</f>
        <v>271.97360660249996</v>
      </c>
      <c r="AB1007" s="391">
        <f>AA1007*(1+'MONTHLY DATA'!AZ336)</f>
        <v>271.97360660249996</v>
      </c>
      <c r="AC1007" s="391">
        <f>AB1007*(1+'MONTHLY DATA'!BA336)</f>
        <v>271.97360660249996</v>
      </c>
      <c r="AD1007" s="391">
        <f>AC1007*(1+'MONTHLY DATA'!BB336)</f>
        <v>271.97360660249996</v>
      </c>
      <c r="AE1007" s="391">
        <f>AD1007*(1+'MONTHLY DATA'!BC336)</f>
        <v>271.97360660249996</v>
      </c>
      <c r="AF1007" s="391">
        <f>AE1007*(1+'MONTHLY DATA'!BD336)</f>
        <v>271.97360660249996</v>
      </c>
      <c r="AG1007" s="391">
        <f>AF1007*(1+'MONTHLY DATA'!BE336)</f>
        <v>271.97360660249996</v>
      </c>
      <c r="AH1007" s="391">
        <f>AG1007*(1+'MONTHLY DATA'!BF336)</f>
        <v>271.97360660249996</v>
      </c>
      <c r="AI1007" s="391">
        <f>AH1007*(1+'MONTHLY DATA'!BG336)</f>
        <v>271.97360660249996</v>
      </c>
      <c r="AJ1007" s="391">
        <f>AI1007*(1+'MONTHLY DATA'!BH336)</f>
        <v>271.97360660249996</v>
      </c>
      <c r="AK1007" s="391">
        <f>AJ1007*(1+'MONTHLY DATA'!BI336)</f>
        <v>271.97360660249996</v>
      </c>
      <c r="AL1007" s="391">
        <f>AK1007*(1+'MONTHLY DATA'!BJ336)</f>
        <v>271.97360660249996</v>
      </c>
      <c r="AM1007" s="391">
        <f>AL1007*(1+'MONTHLY DATA'!BK336)</f>
        <v>288.29202299864994</v>
      </c>
      <c r="AN1007" s="391">
        <f>AM1007*(1+'MONTHLY DATA'!BL336)</f>
        <v>288.29202299864994</v>
      </c>
      <c r="AO1007" s="391">
        <f>AN1007*(1+'MONTHLY DATA'!BM336)</f>
        <v>288.29202299864994</v>
      </c>
      <c r="AP1007" s="391">
        <f>AO1007*(1+'MONTHLY DATA'!BN336)</f>
        <v>288.29202299864994</v>
      </c>
      <c r="AQ1007" s="391">
        <f>AP1007*(1+'MONTHLY DATA'!BO336)</f>
        <v>288.29202299864994</v>
      </c>
      <c r="AR1007" s="391">
        <f>AQ1007*(1+'MONTHLY DATA'!BP336)</f>
        <v>288.29202299864994</v>
      </c>
      <c r="AS1007" s="391">
        <f>AR1007*(1+'MONTHLY DATA'!BQ336)</f>
        <v>288.29202299864994</v>
      </c>
      <c r="AT1007" s="391">
        <f>AS1007*(1+'MONTHLY DATA'!BR336)</f>
        <v>288.29202299864994</v>
      </c>
      <c r="AU1007" s="391">
        <f>AT1007*(1+'MONTHLY DATA'!BS336)</f>
        <v>288.29202299864994</v>
      </c>
      <c r="AV1007" s="391">
        <f>AU1007*(1+'MONTHLY DATA'!BT336)</f>
        <v>288.29202299864994</v>
      </c>
      <c r="AW1007" s="391">
        <f>AV1007*(1+'MONTHLY DATA'!BU336)</f>
        <v>288.29202299864994</v>
      </c>
      <c r="AX1007" s="391">
        <f>AW1007*(1+'MONTHLY DATA'!BV336)</f>
        <v>288.29202299864994</v>
      </c>
      <c r="AY1007" s="391">
        <f>AX1007*(1+'MONTHLY DATA'!BW336)</f>
        <v>307.60758853955946</v>
      </c>
      <c r="AZ1007" s="391">
        <f>AY1007*(1+'MONTHLY DATA'!BX336)</f>
        <v>307.60758853955946</v>
      </c>
      <c r="BA1007" s="391">
        <f>AZ1007*(1+'MONTHLY DATA'!BY336)</f>
        <v>307.60758853955946</v>
      </c>
      <c r="BB1007" s="391">
        <f>BA1007*(1+'MONTHLY DATA'!BZ336)</f>
        <v>307.60758853955946</v>
      </c>
      <c r="BC1007" s="391">
        <f>BB1007*(1+'MONTHLY DATA'!CA336)</f>
        <v>307.60758853955946</v>
      </c>
      <c r="BD1007" s="391">
        <f>BC1007*(1+'MONTHLY DATA'!CB336)</f>
        <v>307.60758853955946</v>
      </c>
      <c r="BE1007" s="391">
        <f>BD1007*(1+'MONTHLY DATA'!CC336)</f>
        <v>307.60758853955946</v>
      </c>
      <c r="BF1007" s="391">
        <f>BE1007*(1+'MONTHLY DATA'!CD336)</f>
        <v>307.60758853955946</v>
      </c>
      <c r="BG1007" s="391">
        <f>BF1007*(1+'MONTHLY DATA'!CE336)</f>
        <v>307.60758853955946</v>
      </c>
      <c r="BH1007" s="391">
        <f>BG1007*(1+'MONTHLY DATA'!CF336)</f>
        <v>307.60758853955946</v>
      </c>
      <c r="BI1007" s="391">
        <f>BH1007*(1+'MONTHLY DATA'!CG336)</f>
        <v>307.60758853955946</v>
      </c>
      <c r="BJ1007" s="391">
        <f>BI1007*(1+'MONTHLY DATA'!CH336)</f>
        <v>307.60758853955946</v>
      </c>
      <c r="BK1007" s="391">
        <f>BJ1007*(1+'MONTHLY DATA'!CI336)</f>
        <v>326.9868666175517</v>
      </c>
      <c r="BL1007" s="391">
        <f>BK1007*(1+'MONTHLY DATA'!CJ336)</f>
        <v>326.9868666175517</v>
      </c>
      <c r="BM1007" s="391">
        <f>BL1007*(1+'MONTHLY DATA'!CK336)</f>
        <v>326.9868666175517</v>
      </c>
      <c r="BN1007" s="391">
        <f>BM1007*(1+'MONTHLY DATA'!CL336)</f>
        <v>326.9868666175517</v>
      </c>
      <c r="BO1007" s="391">
        <f>BN1007*(1+'MONTHLY DATA'!CM336)</f>
        <v>326.9868666175517</v>
      </c>
      <c r="BP1007" s="391">
        <f>BO1007*(1+'MONTHLY DATA'!CN336)</f>
        <v>326.9868666175517</v>
      </c>
      <c r="BQ1007" s="391">
        <f>BP1007*(1+'MONTHLY DATA'!CO336)</f>
        <v>326.9868666175517</v>
      </c>
      <c r="BR1007" s="391">
        <f>BQ1007*(1+'MONTHLY DATA'!CP336)</f>
        <v>326.9868666175517</v>
      </c>
      <c r="BS1007" s="391">
        <f>BR1007*(1+'MONTHLY DATA'!CQ336)</f>
        <v>326.9868666175517</v>
      </c>
      <c r="BT1007" s="391">
        <f>BS1007*(1+'MONTHLY DATA'!CR336)</f>
        <v>326.9868666175517</v>
      </c>
      <c r="BU1007" s="391">
        <f>BT1007*(1+'MONTHLY DATA'!CS336)</f>
        <v>326.9868666175517</v>
      </c>
      <c r="BV1007" s="391">
        <f>BU1007*(1+'MONTHLY DATA'!CT336)</f>
        <v>326.9868666175517</v>
      </c>
      <c r="BW1007" s="787">
        <f>SUM(O1007:BV1007)</f>
        <v>17461.462911099148</v>
      </c>
    </row>
    <row r="1008" spans="1:75" ht="16.5" thickBot="1" x14ac:dyDescent="0.3">
      <c r="A1008" s="180" t="s">
        <v>506</v>
      </c>
      <c r="N1008" s="391"/>
      <c r="O1008" s="391">
        <f t="shared" ref="O1008:AT1008" si="624">O1007*O861</f>
        <v>0</v>
      </c>
      <c r="P1008" s="391">
        <f t="shared" si="624"/>
        <v>0</v>
      </c>
      <c r="Q1008" s="391">
        <f t="shared" si="624"/>
        <v>0</v>
      </c>
      <c r="R1008" s="391">
        <f t="shared" si="624"/>
        <v>0</v>
      </c>
      <c r="S1008" s="391">
        <f t="shared" si="624"/>
        <v>0</v>
      </c>
      <c r="T1008" s="391">
        <f t="shared" si="624"/>
        <v>0</v>
      </c>
      <c r="U1008" s="391">
        <f t="shared" si="624"/>
        <v>0</v>
      </c>
      <c r="V1008" s="391">
        <f t="shared" si="624"/>
        <v>0</v>
      </c>
      <c r="W1008" s="391">
        <f t="shared" si="624"/>
        <v>0</v>
      </c>
      <c r="X1008" s="391">
        <f t="shared" si="624"/>
        <v>0</v>
      </c>
      <c r="Y1008" s="391">
        <f t="shared" si="624"/>
        <v>0</v>
      </c>
      <c r="Z1008" s="391">
        <f t="shared" si="624"/>
        <v>0</v>
      </c>
      <c r="AA1008" s="391">
        <f t="shared" si="624"/>
        <v>62739.574985879466</v>
      </c>
      <c r="AB1008" s="391">
        <f t="shared" si="624"/>
        <v>0</v>
      </c>
      <c r="AC1008" s="391">
        <f t="shared" si="624"/>
        <v>974.61708546685429</v>
      </c>
      <c r="AD1008" s="391">
        <f t="shared" si="624"/>
        <v>7953.3213739831426</v>
      </c>
      <c r="AE1008" s="391">
        <f t="shared" si="624"/>
        <v>13533.422045907997</v>
      </c>
      <c r="AF1008" s="391">
        <f t="shared" si="624"/>
        <v>7953.3213739831426</v>
      </c>
      <c r="AG1008" s="391">
        <f t="shared" si="624"/>
        <v>13533.422045907997</v>
      </c>
      <c r="AH1008" s="391">
        <f t="shared" si="624"/>
        <v>7953.3213739831426</v>
      </c>
      <c r="AI1008" s="391">
        <f t="shared" si="624"/>
        <v>13533.422045907997</v>
      </c>
      <c r="AJ1008" s="391">
        <f t="shared" si="624"/>
        <v>7953.3213739831426</v>
      </c>
      <c r="AK1008" s="391">
        <f t="shared" si="624"/>
        <v>13533.422045907997</v>
      </c>
      <c r="AL1008" s="391">
        <f t="shared" si="624"/>
        <v>7953.3213739831426</v>
      </c>
      <c r="AM1008" s="391">
        <f t="shared" si="624"/>
        <v>44136.033895145978</v>
      </c>
      <c r="AN1008" s="391">
        <f t="shared" si="624"/>
        <v>12773.967235841013</v>
      </c>
      <c r="AO1008" s="391">
        <f t="shared" si="624"/>
        <v>14470.928498164092</v>
      </c>
      <c r="AP1008" s="391">
        <f t="shared" si="624"/>
        <v>22222.280751226888</v>
      </c>
      <c r="AQ1008" s="391">
        <f t="shared" si="624"/>
        <v>14470.928498164092</v>
      </c>
      <c r="AR1008" s="391">
        <f t="shared" si="624"/>
        <v>22222.280751226888</v>
      </c>
      <c r="AS1008" s="391">
        <f t="shared" si="624"/>
        <v>14470.928498164092</v>
      </c>
      <c r="AT1008" s="391">
        <f t="shared" si="624"/>
        <v>22222.280751226888</v>
      </c>
      <c r="AU1008" s="391">
        <f t="shared" ref="AU1008:BV1008" si="625">AU1007*AU861</f>
        <v>14470.928498164092</v>
      </c>
      <c r="AV1008" s="391">
        <f t="shared" si="625"/>
        <v>22222.280751226888</v>
      </c>
      <c r="AW1008" s="391">
        <f t="shared" si="625"/>
        <v>14470.928498164092</v>
      </c>
      <c r="AX1008" s="391">
        <f t="shared" si="625"/>
        <v>22222.280751226888</v>
      </c>
      <c r="AY1008" s="391">
        <f t="shared" si="625"/>
        <v>7731.5626947143683</v>
      </c>
      <c r="AZ1008" s="391">
        <f t="shared" si="625"/>
        <v>26272.187998581667</v>
      </c>
      <c r="BA1008" s="391">
        <f t="shared" si="625"/>
        <v>10825.117845581726</v>
      </c>
      <c r="BB1008" s="391">
        <f t="shared" si="625"/>
        <v>24651.230115531751</v>
      </c>
      <c r="BC1008" s="391">
        <f t="shared" si="625"/>
        <v>10825.117845581726</v>
      </c>
      <c r="BD1008" s="391">
        <f t="shared" si="625"/>
        <v>24651.230115531751</v>
      </c>
      <c r="BE1008" s="391">
        <f t="shared" si="625"/>
        <v>10825.117845581726</v>
      </c>
      <c r="BF1008" s="391">
        <f t="shared" si="625"/>
        <v>24651.230115531751</v>
      </c>
      <c r="BG1008" s="391">
        <f t="shared" si="625"/>
        <v>10825.117845581726</v>
      </c>
      <c r="BH1008" s="391">
        <f t="shared" si="625"/>
        <v>24651.230115531751</v>
      </c>
      <c r="BI1008" s="391">
        <f t="shared" si="625"/>
        <v>10825.117845581726</v>
      </c>
      <c r="BJ1008" s="391">
        <f t="shared" si="625"/>
        <v>24651.230115531751</v>
      </c>
      <c r="BK1008" s="391">
        <f t="shared" si="625"/>
        <v>40813.843255874592</v>
      </c>
      <c r="BL1008" s="391">
        <f t="shared" si="625"/>
        <v>14295.53529337327</v>
      </c>
      <c r="BM1008" s="391">
        <f t="shared" si="625"/>
        <v>19632.331095113397</v>
      </c>
      <c r="BN1008" s="391">
        <f t="shared" si="625"/>
        <v>25187.060923488993</v>
      </c>
      <c r="BO1008" s="391">
        <f t="shared" si="625"/>
        <v>19632.331095113397</v>
      </c>
      <c r="BP1008" s="391">
        <f t="shared" si="625"/>
        <v>25187.060923488993</v>
      </c>
      <c r="BQ1008" s="391">
        <f t="shared" si="625"/>
        <v>19632.331095113397</v>
      </c>
      <c r="BR1008" s="391">
        <f t="shared" si="625"/>
        <v>25187.060923488993</v>
      </c>
      <c r="BS1008" s="391">
        <f t="shared" si="625"/>
        <v>19632.331095113397</v>
      </c>
      <c r="BT1008" s="391">
        <f t="shared" si="625"/>
        <v>25187.060923488993</v>
      </c>
      <c r="BU1008" s="391">
        <f t="shared" si="625"/>
        <v>19632.331095113397</v>
      </c>
      <c r="BV1008" s="391">
        <f t="shared" si="625"/>
        <v>25187.060923488993</v>
      </c>
      <c r="BW1008" s="787">
        <f t="shared" si="606"/>
        <v>888582.3636439594</v>
      </c>
    </row>
    <row r="1009" spans="1:75" ht="16.5" thickBot="1" x14ac:dyDescent="0.3">
      <c r="A1009" s="180" t="s">
        <v>1087</v>
      </c>
      <c r="N1009" s="391"/>
      <c r="O1009" s="656">
        <f t="shared" ref="O1009:AT1009" si="626">(O1008/O5)*O2</f>
        <v>0</v>
      </c>
      <c r="P1009" s="656">
        <f t="shared" si="626"/>
        <v>0</v>
      </c>
      <c r="Q1009" s="656">
        <f t="shared" si="626"/>
        <v>0</v>
      </c>
      <c r="R1009" s="656">
        <f t="shared" si="626"/>
        <v>0</v>
      </c>
      <c r="S1009" s="656">
        <f t="shared" si="626"/>
        <v>0</v>
      </c>
      <c r="T1009" s="656">
        <f t="shared" si="626"/>
        <v>0</v>
      </c>
      <c r="U1009" s="656">
        <f t="shared" si="626"/>
        <v>0</v>
      </c>
      <c r="V1009" s="656">
        <f t="shared" si="626"/>
        <v>0</v>
      </c>
      <c r="W1009" s="656">
        <f t="shared" si="626"/>
        <v>0</v>
      </c>
      <c r="X1009" s="656">
        <f t="shared" si="626"/>
        <v>0</v>
      </c>
      <c r="Y1009" s="656">
        <f t="shared" si="626"/>
        <v>0</v>
      </c>
      <c r="Z1009" s="656">
        <f t="shared" si="626"/>
        <v>0</v>
      </c>
      <c r="AA1009" s="656">
        <f t="shared" si="626"/>
        <v>94109362.478819206</v>
      </c>
      <c r="AB1009" s="656">
        <f t="shared" si="626"/>
        <v>0</v>
      </c>
      <c r="AC1009" s="656">
        <f t="shared" si="626"/>
        <v>1430635.2901931878</v>
      </c>
      <c r="AD1009" s="656">
        <f t="shared" si="626"/>
        <v>14259837.381118013</v>
      </c>
      <c r="AE1009" s="656">
        <f t="shared" si="626"/>
        <v>23533117.22427335</v>
      </c>
      <c r="AF1009" s="656">
        <f t="shared" si="626"/>
        <v>10458617.606787832</v>
      </c>
      <c r="AG1009" s="656">
        <f t="shared" si="626"/>
        <v>19285126.415418897</v>
      </c>
      <c r="AH1009" s="656">
        <f t="shared" si="626"/>
        <v>10153740.287451813</v>
      </c>
      <c r="AI1009" s="656">
        <f t="shared" si="626"/>
        <v>20480578.696140766</v>
      </c>
      <c r="AJ1009" s="656">
        <f t="shared" si="626"/>
        <v>11910098.757539757</v>
      </c>
      <c r="AK1009" s="656">
        <f t="shared" si="626"/>
        <v>24728569.504995223</v>
      </c>
      <c r="AL1009" s="656">
        <f t="shared" si="626"/>
        <v>14491788.735120863</v>
      </c>
      <c r="AM1009" s="656">
        <f t="shared" si="626"/>
        <v>79244242.67537573</v>
      </c>
      <c r="AN1009" s="656">
        <f t="shared" si="626"/>
        <v>21945675.711174861</v>
      </c>
      <c r="AO1009" s="656">
        <f t="shared" si="626"/>
        <v>22357584.529663522</v>
      </c>
      <c r="AP1009" s="656">
        <f t="shared" si="626"/>
        <v>34035177.361089602</v>
      </c>
      <c r="AQ1009" s="656">
        <f t="shared" si="626"/>
        <v>26992089.788154498</v>
      </c>
      <c r="AR1009" s="656">
        <f t="shared" si="626"/>
        <v>50196210.638065442</v>
      </c>
      <c r="AS1009" s="656">
        <f t="shared" si="626"/>
        <v>24728263.110098053</v>
      </c>
      <c r="AT1009" s="656">
        <f t="shared" si="626"/>
        <v>43464166.763429061</v>
      </c>
      <c r="AU1009" s="656">
        <f t="shared" ref="AU1009:BV1009" si="627">(AU1008/AU5)*AU2</f>
        <v>27665010.364137236</v>
      </c>
      <c r="AV1009" s="656">
        <f t="shared" si="627"/>
        <v>29414218.885260314</v>
      </c>
      <c r="AW1009" s="656">
        <f t="shared" si="627"/>
        <v>37738114.247712217</v>
      </c>
      <c r="AX1009" s="656">
        <f t="shared" si="627"/>
        <v>39934745.702940084</v>
      </c>
      <c r="AY1009" s="656">
        <f t="shared" si="627"/>
        <v>12950367.513646567</v>
      </c>
      <c r="AZ1009" s="656">
        <f t="shared" si="627"/>
        <v>69283512.921973944</v>
      </c>
      <c r="BA1009" s="656">
        <f t="shared" si="627"/>
        <v>21357320.73769477</v>
      </c>
      <c r="BB1009" s="656">
        <f t="shared" si="627"/>
        <v>47576874.122976288</v>
      </c>
      <c r="BC1009" s="656">
        <f t="shared" si="627"/>
        <v>20697625.320752259</v>
      </c>
      <c r="BD1009" s="656">
        <f t="shared" si="627"/>
        <v>48653743.649075828</v>
      </c>
      <c r="BE1009" s="656">
        <f t="shared" si="627"/>
        <v>18643258.511835195</v>
      </c>
      <c r="BF1009" s="656">
        <f t="shared" si="627"/>
        <v>35571725.056712314</v>
      </c>
      <c r="BG1009" s="656">
        <f t="shared" si="627"/>
        <v>15851065.416744672</v>
      </c>
      <c r="BH1009" s="656">
        <f t="shared" si="627"/>
        <v>32328327.49436878</v>
      </c>
      <c r="BI1009" s="656">
        <f t="shared" si="627"/>
        <v>15691266.058071796</v>
      </c>
      <c r="BJ1009" s="656">
        <f t="shared" si="627"/>
        <v>44974799.833003484</v>
      </c>
      <c r="BK1009" s="656">
        <f t="shared" si="627"/>
        <v>54282411.530313209</v>
      </c>
      <c r="BL1009" s="656">
        <f t="shared" si="627"/>
        <v>22060610.145910114</v>
      </c>
      <c r="BM1009" s="656">
        <f t="shared" si="627"/>
        <v>28931856.350693431</v>
      </c>
      <c r="BN1009" s="656">
        <f t="shared" si="627"/>
        <v>54368070.079131246</v>
      </c>
      <c r="BO1009" s="656">
        <f t="shared" si="627"/>
        <v>28186418.215127088</v>
      </c>
      <c r="BP1009" s="656">
        <f t="shared" si="627"/>
        <v>43363723.223273546</v>
      </c>
      <c r="BQ1009" s="656">
        <f t="shared" si="627"/>
        <v>29686151.176979367</v>
      </c>
      <c r="BR1009" s="656">
        <f t="shared" si="627"/>
        <v>61528391.684523113</v>
      </c>
      <c r="BS1009" s="656">
        <f t="shared" si="627"/>
        <v>34160256.105497308</v>
      </c>
      <c r="BT1009" s="656">
        <f t="shared" si="627"/>
        <v>51174181.429253519</v>
      </c>
      <c r="BU1009" s="656">
        <f t="shared" si="627"/>
        <v>37424131.150059909</v>
      </c>
      <c r="BV1009" s="656">
        <f t="shared" si="627"/>
        <v>53581274.271235585</v>
      </c>
      <c r="BW1009" s="790">
        <f t="shared" si="606"/>
        <v>1564884334.1538134</v>
      </c>
    </row>
    <row r="1010" spans="1:75" ht="16.5" thickBot="1" x14ac:dyDescent="0.3">
      <c r="N1010" s="391"/>
      <c r="O1010" s="391"/>
      <c r="P1010" s="391"/>
      <c r="Q1010" s="391"/>
      <c r="R1010" s="391"/>
      <c r="S1010" s="391"/>
      <c r="T1010" s="391"/>
      <c r="U1010" s="391"/>
      <c r="V1010" s="391"/>
      <c r="W1010" s="391"/>
      <c r="X1010" s="391"/>
      <c r="Y1010" s="391"/>
      <c r="Z1010" s="391"/>
      <c r="AA1010" s="391"/>
      <c r="AB1010" s="391"/>
      <c r="AC1010" s="391"/>
      <c r="AD1010" s="391"/>
      <c r="AE1010" s="391"/>
      <c r="AF1010" s="391"/>
      <c r="AG1010" s="391"/>
      <c r="AH1010" s="391"/>
      <c r="AI1010" s="391"/>
      <c r="AJ1010" s="391"/>
      <c r="AK1010" s="391"/>
      <c r="AL1010" s="391"/>
      <c r="AM1010" s="391"/>
      <c r="AN1010" s="391"/>
      <c r="AO1010" s="391"/>
      <c r="AP1010" s="391"/>
      <c r="AQ1010" s="391"/>
      <c r="AR1010" s="391"/>
      <c r="AS1010" s="391"/>
      <c r="AT1010" s="391"/>
      <c r="AU1010" s="391"/>
      <c r="AV1010" s="391"/>
      <c r="AW1010" s="391"/>
      <c r="AX1010" s="391"/>
      <c r="AY1010" s="391"/>
      <c r="AZ1010" s="391"/>
      <c r="BA1010" s="391"/>
      <c r="BB1010" s="391"/>
      <c r="BC1010" s="391"/>
      <c r="BD1010" s="391"/>
      <c r="BE1010" s="391"/>
      <c r="BF1010" s="391"/>
      <c r="BG1010" s="391"/>
      <c r="BH1010" s="391"/>
      <c r="BI1010" s="391"/>
      <c r="BJ1010" s="391"/>
      <c r="BK1010" s="391"/>
      <c r="BL1010" s="391"/>
      <c r="BM1010" s="391"/>
      <c r="BN1010" s="391"/>
      <c r="BO1010" s="391"/>
      <c r="BP1010" s="391"/>
      <c r="BQ1010" s="391"/>
      <c r="BR1010" s="391"/>
      <c r="BS1010" s="391"/>
      <c r="BT1010" s="391"/>
      <c r="BU1010" s="391"/>
      <c r="BV1010" s="391"/>
      <c r="BW1010" s="405">
        <f t="shared" ref="BW1010:BW1037" si="628">SUM(C1010:BV1010)</f>
        <v>0</v>
      </c>
    </row>
    <row r="1011" spans="1:75" ht="16.5" thickBot="1" x14ac:dyDescent="0.3">
      <c r="A1011" s="796" t="s">
        <v>509</v>
      </c>
      <c r="N1011" s="391"/>
      <c r="O1011" s="391"/>
      <c r="P1011" s="391"/>
      <c r="Q1011" s="391"/>
      <c r="R1011" s="391"/>
      <c r="S1011" s="391"/>
      <c r="T1011" s="391"/>
      <c r="U1011" s="391"/>
      <c r="V1011" s="391"/>
      <c r="W1011" s="391"/>
      <c r="X1011" s="391"/>
      <c r="Y1011" s="391"/>
      <c r="Z1011" s="391"/>
      <c r="AA1011" s="391"/>
      <c r="AB1011" s="391"/>
      <c r="AC1011" s="391"/>
      <c r="AD1011" s="391"/>
      <c r="AE1011" s="391"/>
      <c r="AF1011" s="391"/>
      <c r="AG1011" s="391"/>
      <c r="AH1011" s="391"/>
      <c r="AI1011" s="391"/>
      <c r="AJ1011" s="391"/>
      <c r="AK1011" s="391"/>
      <c r="AL1011" s="391"/>
      <c r="AM1011" s="391"/>
      <c r="AN1011" s="391"/>
      <c r="AO1011" s="391"/>
      <c r="AP1011" s="391"/>
      <c r="AQ1011" s="391"/>
      <c r="AR1011" s="391"/>
      <c r="AS1011" s="391"/>
      <c r="AT1011" s="391"/>
      <c r="AU1011" s="391"/>
      <c r="AV1011" s="391"/>
      <c r="AW1011" s="391"/>
      <c r="AX1011" s="391"/>
      <c r="AY1011" s="391"/>
      <c r="AZ1011" s="391"/>
      <c r="BA1011" s="391"/>
      <c r="BB1011" s="391"/>
      <c r="BC1011" s="391"/>
      <c r="BD1011" s="391"/>
      <c r="BE1011" s="391"/>
      <c r="BF1011" s="391"/>
      <c r="BG1011" s="391"/>
      <c r="BH1011" s="391"/>
      <c r="BI1011" s="391"/>
      <c r="BJ1011" s="391"/>
      <c r="BK1011" s="391"/>
      <c r="BL1011" s="391"/>
      <c r="BM1011" s="391"/>
      <c r="BN1011" s="391"/>
      <c r="BO1011" s="391"/>
      <c r="BP1011" s="391"/>
      <c r="BQ1011" s="391"/>
      <c r="BR1011" s="391"/>
      <c r="BS1011" s="391"/>
      <c r="BT1011" s="391"/>
      <c r="BU1011" s="391"/>
      <c r="BV1011" s="391"/>
      <c r="BW1011" s="405">
        <f t="shared" si="628"/>
        <v>0</v>
      </c>
    </row>
    <row r="1012" spans="1:75" ht="16.5" thickBot="1" x14ac:dyDescent="0.3">
      <c r="A1012" s="397" t="s">
        <v>493</v>
      </c>
      <c r="N1012" s="391"/>
      <c r="O1012" s="391"/>
      <c r="P1012" s="391"/>
      <c r="Q1012" s="391"/>
      <c r="R1012" s="391"/>
      <c r="S1012" s="391"/>
      <c r="T1012" s="391"/>
      <c r="U1012" s="391"/>
      <c r="V1012" s="391"/>
      <c r="W1012" s="391"/>
      <c r="X1012" s="391"/>
      <c r="Y1012" s="391"/>
      <c r="Z1012" s="391"/>
      <c r="AA1012" s="391"/>
      <c r="AB1012" s="391"/>
      <c r="AC1012" s="391"/>
      <c r="AD1012" s="391"/>
      <c r="AE1012" s="391"/>
      <c r="AF1012" s="391"/>
      <c r="AG1012" s="391"/>
      <c r="AH1012" s="391"/>
      <c r="AI1012" s="391"/>
      <c r="AJ1012" s="391"/>
      <c r="AK1012" s="391"/>
      <c r="AL1012" s="391"/>
      <c r="AM1012" s="391"/>
      <c r="AN1012" s="391"/>
      <c r="AO1012" s="391"/>
      <c r="AP1012" s="391"/>
      <c r="AQ1012" s="391"/>
      <c r="AR1012" s="391"/>
      <c r="AS1012" s="391"/>
      <c r="AT1012" s="391"/>
      <c r="AU1012" s="391"/>
      <c r="AV1012" s="391"/>
      <c r="AW1012" s="391"/>
      <c r="AX1012" s="391"/>
      <c r="AY1012" s="391"/>
      <c r="AZ1012" s="391"/>
      <c r="BA1012" s="391"/>
      <c r="BB1012" s="391"/>
      <c r="BC1012" s="391"/>
      <c r="BD1012" s="391"/>
      <c r="BE1012" s="391"/>
      <c r="BF1012" s="391"/>
      <c r="BG1012" s="391"/>
      <c r="BH1012" s="391"/>
      <c r="BI1012" s="391"/>
      <c r="BJ1012" s="391"/>
      <c r="BK1012" s="391"/>
      <c r="BL1012" s="391"/>
      <c r="BM1012" s="391"/>
      <c r="BN1012" s="391"/>
      <c r="BO1012" s="391"/>
      <c r="BP1012" s="391"/>
      <c r="BQ1012" s="391"/>
      <c r="BR1012" s="391"/>
      <c r="BS1012" s="391"/>
      <c r="BT1012" s="391"/>
      <c r="BU1012" s="391"/>
      <c r="BV1012" s="391"/>
      <c r="BW1012" s="405">
        <f t="shared" si="628"/>
        <v>0</v>
      </c>
    </row>
    <row r="1013" spans="1:75" ht="16.5" thickBot="1" x14ac:dyDescent="0.3">
      <c r="A1013" s="398" t="s">
        <v>510</v>
      </c>
      <c r="N1013" s="391"/>
      <c r="O1013" s="391">
        <f t="shared" ref="O1013:AT1013" si="629">O891+O922+O976+O1008</f>
        <v>215299.27513756687</v>
      </c>
      <c r="P1013" s="391">
        <f t="shared" si="629"/>
        <v>0</v>
      </c>
      <c r="Q1013" s="391">
        <f t="shared" si="629"/>
        <v>5288.8085783224833</v>
      </c>
      <c r="R1013" s="391">
        <f t="shared" si="629"/>
        <v>0</v>
      </c>
      <c r="S1013" s="391">
        <f t="shared" si="629"/>
        <v>93078.025974407763</v>
      </c>
      <c r="T1013" s="391">
        <f t="shared" si="629"/>
        <v>46046.246859763538</v>
      </c>
      <c r="U1013" s="391">
        <f t="shared" si="629"/>
        <v>60383.677381472167</v>
      </c>
      <c r="V1013" s="391">
        <f t="shared" si="629"/>
        <v>0</v>
      </c>
      <c r="W1013" s="391">
        <f t="shared" si="629"/>
        <v>68743.415842357543</v>
      </c>
      <c r="X1013" s="391">
        <f t="shared" si="629"/>
        <v>43430.814822421176</v>
      </c>
      <c r="Y1013" s="391">
        <f t="shared" si="629"/>
        <v>72034.051665380102</v>
      </c>
      <c r="Z1013" s="391">
        <f t="shared" si="629"/>
        <v>130577.31741235364</v>
      </c>
      <c r="AA1013" s="391">
        <f t="shared" si="629"/>
        <v>72163.517674190269</v>
      </c>
      <c r="AB1013" s="391">
        <f t="shared" si="629"/>
        <v>0</v>
      </c>
      <c r="AC1013" s="391">
        <f t="shared" si="629"/>
        <v>34201.893975764506</v>
      </c>
      <c r="AD1013" s="391">
        <f t="shared" si="629"/>
        <v>7953.3213739831426</v>
      </c>
      <c r="AE1013" s="391">
        <f t="shared" si="629"/>
        <v>122615.76086260499</v>
      </c>
      <c r="AF1013" s="391">
        <f t="shared" si="629"/>
        <v>57824.613525296845</v>
      </c>
      <c r="AG1013" s="391">
        <f t="shared" si="629"/>
        <v>68973.11798484929</v>
      </c>
      <c r="AH1013" s="391">
        <f t="shared" si="629"/>
        <v>7953.3213739831426</v>
      </c>
      <c r="AI1013" s="391">
        <f t="shared" si="629"/>
        <v>78355.396905513058</v>
      </c>
      <c r="AJ1013" s="391">
        <f t="shared" si="629"/>
        <v>55362.004564471936</v>
      </c>
      <c r="AK1013" s="391">
        <f t="shared" si="629"/>
        <v>81876.014493368493</v>
      </c>
      <c r="AL1013" s="391">
        <f t="shared" si="629"/>
        <v>151340.59450452885</v>
      </c>
      <c r="AM1013" s="391">
        <f t="shared" si="629"/>
        <v>59258.183327473467</v>
      </c>
      <c r="AN1013" s="391">
        <f t="shared" si="629"/>
        <v>12773.967235841013</v>
      </c>
      <c r="AO1013" s="391">
        <f t="shared" si="629"/>
        <v>41477.575228940143</v>
      </c>
      <c r="AP1013" s="391">
        <f t="shared" si="629"/>
        <v>22222.280751226888</v>
      </c>
      <c r="AQ1013" s="391">
        <f t="shared" si="629"/>
        <v>126883.67757320091</v>
      </c>
      <c r="AR1013" s="391">
        <f t="shared" si="629"/>
        <v>73703.894455014466</v>
      </c>
      <c r="AS1013" s="391">
        <f t="shared" si="629"/>
        <v>70712.167908154152</v>
      </c>
      <c r="AT1013" s="391">
        <f t="shared" si="629"/>
        <v>22222.280751226888</v>
      </c>
      <c r="AU1013" s="391">
        <f t="shared" ref="AU1013:BV1013" si="630">AU891+AU922+AU976+AU1008</f>
        <v>79323.828821445117</v>
      </c>
      <c r="AV1013" s="391">
        <f t="shared" si="630"/>
        <v>71954.153320008103</v>
      </c>
      <c r="AW1013" s="391">
        <f t="shared" si="630"/>
        <v>84249.872442037435</v>
      </c>
      <c r="AX1013" s="391">
        <f t="shared" si="630"/>
        <v>175697.45481411874</v>
      </c>
      <c r="AY1013" s="391">
        <f t="shared" si="630"/>
        <v>47689.698755420664</v>
      </c>
      <c r="AZ1013" s="391">
        <f t="shared" si="630"/>
        <v>26272.187998581667</v>
      </c>
      <c r="BA1013" s="391">
        <f t="shared" si="630"/>
        <v>42865.319690241187</v>
      </c>
      <c r="BB1013" s="391">
        <f t="shared" si="630"/>
        <v>24651.230115531751</v>
      </c>
      <c r="BC1013" s="391">
        <f t="shared" si="630"/>
        <v>150932.31520442627</v>
      </c>
      <c r="BD1013" s="391">
        <f t="shared" si="630"/>
        <v>76160.512662853827</v>
      </c>
      <c r="BE1013" s="391">
        <f t="shared" si="630"/>
        <v>68763.225291374983</v>
      </c>
      <c r="BF1013" s="391">
        <f t="shared" si="630"/>
        <v>24651.230115531751</v>
      </c>
      <c r="BG1013" s="391">
        <f t="shared" si="630"/>
        <v>81094.694811384805</v>
      </c>
      <c r="BH1013" s="391">
        <f t="shared" si="630"/>
        <v>80169.16436573879</v>
      </c>
      <c r="BI1013" s="391">
        <f t="shared" si="630"/>
        <v>91183.578087123198</v>
      </c>
      <c r="BJ1013" s="391">
        <f t="shared" si="630"/>
        <v>202855.90619653696</v>
      </c>
      <c r="BK1013" s="391">
        <f t="shared" si="630"/>
        <v>62412.002507276877</v>
      </c>
      <c r="BL1013" s="391">
        <f t="shared" si="630"/>
        <v>14295.53529337327</v>
      </c>
      <c r="BM1013" s="391">
        <f t="shared" si="630"/>
        <v>53213.000625999543</v>
      </c>
      <c r="BN1013" s="391">
        <f t="shared" si="630"/>
        <v>25187.060923488993</v>
      </c>
      <c r="BO1013" s="391">
        <f t="shared" si="630"/>
        <v>136467.25318980965</v>
      </c>
      <c r="BP1013" s="391">
        <f t="shared" si="630"/>
        <v>87974.94276793371</v>
      </c>
      <c r="BQ1013" s="391">
        <f t="shared" si="630"/>
        <v>85853.960290679999</v>
      </c>
      <c r="BR1013" s="391">
        <f t="shared" si="630"/>
        <v>25187.060923488993</v>
      </c>
      <c r="BS1013" s="391">
        <f t="shared" si="630"/>
        <v>95937.432076680707</v>
      </c>
      <c r="BT1013" s="391">
        <f t="shared" si="630"/>
        <v>87207.638435340486</v>
      </c>
      <c r="BU1013" s="391">
        <f t="shared" si="630"/>
        <v>103344.55184042055</v>
      </c>
      <c r="BV1013" s="391">
        <f t="shared" si="630"/>
        <v>221286.59362794962</v>
      </c>
      <c r="BW1013" s="786">
        <f>SUM(C1013:BV1013)</f>
        <v>4229636.6233384758</v>
      </c>
    </row>
    <row r="1014" spans="1:75" ht="16.5" thickBot="1" x14ac:dyDescent="0.3">
      <c r="N1014" s="391"/>
      <c r="O1014" s="391"/>
      <c r="P1014" s="391"/>
      <c r="Q1014" s="391"/>
      <c r="R1014" s="391"/>
      <c r="S1014" s="391"/>
      <c r="T1014" s="391"/>
      <c r="U1014" s="391"/>
      <c r="V1014" s="391"/>
      <c r="W1014" s="391"/>
      <c r="X1014" s="391"/>
      <c r="Y1014" s="391"/>
      <c r="Z1014" s="391"/>
      <c r="AA1014" s="391"/>
      <c r="AB1014" s="391"/>
      <c r="AC1014" s="391"/>
      <c r="AD1014" s="391"/>
      <c r="AE1014" s="391"/>
      <c r="AF1014" s="391"/>
      <c r="AG1014" s="391"/>
      <c r="AH1014" s="391"/>
      <c r="AI1014" s="391"/>
      <c r="AJ1014" s="391"/>
      <c r="AK1014" s="391"/>
      <c r="AL1014" s="391"/>
      <c r="AM1014" s="391"/>
      <c r="AN1014" s="391"/>
      <c r="AO1014" s="391"/>
      <c r="AP1014" s="391"/>
      <c r="AQ1014" s="391"/>
      <c r="AR1014" s="391"/>
      <c r="AS1014" s="391"/>
      <c r="AT1014" s="391"/>
      <c r="AU1014" s="391"/>
      <c r="AV1014" s="391"/>
      <c r="AW1014" s="391"/>
      <c r="AX1014" s="391"/>
      <c r="AY1014" s="391"/>
      <c r="AZ1014" s="391"/>
      <c r="BA1014" s="391"/>
      <c r="BB1014" s="391"/>
      <c r="BC1014" s="391"/>
      <c r="BD1014" s="391"/>
      <c r="BE1014" s="391"/>
      <c r="BF1014" s="391"/>
      <c r="BG1014" s="391"/>
      <c r="BH1014" s="391"/>
      <c r="BI1014" s="391"/>
      <c r="BJ1014" s="391"/>
      <c r="BK1014" s="391"/>
      <c r="BL1014" s="391"/>
      <c r="BM1014" s="391"/>
      <c r="BN1014" s="391"/>
      <c r="BO1014" s="391"/>
      <c r="BP1014" s="391"/>
      <c r="BQ1014" s="391"/>
      <c r="BR1014" s="391"/>
      <c r="BS1014" s="391"/>
      <c r="BT1014" s="391"/>
      <c r="BU1014" s="391"/>
      <c r="BV1014" s="391"/>
      <c r="BW1014" s="786">
        <f t="shared" si="628"/>
        <v>0</v>
      </c>
    </row>
    <row r="1015" spans="1:75" ht="16.5" thickBot="1" x14ac:dyDescent="0.3">
      <c r="A1015" s="397" t="s">
        <v>511</v>
      </c>
      <c r="N1015" s="391"/>
      <c r="O1015" s="391"/>
      <c r="P1015" s="391"/>
      <c r="Q1015" s="391"/>
      <c r="R1015" s="391"/>
      <c r="S1015" s="391"/>
      <c r="T1015" s="391"/>
      <c r="U1015" s="391"/>
      <c r="V1015" s="391"/>
      <c r="W1015" s="391"/>
      <c r="X1015" s="391"/>
      <c r="Y1015" s="391"/>
      <c r="Z1015" s="391"/>
      <c r="AA1015" s="391"/>
      <c r="AB1015" s="391"/>
      <c r="AC1015" s="391"/>
      <c r="AD1015" s="391"/>
      <c r="AE1015" s="391"/>
      <c r="AF1015" s="391"/>
      <c r="AG1015" s="391"/>
      <c r="AH1015" s="391"/>
      <c r="AI1015" s="391"/>
      <c r="AJ1015" s="391"/>
      <c r="AK1015" s="391"/>
      <c r="AL1015" s="391"/>
      <c r="AM1015" s="391"/>
      <c r="AN1015" s="391"/>
      <c r="AO1015" s="391"/>
      <c r="AP1015" s="391"/>
      <c r="AQ1015" s="391"/>
      <c r="AR1015" s="391"/>
      <c r="AS1015" s="391"/>
      <c r="AT1015" s="391"/>
      <c r="AU1015" s="391"/>
      <c r="AV1015" s="391"/>
      <c r="AW1015" s="391"/>
      <c r="AX1015" s="391"/>
      <c r="AY1015" s="391"/>
      <c r="AZ1015" s="391"/>
      <c r="BA1015" s="391"/>
      <c r="BB1015" s="391"/>
      <c r="BC1015" s="391"/>
      <c r="BD1015" s="391"/>
      <c r="BE1015" s="391"/>
      <c r="BF1015" s="391"/>
      <c r="BG1015" s="391"/>
      <c r="BH1015" s="391"/>
      <c r="BI1015" s="391"/>
      <c r="BJ1015" s="391"/>
      <c r="BK1015" s="391"/>
      <c r="BL1015" s="391"/>
      <c r="BM1015" s="391"/>
      <c r="BN1015" s="391"/>
      <c r="BO1015" s="391"/>
      <c r="BP1015" s="391"/>
      <c r="BQ1015" s="391"/>
      <c r="BR1015" s="391"/>
      <c r="BS1015" s="391"/>
      <c r="BT1015" s="391"/>
      <c r="BU1015" s="391"/>
      <c r="BV1015" s="391"/>
      <c r="BW1015" s="786">
        <f t="shared" si="628"/>
        <v>0</v>
      </c>
    </row>
    <row r="1016" spans="1:75" ht="16.5" thickBot="1" x14ac:dyDescent="0.3">
      <c r="A1016" s="180" t="s">
        <v>56</v>
      </c>
      <c r="N1016" s="391"/>
      <c r="O1016" s="391">
        <f>O1013*'MONTHLY DATA'!AM264</f>
        <v>75354.746298148399</v>
      </c>
      <c r="P1016" s="391">
        <f>P1013*'MONTHLY DATA'!AN264</f>
        <v>0</v>
      </c>
      <c r="Q1016" s="391">
        <f>Q1013*'MONTHLY DATA'!AO264</f>
        <v>1851.0830024128691</v>
      </c>
      <c r="R1016" s="391">
        <f>R1013*'MONTHLY DATA'!AP264</f>
        <v>0</v>
      </c>
      <c r="S1016" s="391">
        <f>S1013*'MONTHLY DATA'!AQ264</f>
        <v>32577.309091042716</v>
      </c>
      <c r="T1016" s="391">
        <f>T1013*'MONTHLY DATA'!AR264</f>
        <v>16116.186400917237</v>
      </c>
      <c r="U1016" s="391">
        <f>U1013*'MONTHLY DATA'!AS264</f>
        <v>21134.287083515257</v>
      </c>
      <c r="V1016" s="391">
        <f>V1013*'MONTHLY DATA'!AT264</f>
        <v>0</v>
      </c>
      <c r="W1016" s="391">
        <f>W1013*'MONTHLY DATA'!AU264</f>
        <v>24060.195544825139</v>
      </c>
      <c r="X1016" s="391">
        <f>X1013*'MONTHLY DATA'!AV264</f>
        <v>15200.78518784741</v>
      </c>
      <c r="Y1016" s="391">
        <f>Y1013*'MONTHLY DATA'!AW264</f>
        <v>25211.918082883036</v>
      </c>
      <c r="Z1016" s="391">
        <f>Z1013*'MONTHLY DATA'!AX264</f>
        <v>45702.06109432377</v>
      </c>
      <c r="AA1016" s="391">
        <f>AA1013*'MONTHLY DATA'!AY264</f>
        <v>43298.110604514157</v>
      </c>
      <c r="AB1016" s="391">
        <f>AB1013*'MONTHLY DATA'!AZ264</f>
        <v>0</v>
      </c>
      <c r="AC1016" s="391">
        <f>AC1013*'MONTHLY DATA'!BA264</f>
        <v>20521.136385458703</v>
      </c>
      <c r="AD1016" s="391">
        <f>AD1013*'MONTHLY DATA'!BB264</f>
        <v>4771.9928243898858</v>
      </c>
      <c r="AE1016" s="391">
        <f>AE1013*'MONTHLY DATA'!BC264</f>
        <v>73569.456517562998</v>
      </c>
      <c r="AF1016" s="391">
        <f>AF1013*'MONTHLY DATA'!BD264</f>
        <v>34694.768115178107</v>
      </c>
      <c r="AG1016" s="391">
        <f>AG1013*'MONTHLY DATA'!BE264</f>
        <v>41383.870790909576</v>
      </c>
      <c r="AH1016" s="391">
        <f>AH1013*'MONTHLY DATA'!BF264</f>
        <v>4771.9928243898858</v>
      </c>
      <c r="AI1016" s="391">
        <f>AI1013*'MONTHLY DATA'!BG264</f>
        <v>47013.238143307834</v>
      </c>
      <c r="AJ1016" s="391">
        <f>AJ1013*'MONTHLY DATA'!BH264</f>
        <v>33217.202738683161</v>
      </c>
      <c r="AK1016" s="391">
        <f>AK1013*'MONTHLY DATA'!BI264</f>
        <v>49125.608696021096</v>
      </c>
      <c r="AL1016" s="391">
        <f>AL1013*'MONTHLY DATA'!BJ264</f>
        <v>90804.356702717312</v>
      </c>
      <c r="AM1016" s="391">
        <f>AM1013*'MONTHLY DATA'!BK264</f>
        <v>38517.819162857755</v>
      </c>
      <c r="AN1016" s="391">
        <f>AN1013*'MONTHLY DATA'!BL264</f>
        <v>8303.0787032966582</v>
      </c>
      <c r="AO1016" s="391">
        <f>AO1013*'MONTHLY DATA'!BM264</f>
        <v>26960.423898811092</v>
      </c>
      <c r="AP1016" s="391">
        <f>AP1013*'MONTHLY DATA'!BN264</f>
        <v>14444.482488297477</v>
      </c>
      <c r="AQ1016" s="391">
        <f>AQ1013*'MONTHLY DATA'!BO264</f>
        <v>82474.390422580589</v>
      </c>
      <c r="AR1016" s="391">
        <f>AR1013*'MONTHLY DATA'!BP264</f>
        <v>47907.531395759404</v>
      </c>
      <c r="AS1016" s="391">
        <f>AS1013*'MONTHLY DATA'!BQ264</f>
        <v>45962.909140300202</v>
      </c>
      <c r="AT1016" s="391">
        <f>AT1013*'MONTHLY DATA'!BR264</f>
        <v>14444.482488297477</v>
      </c>
      <c r="AU1016" s="391">
        <f>AU1013*'MONTHLY DATA'!BS264</f>
        <v>51560.488733939324</v>
      </c>
      <c r="AV1016" s="391">
        <f>AV1013*'MONTHLY DATA'!BT264</f>
        <v>46770.199658005266</v>
      </c>
      <c r="AW1016" s="391">
        <f>AW1013*'MONTHLY DATA'!BU264</f>
        <v>54762.417087324335</v>
      </c>
      <c r="AX1016" s="391">
        <f>AX1013*'MONTHLY DATA'!BV264</f>
        <v>114203.34562917719</v>
      </c>
      <c r="AY1016" s="391">
        <f>AY1013*'MONTHLY DATA'!BW264</f>
        <v>19075.879502168267</v>
      </c>
      <c r="AZ1016" s="391">
        <f>AZ1013*'MONTHLY DATA'!BX264</f>
        <v>10508.875199432667</v>
      </c>
      <c r="BA1016" s="391">
        <f>BA1013*'MONTHLY DATA'!BY264</f>
        <v>17146.127876096474</v>
      </c>
      <c r="BB1016" s="391">
        <f>BB1013*'MONTHLY DATA'!BZ264</f>
        <v>9860.4920462127011</v>
      </c>
      <c r="BC1016" s="391">
        <f>BC1013*'MONTHLY DATA'!CA264</f>
        <v>60372.926081770507</v>
      </c>
      <c r="BD1016" s="391">
        <f>BD1013*'MONTHLY DATA'!CB264</f>
        <v>30464.205065141534</v>
      </c>
      <c r="BE1016" s="391">
        <f>BE1013*'MONTHLY DATA'!CC264</f>
        <v>27505.290116549993</v>
      </c>
      <c r="BF1016" s="391">
        <f>BF1013*'MONTHLY DATA'!CD264</f>
        <v>9860.4920462127011</v>
      </c>
      <c r="BG1016" s="391">
        <f>BG1013*'MONTHLY DATA'!CE264</f>
        <v>32437.877924553923</v>
      </c>
      <c r="BH1016" s="391">
        <f>BH1013*'MONTHLY DATA'!CF264</f>
        <v>32067.665746295519</v>
      </c>
      <c r="BI1016" s="391">
        <f>BI1013*'MONTHLY DATA'!CG264</f>
        <v>36473.431234849282</v>
      </c>
      <c r="BJ1016" s="391">
        <f>BJ1013*'MONTHLY DATA'!CH264</f>
        <v>81142.362478614785</v>
      </c>
      <c r="BK1016" s="391">
        <f>BK1013*'MONTHLY DATA'!CI264</f>
        <v>53050.202131185346</v>
      </c>
      <c r="BL1016" s="391">
        <f>BL1013*'MONTHLY DATA'!CJ264</f>
        <v>12151.204999367279</v>
      </c>
      <c r="BM1016" s="391">
        <f>BM1013*'MONTHLY DATA'!CK264</f>
        <v>45231.050532099609</v>
      </c>
      <c r="BN1016" s="391">
        <f>BN1013*'MONTHLY DATA'!CL264</f>
        <v>21409.001784965643</v>
      </c>
      <c r="BO1016" s="391">
        <f>BO1013*'MONTHLY DATA'!CM264</f>
        <v>115997.1652113382</v>
      </c>
      <c r="BP1016" s="391">
        <f>BP1013*'MONTHLY DATA'!CN264</f>
        <v>74778.70135274365</v>
      </c>
      <c r="BQ1016" s="391">
        <f>BQ1013*'MONTHLY DATA'!CO264</f>
        <v>72975.866247077996</v>
      </c>
      <c r="BR1016" s="391">
        <f>BR1013*'MONTHLY DATA'!CP264</f>
        <v>21409.001784965643</v>
      </c>
      <c r="BS1016" s="391">
        <f>BS1013*'MONTHLY DATA'!CQ264</f>
        <v>81546.817265178601</v>
      </c>
      <c r="BT1016" s="391">
        <f>BT1013*'MONTHLY DATA'!CR264</f>
        <v>74126.492670039413</v>
      </c>
      <c r="BU1016" s="391">
        <f>BU1013*'MONTHLY DATA'!CS264</f>
        <v>87842.869064357466</v>
      </c>
      <c r="BV1016" s="391">
        <f>BV1013*'MONTHLY DATA'!CT264</f>
        <v>188093.60458375717</v>
      </c>
      <c r="BW1016" s="786">
        <f t="shared" si="628"/>
        <v>2462219.4778826698</v>
      </c>
    </row>
    <row r="1017" spans="1:75" ht="16.5" thickBot="1" x14ac:dyDescent="0.3">
      <c r="A1017" s="180" t="s">
        <v>57</v>
      </c>
      <c r="N1017" s="391"/>
      <c r="O1017" s="391">
        <f>O1016*'MONTHLY DATA'!AM265</f>
        <v>1507.0949259629681</v>
      </c>
      <c r="P1017" s="391">
        <f>P1016*'MONTHLY DATA'!AN265</f>
        <v>0</v>
      </c>
      <c r="Q1017" s="391">
        <f>Q1016*'MONTHLY DATA'!AO265</f>
        <v>37.021660048257381</v>
      </c>
      <c r="R1017" s="391">
        <f>R1016*'MONTHLY DATA'!AP265</f>
        <v>0</v>
      </c>
      <c r="S1017" s="391">
        <f>S1016*'MONTHLY DATA'!AQ265</f>
        <v>651.54618182085437</v>
      </c>
      <c r="T1017" s="391">
        <f>T1016*'MONTHLY DATA'!AR265</f>
        <v>322.32372801834475</v>
      </c>
      <c r="U1017" s="391">
        <f>U1016*'MONTHLY DATA'!AS265</f>
        <v>422.68574167030516</v>
      </c>
      <c r="V1017" s="391">
        <f>V1016*'MONTHLY DATA'!AT265</f>
        <v>0</v>
      </c>
      <c r="W1017" s="391">
        <f>W1016*'MONTHLY DATA'!AU265</f>
        <v>481.2039108965028</v>
      </c>
      <c r="X1017" s="391">
        <f>X1016*'MONTHLY DATA'!AV265</f>
        <v>304.0157037569482</v>
      </c>
      <c r="Y1017" s="391">
        <f>Y1016*'MONTHLY DATA'!AW265</f>
        <v>504.23836165766073</v>
      </c>
      <c r="Z1017" s="391">
        <f>Z1016*'MONTHLY DATA'!AX265</f>
        <v>914.04122188647545</v>
      </c>
      <c r="AA1017" s="391">
        <f>AA1016*'MONTHLY DATA'!AY265</f>
        <v>1298.9433181354248</v>
      </c>
      <c r="AB1017" s="391">
        <f>AB1016*'MONTHLY DATA'!AZ265</f>
        <v>0</v>
      </c>
      <c r="AC1017" s="391">
        <f>AC1016*'MONTHLY DATA'!BA265</f>
        <v>615.6340915637611</v>
      </c>
      <c r="AD1017" s="391">
        <f>AD1016*'MONTHLY DATA'!BB265</f>
        <v>143.15978473169656</v>
      </c>
      <c r="AE1017" s="391">
        <f>AE1016*'MONTHLY DATA'!BC265</f>
        <v>2207.0836955268896</v>
      </c>
      <c r="AF1017" s="391">
        <f>AF1016*'MONTHLY DATA'!BD265</f>
        <v>1040.8430434553431</v>
      </c>
      <c r="AG1017" s="391">
        <f>AG1016*'MONTHLY DATA'!BE265</f>
        <v>1241.5161237272873</v>
      </c>
      <c r="AH1017" s="391">
        <f>AH1016*'MONTHLY DATA'!BF265</f>
        <v>143.15978473169656</v>
      </c>
      <c r="AI1017" s="391">
        <f>AI1016*'MONTHLY DATA'!BG265</f>
        <v>1410.3971442992349</v>
      </c>
      <c r="AJ1017" s="391">
        <f>AJ1016*'MONTHLY DATA'!BH265</f>
        <v>996.51608216049476</v>
      </c>
      <c r="AK1017" s="391">
        <f>AK1016*'MONTHLY DATA'!BI265</f>
        <v>1473.7682608806329</v>
      </c>
      <c r="AL1017" s="391">
        <f>AL1016*'MONTHLY DATA'!BJ265</f>
        <v>2724.1307010815194</v>
      </c>
      <c r="AM1017" s="391">
        <f>AM1016*'MONTHLY DATA'!BK265</f>
        <v>1348.1236707000216</v>
      </c>
      <c r="AN1017" s="391">
        <f>AN1016*'MONTHLY DATA'!BL265</f>
        <v>290.60775461538304</v>
      </c>
      <c r="AO1017" s="391">
        <f>AO1016*'MONTHLY DATA'!BM265</f>
        <v>943.61483645838825</v>
      </c>
      <c r="AP1017" s="391">
        <f>AP1016*'MONTHLY DATA'!BN265</f>
        <v>505.55688709041175</v>
      </c>
      <c r="AQ1017" s="391">
        <f>AQ1016*'MONTHLY DATA'!BO265</f>
        <v>2886.6036647903211</v>
      </c>
      <c r="AR1017" s="391">
        <f>AR1016*'MONTHLY DATA'!BP265</f>
        <v>1676.7635988515792</v>
      </c>
      <c r="AS1017" s="391">
        <f>AS1016*'MONTHLY DATA'!BQ265</f>
        <v>1608.7018199105073</v>
      </c>
      <c r="AT1017" s="391">
        <f>AT1016*'MONTHLY DATA'!BR265</f>
        <v>505.55688709041175</v>
      </c>
      <c r="AU1017" s="391">
        <f>AU1016*'MONTHLY DATA'!BS265</f>
        <v>1804.6171056878766</v>
      </c>
      <c r="AV1017" s="391">
        <f>AV1016*'MONTHLY DATA'!BT265</f>
        <v>1636.9569880301844</v>
      </c>
      <c r="AW1017" s="391">
        <f>AW1016*'MONTHLY DATA'!BU265</f>
        <v>1916.6845980563519</v>
      </c>
      <c r="AX1017" s="391">
        <f>AX1016*'MONTHLY DATA'!BV265</f>
        <v>3997.117097021202</v>
      </c>
      <c r="AY1017" s="391">
        <f>AY1016*'MONTHLY DATA'!BW265</f>
        <v>381.51759004336537</v>
      </c>
      <c r="AZ1017" s="391">
        <f>AZ1016*'MONTHLY DATA'!BX265</f>
        <v>210.17750398865334</v>
      </c>
      <c r="BA1017" s="391">
        <f>BA1016*'MONTHLY DATA'!BY265</f>
        <v>342.92255752192949</v>
      </c>
      <c r="BB1017" s="391">
        <f>BB1016*'MONTHLY DATA'!BZ265</f>
        <v>197.20984092425402</v>
      </c>
      <c r="BC1017" s="391">
        <f>BC1016*'MONTHLY DATA'!CA265</f>
        <v>1207.4585216354101</v>
      </c>
      <c r="BD1017" s="391">
        <f>BD1016*'MONTHLY DATA'!CB265</f>
        <v>609.28410130283066</v>
      </c>
      <c r="BE1017" s="391">
        <f>BE1016*'MONTHLY DATA'!CC265</f>
        <v>550.10580233099984</v>
      </c>
      <c r="BF1017" s="391">
        <f>BF1016*'MONTHLY DATA'!CD265</f>
        <v>197.20984092425402</v>
      </c>
      <c r="BG1017" s="391">
        <f>BG1016*'MONTHLY DATA'!CE265</f>
        <v>648.7575584910785</v>
      </c>
      <c r="BH1017" s="391">
        <f>BH1016*'MONTHLY DATA'!CF265</f>
        <v>641.35331492591035</v>
      </c>
      <c r="BI1017" s="391">
        <f>BI1016*'MONTHLY DATA'!CG265</f>
        <v>729.46862469698567</v>
      </c>
      <c r="BJ1017" s="391">
        <f>BJ1016*'MONTHLY DATA'!CH265</f>
        <v>1622.8472495722958</v>
      </c>
      <c r="BK1017" s="391">
        <f>BK1016*'MONTHLY DATA'!CI265</f>
        <v>2387.2590959033405</v>
      </c>
      <c r="BL1017" s="391">
        <f>BL1016*'MONTHLY DATA'!CJ265</f>
        <v>546.80422497152756</v>
      </c>
      <c r="BM1017" s="391">
        <f>BM1016*'MONTHLY DATA'!CK265</f>
        <v>2035.3972739444823</v>
      </c>
      <c r="BN1017" s="391">
        <f>BN1016*'MONTHLY DATA'!CL265</f>
        <v>963.40508032345394</v>
      </c>
      <c r="BO1017" s="391">
        <f>BO1016*'MONTHLY DATA'!CM265</f>
        <v>5219.8724345102191</v>
      </c>
      <c r="BP1017" s="391">
        <f>BP1016*'MONTHLY DATA'!CN265</f>
        <v>3365.0415608734643</v>
      </c>
      <c r="BQ1017" s="391">
        <f>BQ1016*'MONTHLY DATA'!CO265</f>
        <v>3283.9139811185096</v>
      </c>
      <c r="BR1017" s="391">
        <f>BR1016*'MONTHLY DATA'!CP265</f>
        <v>963.40508032345394</v>
      </c>
      <c r="BS1017" s="391">
        <f>BS1016*'MONTHLY DATA'!CQ265</f>
        <v>3669.6067769330371</v>
      </c>
      <c r="BT1017" s="391">
        <f>BT1016*'MONTHLY DATA'!CR265</f>
        <v>3335.6921701517736</v>
      </c>
      <c r="BU1017" s="391">
        <f>BU1016*'MONTHLY DATA'!CS265</f>
        <v>3952.929107896086</v>
      </c>
      <c r="BV1017" s="391">
        <f>BV1016*'MONTHLY DATA'!CT265</f>
        <v>8464.2122062690723</v>
      </c>
      <c r="BW1017" s="786">
        <f t="shared" si="628"/>
        <v>83086.079873891344</v>
      </c>
    </row>
    <row r="1018" spans="1:75" ht="16.5" thickBot="1" x14ac:dyDescent="0.3">
      <c r="A1018" s="180" t="s">
        <v>61</v>
      </c>
      <c r="N1018" s="391"/>
      <c r="O1018" s="391"/>
      <c r="P1018" s="391">
        <f>O1013*'MONTHLY DATA'!AM266</f>
        <v>53824.818784391719</v>
      </c>
      <c r="Q1018" s="391">
        <f>P1013*'MONTHLY DATA'!AN266</f>
        <v>0</v>
      </c>
      <c r="R1018" s="391">
        <f>Q1013*'MONTHLY DATA'!AO266</f>
        <v>1322.2021445806208</v>
      </c>
      <c r="S1018" s="391">
        <f>R1013*'MONTHLY DATA'!AP266</f>
        <v>0</v>
      </c>
      <c r="T1018" s="391">
        <f>S1013*'MONTHLY DATA'!AQ266</f>
        <v>23269.506493601941</v>
      </c>
      <c r="U1018" s="391">
        <f>T1013*'MONTHLY DATA'!AR266</f>
        <v>11511.561714940884</v>
      </c>
      <c r="V1018" s="391">
        <f>U1013*'MONTHLY DATA'!AS266</f>
        <v>15095.919345368042</v>
      </c>
      <c r="W1018" s="391">
        <f>V1013*'MONTHLY DATA'!AT266</f>
        <v>0</v>
      </c>
      <c r="X1018" s="391">
        <f>W1013*'MONTHLY DATA'!AU266</f>
        <v>17185.853960589386</v>
      </c>
      <c r="Y1018" s="391">
        <f>X1013*'MONTHLY DATA'!AV266</f>
        <v>10857.703705605294</v>
      </c>
      <c r="Z1018" s="391">
        <f>Y1013*'MONTHLY DATA'!AW266</f>
        <v>18008.512916345026</v>
      </c>
      <c r="AA1018" s="391">
        <f>Z1013*'MONTHLY DATA'!AX266</f>
        <v>32644.329353088411</v>
      </c>
      <c r="AB1018" s="391">
        <f>AA1013*'MONTHLY DATA'!AY266</f>
        <v>0</v>
      </c>
      <c r="AC1018" s="391">
        <f>AB1013*'MONTHLY DATA'!AZ266</f>
        <v>0</v>
      </c>
      <c r="AD1018" s="391">
        <f>AC1013*'MONTHLY DATA'!BA266</f>
        <v>0</v>
      </c>
      <c r="AE1018" s="391">
        <f>AD1013*'MONTHLY DATA'!BB266</f>
        <v>0</v>
      </c>
      <c r="AF1018" s="391">
        <f>AE1013*'MONTHLY DATA'!BC266</f>
        <v>0</v>
      </c>
      <c r="AG1018" s="391">
        <f>AF1013*'MONTHLY DATA'!BD266</f>
        <v>0</v>
      </c>
      <c r="AH1018" s="391">
        <f>AG1013*'MONTHLY DATA'!BE266</f>
        <v>0</v>
      </c>
      <c r="AI1018" s="391">
        <f>AH1013*'MONTHLY DATA'!BF266</f>
        <v>0</v>
      </c>
      <c r="AJ1018" s="391">
        <f>AI1013*'MONTHLY DATA'!BG266</f>
        <v>0</v>
      </c>
      <c r="AK1018" s="391">
        <f>AJ1013*'MONTHLY DATA'!BH266</f>
        <v>0</v>
      </c>
      <c r="AL1018" s="391">
        <f>AK1013*'MONTHLY DATA'!BI266</f>
        <v>0</v>
      </c>
      <c r="AM1018" s="391">
        <f>AL1013*'MONTHLY DATA'!BJ266</f>
        <v>0</v>
      </c>
      <c r="AN1018" s="391">
        <f>AM1013*'MONTHLY DATA'!BK266</f>
        <v>0</v>
      </c>
      <c r="AO1018" s="391">
        <f>AN1013*'MONTHLY DATA'!BL266</f>
        <v>0</v>
      </c>
      <c r="AP1018" s="391">
        <f>AO1013*'MONTHLY DATA'!BM266</f>
        <v>0</v>
      </c>
      <c r="AQ1018" s="391">
        <f>AP1013*'MONTHLY DATA'!BN266</f>
        <v>0</v>
      </c>
      <c r="AR1018" s="391">
        <f>AQ1013*'MONTHLY DATA'!BO266</f>
        <v>0</v>
      </c>
      <c r="AS1018" s="391">
        <f>AR1013*'MONTHLY DATA'!BP266</f>
        <v>0</v>
      </c>
      <c r="AT1018" s="391">
        <f>AS1013*'MONTHLY DATA'!BQ266</f>
        <v>0</v>
      </c>
      <c r="AU1018" s="391">
        <f>AT1013*'MONTHLY DATA'!BR266</f>
        <v>0</v>
      </c>
      <c r="AV1018" s="391">
        <f>AU1013*'MONTHLY DATA'!BS266</f>
        <v>0</v>
      </c>
      <c r="AW1018" s="391">
        <f>AV1013*'MONTHLY DATA'!BT266</f>
        <v>0</v>
      </c>
      <c r="AX1018" s="391">
        <f>AW1013*'MONTHLY DATA'!BU266</f>
        <v>0</v>
      </c>
      <c r="AY1018" s="391">
        <f>AX1013*'MONTHLY DATA'!BV266</f>
        <v>0</v>
      </c>
      <c r="AZ1018" s="391">
        <f>AY1013*'MONTHLY DATA'!BW266</f>
        <v>14306.909626626199</v>
      </c>
      <c r="BA1018" s="391">
        <f>AZ1013*'MONTHLY DATA'!BX266</f>
        <v>7881.6563995745</v>
      </c>
      <c r="BB1018" s="391">
        <f>BA1013*'MONTHLY DATA'!BY266</f>
        <v>12859.595907072357</v>
      </c>
      <c r="BC1018" s="391">
        <f>BB1013*'MONTHLY DATA'!BZ266</f>
        <v>7395.3690346595249</v>
      </c>
      <c r="BD1018" s="391">
        <f>BC1013*'MONTHLY DATA'!CA266</f>
        <v>45279.69456132788</v>
      </c>
      <c r="BE1018" s="391">
        <f>BD1013*'MONTHLY DATA'!CB266</f>
        <v>22848.153798856147</v>
      </c>
      <c r="BF1018" s="391">
        <f>BE1013*'MONTHLY DATA'!CC266</f>
        <v>20628.967587412495</v>
      </c>
      <c r="BG1018" s="391">
        <f>BF1013*'MONTHLY DATA'!CD266</f>
        <v>7395.3690346595249</v>
      </c>
      <c r="BH1018" s="391">
        <f>BG1013*'MONTHLY DATA'!CE266</f>
        <v>24328.408443415439</v>
      </c>
      <c r="BI1018" s="391">
        <f>BH1013*'MONTHLY DATA'!CF266</f>
        <v>24050.749309721636</v>
      </c>
      <c r="BJ1018" s="391">
        <f>BI1013*'MONTHLY DATA'!CG266</f>
        <v>27355.073426136958</v>
      </c>
      <c r="BK1018" s="391">
        <f>BJ1013*'MONTHLY DATA'!CH266</f>
        <v>60856.771858961089</v>
      </c>
      <c r="BL1018" s="391">
        <f>BK1013*'MONTHLY DATA'!CI266</f>
        <v>0</v>
      </c>
      <c r="BM1018" s="391">
        <f>BL1013*'MONTHLY DATA'!CJ266</f>
        <v>0</v>
      </c>
      <c r="BN1018" s="391">
        <f>BM1013*'MONTHLY DATA'!CK266</f>
        <v>0</v>
      </c>
      <c r="BO1018" s="391">
        <f>BN1013*'MONTHLY DATA'!CL266</f>
        <v>0</v>
      </c>
      <c r="BP1018" s="391">
        <f>BO1013*'MONTHLY DATA'!CM266</f>
        <v>0</v>
      </c>
      <c r="BQ1018" s="391">
        <f>BP1013*'MONTHLY DATA'!CN266</f>
        <v>0</v>
      </c>
      <c r="BR1018" s="391">
        <f>BQ1013*'MONTHLY DATA'!CO266</f>
        <v>0</v>
      </c>
      <c r="BS1018" s="391">
        <f>BR1013*'MONTHLY DATA'!CP266</f>
        <v>0</v>
      </c>
      <c r="BT1018" s="391">
        <f>BS1013*'MONTHLY DATA'!CQ266</f>
        <v>0</v>
      </c>
      <c r="BU1018" s="391">
        <f>BT1013*'MONTHLY DATA'!CR266</f>
        <v>0</v>
      </c>
      <c r="BV1018" s="391">
        <f>BU1013*'MONTHLY DATA'!CS266</f>
        <v>0</v>
      </c>
      <c r="BW1018" s="786">
        <f t="shared" si="628"/>
        <v>458907.12740693509</v>
      </c>
    </row>
    <row r="1019" spans="1:75" ht="16.5" thickBot="1" x14ac:dyDescent="0.3">
      <c r="A1019" s="180" t="s">
        <v>57</v>
      </c>
      <c r="N1019" s="391"/>
      <c r="O1019" s="391"/>
      <c r="P1019" s="391">
        <f>P1018*'MONTHLY DATA'!AM267</f>
        <v>1345.620469609793</v>
      </c>
      <c r="Q1019" s="391">
        <f>Q1018*'MONTHLY DATA'!AN267</f>
        <v>0</v>
      </c>
      <c r="R1019" s="391">
        <f>R1018*'MONTHLY DATA'!AO267</f>
        <v>33.055053614515522</v>
      </c>
      <c r="S1019" s="391">
        <f>S1018*'MONTHLY DATA'!AP267</f>
        <v>0</v>
      </c>
      <c r="T1019" s="391">
        <f>T1018*'MONTHLY DATA'!AQ267</f>
        <v>581.73766234004859</v>
      </c>
      <c r="U1019" s="391">
        <f>U1018*'MONTHLY DATA'!AR267</f>
        <v>287.78904287352213</v>
      </c>
      <c r="V1019" s="391">
        <f>V1018*'MONTHLY DATA'!AS267</f>
        <v>377.39798363420107</v>
      </c>
      <c r="W1019" s="391">
        <f>W1018*'MONTHLY DATA'!AT267</f>
        <v>0</v>
      </c>
      <c r="X1019" s="391">
        <f>X1018*'MONTHLY DATA'!AU267</f>
        <v>429.64634901473465</v>
      </c>
      <c r="Y1019" s="391">
        <f>Y1018*'MONTHLY DATA'!AV267</f>
        <v>271.44259264013237</v>
      </c>
      <c r="Z1019" s="391">
        <f>Z1018*'MONTHLY DATA'!AW267</f>
        <v>450.21282290862564</v>
      </c>
      <c r="AA1019" s="391">
        <f>AA1018*'MONTHLY DATA'!AX267</f>
        <v>816.10823382721037</v>
      </c>
      <c r="AB1019" s="391">
        <f>AB1018*'MONTHLY DATA'!AY267</f>
        <v>0</v>
      </c>
      <c r="AC1019" s="391">
        <f>AC1018*'MONTHLY DATA'!AZ267</f>
        <v>0</v>
      </c>
      <c r="AD1019" s="391">
        <f>AD1018*'MONTHLY DATA'!BA267</f>
        <v>0</v>
      </c>
      <c r="AE1019" s="391">
        <f>AE1018*'MONTHLY DATA'!BB267</f>
        <v>0</v>
      </c>
      <c r="AF1019" s="391">
        <f>AF1018*'MONTHLY DATA'!BC267</f>
        <v>0</v>
      </c>
      <c r="AG1019" s="391">
        <f>AG1018*'MONTHLY DATA'!BD267</f>
        <v>0</v>
      </c>
      <c r="AH1019" s="391">
        <f>AH1018*'MONTHLY DATA'!BE267</f>
        <v>0</v>
      </c>
      <c r="AI1019" s="391">
        <f>AI1018*'MONTHLY DATA'!BF267</f>
        <v>0</v>
      </c>
      <c r="AJ1019" s="391">
        <f>AJ1018*'MONTHLY DATA'!BG267</f>
        <v>0</v>
      </c>
      <c r="AK1019" s="391">
        <f>AK1018*'MONTHLY DATA'!BH267</f>
        <v>0</v>
      </c>
      <c r="AL1019" s="391">
        <f>AL1018*'MONTHLY DATA'!BI267</f>
        <v>0</v>
      </c>
      <c r="AM1019" s="391">
        <f>AM1018*'MONTHLY DATA'!BJ267</f>
        <v>0</v>
      </c>
      <c r="AN1019" s="391">
        <f>AN1018*'MONTHLY DATA'!BK267</f>
        <v>0</v>
      </c>
      <c r="AO1019" s="391">
        <f>AO1018*'MONTHLY DATA'!BL267</f>
        <v>0</v>
      </c>
      <c r="AP1019" s="391">
        <f>AP1018*'MONTHLY DATA'!BM267</f>
        <v>0</v>
      </c>
      <c r="AQ1019" s="391">
        <f>AQ1018*'MONTHLY DATA'!BN267</f>
        <v>0</v>
      </c>
      <c r="AR1019" s="391">
        <f>AR1018*'MONTHLY DATA'!BO267</f>
        <v>0</v>
      </c>
      <c r="AS1019" s="391">
        <f>AS1018*'MONTHLY DATA'!BP267</f>
        <v>0</v>
      </c>
      <c r="AT1019" s="391">
        <f>AT1018*'MONTHLY DATA'!BQ267</f>
        <v>0</v>
      </c>
      <c r="AU1019" s="391">
        <f>AU1018*'MONTHLY DATA'!BR267</f>
        <v>0</v>
      </c>
      <c r="AV1019" s="391">
        <f>AV1018*'MONTHLY DATA'!BS267</f>
        <v>0</v>
      </c>
      <c r="AW1019" s="391">
        <f>AW1018*'MONTHLY DATA'!BT267</f>
        <v>0</v>
      </c>
      <c r="AX1019" s="391">
        <f>AX1018*'MONTHLY DATA'!BU267</f>
        <v>0</v>
      </c>
      <c r="AY1019" s="391">
        <f>AY1018*'MONTHLY DATA'!BV267</f>
        <v>0</v>
      </c>
      <c r="AZ1019" s="391">
        <f>AZ1018*'MONTHLY DATA'!BW267</f>
        <v>214.60364439939298</v>
      </c>
      <c r="BA1019" s="391">
        <f>BA1018*'MONTHLY DATA'!BX267</f>
        <v>118.22484599361749</v>
      </c>
      <c r="BB1019" s="391">
        <f>BB1018*'MONTHLY DATA'!BY267</f>
        <v>192.89393860608533</v>
      </c>
      <c r="BC1019" s="391">
        <f>BC1018*'MONTHLY DATA'!BZ267</f>
        <v>110.93053551989287</v>
      </c>
      <c r="BD1019" s="391">
        <f>BD1018*'MONTHLY DATA'!CA267</f>
        <v>679.19541841991816</v>
      </c>
      <c r="BE1019" s="391">
        <f>BE1018*'MONTHLY DATA'!CB267</f>
        <v>342.72230698284221</v>
      </c>
      <c r="BF1019" s="391">
        <f>BF1018*'MONTHLY DATA'!CC267</f>
        <v>309.4345138111874</v>
      </c>
      <c r="BG1019" s="391">
        <f>BG1018*'MONTHLY DATA'!CD267</f>
        <v>110.93053551989287</v>
      </c>
      <c r="BH1019" s="391">
        <f>BH1018*'MONTHLY DATA'!CE267</f>
        <v>364.92612665123158</v>
      </c>
      <c r="BI1019" s="391">
        <f>BI1018*'MONTHLY DATA'!CF267</f>
        <v>360.7612396458245</v>
      </c>
      <c r="BJ1019" s="391">
        <f>BJ1018*'MONTHLY DATA'!CG267</f>
        <v>410.32610139205434</v>
      </c>
      <c r="BK1019" s="391">
        <f>BK1018*'MONTHLY DATA'!CH267</f>
        <v>912.85157788441632</v>
      </c>
      <c r="BL1019" s="391">
        <f>BL1018*'MONTHLY DATA'!CI267</f>
        <v>0</v>
      </c>
      <c r="BM1019" s="391">
        <f>BM1018*'MONTHLY DATA'!CJ267</f>
        <v>0</v>
      </c>
      <c r="BN1019" s="391">
        <f>BN1018*'MONTHLY DATA'!CK267</f>
        <v>0</v>
      </c>
      <c r="BO1019" s="391">
        <f>BO1018*'MONTHLY DATA'!CL267</f>
        <v>0</v>
      </c>
      <c r="BP1019" s="391">
        <f>BP1018*'MONTHLY DATA'!CM267</f>
        <v>0</v>
      </c>
      <c r="BQ1019" s="391">
        <f>BQ1018*'MONTHLY DATA'!CN267</f>
        <v>0</v>
      </c>
      <c r="BR1019" s="391">
        <f>BR1018*'MONTHLY DATA'!CO267</f>
        <v>0</v>
      </c>
      <c r="BS1019" s="391">
        <f>BS1018*'MONTHLY DATA'!CP267</f>
        <v>0</v>
      </c>
      <c r="BT1019" s="391">
        <f>BT1018*'MONTHLY DATA'!CQ267</f>
        <v>0</v>
      </c>
      <c r="BU1019" s="391">
        <f>BU1018*'MONTHLY DATA'!CR267</f>
        <v>0</v>
      </c>
      <c r="BV1019" s="391">
        <f>BV1018*'MONTHLY DATA'!CS267</f>
        <v>0</v>
      </c>
      <c r="BW1019" s="786">
        <f t="shared" si="628"/>
        <v>8720.8109952891409</v>
      </c>
    </row>
    <row r="1020" spans="1:75" ht="16.5" thickBot="1" x14ac:dyDescent="0.3">
      <c r="A1020" s="180" t="s">
        <v>58</v>
      </c>
      <c r="N1020" s="391"/>
      <c r="O1020" s="391"/>
      <c r="P1020" s="391"/>
      <c r="Q1020" s="391">
        <f>O1013*'MONTHLY DATA'!AM268</f>
        <v>64589.782541270062</v>
      </c>
      <c r="R1020" s="391">
        <f>P1013*'MONTHLY DATA'!AN268</f>
        <v>0</v>
      </c>
      <c r="S1020" s="391">
        <f>Q1013*'MONTHLY DATA'!AO268</f>
        <v>1586.6425734967449</v>
      </c>
      <c r="T1020" s="391">
        <f>R1013*'MONTHLY DATA'!AP268</f>
        <v>0</v>
      </c>
      <c r="U1020" s="391">
        <f>S1013*'MONTHLY DATA'!AQ268</f>
        <v>27923.407792322327</v>
      </c>
      <c r="V1020" s="391">
        <f>T1013*'MONTHLY DATA'!AR268</f>
        <v>13813.874057929061</v>
      </c>
      <c r="W1020" s="391">
        <f>U1013*'MONTHLY DATA'!AS268</f>
        <v>18115.103214441649</v>
      </c>
      <c r="X1020" s="391">
        <f>V1013*'MONTHLY DATA'!AT268</f>
        <v>0</v>
      </c>
      <c r="Y1020" s="391">
        <f>W1013*'MONTHLY DATA'!AU268</f>
        <v>20623.024752707261</v>
      </c>
      <c r="Z1020" s="391">
        <f>X1013*'MONTHLY DATA'!AV268</f>
        <v>13029.244446726352</v>
      </c>
      <c r="AA1020" s="391">
        <f>Y1013*'MONTHLY DATA'!AW268</f>
        <v>21610.215499614031</v>
      </c>
      <c r="AB1020" s="391">
        <f>Z1013*'MONTHLY DATA'!AX268</f>
        <v>39173.19522370609</v>
      </c>
      <c r="AC1020" s="391">
        <f>AA1013*'MONTHLY DATA'!AY268</f>
        <v>14432.703534838054</v>
      </c>
      <c r="AD1020" s="391">
        <f>AB1013*'MONTHLY DATA'!AZ268</f>
        <v>0</v>
      </c>
      <c r="AE1020" s="391">
        <f>AC1013*'MONTHLY DATA'!BA268</f>
        <v>6840.3787951529011</v>
      </c>
      <c r="AF1020" s="391">
        <f>AD1013*'MONTHLY DATA'!BB268</f>
        <v>1590.6642747966287</v>
      </c>
      <c r="AG1020" s="391">
        <f>AE1013*'MONTHLY DATA'!BC268</f>
        <v>24523.152172521</v>
      </c>
      <c r="AH1020" s="391">
        <f>AF1013*'MONTHLY DATA'!BD268</f>
        <v>11564.922705059369</v>
      </c>
      <c r="AI1020" s="391">
        <f>AG1013*'MONTHLY DATA'!BE268</f>
        <v>13794.623596969859</v>
      </c>
      <c r="AJ1020" s="391">
        <f>AH1013*'MONTHLY DATA'!BF268</f>
        <v>1590.6642747966287</v>
      </c>
      <c r="AK1020" s="391">
        <f>AI1013*'MONTHLY DATA'!BG268</f>
        <v>15671.079381102612</v>
      </c>
      <c r="AL1020" s="391">
        <f>AJ1013*'MONTHLY DATA'!BH268</f>
        <v>11072.400912894387</v>
      </c>
      <c r="AM1020" s="391">
        <f>AK1013*'MONTHLY DATA'!BI268</f>
        <v>16375.202898673699</v>
      </c>
      <c r="AN1020" s="391">
        <f>AL1013*'MONTHLY DATA'!BJ268</f>
        <v>30268.118900905771</v>
      </c>
      <c r="AO1020" s="391">
        <f>AM1013*'MONTHLY DATA'!BK268</f>
        <v>8888.7274991210197</v>
      </c>
      <c r="AP1020" s="391">
        <f>AN1013*'MONTHLY DATA'!BL268</f>
        <v>1916.0950853761519</v>
      </c>
      <c r="AQ1020" s="391">
        <f>AO1013*'MONTHLY DATA'!BM268</f>
        <v>6221.6362843410216</v>
      </c>
      <c r="AR1020" s="391">
        <f>AP1013*'MONTHLY DATA'!BN268</f>
        <v>3333.3421126840331</v>
      </c>
      <c r="AS1020" s="391">
        <f>AQ1013*'MONTHLY DATA'!BO268</f>
        <v>19032.551635980137</v>
      </c>
      <c r="AT1020" s="391">
        <f>AR1013*'MONTHLY DATA'!BP268</f>
        <v>11055.58416825217</v>
      </c>
      <c r="AU1020" s="391">
        <f>AS1013*'MONTHLY DATA'!BQ268</f>
        <v>10606.825186223123</v>
      </c>
      <c r="AV1020" s="391">
        <f>AT1013*'MONTHLY DATA'!BR268</f>
        <v>3333.3421126840331</v>
      </c>
      <c r="AW1020" s="391">
        <f>AU1013*'MONTHLY DATA'!BS268</f>
        <v>11898.574323216768</v>
      </c>
      <c r="AX1020" s="391">
        <f>AV1013*'MONTHLY DATA'!BT268</f>
        <v>10793.122998001216</v>
      </c>
      <c r="AY1020" s="391">
        <f>AW1013*'MONTHLY DATA'!BU268</f>
        <v>12637.480866305616</v>
      </c>
      <c r="AZ1020" s="391">
        <f>AX1013*'MONTHLY DATA'!BV268</f>
        <v>26354.61822211781</v>
      </c>
      <c r="BA1020" s="391">
        <f>AY1013*'MONTHLY DATA'!BW268</f>
        <v>7153.4548133130993</v>
      </c>
      <c r="BB1020" s="391">
        <f>AZ1013*'MONTHLY DATA'!BX268</f>
        <v>3940.82819978725</v>
      </c>
      <c r="BC1020" s="391">
        <f>BA1013*'MONTHLY DATA'!BY268</f>
        <v>6429.7979535361783</v>
      </c>
      <c r="BD1020" s="391">
        <f>BB1013*'MONTHLY DATA'!BZ268</f>
        <v>3697.6845173297625</v>
      </c>
      <c r="BE1020" s="391">
        <f>BC1013*'MONTHLY DATA'!CA268</f>
        <v>22639.84728066394</v>
      </c>
      <c r="BF1020" s="391">
        <f>BD1013*'MONTHLY DATA'!CB268</f>
        <v>11424.076899428073</v>
      </c>
      <c r="BG1020" s="391">
        <f>BE1013*'MONTHLY DATA'!CC268</f>
        <v>10314.483793706248</v>
      </c>
      <c r="BH1020" s="391">
        <f>BF1013*'MONTHLY DATA'!CD268</f>
        <v>3697.6845173297625</v>
      </c>
      <c r="BI1020" s="391">
        <f>BG1013*'MONTHLY DATA'!CE268</f>
        <v>12164.20422170772</v>
      </c>
      <c r="BJ1020" s="391">
        <f>BH1013*'MONTHLY DATA'!CF268</f>
        <v>12025.374654860818</v>
      </c>
      <c r="BK1020" s="391">
        <f>BI1013*'MONTHLY DATA'!CG268</f>
        <v>13677.536713068479</v>
      </c>
      <c r="BL1020" s="391">
        <f>BJ1013*'MONTHLY DATA'!CH268</f>
        <v>30428.385929480544</v>
      </c>
      <c r="BM1020" s="391">
        <f>BK1013*'MONTHLY DATA'!CI268</f>
        <v>0</v>
      </c>
      <c r="BN1020" s="391">
        <f>BL1013*'MONTHLY DATA'!CJ268</f>
        <v>0</v>
      </c>
      <c r="BO1020" s="391">
        <f>BM1013*'MONTHLY DATA'!CK268</f>
        <v>0</v>
      </c>
      <c r="BP1020" s="391">
        <f>BN1013*'MONTHLY DATA'!CL268</f>
        <v>0</v>
      </c>
      <c r="BQ1020" s="391">
        <f>BO1013*'MONTHLY DATA'!CM268</f>
        <v>0</v>
      </c>
      <c r="BR1020" s="391">
        <f>BP1013*'MONTHLY DATA'!CN268</f>
        <v>0</v>
      </c>
      <c r="BS1020" s="391">
        <f>BQ1013*'MONTHLY DATA'!CO268</f>
        <v>0</v>
      </c>
      <c r="BT1020" s="391">
        <f>BR1013*'MONTHLY DATA'!CP268</f>
        <v>0</v>
      </c>
      <c r="BU1020" s="391">
        <f>BS1013*'MONTHLY DATA'!CQ268</f>
        <v>0</v>
      </c>
      <c r="BV1020" s="391">
        <f>BT1013*'MONTHLY DATA'!CR268</f>
        <v>0</v>
      </c>
      <c r="BW1020" s="786">
        <f t="shared" si="628"/>
        <v>631853.66153843957</v>
      </c>
    </row>
    <row r="1021" spans="1:75" ht="16.5" thickBot="1" x14ac:dyDescent="0.3">
      <c r="A1021" s="180" t="s">
        <v>57</v>
      </c>
      <c r="N1021" s="391"/>
      <c r="O1021" s="391"/>
      <c r="P1021" s="391"/>
      <c r="Q1021" s="391">
        <f>Q1020*'MONTHLY DATA'!AM269</f>
        <v>0</v>
      </c>
      <c r="R1021" s="391">
        <f>R1020*'MONTHLY DATA'!AN269</f>
        <v>0</v>
      </c>
      <c r="S1021" s="391">
        <f>S1020*'MONTHLY DATA'!AO269</f>
        <v>0</v>
      </c>
      <c r="T1021" s="391">
        <f>T1020*'MONTHLY DATA'!AP269</f>
        <v>0</v>
      </c>
      <c r="U1021" s="391">
        <f>U1020*'MONTHLY DATA'!AQ269</f>
        <v>0</v>
      </c>
      <c r="V1021" s="391">
        <f>V1020*'MONTHLY DATA'!AR269</f>
        <v>0</v>
      </c>
      <c r="W1021" s="391">
        <f>W1020*'MONTHLY DATA'!AS269</f>
        <v>0</v>
      </c>
      <c r="X1021" s="391">
        <f>X1020*'MONTHLY DATA'!AT269</f>
        <v>0</v>
      </c>
      <c r="Y1021" s="391">
        <f>Y1020*'MONTHLY DATA'!AU269</f>
        <v>0</v>
      </c>
      <c r="Z1021" s="391">
        <f>Z1020*'MONTHLY DATA'!AV269</f>
        <v>0</v>
      </c>
      <c r="AA1021" s="391">
        <f>AA1020*'MONTHLY DATA'!AW269</f>
        <v>0</v>
      </c>
      <c r="AB1021" s="391">
        <f>AB1020*'MONTHLY DATA'!AX269</f>
        <v>0</v>
      </c>
      <c r="AC1021" s="391">
        <f>AC1020*'MONTHLY DATA'!AY269</f>
        <v>144.32703534838055</v>
      </c>
      <c r="AD1021" s="391">
        <f>AD1020*'MONTHLY DATA'!AZ269</f>
        <v>0</v>
      </c>
      <c r="AE1021" s="391">
        <f>AE1020*'MONTHLY DATA'!BA269</f>
        <v>68.403787951529011</v>
      </c>
      <c r="AF1021" s="391">
        <f>AF1020*'MONTHLY DATA'!BB269</f>
        <v>15.906642747966288</v>
      </c>
      <c r="AG1021" s="391">
        <f>AG1020*'MONTHLY DATA'!BC269</f>
        <v>245.23152172521</v>
      </c>
      <c r="AH1021" s="391">
        <f>AH1020*'MONTHLY DATA'!BD269</f>
        <v>115.64922705059369</v>
      </c>
      <c r="AI1021" s="391">
        <f>AI1020*'MONTHLY DATA'!BE269</f>
        <v>137.94623596969859</v>
      </c>
      <c r="AJ1021" s="391">
        <f>AJ1020*'MONTHLY DATA'!BF269</f>
        <v>15.906642747966288</v>
      </c>
      <c r="AK1021" s="391">
        <f>AK1020*'MONTHLY DATA'!BG269</f>
        <v>156.71079381102612</v>
      </c>
      <c r="AL1021" s="391">
        <f>AL1020*'MONTHLY DATA'!BH269</f>
        <v>110.72400912894388</v>
      </c>
      <c r="AM1021" s="391">
        <f>AM1020*'MONTHLY DATA'!BI269</f>
        <v>163.752028986737</v>
      </c>
      <c r="AN1021" s="391">
        <f>AN1020*'MONTHLY DATA'!BJ269</f>
        <v>302.68118900905773</v>
      </c>
      <c r="AO1021" s="391">
        <f>AO1020*'MONTHLY DATA'!BK269</f>
        <v>0</v>
      </c>
      <c r="AP1021" s="391">
        <f>AP1020*'MONTHLY DATA'!BL269</f>
        <v>0</v>
      </c>
      <c r="AQ1021" s="391">
        <f>AQ1020*'MONTHLY DATA'!BM269</f>
        <v>0</v>
      </c>
      <c r="AR1021" s="391">
        <f>AR1020*'MONTHLY DATA'!BN269</f>
        <v>0</v>
      </c>
      <c r="AS1021" s="391">
        <f>AS1020*'MONTHLY DATA'!BO269</f>
        <v>0</v>
      </c>
      <c r="AT1021" s="391">
        <f>AT1020*'MONTHLY DATA'!BP269</f>
        <v>0</v>
      </c>
      <c r="AU1021" s="391">
        <f>AU1020*'MONTHLY DATA'!BQ269</f>
        <v>0</v>
      </c>
      <c r="AV1021" s="391">
        <f>AV1020*'MONTHLY DATA'!BR269</f>
        <v>0</v>
      </c>
      <c r="AW1021" s="391">
        <f>AW1020*'MONTHLY DATA'!BS269</f>
        <v>0</v>
      </c>
      <c r="AX1021" s="391">
        <f>AX1020*'MONTHLY DATA'!BT269</f>
        <v>0</v>
      </c>
      <c r="AY1021" s="391">
        <f>AY1020*'MONTHLY DATA'!BU269</f>
        <v>0</v>
      </c>
      <c r="AZ1021" s="391">
        <f>AZ1020*'MONTHLY DATA'!BV269</f>
        <v>0</v>
      </c>
      <c r="BA1021" s="391">
        <f>BA1020*'MONTHLY DATA'!BW269</f>
        <v>0</v>
      </c>
      <c r="BB1021" s="391">
        <f>BB1020*'MONTHLY DATA'!BX269</f>
        <v>0</v>
      </c>
      <c r="BC1021" s="391">
        <f>BC1020*'MONTHLY DATA'!BY269</f>
        <v>0</v>
      </c>
      <c r="BD1021" s="391">
        <f>BD1020*'MONTHLY DATA'!BZ269</f>
        <v>0</v>
      </c>
      <c r="BE1021" s="391">
        <f>BE1020*'MONTHLY DATA'!CA269</f>
        <v>0</v>
      </c>
      <c r="BF1021" s="391">
        <f>BF1020*'MONTHLY DATA'!CB269</f>
        <v>0</v>
      </c>
      <c r="BG1021" s="391">
        <f>BG1020*'MONTHLY DATA'!CC269</f>
        <v>0</v>
      </c>
      <c r="BH1021" s="391">
        <f>BH1020*'MONTHLY DATA'!CD269</f>
        <v>0</v>
      </c>
      <c r="BI1021" s="391">
        <f>BI1020*'MONTHLY DATA'!CE269</f>
        <v>0</v>
      </c>
      <c r="BJ1021" s="391">
        <f>BJ1020*'MONTHLY DATA'!CF269</f>
        <v>0</v>
      </c>
      <c r="BK1021" s="391">
        <f>BK1020*'MONTHLY DATA'!CG269</f>
        <v>0</v>
      </c>
      <c r="BL1021" s="391">
        <f>BL1020*'MONTHLY DATA'!CH269</f>
        <v>0</v>
      </c>
      <c r="BM1021" s="391">
        <f>BM1020*'MONTHLY DATA'!CI269</f>
        <v>0</v>
      </c>
      <c r="BN1021" s="391">
        <f>BN1020*'MONTHLY DATA'!CJ269</f>
        <v>0</v>
      </c>
      <c r="BO1021" s="391">
        <f>BO1020*'MONTHLY DATA'!CK269</f>
        <v>0</v>
      </c>
      <c r="BP1021" s="391">
        <f>BP1020*'MONTHLY DATA'!CL269</f>
        <v>0</v>
      </c>
      <c r="BQ1021" s="391">
        <f>BQ1020*'MONTHLY DATA'!CM269</f>
        <v>0</v>
      </c>
      <c r="BR1021" s="391">
        <f>BR1020*'MONTHLY DATA'!CN269</f>
        <v>0</v>
      </c>
      <c r="BS1021" s="391">
        <f>BS1020*'MONTHLY DATA'!CO269</f>
        <v>0</v>
      </c>
      <c r="BT1021" s="391">
        <f>BT1020*'MONTHLY DATA'!CP269</f>
        <v>0</v>
      </c>
      <c r="BU1021" s="391">
        <f>BU1020*'MONTHLY DATA'!CQ269</f>
        <v>0</v>
      </c>
      <c r="BV1021" s="391">
        <f>BV1020*'MONTHLY DATA'!CR269</f>
        <v>0</v>
      </c>
      <c r="BW1021" s="786">
        <f t="shared" si="628"/>
        <v>1477.2391144771093</v>
      </c>
    </row>
    <row r="1022" spans="1:75" ht="16.5" thickBot="1" x14ac:dyDescent="0.3">
      <c r="A1022" s="180" t="s">
        <v>59</v>
      </c>
      <c r="N1022" s="391"/>
      <c r="O1022" s="391"/>
      <c r="P1022" s="391"/>
      <c r="Q1022" s="391"/>
      <c r="R1022" s="391">
        <f>O1013*'MONTHLY DATA'!AM270</f>
        <v>21529.927513756687</v>
      </c>
      <c r="S1022" s="391">
        <f>P1013*'MONTHLY DATA'!AN270</f>
        <v>0</v>
      </c>
      <c r="T1022" s="391">
        <f>Q1013*'MONTHLY DATA'!AO270</f>
        <v>528.88085783224835</v>
      </c>
      <c r="U1022" s="391">
        <f>R1013*'MONTHLY DATA'!AP270</f>
        <v>0</v>
      </c>
      <c r="V1022" s="391">
        <f>S1013*'MONTHLY DATA'!AQ270</f>
        <v>9307.8025974407774</v>
      </c>
      <c r="W1022" s="391">
        <f>T1013*'MONTHLY DATA'!AR270</f>
        <v>4604.6246859763542</v>
      </c>
      <c r="X1022" s="391">
        <f>U1013*'MONTHLY DATA'!AS270</f>
        <v>6038.3677381472171</v>
      </c>
      <c r="Y1022" s="391">
        <f>V1013*'MONTHLY DATA'!AT270</f>
        <v>0</v>
      </c>
      <c r="Z1022" s="391">
        <f>W1013*'MONTHLY DATA'!AU270</f>
        <v>6874.3415842357545</v>
      </c>
      <c r="AA1022" s="391">
        <f>X1013*'MONTHLY DATA'!AV270</f>
        <v>4343.081482242118</v>
      </c>
      <c r="AB1022" s="391">
        <f>Y1013*'MONTHLY DATA'!AW270</f>
        <v>7203.4051665380102</v>
      </c>
      <c r="AC1022" s="391">
        <f>Z1013*'MONTHLY DATA'!AX270</f>
        <v>13057.731741235366</v>
      </c>
      <c r="AD1022" s="391">
        <f>AA1013*'MONTHLY DATA'!AY270</f>
        <v>7216.3517674190271</v>
      </c>
      <c r="AE1022" s="391">
        <f>AB1013*'MONTHLY DATA'!AZ270</f>
        <v>0</v>
      </c>
      <c r="AF1022" s="391">
        <f>AC1013*'MONTHLY DATA'!BA270</f>
        <v>3420.1893975764506</v>
      </c>
      <c r="AG1022" s="391">
        <f>AD1013*'MONTHLY DATA'!BB270</f>
        <v>795.33213739831433</v>
      </c>
      <c r="AH1022" s="391">
        <f>AE1013*'MONTHLY DATA'!BC270</f>
        <v>12261.5760862605</v>
      </c>
      <c r="AI1022" s="391">
        <f>AF1013*'MONTHLY DATA'!BD270</f>
        <v>5782.4613525296845</v>
      </c>
      <c r="AJ1022" s="391">
        <f>AG1013*'MONTHLY DATA'!BE270</f>
        <v>6897.3117984849296</v>
      </c>
      <c r="AK1022" s="391">
        <f>AH1013*'MONTHLY DATA'!BF270</f>
        <v>795.33213739831433</v>
      </c>
      <c r="AL1022" s="391">
        <f>AI1013*'MONTHLY DATA'!BG270</f>
        <v>7835.5396905513062</v>
      </c>
      <c r="AM1022" s="391">
        <f>AJ1013*'MONTHLY DATA'!BH270</f>
        <v>5536.2004564471936</v>
      </c>
      <c r="AN1022" s="391">
        <f>AK1013*'MONTHLY DATA'!BI270</f>
        <v>8187.6014493368493</v>
      </c>
      <c r="AO1022" s="391">
        <f>AL1013*'MONTHLY DATA'!BJ270</f>
        <v>15134.059450452885</v>
      </c>
      <c r="AP1022" s="391">
        <f>AM1013*'MONTHLY DATA'!BK270</f>
        <v>8888.7274991210197</v>
      </c>
      <c r="AQ1022" s="391">
        <f>AN1013*'MONTHLY DATA'!BL270</f>
        <v>1916.0950853761519</v>
      </c>
      <c r="AR1022" s="391">
        <f>AO1013*'MONTHLY DATA'!BM270</f>
        <v>6221.6362843410216</v>
      </c>
      <c r="AS1022" s="391">
        <f>AP1013*'MONTHLY DATA'!BN270</f>
        <v>3333.3421126840331</v>
      </c>
      <c r="AT1022" s="391">
        <f>AQ1013*'MONTHLY DATA'!BO270</f>
        <v>19032.551635980137</v>
      </c>
      <c r="AU1022" s="391">
        <f>AR1013*'MONTHLY DATA'!BP270</f>
        <v>11055.58416825217</v>
      </c>
      <c r="AV1022" s="391">
        <f>AS1013*'MONTHLY DATA'!BQ270</f>
        <v>10606.825186223123</v>
      </c>
      <c r="AW1022" s="391">
        <f>AT1013*'MONTHLY DATA'!BR270</f>
        <v>3333.3421126840331</v>
      </c>
      <c r="AX1022" s="391">
        <f>AU1013*'MONTHLY DATA'!BS270</f>
        <v>11898.574323216768</v>
      </c>
      <c r="AY1022" s="391">
        <f>AV1013*'MONTHLY DATA'!BT270</f>
        <v>10793.122998001216</v>
      </c>
      <c r="AZ1022" s="391">
        <f>AW1013*'MONTHLY DATA'!BU270</f>
        <v>12637.480866305616</v>
      </c>
      <c r="BA1022" s="391">
        <f>AX1013*'MONTHLY DATA'!BV270</f>
        <v>26354.61822211781</v>
      </c>
      <c r="BB1022" s="391">
        <f>AY1013*'MONTHLY DATA'!BW270</f>
        <v>0</v>
      </c>
      <c r="BC1022" s="391">
        <f>AZ1013*'MONTHLY DATA'!BX270</f>
        <v>0</v>
      </c>
      <c r="BD1022" s="391">
        <f>BA1013*'MONTHLY DATA'!BY270</f>
        <v>0</v>
      </c>
      <c r="BE1022" s="391">
        <f>BB1013*'MONTHLY DATA'!BZ270</f>
        <v>0</v>
      </c>
      <c r="BF1022" s="391">
        <f>BC1013*'MONTHLY DATA'!CA270</f>
        <v>0</v>
      </c>
      <c r="BG1022" s="391">
        <f>BD1013*'MONTHLY DATA'!CB270</f>
        <v>0</v>
      </c>
      <c r="BH1022" s="391">
        <f>BE1013*'MONTHLY DATA'!CC270</f>
        <v>0</v>
      </c>
      <c r="BI1022" s="391">
        <f>BF1013*'MONTHLY DATA'!CD270</f>
        <v>0</v>
      </c>
      <c r="BJ1022" s="391">
        <f>BG1013*'MONTHLY DATA'!CE270</f>
        <v>0</v>
      </c>
      <c r="BK1022" s="391">
        <f>BH1013*'MONTHLY DATA'!CF270</f>
        <v>0</v>
      </c>
      <c r="BL1022" s="391">
        <f>BI1013*'MONTHLY DATA'!CG270</f>
        <v>0</v>
      </c>
      <c r="BM1022" s="391">
        <f>BJ1013*'MONTHLY DATA'!CH270</f>
        <v>0</v>
      </c>
      <c r="BN1022" s="391">
        <f>BK1013*'MONTHLY DATA'!CI270</f>
        <v>0</v>
      </c>
      <c r="BO1022" s="391">
        <f>BL1013*'MONTHLY DATA'!CJ270</f>
        <v>0</v>
      </c>
      <c r="BP1022" s="391">
        <f>BM1013*'MONTHLY DATA'!CK270</f>
        <v>0</v>
      </c>
      <c r="BQ1022" s="391">
        <f>BN1013*'MONTHLY DATA'!CL270</f>
        <v>0</v>
      </c>
      <c r="BR1022" s="391">
        <f>BO1013*'MONTHLY DATA'!CM270</f>
        <v>0</v>
      </c>
      <c r="BS1022" s="391">
        <f>BP1013*'MONTHLY DATA'!CN270</f>
        <v>0</v>
      </c>
      <c r="BT1022" s="391">
        <f>BQ1013*'MONTHLY DATA'!CO270</f>
        <v>0</v>
      </c>
      <c r="BU1022" s="391">
        <f>BR1013*'MONTHLY DATA'!CP270</f>
        <v>0</v>
      </c>
      <c r="BV1022" s="391">
        <f>BS1013*'MONTHLY DATA'!CQ270</f>
        <v>0</v>
      </c>
      <c r="BW1022" s="786">
        <f t="shared" si="628"/>
        <v>273422.0195855631</v>
      </c>
    </row>
    <row r="1023" spans="1:75" ht="16.5" thickBot="1" x14ac:dyDescent="0.3">
      <c r="A1023" s="180" t="s">
        <v>57</v>
      </c>
      <c r="N1023" s="391"/>
      <c r="O1023" s="391"/>
      <c r="P1023" s="391"/>
      <c r="Q1023" s="391"/>
      <c r="R1023" s="391">
        <f>R1022*'MONTHLY DATA'!AM271</f>
        <v>0</v>
      </c>
      <c r="S1023" s="391">
        <f>S1022*'MONTHLY DATA'!AN271</f>
        <v>0</v>
      </c>
      <c r="T1023" s="391">
        <f>T1022*'MONTHLY DATA'!AO271</f>
        <v>0</v>
      </c>
      <c r="U1023" s="391">
        <f>U1022*'MONTHLY DATA'!AP271</f>
        <v>0</v>
      </c>
      <c r="V1023" s="391">
        <f>V1022*'MONTHLY DATA'!AQ271</f>
        <v>0</v>
      </c>
      <c r="W1023" s="391">
        <f>W1022*'MONTHLY DATA'!AR271</f>
        <v>0</v>
      </c>
      <c r="X1023" s="391">
        <f>X1022*'MONTHLY DATA'!AS271</f>
        <v>0</v>
      </c>
      <c r="Y1023" s="391">
        <f>Y1022*'MONTHLY DATA'!AT271</f>
        <v>0</v>
      </c>
      <c r="Z1023" s="391">
        <f>Z1022*'MONTHLY DATA'!AU271</f>
        <v>0</v>
      </c>
      <c r="AA1023" s="391">
        <f>AA1022*'MONTHLY DATA'!AV271</f>
        <v>0</v>
      </c>
      <c r="AB1023" s="391">
        <f>AB1022*'MONTHLY DATA'!AW271</f>
        <v>0</v>
      </c>
      <c r="AC1023" s="391">
        <f>AC1022*'MONTHLY DATA'!AX271</f>
        <v>0</v>
      </c>
      <c r="AD1023" s="391">
        <f>AD1022*'MONTHLY DATA'!AY271</f>
        <v>0</v>
      </c>
      <c r="AE1023" s="391">
        <f>AE1022*'MONTHLY DATA'!AZ271</f>
        <v>0</v>
      </c>
      <c r="AF1023" s="391">
        <f>AF1022*'MONTHLY DATA'!BA271</f>
        <v>0</v>
      </c>
      <c r="AG1023" s="391">
        <f>AG1022*'MONTHLY DATA'!BB271</f>
        <v>0</v>
      </c>
      <c r="AH1023" s="391">
        <f>AH1022*'MONTHLY DATA'!BC271</f>
        <v>0</v>
      </c>
      <c r="AI1023" s="391">
        <f>AI1022*'MONTHLY DATA'!BD271</f>
        <v>0</v>
      </c>
      <c r="AJ1023" s="391">
        <f>AJ1022*'MONTHLY DATA'!BE271</f>
        <v>0</v>
      </c>
      <c r="AK1023" s="391">
        <f>AK1022*'MONTHLY DATA'!BF271</f>
        <v>0</v>
      </c>
      <c r="AL1023" s="391">
        <f>AL1022*'MONTHLY DATA'!BG271</f>
        <v>0</v>
      </c>
      <c r="AM1023" s="391">
        <f>AM1022*'MONTHLY DATA'!BH271</f>
        <v>0</v>
      </c>
      <c r="AN1023" s="391">
        <f>AN1022*'MONTHLY DATA'!BI271</f>
        <v>0</v>
      </c>
      <c r="AO1023" s="391">
        <f>AO1022*'MONTHLY DATA'!BJ271</f>
        <v>0</v>
      </c>
      <c r="AP1023" s="391">
        <f>AP1022*'MONTHLY DATA'!BK271</f>
        <v>0</v>
      </c>
      <c r="AQ1023" s="391">
        <f>AQ1022*'MONTHLY DATA'!BL271</f>
        <v>0</v>
      </c>
      <c r="AR1023" s="391">
        <f>AR1022*'MONTHLY DATA'!BM271</f>
        <v>0</v>
      </c>
      <c r="AS1023" s="391">
        <f>AS1022*'MONTHLY DATA'!BN271</f>
        <v>0</v>
      </c>
      <c r="AT1023" s="391">
        <f>AT1022*'MONTHLY DATA'!BO271</f>
        <v>0</v>
      </c>
      <c r="AU1023" s="391">
        <f>AU1022*'MONTHLY DATA'!BP271</f>
        <v>0</v>
      </c>
      <c r="AV1023" s="391">
        <f>AV1022*'MONTHLY DATA'!BQ271</f>
        <v>0</v>
      </c>
      <c r="AW1023" s="391">
        <f>AW1022*'MONTHLY DATA'!BR271</f>
        <v>0</v>
      </c>
      <c r="AX1023" s="391">
        <f>AX1022*'MONTHLY DATA'!BS271</f>
        <v>0</v>
      </c>
      <c r="AY1023" s="391">
        <f>AY1022*'MONTHLY DATA'!BT271</f>
        <v>0</v>
      </c>
      <c r="AZ1023" s="391">
        <f>AZ1022*'MONTHLY DATA'!BU271</f>
        <v>0</v>
      </c>
      <c r="BA1023" s="391">
        <f>BA1022*'MONTHLY DATA'!BV271</f>
        <v>0</v>
      </c>
      <c r="BB1023" s="391">
        <f>BB1022*'MONTHLY DATA'!BW271</f>
        <v>0</v>
      </c>
      <c r="BC1023" s="391">
        <f>BC1022*'MONTHLY DATA'!BX271</f>
        <v>0</v>
      </c>
      <c r="BD1023" s="391">
        <f>BD1022*'MONTHLY DATA'!BY271</f>
        <v>0</v>
      </c>
      <c r="BE1023" s="391">
        <f>BE1022*'MONTHLY DATA'!BZ271</f>
        <v>0</v>
      </c>
      <c r="BF1023" s="391">
        <f>BF1022*'MONTHLY DATA'!CA271</f>
        <v>0</v>
      </c>
      <c r="BG1023" s="391">
        <f>BG1022*'MONTHLY DATA'!CB271</f>
        <v>0</v>
      </c>
      <c r="BH1023" s="391">
        <f>BH1022*'MONTHLY DATA'!CC271</f>
        <v>0</v>
      </c>
      <c r="BI1023" s="391">
        <f>BI1022*'MONTHLY DATA'!CD271</f>
        <v>0</v>
      </c>
      <c r="BJ1023" s="391">
        <f>BJ1022*'MONTHLY DATA'!CE271</f>
        <v>0</v>
      </c>
      <c r="BK1023" s="391">
        <f>BK1022*'MONTHLY DATA'!CF271</f>
        <v>0</v>
      </c>
      <c r="BL1023" s="391">
        <f>BL1022*'MONTHLY DATA'!CG271</f>
        <v>0</v>
      </c>
      <c r="BM1023" s="391">
        <f>BM1022*'MONTHLY DATA'!CH271</f>
        <v>0</v>
      </c>
      <c r="BN1023" s="391">
        <f>BN1022*'MONTHLY DATA'!CI271</f>
        <v>0</v>
      </c>
      <c r="BO1023" s="391">
        <f>BO1022*'MONTHLY DATA'!CJ271</f>
        <v>0</v>
      </c>
      <c r="BP1023" s="391">
        <f>BP1022*'MONTHLY DATA'!CK271</f>
        <v>0</v>
      </c>
      <c r="BQ1023" s="391">
        <f>BQ1022*'MONTHLY DATA'!CL271</f>
        <v>0</v>
      </c>
      <c r="BR1023" s="391">
        <f>BR1022*'MONTHLY DATA'!CM271</f>
        <v>0</v>
      </c>
      <c r="BS1023" s="391">
        <f>BS1022*'MONTHLY DATA'!CN271</f>
        <v>0</v>
      </c>
      <c r="BT1023" s="391">
        <f>BT1022*'MONTHLY DATA'!CO271</f>
        <v>0</v>
      </c>
      <c r="BU1023" s="391">
        <f>BU1022*'MONTHLY DATA'!CP271</f>
        <v>0</v>
      </c>
      <c r="BV1023" s="391">
        <f>BV1022*'MONTHLY DATA'!CQ271</f>
        <v>0</v>
      </c>
      <c r="BW1023" s="786">
        <f t="shared" si="628"/>
        <v>0</v>
      </c>
    </row>
    <row r="1024" spans="1:75" ht="16.5" thickBot="1" x14ac:dyDescent="0.3">
      <c r="A1024" s="180" t="s">
        <v>66</v>
      </c>
      <c r="N1024" s="391"/>
      <c r="O1024" s="391"/>
      <c r="P1024" s="391"/>
      <c r="Q1024" s="391"/>
      <c r="R1024" s="391"/>
      <c r="S1024" s="391">
        <f>O1013*'MONTHLY DATA'!AM272</f>
        <v>0</v>
      </c>
      <c r="T1024" s="391">
        <f>P1013*'MONTHLY DATA'!AN272</f>
        <v>0</v>
      </c>
      <c r="U1024" s="391">
        <f>Q1013*'MONTHLY DATA'!AO272</f>
        <v>0</v>
      </c>
      <c r="V1024" s="391">
        <f>R1013*'MONTHLY DATA'!AP272</f>
        <v>0</v>
      </c>
      <c r="W1024" s="391">
        <f>S1013*'MONTHLY DATA'!AQ272</f>
        <v>0</v>
      </c>
      <c r="X1024" s="391">
        <f>T1013*'MONTHLY DATA'!AR272</f>
        <v>0</v>
      </c>
      <c r="Y1024" s="391">
        <f>U1013*'MONTHLY DATA'!AS272</f>
        <v>0</v>
      </c>
      <c r="Z1024" s="391">
        <f>V1013*'MONTHLY DATA'!AT272</f>
        <v>0</v>
      </c>
      <c r="AA1024" s="391">
        <f>W1013*'MONTHLY DATA'!AU272</f>
        <v>0</v>
      </c>
      <c r="AB1024" s="391">
        <f>X1013*'MONTHLY DATA'!AV272</f>
        <v>0</v>
      </c>
      <c r="AC1024" s="391">
        <f>Y1013*'MONTHLY DATA'!AW272</f>
        <v>0</v>
      </c>
      <c r="AD1024" s="391">
        <f>Z1013*'MONTHLY DATA'!AX272</f>
        <v>0</v>
      </c>
      <c r="AE1024" s="391">
        <f>AA1013*'MONTHLY DATA'!AY272</f>
        <v>7216.3517674190271</v>
      </c>
      <c r="AF1024" s="391">
        <f>AB1013*'MONTHLY DATA'!AZ272</f>
        <v>0</v>
      </c>
      <c r="AG1024" s="391">
        <f>AC1013*'MONTHLY DATA'!BA272</f>
        <v>3420.1893975764506</v>
      </c>
      <c r="AH1024" s="391">
        <f>AD1013*'MONTHLY DATA'!BB272</f>
        <v>795.33213739831433</v>
      </c>
      <c r="AI1024" s="391">
        <f>AE1013*'MONTHLY DATA'!BC272</f>
        <v>12261.5760862605</v>
      </c>
      <c r="AJ1024" s="391">
        <f>AF1013*'MONTHLY DATA'!BD272</f>
        <v>5782.4613525296845</v>
      </c>
      <c r="AK1024" s="391">
        <f>AG1013*'MONTHLY DATA'!BE272</f>
        <v>6897.3117984849296</v>
      </c>
      <c r="AL1024" s="391">
        <f>AH1013*'MONTHLY DATA'!BF272</f>
        <v>795.33213739831433</v>
      </c>
      <c r="AM1024" s="391">
        <f>AI1013*'MONTHLY DATA'!BG272</f>
        <v>7835.5396905513062</v>
      </c>
      <c r="AN1024" s="391">
        <f>AJ1013*'MONTHLY DATA'!BH272</f>
        <v>5536.2004564471936</v>
      </c>
      <c r="AO1024" s="391">
        <f>AK1013*'MONTHLY DATA'!BI272</f>
        <v>8187.6014493368493</v>
      </c>
      <c r="AP1024" s="391">
        <f>AL1013*'MONTHLY DATA'!BJ272</f>
        <v>15134.059450452885</v>
      </c>
      <c r="AQ1024" s="391">
        <f>AM1013*'MONTHLY DATA'!BK272</f>
        <v>2962.9091663736735</v>
      </c>
      <c r="AR1024" s="391">
        <f>AN1013*'MONTHLY DATA'!BL272</f>
        <v>638.69836179205072</v>
      </c>
      <c r="AS1024" s="391">
        <f>AO1013*'MONTHLY DATA'!BM272</f>
        <v>2073.878761447007</v>
      </c>
      <c r="AT1024" s="391">
        <f>AP1013*'MONTHLY DATA'!BN272</f>
        <v>1111.1140375613445</v>
      </c>
      <c r="AU1024" s="391">
        <f>AQ1013*'MONTHLY DATA'!BO272</f>
        <v>6344.1838786600456</v>
      </c>
      <c r="AV1024" s="391">
        <f>AR1013*'MONTHLY DATA'!BP272</f>
        <v>3685.1947227507235</v>
      </c>
      <c r="AW1024" s="391">
        <f>AS1013*'MONTHLY DATA'!BQ272</f>
        <v>3535.6083954077076</v>
      </c>
      <c r="AX1024" s="391">
        <f>AT1013*'MONTHLY DATA'!BR272</f>
        <v>1111.1140375613445</v>
      </c>
      <c r="AY1024" s="391">
        <f>AU1013*'MONTHLY DATA'!BS272</f>
        <v>3966.1914410722561</v>
      </c>
      <c r="AZ1024" s="391">
        <f>AV1013*'MONTHLY DATA'!BT272</f>
        <v>3597.7076660004054</v>
      </c>
      <c r="BA1024" s="391">
        <f>AW1013*'MONTHLY DATA'!BU272</f>
        <v>4212.4936221018716</v>
      </c>
      <c r="BB1024" s="391">
        <f>AX1013*'MONTHLY DATA'!BV272</f>
        <v>8784.8727407059378</v>
      </c>
      <c r="BC1024" s="391">
        <f>AY1013*'MONTHLY DATA'!BW272</f>
        <v>7153.4548133130993</v>
      </c>
      <c r="BD1024" s="391">
        <f>AZ1013*'MONTHLY DATA'!BX272</f>
        <v>3940.82819978725</v>
      </c>
      <c r="BE1024" s="391">
        <f>BA1013*'MONTHLY DATA'!BY272</f>
        <v>6429.7979535361783</v>
      </c>
      <c r="BF1024" s="391">
        <f>BB1013*'MONTHLY DATA'!BZ272</f>
        <v>3697.6845173297625</v>
      </c>
      <c r="BG1024" s="391">
        <f>BC1013*'MONTHLY DATA'!CA272</f>
        <v>22639.84728066394</v>
      </c>
      <c r="BH1024" s="391">
        <f>BD1013*'MONTHLY DATA'!CB272</f>
        <v>11424.076899428073</v>
      </c>
      <c r="BI1024" s="391">
        <f>BE1013*'MONTHLY DATA'!CC272</f>
        <v>10314.483793706248</v>
      </c>
      <c r="BJ1024" s="391">
        <f>BF1013*'MONTHLY DATA'!CD272</f>
        <v>3697.6845173297625</v>
      </c>
      <c r="BK1024" s="391">
        <f>BG1013*'MONTHLY DATA'!CE272</f>
        <v>12164.20422170772</v>
      </c>
      <c r="BL1024" s="391">
        <f>BH1013*'MONTHLY DATA'!CF272</f>
        <v>12025.374654860818</v>
      </c>
      <c r="BM1024" s="391">
        <f>BI1013*'MONTHLY DATA'!CG272</f>
        <v>13677.536713068479</v>
      </c>
      <c r="BN1024" s="391">
        <f>BJ1013*'MONTHLY DATA'!CH272</f>
        <v>30428.385929480544</v>
      </c>
      <c r="BO1024" s="391">
        <f>BK1013*'MONTHLY DATA'!CI272</f>
        <v>9361.8003760915308</v>
      </c>
      <c r="BP1024" s="391">
        <f>BL1013*'MONTHLY DATA'!CJ272</f>
        <v>2144.3302940059903</v>
      </c>
      <c r="BQ1024" s="391">
        <f>BM1013*'MONTHLY DATA'!CK272</f>
        <v>7981.9500938999308</v>
      </c>
      <c r="BR1024" s="391">
        <f>BN1013*'MONTHLY DATA'!CL272</f>
        <v>3778.0591385233488</v>
      </c>
      <c r="BS1024" s="391">
        <f>BO1013*'MONTHLY DATA'!CM272</f>
        <v>20470.087978471445</v>
      </c>
      <c r="BT1024" s="391">
        <f>BP1013*'MONTHLY DATA'!CN272</f>
        <v>13196.241415190056</v>
      </c>
      <c r="BU1024" s="391">
        <f>BQ1013*'MONTHLY DATA'!CO272</f>
        <v>12878.094043601999</v>
      </c>
      <c r="BV1024" s="391">
        <f>BR1013*'MONTHLY DATA'!CP272</f>
        <v>3778.0591385233488</v>
      </c>
      <c r="BW1024" s="786">
        <f t="shared" si="628"/>
        <v>327067.90452780924</v>
      </c>
    </row>
    <row r="1025" spans="1:75" ht="16.5" thickBot="1" x14ac:dyDescent="0.3">
      <c r="N1025" s="391"/>
      <c r="O1025" s="391"/>
      <c r="P1025" s="391"/>
      <c r="Q1025" s="391"/>
      <c r="R1025" s="391"/>
      <c r="S1025" s="391"/>
      <c r="T1025" s="391"/>
      <c r="U1025" s="391"/>
      <c r="V1025" s="391"/>
      <c r="W1025" s="391"/>
      <c r="X1025" s="391"/>
      <c r="Y1025" s="391"/>
      <c r="Z1025" s="391"/>
      <c r="AA1025" s="391"/>
      <c r="AB1025" s="391"/>
      <c r="AC1025" s="391"/>
      <c r="AD1025" s="391"/>
      <c r="AE1025" s="391"/>
      <c r="AF1025" s="391"/>
      <c r="AG1025" s="391"/>
      <c r="AH1025" s="391"/>
      <c r="AI1025" s="391"/>
      <c r="AJ1025" s="391"/>
      <c r="AK1025" s="391"/>
      <c r="AL1025" s="391"/>
      <c r="AM1025" s="391"/>
      <c r="AN1025" s="391"/>
      <c r="AO1025" s="391"/>
      <c r="AP1025" s="391"/>
      <c r="AQ1025" s="391"/>
      <c r="AR1025" s="391"/>
      <c r="AS1025" s="391"/>
      <c r="AT1025" s="391"/>
      <c r="AU1025" s="391"/>
      <c r="AV1025" s="391"/>
      <c r="AW1025" s="391"/>
      <c r="AX1025" s="391"/>
      <c r="AY1025" s="391"/>
      <c r="AZ1025" s="391"/>
      <c r="BA1025" s="391"/>
      <c r="BB1025" s="391"/>
      <c r="BC1025" s="391"/>
      <c r="BD1025" s="391"/>
      <c r="BE1025" s="391"/>
      <c r="BF1025" s="391"/>
      <c r="BG1025" s="391"/>
      <c r="BH1025" s="391"/>
      <c r="BI1025" s="391"/>
      <c r="BJ1025" s="391"/>
      <c r="BK1025" s="391"/>
      <c r="BL1025" s="391"/>
      <c r="BM1025" s="391"/>
      <c r="BN1025" s="391"/>
      <c r="BO1025" s="391"/>
      <c r="BP1025" s="391"/>
      <c r="BQ1025" s="391"/>
      <c r="BR1025" s="391"/>
      <c r="BS1025" s="391"/>
      <c r="BT1025" s="391"/>
      <c r="BU1025" s="391"/>
      <c r="BV1025" s="391"/>
      <c r="BW1025" s="786">
        <f t="shared" si="628"/>
        <v>0</v>
      </c>
    </row>
    <row r="1026" spans="1:75" ht="16.5" thickBot="1" x14ac:dyDescent="0.3">
      <c r="A1026" s="399" t="s">
        <v>512</v>
      </c>
      <c r="C1026" s="392">
        <f>C1016+C1018+C1020+C1022+C1024</f>
        <v>0</v>
      </c>
      <c r="D1026" s="392">
        <f t="shared" ref="D1026:BO1026" si="631">D1016+D1018+D1020+D1022+D1024</f>
        <v>0</v>
      </c>
      <c r="E1026" s="392">
        <f t="shared" si="631"/>
        <v>0</v>
      </c>
      <c r="F1026" s="392">
        <f t="shared" si="631"/>
        <v>0</v>
      </c>
      <c r="G1026" s="392">
        <f t="shared" si="631"/>
        <v>0</v>
      </c>
      <c r="H1026" s="392">
        <f t="shared" si="631"/>
        <v>0</v>
      </c>
      <c r="I1026" s="392">
        <f t="shared" si="631"/>
        <v>0</v>
      </c>
      <c r="J1026" s="392">
        <f t="shared" si="631"/>
        <v>0</v>
      </c>
      <c r="K1026" s="392">
        <f t="shared" si="631"/>
        <v>0</v>
      </c>
      <c r="L1026" s="392">
        <f t="shared" si="631"/>
        <v>0</v>
      </c>
      <c r="M1026" s="392">
        <f t="shared" si="631"/>
        <v>0</v>
      </c>
      <c r="N1026" s="391">
        <f t="shared" si="631"/>
        <v>0</v>
      </c>
      <c r="O1026" s="391">
        <f>O1016+O1018+O1020+O1022+O1024</f>
        <v>75354.746298148399</v>
      </c>
      <c r="P1026" s="391">
        <f t="shared" si="631"/>
        <v>53824.818784391719</v>
      </c>
      <c r="Q1026" s="391">
        <f t="shared" si="631"/>
        <v>66440.865543682929</v>
      </c>
      <c r="R1026" s="391">
        <f t="shared" si="631"/>
        <v>22852.129658337308</v>
      </c>
      <c r="S1026" s="391">
        <f t="shared" si="631"/>
        <v>34163.951664539461</v>
      </c>
      <c r="T1026" s="391">
        <f t="shared" si="631"/>
        <v>39914.573752351425</v>
      </c>
      <c r="U1026" s="391">
        <f t="shared" si="631"/>
        <v>60569.256590778474</v>
      </c>
      <c r="V1026" s="391">
        <f t="shared" si="631"/>
        <v>38217.596000737882</v>
      </c>
      <c r="W1026" s="391">
        <f t="shared" si="631"/>
        <v>46779.923445243148</v>
      </c>
      <c r="X1026" s="391">
        <f t="shared" si="631"/>
        <v>38425.006886584015</v>
      </c>
      <c r="Y1026" s="391">
        <f t="shared" si="631"/>
        <v>56692.646541195587</v>
      </c>
      <c r="Z1026" s="391">
        <f t="shared" si="631"/>
        <v>83614.160041630894</v>
      </c>
      <c r="AA1026" s="391">
        <f t="shared" si="631"/>
        <v>101895.73693945871</v>
      </c>
      <c r="AB1026" s="391">
        <f t="shared" si="631"/>
        <v>46376.600390244101</v>
      </c>
      <c r="AC1026" s="391">
        <f t="shared" si="631"/>
        <v>48011.571661532122</v>
      </c>
      <c r="AD1026" s="391">
        <f t="shared" si="631"/>
        <v>11988.344591808913</v>
      </c>
      <c r="AE1026" s="391">
        <f t="shared" si="631"/>
        <v>87626.187080134929</v>
      </c>
      <c r="AF1026" s="391">
        <f t="shared" si="631"/>
        <v>39705.621787551179</v>
      </c>
      <c r="AG1026" s="391">
        <f t="shared" si="631"/>
        <v>70122.544498405347</v>
      </c>
      <c r="AH1026" s="391">
        <f t="shared" si="631"/>
        <v>29393.823753108067</v>
      </c>
      <c r="AI1026" s="391">
        <f t="shared" si="631"/>
        <v>78851.89917906787</v>
      </c>
      <c r="AJ1026" s="391">
        <f t="shared" si="631"/>
        <v>47487.640164494398</v>
      </c>
      <c r="AK1026" s="391">
        <f t="shared" si="631"/>
        <v>72489.332013006948</v>
      </c>
      <c r="AL1026" s="391">
        <f t="shared" si="631"/>
        <v>110507.62944356132</v>
      </c>
      <c r="AM1026" s="391">
        <f t="shared" si="631"/>
        <v>68264.762208529952</v>
      </c>
      <c r="AN1026" s="391">
        <f t="shared" si="631"/>
        <v>52294.999509986475</v>
      </c>
      <c r="AO1026" s="391">
        <f t="shared" si="631"/>
        <v>59170.812297721845</v>
      </c>
      <c r="AP1026" s="391">
        <f t="shared" si="631"/>
        <v>40383.364523247532</v>
      </c>
      <c r="AQ1026" s="391">
        <f t="shared" si="631"/>
        <v>93575.030958671428</v>
      </c>
      <c r="AR1026" s="391">
        <f t="shared" si="631"/>
        <v>58101.20815457651</v>
      </c>
      <c r="AS1026" s="391">
        <f t="shared" si="631"/>
        <v>70402.681650411367</v>
      </c>
      <c r="AT1026" s="391">
        <f t="shared" si="631"/>
        <v>45643.73233009113</v>
      </c>
      <c r="AU1026" s="391">
        <f t="shared" si="631"/>
        <v>79567.081967074657</v>
      </c>
      <c r="AV1026" s="391">
        <f t="shared" si="631"/>
        <v>64395.561679663144</v>
      </c>
      <c r="AW1026" s="391">
        <f t="shared" si="631"/>
        <v>73529.94191863283</v>
      </c>
      <c r="AX1026" s="391">
        <f t="shared" si="631"/>
        <v>138006.15698795652</v>
      </c>
      <c r="AY1026" s="391">
        <f t="shared" si="631"/>
        <v>46472.674807547352</v>
      </c>
      <c r="AZ1026" s="391">
        <f t="shared" si="631"/>
        <v>67405.591580482695</v>
      </c>
      <c r="BA1026" s="391">
        <f t="shared" si="631"/>
        <v>62748.35093320375</v>
      </c>
      <c r="BB1026" s="391">
        <f t="shared" si="631"/>
        <v>35445.788893778248</v>
      </c>
      <c r="BC1026" s="391">
        <f t="shared" si="631"/>
        <v>81351.547883279316</v>
      </c>
      <c r="BD1026" s="391">
        <f t="shared" si="631"/>
        <v>83382.412343586431</v>
      </c>
      <c r="BE1026" s="391">
        <f t="shared" si="631"/>
        <v>79423.089149606269</v>
      </c>
      <c r="BF1026" s="391">
        <f t="shared" si="631"/>
        <v>45611.221050383028</v>
      </c>
      <c r="BG1026" s="391">
        <f t="shared" si="631"/>
        <v>72787.578033583632</v>
      </c>
      <c r="BH1026" s="391">
        <f t="shared" si="631"/>
        <v>71517.835606468783</v>
      </c>
      <c r="BI1026" s="391">
        <f t="shared" si="631"/>
        <v>83002.868559984898</v>
      </c>
      <c r="BJ1026" s="391">
        <f t="shared" si="631"/>
        <v>124220.49507694232</v>
      </c>
      <c r="BK1026" s="391">
        <f t="shared" si="631"/>
        <v>139748.71492492262</v>
      </c>
      <c r="BL1026" s="391">
        <f t="shared" si="631"/>
        <v>54604.965583708639</v>
      </c>
      <c r="BM1026" s="391">
        <f t="shared" si="631"/>
        <v>58908.587245168092</v>
      </c>
      <c r="BN1026" s="391">
        <f t="shared" si="631"/>
        <v>51837.387714446188</v>
      </c>
      <c r="BO1026" s="391">
        <f t="shared" si="631"/>
        <v>125358.96558742973</v>
      </c>
      <c r="BP1026" s="391">
        <f t="shared" ref="BP1026:BV1026" si="632">BP1016+BP1018+BP1020+BP1022+BP1024</f>
        <v>76923.031646749645</v>
      </c>
      <c r="BQ1026" s="391">
        <f t="shared" si="632"/>
        <v>80957.816340977923</v>
      </c>
      <c r="BR1026" s="391">
        <f t="shared" si="632"/>
        <v>25187.060923488993</v>
      </c>
      <c r="BS1026" s="391">
        <f t="shared" si="632"/>
        <v>102016.90524365005</v>
      </c>
      <c r="BT1026" s="391">
        <f t="shared" si="632"/>
        <v>87322.734085229473</v>
      </c>
      <c r="BU1026" s="391">
        <f t="shared" si="632"/>
        <v>100720.96310795947</v>
      </c>
      <c r="BV1026" s="391">
        <f t="shared" si="632"/>
        <v>191871.66372228053</v>
      </c>
      <c r="BW1026" s="786">
        <f t="shared" si="628"/>
        <v>4153470.1909414167</v>
      </c>
    </row>
    <row r="1027" spans="1:75" ht="16.5" thickBot="1" x14ac:dyDescent="0.3">
      <c r="A1027" s="400" t="s">
        <v>513</v>
      </c>
      <c r="C1027" s="392">
        <f>C1017+C1019+C1021+C1023</f>
        <v>0</v>
      </c>
      <c r="D1027" s="392">
        <f t="shared" ref="D1027:BO1027" si="633">D1017+D1019+D1021+D1023</f>
        <v>0</v>
      </c>
      <c r="E1027" s="392">
        <f t="shared" si="633"/>
        <v>0</v>
      </c>
      <c r="F1027" s="392">
        <f t="shared" si="633"/>
        <v>0</v>
      </c>
      <c r="G1027" s="392">
        <f t="shared" si="633"/>
        <v>0</v>
      </c>
      <c r="H1027" s="392">
        <f t="shared" si="633"/>
        <v>0</v>
      </c>
      <c r="I1027" s="392">
        <f t="shared" si="633"/>
        <v>0</v>
      </c>
      <c r="J1027" s="392">
        <f t="shared" si="633"/>
        <v>0</v>
      </c>
      <c r="K1027" s="392">
        <f t="shared" si="633"/>
        <v>0</v>
      </c>
      <c r="L1027" s="392">
        <f t="shared" si="633"/>
        <v>0</v>
      </c>
      <c r="M1027" s="392">
        <f t="shared" si="633"/>
        <v>0</v>
      </c>
      <c r="N1027" s="391">
        <f t="shared" si="633"/>
        <v>0</v>
      </c>
      <c r="O1027" s="391">
        <f>O1017+O1019+O1021+O1023</f>
        <v>1507.0949259629681</v>
      </c>
      <c r="P1027" s="391">
        <f t="shared" si="633"/>
        <v>1345.620469609793</v>
      </c>
      <c r="Q1027" s="391">
        <f t="shared" si="633"/>
        <v>37.021660048257381</v>
      </c>
      <c r="R1027" s="391">
        <f t="shared" si="633"/>
        <v>33.055053614515522</v>
      </c>
      <c r="S1027" s="391">
        <f t="shared" si="633"/>
        <v>651.54618182085437</v>
      </c>
      <c r="T1027" s="391">
        <f t="shared" si="633"/>
        <v>904.06139035839328</v>
      </c>
      <c r="U1027" s="391">
        <f t="shared" si="633"/>
        <v>710.47478454382735</v>
      </c>
      <c r="V1027" s="391">
        <f t="shared" si="633"/>
        <v>377.39798363420107</v>
      </c>
      <c r="W1027" s="391">
        <f t="shared" si="633"/>
        <v>481.2039108965028</v>
      </c>
      <c r="X1027" s="391">
        <f t="shared" si="633"/>
        <v>733.66205277168285</v>
      </c>
      <c r="Y1027" s="391">
        <f t="shared" si="633"/>
        <v>775.68095429779305</v>
      </c>
      <c r="Z1027" s="391">
        <f t="shared" si="633"/>
        <v>1364.254044795101</v>
      </c>
      <c r="AA1027" s="391">
        <f t="shared" si="633"/>
        <v>2115.0515519626351</v>
      </c>
      <c r="AB1027" s="391">
        <f t="shared" si="633"/>
        <v>0</v>
      </c>
      <c r="AC1027" s="391">
        <f t="shared" si="633"/>
        <v>759.96112691214171</v>
      </c>
      <c r="AD1027" s="391">
        <f t="shared" si="633"/>
        <v>143.15978473169656</v>
      </c>
      <c r="AE1027" s="391">
        <f t="shared" si="633"/>
        <v>2275.4874834784187</v>
      </c>
      <c r="AF1027" s="391">
        <f t="shared" si="633"/>
        <v>1056.7496862033095</v>
      </c>
      <c r="AG1027" s="391">
        <f t="shared" si="633"/>
        <v>1486.7476454524974</v>
      </c>
      <c r="AH1027" s="391">
        <f t="shared" si="633"/>
        <v>258.80901178229027</v>
      </c>
      <c r="AI1027" s="391">
        <f t="shared" si="633"/>
        <v>1548.3433802689335</v>
      </c>
      <c r="AJ1027" s="391">
        <f t="shared" si="633"/>
        <v>1012.4227249084611</v>
      </c>
      <c r="AK1027" s="391">
        <f t="shared" si="633"/>
        <v>1630.479054691659</v>
      </c>
      <c r="AL1027" s="391">
        <f t="shared" si="633"/>
        <v>2834.8547102104635</v>
      </c>
      <c r="AM1027" s="391">
        <f t="shared" si="633"/>
        <v>1511.8756996867587</v>
      </c>
      <c r="AN1027" s="391">
        <f t="shared" si="633"/>
        <v>593.28894362444078</v>
      </c>
      <c r="AO1027" s="391">
        <f t="shared" si="633"/>
        <v>943.61483645838825</v>
      </c>
      <c r="AP1027" s="391">
        <f t="shared" si="633"/>
        <v>505.55688709041175</v>
      </c>
      <c r="AQ1027" s="391">
        <f t="shared" si="633"/>
        <v>2886.6036647903211</v>
      </c>
      <c r="AR1027" s="391">
        <f t="shared" si="633"/>
        <v>1676.7635988515792</v>
      </c>
      <c r="AS1027" s="391">
        <f t="shared" si="633"/>
        <v>1608.7018199105073</v>
      </c>
      <c r="AT1027" s="391">
        <f t="shared" si="633"/>
        <v>505.55688709041175</v>
      </c>
      <c r="AU1027" s="391">
        <f t="shared" si="633"/>
        <v>1804.6171056878766</v>
      </c>
      <c r="AV1027" s="391">
        <f t="shared" si="633"/>
        <v>1636.9569880301844</v>
      </c>
      <c r="AW1027" s="391">
        <f t="shared" si="633"/>
        <v>1916.6845980563519</v>
      </c>
      <c r="AX1027" s="391">
        <f t="shared" si="633"/>
        <v>3997.117097021202</v>
      </c>
      <c r="AY1027" s="391">
        <f t="shared" si="633"/>
        <v>381.51759004336537</v>
      </c>
      <c r="AZ1027" s="391">
        <f t="shared" si="633"/>
        <v>424.78114838804629</v>
      </c>
      <c r="BA1027" s="391">
        <f t="shared" si="633"/>
        <v>461.14740351554701</v>
      </c>
      <c r="BB1027" s="391">
        <f t="shared" si="633"/>
        <v>390.10377953033935</v>
      </c>
      <c r="BC1027" s="391">
        <f t="shared" si="633"/>
        <v>1318.3890571553029</v>
      </c>
      <c r="BD1027" s="391">
        <f t="shared" si="633"/>
        <v>1288.4795197227488</v>
      </c>
      <c r="BE1027" s="391">
        <f t="shared" si="633"/>
        <v>892.82810931384211</v>
      </c>
      <c r="BF1027" s="391">
        <f t="shared" si="633"/>
        <v>506.64435473544142</v>
      </c>
      <c r="BG1027" s="391">
        <f t="shared" si="633"/>
        <v>759.68809401097133</v>
      </c>
      <c r="BH1027" s="391">
        <f t="shared" si="633"/>
        <v>1006.2794415771419</v>
      </c>
      <c r="BI1027" s="391">
        <f t="shared" si="633"/>
        <v>1090.2298643428103</v>
      </c>
      <c r="BJ1027" s="391">
        <f t="shared" si="633"/>
        <v>2033.1733509643502</v>
      </c>
      <c r="BK1027" s="391">
        <f t="shared" si="633"/>
        <v>3300.1106737877567</v>
      </c>
      <c r="BL1027" s="391">
        <f t="shared" si="633"/>
        <v>546.80422497152756</v>
      </c>
      <c r="BM1027" s="391">
        <f t="shared" si="633"/>
        <v>2035.3972739444823</v>
      </c>
      <c r="BN1027" s="391">
        <f t="shared" si="633"/>
        <v>963.40508032345394</v>
      </c>
      <c r="BO1027" s="391">
        <f t="shared" si="633"/>
        <v>5219.8724345102191</v>
      </c>
      <c r="BP1027" s="391">
        <f t="shared" ref="BP1027:BV1027" si="634">BP1017+BP1019+BP1021+BP1023</f>
        <v>3365.0415608734643</v>
      </c>
      <c r="BQ1027" s="391">
        <f t="shared" si="634"/>
        <v>3283.9139811185096</v>
      </c>
      <c r="BR1027" s="391">
        <f t="shared" si="634"/>
        <v>963.40508032345394</v>
      </c>
      <c r="BS1027" s="391">
        <f t="shared" si="634"/>
        <v>3669.6067769330371</v>
      </c>
      <c r="BT1027" s="391">
        <f t="shared" si="634"/>
        <v>3335.6921701517736</v>
      </c>
      <c r="BU1027" s="391">
        <f t="shared" si="634"/>
        <v>3952.929107896086</v>
      </c>
      <c r="BV1027" s="391">
        <f t="shared" si="634"/>
        <v>8464.2122062690723</v>
      </c>
      <c r="BW1027" s="786">
        <f t="shared" si="628"/>
        <v>93284.129983657593</v>
      </c>
    </row>
    <row r="1028" spans="1:75" ht="16.5" thickBot="1" x14ac:dyDescent="0.3">
      <c r="BW1028" s="405">
        <f t="shared" si="628"/>
        <v>0</v>
      </c>
    </row>
    <row r="1029" spans="1:75" ht="16.5" thickBot="1" x14ac:dyDescent="0.3">
      <c r="A1029" s="397" t="s">
        <v>514</v>
      </c>
      <c r="BW1029" s="405">
        <f t="shared" si="628"/>
        <v>0</v>
      </c>
    </row>
    <row r="1030" spans="1:75" x14ac:dyDescent="0.25">
      <c r="A1030" s="180" t="s">
        <v>56</v>
      </c>
      <c r="C1030" s="249">
        <f t="shared" ref="C1030:AH1030" si="635">(C1016/C5)*C2</f>
        <v>0</v>
      </c>
      <c r="D1030" s="249">
        <f t="shared" si="635"/>
        <v>0</v>
      </c>
      <c r="E1030" s="249">
        <f t="shared" si="635"/>
        <v>0</v>
      </c>
      <c r="F1030" s="249">
        <f t="shared" si="635"/>
        <v>0</v>
      </c>
      <c r="G1030" s="249">
        <f t="shared" si="635"/>
        <v>0</v>
      </c>
      <c r="H1030" s="249">
        <f t="shared" si="635"/>
        <v>0</v>
      </c>
      <c r="I1030" s="249">
        <f t="shared" si="635"/>
        <v>0</v>
      </c>
      <c r="J1030" s="249">
        <f t="shared" si="635"/>
        <v>0</v>
      </c>
      <c r="K1030" s="249">
        <f t="shared" si="635"/>
        <v>0</v>
      </c>
      <c r="L1030" s="249">
        <f t="shared" si="635"/>
        <v>0</v>
      </c>
      <c r="M1030" s="249">
        <f t="shared" si="635"/>
        <v>0</v>
      </c>
      <c r="N1030" s="249">
        <f t="shared" si="635"/>
        <v>0</v>
      </c>
      <c r="O1030" s="249">
        <f t="shared" si="635"/>
        <v>120285013.77841936</v>
      </c>
      <c r="P1030" s="249">
        <f t="shared" si="635"/>
        <v>0</v>
      </c>
      <c r="Q1030" s="249">
        <f t="shared" si="635"/>
        <v>3446281.0015510181</v>
      </c>
      <c r="R1030" s="249">
        <f t="shared" si="635"/>
        <v>0</v>
      </c>
      <c r="S1030" s="249">
        <f t="shared" si="635"/>
        <v>50580558.851882108</v>
      </c>
      <c r="T1030" s="249">
        <f t="shared" si="635"/>
        <v>26040364.342534695</v>
      </c>
      <c r="U1030" s="249">
        <f t="shared" si="635"/>
        <v>35072852.612405077</v>
      </c>
      <c r="V1030" s="249">
        <f t="shared" si="635"/>
        <v>0</v>
      </c>
      <c r="W1030" s="249">
        <f t="shared" si="635"/>
        <v>46165500.201633237</v>
      </c>
      <c r="X1030" s="249">
        <f t="shared" si="635"/>
        <v>28085686.044134542</v>
      </c>
      <c r="Y1030" s="249">
        <f t="shared" si="635"/>
        <v>38637264.462018251</v>
      </c>
      <c r="Z1030" s="249">
        <f t="shared" si="635"/>
        <v>93323608.754609138</v>
      </c>
      <c r="AA1030" s="249">
        <f t="shared" si="635"/>
        <v>64947165.906771235</v>
      </c>
      <c r="AB1030" s="249">
        <f t="shared" si="635"/>
        <v>0</v>
      </c>
      <c r="AC1030" s="249">
        <f t="shared" si="635"/>
        <v>30122868.094233852</v>
      </c>
      <c r="AD1030" s="249">
        <f t="shared" si="635"/>
        <v>8555902.4286708068</v>
      </c>
      <c r="AE1030" s="249">
        <f t="shared" si="635"/>
        <v>127929110.49998453</v>
      </c>
      <c r="AF1030" s="249">
        <f t="shared" si="635"/>
        <v>45623620.071459211</v>
      </c>
      <c r="AG1030" s="249">
        <f t="shared" si="635"/>
        <v>58972015.877046145</v>
      </c>
      <c r="AH1030" s="249">
        <f t="shared" si="635"/>
        <v>6092244.1724710874</v>
      </c>
      <c r="AI1030" s="249">
        <f t="shared" ref="AI1030:BN1030" si="636">(AI1016/AI5)*AI2</f>
        <v>71146700.390205845</v>
      </c>
      <c r="AJ1030" s="249">
        <f t="shared" si="636"/>
        <v>49742761.101178035</v>
      </c>
      <c r="AK1030" s="249">
        <f t="shared" si="636"/>
        <v>89763403.889562994</v>
      </c>
      <c r="AL1030" s="249">
        <f t="shared" si="636"/>
        <v>165455096.26568809</v>
      </c>
      <c r="AM1030" s="249">
        <f t="shared" si="636"/>
        <v>69156993.496949136</v>
      </c>
      <c r="AN1030" s="249">
        <f t="shared" si="636"/>
        <v>14264689.212263659</v>
      </c>
      <c r="AO1030" s="249">
        <f t="shared" si="636"/>
        <v>41653854.923663132</v>
      </c>
      <c r="AP1030" s="249">
        <f t="shared" si="636"/>
        <v>22122865.284708243</v>
      </c>
      <c r="AQ1030" s="249">
        <f t="shared" si="636"/>
        <v>153836441.92506611</v>
      </c>
      <c r="AR1030" s="249">
        <f t="shared" si="636"/>
        <v>108214659.15277418</v>
      </c>
      <c r="AS1030" s="249">
        <f t="shared" si="636"/>
        <v>78542500.619160056</v>
      </c>
      <c r="AT1030" s="249">
        <f t="shared" si="636"/>
        <v>28251708.396228887</v>
      </c>
      <c r="AU1030" s="249">
        <f t="shared" si="636"/>
        <v>98571522.579589888</v>
      </c>
      <c r="AV1030" s="249">
        <f t="shared" si="636"/>
        <v>61906737.001868784</v>
      </c>
      <c r="AW1030" s="249">
        <f t="shared" si="636"/>
        <v>142812560.56130084</v>
      </c>
      <c r="AX1030" s="249">
        <f t="shared" si="636"/>
        <v>205230129.93949196</v>
      </c>
      <c r="AY1030" s="249">
        <f t="shared" si="636"/>
        <v>31952098.166131847</v>
      </c>
      <c r="AZ1030" s="249">
        <f t="shared" si="636"/>
        <v>27713405.168789577</v>
      </c>
      <c r="BA1030" s="249">
        <f t="shared" si="636"/>
        <v>33828301.703780927</v>
      </c>
      <c r="BB1030" s="249">
        <f t="shared" si="636"/>
        <v>19030749.649190515</v>
      </c>
      <c r="BC1030" s="249">
        <f t="shared" si="636"/>
        <v>115433034.66834521</v>
      </c>
      <c r="BD1030" s="249">
        <f t="shared" si="636"/>
        <v>60126720.523305662</v>
      </c>
      <c r="BE1030" s="249">
        <f t="shared" si="636"/>
        <v>47370221.867391653</v>
      </c>
      <c r="BF1030" s="249">
        <f t="shared" si="636"/>
        <v>14228690.022684928</v>
      </c>
      <c r="BG1030" s="249">
        <f t="shared" si="636"/>
        <v>47498321.246668242</v>
      </c>
      <c r="BH1030" s="249">
        <f t="shared" si="636"/>
        <v>42054453.078713268</v>
      </c>
      <c r="BI1030" s="249">
        <f t="shared" si="636"/>
        <v>52869106.98994343</v>
      </c>
      <c r="BJ1030" s="249">
        <f t="shared" si="636"/>
        <v>148039732.43320608</v>
      </c>
      <c r="BK1030" s="249">
        <f t="shared" si="636"/>
        <v>70556768.834476516</v>
      </c>
      <c r="BL1030" s="249">
        <f t="shared" si="636"/>
        <v>18751518.624023594</v>
      </c>
      <c r="BM1030" s="249">
        <f t="shared" si="636"/>
        <v>66656284.994673111</v>
      </c>
      <c r="BN1030" s="249">
        <f t="shared" si="636"/>
        <v>46212859.567261554</v>
      </c>
      <c r="BO1030" s="249">
        <f t="shared" ref="BO1030:BV1030" si="637">(BO1016/BO5)*BO2</f>
        <v>166538787.19627839</v>
      </c>
      <c r="BP1030" s="249">
        <f t="shared" si="637"/>
        <v>128743997.49564032</v>
      </c>
      <c r="BQ1030" s="249">
        <f t="shared" si="637"/>
        <v>110347191.43571322</v>
      </c>
      <c r="BR1030" s="249">
        <f t="shared" si="637"/>
        <v>52299132.931844644</v>
      </c>
      <c r="BS1030" s="249">
        <f t="shared" si="637"/>
        <v>141891462.04141077</v>
      </c>
      <c r="BT1030" s="249">
        <f t="shared" si="637"/>
        <v>150607591.57783303</v>
      </c>
      <c r="BU1030" s="249">
        <f t="shared" si="637"/>
        <v>167450469.15393141</v>
      </c>
      <c r="BV1030" s="249">
        <f t="shared" si="637"/>
        <v>400137794.81784612</v>
      </c>
      <c r="BW1030" s="417">
        <f t="shared" si="628"/>
        <v>4344891376.0286093</v>
      </c>
    </row>
    <row r="1031" spans="1:75" x14ac:dyDescent="0.25">
      <c r="A1031" s="180" t="s">
        <v>61</v>
      </c>
      <c r="C1031" s="249">
        <f t="shared" ref="C1031:AH1031" si="638">(C1018/C5)*C2</f>
        <v>0</v>
      </c>
      <c r="D1031" s="249">
        <f t="shared" si="638"/>
        <v>0</v>
      </c>
      <c r="E1031" s="249">
        <f t="shared" si="638"/>
        <v>0</v>
      </c>
      <c r="F1031" s="249">
        <f t="shared" si="638"/>
        <v>0</v>
      </c>
      <c r="G1031" s="249">
        <f t="shared" si="638"/>
        <v>0</v>
      </c>
      <c r="H1031" s="249">
        <f t="shared" si="638"/>
        <v>0</v>
      </c>
      <c r="I1031" s="249">
        <f t="shared" si="638"/>
        <v>0</v>
      </c>
      <c r="J1031" s="249">
        <f t="shared" si="638"/>
        <v>0</v>
      </c>
      <c r="K1031" s="249">
        <f t="shared" si="638"/>
        <v>0</v>
      </c>
      <c r="L1031" s="249">
        <f t="shared" si="638"/>
        <v>0</v>
      </c>
      <c r="M1031" s="249">
        <f t="shared" si="638"/>
        <v>0</v>
      </c>
      <c r="N1031" s="249">
        <f t="shared" si="638"/>
        <v>0</v>
      </c>
      <c r="O1031" s="249">
        <f t="shared" si="638"/>
        <v>0</v>
      </c>
      <c r="P1031" s="249">
        <f t="shared" si="638"/>
        <v>104996842.92869556</v>
      </c>
      <c r="Q1031" s="249">
        <f t="shared" si="638"/>
        <v>0</v>
      </c>
      <c r="R1031" s="249">
        <f t="shared" si="638"/>
        <v>2119698.8065224057</v>
      </c>
      <c r="S1031" s="249">
        <f t="shared" si="638"/>
        <v>0</v>
      </c>
      <c r="T1031" s="249">
        <f t="shared" si="638"/>
        <v>37598623.650188401</v>
      </c>
      <c r="U1031" s="249">
        <f t="shared" si="638"/>
        <v>19103710.750747133</v>
      </c>
      <c r="V1031" s="249">
        <f t="shared" si="638"/>
        <v>23072920.936288841</v>
      </c>
      <c r="W1031" s="249">
        <f t="shared" si="638"/>
        <v>0</v>
      </c>
      <c r="X1031" s="249">
        <f t="shared" si="638"/>
        <v>31753392.523653682</v>
      </c>
      <c r="Y1031" s="249">
        <f t="shared" si="638"/>
        <v>16639430.928840114</v>
      </c>
      <c r="Z1031" s="249">
        <f t="shared" si="638"/>
        <v>36773383.375176542</v>
      </c>
      <c r="AA1031" s="249">
        <f t="shared" si="638"/>
        <v>48966494.029632613</v>
      </c>
      <c r="AB1031" s="249">
        <f t="shared" si="638"/>
        <v>0</v>
      </c>
      <c r="AC1031" s="249">
        <f t="shared" si="638"/>
        <v>0</v>
      </c>
      <c r="AD1031" s="249">
        <f t="shared" si="638"/>
        <v>0</v>
      </c>
      <c r="AE1031" s="249">
        <f t="shared" si="638"/>
        <v>0</v>
      </c>
      <c r="AF1031" s="249">
        <f t="shared" si="638"/>
        <v>0</v>
      </c>
      <c r="AG1031" s="249">
        <f t="shared" si="638"/>
        <v>0</v>
      </c>
      <c r="AH1031" s="249">
        <f t="shared" si="638"/>
        <v>0</v>
      </c>
      <c r="AI1031" s="249">
        <f t="shared" ref="AI1031:BN1031" si="639">(AI1018/AI5)*AI2</f>
        <v>0</v>
      </c>
      <c r="AJ1031" s="249">
        <f t="shared" si="639"/>
        <v>0</v>
      </c>
      <c r="AK1031" s="249">
        <f t="shared" si="639"/>
        <v>0</v>
      </c>
      <c r="AL1031" s="249">
        <f t="shared" si="639"/>
        <v>0</v>
      </c>
      <c r="AM1031" s="249">
        <f t="shared" si="639"/>
        <v>0</v>
      </c>
      <c r="AN1031" s="249">
        <f t="shared" si="639"/>
        <v>0</v>
      </c>
      <c r="AO1031" s="249">
        <f t="shared" si="639"/>
        <v>0</v>
      </c>
      <c r="AP1031" s="249">
        <f t="shared" si="639"/>
        <v>0</v>
      </c>
      <c r="AQ1031" s="249">
        <f t="shared" si="639"/>
        <v>0</v>
      </c>
      <c r="AR1031" s="249">
        <f t="shared" si="639"/>
        <v>0</v>
      </c>
      <c r="AS1031" s="249">
        <f t="shared" si="639"/>
        <v>0</v>
      </c>
      <c r="AT1031" s="249">
        <f t="shared" si="639"/>
        <v>0</v>
      </c>
      <c r="AU1031" s="249">
        <f t="shared" si="639"/>
        <v>0</v>
      </c>
      <c r="AV1031" s="249">
        <f t="shared" si="639"/>
        <v>0</v>
      </c>
      <c r="AW1031" s="249">
        <f t="shared" si="639"/>
        <v>0</v>
      </c>
      <c r="AX1031" s="249">
        <f t="shared" si="639"/>
        <v>0</v>
      </c>
      <c r="AY1031" s="249">
        <f t="shared" si="639"/>
        <v>0</v>
      </c>
      <c r="AZ1031" s="249">
        <f t="shared" si="639"/>
        <v>37729364.529645666</v>
      </c>
      <c r="BA1031" s="249">
        <f t="shared" si="639"/>
        <v>15550044.449513454</v>
      </c>
      <c r="BB1031" s="249">
        <f t="shared" si="639"/>
        <v>24819020.100649647</v>
      </c>
      <c r="BC1031" s="249">
        <f t="shared" si="639"/>
        <v>14139945.594269011</v>
      </c>
      <c r="BD1031" s="249">
        <f t="shared" si="639"/>
        <v>89367818.213147148</v>
      </c>
      <c r="BE1031" s="249">
        <f t="shared" si="639"/>
        <v>39349598.209141143</v>
      </c>
      <c r="BF1031" s="249">
        <f t="shared" si="639"/>
        <v>29767600.228636231</v>
      </c>
      <c r="BG1031" s="249">
        <f t="shared" si="639"/>
        <v>10828933.229322877</v>
      </c>
      <c r="BH1031" s="249">
        <f t="shared" si="639"/>
        <v>31904969.930079103</v>
      </c>
      <c r="BI1031" s="249">
        <f t="shared" si="639"/>
        <v>34862133.761329837</v>
      </c>
      <c r="BJ1031" s="249">
        <f t="shared" si="639"/>
        <v>49907811.739685424</v>
      </c>
      <c r="BK1031" s="249">
        <f t="shared" si="639"/>
        <v>80939506.572418243</v>
      </c>
      <c r="BL1031" s="249">
        <f t="shared" si="639"/>
        <v>0</v>
      </c>
      <c r="BM1031" s="249">
        <f t="shared" si="639"/>
        <v>0</v>
      </c>
      <c r="BN1031" s="249">
        <f t="shared" si="639"/>
        <v>0</v>
      </c>
      <c r="BO1031" s="249">
        <f t="shared" ref="BO1031:BV1031" si="640">(BO1018/BO5)*BO2</f>
        <v>0</v>
      </c>
      <c r="BP1031" s="249">
        <f t="shared" si="640"/>
        <v>0</v>
      </c>
      <c r="BQ1031" s="249">
        <f t="shared" si="640"/>
        <v>0</v>
      </c>
      <c r="BR1031" s="249">
        <f t="shared" si="640"/>
        <v>0</v>
      </c>
      <c r="BS1031" s="249">
        <f t="shared" si="640"/>
        <v>0</v>
      </c>
      <c r="BT1031" s="249">
        <f t="shared" si="640"/>
        <v>0</v>
      </c>
      <c r="BU1031" s="249">
        <f t="shared" si="640"/>
        <v>0</v>
      </c>
      <c r="BV1031" s="249">
        <f t="shared" si="640"/>
        <v>0</v>
      </c>
      <c r="BW1031" s="417">
        <f t="shared" si="628"/>
        <v>780191244.48758328</v>
      </c>
    </row>
    <row r="1032" spans="1:75" x14ac:dyDescent="0.25">
      <c r="A1032" s="180" t="s">
        <v>58</v>
      </c>
      <c r="C1032" s="249">
        <f t="shared" ref="C1032:AH1032" si="641">(C1020/C5)*C2</f>
        <v>0</v>
      </c>
      <c r="D1032" s="249">
        <f t="shared" si="641"/>
        <v>0</v>
      </c>
      <c r="E1032" s="249">
        <f t="shared" si="641"/>
        <v>0</v>
      </c>
      <c r="F1032" s="249">
        <f t="shared" si="641"/>
        <v>0</v>
      </c>
      <c r="G1032" s="249">
        <f t="shared" si="641"/>
        <v>0</v>
      </c>
      <c r="H1032" s="249">
        <f t="shared" si="641"/>
        <v>0</v>
      </c>
      <c r="I1032" s="249">
        <f t="shared" si="641"/>
        <v>0</v>
      </c>
      <c r="J1032" s="249">
        <f t="shared" si="641"/>
        <v>0</v>
      </c>
      <c r="K1032" s="249">
        <f t="shared" si="641"/>
        <v>0</v>
      </c>
      <c r="L1032" s="249">
        <f t="shared" si="641"/>
        <v>0</v>
      </c>
      <c r="M1032" s="249">
        <f t="shared" si="641"/>
        <v>0</v>
      </c>
      <c r="N1032" s="249">
        <f t="shared" si="641"/>
        <v>0</v>
      </c>
      <c r="O1032" s="249">
        <f t="shared" si="641"/>
        <v>0</v>
      </c>
      <c r="P1032" s="249">
        <f t="shared" si="641"/>
        <v>0</v>
      </c>
      <c r="Q1032" s="249">
        <f t="shared" si="641"/>
        <v>120250977.4959528</v>
      </c>
      <c r="R1032" s="249">
        <f t="shared" si="641"/>
        <v>0</v>
      </c>
      <c r="S1032" s="249">
        <f t="shared" si="641"/>
        <v>2463471.3641133672</v>
      </c>
      <c r="T1032" s="249">
        <f t="shared" si="641"/>
        <v>0</v>
      </c>
      <c r="U1032" s="249">
        <f t="shared" si="641"/>
        <v>46339560.074401572</v>
      </c>
      <c r="V1032" s="249">
        <f t="shared" si="641"/>
        <v>21113415.928539999</v>
      </c>
      <c r="W1032" s="249">
        <f t="shared" si="641"/>
        <v>34758354.292709909</v>
      </c>
      <c r="X1032" s="249">
        <f t="shared" si="641"/>
        <v>0</v>
      </c>
      <c r="Y1032" s="249">
        <f t="shared" si="641"/>
        <v>31604785.433523878</v>
      </c>
      <c r="Z1032" s="249">
        <f t="shared" si="641"/>
        <v>26605717.16021521</v>
      </c>
      <c r="AA1032" s="249">
        <f t="shared" si="641"/>
        <v>32415323.249421045</v>
      </c>
      <c r="AB1032" s="249">
        <f t="shared" si="641"/>
        <v>48966494.029632606</v>
      </c>
      <c r="AC1032" s="249">
        <f t="shared" si="641"/>
        <v>21185689.557191227</v>
      </c>
      <c r="AD1032" s="249">
        <f t="shared" si="641"/>
        <v>0</v>
      </c>
      <c r="AE1032" s="249">
        <f t="shared" si="641"/>
        <v>11894658.682682544</v>
      </c>
      <c r="AF1032" s="249">
        <f t="shared" si="641"/>
        <v>2091723.5213575666</v>
      </c>
      <c r="AG1032" s="249">
        <f t="shared" si="641"/>
        <v>34945491.845842429</v>
      </c>
      <c r="AH1032" s="249">
        <f t="shared" si="641"/>
        <v>14764551.320125794</v>
      </c>
      <c r="AI1032" s="249">
        <f t="shared" ref="AI1032:BN1032" si="642">(AI1020/AI5)*AI2</f>
        <v>20875863.710081052</v>
      </c>
      <c r="AJ1032" s="249">
        <f t="shared" si="642"/>
        <v>2382019.7515079514</v>
      </c>
      <c r="AK1032" s="249">
        <f t="shared" si="642"/>
        <v>28634544.491359163</v>
      </c>
      <c r="AL1032" s="249">
        <f t="shared" si="642"/>
        <v>20175079.97917914</v>
      </c>
      <c r="AM1032" s="249">
        <f t="shared" si="642"/>
        <v>29400932.477164138</v>
      </c>
      <c r="AN1032" s="249">
        <f t="shared" si="642"/>
        <v>52000628.27175612</v>
      </c>
      <c r="AO1032" s="249">
        <f t="shared" si="642"/>
        <v>13733083.986141976</v>
      </c>
      <c r="AP1032" s="249">
        <f t="shared" si="642"/>
        <v>2934650.8939182116</v>
      </c>
      <c r="AQ1032" s="249">
        <f t="shared" si="642"/>
        <v>11604988.943002412</v>
      </c>
      <c r="AR1032" s="249">
        <f t="shared" si="642"/>
        <v>7529431.5957098156</v>
      </c>
      <c r="AS1032" s="249">
        <f t="shared" si="642"/>
        <v>32523272.060307235</v>
      </c>
      <c r="AT1032" s="249">
        <f t="shared" si="642"/>
        <v>21623421.976140272</v>
      </c>
      <c r="AU1032" s="249">
        <f t="shared" si="642"/>
        <v>20277754.032485381</v>
      </c>
      <c r="AV1032" s="249">
        <f t="shared" si="642"/>
        <v>4412132.8327890467</v>
      </c>
      <c r="AW1032" s="249">
        <f t="shared" si="642"/>
        <v>31029782.038617447</v>
      </c>
      <c r="AX1032" s="249">
        <f t="shared" si="642"/>
        <v>19395876.916996304</v>
      </c>
      <c r="AY1032" s="249">
        <f t="shared" si="642"/>
        <v>21167780.451061904</v>
      </c>
      <c r="AZ1032" s="249">
        <f t="shared" si="642"/>
        <v>69500893.197184965</v>
      </c>
      <c r="BA1032" s="249">
        <f t="shared" si="642"/>
        <v>14113345.555207139</v>
      </c>
      <c r="BB1032" s="249">
        <f t="shared" si="642"/>
        <v>7605798.4255893929</v>
      </c>
      <c r="BC1032" s="249">
        <f t="shared" si="642"/>
        <v>12293773.687161174</v>
      </c>
      <c r="BD1032" s="249">
        <f t="shared" si="642"/>
        <v>7298061.5473613739</v>
      </c>
      <c r="BE1032" s="249">
        <f t="shared" si="642"/>
        <v>38990848.094476782</v>
      </c>
      <c r="BF1032" s="249">
        <f t="shared" si="642"/>
        <v>16484942.965874709</v>
      </c>
      <c r="BG1032" s="249">
        <f t="shared" si="642"/>
        <v>15103351.269355578</v>
      </c>
      <c r="BH1032" s="249">
        <f t="shared" si="642"/>
        <v>4849249.1241553174</v>
      </c>
      <c r="BI1032" s="249">
        <f t="shared" si="642"/>
        <v>17632303.64327538</v>
      </c>
      <c r="BJ1032" s="249">
        <f t="shared" si="642"/>
        <v>21939627.981423847</v>
      </c>
      <c r="BK1032" s="249">
        <f t="shared" si="642"/>
        <v>18191123.828381076</v>
      </c>
      <c r="BL1032" s="249">
        <f t="shared" si="642"/>
        <v>46956531.922993839</v>
      </c>
      <c r="BM1032" s="249">
        <f t="shared" si="642"/>
        <v>0</v>
      </c>
      <c r="BN1032" s="249">
        <f t="shared" si="642"/>
        <v>0</v>
      </c>
      <c r="BO1032" s="249">
        <f t="shared" ref="BO1032:BV1032" si="643">(BO1020/BO5)*BO2</f>
        <v>0</v>
      </c>
      <c r="BP1032" s="249">
        <f t="shared" si="643"/>
        <v>0</v>
      </c>
      <c r="BQ1032" s="249">
        <f t="shared" si="643"/>
        <v>0</v>
      </c>
      <c r="BR1032" s="249">
        <f t="shared" si="643"/>
        <v>0</v>
      </c>
      <c r="BS1032" s="249">
        <f t="shared" si="643"/>
        <v>0</v>
      </c>
      <c r="BT1032" s="249">
        <f t="shared" si="643"/>
        <v>0</v>
      </c>
      <c r="BU1032" s="249">
        <f t="shared" si="643"/>
        <v>0</v>
      </c>
      <c r="BV1032" s="249">
        <f t="shared" si="643"/>
        <v>0</v>
      </c>
      <c r="BW1032" s="417">
        <f t="shared" si="628"/>
        <v>1080061309.6063681</v>
      </c>
    </row>
    <row r="1033" spans="1:75" x14ac:dyDescent="0.25">
      <c r="A1033" s="180" t="s">
        <v>59</v>
      </c>
      <c r="C1033" s="249">
        <f t="shared" ref="C1033:AH1033" si="644">(C1022/C5)*C2</f>
        <v>0</v>
      </c>
      <c r="D1033" s="249">
        <f t="shared" si="644"/>
        <v>0</v>
      </c>
      <c r="E1033" s="249">
        <f t="shared" si="644"/>
        <v>0</v>
      </c>
      <c r="F1033" s="249">
        <f t="shared" si="644"/>
        <v>0</v>
      </c>
      <c r="G1033" s="249">
        <f t="shared" si="644"/>
        <v>0</v>
      </c>
      <c r="H1033" s="249">
        <f t="shared" si="644"/>
        <v>0</v>
      </c>
      <c r="I1033" s="249">
        <f t="shared" si="644"/>
        <v>0</v>
      </c>
      <c r="J1033" s="249">
        <f t="shared" si="644"/>
        <v>0</v>
      </c>
      <c r="K1033" s="249">
        <f t="shared" si="644"/>
        <v>0</v>
      </c>
      <c r="L1033" s="249">
        <f t="shared" si="644"/>
        <v>0</v>
      </c>
      <c r="M1033" s="249">
        <f t="shared" si="644"/>
        <v>0</v>
      </c>
      <c r="N1033" s="249">
        <f t="shared" si="644"/>
        <v>0</v>
      </c>
      <c r="O1033" s="249">
        <f t="shared" si="644"/>
        <v>0</v>
      </c>
      <c r="P1033" s="249">
        <f t="shared" si="644"/>
        <v>0</v>
      </c>
      <c r="Q1033" s="249">
        <f t="shared" si="644"/>
        <v>0</v>
      </c>
      <c r="R1033" s="249">
        <f t="shared" si="644"/>
        <v>34515873.266790986</v>
      </c>
      <c r="S1033" s="249">
        <f t="shared" si="644"/>
        <v>0</v>
      </c>
      <c r="T1033" s="249">
        <f t="shared" si="644"/>
        <v>854560.12291842245</v>
      </c>
      <c r="U1033" s="249">
        <f t="shared" si="644"/>
        <v>0</v>
      </c>
      <c r="V1033" s="249">
        <f t="shared" si="644"/>
        <v>14226241.443667376</v>
      </c>
      <c r="W1033" s="249">
        <f t="shared" si="644"/>
        <v>8835123.6162171289</v>
      </c>
      <c r="X1033" s="249">
        <f t="shared" si="644"/>
        <v>11156772.391482593</v>
      </c>
      <c r="Y1033" s="249">
        <f t="shared" si="644"/>
        <v>0</v>
      </c>
      <c r="Z1033" s="249">
        <f t="shared" si="644"/>
        <v>14037405.515009411</v>
      </c>
      <c r="AA1033" s="249">
        <f t="shared" si="644"/>
        <v>6514622.2233631769</v>
      </c>
      <c r="AB1033" s="249">
        <f t="shared" si="644"/>
        <v>9004256.4581725132</v>
      </c>
      <c r="AC1033" s="249">
        <f t="shared" si="644"/>
        <v>19167375.698055491</v>
      </c>
      <c r="AD1033" s="249">
        <f t="shared" si="644"/>
        <v>12938494.22770188</v>
      </c>
      <c r="AE1033" s="249">
        <f t="shared" si="644"/>
        <v>0</v>
      </c>
      <c r="AF1033" s="249">
        <f t="shared" si="644"/>
        <v>4497549.0578130325</v>
      </c>
      <c r="AG1033" s="249">
        <f t="shared" si="644"/>
        <v>1133348.2957925978</v>
      </c>
      <c r="AH1033" s="249">
        <f t="shared" si="644"/>
        <v>15653945.470125904</v>
      </c>
      <c r="AI1033" s="249">
        <f t="shared" ref="AI1033:BN1033" si="645">(AI1022/AI5)*AI2</f>
        <v>8750791.5134949218</v>
      </c>
      <c r="AJ1033" s="249">
        <f t="shared" si="645"/>
        <v>10328724.418231182</v>
      </c>
      <c r="AK1033" s="249">
        <f t="shared" si="645"/>
        <v>1453248.5555016978</v>
      </c>
      <c r="AL1033" s="249">
        <f t="shared" si="645"/>
        <v>14277178.109836118</v>
      </c>
      <c r="AM1033" s="249">
        <f t="shared" si="645"/>
        <v>9939996.2740756422</v>
      </c>
      <c r="AN1033" s="249">
        <f t="shared" si="645"/>
        <v>14066299.289960707</v>
      </c>
      <c r="AO1033" s="249">
        <f t="shared" si="645"/>
        <v>23382121.850949705</v>
      </c>
      <c r="AP1033" s="249">
        <f t="shared" si="645"/>
        <v>13613787.906548509</v>
      </c>
      <c r="AQ1033" s="249">
        <f t="shared" si="645"/>
        <v>3574021.5697753066</v>
      </c>
      <c r="AR1033" s="249">
        <f t="shared" si="645"/>
        <v>14053578.430511484</v>
      </c>
      <c r="AS1033" s="249">
        <f t="shared" si="645"/>
        <v>5696093.4337335974</v>
      </c>
      <c r="AT1033" s="249">
        <f t="shared" si="645"/>
        <v>37225431.876255266</v>
      </c>
      <c r="AU1033" s="249">
        <f t="shared" si="645"/>
        <v>21135675.615776207</v>
      </c>
      <c r="AV1033" s="249">
        <f t="shared" si="645"/>
        <v>14039579.51921897</v>
      </c>
      <c r="AW1033" s="249">
        <f t="shared" si="645"/>
        <v>8692880.0381495748</v>
      </c>
      <c r="AX1033" s="249">
        <f t="shared" si="645"/>
        <v>21382437.97495719</v>
      </c>
      <c r="AY1033" s="249">
        <f t="shared" si="645"/>
        <v>18078481.021652035</v>
      </c>
      <c r="AZ1033" s="249">
        <f t="shared" si="645"/>
        <v>33326842.398857385</v>
      </c>
      <c r="BA1033" s="249">
        <f t="shared" si="645"/>
        <v>51996111.480578318</v>
      </c>
      <c r="BB1033" s="249">
        <f t="shared" si="645"/>
        <v>0</v>
      </c>
      <c r="BC1033" s="249">
        <f t="shared" si="645"/>
        <v>0</v>
      </c>
      <c r="BD1033" s="249">
        <f t="shared" si="645"/>
        <v>0</v>
      </c>
      <c r="BE1033" s="249">
        <f t="shared" si="645"/>
        <v>0</v>
      </c>
      <c r="BF1033" s="249">
        <f t="shared" si="645"/>
        <v>0</v>
      </c>
      <c r="BG1033" s="249">
        <f t="shared" si="645"/>
        <v>0</v>
      </c>
      <c r="BH1033" s="249">
        <f t="shared" si="645"/>
        <v>0</v>
      </c>
      <c r="BI1033" s="249">
        <f t="shared" si="645"/>
        <v>0</v>
      </c>
      <c r="BJ1033" s="249">
        <f t="shared" si="645"/>
        <v>0</v>
      </c>
      <c r="BK1033" s="249">
        <f t="shared" si="645"/>
        <v>0</v>
      </c>
      <c r="BL1033" s="249">
        <f t="shared" si="645"/>
        <v>0</v>
      </c>
      <c r="BM1033" s="249">
        <f t="shared" si="645"/>
        <v>0</v>
      </c>
      <c r="BN1033" s="249">
        <f t="shared" si="645"/>
        <v>0</v>
      </c>
      <c r="BO1033" s="249">
        <f t="shared" ref="BO1033:BV1033" si="646">(BO1022/BO5)*BO2</f>
        <v>0</v>
      </c>
      <c r="BP1033" s="249">
        <f t="shared" si="646"/>
        <v>0</v>
      </c>
      <c r="BQ1033" s="249">
        <f t="shared" si="646"/>
        <v>0</v>
      </c>
      <c r="BR1033" s="249">
        <f t="shared" si="646"/>
        <v>0</v>
      </c>
      <c r="BS1033" s="249">
        <f t="shared" si="646"/>
        <v>0</v>
      </c>
      <c r="BT1033" s="249">
        <f t="shared" si="646"/>
        <v>0</v>
      </c>
      <c r="BU1033" s="249">
        <f t="shared" si="646"/>
        <v>0</v>
      </c>
      <c r="BV1033" s="249">
        <f t="shared" si="646"/>
        <v>0</v>
      </c>
      <c r="BW1033" s="417">
        <f t="shared" si="628"/>
        <v>477548849.06517434</v>
      </c>
    </row>
    <row r="1034" spans="1:75" ht="16.5" thickBot="1" x14ac:dyDescent="0.3">
      <c r="A1034" s="180" t="s">
        <v>66</v>
      </c>
      <c r="C1034" s="249">
        <f t="shared" ref="C1034:AH1034" si="647">(C1024/C5)*C2</f>
        <v>0</v>
      </c>
      <c r="D1034" s="249">
        <f t="shared" si="647"/>
        <v>0</v>
      </c>
      <c r="E1034" s="249">
        <f t="shared" si="647"/>
        <v>0</v>
      </c>
      <c r="F1034" s="249">
        <f t="shared" si="647"/>
        <v>0</v>
      </c>
      <c r="G1034" s="249">
        <f t="shared" si="647"/>
        <v>0</v>
      </c>
      <c r="H1034" s="249">
        <f t="shared" si="647"/>
        <v>0</v>
      </c>
      <c r="I1034" s="249">
        <f t="shared" si="647"/>
        <v>0</v>
      </c>
      <c r="J1034" s="249">
        <f t="shared" si="647"/>
        <v>0</v>
      </c>
      <c r="K1034" s="249">
        <f t="shared" si="647"/>
        <v>0</v>
      </c>
      <c r="L1034" s="249">
        <f t="shared" si="647"/>
        <v>0</v>
      </c>
      <c r="M1034" s="249">
        <f t="shared" si="647"/>
        <v>0</v>
      </c>
      <c r="N1034" s="249">
        <f t="shared" si="647"/>
        <v>0</v>
      </c>
      <c r="O1034" s="249">
        <f t="shared" si="647"/>
        <v>0</v>
      </c>
      <c r="P1034" s="249">
        <f t="shared" si="647"/>
        <v>0</v>
      </c>
      <c r="Q1034" s="249">
        <f t="shared" si="647"/>
        <v>0</v>
      </c>
      <c r="R1034" s="249">
        <f t="shared" si="647"/>
        <v>0</v>
      </c>
      <c r="S1034" s="249">
        <f t="shared" si="647"/>
        <v>0</v>
      </c>
      <c r="T1034" s="249">
        <f t="shared" si="647"/>
        <v>0</v>
      </c>
      <c r="U1034" s="249">
        <f t="shared" si="647"/>
        <v>0</v>
      </c>
      <c r="V1034" s="249">
        <f t="shared" si="647"/>
        <v>0</v>
      </c>
      <c r="W1034" s="249">
        <f t="shared" si="647"/>
        <v>0</v>
      </c>
      <c r="X1034" s="249">
        <f t="shared" si="647"/>
        <v>0</v>
      </c>
      <c r="Y1034" s="249">
        <f t="shared" si="647"/>
        <v>0</v>
      </c>
      <c r="Z1034" s="249">
        <f t="shared" si="647"/>
        <v>0</v>
      </c>
      <c r="AA1034" s="249">
        <f t="shared" si="647"/>
        <v>0</v>
      </c>
      <c r="AB1034" s="249">
        <f t="shared" si="647"/>
        <v>0</v>
      </c>
      <c r="AC1034" s="249">
        <f t="shared" si="647"/>
        <v>0</v>
      </c>
      <c r="AD1034" s="249">
        <f t="shared" si="647"/>
        <v>0</v>
      </c>
      <c r="AE1034" s="249">
        <f t="shared" si="647"/>
        <v>12548433.906678641</v>
      </c>
      <c r="AF1034" s="249">
        <f t="shared" si="647"/>
        <v>0</v>
      </c>
      <c r="AG1034" s="249">
        <f t="shared" si="647"/>
        <v>4873769.8915464422</v>
      </c>
      <c r="AH1034" s="249">
        <f t="shared" si="647"/>
        <v>1015374.0287451813</v>
      </c>
      <c r="AI1034" s="249">
        <f t="shared" ref="AI1034:BN1034" si="648">(AI1024/AI5)*AI2</f>
        <v>18555851.810540888</v>
      </c>
      <c r="AJ1034" s="249">
        <f t="shared" si="648"/>
        <v>8659235.8754132017</v>
      </c>
      <c r="AK1034" s="249">
        <f t="shared" si="648"/>
        <v>12602921.391787186</v>
      </c>
      <c r="AL1034" s="249">
        <f t="shared" si="648"/>
        <v>1449178.8735120865</v>
      </c>
      <c r="AM1034" s="249">
        <f t="shared" si="648"/>
        <v>14068355.353489844</v>
      </c>
      <c r="AN1034" s="249">
        <f t="shared" si="648"/>
        <v>9511192.3841762785</v>
      </c>
      <c r="AO1034" s="249">
        <f t="shared" si="648"/>
        <v>12649844.239225432</v>
      </c>
      <c r="AP1034" s="249">
        <f t="shared" si="648"/>
        <v>23179006.842535738</v>
      </c>
      <c r="AQ1034" s="249">
        <f t="shared" si="648"/>
        <v>5526605.3082254203</v>
      </c>
      <c r="AR1034" s="249">
        <f t="shared" si="648"/>
        <v>1442706.8878126324</v>
      </c>
      <c r="AS1034" s="249">
        <f t="shared" si="648"/>
        <v>3543892.8247079742</v>
      </c>
      <c r="AT1034" s="249">
        <f t="shared" si="648"/>
        <v>2173208.3381714532</v>
      </c>
      <c r="AU1034" s="249">
        <f t="shared" si="648"/>
        <v>12128586.826850086</v>
      </c>
      <c r="AV1034" s="249">
        <f t="shared" si="648"/>
        <v>4877857.7421136852</v>
      </c>
      <c r="AW1034" s="249">
        <f t="shared" si="648"/>
        <v>9220361.6083096731</v>
      </c>
      <c r="AX1034" s="249">
        <f t="shared" si="648"/>
        <v>1996737.2851470045</v>
      </c>
      <c r="AY1034" s="249">
        <f t="shared" si="648"/>
        <v>6643370.6637960281</v>
      </c>
      <c r="AZ1034" s="249">
        <f t="shared" si="648"/>
        <v>9487669.0734810699</v>
      </c>
      <c r="BA1034" s="249">
        <f t="shared" si="648"/>
        <v>8311002.1226645168</v>
      </c>
      <c r="BB1034" s="249">
        <f t="shared" si="648"/>
        <v>16954804.389562462</v>
      </c>
      <c r="BC1034" s="249">
        <f t="shared" si="648"/>
        <v>13677405.603054646</v>
      </c>
      <c r="BD1034" s="249">
        <f t="shared" si="648"/>
        <v>7777950.3943169415</v>
      </c>
      <c r="BE1034" s="249">
        <f t="shared" si="648"/>
        <v>11073540.919978973</v>
      </c>
      <c r="BF1034" s="249">
        <f t="shared" si="648"/>
        <v>5335758.7585068475</v>
      </c>
      <c r="BG1034" s="249">
        <f t="shared" si="648"/>
        <v>33151204.946686484</v>
      </c>
      <c r="BH1034" s="249">
        <f t="shared" si="648"/>
        <v>14981860.8481071</v>
      </c>
      <c r="BI1034" s="249">
        <f t="shared" si="648"/>
        <v>14951089.841924675</v>
      </c>
      <c r="BJ1034" s="249">
        <f t="shared" si="648"/>
        <v>6746219.9749505213</v>
      </c>
      <c r="BK1034" s="249">
        <f t="shared" si="648"/>
        <v>16178391.614871267</v>
      </c>
      <c r="BL1034" s="249">
        <f t="shared" si="648"/>
        <v>18557339.52420567</v>
      </c>
      <c r="BM1034" s="249">
        <f t="shared" si="648"/>
        <v>20156369.892943025</v>
      </c>
      <c r="BN1034" s="249">
        <f t="shared" si="648"/>
        <v>65681844.484921575</v>
      </c>
      <c r="BO1034" s="249">
        <f t="shared" ref="BO1034:BV1034" si="649">(BO1024/BO5)*BO2</f>
        <v>13440870.539959982</v>
      </c>
      <c r="BP1034" s="249">
        <f t="shared" si="649"/>
        <v>3691821.9895136463</v>
      </c>
      <c r="BQ1034" s="249">
        <f t="shared" si="649"/>
        <v>12069548.747249739</v>
      </c>
      <c r="BR1034" s="249">
        <f t="shared" si="649"/>
        <v>9229258.752678467</v>
      </c>
      <c r="BS1034" s="249">
        <f t="shared" si="649"/>
        <v>35617953.082540318</v>
      </c>
      <c r="BT1034" s="249">
        <f t="shared" si="649"/>
        <v>26811657.55768615</v>
      </c>
      <c r="BU1034" s="249">
        <f t="shared" si="649"/>
        <v>24548866.770616308</v>
      </c>
      <c r="BV1034" s="249">
        <f t="shared" si="649"/>
        <v>8037191.1406853376</v>
      </c>
      <c r="BW1034" s="417">
        <f t="shared" si="628"/>
        <v>563136113.05389059</v>
      </c>
    </row>
    <row r="1035" spans="1:75" ht="16.5" thickBot="1" x14ac:dyDescent="0.3">
      <c r="A1035" s="397" t="s">
        <v>515</v>
      </c>
      <c r="C1035" s="249">
        <f>C1030+C1031+C1032+C1033+C1034</f>
        <v>0</v>
      </c>
      <c r="D1035" s="249">
        <f t="shared" ref="D1035:BO1035" si="650">D1030+D1031+D1032+D1033+D1034</f>
        <v>0</v>
      </c>
      <c r="E1035" s="249">
        <f t="shared" si="650"/>
        <v>0</v>
      </c>
      <c r="F1035" s="249">
        <f t="shared" si="650"/>
        <v>0</v>
      </c>
      <c r="G1035" s="249">
        <f t="shared" si="650"/>
        <v>0</v>
      </c>
      <c r="H1035" s="249">
        <f t="shared" si="650"/>
        <v>0</v>
      </c>
      <c r="I1035" s="249">
        <f t="shared" si="650"/>
        <v>0</v>
      </c>
      <c r="J1035" s="249">
        <f t="shared" si="650"/>
        <v>0</v>
      </c>
      <c r="K1035" s="249">
        <f t="shared" si="650"/>
        <v>0</v>
      </c>
      <c r="L1035" s="249">
        <f t="shared" si="650"/>
        <v>0</v>
      </c>
      <c r="M1035" s="249">
        <f t="shared" si="650"/>
        <v>0</v>
      </c>
      <c r="N1035" s="249">
        <f t="shared" si="650"/>
        <v>0</v>
      </c>
      <c r="O1035" s="249">
        <f t="shared" si="650"/>
        <v>120285013.77841936</v>
      </c>
      <c r="P1035" s="249">
        <f t="shared" si="650"/>
        <v>104996842.92869556</v>
      </c>
      <c r="Q1035" s="249">
        <f t="shared" si="650"/>
        <v>123697258.49750382</v>
      </c>
      <c r="R1035" s="249">
        <f t="shared" si="650"/>
        <v>36635572.073313393</v>
      </c>
      <c r="S1035" s="249">
        <f t="shared" si="650"/>
        <v>53044030.215995476</v>
      </c>
      <c r="T1035" s="249">
        <f t="shared" si="650"/>
        <v>64493548.115641512</v>
      </c>
      <c r="U1035" s="249">
        <f t="shared" si="650"/>
        <v>100516123.43755378</v>
      </c>
      <c r="V1035" s="249">
        <f t="shared" si="650"/>
        <v>58412578.308496214</v>
      </c>
      <c r="W1035" s="249">
        <f t="shared" si="650"/>
        <v>89758978.110560268</v>
      </c>
      <c r="X1035" s="249">
        <f t="shared" si="650"/>
        <v>70995850.95927082</v>
      </c>
      <c r="Y1035" s="249">
        <f t="shared" si="650"/>
        <v>86881480.824382246</v>
      </c>
      <c r="Z1035" s="249">
        <f t="shared" si="650"/>
        <v>170740114.80501029</v>
      </c>
      <c r="AA1035" s="249">
        <f t="shared" si="650"/>
        <v>152843605.40918806</v>
      </c>
      <c r="AB1035" s="249">
        <f t="shared" si="650"/>
        <v>57970750.487805121</v>
      </c>
      <c r="AC1035" s="249">
        <f t="shared" si="650"/>
        <v>70475933.349480569</v>
      </c>
      <c r="AD1035" s="249">
        <f t="shared" si="650"/>
        <v>21494396.656372689</v>
      </c>
      <c r="AE1035" s="249">
        <f t="shared" si="650"/>
        <v>152372203.08934572</v>
      </c>
      <c r="AF1035" s="249">
        <f t="shared" si="650"/>
        <v>52212892.650629811</v>
      </c>
      <c r="AG1035" s="249">
        <f t="shared" si="650"/>
        <v>99924625.910227612</v>
      </c>
      <c r="AH1035" s="249">
        <f t="shared" si="650"/>
        <v>37526114.991467968</v>
      </c>
      <c r="AI1035" s="249">
        <f t="shared" si="650"/>
        <v>119329207.42432271</v>
      </c>
      <c r="AJ1035" s="249">
        <f t="shared" si="650"/>
        <v>71112741.146330371</v>
      </c>
      <c r="AK1035" s="249">
        <f t="shared" si="650"/>
        <v>132454118.32821104</v>
      </c>
      <c r="AL1035" s="249">
        <f t="shared" si="650"/>
        <v>201356533.22821546</v>
      </c>
      <c r="AM1035" s="249">
        <f t="shared" si="650"/>
        <v>122566277.60167876</v>
      </c>
      <c r="AN1035" s="249">
        <f t="shared" si="650"/>
        <v>89842809.158156767</v>
      </c>
      <c r="AO1035" s="249">
        <f t="shared" si="650"/>
        <v>91418904.999980241</v>
      </c>
      <c r="AP1035" s="249">
        <f t="shared" si="650"/>
        <v>61850310.927710697</v>
      </c>
      <c r="AQ1035" s="249">
        <f t="shared" si="650"/>
        <v>174542057.74606925</v>
      </c>
      <c r="AR1035" s="249">
        <f t="shared" si="650"/>
        <v>131240376.06680812</v>
      </c>
      <c r="AS1035" s="249">
        <f t="shared" si="650"/>
        <v>120305758.93790886</v>
      </c>
      <c r="AT1035" s="249">
        <f t="shared" si="650"/>
        <v>89273770.586795866</v>
      </c>
      <c r="AU1035" s="249">
        <f t="shared" si="650"/>
        <v>152113539.05470157</v>
      </c>
      <c r="AV1035" s="249">
        <f t="shared" si="650"/>
        <v>85236307.095990479</v>
      </c>
      <c r="AW1035" s="249">
        <f t="shared" si="650"/>
        <v>191755584.24637756</v>
      </c>
      <c r="AX1035" s="249">
        <f t="shared" si="650"/>
        <v>248005182.11659247</v>
      </c>
      <c r="AY1035" s="249">
        <f t="shared" si="650"/>
        <v>77841730.302641809</v>
      </c>
      <c r="AZ1035" s="249">
        <f t="shared" si="650"/>
        <v>177758174.36795869</v>
      </c>
      <c r="BA1035" s="249">
        <f t="shared" si="650"/>
        <v>123798805.31174436</v>
      </c>
      <c r="BB1035" s="249">
        <f t="shared" si="650"/>
        <v>68410372.564992011</v>
      </c>
      <c r="BC1035" s="249">
        <f t="shared" si="650"/>
        <v>155544159.55283004</v>
      </c>
      <c r="BD1035" s="249">
        <f t="shared" si="650"/>
        <v>164570550.67813113</v>
      </c>
      <c r="BE1035" s="249">
        <f t="shared" si="650"/>
        <v>136784209.09098855</v>
      </c>
      <c r="BF1035" s="249">
        <f t="shared" si="650"/>
        <v>65816991.975702718</v>
      </c>
      <c r="BG1035" s="249">
        <f t="shared" si="650"/>
        <v>106581810.69203317</v>
      </c>
      <c r="BH1035" s="249">
        <f t="shared" si="650"/>
        <v>93790532.981054783</v>
      </c>
      <c r="BI1035" s="249">
        <f t="shared" si="650"/>
        <v>120314634.23647332</v>
      </c>
      <c r="BJ1035" s="249">
        <f t="shared" si="650"/>
        <v>226633392.12926587</v>
      </c>
      <c r="BK1035" s="249">
        <f t="shared" si="650"/>
        <v>185865790.85014707</v>
      </c>
      <c r="BL1035" s="249">
        <f t="shared" si="650"/>
        <v>84265390.07122311</v>
      </c>
      <c r="BM1035" s="249">
        <f t="shared" si="650"/>
        <v>86812654.887616128</v>
      </c>
      <c r="BN1035" s="249">
        <f t="shared" si="650"/>
        <v>111894704.05218312</v>
      </c>
      <c r="BO1035" s="249">
        <f t="shared" si="650"/>
        <v>179979657.73623836</v>
      </c>
      <c r="BP1035" s="249">
        <f t="shared" ref="BP1035:BV1035" si="651">BP1030+BP1031+BP1032+BP1033+BP1034</f>
        <v>132435819.48515397</v>
      </c>
      <c r="BQ1035" s="249">
        <f t="shared" si="651"/>
        <v>122416740.18296295</v>
      </c>
      <c r="BR1035" s="249">
        <f t="shared" si="651"/>
        <v>61528391.684523113</v>
      </c>
      <c r="BS1035" s="249">
        <f t="shared" si="651"/>
        <v>177509415.12395108</v>
      </c>
      <c r="BT1035" s="249">
        <f t="shared" si="651"/>
        <v>177419249.13551918</v>
      </c>
      <c r="BU1035" s="249">
        <f t="shared" si="651"/>
        <v>191999335.92454773</v>
      </c>
      <c r="BV1035" s="249">
        <f t="shared" si="651"/>
        <v>408174985.95853144</v>
      </c>
      <c r="BW1035" s="417">
        <f t="shared" si="628"/>
        <v>7245828892.2416248</v>
      </c>
    </row>
    <row r="1036" spans="1:75" ht="16.5" thickBot="1" x14ac:dyDescent="0.3">
      <c r="BW1036" s="355">
        <f t="shared" si="628"/>
        <v>0</v>
      </c>
    </row>
    <row r="1037" spans="1:75" ht="16.5" thickBot="1" x14ac:dyDescent="0.3">
      <c r="A1037" s="397" t="s">
        <v>516</v>
      </c>
      <c r="BW1037" s="355">
        <f t="shared" si="628"/>
        <v>0</v>
      </c>
    </row>
    <row r="1038" spans="1:75" x14ac:dyDescent="0.25">
      <c r="A1038" s="180" t="s">
        <v>56</v>
      </c>
      <c r="C1038" s="249">
        <f t="shared" ref="C1038:AH1038" si="652">(C1016/C5)*C2</f>
        <v>0</v>
      </c>
      <c r="D1038" s="249">
        <f t="shared" si="652"/>
        <v>0</v>
      </c>
      <c r="E1038" s="249">
        <f t="shared" si="652"/>
        <v>0</v>
      </c>
      <c r="F1038" s="249">
        <f t="shared" si="652"/>
        <v>0</v>
      </c>
      <c r="G1038" s="249">
        <f t="shared" si="652"/>
        <v>0</v>
      </c>
      <c r="H1038" s="249">
        <f t="shared" si="652"/>
        <v>0</v>
      </c>
      <c r="I1038" s="249">
        <f t="shared" si="652"/>
        <v>0</v>
      </c>
      <c r="J1038" s="249">
        <f t="shared" si="652"/>
        <v>0</v>
      </c>
      <c r="K1038" s="249">
        <f t="shared" si="652"/>
        <v>0</v>
      </c>
      <c r="L1038" s="249">
        <f t="shared" si="652"/>
        <v>0</v>
      </c>
      <c r="M1038" s="249">
        <f t="shared" si="652"/>
        <v>0</v>
      </c>
      <c r="N1038" s="249">
        <f t="shared" si="652"/>
        <v>0</v>
      </c>
      <c r="O1038" s="249">
        <f t="shared" si="652"/>
        <v>120285013.77841936</v>
      </c>
      <c r="P1038" s="249">
        <f t="shared" si="652"/>
        <v>0</v>
      </c>
      <c r="Q1038" s="249">
        <f t="shared" si="652"/>
        <v>3446281.0015510181</v>
      </c>
      <c r="R1038" s="249">
        <f t="shared" si="652"/>
        <v>0</v>
      </c>
      <c r="S1038" s="249">
        <f t="shared" si="652"/>
        <v>50580558.851882108</v>
      </c>
      <c r="T1038" s="249">
        <f t="shared" si="652"/>
        <v>26040364.342534695</v>
      </c>
      <c r="U1038" s="249">
        <f t="shared" si="652"/>
        <v>35072852.612405077</v>
      </c>
      <c r="V1038" s="249">
        <f t="shared" si="652"/>
        <v>0</v>
      </c>
      <c r="W1038" s="249">
        <f t="shared" si="652"/>
        <v>46165500.201633237</v>
      </c>
      <c r="X1038" s="249">
        <f t="shared" si="652"/>
        <v>28085686.044134542</v>
      </c>
      <c r="Y1038" s="249">
        <f t="shared" si="652"/>
        <v>38637264.462018251</v>
      </c>
      <c r="Z1038" s="249">
        <f t="shared" si="652"/>
        <v>93323608.754609138</v>
      </c>
      <c r="AA1038" s="249">
        <f t="shared" si="652"/>
        <v>64947165.906771235</v>
      </c>
      <c r="AB1038" s="249">
        <f t="shared" si="652"/>
        <v>0</v>
      </c>
      <c r="AC1038" s="249">
        <f t="shared" si="652"/>
        <v>30122868.094233852</v>
      </c>
      <c r="AD1038" s="249">
        <f t="shared" si="652"/>
        <v>8555902.4286708068</v>
      </c>
      <c r="AE1038" s="249">
        <f t="shared" si="652"/>
        <v>127929110.49998453</v>
      </c>
      <c r="AF1038" s="249">
        <f t="shared" si="652"/>
        <v>45623620.071459211</v>
      </c>
      <c r="AG1038" s="249">
        <f t="shared" si="652"/>
        <v>58972015.877046145</v>
      </c>
      <c r="AH1038" s="249">
        <f t="shared" si="652"/>
        <v>6092244.1724710874</v>
      </c>
      <c r="AI1038" s="249">
        <f t="shared" ref="AI1038:BN1038" si="653">(AI1016/AI5)*AI2</f>
        <v>71146700.390205845</v>
      </c>
      <c r="AJ1038" s="249">
        <f t="shared" si="653"/>
        <v>49742761.101178035</v>
      </c>
      <c r="AK1038" s="249">
        <f t="shared" si="653"/>
        <v>89763403.889562994</v>
      </c>
      <c r="AL1038" s="249">
        <f t="shared" si="653"/>
        <v>165455096.26568809</v>
      </c>
      <c r="AM1038" s="249">
        <f t="shared" si="653"/>
        <v>69156993.496949136</v>
      </c>
      <c r="AN1038" s="249">
        <f t="shared" si="653"/>
        <v>14264689.212263659</v>
      </c>
      <c r="AO1038" s="249">
        <f t="shared" si="653"/>
        <v>41653854.923663132</v>
      </c>
      <c r="AP1038" s="249">
        <f t="shared" si="653"/>
        <v>22122865.284708243</v>
      </c>
      <c r="AQ1038" s="249">
        <f t="shared" si="653"/>
        <v>153836441.92506611</v>
      </c>
      <c r="AR1038" s="249">
        <f t="shared" si="653"/>
        <v>108214659.15277418</v>
      </c>
      <c r="AS1038" s="249">
        <f t="shared" si="653"/>
        <v>78542500.619160056</v>
      </c>
      <c r="AT1038" s="249">
        <f t="shared" si="653"/>
        <v>28251708.396228887</v>
      </c>
      <c r="AU1038" s="249">
        <f t="shared" si="653"/>
        <v>98571522.579589888</v>
      </c>
      <c r="AV1038" s="249">
        <f t="shared" si="653"/>
        <v>61906737.001868784</v>
      </c>
      <c r="AW1038" s="249">
        <f t="shared" si="653"/>
        <v>142812560.56130084</v>
      </c>
      <c r="AX1038" s="249">
        <f t="shared" si="653"/>
        <v>205230129.93949196</v>
      </c>
      <c r="AY1038" s="249">
        <f t="shared" si="653"/>
        <v>31952098.166131847</v>
      </c>
      <c r="AZ1038" s="249">
        <f t="shared" si="653"/>
        <v>27713405.168789577</v>
      </c>
      <c r="BA1038" s="249">
        <f t="shared" si="653"/>
        <v>33828301.703780927</v>
      </c>
      <c r="BB1038" s="249">
        <f t="shared" si="653"/>
        <v>19030749.649190515</v>
      </c>
      <c r="BC1038" s="249">
        <f t="shared" si="653"/>
        <v>115433034.66834521</v>
      </c>
      <c r="BD1038" s="249">
        <f t="shared" si="653"/>
        <v>60126720.523305662</v>
      </c>
      <c r="BE1038" s="249">
        <f t="shared" si="653"/>
        <v>47370221.867391653</v>
      </c>
      <c r="BF1038" s="249">
        <f t="shared" si="653"/>
        <v>14228690.022684928</v>
      </c>
      <c r="BG1038" s="249">
        <f t="shared" si="653"/>
        <v>47498321.246668242</v>
      </c>
      <c r="BH1038" s="249">
        <f t="shared" si="653"/>
        <v>42054453.078713268</v>
      </c>
      <c r="BI1038" s="249">
        <f t="shared" si="653"/>
        <v>52869106.98994343</v>
      </c>
      <c r="BJ1038" s="249">
        <f t="shared" si="653"/>
        <v>148039732.43320608</v>
      </c>
      <c r="BK1038" s="249">
        <f t="shared" si="653"/>
        <v>70556768.834476516</v>
      </c>
      <c r="BL1038" s="249">
        <f t="shared" si="653"/>
        <v>18751518.624023594</v>
      </c>
      <c r="BM1038" s="249">
        <f t="shared" si="653"/>
        <v>66656284.994673111</v>
      </c>
      <c r="BN1038" s="249">
        <f t="shared" si="653"/>
        <v>46212859.567261554</v>
      </c>
      <c r="BO1038" s="249">
        <f t="shared" ref="BO1038:BV1038" si="654">(BO1016/BO5)*BO2</f>
        <v>166538787.19627839</v>
      </c>
      <c r="BP1038" s="249">
        <f t="shared" si="654"/>
        <v>128743997.49564032</v>
      </c>
      <c r="BQ1038" s="249">
        <f t="shared" si="654"/>
        <v>110347191.43571322</v>
      </c>
      <c r="BR1038" s="249">
        <f t="shared" si="654"/>
        <v>52299132.931844644</v>
      </c>
      <c r="BS1038" s="249">
        <f t="shared" si="654"/>
        <v>141891462.04141077</v>
      </c>
      <c r="BT1038" s="249">
        <f t="shared" si="654"/>
        <v>150607591.57783303</v>
      </c>
      <c r="BU1038" s="249">
        <f t="shared" si="654"/>
        <v>167450469.15393141</v>
      </c>
      <c r="BV1038" s="249">
        <f t="shared" si="654"/>
        <v>400137794.81784612</v>
      </c>
      <c r="BW1038" s="417">
        <f t="shared" ref="BW1038:BW1101" si="655">SUM(C1038:BV1038)</f>
        <v>4344891376.0286093</v>
      </c>
    </row>
    <row r="1039" spans="1:75" x14ac:dyDescent="0.25">
      <c r="A1039" s="180" t="s">
        <v>61</v>
      </c>
      <c r="C1039" s="249"/>
      <c r="D1039" s="249">
        <f t="shared" ref="D1039:AI1039" si="656">(D1018/C5)*C2</f>
        <v>0</v>
      </c>
      <c r="E1039" s="249">
        <f t="shared" si="656"/>
        <v>0</v>
      </c>
      <c r="F1039" s="249">
        <f t="shared" si="656"/>
        <v>0</v>
      </c>
      <c r="G1039" s="249">
        <f t="shared" si="656"/>
        <v>0</v>
      </c>
      <c r="H1039" s="249">
        <f t="shared" si="656"/>
        <v>0</v>
      </c>
      <c r="I1039" s="249">
        <f t="shared" si="656"/>
        <v>0</v>
      </c>
      <c r="J1039" s="249">
        <f t="shared" si="656"/>
        <v>0</v>
      </c>
      <c r="K1039" s="249">
        <f t="shared" si="656"/>
        <v>0</v>
      </c>
      <c r="L1039" s="249">
        <f t="shared" si="656"/>
        <v>0</v>
      </c>
      <c r="M1039" s="249">
        <f t="shared" si="656"/>
        <v>0</v>
      </c>
      <c r="N1039" s="249">
        <f t="shared" si="656"/>
        <v>0</v>
      </c>
      <c r="O1039" s="249">
        <f t="shared" si="656"/>
        <v>0</v>
      </c>
      <c r="P1039" s="249">
        <f t="shared" si="656"/>
        <v>85917866.984585285</v>
      </c>
      <c r="Q1039" s="249">
        <f t="shared" si="656"/>
        <v>0</v>
      </c>
      <c r="R1039" s="249">
        <f t="shared" si="656"/>
        <v>2461629.2868221556</v>
      </c>
      <c r="S1039" s="249">
        <f t="shared" si="656"/>
        <v>0</v>
      </c>
      <c r="T1039" s="249">
        <f t="shared" si="656"/>
        <v>36128970.608487226</v>
      </c>
      <c r="U1039" s="249">
        <f t="shared" si="656"/>
        <v>18600260.244667642</v>
      </c>
      <c r="V1039" s="249">
        <f t="shared" si="656"/>
        <v>25052037.580289345</v>
      </c>
      <c r="W1039" s="249">
        <f t="shared" si="656"/>
        <v>0</v>
      </c>
      <c r="X1039" s="249">
        <f t="shared" si="656"/>
        <v>32975357.286880881</v>
      </c>
      <c r="Y1039" s="249">
        <f t="shared" si="656"/>
        <v>20061204.317238957</v>
      </c>
      <c r="Z1039" s="249">
        <f t="shared" si="656"/>
        <v>27598046.044298753</v>
      </c>
      <c r="AA1039" s="249">
        <f t="shared" si="656"/>
        <v>66659720.539006539</v>
      </c>
      <c r="AB1039" s="249">
        <f t="shared" si="656"/>
        <v>0</v>
      </c>
      <c r="AC1039" s="249">
        <f t="shared" si="656"/>
        <v>0</v>
      </c>
      <c r="AD1039" s="249">
        <f t="shared" si="656"/>
        <v>0</v>
      </c>
      <c r="AE1039" s="249">
        <f t="shared" si="656"/>
        <v>0</v>
      </c>
      <c r="AF1039" s="249">
        <f t="shared" si="656"/>
        <v>0</v>
      </c>
      <c r="AG1039" s="249">
        <f t="shared" si="656"/>
        <v>0</v>
      </c>
      <c r="AH1039" s="249">
        <f t="shared" si="656"/>
        <v>0</v>
      </c>
      <c r="AI1039" s="249">
        <f t="shared" si="656"/>
        <v>0</v>
      </c>
      <c r="AJ1039" s="249">
        <f t="shared" ref="AJ1039:BO1039" si="657">(AJ1018/AI5)*AI2</f>
        <v>0</v>
      </c>
      <c r="AK1039" s="249">
        <f t="shared" si="657"/>
        <v>0</v>
      </c>
      <c r="AL1039" s="249">
        <f t="shared" si="657"/>
        <v>0</v>
      </c>
      <c r="AM1039" s="249">
        <f t="shared" si="657"/>
        <v>0</v>
      </c>
      <c r="AN1039" s="249">
        <f t="shared" si="657"/>
        <v>0</v>
      </c>
      <c r="AO1039" s="249">
        <f t="shared" si="657"/>
        <v>0</v>
      </c>
      <c r="AP1039" s="249">
        <f t="shared" si="657"/>
        <v>0</v>
      </c>
      <c r="AQ1039" s="249">
        <f t="shared" si="657"/>
        <v>0</v>
      </c>
      <c r="AR1039" s="249">
        <f t="shared" si="657"/>
        <v>0</v>
      </c>
      <c r="AS1039" s="249">
        <f t="shared" si="657"/>
        <v>0</v>
      </c>
      <c r="AT1039" s="249">
        <f t="shared" si="657"/>
        <v>0</v>
      </c>
      <c r="AU1039" s="249">
        <f t="shared" si="657"/>
        <v>0</v>
      </c>
      <c r="AV1039" s="249">
        <f t="shared" si="657"/>
        <v>0</v>
      </c>
      <c r="AW1039" s="249">
        <f t="shared" si="657"/>
        <v>0</v>
      </c>
      <c r="AX1039" s="249">
        <f t="shared" si="657"/>
        <v>0</v>
      </c>
      <c r="AY1039" s="249">
        <f t="shared" si="657"/>
        <v>0</v>
      </c>
      <c r="AZ1039" s="249">
        <f t="shared" si="657"/>
        <v>23964073.624598879</v>
      </c>
      <c r="BA1039" s="249">
        <f t="shared" si="657"/>
        <v>20785053.876592182</v>
      </c>
      <c r="BB1039" s="249">
        <f t="shared" si="657"/>
        <v>25371226.277835697</v>
      </c>
      <c r="BC1039" s="249">
        <f t="shared" si="657"/>
        <v>14273062.236892885</v>
      </c>
      <c r="BD1039" s="249">
        <f t="shared" si="657"/>
        <v>86574776.00125891</v>
      </c>
      <c r="BE1039" s="249">
        <f t="shared" si="657"/>
        <v>45095040.392479233</v>
      </c>
      <c r="BF1039" s="249">
        <f t="shared" si="657"/>
        <v>35527666.400543742</v>
      </c>
      <c r="BG1039" s="249">
        <f t="shared" si="657"/>
        <v>10671517.517013695</v>
      </c>
      <c r="BH1039" s="249">
        <f t="shared" si="657"/>
        <v>35623740.93500118</v>
      </c>
      <c r="BI1039" s="249">
        <f t="shared" si="657"/>
        <v>31540839.809034944</v>
      </c>
      <c r="BJ1039" s="249">
        <f t="shared" si="657"/>
        <v>39651830.242457569</v>
      </c>
      <c r="BK1039" s="249">
        <f t="shared" si="657"/>
        <v>111029799.32490456</v>
      </c>
      <c r="BL1039" s="249">
        <f t="shared" si="657"/>
        <v>0</v>
      </c>
      <c r="BM1039" s="249">
        <f t="shared" si="657"/>
        <v>0</v>
      </c>
      <c r="BN1039" s="249">
        <f t="shared" si="657"/>
        <v>0</v>
      </c>
      <c r="BO1039" s="249">
        <f t="shared" si="657"/>
        <v>0</v>
      </c>
      <c r="BP1039" s="249">
        <f t="shared" ref="BP1039:BV1039" si="658">(BP1018/BO5)*BO2</f>
        <v>0</v>
      </c>
      <c r="BQ1039" s="249">
        <f t="shared" si="658"/>
        <v>0</v>
      </c>
      <c r="BR1039" s="249">
        <f t="shared" si="658"/>
        <v>0</v>
      </c>
      <c r="BS1039" s="249">
        <f t="shared" si="658"/>
        <v>0</v>
      </c>
      <c r="BT1039" s="249">
        <f t="shared" si="658"/>
        <v>0</v>
      </c>
      <c r="BU1039" s="249">
        <f t="shared" si="658"/>
        <v>0</v>
      </c>
      <c r="BV1039" s="249">
        <f t="shared" si="658"/>
        <v>0</v>
      </c>
      <c r="BW1039" s="417">
        <f t="shared" si="655"/>
        <v>795563719.53089011</v>
      </c>
    </row>
    <row r="1040" spans="1:75" x14ac:dyDescent="0.25">
      <c r="A1040" s="180" t="s">
        <v>58</v>
      </c>
      <c r="C1040" s="249"/>
      <c r="D1040" s="249"/>
      <c r="E1040" s="249">
        <f t="shared" ref="E1040:AJ1040" si="659">(E1020/C5)*C2</f>
        <v>0</v>
      </c>
      <c r="F1040" s="249">
        <f t="shared" si="659"/>
        <v>0</v>
      </c>
      <c r="G1040" s="249">
        <f t="shared" si="659"/>
        <v>0</v>
      </c>
      <c r="H1040" s="249">
        <f t="shared" si="659"/>
        <v>0</v>
      </c>
      <c r="I1040" s="249">
        <f t="shared" si="659"/>
        <v>0</v>
      </c>
      <c r="J1040" s="249">
        <f t="shared" si="659"/>
        <v>0</v>
      </c>
      <c r="K1040" s="249">
        <f t="shared" si="659"/>
        <v>0</v>
      </c>
      <c r="L1040" s="249">
        <f t="shared" si="659"/>
        <v>0</v>
      </c>
      <c r="M1040" s="249">
        <f t="shared" si="659"/>
        <v>0</v>
      </c>
      <c r="N1040" s="249">
        <f t="shared" si="659"/>
        <v>0</v>
      </c>
      <c r="O1040" s="249">
        <f t="shared" si="659"/>
        <v>0</v>
      </c>
      <c r="P1040" s="249">
        <f t="shared" si="659"/>
        <v>0</v>
      </c>
      <c r="Q1040" s="249">
        <f t="shared" si="659"/>
        <v>103101440.38150233</v>
      </c>
      <c r="R1040" s="249">
        <f t="shared" si="659"/>
        <v>0</v>
      </c>
      <c r="S1040" s="249">
        <f t="shared" si="659"/>
        <v>2953955.1441865866</v>
      </c>
      <c r="T1040" s="249">
        <f t="shared" si="659"/>
        <v>0</v>
      </c>
      <c r="U1040" s="249">
        <f t="shared" si="659"/>
        <v>43354764.730184667</v>
      </c>
      <c r="V1040" s="249">
        <f t="shared" si="659"/>
        <v>22320312.29360117</v>
      </c>
      <c r="W1040" s="249">
        <f t="shared" si="659"/>
        <v>30062445.096347213</v>
      </c>
      <c r="X1040" s="249">
        <f t="shared" si="659"/>
        <v>0</v>
      </c>
      <c r="Y1040" s="249">
        <f t="shared" si="659"/>
        <v>39570428.744257055</v>
      </c>
      <c r="Z1040" s="249">
        <f t="shared" si="659"/>
        <v>24073445.18068675</v>
      </c>
      <c r="AA1040" s="249">
        <f t="shared" si="659"/>
        <v>33117655.253158502</v>
      </c>
      <c r="AB1040" s="249">
        <f t="shared" si="659"/>
        <v>79991664.646807835</v>
      </c>
      <c r="AC1040" s="249">
        <f t="shared" si="659"/>
        <v>21649055.30225708</v>
      </c>
      <c r="AD1040" s="249">
        <f t="shared" si="659"/>
        <v>0</v>
      </c>
      <c r="AE1040" s="249">
        <f t="shared" si="659"/>
        <v>10040956.031411285</v>
      </c>
      <c r="AF1040" s="249">
        <f t="shared" si="659"/>
        <v>2851967.4762236024</v>
      </c>
      <c r="AG1040" s="249">
        <f t="shared" si="659"/>
        <v>42643036.83332818</v>
      </c>
      <c r="AH1040" s="249">
        <f t="shared" si="659"/>
        <v>15207873.357153071</v>
      </c>
      <c r="AI1040" s="249">
        <f t="shared" si="659"/>
        <v>19657338.625682048</v>
      </c>
      <c r="AJ1040" s="249">
        <f t="shared" si="659"/>
        <v>2030748.0574903626</v>
      </c>
      <c r="AK1040" s="249">
        <f t="shared" ref="AK1040:BP1040" si="660">(AK1020/AI5)*AI2</f>
        <v>23715566.796735287</v>
      </c>
      <c r="AL1040" s="249">
        <f t="shared" si="660"/>
        <v>16580920.367059344</v>
      </c>
      <c r="AM1040" s="249">
        <f t="shared" si="660"/>
        <v>29921134.629854329</v>
      </c>
      <c r="AN1040" s="249">
        <f t="shared" si="660"/>
        <v>55151698.755229361</v>
      </c>
      <c r="AO1040" s="249">
        <f t="shared" si="660"/>
        <v>15959306.191603648</v>
      </c>
      <c r="AP1040" s="249">
        <f t="shared" si="660"/>
        <v>3291851.3566762288</v>
      </c>
      <c r="AQ1040" s="249">
        <f t="shared" si="660"/>
        <v>9612428.0593068786</v>
      </c>
      <c r="AR1040" s="249">
        <f t="shared" si="660"/>
        <v>5105276.6041634409</v>
      </c>
      <c r="AS1040" s="249">
        <f t="shared" si="660"/>
        <v>35500717.367322952</v>
      </c>
      <c r="AT1040" s="249">
        <f t="shared" si="660"/>
        <v>24972613.650640193</v>
      </c>
      <c r="AU1040" s="249">
        <f t="shared" si="660"/>
        <v>18125192.450575396</v>
      </c>
      <c r="AV1040" s="249">
        <f t="shared" si="660"/>
        <v>6519625.0145143587</v>
      </c>
      <c r="AW1040" s="249">
        <f t="shared" si="660"/>
        <v>22747274.44144382</v>
      </c>
      <c r="AX1040" s="249">
        <f t="shared" si="660"/>
        <v>14286170.077354336</v>
      </c>
      <c r="AY1040" s="249">
        <f t="shared" si="660"/>
        <v>32956744.744915579</v>
      </c>
      <c r="AZ1040" s="249">
        <f t="shared" si="660"/>
        <v>47360799.216805831</v>
      </c>
      <c r="BA1040" s="249">
        <f t="shared" si="660"/>
        <v>11982036.81229944</v>
      </c>
      <c r="BB1040" s="249">
        <f t="shared" si="660"/>
        <v>10392526.938296091</v>
      </c>
      <c r="BC1040" s="249">
        <f t="shared" si="660"/>
        <v>12685613.138917848</v>
      </c>
      <c r="BD1040" s="249">
        <f t="shared" si="660"/>
        <v>7136531.1184464423</v>
      </c>
      <c r="BE1040" s="249">
        <f t="shared" si="660"/>
        <v>43287388.000629455</v>
      </c>
      <c r="BF1040" s="249">
        <f t="shared" si="660"/>
        <v>22547520.196239617</v>
      </c>
      <c r="BG1040" s="249">
        <f t="shared" si="660"/>
        <v>17763833.200271871</v>
      </c>
      <c r="BH1040" s="249">
        <f t="shared" si="660"/>
        <v>5335758.7585068475</v>
      </c>
      <c r="BI1040" s="249">
        <f t="shared" si="660"/>
        <v>17811870.46750059</v>
      </c>
      <c r="BJ1040" s="249">
        <f t="shared" si="660"/>
        <v>15770419.904517472</v>
      </c>
      <c r="BK1040" s="249">
        <f t="shared" si="660"/>
        <v>19825915.121228784</v>
      </c>
      <c r="BL1040" s="249">
        <f t="shared" si="660"/>
        <v>55514899.662452281</v>
      </c>
      <c r="BM1040" s="249">
        <f t="shared" si="660"/>
        <v>0</v>
      </c>
      <c r="BN1040" s="249">
        <f t="shared" si="660"/>
        <v>0</v>
      </c>
      <c r="BO1040" s="249">
        <f t="shared" si="660"/>
        <v>0</v>
      </c>
      <c r="BP1040" s="249">
        <f t="shared" si="660"/>
        <v>0</v>
      </c>
      <c r="BQ1040" s="249">
        <f t="shared" ref="BQ1040:BV1040" si="661">(BQ1020/BO5)*BO2</f>
        <v>0</v>
      </c>
      <c r="BR1040" s="249">
        <f t="shared" si="661"/>
        <v>0</v>
      </c>
      <c r="BS1040" s="249">
        <f t="shared" si="661"/>
        <v>0</v>
      </c>
      <c r="BT1040" s="249">
        <f t="shared" si="661"/>
        <v>0</v>
      </c>
      <c r="BU1040" s="249">
        <f t="shared" si="661"/>
        <v>0</v>
      </c>
      <c r="BV1040" s="249">
        <f t="shared" si="661"/>
        <v>0</v>
      </c>
      <c r="BW1040" s="417">
        <f t="shared" si="655"/>
        <v>1094488720.1977854</v>
      </c>
    </row>
    <row r="1041" spans="1:75" x14ac:dyDescent="0.25">
      <c r="A1041" s="180" t="s">
        <v>59</v>
      </c>
      <c r="C1041" s="249"/>
      <c r="D1041" s="249"/>
      <c r="E1041" s="249"/>
      <c r="F1041" s="249">
        <f t="shared" ref="F1041:AK1041" si="662">(F1022/C5)*C2</f>
        <v>0</v>
      </c>
      <c r="G1041" s="249">
        <f t="shared" si="662"/>
        <v>0</v>
      </c>
      <c r="H1041" s="249">
        <f t="shared" si="662"/>
        <v>0</v>
      </c>
      <c r="I1041" s="249">
        <f t="shared" si="662"/>
        <v>0</v>
      </c>
      <c r="J1041" s="249">
        <f t="shared" si="662"/>
        <v>0</v>
      </c>
      <c r="K1041" s="249">
        <f t="shared" si="662"/>
        <v>0</v>
      </c>
      <c r="L1041" s="249">
        <f t="shared" si="662"/>
        <v>0</v>
      </c>
      <c r="M1041" s="249">
        <f t="shared" si="662"/>
        <v>0</v>
      </c>
      <c r="N1041" s="249">
        <f t="shared" si="662"/>
        <v>0</v>
      </c>
      <c r="O1041" s="249">
        <f t="shared" si="662"/>
        <v>0</v>
      </c>
      <c r="P1041" s="249">
        <f t="shared" si="662"/>
        <v>0</v>
      </c>
      <c r="Q1041" s="249">
        <f t="shared" si="662"/>
        <v>0</v>
      </c>
      <c r="R1041" s="249">
        <f t="shared" si="662"/>
        <v>34367146.793834113</v>
      </c>
      <c r="S1041" s="249">
        <f t="shared" si="662"/>
        <v>0</v>
      </c>
      <c r="T1041" s="249">
        <f t="shared" si="662"/>
        <v>984651.7147288624</v>
      </c>
      <c r="U1041" s="249">
        <f t="shared" si="662"/>
        <v>0</v>
      </c>
      <c r="V1041" s="249">
        <f t="shared" si="662"/>
        <v>14451588.243394891</v>
      </c>
      <c r="W1041" s="249">
        <f t="shared" si="662"/>
        <v>7440104.0978670567</v>
      </c>
      <c r="X1041" s="249">
        <f t="shared" si="662"/>
        <v>10020815.032115739</v>
      </c>
      <c r="Y1041" s="249">
        <f t="shared" si="662"/>
        <v>0</v>
      </c>
      <c r="Z1041" s="249">
        <f t="shared" si="662"/>
        <v>13190142.914752353</v>
      </c>
      <c r="AA1041" s="249">
        <f t="shared" si="662"/>
        <v>8024481.7268955838</v>
      </c>
      <c r="AB1041" s="249">
        <f t="shared" si="662"/>
        <v>11039218.4177195</v>
      </c>
      <c r="AC1041" s="249">
        <f t="shared" si="662"/>
        <v>26663888.215602618</v>
      </c>
      <c r="AD1041" s="249">
        <f t="shared" si="662"/>
        <v>10824527.65112854</v>
      </c>
      <c r="AE1041" s="249">
        <f t="shared" si="662"/>
        <v>0</v>
      </c>
      <c r="AF1041" s="249">
        <f t="shared" si="662"/>
        <v>5020478.0157056423</v>
      </c>
      <c r="AG1041" s="249">
        <f t="shared" si="662"/>
        <v>1425983.7381118012</v>
      </c>
      <c r="AH1041" s="249">
        <f t="shared" si="662"/>
        <v>21321518.41666409</v>
      </c>
      <c r="AI1041" s="249">
        <f t="shared" si="662"/>
        <v>7603936.6785765355</v>
      </c>
      <c r="AJ1041" s="249">
        <f t="shared" si="662"/>
        <v>9828669.3128410242</v>
      </c>
      <c r="AK1041" s="249">
        <f t="shared" si="662"/>
        <v>1015374.0287451813</v>
      </c>
      <c r="AL1041" s="249">
        <f t="shared" ref="AL1041:BQ1041" si="663">(AL1022/AI5)*AI2</f>
        <v>11857783.398367643</v>
      </c>
      <c r="AM1041" s="249">
        <f t="shared" si="663"/>
        <v>8290460.1835296722</v>
      </c>
      <c r="AN1041" s="249">
        <f t="shared" si="663"/>
        <v>14960567.314927164</v>
      </c>
      <c r="AO1041" s="249">
        <f t="shared" si="663"/>
        <v>27575849.377614681</v>
      </c>
      <c r="AP1041" s="249">
        <f t="shared" si="663"/>
        <v>15959306.191603648</v>
      </c>
      <c r="AQ1041" s="249">
        <f t="shared" si="663"/>
        <v>3291851.3566762288</v>
      </c>
      <c r="AR1041" s="249">
        <f t="shared" si="663"/>
        <v>9612428.0593068786</v>
      </c>
      <c r="AS1041" s="249">
        <f t="shared" si="663"/>
        <v>5105276.6041634409</v>
      </c>
      <c r="AT1041" s="249">
        <f t="shared" si="663"/>
        <v>35500717.367322952</v>
      </c>
      <c r="AU1041" s="249">
        <f t="shared" si="663"/>
        <v>24972613.650640193</v>
      </c>
      <c r="AV1041" s="249">
        <f t="shared" si="663"/>
        <v>18125192.450575396</v>
      </c>
      <c r="AW1041" s="249">
        <f t="shared" si="663"/>
        <v>6519625.0145143587</v>
      </c>
      <c r="AX1041" s="249">
        <f t="shared" si="663"/>
        <v>22747274.44144382</v>
      </c>
      <c r="AY1041" s="249">
        <f t="shared" si="663"/>
        <v>14286170.077354336</v>
      </c>
      <c r="AZ1041" s="249">
        <f t="shared" si="663"/>
        <v>32956744.744915579</v>
      </c>
      <c r="BA1041" s="249">
        <f t="shared" si="663"/>
        <v>47360799.216805831</v>
      </c>
      <c r="BB1041" s="249">
        <f t="shared" si="663"/>
        <v>0</v>
      </c>
      <c r="BC1041" s="249">
        <f t="shared" si="663"/>
        <v>0</v>
      </c>
      <c r="BD1041" s="249">
        <f t="shared" si="663"/>
        <v>0</v>
      </c>
      <c r="BE1041" s="249">
        <f t="shared" si="663"/>
        <v>0</v>
      </c>
      <c r="BF1041" s="249">
        <f t="shared" si="663"/>
        <v>0</v>
      </c>
      <c r="BG1041" s="249">
        <f t="shared" si="663"/>
        <v>0</v>
      </c>
      <c r="BH1041" s="249">
        <f t="shared" si="663"/>
        <v>0</v>
      </c>
      <c r="BI1041" s="249">
        <f t="shared" si="663"/>
        <v>0</v>
      </c>
      <c r="BJ1041" s="249">
        <f t="shared" si="663"/>
        <v>0</v>
      </c>
      <c r="BK1041" s="249">
        <f t="shared" si="663"/>
        <v>0</v>
      </c>
      <c r="BL1041" s="249">
        <f t="shared" si="663"/>
        <v>0</v>
      </c>
      <c r="BM1041" s="249">
        <f t="shared" si="663"/>
        <v>0</v>
      </c>
      <c r="BN1041" s="249">
        <f t="shared" si="663"/>
        <v>0</v>
      </c>
      <c r="BO1041" s="249">
        <f t="shared" si="663"/>
        <v>0</v>
      </c>
      <c r="BP1041" s="249">
        <f t="shared" si="663"/>
        <v>0</v>
      </c>
      <c r="BQ1041" s="249">
        <f t="shared" si="663"/>
        <v>0</v>
      </c>
      <c r="BR1041" s="249">
        <f t="shared" ref="BR1041:BV1041" si="664">(BR1022/BO5)*BO2</f>
        <v>0</v>
      </c>
      <c r="BS1041" s="249">
        <f t="shared" si="664"/>
        <v>0</v>
      </c>
      <c r="BT1041" s="249">
        <f t="shared" si="664"/>
        <v>0</v>
      </c>
      <c r="BU1041" s="249">
        <f t="shared" si="664"/>
        <v>0</v>
      </c>
      <c r="BV1041" s="249">
        <f t="shared" si="664"/>
        <v>0</v>
      </c>
      <c r="BW1041" s="417">
        <f t="shared" si="655"/>
        <v>482345184.44844538</v>
      </c>
    </row>
    <row r="1042" spans="1:75" ht="16.5" thickBot="1" x14ac:dyDescent="0.3">
      <c r="A1042" s="180" t="s">
        <v>66</v>
      </c>
      <c r="C1042" s="249"/>
      <c r="D1042" s="249"/>
      <c r="E1042" s="249"/>
      <c r="F1042" s="249"/>
      <c r="G1042" s="249">
        <f t="shared" ref="G1042:AL1042" si="665">(G1024/C5)*C2</f>
        <v>0</v>
      </c>
      <c r="H1042" s="249">
        <f t="shared" si="665"/>
        <v>0</v>
      </c>
      <c r="I1042" s="249">
        <f t="shared" si="665"/>
        <v>0</v>
      </c>
      <c r="J1042" s="249">
        <f t="shared" si="665"/>
        <v>0</v>
      </c>
      <c r="K1042" s="249">
        <f t="shared" si="665"/>
        <v>0</v>
      </c>
      <c r="L1042" s="249">
        <f t="shared" si="665"/>
        <v>0</v>
      </c>
      <c r="M1042" s="249">
        <f t="shared" si="665"/>
        <v>0</v>
      </c>
      <c r="N1042" s="249">
        <f t="shared" si="665"/>
        <v>0</v>
      </c>
      <c r="O1042" s="249">
        <f t="shared" si="665"/>
        <v>0</v>
      </c>
      <c r="P1042" s="249">
        <f t="shared" si="665"/>
        <v>0</v>
      </c>
      <c r="Q1042" s="249">
        <f t="shared" si="665"/>
        <v>0</v>
      </c>
      <c r="R1042" s="249">
        <f t="shared" si="665"/>
        <v>0</v>
      </c>
      <c r="S1042" s="249">
        <f t="shared" si="665"/>
        <v>0</v>
      </c>
      <c r="T1042" s="249">
        <f t="shared" si="665"/>
        <v>0</v>
      </c>
      <c r="U1042" s="249">
        <f t="shared" si="665"/>
        <v>0</v>
      </c>
      <c r="V1042" s="249">
        <f t="shared" si="665"/>
        <v>0</v>
      </c>
      <c r="W1042" s="249">
        <f t="shared" si="665"/>
        <v>0</v>
      </c>
      <c r="X1042" s="249">
        <f t="shared" si="665"/>
        <v>0</v>
      </c>
      <c r="Y1042" s="249">
        <f t="shared" si="665"/>
        <v>0</v>
      </c>
      <c r="Z1042" s="249">
        <f t="shared" si="665"/>
        <v>0</v>
      </c>
      <c r="AA1042" s="249">
        <f t="shared" si="665"/>
        <v>0</v>
      </c>
      <c r="AB1042" s="249">
        <f t="shared" si="665"/>
        <v>0</v>
      </c>
      <c r="AC1042" s="249">
        <f t="shared" si="665"/>
        <v>0</v>
      </c>
      <c r="AD1042" s="249">
        <f t="shared" si="665"/>
        <v>0</v>
      </c>
      <c r="AE1042" s="249">
        <f t="shared" si="665"/>
        <v>10824527.65112854</v>
      </c>
      <c r="AF1042" s="249">
        <f t="shared" si="665"/>
        <v>0</v>
      </c>
      <c r="AG1042" s="249">
        <f t="shared" si="665"/>
        <v>5020478.0157056423</v>
      </c>
      <c r="AH1042" s="249">
        <f t="shared" si="665"/>
        <v>1425983.7381118012</v>
      </c>
      <c r="AI1042" s="249">
        <f t="shared" si="665"/>
        <v>21321518.41666409</v>
      </c>
      <c r="AJ1042" s="249">
        <f t="shared" si="665"/>
        <v>7603936.6785765355</v>
      </c>
      <c r="AK1042" s="249">
        <f t="shared" si="665"/>
        <v>9828669.3128410242</v>
      </c>
      <c r="AL1042" s="249">
        <f t="shared" si="665"/>
        <v>1015374.0287451813</v>
      </c>
      <c r="AM1042" s="249">
        <f t="shared" ref="AM1042:BR1042" si="666">(AM1024/AI5)*AI2</f>
        <v>11857783.398367643</v>
      </c>
      <c r="AN1042" s="249">
        <f t="shared" si="666"/>
        <v>8290460.1835296722</v>
      </c>
      <c r="AO1042" s="249">
        <f t="shared" si="666"/>
        <v>14960567.314927164</v>
      </c>
      <c r="AP1042" s="249">
        <f t="shared" si="666"/>
        <v>27575849.377614681</v>
      </c>
      <c r="AQ1042" s="249">
        <f t="shared" si="666"/>
        <v>5319768.7305345498</v>
      </c>
      <c r="AR1042" s="249">
        <f t="shared" si="666"/>
        <v>1097283.7855587432</v>
      </c>
      <c r="AS1042" s="249">
        <f t="shared" si="666"/>
        <v>3204142.6864356254</v>
      </c>
      <c r="AT1042" s="249">
        <f t="shared" si="666"/>
        <v>1701758.8680544803</v>
      </c>
      <c r="AU1042" s="249">
        <f t="shared" si="666"/>
        <v>11833572.455774317</v>
      </c>
      <c r="AV1042" s="249">
        <f t="shared" si="666"/>
        <v>8324204.5502133993</v>
      </c>
      <c r="AW1042" s="249">
        <f t="shared" si="666"/>
        <v>6041730.8168584649</v>
      </c>
      <c r="AX1042" s="249">
        <f t="shared" si="666"/>
        <v>2173208.3381714532</v>
      </c>
      <c r="AY1042" s="249">
        <f t="shared" si="666"/>
        <v>7582424.8138146065</v>
      </c>
      <c r="AZ1042" s="249">
        <f t="shared" si="666"/>
        <v>4762056.6924514454</v>
      </c>
      <c r="BA1042" s="249">
        <f t="shared" si="666"/>
        <v>10985581.581638524</v>
      </c>
      <c r="BB1042" s="249">
        <f t="shared" si="666"/>
        <v>15786933.072268613</v>
      </c>
      <c r="BC1042" s="249">
        <f t="shared" si="666"/>
        <v>11982036.81229944</v>
      </c>
      <c r="BD1042" s="249">
        <f t="shared" si="666"/>
        <v>10392526.938296091</v>
      </c>
      <c r="BE1042" s="249">
        <f t="shared" si="666"/>
        <v>12685613.138917848</v>
      </c>
      <c r="BF1042" s="249">
        <f t="shared" si="666"/>
        <v>7136531.1184464423</v>
      </c>
      <c r="BG1042" s="249">
        <f t="shared" si="666"/>
        <v>43287388.000629455</v>
      </c>
      <c r="BH1042" s="249">
        <f t="shared" si="666"/>
        <v>22547520.196239617</v>
      </c>
      <c r="BI1042" s="249">
        <f t="shared" si="666"/>
        <v>17763833.200271871</v>
      </c>
      <c r="BJ1042" s="249">
        <f t="shared" si="666"/>
        <v>5335758.7585068475</v>
      </c>
      <c r="BK1042" s="249">
        <f t="shared" si="666"/>
        <v>17811870.46750059</v>
      </c>
      <c r="BL1042" s="249">
        <f t="shared" si="666"/>
        <v>15770419.904517472</v>
      </c>
      <c r="BM1042" s="249">
        <f t="shared" si="666"/>
        <v>19825915.121228784</v>
      </c>
      <c r="BN1042" s="249">
        <f t="shared" si="666"/>
        <v>55514899.662452281</v>
      </c>
      <c r="BO1042" s="249">
        <f t="shared" si="666"/>
        <v>12451194.500201736</v>
      </c>
      <c r="BP1042" s="249">
        <f t="shared" si="666"/>
        <v>3309091.5218865164</v>
      </c>
      <c r="BQ1042" s="249">
        <f t="shared" si="666"/>
        <v>11762873.822589373</v>
      </c>
      <c r="BR1042" s="249">
        <f t="shared" si="666"/>
        <v>8155210.5118696857</v>
      </c>
      <c r="BS1042" s="249">
        <f t="shared" ref="BS1042:BV1042" si="667">(BS1024/BO5)*BO2</f>
        <v>29389197.740519717</v>
      </c>
      <c r="BT1042" s="249">
        <f t="shared" si="667"/>
        <v>22719528.969818879</v>
      </c>
      <c r="BU1042" s="249">
        <f t="shared" si="667"/>
        <v>19473033.782772917</v>
      </c>
      <c r="BV1042" s="249">
        <f t="shared" si="667"/>
        <v>9229258.752678467</v>
      </c>
      <c r="BW1042" s="417">
        <f t="shared" si="655"/>
        <v>555081517.42963028</v>
      </c>
    </row>
    <row r="1043" spans="1:75" ht="16.5" thickBot="1" x14ac:dyDescent="0.3">
      <c r="A1043" s="397" t="s">
        <v>517</v>
      </c>
      <c r="C1043" s="592">
        <f>C1038+C1039+C1040+C1041+C1042</f>
        <v>0</v>
      </c>
      <c r="D1043" s="572">
        <f t="shared" ref="D1043:BO1043" si="668">D1038+D1039+D1040+D1041+D1042</f>
        <v>0</v>
      </c>
      <c r="E1043" s="572">
        <f t="shared" si="668"/>
        <v>0</v>
      </c>
      <c r="F1043" s="572">
        <f t="shared" si="668"/>
        <v>0</v>
      </c>
      <c r="G1043" s="572">
        <f t="shared" si="668"/>
        <v>0</v>
      </c>
      <c r="H1043" s="572">
        <f t="shared" si="668"/>
        <v>0</v>
      </c>
      <c r="I1043" s="572">
        <f t="shared" si="668"/>
        <v>0</v>
      </c>
      <c r="J1043" s="572">
        <f t="shared" si="668"/>
        <v>0</v>
      </c>
      <c r="K1043" s="572">
        <f t="shared" si="668"/>
        <v>0</v>
      </c>
      <c r="L1043" s="572">
        <f t="shared" si="668"/>
        <v>0</v>
      </c>
      <c r="M1043" s="572">
        <f t="shared" si="668"/>
        <v>0</v>
      </c>
      <c r="N1043" s="572">
        <f t="shared" si="668"/>
        <v>0</v>
      </c>
      <c r="O1043" s="572">
        <f t="shared" si="668"/>
        <v>120285013.77841936</v>
      </c>
      <c r="P1043" s="572">
        <f t="shared" si="668"/>
        <v>85917866.984585285</v>
      </c>
      <c r="Q1043" s="572">
        <f t="shared" si="668"/>
        <v>106547721.38305335</v>
      </c>
      <c r="R1043" s="572">
        <f t="shared" si="668"/>
        <v>36828776.080656268</v>
      </c>
      <c r="S1043" s="572">
        <f t="shared" si="668"/>
        <v>53534513.996068694</v>
      </c>
      <c r="T1043" s="572">
        <f t="shared" si="668"/>
        <v>63153986.665750787</v>
      </c>
      <c r="U1043" s="572">
        <f t="shared" si="668"/>
        <v>97027877.587257385</v>
      </c>
      <c r="V1043" s="572">
        <f t="shared" si="668"/>
        <v>61823938.117285408</v>
      </c>
      <c r="W1043" s="572">
        <f t="shared" si="668"/>
        <v>83668049.395847514</v>
      </c>
      <c r="X1043" s="572">
        <f t="shared" si="668"/>
        <v>71081858.363131166</v>
      </c>
      <c r="Y1043" s="572">
        <f t="shared" si="668"/>
        <v>98268897.523514271</v>
      </c>
      <c r="Z1043" s="572">
        <f t="shared" si="668"/>
        <v>158185242.89434701</v>
      </c>
      <c r="AA1043" s="572">
        <f t="shared" si="668"/>
        <v>172749023.42583185</v>
      </c>
      <c r="AB1043" s="572">
        <f t="shared" si="668"/>
        <v>91030883.064527333</v>
      </c>
      <c r="AC1043" s="572">
        <f t="shared" si="668"/>
        <v>78435811.612093553</v>
      </c>
      <c r="AD1043" s="572">
        <f t="shared" si="668"/>
        <v>19380430.079799347</v>
      </c>
      <c r="AE1043" s="572">
        <f t="shared" si="668"/>
        <v>148794594.18252435</v>
      </c>
      <c r="AF1043" s="572">
        <f t="shared" si="668"/>
        <v>53496065.563388459</v>
      </c>
      <c r="AG1043" s="572">
        <f t="shared" si="668"/>
        <v>108061514.46419176</v>
      </c>
      <c r="AH1043" s="572">
        <f t="shared" si="668"/>
        <v>44047619.684400044</v>
      </c>
      <c r="AI1043" s="572">
        <f t="shared" si="668"/>
        <v>119729494.11112851</v>
      </c>
      <c r="AJ1043" s="572">
        <f t="shared" si="668"/>
        <v>69206115.150085956</v>
      </c>
      <c r="AK1043" s="572">
        <f t="shared" si="668"/>
        <v>124323014.02788448</v>
      </c>
      <c r="AL1043" s="572">
        <f t="shared" si="668"/>
        <v>194909174.05986026</v>
      </c>
      <c r="AM1043" s="572">
        <f t="shared" si="668"/>
        <v>119226371.70870078</v>
      </c>
      <c r="AN1043" s="572">
        <f t="shared" si="668"/>
        <v>92667415.465949863</v>
      </c>
      <c r="AO1043" s="572">
        <f t="shared" si="668"/>
        <v>100149577.80780862</v>
      </c>
      <c r="AP1043" s="572">
        <f t="shared" si="668"/>
        <v>68949872.210602805</v>
      </c>
      <c r="AQ1043" s="572">
        <f t="shared" si="668"/>
        <v>172060490.07158378</v>
      </c>
      <c r="AR1043" s="572">
        <f t="shared" si="668"/>
        <v>124029647.60180324</v>
      </c>
      <c r="AS1043" s="572">
        <f t="shared" si="668"/>
        <v>122352637.27708207</v>
      </c>
      <c r="AT1043" s="572">
        <f t="shared" si="668"/>
        <v>90426798.282246515</v>
      </c>
      <c r="AU1043" s="572">
        <f t="shared" si="668"/>
        <v>153502901.13657978</v>
      </c>
      <c r="AV1043" s="572">
        <f t="shared" si="668"/>
        <v>94875759.017171934</v>
      </c>
      <c r="AW1043" s="572">
        <f t="shared" si="668"/>
        <v>178121190.8341175</v>
      </c>
      <c r="AX1043" s="572">
        <f t="shared" si="668"/>
        <v>244436782.79646158</v>
      </c>
      <c r="AY1043" s="572">
        <f t="shared" si="668"/>
        <v>86777437.802216381</v>
      </c>
      <c r="AZ1043" s="572">
        <f t="shared" si="668"/>
        <v>136757079.44756129</v>
      </c>
      <c r="BA1043" s="572">
        <f t="shared" si="668"/>
        <v>124941773.19111691</v>
      </c>
      <c r="BB1043" s="572">
        <f t="shared" si="668"/>
        <v>70581435.937590927</v>
      </c>
      <c r="BC1043" s="572">
        <f t="shared" si="668"/>
        <v>154373746.85645539</v>
      </c>
      <c r="BD1043" s="572">
        <f t="shared" si="668"/>
        <v>164230554.58130708</v>
      </c>
      <c r="BE1043" s="572">
        <f t="shared" si="668"/>
        <v>148438263.39941818</v>
      </c>
      <c r="BF1043" s="572">
        <f t="shared" si="668"/>
        <v>79440407.737914726</v>
      </c>
      <c r="BG1043" s="572">
        <f t="shared" si="668"/>
        <v>119221059.96458326</v>
      </c>
      <c r="BH1043" s="572">
        <f t="shared" si="668"/>
        <v>105561472.96846092</v>
      </c>
      <c r="BI1043" s="572">
        <f t="shared" si="668"/>
        <v>119985650.46675083</v>
      </c>
      <c r="BJ1043" s="572">
        <f t="shared" si="668"/>
        <v>208797741.33868796</v>
      </c>
      <c r="BK1043" s="572">
        <f t="shared" si="668"/>
        <v>219224353.74811047</v>
      </c>
      <c r="BL1043" s="572">
        <f t="shared" si="668"/>
        <v>90036838.190993339</v>
      </c>
      <c r="BM1043" s="572">
        <f t="shared" si="668"/>
        <v>86482200.115901887</v>
      </c>
      <c r="BN1043" s="572">
        <f t="shared" si="668"/>
        <v>101727759.22971383</v>
      </c>
      <c r="BO1043" s="572">
        <f t="shared" si="668"/>
        <v>178989981.69648013</v>
      </c>
      <c r="BP1043" s="572">
        <f t="shared" ref="BP1043:BV1043" si="669">BP1038+BP1039+BP1040+BP1041+BP1042</f>
        <v>132053089.01752684</v>
      </c>
      <c r="BQ1043" s="572">
        <f t="shared" si="669"/>
        <v>122110065.25830258</v>
      </c>
      <c r="BR1043" s="572">
        <f t="shared" si="669"/>
        <v>60454343.443714328</v>
      </c>
      <c r="BS1043" s="572">
        <f t="shared" si="669"/>
        <v>171280659.78193051</v>
      </c>
      <c r="BT1043" s="572">
        <f t="shared" si="669"/>
        <v>173327120.54765192</v>
      </c>
      <c r="BU1043" s="572">
        <f t="shared" si="669"/>
        <v>186923502.93670434</v>
      </c>
      <c r="BV1043" s="573">
        <f t="shared" si="669"/>
        <v>409367053.57052457</v>
      </c>
      <c r="BW1043" s="417">
        <f t="shared" si="655"/>
        <v>7272370517.6353607</v>
      </c>
    </row>
    <row r="1044" spans="1:75" ht="16.5" thickBot="1" x14ac:dyDescent="0.3">
      <c r="C1044" s="249"/>
      <c r="D1044" s="249"/>
      <c r="E1044" s="249"/>
      <c r="F1044" s="249"/>
      <c r="G1044" s="249"/>
      <c r="H1044" s="249"/>
      <c r="I1044" s="249"/>
      <c r="J1044" s="249"/>
      <c r="K1044" s="249"/>
      <c r="L1044" s="249"/>
      <c r="M1044" s="249"/>
      <c r="N1044" s="249"/>
      <c r="O1044" s="249"/>
      <c r="P1044" s="249"/>
      <c r="Q1044" s="249"/>
      <c r="R1044" s="249"/>
      <c r="S1044" s="249"/>
      <c r="T1044" s="249"/>
      <c r="U1044" s="249"/>
      <c r="V1044" s="249"/>
      <c r="W1044" s="249"/>
      <c r="X1044" s="249"/>
      <c r="Y1044" s="249"/>
      <c r="Z1044" s="249"/>
      <c r="AA1044" s="249"/>
      <c r="AB1044" s="249"/>
      <c r="AC1044" s="249"/>
      <c r="AD1044" s="249"/>
      <c r="AE1044" s="249"/>
      <c r="AF1044" s="249"/>
      <c r="AG1044" s="249"/>
      <c r="AH1044" s="249"/>
      <c r="AI1044" s="249"/>
      <c r="AJ1044" s="249"/>
      <c r="AK1044" s="249"/>
      <c r="AL1044" s="249"/>
      <c r="AM1044" s="249"/>
      <c r="AN1044" s="249"/>
      <c r="AO1044" s="249"/>
      <c r="AP1044" s="249"/>
      <c r="AQ1044" s="249"/>
      <c r="AR1044" s="249"/>
      <c r="AS1044" s="249"/>
      <c r="AT1044" s="249"/>
      <c r="AU1044" s="249"/>
      <c r="AV1044" s="249"/>
      <c r="AW1044" s="249"/>
      <c r="AX1044" s="249"/>
      <c r="AY1044" s="249"/>
      <c r="AZ1044" s="249"/>
      <c r="BA1044" s="249"/>
      <c r="BB1044" s="249"/>
      <c r="BC1044" s="249"/>
      <c r="BD1044" s="249"/>
      <c r="BE1044" s="249"/>
      <c r="BF1044" s="249"/>
      <c r="BG1044" s="249"/>
      <c r="BH1044" s="249"/>
      <c r="BI1044" s="249"/>
      <c r="BJ1044" s="249"/>
      <c r="BK1044" s="249"/>
      <c r="BL1044" s="249"/>
      <c r="BM1044" s="249"/>
      <c r="BN1044" s="249"/>
      <c r="BO1044" s="249"/>
      <c r="BP1044" s="249"/>
      <c r="BQ1044" s="249"/>
      <c r="BR1044" s="249"/>
      <c r="BS1044" s="249"/>
      <c r="BT1044" s="249"/>
      <c r="BU1044" s="249"/>
      <c r="BV1044" s="249"/>
      <c r="BW1044" s="355">
        <f t="shared" si="655"/>
        <v>0</v>
      </c>
    </row>
    <row r="1045" spans="1:75" x14ac:dyDescent="0.25">
      <c r="A1045" s="467" t="s">
        <v>1111</v>
      </c>
      <c r="C1045" s="439">
        <f>IF(C1035&lt;C1043,C1043-C1035,0)</f>
        <v>0</v>
      </c>
      <c r="D1045" s="440">
        <f t="shared" ref="D1045:BO1045" si="670">IF(D1035&lt;D1043,D1043-D1035,0)</f>
        <v>0</v>
      </c>
      <c r="E1045" s="440">
        <f t="shared" si="670"/>
        <v>0</v>
      </c>
      <c r="F1045" s="440">
        <f t="shared" si="670"/>
        <v>0</v>
      </c>
      <c r="G1045" s="440">
        <f t="shared" si="670"/>
        <v>0</v>
      </c>
      <c r="H1045" s="440">
        <f t="shared" si="670"/>
        <v>0</v>
      </c>
      <c r="I1045" s="440">
        <f t="shared" si="670"/>
        <v>0</v>
      </c>
      <c r="J1045" s="440">
        <f t="shared" si="670"/>
        <v>0</v>
      </c>
      <c r="K1045" s="440">
        <f t="shared" si="670"/>
        <v>0</v>
      </c>
      <c r="L1045" s="440">
        <f t="shared" si="670"/>
        <v>0</v>
      </c>
      <c r="M1045" s="440">
        <f t="shared" si="670"/>
        <v>0</v>
      </c>
      <c r="N1045" s="440">
        <f t="shared" si="670"/>
        <v>0</v>
      </c>
      <c r="O1045" s="440">
        <f t="shared" si="670"/>
        <v>0</v>
      </c>
      <c r="P1045" s="440">
        <f t="shared" si="670"/>
        <v>0</v>
      </c>
      <c r="Q1045" s="440">
        <f t="shared" si="670"/>
        <v>0</v>
      </c>
      <c r="R1045" s="440">
        <f t="shared" si="670"/>
        <v>193204.007342875</v>
      </c>
      <c r="S1045" s="440">
        <f t="shared" si="670"/>
        <v>490483.78007321805</v>
      </c>
      <c r="T1045" s="440">
        <f t="shared" si="670"/>
        <v>0</v>
      </c>
      <c r="U1045" s="440">
        <f t="shared" si="670"/>
        <v>0</v>
      </c>
      <c r="V1045" s="440">
        <f t="shared" si="670"/>
        <v>3411359.8087891936</v>
      </c>
      <c r="W1045" s="440">
        <f t="shared" si="670"/>
        <v>0</v>
      </c>
      <c r="X1045" s="440">
        <f t="shared" si="670"/>
        <v>86007.403860345483</v>
      </c>
      <c r="Y1045" s="440">
        <f t="shared" si="670"/>
        <v>11387416.699132025</v>
      </c>
      <c r="Z1045" s="440">
        <f t="shared" si="670"/>
        <v>0</v>
      </c>
      <c r="AA1045" s="440">
        <f t="shared" si="670"/>
        <v>19905418.016643792</v>
      </c>
      <c r="AB1045" s="440">
        <f t="shared" si="670"/>
        <v>33060132.576722212</v>
      </c>
      <c r="AC1045" s="440">
        <f t="shared" si="670"/>
        <v>7959878.2626129836</v>
      </c>
      <c r="AD1045" s="440">
        <f t="shared" si="670"/>
        <v>0</v>
      </c>
      <c r="AE1045" s="440">
        <f t="shared" si="670"/>
        <v>0</v>
      </c>
      <c r="AF1045" s="440">
        <f t="shared" si="670"/>
        <v>1283172.9127586484</v>
      </c>
      <c r="AG1045" s="440">
        <f t="shared" si="670"/>
        <v>8136888.5539641529</v>
      </c>
      <c r="AH1045" s="440">
        <f t="shared" si="670"/>
        <v>6521504.6929320768</v>
      </c>
      <c r="AI1045" s="440">
        <f t="shared" si="670"/>
        <v>400286.6868057996</v>
      </c>
      <c r="AJ1045" s="440">
        <f t="shared" si="670"/>
        <v>0</v>
      </c>
      <c r="AK1045" s="440">
        <f t="shared" si="670"/>
        <v>0</v>
      </c>
      <c r="AL1045" s="440">
        <f t="shared" si="670"/>
        <v>0</v>
      </c>
      <c r="AM1045" s="440">
        <f t="shared" si="670"/>
        <v>0</v>
      </c>
      <c r="AN1045" s="440">
        <f t="shared" si="670"/>
        <v>2824606.3077930957</v>
      </c>
      <c r="AO1045" s="440">
        <f t="shared" si="670"/>
        <v>8730672.8078283817</v>
      </c>
      <c r="AP1045" s="440">
        <f t="shared" si="670"/>
        <v>7099561.282892108</v>
      </c>
      <c r="AQ1045" s="440">
        <f t="shared" si="670"/>
        <v>0</v>
      </c>
      <c r="AR1045" s="440">
        <f t="shared" si="670"/>
        <v>0</v>
      </c>
      <c r="AS1045" s="440">
        <f t="shared" si="670"/>
        <v>2046878.3391732126</v>
      </c>
      <c r="AT1045" s="440">
        <f t="shared" si="670"/>
        <v>1153027.6954506487</v>
      </c>
      <c r="AU1045" s="440">
        <f t="shared" si="670"/>
        <v>1389362.0818782151</v>
      </c>
      <c r="AV1045" s="440">
        <f t="shared" si="670"/>
        <v>9639451.9211814553</v>
      </c>
      <c r="AW1045" s="440">
        <f t="shared" si="670"/>
        <v>0</v>
      </c>
      <c r="AX1045" s="440">
        <f t="shared" si="670"/>
        <v>0</v>
      </c>
      <c r="AY1045" s="440">
        <f t="shared" si="670"/>
        <v>8935707.4995745718</v>
      </c>
      <c r="AZ1045" s="440">
        <f t="shared" si="670"/>
        <v>0</v>
      </c>
      <c r="BA1045" s="440">
        <f t="shared" si="670"/>
        <v>1142967.879372552</v>
      </c>
      <c r="BB1045" s="440">
        <f t="shared" si="670"/>
        <v>2171063.3725989163</v>
      </c>
      <c r="BC1045" s="440">
        <f t="shared" si="670"/>
        <v>0</v>
      </c>
      <c r="BD1045" s="440">
        <f t="shared" si="670"/>
        <v>0</v>
      </c>
      <c r="BE1045" s="440">
        <f t="shared" si="670"/>
        <v>11654054.308429629</v>
      </c>
      <c r="BF1045" s="440">
        <f t="shared" si="670"/>
        <v>13623415.762212008</v>
      </c>
      <c r="BG1045" s="440">
        <f t="shared" si="670"/>
        <v>12639249.272550091</v>
      </c>
      <c r="BH1045" s="440">
        <f t="shared" si="670"/>
        <v>11770939.987406135</v>
      </c>
      <c r="BI1045" s="440">
        <f t="shared" si="670"/>
        <v>0</v>
      </c>
      <c r="BJ1045" s="440">
        <f t="shared" si="670"/>
        <v>0</v>
      </c>
      <c r="BK1045" s="440">
        <f t="shared" si="670"/>
        <v>33358562.897963405</v>
      </c>
      <c r="BL1045" s="440">
        <f t="shared" si="670"/>
        <v>5771448.1197702289</v>
      </c>
      <c r="BM1045" s="440">
        <f t="shared" si="670"/>
        <v>0</v>
      </c>
      <c r="BN1045" s="440">
        <f t="shared" si="670"/>
        <v>0</v>
      </c>
      <c r="BO1045" s="440">
        <f t="shared" si="670"/>
        <v>0</v>
      </c>
      <c r="BP1045" s="440">
        <f t="shared" ref="BP1045:BV1045" si="671">IF(BP1035&lt;BP1043,BP1043-BP1035,0)</f>
        <v>0</v>
      </c>
      <c r="BQ1045" s="440">
        <f t="shared" si="671"/>
        <v>0</v>
      </c>
      <c r="BR1045" s="440">
        <f t="shared" si="671"/>
        <v>0</v>
      </c>
      <c r="BS1045" s="440">
        <f t="shared" si="671"/>
        <v>0</v>
      </c>
      <c r="BT1045" s="440">
        <f t="shared" si="671"/>
        <v>0</v>
      </c>
      <c r="BU1045" s="440">
        <f t="shared" si="671"/>
        <v>0</v>
      </c>
      <c r="BV1045" s="441">
        <f t="shared" si="671"/>
        <v>1192067.611993134</v>
      </c>
      <c r="BW1045" s="417">
        <f t="shared" si="655"/>
        <v>227978790.54970509</v>
      </c>
    </row>
    <row r="1046" spans="1:75" ht="16.5" thickBot="1" x14ac:dyDescent="0.3">
      <c r="A1046" s="468" t="s">
        <v>1112</v>
      </c>
      <c r="C1046" s="435">
        <f>IF(C1035&gt;C1043,C1035-C1043,0)</f>
        <v>0</v>
      </c>
      <c r="D1046" s="436">
        <f t="shared" ref="D1046:BO1046" si="672">IF(D1035&gt;D1043,D1035-D1043,0)</f>
        <v>0</v>
      </c>
      <c r="E1046" s="436">
        <f t="shared" si="672"/>
        <v>0</v>
      </c>
      <c r="F1046" s="436">
        <f t="shared" si="672"/>
        <v>0</v>
      </c>
      <c r="G1046" s="436">
        <f t="shared" si="672"/>
        <v>0</v>
      </c>
      <c r="H1046" s="436">
        <f t="shared" si="672"/>
        <v>0</v>
      </c>
      <c r="I1046" s="436">
        <f t="shared" si="672"/>
        <v>0</v>
      </c>
      <c r="J1046" s="436">
        <f t="shared" si="672"/>
        <v>0</v>
      </c>
      <c r="K1046" s="436">
        <f t="shared" si="672"/>
        <v>0</v>
      </c>
      <c r="L1046" s="436">
        <f t="shared" si="672"/>
        <v>0</v>
      </c>
      <c r="M1046" s="436">
        <f t="shared" si="672"/>
        <v>0</v>
      </c>
      <c r="N1046" s="436">
        <f t="shared" si="672"/>
        <v>0</v>
      </c>
      <c r="O1046" s="436">
        <f t="shared" si="672"/>
        <v>0</v>
      </c>
      <c r="P1046" s="436">
        <f t="shared" si="672"/>
        <v>19078975.944110274</v>
      </c>
      <c r="Q1046" s="436">
        <f t="shared" si="672"/>
        <v>17149537.11445047</v>
      </c>
      <c r="R1046" s="436">
        <f t="shared" si="672"/>
        <v>0</v>
      </c>
      <c r="S1046" s="436">
        <f t="shared" si="672"/>
        <v>0</v>
      </c>
      <c r="T1046" s="436">
        <f t="shared" si="672"/>
        <v>1339561.4498907253</v>
      </c>
      <c r="U1046" s="436">
        <f t="shared" si="672"/>
        <v>3488245.850296393</v>
      </c>
      <c r="V1046" s="436">
        <f t="shared" si="672"/>
        <v>0</v>
      </c>
      <c r="W1046" s="436">
        <f t="shared" si="672"/>
        <v>6090928.7147127539</v>
      </c>
      <c r="X1046" s="436">
        <f t="shared" si="672"/>
        <v>0</v>
      </c>
      <c r="Y1046" s="436">
        <f t="shared" si="672"/>
        <v>0</v>
      </c>
      <c r="Z1046" s="436">
        <f t="shared" si="672"/>
        <v>12554871.910663277</v>
      </c>
      <c r="AA1046" s="436">
        <f t="shared" si="672"/>
        <v>0</v>
      </c>
      <c r="AB1046" s="436">
        <f t="shared" si="672"/>
        <v>0</v>
      </c>
      <c r="AC1046" s="436">
        <f t="shared" si="672"/>
        <v>0</v>
      </c>
      <c r="AD1046" s="436">
        <f t="shared" si="672"/>
        <v>2113966.5765733421</v>
      </c>
      <c r="AE1046" s="436">
        <f t="shared" si="672"/>
        <v>3577608.9068213701</v>
      </c>
      <c r="AF1046" s="436">
        <f t="shared" si="672"/>
        <v>0</v>
      </c>
      <c r="AG1046" s="436">
        <f t="shared" si="672"/>
        <v>0</v>
      </c>
      <c r="AH1046" s="436">
        <f t="shared" si="672"/>
        <v>0</v>
      </c>
      <c r="AI1046" s="436">
        <f t="shared" si="672"/>
        <v>0</v>
      </c>
      <c r="AJ1046" s="436">
        <f t="shared" si="672"/>
        <v>1906625.9962444156</v>
      </c>
      <c r="AK1046" s="436">
        <f t="shared" si="672"/>
        <v>8131104.300326556</v>
      </c>
      <c r="AL1046" s="436">
        <f t="shared" si="672"/>
        <v>6447359.1683551967</v>
      </c>
      <c r="AM1046" s="436">
        <f t="shared" si="672"/>
        <v>3339905.8929779828</v>
      </c>
      <c r="AN1046" s="436">
        <f t="shared" si="672"/>
        <v>0</v>
      </c>
      <c r="AO1046" s="436">
        <f t="shared" si="672"/>
        <v>0</v>
      </c>
      <c r="AP1046" s="436">
        <f t="shared" si="672"/>
        <v>0</v>
      </c>
      <c r="AQ1046" s="436">
        <f t="shared" si="672"/>
        <v>2481567.6744854748</v>
      </c>
      <c r="AR1046" s="436">
        <f t="shared" si="672"/>
        <v>7210728.4650048763</v>
      </c>
      <c r="AS1046" s="436">
        <f t="shared" si="672"/>
        <v>0</v>
      </c>
      <c r="AT1046" s="436">
        <f t="shared" si="672"/>
        <v>0</v>
      </c>
      <c r="AU1046" s="436">
        <f t="shared" si="672"/>
        <v>0</v>
      </c>
      <c r="AV1046" s="436">
        <f t="shared" si="672"/>
        <v>0</v>
      </c>
      <c r="AW1046" s="436">
        <f t="shared" si="672"/>
        <v>13634393.412260056</v>
      </c>
      <c r="AX1046" s="436">
        <f t="shared" si="672"/>
        <v>3568399.3201308846</v>
      </c>
      <c r="AY1046" s="436">
        <f t="shared" si="672"/>
        <v>0</v>
      </c>
      <c r="AZ1046" s="436">
        <f t="shared" si="672"/>
        <v>41001094.920397401</v>
      </c>
      <c r="BA1046" s="436">
        <f t="shared" si="672"/>
        <v>0</v>
      </c>
      <c r="BB1046" s="436">
        <f t="shared" si="672"/>
        <v>0</v>
      </c>
      <c r="BC1046" s="436">
        <f t="shared" si="672"/>
        <v>1170412.6963746548</v>
      </c>
      <c r="BD1046" s="436">
        <f t="shared" si="672"/>
        <v>339996.09682404995</v>
      </c>
      <c r="BE1046" s="436">
        <f t="shared" si="672"/>
        <v>0</v>
      </c>
      <c r="BF1046" s="436">
        <f t="shared" si="672"/>
        <v>0</v>
      </c>
      <c r="BG1046" s="436">
        <f t="shared" si="672"/>
        <v>0</v>
      </c>
      <c r="BH1046" s="436">
        <f t="shared" si="672"/>
        <v>0</v>
      </c>
      <c r="BI1046" s="436">
        <f t="shared" si="672"/>
        <v>328983.7697224915</v>
      </c>
      <c r="BJ1046" s="436">
        <f t="shared" si="672"/>
        <v>17835650.790577918</v>
      </c>
      <c r="BK1046" s="436">
        <f t="shared" si="672"/>
        <v>0</v>
      </c>
      <c r="BL1046" s="436">
        <f t="shared" si="672"/>
        <v>0</v>
      </c>
      <c r="BM1046" s="436">
        <f t="shared" si="672"/>
        <v>330454.77171424031</v>
      </c>
      <c r="BN1046" s="436">
        <f t="shared" si="672"/>
        <v>10166944.822469294</v>
      </c>
      <c r="BO1046" s="436">
        <f t="shared" si="672"/>
        <v>989676.03975823522</v>
      </c>
      <c r="BP1046" s="436">
        <f t="shared" ref="BP1046:BV1046" si="673">IF(BP1035&gt;BP1043,BP1035-BP1043,0)</f>
        <v>382730.4676271379</v>
      </c>
      <c r="BQ1046" s="436">
        <f t="shared" si="673"/>
        <v>306674.92466036975</v>
      </c>
      <c r="BR1046" s="436">
        <f t="shared" si="673"/>
        <v>1074048.240808785</v>
      </c>
      <c r="BS1046" s="436">
        <f t="shared" si="673"/>
        <v>6228755.3420205712</v>
      </c>
      <c r="BT1046" s="436">
        <f t="shared" si="673"/>
        <v>4092128.58786726</v>
      </c>
      <c r="BU1046" s="436">
        <f t="shared" si="673"/>
        <v>5075832.9878433943</v>
      </c>
      <c r="BV1046" s="437">
        <f t="shared" si="673"/>
        <v>0</v>
      </c>
      <c r="BW1046" s="417">
        <f t="shared" si="655"/>
        <v>201437165.15596986</v>
      </c>
    </row>
    <row r="1047" spans="1:75" ht="16.5" thickBot="1" x14ac:dyDescent="0.3">
      <c r="C1047" s="249"/>
      <c r="D1047" s="249"/>
      <c r="E1047" s="249"/>
      <c r="F1047" s="249"/>
      <c r="G1047" s="249"/>
      <c r="H1047" s="249"/>
      <c r="I1047" s="249"/>
      <c r="J1047" s="249"/>
      <c r="K1047" s="249"/>
      <c r="L1047" s="249"/>
      <c r="M1047" s="249"/>
      <c r="N1047" s="249"/>
      <c r="O1047" s="249"/>
      <c r="P1047" s="249"/>
      <c r="Q1047" s="249"/>
      <c r="R1047" s="249"/>
      <c r="S1047" s="249"/>
      <c r="T1047" s="249"/>
      <c r="U1047" s="249"/>
      <c r="V1047" s="249"/>
      <c r="W1047" s="249"/>
      <c r="X1047" s="249"/>
      <c r="Y1047" s="249"/>
      <c r="Z1047" s="249"/>
      <c r="AA1047" s="249"/>
      <c r="AB1047" s="249"/>
      <c r="AC1047" s="249"/>
      <c r="AD1047" s="249"/>
      <c r="AE1047" s="249"/>
      <c r="AF1047" s="249"/>
      <c r="AG1047" s="249"/>
      <c r="AH1047" s="249"/>
      <c r="AI1047" s="249"/>
      <c r="AJ1047" s="249"/>
      <c r="AK1047" s="249"/>
      <c r="AL1047" s="249"/>
      <c r="AM1047" s="249"/>
      <c r="AN1047" s="249"/>
      <c r="AO1047" s="249"/>
      <c r="AP1047" s="249"/>
      <c r="AQ1047" s="249"/>
      <c r="AR1047" s="249"/>
      <c r="AS1047" s="249"/>
      <c r="AT1047" s="249"/>
      <c r="AU1047" s="249"/>
      <c r="AV1047" s="249"/>
      <c r="AW1047" s="249"/>
      <c r="AX1047" s="249"/>
      <c r="AY1047" s="249"/>
      <c r="AZ1047" s="249"/>
      <c r="BA1047" s="249"/>
      <c r="BB1047" s="249"/>
      <c r="BC1047" s="249"/>
      <c r="BD1047" s="249"/>
      <c r="BE1047" s="249"/>
      <c r="BF1047" s="249"/>
      <c r="BG1047" s="249"/>
      <c r="BH1047" s="249"/>
      <c r="BI1047" s="249"/>
      <c r="BJ1047" s="249"/>
      <c r="BK1047" s="249"/>
      <c r="BL1047" s="249"/>
      <c r="BM1047" s="249"/>
      <c r="BN1047" s="249"/>
      <c r="BO1047" s="249"/>
      <c r="BP1047" s="249"/>
      <c r="BQ1047" s="249"/>
      <c r="BR1047" s="249"/>
      <c r="BS1047" s="249"/>
      <c r="BT1047" s="249"/>
      <c r="BU1047" s="249"/>
      <c r="BV1047" s="249"/>
      <c r="BW1047" s="321">
        <f t="shared" si="655"/>
        <v>0</v>
      </c>
    </row>
    <row r="1048" spans="1:75" ht="16.5" thickBot="1" x14ac:dyDescent="0.3">
      <c r="C1048" s="249"/>
      <c r="D1048" s="249"/>
      <c r="E1048" s="249"/>
      <c r="F1048" s="249"/>
      <c r="G1048" s="249"/>
      <c r="H1048" s="249"/>
      <c r="I1048" s="249"/>
      <c r="J1048" s="249"/>
      <c r="K1048" s="249"/>
      <c r="L1048" s="249"/>
      <c r="M1048" s="249"/>
      <c r="N1048" s="249"/>
      <c r="O1048" s="249"/>
      <c r="P1048" s="249"/>
      <c r="Q1048" s="249"/>
      <c r="R1048" s="249"/>
      <c r="S1048" s="249"/>
      <c r="T1048" s="249"/>
      <c r="U1048" s="249"/>
      <c r="V1048" s="249"/>
      <c r="W1048" s="249"/>
      <c r="X1048" s="249"/>
      <c r="Y1048" s="249"/>
      <c r="Z1048" s="249"/>
      <c r="AA1048" s="249"/>
      <c r="AB1048" s="249"/>
      <c r="AC1048" s="249"/>
      <c r="AD1048" s="249"/>
      <c r="AE1048" s="249"/>
      <c r="AF1048" s="249"/>
      <c r="AG1048" s="249"/>
      <c r="AH1048" s="249"/>
      <c r="AI1048" s="249"/>
      <c r="AJ1048" s="249"/>
      <c r="AK1048" s="249"/>
      <c r="AL1048" s="249"/>
      <c r="AM1048" s="249"/>
      <c r="AN1048" s="249"/>
      <c r="AO1048" s="249"/>
      <c r="AP1048" s="249"/>
      <c r="AQ1048" s="249"/>
      <c r="AR1048" s="249"/>
      <c r="AS1048" s="249"/>
      <c r="AT1048" s="249"/>
      <c r="AU1048" s="249"/>
      <c r="AV1048" s="249"/>
      <c r="AW1048" s="249"/>
      <c r="AX1048" s="249"/>
      <c r="AY1048" s="249"/>
      <c r="AZ1048" s="249"/>
      <c r="BA1048" s="249"/>
      <c r="BB1048" s="249"/>
      <c r="BC1048" s="249"/>
      <c r="BD1048" s="249"/>
      <c r="BE1048" s="249"/>
      <c r="BF1048" s="249"/>
      <c r="BG1048" s="249"/>
      <c r="BH1048" s="249"/>
      <c r="BI1048" s="249"/>
      <c r="BJ1048" s="249"/>
      <c r="BK1048" s="249"/>
      <c r="BL1048" s="249"/>
      <c r="BM1048" s="249"/>
      <c r="BN1048" s="249"/>
      <c r="BO1048" s="249"/>
      <c r="BP1048" s="249"/>
      <c r="BQ1048" s="249"/>
      <c r="BR1048" s="249"/>
      <c r="BS1048" s="249"/>
      <c r="BT1048" s="249"/>
      <c r="BU1048" s="249"/>
      <c r="BV1048" s="249"/>
      <c r="BW1048" s="417">
        <f t="shared" si="655"/>
        <v>0</v>
      </c>
    </row>
    <row r="1049" spans="1:75" ht="16.5" thickBot="1" x14ac:dyDescent="0.3">
      <c r="A1049" s="305" t="s">
        <v>518</v>
      </c>
      <c r="C1049" s="592">
        <f t="shared" ref="C1049:AH1049" si="674">(C1027/C5)*C2</f>
        <v>0</v>
      </c>
      <c r="D1049" s="572">
        <f t="shared" si="674"/>
        <v>0</v>
      </c>
      <c r="E1049" s="572">
        <f t="shared" si="674"/>
        <v>0</v>
      </c>
      <c r="F1049" s="572">
        <f t="shared" si="674"/>
        <v>0</v>
      </c>
      <c r="G1049" s="572">
        <f t="shared" si="674"/>
        <v>0</v>
      </c>
      <c r="H1049" s="572">
        <f t="shared" si="674"/>
        <v>0</v>
      </c>
      <c r="I1049" s="572">
        <f t="shared" si="674"/>
        <v>0</v>
      </c>
      <c r="J1049" s="572">
        <f t="shared" si="674"/>
        <v>0</v>
      </c>
      <c r="K1049" s="572">
        <f t="shared" si="674"/>
        <v>0</v>
      </c>
      <c r="L1049" s="572">
        <f t="shared" si="674"/>
        <v>0</v>
      </c>
      <c r="M1049" s="572">
        <f t="shared" si="674"/>
        <v>0</v>
      </c>
      <c r="N1049" s="572">
        <f t="shared" si="674"/>
        <v>0</v>
      </c>
      <c r="O1049" s="572">
        <f t="shared" si="674"/>
        <v>2405700.2755683879</v>
      </c>
      <c r="P1049" s="572">
        <f t="shared" si="674"/>
        <v>2624921.0732173892</v>
      </c>
      <c r="Q1049" s="572">
        <f t="shared" si="674"/>
        <v>68925.620031020357</v>
      </c>
      <c r="R1049" s="572">
        <f t="shared" si="674"/>
        <v>52992.470163060156</v>
      </c>
      <c r="S1049" s="572">
        <f t="shared" si="674"/>
        <v>1011611.1770376425</v>
      </c>
      <c r="T1049" s="572">
        <f t="shared" si="674"/>
        <v>1460772.8781054039</v>
      </c>
      <c r="U1049" s="572">
        <f t="shared" si="674"/>
        <v>1179049.8210167801</v>
      </c>
      <c r="V1049" s="572">
        <f t="shared" si="674"/>
        <v>576823.02340722107</v>
      </c>
      <c r="W1049" s="572">
        <f t="shared" si="674"/>
        <v>923310.0040326647</v>
      </c>
      <c r="X1049" s="572">
        <f t="shared" si="674"/>
        <v>1355548.5339740328</v>
      </c>
      <c r="Y1049" s="572">
        <f t="shared" si="674"/>
        <v>1188731.0624613678</v>
      </c>
      <c r="Z1049" s="572">
        <f t="shared" si="674"/>
        <v>2785806.7594715962</v>
      </c>
      <c r="AA1049" s="572">
        <f t="shared" si="674"/>
        <v>3172577.3279439528</v>
      </c>
      <c r="AB1049" s="572">
        <f t="shared" si="674"/>
        <v>0</v>
      </c>
      <c r="AC1049" s="572">
        <f t="shared" si="674"/>
        <v>1115542.9383989281</v>
      </c>
      <c r="AD1049" s="572">
        <f t="shared" si="674"/>
        <v>256677.07286012417</v>
      </c>
      <c r="AE1049" s="572">
        <f t="shared" si="674"/>
        <v>3956819.9018263612</v>
      </c>
      <c r="AF1049" s="572">
        <f t="shared" si="674"/>
        <v>1389625.837357352</v>
      </c>
      <c r="AG1049" s="572">
        <f t="shared" si="674"/>
        <v>2118615.3947698087</v>
      </c>
      <c r="AH1049" s="572">
        <f t="shared" si="674"/>
        <v>330412.83837539057</v>
      </c>
      <c r="AI1049" s="572">
        <f t="shared" ref="AI1049:BN1049" si="675">(AI1027/AI5)*AI2</f>
        <v>2343159.6488069859</v>
      </c>
      <c r="AJ1049" s="572">
        <f t="shared" si="675"/>
        <v>1516103.0305504205</v>
      </c>
      <c r="AK1049" s="572">
        <f t="shared" si="675"/>
        <v>2979247.5616004812</v>
      </c>
      <c r="AL1049" s="572">
        <f t="shared" si="675"/>
        <v>5165403.6877624346</v>
      </c>
      <c r="AM1049" s="572">
        <f t="shared" si="675"/>
        <v>2714504.0971648619</v>
      </c>
      <c r="AN1049" s="572">
        <f t="shared" si="675"/>
        <v>1019270.4051467893</v>
      </c>
      <c r="AO1049" s="572">
        <f t="shared" si="675"/>
        <v>1457884.9223282097</v>
      </c>
      <c r="AP1049" s="572">
        <f t="shared" si="675"/>
        <v>774300.28496478847</v>
      </c>
      <c r="AQ1049" s="572">
        <f t="shared" si="675"/>
        <v>5384275.4673773143</v>
      </c>
      <c r="AR1049" s="572">
        <f t="shared" si="675"/>
        <v>3787513.0703470963</v>
      </c>
      <c r="AS1049" s="572">
        <f t="shared" si="675"/>
        <v>2748987.5216706023</v>
      </c>
      <c r="AT1049" s="572">
        <f t="shared" si="675"/>
        <v>988809.79386801133</v>
      </c>
      <c r="AU1049" s="572">
        <f t="shared" si="675"/>
        <v>3450003.290285646</v>
      </c>
      <c r="AV1049" s="572">
        <f t="shared" si="675"/>
        <v>2166735.7950654076</v>
      </c>
      <c r="AW1049" s="572">
        <f t="shared" si="675"/>
        <v>4998439.6196455294</v>
      </c>
      <c r="AX1049" s="572">
        <f t="shared" si="675"/>
        <v>7183054.5478822198</v>
      </c>
      <c r="AY1049" s="572">
        <f t="shared" si="675"/>
        <v>639041.96332263702</v>
      </c>
      <c r="AZ1049" s="572">
        <f t="shared" si="675"/>
        <v>1120208.5713204765</v>
      </c>
      <c r="BA1049" s="572">
        <f t="shared" si="675"/>
        <v>909816.7008183205</v>
      </c>
      <c r="BB1049" s="572">
        <f t="shared" si="675"/>
        <v>752900.29449355497</v>
      </c>
      <c r="BC1049" s="572">
        <f t="shared" si="675"/>
        <v>2520759.8772809394</v>
      </c>
      <c r="BD1049" s="572">
        <f t="shared" si="675"/>
        <v>2543051.6836633203</v>
      </c>
      <c r="BE1049" s="572">
        <f t="shared" si="675"/>
        <v>1537648.4104849503</v>
      </c>
      <c r="BF1049" s="572">
        <f t="shared" si="675"/>
        <v>731087.80388324196</v>
      </c>
      <c r="BG1049" s="572">
        <f t="shared" si="675"/>
        <v>1112400.4233732079</v>
      </c>
      <c r="BH1049" s="572">
        <f t="shared" si="675"/>
        <v>1319663.6105254518</v>
      </c>
      <c r="BI1049" s="572">
        <f t="shared" si="675"/>
        <v>1580314.1462188165</v>
      </c>
      <c r="BJ1049" s="572">
        <f t="shared" si="675"/>
        <v>3709411.8247594032</v>
      </c>
      <c r="BK1049" s="572">
        <f t="shared" si="675"/>
        <v>4389147.1961377161</v>
      </c>
      <c r="BL1049" s="572">
        <f t="shared" si="675"/>
        <v>843818.33808106184</v>
      </c>
      <c r="BM1049" s="572">
        <f t="shared" si="675"/>
        <v>2999532.8247602899</v>
      </c>
      <c r="BN1049" s="572">
        <f t="shared" si="675"/>
        <v>2079578.6805267702</v>
      </c>
      <c r="BO1049" s="572">
        <f t="shared" ref="BO1049:BV1049" si="676">(BO1027/BO5)*BO2</f>
        <v>7494245.4238325283</v>
      </c>
      <c r="BP1049" s="572">
        <f t="shared" si="676"/>
        <v>5793479.8873038143</v>
      </c>
      <c r="BQ1049" s="572">
        <f t="shared" si="676"/>
        <v>4965623.6146070939</v>
      </c>
      <c r="BR1049" s="572">
        <f t="shared" si="676"/>
        <v>2353460.9819330093</v>
      </c>
      <c r="BS1049" s="572">
        <f t="shared" si="676"/>
        <v>6385115.7918634843</v>
      </c>
      <c r="BT1049" s="572">
        <f t="shared" si="676"/>
        <v>6777341.621002486</v>
      </c>
      <c r="BU1049" s="572">
        <f t="shared" si="676"/>
        <v>7535271.1119269133</v>
      </c>
      <c r="BV1049" s="573">
        <f t="shared" si="676"/>
        <v>18006200.766803075</v>
      </c>
      <c r="BW1049" s="417">
        <f t="shared" si="655"/>
        <v>164751278.30340785</v>
      </c>
    </row>
    <row r="1050" spans="1:75" ht="16.5" thickBot="1" x14ac:dyDescent="0.3">
      <c r="BW1050" s="355">
        <f t="shared" si="655"/>
        <v>0</v>
      </c>
    </row>
    <row r="1051" spans="1:75" ht="16.5" thickBot="1" x14ac:dyDescent="0.3">
      <c r="A1051" s="384" t="s">
        <v>504</v>
      </c>
      <c r="BW1051" s="355">
        <f t="shared" si="655"/>
        <v>0</v>
      </c>
    </row>
    <row r="1052" spans="1:75" ht="16.5" thickBot="1" x14ac:dyDescent="0.3">
      <c r="A1052" s="401" t="s">
        <v>519</v>
      </c>
      <c r="C1052" s="402">
        <f t="shared" ref="C1052:AH1052" si="677">C916+C950+C983</f>
        <v>0</v>
      </c>
      <c r="D1052" s="402">
        <f t="shared" si="677"/>
        <v>0</v>
      </c>
      <c r="E1052" s="402">
        <f t="shared" si="677"/>
        <v>0</v>
      </c>
      <c r="F1052" s="402">
        <f t="shared" si="677"/>
        <v>0</v>
      </c>
      <c r="G1052" s="402">
        <f t="shared" si="677"/>
        <v>0</v>
      </c>
      <c r="H1052" s="402">
        <f t="shared" si="677"/>
        <v>0</v>
      </c>
      <c r="I1052" s="402">
        <f t="shared" si="677"/>
        <v>0</v>
      </c>
      <c r="J1052" s="402">
        <f t="shared" si="677"/>
        <v>0</v>
      </c>
      <c r="K1052" s="402">
        <f t="shared" si="677"/>
        <v>0</v>
      </c>
      <c r="L1052" s="402">
        <f t="shared" si="677"/>
        <v>0</v>
      </c>
      <c r="M1052" s="402">
        <f t="shared" si="677"/>
        <v>0</v>
      </c>
      <c r="N1052" s="402">
        <f t="shared" si="677"/>
        <v>0</v>
      </c>
      <c r="O1052" s="402">
        <f t="shared" si="677"/>
        <v>346647.43247638096</v>
      </c>
      <c r="P1052" s="402">
        <f t="shared" si="677"/>
        <v>0</v>
      </c>
      <c r="Q1052" s="402">
        <f t="shared" si="677"/>
        <v>1186.2500973097524</v>
      </c>
      <c r="R1052" s="402">
        <f t="shared" si="677"/>
        <v>0</v>
      </c>
      <c r="S1052" s="402">
        <f t="shared" si="677"/>
        <v>659940.39222001843</v>
      </c>
      <c r="T1052" s="402">
        <f t="shared" si="677"/>
        <v>1131364.7175088304</v>
      </c>
      <c r="U1052" s="402">
        <f t="shared" si="677"/>
        <v>0</v>
      </c>
      <c r="V1052" s="402">
        <f t="shared" si="677"/>
        <v>0</v>
      </c>
      <c r="W1052" s="402">
        <f t="shared" si="677"/>
        <v>41603.065540786571</v>
      </c>
      <c r="X1052" s="402">
        <f t="shared" si="677"/>
        <v>282498.68722780317</v>
      </c>
      <c r="Y1052" s="402">
        <f t="shared" si="677"/>
        <v>513084.83290333266</v>
      </c>
      <c r="Z1052" s="402">
        <f t="shared" si="677"/>
        <v>1478199.1977939799</v>
      </c>
      <c r="AA1052" s="402">
        <f t="shared" si="677"/>
        <v>951590.01613369165</v>
      </c>
      <c r="AB1052" s="402">
        <f t="shared" si="677"/>
        <v>0</v>
      </c>
      <c r="AC1052" s="402">
        <f t="shared" si="677"/>
        <v>65584.906516853778</v>
      </c>
      <c r="AD1052" s="402">
        <f t="shared" si="677"/>
        <v>0</v>
      </c>
      <c r="AE1052" s="402">
        <f t="shared" si="677"/>
        <v>498868.0139935714</v>
      </c>
      <c r="AF1052" s="402">
        <f t="shared" si="677"/>
        <v>965506.8567275774</v>
      </c>
      <c r="AG1052" s="402">
        <f t="shared" si="677"/>
        <v>350562.5104381094</v>
      </c>
      <c r="AH1052" s="402">
        <f t="shared" si="677"/>
        <v>0</v>
      </c>
      <c r="AI1052" s="402">
        <f t="shared" ref="AI1052:BN1052" si="678">AI916+AI950+AI983</f>
        <v>320688.30386520177</v>
      </c>
      <c r="AJ1052" s="402">
        <f t="shared" si="678"/>
        <v>275508.44507513731</v>
      </c>
      <c r="AK1052" s="402">
        <f t="shared" si="678"/>
        <v>879862.33205293957</v>
      </c>
      <c r="AL1052" s="402">
        <f t="shared" si="678"/>
        <v>1558040.72327498</v>
      </c>
      <c r="AM1052" s="402">
        <f t="shared" si="678"/>
        <v>380877.41000608756</v>
      </c>
      <c r="AN1052" s="402">
        <f t="shared" si="678"/>
        <v>0</v>
      </c>
      <c r="AO1052" s="402">
        <f t="shared" si="678"/>
        <v>334758.00514953263</v>
      </c>
      <c r="AP1052" s="402">
        <f t="shared" si="678"/>
        <v>0</v>
      </c>
      <c r="AQ1052" s="402">
        <f t="shared" si="678"/>
        <v>497327.04033355706</v>
      </c>
      <c r="AR1052" s="402">
        <f t="shared" si="678"/>
        <v>1216796.2630896983</v>
      </c>
      <c r="AS1052" s="402">
        <f t="shared" si="678"/>
        <v>354607.60637591046</v>
      </c>
      <c r="AT1052" s="402">
        <f t="shared" si="678"/>
        <v>0</v>
      </c>
      <c r="AU1052" s="402">
        <f t="shared" si="678"/>
        <v>384640.71575476124</v>
      </c>
      <c r="AV1052" s="402">
        <f t="shared" si="678"/>
        <v>293753.99785816547</v>
      </c>
      <c r="AW1052" s="402">
        <f t="shared" si="678"/>
        <v>998890.52928101574</v>
      </c>
      <c r="AX1052" s="402">
        <f t="shared" si="678"/>
        <v>1753253.9027759416</v>
      </c>
      <c r="AY1052" s="402">
        <f t="shared" si="678"/>
        <v>277266.86656587454</v>
      </c>
      <c r="AZ1052" s="402">
        <f t="shared" si="678"/>
        <v>0</v>
      </c>
      <c r="BA1052" s="402">
        <f t="shared" si="678"/>
        <v>405549.52674725815</v>
      </c>
      <c r="BB1052" s="402">
        <f t="shared" si="678"/>
        <v>0</v>
      </c>
      <c r="BC1052" s="402">
        <f t="shared" si="678"/>
        <v>536781.42130377458</v>
      </c>
      <c r="BD1052" s="402">
        <f t="shared" si="678"/>
        <v>1211119.9697226351</v>
      </c>
      <c r="BE1052" s="402">
        <f t="shared" si="678"/>
        <v>322254.01017285703</v>
      </c>
      <c r="BF1052" s="402">
        <f t="shared" si="678"/>
        <v>0</v>
      </c>
      <c r="BG1052" s="402">
        <f t="shared" si="678"/>
        <v>431168.53756412346</v>
      </c>
      <c r="BH1052" s="402">
        <f t="shared" si="678"/>
        <v>288290.83130746242</v>
      </c>
      <c r="BI1052" s="402">
        <f t="shared" si="678"/>
        <v>1088663.7444457307</v>
      </c>
      <c r="BJ1052" s="402">
        <f t="shared" si="678"/>
        <v>1898998.0957386834</v>
      </c>
      <c r="BK1052" s="402">
        <f t="shared" si="678"/>
        <v>7622.2967002770529</v>
      </c>
      <c r="BL1052" s="402">
        <f t="shared" si="678"/>
        <v>0</v>
      </c>
      <c r="BM1052" s="402">
        <f t="shared" si="678"/>
        <v>519718.26674152835</v>
      </c>
      <c r="BN1052" s="402">
        <f t="shared" si="678"/>
        <v>0</v>
      </c>
      <c r="BO1052" s="402">
        <f t="shared" ref="BO1052:BV1052" si="679">BO916+BO950+BO983</f>
        <v>676890.24368887034</v>
      </c>
      <c r="BP1052" s="402">
        <f t="shared" si="679"/>
        <v>1408858.9957235476</v>
      </c>
      <c r="BQ1052" s="402">
        <f t="shared" si="679"/>
        <v>360026.90265047207</v>
      </c>
      <c r="BR1052" s="402">
        <f t="shared" si="679"/>
        <v>0</v>
      </c>
      <c r="BS1052" s="402">
        <f t="shared" si="679"/>
        <v>466088.10524554423</v>
      </c>
      <c r="BT1052" s="402">
        <f t="shared" si="679"/>
        <v>318788.56154143397</v>
      </c>
      <c r="BU1052" s="402">
        <f t="shared" si="679"/>
        <v>1153200.2187779807</v>
      </c>
      <c r="BV1052" s="402">
        <f t="shared" si="679"/>
        <v>2006575.945234122</v>
      </c>
      <c r="BW1052" s="403">
        <f t="shared" si="655"/>
        <v>29913504.694343355</v>
      </c>
    </row>
    <row r="1053" spans="1:75" ht="16.5" thickBot="1" x14ac:dyDescent="0.3">
      <c r="BW1053" s="355">
        <f t="shared" si="655"/>
        <v>0</v>
      </c>
    </row>
    <row r="1054" spans="1:75" ht="16.5" thickBot="1" x14ac:dyDescent="0.3">
      <c r="A1054" s="384" t="s">
        <v>520</v>
      </c>
      <c r="BW1054" s="355">
        <f t="shared" si="655"/>
        <v>0</v>
      </c>
    </row>
    <row r="1055" spans="1:75" x14ac:dyDescent="0.25">
      <c r="A1055" s="180" t="s">
        <v>56</v>
      </c>
      <c r="C1055" s="402">
        <f>C1052*'MONTHLY DATA'!AA275</f>
        <v>0</v>
      </c>
      <c r="D1055" s="402">
        <f>D1052*'MONTHLY DATA'!AB275</f>
        <v>0</v>
      </c>
      <c r="E1055" s="402">
        <f>E1052*'MONTHLY DATA'!AC275</f>
        <v>0</v>
      </c>
      <c r="F1055" s="402">
        <f>F1052*'MONTHLY DATA'!AD275</f>
        <v>0</v>
      </c>
      <c r="G1055" s="402">
        <f>G1052*'MONTHLY DATA'!AE275</f>
        <v>0</v>
      </c>
      <c r="H1055" s="402">
        <f>H1052*'MONTHLY DATA'!AF275</f>
        <v>0</v>
      </c>
      <c r="I1055" s="402">
        <f>I1052*'MONTHLY DATA'!AG275</f>
        <v>0</v>
      </c>
      <c r="J1055" s="402">
        <f>J1052*'MONTHLY DATA'!AH275</f>
        <v>0</v>
      </c>
      <c r="K1055" s="402">
        <f>K1052*'MONTHLY DATA'!AI275</f>
        <v>0</v>
      </c>
      <c r="L1055" s="402">
        <f>L1052*'MONTHLY DATA'!AJ275</f>
        <v>0</v>
      </c>
      <c r="M1055" s="402">
        <f>M1052*'MONTHLY DATA'!AK275</f>
        <v>0</v>
      </c>
      <c r="N1055" s="402">
        <f>N1052*'MONTHLY DATA'!AL275</f>
        <v>0</v>
      </c>
      <c r="O1055" s="402">
        <f>O1052*'MONTHLY DATA'!AM275</f>
        <v>138658.9729905524</v>
      </c>
      <c r="P1055" s="402">
        <f>P1052*'MONTHLY DATA'!AN275</f>
        <v>0</v>
      </c>
      <c r="Q1055" s="402">
        <f>Q1052*'MONTHLY DATA'!AO275</f>
        <v>474.500038923901</v>
      </c>
      <c r="R1055" s="402">
        <f>R1052*'MONTHLY DATA'!AP275</f>
        <v>0</v>
      </c>
      <c r="S1055" s="402">
        <f>S1052*'MONTHLY DATA'!AQ275</f>
        <v>263976.15688800736</v>
      </c>
      <c r="T1055" s="402">
        <f>T1052*'MONTHLY DATA'!AR275</f>
        <v>452545.88700353215</v>
      </c>
      <c r="U1055" s="402">
        <f>U1052*'MONTHLY DATA'!AS275</f>
        <v>0</v>
      </c>
      <c r="V1055" s="402">
        <f>V1052*'MONTHLY DATA'!AT275</f>
        <v>0</v>
      </c>
      <c r="W1055" s="402">
        <f>W1052*'MONTHLY DATA'!AU275</f>
        <v>16641.22621631463</v>
      </c>
      <c r="X1055" s="402">
        <f>X1052*'MONTHLY DATA'!AV275</f>
        <v>112999.47489112127</v>
      </c>
      <c r="Y1055" s="402">
        <f>Y1052*'MONTHLY DATA'!AW275</f>
        <v>205233.93316133309</v>
      </c>
      <c r="Z1055" s="402">
        <f>Z1052*'MONTHLY DATA'!AX275</f>
        <v>591279.67911759194</v>
      </c>
      <c r="AA1055" s="402">
        <f>AA1052*'MONTHLY DATA'!AY275</f>
        <v>523374.50887353043</v>
      </c>
      <c r="AB1055" s="402">
        <f>AB1052*'MONTHLY DATA'!AZ275</f>
        <v>0</v>
      </c>
      <c r="AC1055" s="402">
        <f>AC1052*'MONTHLY DATA'!BA275</f>
        <v>36071.698584269579</v>
      </c>
      <c r="AD1055" s="402">
        <f>AD1052*'MONTHLY DATA'!BB275</f>
        <v>0</v>
      </c>
      <c r="AE1055" s="402">
        <f>AE1052*'MONTHLY DATA'!BC275</f>
        <v>274377.40769646427</v>
      </c>
      <c r="AF1055" s="402">
        <f>AF1052*'MONTHLY DATA'!BD275</f>
        <v>531028.7712001676</v>
      </c>
      <c r="AG1055" s="402">
        <f>AG1052*'MONTHLY DATA'!BE275</f>
        <v>192809.38074096019</v>
      </c>
      <c r="AH1055" s="402">
        <f>AH1052*'MONTHLY DATA'!BF275</f>
        <v>0</v>
      </c>
      <c r="AI1055" s="402">
        <f>AI1052*'MONTHLY DATA'!BG275</f>
        <v>176378.56712586098</v>
      </c>
      <c r="AJ1055" s="402">
        <f>AJ1052*'MONTHLY DATA'!BH275</f>
        <v>151529.64479132553</v>
      </c>
      <c r="AK1055" s="402">
        <f>AK1052*'MONTHLY DATA'!BI275</f>
        <v>483924.28262911679</v>
      </c>
      <c r="AL1055" s="402">
        <f>AL1052*'MONTHLY DATA'!BJ275</f>
        <v>856922.39780123904</v>
      </c>
      <c r="AM1055" s="402">
        <f>AM1052*'MONTHLY DATA'!BK275</f>
        <v>228526.44600365253</v>
      </c>
      <c r="AN1055" s="402">
        <f>AN1052*'MONTHLY DATA'!BL275</f>
        <v>0</v>
      </c>
      <c r="AO1055" s="402">
        <f>AO1052*'MONTHLY DATA'!BM275</f>
        <v>200854.80308971959</v>
      </c>
      <c r="AP1055" s="402">
        <f>AP1052*'MONTHLY DATA'!BN275</f>
        <v>0</v>
      </c>
      <c r="AQ1055" s="402">
        <f>AQ1052*'MONTHLY DATA'!BO275</f>
        <v>298396.22420013422</v>
      </c>
      <c r="AR1055" s="402">
        <f>AR1052*'MONTHLY DATA'!BP275</f>
        <v>730077.75785381894</v>
      </c>
      <c r="AS1055" s="402">
        <f>AS1052*'MONTHLY DATA'!BQ275</f>
        <v>212764.56382554627</v>
      </c>
      <c r="AT1055" s="402">
        <f>AT1052*'MONTHLY DATA'!BR275</f>
        <v>0</v>
      </c>
      <c r="AU1055" s="402">
        <f>AU1052*'MONTHLY DATA'!BS275</f>
        <v>230784.42945285674</v>
      </c>
      <c r="AV1055" s="402">
        <f>AV1052*'MONTHLY DATA'!BT275</f>
        <v>176252.39871489929</v>
      </c>
      <c r="AW1055" s="402">
        <f>AW1052*'MONTHLY DATA'!BU275</f>
        <v>599334.31756860937</v>
      </c>
      <c r="AX1055" s="402">
        <f>AX1052*'MONTHLY DATA'!BV275</f>
        <v>1051952.341665565</v>
      </c>
      <c r="AY1055" s="402">
        <f>AY1052*'MONTHLY DATA'!BW275</f>
        <v>138633.43328293727</v>
      </c>
      <c r="AZ1055" s="402">
        <f>AZ1052*'MONTHLY DATA'!BX275</f>
        <v>0</v>
      </c>
      <c r="BA1055" s="402">
        <f>BA1052*'MONTHLY DATA'!BY275</f>
        <v>202774.76337362907</v>
      </c>
      <c r="BB1055" s="402">
        <f>BB1052*'MONTHLY DATA'!BZ275</f>
        <v>0</v>
      </c>
      <c r="BC1055" s="402">
        <f>BC1052*'MONTHLY DATA'!CA275</f>
        <v>268390.71065188729</v>
      </c>
      <c r="BD1055" s="402">
        <f>BD1052*'MONTHLY DATA'!CB275</f>
        <v>605559.98486131756</v>
      </c>
      <c r="BE1055" s="402">
        <f>BE1052*'MONTHLY DATA'!CC275</f>
        <v>161127.00508642851</v>
      </c>
      <c r="BF1055" s="402">
        <f>BF1052*'MONTHLY DATA'!CD275</f>
        <v>0</v>
      </c>
      <c r="BG1055" s="402">
        <f>BG1052*'MONTHLY DATA'!CE275</f>
        <v>215584.26878206173</v>
      </c>
      <c r="BH1055" s="402">
        <f>BH1052*'MONTHLY DATA'!CF275</f>
        <v>144145.41565373121</v>
      </c>
      <c r="BI1055" s="402">
        <f>BI1052*'MONTHLY DATA'!CG275</f>
        <v>544331.87222286535</v>
      </c>
      <c r="BJ1055" s="402">
        <f>BJ1052*'MONTHLY DATA'!CH275</f>
        <v>949499.04786934168</v>
      </c>
      <c r="BK1055" s="402">
        <f>BK1052*'MONTHLY DATA'!CI275</f>
        <v>5335.6076901939368</v>
      </c>
      <c r="BL1055" s="402">
        <f>BL1052*'MONTHLY DATA'!CJ275</f>
        <v>0</v>
      </c>
      <c r="BM1055" s="402">
        <f>BM1052*'MONTHLY DATA'!CK275</f>
        <v>363802.78671906982</v>
      </c>
      <c r="BN1055" s="402">
        <f>BN1052*'MONTHLY DATA'!CL275</f>
        <v>0</v>
      </c>
      <c r="BO1055" s="402">
        <f>BO1052*'MONTHLY DATA'!CM275</f>
        <v>473823.17058220919</v>
      </c>
      <c r="BP1055" s="402">
        <f>BP1052*'MONTHLY DATA'!CN275</f>
        <v>986201.29700648331</v>
      </c>
      <c r="BQ1055" s="402">
        <f>BQ1052*'MONTHLY DATA'!CO275</f>
        <v>252018.83185533044</v>
      </c>
      <c r="BR1055" s="402">
        <f>BR1052*'MONTHLY DATA'!CP275</f>
        <v>0</v>
      </c>
      <c r="BS1055" s="402">
        <f>BS1052*'MONTHLY DATA'!CQ275</f>
        <v>326261.67367188091</v>
      </c>
      <c r="BT1055" s="402">
        <f>BT1052*'MONTHLY DATA'!CR275</f>
        <v>223151.99307900376</v>
      </c>
      <c r="BU1055" s="402">
        <f>BU1052*'MONTHLY DATA'!CS275</f>
        <v>807240.15314458637</v>
      </c>
      <c r="BV1055" s="402">
        <f>BV1052*'MONTHLY DATA'!CT275</f>
        <v>1404603.1616638852</v>
      </c>
      <c r="BW1055" s="404">
        <f>SUM(C1055:BV1055)</f>
        <v>16809654.949321955</v>
      </c>
    </row>
    <row r="1056" spans="1:75" x14ac:dyDescent="0.25">
      <c r="A1056" s="180" t="s">
        <v>57</v>
      </c>
      <c r="C1056" s="402">
        <f>C1055*'MONTHLY DATA'!AA276</f>
        <v>0</v>
      </c>
      <c r="D1056" s="402">
        <f>D1055*'MONTHLY DATA'!AB276</f>
        <v>0</v>
      </c>
      <c r="E1056" s="402">
        <f>E1055*'MONTHLY DATA'!AC276</f>
        <v>0</v>
      </c>
      <c r="F1056" s="402">
        <f>F1055*'MONTHLY DATA'!AD276</f>
        <v>0</v>
      </c>
      <c r="G1056" s="402">
        <f>G1055*'MONTHLY DATA'!AE276</f>
        <v>0</v>
      </c>
      <c r="H1056" s="402">
        <f>H1055*'MONTHLY DATA'!AF276</f>
        <v>0</v>
      </c>
      <c r="I1056" s="402">
        <f>I1055*'MONTHLY DATA'!AG276</f>
        <v>0</v>
      </c>
      <c r="J1056" s="402">
        <f>J1055*'MONTHLY DATA'!AH276</f>
        <v>0</v>
      </c>
      <c r="K1056" s="402">
        <f>K1055*'MONTHLY DATA'!AI276</f>
        <v>0</v>
      </c>
      <c r="L1056" s="402">
        <f>L1055*'MONTHLY DATA'!AJ276</f>
        <v>0</v>
      </c>
      <c r="M1056" s="402">
        <f>M1055*'MONTHLY DATA'!AK276</f>
        <v>0</v>
      </c>
      <c r="N1056" s="402">
        <f>N1055*'MONTHLY DATA'!AL276</f>
        <v>0</v>
      </c>
      <c r="O1056" s="402">
        <f>O1055*'MONTHLY DATA'!AM276</f>
        <v>4159.7691897165714</v>
      </c>
      <c r="P1056" s="402">
        <f>P1055*'MONTHLY DATA'!AN276</f>
        <v>0</v>
      </c>
      <c r="Q1056" s="402">
        <f>Q1055*'MONTHLY DATA'!AO276</f>
        <v>14.23500116771703</v>
      </c>
      <c r="R1056" s="402">
        <f>R1055*'MONTHLY DATA'!AP276</f>
        <v>0</v>
      </c>
      <c r="S1056" s="402">
        <f>S1055*'MONTHLY DATA'!AQ276</f>
        <v>7919.284706640221</v>
      </c>
      <c r="T1056" s="402">
        <f>T1055*'MONTHLY DATA'!AR276</f>
        <v>13576.376610105965</v>
      </c>
      <c r="U1056" s="402">
        <f>U1055*'MONTHLY DATA'!AS276</f>
        <v>0</v>
      </c>
      <c r="V1056" s="402">
        <f>V1055*'MONTHLY DATA'!AT276</f>
        <v>0</v>
      </c>
      <c r="W1056" s="402">
        <f>W1055*'MONTHLY DATA'!AU276</f>
        <v>499.23678648943888</v>
      </c>
      <c r="X1056" s="402">
        <f>X1055*'MONTHLY DATA'!AV276</f>
        <v>3389.984246733638</v>
      </c>
      <c r="Y1056" s="402">
        <f>Y1055*'MONTHLY DATA'!AW276</f>
        <v>6157.0179948399928</v>
      </c>
      <c r="Z1056" s="402">
        <f>Z1055*'MONTHLY DATA'!AX276</f>
        <v>17738.390373527756</v>
      </c>
      <c r="AA1056" s="402">
        <f>AA1055*'MONTHLY DATA'!AY276</f>
        <v>18318.107810573565</v>
      </c>
      <c r="AB1056" s="402">
        <f>AB1055*'MONTHLY DATA'!AZ276</f>
        <v>0</v>
      </c>
      <c r="AC1056" s="402">
        <f>AC1055*'MONTHLY DATA'!BA276</f>
        <v>1262.5094504494355</v>
      </c>
      <c r="AD1056" s="402">
        <f>AD1055*'MONTHLY DATA'!BB276</f>
        <v>0</v>
      </c>
      <c r="AE1056" s="402">
        <f>AE1055*'MONTHLY DATA'!BC276</f>
        <v>9603.2092693762497</v>
      </c>
      <c r="AF1056" s="402">
        <f>AF1055*'MONTHLY DATA'!BD276</f>
        <v>18586.006992005867</v>
      </c>
      <c r="AG1056" s="402">
        <f>AG1055*'MONTHLY DATA'!BE276</f>
        <v>6748.3283259336076</v>
      </c>
      <c r="AH1056" s="402">
        <f>AH1055*'MONTHLY DATA'!BF276</f>
        <v>0</v>
      </c>
      <c r="AI1056" s="402">
        <f>AI1055*'MONTHLY DATA'!BG276</f>
        <v>6173.2498494051351</v>
      </c>
      <c r="AJ1056" s="402">
        <f>AJ1055*'MONTHLY DATA'!BH276</f>
        <v>5303.537567696394</v>
      </c>
      <c r="AK1056" s="402">
        <f>AK1055*'MONTHLY DATA'!BI276</f>
        <v>16937.34989201909</v>
      </c>
      <c r="AL1056" s="402">
        <f>AL1055*'MONTHLY DATA'!BJ276</f>
        <v>29992.283923043371</v>
      </c>
      <c r="AM1056" s="402">
        <f>AM1055*'MONTHLY DATA'!BK276</f>
        <v>9141.0578401461007</v>
      </c>
      <c r="AN1056" s="402">
        <f>AN1055*'MONTHLY DATA'!BL276</f>
        <v>0</v>
      </c>
      <c r="AO1056" s="402">
        <f>AO1055*'MONTHLY DATA'!BM276</f>
        <v>8034.1921235887839</v>
      </c>
      <c r="AP1056" s="402">
        <f>AP1055*'MONTHLY DATA'!BN276</f>
        <v>0</v>
      </c>
      <c r="AQ1056" s="402">
        <f>AQ1055*'MONTHLY DATA'!BO276</f>
        <v>11935.84896800537</v>
      </c>
      <c r="AR1056" s="402">
        <f>AR1055*'MONTHLY DATA'!BP276</f>
        <v>29203.110314152756</v>
      </c>
      <c r="AS1056" s="402">
        <f>AS1055*'MONTHLY DATA'!BQ276</f>
        <v>8510.5825530218517</v>
      </c>
      <c r="AT1056" s="402">
        <f>AT1055*'MONTHLY DATA'!BR276</f>
        <v>0</v>
      </c>
      <c r="AU1056" s="402">
        <f>AU1055*'MONTHLY DATA'!BS276</f>
        <v>9231.3771781142696</v>
      </c>
      <c r="AV1056" s="402">
        <f>AV1055*'MONTHLY DATA'!BT276</f>
        <v>7050.095948595972</v>
      </c>
      <c r="AW1056" s="402">
        <f>AW1055*'MONTHLY DATA'!BU276</f>
        <v>23973.372702744375</v>
      </c>
      <c r="AX1056" s="402">
        <f>AX1055*'MONTHLY DATA'!BV276</f>
        <v>42078.093666622604</v>
      </c>
      <c r="AY1056" s="402">
        <f>AY1055*'MONTHLY DATA'!BW276</f>
        <v>3465.8358320734319</v>
      </c>
      <c r="AZ1056" s="402">
        <f>AZ1055*'MONTHLY DATA'!BX276</f>
        <v>0</v>
      </c>
      <c r="BA1056" s="402">
        <f>BA1055*'MONTHLY DATA'!BY276</f>
        <v>5069.3690843407276</v>
      </c>
      <c r="BB1056" s="402">
        <f>BB1055*'MONTHLY DATA'!BZ276</f>
        <v>0</v>
      </c>
      <c r="BC1056" s="402">
        <f>BC1055*'MONTHLY DATA'!CA276</f>
        <v>6709.7677662971828</v>
      </c>
      <c r="BD1056" s="402">
        <f>BD1055*'MONTHLY DATA'!CB276</f>
        <v>15138.999621532939</v>
      </c>
      <c r="BE1056" s="402">
        <f>BE1055*'MONTHLY DATA'!CC276</f>
        <v>4028.1751271607131</v>
      </c>
      <c r="BF1056" s="402">
        <f>BF1055*'MONTHLY DATA'!CD276</f>
        <v>0</v>
      </c>
      <c r="BG1056" s="402">
        <f>BG1055*'MONTHLY DATA'!CE276</f>
        <v>5389.6067195515434</v>
      </c>
      <c r="BH1056" s="402">
        <f>BH1055*'MONTHLY DATA'!CF276</f>
        <v>3603.6353913432804</v>
      </c>
      <c r="BI1056" s="402">
        <f>BI1055*'MONTHLY DATA'!CG276</f>
        <v>13608.296805571634</v>
      </c>
      <c r="BJ1056" s="402">
        <f>BJ1055*'MONTHLY DATA'!CH276</f>
        <v>23737.476196733543</v>
      </c>
      <c r="BK1056" s="402">
        <f>BK1055*'MONTHLY DATA'!CI276</f>
        <v>266.78038450969683</v>
      </c>
      <c r="BL1056" s="402">
        <f>BL1055*'MONTHLY DATA'!CJ276</f>
        <v>0</v>
      </c>
      <c r="BM1056" s="402">
        <f>BM1055*'MONTHLY DATA'!CK276</f>
        <v>18190.139335953492</v>
      </c>
      <c r="BN1056" s="402">
        <f>BN1055*'MONTHLY DATA'!CL276</f>
        <v>0</v>
      </c>
      <c r="BO1056" s="402">
        <f>BO1055*'MONTHLY DATA'!CM276</f>
        <v>23691.15852911046</v>
      </c>
      <c r="BP1056" s="402">
        <f>BP1055*'MONTHLY DATA'!CN276</f>
        <v>49310.064850324168</v>
      </c>
      <c r="BQ1056" s="402">
        <f>BQ1055*'MONTHLY DATA'!CO276</f>
        <v>12600.941592766523</v>
      </c>
      <c r="BR1056" s="402">
        <f>BR1055*'MONTHLY DATA'!CP276</f>
        <v>0</v>
      </c>
      <c r="BS1056" s="402">
        <f>BS1055*'MONTHLY DATA'!CQ276</f>
        <v>16313.083683594046</v>
      </c>
      <c r="BT1056" s="402">
        <f>BT1055*'MONTHLY DATA'!CR276</f>
        <v>11157.599653950188</v>
      </c>
      <c r="BU1056" s="402">
        <f>BU1055*'MONTHLY DATA'!CS276</f>
        <v>40362.007657229318</v>
      </c>
      <c r="BV1056" s="402">
        <f>BV1055*'MONTHLY DATA'!CT276</f>
        <v>70230.15808319427</v>
      </c>
      <c r="BW1056" s="404">
        <f t="shared" ref="BW1056:BW1063" si="680">SUM(C1056:BV1056)</f>
        <v>638409.70559995319</v>
      </c>
    </row>
    <row r="1057" spans="1:75" x14ac:dyDescent="0.25">
      <c r="A1057" s="180" t="s">
        <v>61</v>
      </c>
      <c r="D1057" s="402">
        <f>C1052*'MONTHLY DATA'!AA277</f>
        <v>0</v>
      </c>
      <c r="E1057" s="402">
        <f>D1052*'MONTHLY DATA'!AB277</f>
        <v>0</v>
      </c>
      <c r="F1057" s="402">
        <f>E1052*'MONTHLY DATA'!AC277</f>
        <v>0</v>
      </c>
      <c r="G1057" s="402">
        <f>F1052*'MONTHLY DATA'!AD277</f>
        <v>0</v>
      </c>
      <c r="H1057" s="402">
        <f>G1052*'MONTHLY DATA'!AE277</f>
        <v>0</v>
      </c>
      <c r="I1057" s="402">
        <f>H1052*'MONTHLY DATA'!AF277</f>
        <v>0</v>
      </c>
      <c r="J1057" s="402">
        <f>I1052*'MONTHLY DATA'!AG277</f>
        <v>0</v>
      </c>
      <c r="K1057" s="402">
        <f>J1052*'MONTHLY DATA'!AH277</f>
        <v>0</v>
      </c>
      <c r="L1057" s="402">
        <f>K1052*'MONTHLY DATA'!AI277</f>
        <v>0</v>
      </c>
      <c r="M1057" s="402">
        <f>L1052*'MONTHLY DATA'!AJ277</f>
        <v>0</v>
      </c>
      <c r="N1057" s="402">
        <f>M1052*'MONTHLY DATA'!AK277</f>
        <v>0</v>
      </c>
      <c r="O1057" s="402">
        <f>N1052*'MONTHLY DATA'!AL277</f>
        <v>0</v>
      </c>
      <c r="P1057" s="402">
        <f>O1052*'MONTHLY DATA'!AM277</f>
        <v>0</v>
      </c>
      <c r="Q1057" s="402">
        <f>P1052*'MONTHLY DATA'!AN277</f>
        <v>0</v>
      </c>
      <c r="R1057" s="402">
        <f>Q1052*'MONTHLY DATA'!AO277</f>
        <v>0</v>
      </c>
      <c r="S1057" s="402">
        <f>R1052*'MONTHLY DATA'!AP277</f>
        <v>0</v>
      </c>
      <c r="T1057" s="402">
        <f>S1052*'MONTHLY DATA'!AQ277</f>
        <v>0</v>
      </c>
      <c r="U1057" s="402">
        <f>T1052*'MONTHLY DATA'!AR277</f>
        <v>0</v>
      </c>
      <c r="V1057" s="402">
        <f>U1052*'MONTHLY DATA'!AS277</f>
        <v>0</v>
      </c>
      <c r="W1057" s="402">
        <f>V1052*'MONTHLY DATA'!AT277</f>
        <v>0</v>
      </c>
      <c r="X1057" s="402">
        <f>W1052*'MONTHLY DATA'!AU277</f>
        <v>0</v>
      </c>
      <c r="Y1057" s="402">
        <f>X1052*'MONTHLY DATA'!AV277</f>
        <v>0</v>
      </c>
      <c r="Z1057" s="402">
        <f>Y1052*'MONTHLY DATA'!AW277</f>
        <v>0</v>
      </c>
      <c r="AA1057" s="402">
        <f>Z1052*'MONTHLY DATA'!AX277</f>
        <v>0</v>
      </c>
      <c r="AB1057" s="402">
        <f>AA1052*'MONTHLY DATA'!AY277</f>
        <v>285477.00484010746</v>
      </c>
      <c r="AC1057" s="402">
        <f>AB1052*'MONTHLY DATA'!AZ277</f>
        <v>0</v>
      </c>
      <c r="AD1057" s="402">
        <f>AC1052*'MONTHLY DATA'!BA277</f>
        <v>19675.471955056131</v>
      </c>
      <c r="AE1057" s="402">
        <f>AD1052*'MONTHLY DATA'!BB277</f>
        <v>0</v>
      </c>
      <c r="AF1057" s="402">
        <f>AE1052*'MONTHLY DATA'!BC277</f>
        <v>149660.40419807142</v>
      </c>
      <c r="AG1057" s="402">
        <f>AF1052*'MONTHLY DATA'!BD277</f>
        <v>289652.05701827322</v>
      </c>
      <c r="AH1057" s="402">
        <f>AG1052*'MONTHLY DATA'!BE277</f>
        <v>105168.75313143282</v>
      </c>
      <c r="AI1057" s="402">
        <f>AH1052*'MONTHLY DATA'!BF277</f>
        <v>0</v>
      </c>
      <c r="AJ1057" s="402">
        <f>AI1052*'MONTHLY DATA'!BG277</f>
        <v>96206.491159560523</v>
      </c>
      <c r="AK1057" s="402">
        <f>AJ1052*'MONTHLY DATA'!BH277</f>
        <v>82652.533522541184</v>
      </c>
      <c r="AL1057" s="402">
        <f>AK1052*'MONTHLY DATA'!BI277</f>
        <v>263958.69961588184</v>
      </c>
      <c r="AM1057" s="402">
        <f>AL1052*'MONTHLY DATA'!BJ277</f>
        <v>467412.21698249399</v>
      </c>
      <c r="AN1057" s="402">
        <f>AM1052*'MONTHLY DATA'!BK277</f>
        <v>57131.611500913132</v>
      </c>
      <c r="AO1057" s="402">
        <f>AN1052*'MONTHLY DATA'!BL277</f>
        <v>0</v>
      </c>
      <c r="AP1057" s="402">
        <f>AO1052*'MONTHLY DATA'!BM277</f>
        <v>50213.700772429896</v>
      </c>
      <c r="AQ1057" s="402">
        <f>AP1052*'MONTHLY DATA'!BN277</f>
        <v>0</v>
      </c>
      <c r="AR1057" s="402">
        <f>AQ1052*'MONTHLY DATA'!BO277</f>
        <v>74599.056050033556</v>
      </c>
      <c r="AS1057" s="402">
        <f>AR1052*'MONTHLY DATA'!BP277</f>
        <v>182519.43946345474</v>
      </c>
      <c r="AT1057" s="402">
        <f>AS1052*'MONTHLY DATA'!BQ277</f>
        <v>53191.140956386567</v>
      </c>
      <c r="AU1057" s="402">
        <f>AT1052*'MONTHLY DATA'!BR277</f>
        <v>0</v>
      </c>
      <c r="AV1057" s="402">
        <f>AU1052*'MONTHLY DATA'!BS277</f>
        <v>57696.107363214185</v>
      </c>
      <c r="AW1057" s="402">
        <f>AV1052*'MONTHLY DATA'!BT277</f>
        <v>44063.099678724822</v>
      </c>
      <c r="AX1057" s="402">
        <f>AW1052*'MONTHLY DATA'!BU277</f>
        <v>149833.57939215234</v>
      </c>
      <c r="AY1057" s="402">
        <f>AX1052*'MONTHLY DATA'!BV277</f>
        <v>262988.08541639126</v>
      </c>
      <c r="AZ1057" s="402">
        <f>AY1052*'MONTHLY DATA'!BW277</f>
        <v>110906.74662634982</v>
      </c>
      <c r="BA1057" s="402">
        <f>AZ1052*'MONTHLY DATA'!BX277</f>
        <v>0</v>
      </c>
      <c r="BB1057" s="402">
        <f>BA1052*'MONTHLY DATA'!BY277</f>
        <v>162219.81069890328</v>
      </c>
      <c r="BC1057" s="402">
        <f>BB1052*'MONTHLY DATA'!BZ277</f>
        <v>0</v>
      </c>
      <c r="BD1057" s="402">
        <f>BC1052*'MONTHLY DATA'!CA277</f>
        <v>214712.56852150985</v>
      </c>
      <c r="BE1057" s="402">
        <f>BD1052*'MONTHLY DATA'!CB277</f>
        <v>484447.98788905406</v>
      </c>
      <c r="BF1057" s="402">
        <f>BE1052*'MONTHLY DATA'!CC277</f>
        <v>128901.60406914282</v>
      </c>
      <c r="BG1057" s="402">
        <f>BF1052*'MONTHLY DATA'!CD277</f>
        <v>0</v>
      </c>
      <c r="BH1057" s="402">
        <f>BG1052*'MONTHLY DATA'!CE277</f>
        <v>172467.41502564939</v>
      </c>
      <c r="BI1057" s="402">
        <f>BH1052*'MONTHLY DATA'!CF277</f>
        <v>115316.33252298497</v>
      </c>
      <c r="BJ1057" s="402">
        <f>BI1052*'MONTHLY DATA'!CG277</f>
        <v>435465.49777829228</v>
      </c>
      <c r="BK1057" s="402">
        <f>BJ1052*'MONTHLY DATA'!CH277</f>
        <v>759599.23829547339</v>
      </c>
      <c r="BL1057" s="402">
        <f>BK1052*'MONTHLY DATA'!CI277</f>
        <v>0</v>
      </c>
      <c r="BM1057" s="402">
        <f>BL1052*'MONTHLY DATA'!CJ277</f>
        <v>0</v>
      </c>
      <c r="BN1057" s="402">
        <f>BM1052*'MONTHLY DATA'!CK277</f>
        <v>0</v>
      </c>
      <c r="BO1057" s="402">
        <f>BN1052*'MONTHLY DATA'!CL277</f>
        <v>0</v>
      </c>
      <c r="BP1057" s="402">
        <f>BO1052*'MONTHLY DATA'!CM277</f>
        <v>0</v>
      </c>
      <c r="BQ1057" s="402">
        <f>BP1052*'MONTHLY DATA'!CN277</f>
        <v>0</v>
      </c>
      <c r="BR1057" s="402">
        <f>BQ1052*'MONTHLY DATA'!CO277</f>
        <v>0</v>
      </c>
      <c r="BS1057" s="402">
        <f>BR1052*'MONTHLY DATA'!CP277</f>
        <v>0</v>
      </c>
      <c r="BT1057" s="402">
        <f>BS1052*'MONTHLY DATA'!CQ277</f>
        <v>0</v>
      </c>
      <c r="BU1057" s="402">
        <f>BT1052*'MONTHLY DATA'!CR277</f>
        <v>0</v>
      </c>
      <c r="BV1057" s="402">
        <f>BU1052*'MONTHLY DATA'!CS277</f>
        <v>0</v>
      </c>
      <c r="BW1057" s="404">
        <f t="shared" si="680"/>
        <v>5276136.6544444785</v>
      </c>
    </row>
    <row r="1058" spans="1:75" x14ac:dyDescent="0.25">
      <c r="A1058" s="180" t="s">
        <v>57</v>
      </c>
      <c r="D1058" s="402">
        <f>D1057*'MONTHLY DATA'!AA278</f>
        <v>0</v>
      </c>
      <c r="E1058" s="402">
        <f>E1057*'MONTHLY DATA'!AB278</f>
        <v>0</v>
      </c>
      <c r="F1058" s="402">
        <f>F1057*'MONTHLY DATA'!AC278</f>
        <v>0</v>
      </c>
      <c r="G1058" s="402">
        <f>G1057*'MONTHLY DATA'!AD278</f>
        <v>0</v>
      </c>
      <c r="H1058" s="402">
        <f>H1057*'MONTHLY DATA'!AE278</f>
        <v>0</v>
      </c>
      <c r="I1058" s="402">
        <f>I1057*'MONTHLY DATA'!AF278</f>
        <v>0</v>
      </c>
      <c r="J1058" s="402">
        <f>J1057*'MONTHLY DATA'!AG278</f>
        <v>0</v>
      </c>
      <c r="K1058" s="402">
        <f>K1057*'MONTHLY DATA'!AH278</f>
        <v>0</v>
      </c>
      <c r="L1058" s="402">
        <f>L1057*'MONTHLY DATA'!AI278</f>
        <v>0</v>
      </c>
      <c r="M1058" s="402">
        <f>M1057*'MONTHLY DATA'!AJ278</f>
        <v>0</v>
      </c>
      <c r="N1058" s="402">
        <f>N1057*'MONTHLY DATA'!AK278</f>
        <v>0</v>
      </c>
      <c r="O1058" s="402">
        <f>O1057*'MONTHLY DATA'!AL278</f>
        <v>0</v>
      </c>
      <c r="P1058" s="402">
        <f>P1057*'MONTHLY DATA'!AM278</f>
        <v>0</v>
      </c>
      <c r="Q1058" s="402">
        <f>Q1057*'MONTHLY DATA'!AN278</f>
        <v>0</v>
      </c>
      <c r="R1058" s="402">
        <f>R1057*'MONTHLY DATA'!AO278</f>
        <v>0</v>
      </c>
      <c r="S1058" s="402">
        <f>S1057*'MONTHLY DATA'!AP278</f>
        <v>0</v>
      </c>
      <c r="T1058" s="402">
        <f>T1057*'MONTHLY DATA'!AQ278</f>
        <v>0</v>
      </c>
      <c r="U1058" s="402">
        <f>U1057*'MONTHLY DATA'!AR278</f>
        <v>0</v>
      </c>
      <c r="V1058" s="402">
        <f>V1057*'MONTHLY DATA'!AS278</f>
        <v>0</v>
      </c>
      <c r="W1058" s="402">
        <f>W1057*'MONTHLY DATA'!AT278</f>
        <v>0</v>
      </c>
      <c r="X1058" s="402">
        <f>X1057*'MONTHLY DATA'!AU278</f>
        <v>0</v>
      </c>
      <c r="Y1058" s="402">
        <f>Y1057*'MONTHLY DATA'!AV278</f>
        <v>0</v>
      </c>
      <c r="Z1058" s="402">
        <f>Z1057*'MONTHLY DATA'!AW278</f>
        <v>0</v>
      </c>
      <c r="AA1058" s="402">
        <f>AA1057*'MONTHLY DATA'!AX278</f>
        <v>0</v>
      </c>
      <c r="AB1058" s="402">
        <f>AB1057*'MONTHLY DATA'!AY278</f>
        <v>2854.7700484010747</v>
      </c>
      <c r="AC1058" s="402">
        <f>AC1057*'MONTHLY DATA'!AZ278</f>
        <v>0</v>
      </c>
      <c r="AD1058" s="402">
        <f>AD1057*'MONTHLY DATA'!BA278</f>
        <v>196.7547195505613</v>
      </c>
      <c r="AE1058" s="402">
        <f>AE1057*'MONTHLY DATA'!BB278</f>
        <v>0</v>
      </c>
      <c r="AF1058" s="402">
        <f>AF1057*'MONTHLY DATA'!BC278</f>
        <v>1496.6040419807143</v>
      </c>
      <c r="AG1058" s="402">
        <f>AG1057*'MONTHLY DATA'!BD278</f>
        <v>2896.5205701827322</v>
      </c>
      <c r="AH1058" s="402">
        <f>AH1057*'MONTHLY DATA'!BE278</f>
        <v>1051.6875313143282</v>
      </c>
      <c r="AI1058" s="402">
        <f>AI1057*'MONTHLY DATA'!BF278</f>
        <v>0</v>
      </c>
      <c r="AJ1058" s="402">
        <f>AJ1057*'MONTHLY DATA'!BG278</f>
        <v>962.06491159560528</v>
      </c>
      <c r="AK1058" s="402">
        <f>AK1057*'MONTHLY DATA'!BH278</f>
        <v>826.52533522541182</v>
      </c>
      <c r="AL1058" s="402">
        <f>AL1057*'MONTHLY DATA'!BI278</f>
        <v>2639.5869961588182</v>
      </c>
      <c r="AM1058" s="402">
        <f>AM1057*'MONTHLY DATA'!BJ278</f>
        <v>4674.1221698249401</v>
      </c>
      <c r="AN1058" s="402">
        <f>AN1057*'MONTHLY DATA'!BK278</f>
        <v>285.65805750456565</v>
      </c>
      <c r="AO1058" s="402">
        <f>AO1057*'MONTHLY DATA'!BL278</f>
        <v>0</v>
      </c>
      <c r="AP1058" s="402">
        <f>AP1057*'MONTHLY DATA'!BM278</f>
        <v>251.0685038621495</v>
      </c>
      <c r="AQ1058" s="402">
        <f>AQ1057*'MONTHLY DATA'!BN278</f>
        <v>0</v>
      </c>
      <c r="AR1058" s="402">
        <f>AR1057*'MONTHLY DATA'!BO278</f>
        <v>372.99528025016781</v>
      </c>
      <c r="AS1058" s="402">
        <f>AS1057*'MONTHLY DATA'!BP278</f>
        <v>912.59719731727364</v>
      </c>
      <c r="AT1058" s="402">
        <f>AT1057*'MONTHLY DATA'!BQ278</f>
        <v>265.95570478193287</v>
      </c>
      <c r="AU1058" s="402">
        <f>AU1057*'MONTHLY DATA'!BR278</f>
        <v>0</v>
      </c>
      <c r="AV1058" s="402">
        <f>AV1057*'MONTHLY DATA'!BS278</f>
        <v>288.48053681607092</v>
      </c>
      <c r="AW1058" s="402">
        <f>AW1057*'MONTHLY DATA'!BT278</f>
        <v>220.31549839362413</v>
      </c>
      <c r="AX1058" s="402">
        <f>AX1057*'MONTHLY DATA'!BU278</f>
        <v>749.16789696076171</v>
      </c>
      <c r="AY1058" s="402">
        <f>AY1057*'MONTHLY DATA'!BV278</f>
        <v>1314.9404270819564</v>
      </c>
      <c r="AZ1058" s="402">
        <f>AZ1057*'MONTHLY DATA'!BW278</f>
        <v>2218.1349325269966</v>
      </c>
      <c r="BA1058" s="402">
        <f>BA1057*'MONTHLY DATA'!BX278</f>
        <v>0</v>
      </c>
      <c r="BB1058" s="402">
        <f>BB1057*'MONTHLY DATA'!BY278</f>
        <v>3244.3962139780656</v>
      </c>
      <c r="BC1058" s="402">
        <f>BC1057*'MONTHLY DATA'!BZ278</f>
        <v>0</v>
      </c>
      <c r="BD1058" s="402">
        <f>BD1057*'MONTHLY DATA'!CA278</f>
        <v>4294.2513704301973</v>
      </c>
      <c r="BE1058" s="402">
        <f>BE1057*'MONTHLY DATA'!CB278</f>
        <v>9688.9597577810819</v>
      </c>
      <c r="BF1058" s="402">
        <f>BF1057*'MONTHLY DATA'!CC278</f>
        <v>2578.0320813828566</v>
      </c>
      <c r="BG1058" s="402">
        <f>BG1057*'MONTHLY DATA'!CD278</f>
        <v>0</v>
      </c>
      <c r="BH1058" s="402">
        <f>BH1057*'MONTHLY DATA'!CE278</f>
        <v>3449.3483005129879</v>
      </c>
      <c r="BI1058" s="402">
        <f>BI1057*'MONTHLY DATA'!CF278</f>
        <v>2306.3266504596995</v>
      </c>
      <c r="BJ1058" s="402">
        <f>BJ1057*'MONTHLY DATA'!CG278</f>
        <v>8709.3099555658464</v>
      </c>
      <c r="BK1058" s="402">
        <f>BK1057*'MONTHLY DATA'!CH278</f>
        <v>15191.984765909468</v>
      </c>
      <c r="BL1058" s="402">
        <f>BL1057*'MONTHLY DATA'!CI278</f>
        <v>0</v>
      </c>
      <c r="BM1058" s="402">
        <f>BM1057*'MONTHLY DATA'!CJ278</f>
        <v>0</v>
      </c>
      <c r="BN1058" s="402">
        <f>BN1057*'MONTHLY DATA'!CK278</f>
        <v>0</v>
      </c>
      <c r="BO1058" s="402">
        <f>BO1057*'MONTHLY DATA'!CL278</f>
        <v>0</v>
      </c>
      <c r="BP1058" s="402">
        <f>BP1057*'MONTHLY DATA'!CM278</f>
        <v>0</v>
      </c>
      <c r="BQ1058" s="402">
        <f>BQ1057*'MONTHLY DATA'!CN278</f>
        <v>0</v>
      </c>
      <c r="BR1058" s="402">
        <f>BR1057*'MONTHLY DATA'!CO278</f>
        <v>0</v>
      </c>
      <c r="BS1058" s="402">
        <f>BS1057*'MONTHLY DATA'!CP278</f>
        <v>0</v>
      </c>
      <c r="BT1058" s="402">
        <f>BT1057*'MONTHLY DATA'!CQ278</f>
        <v>0</v>
      </c>
      <c r="BU1058" s="402">
        <f>BU1057*'MONTHLY DATA'!CR278</f>
        <v>0</v>
      </c>
      <c r="BV1058" s="402">
        <f>BV1057*'MONTHLY DATA'!CS278</f>
        <v>0</v>
      </c>
      <c r="BW1058" s="404">
        <f t="shared" si="680"/>
        <v>73940.559455749899</v>
      </c>
    </row>
    <row r="1059" spans="1:75" x14ac:dyDescent="0.25">
      <c r="A1059" s="180" t="s">
        <v>58</v>
      </c>
      <c r="E1059" s="402">
        <f>C1052*'MONTHLY DATA'!AA279</f>
        <v>0</v>
      </c>
      <c r="F1059" s="402">
        <f>D1052*'MONTHLY DATA'!AB279</f>
        <v>0</v>
      </c>
      <c r="G1059" s="402">
        <f>E1052*'MONTHLY DATA'!AC279</f>
        <v>0</v>
      </c>
      <c r="H1059" s="402">
        <f>F1052*'MONTHLY DATA'!AD279</f>
        <v>0</v>
      </c>
      <c r="I1059" s="402">
        <f>G1052*'MONTHLY DATA'!AE279</f>
        <v>0</v>
      </c>
      <c r="J1059" s="402">
        <f>H1052*'MONTHLY DATA'!AF279</f>
        <v>0</v>
      </c>
      <c r="K1059" s="402">
        <f>I1052*'MONTHLY DATA'!AG279</f>
        <v>0</v>
      </c>
      <c r="L1059" s="402">
        <f>J1052*'MONTHLY DATA'!AH279</f>
        <v>0</v>
      </c>
      <c r="M1059" s="402">
        <f>K1052*'MONTHLY DATA'!AI279</f>
        <v>0</v>
      </c>
      <c r="N1059" s="402">
        <f>L1052*'MONTHLY DATA'!AJ279</f>
        <v>0</v>
      </c>
      <c r="O1059" s="402">
        <f>M1052*'MONTHLY DATA'!AK279</f>
        <v>0</v>
      </c>
      <c r="P1059" s="402">
        <f>N1052*'MONTHLY DATA'!AL279</f>
        <v>0</v>
      </c>
      <c r="Q1059" s="402">
        <f>O1052*'MONTHLY DATA'!AM279</f>
        <v>155991.34461437142</v>
      </c>
      <c r="R1059" s="402">
        <f>P1052*'MONTHLY DATA'!AN279</f>
        <v>0</v>
      </c>
      <c r="S1059" s="402">
        <f>Q1052*'MONTHLY DATA'!AO279</f>
        <v>533.81254378938854</v>
      </c>
      <c r="T1059" s="402">
        <f>R1052*'MONTHLY DATA'!AP279</f>
        <v>0</v>
      </c>
      <c r="U1059" s="402">
        <f>S1052*'MONTHLY DATA'!AQ279</f>
        <v>296973.17649900832</v>
      </c>
      <c r="V1059" s="402">
        <f>T1052*'MONTHLY DATA'!AR279</f>
        <v>509114.12287897366</v>
      </c>
      <c r="W1059" s="402">
        <f>U1052*'MONTHLY DATA'!AS279</f>
        <v>0</v>
      </c>
      <c r="X1059" s="402">
        <f>V1052*'MONTHLY DATA'!AT279</f>
        <v>0</v>
      </c>
      <c r="Y1059" s="402">
        <f>W1052*'MONTHLY DATA'!AU279</f>
        <v>18721.379493353958</v>
      </c>
      <c r="Z1059" s="402">
        <f>X1052*'MONTHLY DATA'!AV279</f>
        <v>127124.40925251142</v>
      </c>
      <c r="AA1059" s="402">
        <f>Y1052*'MONTHLY DATA'!AW279</f>
        <v>230888.17480649971</v>
      </c>
      <c r="AB1059" s="402">
        <f>Z1052*'MONTHLY DATA'!AX279</f>
        <v>665189.63900729094</v>
      </c>
      <c r="AC1059" s="402">
        <f>AA1052*'MONTHLY DATA'!AY279</f>
        <v>0</v>
      </c>
      <c r="AD1059" s="402">
        <f>AB1052*'MONTHLY DATA'!AZ279</f>
        <v>0</v>
      </c>
      <c r="AE1059" s="402">
        <f>AC1052*'MONTHLY DATA'!BA279</f>
        <v>0</v>
      </c>
      <c r="AF1059" s="402">
        <f>AD1052*'MONTHLY DATA'!BB279</f>
        <v>0</v>
      </c>
      <c r="AG1059" s="402">
        <f>AE1052*'MONTHLY DATA'!BC279</f>
        <v>0</v>
      </c>
      <c r="AH1059" s="402">
        <f>AF1052*'MONTHLY DATA'!BD279</f>
        <v>0</v>
      </c>
      <c r="AI1059" s="402">
        <f>AG1052*'MONTHLY DATA'!BE279</f>
        <v>0</v>
      </c>
      <c r="AJ1059" s="402">
        <f>AH1052*'MONTHLY DATA'!BF279</f>
        <v>0</v>
      </c>
      <c r="AK1059" s="402">
        <f>AI1052*'MONTHLY DATA'!BG279</f>
        <v>0</v>
      </c>
      <c r="AL1059" s="402">
        <f>AJ1052*'MONTHLY DATA'!BH279</f>
        <v>0</v>
      </c>
      <c r="AM1059" s="402">
        <f>AK1052*'MONTHLY DATA'!BI279</f>
        <v>0</v>
      </c>
      <c r="AN1059" s="402">
        <f>AL1052*'MONTHLY DATA'!BJ279</f>
        <v>0</v>
      </c>
      <c r="AO1059" s="402">
        <f>AM1052*'MONTHLY DATA'!BK279</f>
        <v>0</v>
      </c>
      <c r="AP1059" s="402">
        <f>AN1052*'MONTHLY DATA'!BL279</f>
        <v>0</v>
      </c>
      <c r="AQ1059" s="402">
        <f>AO1052*'MONTHLY DATA'!BM279</f>
        <v>0</v>
      </c>
      <c r="AR1059" s="402">
        <f>AP1052*'MONTHLY DATA'!BN279</f>
        <v>0</v>
      </c>
      <c r="AS1059" s="402">
        <f>AQ1052*'MONTHLY DATA'!BO279</f>
        <v>0</v>
      </c>
      <c r="AT1059" s="402">
        <f>AR1052*'MONTHLY DATA'!BP279</f>
        <v>0</v>
      </c>
      <c r="AU1059" s="402">
        <f>AS1052*'MONTHLY DATA'!BQ279</f>
        <v>0</v>
      </c>
      <c r="AV1059" s="402">
        <f>AT1052*'MONTHLY DATA'!BR279</f>
        <v>0</v>
      </c>
      <c r="AW1059" s="402">
        <f>AU1052*'MONTHLY DATA'!BS279</f>
        <v>0</v>
      </c>
      <c r="AX1059" s="402">
        <f>AV1052*'MONTHLY DATA'!BT279</f>
        <v>0</v>
      </c>
      <c r="AY1059" s="402">
        <f>AW1052*'MONTHLY DATA'!BU279</f>
        <v>0</v>
      </c>
      <c r="AZ1059" s="402">
        <f>AX1052*'MONTHLY DATA'!BV279</f>
        <v>0</v>
      </c>
      <c r="BA1059" s="402">
        <f>AY1052*'MONTHLY DATA'!BW279</f>
        <v>0</v>
      </c>
      <c r="BB1059" s="402">
        <f>AZ1052*'MONTHLY DATA'!BX279</f>
        <v>0</v>
      </c>
      <c r="BC1059" s="402">
        <f>BA1052*'MONTHLY DATA'!BY279</f>
        <v>0</v>
      </c>
      <c r="BD1059" s="402">
        <f>BB1052*'MONTHLY DATA'!BZ279</f>
        <v>0</v>
      </c>
      <c r="BE1059" s="402">
        <f>BC1052*'MONTHLY DATA'!CA279</f>
        <v>0</v>
      </c>
      <c r="BF1059" s="402">
        <f>BD1052*'MONTHLY DATA'!CB279</f>
        <v>0</v>
      </c>
      <c r="BG1059" s="402">
        <f>BE1052*'MONTHLY DATA'!CC279</f>
        <v>0</v>
      </c>
      <c r="BH1059" s="402">
        <f>BF1052*'MONTHLY DATA'!CD279</f>
        <v>0</v>
      </c>
      <c r="BI1059" s="402">
        <f>BG1052*'MONTHLY DATA'!CE279</f>
        <v>0</v>
      </c>
      <c r="BJ1059" s="402">
        <f>BH1052*'MONTHLY DATA'!CF279</f>
        <v>0</v>
      </c>
      <c r="BK1059" s="402">
        <f>BI1052*'MONTHLY DATA'!CG279</f>
        <v>0</v>
      </c>
      <c r="BL1059" s="402">
        <f>BJ1052*'MONTHLY DATA'!CH279</f>
        <v>0</v>
      </c>
      <c r="BM1059" s="402">
        <f>BK1052*'MONTHLY DATA'!CI279</f>
        <v>1143.3445050415578</v>
      </c>
      <c r="BN1059" s="402">
        <f>BL1052*'MONTHLY DATA'!CJ279</f>
        <v>0</v>
      </c>
      <c r="BO1059" s="402">
        <f>BM1052*'MONTHLY DATA'!CK279</f>
        <v>77957.740011229253</v>
      </c>
      <c r="BP1059" s="402">
        <f>BN1052*'MONTHLY DATA'!CL279</f>
        <v>0</v>
      </c>
      <c r="BQ1059" s="402">
        <f>BO1052*'MONTHLY DATA'!CM279</f>
        <v>101533.53655333054</v>
      </c>
      <c r="BR1059" s="402">
        <f>BP1052*'MONTHLY DATA'!CN279</f>
        <v>211328.84935853214</v>
      </c>
      <c r="BS1059" s="402">
        <f>BQ1052*'MONTHLY DATA'!CO279</f>
        <v>54004.035397570806</v>
      </c>
      <c r="BT1059" s="402">
        <f>BR1052*'MONTHLY DATA'!CP279</f>
        <v>0</v>
      </c>
      <c r="BU1059" s="402">
        <f>BS1052*'MONTHLY DATA'!CQ279</f>
        <v>69913.215786831628</v>
      </c>
      <c r="BV1059" s="402">
        <f>BT1052*'MONTHLY DATA'!CR279</f>
        <v>47818.284231215097</v>
      </c>
      <c r="BW1059" s="404">
        <f t="shared" si="680"/>
        <v>2568235.0649395497</v>
      </c>
    </row>
    <row r="1060" spans="1:75" x14ac:dyDescent="0.25">
      <c r="A1060" s="180" t="s">
        <v>57</v>
      </c>
      <c r="E1060" s="402">
        <f>E1059*'MONTHLY DATA'!AA280</f>
        <v>0</v>
      </c>
      <c r="F1060" s="402">
        <f>F1059*'MONTHLY DATA'!AB280</f>
        <v>0</v>
      </c>
      <c r="G1060" s="402">
        <f>G1059*'MONTHLY DATA'!AC280</f>
        <v>0</v>
      </c>
      <c r="H1060" s="402">
        <f>H1059*'MONTHLY DATA'!AD280</f>
        <v>0</v>
      </c>
      <c r="I1060" s="402">
        <f>I1059*'MONTHLY DATA'!AE280</f>
        <v>0</v>
      </c>
      <c r="J1060" s="402">
        <f>J1059*'MONTHLY DATA'!AF280</f>
        <v>0</v>
      </c>
      <c r="K1060" s="402">
        <f>K1059*'MONTHLY DATA'!AG280</f>
        <v>0</v>
      </c>
      <c r="L1060" s="402">
        <f>L1059*'MONTHLY DATA'!AH280</f>
        <v>0</v>
      </c>
      <c r="M1060" s="402">
        <f>M1059*'MONTHLY DATA'!AI280</f>
        <v>0</v>
      </c>
      <c r="N1060" s="402">
        <f>N1059*'MONTHLY DATA'!AJ280</f>
        <v>0</v>
      </c>
      <c r="O1060" s="402">
        <f>O1059*'MONTHLY DATA'!AK280</f>
        <v>0</v>
      </c>
      <c r="P1060" s="402">
        <f>P1059*'MONTHLY DATA'!AL280</f>
        <v>0</v>
      </c>
      <c r="Q1060" s="402">
        <f>Q1059*'MONTHLY DATA'!AM280</f>
        <v>1559.9134461437143</v>
      </c>
      <c r="R1060" s="402">
        <f>R1059*'MONTHLY DATA'!AN280</f>
        <v>0</v>
      </c>
      <c r="S1060" s="402">
        <f>S1059*'MONTHLY DATA'!AO280</f>
        <v>5.3381254378938854</v>
      </c>
      <c r="T1060" s="402">
        <f>T1059*'MONTHLY DATA'!AP280</f>
        <v>0</v>
      </c>
      <c r="U1060" s="402">
        <f>U1059*'MONTHLY DATA'!AQ280</f>
        <v>2969.7317649900833</v>
      </c>
      <c r="V1060" s="402">
        <f>V1059*'MONTHLY DATA'!AR280</f>
        <v>5091.1412287897365</v>
      </c>
      <c r="W1060" s="402">
        <f>W1059*'MONTHLY DATA'!AS280</f>
        <v>0</v>
      </c>
      <c r="X1060" s="402">
        <f>X1059*'MONTHLY DATA'!AT280</f>
        <v>0</v>
      </c>
      <c r="Y1060" s="402">
        <f>Y1059*'MONTHLY DATA'!AU280</f>
        <v>187.21379493353959</v>
      </c>
      <c r="Z1060" s="402">
        <f>Z1059*'MONTHLY DATA'!AV280</f>
        <v>1271.2440925251142</v>
      </c>
      <c r="AA1060" s="402">
        <f>AA1059*'MONTHLY DATA'!AW280</f>
        <v>2308.8817480649973</v>
      </c>
      <c r="AB1060" s="402">
        <f>AB1059*'MONTHLY DATA'!AX280</f>
        <v>6651.8963900729095</v>
      </c>
      <c r="AC1060" s="402">
        <f>AC1059*'MONTHLY DATA'!AY280</f>
        <v>0</v>
      </c>
      <c r="AD1060" s="402">
        <f>AD1059*'MONTHLY DATA'!AZ280</f>
        <v>0</v>
      </c>
      <c r="AE1060" s="402">
        <f>AE1059*'MONTHLY DATA'!BA280</f>
        <v>0</v>
      </c>
      <c r="AF1060" s="402">
        <f>AF1059*'MONTHLY DATA'!BB280</f>
        <v>0</v>
      </c>
      <c r="AG1060" s="402">
        <f>AG1059*'MONTHLY DATA'!BC280</f>
        <v>0</v>
      </c>
      <c r="AH1060" s="402">
        <f>AH1059*'MONTHLY DATA'!BD280</f>
        <v>0</v>
      </c>
      <c r="AI1060" s="402">
        <f>AI1059*'MONTHLY DATA'!BE280</f>
        <v>0</v>
      </c>
      <c r="AJ1060" s="402">
        <f>AJ1059*'MONTHLY DATA'!BF280</f>
        <v>0</v>
      </c>
      <c r="AK1060" s="402">
        <f>AK1059*'MONTHLY DATA'!BG280</f>
        <v>0</v>
      </c>
      <c r="AL1060" s="402">
        <f>AL1059*'MONTHLY DATA'!BH280</f>
        <v>0</v>
      </c>
      <c r="AM1060" s="402">
        <f>AM1059*'MONTHLY DATA'!BI280</f>
        <v>0</v>
      </c>
      <c r="AN1060" s="402">
        <f>AN1059*'MONTHLY DATA'!BJ280</f>
        <v>0</v>
      </c>
      <c r="AO1060" s="402">
        <f>AO1059*'MONTHLY DATA'!BK280</f>
        <v>0</v>
      </c>
      <c r="AP1060" s="402">
        <f>AP1059*'MONTHLY DATA'!BL280</f>
        <v>0</v>
      </c>
      <c r="AQ1060" s="402">
        <f>AQ1059*'MONTHLY DATA'!BM280</f>
        <v>0</v>
      </c>
      <c r="AR1060" s="402">
        <f>AR1059*'MONTHLY DATA'!BN280</f>
        <v>0</v>
      </c>
      <c r="AS1060" s="402">
        <f>AS1059*'MONTHLY DATA'!BO280</f>
        <v>0</v>
      </c>
      <c r="AT1060" s="402">
        <f>AT1059*'MONTHLY DATA'!BP280</f>
        <v>0</v>
      </c>
      <c r="AU1060" s="402">
        <f>AU1059*'MONTHLY DATA'!BQ280</f>
        <v>0</v>
      </c>
      <c r="AV1060" s="402">
        <f>AV1059*'MONTHLY DATA'!BR280</f>
        <v>0</v>
      </c>
      <c r="AW1060" s="402">
        <f>AW1059*'MONTHLY DATA'!BS280</f>
        <v>0</v>
      </c>
      <c r="AX1060" s="402">
        <f>AX1059*'MONTHLY DATA'!BT280</f>
        <v>0</v>
      </c>
      <c r="AY1060" s="402">
        <f>AY1059*'MONTHLY DATA'!BU280</f>
        <v>0</v>
      </c>
      <c r="AZ1060" s="402">
        <f>AZ1059*'MONTHLY DATA'!BV280</f>
        <v>0</v>
      </c>
      <c r="BA1060" s="402">
        <f>BA1059*'MONTHLY DATA'!BW280</f>
        <v>0</v>
      </c>
      <c r="BB1060" s="402">
        <f>BB1059*'MONTHLY DATA'!BX280</f>
        <v>0</v>
      </c>
      <c r="BC1060" s="402">
        <f>BC1059*'MONTHLY DATA'!BY280</f>
        <v>0</v>
      </c>
      <c r="BD1060" s="402">
        <f>BD1059*'MONTHLY DATA'!BZ280</f>
        <v>0</v>
      </c>
      <c r="BE1060" s="402">
        <f>BE1059*'MONTHLY DATA'!CA280</f>
        <v>0</v>
      </c>
      <c r="BF1060" s="402">
        <f>BF1059*'MONTHLY DATA'!CB280</f>
        <v>0</v>
      </c>
      <c r="BG1060" s="402">
        <f>BG1059*'MONTHLY DATA'!CC280</f>
        <v>0</v>
      </c>
      <c r="BH1060" s="402">
        <f>BH1059*'MONTHLY DATA'!CD280</f>
        <v>0</v>
      </c>
      <c r="BI1060" s="402">
        <f>BI1059*'MONTHLY DATA'!CE280</f>
        <v>0</v>
      </c>
      <c r="BJ1060" s="402">
        <f>BJ1059*'MONTHLY DATA'!CF280</f>
        <v>0</v>
      </c>
      <c r="BK1060" s="402">
        <f>BK1059*'MONTHLY DATA'!CG280</f>
        <v>0</v>
      </c>
      <c r="BL1060" s="402">
        <f>BL1059*'MONTHLY DATA'!CH280</f>
        <v>0</v>
      </c>
      <c r="BM1060" s="402">
        <f>BM1059*'MONTHLY DATA'!CI280</f>
        <v>5.7167225252077891</v>
      </c>
      <c r="BN1060" s="402">
        <f>BN1059*'MONTHLY DATA'!CJ280</f>
        <v>0</v>
      </c>
      <c r="BO1060" s="402">
        <f>BO1059*'MONTHLY DATA'!CK280</f>
        <v>389.7887000561463</v>
      </c>
      <c r="BP1060" s="402">
        <f>BP1059*'MONTHLY DATA'!CL280</f>
        <v>0</v>
      </c>
      <c r="BQ1060" s="402">
        <f>BQ1059*'MONTHLY DATA'!CM280</f>
        <v>507.66768276665272</v>
      </c>
      <c r="BR1060" s="402">
        <f>BR1059*'MONTHLY DATA'!CN280</f>
        <v>1056.6442467926606</v>
      </c>
      <c r="BS1060" s="402">
        <f>BS1059*'MONTHLY DATA'!CO280</f>
        <v>270.02017698785403</v>
      </c>
      <c r="BT1060" s="402">
        <f>BT1059*'MONTHLY DATA'!CP280</f>
        <v>0</v>
      </c>
      <c r="BU1060" s="402">
        <f>BU1059*'MONTHLY DATA'!CQ280</f>
        <v>349.56607893415816</v>
      </c>
      <c r="BV1060" s="402">
        <f>BV1059*'MONTHLY DATA'!CR280</f>
        <v>239.09142115607548</v>
      </c>
      <c r="BW1060" s="404">
        <f t="shared" si="680"/>
        <v>22863.855620176742</v>
      </c>
    </row>
    <row r="1061" spans="1:75" x14ac:dyDescent="0.25">
      <c r="A1061" s="180" t="s">
        <v>59</v>
      </c>
      <c r="F1061" s="402">
        <f>C1052*'MONTHLY DATA'!AA281</f>
        <v>0</v>
      </c>
      <c r="G1061" s="402">
        <f>D1052*'MONTHLY DATA'!AB281</f>
        <v>0</v>
      </c>
      <c r="H1061" s="402">
        <f>E1052*'MONTHLY DATA'!AC281</f>
        <v>0</v>
      </c>
      <c r="I1061" s="402">
        <f>F1052*'MONTHLY DATA'!AD281</f>
        <v>0</v>
      </c>
      <c r="J1061" s="402">
        <f>G1052*'MONTHLY DATA'!AE281</f>
        <v>0</v>
      </c>
      <c r="K1061" s="402">
        <f>H1052*'MONTHLY DATA'!AF281</f>
        <v>0</v>
      </c>
      <c r="L1061" s="402">
        <f>I1052*'MONTHLY DATA'!AG281</f>
        <v>0</v>
      </c>
      <c r="M1061" s="402">
        <f>J1052*'MONTHLY DATA'!AH281</f>
        <v>0</v>
      </c>
      <c r="N1061" s="402">
        <f>K1052*'MONTHLY DATA'!AI281</f>
        <v>0</v>
      </c>
      <c r="O1061" s="402">
        <f>L1052*'MONTHLY DATA'!AJ281</f>
        <v>0</v>
      </c>
      <c r="P1061" s="402">
        <f>M1052*'MONTHLY DATA'!AK281</f>
        <v>0</v>
      </c>
      <c r="Q1061" s="402">
        <f>N1052*'MONTHLY DATA'!AL281</f>
        <v>0</v>
      </c>
      <c r="R1061" s="402">
        <f>O1052*'MONTHLY DATA'!AM281</f>
        <v>51997.114871457139</v>
      </c>
      <c r="S1061" s="402">
        <f>P1052*'MONTHLY DATA'!AN281</f>
        <v>0</v>
      </c>
      <c r="T1061" s="402">
        <f>Q1052*'MONTHLY DATA'!AO281</f>
        <v>177.93751459646285</v>
      </c>
      <c r="U1061" s="402">
        <f>R1052*'MONTHLY DATA'!AP281</f>
        <v>0</v>
      </c>
      <c r="V1061" s="402">
        <f>S1052*'MONTHLY DATA'!AQ281</f>
        <v>98991.058833002768</v>
      </c>
      <c r="W1061" s="402">
        <f>T1052*'MONTHLY DATA'!AR281</f>
        <v>169704.70762632455</v>
      </c>
      <c r="X1061" s="402">
        <f>U1052*'MONTHLY DATA'!AS281</f>
        <v>0</v>
      </c>
      <c r="Y1061" s="402">
        <f>V1052*'MONTHLY DATA'!AT281</f>
        <v>0</v>
      </c>
      <c r="Z1061" s="402">
        <f>W1052*'MONTHLY DATA'!AU281</f>
        <v>6240.4598311179852</v>
      </c>
      <c r="AA1061" s="402">
        <f>X1052*'MONTHLY DATA'!AV281</f>
        <v>42374.803084170475</v>
      </c>
      <c r="AB1061" s="402">
        <f>Y1052*'MONTHLY DATA'!AW281</f>
        <v>76962.724935499893</v>
      </c>
      <c r="AC1061" s="402">
        <f>Z1052*'MONTHLY DATA'!AX281</f>
        <v>221729.87966909699</v>
      </c>
      <c r="AD1061" s="402">
        <f>AA1052*'MONTHLY DATA'!AY281</f>
        <v>0</v>
      </c>
      <c r="AE1061" s="402">
        <f>AB1052*'MONTHLY DATA'!AZ281</f>
        <v>0</v>
      </c>
      <c r="AF1061" s="402">
        <f>AC1052*'MONTHLY DATA'!BA281</f>
        <v>0</v>
      </c>
      <c r="AG1061" s="402">
        <f>AD1052*'MONTHLY DATA'!BB281</f>
        <v>0</v>
      </c>
      <c r="AH1061" s="402">
        <f>AE1052*'MONTHLY DATA'!BC281</f>
        <v>0</v>
      </c>
      <c r="AI1061" s="402">
        <f>AF1052*'MONTHLY DATA'!BD281</f>
        <v>0</v>
      </c>
      <c r="AJ1061" s="402">
        <f>AG1052*'MONTHLY DATA'!BE281</f>
        <v>0</v>
      </c>
      <c r="AK1061" s="402">
        <f>AH1052*'MONTHLY DATA'!BF281</f>
        <v>0</v>
      </c>
      <c r="AL1061" s="402">
        <f>AI1052*'MONTHLY DATA'!BG281</f>
        <v>0</v>
      </c>
      <c r="AM1061" s="402">
        <f>AJ1052*'MONTHLY DATA'!BH281</f>
        <v>0</v>
      </c>
      <c r="AN1061" s="402">
        <f>AK1052*'MONTHLY DATA'!BI281</f>
        <v>0</v>
      </c>
      <c r="AO1061" s="402">
        <f>AL1052*'MONTHLY DATA'!BJ281</f>
        <v>0</v>
      </c>
      <c r="AP1061" s="402">
        <f>AM1052*'MONTHLY DATA'!BK281</f>
        <v>76175.482001217519</v>
      </c>
      <c r="AQ1061" s="402">
        <f>AN1052*'MONTHLY DATA'!BL281</f>
        <v>0</v>
      </c>
      <c r="AR1061" s="402">
        <f>AO1052*'MONTHLY DATA'!BM281</f>
        <v>66951.601029906524</v>
      </c>
      <c r="AS1061" s="402">
        <f>AP1052*'MONTHLY DATA'!BN281</f>
        <v>0</v>
      </c>
      <c r="AT1061" s="402">
        <f>AQ1052*'MONTHLY DATA'!BO281</f>
        <v>99465.408066711418</v>
      </c>
      <c r="AU1061" s="402">
        <f>AR1052*'MONTHLY DATA'!BP281</f>
        <v>243359.25261793967</v>
      </c>
      <c r="AV1061" s="402">
        <f>AS1052*'MONTHLY DATA'!BQ281</f>
        <v>70921.521275182095</v>
      </c>
      <c r="AW1061" s="402">
        <f>AT1052*'MONTHLY DATA'!BR281</f>
        <v>0</v>
      </c>
      <c r="AX1061" s="402">
        <f>AU1052*'MONTHLY DATA'!BS281</f>
        <v>76928.143150952252</v>
      </c>
      <c r="AY1061" s="402">
        <f>AV1052*'MONTHLY DATA'!BT281</f>
        <v>58750.799571633099</v>
      </c>
      <c r="AZ1061" s="402">
        <f>AW1052*'MONTHLY DATA'!BU281</f>
        <v>199778.10585620315</v>
      </c>
      <c r="BA1061" s="402">
        <f>AX1052*'MONTHLY DATA'!BV281</f>
        <v>350650.78055518836</v>
      </c>
      <c r="BB1061" s="402">
        <f>AY1052*'MONTHLY DATA'!BW281</f>
        <v>27726.686656587455</v>
      </c>
      <c r="BC1061" s="402">
        <f>AZ1052*'MONTHLY DATA'!BX281</f>
        <v>0</v>
      </c>
      <c r="BD1061" s="402">
        <f>BA1052*'MONTHLY DATA'!BY281</f>
        <v>40554.952674725821</v>
      </c>
      <c r="BE1061" s="402">
        <f>BB1052*'MONTHLY DATA'!BZ281</f>
        <v>0</v>
      </c>
      <c r="BF1061" s="402">
        <f>BC1052*'MONTHLY DATA'!CA281</f>
        <v>53678.142130377462</v>
      </c>
      <c r="BG1061" s="402">
        <f>BD1052*'MONTHLY DATA'!CB281</f>
        <v>121111.99697226351</v>
      </c>
      <c r="BH1061" s="402">
        <f>BE1052*'MONTHLY DATA'!CC281</f>
        <v>32225.401017285705</v>
      </c>
      <c r="BI1061" s="402">
        <f>BF1052*'MONTHLY DATA'!CD281</f>
        <v>0</v>
      </c>
      <c r="BJ1061" s="402">
        <f>BG1052*'MONTHLY DATA'!CE281</f>
        <v>43116.853756412347</v>
      </c>
      <c r="BK1061" s="402">
        <f>BH1052*'MONTHLY DATA'!CF281</f>
        <v>28829.083130746243</v>
      </c>
      <c r="BL1061" s="402">
        <f>BI1052*'MONTHLY DATA'!CG281</f>
        <v>108866.37444457307</v>
      </c>
      <c r="BM1061" s="402">
        <f>BJ1052*'MONTHLY DATA'!CH281</f>
        <v>189899.80957386835</v>
      </c>
      <c r="BN1061" s="402">
        <f>BK1052*'MONTHLY DATA'!CI281</f>
        <v>1143.3445050415578</v>
      </c>
      <c r="BO1061" s="402">
        <f>BL1052*'MONTHLY DATA'!CJ281</f>
        <v>0</v>
      </c>
      <c r="BP1061" s="402">
        <f>BM1052*'MONTHLY DATA'!CK281</f>
        <v>77957.740011229253</v>
      </c>
      <c r="BQ1061" s="402">
        <f>BN1052*'MONTHLY DATA'!CL281</f>
        <v>0</v>
      </c>
      <c r="BR1061" s="402">
        <f>BO1052*'MONTHLY DATA'!CM281</f>
        <v>101533.53655333054</v>
      </c>
      <c r="BS1061" s="402">
        <f>BP1052*'MONTHLY DATA'!CN281</f>
        <v>211328.84935853214</v>
      </c>
      <c r="BT1061" s="402">
        <f>BQ1052*'MONTHLY DATA'!CO281</f>
        <v>54004.035397570806</v>
      </c>
      <c r="BU1061" s="402">
        <f>BR1052*'MONTHLY DATA'!CP281</f>
        <v>0</v>
      </c>
      <c r="BV1061" s="402">
        <f>BS1052*'MONTHLY DATA'!CQ281</f>
        <v>69913.215786831628</v>
      </c>
      <c r="BW1061" s="404">
        <f t="shared" si="680"/>
        <v>3073049.8024595757</v>
      </c>
    </row>
    <row r="1062" spans="1:75" x14ac:dyDescent="0.25">
      <c r="A1062" s="180" t="s">
        <v>57</v>
      </c>
      <c r="F1062" s="402">
        <f>F1061*'MONTHLY DATA'!AA282</f>
        <v>0</v>
      </c>
      <c r="G1062" s="402">
        <f>G1061*'MONTHLY DATA'!AB282</f>
        <v>0</v>
      </c>
      <c r="H1062" s="402">
        <f>H1061*'MONTHLY DATA'!AC282</f>
        <v>0</v>
      </c>
      <c r="I1062" s="402">
        <f>I1061*'MONTHLY DATA'!AD282</f>
        <v>0</v>
      </c>
      <c r="J1062" s="402">
        <f>J1061*'MONTHLY DATA'!AE282</f>
        <v>0</v>
      </c>
      <c r="K1062" s="402">
        <f>K1061*'MONTHLY DATA'!AF282</f>
        <v>0</v>
      </c>
      <c r="L1062" s="402">
        <f>L1061*'MONTHLY DATA'!AG282</f>
        <v>0</v>
      </c>
      <c r="M1062" s="402">
        <f>M1061*'MONTHLY DATA'!AH282</f>
        <v>0</v>
      </c>
      <c r="N1062" s="402">
        <f>N1061*'MONTHLY DATA'!AI282</f>
        <v>0</v>
      </c>
      <c r="O1062" s="402">
        <f>O1061*'MONTHLY DATA'!AJ282</f>
        <v>0</v>
      </c>
      <c r="P1062" s="402">
        <f>P1061*'MONTHLY DATA'!AK282</f>
        <v>0</v>
      </c>
      <c r="Q1062" s="402">
        <f>Q1061*'MONTHLY DATA'!AL282</f>
        <v>0</v>
      </c>
      <c r="R1062" s="402">
        <f>R1061*'MONTHLY DATA'!AM282</f>
        <v>0</v>
      </c>
      <c r="S1062" s="402">
        <f>S1061*'MONTHLY DATA'!AN282</f>
        <v>0</v>
      </c>
      <c r="T1062" s="402">
        <f>T1061*'MONTHLY DATA'!AO282</f>
        <v>0</v>
      </c>
      <c r="U1062" s="402">
        <f>U1061*'MONTHLY DATA'!AP282</f>
        <v>0</v>
      </c>
      <c r="V1062" s="402">
        <f>V1061*'MONTHLY DATA'!AQ282</f>
        <v>0</v>
      </c>
      <c r="W1062" s="402">
        <f>W1061*'MONTHLY DATA'!AR282</f>
        <v>0</v>
      </c>
      <c r="X1062" s="402">
        <f>X1061*'MONTHLY DATA'!AS282</f>
        <v>0</v>
      </c>
      <c r="Y1062" s="402">
        <f>Y1061*'MONTHLY DATA'!AT282</f>
        <v>0</v>
      </c>
      <c r="Z1062" s="402">
        <f>Z1061*'MONTHLY DATA'!AU282</f>
        <v>0</v>
      </c>
      <c r="AA1062" s="402">
        <f>AA1061*'MONTHLY DATA'!AV282</f>
        <v>0</v>
      </c>
      <c r="AB1062" s="402">
        <f>AB1061*'MONTHLY DATA'!AW282</f>
        <v>0</v>
      </c>
      <c r="AC1062" s="402">
        <f>AC1061*'MONTHLY DATA'!AX282</f>
        <v>0</v>
      </c>
      <c r="AD1062" s="402">
        <f>AD1061*'MONTHLY DATA'!AY282</f>
        <v>0</v>
      </c>
      <c r="AE1062" s="402">
        <f>AE1061*'MONTHLY DATA'!AZ282</f>
        <v>0</v>
      </c>
      <c r="AF1062" s="402">
        <f>AF1061*'MONTHLY DATA'!BA282</f>
        <v>0</v>
      </c>
      <c r="AG1062" s="402">
        <f>AG1061*'MONTHLY DATA'!BB282</f>
        <v>0</v>
      </c>
      <c r="AH1062" s="402">
        <f>AH1061*'MONTHLY DATA'!BC282</f>
        <v>0</v>
      </c>
      <c r="AI1062" s="402">
        <f>AI1061*'MONTHLY DATA'!BD282</f>
        <v>0</v>
      </c>
      <c r="AJ1062" s="402">
        <f>AJ1061*'MONTHLY DATA'!BE282</f>
        <v>0</v>
      </c>
      <c r="AK1062" s="402">
        <f>AK1061*'MONTHLY DATA'!BF282</f>
        <v>0</v>
      </c>
      <c r="AL1062" s="402">
        <f>AL1061*'MONTHLY DATA'!BG282</f>
        <v>0</v>
      </c>
      <c r="AM1062" s="402">
        <f>AM1061*'MONTHLY DATA'!BH282</f>
        <v>0</v>
      </c>
      <c r="AN1062" s="402">
        <f>AN1061*'MONTHLY DATA'!BI282</f>
        <v>0</v>
      </c>
      <c r="AO1062" s="402">
        <f>AO1061*'MONTHLY DATA'!BJ282</f>
        <v>0</v>
      </c>
      <c r="AP1062" s="402">
        <f>AP1061*'MONTHLY DATA'!BK282</f>
        <v>0</v>
      </c>
      <c r="AQ1062" s="402">
        <f>AQ1061*'MONTHLY DATA'!BL282</f>
        <v>0</v>
      </c>
      <c r="AR1062" s="402">
        <f>AR1061*'MONTHLY DATA'!BM282</f>
        <v>0</v>
      </c>
      <c r="AS1062" s="402">
        <f>AS1061*'MONTHLY DATA'!BN282</f>
        <v>0</v>
      </c>
      <c r="AT1062" s="402">
        <f>AT1061*'MONTHLY DATA'!BO282</f>
        <v>0</v>
      </c>
      <c r="AU1062" s="402">
        <f>AU1061*'MONTHLY DATA'!BP282</f>
        <v>0</v>
      </c>
      <c r="AV1062" s="402">
        <f>AV1061*'MONTHLY DATA'!BQ282</f>
        <v>0</v>
      </c>
      <c r="AW1062" s="402">
        <f>AW1061*'MONTHLY DATA'!BR282</f>
        <v>0</v>
      </c>
      <c r="AX1062" s="402">
        <f>AX1061*'MONTHLY DATA'!BS282</f>
        <v>0</v>
      </c>
      <c r="AY1062" s="402">
        <f>AY1061*'MONTHLY DATA'!BT282</f>
        <v>0</v>
      </c>
      <c r="AZ1062" s="402">
        <f>AZ1061*'MONTHLY DATA'!BU282</f>
        <v>0</v>
      </c>
      <c r="BA1062" s="402">
        <f>BA1061*'MONTHLY DATA'!BV282</f>
        <v>0</v>
      </c>
      <c r="BB1062" s="402">
        <f>BB1061*'MONTHLY DATA'!BW282</f>
        <v>0</v>
      </c>
      <c r="BC1062" s="402">
        <f>BC1061*'MONTHLY DATA'!BX282</f>
        <v>0</v>
      </c>
      <c r="BD1062" s="402">
        <f>BD1061*'MONTHLY DATA'!BY282</f>
        <v>0</v>
      </c>
      <c r="BE1062" s="402">
        <f>BE1061*'MONTHLY DATA'!BZ282</f>
        <v>0</v>
      </c>
      <c r="BF1062" s="402">
        <f>BF1061*'MONTHLY DATA'!CA282</f>
        <v>0</v>
      </c>
      <c r="BG1062" s="402">
        <f>BG1061*'MONTHLY DATA'!CB282</f>
        <v>0</v>
      </c>
      <c r="BH1062" s="402">
        <f>BH1061*'MONTHLY DATA'!CC282</f>
        <v>0</v>
      </c>
      <c r="BI1062" s="402">
        <f>BI1061*'MONTHLY DATA'!CD282</f>
        <v>0</v>
      </c>
      <c r="BJ1062" s="402">
        <f>BJ1061*'MONTHLY DATA'!CE282</f>
        <v>0</v>
      </c>
      <c r="BK1062" s="402">
        <f>BK1061*'MONTHLY DATA'!CF282</f>
        <v>0</v>
      </c>
      <c r="BL1062" s="402">
        <f>BL1061*'MONTHLY DATA'!CG282</f>
        <v>0</v>
      </c>
      <c r="BM1062" s="402">
        <f>BM1061*'MONTHLY DATA'!CH282</f>
        <v>0</v>
      </c>
      <c r="BN1062" s="402">
        <f>BN1061*'MONTHLY DATA'!CI282</f>
        <v>0</v>
      </c>
      <c r="BO1062" s="402">
        <f>BO1061*'MONTHLY DATA'!CJ282</f>
        <v>0</v>
      </c>
      <c r="BP1062" s="402">
        <f>BP1061*'MONTHLY DATA'!CK282</f>
        <v>0</v>
      </c>
      <c r="BQ1062" s="402">
        <f>BQ1061*'MONTHLY DATA'!CL282</f>
        <v>0</v>
      </c>
      <c r="BR1062" s="402">
        <f>BR1061*'MONTHLY DATA'!CM282</f>
        <v>0</v>
      </c>
      <c r="BS1062" s="402">
        <f>BS1061*'MONTHLY DATA'!CN282</f>
        <v>0</v>
      </c>
      <c r="BT1062" s="402">
        <f>BT1061*'MONTHLY DATA'!CO282</f>
        <v>0</v>
      </c>
      <c r="BU1062" s="402">
        <f>BU1061*'MONTHLY DATA'!CP282</f>
        <v>0</v>
      </c>
      <c r="BV1062" s="402">
        <f>BV1061*'MONTHLY DATA'!CQ282</f>
        <v>0</v>
      </c>
      <c r="BW1062" s="404">
        <f t="shared" si="680"/>
        <v>0</v>
      </c>
    </row>
    <row r="1063" spans="1:75" ht="16.5" thickBot="1" x14ac:dyDescent="0.3">
      <c r="A1063" s="180" t="s">
        <v>66</v>
      </c>
      <c r="G1063" s="402">
        <f>C1052*'MONTHLY DATA'!AA283</f>
        <v>0</v>
      </c>
      <c r="H1063" s="402">
        <f>D1052*'MONTHLY DATA'!AB283</f>
        <v>0</v>
      </c>
      <c r="I1063" s="402">
        <f>E1052*'MONTHLY DATA'!AC283</f>
        <v>0</v>
      </c>
      <c r="J1063" s="402">
        <f>F1052*'MONTHLY DATA'!AD283</f>
        <v>0</v>
      </c>
      <c r="K1063" s="402">
        <f>G1052*'MONTHLY DATA'!AE283</f>
        <v>0</v>
      </c>
      <c r="L1063" s="402">
        <f>H1052*'MONTHLY DATA'!AF283</f>
        <v>0</v>
      </c>
      <c r="M1063" s="402">
        <f>I1052*'MONTHLY DATA'!AG283</f>
        <v>0</v>
      </c>
      <c r="N1063" s="402">
        <f>J1052*'MONTHLY DATA'!AH283</f>
        <v>0</v>
      </c>
      <c r="O1063" s="402">
        <f>K1052*'MONTHLY DATA'!AI283</f>
        <v>0</v>
      </c>
      <c r="P1063" s="402">
        <f>L1052*'MONTHLY DATA'!AJ283</f>
        <v>0</v>
      </c>
      <c r="Q1063" s="402">
        <f>M1052*'MONTHLY DATA'!AK283</f>
        <v>0</v>
      </c>
      <c r="R1063" s="402">
        <f>N1052*'MONTHLY DATA'!AL283</f>
        <v>0</v>
      </c>
      <c r="S1063" s="402">
        <f>O1052*'MONTHLY DATA'!AM283</f>
        <v>0</v>
      </c>
      <c r="T1063" s="402">
        <f>P1052*'MONTHLY DATA'!AN283</f>
        <v>0</v>
      </c>
      <c r="U1063" s="402">
        <f>Q1052*'MONTHLY DATA'!AO283</f>
        <v>0</v>
      </c>
      <c r="V1063" s="402">
        <f>R1052*'MONTHLY DATA'!AP283</f>
        <v>0</v>
      </c>
      <c r="W1063" s="402">
        <f>S1052*'MONTHLY DATA'!AQ283</f>
        <v>0</v>
      </c>
      <c r="X1063" s="402">
        <f>T1052*'MONTHLY DATA'!AR283</f>
        <v>0</v>
      </c>
      <c r="Y1063" s="402">
        <f>U1052*'MONTHLY DATA'!AS283</f>
        <v>0</v>
      </c>
      <c r="Z1063" s="402">
        <f>V1052*'MONTHLY DATA'!AT283</f>
        <v>0</v>
      </c>
      <c r="AA1063" s="402">
        <f>W1052*'MONTHLY DATA'!AU283</f>
        <v>0</v>
      </c>
      <c r="AB1063" s="402">
        <f>X1052*'MONTHLY DATA'!AV283</f>
        <v>0</v>
      </c>
      <c r="AC1063" s="402">
        <f>Y1052*'MONTHLY DATA'!AW283</f>
        <v>0</v>
      </c>
      <c r="AD1063" s="402">
        <f>Z1052*'MONTHLY DATA'!AX283</f>
        <v>0</v>
      </c>
      <c r="AE1063" s="402">
        <f>AA1052*'MONTHLY DATA'!AY283</f>
        <v>142738.50242005373</v>
      </c>
      <c r="AF1063" s="402">
        <f>AB1052*'MONTHLY DATA'!AZ283</f>
        <v>0</v>
      </c>
      <c r="AG1063" s="402">
        <f>AC1052*'MONTHLY DATA'!BA283</f>
        <v>9837.7359775280656</v>
      </c>
      <c r="AH1063" s="402">
        <f>AD1052*'MONTHLY DATA'!BB283</f>
        <v>0</v>
      </c>
      <c r="AI1063" s="402">
        <f>AE1052*'MONTHLY DATA'!BC283</f>
        <v>74830.202099035712</v>
      </c>
      <c r="AJ1063" s="402">
        <f>AF1052*'MONTHLY DATA'!BD283</f>
        <v>144826.02850913661</v>
      </c>
      <c r="AK1063" s="402">
        <f>AG1052*'MONTHLY DATA'!BE283</f>
        <v>52584.376565716411</v>
      </c>
      <c r="AL1063" s="402">
        <f>AH1052*'MONTHLY DATA'!BF283</f>
        <v>0</v>
      </c>
      <c r="AM1063" s="402">
        <f>AI1052*'MONTHLY DATA'!BG283</f>
        <v>48103.245579780261</v>
      </c>
      <c r="AN1063" s="402">
        <f>AJ1052*'MONTHLY DATA'!BH283</f>
        <v>41326.266761270592</v>
      </c>
      <c r="AO1063" s="402">
        <f>AK1052*'MONTHLY DATA'!BI283</f>
        <v>131979.34980794092</v>
      </c>
      <c r="AP1063" s="402">
        <f>AL1052*'MONTHLY DATA'!BJ283</f>
        <v>233706.108491247</v>
      </c>
      <c r="AQ1063" s="402">
        <f>AM1052*'MONTHLY DATA'!BK283</f>
        <v>19043.87050030438</v>
      </c>
      <c r="AR1063" s="402">
        <f>AN1052*'MONTHLY DATA'!BL283</f>
        <v>0</v>
      </c>
      <c r="AS1063" s="402">
        <f>AO1052*'MONTHLY DATA'!BM283</f>
        <v>16737.900257476631</v>
      </c>
      <c r="AT1063" s="402">
        <f>AP1052*'MONTHLY DATA'!BN283</f>
        <v>0</v>
      </c>
      <c r="AU1063" s="402">
        <f>AQ1052*'MONTHLY DATA'!BO283</f>
        <v>24866.352016677854</v>
      </c>
      <c r="AV1063" s="402">
        <f>AR1052*'MONTHLY DATA'!BP283</f>
        <v>60839.813154484917</v>
      </c>
      <c r="AW1063" s="402">
        <f>AS1052*'MONTHLY DATA'!BQ283</f>
        <v>17730.380318795524</v>
      </c>
      <c r="AX1063" s="402">
        <f>AT1052*'MONTHLY DATA'!BR283</f>
        <v>0</v>
      </c>
      <c r="AY1063" s="402">
        <f>AU1052*'MONTHLY DATA'!BS283</f>
        <v>19232.035787738063</v>
      </c>
      <c r="AZ1063" s="402">
        <f>AV1052*'MONTHLY DATA'!BT283</f>
        <v>14687.699892908275</v>
      </c>
      <c r="BA1063" s="402">
        <f>AW1052*'MONTHLY DATA'!BU283</f>
        <v>49944.526464050788</v>
      </c>
      <c r="BB1063" s="402">
        <f>AX1052*'MONTHLY DATA'!BV283</f>
        <v>87662.695138797091</v>
      </c>
      <c r="BC1063" s="402">
        <f>AY1052*'MONTHLY DATA'!BW283</f>
        <v>0</v>
      </c>
      <c r="BD1063" s="402">
        <f>AZ1052*'MONTHLY DATA'!BX283</f>
        <v>0</v>
      </c>
      <c r="BE1063" s="402">
        <f>BA1052*'MONTHLY DATA'!BY283</f>
        <v>0</v>
      </c>
      <c r="BF1063" s="402">
        <f>BB1052*'MONTHLY DATA'!BZ283</f>
        <v>0</v>
      </c>
      <c r="BG1063" s="402">
        <f>BC1052*'MONTHLY DATA'!CA283</f>
        <v>0</v>
      </c>
      <c r="BH1063" s="402">
        <f>BD1052*'MONTHLY DATA'!CB283</f>
        <v>0</v>
      </c>
      <c r="BI1063" s="402">
        <f>BE1052*'MONTHLY DATA'!CC283</f>
        <v>0</v>
      </c>
      <c r="BJ1063" s="402">
        <f>BF1052*'MONTHLY DATA'!CD283</f>
        <v>0</v>
      </c>
      <c r="BK1063" s="402">
        <f>BG1052*'MONTHLY DATA'!CE283</f>
        <v>0</v>
      </c>
      <c r="BL1063" s="402">
        <f>BH1052*'MONTHLY DATA'!CF283</f>
        <v>0</v>
      </c>
      <c r="BM1063" s="402">
        <f>BI1052*'MONTHLY DATA'!CG283</f>
        <v>0</v>
      </c>
      <c r="BN1063" s="402">
        <f>BJ1052*'MONTHLY DATA'!CH283</f>
        <v>0</v>
      </c>
      <c r="BO1063" s="402">
        <f>BK1052*'MONTHLY DATA'!CI283</f>
        <v>0</v>
      </c>
      <c r="BP1063" s="402">
        <f>BL1052*'MONTHLY DATA'!CJ283</f>
        <v>0</v>
      </c>
      <c r="BQ1063" s="402">
        <f>BM1052*'MONTHLY DATA'!CK283</f>
        <v>0</v>
      </c>
      <c r="BR1063" s="402">
        <f>BN1052*'MONTHLY DATA'!CL283</f>
        <v>0</v>
      </c>
      <c r="BS1063" s="402">
        <f>BO1052*'MONTHLY DATA'!CM283</f>
        <v>0</v>
      </c>
      <c r="BT1063" s="402">
        <f>BP1052*'MONTHLY DATA'!CN283</f>
        <v>0</v>
      </c>
      <c r="BU1063" s="402">
        <f>BQ1052*'MONTHLY DATA'!CO283</f>
        <v>0</v>
      </c>
      <c r="BV1063" s="402">
        <f>BR1052*'MONTHLY DATA'!CP283</f>
        <v>0</v>
      </c>
      <c r="BW1063" s="404">
        <f t="shared" si="680"/>
        <v>1190677.0897429429</v>
      </c>
    </row>
    <row r="1064" spans="1:75" ht="16.5" thickBot="1" x14ac:dyDescent="0.3">
      <c r="BW1064" s="355">
        <f t="shared" si="655"/>
        <v>0</v>
      </c>
    </row>
    <row r="1065" spans="1:75" x14ac:dyDescent="0.25">
      <c r="A1065" s="180" t="s">
        <v>521</v>
      </c>
      <c r="C1065" s="402">
        <f>C1055+C1057+C1059+C1061+C1063</f>
        <v>0</v>
      </c>
      <c r="D1065" s="402">
        <f t="shared" ref="D1065:BO1065" si="681">D1055+D1057+D1059+D1061+D1063</f>
        <v>0</v>
      </c>
      <c r="E1065" s="402">
        <f t="shared" si="681"/>
        <v>0</v>
      </c>
      <c r="F1065" s="402">
        <f t="shared" si="681"/>
        <v>0</v>
      </c>
      <c r="G1065" s="402">
        <f t="shared" si="681"/>
        <v>0</v>
      </c>
      <c r="H1065" s="402">
        <f t="shared" si="681"/>
        <v>0</v>
      </c>
      <c r="I1065" s="402">
        <f t="shared" si="681"/>
        <v>0</v>
      </c>
      <c r="J1065" s="402">
        <f t="shared" si="681"/>
        <v>0</v>
      </c>
      <c r="K1065" s="402">
        <f t="shared" si="681"/>
        <v>0</v>
      </c>
      <c r="L1065" s="402">
        <f t="shared" si="681"/>
        <v>0</v>
      </c>
      <c r="M1065" s="402">
        <f t="shared" si="681"/>
        <v>0</v>
      </c>
      <c r="N1065" s="402">
        <f t="shared" si="681"/>
        <v>0</v>
      </c>
      <c r="O1065" s="402">
        <f t="shared" si="681"/>
        <v>138658.9729905524</v>
      </c>
      <c r="P1065" s="402">
        <f t="shared" si="681"/>
        <v>0</v>
      </c>
      <c r="Q1065" s="402">
        <f t="shared" si="681"/>
        <v>156465.84465329532</v>
      </c>
      <c r="R1065" s="402">
        <f t="shared" si="681"/>
        <v>51997.114871457139</v>
      </c>
      <c r="S1065" s="402">
        <f t="shared" si="681"/>
        <v>264509.96943179675</v>
      </c>
      <c r="T1065" s="402">
        <f t="shared" si="681"/>
        <v>452723.82451812859</v>
      </c>
      <c r="U1065" s="402">
        <f t="shared" si="681"/>
        <v>296973.17649900832</v>
      </c>
      <c r="V1065" s="402">
        <f t="shared" si="681"/>
        <v>608105.18171197642</v>
      </c>
      <c r="W1065" s="402">
        <f t="shared" si="681"/>
        <v>186345.93384263918</v>
      </c>
      <c r="X1065" s="402">
        <f t="shared" si="681"/>
        <v>112999.47489112127</v>
      </c>
      <c r="Y1065" s="402">
        <f t="shared" si="681"/>
        <v>223955.31265468703</v>
      </c>
      <c r="Z1065" s="402">
        <f t="shared" si="681"/>
        <v>724644.54820122139</v>
      </c>
      <c r="AA1065" s="402">
        <f t="shared" si="681"/>
        <v>796637.48676420061</v>
      </c>
      <c r="AB1065" s="402">
        <f t="shared" si="681"/>
        <v>1027629.3687828984</v>
      </c>
      <c r="AC1065" s="402">
        <f t="shared" si="681"/>
        <v>257801.57825336658</v>
      </c>
      <c r="AD1065" s="402">
        <f t="shared" si="681"/>
        <v>19675.471955056131</v>
      </c>
      <c r="AE1065" s="402">
        <f t="shared" si="681"/>
        <v>417115.91011651803</v>
      </c>
      <c r="AF1065" s="402">
        <f t="shared" si="681"/>
        <v>680689.17539823905</v>
      </c>
      <c r="AG1065" s="402">
        <f t="shared" si="681"/>
        <v>492299.1737367615</v>
      </c>
      <c r="AH1065" s="402">
        <f t="shared" si="681"/>
        <v>105168.75313143282</v>
      </c>
      <c r="AI1065" s="402">
        <f t="shared" si="681"/>
        <v>251208.76922489668</v>
      </c>
      <c r="AJ1065" s="402">
        <f t="shared" si="681"/>
        <v>392562.1644600227</v>
      </c>
      <c r="AK1065" s="402">
        <f t="shared" si="681"/>
        <v>619161.19271737442</v>
      </c>
      <c r="AL1065" s="402">
        <f t="shared" si="681"/>
        <v>1120881.0974171208</v>
      </c>
      <c r="AM1065" s="402">
        <f t="shared" si="681"/>
        <v>744041.90856592683</v>
      </c>
      <c r="AN1065" s="402">
        <f t="shared" si="681"/>
        <v>98457.878262183716</v>
      </c>
      <c r="AO1065" s="402">
        <f t="shared" si="681"/>
        <v>332834.1528976605</v>
      </c>
      <c r="AP1065" s="402">
        <f t="shared" si="681"/>
        <v>360095.29126489442</v>
      </c>
      <c r="AQ1065" s="402">
        <f t="shared" si="681"/>
        <v>317440.09470043861</v>
      </c>
      <c r="AR1065" s="402">
        <f t="shared" si="681"/>
        <v>871628.41493375902</v>
      </c>
      <c r="AS1065" s="402">
        <f t="shared" si="681"/>
        <v>412021.90354647761</v>
      </c>
      <c r="AT1065" s="402">
        <f t="shared" si="681"/>
        <v>152656.54902309799</v>
      </c>
      <c r="AU1065" s="402">
        <f t="shared" si="681"/>
        <v>499010.03408747423</v>
      </c>
      <c r="AV1065" s="402">
        <f t="shared" si="681"/>
        <v>365709.84050778049</v>
      </c>
      <c r="AW1065" s="402">
        <f t="shared" si="681"/>
        <v>661127.79756612971</v>
      </c>
      <c r="AX1065" s="402">
        <f t="shared" si="681"/>
        <v>1278714.0642086696</v>
      </c>
      <c r="AY1065" s="402">
        <f t="shared" si="681"/>
        <v>479604.35405869968</v>
      </c>
      <c r="AZ1065" s="402">
        <f t="shared" si="681"/>
        <v>325372.55237546127</v>
      </c>
      <c r="BA1065" s="402">
        <f t="shared" si="681"/>
        <v>603370.07039286813</v>
      </c>
      <c r="BB1065" s="402">
        <f t="shared" si="681"/>
        <v>277609.19249428785</v>
      </c>
      <c r="BC1065" s="402">
        <f t="shared" si="681"/>
        <v>268390.71065188729</v>
      </c>
      <c r="BD1065" s="402">
        <f t="shared" si="681"/>
        <v>860827.50605755323</v>
      </c>
      <c r="BE1065" s="402">
        <f t="shared" si="681"/>
        <v>645574.9929754826</v>
      </c>
      <c r="BF1065" s="402">
        <f t="shared" si="681"/>
        <v>182579.74619952028</v>
      </c>
      <c r="BG1065" s="402">
        <f t="shared" si="681"/>
        <v>336696.26575432526</v>
      </c>
      <c r="BH1065" s="402">
        <f t="shared" si="681"/>
        <v>348838.23169666628</v>
      </c>
      <c r="BI1065" s="402">
        <f t="shared" si="681"/>
        <v>659648.20474585029</v>
      </c>
      <c r="BJ1065" s="402">
        <f t="shared" si="681"/>
        <v>1428081.3994040464</v>
      </c>
      <c r="BK1065" s="402">
        <f t="shared" si="681"/>
        <v>793763.92911641358</v>
      </c>
      <c r="BL1065" s="402">
        <f t="shared" si="681"/>
        <v>108866.37444457307</v>
      </c>
      <c r="BM1065" s="402">
        <f t="shared" si="681"/>
        <v>554845.94079797971</v>
      </c>
      <c r="BN1065" s="402">
        <f t="shared" si="681"/>
        <v>1143.3445050415578</v>
      </c>
      <c r="BO1065" s="402">
        <f t="shared" si="681"/>
        <v>551780.91059343843</v>
      </c>
      <c r="BP1065" s="402">
        <f t="shared" ref="BP1065:BV1065" si="682">BP1055+BP1057+BP1059+BP1061+BP1063</f>
        <v>1064159.0370177126</v>
      </c>
      <c r="BQ1065" s="402">
        <f t="shared" si="682"/>
        <v>353552.36840866099</v>
      </c>
      <c r="BR1065" s="402">
        <f t="shared" si="682"/>
        <v>312862.38591186272</v>
      </c>
      <c r="BS1065" s="402">
        <f t="shared" si="682"/>
        <v>591594.55842798389</v>
      </c>
      <c r="BT1065" s="402">
        <f t="shared" si="682"/>
        <v>277156.02847657457</v>
      </c>
      <c r="BU1065" s="402">
        <f t="shared" si="682"/>
        <v>877153.36893141805</v>
      </c>
      <c r="BV1065" s="402">
        <f t="shared" si="682"/>
        <v>1522334.6616819319</v>
      </c>
      <c r="BW1065" s="404">
        <f t="shared" si="655"/>
        <v>28917753.560908496</v>
      </c>
    </row>
    <row r="1066" spans="1:75" ht="16.5" thickBot="1" x14ac:dyDescent="0.3">
      <c r="A1066" s="180" t="s">
        <v>522</v>
      </c>
      <c r="C1066" s="402">
        <f>C1056+C1058+C1060+C1062</f>
        <v>0</v>
      </c>
      <c r="D1066" s="402">
        <f t="shared" ref="D1066:BO1066" si="683">D1056+D1058+D1060+D1062</f>
        <v>0</v>
      </c>
      <c r="E1066" s="402">
        <f t="shared" si="683"/>
        <v>0</v>
      </c>
      <c r="F1066" s="402">
        <f t="shared" si="683"/>
        <v>0</v>
      </c>
      <c r="G1066" s="402">
        <f t="shared" si="683"/>
        <v>0</v>
      </c>
      <c r="H1066" s="402">
        <f t="shared" si="683"/>
        <v>0</v>
      </c>
      <c r="I1066" s="402">
        <f t="shared" si="683"/>
        <v>0</v>
      </c>
      <c r="J1066" s="402">
        <f t="shared" si="683"/>
        <v>0</v>
      </c>
      <c r="K1066" s="402">
        <f t="shared" si="683"/>
        <v>0</v>
      </c>
      <c r="L1066" s="402">
        <f t="shared" si="683"/>
        <v>0</v>
      </c>
      <c r="M1066" s="402">
        <f t="shared" si="683"/>
        <v>0</v>
      </c>
      <c r="N1066" s="402">
        <f t="shared" si="683"/>
        <v>0</v>
      </c>
      <c r="O1066" s="402">
        <f t="shared" si="683"/>
        <v>4159.7691897165714</v>
      </c>
      <c r="P1066" s="402">
        <f t="shared" si="683"/>
        <v>0</v>
      </c>
      <c r="Q1066" s="402">
        <f t="shared" si="683"/>
        <v>1574.1484473114313</v>
      </c>
      <c r="R1066" s="402">
        <f t="shared" si="683"/>
        <v>0</v>
      </c>
      <c r="S1066" s="402">
        <f t="shared" si="683"/>
        <v>7924.6228320781147</v>
      </c>
      <c r="T1066" s="402">
        <f t="shared" si="683"/>
        <v>13576.376610105965</v>
      </c>
      <c r="U1066" s="402">
        <f t="shared" si="683"/>
        <v>2969.7317649900833</v>
      </c>
      <c r="V1066" s="402">
        <f t="shared" si="683"/>
        <v>5091.1412287897365</v>
      </c>
      <c r="W1066" s="402">
        <f t="shared" si="683"/>
        <v>499.23678648943888</v>
      </c>
      <c r="X1066" s="402">
        <f t="shared" si="683"/>
        <v>3389.984246733638</v>
      </c>
      <c r="Y1066" s="402">
        <f t="shared" si="683"/>
        <v>6344.231789773532</v>
      </c>
      <c r="Z1066" s="402">
        <f t="shared" si="683"/>
        <v>19009.63446605287</v>
      </c>
      <c r="AA1066" s="402">
        <f t="shared" si="683"/>
        <v>20626.989558638561</v>
      </c>
      <c r="AB1066" s="402">
        <f t="shared" si="683"/>
        <v>9506.6664384739852</v>
      </c>
      <c r="AC1066" s="402">
        <f t="shared" si="683"/>
        <v>1262.5094504494355</v>
      </c>
      <c r="AD1066" s="402">
        <f t="shared" si="683"/>
        <v>196.7547195505613</v>
      </c>
      <c r="AE1066" s="402">
        <f t="shared" si="683"/>
        <v>9603.2092693762497</v>
      </c>
      <c r="AF1066" s="402">
        <f t="shared" si="683"/>
        <v>20082.611033986581</v>
      </c>
      <c r="AG1066" s="402">
        <f t="shared" si="683"/>
        <v>9644.8488961163403</v>
      </c>
      <c r="AH1066" s="402">
        <f t="shared" si="683"/>
        <v>1051.6875313143282</v>
      </c>
      <c r="AI1066" s="402">
        <f t="shared" si="683"/>
        <v>6173.2498494051351</v>
      </c>
      <c r="AJ1066" s="402">
        <f t="shared" si="683"/>
        <v>6265.6024792919998</v>
      </c>
      <c r="AK1066" s="402">
        <f t="shared" si="683"/>
        <v>17763.875227244502</v>
      </c>
      <c r="AL1066" s="402">
        <f t="shared" si="683"/>
        <v>32631.870919202189</v>
      </c>
      <c r="AM1066" s="402">
        <f t="shared" si="683"/>
        <v>13815.180009971042</v>
      </c>
      <c r="AN1066" s="402">
        <f t="shared" si="683"/>
        <v>285.65805750456565</v>
      </c>
      <c r="AO1066" s="402">
        <f t="shared" si="683"/>
        <v>8034.1921235887839</v>
      </c>
      <c r="AP1066" s="402">
        <f t="shared" si="683"/>
        <v>251.0685038621495</v>
      </c>
      <c r="AQ1066" s="402">
        <f t="shared" si="683"/>
        <v>11935.84896800537</v>
      </c>
      <c r="AR1066" s="402">
        <f t="shared" si="683"/>
        <v>29576.105594402925</v>
      </c>
      <c r="AS1066" s="402">
        <f t="shared" si="683"/>
        <v>9423.1797503391244</v>
      </c>
      <c r="AT1066" s="402">
        <f t="shared" si="683"/>
        <v>265.95570478193287</v>
      </c>
      <c r="AU1066" s="402">
        <f t="shared" si="683"/>
        <v>9231.3771781142696</v>
      </c>
      <c r="AV1066" s="402">
        <f t="shared" si="683"/>
        <v>7338.5764854120425</v>
      </c>
      <c r="AW1066" s="402">
        <f t="shared" si="683"/>
        <v>24193.688201138</v>
      </c>
      <c r="AX1066" s="402">
        <f t="shared" si="683"/>
        <v>42827.261563583364</v>
      </c>
      <c r="AY1066" s="402">
        <f t="shared" si="683"/>
        <v>4780.7762591553883</v>
      </c>
      <c r="AZ1066" s="402">
        <f t="shared" si="683"/>
        <v>2218.1349325269966</v>
      </c>
      <c r="BA1066" s="402">
        <f t="shared" si="683"/>
        <v>5069.3690843407276</v>
      </c>
      <c r="BB1066" s="402">
        <f t="shared" si="683"/>
        <v>3244.3962139780656</v>
      </c>
      <c r="BC1066" s="402">
        <f t="shared" si="683"/>
        <v>6709.7677662971828</v>
      </c>
      <c r="BD1066" s="402">
        <f t="shared" si="683"/>
        <v>19433.250991963137</v>
      </c>
      <c r="BE1066" s="402">
        <f t="shared" si="683"/>
        <v>13717.134884941795</v>
      </c>
      <c r="BF1066" s="402">
        <f t="shared" si="683"/>
        <v>2578.0320813828566</v>
      </c>
      <c r="BG1066" s="402">
        <f t="shared" si="683"/>
        <v>5389.6067195515434</v>
      </c>
      <c r="BH1066" s="402">
        <f t="shared" si="683"/>
        <v>7052.9836918562687</v>
      </c>
      <c r="BI1066" s="402">
        <f t="shared" si="683"/>
        <v>15914.623456031333</v>
      </c>
      <c r="BJ1066" s="402">
        <f t="shared" si="683"/>
        <v>32446.786152299392</v>
      </c>
      <c r="BK1066" s="402">
        <f t="shared" si="683"/>
        <v>15458.765150419165</v>
      </c>
      <c r="BL1066" s="402">
        <f t="shared" si="683"/>
        <v>0</v>
      </c>
      <c r="BM1066" s="402">
        <f t="shared" si="683"/>
        <v>18195.856058478701</v>
      </c>
      <c r="BN1066" s="402">
        <f t="shared" si="683"/>
        <v>0</v>
      </c>
      <c r="BO1066" s="402">
        <f t="shared" si="683"/>
        <v>24080.947229166606</v>
      </c>
      <c r="BP1066" s="402">
        <f t="shared" ref="BP1066:BV1066" si="684">BP1056+BP1058+BP1060+BP1062</f>
        <v>49310.064850324168</v>
      </c>
      <c r="BQ1066" s="402">
        <f t="shared" si="684"/>
        <v>13108.609275533176</v>
      </c>
      <c r="BR1066" s="402">
        <f t="shared" si="684"/>
        <v>1056.6442467926606</v>
      </c>
      <c r="BS1066" s="402">
        <f t="shared" si="684"/>
        <v>16583.103860581901</v>
      </c>
      <c r="BT1066" s="402">
        <f t="shared" si="684"/>
        <v>11157.599653950188</v>
      </c>
      <c r="BU1066" s="402">
        <f t="shared" si="684"/>
        <v>40711.573736163475</v>
      </c>
      <c r="BV1066" s="402">
        <f t="shared" si="684"/>
        <v>70469.249504350344</v>
      </c>
      <c r="BW1066" s="404">
        <f t="shared" si="655"/>
        <v>735214.12067587976</v>
      </c>
    </row>
    <row r="1067" spans="1:75" ht="16.5" thickBot="1" x14ac:dyDescent="0.3">
      <c r="BW1067" s="355">
        <f t="shared" si="655"/>
        <v>0</v>
      </c>
    </row>
    <row r="1068" spans="1:75" ht="16.5" thickBot="1" x14ac:dyDescent="0.3">
      <c r="A1068" s="384" t="s">
        <v>523</v>
      </c>
      <c r="BW1068" s="355">
        <f t="shared" si="655"/>
        <v>0</v>
      </c>
    </row>
    <row r="1069" spans="1:75" x14ac:dyDescent="0.25">
      <c r="A1069" s="180" t="s">
        <v>56</v>
      </c>
      <c r="C1069" s="249">
        <f t="shared" ref="C1069:AH1069" si="685">(C1055/C4)*C2</f>
        <v>0</v>
      </c>
      <c r="D1069" s="249">
        <f t="shared" si="685"/>
        <v>0</v>
      </c>
      <c r="E1069" s="249">
        <f t="shared" si="685"/>
        <v>0</v>
      </c>
      <c r="F1069" s="249">
        <f t="shared" si="685"/>
        <v>0</v>
      </c>
      <c r="G1069" s="249">
        <f t="shared" si="685"/>
        <v>0</v>
      </c>
      <c r="H1069" s="249">
        <f t="shared" si="685"/>
        <v>0</v>
      </c>
      <c r="I1069" s="249">
        <f t="shared" si="685"/>
        <v>0</v>
      </c>
      <c r="J1069" s="249">
        <f t="shared" si="685"/>
        <v>0</v>
      </c>
      <c r="K1069" s="249">
        <f t="shared" si="685"/>
        <v>0</v>
      </c>
      <c r="L1069" s="249">
        <f t="shared" si="685"/>
        <v>0</v>
      </c>
      <c r="M1069" s="249">
        <f t="shared" si="685"/>
        <v>0</v>
      </c>
      <c r="N1069" s="249">
        <f t="shared" si="685"/>
        <v>0</v>
      </c>
      <c r="O1069" s="249">
        <f t="shared" si="685"/>
        <v>15069575.192249821</v>
      </c>
      <c r="P1069" s="249">
        <f t="shared" si="685"/>
        <v>0</v>
      </c>
      <c r="Q1069" s="249">
        <f t="shared" si="685"/>
        <v>85329.126317849237</v>
      </c>
      <c r="R1069" s="249">
        <f t="shared" si="685"/>
        <v>0</v>
      </c>
      <c r="S1069" s="249">
        <f t="shared" si="685"/>
        <v>36219984.317191705</v>
      </c>
      <c r="T1069" s="249">
        <f t="shared" si="685"/>
        <v>84200962.006111741</v>
      </c>
      <c r="U1069" s="249">
        <f t="shared" si="685"/>
        <v>0</v>
      </c>
      <c r="V1069" s="249">
        <f t="shared" si="685"/>
        <v>0</v>
      </c>
      <c r="W1069" s="249">
        <f t="shared" si="685"/>
        <v>2936124.3956371215</v>
      </c>
      <c r="X1069" s="249">
        <f t="shared" si="685"/>
        <v>20756219.335263852</v>
      </c>
      <c r="Y1069" s="249">
        <f t="shared" si="685"/>
        <v>36151839.375832528</v>
      </c>
      <c r="Z1069" s="249">
        <f t="shared" si="685"/>
        <v>112315637.6519184</v>
      </c>
      <c r="AA1069" s="249">
        <f t="shared" si="685"/>
        <v>85332800.359814748</v>
      </c>
      <c r="AB1069" s="249">
        <f t="shared" si="685"/>
        <v>0</v>
      </c>
      <c r="AC1069" s="249">
        <f t="shared" si="685"/>
        <v>6024189.6617681356</v>
      </c>
      <c r="AD1069" s="249">
        <f t="shared" si="685"/>
        <v>0</v>
      </c>
      <c r="AE1069" s="249">
        <f t="shared" si="685"/>
        <v>42305482.073395722</v>
      </c>
      <c r="AF1069" s="249">
        <f t="shared" si="685"/>
        <v>76736575.178925321</v>
      </c>
      <c r="AG1069" s="249">
        <f t="shared" si="685"/>
        <v>26292188.282858212</v>
      </c>
      <c r="AH1069" s="249">
        <f t="shared" si="685"/>
        <v>0</v>
      </c>
      <c r="AI1069" s="249">
        <f t="shared" ref="AI1069:BN1069" si="686">(AI1055/AI4)*AI2</f>
        <v>26948609.919518568</v>
      </c>
      <c r="AJ1069" s="249">
        <f t="shared" si="686"/>
        <v>23393365.265464947</v>
      </c>
      <c r="AK1069" s="249">
        <f t="shared" si="686"/>
        <v>82467718.423169181</v>
      </c>
      <c r="AL1069" s="249">
        <f t="shared" si="686"/>
        <v>166666592.20156682</v>
      </c>
      <c r="AM1069" s="249">
        <f t="shared" si="686"/>
        <v>47014555.297626436</v>
      </c>
      <c r="AN1069" s="249">
        <f t="shared" si="686"/>
        <v>0</v>
      </c>
      <c r="AO1069" s="249">
        <f t="shared" si="686"/>
        <v>30860619.192956362</v>
      </c>
      <c r="AP1069" s="249">
        <f t="shared" si="686"/>
        <v>0</v>
      </c>
      <c r="AQ1069" s="249">
        <f t="shared" si="686"/>
        <v>47000720.825123362</v>
      </c>
      <c r="AR1069" s="249">
        <f t="shared" si="686"/>
        <v>141590837.88680124</v>
      </c>
      <c r="AS1069" s="249">
        <f t="shared" si="686"/>
        <v>39119054.29830455</v>
      </c>
      <c r="AT1069" s="249">
        <f t="shared" si="686"/>
        <v>0</v>
      </c>
      <c r="AU1069" s="249">
        <f t="shared" si="686"/>
        <v>45457539.134653598</v>
      </c>
      <c r="AV1069" s="249">
        <f t="shared" si="686"/>
        <v>28200383.794383887</v>
      </c>
      <c r="AW1069" s="249">
        <f t="shared" si="686"/>
        <v>133424975.2099386</v>
      </c>
      <c r="AX1069" s="249">
        <f t="shared" si="686"/>
        <v>163965020.60144392</v>
      </c>
      <c r="AY1069" s="249">
        <f t="shared" si="686"/>
        <v>21855153.011663053</v>
      </c>
      <c r="AZ1069" s="249">
        <f t="shared" si="686"/>
        <v>0</v>
      </c>
      <c r="BA1069" s="249">
        <f t="shared" si="686"/>
        <v>30635430.466448285</v>
      </c>
      <c r="BB1069" s="249">
        <f t="shared" si="686"/>
        <v>0</v>
      </c>
      <c r="BC1069" s="249">
        <f t="shared" si="686"/>
        <v>50310101.839843974</v>
      </c>
      <c r="BD1069" s="249">
        <f t="shared" si="686"/>
        <v>108653107.33157612</v>
      </c>
      <c r="BE1069" s="249">
        <f t="shared" si="686"/>
        <v>24605601.761966918</v>
      </c>
      <c r="BF1069" s="249">
        <f t="shared" si="686"/>
        <v>0</v>
      </c>
      <c r="BG1069" s="249">
        <f t="shared" si="686"/>
        <v>18726599.618780784</v>
      </c>
      <c r="BH1069" s="249">
        <f t="shared" si="686"/>
        <v>19270702.655843481</v>
      </c>
      <c r="BI1069" s="249">
        <f t="shared" si="686"/>
        <v>82027040.54685159</v>
      </c>
      <c r="BJ1069" s="249">
        <f t="shared" si="686"/>
        <v>144359021.9075425</v>
      </c>
      <c r="BK1069" s="249">
        <f t="shared" si="686"/>
        <v>669467.75735452236</v>
      </c>
      <c r="BL1069" s="249">
        <f t="shared" si="686"/>
        <v>0</v>
      </c>
      <c r="BM1069" s="249">
        <f t="shared" si="686"/>
        <v>50428109.050168097</v>
      </c>
      <c r="BN1069" s="249">
        <f t="shared" si="686"/>
        <v>0</v>
      </c>
      <c r="BO1069" s="249">
        <f t="shared" ref="BO1069:BV1069" si="687">(BO1055/BO4)*BO2</f>
        <v>71787781.874641255</v>
      </c>
      <c r="BP1069" s="249">
        <f t="shared" si="687"/>
        <v>156730144.58579957</v>
      </c>
      <c r="BQ1069" s="249">
        <f t="shared" si="687"/>
        <v>33213307.519282766</v>
      </c>
      <c r="BR1069" s="249">
        <f t="shared" si="687"/>
        <v>0</v>
      </c>
      <c r="BS1069" s="249">
        <f t="shared" si="687"/>
        <v>56487095.740206242</v>
      </c>
      <c r="BT1069" s="249">
        <f t="shared" si="687"/>
        <v>36356933.212022595</v>
      </c>
      <c r="BU1069" s="249">
        <f t="shared" si="687"/>
        <v>123722737.03974818</v>
      </c>
      <c r="BV1069" s="249">
        <f t="shared" si="687"/>
        <v>237147549.67563269</v>
      </c>
      <c r="BW1069" s="417">
        <f t="shared" si="655"/>
        <v>2787522784.6036091</v>
      </c>
    </row>
    <row r="1070" spans="1:75" x14ac:dyDescent="0.25">
      <c r="A1070" s="180" t="s">
        <v>61</v>
      </c>
      <c r="C1070" s="249">
        <f t="shared" ref="C1070:AH1070" si="688">(C1057/C4)*C2</f>
        <v>0</v>
      </c>
      <c r="D1070" s="249">
        <f t="shared" si="688"/>
        <v>0</v>
      </c>
      <c r="E1070" s="249">
        <f t="shared" si="688"/>
        <v>0</v>
      </c>
      <c r="F1070" s="249">
        <f t="shared" si="688"/>
        <v>0</v>
      </c>
      <c r="G1070" s="249">
        <f t="shared" si="688"/>
        <v>0</v>
      </c>
      <c r="H1070" s="249">
        <f t="shared" si="688"/>
        <v>0</v>
      </c>
      <c r="I1070" s="249">
        <f t="shared" si="688"/>
        <v>0</v>
      </c>
      <c r="J1070" s="249">
        <f t="shared" si="688"/>
        <v>0</v>
      </c>
      <c r="K1070" s="249">
        <f t="shared" si="688"/>
        <v>0</v>
      </c>
      <c r="L1070" s="249">
        <f t="shared" si="688"/>
        <v>0</v>
      </c>
      <c r="M1070" s="249">
        <f t="shared" si="688"/>
        <v>0</v>
      </c>
      <c r="N1070" s="249">
        <f t="shared" si="688"/>
        <v>0</v>
      </c>
      <c r="O1070" s="249">
        <f t="shared" si="688"/>
        <v>0</v>
      </c>
      <c r="P1070" s="249">
        <f t="shared" si="688"/>
        <v>0</v>
      </c>
      <c r="Q1070" s="249">
        <f t="shared" si="688"/>
        <v>0</v>
      </c>
      <c r="R1070" s="249">
        <f t="shared" si="688"/>
        <v>0</v>
      </c>
      <c r="S1070" s="249">
        <f t="shared" si="688"/>
        <v>0</v>
      </c>
      <c r="T1070" s="249">
        <f t="shared" si="688"/>
        <v>0</v>
      </c>
      <c r="U1070" s="249">
        <f t="shared" si="688"/>
        <v>0</v>
      </c>
      <c r="V1070" s="249">
        <f t="shared" si="688"/>
        <v>0</v>
      </c>
      <c r="W1070" s="249">
        <f t="shared" si="688"/>
        <v>0</v>
      </c>
      <c r="X1070" s="249">
        <f t="shared" si="688"/>
        <v>0</v>
      </c>
      <c r="Y1070" s="249">
        <f t="shared" si="688"/>
        <v>0</v>
      </c>
      <c r="Z1070" s="249">
        <f t="shared" si="688"/>
        <v>0</v>
      </c>
      <c r="AA1070" s="249">
        <f t="shared" si="688"/>
        <v>0</v>
      </c>
      <c r="AB1070" s="249">
        <f t="shared" si="688"/>
        <v>38233527.433942966</v>
      </c>
      <c r="AC1070" s="249">
        <f t="shared" si="688"/>
        <v>0</v>
      </c>
      <c r="AD1070" s="249">
        <f t="shared" si="688"/>
        <v>3139834.4774351353</v>
      </c>
      <c r="AE1070" s="249">
        <f t="shared" si="688"/>
        <v>0</v>
      </c>
      <c r="AF1070" s="249">
        <f t="shared" si="688"/>
        <v>21626750.716534499</v>
      </c>
      <c r="AG1070" s="249">
        <f t="shared" si="688"/>
        <v>39498007.775219083</v>
      </c>
      <c r="AH1070" s="249">
        <f t="shared" si="688"/>
        <v>10741235.319823673</v>
      </c>
      <c r="AI1070" s="249">
        <f t="shared" ref="AI1070:BN1070" si="689">(AI1057/AI4)*AI2</f>
        <v>0</v>
      </c>
      <c r="AJ1070" s="249">
        <f t="shared" si="689"/>
        <v>14852496.959942462</v>
      </c>
      <c r="AK1070" s="249">
        <f t="shared" si="689"/>
        <v>14085190.816354297</v>
      </c>
      <c r="AL1070" s="249">
        <f t="shared" si="689"/>
        <v>51338484.161246225</v>
      </c>
      <c r="AM1070" s="249">
        <f t="shared" si="689"/>
        <v>96160325.889627665</v>
      </c>
      <c r="AN1070" s="249">
        <f t="shared" si="689"/>
        <v>6816118.6499006078</v>
      </c>
      <c r="AO1070" s="249">
        <f t="shared" si="689"/>
        <v>0</v>
      </c>
      <c r="AP1070" s="249">
        <f t="shared" si="689"/>
        <v>10077370.292949725</v>
      </c>
      <c r="AQ1070" s="249">
        <f t="shared" si="689"/>
        <v>0</v>
      </c>
      <c r="AR1070" s="249">
        <f t="shared" si="689"/>
        <v>14467695.718794387</v>
      </c>
      <c r="AS1070" s="249">
        <f t="shared" si="689"/>
        <v>33558162.762109876</v>
      </c>
      <c r="AT1070" s="249">
        <f t="shared" si="689"/>
        <v>10784179.492682034</v>
      </c>
      <c r="AU1070" s="249">
        <f t="shared" si="689"/>
        <v>0</v>
      </c>
      <c r="AV1070" s="249">
        <f t="shared" si="689"/>
        <v>9231377.1781142708</v>
      </c>
      <c r="AW1070" s="249">
        <f t="shared" si="689"/>
        <v>9809413.2272575814</v>
      </c>
      <c r="AX1070" s="249">
        <f t="shared" si="689"/>
        <v>23354162.502195172</v>
      </c>
      <c r="AY1070" s="249">
        <f t="shared" si="689"/>
        <v>41459298.17152521</v>
      </c>
      <c r="AZ1070" s="249">
        <f t="shared" si="689"/>
        <v>25275784.478054542</v>
      </c>
      <c r="BA1070" s="249">
        <f t="shared" si="689"/>
        <v>0</v>
      </c>
      <c r="BB1070" s="249">
        <f t="shared" si="689"/>
        <v>29595027.155864593</v>
      </c>
      <c r="BC1070" s="249">
        <f t="shared" si="689"/>
        <v>0</v>
      </c>
      <c r="BD1070" s="249">
        <f t="shared" si="689"/>
        <v>38524982.390223064</v>
      </c>
      <c r="BE1070" s="249">
        <f t="shared" si="689"/>
        <v>73979741.992909729</v>
      </c>
      <c r="BF1070" s="249">
        <f t="shared" si="689"/>
        <v>22963582.058243595</v>
      </c>
      <c r="BG1070" s="249">
        <f t="shared" si="689"/>
        <v>0</v>
      </c>
      <c r="BH1070" s="249">
        <f t="shared" si="689"/>
        <v>23057051.503914483</v>
      </c>
      <c r="BI1070" s="249">
        <f t="shared" si="689"/>
        <v>17377372.089107241</v>
      </c>
      <c r="BJ1070" s="249">
        <f t="shared" si="689"/>
        <v>66206884.014069982</v>
      </c>
      <c r="BK1070" s="249">
        <f t="shared" si="689"/>
        <v>95308206.31443204</v>
      </c>
      <c r="BL1070" s="249">
        <f t="shared" si="689"/>
        <v>0</v>
      </c>
      <c r="BM1070" s="249">
        <f t="shared" si="689"/>
        <v>0</v>
      </c>
      <c r="BN1070" s="249">
        <f t="shared" si="689"/>
        <v>0</v>
      </c>
      <c r="BO1070" s="249">
        <f t="shared" ref="BO1070:BV1070" si="690">(BO1057/BO4)*BO2</f>
        <v>0</v>
      </c>
      <c r="BP1070" s="249">
        <f t="shared" si="690"/>
        <v>0</v>
      </c>
      <c r="BQ1070" s="249">
        <f t="shared" si="690"/>
        <v>0</v>
      </c>
      <c r="BR1070" s="249">
        <f t="shared" si="690"/>
        <v>0</v>
      </c>
      <c r="BS1070" s="249">
        <f t="shared" si="690"/>
        <v>0</v>
      </c>
      <c r="BT1070" s="249">
        <f t="shared" si="690"/>
        <v>0</v>
      </c>
      <c r="BU1070" s="249">
        <f t="shared" si="690"/>
        <v>0</v>
      </c>
      <c r="BV1070" s="249">
        <f t="shared" si="690"/>
        <v>0</v>
      </c>
      <c r="BW1070" s="417">
        <f t="shared" si="655"/>
        <v>841522263.54247415</v>
      </c>
    </row>
    <row r="1071" spans="1:75" x14ac:dyDescent="0.25">
      <c r="A1071" s="180" t="s">
        <v>58</v>
      </c>
      <c r="C1071" s="249">
        <f t="shared" ref="C1071:AH1071" si="691">(C1059/C4)*C2</f>
        <v>0</v>
      </c>
      <c r="D1071" s="249">
        <f t="shared" si="691"/>
        <v>0</v>
      </c>
      <c r="E1071" s="249">
        <f t="shared" si="691"/>
        <v>0</v>
      </c>
      <c r="F1071" s="249">
        <f t="shared" si="691"/>
        <v>0</v>
      </c>
      <c r="G1071" s="249">
        <f t="shared" si="691"/>
        <v>0</v>
      </c>
      <c r="H1071" s="249">
        <f t="shared" si="691"/>
        <v>0</v>
      </c>
      <c r="I1071" s="249">
        <f t="shared" si="691"/>
        <v>0</v>
      </c>
      <c r="J1071" s="249">
        <f t="shared" si="691"/>
        <v>0</v>
      </c>
      <c r="K1071" s="249">
        <f t="shared" si="691"/>
        <v>0</v>
      </c>
      <c r="L1071" s="249">
        <f t="shared" si="691"/>
        <v>0</v>
      </c>
      <c r="M1071" s="249">
        <f t="shared" si="691"/>
        <v>0</v>
      </c>
      <c r="N1071" s="249">
        <f t="shared" si="691"/>
        <v>0</v>
      </c>
      <c r="O1071" s="249">
        <f t="shared" si="691"/>
        <v>0</v>
      </c>
      <c r="P1071" s="249">
        <f t="shared" si="691"/>
        <v>0</v>
      </c>
      <c r="Q1071" s="249">
        <f t="shared" si="691"/>
        <v>28051852.596845768</v>
      </c>
      <c r="R1071" s="249">
        <f t="shared" si="691"/>
        <v>0</v>
      </c>
      <c r="S1071" s="249">
        <f t="shared" si="691"/>
        <v>73244.046705985864</v>
      </c>
      <c r="T1071" s="249">
        <f t="shared" si="691"/>
        <v>0</v>
      </c>
      <c r="U1071" s="249">
        <f t="shared" si="691"/>
        <v>62724334.551457204</v>
      </c>
      <c r="V1071" s="249">
        <f t="shared" si="691"/>
        <v>83529232.36387229</v>
      </c>
      <c r="W1071" s="249">
        <f t="shared" si="691"/>
        <v>0</v>
      </c>
      <c r="X1071" s="249">
        <f t="shared" si="691"/>
        <v>0</v>
      </c>
      <c r="Y1071" s="249">
        <f t="shared" si="691"/>
        <v>3297760.2383407983</v>
      </c>
      <c r="Z1071" s="249">
        <f t="shared" si="691"/>
        <v>24147724.994756121</v>
      </c>
      <c r="AA1071" s="249">
        <f t="shared" si="691"/>
        <v>37644811.109755389</v>
      </c>
      <c r="AB1071" s="249">
        <f t="shared" si="691"/>
        <v>89087898.081333607</v>
      </c>
      <c r="AC1071" s="249">
        <f t="shared" si="691"/>
        <v>0</v>
      </c>
      <c r="AD1071" s="249">
        <f t="shared" si="691"/>
        <v>0</v>
      </c>
      <c r="AE1071" s="249">
        <f t="shared" si="691"/>
        <v>0</v>
      </c>
      <c r="AF1071" s="249">
        <f t="shared" si="691"/>
        <v>0</v>
      </c>
      <c r="AG1071" s="249">
        <f t="shared" si="691"/>
        <v>0</v>
      </c>
      <c r="AH1071" s="249">
        <f t="shared" si="691"/>
        <v>0</v>
      </c>
      <c r="AI1071" s="249">
        <f t="shared" ref="AI1071:BN1071" si="692">(AI1059/AI4)*AI2</f>
        <v>0</v>
      </c>
      <c r="AJ1071" s="249">
        <f t="shared" si="692"/>
        <v>0</v>
      </c>
      <c r="AK1071" s="249">
        <f t="shared" si="692"/>
        <v>0</v>
      </c>
      <c r="AL1071" s="249">
        <f t="shared" si="692"/>
        <v>0</v>
      </c>
      <c r="AM1071" s="249">
        <f t="shared" si="692"/>
        <v>0</v>
      </c>
      <c r="AN1071" s="249">
        <f t="shared" si="692"/>
        <v>0</v>
      </c>
      <c r="AO1071" s="249">
        <f t="shared" si="692"/>
        <v>0</v>
      </c>
      <c r="AP1071" s="249">
        <f t="shared" si="692"/>
        <v>0</v>
      </c>
      <c r="AQ1071" s="249">
        <f t="shared" si="692"/>
        <v>0</v>
      </c>
      <c r="AR1071" s="249">
        <f t="shared" si="692"/>
        <v>0</v>
      </c>
      <c r="AS1071" s="249">
        <f t="shared" si="692"/>
        <v>0</v>
      </c>
      <c r="AT1071" s="249">
        <f t="shared" si="692"/>
        <v>0</v>
      </c>
      <c r="AU1071" s="249">
        <f t="shared" si="692"/>
        <v>0</v>
      </c>
      <c r="AV1071" s="249">
        <f t="shared" si="692"/>
        <v>0</v>
      </c>
      <c r="AW1071" s="249">
        <f t="shared" si="692"/>
        <v>0</v>
      </c>
      <c r="AX1071" s="249">
        <f t="shared" si="692"/>
        <v>0</v>
      </c>
      <c r="AY1071" s="249">
        <f t="shared" si="692"/>
        <v>0</v>
      </c>
      <c r="AZ1071" s="249">
        <f t="shared" si="692"/>
        <v>0</v>
      </c>
      <c r="BA1071" s="249">
        <f t="shared" si="692"/>
        <v>0</v>
      </c>
      <c r="BB1071" s="249">
        <f t="shared" si="692"/>
        <v>0</v>
      </c>
      <c r="BC1071" s="249">
        <f t="shared" si="692"/>
        <v>0</v>
      </c>
      <c r="BD1071" s="249">
        <f t="shared" si="692"/>
        <v>0</v>
      </c>
      <c r="BE1071" s="249">
        <f t="shared" si="692"/>
        <v>0</v>
      </c>
      <c r="BF1071" s="249">
        <f t="shared" si="692"/>
        <v>0</v>
      </c>
      <c r="BG1071" s="249">
        <f t="shared" si="692"/>
        <v>0</v>
      </c>
      <c r="BH1071" s="249">
        <f t="shared" si="692"/>
        <v>0</v>
      </c>
      <c r="BI1071" s="249">
        <f t="shared" si="692"/>
        <v>0</v>
      </c>
      <c r="BJ1071" s="249">
        <f t="shared" si="692"/>
        <v>0</v>
      </c>
      <c r="BK1071" s="249">
        <f t="shared" si="692"/>
        <v>0</v>
      </c>
      <c r="BL1071" s="249">
        <f t="shared" si="692"/>
        <v>0</v>
      </c>
      <c r="BM1071" s="249">
        <f t="shared" si="692"/>
        <v>158483.39673843374</v>
      </c>
      <c r="BN1071" s="249">
        <f t="shared" si="692"/>
        <v>0</v>
      </c>
      <c r="BO1071" s="249">
        <f t="shared" ref="BO1071:BV1071" si="693">(BO1059/BO4)*BO2</f>
        <v>11811185.232857097</v>
      </c>
      <c r="BP1071" s="249">
        <f t="shared" si="693"/>
        <v>0</v>
      </c>
      <c r="BQ1071" s="249">
        <f t="shared" si="693"/>
        <v>13381002.317326544</v>
      </c>
      <c r="BR1071" s="249">
        <f t="shared" si="693"/>
        <v>46329786.205524355</v>
      </c>
      <c r="BS1071" s="249">
        <f t="shared" si="693"/>
        <v>9349952.3971913625</v>
      </c>
      <c r="BT1071" s="249">
        <f t="shared" si="693"/>
        <v>0</v>
      </c>
      <c r="BU1071" s="249">
        <f t="shared" si="693"/>
        <v>10715342.118082236</v>
      </c>
      <c r="BV1071" s="249">
        <f t="shared" si="693"/>
        <v>8073446.8244342525</v>
      </c>
      <c r="BW1071" s="417">
        <f t="shared" si="655"/>
        <v>428376056.4752214</v>
      </c>
    </row>
    <row r="1072" spans="1:75" x14ac:dyDescent="0.25">
      <c r="A1072" s="180" t="s">
        <v>59</v>
      </c>
      <c r="C1072" s="249">
        <f t="shared" ref="C1072:AH1072" si="694">(C1061/C4)*C2</f>
        <v>0</v>
      </c>
      <c r="D1072" s="249">
        <f t="shared" si="694"/>
        <v>0</v>
      </c>
      <c r="E1072" s="249">
        <f t="shared" si="694"/>
        <v>0</v>
      </c>
      <c r="F1072" s="249">
        <f t="shared" si="694"/>
        <v>0</v>
      </c>
      <c r="G1072" s="249">
        <f t="shared" si="694"/>
        <v>0</v>
      </c>
      <c r="H1072" s="249">
        <f t="shared" si="694"/>
        <v>0</v>
      </c>
      <c r="I1072" s="249">
        <f t="shared" si="694"/>
        <v>0</v>
      </c>
      <c r="J1072" s="249">
        <f t="shared" si="694"/>
        <v>0</v>
      </c>
      <c r="K1072" s="249">
        <f t="shared" si="694"/>
        <v>0</v>
      </c>
      <c r="L1072" s="249">
        <f t="shared" si="694"/>
        <v>0</v>
      </c>
      <c r="M1072" s="249">
        <f t="shared" si="694"/>
        <v>0</v>
      </c>
      <c r="N1072" s="249">
        <f t="shared" si="694"/>
        <v>0</v>
      </c>
      <c r="O1072" s="249">
        <f t="shared" si="694"/>
        <v>0</v>
      </c>
      <c r="P1072" s="249">
        <f t="shared" si="694"/>
        <v>0</v>
      </c>
      <c r="Q1072" s="249">
        <f t="shared" si="694"/>
        <v>0</v>
      </c>
      <c r="R1072" s="249">
        <f t="shared" si="694"/>
        <v>8999046.1305942293</v>
      </c>
      <c r="S1072" s="249">
        <f t="shared" si="694"/>
        <v>0</v>
      </c>
      <c r="T1072" s="249">
        <f t="shared" si="694"/>
        <v>33107.161806735814</v>
      </c>
      <c r="U1072" s="249">
        <f t="shared" si="694"/>
        <v>0</v>
      </c>
      <c r="V1072" s="249">
        <f t="shared" si="694"/>
        <v>16241244.906838421</v>
      </c>
      <c r="W1072" s="249">
        <f t="shared" si="694"/>
        <v>29942152.437518183</v>
      </c>
      <c r="X1072" s="249">
        <f t="shared" si="694"/>
        <v>0</v>
      </c>
      <c r="Y1072" s="249">
        <f t="shared" si="694"/>
        <v>0</v>
      </c>
      <c r="Z1072" s="249">
        <f t="shared" si="694"/>
        <v>1185397.1139667837</v>
      </c>
      <c r="AA1072" s="249">
        <f t="shared" si="694"/>
        <v>6908935.2854625778</v>
      </c>
      <c r="AB1072" s="249">
        <f t="shared" si="694"/>
        <v>10307507.803861592</v>
      </c>
      <c r="AC1072" s="249">
        <f t="shared" si="694"/>
        <v>37030217.628569551</v>
      </c>
      <c r="AD1072" s="249">
        <f t="shared" si="694"/>
        <v>0</v>
      </c>
      <c r="AE1072" s="249">
        <f t="shared" si="694"/>
        <v>0</v>
      </c>
      <c r="AF1072" s="249">
        <f t="shared" si="694"/>
        <v>0</v>
      </c>
      <c r="AG1072" s="249">
        <f t="shared" si="694"/>
        <v>0</v>
      </c>
      <c r="AH1072" s="249">
        <f t="shared" si="694"/>
        <v>0</v>
      </c>
      <c r="AI1072" s="249">
        <f t="shared" ref="AI1072:BN1072" si="695">(AI1061/AI4)*AI2</f>
        <v>0</v>
      </c>
      <c r="AJ1072" s="249">
        <f t="shared" si="695"/>
        <v>0</v>
      </c>
      <c r="AK1072" s="249">
        <f t="shared" si="695"/>
        <v>0</v>
      </c>
      <c r="AL1072" s="249">
        <f t="shared" si="695"/>
        <v>0</v>
      </c>
      <c r="AM1072" s="249">
        <f t="shared" si="695"/>
        <v>0</v>
      </c>
      <c r="AN1072" s="249">
        <f t="shared" si="695"/>
        <v>0</v>
      </c>
      <c r="AO1072" s="249">
        <f t="shared" si="695"/>
        <v>0</v>
      </c>
      <c r="AP1072" s="249">
        <f t="shared" si="695"/>
        <v>15287631.215416757</v>
      </c>
      <c r="AQ1072" s="249">
        <f t="shared" si="695"/>
        <v>0</v>
      </c>
      <c r="AR1072" s="249">
        <f t="shared" si="695"/>
        <v>12984552.927012173</v>
      </c>
      <c r="AS1072" s="249">
        <f t="shared" si="695"/>
        <v>0</v>
      </c>
      <c r="AT1072" s="249">
        <f t="shared" si="695"/>
        <v>20166004.98913509</v>
      </c>
      <c r="AU1072" s="249">
        <f t="shared" si="695"/>
        <v>47934398.242927514</v>
      </c>
      <c r="AV1072" s="249">
        <f t="shared" si="695"/>
        <v>11347443.404029137</v>
      </c>
      <c r="AW1072" s="249">
        <f t="shared" si="695"/>
        <v>0</v>
      </c>
      <c r="AX1072" s="249">
        <f t="shared" si="695"/>
        <v>11990585.577865262</v>
      </c>
      <c r="AY1072" s="249">
        <f t="shared" si="695"/>
        <v>9261890.7559986301</v>
      </c>
      <c r="AZ1072" s="249">
        <f t="shared" si="695"/>
        <v>45529676.964265555</v>
      </c>
      <c r="BA1072" s="249">
        <f t="shared" si="695"/>
        <v>52976699.008202784</v>
      </c>
      <c r="BB1072" s="249">
        <f t="shared" si="695"/>
        <v>5058396.0183933433</v>
      </c>
      <c r="BC1072" s="249">
        <f t="shared" si="695"/>
        <v>0</v>
      </c>
      <c r="BD1072" s="249">
        <f t="shared" si="695"/>
        <v>7276606.3411589395</v>
      </c>
      <c r="BE1072" s="249">
        <f t="shared" si="695"/>
        <v>0</v>
      </c>
      <c r="BF1072" s="249">
        <f t="shared" si="695"/>
        <v>9562661.616559837</v>
      </c>
      <c r="BG1072" s="249">
        <f t="shared" si="695"/>
        <v>10520321.770895772</v>
      </c>
      <c r="BH1072" s="249">
        <f t="shared" si="695"/>
        <v>4308191.9612429533</v>
      </c>
      <c r="BI1072" s="249">
        <f t="shared" si="695"/>
        <v>0</v>
      </c>
      <c r="BJ1072" s="249">
        <f t="shared" si="695"/>
        <v>6555358.6914841728</v>
      </c>
      <c r="BK1072" s="249">
        <f t="shared" si="695"/>
        <v>3617234.0154615571</v>
      </c>
      <c r="BL1072" s="249">
        <f t="shared" si="695"/>
        <v>19350855.562268354</v>
      </c>
      <c r="BM1072" s="249">
        <f t="shared" si="695"/>
        <v>26322745.881526306</v>
      </c>
      <c r="BN1072" s="249">
        <f t="shared" si="695"/>
        <v>196317.44853611293</v>
      </c>
      <c r="BO1072" s="249">
        <f t="shared" ref="BO1072:BV1072" si="696">(BO1061/BO4)*BO2</f>
        <v>0</v>
      </c>
      <c r="BP1072" s="249">
        <f t="shared" si="696"/>
        <v>12389283.912553819</v>
      </c>
      <c r="BQ1072" s="249">
        <f t="shared" si="696"/>
        <v>0</v>
      </c>
      <c r="BR1072" s="249">
        <f t="shared" si="696"/>
        <v>22259275.321307082</v>
      </c>
      <c r="BS1072" s="249">
        <f t="shared" si="696"/>
        <v>36588278.396402583</v>
      </c>
      <c r="BT1072" s="249">
        <f t="shared" si="696"/>
        <v>8798581.9935476221</v>
      </c>
      <c r="BU1072" s="249">
        <f t="shared" si="696"/>
        <v>0</v>
      </c>
      <c r="BV1072" s="249">
        <f t="shared" si="696"/>
        <v>11803866.220940728</v>
      </c>
      <c r="BW1072" s="417">
        <f t="shared" si="655"/>
        <v>522734466.70575017</v>
      </c>
    </row>
    <row r="1073" spans="1:75" ht="16.5" thickBot="1" x14ac:dyDescent="0.3">
      <c r="A1073" s="180" t="s">
        <v>66</v>
      </c>
      <c r="C1073" s="249">
        <f t="shared" ref="C1073:AH1073" si="697">(C1063/C4)*C2</f>
        <v>0</v>
      </c>
      <c r="D1073" s="249">
        <f t="shared" si="697"/>
        <v>0</v>
      </c>
      <c r="E1073" s="249">
        <f t="shared" si="697"/>
        <v>0</v>
      </c>
      <c r="F1073" s="249">
        <f t="shared" si="697"/>
        <v>0</v>
      </c>
      <c r="G1073" s="249">
        <f t="shared" si="697"/>
        <v>0</v>
      </c>
      <c r="H1073" s="249">
        <f t="shared" si="697"/>
        <v>0</v>
      </c>
      <c r="I1073" s="249">
        <f t="shared" si="697"/>
        <v>0</v>
      </c>
      <c r="J1073" s="249">
        <f t="shared" si="697"/>
        <v>0</v>
      </c>
      <c r="K1073" s="249">
        <f t="shared" si="697"/>
        <v>0</v>
      </c>
      <c r="L1073" s="249">
        <f t="shared" si="697"/>
        <v>0</v>
      </c>
      <c r="M1073" s="249">
        <f t="shared" si="697"/>
        <v>0</v>
      </c>
      <c r="N1073" s="249">
        <f t="shared" si="697"/>
        <v>0</v>
      </c>
      <c r="O1073" s="249">
        <f t="shared" si="697"/>
        <v>0</v>
      </c>
      <c r="P1073" s="249">
        <f t="shared" si="697"/>
        <v>0</v>
      </c>
      <c r="Q1073" s="249">
        <f t="shared" si="697"/>
        <v>0</v>
      </c>
      <c r="R1073" s="249">
        <f t="shared" si="697"/>
        <v>0</v>
      </c>
      <c r="S1073" s="249">
        <f t="shared" si="697"/>
        <v>0</v>
      </c>
      <c r="T1073" s="249">
        <f t="shared" si="697"/>
        <v>0</v>
      </c>
      <c r="U1073" s="249">
        <f t="shared" si="697"/>
        <v>0</v>
      </c>
      <c r="V1073" s="249">
        <f t="shared" si="697"/>
        <v>0</v>
      </c>
      <c r="W1073" s="249">
        <f t="shared" si="697"/>
        <v>0</v>
      </c>
      <c r="X1073" s="249">
        <f t="shared" si="697"/>
        <v>0</v>
      </c>
      <c r="Y1073" s="249">
        <f t="shared" si="697"/>
        <v>0</v>
      </c>
      <c r="Z1073" s="249">
        <f t="shared" si="697"/>
        <v>0</v>
      </c>
      <c r="AA1073" s="249">
        <f t="shared" si="697"/>
        <v>0</v>
      </c>
      <c r="AB1073" s="249">
        <f t="shared" si="697"/>
        <v>0</v>
      </c>
      <c r="AC1073" s="249">
        <f t="shared" si="697"/>
        <v>0</v>
      </c>
      <c r="AD1073" s="249">
        <f t="shared" si="697"/>
        <v>0</v>
      </c>
      <c r="AE1073" s="249">
        <f t="shared" si="697"/>
        <v>22008448.895308778</v>
      </c>
      <c r="AF1073" s="249">
        <f t="shared" si="697"/>
        <v>0</v>
      </c>
      <c r="AG1073" s="249">
        <f t="shared" si="697"/>
        <v>1341509.4514810999</v>
      </c>
      <c r="AH1073" s="249">
        <f t="shared" si="697"/>
        <v>0</v>
      </c>
      <c r="AI1073" s="249">
        <f t="shared" ref="AI1073:BN1073" si="698">(AI1063/AI4)*AI2</f>
        <v>11433191.455323821</v>
      </c>
      <c r="AJ1073" s="249">
        <f t="shared" si="698"/>
        <v>22358451.308498152</v>
      </c>
      <c r="AK1073" s="249">
        <f t="shared" si="698"/>
        <v>8961140.6489451434</v>
      </c>
      <c r="AL1073" s="249">
        <f t="shared" si="698"/>
        <v>0</v>
      </c>
      <c r="AM1073" s="249">
        <f t="shared" si="698"/>
        <v>9896240.6270902101</v>
      </c>
      <c r="AN1073" s="249">
        <f t="shared" si="698"/>
        <v>4930453.2149904771</v>
      </c>
      <c r="AO1073" s="249">
        <f t="shared" si="698"/>
        <v>20278153.138999097</v>
      </c>
      <c r="AP1073" s="249">
        <f t="shared" si="698"/>
        <v>46902398.324795082</v>
      </c>
      <c r="AQ1073" s="249">
        <f t="shared" si="698"/>
        <v>2999621.2023590542</v>
      </c>
      <c r="AR1073" s="249">
        <f t="shared" si="698"/>
        <v>0</v>
      </c>
      <c r="AS1073" s="249">
        <f t="shared" si="698"/>
        <v>3077443.0536689628</v>
      </c>
      <c r="AT1073" s="249">
        <f t="shared" si="698"/>
        <v>0</v>
      </c>
      <c r="AU1073" s="249">
        <f t="shared" si="698"/>
        <v>4897917.8214668501</v>
      </c>
      <c r="AV1073" s="249">
        <f t="shared" si="698"/>
        <v>9734370.1047175862</v>
      </c>
      <c r="AW1073" s="249">
        <f t="shared" si="698"/>
        <v>3947171.8624342964</v>
      </c>
      <c r="AX1073" s="249">
        <f t="shared" si="698"/>
        <v>0</v>
      </c>
      <c r="AY1073" s="249">
        <f t="shared" si="698"/>
        <v>3031873.8771257657</v>
      </c>
      <c r="AZ1073" s="249">
        <f t="shared" si="698"/>
        <v>3347344.9385566269</v>
      </c>
      <c r="BA1073" s="249">
        <f t="shared" si="698"/>
        <v>7545673.0522714574</v>
      </c>
      <c r="BB1073" s="249">
        <f t="shared" si="698"/>
        <v>15992990.202685021</v>
      </c>
      <c r="BC1073" s="249">
        <f t="shared" si="698"/>
        <v>0</v>
      </c>
      <c r="BD1073" s="249">
        <f t="shared" si="698"/>
        <v>0</v>
      </c>
      <c r="BE1073" s="249">
        <f t="shared" si="698"/>
        <v>0</v>
      </c>
      <c r="BF1073" s="249">
        <f t="shared" si="698"/>
        <v>0</v>
      </c>
      <c r="BG1073" s="249">
        <f t="shared" si="698"/>
        <v>0</v>
      </c>
      <c r="BH1073" s="249">
        <f t="shared" si="698"/>
        <v>0</v>
      </c>
      <c r="BI1073" s="249">
        <f t="shared" si="698"/>
        <v>0</v>
      </c>
      <c r="BJ1073" s="249">
        <f t="shared" si="698"/>
        <v>0</v>
      </c>
      <c r="BK1073" s="249">
        <f t="shared" si="698"/>
        <v>0</v>
      </c>
      <c r="BL1073" s="249">
        <f t="shared" si="698"/>
        <v>0</v>
      </c>
      <c r="BM1073" s="249">
        <f t="shared" si="698"/>
        <v>0</v>
      </c>
      <c r="BN1073" s="249">
        <f t="shared" si="698"/>
        <v>0</v>
      </c>
      <c r="BO1073" s="249">
        <f t="shared" ref="BO1073:BV1073" si="699">(BO1063/BO4)*BO2</f>
        <v>0</v>
      </c>
      <c r="BP1073" s="249">
        <f t="shared" si="699"/>
        <v>0</v>
      </c>
      <c r="BQ1073" s="249">
        <f t="shared" si="699"/>
        <v>0</v>
      </c>
      <c r="BR1073" s="249">
        <f t="shared" si="699"/>
        <v>0</v>
      </c>
      <c r="BS1073" s="249">
        <f t="shared" si="699"/>
        <v>0</v>
      </c>
      <c r="BT1073" s="249">
        <f t="shared" si="699"/>
        <v>0</v>
      </c>
      <c r="BU1073" s="249">
        <f t="shared" si="699"/>
        <v>0</v>
      </c>
      <c r="BV1073" s="249">
        <f t="shared" si="699"/>
        <v>0</v>
      </c>
      <c r="BW1073" s="417">
        <f t="shared" si="655"/>
        <v>202684393.18071756</v>
      </c>
    </row>
    <row r="1074" spans="1:75" ht="16.5" thickBot="1" x14ac:dyDescent="0.3">
      <c r="A1074" s="384" t="s">
        <v>515</v>
      </c>
      <c r="C1074" s="249">
        <f>C1069+C1070+C1071+C1072+C1073</f>
        <v>0</v>
      </c>
      <c r="D1074" s="249">
        <f t="shared" ref="D1074:BO1074" si="700">D1069+D1070+D1071+D1072+D1073</f>
        <v>0</v>
      </c>
      <c r="E1074" s="249">
        <f t="shared" si="700"/>
        <v>0</v>
      </c>
      <c r="F1074" s="249">
        <f t="shared" si="700"/>
        <v>0</v>
      </c>
      <c r="G1074" s="249">
        <f t="shared" si="700"/>
        <v>0</v>
      </c>
      <c r="H1074" s="249">
        <f t="shared" si="700"/>
        <v>0</v>
      </c>
      <c r="I1074" s="249">
        <f t="shared" si="700"/>
        <v>0</v>
      </c>
      <c r="J1074" s="249">
        <f t="shared" si="700"/>
        <v>0</v>
      </c>
      <c r="K1074" s="249">
        <f t="shared" si="700"/>
        <v>0</v>
      </c>
      <c r="L1074" s="249">
        <f t="shared" si="700"/>
        <v>0</v>
      </c>
      <c r="M1074" s="249">
        <f t="shared" si="700"/>
        <v>0</v>
      </c>
      <c r="N1074" s="249">
        <f t="shared" si="700"/>
        <v>0</v>
      </c>
      <c r="O1074" s="249">
        <f t="shared" si="700"/>
        <v>15069575.192249821</v>
      </c>
      <c r="P1074" s="249">
        <f t="shared" si="700"/>
        <v>0</v>
      </c>
      <c r="Q1074" s="249">
        <f t="shared" si="700"/>
        <v>28137181.723163616</v>
      </c>
      <c r="R1074" s="249">
        <f t="shared" si="700"/>
        <v>8999046.1305942293</v>
      </c>
      <c r="S1074" s="249">
        <f t="shared" si="700"/>
        <v>36293228.363897689</v>
      </c>
      <c r="T1074" s="249">
        <f t="shared" si="700"/>
        <v>84234069.167918473</v>
      </c>
      <c r="U1074" s="249">
        <f t="shared" si="700"/>
        <v>62724334.551457204</v>
      </c>
      <c r="V1074" s="249">
        <f t="shared" si="700"/>
        <v>99770477.270710707</v>
      </c>
      <c r="W1074" s="249">
        <f t="shared" si="700"/>
        <v>32878276.833155304</v>
      </c>
      <c r="X1074" s="249">
        <f t="shared" si="700"/>
        <v>20756219.335263852</v>
      </c>
      <c r="Y1074" s="249">
        <f t="shared" si="700"/>
        <v>39449599.614173323</v>
      </c>
      <c r="Z1074" s="249">
        <f t="shared" si="700"/>
        <v>137648759.76064131</v>
      </c>
      <c r="AA1074" s="249">
        <f t="shared" si="700"/>
        <v>129886546.7550327</v>
      </c>
      <c r="AB1074" s="249">
        <f t="shared" si="700"/>
        <v>137628933.31913817</v>
      </c>
      <c r="AC1074" s="249">
        <f t="shared" si="700"/>
        <v>43054407.290337689</v>
      </c>
      <c r="AD1074" s="249">
        <f t="shared" si="700"/>
        <v>3139834.4774351353</v>
      </c>
      <c r="AE1074" s="249">
        <f t="shared" si="700"/>
        <v>64313930.968704499</v>
      </c>
      <c r="AF1074" s="249">
        <f t="shared" si="700"/>
        <v>98363325.895459816</v>
      </c>
      <c r="AG1074" s="249">
        <f t="shared" si="700"/>
        <v>67131705.509558395</v>
      </c>
      <c r="AH1074" s="249">
        <f t="shared" si="700"/>
        <v>10741235.319823673</v>
      </c>
      <c r="AI1074" s="249">
        <f t="shared" si="700"/>
        <v>38381801.37484239</v>
      </c>
      <c r="AJ1074" s="249">
        <f t="shared" si="700"/>
        <v>60604313.533905558</v>
      </c>
      <c r="AK1074" s="249">
        <f t="shared" si="700"/>
        <v>105514049.88846861</v>
      </c>
      <c r="AL1074" s="249">
        <f t="shared" si="700"/>
        <v>218005076.36281306</v>
      </c>
      <c r="AM1074" s="249">
        <f t="shared" si="700"/>
        <v>153071121.81434432</v>
      </c>
      <c r="AN1074" s="249">
        <f t="shared" si="700"/>
        <v>11746571.864891086</v>
      </c>
      <c r="AO1074" s="249">
        <f t="shared" si="700"/>
        <v>51138772.331955463</v>
      </c>
      <c r="AP1074" s="249">
        <f t="shared" si="700"/>
        <v>72267399.833161563</v>
      </c>
      <c r="AQ1074" s="249">
        <f t="shared" si="700"/>
        <v>50000342.02748242</v>
      </c>
      <c r="AR1074" s="249">
        <f t="shared" si="700"/>
        <v>169043086.53260779</v>
      </c>
      <c r="AS1074" s="249">
        <f t="shared" si="700"/>
        <v>75754660.114083394</v>
      </c>
      <c r="AT1074" s="249">
        <f t="shared" si="700"/>
        <v>30950184.481817126</v>
      </c>
      <c r="AU1074" s="249">
        <f t="shared" si="700"/>
        <v>98289855.199047968</v>
      </c>
      <c r="AV1074" s="249">
        <f t="shared" si="700"/>
        <v>58513574.481244877</v>
      </c>
      <c r="AW1074" s="249">
        <f t="shared" si="700"/>
        <v>147181560.29963049</v>
      </c>
      <c r="AX1074" s="249">
        <f t="shared" si="700"/>
        <v>199309768.68150437</v>
      </c>
      <c r="AY1074" s="249">
        <f t="shared" si="700"/>
        <v>75608215.816312656</v>
      </c>
      <c r="AZ1074" s="249">
        <f t="shared" si="700"/>
        <v>74152806.38087672</v>
      </c>
      <c r="BA1074" s="249">
        <f t="shared" si="700"/>
        <v>91157802.526922524</v>
      </c>
      <c r="BB1074" s="249">
        <f t="shared" si="700"/>
        <v>50646413.376942955</v>
      </c>
      <c r="BC1074" s="249">
        <f t="shared" si="700"/>
        <v>50310101.839843974</v>
      </c>
      <c r="BD1074" s="249">
        <f t="shared" si="700"/>
        <v>154454696.06295812</v>
      </c>
      <c r="BE1074" s="249">
        <f t="shared" si="700"/>
        <v>98585343.754876643</v>
      </c>
      <c r="BF1074" s="249">
        <f t="shared" si="700"/>
        <v>32526243.674803432</v>
      </c>
      <c r="BG1074" s="249">
        <f t="shared" si="700"/>
        <v>29246921.389676556</v>
      </c>
      <c r="BH1074" s="249">
        <f t="shared" si="700"/>
        <v>46635946.121000916</v>
      </c>
      <c r="BI1074" s="249">
        <f t="shared" si="700"/>
        <v>99404412.635958835</v>
      </c>
      <c r="BJ1074" s="249">
        <f t="shared" si="700"/>
        <v>217121264.61309665</v>
      </c>
      <c r="BK1074" s="249">
        <f t="shared" si="700"/>
        <v>99594908.087248132</v>
      </c>
      <c r="BL1074" s="249">
        <f t="shared" si="700"/>
        <v>19350855.562268354</v>
      </c>
      <c r="BM1074" s="249">
        <f t="shared" si="700"/>
        <v>76909338.328432828</v>
      </c>
      <c r="BN1074" s="249">
        <f t="shared" si="700"/>
        <v>196317.44853611293</v>
      </c>
      <c r="BO1074" s="249">
        <f t="shared" si="700"/>
        <v>83598967.107498348</v>
      </c>
      <c r="BP1074" s="249">
        <f t="shared" ref="BP1074:BV1074" si="701">BP1069+BP1070+BP1071+BP1072+BP1073</f>
        <v>169119428.49835339</v>
      </c>
      <c r="BQ1074" s="249">
        <f t="shared" si="701"/>
        <v>46594309.836609311</v>
      </c>
      <c r="BR1074" s="249">
        <f t="shared" si="701"/>
        <v>68589061.526831433</v>
      </c>
      <c r="BS1074" s="249">
        <f t="shared" si="701"/>
        <v>102425326.53380018</v>
      </c>
      <c r="BT1074" s="249">
        <f t="shared" si="701"/>
        <v>45155515.205570221</v>
      </c>
      <c r="BU1074" s="249">
        <f t="shared" si="701"/>
        <v>134438079.15783042</v>
      </c>
      <c r="BV1074" s="249">
        <f t="shared" si="701"/>
        <v>257024862.72100767</v>
      </c>
      <c r="BW1074" s="417">
        <f t="shared" si="655"/>
        <v>4782839964.5077724</v>
      </c>
    </row>
    <row r="1075" spans="1:75" ht="16.5" thickBot="1" x14ac:dyDescent="0.3">
      <c r="C1075" s="249"/>
      <c r="D1075" s="249"/>
      <c r="E1075" s="249"/>
      <c r="F1075" s="249"/>
      <c r="G1075" s="249"/>
      <c r="H1075" s="249"/>
      <c r="I1075" s="249"/>
      <c r="J1075" s="249"/>
      <c r="K1075" s="249"/>
      <c r="L1075" s="249"/>
      <c r="M1075" s="249"/>
      <c r="N1075" s="249"/>
      <c r="O1075" s="249"/>
      <c r="P1075" s="249"/>
      <c r="Q1075" s="249"/>
      <c r="R1075" s="249"/>
      <c r="S1075" s="249"/>
      <c r="T1075" s="249"/>
      <c r="U1075" s="249"/>
      <c r="V1075" s="249"/>
      <c r="W1075" s="249"/>
      <c r="X1075" s="249"/>
      <c r="Y1075" s="249"/>
      <c r="Z1075" s="249"/>
      <c r="AA1075" s="249"/>
      <c r="AB1075" s="249"/>
      <c r="AC1075" s="249"/>
      <c r="AD1075" s="249"/>
      <c r="AE1075" s="249"/>
      <c r="AF1075" s="249"/>
      <c r="AG1075" s="249"/>
      <c r="AH1075" s="249"/>
      <c r="AI1075" s="249"/>
      <c r="AJ1075" s="249"/>
      <c r="AK1075" s="249"/>
      <c r="AL1075" s="249"/>
      <c r="AM1075" s="249"/>
      <c r="AN1075" s="249"/>
      <c r="AO1075" s="249"/>
      <c r="AP1075" s="249"/>
      <c r="AQ1075" s="249"/>
      <c r="AR1075" s="249"/>
      <c r="AS1075" s="249"/>
      <c r="AT1075" s="249"/>
      <c r="AU1075" s="249"/>
      <c r="AV1075" s="249"/>
      <c r="AW1075" s="249"/>
      <c r="AX1075" s="249"/>
      <c r="AY1075" s="249"/>
      <c r="AZ1075" s="249"/>
      <c r="BA1075" s="249"/>
      <c r="BB1075" s="249"/>
      <c r="BC1075" s="249"/>
      <c r="BD1075" s="249"/>
      <c r="BE1075" s="249"/>
      <c r="BF1075" s="249"/>
      <c r="BG1075" s="249"/>
      <c r="BH1075" s="249"/>
      <c r="BI1075" s="249"/>
      <c r="BJ1075" s="249"/>
      <c r="BK1075" s="249"/>
      <c r="BL1075" s="249"/>
      <c r="BM1075" s="249"/>
      <c r="BN1075" s="249"/>
      <c r="BO1075" s="249"/>
      <c r="BP1075" s="249"/>
      <c r="BQ1075" s="249"/>
      <c r="BR1075" s="249"/>
      <c r="BS1075" s="249"/>
      <c r="BT1075" s="249"/>
      <c r="BU1075" s="249"/>
      <c r="BV1075" s="249"/>
      <c r="BW1075" s="405">
        <f t="shared" si="655"/>
        <v>0</v>
      </c>
    </row>
    <row r="1076" spans="1:75" ht="16.5" thickBot="1" x14ac:dyDescent="0.3">
      <c r="A1076" s="384" t="s">
        <v>524</v>
      </c>
      <c r="C1076" s="249"/>
      <c r="D1076" s="249"/>
      <c r="E1076" s="249"/>
      <c r="F1076" s="249"/>
      <c r="G1076" s="249"/>
      <c r="H1076" s="249"/>
      <c r="I1076" s="249"/>
      <c r="J1076" s="249"/>
      <c r="K1076" s="249"/>
      <c r="L1076" s="249"/>
      <c r="M1076" s="249"/>
      <c r="N1076" s="249"/>
      <c r="O1076" s="249"/>
      <c r="P1076" s="249"/>
      <c r="Q1076" s="249"/>
      <c r="R1076" s="249"/>
      <c r="S1076" s="249"/>
      <c r="T1076" s="249"/>
      <c r="U1076" s="249"/>
      <c r="V1076" s="249"/>
      <c r="W1076" s="249"/>
      <c r="X1076" s="249"/>
      <c r="Y1076" s="249"/>
      <c r="Z1076" s="249"/>
      <c r="AA1076" s="249"/>
      <c r="AB1076" s="249"/>
      <c r="AC1076" s="249"/>
      <c r="AD1076" s="249"/>
      <c r="AE1076" s="249"/>
      <c r="AF1076" s="249"/>
      <c r="AG1076" s="249"/>
      <c r="AH1076" s="249"/>
      <c r="AI1076" s="249"/>
      <c r="AJ1076" s="249"/>
      <c r="AK1076" s="249"/>
      <c r="AL1076" s="249"/>
      <c r="AM1076" s="249"/>
      <c r="AN1076" s="249"/>
      <c r="AO1076" s="249"/>
      <c r="AP1076" s="249"/>
      <c r="AQ1076" s="249"/>
      <c r="AR1076" s="249"/>
      <c r="AS1076" s="249"/>
      <c r="AT1076" s="249"/>
      <c r="AU1076" s="249"/>
      <c r="AV1076" s="249"/>
      <c r="AW1076" s="249"/>
      <c r="AX1076" s="249"/>
      <c r="AY1076" s="249"/>
      <c r="AZ1076" s="249"/>
      <c r="BA1076" s="249"/>
      <c r="BB1076" s="249"/>
      <c r="BC1076" s="249"/>
      <c r="BD1076" s="249"/>
      <c r="BE1076" s="249"/>
      <c r="BF1076" s="249"/>
      <c r="BG1076" s="249"/>
      <c r="BH1076" s="249"/>
      <c r="BI1076" s="249"/>
      <c r="BJ1076" s="249"/>
      <c r="BK1076" s="249"/>
      <c r="BL1076" s="249"/>
      <c r="BM1076" s="249"/>
      <c r="BN1076" s="249"/>
      <c r="BO1076" s="249"/>
      <c r="BP1076" s="249"/>
      <c r="BQ1076" s="249"/>
      <c r="BR1076" s="249"/>
      <c r="BS1076" s="249"/>
      <c r="BT1076" s="249"/>
      <c r="BU1076" s="249"/>
      <c r="BV1076" s="249"/>
      <c r="BW1076" s="405">
        <f t="shared" si="655"/>
        <v>0</v>
      </c>
    </row>
    <row r="1077" spans="1:75" x14ac:dyDescent="0.25">
      <c r="A1077" s="180" t="s">
        <v>56</v>
      </c>
      <c r="C1077" s="249">
        <f t="shared" ref="C1077:AH1077" si="702">(C1055/C4)*C2</f>
        <v>0</v>
      </c>
      <c r="D1077" s="249">
        <f t="shared" si="702"/>
        <v>0</v>
      </c>
      <c r="E1077" s="249">
        <f t="shared" si="702"/>
        <v>0</v>
      </c>
      <c r="F1077" s="249">
        <f t="shared" si="702"/>
        <v>0</v>
      </c>
      <c r="G1077" s="249">
        <f t="shared" si="702"/>
        <v>0</v>
      </c>
      <c r="H1077" s="249">
        <f t="shared" si="702"/>
        <v>0</v>
      </c>
      <c r="I1077" s="249">
        <f t="shared" si="702"/>
        <v>0</v>
      </c>
      <c r="J1077" s="249">
        <f t="shared" si="702"/>
        <v>0</v>
      </c>
      <c r="K1077" s="249">
        <f t="shared" si="702"/>
        <v>0</v>
      </c>
      <c r="L1077" s="249">
        <f t="shared" si="702"/>
        <v>0</v>
      </c>
      <c r="M1077" s="249">
        <f t="shared" si="702"/>
        <v>0</v>
      </c>
      <c r="N1077" s="249">
        <f t="shared" si="702"/>
        <v>0</v>
      </c>
      <c r="O1077" s="249">
        <f t="shared" si="702"/>
        <v>15069575.192249821</v>
      </c>
      <c r="P1077" s="249">
        <f t="shared" si="702"/>
        <v>0</v>
      </c>
      <c r="Q1077" s="249">
        <f t="shared" si="702"/>
        <v>85329.126317849237</v>
      </c>
      <c r="R1077" s="249">
        <f t="shared" si="702"/>
        <v>0</v>
      </c>
      <c r="S1077" s="249">
        <f t="shared" si="702"/>
        <v>36219984.317191705</v>
      </c>
      <c r="T1077" s="249">
        <f t="shared" si="702"/>
        <v>84200962.006111741</v>
      </c>
      <c r="U1077" s="249">
        <f t="shared" si="702"/>
        <v>0</v>
      </c>
      <c r="V1077" s="249">
        <f t="shared" si="702"/>
        <v>0</v>
      </c>
      <c r="W1077" s="249">
        <f t="shared" si="702"/>
        <v>2936124.3956371215</v>
      </c>
      <c r="X1077" s="249">
        <f t="shared" si="702"/>
        <v>20756219.335263852</v>
      </c>
      <c r="Y1077" s="249">
        <f t="shared" si="702"/>
        <v>36151839.375832528</v>
      </c>
      <c r="Z1077" s="249">
        <f t="shared" si="702"/>
        <v>112315637.6519184</v>
      </c>
      <c r="AA1077" s="249">
        <f t="shared" si="702"/>
        <v>85332800.359814748</v>
      </c>
      <c r="AB1077" s="249">
        <f t="shared" si="702"/>
        <v>0</v>
      </c>
      <c r="AC1077" s="249">
        <f t="shared" si="702"/>
        <v>6024189.6617681356</v>
      </c>
      <c r="AD1077" s="249">
        <f t="shared" si="702"/>
        <v>0</v>
      </c>
      <c r="AE1077" s="249">
        <f t="shared" si="702"/>
        <v>42305482.073395722</v>
      </c>
      <c r="AF1077" s="249">
        <f t="shared" si="702"/>
        <v>76736575.178925321</v>
      </c>
      <c r="AG1077" s="249">
        <f t="shared" si="702"/>
        <v>26292188.282858212</v>
      </c>
      <c r="AH1077" s="249">
        <f t="shared" si="702"/>
        <v>0</v>
      </c>
      <c r="AI1077" s="249">
        <f t="shared" ref="AI1077:BN1077" si="703">(AI1055/AI4)*AI2</f>
        <v>26948609.919518568</v>
      </c>
      <c r="AJ1077" s="249">
        <f t="shared" si="703"/>
        <v>23393365.265464947</v>
      </c>
      <c r="AK1077" s="249">
        <f t="shared" si="703"/>
        <v>82467718.423169181</v>
      </c>
      <c r="AL1077" s="249">
        <f t="shared" si="703"/>
        <v>166666592.20156682</v>
      </c>
      <c r="AM1077" s="249">
        <f t="shared" si="703"/>
        <v>47014555.297626436</v>
      </c>
      <c r="AN1077" s="249">
        <f t="shared" si="703"/>
        <v>0</v>
      </c>
      <c r="AO1077" s="249">
        <f t="shared" si="703"/>
        <v>30860619.192956362</v>
      </c>
      <c r="AP1077" s="249">
        <f t="shared" si="703"/>
        <v>0</v>
      </c>
      <c r="AQ1077" s="249">
        <f t="shared" si="703"/>
        <v>47000720.825123362</v>
      </c>
      <c r="AR1077" s="249">
        <f t="shared" si="703"/>
        <v>141590837.88680124</v>
      </c>
      <c r="AS1077" s="249">
        <f t="shared" si="703"/>
        <v>39119054.29830455</v>
      </c>
      <c r="AT1077" s="249">
        <f t="shared" si="703"/>
        <v>0</v>
      </c>
      <c r="AU1077" s="249">
        <f t="shared" si="703"/>
        <v>45457539.134653598</v>
      </c>
      <c r="AV1077" s="249">
        <f t="shared" si="703"/>
        <v>28200383.794383887</v>
      </c>
      <c r="AW1077" s="249">
        <f t="shared" si="703"/>
        <v>133424975.2099386</v>
      </c>
      <c r="AX1077" s="249">
        <f t="shared" si="703"/>
        <v>163965020.60144392</v>
      </c>
      <c r="AY1077" s="249">
        <f t="shared" si="703"/>
        <v>21855153.011663053</v>
      </c>
      <c r="AZ1077" s="249">
        <f t="shared" si="703"/>
        <v>0</v>
      </c>
      <c r="BA1077" s="249">
        <f t="shared" si="703"/>
        <v>30635430.466448285</v>
      </c>
      <c r="BB1077" s="249">
        <f t="shared" si="703"/>
        <v>0</v>
      </c>
      <c r="BC1077" s="249">
        <f t="shared" si="703"/>
        <v>50310101.839843974</v>
      </c>
      <c r="BD1077" s="249">
        <f t="shared" si="703"/>
        <v>108653107.33157612</v>
      </c>
      <c r="BE1077" s="249">
        <f t="shared" si="703"/>
        <v>24605601.761966918</v>
      </c>
      <c r="BF1077" s="249">
        <f t="shared" si="703"/>
        <v>0</v>
      </c>
      <c r="BG1077" s="249">
        <f t="shared" si="703"/>
        <v>18726599.618780784</v>
      </c>
      <c r="BH1077" s="249">
        <f t="shared" si="703"/>
        <v>19270702.655843481</v>
      </c>
      <c r="BI1077" s="249">
        <f t="shared" si="703"/>
        <v>82027040.54685159</v>
      </c>
      <c r="BJ1077" s="249">
        <f t="shared" si="703"/>
        <v>144359021.9075425</v>
      </c>
      <c r="BK1077" s="249">
        <f t="shared" si="703"/>
        <v>669467.75735452236</v>
      </c>
      <c r="BL1077" s="249">
        <f t="shared" si="703"/>
        <v>0</v>
      </c>
      <c r="BM1077" s="249">
        <f t="shared" si="703"/>
        <v>50428109.050168097</v>
      </c>
      <c r="BN1077" s="249">
        <f t="shared" si="703"/>
        <v>0</v>
      </c>
      <c r="BO1077" s="249">
        <f t="shared" ref="BO1077:BV1077" si="704">(BO1055/BO4)*BO2</f>
        <v>71787781.874641255</v>
      </c>
      <c r="BP1077" s="249">
        <f t="shared" si="704"/>
        <v>156730144.58579957</v>
      </c>
      <c r="BQ1077" s="249">
        <f t="shared" si="704"/>
        <v>33213307.519282766</v>
      </c>
      <c r="BR1077" s="249">
        <f t="shared" si="704"/>
        <v>0</v>
      </c>
      <c r="BS1077" s="249">
        <f t="shared" si="704"/>
        <v>56487095.740206242</v>
      </c>
      <c r="BT1077" s="249">
        <f t="shared" si="704"/>
        <v>36356933.212022595</v>
      </c>
      <c r="BU1077" s="249">
        <f t="shared" si="704"/>
        <v>123722737.03974818</v>
      </c>
      <c r="BV1077" s="249">
        <f t="shared" si="704"/>
        <v>237147549.67563269</v>
      </c>
      <c r="BW1077" s="417">
        <f t="shared" si="655"/>
        <v>2787522784.6036091</v>
      </c>
    </row>
    <row r="1078" spans="1:75" x14ac:dyDescent="0.25">
      <c r="A1078" s="180" t="s">
        <v>61</v>
      </c>
      <c r="C1078" s="249"/>
      <c r="D1078" s="249">
        <f t="shared" ref="D1078:AI1078" si="705">(D1057/C4)*C2</f>
        <v>0</v>
      </c>
      <c r="E1078" s="249">
        <f t="shared" si="705"/>
        <v>0</v>
      </c>
      <c r="F1078" s="249">
        <f t="shared" si="705"/>
        <v>0</v>
      </c>
      <c r="G1078" s="249">
        <f t="shared" si="705"/>
        <v>0</v>
      </c>
      <c r="H1078" s="249">
        <f t="shared" si="705"/>
        <v>0</v>
      </c>
      <c r="I1078" s="249">
        <f t="shared" si="705"/>
        <v>0</v>
      </c>
      <c r="J1078" s="249">
        <f t="shared" si="705"/>
        <v>0</v>
      </c>
      <c r="K1078" s="249">
        <f t="shared" si="705"/>
        <v>0</v>
      </c>
      <c r="L1078" s="249">
        <f t="shared" si="705"/>
        <v>0</v>
      </c>
      <c r="M1078" s="249">
        <f t="shared" si="705"/>
        <v>0</v>
      </c>
      <c r="N1078" s="249">
        <f t="shared" si="705"/>
        <v>0</v>
      </c>
      <c r="O1078" s="249">
        <f t="shared" si="705"/>
        <v>0</v>
      </c>
      <c r="P1078" s="249">
        <f t="shared" si="705"/>
        <v>0</v>
      </c>
      <c r="Q1078" s="249">
        <f t="shared" si="705"/>
        <v>0</v>
      </c>
      <c r="R1078" s="249">
        <f t="shared" si="705"/>
        <v>0</v>
      </c>
      <c r="S1078" s="249">
        <f t="shared" si="705"/>
        <v>0</v>
      </c>
      <c r="T1078" s="249">
        <f t="shared" si="705"/>
        <v>0</v>
      </c>
      <c r="U1078" s="249">
        <f t="shared" si="705"/>
        <v>0</v>
      </c>
      <c r="V1078" s="249">
        <f t="shared" si="705"/>
        <v>0</v>
      </c>
      <c r="W1078" s="249">
        <f t="shared" si="705"/>
        <v>0</v>
      </c>
      <c r="X1078" s="249">
        <f t="shared" si="705"/>
        <v>0</v>
      </c>
      <c r="Y1078" s="249">
        <f t="shared" si="705"/>
        <v>0</v>
      </c>
      <c r="Z1078" s="249">
        <f t="shared" si="705"/>
        <v>0</v>
      </c>
      <c r="AA1078" s="249">
        <f t="shared" si="705"/>
        <v>0</v>
      </c>
      <c r="AB1078" s="249">
        <f t="shared" si="705"/>
        <v>46545163.832626216</v>
      </c>
      <c r="AC1078" s="249">
        <f t="shared" si="705"/>
        <v>0</v>
      </c>
      <c r="AD1078" s="249">
        <f t="shared" si="705"/>
        <v>3285921.63369171</v>
      </c>
      <c r="AE1078" s="249">
        <f t="shared" si="705"/>
        <v>0</v>
      </c>
      <c r="AF1078" s="249">
        <f t="shared" si="705"/>
        <v>23075717.494579487</v>
      </c>
      <c r="AG1078" s="249">
        <f t="shared" si="705"/>
        <v>41856313.733959265</v>
      </c>
      <c r="AH1078" s="249">
        <f t="shared" si="705"/>
        <v>14341193.60883175</v>
      </c>
      <c r="AI1078" s="249">
        <f t="shared" si="705"/>
        <v>0</v>
      </c>
      <c r="AJ1078" s="249">
        <f t="shared" ref="AJ1078:BO1078" si="706">(AJ1057/AI4)*AI2</f>
        <v>14699241.774282854</v>
      </c>
      <c r="AK1078" s="249">
        <f t="shared" si="706"/>
        <v>12760017.417526333</v>
      </c>
      <c r="AL1078" s="249">
        <f t="shared" si="706"/>
        <v>44982391.867183179</v>
      </c>
      <c r="AM1078" s="249">
        <f t="shared" si="706"/>
        <v>90909050.291763708</v>
      </c>
      <c r="AN1078" s="249">
        <f t="shared" si="706"/>
        <v>11753638.824406609</v>
      </c>
      <c r="AO1078" s="249">
        <f t="shared" si="706"/>
        <v>0</v>
      </c>
      <c r="AP1078" s="249">
        <f t="shared" si="706"/>
        <v>7715154.7982390905</v>
      </c>
      <c r="AQ1078" s="249">
        <f t="shared" si="706"/>
        <v>0</v>
      </c>
      <c r="AR1078" s="249">
        <f t="shared" si="706"/>
        <v>11750180.206280841</v>
      </c>
      <c r="AS1078" s="249">
        <f t="shared" si="706"/>
        <v>35397709.471700311</v>
      </c>
      <c r="AT1078" s="249">
        <f t="shared" si="706"/>
        <v>9779763.5745761376</v>
      </c>
      <c r="AU1078" s="249">
        <f t="shared" si="706"/>
        <v>0</v>
      </c>
      <c r="AV1078" s="249">
        <f t="shared" si="706"/>
        <v>11364384.7836634</v>
      </c>
      <c r="AW1078" s="249">
        <f t="shared" si="706"/>
        <v>7050095.9485959718</v>
      </c>
      <c r="AX1078" s="249">
        <f t="shared" si="706"/>
        <v>33356243.80248465</v>
      </c>
      <c r="AY1078" s="249">
        <f t="shared" si="706"/>
        <v>40991255.150360979</v>
      </c>
      <c r="AZ1078" s="249">
        <f t="shared" si="706"/>
        <v>17484122.409330443</v>
      </c>
      <c r="BA1078" s="249">
        <f t="shared" si="706"/>
        <v>0</v>
      </c>
      <c r="BB1078" s="249">
        <f t="shared" si="706"/>
        <v>24508344.37315863</v>
      </c>
      <c r="BC1078" s="249">
        <f t="shared" si="706"/>
        <v>0</v>
      </c>
      <c r="BD1078" s="249">
        <f t="shared" si="706"/>
        <v>40248081.471875183</v>
      </c>
      <c r="BE1078" s="249">
        <f t="shared" si="706"/>
        <v>86922485.865260899</v>
      </c>
      <c r="BF1078" s="249">
        <f t="shared" si="706"/>
        <v>19684481.409573533</v>
      </c>
      <c r="BG1078" s="249">
        <f t="shared" si="706"/>
        <v>0</v>
      </c>
      <c r="BH1078" s="249">
        <f t="shared" si="706"/>
        <v>14981279.695024628</v>
      </c>
      <c r="BI1078" s="249">
        <f t="shared" si="706"/>
        <v>15416562.124674786</v>
      </c>
      <c r="BJ1078" s="249">
        <f t="shared" si="706"/>
        <v>65621632.437481277</v>
      </c>
      <c r="BK1078" s="249">
        <f t="shared" si="706"/>
        <v>115487217.526034</v>
      </c>
      <c r="BL1078" s="249">
        <f t="shared" si="706"/>
        <v>0</v>
      </c>
      <c r="BM1078" s="249">
        <f t="shared" si="706"/>
        <v>0</v>
      </c>
      <c r="BN1078" s="249">
        <f t="shared" si="706"/>
        <v>0</v>
      </c>
      <c r="BO1078" s="249">
        <f t="shared" si="706"/>
        <v>0</v>
      </c>
      <c r="BP1078" s="249">
        <f t="shared" ref="BP1078:BV1078" si="707">(BP1057/BO4)*BO2</f>
        <v>0</v>
      </c>
      <c r="BQ1078" s="249">
        <f t="shared" si="707"/>
        <v>0</v>
      </c>
      <c r="BR1078" s="249">
        <f t="shared" si="707"/>
        <v>0</v>
      </c>
      <c r="BS1078" s="249">
        <f t="shared" si="707"/>
        <v>0</v>
      </c>
      <c r="BT1078" s="249">
        <f t="shared" si="707"/>
        <v>0</v>
      </c>
      <c r="BU1078" s="249">
        <f t="shared" si="707"/>
        <v>0</v>
      </c>
      <c r="BV1078" s="249">
        <f t="shared" si="707"/>
        <v>0</v>
      </c>
      <c r="BW1078" s="417">
        <f t="shared" si="655"/>
        <v>861967645.52716601</v>
      </c>
    </row>
    <row r="1079" spans="1:75" x14ac:dyDescent="0.25">
      <c r="A1079" s="180" t="s">
        <v>58</v>
      </c>
      <c r="C1079" s="249"/>
      <c r="D1079" s="249"/>
      <c r="E1079" s="249">
        <f t="shared" ref="E1079:AJ1079" si="708">(E1059/C4)*C2</f>
        <v>0</v>
      </c>
      <c r="F1079" s="249">
        <f t="shared" si="708"/>
        <v>0</v>
      </c>
      <c r="G1079" s="249">
        <f t="shared" si="708"/>
        <v>0</v>
      </c>
      <c r="H1079" s="249">
        <f t="shared" si="708"/>
        <v>0</v>
      </c>
      <c r="I1079" s="249">
        <f t="shared" si="708"/>
        <v>0</v>
      </c>
      <c r="J1079" s="249">
        <f t="shared" si="708"/>
        <v>0</v>
      </c>
      <c r="K1079" s="249">
        <f t="shared" si="708"/>
        <v>0</v>
      </c>
      <c r="L1079" s="249">
        <f t="shared" si="708"/>
        <v>0</v>
      </c>
      <c r="M1079" s="249">
        <f t="shared" si="708"/>
        <v>0</v>
      </c>
      <c r="N1079" s="249">
        <f t="shared" si="708"/>
        <v>0</v>
      </c>
      <c r="O1079" s="249">
        <f t="shared" si="708"/>
        <v>0</v>
      </c>
      <c r="P1079" s="249">
        <f t="shared" si="708"/>
        <v>0</v>
      </c>
      <c r="Q1079" s="249">
        <f t="shared" si="708"/>
        <v>16953272.091281049</v>
      </c>
      <c r="R1079" s="249">
        <f t="shared" si="708"/>
        <v>0</v>
      </c>
      <c r="S1079" s="249">
        <f t="shared" si="708"/>
        <v>95995.267107580366</v>
      </c>
      <c r="T1079" s="249">
        <f t="shared" si="708"/>
        <v>0</v>
      </c>
      <c r="U1079" s="249">
        <f t="shared" si="708"/>
        <v>40747482.356840678</v>
      </c>
      <c r="V1079" s="249">
        <f t="shared" si="708"/>
        <v>94726082.256875709</v>
      </c>
      <c r="W1079" s="249">
        <f t="shared" si="708"/>
        <v>0</v>
      </c>
      <c r="X1079" s="249">
        <f t="shared" si="708"/>
        <v>0</v>
      </c>
      <c r="Y1079" s="249">
        <f t="shared" si="708"/>
        <v>3303139.9450917621</v>
      </c>
      <c r="Z1079" s="249">
        <f t="shared" si="708"/>
        <v>23350746.752171833</v>
      </c>
      <c r="AA1079" s="249">
        <f t="shared" si="708"/>
        <v>40670819.29781159</v>
      </c>
      <c r="AB1079" s="249">
        <f t="shared" si="708"/>
        <v>126355092.35840818</v>
      </c>
      <c r="AC1079" s="249">
        <f t="shared" si="708"/>
        <v>0</v>
      </c>
      <c r="AD1079" s="249">
        <f t="shared" si="708"/>
        <v>0</v>
      </c>
      <c r="AE1079" s="249">
        <f t="shared" si="708"/>
        <v>0</v>
      </c>
      <c r="AF1079" s="249">
        <f t="shared" si="708"/>
        <v>0</v>
      </c>
      <c r="AG1079" s="249">
        <f t="shared" si="708"/>
        <v>0</v>
      </c>
      <c r="AH1079" s="249">
        <f t="shared" si="708"/>
        <v>0</v>
      </c>
      <c r="AI1079" s="249">
        <f t="shared" si="708"/>
        <v>0</v>
      </c>
      <c r="AJ1079" s="249">
        <f t="shared" si="708"/>
        <v>0</v>
      </c>
      <c r="AK1079" s="249">
        <f t="shared" ref="AK1079:BP1079" si="709">(AK1059/AI4)*AI2</f>
        <v>0</v>
      </c>
      <c r="AL1079" s="249">
        <f t="shared" si="709"/>
        <v>0</v>
      </c>
      <c r="AM1079" s="249">
        <f t="shared" si="709"/>
        <v>0</v>
      </c>
      <c r="AN1079" s="249">
        <f t="shared" si="709"/>
        <v>0</v>
      </c>
      <c r="AO1079" s="249">
        <f t="shared" si="709"/>
        <v>0</v>
      </c>
      <c r="AP1079" s="249">
        <f t="shared" si="709"/>
        <v>0</v>
      </c>
      <c r="AQ1079" s="249">
        <f t="shared" si="709"/>
        <v>0</v>
      </c>
      <c r="AR1079" s="249">
        <f t="shared" si="709"/>
        <v>0</v>
      </c>
      <c r="AS1079" s="249">
        <f t="shared" si="709"/>
        <v>0</v>
      </c>
      <c r="AT1079" s="249">
        <f t="shared" si="709"/>
        <v>0</v>
      </c>
      <c r="AU1079" s="249">
        <f t="shared" si="709"/>
        <v>0</v>
      </c>
      <c r="AV1079" s="249">
        <f t="shared" si="709"/>
        <v>0</v>
      </c>
      <c r="AW1079" s="249">
        <f t="shared" si="709"/>
        <v>0</v>
      </c>
      <c r="AX1079" s="249">
        <f t="shared" si="709"/>
        <v>0</v>
      </c>
      <c r="AY1079" s="249">
        <f t="shared" si="709"/>
        <v>0</v>
      </c>
      <c r="AZ1079" s="249">
        <f t="shared" si="709"/>
        <v>0</v>
      </c>
      <c r="BA1079" s="249">
        <f t="shared" si="709"/>
        <v>0</v>
      </c>
      <c r="BB1079" s="249">
        <f t="shared" si="709"/>
        <v>0</v>
      </c>
      <c r="BC1079" s="249">
        <f t="shared" si="709"/>
        <v>0</v>
      </c>
      <c r="BD1079" s="249">
        <f t="shared" si="709"/>
        <v>0</v>
      </c>
      <c r="BE1079" s="249">
        <f t="shared" si="709"/>
        <v>0</v>
      </c>
      <c r="BF1079" s="249">
        <f t="shared" si="709"/>
        <v>0</v>
      </c>
      <c r="BG1079" s="249">
        <f t="shared" si="709"/>
        <v>0</v>
      </c>
      <c r="BH1079" s="249">
        <f t="shared" si="709"/>
        <v>0</v>
      </c>
      <c r="BI1079" s="249">
        <f t="shared" si="709"/>
        <v>0</v>
      </c>
      <c r="BJ1079" s="249">
        <f t="shared" si="709"/>
        <v>0</v>
      </c>
      <c r="BK1079" s="249">
        <f t="shared" si="709"/>
        <v>0</v>
      </c>
      <c r="BL1079" s="249">
        <f t="shared" si="709"/>
        <v>0</v>
      </c>
      <c r="BM1079" s="249">
        <f t="shared" si="709"/>
        <v>143457.37657596904</v>
      </c>
      <c r="BN1079" s="249">
        <f t="shared" si="709"/>
        <v>0</v>
      </c>
      <c r="BO1079" s="249">
        <f t="shared" si="709"/>
        <v>10806023.367893163</v>
      </c>
      <c r="BP1079" s="249">
        <f t="shared" si="709"/>
        <v>0</v>
      </c>
      <c r="BQ1079" s="249">
        <f t="shared" ref="BQ1079:BV1079" si="710">(BQ1059/BO4)*BO2</f>
        <v>15383096.115994552</v>
      </c>
      <c r="BR1079" s="249">
        <f t="shared" si="710"/>
        <v>33585030.982671343</v>
      </c>
      <c r="BS1079" s="249">
        <f t="shared" si="710"/>
        <v>7117137.3255605921</v>
      </c>
      <c r="BT1079" s="249">
        <f t="shared" si="710"/>
        <v>0</v>
      </c>
      <c r="BU1079" s="249">
        <f t="shared" si="710"/>
        <v>12104377.658615625</v>
      </c>
      <c r="BV1079" s="249">
        <f t="shared" si="710"/>
        <v>7790771.4025762705</v>
      </c>
      <c r="BW1079" s="417">
        <f t="shared" si="655"/>
        <v>433132524.55547589</v>
      </c>
    </row>
    <row r="1080" spans="1:75" x14ac:dyDescent="0.25">
      <c r="A1080" s="180" t="s">
        <v>59</v>
      </c>
      <c r="C1080" s="249"/>
      <c r="D1080" s="249"/>
      <c r="E1080" s="249"/>
      <c r="F1080" s="249">
        <f t="shared" ref="F1080:AK1080" si="711">(F1061/C4)*C2</f>
        <v>0</v>
      </c>
      <c r="G1080" s="249">
        <f t="shared" si="711"/>
        <v>0</v>
      </c>
      <c r="H1080" s="249">
        <f t="shared" si="711"/>
        <v>0</v>
      </c>
      <c r="I1080" s="249">
        <f t="shared" si="711"/>
        <v>0</v>
      </c>
      <c r="J1080" s="249">
        <f t="shared" si="711"/>
        <v>0</v>
      </c>
      <c r="K1080" s="249">
        <f t="shared" si="711"/>
        <v>0</v>
      </c>
      <c r="L1080" s="249">
        <f t="shared" si="711"/>
        <v>0</v>
      </c>
      <c r="M1080" s="249">
        <f t="shared" si="711"/>
        <v>0</v>
      </c>
      <c r="N1080" s="249">
        <f t="shared" si="711"/>
        <v>0</v>
      </c>
      <c r="O1080" s="249">
        <f t="shared" si="711"/>
        <v>0</v>
      </c>
      <c r="P1080" s="249">
        <f t="shared" si="711"/>
        <v>0</v>
      </c>
      <c r="Q1080" s="249">
        <f t="shared" si="711"/>
        <v>0</v>
      </c>
      <c r="R1080" s="249">
        <f t="shared" si="711"/>
        <v>5651090.6970936814</v>
      </c>
      <c r="S1080" s="249">
        <f t="shared" si="711"/>
        <v>0</v>
      </c>
      <c r="T1080" s="249">
        <f t="shared" si="711"/>
        <v>31998.422369193457</v>
      </c>
      <c r="U1080" s="249">
        <f t="shared" si="711"/>
        <v>0</v>
      </c>
      <c r="V1080" s="249">
        <f t="shared" si="711"/>
        <v>13582494.118946891</v>
      </c>
      <c r="W1080" s="249">
        <f t="shared" si="711"/>
        <v>31575360.752291899</v>
      </c>
      <c r="X1080" s="249">
        <f t="shared" si="711"/>
        <v>0</v>
      </c>
      <c r="Y1080" s="249">
        <f t="shared" si="711"/>
        <v>0</v>
      </c>
      <c r="Z1080" s="249">
        <f t="shared" si="711"/>
        <v>1101046.6483639204</v>
      </c>
      <c r="AA1080" s="249">
        <f t="shared" si="711"/>
        <v>7783582.250723944</v>
      </c>
      <c r="AB1080" s="249">
        <f t="shared" si="711"/>
        <v>13556939.765937194</v>
      </c>
      <c r="AC1080" s="249">
        <f t="shared" si="711"/>
        <v>42118364.119469404</v>
      </c>
      <c r="AD1080" s="249">
        <f t="shared" si="711"/>
        <v>0</v>
      </c>
      <c r="AE1080" s="249">
        <f t="shared" si="711"/>
        <v>0</v>
      </c>
      <c r="AF1080" s="249">
        <f t="shared" si="711"/>
        <v>0</v>
      </c>
      <c r="AG1080" s="249">
        <f t="shared" si="711"/>
        <v>0</v>
      </c>
      <c r="AH1080" s="249">
        <f t="shared" si="711"/>
        <v>0</v>
      </c>
      <c r="AI1080" s="249">
        <f t="shared" si="711"/>
        <v>0</v>
      </c>
      <c r="AJ1080" s="249">
        <f t="shared" si="711"/>
        <v>0</v>
      </c>
      <c r="AK1080" s="249">
        <f t="shared" si="711"/>
        <v>0</v>
      </c>
      <c r="AL1080" s="249">
        <f t="shared" ref="AL1080:BQ1080" si="712">(AL1061/AI4)*AI2</f>
        <v>0</v>
      </c>
      <c r="AM1080" s="249">
        <f t="shared" si="712"/>
        <v>0</v>
      </c>
      <c r="AN1080" s="249">
        <f t="shared" si="712"/>
        <v>0</v>
      </c>
      <c r="AO1080" s="249">
        <f t="shared" si="712"/>
        <v>0</v>
      </c>
      <c r="AP1080" s="249">
        <f t="shared" si="712"/>
        <v>15671518.432542145</v>
      </c>
      <c r="AQ1080" s="249">
        <f t="shared" si="712"/>
        <v>0</v>
      </c>
      <c r="AR1080" s="249">
        <f t="shared" si="712"/>
        <v>10286873.064318785</v>
      </c>
      <c r="AS1080" s="249">
        <f t="shared" si="712"/>
        <v>0</v>
      </c>
      <c r="AT1080" s="249">
        <f t="shared" si="712"/>
        <v>15666906.94170779</v>
      </c>
      <c r="AU1080" s="249">
        <f t="shared" si="712"/>
        <v>47196945.962267086</v>
      </c>
      <c r="AV1080" s="249">
        <f t="shared" si="712"/>
        <v>13039684.766101519</v>
      </c>
      <c r="AW1080" s="249">
        <f t="shared" si="712"/>
        <v>0</v>
      </c>
      <c r="AX1080" s="249">
        <f t="shared" si="712"/>
        <v>15152513.044884535</v>
      </c>
      <c r="AY1080" s="249">
        <f t="shared" si="712"/>
        <v>9400127.9314612951</v>
      </c>
      <c r="AZ1080" s="249">
        <f t="shared" si="712"/>
        <v>44474991.736646205</v>
      </c>
      <c r="BA1080" s="249">
        <f t="shared" si="712"/>
        <v>54655006.867147982</v>
      </c>
      <c r="BB1080" s="249">
        <f t="shared" si="712"/>
        <v>4371030.6023326106</v>
      </c>
      <c r="BC1080" s="249">
        <f t="shared" si="712"/>
        <v>0</v>
      </c>
      <c r="BD1080" s="249">
        <f t="shared" si="712"/>
        <v>6127086.0932896575</v>
      </c>
      <c r="BE1080" s="249">
        <f t="shared" si="712"/>
        <v>0</v>
      </c>
      <c r="BF1080" s="249">
        <f t="shared" si="712"/>
        <v>10062020.367968796</v>
      </c>
      <c r="BG1080" s="249">
        <f t="shared" si="712"/>
        <v>21730621.466315225</v>
      </c>
      <c r="BH1080" s="249">
        <f t="shared" si="712"/>
        <v>4921120.3523933832</v>
      </c>
      <c r="BI1080" s="249">
        <f t="shared" si="712"/>
        <v>0</v>
      </c>
      <c r="BJ1080" s="249">
        <f t="shared" si="712"/>
        <v>3745319.923756157</v>
      </c>
      <c r="BK1080" s="249">
        <f t="shared" si="712"/>
        <v>3854140.5311686965</v>
      </c>
      <c r="BL1080" s="249">
        <f t="shared" si="712"/>
        <v>16405408.109370319</v>
      </c>
      <c r="BM1080" s="249">
        <f t="shared" si="712"/>
        <v>28871804.381508499</v>
      </c>
      <c r="BN1080" s="249">
        <f t="shared" si="712"/>
        <v>143457.37657596904</v>
      </c>
      <c r="BO1080" s="249">
        <f t="shared" si="712"/>
        <v>0</v>
      </c>
      <c r="BP1080" s="249">
        <f t="shared" si="712"/>
        <v>10806023.367893163</v>
      </c>
      <c r="BQ1080" s="249">
        <f t="shared" si="712"/>
        <v>0</v>
      </c>
      <c r="BR1080" s="249">
        <f t="shared" ref="BR1080:BV1080" si="713">(BR1061/BO4)*BO2</f>
        <v>15383096.115994552</v>
      </c>
      <c r="BS1080" s="249">
        <f t="shared" si="713"/>
        <v>33585030.982671343</v>
      </c>
      <c r="BT1080" s="249">
        <f t="shared" si="713"/>
        <v>7117137.3255605921</v>
      </c>
      <c r="BU1080" s="249">
        <f t="shared" si="713"/>
        <v>0</v>
      </c>
      <c r="BV1080" s="249">
        <f t="shared" si="713"/>
        <v>12104377.658615625</v>
      </c>
      <c r="BW1080" s="417">
        <f t="shared" si="655"/>
        <v>520173120.17768806</v>
      </c>
    </row>
    <row r="1081" spans="1:75" ht="16.5" thickBot="1" x14ac:dyDescent="0.3">
      <c r="A1081" s="180" t="s">
        <v>66</v>
      </c>
      <c r="C1081" s="249"/>
      <c r="D1081" s="249"/>
      <c r="E1081" s="249"/>
      <c r="F1081" s="249"/>
      <c r="G1081" s="249">
        <f t="shared" ref="G1081:AL1081" si="714">(G1063/C4)*C2</f>
        <v>0</v>
      </c>
      <c r="H1081" s="249">
        <f t="shared" si="714"/>
        <v>0</v>
      </c>
      <c r="I1081" s="249">
        <f t="shared" si="714"/>
        <v>0</v>
      </c>
      <c r="J1081" s="249">
        <f t="shared" si="714"/>
        <v>0</v>
      </c>
      <c r="K1081" s="249">
        <f t="shared" si="714"/>
        <v>0</v>
      </c>
      <c r="L1081" s="249">
        <f t="shared" si="714"/>
        <v>0</v>
      </c>
      <c r="M1081" s="249">
        <f t="shared" si="714"/>
        <v>0</v>
      </c>
      <c r="N1081" s="249">
        <f t="shared" si="714"/>
        <v>0</v>
      </c>
      <c r="O1081" s="249">
        <f t="shared" si="714"/>
        <v>0</v>
      </c>
      <c r="P1081" s="249">
        <f t="shared" si="714"/>
        <v>0</v>
      </c>
      <c r="Q1081" s="249">
        <f t="shared" si="714"/>
        <v>0</v>
      </c>
      <c r="R1081" s="249">
        <f t="shared" si="714"/>
        <v>0</v>
      </c>
      <c r="S1081" s="249">
        <f t="shared" si="714"/>
        <v>0</v>
      </c>
      <c r="T1081" s="249">
        <f t="shared" si="714"/>
        <v>0</v>
      </c>
      <c r="U1081" s="249">
        <f t="shared" si="714"/>
        <v>0</v>
      </c>
      <c r="V1081" s="249">
        <f t="shared" si="714"/>
        <v>0</v>
      </c>
      <c r="W1081" s="249">
        <f t="shared" si="714"/>
        <v>0</v>
      </c>
      <c r="X1081" s="249">
        <f t="shared" si="714"/>
        <v>0</v>
      </c>
      <c r="Y1081" s="249">
        <f t="shared" si="714"/>
        <v>0</v>
      </c>
      <c r="Z1081" s="249">
        <f t="shared" si="714"/>
        <v>0</v>
      </c>
      <c r="AA1081" s="249">
        <f t="shared" si="714"/>
        <v>0</v>
      </c>
      <c r="AB1081" s="249">
        <f t="shared" si="714"/>
        <v>0</v>
      </c>
      <c r="AC1081" s="249">
        <f t="shared" si="714"/>
        <v>0</v>
      </c>
      <c r="AD1081" s="249">
        <f t="shared" si="714"/>
        <v>0</v>
      </c>
      <c r="AE1081" s="249">
        <f t="shared" si="714"/>
        <v>23272581.916313108</v>
      </c>
      <c r="AF1081" s="249">
        <f t="shared" si="714"/>
        <v>0</v>
      </c>
      <c r="AG1081" s="249">
        <f t="shared" si="714"/>
        <v>1642960.816845855</v>
      </c>
      <c r="AH1081" s="249">
        <f t="shared" si="714"/>
        <v>0</v>
      </c>
      <c r="AI1081" s="249">
        <f t="shared" si="714"/>
        <v>11537858.747289743</v>
      </c>
      <c r="AJ1081" s="249">
        <f t="shared" si="714"/>
        <v>20928156.866979633</v>
      </c>
      <c r="AK1081" s="249">
        <f t="shared" si="714"/>
        <v>7170596.8044158751</v>
      </c>
      <c r="AL1081" s="249">
        <f t="shared" si="714"/>
        <v>0</v>
      </c>
      <c r="AM1081" s="249">
        <f t="shared" ref="AM1081:BR1081" si="715">(AM1063/AI4)*AI2</f>
        <v>7349620.887141427</v>
      </c>
      <c r="AN1081" s="249">
        <f t="shared" si="715"/>
        <v>6380008.7087631663</v>
      </c>
      <c r="AO1081" s="249">
        <f t="shared" si="715"/>
        <v>22491195.933591589</v>
      </c>
      <c r="AP1081" s="249">
        <f t="shared" si="715"/>
        <v>45454525.145881854</v>
      </c>
      <c r="AQ1081" s="249">
        <f t="shared" si="715"/>
        <v>3917879.6081355363</v>
      </c>
      <c r="AR1081" s="249">
        <f t="shared" si="715"/>
        <v>0</v>
      </c>
      <c r="AS1081" s="249">
        <f t="shared" si="715"/>
        <v>2571718.2660796964</v>
      </c>
      <c r="AT1081" s="249">
        <f t="shared" si="715"/>
        <v>0</v>
      </c>
      <c r="AU1081" s="249">
        <f t="shared" si="715"/>
        <v>3916726.7354269475</v>
      </c>
      <c r="AV1081" s="249">
        <f t="shared" si="715"/>
        <v>11799236.490566771</v>
      </c>
      <c r="AW1081" s="249">
        <f t="shared" si="715"/>
        <v>3259921.1915253797</v>
      </c>
      <c r="AX1081" s="249">
        <f t="shared" si="715"/>
        <v>0</v>
      </c>
      <c r="AY1081" s="249">
        <f t="shared" si="715"/>
        <v>3788128.2612211336</v>
      </c>
      <c r="AZ1081" s="249">
        <f t="shared" si="715"/>
        <v>2350031.9828653238</v>
      </c>
      <c r="BA1081" s="249">
        <f t="shared" si="715"/>
        <v>11118747.934161551</v>
      </c>
      <c r="BB1081" s="249">
        <f t="shared" si="715"/>
        <v>13663751.716786996</v>
      </c>
      <c r="BC1081" s="249">
        <f t="shared" si="715"/>
        <v>0</v>
      </c>
      <c r="BD1081" s="249">
        <f t="shared" si="715"/>
        <v>0</v>
      </c>
      <c r="BE1081" s="249">
        <f t="shared" si="715"/>
        <v>0</v>
      </c>
      <c r="BF1081" s="249">
        <f t="shared" si="715"/>
        <v>0</v>
      </c>
      <c r="BG1081" s="249">
        <f t="shared" si="715"/>
        <v>0</v>
      </c>
      <c r="BH1081" s="249">
        <f t="shared" si="715"/>
        <v>0</v>
      </c>
      <c r="BI1081" s="249">
        <f t="shared" si="715"/>
        <v>0</v>
      </c>
      <c r="BJ1081" s="249">
        <f t="shared" si="715"/>
        <v>0</v>
      </c>
      <c r="BK1081" s="249">
        <f t="shared" si="715"/>
        <v>0</v>
      </c>
      <c r="BL1081" s="249">
        <f t="shared" si="715"/>
        <v>0</v>
      </c>
      <c r="BM1081" s="249">
        <f t="shared" si="715"/>
        <v>0</v>
      </c>
      <c r="BN1081" s="249">
        <f t="shared" si="715"/>
        <v>0</v>
      </c>
      <c r="BO1081" s="249">
        <f t="shared" si="715"/>
        <v>0</v>
      </c>
      <c r="BP1081" s="249">
        <f t="shared" si="715"/>
        <v>0</v>
      </c>
      <c r="BQ1081" s="249">
        <f t="shared" si="715"/>
        <v>0</v>
      </c>
      <c r="BR1081" s="249">
        <f t="shared" si="715"/>
        <v>0</v>
      </c>
      <c r="BS1081" s="249">
        <f t="shared" ref="BS1081:BV1081" si="716">(BS1063/BO4)*BO2</f>
        <v>0</v>
      </c>
      <c r="BT1081" s="249">
        <f t="shared" si="716"/>
        <v>0</v>
      </c>
      <c r="BU1081" s="249">
        <f t="shared" si="716"/>
        <v>0</v>
      </c>
      <c r="BV1081" s="249">
        <f t="shared" si="716"/>
        <v>0</v>
      </c>
      <c r="BW1081" s="417">
        <f t="shared" si="655"/>
        <v>202613648.01399159</v>
      </c>
    </row>
    <row r="1082" spans="1:75" ht="16.5" thickBot="1" x14ac:dyDescent="0.3">
      <c r="A1082" s="384" t="s">
        <v>517</v>
      </c>
      <c r="C1082" s="592">
        <f>C1077+C1078+C1079+C1080+C1081</f>
        <v>0</v>
      </c>
      <c r="D1082" s="572">
        <f t="shared" ref="D1082:BO1082" si="717">D1077+D1078+D1079+D1080+D1081</f>
        <v>0</v>
      </c>
      <c r="E1082" s="572">
        <f t="shared" si="717"/>
        <v>0</v>
      </c>
      <c r="F1082" s="572">
        <f t="shared" si="717"/>
        <v>0</v>
      </c>
      <c r="G1082" s="572">
        <f t="shared" si="717"/>
        <v>0</v>
      </c>
      <c r="H1082" s="572">
        <f t="shared" si="717"/>
        <v>0</v>
      </c>
      <c r="I1082" s="572">
        <f t="shared" si="717"/>
        <v>0</v>
      </c>
      <c r="J1082" s="572">
        <f t="shared" si="717"/>
        <v>0</v>
      </c>
      <c r="K1082" s="572">
        <f t="shared" si="717"/>
        <v>0</v>
      </c>
      <c r="L1082" s="572">
        <f t="shared" si="717"/>
        <v>0</v>
      </c>
      <c r="M1082" s="572">
        <f t="shared" si="717"/>
        <v>0</v>
      </c>
      <c r="N1082" s="572">
        <f t="shared" si="717"/>
        <v>0</v>
      </c>
      <c r="O1082" s="572">
        <f t="shared" si="717"/>
        <v>15069575.192249821</v>
      </c>
      <c r="P1082" s="572">
        <f t="shared" si="717"/>
        <v>0</v>
      </c>
      <c r="Q1082" s="572">
        <f t="shared" si="717"/>
        <v>17038601.217598896</v>
      </c>
      <c r="R1082" s="572">
        <f t="shared" si="717"/>
        <v>5651090.6970936814</v>
      </c>
      <c r="S1082" s="572">
        <f t="shared" si="717"/>
        <v>36315979.584299289</v>
      </c>
      <c r="T1082" s="572">
        <f t="shared" si="717"/>
        <v>84232960.428480938</v>
      </c>
      <c r="U1082" s="572">
        <f t="shared" si="717"/>
        <v>40747482.356840678</v>
      </c>
      <c r="V1082" s="572">
        <f t="shared" si="717"/>
        <v>108308576.3758226</v>
      </c>
      <c r="W1082" s="572">
        <f t="shared" si="717"/>
        <v>34511485.14792902</v>
      </c>
      <c r="X1082" s="572">
        <f t="shared" si="717"/>
        <v>20756219.335263852</v>
      </c>
      <c r="Y1082" s="572">
        <f t="shared" si="717"/>
        <v>39454979.32092429</v>
      </c>
      <c r="Z1082" s="572">
        <f t="shared" si="717"/>
        <v>136767431.05245414</v>
      </c>
      <c r="AA1082" s="572">
        <f t="shared" si="717"/>
        <v>133787201.90835027</v>
      </c>
      <c r="AB1082" s="572">
        <f t="shared" si="717"/>
        <v>186457195.95697159</v>
      </c>
      <c r="AC1082" s="572">
        <f t="shared" si="717"/>
        <v>48142553.781237543</v>
      </c>
      <c r="AD1082" s="572">
        <f t="shared" si="717"/>
        <v>3285921.63369171</v>
      </c>
      <c r="AE1082" s="572">
        <f t="shared" si="717"/>
        <v>65578063.989708826</v>
      </c>
      <c r="AF1082" s="572">
        <f t="shared" si="717"/>
        <v>99812292.6735048</v>
      </c>
      <c r="AG1082" s="572">
        <f t="shared" si="717"/>
        <v>69791462.833663329</v>
      </c>
      <c r="AH1082" s="572">
        <f t="shared" si="717"/>
        <v>14341193.60883175</v>
      </c>
      <c r="AI1082" s="572">
        <f t="shared" si="717"/>
        <v>38486468.666808307</v>
      </c>
      <c r="AJ1082" s="572">
        <f t="shared" si="717"/>
        <v>59020763.906727433</v>
      </c>
      <c r="AK1082" s="572">
        <f t="shared" si="717"/>
        <v>102398332.6451114</v>
      </c>
      <c r="AL1082" s="572">
        <f t="shared" si="717"/>
        <v>211648984.06874999</v>
      </c>
      <c r="AM1082" s="572">
        <f t="shared" si="717"/>
        <v>145273226.47653159</v>
      </c>
      <c r="AN1082" s="572">
        <f t="shared" si="717"/>
        <v>18133647.533169776</v>
      </c>
      <c r="AO1082" s="572">
        <f t="shared" si="717"/>
        <v>53351815.126547948</v>
      </c>
      <c r="AP1082" s="572">
        <f t="shared" si="717"/>
        <v>68841198.376663089</v>
      </c>
      <c r="AQ1082" s="572">
        <f t="shared" si="717"/>
        <v>50918600.433258899</v>
      </c>
      <c r="AR1082" s="572">
        <f t="shared" si="717"/>
        <v>163627891.15740085</v>
      </c>
      <c r="AS1082" s="572">
        <f t="shared" si="717"/>
        <v>77088482.036084563</v>
      </c>
      <c r="AT1082" s="572">
        <f t="shared" si="717"/>
        <v>25446670.516283929</v>
      </c>
      <c r="AU1082" s="572">
        <f t="shared" si="717"/>
        <v>96571211.832347631</v>
      </c>
      <c r="AV1082" s="572">
        <f t="shared" si="717"/>
        <v>64403689.834715575</v>
      </c>
      <c r="AW1082" s="572">
        <f t="shared" si="717"/>
        <v>143734992.35005996</v>
      </c>
      <c r="AX1082" s="572">
        <f t="shared" si="717"/>
        <v>212473777.44881311</v>
      </c>
      <c r="AY1082" s="572">
        <f t="shared" si="717"/>
        <v>76034664.354706466</v>
      </c>
      <c r="AZ1082" s="572">
        <f t="shared" si="717"/>
        <v>64309146.128841974</v>
      </c>
      <c r="BA1082" s="572">
        <f t="shared" si="717"/>
        <v>96409185.267757803</v>
      </c>
      <c r="BB1082" s="572">
        <f t="shared" si="717"/>
        <v>42543126.692278236</v>
      </c>
      <c r="BC1082" s="572">
        <f t="shared" si="717"/>
        <v>50310101.839843974</v>
      </c>
      <c r="BD1082" s="572">
        <f t="shared" si="717"/>
        <v>155028274.89674094</v>
      </c>
      <c r="BE1082" s="572">
        <f t="shared" si="717"/>
        <v>111528087.62722781</v>
      </c>
      <c r="BF1082" s="572">
        <f t="shared" si="717"/>
        <v>29746501.77754233</v>
      </c>
      <c r="BG1082" s="572">
        <f t="shared" si="717"/>
        <v>40457221.085096009</v>
      </c>
      <c r="BH1082" s="572">
        <f t="shared" si="717"/>
        <v>39173102.703261487</v>
      </c>
      <c r="BI1082" s="572">
        <f t="shared" si="717"/>
        <v>97443602.671526372</v>
      </c>
      <c r="BJ1082" s="572">
        <f t="shared" si="717"/>
        <v>213725974.26877993</v>
      </c>
      <c r="BK1082" s="572">
        <f t="shared" si="717"/>
        <v>120010825.81455722</v>
      </c>
      <c r="BL1082" s="572">
        <f t="shared" si="717"/>
        <v>16405408.109370319</v>
      </c>
      <c r="BM1082" s="572">
        <f t="shared" si="717"/>
        <v>79443370.808252573</v>
      </c>
      <c r="BN1082" s="572">
        <f t="shared" si="717"/>
        <v>143457.37657596904</v>
      </c>
      <c r="BO1082" s="572">
        <f t="shared" si="717"/>
        <v>82593805.242534414</v>
      </c>
      <c r="BP1082" s="572">
        <f t="shared" ref="BP1082:BV1082" si="718">BP1077+BP1078+BP1079+BP1080+BP1081</f>
        <v>167536167.95369273</v>
      </c>
      <c r="BQ1082" s="572">
        <f t="shared" si="718"/>
        <v>48596403.635277316</v>
      </c>
      <c r="BR1082" s="572">
        <f t="shared" si="718"/>
        <v>48968127.098665893</v>
      </c>
      <c r="BS1082" s="572">
        <f t="shared" si="718"/>
        <v>97189264.048438177</v>
      </c>
      <c r="BT1082" s="572">
        <f t="shared" si="718"/>
        <v>43474070.537583187</v>
      </c>
      <c r="BU1082" s="572">
        <f t="shared" si="718"/>
        <v>135827114.69836381</v>
      </c>
      <c r="BV1082" s="573">
        <f t="shared" si="718"/>
        <v>257042698.73682457</v>
      </c>
      <c r="BW1082" s="417">
        <f t="shared" si="655"/>
        <v>4805409722.8779306</v>
      </c>
    </row>
    <row r="1083" spans="1:75" ht="16.5" thickBot="1" x14ac:dyDescent="0.3">
      <c r="C1083" s="249"/>
      <c r="D1083" s="249"/>
      <c r="E1083" s="249"/>
      <c r="F1083" s="249"/>
      <c r="G1083" s="249"/>
      <c r="H1083" s="249"/>
      <c r="I1083" s="249"/>
      <c r="J1083" s="249"/>
      <c r="K1083" s="249"/>
      <c r="L1083" s="249"/>
      <c r="M1083" s="249"/>
      <c r="N1083" s="249"/>
      <c r="O1083" s="249"/>
      <c r="P1083" s="249"/>
      <c r="Q1083" s="249"/>
      <c r="R1083" s="249"/>
      <c r="S1083" s="249"/>
      <c r="T1083" s="249"/>
      <c r="U1083" s="249"/>
      <c r="V1083" s="249"/>
      <c r="W1083" s="249"/>
      <c r="X1083" s="249"/>
      <c r="Y1083" s="249"/>
      <c r="Z1083" s="249"/>
      <c r="AA1083" s="249"/>
      <c r="AB1083" s="249"/>
      <c r="AC1083" s="249"/>
      <c r="AD1083" s="249"/>
      <c r="AE1083" s="249"/>
      <c r="AF1083" s="249"/>
      <c r="AG1083" s="249"/>
      <c r="AH1083" s="249"/>
      <c r="AI1083" s="249"/>
      <c r="AJ1083" s="249"/>
      <c r="AK1083" s="249"/>
      <c r="AL1083" s="249"/>
      <c r="AM1083" s="249"/>
      <c r="AN1083" s="249"/>
      <c r="AO1083" s="249"/>
      <c r="AP1083" s="249"/>
      <c r="AQ1083" s="249"/>
      <c r="AR1083" s="249"/>
      <c r="AS1083" s="249"/>
      <c r="AT1083" s="249"/>
      <c r="AU1083" s="249"/>
      <c r="AV1083" s="249"/>
      <c r="AW1083" s="249"/>
      <c r="AX1083" s="249"/>
      <c r="AY1083" s="249"/>
      <c r="AZ1083" s="249"/>
      <c r="BA1083" s="249"/>
      <c r="BB1083" s="249"/>
      <c r="BC1083" s="249"/>
      <c r="BD1083" s="249"/>
      <c r="BE1083" s="249"/>
      <c r="BF1083" s="249"/>
      <c r="BG1083" s="249"/>
      <c r="BH1083" s="249"/>
      <c r="BI1083" s="249"/>
      <c r="BJ1083" s="249"/>
      <c r="BK1083" s="249"/>
      <c r="BL1083" s="249"/>
      <c r="BM1083" s="249"/>
      <c r="BN1083" s="249"/>
      <c r="BO1083" s="249"/>
      <c r="BP1083" s="249"/>
      <c r="BQ1083" s="249"/>
      <c r="BR1083" s="249"/>
      <c r="BS1083" s="249"/>
      <c r="BT1083" s="249"/>
      <c r="BU1083" s="249"/>
      <c r="BV1083" s="249"/>
      <c r="BW1083" s="405">
        <f t="shared" si="655"/>
        <v>0</v>
      </c>
    </row>
    <row r="1084" spans="1:75" x14ac:dyDescent="0.25">
      <c r="A1084" s="467" t="s">
        <v>359</v>
      </c>
      <c r="C1084" s="439">
        <f>IF(C1074&lt;C1082,C1082-C1074,0)</f>
        <v>0</v>
      </c>
      <c r="D1084" s="440">
        <f t="shared" ref="D1084:BO1084" si="719">IF(D1074&lt;D1082,D1082-D1074,0)</f>
        <v>0</v>
      </c>
      <c r="E1084" s="440">
        <f t="shared" si="719"/>
        <v>0</v>
      </c>
      <c r="F1084" s="440">
        <f t="shared" si="719"/>
        <v>0</v>
      </c>
      <c r="G1084" s="440">
        <f t="shared" si="719"/>
        <v>0</v>
      </c>
      <c r="H1084" s="440">
        <f t="shared" si="719"/>
        <v>0</v>
      </c>
      <c r="I1084" s="440">
        <f t="shared" si="719"/>
        <v>0</v>
      </c>
      <c r="J1084" s="440">
        <f t="shared" si="719"/>
        <v>0</v>
      </c>
      <c r="K1084" s="440">
        <f t="shared" si="719"/>
        <v>0</v>
      </c>
      <c r="L1084" s="440">
        <f t="shared" si="719"/>
        <v>0</v>
      </c>
      <c r="M1084" s="440">
        <f t="shared" si="719"/>
        <v>0</v>
      </c>
      <c r="N1084" s="440">
        <f t="shared" si="719"/>
        <v>0</v>
      </c>
      <c r="O1084" s="440">
        <f t="shared" si="719"/>
        <v>0</v>
      </c>
      <c r="P1084" s="440">
        <f t="shared" si="719"/>
        <v>0</v>
      </c>
      <c r="Q1084" s="440">
        <f t="shared" si="719"/>
        <v>0</v>
      </c>
      <c r="R1084" s="440">
        <f t="shared" si="719"/>
        <v>0</v>
      </c>
      <c r="S1084" s="440">
        <f t="shared" si="719"/>
        <v>22751.220401600003</v>
      </c>
      <c r="T1084" s="440">
        <f t="shared" si="719"/>
        <v>0</v>
      </c>
      <c r="U1084" s="440">
        <f t="shared" si="719"/>
        <v>0</v>
      </c>
      <c r="V1084" s="440">
        <f t="shared" si="719"/>
        <v>8538099.105111897</v>
      </c>
      <c r="W1084" s="440">
        <f t="shared" si="719"/>
        <v>1633208.314773716</v>
      </c>
      <c r="X1084" s="440">
        <f t="shared" si="719"/>
        <v>0</v>
      </c>
      <c r="Y1084" s="440">
        <f t="shared" si="719"/>
        <v>5379.7067509666085</v>
      </c>
      <c r="Z1084" s="440">
        <f t="shared" si="719"/>
        <v>0</v>
      </c>
      <c r="AA1084" s="440">
        <f t="shared" si="719"/>
        <v>3900655.1533175707</v>
      </c>
      <c r="AB1084" s="440">
        <f t="shared" si="719"/>
        <v>48828262.637833416</v>
      </c>
      <c r="AC1084" s="440">
        <f t="shared" si="719"/>
        <v>5088146.4908998534</v>
      </c>
      <c r="AD1084" s="440">
        <f t="shared" si="719"/>
        <v>146087.15625657467</v>
      </c>
      <c r="AE1084" s="440">
        <f t="shared" si="719"/>
        <v>1264133.0210043266</v>
      </c>
      <c r="AF1084" s="440">
        <f t="shared" si="719"/>
        <v>1448966.7780449837</v>
      </c>
      <c r="AG1084" s="440">
        <f t="shared" si="719"/>
        <v>2659757.3241049349</v>
      </c>
      <c r="AH1084" s="440">
        <f t="shared" si="719"/>
        <v>3599958.2890080772</v>
      </c>
      <c r="AI1084" s="440">
        <f t="shared" si="719"/>
        <v>104667.29196591675</v>
      </c>
      <c r="AJ1084" s="440">
        <f t="shared" si="719"/>
        <v>0</v>
      </c>
      <c r="AK1084" s="440">
        <f t="shared" si="719"/>
        <v>0</v>
      </c>
      <c r="AL1084" s="440">
        <f t="shared" si="719"/>
        <v>0</v>
      </c>
      <c r="AM1084" s="440">
        <f t="shared" si="719"/>
        <v>0</v>
      </c>
      <c r="AN1084" s="440">
        <f t="shared" si="719"/>
        <v>6387075.6682786904</v>
      </c>
      <c r="AO1084" s="440">
        <f t="shared" si="719"/>
        <v>2213042.7945924848</v>
      </c>
      <c r="AP1084" s="440">
        <f t="shared" si="719"/>
        <v>0</v>
      </c>
      <c r="AQ1084" s="440">
        <f t="shared" si="719"/>
        <v>918258.40577647835</v>
      </c>
      <c r="AR1084" s="440">
        <f t="shared" si="719"/>
        <v>0</v>
      </c>
      <c r="AS1084" s="440">
        <f t="shared" si="719"/>
        <v>1333821.9220011681</v>
      </c>
      <c r="AT1084" s="440">
        <f t="shared" si="719"/>
        <v>0</v>
      </c>
      <c r="AU1084" s="440">
        <f t="shared" si="719"/>
        <v>0</v>
      </c>
      <c r="AV1084" s="440">
        <f t="shared" si="719"/>
        <v>5890115.353470698</v>
      </c>
      <c r="AW1084" s="440">
        <f t="shared" si="719"/>
        <v>0</v>
      </c>
      <c r="AX1084" s="440">
        <f t="shared" si="719"/>
        <v>13164008.767308742</v>
      </c>
      <c r="AY1084" s="440">
        <f t="shared" si="719"/>
        <v>426448.53839381039</v>
      </c>
      <c r="AZ1084" s="440">
        <f t="shared" si="719"/>
        <v>0</v>
      </c>
      <c r="BA1084" s="440">
        <f t="shared" si="719"/>
        <v>5251382.7408352792</v>
      </c>
      <c r="BB1084" s="440">
        <f t="shared" si="719"/>
        <v>0</v>
      </c>
      <c r="BC1084" s="440">
        <f t="shared" si="719"/>
        <v>0</v>
      </c>
      <c r="BD1084" s="440">
        <f t="shared" si="719"/>
        <v>573578.83378282189</v>
      </c>
      <c r="BE1084" s="440">
        <f t="shared" si="719"/>
        <v>12942743.87235117</v>
      </c>
      <c r="BF1084" s="440">
        <f t="shared" si="719"/>
        <v>0</v>
      </c>
      <c r="BG1084" s="440">
        <f t="shared" si="719"/>
        <v>11210299.695419453</v>
      </c>
      <c r="BH1084" s="440">
        <f t="shared" si="719"/>
        <v>0</v>
      </c>
      <c r="BI1084" s="440">
        <f t="shared" si="719"/>
        <v>0</v>
      </c>
      <c r="BJ1084" s="440">
        <f t="shared" si="719"/>
        <v>0</v>
      </c>
      <c r="BK1084" s="440">
        <f t="shared" si="719"/>
        <v>20415917.727309093</v>
      </c>
      <c r="BL1084" s="440">
        <f t="shared" si="719"/>
        <v>0</v>
      </c>
      <c r="BM1084" s="440">
        <f t="shared" si="719"/>
        <v>2534032.4798197448</v>
      </c>
      <c r="BN1084" s="440">
        <f t="shared" si="719"/>
        <v>0</v>
      </c>
      <c r="BO1084" s="440">
        <f t="shared" si="719"/>
        <v>0</v>
      </c>
      <c r="BP1084" s="440">
        <f t="shared" ref="BP1084:BV1084" si="720">IF(BP1074&lt;BP1082,BP1082-BP1074,0)</f>
        <v>0</v>
      </c>
      <c r="BQ1084" s="440">
        <f t="shared" si="720"/>
        <v>2002093.7986680046</v>
      </c>
      <c r="BR1084" s="440">
        <f t="shared" si="720"/>
        <v>0</v>
      </c>
      <c r="BS1084" s="440">
        <f t="shared" si="720"/>
        <v>0</v>
      </c>
      <c r="BT1084" s="440">
        <f t="shared" si="720"/>
        <v>0</v>
      </c>
      <c r="BU1084" s="440">
        <f t="shared" si="720"/>
        <v>1389035.5405333936</v>
      </c>
      <c r="BV1084" s="441">
        <f t="shared" si="720"/>
        <v>17836.015816897154</v>
      </c>
      <c r="BW1084" s="417">
        <f t="shared" si="655"/>
        <v>163909764.64383179</v>
      </c>
    </row>
    <row r="1085" spans="1:75" ht="16.5" thickBot="1" x14ac:dyDescent="0.3">
      <c r="A1085" s="468" t="s">
        <v>360</v>
      </c>
      <c r="C1085" s="435">
        <f>IF(C1074&gt;C1082,C1074-C1082,0)</f>
        <v>0</v>
      </c>
      <c r="D1085" s="436">
        <f t="shared" ref="D1085:BO1085" si="721">IF(D1074&gt;D1082,D1074-D1082,0)</f>
        <v>0</v>
      </c>
      <c r="E1085" s="436">
        <f t="shared" si="721"/>
        <v>0</v>
      </c>
      <c r="F1085" s="436">
        <f t="shared" si="721"/>
        <v>0</v>
      </c>
      <c r="G1085" s="436">
        <f t="shared" si="721"/>
        <v>0</v>
      </c>
      <c r="H1085" s="436">
        <f t="shared" si="721"/>
        <v>0</v>
      </c>
      <c r="I1085" s="436">
        <f t="shared" si="721"/>
        <v>0</v>
      </c>
      <c r="J1085" s="436">
        <f t="shared" si="721"/>
        <v>0</v>
      </c>
      <c r="K1085" s="436">
        <f t="shared" si="721"/>
        <v>0</v>
      </c>
      <c r="L1085" s="436">
        <f t="shared" si="721"/>
        <v>0</v>
      </c>
      <c r="M1085" s="436">
        <f t="shared" si="721"/>
        <v>0</v>
      </c>
      <c r="N1085" s="436">
        <f t="shared" si="721"/>
        <v>0</v>
      </c>
      <c r="O1085" s="436">
        <f t="shared" si="721"/>
        <v>0</v>
      </c>
      <c r="P1085" s="436">
        <f t="shared" si="721"/>
        <v>0</v>
      </c>
      <c r="Q1085" s="436">
        <f t="shared" si="721"/>
        <v>11098580.505564719</v>
      </c>
      <c r="R1085" s="436">
        <f t="shared" si="721"/>
        <v>3347955.4335005479</v>
      </c>
      <c r="S1085" s="436">
        <f t="shared" si="721"/>
        <v>0</v>
      </c>
      <c r="T1085" s="436">
        <f t="shared" si="721"/>
        <v>1108.7394375354052</v>
      </c>
      <c r="U1085" s="436">
        <f t="shared" si="721"/>
        <v>21976852.194616526</v>
      </c>
      <c r="V1085" s="436">
        <f t="shared" si="721"/>
        <v>0</v>
      </c>
      <c r="W1085" s="436">
        <f t="shared" si="721"/>
        <v>0</v>
      </c>
      <c r="X1085" s="436">
        <f t="shared" si="721"/>
        <v>0</v>
      </c>
      <c r="Y1085" s="436">
        <f t="shared" si="721"/>
        <v>0</v>
      </c>
      <c r="Z1085" s="436">
        <f t="shared" si="721"/>
        <v>881328.70818716288</v>
      </c>
      <c r="AA1085" s="436">
        <f t="shared" si="721"/>
        <v>0</v>
      </c>
      <c r="AB1085" s="436">
        <f t="shared" si="721"/>
        <v>0</v>
      </c>
      <c r="AC1085" s="436">
        <f t="shared" si="721"/>
        <v>0</v>
      </c>
      <c r="AD1085" s="436">
        <f t="shared" si="721"/>
        <v>0</v>
      </c>
      <c r="AE1085" s="436">
        <f t="shared" si="721"/>
        <v>0</v>
      </c>
      <c r="AF1085" s="436">
        <f t="shared" si="721"/>
        <v>0</v>
      </c>
      <c r="AG1085" s="436">
        <f t="shared" si="721"/>
        <v>0</v>
      </c>
      <c r="AH1085" s="436">
        <f t="shared" si="721"/>
        <v>0</v>
      </c>
      <c r="AI1085" s="436">
        <f t="shared" si="721"/>
        <v>0</v>
      </c>
      <c r="AJ1085" s="436">
        <f t="shared" si="721"/>
        <v>1583549.6271781251</v>
      </c>
      <c r="AK1085" s="436">
        <f t="shared" si="721"/>
        <v>3115717.2433572114</v>
      </c>
      <c r="AL1085" s="436">
        <f t="shared" si="721"/>
        <v>6356092.2940630615</v>
      </c>
      <c r="AM1085" s="436">
        <f t="shared" si="721"/>
        <v>7797895.3378127217</v>
      </c>
      <c r="AN1085" s="436">
        <f t="shared" si="721"/>
        <v>0</v>
      </c>
      <c r="AO1085" s="436">
        <f t="shared" si="721"/>
        <v>0</v>
      </c>
      <c r="AP1085" s="436">
        <f t="shared" si="721"/>
        <v>3426201.4564984739</v>
      </c>
      <c r="AQ1085" s="436">
        <f t="shared" si="721"/>
        <v>0</v>
      </c>
      <c r="AR1085" s="436">
        <f t="shared" si="721"/>
        <v>5415195.3752069473</v>
      </c>
      <c r="AS1085" s="436">
        <f t="shared" si="721"/>
        <v>0</v>
      </c>
      <c r="AT1085" s="436">
        <f t="shared" si="721"/>
        <v>5503513.9655331969</v>
      </c>
      <c r="AU1085" s="436">
        <f t="shared" si="721"/>
        <v>1718643.3667003363</v>
      </c>
      <c r="AV1085" s="436">
        <f t="shared" si="721"/>
        <v>0</v>
      </c>
      <c r="AW1085" s="436">
        <f t="shared" si="721"/>
        <v>3446567.9495705366</v>
      </c>
      <c r="AX1085" s="436">
        <f t="shared" si="721"/>
        <v>0</v>
      </c>
      <c r="AY1085" s="436">
        <f t="shared" si="721"/>
        <v>0</v>
      </c>
      <c r="AZ1085" s="436">
        <f t="shared" si="721"/>
        <v>9843660.2520347461</v>
      </c>
      <c r="BA1085" s="436">
        <f t="shared" si="721"/>
        <v>0</v>
      </c>
      <c r="BB1085" s="436">
        <f t="shared" si="721"/>
        <v>8103286.6846647188</v>
      </c>
      <c r="BC1085" s="436">
        <f t="shared" si="721"/>
        <v>0</v>
      </c>
      <c r="BD1085" s="436">
        <f t="shared" si="721"/>
        <v>0</v>
      </c>
      <c r="BE1085" s="436">
        <f t="shared" si="721"/>
        <v>0</v>
      </c>
      <c r="BF1085" s="436">
        <f t="shared" si="721"/>
        <v>2779741.8972611018</v>
      </c>
      <c r="BG1085" s="436">
        <f t="shared" si="721"/>
        <v>0</v>
      </c>
      <c r="BH1085" s="436">
        <f t="shared" si="721"/>
        <v>7462843.4177394286</v>
      </c>
      <c r="BI1085" s="436">
        <f t="shared" si="721"/>
        <v>1960809.964432463</v>
      </c>
      <c r="BJ1085" s="436">
        <f t="shared" si="721"/>
        <v>3395290.344316721</v>
      </c>
      <c r="BK1085" s="436">
        <f t="shared" si="721"/>
        <v>0</v>
      </c>
      <c r="BL1085" s="436">
        <f t="shared" si="721"/>
        <v>2945447.4528980348</v>
      </c>
      <c r="BM1085" s="436">
        <f t="shared" si="721"/>
        <v>0</v>
      </c>
      <c r="BN1085" s="436">
        <f t="shared" si="721"/>
        <v>52860.07196014389</v>
      </c>
      <c r="BO1085" s="436">
        <f t="shared" si="721"/>
        <v>1005161.8649639338</v>
      </c>
      <c r="BP1085" s="436">
        <f t="shared" ref="BP1085:BV1085" si="722">IF(BP1074&gt;BP1082,BP1074-BP1082,0)</f>
        <v>1583260.5446606576</v>
      </c>
      <c r="BQ1085" s="436">
        <f t="shared" si="722"/>
        <v>0</v>
      </c>
      <c r="BR1085" s="436">
        <f t="shared" si="722"/>
        <v>19620934.42816554</v>
      </c>
      <c r="BS1085" s="436">
        <f t="shared" si="722"/>
        <v>5236062.4853620082</v>
      </c>
      <c r="BT1085" s="436">
        <f t="shared" si="722"/>
        <v>1681444.6679870337</v>
      </c>
      <c r="BU1085" s="436">
        <f t="shared" si="722"/>
        <v>0</v>
      </c>
      <c r="BV1085" s="437">
        <f t="shared" si="722"/>
        <v>0</v>
      </c>
      <c r="BW1085" s="417">
        <f t="shared" si="655"/>
        <v>141340006.27367365</v>
      </c>
    </row>
    <row r="1086" spans="1:75" ht="16.5" thickBot="1" x14ac:dyDescent="0.3">
      <c r="C1086" s="249"/>
      <c r="D1086" s="249"/>
      <c r="E1086" s="249"/>
      <c r="F1086" s="249"/>
      <c r="G1086" s="249"/>
      <c r="H1086" s="249"/>
      <c r="I1086" s="249"/>
      <c r="J1086" s="249"/>
      <c r="K1086" s="249"/>
      <c r="L1086" s="249"/>
      <c r="M1086" s="249"/>
      <c r="N1086" s="249"/>
      <c r="O1086" s="249"/>
      <c r="P1086" s="249"/>
      <c r="Q1086" s="249"/>
      <c r="R1086" s="249"/>
      <c r="S1086" s="249"/>
      <c r="T1086" s="249"/>
      <c r="U1086" s="249"/>
      <c r="V1086" s="249"/>
      <c r="W1086" s="249"/>
      <c r="X1086" s="249"/>
      <c r="Y1086" s="249"/>
      <c r="Z1086" s="249"/>
      <c r="AA1086" s="249"/>
      <c r="AB1086" s="249"/>
      <c r="AC1086" s="249"/>
      <c r="AD1086" s="249"/>
      <c r="AE1086" s="249"/>
      <c r="AF1086" s="249"/>
      <c r="AG1086" s="249"/>
      <c r="AH1086" s="249"/>
      <c r="AI1086" s="249"/>
      <c r="AJ1086" s="249"/>
      <c r="AK1086" s="249"/>
      <c r="AL1086" s="249"/>
      <c r="AM1086" s="249"/>
      <c r="AN1086" s="249"/>
      <c r="AO1086" s="249"/>
      <c r="AP1086" s="249"/>
      <c r="AQ1086" s="249"/>
      <c r="AR1086" s="249"/>
      <c r="AS1086" s="249"/>
      <c r="AT1086" s="249"/>
      <c r="AU1086" s="249"/>
      <c r="AV1086" s="249"/>
      <c r="AW1086" s="249"/>
      <c r="AX1086" s="249"/>
      <c r="AY1086" s="249"/>
      <c r="AZ1086" s="249"/>
      <c r="BA1086" s="249"/>
      <c r="BB1086" s="249"/>
      <c r="BC1086" s="249"/>
      <c r="BD1086" s="249"/>
      <c r="BE1086" s="249"/>
      <c r="BF1086" s="249"/>
      <c r="BG1086" s="249"/>
      <c r="BH1086" s="249"/>
      <c r="BI1086" s="249"/>
      <c r="BJ1086" s="249"/>
      <c r="BK1086" s="249"/>
      <c r="BL1086" s="249"/>
      <c r="BM1086" s="249"/>
      <c r="BN1086" s="249"/>
      <c r="BO1086" s="249"/>
      <c r="BP1086" s="249"/>
      <c r="BQ1086" s="249"/>
      <c r="BR1086" s="249"/>
      <c r="BS1086" s="249"/>
      <c r="BT1086" s="249"/>
      <c r="BU1086" s="249"/>
      <c r="BV1086" s="249"/>
      <c r="BW1086" s="405">
        <f t="shared" si="655"/>
        <v>0</v>
      </c>
    </row>
    <row r="1087" spans="1:75" ht="16.5" thickBot="1" x14ac:dyDescent="0.3">
      <c r="A1087" s="305" t="s">
        <v>525</v>
      </c>
      <c r="C1087" s="592">
        <f t="shared" ref="C1087:AH1087" si="723">(C1066/C4)*C2</f>
        <v>0</v>
      </c>
      <c r="D1087" s="572">
        <f t="shared" si="723"/>
        <v>0</v>
      </c>
      <c r="E1087" s="572">
        <f t="shared" si="723"/>
        <v>0</v>
      </c>
      <c r="F1087" s="572">
        <f t="shared" si="723"/>
        <v>0</v>
      </c>
      <c r="G1087" s="572">
        <f t="shared" si="723"/>
        <v>0</v>
      </c>
      <c r="H1087" s="572">
        <f t="shared" si="723"/>
        <v>0</v>
      </c>
      <c r="I1087" s="572">
        <f t="shared" si="723"/>
        <v>0</v>
      </c>
      <c r="J1087" s="572">
        <f t="shared" si="723"/>
        <v>0</v>
      </c>
      <c r="K1087" s="572">
        <f t="shared" si="723"/>
        <v>0</v>
      </c>
      <c r="L1087" s="572">
        <f t="shared" si="723"/>
        <v>0</v>
      </c>
      <c r="M1087" s="572">
        <f t="shared" si="723"/>
        <v>0</v>
      </c>
      <c r="N1087" s="572">
        <f t="shared" si="723"/>
        <v>0</v>
      </c>
      <c r="O1087" s="572">
        <f t="shared" si="723"/>
        <v>452087.25576749461</v>
      </c>
      <c r="P1087" s="572">
        <f t="shared" si="723"/>
        <v>0</v>
      </c>
      <c r="Q1087" s="572">
        <f t="shared" si="723"/>
        <v>283078.39975799317</v>
      </c>
      <c r="R1087" s="572">
        <f t="shared" si="723"/>
        <v>0</v>
      </c>
      <c r="S1087" s="572">
        <f t="shared" si="723"/>
        <v>1087331.969982811</v>
      </c>
      <c r="T1087" s="572">
        <f t="shared" si="723"/>
        <v>2526028.8601833521</v>
      </c>
      <c r="U1087" s="572">
        <f t="shared" si="723"/>
        <v>627243.34551457223</v>
      </c>
      <c r="V1087" s="572">
        <f t="shared" si="723"/>
        <v>835292.323638723</v>
      </c>
      <c r="W1087" s="572">
        <f t="shared" si="723"/>
        <v>88083.731869113646</v>
      </c>
      <c r="X1087" s="572">
        <f t="shared" si="723"/>
        <v>622686.58005791553</v>
      </c>
      <c r="Y1087" s="572">
        <f t="shared" si="723"/>
        <v>1117532.7836583839</v>
      </c>
      <c r="Z1087" s="572">
        <f t="shared" si="723"/>
        <v>3610946.3795051128</v>
      </c>
      <c r="AA1087" s="572">
        <f t="shared" si="723"/>
        <v>3363096.1236910704</v>
      </c>
      <c r="AB1087" s="572">
        <f t="shared" si="723"/>
        <v>1273214.2551527659</v>
      </c>
      <c r="AC1087" s="572">
        <f t="shared" si="723"/>
        <v>210846.63816188477</v>
      </c>
      <c r="AD1087" s="572">
        <f t="shared" si="723"/>
        <v>31398.34477435135</v>
      </c>
      <c r="AE1087" s="572">
        <f t="shared" si="723"/>
        <v>1480691.8725688502</v>
      </c>
      <c r="AF1087" s="572">
        <f t="shared" si="723"/>
        <v>2902047.6384277316</v>
      </c>
      <c r="AG1087" s="572">
        <f t="shared" si="723"/>
        <v>1315206.6676522284</v>
      </c>
      <c r="AH1087" s="572">
        <f t="shared" si="723"/>
        <v>107412.35319823673</v>
      </c>
      <c r="AI1087" s="572">
        <f t="shared" ref="AI1087:BN1087" si="724">(AI1066/AI4)*AI2</f>
        <v>943201.34718314989</v>
      </c>
      <c r="AJ1087" s="572">
        <f t="shared" si="724"/>
        <v>967292.75389069796</v>
      </c>
      <c r="AK1087" s="572">
        <f t="shared" si="724"/>
        <v>3027222.0529744644</v>
      </c>
      <c r="AL1087" s="572">
        <f t="shared" si="724"/>
        <v>6346715.5686673019</v>
      </c>
      <c r="AM1087" s="572">
        <f t="shared" si="724"/>
        <v>2842185.4708013339</v>
      </c>
      <c r="AN1087" s="572">
        <f t="shared" si="724"/>
        <v>34080.593249503043</v>
      </c>
      <c r="AO1087" s="572">
        <f t="shared" si="724"/>
        <v>1234424.7677182544</v>
      </c>
      <c r="AP1087" s="572">
        <f t="shared" si="724"/>
        <v>50386.851464748623</v>
      </c>
      <c r="AQ1087" s="572">
        <f t="shared" si="724"/>
        <v>1880028.8330049347</v>
      </c>
      <c r="AR1087" s="572">
        <f t="shared" si="724"/>
        <v>5735971.9940660214</v>
      </c>
      <c r="AS1087" s="572">
        <f t="shared" si="724"/>
        <v>1732552.9857427313</v>
      </c>
      <c r="AT1087" s="572">
        <f t="shared" si="724"/>
        <v>53920.897463410176</v>
      </c>
      <c r="AU1087" s="572">
        <f t="shared" si="724"/>
        <v>1818301.5653861437</v>
      </c>
      <c r="AV1087" s="572">
        <f t="shared" si="724"/>
        <v>1174172.2376659268</v>
      </c>
      <c r="AW1087" s="572">
        <f t="shared" si="724"/>
        <v>5386046.0745338323</v>
      </c>
      <c r="AX1087" s="572">
        <f t="shared" si="724"/>
        <v>6675371.6365687326</v>
      </c>
      <c r="AY1087" s="572">
        <f t="shared" si="724"/>
        <v>753675.31614920229</v>
      </c>
      <c r="AZ1087" s="572">
        <f t="shared" si="724"/>
        <v>505515.6895610909</v>
      </c>
      <c r="BA1087" s="572">
        <f t="shared" si="724"/>
        <v>765885.76166120719</v>
      </c>
      <c r="BB1087" s="572">
        <f t="shared" si="724"/>
        <v>591900.54311729188</v>
      </c>
      <c r="BC1087" s="572">
        <f t="shared" si="724"/>
        <v>1257752.5459960995</v>
      </c>
      <c r="BD1087" s="572">
        <f t="shared" si="724"/>
        <v>3486827.3310938645</v>
      </c>
      <c r="BE1087" s="572">
        <f t="shared" si="724"/>
        <v>2094734.8839073675</v>
      </c>
      <c r="BF1087" s="572">
        <f t="shared" si="724"/>
        <v>459271.64116487186</v>
      </c>
      <c r="BG1087" s="572">
        <f t="shared" si="724"/>
        <v>468164.99046951963</v>
      </c>
      <c r="BH1087" s="572">
        <f t="shared" si="724"/>
        <v>942908.59647437686</v>
      </c>
      <c r="BI1087" s="572">
        <f t="shared" si="724"/>
        <v>2398223.4554534345</v>
      </c>
      <c r="BJ1087" s="572">
        <f t="shared" si="724"/>
        <v>4933113.2279699631</v>
      </c>
      <c r="BK1087" s="572">
        <f t="shared" si="724"/>
        <v>1939637.5141563669</v>
      </c>
      <c r="BL1087" s="572">
        <f t="shared" si="724"/>
        <v>0</v>
      </c>
      <c r="BM1087" s="572">
        <f t="shared" si="724"/>
        <v>2522197.8694920973</v>
      </c>
      <c r="BN1087" s="572">
        <f t="shared" si="724"/>
        <v>0</v>
      </c>
      <c r="BO1087" s="572">
        <f t="shared" ref="BO1087:BV1087" si="725">(BO1066/BO4)*BO2</f>
        <v>3648445.0198963475</v>
      </c>
      <c r="BP1087" s="572">
        <f t="shared" si="725"/>
        <v>7836507.2292899797</v>
      </c>
      <c r="BQ1087" s="572">
        <f t="shared" si="725"/>
        <v>1727570.3875507715</v>
      </c>
      <c r="BR1087" s="572">
        <f t="shared" si="725"/>
        <v>231648.93102762176</v>
      </c>
      <c r="BS1087" s="572">
        <f t="shared" si="725"/>
        <v>2871104.5489962692</v>
      </c>
      <c r="BT1087" s="572">
        <f t="shared" si="725"/>
        <v>1817846.6606011298</v>
      </c>
      <c r="BU1087" s="572">
        <f t="shared" si="725"/>
        <v>6239713.5625778195</v>
      </c>
      <c r="BV1087" s="573">
        <f t="shared" si="725"/>
        <v>11897744.717903808</v>
      </c>
      <c r="BW1087" s="417">
        <f t="shared" si="655"/>
        <v>121226491.57845427</v>
      </c>
    </row>
    <row r="1088" spans="1:75" ht="16.5" thickBot="1" x14ac:dyDescent="0.3">
      <c r="C1088" s="249"/>
      <c r="D1088" s="249"/>
      <c r="E1088" s="249"/>
      <c r="F1088" s="249"/>
      <c r="G1088" s="249"/>
      <c r="H1088" s="249"/>
      <c r="I1088" s="249"/>
      <c r="J1088" s="249"/>
      <c r="K1088" s="249"/>
      <c r="L1088" s="249"/>
      <c r="M1088" s="249"/>
      <c r="N1088" s="249"/>
      <c r="O1088" s="249"/>
      <c r="P1088" s="249"/>
      <c r="Q1088" s="249"/>
      <c r="R1088" s="249"/>
      <c r="S1088" s="249"/>
      <c r="T1088" s="249"/>
      <c r="U1088" s="249"/>
      <c r="V1088" s="249"/>
      <c r="W1088" s="249"/>
      <c r="X1088" s="249"/>
      <c r="Y1088" s="249"/>
      <c r="Z1088" s="249"/>
      <c r="AA1088" s="249"/>
      <c r="AB1088" s="249"/>
      <c r="AC1088" s="249"/>
      <c r="AD1088" s="249"/>
      <c r="AE1088" s="249"/>
      <c r="AF1088" s="249"/>
      <c r="AG1088" s="249"/>
      <c r="AH1088" s="249"/>
      <c r="AI1088" s="249"/>
      <c r="AJ1088" s="249"/>
      <c r="AK1088" s="249"/>
      <c r="AL1088" s="249"/>
      <c r="AM1088" s="249"/>
      <c r="AN1088" s="249"/>
      <c r="AO1088" s="249"/>
      <c r="AP1088" s="249"/>
      <c r="AQ1088" s="249"/>
      <c r="AR1088" s="249"/>
      <c r="AS1088" s="249"/>
      <c r="AT1088" s="249"/>
      <c r="AU1088" s="249"/>
      <c r="AV1088" s="249"/>
      <c r="AW1088" s="249"/>
      <c r="AX1088" s="249"/>
      <c r="AY1088" s="249"/>
      <c r="AZ1088" s="249"/>
      <c r="BA1088" s="249"/>
      <c r="BB1088" s="249"/>
      <c r="BC1088" s="249"/>
      <c r="BD1088" s="249"/>
      <c r="BE1088" s="249"/>
      <c r="BF1088" s="249"/>
      <c r="BG1088" s="249"/>
      <c r="BH1088" s="249"/>
      <c r="BI1088" s="249"/>
      <c r="BJ1088" s="249"/>
      <c r="BK1088" s="249"/>
      <c r="BL1088" s="249"/>
      <c r="BM1088" s="249"/>
      <c r="BN1088" s="249"/>
      <c r="BO1088" s="249"/>
      <c r="BP1088" s="249"/>
      <c r="BQ1088" s="249"/>
      <c r="BR1088" s="249"/>
      <c r="BS1088" s="249"/>
      <c r="BT1088" s="249"/>
      <c r="BU1088" s="249"/>
      <c r="BV1088" s="249"/>
      <c r="BW1088" s="405">
        <f t="shared" si="655"/>
        <v>0</v>
      </c>
    </row>
    <row r="1089" spans="1:75" ht="16.5" thickBot="1" x14ac:dyDescent="0.3">
      <c r="A1089" s="385" t="s">
        <v>526</v>
      </c>
      <c r="C1089" s="249"/>
      <c r="D1089" s="249"/>
      <c r="E1089" s="249"/>
      <c r="F1089" s="249"/>
      <c r="G1089" s="249"/>
      <c r="H1089" s="249"/>
      <c r="I1089" s="249"/>
      <c r="J1089" s="249"/>
      <c r="K1089" s="249"/>
      <c r="L1089" s="249"/>
      <c r="M1089" s="249"/>
      <c r="N1089" s="249"/>
      <c r="O1089" s="249"/>
      <c r="P1089" s="249"/>
      <c r="Q1089" s="249"/>
      <c r="R1089" s="249"/>
      <c r="S1089" s="249"/>
      <c r="T1089" s="249"/>
      <c r="U1089" s="249"/>
      <c r="V1089" s="249"/>
      <c r="W1089" s="249"/>
      <c r="X1089" s="249"/>
      <c r="Y1089" s="249"/>
      <c r="Z1089" s="249"/>
      <c r="AA1089" s="249"/>
      <c r="AB1089" s="249"/>
      <c r="AC1089" s="249"/>
      <c r="AD1089" s="249"/>
      <c r="AE1089" s="249"/>
      <c r="AF1089" s="249"/>
      <c r="AG1089" s="249"/>
      <c r="AH1089" s="249"/>
      <c r="AI1089" s="249"/>
      <c r="AJ1089" s="249"/>
      <c r="AK1089" s="249"/>
      <c r="AL1089" s="249"/>
      <c r="AM1089" s="249"/>
      <c r="AN1089" s="249"/>
      <c r="AO1089" s="249"/>
      <c r="AP1089" s="249"/>
      <c r="AQ1089" s="249"/>
      <c r="AR1089" s="249"/>
      <c r="AS1089" s="249"/>
      <c r="AT1089" s="249"/>
      <c r="AU1089" s="249"/>
      <c r="AV1089" s="249"/>
      <c r="AW1089" s="249"/>
      <c r="AX1089" s="249"/>
      <c r="AY1089" s="249"/>
      <c r="AZ1089" s="249"/>
      <c r="BA1089" s="249"/>
      <c r="BB1089" s="249"/>
      <c r="BC1089" s="249"/>
      <c r="BD1089" s="249"/>
      <c r="BE1089" s="249"/>
      <c r="BF1089" s="249"/>
      <c r="BG1089" s="249"/>
      <c r="BH1089" s="249"/>
      <c r="BI1089" s="249"/>
      <c r="BJ1089" s="249"/>
      <c r="BK1089" s="249"/>
      <c r="BL1089" s="249"/>
      <c r="BM1089" s="249"/>
      <c r="BN1089" s="249"/>
      <c r="BO1089" s="249"/>
      <c r="BP1089" s="249"/>
      <c r="BQ1089" s="249"/>
      <c r="BR1089" s="249"/>
      <c r="BS1089" s="249"/>
      <c r="BT1089" s="249"/>
      <c r="BU1089" s="249"/>
      <c r="BV1089" s="249"/>
      <c r="BW1089" s="405">
        <f t="shared" si="655"/>
        <v>0</v>
      </c>
    </row>
    <row r="1090" spans="1:75" ht="16.5" thickBot="1" x14ac:dyDescent="0.3">
      <c r="A1090" s="406" t="s">
        <v>527</v>
      </c>
      <c r="C1090" s="336">
        <f t="shared" ref="C1090:AH1090" si="726">C895+C928+C955+C987</f>
        <v>0</v>
      </c>
      <c r="D1090" s="336">
        <f t="shared" si="726"/>
        <v>0</v>
      </c>
      <c r="E1090" s="336">
        <f t="shared" si="726"/>
        <v>0</v>
      </c>
      <c r="F1090" s="336">
        <f t="shared" si="726"/>
        <v>0</v>
      </c>
      <c r="G1090" s="336">
        <f t="shared" si="726"/>
        <v>0</v>
      </c>
      <c r="H1090" s="336">
        <f t="shared" si="726"/>
        <v>0</v>
      </c>
      <c r="I1090" s="336">
        <f t="shared" si="726"/>
        <v>0</v>
      </c>
      <c r="J1090" s="336">
        <f t="shared" si="726"/>
        <v>0</v>
      </c>
      <c r="K1090" s="336">
        <f t="shared" si="726"/>
        <v>0</v>
      </c>
      <c r="L1090" s="336">
        <f t="shared" si="726"/>
        <v>0</v>
      </c>
      <c r="M1090" s="336">
        <f t="shared" si="726"/>
        <v>0</v>
      </c>
      <c r="N1090" s="336">
        <f t="shared" si="726"/>
        <v>0</v>
      </c>
      <c r="O1090" s="336">
        <f t="shared" si="726"/>
        <v>65710.500712955472</v>
      </c>
      <c r="P1090" s="336">
        <f t="shared" si="726"/>
        <v>0</v>
      </c>
      <c r="Q1090" s="336">
        <f t="shared" si="726"/>
        <v>2297.4190611332583</v>
      </c>
      <c r="R1090" s="336">
        <f t="shared" si="726"/>
        <v>178.85834640653306</v>
      </c>
      <c r="S1090" s="336">
        <f t="shared" si="726"/>
        <v>49746.03414074683</v>
      </c>
      <c r="T1090" s="336">
        <f t="shared" si="726"/>
        <v>39187.572193885739</v>
      </c>
      <c r="U1090" s="336">
        <f t="shared" si="726"/>
        <v>16711.968537036271</v>
      </c>
      <c r="V1090" s="336">
        <f t="shared" si="726"/>
        <v>0</v>
      </c>
      <c r="W1090" s="336">
        <f t="shared" si="726"/>
        <v>31188.861457545427</v>
      </c>
      <c r="X1090" s="336">
        <f t="shared" si="726"/>
        <v>21793.578596045059</v>
      </c>
      <c r="Y1090" s="336">
        <f t="shared" si="726"/>
        <v>34272.829057019786</v>
      </c>
      <c r="Z1090" s="336">
        <f t="shared" si="726"/>
        <v>72714.090154750389</v>
      </c>
      <c r="AA1090" s="336">
        <f t="shared" si="726"/>
        <v>34276.798715131132</v>
      </c>
      <c r="AB1090" s="336">
        <f t="shared" si="726"/>
        <v>604.97207082037767</v>
      </c>
      <c r="AC1090" s="336">
        <f t="shared" si="726"/>
        <v>14773.8497348989</v>
      </c>
      <c r="AD1090" s="336">
        <f t="shared" si="726"/>
        <v>1351.3230461826199</v>
      </c>
      <c r="AE1090" s="336">
        <f t="shared" si="726"/>
        <v>45010.280868464419</v>
      </c>
      <c r="AF1090" s="336">
        <f t="shared" si="726"/>
        <v>38653.21853658132</v>
      </c>
      <c r="AG1090" s="336">
        <f t="shared" si="726"/>
        <v>24525.544627278832</v>
      </c>
      <c r="AH1090" s="336">
        <f t="shared" si="726"/>
        <v>659.55138855137329</v>
      </c>
      <c r="AI1090" s="336">
        <f t="shared" ref="AI1090:BN1090" si="727">AI895+AI928+AI955+AI987</f>
        <v>39996.098740151341</v>
      </c>
      <c r="AJ1090" s="336">
        <f t="shared" si="727"/>
        <v>20594.032008993323</v>
      </c>
      <c r="AK1090" s="336">
        <f t="shared" si="727"/>
        <v>42752.21905054454</v>
      </c>
      <c r="AL1090" s="336">
        <f t="shared" si="727"/>
        <v>68543.066126988939</v>
      </c>
      <c r="AM1090" s="336">
        <f t="shared" si="727"/>
        <v>15096.80681586912</v>
      </c>
      <c r="AN1090" s="336">
        <f t="shared" si="727"/>
        <v>2518.2315407806595</v>
      </c>
      <c r="AO1090" s="336">
        <f t="shared" si="727"/>
        <v>21869.193966319308</v>
      </c>
      <c r="AP1090" s="336">
        <f t="shared" si="727"/>
        <v>4811.4636680618414</v>
      </c>
      <c r="AQ1090" s="336">
        <f t="shared" si="727"/>
        <v>55691.44918208872</v>
      </c>
      <c r="AR1090" s="336">
        <f t="shared" si="727"/>
        <v>42581.144486596189</v>
      </c>
      <c r="AS1090" s="336">
        <f t="shared" si="727"/>
        <v>24068.396687624954</v>
      </c>
      <c r="AT1090" s="336">
        <f t="shared" si="727"/>
        <v>3876.3084444753936</v>
      </c>
      <c r="AU1090" s="336">
        <f t="shared" si="727"/>
        <v>39200.064904653816</v>
      </c>
      <c r="AV1090" s="336">
        <f t="shared" si="727"/>
        <v>26320.329317031359</v>
      </c>
      <c r="AW1090" s="336">
        <f t="shared" si="727"/>
        <v>41542.832270483726</v>
      </c>
      <c r="AX1090" s="336">
        <f t="shared" si="727"/>
        <v>77919.393795389435</v>
      </c>
      <c r="AY1090" s="336">
        <f t="shared" si="727"/>
        <v>16635.569948109831</v>
      </c>
      <c r="AZ1090" s="336">
        <f t="shared" si="727"/>
        <v>5877.5856653724431</v>
      </c>
      <c r="BA1090" s="336">
        <f t="shared" si="727"/>
        <v>21147.145658834968</v>
      </c>
      <c r="BB1090" s="336">
        <f t="shared" si="727"/>
        <v>5384.3817119440755</v>
      </c>
      <c r="BC1090" s="336">
        <f t="shared" si="727"/>
        <v>52275.154529402658</v>
      </c>
      <c r="BD1090" s="336">
        <f t="shared" si="727"/>
        <v>45590.443921780286</v>
      </c>
      <c r="BE1090" s="336">
        <f t="shared" si="727"/>
        <v>25900.589260530309</v>
      </c>
      <c r="BF1090" s="336">
        <f t="shared" si="727"/>
        <v>3575.9546729163835</v>
      </c>
      <c r="BG1090" s="336">
        <f t="shared" si="727"/>
        <v>41053.620239608717</v>
      </c>
      <c r="BH1090" s="336">
        <f t="shared" si="727"/>
        <v>25220.164075090797</v>
      </c>
      <c r="BI1090" s="336">
        <f t="shared" si="727"/>
        <v>45857.491173232185</v>
      </c>
      <c r="BJ1090" s="336">
        <f t="shared" si="727"/>
        <v>79584.811717196295</v>
      </c>
      <c r="BK1090" s="336">
        <f t="shared" si="727"/>
        <v>17810.195856239956</v>
      </c>
      <c r="BL1090" s="336">
        <f t="shared" si="727"/>
        <v>4608.3698238318138</v>
      </c>
      <c r="BM1090" s="336">
        <f t="shared" si="727"/>
        <v>26840.489080378622</v>
      </c>
      <c r="BN1090" s="336">
        <f t="shared" si="727"/>
        <v>5596.6672543266059</v>
      </c>
      <c r="BO1090" s="336">
        <f t="shared" ref="BO1090:BV1090" si="728">BO895+BO928+BO955+BO987</f>
        <v>67052.424656587755</v>
      </c>
      <c r="BP1090" s="336">
        <f t="shared" si="728"/>
        <v>51595.254329159688</v>
      </c>
      <c r="BQ1090" s="336">
        <f t="shared" si="728"/>
        <v>29314.529841611027</v>
      </c>
      <c r="BR1090" s="336">
        <f t="shared" si="728"/>
        <v>3744.1845369289354</v>
      </c>
      <c r="BS1090" s="336">
        <f t="shared" si="728"/>
        <v>48414.188281344948</v>
      </c>
      <c r="BT1090" s="336">
        <f t="shared" si="728"/>
        <v>28511.891954262064</v>
      </c>
      <c r="BU1090" s="336">
        <f t="shared" si="728"/>
        <v>53060.4166887584</v>
      </c>
      <c r="BV1090" s="336">
        <f t="shared" si="728"/>
        <v>91031.593089993985</v>
      </c>
      <c r="BW1090" s="587">
        <f t="shared" si="655"/>
        <v>1816721.4002189292</v>
      </c>
    </row>
    <row r="1091" spans="1:75" ht="16.5" thickBot="1" x14ac:dyDescent="0.3">
      <c r="C1091" s="336"/>
      <c r="D1091" s="336"/>
      <c r="E1091" s="336"/>
      <c r="F1091" s="336"/>
      <c r="G1091" s="336"/>
      <c r="H1091" s="336"/>
      <c r="I1091" s="336"/>
      <c r="J1091" s="336"/>
      <c r="K1091" s="336"/>
      <c r="L1091" s="336"/>
      <c r="M1091" s="336"/>
      <c r="N1091" s="336"/>
      <c r="O1091" s="336"/>
      <c r="P1091" s="336"/>
      <c r="Q1091" s="336"/>
      <c r="R1091" s="336"/>
      <c r="S1091" s="336"/>
      <c r="T1091" s="336"/>
      <c r="U1091" s="336"/>
      <c r="V1091" s="336"/>
      <c r="W1091" s="336"/>
      <c r="X1091" s="336"/>
      <c r="Y1091" s="336"/>
      <c r="Z1091" s="336"/>
      <c r="AA1091" s="336"/>
      <c r="AB1091" s="336"/>
      <c r="AC1091" s="336"/>
      <c r="AD1091" s="336"/>
      <c r="AE1091" s="336"/>
      <c r="AF1091" s="336"/>
      <c r="AG1091" s="336"/>
      <c r="AH1091" s="336"/>
      <c r="AI1091" s="336"/>
      <c r="AJ1091" s="336"/>
      <c r="AK1091" s="336"/>
      <c r="AL1091" s="336"/>
      <c r="AM1091" s="336"/>
      <c r="AN1091" s="336"/>
      <c r="AO1091" s="336"/>
      <c r="AP1091" s="336"/>
      <c r="AQ1091" s="336"/>
      <c r="AR1091" s="336"/>
      <c r="AS1091" s="336"/>
      <c r="AT1091" s="336"/>
      <c r="AU1091" s="336"/>
      <c r="AV1091" s="336"/>
      <c r="AW1091" s="336"/>
      <c r="AX1091" s="336"/>
      <c r="AY1091" s="336"/>
      <c r="AZ1091" s="336"/>
      <c r="BA1091" s="336"/>
      <c r="BB1091" s="336"/>
      <c r="BC1091" s="336"/>
      <c r="BD1091" s="336"/>
      <c r="BE1091" s="336"/>
      <c r="BF1091" s="336"/>
      <c r="BG1091" s="336"/>
      <c r="BH1091" s="336"/>
      <c r="BI1091" s="336"/>
      <c r="BJ1091" s="336"/>
      <c r="BK1091" s="336"/>
      <c r="BL1091" s="336"/>
      <c r="BM1091" s="336"/>
      <c r="BN1091" s="336"/>
      <c r="BO1091" s="336"/>
      <c r="BP1091" s="336"/>
      <c r="BQ1091" s="336"/>
      <c r="BR1091" s="336"/>
      <c r="BS1091" s="336"/>
      <c r="BT1091" s="336"/>
      <c r="BU1091" s="336"/>
      <c r="BV1091" s="336"/>
      <c r="BW1091" s="606">
        <f t="shared" si="655"/>
        <v>0</v>
      </c>
    </row>
    <row r="1092" spans="1:75" ht="16.5" thickBot="1" x14ac:dyDescent="0.3">
      <c r="A1092" s="385" t="s">
        <v>528</v>
      </c>
      <c r="C1092" s="336"/>
      <c r="D1092" s="336"/>
      <c r="E1092" s="336"/>
      <c r="F1092" s="336"/>
      <c r="G1092" s="336"/>
      <c r="H1092" s="336"/>
      <c r="I1092" s="336"/>
      <c r="J1092" s="336"/>
      <c r="K1092" s="336"/>
      <c r="L1092" s="336"/>
      <c r="M1092" s="336"/>
      <c r="N1092" s="336"/>
      <c r="O1092" s="336"/>
      <c r="P1092" s="336"/>
      <c r="Q1092" s="336"/>
      <c r="R1092" s="336"/>
      <c r="S1092" s="336"/>
      <c r="T1092" s="336"/>
      <c r="U1092" s="336"/>
      <c r="V1092" s="336"/>
      <c r="W1092" s="336"/>
      <c r="X1092" s="336"/>
      <c r="Y1092" s="336"/>
      <c r="Z1092" s="336"/>
      <c r="AA1092" s="336"/>
      <c r="AB1092" s="336"/>
      <c r="AC1092" s="336"/>
      <c r="AD1092" s="336"/>
      <c r="AE1092" s="336"/>
      <c r="AF1092" s="336"/>
      <c r="AG1092" s="336"/>
      <c r="AH1092" s="336"/>
      <c r="AI1092" s="336"/>
      <c r="AJ1092" s="336"/>
      <c r="AK1092" s="336"/>
      <c r="AL1092" s="336"/>
      <c r="AM1092" s="336"/>
      <c r="AN1092" s="336"/>
      <c r="AO1092" s="336"/>
      <c r="AP1092" s="336"/>
      <c r="AQ1092" s="336"/>
      <c r="AR1092" s="336"/>
      <c r="AS1092" s="336"/>
      <c r="AT1092" s="336"/>
      <c r="AU1092" s="336"/>
      <c r="AV1092" s="336"/>
      <c r="AW1092" s="336"/>
      <c r="AX1092" s="336"/>
      <c r="AY1092" s="336"/>
      <c r="AZ1092" s="336"/>
      <c r="BA1092" s="336"/>
      <c r="BB1092" s="336"/>
      <c r="BC1092" s="336"/>
      <c r="BD1092" s="336"/>
      <c r="BE1092" s="336"/>
      <c r="BF1092" s="336"/>
      <c r="BG1092" s="336"/>
      <c r="BH1092" s="336"/>
      <c r="BI1092" s="336"/>
      <c r="BJ1092" s="336"/>
      <c r="BK1092" s="336"/>
      <c r="BL1092" s="336"/>
      <c r="BM1092" s="336"/>
      <c r="BN1092" s="336"/>
      <c r="BO1092" s="336"/>
      <c r="BP1092" s="336"/>
      <c r="BQ1092" s="336"/>
      <c r="BR1092" s="336"/>
      <c r="BS1092" s="336"/>
      <c r="BT1092" s="336"/>
      <c r="BU1092" s="336"/>
      <c r="BV1092" s="336"/>
      <c r="BW1092" s="606">
        <f t="shared" si="655"/>
        <v>0</v>
      </c>
    </row>
    <row r="1093" spans="1:75" x14ac:dyDescent="0.25">
      <c r="A1093" s="180" t="s">
        <v>56</v>
      </c>
      <c r="C1093" s="336">
        <f>C1090*'MONTHLY DATA'!AA287</f>
        <v>0</v>
      </c>
      <c r="D1093" s="336">
        <f>D1090*'MONTHLY DATA'!AB287</f>
        <v>0</v>
      </c>
      <c r="E1093" s="336">
        <f>E1090*'MONTHLY DATA'!AC287</f>
        <v>0</v>
      </c>
      <c r="F1093" s="336">
        <f>F1090*'MONTHLY DATA'!AD287</f>
        <v>0</v>
      </c>
      <c r="G1093" s="336">
        <f>G1090*'MONTHLY DATA'!AE287</f>
        <v>0</v>
      </c>
      <c r="H1093" s="336">
        <f>H1090*'MONTHLY DATA'!AF287</f>
        <v>0</v>
      </c>
      <c r="I1093" s="336">
        <f>I1090*'MONTHLY DATA'!AG287</f>
        <v>0</v>
      </c>
      <c r="J1093" s="336">
        <f>J1090*'MONTHLY DATA'!AH287</f>
        <v>0</v>
      </c>
      <c r="K1093" s="336">
        <f>K1090*'MONTHLY DATA'!AI287</f>
        <v>0</v>
      </c>
      <c r="L1093" s="336">
        <f>L1090*'MONTHLY DATA'!AJ287</f>
        <v>0</v>
      </c>
      <c r="M1093" s="336">
        <f>M1090*'MONTHLY DATA'!AK287</f>
        <v>0</v>
      </c>
      <c r="N1093" s="336">
        <f>N1090*'MONTHLY DATA'!AL287</f>
        <v>0</v>
      </c>
      <c r="O1093" s="336">
        <f>O1090*'MONTHLY DATA'!AM287</f>
        <v>39426.300427773283</v>
      </c>
      <c r="P1093" s="336">
        <f>P1090*'MONTHLY DATA'!AN287</f>
        <v>0</v>
      </c>
      <c r="Q1093" s="336">
        <f>Q1090*'MONTHLY DATA'!AO287</f>
        <v>1378.4514366799549</v>
      </c>
      <c r="R1093" s="336">
        <f>R1090*'MONTHLY DATA'!AP287</f>
        <v>107.31500784391983</v>
      </c>
      <c r="S1093" s="336">
        <f>S1090*'MONTHLY DATA'!AQ287</f>
        <v>29847.620484448096</v>
      </c>
      <c r="T1093" s="336">
        <f>T1090*'MONTHLY DATA'!AR287</f>
        <v>23512.543316331441</v>
      </c>
      <c r="U1093" s="336">
        <f>U1090*'MONTHLY DATA'!AS287</f>
        <v>10027.181122221762</v>
      </c>
      <c r="V1093" s="336">
        <f>V1090*'MONTHLY DATA'!AT287</f>
        <v>0</v>
      </c>
      <c r="W1093" s="336">
        <f>W1090*'MONTHLY DATA'!AU287</f>
        <v>18713.316874527256</v>
      </c>
      <c r="X1093" s="336">
        <f>X1090*'MONTHLY DATA'!AV287</f>
        <v>13076.147157627036</v>
      </c>
      <c r="Y1093" s="336">
        <f>Y1090*'MONTHLY DATA'!AW287</f>
        <v>20563.69743421187</v>
      </c>
      <c r="Z1093" s="336">
        <f>Z1090*'MONTHLY DATA'!AX287</f>
        <v>43628.454092850232</v>
      </c>
      <c r="AA1093" s="336">
        <f>AA1090*'MONTHLY DATA'!AY287</f>
        <v>18852.239293322124</v>
      </c>
      <c r="AB1093" s="336">
        <f>AB1090*'MONTHLY DATA'!AZ287</f>
        <v>332.73463895120773</v>
      </c>
      <c r="AC1093" s="336">
        <f>AC1090*'MONTHLY DATA'!BA287</f>
        <v>8125.6173541943963</v>
      </c>
      <c r="AD1093" s="336">
        <f>AD1090*'MONTHLY DATA'!BB287</f>
        <v>743.22767540044106</v>
      </c>
      <c r="AE1093" s="336">
        <f>AE1090*'MONTHLY DATA'!BC287</f>
        <v>24755.654477655433</v>
      </c>
      <c r="AF1093" s="336">
        <f>AF1090*'MONTHLY DATA'!BD287</f>
        <v>21259.270195119727</v>
      </c>
      <c r="AG1093" s="336">
        <f>AG1090*'MONTHLY DATA'!BE287</f>
        <v>13489.04954500336</v>
      </c>
      <c r="AH1093" s="336">
        <f>AH1090*'MONTHLY DATA'!BF287</f>
        <v>362.75326370325536</v>
      </c>
      <c r="AI1093" s="336">
        <f>AI1090*'MONTHLY DATA'!BG287</f>
        <v>21997.854307083238</v>
      </c>
      <c r="AJ1093" s="336">
        <f>AJ1090*'MONTHLY DATA'!BH287</f>
        <v>11326.717604946329</v>
      </c>
      <c r="AK1093" s="336">
        <f>AK1090*'MONTHLY DATA'!BI287</f>
        <v>23513.720477799499</v>
      </c>
      <c r="AL1093" s="336">
        <f>AL1090*'MONTHLY DATA'!BJ287</f>
        <v>37698.686369843919</v>
      </c>
      <c r="AM1093" s="336">
        <f>AM1090*'MONTHLY DATA'!BK287</f>
        <v>13587.126134282209</v>
      </c>
      <c r="AN1093" s="336">
        <f>AN1090*'MONTHLY DATA'!BL287</f>
        <v>2266.4083867025938</v>
      </c>
      <c r="AO1093" s="336">
        <f>AO1090*'MONTHLY DATA'!BM287</f>
        <v>19682.274569687379</v>
      </c>
      <c r="AP1093" s="336">
        <f>AP1090*'MONTHLY DATA'!BN287</f>
        <v>4330.3173012556572</v>
      </c>
      <c r="AQ1093" s="336">
        <f>AQ1090*'MONTHLY DATA'!BO287</f>
        <v>50122.304263879851</v>
      </c>
      <c r="AR1093" s="336">
        <f>AR1090*'MONTHLY DATA'!BP287</f>
        <v>38323.030037936573</v>
      </c>
      <c r="AS1093" s="336">
        <f>AS1090*'MONTHLY DATA'!BQ287</f>
        <v>21661.557018862459</v>
      </c>
      <c r="AT1093" s="336">
        <f>AT1090*'MONTHLY DATA'!BR287</f>
        <v>3488.6776000278542</v>
      </c>
      <c r="AU1093" s="336">
        <f>AU1090*'MONTHLY DATA'!BS287</f>
        <v>35280.058414188439</v>
      </c>
      <c r="AV1093" s="336">
        <f>AV1090*'MONTHLY DATA'!BT287</f>
        <v>23688.296385328224</v>
      </c>
      <c r="AW1093" s="336">
        <f>AW1090*'MONTHLY DATA'!BU287</f>
        <v>37388.549043435356</v>
      </c>
      <c r="AX1093" s="336">
        <f>AX1090*'MONTHLY DATA'!BV287</f>
        <v>70127.454415850487</v>
      </c>
      <c r="AY1093" s="336">
        <f>AY1090*'MONTHLY DATA'!BW287</f>
        <v>4990.6709844329489</v>
      </c>
      <c r="AZ1093" s="336">
        <f>AZ1090*'MONTHLY DATA'!BX287</f>
        <v>1763.275699611733</v>
      </c>
      <c r="BA1093" s="336">
        <f>BA1090*'MONTHLY DATA'!BY287</f>
        <v>6344.1436976504901</v>
      </c>
      <c r="BB1093" s="336">
        <f>BB1090*'MONTHLY DATA'!BZ287</f>
        <v>1615.3145135832226</v>
      </c>
      <c r="BC1093" s="336">
        <f>BC1090*'MONTHLY DATA'!CA287</f>
        <v>15682.546358820797</v>
      </c>
      <c r="BD1093" s="336">
        <f>BD1090*'MONTHLY DATA'!CB287</f>
        <v>13677.133176534086</v>
      </c>
      <c r="BE1093" s="336">
        <f>BE1090*'MONTHLY DATA'!CC287</f>
        <v>7770.1767781590925</v>
      </c>
      <c r="BF1093" s="336">
        <f>BF1090*'MONTHLY DATA'!CD287</f>
        <v>1072.7864018749151</v>
      </c>
      <c r="BG1093" s="336">
        <f>BG1090*'MONTHLY DATA'!CE287</f>
        <v>12316.086071882615</v>
      </c>
      <c r="BH1093" s="336">
        <f>BH1090*'MONTHLY DATA'!CF287</f>
        <v>7566.0492225272392</v>
      </c>
      <c r="BI1093" s="336">
        <f>BI1090*'MONTHLY DATA'!CG287</f>
        <v>13757.247351969656</v>
      </c>
      <c r="BJ1093" s="336">
        <f>BJ1090*'MONTHLY DATA'!CH287</f>
        <v>23875.443515158888</v>
      </c>
      <c r="BK1093" s="336">
        <f>BK1090*'MONTHLY DATA'!CI287</f>
        <v>10686.117513743973</v>
      </c>
      <c r="BL1093" s="336">
        <f>BL1090*'MONTHLY DATA'!CJ287</f>
        <v>2765.0218942990882</v>
      </c>
      <c r="BM1093" s="336">
        <f>BM1090*'MONTHLY DATA'!CK287</f>
        <v>16104.293448227172</v>
      </c>
      <c r="BN1093" s="336">
        <f>BN1090*'MONTHLY DATA'!CL287</f>
        <v>3358.0003525959632</v>
      </c>
      <c r="BO1093" s="336">
        <f>BO1090*'MONTHLY DATA'!CM287</f>
        <v>40231.454793952653</v>
      </c>
      <c r="BP1093" s="336">
        <f>BP1090*'MONTHLY DATA'!CN287</f>
        <v>30957.152597495813</v>
      </c>
      <c r="BQ1093" s="336">
        <f>BQ1090*'MONTHLY DATA'!CO287</f>
        <v>17588.717904966616</v>
      </c>
      <c r="BR1093" s="336">
        <f>BR1090*'MONTHLY DATA'!CP287</f>
        <v>2246.5107221573612</v>
      </c>
      <c r="BS1093" s="336">
        <f>BS1090*'MONTHLY DATA'!CQ287</f>
        <v>29048.512968806968</v>
      </c>
      <c r="BT1093" s="336">
        <f>BT1090*'MONTHLY DATA'!CR287</f>
        <v>17107.135172557239</v>
      </c>
      <c r="BU1093" s="336">
        <f>BU1090*'MONTHLY DATA'!CS287</f>
        <v>31836.250013255038</v>
      </c>
      <c r="BV1093" s="336">
        <f>BV1090*'MONTHLY DATA'!CT287</f>
        <v>54618.955853996391</v>
      </c>
      <c r="BW1093" s="587">
        <f t="shared" si="655"/>
        <v>1069663.6031372347</v>
      </c>
    </row>
    <row r="1094" spans="1:75" x14ac:dyDescent="0.25">
      <c r="A1094" s="180" t="s">
        <v>57</v>
      </c>
      <c r="C1094" s="336">
        <f>C1093*'MONTHLY DATA'!AA288</f>
        <v>0</v>
      </c>
      <c r="D1094" s="336">
        <f>D1093*'MONTHLY DATA'!AB288</f>
        <v>0</v>
      </c>
      <c r="E1094" s="336">
        <f>E1093*'MONTHLY DATA'!AC288</f>
        <v>0</v>
      </c>
      <c r="F1094" s="336">
        <f>F1093*'MONTHLY DATA'!AD288</f>
        <v>0</v>
      </c>
      <c r="G1094" s="336">
        <f>G1093*'MONTHLY DATA'!AE288</f>
        <v>0</v>
      </c>
      <c r="H1094" s="336">
        <f>H1093*'MONTHLY DATA'!AF288</f>
        <v>0</v>
      </c>
      <c r="I1094" s="336">
        <f>I1093*'MONTHLY DATA'!AG288</f>
        <v>0</v>
      </c>
      <c r="J1094" s="336">
        <f>J1093*'MONTHLY DATA'!AH288</f>
        <v>0</v>
      </c>
      <c r="K1094" s="336">
        <f>K1093*'MONTHLY DATA'!AI288</f>
        <v>0</v>
      </c>
      <c r="L1094" s="336">
        <f>L1093*'MONTHLY DATA'!AJ288</f>
        <v>0</v>
      </c>
      <c r="M1094" s="336">
        <f>M1093*'MONTHLY DATA'!AK288</f>
        <v>0</v>
      </c>
      <c r="N1094" s="336">
        <f>N1093*'MONTHLY DATA'!AL288</f>
        <v>0</v>
      </c>
      <c r="O1094" s="336">
        <f>O1093*'MONTHLY DATA'!AM288</f>
        <v>1379.9205149720651</v>
      </c>
      <c r="P1094" s="336">
        <f>P1093*'MONTHLY DATA'!AN288</f>
        <v>0</v>
      </c>
      <c r="Q1094" s="336">
        <f>Q1093*'MONTHLY DATA'!AO288</f>
        <v>48.245800283798424</v>
      </c>
      <c r="R1094" s="336">
        <f>R1093*'MONTHLY DATA'!AP288</f>
        <v>3.7560252745371945</v>
      </c>
      <c r="S1094" s="336">
        <f>S1093*'MONTHLY DATA'!AQ288</f>
        <v>1044.6667169556836</v>
      </c>
      <c r="T1094" s="336">
        <f>T1093*'MONTHLY DATA'!AR288</f>
        <v>822.93901607160046</v>
      </c>
      <c r="U1094" s="336">
        <f>U1093*'MONTHLY DATA'!AS288</f>
        <v>350.95133927776169</v>
      </c>
      <c r="V1094" s="336">
        <f>V1093*'MONTHLY DATA'!AT288</f>
        <v>0</v>
      </c>
      <c r="W1094" s="336">
        <f>W1093*'MONTHLY DATA'!AU288</f>
        <v>654.96609060845401</v>
      </c>
      <c r="X1094" s="336">
        <f>X1093*'MONTHLY DATA'!AV288</f>
        <v>457.66515051694631</v>
      </c>
      <c r="Y1094" s="336">
        <f>Y1093*'MONTHLY DATA'!AW288</f>
        <v>719.72941019741552</v>
      </c>
      <c r="Z1094" s="336">
        <f>Z1093*'MONTHLY DATA'!AX288</f>
        <v>1526.9958932497582</v>
      </c>
      <c r="AA1094" s="336">
        <f>AA1093*'MONTHLY DATA'!AY288</f>
        <v>565.56717879966368</v>
      </c>
      <c r="AB1094" s="336">
        <f>AB1093*'MONTHLY DATA'!AZ288</f>
        <v>9.9820391685362306</v>
      </c>
      <c r="AC1094" s="336">
        <f>AC1093*'MONTHLY DATA'!BA288</f>
        <v>243.76852062583188</v>
      </c>
      <c r="AD1094" s="336">
        <f>AD1093*'MONTHLY DATA'!BB288</f>
        <v>22.296830262013231</v>
      </c>
      <c r="AE1094" s="336">
        <f>AE1093*'MONTHLY DATA'!BC288</f>
        <v>742.66963432966293</v>
      </c>
      <c r="AF1094" s="336">
        <f>AF1093*'MONTHLY DATA'!BD288</f>
        <v>637.7781058535918</v>
      </c>
      <c r="AG1094" s="336">
        <f>AG1093*'MONTHLY DATA'!BE288</f>
        <v>404.67148635010079</v>
      </c>
      <c r="AH1094" s="336">
        <f>AH1093*'MONTHLY DATA'!BF288</f>
        <v>10.88259791109766</v>
      </c>
      <c r="AI1094" s="336">
        <f>AI1093*'MONTHLY DATA'!BG288</f>
        <v>659.93562921249713</v>
      </c>
      <c r="AJ1094" s="336">
        <f>AJ1093*'MONTHLY DATA'!BH288</f>
        <v>339.80152814838982</v>
      </c>
      <c r="AK1094" s="336">
        <f>AK1093*'MONTHLY DATA'!BI288</f>
        <v>705.41161433398497</v>
      </c>
      <c r="AL1094" s="336">
        <f>AL1093*'MONTHLY DATA'!BJ288</f>
        <v>1130.9605910953176</v>
      </c>
      <c r="AM1094" s="336">
        <f>AM1093*'MONTHLY DATA'!BK288</f>
        <v>543.48504537128838</v>
      </c>
      <c r="AN1094" s="336">
        <f>AN1093*'MONTHLY DATA'!BL288</f>
        <v>90.656335468103748</v>
      </c>
      <c r="AO1094" s="336">
        <f>AO1093*'MONTHLY DATA'!BM288</f>
        <v>787.29098278749518</v>
      </c>
      <c r="AP1094" s="336">
        <f>AP1093*'MONTHLY DATA'!BN288</f>
        <v>173.21269205022628</v>
      </c>
      <c r="AQ1094" s="336">
        <f>AQ1093*'MONTHLY DATA'!BO288</f>
        <v>2004.8921705551941</v>
      </c>
      <c r="AR1094" s="336">
        <f>AR1093*'MONTHLY DATA'!BP288</f>
        <v>1532.921201517463</v>
      </c>
      <c r="AS1094" s="336">
        <f>AS1093*'MONTHLY DATA'!BQ288</f>
        <v>866.46228075449835</v>
      </c>
      <c r="AT1094" s="336">
        <f>AT1093*'MONTHLY DATA'!BR288</f>
        <v>139.54710400111418</v>
      </c>
      <c r="AU1094" s="336">
        <f>AU1093*'MONTHLY DATA'!BS288</f>
        <v>1411.2023365675375</v>
      </c>
      <c r="AV1094" s="336">
        <f>AV1093*'MONTHLY DATA'!BT288</f>
        <v>947.53185541312894</v>
      </c>
      <c r="AW1094" s="336">
        <f>AW1093*'MONTHLY DATA'!BU288</f>
        <v>1495.5419617374143</v>
      </c>
      <c r="AX1094" s="336">
        <f>AX1093*'MONTHLY DATA'!BV288</f>
        <v>2805.0981766340196</v>
      </c>
      <c r="AY1094" s="336">
        <f>AY1093*'MONTHLY DATA'!BW288</f>
        <v>74.860064766494233</v>
      </c>
      <c r="AZ1094" s="336">
        <f>AZ1093*'MONTHLY DATA'!BX288</f>
        <v>26.449135494175994</v>
      </c>
      <c r="BA1094" s="336">
        <f>BA1093*'MONTHLY DATA'!BY288</f>
        <v>95.162155464757348</v>
      </c>
      <c r="BB1094" s="336">
        <f>BB1093*'MONTHLY DATA'!BZ288</f>
        <v>24.229717703748339</v>
      </c>
      <c r="BC1094" s="336">
        <f>BC1093*'MONTHLY DATA'!CA288</f>
        <v>235.23819538231194</v>
      </c>
      <c r="BD1094" s="336">
        <f>BD1093*'MONTHLY DATA'!CB288</f>
        <v>205.15699764801127</v>
      </c>
      <c r="BE1094" s="336">
        <f>BE1093*'MONTHLY DATA'!CC288</f>
        <v>116.55265167238639</v>
      </c>
      <c r="BF1094" s="336">
        <f>BF1093*'MONTHLY DATA'!CD288</f>
        <v>16.091796028123724</v>
      </c>
      <c r="BG1094" s="336">
        <f>BG1093*'MONTHLY DATA'!CE288</f>
        <v>184.74129107823921</v>
      </c>
      <c r="BH1094" s="336">
        <f>BH1093*'MONTHLY DATA'!CF288</f>
        <v>113.49073833790858</v>
      </c>
      <c r="BI1094" s="336">
        <f>BI1093*'MONTHLY DATA'!CG288</f>
        <v>206.35871027954482</v>
      </c>
      <c r="BJ1094" s="336">
        <f>BJ1093*'MONTHLY DATA'!CH288</f>
        <v>358.13165272738331</v>
      </c>
      <c r="BK1094" s="336">
        <f>BK1093*'MONTHLY DATA'!CI288</f>
        <v>427.44470054975892</v>
      </c>
      <c r="BL1094" s="336">
        <f>BL1093*'MONTHLY DATA'!CJ288</f>
        <v>110.60087577196353</v>
      </c>
      <c r="BM1094" s="336">
        <f>BM1093*'MONTHLY DATA'!CK288</f>
        <v>644.17173792908693</v>
      </c>
      <c r="BN1094" s="336">
        <f>BN1093*'MONTHLY DATA'!CL288</f>
        <v>134.32001410383853</v>
      </c>
      <c r="BO1094" s="336">
        <f>BO1093*'MONTHLY DATA'!CM288</f>
        <v>1609.2581917581062</v>
      </c>
      <c r="BP1094" s="336">
        <f>BP1093*'MONTHLY DATA'!CN288</f>
        <v>1238.2861038998326</v>
      </c>
      <c r="BQ1094" s="336">
        <f>BQ1093*'MONTHLY DATA'!CO288</f>
        <v>703.54871619866469</v>
      </c>
      <c r="BR1094" s="336">
        <f>BR1093*'MONTHLY DATA'!CP288</f>
        <v>89.860428886294457</v>
      </c>
      <c r="BS1094" s="336">
        <f>BS1093*'MONTHLY DATA'!CQ288</f>
        <v>1161.9405187522786</v>
      </c>
      <c r="BT1094" s="336">
        <f>BT1093*'MONTHLY DATA'!CR288</f>
        <v>684.28540690228954</v>
      </c>
      <c r="BU1094" s="336">
        <f>BU1093*'MONTHLY DATA'!CS288</f>
        <v>1273.4500005302016</v>
      </c>
      <c r="BV1094" s="336">
        <f>BV1093*'MONTHLY DATA'!CT288</f>
        <v>2184.7582341598559</v>
      </c>
      <c r="BW1094" s="587">
        <f t="shared" si="655"/>
        <v>37199.791892381443</v>
      </c>
    </row>
    <row r="1095" spans="1:75" x14ac:dyDescent="0.25">
      <c r="A1095" s="180" t="s">
        <v>61</v>
      </c>
      <c r="C1095" s="336"/>
      <c r="D1095" s="336">
        <f>C1090*'MONTHLY DATA'!AA289</f>
        <v>0</v>
      </c>
      <c r="E1095" s="336">
        <f>D1090*'MONTHLY DATA'!AB289</f>
        <v>0</v>
      </c>
      <c r="F1095" s="336">
        <f>E1090*'MONTHLY DATA'!AC289</f>
        <v>0</v>
      </c>
      <c r="G1095" s="336">
        <f>F1090*'MONTHLY DATA'!AD289</f>
        <v>0</v>
      </c>
      <c r="H1095" s="336">
        <f>G1090*'MONTHLY DATA'!AE289</f>
        <v>0</v>
      </c>
      <c r="I1095" s="336">
        <f>H1090*'MONTHLY DATA'!AF289</f>
        <v>0</v>
      </c>
      <c r="J1095" s="336">
        <f>I1090*'MONTHLY DATA'!AG289</f>
        <v>0</v>
      </c>
      <c r="K1095" s="336">
        <f>J1090*'MONTHLY DATA'!AH289</f>
        <v>0</v>
      </c>
      <c r="L1095" s="336">
        <f>K1090*'MONTHLY DATA'!AI289</f>
        <v>0</v>
      </c>
      <c r="M1095" s="336">
        <f>L1090*'MONTHLY DATA'!AJ289</f>
        <v>0</v>
      </c>
      <c r="N1095" s="336">
        <f>M1090*'MONTHLY DATA'!AK289</f>
        <v>0</v>
      </c>
      <c r="O1095" s="336">
        <f>N1090*'MONTHLY DATA'!AL289</f>
        <v>0</v>
      </c>
      <c r="P1095" s="336">
        <f>O1090*'MONTHLY DATA'!AM289</f>
        <v>0</v>
      </c>
      <c r="Q1095" s="336">
        <f>P1090*'MONTHLY DATA'!AN289</f>
        <v>0</v>
      </c>
      <c r="R1095" s="336">
        <f>Q1090*'MONTHLY DATA'!AO289</f>
        <v>0</v>
      </c>
      <c r="S1095" s="336">
        <f>R1090*'MONTHLY DATA'!AP289</f>
        <v>0</v>
      </c>
      <c r="T1095" s="336">
        <f>S1090*'MONTHLY DATA'!AQ289</f>
        <v>0</v>
      </c>
      <c r="U1095" s="336">
        <f>T1090*'MONTHLY DATA'!AR289</f>
        <v>0</v>
      </c>
      <c r="V1095" s="336">
        <f>U1090*'MONTHLY DATA'!AS289</f>
        <v>0</v>
      </c>
      <c r="W1095" s="336">
        <f>V1090*'MONTHLY DATA'!AT289</f>
        <v>0</v>
      </c>
      <c r="X1095" s="336">
        <f>W1090*'MONTHLY DATA'!AU289</f>
        <v>0</v>
      </c>
      <c r="Y1095" s="336">
        <f>X1090*'MONTHLY DATA'!AV289</f>
        <v>0</v>
      </c>
      <c r="Z1095" s="336">
        <f>Y1090*'MONTHLY DATA'!AW289</f>
        <v>0</v>
      </c>
      <c r="AA1095" s="336">
        <f>Z1090*'MONTHLY DATA'!AX289</f>
        <v>0</v>
      </c>
      <c r="AB1095" s="336">
        <f>AA1090*'MONTHLY DATA'!AY289</f>
        <v>0</v>
      </c>
      <c r="AC1095" s="336">
        <f>AB1090*'MONTHLY DATA'!AZ289</f>
        <v>0</v>
      </c>
      <c r="AD1095" s="336">
        <f>AC1090*'MONTHLY DATA'!BA289</f>
        <v>0</v>
      </c>
      <c r="AE1095" s="336">
        <f>AD1090*'MONTHLY DATA'!BB289</f>
        <v>0</v>
      </c>
      <c r="AF1095" s="336">
        <f>AE1090*'MONTHLY DATA'!BC289</f>
        <v>0</v>
      </c>
      <c r="AG1095" s="336">
        <f>AF1090*'MONTHLY DATA'!BD289</f>
        <v>0</v>
      </c>
      <c r="AH1095" s="336">
        <f>AG1090*'MONTHLY DATA'!BE289</f>
        <v>0</v>
      </c>
      <c r="AI1095" s="336">
        <f>AH1090*'MONTHLY DATA'!BF289</f>
        <v>0</v>
      </c>
      <c r="AJ1095" s="336">
        <f>AI1090*'MONTHLY DATA'!BG289</f>
        <v>0</v>
      </c>
      <c r="AK1095" s="336">
        <f>AJ1090*'MONTHLY DATA'!BH289</f>
        <v>0</v>
      </c>
      <c r="AL1095" s="336">
        <f>AK1090*'MONTHLY DATA'!BI289</f>
        <v>0</v>
      </c>
      <c r="AM1095" s="336">
        <f>AL1090*'MONTHLY DATA'!BJ289</f>
        <v>0</v>
      </c>
      <c r="AN1095" s="336">
        <f>AM1090*'MONTHLY DATA'!BK289</f>
        <v>1509.6806815869122</v>
      </c>
      <c r="AO1095" s="336">
        <f>AN1090*'MONTHLY DATA'!BL289</f>
        <v>251.82315407806595</v>
      </c>
      <c r="AP1095" s="336">
        <f>AO1090*'MONTHLY DATA'!BM289</f>
        <v>2186.9193966319308</v>
      </c>
      <c r="AQ1095" s="336">
        <f>AP1090*'MONTHLY DATA'!BN289</f>
        <v>481.14636680618418</v>
      </c>
      <c r="AR1095" s="336">
        <f>AQ1090*'MONTHLY DATA'!BO289</f>
        <v>5569.1449182088727</v>
      </c>
      <c r="AS1095" s="336">
        <f>AR1090*'MONTHLY DATA'!BP289</f>
        <v>4258.1144486596195</v>
      </c>
      <c r="AT1095" s="336">
        <f>AS1090*'MONTHLY DATA'!BQ289</f>
        <v>2406.8396687624954</v>
      </c>
      <c r="AU1095" s="336">
        <f>AT1090*'MONTHLY DATA'!BR289</f>
        <v>387.6308444475394</v>
      </c>
      <c r="AV1095" s="336">
        <f>AU1090*'MONTHLY DATA'!BS289</f>
        <v>3920.0064904653818</v>
      </c>
      <c r="AW1095" s="336">
        <f>AV1090*'MONTHLY DATA'!BT289</f>
        <v>2632.032931703136</v>
      </c>
      <c r="AX1095" s="336">
        <f>AW1090*'MONTHLY DATA'!BU289</f>
        <v>4154.2832270483732</v>
      </c>
      <c r="AY1095" s="336">
        <f>AX1090*'MONTHLY DATA'!BV289</f>
        <v>7791.9393795389442</v>
      </c>
      <c r="AZ1095" s="336">
        <f>AY1090*'MONTHLY DATA'!BW289</f>
        <v>4990.6709844329489</v>
      </c>
      <c r="BA1095" s="336">
        <f>AZ1090*'MONTHLY DATA'!BX289</f>
        <v>1763.275699611733</v>
      </c>
      <c r="BB1095" s="336">
        <f>BA1090*'MONTHLY DATA'!BY289</f>
        <v>6344.1436976504901</v>
      </c>
      <c r="BC1095" s="336">
        <f>BB1090*'MONTHLY DATA'!BZ289</f>
        <v>1615.3145135832226</v>
      </c>
      <c r="BD1095" s="336">
        <f>BC1090*'MONTHLY DATA'!CA289</f>
        <v>15682.546358820797</v>
      </c>
      <c r="BE1095" s="336">
        <f>BD1090*'MONTHLY DATA'!CB289</f>
        <v>13677.133176534086</v>
      </c>
      <c r="BF1095" s="336">
        <f>BE1090*'MONTHLY DATA'!CC289</f>
        <v>7770.1767781590925</v>
      </c>
      <c r="BG1095" s="336">
        <f>BF1090*'MONTHLY DATA'!CD289</f>
        <v>1072.7864018749151</v>
      </c>
      <c r="BH1095" s="336">
        <f>BG1090*'MONTHLY DATA'!CE289</f>
        <v>12316.086071882615</v>
      </c>
      <c r="BI1095" s="336">
        <f>BH1090*'MONTHLY DATA'!CF289</f>
        <v>7566.0492225272392</v>
      </c>
      <c r="BJ1095" s="336">
        <f>BI1090*'MONTHLY DATA'!CG289</f>
        <v>13757.247351969656</v>
      </c>
      <c r="BK1095" s="336">
        <f>BJ1090*'MONTHLY DATA'!CH289</f>
        <v>23875.443515158888</v>
      </c>
      <c r="BL1095" s="336">
        <f>BK1090*'MONTHLY DATA'!CI289</f>
        <v>4452.548964059989</v>
      </c>
      <c r="BM1095" s="336">
        <f>BL1090*'MONTHLY DATA'!CJ289</f>
        <v>1152.0924559579535</v>
      </c>
      <c r="BN1095" s="336">
        <f>BM1090*'MONTHLY DATA'!CK289</f>
        <v>6710.1222700946555</v>
      </c>
      <c r="BO1095" s="336">
        <f>BN1090*'MONTHLY DATA'!CL289</f>
        <v>1399.1668135816515</v>
      </c>
      <c r="BP1095" s="336">
        <f>BO1090*'MONTHLY DATA'!CM289</f>
        <v>16763.106164146939</v>
      </c>
      <c r="BQ1095" s="336">
        <f>BP1090*'MONTHLY DATA'!CN289</f>
        <v>12898.813582289922</v>
      </c>
      <c r="BR1095" s="336">
        <f>BQ1090*'MONTHLY DATA'!CO289</f>
        <v>7328.6324604027568</v>
      </c>
      <c r="BS1095" s="336">
        <f>BR1090*'MONTHLY DATA'!CP289</f>
        <v>936.04613423223384</v>
      </c>
      <c r="BT1095" s="336">
        <f>BS1090*'MONTHLY DATA'!CQ289</f>
        <v>12103.547070336237</v>
      </c>
      <c r="BU1095" s="336">
        <f>BT1090*'MONTHLY DATA'!CR289</f>
        <v>7127.9729885655161</v>
      </c>
      <c r="BV1095" s="336">
        <f>BU1090*'MONTHLY DATA'!CS289</f>
        <v>13265.1041721896</v>
      </c>
      <c r="BW1095" s="587">
        <f t="shared" si="655"/>
        <v>230117.58835600063</v>
      </c>
    </row>
    <row r="1096" spans="1:75" x14ac:dyDescent="0.25">
      <c r="A1096" s="180" t="s">
        <v>57</v>
      </c>
      <c r="C1096" s="336"/>
      <c r="D1096" s="336">
        <f>D1095*'MONTHLY DATA'!AA290</f>
        <v>0</v>
      </c>
      <c r="E1096" s="336">
        <f>E1095*'MONTHLY DATA'!AB290</f>
        <v>0</v>
      </c>
      <c r="F1096" s="336">
        <f>F1095*'MONTHLY DATA'!AC290</f>
        <v>0</v>
      </c>
      <c r="G1096" s="336">
        <f>G1095*'MONTHLY DATA'!AD290</f>
        <v>0</v>
      </c>
      <c r="H1096" s="336">
        <f>H1095*'MONTHLY DATA'!AE290</f>
        <v>0</v>
      </c>
      <c r="I1096" s="336">
        <f>I1095*'MONTHLY DATA'!AF290</f>
        <v>0</v>
      </c>
      <c r="J1096" s="336">
        <f>J1095*'MONTHLY DATA'!AG290</f>
        <v>0</v>
      </c>
      <c r="K1096" s="336">
        <f>K1095*'MONTHLY DATA'!AH290</f>
        <v>0</v>
      </c>
      <c r="L1096" s="336">
        <f>L1095*'MONTHLY DATA'!AI290</f>
        <v>0</v>
      </c>
      <c r="M1096" s="336">
        <f>M1095*'MONTHLY DATA'!AJ290</f>
        <v>0</v>
      </c>
      <c r="N1096" s="336">
        <f>N1095*'MONTHLY DATA'!AK290</f>
        <v>0</v>
      </c>
      <c r="O1096" s="336">
        <f>O1095*'MONTHLY DATA'!AL290</f>
        <v>0</v>
      </c>
      <c r="P1096" s="336">
        <f>P1095*'MONTHLY DATA'!AM290</f>
        <v>0</v>
      </c>
      <c r="Q1096" s="336">
        <f>Q1095*'MONTHLY DATA'!AN290</f>
        <v>0</v>
      </c>
      <c r="R1096" s="336">
        <f>R1095*'MONTHLY DATA'!AO290</f>
        <v>0</v>
      </c>
      <c r="S1096" s="336">
        <f>S1095*'MONTHLY DATA'!AP290</f>
        <v>0</v>
      </c>
      <c r="T1096" s="336">
        <f>T1095*'MONTHLY DATA'!AQ290</f>
        <v>0</v>
      </c>
      <c r="U1096" s="336">
        <f>U1095*'MONTHLY DATA'!AR290</f>
        <v>0</v>
      </c>
      <c r="V1096" s="336">
        <f>V1095*'MONTHLY DATA'!AS290</f>
        <v>0</v>
      </c>
      <c r="W1096" s="336">
        <f>W1095*'MONTHLY DATA'!AT290</f>
        <v>0</v>
      </c>
      <c r="X1096" s="336">
        <f>X1095*'MONTHLY DATA'!AU290</f>
        <v>0</v>
      </c>
      <c r="Y1096" s="336">
        <f>Y1095*'MONTHLY DATA'!AV290</f>
        <v>0</v>
      </c>
      <c r="Z1096" s="336">
        <f>Z1095*'MONTHLY DATA'!AW290</f>
        <v>0</v>
      </c>
      <c r="AA1096" s="336">
        <f>AA1095*'MONTHLY DATA'!AX290</f>
        <v>0</v>
      </c>
      <c r="AB1096" s="336">
        <f>AB1095*'MONTHLY DATA'!AY290</f>
        <v>0</v>
      </c>
      <c r="AC1096" s="336">
        <f>AC1095*'MONTHLY DATA'!AZ290</f>
        <v>0</v>
      </c>
      <c r="AD1096" s="336">
        <f>AD1095*'MONTHLY DATA'!BA290</f>
        <v>0</v>
      </c>
      <c r="AE1096" s="336">
        <f>AE1095*'MONTHLY DATA'!BB290</f>
        <v>0</v>
      </c>
      <c r="AF1096" s="336">
        <f>AF1095*'MONTHLY DATA'!BC290</f>
        <v>0</v>
      </c>
      <c r="AG1096" s="336">
        <f>AG1095*'MONTHLY DATA'!BD290</f>
        <v>0</v>
      </c>
      <c r="AH1096" s="336">
        <f>AH1095*'MONTHLY DATA'!BE290</f>
        <v>0</v>
      </c>
      <c r="AI1096" s="336">
        <f>AI1095*'MONTHLY DATA'!BF290</f>
        <v>0</v>
      </c>
      <c r="AJ1096" s="336">
        <f>AJ1095*'MONTHLY DATA'!BG290</f>
        <v>0</v>
      </c>
      <c r="AK1096" s="336">
        <f>AK1095*'MONTHLY DATA'!BH290</f>
        <v>0</v>
      </c>
      <c r="AL1096" s="336">
        <f>AL1095*'MONTHLY DATA'!BI290</f>
        <v>0</v>
      </c>
      <c r="AM1096" s="336">
        <f>AM1095*'MONTHLY DATA'!BJ290</f>
        <v>0</v>
      </c>
      <c r="AN1096" s="336">
        <f>AN1095*'MONTHLY DATA'!BK290</f>
        <v>7.5484034079345612</v>
      </c>
      <c r="AO1096" s="336">
        <f>AO1095*'MONTHLY DATA'!BL290</f>
        <v>1.2591157703903297</v>
      </c>
      <c r="AP1096" s="336">
        <f>AP1095*'MONTHLY DATA'!BM290</f>
        <v>10.934596983159654</v>
      </c>
      <c r="AQ1096" s="336">
        <f>AQ1095*'MONTHLY DATA'!BN290</f>
        <v>2.4057318340309211</v>
      </c>
      <c r="AR1096" s="336">
        <f>AR1095*'MONTHLY DATA'!BO290</f>
        <v>27.845724591044362</v>
      </c>
      <c r="AS1096" s="336">
        <f>AS1095*'MONTHLY DATA'!BP290</f>
        <v>21.290572243298097</v>
      </c>
      <c r="AT1096" s="336">
        <f>AT1095*'MONTHLY DATA'!BQ290</f>
        <v>12.034198343812477</v>
      </c>
      <c r="AU1096" s="336">
        <f>AU1095*'MONTHLY DATA'!BR290</f>
        <v>1.9381542222376971</v>
      </c>
      <c r="AV1096" s="336">
        <f>AV1095*'MONTHLY DATA'!BS290</f>
        <v>19.600032452326911</v>
      </c>
      <c r="AW1096" s="336">
        <f>AW1095*'MONTHLY DATA'!BT290</f>
        <v>13.160164658515681</v>
      </c>
      <c r="AX1096" s="336">
        <f>AX1095*'MONTHLY DATA'!BU290</f>
        <v>20.771416135241868</v>
      </c>
      <c r="AY1096" s="336">
        <f>AY1095*'MONTHLY DATA'!BV290</f>
        <v>38.95969689769472</v>
      </c>
      <c r="AZ1096" s="336">
        <f>AZ1095*'MONTHLY DATA'!BW290</f>
        <v>49.906709844329491</v>
      </c>
      <c r="BA1096" s="336">
        <f>BA1095*'MONTHLY DATA'!BX290</f>
        <v>17.63275699611733</v>
      </c>
      <c r="BB1096" s="336">
        <f>BB1095*'MONTHLY DATA'!BY290</f>
        <v>63.441436976504903</v>
      </c>
      <c r="BC1096" s="336">
        <f>BC1095*'MONTHLY DATA'!BZ290</f>
        <v>16.153145135832226</v>
      </c>
      <c r="BD1096" s="336">
        <f>BD1095*'MONTHLY DATA'!CA290</f>
        <v>156.82546358820798</v>
      </c>
      <c r="BE1096" s="336">
        <f>BE1095*'MONTHLY DATA'!CB290</f>
        <v>136.77133176534085</v>
      </c>
      <c r="BF1096" s="336">
        <f>BF1095*'MONTHLY DATA'!CC290</f>
        <v>77.701767781590931</v>
      </c>
      <c r="BG1096" s="336">
        <f>BG1095*'MONTHLY DATA'!CD290</f>
        <v>10.727864018749152</v>
      </c>
      <c r="BH1096" s="336">
        <f>BH1095*'MONTHLY DATA'!CE290</f>
        <v>123.16086071882616</v>
      </c>
      <c r="BI1096" s="336">
        <f>BI1095*'MONTHLY DATA'!CF290</f>
        <v>75.660492225272392</v>
      </c>
      <c r="BJ1096" s="336">
        <f>BJ1095*'MONTHLY DATA'!CG290</f>
        <v>137.57247351969656</v>
      </c>
      <c r="BK1096" s="336">
        <f>BK1095*'MONTHLY DATA'!CH290</f>
        <v>238.75443515158889</v>
      </c>
      <c r="BL1096" s="336">
        <f>BL1095*'MONTHLY DATA'!CI290</f>
        <v>22.262744820299947</v>
      </c>
      <c r="BM1096" s="336">
        <f>BM1095*'MONTHLY DATA'!CJ290</f>
        <v>5.7604622797897678</v>
      </c>
      <c r="BN1096" s="336">
        <f>BN1095*'MONTHLY DATA'!CK290</f>
        <v>33.550611350473275</v>
      </c>
      <c r="BO1096" s="336">
        <f>BO1095*'MONTHLY DATA'!CL290</f>
        <v>6.9958340679082571</v>
      </c>
      <c r="BP1096" s="336">
        <f>BP1095*'MONTHLY DATA'!CM290</f>
        <v>83.815530820734693</v>
      </c>
      <c r="BQ1096" s="336">
        <f>BQ1095*'MONTHLY DATA'!CN290</f>
        <v>64.494067911449605</v>
      </c>
      <c r="BR1096" s="336">
        <f>BR1095*'MONTHLY DATA'!CO290</f>
        <v>36.643162302013785</v>
      </c>
      <c r="BS1096" s="336">
        <f>BS1095*'MONTHLY DATA'!CP290</f>
        <v>4.6802306711611692</v>
      </c>
      <c r="BT1096" s="336">
        <f>BT1095*'MONTHLY DATA'!CQ290</f>
        <v>60.517735351681189</v>
      </c>
      <c r="BU1096" s="336">
        <f>BU1095*'MONTHLY DATA'!CR290</f>
        <v>35.639864942827579</v>
      </c>
      <c r="BV1096" s="336">
        <f>BV1095*'MONTHLY DATA'!CS290</f>
        <v>66.325520860948004</v>
      </c>
      <c r="BW1096" s="587">
        <f t="shared" si="655"/>
        <v>1702.7423106410313</v>
      </c>
    </row>
    <row r="1097" spans="1:75" x14ac:dyDescent="0.25">
      <c r="A1097" s="180" t="s">
        <v>58</v>
      </c>
      <c r="C1097" s="336"/>
      <c r="D1097" s="336"/>
      <c r="E1097" s="336">
        <f>C1090*'MONTHLY DATA'!AA291</f>
        <v>0</v>
      </c>
      <c r="F1097" s="336">
        <f>D1090*'MONTHLY DATA'!AB291</f>
        <v>0</v>
      </c>
      <c r="G1097" s="336">
        <f>E1090*'MONTHLY DATA'!AC291</f>
        <v>0</v>
      </c>
      <c r="H1097" s="336">
        <f>F1090*'MONTHLY DATA'!AD291</f>
        <v>0</v>
      </c>
      <c r="I1097" s="336">
        <f>G1090*'MONTHLY DATA'!AE291</f>
        <v>0</v>
      </c>
      <c r="J1097" s="336">
        <f>H1090*'MONTHLY DATA'!AF291</f>
        <v>0</v>
      </c>
      <c r="K1097" s="336">
        <f>I1090*'MONTHLY DATA'!AG291</f>
        <v>0</v>
      </c>
      <c r="L1097" s="336">
        <f>J1090*'MONTHLY DATA'!AH291</f>
        <v>0</v>
      </c>
      <c r="M1097" s="336">
        <f>K1090*'MONTHLY DATA'!AI291</f>
        <v>0</v>
      </c>
      <c r="N1097" s="336">
        <f>L1090*'MONTHLY DATA'!AJ291</f>
        <v>0</v>
      </c>
      <c r="O1097" s="336">
        <f>M1090*'MONTHLY DATA'!AK291</f>
        <v>0</v>
      </c>
      <c r="P1097" s="336">
        <f>N1090*'MONTHLY DATA'!AL291</f>
        <v>0</v>
      </c>
      <c r="Q1097" s="336">
        <f>O1090*'MONTHLY DATA'!AM291</f>
        <v>16427.625178238868</v>
      </c>
      <c r="R1097" s="336">
        <f>P1090*'MONTHLY DATA'!AN291</f>
        <v>0</v>
      </c>
      <c r="S1097" s="336">
        <f>Q1090*'MONTHLY DATA'!AO291</f>
        <v>574.35476528331458</v>
      </c>
      <c r="T1097" s="336">
        <f>R1090*'MONTHLY DATA'!AP291</f>
        <v>44.714586601633265</v>
      </c>
      <c r="U1097" s="336">
        <f>S1090*'MONTHLY DATA'!AQ291</f>
        <v>12436.508535186707</v>
      </c>
      <c r="V1097" s="336">
        <f>T1090*'MONTHLY DATA'!AR291</f>
        <v>9796.8930484714347</v>
      </c>
      <c r="W1097" s="336">
        <f>U1090*'MONTHLY DATA'!AS291</f>
        <v>4177.9921342590678</v>
      </c>
      <c r="X1097" s="336">
        <f>V1090*'MONTHLY DATA'!AT291</f>
        <v>0</v>
      </c>
      <c r="Y1097" s="336">
        <f>W1090*'MONTHLY DATA'!AU291</f>
        <v>7797.2153643863567</v>
      </c>
      <c r="Z1097" s="336">
        <f>X1090*'MONTHLY DATA'!AV291</f>
        <v>5448.3946490112648</v>
      </c>
      <c r="AA1097" s="336">
        <f>Y1090*'MONTHLY DATA'!AW291</f>
        <v>8568.2072642549465</v>
      </c>
      <c r="AB1097" s="336">
        <f>Z1090*'MONTHLY DATA'!AX291</f>
        <v>18178.522538687597</v>
      </c>
      <c r="AC1097" s="336">
        <f>AA1090*'MONTHLY DATA'!AY291</f>
        <v>10283.039614539339</v>
      </c>
      <c r="AD1097" s="336">
        <f>AB1090*'MONTHLY DATA'!AZ291</f>
        <v>181.49162124611328</v>
      </c>
      <c r="AE1097" s="336">
        <f>AC1090*'MONTHLY DATA'!BA291</f>
        <v>4432.1549204696703</v>
      </c>
      <c r="AF1097" s="336">
        <f>AD1090*'MONTHLY DATA'!BB291</f>
        <v>405.39691385478596</v>
      </c>
      <c r="AG1097" s="336">
        <f>AE1090*'MONTHLY DATA'!BC291</f>
        <v>13503.084260539325</v>
      </c>
      <c r="AH1097" s="336">
        <f>AF1090*'MONTHLY DATA'!BD291</f>
        <v>11595.965560974395</v>
      </c>
      <c r="AI1097" s="336">
        <f>AG1090*'MONTHLY DATA'!BE291</f>
        <v>7357.6633881836497</v>
      </c>
      <c r="AJ1097" s="336">
        <f>AH1090*'MONTHLY DATA'!BF291</f>
        <v>197.86541656541198</v>
      </c>
      <c r="AK1097" s="336">
        <f>AI1090*'MONTHLY DATA'!BG291</f>
        <v>11998.829622045401</v>
      </c>
      <c r="AL1097" s="336">
        <f>AJ1090*'MONTHLY DATA'!BH291</f>
        <v>6178.2096026979971</v>
      </c>
      <c r="AM1097" s="336">
        <f>AK1090*'MONTHLY DATA'!BI291</f>
        <v>12825.665715163361</v>
      </c>
      <c r="AN1097" s="336">
        <f>AL1090*'MONTHLY DATA'!BJ291</f>
        <v>20562.919838096681</v>
      </c>
      <c r="AO1097" s="336">
        <f>AM1090*'MONTHLY DATA'!BK291</f>
        <v>0</v>
      </c>
      <c r="AP1097" s="336">
        <f>AN1090*'MONTHLY DATA'!BL291</f>
        <v>0</v>
      </c>
      <c r="AQ1097" s="336">
        <f>AO1090*'MONTHLY DATA'!BM291</f>
        <v>0</v>
      </c>
      <c r="AR1097" s="336">
        <f>AP1090*'MONTHLY DATA'!BN291</f>
        <v>0</v>
      </c>
      <c r="AS1097" s="336">
        <f>AQ1090*'MONTHLY DATA'!BO291</f>
        <v>0</v>
      </c>
      <c r="AT1097" s="336">
        <f>AR1090*'MONTHLY DATA'!BP291</f>
        <v>0</v>
      </c>
      <c r="AU1097" s="336">
        <f>AS1090*'MONTHLY DATA'!BQ291</f>
        <v>0</v>
      </c>
      <c r="AV1097" s="336">
        <f>AT1090*'MONTHLY DATA'!BR291</f>
        <v>0</v>
      </c>
      <c r="AW1097" s="336">
        <f>AU1090*'MONTHLY DATA'!BS291</f>
        <v>0</v>
      </c>
      <c r="AX1097" s="336">
        <f>AV1090*'MONTHLY DATA'!BT291</f>
        <v>0</v>
      </c>
      <c r="AY1097" s="336">
        <f>AW1090*'MONTHLY DATA'!BU291</f>
        <v>0</v>
      </c>
      <c r="AZ1097" s="336">
        <f>AX1090*'MONTHLY DATA'!BV291</f>
        <v>0</v>
      </c>
      <c r="BA1097" s="336">
        <f>AY1090*'MONTHLY DATA'!BW291</f>
        <v>6654.2279792439331</v>
      </c>
      <c r="BB1097" s="336">
        <f>AZ1090*'MONTHLY DATA'!BX291</f>
        <v>2351.0342661489772</v>
      </c>
      <c r="BC1097" s="336">
        <f>BA1090*'MONTHLY DATA'!BY291</f>
        <v>8458.8582635339881</v>
      </c>
      <c r="BD1097" s="336">
        <f>BB1090*'MONTHLY DATA'!BZ291</f>
        <v>2153.7526847776303</v>
      </c>
      <c r="BE1097" s="336">
        <f>BC1090*'MONTHLY DATA'!CA291</f>
        <v>20910.061811761065</v>
      </c>
      <c r="BF1097" s="336">
        <f>BD1090*'MONTHLY DATA'!CB291</f>
        <v>18236.177568712115</v>
      </c>
      <c r="BG1097" s="336">
        <f>BE1090*'MONTHLY DATA'!CC291</f>
        <v>10360.235704212124</v>
      </c>
      <c r="BH1097" s="336">
        <f>BF1090*'MONTHLY DATA'!CD291</f>
        <v>1430.3818691665535</v>
      </c>
      <c r="BI1097" s="336">
        <f>BG1090*'MONTHLY DATA'!CE291</f>
        <v>16421.448095843487</v>
      </c>
      <c r="BJ1097" s="336">
        <f>BH1090*'MONTHLY DATA'!CF291</f>
        <v>10088.065630036319</v>
      </c>
      <c r="BK1097" s="336">
        <f>BI1090*'MONTHLY DATA'!CG291</f>
        <v>18342.996469292873</v>
      </c>
      <c r="BL1097" s="336">
        <f>BJ1090*'MONTHLY DATA'!CH291</f>
        <v>31833.924686878519</v>
      </c>
      <c r="BM1097" s="336">
        <f>BK1090*'MONTHLY DATA'!CI291</f>
        <v>2671.5293784359933</v>
      </c>
      <c r="BN1097" s="336">
        <f>BL1090*'MONTHLY DATA'!CJ291</f>
        <v>691.25547357477205</v>
      </c>
      <c r="BO1097" s="336">
        <f>BM1090*'MONTHLY DATA'!CK291</f>
        <v>4026.073362056793</v>
      </c>
      <c r="BP1097" s="336">
        <f>BN1090*'MONTHLY DATA'!CL291</f>
        <v>839.50008814899081</v>
      </c>
      <c r="BQ1097" s="336">
        <f>BO1090*'MONTHLY DATA'!CM291</f>
        <v>10057.863698488163</v>
      </c>
      <c r="BR1097" s="336">
        <f>BP1090*'MONTHLY DATA'!CN291</f>
        <v>7739.2881493739533</v>
      </c>
      <c r="BS1097" s="336">
        <f>BQ1090*'MONTHLY DATA'!CO291</f>
        <v>4397.1794762416539</v>
      </c>
      <c r="BT1097" s="336">
        <f>BR1090*'MONTHLY DATA'!CP291</f>
        <v>561.6276805393403</v>
      </c>
      <c r="BU1097" s="336">
        <f>BS1090*'MONTHLY DATA'!CQ291</f>
        <v>7262.1282422017421</v>
      </c>
      <c r="BV1097" s="336">
        <f>BT1090*'MONTHLY DATA'!CR291</f>
        <v>4276.7837931393096</v>
      </c>
      <c r="BW1097" s="587">
        <f t="shared" si="655"/>
        <v>372737.10891056567</v>
      </c>
    </row>
    <row r="1098" spans="1:75" x14ac:dyDescent="0.25">
      <c r="A1098" s="180" t="s">
        <v>57</v>
      </c>
      <c r="C1098" s="336"/>
      <c r="D1098" s="336"/>
      <c r="E1098" s="336">
        <f>E1097*'MONTHLY DATA'!AA292</f>
        <v>0</v>
      </c>
      <c r="F1098" s="336">
        <f>F1097*'MONTHLY DATA'!AB292</f>
        <v>0</v>
      </c>
      <c r="G1098" s="336">
        <f>G1097*'MONTHLY DATA'!AC292</f>
        <v>0</v>
      </c>
      <c r="H1098" s="336">
        <f>H1097*'MONTHLY DATA'!AD292</f>
        <v>0</v>
      </c>
      <c r="I1098" s="336">
        <f>I1097*'MONTHLY DATA'!AE292</f>
        <v>0</v>
      </c>
      <c r="J1098" s="336">
        <f>J1097*'MONTHLY DATA'!AF292</f>
        <v>0</v>
      </c>
      <c r="K1098" s="336">
        <f>K1097*'MONTHLY DATA'!AG292</f>
        <v>0</v>
      </c>
      <c r="L1098" s="336">
        <f>L1097*'MONTHLY DATA'!AH292</f>
        <v>0</v>
      </c>
      <c r="M1098" s="336">
        <f>M1097*'MONTHLY DATA'!AI292</f>
        <v>0</v>
      </c>
      <c r="N1098" s="336">
        <f>N1097*'MONTHLY DATA'!AJ292</f>
        <v>0</v>
      </c>
      <c r="O1098" s="336">
        <f>O1097*'MONTHLY DATA'!AK292</f>
        <v>0</v>
      </c>
      <c r="P1098" s="336">
        <f>P1097*'MONTHLY DATA'!AL292</f>
        <v>0</v>
      </c>
      <c r="Q1098" s="336">
        <f>Q1097*'MONTHLY DATA'!AM292</f>
        <v>0</v>
      </c>
      <c r="R1098" s="336">
        <f>R1097*'MONTHLY DATA'!AN292</f>
        <v>0</v>
      </c>
      <c r="S1098" s="336">
        <f>S1097*'MONTHLY DATA'!AO292</f>
        <v>0</v>
      </c>
      <c r="T1098" s="336">
        <f>T1097*'MONTHLY DATA'!AP292</f>
        <v>0</v>
      </c>
      <c r="U1098" s="336">
        <f>U1097*'MONTHLY DATA'!AQ292</f>
        <v>0</v>
      </c>
      <c r="V1098" s="336">
        <f>V1097*'MONTHLY DATA'!AR292</f>
        <v>0</v>
      </c>
      <c r="W1098" s="336">
        <f>W1097*'MONTHLY DATA'!AS292</f>
        <v>0</v>
      </c>
      <c r="X1098" s="336">
        <f>X1097*'MONTHLY DATA'!AT292</f>
        <v>0</v>
      </c>
      <c r="Y1098" s="336">
        <f>Y1097*'MONTHLY DATA'!AU292</f>
        <v>0</v>
      </c>
      <c r="Z1098" s="336">
        <f>Z1097*'MONTHLY DATA'!AV292</f>
        <v>0</v>
      </c>
      <c r="AA1098" s="336">
        <f>AA1097*'MONTHLY DATA'!AW292</f>
        <v>0</v>
      </c>
      <c r="AB1098" s="336">
        <f>AB1097*'MONTHLY DATA'!AX292</f>
        <v>0</v>
      </c>
      <c r="AC1098" s="336">
        <f>AC1097*'MONTHLY DATA'!AY292</f>
        <v>102.83039614539339</v>
      </c>
      <c r="AD1098" s="336">
        <f>AD1097*'MONTHLY DATA'!AZ292</f>
        <v>1.8149162124611329</v>
      </c>
      <c r="AE1098" s="336">
        <f>AE1097*'MONTHLY DATA'!BA292</f>
        <v>44.321549204696701</v>
      </c>
      <c r="AF1098" s="336">
        <f>AF1097*'MONTHLY DATA'!BB292</f>
        <v>4.0539691385478598</v>
      </c>
      <c r="AG1098" s="336">
        <f>AG1097*'MONTHLY DATA'!BC292</f>
        <v>135.03084260539325</v>
      </c>
      <c r="AH1098" s="336">
        <f>AH1097*'MONTHLY DATA'!BD292</f>
        <v>115.95965560974395</v>
      </c>
      <c r="AI1098" s="336">
        <f>AI1097*'MONTHLY DATA'!BE292</f>
        <v>73.5766338818365</v>
      </c>
      <c r="AJ1098" s="336">
        <f>AJ1097*'MONTHLY DATA'!BF292</f>
        <v>1.9786541656541199</v>
      </c>
      <c r="AK1098" s="336">
        <f>AK1097*'MONTHLY DATA'!BG292</f>
        <v>119.98829622045402</v>
      </c>
      <c r="AL1098" s="336">
        <f>AL1097*'MONTHLY DATA'!BH292</f>
        <v>61.782096026979971</v>
      </c>
      <c r="AM1098" s="336">
        <f>AM1097*'MONTHLY DATA'!BI292</f>
        <v>128.25665715163362</v>
      </c>
      <c r="AN1098" s="336">
        <f>AN1097*'MONTHLY DATA'!BJ292</f>
        <v>205.62919838096681</v>
      </c>
      <c r="AO1098" s="336">
        <f>AO1097*'MONTHLY DATA'!BK292</f>
        <v>0</v>
      </c>
      <c r="AP1098" s="336">
        <f>AP1097*'MONTHLY DATA'!BL292</f>
        <v>0</v>
      </c>
      <c r="AQ1098" s="336">
        <f>AQ1097*'MONTHLY DATA'!BM292</f>
        <v>0</v>
      </c>
      <c r="AR1098" s="336">
        <f>AR1097*'MONTHLY DATA'!BN292</f>
        <v>0</v>
      </c>
      <c r="AS1098" s="336">
        <f>AS1097*'MONTHLY DATA'!BO292</f>
        <v>0</v>
      </c>
      <c r="AT1098" s="336">
        <f>AT1097*'MONTHLY DATA'!BP292</f>
        <v>0</v>
      </c>
      <c r="AU1098" s="336">
        <f>AU1097*'MONTHLY DATA'!BQ292</f>
        <v>0</v>
      </c>
      <c r="AV1098" s="336">
        <f>AV1097*'MONTHLY DATA'!BR292</f>
        <v>0</v>
      </c>
      <c r="AW1098" s="336">
        <f>AW1097*'MONTHLY DATA'!BS292</f>
        <v>0</v>
      </c>
      <c r="AX1098" s="336">
        <f>AX1097*'MONTHLY DATA'!BT292</f>
        <v>0</v>
      </c>
      <c r="AY1098" s="336">
        <f>AY1097*'MONTHLY DATA'!BU292</f>
        <v>0</v>
      </c>
      <c r="AZ1098" s="336">
        <f>AZ1097*'MONTHLY DATA'!BV292</f>
        <v>0</v>
      </c>
      <c r="BA1098" s="336">
        <f>BA1097*'MONTHLY DATA'!BW292</f>
        <v>133.08455958487866</v>
      </c>
      <c r="BB1098" s="336">
        <f>BB1097*'MONTHLY DATA'!BX292</f>
        <v>47.020685322979546</v>
      </c>
      <c r="BC1098" s="336">
        <f>BC1097*'MONTHLY DATA'!BY292</f>
        <v>169.17716527067975</v>
      </c>
      <c r="BD1098" s="336">
        <f>BD1097*'MONTHLY DATA'!BZ292</f>
        <v>43.075053695552604</v>
      </c>
      <c r="BE1098" s="336">
        <f>BE1097*'MONTHLY DATA'!CA292</f>
        <v>418.2012362352213</v>
      </c>
      <c r="BF1098" s="336">
        <f>BF1097*'MONTHLY DATA'!CB292</f>
        <v>364.72355137424233</v>
      </c>
      <c r="BG1098" s="336">
        <f>BG1097*'MONTHLY DATA'!CC292</f>
        <v>207.20471408424248</v>
      </c>
      <c r="BH1098" s="336">
        <f>BH1097*'MONTHLY DATA'!CD292</f>
        <v>28.60763738333107</v>
      </c>
      <c r="BI1098" s="336">
        <f>BI1097*'MONTHLY DATA'!CE292</f>
        <v>328.42896191686975</v>
      </c>
      <c r="BJ1098" s="336">
        <f>BJ1097*'MONTHLY DATA'!CF292</f>
        <v>201.76131260072637</v>
      </c>
      <c r="BK1098" s="336">
        <f>BK1097*'MONTHLY DATA'!CG292</f>
        <v>366.85992938585747</v>
      </c>
      <c r="BL1098" s="336">
        <f>BL1097*'MONTHLY DATA'!CH292</f>
        <v>636.67849373757042</v>
      </c>
      <c r="BM1098" s="336">
        <f>BM1097*'MONTHLY DATA'!CI292</f>
        <v>0</v>
      </c>
      <c r="BN1098" s="336">
        <f>BN1097*'MONTHLY DATA'!CJ292</f>
        <v>0</v>
      </c>
      <c r="BO1098" s="336">
        <f>BO1097*'MONTHLY DATA'!CK292</f>
        <v>0</v>
      </c>
      <c r="BP1098" s="336">
        <f>BP1097*'MONTHLY DATA'!CL292</f>
        <v>0</v>
      </c>
      <c r="BQ1098" s="336">
        <f>BQ1097*'MONTHLY DATA'!CM292</f>
        <v>0</v>
      </c>
      <c r="BR1098" s="336">
        <f>BR1097*'MONTHLY DATA'!CN292</f>
        <v>0</v>
      </c>
      <c r="BS1098" s="336">
        <f>BS1097*'MONTHLY DATA'!CO292</f>
        <v>0</v>
      </c>
      <c r="BT1098" s="336">
        <f>BT1097*'MONTHLY DATA'!CP292</f>
        <v>0</v>
      </c>
      <c r="BU1098" s="336">
        <f>BU1097*'MONTHLY DATA'!CQ292</f>
        <v>0</v>
      </c>
      <c r="BV1098" s="336">
        <f>BV1097*'MONTHLY DATA'!CR292</f>
        <v>0</v>
      </c>
      <c r="BW1098" s="587">
        <f t="shared" si="655"/>
        <v>3940.0461653359134</v>
      </c>
    </row>
    <row r="1099" spans="1:75" x14ac:dyDescent="0.25">
      <c r="A1099" s="180" t="s">
        <v>59</v>
      </c>
      <c r="C1099" s="336"/>
      <c r="D1099" s="336"/>
      <c r="E1099" s="336"/>
      <c r="F1099" s="336">
        <f>C1090*'MONTHLY DATA'!AA293</f>
        <v>0</v>
      </c>
      <c r="G1099" s="336">
        <f>D1090*'MONTHLY DATA'!AB293</f>
        <v>0</v>
      </c>
      <c r="H1099" s="336">
        <f>E1090*'MONTHLY DATA'!AC293</f>
        <v>0</v>
      </c>
      <c r="I1099" s="336">
        <f>F1090*'MONTHLY DATA'!AD293</f>
        <v>0</v>
      </c>
      <c r="J1099" s="336">
        <f>G1090*'MONTHLY DATA'!AE293</f>
        <v>0</v>
      </c>
      <c r="K1099" s="336">
        <f>H1090*'MONTHLY DATA'!AF293</f>
        <v>0</v>
      </c>
      <c r="L1099" s="336">
        <f>I1090*'MONTHLY DATA'!AG293</f>
        <v>0</v>
      </c>
      <c r="M1099" s="336">
        <f>J1090*'MONTHLY DATA'!AH293</f>
        <v>0</v>
      </c>
      <c r="N1099" s="336">
        <f>K1090*'MONTHLY DATA'!AI293</f>
        <v>0</v>
      </c>
      <c r="O1099" s="336">
        <f>L1090*'MONTHLY DATA'!AJ293</f>
        <v>0</v>
      </c>
      <c r="P1099" s="336">
        <f>M1090*'MONTHLY DATA'!AK293</f>
        <v>0</v>
      </c>
      <c r="Q1099" s="336">
        <f>N1090*'MONTHLY DATA'!AL293</f>
        <v>0</v>
      </c>
      <c r="R1099" s="336">
        <f>O1090*'MONTHLY DATA'!AM293</f>
        <v>9856.5751069433209</v>
      </c>
      <c r="S1099" s="336">
        <f>P1090*'MONTHLY DATA'!AN293</f>
        <v>0</v>
      </c>
      <c r="T1099" s="336">
        <f>Q1090*'MONTHLY DATA'!AO293</f>
        <v>344.61285916998872</v>
      </c>
      <c r="U1099" s="336">
        <f>R1090*'MONTHLY DATA'!AP293</f>
        <v>26.828751960979957</v>
      </c>
      <c r="V1099" s="336">
        <f>S1090*'MONTHLY DATA'!AQ293</f>
        <v>7461.9051211120241</v>
      </c>
      <c r="W1099" s="336">
        <f>T1090*'MONTHLY DATA'!AR293</f>
        <v>5878.1358290828603</v>
      </c>
      <c r="X1099" s="336">
        <f>U1090*'MONTHLY DATA'!AS293</f>
        <v>2506.7952805554405</v>
      </c>
      <c r="Y1099" s="336">
        <f>V1090*'MONTHLY DATA'!AT293</f>
        <v>0</v>
      </c>
      <c r="Z1099" s="336">
        <f>W1090*'MONTHLY DATA'!AU293</f>
        <v>4678.329218631814</v>
      </c>
      <c r="AA1099" s="336">
        <f>X1090*'MONTHLY DATA'!AV293</f>
        <v>3269.036789406759</v>
      </c>
      <c r="AB1099" s="336">
        <f>Y1090*'MONTHLY DATA'!AW293</f>
        <v>5140.9243585529675</v>
      </c>
      <c r="AC1099" s="336">
        <f>Z1090*'MONTHLY DATA'!AX293</f>
        <v>10907.113523212558</v>
      </c>
      <c r="AD1099" s="336">
        <f>AA1090*'MONTHLY DATA'!AY293</f>
        <v>0</v>
      </c>
      <c r="AE1099" s="336">
        <f>AB1090*'MONTHLY DATA'!AZ293</f>
        <v>0</v>
      </c>
      <c r="AF1099" s="336">
        <f>AC1090*'MONTHLY DATA'!BA293</f>
        <v>0</v>
      </c>
      <c r="AG1099" s="336">
        <f>AD1090*'MONTHLY DATA'!BB293</f>
        <v>0</v>
      </c>
      <c r="AH1099" s="336">
        <f>AE1090*'MONTHLY DATA'!BC293</f>
        <v>0</v>
      </c>
      <c r="AI1099" s="336">
        <f>AF1090*'MONTHLY DATA'!BD293</f>
        <v>0</v>
      </c>
      <c r="AJ1099" s="336">
        <f>AG1090*'MONTHLY DATA'!BE293</f>
        <v>0</v>
      </c>
      <c r="AK1099" s="336">
        <f>AH1090*'MONTHLY DATA'!BF293</f>
        <v>0</v>
      </c>
      <c r="AL1099" s="336">
        <f>AI1090*'MONTHLY DATA'!BG293</f>
        <v>0</v>
      </c>
      <c r="AM1099" s="336">
        <f>AJ1090*'MONTHLY DATA'!BH293</f>
        <v>0</v>
      </c>
      <c r="AN1099" s="336">
        <f>AK1090*'MONTHLY DATA'!BI293</f>
        <v>0</v>
      </c>
      <c r="AO1099" s="336">
        <f>AL1090*'MONTHLY DATA'!BJ293</f>
        <v>0</v>
      </c>
      <c r="AP1099" s="336">
        <f>AM1090*'MONTHLY DATA'!BK293</f>
        <v>0</v>
      </c>
      <c r="AQ1099" s="336">
        <f>AN1090*'MONTHLY DATA'!BL293</f>
        <v>0</v>
      </c>
      <c r="AR1099" s="336">
        <f>AO1090*'MONTHLY DATA'!BM293</f>
        <v>0</v>
      </c>
      <c r="AS1099" s="336">
        <f>AP1090*'MONTHLY DATA'!BN293</f>
        <v>0</v>
      </c>
      <c r="AT1099" s="336">
        <f>AQ1090*'MONTHLY DATA'!BO293</f>
        <v>0</v>
      </c>
      <c r="AU1099" s="336">
        <f>AR1090*'MONTHLY DATA'!BP293</f>
        <v>0</v>
      </c>
      <c r="AV1099" s="336">
        <f>AS1090*'MONTHLY DATA'!BQ293</f>
        <v>0</v>
      </c>
      <c r="AW1099" s="336">
        <f>AT1090*'MONTHLY DATA'!BR293</f>
        <v>0</v>
      </c>
      <c r="AX1099" s="336">
        <f>AU1090*'MONTHLY DATA'!BS293</f>
        <v>0</v>
      </c>
      <c r="AY1099" s="336">
        <f>AV1090*'MONTHLY DATA'!BT293</f>
        <v>0</v>
      </c>
      <c r="AZ1099" s="336">
        <f>AW1090*'MONTHLY DATA'!BU293</f>
        <v>0</v>
      </c>
      <c r="BA1099" s="336">
        <f>AX1090*'MONTHLY DATA'!BV293</f>
        <v>0</v>
      </c>
      <c r="BB1099" s="336">
        <f>AY1090*'MONTHLY DATA'!BW293</f>
        <v>0</v>
      </c>
      <c r="BC1099" s="336">
        <f>AZ1090*'MONTHLY DATA'!BX293</f>
        <v>0</v>
      </c>
      <c r="BD1099" s="336">
        <f>BA1090*'MONTHLY DATA'!BY293</f>
        <v>0</v>
      </c>
      <c r="BE1099" s="336">
        <f>BB1090*'MONTHLY DATA'!BZ293</f>
        <v>0</v>
      </c>
      <c r="BF1099" s="336">
        <f>BC1090*'MONTHLY DATA'!CA293</f>
        <v>0</v>
      </c>
      <c r="BG1099" s="336">
        <f>BD1090*'MONTHLY DATA'!CB293</f>
        <v>0</v>
      </c>
      <c r="BH1099" s="336">
        <f>BE1090*'MONTHLY DATA'!CC293</f>
        <v>0</v>
      </c>
      <c r="BI1099" s="336">
        <f>BF1090*'MONTHLY DATA'!CD293</f>
        <v>0</v>
      </c>
      <c r="BJ1099" s="336">
        <f>BG1090*'MONTHLY DATA'!CE293</f>
        <v>0</v>
      </c>
      <c r="BK1099" s="336">
        <f>BH1090*'MONTHLY DATA'!CF293</f>
        <v>0</v>
      </c>
      <c r="BL1099" s="336">
        <f>BI1090*'MONTHLY DATA'!CG293</f>
        <v>0</v>
      </c>
      <c r="BM1099" s="336">
        <f>BJ1090*'MONTHLY DATA'!CH293</f>
        <v>0</v>
      </c>
      <c r="BN1099" s="336">
        <f>BK1090*'MONTHLY DATA'!CI293</f>
        <v>0</v>
      </c>
      <c r="BO1099" s="336">
        <f>BL1090*'MONTHLY DATA'!CJ293</f>
        <v>0</v>
      </c>
      <c r="BP1099" s="336">
        <f>BM1090*'MONTHLY DATA'!CK293</f>
        <v>0</v>
      </c>
      <c r="BQ1099" s="336">
        <f>BN1090*'MONTHLY DATA'!CL293</f>
        <v>0</v>
      </c>
      <c r="BR1099" s="336">
        <f>BO1090*'MONTHLY DATA'!CM293</f>
        <v>0</v>
      </c>
      <c r="BS1099" s="336">
        <f>BP1090*'MONTHLY DATA'!CN293</f>
        <v>0</v>
      </c>
      <c r="BT1099" s="336">
        <f>BQ1090*'MONTHLY DATA'!CO293</f>
        <v>0</v>
      </c>
      <c r="BU1099" s="336">
        <f>BR1090*'MONTHLY DATA'!CP293</f>
        <v>0</v>
      </c>
      <c r="BV1099" s="336">
        <f>BS1090*'MONTHLY DATA'!CQ293</f>
        <v>0</v>
      </c>
      <c r="BW1099" s="587">
        <f t="shared" si="655"/>
        <v>50070.256838628717</v>
      </c>
    </row>
    <row r="1100" spans="1:75" x14ac:dyDescent="0.25">
      <c r="A1100" s="180" t="s">
        <v>57</v>
      </c>
      <c r="C1100" s="336"/>
      <c r="D1100" s="336"/>
      <c r="E1100" s="336"/>
      <c r="F1100" s="336">
        <f>F1099*'MONTHLY DATA'!AA294</f>
        <v>0</v>
      </c>
      <c r="G1100" s="336">
        <f>G1099*'MONTHLY DATA'!AB294</f>
        <v>0</v>
      </c>
      <c r="H1100" s="336">
        <f>H1099*'MONTHLY DATA'!AC294</f>
        <v>0</v>
      </c>
      <c r="I1100" s="336">
        <f>I1099*'MONTHLY DATA'!AD294</f>
        <v>0</v>
      </c>
      <c r="J1100" s="336">
        <f>J1099*'MONTHLY DATA'!AE294</f>
        <v>0</v>
      </c>
      <c r="K1100" s="336">
        <f>K1099*'MONTHLY DATA'!AF294</f>
        <v>0</v>
      </c>
      <c r="L1100" s="336">
        <f>L1099*'MONTHLY DATA'!AG294</f>
        <v>0</v>
      </c>
      <c r="M1100" s="336">
        <f>M1099*'MONTHLY DATA'!AH294</f>
        <v>0</v>
      </c>
      <c r="N1100" s="336">
        <f>N1099*'MONTHLY DATA'!AI294</f>
        <v>0</v>
      </c>
      <c r="O1100" s="336">
        <f>O1099*'MONTHLY DATA'!AJ294</f>
        <v>0</v>
      </c>
      <c r="P1100" s="336">
        <f>P1099*'MONTHLY DATA'!AK294</f>
        <v>0</v>
      </c>
      <c r="Q1100" s="336">
        <f>Q1099*'MONTHLY DATA'!AL294</f>
        <v>0</v>
      </c>
      <c r="R1100" s="336">
        <f>R1099*'MONTHLY DATA'!AM294</f>
        <v>0</v>
      </c>
      <c r="S1100" s="336">
        <f>S1099*'MONTHLY DATA'!AN294</f>
        <v>0</v>
      </c>
      <c r="T1100" s="336">
        <f>T1099*'MONTHLY DATA'!AO294</f>
        <v>0</v>
      </c>
      <c r="U1100" s="336">
        <f>U1099*'MONTHLY DATA'!AP294</f>
        <v>0</v>
      </c>
      <c r="V1100" s="336">
        <f>V1099*'MONTHLY DATA'!AQ294</f>
        <v>0</v>
      </c>
      <c r="W1100" s="336">
        <f>W1099*'MONTHLY DATA'!AR294</f>
        <v>0</v>
      </c>
      <c r="X1100" s="336">
        <f>X1099*'MONTHLY DATA'!AS294</f>
        <v>0</v>
      </c>
      <c r="Y1100" s="336">
        <f>Y1099*'MONTHLY DATA'!AT294</f>
        <v>0</v>
      </c>
      <c r="Z1100" s="336">
        <f>Z1099*'MONTHLY DATA'!AU294</f>
        <v>0</v>
      </c>
      <c r="AA1100" s="336">
        <f>AA1099*'MONTHLY DATA'!AV294</f>
        <v>0</v>
      </c>
      <c r="AB1100" s="336">
        <f>AB1099*'MONTHLY DATA'!AW294</f>
        <v>0</v>
      </c>
      <c r="AC1100" s="336">
        <f>AC1099*'MONTHLY DATA'!AX294</f>
        <v>0</v>
      </c>
      <c r="AD1100" s="336">
        <f>AD1099*'MONTHLY DATA'!AY294</f>
        <v>0</v>
      </c>
      <c r="AE1100" s="336">
        <f>AE1099*'MONTHLY DATA'!AZ294</f>
        <v>0</v>
      </c>
      <c r="AF1100" s="336">
        <f>AF1099*'MONTHLY DATA'!BA294</f>
        <v>0</v>
      </c>
      <c r="AG1100" s="336">
        <f>AG1099*'MONTHLY DATA'!BB294</f>
        <v>0</v>
      </c>
      <c r="AH1100" s="336">
        <f>AH1099*'MONTHLY DATA'!BC294</f>
        <v>0</v>
      </c>
      <c r="AI1100" s="336">
        <f>AI1099*'MONTHLY DATA'!BD294</f>
        <v>0</v>
      </c>
      <c r="AJ1100" s="336">
        <f>AJ1099*'MONTHLY DATA'!BE294</f>
        <v>0</v>
      </c>
      <c r="AK1100" s="336">
        <f>AK1099*'MONTHLY DATA'!BF294</f>
        <v>0</v>
      </c>
      <c r="AL1100" s="336">
        <f>AL1099*'MONTHLY DATA'!BG294</f>
        <v>0</v>
      </c>
      <c r="AM1100" s="336">
        <f>AM1099*'MONTHLY DATA'!BH294</f>
        <v>0</v>
      </c>
      <c r="AN1100" s="336">
        <f>AN1099*'MONTHLY DATA'!BI294</f>
        <v>0</v>
      </c>
      <c r="AO1100" s="336">
        <f>AO1099*'MONTHLY DATA'!BJ294</f>
        <v>0</v>
      </c>
      <c r="AP1100" s="336">
        <f>AP1099*'MONTHLY DATA'!BK294</f>
        <v>0</v>
      </c>
      <c r="AQ1100" s="336">
        <f>AQ1099*'MONTHLY DATA'!BL294</f>
        <v>0</v>
      </c>
      <c r="AR1100" s="336">
        <f>AR1099*'MONTHLY DATA'!BM294</f>
        <v>0</v>
      </c>
      <c r="AS1100" s="336">
        <f>AS1099*'MONTHLY DATA'!BN294</f>
        <v>0</v>
      </c>
      <c r="AT1100" s="336">
        <f>AT1099*'MONTHLY DATA'!BO294</f>
        <v>0</v>
      </c>
      <c r="AU1100" s="336">
        <f>AU1099*'MONTHLY DATA'!BP294</f>
        <v>0</v>
      </c>
      <c r="AV1100" s="336">
        <f>AV1099*'MONTHLY DATA'!BQ294</f>
        <v>0</v>
      </c>
      <c r="AW1100" s="336">
        <f>AW1099*'MONTHLY DATA'!BR294</f>
        <v>0</v>
      </c>
      <c r="AX1100" s="336">
        <f>AX1099*'MONTHLY DATA'!BS294</f>
        <v>0</v>
      </c>
      <c r="AY1100" s="336">
        <f>AY1099*'MONTHLY DATA'!BT294</f>
        <v>0</v>
      </c>
      <c r="AZ1100" s="336">
        <f>AZ1099*'MONTHLY DATA'!BU294</f>
        <v>0</v>
      </c>
      <c r="BA1100" s="336">
        <f>BA1099*'MONTHLY DATA'!BV294</f>
        <v>0</v>
      </c>
      <c r="BB1100" s="336">
        <f>BB1099*'MONTHLY DATA'!BW294</f>
        <v>0</v>
      </c>
      <c r="BC1100" s="336">
        <f>BC1099*'MONTHLY DATA'!BX294</f>
        <v>0</v>
      </c>
      <c r="BD1100" s="336">
        <f>BD1099*'MONTHLY DATA'!BY294</f>
        <v>0</v>
      </c>
      <c r="BE1100" s="336">
        <f>BE1099*'MONTHLY DATA'!BZ294</f>
        <v>0</v>
      </c>
      <c r="BF1100" s="336">
        <f>BF1099*'MONTHLY DATA'!CA294</f>
        <v>0</v>
      </c>
      <c r="BG1100" s="336">
        <f>BG1099*'MONTHLY DATA'!CB294</f>
        <v>0</v>
      </c>
      <c r="BH1100" s="336">
        <f>BH1099*'MONTHLY DATA'!CC294</f>
        <v>0</v>
      </c>
      <c r="BI1100" s="336">
        <f>BI1099*'MONTHLY DATA'!CD294</f>
        <v>0</v>
      </c>
      <c r="BJ1100" s="336">
        <f>BJ1099*'MONTHLY DATA'!CE294</f>
        <v>0</v>
      </c>
      <c r="BK1100" s="336">
        <f>BK1099*'MONTHLY DATA'!CF294</f>
        <v>0</v>
      </c>
      <c r="BL1100" s="336">
        <f>BL1099*'MONTHLY DATA'!CG294</f>
        <v>0</v>
      </c>
      <c r="BM1100" s="336">
        <f>BM1099*'MONTHLY DATA'!CH294</f>
        <v>0</v>
      </c>
      <c r="BN1100" s="336">
        <f>BN1099*'MONTHLY DATA'!CI294</f>
        <v>0</v>
      </c>
      <c r="BO1100" s="336">
        <f>BO1099*'MONTHLY DATA'!CJ294</f>
        <v>0</v>
      </c>
      <c r="BP1100" s="336">
        <f>BP1099*'MONTHLY DATA'!CK294</f>
        <v>0</v>
      </c>
      <c r="BQ1100" s="336">
        <f>BQ1099*'MONTHLY DATA'!CL294</f>
        <v>0</v>
      </c>
      <c r="BR1100" s="336">
        <f>BR1099*'MONTHLY DATA'!CM294</f>
        <v>0</v>
      </c>
      <c r="BS1100" s="336">
        <f>BS1099*'MONTHLY DATA'!CN294</f>
        <v>0</v>
      </c>
      <c r="BT1100" s="336">
        <f>BT1099*'MONTHLY DATA'!CO294</f>
        <v>0</v>
      </c>
      <c r="BU1100" s="336">
        <f>BU1099*'MONTHLY DATA'!CP294</f>
        <v>0</v>
      </c>
      <c r="BV1100" s="336">
        <f>BV1099*'MONTHLY DATA'!CQ294</f>
        <v>0</v>
      </c>
      <c r="BW1100" s="587">
        <f t="shared" si="655"/>
        <v>0</v>
      </c>
    </row>
    <row r="1101" spans="1:75" ht="16.5" thickBot="1" x14ac:dyDescent="0.3">
      <c r="A1101" s="180" t="s">
        <v>66</v>
      </c>
      <c r="C1101" s="336"/>
      <c r="D1101" s="336"/>
      <c r="E1101" s="336"/>
      <c r="F1101" s="336"/>
      <c r="G1101" s="336">
        <f>C1090*'MONTHLY DATA'!AA295</f>
        <v>0</v>
      </c>
      <c r="H1101" s="336">
        <f>D1090*'MONTHLY DATA'!AB295</f>
        <v>0</v>
      </c>
      <c r="I1101" s="336">
        <f>E1090*'MONTHLY DATA'!AC295</f>
        <v>0</v>
      </c>
      <c r="J1101" s="336">
        <f>F1090*'MONTHLY DATA'!AD295</f>
        <v>0</v>
      </c>
      <c r="K1101" s="336">
        <f>G1090*'MONTHLY DATA'!AE295</f>
        <v>0</v>
      </c>
      <c r="L1101" s="336">
        <f>H1090*'MONTHLY DATA'!AF295</f>
        <v>0</v>
      </c>
      <c r="M1101" s="336">
        <f>I1090*'MONTHLY DATA'!AG295</f>
        <v>0</v>
      </c>
      <c r="N1101" s="336">
        <f>J1090*'MONTHLY DATA'!AH295</f>
        <v>0</v>
      </c>
      <c r="O1101" s="336">
        <f>K1090*'MONTHLY DATA'!AI295</f>
        <v>0</v>
      </c>
      <c r="P1101" s="336">
        <f>L1090*'MONTHLY DATA'!AJ295</f>
        <v>0</v>
      </c>
      <c r="Q1101" s="336">
        <f>M1090*'MONTHLY DATA'!AK295</f>
        <v>0</v>
      </c>
      <c r="R1101" s="336">
        <f>N1090*'MONTHLY DATA'!AL295</f>
        <v>0</v>
      </c>
      <c r="S1101" s="336">
        <f>O1090*'MONTHLY DATA'!AM295</f>
        <v>0</v>
      </c>
      <c r="T1101" s="336">
        <f>P1090*'MONTHLY DATA'!AN295</f>
        <v>0</v>
      </c>
      <c r="U1101" s="336">
        <f>Q1090*'MONTHLY DATA'!AO295</f>
        <v>0</v>
      </c>
      <c r="V1101" s="336">
        <f>R1090*'MONTHLY DATA'!AP295</f>
        <v>0</v>
      </c>
      <c r="W1101" s="336">
        <f>S1090*'MONTHLY DATA'!AQ295</f>
        <v>0</v>
      </c>
      <c r="X1101" s="336">
        <f>T1090*'MONTHLY DATA'!AR295</f>
        <v>0</v>
      </c>
      <c r="Y1101" s="336">
        <f>U1090*'MONTHLY DATA'!AS295</f>
        <v>0</v>
      </c>
      <c r="Z1101" s="336">
        <f>V1090*'MONTHLY DATA'!AT295</f>
        <v>0</v>
      </c>
      <c r="AA1101" s="336">
        <f>W1090*'MONTHLY DATA'!AU295</f>
        <v>0</v>
      </c>
      <c r="AB1101" s="336">
        <f>X1090*'MONTHLY DATA'!AV295</f>
        <v>0</v>
      </c>
      <c r="AC1101" s="336">
        <f>Y1090*'MONTHLY DATA'!AW295</f>
        <v>0</v>
      </c>
      <c r="AD1101" s="336">
        <f>Z1090*'MONTHLY DATA'!AX295</f>
        <v>0</v>
      </c>
      <c r="AE1101" s="336">
        <f>AA1090*'MONTHLY DATA'!AY295</f>
        <v>5141.5198072696694</v>
      </c>
      <c r="AF1101" s="336">
        <f>AB1090*'MONTHLY DATA'!AZ295</f>
        <v>90.745810623056641</v>
      </c>
      <c r="AG1101" s="336">
        <f>AC1090*'MONTHLY DATA'!BA295</f>
        <v>2216.0774602348351</v>
      </c>
      <c r="AH1101" s="336">
        <f>AD1090*'MONTHLY DATA'!BB295</f>
        <v>202.69845692739298</v>
      </c>
      <c r="AI1101" s="336">
        <f>AE1090*'MONTHLY DATA'!BC295</f>
        <v>6751.5421302696623</v>
      </c>
      <c r="AJ1101" s="336">
        <f>AF1090*'MONTHLY DATA'!BD295</f>
        <v>5797.9827804871975</v>
      </c>
      <c r="AK1101" s="336">
        <f>AG1090*'MONTHLY DATA'!BE295</f>
        <v>3678.8316940918248</v>
      </c>
      <c r="AL1101" s="336">
        <f>AH1090*'MONTHLY DATA'!BF295</f>
        <v>98.932708282705988</v>
      </c>
      <c r="AM1101" s="336">
        <f>AI1090*'MONTHLY DATA'!BG295</f>
        <v>5999.4148110227006</v>
      </c>
      <c r="AN1101" s="336">
        <f>AJ1090*'MONTHLY DATA'!BH295</f>
        <v>3089.1048013489985</v>
      </c>
      <c r="AO1101" s="336">
        <f>AK1090*'MONTHLY DATA'!BI295</f>
        <v>6412.8328575816804</v>
      </c>
      <c r="AP1101" s="336">
        <f>AL1090*'MONTHLY DATA'!BJ295</f>
        <v>10281.45991904834</v>
      </c>
      <c r="AQ1101" s="336">
        <f>AM1090*'MONTHLY DATA'!BK295</f>
        <v>0</v>
      </c>
      <c r="AR1101" s="336">
        <f>AN1090*'MONTHLY DATA'!BL295</f>
        <v>0</v>
      </c>
      <c r="AS1101" s="336">
        <f>AO1090*'MONTHLY DATA'!BM295</f>
        <v>0</v>
      </c>
      <c r="AT1101" s="336">
        <f>AP1090*'MONTHLY DATA'!BN295</f>
        <v>0</v>
      </c>
      <c r="AU1101" s="336">
        <f>AQ1090*'MONTHLY DATA'!BO295</f>
        <v>0</v>
      </c>
      <c r="AV1101" s="336">
        <f>AR1090*'MONTHLY DATA'!BP295</f>
        <v>0</v>
      </c>
      <c r="AW1101" s="336">
        <f>AS1090*'MONTHLY DATA'!BQ295</f>
        <v>0</v>
      </c>
      <c r="AX1101" s="336">
        <f>AT1090*'MONTHLY DATA'!BR295</f>
        <v>0</v>
      </c>
      <c r="AY1101" s="336">
        <f>AU1090*'MONTHLY DATA'!BS295</f>
        <v>0</v>
      </c>
      <c r="AZ1101" s="336">
        <f>AV1090*'MONTHLY DATA'!BT295</f>
        <v>0</v>
      </c>
      <c r="BA1101" s="336">
        <f>AW1090*'MONTHLY DATA'!BU295</f>
        <v>0</v>
      </c>
      <c r="BB1101" s="336">
        <f>AX1090*'MONTHLY DATA'!BV295</f>
        <v>0</v>
      </c>
      <c r="BC1101" s="336">
        <f>AY1090*'MONTHLY DATA'!BW295</f>
        <v>0</v>
      </c>
      <c r="BD1101" s="336">
        <f>AZ1090*'MONTHLY DATA'!BX295</f>
        <v>0</v>
      </c>
      <c r="BE1101" s="336">
        <f>BA1090*'MONTHLY DATA'!BY295</f>
        <v>0</v>
      </c>
      <c r="BF1101" s="336">
        <f>BB1090*'MONTHLY DATA'!BZ295</f>
        <v>0</v>
      </c>
      <c r="BG1101" s="336">
        <f>BC1090*'MONTHLY DATA'!CA295</f>
        <v>0</v>
      </c>
      <c r="BH1101" s="336">
        <f>BD1090*'MONTHLY DATA'!CB295</f>
        <v>0</v>
      </c>
      <c r="BI1101" s="336">
        <f>BE1090*'MONTHLY DATA'!CC295</f>
        <v>0</v>
      </c>
      <c r="BJ1101" s="336">
        <f>BF1090*'MONTHLY DATA'!CD295</f>
        <v>0</v>
      </c>
      <c r="BK1101" s="336">
        <f>BG1090*'MONTHLY DATA'!CE295</f>
        <v>0</v>
      </c>
      <c r="BL1101" s="336">
        <f>BH1090*'MONTHLY DATA'!CF295</f>
        <v>0</v>
      </c>
      <c r="BM1101" s="336">
        <f>BI1090*'MONTHLY DATA'!CG295</f>
        <v>0</v>
      </c>
      <c r="BN1101" s="336">
        <f>BJ1090*'MONTHLY DATA'!CH295</f>
        <v>0</v>
      </c>
      <c r="BO1101" s="336">
        <f>BK1090*'MONTHLY DATA'!CI295</f>
        <v>0</v>
      </c>
      <c r="BP1101" s="336">
        <f>BL1090*'MONTHLY DATA'!CJ295</f>
        <v>0</v>
      </c>
      <c r="BQ1101" s="336">
        <f>BM1090*'MONTHLY DATA'!CK295</f>
        <v>0</v>
      </c>
      <c r="BR1101" s="336">
        <f>BN1090*'MONTHLY DATA'!CL295</f>
        <v>0</v>
      </c>
      <c r="BS1101" s="336">
        <f>BO1090*'MONTHLY DATA'!CM295</f>
        <v>0</v>
      </c>
      <c r="BT1101" s="336">
        <f>BP1090*'MONTHLY DATA'!CN295</f>
        <v>0</v>
      </c>
      <c r="BU1101" s="336">
        <f>BQ1090*'MONTHLY DATA'!CO295</f>
        <v>0</v>
      </c>
      <c r="BV1101" s="336">
        <f>BR1090*'MONTHLY DATA'!CP295</f>
        <v>0</v>
      </c>
      <c r="BW1101" s="587">
        <f t="shared" si="655"/>
        <v>49761.143237188066</v>
      </c>
    </row>
    <row r="1102" spans="1:75" ht="16.5" thickBot="1" x14ac:dyDescent="0.3">
      <c r="C1102" s="336"/>
      <c r="D1102" s="336"/>
      <c r="E1102" s="336"/>
      <c r="F1102" s="336"/>
      <c r="G1102" s="336"/>
      <c r="H1102" s="336"/>
      <c r="I1102" s="336"/>
      <c r="J1102" s="336"/>
      <c r="K1102" s="336"/>
      <c r="L1102" s="336"/>
      <c r="M1102" s="336"/>
      <c r="N1102" s="336"/>
      <c r="O1102" s="336"/>
      <c r="P1102" s="336"/>
      <c r="Q1102" s="336"/>
      <c r="R1102" s="336"/>
      <c r="S1102" s="336"/>
      <c r="T1102" s="336"/>
      <c r="U1102" s="336"/>
      <c r="V1102" s="336"/>
      <c r="W1102" s="336"/>
      <c r="X1102" s="336"/>
      <c r="Y1102" s="336"/>
      <c r="Z1102" s="336"/>
      <c r="AA1102" s="336"/>
      <c r="AB1102" s="336"/>
      <c r="AC1102" s="336"/>
      <c r="AD1102" s="336"/>
      <c r="AE1102" s="336"/>
      <c r="AF1102" s="336"/>
      <c r="AG1102" s="336"/>
      <c r="AH1102" s="336"/>
      <c r="AI1102" s="336"/>
      <c r="AJ1102" s="336"/>
      <c r="AK1102" s="336"/>
      <c r="AL1102" s="336"/>
      <c r="AM1102" s="336"/>
      <c r="AN1102" s="336"/>
      <c r="AO1102" s="336"/>
      <c r="AP1102" s="336"/>
      <c r="AQ1102" s="336"/>
      <c r="AR1102" s="336"/>
      <c r="AS1102" s="336"/>
      <c r="AT1102" s="336"/>
      <c r="AU1102" s="336"/>
      <c r="AV1102" s="336"/>
      <c r="AW1102" s="336"/>
      <c r="AX1102" s="336"/>
      <c r="AY1102" s="336"/>
      <c r="AZ1102" s="336"/>
      <c r="BA1102" s="336"/>
      <c r="BB1102" s="336"/>
      <c r="BC1102" s="336"/>
      <c r="BD1102" s="336"/>
      <c r="BE1102" s="336"/>
      <c r="BF1102" s="336"/>
      <c r="BG1102" s="336"/>
      <c r="BH1102" s="336"/>
      <c r="BI1102" s="336"/>
      <c r="BJ1102" s="336"/>
      <c r="BK1102" s="336"/>
      <c r="BL1102" s="336"/>
      <c r="BM1102" s="336"/>
      <c r="BN1102" s="336"/>
      <c r="BO1102" s="336"/>
      <c r="BP1102" s="336"/>
      <c r="BQ1102" s="336"/>
      <c r="BR1102" s="336"/>
      <c r="BS1102" s="336"/>
      <c r="BT1102" s="336"/>
      <c r="BU1102" s="336"/>
      <c r="BV1102" s="336"/>
      <c r="BW1102" s="607">
        <f t="shared" ref="BW1102:BW1582" si="729">SUM(C1102:BV1102)</f>
        <v>0</v>
      </c>
    </row>
    <row r="1103" spans="1:75" x14ac:dyDescent="0.25">
      <c r="A1103" s="180" t="s">
        <v>530</v>
      </c>
      <c r="C1103" s="336">
        <f>C1093+C1095+C1097+C1099+C1101</f>
        <v>0</v>
      </c>
      <c r="D1103" s="336">
        <f t="shared" ref="D1103:BO1103" si="730">D1093+D1095+D1097+D1099+D1101</f>
        <v>0</v>
      </c>
      <c r="E1103" s="336">
        <f t="shared" si="730"/>
        <v>0</v>
      </c>
      <c r="F1103" s="336">
        <f t="shared" si="730"/>
        <v>0</v>
      </c>
      <c r="G1103" s="336">
        <f t="shared" si="730"/>
        <v>0</v>
      </c>
      <c r="H1103" s="336">
        <f t="shared" si="730"/>
        <v>0</v>
      </c>
      <c r="I1103" s="336">
        <f t="shared" si="730"/>
        <v>0</v>
      </c>
      <c r="J1103" s="336">
        <f t="shared" si="730"/>
        <v>0</v>
      </c>
      <c r="K1103" s="336">
        <f t="shared" si="730"/>
        <v>0</v>
      </c>
      <c r="L1103" s="336">
        <f t="shared" si="730"/>
        <v>0</v>
      </c>
      <c r="M1103" s="336">
        <f t="shared" si="730"/>
        <v>0</v>
      </c>
      <c r="N1103" s="336">
        <f t="shared" si="730"/>
        <v>0</v>
      </c>
      <c r="O1103" s="336">
        <f t="shared" si="730"/>
        <v>39426.300427773283</v>
      </c>
      <c r="P1103" s="336">
        <f t="shared" si="730"/>
        <v>0</v>
      </c>
      <c r="Q1103" s="336">
        <f t="shared" si="730"/>
        <v>17806.076614918824</v>
      </c>
      <c r="R1103" s="336">
        <f t="shared" si="730"/>
        <v>9963.8901147872402</v>
      </c>
      <c r="S1103" s="336">
        <f t="shared" si="730"/>
        <v>30421.975249731411</v>
      </c>
      <c r="T1103" s="336">
        <f t="shared" si="730"/>
        <v>23901.870762103063</v>
      </c>
      <c r="U1103" s="336">
        <f t="shared" si="730"/>
        <v>22490.518409369448</v>
      </c>
      <c r="V1103" s="336">
        <f t="shared" si="730"/>
        <v>17258.798169583461</v>
      </c>
      <c r="W1103" s="336">
        <f t="shared" si="730"/>
        <v>28769.444837869185</v>
      </c>
      <c r="X1103" s="336">
        <f t="shared" si="730"/>
        <v>15582.942438182476</v>
      </c>
      <c r="Y1103" s="336">
        <f t="shared" si="730"/>
        <v>28360.912798598227</v>
      </c>
      <c r="Z1103" s="336">
        <f t="shared" si="730"/>
        <v>53755.177960493311</v>
      </c>
      <c r="AA1103" s="336">
        <f t="shared" si="730"/>
        <v>30689.48334698383</v>
      </c>
      <c r="AB1103" s="336">
        <f t="shared" si="730"/>
        <v>23652.181536191776</v>
      </c>
      <c r="AC1103" s="336">
        <f t="shared" si="730"/>
        <v>29315.770491946292</v>
      </c>
      <c r="AD1103" s="336">
        <f t="shared" si="730"/>
        <v>924.71929664655431</v>
      </c>
      <c r="AE1103" s="336">
        <f t="shared" si="730"/>
        <v>34329.329205394773</v>
      </c>
      <c r="AF1103" s="336">
        <f t="shared" si="730"/>
        <v>21755.412919597569</v>
      </c>
      <c r="AG1103" s="336">
        <f t="shared" si="730"/>
        <v>29208.211265777518</v>
      </c>
      <c r="AH1103" s="336">
        <f t="shared" si="730"/>
        <v>12161.417281605043</v>
      </c>
      <c r="AI1103" s="336">
        <f t="shared" si="730"/>
        <v>36107.059825536548</v>
      </c>
      <c r="AJ1103" s="336">
        <f t="shared" si="730"/>
        <v>17322.565801998939</v>
      </c>
      <c r="AK1103" s="336">
        <f t="shared" si="730"/>
        <v>39191.381793936722</v>
      </c>
      <c r="AL1103" s="336">
        <f t="shared" si="730"/>
        <v>43975.828680824627</v>
      </c>
      <c r="AM1103" s="336">
        <f t="shared" si="730"/>
        <v>32412.20666046827</v>
      </c>
      <c r="AN1103" s="336">
        <f t="shared" si="730"/>
        <v>27428.113707735189</v>
      </c>
      <c r="AO1103" s="336">
        <f t="shared" si="730"/>
        <v>26346.930581347126</v>
      </c>
      <c r="AP1103" s="336">
        <f t="shared" si="730"/>
        <v>16798.696616935929</v>
      </c>
      <c r="AQ1103" s="336">
        <f t="shared" si="730"/>
        <v>50603.450630686035</v>
      </c>
      <c r="AR1103" s="336">
        <f t="shared" si="730"/>
        <v>43892.174956145449</v>
      </c>
      <c r="AS1103" s="336">
        <f t="shared" si="730"/>
        <v>25919.671467522079</v>
      </c>
      <c r="AT1103" s="336">
        <f t="shared" si="730"/>
        <v>5895.5172687903496</v>
      </c>
      <c r="AU1103" s="336">
        <f t="shared" si="730"/>
        <v>35667.689258635975</v>
      </c>
      <c r="AV1103" s="336">
        <f t="shared" si="730"/>
        <v>27608.302875793604</v>
      </c>
      <c r="AW1103" s="336">
        <f t="shared" si="730"/>
        <v>40020.581975138492</v>
      </c>
      <c r="AX1103" s="336">
        <f t="shared" si="730"/>
        <v>74281.737642898865</v>
      </c>
      <c r="AY1103" s="336">
        <f t="shared" si="730"/>
        <v>12782.610363971893</v>
      </c>
      <c r="AZ1103" s="336">
        <f t="shared" si="730"/>
        <v>6753.9466840446821</v>
      </c>
      <c r="BA1103" s="336">
        <f t="shared" si="730"/>
        <v>14761.647376506156</v>
      </c>
      <c r="BB1103" s="336">
        <f t="shared" si="730"/>
        <v>10310.49247738269</v>
      </c>
      <c r="BC1103" s="336">
        <f t="shared" si="730"/>
        <v>25756.719135938009</v>
      </c>
      <c r="BD1103" s="336">
        <f t="shared" si="730"/>
        <v>31513.432220132512</v>
      </c>
      <c r="BE1103" s="336">
        <f t="shared" si="730"/>
        <v>42357.371766454242</v>
      </c>
      <c r="BF1103" s="336">
        <f t="shared" si="730"/>
        <v>27079.140748746122</v>
      </c>
      <c r="BG1103" s="336">
        <f t="shared" si="730"/>
        <v>23749.108177969654</v>
      </c>
      <c r="BH1103" s="336">
        <f t="shared" si="730"/>
        <v>21312.517163576409</v>
      </c>
      <c r="BI1103" s="336">
        <f t="shared" si="730"/>
        <v>37744.744670340384</v>
      </c>
      <c r="BJ1103" s="336">
        <f t="shared" si="730"/>
        <v>47720.756497164861</v>
      </c>
      <c r="BK1103" s="336">
        <f t="shared" si="730"/>
        <v>52904.557498195732</v>
      </c>
      <c r="BL1103" s="336">
        <f t="shared" si="730"/>
        <v>39051.495545237594</v>
      </c>
      <c r="BM1103" s="336">
        <f t="shared" si="730"/>
        <v>19927.915282621118</v>
      </c>
      <c r="BN1103" s="336">
        <f t="shared" si="730"/>
        <v>10759.378096265391</v>
      </c>
      <c r="BO1103" s="336">
        <f t="shared" si="730"/>
        <v>45656.694969591095</v>
      </c>
      <c r="BP1103" s="336">
        <f t="shared" ref="BP1103:BV1103" si="731">BP1093+BP1095+BP1097+BP1099+BP1101</f>
        <v>48559.758849791739</v>
      </c>
      <c r="BQ1103" s="336">
        <f t="shared" si="731"/>
        <v>40545.395185744695</v>
      </c>
      <c r="BR1103" s="336">
        <f t="shared" si="731"/>
        <v>17314.431331934073</v>
      </c>
      <c r="BS1103" s="336">
        <f t="shared" si="731"/>
        <v>34381.738579280856</v>
      </c>
      <c r="BT1103" s="336">
        <f t="shared" si="731"/>
        <v>29772.309923432815</v>
      </c>
      <c r="BU1103" s="336">
        <f t="shared" si="731"/>
        <v>46226.351244022291</v>
      </c>
      <c r="BV1103" s="336">
        <f t="shared" si="731"/>
        <v>72160.84381932531</v>
      </c>
      <c r="BW1103" s="587">
        <f t="shared" si="729"/>
        <v>1772349.700479618</v>
      </c>
    </row>
    <row r="1104" spans="1:75" ht="16.5" thickBot="1" x14ac:dyDescent="0.3">
      <c r="A1104" s="180" t="s">
        <v>529</v>
      </c>
      <c r="C1104" s="336">
        <f>C1094+C1096+C1098+C1100</f>
        <v>0</v>
      </c>
      <c r="D1104" s="336">
        <f t="shared" ref="D1104:BO1104" si="732">D1094+D1096+D1098+D1100</f>
        <v>0</v>
      </c>
      <c r="E1104" s="336">
        <f t="shared" si="732"/>
        <v>0</v>
      </c>
      <c r="F1104" s="336">
        <f t="shared" si="732"/>
        <v>0</v>
      </c>
      <c r="G1104" s="336">
        <f t="shared" si="732"/>
        <v>0</v>
      </c>
      <c r="H1104" s="336">
        <f t="shared" si="732"/>
        <v>0</v>
      </c>
      <c r="I1104" s="336">
        <f t="shared" si="732"/>
        <v>0</v>
      </c>
      <c r="J1104" s="336">
        <f t="shared" si="732"/>
        <v>0</v>
      </c>
      <c r="K1104" s="336">
        <f t="shared" si="732"/>
        <v>0</v>
      </c>
      <c r="L1104" s="336">
        <f t="shared" si="732"/>
        <v>0</v>
      </c>
      <c r="M1104" s="336">
        <f t="shared" si="732"/>
        <v>0</v>
      </c>
      <c r="N1104" s="336">
        <f t="shared" si="732"/>
        <v>0</v>
      </c>
      <c r="O1104" s="336">
        <f t="shared" si="732"/>
        <v>1379.9205149720651</v>
      </c>
      <c r="P1104" s="336">
        <f t="shared" si="732"/>
        <v>0</v>
      </c>
      <c r="Q1104" s="336">
        <f t="shared" si="732"/>
        <v>48.245800283798424</v>
      </c>
      <c r="R1104" s="336">
        <f t="shared" si="732"/>
        <v>3.7560252745371945</v>
      </c>
      <c r="S1104" s="336">
        <f t="shared" si="732"/>
        <v>1044.6667169556836</v>
      </c>
      <c r="T1104" s="336">
        <f t="shared" si="732"/>
        <v>822.93901607160046</v>
      </c>
      <c r="U1104" s="336">
        <f t="shared" si="732"/>
        <v>350.95133927776169</v>
      </c>
      <c r="V1104" s="336">
        <f t="shared" si="732"/>
        <v>0</v>
      </c>
      <c r="W1104" s="336">
        <f t="shared" si="732"/>
        <v>654.96609060845401</v>
      </c>
      <c r="X1104" s="336">
        <f t="shared" si="732"/>
        <v>457.66515051694631</v>
      </c>
      <c r="Y1104" s="336">
        <f t="shared" si="732"/>
        <v>719.72941019741552</v>
      </c>
      <c r="Z1104" s="336">
        <f t="shared" si="732"/>
        <v>1526.9958932497582</v>
      </c>
      <c r="AA1104" s="336">
        <f t="shared" si="732"/>
        <v>565.56717879966368</v>
      </c>
      <c r="AB1104" s="336">
        <f t="shared" si="732"/>
        <v>9.9820391685362306</v>
      </c>
      <c r="AC1104" s="336">
        <f t="shared" si="732"/>
        <v>346.59891677122528</v>
      </c>
      <c r="AD1104" s="336">
        <f t="shared" si="732"/>
        <v>24.111746474474362</v>
      </c>
      <c r="AE1104" s="336">
        <f t="shared" si="732"/>
        <v>786.99118353435961</v>
      </c>
      <c r="AF1104" s="336">
        <f t="shared" si="732"/>
        <v>641.83207499213961</v>
      </c>
      <c r="AG1104" s="336">
        <f t="shared" si="732"/>
        <v>539.70232895549407</v>
      </c>
      <c r="AH1104" s="336">
        <f t="shared" si="732"/>
        <v>126.84225352084161</v>
      </c>
      <c r="AI1104" s="336">
        <f t="shared" si="732"/>
        <v>733.51226309433366</v>
      </c>
      <c r="AJ1104" s="336">
        <f t="shared" si="732"/>
        <v>341.78018231404394</v>
      </c>
      <c r="AK1104" s="336">
        <f t="shared" si="732"/>
        <v>825.39991055443897</v>
      </c>
      <c r="AL1104" s="336">
        <f t="shared" si="732"/>
        <v>1192.7426871222976</v>
      </c>
      <c r="AM1104" s="336">
        <f t="shared" si="732"/>
        <v>671.74170252292197</v>
      </c>
      <c r="AN1104" s="336">
        <f t="shared" si="732"/>
        <v>303.83393725700512</v>
      </c>
      <c r="AO1104" s="336">
        <f t="shared" si="732"/>
        <v>788.55009855788546</v>
      </c>
      <c r="AP1104" s="336">
        <f t="shared" si="732"/>
        <v>184.14728903338593</v>
      </c>
      <c r="AQ1104" s="336">
        <f t="shared" si="732"/>
        <v>2007.2979023892251</v>
      </c>
      <c r="AR1104" s="336">
        <f t="shared" si="732"/>
        <v>1560.7669261085075</v>
      </c>
      <c r="AS1104" s="336">
        <f t="shared" si="732"/>
        <v>887.75285299779648</v>
      </c>
      <c r="AT1104" s="336">
        <f t="shared" si="732"/>
        <v>151.58130234492666</v>
      </c>
      <c r="AU1104" s="336">
        <f t="shared" si="732"/>
        <v>1413.1404907897752</v>
      </c>
      <c r="AV1104" s="336">
        <f t="shared" si="732"/>
        <v>967.13188786545584</v>
      </c>
      <c r="AW1104" s="336">
        <f t="shared" si="732"/>
        <v>1508.70212639593</v>
      </c>
      <c r="AX1104" s="336">
        <f t="shared" si="732"/>
        <v>2825.8695927692615</v>
      </c>
      <c r="AY1104" s="336">
        <f t="shared" si="732"/>
        <v>113.81976166418895</v>
      </c>
      <c r="AZ1104" s="336">
        <f t="shared" si="732"/>
        <v>76.355845338505489</v>
      </c>
      <c r="BA1104" s="336">
        <f t="shared" si="732"/>
        <v>245.87947204575335</v>
      </c>
      <c r="BB1104" s="336">
        <f t="shared" si="732"/>
        <v>134.69184000323278</v>
      </c>
      <c r="BC1104" s="336">
        <f t="shared" si="732"/>
        <v>420.56850578882393</v>
      </c>
      <c r="BD1104" s="336">
        <f t="shared" si="732"/>
        <v>405.05751493177183</v>
      </c>
      <c r="BE1104" s="336">
        <f t="shared" si="732"/>
        <v>671.52521967294854</v>
      </c>
      <c r="BF1104" s="336">
        <f t="shared" si="732"/>
        <v>458.517115183957</v>
      </c>
      <c r="BG1104" s="336">
        <f t="shared" si="732"/>
        <v>402.67386918123088</v>
      </c>
      <c r="BH1104" s="336">
        <f t="shared" si="732"/>
        <v>265.25923644006582</v>
      </c>
      <c r="BI1104" s="336">
        <f t="shared" si="732"/>
        <v>610.4481644216869</v>
      </c>
      <c r="BJ1104" s="336">
        <f t="shared" si="732"/>
        <v>697.46543884780624</v>
      </c>
      <c r="BK1104" s="336">
        <f t="shared" si="732"/>
        <v>1033.0590650872052</v>
      </c>
      <c r="BL1104" s="336">
        <f t="shared" si="732"/>
        <v>769.54211432983391</v>
      </c>
      <c r="BM1104" s="336">
        <f t="shared" si="732"/>
        <v>649.93220020887668</v>
      </c>
      <c r="BN1104" s="336">
        <f t="shared" si="732"/>
        <v>167.87062545431181</v>
      </c>
      <c r="BO1104" s="336">
        <f t="shared" si="732"/>
        <v>1616.2540258260144</v>
      </c>
      <c r="BP1104" s="336">
        <f t="shared" ref="BP1104:BV1104" si="733">BP1094+BP1096+BP1098+BP1100</f>
        <v>1322.1016347205673</v>
      </c>
      <c r="BQ1104" s="336">
        <f t="shared" si="733"/>
        <v>768.04278411011433</v>
      </c>
      <c r="BR1104" s="336">
        <f t="shared" si="733"/>
        <v>126.50359118830823</v>
      </c>
      <c r="BS1104" s="336">
        <f t="shared" si="733"/>
        <v>1166.6207494234397</v>
      </c>
      <c r="BT1104" s="336">
        <f t="shared" si="733"/>
        <v>744.80314225397069</v>
      </c>
      <c r="BU1104" s="336">
        <f t="shared" si="733"/>
        <v>1309.0898654730292</v>
      </c>
      <c r="BV1104" s="336">
        <f t="shared" si="733"/>
        <v>2251.0837550208039</v>
      </c>
      <c r="BW1104" s="587">
        <f t="shared" si="729"/>
        <v>42842.580368358373</v>
      </c>
    </row>
    <row r="1105" spans="1:75" ht="16.5" thickBot="1" x14ac:dyDescent="0.3">
      <c r="BW1105" s="321">
        <f t="shared" si="729"/>
        <v>0</v>
      </c>
    </row>
    <row r="1106" spans="1:75" ht="16.5" thickBot="1" x14ac:dyDescent="0.3">
      <c r="A1106" s="385" t="s">
        <v>535</v>
      </c>
      <c r="BW1106" s="321">
        <f t="shared" si="729"/>
        <v>0</v>
      </c>
    </row>
    <row r="1107" spans="1:75" ht="16.5" thickBot="1" x14ac:dyDescent="0.3">
      <c r="A1107" s="180" t="s">
        <v>56</v>
      </c>
      <c r="C1107" s="236">
        <f t="shared" ref="C1107:AH1107" si="734">C1093*C3*C2</f>
        <v>0</v>
      </c>
      <c r="D1107" s="236">
        <f t="shared" si="734"/>
        <v>0</v>
      </c>
      <c r="E1107" s="236">
        <f t="shared" si="734"/>
        <v>0</v>
      </c>
      <c r="F1107" s="236">
        <f t="shared" si="734"/>
        <v>0</v>
      </c>
      <c r="G1107" s="236">
        <f t="shared" si="734"/>
        <v>0</v>
      </c>
      <c r="H1107" s="236">
        <f t="shared" si="734"/>
        <v>0</v>
      </c>
      <c r="I1107" s="236">
        <f t="shared" si="734"/>
        <v>0</v>
      </c>
      <c r="J1107" s="236">
        <f t="shared" si="734"/>
        <v>0</v>
      </c>
      <c r="K1107" s="236">
        <f t="shared" si="734"/>
        <v>0</v>
      </c>
      <c r="L1107" s="236">
        <f t="shared" si="734"/>
        <v>0</v>
      </c>
      <c r="M1107" s="236">
        <f t="shared" si="734"/>
        <v>0</v>
      </c>
      <c r="N1107" s="236">
        <f t="shared" si="734"/>
        <v>0</v>
      </c>
      <c r="O1107" s="236">
        <f t="shared" si="734"/>
        <v>241667451.10207912</v>
      </c>
      <c r="P1107" s="236">
        <f t="shared" si="734"/>
        <v>0</v>
      </c>
      <c r="Q1107" s="236">
        <f t="shared" si="734"/>
        <v>6980478.0753472922</v>
      </c>
      <c r="R1107" s="236">
        <f t="shared" si="734"/>
        <v>490322.27083886968</v>
      </c>
      <c r="S1107" s="236">
        <f t="shared" si="734"/>
        <v>149685816.72950721</v>
      </c>
      <c r="T1107" s="236">
        <f t="shared" si="734"/>
        <v>115493612.76982005</v>
      </c>
      <c r="U1107" s="236">
        <f t="shared" si="734"/>
        <v>80372870.285168529</v>
      </c>
      <c r="V1107" s="236">
        <f t="shared" si="734"/>
        <v>0</v>
      </c>
      <c r="W1107" s="236">
        <f t="shared" si="734"/>
        <v>91919812.487677887</v>
      </c>
      <c r="X1107" s="236">
        <f t="shared" si="734"/>
        <v>82144356.444213033</v>
      </c>
      <c r="Y1107" s="236">
        <f t="shared" si="734"/>
        <v>138661011.79889065</v>
      </c>
      <c r="Z1107" s="236">
        <f t="shared" si="734"/>
        <v>302903631.07584059</v>
      </c>
      <c r="AA1107" s="236">
        <f t="shared" si="734"/>
        <v>73523733.243956283</v>
      </c>
      <c r="AB1107" s="236">
        <f t="shared" si="734"/>
        <v>1197844.7002243479</v>
      </c>
      <c r="AC1107" s="236">
        <f t="shared" si="734"/>
        <v>33993520.201272257</v>
      </c>
      <c r="AD1107" s="236">
        <f t="shared" si="734"/>
        <v>3851108.5228549251</v>
      </c>
      <c r="AE1107" s="236">
        <f t="shared" si="734"/>
        <v>108479277.9210861</v>
      </c>
      <c r="AF1107" s="236">
        <f t="shared" si="734"/>
        <v>89459008.981063828</v>
      </c>
      <c r="AG1107" s="236">
        <f t="shared" si="734"/>
        <v>99953857.128474906</v>
      </c>
      <c r="AH1107" s="236">
        <f t="shared" si="734"/>
        <v>1917296.0999771857</v>
      </c>
      <c r="AI1107" s="236">
        <f t="shared" ref="AI1107:BN1107" si="735">AI1093*AI3*AI2</f>
        <v>153800198.17340317</v>
      </c>
      <c r="AJ1107" s="236">
        <f t="shared" si="735"/>
        <v>64454686.530947074</v>
      </c>
      <c r="AK1107" s="236">
        <f t="shared" si="735"/>
        <v>162406915.96811336</v>
      </c>
      <c r="AL1107" s="236">
        <f t="shared" si="735"/>
        <v>261025704.42479929</v>
      </c>
      <c r="AM1107" s="236">
        <f t="shared" si="735"/>
        <v>96604466.814746514</v>
      </c>
      <c r="AN1107" s="236">
        <f t="shared" si="735"/>
        <v>8176748.1775456173</v>
      </c>
      <c r="AO1107" s="236">
        <f t="shared" si="735"/>
        <v>109472811.15660121</v>
      </c>
      <c r="AP1107" s="236">
        <f t="shared" si="735"/>
        <v>16381590.350650152</v>
      </c>
      <c r="AQ1107" s="236">
        <f t="shared" si="735"/>
        <v>373030237.25349945</v>
      </c>
      <c r="AR1107" s="236">
        <f t="shared" si="735"/>
        <v>353185044.8296234</v>
      </c>
      <c r="AS1107" s="236">
        <f t="shared" si="735"/>
        <v>88097552.395713612</v>
      </c>
      <c r="AT1107" s="236">
        <f t="shared" si="735"/>
        <v>19719750.134157445</v>
      </c>
      <c r="AU1107" s="236">
        <f t="shared" si="735"/>
        <v>217854360.70761359</v>
      </c>
      <c r="AV1107" s="236">
        <f t="shared" si="735"/>
        <v>103470478.61111368</v>
      </c>
      <c r="AW1107" s="236">
        <f t="shared" si="735"/>
        <v>232059507.34789023</v>
      </c>
      <c r="AX1107" s="236">
        <f t="shared" si="735"/>
        <v>364206934.5087195</v>
      </c>
      <c r="AY1107" s="236">
        <f t="shared" si="735"/>
        <v>28087496.300388634</v>
      </c>
      <c r="AZ1107" s="236">
        <f t="shared" si="735"/>
        <v>13020027.765933037</v>
      </c>
      <c r="BA1107" s="236">
        <f t="shared" si="735"/>
        <v>38300864.331455544</v>
      </c>
      <c r="BB1107" s="236">
        <f t="shared" si="735"/>
        <v>14216059.971143225</v>
      </c>
      <c r="BC1107" s="236">
        <f t="shared" si="735"/>
        <v>119940114.55226146</v>
      </c>
      <c r="BD1107" s="236">
        <f t="shared" si="735"/>
        <v>112836348.70640622</v>
      </c>
      <c r="BE1107" s="236">
        <f t="shared" si="735"/>
        <v>60218870.030732967</v>
      </c>
      <c r="BF1107" s="236">
        <f t="shared" si="735"/>
        <v>7430547.7339464119</v>
      </c>
      <c r="BG1107" s="236">
        <f t="shared" si="735"/>
        <v>63119941.118398406</v>
      </c>
      <c r="BH1107" s="236">
        <f t="shared" si="735"/>
        <v>37506419.205912031</v>
      </c>
      <c r="BI1107" s="236">
        <f t="shared" si="735"/>
        <v>83754121.878791273</v>
      </c>
      <c r="BJ1107" s="236">
        <f t="shared" si="735"/>
        <v>125451130.40605088</v>
      </c>
      <c r="BK1107" s="236">
        <f t="shared" si="735"/>
        <v>42637608.879838452</v>
      </c>
      <c r="BL1107" s="236">
        <f t="shared" si="735"/>
        <v>15019598.929832647</v>
      </c>
      <c r="BM1107" s="236">
        <f t="shared" si="735"/>
        <v>94693245.47557579</v>
      </c>
      <c r="BN1107" s="236">
        <f t="shared" si="735"/>
        <v>22325329.544199005</v>
      </c>
      <c r="BO1107" s="236">
        <f t="shared" ref="BO1107:BV1107" si="736">BO1093*BO3*BO2</f>
        <v>278985023.26866466</v>
      </c>
      <c r="BP1107" s="236">
        <f t="shared" si="736"/>
        <v>239840539.74909884</v>
      </c>
      <c r="BQ1107" s="236">
        <f t="shared" si="736"/>
        <v>116224489.0442289</v>
      </c>
      <c r="BR1107" s="236">
        <f t="shared" si="736"/>
        <v>19207666.674445439</v>
      </c>
      <c r="BS1107" s="236">
        <f t="shared" si="736"/>
        <v>222395415.28918618</v>
      </c>
      <c r="BT1107" s="236">
        <f t="shared" si="736"/>
        <v>135902503.23782921</v>
      </c>
      <c r="BU1107" s="236">
        <f t="shared" si="736"/>
        <v>233041350.09702685</v>
      </c>
      <c r="BV1107" s="236">
        <f t="shared" si="736"/>
        <v>348578176.26020497</v>
      </c>
      <c r="BW1107" s="321">
        <f t="shared" si="729"/>
        <v>6719374885.6749802</v>
      </c>
    </row>
    <row r="1108" spans="1:75" ht="16.5" thickBot="1" x14ac:dyDescent="0.3">
      <c r="A1108" s="180" t="s">
        <v>61</v>
      </c>
      <c r="C1108" s="236">
        <f t="shared" ref="C1108:AH1108" si="737">C1095*C3*C2</f>
        <v>0</v>
      </c>
      <c r="D1108" s="236">
        <f t="shared" si="737"/>
        <v>0</v>
      </c>
      <c r="E1108" s="236">
        <f t="shared" si="737"/>
        <v>0</v>
      </c>
      <c r="F1108" s="236">
        <f t="shared" si="737"/>
        <v>0</v>
      </c>
      <c r="G1108" s="236">
        <f t="shared" si="737"/>
        <v>0</v>
      </c>
      <c r="H1108" s="236">
        <f t="shared" si="737"/>
        <v>0</v>
      </c>
      <c r="I1108" s="236">
        <f t="shared" si="737"/>
        <v>0</v>
      </c>
      <c r="J1108" s="236">
        <f t="shared" si="737"/>
        <v>0</v>
      </c>
      <c r="K1108" s="236">
        <f t="shared" si="737"/>
        <v>0</v>
      </c>
      <c r="L1108" s="236">
        <f t="shared" si="737"/>
        <v>0</v>
      </c>
      <c r="M1108" s="236">
        <f t="shared" si="737"/>
        <v>0</v>
      </c>
      <c r="N1108" s="236">
        <f t="shared" si="737"/>
        <v>0</v>
      </c>
      <c r="O1108" s="236">
        <f t="shared" si="737"/>
        <v>0</v>
      </c>
      <c r="P1108" s="236">
        <f t="shared" si="737"/>
        <v>0</v>
      </c>
      <c r="Q1108" s="236">
        <f t="shared" si="737"/>
        <v>0</v>
      </c>
      <c r="R1108" s="236">
        <f t="shared" si="737"/>
        <v>0</v>
      </c>
      <c r="S1108" s="236">
        <f t="shared" si="737"/>
        <v>0</v>
      </c>
      <c r="T1108" s="236">
        <f t="shared" si="737"/>
        <v>0</v>
      </c>
      <c r="U1108" s="236">
        <f t="shared" si="737"/>
        <v>0</v>
      </c>
      <c r="V1108" s="236">
        <f t="shared" si="737"/>
        <v>0</v>
      </c>
      <c r="W1108" s="236">
        <f t="shared" si="737"/>
        <v>0</v>
      </c>
      <c r="X1108" s="236">
        <f t="shared" si="737"/>
        <v>0</v>
      </c>
      <c r="Y1108" s="236">
        <f t="shared" si="737"/>
        <v>0</v>
      </c>
      <c r="Z1108" s="236">
        <f t="shared" si="737"/>
        <v>0</v>
      </c>
      <c r="AA1108" s="236">
        <f t="shared" si="737"/>
        <v>0</v>
      </c>
      <c r="AB1108" s="236">
        <f t="shared" si="737"/>
        <v>0</v>
      </c>
      <c r="AC1108" s="236">
        <f t="shared" si="737"/>
        <v>0</v>
      </c>
      <c r="AD1108" s="236">
        <f t="shared" si="737"/>
        <v>0</v>
      </c>
      <c r="AE1108" s="236">
        <f t="shared" si="737"/>
        <v>0</v>
      </c>
      <c r="AF1108" s="236">
        <f t="shared" si="737"/>
        <v>0</v>
      </c>
      <c r="AG1108" s="236">
        <f t="shared" si="737"/>
        <v>0</v>
      </c>
      <c r="AH1108" s="236">
        <f t="shared" si="737"/>
        <v>0</v>
      </c>
      <c r="AI1108" s="236">
        <f t="shared" ref="AI1108:BN1108" si="738">AI1095*AI3*AI2</f>
        <v>0</v>
      </c>
      <c r="AJ1108" s="236">
        <f t="shared" si="738"/>
        <v>0</v>
      </c>
      <c r="AK1108" s="236">
        <f t="shared" si="738"/>
        <v>0</v>
      </c>
      <c r="AL1108" s="236">
        <f t="shared" si="738"/>
        <v>0</v>
      </c>
      <c r="AM1108" s="236">
        <f t="shared" si="738"/>
        <v>0</v>
      </c>
      <c r="AN1108" s="236">
        <f t="shared" si="738"/>
        <v>5446625.9630292607</v>
      </c>
      <c r="AO1108" s="236">
        <f t="shared" si="738"/>
        <v>1400640.3829822028</v>
      </c>
      <c r="AP1108" s="236">
        <f t="shared" si="738"/>
        <v>8273116.077458594</v>
      </c>
      <c r="AQ1108" s="236">
        <f t="shared" si="738"/>
        <v>3580883.7203183454</v>
      </c>
      <c r="AR1108" s="236">
        <f t="shared" si="738"/>
        <v>51325239.566212967</v>
      </c>
      <c r="AS1108" s="236">
        <f t="shared" si="738"/>
        <v>17317751.462698672</v>
      </c>
      <c r="AT1108" s="236">
        <f t="shared" si="738"/>
        <v>13604661.227680005</v>
      </c>
      <c r="AU1108" s="236">
        <f t="shared" si="738"/>
        <v>2393620.4644635557</v>
      </c>
      <c r="AV1108" s="236">
        <f t="shared" si="738"/>
        <v>17122588.35035279</v>
      </c>
      <c r="AW1108" s="236">
        <f t="shared" si="738"/>
        <v>16336238.797201853</v>
      </c>
      <c r="AX1108" s="236">
        <f t="shared" si="738"/>
        <v>21575269.939675726</v>
      </c>
      <c r="AY1108" s="236">
        <f t="shared" si="738"/>
        <v>43853034.828045174</v>
      </c>
      <c r="AZ1108" s="236">
        <f t="shared" si="738"/>
        <v>36851114.549052894</v>
      </c>
      <c r="BA1108" s="236">
        <f t="shared" si="738"/>
        <v>10645248.053695954</v>
      </c>
      <c r="BB1108" s="236">
        <f t="shared" si="738"/>
        <v>55833539.854282431</v>
      </c>
      <c r="BC1108" s="236">
        <f t="shared" si="738"/>
        <v>12353925.399884487</v>
      </c>
      <c r="BD1108" s="236">
        <f t="shared" si="738"/>
        <v>129381007.46027158</v>
      </c>
      <c r="BE1108" s="236">
        <f t="shared" si="738"/>
        <v>105997782.11813915</v>
      </c>
      <c r="BF1108" s="236">
        <f t="shared" si="738"/>
        <v>53819352.436241135</v>
      </c>
      <c r="BG1108" s="236">
        <f t="shared" si="738"/>
        <v>5498030.30960894</v>
      </c>
      <c r="BH1108" s="236">
        <f t="shared" si="738"/>
        <v>61053301.875536501</v>
      </c>
      <c r="BI1108" s="236">
        <f t="shared" si="738"/>
        <v>46062107.666745834</v>
      </c>
      <c r="BJ1108" s="236">
        <f t="shared" si="738"/>
        <v>72286080.486189365</v>
      </c>
      <c r="BK1108" s="236">
        <f t="shared" si="738"/>
        <v>95263019.62548396</v>
      </c>
      <c r="BL1108" s="236">
        <f t="shared" si="738"/>
        <v>24186245.972773861</v>
      </c>
      <c r="BM1108" s="236">
        <f t="shared" si="738"/>
        <v>6774303.6410327666</v>
      </c>
      <c r="BN1108" s="236">
        <f t="shared" si="738"/>
        <v>44611576.90049731</v>
      </c>
      <c r="BO1108" s="236">
        <f t="shared" ref="BO1108:BV1108" si="739">BO1095*BO3*BO2</f>
        <v>9702522.2687819619</v>
      </c>
      <c r="BP1108" s="236">
        <f t="shared" si="739"/>
        <v>129872165.00672841</v>
      </c>
      <c r="BQ1108" s="236">
        <f t="shared" si="739"/>
        <v>85234070.270413563</v>
      </c>
      <c r="BR1108" s="236">
        <f t="shared" si="739"/>
        <v>62659807.536443569</v>
      </c>
      <c r="BS1108" s="236">
        <f t="shared" si="739"/>
        <v>7166369.2036819831</v>
      </c>
      <c r="BT1108" s="236">
        <f t="shared" si="739"/>
        <v>96152998.636165127</v>
      </c>
      <c r="BU1108" s="236">
        <f t="shared" si="739"/>
        <v>52176762.276299581</v>
      </c>
      <c r="BV1108" s="236">
        <f t="shared" si="739"/>
        <v>84657894.826914027</v>
      </c>
      <c r="BW1108" s="321">
        <f t="shared" si="729"/>
        <v>1490468897.1549833</v>
      </c>
    </row>
    <row r="1109" spans="1:75" ht="16.5" thickBot="1" x14ac:dyDescent="0.3">
      <c r="A1109" s="180" t="s">
        <v>58</v>
      </c>
      <c r="C1109" s="236">
        <f t="shared" ref="C1109:AH1109" si="740">C1097*C3*C2</f>
        <v>0</v>
      </c>
      <c r="D1109" s="236">
        <f t="shared" si="740"/>
        <v>0</v>
      </c>
      <c r="E1109" s="236">
        <f t="shared" si="740"/>
        <v>0</v>
      </c>
      <c r="F1109" s="236">
        <f t="shared" si="740"/>
        <v>0</v>
      </c>
      <c r="G1109" s="236">
        <f t="shared" si="740"/>
        <v>0</v>
      </c>
      <c r="H1109" s="236">
        <f t="shared" si="740"/>
        <v>0</v>
      </c>
      <c r="I1109" s="236">
        <f t="shared" si="740"/>
        <v>0</v>
      </c>
      <c r="J1109" s="236">
        <f t="shared" si="740"/>
        <v>0</v>
      </c>
      <c r="K1109" s="236">
        <f t="shared" si="740"/>
        <v>0</v>
      </c>
      <c r="L1109" s="236">
        <f t="shared" si="740"/>
        <v>0</v>
      </c>
      <c r="M1109" s="236">
        <f t="shared" si="740"/>
        <v>0</v>
      </c>
      <c r="N1109" s="236">
        <f t="shared" si="740"/>
        <v>0</v>
      </c>
      <c r="O1109" s="236">
        <f t="shared" si="740"/>
        <v>0</v>
      </c>
      <c r="P1109" s="236">
        <f t="shared" si="740"/>
        <v>0</v>
      </c>
      <c r="Q1109" s="236">
        <f t="shared" si="740"/>
        <v>83189493.902601629</v>
      </c>
      <c r="R1109" s="236">
        <f t="shared" si="740"/>
        <v>0</v>
      </c>
      <c r="S1109" s="236">
        <f t="shared" si="740"/>
        <v>2880389.1478958228</v>
      </c>
      <c r="T1109" s="236">
        <f t="shared" si="740"/>
        <v>219638.04938722262</v>
      </c>
      <c r="U1109" s="236">
        <f t="shared" si="740"/>
        <v>99684834.163789034</v>
      </c>
      <c r="V1109" s="236">
        <f t="shared" si="740"/>
        <v>51210319.342969887</v>
      </c>
      <c r="W1109" s="236">
        <f t="shared" si="740"/>
        <v>20522297.363480542</v>
      </c>
      <c r="X1109" s="236">
        <f t="shared" si="740"/>
        <v>0</v>
      </c>
      <c r="Y1109" s="236">
        <f t="shared" si="740"/>
        <v>52576623.202057205</v>
      </c>
      <c r="Z1109" s="236">
        <f t="shared" si="740"/>
        <v>37827114.369155407</v>
      </c>
      <c r="AA1109" s="236">
        <f t="shared" si="740"/>
        <v>33416008.330594294</v>
      </c>
      <c r="AB1109" s="236">
        <f t="shared" si="740"/>
        <v>65442681.139275357</v>
      </c>
      <c r="AC1109" s="236">
        <f t="shared" si="740"/>
        <v>43019096.227425322</v>
      </c>
      <c r="AD1109" s="236">
        <f t="shared" si="740"/>
        <v>940416.98464886053</v>
      </c>
      <c r="AE1109" s="236">
        <f t="shared" si="740"/>
        <v>19421702.861498095</v>
      </c>
      <c r="AF1109" s="236">
        <f t="shared" si="740"/>
        <v>1705910.2135009393</v>
      </c>
      <c r="AG1109" s="236">
        <f t="shared" si="740"/>
        <v>100057854.37059641</v>
      </c>
      <c r="AH1109" s="236">
        <f t="shared" si="740"/>
        <v>61289316.375974059</v>
      </c>
      <c r="AI1109" s="236">
        <f t="shared" ref="AI1109:BN1109" si="741">AI1097*AI3*AI2</f>
        <v>51441839.344824806</v>
      </c>
      <c r="AJ1109" s="236">
        <f t="shared" si="741"/>
        <v>1125953.1529654767</v>
      </c>
      <c r="AK1109" s="236">
        <f t="shared" si="741"/>
        <v>82874716.316505387</v>
      </c>
      <c r="AL1109" s="236">
        <f t="shared" si="741"/>
        <v>42777923.289080933</v>
      </c>
      <c r="AM1109" s="236">
        <f t="shared" si="741"/>
        <v>91190483.2348115</v>
      </c>
      <c r="AN1109" s="236">
        <f t="shared" si="741"/>
        <v>74186902.191885203</v>
      </c>
      <c r="AO1109" s="236">
        <f t="shared" si="741"/>
        <v>0</v>
      </c>
      <c r="AP1109" s="236">
        <f t="shared" si="741"/>
        <v>0</v>
      </c>
      <c r="AQ1109" s="236">
        <f t="shared" si="741"/>
        <v>0</v>
      </c>
      <c r="AR1109" s="236">
        <f t="shared" si="741"/>
        <v>0</v>
      </c>
      <c r="AS1109" s="236">
        <f t="shared" si="741"/>
        <v>0</v>
      </c>
      <c r="AT1109" s="236">
        <f t="shared" si="741"/>
        <v>0</v>
      </c>
      <c r="AU1109" s="236">
        <f t="shared" si="741"/>
        <v>0</v>
      </c>
      <c r="AV1109" s="236">
        <f t="shared" si="741"/>
        <v>0</v>
      </c>
      <c r="AW1109" s="236">
        <f t="shared" si="741"/>
        <v>0</v>
      </c>
      <c r="AX1109" s="236">
        <f t="shared" si="741"/>
        <v>0</v>
      </c>
      <c r="AY1109" s="236">
        <f t="shared" si="741"/>
        <v>0</v>
      </c>
      <c r="AZ1109" s="236">
        <f t="shared" si="741"/>
        <v>0</v>
      </c>
      <c r="BA1109" s="236">
        <f t="shared" si="741"/>
        <v>40172905.15629147</v>
      </c>
      <c r="BB1109" s="236">
        <f t="shared" si="741"/>
        <v>20690982.369523916</v>
      </c>
      <c r="BC1109" s="236">
        <f t="shared" si="741"/>
        <v>64693347.999507941</v>
      </c>
      <c r="BD1109" s="236">
        <f t="shared" si="741"/>
        <v>17768459.649415452</v>
      </c>
      <c r="BE1109" s="236">
        <f t="shared" si="741"/>
        <v>162052979.04114825</v>
      </c>
      <c r="BF1109" s="236">
        <f t="shared" si="741"/>
        <v>126311060.3119276</v>
      </c>
      <c r="BG1109" s="236">
        <f t="shared" si="741"/>
        <v>53096207.984087132</v>
      </c>
      <c r="BH1109" s="236">
        <f t="shared" si="741"/>
        <v>7090689.0018324386</v>
      </c>
      <c r="BI1109" s="236">
        <f t="shared" si="741"/>
        <v>99973776.00749515</v>
      </c>
      <c r="BJ1109" s="236">
        <f t="shared" si="741"/>
        <v>53006732.046462834</v>
      </c>
      <c r="BK1109" s="236">
        <f t="shared" si="741"/>
        <v>73188555.912478566</v>
      </c>
      <c r="BL1109" s="236">
        <f t="shared" si="741"/>
        <v>172921878.89912415</v>
      </c>
      <c r="BM1109" s="236">
        <f t="shared" si="741"/>
        <v>15708592.745203642</v>
      </c>
      <c r="BN1109" s="236">
        <f t="shared" si="741"/>
        <v>4595742.8905145144</v>
      </c>
      <c r="BO1109" s="236">
        <f t="shared" ref="BO1109:BV1109" si="742">BO1097*BO3*BO2</f>
        <v>27918805.729182832</v>
      </c>
      <c r="BP1109" s="236">
        <f t="shared" si="742"/>
        <v>6504026.9329343066</v>
      </c>
      <c r="BQ1109" s="236">
        <f t="shared" si="742"/>
        <v>66461357.533239931</v>
      </c>
      <c r="BR1109" s="236">
        <f t="shared" si="742"/>
        <v>66170913.677147307</v>
      </c>
      <c r="BS1109" s="236">
        <f t="shared" si="742"/>
        <v>33664806.070106104</v>
      </c>
      <c r="BT1109" s="236">
        <f t="shared" si="742"/>
        <v>4461682.6197406268</v>
      </c>
      <c r="BU1109" s="236">
        <f t="shared" si="742"/>
        <v>53158778.73291675</v>
      </c>
      <c r="BV1109" s="236">
        <f t="shared" si="742"/>
        <v>27294434.167815074</v>
      </c>
      <c r="BW1109" s="321">
        <f t="shared" si="729"/>
        <v>2213908229.0530195</v>
      </c>
    </row>
    <row r="1110" spans="1:75" ht="16.5" thickBot="1" x14ac:dyDescent="0.3">
      <c r="A1110" s="180" t="s">
        <v>59</v>
      </c>
      <c r="C1110" s="236">
        <f t="shared" ref="C1110:AH1110" si="743">C1099*C3*C2</f>
        <v>0</v>
      </c>
      <c r="D1110" s="236">
        <f t="shared" si="743"/>
        <v>0</v>
      </c>
      <c r="E1110" s="236">
        <f t="shared" si="743"/>
        <v>0</v>
      </c>
      <c r="F1110" s="236">
        <f t="shared" si="743"/>
        <v>0</v>
      </c>
      <c r="G1110" s="236">
        <f t="shared" si="743"/>
        <v>0</v>
      </c>
      <c r="H1110" s="236">
        <f t="shared" si="743"/>
        <v>0</v>
      </c>
      <c r="I1110" s="236">
        <f t="shared" si="743"/>
        <v>0</v>
      </c>
      <c r="J1110" s="236">
        <f t="shared" si="743"/>
        <v>0</v>
      </c>
      <c r="K1110" s="236">
        <f t="shared" si="743"/>
        <v>0</v>
      </c>
      <c r="L1110" s="236">
        <f t="shared" si="743"/>
        <v>0</v>
      </c>
      <c r="M1110" s="236">
        <f t="shared" si="743"/>
        <v>0</v>
      </c>
      <c r="N1110" s="236">
        <f t="shared" si="743"/>
        <v>0</v>
      </c>
      <c r="O1110" s="236">
        <f t="shared" si="743"/>
        <v>0</v>
      </c>
      <c r="P1110" s="236">
        <f t="shared" si="743"/>
        <v>0</v>
      </c>
      <c r="Q1110" s="236">
        <f t="shared" si="743"/>
        <v>0</v>
      </c>
      <c r="R1110" s="236">
        <f t="shared" si="743"/>
        <v>45034691.663624033</v>
      </c>
      <c r="S1110" s="236">
        <f t="shared" si="743"/>
        <v>0</v>
      </c>
      <c r="T1110" s="236">
        <f t="shared" si="743"/>
        <v>1692738.3642429847</v>
      </c>
      <c r="U1110" s="236">
        <f t="shared" si="743"/>
        <v>215045.86134323484</v>
      </c>
      <c r="V1110" s="236">
        <f t="shared" si="743"/>
        <v>39004870.449076772</v>
      </c>
      <c r="W1110" s="236">
        <f t="shared" si="743"/>
        <v>28873403.192455012</v>
      </c>
      <c r="X1110" s="236">
        <f t="shared" si="743"/>
        <v>15747687.952449277</v>
      </c>
      <c r="Y1110" s="236">
        <f t="shared" si="743"/>
        <v>0</v>
      </c>
      <c r="Z1110" s="236">
        <f t="shared" si="743"/>
        <v>32480704.099116955</v>
      </c>
      <c r="AA1110" s="236">
        <f t="shared" si="743"/>
        <v>12749243.478686361</v>
      </c>
      <c r="AB1110" s="236">
        <f t="shared" si="743"/>
        <v>18507327.690790683</v>
      </c>
      <c r="AC1110" s="236">
        <f t="shared" si="743"/>
        <v>45629909.424359731</v>
      </c>
      <c r="AD1110" s="236">
        <f t="shared" si="743"/>
        <v>0</v>
      </c>
      <c r="AE1110" s="236">
        <f t="shared" si="743"/>
        <v>0</v>
      </c>
      <c r="AF1110" s="236">
        <f t="shared" si="743"/>
        <v>0</v>
      </c>
      <c r="AG1110" s="236">
        <f t="shared" si="743"/>
        <v>0</v>
      </c>
      <c r="AH1110" s="236">
        <f t="shared" si="743"/>
        <v>0</v>
      </c>
      <c r="AI1110" s="236">
        <f t="shared" ref="AI1110:BN1110" si="744">AI1099*AI3*AI2</f>
        <v>0</v>
      </c>
      <c r="AJ1110" s="236">
        <f t="shared" si="744"/>
        <v>0</v>
      </c>
      <c r="AK1110" s="236">
        <f t="shared" si="744"/>
        <v>0</v>
      </c>
      <c r="AL1110" s="236">
        <f t="shared" si="744"/>
        <v>0</v>
      </c>
      <c r="AM1110" s="236">
        <f t="shared" si="744"/>
        <v>0</v>
      </c>
      <c r="AN1110" s="236">
        <f t="shared" si="744"/>
        <v>0</v>
      </c>
      <c r="AO1110" s="236">
        <f t="shared" si="744"/>
        <v>0</v>
      </c>
      <c r="AP1110" s="236">
        <f t="shared" si="744"/>
        <v>0</v>
      </c>
      <c r="AQ1110" s="236">
        <f t="shared" si="744"/>
        <v>0</v>
      </c>
      <c r="AR1110" s="236">
        <f t="shared" si="744"/>
        <v>0</v>
      </c>
      <c r="AS1110" s="236">
        <f t="shared" si="744"/>
        <v>0</v>
      </c>
      <c r="AT1110" s="236">
        <f t="shared" si="744"/>
        <v>0</v>
      </c>
      <c r="AU1110" s="236">
        <f t="shared" si="744"/>
        <v>0</v>
      </c>
      <c r="AV1110" s="236">
        <f t="shared" si="744"/>
        <v>0</v>
      </c>
      <c r="AW1110" s="236">
        <f t="shared" si="744"/>
        <v>0</v>
      </c>
      <c r="AX1110" s="236">
        <f t="shared" si="744"/>
        <v>0</v>
      </c>
      <c r="AY1110" s="236">
        <f t="shared" si="744"/>
        <v>0</v>
      </c>
      <c r="AZ1110" s="236">
        <f t="shared" si="744"/>
        <v>0</v>
      </c>
      <c r="BA1110" s="236">
        <f t="shared" si="744"/>
        <v>0</v>
      </c>
      <c r="BB1110" s="236">
        <f t="shared" si="744"/>
        <v>0</v>
      </c>
      <c r="BC1110" s="236">
        <f t="shared" si="744"/>
        <v>0</v>
      </c>
      <c r="BD1110" s="236">
        <f t="shared" si="744"/>
        <v>0</v>
      </c>
      <c r="BE1110" s="236">
        <f t="shared" si="744"/>
        <v>0</v>
      </c>
      <c r="BF1110" s="236">
        <f t="shared" si="744"/>
        <v>0</v>
      </c>
      <c r="BG1110" s="236">
        <f t="shared" si="744"/>
        <v>0</v>
      </c>
      <c r="BH1110" s="236">
        <f t="shared" si="744"/>
        <v>0</v>
      </c>
      <c r="BI1110" s="236">
        <f t="shared" si="744"/>
        <v>0</v>
      </c>
      <c r="BJ1110" s="236">
        <f t="shared" si="744"/>
        <v>0</v>
      </c>
      <c r="BK1110" s="236">
        <f t="shared" si="744"/>
        <v>0</v>
      </c>
      <c r="BL1110" s="236">
        <f t="shared" si="744"/>
        <v>0</v>
      </c>
      <c r="BM1110" s="236">
        <f t="shared" si="744"/>
        <v>0</v>
      </c>
      <c r="BN1110" s="236">
        <f t="shared" si="744"/>
        <v>0</v>
      </c>
      <c r="BO1110" s="236">
        <f t="shared" ref="BO1110:BV1110" si="745">BO1099*BO3*BO2</f>
        <v>0</v>
      </c>
      <c r="BP1110" s="236">
        <f t="shared" si="745"/>
        <v>0</v>
      </c>
      <c r="BQ1110" s="236">
        <f t="shared" si="745"/>
        <v>0</v>
      </c>
      <c r="BR1110" s="236">
        <f t="shared" si="745"/>
        <v>0</v>
      </c>
      <c r="BS1110" s="236">
        <f t="shared" si="745"/>
        <v>0</v>
      </c>
      <c r="BT1110" s="236">
        <f t="shared" si="745"/>
        <v>0</v>
      </c>
      <c r="BU1110" s="236">
        <f t="shared" si="745"/>
        <v>0</v>
      </c>
      <c r="BV1110" s="236">
        <f t="shared" si="745"/>
        <v>0</v>
      </c>
      <c r="BW1110" s="321">
        <f t="shared" si="729"/>
        <v>239935622.17614505</v>
      </c>
    </row>
    <row r="1111" spans="1:75" ht="16.5" thickBot="1" x14ac:dyDescent="0.3">
      <c r="A1111" s="180" t="s">
        <v>66</v>
      </c>
      <c r="C1111" s="236">
        <f t="shared" ref="C1111:AH1111" si="746">C1101*C3*C2</f>
        <v>0</v>
      </c>
      <c r="D1111" s="236">
        <f t="shared" si="746"/>
        <v>0</v>
      </c>
      <c r="E1111" s="236">
        <f t="shared" si="746"/>
        <v>0</v>
      </c>
      <c r="F1111" s="236">
        <f t="shared" si="746"/>
        <v>0</v>
      </c>
      <c r="G1111" s="236">
        <f t="shared" si="746"/>
        <v>0</v>
      </c>
      <c r="H1111" s="236">
        <f t="shared" si="746"/>
        <v>0</v>
      </c>
      <c r="I1111" s="236">
        <f t="shared" si="746"/>
        <v>0</v>
      </c>
      <c r="J1111" s="236">
        <f t="shared" si="746"/>
        <v>0</v>
      </c>
      <c r="K1111" s="236">
        <f t="shared" si="746"/>
        <v>0</v>
      </c>
      <c r="L1111" s="236">
        <f t="shared" si="746"/>
        <v>0</v>
      </c>
      <c r="M1111" s="236">
        <f t="shared" si="746"/>
        <v>0</v>
      </c>
      <c r="N1111" s="236">
        <f t="shared" si="746"/>
        <v>0</v>
      </c>
      <c r="O1111" s="236">
        <f t="shared" si="746"/>
        <v>0</v>
      </c>
      <c r="P1111" s="236">
        <f t="shared" si="746"/>
        <v>0</v>
      </c>
      <c r="Q1111" s="236">
        <f t="shared" si="746"/>
        <v>0</v>
      </c>
      <c r="R1111" s="236">
        <f t="shared" si="746"/>
        <v>0</v>
      </c>
      <c r="S1111" s="236">
        <f t="shared" si="746"/>
        <v>0</v>
      </c>
      <c r="T1111" s="236">
        <f t="shared" si="746"/>
        <v>0</v>
      </c>
      <c r="U1111" s="236">
        <f t="shared" si="746"/>
        <v>0</v>
      </c>
      <c r="V1111" s="236">
        <f t="shared" si="746"/>
        <v>0</v>
      </c>
      <c r="W1111" s="236">
        <f t="shared" si="746"/>
        <v>0</v>
      </c>
      <c r="X1111" s="236">
        <f t="shared" si="746"/>
        <v>0</v>
      </c>
      <c r="Y1111" s="236">
        <f t="shared" si="746"/>
        <v>0</v>
      </c>
      <c r="Z1111" s="236">
        <f t="shared" si="746"/>
        <v>0</v>
      </c>
      <c r="AA1111" s="236">
        <f t="shared" si="746"/>
        <v>0</v>
      </c>
      <c r="AB1111" s="236">
        <f t="shared" si="746"/>
        <v>0</v>
      </c>
      <c r="AC1111" s="236">
        <f t="shared" si="746"/>
        <v>0</v>
      </c>
      <c r="AD1111" s="236">
        <f t="shared" si="746"/>
        <v>0</v>
      </c>
      <c r="AE1111" s="236">
        <f t="shared" si="746"/>
        <v>22530139.795455687</v>
      </c>
      <c r="AF1111" s="236">
        <f t="shared" si="746"/>
        <v>381858.37110182235</v>
      </c>
      <c r="AG1111" s="236">
        <f t="shared" si="746"/>
        <v>16421133.980340131</v>
      </c>
      <c r="AH1111" s="236">
        <f t="shared" si="746"/>
        <v>1071342.424244043</v>
      </c>
      <c r="AI1111" s="236">
        <f t="shared" ref="AI1111:BN1111" si="747">AI1101*AI3*AI2</f>
        <v>47204081.957993381</v>
      </c>
      <c r="AJ1111" s="236">
        <f t="shared" si="747"/>
        <v>32993421.012362398</v>
      </c>
      <c r="AK1111" s="236">
        <f t="shared" si="747"/>
        <v>25409322.627922826</v>
      </c>
      <c r="AL1111" s="236">
        <f t="shared" si="747"/>
        <v>685010.07214945625</v>
      </c>
      <c r="AM1111" s="236">
        <f t="shared" si="747"/>
        <v>42655839.306371406</v>
      </c>
      <c r="AN1111" s="236">
        <f t="shared" si="747"/>
        <v>11144872.302306917</v>
      </c>
      <c r="AO1111" s="236">
        <f t="shared" si="747"/>
        <v>35668176.353869304</v>
      </c>
      <c r="AP1111" s="236">
        <f t="shared" si="747"/>
        <v>38894762.873759873</v>
      </c>
      <c r="AQ1111" s="236">
        <f t="shared" si="747"/>
        <v>0</v>
      </c>
      <c r="AR1111" s="236">
        <f t="shared" si="747"/>
        <v>0</v>
      </c>
      <c r="AS1111" s="236">
        <f t="shared" si="747"/>
        <v>0</v>
      </c>
      <c r="AT1111" s="236">
        <f t="shared" si="747"/>
        <v>0</v>
      </c>
      <c r="AU1111" s="236">
        <f t="shared" si="747"/>
        <v>0</v>
      </c>
      <c r="AV1111" s="236">
        <f t="shared" si="747"/>
        <v>0</v>
      </c>
      <c r="AW1111" s="236">
        <f t="shared" si="747"/>
        <v>0</v>
      </c>
      <c r="AX1111" s="236">
        <f t="shared" si="747"/>
        <v>0</v>
      </c>
      <c r="AY1111" s="236">
        <f t="shared" si="747"/>
        <v>0</v>
      </c>
      <c r="AZ1111" s="236">
        <f t="shared" si="747"/>
        <v>0</v>
      </c>
      <c r="BA1111" s="236">
        <f t="shared" si="747"/>
        <v>0</v>
      </c>
      <c r="BB1111" s="236">
        <f t="shared" si="747"/>
        <v>0</v>
      </c>
      <c r="BC1111" s="236">
        <f t="shared" si="747"/>
        <v>0</v>
      </c>
      <c r="BD1111" s="236">
        <f t="shared" si="747"/>
        <v>0</v>
      </c>
      <c r="BE1111" s="236">
        <f t="shared" si="747"/>
        <v>0</v>
      </c>
      <c r="BF1111" s="236">
        <f t="shared" si="747"/>
        <v>0</v>
      </c>
      <c r="BG1111" s="236">
        <f t="shared" si="747"/>
        <v>0</v>
      </c>
      <c r="BH1111" s="236">
        <f t="shared" si="747"/>
        <v>0</v>
      </c>
      <c r="BI1111" s="236">
        <f t="shared" si="747"/>
        <v>0</v>
      </c>
      <c r="BJ1111" s="236">
        <f t="shared" si="747"/>
        <v>0</v>
      </c>
      <c r="BK1111" s="236">
        <f t="shared" si="747"/>
        <v>0</v>
      </c>
      <c r="BL1111" s="236">
        <f t="shared" si="747"/>
        <v>0</v>
      </c>
      <c r="BM1111" s="236">
        <f t="shared" si="747"/>
        <v>0</v>
      </c>
      <c r="BN1111" s="236">
        <f t="shared" si="747"/>
        <v>0</v>
      </c>
      <c r="BO1111" s="236">
        <f t="shared" ref="BO1111:BV1111" si="748">BO1101*BO3*BO2</f>
        <v>0</v>
      </c>
      <c r="BP1111" s="236">
        <f t="shared" si="748"/>
        <v>0</v>
      </c>
      <c r="BQ1111" s="236">
        <f t="shared" si="748"/>
        <v>0</v>
      </c>
      <c r="BR1111" s="236">
        <f t="shared" si="748"/>
        <v>0</v>
      </c>
      <c r="BS1111" s="236">
        <f t="shared" si="748"/>
        <v>0</v>
      </c>
      <c r="BT1111" s="236">
        <f t="shared" si="748"/>
        <v>0</v>
      </c>
      <c r="BU1111" s="236">
        <f t="shared" si="748"/>
        <v>0</v>
      </c>
      <c r="BV1111" s="236">
        <f t="shared" si="748"/>
        <v>0</v>
      </c>
      <c r="BW1111" s="321">
        <f t="shared" si="729"/>
        <v>275059961.07787722</v>
      </c>
    </row>
    <row r="1112" spans="1:75" ht="16.5" thickBot="1" x14ac:dyDescent="0.3">
      <c r="A1112" s="385" t="s">
        <v>515</v>
      </c>
      <c r="C1112" s="236">
        <f>C1107+C1108+C1109+C1110+C1111</f>
        <v>0</v>
      </c>
      <c r="D1112" s="236">
        <f t="shared" ref="D1112:BO1112" si="749">D1107+D1108+D1109+D1110+D1111</f>
        <v>0</v>
      </c>
      <c r="E1112" s="236">
        <f t="shared" si="749"/>
        <v>0</v>
      </c>
      <c r="F1112" s="236">
        <f t="shared" si="749"/>
        <v>0</v>
      </c>
      <c r="G1112" s="236">
        <f t="shared" si="749"/>
        <v>0</v>
      </c>
      <c r="H1112" s="236">
        <f t="shared" si="749"/>
        <v>0</v>
      </c>
      <c r="I1112" s="236">
        <f t="shared" si="749"/>
        <v>0</v>
      </c>
      <c r="J1112" s="236">
        <f t="shared" si="749"/>
        <v>0</v>
      </c>
      <c r="K1112" s="236">
        <f t="shared" si="749"/>
        <v>0</v>
      </c>
      <c r="L1112" s="236">
        <f t="shared" si="749"/>
        <v>0</v>
      </c>
      <c r="M1112" s="236">
        <f t="shared" si="749"/>
        <v>0</v>
      </c>
      <c r="N1112" s="236">
        <f t="shared" si="749"/>
        <v>0</v>
      </c>
      <c r="O1112" s="236">
        <f t="shared" si="749"/>
        <v>241667451.10207912</v>
      </c>
      <c r="P1112" s="236">
        <f t="shared" si="749"/>
        <v>0</v>
      </c>
      <c r="Q1112" s="236">
        <f t="shared" si="749"/>
        <v>90169971.977948919</v>
      </c>
      <c r="R1112" s="236">
        <f t="shared" si="749"/>
        <v>45525013.934462905</v>
      </c>
      <c r="S1112" s="236">
        <f t="shared" si="749"/>
        <v>152566205.87740302</v>
      </c>
      <c r="T1112" s="236">
        <f t="shared" si="749"/>
        <v>117405989.18345025</v>
      </c>
      <c r="U1112" s="236">
        <f t="shared" si="749"/>
        <v>180272750.3103008</v>
      </c>
      <c r="V1112" s="236">
        <f t="shared" si="749"/>
        <v>90215189.792046666</v>
      </c>
      <c r="W1112" s="236">
        <f t="shared" si="749"/>
        <v>141315513.04361343</v>
      </c>
      <c r="X1112" s="236">
        <f t="shared" si="749"/>
        <v>97892044.39666231</v>
      </c>
      <c r="Y1112" s="236">
        <f t="shared" si="749"/>
        <v>191237635.00094786</v>
      </c>
      <c r="Z1112" s="236">
        <f t="shared" si="749"/>
        <v>373211449.54411298</v>
      </c>
      <c r="AA1112" s="236">
        <f t="shared" si="749"/>
        <v>119688985.05323693</v>
      </c>
      <c r="AB1112" s="236">
        <f t="shared" si="749"/>
        <v>85147853.530290395</v>
      </c>
      <c r="AC1112" s="236">
        <f t="shared" si="749"/>
        <v>122642525.85305732</v>
      </c>
      <c r="AD1112" s="236">
        <f t="shared" si="749"/>
        <v>4791525.5075037852</v>
      </c>
      <c r="AE1112" s="236">
        <f t="shared" si="749"/>
        <v>150431120.57803988</v>
      </c>
      <c r="AF1112" s="236">
        <f t="shared" si="749"/>
        <v>91546777.565666586</v>
      </c>
      <c r="AG1112" s="236">
        <f t="shared" si="749"/>
        <v>216432845.47941142</v>
      </c>
      <c r="AH1112" s="236">
        <f t="shared" si="749"/>
        <v>64277954.900195293</v>
      </c>
      <c r="AI1112" s="236">
        <f t="shared" si="749"/>
        <v>252446119.47622138</v>
      </c>
      <c r="AJ1112" s="236">
        <f t="shared" si="749"/>
        <v>98574060.696274951</v>
      </c>
      <c r="AK1112" s="236">
        <f t="shared" si="749"/>
        <v>270690954.91254157</v>
      </c>
      <c r="AL1112" s="236">
        <f t="shared" si="749"/>
        <v>304488637.7860297</v>
      </c>
      <c r="AM1112" s="236">
        <f t="shared" si="749"/>
        <v>230450789.35592943</v>
      </c>
      <c r="AN1112" s="236">
        <f t="shared" si="749"/>
        <v>98955148.634766996</v>
      </c>
      <c r="AO1112" s="236">
        <f t="shared" si="749"/>
        <v>146541627.8934527</v>
      </c>
      <c r="AP1112" s="236">
        <f t="shared" si="749"/>
        <v>63549469.301868618</v>
      </c>
      <c r="AQ1112" s="236">
        <f t="shared" si="749"/>
        <v>376611120.97381777</v>
      </c>
      <c r="AR1112" s="236">
        <f t="shared" si="749"/>
        <v>404510284.39583635</v>
      </c>
      <c r="AS1112" s="236">
        <f t="shared" si="749"/>
        <v>105415303.85841228</v>
      </c>
      <c r="AT1112" s="236">
        <f t="shared" si="749"/>
        <v>33324411.36183745</v>
      </c>
      <c r="AU1112" s="236">
        <f t="shared" si="749"/>
        <v>220247981.17207715</v>
      </c>
      <c r="AV1112" s="236">
        <f t="shared" si="749"/>
        <v>120593066.96146648</v>
      </c>
      <c r="AW1112" s="236">
        <f t="shared" si="749"/>
        <v>248395746.14509207</v>
      </c>
      <c r="AX1112" s="236">
        <f t="shared" si="749"/>
        <v>385782204.44839525</v>
      </c>
      <c r="AY1112" s="236">
        <f t="shared" si="749"/>
        <v>71940531.128433809</v>
      </c>
      <c r="AZ1112" s="236">
        <f t="shared" si="749"/>
        <v>49871142.314985931</v>
      </c>
      <c r="BA1112" s="236">
        <f t="shared" si="749"/>
        <v>89119017.541442961</v>
      </c>
      <c r="BB1112" s="236">
        <f t="shared" si="749"/>
        <v>90740582.194949567</v>
      </c>
      <c r="BC1112" s="236">
        <f t="shared" si="749"/>
        <v>196987387.9516539</v>
      </c>
      <c r="BD1112" s="236">
        <f t="shared" si="749"/>
        <v>259985815.81609327</v>
      </c>
      <c r="BE1112" s="236">
        <f t="shared" si="749"/>
        <v>328269631.19002032</v>
      </c>
      <c r="BF1112" s="236">
        <f t="shared" si="749"/>
        <v>187560960.48211515</v>
      </c>
      <c r="BG1112" s="236">
        <f t="shared" si="749"/>
        <v>121714179.41209447</v>
      </c>
      <c r="BH1112" s="236">
        <f t="shared" si="749"/>
        <v>105650410.08328097</v>
      </c>
      <c r="BI1112" s="236">
        <f t="shared" si="749"/>
        <v>229790005.55303228</v>
      </c>
      <c r="BJ1112" s="236">
        <f t="shared" si="749"/>
        <v>250743942.93870306</v>
      </c>
      <c r="BK1112" s="236">
        <f t="shared" si="749"/>
        <v>211089184.41780096</v>
      </c>
      <c r="BL1112" s="236">
        <f t="shared" si="749"/>
        <v>212127723.80173066</v>
      </c>
      <c r="BM1112" s="236">
        <f t="shared" si="749"/>
        <v>117176141.8618122</v>
      </c>
      <c r="BN1112" s="236">
        <f t="shared" si="749"/>
        <v>71532649.33521083</v>
      </c>
      <c r="BO1112" s="236">
        <f t="shared" si="749"/>
        <v>316606351.26662946</v>
      </c>
      <c r="BP1112" s="236">
        <f t="shared" ref="BP1112:BV1112" si="750">BP1107+BP1108+BP1109+BP1110+BP1111</f>
        <v>376216731.68876153</v>
      </c>
      <c r="BQ1112" s="236">
        <f t="shared" si="750"/>
        <v>267919916.84788239</v>
      </c>
      <c r="BR1112" s="236">
        <f t="shared" si="750"/>
        <v>148038387.88803631</v>
      </c>
      <c r="BS1112" s="236">
        <f t="shared" si="750"/>
        <v>263226590.56297427</v>
      </c>
      <c r="BT1112" s="236">
        <f t="shared" si="750"/>
        <v>236517184.49373499</v>
      </c>
      <c r="BU1112" s="236">
        <f t="shared" si="750"/>
        <v>338376891.10624319</v>
      </c>
      <c r="BV1112" s="236">
        <f t="shared" si="750"/>
        <v>460530505.25493407</v>
      </c>
      <c r="BW1112" s="321">
        <f t="shared" si="729"/>
        <v>10938747595.137007</v>
      </c>
    </row>
    <row r="1113" spans="1:75" ht="16.5" thickBot="1" x14ac:dyDescent="0.3">
      <c r="BW1113" s="321">
        <f t="shared" si="729"/>
        <v>0</v>
      </c>
    </row>
    <row r="1114" spans="1:75" ht="16.5" thickBot="1" x14ac:dyDescent="0.3">
      <c r="A1114" s="385" t="s">
        <v>1110</v>
      </c>
      <c r="BW1114" s="321">
        <f t="shared" si="729"/>
        <v>0</v>
      </c>
    </row>
    <row r="1115" spans="1:75" x14ac:dyDescent="0.25">
      <c r="A1115" s="180" t="s">
        <v>56</v>
      </c>
      <c r="C1115" s="236">
        <f t="shared" ref="C1115:AH1115" si="751">C1093*C3*C2</f>
        <v>0</v>
      </c>
      <c r="D1115" s="236">
        <f t="shared" si="751"/>
        <v>0</v>
      </c>
      <c r="E1115" s="236">
        <f t="shared" si="751"/>
        <v>0</v>
      </c>
      <c r="F1115" s="236">
        <f t="shared" si="751"/>
        <v>0</v>
      </c>
      <c r="G1115" s="236">
        <f t="shared" si="751"/>
        <v>0</v>
      </c>
      <c r="H1115" s="236">
        <f t="shared" si="751"/>
        <v>0</v>
      </c>
      <c r="I1115" s="236">
        <f t="shared" si="751"/>
        <v>0</v>
      </c>
      <c r="J1115" s="236">
        <f t="shared" si="751"/>
        <v>0</v>
      </c>
      <c r="K1115" s="236">
        <f t="shared" si="751"/>
        <v>0</v>
      </c>
      <c r="L1115" s="236">
        <f t="shared" si="751"/>
        <v>0</v>
      </c>
      <c r="M1115" s="236">
        <f t="shared" si="751"/>
        <v>0</v>
      </c>
      <c r="N1115" s="236">
        <f t="shared" si="751"/>
        <v>0</v>
      </c>
      <c r="O1115" s="236">
        <f t="shared" si="751"/>
        <v>241667451.10207912</v>
      </c>
      <c r="P1115" s="236">
        <f t="shared" si="751"/>
        <v>0</v>
      </c>
      <c r="Q1115" s="236">
        <f t="shared" si="751"/>
        <v>6980478.0753472922</v>
      </c>
      <c r="R1115" s="236">
        <f t="shared" si="751"/>
        <v>490322.27083886968</v>
      </c>
      <c r="S1115" s="236">
        <f t="shared" si="751"/>
        <v>149685816.72950721</v>
      </c>
      <c r="T1115" s="236">
        <f t="shared" si="751"/>
        <v>115493612.76982005</v>
      </c>
      <c r="U1115" s="236">
        <f t="shared" si="751"/>
        <v>80372870.285168529</v>
      </c>
      <c r="V1115" s="236">
        <f t="shared" si="751"/>
        <v>0</v>
      </c>
      <c r="W1115" s="236">
        <f t="shared" si="751"/>
        <v>91919812.487677887</v>
      </c>
      <c r="X1115" s="236">
        <f t="shared" si="751"/>
        <v>82144356.444213033</v>
      </c>
      <c r="Y1115" s="236">
        <f t="shared" si="751"/>
        <v>138661011.79889065</v>
      </c>
      <c r="Z1115" s="236">
        <f t="shared" si="751"/>
        <v>302903631.07584059</v>
      </c>
      <c r="AA1115" s="236">
        <f t="shared" si="751"/>
        <v>73523733.243956283</v>
      </c>
      <c r="AB1115" s="236">
        <f t="shared" si="751"/>
        <v>1197844.7002243479</v>
      </c>
      <c r="AC1115" s="236">
        <f t="shared" si="751"/>
        <v>33993520.201272257</v>
      </c>
      <c r="AD1115" s="236">
        <f t="shared" si="751"/>
        <v>3851108.5228549251</v>
      </c>
      <c r="AE1115" s="236">
        <f t="shared" si="751"/>
        <v>108479277.9210861</v>
      </c>
      <c r="AF1115" s="236">
        <f t="shared" si="751"/>
        <v>89459008.981063828</v>
      </c>
      <c r="AG1115" s="236">
        <f t="shared" si="751"/>
        <v>99953857.128474906</v>
      </c>
      <c r="AH1115" s="236">
        <f t="shared" si="751"/>
        <v>1917296.0999771857</v>
      </c>
      <c r="AI1115" s="236">
        <f t="shared" ref="AI1115:BN1115" si="752">AI1093*AI3*AI2</f>
        <v>153800198.17340317</v>
      </c>
      <c r="AJ1115" s="236">
        <f t="shared" si="752"/>
        <v>64454686.530947074</v>
      </c>
      <c r="AK1115" s="236">
        <f t="shared" si="752"/>
        <v>162406915.96811336</v>
      </c>
      <c r="AL1115" s="236">
        <f t="shared" si="752"/>
        <v>261025704.42479929</v>
      </c>
      <c r="AM1115" s="236">
        <f t="shared" si="752"/>
        <v>96604466.814746514</v>
      </c>
      <c r="AN1115" s="236">
        <f t="shared" si="752"/>
        <v>8176748.1775456173</v>
      </c>
      <c r="AO1115" s="236">
        <f t="shared" si="752"/>
        <v>109472811.15660121</v>
      </c>
      <c r="AP1115" s="236">
        <f t="shared" si="752"/>
        <v>16381590.350650152</v>
      </c>
      <c r="AQ1115" s="236">
        <f t="shared" si="752"/>
        <v>373030237.25349945</v>
      </c>
      <c r="AR1115" s="236">
        <f t="shared" si="752"/>
        <v>353185044.8296234</v>
      </c>
      <c r="AS1115" s="236">
        <f t="shared" si="752"/>
        <v>88097552.395713612</v>
      </c>
      <c r="AT1115" s="236">
        <f t="shared" si="752"/>
        <v>19719750.134157445</v>
      </c>
      <c r="AU1115" s="236">
        <f t="shared" si="752"/>
        <v>217854360.70761359</v>
      </c>
      <c r="AV1115" s="236">
        <f t="shared" si="752"/>
        <v>103470478.61111368</v>
      </c>
      <c r="AW1115" s="236">
        <f t="shared" si="752"/>
        <v>232059507.34789023</v>
      </c>
      <c r="AX1115" s="236">
        <f t="shared" si="752"/>
        <v>364206934.5087195</v>
      </c>
      <c r="AY1115" s="236">
        <f t="shared" si="752"/>
        <v>28087496.300388634</v>
      </c>
      <c r="AZ1115" s="236">
        <f t="shared" si="752"/>
        <v>13020027.765933037</v>
      </c>
      <c r="BA1115" s="236">
        <f t="shared" si="752"/>
        <v>38300864.331455544</v>
      </c>
      <c r="BB1115" s="236">
        <f t="shared" si="752"/>
        <v>14216059.971143225</v>
      </c>
      <c r="BC1115" s="236">
        <f t="shared" si="752"/>
        <v>119940114.55226146</v>
      </c>
      <c r="BD1115" s="236">
        <f t="shared" si="752"/>
        <v>112836348.70640622</v>
      </c>
      <c r="BE1115" s="236">
        <f t="shared" si="752"/>
        <v>60218870.030732967</v>
      </c>
      <c r="BF1115" s="236">
        <f t="shared" si="752"/>
        <v>7430547.7339464119</v>
      </c>
      <c r="BG1115" s="236">
        <f t="shared" si="752"/>
        <v>63119941.118398406</v>
      </c>
      <c r="BH1115" s="236">
        <f t="shared" si="752"/>
        <v>37506419.205912031</v>
      </c>
      <c r="BI1115" s="236">
        <f t="shared" si="752"/>
        <v>83754121.878791273</v>
      </c>
      <c r="BJ1115" s="236">
        <f t="shared" si="752"/>
        <v>125451130.40605088</v>
      </c>
      <c r="BK1115" s="236">
        <f t="shared" si="752"/>
        <v>42637608.879838452</v>
      </c>
      <c r="BL1115" s="236">
        <f t="shared" si="752"/>
        <v>15019598.929832647</v>
      </c>
      <c r="BM1115" s="236">
        <f t="shared" si="752"/>
        <v>94693245.47557579</v>
      </c>
      <c r="BN1115" s="236">
        <f t="shared" si="752"/>
        <v>22325329.544199005</v>
      </c>
      <c r="BO1115" s="236">
        <f t="shared" ref="BO1115:BV1115" si="753">BO1093*BO3*BO2</f>
        <v>278985023.26866466</v>
      </c>
      <c r="BP1115" s="236">
        <f t="shared" si="753"/>
        <v>239840539.74909884</v>
      </c>
      <c r="BQ1115" s="236">
        <f t="shared" si="753"/>
        <v>116224489.0442289</v>
      </c>
      <c r="BR1115" s="236">
        <f t="shared" si="753"/>
        <v>19207666.674445439</v>
      </c>
      <c r="BS1115" s="236">
        <f t="shared" si="753"/>
        <v>222395415.28918618</v>
      </c>
      <c r="BT1115" s="236">
        <f t="shared" si="753"/>
        <v>135902503.23782921</v>
      </c>
      <c r="BU1115" s="236">
        <f t="shared" si="753"/>
        <v>233041350.09702685</v>
      </c>
      <c r="BV1115" s="236">
        <f t="shared" si="753"/>
        <v>348578176.26020497</v>
      </c>
      <c r="BW1115" s="224">
        <f t="shared" si="729"/>
        <v>6719374885.6749802</v>
      </c>
    </row>
    <row r="1116" spans="1:75" x14ac:dyDescent="0.25">
      <c r="A1116" s="180" t="s">
        <v>61</v>
      </c>
      <c r="D1116" s="236">
        <f t="shared" ref="D1116:AI1116" si="754">D1095*C3*C2</f>
        <v>0</v>
      </c>
      <c r="E1116" s="236">
        <f t="shared" si="754"/>
        <v>0</v>
      </c>
      <c r="F1116" s="236">
        <f t="shared" si="754"/>
        <v>0</v>
      </c>
      <c r="G1116" s="236">
        <f t="shared" si="754"/>
        <v>0</v>
      </c>
      <c r="H1116" s="236">
        <f t="shared" si="754"/>
        <v>0</v>
      </c>
      <c r="I1116" s="236">
        <f t="shared" si="754"/>
        <v>0</v>
      </c>
      <c r="J1116" s="236">
        <f t="shared" si="754"/>
        <v>0</v>
      </c>
      <c r="K1116" s="236">
        <f t="shared" si="754"/>
        <v>0</v>
      </c>
      <c r="L1116" s="236">
        <f t="shared" si="754"/>
        <v>0</v>
      </c>
      <c r="M1116" s="236">
        <f t="shared" si="754"/>
        <v>0</v>
      </c>
      <c r="N1116" s="236">
        <f t="shared" si="754"/>
        <v>0</v>
      </c>
      <c r="O1116" s="236">
        <f t="shared" si="754"/>
        <v>0</v>
      </c>
      <c r="P1116" s="236">
        <f t="shared" si="754"/>
        <v>0</v>
      </c>
      <c r="Q1116" s="236">
        <f t="shared" si="754"/>
        <v>0</v>
      </c>
      <c r="R1116" s="236">
        <f t="shared" si="754"/>
        <v>0</v>
      </c>
      <c r="S1116" s="236">
        <f t="shared" si="754"/>
        <v>0</v>
      </c>
      <c r="T1116" s="236">
        <f t="shared" si="754"/>
        <v>0</v>
      </c>
      <c r="U1116" s="236">
        <f t="shared" si="754"/>
        <v>0</v>
      </c>
      <c r="V1116" s="236">
        <f t="shared" si="754"/>
        <v>0</v>
      </c>
      <c r="W1116" s="236">
        <f t="shared" si="754"/>
        <v>0</v>
      </c>
      <c r="X1116" s="236">
        <f t="shared" si="754"/>
        <v>0</v>
      </c>
      <c r="Y1116" s="236">
        <f t="shared" si="754"/>
        <v>0</v>
      </c>
      <c r="Z1116" s="236">
        <f t="shared" si="754"/>
        <v>0</v>
      </c>
      <c r="AA1116" s="236">
        <f t="shared" si="754"/>
        <v>0</v>
      </c>
      <c r="AB1116" s="236">
        <f t="shared" si="754"/>
        <v>0</v>
      </c>
      <c r="AC1116" s="236">
        <f t="shared" si="754"/>
        <v>0</v>
      </c>
      <c r="AD1116" s="236">
        <f t="shared" si="754"/>
        <v>0</v>
      </c>
      <c r="AE1116" s="236">
        <f t="shared" si="754"/>
        <v>0</v>
      </c>
      <c r="AF1116" s="236">
        <f t="shared" si="754"/>
        <v>0</v>
      </c>
      <c r="AG1116" s="236">
        <f t="shared" si="754"/>
        <v>0</v>
      </c>
      <c r="AH1116" s="236">
        <f t="shared" si="754"/>
        <v>0</v>
      </c>
      <c r="AI1116" s="236">
        <f t="shared" si="754"/>
        <v>0</v>
      </c>
      <c r="AJ1116" s="236">
        <f t="shared" ref="AJ1116:BO1116" si="755">AJ1095*AI3*AI2</f>
        <v>0</v>
      </c>
      <c r="AK1116" s="236">
        <f t="shared" si="755"/>
        <v>0</v>
      </c>
      <c r="AL1116" s="236">
        <f t="shared" si="755"/>
        <v>0</v>
      </c>
      <c r="AM1116" s="236">
        <f t="shared" si="755"/>
        <v>0</v>
      </c>
      <c r="AN1116" s="236">
        <f t="shared" si="755"/>
        <v>10733829.646082945</v>
      </c>
      <c r="AO1116" s="236">
        <f t="shared" si="755"/>
        <v>908527.57528284623</v>
      </c>
      <c r="AP1116" s="236">
        <f t="shared" si="755"/>
        <v>12163645.684066799</v>
      </c>
      <c r="AQ1116" s="236">
        <f t="shared" si="755"/>
        <v>1820176.7056277948</v>
      </c>
      <c r="AR1116" s="236">
        <f t="shared" si="755"/>
        <v>41447804.139277719</v>
      </c>
      <c r="AS1116" s="236">
        <f t="shared" si="755"/>
        <v>39242782.75884705</v>
      </c>
      <c r="AT1116" s="236">
        <f t="shared" si="755"/>
        <v>9788616.9328570683</v>
      </c>
      <c r="AU1116" s="236">
        <f t="shared" si="755"/>
        <v>2191083.3482397166</v>
      </c>
      <c r="AV1116" s="236">
        <f t="shared" si="755"/>
        <v>24206040.078623731</v>
      </c>
      <c r="AW1116" s="236">
        <f t="shared" si="755"/>
        <v>11496719.845679298</v>
      </c>
      <c r="AX1116" s="236">
        <f t="shared" si="755"/>
        <v>25784389.705321137</v>
      </c>
      <c r="AY1116" s="236">
        <f t="shared" si="755"/>
        <v>40467437.167635508</v>
      </c>
      <c r="AZ1116" s="236">
        <f t="shared" si="755"/>
        <v>28087496.300388634</v>
      </c>
      <c r="BA1116" s="236">
        <f t="shared" si="755"/>
        <v>13020027.765933037</v>
      </c>
      <c r="BB1116" s="236">
        <f t="shared" si="755"/>
        <v>38300864.331455544</v>
      </c>
      <c r="BC1116" s="236">
        <f t="shared" si="755"/>
        <v>14216059.971143225</v>
      </c>
      <c r="BD1116" s="236">
        <f t="shared" si="755"/>
        <v>119940114.55226146</v>
      </c>
      <c r="BE1116" s="236">
        <f t="shared" si="755"/>
        <v>112836348.70640622</v>
      </c>
      <c r="BF1116" s="236">
        <f t="shared" si="755"/>
        <v>60218870.030732967</v>
      </c>
      <c r="BG1116" s="236">
        <f t="shared" si="755"/>
        <v>7430547.7339464119</v>
      </c>
      <c r="BH1116" s="236">
        <f t="shared" si="755"/>
        <v>63119941.118398406</v>
      </c>
      <c r="BI1116" s="236">
        <f t="shared" si="755"/>
        <v>37506419.205912031</v>
      </c>
      <c r="BJ1116" s="236">
        <f t="shared" si="755"/>
        <v>83754121.878791273</v>
      </c>
      <c r="BK1116" s="236">
        <f t="shared" si="755"/>
        <v>125451130.40605088</v>
      </c>
      <c r="BL1116" s="236">
        <f t="shared" si="755"/>
        <v>17765670.366599359</v>
      </c>
      <c r="BM1116" s="236">
        <f t="shared" si="755"/>
        <v>6258166.2207636032</v>
      </c>
      <c r="BN1116" s="236">
        <f t="shared" si="755"/>
        <v>39455518.948156573</v>
      </c>
      <c r="BO1116" s="236">
        <f t="shared" si="755"/>
        <v>9302220.643416252</v>
      </c>
      <c r="BP1116" s="236">
        <f t="shared" ref="BP1116:BV1116" si="756">BP1095*BO3*BO2</f>
        <v>116243759.69527695</v>
      </c>
      <c r="BQ1116" s="236">
        <f t="shared" si="756"/>
        <v>99933558.228791162</v>
      </c>
      <c r="BR1116" s="236">
        <f t="shared" si="756"/>
        <v>48426870.43509537</v>
      </c>
      <c r="BS1116" s="236">
        <f t="shared" si="756"/>
        <v>8003194.4476855993</v>
      </c>
      <c r="BT1116" s="236">
        <f t="shared" si="756"/>
        <v>92664756.370494232</v>
      </c>
      <c r="BU1116" s="236">
        <f t="shared" si="756"/>
        <v>56626043.015762173</v>
      </c>
      <c r="BV1116" s="236">
        <f t="shared" si="756"/>
        <v>97100562.540427864</v>
      </c>
      <c r="BW1116" s="224">
        <f t="shared" si="729"/>
        <v>1515913316.5014307</v>
      </c>
    </row>
    <row r="1117" spans="1:75" x14ac:dyDescent="0.25">
      <c r="A1117" s="180" t="s">
        <v>58</v>
      </c>
      <c r="E1117" s="236">
        <f t="shared" ref="E1117:AJ1117" si="757">E1097*C2*C3</f>
        <v>0</v>
      </c>
      <c r="F1117" s="236">
        <f t="shared" si="757"/>
        <v>0</v>
      </c>
      <c r="G1117" s="236">
        <f t="shared" si="757"/>
        <v>0</v>
      </c>
      <c r="H1117" s="236">
        <f t="shared" si="757"/>
        <v>0</v>
      </c>
      <c r="I1117" s="236">
        <f t="shared" si="757"/>
        <v>0</v>
      </c>
      <c r="J1117" s="236">
        <f t="shared" si="757"/>
        <v>0</v>
      </c>
      <c r="K1117" s="236">
        <f t="shared" si="757"/>
        <v>0</v>
      </c>
      <c r="L1117" s="236">
        <f t="shared" si="757"/>
        <v>0</v>
      </c>
      <c r="M1117" s="236">
        <f t="shared" si="757"/>
        <v>0</v>
      </c>
      <c r="N1117" s="236">
        <f t="shared" si="757"/>
        <v>0</v>
      </c>
      <c r="O1117" s="236">
        <f t="shared" si="757"/>
        <v>0</v>
      </c>
      <c r="P1117" s="236">
        <f t="shared" si="757"/>
        <v>0</v>
      </c>
      <c r="Q1117" s="236">
        <f t="shared" si="757"/>
        <v>100694771.29253297</v>
      </c>
      <c r="R1117" s="236">
        <f t="shared" si="757"/>
        <v>0</v>
      </c>
      <c r="S1117" s="236">
        <f t="shared" si="757"/>
        <v>2908532.5313947052</v>
      </c>
      <c r="T1117" s="236">
        <f t="shared" si="757"/>
        <v>204300.94618286239</v>
      </c>
      <c r="U1117" s="236">
        <f t="shared" si="757"/>
        <v>62369090.303961329</v>
      </c>
      <c r="V1117" s="236">
        <f t="shared" si="757"/>
        <v>48122338.654091686</v>
      </c>
      <c r="W1117" s="236">
        <f t="shared" si="757"/>
        <v>33488695.952153556</v>
      </c>
      <c r="X1117" s="236">
        <f t="shared" si="757"/>
        <v>0</v>
      </c>
      <c r="Y1117" s="236">
        <f t="shared" si="757"/>
        <v>38299921.869865783</v>
      </c>
      <c r="Z1117" s="236">
        <f t="shared" si="757"/>
        <v>34226815.185088769</v>
      </c>
      <c r="AA1117" s="236">
        <f t="shared" si="757"/>
        <v>57775421.582871102</v>
      </c>
      <c r="AB1117" s="236">
        <f t="shared" si="757"/>
        <v>126209846.28160024</v>
      </c>
      <c r="AC1117" s="236">
        <f t="shared" si="757"/>
        <v>40103854.496703424</v>
      </c>
      <c r="AD1117" s="236">
        <f t="shared" si="757"/>
        <v>653369.8364860079</v>
      </c>
      <c r="AE1117" s="236">
        <f t="shared" si="757"/>
        <v>18541920.109784864</v>
      </c>
      <c r="AF1117" s="236">
        <f t="shared" si="757"/>
        <v>2100604.6488299589</v>
      </c>
      <c r="AG1117" s="236">
        <f t="shared" si="757"/>
        <v>59170515.229683317</v>
      </c>
      <c r="AH1117" s="236">
        <f t="shared" si="757"/>
        <v>48795823.080580257</v>
      </c>
      <c r="AI1117" s="236">
        <f t="shared" si="757"/>
        <v>54520285.706440851</v>
      </c>
      <c r="AJ1117" s="236">
        <f t="shared" si="757"/>
        <v>1045797.8727148284</v>
      </c>
      <c r="AK1117" s="236">
        <f t="shared" ref="AK1117:BP1117" si="758">AK1097*AI2*AI3</f>
        <v>83891017.185492635</v>
      </c>
      <c r="AL1117" s="236">
        <f t="shared" si="758"/>
        <v>35157101.744152948</v>
      </c>
      <c r="AM1117" s="236">
        <f t="shared" si="758"/>
        <v>88585590.528061822</v>
      </c>
      <c r="AN1117" s="236">
        <f t="shared" si="758"/>
        <v>142377656.95898142</v>
      </c>
      <c r="AO1117" s="236">
        <f t="shared" si="758"/>
        <v>0</v>
      </c>
      <c r="AP1117" s="236">
        <f t="shared" si="758"/>
        <v>0</v>
      </c>
      <c r="AQ1117" s="236">
        <f t="shared" si="758"/>
        <v>0</v>
      </c>
      <c r="AR1117" s="236">
        <f t="shared" si="758"/>
        <v>0</v>
      </c>
      <c r="AS1117" s="236">
        <f t="shared" si="758"/>
        <v>0</v>
      </c>
      <c r="AT1117" s="236">
        <f t="shared" si="758"/>
        <v>0</v>
      </c>
      <c r="AU1117" s="236">
        <f t="shared" si="758"/>
        <v>0</v>
      </c>
      <c r="AV1117" s="236">
        <f t="shared" si="758"/>
        <v>0</v>
      </c>
      <c r="AW1117" s="236">
        <f t="shared" si="758"/>
        <v>0</v>
      </c>
      <c r="AX1117" s="236">
        <f t="shared" si="758"/>
        <v>0</v>
      </c>
      <c r="AY1117" s="236">
        <f t="shared" si="758"/>
        <v>0</v>
      </c>
      <c r="AZ1117" s="236">
        <f t="shared" si="758"/>
        <v>0</v>
      </c>
      <c r="BA1117" s="236">
        <f t="shared" si="758"/>
        <v>37449995.067184858</v>
      </c>
      <c r="BB1117" s="236">
        <f t="shared" si="758"/>
        <v>17360037.021244049</v>
      </c>
      <c r="BC1117" s="236">
        <f t="shared" si="758"/>
        <v>51067819.108607389</v>
      </c>
      <c r="BD1117" s="236">
        <f t="shared" si="758"/>
        <v>18954746.628190968</v>
      </c>
      <c r="BE1117" s="236">
        <f t="shared" si="758"/>
        <v>159920152.73634863</v>
      </c>
      <c r="BF1117" s="236">
        <f t="shared" si="758"/>
        <v>150448464.94187495</v>
      </c>
      <c r="BG1117" s="236">
        <f t="shared" si="758"/>
        <v>80291826.707643956</v>
      </c>
      <c r="BH1117" s="236">
        <f t="shared" si="758"/>
        <v>9907396.9785952158</v>
      </c>
      <c r="BI1117" s="236">
        <f t="shared" si="758"/>
        <v>84159921.491197869</v>
      </c>
      <c r="BJ1117" s="236">
        <f t="shared" si="758"/>
        <v>50008558.941216044</v>
      </c>
      <c r="BK1117" s="236">
        <f t="shared" si="758"/>
        <v>111672162.50505501</v>
      </c>
      <c r="BL1117" s="236">
        <f t="shared" si="758"/>
        <v>167268173.87473452</v>
      </c>
      <c r="BM1117" s="236">
        <f t="shared" si="758"/>
        <v>10659402.219959613</v>
      </c>
      <c r="BN1117" s="236">
        <f t="shared" si="758"/>
        <v>3754899.7324581617</v>
      </c>
      <c r="BO1117" s="236">
        <f t="shared" si="758"/>
        <v>23673311.368893944</v>
      </c>
      <c r="BP1117" s="236">
        <f t="shared" si="758"/>
        <v>5581332.3860497503</v>
      </c>
      <c r="BQ1117" s="236">
        <f t="shared" ref="BQ1117:BV1117" si="759">BQ1097*BO2*BO3</f>
        <v>69746255.817166165</v>
      </c>
      <c r="BR1117" s="236">
        <f t="shared" si="759"/>
        <v>59960134.937274709</v>
      </c>
      <c r="BS1117" s="236">
        <f t="shared" si="759"/>
        <v>29056122.261057224</v>
      </c>
      <c r="BT1117" s="236">
        <f t="shared" si="759"/>
        <v>4801916.6686113598</v>
      </c>
      <c r="BU1117" s="236">
        <f t="shared" si="759"/>
        <v>55598853.822296545</v>
      </c>
      <c r="BV1117" s="236">
        <f t="shared" si="759"/>
        <v>33975625.809457302</v>
      </c>
      <c r="BW1117" s="224">
        <f t="shared" si="729"/>
        <v>2314560383.0227733</v>
      </c>
    </row>
    <row r="1118" spans="1:75" x14ac:dyDescent="0.25">
      <c r="A1118" s="180" t="s">
        <v>59</v>
      </c>
      <c r="F1118" s="236">
        <f t="shared" ref="F1118:AK1118" si="760">F1099*C3*C2</f>
        <v>0</v>
      </c>
      <c r="G1118" s="236">
        <f t="shared" si="760"/>
        <v>0</v>
      </c>
      <c r="H1118" s="236">
        <f t="shared" si="760"/>
        <v>0</v>
      </c>
      <c r="I1118" s="236">
        <f t="shared" si="760"/>
        <v>0</v>
      </c>
      <c r="J1118" s="236">
        <f t="shared" si="760"/>
        <v>0</v>
      </c>
      <c r="K1118" s="236">
        <f t="shared" si="760"/>
        <v>0</v>
      </c>
      <c r="L1118" s="236">
        <f t="shared" si="760"/>
        <v>0</v>
      </c>
      <c r="M1118" s="236">
        <f t="shared" si="760"/>
        <v>0</v>
      </c>
      <c r="N1118" s="236">
        <f t="shared" si="760"/>
        <v>0</v>
      </c>
      <c r="O1118" s="236">
        <f t="shared" si="760"/>
        <v>0</v>
      </c>
      <c r="P1118" s="236">
        <f t="shared" si="760"/>
        <v>0</v>
      </c>
      <c r="Q1118" s="236">
        <f t="shared" si="760"/>
        <v>0</v>
      </c>
      <c r="R1118" s="236">
        <f t="shared" si="760"/>
        <v>60416862.775519781</v>
      </c>
      <c r="S1118" s="236">
        <f t="shared" si="760"/>
        <v>0</v>
      </c>
      <c r="T1118" s="236">
        <f t="shared" si="760"/>
        <v>1745119.5188368231</v>
      </c>
      <c r="U1118" s="236">
        <f t="shared" si="760"/>
        <v>122580.56770971742</v>
      </c>
      <c r="V1118" s="236">
        <f t="shared" si="760"/>
        <v>37421454.182376802</v>
      </c>
      <c r="W1118" s="236">
        <f t="shared" si="760"/>
        <v>28873403.192455012</v>
      </c>
      <c r="X1118" s="236">
        <f t="shared" si="760"/>
        <v>20093217.571292132</v>
      </c>
      <c r="Y1118" s="236">
        <f t="shared" si="760"/>
        <v>0</v>
      </c>
      <c r="Z1118" s="236">
        <f t="shared" si="760"/>
        <v>22979953.121919472</v>
      </c>
      <c r="AA1118" s="236">
        <f t="shared" si="760"/>
        <v>20536089.111053258</v>
      </c>
      <c r="AB1118" s="236">
        <f t="shared" si="760"/>
        <v>34665252.949722663</v>
      </c>
      <c r="AC1118" s="236">
        <f t="shared" si="760"/>
        <v>75725907.768960148</v>
      </c>
      <c r="AD1118" s="236">
        <f t="shared" si="760"/>
        <v>0</v>
      </c>
      <c r="AE1118" s="236">
        <f t="shared" si="760"/>
        <v>0</v>
      </c>
      <c r="AF1118" s="236">
        <f t="shared" si="760"/>
        <v>0</v>
      </c>
      <c r="AG1118" s="236">
        <f t="shared" si="760"/>
        <v>0</v>
      </c>
      <c r="AH1118" s="236">
        <f t="shared" si="760"/>
        <v>0</v>
      </c>
      <c r="AI1118" s="236">
        <f t="shared" si="760"/>
        <v>0</v>
      </c>
      <c r="AJ1118" s="236">
        <f t="shared" si="760"/>
        <v>0</v>
      </c>
      <c r="AK1118" s="236">
        <f t="shared" si="760"/>
        <v>0</v>
      </c>
      <c r="AL1118" s="236">
        <f t="shared" ref="AL1118:BQ1118" si="761">AL1099*AI3*AI2</f>
        <v>0</v>
      </c>
      <c r="AM1118" s="236">
        <f t="shared" si="761"/>
        <v>0</v>
      </c>
      <c r="AN1118" s="236">
        <f t="shared" si="761"/>
        <v>0</v>
      </c>
      <c r="AO1118" s="236">
        <f t="shared" si="761"/>
        <v>0</v>
      </c>
      <c r="AP1118" s="236">
        <f t="shared" si="761"/>
        <v>0</v>
      </c>
      <c r="AQ1118" s="236">
        <f t="shared" si="761"/>
        <v>0</v>
      </c>
      <c r="AR1118" s="236">
        <f t="shared" si="761"/>
        <v>0</v>
      </c>
      <c r="AS1118" s="236">
        <f t="shared" si="761"/>
        <v>0</v>
      </c>
      <c r="AT1118" s="236">
        <f t="shared" si="761"/>
        <v>0</v>
      </c>
      <c r="AU1118" s="236">
        <f t="shared" si="761"/>
        <v>0</v>
      </c>
      <c r="AV1118" s="236">
        <f t="shared" si="761"/>
        <v>0</v>
      </c>
      <c r="AW1118" s="236">
        <f t="shared" si="761"/>
        <v>0</v>
      </c>
      <c r="AX1118" s="236">
        <f t="shared" si="761"/>
        <v>0</v>
      </c>
      <c r="AY1118" s="236">
        <f t="shared" si="761"/>
        <v>0</v>
      </c>
      <c r="AZ1118" s="236">
        <f t="shared" si="761"/>
        <v>0</v>
      </c>
      <c r="BA1118" s="236">
        <f t="shared" si="761"/>
        <v>0</v>
      </c>
      <c r="BB1118" s="236">
        <f t="shared" si="761"/>
        <v>0</v>
      </c>
      <c r="BC1118" s="236">
        <f t="shared" si="761"/>
        <v>0</v>
      </c>
      <c r="BD1118" s="236">
        <f t="shared" si="761"/>
        <v>0</v>
      </c>
      <c r="BE1118" s="236">
        <f t="shared" si="761"/>
        <v>0</v>
      </c>
      <c r="BF1118" s="236">
        <f t="shared" si="761"/>
        <v>0</v>
      </c>
      <c r="BG1118" s="236">
        <f t="shared" si="761"/>
        <v>0</v>
      </c>
      <c r="BH1118" s="236">
        <f t="shared" si="761"/>
        <v>0</v>
      </c>
      <c r="BI1118" s="236">
        <f t="shared" si="761"/>
        <v>0</v>
      </c>
      <c r="BJ1118" s="236">
        <f t="shared" si="761"/>
        <v>0</v>
      </c>
      <c r="BK1118" s="236">
        <f t="shared" si="761"/>
        <v>0</v>
      </c>
      <c r="BL1118" s="236">
        <f t="shared" si="761"/>
        <v>0</v>
      </c>
      <c r="BM1118" s="236">
        <f t="shared" si="761"/>
        <v>0</v>
      </c>
      <c r="BN1118" s="236">
        <f t="shared" si="761"/>
        <v>0</v>
      </c>
      <c r="BO1118" s="236">
        <f t="shared" si="761"/>
        <v>0</v>
      </c>
      <c r="BP1118" s="236">
        <f t="shared" si="761"/>
        <v>0</v>
      </c>
      <c r="BQ1118" s="236">
        <f t="shared" si="761"/>
        <v>0</v>
      </c>
      <c r="BR1118" s="236">
        <f t="shared" ref="BR1118:BV1118" si="762">BR1099*BO3*BO2</f>
        <v>0</v>
      </c>
      <c r="BS1118" s="236">
        <f t="shared" si="762"/>
        <v>0</v>
      </c>
      <c r="BT1118" s="236">
        <f t="shared" si="762"/>
        <v>0</v>
      </c>
      <c r="BU1118" s="236">
        <f t="shared" si="762"/>
        <v>0</v>
      </c>
      <c r="BV1118" s="236">
        <f t="shared" si="762"/>
        <v>0</v>
      </c>
      <c r="BW1118" s="224">
        <f t="shared" si="729"/>
        <v>302579840.75984585</v>
      </c>
    </row>
    <row r="1119" spans="1:75" ht="16.5" thickBot="1" x14ac:dyDescent="0.3">
      <c r="A1119" s="180" t="s">
        <v>66</v>
      </c>
      <c r="G1119" s="236">
        <f t="shared" ref="G1119:AL1119" si="763">G1101*C3*C2</f>
        <v>0</v>
      </c>
      <c r="H1119" s="236">
        <f t="shared" si="763"/>
        <v>0</v>
      </c>
      <c r="I1119" s="236">
        <f t="shared" si="763"/>
        <v>0</v>
      </c>
      <c r="J1119" s="236">
        <f t="shared" si="763"/>
        <v>0</v>
      </c>
      <c r="K1119" s="236">
        <f t="shared" si="763"/>
        <v>0</v>
      </c>
      <c r="L1119" s="236">
        <f t="shared" si="763"/>
        <v>0</v>
      </c>
      <c r="M1119" s="236">
        <f t="shared" si="763"/>
        <v>0</v>
      </c>
      <c r="N1119" s="236">
        <f t="shared" si="763"/>
        <v>0</v>
      </c>
      <c r="O1119" s="236">
        <f t="shared" si="763"/>
        <v>0</v>
      </c>
      <c r="P1119" s="236">
        <f t="shared" si="763"/>
        <v>0</v>
      </c>
      <c r="Q1119" s="236">
        <f t="shared" si="763"/>
        <v>0</v>
      </c>
      <c r="R1119" s="236">
        <f t="shared" si="763"/>
        <v>0</v>
      </c>
      <c r="S1119" s="236">
        <f t="shared" si="763"/>
        <v>0</v>
      </c>
      <c r="T1119" s="236">
        <f t="shared" si="763"/>
        <v>0</v>
      </c>
      <c r="U1119" s="236">
        <f t="shared" si="763"/>
        <v>0</v>
      </c>
      <c r="V1119" s="236">
        <f t="shared" si="763"/>
        <v>0</v>
      </c>
      <c r="W1119" s="236">
        <f t="shared" si="763"/>
        <v>0</v>
      </c>
      <c r="X1119" s="236">
        <f t="shared" si="763"/>
        <v>0</v>
      </c>
      <c r="Y1119" s="236">
        <f t="shared" si="763"/>
        <v>0</v>
      </c>
      <c r="Z1119" s="236">
        <f t="shared" si="763"/>
        <v>0</v>
      </c>
      <c r="AA1119" s="236">
        <f t="shared" si="763"/>
        <v>0</v>
      </c>
      <c r="AB1119" s="236">
        <f t="shared" si="763"/>
        <v>0</v>
      </c>
      <c r="AC1119" s="236">
        <f t="shared" si="763"/>
        <v>0</v>
      </c>
      <c r="AD1119" s="236">
        <f t="shared" si="763"/>
        <v>0</v>
      </c>
      <c r="AE1119" s="236">
        <f t="shared" si="763"/>
        <v>20051927.248351712</v>
      </c>
      <c r="AF1119" s="236">
        <f t="shared" si="763"/>
        <v>326684.91824300395</v>
      </c>
      <c r="AG1119" s="236">
        <f t="shared" si="763"/>
        <v>9270960.0548924319</v>
      </c>
      <c r="AH1119" s="236">
        <f t="shared" si="763"/>
        <v>1050302.3244149794</v>
      </c>
      <c r="AI1119" s="236">
        <f t="shared" si="763"/>
        <v>29585257.614841659</v>
      </c>
      <c r="AJ1119" s="236">
        <f t="shared" si="763"/>
        <v>24397911.540290128</v>
      </c>
      <c r="AK1119" s="236">
        <f t="shared" si="763"/>
        <v>27260142.853220426</v>
      </c>
      <c r="AL1119" s="236">
        <f t="shared" si="763"/>
        <v>522898.93635741418</v>
      </c>
      <c r="AM1119" s="236">
        <f t="shared" ref="AM1119:BR1119" si="764">AM1101*AI3*AI2</f>
        <v>41945508.592746317</v>
      </c>
      <c r="AN1119" s="236">
        <f t="shared" si="764"/>
        <v>17578550.872076474</v>
      </c>
      <c r="AO1119" s="236">
        <f t="shared" si="764"/>
        <v>44292795.264030911</v>
      </c>
      <c r="AP1119" s="236">
        <f t="shared" si="764"/>
        <v>71188828.479490712</v>
      </c>
      <c r="AQ1119" s="236">
        <f t="shared" si="764"/>
        <v>0</v>
      </c>
      <c r="AR1119" s="236">
        <f t="shared" si="764"/>
        <v>0</v>
      </c>
      <c r="AS1119" s="236">
        <f t="shared" si="764"/>
        <v>0</v>
      </c>
      <c r="AT1119" s="236">
        <f t="shared" si="764"/>
        <v>0</v>
      </c>
      <c r="AU1119" s="236">
        <f t="shared" si="764"/>
        <v>0</v>
      </c>
      <c r="AV1119" s="236">
        <f t="shared" si="764"/>
        <v>0</v>
      </c>
      <c r="AW1119" s="236">
        <f t="shared" si="764"/>
        <v>0</v>
      </c>
      <c r="AX1119" s="236">
        <f t="shared" si="764"/>
        <v>0</v>
      </c>
      <c r="AY1119" s="236">
        <f t="shared" si="764"/>
        <v>0</v>
      </c>
      <c r="AZ1119" s="236">
        <f t="shared" si="764"/>
        <v>0</v>
      </c>
      <c r="BA1119" s="236">
        <f t="shared" si="764"/>
        <v>0</v>
      </c>
      <c r="BB1119" s="236">
        <f t="shared" si="764"/>
        <v>0</v>
      </c>
      <c r="BC1119" s="236">
        <f t="shared" si="764"/>
        <v>0</v>
      </c>
      <c r="BD1119" s="236">
        <f t="shared" si="764"/>
        <v>0</v>
      </c>
      <c r="BE1119" s="236">
        <f t="shared" si="764"/>
        <v>0</v>
      </c>
      <c r="BF1119" s="236">
        <f t="shared" si="764"/>
        <v>0</v>
      </c>
      <c r="BG1119" s="236">
        <f t="shared" si="764"/>
        <v>0</v>
      </c>
      <c r="BH1119" s="236">
        <f t="shared" si="764"/>
        <v>0</v>
      </c>
      <c r="BI1119" s="236">
        <f t="shared" si="764"/>
        <v>0</v>
      </c>
      <c r="BJ1119" s="236">
        <f t="shared" si="764"/>
        <v>0</v>
      </c>
      <c r="BK1119" s="236">
        <f t="shared" si="764"/>
        <v>0</v>
      </c>
      <c r="BL1119" s="236">
        <f t="shared" si="764"/>
        <v>0</v>
      </c>
      <c r="BM1119" s="236">
        <f t="shared" si="764"/>
        <v>0</v>
      </c>
      <c r="BN1119" s="236">
        <f t="shared" si="764"/>
        <v>0</v>
      </c>
      <c r="BO1119" s="236">
        <f t="shared" si="764"/>
        <v>0</v>
      </c>
      <c r="BP1119" s="236">
        <f t="shared" si="764"/>
        <v>0</v>
      </c>
      <c r="BQ1119" s="236">
        <f t="shared" si="764"/>
        <v>0</v>
      </c>
      <c r="BR1119" s="236">
        <f t="shared" si="764"/>
        <v>0</v>
      </c>
      <c r="BS1119" s="236">
        <f t="shared" ref="BS1119:BV1119" si="765">BS1101*BO3*BO2</f>
        <v>0</v>
      </c>
      <c r="BT1119" s="236">
        <f t="shared" si="765"/>
        <v>0</v>
      </c>
      <c r="BU1119" s="236">
        <f t="shared" si="765"/>
        <v>0</v>
      </c>
      <c r="BV1119" s="236">
        <f t="shared" si="765"/>
        <v>0</v>
      </c>
      <c r="BW1119" s="224">
        <f t="shared" si="729"/>
        <v>287471768.69895619</v>
      </c>
    </row>
    <row r="1120" spans="1:75" ht="16.5" thickBot="1" x14ac:dyDescent="0.3">
      <c r="A1120" s="385" t="s">
        <v>517</v>
      </c>
      <c r="C1120" s="345">
        <f>C1115+C1116+C1117+C1118+C1119</f>
        <v>0</v>
      </c>
      <c r="D1120" s="320">
        <f t="shared" ref="D1120:BO1120" si="766">D1115+D1116+D1117+D1118+D1119</f>
        <v>0</v>
      </c>
      <c r="E1120" s="320">
        <f t="shared" si="766"/>
        <v>0</v>
      </c>
      <c r="F1120" s="320">
        <f t="shared" si="766"/>
        <v>0</v>
      </c>
      <c r="G1120" s="320">
        <f t="shared" si="766"/>
        <v>0</v>
      </c>
      <c r="H1120" s="320">
        <f t="shared" si="766"/>
        <v>0</v>
      </c>
      <c r="I1120" s="320">
        <f t="shared" si="766"/>
        <v>0</v>
      </c>
      <c r="J1120" s="320">
        <f t="shared" si="766"/>
        <v>0</v>
      </c>
      <c r="K1120" s="320">
        <f t="shared" si="766"/>
        <v>0</v>
      </c>
      <c r="L1120" s="320">
        <f t="shared" si="766"/>
        <v>0</v>
      </c>
      <c r="M1120" s="320">
        <f t="shared" si="766"/>
        <v>0</v>
      </c>
      <c r="N1120" s="320">
        <f t="shared" si="766"/>
        <v>0</v>
      </c>
      <c r="O1120" s="320">
        <f t="shared" si="766"/>
        <v>241667451.10207912</v>
      </c>
      <c r="P1120" s="320">
        <f t="shared" si="766"/>
        <v>0</v>
      </c>
      <c r="Q1120" s="320">
        <f t="shared" si="766"/>
        <v>107675249.36788025</v>
      </c>
      <c r="R1120" s="320">
        <f t="shared" si="766"/>
        <v>60907185.046358652</v>
      </c>
      <c r="S1120" s="320">
        <f t="shared" si="766"/>
        <v>152594349.26090193</v>
      </c>
      <c r="T1120" s="320">
        <f t="shared" si="766"/>
        <v>117443033.23483974</v>
      </c>
      <c r="U1120" s="320">
        <f t="shared" si="766"/>
        <v>142864541.15683958</v>
      </c>
      <c r="V1120" s="320">
        <f t="shared" si="766"/>
        <v>85543792.836468488</v>
      </c>
      <c r="W1120" s="320">
        <f t="shared" si="766"/>
        <v>154281911.63228646</v>
      </c>
      <c r="X1120" s="320">
        <f t="shared" si="766"/>
        <v>102237574.01550516</v>
      </c>
      <c r="Y1120" s="320">
        <f t="shared" si="766"/>
        <v>176960933.66875643</v>
      </c>
      <c r="Z1120" s="320">
        <f t="shared" si="766"/>
        <v>360110399.3828488</v>
      </c>
      <c r="AA1120" s="320">
        <f t="shared" si="766"/>
        <v>151835243.93788064</v>
      </c>
      <c r="AB1120" s="320">
        <f t="shared" si="766"/>
        <v>162072943.93154725</v>
      </c>
      <c r="AC1120" s="320">
        <f t="shared" si="766"/>
        <v>149823282.46693581</v>
      </c>
      <c r="AD1120" s="320">
        <f t="shared" si="766"/>
        <v>4504478.3593409332</v>
      </c>
      <c r="AE1120" s="320">
        <f t="shared" si="766"/>
        <v>147073125.2792227</v>
      </c>
      <c r="AF1120" s="320">
        <f t="shared" si="766"/>
        <v>91886298.548136786</v>
      </c>
      <c r="AG1120" s="320">
        <f t="shared" si="766"/>
        <v>168395332.41305065</v>
      </c>
      <c r="AH1120" s="320">
        <f t="shared" si="766"/>
        <v>51763421.504972421</v>
      </c>
      <c r="AI1120" s="320">
        <f t="shared" si="766"/>
        <v>237905741.49468568</v>
      </c>
      <c r="AJ1120" s="320">
        <f t="shared" si="766"/>
        <v>89898395.943952024</v>
      </c>
      <c r="AK1120" s="320">
        <f t="shared" si="766"/>
        <v>273558076.0068264</v>
      </c>
      <c r="AL1120" s="320">
        <f t="shared" si="766"/>
        <v>296705705.10530967</v>
      </c>
      <c r="AM1120" s="320">
        <f t="shared" si="766"/>
        <v>227135565.93555465</v>
      </c>
      <c r="AN1120" s="320">
        <f t="shared" si="766"/>
        <v>178866785.65468648</v>
      </c>
      <c r="AO1120" s="320">
        <f t="shared" si="766"/>
        <v>154674133.99591497</v>
      </c>
      <c r="AP1120" s="320">
        <f t="shared" si="766"/>
        <v>99734064.514207661</v>
      </c>
      <c r="AQ1120" s="320">
        <f t="shared" si="766"/>
        <v>374850413.95912725</v>
      </c>
      <c r="AR1120" s="320">
        <f t="shared" si="766"/>
        <v>394632848.9689011</v>
      </c>
      <c r="AS1120" s="320">
        <f t="shared" si="766"/>
        <v>127340335.15456066</v>
      </c>
      <c r="AT1120" s="320">
        <f t="shared" si="766"/>
        <v>29508367.067014515</v>
      </c>
      <c r="AU1120" s="320">
        <f t="shared" si="766"/>
        <v>220045444.05585331</v>
      </c>
      <c r="AV1120" s="320">
        <f t="shared" si="766"/>
        <v>127676518.68973741</v>
      </c>
      <c r="AW1120" s="320">
        <f t="shared" si="766"/>
        <v>243556227.19356954</v>
      </c>
      <c r="AX1120" s="320">
        <f t="shared" si="766"/>
        <v>389991324.21404064</v>
      </c>
      <c r="AY1120" s="320">
        <f t="shared" si="766"/>
        <v>68554933.468024135</v>
      </c>
      <c r="AZ1120" s="320">
        <f t="shared" si="766"/>
        <v>41107524.066321671</v>
      </c>
      <c r="BA1120" s="320">
        <f t="shared" si="766"/>
        <v>88770887.164573431</v>
      </c>
      <c r="BB1120" s="320">
        <f t="shared" si="766"/>
        <v>69876961.323842824</v>
      </c>
      <c r="BC1120" s="320">
        <f t="shared" si="766"/>
        <v>185223993.63201207</v>
      </c>
      <c r="BD1120" s="320">
        <f t="shared" si="766"/>
        <v>251731209.88685864</v>
      </c>
      <c r="BE1120" s="320">
        <f t="shared" si="766"/>
        <v>332975371.47348785</v>
      </c>
      <c r="BF1120" s="320">
        <f t="shared" si="766"/>
        <v>218097882.70655432</v>
      </c>
      <c r="BG1120" s="320">
        <f t="shared" si="766"/>
        <v>150842315.55998877</v>
      </c>
      <c r="BH1120" s="320">
        <f t="shared" si="766"/>
        <v>110533757.30290565</v>
      </c>
      <c r="BI1120" s="320">
        <f t="shared" si="766"/>
        <v>205420462.57590115</v>
      </c>
      <c r="BJ1120" s="320">
        <f t="shared" si="766"/>
        <v>259213811.22605819</v>
      </c>
      <c r="BK1120" s="320">
        <f t="shared" si="766"/>
        <v>279760901.79094434</v>
      </c>
      <c r="BL1120" s="320">
        <f t="shared" si="766"/>
        <v>200053443.17116654</v>
      </c>
      <c r="BM1120" s="320">
        <f t="shared" si="766"/>
        <v>111610813.91629902</v>
      </c>
      <c r="BN1120" s="320">
        <f t="shared" si="766"/>
        <v>65535748.224813737</v>
      </c>
      <c r="BO1120" s="320">
        <f t="shared" si="766"/>
        <v>311960555.28097481</v>
      </c>
      <c r="BP1120" s="320">
        <f t="shared" ref="BP1120:BV1120" si="767">BP1115+BP1116+BP1117+BP1118+BP1119</f>
        <v>361665631.8304255</v>
      </c>
      <c r="BQ1120" s="320">
        <f t="shared" si="767"/>
        <v>285904303.09018624</v>
      </c>
      <c r="BR1120" s="320">
        <f t="shared" si="767"/>
        <v>127594672.04681551</v>
      </c>
      <c r="BS1120" s="320">
        <f t="shared" si="767"/>
        <v>259454731.99792901</v>
      </c>
      <c r="BT1120" s="320">
        <f t="shared" si="767"/>
        <v>233369176.2769348</v>
      </c>
      <c r="BU1120" s="320">
        <f t="shared" si="767"/>
        <v>345266246.93508559</v>
      </c>
      <c r="BV1120" s="804">
        <f t="shared" si="767"/>
        <v>479654364.61009014</v>
      </c>
      <c r="BW1120" s="224">
        <f t="shared" si="729"/>
        <v>11139900194.65799</v>
      </c>
    </row>
    <row r="1121" spans="1:75" ht="16.5" thickBot="1" x14ac:dyDescent="0.3">
      <c r="BW1121" s="224">
        <f t="shared" si="729"/>
        <v>0</v>
      </c>
    </row>
    <row r="1122" spans="1:75" x14ac:dyDescent="0.25">
      <c r="A1122" s="467" t="s">
        <v>359</v>
      </c>
      <c r="C1122" s="800">
        <f>IF(C1112&lt;C1120,C1120-C1112,0)</f>
        <v>0</v>
      </c>
      <c r="D1122" s="241">
        <f t="shared" ref="D1122:BO1122" si="768">IF(D1112&lt;D1120,D1120-D1112,0)</f>
        <v>0</v>
      </c>
      <c r="E1122" s="241">
        <f t="shared" si="768"/>
        <v>0</v>
      </c>
      <c r="F1122" s="241">
        <f t="shared" si="768"/>
        <v>0</v>
      </c>
      <c r="G1122" s="241">
        <f t="shared" si="768"/>
        <v>0</v>
      </c>
      <c r="H1122" s="241">
        <f t="shared" si="768"/>
        <v>0</v>
      </c>
      <c r="I1122" s="241">
        <f t="shared" si="768"/>
        <v>0</v>
      </c>
      <c r="J1122" s="241">
        <f t="shared" si="768"/>
        <v>0</v>
      </c>
      <c r="K1122" s="241">
        <f t="shared" si="768"/>
        <v>0</v>
      </c>
      <c r="L1122" s="241">
        <f t="shared" si="768"/>
        <v>0</v>
      </c>
      <c r="M1122" s="241">
        <f t="shared" si="768"/>
        <v>0</v>
      </c>
      <c r="N1122" s="241">
        <f t="shared" si="768"/>
        <v>0</v>
      </c>
      <c r="O1122" s="241">
        <f t="shared" si="768"/>
        <v>0</v>
      </c>
      <c r="P1122" s="241">
        <f t="shared" si="768"/>
        <v>0</v>
      </c>
      <c r="Q1122" s="241">
        <f t="shared" si="768"/>
        <v>17505277.389931336</v>
      </c>
      <c r="R1122" s="241">
        <f t="shared" si="768"/>
        <v>15382171.111895747</v>
      </c>
      <c r="S1122" s="241">
        <f t="shared" si="768"/>
        <v>28143.383498907089</v>
      </c>
      <c r="T1122" s="241">
        <f t="shared" si="768"/>
        <v>37044.051389485598</v>
      </c>
      <c r="U1122" s="241">
        <f t="shared" si="768"/>
        <v>0</v>
      </c>
      <c r="V1122" s="241">
        <f t="shared" si="768"/>
        <v>0</v>
      </c>
      <c r="W1122" s="241">
        <f t="shared" si="768"/>
        <v>12966398.588673025</v>
      </c>
      <c r="X1122" s="241">
        <f t="shared" si="768"/>
        <v>4345529.6188428551</v>
      </c>
      <c r="Y1122" s="241">
        <f t="shared" si="768"/>
        <v>0</v>
      </c>
      <c r="Z1122" s="241">
        <f t="shared" si="768"/>
        <v>0</v>
      </c>
      <c r="AA1122" s="241">
        <f t="shared" si="768"/>
        <v>32146258.884643704</v>
      </c>
      <c r="AB1122" s="241">
        <f t="shared" si="768"/>
        <v>76925090.401256859</v>
      </c>
      <c r="AC1122" s="241">
        <f t="shared" si="768"/>
        <v>27180756.613878489</v>
      </c>
      <c r="AD1122" s="241">
        <f t="shared" si="768"/>
        <v>0</v>
      </c>
      <c r="AE1122" s="241">
        <f t="shared" si="768"/>
        <v>0</v>
      </c>
      <c r="AF1122" s="241">
        <f t="shared" si="768"/>
        <v>339520.98247019947</v>
      </c>
      <c r="AG1122" s="241">
        <f t="shared" si="768"/>
        <v>0</v>
      </c>
      <c r="AH1122" s="241">
        <f t="shared" si="768"/>
        <v>0</v>
      </c>
      <c r="AI1122" s="241">
        <f t="shared" si="768"/>
        <v>0</v>
      </c>
      <c r="AJ1122" s="241">
        <f t="shared" si="768"/>
        <v>0</v>
      </c>
      <c r="AK1122" s="241">
        <f t="shared" si="768"/>
        <v>2867121.0942848325</v>
      </c>
      <c r="AL1122" s="241">
        <f t="shared" si="768"/>
        <v>0</v>
      </c>
      <c r="AM1122" s="241">
        <f t="shared" si="768"/>
        <v>0</v>
      </c>
      <c r="AN1122" s="241">
        <f t="shared" si="768"/>
        <v>79911637.019919485</v>
      </c>
      <c r="AO1122" s="241">
        <f t="shared" si="768"/>
        <v>8132506.1024622619</v>
      </c>
      <c r="AP1122" s="241">
        <f t="shared" si="768"/>
        <v>36184595.212339044</v>
      </c>
      <c r="AQ1122" s="241">
        <f t="shared" si="768"/>
        <v>0</v>
      </c>
      <c r="AR1122" s="241">
        <f t="shared" si="768"/>
        <v>0</v>
      </c>
      <c r="AS1122" s="241">
        <f t="shared" si="768"/>
        <v>21925031.296148375</v>
      </c>
      <c r="AT1122" s="241">
        <f t="shared" si="768"/>
        <v>0</v>
      </c>
      <c r="AU1122" s="241">
        <f t="shared" si="768"/>
        <v>0</v>
      </c>
      <c r="AV1122" s="241">
        <f t="shared" si="768"/>
        <v>7083451.728270933</v>
      </c>
      <c r="AW1122" s="241">
        <f t="shared" si="768"/>
        <v>0</v>
      </c>
      <c r="AX1122" s="241">
        <f t="shared" si="768"/>
        <v>4209119.7656453848</v>
      </c>
      <c r="AY1122" s="241">
        <f t="shared" si="768"/>
        <v>0</v>
      </c>
      <c r="AZ1122" s="241">
        <f t="shared" si="768"/>
        <v>0</v>
      </c>
      <c r="BA1122" s="241">
        <f t="shared" si="768"/>
        <v>0</v>
      </c>
      <c r="BB1122" s="241">
        <f t="shared" si="768"/>
        <v>0</v>
      </c>
      <c r="BC1122" s="241">
        <f t="shared" si="768"/>
        <v>0</v>
      </c>
      <c r="BD1122" s="241">
        <f t="shared" si="768"/>
        <v>0</v>
      </c>
      <c r="BE1122" s="241">
        <f t="shared" si="768"/>
        <v>4705740.2834675312</v>
      </c>
      <c r="BF1122" s="241">
        <f t="shared" si="768"/>
        <v>30536922.224439174</v>
      </c>
      <c r="BG1122" s="241">
        <f t="shared" si="768"/>
        <v>29128136.147894293</v>
      </c>
      <c r="BH1122" s="241">
        <f t="shared" si="768"/>
        <v>4883347.2196246833</v>
      </c>
      <c r="BI1122" s="241">
        <f t="shared" si="768"/>
        <v>0</v>
      </c>
      <c r="BJ1122" s="241">
        <f t="shared" si="768"/>
        <v>8469868.287355125</v>
      </c>
      <c r="BK1122" s="241">
        <f t="shared" si="768"/>
        <v>68671717.373143375</v>
      </c>
      <c r="BL1122" s="241">
        <f t="shared" si="768"/>
        <v>0</v>
      </c>
      <c r="BM1122" s="241">
        <f t="shared" si="768"/>
        <v>0</v>
      </c>
      <c r="BN1122" s="241">
        <f t="shared" si="768"/>
        <v>0</v>
      </c>
      <c r="BO1122" s="241">
        <f t="shared" si="768"/>
        <v>0</v>
      </c>
      <c r="BP1122" s="241">
        <f t="shared" ref="BP1122:BV1122" si="769">IF(BP1112&lt;BP1120,BP1120-BP1112,0)</f>
        <v>0</v>
      </c>
      <c r="BQ1122" s="241">
        <f t="shared" si="769"/>
        <v>17984386.242303848</v>
      </c>
      <c r="BR1122" s="241">
        <f t="shared" si="769"/>
        <v>0</v>
      </c>
      <c r="BS1122" s="241">
        <f t="shared" si="769"/>
        <v>0</v>
      </c>
      <c r="BT1122" s="241">
        <f t="shared" si="769"/>
        <v>0</v>
      </c>
      <c r="BU1122" s="241">
        <f t="shared" si="769"/>
        <v>6889355.8288424015</v>
      </c>
      <c r="BV1122" s="242">
        <f t="shared" si="769"/>
        <v>19123859.355156064</v>
      </c>
      <c r="BW1122" s="224">
        <f t="shared" si="729"/>
        <v>537562986.2077775</v>
      </c>
    </row>
    <row r="1123" spans="1:75" ht="16.5" thickBot="1" x14ac:dyDescent="0.3">
      <c r="A1123" s="468" t="s">
        <v>360</v>
      </c>
      <c r="C1123" s="801">
        <f>IF(C1112&gt;C1120,C1112-C1120,0)</f>
        <v>0</v>
      </c>
      <c r="D1123" s="802">
        <f t="shared" ref="D1123:BO1123" si="770">IF(D1112&gt;D1120,D1112-D1120,0)</f>
        <v>0</v>
      </c>
      <c r="E1123" s="802">
        <f t="shared" si="770"/>
        <v>0</v>
      </c>
      <c r="F1123" s="802">
        <f t="shared" si="770"/>
        <v>0</v>
      </c>
      <c r="G1123" s="802">
        <f t="shared" si="770"/>
        <v>0</v>
      </c>
      <c r="H1123" s="802">
        <f t="shared" si="770"/>
        <v>0</v>
      </c>
      <c r="I1123" s="802">
        <f t="shared" si="770"/>
        <v>0</v>
      </c>
      <c r="J1123" s="802">
        <f t="shared" si="770"/>
        <v>0</v>
      </c>
      <c r="K1123" s="802">
        <f t="shared" si="770"/>
        <v>0</v>
      </c>
      <c r="L1123" s="802">
        <f t="shared" si="770"/>
        <v>0</v>
      </c>
      <c r="M1123" s="802">
        <f t="shared" si="770"/>
        <v>0</v>
      </c>
      <c r="N1123" s="802">
        <f t="shared" si="770"/>
        <v>0</v>
      </c>
      <c r="O1123" s="802">
        <f t="shared" si="770"/>
        <v>0</v>
      </c>
      <c r="P1123" s="802">
        <f t="shared" si="770"/>
        <v>0</v>
      </c>
      <c r="Q1123" s="802">
        <f t="shared" si="770"/>
        <v>0</v>
      </c>
      <c r="R1123" s="802">
        <f t="shared" si="770"/>
        <v>0</v>
      </c>
      <c r="S1123" s="802">
        <f t="shared" si="770"/>
        <v>0</v>
      </c>
      <c r="T1123" s="802">
        <f t="shared" si="770"/>
        <v>0</v>
      </c>
      <c r="U1123" s="802">
        <f t="shared" si="770"/>
        <v>37408209.153461218</v>
      </c>
      <c r="V1123" s="802">
        <f t="shared" si="770"/>
        <v>4671396.9555781782</v>
      </c>
      <c r="W1123" s="802">
        <f t="shared" si="770"/>
        <v>0</v>
      </c>
      <c r="X1123" s="802">
        <f t="shared" si="770"/>
        <v>0</v>
      </c>
      <c r="Y1123" s="802">
        <f t="shared" si="770"/>
        <v>14276701.332191437</v>
      </c>
      <c r="Z1123" s="802">
        <f t="shared" si="770"/>
        <v>13101050.161264181</v>
      </c>
      <c r="AA1123" s="802">
        <f t="shared" si="770"/>
        <v>0</v>
      </c>
      <c r="AB1123" s="802">
        <f t="shared" si="770"/>
        <v>0</v>
      </c>
      <c r="AC1123" s="802">
        <f t="shared" si="770"/>
        <v>0</v>
      </c>
      <c r="AD1123" s="802">
        <f t="shared" si="770"/>
        <v>287047.14816285204</v>
      </c>
      <c r="AE1123" s="802">
        <f t="shared" si="770"/>
        <v>3357995.2988171875</v>
      </c>
      <c r="AF1123" s="802">
        <f t="shared" si="770"/>
        <v>0</v>
      </c>
      <c r="AG1123" s="802">
        <f t="shared" si="770"/>
        <v>48037513.066360772</v>
      </c>
      <c r="AH1123" s="802">
        <f t="shared" si="770"/>
        <v>12514533.395222872</v>
      </c>
      <c r="AI1123" s="802">
        <f t="shared" si="770"/>
        <v>14540377.981535703</v>
      </c>
      <c r="AJ1123" s="802">
        <f t="shared" si="770"/>
        <v>8675664.7523229271</v>
      </c>
      <c r="AK1123" s="802">
        <f t="shared" si="770"/>
        <v>0</v>
      </c>
      <c r="AL1123" s="802">
        <f t="shared" si="770"/>
        <v>7782932.6807200313</v>
      </c>
      <c r="AM1123" s="802">
        <f t="shared" si="770"/>
        <v>3315223.4203747809</v>
      </c>
      <c r="AN1123" s="802">
        <f t="shared" si="770"/>
        <v>0</v>
      </c>
      <c r="AO1123" s="802">
        <f t="shared" si="770"/>
        <v>0</v>
      </c>
      <c r="AP1123" s="802">
        <f t="shared" si="770"/>
        <v>0</v>
      </c>
      <c r="AQ1123" s="802">
        <f t="shared" si="770"/>
        <v>1760707.0146905184</v>
      </c>
      <c r="AR1123" s="802">
        <f t="shared" si="770"/>
        <v>9877435.4269352555</v>
      </c>
      <c r="AS1123" s="802">
        <f t="shared" si="770"/>
        <v>0</v>
      </c>
      <c r="AT1123" s="802">
        <f t="shared" si="770"/>
        <v>3816044.294822935</v>
      </c>
      <c r="AU1123" s="802">
        <f t="shared" si="770"/>
        <v>202537.11622384191</v>
      </c>
      <c r="AV1123" s="802">
        <f t="shared" si="770"/>
        <v>0</v>
      </c>
      <c r="AW1123" s="802">
        <f t="shared" si="770"/>
        <v>4839518.9515225291</v>
      </c>
      <c r="AX1123" s="802">
        <f t="shared" si="770"/>
        <v>0</v>
      </c>
      <c r="AY1123" s="802">
        <f t="shared" si="770"/>
        <v>3385597.660409674</v>
      </c>
      <c r="AZ1123" s="802">
        <f t="shared" si="770"/>
        <v>8763618.2486642599</v>
      </c>
      <c r="BA1123" s="802">
        <f t="shared" si="770"/>
        <v>348130.37686952949</v>
      </c>
      <c r="BB1123" s="802">
        <f t="shared" si="770"/>
        <v>20863620.871106744</v>
      </c>
      <c r="BC1123" s="802">
        <f t="shared" si="770"/>
        <v>11763394.319641829</v>
      </c>
      <c r="BD1123" s="802">
        <f t="shared" si="770"/>
        <v>8254605.9292346239</v>
      </c>
      <c r="BE1123" s="802">
        <f t="shared" si="770"/>
        <v>0</v>
      </c>
      <c r="BF1123" s="802">
        <f t="shared" si="770"/>
        <v>0</v>
      </c>
      <c r="BG1123" s="802">
        <f t="shared" si="770"/>
        <v>0</v>
      </c>
      <c r="BH1123" s="802">
        <f t="shared" si="770"/>
        <v>0</v>
      </c>
      <c r="BI1123" s="802">
        <f t="shared" si="770"/>
        <v>24369542.977131128</v>
      </c>
      <c r="BJ1123" s="802">
        <f t="shared" si="770"/>
        <v>0</v>
      </c>
      <c r="BK1123" s="802">
        <f t="shared" si="770"/>
        <v>0</v>
      </c>
      <c r="BL1123" s="802">
        <f t="shared" si="770"/>
        <v>12074280.630564123</v>
      </c>
      <c r="BM1123" s="802">
        <f t="shared" si="770"/>
        <v>5565327.9455131888</v>
      </c>
      <c r="BN1123" s="802">
        <f t="shared" si="770"/>
        <v>5996901.110397093</v>
      </c>
      <c r="BO1123" s="802">
        <f t="shared" si="770"/>
        <v>4645795.9856546521</v>
      </c>
      <c r="BP1123" s="802">
        <f t="shared" ref="BP1123:BV1123" si="771">IF(BP1112&gt;BP1120,BP1112-BP1120,0)</f>
        <v>14551099.858336031</v>
      </c>
      <c r="BQ1123" s="802">
        <f t="shared" si="771"/>
        <v>0</v>
      </c>
      <c r="BR1123" s="802">
        <f t="shared" si="771"/>
        <v>20443715.841220796</v>
      </c>
      <c r="BS1123" s="802">
        <f t="shared" si="771"/>
        <v>3771858.5650452673</v>
      </c>
      <c r="BT1123" s="802">
        <f t="shared" si="771"/>
        <v>3148008.2168001831</v>
      </c>
      <c r="BU1123" s="802">
        <f t="shared" si="771"/>
        <v>0</v>
      </c>
      <c r="BV1123" s="803">
        <f t="shared" si="771"/>
        <v>0</v>
      </c>
      <c r="BW1123" s="224">
        <f t="shared" si="729"/>
        <v>336410386.68679643</v>
      </c>
    </row>
    <row r="1124" spans="1:75" ht="16.5" thickBot="1" x14ac:dyDescent="0.3">
      <c r="BW1124" s="224">
        <f t="shared" si="729"/>
        <v>0</v>
      </c>
    </row>
    <row r="1125" spans="1:75" ht="16.5" thickBot="1" x14ac:dyDescent="0.3">
      <c r="A1125" s="305" t="s">
        <v>525</v>
      </c>
      <c r="C1125" s="345">
        <f t="shared" ref="C1125:AH1125" si="772">C1104*C3*C2</f>
        <v>0</v>
      </c>
      <c r="D1125" s="320">
        <f t="shared" si="772"/>
        <v>0</v>
      </c>
      <c r="E1125" s="320">
        <f t="shared" si="772"/>
        <v>0</v>
      </c>
      <c r="F1125" s="320">
        <f t="shared" si="772"/>
        <v>0</v>
      </c>
      <c r="G1125" s="320">
        <f t="shared" si="772"/>
        <v>0</v>
      </c>
      <c r="H1125" s="320">
        <f t="shared" si="772"/>
        <v>0</v>
      </c>
      <c r="I1125" s="320">
        <f t="shared" si="772"/>
        <v>0</v>
      </c>
      <c r="J1125" s="320">
        <f t="shared" si="772"/>
        <v>0</v>
      </c>
      <c r="K1125" s="320">
        <f t="shared" si="772"/>
        <v>0</v>
      </c>
      <c r="L1125" s="320">
        <f t="shared" si="772"/>
        <v>0</v>
      </c>
      <c r="M1125" s="320">
        <f t="shared" si="772"/>
        <v>0</v>
      </c>
      <c r="N1125" s="320">
        <f t="shared" si="772"/>
        <v>0</v>
      </c>
      <c r="O1125" s="320">
        <f t="shared" si="772"/>
        <v>8458360.7885727696</v>
      </c>
      <c r="P1125" s="320">
        <f t="shared" si="772"/>
        <v>0</v>
      </c>
      <c r="Q1125" s="320">
        <f t="shared" si="772"/>
        <v>244316.73263715522</v>
      </c>
      <c r="R1125" s="320">
        <f t="shared" si="772"/>
        <v>17161.279479360441</v>
      </c>
      <c r="S1125" s="320">
        <f t="shared" si="772"/>
        <v>5239003.5855327528</v>
      </c>
      <c r="T1125" s="320">
        <f t="shared" si="772"/>
        <v>4042276.4469437017</v>
      </c>
      <c r="U1125" s="320">
        <f t="shared" si="772"/>
        <v>2813050.4599808985</v>
      </c>
      <c r="V1125" s="320">
        <f t="shared" si="772"/>
        <v>0</v>
      </c>
      <c r="W1125" s="320">
        <f t="shared" si="772"/>
        <v>3217193.4370687259</v>
      </c>
      <c r="X1125" s="320">
        <f t="shared" si="772"/>
        <v>2875052.4755474566</v>
      </c>
      <c r="Y1125" s="320">
        <f t="shared" si="772"/>
        <v>4853135.4129611729</v>
      </c>
      <c r="Z1125" s="320">
        <f t="shared" si="772"/>
        <v>10601627.087654421</v>
      </c>
      <c r="AA1125" s="320">
        <f t="shared" si="772"/>
        <v>2205711.9973186883</v>
      </c>
      <c r="AB1125" s="320">
        <f t="shared" si="772"/>
        <v>35935.341006730428</v>
      </c>
      <c r="AC1125" s="320">
        <f t="shared" si="772"/>
        <v>1449996.568312421</v>
      </c>
      <c r="AD1125" s="320">
        <f t="shared" si="772"/>
        <v>124937.42553213636</v>
      </c>
      <c r="AE1125" s="320">
        <f t="shared" si="772"/>
        <v>3448595.3662475636</v>
      </c>
      <c r="AF1125" s="320">
        <f t="shared" si="772"/>
        <v>2700829.3715669238</v>
      </c>
      <c r="AG1125" s="320">
        <f t="shared" si="772"/>
        <v>3999194.2575602112</v>
      </c>
      <c r="AH1125" s="320">
        <f t="shared" si="772"/>
        <v>670412.04675905616</v>
      </c>
      <c r="AI1125" s="320">
        <f t="shared" ref="AI1125:BN1125" si="773">AI1104*AI3*AI2</f>
        <v>5128424.338650343</v>
      </c>
      <c r="AJ1125" s="320">
        <f t="shared" si="773"/>
        <v>1944900.1274580671</v>
      </c>
      <c r="AK1125" s="320">
        <f t="shared" si="773"/>
        <v>5700954.6422084551</v>
      </c>
      <c r="AL1125" s="320">
        <f t="shared" si="773"/>
        <v>8258550.3656347888</v>
      </c>
      <c r="AM1125" s="320">
        <f t="shared" si="773"/>
        <v>4776083.5049379757</v>
      </c>
      <c r="AN1125" s="320">
        <f t="shared" si="773"/>
        <v>1096172.0788358229</v>
      </c>
      <c r="AO1125" s="320">
        <f t="shared" si="773"/>
        <v>4385915.6481789593</v>
      </c>
      <c r="AP1125" s="320">
        <f t="shared" si="773"/>
        <v>696629.19441329897</v>
      </c>
      <c r="AQ1125" s="320">
        <f t="shared" si="773"/>
        <v>14939113.908741567</v>
      </c>
      <c r="AR1125" s="320">
        <f t="shared" si="773"/>
        <v>14384027.991016004</v>
      </c>
      <c r="AS1125" s="320">
        <f t="shared" si="773"/>
        <v>3610490.853142038</v>
      </c>
      <c r="AT1125" s="320">
        <f t="shared" si="773"/>
        <v>856813.31150469801</v>
      </c>
      <c r="AU1125" s="320">
        <f t="shared" si="773"/>
        <v>8726142.5306268614</v>
      </c>
      <c r="AV1125" s="320">
        <f t="shared" si="773"/>
        <v>4224432.0861963117</v>
      </c>
      <c r="AW1125" s="320">
        <f t="shared" si="773"/>
        <v>9364061.4879016187</v>
      </c>
      <c r="AX1125" s="320">
        <f t="shared" si="773"/>
        <v>14676153.730047159</v>
      </c>
      <c r="AY1125" s="320">
        <f t="shared" si="773"/>
        <v>640577.61864605534</v>
      </c>
      <c r="AZ1125" s="320">
        <f t="shared" si="773"/>
        <v>563811.56197952456</v>
      </c>
      <c r="BA1125" s="320">
        <f t="shared" si="773"/>
        <v>1484423.5486346222</v>
      </c>
      <c r="BB1125" s="320">
        <f t="shared" si="773"/>
        <v>1185395.9455004511</v>
      </c>
      <c r="BC1125" s="320">
        <f t="shared" si="773"/>
        <v>3216507.9322729255</v>
      </c>
      <c r="BD1125" s="320">
        <f t="shared" si="773"/>
        <v>3341724.4981871177</v>
      </c>
      <c r="BE1125" s="320">
        <f t="shared" si="773"/>
        <v>5204320.4524653507</v>
      </c>
      <c r="BF1125" s="320">
        <f t="shared" si="773"/>
        <v>3175872.9466101597</v>
      </c>
      <c r="BG1125" s="320">
        <f t="shared" si="773"/>
        <v>2063703.5795538083</v>
      </c>
      <c r="BH1125" s="320">
        <f t="shared" si="773"/>
        <v>1314943.0868806944</v>
      </c>
      <c r="BI1125" s="320">
        <f t="shared" si="773"/>
        <v>3716408.4249992296</v>
      </c>
      <c r="BJ1125" s="320">
        <f t="shared" si="773"/>
        <v>3664762.4018819132</v>
      </c>
      <c r="BK1125" s="320">
        <f t="shared" si="773"/>
        <v>4121905.6696979487</v>
      </c>
      <c r="BL1125" s="320">
        <f t="shared" si="773"/>
        <v>4180152.7650396582</v>
      </c>
      <c r="BM1125" s="320">
        <f t="shared" si="773"/>
        <v>3821601.3372281953</v>
      </c>
      <c r="BN1125" s="320">
        <f t="shared" si="773"/>
        <v>1116071.0662704466</v>
      </c>
      <c r="BO1125" s="320">
        <f t="shared" ref="BO1125:BV1125" si="774">BO1104*BO3*BO2</f>
        <v>11207913.542090496</v>
      </c>
      <c r="BP1125" s="320">
        <f t="shared" si="774"/>
        <v>10242982.414997596</v>
      </c>
      <c r="BQ1125" s="320">
        <f t="shared" si="774"/>
        <v>5075149.9131212244</v>
      </c>
      <c r="BR1125" s="320">
        <f t="shared" si="774"/>
        <v>1081605.7046600354</v>
      </c>
      <c r="BS1125" s="320">
        <f t="shared" si="774"/>
        <v>8931648.4575858563</v>
      </c>
      <c r="BT1125" s="320">
        <f t="shared" si="774"/>
        <v>5916865.1226939932</v>
      </c>
      <c r="BU1125" s="320">
        <f t="shared" si="774"/>
        <v>9582537.8152625747</v>
      </c>
      <c r="BV1125" s="804">
        <f t="shared" si="774"/>
        <v>14366416.524542771</v>
      </c>
      <c r="BW1125" s="224">
        <f t="shared" si="729"/>
        <v>268982958.21097875</v>
      </c>
    </row>
    <row r="1126" spans="1:75" ht="16.5" thickBot="1" x14ac:dyDescent="0.3">
      <c r="BW1126" s="224">
        <f t="shared" si="729"/>
        <v>0</v>
      </c>
    </row>
    <row r="1127" spans="1:75" ht="16.5" thickBot="1" x14ac:dyDescent="0.3">
      <c r="A1127" s="386" t="s">
        <v>531</v>
      </c>
      <c r="BW1127" s="224">
        <f t="shared" si="729"/>
        <v>0</v>
      </c>
    </row>
    <row r="1128" spans="1:75" ht="16.5" thickBot="1" x14ac:dyDescent="0.3">
      <c r="A1128" s="407" t="s">
        <v>532</v>
      </c>
      <c r="C1128" s="236">
        <f>C903+C937+C963+C995</f>
        <v>0</v>
      </c>
      <c r="D1128" s="236">
        <f t="shared" ref="D1128:AH1128" si="775">D903+D937+D963+D995</f>
        <v>0</v>
      </c>
      <c r="E1128" s="236">
        <f t="shared" si="775"/>
        <v>0</v>
      </c>
      <c r="F1128" s="236">
        <f t="shared" si="775"/>
        <v>0</v>
      </c>
      <c r="G1128" s="236">
        <f t="shared" si="775"/>
        <v>0</v>
      </c>
      <c r="H1128" s="236">
        <f t="shared" si="775"/>
        <v>0</v>
      </c>
      <c r="I1128" s="236">
        <f t="shared" si="775"/>
        <v>0</v>
      </c>
      <c r="J1128" s="236">
        <f t="shared" si="775"/>
        <v>0</v>
      </c>
      <c r="K1128" s="236">
        <f t="shared" si="775"/>
        <v>0</v>
      </c>
      <c r="L1128" s="236">
        <f t="shared" si="775"/>
        <v>0</v>
      </c>
      <c r="M1128" s="236">
        <f t="shared" si="775"/>
        <v>0</v>
      </c>
      <c r="N1128" s="236">
        <f t="shared" si="775"/>
        <v>0</v>
      </c>
      <c r="O1128" s="236">
        <f t="shared" si="775"/>
        <v>192948103.35733959</v>
      </c>
      <c r="P1128" s="236">
        <f t="shared" si="775"/>
        <v>0</v>
      </c>
      <c r="Q1128" s="236">
        <f t="shared" si="775"/>
        <v>13475981.633935079</v>
      </c>
      <c r="R1128" s="236">
        <f t="shared" si="775"/>
        <v>0</v>
      </c>
      <c r="S1128" s="236">
        <f t="shared" si="775"/>
        <v>222376313.51022148</v>
      </c>
      <c r="T1128" s="236">
        <f t="shared" si="775"/>
        <v>139874494.54385275</v>
      </c>
      <c r="U1128" s="236">
        <f t="shared" si="775"/>
        <v>80077032.10447073</v>
      </c>
      <c r="V1128" s="236">
        <f t="shared" si="775"/>
        <v>0</v>
      </c>
      <c r="W1128" s="236">
        <f t="shared" si="775"/>
        <v>114447189.70359771</v>
      </c>
      <c r="X1128" s="236">
        <f t="shared" si="775"/>
        <v>81492786.255633324</v>
      </c>
      <c r="Y1128" s="236">
        <f t="shared" si="775"/>
        <v>99800979.870649233</v>
      </c>
      <c r="Z1128" s="236">
        <f t="shared" si="775"/>
        <v>157007520.49028501</v>
      </c>
      <c r="AA1128" s="236">
        <f t="shared" si="775"/>
        <v>87837636.235625833</v>
      </c>
      <c r="AB1128" s="236">
        <f t="shared" si="775"/>
        <v>1644511.4660373516</v>
      </c>
      <c r="AC1128" s="236">
        <f t="shared" si="775"/>
        <v>47138429.271210022</v>
      </c>
      <c r="AD1128" s="236">
        <f t="shared" si="775"/>
        <v>5447062.5270079784</v>
      </c>
      <c r="AE1128" s="236">
        <f t="shared" si="775"/>
        <v>126949362.79319403</v>
      </c>
      <c r="AF1128" s="236">
        <f t="shared" si="775"/>
        <v>141812118.54554993</v>
      </c>
      <c r="AG1128" s="236">
        <f t="shared" si="775"/>
        <v>80392956.632901177</v>
      </c>
      <c r="AH1128" s="236">
        <f t="shared" si="775"/>
        <v>2077291.7418773873</v>
      </c>
      <c r="AI1128" s="236">
        <f t="shared" ref="AI1128:BN1128" si="776">AI903+AI937+AI963+AI995</f>
        <v>93656051.851564676</v>
      </c>
      <c r="AJ1128" s="236">
        <f t="shared" si="776"/>
        <v>67761479.817313984</v>
      </c>
      <c r="AK1128" s="236">
        <f t="shared" si="776"/>
        <v>175652559.31117952</v>
      </c>
      <c r="AL1128" s="236">
        <f t="shared" si="776"/>
        <v>271667337.55774826</v>
      </c>
      <c r="AM1128" s="236">
        <f t="shared" si="776"/>
        <v>65626649.346399091</v>
      </c>
      <c r="AN1128" s="236">
        <f t="shared" si="776"/>
        <v>6965566.2487306977</v>
      </c>
      <c r="AO1128" s="236">
        <f t="shared" si="776"/>
        <v>58033191.802655131</v>
      </c>
      <c r="AP1128" s="236">
        <f t="shared" si="776"/>
        <v>15597433.406008758</v>
      </c>
      <c r="AQ1128" s="236">
        <f t="shared" si="776"/>
        <v>214914768.89124388</v>
      </c>
      <c r="AR1128" s="236">
        <f t="shared" si="776"/>
        <v>133615123.14763564</v>
      </c>
      <c r="AS1128" s="236">
        <f t="shared" si="776"/>
        <v>59574600.73836787</v>
      </c>
      <c r="AT1128" s="236">
        <f t="shared" si="776"/>
        <v>10775950.997228879</v>
      </c>
      <c r="AU1128" s="236">
        <f t="shared" si="776"/>
        <v>132482913.23262361</v>
      </c>
      <c r="AV1128" s="236">
        <f t="shared" si="776"/>
        <v>86861415.286984608</v>
      </c>
      <c r="AW1128" s="236">
        <f t="shared" si="776"/>
        <v>117719165.47042871</v>
      </c>
      <c r="AX1128" s="236">
        <f t="shared" si="776"/>
        <v>257845812.32431105</v>
      </c>
      <c r="AY1128" s="236">
        <f t="shared" si="776"/>
        <v>38096921.275275864</v>
      </c>
      <c r="AZ1128" s="236">
        <f t="shared" si="776"/>
        <v>13380384.895930406</v>
      </c>
      <c r="BA1128" s="236">
        <f t="shared" si="776"/>
        <v>72221661.743359476</v>
      </c>
      <c r="BB1128" s="236">
        <f t="shared" si="776"/>
        <v>16196282.919934323</v>
      </c>
      <c r="BC1128" s="236">
        <f t="shared" si="776"/>
        <v>169227174.16618547</v>
      </c>
      <c r="BD1128" s="236">
        <f t="shared" si="776"/>
        <v>149456275.32678151</v>
      </c>
      <c r="BE1128" s="236">
        <f t="shared" si="776"/>
        <v>68096165.256545261</v>
      </c>
      <c r="BF1128" s="236">
        <f t="shared" si="776"/>
        <v>8114798.4600768937</v>
      </c>
      <c r="BG1128" s="236">
        <f t="shared" si="776"/>
        <v>110473961.26608615</v>
      </c>
      <c r="BH1128" s="236">
        <f t="shared" si="776"/>
        <v>84434834.924606353</v>
      </c>
      <c r="BI1128" s="236">
        <f t="shared" si="776"/>
        <v>152147444.0654344</v>
      </c>
      <c r="BJ1128" s="236">
        <f t="shared" si="776"/>
        <v>253924015.64988962</v>
      </c>
      <c r="BK1128" s="236">
        <f t="shared" si="776"/>
        <v>48720361.165735148</v>
      </c>
      <c r="BL1128" s="236">
        <f t="shared" si="776"/>
        <v>10591032.591270456</v>
      </c>
      <c r="BM1128" s="236">
        <f t="shared" si="776"/>
        <v>58432776.38063474</v>
      </c>
      <c r="BN1128" s="236">
        <f t="shared" si="776"/>
        <v>17894426.511866435</v>
      </c>
      <c r="BO1128" s="236">
        <f t="shared" ref="BO1128:BV1128" si="777">BO903+BO937+BO963+BO995</f>
        <v>189960576.93851036</v>
      </c>
      <c r="BP1128" s="236">
        <f t="shared" si="777"/>
        <v>160089496.5624159</v>
      </c>
      <c r="BQ1128" s="236">
        <f t="shared" si="777"/>
        <v>55387664.23506251</v>
      </c>
      <c r="BR1128" s="236">
        <f t="shared" si="777"/>
        <v>8961993.0460940376</v>
      </c>
      <c r="BS1128" s="236">
        <f t="shared" si="777"/>
        <v>135730774.523839</v>
      </c>
      <c r="BT1128" s="236">
        <f t="shared" si="777"/>
        <v>79300751.260432199</v>
      </c>
      <c r="BU1128" s="236">
        <f t="shared" si="777"/>
        <v>104741851.87119436</v>
      </c>
      <c r="BV1128" s="236">
        <f t="shared" si="777"/>
        <v>227584884.05461463</v>
      </c>
      <c r="BW1128" s="224">
        <f t="shared" si="729"/>
        <v>5596716299.2055893</v>
      </c>
    </row>
    <row r="1129" spans="1:75" ht="16.5" thickBot="1" x14ac:dyDescent="0.3">
      <c r="BW1129" s="321">
        <f t="shared" si="729"/>
        <v>0</v>
      </c>
    </row>
    <row r="1130" spans="1:75" ht="16.5" thickBot="1" x14ac:dyDescent="0.3">
      <c r="A1130" s="386" t="s">
        <v>533</v>
      </c>
      <c r="BW1130" s="321">
        <f t="shared" si="729"/>
        <v>0</v>
      </c>
    </row>
    <row r="1131" spans="1:75" x14ac:dyDescent="0.25">
      <c r="A1131" s="180" t="s">
        <v>56</v>
      </c>
      <c r="C1131" s="236">
        <f>C1128*'MONTHLY DATA'!AA298</f>
        <v>0</v>
      </c>
      <c r="D1131" s="236">
        <f>D1128*'MONTHLY DATA'!AB298</f>
        <v>0</v>
      </c>
      <c r="E1131" s="236">
        <f>E1128*'MONTHLY DATA'!AC298</f>
        <v>0</v>
      </c>
      <c r="F1131" s="236">
        <f>F1128*'MONTHLY DATA'!AD298</f>
        <v>0</v>
      </c>
      <c r="G1131" s="236">
        <f>G1128*'MONTHLY DATA'!AE298</f>
        <v>0</v>
      </c>
      <c r="H1131" s="236">
        <f>H1128*'MONTHLY DATA'!AF298</f>
        <v>0</v>
      </c>
      <c r="I1131" s="236">
        <f>I1128*'MONTHLY DATA'!AG298</f>
        <v>0</v>
      </c>
      <c r="J1131" s="236">
        <f>J1128*'MONTHLY DATA'!AH298</f>
        <v>0</v>
      </c>
      <c r="K1131" s="236">
        <f>K1128*'MONTHLY DATA'!AI298</f>
        <v>0</v>
      </c>
      <c r="L1131" s="236">
        <f>L1128*'MONTHLY DATA'!AJ298</f>
        <v>0</v>
      </c>
      <c r="M1131" s="236">
        <f>M1128*'MONTHLY DATA'!AK298</f>
        <v>0</v>
      </c>
      <c r="N1131" s="236">
        <f>N1128*'MONTHLY DATA'!AL298</f>
        <v>0</v>
      </c>
      <c r="O1131" s="236">
        <f>O1128*'MONTHLY DATA'!AM298</f>
        <v>77179241.342935845</v>
      </c>
      <c r="P1131" s="236">
        <f>P1128*'MONTHLY DATA'!AN298</f>
        <v>0</v>
      </c>
      <c r="Q1131" s="236">
        <f>Q1128*'MONTHLY DATA'!AO298</f>
        <v>5390392.6535740318</v>
      </c>
      <c r="R1131" s="236">
        <f>R1128*'MONTHLY DATA'!AP298</f>
        <v>0</v>
      </c>
      <c r="S1131" s="236">
        <f>S1128*'MONTHLY DATA'!AQ298</f>
        <v>88950525.404088601</v>
      </c>
      <c r="T1131" s="236">
        <f>T1128*'MONTHLY DATA'!AR298</f>
        <v>55949797.8175411</v>
      </c>
      <c r="U1131" s="236">
        <f>U1128*'MONTHLY DATA'!AS298</f>
        <v>32030812.841788292</v>
      </c>
      <c r="V1131" s="236">
        <f>V1128*'MONTHLY DATA'!AT298</f>
        <v>0</v>
      </c>
      <c r="W1131" s="236">
        <f>W1128*'MONTHLY DATA'!AU298</f>
        <v>45778875.88143909</v>
      </c>
      <c r="X1131" s="236">
        <f>X1128*'MONTHLY DATA'!AV298</f>
        <v>32597114.502253331</v>
      </c>
      <c r="Y1131" s="236">
        <f>Y1128*'MONTHLY DATA'!AW298</f>
        <v>39920391.948259696</v>
      </c>
      <c r="Z1131" s="236">
        <f>Z1128*'MONTHLY DATA'!AX298</f>
        <v>62803008.196114004</v>
      </c>
      <c r="AA1131" s="236">
        <f>AA1128*'MONTHLY DATA'!AY298</f>
        <v>57094463.553156793</v>
      </c>
      <c r="AB1131" s="236">
        <f>AB1128*'MONTHLY DATA'!AZ298</f>
        <v>1068932.4529242786</v>
      </c>
      <c r="AC1131" s="236">
        <f>AC1128*'MONTHLY DATA'!BA298</f>
        <v>30639979.026286516</v>
      </c>
      <c r="AD1131" s="236">
        <f>AD1128*'MONTHLY DATA'!BB298</f>
        <v>3540590.6425551861</v>
      </c>
      <c r="AE1131" s="236">
        <f>AE1128*'MONTHLY DATA'!BC298</f>
        <v>82517085.815576121</v>
      </c>
      <c r="AF1131" s="236">
        <f>AF1128*'MONTHLY DATA'!BD298</f>
        <v>92177877.054607451</v>
      </c>
      <c r="AG1131" s="236">
        <f>AG1128*'MONTHLY DATA'!BE298</f>
        <v>52255421.811385766</v>
      </c>
      <c r="AH1131" s="236">
        <f>AH1128*'MONTHLY DATA'!BF298</f>
        <v>1350239.6322203018</v>
      </c>
      <c r="AI1131" s="236">
        <f>AI1128*'MONTHLY DATA'!BG298</f>
        <v>60876433.703517042</v>
      </c>
      <c r="AJ1131" s="236">
        <f>AJ1128*'MONTHLY DATA'!BH298</f>
        <v>44044961.881254092</v>
      </c>
      <c r="AK1131" s="236">
        <f>AK1128*'MONTHLY DATA'!BI298</f>
        <v>114174163.55226669</v>
      </c>
      <c r="AL1131" s="236">
        <f>AL1128*'MONTHLY DATA'!BJ298</f>
        <v>176583769.41253638</v>
      </c>
      <c r="AM1131" s="236">
        <f>AM1128*'MONTHLY DATA'!BK298</f>
        <v>39375989.60783945</v>
      </c>
      <c r="AN1131" s="236">
        <f>AN1128*'MONTHLY DATA'!BL298</f>
        <v>4179339.7492384184</v>
      </c>
      <c r="AO1131" s="236">
        <f>AO1128*'MONTHLY DATA'!BM298</f>
        <v>34819915.081593074</v>
      </c>
      <c r="AP1131" s="236">
        <f>AP1128*'MONTHLY DATA'!BN298</f>
        <v>9358460.043605255</v>
      </c>
      <c r="AQ1131" s="236">
        <f>AQ1128*'MONTHLY DATA'!BO298</f>
        <v>128948861.33474632</v>
      </c>
      <c r="AR1131" s="236">
        <f>AR1128*'MONTHLY DATA'!BP298</f>
        <v>80169073.88858138</v>
      </c>
      <c r="AS1131" s="236">
        <f>AS1128*'MONTHLY DATA'!BQ298</f>
        <v>35744760.443020724</v>
      </c>
      <c r="AT1131" s="236">
        <f>AT1128*'MONTHLY DATA'!BR298</f>
        <v>6465570.5983373271</v>
      </c>
      <c r="AU1131" s="236">
        <f>AU1128*'MONTHLY DATA'!BS298</f>
        <v>79489747.939574167</v>
      </c>
      <c r="AV1131" s="236">
        <f>AV1128*'MONTHLY DATA'!BT298</f>
        <v>52116849.172190763</v>
      </c>
      <c r="AW1131" s="236">
        <f>AW1128*'MONTHLY DATA'!BU298</f>
        <v>70631499.282257214</v>
      </c>
      <c r="AX1131" s="236">
        <f>AX1128*'MONTHLY DATA'!BV298</f>
        <v>154707487.39458662</v>
      </c>
      <c r="AY1131" s="236">
        <f>AY1128*'MONTHLY DATA'!BW298</f>
        <v>20953306.701401725</v>
      </c>
      <c r="AZ1131" s="236">
        <f>AZ1128*'MONTHLY DATA'!BX298</f>
        <v>7359211.6927617239</v>
      </c>
      <c r="BA1131" s="236">
        <f>BA1128*'MONTHLY DATA'!BY298</f>
        <v>39721913.958847716</v>
      </c>
      <c r="BB1131" s="236">
        <f>BB1128*'MONTHLY DATA'!BZ298</f>
        <v>8907955.6059638783</v>
      </c>
      <c r="BC1131" s="236">
        <f>BC1128*'MONTHLY DATA'!CA298</f>
        <v>93074945.791402012</v>
      </c>
      <c r="BD1131" s="236">
        <f>BD1128*'MONTHLY DATA'!CB298</f>
        <v>82200951.429729834</v>
      </c>
      <c r="BE1131" s="236">
        <f>BE1128*'MONTHLY DATA'!CC298</f>
        <v>37452890.8910999</v>
      </c>
      <c r="BF1131" s="236">
        <f>BF1128*'MONTHLY DATA'!CD298</f>
        <v>4463139.1530422922</v>
      </c>
      <c r="BG1131" s="236">
        <f>BG1128*'MONTHLY DATA'!CE298</f>
        <v>60760678.696347386</v>
      </c>
      <c r="BH1131" s="236">
        <f>BH1128*'MONTHLY DATA'!CF298</f>
        <v>46439159.208533496</v>
      </c>
      <c r="BI1131" s="236">
        <f>BI1128*'MONTHLY DATA'!CG298</f>
        <v>83681094.23598893</v>
      </c>
      <c r="BJ1131" s="236">
        <f>BJ1128*'MONTHLY DATA'!CH298</f>
        <v>139658208.60743931</v>
      </c>
      <c r="BK1131" s="236">
        <f>BK1128*'MONTHLY DATA'!CI298</f>
        <v>43848325.049161635</v>
      </c>
      <c r="BL1131" s="236">
        <f>BL1128*'MONTHLY DATA'!CJ298</f>
        <v>9531929.332143411</v>
      </c>
      <c r="BM1131" s="236">
        <f>BM1128*'MONTHLY DATA'!CK298</f>
        <v>52589498.742571265</v>
      </c>
      <c r="BN1131" s="236">
        <f>BN1128*'MONTHLY DATA'!CL298</f>
        <v>16104983.860679792</v>
      </c>
      <c r="BO1131" s="236">
        <f>BO1128*'MONTHLY DATA'!CM298</f>
        <v>170964519.24465933</v>
      </c>
      <c r="BP1131" s="236">
        <f>BP1128*'MONTHLY DATA'!CN298</f>
        <v>144080546.9061743</v>
      </c>
      <c r="BQ1131" s="236">
        <f>BQ1128*'MONTHLY DATA'!CO298</f>
        <v>49848897.811556257</v>
      </c>
      <c r="BR1131" s="236">
        <f>BR1128*'MONTHLY DATA'!CP298</f>
        <v>8065793.7414846336</v>
      </c>
      <c r="BS1131" s="236">
        <f>BS1128*'MONTHLY DATA'!CQ298</f>
        <v>122157697.07145511</v>
      </c>
      <c r="BT1131" s="236">
        <f>BT1128*'MONTHLY DATA'!CR298</f>
        <v>71370676.134388983</v>
      </c>
      <c r="BU1131" s="236">
        <f>BU1128*'MONTHLY DATA'!CS298</f>
        <v>94267666.684074923</v>
      </c>
      <c r="BV1131" s="236">
        <f>BV1128*'MONTHLY DATA'!CT298</f>
        <v>204826395.64915317</v>
      </c>
      <c r="BW1131" s="224">
        <f t="shared" si="729"/>
        <v>3465262019.8619123</v>
      </c>
    </row>
    <row r="1132" spans="1:75" x14ac:dyDescent="0.25">
      <c r="A1132" s="180" t="s">
        <v>57</v>
      </c>
      <c r="C1132" s="236">
        <f>C1131*'MONTHLY DATA'!AA299</f>
        <v>0</v>
      </c>
      <c r="D1132" s="236">
        <f>D1131*'MONTHLY DATA'!AB299</f>
        <v>0</v>
      </c>
      <c r="E1132" s="236">
        <f>E1131*'MONTHLY DATA'!AC299</f>
        <v>0</v>
      </c>
      <c r="F1132" s="236">
        <f>F1131*'MONTHLY DATA'!AD299</f>
        <v>0</v>
      </c>
      <c r="G1132" s="236">
        <f>G1131*'MONTHLY DATA'!AE299</f>
        <v>0</v>
      </c>
      <c r="H1132" s="236">
        <f>H1131*'MONTHLY DATA'!AF299</f>
        <v>0</v>
      </c>
      <c r="I1132" s="236">
        <f>I1131*'MONTHLY DATA'!AG299</f>
        <v>0</v>
      </c>
      <c r="J1132" s="236">
        <f>J1131*'MONTHLY DATA'!AH299</f>
        <v>0</v>
      </c>
      <c r="K1132" s="236">
        <f>K1131*'MONTHLY DATA'!AI299</f>
        <v>0</v>
      </c>
      <c r="L1132" s="236">
        <f>L1131*'MONTHLY DATA'!AJ299</f>
        <v>0</v>
      </c>
      <c r="M1132" s="236">
        <f>M1131*'MONTHLY DATA'!AK299</f>
        <v>0</v>
      </c>
      <c r="N1132" s="236">
        <f>N1131*'MONTHLY DATA'!AL299</f>
        <v>0</v>
      </c>
      <c r="O1132" s="236">
        <f>O1131*'MONTHLY DATA'!AM299</f>
        <v>1543584.826858717</v>
      </c>
      <c r="P1132" s="236">
        <f>P1131*'MONTHLY DATA'!AN299</f>
        <v>0</v>
      </c>
      <c r="Q1132" s="236">
        <f>Q1131*'MONTHLY DATA'!AO299</f>
        <v>107807.85307148064</v>
      </c>
      <c r="R1132" s="236">
        <f>R1131*'MONTHLY DATA'!AP299</f>
        <v>0</v>
      </c>
      <c r="S1132" s="236">
        <f>S1131*'MONTHLY DATA'!AQ299</f>
        <v>1779010.5080817721</v>
      </c>
      <c r="T1132" s="236">
        <f>T1131*'MONTHLY DATA'!AR299</f>
        <v>1118995.956350822</v>
      </c>
      <c r="U1132" s="236">
        <f>U1131*'MONTHLY DATA'!AS299</f>
        <v>640616.2568357659</v>
      </c>
      <c r="V1132" s="236">
        <f>V1131*'MONTHLY DATA'!AT299</f>
        <v>0</v>
      </c>
      <c r="W1132" s="236">
        <f>W1131*'MONTHLY DATA'!AU299</f>
        <v>915577.51762878185</v>
      </c>
      <c r="X1132" s="236">
        <f>X1131*'MONTHLY DATA'!AV299</f>
        <v>651942.29004506662</v>
      </c>
      <c r="Y1132" s="236">
        <f>Y1131*'MONTHLY DATA'!AW299</f>
        <v>798407.83896519395</v>
      </c>
      <c r="Z1132" s="236">
        <f>Z1131*'MONTHLY DATA'!AX299</f>
        <v>1256060.1639222801</v>
      </c>
      <c r="AA1132" s="236">
        <f>AA1131*'MONTHLY DATA'!AY299</f>
        <v>2854723.1776578398</v>
      </c>
      <c r="AB1132" s="236">
        <f>AB1131*'MONTHLY DATA'!AZ299</f>
        <v>53446.622646213931</v>
      </c>
      <c r="AC1132" s="236">
        <f>AC1131*'MONTHLY DATA'!BA299</f>
        <v>1531998.9513143259</v>
      </c>
      <c r="AD1132" s="236">
        <f>AD1131*'MONTHLY DATA'!BB299</f>
        <v>177029.5321277593</v>
      </c>
      <c r="AE1132" s="236">
        <f>AE1131*'MONTHLY DATA'!BC299</f>
        <v>4125854.2907788064</v>
      </c>
      <c r="AF1132" s="236">
        <f>AF1131*'MONTHLY DATA'!BD299</f>
        <v>4608893.8527303729</v>
      </c>
      <c r="AG1132" s="236">
        <f>AG1131*'MONTHLY DATA'!BE299</f>
        <v>2612771.0905692885</v>
      </c>
      <c r="AH1132" s="236">
        <f>AH1131*'MONTHLY DATA'!BF299</f>
        <v>67511.981611015086</v>
      </c>
      <c r="AI1132" s="236">
        <f>AI1131*'MONTHLY DATA'!BG299</f>
        <v>3043821.6851758524</v>
      </c>
      <c r="AJ1132" s="236">
        <f>AJ1131*'MONTHLY DATA'!BH299</f>
        <v>2202248.0940627046</v>
      </c>
      <c r="AK1132" s="236">
        <f>AK1131*'MONTHLY DATA'!BI299</f>
        <v>5708708.1776133347</v>
      </c>
      <c r="AL1132" s="236">
        <f>AL1131*'MONTHLY DATA'!BJ299</f>
        <v>8829188.4706268199</v>
      </c>
      <c r="AM1132" s="236">
        <f>AM1131*'MONTHLY DATA'!BK299</f>
        <v>1575039.584313578</v>
      </c>
      <c r="AN1132" s="236">
        <f>AN1131*'MONTHLY DATA'!BL299</f>
        <v>167173.58996953673</v>
      </c>
      <c r="AO1132" s="236">
        <f>AO1131*'MONTHLY DATA'!BM299</f>
        <v>1392796.603263723</v>
      </c>
      <c r="AP1132" s="236">
        <f>AP1131*'MONTHLY DATA'!BN299</f>
        <v>374338.40174421022</v>
      </c>
      <c r="AQ1132" s="236">
        <f>AQ1131*'MONTHLY DATA'!BO299</f>
        <v>5157954.4533898523</v>
      </c>
      <c r="AR1132" s="236">
        <f>AR1131*'MONTHLY DATA'!BP299</f>
        <v>3206762.9555432554</v>
      </c>
      <c r="AS1132" s="236">
        <f>AS1131*'MONTHLY DATA'!BQ299</f>
        <v>1429790.4177208289</v>
      </c>
      <c r="AT1132" s="236">
        <f>AT1131*'MONTHLY DATA'!BR299</f>
        <v>258622.82393349308</v>
      </c>
      <c r="AU1132" s="236">
        <f>AU1131*'MONTHLY DATA'!BS299</f>
        <v>3179589.9175829669</v>
      </c>
      <c r="AV1132" s="236">
        <f>AV1131*'MONTHLY DATA'!BT299</f>
        <v>2084673.9668876305</v>
      </c>
      <c r="AW1132" s="236">
        <f>AW1131*'MONTHLY DATA'!BU299</f>
        <v>2825259.9712902885</v>
      </c>
      <c r="AX1132" s="236">
        <f>AX1131*'MONTHLY DATA'!BV299</f>
        <v>6188299.495783465</v>
      </c>
      <c r="AY1132" s="236">
        <f>AY1131*'MONTHLY DATA'!BW299</f>
        <v>733365.73454906046</v>
      </c>
      <c r="AZ1132" s="236">
        <f>AZ1131*'MONTHLY DATA'!BX299</f>
        <v>257572.40924666036</v>
      </c>
      <c r="BA1132" s="236">
        <f>BA1131*'MONTHLY DATA'!BY299</f>
        <v>1390266.9885596703</v>
      </c>
      <c r="BB1132" s="236">
        <f>BB1131*'MONTHLY DATA'!BZ299</f>
        <v>311778.44620873575</v>
      </c>
      <c r="BC1132" s="236">
        <f>BC1131*'MONTHLY DATA'!CA299</f>
        <v>3257623.1026990707</v>
      </c>
      <c r="BD1132" s="236">
        <f>BD1131*'MONTHLY DATA'!CB299</f>
        <v>2877033.3000405445</v>
      </c>
      <c r="BE1132" s="236">
        <f>BE1131*'MONTHLY DATA'!CC299</f>
        <v>1310851.1811884965</v>
      </c>
      <c r="BF1132" s="236">
        <f>BF1131*'MONTHLY DATA'!CD299</f>
        <v>156209.87035648024</v>
      </c>
      <c r="BG1132" s="236">
        <f>BG1131*'MONTHLY DATA'!CE299</f>
        <v>2126623.7543721586</v>
      </c>
      <c r="BH1132" s="236">
        <f>BH1131*'MONTHLY DATA'!CF299</f>
        <v>1625370.5722986725</v>
      </c>
      <c r="BI1132" s="236">
        <f>BI1131*'MONTHLY DATA'!CG299</f>
        <v>2928838.2982596126</v>
      </c>
      <c r="BJ1132" s="236">
        <f>BJ1131*'MONTHLY DATA'!CH299</f>
        <v>4888037.3012603763</v>
      </c>
      <c r="BK1132" s="236">
        <f>BK1131*'MONTHLY DATA'!CI299</f>
        <v>2630899.5029496979</v>
      </c>
      <c r="BL1132" s="236">
        <f>BL1131*'MONTHLY DATA'!CJ299</f>
        <v>571915.75992860459</v>
      </c>
      <c r="BM1132" s="236">
        <f>BM1131*'MONTHLY DATA'!CK299</f>
        <v>3155369.9245542758</v>
      </c>
      <c r="BN1132" s="236">
        <f>BN1131*'MONTHLY DATA'!CL299</f>
        <v>966299.03164078749</v>
      </c>
      <c r="BO1132" s="236">
        <f>BO1131*'MONTHLY DATA'!CM299</f>
        <v>10257871.154679559</v>
      </c>
      <c r="BP1132" s="236">
        <f>BP1131*'MONTHLY DATA'!CN299</f>
        <v>8644832.8143704571</v>
      </c>
      <c r="BQ1132" s="236">
        <f>BQ1131*'MONTHLY DATA'!CO299</f>
        <v>2990933.8686933755</v>
      </c>
      <c r="BR1132" s="236">
        <f>BR1131*'MONTHLY DATA'!CP299</f>
        <v>483947.62448907801</v>
      </c>
      <c r="BS1132" s="236">
        <f>BS1131*'MONTHLY DATA'!CQ299</f>
        <v>7329461.8242873065</v>
      </c>
      <c r="BT1132" s="236">
        <f>BT1131*'MONTHLY DATA'!CR299</f>
        <v>4282240.5680633392</v>
      </c>
      <c r="BU1132" s="236">
        <f>BU1131*'MONTHLY DATA'!CS299</f>
        <v>5656060.001044495</v>
      </c>
      <c r="BV1132" s="236">
        <f>BV1131*'MONTHLY DATA'!CT299</f>
        <v>12289583.738949191</v>
      </c>
      <c r="BW1132" s="224">
        <f t="shared" si="729"/>
        <v>153591488.09278673</v>
      </c>
    </row>
    <row r="1133" spans="1:75" x14ac:dyDescent="0.25">
      <c r="A1133" s="180" t="s">
        <v>61</v>
      </c>
      <c r="D1133" s="236">
        <f>C1128*'MONTHLY DATA'!AA300</f>
        <v>0</v>
      </c>
      <c r="E1133" s="236">
        <f>D1128*'MONTHLY DATA'!AB300</f>
        <v>0</v>
      </c>
      <c r="F1133" s="236">
        <f>E1128*'MONTHLY DATA'!AC300</f>
        <v>0</v>
      </c>
      <c r="G1133" s="236">
        <f>F1128*'MONTHLY DATA'!AD300</f>
        <v>0</v>
      </c>
      <c r="H1133" s="236">
        <f>G1128*'MONTHLY DATA'!AE300</f>
        <v>0</v>
      </c>
      <c r="I1133" s="236">
        <f>H1128*'MONTHLY DATA'!AF300</f>
        <v>0</v>
      </c>
      <c r="J1133" s="236">
        <f>I1128*'MONTHLY DATA'!AG300</f>
        <v>0</v>
      </c>
      <c r="K1133" s="236">
        <f>J1128*'MONTHLY DATA'!AH300</f>
        <v>0</v>
      </c>
      <c r="L1133" s="236">
        <f>K1128*'MONTHLY DATA'!AI300</f>
        <v>0</v>
      </c>
      <c r="M1133" s="236">
        <f>L1128*'MONTHLY DATA'!AJ300</f>
        <v>0</v>
      </c>
      <c r="N1133" s="236">
        <f>M1128*'MONTHLY DATA'!AK300</f>
        <v>0</v>
      </c>
      <c r="O1133" s="236">
        <f>N1128*'MONTHLY DATA'!AL300</f>
        <v>0</v>
      </c>
      <c r="P1133" s="236">
        <f>O1128*'MONTHLY DATA'!AM300</f>
        <v>57884431.007201873</v>
      </c>
      <c r="Q1133" s="236">
        <f>P1128*'MONTHLY DATA'!AN300</f>
        <v>0</v>
      </c>
      <c r="R1133" s="236">
        <f>Q1128*'MONTHLY DATA'!AO300</f>
        <v>4042794.4901805236</v>
      </c>
      <c r="S1133" s="236">
        <f>R1128*'MONTHLY DATA'!AP300</f>
        <v>0</v>
      </c>
      <c r="T1133" s="236">
        <f>S1128*'MONTHLY DATA'!AQ300</f>
        <v>66712894.05306644</v>
      </c>
      <c r="U1133" s="236">
        <f>T1128*'MONTHLY DATA'!AR300</f>
        <v>41962348.363155819</v>
      </c>
      <c r="V1133" s="236">
        <f>U1128*'MONTHLY DATA'!AS300</f>
        <v>24023109.631341219</v>
      </c>
      <c r="W1133" s="236">
        <f>V1128*'MONTHLY DATA'!AT300</f>
        <v>0</v>
      </c>
      <c r="X1133" s="236">
        <f>W1128*'MONTHLY DATA'!AU300</f>
        <v>34334156.91107931</v>
      </c>
      <c r="Y1133" s="236">
        <f>X1128*'MONTHLY DATA'!AV300</f>
        <v>24447835.876689997</v>
      </c>
      <c r="Z1133" s="236">
        <f>Y1128*'MONTHLY DATA'!AW300</f>
        <v>29940293.961194769</v>
      </c>
      <c r="AA1133" s="236">
        <f>Z1128*'MONTHLY DATA'!AX300</f>
        <v>47102256.147085503</v>
      </c>
      <c r="AB1133" s="236">
        <f>AA1128*'MONTHLY DATA'!AY300</f>
        <v>13175645.435343875</v>
      </c>
      <c r="AC1133" s="236">
        <f>AB1128*'MONTHLY DATA'!AZ300</f>
        <v>246676.71990560275</v>
      </c>
      <c r="AD1133" s="236">
        <f>AC1128*'MONTHLY DATA'!BA300</f>
        <v>7070764.3906815033</v>
      </c>
      <c r="AE1133" s="236">
        <f>AD1128*'MONTHLY DATA'!BB300</f>
        <v>817059.37905119674</v>
      </c>
      <c r="AF1133" s="236">
        <f>AE1128*'MONTHLY DATA'!BC300</f>
        <v>19042404.418979105</v>
      </c>
      <c r="AG1133" s="236">
        <f>AF1128*'MONTHLY DATA'!BD300</f>
        <v>21271817.78183249</v>
      </c>
      <c r="AH1133" s="236">
        <f>AG1128*'MONTHLY DATA'!BE300</f>
        <v>12058943.494935175</v>
      </c>
      <c r="AI1133" s="236">
        <f>AH1128*'MONTHLY DATA'!BF300</f>
        <v>311593.76128160808</v>
      </c>
      <c r="AJ1133" s="236">
        <f>AI1128*'MONTHLY DATA'!BG300</f>
        <v>14048407.777734701</v>
      </c>
      <c r="AK1133" s="236">
        <f>AJ1128*'MONTHLY DATA'!BH300</f>
        <v>10164221.972597098</v>
      </c>
      <c r="AL1133" s="236">
        <f>AK1128*'MONTHLY DATA'!BI300</f>
        <v>26347883.896676928</v>
      </c>
      <c r="AM1133" s="236">
        <f>AL1128*'MONTHLY DATA'!BJ300</f>
        <v>40750100.633662239</v>
      </c>
      <c r="AN1133" s="236">
        <f>AM1128*'MONTHLY DATA'!BK300</f>
        <v>13125329.869279819</v>
      </c>
      <c r="AO1133" s="236">
        <f>AN1128*'MONTHLY DATA'!BL300</f>
        <v>1393113.2497461396</v>
      </c>
      <c r="AP1133" s="236">
        <f>AO1128*'MONTHLY DATA'!BM300</f>
        <v>11606638.360531026</v>
      </c>
      <c r="AQ1133" s="236">
        <f>AP1128*'MONTHLY DATA'!BN300</f>
        <v>3119486.6812017518</v>
      </c>
      <c r="AR1133" s="236">
        <f>AQ1128*'MONTHLY DATA'!BO300</f>
        <v>42982953.778248779</v>
      </c>
      <c r="AS1133" s="236">
        <f>AR1128*'MONTHLY DATA'!BP300</f>
        <v>26723024.629527129</v>
      </c>
      <c r="AT1133" s="236">
        <f>AS1128*'MONTHLY DATA'!BQ300</f>
        <v>11914920.147673575</v>
      </c>
      <c r="AU1133" s="236">
        <f>AT1128*'MONTHLY DATA'!BR300</f>
        <v>2155190.1994457762</v>
      </c>
      <c r="AV1133" s="236">
        <f>AU1128*'MONTHLY DATA'!BS300</f>
        <v>26496582.646524724</v>
      </c>
      <c r="AW1133" s="236">
        <f>AV1128*'MONTHLY DATA'!BT300</f>
        <v>17372283.057396922</v>
      </c>
      <c r="AX1133" s="236">
        <f>AW1128*'MONTHLY DATA'!BU300</f>
        <v>23543833.094085742</v>
      </c>
      <c r="AY1133" s="236">
        <f>AX1128*'MONTHLY DATA'!BV300</f>
        <v>51569162.464862213</v>
      </c>
      <c r="AZ1133" s="236">
        <f>AY1128*'MONTHLY DATA'!BW300</f>
        <v>11429076.382582759</v>
      </c>
      <c r="BA1133" s="236">
        <f>AZ1128*'MONTHLY DATA'!BX300</f>
        <v>4014115.4687791215</v>
      </c>
      <c r="BB1133" s="236">
        <f>BA1128*'MONTHLY DATA'!BY300</f>
        <v>21666498.523007844</v>
      </c>
      <c r="BC1133" s="236">
        <f>BB1128*'MONTHLY DATA'!BZ300</f>
        <v>4858884.8759802971</v>
      </c>
      <c r="BD1133" s="236">
        <f>BC1128*'MONTHLY DATA'!CA300</f>
        <v>50768152.249855638</v>
      </c>
      <c r="BE1133" s="236">
        <f>BD1128*'MONTHLY DATA'!CB300</f>
        <v>44836882.598034449</v>
      </c>
      <c r="BF1133" s="236">
        <f>BE1128*'MONTHLY DATA'!CC300</f>
        <v>20428849.576963577</v>
      </c>
      <c r="BG1133" s="236">
        <f>BF1128*'MONTHLY DATA'!CD300</f>
        <v>2434439.5380230681</v>
      </c>
      <c r="BH1133" s="236">
        <f>BG1128*'MONTHLY DATA'!CE300</f>
        <v>33142188.379825842</v>
      </c>
      <c r="BI1133" s="236">
        <f>BH1128*'MONTHLY DATA'!CF300</f>
        <v>25330450.477381904</v>
      </c>
      <c r="BJ1133" s="236">
        <f>BI1128*'MONTHLY DATA'!CG300</f>
        <v>45644233.219630316</v>
      </c>
      <c r="BK1133" s="236">
        <f>BJ1128*'MONTHLY DATA'!CH300</f>
        <v>76177204.694966882</v>
      </c>
      <c r="BL1133" s="236">
        <f>BK1128*'MONTHLY DATA'!CI300</f>
        <v>4872036.1165735153</v>
      </c>
      <c r="BM1133" s="236">
        <f>BL1128*'MONTHLY DATA'!CJ300</f>
        <v>1059103.2591270457</v>
      </c>
      <c r="BN1133" s="236">
        <f>BM1128*'MONTHLY DATA'!CK300</f>
        <v>5843277.6380634746</v>
      </c>
      <c r="BO1133" s="236">
        <f>BN1128*'MONTHLY DATA'!CL300</f>
        <v>1789442.6511866436</v>
      </c>
      <c r="BP1133" s="236">
        <f>BO1128*'MONTHLY DATA'!CM300</f>
        <v>18996057.693851035</v>
      </c>
      <c r="BQ1133" s="236">
        <f>BP1128*'MONTHLY DATA'!CN300</f>
        <v>16008949.65624159</v>
      </c>
      <c r="BR1133" s="236">
        <f>BQ1128*'MONTHLY DATA'!CO300</f>
        <v>5538766.4235062515</v>
      </c>
      <c r="BS1133" s="236">
        <f>BR1128*'MONTHLY DATA'!CP300</f>
        <v>896199.30460940383</v>
      </c>
      <c r="BT1133" s="236">
        <f>BS1128*'MONTHLY DATA'!CQ300</f>
        <v>13573077.4523839</v>
      </c>
      <c r="BU1133" s="236">
        <f>BT1128*'MONTHLY DATA'!CR300</f>
        <v>7930075.1260432201</v>
      </c>
      <c r="BV1133" s="236">
        <f>BU1128*'MONTHLY DATA'!CS300</f>
        <v>10474185.187119437</v>
      </c>
      <c r="BW1133" s="224">
        <f t="shared" si="729"/>
        <v>1155470304.775938</v>
      </c>
    </row>
    <row r="1134" spans="1:75" x14ac:dyDescent="0.25">
      <c r="A1134" s="180" t="s">
        <v>57</v>
      </c>
      <c r="D1134" s="236">
        <f>D1133*'MONTHLY DATA'!AA301</f>
        <v>0</v>
      </c>
      <c r="E1134" s="236">
        <f>E1133*'MONTHLY DATA'!AB301</f>
        <v>0</v>
      </c>
      <c r="F1134" s="236">
        <f>F1133*'MONTHLY DATA'!AC301</f>
        <v>0</v>
      </c>
      <c r="G1134" s="236">
        <f>G1133*'MONTHLY DATA'!AD301</f>
        <v>0</v>
      </c>
      <c r="H1134" s="236">
        <f>H1133*'MONTHLY DATA'!AE301</f>
        <v>0</v>
      </c>
      <c r="I1134" s="236">
        <f>I1133*'MONTHLY DATA'!AF301</f>
        <v>0</v>
      </c>
      <c r="J1134" s="236">
        <f>J1133*'MONTHLY DATA'!AG301</f>
        <v>0</v>
      </c>
      <c r="K1134" s="236">
        <f>K1133*'MONTHLY DATA'!AH301</f>
        <v>0</v>
      </c>
      <c r="L1134" s="236">
        <f>L1133*'MONTHLY DATA'!AI301</f>
        <v>0</v>
      </c>
      <c r="M1134" s="236">
        <f>M1133*'MONTHLY DATA'!AJ301</f>
        <v>0</v>
      </c>
      <c r="N1134" s="236">
        <f>N1133*'MONTHLY DATA'!AK301</f>
        <v>0</v>
      </c>
      <c r="O1134" s="236">
        <f>O1133*'MONTHLY DATA'!AL301</f>
        <v>0</v>
      </c>
      <c r="P1134" s="236">
        <f>P1133*'MONTHLY DATA'!AM301</f>
        <v>868266.46510802803</v>
      </c>
      <c r="Q1134" s="236">
        <f>Q1133*'MONTHLY DATA'!AN301</f>
        <v>0</v>
      </c>
      <c r="R1134" s="236">
        <f>R1133*'MONTHLY DATA'!AO301</f>
        <v>60641.917352707853</v>
      </c>
      <c r="S1134" s="236">
        <f>S1133*'MONTHLY DATA'!AP301</f>
        <v>0</v>
      </c>
      <c r="T1134" s="236">
        <f>T1133*'MONTHLY DATA'!AQ301</f>
        <v>1000693.4107959965</v>
      </c>
      <c r="U1134" s="236">
        <f>U1133*'MONTHLY DATA'!AR301</f>
        <v>629435.22544733726</v>
      </c>
      <c r="V1134" s="236">
        <f>V1133*'MONTHLY DATA'!AS301</f>
        <v>360346.64447011828</v>
      </c>
      <c r="W1134" s="236">
        <f>W1133*'MONTHLY DATA'!AT301</f>
        <v>0</v>
      </c>
      <c r="X1134" s="236">
        <f>X1133*'MONTHLY DATA'!AU301</f>
        <v>515012.35366618965</v>
      </c>
      <c r="Y1134" s="236">
        <f>Y1133*'MONTHLY DATA'!AV301</f>
        <v>366717.53815034992</v>
      </c>
      <c r="Z1134" s="236">
        <f>Z1133*'MONTHLY DATA'!AW301</f>
        <v>449104.4094179215</v>
      </c>
      <c r="AA1134" s="236">
        <f>AA1133*'MONTHLY DATA'!AX301</f>
        <v>706533.84220628254</v>
      </c>
      <c r="AB1134" s="236">
        <f>AB1133*'MONTHLY DATA'!AY301</f>
        <v>461147.59023703565</v>
      </c>
      <c r="AC1134" s="236">
        <f>AC1133*'MONTHLY DATA'!AZ301</f>
        <v>8633.6851966960967</v>
      </c>
      <c r="AD1134" s="236">
        <f>AD1133*'MONTHLY DATA'!BA301</f>
        <v>247476.75367385265</v>
      </c>
      <c r="AE1134" s="236">
        <f>AE1133*'MONTHLY DATA'!BB301</f>
        <v>28597.07826679189</v>
      </c>
      <c r="AF1134" s="236">
        <f>AF1133*'MONTHLY DATA'!BC301</f>
        <v>666484.15466426872</v>
      </c>
      <c r="AG1134" s="236">
        <f>AG1133*'MONTHLY DATA'!BD301</f>
        <v>744513.62236413721</v>
      </c>
      <c r="AH1134" s="236">
        <f>AH1133*'MONTHLY DATA'!BE301</f>
        <v>422063.02232273115</v>
      </c>
      <c r="AI1134" s="236">
        <f>AI1133*'MONTHLY DATA'!BF301</f>
        <v>10905.781644856284</v>
      </c>
      <c r="AJ1134" s="236">
        <f>AJ1133*'MONTHLY DATA'!BG301</f>
        <v>491694.27222071454</v>
      </c>
      <c r="AK1134" s="236">
        <f>AK1133*'MONTHLY DATA'!BH301</f>
        <v>355747.76904089848</v>
      </c>
      <c r="AL1134" s="236">
        <f>AL1133*'MONTHLY DATA'!BI301</f>
        <v>922175.93638369255</v>
      </c>
      <c r="AM1134" s="236">
        <f>AM1133*'MONTHLY DATA'!BJ301</f>
        <v>1426253.5221781784</v>
      </c>
      <c r="AN1134" s="236">
        <f>AN1133*'MONTHLY DATA'!BK301</f>
        <v>262506.59738559637</v>
      </c>
      <c r="AO1134" s="236">
        <f>AO1133*'MONTHLY DATA'!BL301</f>
        <v>27862.264994922793</v>
      </c>
      <c r="AP1134" s="236">
        <f>AP1133*'MONTHLY DATA'!BM301</f>
        <v>232132.76721062054</v>
      </c>
      <c r="AQ1134" s="236">
        <f>AQ1133*'MONTHLY DATA'!BN301</f>
        <v>62389.733624035034</v>
      </c>
      <c r="AR1134" s="236">
        <f>AR1133*'MONTHLY DATA'!BO301</f>
        <v>859659.07556497562</v>
      </c>
      <c r="AS1134" s="236">
        <f>AS1133*'MONTHLY DATA'!BP301</f>
        <v>534460.49259054265</v>
      </c>
      <c r="AT1134" s="236">
        <f>AT1133*'MONTHLY DATA'!BQ301</f>
        <v>238298.40295347152</v>
      </c>
      <c r="AU1134" s="236">
        <f>AU1133*'MONTHLY DATA'!BR301</f>
        <v>43103.803988915526</v>
      </c>
      <c r="AV1134" s="236">
        <f>AV1133*'MONTHLY DATA'!BS301</f>
        <v>529931.65293049451</v>
      </c>
      <c r="AW1134" s="236">
        <f>AW1133*'MONTHLY DATA'!BT301</f>
        <v>347445.66114793846</v>
      </c>
      <c r="AX1134" s="236">
        <f>AX1133*'MONTHLY DATA'!BU301</f>
        <v>470876.66188171483</v>
      </c>
      <c r="AY1134" s="236">
        <f>AY1133*'MONTHLY DATA'!BV301</f>
        <v>1031383.2492972442</v>
      </c>
      <c r="AZ1134" s="236">
        <f>AZ1133*'MONTHLY DATA'!BW301</f>
        <v>0</v>
      </c>
      <c r="BA1134" s="236">
        <f>BA1133*'MONTHLY DATA'!BX301</f>
        <v>0</v>
      </c>
      <c r="BB1134" s="236">
        <f>BB1133*'MONTHLY DATA'!BY301</f>
        <v>0</v>
      </c>
      <c r="BC1134" s="236">
        <f>BC1133*'MONTHLY DATA'!BZ301</f>
        <v>0</v>
      </c>
      <c r="BD1134" s="236">
        <f>BD1133*'MONTHLY DATA'!CA301</f>
        <v>0</v>
      </c>
      <c r="BE1134" s="236">
        <f>BE1133*'MONTHLY DATA'!CB301</f>
        <v>0</v>
      </c>
      <c r="BF1134" s="236">
        <f>BF1133*'MONTHLY DATA'!CC301</f>
        <v>0</v>
      </c>
      <c r="BG1134" s="236">
        <f>BG1133*'MONTHLY DATA'!CD301</f>
        <v>0</v>
      </c>
      <c r="BH1134" s="236">
        <f>BH1133*'MONTHLY DATA'!CE301</f>
        <v>0</v>
      </c>
      <c r="BI1134" s="236">
        <f>BI1133*'MONTHLY DATA'!CF301</f>
        <v>0</v>
      </c>
      <c r="BJ1134" s="236">
        <f>BJ1133*'MONTHLY DATA'!CG301</f>
        <v>0</v>
      </c>
      <c r="BK1134" s="236">
        <f>BK1133*'MONTHLY DATA'!CH301</f>
        <v>0</v>
      </c>
      <c r="BL1134" s="236">
        <f>BL1133*'MONTHLY DATA'!CI301</f>
        <v>0</v>
      </c>
      <c r="BM1134" s="236">
        <f>BM1133*'MONTHLY DATA'!CJ301</f>
        <v>0</v>
      </c>
      <c r="BN1134" s="236">
        <f>BN1133*'MONTHLY DATA'!CK301</f>
        <v>0</v>
      </c>
      <c r="BO1134" s="236">
        <f>BO1133*'MONTHLY DATA'!CL301</f>
        <v>0</v>
      </c>
      <c r="BP1134" s="236">
        <f>BP1133*'MONTHLY DATA'!CM301</f>
        <v>0</v>
      </c>
      <c r="BQ1134" s="236">
        <f>BQ1133*'MONTHLY DATA'!CN301</f>
        <v>0</v>
      </c>
      <c r="BR1134" s="236">
        <f>BR1133*'MONTHLY DATA'!CO301</f>
        <v>0</v>
      </c>
      <c r="BS1134" s="236">
        <f>BS1133*'MONTHLY DATA'!CP301</f>
        <v>0</v>
      </c>
      <c r="BT1134" s="236">
        <f>BT1133*'MONTHLY DATA'!CQ301</f>
        <v>0</v>
      </c>
      <c r="BU1134" s="236">
        <f>BU1133*'MONTHLY DATA'!CR301</f>
        <v>0</v>
      </c>
      <c r="BV1134" s="236">
        <f>BV1133*'MONTHLY DATA'!CS301</f>
        <v>0</v>
      </c>
      <c r="BW1134" s="224">
        <f t="shared" si="729"/>
        <v>15382495.35837926</v>
      </c>
    </row>
    <row r="1135" spans="1:75" x14ac:dyDescent="0.25">
      <c r="A1135" s="180" t="s">
        <v>58</v>
      </c>
      <c r="E1135" s="236">
        <f>C1128*'MONTHLY DATA'!AA302</f>
        <v>0</v>
      </c>
      <c r="F1135" s="236">
        <f>D1128*'MONTHLY DATA'!AB302</f>
        <v>0</v>
      </c>
      <c r="G1135" s="236">
        <f>E1128*'MONTHLY DATA'!AC302</f>
        <v>0</v>
      </c>
      <c r="H1135" s="236">
        <f>F1128*'MONTHLY DATA'!AD302</f>
        <v>0</v>
      </c>
      <c r="I1135" s="236">
        <f>G1128*'MONTHLY DATA'!AE302</f>
        <v>0</v>
      </c>
      <c r="J1135" s="236">
        <f>H1128*'MONTHLY DATA'!AF302</f>
        <v>0</v>
      </c>
      <c r="K1135" s="236">
        <f>I1128*'MONTHLY DATA'!AG302</f>
        <v>0</v>
      </c>
      <c r="L1135" s="236">
        <f>J1128*'MONTHLY DATA'!AH302</f>
        <v>0</v>
      </c>
      <c r="M1135" s="236">
        <f>K1128*'MONTHLY DATA'!AI302</f>
        <v>0</v>
      </c>
      <c r="N1135" s="236">
        <f>L1128*'MONTHLY DATA'!AJ302</f>
        <v>0</v>
      </c>
      <c r="O1135" s="236">
        <f>M1128*'MONTHLY DATA'!AK302</f>
        <v>0</v>
      </c>
      <c r="P1135" s="236">
        <f>N1128*'MONTHLY DATA'!AL302</f>
        <v>0</v>
      </c>
      <c r="Q1135" s="236">
        <f>O1128*'MONTHLY DATA'!AM302</f>
        <v>38589620.671467923</v>
      </c>
      <c r="R1135" s="236">
        <f>P1128*'MONTHLY DATA'!AN302</f>
        <v>0</v>
      </c>
      <c r="S1135" s="236">
        <f>Q1128*'MONTHLY DATA'!AO302</f>
        <v>2695196.3267870159</v>
      </c>
      <c r="T1135" s="236">
        <f>R1128*'MONTHLY DATA'!AP302</f>
        <v>0</v>
      </c>
      <c r="U1135" s="236">
        <f>S1128*'MONTHLY DATA'!AQ302</f>
        <v>44475262.702044301</v>
      </c>
      <c r="V1135" s="236">
        <f>T1128*'MONTHLY DATA'!AR302</f>
        <v>27974898.90877055</v>
      </c>
      <c r="W1135" s="236">
        <f>U1128*'MONTHLY DATA'!AS302</f>
        <v>16015406.420894146</v>
      </c>
      <c r="X1135" s="236">
        <f>V1128*'MONTHLY DATA'!AT302</f>
        <v>0</v>
      </c>
      <c r="Y1135" s="236">
        <f>W1128*'MONTHLY DATA'!AU302</f>
        <v>22889437.940719545</v>
      </c>
      <c r="Z1135" s="236">
        <f>X1128*'MONTHLY DATA'!AV302</f>
        <v>16298557.251126666</v>
      </c>
      <c r="AA1135" s="236">
        <f>Y1128*'MONTHLY DATA'!AW302</f>
        <v>19960195.974129848</v>
      </c>
      <c r="AB1135" s="236">
        <f>Z1128*'MONTHLY DATA'!AX302</f>
        <v>31401504.098057002</v>
      </c>
      <c r="AC1135" s="236">
        <f>AA1128*'MONTHLY DATA'!AY302</f>
        <v>0</v>
      </c>
      <c r="AD1135" s="236">
        <f>AB1128*'MONTHLY DATA'!AZ302</f>
        <v>0</v>
      </c>
      <c r="AE1135" s="236">
        <f>AC1128*'MONTHLY DATA'!BA302</f>
        <v>0</v>
      </c>
      <c r="AF1135" s="236">
        <f>AD1128*'MONTHLY DATA'!BB302</f>
        <v>0</v>
      </c>
      <c r="AG1135" s="236">
        <f>AE1128*'MONTHLY DATA'!BC302</f>
        <v>0</v>
      </c>
      <c r="AH1135" s="236">
        <f>AF1128*'MONTHLY DATA'!BD302</f>
        <v>0</v>
      </c>
      <c r="AI1135" s="236">
        <f>AG1128*'MONTHLY DATA'!BE302</f>
        <v>0</v>
      </c>
      <c r="AJ1135" s="236">
        <f>AH1128*'MONTHLY DATA'!BF302</f>
        <v>0</v>
      </c>
      <c r="AK1135" s="236">
        <f>AI1128*'MONTHLY DATA'!BG302</f>
        <v>0</v>
      </c>
      <c r="AL1135" s="236">
        <f>AJ1128*'MONTHLY DATA'!BH302</f>
        <v>0</v>
      </c>
      <c r="AM1135" s="236">
        <f>AK1128*'MONTHLY DATA'!BI302</f>
        <v>0</v>
      </c>
      <c r="AN1135" s="236">
        <f>AL1128*'MONTHLY DATA'!BJ302</f>
        <v>0</v>
      </c>
      <c r="AO1135" s="236">
        <f>AM1128*'MONTHLY DATA'!BK302</f>
        <v>6562664.9346399093</v>
      </c>
      <c r="AP1135" s="236">
        <f>AN1128*'MONTHLY DATA'!BL302</f>
        <v>696556.62487306981</v>
      </c>
      <c r="AQ1135" s="236">
        <f>AO1128*'MONTHLY DATA'!BM302</f>
        <v>5803319.1802655132</v>
      </c>
      <c r="AR1135" s="236">
        <f>AP1128*'MONTHLY DATA'!BN302</f>
        <v>1559743.3406008759</v>
      </c>
      <c r="AS1135" s="236">
        <f>AQ1128*'MONTHLY DATA'!BO302</f>
        <v>21491476.88912439</v>
      </c>
      <c r="AT1135" s="236">
        <f>AR1128*'MONTHLY DATA'!BP302</f>
        <v>13361512.314763565</v>
      </c>
      <c r="AU1135" s="236">
        <f>AS1128*'MONTHLY DATA'!BQ302</f>
        <v>5957460.0738367876</v>
      </c>
      <c r="AV1135" s="236">
        <f>AT1128*'MONTHLY DATA'!BR302</f>
        <v>1077595.0997228881</v>
      </c>
      <c r="AW1135" s="236">
        <f>AU1128*'MONTHLY DATA'!BS302</f>
        <v>13248291.323262362</v>
      </c>
      <c r="AX1135" s="236">
        <f>AV1128*'MONTHLY DATA'!BT302</f>
        <v>8686141.5286984611</v>
      </c>
      <c r="AY1135" s="236">
        <f>AW1128*'MONTHLY DATA'!BU302</f>
        <v>11771916.547042871</v>
      </c>
      <c r="AZ1135" s="236">
        <f>AX1128*'MONTHLY DATA'!BV302</f>
        <v>25784581.232431106</v>
      </c>
      <c r="BA1135" s="236">
        <f>AY1128*'MONTHLY DATA'!BW302</f>
        <v>0</v>
      </c>
      <c r="BB1135" s="236">
        <f>AZ1128*'MONTHLY DATA'!BX302</f>
        <v>0</v>
      </c>
      <c r="BC1135" s="236">
        <f>BA1128*'MONTHLY DATA'!BY302</f>
        <v>0</v>
      </c>
      <c r="BD1135" s="236">
        <f>BB1128*'MONTHLY DATA'!BZ302</f>
        <v>0</v>
      </c>
      <c r="BE1135" s="236">
        <f>BC1128*'MONTHLY DATA'!CA302</f>
        <v>0</v>
      </c>
      <c r="BF1135" s="236">
        <f>BD1128*'MONTHLY DATA'!CB302</f>
        <v>0</v>
      </c>
      <c r="BG1135" s="236">
        <f>BE1128*'MONTHLY DATA'!CC302</f>
        <v>0</v>
      </c>
      <c r="BH1135" s="236">
        <f>BF1128*'MONTHLY DATA'!CD302</f>
        <v>0</v>
      </c>
      <c r="BI1135" s="236">
        <f>BG1128*'MONTHLY DATA'!CE302</f>
        <v>0</v>
      </c>
      <c r="BJ1135" s="236">
        <f>BH1128*'MONTHLY DATA'!CF302</f>
        <v>0</v>
      </c>
      <c r="BK1135" s="236">
        <f>BI1128*'MONTHLY DATA'!CG302</f>
        <v>0</v>
      </c>
      <c r="BL1135" s="236">
        <f>BJ1128*'MONTHLY DATA'!CH302</f>
        <v>0</v>
      </c>
      <c r="BM1135" s="236">
        <f>BK1128*'MONTHLY DATA'!CI302</f>
        <v>0</v>
      </c>
      <c r="BN1135" s="236">
        <f>BL1128*'MONTHLY DATA'!CJ302</f>
        <v>0</v>
      </c>
      <c r="BO1135" s="236">
        <f>BM1128*'MONTHLY DATA'!CK302</f>
        <v>0</v>
      </c>
      <c r="BP1135" s="236">
        <f>BN1128*'MONTHLY DATA'!CL302</f>
        <v>0</v>
      </c>
      <c r="BQ1135" s="236">
        <f>BO1128*'MONTHLY DATA'!CM302</f>
        <v>0</v>
      </c>
      <c r="BR1135" s="236">
        <f>BP1128*'MONTHLY DATA'!CN302</f>
        <v>0</v>
      </c>
      <c r="BS1135" s="236">
        <f>BQ1128*'MONTHLY DATA'!CO302</f>
        <v>0</v>
      </c>
      <c r="BT1135" s="236">
        <f>BR1128*'MONTHLY DATA'!CP302</f>
        <v>0</v>
      </c>
      <c r="BU1135" s="236">
        <f>BS1128*'MONTHLY DATA'!CQ302</f>
        <v>0</v>
      </c>
      <c r="BV1135" s="236">
        <f>BT1128*'MONTHLY DATA'!CR302</f>
        <v>0</v>
      </c>
      <c r="BW1135" s="224">
        <f t="shared" si="729"/>
        <v>336301339.3832587</v>
      </c>
    </row>
    <row r="1136" spans="1:75" x14ac:dyDescent="0.25">
      <c r="A1136" s="180" t="s">
        <v>57</v>
      </c>
      <c r="E1136" s="236">
        <f>E1135*'MONTHLY DATA'!AA303</f>
        <v>0</v>
      </c>
      <c r="F1136" s="236">
        <f>F1135*'MONTHLY DATA'!AB303</f>
        <v>0</v>
      </c>
      <c r="G1136" s="236">
        <f>G1135*'MONTHLY DATA'!AC303</f>
        <v>0</v>
      </c>
      <c r="H1136" s="236">
        <f>H1135*'MONTHLY DATA'!AD303</f>
        <v>0</v>
      </c>
      <c r="I1136" s="236">
        <f>I1135*'MONTHLY DATA'!AE303</f>
        <v>0</v>
      </c>
      <c r="J1136" s="236">
        <f>J1135*'MONTHLY DATA'!AF303</f>
        <v>0</v>
      </c>
      <c r="K1136" s="236">
        <f>K1135*'MONTHLY DATA'!AG303</f>
        <v>0</v>
      </c>
      <c r="L1136" s="236">
        <f>L1135*'MONTHLY DATA'!AH303</f>
        <v>0</v>
      </c>
      <c r="M1136" s="236">
        <f>M1135*'MONTHLY DATA'!AI303</f>
        <v>0</v>
      </c>
      <c r="N1136" s="236">
        <f>N1135*'MONTHLY DATA'!AJ303</f>
        <v>0</v>
      </c>
      <c r="O1136" s="236">
        <f>O1135*'MONTHLY DATA'!AK303</f>
        <v>0</v>
      </c>
      <c r="P1136" s="236">
        <f>P1135*'MONTHLY DATA'!AL303</f>
        <v>0</v>
      </c>
      <c r="Q1136" s="236">
        <f>Q1135*'MONTHLY DATA'!AM303</f>
        <v>0</v>
      </c>
      <c r="R1136" s="236">
        <f>R1135*'MONTHLY DATA'!AN303</f>
        <v>0</v>
      </c>
      <c r="S1136" s="236">
        <f>S1135*'MONTHLY DATA'!AO303</f>
        <v>0</v>
      </c>
      <c r="T1136" s="236">
        <f>T1135*'MONTHLY DATA'!AP303</f>
        <v>0</v>
      </c>
      <c r="U1136" s="236">
        <f>U1135*'MONTHLY DATA'!AQ303</f>
        <v>0</v>
      </c>
      <c r="V1136" s="236">
        <f>V1135*'MONTHLY DATA'!AR303</f>
        <v>0</v>
      </c>
      <c r="W1136" s="236">
        <f>W1135*'MONTHLY DATA'!AS303</f>
        <v>0</v>
      </c>
      <c r="X1136" s="236">
        <f>X1135*'MONTHLY DATA'!AT303</f>
        <v>0</v>
      </c>
      <c r="Y1136" s="236">
        <f>Y1135*'MONTHLY DATA'!AU303</f>
        <v>0</v>
      </c>
      <c r="Z1136" s="236">
        <f>Z1135*'MONTHLY DATA'!AV303</f>
        <v>0</v>
      </c>
      <c r="AA1136" s="236">
        <f>AA1135*'MONTHLY DATA'!AW303</f>
        <v>0</v>
      </c>
      <c r="AB1136" s="236">
        <f>AB1135*'MONTHLY DATA'!AX303</f>
        <v>0</v>
      </c>
      <c r="AC1136" s="236">
        <f>AC1135*'MONTHLY DATA'!AY303</f>
        <v>0</v>
      </c>
      <c r="AD1136" s="236">
        <f>AD1135*'MONTHLY DATA'!AZ303</f>
        <v>0</v>
      </c>
      <c r="AE1136" s="236">
        <f>AE1135*'MONTHLY DATA'!BA303</f>
        <v>0</v>
      </c>
      <c r="AF1136" s="236">
        <f>AF1135*'MONTHLY DATA'!BB303</f>
        <v>0</v>
      </c>
      <c r="AG1136" s="236">
        <f>AG1135*'MONTHLY DATA'!BC303</f>
        <v>0</v>
      </c>
      <c r="AH1136" s="236">
        <f>AH1135*'MONTHLY DATA'!BD303</f>
        <v>0</v>
      </c>
      <c r="AI1136" s="236">
        <f>AI1135*'MONTHLY DATA'!BE303</f>
        <v>0</v>
      </c>
      <c r="AJ1136" s="236">
        <f>AJ1135*'MONTHLY DATA'!BF303</f>
        <v>0</v>
      </c>
      <c r="AK1136" s="236">
        <f>AK1135*'MONTHLY DATA'!BG303</f>
        <v>0</v>
      </c>
      <c r="AL1136" s="236">
        <f>AL1135*'MONTHLY DATA'!BH303</f>
        <v>0</v>
      </c>
      <c r="AM1136" s="236">
        <f>AM1135*'MONTHLY DATA'!BI303</f>
        <v>0</v>
      </c>
      <c r="AN1136" s="236">
        <f>AN1135*'MONTHLY DATA'!BJ303</f>
        <v>0</v>
      </c>
      <c r="AO1136" s="236">
        <f>AO1135*'MONTHLY DATA'!BK303</f>
        <v>0</v>
      </c>
      <c r="AP1136" s="236">
        <f>AP1135*'MONTHLY DATA'!BL303</f>
        <v>0</v>
      </c>
      <c r="AQ1136" s="236">
        <f>AQ1135*'MONTHLY DATA'!BM303</f>
        <v>0</v>
      </c>
      <c r="AR1136" s="236">
        <f>AR1135*'MONTHLY DATA'!BN303</f>
        <v>0</v>
      </c>
      <c r="AS1136" s="236">
        <f>AS1135*'MONTHLY DATA'!BO303</f>
        <v>0</v>
      </c>
      <c r="AT1136" s="236">
        <f>AT1135*'MONTHLY DATA'!BP303</f>
        <v>0</v>
      </c>
      <c r="AU1136" s="236">
        <f>AU1135*'MONTHLY DATA'!BQ303</f>
        <v>0</v>
      </c>
      <c r="AV1136" s="236">
        <f>AV1135*'MONTHLY DATA'!BR303</f>
        <v>0</v>
      </c>
      <c r="AW1136" s="236">
        <f>AW1135*'MONTHLY DATA'!BS303</f>
        <v>0</v>
      </c>
      <c r="AX1136" s="236">
        <f>AX1135*'MONTHLY DATA'!BT303</f>
        <v>0</v>
      </c>
      <c r="AY1136" s="236">
        <f>AY1135*'MONTHLY DATA'!BU303</f>
        <v>0</v>
      </c>
      <c r="AZ1136" s="236">
        <f>AZ1135*'MONTHLY DATA'!BV303</f>
        <v>0</v>
      </c>
      <c r="BA1136" s="236">
        <f>BA1135*'MONTHLY DATA'!BW303</f>
        <v>0</v>
      </c>
      <c r="BB1136" s="236">
        <f>BB1135*'MONTHLY DATA'!BX303</f>
        <v>0</v>
      </c>
      <c r="BC1136" s="236">
        <f>BC1135*'MONTHLY DATA'!BY303</f>
        <v>0</v>
      </c>
      <c r="BD1136" s="236">
        <f>BD1135*'MONTHLY DATA'!BZ303</f>
        <v>0</v>
      </c>
      <c r="BE1136" s="236">
        <f>BE1135*'MONTHLY DATA'!CA303</f>
        <v>0</v>
      </c>
      <c r="BF1136" s="236">
        <f>BF1135*'MONTHLY DATA'!CB303</f>
        <v>0</v>
      </c>
      <c r="BG1136" s="236">
        <f>BG1135*'MONTHLY DATA'!CC303</f>
        <v>0</v>
      </c>
      <c r="BH1136" s="236">
        <f>BH1135*'MONTHLY DATA'!CD303</f>
        <v>0</v>
      </c>
      <c r="BI1136" s="236">
        <f>BI1135*'MONTHLY DATA'!CE303</f>
        <v>0</v>
      </c>
      <c r="BJ1136" s="236">
        <f>BJ1135*'MONTHLY DATA'!CF303</f>
        <v>0</v>
      </c>
      <c r="BK1136" s="236">
        <f>BK1135*'MONTHLY DATA'!CG303</f>
        <v>0</v>
      </c>
      <c r="BL1136" s="236">
        <f>BL1135*'MONTHLY DATA'!CH303</f>
        <v>0</v>
      </c>
      <c r="BM1136" s="236">
        <f>BM1135*'MONTHLY DATA'!CI303</f>
        <v>0</v>
      </c>
      <c r="BN1136" s="236">
        <f>BN1135*'MONTHLY DATA'!CJ303</f>
        <v>0</v>
      </c>
      <c r="BO1136" s="236">
        <f>BO1135*'MONTHLY DATA'!CK303</f>
        <v>0</v>
      </c>
      <c r="BP1136" s="236">
        <f>BP1135*'MONTHLY DATA'!CL303</f>
        <v>0</v>
      </c>
      <c r="BQ1136" s="236">
        <f>BQ1135*'MONTHLY DATA'!CM303</f>
        <v>0</v>
      </c>
      <c r="BR1136" s="236">
        <f>BR1135*'MONTHLY DATA'!CN303</f>
        <v>0</v>
      </c>
      <c r="BS1136" s="236">
        <f>BS1135*'MONTHLY DATA'!CO303</f>
        <v>0</v>
      </c>
      <c r="BT1136" s="236">
        <f>BT1135*'MONTHLY DATA'!CP303</f>
        <v>0</v>
      </c>
      <c r="BU1136" s="236">
        <f>BU1135*'MONTHLY DATA'!CQ303</f>
        <v>0</v>
      </c>
      <c r="BV1136" s="236">
        <f>BV1135*'MONTHLY DATA'!CR303</f>
        <v>0</v>
      </c>
      <c r="BW1136" s="224">
        <f t="shared" si="729"/>
        <v>0</v>
      </c>
    </row>
    <row r="1137" spans="1:75" x14ac:dyDescent="0.25">
      <c r="A1137" s="180" t="s">
        <v>59</v>
      </c>
      <c r="F1137" s="236">
        <f>C1128*'MONTHLY DATA'!AA304</f>
        <v>0</v>
      </c>
      <c r="G1137" s="236">
        <f>D1128*'MONTHLY DATA'!AB304</f>
        <v>0</v>
      </c>
      <c r="H1137" s="236">
        <f>E1128*'MONTHLY DATA'!AC304</f>
        <v>0</v>
      </c>
      <c r="I1137" s="236">
        <f>F1128*'MONTHLY DATA'!AD304</f>
        <v>0</v>
      </c>
      <c r="J1137" s="236">
        <f>G1128*'MONTHLY DATA'!AE304</f>
        <v>0</v>
      </c>
      <c r="K1137" s="236">
        <f>H1128*'MONTHLY DATA'!AF304</f>
        <v>0</v>
      </c>
      <c r="L1137" s="236">
        <f>I1128*'MONTHLY DATA'!AG304</f>
        <v>0</v>
      </c>
      <c r="M1137" s="236">
        <f>J1128*'MONTHLY DATA'!AH304</f>
        <v>0</v>
      </c>
      <c r="N1137" s="236">
        <f>K1128*'MONTHLY DATA'!AI304</f>
        <v>0</v>
      </c>
      <c r="O1137" s="236">
        <f>L1128*'MONTHLY DATA'!AJ304</f>
        <v>0</v>
      </c>
      <c r="P1137" s="236">
        <f>M1128*'MONTHLY DATA'!AK304</f>
        <v>0</v>
      </c>
      <c r="Q1137" s="236">
        <f>N1128*'MONTHLY DATA'!AL304</f>
        <v>0</v>
      </c>
      <c r="R1137" s="236">
        <f>O1128*'MONTHLY DATA'!AM304</f>
        <v>19294810.335733961</v>
      </c>
      <c r="S1137" s="236">
        <f>P1128*'MONTHLY DATA'!AN304</f>
        <v>0</v>
      </c>
      <c r="T1137" s="236">
        <f>Q1128*'MONTHLY DATA'!AO304</f>
        <v>1347598.1633935079</v>
      </c>
      <c r="U1137" s="236">
        <f>R1128*'MONTHLY DATA'!AP304</f>
        <v>0</v>
      </c>
      <c r="V1137" s="236">
        <f>S1128*'MONTHLY DATA'!AQ304</f>
        <v>22237631.35102215</v>
      </c>
      <c r="W1137" s="236">
        <f>T1128*'MONTHLY DATA'!AR304</f>
        <v>13987449.454385275</v>
      </c>
      <c r="X1137" s="236">
        <f>U1128*'MONTHLY DATA'!AS304</f>
        <v>8007703.210447073</v>
      </c>
      <c r="Y1137" s="236">
        <f>V1128*'MONTHLY DATA'!AT304</f>
        <v>0</v>
      </c>
      <c r="Z1137" s="236">
        <f>W1128*'MONTHLY DATA'!AU304</f>
        <v>11444718.970359772</v>
      </c>
      <c r="AA1137" s="236">
        <f>X1128*'MONTHLY DATA'!AV304</f>
        <v>8149278.6255633328</v>
      </c>
      <c r="AB1137" s="236">
        <f>Y1128*'MONTHLY DATA'!AW304</f>
        <v>9980097.9870649241</v>
      </c>
      <c r="AC1137" s="236">
        <f>Z1128*'MONTHLY DATA'!AX304</f>
        <v>15700752.049028501</v>
      </c>
      <c r="AD1137" s="236">
        <f>AA1128*'MONTHLY DATA'!AY304</f>
        <v>17567527.247125167</v>
      </c>
      <c r="AE1137" s="236">
        <f>AB1128*'MONTHLY DATA'!AZ304</f>
        <v>328902.29320747033</v>
      </c>
      <c r="AF1137" s="236">
        <f>AC1128*'MONTHLY DATA'!BA304</f>
        <v>9427685.8542420045</v>
      </c>
      <c r="AG1137" s="236">
        <f>AD1128*'MONTHLY DATA'!BB304</f>
        <v>1089412.5054015957</v>
      </c>
      <c r="AH1137" s="236">
        <f>AE1128*'MONTHLY DATA'!BC304</f>
        <v>25389872.558638807</v>
      </c>
      <c r="AI1137" s="236">
        <f>AF1128*'MONTHLY DATA'!BD304</f>
        <v>28362423.709109988</v>
      </c>
      <c r="AJ1137" s="236">
        <f>AG1128*'MONTHLY DATA'!BE304</f>
        <v>16078591.326580236</v>
      </c>
      <c r="AK1137" s="236">
        <f>AH1128*'MONTHLY DATA'!BF304</f>
        <v>415458.34837547748</v>
      </c>
      <c r="AL1137" s="236">
        <f>AI1128*'MONTHLY DATA'!BG304</f>
        <v>18731210.370312937</v>
      </c>
      <c r="AM1137" s="236">
        <f>AJ1128*'MONTHLY DATA'!BH304</f>
        <v>13552295.963462798</v>
      </c>
      <c r="AN1137" s="236">
        <f>AK1128*'MONTHLY DATA'!BI304</f>
        <v>35130511.862235904</v>
      </c>
      <c r="AO1137" s="236">
        <f>AL1128*'MONTHLY DATA'!BJ304</f>
        <v>54333467.511549652</v>
      </c>
      <c r="AP1137" s="236">
        <f>AM1128*'MONTHLY DATA'!BK304</f>
        <v>6562664.9346399093</v>
      </c>
      <c r="AQ1137" s="236">
        <f>AN1128*'MONTHLY DATA'!BL304</f>
        <v>696556.62487306981</v>
      </c>
      <c r="AR1137" s="236">
        <f>AO1128*'MONTHLY DATA'!BM304</f>
        <v>5803319.1802655132</v>
      </c>
      <c r="AS1137" s="236">
        <f>AP1128*'MONTHLY DATA'!BN304</f>
        <v>1559743.3406008759</v>
      </c>
      <c r="AT1137" s="236">
        <f>AQ1128*'MONTHLY DATA'!BO304</f>
        <v>21491476.88912439</v>
      </c>
      <c r="AU1137" s="236">
        <f>AR1128*'MONTHLY DATA'!BP304</f>
        <v>13361512.314763565</v>
      </c>
      <c r="AV1137" s="236">
        <f>AS1128*'MONTHLY DATA'!BQ304</f>
        <v>5957460.0738367876</v>
      </c>
      <c r="AW1137" s="236">
        <f>AT1128*'MONTHLY DATA'!BR304</f>
        <v>1077595.0997228881</v>
      </c>
      <c r="AX1137" s="236">
        <f>AU1128*'MONTHLY DATA'!BS304</f>
        <v>13248291.323262362</v>
      </c>
      <c r="AY1137" s="236">
        <f>AV1128*'MONTHLY DATA'!BT304</f>
        <v>8686141.5286984611</v>
      </c>
      <c r="AZ1137" s="236">
        <f>AW1128*'MONTHLY DATA'!BU304</f>
        <v>11771916.547042871</v>
      </c>
      <c r="BA1137" s="236">
        <f>AX1128*'MONTHLY DATA'!BV304</f>
        <v>25784581.232431106</v>
      </c>
      <c r="BB1137" s="236">
        <f>AY1128*'MONTHLY DATA'!BW304</f>
        <v>5714538.1912913797</v>
      </c>
      <c r="BC1137" s="236">
        <f>AZ1128*'MONTHLY DATA'!BX304</f>
        <v>2007057.7343895608</v>
      </c>
      <c r="BD1137" s="236">
        <f>BA1128*'MONTHLY DATA'!BY304</f>
        <v>10833249.261503922</v>
      </c>
      <c r="BE1137" s="236">
        <f>BB1128*'MONTHLY DATA'!BZ304</f>
        <v>2429442.4379901486</v>
      </c>
      <c r="BF1137" s="236">
        <f>BC1128*'MONTHLY DATA'!CA304</f>
        <v>25384076.124927819</v>
      </c>
      <c r="BG1137" s="236">
        <f>BD1128*'MONTHLY DATA'!CB304</f>
        <v>22418441.299017224</v>
      </c>
      <c r="BH1137" s="236">
        <f>BE1128*'MONTHLY DATA'!CC304</f>
        <v>10214424.788481789</v>
      </c>
      <c r="BI1137" s="236">
        <f>BF1128*'MONTHLY DATA'!CD304</f>
        <v>1217219.7690115341</v>
      </c>
      <c r="BJ1137" s="236">
        <f>BG1128*'MONTHLY DATA'!CE304</f>
        <v>16571094.189912921</v>
      </c>
      <c r="BK1137" s="236">
        <f>BH1128*'MONTHLY DATA'!CF304</f>
        <v>12665225.238690952</v>
      </c>
      <c r="BL1137" s="236">
        <f>BI1128*'MONTHLY DATA'!CG304</f>
        <v>22822116.609815158</v>
      </c>
      <c r="BM1137" s="236">
        <f>BJ1128*'MONTHLY DATA'!CH304</f>
        <v>38088602.347483441</v>
      </c>
      <c r="BN1137" s="236">
        <f>BK1128*'MONTHLY DATA'!CI304</f>
        <v>0</v>
      </c>
      <c r="BO1137" s="236">
        <f>BL1128*'MONTHLY DATA'!CJ304</f>
        <v>0</v>
      </c>
      <c r="BP1137" s="236">
        <f>BM1128*'MONTHLY DATA'!CK304</f>
        <v>0</v>
      </c>
      <c r="BQ1137" s="236">
        <f>BN1128*'MONTHLY DATA'!CL304</f>
        <v>0</v>
      </c>
      <c r="BR1137" s="236">
        <f>BO1128*'MONTHLY DATA'!CM304</f>
        <v>0</v>
      </c>
      <c r="BS1137" s="236">
        <f>BP1128*'MONTHLY DATA'!CN304</f>
        <v>0</v>
      </c>
      <c r="BT1137" s="236">
        <f>BQ1128*'MONTHLY DATA'!CO304</f>
        <v>0</v>
      </c>
      <c r="BU1137" s="236">
        <f>BR1128*'MONTHLY DATA'!CP304</f>
        <v>0</v>
      </c>
      <c r="BV1137" s="236">
        <f>BS1128*'MONTHLY DATA'!CQ304</f>
        <v>0</v>
      </c>
      <c r="BW1137" s="224">
        <f t="shared" si="729"/>
        <v>616924146.77901804</v>
      </c>
    </row>
    <row r="1138" spans="1:75" x14ac:dyDescent="0.25">
      <c r="A1138" s="180" t="s">
        <v>57</v>
      </c>
      <c r="F1138" s="236">
        <f>F1137*'MONTHLY DATA'!AA305</f>
        <v>0</v>
      </c>
      <c r="G1138" s="236">
        <f>G1137*'MONTHLY DATA'!AB305</f>
        <v>0</v>
      </c>
      <c r="H1138" s="236">
        <f>H1137*'MONTHLY DATA'!AC305</f>
        <v>0</v>
      </c>
      <c r="I1138" s="236">
        <f>I1137*'MONTHLY DATA'!AD305</f>
        <v>0</v>
      </c>
      <c r="J1138" s="236">
        <f>J1137*'MONTHLY DATA'!AE305</f>
        <v>0</v>
      </c>
      <c r="K1138" s="236">
        <f>K1137*'MONTHLY DATA'!AF305</f>
        <v>0</v>
      </c>
      <c r="L1138" s="236">
        <f>L1137*'MONTHLY DATA'!AG305</f>
        <v>0</v>
      </c>
      <c r="M1138" s="236">
        <f>M1137*'MONTHLY DATA'!AH305</f>
        <v>0</v>
      </c>
      <c r="N1138" s="236">
        <f>N1137*'MONTHLY DATA'!AI305</f>
        <v>0</v>
      </c>
      <c r="O1138" s="236">
        <f>O1137*'MONTHLY DATA'!AJ305</f>
        <v>0</v>
      </c>
      <c r="P1138" s="236">
        <f>P1137*'MONTHLY DATA'!AK305</f>
        <v>0</v>
      </c>
      <c r="Q1138" s="236">
        <f>Q1137*'MONTHLY DATA'!AL305</f>
        <v>0</v>
      </c>
      <c r="R1138" s="236">
        <f>R1137*'MONTHLY DATA'!AM305</f>
        <v>0</v>
      </c>
      <c r="S1138" s="236">
        <f>S1137*'MONTHLY DATA'!AN305</f>
        <v>0</v>
      </c>
      <c r="T1138" s="236">
        <f>T1137*'MONTHLY DATA'!AO305</f>
        <v>0</v>
      </c>
      <c r="U1138" s="236">
        <f>U1137*'MONTHLY DATA'!AP305</f>
        <v>0</v>
      </c>
      <c r="V1138" s="236">
        <f>V1137*'MONTHLY DATA'!AQ305</f>
        <v>0</v>
      </c>
      <c r="W1138" s="236">
        <f>W1137*'MONTHLY DATA'!AR305</f>
        <v>0</v>
      </c>
      <c r="X1138" s="236">
        <f>X1137*'MONTHLY DATA'!AS305</f>
        <v>0</v>
      </c>
      <c r="Y1138" s="236">
        <f>Y1137*'MONTHLY DATA'!AT305</f>
        <v>0</v>
      </c>
      <c r="Z1138" s="236">
        <f>Z1137*'MONTHLY DATA'!AU305</f>
        <v>0</v>
      </c>
      <c r="AA1138" s="236">
        <f>AA1137*'MONTHLY DATA'!AV305</f>
        <v>0</v>
      </c>
      <c r="AB1138" s="236">
        <f>AB1137*'MONTHLY DATA'!AW305</f>
        <v>0</v>
      </c>
      <c r="AC1138" s="236">
        <f>AC1137*'MONTHLY DATA'!AX305</f>
        <v>0</v>
      </c>
      <c r="AD1138" s="236">
        <f>AD1137*'MONTHLY DATA'!AY305</f>
        <v>0</v>
      </c>
      <c r="AE1138" s="236">
        <f>AE1137*'MONTHLY DATA'!AZ305</f>
        <v>0</v>
      </c>
      <c r="AF1138" s="236">
        <f>AF1137*'MONTHLY DATA'!BA305</f>
        <v>0</v>
      </c>
      <c r="AG1138" s="236">
        <f>AG1137*'MONTHLY DATA'!BB305</f>
        <v>0</v>
      </c>
      <c r="AH1138" s="236">
        <f>AH1137*'MONTHLY DATA'!BC305</f>
        <v>0</v>
      </c>
      <c r="AI1138" s="236">
        <f>AI1137*'MONTHLY DATA'!BD305</f>
        <v>0</v>
      </c>
      <c r="AJ1138" s="236">
        <f>AJ1137*'MONTHLY DATA'!BE305</f>
        <v>0</v>
      </c>
      <c r="AK1138" s="236">
        <f>AK1137*'MONTHLY DATA'!BF305</f>
        <v>0</v>
      </c>
      <c r="AL1138" s="236">
        <f>AL1137*'MONTHLY DATA'!BG305</f>
        <v>0</v>
      </c>
      <c r="AM1138" s="236">
        <f>AM1137*'MONTHLY DATA'!BH305</f>
        <v>0</v>
      </c>
      <c r="AN1138" s="236">
        <f>AN1137*'MONTHLY DATA'!BI305</f>
        <v>0</v>
      </c>
      <c r="AO1138" s="236">
        <f>AO1137*'MONTHLY DATA'!BJ305</f>
        <v>0</v>
      </c>
      <c r="AP1138" s="236">
        <f>AP1137*'MONTHLY DATA'!BK305</f>
        <v>0</v>
      </c>
      <c r="AQ1138" s="236">
        <f>AQ1137*'MONTHLY DATA'!BL305</f>
        <v>0</v>
      </c>
      <c r="AR1138" s="236">
        <f>AR1137*'MONTHLY DATA'!BM305</f>
        <v>0</v>
      </c>
      <c r="AS1138" s="236">
        <f>AS1137*'MONTHLY DATA'!BN305</f>
        <v>0</v>
      </c>
      <c r="AT1138" s="236">
        <f>AT1137*'MONTHLY DATA'!BO305</f>
        <v>0</v>
      </c>
      <c r="AU1138" s="236">
        <f>AU1137*'MONTHLY DATA'!BP305</f>
        <v>0</v>
      </c>
      <c r="AV1138" s="236">
        <f>AV1137*'MONTHLY DATA'!BQ305</f>
        <v>0</v>
      </c>
      <c r="AW1138" s="236">
        <f>AW1137*'MONTHLY DATA'!BR305</f>
        <v>0</v>
      </c>
      <c r="AX1138" s="236">
        <f>AX1137*'MONTHLY DATA'!BS305</f>
        <v>0</v>
      </c>
      <c r="AY1138" s="236">
        <f>AY1137*'MONTHLY DATA'!BT305</f>
        <v>0</v>
      </c>
      <c r="AZ1138" s="236">
        <f>AZ1137*'MONTHLY DATA'!BU305</f>
        <v>0</v>
      </c>
      <c r="BA1138" s="236">
        <f>BA1137*'MONTHLY DATA'!BV305</f>
        <v>0</v>
      </c>
      <c r="BB1138" s="236">
        <f>BB1137*'MONTHLY DATA'!BW305</f>
        <v>0</v>
      </c>
      <c r="BC1138" s="236">
        <f>BC1137*'MONTHLY DATA'!BX305</f>
        <v>0</v>
      </c>
      <c r="BD1138" s="236">
        <f>BD1137*'MONTHLY DATA'!BY305</f>
        <v>0</v>
      </c>
      <c r="BE1138" s="236">
        <f>BE1137*'MONTHLY DATA'!BZ305</f>
        <v>0</v>
      </c>
      <c r="BF1138" s="236">
        <f>BF1137*'MONTHLY DATA'!CA305</f>
        <v>0</v>
      </c>
      <c r="BG1138" s="236">
        <f>BG1137*'MONTHLY DATA'!CB305</f>
        <v>0</v>
      </c>
      <c r="BH1138" s="236">
        <f>BH1137*'MONTHLY DATA'!CC305</f>
        <v>0</v>
      </c>
      <c r="BI1138" s="236">
        <f>BI1137*'MONTHLY DATA'!CD305</f>
        <v>0</v>
      </c>
      <c r="BJ1138" s="236">
        <f>BJ1137*'MONTHLY DATA'!CE305</f>
        <v>0</v>
      </c>
      <c r="BK1138" s="236">
        <f>BK1137*'MONTHLY DATA'!CF305</f>
        <v>0</v>
      </c>
      <c r="BL1138" s="236">
        <f>BL1137*'MONTHLY DATA'!CG305</f>
        <v>0</v>
      </c>
      <c r="BM1138" s="236">
        <f>BM1137*'MONTHLY DATA'!CH305</f>
        <v>0</v>
      </c>
      <c r="BN1138" s="236">
        <f>BN1137*'MONTHLY DATA'!CI305</f>
        <v>0</v>
      </c>
      <c r="BO1138" s="236">
        <f>BO1137*'MONTHLY DATA'!CJ305</f>
        <v>0</v>
      </c>
      <c r="BP1138" s="236">
        <f>BP1137*'MONTHLY DATA'!CK305</f>
        <v>0</v>
      </c>
      <c r="BQ1138" s="236">
        <f>BQ1137*'MONTHLY DATA'!CL305</f>
        <v>0</v>
      </c>
      <c r="BR1138" s="236">
        <f>BR1137*'MONTHLY DATA'!CM305</f>
        <v>0</v>
      </c>
      <c r="BS1138" s="236">
        <f>BS1137*'MONTHLY DATA'!CN305</f>
        <v>0</v>
      </c>
      <c r="BT1138" s="236">
        <f>BT1137*'MONTHLY DATA'!CO305</f>
        <v>0</v>
      </c>
      <c r="BU1138" s="236">
        <f>BU1137*'MONTHLY DATA'!CP305</f>
        <v>0</v>
      </c>
      <c r="BV1138" s="236">
        <f>BV1137*'MONTHLY DATA'!CQ305</f>
        <v>0</v>
      </c>
      <c r="BW1138" s="224">
        <f t="shared" si="729"/>
        <v>0</v>
      </c>
    </row>
    <row r="1139" spans="1:75" x14ac:dyDescent="0.25">
      <c r="A1139" s="180" t="s">
        <v>66</v>
      </c>
      <c r="G1139" s="236">
        <f>'MONTHLY DATA'!AA306</f>
        <v>0</v>
      </c>
      <c r="H1139" s="236">
        <f>'MONTHLY DATA'!AB306</f>
        <v>0</v>
      </c>
      <c r="I1139" s="236">
        <f>'MONTHLY DATA'!AC306</f>
        <v>0</v>
      </c>
      <c r="J1139" s="236">
        <f>'MONTHLY DATA'!AD306</f>
        <v>0</v>
      </c>
      <c r="K1139" s="236">
        <f>'MONTHLY DATA'!AE306</f>
        <v>0</v>
      </c>
      <c r="L1139" s="236">
        <f>'MONTHLY DATA'!AF306</f>
        <v>0</v>
      </c>
      <c r="M1139" s="236">
        <f>'MONTHLY DATA'!AG306</f>
        <v>0</v>
      </c>
      <c r="N1139" s="236">
        <f>'MONTHLY DATA'!AH306</f>
        <v>0</v>
      </c>
      <c r="O1139" s="236">
        <f>'MONTHLY DATA'!AI306</f>
        <v>0</v>
      </c>
      <c r="P1139" s="236">
        <f>'MONTHLY DATA'!AJ306</f>
        <v>0</v>
      </c>
      <c r="Q1139" s="236">
        <f>'MONTHLY DATA'!AK306</f>
        <v>0</v>
      </c>
      <c r="R1139" s="236">
        <f>'MONTHLY DATA'!AL306</f>
        <v>0</v>
      </c>
      <c r="S1139" s="236">
        <f>'MONTHLY DATA'!AM306</f>
        <v>0</v>
      </c>
      <c r="T1139" s="236">
        <f>'MONTHLY DATA'!AN306</f>
        <v>0</v>
      </c>
      <c r="U1139" s="236">
        <f>'MONTHLY DATA'!AO306</f>
        <v>0</v>
      </c>
      <c r="V1139" s="236">
        <f>'MONTHLY DATA'!AP306</f>
        <v>0</v>
      </c>
      <c r="W1139" s="236">
        <f>'MONTHLY DATA'!AQ306</f>
        <v>0</v>
      </c>
      <c r="X1139" s="236">
        <f>'MONTHLY DATA'!AR306</f>
        <v>0</v>
      </c>
      <c r="Y1139" s="236">
        <f>'MONTHLY DATA'!AS306</f>
        <v>0</v>
      </c>
      <c r="Z1139" s="236">
        <f>'MONTHLY DATA'!AT306</f>
        <v>0</v>
      </c>
      <c r="AA1139" s="236">
        <f>'MONTHLY DATA'!AU306</f>
        <v>0</v>
      </c>
      <c r="AB1139" s="236">
        <f>'MONTHLY DATA'!AV306</f>
        <v>0</v>
      </c>
      <c r="AC1139" s="236">
        <f>'MONTHLY DATA'!AW306</f>
        <v>0</v>
      </c>
      <c r="AD1139" s="236">
        <f>'MONTHLY DATA'!AX306</f>
        <v>0</v>
      </c>
      <c r="AE1139" s="236">
        <f>'MONTHLY DATA'!AY306</f>
        <v>0</v>
      </c>
      <c r="AF1139" s="236">
        <f>'MONTHLY DATA'!AZ306</f>
        <v>0</v>
      </c>
      <c r="AG1139" s="236">
        <f>'MONTHLY DATA'!BA306</f>
        <v>0</v>
      </c>
      <c r="AH1139" s="236">
        <f>'MONTHLY DATA'!BB306</f>
        <v>0</v>
      </c>
      <c r="AI1139" s="236">
        <f>'MONTHLY DATA'!BC306</f>
        <v>0</v>
      </c>
      <c r="AJ1139" s="236">
        <f>'MONTHLY DATA'!BD306</f>
        <v>0</v>
      </c>
      <c r="AK1139" s="236">
        <f>'MONTHLY DATA'!BE306</f>
        <v>0</v>
      </c>
      <c r="AL1139" s="236">
        <f>'MONTHLY DATA'!BF306</f>
        <v>0</v>
      </c>
      <c r="AM1139" s="236">
        <f>'MONTHLY DATA'!BG306</f>
        <v>0</v>
      </c>
      <c r="AN1139" s="236">
        <f>'MONTHLY DATA'!BH306</f>
        <v>0</v>
      </c>
      <c r="AO1139" s="236">
        <f>'MONTHLY DATA'!BI306</f>
        <v>0</v>
      </c>
      <c r="AP1139" s="236">
        <f>'MONTHLY DATA'!BJ306</f>
        <v>0</v>
      </c>
      <c r="AQ1139" s="236">
        <f>'MONTHLY DATA'!BK306</f>
        <v>0</v>
      </c>
      <c r="AR1139" s="236">
        <f>'MONTHLY DATA'!BL306</f>
        <v>0</v>
      </c>
      <c r="AS1139" s="236">
        <f>'MONTHLY DATA'!BM306</f>
        <v>0</v>
      </c>
      <c r="AT1139" s="236">
        <f>'MONTHLY DATA'!BN306</f>
        <v>0</v>
      </c>
      <c r="AU1139" s="236">
        <f>'MONTHLY DATA'!BO306</f>
        <v>0</v>
      </c>
      <c r="AV1139" s="236">
        <f>'MONTHLY DATA'!BP306</f>
        <v>0</v>
      </c>
      <c r="AW1139" s="236">
        <f>'MONTHLY DATA'!BQ306</f>
        <v>0</v>
      </c>
      <c r="AX1139" s="236">
        <f>'MONTHLY DATA'!BR306</f>
        <v>0</v>
      </c>
      <c r="AY1139" s="236">
        <f>'MONTHLY DATA'!BS306</f>
        <v>0</v>
      </c>
      <c r="AZ1139" s="236">
        <f>'MONTHLY DATA'!BT306</f>
        <v>0</v>
      </c>
      <c r="BA1139" s="236">
        <f>'MONTHLY DATA'!BU306</f>
        <v>0</v>
      </c>
      <c r="BB1139" s="236">
        <f>'MONTHLY DATA'!BV306</f>
        <v>0</v>
      </c>
      <c r="BC1139" s="236">
        <f>'MONTHLY DATA'!BW306</f>
        <v>0</v>
      </c>
      <c r="BD1139" s="236">
        <f>'MONTHLY DATA'!BX306</f>
        <v>0</v>
      </c>
      <c r="BE1139" s="236">
        <f>'MONTHLY DATA'!BY306</f>
        <v>0</v>
      </c>
      <c r="BF1139" s="236">
        <f>'MONTHLY DATA'!BZ306</f>
        <v>0</v>
      </c>
      <c r="BG1139" s="236">
        <f>'MONTHLY DATA'!CA306</f>
        <v>0</v>
      </c>
      <c r="BH1139" s="236">
        <f>'MONTHLY DATA'!CB306</f>
        <v>0</v>
      </c>
      <c r="BI1139" s="236">
        <f>'MONTHLY DATA'!CC306</f>
        <v>0</v>
      </c>
      <c r="BJ1139" s="236">
        <f>'MONTHLY DATA'!CD306</f>
        <v>0</v>
      </c>
      <c r="BK1139" s="236">
        <f>'MONTHLY DATA'!CE306</f>
        <v>0</v>
      </c>
      <c r="BL1139" s="236">
        <f>'MONTHLY DATA'!CF306</f>
        <v>0</v>
      </c>
      <c r="BM1139" s="236">
        <f>'MONTHLY DATA'!CG306</f>
        <v>0</v>
      </c>
      <c r="BN1139" s="236">
        <f>'MONTHLY DATA'!CH306</f>
        <v>0</v>
      </c>
      <c r="BO1139" s="236">
        <f>'MONTHLY DATA'!CI306</f>
        <v>0</v>
      </c>
      <c r="BP1139" s="236">
        <f>'MONTHLY DATA'!CJ306</f>
        <v>0</v>
      </c>
      <c r="BQ1139" s="236">
        <f>'MONTHLY DATA'!CK306</f>
        <v>0</v>
      </c>
      <c r="BR1139" s="236">
        <f>'MONTHLY DATA'!CL306</f>
        <v>0</v>
      </c>
      <c r="BS1139" s="236">
        <f>'MONTHLY DATA'!CM306</f>
        <v>0</v>
      </c>
      <c r="BT1139" s="236">
        <f>'MONTHLY DATA'!CN306</f>
        <v>0</v>
      </c>
      <c r="BU1139" s="236">
        <f>'MONTHLY DATA'!CO306</f>
        <v>0</v>
      </c>
      <c r="BV1139" s="236">
        <f>'MONTHLY DATA'!CP306</f>
        <v>0</v>
      </c>
      <c r="BW1139" s="224">
        <f t="shared" si="729"/>
        <v>0</v>
      </c>
    </row>
    <row r="1140" spans="1:75" ht="16.5" thickBot="1" x14ac:dyDescent="0.3">
      <c r="BW1140" s="224">
        <f t="shared" si="729"/>
        <v>0</v>
      </c>
    </row>
    <row r="1141" spans="1:75" x14ac:dyDescent="0.25">
      <c r="A1141" s="467" t="s">
        <v>534</v>
      </c>
      <c r="C1141" s="800">
        <f>C1131+C1133+C1135+C1137+C1139</f>
        <v>0</v>
      </c>
      <c r="D1141" s="241">
        <f t="shared" ref="D1141:BO1141" si="778">D1131+D1133+D1135+D1137+D1139</f>
        <v>0</v>
      </c>
      <c r="E1141" s="241">
        <f t="shared" si="778"/>
        <v>0</v>
      </c>
      <c r="F1141" s="241">
        <f t="shared" si="778"/>
        <v>0</v>
      </c>
      <c r="G1141" s="241">
        <f t="shared" si="778"/>
        <v>0</v>
      </c>
      <c r="H1141" s="241">
        <f t="shared" si="778"/>
        <v>0</v>
      </c>
      <c r="I1141" s="241">
        <f t="shared" si="778"/>
        <v>0</v>
      </c>
      <c r="J1141" s="241">
        <f t="shared" si="778"/>
        <v>0</v>
      </c>
      <c r="K1141" s="241">
        <f t="shared" si="778"/>
        <v>0</v>
      </c>
      <c r="L1141" s="241">
        <f t="shared" si="778"/>
        <v>0</v>
      </c>
      <c r="M1141" s="241">
        <f t="shared" si="778"/>
        <v>0</v>
      </c>
      <c r="N1141" s="241">
        <f t="shared" si="778"/>
        <v>0</v>
      </c>
      <c r="O1141" s="241">
        <f t="shared" si="778"/>
        <v>77179241.342935845</v>
      </c>
      <c r="P1141" s="241">
        <f t="shared" si="778"/>
        <v>57884431.007201873</v>
      </c>
      <c r="Q1141" s="241">
        <f t="shared" si="778"/>
        <v>43980013.325041957</v>
      </c>
      <c r="R1141" s="241">
        <f t="shared" si="778"/>
        <v>23337604.825914484</v>
      </c>
      <c r="S1141" s="241">
        <f t="shared" si="778"/>
        <v>91645721.730875611</v>
      </c>
      <c r="T1141" s="241">
        <f t="shared" si="778"/>
        <v>124010290.03400105</v>
      </c>
      <c r="U1141" s="241">
        <f t="shared" si="778"/>
        <v>118468423.90698841</v>
      </c>
      <c r="V1141" s="241">
        <f t="shared" si="778"/>
        <v>74235639.891133919</v>
      </c>
      <c r="W1141" s="241">
        <f t="shared" si="778"/>
        <v>75781731.756718516</v>
      </c>
      <c r="X1141" s="241">
        <f t="shared" si="778"/>
        <v>74938974.623779714</v>
      </c>
      <c r="Y1141" s="241">
        <f t="shared" si="778"/>
        <v>87257665.765669242</v>
      </c>
      <c r="Z1141" s="241">
        <f t="shared" si="778"/>
        <v>120486578.37879521</v>
      </c>
      <c r="AA1141" s="241">
        <f t="shared" si="778"/>
        <v>132306194.29993547</v>
      </c>
      <c r="AB1141" s="241">
        <f t="shared" si="778"/>
        <v>55626179.973390087</v>
      </c>
      <c r="AC1141" s="241">
        <f t="shared" si="778"/>
        <v>46587407.795220621</v>
      </c>
      <c r="AD1141" s="241">
        <f t="shared" si="778"/>
        <v>28178882.280361857</v>
      </c>
      <c r="AE1141" s="241">
        <f t="shared" si="778"/>
        <v>83663047.487834781</v>
      </c>
      <c r="AF1141" s="241">
        <f t="shared" si="778"/>
        <v>120647967.32782856</v>
      </c>
      <c r="AG1141" s="241">
        <f t="shared" si="778"/>
        <v>74616652.098619848</v>
      </c>
      <c r="AH1141" s="241">
        <f t="shared" si="778"/>
        <v>38799055.685794286</v>
      </c>
      <c r="AI1141" s="241">
        <f t="shared" si="778"/>
        <v>89550451.173908636</v>
      </c>
      <c r="AJ1141" s="241">
        <f t="shared" si="778"/>
        <v>74171960.98556903</v>
      </c>
      <c r="AK1141" s="241">
        <f t="shared" si="778"/>
        <v>124753843.87323926</v>
      </c>
      <c r="AL1141" s="241">
        <f t="shared" si="778"/>
        <v>221662863.67952624</v>
      </c>
      <c r="AM1141" s="241">
        <f t="shared" si="778"/>
        <v>93678386.204964489</v>
      </c>
      <c r="AN1141" s="241">
        <f t="shared" si="778"/>
        <v>52435181.480754137</v>
      </c>
      <c r="AO1141" s="241">
        <f t="shared" si="778"/>
        <v>97109160.777528763</v>
      </c>
      <c r="AP1141" s="241">
        <f t="shared" si="778"/>
        <v>28224319.963649258</v>
      </c>
      <c r="AQ1141" s="241">
        <f t="shared" si="778"/>
        <v>138568223.82108665</v>
      </c>
      <c r="AR1141" s="241">
        <f t="shared" si="778"/>
        <v>130515090.18769655</v>
      </c>
      <c r="AS1141" s="241">
        <f t="shared" si="778"/>
        <v>85519005.302273124</v>
      </c>
      <c r="AT1141" s="241">
        <f t="shared" si="778"/>
        <v>53233479.949898854</v>
      </c>
      <c r="AU1141" s="241">
        <f t="shared" si="778"/>
        <v>100963910.52762029</v>
      </c>
      <c r="AV1141" s="241">
        <f t="shared" si="778"/>
        <v>85648486.992275164</v>
      </c>
      <c r="AW1141" s="241">
        <f t="shared" si="778"/>
        <v>102329668.76263939</v>
      </c>
      <c r="AX1141" s="241">
        <f t="shared" si="778"/>
        <v>200185753.34063321</v>
      </c>
      <c r="AY1141" s="241">
        <f t="shared" si="778"/>
        <v>92980527.242005274</v>
      </c>
      <c r="AZ1141" s="241">
        <f t="shared" si="778"/>
        <v>56344785.854818456</v>
      </c>
      <c r="BA1141" s="241">
        <f t="shared" si="778"/>
        <v>69520610.660057947</v>
      </c>
      <c r="BB1141" s="241">
        <f t="shared" si="778"/>
        <v>36288992.320263103</v>
      </c>
      <c r="BC1141" s="241">
        <f t="shared" si="778"/>
        <v>99940888.401771873</v>
      </c>
      <c r="BD1141" s="241">
        <f t="shared" si="778"/>
        <v>143802352.94108939</v>
      </c>
      <c r="BE1141" s="241">
        <f t="shared" si="778"/>
        <v>84719215.927124485</v>
      </c>
      <c r="BF1141" s="241">
        <f t="shared" si="778"/>
        <v>50276064.854933687</v>
      </c>
      <c r="BG1141" s="241">
        <f t="shared" si="778"/>
        <v>85613559.533387676</v>
      </c>
      <c r="BH1141" s="241">
        <f t="shared" si="778"/>
        <v>89795772.376841128</v>
      </c>
      <c r="BI1141" s="241">
        <f t="shared" si="778"/>
        <v>110228764.48238236</v>
      </c>
      <c r="BJ1141" s="241">
        <f t="shared" si="778"/>
        <v>201873536.01698256</v>
      </c>
      <c r="BK1141" s="241">
        <f t="shared" si="778"/>
        <v>132690754.98281948</v>
      </c>
      <c r="BL1141" s="241">
        <f t="shared" si="778"/>
        <v>37226082.058532089</v>
      </c>
      <c r="BM1141" s="241">
        <f t="shared" si="778"/>
        <v>91737204.349181741</v>
      </c>
      <c r="BN1141" s="241">
        <f t="shared" si="778"/>
        <v>21948261.498743266</v>
      </c>
      <c r="BO1141" s="241">
        <f t="shared" si="778"/>
        <v>172753961.89584598</v>
      </c>
      <c r="BP1141" s="241">
        <f t="shared" ref="BP1141:BV1141" si="779">BP1131+BP1133+BP1135+BP1137+BP1139</f>
        <v>163076604.60002533</v>
      </c>
      <c r="BQ1141" s="241">
        <f t="shared" si="779"/>
        <v>65857847.467797846</v>
      </c>
      <c r="BR1141" s="241">
        <f t="shared" si="779"/>
        <v>13604560.164990885</v>
      </c>
      <c r="BS1141" s="241">
        <f t="shared" si="779"/>
        <v>123053896.37606451</v>
      </c>
      <c r="BT1141" s="241">
        <f t="shared" si="779"/>
        <v>84943753.586772889</v>
      </c>
      <c r="BU1141" s="241">
        <f t="shared" si="779"/>
        <v>102197741.81011814</v>
      </c>
      <c r="BV1141" s="242">
        <f t="shared" si="779"/>
        <v>215300580.8362726</v>
      </c>
      <c r="BW1141" s="224">
        <f t="shared" si="729"/>
        <v>5573957810.8001261</v>
      </c>
    </row>
    <row r="1142" spans="1:75" ht="16.5" thickBot="1" x14ac:dyDescent="0.3">
      <c r="A1142" s="468" t="s">
        <v>312</v>
      </c>
      <c r="C1142" s="801">
        <f>C1132+C1134+C1136+C1138</f>
        <v>0</v>
      </c>
      <c r="D1142" s="802">
        <f t="shared" ref="D1142:BO1142" si="780">D1132+D1134+D1136+D1138</f>
        <v>0</v>
      </c>
      <c r="E1142" s="802">
        <f t="shared" si="780"/>
        <v>0</v>
      </c>
      <c r="F1142" s="802">
        <f t="shared" si="780"/>
        <v>0</v>
      </c>
      <c r="G1142" s="802">
        <f t="shared" si="780"/>
        <v>0</v>
      </c>
      <c r="H1142" s="802">
        <f t="shared" si="780"/>
        <v>0</v>
      </c>
      <c r="I1142" s="802">
        <f t="shared" si="780"/>
        <v>0</v>
      </c>
      <c r="J1142" s="802">
        <f t="shared" si="780"/>
        <v>0</v>
      </c>
      <c r="K1142" s="802">
        <f t="shared" si="780"/>
        <v>0</v>
      </c>
      <c r="L1142" s="802">
        <f t="shared" si="780"/>
        <v>0</v>
      </c>
      <c r="M1142" s="802">
        <f t="shared" si="780"/>
        <v>0</v>
      </c>
      <c r="N1142" s="802">
        <f t="shared" si="780"/>
        <v>0</v>
      </c>
      <c r="O1142" s="802">
        <f t="shared" si="780"/>
        <v>1543584.826858717</v>
      </c>
      <c r="P1142" s="802">
        <f t="shared" si="780"/>
        <v>868266.46510802803</v>
      </c>
      <c r="Q1142" s="802">
        <f t="shared" si="780"/>
        <v>107807.85307148064</v>
      </c>
      <c r="R1142" s="802">
        <f t="shared" si="780"/>
        <v>60641.917352707853</v>
      </c>
      <c r="S1142" s="802">
        <f t="shared" si="780"/>
        <v>1779010.5080817721</v>
      </c>
      <c r="T1142" s="802">
        <f t="shared" si="780"/>
        <v>2119689.3671468184</v>
      </c>
      <c r="U1142" s="802">
        <f t="shared" si="780"/>
        <v>1270051.4822831033</v>
      </c>
      <c r="V1142" s="802">
        <f t="shared" si="780"/>
        <v>360346.64447011828</v>
      </c>
      <c r="W1142" s="802">
        <f t="shared" si="780"/>
        <v>915577.51762878185</v>
      </c>
      <c r="X1142" s="802">
        <f t="shared" si="780"/>
        <v>1166954.6437112563</v>
      </c>
      <c r="Y1142" s="802">
        <f t="shared" si="780"/>
        <v>1165125.3771155439</v>
      </c>
      <c r="Z1142" s="802">
        <f t="shared" si="780"/>
        <v>1705164.5733402015</v>
      </c>
      <c r="AA1142" s="802">
        <f t="shared" si="780"/>
        <v>3561257.0198641224</v>
      </c>
      <c r="AB1142" s="802">
        <f t="shared" si="780"/>
        <v>514594.21288324957</v>
      </c>
      <c r="AC1142" s="802">
        <f t="shared" si="780"/>
        <v>1540632.636511022</v>
      </c>
      <c r="AD1142" s="802">
        <f t="shared" si="780"/>
        <v>424506.28580161196</v>
      </c>
      <c r="AE1142" s="802">
        <f t="shared" si="780"/>
        <v>4154451.3690455984</v>
      </c>
      <c r="AF1142" s="802">
        <f t="shared" si="780"/>
        <v>5275378.0073946416</v>
      </c>
      <c r="AG1142" s="802">
        <f t="shared" si="780"/>
        <v>3357284.7129334258</v>
      </c>
      <c r="AH1142" s="802">
        <f t="shared" si="780"/>
        <v>489575.00393374625</v>
      </c>
      <c r="AI1142" s="802">
        <f t="shared" si="780"/>
        <v>3054727.4668207085</v>
      </c>
      <c r="AJ1142" s="802">
        <f t="shared" si="780"/>
        <v>2693942.3662834191</v>
      </c>
      <c r="AK1142" s="802">
        <f t="shared" si="780"/>
        <v>6064455.9466542332</v>
      </c>
      <c r="AL1142" s="802">
        <f t="shared" si="780"/>
        <v>9751364.4070105124</v>
      </c>
      <c r="AM1142" s="802">
        <f t="shared" si="780"/>
        <v>3001293.1064917566</v>
      </c>
      <c r="AN1142" s="802">
        <f t="shared" si="780"/>
        <v>429680.18735513312</v>
      </c>
      <c r="AO1142" s="802">
        <f t="shared" si="780"/>
        <v>1420658.8682586458</v>
      </c>
      <c r="AP1142" s="802">
        <f t="shared" si="780"/>
        <v>606471.16895483073</v>
      </c>
      <c r="AQ1142" s="802">
        <f t="shared" si="780"/>
        <v>5220344.1870138878</v>
      </c>
      <c r="AR1142" s="802">
        <f t="shared" si="780"/>
        <v>4066422.0311082313</v>
      </c>
      <c r="AS1142" s="802">
        <f t="shared" si="780"/>
        <v>1964250.9103113716</v>
      </c>
      <c r="AT1142" s="802">
        <f t="shared" si="780"/>
        <v>496921.22688696464</v>
      </c>
      <c r="AU1142" s="802">
        <f t="shared" si="780"/>
        <v>3222693.7215718823</v>
      </c>
      <c r="AV1142" s="802">
        <f t="shared" si="780"/>
        <v>2614605.6198181249</v>
      </c>
      <c r="AW1142" s="802">
        <f t="shared" si="780"/>
        <v>3172705.6324382271</v>
      </c>
      <c r="AX1142" s="802">
        <f t="shared" si="780"/>
        <v>6659176.15766518</v>
      </c>
      <c r="AY1142" s="802">
        <f t="shared" si="780"/>
        <v>1764748.9838463047</v>
      </c>
      <c r="AZ1142" s="802">
        <f t="shared" si="780"/>
        <v>257572.40924666036</v>
      </c>
      <c r="BA1142" s="802">
        <f t="shared" si="780"/>
        <v>1390266.9885596703</v>
      </c>
      <c r="BB1142" s="802">
        <f t="shared" si="780"/>
        <v>311778.44620873575</v>
      </c>
      <c r="BC1142" s="802">
        <f t="shared" si="780"/>
        <v>3257623.1026990707</v>
      </c>
      <c r="BD1142" s="802">
        <f t="shared" si="780"/>
        <v>2877033.3000405445</v>
      </c>
      <c r="BE1142" s="802">
        <f t="shared" si="780"/>
        <v>1310851.1811884965</v>
      </c>
      <c r="BF1142" s="802">
        <f t="shared" si="780"/>
        <v>156209.87035648024</v>
      </c>
      <c r="BG1142" s="802">
        <f t="shared" si="780"/>
        <v>2126623.7543721586</v>
      </c>
      <c r="BH1142" s="802">
        <f t="shared" si="780"/>
        <v>1625370.5722986725</v>
      </c>
      <c r="BI1142" s="802">
        <f t="shared" si="780"/>
        <v>2928838.2982596126</v>
      </c>
      <c r="BJ1142" s="802">
        <f t="shared" si="780"/>
        <v>4888037.3012603763</v>
      </c>
      <c r="BK1142" s="802">
        <f t="shared" si="780"/>
        <v>2630899.5029496979</v>
      </c>
      <c r="BL1142" s="802">
        <f t="shared" si="780"/>
        <v>571915.75992860459</v>
      </c>
      <c r="BM1142" s="802">
        <f t="shared" si="780"/>
        <v>3155369.9245542758</v>
      </c>
      <c r="BN1142" s="802">
        <f t="shared" si="780"/>
        <v>966299.03164078749</v>
      </c>
      <c r="BO1142" s="802">
        <f t="shared" si="780"/>
        <v>10257871.154679559</v>
      </c>
      <c r="BP1142" s="802">
        <f t="shared" ref="BP1142:BV1142" si="781">BP1132+BP1134+BP1136+BP1138</f>
        <v>8644832.8143704571</v>
      </c>
      <c r="BQ1142" s="802">
        <f t="shared" si="781"/>
        <v>2990933.8686933755</v>
      </c>
      <c r="BR1142" s="802">
        <f t="shared" si="781"/>
        <v>483947.62448907801</v>
      </c>
      <c r="BS1142" s="802">
        <f t="shared" si="781"/>
        <v>7329461.8242873065</v>
      </c>
      <c r="BT1142" s="802">
        <f t="shared" si="781"/>
        <v>4282240.5680633392</v>
      </c>
      <c r="BU1142" s="802">
        <f t="shared" si="781"/>
        <v>5656060.001044495</v>
      </c>
      <c r="BV1142" s="803">
        <f t="shared" si="781"/>
        <v>12289583.738949191</v>
      </c>
      <c r="BW1142" s="224">
        <f t="shared" si="729"/>
        <v>168973983.45116594</v>
      </c>
    </row>
    <row r="1143" spans="1:75" ht="16.5" thickBot="1" x14ac:dyDescent="0.3">
      <c r="BW1143" s="224">
        <f t="shared" si="729"/>
        <v>0</v>
      </c>
    </row>
    <row r="1144" spans="1:75" ht="16.5" thickBot="1" x14ac:dyDescent="0.3">
      <c r="A1144" s="408" t="s">
        <v>536</v>
      </c>
      <c r="BW1144" s="224">
        <f t="shared" si="729"/>
        <v>0</v>
      </c>
    </row>
    <row r="1145" spans="1:75" x14ac:dyDescent="0.25">
      <c r="A1145" s="409" t="s">
        <v>537</v>
      </c>
      <c r="C1145" s="236">
        <f t="shared" ref="C1145:AH1145" si="782">C911+C945+C971+C1003</f>
        <v>0</v>
      </c>
      <c r="D1145" s="236">
        <f t="shared" si="782"/>
        <v>0</v>
      </c>
      <c r="E1145" s="236">
        <f t="shared" si="782"/>
        <v>0</v>
      </c>
      <c r="F1145" s="236">
        <f t="shared" si="782"/>
        <v>0</v>
      </c>
      <c r="G1145" s="236">
        <f t="shared" si="782"/>
        <v>0</v>
      </c>
      <c r="H1145" s="236">
        <f t="shared" si="782"/>
        <v>0</v>
      </c>
      <c r="I1145" s="236">
        <f t="shared" si="782"/>
        <v>0</v>
      </c>
      <c r="J1145" s="236">
        <f t="shared" si="782"/>
        <v>0</v>
      </c>
      <c r="K1145" s="236">
        <f t="shared" si="782"/>
        <v>0</v>
      </c>
      <c r="L1145" s="236">
        <f t="shared" si="782"/>
        <v>0</v>
      </c>
      <c r="M1145" s="236">
        <f t="shared" si="782"/>
        <v>0</v>
      </c>
      <c r="N1145" s="236">
        <f t="shared" si="782"/>
        <v>0</v>
      </c>
      <c r="O1145" s="236">
        <f t="shared" si="782"/>
        <v>192047415.2742306</v>
      </c>
      <c r="P1145" s="236">
        <f t="shared" si="782"/>
        <v>0</v>
      </c>
      <c r="Q1145" s="236">
        <f t="shared" si="782"/>
        <v>43690013.773703113</v>
      </c>
      <c r="R1145" s="236">
        <f t="shared" si="782"/>
        <v>2935498.7034869217</v>
      </c>
      <c r="S1145" s="236">
        <f t="shared" si="782"/>
        <v>180874423.73205483</v>
      </c>
      <c r="T1145" s="236">
        <f t="shared" si="782"/>
        <v>143153995.08982003</v>
      </c>
      <c r="U1145" s="236">
        <f t="shared" si="782"/>
        <v>104294133.89776605</v>
      </c>
      <c r="V1145" s="236">
        <f t="shared" si="782"/>
        <v>0</v>
      </c>
      <c r="W1145" s="236">
        <f t="shared" si="782"/>
        <v>126012330.01609081</v>
      </c>
      <c r="X1145" s="236">
        <f t="shared" si="782"/>
        <v>85514465.373631537</v>
      </c>
      <c r="Y1145" s="236">
        <f t="shared" si="782"/>
        <v>98581685.592807874</v>
      </c>
      <c r="Z1145" s="236">
        <f t="shared" si="782"/>
        <v>135180469.94458169</v>
      </c>
      <c r="AA1145" s="236">
        <f t="shared" si="782"/>
        <v>87676086.764166117</v>
      </c>
      <c r="AB1145" s="236">
        <f t="shared" si="782"/>
        <v>3841026.5751124243</v>
      </c>
      <c r="AC1145" s="236">
        <f t="shared" si="782"/>
        <v>70129448.857293472</v>
      </c>
      <c r="AD1145" s="236">
        <f t="shared" si="782"/>
        <v>14204405.112834472</v>
      </c>
      <c r="AE1145" s="236">
        <f t="shared" si="782"/>
        <v>136855895.49356103</v>
      </c>
      <c r="AF1145" s="236">
        <f t="shared" si="782"/>
        <v>135436645.08647904</v>
      </c>
      <c r="AG1145" s="236">
        <f t="shared" si="782"/>
        <v>94598102.999127388</v>
      </c>
      <c r="AH1145" s="236">
        <f t="shared" si="782"/>
        <v>7817174.0554671073</v>
      </c>
      <c r="AI1145" s="236">
        <f t="shared" ref="AI1145:BN1145" si="783">AI911+AI945+AI971+AI1003</f>
        <v>98952532.199135691</v>
      </c>
      <c r="AJ1145" s="236">
        <f t="shared" si="783"/>
        <v>74307030.371451959</v>
      </c>
      <c r="AK1145" s="236">
        <f t="shared" si="783"/>
        <v>170874724.01469141</v>
      </c>
      <c r="AL1145" s="236">
        <f t="shared" si="783"/>
        <v>248986832.9443737</v>
      </c>
      <c r="AM1145" s="236">
        <f t="shared" si="783"/>
        <v>75046923.22546196</v>
      </c>
      <c r="AN1145" s="236">
        <f t="shared" si="783"/>
        <v>11587146.695839986</v>
      </c>
      <c r="AO1145" s="236">
        <f t="shared" si="783"/>
        <v>58352297.434628204</v>
      </c>
      <c r="AP1145" s="236">
        <f t="shared" si="783"/>
        <v>18591333.037304875</v>
      </c>
      <c r="AQ1145" s="236">
        <f t="shared" si="783"/>
        <v>206913348.29574108</v>
      </c>
      <c r="AR1145" s="236">
        <f t="shared" si="783"/>
        <v>115479082.51884091</v>
      </c>
      <c r="AS1145" s="236">
        <f t="shared" si="783"/>
        <v>56861132.166382715</v>
      </c>
      <c r="AT1145" s="236">
        <f t="shared" si="783"/>
        <v>11639612.799717996</v>
      </c>
      <c r="AU1145" s="236">
        <f t="shared" si="783"/>
        <v>121150926.37076953</v>
      </c>
      <c r="AV1145" s="236">
        <f t="shared" si="783"/>
        <v>77725416.717413649</v>
      </c>
      <c r="AW1145" s="236">
        <f t="shared" si="783"/>
        <v>99612701.203309178</v>
      </c>
      <c r="AX1145" s="236">
        <f t="shared" si="783"/>
        <v>205962877.4165813</v>
      </c>
      <c r="AY1145" s="236">
        <f t="shared" si="783"/>
        <v>46490273.480298817</v>
      </c>
      <c r="AZ1145" s="236">
        <f t="shared" si="783"/>
        <v>13610479.689898156</v>
      </c>
      <c r="BA1145" s="236">
        <f t="shared" si="783"/>
        <v>62457949.066801213</v>
      </c>
      <c r="BB1145" s="236">
        <f t="shared" si="783"/>
        <v>17675531.400457252</v>
      </c>
      <c r="BC1145" s="236">
        <f t="shared" si="783"/>
        <v>133384111.73081131</v>
      </c>
      <c r="BD1145" s="236">
        <f t="shared" si="783"/>
        <v>122406462.01143548</v>
      </c>
      <c r="BE1145" s="236">
        <f t="shared" si="783"/>
        <v>63902170.497378416</v>
      </c>
      <c r="BF1145" s="236">
        <f t="shared" si="783"/>
        <v>9201322.2286094613</v>
      </c>
      <c r="BG1145" s="236">
        <f t="shared" si="783"/>
        <v>99978297.642664522</v>
      </c>
      <c r="BH1145" s="236">
        <f t="shared" si="783"/>
        <v>65314932.858424239</v>
      </c>
      <c r="BI1145" s="236">
        <f t="shared" si="783"/>
        <v>129398202.63634691</v>
      </c>
      <c r="BJ1145" s="236">
        <f t="shared" si="783"/>
        <v>177103729.24489531</v>
      </c>
      <c r="BK1145" s="236">
        <f t="shared" si="783"/>
        <v>56370243.90305192</v>
      </c>
      <c r="BL1145" s="236">
        <f t="shared" si="783"/>
        <v>10718472.182850033</v>
      </c>
      <c r="BM1145" s="236">
        <f t="shared" si="783"/>
        <v>64257883.809152313</v>
      </c>
      <c r="BN1145" s="236">
        <f t="shared" si="783"/>
        <v>17858276.845975064</v>
      </c>
      <c r="BO1145" s="236">
        <f t="shared" ref="BO1145:BV1145" si="784">BO911+BO945+BO971+BO1003</f>
        <v>184887183.45990884</v>
      </c>
      <c r="BP1145" s="236">
        <f t="shared" si="784"/>
        <v>135458068.91687819</v>
      </c>
      <c r="BQ1145" s="236">
        <f t="shared" si="784"/>
        <v>56747872.420213342</v>
      </c>
      <c r="BR1145" s="236">
        <f t="shared" si="784"/>
        <v>9265972.3967228215</v>
      </c>
      <c r="BS1145" s="236">
        <f t="shared" si="784"/>
        <v>126821859.99745218</v>
      </c>
      <c r="BT1145" s="236">
        <f t="shared" si="784"/>
        <v>67309742.108360201</v>
      </c>
      <c r="BU1145" s="236">
        <f t="shared" si="784"/>
        <v>98729537.006598592</v>
      </c>
      <c r="BV1145" s="236">
        <f t="shared" si="784"/>
        <v>183943494.75977063</v>
      </c>
      <c r="BW1145" s="224">
        <f t="shared" si="729"/>
        <v>5268179204.048811</v>
      </c>
    </row>
    <row r="1146" spans="1:75" ht="16.5" thickBot="1" x14ac:dyDescent="0.3">
      <c r="BW1146" s="224">
        <f t="shared" si="729"/>
        <v>0</v>
      </c>
    </row>
    <row r="1147" spans="1:75" ht="16.5" thickBot="1" x14ac:dyDescent="0.3">
      <c r="A1147" s="387" t="s">
        <v>533</v>
      </c>
      <c r="BW1147" s="224">
        <f t="shared" si="729"/>
        <v>0</v>
      </c>
    </row>
    <row r="1148" spans="1:75" x14ac:dyDescent="0.25">
      <c r="A1148" s="180" t="s">
        <v>56</v>
      </c>
      <c r="C1148" s="236">
        <f>C1145*'MONTHLY DATA'!AA309</f>
        <v>0</v>
      </c>
      <c r="D1148" s="236">
        <f>D1145*'MONTHLY DATA'!AB309</f>
        <v>0</v>
      </c>
      <c r="E1148" s="236">
        <f>E1145*'MONTHLY DATA'!AC309</f>
        <v>0</v>
      </c>
      <c r="F1148" s="236">
        <f>F1145*'MONTHLY DATA'!AD309</f>
        <v>0</v>
      </c>
      <c r="G1148" s="236">
        <f>G1145*'MONTHLY DATA'!AE309</f>
        <v>0</v>
      </c>
      <c r="H1148" s="236">
        <f>H1145*'MONTHLY DATA'!AF309</f>
        <v>0</v>
      </c>
      <c r="I1148" s="236">
        <f>I1145*'MONTHLY DATA'!AG309</f>
        <v>0</v>
      </c>
      <c r="J1148" s="236">
        <f>J1145*'MONTHLY DATA'!AH309</f>
        <v>0</v>
      </c>
      <c r="K1148" s="236">
        <f>K1145*'MONTHLY DATA'!AI309</f>
        <v>0</v>
      </c>
      <c r="L1148" s="236">
        <f>L1145*'MONTHLY DATA'!AJ309</f>
        <v>0</v>
      </c>
      <c r="M1148" s="236">
        <f>M1145*'MONTHLY DATA'!AK309</f>
        <v>0</v>
      </c>
      <c r="N1148" s="236">
        <f>N1145*'MONTHLY DATA'!AL309</f>
        <v>0</v>
      </c>
      <c r="O1148" s="236">
        <f>O1145*'MONTHLY DATA'!AM309</f>
        <v>76818966.109692246</v>
      </c>
      <c r="P1148" s="236">
        <f>P1145*'MONTHLY DATA'!AN309</f>
        <v>0</v>
      </c>
      <c r="Q1148" s="236">
        <f>Q1145*'MONTHLY DATA'!AO309</f>
        <v>17476005.509481248</v>
      </c>
      <c r="R1148" s="236">
        <f>R1145*'MONTHLY DATA'!AP309</f>
        <v>1174199.4813947687</v>
      </c>
      <c r="S1148" s="236">
        <f>S1145*'MONTHLY DATA'!AQ309</f>
        <v>72349769.492821932</v>
      </c>
      <c r="T1148" s="236">
        <f>T1145*'MONTHLY DATA'!AR309</f>
        <v>57261598.035928011</v>
      </c>
      <c r="U1148" s="236">
        <f>U1145*'MONTHLY DATA'!AS309</f>
        <v>41717653.559106424</v>
      </c>
      <c r="V1148" s="236">
        <f>V1145*'MONTHLY DATA'!AT309</f>
        <v>0</v>
      </c>
      <c r="W1148" s="236">
        <f>W1145*'MONTHLY DATA'!AU309</f>
        <v>50404932.006436326</v>
      </c>
      <c r="X1148" s="236">
        <f>X1145*'MONTHLY DATA'!AV309</f>
        <v>34205786.149452619</v>
      </c>
      <c r="Y1148" s="236">
        <f>Y1145*'MONTHLY DATA'!AW309</f>
        <v>39432674.237123154</v>
      </c>
      <c r="Z1148" s="236">
        <f>Z1145*'MONTHLY DATA'!AX309</f>
        <v>54072187.977832675</v>
      </c>
      <c r="AA1148" s="236">
        <f>AA1145*'MONTHLY DATA'!AY309</f>
        <v>43838043.382083058</v>
      </c>
      <c r="AB1148" s="236">
        <f>AB1145*'MONTHLY DATA'!AZ309</f>
        <v>1920513.2875562122</v>
      </c>
      <c r="AC1148" s="236">
        <f>AC1145*'MONTHLY DATA'!BA309</f>
        <v>35064724.428646736</v>
      </c>
      <c r="AD1148" s="236">
        <f>AD1145*'MONTHLY DATA'!BB309</f>
        <v>7102202.5564172361</v>
      </c>
      <c r="AE1148" s="236">
        <f>AE1145*'MONTHLY DATA'!BC309</f>
        <v>68427947.746780515</v>
      </c>
      <c r="AF1148" s="236">
        <f>AF1145*'MONTHLY DATA'!BD309</f>
        <v>67718322.543239519</v>
      </c>
      <c r="AG1148" s="236">
        <f>AG1145*'MONTHLY DATA'!BE309</f>
        <v>47299051.499563694</v>
      </c>
      <c r="AH1148" s="236">
        <f>AH1145*'MONTHLY DATA'!BF309</f>
        <v>3908587.0277335537</v>
      </c>
      <c r="AI1148" s="236">
        <f>AI1145*'MONTHLY DATA'!BG309</f>
        <v>49476266.099567845</v>
      </c>
      <c r="AJ1148" s="236">
        <f>AJ1145*'MONTHLY DATA'!BH309</f>
        <v>37153515.18572598</v>
      </c>
      <c r="AK1148" s="236">
        <f>AK1145*'MONTHLY DATA'!BI309</f>
        <v>85437362.007345706</v>
      </c>
      <c r="AL1148" s="236">
        <f>AL1145*'MONTHLY DATA'!BJ309</f>
        <v>124493416.47218685</v>
      </c>
      <c r="AM1148" s="236">
        <f>AM1145*'MONTHLY DATA'!BK309</f>
        <v>56285192.41909647</v>
      </c>
      <c r="AN1148" s="236">
        <f>AN1145*'MONTHLY DATA'!BL309</f>
        <v>8690360.0218799897</v>
      </c>
      <c r="AO1148" s="236">
        <f>AO1145*'MONTHLY DATA'!BM309</f>
        <v>43764223.075971156</v>
      </c>
      <c r="AP1148" s="236">
        <f>AP1145*'MONTHLY DATA'!BN309</f>
        <v>13943499.777978655</v>
      </c>
      <c r="AQ1148" s="236">
        <f>AQ1145*'MONTHLY DATA'!BO309</f>
        <v>155185011.22180581</v>
      </c>
      <c r="AR1148" s="236">
        <f>AR1145*'MONTHLY DATA'!BP309</f>
        <v>86609311.889130682</v>
      </c>
      <c r="AS1148" s="236">
        <f>AS1145*'MONTHLY DATA'!BQ309</f>
        <v>42645849.124787033</v>
      </c>
      <c r="AT1148" s="236">
        <f>AT1145*'MONTHLY DATA'!BR309</f>
        <v>8729709.5997884981</v>
      </c>
      <c r="AU1148" s="236">
        <f>AU1145*'MONTHLY DATA'!BS309</f>
        <v>90863194.778077155</v>
      </c>
      <c r="AV1148" s="236">
        <f>AV1145*'MONTHLY DATA'!BT309</f>
        <v>58294062.538060233</v>
      </c>
      <c r="AW1148" s="236">
        <f>AW1145*'MONTHLY DATA'!BU309</f>
        <v>74709525.902481884</v>
      </c>
      <c r="AX1148" s="236">
        <f>AX1145*'MONTHLY DATA'!BV309</f>
        <v>154472158.06243598</v>
      </c>
      <c r="AY1148" s="236">
        <f>AY1145*'MONTHLY DATA'!BW309</f>
        <v>23245136.740149409</v>
      </c>
      <c r="AZ1148" s="236">
        <f>AZ1145*'MONTHLY DATA'!BX309</f>
        <v>6805239.8449490778</v>
      </c>
      <c r="BA1148" s="236">
        <f>BA1145*'MONTHLY DATA'!BY309</f>
        <v>31228974.533400606</v>
      </c>
      <c r="BB1148" s="236">
        <f>BB1145*'MONTHLY DATA'!BZ309</f>
        <v>8837765.7002286259</v>
      </c>
      <c r="BC1148" s="236">
        <f>BC1145*'MONTHLY DATA'!CA309</f>
        <v>66692055.865405656</v>
      </c>
      <c r="BD1148" s="236">
        <f>BD1145*'MONTHLY DATA'!CB309</f>
        <v>61203231.005717739</v>
      </c>
      <c r="BE1148" s="236">
        <f>BE1145*'MONTHLY DATA'!CC309</f>
        <v>31951085.248689208</v>
      </c>
      <c r="BF1148" s="236">
        <f>BF1145*'MONTHLY DATA'!CD309</f>
        <v>4600661.1143047307</v>
      </c>
      <c r="BG1148" s="236">
        <f>BG1145*'MONTHLY DATA'!CE309</f>
        <v>49989148.821332261</v>
      </c>
      <c r="BH1148" s="236">
        <f>BH1145*'MONTHLY DATA'!CF309</f>
        <v>32657466.429212119</v>
      </c>
      <c r="BI1148" s="236">
        <f>BI1145*'MONTHLY DATA'!CG309</f>
        <v>64699101.318173453</v>
      </c>
      <c r="BJ1148" s="236">
        <f>BJ1145*'MONTHLY DATA'!CH309</f>
        <v>88551864.622447655</v>
      </c>
      <c r="BK1148" s="236">
        <f>BK1145*'MONTHLY DATA'!CI309</f>
        <v>25366609.756373364</v>
      </c>
      <c r="BL1148" s="236">
        <f>BL1145*'MONTHLY DATA'!CJ309</f>
        <v>4823312.4822825147</v>
      </c>
      <c r="BM1148" s="236">
        <f>BM1145*'MONTHLY DATA'!CK309</f>
        <v>28916047.71411854</v>
      </c>
      <c r="BN1148" s="236">
        <f>BN1145*'MONTHLY DATA'!CL309</f>
        <v>8036224.5806887792</v>
      </c>
      <c r="BO1148" s="236">
        <f>BO1145*'MONTHLY DATA'!CM309</f>
        <v>83199232.556958988</v>
      </c>
      <c r="BP1148" s="236">
        <f>BP1145*'MONTHLY DATA'!CN309</f>
        <v>60956131.012595192</v>
      </c>
      <c r="BQ1148" s="236">
        <f>BQ1145*'MONTHLY DATA'!CO309</f>
        <v>25536542.589096006</v>
      </c>
      <c r="BR1148" s="236">
        <f>BR1145*'MONTHLY DATA'!CP309</f>
        <v>4169687.5785252699</v>
      </c>
      <c r="BS1148" s="236">
        <f>BS1145*'MONTHLY DATA'!CQ309</f>
        <v>57069836.998853482</v>
      </c>
      <c r="BT1148" s="236">
        <f>BT1145*'MONTHLY DATA'!CR309</f>
        <v>30289383.948762093</v>
      </c>
      <c r="BU1148" s="236">
        <f>BU1145*'MONTHLY DATA'!CS309</f>
        <v>44428291.652969368</v>
      </c>
      <c r="BV1148" s="236">
        <f>BV1145*'MONTHLY DATA'!CT309</f>
        <v>82774572.641896784</v>
      </c>
      <c r="BW1148" s="224">
        <f t="shared" si="729"/>
        <v>2736973427.9647408</v>
      </c>
    </row>
    <row r="1149" spans="1:75" x14ac:dyDescent="0.25">
      <c r="A1149" s="180" t="s">
        <v>57</v>
      </c>
      <c r="C1149" s="236">
        <f>C1148*'MONTHLY DATA'!AA310</f>
        <v>0</v>
      </c>
      <c r="D1149" s="236">
        <f>D1148*'MONTHLY DATA'!AB310</f>
        <v>0</v>
      </c>
      <c r="E1149" s="236">
        <f>E1148*'MONTHLY DATA'!AC310</f>
        <v>0</v>
      </c>
      <c r="F1149" s="236">
        <f>F1148*'MONTHLY DATA'!AD310</f>
        <v>0</v>
      </c>
      <c r="G1149" s="236">
        <f>G1148*'MONTHLY DATA'!AE310</f>
        <v>0</v>
      </c>
      <c r="H1149" s="236">
        <f>H1148*'MONTHLY DATA'!AF310</f>
        <v>0</v>
      </c>
      <c r="I1149" s="236">
        <f>I1148*'MONTHLY DATA'!AG310</f>
        <v>0</v>
      </c>
      <c r="J1149" s="236">
        <f>J1148*'MONTHLY DATA'!AH310</f>
        <v>0</v>
      </c>
      <c r="K1149" s="236">
        <f>K1148*'MONTHLY DATA'!AI310</f>
        <v>0</v>
      </c>
      <c r="L1149" s="236">
        <f>L1148*'MONTHLY DATA'!AJ310</f>
        <v>0</v>
      </c>
      <c r="M1149" s="236">
        <f>M1148*'MONTHLY DATA'!AK310</f>
        <v>0</v>
      </c>
      <c r="N1149" s="236">
        <f>N1148*'MONTHLY DATA'!AL310</f>
        <v>0</v>
      </c>
      <c r="O1149" s="236">
        <f>O1148*'MONTHLY DATA'!AM310</f>
        <v>1920474.1527423062</v>
      </c>
      <c r="P1149" s="236">
        <f>P1148*'MONTHLY DATA'!AN310</f>
        <v>0</v>
      </c>
      <c r="Q1149" s="236">
        <f>Q1148*'MONTHLY DATA'!AO310</f>
        <v>436900.13773703121</v>
      </c>
      <c r="R1149" s="236">
        <f>R1148*'MONTHLY DATA'!AP310</f>
        <v>29354.98703486922</v>
      </c>
      <c r="S1149" s="236">
        <f>S1148*'MONTHLY DATA'!AQ310</f>
        <v>1808744.2373205484</v>
      </c>
      <c r="T1149" s="236">
        <f>T1148*'MONTHLY DATA'!AR310</f>
        <v>1431539.9508982003</v>
      </c>
      <c r="U1149" s="236">
        <f>U1148*'MONTHLY DATA'!AS310</f>
        <v>1042941.3389776606</v>
      </c>
      <c r="V1149" s="236">
        <f>V1148*'MONTHLY DATA'!AT310</f>
        <v>0</v>
      </c>
      <c r="W1149" s="236">
        <f>W1148*'MONTHLY DATA'!AU310</f>
        <v>1260123.3001609081</v>
      </c>
      <c r="X1149" s="236">
        <f>X1148*'MONTHLY DATA'!AV310</f>
        <v>855144.65373631555</v>
      </c>
      <c r="Y1149" s="236">
        <f>Y1148*'MONTHLY DATA'!AW310</f>
        <v>985816.85592807888</v>
      </c>
      <c r="Z1149" s="236">
        <f>Z1148*'MONTHLY DATA'!AX310</f>
        <v>1351804.6994458169</v>
      </c>
      <c r="AA1149" s="236">
        <f>AA1148*'MONTHLY DATA'!AY310</f>
        <v>1534331.5183729073</v>
      </c>
      <c r="AB1149" s="236">
        <f>AB1148*'MONTHLY DATA'!AZ310</f>
        <v>67217.965064467426</v>
      </c>
      <c r="AC1149" s="236">
        <f>AC1148*'MONTHLY DATA'!BA310</f>
        <v>1227265.3550026359</v>
      </c>
      <c r="AD1149" s="236">
        <f>AD1148*'MONTHLY DATA'!BB310</f>
        <v>248577.0894746033</v>
      </c>
      <c r="AE1149" s="236">
        <f>AE1148*'MONTHLY DATA'!BC310</f>
        <v>2394978.171137318</v>
      </c>
      <c r="AF1149" s="236">
        <f>AF1148*'MONTHLY DATA'!BD310</f>
        <v>2370141.2890133834</v>
      </c>
      <c r="AG1149" s="236">
        <f>AG1148*'MONTHLY DATA'!BE310</f>
        <v>1655466.8024847296</v>
      </c>
      <c r="AH1149" s="236">
        <f>AH1148*'MONTHLY DATA'!BF310</f>
        <v>136800.5459706744</v>
      </c>
      <c r="AI1149" s="236">
        <f>AI1148*'MONTHLY DATA'!BG310</f>
        <v>1731669.3134848748</v>
      </c>
      <c r="AJ1149" s="236">
        <f>AJ1148*'MONTHLY DATA'!BH310</f>
        <v>1300373.0315004094</v>
      </c>
      <c r="AK1149" s="236">
        <f>AK1148*'MONTHLY DATA'!BI310</f>
        <v>2990307.6702570999</v>
      </c>
      <c r="AL1149" s="236">
        <f>AL1148*'MONTHLY DATA'!BJ310</f>
        <v>4357269.5765265403</v>
      </c>
      <c r="AM1149" s="236">
        <f>AM1148*'MONTHLY DATA'!BK310</f>
        <v>2814259.6209548237</v>
      </c>
      <c r="AN1149" s="236">
        <f>AN1148*'MONTHLY DATA'!BL310</f>
        <v>434518.00109399948</v>
      </c>
      <c r="AO1149" s="236">
        <f>AO1148*'MONTHLY DATA'!BM310</f>
        <v>2188211.1537985578</v>
      </c>
      <c r="AP1149" s="236">
        <f>AP1148*'MONTHLY DATA'!BN310</f>
        <v>697174.98889893282</v>
      </c>
      <c r="AQ1149" s="236">
        <f>AQ1148*'MONTHLY DATA'!BO310</f>
        <v>7759250.5610902905</v>
      </c>
      <c r="AR1149" s="236">
        <f>AR1148*'MONTHLY DATA'!BP310</f>
        <v>4330465.5944565339</v>
      </c>
      <c r="AS1149" s="236">
        <f>AS1148*'MONTHLY DATA'!BQ310</f>
        <v>2132292.4562393515</v>
      </c>
      <c r="AT1149" s="236">
        <f>AT1148*'MONTHLY DATA'!BR310</f>
        <v>436485.47998942493</v>
      </c>
      <c r="AU1149" s="236">
        <f>AU1148*'MONTHLY DATA'!BS310</f>
        <v>4543159.7389038578</v>
      </c>
      <c r="AV1149" s="236">
        <f>AV1148*'MONTHLY DATA'!BT310</f>
        <v>2914703.1269030119</v>
      </c>
      <c r="AW1149" s="236">
        <f>AW1148*'MONTHLY DATA'!BU310</f>
        <v>3735476.2951240945</v>
      </c>
      <c r="AX1149" s="236">
        <f>AX1148*'MONTHLY DATA'!BV310</f>
        <v>7723607.9031217992</v>
      </c>
      <c r="AY1149" s="236">
        <f>AY1148*'MONTHLY DATA'!BW310</f>
        <v>697354.10220448219</v>
      </c>
      <c r="AZ1149" s="236">
        <f>AZ1148*'MONTHLY DATA'!BX310</f>
        <v>204157.19534847233</v>
      </c>
      <c r="BA1149" s="236">
        <f>BA1148*'MONTHLY DATA'!BY310</f>
        <v>936869.23600201821</v>
      </c>
      <c r="BB1149" s="236">
        <f>BB1148*'MONTHLY DATA'!BZ310</f>
        <v>265132.97100685874</v>
      </c>
      <c r="BC1149" s="236">
        <f>BC1148*'MONTHLY DATA'!CA310</f>
        <v>2000761.6759621697</v>
      </c>
      <c r="BD1149" s="236">
        <f>BD1148*'MONTHLY DATA'!CB310</f>
        <v>1836096.9301715321</v>
      </c>
      <c r="BE1149" s="236">
        <f>BE1148*'MONTHLY DATA'!CC310</f>
        <v>958532.55746067618</v>
      </c>
      <c r="BF1149" s="236">
        <f>BF1148*'MONTHLY DATA'!CD310</f>
        <v>138019.8334291419</v>
      </c>
      <c r="BG1149" s="236">
        <f>BG1148*'MONTHLY DATA'!CE310</f>
        <v>1499674.4646399678</v>
      </c>
      <c r="BH1149" s="236">
        <f>BH1148*'MONTHLY DATA'!CF310</f>
        <v>979723.99287636357</v>
      </c>
      <c r="BI1149" s="236">
        <f>BI1148*'MONTHLY DATA'!CG310</f>
        <v>1940973.0395452036</v>
      </c>
      <c r="BJ1149" s="236">
        <f>BJ1148*'MONTHLY DATA'!CH310</f>
        <v>2656555.9386734297</v>
      </c>
      <c r="BK1149" s="236">
        <f>BK1148*'MONTHLY DATA'!CI310</f>
        <v>507332.19512746728</v>
      </c>
      <c r="BL1149" s="236">
        <f>BL1148*'MONTHLY DATA'!CJ310</f>
        <v>96466.249645650299</v>
      </c>
      <c r="BM1149" s="236">
        <f>BM1148*'MONTHLY DATA'!CK310</f>
        <v>578320.95428237086</v>
      </c>
      <c r="BN1149" s="236">
        <f>BN1148*'MONTHLY DATA'!CL310</f>
        <v>160724.49161377558</v>
      </c>
      <c r="BO1149" s="236">
        <f>BO1148*'MONTHLY DATA'!CM310</f>
        <v>1663984.6511391797</v>
      </c>
      <c r="BP1149" s="236">
        <f>BP1148*'MONTHLY DATA'!CN310</f>
        <v>1219122.6202519038</v>
      </c>
      <c r="BQ1149" s="236">
        <f>BQ1148*'MONTHLY DATA'!CO310</f>
        <v>510730.85178192012</v>
      </c>
      <c r="BR1149" s="236">
        <f>BR1148*'MONTHLY DATA'!CP310</f>
        <v>83393.751570505396</v>
      </c>
      <c r="BS1149" s="236">
        <f>BS1148*'MONTHLY DATA'!CQ310</f>
        <v>1141396.7399770697</v>
      </c>
      <c r="BT1149" s="236">
        <f>BT1148*'MONTHLY DATA'!CR310</f>
        <v>605787.67897524184</v>
      </c>
      <c r="BU1149" s="236">
        <f>BU1148*'MONTHLY DATA'!CS310</f>
        <v>888565.8330593874</v>
      </c>
      <c r="BV1149" s="236">
        <f>BV1148*'MONTHLY DATA'!CT310</f>
        <v>1655491.4528379356</v>
      </c>
      <c r="BW1149" s="224">
        <f t="shared" si="729"/>
        <v>94072016.970428795</v>
      </c>
    </row>
    <row r="1150" spans="1:75" x14ac:dyDescent="0.25">
      <c r="A1150" s="180" t="s">
        <v>61</v>
      </c>
      <c r="D1150" s="236">
        <f>C1145*'MONTHLY DATA'!AA311</f>
        <v>0</v>
      </c>
      <c r="E1150" s="236">
        <f>D1145*'MONTHLY DATA'!AB311</f>
        <v>0</v>
      </c>
      <c r="F1150" s="236">
        <f>E1145*'MONTHLY DATA'!AC311</f>
        <v>0</v>
      </c>
      <c r="G1150" s="236">
        <f>F1145*'MONTHLY DATA'!AD311</f>
        <v>0</v>
      </c>
      <c r="H1150" s="236">
        <f>G1145*'MONTHLY DATA'!AE311</f>
        <v>0</v>
      </c>
      <c r="I1150" s="236">
        <f>H1145*'MONTHLY DATA'!AF311</f>
        <v>0</v>
      </c>
      <c r="J1150" s="236">
        <f>I1145*'MONTHLY DATA'!AG311</f>
        <v>0</v>
      </c>
      <c r="K1150" s="236">
        <f>J1145*'MONTHLY DATA'!AH311</f>
        <v>0</v>
      </c>
      <c r="L1150" s="236">
        <f>K1145*'MONTHLY DATA'!AI311</f>
        <v>0</v>
      </c>
      <c r="M1150" s="236">
        <f>L1145*'MONTHLY DATA'!AJ311</f>
        <v>0</v>
      </c>
      <c r="N1150" s="236">
        <f>M1145*'MONTHLY DATA'!AK311</f>
        <v>0</v>
      </c>
      <c r="O1150" s="236">
        <f>N1145*'MONTHLY DATA'!AL311</f>
        <v>0</v>
      </c>
      <c r="P1150" s="236">
        <f>O1145*'MONTHLY DATA'!AM311</f>
        <v>48011853.81855765</v>
      </c>
      <c r="Q1150" s="236">
        <f>P1145*'MONTHLY DATA'!AN311</f>
        <v>0</v>
      </c>
      <c r="R1150" s="236">
        <f>Q1145*'MONTHLY DATA'!AO311</f>
        <v>10922503.443425778</v>
      </c>
      <c r="S1150" s="236">
        <f>R1145*'MONTHLY DATA'!AP311</f>
        <v>733874.67587173043</v>
      </c>
      <c r="T1150" s="236">
        <f>S1145*'MONTHLY DATA'!AQ311</f>
        <v>45218605.933013707</v>
      </c>
      <c r="U1150" s="236">
        <f>T1145*'MONTHLY DATA'!AR311</f>
        <v>35788498.772455007</v>
      </c>
      <c r="V1150" s="236">
        <f>U1145*'MONTHLY DATA'!AS311</f>
        <v>26073533.474441513</v>
      </c>
      <c r="W1150" s="236">
        <f>V1145*'MONTHLY DATA'!AT311</f>
        <v>0</v>
      </c>
      <c r="X1150" s="236">
        <f>W1145*'MONTHLY DATA'!AU311</f>
        <v>31503082.504022703</v>
      </c>
      <c r="Y1150" s="236">
        <f>X1145*'MONTHLY DATA'!AV311</f>
        <v>21378616.343407884</v>
      </c>
      <c r="Z1150" s="236">
        <f>Y1145*'MONTHLY DATA'!AW311</f>
        <v>24645421.398201969</v>
      </c>
      <c r="AA1150" s="236">
        <f>Z1145*'MONTHLY DATA'!AX311</f>
        <v>33795117.486145422</v>
      </c>
      <c r="AB1150" s="236">
        <f>AA1145*'MONTHLY DATA'!AY311</f>
        <v>30686630.367458139</v>
      </c>
      <c r="AC1150" s="236">
        <f>AB1145*'MONTHLY DATA'!AZ311</f>
        <v>1344359.3012893484</v>
      </c>
      <c r="AD1150" s="236">
        <f>AC1145*'MONTHLY DATA'!BA311</f>
        <v>24545307.100052714</v>
      </c>
      <c r="AE1150" s="236">
        <f>AD1145*'MONTHLY DATA'!BB311</f>
        <v>4971541.7894920651</v>
      </c>
      <c r="AF1150" s="236">
        <f>AE1145*'MONTHLY DATA'!BC311</f>
        <v>47899563.42274636</v>
      </c>
      <c r="AG1150" s="236">
        <f>AF1145*'MONTHLY DATA'!BD311</f>
        <v>47402825.780267663</v>
      </c>
      <c r="AH1150" s="236">
        <f>AG1145*'MONTHLY DATA'!BE311</f>
        <v>33109336.049694583</v>
      </c>
      <c r="AI1150" s="236">
        <f>AH1145*'MONTHLY DATA'!BF311</f>
        <v>2736010.9194134874</v>
      </c>
      <c r="AJ1150" s="236">
        <f>AI1145*'MONTHLY DATA'!BG311</f>
        <v>34633386.269697487</v>
      </c>
      <c r="AK1150" s="236">
        <f>AJ1145*'MONTHLY DATA'!BH311</f>
        <v>26007460.630008183</v>
      </c>
      <c r="AL1150" s="236">
        <f>AK1145*'MONTHLY DATA'!BI311</f>
        <v>59806153.405141987</v>
      </c>
      <c r="AM1150" s="236">
        <f>AL1145*'MONTHLY DATA'!BJ311</f>
        <v>87145391.530530795</v>
      </c>
      <c r="AN1150" s="236">
        <f>AM1145*'MONTHLY DATA'!BK311</f>
        <v>11257038.483819293</v>
      </c>
      <c r="AO1150" s="236">
        <f>AN1145*'MONTHLY DATA'!BL311</f>
        <v>1738072.0043759979</v>
      </c>
      <c r="AP1150" s="236">
        <f>AO1145*'MONTHLY DATA'!BM311</f>
        <v>8752844.6151942294</v>
      </c>
      <c r="AQ1150" s="236">
        <f>AP1145*'MONTHLY DATA'!BN311</f>
        <v>2788699.9555957313</v>
      </c>
      <c r="AR1150" s="236">
        <f>AQ1145*'MONTHLY DATA'!BO311</f>
        <v>31037002.244361162</v>
      </c>
      <c r="AS1150" s="236">
        <f>AR1145*'MONTHLY DATA'!BP311</f>
        <v>17321862.377826136</v>
      </c>
      <c r="AT1150" s="236">
        <f>AS1145*'MONTHLY DATA'!BQ311</f>
        <v>8529169.8249574061</v>
      </c>
      <c r="AU1150" s="236">
        <f>AT1145*'MONTHLY DATA'!BR311</f>
        <v>1745941.9199576995</v>
      </c>
      <c r="AV1150" s="236">
        <f>AU1145*'MONTHLY DATA'!BS311</f>
        <v>18172638.955615427</v>
      </c>
      <c r="AW1150" s="236">
        <f>AV1145*'MONTHLY DATA'!BT311</f>
        <v>11658812.507612048</v>
      </c>
      <c r="AX1150" s="236">
        <f>AW1145*'MONTHLY DATA'!BU311</f>
        <v>14941905.180496376</v>
      </c>
      <c r="AY1150" s="236">
        <f>AX1145*'MONTHLY DATA'!BV311</f>
        <v>30894431.612487193</v>
      </c>
      <c r="AZ1150" s="236">
        <f>AY1145*'MONTHLY DATA'!BW311</f>
        <v>2324513.6740149409</v>
      </c>
      <c r="BA1150" s="236">
        <f>AZ1145*'MONTHLY DATA'!BX311</f>
        <v>680523.98449490778</v>
      </c>
      <c r="BB1150" s="236">
        <f>BA1145*'MONTHLY DATA'!BY311</f>
        <v>3122897.453340061</v>
      </c>
      <c r="BC1150" s="236">
        <f>BB1145*'MONTHLY DATA'!BZ311</f>
        <v>883776.57002286264</v>
      </c>
      <c r="BD1150" s="236">
        <f>BC1145*'MONTHLY DATA'!CA311</f>
        <v>6669205.5865405658</v>
      </c>
      <c r="BE1150" s="236">
        <f>BD1145*'MONTHLY DATA'!CB311</f>
        <v>6120323.1005717739</v>
      </c>
      <c r="BF1150" s="236">
        <f>BE1145*'MONTHLY DATA'!CC311</f>
        <v>3195108.5248689209</v>
      </c>
      <c r="BG1150" s="236">
        <f>BF1145*'MONTHLY DATA'!CD311</f>
        <v>460066.1114304731</v>
      </c>
      <c r="BH1150" s="236">
        <f>BG1145*'MONTHLY DATA'!CE311</f>
        <v>4998914.8821332259</v>
      </c>
      <c r="BI1150" s="236">
        <f>BH1145*'MONTHLY DATA'!CF311</f>
        <v>3265746.6429212121</v>
      </c>
      <c r="BJ1150" s="236">
        <f>BI1145*'MONTHLY DATA'!CG311</f>
        <v>6469910.1318173455</v>
      </c>
      <c r="BK1150" s="236">
        <f>BJ1145*'MONTHLY DATA'!CH311</f>
        <v>8855186.4622447658</v>
      </c>
      <c r="BL1150" s="236">
        <f>BK1145*'MONTHLY DATA'!CI311</f>
        <v>16911073.170915574</v>
      </c>
      <c r="BM1150" s="236">
        <f>BL1145*'MONTHLY DATA'!CJ311</f>
        <v>3215541.6548550096</v>
      </c>
      <c r="BN1150" s="236">
        <f>BM1145*'MONTHLY DATA'!CK311</f>
        <v>19277365.142745692</v>
      </c>
      <c r="BO1150" s="236">
        <f>BN1145*'MONTHLY DATA'!CL311</f>
        <v>5357483.0537925186</v>
      </c>
      <c r="BP1150" s="236">
        <f>BO1145*'MONTHLY DATA'!CM311</f>
        <v>55466155.037972651</v>
      </c>
      <c r="BQ1150" s="236">
        <f>BP1145*'MONTHLY DATA'!CN311</f>
        <v>40637420.675063454</v>
      </c>
      <c r="BR1150" s="236">
        <f>BQ1145*'MONTHLY DATA'!CO311</f>
        <v>17024361.726064</v>
      </c>
      <c r="BS1150" s="236">
        <f>BR1145*'MONTHLY DATA'!CP311</f>
        <v>2779791.7190168463</v>
      </c>
      <c r="BT1150" s="236">
        <f>BS1145*'MONTHLY DATA'!CQ311</f>
        <v>38046557.999235652</v>
      </c>
      <c r="BU1150" s="236">
        <f>BT1145*'MONTHLY DATA'!CR311</f>
        <v>20192922.632508058</v>
      </c>
      <c r="BV1150" s="236">
        <f>BU1145*'MONTHLY DATA'!CS311</f>
        <v>29618861.101979576</v>
      </c>
      <c r="BW1150" s="224">
        <f t="shared" si="729"/>
        <v>1132771201.1361847</v>
      </c>
    </row>
    <row r="1151" spans="1:75" x14ac:dyDescent="0.25">
      <c r="A1151" s="180" t="s">
        <v>57</v>
      </c>
      <c r="D1151" s="236">
        <f>D1150*'MONTHLY DATA'!AA312</f>
        <v>0</v>
      </c>
      <c r="E1151" s="236">
        <f>E1150*'MONTHLY DATA'!AB312</f>
        <v>0</v>
      </c>
      <c r="F1151" s="236">
        <f>F1150*'MONTHLY DATA'!AC312</f>
        <v>0</v>
      </c>
      <c r="G1151" s="236">
        <f>G1150*'MONTHLY DATA'!AD312</f>
        <v>0</v>
      </c>
      <c r="H1151" s="236">
        <f>H1150*'MONTHLY DATA'!AE312</f>
        <v>0</v>
      </c>
      <c r="I1151" s="236">
        <f>I1150*'MONTHLY DATA'!AF312</f>
        <v>0</v>
      </c>
      <c r="J1151" s="236">
        <f>J1150*'MONTHLY DATA'!AG312</f>
        <v>0</v>
      </c>
      <c r="K1151" s="236">
        <f>K1150*'MONTHLY DATA'!AH312</f>
        <v>0</v>
      </c>
      <c r="L1151" s="236">
        <f>L1150*'MONTHLY DATA'!AI312</f>
        <v>0</v>
      </c>
      <c r="M1151" s="236">
        <f>M1150*'MONTHLY DATA'!AJ312</f>
        <v>0</v>
      </c>
      <c r="N1151" s="236">
        <f>N1150*'MONTHLY DATA'!AK312</f>
        <v>0</v>
      </c>
      <c r="O1151" s="236">
        <f>O1150*'MONTHLY DATA'!AL312</f>
        <v>0</v>
      </c>
      <c r="P1151" s="236">
        <f>P1150*'MONTHLY DATA'!AM312</f>
        <v>480118.5381855765</v>
      </c>
      <c r="Q1151" s="236">
        <f>Q1150*'MONTHLY DATA'!AN312</f>
        <v>0</v>
      </c>
      <c r="R1151" s="236">
        <f>R1150*'MONTHLY DATA'!AO312</f>
        <v>109225.03443425779</v>
      </c>
      <c r="S1151" s="236">
        <f>S1150*'MONTHLY DATA'!AP312</f>
        <v>7338.7467587173041</v>
      </c>
      <c r="T1151" s="236">
        <f>T1150*'MONTHLY DATA'!AQ312</f>
        <v>452186.0593301371</v>
      </c>
      <c r="U1151" s="236">
        <f>U1150*'MONTHLY DATA'!AR312</f>
        <v>357884.98772455007</v>
      </c>
      <c r="V1151" s="236">
        <f>V1150*'MONTHLY DATA'!AS312</f>
        <v>260735.33474441513</v>
      </c>
      <c r="W1151" s="236">
        <f>W1150*'MONTHLY DATA'!AT312</f>
        <v>0</v>
      </c>
      <c r="X1151" s="236">
        <f>X1150*'MONTHLY DATA'!AU312</f>
        <v>315030.82504022704</v>
      </c>
      <c r="Y1151" s="236">
        <f>Y1150*'MONTHLY DATA'!AV312</f>
        <v>213786.16343407886</v>
      </c>
      <c r="Z1151" s="236">
        <f>Z1150*'MONTHLY DATA'!AW312</f>
        <v>246454.21398201969</v>
      </c>
      <c r="AA1151" s="236">
        <f>AA1150*'MONTHLY DATA'!AX312</f>
        <v>337951.17486145423</v>
      </c>
      <c r="AB1151" s="236">
        <f>AB1150*'MONTHLY DATA'!AY312</f>
        <v>460299.45551187207</v>
      </c>
      <c r="AC1151" s="236">
        <f>AC1150*'MONTHLY DATA'!AZ312</f>
        <v>20165.389519340224</v>
      </c>
      <c r="AD1151" s="236">
        <f>AD1150*'MONTHLY DATA'!BA312</f>
        <v>368179.60650079069</v>
      </c>
      <c r="AE1151" s="236">
        <f>AE1150*'MONTHLY DATA'!BB312</f>
        <v>74573.126842380967</v>
      </c>
      <c r="AF1151" s="236">
        <f>AF1150*'MONTHLY DATA'!BC312</f>
        <v>718493.45134119538</v>
      </c>
      <c r="AG1151" s="236">
        <f>AG1150*'MONTHLY DATA'!BD312</f>
        <v>711042.38670401496</v>
      </c>
      <c r="AH1151" s="236">
        <f>AH1150*'MONTHLY DATA'!BE312</f>
        <v>496640.04074541875</v>
      </c>
      <c r="AI1151" s="236">
        <f>AI1150*'MONTHLY DATA'!BF312</f>
        <v>41040.163791202307</v>
      </c>
      <c r="AJ1151" s="236">
        <f>AJ1150*'MONTHLY DATA'!BG312</f>
        <v>519500.79404546227</v>
      </c>
      <c r="AK1151" s="236">
        <f>AK1150*'MONTHLY DATA'!BH312</f>
        <v>390111.90945012274</v>
      </c>
      <c r="AL1151" s="236">
        <f>AL1150*'MONTHLY DATA'!BI312</f>
        <v>897092.30107712978</v>
      </c>
      <c r="AM1151" s="236">
        <f>AM1150*'MONTHLY DATA'!BJ312</f>
        <v>1307180.8729579619</v>
      </c>
      <c r="AN1151" s="236">
        <f>AN1150*'MONTHLY DATA'!BK312</f>
        <v>0</v>
      </c>
      <c r="AO1151" s="236">
        <f>AO1150*'MONTHLY DATA'!BL312</f>
        <v>0</v>
      </c>
      <c r="AP1151" s="236">
        <f>AP1150*'MONTHLY DATA'!BM312</f>
        <v>0</v>
      </c>
      <c r="AQ1151" s="236">
        <f>AQ1150*'MONTHLY DATA'!BN312</f>
        <v>0</v>
      </c>
      <c r="AR1151" s="236">
        <f>AR1150*'MONTHLY DATA'!BO312</f>
        <v>0</v>
      </c>
      <c r="AS1151" s="236">
        <f>AS1150*'MONTHLY DATA'!BP312</f>
        <v>0</v>
      </c>
      <c r="AT1151" s="236">
        <f>AT1150*'MONTHLY DATA'!BQ312</f>
        <v>0</v>
      </c>
      <c r="AU1151" s="236">
        <f>AU1150*'MONTHLY DATA'!BR312</f>
        <v>0</v>
      </c>
      <c r="AV1151" s="236">
        <f>AV1150*'MONTHLY DATA'!BS312</f>
        <v>0</v>
      </c>
      <c r="AW1151" s="236">
        <f>AW1150*'MONTHLY DATA'!BT312</f>
        <v>0</v>
      </c>
      <c r="AX1151" s="236">
        <f>AX1150*'MONTHLY DATA'!BU312</f>
        <v>0</v>
      </c>
      <c r="AY1151" s="236">
        <f>AY1150*'MONTHLY DATA'!BV312</f>
        <v>0</v>
      </c>
      <c r="AZ1151" s="236">
        <f>AZ1150*'MONTHLY DATA'!BW312</f>
        <v>0</v>
      </c>
      <c r="BA1151" s="236">
        <f>BA1150*'MONTHLY DATA'!BX312</f>
        <v>0</v>
      </c>
      <c r="BB1151" s="236">
        <f>BB1150*'MONTHLY DATA'!BY312</f>
        <v>0</v>
      </c>
      <c r="BC1151" s="236">
        <f>BC1150*'MONTHLY DATA'!BZ312</f>
        <v>0</v>
      </c>
      <c r="BD1151" s="236">
        <f>BD1150*'MONTHLY DATA'!CA312</f>
        <v>0</v>
      </c>
      <c r="BE1151" s="236">
        <f>BE1150*'MONTHLY DATA'!CB312</f>
        <v>0</v>
      </c>
      <c r="BF1151" s="236">
        <f>BF1150*'MONTHLY DATA'!CC312</f>
        <v>0</v>
      </c>
      <c r="BG1151" s="236">
        <f>BG1150*'MONTHLY DATA'!CD312</f>
        <v>0</v>
      </c>
      <c r="BH1151" s="236">
        <f>BH1150*'MONTHLY DATA'!CE312</f>
        <v>0</v>
      </c>
      <c r="BI1151" s="236">
        <f>BI1150*'MONTHLY DATA'!CF312</f>
        <v>0</v>
      </c>
      <c r="BJ1151" s="236">
        <f>BJ1150*'MONTHLY DATA'!CG312</f>
        <v>0</v>
      </c>
      <c r="BK1151" s="236">
        <f>BK1150*'MONTHLY DATA'!CH312</f>
        <v>0</v>
      </c>
      <c r="BL1151" s="236">
        <f>BL1150*'MONTHLY DATA'!CI312</f>
        <v>169110.73170915575</v>
      </c>
      <c r="BM1151" s="236">
        <f>BM1150*'MONTHLY DATA'!CJ312</f>
        <v>32155.416548550096</v>
      </c>
      <c r="BN1151" s="236">
        <f>BN1150*'MONTHLY DATA'!CK312</f>
        <v>192773.65142745693</v>
      </c>
      <c r="BO1151" s="236">
        <f>BO1150*'MONTHLY DATA'!CL312</f>
        <v>53574.830537925183</v>
      </c>
      <c r="BP1151" s="236">
        <f>BP1150*'MONTHLY DATA'!CM312</f>
        <v>554661.55037972657</v>
      </c>
      <c r="BQ1151" s="236">
        <f>BQ1150*'MONTHLY DATA'!CN312</f>
        <v>406374.20675063453</v>
      </c>
      <c r="BR1151" s="236">
        <f>BR1150*'MONTHLY DATA'!CO312</f>
        <v>170243.61726063999</v>
      </c>
      <c r="BS1151" s="236">
        <f>BS1150*'MONTHLY DATA'!CP312</f>
        <v>27797.917190168464</v>
      </c>
      <c r="BT1151" s="236">
        <f>BT1150*'MONTHLY DATA'!CQ312</f>
        <v>380465.57999235654</v>
      </c>
      <c r="BU1151" s="236">
        <f>BU1150*'MONTHLY DATA'!CR312</f>
        <v>201929.22632508058</v>
      </c>
      <c r="BV1151" s="236">
        <f>BV1150*'MONTHLY DATA'!CS312</f>
        <v>296188.61101979576</v>
      </c>
      <c r="BW1151" s="224">
        <f t="shared" si="729"/>
        <v>11270305.916123815</v>
      </c>
    </row>
    <row r="1152" spans="1:75" x14ac:dyDescent="0.25">
      <c r="A1152" s="180" t="s">
        <v>58</v>
      </c>
      <c r="E1152" s="236">
        <f>C1145*'MONTHLY DATA'!AA313</f>
        <v>0</v>
      </c>
      <c r="F1152" s="236">
        <f>D1145*'MONTHLY DATA'!AB313</f>
        <v>0</v>
      </c>
      <c r="G1152" s="236">
        <f>E1145*'MONTHLY DATA'!AC313</f>
        <v>0</v>
      </c>
      <c r="H1152" s="236">
        <f>F1145*'MONTHLY DATA'!AD313</f>
        <v>0</v>
      </c>
      <c r="I1152" s="236">
        <f>G1145*'MONTHLY DATA'!AE313</f>
        <v>0</v>
      </c>
      <c r="J1152" s="236">
        <f>H1145*'MONTHLY DATA'!AF313</f>
        <v>0</v>
      </c>
      <c r="K1152" s="236">
        <f>I1145*'MONTHLY DATA'!AG313</f>
        <v>0</v>
      </c>
      <c r="L1152" s="236">
        <f>J1145*'MONTHLY DATA'!AH313</f>
        <v>0</v>
      </c>
      <c r="M1152" s="236">
        <f>K1145*'MONTHLY DATA'!AI313</f>
        <v>0</v>
      </c>
      <c r="N1152" s="236">
        <f>L1145*'MONTHLY DATA'!AJ313</f>
        <v>0</v>
      </c>
      <c r="O1152" s="236">
        <f>M1145*'MONTHLY DATA'!AK313</f>
        <v>0</v>
      </c>
      <c r="P1152" s="236">
        <f>N1145*'MONTHLY DATA'!AL313</f>
        <v>0</v>
      </c>
      <c r="Q1152" s="236">
        <f>O1145*'MONTHLY DATA'!AM313</f>
        <v>48011853.81855765</v>
      </c>
      <c r="R1152" s="236">
        <f>P1145*'MONTHLY DATA'!AN313</f>
        <v>0</v>
      </c>
      <c r="S1152" s="236">
        <f>Q1145*'MONTHLY DATA'!AO313</f>
        <v>10922503.443425778</v>
      </c>
      <c r="T1152" s="236">
        <f>R1145*'MONTHLY DATA'!AP313</f>
        <v>733874.67587173043</v>
      </c>
      <c r="U1152" s="236">
        <f>S1145*'MONTHLY DATA'!AQ313</f>
        <v>45218605.933013707</v>
      </c>
      <c r="V1152" s="236">
        <f>T1145*'MONTHLY DATA'!AR313</f>
        <v>35788498.772455007</v>
      </c>
      <c r="W1152" s="236">
        <f>U1145*'MONTHLY DATA'!AS313</f>
        <v>26073533.474441513</v>
      </c>
      <c r="X1152" s="236">
        <f>V1145*'MONTHLY DATA'!AT313</f>
        <v>0</v>
      </c>
      <c r="Y1152" s="236">
        <f>W1145*'MONTHLY DATA'!AU313</f>
        <v>31503082.504022703</v>
      </c>
      <c r="Z1152" s="236">
        <f>X1145*'MONTHLY DATA'!AV313</f>
        <v>21378616.343407884</v>
      </c>
      <c r="AA1152" s="236">
        <f>Y1145*'MONTHLY DATA'!AW313</f>
        <v>24645421.398201969</v>
      </c>
      <c r="AB1152" s="236">
        <f>Z1145*'MONTHLY DATA'!AX313</f>
        <v>33795117.486145422</v>
      </c>
      <c r="AC1152" s="236">
        <f>AA1145*'MONTHLY DATA'!AY313</f>
        <v>0</v>
      </c>
      <c r="AD1152" s="236">
        <f>AB1145*'MONTHLY DATA'!AZ313</f>
        <v>0</v>
      </c>
      <c r="AE1152" s="236">
        <f>AC1145*'MONTHLY DATA'!BA313</f>
        <v>0</v>
      </c>
      <c r="AF1152" s="236">
        <f>AD1145*'MONTHLY DATA'!BB313</f>
        <v>0</v>
      </c>
      <c r="AG1152" s="236">
        <f>AE1145*'MONTHLY DATA'!BC313</f>
        <v>0</v>
      </c>
      <c r="AH1152" s="236">
        <f>AF1145*'MONTHLY DATA'!BD313</f>
        <v>0</v>
      </c>
      <c r="AI1152" s="236">
        <f>AG1145*'MONTHLY DATA'!BE313</f>
        <v>0</v>
      </c>
      <c r="AJ1152" s="236">
        <f>AH1145*'MONTHLY DATA'!BF313</f>
        <v>0</v>
      </c>
      <c r="AK1152" s="236">
        <f>AI1145*'MONTHLY DATA'!BG313</f>
        <v>0</v>
      </c>
      <c r="AL1152" s="236">
        <f>AJ1145*'MONTHLY DATA'!BH313</f>
        <v>0</v>
      </c>
      <c r="AM1152" s="236">
        <f>AK1145*'MONTHLY DATA'!BI313</f>
        <v>0</v>
      </c>
      <c r="AN1152" s="236">
        <f>AL1145*'MONTHLY DATA'!BJ313</f>
        <v>0</v>
      </c>
      <c r="AO1152" s="236">
        <f>AM1145*'MONTHLY DATA'!BK313</f>
        <v>0</v>
      </c>
      <c r="AP1152" s="236">
        <f>AN1145*'MONTHLY DATA'!BL313</f>
        <v>0</v>
      </c>
      <c r="AQ1152" s="236">
        <f>AO1145*'MONTHLY DATA'!BM313</f>
        <v>0</v>
      </c>
      <c r="AR1152" s="236">
        <f>AP1145*'MONTHLY DATA'!BN313</f>
        <v>0</v>
      </c>
      <c r="AS1152" s="236">
        <f>AQ1145*'MONTHLY DATA'!BO313</f>
        <v>0</v>
      </c>
      <c r="AT1152" s="236">
        <f>AR1145*'MONTHLY DATA'!BP313</f>
        <v>0</v>
      </c>
      <c r="AU1152" s="236">
        <f>AS1145*'MONTHLY DATA'!BQ313</f>
        <v>0</v>
      </c>
      <c r="AV1152" s="236">
        <f>AT1145*'MONTHLY DATA'!BR313</f>
        <v>0</v>
      </c>
      <c r="AW1152" s="236">
        <f>AU1145*'MONTHLY DATA'!BS313</f>
        <v>0</v>
      </c>
      <c r="AX1152" s="236">
        <f>AV1145*'MONTHLY DATA'!BT313</f>
        <v>0</v>
      </c>
      <c r="AY1152" s="236">
        <f>AW1145*'MONTHLY DATA'!BU313</f>
        <v>0</v>
      </c>
      <c r="AZ1152" s="236">
        <f>AX1145*'MONTHLY DATA'!BV313</f>
        <v>0</v>
      </c>
      <c r="BA1152" s="236">
        <f>AY1145*'MONTHLY DATA'!BW313</f>
        <v>6973541.0220448226</v>
      </c>
      <c r="BB1152" s="236">
        <f>AZ1145*'MONTHLY DATA'!BX313</f>
        <v>2041571.9534847233</v>
      </c>
      <c r="BC1152" s="236">
        <f>BA1145*'MONTHLY DATA'!BY313</f>
        <v>9368692.3600201812</v>
      </c>
      <c r="BD1152" s="236">
        <f>BB1145*'MONTHLY DATA'!BZ313</f>
        <v>2651329.7100685877</v>
      </c>
      <c r="BE1152" s="236">
        <f>BC1145*'MONTHLY DATA'!CA313</f>
        <v>20007616.759621695</v>
      </c>
      <c r="BF1152" s="236">
        <f>BD1145*'MONTHLY DATA'!CB313</f>
        <v>18360969.301715322</v>
      </c>
      <c r="BG1152" s="236">
        <f>BE1145*'MONTHLY DATA'!CC313</f>
        <v>9585325.5746067613</v>
      </c>
      <c r="BH1152" s="236">
        <f>BF1145*'MONTHLY DATA'!CD313</f>
        <v>1380198.3342914192</v>
      </c>
      <c r="BI1152" s="236">
        <f>BG1145*'MONTHLY DATA'!CE313</f>
        <v>14996744.646399679</v>
      </c>
      <c r="BJ1152" s="236">
        <f>BH1145*'MONTHLY DATA'!CF313</f>
        <v>9797239.9287636355</v>
      </c>
      <c r="BK1152" s="236">
        <f>BI1145*'MONTHLY DATA'!CG313</f>
        <v>19409730.395452034</v>
      </c>
      <c r="BL1152" s="236">
        <f>BJ1145*'MONTHLY DATA'!CH313</f>
        <v>26565559.386734296</v>
      </c>
      <c r="BM1152" s="236">
        <f>BK1145*'MONTHLY DATA'!CI313</f>
        <v>14092560.97576298</v>
      </c>
      <c r="BN1152" s="236">
        <f>BL1145*'MONTHLY DATA'!CJ313</f>
        <v>2679618.0457125083</v>
      </c>
      <c r="BO1152" s="236">
        <f>BM1145*'MONTHLY DATA'!CK313</f>
        <v>16064470.952288078</v>
      </c>
      <c r="BP1152" s="236">
        <f>BN1145*'MONTHLY DATA'!CL313</f>
        <v>4464569.2114937659</v>
      </c>
      <c r="BQ1152" s="236">
        <f>BO1145*'MONTHLY DATA'!CM313</f>
        <v>46221795.864977211</v>
      </c>
      <c r="BR1152" s="236">
        <f>BP1145*'MONTHLY DATA'!CN313</f>
        <v>33864517.229219548</v>
      </c>
      <c r="BS1152" s="236">
        <f>BQ1145*'MONTHLY DATA'!CO313</f>
        <v>14186968.105053335</v>
      </c>
      <c r="BT1152" s="236">
        <f>BR1145*'MONTHLY DATA'!CP313</f>
        <v>2316493.0991807054</v>
      </c>
      <c r="BU1152" s="236">
        <f>BS1145*'MONTHLY DATA'!CQ313</f>
        <v>31705464.999363046</v>
      </c>
      <c r="BV1152" s="236">
        <f>BT1145*'MONTHLY DATA'!CR313</f>
        <v>16827435.52709005</v>
      </c>
      <c r="BW1152" s="224">
        <f t="shared" si="729"/>
        <v>601633521.23288774</v>
      </c>
    </row>
    <row r="1153" spans="1:75" x14ac:dyDescent="0.25">
      <c r="A1153" s="180" t="s">
        <v>57</v>
      </c>
      <c r="E1153" s="236">
        <f>E1152*'MONTHLY DATA'!AA314</f>
        <v>0</v>
      </c>
      <c r="F1153" s="236">
        <f>F1152*'MONTHLY DATA'!AB314</f>
        <v>0</v>
      </c>
      <c r="G1153" s="236">
        <f>G1152*'MONTHLY DATA'!AC314</f>
        <v>0</v>
      </c>
      <c r="H1153" s="236">
        <f>H1152*'MONTHLY DATA'!AD314</f>
        <v>0</v>
      </c>
      <c r="I1153" s="236">
        <f>I1152*'MONTHLY DATA'!AE314</f>
        <v>0</v>
      </c>
      <c r="J1153" s="236">
        <f>J1152*'MONTHLY DATA'!AF314</f>
        <v>0</v>
      </c>
      <c r="K1153" s="236">
        <f>K1152*'MONTHLY DATA'!AG314</f>
        <v>0</v>
      </c>
      <c r="L1153" s="236">
        <f>L1152*'MONTHLY DATA'!AH314</f>
        <v>0</v>
      </c>
      <c r="M1153" s="236">
        <f>M1152*'MONTHLY DATA'!AI314</f>
        <v>0</v>
      </c>
      <c r="N1153" s="236">
        <f>N1152*'MONTHLY DATA'!AJ314</f>
        <v>0</v>
      </c>
      <c r="O1153" s="236">
        <f>O1152*'MONTHLY DATA'!AK314</f>
        <v>0</v>
      </c>
      <c r="P1153" s="236">
        <f>P1152*'MONTHLY DATA'!AL314</f>
        <v>0</v>
      </c>
      <c r="Q1153" s="236">
        <f>Q1152*'MONTHLY DATA'!AM314</f>
        <v>0</v>
      </c>
      <c r="R1153" s="236">
        <f>R1152*'MONTHLY DATA'!AN314</f>
        <v>0</v>
      </c>
      <c r="S1153" s="236">
        <f>S1152*'MONTHLY DATA'!AO314</f>
        <v>0</v>
      </c>
      <c r="T1153" s="236">
        <f>T1152*'MONTHLY DATA'!AP314</f>
        <v>0</v>
      </c>
      <c r="U1153" s="236">
        <f>U1152*'MONTHLY DATA'!AQ314</f>
        <v>0</v>
      </c>
      <c r="V1153" s="236">
        <f>V1152*'MONTHLY DATA'!AR314</f>
        <v>0</v>
      </c>
      <c r="W1153" s="236">
        <f>W1152*'MONTHLY DATA'!AS314</f>
        <v>0</v>
      </c>
      <c r="X1153" s="236">
        <f>X1152*'MONTHLY DATA'!AT314</f>
        <v>0</v>
      </c>
      <c r="Y1153" s="236">
        <f>Y1152*'MONTHLY DATA'!AU314</f>
        <v>0</v>
      </c>
      <c r="Z1153" s="236">
        <f>Z1152*'MONTHLY DATA'!AV314</f>
        <v>0</v>
      </c>
      <c r="AA1153" s="236">
        <f>AA1152*'MONTHLY DATA'!AW314</f>
        <v>0</v>
      </c>
      <c r="AB1153" s="236">
        <f>AB1152*'MONTHLY DATA'!AX314</f>
        <v>0</v>
      </c>
      <c r="AC1153" s="236">
        <f>AC1152*'MONTHLY DATA'!AY314</f>
        <v>0</v>
      </c>
      <c r="AD1153" s="236">
        <f>AD1152*'MONTHLY DATA'!AZ314</f>
        <v>0</v>
      </c>
      <c r="AE1153" s="236">
        <f>AE1152*'MONTHLY DATA'!BA314</f>
        <v>0</v>
      </c>
      <c r="AF1153" s="236">
        <f>AF1152*'MONTHLY DATA'!BB314</f>
        <v>0</v>
      </c>
      <c r="AG1153" s="236">
        <f>AG1152*'MONTHLY DATA'!BC314</f>
        <v>0</v>
      </c>
      <c r="AH1153" s="236">
        <f>AH1152*'MONTHLY DATA'!BD314</f>
        <v>0</v>
      </c>
      <c r="AI1153" s="236">
        <f>AI1152*'MONTHLY DATA'!BE314</f>
        <v>0</v>
      </c>
      <c r="AJ1153" s="236">
        <f>AJ1152*'MONTHLY DATA'!BF314</f>
        <v>0</v>
      </c>
      <c r="AK1153" s="236">
        <f>AK1152*'MONTHLY DATA'!BG314</f>
        <v>0</v>
      </c>
      <c r="AL1153" s="236">
        <f>AL1152*'MONTHLY DATA'!BH314</f>
        <v>0</v>
      </c>
      <c r="AM1153" s="236">
        <f>AM1152*'MONTHLY DATA'!BI314</f>
        <v>0</v>
      </c>
      <c r="AN1153" s="236">
        <f>AN1152*'MONTHLY DATA'!BJ314</f>
        <v>0</v>
      </c>
      <c r="AO1153" s="236">
        <f>AO1152*'MONTHLY DATA'!BK314</f>
        <v>0</v>
      </c>
      <c r="AP1153" s="236">
        <f>AP1152*'MONTHLY DATA'!BL314</f>
        <v>0</v>
      </c>
      <c r="AQ1153" s="236">
        <f>AQ1152*'MONTHLY DATA'!BM314</f>
        <v>0</v>
      </c>
      <c r="AR1153" s="236">
        <f>AR1152*'MONTHLY DATA'!BN314</f>
        <v>0</v>
      </c>
      <c r="AS1153" s="236">
        <f>AS1152*'MONTHLY DATA'!BO314</f>
        <v>0</v>
      </c>
      <c r="AT1153" s="236">
        <f>AT1152*'MONTHLY DATA'!BP314</f>
        <v>0</v>
      </c>
      <c r="AU1153" s="236">
        <f>AU1152*'MONTHLY DATA'!BQ314</f>
        <v>0</v>
      </c>
      <c r="AV1153" s="236">
        <f>AV1152*'MONTHLY DATA'!BR314</f>
        <v>0</v>
      </c>
      <c r="AW1153" s="236">
        <f>AW1152*'MONTHLY DATA'!BS314</f>
        <v>0</v>
      </c>
      <c r="AX1153" s="236">
        <f>AX1152*'MONTHLY DATA'!BT314</f>
        <v>0</v>
      </c>
      <c r="AY1153" s="236">
        <f>AY1152*'MONTHLY DATA'!BU314</f>
        <v>0</v>
      </c>
      <c r="AZ1153" s="236">
        <f>AZ1152*'MONTHLY DATA'!BV314</f>
        <v>0</v>
      </c>
      <c r="BA1153" s="236">
        <f>BA1152*'MONTHLY DATA'!BW314</f>
        <v>0</v>
      </c>
      <c r="BB1153" s="236">
        <f>BB1152*'MONTHLY DATA'!BX314</f>
        <v>0</v>
      </c>
      <c r="BC1153" s="236">
        <f>BC1152*'MONTHLY DATA'!BY314</f>
        <v>0</v>
      </c>
      <c r="BD1153" s="236">
        <f>BD1152*'MONTHLY DATA'!BZ314</f>
        <v>0</v>
      </c>
      <c r="BE1153" s="236">
        <f>BE1152*'MONTHLY DATA'!CA314</f>
        <v>0</v>
      </c>
      <c r="BF1153" s="236">
        <f>BF1152*'MONTHLY DATA'!CB314</f>
        <v>0</v>
      </c>
      <c r="BG1153" s="236">
        <f>BG1152*'MONTHLY DATA'!CC314</f>
        <v>0</v>
      </c>
      <c r="BH1153" s="236">
        <f>BH1152*'MONTHLY DATA'!CD314</f>
        <v>0</v>
      </c>
      <c r="BI1153" s="236">
        <f>BI1152*'MONTHLY DATA'!CE314</f>
        <v>0</v>
      </c>
      <c r="BJ1153" s="236">
        <f>BJ1152*'MONTHLY DATA'!CF314</f>
        <v>0</v>
      </c>
      <c r="BK1153" s="236">
        <f>BK1152*'MONTHLY DATA'!CG314</f>
        <v>0</v>
      </c>
      <c r="BL1153" s="236">
        <f>BL1152*'MONTHLY DATA'!CH314</f>
        <v>0</v>
      </c>
      <c r="BM1153" s="236">
        <f>BM1152*'MONTHLY DATA'!CI314</f>
        <v>0</v>
      </c>
      <c r="BN1153" s="236">
        <f>BN1152*'MONTHLY DATA'!CJ314</f>
        <v>0</v>
      </c>
      <c r="BO1153" s="236">
        <f>BO1152*'MONTHLY DATA'!CK314</f>
        <v>0</v>
      </c>
      <c r="BP1153" s="236">
        <f>BP1152*'MONTHLY DATA'!CL314</f>
        <v>0</v>
      </c>
      <c r="BQ1153" s="236">
        <f>BQ1152*'MONTHLY DATA'!CM314</f>
        <v>0</v>
      </c>
      <c r="BR1153" s="236">
        <f>BR1152*'MONTHLY DATA'!CN314</f>
        <v>0</v>
      </c>
      <c r="BS1153" s="236">
        <f>BS1152*'MONTHLY DATA'!CO314</f>
        <v>0</v>
      </c>
      <c r="BT1153" s="236">
        <f>BT1152*'MONTHLY DATA'!CP314</f>
        <v>0</v>
      </c>
      <c r="BU1153" s="236">
        <f>BU1152*'MONTHLY DATA'!CQ314</f>
        <v>0</v>
      </c>
      <c r="BV1153" s="236">
        <f>BV1152*'MONTHLY DATA'!CR314</f>
        <v>0</v>
      </c>
      <c r="BW1153" s="224">
        <f t="shared" si="729"/>
        <v>0</v>
      </c>
    </row>
    <row r="1154" spans="1:75" x14ac:dyDescent="0.25">
      <c r="A1154" s="180" t="s">
        <v>59</v>
      </c>
      <c r="F1154" s="236">
        <f>C1145*'MONTHLY DATA'!AA315</f>
        <v>0</v>
      </c>
      <c r="G1154" s="236">
        <f>D1145*'MONTHLY DATA'!AB315</f>
        <v>0</v>
      </c>
      <c r="H1154" s="236">
        <f>E1145*'MONTHLY DATA'!AC315</f>
        <v>0</v>
      </c>
      <c r="I1154" s="236">
        <f>F1145*'MONTHLY DATA'!AD315</f>
        <v>0</v>
      </c>
      <c r="J1154" s="236">
        <f>G1145*'MONTHLY DATA'!AE315</f>
        <v>0</v>
      </c>
      <c r="K1154" s="236">
        <f>H1145*'MONTHLY DATA'!AF315</f>
        <v>0</v>
      </c>
      <c r="L1154" s="236">
        <f>I1145*'MONTHLY DATA'!AG315</f>
        <v>0</v>
      </c>
      <c r="M1154" s="236">
        <f>J1145*'MONTHLY DATA'!AH315</f>
        <v>0</v>
      </c>
      <c r="N1154" s="236">
        <f>K1145*'MONTHLY DATA'!AI315</f>
        <v>0</v>
      </c>
      <c r="O1154" s="236">
        <f>L1145*'MONTHLY DATA'!AJ315</f>
        <v>0</v>
      </c>
      <c r="P1154" s="236">
        <f>M1145*'MONTHLY DATA'!AK315</f>
        <v>0</v>
      </c>
      <c r="Q1154" s="236">
        <f>N1145*'MONTHLY DATA'!AL315</f>
        <v>0</v>
      </c>
      <c r="R1154" s="236">
        <f>O1145*'MONTHLY DATA'!AM315</f>
        <v>19204741.527423061</v>
      </c>
      <c r="S1154" s="236">
        <f>P1145*'MONTHLY DATA'!AN315</f>
        <v>0</v>
      </c>
      <c r="T1154" s="236">
        <f>Q1145*'MONTHLY DATA'!AO315</f>
        <v>4369001.3773703119</v>
      </c>
      <c r="U1154" s="236">
        <f>R1145*'MONTHLY DATA'!AP315</f>
        <v>293549.87034869217</v>
      </c>
      <c r="V1154" s="236">
        <f>S1145*'MONTHLY DATA'!AQ315</f>
        <v>18087442.373205483</v>
      </c>
      <c r="W1154" s="236">
        <f>T1145*'MONTHLY DATA'!AR315</f>
        <v>14315399.508982003</v>
      </c>
      <c r="X1154" s="236">
        <f>U1145*'MONTHLY DATA'!AS315</f>
        <v>10429413.389776606</v>
      </c>
      <c r="Y1154" s="236">
        <f>V1145*'MONTHLY DATA'!AT315</f>
        <v>0</v>
      </c>
      <c r="Z1154" s="236">
        <f>W1145*'MONTHLY DATA'!AU315</f>
        <v>12601233.001609081</v>
      </c>
      <c r="AA1154" s="236">
        <f>X1145*'MONTHLY DATA'!AV315</f>
        <v>8551446.5373631548</v>
      </c>
      <c r="AB1154" s="236">
        <f>Y1145*'MONTHLY DATA'!AW315</f>
        <v>9858168.5592807885</v>
      </c>
      <c r="AC1154" s="236">
        <f>Z1145*'MONTHLY DATA'!AX315</f>
        <v>13518046.994458169</v>
      </c>
      <c r="AD1154" s="236">
        <f>AA1145*'MONTHLY DATA'!AY315</f>
        <v>13151413.014624918</v>
      </c>
      <c r="AE1154" s="236">
        <f>AB1145*'MONTHLY DATA'!AZ315</f>
        <v>576153.98626686365</v>
      </c>
      <c r="AF1154" s="236">
        <f>AC1145*'MONTHLY DATA'!BA315</f>
        <v>10519417.32859402</v>
      </c>
      <c r="AG1154" s="236">
        <f>AD1145*'MONTHLY DATA'!BB315</f>
        <v>2130660.7669251706</v>
      </c>
      <c r="AH1154" s="236">
        <f>AE1145*'MONTHLY DATA'!BC315</f>
        <v>20528384.324034154</v>
      </c>
      <c r="AI1154" s="236">
        <f>AF1145*'MONTHLY DATA'!BD315</f>
        <v>20315496.762971856</v>
      </c>
      <c r="AJ1154" s="236">
        <f>AG1145*'MONTHLY DATA'!BE315</f>
        <v>14189715.449869107</v>
      </c>
      <c r="AK1154" s="236">
        <f>AH1145*'MONTHLY DATA'!BF315</f>
        <v>1172576.108320066</v>
      </c>
      <c r="AL1154" s="236">
        <f>AI1145*'MONTHLY DATA'!BG315</f>
        <v>14842879.829870353</v>
      </c>
      <c r="AM1154" s="236">
        <f>AJ1145*'MONTHLY DATA'!BH315</f>
        <v>11146054.555717794</v>
      </c>
      <c r="AN1154" s="236">
        <f>AK1145*'MONTHLY DATA'!BI315</f>
        <v>25631208.602203712</v>
      </c>
      <c r="AO1154" s="236">
        <f>AL1145*'MONTHLY DATA'!BJ315</f>
        <v>37348024.941656053</v>
      </c>
      <c r="AP1154" s="236">
        <f>AM1145*'MONTHLY DATA'!BK315</f>
        <v>0</v>
      </c>
      <c r="AQ1154" s="236">
        <f>AN1145*'MONTHLY DATA'!BL315</f>
        <v>0</v>
      </c>
      <c r="AR1154" s="236">
        <f>AO1145*'MONTHLY DATA'!BM315</f>
        <v>0</v>
      </c>
      <c r="AS1154" s="236">
        <f>AP1145*'MONTHLY DATA'!BN315</f>
        <v>0</v>
      </c>
      <c r="AT1154" s="236">
        <f>AQ1145*'MONTHLY DATA'!BO315</f>
        <v>0</v>
      </c>
      <c r="AU1154" s="236">
        <f>AR1145*'MONTHLY DATA'!BP315</f>
        <v>0</v>
      </c>
      <c r="AV1154" s="236">
        <f>AS1145*'MONTHLY DATA'!BQ315</f>
        <v>0</v>
      </c>
      <c r="AW1154" s="236">
        <f>AT1145*'MONTHLY DATA'!BR315</f>
        <v>0</v>
      </c>
      <c r="AX1154" s="236">
        <f>AU1145*'MONTHLY DATA'!BS315</f>
        <v>0</v>
      </c>
      <c r="AY1154" s="236">
        <f>AV1145*'MONTHLY DATA'!BT315</f>
        <v>0</v>
      </c>
      <c r="AZ1154" s="236">
        <f>AW1145*'MONTHLY DATA'!BU315</f>
        <v>0</v>
      </c>
      <c r="BA1154" s="236">
        <f>AX1145*'MONTHLY DATA'!BV315</f>
        <v>0</v>
      </c>
      <c r="BB1154" s="236">
        <f>AY1145*'MONTHLY DATA'!BW315</f>
        <v>9298054.6960597634</v>
      </c>
      <c r="BC1154" s="236">
        <f>AZ1145*'MONTHLY DATA'!BX315</f>
        <v>2722095.9379796311</v>
      </c>
      <c r="BD1154" s="236">
        <f>BA1145*'MONTHLY DATA'!BY315</f>
        <v>12491589.813360244</v>
      </c>
      <c r="BE1154" s="236">
        <f>BB1145*'MONTHLY DATA'!BZ315</f>
        <v>3535106.2800914505</v>
      </c>
      <c r="BF1154" s="236">
        <f>BC1145*'MONTHLY DATA'!CA315</f>
        <v>26676822.346162263</v>
      </c>
      <c r="BG1154" s="236">
        <f>BD1145*'MONTHLY DATA'!CB315</f>
        <v>24481292.402287096</v>
      </c>
      <c r="BH1154" s="236">
        <f>BE1145*'MONTHLY DATA'!CC315</f>
        <v>12780434.099475684</v>
      </c>
      <c r="BI1154" s="236">
        <f>BF1145*'MONTHLY DATA'!CD315</f>
        <v>1840264.4457218924</v>
      </c>
      <c r="BJ1154" s="236">
        <f>BG1145*'MONTHLY DATA'!CE315</f>
        <v>19995659.528532904</v>
      </c>
      <c r="BK1154" s="236">
        <f>BH1145*'MONTHLY DATA'!CF315</f>
        <v>13062986.571684849</v>
      </c>
      <c r="BL1154" s="236">
        <f>BI1145*'MONTHLY DATA'!CG315</f>
        <v>25879640.527269382</v>
      </c>
      <c r="BM1154" s="236">
        <f>BJ1145*'MONTHLY DATA'!CH315</f>
        <v>35420745.848979063</v>
      </c>
      <c r="BN1154" s="236">
        <f>BK1145*'MONTHLY DATA'!CI315</f>
        <v>0</v>
      </c>
      <c r="BO1154" s="236">
        <f>BL1145*'MONTHLY DATA'!CJ315</f>
        <v>0</v>
      </c>
      <c r="BP1154" s="236">
        <f>BM1145*'MONTHLY DATA'!CK315</f>
        <v>0</v>
      </c>
      <c r="BQ1154" s="236">
        <f>BN1145*'MONTHLY DATA'!CL315</f>
        <v>0</v>
      </c>
      <c r="BR1154" s="236">
        <f>BO1145*'MONTHLY DATA'!CM315</f>
        <v>0</v>
      </c>
      <c r="BS1154" s="236">
        <f>BP1145*'MONTHLY DATA'!CN315</f>
        <v>0</v>
      </c>
      <c r="BT1154" s="236">
        <f>BQ1145*'MONTHLY DATA'!CO315</f>
        <v>0</v>
      </c>
      <c r="BU1154" s="236">
        <f>BR1145*'MONTHLY DATA'!CP315</f>
        <v>0</v>
      </c>
      <c r="BV1154" s="236">
        <f>BS1145*'MONTHLY DATA'!CQ315</f>
        <v>0</v>
      </c>
      <c r="BW1154" s="224">
        <f t="shared" si="729"/>
        <v>470965121.30847555</v>
      </c>
    </row>
    <row r="1155" spans="1:75" x14ac:dyDescent="0.25">
      <c r="A1155" s="180" t="s">
        <v>57</v>
      </c>
      <c r="F1155" s="236">
        <f>F1154*'MONTHLY DATA'!AA316</f>
        <v>0</v>
      </c>
      <c r="G1155" s="236">
        <f>G1154*'MONTHLY DATA'!AB316</f>
        <v>0</v>
      </c>
      <c r="H1155" s="236">
        <f>H1154*'MONTHLY DATA'!AC316</f>
        <v>0</v>
      </c>
      <c r="I1155" s="236">
        <f>I1154*'MONTHLY DATA'!AD316</f>
        <v>0</v>
      </c>
      <c r="J1155" s="236">
        <f>J1154*'MONTHLY DATA'!AE316</f>
        <v>0</v>
      </c>
      <c r="K1155" s="236">
        <f>K1154*'MONTHLY DATA'!AF316</f>
        <v>0</v>
      </c>
      <c r="L1155" s="236">
        <f>L1154*'MONTHLY DATA'!AG316</f>
        <v>0</v>
      </c>
      <c r="M1155" s="236">
        <f>M1154*'MONTHLY DATA'!AH316</f>
        <v>0</v>
      </c>
      <c r="N1155" s="236">
        <f>N1154*'MONTHLY DATA'!AI316</f>
        <v>0</v>
      </c>
      <c r="O1155" s="236">
        <f>O1154*'MONTHLY DATA'!AJ316</f>
        <v>0</v>
      </c>
      <c r="P1155" s="236">
        <f>P1154*'MONTHLY DATA'!AK316</f>
        <v>0</v>
      </c>
      <c r="Q1155" s="236">
        <f>Q1154*'MONTHLY DATA'!AL316</f>
        <v>0</v>
      </c>
      <c r="R1155" s="236">
        <f>R1154*'MONTHLY DATA'!AM316</f>
        <v>0</v>
      </c>
      <c r="S1155" s="236">
        <f>S1154*'MONTHLY DATA'!AN316</f>
        <v>0</v>
      </c>
      <c r="T1155" s="236">
        <f>T1154*'MONTHLY DATA'!AO316</f>
        <v>0</v>
      </c>
      <c r="U1155" s="236">
        <f>U1154*'MONTHLY DATA'!AP316</f>
        <v>0</v>
      </c>
      <c r="V1155" s="236">
        <f>V1154*'MONTHLY DATA'!AQ316</f>
        <v>0</v>
      </c>
      <c r="W1155" s="236">
        <f>W1154*'MONTHLY DATA'!AR316</f>
        <v>0</v>
      </c>
      <c r="X1155" s="236">
        <f>X1154*'MONTHLY DATA'!AS316</f>
        <v>0</v>
      </c>
      <c r="Y1155" s="236">
        <f>Y1154*'MONTHLY DATA'!AT316</f>
        <v>0</v>
      </c>
      <c r="Z1155" s="236">
        <f>Z1154*'MONTHLY DATA'!AU316</f>
        <v>0</v>
      </c>
      <c r="AA1155" s="236">
        <f>AA1154*'MONTHLY DATA'!AV316</f>
        <v>0</v>
      </c>
      <c r="AB1155" s="236">
        <f>AB1154*'MONTHLY DATA'!AW316</f>
        <v>0</v>
      </c>
      <c r="AC1155" s="236">
        <f>AC1154*'MONTHLY DATA'!AX316</f>
        <v>0</v>
      </c>
      <c r="AD1155" s="236">
        <f>AD1154*'MONTHLY DATA'!AY316</f>
        <v>0</v>
      </c>
      <c r="AE1155" s="236">
        <f>AE1154*'MONTHLY DATA'!AZ316</f>
        <v>0</v>
      </c>
      <c r="AF1155" s="236">
        <f>AF1154*'MONTHLY DATA'!BA316</f>
        <v>0</v>
      </c>
      <c r="AG1155" s="236">
        <f>AG1154*'MONTHLY DATA'!BB316</f>
        <v>0</v>
      </c>
      <c r="AH1155" s="236">
        <f>AH1154*'MONTHLY DATA'!BC316</f>
        <v>0</v>
      </c>
      <c r="AI1155" s="236">
        <f>AI1154*'MONTHLY DATA'!BD316</f>
        <v>0</v>
      </c>
      <c r="AJ1155" s="236">
        <f>AJ1154*'MONTHLY DATA'!BE316</f>
        <v>0</v>
      </c>
      <c r="AK1155" s="236">
        <f>AK1154*'MONTHLY DATA'!BF316</f>
        <v>0</v>
      </c>
      <c r="AL1155" s="236">
        <f>AL1154*'MONTHLY DATA'!BG316</f>
        <v>0</v>
      </c>
      <c r="AM1155" s="236">
        <f>AM1154*'MONTHLY DATA'!BH316</f>
        <v>0</v>
      </c>
      <c r="AN1155" s="236">
        <f>AN1154*'MONTHLY DATA'!BI316</f>
        <v>0</v>
      </c>
      <c r="AO1155" s="236">
        <f>AO1154*'MONTHLY DATA'!BJ316</f>
        <v>0</v>
      </c>
      <c r="AP1155" s="236">
        <f>AP1154*'MONTHLY DATA'!BK316</f>
        <v>0</v>
      </c>
      <c r="AQ1155" s="236">
        <f>AQ1154*'MONTHLY DATA'!BL316</f>
        <v>0</v>
      </c>
      <c r="AR1155" s="236">
        <f>AR1154*'MONTHLY DATA'!BM316</f>
        <v>0</v>
      </c>
      <c r="AS1155" s="236">
        <f>AS1154*'MONTHLY DATA'!BN316</f>
        <v>0</v>
      </c>
      <c r="AT1155" s="236">
        <f>AT1154*'MONTHLY DATA'!BO316</f>
        <v>0</v>
      </c>
      <c r="AU1155" s="236">
        <f>AU1154*'MONTHLY DATA'!BP316</f>
        <v>0</v>
      </c>
      <c r="AV1155" s="236">
        <f>AV1154*'MONTHLY DATA'!BQ316</f>
        <v>0</v>
      </c>
      <c r="AW1155" s="236">
        <f>AW1154*'MONTHLY DATA'!BR316</f>
        <v>0</v>
      </c>
      <c r="AX1155" s="236">
        <f>AX1154*'MONTHLY DATA'!BS316</f>
        <v>0</v>
      </c>
      <c r="AY1155" s="236">
        <f>AY1154*'MONTHLY DATA'!BT316</f>
        <v>0</v>
      </c>
      <c r="AZ1155" s="236">
        <f>AZ1154*'MONTHLY DATA'!BU316</f>
        <v>0</v>
      </c>
      <c r="BA1155" s="236">
        <f>BA1154*'MONTHLY DATA'!BV316</f>
        <v>0</v>
      </c>
      <c r="BB1155" s="236">
        <f>BB1154*'MONTHLY DATA'!BW316</f>
        <v>0</v>
      </c>
      <c r="BC1155" s="236">
        <f>BC1154*'MONTHLY DATA'!BX316</f>
        <v>0</v>
      </c>
      <c r="BD1155" s="236">
        <f>BD1154*'MONTHLY DATA'!BY316</f>
        <v>0</v>
      </c>
      <c r="BE1155" s="236">
        <f>BE1154*'MONTHLY DATA'!BZ316</f>
        <v>0</v>
      </c>
      <c r="BF1155" s="236">
        <f>BF1154*'MONTHLY DATA'!CA316</f>
        <v>0</v>
      </c>
      <c r="BG1155" s="236">
        <f>BG1154*'MONTHLY DATA'!CB316</f>
        <v>0</v>
      </c>
      <c r="BH1155" s="236">
        <f>BH1154*'MONTHLY DATA'!CC316</f>
        <v>0</v>
      </c>
      <c r="BI1155" s="236">
        <f>BI1154*'MONTHLY DATA'!CD316</f>
        <v>0</v>
      </c>
      <c r="BJ1155" s="236">
        <f>BJ1154*'MONTHLY DATA'!CE316</f>
        <v>0</v>
      </c>
      <c r="BK1155" s="236">
        <f>BK1154*'MONTHLY DATA'!CF316</f>
        <v>0</v>
      </c>
      <c r="BL1155" s="236">
        <f>BL1154*'MONTHLY DATA'!CG316</f>
        <v>0</v>
      </c>
      <c r="BM1155" s="236">
        <f>BM1154*'MONTHLY DATA'!CH316</f>
        <v>0</v>
      </c>
      <c r="BN1155" s="236">
        <f>BN1154*'MONTHLY DATA'!CI316</f>
        <v>0</v>
      </c>
      <c r="BO1155" s="236">
        <f>BO1154*'MONTHLY DATA'!CJ316</f>
        <v>0</v>
      </c>
      <c r="BP1155" s="236">
        <f>BP1154*'MONTHLY DATA'!CK316</f>
        <v>0</v>
      </c>
      <c r="BQ1155" s="236">
        <f>BQ1154*'MONTHLY DATA'!CL316</f>
        <v>0</v>
      </c>
      <c r="BR1155" s="236">
        <f>BR1154*'MONTHLY DATA'!CM316</f>
        <v>0</v>
      </c>
      <c r="BS1155" s="236">
        <f>BS1154*'MONTHLY DATA'!CN316</f>
        <v>0</v>
      </c>
      <c r="BT1155" s="236">
        <f>BT1154*'MONTHLY DATA'!CO316</f>
        <v>0</v>
      </c>
      <c r="BU1155" s="236">
        <f>BU1154*'MONTHLY DATA'!CP316</f>
        <v>0</v>
      </c>
      <c r="BV1155" s="236">
        <f>BV1154*'MONTHLY DATA'!CQ316</f>
        <v>0</v>
      </c>
      <c r="BW1155" s="224">
        <f t="shared" si="729"/>
        <v>0</v>
      </c>
    </row>
    <row r="1156" spans="1:75" x14ac:dyDescent="0.25">
      <c r="A1156" s="180" t="s">
        <v>66</v>
      </c>
      <c r="G1156" s="236">
        <f>C1145*'MONTHLY DATA'!AA317</f>
        <v>0</v>
      </c>
      <c r="H1156" s="236">
        <f>D1145*'MONTHLY DATA'!AB317</f>
        <v>0</v>
      </c>
      <c r="I1156" s="236">
        <f>E1145*'MONTHLY DATA'!AC317</f>
        <v>0</v>
      </c>
      <c r="J1156" s="236">
        <f>F1145*'MONTHLY DATA'!AD317</f>
        <v>0</v>
      </c>
      <c r="K1156" s="236">
        <f>G1145*'MONTHLY DATA'!AE317</f>
        <v>0</v>
      </c>
      <c r="L1156" s="236">
        <f>H1145*'MONTHLY DATA'!AF317</f>
        <v>0</v>
      </c>
      <c r="M1156" s="236">
        <f>I1145*'MONTHLY DATA'!AG317</f>
        <v>0</v>
      </c>
      <c r="N1156" s="236">
        <f>J1145*'MONTHLY DATA'!AH317</f>
        <v>0</v>
      </c>
      <c r="O1156" s="236">
        <f>K1145*'MONTHLY DATA'!AI317</f>
        <v>0</v>
      </c>
      <c r="P1156" s="236">
        <f>L1145*'MONTHLY DATA'!AJ317</f>
        <v>0</v>
      </c>
      <c r="Q1156" s="236">
        <f>M1145*'MONTHLY DATA'!AK317</f>
        <v>0</v>
      </c>
      <c r="R1156" s="236">
        <f>N1145*'MONTHLY DATA'!AL317</f>
        <v>0</v>
      </c>
      <c r="S1156" s="236">
        <f>O1145*'MONTHLY DATA'!AM317</f>
        <v>0</v>
      </c>
      <c r="T1156" s="236">
        <f>P1145*'MONTHLY DATA'!AN317</f>
        <v>0</v>
      </c>
      <c r="U1156" s="236">
        <f>Q1145*'MONTHLY DATA'!AO317</f>
        <v>0</v>
      </c>
      <c r="V1156" s="236">
        <f>R1145*'MONTHLY DATA'!AP317</f>
        <v>0</v>
      </c>
      <c r="W1156" s="236">
        <f>S1145*'MONTHLY DATA'!AQ317</f>
        <v>0</v>
      </c>
      <c r="X1156" s="236">
        <f>T1145*'MONTHLY DATA'!AR317</f>
        <v>0</v>
      </c>
      <c r="Y1156" s="236">
        <f>U1145*'MONTHLY DATA'!AS317</f>
        <v>0</v>
      </c>
      <c r="Z1156" s="236">
        <f>V1145*'MONTHLY DATA'!AT317</f>
        <v>0</v>
      </c>
      <c r="AA1156" s="236">
        <f>W1145*'MONTHLY DATA'!AU317</f>
        <v>0</v>
      </c>
      <c r="AB1156" s="236">
        <f>X1145*'MONTHLY DATA'!AV317</f>
        <v>0</v>
      </c>
      <c r="AC1156" s="236">
        <f>Y1145*'MONTHLY DATA'!AW317</f>
        <v>0</v>
      </c>
      <c r="AD1156" s="236">
        <f>Z1145*'MONTHLY DATA'!AX317</f>
        <v>0</v>
      </c>
      <c r="AE1156" s="236">
        <f>AA1145*'MONTHLY DATA'!AY317</f>
        <v>0</v>
      </c>
      <c r="AF1156" s="236">
        <f>AB1145*'MONTHLY DATA'!AZ317</f>
        <v>0</v>
      </c>
      <c r="AG1156" s="236">
        <f>AC1145*'MONTHLY DATA'!BA317</f>
        <v>0</v>
      </c>
      <c r="AH1156" s="236">
        <f>AD1145*'MONTHLY DATA'!BB317</f>
        <v>0</v>
      </c>
      <c r="AI1156" s="236">
        <f>AE1145*'MONTHLY DATA'!BC317</f>
        <v>0</v>
      </c>
      <c r="AJ1156" s="236">
        <f>AF1145*'MONTHLY DATA'!BD317</f>
        <v>0</v>
      </c>
      <c r="AK1156" s="236">
        <f>AG1145*'MONTHLY DATA'!BE317</f>
        <v>0</v>
      </c>
      <c r="AL1156" s="236">
        <f>AH1145*'MONTHLY DATA'!BF317</f>
        <v>0</v>
      </c>
      <c r="AM1156" s="236">
        <f>AI1145*'MONTHLY DATA'!BG317</f>
        <v>0</v>
      </c>
      <c r="AN1156" s="236">
        <f>AJ1145*'MONTHLY DATA'!BH317</f>
        <v>0</v>
      </c>
      <c r="AO1156" s="236">
        <f>AK1145*'MONTHLY DATA'!BI317</f>
        <v>0</v>
      </c>
      <c r="AP1156" s="236">
        <f>AL1145*'MONTHLY DATA'!BJ317</f>
        <v>0</v>
      </c>
      <c r="AQ1156" s="236">
        <f>AM1145*'MONTHLY DATA'!BK317</f>
        <v>7504692.3225461962</v>
      </c>
      <c r="AR1156" s="236">
        <f>AN1145*'MONTHLY DATA'!BL317</f>
        <v>1158714.6695839986</v>
      </c>
      <c r="AS1156" s="236">
        <f>AO1145*'MONTHLY DATA'!BM317</f>
        <v>5835229.7434628205</v>
      </c>
      <c r="AT1156" s="236">
        <f>AP1145*'MONTHLY DATA'!BN317</f>
        <v>1859133.3037304876</v>
      </c>
      <c r="AU1156" s="236">
        <f>AQ1145*'MONTHLY DATA'!BO317</f>
        <v>20691334.829574108</v>
      </c>
      <c r="AV1156" s="236">
        <f>AR1145*'MONTHLY DATA'!BP317</f>
        <v>11547908.251884092</v>
      </c>
      <c r="AW1156" s="236">
        <f>AS1145*'MONTHLY DATA'!BQ317</f>
        <v>5686113.2166382717</v>
      </c>
      <c r="AX1156" s="236">
        <f>AT1145*'MONTHLY DATA'!BR317</f>
        <v>1163961.2799717996</v>
      </c>
      <c r="AY1156" s="236">
        <f>AU1145*'MONTHLY DATA'!BS317</f>
        <v>12115092.637076953</v>
      </c>
      <c r="AZ1156" s="236">
        <f>AV1145*'MONTHLY DATA'!BT317</f>
        <v>7772541.6717413655</v>
      </c>
      <c r="BA1156" s="236">
        <f>AW1145*'MONTHLY DATA'!BU317</f>
        <v>9961270.1203309186</v>
      </c>
      <c r="BB1156" s="236">
        <f>AX1145*'MONTHLY DATA'!BV317</f>
        <v>20596287.741658133</v>
      </c>
      <c r="BC1156" s="236">
        <f>AY1145*'MONTHLY DATA'!BW317</f>
        <v>4649027.3480298817</v>
      </c>
      <c r="BD1156" s="236">
        <f>AZ1145*'MONTHLY DATA'!BX317</f>
        <v>1361047.9689898156</v>
      </c>
      <c r="BE1156" s="236">
        <f>BA1145*'MONTHLY DATA'!BY317</f>
        <v>6245794.906680122</v>
      </c>
      <c r="BF1156" s="236">
        <f>BB1145*'MONTHLY DATA'!BZ317</f>
        <v>1767553.1400457253</v>
      </c>
      <c r="BG1156" s="236">
        <f>BC1145*'MONTHLY DATA'!CA317</f>
        <v>13338411.173081132</v>
      </c>
      <c r="BH1156" s="236">
        <f>BD1145*'MONTHLY DATA'!CB317</f>
        <v>12240646.201143548</v>
      </c>
      <c r="BI1156" s="236">
        <f>BE1145*'MONTHLY DATA'!CC317</f>
        <v>6390217.0497378418</v>
      </c>
      <c r="BJ1156" s="236">
        <f>BF1145*'MONTHLY DATA'!CD317</f>
        <v>920132.2228609462</v>
      </c>
      <c r="BK1156" s="236">
        <f>BG1145*'MONTHLY DATA'!CE317</f>
        <v>9997829.7642664518</v>
      </c>
      <c r="BL1156" s="236">
        <f>BH1145*'MONTHLY DATA'!CF317</f>
        <v>6531493.2858424243</v>
      </c>
      <c r="BM1156" s="236">
        <f>BI1145*'MONTHLY DATA'!CG317</f>
        <v>12939820.263634691</v>
      </c>
      <c r="BN1156" s="236">
        <f>BJ1145*'MONTHLY DATA'!CH317</f>
        <v>17710372.924489532</v>
      </c>
      <c r="BO1156" s="236">
        <f>BK1145*'MONTHLY DATA'!CI317</f>
        <v>0</v>
      </c>
      <c r="BP1156" s="236">
        <f>BL1145*'MONTHLY DATA'!CJ317</f>
        <v>0</v>
      </c>
      <c r="BQ1156" s="236">
        <f>BM1145*'MONTHLY DATA'!CK317</f>
        <v>0</v>
      </c>
      <c r="BR1156" s="236">
        <f>BN1145*'MONTHLY DATA'!CL317</f>
        <v>0</v>
      </c>
      <c r="BS1156" s="236">
        <f>BO1145*'MONTHLY DATA'!CM317</f>
        <v>0</v>
      </c>
      <c r="BT1156" s="236">
        <f>BP1145*'MONTHLY DATA'!CN317</f>
        <v>0</v>
      </c>
      <c r="BU1156" s="236">
        <f>BQ1145*'MONTHLY DATA'!CO317</f>
        <v>0</v>
      </c>
      <c r="BV1156" s="236">
        <f>BR1145*'MONTHLY DATA'!CP317</f>
        <v>0</v>
      </c>
      <c r="BW1156" s="224">
        <f t="shared" si="729"/>
        <v>199984626.03700125</v>
      </c>
    </row>
    <row r="1157" spans="1:75" ht="16.5" thickBot="1" x14ac:dyDescent="0.3">
      <c r="BW1157" s="224">
        <f t="shared" si="729"/>
        <v>0</v>
      </c>
    </row>
    <row r="1158" spans="1:75" x14ac:dyDescent="0.25">
      <c r="A1158" s="167" t="s">
        <v>534</v>
      </c>
      <c r="C1158" s="800">
        <f>C1148+C1150+C1152+C1154+C1156</f>
        <v>0</v>
      </c>
      <c r="D1158" s="241">
        <f t="shared" ref="D1158:BO1158" si="785">D1148+D1150+D1152+D1154+D1156</f>
        <v>0</v>
      </c>
      <c r="E1158" s="241">
        <f t="shared" si="785"/>
        <v>0</v>
      </c>
      <c r="F1158" s="241">
        <f t="shared" si="785"/>
        <v>0</v>
      </c>
      <c r="G1158" s="241">
        <f t="shared" si="785"/>
        <v>0</v>
      </c>
      <c r="H1158" s="241">
        <f t="shared" si="785"/>
        <v>0</v>
      </c>
      <c r="I1158" s="241">
        <f t="shared" si="785"/>
        <v>0</v>
      </c>
      <c r="J1158" s="241">
        <f t="shared" si="785"/>
        <v>0</v>
      </c>
      <c r="K1158" s="241">
        <f t="shared" si="785"/>
        <v>0</v>
      </c>
      <c r="L1158" s="241">
        <f t="shared" si="785"/>
        <v>0</v>
      </c>
      <c r="M1158" s="241">
        <f t="shared" si="785"/>
        <v>0</v>
      </c>
      <c r="N1158" s="241">
        <f t="shared" si="785"/>
        <v>0</v>
      </c>
      <c r="O1158" s="241">
        <f t="shared" si="785"/>
        <v>76818966.109692246</v>
      </c>
      <c r="P1158" s="241">
        <f t="shared" si="785"/>
        <v>48011853.81855765</v>
      </c>
      <c r="Q1158" s="241">
        <f t="shared" si="785"/>
        <v>65487859.328038901</v>
      </c>
      <c r="R1158" s="241">
        <f t="shared" si="785"/>
        <v>31301444.452243607</v>
      </c>
      <c r="S1158" s="241">
        <f t="shared" si="785"/>
        <v>84006147.612119436</v>
      </c>
      <c r="T1158" s="241">
        <f t="shared" si="785"/>
        <v>107583080.02218376</v>
      </c>
      <c r="U1158" s="241">
        <f t="shared" si="785"/>
        <v>123018308.13492383</v>
      </c>
      <c r="V1158" s="241">
        <f t="shared" si="785"/>
        <v>79949474.620102003</v>
      </c>
      <c r="W1158" s="241">
        <f t="shared" si="785"/>
        <v>90793864.989859849</v>
      </c>
      <c r="X1158" s="241">
        <f t="shared" si="785"/>
        <v>76138282.043251932</v>
      </c>
      <c r="Y1158" s="241">
        <f t="shared" si="785"/>
        <v>92314373.084553748</v>
      </c>
      <c r="Z1158" s="241">
        <f t="shared" si="785"/>
        <v>112697458.72105162</v>
      </c>
      <c r="AA1158" s="241">
        <f t="shared" si="785"/>
        <v>110830028.80379361</v>
      </c>
      <c r="AB1158" s="241">
        <f t="shared" si="785"/>
        <v>76260429.700440556</v>
      </c>
      <c r="AC1158" s="241">
        <f t="shared" si="785"/>
        <v>49927130.724394254</v>
      </c>
      <c r="AD1158" s="241">
        <f t="shared" si="785"/>
        <v>44798922.671094865</v>
      </c>
      <c r="AE1158" s="241">
        <f t="shared" si="785"/>
        <v>73975643.522539452</v>
      </c>
      <c r="AF1158" s="241">
        <f t="shared" si="785"/>
        <v>126137303.29457989</v>
      </c>
      <c r="AG1158" s="241">
        <f t="shared" si="785"/>
        <v>96832538.046756521</v>
      </c>
      <c r="AH1158" s="241">
        <f t="shared" si="785"/>
        <v>57546307.401462294</v>
      </c>
      <c r="AI1158" s="241">
        <f t="shared" si="785"/>
        <v>72527773.781953186</v>
      </c>
      <c r="AJ1158" s="241">
        <f t="shared" si="785"/>
        <v>85976616.905292585</v>
      </c>
      <c r="AK1158" s="241">
        <f t="shared" si="785"/>
        <v>112617398.74567397</v>
      </c>
      <c r="AL1158" s="241">
        <f t="shared" si="785"/>
        <v>199142449.70719919</v>
      </c>
      <c r="AM1158" s="241">
        <f t="shared" si="785"/>
        <v>154576638.50534508</v>
      </c>
      <c r="AN1158" s="241">
        <f t="shared" si="785"/>
        <v>45578607.107902996</v>
      </c>
      <c r="AO1158" s="241">
        <f t="shared" si="785"/>
        <v>82850320.022003204</v>
      </c>
      <c r="AP1158" s="241">
        <f t="shared" si="785"/>
        <v>22696344.393172882</v>
      </c>
      <c r="AQ1158" s="241">
        <f t="shared" si="785"/>
        <v>165478403.49994773</v>
      </c>
      <c r="AR1158" s="241">
        <f t="shared" si="785"/>
        <v>118805028.80307585</v>
      </c>
      <c r="AS1158" s="241">
        <f t="shared" si="785"/>
        <v>65802941.246075995</v>
      </c>
      <c r="AT1158" s="241">
        <f t="shared" si="785"/>
        <v>19118012.72847639</v>
      </c>
      <c r="AU1158" s="241">
        <f t="shared" si="785"/>
        <v>113300471.52760896</v>
      </c>
      <c r="AV1158" s="241">
        <f t="shared" si="785"/>
        <v>88014609.745559752</v>
      </c>
      <c r="AW1158" s="241">
        <f t="shared" si="785"/>
        <v>92054451.6267322</v>
      </c>
      <c r="AX1158" s="241">
        <f t="shared" si="785"/>
        <v>170578024.52290416</v>
      </c>
      <c r="AY1158" s="241">
        <f t="shared" si="785"/>
        <v>66254660.989713557</v>
      </c>
      <c r="AZ1158" s="241">
        <f t="shared" si="785"/>
        <v>16902295.190705385</v>
      </c>
      <c r="BA1158" s="241">
        <f t="shared" si="785"/>
        <v>48844309.660271257</v>
      </c>
      <c r="BB1158" s="241">
        <f t="shared" si="785"/>
        <v>43896577.544771306</v>
      </c>
      <c r="BC1158" s="241">
        <f t="shared" si="785"/>
        <v>84315648.081458211</v>
      </c>
      <c r="BD1158" s="241">
        <f t="shared" si="785"/>
        <v>84376404.084676951</v>
      </c>
      <c r="BE1158" s="241">
        <f t="shared" si="785"/>
        <v>67859926.295654252</v>
      </c>
      <c r="BF1158" s="241">
        <f t="shared" si="785"/>
        <v>54601114.427096955</v>
      </c>
      <c r="BG1158" s="241">
        <f t="shared" si="785"/>
        <v>97854244.082737714</v>
      </c>
      <c r="BH1158" s="241">
        <f t="shared" si="785"/>
        <v>64057659.946255997</v>
      </c>
      <c r="BI1158" s="241">
        <f t="shared" si="785"/>
        <v>91192074.102954075</v>
      </c>
      <c r="BJ1158" s="241">
        <f t="shared" si="785"/>
        <v>125734806.43442249</v>
      </c>
      <c r="BK1158" s="241">
        <f t="shared" si="785"/>
        <v>76692342.950021461</v>
      </c>
      <c r="BL1158" s="241">
        <f t="shared" si="785"/>
        <v>80711078.853044182</v>
      </c>
      <c r="BM1158" s="241">
        <f t="shared" si="785"/>
        <v>94584716.457350299</v>
      </c>
      <c r="BN1158" s="241">
        <f t="shared" si="785"/>
        <v>47703580.693636507</v>
      </c>
      <c r="BO1158" s="241">
        <f t="shared" si="785"/>
        <v>104621186.56303959</v>
      </c>
      <c r="BP1158" s="241">
        <f t="shared" ref="BP1158:BV1158" si="786">BP1148+BP1150+BP1152+BP1154+BP1156</f>
        <v>120886855.2620616</v>
      </c>
      <c r="BQ1158" s="241">
        <f t="shared" si="786"/>
        <v>112395759.12913667</v>
      </c>
      <c r="BR1158" s="241">
        <f t="shared" si="786"/>
        <v>55058566.53380882</v>
      </c>
      <c r="BS1158" s="241">
        <f t="shared" si="786"/>
        <v>74036596.82292366</v>
      </c>
      <c r="BT1158" s="241">
        <f t="shared" si="786"/>
        <v>70652435.047178447</v>
      </c>
      <c r="BU1158" s="241">
        <f t="shared" si="786"/>
        <v>96326679.284840479</v>
      </c>
      <c r="BV1158" s="242">
        <f t="shared" si="786"/>
        <v>129220869.27096641</v>
      </c>
      <c r="BW1158" s="224">
        <f t="shared" si="729"/>
        <v>5142327897.6792898</v>
      </c>
    </row>
    <row r="1159" spans="1:75" ht="16.5" thickBot="1" x14ac:dyDescent="0.3">
      <c r="A1159" s="167" t="s">
        <v>312</v>
      </c>
      <c r="C1159" s="801">
        <f>C1149+C1151+C1153+C1155</f>
        <v>0</v>
      </c>
      <c r="D1159" s="802">
        <f t="shared" ref="D1159:BO1159" si="787">D1149+D1151+D1153+D1155</f>
        <v>0</v>
      </c>
      <c r="E1159" s="802">
        <f t="shared" si="787"/>
        <v>0</v>
      </c>
      <c r="F1159" s="802">
        <f t="shared" si="787"/>
        <v>0</v>
      </c>
      <c r="G1159" s="802">
        <f t="shared" si="787"/>
        <v>0</v>
      </c>
      <c r="H1159" s="802">
        <f t="shared" si="787"/>
        <v>0</v>
      </c>
      <c r="I1159" s="802">
        <f t="shared" si="787"/>
        <v>0</v>
      </c>
      <c r="J1159" s="802">
        <f t="shared" si="787"/>
        <v>0</v>
      </c>
      <c r="K1159" s="802">
        <f t="shared" si="787"/>
        <v>0</v>
      </c>
      <c r="L1159" s="802">
        <f t="shared" si="787"/>
        <v>0</v>
      </c>
      <c r="M1159" s="802">
        <f t="shared" si="787"/>
        <v>0</v>
      </c>
      <c r="N1159" s="802">
        <f t="shared" si="787"/>
        <v>0</v>
      </c>
      <c r="O1159" s="802">
        <f t="shared" si="787"/>
        <v>1920474.1527423062</v>
      </c>
      <c r="P1159" s="802">
        <f t="shared" si="787"/>
        <v>480118.5381855765</v>
      </c>
      <c r="Q1159" s="802">
        <f t="shared" si="787"/>
        <v>436900.13773703121</v>
      </c>
      <c r="R1159" s="802">
        <f t="shared" si="787"/>
        <v>138580.02146912701</v>
      </c>
      <c r="S1159" s="802">
        <f t="shared" si="787"/>
        <v>1816082.9840792657</v>
      </c>
      <c r="T1159" s="802">
        <f t="shared" si="787"/>
        <v>1883726.0102283373</v>
      </c>
      <c r="U1159" s="802">
        <f t="shared" si="787"/>
        <v>1400826.3267022106</v>
      </c>
      <c r="V1159" s="802">
        <f t="shared" si="787"/>
        <v>260735.33474441513</v>
      </c>
      <c r="W1159" s="802">
        <f t="shared" si="787"/>
        <v>1260123.3001609081</v>
      </c>
      <c r="X1159" s="802">
        <f t="shared" si="787"/>
        <v>1170175.4787765425</v>
      </c>
      <c r="Y1159" s="802">
        <f t="shared" si="787"/>
        <v>1199603.0193621577</v>
      </c>
      <c r="Z1159" s="802">
        <f t="shared" si="787"/>
        <v>1598258.9134278367</v>
      </c>
      <c r="AA1159" s="802">
        <f t="shared" si="787"/>
        <v>1872282.6932343615</v>
      </c>
      <c r="AB1159" s="802">
        <f t="shared" si="787"/>
        <v>527517.42057633947</v>
      </c>
      <c r="AC1159" s="802">
        <f t="shared" si="787"/>
        <v>1247430.744521976</v>
      </c>
      <c r="AD1159" s="802">
        <f t="shared" si="787"/>
        <v>616756.69597539399</v>
      </c>
      <c r="AE1159" s="802">
        <f t="shared" si="787"/>
        <v>2469551.297979699</v>
      </c>
      <c r="AF1159" s="802">
        <f t="shared" si="787"/>
        <v>3088634.7403545789</v>
      </c>
      <c r="AG1159" s="802">
        <f t="shared" si="787"/>
        <v>2366509.1891887444</v>
      </c>
      <c r="AH1159" s="802">
        <f t="shared" si="787"/>
        <v>633440.58671609312</v>
      </c>
      <c r="AI1159" s="802">
        <f t="shared" si="787"/>
        <v>1772709.477276077</v>
      </c>
      <c r="AJ1159" s="802">
        <f t="shared" si="787"/>
        <v>1819873.8255458716</v>
      </c>
      <c r="AK1159" s="802">
        <f t="shared" si="787"/>
        <v>3380419.5797072225</v>
      </c>
      <c r="AL1159" s="802">
        <f t="shared" si="787"/>
        <v>5254361.8776036706</v>
      </c>
      <c r="AM1159" s="802">
        <f t="shared" si="787"/>
        <v>4121440.4939127853</v>
      </c>
      <c r="AN1159" s="802">
        <f t="shared" si="787"/>
        <v>434518.00109399948</v>
      </c>
      <c r="AO1159" s="802">
        <f t="shared" si="787"/>
        <v>2188211.1537985578</v>
      </c>
      <c r="AP1159" s="802">
        <f t="shared" si="787"/>
        <v>697174.98889893282</v>
      </c>
      <c r="AQ1159" s="802">
        <f t="shared" si="787"/>
        <v>7759250.5610902905</v>
      </c>
      <c r="AR1159" s="802">
        <f t="shared" si="787"/>
        <v>4330465.5944565339</v>
      </c>
      <c r="AS1159" s="802">
        <f t="shared" si="787"/>
        <v>2132292.4562393515</v>
      </c>
      <c r="AT1159" s="802">
        <f t="shared" si="787"/>
        <v>436485.47998942493</v>
      </c>
      <c r="AU1159" s="802">
        <f t="shared" si="787"/>
        <v>4543159.7389038578</v>
      </c>
      <c r="AV1159" s="802">
        <f t="shared" si="787"/>
        <v>2914703.1269030119</v>
      </c>
      <c r="AW1159" s="802">
        <f t="shared" si="787"/>
        <v>3735476.2951240945</v>
      </c>
      <c r="AX1159" s="802">
        <f t="shared" si="787"/>
        <v>7723607.9031217992</v>
      </c>
      <c r="AY1159" s="802">
        <f t="shared" si="787"/>
        <v>697354.10220448219</v>
      </c>
      <c r="AZ1159" s="802">
        <f t="shared" si="787"/>
        <v>204157.19534847233</v>
      </c>
      <c r="BA1159" s="802">
        <f t="shared" si="787"/>
        <v>936869.23600201821</v>
      </c>
      <c r="BB1159" s="802">
        <f t="shared" si="787"/>
        <v>265132.97100685874</v>
      </c>
      <c r="BC1159" s="802">
        <f t="shared" si="787"/>
        <v>2000761.6759621697</v>
      </c>
      <c r="BD1159" s="802">
        <f t="shared" si="787"/>
        <v>1836096.9301715321</v>
      </c>
      <c r="BE1159" s="802">
        <f t="shared" si="787"/>
        <v>958532.55746067618</v>
      </c>
      <c r="BF1159" s="802">
        <f t="shared" si="787"/>
        <v>138019.8334291419</v>
      </c>
      <c r="BG1159" s="802">
        <f t="shared" si="787"/>
        <v>1499674.4646399678</v>
      </c>
      <c r="BH1159" s="802">
        <f t="shared" si="787"/>
        <v>979723.99287636357</v>
      </c>
      <c r="BI1159" s="802">
        <f t="shared" si="787"/>
        <v>1940973.0395452036</v>
      </c>
      <c r="BJ1159" s="802">
        <f t="shared" si="787"/>
        <v>2656555.9386734297</v>
      </c>
      <c r="BK1159" s="802">
        <f t="shared" si="787"/>
        <v>507332.19512746728</v>
      </c>
      <c r="BL1159" s="802">
        <f t="shared" si="787"/>
        <v>265576.98135480605</v>
      </c>
      <c r="BM1159" s="802">
        <f t="shared" si="787"/>
        <v>610476.37083092099</v>
      </c>
      <c r="BN1159" s="802">
        <f t="shared" si="787"/>
        <v>353498.14304123248</v>
      </c>
      <c r="BO1159" s="802">
        <f t="shared" si="787"/>
        <v>1717559.481677105</v>
      </c>
      <c r="BP1159" s="802">
        <f t="shared" ref="BP1159:BV1159" si="788">BP1149+BP1151+BP1153+BP1155</f>
        <v>1773784.1706316303</v>
      </c>
      <c r="BQ1159" s="802">
        <f t="shared" si="788"/>
        <v>917105.05853255466</v>
      </c>
      <c r="BR1159" s="802">
        <f t="shared" si="788"/>
        <v>253637.3688311454</v>
      </c>
      <c r="BS1159" s="802">
        <f t="shared" si="788"/>
        <v>1169194.6571672382</v>
      </c>
      <c r="BT1159" s="802">
        <f t="shared" si="788"/>
        <v>986253.25896759843</v>
      </c>
      <c r="BU1159" s="802">
        <f t="shared" si="788"/>
        <v>1090495.059384468</v>
      </c>
      <c r="BV1159" s="803">
        <f t="shared" si="788"/>
        <v>1951680.0638577314</v>
      </c>
      <c r="BW1159" s="224">
        <f t="shared" si="729"/>
        <v>105342322.88655259</v>
      </c>
    </row>
    <row r="1160" spans="1:75" x14ac:dyDescent="0.25">
      <c r="A1160" s="167"/>
      <c r="C1160" s="979"/>
      <c r="D1160" s="979"/>
      <c r="E1160" s="979"/>
      <c r="F1160" s="979"/>
      <c r="G1160" s="979"/>
      <c r="H1160" s="979"/>
      <c r="I1160" s="979"/>
      <c r="J1160" s="979"/>
      <c r="K1160" s="979"/>
      <c r="L1160" s="979"/>
      <c r="M1160" s="979"/>
      <c r="N1160" s="979"/>
      <c r="O1160" s="979"/>
      <c r="P1160" s="979"/>
      <c r="Q1160" s="979"/>
      <c r="R1160" s="979"/>
      <c r="S1160" s="979"/>
      <c r="T1160" s="979"/>
      <c r="U1160" s="979"/>
      <c r="V1160" s="979"/>
      <c r="W1160" s="979"/>
      <c r="X1160" s="979"/>
      <c r="Y1160" s="979"/>
      <c r="Z1160" s="979"/>
      <c r="AA1160" s="979"/>
      <c r="AB1160" s="979"/>
      <c r="AC1160" s="979"/>
      <c r="AD1160" s="979"/>
      <c r="AE1160" s="979"/>
      <c r="AF1160" s="979"/>
      <c r="AG1160" s="979"/>
      <c r="AH1160" s="979"/>
      <c r="AI1160" s="979"/>
      <c r="AJ1160" s="979"/>
      <c r="AK1160" s="979"/>
      <c r="AL1160" s="979"/>
      <c r="AM1160" s="979"/>
      <c r="AN1160" s="979"/>
      <c r="AO1160" s="979"/>
      <c r="AP1160" s="979"/>
      <c r="AQ1160" s="979"/>
      <c r="AR1160" s="979"/>
      <c r="AS1160" s="979"/>
      <c r="AT1160" s="979"/>
      <c r="AU1160" s="979"/>
      <c r="AV1160" s="979"/>
      <c r="AW1160" s="979"/>
      <c r="AX1160" s="979"/>
      <c r="AY1160" s="979"/>
      <c r="AZ1160" s="979"/>
      <c r="BA1160" s="979"/>
      <c r="BB1160" s="979"/>
      <c r="BC1160" s="979"/>
      <c r="BD1160" s="979"/>
      <c r="BE1160" s="979"/>
      <c r="BF1160" s="979"/>
      <c r="BG1160" s="979"/>
      <c r="BH1160" s="979"/>
      <c r="BI1160" s="979"/>
      <c r="BJ1160" s="979"/>
      <c r="BK1160" s="979"/>
      <c r="BL1160" s="979"/>
      <c r="BM1160" s="979"/>
      <c r="BN1160" s="979"/>
      <c r="BO1160" s="979"/>
      <c r="BP1160" s="979"/>
      <c r="BQ1160" s="979"/>
      <c r="BR1160" s="979"/>
      <c r="BS1160" s="979"/>
      <c r="BT1160" s="979"/>
      <c r="BU1160" s="979"/>
      <c r="BV1160" s="979"/>
      <c r="BW1160" s="224">
        <f t="shared" ref="BW1160:BW1168" si="789">SUM(C1160:BV1160)</f>
        <v>0</v>
      </c>
    </row>
    <row r="1161" spans="1:75" x14ac:dyDescent="0.25">
      <c r="A1161" s="974" t="s">
        <v>1264</v>
      </c>
      <c r="C1161" s="979"/>
      <c r="D1161" s="979"/>
      <c r="E1161" s="979"/>
      <c r="F1161" s="979"/>
      <c r="G1161" s="979"/>
      <c r="H1161" s="979"/>
      <c r="I1161" s="979"/>
      <c r="J1161" s="979"/>
      <c r="K1161" s="979"/>
      <c r="L1161" s="979"/>
      <c r="M1161" s="979"/>
      <c r="N1161" s="979"/>
      <c r="O1161" s="979"/>
      <c r="P1161" s="979"/>
      <c r="Q1161" s="979"/>
      <c r="R1161" s="979"/>
      <c r="S1161" s="979"/>
      <c r="T1161" s="979"/>
      <c r="U1161" s="979"/>
      <c r="V1161" s="979"/>
      <c r="W1161" s="979"/>
      <c r="X1161" s="979"/>
      <c r="Y1161" s="979"/>
      <c r="Z1161" s="979"/>
      <c r="AA1161" s="979"/>
      <c r="AB1161" s="979"/>
      <c r="AC1161" s="979"/>
      <c r="AD1161" s="979"/>
      <c r="AE1161" s="979"/>
      <c r="AF1161" s="979"/>
      <c r="AG1161" s="979"/>
      <c r="AH1161" s="979"/>
      <c r="AI1161" s="979"/>
      <c r="AJ1161" s="979"/>
      <c r="AK1161" s="979"/>
      <c r="AL1161" s="979"/>
      <c r="AM1161" s="979"/>
      <c r="AN1161" s="979"/>
      <c r="AO1161" s="979"/>
      <c r="AP1161" s="979"/>
      <c r="AQ1161" s="979"/>
      <c r="AR1161" s="979"/>
      <c r="AS1161" s="979"/>
      <c r="AT1161" s="979"/>
      <c r="AU1161" s="979"/>
      <c r="AV1161" s="979"/>
      <c r="AW1161" s="979"/>
      <c r="AX1161" s="979"/>
      <c r="AY1161" s="979"/>
      <c r="AZ1161" s="979"/>
      <c r="BA1161" s="979"/>
      <c r="BB1161" s="979"/>
      <c r="BC1161" s="979"/>
      <c r="BD1161" s="979"/>
      <c r="BE1161" s="979"/>
      <c r="BF1161" s="979"/>
      <c r="BG1161" s="979"/>
      <c r="BH1161" s="979"/>
      <c r="BI1161" s="979"/>
      <c r="BJ1161" s="979"/>
      <c r="BK1161" s="979"/>
      <c r="BL1161" s="979"/>
      <c r="BM1161" s="979"/>
      <c r="BN1161" s="979"/>
      <c r="BO1161" s="979"/>
      <c r="BP1161" s="979"/>
      <c r="BQ1161" s="979"/>
      <c r="BR1161" s="979"/>
      <c r="BS1161" s="979"/>
      <c r="BT1161" s="979"/>
      <c r="BU1161" s="979"/>
      <c r="BV1161" s="979"/>
      <c r="BW1161" s="224">
        <f t="shared" si="789"/>
        <v>0</v>
      </c>
    </row>
    <row r="1162" spans="1:75" ht="16.5" thickBot="1" x14ac:dyDescent="0.3">
      <c r="A1162" s="167"/>
      <c r="C1162" s="979"/>
      <c r="D1162" s="979"/>
      <c r="E1162" s="979"/>
      <c r="F1162" s="979"/>
      <c r="G1162" s="979"/>
      <c r="H1162" s="979"/>
      <c r="I1162" s="979"/>
      <c r="J1162" s="979"/>
      <c r="K1162" s="979"/>
      <c r="L1162" s="979"/>
      <c r="M1162" s="979"/>
      <c r="N1162" s="979"/>
      <c r="O1162" s="979"/>
      <c r="P1162" s="979"/>
      <c r="Q1162" s="979"/>
      <c r="R1162" s="979"/>
      <c r="S1162" s="979"/>
      <c r="T1162" s="979"/>
      <c r="U1162" s="979"/>
      <c r="V1162" s="979"/>
      <c r="W1162" s="979"/>
      <c r="X1162" s="979"/>
      <c r="Y1162" s="979"/>
      <c r="Z1162" s="979"/>
      <c r="AA1162" s="979"/>
      <c r="AB1162" s="979"/>
      <c r="AC1162" s="979"/>
      <c r="AD1162" s="979"/>
      <c r="AE1162" s="979"/>
      <c r="AF1162" s="979"/>
      <c r="AG1162" s="979"/>
      <c r="AH1162" s="979"/>
      <c r="AI1162" s="979"/>
      <c r="AJ1162" s="979"/>
      <c r="AK1162" s="979"/>
      <c r="AL1162" s="979"/>
      <c r="AM1162" s="979"/>
      <c r="AN1162" s="979"/>
      <c r="AO1162" s="979"/>
      <c r="AP1162" s="979"/>
      <c r="AQ1162" s="979"/>
      <c r="AR1162" s="979"/>
      <c r="AS1162" s="979"/>
      <c r="AT1162" s="979"/>
      <c r="AU1162" s="979"/>
      <c r="AV1162" s="979"/>
      <c r="AW1162" s="979"/>
      <c r="AX1162" s="979"/>
      <c r="AY1162" s="979"/>
      <c r="AZ1162" s="979"/>
      <c r="BA1162" s="979"/>
      <c r="BB1162" s="979"/>
      <c r="BC1162" s="979"/>
      <c r="BD1162" s="979"/>
      <c r="BE1162" s="979"/>
      <c r="BF1162" s="979"/>
      <c r="BG1162" s="979"/>
      <c r="BH1162" s="979"/>
      <c r="BI1162" s="979"/>
      <c r="BJ1162" s="979"/>
      <c r="BK1162" s="979"/>
      <c r="BL1162" s="979"/>
      <c r="BM1162" s="979"/>
      <c r="BN1162" s="979"/>
      <c r="BO1162" s="979"/>
      <c r="BP1162" s="979"/>
      <c r="BQ1162" s="979"/>
      <c r="BR1162" s="979"/>
      <c r="BS1162" s="979"/>
      <c r="BT1162" s="979"/>
      <c r="BU1162" s="979"/>
      <c r="BV1162" s="979"/>
      <c r="BW1162" s="224">
        <f t="shared" si="789"/>
        <v>0</v>
      </c>
    </row>
    <row r="1163" spans="1:75" x14ac:dyDescent="0.25">
      <c r="A1163" s="980" t="s">
        <v>161</v>
      </c>
      <c r="C1163" s="979"/>
      <c r="D1163" s="979"/>
      <c r="E1163" s="979"/>
      <c r="F1163" s="979"/>
      <c r="G1163" s="979"/>
      <c r="H1163" s="979"/>
      <c r="I1163" s="979"/>
      <c r="J1163" s="979"/>
      <c r="K1163" s="979"/>
      <c r="L1163" s="979"/>
      <c r="M1163" s="979"/>
      <c r="N1163" s="979">
        <f>SFP!C100</f>
        <v>240000000</v>
      </c>
      <c r="O1163" s="800">
        <f>N1163*TABLES!E337</f>
        <v>60000000</v>
      </c>
      <c r="P1163" s="241">
        <f>N1163*TABLES!F337</f>
        <v>108000000</v>
      </c>
      <c r="Q1163" s="241">
        <f>N1163*TABLES!G337</f>
        <v>48000000</v>
      </c>
      <c r="R1163" s="241">
        <v>0</v>
      </c>
      <c r="S1163" s="241">
        <f>N1163*TABLES!H337</f>
        <v>24000000</v>
      </c>
      <c r="T1163" s="241"/>
      <c r="U1163" s="241"/>
      <c r="V1163" s="241"/>
      <c r="W1163" s="241"/>
      <c r="X1163" s="241"/>
      <c r="Y1163" s="241"/>
      <c r="Z1163" s="241"/>
      <c r="AA1163" s="241"/>
      <c r="AB1163" s="241"/>
      <c r="AC1163" s="241"/>
      <c r="AD1163" s="241"/>
      <c r="AE1163" s="241"/>
      <c r="AF1163" s="241"/>
      <c r="AG1163" s="241"/>
      <c r="AH1163" s="241"/>
      <c r="AI1163" s="241"/>
      <c r="AJ1163" s="241"/>
      <c r="AK1163" s="241"/>
      <c r="AL1163" s="241"/>
      <c r="AM1163" s="241"/>
      <c r="AN1163" s="241"/>
      <c r="AO1163" s="241"/>
      <c r="AP1163" s="241"/>
      <c r="AQ1163" s="241"/>
      <c r="AR1163" s="241"/>
      <c r="AS1163" s="241"/>
      <c r="AT1163" s="241"/>
      <c r="AU1163" s="241"/>
      <c r="AV1163" s="241"/>
      <c r="AW1163" s="241"/>
      <c r="AX1163" s="241"/>
      <c r="AY1163" s="241"/>
      <c r="AZ1163" s="241"/>
      <c r="BA1163" s="241"/>
      <c r="BB1163" s="241"/>
      <c r="BC1163" s="241"/>
      <c r="BD1163" s="241"/>
      <c r="BE1163" s="241"/>
      <c r="BF1163" s="241"/>
      <c r="BG1163" s="241"/>
      <c r="BH1163" s="241"/>
      <c r="BI1163" s="241"/>
      <c r="BJ1163" s="241"/>
      <c r="BK1163" s="241"/>
      <c r="BL1163" s="241"/>
      <c r="BM1163" s="241"/>
      <c r="BN1163" s="241"/>
      <c r="BO1163" s="241"/>
      <c r="BP1163" s="241"/>
      <c r="BQ1163" s="241"/>
      <c r="BR1163" s="241"/>
      <c r="BS1163" s="241"/>
      <c r="BT1163" s="241"/>
      <c r="BU1163" s="241"/>
      <c r="BV1163" s="242"/>
      <c r="BW1163" s="224">
        <f>SUM(O1163:BV1163)</f>
        <v>240000000</v>
      </c>
    </row>
    <row r="1164" spans="1:75" x14ac:dyDescent="0.25">
      <c r="A1164" s="981" t="s">
        <v>168</v>
      </c>
      <c r="C1164" s="979"/>
      <c r="D1164" s="979"/>
      <c r="E1164" s="979"/>
      <c r="F1164" s="979"/>
      <c r="G1164" s="979"/>
      <c r="H1164" s="979"/>
      <c r="I1164" s="979"/>
      <c r="J1164" s="979"/>
      <c r="K1164" s="979"/>
      <c r="L1164" s="979"/>
      <c r="M1164" s="979"/>
      <c r="N1164" s="979">
        <f>SFP!C101</f>
        <v>285000000</v>
      </c>
      <c r="O1164" s="985">
        <f>N1164*TABLES!E338</f>
        <v>42750000</v>
      </c>
      <c r="P1164" s="979">
        <f>N1164*TABLES!F338</f>
        <v>85500000</v>
      </c>
      <c r="Q1164" s="979">
        <f>N1164*TABLES!G338</f>
        <v>99750000</v>
      </c>
      <c r="R1164" s="979">
        <v>0</v>
      </c>
      <c r="S1164" s="979">
        <f>N1164*TABLES!H338</f>
        <v>57000000</v>
      </c>
      <c r="T1164" s="979"/>
      <c r="U1164" s="979"/>
      <c r="V1164" s="979"/>
      <c r="W1164" s="979"/>
      <c r="X1164" s="979"/>
      <c r="Y1164" s="979"/>
      <c r="Z1164" s="979"/>
      <c r="AA1164" s="979"/>
      <c r="AB1164" s="979"/>
      <c r="AC1164" s="979"/>
      <c r="AD1164" s="979"/>
      <c r="AE1164" s="979"/>
      <c r="AF1164" s="979"/>
      <c r="AG1164" s="979"/>
      <c r="AH1164" s="979"/>
      <c r="AI1164" s="979"/>
      <c r="AJ1164" s="979"/>
      <c r="AK1164" s="979"/>
      <c r="AL1164" s="979"/>
      <c r="AM1164" s="979"/>
      <c r="AN1164" s="979"/>
      <c r="AO1164" s="979"/>
      <c r="AP1164" s="979"/>
      <c r="AQ1164" s="979"/>
      <c r="AR1164" s="979"/>
      <c r="AS1164" s="979"/>
      <c r="AT1164" s="979"/>
      <c r="AU1164" s="979"/>
      <c r="AV1164" s="979"/>
      <c r="AW1164" s="979"/>
      <c r="AX1164" s="979"/>
      <c r="AY1164" s="979"/>
      <c r="AZ1164" s="979"/>
      <c r="BA1164" s="979"/>
      <c r="BB1164" s="979"/>
      <c r="BC1164" s="979"/>
      <c r="BD1164" s="979"/>
      <c r="BE1164" s="979"/>
      <c r="BF1164" s="979"/>
      <c r="BG1164" s="979"/>
      <c r="BH1164" s="979"/>
      <c r="BI1164" s="979"/>
      <c r="BJ1164" s="979"/>
      <c r="BK1164" s="979"/>
      <c r="BL1164" s="979"/>
      <c r="BM1164" s="979"/>
      <c r="BN1164" s="979"/>
      <c r="BO1164" s="979"/>
      <c r="BP1164" s="979"/>
      <c r="BQ1164" s="979"/>
      <c r="BR1164" s="979"/>
      <c r="BS1164" s="979"/>
      <c r="BT1164" s="979"/>
      <c r="BU1164" s="979"/>
      <c r="BV1164" s="986"/>
      <c r="BW1164" s="224">
        <f t="shared" ref="BW1164:BW1167" si="790">SUM(O1164:BV1164)</f>
        <v>285000000</v>
      </c>
    </row>
    <row r="1165" spans="1:75" x14ac:dyDescent="0.25">
      <c r="A1165" s="982" t="s">
        <v>461</v>
      </c>
      <c r="C1165" s="979"/>
      <c r="D1165" s="979"/>
      <c r="E1165" s="979"/>
      <c r="F1165" s="979"/>
      <c r="G1165" s="979"/>
      <c r="H1165" s="979"/>
      <c r="I1165" s="979"/>
      <c r="J1165" s="979"/>
      <c r="K1165" s="979"/>
      <c r="L1165" s="979"/>
      <c r="M1165" s="979"/>
      <c r="N1165" s="979">
        <f>SFP!C102</f>
        <v>32000000</v>
      </c>
      <c r="O1165" s="985">
        <f>N1165*TABLES!E339</f>
        <v>9600000</v>
      </c>
      <c r="P1165" s="979">
        <f>N1165*TABLES!F339</f>
        <v>3200000</v>
      </c>
      <c r="Q1165" s="979">
        <f>N1165*TABLES!G339</f>
        <v>19200000</v>
      </c>
      <c r="R1165" s="979">
        <v>0</v>
      </c>
      <c r="S1165" s="979">
        <f>N1165*TABLES!H339</f>
        <v>0</v>
      </c>
      <c r="T1165" s="979"/>
      <c r="U1165" s="979"/>
      <c r="V1165" s="979"/>
      <c r="W1165" s="979"/>
      <c r="X1165" s="979"/>
      <c r="Y1165" s="979"/>
      <c r="Z1165" s="979"/>
      <c r="AA1165" s="979"/>
      <c r="AB1165" s="979"/>
      <c r="AC1165" s="979"/>
      <c r="AD1165" s="979"/>
      <c r="AE1165" s="979"/>
      <c r="AF1165" s="979"/>
      <c r="AG1165" s="979"/>
      <c r="AH1165" s="979"/>
      <c r="AI1165" s="979"/>
      <c r="AJ1165" s="979"/>
      <c r="AK1165" s="979"/>
      <c r="AL1165" s="979"/>
      <c r="AM1165" s="979"/>
      <c r="AN1165" s="979"/>
      <c r="AO1165" s="979"/>
      <c r="AP1165" s="979"/>
      <c r="AQ1165" s="979"/>
      <c r="AR1165" s="979"/>
      <c r="AS1165" s="979"/>
      <c r="AT1165" s="979"/>
      <c r="AU1165" s="979"/>
      <c r="AV1165" s="979"/>
      <c r="AW1165" s="979"/>
      <c r="AX1165" s="979"/>
      <c r="AY1165" s="979"/>
      <c r="AZ1165" s="979"/>
      <c r="BA1165" s="979"/>
      <c r="BB1165" s="979"/>
      <c r="BC1165" s="979"/>
      <c r="BD1165" s="979"/>
      <c r="BE1165" s="979"/>
      <c r="BF1165" s="979"/>
      <c r="BG1165" s="979"/>
      <c r="BH1165" s="979"/>
      <c r="BI1165" s="979"/>
      <c r="BJ1165" s="979"/>
      <c r="BK1165" s="979"/>
      <c r="BL1165" s="979"/>
      <c r="BM1165" s="979"/>
      <c r="BN1165" s="979"/>
      <c r="BO1165" s="979"/>
      <c r="BP1165" s="979"/>
      <c r="BQ1165" s="979"/>
      <c r="BR1165" s="979"/>
      <c r="BS1165" s="979"/>
      <c r="BT1165" s="979"/>
      <c r="BU1165" s="979"/>
      <c r="BV1165" s="986"/>
      <c r="BW1165" s="224">
        <f t="shared" si="790"/>
        <v>32000000</v>
      </c>
    </row>
    <row r="1166" spans="1:75" x14ac:dyDescent="0.25">
      <c r="A1166" s="983" t="s">
        <v>164</v>
      </c>
      <c r="C1166" s="979"/>
      <c r="D1166" s="979"/>
      <c r="E1166" s="979"/>
      <c r="F1166" s="979"/>
      <c r="G1166" s="979"/>
      <c r="H1166" s="979"/>
      <c r="I1166" s="979"/>
      <c r="J1166" s="979"/>
      <c r="K1166" s="979"/>
      <c r="L1166" s="979"/>
      <c r="M1166" s="979"/>
      <c r="N1166" s="979">
        <f>SFP!C103</f>
        <v>75000000</v>
      </c>
      <c r="O1166" s="985">
        <f>N1166*TABLES!E340</f>
        <v>15000000</v>
      </c>
      <c r="P1166" s="979">
        <f>N1166*TABLES!F340</f>
        <v>22500000</v>
      </c>
      <c r="Q1166" s="979">
        <f>N1166*TABLES!G340</f>
        <v>18750000</v>
      </c>
      <c r="R1166" s="979">
        <v>0</v>
      </c>
      <c r="S1166" s="979">
        <f>N1166*TABLES!H340</f>
        <v>18750000</v>
      </c>
      <c r="T1166" s="979"/>
      <c r="U1166" s="979"/>
      <c r="V1166" s="979"/>
      <c r="W1166" s="979"/>
      <c r="X1166" s="979"/>
      <c r="Y1166" s="979"/>
      <c r="Z1166" s="979"/>
      <c r="AA1166" s="979"/>
      <c r="AB1166" s="979"/>
      <c r="AC1166" s="979"/>
      <c r="AD1166" s="979"/>
      <c r="AE1166" s="979"/>
      <c r="AF1166" s="979"/>
      <c r="AG1166" s="979"/>
      <c r="AH1166" s="979"/>
      <c r="AI1166" s="979"/>
      <c r="AJ1166" s="979"/>
      <c r="AK1166" s="979"/>
      <c r="AL1166" s="979"/>
      <c r="AM1166" s="979"/>
      <c r="AN1166" s="979"/>
      <c r="AO1166" s="979"/>
      <c r="AP1166" s="979"/>
      <c r="AQ1166" s="979"/>
      <c r="AR1166" s="979"/>
      <c r="AS1166" s="979"/>
      <c r="AT1166" s="979"/>
      <c r="AU1166" s="979"/>
      <c r="AV1166" s="979"/>
      <c r="AW1166" s="979"/>
      <c r="AX1166" s="979"/>
      <c r="AY1166" s="979"/>
      <c r="AZ1166" s="979"/>
      <c r="BA1166" s="979"/>
      <c r="BB1166" s="979"/>
      <c r="BC1166" s="979"/>
      <c r="BD1166" s="979"/>
      <c r="BE1166" s="979"/>
      <c r="BF1166" s="979"/>
      <c r="BG1166" s="979"/>
      <c r="BH1166" s="979"/>
      <c r="BI1166" s="979"/>
      <c r="BJ1166" s="979"/>
      <c r="BK1166" s="979"/>
      <c r="BL1166" s="979"/>
      <c r="BM1166" s="979"/>
      <c r="BN1166" s="979"/>
      <c r="BO1166" s="979"/>
      <c r="BP1166" s="979"/>
      <c r="BQ1166" s="979"/>
      <c r="BR1166" s="979"/>
      <c r="BS1166" s="979"/>
      <c r="BT1166" s="979"/>
      <c r="BU1166" s="979"/>
      <c r="BV1166" s="986"/>
      <c r="BW1166" s="224">
        <f t="shared" si="790"/>
        <v>75000000</v>
      </c>
    </row>
    <row r="1167" spans="1:75" ht="16.5" thickBot="1" x14ac:dyDescent="0.3">
      <c r="A1167" s="984" t="s">
        <v>165</v>
      </c>
      <c r="C1167" s="979"/>
      <c r="D1167" s="979"/>
      <c r="E1167" s="979"/>
      <c r="F1167" s="979"/>
      <c r="G1167" s="979"/>
      <c r="H1167" s="979"/>
      <c r="I1167" s="979"/>
      <c r="J1167" s="979"/>
      <c r="K1167" s="979"/>
      <c r="L1167" s="979"/>
      <c r="M1167" s="979"/>
      <c r="N1167" s="979">
        <f>SFP!C104</f>
        <v>68000000</v>
      </c>
      <c r="O1167" s="801">
        <f>N1167*TABLES!E341</f>
        <v>30600000</v>
      </c>
      <c r="P1167" s="802">
        <f>N1167*TABLES!F341</f>
        <v>10200000</v>
      </c>
      <c r="Q1167" s="802">
        <f>N1167*TABLES!G341</f>
        <v>6800000</v>
      </c>
      <c r="R1167" s="802">
        <v>0</v>
      </c>
      <c r="S1167" s="802">
        <f>N1167*TABLES!H341</f>
        <v>20400000</v>
      </c>
      <c r="T1167" s="802"/>
      <c r="U1167" s="802"/>
      <c r="V1167" s="802"/>
      <c r="W1167" s="802"/>
      <c r="X1167" s="802"/>
      <c r="Y1167" s="802"/>
      <c r="Z1167" s="802"/>
      <c r="AA1167" s="802"/>
      <c r="AB1167" s="802"/>
      <c r="AC1167" s="802"/>
      <c r="AD1167" s="802"/>
      <c r="AE1167" s="802"/>
      <c r="AF1167" s="802"/>
      <c r="AG1167" s="802"/>
      <c r="AH1167" s="802"/>
      <c r="AI1167" s="802"/>
      <c r="AJ1167" s="802"/>
      <c r="AK1167" s="802"/>
      <c r="AL1167" s="802"/>
      <c r="AM1167" s="802"/>
      <c r="AN1167" s="802"/>
      <c r="AO1167" s="802"/>
      <c r="AP1167" s="802"/>
      <c r="AQ1167" s="802"/>
      <c r="AR1167" s="802"/>
      <c r="AS1167" s="802"/>
      <c r="AT1167" s="802"/>
      <c r="AU1167" s="802"/>
      <c r="AV1167" s="802"/>
      <c r="AW1167" s="802"/>
      <c r="AX1167" s="802"/>
      <c r="AY1167" s="802"/>
      <c r="AZ1167" s="802"/>
      <c r="BA1167" s="802"/>
      <c r="BB1167" s="802"/>
      <c r="BC1167" s="802"/>
      <c r="BD1167" s="802"/>
      <c r="BE1167" s="802"/>
      <c r="BF1167" s="802"/>
      <c r="BG1167" s="802"/>
      <c r="BH1167" s="802"/>
      <c r="BI1167" s="802"/>
      <c r="BJ1167" s="802"/>
      <c r="BK1167" s="802"/>
      <c r="BL1167" s="802"/>
      <c r="BM1167" s="802"/>
      <c r="BN1167" s="802"/>
      <c r="BO1167" s="802"/>
      <c r="BP1167" s="802"/>
      <c r="BQ1167" s="802"/>
      <c r="BR1167" s="802"/>
      <c r="BS1167" s="802"/>
      <c r="BT1167" s="802"/>
      <c r="BU1167" s="802"/>
      <c r="BV1167" s="803"/>
      <c r="BW1167" s="224">
        <f t="shared" si="790"/>
        <v>68000000</v>
      </c>
    </row>
    <row r="1168" spans="1:75" x14ac:dyDescent="0.25">
      <c r="A1168" s="167"/>
      <c r="C1168" s="979"/>
      <c r="D1168" s="979"/>
      <c r="E1168" s="979"/>
      <c r="F1168" s="979"/>
      <c r="G1168" s="979"/>
      <c r="H1168" s="979"/>
      <c r="I1168" s="979"/>
      <c r="J1168" s="979"/>
      <c r="K1168" s="979"/>
      <c r="L1168" s="979"/>
      <c r="M1168" s="979"/>
      <c r="N1168" s="979"/>
      <c r="O1168" s="979"/>
      <c r="P1168" s="979"/>
      <c r="Q1168" s="979"/>
      <c r="R1168" s="979"/>
      <c r="S1168" s="979"/>
      <c r="T1168" s="979"/>
      <c r="U1168" s="979"/>
      <c r="V1168" s="979"/>
      <c r="W1168" s="979"/>
      <c r="X1168" s="979"/>
      <c r="Y1168" s="979"/>
      <c r="Z1168" s="979"/>
      <c r="AA1168" s="979"/>
      <c r="AB1168" s="979"/>
      <c r="AC1168" s="979"/>
      <c r="AD1168" s="979"/>
      <c r="AE1168" s="979"/>
      <c r="AF1168" s="979"/>
      <c r="AG1168" s="979"/>
      <c r="AH1168" s="979"/>
      <c r="AI1168" s="979"/>
      <c r="AJ1168" s="979"/>
      <c r="AK1168" s="979"/>
      <c r="AL1168" s="979"/>
      <c r="AM1168" s="979"/>
      <c r="AN1168" s="979"/>
      <c r="AO1168" s="979"/>
      <c r="AP1168" s="979"/>
      <c r="AQ1168" s="979"/>
      <c r="AR1168" s="979"/>
      <c r="AS1168" s="979"/>
      <c r="AT1168" s="979"/>
      <c r="AU1168" s="979"/>
      <c r="AV1168" s="979"/>
      <c r="AW1168" s="979"/>
      <c r="AX1168" s="979"/>
      <c r="AY1168" s="979"/>
      <c r="AZ1168" s="979"/>
      <c r="BA1168" s="979"/>
      <c r="BB1168" s="979"/>
      <c r="BC1168" s="979"/>
      <c r="BD1168" s="979"/>
      <c r="BE1168" s="979"/>
      <c r="BF1168" s="979"/>
      <c r="BG1168" s="979"/>
      <c r="BH1168" s="979"/>
      <c r="BI1168" s="979"/>
      <c r="BJ1168" s="979"/>
      <c r="BK1168" s="979"/>
      <c r="BL1168" s="979"/>
      <c r="BM1168" s="979"/>
      <c r="BN1168" s="979"/>
      <c r="BO1168" s="979"/>
      <c r="BP1168" s="979"/>
      <c r="BQ1168" s="979"/>
      <c r="BR1168" s="979"/>
      <c r="BS1168" s="979"/>
      <c r="BT1168" s="979"/>
      <c r="BU1168" s="979"/>
      <c r="BV1168" s="979"/>
      <c r="BW1168" s="224">
        <f t="shared" si="789"/>
        <v>0</v>
      </c>
    </row>
    <row r="1169" spans="1:77" ht="16.5" thickBot="1" x14ac:dyDescent="0.3">
      <c r="BW1169" s="224">
        <f t="shared" si="729"/>
        <v>0</v>
      </c>
    </row>
    <row r="1170" spans="1:77" ht="16.5" thickBot="1" x14ac:dyDescent="0.3">
      <c r="A1170" s="323" t="s">
        <v>1077</v>
      </c>
      <c r="BW1170" s="224">
        <f t="shared" si="729"/>
        <v>0</v>
      </c>
    </row>
    <row r="1171" spans="1:77" ht="16.5" thickBot="1" x14ac:dyDescent="0.3">
      <c r="A1171" s="389" t="s">
        <v>492</v>
      </c>
      <c r="BW1171" s="224">
        <f t="shared" si="729"/>
        <v>0</v>
      </c>
    </row>
    <row r="1172" spans="1:77" ht="16.5" thickBot="1" x14ac:dyDescent="0.3">
      <c r="A1172" s="397" t="s">
        <v>161</v>
      </c>
      <c r="BW1172" s="224">
        <f t="shared" si="729"/>
        <v>0</v>
      </c>
    </row>
    <row r="1173" spans="1:77" x14ac:dyDescent="0.25">
      <c r="A1173" s="636" t="s">
        <v>1078</v>
      </c>
      <c r="BW1173" s="224">
        <f t="shared" si="729"/>
        <v>0</v>
      </c>
    </row>
    <row r="1174" spans="1:77" x14ac:dyDescent="0.25">
      <c r="A1174" s="180" t="s">
        <v>1079</v>
      </c>
      <c r="C1174" s="229"/>
      <c r="D1174" s="229"/>
      <c r="E1174" s="229"/>
      <c r="F1174" s="229"/>
      <c r="G1174" s="229"/>
      <c r="H1174" s="229"/>
      <c r="I1174" s="229"/>
      <c r="J1174" s="229"/>
      <c r="K1174" s="229"/>
      <c r="L1174" s="229"/>
      <c r="M1174" s="229"/>
      <c r="N1174" s="229"/>
      <c r="O1174" s="229">
        <f t="shared" ref="O1174:AT1174" si="791">N742</f>
        <v>110</v>
      </c>
      <c r="P1174" s="229">
        <f t="shared" si="791"/>
        <v>110</v>
      </c>
      <c r="Q1174" s="229">
        <f t="shared" si="791"/>
        <v>110</v>
      </c>
      <c r="R1174" s="229">
        <f t="shared" si="791"/>
        <v>110</v>
      </c>
      <c r="S1174" s="229">
        <f t="shared" si="791"/>
        <v>96.05647876191999</v>
      </c>
      <c r="T1174" s="229">
        <f t="shared" si="791"/>
        <v>61.537184546611215</v>
      </c>
      <c r="U1174" s="229">
        <f t="shared" si="791"/>
        <v>55.424343382302716</v>
      </c>
      <c r="V1174" s="229">
        <f t="shared" si="791"/>
        <v>58.556918957967362</v>
      </c>
      <c r="W1174" s="229">
        <f t="shared" si="791"/>
        <v>42.790989533967355</v>
      </c>
      <c r="X1174" s="229">
        <f t="shared" si="791"/>
        <v>45.58228348670977</v>
      </c>
      <c r="Y1174" s="229">
        <f t="shared" si="791"/>
        <v>47.294423354572807</v>
      </c>
      <c r="Z1174" s="229">
        <f t="shared" si="791"/>
        <v>52.862852781312</v>
      </c>
      <c r="AA1174" s="229">
        <f t="shared" si="791"/>
        <v>96.772833072706561</v>
      </c>
      <c r="AB1174" s="229">
        <f t="shared" si="791"/>
        <v>68.642368194937774</v>
      </c>
      <c r="AC1174" s="229">
        <f t="shared" si="791"/>
        <v>51.18194135680028</v>
      </c>
      <c r="AD1174" s="229">
        <f t="shared" si="791"/>
        <v>38.847559630016669</v>
      </c>
      <c r="AE1174" s="229">
        <f t="shared" si="791"/>
        <v>22.356031738541674</v>
      </c>
      <c r="AF1174" s="229">
        <f t="shared" si="791"/>
        <v>68.62727469861666</v>
      </c>
      <c r="AG1174" s="229">
        <f t="shared" si="791"/>
        <v>60.9097473126333</v>
      </c>
      <c r="AH1174" s="229">
        <f t="shared" si="791"/>
        <v>64.235550011499981</v>
      </c>
      <c r="AI1174" s="229">
        <f t="shared" si="791"/>
        <v>47.230448313124981</v>
      </c>
      <c r="AJ1174" s="229">
        <f t="shared" si="791"/>
        <v>50.090552026433322</v>
      </c>
      <c r="AK1174" s="229">
        <f t="shared" si="791"/>
        <v>51.847809331149996</v>
      </c>
      <c r="AL1174" s="229">
        <f t="shared" si="791"/>
        <v>58.036992567866683</v>
      </c>
      <c r="AM1174" s="229">
        <f t="shared" si="791"/>
        <v>107.65903334666666</v>
      </c>
      <c r="AN1174" s="229">
        <f t="shared" si="791"/>
        <v>99.58227453794666</v>
      </c>
      <c r="AO1174" s="229">
        <f t="shared" si="791"/>
        <v>84.446950532606664</v>
      </c>
      <c r="AP1174" s="229">
        <f t="shared" si="791"/>
        <v>59.324404986746664</v>
      </c>
      <c r="AQ1174" s="229">
        <f t="shared" si="791"/>
        <v>45.056878139186665</v>
      </c>
      <c r="AR1174" s="229">
        <f t="shared" si="791"/>
        <v>63.472260704622009</v>
      </c>
      <c r="AS1174" s="229">
        <f t="shared" si="791"/>
        <v>56.426326505555998</v>
      </c>
      <c r="AT1174" s="229">
        <f t="shared" si="791"/>
        <v>59.519669122326007</v>
      </c>
      <c r="AU1174" s="229">
        <f t="shared" ref="AU1174:BV1174" si="792">AT742</f>
        <v>44.750603839746006</v>
      </c>
      <c r="AV1174" s="229">
        <f t="shared" si="792"/>
        <v>46.403383112898013</v>
      </c>
      <c r="AW1174" s="229">
        <f t="shared" si="792"/>
        <v>48.04390360770001</v>
      </c>
      <c r="AX1174" s="229">
        <f t="shared" si="792"/>
        <v>53.771315109287997</v>
      </c>
      <c r="AY1174" s="229">
        <f t="shared" si="792"/>
        <v>99.597718664178032</v>
      </c>
      <c r="AZ1174" s="229">
        <f t="shared" si="792"/>
        <v>99.597718664178032</v>
      </c>
      <c r="BA1174" s="229">
        <f t="shared" si="792"/>
        <v>99.597718664178032</v>
      </c>
      <c r="BB1174" s="229">
        <f t="shared" si="792"/>
        <v>99.597718664178032</v>
      </c>
      <c r="BC1174" s="229">
        <f t="shared" si="792"/>
        <v>95.562544257594993</v>
      </c>
      <c r="BD1174" s="229">
        <f t="shared" si="792"/>
        <v>75.078060373402352</v>
      </c>
      <c r="BE1174" s="229">
        <f t="shared" si="792"/>
        <v>57.221932978675952</v>
      </c>
      <c r="BF1174" s="229">
        <f t="shared" si="792"/>
        <v>38.432922496322675</v>
      </c>
      <c r="BG1174" s="229">
        <f t="shared" si="792"/>
        <v>32.36551662074956</v>
      </c>
      <c r="BH1174" s="229">
        <f t="shared" si="792"/>
        <v>22.0253068107072</v>
      </c>
      <c r="BI1174" s="229">
        <f t="shared" si="792"/>
        <v>22.729468634907846</v>
      </c>
      <c r="BJ1174" s="229">
        <f t="shared" si="792"/>
        <v>25.49063872341792</v>
      </c>
      <c r="BK1174" s="229">
        <f t="shared" si="792"/>
        <v>48.060274402221118</v>
      </c>
      <c r="BL1174" s="229">
        <f t="shared" si="792"/>
        <v>34.770598475005656</v>
      </c>
      <c r="BM1174" s="229">
        <f t="shared" si="792"/>
        <v>24.058037711994459</v>
      </c>
      <c r="BN1174" s="229">
        <f t="shared" si="792"/>
        <v>27.184336072889597</v>
      </c>
      <c r="BO1174" s="229">
        <f t="shared" si="792"/>
        <v>16.923561072838396</v>
      </c>
      <c r="BP1174" s="229">
        <f t="shared" si="792"/>
        <v>48.730017117971201</v>
      </c>
      <c r="BQ1174" s="229">
        <f t="shared" si="792"/>
        <v>42.790284448848645</v>
      </c>
      <c r="BR1174" s="229">
        <f t="shared" si="792"/>
        <v>45.065744276122246</v>
      </c>
      <c r="BS1174" s="229">
        <f t="shared" si="792"/>
        <v>34.766437420666243</v>
      </c>
      <c r="BT1174" s="229">
        <f t="shared" si="792"/>
        <v>35.187569439918711</v>
      </c>
      <c r="BU1174" s="229">
        <f t="shared" si="792"/>
        <v>36.356956359820785</v>
      </c>
      <c r="BV1174" s="229">
        <f t="shared" si="792"/>
        <v>40.743139478433918</v>
      </c>
      <c r="BW1174" s="418">
        <f t="shared" si="729"/>
        <v>3549.2758084342013</v>
      </c>
    </row>
    <row r="1175" spans="1:77" x14ac:dyDescent="0.25">
      <c r="A1175" s="180" t="s">
        <v>1080</v>
      </c>
      <c r="C1175" s="229"/>
      <c r="D1175" s="229"/>
      <c r="E1175" s="229"/>
      <c r="F1175" s="229"/>
      <c r="G1175" s="229"/>
      <c r="H1175" s="229"/>
      <c r="I1175" s="229"/>
      <c r="J1175" s="229"/>
      <c r="K1175" s="229"/>
      <c r="L1175" s="229"/>
      <c r="M1175" s="229"/>
      <c r="N1175" s="229"/>
      <c r="O1175" s="229">
        <f t="shared" ref="O1175:AT1175" si="793">O745</f>
        <v>0</v>
      </c>
      <c r="P1175" s="229">
        <f t="shared" si="793"/>
        <v>0</v>
      </c>
      <c r="Q1175" s="229">
        <f t="shared" si="793"/>
        <v>0</v>
      </c>
      <c r="R1175" s="229">
        <f t="shared" si="793"/>
        <v>0</v>
      </c>
      <c r="S1175" s="229">
        <f t="shared" si="793"/>
        <v>9.4358376036992269</v>
      </c>
      <c r="T1175" s="229">
        <f t="shared" si="793"/>
        <v>33.475975537336296</v>
      </c>
      <c r="U1175" s="229">
        <f t="shared" si="793"/>
        <v>44.958946259927039</v>
      </c>
      <c r="V1175" s="229">
        <f t="shared" si="793"/>
        <v>0</v>
      </c>
      <c r="W1175" s="229">
        <f t="shared" si="793"/>
        <v>35.350067871820819</v>
      </c>
      <c r="X1175" s="229">
        <f t="shared" si="793"/>
        <v>35.493870835415038</v>
      </c>
      <c r="Y1175" s="229">
        <f t="shared" si="793"/>
        <v>43.327609984819198</v>
      </c>
      <c r="Z1175" s="229">
        <f t="shared" si="793"/>
        <v>113.03343248618498</v>
      </c>
      <c r="AA1175" s="229">
        <f t="shared" si="793"/>
        <v>0</v>
      </c>
      <c r="AB1175" s="229">
        <f t="shared" si="793"/>
        <v>0</v>
      </c>
      <c r="AC1175" s="229">
        <f t="shared" si="793"/>
        <v>16.801287995728899</v>
      </c>
      <c r="AD1175" s="229">
        <f t="shared" si="793"/>
        <v>0</v>
      </c>
      <c r="AE1175" s="229">
        <f t="shared" si="793"/>
        <v>97.74169898403747</v>
      </c>
      <c r="AF1175" s="229">
        <f t="shared" si="793"/>
        <v>37.964783098491623</v>
      </c>
      <c r="AG1175" s="229">
        <f t="shared" si="793"/>
        <v>51.502465207491667</v>
      </c>
      <c r="AH1175" s="229">
        <f t="shared" si="793"/>
        <v>0</v>
      </c>
      <c r="AI1175" s="229">
        <f t="shared" si="793"/>
        <v>40.428017733133331</v>
      </c>
      <c r="AJ1175" s="229">
        <f t="shared" si="793"/>
        <v>40.643114303079166</v>
      </c>
      <c r="AK1175" s="229">
        <f t="shared" si="793"/>
        <v>49.716927662616705</v>
      </c>
      <c r="AL1175" s="229">
        <f t="shared" si="793"/>
        <v>130.36631578879997</v>
      </c>
      <c r="AM1175" s="229">
        <f t="shared" si="793"/>
        <v>0</v>
      </c>
      <c r="AN1175" s="229">
        <f t="shared" si="793"/>
        <v>0</v>
      </c>
      <c r="AO1175" s="229">
        <f t="shared" si="793"/>
        <v>0</v>
      </c>
      <c r="AP1175" s="229">
        <f t="shared" si="793"/>
        <v>0</v>
      </c>
      <c r="AQ1175" s="229">
        <f t="shared" si="793"/>
        <v>62.698355150055349</v>
      </c>
      <c r="AR1175" s="229">
        <f t="shared" si="793"/>
        <v>32.321270339693989</v>
      </c>
      <c r="AS1175" s="229">
        <f t="shared" si="793"/>
        <v>44.618693167230013</v>
      </c>
      <c r="AT1175" s="229">
        <f t="shared" si="793"/>
        <v>0</v>
      </c>
      <c r="AU1175" s="229">
        <f t="shared" ref="AU1175:BV1175" si="794">AU745</f>
        <v>34.027232607732017</v>
      </c>
      <c r="AV1175" s="229">
        <f t="shared" si="794"/>
        <v>35.159523011802008</v>
      </c>
      <c r="AW1175" s="229">
        <f t="shared" si="794"/>
        <v>43.242282508067994</v>
      </c>
      <c r="AX1175" s="229">
        <f t="shared" si="794"/>
        <v>115.31318401827005</v>
      </c>
      <c r="AY1175" s="229">
        <f t="shared" si="794"/>
        <v>0</v>
      </c>
      <c r="AZ1175" s="229">
        <f t="shared" si="794"/>
        <v>0</v>
      </c>
      <c r="BA1175" s="229">
        <f t="shared" si="794"/>
        <v>0</v>
      </c>
      <c r="BB1175" s="229">
        <f t="shared" si="794"/>
        <v>0</v>
      </c>
      <c r="BC1175" s="229">
        <f t="shared" si="794"/>
        <v>0</v>
      </c>
      <c r="BD1175" s="229">
        <f t="shared" si="794"/>
        <v>0</v>
      </c>
      <c r="BE1175" s="229">
        <f t="shared" si="794"/>
        <v>0</v>
      </c>
      <c r="BF1175" s="229">
        <f t="shared" si="794"/>
        <v>0</v>
      </c>
      <c r="BG1175" s="229">
        <f t="shared" si="794"/>
        <v>4.3433280637624421</v>
      </c>
      <c r="BH1175" s="229">
        <f t="shared" si="794"/>
        <v>15.857140914139208</v>
      </c>
      <c r="BI1175" s="229">
        <f t="shared" si="794"/>
        <v>19.754929237455357</v>
      </c>
      <c r="BJ1175" s="229">
        <f t="shared" si="794"/>
        <v>54.609818613617279</v>
      </c>
      <c r="BK1175" s="229">
        <f t="shared" si="794"/>
        <v>10.417550305742942</v>
      </c>
      <c r="BL1175" s="229">
        <f t="shared" si="794"/>
        <v>0</v>
      </c>
      <c r="BM1175" s="229">
        <f t="shared" si="794"/>
        <v>21.661072956047136</v>
      </c>
      <c r="BN1175" s="229">
        <f t="shared" si="794"/>
        <v>0</v>
      </c>
      <c r="BO1175" s="229">
        <f t="shared" si="794"/>
        <v>65.031467716476811</v>
      </c>
      <c r="BP1175" s="229">
        <f t="shared" si="794"/>
        <v>23.235461273274254</v>
      </c>
      <c r="BQ1175" s="229">
        <f t="shared" si="794"/>
        <v>33.002103651902409</v>
      </c>
      <c r="BR1175" s="229">
        <f t="shared" si="794"/>
        <v>0</v>
      </c>
      <c r="BS1175" s="229">
        <f t="shared" si="794"/>
        <v>24.412656637378866</v>
      </c>
      <c r="BT1175" s="229">
        <f t="shared" si="794"/>
        <v>25.958220801598067</v>
      </c>
      <c r="BU1175" s="229">
        <f t="shared" si="794"/>
        <v>32.165596399363537</v>
      </c>
      <c r="BV1175" s="229">
        <f t="shared" si="794"/>
        <v>87.59737007225759</v>
      </c>
      <c r="BW1175" s="418">
        <f t="shared" si="729"/>
        <v>1565.6676087984486</v>
      </c>
    </row>
    <row r="1176" spans="1:77" x14ac:dyDescent="0.25">
      <c r="A1176" s="180" t="s">
        <v>1081</v>
      </c>
      <c r="C1176" s="229"/>
      <c r="D1176" s="229"/>
      <c r="E1176" s="229"/>
      <c r="F1176" s="229"/>
      <c r="G1176" s="229"/>
      <c r="H1176" s="229"/>
      <c r="I1176" s="229"/>
      <c r="J1176" s="229"/>
      <c r="K1176" s="229"/>
      <c r="L1176" s="229"/>
      <c r="M1176" s="229"/>
      <c r="N1176" s="229"/>
      <c r="O1176" s="229">
        <f>O1174+O1175</f>
        <v>110</v>
      </c>
      <c r="P1176" s="229">
        <f t="shared" ref="P1176:BV1176" si="795">P1174+P1175</f>
        <v>110</v>
      </c>
      <c r="Q1176" s="229">
        <f t="shared" si="795"/>
        <v>110</v>
      </c>
      <c r="R1176" s="229">
        <f t="shared" si="795"/>
        <v>110</v>
      </c>
      <c r="S1176" s="229">
        <f t="shared" si="795"/>
        <v>105.49231636561922</v>
      </c>
      <c r="T1176" s="229">
        <f t="shared" si="795"/>
        <v>95.013160083947511</v>
      </c>
      <c r="U1176" s="229">
        <f t="shared" si="795"/>
        <v>100.38328964222976</v>
      </c>
      <c r="V1176" s="229">
        <f t="shared" si="795"/>
        <v>58.556918957967362</v>
      </c>
      <c r="W1176" s="229">
        <f t="shared" si="795"/>
        <v>78.141057405788175</v>
      </c>
      <c r="X1176" s="229">
        <f t="shared" si="795"/>
        <v>81.076154322124808</v>
      </c>
      <c r="Y1176" s="229">
        <f t="shared" si="795"/>
        <v>90.622033339392004</v>
      </c>
      <c r="Z1176" s="229">
        <f t="shared" si="795"/>
        <v>165.89628526749698</v>
      </c>
      <c r="AA1176" s="229">
        <f t="shared" si="795"/>
        <v>96.772833072706561</v>
      </c>
      <c r="AB1176" s="229">
        <f t="shared" si="795"/>
        <v>68.642368194937774</v>
      </c>
      <c r="AC1176" s="229">
        <f t="shared" si="795"/>
        <v>67.983229352529179</v>
      </c>
      <c r="AD1176" s="229">
        <f t="shared" si="795"/>
        <v>38.847559630016669</v>
      </c>
      <c r="AE1176" s="229">
        <f t="shared" si="795"/>
        <v>120.09773072257914</v>
      </c>
      <c r="AF1176" s="229">
        <f t="shared" si="795"/>
        <v>106.59205779710828</v>
      </c>
      <c r="AG1176" s="229">
        <f t="shared" si="795"/>
        <v>112.41221252012497</v>
      </c>
      <c r="AH1176" s="229">
        <f t="shared" si="795"/>
        <v>64.235550011499981</v>
      </c>
      <c r="AI1176" s="229">
        <f t="shared" si="795"/>
        <v>87.658466046258312</v>
      </c>
      <c r="AJ1176" s="229">
        <f t="shared" si="795"/>
        <v>90.733666329512488</v>
      </c>
      <c r="AK1176" s="229">
        <f t="shared" si="795"/>
        <v>101.5647369937667</v>
      </c>
      <c r="AL1176" s="229">
        <f t="shared" si="795"/>
        <v>188.40330835666666</v>
      </c>
      <c r="AM1176" s="229">
        <f t="shared" si="795"/>
        <v>107.65903334666666</v>
      </c>
      <c r="AN1176" s="229">
        <f t="shared" si="795"/>
        <v>99.58227453794666</v>
      </c>
      <c r="AO1176" s="229">
        <f t="shared" si="795"/>
        <v>84.446950532606664</v>
      </c>
      <c r="AP1176" s="229">
        <f t="shared" si="795"/>
        <v>59.324404986746664</v>
      </c>
      <c r="AQ1176" s="229">
        <f t="shared" si="795"/>
        <v>107.75523328924201</v>
      </c>
      <c r="AR1176" s="229">
        <f t="shared" si="795"/>
        <v>95.793531044315998</v>
      </c>
      <c r="AS1176" s="229">
        <f t="shared" si="795"/>
        <v>101.04501967278601</v>
      </c>
      <c r="AT1176" s="229">
        <f t="shared" si="795"/>
        <v>59.519669122326007</v>
      </c>
      <c r="AU1176" s="229">
        <f t="shared" si="795"/>
        <v>78.777836447478023</v>
      </c>
      <c r="AV1176" s="229">
        <f t="shared" si="795"/>
        <v>81.562906124700021</v>
      </c>
      <c r="AW1176" s="229">
        <f t="shared" si="795"/>
        <v>91.286186115768004</v>
      </c>
      <c r="AX1176" s="229">
        <f t="shared" si="795"/>
        <v>169.08449912755805</v>
      </c>
      <c r="AY1176" s="229">
        <f t="shared" si="795"/>
        <v>99.597718664178032</v>
      </c>
      <c r="AZ1176" s="229">
        <f t="shared" si="795"/>
        <v>99.597718664178032</v>
      </c>
      <c r="BA1176" s="229">
        <f t="shared" si="795"/>
        <v>99.597718664178032</v>
      </c>
      <c r="BB1176" s="229">
        <f t="shared" si="795"/>
        <v>99.597718664178032</v>
      </c>
      <c r="BC1176" s="229">
        <f t="shared" si="795"/>
        <v>95.562544257594993</v>
      </c>
      <c r="BD1176" s="229">
        <f t="shared" si="795"/>
        <v>75.078060373402352</v>
      </c>
      <c r="BE1176" s="229">
        <f t="shared" si="795"/>
        <v>57.221932978675952</v>
      </c>
      <c r="BF1176" s="229">
        <f t="shared" si="795"/>
        <v>38.432922496322675</v>
      </c>
      <c r="BG1176" s="229">
        <f t="shared" si="795"/>
        <v>36.708844684512002</v>
      </c>
      <c r="BH1176" s="229">
        <f t="shared" si="795"/>
        <v>37.882447724846408</v>
      </c>
      <c r="BI1176" s="229">
        <f t="shared" si="795"/>
        <v>42.484397872363203</v>
      </c>
      <c r="BJ1176" s="229">
        <f t="shared" si="795"/>
        <v>80.100457337035195</v>
      </c>
      <c r="BK1176" s="229">
        <f t="shared" si="795"/>
        <v>58.477824707964061</v>
      </c>
      <c r="BL1176" s="229">
        <f t="shared" si="795"/>
        <v>34.770598475005656</v>
      </c>
      <c r="BM1176" s="229">
        <f t="shared" si="795"/>
        <v>45.719110668041594</v>
      </c>
      <c r="BN1176" s="229">
        <f t="shared" si="795"/>
        <v>27.184336072889597</v>
      </c>
      <c r="BO1176" s="229">
        <f t="shared" si="795"/>
        <v>81.955028789315207</v>
      </c>
      <c r="BP1176" s="229">
        <f t="shared" si="795"/>
        <v>71.965478391245455</v>
      </c>
      <c r="BQ1176" s="229">
        <f t="shared" si="795"/>
        <v>75.792388100751054</v>
      </c>
      <c r="BR1176" s="229">
        <f t="shared" si="795"/>
        <v>45.065744276122246</v>
      </c>
      <c r="BS1176" s="229">
        <f t="shared" si="795"/>
        <v>59.179094058045109</v>
      </c>
      <c r="BT1176" s="229">
        <f t="shared" si="795"/>
        <v>61.145790241516778</v>
      </c>
      <c r="BU1176" s="229">
        <f t="shared" si="795"/>
        <v>68.522552759184322</v>
      </c>
      <c r="BV1176" s="229">
        <f t="shared" si="795"/>
        <v>128.34050955069151</v>
      </c>
      <c r="BW1176" s="418">
        <f t="shared" si="729"/>
        <v>5114.943417232651</v>
      </c>
      <c r="BY1176" s="360"/>
    </row>
    <row r="1177" spans="1:77" x14ac:dyDescent="0.25">
      <c r="A1177" s="180" t="s">
        <v>1082</v>
      </c>
      <c r="C1177" s="229"/>
      <c r="D1177" s="229"/>
      <c r="E1177" s="229"/>
      <c r="F1177" s="229"/>
      <c r="G1177" s="229"/>
      <c r="H1177" s="229"/>
      <c r="I1177" s="229"/>
      <c r="J1177" s="229"/>
      <c r="K1177" s="229"/>
      <c r="L1177" s="229"/>
      <c r="M1177" s="229"/>
      <c r="N1177" s="229"/>
      <c r="O1177" s="229">
        <f t="shared" ref="O1177:AT1177" si="796">O687</f>
        <v>0</v>
      </c>
      <c r="P1177" s="229">
        <f t="shared" si="796"/>
        <v>0</v>
      </c>
      <c r="Q1177" s="229">
        <f t="shared" si="796"/>
        <v>0</v>
      </c>
      <c r="R1177" s="229">
        <f t="shared" si="796"/>
        <v>13.943521238080008</v>
      </c>
      <c r="S1177" s="229">
        <f t="shared" si="796"/>
        <v>43.95513181900801</v>
      </c>
      <c r="T1177" s="229">
        <f t="shared" si="796"/>
        <v>39.588816701644795</v>
      </c>
      <c r="U1177" s="229">
        <f t="shared" si="796"/>
        <v>41.8263706842624</v>
      </c>
      <c r="V1177" s="229">
        <f t="shared" si="796"/>
        <v>15.765929424000005</v>
      </c>
      <c r="W1177" s="229">
        <f t="shared" si="796"/>
        <v>32.558773919078405</v>
      </c>
      <c r="X1177" s="229">
        <f t="shared" si="796"/>
        <v>33.781730967552001</v>
      </c>
      <c r="Y1177" s="229">
        <f t="shared" si="796"/>
        <v>37.759180558079997</v>
      </c>
      <c r="Z1177" s="229">
        <f t="shared" si="796"/>
        <v>69.123452194790403</v>
      </c>
      <c r="AA1177" s="229">
        <f t="shared" si="796"/>
        <v>28.130464877768794</v>
      </c>
      <c r="AB1177" s="229">
        <f t="shared" si="796"/>
        <v>17.460426838137497</v>
      </c>
      <c r="AC1177" s="229">
        <f t="shared" si="796"/>
        <v>29.135669722512503</v>
      </c>
      <c r="AD1177" s="229">
        <f t="shared" si="796"/>
        <v>16.491527891474995</v>
      </c>
      <c r="AE1177" s="229">
        <f t="shared" si="796"/>
        <v>51.470456023962491</v>
      </c>
      <c r="AF1177" s="229">
        <f t="shared" si="796"/>
        <v>45.682310484474975</v>
      </c>
      <c r="AG1177" s="229">
        <f t="shared" si="796"/>
        <v>48.176662508624986</v>
      </c>
      <c r="AH1177" s="229">
        <f t="shared" si="796"/>
        <v>17.005101698374997</v>
      </c>
      <c r="AI1177" s="229">
        <f t="shared" si="796"/>
        <v>37.56791401982499</v>
      </c>
      <c r="AJ1177" s="229">
        <f t="shared" si="796"/>
        <v>38.885856998362499</v>
      </c>
      <c r="AK1177" s="229">
        <f t="shared" si="796"/>
        <v>43.527744425900011</v>
      </c>
      <c r="AL1177" s="229">
        <f t="shared" si="796"/>
        <v>80.744275009999996</v>
      </c>
      <c r="AM1177" s="229">
        <f t="shared" si="796"/>
        <v>8.076758808719994</v>
      </c>
      <c r="AN1177" s="229">
        <f t="shared" si="796"/>
        <v>15.135324005339996</v>
      </c>
      <c r="AO1177" s="229">
        <f t="shared" si="796"/>
        <v>25.12254554586</v>
      </c>
      <c r="AP1177" s="229">
        <f t="shared" si="796"/>
        <v>14.267526847559996</v>
      </c>
      <c r="AQ1177" s="229">
        <f t="shared" si="796"/>
        <v>44.282972584620005</v>
      </c>
      <c r="AR1177" s="229">
        <f t="shared" si="796"/>
        <v>39.367204538759999</v>
      </c>
      <c r="AS1177" s="229">
        <f t="shared" si="796"/>
        <v>41.525350550460004</v>
      </c>
      <c r="AT1177" s="229">
        <f t="shared" si="796"/>
        <v>14.76906528258</v>
      </c>
      <c r="AU1177" s="229">
        <f t="shared" ref="AU1177:BV1177" si="797">AU687</f>
        <v>32.374453334580004</v>
      </c>
      <c r="AV1177" s="229">
        <f t="shared" si="797"/>
        <v>33.519002517000004</v>
      </c>
      <c r="AW1177" s="229">
        <f t="shared" si="797"/>
        <v>37.51487100648</v>
      </c>
      <c r="AX1177" s="229">
        <f t="shared" si="797"/>
        <v>69.486780463380029</v>
      </c>
      <c r="AY1177" s="229">
        <f t="shared" si="797"/>
        <v>0</v>
      </c>
      <c r="AZ1177" s="229">
        <f t="shared" si="797"/>
        <v>0</v>
      </c>
      <c r="BA1177" s="229">
        <f t="shared" si="797"/>
        <v>0</v>
      </c>
      <c r="BB1177" s="229">
        <f t="shared" si="797"/>
        <v>4.0351744065830362</v>
      </c>
      <c r="BC1177" s="229">
        <f t="shared" si="797"/>
        <v>20.484483884192642</v>
      </c>
      <c r="BD1177" s="229">
        <f t="shared" si="797"/>
        <v>17.856127394726396</v>
      </c>
      <c r="BE1177" s="229">
        <f t="shared" si="797"/>
        <v>18.789010482353273</v>
      </c>
      <c r="BF1177" s="229">
        <f t="shared" si="797"/>
        <v>6.0674058755731179</v>
      </c>
      <c r="BG1177" s="229">
        <f t="shared" si="797"/>
        <v>14.683537873804799</v>
      </c>
      <c r="BH1177" s="229">
        <f t="shared" si="797"/>
        <v>15.152979089938563</v>
      </c>
      <c r="BI1177" s="229">
        <f t="shared" si="797"/>
        <v>16.99375914894528</v>
      </c>
      <c r="BJ1177" s="229">
        <f t="shared" si="797"/>
        <v>32.040182934814077</v>
      </c>
      <c r="BK1177" s="229">
        <f t="shared" si="797"/>
        <v>23.707226232958405</v>
      </c>
      <c r="BL1177" s="229">
        <f t="shared" si="797"/>
        <v>10.712560763011197</v>
      </c>
      <c r="BM1177" s="229">
        <f t="shared" si="797"/>
        <v>18.534774595151998</v>
      </c>
      <c r="BN1177" s="229">
        <f t="shared" si="797"/>
        <v>10.260775000051202</v>
      </c>
      <c r="BO1177" s="229">
        <f t="shared" si="797"/>
        <v>33.225011671343999</v>
      </c>
      <c r="BP1177" s="229">
        <f t="shared" si="797"/>
        <v>29.175193942396803</v>
      </c>
      <c r="BQ1177" s="229">
        <f t="shared" si="797"/>
        <v>30.726643824628805</v>
      </c>
      <c r="BR1177" s="229">
        <f t="shared" si="797"/>
        <v>10.299306855456001</v>
      </c>
      <c r="BS1177" s="229">
        <f t="shared" si="797"/>
        <v>23.991524618126395</v>
      </c>
      <c r="BT1177" s="229">
        <f t="shared" si="797"/>
        <v>24.788833881695993</v>
      </c>
      <c r="BU1177" s="229">
        <f t="shared" si="797"/>
        <v>27.779413280750401</v>
      </c>
      <c r="BV1177" s="229">
        <f t="shared" si="797"/>
        <v>52.029936304334399</v>
      </c>
      <c r="BW1177" s="418">
        <f t="shared" si="729"/>
        <v>1599.3570355520915</v>
      </c>
    </row>
    <row r="1178" spans="1:77" x14ac:dyDescent="0.25">
      <c r="A1178" s="180" t="s">
        <v>1083</v>
      </c>
      <c r="C1178" s="229"/>
      <c r="D1178" s="229"/>
      <c r="E1178" s="229"/>
      <c r="F1178" s="229"/>
      <c r="G1178" s="229"/>
      <c r="H1178" s="229"/>
      <c r="I1178" s="229"/>
      <c r="J1178" s="229"/>
      <c r="K1178" s="229"/>
      <c r="L1178" s="229"/>
      <c r="M1178" s="229"/>
      <c r="N1178" s="229"/>
      <c r="O1178" s="229">
        <f>O1176-O1177</f>
        <v>110</v>
      </c>
      <c r="P1178" s="229">
        <f t="shared" ref="P1178:BV1178" si="798">P1176-P1177</f>
        <v>110</v>
      </c>
      <c r="Q1178" s="229">
        <f t="shared" si="798"/>
        <v>110</v>
      </c>
      <c r="R1178" s="229">
        <f t="shared" si="798"/>
        <v>96.05647876191999</v>
      </c>
      <c r="S1178" s="229">
        <f t="shared" si="798"/>
        <v>61.537184546611208</v>
      </c>
      <c r="T1178" s="229">
        <f t="shared" si="798"/>
        <v>55.424343382302716</v>
      </c>
      <c r="U1178" s="229">
        <f t="shared" si="798"/>
        <v>58.556918957967355</v>
      </c>
      <c r="V1178" s="229">
        <f t="shared" si="798"/>
        <v>42.790989533967355</v>
      </c>
      <c r="W1178" s="229">
        <f t="shared" si="798"/>
        <v>45.58228348670977</v>
      </c>
      <c r="X1178" s="229">
        <f t="shared" si="798"/>
        <v>47.294423354572807</v>
      </c>
      <c r="Y1178" s="229">
        <f t="shared" si="798"/>
        <v>52.862852781312007</v>
      </c>
      <c r="Z1178" s="229">
        <f t="shared" si="798"/>
        <v>96.772833072706575</v>
      </c>
      <c r="AA1178" s="229">
        <f t="shared" si="798"/>
        <v>68.642368194937774</v>
      </c>
      <c r="AB1178" s="229">
        <f t="shared" si="798"/>
        <v>51.18194135680028</v>
      </c>
      <c r="AC1178" s="229">
        <f t="shared" si="798"/>
        <v>38.847559630016676</v>
      </c>
      <c r="AD1178" s="229">
        <f t="shared" si="798"/>
        <v>22.356031738541674</v>
      </c>
      <c r="AE1178" s="229">
        <f t="shared" si="798"/>
        <v>68.627274698616645</v>
      </c>
      <c r="AF1178" s="229">
        <f t="shared" si="798"/>
        <v>60.909747312633307</v>
      </c>
      <c r="AG1178" s="229">
        <f t="shared" si="798"/>
        <v>64.235550011499981</v>
      </c>
      <c r="AH1178" s="229">
        <f t="shared" si="798"/>
        <v>47.230448313124981</v>
      </c>
      <c r="AI1178" s="229">
        <f t="shared" si="798"/>
        <v>50.090552026433322</v>
      </c>
      <c r="AJ1178" s="229">
        <f t="shared" si="798"/>
        <v>51.847809331149989</v>
      </c>
      <c r="AK1178" s="229">
        <f t="shared" si="798"/>
        <v>58.03699256786669</v>
      </c>
      <c r="AL1178" s="229">
        <f t="shared" si="798"/>
        <v>107.65903334666666</v>
      </c>
      <c r="AM1178" s="229">
        <f t="shared" si="798"/>
        <v>99.58227453794666</v>
      </c>
      <c r="AN1178" s="229">
        <f t="shared" si="798"/>
        <v>84.446950532606664</v>
      </c>
      <c r="AO1178" s="229">
        <f t="shared" si="798"/>
        <v>59.324404986746664</v>
      </c>
      <c r="AP1178" s="229">
        <f t="shared" si="798"/>
        <v>45.056878139186665</v>
      </c>
      <c r="AQ1178" s="229">
        <f t="shared" si="798"/>
        <v>63.472260704622009</v>
      </c>
      <c r="AR1178" s="229">
        <f t="shared" si="798"/>
        <v>56.426326505555998</v>
      </c>
      <c r="AS1178" s="229">
        <f t="shared" si="798"/>
        <v>59.519669122326007</v>
      </c>
      <c r="AT1178" s="229">
        <f t="shared" si="798"/>
        <v>44.750603839746006</v>
      </c>
      <c r="AU1178" s="229">
        <f t="shared" si="798"/>
        <v>46.40338311289802</v>
      </c>
      <c r="AV1178" s="229">
        <f t="shared" si="798"/>
        <v>48.043903607700017</v>
      </c>
      <c r="AW1178" s="229">
        <f t="shared" si="798"/>
        <v>53.771315109288004</v>
      </c>
      <c r="AX1178" s="229">
        <f t="shared" si="798"/>
        <v>99.597718664178018</v>
      </c>
      <c r="AY1178" s="229">
        <f t="shared" si="798"/>
        <v>99.597718664178032</v>
      </c>
      <c r="AZ1178" s="229">
        <f t="shared" si="798"/>
        <v>99.597718664178032</v>
      </c>
      <c r="BA1178" s="229">
        <f t="shared" si="798"/>
        <v>99.597718664178032</v>
      </c>
      <c r="BB1178" s="229">
        <f t="shared" si="798"/>
        <v>95.562544257594993</v>
      </c>
      <c r="BC1178" s="229">
        <f t="shared" si="798"/>
        <v>75.078060373402352</v>
      </c>
      <c r="BD1178" s="229">
        <f t="shared" si="798"/>
        <v>57.221932978675952</v>
      </c>
      <c r="BE1178" s="229">
        <f t="shared" si="798"/>
        <v>38.432922496322675</v>
      </c>
      <c r="BF1178" s="229">
        <f t="shared" si="798"/>
        <v>32.36551662074956</v>
      </c>
      <c r="BG1178" s="229">
        <f t="shared" si="798"/>
        <v>22.025306810707203</v>
      </c>
      <c r="BH1178" s="229">
        <f t="shared" si="798"/>
        <v>22.729468634907846</v>
      </c>
      <c r="BI1178" s="229">
        <f t="shared" si="798"/>
        <v>25.490638723417923</v>
      </c>
      <c r="BJ1178" s="229">
        <f t="shared" si="798"/>
        <v>48.060274402221118</v>
      </c>
      <c r="BK1178" s="229">
        <f t="shared" si="798"/>
        <v>34.770598475005656</v>
      </c>
      <c r="BL1178" s="229">
        <f t="shared" si="798"/>
        <v>24.058037711994459</v>
      </c>
      <c r="BM1178" s="229">
        <f t="shared" si="798"/>
        <v>27.184336072889597</v>
      </c>
      <c r="BN1178" s="229">
        <f t="shared" si="798"/>
        <v>16.923561072838396</v>
      </c>
      <c r="BO1178" s="229">
        <f t="shared" si="798"/>
        <v>48.730017117971208</v>
      </c>
      <c r="BP1178" s="229">
        <f t="shared" si="798"/>
        <v>42.790284448848652</v>
      </c>
      <c r="BQ1178" s="229">
        <f t="shared" si="798"/>
        <v>45.065744276122246</v>
      </c>
      <c r="BR1178" s="229">
        <f t="shared" si="798"/>
        <v>34.766437420666243</v>
      </c>
      <c r="BS1178" s="229">
        <f t="shared" si="798"/>
        <v>35.187569439918718</v>
      </c>
      <c r="BT1178" s="229">
        <f t="shared" si="798"/>
        <v>36.356956359820785</v>
      </c>
      <c r="BU1178" s="229">
        <f t="shared" si="798"/>
        <v>40.743139478433918</v>
      </c>
      <c r="BV1178" s="229">
        <f t="shared" si="798"/>
        <v>76.310573246357109</v>
      </c>
      <c r="BW1178" s="418">
        <f t="shared" si="729"/>
        <v>3515.5863816805586</v>
      </c>
    </row>
    <row r="1179" spans="1:77" x14ac:dyDescent="0.25">
      <c r="BW1179" s="224">
        <f t="shared" si="729"/>
        <v>0</v>
      </c>
    </row>
    <row r="1180" spans="1:77" x14ac:dyDescent="0.25">
      <c r="A1180" s="636" t="s">
        <v>1084</v>
      </c>
      <c r="BW1180" s="224">
        <f t="shared" si="729"/>
        <v>0</v>
      </c>
    </row>
    <row r="1181" spans="1:77" x14ac:dyDescent="0.25">
      <c r="A1181" s="180" t="s">
        <v>1079</v>
      </c>
      <c r="C1181" s="249"/>
      <c r="D1181" s="249"/>
      <c r="E1181" s="249"/>
      <c r="F1181" s="249"/>
      <c r="G1181" s="249"/>
      <c r="H1181" s="249"/>
      <c r="I1181" s="249"/>
      <c r="J1181" s="249"/>
      <c r="K1181" s="249"/>
      <c r="L1181" s="249"/>
      <c r="M1181" s="249"/>
      <c r="N1181" s="249"/>
      <c r="O1181" s="249">
        <f>N1185</f>
        <v>33077097.952380951</v>
      </c>
      <c r="P1181" s="249">
        <f t="shared" ref="P1181:BV1181" si="799">O1185</f>
        <v>33077097.952380951</v>
      </c>
      <c r="Q1181" s="249">
        <f t="shared" si="799"/>
        <v>33077097.952380951</v>
      </c>
      <c r="R1181" s="249">
        <f t="shared" si="799"/>
        <v>33077097.952380951</v>
      </c>
      <c r="S1181" s="249">
        <f t="shared" si="799"/>
        <v>28884268.69971662</v>
      </c>
      <c r="T1181" s="249">
        <f t="shared" si="799"/>
        <v>18927859.340708822</v>
      </c>
      <c r="U1181" s="249">
        <f t="shared" si="799"/>
        <v>18715952.951451533</v>
      </c>
      <c r="V1181" s="249">
        <f t="shared" si="799"/>
        <v>21503912.423524071</v>
      </c>
      <c r="W1181" s="249">
        <f t="shared" si="799"/>
        <v>15714175.332805289</v>
      </c>
      <c r="X1181" s="249">
        <f t="shared" si="799"/>
        <v>18790525.088000879</v>
      </c>
      <c r="Y1181" s="249">
        <f t="shared" si="799"/>
        <v>20266128.672309913</v>
      </c>
      <c r="Z1181" s="249">
        <f t="shared" si="799"/>
        <v>21243162.178361282</v>
      </c>
      <c r="AA1181" s="249">
        <f t="shared" si="799"/>
        <v>45141455.168158144</v>
      </c>
      <c r="AB1181" s="249">
        <f t="shared" si="799"/>
        <v>32019486.131815124</v>
      </c>
      <c r="AC1181" s="249">
        <f t="shared" si="799"/>
        <v>23874751.186021883</v>
      </c>
      <c r="AD1181" s="249">
        <f t="shared" si="799"/>
        <v>17224853.877399191</v>
      </c>
      <c r="AE1181" s="249">
        <f t="shared" si="799"/>
        <v>9912575.8128018007</v>
      </c>
      <c r="AF1181" s="249">
        <f t="shared" si="799"/>
        <v>30350665.862735141</v>
      </c>
      <c r="AG1181" s="249">
        <f t="shared" si="799"/>
        <v>24594466.454475943</v>
      </c>
      <c r="AH1181" s="249">
        <f t="shared" si="799"/>
        <v>24713750.377856385</v>
      </c>
      <c r="AI1181" s="249">
        <f t="shared" si="799"/>
        <v>18171269.797422919</v>
      </c>
      <c r="AJ1181" s="249">
        <f t="shared" si="799"/>
        <v>19269903.383955464</v>
      </c>
      <c r="AK1181" s="249">
        <f t="shared" si="799"/>
        <v>19851505.236704975</v>
      </c>
      <c r="AL1181" s="249">
        <f t="shared" si="799"/>
        <v>24538449.632690653</v>
      </c>
      <c r="AM1181" s="249">
        <f t="shared" si="799"/>
        <v>48523932.937954634</v>
      </c>
      <c r="AN1181" s="249">
        <f t="shared" si="799"/>
        <v>44883587.203766435</v>
      </c>
      <c r="AO1181" s="249">
        <f t="shared" si="799"/>
        <v>38061814.574019223</v>
      </c>
      <c r="AP1181" s="249">
        <f t="shared" si="799"/>
        <v>26738615.048600435</v>
      </c>
      <c r="AQ1181" s="249">
        <f t="shared" si="799"/>
        <v>20307974.772348091</v>
      </c>
      <c r="AR1181" s="249">
        <f t="shared" si="799"/>
        <v>30522775.811582077</v>
      </c>
      <c r="AS1181" s="249">
        <f t="shared" si="799"/>
        <v>29566013.535837211</v>
      </c>
      <c r="AT1181" s="249">
        <f t="shared" si="799"/>
        <v>29516241.59136628</v>
      </c>
      <c r="AU1181" s="249">
        <f t="shared" si="799"/>
        <v>22192153.514475849</v>
      </c>
      <c r="AV1181" s="249">
        <f t="shared" si="799"/>
        <v>23396269.123365939</v>
      </c>
      <c r="AW1181" s="249">
        <f t="shared" si="799"/>
        <v>21167309.660394214</v>
      </c>
      <c r="AX1181" s="249">
        <f t="shared" si="799"/>
        <v>30365687.774125583</v>
      </c>
      <c r="AY1181" s="249">
        <f t="shared" si="799"/>
        <v>50774504.488801762</v>
      </c>
      <c r="AZ1181" s="249">
        <f t="shared" si="799"/>
        <v>50774504.488801762</v>
      </c>
      <c r="BA1181" s="249">
        <f t="shared" si="799"/>
        <v>50774504.488801762</v>
      </c>
      <c r="BB1181" s="249">
        <f t="shared" si="799"/>
        <v>50774504.488801762</v>
      </c>
      <c r="BC1181" s="249">
        <f t="shared" si="799"/>
        <v>48717389.288091466</v>
      </c>
      <c r="BD1181" s="249">
        <f t="shared" si="799"/>
        <v>38274484.240881667</v>
      </c>
      <c r="BE1181" s="249">
        <f t="shared" si="799"/>
        <v>29171504.446604125</v>
      </c>
      <c r="BF1181" s="249">
        <f t="shared" si="799"/>
        <v>19592944.717810731</v>
      </c>
      <c r="BG1181" s="249">
        <f t="shared" si="799"/>
        <v>16499806.330741713</v>
      </c>
      <c r="BH1181" s="249">
        <f t="shared" si="799"/>
        <v>10996899.837479806</v>
      </c>
      <c r="BI1181" s="249">
        <f t="shared" si="799"/>
        <v>10185161.937539788</v>
      </c>
      <c r="BJ1181" s="249">
        <f t="shared" si="799"/>
        <v>11050396.53338315</v>
      </c>
      <c r="BK1181" s="249">
        <f t="shared" si="799"/>
        <v>23815885.245082498</v>
      </c>
      <c r="BL1181" s="249">
        <f t="shared" si="799"/>
        <v>16678385.073516138</v>
      </c>
      <c r="BM1181" s="249">
        <f t="shared" si="799"/>
        <v>11539899.647176016</v>
      </c>
      <c r="BN1181" s="249">
        <f t="shared" si="799"/>
        <v>12661881.020266578</v>
      </c>
      <c r="BO1181" s="249">
        <f t="shared" si="799"/>
        <v>7882631.9748598197</v>
      </c>
      <c r="BP1181" s="249">
        <f t="shared" si="799"/>
        <v>21652173.584587876</v>
      </c>
      <c r="BQ1181" s="249">
        <f t="shared" si="799"/>
        <v>20143151.385668248</v>
      </c>
      <c r="BR1181" s="249">
        <f t="shared" si="799"/>
        <v>21044583.541635126</v>
      </c>
      <c r="BS1181" s="249">
        <f t="shared" si="799"/>
        <v>16235062.984012388</v>
      </c>
      <c r="BT1181" s="249">
        <f t="shared" si="799"/>
        <v>17371760.633970514</v>
      </c>
      <c r="BU1181" s="249">
        <f t="shared" si="799"/>
        <v>19912471.280356023</v>
      </c>
      <c r="BV1181" s="249">
        <f t="shared" si="799"/>
        <v>22981226.933705334</v>
      </c>
      <c r="BW1181" s="417">
        <f t="shared" si="729"/>
        <v>1550765603.558851</v>
      </c>
    </row>
    <row r="1182" spans="1:77" x14ac:dyDescent="0.25">
      <c r="A1182" s="180" t="s">
        <v>1080</v>
      </c>
      <c r="C1182" s="249"/>
      <c r="D1182" s="249"/>
      <c r="E1182" s="249"/>
      <c r="F1182" s="249"/>
      <c r="G1182" s="249"/>
      <c r="H1182" s="249"/>
      <c r="I1182" s="249"/>
      <c r="J1182" s="249"/>
      <c r="K1182" s="249"/>
      <c r="L1182" s="249"/>
      <c r="M1182" s="249"/>
      <c r="N1182" s="249"/>
      <c r="O1182" s="249">
        <f t="shared" ref="O1182:AT1182" si="800">O892</f>
        <v>0</v>
      </c>
      <c r="P1182" s="249">
        <f t="shared" si="800"/>
        <v>0</v>
      </c>
      <c r="Q1182" s="249">
        <f t="shared" si="800"/>
        <v>0</v>
      </c>
      <c r="R1182" s="249">
        <f t="shared" si="800"/>
        <v>0</v>
      </c>
      <c r="S1182" s="249">
        <f t="shared" si="800"/>
        <v>3563490.1700699376</v>
      </c>
      <c r="T1182" s="249">
        <f t="shared" si="800"/>
        <v>13156631.433208093</v>
      </c>
      <c r="U1182" s="249">
        <f t="shared" si="800"/>
        <v>18147896.917446874</v>
      </c>
      <c r="V1182" s="249">
        <f t="shared" si="800"/>
        <v>0</v>
      </c>
      <c r="W1182" s="249">
        <f t="shared" si="800"/>
        <v>16498153.389481936</v>
      </c>
      <c r="X1182" s="249">
        <f t="shared" si="800"/>
        <v>15951409.77881611</v>
      </c>
      <c r="Y1182" s="249">
        <f t="shared" si="800"/>
        <v>16150720.776309419</v>
      </c>
      <c r="Z1182" s="249">
        <f t="shared" si="800"/>
        <v>56142189.538481243</v>
      </c>
      <c r="AA1182" s="249">
        <f t="shared" si="800"/>
        <v>0</v>
      </c>
      <c r="AB1182" s="249">
        <f t="shared" si="800"/>
        <v>0</v>
      </c>
      <c r="AC1182" s="249">
        <f t="shared" si="800"/>
        <v>6268743.0994266961</v>
      </c>
      <c r="AD1182" s="249">
        <f t="shared" si="800"/>
        <v>0</v>
      </c>
      <c r="AE1182" s="249">
        <f t="shared" si="800"/>
        <v>43201089.446984693</v>
      </c>
      <c r="AF1182" s="249">
        <f t="shared" si="800"/>
        <v>12689650.432597753</v>
      </c>
      <c r="AG1182" s="249">
        <f t="shared" si="800"/>
        <v>18654596.706772733</v>
      </c>
      <c r="AH1182" s="249">
        <f t="shared" si="800"/>
        <v>0</v>
      </c>
      <c r="AI1182" s="249">
        <f t="shared" si="800"/>
        <v>15551061.124499138</v>
      </c>
      <c r="AJ1182" s="249">
        <f t="shared" si="800"/>
        <v>15470230.780278245</v>
      </c>
      <c r="AK1182" s="249">
        <f t="shared" si="800"/>
        <v>23090781.620503664</v>
      </c>
      <c r="AL1182" s="249">
        <f t="shared" si="800"/>
        <v>60378433.008729942</v>
      </c>
      <c r="AM1182" s="249">
        <f t="shared" si="800"/>
        <v>0</v>
      </c>
      <c r="AN1182" s="249">
        <f t="shared" si="800"/>
        <v>0</v>
      </c>
      <c r="AO1182" s="249">
        <f t="shared" si="800"/>
        <v>0</v>
      </c>
      <c r="AP1182" s="249">
        <f t="shared" si="800"/>
        <v>0</v>
      </c>
      <c r="AQ1182" s="249">
        <f t="shared" si="800"/>
        <v>31509760.907779623</v>
      </c>
      <c r="AR1182" s="249">
        <f t="shared" si="800"/>
        <v>19670689.028327607</v>
      </c>
      <c r="AS1182" s="249">
        <f t="shared" si="800"/>
        <v>20542954.747179966</v>
      </c>
      <c r="AT1182" s="249">
        <f t="shared" si="800"/>
        <v>0</v>
      </c>
      <c r="AU1182" s="249">
        <f t="shared" ref="AU1182:BV1182" si="801">AU892</f>
        <v>17527094.067052364</v>
      </c>
      <c r="AV1182" s="249">
        <f t="shared" si="801"/>
        <v>12538930.997768413</v>
      </c>
      <c r="AW1182" s="249">
        <f t="shared" si="801"/>
        <v>30383741.677074801</v>
      </c>
      <c r="AX1182" s="249">
        <f t="shared" si="801"/>
        <v>55832889.613840215</v>
      </c>
      <c r="AY1182" s="249">
        <f t="shared" si="801"/>
        <v>0</v>
      </c>
      <c r="AZ1182" s="249">
        <f t="shared" si="801"/>
        <v>0</v>
      </c>
      <c r="BA1182" s="249">
        <f t="shared" si="801"/>
        <v>0</v>
      </c>
      <c r="BB1182" s="249">
        <f t="shared" si="801"/>
        <v>0</v>
      </c>
      <c r="BC1182" s="249">
        <f t="shared" si="801"/>
        <v>0</v>
      </c>
      <c r="BD1182" s="249">
        <f t="shared" si="801"/>
        <v>0</v>
      </c>
      <c r="BE1182" s="249">
        <f t="shared" si="801"/>
        <v>0</v>
      </c>
      <c r="BF1182" s="249">
        <f t="shared" si="801"/>
        <v>0</v>
      </c>
      <c r="BG1182" s="249">
        <f t="shared" si="801"/>
        <v>1828360.0650579615</v>
      </c>
      <c r="BH1182" s="249">
        <f t="shared" si="801"/>
        <v>5978370.0584198385</v>
      </c>
      <c r="BI1182" s="249">
        <f t="shared" si="801"/>
        <v>8232165.6180987926</v>
      </c>
      <c r="BJ1182" s="249">
        <f t="shared" si="801"/>
        <v>28642745.54175435</v>
      </c>
      <c r="BK1182" s="249">
        <f t="shared" si="801"/>
        <v>4234126.0149219176</v>
      </c>
      <c r="BL1182" s="249">
        <f t="shared" si="801"/>
        <v>0</v>
      </c>
      <c r="BM1182" s="249">
        <f t="shared" si="801"/>
        <v>9755082.0687268656</v>
      </c>
      <c r="BN1182" s="249">
        <f t="shared" si="801"/>
        <v>0</v>
      </c>
      <c r="BO1182" s="249">
        <f t="shared" si="801"/>
        <v>28532387.235583421</v>
      </c>
      <c r="BP1182" s="249">
        <f t="shared" si="801"/>
        <v>12224944.654945085</v>
      </c>
      <c r="BQ1182" s="249">
        <f t="shared" si="801"/>
        <v>15250011.843445374</v>
      </c>
      <c r="BR1182" s="249">
        <f t="shared" si="801"/>
        <v>0</v>
      </c>
      <c r="BS1182" s="249">
        <f t="shared" si="801"/>
        <v>12981079.900392566</v>
      </c>
      <c r="BT1182" s="249">
        <f t="shared" si="801"/>
        <v>16117395.610264618</v>
      </c>
      <c r="BU1182" s="249">
        <f t="shared" si="801"/>
        <v>18737774.01723931</v>
      </c>
      <c r="BV1182" s="249">
        <f t="shared" si="801"/>
        <v>56947300.871211939</v>
      </c>
      <c r="BW1182" s="417">
        <f t="shared" si="729"/>
        <v>742382882.7626915</v>
      </c>
    </row>
    <row r="1183" spans="1:77" x14ac:dyDescent="0.25">
      <c r="A1183" s="180" t="s">
        <v>1081</v>
      </c>
      <c r="C1183" s="249"/>
      <c r="D1183" s="249"/>
      <c r="E1183" s="249"/>
      <c r="F1183" s="249"/>
      <c r="G1183" s="249"/>
      <c r="H1183" s="249"/>
      <c r="I1183" s="249"/>
      <c r="J1183" s="249"/>
      <c r="K1183" s="249"/>
      <c r="L1183" s="249"/>
      <c r="M1183" s="249"/>
      <c r="N1183" s="249"/>
      <c r="O1183" s="249">
        <f>O1181+O1182</f>
        <v>33077097.952380951</v>
      </c>
      <c r="P1183" s="249">
        <f t="shared" ref="P1183:BV1183" si="802">P1181+P1182</f>
        <v>33077097.952380951</v>
      </c>
      <c r="Q1183" s="249">
        <f t="shared" si="802"/>
        <v>33077097.952380951</v>
      </c>
      <c r="R1183" s="249">
        <f t="shared" si="802"/>
        <v>33077097.952380951</v>
      </c>
      <c r="S1183" s="249">
        <f t="shared" si="802"/>
        <v>32447758.869786557</v>
      </c>
      <c r="T1183" s="249">
        <f t="shared" si="802"/>
        <v>32084490.773916915</v>
      </c>
      <c r="U1183" s="249">
        <f t="shared" si="802"/>
        <v>36863849.868898407</v>
      </c>
      <c r="V1183" s="249">
        <f t="shared" si="802"/>
        <v>21503912.423524071</v>
      </c>
      <c r="W1183" s="249">
        <f t="shared" si="802"/>
        <v>32212328.722287223</v>
      </c>
      <c r="X1183" s="249">
        <f t="shared" si="802"/>
        <v>34741934.86681699</v>
      </c>
      <c r="Y1183" s="249">
        <f t="shared" si="802"/>
        <v>36416849.448619336</v>
      </c>
      <c r="Z1183" s="249">
        <f t="shared" si="802"/>
        <v>77385351.716842532</v>
      </c>
      <c r="AA1183" s="249">
        <f t="shared" si="802"/>
        <v>45141455.168158144</v>
      </c>
      <c r="AB1183" s="249">
        <f t="shared" si="802"/>
        <v>32019486.131815124</v>
      </c>
      <c r="AC1183" s="249">
        <f t="shared" si="802"/>
        <v>30143494.285448581</v>
      </c>
      <c r="AD1183" s="249">
        <f t="shared" si="802"/>
        <v>17224853.877399191</v>
      </c>
      <c r="AE1183" s="249">
        <f t="shared" si="802"/>
        <v>53113665.259786494</v>
      </c>
      <c r="AF1183" s="249">
        <f t="shared" si="802"/>
        <v>43040316.295332894</v>
      </c>
      <c r="AG1183" s="249">
        <f t="shared" si="802"/>
        <v>43249063.161248676</v>
      </c>
      <c r="AH1183" s="249">
        <f t="shared" si="802"/>
        <v>24713750.377856385</v>
      </c>
      <c r="AI1183" s="249">
        <f t="shared" si="802"/>
        <v>33722330.921922058</v>
      </c>
      <c r="AJ1183" s="249">
        <f t="shared" si="802"/>
        <v>34740134.164233707</v>
      </c>
      <c r="AK1183" s="249">
        <f t="shared" si="802"/>
        <v>42942286.857208639</v>
      </c>
      <c r="AL1183" s="249">
        <f t="shared" si="802"/>
        <v>84916882.641420603</v>
      </c>
      <c r="AM1183" s="249">
        <f t="shared" si="802"/>
        <v>48523932.937954634</v>
      </c>
      <c r="AN1183" s="249">
        <f t="shared" si="802"/>
        <v>44883587.203766435</v>
      </c>
      <c r="AO1183" s="249">
        <f t="shared" si="802"/>
        <v>38061814.574019223</v>
      </c>
      <c r="AP1183" s="249">
        <f t="shared" si="802"/>
        <v>26738615.048600435</v>
      </c>
      <c r="AQ1183" s="249">
        <f t="shared" si="802"/>
        <v>51817735.68012771</v>
      </c>
      <c r="AR1183" s="249">
        <f t="shared" si="802"/>
        <v>50193464.839909688</v>
      </c>
      <c r="AS1183" s="249">
        <f t="shared" si="802"/>
        <v>50108968.283017173</v>
      </c>
      <c r="AT1183" s="249">
        <f t="shared" si="802"/>
        <v>29516241.59136628</v>
      </c>
      <c r="AU1183" s="249">
        <f t="shared" si="802"/>
        <v>39719247.581528217</v>
      </c>
      <c r="AV1183" s="249">
        <f t="shared" si="802"/>
        <v>35935200.121134356</v>
      </c>
      <c r="AW1183" s="249">
        <f t="shared" si="802"/>
        <v>51551051.337469012</v>
      </c>
      <c r="AX1183" s="249">
        <f t="shared" si="802"/>
        <v>86198577.387965798</v>
      </c>
      <c r="AY1183" s="249">
        <f t="shared" si="802"/>
        <v>50774504.488801762</v>
      </c>
      <c r="AZ1183" s="249">
        <f t="shared" si="802"/>
        <v>50774504.488801762</v>
      </c>
      <c r="BA1183" s="249">
        <f t="shared" si="802"/>
        <v>50774504.488801762</v>
      </c>
      <c r="BB1183" s="249">
        <f t="shared" si="802"/>
        <v>50774504.488801762</v>
      </c>
      <c r="BC1183" s="249">
        <f t="shared" si="802"/>
        <v>48717389.288091466</v>
      </c>
      <c r="BD1183" s="249">
        <f t="shared" si="802"/>
        <v>38274484.240881667</v>
      </c>
      <c r="BE1183" s="249">
        <f t="shared" si="802"/>
        <v>29171504.446604125</v>
      </c>
      <c r="BF1183" s="249">
        <f t="shared" si="802"/>
        <v>19592944.717810731</v>
      </c>
      <c r="BG1183" s="249">
        <f t="shared" si="802"/>
        <v>18328166.395799674</v>
      </c>
      <c r="BH1183" s="249">
        <f t="shared" si="802"/>
        <v>16975269.895899646</v>
      </c>
      <c r="BI1183" s="249">
        <f t="shared" si="802"/>
        <v>18417327.555638582</v>
      </c>
      <c r="BJ1183" s="249">
        <f t="shared" si="802"/>
        <v>39693142.075137496</v>
      </c>
      <c r="BK1183" s="249">
        <f t="shared" si="802"/>
        <v>28050011.260004416</v>
      </c>
      <c r="BL1183" s="249">
        <f t="shared" si="802"/>
        <v>16678385.073516138</v>
      </c>
      <c r="BM1183" s="249">
        <f t="shared" si="802"/>
        <v>21294981.71590288</v>
      </c>
      <c r="BN1183" s="249">
        <f t="shared" si="802"/>
        <v>12661881.020266578</v>
      </c>
      <c r="BO1183" s="249">
        <f t="shared" si="802"/>
        <v>36415019.210443243</v>
      </c>
      <c r="BP1183" s="249">
        <f t="shared" si="802"/>
        <v>33877118.239532962</v>
      </c>
      <c r="BQ1183" s="249">
        <f t="shared" si="802"/>
        <v>35393163.229113623</v>
      </c>
      <c r="BR1183" s="249">
        <f t="shared" si="802"/>
        <v>21044583.541635126</v>
      </c>
      <c r="BS1183" s="249">
        <f t="shared" si="802"/>
        <v>29216142.884404954</v>
      </c>
      <c r="BT1183" s="249">
        <f t="shared" si="802"/>
        <v>33489156.244235132</v>
      </c>
      <c r="BU1183" s="249">
        <f t="shared" si="802"/>
        <v>38650245.297595337</v>
      </c>
      <c r="BV1183" s="249">
        <f t="shared" si="802"/>
        <v>79928527.804917276</v>
      </c>
      <c r="BW1183" s="417">
        <f t="shared" si="729"/>
        <v>2293148486.3215432</v>
      </c>
    </row>
    <row r="1184" spans="1:77" x14ac:dyDescent="0.25">
      <c r="A1184" s="180" t="s">
        <v>1082</v>
      </c>
      <c r="C1184" s="249"/>
      <c r="D1184" s="249"/>
      <c r="E1184" s="249"/>
      <c r="F1184" s="249"/>
      <c r="G1184" s="249"/>
      <c r="H1184" s="249"/>
      <c r="I1184" s="249"/>
      <c r="J1184" s="249"/>
      <c r="K1184" s="249"/>
      <c r="L1184" s="249"/>
      <c r="M1184" s="249"/>
      <c r="N1184" s="249"/>
      <c r="O1184" s="249">
        <f>(O1183/O1176)*O1177</f>
        <v>0</v>
      </c>
      <c r="P1184" s="249">
        <f t="shared" ref="P1184:BV1184" si="803">(P1183/P1176)*P1177</f>
        <v>0</v>
      </c>
      <c r="Q1184" s="249">
        <f t="shared" si="803"/>
        <v>0</v>
      </c>
      <c r="R1184" s="249">
        <f t="shared" si="803"/>
        <v>4192829.2526643323</v>
      </c>
      <c r="S1184" s="249">
        <f t="shared" si="803"/>
        <v>13519899.529077733</v>
      </c>
      <c r="T1184" s="249">
        <f t="shared" si="803"/>
        <v>13368537.822465381</v>
      </c>
      <c r="U1184" s="249">
        <f t="shared" si="803"/>
        <v>15359937.445374336</v>
      </c>
      <c r="V1184" s="249">
        <f t="shared" si="803"/>
        <v>5789737.0907187816</v>
      </c>
      <c r="W1184" s="249">
        <f t="shared" si="803"/>
        <v>13421803.634286342</v>
      </c>
      <c r="X1184" s="249">
        <f t="shared" si="803"/>
        <v>14475806.194507079</v>
      </c>
      <c r="Y1184" s="249">
        <f t="shared" si="803"/>
        <v>15173687.270258056</v>
      </c>
      <c r="Z1184" s="249">
        <f t="shared" si="803"/>
        <v>32243896.548684388</v>
      </c>
      <c r="AA1184" s="249">
        <f t="shared" si="803"/>
        <v>13121969.036343019</v>
      </c>
      <c r="AB1184" s="249">
        <f t="shared" si="803"/>
        <v>8144734.9457932413</v>
      </c>
      <c r="AC1184" s="249">
        <f t="shared" si="803"/>
        <v>12918640.408049392</v>
      </c>
      <c r="AD1184" s="249">
        <f t="shared" si="803"/>
        <v>7312278.0645973897</v>
      </c>
      <c r="AE1184" s="249">
        <f t="shared" si="803"/>
        <v>22762999.397051353</v>
      </c>
      <c r="AF1184" s="249">
        <f t="shared" si="803"/>
        <v>18445849.840856951</v>
      </c>
      <c r="AG1184" s="249">
        <f t="shared" si="803"/>
        <v>18535312.783392292</v>
      </c>
      <c r="AH1184" s="249">
        <f t="shared" si="803"/>
        <v>6542480.5804334665</v>
      </c>
      <c r="AI1184" s="249">
        <f t="shared" si="803"/>
        <v>14452427.537966596</v>
      </c>
      <c r="AJ1184" s="249">
        <f t="shared" si="803"/>
        <v>14888628.927528733</v>
      </c>
      <c r="AK1184" s="249">
        <f t="shared" si="803"/>
        <v>18403837.224517986</v>
      </c>
      <c r="AL1184" s="249">
        <f t="shared" si="803"/>
        <v>36392949.703465968</v>
      </c>
      <c r="AM1184" s="249">
        <f t="shared" si="803"/>
        <v>3640345.7341882018</v>
      </c>
      <c r="AN1184" s="249">
        <f t="shared" si="803"/>
        <v>6821772.6297472119</v>
      </c>
      <c r="AO1184" s="249">
        <f t="shared" si="803"/>
        <v>11323199.52541879</v>
      </c>
      <c r="AP1184" s="249">
        <f t="shared" si="803"/>
        <v>6430640.2762523433</v>
      </c>
      <c r="AQ1184" s="249">
        <f t="shared" si="803"/>
        <v>21294959.868545633</v>
      </c>
      <c r="AR1184" s="249">
        <f t="shared" si="803"/>
        <v>20627451.304072477</v>
      </c>
      <c r="AS1184" s="249">
        <f t="shared" si="803"/>
        <v>20592726.691650894</v>
      </c>
      <c r="AT1184" s="249">
        <f t="shared" si="803"/>
        <v>7324088.0768904323</v>
      </c>
      <c r="AU1184" s="249">
        <f t="shared" si="803"/>
        <v>16322978.458162278</v>
      </c>
      <c r="AV1184" s="249">
        <f t="shared" si="803"/>
        <v>14767890.460740143</v>
      </c>
      <c r="AW1184" s="249">
        <f t="shared" si="803"/>
        <v>21185363.563343428</v>
      </c>
      <c r="AX1184" s="249">
        <f t="shared" si="803"/>
        <v>35424072.899164036</v>
      </c>
      <c r="AY1184" s="249">
        <f t="shared" si="803"/>
        <v>0</v>
      </c>
      <c r="AZ1184" s="249">
        <f t="shared" si="803"/>
        <v>0</v>
      </c>
      <c r="BA1184" s="249">
        <f t="shared" si="803"/>
        <v>0</v>
      </c>
      <c r="BB1184" s="249">
        <f t="shared" si="803"/>
        <v>2057115.2007102978</v>
      </c>
      <c r="BC1184" s="249">
        <f t="shared" si="803"/>
        <v>10442905.047209803</v>
      </c>
      <c r="BD1184" s="249">
        <f t="shared" si="803"/>
        <v>9102979.7942775395</v>
      </c>
      <c r="BE1184" s="249">
        <f t="shared" si="803"/>
        <v>9578559.7287933938</v>
      </c>
      <c r="BF1184" s="249">
        <f t="shared" si="803"/>
        <v>3093138.3870690186</v>
      </c>
      <c r="BG1184" s="249">
        <f t="shared" si="803"/>
        <v>7331266.5583198685</v>
      </c>
      <c r="BH1184" s="249">
        <f t="shared" si="803"/>
        <v>6790107.958359858</v>
      </c>
      <c r="BI1184" s="249">
        <f t="shared" si="803"/>
        <v>7366931.0222554319</v>
      </c>
      <c r="BJ1184" s="249">
        <f t="shared" si="803"/>
        <v>15877256.830054998</v>
      </c>
      <c r="BK1184" s="249">
        <f t="shared" si="803"/>
        <v>11371626.186488278</v>
      </c>
      <c r="BL1184" s="249">
        <f t="shared" si="803"/>
        <v>5138485.4263401208</v>
      </c>
      <c r="BM1184" s="249">
        <f t="shared" si="803"/>
        <v>8633100.6956363022</v>
      </c>
      <c r="BN1184" s="249">
        <f t="shared" si="803"/>
        <v>4779249.0454067579</v>
      </c>
      <c r="BO1184" s="249">
        <f t="shared" si="803"/>
        <v>14762845.625855368</v>
      </c>
      <c r="BP1184" s="249">
        <f t="shared" si="803"/>
        <v>13733966.853864713</v>
      </c>
      <c r="BQ1184" s="249">
        <f t="shared" si="803"/>
        <v>14348579.687478496</v>
      </c>
      <c r="BR1184" s="249">
        <f t="shared" si="803"/>
        <v>4809520.5576227373</v>
      </c>
      <c r="BS1184" s="249">
        <f t="shared" si="803"/>
        <v>11844382.250434441</v>
      </c>
      <c r="BT1184" s="249">
        <f t="shared" si="803"/>
        <v>13576684.963879108</v>
      </c>
      <c r="BU1184" s="249">
        <f t="shared" si="803"/>
        <v>15669018.363890003</v>
      </c>
      <c r="BV1184" s="249">
        <f t="shared" si="803"/>
        <v>32403457.218209706</v>
      </c>
      <c r="BW1184" s="417">
        <f t="shared" si="729"/>
        <v>727934910.12836492</v>
      </c>
    </row>
    <row r="1185" spans="1:75" x14ac:dyDescent="0.25">
      <c r="A1185" s="180" t="s">
        <v>1083</v>
      </c>
      <c r="C1185" s="249"/>
      <c r="D1185" s="249"/>
      <c r="E1185" s="249"/>
      <c r="F1185" s="249"/>
      <c r="G1185" s="249"/>
      <c r="H1185" s="249"/>
      <c r="I1185" s="249"/>
      <c r="J1185" s="249"/>
      <c r="K1185" s="249"/>
      <c r="L1185" s="249"/>
      <c r="M1185" s="249"/>
      <c r="N1185" s="249">
        <f>((O1174*N890)/N5)*N2</f>
        <v>33077097.952380951</v>
      </c>
      <c r="O1185" s="249">
        <f>O1183-O1184</f>
        <v>33077097.952380951</v>
      </c>
      <c r="P1185" s="249">
        <f t="shared" ref="P1185:BV1185" si="804">P1183-P1184</f>
        <v>33077097.952380951</v>
      </c>
      <c r="Q1185" s="249">
        <f t="shared" si="804"/>
        <v>33077097.952380951</v>
      </c>
      <c r="R1185" s="249">
        <f t="shared" si="804"/>
        <v>28884268.69971662</v>
      </c>
      <c r="S1185" s="249">
        <f t="shared" si="804"/>
        <v>18927859.340708822</v>
      </c>
      <c r="T1185" s="249">
        <f t="shared" si="804"/>
        <v>18715952.951451533</v>
      </c>
      <c r="U1185" s="249">
        <f t="shared" si="804"/>
        <v>21503912.423524071</v>
      </c>
      <c r="V1185" s="249">
        <f t="shared" si="804"/>
        <v>15714175.332805289</v>
      </c>
      <c r="W1185" s="249">
        <f t="shared" si="804"/>
        <v>18790525.088000879</v>
      </c>
      <c r="X1185" s="249">
        <f t="shared" si="804"/>
        <v>20266128.672309913</v>
      </c>
      <c r="Y1185" s="249">
        <f t="shared" si="804"/>
        <v>21243162.178361282</v>
      </c>
      <c r="Z1185" s="249">
        <f t="shared" si="804"/>
        <v>45141455.168158144</v>
      </c>
      <c r="AA1185" s="249">
        <f t="shared" si="804"/>
        <v>32019486.131815124</v>
      </c>
      <c r="AB1185" s="249">
        <f t="shared" si="804"/>
        <v>23874751.186021883</v>
      </c>
      <c r="AC1185" s="249">
        <f t="shared" si="804"/>
        <v>17224853.877399191</v>
      </c>
      <c r="AD1185" s="249">
        <f t="shared" si="804"/>
        <v>9912575.8128018007</v>
      </c>
      <c r="AE1185" s="249">
        <f t="shared" si="804"/>
        <v>30350665.862735141</v>
      </c>
      <c r="AF1185" s="249">
        <f t="shared" si="804"/>
        <v>24594466.454475943</v>
      </c>
      <c r="AG1185" s="249">
        <f t="shared" si="804"/>
        <v>24713750.377856385</v>
      </c>
      <c r="AH1185" s="249">
        <f t="shared" si="804"/>
        <v>18171269.797422919</v>
      </c>
      <c r="AI1185" s="249">
        <f t="shared" si="804"/>
        <v>19269903.383955464</v>
      </c>
      <c r="AJ1185" s="249">
        <f t="shared" si="804"/>
        <v>19851505.236704975</v>
      </c>
      <c r="AK1185" s="249">
        <f t="shared" si="804"/>
        <v>24538449.632690653</v>
      </c>
      <c r="AL1185" s="249">
        <f t="shared" si="804"/>
        <v>48523932.937954634</v>
      </c>
      <c r="AM1185" s="249">
        <f t="shared" si="804"/>
        <v>44883587.203766435</v>
      </c>
      <c r="AN1185" s="249">
        <f t="shared" si="804"/>
        <v>38061814.574019223</v>
      </c>
      <c r="AO1185" s="249">
        <f t="shared" si="804"/>
        <v>26738615.048600435</v>
      </c>
      <c r="AP1185" s="249">
        <f t="shared" si="804"/>
        <v>20307974.772348091</v>
      </c>
      <c r="AQ1185" s="249">
        <f t="shared" si="804"/>
        <v>30522775.811582077</v>
      </c>
      <c r="AR1185" s="249">
        <f t="shared" si="804"/>
        <v>29566013.535837211</v>
      </c>
      <c r="AS1185" s="249">
        <f t="shared" si="804"/>
        <v>29516241.59136628</v>
      </c>
      <c r="AT1185" s="249">
        <f t="shared" si="804"/>
        <v>22192153.514475849</v>
      </c>
      <c r="AU1185" s="249">
        <f t="shared" si="804"/>
        <v>23396269.123365939</v>
      </c>
      <c r="AV1185" s="249">
        <f t="shared" si="804"/>
        <v>21167309.660394214</v>
      </c>
      <c r="AW1185" s="249">
        <f t="shared" si="804"/>
        <v>30365687.774125583</v>
      </c>
      <c r="AX1185" s="249">
        <f t="shared" si="804"/>
        <v>50774504.488801762</v>
      </c>
      <c r="AY1185" s="249">
        <f t="shared" si="804"/>
        <v>50774504.488801762</v>
      </c>
      <c r="AZ1185" s="249">
        <f t="shared" si="804"/>
        <v>50774504.488801762</v>
      </c>
      <c r="BA1185" s="249">
        <f t="shared" si="804"/>
        <v>50774504.488801762</v>
      </c>
      <c r="BB1185" s="249">
        <f t="shared" si="804"/>
        <v>48717389.288091466</v>
      </c>
      <c r="BC1185" s="249">
        <f t="shared" si="804"/>
        <v>38274484.240881667</v>
      </c>
      <c r="BD1185" s="249">
        <f t="shared" si="804"/>
        <v>29171504.446604125</v>
      </c>
      <c r="BE1185" s="249">
        <f t="shared" si="804"/>
        <v>19592944.717810731</v>
      </c>
      <c r="BF1185" s="249">
        <f t="shared" si="804"/>
        <v>16499806.330741713</v>
      </c>
      <c r="BG1185" s="249">
        <f t="shared" si="804"/>
        <v>10996899.837479806</v>
      </c>
      <c r="BH1185" s="249">
        <f t="shared" si="804"/>
        <v>10185161.937539788</v>
      </c>
      <c r="BI1185" s="249">
        <f t="shared" si="804"/>
        <v>11050396.53338315</v>
      </c>
      <c r="BJ1185" s="249">
        <f t="shared" si="804"/>
        <v>23815885.245082498</v>
      </c>
      <c r="BK1185" s="249">
        <f t="shared" si="804"/>
        <v>16678385.073516138</v>
      </c>
      <c r="BL1185" s="249">
        <f t="shared" si="804"/>
        <v>11539899.647176016</v>
      </c>
      <c r="BM1185" s="249">
        <f t="shared" si="804"/>
        <v>12661881.020266578</v>
      </c>
      <c r="BN1185" s="249">
        <f t="shared" si="804"/>
        <v>7882631.9748598197</v>
      </c>
      <c r="BO1185" s="249">
        <f t="shared" si="804"/>
        <v>21652173.584587876</v>
      </c>
      <c r="BP1185" s="249">
        <f t="shared" si="804"/>
        <v>20143151.385668248</v>
      </c>
      <c r="BQ1185" s="249">
        <f t="shared" si="804"/>
        <v>21044583.541635126</v>
      </c>
      <c r="BR1185" s="249">
        <f t="shared" si="804"/>
        <v>16235062.984012388</v>
      </c>
      <c r="BS1185" s="249">
        <f t="shared" si="804"/>
        <v>17371760.633970514</v>
      </c>
      <c r="BT1185" s="249">
        <f t="shared" si="804"/>
        <v>19912471.280356023</v>
      </c>
      <c r="BU1185" s="249">
        <f t="shared" si="804"/>
        <v>22981226.933705334</v>
      </c>
      <c r="BV1185" s="249">
        <f t="shared" si="804"/>
        <v>47525070.58670757</v>
      </c>
      <c r="BW1185" s="417">
        <f t="shared" si="729"/>
        <v>1598290674.1455586</v>
      </c>
    </row>
    <row r="1186" spans="1:75" ht="16.5" thickBot="1" x14ac:dyDescent="0.3">
      <c r="BW1186" s="224">
        <f t="shared" si="729"/>
        <v>0</v>
      </c>
    </row>
    <row r="1187" spans="1:75" ht="16.5" thickBot="1" x14ac:dyDescent="0.3">
      <c r="A1187" s="385" t="s">
        <v>1088</v>
      </c>
      <c r="BW1187" s="224">
        <f t="shared" si="729"/>
        <v>0</v>
      </c>
    </row>
    <row r="1188" spans="1:75" x14ac:dyDescent="0.25">
      <c r="A1188" s="636" t="s">
        <v>1078</v>
      </c>
      <c r="BW1188" s="224">
        <f t="shared" si="729"/>
        <v>0</v>
      </c>
    </row>
    <row r="1189" spans="1:75" x14ac:dyDescent="0.25">
      <c r="A1189" s="180" t="s">
        <v>1079</v>
      </c>
      <c r="O1189" s="360">
        <f t="shared" ref="O1189:AT1189" si="805">N758</f>
        <v>3</v>
      </c>
      <c r="P1189" s="360">
        <f t="shared" si="805"/>
        <v>3</v>
      </c>
      <c r="Q1189" s="360">
        <f t="shared" si="805"/>
        <v>2.8210012039999999</v>
      </c>
      <c r="R1189" s="360">
        <f t="shared" si="805"/>
        <v>2.14974063296</v>
      </c>
      <c r="S1189" s="360">
        <f t="shared" si="805"/>
        <v>1.4863905764319998</v>
      </c>
      <c r="T1189" s="360">
        <f t="shared" si="805"/>
        <v>2.4330774554419201</v>
      </c>
      <c r="U1189" s="360">
        <f t="shared" si="805"/>
        <v>3.5793621856747517</v>
      </c>
      <c r="V1189" s="360">
        <f t="shared" si="805"/>
        <v>2.0190193465589763</v>
      </c>
      <c r="W1189" s="360">
        <f t="shared" si="805"/>
        <v>1.6407333572789762</v>
      </c>
      <c r="X1189" s="360">
        <f t="shared" si="805"/>
        <v>1.9933987085148164</v>
      </c>
      <c r="Y1189" s="360">
        <f t="shared" si="805"/>
        <v>1.9781877314764793</v>
      </c>
      <c r="Z1189" s="360">
        <f t="shared" si="805"/>
        <v>2.4097600699392006</v>
      </c>
      <c r="AA1189" s="360">
        <f t="shared" si="805"/>
        <v>4.8612488641576972</v>
      </c>
      <c r="AB1189" s="360">
        <f t="shared" si="805"/>
        <v>4.4118355460904972</v>
      </c>
      <c r="AC1189" s="360">
        <f t="shared" si="805"/>
        <v>4.0978072372024972</v>
      </c>
      <c r="AD1189" s="360">
        <f t="shared" si="805"/>
        <v>3.0929850244304973</v>
      </c>
      <c r="AE1189" s="360">
        <f t="shared" si="805"/>
        <v>2.5380993698204972</v>
      </c>
      <c r="AF1189" s="360">
        <f t="shared" si="805"/>
        <v>2.0064363069118665</v>
      </c>
      <c r="AG1189" s="360">
        <f t="shared" si="805"/>
        <v>2.8987054990413323</v>
      </c>
      <c r="AH1189" s="360">
        <f t="shared" si="805"/>
        <v>1.6211791824661999</v>
      </c>
      <c r="AI1189" s="360">
        <f t="shared" si="805"/>
        <v>1.3454699284361999</v>
      </c>
      <c r="AJ1189" s="360">
        <f t="shared" si="805"/>
        <v>1.6228477400235328</v>
      </c>
      <c r="AK1189" s="360">
        <f t="shared" si="805"/>
        <v>1.6027378693395995</v>
      </c>
      <c r="AL1189" s="360">
        <f t="shared" si="805"/>
        <v>1.9523862090478672</v>
      </c>
      <c r="AM1189" s="360">
        <f t="shared" si="805"/>
        <v>3.971721309770667</v>
      </c>
      <c r="AN1189" s="360">
        <f t="shared" si="805"/>
        <v>3.7565263447706672</v>
      </c>
      <c r="AO1189" s="360">
        <f t="shared" si="805"/>
        <v>3.2685749373566675</v>
      </c>
      <c r="AP1189" s="360">
        <f t="shared" si="805"/>
        <v>2.3491609941386673</v>
      </c>
      <c r="AQ1189" s="360">
        <f t="shared" si="805"/>
        <v>1.8403460769746673</v>
      </c>
      <c r="AR1189" s="360">
        <f t="shared" si="805"/>
        <v>1.9382796921114001</v>
      </c>
      <c r="AS1189" s="360">
        <f t="shared" si="805"/>
        <v>2.6996961185171999</v>
      </c>
      <c r="AT1189" s="360">
        <f t="shared" si="805"/>
        <v>1.5853180691106001</v>
      </c>
      <c r="AU1189" s="360">
        <f t="shared" ref="AU1189:BV1189" si="806">AT758</f>
        <v>1.3045085031006001</v>
      </c>
      <c r="AV1189" s="360">
        <f t="shared" si="806"/>
        <v>1.5516027592757997</v>
      </c>
      <c r="AW1189" s="360">
        <f t="shared" si="806"/>
        <v>1.5396451186644</v>
      </c>
      <c r="AX1189" s="360">
        <f t="shared" si="806"/>
        <v>1.8621277408799997</v>
      </c>
      <c r="AY1189" s="360">
        <f t="shared" si="806"/>
        <v>3.7617034619142</v>
      </c>
      <c r="AZ1189" s="360">
        <f t="shared" si="806"/>
        <v>3.7617034619142</v>
      </c>
      <c r="BA1189" s="360">
        <f t="shared" si="806"/>
        <v>3.6051691491558002</v>
      </c>
      <c r="BB1189" s="360">
        <f t="shared" si="806"/>
        <v>3.0855178511982002</v>
      </c>
      <c r="BC1189" s="360">
        <f t="shared" si="806"/>
        <v>2.7448851543912003</v>
      </c>
      <c r="BD1189" s="360">
        <f t="shared" si="806"/>
        <v>1.5802853544402167</v>
      </c>
      <c r="BE1189" s="360">
        <f t="shared" si="806"/>
        <v>2.6020671437809995</v>
      </c>
      <c r="BF1189" s="360">
        <f t="shared" si="806"/>
        <v>1.5603663049028995</v>
      </c>
      <c r="BG1189" s="360">
        <f t="shared" si="806"/>
        <v>1.4559530075053995</v>
      </c>
      <c r="BH1189" s="360">
        <f t="shared" si="806"/>
        <v>1.3226946426768666</v>
      </c>
      <c r="BI1189" s="360">
        <f t="shared" si="806"/>
        <v>1.2892222854901831</v>
      </c>
      <c r="BJ1189" s="360">
        <f t="shared" si="806"/>
        <v>1.6132478038659499</v>
      </c>
      <c r="BK1189" s="360">
        <f t="shared" si="806"/>
        <v>3.3669692320020164</v>
      </c>
      <c r="BL1189" s="360">
        <f t="shared" si="806"/>
        <v>3.0159244210500162</v>
      </c>
      <c r="BM1189" s="360">
        <f t="shared" si="806"/>
        <v>2.646813781479616</v>
      </c>
      <c r="BN1189" s="360">
        <f t="shared" si="806"/>
        <v>1.832442286162816</v>
      </c>
      <c r="BO1189" s="360">
        <f t="shared" si="806"/>
        <v>1.3777179869036162</v>
      </c>
      <c r="BP1189" s="360">
        <f t="shared" si="806"/>
        <v>1.89650151811392</v>
      </c>
      <c r="BQ1189" s="360">
        <f t="shared" si="806"/>
        <v>2.9408264494809599</v>
      </c>
      <c r="BR1189" s="360">
        <f t="shared" si="806"/>
        <v>1.6568851249497598</v>
      </c>
      <c r="BS1189" s="360">
        <f t="shared" si="806"/>
        <v>1.4507255363401597</v>
      </c>
      <c r="BT1189" s="360">
        <f t="shared" si="806"/>
        <v>1.5681297972460801</v>
      </c>
      <c r="BU1189" s="360">
        <f t="shared" si="806"/>
        <v>1.5479369587046399</v>
      </c>
      <c r="BV1189" s="360">
        <f t="shared" si="806"/>
        <v>1.9087979920281604</v>
      </c>
      <c r="BW1189" s="418">
        <f t="shared" si="729"/>
        <v>141.82240441561461</v>
      </c>
    </row>
    <row r="1190" spans="1:75" x14ac:dyDescent="0.25">
      <c r="A1190" s="180" t="s">
        <v>1080</v>
      </c>
      <c r="C1190" s="363"/>
      <c r="D1190" s="363"/>
      <c r="E1190" s="363"/>
      <c r="F1190" s="363"/>
      <c r="G1190" s="363"/>
      <c r="H1190" s="363"/>
      <c r="I1190" s="363"/>
      <c r="J1190" s="363"/>
      <c r="K1190" s="363"/>
      <c r="L1190" s="363"/>
      <c r="M1190" s="363"/>
      <c r="N1190" s="363"/>
      <c r="O1190" s="363">
        <f t="shared" ref="O1190:AT1190" si="807">O761</f>
        <v>0</v>
      </c>
      <c r="P1190" s="363">
        <f t="shared" si="807"/>
        <v>0</v>
      </c>
      <c r="Q1190" s="363">
        <f t="shared" si="807"/>
        <v>0</v>
      </c>
      <c r="R1190" s="363">
        <f t="shared" si="807"/>
        <v>0</v>
      </c>
      <c r="S1190" s="363">
        <f t="shared" si="807"/>
        <v>3.2276969934867203</v>
      </c>
      <c r="T1190" s="363">
        <f t="shared" si="807"/>
        <v>4.5019367793029108</v>
      </c>
      <c r="U1190" s="363">
        <f t="shared" si="807"/>
        <v>0.3324877982832648</v>
      </c>
      <c r="V1190" s="363">
        <f t="shared" si="807"/>
        <v>0</v>
      </c>
      <c r="W1190" s="363">
        <f t="shared" si="807"/>
        <v>2.2214766404684805</v>
      </c>
      <c r="X1190" s="363">
        <f t="shared" si="807"/>
        <v>1.8393400212208626</v>
      </c>
      <c r="Y1190" s="363">
        <f t="shared" si="807"/>
        <v>2.6907224040307209</v>
      </c>
      <c r="Z1190" s="363">
        <f t="shared" si="807"/>
        <v>7.0089096043663366</v>
      </c>
      <c r="AA1190" s="363">
        <f t="shared" si="807"/>
        <v>0</v>
      </c>
      <c r="AB1190" s="363">
        <f t="shared" si="807"/>
        <v>0</v>
      </c>
      <c r="AC1190" s="363">
        <f t="shared" si="807"/>
        <v>0</v>
      </c>
      <c r="AD1190" s="363">
        <f t="shared" si="807"/>
        <v>0</v>
      </c>
      <c r="AE1190" s="363">
        <f t="shared" si="807"/>
        <v>1.4100494921673694</v>
      </c>
      <c r="AF1190" s="363">
        <f t="shared" si="807"/>
        <v>3.6974680621694649</v>
      </c>
      <c r="AG1190" s="363">
        <f t="shared" si="807"/>
        <v>0.29135676323086734</v>
      </c>
      <c r="AH1190" s="363">
        <f t="shared" si="807"/>
        <v>0</v>
      </c>
      <c r="AI1190" s="363">
        <f t="shared" si="807"/>
        <v>1.8478756245133323</v>
      </c>
      <c r="AJ1190" s="363">
        <f t="shared" si="807"/>
        <v>1.530926777064066</v>
      </c>
      <c r="AK1190" s="363">
        <f t="shared" si="807"/>
        <v>2.2390543484642684</v>
      </c>
      <c r="AL1190" s="363">
        <f t="shared" si="807"/>
        <v>5.8629363682427993</v>
      </c>
      <c r="AM1190" s="363">
        <f t="shared" si="807"/>
        <v>0</v>
      </c>
      <c r="AN1190" s="363">
        <f t="shared" si="807"/>
        <v>0</v>
      </c>
      <c r="AO1190" s="363">
        <f t="shared" si="807"/>
        <v>0</v>
      </c>
      <c r="AP1190" s="363">
        <f t="shared" si="807"/>
        <v>0</v>
      </c>
      <c r="AQ1190" s="363">
        <f t="shared" si="807"/>
        <v>1.8600060625107329</v>
      </c>
      <c r="AR1190" s="363">
        <f t="shared" si="807"/>
        <v>3.2156856250577999</v>
      </c>
      <c r="AS1190" s="363">
        <f t="shared" si="807"/>
        <v>0.32682019523940031</v>
      </c>
      <c r="AT1190" s="363">
        <f t="shared" si="807"/>
        <v>0</v>
      </c>
      <c r="AU1190" s="363">
        <f t="shared" ref="AU1190:BV1190" si="808">AU761</f>
        <v>1.6576422191531992</v>
      </c>
      <c r="AV1190" s="363">
        <f t="shared" si="808"/>
        <v>1.3877197399926</v>
      </c>
      <c r="AW1190" s="363">
        <f t="shared" si="808"/>
        <v>2.0153260230155992</v>
      </c>
      <c r="AX1190" s="363">
        <f t="shared" si="808"/>
        <v>5.3193061409562006</v>
      </c>
      <c r="AY1190" s="363">
        <f t="shared" si="808"/>
        <v>0</v>
      </c>
      <c r="AZ1190" s="363">
        <f t="shared" si="808"/>
        <v>0</v>
      </c>
      <c r="BA1190" s="363">
        <f t="shared" si="808"/>
        <v>0</v>
      </c>
      <c r="BB1190" s="363">
        <f t="shared" si="808"/>
        <v>0</v>
      </c>
      <c r="BC1190" s="363">
        <f t="shared" si="808"/>
        <v>0.18993050385491639</v>
      </c>
      <c r="BD1190" s="363">
        <f t="shared" si="808"/>
        <v>3.2521250554387828</v>
      </c>
      <c r="BE1190" s="363">
        <f t="shared" si="808"/>
        <v>0</v>
      </c>
      <c r="BF1190" s="363">
        <f t="shared" si="808"/>
        <v>0</v>
      </c>
      <c r="BG1190" s="363">
        <f t="shared" si="808"/>
        <v>1.0004799003230671</v>
      </c>
      <c r="BH1190" s="363">
        <f t="shared" si="808"/>
        <v>1.0715753160906161</v>
      </c>
      <c r="BI1190" s="363">
        <f t="shared" si="808"/>
        <v>1.7068093502608668</v>
      </c>
      <c r="BJ1190" s="363">
        <f t="shared" si="808"/>
        <v>4.6396950555663663</v>
      </c>
      <c r="BK1190" s="363">
        <f t="shared" si="808"/>
        <v>0</v>
      </c>
      <c r="BL1190" s="363">
        <f t="shared" si="808"/>
        <v>0</v>
      </c>
      <c r="BM1190" s="363">
        <f t="shared" si="808"/>
        <v>0</v>
      </c>
      <c r="BN1190" s="363">
        <f t="shared" si="808"/>
        <v>0</v>
      </c>
      <c r="BO1190" s="363">
        <f t="shared" si="808"/>
        <v>2.0992014629719034</v>
      </c>
      <c r="BP1190" s="363">
        <f t="shared" si="808"/>
        <v>3.4950136392678401</v>
      </c>
      <c r="BQ1190" s="363">
        <f t="shared" si="808"/>
        <v>0</v>
      </c>
      <c r="BR1190" s="363">
        <f t="shared" si="808"/>
        <v>0</v>
      </c>
      <c r="BS1190" s="363">
        <f t="shared" si="808"/>
        <v>1.4241790919443207</v>
      </c>
      <c r="BT1190" s="363">
        <f t="shared" si="808"/>
        <v>1.2697546270457596</v>
      </c>
      <c r="BU1190" s="363">
        <f t="shared" si="808"/>
        <v>1.9515260266803207</v>
      </c>
      <c r="BV1190" s="363">
        <f t="shared" si="808"/>
        <v>5.2574995554428785</v>
      </c>
      <c r="BW1190" s="418">
        <f t="shared" si="729"/>
        <v>81.842533267824635</v>
      </c>
    </row>
    <row r="1191" spans="1:75" x14ac:dyDescent="0.25">
      <c r="A1191" s="180" t="s">
        <v>1081</v>
      </c>
      <c r="O1191" s="360">
        <f>O1189+O1190</f>
        <v>3</v>
      </c>
      <c r="P1191" s="360">
        <f t="shared" ref="P1191:BV1191" si="809">P1189+P1190</f>
        <v>3</v>
      </c>
      <c r="Q1191" s="360">
        <f t="shared" si="809"/>
        <v>2.8210012039999999</v>
      </c>
      <c r="R1191" s="360">
        <f t="shared" si="809"/>
        <v>2.14974063296</v>
      </c>
      <c r="S1191" s="360">
        <f t="shared" si="809"/>
        <v>4.7140875699187204</v>
      </c>
      <c r="T1191" s="360">
        <f t="shared" si="809"/>
        <v>6.9350142347448305</v>
      </c>
      <c r="U1191" s="360">
        <f t="shared" si="809"/>
        <v>3.9118499839580165</v>
      </c>
      <c r="V1191" s="360">
        <f t="shared" si="809"/>
        <v>2.0190193465589763</v>
      </c>
      <c r="W1191" s="360">
        <f t="shared" si="809"/>
        <v>3.8622099977474567</v>
      </c>
      <c r="X1191" s="360">
        <f t="shared" si="809"/>
        <v>3.832738729735679</v>
      </c>
      <c r="Y1191" s="360">
        <f t="shared" si="809"/>
        <v>4.6689101355072005</v>
      </c>
      <c r="Z1191" s="360">
        <f t="shared" si="809"/>
        <v>9.4186696743055371</v>
      </c>
      <c r="AA1191" s="360">
        <f t="shared" si="809"/>
        <v>4.8612488641576972</v>
      </c>
      <c r="AB1191" s="360">
        <f t="shared" si="809"/>
        <v>4.4118355460904972</v>
      </c>
      <c r="AC1191" s="360">
        <f t="shared" si="809"/>
        <v>4.0978072372024972</v>
      </c>
      <c r="AD1191" s="360">
        <f t="shared" si="809"/>
        <v>3.0929850244304973</v>
      </c>
      <c r="AE1191" s="360">
        <f t="shared" si="809"/>
        <v>3.9481488619878666</v>
      </c>
      <c r="AF1191" s="360">
        <f t="shared" si="809"/>
        <v>5.7039043690813314</v>
      </c>
      <c r="AG1191" s="360">
        <f t="shared" si="809"/>
        <v>3.1900622622721997</v>
      </c>
      <c r="AH1191" s="360">
        <f t="shared" si="809"/>
        <v>1.6211791824661999</v>
      </c>
      <c r="AI1191" s="360">
        <f t="shared" si="809"/>
        <v>3.1933455529495323</v>
      </c>
      <c r="AJ1191" s="360">
        <f t="shared" si="809"/>
        <v>3.1537745170875988</v>
      </c>
      <c r="AK1191" s="360">
        <f t="shared" si="809"/>
        <v>3.8417922178038681</v>
      </c>
      <c r="AL1191" s="360">
        <f t="shared" si="809"/>
        <v>7.8153225772906669</v>
      </c>
      <c r="AM1191" s="360">
        <f t="shared" si="809"/>
        <v>3.971721309770667</v>
      </c>
      <c r="AN1191" s="360">
        <f t="shared" si="809"/>
        <v>3.7565263447706672</v>
      </c>
      <c r="AO1191" s="360">
        <f t="shared" si="809"/>
        <v>3.2685749373566675</v>
      </c>
      <c r="AP1191" s="360">
        <f t="shared" si="809"/>
        <v>2.3491609941386673</v>
      </c>
      <c r="AQ1191" s="360">
        <f t="shared" si="809"/>
        <v>3.7003521394854002</v>
      </c>
      <c r="AR1191" s="360">
        <f t="shared" si="809"/>
        <v>5.1539653171691997</v>
      </c>
      <c r="AS1191" s="360">
        <f t="shared" si="809"/>
        <v>3.0265163137566002</v>
      </c>
      <c r="AT1191" s="360">
        <f t="shared" si="809"/>
        <v>1.5853180691106001</v>
      </c>
      <c r="AU1191" s="360">
        <f t="shared" si="809"/>
        <v>2.9621507222537993</v>
      </c>
      <c r="AV1191" s="360">
        <f t="shared" si="809"/>
        <v>2.9393224992683997</v>
      </c>
      <c r="AW1191" s="360">
        <f t="shared" si="809"/>
        <v>3.5549711416799994</v>
      </c>
      <c r="AX1191" s="360">
        <f t="shared" si="809"/>
        <v>7.1814338818362007</v>
      </c>
      <c r="AY1191" s="360">
        <f t="shared" si="809"/>
        <v>3.7617034619142</v>
      </c>
      <c r="AZ1191" s="360">
        <f t="shared" si="809"/>
        <v>3.7617034619142</v>
      </c>
      <c r="BA1191" s="360">
        <f t="shared" si="809"/>
        <v>3.6051691491558002</v>
      </c>
      <c r="BB1191" s="360">
        <f t="shared" si="809"/>
        <v>3.0855178511982002</v>
      </c>
      <c r="BC1191" s="360">
        <f t="shared" si="809"/>
        <v>2.9348156582461167</v>
      </c>
      <c r="BD1191" s="360">
        <f t="shared" si="809"/>
        <v>4.8324104098789995</v>
      </c>
      <c r="BE1191" s="360">
        <f t="shared" si="809"/>
        <v>2.6020671437809995</v>
      </c>
      <c r="BF1191" s="360">
        <f t="shared" si="809"/>
        <v>1.5603663049028995</v>
      </c>
      <c r="BG1191" s="360">
        <f t="shared" si="809"/>
        <v>2.4564329078284666</v>
      </c>
      <c r="BH1191" s="360">
        <f t="shared" si="809"/>
        <v>2.3942699587674827</v>
      </c>
      <c r="BI1191" s="360">
        <f t="shared" si="809"/>
        <v>2.9960316357510499</v>
      </c>
      <c r="BJ1191" s="360">
        <f t="shared" si="809"/>
        <v>6.2529428594323164</v>
      </c>
      <c r="BK1191" s="360">
        <f t="shared" si="809"/>
        <v>3.3669692320020164</v>
      </c>
      <c r="BL1191" s="360">
        <f t="shared" si="809"/>
        <v>3.0159244210500162</v>
      </c>
      <c r="BM1191" s="360">
        <f t="shared" si="809"/>
        <v>2.646813781479616</v>
      </c>
      <c r="BN1191" s="360">
        <f t="shared" si="809"/>
        <v>1.832442286162816</v>
      </c>
      <c r="BO1191" s="360">
        <f t="shared" si="809"/>
        <v>3.4769194498755196</v>
      </c>
      <c r="BP1191" s="360">
        <f t="shared" si="809"/>
        <v>5.3915151573817601</v>
      </c>
      <c r="BQ1191" s="360">
        <f t="shared" si="809"/>
        <v>2.9408264494809599</v>
      </c>
      <c r="BR1191" s="360">
        <f t="shared" si="809"/>
        <v>1.6568851249497598</v>
      </c>
      <c r="BS1191" s="360">
        <f t="shared" si="809"/>
        <v>2.8749046282844803</v>
      </c>
      <c r="BT1191" s="360">
        <f t="shared" si="809"/>
        <v>2.8378844242918397</v>
      </c>
      <c r="BU1191" s="360">
        <f t="shared" si="809"/>
        <v>3.4994629853849606</v>
      </c>
      <c r="BV1191" s="360">
        <f t="shared" si="809"/>
        <v>7.1662975474710393</v>
      </c>
      <c r="BW1191" s="418">
        <f t="shared" si="729"/>
        <v>223.66493768343923</v>
      </c>
    </row>
    <row r="1192" spans="1:75" x14ac:dyDescent="0.25">
      <c r="A1192" s="180" t="s">
        <v>1082</v>
      </c>
      <c r="O1192" s="360">
        <f t="shared" ref="O1192:AT1192" si="810">O688+O694</f>
        <v>0</v>
      </c>
      <c r="P1192" s="360">
        <f t="shared" si="810"/>
        <v>0.17899879600000013</v>
      </c>
      <c r="Q1192" s="360">
        <f t="shared" si="810"/>
        <v>0.67126057104000003</v>
      </c>
      <c r="R1192" s="360">
        <f t="shared" si="810"/>
        <v>0.66335005652800016</v>
      </c>
      <c r="S1192" s="360">
        <f t="shared" si="810"/>
        <v>2.2810101144768002</v>
      </c>
      <c r="T1192" s="360">
        <f t="shared" si="810"/>
        <v>3.3556520490700796</v>
      </c>
      <c r="U1192" s="360">
        <f t="shared" si="810"/>
        <v>1.8928306373990402</v>
      </c>
      <c r="V1192" s="360">
        <f t="shared" si="810"/>
        <v>0.37828598928000012</v>
      </c>
      <c r="W1192" s="360">
        <f t="shared" si="810"/>
        <v>1.8688112892326403</v>
      </c>
      <c r="X1192" s="360">
        <f t="shared" si="810"/>
        <v>1.8545509982591994</v>
      </c>
      <c r="Y1192" s="360">
        <f t="shared" si="810"/>
        <v>2.2591500655680004</v>
      </c>
      <c r="Z1192" s="360">
        <f t="shared" si="810"/>
        <v>4.5574208101478408</v>
      </c>
      <c r="AA1192" s="360">
        <f t="shared" si="810"/>
        <v>0.44941331806719981</v>
      </c>
      <c r="AB1192" s="360">
        <f t="shared" si="810"/>
        <v>0.31402830888799971</v>
      </c>
      <c r="AC1192" s="360">
        <f t="shared" si="810"/>
        <v>1.0048222127719999</v>
      </c>
      <c r="AD1192" s="360">
        <f t="shared" si="810"/>
        <v>0.55488565461000006</v>
      </c>
      <c r="AE1192" s="360">
        <f t="shared" si="810"/>
        <v>1.9417125550759999</v>
      </c>
      <c r="AF1192" s="360">
        <f t="shared" si="810"/>
        <v>2.805198870039999</v>
      </c>
      <c r="AG1192" s="360">
        <f t="shared" si="810"/>
        <v>1.5688830798059998</v>
      </c>
      <c r="AH1192" s="360">
        <f t="shared" si="810"/>
        <v>0.27570925402999991</v>
      </c>
      <c r="AI1192" s="360">
        <f t="shared" si="810"/>
        <v>1.5704978129259997</v>
      </c>
      <c r="AJ1192" s="360">
        <f t="shared" si="810"/>
        <v>1.5510366477479995</v>
      </c>
      <c r="AK1192" s="360">
        <f t="shared" si="810"/>
        <v>1.8894060087560005</v>
      </c>
      <c r="AL1192" s="360">
        <f t="shared" si="810"/>
        <v>3.84360126752</v>
      </c>
      <c r="AM1192" s="360">
        <f t="shared" si="810"/>
        <v>0.21519496500000002</v>
      </c>
      <c r="AN1192" s="360">
        <f t="shared" si="810"/>
        <v>0.48795140741399978</v>
      </c>
      <c r="AO1192" s="360">
        <f t="shared" si="810"/>
        <v>0.91941394321800007</v>
      </c>
      <c r="AP1192" s="360">
        <f t="shared" si="810"/>
        <v>0.50881491716399985</v>
      </c>
      <c r="AQ1192" s="360">
        <f t="shared" si="810"/>
        <v>1.7620724473740002</v>
      </c>
      <c r="AR1192" s="360">
        <f t="shared" si="810"/>
        <v>2.4542691986519998</v>
      </c>
      <c r="AS1192" s="360">
        <f t="shared" si="810"/>
        <v>1.4411982446460001</v>
      </c>
      <c r="AT1192" s="360">
        <f t="shared" si="810"/>
        <v>0.28080956600999996</v>
      </c>
      <c r="AU1192" s="360">
        <f t="shared" ref="AU1192:BV1192" si="811">AU688+AU694</f>
        <v>1.4105479629779998</v>
      </c>
      <c r="AV1192" s="360">
        <f t="shared" si="811"/>
        <v>1.3996773806039999</v>
      </c>
      <c r="AW1192" s="360">
        <f t="shared" si="811"/>
        <v>1.6928434007999997</v>
      </c>
      <c r="AX1192" s="360">
        <f t="shared" si="811"/>
        <v>3.4197304199219998</v>
      </c>
      <c r="AY1192" s="360">
        <f t="shared" si="811"/>
        <v>0</v>
      </c>
      <c r="AZ1192" s="360">
        <f t="shared" si="811"/>
        <v>0.15653431275839999</v>
      </c>
      <c r="BA1192" s="360">
        <f t="shared" si="811"/>
        <v>0.51965129795759979</v>
      </c>
      <c r="BB1192" s="360">
        <f t="shared" si="811"/>
        <v>0.34063269680699987</v>
      </c>
      <c r="BC1192" s="360">
        <f t="shared" si="811"/>
        <v>1.3545303038059</v>
      </c>
      <c r="BD1192" s="360">
        <f t="shared" si="811"/>
        <v>2.2303432660979996</v>
      </c>
      <c r="BE1192" s="360">
        <f t="shared" si="811"/>
        <v>1.0417008388780999</v>
      </c>
      <c r="BF1192" s="360">
        <f t="shared" si="811"/>
        <v>0.10441329739750006</v>
      </c>
      <c r="BG1192" s="360">
        <f t="shared" si="811"/>
        <v>1.1337382651515999</v>
      </c>
      <c r="BH1192" s="360">
        <f t="shared" si="811"/>
        <v>1.1050476732772998</v>
      </c>
      <c r="BI1192" s="360">
        <f t="shared" si="811"/>
        <v>1.3827838318851</v>
      </c>
      <c r="BJ1192" s="360">
        <f t="shared" si="811"/>
        <v>2.8859736274302996</v>
      </c>
      <c r="BK1192" s="360">
        <f t="shared" si="811"/>
        <v>0.35104481095200007</v>
      </c>
      <c r="BL1192" s="360">
        <f t="shared" si="811"/>
        <v>0.3691106395704003</v>
      </c>
      <c r="BM1192" s="360">
        <f t="shared" si="811"/>
        <v>0.81437149531680009</v>
      </c>
      <c r="BN1192" s="360">
        <f t="shared" si="811"/>
        <v>0.45472429925919988</v>
      </c>
      <c r="BO1192" s="360">
        <f t="shared" si="811"/>
        <v>1.5804179317615998</v>
      </c>
      <c r="BP1192" s="360">
        <f t="shared" si="811"/>
        <v>2.4506887079008002</v>
      </c>
      <c r="BQ1192" s="360">
        <f t="shared" si="811"/>
        <v>1.2839413245312001</v>
      </c>
      <c r="BR1192" s="360">
        <f t="shared" si="811"/>
        <v>0.2061595886096001</v>
      </c>
      <c r="BS1192" s="360">
        <f t="shared" si="811"/>
        <v>1.3067748310384002</v>
      </c>
      <c r="BT1192" s="360">
        <f t="shared" si="811"/>
        <v>1.2899474655871999</v>
      </c>
      <c r="BU1192" s="360">
        <f t="shared" si="811"/>
        <v>1.5906649933568002</v>
      </c>
      <c r="BV1192" s="360">
        <f t="shared" si="811"/>
        <v>3.2574079761231998</v>
      </c>
      <c r="BW1192" s="418">
        <f t="shared" si="729"/>
        <v>80.933643696476793</v>
      </c>
    </row>
    <row r="1193" spans="1:75" x14ac:dyDescent="0.25">
      <c r="A1193" s="180" t="s">
        <v>1083</v>
      </c>
      <c r="O1193" s="360">
        <f>O1191-O1192</f>
        <v>3</v>
      </c>
      <c r="P1193" s="360">
        <f t="shared" ref="P1193:BV1193" si="812">P1191-P1192</f>
        <v>2.8210012039999999</v>
      </c>
      <c r="Q1193" s="360">
        <f t="shared" si="812"/>
        <v>2.14974063296</v>
      </c>
      <c r="R1193" s="360">
        <f t="shared" si="812"/>
        <v>1.4863905764319998</v>
      </c>
      <c r="S1193" s="360">
        <f t="shared" si="812"/>
        <v>2.4330774554419201</v>
      </c>
      <c r="T1193" s="360">
        <f t="shared" si="812"/>
        <v>3.5793621856747508</v>
      </c>
      <c r="U1193" s="360">
        <f t="shared" si="812"/>
        <v>2.0190193465589763</v>
      </c>
      <c r="V1193" s="360">
        <f t="shared" si="812"/>
        <v>1.6407333572789762</v>
      </c>
      <c r="W1193" s="360">
        <f t="shared" si="812"/>
        <v>1.9933987085148164</v>
      </c>
      <c r="X1193" s="360">
        <f t="shared" si="812"/>
        <v>1.9781877314764795</v>
      </c>
      <c r="Y1193" s="360">
        <f t="shared" si="812"/>
        <v>2.4097600699392001</v>
      </c>
      <c r="Z1193" s="360">
        <f t="shared" si="812"/>
        <v>4.8612488641576963</v>
      </c>
      <c r="AA1193" s="360">
        <f t="shared" si="812"/>
        <v>4.4118355460904972</v>
      </c>
      <c r="AB1193" s="360">
        <f t="shared" si="812"/>
        <v>4.0978072372024972</v>
      </c>
      <c r="AC1193" s="360">
        <f t="shared" si="812"/>
        <v>3.0929850244304973</v>
      </c>
      <c r="AD1193" s="360">
        <f t="shared" si="812"/>
        <v>2.5380993698204972</v>
      </c>
      <c r="AE1193" s="360">
        <f t="shared" si="812"/>
        <v>2.0064363069118665</v>
      </c>
      <c r="AF1193" s="360">
        <f t="shared" si="812"/>
        <v>2.8987054990413323</v>
      </c>
      <c r="AG1193" s="360">
        <f t="shared" si="812"/>
        <v>1.6211791824661999</v>
      </c>
      <c r="AH1193" s="360">
        <f t="shared" si="812"/>
        <v>1.3454699284361999</v>
      </c>
      <c r="AI1193" s="360">
        <f t="shared" si="812"/>
        <v>1.6228477400235326</v>
      </c>
      <c r="AJ1193" s="360">
        <f t="shared" si="812"/>
        <v>1.6027378693395993</v>
      </c>
      <c r="AK1193" s="360">
        <f t="shared" si="812"/>
        <v>1.9523862090478676</v>
      </c>
      <c r="AL1193" s="360">
        <f t="shared" si="812"/>
        <v>3.971721309770667</v>
      </c>
      <c r="AM1193" s="360">
        <f t="shared" si="812"/>
        <v>3.7565263447706672</v>
      </c>
      <c r="AN1193" s="360">
        <f t="shared" si="812"/>
        <v>3.2685749373566675</v>
      </c>
      <c r="AO1193" s="360">
        <f t="shared" si="812"/>
        <v>2.3491609941386673</v>
      </c>
      <c r="AP1193" s="360">
        <f t="shared" si="812"/>
        <v>1.8403460769746673</v>
      </c>
      <c r="AQ1193" s="360">
        <f t="shared" si="812"/>
        <v>1.9382796921114001</v>
      </c>
      <c r="AR1193" s="360">
        <f t="shared" si="812"/>
        <v>2.6996961185171999</v>
      </c>
      <c r="AS1193" s="360">
        <f t="shared" si="812"/>
        <v>1.5853180691106001</v>
      </c>
      <c r="AT1193" s="360">
        <f t="shared" si="812"/>
        <v>1.3045085031006001</v>
      </c>
      <c r="AU1193" s="360">
        <f t="shared" si="812"/>
        <v>1.5516027592757995</v>
      </c>
      <c r="AV1193" s="360">
        <f t="shared" si="812"/>
        <v>1.5396451186643998</v>
      </c>
      <c r="AW1193" s="360">
        <f t="shared" si="812"/>
        <v>1.8621277408799997</v>
      </c>
      <c r="AX1193" s="360">
        <f t="shared" si="812"/>
        <v>3.7617034619142009</v>
      </c>
      <c r="AY1193" s="360">
        <f t="shared" si="812"/>
        <v>3.7617034619142</v>
      </c>
      <c r="AZ1193" s="360">
        <f t="shared" si="812"/>
        <v>3.6051691491558002</v>
      </c>
      <c r="BA1193" s="360">
        <f t="shared" si="812"/>
        <v>3.0855178511982002</v>
      </c>
      <c r="BB1193" s="360">
        <f t="shared" si="812"/>
        <v>2.7448851543912003</v>
      </c>
      <c r="BC1193" s="360">
        <f t="shared" si="812"/>
        <v>1.5802853544402167</v>
      </c>
      <c r="BD1193" s="360">
        <f t="shared" si="812"/>
        <v>2.6020671437809999</v>
      </c>
      <c r="BE1193" s="360">
        <f t="shared" si="812"/>
        <v>1.5603663049028995</v>
      </c>
      <c r="BF1193" s="360">
        <f t="shared" si="812"/>
        <v>1.4559530075053995</v>
      </c>
      <c r="BG1193" s="360">
        <f t="shared" si="812"/>
        <v>1.3226946426768666</v>
      </c>
      <c r="BH1193" s="360">
        <f t="shared" si="812"/>
        <v>1.2892222854901829</v>
      </c>
      <c r="BI1193" s="360">
        <f t="shared" si="812"/>
        <v>1.6132478038659499</v>
      </c>
      <c r="BJ1193" s="360">
        <f t="shared" si="812"/>
        <v>3.3669692320020168</v>
      </c>
      <c r="BK1193" s="360">
        <f t="shared" si="812"/>
        <v>3.0159244210500162</v>
      </c>
      <c r="BL1193" s="360">
        <f t="shared" si="812"/>
        <v>2.646813781479616</v>
      </c>
      <c r="BM1193" s="360">
        <f t="shared" si="812"/>
        <v>1.832442286162816</v>
      </c>
      <c r="BN1193" s="360">
        <f t="shared" si="812"/>
        <v>1.3777179869036162</v>
      </c>
      <c r="BO1193" s="360">
        <f t="shared" si="812"/>
        <v>1.8965015181139198</v>
      </c>
      <c r="BP1193" s="360">
        <f t="shared" si="812"/>
        <v>2.9408264494809599</v>
      </c>
      <c r="BQ1193" s="360">
        <f t="shared" si="812"/>
        <v>1.6568851249497598</v>
      </c>
      <c r="BR1193" s="360">
        <f t="shared" si="812"/>
        <v>1.4507255363401597</v>
      </c>
      <c r="BS1193" s="360">
        <f t="shared" si="812"/>
        <v>1.5681297972460801</v>
      </c>
      <c r="BT1193" s="360">
        <f t="shared" si="812"/>
        <v>1.5479369587046399</v>
      </c>
      <c r="BU1193" s="360">
        <f t="shared" si="812"/>
        <v>1.9087979920281604</v>
      </c>
      <c r="BV1193" s="360">
        <f t="shared" si="812"/>
        <v>3.9088895713478395</v>
      </c>
      <c r="BW1193" s="418">
        <f t="shared" si="729"/>
        <v>142.73129398696244</v>
      </c>
    </row>
    <row r="1194" spans="1:75" x14ac:dyDescent="0.25">
      <c r="BW1194" s="224">
        <f t="shared" si="729"/>
        <v>0</v>
      </c>
    </row>
    <row r="1195" spans="1:75" x14ac:dyDescent="0.25">
      <c r="A1195" s="636" t="s">
        <v>1084</v>
      </c>
      <c r="BW1195" s="224">
        <f t="shared" si="729"/>
        <v>0</v>
      </c>
    </row>
    <row r="1196" spans="1:75" x14ac:dyDescent="0.25">
      <c r="A1196" s="180" t="s">
        <v>1079</v>
      </c>
      <c r="O1196" s="249">
        <f>N1200</f>
        <v>78796274.999999985</v>
      </c>
      <c r="P1196" s="249">
        <f t="shared" ref="P1196:BV1196" si="813">O1200</f>
        <v>78796274.999999985</v>
      </c>
      <c r="Q1196" s="249">
        <f t="shared" si="813"/>
        <v>74094795.548571676</v>
      </c>
      <c r="R1196" s="249">
        <f t="shared" si="813"/>
        <v>56463851.364463389</v>
      </c>
      <c r="S1196" s="249">
        <f t="shared" si="813"/>
        <v>39040680.205981448</v>
      </c>
      <c r="T1196" s="249">
        <f t="shared" si="813"/>
        <v>56864007.283580169</v>
      </c>
      <c r="U1196" s="249">
        <f t="shared" si="813"/>
        <v>79505466.933299839</v>
      </c>
      <c r="V1196" s="249">
        <f t="shared" si="813"/>
        <v>47079770.473808728</v>
      </c>
      <c r="W1196" s="249">
        <f t="shared" si="813"/>
        <v>38258845.810995027</v>
      </c>
      <c r="X1196" s="249">
        <f t="shared" si="813"/>
        <v>44496082.959067516</v>
      </c>
      <c r="Y1196" s="249">
        <f t="shared" si="813"/>
        <v>49173347.912544996</v>
      </c>
      <c r="Z1196" s="249">
        <f t="shared" si="813"/>
        <v>66531684.947497375</v>
      </c>
      <c r="AA1196" s="249">
        <f t="shared" si="813"/>
        <v>144709398.9037146</v>
      </c>
      <c r="AB1196" s="249">
        <f t="shared" si="813"/>
        <v>131331287.03696144</v>
      </c>
      <c r="AC1196" s="249">
        <f t="shared" si="813"/>
        <v>121983308.95812134</v>
      </c>
      <c r="AD1196" s="249">
        <f t="shared" si="813"/>
        <v>92071814.509146839</v>
      </c>
      <c r="AE1196" s="249">
        <f t="shared" si="813"/>
        <v>75554007.710374713</v>
      </c>
      <c r="AF1196" s="249">
        <f t="shared" si="813"/>
        <v>52678278.558543332</v>
      </c>
      <c r="AG1196" s="249">
        <f t="shared" si="813"/>
        <v>62734419.2460237</v>
      </c>
      <c r="AH1196" s="249">
        <f t="shared" si="813"/>
        <v>36871707.036064446</v>
      </c>
      <c r="AI1196" s="249">
        <f t="shared" si="813"/>
        <v>30601042.478022616</v>
      </c>
      <c r="AJ1196" s="249">
        <f t="shared" si="813"/>
        <v>45414181.232670158</v>
      </c>
      <c r="AK1196" s="249">
        <f t="shared" si="813"/>
        <v>43215955.677143224</v>
      </c>
      <c r="AL1196" s="249">
        <f t="shared" si="813"/>
        <v>57708374.063717954</v>
      </c>
      <c r="AM1196" s="249">
        <f t="shared" si="813"/>
        <v>123159842.57732536</v>
      </c>
      <c r="AN1196" s="249">
        <f t="shared" si="813"/>
        <v>116486822.00369316</v>
      </c>
      <c r="AO1196" s="249">
        <f t="shared" si="813"/>
        <v>101355846.32958108</v>
      </c>
      <c r="AP1196" s="249">
        <f t="shared" si="813"/>
        <v>72845568.875933364</v>
      </c>
      <c r="AQ1196" s="249">
        <f t="shared" si="813"/>
        <v>57067632.759229481</v>
      </c>
      <c r="AR1196" s="249">
        <f t="shared" si="813"/>
        <v>64455603.605721824</v>
      </c>
      <c r="AS1196" s="249">
        <f t="shared" si="813"/>
        <v>107757146.80659075</v>
      </c>
      <c r="AT1196" s="249">
        <f t="shared" si="813"/>
        <v>59762916.346501566</v>
      </c>
      <c r="AU1196" s="249">
        <f t="shared" si="813"/>
        <v>49177028.927601382</v>
      </c>
      <c r="AV1196" s="249">
        <f t="shared" si="813"/>
        <v>51316536.165513046</v>
      </c>
      <c r="AW1196" s="249">
        <f t="shared" si="813"/>
        <v>42014618.590750493</v>
      </c>
      <c r="AX1196" s="249">
        <f t="shared" si="813"/>
        <v>53238993.076726474</v>
      </c>
      <c r="AY1196" s="249">
        <f t="shared" si="813"/>
        <v>96863347.003309935</v>
      </c>
      <c r="AZ1196" s="249">
        <f t="shared" si="813"/>
        <v>96863347.003309935</v>
      </c>
      <c r="BA1196" s="249">
        <f t="shared" si="813"/>
        <v>92832609.969368964</v>
      </c>
      <c r="BB1196" s="249">
        <f t="shared" si="813"/>
        <v>79451660.486133099</v>
      </c>
      <c r="BC1196" s="249">
        <f t="shared" si="813"/>
        <v>70680415.371905044</v>
      </c>
      <c r="BD1196" s="249">
        <f t="shared" si="813"/>
        <v>42036758.74601461</v>
      </c>
      <c r="BE1196" s="249">
        <f t="shared" si="813"/>
        <v>96112174.090383634</v>
      </c>
      <c r="BF1196" s="249">
        <f t="shared" si="813"/>
        <v>57635022.332159385</v>
      </c>
      <c r="BG1196" s="249">
        <f t="shared" si="813"/>
        <v>53778323.61444784</v>
      </c>
      <c r="BH1196" s="249">
        <f t="shared" si="813"/>
        <v>42999671.306720205</v>
      </c>
      <c r="BI1196" s="249">
        <f t="shared" si="813"/>
        <v>37701202.144452035</v>
      </c>
      <c r="BJ1196" s="249">
        <f t="shared" si="813"/>
        <v>48757696.558168933</v>
      </c>
      <c r="BK1196" s="249">
        <f t="shared" si="813"/>
        <v>93018210.167759731</v>
      </c>
      <c r="BL1196" s="249">
        <f t="shared" si="813"/>
        <v>83320004.52540563</v>
      </c>
      <c r="BM1196" s="249">
        <f t="shared" si="813"/>
        <v>73122699.86328356</v>
      </c>
      <c r="BN1196" s="249">
        <f t="shared" si="813"/>
        <v>50624312.237398207</v>
      </c>
      <c r="BO1196" s="249">
        <f t="shared" si="813"/>
        <v>38061785.667552143</v>
      </c>
      <c r="BP1196" s="249">
        <f t="shared" si="813"/>
        <v>63002056.89730186</v>
      </c>
      <c r="BQ1196" s="249">
        <f t="shared" si="813"/>
        <v>112938282.07118243</v>
      </c>
      <c r="BR1196" s="249">
        <f t="shared" si="813"/>
        <v>63630330.730379894</v>
      </c>
      <c r="BS1196" s="249">
        <f t="shared" si="813"/>
        <v>55713063.196901567</v>
      </c>
      <c r="BT1196" s="249">
        <f t="shared" si="813"/>
        <v>62028639.477018803</v>
      </c>
      <c r="BU1196" s="249">
        <f t="shared" si="813"/>
        <v>63104680.959045857</v>
      </c>
      <c r="BV1196" s="249">
        <f t="shared" si="813"/>
        <v>75873280.041104853</v>
      </c>
      <c r="BW1196" s="224">
        <f t="shared" si="729"/>
        <v>4152762989.3761897</v>
      </c>
    </row>
    <row r="1197" spans="1:75" x14ac:dyDescent="0.25">
      <c r="A1197" s="180" t="s">
        <v>1080</v>
      </c>
      <c r="O1197" s="249">
        <f t="shared" ref="O1197:AT1197" si="814">O896</f>
        <v>0</v>
      </c>
      <c r="P1197" s="249">
        <f t="shared" si="814"/>
        <v>0</v>
      </c>
      <c r="Q1197" s="249">
        <f t="shared" si="814"/>
        <v>0</v>
      </c>
      <c r="R1197" s="249">
        <f t="shared" si="814"/>
        <v>0</v>
      </c>
      <c r="S1197" s="249">
        <f t="shared" si="814"/>
        <v>71133333.905955121</v>
      </c>
      <c r="T1197" s="249">
        <f t="shared" si="814"/>
        <v>97177834.899688289</v>
      </c>
      <c r="U1197" s="249">
        <f t="shared" si="814"/>
        <v>11711588.359704571</v>
      </c>
      <c r="V1197" s="249">
        <f t="shared" si="814"/>
        <v>0</v>
      </c>
      <c r="W1197" s="249">
        <f t="shared" si="814"/>
        <v>47952314.922198281</v>
      </c>
      <c r="X1197" s="249">
        <f t="shared" si="814"/>
        <v>50777278.621488415</v>
      </c>
      <c r="Y1197" s="249">
        <f t="shared" si="814"/>
        <v>79731791.673231184</v>
      </c>
      <c r="Z1197" s="249">
        <f t="shared" si="814"/>
        <v>213842775.42844966</v>
      </c>
      <c r="AA1197" s="249">
        <f t="shared" si="814"/>
        <v>0</v>
      </c>
      <c r="AB1197" s="249">
        <f t="shared" si="814"/>
        <v>0</v>
      </c>
      <c r="AC1197" s="249">
        <f t="shared" si="814"/>
        <v>0</v>
      </c>
      <c r="AD1197" s="249">
        <f t="shared" si="814"/>
        <v>0</v>
      </c>
      <c r="AE1197" s="249">
        <f t="shared" si="814"/>
        <v>28103250.098371834</v>
      </c>
      <c r="AF1197" s="249">
        <f t="shared" si="814"/>
        <v>70766868.990083948</v>
      </c>
      <c r="AG1197" s="249">
        <f t="shared" si="814"/>
        <v>9819584.9217160046</v>
      </c>
      <c r="AH1197" s="249">
        <f t="shared" si="814"/>
        <v>0</v>
      </c>
      <c r="AI1197" s="249">
        <f t="shared" si="814"/>
        <v>58762346.399167061</v>
      </c>
      <c r="AJ1197" s="249">
        <f t="shared" si="814"/>
        <v>39623667.03525684</v>
      </c>
      <c r="AK1197" s="249">
        <f t="shared" si="814"/>
        <v>70339231.996624351</v>
      </c>
      <c r="AL1197" s="249">
        <f t="shared" si="814"/>
        <v>184638412.94327709</v>
      </c>
      <c r="AM1197" s="249">
        <f t="shared" si="814"/>
        <v>0</v>
      </c>
      <c r="AN1197" s="249">
        <f t="shared" si="814"/>
        <v>0</v>
      </c>
      <c r="AO1197" s="249">
        <f t="shared" si="814"/>
        <v>0</v>
      </c>
      <c r="AP1197" s="249">
        <f t="shared" si="814"/>
        <v>0</v>
      </c>
      <c r="AQ1197" s="249">
        <f t="shared" si="814"/>
        <v>65983974.124421269</v>
      </c>
      <c r="AR1197" s="249">
        <f t="shared" si="814"/>
        <v>141262585.75231507</v>
      </c>
      <c r="AS1197" s="249">
        <f t="shared" si="814"/>
        <v>6335693.4912758823</v>
      </c>
      <c r="AT1197" s="249">
        <f t="shared" si="814"/>
        <v>0</v>
      </c>
      <c r="AU1197" s="249">
        <f t="shared" ref="AU1197:BV1197" si="815">AU896</f>
        <v>48790903.752014443</v>
      </c>
      <c r="AV1197" s="249">
        <f t="shared" si="815"/>
        <v>28893190.235010628</v>
      </c>
      <c r="AW1197" s="249">
        <f t="shared" si="815"/>
        <v>59623459.101181865</v>
      </c>
      <c r="AX1197" s="249">
        <f t="shared" si="815"/>
        <v>131681942.11141065</v>
      </c>
      <c r="AY1197" s="249">
        <f t="shared" si="815"/>
        <v>0</v>
      </c>
      <c r="AZ1197" s="249">
        <f t="shared" si="815"/>
        <v>0</v>
      </c>
      <c r="BA1197" s="249">
        <f t="shared" si="815"/>
        <v>0</v>
      </c>
      <c r="BB1197" s="249">
        <f t="shared" si="815"/>
        <v>0</v>
      </c>
      <c r="BC1197" s="249">
        <f t="shared" si="815"/>
        <v>7387850.8706935206</v>
      </c>
      <c r="BD1197" s="249">
        <f t="shared" si="815"/>
        <v>136457278.8504121</v>
      </c>
      <c r="BE1197" s="249">
        <f t="shared" si="815"/>
        <v>0</v>
      </c>
      <c r="BF1197" s="249">
        <f t="shared" si="815"/>
        <v>0</v>
      </c>
      <c r="BG1197" s="249">
        <f t="shared" si="815"/>
        <v>26078208.812318251</v>
      </c>
      <c r="BH1197" s="249">
        <f t="shared" si="815"/>
        <v>27016846.961547866</v>
      </c>
      <c r="BI1197" s="249">
        <f t="shared" si="815"/>
        <v>52848805.749290273</v>
      </c>
      <c r="BJ1197" s="249">
        <f t="shared" si="815"/>
        <v>123990408.0390991</v>
      </c>
      <c r="BK1197" s="249">
        <f t="shared" si="815"/>
        <v>0</v>
      </c>
      <c r="BL1197" s="249">
        <f t="shared" si="815"/>
        <v>0</v>
      </c>
      <c r="BM1197" s="249">
        <f t="shared" si="815"/>
        <v>0</v>
      </c>
      <c r="BN1197" s="249">
        <f t="shared" si="815"/>
        <v>0</v>
      </c>
      <c r="BO1197" s="249">
        <f t="shared" si="815"/>
        <v>77441985.310834602</v>
      </c>
      <c r="BP1197" s="249">
        <f t="shared" si="815"/>
        <v>144051460.23319927</v>
      </c>
      <c r="BQ1197" s="249">
        <f t="shared" si="815"/>
        <v>0</v>
      </c>
      <c r="BR1197" s="249">
        <f t="shared" si="815"/>
        <v>0</v>
      </c>
      <c r="BS1197" s="249">
        <f t="shared" si="815"/>
        <v>58006109.177632913</v>
      </c>
      <c r="BT1197" s="249">
        <f t="shared" si="815"/>
        <v>53663275.614565268</v>
      </c>
      <c r="BU1197" s="249">
        <f t="shared" si="815"/>
        <v>75996332.449646369</v>
      </c>
      <c r="BV1197" s="249">
        <f t="shared" si="815"/>
        <v>178502067.09113005</v>
      </c>
      <c r="BW1197" s="224">
        <f t="shared" si="729"/>
        <v>2478392657.9232121</v>
      </c>
    </row>
    <row r="1198" spans="1:75" x14ac:dyDescent="0.25">
      <c r="A1198" s="180" t="s">
        <v>1081</v>
      </c>
      <c r="O1198" s="249">
        <f>O1196+O1197</f>
        <v>78796274.999999985</v>
      </c>
      <c r="P1198" s="249">
        <f t="shared" ref="P1198:BV1198" si="816">P1196+P1197</f>
        <v>78796274.999999985</v>
      </c>
      <c r="Q1198" s="249">
        <f t="shared" si="816"/>
        <v>74094795.548571676</v>
      </c>
      <c r="R1198" s="249">
        <f t="shared" si="816"/>
        <v>56463851.364463389</v>
      </c>
      <c r="S1198" s="249">
        <f t="shared" si="816"/>
        <v>110174014.11193657</v>
      </c>
      <c r="T1198" s="249">
        <f t="shared" si="816"/>
        <v>154041842.18326846</v>
      </c>
      <c r="U1198" s="249">
        <f t="shared" si="816"/>
        <v>91217055.293004408</v>
      </c>
      <c r="V1198" s="249">
        <f t="shared" si="816"/>
        <v>47079770.473808728</v>
      </c>
      <c r="W1198" s="249">
        <f t="shared" si="816"/>
        <v>86211160.733193308</v>
      </c>
      <c r="X1198" s="249">
        <f t="shared" si="816"/>
        <v>95273361.580555931</v>
      </c>
      <c r="Y1198" s="249">
        <f t="shared" si="816"/>
        <v>128905139.58577618</v>
      </c>
      <c r="Z1198" s="249">
        <f t="shared" si="816"/>
        <v>280374460.37594706</v>
      </c>
      <c r="AA1198" s="249">
        <f t="shared" si="816"/>
        <v>144709398.9037146</v>
      </c>
      <c r="AB1198" s="249">
        <f t="shared" si="816"/>
        <v>131331287.03696144</v>
      </c>
      <c r="AC1198" s="249">
        <f t="shared" si="816"/>
        <v>121983308.95812134</v>
      </c>
      <c r="AD1198" s="249">
        <f t="shared" si="816"/>
        <v>92071814.509146839</v>
      </c>
      <c r="AE1198" s="249">
        <f t="shared" si="816"/>
        <v>103657257.80874655</v>
      </c>
      <c r="AF1198" s="249">
        <f t="shared" si="816"/>
        <v>123445147.54862729</v>
      </c>
      <c r="AG1198" s="249">
        <f t="shared" si="816"/>
        <v>72554004.167739704</v>
      </c>
      <c r="AH1198" s="249">
        <f t="shared" si="816"/>
        <v>36871707.036064446</v>
      </c>
      <c r="AI1198" s="249">
        <f t="shared" si="816"/>
        <v>89363388.877189681</v>
      </c>
      <c r="AJ1198" s="249">
        <f t="shared" si="816"/>
        <v>85037848.267926991</v>
      </c>
      <c r="AK1198" s="249">
        <f t="shared" si="816"/>
        <v>113555187.67376757</v>
      </c>
      <c r="AL1198" s="249">
        <f t="shared" si="816"/>
        <v>242346787.00699505</v>
      </c>
      <c r="AM1198" s="249">
        <f t="shared" si="816"/>
        <v>123159842.57732536</v>
      </c>
      <c r="AN1198" s="249">
        <f t="shared" si="816"/>
        <v>116486822.00369316</v>
      </c>
      <c r="AO1198" s="249">
        <f t="shared" si="816"/>
        <v>101355846.32958108</v>
      </c>
      <c r="AP1198" s="249">
        <f t="shared" si="816"/>
        <v>72845568.875933364</v>
      </c>
      <c r="AQ1198" s="249">
        <f t="shared" si="816"/>
        <v>123051606.88365075</v>
      </c>
      <c r="AR1198" s="249">
        <f t="shared" si="816"/>
        <v>205718189.35803691</v>
      </c>
      <c r="AS1198" s="249">
        <f t="shared" si="816"/>
        <v>114092840.29786663</v>
      </c>
      <c r="AT1198" s="249">
        <f t="shared" si="816"/>
        <v>59762916.346501566</v>
      </c>
      <c r="AU1198" s="249">
        <f t="shared" si="816"/>
        <v>97967932.679615825</v>
      </c>
      <c r="AV1198" s="249">
        <f t="shared" si="816"/>
        <v>80209726.400523677</v>
      </c>
      <c r="AW1198" s="249">
        <f t="shared" si="816"/>
        <v>101638077.69193235</v>
      </c>
      <c r="AX1198" s="249">
        <f t="shared" si="816"/>
        <v>184920935.18813711</v>
      </c>
      <c r="AY1198" s="249">
        <f t="shared" si="816"/>
        <v>96863347.003309935</v>
      </c>
      <c r="AZ1198" s="249">
        <f t="shared" si="816"/>
        <v>96863347.003309935</v>
      </c>
      <c r="BA1198" s="249">
        <f t="shared" si="816"/>
        <v>92832609.969368964</v>
      </c>
      <c r="BB1198" s="249">
        <f t="shared" si="816"/>
        <v>79451660.486133099</v>
      </c>
      <c r="BC1198" s="249">
        <f t="shared" si="816"/>
        <v>78068266.242598563</v>
      </c>
      <c r="BD1198" s="249">
        <f t="shared" si="816"/>
        <v>178494037.59642673</v>
      </c>
      <c r="BE1198" s="249">
        <f t="shared" si="816"/>
        <v>96112174.090383634</v>
      </c>
      <c r="BF1198" s="249">
        <f t="shared" si="816"/>
        <v>57635022.332159385</v>
      </c>
      <c r="BG1198" s="249">
        <f t="shared" si="816"/>
        <v>79856532.426766098</v>
      </c>
      <c r="BH1198" s="249">
        <f t="shared" si="816"/>
        <v>70016518.268268079</v>
      </c>
      <c r="BI1198" s="249">
        <f t="shared" si="816"/>
        <v>90550007.893742308</v>
      </c>
      <c r="BJ1198" s="249">
        <f t="shared" si="816"/>
        <v>172748104.59726804</v>
      </c>
      <c r="BK1198" s="249">
        <f t="shared" si="816"/>
        <v>93018210.167759731</v>
      </c>
      <c r="BL1198" s="249">
        <f t="shared" si="816"/>
        <v>83320004.52540563</v>
      </c>
      <c r="BM1198" s="249">
        <f t="shared" si="816"/>
        <v>73122699.86328356</v>
      </c>
      <c r="BN1198" s="249">
        <f t="shared" si="816"/>
        <v>50624312.237398207</v>
      </c>
      <c r="BO1198" s="249">
        <f t="shared" si="816"/>
        <v>115503770.97838674</v>
      </c>
      <c r="BP1198" s="249">
        <f t="shared" si="816"/>
        <v>207053517.13050112</v>
      </c>
      <c r="BQ1198" s="249">
        <f t="shared" si="816"/>
        <v>112938282.07118243</v>
      </c>
      <c r="BR1198" s="249">
        <f t="shared" si="816"/>
        <v>63630330.730379894</v>
      </c>
      <c r="BS1198" s="249">
        <f t="shared" si="816"/>
        <v>113719172.37453449</v>
      </c>
      <c r="BT1198" s="249">
        <f t="shared" si="816"/>
        <v>115691915.09158407</v>
      </c>
      <c r="BU1198" s="249">
        <f t="shared" si="816"/>
        <v>139101013.40869224</v>
      </c>
      <c r="BV1198" s="249">
        <f t="shared" si="816"/>
        <v>254375347.1322349</v>
      </c>
      <c r="BW1198" s="224">
        <f t="shared" si="729"/>
        <v>6631155647.2994032</v>
      </c>
    </row>
    <row r="1199" spans="1:75" x14ac:dyDescent="0.25">
      <c r="A1199" s="180" t="s">
        <v>1082</v>
      </c>
      <c r="O1199" s="249">
        <f>(O1198/O1191)*O1192</f>
        <v>0</v>
      </c>
      <c r="P1199" s="249">
        <f t="shared" ref="P1199:BV1199" si="817">(P1198/P1191)*P1192</f>
        <v>4701479.4514283026</v>
      </c>
      <c r="Q1199" s="249">
        <f t="shared" si="817"/>
        <v>17630944.184108287</v>
      </c>
      <c r="R1199" s="249">
        <f t="shared" si="817"/>
        <v>17423171.158481944</v>
      </c>
      <c r="S1199" s="249">
        <f t="shared" si="817"/>
        <v>53310006.8283564</v>
      </c>
      <c r="T1199" s="249">
        <f t="shared" si="817"/>
        <v>74536375.249968618</v>
      </c>
      <c r="U1199" s="249">
        <f t="shared" si="817"/>
        <v>44137284.81919568</v>
      </c>
      <c r="V1199" s="249">
        <f t="shared" si="817"/>
        <v>8820924.6628137007</v>
      </c>
      <c r="W1199" s="249">
        <f t="shared" si="817"/>
        <v>41715077.774125792</v>
      </c>
      <c r="X1199" s="249">
        <f t="shared" si="817"/>
        <v>46100013.668010935</v>
      </c>
      <c r="Y1199" s="249">
        <f t="shared" si="817"/>
        <v>62373454.638278805</v>
      </c>
      <c r="Z1199" s="249">
        <f t="shared" si="817"/>
        <v>135665061.47223246</v>
      </c>
      <c r="AA1199" s="249">
        <f t="shared" si="817"/>
        <v>13378111.866753155</v>
      </c>
      <c r="AB1199" s="249">
        <f t="shared" si="817"/>
        <v>9347978.0788400918</v>
      </c>
      <c r="AC1199" s="249">
        <f t="shared" si="817"/>
        <v>29911494.448974498</v>
      </c>
      <c r="AD1199" s="249">
        <f t="shared" si="817"/>
        <v>16517806.798772128</v>
      </c>
      <c r="AE1199" s="249">
        <f t="shared" si="817"/>
        <v>50978979.250203215</v>
      </c>
      <c r="AF1199" s="249">
        <f t="shared" si="817"/>
        <v>60710728.302603588</v>
      </c>
      <c r="AG1199" s="249">
        <f t="shared" si="817"/>
        <v>35682297.131675258</v>
      </c>
      <c r="AH1199" s="249">
        <f t="shared" si="817"/>
        <v>6270664.5580418287</v>
      </c>
      <c r="AI1199" s="249">
        <f t="shared" si="817"/>
        <v>43949207.644519523</v>
      </c>
      <c r="AJ1199" s="249">
        <f t="shared" si="817"/>
        <v>41821892.590783767</v>
      </c>
      <c r="AK1199" s="249">
        <f t="shared" si="817"/>
        <v>55846813.610049613</v>
      </c>
      <c r="AL1199" s="249">
        <f t="shared" si="817"/>
        <v>119186944.42966969</v>
      </c>
      <c r="AM1199" s="249">
        <f t="shared" si="817"/>
        <v>6673020.5736321881</v>
      </c>
      <c r="AN1199" s="249">
        <f t="shared" si="817"/>
        <v>15130975.674112085</v>
      </c>
      <c r="AO1199" s="249">
        <f t="shared" si="817"/>
        <v>28510277.453647722</v>
      </c>
      <c r="AP1199" s="249">
        <f t="shared" si="817"/>
        <v>15777936.116703885</v>
      </c>
      <c r="AQ1199" s="249">
        <f t="shared" si="817"/>
        <v>58596003.277928926</v>
      </c>
      <c r="AR1199" s="249">
        <f t="shared" si="817"/>
        <v>97961042.551446155</v>
      </c>
      <c r="AS1199" s="249">
        <f t="shared" si="817"/>
        <v>54329923.951365061</v>
      </c>
      <c r="AT1199" s="249">
        <f t="shared" si="817"/>
        <v>10585887.418900186</v>
      </c>
      <c r="AU1199" s="249">
        <f t="shared" si="817"/>
        <v>46651396.514102779</v>
      </c>
      <c r="AV1199" s="249">
        <f t="shared" si="817"/>
        <v>38195107.809773184</v>
      </c>
      <c r="AW1199" s="249">
        <f t="shared" si="817"/>
        <v>48399084.615205877</v>
      </c>
      <c r="AX1199" s="249">
        <f t="shared" si="817"/>
        <v>88057588.184827179</v>
      </c>
      <c r="AY1199" s="249">
        <f t="shared" si="817"/>
        <v>0</v>
      </c>
      <c r="AZ1199" s="249">
        <f t="shared" si="817"/>
        <v>4030737.033940976</v>
      </c>
      <c r="BA1199" s="249">
        <f t="shared" si="817"/>
        <v>13380949.48323587</v>
      </c>
      <c r="BB1199" s="249">
        <f t="shared" si="817"/>
        <v>8771245.1142280586</v>
      </c>
      <c r="BC1199" s="249">
        <f t="shared" si="817"/>
        <v>36031507.496583953</v>
      </c>
      <c r="BD1199" s="249">
        <f t="shared" si="817"/>
        <v>82381863.506043091</v>
      </c>
      <c r="BE1199" s="249">
        <f t="shared" si="817"/>
        <v>38477151.758224249</v>
      </c>
      <c r="BF1199" s="249">
        <f t="shared" si="817"/>
        <v>3856698.717711546</v>
      </c>
      <c r="BG1199" s="249">
        <f t="shared" si="817"/>
        <v>36856861.120045893</v>
      </c>
      <c r="BH1199" s="249">
        <f t="shared" si="817"/>
        <v>32315316.123816039</v>
      </c>
      <c r="BI1199" s="249">
        <f t="shared" si="817"/>
        <v>41792311.335573375</v>
      </c>
      <c r="BJ1199" s="249">
        <f t="shared" si="817"/>
        <v>79729894.429508314</v>
      </c>
      <c r="BK1199" s="249">
        <f t="shared" si="817"/>
        <v>9698205.6423541065</v>
      </c>
      <c r="BL1199" s="249">
        <f t="shared" si="817"/>
        <v>10197304.662122065</v>
      </c>
      <c r="BM1199" s="249">
        <f t="shared" si="817"/>
        <v>22498387.625885352</v>
      </c>
      <c r="BN1199" s="249">
        <f t="shared" si="817"/>
        <v>12562526.569846062</v>
      </c>
      <c r="BO1199" s="249">
        <f t="shared" si="817"/>
        <v>52501714.081084885</v>
      </c>
      <c r="BP1199" s="249">
        <f t="shared" si="817"/>
        <v>94115235.059318691</v>
      </c>
      <c r="BQ1199" s="249">
        <f t="shared" si="817"/>
        <v>49307951.340802535</v>
      </c>
      <c r="BR1199" s="249">
        <f t="shared" si="817"/>
        <v>7917267.5334783262</v>
      </c>
      <c r="BS1199" s="249">
        <f t="shared" si="817"/>
        <v>51690532.897515684</v>
      </c>
      <c r="BT1199" s="249">
        <f t="shared" si="817"/>
        <v>52587234.132538214</v>
      </c>
      <c r="BU1199" s="249">
        <f t="shared" si="817"/>
        <v>63227733.367587388</v>
      </c>
      <c r="BV1199" s="249">
        <f t="shared" si="817"/>
        <v>115625157.78737949</v>
      </c>
      <c r="BW1199" s="224">
        <f t="shared" si="729"/>
        <v>2418438743.5783563</v>
      </c>
    </row>
    <row r="1200" spans="1:75" x14ac:dyDescent="0.25">
      <c r="A1200" s="180" t="s">
        <v>1083</v>
      </c>
      <c r="N1200" s="249">
        <f>((O1189*N894)*N3*N2)</f>
        <v>78796274.999999985</v>
      </c>
      <c r="O1200" s="249">
        <f>O1198-O1199</f>
        <v>78796274.999999985</v>
      </c>
      <c r="P1200" s="249">
        <f t="shared" ref="P1200:BV1200" si="818">P1198-P1199</f>
        <v>74094795.548571676</v>
      </c>
      <c r="Q1200" s="249">
        <f t="shared" si="818"/>
        <v>56463851.364463389</v>
      </c>
      <c r="R1200" s="249">
        <f t="shared" si="818"/>
        <v>39040680.205981448</v>
      </c>
      <c r="S1200" s="249">
        <f t="shared" si="818"/>
        <v>56864007.283580169</v>
      </c>
      <c r="T1200" s="249">
        <f t="shared" si="818"/>
        <v>79505466.933299839</v>
      </c>
      <c r="U1200" s="249">
        <f t="shared" si="818"/>
        <v>47079770.473808728</v>
      </c>
      <c r="V1200" s="249">
        <f t="shared" si="818"/>
        <v>38258845.810995027</v>
      </c>
      <c r="W1200" s="249">
        <f t="shared" si="818"/>
        <v>44496082.959067516</v>
      </c>
      <c r="X1200" s="249">
        <f t="shared" si="818"/>
        <v>49173347.912544996</v>
      </c>
      <c r="Y1200" s="249">
        <f t="shared" si="818"/>
        <v>66531684.947497375</v>
      </c>
      <c r="Z1200" s="249">
        <f t="shared" si="818"/>
        <v>144709398.9037146</v>
      </c>
      <c r="AA1200" s="249">
        <f t="shared" si="818"/>
        <v>131331287.03696144</v>
      </c>
      <c r="AB1200" s="249">
        <f t="shared" si="818"/>
        <v>121983308.95812134</v>
      </c>
      <c r="AC1200" s="249">
        <f t="shared" si="818"/>
        <v>92071814.509146839</v>
      </c>
      <c r="AD1200" s="249">
        <f t="shared" si="818"/>
        <v>75554007.710374713</v>
      </c>
      <c r="AE1200" s="249">
        <f t="shared" si="818"/>
        <v>52678278.558543332</v>
      </c>
      <c r="AF1200" s="249">
        <f t="shared" si="818"/>
        <v>62734419.2460237</v>
      </c>
      <c r="AG1200" s="249">
        <f t="shared" si="818"/>
        <v>36871707.036064446</v>
      </c>
      <c r="AH1200" s="249">
        <f t="shared" si="818"/>
        <v>30601042.478022616</v>
      </c>
      <c r="AI1200" s="249">
        <f t="shared" si="818"/>
        <v>45414181.232670158</v>
      </c>
      <c r="AJ1200" s="249">
        <f t="shared" si="818"/>
        <v>43215955.677143224</v>
      </c>
      <c r="AK1200" s="249">
        <f t="shared" si="818"/>
        <v>57708374.063717954</v>
      </c>
      <c r="AL1200" s="249">
        <f t="shared" si="818"/>
        <v>123159842.57732536</v>
      </c>
      <c r="AM1200" s="249">
        <f t="shared" si="818"/>
        <v>116486822.00369316</v>
      </c>
      <c r="AN1200" s="249">
        <f t="shared" si="818"/>
        <v>101355846.32958108</v>
      </c>
      <c r="AO1200" s="249">
        <f t="shared" si="818"/>
        <v>72845568.875933364</v>
      </c>
      <c r="AP1200" s="249">
        <f t="shared" si="818"/>
        <v>57067632.759229481</v>
      </c>
      <c r="AQ1200" s="249">
        <f t="shared" si="818"/>
        <v>64455603.605721824</v>
      </c>
      <c r="AR1200" s="249">
        <f t="shared" si="818"/>
        <v>107757146.80659075</v>
      </c>
      <c r="AS1200" s="249">
        <f t="shared" si="818"/>
        <v>59762916.346501566</v>
      </c>
      <c r="AT1200" s="249">
        <f t="shared" si="818"/>
        <v>49177028.927601382</v>
      </c>
      <c r="AU1200" s="249">
        <f t="shared" si="818"/>
        <v>51316536.165513046</v>
      </c>
      <c r="AV1200" s="249">
        <f t="shared" si="818"/>
        <v>42014618.590750493</v>
      </c>
      <c r="AW1200" s="249">
        <f t="shared" si="818"/>
        <v>53238993.076726474</v>
      </c>
      <c r="AX1200" s="249">
        <f t="shared" si="818"/>
        <v>96863347.003309935</v>
      </c>
      <c r="AY1200" s="249">
        <f t="shared" si="818"/>
        <v>96863347.003309935</v>
      </c>
      <c r="AZ1200" s="249">
        <f t="shared" si="818"/>
        <v>92832609.969368964</v>
      </c>
      <c r="BA1200" s="249">
        <f t="shared" si="818"/>
        <v>79451660.486133099</v>
      </c>
      <c r="BB1200" s="249">
        <f t="shared" si="818"/>
        <v>70680415.371905044</v>
      </c>
      <c r="BC1200" s="249">
        <f t="shared" si="818"/>
        <v>42036758.74601461</v>
      </c>
      <c r="BD1200" s="249">
        <f t="shared" si="818"/>
        <v>96112174.090383634</v>
      </c>
      <c r="BE1200" s="249">
        <f t="shared" si="818"/>
        <v>57635022.332159385</v>
      </c>
      <c r="BF1200" s="249">
        <f t="shared" si="818"/>
        <v>53778323.61444784</v>
      </c>
      <c r="BG1200" s="249">
        <f t="shared" si="818"/>
        <v>42999671.306720205</v>
      </c>
      <c r="BH1200" s="249">
        <f t="shared" si="818"/>
        <v>37701202.144452035</v>
      </c>
      <c r="BI1200" s="249">
        <f t="shared" si="818"/>
        <v>48757696.558168933</v>
      </c>
      <c r="BJ1200" s="249">
        <f t="shared" si="818"/>
        <v>93018210.167759731</v>
      </c>
      <c r="BK1200" s="249">
        <f t="shared" si="818"/>
        <v>83320004.52540563</v>
      </c>
      <c r="BL1200" s="249">
        <f t="shared" si="818"/>
        <v>73122699.86328356</v>
      </c>
      <c r="BM1200" s="249">
        <f t="shared" si="818"/>
        <v>50624312.237398207</v>
      </c>
      <c r="BN1200" s="249">
        <f t="shared" si="818"/>
        <v>38061785.667552143</v>
      </c>
      <c r="BO1200" s="249">
        <f t="shared" si="818"/>
        <v>63002056.89730186</v>
      </c>
      <c r="BP1200" s="249">
        <f t="shared" si="818"/>
        <v>112938282.07118243</v>
      </c>
      <c r="BQ1200" s="249">
        <f t="shared" si="818"/>
        <v>63630330.730379894</v>
      </c>
      <c r="BR1200" s="249">
        <f t="shared" si="818"/>
        <v>55713063.196901567</v>
      </c>
      <c r="BS1200" s="249">
        <f t="shared" si="818"/>
        <v>62028639.477018803</v>
      </c>
      <c r="BT1200" s="249">
        <f t="shared" si="818"/>
        <v>63104680.959045857</v>
      </c>
      <c r="BU1200" s="249">
        <f t="shared" si="818"/>
        <v>75873280.041104853</v>
      </c>
      <c r="BV1200" s="249">
        <f t="shared" si="818"/>
        <v>138750189.34485543</v>
      </c>
      <c r="BW1200" s="224">
        <f t="shared" si="729"/>
        <v>4291513178.721045</v>
      </c>
    </row>
    <row r="1201" spans="1:75" ht="16.5" thickBot="1" x14ac:dyDescent="0.3">
      <c r="BW1201" s="224">
        <f t="shared" si="729"/>
        <v>0</v>
      </c>
    </row>
    <row r="1202" spans="1:75" ht="16.5" thickBot="1" x14ac:dyDescent="0.3">
      <c r="A1202" s="386" t="s">
        <v>164</v>
      </c>
      <c r="BW1202" s="224">
        <f t="shared" si="729"/>
        <v>0</v>
      </c>
    </row>
    <row r="1203" spans="1:75" x14ac:dyDescent="0.25">
      <c r="A1203" s="636" t="s">
        <v>1078</v>
      </c>
      <c r="BW1203" s="224">
        <f t="shared" si="729"/>
        <v>0</v>
      </c>
    </row>
    <row r="1204" spans="1:75" x14ac:dyDescent="0.25">
      <c r="A1204" s="180" t="s">
        <v>1079</v>
      </c>
      <c r="O1204" s="229">
        <f t="shared" ref="O1204:AT1204" si="819">N765</f>
        <v>6</v>
      </c>
      <c r="P1204" s="229">
        <f t="shared" si="819"/>
        <v>6</v>
      </c>
      <c r="Q1204" s="229">
        <f t="shared" si="819"/>
        <v>5.5390781002999994</v>
      </c>
      <c r="R1204" s="229">
        <f t="shared" si="819"/>
        <v>3.8105821298719995</v>
      </c>
      <c r="S1204" s="229">
        <f t="shared" si="819"/>
        <v>2.2311180000079989</v>
      </c>
      <c r="T1204" s="229">
        <f t="shared" si="819"/>
        <v>6.0148110392911205</v>
      </c>
      <c r="U1204" s="229">
        <f t="shared" si="819"/>
        <v>9.1030529659998702</v>
      </c>
      <c r="V1204" s="229">
        <f t="shared" si="819"/>
        <v>4.9368998634183372</v>
      </c>
      <c r="W1204" s="229">
        <f t="shared" si="819"/>
        <v>4.1082917722023371</v>
      </c>
      <c r="X1204" s="229">
        <f t="shared" si="819"/>
        <v>4.962932331174577</v>
      </c>
      <c r="Y1204" s="229">
        <f t="shared" si="819"/>
        <v>4.9101268893124788</v>
      </c>
      <c r="Z1204" s="229">
        <f t="shared" si="819"/>
        <v>6.015782134441201</v>
      </c>
      <c r="AA1204" s="229">
        <f t="shared" si="819"/>
        <v>12.20728272111586</v>
      </c>
      <c r="AB1204" s="229">
        <f t="shared" si="819"/>
        <v>11.04863901047386</v>
      </c>
      <c r="AC1204" s="229">
        <f t="shared" si="819"/>
        <v>10.22924685751261</v>
      </c>
      <c r="AD1204" s="229">
        <f t="shared" si="819"/>
        <v>7.4882013909988601</v>
      </c>
      <c r="AE1204" s="229">
        <f t="shared" si="819"/>
        <v>5.9763264298363605</v>
      </c>
      <c r="AF1204" s="229">
        <f t="shared" si="819"/>
        <v>5.6728698536840012</v>
      </c>
      <c r="AG1204" s="229">
        <f t="shared" si="819"/>
        <v>8.3319685103599976</v>
      </c>
      <c r="AH1204" s="229">
        <f t="shared" si="819"/>
        <v>4.5522888825040004</v>
      </c>
      <c r="AI1204" s="229">
        <f t="shared" si="819"/>
        <v>3.840350086391501</v>
      </c>
      <c r="AJ1204" s="229">
        <f t="shared" si="819"/>
        <v>4.6076521605839993</v>
      </c>
      <c r="AK1204" s="229">
        <f t="shared" si="819"/>
        <v>4.5420754237319994</v>
      </c>
      <c r="AL1204" s="229">
        <f t="shared" si="819"/>
        <v>5.5512252143040017</v>
      </c>
      <c r="AM1204" s="229">
        <f t="shared" si="819"/>
        <v>11.329911767680001</v>
      </c>
      <c r="AN1204" s="229">
        <f t="shared" si="819"/>
        <v>10.74876337708</v>
      </c>
      <c r="AO1204" s="229">
        <f t="shared" si="819"/>
        <v>9.3915440076939998</v>
      </c>
      <c r="AP1204" s="229">
        <f t="shared" si="819"/>
        <v>6.7920542824119998</v>
      </c>
      <c r="AQ1204" s="229">
        <f t="shared" si="819"/>
        <v>5.3579902746760002</v>
      </c>
      <c r="AR1204" s="229">
        <f t="shared" si="819"/>
        <v>5.5329581371086007</v>
      </c>
      <c r="AS1204" s="229">
        <f t="shared" si="819"/>
        <v>8.0112620042927993</v>
      </c>
      <c r="AT1204" s="229">
        <f t="shared" si="819"/>
        <v>4.4529168272094006</v>
      </c>
      <c r="AU1204" s="229">
        <f t="shared" ref="AU1204:BV1204" si="820">AT765</f>
        <v>3.7470981883194008</v>
      </c>
      <c r="AV1204" s="229">
        <f t="shared" si="820"/>
        <v>4.4711575123841989</v>
      </c>
      <c r="AW1204" s="229">
        <f t="shared" si="820"/>
        <v>4.4176565361455999</v>
      </c>
      <c r="AX1204" s="229">
        <f t="shared" si="820"/>
        <v>5.3842659443099992</v>
      </c>
      <c r="AY1204" s="229">
        <f t="shared" si="820"/>
        <v>10.962836786305798</v>
      </c>
      <c r="AZ1204" s="229">
        <f t="shared" si="820"/>
        <v>10.962836786305798</v>
      </c>
      <c r="BA1204" s="229">
        <f t="shared" si="820"/>
        <v>10.571501004409798</v>
      </c>
      <c r="BB1204" s="229">
        <f t="shared" si="820"/>
        <v>9.2723727595157985</v>
      </c>
      <c r="BC1204" s="229">
        <f t="shared" si="820"/>
        <v>8.3741445653896793</v>
      </c>
      <c r="BD1204" s="229">
        <f t="shared" si="820"/>
        <v>4.7510190048762588</v>
      </c>
      <c r="BE1204" s="229">
        <f t="shared" si="820"/>
        <v>6.9387291264830377</v>
      </c>
      <c r="BF1204" s="229">
        <f t="shared" si="820"/>
        <v>4.1172768318926982</v>
      </c>
      <c r="BG1204" s="229">
        <f t="shared" si="820"/>
        <v>3.7861046231198383</v>
      </c>
      <c r="BH1204" s="229">
        <f t="shared" si="820"/>
        <v>3.6049041165700797</v>
      </c>
      <c r="BI1204" s="229">
        <f t="shared" si="820"/>
        <v>3.5253444065978159</v>
      </c>
      <c r="BJ1204" s="229">
        <f t="shared" si="820"/>
        <v>4.3840880936056079</v>
      </c>
      <c r="BK1204" s="229">
        <f t="shared" si="820"/>
        <v>9.1023807370268894</v>
      </c>
      <c r="BL1204" s="229">
        <f t="shared" si="820"/>
        <v>8.0492463041708895</v>
      </c>
      <c r="BM1204" s="229">
        <f t="shared" si="820"/>
        <v>7.0637737573532888</v>
      </c>
      <c r="BN1204" s="229">
        <f t="shared" si="820"/>
        <v>4.933243246262089</v>
      </c>
      <c r="BO1204" s="229">
        <f t="shared" si="820"/>
        <v>3.7443685763452894</v>
      </c>
      <c r="BP1204" s="229">
        <f t="shared" si="820"/>
        <v>4.6592525556189859</v>
      </c>
      <c r="BQ1204" s="229">
        <f t="shared" si="820"/>
        <v>7.0078062035342938</v>
      </c>
      <c r="BR1204" s="229">
        <f t="shared" si="820"/>
        <v>3.8214887141430403</v>
      </c>
      <c r="BS1204" s="229">
        <f t="shared" si="820"/>
        <v>3.2340719665366402</v>
      </c>
      <c r="BT1204" s="229">
        <f t="shared" si="820"/>
        <v>3.8187035810194132</v>
      </c>
      <c r="BU1204" s="229">
        <f t="shared" si="820"/>
        <v>3.7802781491921063</v>
      </c>
      <c r="BV1204" s="229">
        <f t="shared" si="820"/>
        <v>4.6344607103444275</v>
      </c>
      <c r="BW1204" s="418">
        <f t="shared" si="729"/>
        <v>372.41861323344847</v>
      </c>
    </row>
    <row r="1205" spans="1:75" x14ac:dyDescent="0.25">
      <c r="A1205" s="180" t="s">
        <v>1080</v>
      </c>
      <c r="O1205" s="229">
        <f t="shared" ref="O1205:AT1205" si="821">O768</f>
        <v>0</v>
      </c>
      <c r="P1205" s="229">
        <f t="shared" si="821"/>
        <v>0</v>
      </c>
      <c r="Q1205" s="229">
        <f t="shared" si="821"/>
        <v>0</v>
      </c>
      <c r="R1205" s="229">
        <f t="shared" si="821"/>
        <v>0</v>
      </c>
      <c r="S1205" s="229">
        <f t="shared" si="821"/>
        <v>9.2517030750023217</v>
      </c>
      <c r="T1205" s="229">
        <f t="shared" si="821"/>
        <v>11.363744623072268</v>
      </c>
      <c r="U1205" s="229">
        <f t="shared" si="821"/>
        <v>0.32193768234422926</v>
      </c>
      <c r="V1205" s="229">
        <f t="shared" si="821"/>
        <v>0</v>
      </c>
      <c r="W1205" s="229">
        <f t="shared" si="821"/>
        <v>5.366397223676401</v>
      </c>
      <c r="X1205" s="229">
        <f t="shared" si="821"/>
        <v>4.4109462756947009</v>
      </c>
      <c r="Y1205" s="229">
        <f t="shared" si="821"/>
        <v>6.5745480946207229</v>
      </c>
      <c r="Z1205" s="229">
        <f t="shared" si="821"/>
        <v>17.289030333143621</v>
      </c>
      <c r="AA1205" s="229">
        <f t="shared" si="821"/>
        <v>0</v>
      </c>
      <c r="AB1205" s="229">
        <f t="shared" si="821"/>
        <v>0</v>
      </c>
      <c r="AC1205" s="229">
        <f t="shared" si="821"/>
        <v>0</v>
      </c>
      <c r="AD1205" s="229">
        <f t="shared" si="821"/>
        <v>0</v>
      </c>
      <c r="AE1205" s="229">
        <f t="shared" si="821"/>
        <v>5.0148589116763915</v>
      </c>
      <c r="AF1205" s="229">
        <f t="shared" si="821"/>
        <v>10.470319135138492</v>
      </c>
      <c r="AG1205" s="229">
        <f t="shared" si="821"/>
        <v>0.48809119949150315</v>
      </c>
      <c r="AH1205" s="229">
        <f t="shared" si="821"/>
        <v>0</v>
      </c>
      <c r="AI1205" s="229">
        <f t="shared" si="821"/>
        <v>5.0869759747399979</v>
      </c>
      <c r="AJ1205" s="229">
        <f t="shared" si="821"/>
        <v>4.1926189728967493</v>
      </c>
      <c r="AK1205" s="229">
        <f t="shared" si="821"/>
        <v>6.2134234289820043</v>
      </c>
      <c r="AL1205" s="229">
        <f t="shared" si="821"/>
        <v>16.400478835575999</v>
      </c>
      <c r="AM1205" s="229">
        <f t="shared" si="821"/>
        <v>0</v>
      </c>
      <c r="AN1205" s="229">
        <f t="shared" si="821"/>
        <v>0</v>
      </c>
      <c r="AO1205" s="229">
        <f t="shared" si="821"/>
        <v>0</v>
      </c>
      <c r="AP1205" s="229">
        <f t="shared" si="821"/>
        <v>0</v>
      </c>
      <c r="AQ1205" s="229">
        <f t="shared" si="821"/>
        <v>5.204929805258601</v>
      </c>
      <c r="AR1205" s="229">
        <f t="shared" si="821"/>
        <v>9.7612693256321972</v>
      </c>
      <c r="AS1205" s="229">
        <f t="shared" si="821"/>
        <v>0.48976102947060163</v>
      </c>
      <c r="AT1205" s="229">
        <f t="shared" si="821"/>
        <v>0</v>
      </c>
      <c r="AU1205" s="229">
        <f t="shared" ref="AU1205:BV1205" si="822">AU768</f>
        <v>4.7887479716867976</v>
      </c>
      <c r="AV1205" s="229">
        <f t="shared" si="822"/>
        <v>3.9625504202574007</v>
      </c>
      <c r="AW1205" s="229">
        <f t="shared" si="822"/>
        <v>5.8613966302643981</v>
      </c>
      <c r="AX1205" s="229">
        <f t="shared" si="822"/>
        <v>15.5447861022738</v>
      </c>
      <c r="AY1205" s="229">
        <f t="shared" si="822"/>
        <v>0</v>
      </c>
      <c r="AZ1205" s="229">
        <f t="shared" si="822"/>
        <v>0</v>
      </c>
      <c r="BA1205" s="229">
        <f t="shared" si="822"/>
        <v>0</v>
      </c>
      <c r="BB1205" s="229">
        <f t="shared" si="822"/>
        <v>0</v>
      </c>
      <c r="BC1205" s="229">
        <f t="shared" si="822"/>
        <v>0</v>
      </c>
      <c r="BD1205" s="229">
        <f t="shared" si="822"/>
        <v>7.9699843936759773</v>
      </c>
      <c r="BE1205" s="229">
        <f t="shared" si="822"/>
        <v>0</v>
      </c>
      <c r="BF1205" s="229">
        <f t="shared" si="822"/>
        <v>0</v>
      </c>
      <c r="BG1205" s="229">
        <f t="shared" si="822"/>
        <v>2.8228862572586415</v>
      </c>
      <c r="BH1205" s="229">
        <f t="shared" si="822"/>
        <v>2.8582272955259156</v>
      </c>
      <c r="BI1205" s="229">
        <f t="shared" si="822"/>
        <v>4.5121504316791317</v>
      </c>
      <c r="BJ1205" s="229">
        <f t="shared" si="822"/>
        <v>12.303609924277023</v>
      </c>
      <c r="BK1205" s="229">
        <f t="shared" si="822"/>
        <v>0</v>
      </c>
      <c r="BL1205" s="229">
        <f t="shared" si="822"/>
        <v>0</v>
      </c>
      <c r="BM1205" s="229">
        <f t="shared" si="822"/>
        <v>0</v>
      </c>
      <c r="BN1205" s="229">
        <f t="shared" si="822"/>
        <v>0</v>
      </c>
      <c r="BO1205" s="229">
        <f t="shared" si="822"/>
        <v>5.0259891754080961</v>
      </c>
      <c r="BP1205" s="229">
        <f t="shared" si="822"/>
        <v>8.5319120627985079</v>
      </c>
      <c r="BQ1205" s="229">
        <f t="shared" si="822"/>
        <v>0.18558431720554669</v>
      </c>
      <c r="BR1205" s="229">
        <f t="shared" si="822"/>
        <v>0</v>
      </c>
      <c r="BS1205" s="229">
        <f t="shared" si="822"/>
        <v>3.9540759506763727</v>
      </c>
      <c r="BT1205" s="229">
        <f t="shared" si="822"/>
        <v>3.2971141115774927</v>
      </c>
      <c r="BU1205" s="229">
        <f t="shared" si="822"/>
        <v>4.9434125996915217</v>
      </c>
      <c r="BV1205" s="229">
        <f t="shared" si="822"/>
        <v>13.141318592304746</v>
      </c>
      <c r="BW1205" s="418">
        <f t="shared" si="729"/>
        <v>217.60478016297822</v>
      </c>
    </row>
    <row r="1206" spans="1:75" x14ac:dyDescent="0.25">
      <c r="A1206" s="180" t="s">
        <v>1081</v>
      </c>
      <c r="O1206" s="229">
        <f>O1204+O1205</f>
        <v>6</v>
      </c>
      <c r="P1206" s="229">
        <f t="shared" ref="P1206:BV1206" si="823">P1204+P1205</f>
        <v>6</v>
      </c>
      <c r="Q1206" s="229">
        <f t="shared" si="823"/>
        <v>5.5390781002999994</v>
      </c>
      <c r="R1206" s="229">
        <f t="shared" si="823"/>
        <v>3.8105821298719995</v>
      </c>
      <c r="S1206" s="229">
        <f t="shared" si="823"/>
        <v>11.482821075010321</v>
      </c>
      <c r="T1206" s="229">
        <f t="shared" si="823"/>
        <v>17.378555662363389</v>
      </c>
      <c r="U1206" s="229">
        <f t="shared" si="823"/>
        <v>9.4249906483440995</v>
      </c>
      <c r="V1206" s="229">
        <f t="shared" si="823"/>
        <v>4.9368998634183372</v>
      </c>
      <c r="W1206" s="229">
        <f t="shared" si="823"/>
        <v>9.4746889958787381</v>
      </c>
      <c r="X1206" s="229">
        <f t="shared" si="823"/>
        <v>9.3738786068692779</v>
      </c>
      <c r="Y1206" s="229">
        <f t="shared" si="823"/>
        <v>11.484674983933202</v>
      </c>
      <c r="Z1206" s="229">
        <f t="shared" si="823"/>
        <v>23.304812467584824</v>
      </c>
      <c r="AA1206" s="229">
        <f t="shared" si="823"/>
        <v>12.20728272111586</v>
      </c>
      <c r="AB1206" s="229">
        <f t="shared" si="823"/>
        <v>11.04863901047386</v>
      </c>
      <c r="AC1206" s="229">
        <f t="shared" si="823"/>
        <v>10.22924685751261</v>
      </c>
      <c r="AD1206" s="229">
        <f t="shared" si="823"/>
        <v>7.4882013909988601</v>
      </c>
      <c r="AE1206" s="229">
        <f t="shared" si="823"/>
        <v>10.991185341512752</v>
      </c>
      <c r="AF1206" s="229">
        <f t="shared" si="823"/>
        <v>16.143188988822494</v>
      </c>
      <c r="AG1206" s="229">
        <f t="shared" si="823"/>
        <v>8.8200597098515008</v>
      </c>
      <c r="AH1206" s="229">
        <f t="shared" si="823"/>
        <v>4.5522888825040004</v>
      </c>
      <c r="AI1206" s="229">
        <f t="shared" si="823"/>
        <v>8.9273260611314988</v>
      </c>
      <c r="AJ1206" s="229">
        <f t="shared" si="823"/>
        <v>8.8002711334807486</v>
      </c>
      <c r="AK1206" s="229">
        <f t="shared" si="823"/>
        <v>10.755498852714004</v>
      </c>
      <c r="AL1206" s="229">
        <f t="shared" si="823"/>
        <v>21.95170404988</v>
      </c>
      <c r="AM1206" s="229">
        <f t="shared" si="823"/>
        <v>11.329911767680001</v>
      </c>
      <c r="AN1206" s="229">
        <f t="shared" si="823"/>
        <v>10.74876337708</v>
      </c>
      <c r="AO1206" s="229">
        <f t="shared" si="823"/>
        <v>9.3915440076939998</v>
      </c>
      <c r="AP1206" s="229">
        <f t="shared" si="823"/>
        <v>6.7920542824119998</v>
      </c>
      <c r="AQ1206" s="229">
        <f t="shared" si="823"/>
        <v>10.562920079934601</v>
      </c>
      <c r="AR1206" s="229">
        <f t="shared" si="823"/>
        <v>15.294227462740798</v>
      </c>
      <c r="AS1206" s="229">
        <f t="shared" si="823"/>
        <v>8.501023033763401</v>
      </c>
      <c r="AT1206" s="229">
        <f t="shared" si="823"/>
        <v>4.4529168272094006</v>
      </c>
      <c r="AU1206" s="229">
        <f t="shared" si="823"/>
        <v>8.5358461600061979</v>
      </c>
      <c r="AV1206" s="229">
        <f t="shared" si="823"/>
        <v>8.4337079326415996</v>
      </c>
      <c r="AW1206" s="229">
        <f t="shared" si="823"/>
        <v>10.279053166409998</v>
      </c>
      <c r="AX1206" s="229">
        <f t="shared" si="823"/>
        <v>20.929052046583799</v>
      </c>
      <c r="AY1206" s="229">
        <f t="shared" si="823"/>
        <v>10.962836786305798</v>
      </c>
      <c r="AZ1206" s="229">
        <f t="shared" si="823"/>
        <v>10.962836786305798</v>
      </c>
      <c r="BA1206" s="229">
        <f t="shared" si="823"/>
        <v>10.571501004409798</v>
      </c>
      <c r="BB1206" s="229">
        <f t="shared" si="823"/>
        <v>9.2723727595157985</v>
      </c>
      <c r="BC1206" s="229">
        <f t="shared" si="823"/>
        <v>8.3741445653896793</v>
      </c>
      <c r="BD1206" s="229">
        <f t="shared" si="823"/>
        <v>12.721003398552236</v>
      </c>
      <c r="BE1206" s="229">
        <f t="shared" si="823"/>
        <v>6.9387291264830377</v>
      </c>
      <c r="BF1206" s="229">
        <f t="shared" si="823"/>
        <v>4.1172768318926982</v>
      </c>
      <c r="BG1206" s="229">
        <f t="shared" si="823"/>
        <v>6.6089908803784798</v>
      </c>
      <c r="BH1206" s="229">
        <f t="shared" si="823"/>
        <v>6.4631314120959953</v>
      </c>
      <c r="BI1206" s="229">
        <f t="shared" si="823"/>
        <v>8.0374948382769471</v>
      </c>
      <c r="BJ1206" s="229">
        <f t="shared" si="823"/>
        <v>16.687698017882632</v>
      </c>
      <c r="BK1206" s="229">
        <f t="shared" si="823"/>
        <v>9.1023807370268894</v>
      </c>
      <c r="BL1206" s="229">
        <f t="shared" si="823"/>
        <v>8.0492463041708895</v>
      </c>
      <c r="BM1206" s="229">
        <f t="shared" si="823"/>
        <v>7.0637737573532888</v>
      </c>
      <c r="BN1206" s="229">
        <f t="shared" si="823"/>
        <v>4.933243246262089</v>
      </c>
      <c r="BO1206" s="229">
        <f t="shared" si="823"/>
        <v>8.7703577517533855</v>
      </c>
      <c r="BP1206" s="229">
        <f t="shared" si="823"/>
        <v>13.191164618417494</v>
      </c>
      <c r="BQ1206" s="229">
        <f t="shared" si="823"/>
        <v>7.1933905207398405</v>
      </c>
      <c r="BR1206" s="229">
        <f t="shared" si="823"/>
        <v>3.8214887141430403</v>
      </c>
      <c r="BS1206" s="229">
        <f t="shared" si="823"/>
        <v>7.1881479172130129</v>
      </c>
      <c r="BT1206" s="229">
        <f t="shared" si="823"/>
        <v>7.1158176925969059</v>
      </c>
      <c r="BU1206" s="229">
        <f t="shared" si="823"/>
        <v>8.7236907488836284</v>
      </c>
      <c r="BV1206" s="229">
        <f t="shared" si="823"/>
        <v>17.775779302649173</v>
      </c>
      <c r="BW1206" s="418">
        <f t="shared" si="729"/>
        <v>590.02339339642663</v>
      </c>
    </row>
    <row r="1207" spans="1:75" x14ac:dyDescent="0.25">
      <c r="A1207" s="180" t="s">
        <v>1082</v>
      </c>
      <c r="O1207" s="229">
        <f t="shared" ref="O1207:AT1207" si="824">O689+O695</f>
        <v>0</v>
      </c>
      <c r="P1207" s="229">
        <f t="shared" si="824"/>
        <v>0.4609218997000003</v>
      </c>
      <c r="Q1207" s="229">
        <f t="shared" si="824"/>
        <v>1.7284959704280001</v>
      </c>
      <c r="R1207" s="229">
        <f t="shared" si="824"/>
        <v>1.5794641298640006</v>
      </c>
      <c r="S1207" s="229">
        <f t="shared" si="824"/>
        <v>5.4680100357192005</v>
      </c>
      <c r="T1207" s="229">
        <f t="shared" si="824"/>
        <v>8.2755026963635192</v>
      </c>
      <c r="U1207" s="229">
        <f t="shared" si="824"/>
        <v>4.4880907849257614</v>
      </c>
      <c r="V1207" s="229">
        <f t="shared" si="824"/>
        <v>0.82860809121600021</v>
      </c>
      <c r="W1207" s="229">
        <f t="shared" si="824"/>
        <v>4.5117566647041611</v>
      </c>
      <c r="X1207" s="229">
        <f t="shared" si="824"/>
        <v>4.4637517175567991</v>
      </c>
      <c r="Y1207" s="229">
        <f t="shared" si="824"/>
        <v>5.4688928494920006</v>
      </c>
      <c r="Z1207" s="229">
        <f t="shared" si="824"/>
        <v>11.097529746468963</v>
      </c>
      <c r="AA1207" s="229">
        <f t="shared" si="824"/>
        <v>1.1586437106419996</v>
      </c>
      <c r="AB1207" s="229">
        <f t="shared" si="824"/>
        <v>0.81939215296124923</v>
      </c>
      <c r="AC1207" s="229">
        <f t="shared" si="824"/>
        <v>2.7410454665137505</v>
      </c>
      <c r="AD1207" s="229">
        <f t="shared" si="824"/>
        <v>1.5118749611625</v>
      </c>
      <c r="AE1207" s="229">
        <f t="shared" si="824"/>
        <v>5.3183154878287509</v>
      </c>
      <c r="AF1207" s="229">
        <f t="shared" si="824"/>
        <v>7.8112204784624986</v>
      </c>
      <c r="AG1207" s="229">
        <f t="shared" si="824"/>
        <v>4.2677708273475004</v>
      </c>
      <c r="AH1207" s="229">
        <f t="shared" si="824"/>
        <v>0.71193879611249966</v>
      </c>
      <c r="AI1207" s="229">
        <f t="shared" si="824"/>
        <v>4.3196739005474996</v>
      </c>
      <c r="AJ1207" s="229">
        <f t="shared" si="824"/>
        <v>4.2581957097487493</v>
      </c>
      <c r="AK1207" s="229">
        <f t="shared" si="824"/>
        <v>5.2042736384100019</v>
      </c>
      <c r="AL1207" s="229">
        <f t="shared" si="824"/>
        <v>10.621792282200001</v>
      </c>
      <c r="AM1207" s="229">
        <f t="shared" si="824"/>
        <v>0.58114839060000012</v>
      </c>
      <c r="AN1207" s="229">
        <f t="shared" si="824"/>
        <v>1.3572193693859993</v>
      </c>
      <c r="AO1207" s="229">
        <f t="shared" si="824"/>
        <v>2.599489725282</v>
      </c>
      <c r="AP1207" s="229">
        <f t="shared" si="824"/>
        <v>1.4340640077359996</v>
      </c>
      <c r="AQ1207" s="229">
        <f t="shared" si="824"/>
        <v>5.0299619428260005</v>
      </c>
      <c r="AR1207" s="229">
        <f t="shared" si="824"/>
        <v>7.2829654584479986</v>
      </c>
      <c r="AS1207" s="229">
        <f t="shared" si="824"/>
        <v>4.0481062065540003</v>
      </c>
      <c r="AT1207" s="229">
        <f t="shared" si="824"/>
        <v>0.70581863888999996</v>
      </c>
      <c r="AU1207" s="229">
        <f t="shared" ref="AU1207:BV1207" si="825">AU689+AU695</f>
        <v>4.064688647621999</v>
      </c>
      <c r="AV1207" s="229">
        <f t="shared" si="825"/>
        <v>4.0160513964959996</v>
      </c>
      <c r="AW1207" s="229">
        <f t="shared" si="825"/>
        <v>4.8947872220999997</v>
      </c>
      <c r="AX1207" s="229">
        <f t="shared" si="825"/>
        <v>9.9662152602779983</v>
      </c>
      <c r="AY1207" s="229">
        <f t="shared" si="825"/>
        <v>0</v>
      </c>
      <c r="AZ1207" s="229">
        <f t="shared" si="825"/>
        <v>0.39133578189600005</v>
      </c>
      <c r="BA1207" s="229">
        <f t="shared" si="825"/>
        <v>1.2991282448939996</v>
      </c>
      <c r="BB1207" s="229">
        <f t="shared" si="825"/>
        <v>0.89822819412611965</v>
      </c>
      <c r="BC1207" s="229">
        <f t="shared" si="825"/>
        <v>3.6231255605134205</v>
      </c>
      <c r="BD1207" s="229">
        <f t="shared" si="825"/>
        <v>5.7822742720691984</v>
      </c>
      <c r="BE1207" s="229">
        <f t="shared" si="825"/>
        <v>2.8214522945903395</v>
      </c>
      <c r="BF1207" s="229">
        <f t="shared" si="825"/>
        <v>0.33117220877286013</v>
      </c>
      <c r="BG1207" s="229">
        <f t="shared" si="825"/>
        <v>3.0040867638083997</v>
      </c>
      <c r="BH1207" s="229">
        <f t="shared" si="825"/>
        <v>2.9377870054981798</v>
      </c>
      <c r="BI1207" s="229">
        <f t="shared" si="825"/>
        <v>3.6534067446713396</v>
      </c>
      <c r="BJ1207" s="229">
        <f t="shared" si="825"/>
        <v>7.5853172808557403</v>
      </c>
      <c r="BK1207" s="229">
        <f t="shared" si="825"/>
        <v>1.0531344328560002</v>
      </c>
      <c r="BL1207" s="229">
        <f t="shared" si="825"/>
        <v>0.98547254681760066</v>
      </c>
      <c r="BM1207" s="229">
        <f t="shared" si="825"/>
        <v>2.1305305110911998</v>
      </c>
      <c r="BN1207" s="229">
        <f t="shared" si="825"/>
        <v>1.1888746699167998</v>
      </c>
      <c r="BO1207" s="229">
        <f t="shared" si="825"/>
        <v>4.1111051961343996</v>
      </c>
      <c r="BP1207" s="229">
        <f t="shared" si="825"/>
        <v>6.1833584148831999</v>
      </c>
      <c r="BQ1207" s="229">
        <f t="shared" si="825"/>
        <v>3.3719018065968003</v>
      </c>
      <c r="BR1207" s="229">
        <f t="shared" si="825"/>
        <v>0.58741674760640028</v>
      </c>
      <c r="BS1207" s="229">
        <f t="shared" si="825"/>
        <v>3.3694443361935997</v>
      </c>
      <c r="BT1207" s="229">
        <f t="shared" si="825"/>
        <v>3.3355395434047996</v>
      </c>
      <c r="BU1207" s="229">
        <f t="shared" si="825"/>
        <v>4.0892300385392009</v>
      </c>
      <c r="BV1207" s="229">
        <f t="shared" si="825"/>
        <v>8.3323965481167992</v>
      </c>
      <c r="BW1207" s="418">
        <f t="shared" si="729"/>
        <v>214.16139740844585</v>
      </c>
    </row>
    <row r="1208" spans="1:75" x14ac:dyDescent="0.25">
      <c r="A1208" s="180" t="s">
        <v>1083</v>
      </c>
      <c r="O1208" s="229">
        <f>O1206-O1207</f>
        <v>6</v>
      </c>
      <c r="P1208" s="229">
        <f t="shared" ref="P1208:BV1208" si="826">P1206-P1207</f>
        <v>5.5390781002999994</v>
      </c>
      <c r="Q1208" s="229">
        <f t="shared" si="826"/>
        <v>3.8105821298719995</v>
      </c>
      <c r="R1208" s="229">
        <f t="shared" si="826"/>
        <v>2.2311180000079989</v>
      </c>
      <c r="S1208" s="229">
        <f t="shared" si="826"/>
        <v>6.0148110392911205</v>
      </c>
      <c r="T1208" s="229">
        <f t="shared" si="826"/>
        <v>9.1030529659998702</v>
      </c>
      <c r="U1208" s="229">
        <f t="shared" si="826"/>
        <v>4.9368998634183381</v>
      </c>
      <c r="V1208" s="229">
        <f t="shared" si="826"/>
        <v>4.1082917722023371</v>
      </c>
      <c r="W1208" s="229">
        <f t="shared" si="826"/>
        <v>4.962932331174577</v>
      </c>
      <c r="X1208" s="229">
        <f t="shared" si="826"/>
        <v>4.9101268893124788</v>
      </c>
      <c r="Y1208" s="229">
        <f t="shared" si="826"/>
        <v>6.015782134441201</v>
      </c>
      <c r="Z1208" s="229">
        <f t="shared" si="826"/>
        <v>12.207282721115861</v>
      </c>
      <c r="AA1208" s="229">
        <f t="shared" si="826"/>
        <v>11.04863901047386</v>
      </c>
      <c r="AB1208" s="229">
        <f t="shared" si="826"/>
        <v>10.22924685751261</v>
      </c>
      <c r="AC1208" s="229">
        <f t="shared" si="826"/>
        <v>7.4882013909988601</v>
      </c>
      <c r="AD1208" s="229">
        <f t="shared" si="826"/>
        <v>5.9763264298363605</v>
      </c>
      <c r="AE1208" s="229">
        <f t="shared" si="826"/>
        <v>5.6728698536840012</v>
      </c>
      <c r="AF1208" s="229">
        <f t="shared" si="826"/>
        <v>8.3319685103599959</v>
      </c>
      <c r="AG1208" s="229">
        <f t="shared" si="826"/>
        <v>4.5522888825040004</v>
      </c>
      <c r="AH1208" s="229">
        <f t="shared" si="826"/>
        <v>3.840350086391501</v>
      </c>
      <c r="AI1208" s="229">
        <f t="shared" si="826"/>
        <v>4.6076521605839993</v>
      </c>
      <c r="AJ1208" s="229">
        <f t="shared" si="826"/>
        <v>4.5420754237319994</v>
      </c>
      <c r="AK1208" s="229">
        <f t="shared" si="826"/>
        <v>5.5512252143040017</v>
      </c>
      <c r="AL1208" s="229">
        <f t="shared" si="826"/>
        <v>11.329911767679999</v>
      </c>
      <c r="AM1208" s="229">
        <f t="shared" si="826"/>
        <v>10.74876337708</v>
      </c>
      <c r="AN1208" s="229">
        <f t="shared" si="826"/>
        <v>9.3915440076939998</v>
      </c>
      <c r="AO1208" s="229">
        <f t="shared" si="826"/>
        <v>6.7920542824119998</v>
      </c>
      <c r="AP1208" s="229">
        <f t="shared" si="826"/>
        <v>5.3579902746760002</v>
      </c>
      <c r="AQ1208" s="229">
        <f t="shared" si="826"/>
        <v>5.5329581371086007</v>
      </c>
      <c r="AR1208" s="229">
        <f t="shared" si="826"/>
        <v>8.0112620042927993</v>
      </c>
      <c r="AS1208" s="229">
        <f t="shared" si="826"/>
        <v>4.4529168272094006</v>
      </c>
      <c r="AT1208" s="229">
        <f t="shared" si="826"/>
        <v>3.7470981883194008</v>
      </c>
      <c r="AU1208" s="229">
        <f t="shared" si="826"/>
        <v>4.4711575123841989</v>
      </c>
      <c r="AV1208" s="229">
        <f t="shared" si="826"/>
        <v>4.4176565361455999</v>
      </c>
      <c r="AW1208" s="229">
        <f t="shared" si="826"/>
        <v>5.3842659443099983</v>
      </c>
      <c r="AX1208" s="229">
        <f t="shared" si="826"/>
        <v>10.9628367863058</v>
      </c>
      <c r="AY1208" s="229">
        <f t="shared" si="826"/>
        <v>10.962836786305798</v>
      </c>
      <c r="AZ1208" s="229">
        <f t="shared" si="826"/>
        <v>10.571501004409798</v>
      </c>
      <c r="BA1208" s="229">
        <f t="shared" si="826"/>
        <v>9.2723727595157985</v>
      </c>
      <c r="BB1208" s="229">
        <f t="shared" si="826"/>
        <v>8.3741445653896793</v>
      </c>
      <c r="BC1208" s="229">
        <f t="shared" si="826"/>
        <v>4.7510190048762588</v>
      </c>
      <c r="BD1208" s="229">
        <f t="shared" si="826"/>
        <v>6.9387291264830377</v>
      </c>
      <c r="BE1208" s="229">
        <f t="shared" si="826"/>
        <v>4.1172768318926982</v>
      </c>
      <c r="BF1208" s="229">
        <f t="shared" si="826"/>
        <v>3.7861046231198383</v>
      </c>
      <c r="BG1208" s="229">
        <f t="shared" si="826"/>
        <v>3.6049041165700801</v>
      </c>
      <c r="BH1208" s="229">
        <f t="shared" si="826"/>
        <v>3.5253444065978154</v>
      </c>
      <c r="BI1208" s="229">
        <f t="shared" si="826"/>
        <v>4.384088093605607</v>
      </c>
      <c r="BJ1208" s="229">
        <f t="shared" si="826"/>
        <v>9.1023807370268912</v>
      </c>
      <c r="BK1208" s="229">
        <f t="shared" si="826"/>
        <v>8.0492463041708895</v>
      </c>
      <c r="BL1208" s="229">
        <f t="shared" si="826"/>
        <v>7.0637737573532888</v>
      </c>
      <c r="BM1208" s="229">
        <f t="shared" si="826"/>
        <v>4.933243246262089</v>
      </c>
      <c r="BN1208" s="229">
        <f t="shared" si="826"/>
        <v>3.7443685763452894</v>
      </c>
      <c r="BO1208" s="229">
        <f t="shared" si="826"/>
        <v>4.6592525556189859</v>
      </c>
      <c r="BP1208" s="229">
        <f t="shared" si="826"/>
        <v>7.0078062035342938</v>
      </c>
      <c r="BQ1208" s="229">
        <f t="shared" si="826"/>
        <v>3.8214887141430403</v>
      </c>
      <c r="BR1208" s="229">
        <f t="shared" si="826"/>
        <v>3.2340719665366402</v>
      </c>
      <c r="BS1208" s="229">
        <f t="shared" si="826"/>
        <v>3.8187035810194132</v>
      </c>
      <c r="BT1208" s="229">
        <f t="shared" si="826"/>
        <v>3.7802781491921063</v>
      </c>
      <c r="BU1208" s="229">
        <f t="shared" si="826"/>
        <v>4.6344607103444275</v>
      </c>
      <c r="BV1208" s="229">
        <f t="shared" si="826"/>
        <v>9.4433827545323741</v>
      </c>
      <c r="BW1208" s="418">
        <f t="shared" si="729"/>
        <v>375.86199598798083</v>
      </c>
    </row>
    <row r="1209" spans="1:75" x14ac:dyDescent="0.25">
      <c r="BW1209" s="224">
        <f t="shared" si="729"/>
        <v>0</v>
      </c>
    </row>
    <row r="1210" spans="1:75" x14ac:dyDescent="0.25">
      <c r="A1210" s="636" t="s">
        <v>1084</v>
      </c>
      <c r="BW1210" s="224">
        <f t="shared" si="729"/>
        <v>0</v>
      </c>
    </row>
    <row r="1211" spans="1:75" x14ac:dyDescent="0.25">
      <c r="A1211" s="180" t="s">
        <v>1079</v>
      </c>
      <c r="O1211" s="249">
        <f>N1215</f>
        <v>29055000</v>
      </c>
      <c r="P1211" s="249">
        <f t="shared" ref="P1211:BV1211" si="827">O1215</f>
        <v>29055000</v>
      </c>
      <c r="Q1211" s="249">
        <f t="shared" si="827"/>
        <v>26822985.700702749</v>
      </c>
      <c r="R1211" s="249">
        <f t="shared" si="827"/>
        <v>18452743.963905159</v>
      </c>
      <c r="S1211" s="249">
        <f t="shared" si="827"/>
        <v>10804188.915038737</v>
      </c>
      <c r="T1211" s="249">
        <f t="shared" si="827"/>
        <v>42076645.372242361</v>
      </c>
      <c r="U1211" s="249">
        <f t="shared" si="827"/>
        <v>61092166.828237735</v>
      </c>
      <c r="V1211" s="249">
        <f t="shared" si="827"/>
        <v>33308921.613358188</v>
      </c>
      <c r="W1211" s="249">
        <f t="shared" si="827"/>
        <v>27718360.183700655</v>
      </c>
      <c r="X1211" s="249">
        <f t="shared" si="827"/>
        <v>31849969.689119697</v>
      </c>
      <c r="Y1211" s="249">
        <f t="shared" si="827"/>
        <v>33701572.440769672</v>
      </c>
      <c r="Z1211" s="249">
        <f t="shared" si="827"/>
        <v>34305129.303732455</v>
      </c>
      <c r="AA1211" s="249">
        <f t="shared" si="827"/>
        <v>54797723.380340531</v>
      </c>
      <c r="AB1211" s="249">
        <f t="shared" si="827"/>
        <v>49596644.728962503</v>
      </c>
      <c r="AC1211" s="249">
        <f t="shared" si="827"/>
        <v>45918444.955615416</v>
      </c>
      <c r="AD1211" s="249">
        <f t="shared" si="827"/>
        <v>33614064.47402475</v>
      </c>
      <c r="AE1211" s="249">
        <f t="shared" si="827"/>
        <v>26827352.983830579</v>
      </c>
      <c r="AF1211" s="249">
        <f t="shared" si="827"/>
        <v>24523423.382717665</v>
      </c>
      <c r="AG1211" s="249">
        <f t="shared" si="827"/>
        <v>45105669.476156436</v>
      </c>
      <c r="AH1211" s="249">
        <f t="shared" si="827"/>
        <v>24661621.560144808</v>
      </c>
      <c r="AI1211" s="249">
        <f t="shared" si="827"/>
        <v>20804756.230004784</v>
      </c>
      <c r="AJ1211" s="249">
        <f t="shared" si="827"/>
        <v>20796076.687833525</v>
      </c>
      <c r="AK1211" s="249">
        <f t="shared" si="827"/>
        <v>22817560.2290259</v>
      </c>
      <c r="AL1211" s="249">
        <f t="shared" si="827"/>
        <v>33182265.872907847</v>
      </c>
      <c r="AM1211" s="249">
        <f t="shared" si="827"/>
        <v>72640041.009515569</v>
      </c>
      <c r="AN1211" s="249">
        <f t="shared" si="827"/>
        <v>68914094.701070294</v>
      </c>
      <c r="AO1211" s="249">
        <f t="shared" si="827"/>
        <v>60212484.955763727</v>
      </c>
      <c r="AP1211" s="249">
        <f t="shared" si="827"/>
        <v>43546243.936398357</v>
      </c>
      <c r="AQ1211" s="249">
        <f t="shared" si="827"/>
        <v>34351956.243057914</v>
      </c>
      <c r="AR1211" s="249">
        <f t="shared" si="827"/>
        <v>35025206.402151182</v>
      </c>
      <c r="AS1211" s="249">
        <f t="shared" si="827"/>
        <v>43991915.100501046</v>
      </c>
      <c r="AT1211" s="249">
        <f t="shared" si="827"/>
        <v>24047737.666493796</v>
      </c>
      <c r="AU1211" s="249">
        <f t="shared" si="827"/>
        <v>20236002.094781924</v>
      </c>
      <c r="AV1211" s="249">
        <f t="shared" si="827"/>
        <v>23757563.88211827</v>
      </c>
      <c r="AW1211" s="249">
        <f t="shared" si="827"/>
        <v>24054122.208995484</v>
      </c>
      <c r="AX1211" s="249">
        <f t="shared" si="827"/>
        <v>26060822.066832185</v>
      </c>
      <c r="AY1211" s="249">
        <f t="shared" si="827"/>
        <v>58311295.581840158</v>
      </c>
      <c r="AZ1211" s="249">
        <f t="shared" si="827"/>
        <v>58311295.581840158</v>
      </c>
      <c r="BA1211" s="249">
        <f t="shared" si="827"/>
        <v>56229781.746078886</v>
      </c>
      <c r="BB1211" s="249">
        <f t="shared" si="827"/>
        <v>49319722.555800781</v>
      </c>
      <c r="BC1211" s="249">
        <f t="shared" si="827"/>
        <v>44542049.518375188</v>
      </c>
      <c r="BD1211" s="249">
        <f t="shared" si="827"/>
        <v>25270655.662258975</v>
      </c>
      <c r="BE1211" s="249">
        <f t="shared" si="827"/>
        <v>38961544.43849586</v>
      </c>
      <c r="BF1211" s="249">
        <f t="shared" si="827"/>
        <v>23118853.802653763</v>
      </c>
      <c r="BG1211" s="249">
        <f t="shared" si="827"/>
        <v>21259294.149337448</v>
      </c>
      <c r="BH1211" s="249">
        <f t="shared" si="827"/>
        <v>18672985.061495274</v>
      </c>
      <c r="BI1211" s="249">
        <f t="shared" si="827"/>
        <v>18712448.45948359</v>
      </c>
      <c r="BJ1211" s="249">
        <f t="shared" si="827"/>
        <v>24186007.256550442</v>
      </c>
      <c r="BK1211" s="249">
        <f t="shared" si="827"/>
        <v>48171377.527408697</v>
      </c>
      <c r="BL1211" s="249">
        <f t="shared" si="827"/>
        <v>42598007.458866596</v>
      </c>
      <c r="BM1211" s="249">
        <f t="shared" si="827"/>
        <v>37382715.826146647</v>
      </c>
      <c r="BN1211" s="249">
        <f t="shared" si="827"/>
        <v>26107578.853908829</v>
      </c>
      <c r="BO1211" s="249">
        <f t="shared" si="827"/>
        <v>19815847.908797696</v>
      </c>
      <c r="BP1211" s="249">
        <f t="shared" si="827"/>
        <v>25758166.425457876</v>
      </c>
      <c r="BQ1211" s="249">
        <f t="shared" si="827"/>
        <v>40371043.561918743</v>
      </c>
      <c r="BR1211" s="249">
        <f t="shared" si="827"/>
        <v>21772128.883619804</v>
      </c>
      <c r="BS1211" s="249">
        <f t="shared" si="827"/>
        <v>18425445.406588711</v>
      </c>
      <c r="BT1211" s="249">
        <f t="shared" si="827"/>
        <v>20579537.544508804</v>
      </c>
      <c r="BU1211" s="249">
        <f t="shared" si="827"/>
        <v>19550858.383220535</v>
      </c>
      <c r="BV1211" s="249">
        <f t="shared" si="827"/>
        <v>20054474.031299677</v>
      </c>
      <c r="BW1211" s="224">
        <f t="shared" si="729"/>
        <v>2035209593.8660045</v>
      </c>
    </row>
    <row r="1212" spans="1:75" x14ac:dyDescent="0.25">
      <c r="A1212" s="180" t="s">
        <v>1080</v>
      </c>
      <c r="O1212" s="249">
        <f t="shared" ref="O1212:AT1212" si="828">O899</f>
        <v>0</v>
      </c>
      <c r="P1212" s="249">
        <f t="shared" si="828"/>
        <v>0</v>
      </c>
      <c r="Q1212" s="249">
        <f t="shared" si="828"/>
        <v>0</v>
      </c>
      <c r="R1212" s="249">
        <f t="shared" si="828"/>
        <v>0</v>
      </c>
      <c r="S1212" s="249">
        <f t="shared" si="828"/>
        <v>69523952.250151232</v>
      </c>
      <c r="T1212" s="249">
        <f t="shared" si="828"/>
        <v>74553854.936211497</v>
      </c>
      <c r="U1212" s="249">
        <f t="shared" si="828"/>
        <v>2497592.615446073</v>
      </c>
      <c r="V1212" s="249">
        <f t="shared" si="828"/>
        <v>0</v>
      </c>
      <c r="W1212" s="249">
        <f t="shared" si="828"/>
        <v>33086127.404618762</v>
      </c>
      <c r="X1212" s="249">
        <f t="shared" si="828"/>
        <v>32489395.879622407</v>
      </c>
      <c r="Y1212" s="249">
        <f t="shared" si="828"/>
        <v>31790038.048174098</v>
      </c>
      <c r="Z1212" s="249">
        <f t="shared" si="828"/>
        <v>70308706.240554005</v>
      </c>
      <c r="AA1212" s="249">
        <f t="shared" si="828"/>
        <v>0</v>
      </c>
      <c r="AB1212" s="249">
        <f t="shared" si="828"/>
        <v>0</v>
      </c>
      <c r="AC1212" s="249">
        <f t="shared" si="828"/>
        <v>0</v>
      </c>
      <c r="AD1212" s="249">
        <f t="shared" si="828"/>
        <v>0</v>
      </c>
      <c r="AE1212" s="249">
        <f t="shared" si="828"/>
        <v>20686779.82018489</v>
      </c>
      <c r="AF1212" s="249">
        <f t="shared" si="828"/>
        <v>62868811.227335438</v>
      </c>
      <c r="AG1212" s="249">
        <f t="shared" si="828"/>
        <v>2676222.2966241278</v>
      </c>
      <c r="AH1212" s="249">
        <f t="shared" si="828"/>
        <v>0</v>
      </c>
      <c r="AI1212" s="249">
        <f t="shared" si="828"/>
        <v>19487642.352672674</v>
      </c>
      <c r="AJ1212" s="249">
        <f t="shared" si="828"/>
        <v>23412946.255904153</v>
      </c>
      <c r="AK1212" s="249">
        <f t="shared" si="828"/>
        <v>41473079.899733052</v>
      </c>
      <c r="AL1212" s="249">
        <f t="shared" si="828"/>
        <v>107557813.5830286</v>
      </c>
      <c r="AM1212" s="249">
        <f t="shared" si="828"/>
        <v>0</v>
      </c>
      <c r="AN1212" s="249">
        <f t="shared" si="828"/>
        <v>0</v>
      </c>
      <c r="AO1212" s="249">
        <f t="shared" si="828"/>
        <v>0</v>
      </c>
      <c r="AP1212" s="249">
        <f t="shared" si="828"/>
        <v>0</v>
      </c>
      <c r="AQ1212" s="249">
        <f t="shared" si="828"/>
        <v>32514346.888321608</v>
      </c>
      <c r="AR1212" s="249">
        <f t="shared" si="828"/>
        <v>48959358.789714441</v>
      </c>
      <c r="AS1212" s="249">
        <f t="shared" si="828"/>
        <v>1917402.2628052908</v>
      </c>
      <c r="AT1212" s="249">
        <f t="shared" si="828"/>
        <v>0</v>
      </c>
      <c r="AU1212" s="249">
        <f t="shared" ref="AU1212:BV1212" si="829">AU899</f>
        <v>25119347.134716589</v>
      </c>
      <c r="AV1212" s="249">
        <f t="shared" si="829"/>
        <v>22163942.153236747</v>
      </c>
      <c r="AW1212" s="249">
        <f t="shared" si="829"/>
        <v>25698356.282229602</v>
      </c>
      <c r="AX1212" s="249">
        <f t="shared" si="829"/>
        <v>85260742.22577174</v>
      </c>
      <c r="AY1212" s="249">
        <f t="shared" si="829"/>
        <v>0</v>
      </c>
      <c r="AZ1212" s="249">
        <f t="shared" si="829"/>
        <v>0</v>
      </c>
      <c r="BA1212" s="249">
        <f t="shared" si="829"/>
        <v>0</v>
      </c>
      <c r="BB1212" s="249">
        <f t="shared" si="829"/>
        <v>0</v>
      </c>
      <c r="BC1212" s="249">
        <f t="shared" si="829"/>
        <v>0</v>
      </c>
      <c r="BD1212" s="249">
        <f t="shared" si="829"/>
        <v>46158842.474983446</v>
      </c>
      <c r="BE1212" s="249">
        <f t="shared" si="829"/>
        <v>0</v>
      </c>
      <c r="BF1212" s="249">
        <f t="shared" si="829"/>
        <v>0</v>
      </c>
      <c r="BG1212" s="249">
        <f t="shared" si="829"/>
        <v>12974511.796737226</v>
      </c>
      <c r="BH1212" s="249">
        <f t="shared" si="829"/>
        <v>15633170.447557978</v>
      </c>
      <c r="BI1212" s="249">
        <f t="shared" si="829"/>
        <v>25628564.844192222</v>
      </c>
      <c r="BJ1212" s="249">
        <f t="shared" si="829"/>
        <v>64128184.877032168</v>
      </c>
      <c r="BK1212" s="249">
        <f t="shared" si="829"/>
        <v>0</v>
      </c>
      <c r="BL1212" s="249">
        <f t="shared" si="829"/>
        <v>0</v>
      </c>
      <c r="BM1212" s="249">
        <f t="shared" si="829"/>
        <v>0</v>
      </c>
      <c r="BN1212" s="249">
        <f t="shared" si="829"/>
        <v>0</v>
      </c>
      <c r="BO1212" s="249">
        <f t="shared" si="829"/>
        <v>28670112.421475954</v>
      </c>
      <c r="BP1212" s="249">
        <f t="shared" si="829"/>
        <v>50234386.161683276</v>
      </c>
      <c r="BQ1212" s="249">
        <f t="shared" si="829"/>
        <v>611787.27783618437</v>
      </c>
      <c r="BR1212" s="249">
        <f t="shared" si="829"/>
        <v>0</v>
      </c>
      <c r="BS1212" s="249">
        <f t="shared" si="829"/>
        <v>20312507.618369039</v>
      </c>
      <c r="BT1212" s="249">
        <f t="shared" si="829"/>
        <v>16222078.235671027</v>
      </c>
      <c r="BU1212" s="249">
        <f t="shared" si="829"/>
        <v>18198739.793343563</v>
      </c>
      <c r="BV1212" s="249">
        <f t="shared" si="829"/>
        <v>60868514.458290324</v>
      </c>
      <c r="BW1212" s="224">
        <f t="shared" si="729"/>
        <v>1193687858.9542296</v>
      </c>
    </row>
    <row r="1213" spans="1:75" x14ac:dyDescent="0.25">
      <c r="A1213" s="180" t="s">
        <v>1081</v>
      </c>
      <c r="O1213" s="249">
        <f>O1211+O1212</f>
        <v>29055000</v>
      </c>
      <c r="P1213" s="249">
        <f t="shared" ref="P1213:BV1213" si="830">P1211+P1212</f>
        <v>29055000</v>
      </c>
      <c r="Q1213" s="249">
        <f t="shared" si="830"/>
        <v>26822985.700702749</v>
      </c>
      <c r="R1213" s="249">
        <f t="shared" si="830"/>
        <v>18452743.963905159</v>
      </c>
      <c r="S1213" s="249">
        <f t="shared" si="830"/>
        <v>80328141.165189967</v>
      </c>
      <c r="T1213" s="249">
        <f t="shared" si="830"/>
        <v>116630500.30845386</v>
      </c>
      <c r="U1213" s="249">
        <f t="shared" si="830"/>
        <v>63589759.443683811</v>
      </c>
      <c r="V1213" s="249">
        <f t="shared" si="830"/>
        <v>33308921.613358188</v>
      </c>
      <c r="W1213" s="249">
        <f t="shared" si="830"/>
        <v>60804487.588319421</v>
      </c>
      <c r="X1213" s="249">
        <f t="shared" si="830"/>
        <v>64339365.568742104</v>
      </c>
      <c r="Y1213" s="249">
        <f t="shared" si="830"/>
        <v>65491610.488943771</v>
      </c>
      <c r="Z1213" s="249">
        <f t="shared" si="830"/>
        <v>104613835.54428646</v>
      </c>
      <c r="AA1213" s="249">
        <f t="shared" si="830"/>
        <v>54797723.380340531</v>
      </c>
      <c r="AB1213" s="249">
        <f t="shared" si="830"/>
        <v>49596644.728962503</v>
      </c>
      <c r="AC1213" s="249">
        <f t="shared" si="830"/>
        <v>45918444.955615416</v>
      </c>
      <c r="AD1213" s="249">
        <f t="shared" si="830"/>
        <v>33614064.47402475</v>
      </c>
      <c r="AE1213" s="249">
        <f t="shared" si="830"/>
        <v>47514132.804015473</v>
      </c>
      <c r="AF1213" s="249">
        <f t="shared" si="830"/>
        <v>87392234.610053107</v>
      </c>
      <c r="AG1213" s="249">
        <f t="shared" si="830"/>
        <v>47781891.772780567</v>
      </c>
      <c r="AH1213" s="249">
        <f t="shared" si="830"/>
        <v>24661621.560144808</v>
      </c>
      <c r="AI1213" s="249">
        <f t="shared" si="830"/>
        <v>40292398.582677454</v>
      </c>
      <c r="AJ1213" s="249">
        <f t="shared" si="830"/>
        <v>44209022.943737678</v>
      </c>
      <c r="AK1213" s="249">
        <f t="shared" si="830"/>
        <v>64290640.128758952</v>
      </c>
      <c r="AL1213" s="249">
        <f t="shared" si="830"/>
        <v>140740079.45593643</v>
      </c>
      <c r="AM1213" s="249">
        <f t="shared" si="830"/>
        <v>72640041.009515569</v>
      </c>
      <c r="AN1213" s="249">
        <f t="shared" si="830"/>
        <v>68914094.701070294</v>
      </c>
      <c r="AO1213" s="249">
        <f t="shared" si="830"/>
        <v>60212484.955763727</v>
      </c>
      <c r="AP1213" s="249">
        <f t="shared" si="830"/>
        <v>43546243.936398357</v>
      </c>
      <c r="AQ1213" s="249">
        <f t="shared" si="830"/>
        <v>66866303.131379522</v>
      </c>
      <c r="AR1213" s="249">
        <f t="shared" si="830"/>
        <v>83984565.191865623</v>
      </c>
      <c r="AS1213" s="249">
        <f t="shared" si="830"/>
        <v>45909317.363306336</v>
      </c>
      <c r="AT1213" s="249">
        <f t="shared" si="830"/>
        <v>24047737.666493796</v>
      </c>
      <c r="AU1213" s="249">
        <f t="shared" si="830"/>
        <v>45355349.229498513</v>
      </c>
      <c r="AV1213" s="249">
        <f t="shared" si="830"/>
        <v>45921506.035355017</v>
      </c>
      <c r="AW1213" s="249">
        <f t="shared" si="830"/>
        <v>49752478.491225086</v>
      </c>
      <c r="AX1213" s="249">
        <f t="shared" si="830"/>
        <v>111321564.29260392</v>
      </c>
      <c r="AY1213" s="249">
        <f t="shared" si="830"/>
        <v>58311295.581840158</v>
      </c>
      <c r="AZ1213" s="249">
        <f t="shared" si="830"/>
        <v>58311295.581840158</v>
      </c>
      <c r="BA1213" s="249">
        <f t="shared" si="830"/>
        <v>56229781.746078886</v>
      </c>
      <c r="BB1213" s="249">
        <f t="shared" si="830"/>
        <v>49319722.555800781</v>
      </c>
      <c r="BC1213" s="249">
        <f t="shared" si="830"/>
        <v>44542049.518375188</v>
      </c>
      <c r="BD1213" s="249">
        <f t="shared" si="830"/>
        <v>71429498.137242422</v>
      </c>
      <c r="BE1213" s="249">
        <f t="shared" si="830"/>
        <v>38961544.43849586</v>
      </c>
      <c r="BF1213" s="249">
        <f t="shared" si="830"/>
        <v>23118853.802653763</v>
      </c>
      <c r="BG1213" s="249">
        <f t="shared" si="830"/>
        <v>34233805.946074672</v>
      </c>
      <c r="BH1213" s="249">
        <f t="shared" si="830"/>
        <v>34306155.509053253</v>
      </c>
      <c r="BI1213" s="249">
        <f t="shared" si="830"/>
        <v>44341013.303675815</v>
      </c>
      <c r="BJ1213" s="249">
        <f t="shared" si="830"/>
        <v>88314192.133582607</v>
      </c>
      <c r="BK1213" s="249">
        <f t="shared" si="830"/>
        <v>48171377.527408697</v>
      </c>
      <c r="BL1213" s="249">
        <f t="shared" si="830"/>
        <v>42598007.458866596</v>
      </c>
      <c r="BM1213" s="249">
        <f t="shared" si="830"/>
        <v>37382715.826146647</v>
      </c>
      <c r="BN1213" s="249">
        <f t="shared" si="830"/>
        <v>26107578.853908829</v>
      </c>
      <c r="BO1213" s="249">
        <f t="shared" si="830"/>
        <v>48485960.330273651</v>
      </c>
      <c r="BP1213" s="249">
        <f t="shared" si="830"/>
        <v>75992552.587141156</v>
      </c>
      <c r="BQ1213" s="249">
        <f t="shared" si="830"/>
        <v>40982830.839754924</v>
      </c>
      <c r="BR1213" s="249">
        <f t="shared" si="830"/>
        <v>21772128.883619804</v>
      </c>
      <c r="BS1213" s="249">
        <f t="shared" si="830"/>
        <v>38737953.024957746</v>
      </c>
      <c r="BT1213" s="249">
        <f t="shared" si="830"/>
        <v>36801615.780179828</v>
      </c>
      <c r="BU1213" s="249">
        <f t="shared" si="830"/>
        <v>37749598.176564097</v>
      </c>
      <c r="BV1213" s="249">
        <f t="shared" si="830"/>
        <v>80922988.489590004</v>
      </c>
      <c r="BW1213" s="224">
        <f t="shared" si="729"/>
        <v>3228897452.8202348</v>
      </c>
    </row>
    <row r="1214" spans="1:75" x14ac:dyDescent="0.25">
      <c r="A1214" s="180" t="s">
        <v>1082</v>
      </c>
      <c r="O1214" s="249">
        <f>(O1213/O1206)*O1207</f>
        <v>0</v>
      </c>
      <c r="P1214" s="249">
        <f t="shared" ref="P1214:BV1214" si="831">(P1213/P1206)*P1207</f>
        <v>2232014.2992972513</v>
      </c>
      <c r="Q1214" s="249">
        <f t="shared" si="831"/>
        <v>8370241.7367975907</v>
      </c>
      <c r="R1214" s="249">
        <f t="shared" si="831"/>
        <v>7648555.0488664228</v>
      </c>
      <c r="S1214" s="249">
        <f t="shared" si="831"/>
        <v>38251495.792947605</v>
      </c>
      <c r="T1214" s="249">
        <f t="shared" si="831"/>
        <v>55538333.480216123</v>
      </c>
      <c r="U1214" s="249">
        <f t="shared" si="831"/>
        <v>30280837.830325622</v>
      </c>
      <c r="V1214" s="249">
        <f t="shared" si="831"/>
        <v>5590561.4296575338</v>
      </c>
      <c r="W1214" s="249">
        <f t="shared" si="831"/>
        <v>28954517.899199724</v>
      </c>
      <c r="X1214" s="249">
        <f t="shared" si="831"/>
        <v>30637793.127972428</v>
      </c>
      <c r="Y1214" s="249">
        <f t="shared" si="831"/>
        <v>31186481.185211316</v>
      </c>
      <c r="Z1214" s="249">
        <f t="shared" si="831"/>
        <v>49816112.163945928</v>
      </c>
      <c r="AA1214" s="249">
        <f t="shared" si="831"/>
        <v>5201078.6513780309</v>
      </c>
      <c r="AB1214" s="249">
        <f t="shared" si="831"/>
        <v>3678199.7733470909</v>
      </c>
      <c r="AC1214" s="249">
        <f t="shared" si="831"/>
        <v>12304380.481590668</v>
      </c>
      <c r="AD1214" s="249">
        <f t="shared" si="831"/>
        <v>6786711.4901941717</v>
      </c>
      <c r="AE1214" s="249">
        <f t="shared" si="831"/>
        <v>22990709.421297807</v>
      </c>
      <c r="AF1214" s="249">
        <f t="shared" si="831"/>
        <v>42286565.133896671</v>
      </c>
      <c r="AG1214" s="249">
        <f t="shared" si="831"/>
        <v>23120270.212635759</v>
      </c>
      <c r="AH1214" s="249">
        <f t="shared" si="831"/>
        <v>3856865.3301400258</v>
      </c>
      <c r="AI1214" s="249">
        <f t="shared" si="831"/>
        <v>19496321.894843929</v>
      </c>
      <c r="AJ1214" s="249">
        <f t="shared" si="831"/>
        <v>21391462.714711778</v>
      </c>
      <c r="AK1214" s="249">
        <f t="shared" si="831"/>
        <v>31108374.255851105</v>
      </c>
      <c r="AL1214" s="249">
        <f t="shared" si="831"/>
        <v>68100038.446420863</v>
      </c>
      <c r="AM1214" s="249">
        <f t="shared" si="831"/>
        <v>3725946.3084452748</v>
      </c>
      <c r="AN1214" s="249">
        <f t="shared" si="831"/>
        <v>8701609.7453065682</v>
      </c>
      <c r="AO1214" s="249">
        <f t="shared" si="831"/>
        <v>16666241.019365374</v>
      </c>
      <c r="AP1214" s="249">
        <f t="shared" si="831"/>
        <v>9194287.6933404431</v>
      </c>
      <c r="AQ1214" s="249">
        <f t="shared" si="831"/>
        <v>31841096.72922834</v>
      </c>
      <c r="AR1214" s="249">
        <f t="shared" si="831"/>
        <v>39992650.091364577</v>
      </c>
      <c r="AS1214" s="249">
        <f t="shared" si="831"/>
        <v>21861579.69681254</v>
      </c>
      <c r="AT1214" s="249">
        <f t="shared" si="831"/>
        <v>3811735.5717118713</v>
      </c>
      <c r="AU1214" s="249">
        <f t="shared" si="831"/>
        <v>21597785.347380243</v>
      </c>
      <c r="AV1214" s="249">
        <f t="shared" si="831"/>
        <v>21867383.826359533</v>
      </c>
      <c r="AW1214" s="249">
        <f t="shared" si="831"/>
        <v>23691656.424392901</v>
      </c>
      <c r="AX1214" s="249">
        <f t="shared" si="831"/>
        <v>53010268.710763767</v>
      </c>
      <c r="AY1214" s="249">
        <f t="shared" si="831"/>
        <v>0</v>
      </c>
      <c r="AZ1214" s="249">
        <f t="shared" si="831"/>
        <v>2081513.8357612749</v>
      </c>
      <c r="BA1214" s="249">
        <f t="shared" si="831"/>
        <v>6910059.1902781026</v>
      </c>
      <c r="BB1214" s="249">
        <f t="shared" si="831"/>
        <v>4777673.0374255944</v>
      </c>
      <c r="BC1214" s="249">
        <f t="shared" si="831"/>
        <v>19271393.856116213</v>
      </c>
      <c r="BD1214" s="249">
        <f t="shared" si="831"/>
        <v>32467953.698746558</v>
      </c>
      <c r="BE1214" s="249">
        <f t="shared" si="831"/>
        <v>15842690.635842096</v>
      </c>
      <c r="BF1214" s="249">
        <f t="shared" si="831"/>
        <v>1859559.6533163155</v>
      </c>
      <c r="BG1214" s="249">
        <f t="shared" si="831"/>
        <v>15560820.884579396</v>
      </c>
      <c r="BH1214" s="249">
        <f t="shared" si="831"/>
        <v>15593707.049569663</v>
      </c>
      <c r="BI1214" s="249">
        <f t="shared" si="831"/>
        <v>20155006.047125373</v>
      </c>
      <c r="BJ1214" s="249">
        <f t="shared" si="831"/>
        <v>40142814.60617391</v>
      </c>
      <c r="BK1214" s="249">
        <f t="shared" si="831"/>
        <v>5573370.0685420977</v>
      </c>
      <c r="BL1214" s="249">
        <f t="shared" si="831"/>
        <v>5215291.6327199489</v>
      </c>
      <c r="BM1214" s="249">
        <f t="shared" si="831"/>
        <v>11275136.972237816</v>
      </c>
      <c r="BN1214" s="249">
        <f t="shared" si="831"/>
        <v>6291730.9451111313</v>
      </c>
      <c r="BO1214" s="249">
        <f t="shared" si="831"/>
        <v>22727793.904815774</v>
      </c>
      <c r="BP1214" s="249">
        <f t="shared" si="831"/>
        <v>35621509.025222413</v>
      </c>
      <c r="BQ1214" s="249">
        <f t="shared" si="831"/>
        <v>19210701.95613512</v>
      </c>
      <c r="BR1214" s="249">
        <f t="shared" si="831"/>
        <v>3346683.4770310936</v>
      </c>
      <c r="BS1214" s="249">
        <f t="shared" si="831"/>
        <v>18158415.480448943</v>
      </c>
      <c r="BT1214" s="249">
        <f t="shared" si="831"/>
        <v>17250757.396959294</v>
      </c>
      <c r="BU1214" s="249">
        <f t="shared" si="831"/>
        <v>17695124.145264421</v>
      </c>
      <c r="BV1214" s="249">
        <f t="shared" si="831"/>
        <v>37932650.854495309</v>
      </c>
      <c r="BW1214" s="224">
        <f t="shared" si="729"/>
        <v>1179752521.3191347</v>
      </c>
    </row>
    <row r="1215" spans="1:75" x14ac:dyDescent="0.25">
      <c r="A1215" s="180" t="s">
        <v>1083</v>
      </c>
      <c r="N1215" s="249">
        <f>(O1204*N898)</f>
        <v>29055000</v>
      </c>
      <c r="O1215" s="249">
        <f>O1213-O1214</f>
        <v>29055000</v>
      </c>
      <c r="P1215" s="249">
        <f t="shared" ref="P1215:BV1215" si="832">P1213-P1214</f>
        <v>26822985.700702749</v>
      </c>
      <c r="Q1215" s="249">
        <f t="shared" si="832"/>
        <v>18452743.963905159</v>
      </c>
      <c r="R1215" s="249">
        <f t="shared" si="832"/>
        <v>10804188.915038737</v>
      </c>
      <c r="S1215" s="249">
        <f t="shared" si="832"/>
        <v>42076645.372242361</v>
      </c>
      <c r="T1215" s="249">
        <f t="shared" si="832"/>
        <v>61092166.828237735</v>
      </c>
      <c r="U1215" s="249">
        <f t="shared" si="832"/>
        <v>33308921.613358188</v>
      </c>
      <c r="V1215" s="249">
        <f t="shared" si="832"/>
        <v>27718360.183700655</v>
      </c>
      <c r="W1215" s="249">
        <f t="shared" si="832"/>
        <v>31849969.689119697</v>
      </c>
      <c r="X1215" s="249">
        <f t="shared" si="832"/>
        <v>33701572.440769672</v>
      </c>
      <c r="Y1215" s="249">
        <f t="shared" si="832"/>
        <v>34305129.303732455</v>
      </c>
      <c r="Z1215" s="249">
        <f t="shared" si="832"/>
        <v>54797723.380340531</v>
      </c>
      <c r="AA1215" s="249">
        <f t="shared" si="832"/>
        <v>49596644.728962503</v>
      </c>
      <c r="AB1215" s="249">
        <f t="shared" si="832"/>
        <v>45918444.955615416</v>
      </c>
      <c r="AC1215" s="249">
        <f t="shared" si="832"/>
        <v>33614064.47402475</v>
      </c>
      <c r="AD1215" s="249">
        <f t="shared" si="832"/>
        <v>26827352.983830579</v>
      </c>
      <c r="AE1215" s="249">
        <f t="shared" si="832"/>
        <v>24523423.382717665</v>
      </c>
      <c r="AF1215" s="249">
        <f t="shared" si="832"/>
        <v>45105669.476156436</v>
      </c>
      <c r="AG1215" s="249">
        <f t="shared" si="832"/>
        <v>24661621.560144808</v>
      </c>
      <c r="AH1215" s="249">
        <f t="shared" si="832"/>
        <v>20804756.230004784</v>
      </c>
      <c r="AI1215" s="249">
        <f t="shared" si="832"/>
        <v>20796076.687833525</v>
      </c>
      <c r="AJ1215" s="249">
        <f t="shared" si="832"/>
        <v>22817560.2290259</v>
      </c>
      <c r="AK1215" s="249">
        <f t="shared" si="832"/>
        <v>33182265.872907847</v>
      </c>
      <c r="AL1215" s="249">
        <f t="shared" si="832"/>
        <v>72640041.009515569</v>
      </c>
      <c r="AM1215" s="249">
        <f t="shared" si="832"/>
        <v>68914094.701070294</v>
      </c>
      <c r="AN1215" s="249">
        <f t="shared" si="832"/>
        <v>60212484.955763727</v>
      </c>
      <c r="AO1215" s="249">
        <f t="shared" si="832"/>
        <v>43546243.936398357</v>
      </c>
      <c r="AP1215" s="249">
        <f t="shared" si="832"/>
        <v>34351956.243057914</v>
      </c>
      <c r="AQ1215" s="249">
        <f t="shared" si="832"/>
        <v>35025206.402151182</v>
      </c>
      <c r="AR1215" s="249">
        <f t="shared" si="832"/>
        <v>43991915.100501046</v>
      </c>
      <c r="AS1215" s="249">
        <f t="shared" si="832"/>
        <v>24047737.666493796</v>
      </c>
      <c r="AT1215" s="249">
        <f t="shared" si="832"/>
        <v>20236002.094781924</v>
      </c>
      <c r="AU1215" s="249">
        <f t="shared" si="832"/>
        <v>23757563.88211827</v>
      </c>
      <c r="AV1215" s="249">
        <f t="shared" si="832"/>
        <v>24054122.208995484</v>
      </c>
      <c r="AW1215" s="249">
        <f t="shared" si="832"/>
        <v>26060822.066832185</v>
      </c>
      <c r="AX1215" s="249">
        <f t="shared" si="832"/>
        <v>58311295.581840158</v>
      </c>
      <c r="AY1215" s="249">
        <f t="shared" si="832"/>
        <v>58311295.581840158</v>
      </c>
      <c r="AZ1215" s="249">
        <f t="shared" si="832"/>
        <v>56229781.746078886</v>
      </c>
      <c r="BA1215" s="249">
        <f t="shared" si="832"/>
        <v>49319722.555800781</v>
      </c>
      <c r="BB1215" s="249">
        <f t="shared" si="832"/>
        <v>44542049.518375188</v>
      </c>
      <c r="BC1215" s="249">
        <f t="shared" si="832"/>
        <v>25270655.662258975</v>
      </c>
      <c r="BD1215" s="249">
        <f t="shared" si="832"/>
        <v>38961544.43849586</v>
      </c>
      <c r="BE1215" s="249">
        <f t="shared" si="832"/>
        <v>23118853.802653763</v>
      </c>
      <c r="BF1215" s="249">
        <f t="shared" si="832"/>
        <v>21259294.149337448</v>
      </c>
      <c r="BG1215" s="249">
        <f t="shared" si="832"/>
        <v>18672985.061495274</v>
      </c>
      <c r="BH1215" s="249">
        <f t="shared" si="832"/>
        <v>18712448.45948359</v>
      </c>
      <c r="BI1215" s="249">
        <f t="shared" si="832"/>
        <v>24186007.256550442</v>
      </c>
      <c r="BJ1215" s="249">
        <f t="shared" si="832"/>
        <v>48171377.527408697</v>
      </c>
      <c r="BK1215" s="249">
        <f t="shared" si="832"/>
        <v>42598007.458866596</v>
      </c>
      <c r="BL1215" s="249">
        <f t="shared" si="832"/>
        <v>37382715.826146647</v>
      </c>
      <c r="BM1215" s="249">
        <f t="shared" si="832"/>
        <v>26107578.853908829</v>
      </c>
      <c r="BN1215" s="249">
        <f t="shared" si="832"/>
        <v>19815847.908797696</v>
      </c>
      <c r="BO1215" s="249">
        <f t="shared" si="832"/>
        <v>25758166.425457876</v>
      </c>
      <c r="BP1215" s="249">
        <f t="shared" si="832"/>
        <v>40371043.561918743</v>
      </c>
      <c r="BQ1215" s="249">
        <f t="shared" si="832"/>
        <v>21772128.883619804</v>
      </c>
      <c r="BR1215" s="249">
        <f t="shared" si="832"/>
        <v>18425445.406588711</v>
      </c>
      <c r="BS1215" s="249">
        <f t="shared" si="832"/>
        <v>20579537.544508804</v>
      </c>
      <c r="BT1215" s="249">
        <f t="shared" si="832"/>
        <v>19550858.383220535</v>
      </c>
      <c r="BU1215" s="249">
        <f t="shared" si="832"/>
        <v>20054474.031299677</v>
      </c>
      <c r="BV1215" s="249">
        <f t="shared" si="832"/>
        <v>42990337.635094695</v>
      </c>
      <c r="BW1215" s="224">
        <f t="shared" si="729"/>
        <v>2078199931.5010991</v>
      </c>
    </row>
    <row r="1216" spans="1:75" ht="16.5" thickBot="1" x14ac:dyDescent="0.3">
      <c r="BW1216" s="224">
        <f t="shared" si="729"/>
        <v>0</v>
      </c>
    </row>
    <row r="1217" spans="1:75" ht="16.5" thickBot="1" x14ac:dyDescent="0.3">
      <c r="A1217" s="387" t="s">
        <v>1089</v>
      </c>
      <c r="BW1217" s="224">
        <f t="shared" si="729"/>
        <v>0</v>
      </c>
    </row>
    <row r="1218" spans="1:75" x14ac:dyDescent="0.25">
      <c r="A1218" s="636" t="s">
        <v>1078</v>
      </c>
      <c r="BW1218" s="224">
        <f t="shared" si="729"/>
        <v>0</v>
      </c>
    </row>
    <row r="1219" spans="1:75" x14ac:dyDescent="0.25">
      <c r="A1219" s="180" t="s">
        <v>1079</v>
      </c>
      <c r="O1219" s="360">
        <f t="shared" ref="O1219:AT1219" si="833">N772</f>
        <v>34</v>
      </c>
      <c r="P1219" s="360">
        <f t="shared" si="833"/>
        <v>34</v>
      </c>
      <c r="Q1219" s="360">
        <f t="shared" si="833"/>
        <v>32.505360053399997</v>
      </c>
      <c r="R1219" s="360">
        <f t="shared" si="833"/>
        <v>26.900334285215997</v>
      </c>
      <c r="S1219" s="360">
        <f t="shared" si="833"/>
        <v>22.013168380127997</v>
      </c>
      <c r="T1219" s="360">
        <f t="shared" si="833"/>
        <v>14.159748086156002</v>
      </c>
      <c r="U1219" s="360">
        <f t="shared" si="833"/>
        <v>21.807555527513596</v>
      </c>
      <c r="V1219" s="360">
        <f t="shared" si="833"/>
        <v>11.541592191556802</v>
      </c>
      <c r="W1219" s="360">
        <f t="shared" si="833"/>
        <v>9.119901962308802</v>
      </c>
      <c r="X1219" s="360">
        <f t="shared" si="833"/>
        <v>11.735478577768802</v>
      </c>
      <c r="Y1219" s="360">
        <f t="shared" si="833"/>
        <v>11.588610192343998</v>
      </c>
      <c r="Z1219" s="360">
        <f t="shared" si="833"/>
        <v>14.249003054059999</v>
      </c>
      <c r="AA1219" s="360">
        <f t="shared" si="833"/>
        <v>29.019335741792801</v>
      </c>
      <c r="AB1219" s="360">
        <f t="shared" si="833"/>
        <v>25.002704211567202</v>
      </c>
      <c r="AC1219" s="360">
        <f t="shared" si="833"/>
        <v>22.205273285600207</v>
      </c>
      <c r="AD1219" s="360">
        <f t="shared" si="833"/>
        <v>13.366078943227206</v>
      </c>
      <c r="AE1219" s="360">
        <f t="shared" si="833"/>
        <v>8.4831905976372077</v>
      </c>
      <c r="AF1219" s="360">
        <f t="shared" si="833"/>
        <v>13.648457600007202</v>
      </c>
      <c r="AG1219" s="360">
        <f t="shared" si="833"/>
        <v>19.621881886167994</v>
      </c>
      <c r="AH1219" s="360">
        <f t="shared" si="833"/>
        <v>11.049887300443197</v>
      </c>
      <c r="AI1219" s="360">
        <f t="shared" si="833"/>
        <v>8.5867937561731988</v>
      </c>
      <c r="AJ1219" s="360">
        <f t="shared" si="833"/>
        <v>11.025545983067198</v>
      </c>
      <c r="AK1219" s="360">
        <f t="shared" si="833"/>
        <v>10.894896628845597</v>
      </c>
      <c r="AL1219" s="360">
        <f t="shared" si="833"/>
        <v>13.258822002003203</v>
      </c>
      <c r="AM1219" s="360">
        <f t="shared" si="833"/>
        <v>26.946150498944004</v>
      </c>
      <c r="AN1219" s="360">
        <f t="shared" si="833"/>
        <v>25.043939042936003</v>
      </c>
      <c r="AO1219" s="360">
        <f t="shared" si="833"/>
        <v>20.536436259150804</v>
      </c>
      <c r="AP1219" s="360">
        <f t="shared" si="833"/>
        <v>11.835704472886402</v>
      </c>
      <c r="AQ1219" s="360">
        <f t="shared" si="833"/>
        <v>7.0428842771432025</v>
      </c>
      <c r="AR1219" s="360">
        <f t="shared" si="833"/>
        <v>14.656464691149843</v>
      </c>
      <c r="AS1219" s="360">
        <f t="shared" si="833"/>
        <v>21.595772199724315</v>
      </c>
      <c r="AT1219" s="360">
        <f t="shared" si="833"/>
        <v>11.706450641255762</v>
      </c>
      <c r="AU1219" s="360">
        <f t="shared" ref="AU1219:BV1219" si="834">AT772</f>
        <v>9.4827424563657612</v>
      </c>
      <c r="AV1219" s="360">
        <f t="shared" si="834"/>
        <v>11.895413391853676</v>
      </c>
      <c r="AW1219" s="360">
        <f t="shared" si="834"/>
        <v>11.729899970699043</v>
      </c>
      <c r="AX1219" s="360">
        <f t="shared" si="834"/>
        <v>14.346973517510401</v>
      </c>
      <c r="AY1219" s="360">
        <f t="shared" si="834"/>
        <v>29.316029221755119</v>
      </c>
      <c r="AZ1219" s="360">
        <f t="shared" si="834"/>
        <v>29.316029221755119</v>
      </c>
      <c r="BA1219" s="360">
        <f t="shared" si="834"/>
        <v>27.78547149700632</v>
      </c>
      <c r="BB1219" s="360">
        <f t="shared" si="834"/>
        <v>22.704436583643123</v>
      </c>
      <c r="BC1219" s="360">
        <f t="shared" si="834"/>
        <v>19.476097623883206</v>
      </c>
      <c r="BD1219" s="360">
        <f t="shared" si="834"/>
        <v>11.452512340971468</v>
      </c>
      <c r="BE1219" s="360">
        <f t="shared" si="834"/>
        <v>19.219632469292875</v>
      </c>
      <c r="BF1219" s="360">
        <f t="shared" si="834"/>
        <v>9.5104154201912365</v>
      </c>
      <c r="BG1219" s="360">
        <f t="shared" si="834"/>
        <v>8.6432944141864763</v>
      </c>
      <c r="BH1219" s="360">
        <f t="shared" si="834"/>
        <v>9.6418912198514377</v>
      </c>
      <c r="BI1219" s="360">
        <f t="shared" si="834"/>
        <v>9.3787036909285302</v>
      </c>
      <c r="BJ1219" s="360">
        <f t="shared" si="834"/>
        <v>11.780784414802477</v>
      </c>
      <c r="BK1219" s="360">
        <f t="shared" si="834"/>
        <v>24.665569845282395</v>
      </c>
      <c r="BL1219" s="360">
        <f t="shared" si="834"/>
        <v>21.681688952190395</v>
      </c>
      <c r="BM1219" s="360">
        <f t="shared" si="834"/>
        <v>18.378076645077993</v>
      </c>
      <c r="BN1219" s="360">
        <f t="shared" si="834"/>
        <v>11.029668060077192</v>
      </c>
      <c r="BO1219" s="360">
        <f t="shared" si="834"/>
        <v>6.9254684783819931</v>
      </c>
      <c r="BP1219" s="360">
        <f t="shared" si="834"/>
        <v>13.339989566651626</v>
      </c>
      <c r="BQ1219" s="360">
        <f t="shared" si="834"/>
        <v>20.929576590873815</v>
      </c>
      <c r="BR1219" s="360">
        <f t="shared" si="834"/>
        <v>10.796744538670721</v>
      </c>
      <c r="BS1219" s="360">
        <f t="shared" si="834"/>
        <v>9.0020307379131204</v>
      </c>
      <c r="BT1219" s="360">
        <f t="shared" si="834"/>
        <v>11.068200525956374</v>
      </c>
      <c r="BU1219" s="360">
        <f t="shared" si="834"/>
        <v>10.913605040354984</v>
      </c>
      <c r="BV1219" s="360">
        <f t="shared" si="834"/>
        <v>13.488249175912749</v>
      </c>
      <c r="BW1219" s="418">
        <f t="shared" si="729"/>
        <v>997.04661794221431</v>
      </c>
    </row>
    <row r="1220" spans="1:75" x14ac:dyDescent="0.25">
      <c r="A1220" s="180" t="s">
        <v>1080</v>
      </c>
      <c r="O1220" s="360">
        <f t="shared" ref="O1220:AT1220" si="835">O775</f>
        <v>0</v>
      </c>
      <c r="P1220" s="360">
        <f t="shared" si="835"/>
        <v>0</v>
      </c>
      <c r="Q1220" s="360">
        <f t="shared" si="835"/>
        <v>0</v>
      </c>
      <c r="R1220" s="360">
        <f t="shared" si="835"/>
        <v>0</v>
      </c>
      <c r="S1220" s="360">
        <f t="shared" si="835"/>
        <v>9.1382774094152062</v>
      </c>
      <c r="T1220" s="360">
        <f t="shared" si="835"/>
        <v>33.816874074373914</v>
      </c>
      <c r="U1220" s="360">
        <f t="shared" si="835"/>
        <v>3.5839472939113683</v>
      </c>
      <c r="V1220" s="360">
        <f t="shared" si="835"/>
        <v>0</v>
      </c>
      <c r="W1220" s="360">
        <f t="shared" si="835"/>
        <v>16.698150908782566</v>
      </c>
      <c r="X1220" s="360">
        <f t="shared" si="835"/>
        <v>13.759463845387991</v>
      </c>
      <c r="Y1220" s="360">
        <f t="shared" si="835"/>
        <v>19.759196526587999</v>
      </c>
      <c r="Z1220" s="360">
        <f t="shared" si="835"/>
        <v>49.593535577884168</v>
      </c>
      <c r="AA1220" s="360">
        <f t="shared" si="835"/>
        <v>0</v>
      </c>
      <c r="AB1220" s="360">
        <f t="shared" si="835"/>
        <v>0</v>
      </c>
      <c r="AC1220" s="360">
        <f t="shared" si="835"/>
        <v>0</v>
      </c>
      <c r="AD1220" s="360">
        <f t="shared" si="835"/>
        <v>0</v>
      </c>
      <c r="AE1220" s="360">
        <f t="shared" si="835"/>
        <v>22.225839002378994</v>
      </c>
      <c r="AF1220" s="360">
        <f t="shared" si="835"/>
        <v>30.500776643870783</v>
      </c>
      <c r="AG1220" s="360">
        <f t="shared" si="835"/>
        <v>5.2403645398292014</v>
      </c>
      <c r="AH1220" s="360">
        <f t="shared" si="835"/>
        <v>0</v>
      </c>
      <c r="AI1220" s="360">
        <f t="shared" si="835"/>
        <v>16.220684705727997</v>
      </c>
      <c r="AJ1220" s="360">
        <f t="shared" si="835"/>
        <v>13.487971431835396</v>
      </c>
      <c r="AK1220" s="360">
        <f t="shared" si="835"/>
        <v>18.937452875661609</v>
      </c>
      <c r="AL1220" s="360">
        <f t="shared" si="835"/>
        <v>47.370016620620802</v>
      </c>
      <c r="AM1220" s="360">
        <f t="shared" si="835"/>
        <v>0</v>
      </c>
      <c r="AN1220" s="360">
        <f t="shared" si="835"/>
        <v>0</v>
      </c>
      <c r="AO1220" s="360">
        <f t="shared" si="835"/>
        <v>0</v>
      </c>
      <c r="AP1220" s="360">
        <f t="shared" si="835"/>
        <v>0</v>
      </c>
      <c r="AQ1220" s="360">
        <f t="shared" si="835"/>
        <v>24.524885826871845</v>
      </c>
      <c r="AR1220" s="360">
        <f t="shared" si="835"/>
        <v>31.857506200564067</v>
      </c>
      <c r="AS1220" s="360">
        <f t="shared" si="835"/>
        <v>3.6181214891342464</v>
      </c>
      <c r="AT1220" s="360">
        <f t="shared" si="835"/>
        <v>0</v>
      </c>
      <c r="AU1220" s="360">
        <f t="shared" ref="AU1220:BV1220" si="836">AU775</f>
        <v>16.138147926088308</v>
      </c>
      <c r="AV1220" s="360">
        <f t="shared" si="836"/>
        <v>13.368986545036567</v>
      </c>
      <c r="AW1220" s="360">
        <f t="shared" si="836"/>
        <v>19.171273759323356</v>
      </c>
      <c r="AX1220" s="360">
        <f t="shared" si="836"/>
        <v>48.795243267808324</v>
      </c>
      <c r="AY1220" s="360">
        <f t="shared" si="836"/>
        <v>0</v>
      </c>
      <c r="AZ1220" s="360">
        <f t="shared" si="836"/>
        <v>0</v>
      </c>
      <c r="BA1220" s="360">
        <f t="shared" si="836"/>
        <v>0</v>
      </c>
      <c r="BB1220" s="360">
        <f t="shared" si="836"/>
        <v>0</v>
      </c>
      <c r="BC1220" s="360">
        <f t="shared" si="836"/>
        <v>4.7014284292787849</v>
      </c>
      <c r="BD1220" s="360">
        <f t="shared" si="836"/>
        <v>29.122267316424605</v>
      </c>
      <c r="BE1220" s="360">
        <f t="shared" si="836"/>
        <v>0</v>
      </c>
      <c r="BF1220" s="360">
        <f t="shared" si="836"/>
        <v>0</v>
      </c>
      <c r="BG1220" s="360">
        <f t="shared" si="836"/>
        <v>11.71180927216656</v>
      </c>
      <c r="BH1220" s="360">
        <f t="shared" si="836"/>
        <v>10.157594349886573</v>
      </c>
      <c r="BI1220" s="360">
        <f t="shared" si="836"/>
        <v>15.491841184765589</v>
      </c>
      <c r="BJ1220" s="360">
        <f t="shared" si="836"/>
        <v>40.290974147460354</v>
      </c>
      <c r="BK1220" s="360">
        <f t="shared" si="836"/>
        <v>0</v>
      </c>
      <c r="BL1220" s="360">
        <f t="shared" si="836"/>
        <v>0</v>
      </c>
      <c r="BM1220" s="360">
        <f t="shared" si="836"/>
        <v>0</v>
      </c>
      <c r="BN1220" s="360">
        <f t="shared" si="836"/>
        <v>0</v>
      </c>
      <c r="BO1220" s="360">
        <f t="shared" si="836"/>
        <v>20.707367052539233</v>
      </c>
      <c r="BP1220" s="360">
        <f t="shared" si="836"/>
        <v>30.014133371586993</v>
      </c>
      <c r="BQ1220" s="360">
        <f t="shared" si="836"/>
        <v>1.4351085249441056</v>
      </c>
      <c r="BR1220" s="360">
        <f t="shared" si="836"/>
        <v>0</v>
      </c>
      <c r="BS1220" s="360">
        <f t="shared" si="836"/>
        <v>13.924956065853653</v>
      </c>
      <c r="BT1220" s="360">
        <f t="shared" si="836"/>
        <v>11.538552771921808</v>
      </c>
      <c r="BU1220" s="360">
        <f t="shared" si="836"/>
        <v>17.026339681178566</v>
      </c>
      <c r="BV1220" s="360">
        <f t="shared" si="836"/>
        <v>43.8377304463177</v>
      </c>
      <c r="BW1220" s="418">
        <f t="shared" si="729"/>
        <v>707.76681908541912</v>
      </c>
    </row>
    <row r="1221" spans="1:75" x14ac:dyDescent="0.25">
      <c r="A1221" s="180" t="s">
        <v>1081</v>
      </c>
      <c r="O1221" s="360">
        <f>O1219+O1220</f>
        <v>34</v>
      </c>
      <c r="P1221" s="360">
        <f t="shared" ref="P1221:BV1221" si="837">P1219+P1220</f>
        <v>34</v>
      </c>
      <c r="Q1221" s="360">
        <f t="shared" si="837"/>
        <v>32.505360053399997</v>
      </c>
      <c r="R1221" s="360">
        <f t="shared" si="837"/>
        <v>26.900334285215997</v>
      </c>
      <c r="S1221" s="360">
        <f t="shared" si="837"/>
        <v>31.151445789543203</v>
      </c>
      <c r="T1221" s="360">
        <f t="shared" si="837"/>
        <v>47.976622160529914</v>
      </c>
      <c r="U1221" s="360">
        <f t="shared" si="837"/>
        <v>25.391502821424965</v>
      </c>
      <c r="V1221" s="360">
        <f t="shared" si="837"/>
        <v>11.541592191556802</v>
      </c>
      <c r="W1221" s="360">
        <f t="shared" si="837"/>
        <v>25.818052871091368</v>
      </c>
      <c r="X1221" s="360">
        <f t="shared" si="837"/>
        <v>25.494942423156793</v>
      </c>
      <c r="Y1221" s="360">
        <f t="shared" si="837"/>
        <v>31.347806718931999</v>
      </c>
      <c r="Z1221" s="360">
        <f t="shared" si="837"/>
        <v>63.842538631944166</v>
      </c>
      <c r="AA1221" s="360">
        <f t="shared" si="837"/>
        <v>29.019335741792801</v>
      </c>
      <c r="AB1221" s="360">
        <f t="shared" si="837"/>
        <v>25.002704211567202</v>
      </c>
      <c r="AC1221" s="360">
        <f t="shared" si="837"/>
        <v>22.205273285600207</v>
      </c>
      <c r="AD1221" s="360">
        <f t="shared" si="837"/>
        <v>13.366078943227206</v>
      </c>
      <c r="AE1221" s="360">
        <f t="shared" si="837"/>
        <v>30.709029600016201</v>
      </c>
      <c r="AF1221" s="360">
        <f t="shared" si="837"/>
        <v>44.149234243877984</v>
      </c>
      <c r="AG1221" s="360">
        <f t="shared" si="837"/>
        <v>24.862246425997196</v>
      </c>
      <c r="AH1221" s="360">
        <f t="shared" si="837"/>
        <v>11.049887300443197</v>
      </c>
      <c r="AI1221" s="360">
        <f t="shared" si="837"/>
        <v>24.807478461901198</v>
      </c>
      <c r="AJ1221" s="360">
        <f t="shared" si="837"/>
        <v>24.513517414902594</v>
      </c>
      <c r="AK1221" s="360">
        <f t="shared" si="837"/>
        <v>29.832349504507206</v>
      </c>
      <c r="AL1221" s="360">
        <f t="shared" si="837"/>
        <v>60.628838622624002</v>
      </c>
      <c r="AM1221" s="360">
        <f t="shared" si="837"/>
        <v>26.946150498944004</v>
      </c>
      <c r="AN1221" s="360">
        <f t="shared" si="837"/>
        <v>25.043939042936003</v>
      </c>
      <c r="AO1221" s="360">
        <f t="shared" si="837"/>
        <v>20.536436259150804</v>
      </c>
      <c r="AP1221" s="360">
        <f t="shared" si="837"/>
        <v>11.835704472886402</v>
      </c>
      <c r="AQ1221" s="360">
        <f t="shared" si="837"/>
        <v>31.567770104015047</v>
      </c>
      <c r="AR1221" s="360">
        <f t="shared" si="837"/>
        <v>46.51397089171391</v>
      </c>
      <c r="AS1221" s="360">
        <f t="shared" si="837"/>
        <v>25.213893688858562</v>
      </c>
      <c r="AT1221" s="360">
        <f t="shared" si="837"/>
        <v>11.706450641255762</v>
      </c>
      <c r="AU1221" s="360">
        <f t="shared" si="837"/>
        <v>25.620890382454071</v>
      </c>
      <c r="AV1221" s="360">
        <f t="shared" si="837"/>
        <v>25.264399936890243</v>
      </c>
      <c r="AW1221" s="360">
        <f t="shared" si="837"/>
        <v>30.9011737300224</v>
      </c>
      <c r="AX1221" s="360">
        <f t="shared" si="837"/>
        <v>63.142216785318723</v>
      </c>
      <c r="AY1221" s="360">
        <f t="shared" si="837"/>
        <v>29.316029221755119</v>
      </c>
      <c r="AZ1221" s="360">
        <f t="shared" si="837"/>
        <v>29.316029221755119</v>
      </c>
      <c r="BA1221" s="360">
        <f t="shared" si="837"/>
        <v>27.78547149700632</v>
      </c>
      <c r="BB1221" s="360">
        <f t="shared" si="837"/>
        <v>22.704436583643123</v>
      </c>
      <c r="BC1221" s="360">
        <f t="shared" si="837"/>
        <v>24.177526053161991</v>
      </c>
      <c r="BD1221" s="360">
        <f t="shared" si="837"/>
        <v>40.574779657396071</v>
      </c>
      <c r="BE1221" s="360">
        <f t="shared" si="837"/>
        <v>19.219632469292875</v>
      </c>
      <c r="BF1221" s="360">
        <f t="shared" si="837"/>
        <v>9.5104154201912365</v>
      </c>
      <c r="BG1221" s="360">
        <f t="shared" si="837"/>
        <v>20.355103686353036</v>
      </c>
      <c r="BH1221" s="360">
        <f t="shared" si="837"/>
        <v>19.79948556973801</v>
      </c>
      <c r="BI1221" s="360">
        <f t="shared" si="837"/>
        <v>24.870544875694119</v>
      </c>
      <c r="BJ1221" s="360">
        <f t="shared" si="837"/>
        <v>52.071758562262829</v>
      </c>
      <c r="BK1221" s="360">
        <f t="shared" si="837"/>
        <v>24.665569845282395</v>
      </c>
      <c r="BL1221" s="360">
        <f t="shared" si="837"/>
        <v>21.681688952190395</v>
      </c>
      <c r="BM1221" s="360">
        <f t="shared" si="837"/>
        <v>18.378076645077993</v>
      </c>
      <c r="BN1221" s="360">
        <f t="shared" si="837"/>
        <v>11.029668060077192</v>
      </c>
      <c r="BO1221" s="360">
        <f t="shared" si="837"/>
        <v>27.632835530921227</v>
      </c>
      <c r="BP1221" s="360">
        <f t="shared" si="837"/>
        <v>43.354122938238618</v>
      </c>
      <c r="BQ1221" s="360">
        <f t="shared" si="837"/>
        <v>22.36468511581792</v>
      </c>
      <c r="BR1221" s="360">
        <f t="shared" si="837"/>
        <v>10.796744538670721</v>
      </c>
      <c r="BS1221" s="360">
        <f t="shared" si="837"/>
        <v>22.926986803766773</v>
      </c>
      <c r="BT1221" s="360">
        <f t="shared" si="837"/>
        <v>22.606753297878182</v>
      </c>
      <c r="BU1221" s="360">
        <f t="shared" si="837"/>
        <v>27.93994472153355</v>
      </c>
      <c r="BV1221" s="360">
        <f t="shared" si="837"/>
        <v>57.325979622230449</v>
      </c>
      <c r="BW1221" s="418">
        <f t="shared" si="729"/>
        <v>1704.8134370276334</v>
      </c>
    </row>
    <row r="1222" spans="1:75" x14ac:dyDescent="0.25">
      <c r="A1222" s="180" t="s">
        <v>1082</v>
      </c>
      <c r="O1222" s="360">
        <f t="shared" ref="O1222:AT1222" si="838">O690+O696</f>
        <v>0</v>
      </c>
      <c r="P1222" s="360">
        <f t="shared" si="838"/>
        <v>1.4946399466000011</v>
      </c>
      <c r="Q1222" s="360">
        <f t="shared" si="838"/>
        <v>5.6050257681840003</v>
      </c>
      <c r="R1222" s="360">
        <f t="shared" si="838"/>
        <v>4.8871659050880014</v>
      </c>
      <c r="S1222" s="360">
        <f t="shared" si="838"/>
        <v>16.991697703387203</v>
      </c>
      <c r="T1222" s="360">
        <f t="shared" si="838"/>
        <v>26.169066633016314</v>
      </c>
      <c r="U1222" s="360">
        <f t="shared" si="838"/>
        <v>13.849910629868162</v>
      </c>
      <c r="V1222" s="360">
        <f t="shared" si="838"/>
        <v>2.4216902292480009</v>
      </c>
      <c r="W1222" s="360">
        <f t="shared" si="838"/>
        <v>14.082574293322564</v>
      </c>
      <c r="X1222" s="360">
        <f t="shared" si="838"/>
        <v>13.906332230812797</v>
      </c>
      <c r="Y1222" s="360">
        <f t="shared" si="838"/>
        <v>17.098803664872001</v>
      </c>
      <c r="Z1222" s="360">
        <f t="shared" si="838"/>
        <v>34.823202890151364</v>
      </c>
      <c r="AA1222" s="360">
        <f t="shared" si="838"/>
        <v>4.0166315302255988</v>
      </c>
      <c r="AB1222" s="360">
        <f t="shared" si="838"/>
        <v>2.7974309259669976</v>
      </c>
      <c r="AC1222" s="360">
        <f t="shared" si="838"/>
        <v>8.8391943423730002</v>
      </c>
      <c r="AD1222" s="360">
        <f t="shared" si="838"/>
        <v>4.8828883455899996</v>
      </c>
      <c r="AE1222" s="360">
        <f t="shared" si="838"/>
        <v>17.060572000009</v>
      </c>
      <c r="AF1222" s="360">
        <f t="shared" si="838"/>
        <v>24.527352357709994</v>
      </c>
      <c r="AG1222" s="360">
        <f t="shared" si="838"/>
        <v>13.812359125553998</v>
      </c>
      <c r="AH1222" s="360">
        <f t="shared" si="838"/>
        <v>2.463093544269999</v>
      </c>
      <c r="AI1222" s="360">
        <f t="shared" si="838"/>
        <v>13.781932478833998</v>
      </c>
      <c r="AJ1222" s="360">
        <f t="shared" si="838"/>
        <v>13.618620786056997</v>
      </c>
      <c r="AK1222" s="360">
        <f t="shared" si="838"/>
        <v>16.573527502504003</v>
      </c>
      <c r="AL1222" s="360">
        <f t="shared" si="838"/>
        <v>33.682688123680002</v>
      </c>
      <c r="AM1222" s="360">
        <f t="shared" si="838"/>
        <v>1.9022114560080008</v>
      </c>
      <c r="AN1222" s="360">
        <f t="shared" si="838"/>
        <v>4.5075027837851973</v>
      </c>
      <c r="AO1222" s="360">
        <f t="shared" si="838"/>
        <v>8.7007317862644022</v>
      </c>
      <c r="AP1222" s="360">
        <f t="shared" si="838"/>
        <v>4.7928201957431993</v>
      </c>
      <c r="AQ1222" s="360">
        <f t="shared" si="838"/>
        <v>16.911305412865204</v>
      </c>
      <c r="AR1222" s="360">
        <f t="shared" si="838"/>
        <v>24.918198691989595</v>
      </c>
      <c r="AS1222" s="360">
        <f t="shared" si="838"/>
        <v>13.507443047602802</v>
      </c>
      <c r="AT1222" s="360">
        <f t="shared" si="838"/>
        <v>2.22370818489</v>
      </c>
      <c r="AU1222" s="360">
        <f t="shared" ref="AU1222:BV1222" si="839">AU690+AU696</f>
        <v>13.725476990600397</v>
      </c>
      <c r="AV1222" s="360">
        <f t="shared" si="839"/>
        <v>13.534499966191202</v>
      </c>
      <c r="AW1222" s="360">
        <f t="shared" si="839"/>
        <v>16.554200212512001</v>
      </c>
      <c r="AX1222" s="360">
        <f t="shared" si="839"/>
        <v>33.8261875635636</v>
      </c>
      <c r="AY1222" s="360">
        <f t="shared" si="839"/>
        <v>0</v>
      </c>
      <c r="AZ1222" s="360">
        <f t="shared" si="839"/>
        <v>1.5305577247488003</v>
      </c>
      <c r="BA1222" s="360">
        <f t="shared" si="839"/>
        <v>5.0810349133631982</v>
      </c>
      <c r="BB1222" s="360">
        <f t="shared" si="839"/>
        <v>3.2283389597599186</v>
      </c>
      <c r="BC1222" s="360">
        <f t="shared" si="839"/>
        <v>12.72501371219052</v>
      </c>
      <c r="BD1222" s="360">
        <f t="shared" si="839"/>
        <v>21.355147188103196</v>
      </c>
      <c r="BE1222" s="360">
        <f t="shared" si="839"/>
        <v>9.709217049101639</v>
      </c>
      <c r="BF1222" s="360">
        <f t="shared" si="839"/>
        <v>0.8671210060047605</v>
      </c>
      <c r="BG1222" s="360">
        <f t="shared" si="839"/>
        <v>10.713212466501599</v>
      </c>
      <c r="BH1222" s="360">
        <f t="shared" si="839"/>
        <v>10.420781878809478</v>
      </c>
      <c r="BI1222" s="360">
        <f t="shared" si="839"/>
        <v>13.089760460891641</v>
      </c>
      <c r="BJ1222" s="360">
        <f t="shared" si="839"/>
        <v>27.406188716980438</v>
      </c>
      <c r="BK1222" s="360">
        <f t="shared" si="839"/>
        <v>2.9838808930920009</v>
      </c>
      <c r="BL1222" s="360">
        <f t="shared" si="839"/>
        <v>3.3036123071124028</v>
      </c>
      <c r="BM1222" s="360">
        <f t="shared" si="839"/>
        <v>7.3484085850008007</v>
      </c>
      <c r="BN1222" s="360">
        <f t="shared" si="839"/>
        <v>4.1041995816951991</v>
      </c>
      <c r="BO1222" s="360">
        <f t="shared" si="839"/>
        <v>14.292845964269599</v>
      </c>
      <c r="BP1222" s="360">
        <f t="shared" si="839"/>
        <v>22.424546347364799</v>
      </c>
      <c r="BQ1222" s="360">
        <f t="shared" si="839"/>
        <v>11.567940577147201</v>
      </c>
      <c r="BR1222" s="360">
        <f t="shared" si="839"/>
        <v>1.7947138007576009</v>
      </c>
      <c r="BS1222" s="360">
        <f t="shared" si="839"/>
        <v>11.858786277810401</v>
      </c>
      <c r="BT1222" s="360">
        <f t="shared" si="839"/>
        <v>11.693148257523198</v>
      </c>
      <c r="BU1222" s="360">
        <f t="shared" si="839"/>
        <v>14.451695545620803</v>
      </c>
      <c r="BV1222" s="360">
        <f t="shared" si="839"/>
        <v>29.651368770119198</v>
      </c>
      <c r="BW1222" s="418">
        <f t="shared" si="729"/>
        <v>714.09220823330782</v>
      </c>
    </row>
    <row r="1223" spans="1:75" x14ac:dyDescent="0.25">
      <c r="A1223" s="180" t="s">
        <v>1083</v>
      </c>
      <c r="O1223" s="360">
        <f>O1221-O1222</f>
        <v>34</v>
      </c>
      <c r="P1223" s="360">
        <f t="shared" ref="P1223:BV1223" si="840">P1221-P1222</f>
        <v>32.505360053399997</v>
      </c>
      <c r="Q1223" s="360">
        <f t="shared" si="840"/>
        <v>26.900334285215997</v>
      </c>
      <c r="R1223" s="360">
        <f t="shared" si="840"/>
        <v>22.013168380127997</v>
      </c>
      <c r="S1223" s="360">
        <f t="shared" si="840"/>
        <v>14.159748086156</v>
      </c>
      <c r="T1223" s="360">
        <f t="shared" si="840"/>
        <v>21.8075555275136</v>
      </c>
      <c r="U1223" s="360">
        <f t="shared" si="840"/>
        <v>11.541592191556802</v>
      </c>
      <c r="V1223" s="360">
        <f t="shared" si="840"/>
        <v>9.119901962308802</v>
      </c>
      <c r="W1223" s="360">
        <f t="shared" si="840"/>
        <v>11.735478577768804</v>
      </c>
      <c r="X1223" s="360">
        <f t="shared" si="840"/>
        <v>11.588610192343996</v>
      </c>
      <c r="Y1223" s="360">
        <f t="shared" si="840"/>
        <v>14.249003054059997</v>
      </c>
      <c r="Z1223" s="360">
        <f t="shared" si="840"/>
        <v>29.019335741792801</v>
      </c>
      <c r="AA1223" s="360">
        <f t="shared" si="840"/>
        <v>25.002704211567202</v>
      </c>
      <c r="AB1223" s="360">
        <f t="shared" si="840"/>
        <v>22.205273285600207</v>
      </c>
      <c r="AC1223" s="360">
        <f t="shared" si="840"/>
        <v>13.366078943227206</v>
      </c>
      <c r="AD1223" s="360">
        <f t="shared" si="840"/>
        <v>8.4831905976372077</v>
      </c>
      <c r="AE1223" s="360">
        <f t="shared" si="840"/>
        <v>13.648457600007202</v>
      </c>
      <c r="AF1223" s="360">
        <f t="shared" si="840"/>
        <v>19.621881886167991</v>
      </c>
      <c r="AG1223" s="360">
        <f t="shared" si="840"/>
        <v>11.049887300443197</v>
      </c>
      <c r="AH1223" s="360">
        <f t="shared" si="840"/>
        <v>8.5867937561731988</v>
      </c>
      <c r="AI1223" s="360">
        <f t="shared" si="840"/>
        <v>11.0255459830672</v>
      </c>
      <c r="AJ1223" s="360">
        <f t="shared" si="840"/>
        <v>10.894896628845597</v>
      </c>
      <c r="AK1223" s="360">
        <f t="shared" si="840"/>
        <v>13.258822002003203</v>
      </c>
      <c r="AL1223" s="360">
        <f t="shared" si="840"/>
        <v>26.946150498944</v>
      </c>
      <c r="AM1223" s="360">
        <f t="shared" si="840"/>
        <v>25.043939042936003</v>
      </c>
      <c r="AN1223" s="360">
        <f t="shared" si="840"/>
        <v>20.536436259150804</v>
      </c>
      <c r="AO1223" s="360">
        <f t="shared" si="840"/>
        <v>11.835704472886402</v>
      </c>
      <c r="AP1223" s="360">
        <f t="shared" si="840"/>
        <v>7.0428842771432025</v>
      </c>
      <c r="AQ1223" s="360">
        <f t="shared" si="840"/>
        <v>14.656464691149843</v>
      </c>
      <c r="AR1223" s="360">
        <f t="shared" si="840"/>
        <v>21.595772199724315</v>
      </c>
      <c r="AS1223" s="360">
        <f t="shared" si="840"/>
        <v>11.70645064125576</v>
      </c>
      <c r="AT1223" s="360">
        <f t="shared" si="840"/>
        <v>9.4827424563657612</v>
      </c>
      <c r="AU1223" s="360">
        <f t="shared" si="840"/>
        <v>11.895413391853674</v>
      </c>
      <c r="AV1223" s="360">
        <f t="shared" si="840"/>
        <v>11.729899970699041</v>
      </c>
      <c r="AW1223" s="360">
        <f t="shared" si="840"/>
        <v>14.346973517510399</v>
      </c>
      <c r="AX1223" s="360">
        <f t="shared" si="840"/>
        <v>29.316029221755123</v>
      </c>
      <c r="AY1223" s="360">
        <f t="shared" si="840"/>
        <v>29.316029221755119</v>
      </c>
      <c r="AZ1223" s="360">
        <f t="shared" si="840"/>
        <v>27.78547149700632</v>
      </c>
      <c r="BA1223" s="360">
        <f t="shared" si="840"/>
        <v>22.704436583643123</v>
      </c>
      <c r="BB1223" s="360">
        <f t="shared" si="840"/>
        <v>19.476097623883206</v>
      </c>
      <c r="BC1223" s="360">
        <f t="shared" si="840"/>
        <v>11.45251234097147</v>
      </c>
      <c r="BD1223" s="360">
        <f t="shared" si="840"/>
        <v>19.219632469292875</v>
      </c>
      <c r="BE1223" s="360">
        <f t="shared" si="840"/>
        <v>9.5104154201912365</v>
      </c>
      <c r="BF1223" s="360">
        <f t="shared" si="840"/>
        <v>8.6432944141864763</v>
      </c>
      <c r="BG1223" s="360">
        <f t="shared" si="840"/>
        <v>9.6418912198514377</v>
      </c>
      <c r="BH1223" s="360">
        <f t="shared" si="840"/>
        <v>9.378703690928532</v>
      </c>
      <c r="BI1223" s="360">
        <f t="shared" si="840"/>
        <v>11.780784414802477</v>
      </c>
      <c r="BJ1223" s="360">
        <f t="shared" si="840"/>
        <v>24.665569845282391</v>
      </c>
      <c r="BK1223" s="360">
        <f t="shared" si="840"/>
        <v>21.681688952190395</v>
      </c>
      <c r="BL1223" s="360">
        <f t="shared" si="840"/>
        <v>18.378076645077993</v>
      </c>
      <c r="BM1223" s="360">
        <f t="shared" si="840"/>
        <v>11.029668060077192</v>
      </c>
      <c r="BN1223" s="360">
        <f t="shared" si="840"/>
        <v>6.9254684783819931</v>
      </c>
      <c r="BO1223" s="360">
        <f t="shared" si="840"/>
        <v>13.339989566651628</v>
      </c>
      <c r="BP1223" s="360">
        <f t="shared" si="840"/>
        <v>20.929576590873818</v>
      </c>
      <c r="BQ1223" s="360">
        <f t="shared" si="840"/>
        <v>10.796744538670719</v>
      </c>
      <c r="BR1223" s="360">
        <f t="shared" si="840"/>
        <v>9.0020307379131204</v>
      </c>
      <c r="BS1223" s="360">
        <f t="shared" si="840"/>
        <v>11.068200525956373</v>
      </c>
      <c r="BT1223" s="360">
        <f t="shared" si="840"/>
        <v>10.913605040354984</v>
      </c>
      <c r="BU1223" s="360">
        <f t="shared" si="840"/>
        <v>13.488249175912747</v>
      </c>
      <c r="BV1223" s="360">
        <f t="shared" si="840"/>
        <v>27.67461085211125</v>
      </c>
      <c r="BW1223" s="418">
        <f t="shared" si="729"/>
        <v>990.72122879432561</v>
      </c>
    </row>
    <row r="1224" spans="1:75" x14ac:dyDescent="0.25">
      <c r="BW1224" s="224">
        <f t="shared" si="729"/>
        <v>0</v>
      </c>
    </row>
    <row r="1225" spans="1:75" x14ac:dyDescent="0.25">
      <c r="A1225" s="636" t="s">
        <v>1084</v>
      </c>
      <c r="BW1225" s="224">
        <f t="shared" si="729"/>
        <v>0</v>
      </c>
    </row>
    <row r="1226" spans="1:75" x14ac:dyDescent="0.25">
      <c r="A1226" s="180" t="s">
        <v>1079</v>
      </c>
      <c r="O1226" s="249">
        <f>N1230</f>
        <v>56185000</v>
      </c>
      <c r="P1226" s="249">
        <f t="shared" ref="P1226:BV1226" si="841">O1230</f>
        <v>56185000</v>
      </c>
      <c r="Q1226" s="249">
        <f t="shared" si="841"/>
        <v>53715107.488243498</v>
      </c>
      <c r="R1226" s="249">
        <f t="shared" si="841"/>
        <v>44452802.406319439</v>
      </c>
      <c r="S1226" s="249">
        <f t="shared" si="841"/>
        <v>36376760.748161517</v>
      </c>
      <c r="T1226" s="249">
        <f t="shared" si="841"/>
        <v>27304616.36166266</v>
      </c>
      <c r="U1226" s="249">
        <f t="shared" si="841"/>
        <v>46547150.058572918</v>
      </c>
      <c r="V1226" s="249">
        <f t="shared" si="841"/>
        <v>25521723.831487749</v>
      </c>
      <c r="W1226" s="249">
        <f t="shared" si="841"/>
        <v>20166681.978467382</v>
      </c>
      <c r="X1226" s="249">
        <f t="shared" si="841"/>
        <v>24593155.853335004</v>
      </c>
      <c r="Y1226" s="249">
        <f t="shared" si="841"/>
        <v>26686852.584346488</v>
      </c>
      <c r="Z1226" s="249">
        <f t="shared" si="841"/>
        <v>25754620.180520959</v>
      </c>
      <c r="AA1226" s="249">
        <f t="shared" si="841"/>
        <v>39758720.260188341</v>
      </c>
      <c r="AB1226" s="249">
        <f t="shared" si="841"/>
        <v>34255626.363779746</v>
      </c>
      <c r="AC1226" s="249">
        <f t="shared" si="841"/>
        <v>30422930.997409165</v>
      </c>
      <c r="AD1226" s="249">
        <f t="shared" si="841"/>
        <v>18312555.408152618</v>
      </c>
      <c r="AE1226" s="249">
        <f t="shared" si="841"/>
        <v>11622623.098142654</v>
      </c>
      <c r="AF1226" s="249">
        <f t="shared" si="841"/>
        <v>17811556.546262022</v>
      </c>
      <c r="AG1226" s="249">
        <f t="shared" si="841"/>
        <v>32458164.319645025</v>
      </c>
      <c r="AH1226" s="249">
        <f t="shared" si="841"/>
        <v>18309531.638958618</v>
      </c>
      <c r="AI1226" s="249">
        <f t="shared" si="841"/>
        <v>14228214.974605178</v>
      </c>
      <c r="AJ1226" s="249">
        <f t="shared" si="841"/>
        <v>15049010.128054976</v>
      </c>
      <c r="AK1226" s="249">
        <f t="shared" si="841"/>
        <v>16962805.053240199</v>
      </c>
      <c r="AL1226" s="249">
        <f t="shared" si="841"/>
        <v>24525211.970086206</v>
      </c>
      <c r="AM1226" s="249">
        <f t="shared" si="841"/>
        <v>52714798.104867697</v>
      </c>
      <c r="AN1226" s="249">
        <f t="shared" si="841"/>
        <v>48993498.735588297</v>
      </c>
      <c r="AO1226" s="249">
        <f t="shared" si="841"/>
        <v>40175463.698870249</v>
      </c>
      <c r="AP1226" s="249">
        <f t="shared" si="841"/>
        <v>23154207.935620975</v>
      </c>
      <c r="AQ1226" s="249">
        <f t="shared" si="841"/>
        <v>13778005.981229141</v>
      </c>
      <c r="AR1226" s="249">
        <f t="shared" si="841"/>
        <v>26952399.799300637</v>
      </c>
      <c r="AS1226" s="249">
        <f t="shared" si="841"/>
        <v>32783030.760069504</v>
      </c>
      <c r="AT1226" s="249">
        <f t="shared" si="841"/>
        <v>16905280.613285627</v>
      </c>
      <c r="AU1226" s="249">
        <f t="shared" si="841"/>
        <v>13694024.527248526</v>
      </c>
      <c r="AV1226" s="249">
        <f t="shared" si="841"/>
        <v>17040946.146133512</v>
      </c>
      <c r="AW1226" s="249">
        <f t="shared" si="841"/>
        <v>17479073.571302097</v>
      </c>
      <c r="AX1226" s="249">
        <f t="shared" si="841"/>
        <v>18210276.640176289</v>
      </c>
      <c r="AY1226" s="249">
        <f t="shared" si="841"/>
        <v>42031435.762007341</v>
      </c>
      <c r="AZ1226" s="249">
        <f t="shared" si="841"/>
        <v>42031435.762007341</v>
      </c>
      <c r="BA1226" s="249">
        <f t="shared" si="841"/>
        <v>39837020.611128598</v>
      </c>
      <c r="BB1226" s="249">
        <f t="shared" si="841"/>
        <v>32552159.794880714</v>
      </c>
      <c r="BC1226" s="249">
        <f t="shared" si="841"/>
        <v>27923575.18750697</v>
      </c>
      <c r="BD1226" s="249">
        <f t="shared" si="841"/>
        <v>16387976.479407765</v>
      </c>
      <c r="BE1226" s="249">
        <f t="shared" si="841"/>
        <v>29347353.773332365</v>
      </c>
      <c r="BF1226" s="249">
        <f t="shared" si="841"/>
        <v>14521897.144164089</v>
      </c>
      <c r="BG1226" s="249">
        <f t="shared" si="841"/>
        <v>13197849.612653419</v>
      </c>
      <c r="BH1226" s="249">
        <f t="shared" si="841"/>
        <v>13182561.501757704</v>
      </c>
      <c r="BI1226" s="249">
        <f t="shared" si="841"/>
        <v>13373290.07241391</v>
      </c>
      <c r="BJ1226" s="249">
        <f t="shared" si="841"/>
        <v>17616595.478178002</v>
      </c>
      <c r="BK1226" s="249">
        <f t="shared" si="841"/>
        <v>35321863.310089566</v>
      </c>
      <c r="BL1226" s="249">
        <f t="shared" si="841"/>
        <v>31048853.049207959</v>
      </c>
      <c r="BM1226" s="249">
        <f t="shared" si="841"/>
        <v>26317977.457307845</v>
      </c>
      <c r="BN1226" s="249">
        <f t="shared" si="841"/>
        <v>15794827.770752722</v>
      </c>
      <c r="BO1226" s="249">
        <f t="shared" si="841"/>
        <v>9917486.2971402016</v>
      </c>
      <c r="BP1226" s="249">
        <f t="shared" si="841"/>
        <v>20212586.355930299</v>
      </c>
      <c r="BQ1226" s="249">
        <f t="shared" si="841"/>
        <v>32775055.295722641</v>
      </c>
      <c r="BR1226" s="249">
        <f t="shared" si="841"/>
        <v>16478486.39314824</v>
      </c>
      <c r="BS1226" s="249">
        <f t="shared" si="841"/>
        <v>13739311.928155238</v>
      </c>
      <c r="BT1226" s="249">
        <f t="shared" si="841"/>
        <v>16238686.520180922</v>
      </c>
      <c r="BU1226" s="249">
        <f t="shared" si="841"/>
        <v>15490460.123350795</v>
      </c>
      <c r="BV1226" s="249">
        <f t="shared" si="841"/>
        <v>16159658.120953582</v>
      </c>
      <c r="BW1226" s="224">
        <f t="shared" si="729"/>
        <v>1590585832.564713</v>
      </c>
    </row>
    <row r="1227" spans="1:75" x14ac:dyDescent="0.25">
      <c r="A1227" s="180" t="s">
        <v>1080</v>
      </c>
      <c r="O1227" s="249">
        <f t="shared" ref="O1227:AT1227" si="842">O907</f>
        <v>0</v>
      </c>
      <c r="P1227" s="249">
        <f t="shared" si="842"/>
        <v>0</v>
      </c>
      <c r="Q1227" s="249">
        <f t="shared" si="842"/>
        <v>0</v>
      </c>
      <c r="R1227" s="249">
        <f t="shared" si="842"/>
        <v>0</v>
      </c>
      <c r="S1227" s="249">
        <f t="shared" si="842"/>
        <v>23693395.247496337</v>
      </c>
      <c r="T1227" s="249">
        <f t="shared" si="842"/>
        <v>75099113.767197743</v>
      </c>
      <c r="U1227" s="249">
        <f t="shared" si="842"/>
        <v>9600642.3707001377</v>
      </c>
      <c r="V1227" s="249">
        <f t="shared" si="842"/>
        <v>0</v>
      </c>
      <c r="W1227" s="249">
        <f t="shared" si="842"/>
        <v>33938260.898869626</v>
      </c>
      <c r="X1227" s="249">
        <f t="shared" si="842"/>
        <v>34117919.832227282</v>
      </c>
      <c r="Y1227" s="249">
        <f t="shared" si="842"/>
        <v>29973311.812799625</v>
      </c>
      <c r="Z1227" s="249">
        <f t="shared" si="842"/>
        <v>61714564.391893402</v>
      </c>
      <c r="AA1227" s="249">
        <f t="shared" si="842"/>
        <v>0</v>
      </c>
      <c r="AB1227" s="249">
        <f t="shared" si="842"/>
        <v>0</v>
      </c>
      <c r="AC1227" s="249">
        <f t="shared" si="842"/>
        <v>0</v>
      </c>
      <c r="AD1227" s="249">
        <f t="shared" si="842"/>
        <v>0</v>
      </c>
      <c r="AE1227" s="249">
        <f t="shared" si="842"/>
        <v>28453379.13094689</v>
      </c>
      <c r="AF1227" s="249">
        <f t="shared" si="842"/>
        <v>55219313.172939286</v>
      </c>
      <c r="AG1227" s="249">
        <f t="shared" si="842"/>
        <v>8738281.8680118714</v>
      </c>
      <c r="AH1227" s="249">
        <f t="shared" si="842"/>
        <v>0</v>
      </c>
      <c r="AI1227" s="249">
        <f t="shared" si="842"/>
        <v>19632057.813518513</v>
      </c>
      <c r="AJ1227" s="249">
        <f t="shared" si="842"/>
        <v>23117301.24173547</v>
      </c>
      <c r="AK1227" s="249">
        <f t="shared" si="842"/>
        <v>38218921.879453763</v>
      </c>
      <c r="AL1227" s="249">
        <f t="shared" si="842"/>
        <v>94083083.765866116</v>
      </c>
      <c r="AM1227" s="249">
        <f t="shared" si="842"/>
        <v>0</v>
      </c>
      <c r="AN1227" s="249">
        <f t="shared" si="842"/>
        <v>0</v>
      </c>
      <c r="AO1227" s="249">
        <f t="shared" si="842"/>
        <v>0</v>
      </c>
      <c r="AP1227" s="249">
        <f t="shared" si="842"/>
        <v>0</v>
      </c>
      <c r="AQ1227" s="249">
        <f t="shared" si="842"/>
        <v>44273316.66341839</v>
      </c>
      <c r="AR1227" s="249">
        <f t="shared" si="842"/>
        <v>43657204.914695203</v>
      </c>
      <c r="AS1227" s="249">
        <f t="shared" si="842"/>
        <v>3628342.8685456985</v>
      </c>
      <c r="AT1227" s="249">
        <f t="shared" si="842"/>
        <v>0</v>
      </c>
      <c r="AU1227" s="249">
        <f t="shared" ref="AU1227:BV1227" si="843">AU907</f>
        <v>23009551.787500583</v>
      </c>
      <c r="AV1227" s="249">
        <f t="shared" si="843"/>
        <v>20606289.238209467</v>
      </c>
      <c r="AW1227" s="249">
        <f t="shared" si="843"/>
        <v>21743060.730616067</v>
      </c>
      <c r="AX1227" s="249">
        <f t="shared" si="843"/>
        <v>72318969.616454914</v>
      </c>
      <c r="AY1227" s="249">
        <f t="shared" si="843"/>
        <v>0</v>
      </c>
      <c r="AZ1227" s="249">
        <f t="shared" si="843"/>
        <v>0</v>
      </c>
      <c r="BA1227" s="249">
        <f t="shared" si="843"/>
        <v>0</v>
      </c>
      <c r="BB1227" s="249">
        <f t="shared" si="843"/>
        <v>0</v>
      </c>
      <c r="BC1227" s="249">
        <f t="shared" si="843"/>
        <v>6673264.0467983056</v>
      </c>
      <c r="BD1227" s="249">
        <f t="shared" si="843"/>
        <v>45567548.153182782</v>
      </c>
      <c r="BE1227" s="249">
        <f t="shared" si="843"/>
        <v>0</v>
      </c>
      <c r="BF1227" s="249">
        <f t="shared" si="843"/>
        <v>0</v>
      </c>
      <c r="BG1227" s="249">
        <f t="shared" si="843"/>
        <v>14632002.44661285</v>
      </c>
      <c r="BH1227" s="249">
        <f t="shared" si="843"/>
        <v>15049939.762227213</v>
      </c>
      <c r="BI1227" s="249">
        <f t="shared" si="843"/>
        <v>23817300.381517429</v>
      </c>
      <c r="BJ1227" s="249">
        <f t="shared" si="843"/>
        <v>56951782.620899968</v>
      </c>
      <c r="BK1227" s="249">
        <f t="shared" si="843"/>
        <v>0</v>
      </c>
      <c r="BL1227" s="249">
        <f t="shared" si="843"/>
        <v>0</v>
      </c>
      <c r="BM1227" s="249">
        <f t="shared" si="843"/>
        <v>0</v>
      </c>
      <c r="BN1227" s="249">
        <f t="shared" si="843"/>
        <v>0</v>
      </c>
      <c r="BO1227" s="249">
        <f t="shared" si="843"/>
        <v>31951442.583001122</v>
      </c>
      <c r="BP1227" s="249">
        <f t="shared" si="843"/>
        <v>47678599.613780878</v>
      </c>
      <c r="BQ1227" s="249">
        <f t="shared" si="843"/>
        <v>1358952.2329415749</v>
      </c>
      <c r="BR1227" s="249">
        <f t="shared" si="843"/>
        <v>0</v>
      </c>
      <c r="BS1227" s="249">
        <f t="shared" si="843"/>
        <v>19897967.292219535</v>
      </c>
      <c r="BT1227" s="249">
        <f t="shared" si="843"/>
        <v>15848695.163902871</v>
      </c>
      <c r="BU1227" s="249">
        <f t="shared" si="843"/>
        <v>17983117.412910204</v>
      </c>
      <c r="BV1227" s="249">
        <f t="shared" si="843"/>
        <v>57271189.800869584</v>
      </c>
      <c r="BW1227" s="224">
        <f t="shared" si="729"/>
        <v>1119518084.5239608</v>
      </c>
    </row>
    <row r="1228" spans="1:75" x14ac:dyDescent="0.25">
      <c r="A1228" s="180" t="s">
        <v>1081</v>
      </c>
      <c r="O1228" s="249">
        <f>O1226+O1227</f>
        <v>56185000</v>
      </c>
      <c r="P1228" s="249">
        <f t="shared" ref="P1228:BV1228" si="844">P1226+P1227</f>
        <v>56185000</v>
      </c>
      <c r="Q1228" s="249">
        <f t="shared" si="844"/>
        <v>53715107.488243498</v>
      </c>
      <c r="R1228" s="249">
        <f t="shared" si="844"/>
        <v>44452802.406319439</v>
      </c>
      <c r="S1228" s="249">
        <f t="shared" si="844"/>
        <v>60070155.995657854</v>
      </c>
      <c r="T1228" s="249">
        <f t="shared" si="844"/>
        <v>102403730.1288604</v>
      </c>
      <c r="U1228" s="249">
        <f t="shared" si="844"/>
        <v>56147792.429273054</v>
      </c>
      <c r="V1228" s="249">
        <f t="shared" si="844"/>
        <v>25521723.831487749</v>
      </c>
      <c r="W1228" s="249">
        <f t="shared" si="844"/>
        <v>54104942.877337009</v>
      </c>
      <c r="X1228" s="249">
        <f t="shared" si="844"/>
        <v>58711075.685562283</v>
      </c>
      <c r="Y1228" s="249">
        <f t="shared" si="844"/>
        <v>56660164.397146113</v>
      </c>
      <c r="Z1228" s="249">
        <f t="shared" si="844"/>
        <v>87469184.572414368</v>
      </c>
      <c r="AA1228" s="249">
        <f t="shared" si="844"/>
        <v>39758720.260188341</v>
      </c>
      <c r="AB1228" s="249">
        <f t="shared" si="844"/>
        <v>34255626.363779746</v>
      </c>
      <c r="AC1228" s="249">
        <f t="shared" si="844"/>
        <v>30422930.997409165</v>
      </c>
      <c r="AD1228" s="249">
        <f t="shared" si="844"/>
        <v>18312555.408152618</v>
      </c>
      <c r="AE1228" s="249">
        <f t="shared" si="844"/>
        <v>40076002.229089543</v>
      </c>
      <c r="AF1228" s="249">
        <f t="shared" si="844"/>
        <v>73030869.719201311</v>
      </c>
      <c r="AG1228" s="249">
        <f t="shared" si="844"/>
        <v>41196446.187656894</v>
      </c>
      <c r="AH1228" s="249">
        <f t="shared" si="844"/>
        <v>18309531.638958618</v>
      </c>
      <c r="AI1228" s="249">
        <f t="shared" si="844"/>
        <v>33860272.78812369</v>
      </c>
      <c r="AJ1228" s="249">
        <f t="shared" si="844"/>
        <v>38166311.36979045</v>
      </c>
      <c r="AK1228" s="249">
        <f t="shared" si="844"/>
        <v>55181726.932693958</v>
      </c>
      <c r="AL1228" s="249">
        <f t="shared" si="844"/>
        <v>118608295.73595232</v>
      </c>
      <c r="AM1228" s="249">
        <f t="shared" si="844"/>
        <v>52714798.104867697</v>
      </c>
      <c r="AN1228" s="249">
        <f t="shared" si="844"/>
        <v>48993498.735588297</v>
      </c>
      <c r="AO1228" s="249">
        <f t="shared" si="844"/>
        <v>40175463.698870249</v>
      </c>
      <c r="AP1228" s="249">
        <f t="shared" si="844"/>
        <v>23154207.935620975</v>
      </c>
      <c r="AQ1228" s="249">
        <f t="shared" si="844"/>
        <v>58051322.644647531</v>
      </c>
      <c r="AR1228" s="249">
        <f t="shared" si="844"/>
        <v>70609604.713995844</v>
      </c>
      <c r="AS1228" s="249">
        <f t="shared" si="844"/>
        <v>36411373.628615201</v>
      </c>
      <c r="AT1228" s="249">
        <f t="shared" si="844"/>
        <v>16905280.613285627</v>
      </c>
      <c r="AU1228" s="249">
        <f t="shared" si="844"/>
        <v>36703576.314749107</v>
      </c>
      <c r="AV1228" s="249">
        <f t="shared" si="844"/>
        <v>37647235.384342983</v>
      </c>
      <c r="AW1228" s="249">
        <f t="shared" si="844"/>
        <v>39222134.301918164</v>
      </c>
      <c r="AX1228" s="249">
        <f t="shared" si="844"/>
        <v>90529246.256631196</v>
      </c>
      <c r="AY1228" s="249">
        <f t="shared" si="844"/>
        <v>42031435.762007341</v>
      </c>
      <c r="AZ1228" s="249">
        <f t="shared" si="844"/>
        <v>42031435.762007341</v>
      </c>
      <c r="BA1228" s="249">
        <f t="shared" si="844"/>
        <v>39837020.611128598</v>
      </c>
      <c r="BB1228" s="249">
        <f t="shared" si="844"/>
        <v>32552159.794880714</v>
      </c>
      <c r="BC1228" s="249">
        <f t="shared" si="844"/>
        <v>34596839.234305277</v>
      </c>
      <c r="BD1228" s="249">
        <f t="shared" si="844"/>
        <v>61955524.632590547</v>
      </c>
      <c r="BE1228" s="249">
        <f t="shared" si="844"/>
        <v>29347353.773332365</v>
      </c>
      <c r="BF1228" s="249">
        <f t="shared" si="844"/>
        <v>14521897.144164089</v>
      </c>
      <c r="BG1228" s="249">
        <f t="shared" si="844"/>
        <v>27829852.059266269</v>
      </c>
      <c r="BH1228" s="249">
        <f t="shared" si="844"/>
        <v>28232501.263984919</v>
      </c>
      <c r="BI1228" s="249">
        <f t="shared" si="844"/>
        <v>37190590.453931339</v>
      </c>
      <c r="BJ1228" s="249">
        <f t="shared" si="844"/>
        <v>74568378.09907797</v>
      </c>
      <c r="BK1228" s="249">
        <f t="shared" si="844"/>
        <v>35321863.310089566</v>
      </c>
      <c r="BL1228" s="249">
        <f t="shared" si="844"/>
        <v>31048853.049207959</v>
      </c>
      <c r="BM1228" s="249">
        <f t="shared" si="844"/>
        <v>26317977.457307845</v>
      </c>
      <c r="BN1228" s="249">
        <f t="shared" si="844"/>
        <v>15794827.770752722</v>
      </c>
      <c r="BO1228" s="249">
        <f t="shared" si="844"/>
        <v>41868928.880141325</v>
      </c>
      <c r="BP1228" s="249">
        <f t="shared" si="844"/>
        <v>67891185.969711185</v>
      </c>
      <c r="BQ1228" s="249">
        <f t="shared" si="844"/>
        <v>34134007.528664216</v>
      </c>
      <c r="BR1228" s="249">
        <f t="shared" si="844"/>
        <v>16478486.39314824</v>
      </c>
      <c r="BS1228" s="249">
        <f t="shared" si="844"/>
        <v>33637279.22037477</v>
      </c>
      <c r="BT1228" s="249">
        <f t="shared" si="844"/>
        <v>32087381.684083793</v>
      </c>
      <c r="BU1228" s="249">
        <f t="shared" si="844"/>
        <v>33473577.536261</v>
      </c>
      <c r="BV1228" s="249">
        <f t="shared" si="844"/>
        <v>73430847.921823174</v>
      </c>
      <c r="BW1228" s="224">
        <f t="shared" si="729"/>
        <v>2710103917.0886741</v>
      </c>
    </row>
    <row r="1229" spans="1:75" x14ac:dyDescent="0.25">
      <c r="A1229" s="180" t="s">
        <v>1082</v>
      </c>
      <c r="O1229" s="249">
        <f>(O1228/O1221)*O1222</f>
        <v>0</v>
      </c>
      <c r="P1229" s="249">
        <f t="shared" ref="P1229:BV1229" si="845">(P1228/P1221)*P1222</f>
        <v>2469892.5117565016</v>
      </c>
      <c r="Q1229" s="249">
        <f t="shared" si="845"/>
        <v>9262305.0819240604</v>
      </c>
      <c r="R1229" s="249">
        <f t="shared" si="845"/>
        <v>8076041.6581579233</v>
      </c>
      <c r="S1229" s="249">
        <f t="shared" si="845"/>
        <v>32765539.633995194</v>
      </c>
      <c r="T1229" s="249">
        <f t="shared" si="845"/>
        <v>55856580.070287481</v>
      </c>
      <c r="U1229" s="249">
        <f t="shared" si="845"/>
        <v>30626068.597785305</v>
      </c>
      <c r="V1229" s="249">
        <f t="shared" si="845"/>
        <v>5355041.8530203672</v>
      </c>
      <c r="W1229" s="249">
        <f t="shared" si="845"/>
        <v>29511787.024002004</v>
      </c>
      <c r="X1229" s="249">
        <f t="shared" si="845"/>
        <v>32024223.101215795</v>
      </c>
      <c r="Y1229" s="249">
        <f t="shared" si="845"/>
        <v>30905544.216625154</v>
      </c>
      <c r="Z1229" s="249">
        <f t="shared" si="845"/>
        <v>47710464.312226027</v>
      </c>
      <c r="AA1229" s="249">
        <f t="shared" si="845"/>
        <v>5503093.8964085979</v>
      </c>
      <c r="AB1229" s="249">
        <f t="shared" si="845"/>
        <v>3832695.366370583</v>
      </c>
      <c r="AC1229" s="249">
        <f t="shared" si="845"/>
        <v>12110375.589256547</v>
      </c>
      <c r="AD1229" s="249">
        <f t="shared" si="845"/>
        <v>6689932.3100099647</v>
      </c>
      <c r="AE1229" s="249">
        <f t="shared" si="845"/>
        <v>22264445.682827521</v>
      </c>
      <c r="AF1229" s="249">
        <f t="shared" si="845"/>
        <v>40572705.399556287</v>
      </c>
      <c r="AG1229" s="249">
        <f t="shared" si="845"/>
        <v>22886914.548698276</v>
      </c>
      <c r="AH1229" s="249">
        <f t="shared" si="845"/>
        <v>4081316.6643534396</v>
      </c>
      <c r="AI1229" s="249">
        <f t="shared" si="845"/>
        <v>18811262.660068713</v>
      </c>
      <c r="AJ1229" s="249">
        <f t="shared" si="845"/>
        <v>21203506.316550251</v>
      </c>
      <c r="AK1229" s="249">
        <f t="shared" si="845"/>
        <v>30656514.962607753</v>
      </c>
      <c r="AL1229" s="249">
        <f t="shared" si="845"/>
        <v>65893497.631084621</v>
      </c>
      <c r="AM1229" s="249">
        <f t="shared" si="845"/>
        <v>3721299.3692794028</v>
      </c>
      <c r="AN1229" s="249">
        <f t="shared" si="845"/>
        <v>8818035.03671805</v>
      </c>
      <c r="AO1229" s="249">
        <f t="shared" si="845"/>
        <v>17021255.763249274</v>
      </c>
      <c r="AP1229" s="249">
        <f t="shared" si="845"/>
        <v>9376201.9543918334</v>
      </c>
      <c r="AQ1229" s="249">
        <f t="shared" si="845"/>
        <v>31098922.845346894</v>
      </c>
      <c r="AR1229" s="249">
        <f t="shared" si="845"/>
        <v>37826573.95392634</v>
      </c>
      <c r="AS1229" s="249">
        <f t="shared" si="845"/>
        <v>19506093.015329573</v>
      </c>
      <c r="AT1229" s="249">
        <f t="shared" si="845"/>
        <v>3211256.0860371012</v>
      </c>
      <c r="AU1229" s="249">
        <f t="shared" si="845"/>
        <v>19662630.168615595</v>
      </c>
      <c r="AV1229" s="249">
        <f t="shared" si="845"/>
        <v>20168161.813040886</v>
      </c>
      <c r="AW1229" s="249">
        <f t="shared" si="845"/>
        <v>21011857.661741875</v>
      </c>
      <c r="AX1229" s="249">
        <f t="shared" si="845"/>
        <v>48497810.494623855</v>
      </c>
      <c r="AY1229" s="249">
        <f t="shared" si="845"/>
        <v>0</v>
      </c>
      <c r="AZ1229" s="249">
        <f t="shared" si="845"/>
        <v>2194415.15087874</v>
      </c>
      <c r="BA1229" s="249">
        <f t="shared" si="845"/>
        <v>7284860.8162478833</v>
      </c>
      <c r="BB1229" s="249">
        <f t="shared" si="845"/>
        <v>4628584.6073737433</v>
      </c>
      <c r="BC1229" s="249">
        <f t="shared" si="845"/>
        <v>18208862.754897512</v>
      </c>
      <c r="BD1229" s="249">
        <f t="shared" si="845"/>
        <v>32608170.859258182</v>
      </c>
      <c r="BE1229" s="249">
        <f t="shared" si="845"/>
        <v>14825456.629168276</v>
      </c>
      <c r="BF1229" s="249">
        <f t="shared" si="845"/>
        <v>1324047.5315106707</v>
      </c>
      <c r="BG1229" s="249">
        <f t="shared" si="845"/>
        <v>14647290.557508565</v>
      </c>
      <c r="BH1229" s="249">
        <f t="shared" si="845"/>
        <v>14859211.191571008</v>
      </c>
      <c r="BI1229" s="249">
        <f t="shared" si="845"/>
        <v>19573994.975753337</v>
      </c>
      <c r="BJ1229" s="249">
        <f t="shared" si="845"/>
        <v>39246514.788988404</v>
      </c>
      <c r="BK1229" s="249">
        <f t="shared" si="845"/>
        <v>4273010.2608816074</v>
      </c>
      <c r="BL1229" s="249">
        <f t="shared" si="845"/>
        <v>4730875.591900113</v>
      </c>
      <c r="BM1229" s="249">
        <f t="shared" si="845"/>
        <v>10523149.686555123</v>
      </c>
      <c r="BN1229" s="249">
        <f t="shared" si="845"/>
        <v>5877341.4736125208</v>
      </c>
      <c r="BO1229" s="249">
        <f t="shared" si="845"/>
        <v>21656342.524211027</v>
      </c>
      <c r="BP1229" s="249">
        <f t="shared" si="845"/>
        <v>35116130.673988543</v>
      </c>
      <c r="BQ1229" s="249">
        <f t="shared" si="845"/>
        <v>17655521.135515977</v>
      </c>
      <c r="BR1229" s="249">
        <f t="shared" si="845"/>
        <v>2739174.4649930019</v>
      </c>
      <c r="BS1229" s="249">
        <f t="shared" si="845"/>
        <v>17398592.700193848</v>
      </c>
      <c r="BT1229" s="249">
        <f t="shared" si="845"/>
        <v>16596921.560732998</v>
      </c>
      <c r="BU1229" s="249">
        <f t="shared" si="845"/>
        <v>17313919.415307418</v>
      </c>
      <c r="BV1229" s="249">
        <f t="shared" si="845"/>
        <v>37981473.063011989</v>
      </c>
      <c r="BW1229" s="224">
        <f t="shared" si="729"/>
        <v>1140253709.6651497</v>
      </c>
    </row>
    <row r="1230" spans="1:75" x14ac:dyDescent="0.25">
      <c r="A1230" s="180" t="s">
        <v>1083</v>
      </c>
      <c r="N1230" s="249">
        <f>O1219*N906</f>
        <v>56185000</v>
      </c>
      <c r="O1230" s="249">
        <f>O1228-O1229</f>
        <v>56185000</v>
      </c>
      <c r="P1230" s="249">
        <f t="shared" ref="P1230:BV1230" si="846">P1228-P1229</f>
        <v>53715107.488243498</v>
      </c>
      <c r="Q1230" s="249">
        <f t="shared" si="846"/>
        <v>44452802.406319439</v>
      </c>
      <c r="R1230" s="249">
        <f t="shared" si="846"/>
        <v>36376760.748161517</v>
      </c>
      <c r="S1230" s="249">
        <f t="shared" si="846"/>
        <v>27304616.36166266</v>
      </c>
      <c r="T1230" s="249">
        <f t="shared" si="846"/>
        <v>46547150.058572918</v>
      </c>
      <c r="U1230" s="249">
        <f t="shared" si="846"/>
        <v>25521723.831487749</v>
      </c>
      <c r="V1230" s="249">
        <f t="shared" si="846"/>
        <v>20166681.978467382</v>
      </c>
      <c r="W1230" s="249">
        <f t="shared" si="846"/>
        <v>24593155.853335004</v>
      </c>
      <c r="X1230" s="249">
        <f t="shared" si="846"/>
        <v>26686852.584346488</v>
      </c>
      <c r="Y1230" s="249">
        <f t="shared" si="846"/>
        <v>25754620.180520959</v>
      </c>
      <c r="Z1230" s="249">
        <f t="shared" si="846"/>
        <v>39758720.260188341</v>
      </c>
      <c r="AA1230" s="249">
        <f t="shared" si="846"/>
        <v>34255626.363779746</v>
      </c>
      <c r="AB1230" s="249">
        <f t="shared" si="846"/>
        <v>30422930.997409165</v>
      </c>
      <c r="AC1230" s="249">
        <f t="shared" si="846"/>
        <v>18312555.408152618</v>
      </c>
      <c r="AD1230" s="249">
        <f t="shared" si="846"/>
        <v>11622623.098142654</v>
      </c>
      <c r="AE1230" s="249">
        <f t="shared" si="846"/>
        <v>17811556.546262022</v>
      </c>
      <c r="AF1230" s="249">
        <f t="shared" si="846"/>
        <v>32458164.319645025</v>
      </c>
      <c r="AG1230" s="249">
        <f t="shared" si="846"/>
        <v>18309531.638958618</v>
      </c>
      <c r="AH1230" s="249">
        <f t="shared" si="846"/>
        <v>14228214.974605178</v>
      </c>
      <c r="AI1230" s="249">
        <f t="shared" si="846"/>
        <v>15049010.128054976</v>
      </c>
      <c r="AJ1230" s="249">
        <f t="shared" si="846"/>
        <v>16962805.053240199</v>
      </c>
      <c r="AK1230" s="249">
        <f t="shared" si="846"/>
        <v>24525211.970086206</v>
      </c>
      <c r="AL1230" s="249">
        <f t="shared" si="846"/>
        <v>52714798.104867697</v>
      </c>
      <c r="AM1230" s="249">
        <f t="shared" si="846"/>
        <v>48993498.735588297</v>
      </c>
      <c r="AN1230" s="249">
        <f t="shared" si="846"/>
        <v>40175463.698870249</v>
      </c>
      <c r="AO1230" s="249">
        <f t="shared" si="846"/>
        <v>23154207.935620975</v>
      </c>
      <c r="AP1230" s="249">
        <f t="shared" si="846"/>
        <v>13778005.981229141</v>
      </c>
      <c r="AQ1230" s="249">
        <f t="shared" si="846"/>
        <v>26952399.799300637</v>
      </c>
      <c r="AR1230" s="249">
        <f t="shared" si="846"/>
        <v>32783030.760069504</v>
      </c>
      <c r="AS1230" s="249">
        <f t="shared" si="846"/>
        <v>16905280.613285627</v>
      </c>
      <c r="AT1230" s="249">
        <f t="shared" si="846"/>
        <v>13694024.527248526</v>
      </c>
      <c r="AU1230" s="249">
        <f t="shared" si="846"/>
        <v>17040946.146133512</v>
      </c>
      <c r="AV1230" s="249">
        <f t="shared" si="846"/>
        <v>17479073.571302097</v>
      </c>
      <c r="AW1230" s="249">
        <f t="shared" si="846"/>
        <v>18210276.640176289</v>
      </c>
      <c r="AX1230" s="249">
        <f t="shared" si="846"/>
        <v>42031435.762007341</v>
      </c>
      <c r="AY1230" s="249">
        <f t="shared" si="846"/>
        <v>42031435.762007341</v>
      </c>
      <c r="AZ1230" s="249">
        <f t="shared" si="846"/>
        <v>39837020.611128598</v>
      </c>
      <c r="BA1230" s="249">
        <f t="shared" si="846"/>
        <v>32552159.794880714</v>
      </c>
      <c r="BB1230" s="249">
        <f t="shared" si="846"/>
        <v>27923575.18750697</v>
      </c>
      <c r="BC1230" s="249">
        <f t="shared" si="846"/>
        <v>16387976.479407765</v>
      </c>
      <c r="BD1230" s="249">
        <f t="shared" si="846"/>
        <v>29347353.773332365</v>
      </c>
      <c r="BE1230" s="249">
        <f t="shared" si="846"/>
        <v>14521897.144164089</v>
      </c>
      <c r="BF1230" s="249">
        <f t="shared" si="846"/>
        <v>13197849.612653419</v>
      </c>
      <c r="BG1230" s="249">
        <f t="shared" si="846"/>
        <v>13182561.501757704</v>
      </c>
      <c r="BH1230" s="249">
        <f t="shared" si="846"/>
        <v>13373290.07241391</v>
      </c>
      <c r="BI1230" s="249">
        <f t="shared" si="846"/>
        <v>17616595.478178002</v>
      </c>
      <c r="BJ1230" s="249">
        <f t="shared" si="846"/>
        <v>35321863.310089566</v>
      </c>
      <c r="BK1230" s="249">
        <f t="shared" si="846"/>
        <v>31048853.049207959</v>
      </c>
      <c r="BL1230" s="249">
        <f t="shared" si="846"/>
        <v>26317977.457307845</v>
      </c>
      <c r="BM1230" s="249">
        <f t="shared" si="846"/>
        <v>15794827.770752722</v>
      </c>
      <c r="BN1230" s="249">
        <f t="shared" si="846"/>
        <v>9917486.2971402016</v>
      </c>
      <c r="BO1230" s="249">
        <f t="shared" si="846"/>
        <v>20212586.355930299</v>
      </c>
      <c r="BP1230" s="249">
        <f t="shared" si="846"/>
        <v>32775055.295722641</v>
      </c>
      <c r="BQ1230" s="249">
        <f t="shared" si="846"/>
        <v>16478486.39314824</v>
      </c>
      <c r="BR1230" s="249">
        <f t="shared" si="846"/>
        <v>13739311.928155238</v>
      </c>
      <c r="BS1230" s="249">
        <f t="shared" si="846"/>
        <v>16238686.520180922</v>
      </c>
      <c r="BT1230" s="249">
        <f t="shared" si="846"/>
        <v>15490460.123350795</v>
      </c>
      <c r="BU1230" s="249">
        <f t="shared" si="846"/>
        <v>16159658.120953582</v>
      </c>
      <c r="BV1230" s="249">
        <f t="shared" si="846"/>
        <v>35449374.858811185</v>
      </c>
      <c r="BW1230" s="224">
        <f t="shared" si="729"/>
        <v>1626035207.4235241</v>
      </c>
    </row>
    <row r="1231" spans="1:75" ht="16.5" thickBot="1" x14ac:dyDescent="0.3">
      <c r="BW1231" s="224">
        <f t="shared" si="729"/>
        <v>0</v>
      </c>
    </row>
    <row r="1232" spans="1:75" ht="16.5" thickBot="1" x14ac:dyDescent="0.3">
      <c r="A1232" s="384" t="s">
        <v>168</v>
      </c>
      <c r="BW1232" s="224">
        <f t="shared" si="729"/>
        <v>0</v>
      </c>
    </row>
    <row r="1233" spans="1:75" x14ac:dyDescent="0.25">
      <c r="A1233" s="636" t="s">
        <v>1078</v>
      </c>
      <c r="BW1233" s="224">
        <f t="shared" si="729"/>
        <v>0</v>
      </c>
    </row>
    <row r="1234" spans="1:75" x14ac:dyDescent="0.25">
      <c r="A1234" s="180" t="s">
        <v>1079</v>
      </c>
      <c r="O1234" s="229">
        <f t="shared" ref="O1234:AT1234" si="847">N750</f>
        <v>100</v>
      </c>
      <c r="P1234" s="229">
        <f t="shared" si="847"/>
        <v>100</v>
      </c>
      <c r="Q1234" s="229">
        <f t="shared" si="847"/>
        <v>90.557813510999992</v>
      </c>
      <c r="R1234" s="229">
        <f t="shared" si="847"/>
        <v>55.474092358364011</v>
      </c>
      <c r="S1234" s="229">
        <f t="shared" si="847"/>
        <v>35.821126087724011</v>
      </c>
      <c r="T1234" s="229">
        <f t="shared" si="847"/>
        <v>112.75280814130001</v>
      </c>
      <c r="U1234" s="229">
        <f t="shared" si="847"/>
        <v>209.08805475500793</v>
      </c>
      <c r="V1234" s="229">
        <f t="shared" si="847"/>
        <v>155.25287366948791</v>
      </c>
      <c r="W1234" s="229">
        <f t="shared" si="847"/>
        <v>152.6418004235679</v>
      </c>
      <c r="X1234" s="229">
        <f t="shared" si="847"/>
        <v>98.328855173508032</v>
      </c>
      <c r="Y1234" s="229">
        <f t="shared" si="847"/>
        <v>95.042677963815962</v>
      </c>
      <c r="Z1234" s="229">
        <f t="shared" si="847"/>
        <v>121.62455634130002</v>
      </c>
      <c r="AA1234" s="229">
        <f t="shared" si="847"/>
        <v>257.50329981983606</v>
      </c>
      <c r="AB1234" s="229">
        <f t="shared" si="847"/>
        <v>257.50329981983606</v>
      </c>
      <c r="AC1234" s="229">
        <f t="shared" si="847"/>
        <v>255.58073895215608</v>
      </c>
      <c r="AD1234" s="229">
        <f t="shared" si="847"/>
        <v>226.02157324823608</v>
      </c>
      <c r="AE1234" s="229">
        <f t="shared" si="847"/>
        <v>210.05044000763607</v>
      </c>
      <c r="AF1234" s="229">
        <f t="shared" si="847"/>
        <v>148.70048011427605</v>
      </c>
      <c r="AG1234" s="229">
        <f t="shared" si="847"/>
        <v>181.98627329663998</v>
      </c>
      <c r="AH1234" s="229">
        <f t="shared" si="847"/>
        <v>138.18535941947997</v>
      </c>
      <c r="AI1234" s="229">
        <f t="shared" si="847"/>
        <v>137.96421289367996</v>
      </c>
      <c r="AJ1234" s="229">
        <f t="shared" si="847"/>
        <v>85.084974451775992</v>
      </c>
      <c r="AK1234" s="229">
        <f t="shared" si="847"/>
        <v>81.532136101247985</v>
      </c>
      <c r="AL1234" s="229">
        <f t="shared" si="847"/>
        <v>104.70030006105604</v>
      </c>
      <c r="AM1234" s="229">
        <f t="shared" si="847"/>
        <v>223.92331287552003</v>
      </c>
      <c r="AN1234" s="229">
        <f t="shared" si="847"/>
        <v>219.49837679923201</v>
      </c>
      <c r="AO1234" s="229">
        <f t="shared" si="847"/>
        <v>205.12559408842083</v>
      </c>
      <c r="AP1234" s="229">
        <f t="shared" si="847"/>
        <v>173.4079496853744</v>
      </c>
      <c r="AQ1234" s="229">
        <f t="shared" si="847"/>
        <v>156.3524856130752</v>
      </c>
      <c r="AR1234" s="229">
        <f t="shared" si="847"/>
        <v>103.49946737816693</v>
      </c>
      <c r="AS1234" s="229">
        <f t="shared" si="847"/>
        <v>191.87596940993421</v>
      </c>
      <c r="AT1234" s="229">
        <f t="shared" si="847"/>
        <v>145.08665398101741</v>
      </c>
      <c r="AU1234" s="229">
        <f t="shared" ref="AU1234:BV1234" si="848">AT750</f>
        <v>145.08665398101741</v>
      </c>
      <c r="AV1234" s="229">
        <f t="shared" si="848"/>
        <v>89.426990323193749</v>
      </c>
      <c r="AW1234" s="229">
        <f t="shared" si="848"/>
        <v>85.756290673445292</v>
      </c>
      <c r="AX1234" s="229">
        <f t="shared" si="848"/>
        <v>110.18739704449681</v>
      </c>
      <c r="AY1234" s="229">
        <f t="shared" si="848"/>
        <v>236.05925387581581</v>
      </c>
      <c r="AZ1234" s="229">
        <f t="shared" si="848"/>
        <v>236.05925387581581</v>
      </c>
      <c r="BA1234" s="229">
        <f t="shared" si="848"/>
        <v>226.9367819822846</v>
      </c>
      <c r="BB1234" s="229">
        <f t="shared" si="848"/>
        <v>196.65265911797781</v>
      </c>
      <c r="BC1234" s="229">
        <f t="shared" si="848"/>
        <v>180.08738286908542</v>
      </c>
      <c r="BD1234" s="229">
        <f t="shared" si="848"/>
        <v>117.82988638937181</v>
      </c>
      <c r="BE1234" s="229">
        <f t="shared" si="848"/>
        <v>188.54927106895039</v>
      </c>
      <c r="BF1234" s="229">
        <f t="shared" si="848"/>
        <v>143.14207351031479</v>
      </c>
      <c r="BG1234" s="229">
        <f t="shared" si="848"/>
        <v>141.9980846502956</v>
      </c>
      <c r="BH1234" s="229">
        <f t="shared" si="848"/>
        <v>88.386562381487437</v>
      </c>
      <c r="BI1234" s="229">
        <f t="shared" si="848"/>
        <v>85.03118458593778</v>
      </c>
      <c r="BJ1234" s="229">
        <f t="shared" si="848"/>
        <v>109.01963876117328</v>
      </c>
      <c r="BK1234" s="229">
        <f t="shared" si="848"/>
        <v>232.09052185914055</v>
      </c>
      <c r="BL1234" s="229">
        <f t="shared" si="848"/>
        <v>232.09052185914055</v>
      </c>
      <c r="BM1234" s="229">
        <f t="shared" si="848"/>
        <v>220.81299089662375</v>
      </c>
      <c r="BN1234" s="229">
        <f t="shared" si="848"/>
        <v>191.88476485965413</v>
      </c>
      <c r="BO1234" s="229">
        <f t="shared" si="848"/>
        <v>175.66171068126374</v>
      </c>
      <c r="BP1234" s="229">
        <f t="shared" si="848"/>
        <v>117.34432214170855</v>
      </c>
      <c r="BQ1234" s="229">
        <f t="shared" si="848"/>
        <v>180.2643102390827</v>
      </c>
      <c r="BR1234" s="229">
        <f t="shared" si="848"/>
        <v>135.84969514792431</v>
      </c>
      <c r="BS1234" s="229">
        <f t="shared" si="848"/>
        <v>132.9750465524331</v>
      </c>
      <c r="BT1234" s="229">
        <f t="shared" si="848"/>
        <v>84.969090870634673</v>
      </c>
      <c r="BU1234" s="229">
        <f t="shared" si="848"/>
        <v>82.412167381397325</v>
      </c>
      <c r="BV1234" s="229">
        <f t="shared" si="848"/>
        <v>105.31131976950935</v>
      </c>
      <c r="BW1234" s="418">
        <f t="shared" si="729"/>
        <v>9102.0433837908513</v>
      </c>
    </row>
    <row r="1235" spans="1:75" x14ac:dyDescent="0.25">
      <c r="A1235" s="180" t="s">
        <v>1080</v>
      </c>
      <c r="O1235" s="229">
        <f t="shared" ref="O1235:AT1235" si="849">O753</f>
        <v>0</v>
      </c>
      <c r="P1235" s="229">
        <f t="shared" si="849"/>
        <v>0</v>
      </c>
      <c r="Q1235" s="229">
        <f t="shared" si="849"/>
        <v>0.325273969724023</v>
      </c>
      <c r="R1235" s="229">
        <f t="shared" si="849"/>
        <v>0</v>
      </c>
      <c r="S1235" s="229">
        <f t="shared" si="849"/>
        <v>148.90155959057603</v>
      </c>
      <c r="T1235" s="229">
        <f t="shared" si="849"/>
        <v>229.79570709562785</v>
      </c>
      <c r="U1235" s="229">
        <f t="shared" si="849"/>
        <v>0</v>
      </c>
      <c r="V1235" s="229">
        <f t="shared" si="849"/>
        <v>0</v>
      </c>
      <c r="W1235" s="229">
        <f t="shared" si="849"/>
        <v>8.4501537968601497</v>
      </c>
      <c r="X1235" s="229">
        <f t="shared" si="849"/>
        <v>57.3793619161479</v>
      </c>
      <c r="Y1235" s="229">
        <f t="shared" si="849"/>
        <v>104.21457391448409</v>
      </c>
      <c r="Z1235" s="229">
        <f t="shared" si="849"/>
        <v>300.24255187417606</v>
      </c>
      <c r="AA1235" s="229">
        <f t="shared" si="849"/>
        <v>0</v>
      </c>
      <c r="AB1235" s="229">
        <f t="shared" si="849"/>
        <v>0</v>
      </c>
      <c r="AC1235" s="229">
        <f t="shared" si="849"/>
        <v>0</v>
      </c>
      <c r="AD1235" s="229">
        <f t="shared" si="849"/>
        <v>0</v>
      </c>
      <c r="AE1235" s="229">
        <f t="shared" si="849"/>
        <v>0</v>
      </c>
      <c r="AF1235" s="229">
        <f t="shared" si="849"/>
        <v>147.0272139927639</v>
      </c>
      <c r="AG1235" s="229">
        <f t="shared" si="849"/>
        <v>0</v>
      </c>
      <c r="AH1235" s="229">
        <f t="shared" si="849"/>
        <v>0</v>
      </c>
      <c r="AI1235" s="229">
        <f t="shared" si="849"/>
        <v>0.29887059045603337</v>
      </c>
      <c r="AJ1235" s="229">
        <f t="shared" si="849"/>
        <v>47.404746712751972</v>
      </c>
      <c r="AK1235" s="229">
        <f t="shared" si="849"/>
        <v>88.605851497968061</v>
      </c>
      <c r="AL1235" s="229">
        <f t="shared" si="849"/>
        <v>259.17508336166395</v>
      </c>
      <c r="AM1235" s="229">
        <f t="shared" si="849"/>
        <v>0</v>
      </c>
      <c r="AN1235" s="229">
        <f t="shared" si="849"/>
        <v>0</v>
      </c>
      <c r="AO1235" s="229">
        <f t="shared" si="849"/>
        <v>0</v>
      </c>
      <c r="AP1235" s="229">
        <f t="shared" si="849"/>
        <v>0</v>
      </c>
      <c r="AQ1235" s="229">
        <f t="shared" si="849"/>
        <v>13.210471580942965</v>
      </c>
      <c r="AR1235" s="229">
        <f t="shared" si="849"/>
        <v>210.85052505938489</v>
      </c>
      <c r="AS1235" s="229">
        <f t="shared" si="849"/>
        <v>0</v>
      </c>
      <c r="AT1235" s="229">
        <f t="shared" si="849"/>
        <v>0</v>
      </c>
      <c r="AU1235" s="229">
        <f t="shared" ref="AU1235:BV1235" si="850">AU753</f>
        <v>1.4213939952787484</v>
      </c>
      <c r="AV1235" s="229">
        <f t="shared" si="850"/>
        <v>51.067358226918756</v>
      </c>
      <c r="AW1235" s="229">
        <f t="shared" si="850"/>
        <v>94.763487463283511</v>
      </c>
      <c r="AX1235" s="229">
        <f t="shared" si="850"/>
        <v>276.5479763265206</v>
      </c>
      <c r="AY1235" s="229">
        <f t="shared" si="850"/>
        <v>0</v>
      </c>
      <c r="AZ1235" s="229">
        <f t="shared" si="850"/>
        <v>0</v>
      </c>
      <c r="BA1235" s="229">
        <f t="shared" si="850"/>
        <v>0</v>
      </c>
      <c r="BB1235" s="229">
        <f t="shared" si="850"/>
        <v>0</v>
      </c>
      <c r="BC1235" s="229">
        <f t="shared" si="850"/>
        <v>0</v>
      </c>
      <c r="BD1235" s="229">
        <f t="shared" si="850"/>
        <v>186.15771390546658</v>
      </c>
      <c r="BE1235" s="229">
        <f t="shared" si="850"/>
        <v>0</v>
      </c>
      <c r="BF1235" s="229">
        <f t="shared" si="850"/>
        <v>0</v>
      </c>
      <c r="BG1235" s="229">
        <f t="shared" si="850"/>
        <v>0.50269959740865033</v>
      </c>
      <c r="BH1235" s="229">
        <f t="shared" si="850"/>
        <v>48.704531134616332</v>
      </c>
      <c r="BI1235" s="229">
        <f t="shared" si="850"/>
        <v>90.735171784117114</v>
      </c>
      <c r="BJ1235" s="229">
        <f t="shared" si="850"/>
        <v>265.16712097091045</v>
      </c>
      <c r="BK1235" s="229">
        <f t="shared" si="850"/>
        <v>0</v>
      </c>
      <c r="BL1235" s="229">
        <f t="shared" si="850"/>
        <v>0</v>
      </c>
      <c r="BM1235" s="229">
        <f t="shared" si="850"/>
        <v>0</v>
      </c>
      <c r="BN1235" s="229">
        <f t="shared" si="850"/>
        <v>0</v>
      </c>
      <c r="BO1235" s="229">
        <f t="shared" si="850"/>
        <v>0</v>
      </c>
      <c r="BP1235" s="229">
        <f t="shared" si="850"/>
        <v>171.07857424082377</v>
      </c>
      <c r="BQ1235" s="229">
        <f t="shared" si="850"/>
        <v>0</v>
      </c>
      <c r="BR1235" s="229">
        <f t="shared" si="850"/>
        <v>0</v>
      </c>
      <c r="BS1235" s="229">
        <f t="shared" si="850"/>
        <v>2.9754988405823894</v>
      </c>
      <c r="BT1235" s="229">
        <f t="shared" si="850"/>
        <v>46.89037693960104</v>
      </c>
      <c r="BU1235" s="229">
        <f t="shared" si="850"/>
        <v>86.085944249817658</v>
      </c>
      <c r="BV1235" s="229">
        <f t="shared" si="850"/>
        <v>250.02062522378776</v>
      </c>
      <c r="BW1235" s="418">
        <f t="shared" si="729"/>
        <v>3188.0004178526615</v>
      </c>
    </row>
    <row r="1236" spans="1:75" x14ac:dyDescent="0.25">
      <c r="A1236" s="180" t="s">
        <v>1081</v>
      </c>
      <c r="O1236" s="229">
        <f>O1234+O1235</f>
        <v>100</v>
      </c>
      <c r="P1236" s="229">
        <f t="shared" ref="P1236:BV1236" si="851">P1234+P1235</f>
        <v>100</v>
      </c>
      <c r="Q1236" s="229">
        <f t="shared" si="851"/>
        <v>90.883087480724015</v>
      </c>
      <c r="R1236" s="229">
        <f t="shared" si="851"/>
        <v>55.474092358364011</v>
      </c>
      <c r="S1236" s="229">
        <f t="shared" si="851"/>
        <v>184.72268567830002</v>
      </c>
      <c r="T1236" s="229">
        <f t="shared" si="851"/>
        <v>342.54851523692787</v>
      </c>
      <c r="U1236" s="229">
        <f t="shared" si="851"/>
        <v>209.08805475500793</v>
      </c>
      <c r="V1236" s="229">
        <f t="shared" si="851"/>
        <v>155.25287366948791</v>
      </c>
      <c r="W1236" s="229">
        <f t="shared" si="851"/>
        <v>161.09195422042805</v>
      </c>
      <c r="X1236" s="229">
        <f t="shared" si="851"/>
        <v>155.70821708965593</v>
      </c>
      <c r="Y1236" s="229">
        <f t="shared" si="851"/>
        <v>199.25725187830005</v>
      </c>
      <c r="Z1236" s="229">
        <f t="shared" si="851"/>
        <v>421.86710821547609</v>
      </c>
      <c r="AA1236" s="229">
        <f t="shared" si="851"/>
        <v>257.50329981983606</v>
      </c>
      <c r="AB1236" s="229">
        <f t="shared" si="851"/>
        <v>257.50329981983606</v>
      </c>
      <c r="AC1236" s="229">
        <f t="shared" si="851"/>
        <v>255.58073895215608</v>
      </c>
      <c r="AD1236" s="229">
        <f t="shared" si="851"/>
        <v>226.02157324823608</v>
      </c>
      <c r="AE1236" s="229">
        <f t="shared" si="851"/>
        <v>210.05044000763607</v>
      </c>
      <c r="AF1236" s="229">
        <f t="shared" si="851"/>
        <v>295.72769410703995</v>
      </c>
      <c r="AG1236" s="229">
        <f t="shared" si="851"/>
        <v>181.98627329663998</v>
      </c>
      <c r="AH1236" s="229">
        <f t="shared" si="851"/>
        <v>138.18535941947997</v>
      </c>
      <c r="AI1236" s="229">
        <f t="shared" si="851"/>
        <v>138.26308348413599</v>
      </c>
      <c r="AJ1236" s="229">
        <f t="shared" si="851"/>
        <v>132.48972116452796</v>
      </c>
      <c r="AK1236" s="229">
        <f t="shared" si="851"/>
        <v>170.13798759921605</v>
      </c>
      <c r="AL1236" s="229">
        <f t="shared" si="851"/>
        <v>363.87538342272001</v>
      </c>
      <c r="AM1236" s="229">
        <f t="shared" si="851"/>
        <v>223.92331287552003</v>
      </c>
      <c r="AN1236" s="229">
        <f t="shared" si="851"/>
        <v>219.49837679923201</v>
      </c>
      <c r="AO1236" s="229">
        <f t="shared" si="851"/>
        <v>205.12559408842083</v>
      </c>
      <c r="AP1236" s="229">
        <f t="shared" si="851"/>
        <v>173.4079496853744</v>
      </c>
      <c r="AQ1236" s="229">
        <f t="shared" si="851"/>
        <v>169.56295719401817</v>
      </c>
      <c r="AR1236" s="229">
        <f t="shared" si="851"/>
        <v>314.3499924375518</v>
      </c>
      <c r="AS1236" s="229">
        <f t="shared" si="851"/>
        <v>191.87596940993421</v>
      </c>
      <c r="AT1236" s="229">
        <f t="shared" si="851"/>
        <v>145.08665398101741</v>
      </c>
      <c r="AU1236" s="229">
        <f t="shared" si="851"/>
        <v>146.50804797629615</v>
      </c>
      <c r="AV1236" s="229">
        <f t="shared" si="851"/>
        <v>140.49434855011251</v>
      </c>
      <c r="AW1236" s="229">
        <f t="shared" si="851"/>
        <v>180.5197781367288</v>
      </c>
      <c r="AX1236" s="229">
        <f t="shared" si="851"/>
        <v>386.73537337101743</v>
      </c>
      <c r="AY1236" s="229">
        <f t="shared" si="851"/>
        <v>236.05925387581581</v>
      </c>
      <c r="AZ1236" s="229">
        <f t="shared" si="851"/>
        <v>236.05925387581581</v>
      </c>
      <c r="BA1236" s="229">
        <f t="shared" si="851"/>
        <v>226.9367819822846</v>
      </c>
      <c r="BB1236" s="229">
        <f t="shared" si="851"/>
        <v>196.65265911797781</v>
      </c>
      <c r="BC1236" s="229">
        <f t="shared" si="851"/>
        <v>180.08738286908542</v>
      </c>
      <c r="BD1236" s="229">
        <f t="shared" si="851"/>
        <v>303.98760029483839</v>
      </c>
      <c r="BE1236" s="229">
        <f t="shared" si="851"/>
        <v>188.54927106895039</v>
      </c>
      <c r="BF1236" s="229">
        <f t="shared" si="851"/>
        <v>143.14207351031479</v>
      </c>
      <c r="BG1236" s="229">
        <f t="shared" si="851"/>
        <v>142.50078424770425</v>
      </c>
      <c r="BH1236" s="229">
        <f t="shared" si="851"/>
        <v>137.09109351610377</v>
      </c>
      <c r="BI1236" s="229">
        <f t="shared" si="851"/>
        <v>175.76635637005489</v>
      </c>
      <c r="BJ1236" s="229">
        <f t="shared" si="851"/>
        <v>374.18675973208371</v>
      </c>
      <c r="BK1236" s="229">
        <f t="shared" si="851"/>
        <v>232.09052185914055</v>
      </c>
      <c r="BL1236" s="229">
        <f t="shared" si="851"/>
        <v>232.09052185914055</v>
      </c>
      <c r="BM1236" s="229">
        <f t="shared" si="851"/>
        <v>220.81299089662375</v>
      </c>
      <c r="BN1236" s="229">
        <f t="shared" si="851"/>
        <v>191.88476485965413</v>
      </c>
      <c r="BO1236" s="229">
        <f t="shared" si="851"/>
        <v>175.66171068126374</v>
      </c>
      <c r="BP1236" s="229">
        <f t="shared" si="851"/>
        <v>288.42289638253231</v>
      </c>
      <c r="BQ1236" s="229">
        <f t="shared" si="851"/>
        <v>180.2643102390827</v>
      </c>
      <c r="BR1236" s="229">
        <f t="shared" si="851"/>
        <v>135.84969514792431</v>
      </c>
      <c r="BS1236" s="229">
        <f t="shared" si="851"/>
        <v>135.95054539301549</v>
      </c>
      <c r="BT1236" s="229">
        <f t="shared" si="851"/>
        <v>131.85946781023571</v>
      </c>
      <c r="BU1236" s="229">
        <f t="shared" si="851"/>
        <v>168.49811163121498</v>
      </c>
      <c r="BV1236" s="229">
        <f t="shared" si="851"/>
        <v>355.3319449932971</v>
      </c>
      <c r="BW1236" s="418">
        <f t="shared" si="729"/>
        <v>12290.043801643515</v>
      </c>
    </row>
    <row r="1237" spans="1:75" x14ac:dyDescent="0.25">
      <c r="A1237" s="180" t="s">
        <v>1082</v>
      </c>
      <c r="O1237" s="229">
        <f t="shared" ref="O1237:AT1237" si="852">O693</f>
        <v>0</v>
      </c>
      <c r="P1237" s="229">
        <f t="shared" si="852"/>
        <v>9.4421864890000062</v>
      </c>
      <c r="Q1237" s="229">
        <f t="shared" si="852"/>
        <v>35.408995122360004</v>
      </c>
      <c r="R1237" s="229">
        <f t="shared" si="852"/>
        <v>19.652966270640004</v>
      </c>
      <c r="S1237" s="229">
        <f t="shared" si="852"/>
        <v>71.969877537000002</v>
      </c>
      <c r="T1237" s="229">
        <f t="shared" si="852"/>
        <v>133.46046048191997</v>
      </c>
      <c r="U1237" s="229">
        <f t="shared" si="852"/>
        <v>53.83518108552002</v>
      </c>
      <c r="V1237" s="229">
        <f t="shared" si="852"/>
        <v>2.6110732459200006</v>
      </c>
      <c r="W1237" s="229">
        <f t="shared" si="852"/>
        <v>62.763099046920019</v>
      </c>
      <c r="X1237" s="229">
        <f t="shared" si="852"/>
        <v>60.665539125839977</v>
      </c>
      <c r="Y1237" s="229">
        <f t="shared" si="852"/>
        <v>77.632695537000018</v>
      </c>
      <c r="Z1237" s="229">
        <f t="shared" si="852"/>
        <v>164.36380839564004</v>
      </c>
      <c r="AA1237" s="229">
        <f t="shared" si="852"/>
        <v>0</v>
      </c>
      <c r="AB1237" s="229">
        <f t="shared" si="852"/>
        <v>1.9225608676799903</v>
      </c>
      <c r="AC1237" s="229">
        <f t="shared" si="852"/>
        <v>29.559165703920002</v>
      </c>
      <c r="AD1237" s="229">
        <f t="shared" si="852"/>
        <v>15.971133240600006</v>
      </c>
      <c r="AE1237" s="229">
        <f t="shared" si="852"/>
        <v>61.349959893360008</v>
      </c>
      <c r="AF1237" s="229">
        <f t="shared" si="852"/>
        <v>113.74142081039999</v>
      </c>
      <c r="AG1237" s="229">
        <f t="shared" si="852"/>
        <v>43.800913877160006</v>
      </c>
      <c r="AH1237" s="229">
        <f t="shared" si="852"/>
        <v>0.22114652579999897</v>
      </c>
      <c r="AI1237" s="229">
        <f t="shared" si="852"/>
        <v>53.178109032359998</v>
      </c>
      <c r="AJ1237" s="229">
        <f t="shared" si="852"/>
        <v>50.957585063279993</v>
      </c>
      <c r="AK1237" s="229">
        <f t="shared" si="852"/>
        <v>65.43768753816002</v>
      </c>
      <c r="AL1237" s="229">
        <f t="shared" si="852"/>
        <v>139.95207054720001</v>
      </c>
      <c r="AM1237" s="229">
        <f t="shared" si="852"/>
        <v>4.4249360762880112</v>
      </c>
      <c r="AN1237" s="229">
        <f t="shared" si="852"/>
        <v>14.372782710811192</v>
      </c>
      <c r="AO1237" s="229">
        <f t="shared" si="852"/>
        <v>31.717644403046414</v>
      </c>
      <c r="AP1237" s="229">
        <f t="shared" si="852"/>
        <v>17.055464072299202</v>
      </c>
      <c r="AQ1237" s="229">
        <f t="shared" si="852"/>
        <v>66.063489815851227</v>
      </c>
      <c r="AR1237" s="229">
        <f t="shared" si="852"/>
        <v>122.47402302761759</v>
      </c>
      <c r="AS1237" s="229">
        <f t="shared" si="852"/>
        <v>46.789315428916815</v>
      </c>
      <c r="AT1237" s="229">
        <f t="shared" si="852"/>
        <v>0</v>
      </c>
      <c r="AU1237" s="229">
        <f t="shared" ref="AU1237:BV1237" si="853">AU693</f>
        <v>57.081057653102391</v>
      </c>
      <c r="AV1237" s="229">
        <f t="shared" si="853"/>
        <v>54.738057876667213</v>
      </c>
      <c r="AW1237" s="229">
        <f t="shared" si="853"/>
        <v>70.332381092232012</v>
      </c>
      <c r="AX1237" s="229">
        <f t="shared" si="853"/>
        <v>150.67611949520159</v>
      </c>
      <c r="AY1237" s="229">
        <f t="shared" si="853"/>
        <v>0</v>
      </c>
      <c r="AZ1237" s="229">
        <f t="shared" si="853"/>
        <v>9.1224718935312019</v>
      </c>
      <c r="BA1237" s="229">
        <f t="shared" si="853"/>
        <v>30.284122864306791</v>
      </c>
      <c r="BB1237" s="229">
        <f t="shared" si="853"/>
        <v>16.565276248892395</v>
      </c>
      <c r="BC1237" s="229">
        <f t="shared" si="853"/>
        <v>62.257496479713602</v>
      </c>
      <c r="BD1237" s="229">
        <f t="shared" si="853"/>
        <v>115.43832922588798</v>
      </c>
      <c r="BE1237" s="229">
        <f t="shared" si="853"/>
        <v>45.407197558635602</v>
      </c>
      <c r="BF1237" s="229">
        <f t="shared" si="853"/>
        <v>1.1439888600192043</v>
      </c>
      <c r="BG1237" s="229">
        <f t="shared" si="853"/>
        <v>54.114221866216795</v>
      </c>
      <c r="BH1237" s="229">
        <f t="shared" si="853"/>
        <v>52.059908930165989</v>
      </c>
      <c r="BI1237" s="229">
        <f t="shared" si="853"/>
        <v>66.746717608881596</v>
      </c>
      <c r="BJ1237" s="229">
        <f t="shared" si="853"/>
        <v>142.09623787294319</v>
      </c>
      <c r="BK1237" s="229">
        <f t="shared" si="853"/>
        <v>0</v>
      </c>
      <c r="BL1237" s="229">
        <f t="shared" si="853"/>
        <v>11.277530962516819</v>
      </c>
      <c r="BM1237" s="229">
        <f t="shared" si="853"/>
        <v>28.928226036969608</v>
      </c>
      <c r="BN1237" s="229">
        <f t="shared" si="853"/>
        <v>16.223054178390392</v>
      </c>
      <c r="BO1237" s="229">
        <f t="shared" si="853"/>
        <v>58.317388539555203</v>
      </c>
      <c r="BP1237" s="229">
        <f t="shared" si="853"/>
        <v>108.15858614344961</v>
      </c>
      <c r="BQ1237" s="229">
        <f t="shared" si="853"/>
        <v>44.414615091158403</v>
      </c>
      <c r="BR1237" s="229">
        <f t="shared" si="853"/>
        <v>2.8746485954912044</v>
      </c>
      <c r="BS1237" s="229">
        <f t="shared" si="853"/>
        <v>50.981454522380808</v>
      </c>
      <c r="BT1237" s="229">
        <f t="shared" si="853"/>
        <v>49.447300428838396</v>
      </c>
      <c r="BU1237" s="229">
        <f t="shared" si="853"/>
        <v>63.186791861705622</v>
      </c>
      <c r="BV1237" s="229">
        <f t="shared" si="853"/>
        <v>133.24947937248641</v>
      </c>
      <c r="BW1237" s="418">
        <f t="shared" si="729"/>
        <v>3065.9179522318509</v>
      </c>
    </row>
    <row r="1238" spans="1:75" x14ac:dyDescent="0.25">
      <c r="A1238" s="180" t="s">
        <v>1083</v>
      </c>
      <c r="O1238" s="360">
        <f>O1236-O1237</f>
        <v>100</v>
      </c>
      <c r="P1238" s="360">
        <f t="shared" ref="P1238:BV1238" si="854">P1236-P1237</f>
        <v>90.557813510999992</v>
      </c>
      <c r="Q1238" s="360">
        <f t="shared" si="854"/>
        <v>55.474092358364011</v>
      </c>
      <c r="R1238" s="360">
        <f t="shared" si="854"/>
        <v>35.821126087724011</v>
      </c>
      <c r="S1238" s="360">
        <f t="shared" si="854"/>
        <v>112.75280814130002</v>
      </c>
      <c r="T1238" s="360">
        <f t="shared" si="854"/>
        <v>209.0880547550079</v>
      </c>
      <c r="U1238" s="360">
        <f t="shared" si="854"/>
        <v>155.25287366948791</v>
      </c>
      <c r="V1238" s="360">
        <f t="shared" si="854"/>
        <v>152.6418004235679</v>
      </c>
      <c r="W1238" s="360">
        <f t="shared" si="854"/>
        <v>98.328855173508032</v>
      </c>
      <c r="X1238" s="360">
        <f t="shared" si="854"/>
        <v>95.042677963815947</v>
      </c>
      <c r="Y1238" s="360">
        <f t="shared" si="854"/>
        <v>121.62455634130004</v>
      </c>
      <c r="Z1238" s="360">
        <f t="shared" si="854"/>
        <v>257.50329981983606</v>
      </c>
      <c r="AA1238" s="360">
        <f t="shared" si="854"/>
        <v>257.50329981983606</v>
      </c>
      <c r="AB1238" s="360">
        <f t="shared" si="854"/>
        <v>255.58073895215608</v>
      </c>
      <c r="AC1238" s="360">
        <f t="shared" si="854"/>
        <v>226.02157324823608</v>
      </c>
      <c r="AD1238" s="360">
        <f t="shared" si="854"/>
        <v>210.05044000763607</v>
      </c>
      <c r="AE1238" s="360">
        <f t="shared" si="854"/>
        <v>148.70048011427605</v>
      </c>
      <c r="AF1238" s="360">
        <f t="shared" si="854"/>
        <v>181.98627329663998</v>
      </c>
      <c r="AG1238" s="360">
        <f t="shared" si="854"/>
        <v>138.18535941947997</v>
      </c>
      <c r="AH1238" s="360">
        <f t="shared" si="854"/>
        <v>137.96421289367996</v>
      </c>
      <c r="AI1238" s="360">
        <f t="shared" si="854"/>
        <v>85.084974451775992</v>
      </c>
      <c r="AJ1238" s="360">
        <f t="shared" si="854"/>
        <v>81.532136101247971</v>
      </c>
      <c r="AK1238" s="360">
        <f t="shared" si="854"/>
        <v>104.70030006105603</v>
      </c>
      <c r="AL1238" s="360">
        <f t="shared" si="854"/>
        <v>223.92331287552</v>
      </c>
      <c r="AM1238" s="360">
        <f t="shared" si="854"/>
        <v>219.49837679923201</v>
      </c>
      <c r="AN1238" s="360">
        <f t="shared" si="854"/>
        <v>205.12559408842083</v>
      </c>
      <c r="AO1238" s="360">
        <f t="shared" si="854"/>
        <v>173.4079496853744</v>
      </c>
      <c r="AP1238" s="360">
        <f t="shared" si="854"/>
        <v>156.3524856130752</v>
      </c>
      <c r="AQ1238" s="360">
        <f t="shared" si="854"/>
        <v>103.49946737816694</v>
      </c>
      <c r="AR1238" s="360">
        <f t="shared" si="854"/>
        <v>191.87596940993421</v>
      </c>
      <c r="AS1238" s="360">
        <f t="shared" si="854"/>
        <v>145.08665398101741</v>
      </c>
      <c r="AT1238" s="360">
        <f t="shared" si="854"/>
        <v>145.08665398101741</v>
      </c>
      <c r="AU1238" s="360">
        <f t="shared" si="854"/>
        <v>89.426990323193763</v>
      </c>
      <c r="AV1238" s="360">
        <f t="shared" si="854"/>
        <v>85.756290673445292</v>
      </c>
      <c r="AW1238" s="360">
        <f t="shared" si="854"/>
        <v>110.18739704449679</v>
      </c>
      <c r="AX1238" s="360">
        <f t="shared" si="854"/>
        <v>236.05925387581584</v>
      </c>
      <c r="AY1238" s="360">
        <f t="shared" si="854"/>
        <v>236.05925387581581</v>
      </c>
      <c r="AZ1238" s="360">
        <f t="shared" si="854"/>
        <v>226.9367819822846</v>
      </c>
      <c r="BA1238" s="360">
        <f t="shared" si="854"/>
        <v>196.65265911797781</v>
      </c>
      <c r="BB1238" s="360">
        <f t="shared" si="854"/>
        <v>180.08738286908542</v>
      </c>
      <c r="BC1238" s="360">
        <f t="shared" si="854"/>
        <v>117.82988638937181</v>
      </c>
      <c r="BD1238" s="360">
        <f t="shared" si="854"/>
        <v>188.54927106895042</v>
      </c>
      <c r="BE1238" s="360">
        <f t="shared" si="854"/>
        <v>143.14207351031479</v>
      </c>
      <c r="BF1238" s="360">
        <f t="shared" si="854"/>
        <v>141.9980846502956</v>
      </c>
      <c r="BG1238" s="360">
        <f t="shared" si="854"/>
        <v>88.386562381487451</v>
      </c>
      <c r="BH1238" s="360">
        <f t="shared" si="854"/>
        <v>85.03118458593778</v>
      </c>
      <c r="BI1238" s="360">
        <f t="shared" si="854"/>
        <v>109.0196387611733</v>
      </c>
      <c r="BJ1238" s="360">
        <f t="shared" si="854"/>
        <v>232.09052185914052</v>
      </c>
      <c r="BK1238" s="360">
        <f t="shared" si="854"/>
        <v>232.09052185914055</v>
      </c>
      <c r="BL1238" s="360">
        <f t="shared" si="854"/>
        <v>220.81299089662375</v>
      </c>
      <c r="BM1238" s="360">
        <f t="shared" si="854"/>
        <v>191.88476485965413</v>
      </c>
      <c r="BN1238" s="360">
        <f t="shared" si="854"/>
        <v>175.66171068126374</v>
      </c>
      <c r="BO1238" s="360">
        <f t="shared" si="854"/>
        <v>117.34432214170855</v>
      </c>
      <c r="BP1238" s="360">
        <f t="shared" si="854"/>
        <v>180.2643102390827</v>
      </c>
      <c r="BQ1238" s="360">
        <f t="shared" si="854"/>
        <v>135.84969514792431</v>
      </c>
      <c r="BR1238" s="360">
        <f t="shared" si="854"/>
        <v>132.9750465524331</v>
      </c>
      <c r="BS1238" s="360">
        <f t="shared" si="854"/>
        <v>84.969090870634687</v>
      </c>
      <c r="BT1238" s="360">
        <f t="shared" si="854"/>
        <v>82.412167381397325</v>
      </c>
      <c r="BU1238" s="360">
        <f t="shared" si="854"/>
        <v>105.31131976950937</v>
      </c>
      <c r="BV1238" s="360">
        <f t="shared" si="854"/>
        <v>222.08246562081069</v>
      </c>
      <c r="BW1238" s="418">
        <f t="shared" si="729"/>
        <v>9224.125849411661</v>
      </c>
    </row>
    <row r="1239" spans="1:75" x14ac:dyDescent="0.25">
      <c r="BW1239" s="224">
        <f t="shared" si="729"/>
        <v>0</v>
      </c>
    </row>
    <row r="1240" spans="1:75" x14ac:dyDescent="0.25">
      <c r="A1240" s="636" t="s">
        <v>1084</v>
      </c>
      <c r="BW1240" s="224">
        <f t="shared" si="729"/>
        <v>0</v>
      </c>
    </row>
    <row r="1241" spans="1:75" x14ac:dyDescent="0.25">
      <c r="A1241" s="180" t="s">
        <v>1079</v>
      </c>
      <c r="O1241" s="249">
        <f>N1245</f>
        <v>46778227.272727273</v>
      </c>
      <c r="P1241" s="249">
        <f t="shared" ref="P1241:BV1241" si="855">O1245</f>
        <v>46778227.272727273</v>
      </c>
      <c r="Q1241" s="249">
        <f t="shared" si="855"/>
        <v>42361339.817388102</v>
      </c>
      <c r="R1241" s="249">
        <f t="shared" si="855"/>
        <v>25987131.737137511</v>
      </c>
      <c r="S1241" s="249">
        <f t="shared" si="855"/>
        <v>16780595.824817382</v>
      </c>
      <c r="T1241" s="249">
        <f t="shared" si="855"/>
        <v>55722327.543507405</v>
      </c>
      <c r="U1241" s="249">
        <f t="shared" si="855"/>
        <v>129188982.37954471</v>
      </c>
      <c r="V1241" s="249">
        <f t="shared" si="855"/>
        <v>95925904.444241151</v>
      </c>
      <c r="W1241" s="249">
        <f t="shared" si="855"/>
        <v>94312603.789863244</v>
      </c>
      <c r="X1241" s="249">
        <f t="shared" si="855"/>
        <v>60886285.011584289</v>
      </c>
      <c r="Y1241" s="249">
        <f t="shared" si="855"/>
        <v>60626171.773723178</v>
      </c>
      <c r="Z1241" s="249">
        <f t="shared" si="855"/>
        <v>77869857.871121287</v>
      </c>
      <c r="AA1241" s="249">
        <f t="shared" si="855"/>
        <v>174487060.18300202</v>
      </c>
      <c r="AB1241" s="249">
        <f t="shared" si="855"/>
        <v>174487060.18300202</v>
      </c>
      <c r="AC1241" s="249">
        <f t="shared" si="855"/>
        <v>173184311.85294539</v>
      </c>
      <c r="AD1241" s="249">
        <f t="shared" si="855"/>
        <v>153154696.97520274</v>
      </c>
      <c r="AE1241" s="249">
        <f t="shared" si="855"/>
        <v>142332481.92439333</v>
      </c>
      <c r="AF1241" s="249">
        <f t="shared" si="855"/>
        <v>100761076.2312347</v>
      </c>
      <c r="AG1241" s="249">
        <f t="shared" si="855"/>
        <v>111834645.05994295</v>
      </c>
      <c r="AH1241" s="249">
        <f t="shared" si="855"/>
        <v>84918001.469089448</v>
      </c>
      <c r="AI1241" s="249">
        <f t="shared" si="855"/>
        <v>84782101.97089614</v>
      </c>
      <c r="AJ1241" s="249">
        <f t="shared" si="855"/>
        <v>52280694.837002799</v>
      </c>
      <c r="AK1241" s="249">
        <f t="shared" si="855"/>
        <v>49336272.794222936</v>
      </c>
      <c r="AL1241" s="249">
        <f t="shared" si="855"/>
        <v>65773467.267856546</v>
      </c>
      <c r="AM1241" s="249">
        <f t="shared" si="855"/>
        <v>158695770.07796827</v>
      </c>
      <c r="AN1241" s="249">
        <f t="shared" si="855"/>
        <v>155559791.83097497</v>
      </c>
      <c r="AO1241" s="249">
        <f t="shared" si="855"/>
        <v>145373716.1108312</v>
      </c>
      <c r="AP1241" s="249">
        <f t="shared" si="855"/>
        <v>122895234.79969263</v>
      </c>
      <c r="AQ1241" s="249">
        <f t="shared" si="855"/>
        <v>110807927.00563873</v>
      </c>
      <c r="AR1241" s="249">
        <f t="shared" si="855"/>
        <v>72718411.457231686</v>
      </c>
      <c r="AS1241" s="249">
        <f t="shared" si="855"/>
        <v>144266990.75371736</v>
      </c>
      <c r="AT1241" s="249">
        <f t="shared" si="855"/>
        <v>109087214.16619214</v>
      </c>
      <c r="AU1241" s="249">
        <f t="shared" si="855"/>
        <v>109087214.16619214</v>
      </c>
      <c r="AV1241" s="249">
        <f t="shared" si="855"/>
        <v>67269540.68285501</v>
      </c>
      <c r="AW1241" s="249">
        <f t="shared" si="855"/>
        <v>61017986.730920799</v>
      </c>
      <c r="AX1241" s="249">
        <f t="shared" si="855"/>
        <v>88773386.71325545</v>
      </c>
      <c r="AY1241" s="249">
        <f t="shared" si="855"/>
        <v>159471062.00531229</v>
      </c>
      <c r="AZ1241" s="249">
        <f t="shared" si="855"/>
        <v>159471062.00531229</v>
      </c>
      <c r="BA1241" s="249">
        <f t="shared" si="855"/>
        <v>153308328.46663752</v>
      </c>
      <c r="BB1241" s="249">
        <f t="shared" si="855"/>
        <v>132849731.07731003</v>
      </c>
      <c r="BC1241" s="249">
        <f t="shared" si="855"/>
        <v>121658972.17907187</v>
      </c>
      <c r="BD1241" s="249">
        <f t="shared" si="855"/>
        <v>79600595.231752932</v>
      </c>
      <c r="BE1241" s="249">
        <f t="shared" si="855"/>
        <v>139404619.64980155</v>
      </c>
      <c r="BF1241" s="249">
        <f t="shared" si="855"/>
        <v>105832635.68434675</v>
      </c>
      <c r="BG1241" s="249">
        <f t="shared" si="855"/>
        <v>104986823.1759745</v>
      </c>
      <c r="BH1241" s="249">
        <f t="shared" si="855"/>
        <v>65236110.744616598</v>
      </c>
      <c r="BI1241" s="249">
        <f t="shared" si="855"/>
        <v>58013725.138315201</v>
      </c>
      <c r="BJ1241" s="249">
        <f t="shared" si="855"/>
        <v>72838526.168801755</v>
      </c>
      <c r="BK1241" s="249">
        <f t="shared" si="855"/>
        <v>153846013.87661707</v>
      </c>
      <c r="BL1241" s="249">
        <f t="shared" si="855"/>
        <v>153846013.87661707</v>
      </c>
      <c r="BM1241" s="249">
        <f t="shared" si="855"/>
        <v>146370468.68392566</v>
      </c>
      <c r="BN1241" s="249">
        <f t="shared" si="855"/>
        <v>127194794.34505448</v>
      </c>
      <c r="BO1241" s="249">
        <f t="shared" si="855"/>
        <v>116441006.5632142</v>
      </c>
      <c r="BP1241" s="249">
        <f t="shared" si="855"/>
        <v>77784116.593576983</v>
      </c>
      <c r="BQ1241" s="249">
        <f t="shared" si="855"/>
        <v>126817625.71856523</v>
      </c>
      <c r="BR1241" s="249">
        <f t="shared" si="855"/>
        <v>95571529.21951744</v>
      </c>
      <c r="BS1241" s="249">
        <f t="shared" si="855"/>
        <v>93549187.086613283</v>
      </c>
      <c r="BT1241" s="249">
        <f t="shared" si="855"/>
        <v>59950013.694609024</v>
      </c>
      <c r="BU1241" s="249">
        <f t="shared" si="855"/>
        <v>59442729.181781657</v>
      </c>
      <c r="BV1241" s="249">
        <f t="shared" si="855"/>
        <v>75102192.771758676</v>
      </c>
      <c r="BW1241" s="224">
        <f t="shared" si="729"/>
        <v>6104690593.1217508</v>
      </c>
    </row>
    <row r="1242" spans="1:75" x14ac:dyDescent="0.25">
      <c r="A1242" s="180" t="s">
        <v>1080</v>
      </c>
      <c r="O1242" s="249">
        <f t="shared" ref="O1242:AT1242" si="856">O917</f>
        <v>0</v>
      </c>
      <c r="P1242" s="249">
        <f t="shared" si="856"/>
        <v>0</v>
      </c>
      <c r="Q1242" s="249">
        <f t="shared" si="856"/>
        <v>213322.81579462308</v>
      </c>
      <c r="R1242" s="249">
        <f t="shared" si="856"/>
        <v>0</v>
      </c>
      <c r="S1242" s="249">
        <f t="shared" si="856"/>
        <v>74509174.831567094</v>
      </c>
      <c r="T1242" s="249">
        <f t="shared" si="856"/>
        <v>155927707.41872543</v>
      </c>
      <c r="U1242" s="249">
        <f t="shared" si="856"/>
        <v>0</v>
      </c>
      <c r="V1242" s="249">
        <f t="shared" si="856"/>
        <v>0</v>
      </c>
      <c r="W1242" s="249">
        <f t="shared" si="856"/>
        <v>5437267.3993280325</v>
      </c>
      <c r="X1242" s="249">
        <f t="shared" si="856"/>
        <v>38437443.213451549</v>
      </c>
      <c r="Y1242" s="249">
        <f t="shared" si="856"/>
        <v>66947850.695986159</v>
      </c>
      <c r="Z1242" s="249">
        <f t="shared" si="856"/>
        <v>207991921.57762668</v>
      </c>
      <c r="AA1242" s="249">
        <f t="shared" si="856"/>
        <v>0</v>
      </c>
      <c r="AB1242" s="249">
        <f t="shared" si="856"/>
        <v>0</v>
      </c>
      <c r="AC1242" s="249">
        <f t="shared" si="856"/>
        <v>0</v>
      </c>
      <c r="AD1242" s="249">
        <f t="shared" si="856"/>
        <v>0</v>
      </c>
      <c r="AE1242" s="249">
        <f t="shared" si="856"/>
        <v>0</v>
      </c>
      <c r="AF1242" s="249">
        <f t="shared" si="856"/>
        <v>80970221.991172567</v>
      </c>
      <c r="AG1242" s="249">
        <f t="shared" si="856"/>
        <v>0</v>
      </c>
      <c r="AH1242" s="249">
        <f t="shared" si="856"/>
        <v>0</v>
      </c>
      <c r="AI1242" s="249">
        <f t="shared" si="856"/>
        <v>174027.13923340605</v>
      </c>
      <c r="AJ1242" s="249">
        <f t="shared" si="856"/>
        <v>27890748.453609474</v>
      </c>
      <c r="AK1242" s="249">
        <f t="shared" si="856"/>
        <v>57545611.516043954</v>
      </c>
      <c r="AL1242" s="249">
        <f t="shared" si="856"/>
        <v>192107159.10884193</v>
      </c>
      <c r="AM1242" s="249">
        <f t="shared" si="856"/>
        <v>0</v>
      </c>
      <c r="AN1242" s="249">
        <f t="shared" si="856"/>
        <v>0</v>
      </c>
      <c r="AO1242" s="249">
        <f t="shared" si="856"/>
        <v>0</v>
      </c>
      <c r="AP1242" s="249">
        <f t="shared" si="856"/>
        <v>0</v>
      </c>
      <c r="AQ1242" s="249">
        <f t="shared" si="856"/>
        <v>8326491.7647195496</v>
      </c>
      <c r="AR1242" s="249">
        <f t="shared" si="856"/>
        <v>163633892.54353932</v>
      </c>
      <c r="AS1242" s="249">
        <f t="shared" si="856"/>
        <v>0</v>
      </c>
      <c r="AT1242" s="249">
        <f t="shared" si="856"/>
        <v>0</v>
      </c>
      <c r="AU1242" s="249">
        <f t="shared" ref="AU1242:BV1242" si="857">AU917</f>
        <v>1120331.2078469074</v>
      </c>
      <c r="AV1242" s="249">
        <f t="shared" si="857"/>
        <v>32696097.152908862</v>
      </c>
      <c r="AW1242" s="249">
        <f t="shared" si="857"/>
        <v>84419263.841859415</v>
      </c>
      <c r="AX1242" s="249">
        <f t="shared" si="857"/>
        <v>172487714.86991572</v>
      </c>
      <c r="AY1242" s="249">
        <f t="shared" si="857"/>
        <v>0</v>
      </c>
      <c r="AZ1242" s="249">
        <f t="shared" si="857"/>
        <v>0</v>
      </c>
      <c r="BA1242" s="249">
        <f t="shared" si="857"/>
        <v>0</v>
      </c>
      <c r="BB1242" s="249">
        <f t="shared" si="857"/>
        <v>0</v>
      </c>
      <c r="BC1242" s="249">
        <f t="shared" si="857"/>
        <v>0</v>
      </c>
      <c r="BD1242" s="249">
        <f t="shared" si="857"/>
        <v>145153791.55058017</v>
      </c>
      <c r="BE1242" s="249">
        <f t="shared" si="857"/>
        <v>0</v>
      </c>
      <c r="BF1242" s="249">
        <f t="shared" si="857"/>
        <v>0</v>
      </c>
      <c r="BG1242" s="249">
        <f t="shared" si="857"/>
        <v>189763.53473386963</v>
      </c>
      <c r="BH1242" s="249">
        <f t="shared" si="857"/>
        <v>28296221.62123853</v>
      </c>
      <c r="BI1242" s="249">
        <f t="shared" si="857"/>
        <v>59419817.052201919</v>
      </c>
      <c r="BJ1242" s="249">
        <f t="shared" si="857"/>
        <v>175198924.77513191</v>
      </c>
      <c r="BK1242" s="249">
        <f t="shared" si="857"/>
        <v>0</v>
      </c>
      <c r="BL1242" s="249">
        <f t="shared" si="857"/>
        <v>0</v>
      </c>
      <c r="BM1242" s="249">
        <f t="shared" si="857"/>
        <v>0</v>
      </c>
      <c r="BN1242" s="249">
        <f t="shared" si="857"/>
        <v>0</v>
      </c>
      <c r="BO1242" s="249">
        <f t="shared" si="857"/>
        <v>0</v>
      </c>
      <c r="BP1242" s="249">
        <f t="shared" si="857"/>
        <v>125124084.55612737</v>
      </c>
      <c r="BQ1242" s="249">
        <f t="shared" si="857"/>
        <v>0</v>
      </c>
      <c r="BR1242" s="249">
        <f t="shared" si="857"/>
        <v>0</v>
      </c>
      <c r="BS1242" s="249">
        <f t="shared" si="857"/>
        <v>2370834.8247611481</v>
      </c>
      <c r="BT1242" s="249">
        <f t="shared" si="857"/>
        <v>35158352.996241637</v>
      </c>
      <c r="BU1242" s="249">
        <f t="shared" si="857"/>
        <v>60720779.253032237</v>
      </c>
      <c r="BV1242" s="249">
        <f t="shared" si="857"/>
        <v>194267057.84630802</v>
      </c>
      <c r="BW1242" s="224">
        <f t="shared" si="729"/>
        <v>2196735875.552527</v>
      </c>
    </row>
    <row r="1243" spans="1:75" x14ac:dyDescent="0.25">
      <c r="A1243" s="180" t="s">
        <v>1081</v>
      </c>
      <c r="O1243" s="249">
        <f>O1241+O1242</f>
        <v>46778227.272727273</v>
      </c>
      <c r="P1243" s="249">
        <f t="shared" ref="P1243:BV1243" si="858">P1241+P1242</f>
        <v>46778227.272727273</v>
      </c>
      <c r="Q1243" s="249">
        <f t="shared" si="858"/>
        <v>42574662.633182727</v>
      </c>
      <c r="R1243" s="249">
        <f t="shared" si="858"/>
        <v>25987131.737137511</v>
      </c>
      <c r="S1243" s="249">
        <f t="shared" si="858"/>
        <v>91289770.656384468</v>
      </c>
      <c r="T1243" s="249">
        <f t="shared" si="858"/>
        <v>211650034.96223283</v>
      </c>
      <c r="U1243" s="249">
        <f t="shared" si="858"/>
        <v>129188982.37954471</v>
      </c>
      <c r="V1243" s="249">
        <f t="shared" si="858"/>
        <v>95925904.444241151</v>
      </c>
      <c r="W1243" s="249">
        <f t="shared" si="858"/>
        <v>99749871.189191282</v>
      </c>
      <c r="X1243" s="249">
        <f t="shared" si="858"/>
        <v>99323728.225035846</v>
      </c>
      <c r="Y1243" s="249">
        <f t="shared" si="858"/>
        <v>127574022.46970934</v>
      </c>
      <c r="Z1243" s="249">
        <f t="shared" si="858"/>
        <v>285861779.44874799</v>
      </c>
      <c r="AA1243" s="249">
        <f t="shared" si="858"/>
        <v>174487060.18300202</v>
      </c>
      <c r="AB1243" s="249">
        <f t="shared" si="858"/>
        <v>174487060.18300202</v>
      </c>
      <c r="AC1243" s="249">
        <f t="shared" si="858"/>
        <v>173184311.85294539</v>
      </c>
      <c r="AD1243" s="249">
        <f t="shared" si="858"/>
        <v>153154696.97520274</v>
      </c>
      <c r="AE1243" s="249">
        <f t="shared" si="858"/>
        <v>142332481.92439333</v>
      </c>
      <c r="AF1243" s="249">
        <f t="shared" si="858"/>
        <v>181731298.22240728</v>
      </c>
      <c r="AG1243" s="249">
        <f t="shared" si="858"/>
        <v>111834645.05994295</v>
      </c>
      <c r="AH1243" s="249">
        <f t="shared" si="858"/>
        <v>84918001.469089448</v>
      </c>
      <c r="AI1243" s="249">
        <f t="shared" si="858"/>
        <v>84956129.11012955</v>
      </c>
      <c r="AJ1243" s="249">
        <f t="shared" si="858"/>
        <v>80171443.29061228</v>
      </c>
      <c r="AK1243" s="249">
        <f t="shared" si="858"/>
        <v>106881884.31026688</v>
      </c>
      <c r="AL1243" s="249">
        <f t="shared" si="858"/>
        <v>257880626.37669846</v>
      </c>
      <c r="AM1243" s="249">
        <f t="shared" si="858"/>
        <v>158695770.07796827</v>
      </c>
      <c r="AN1243" s="249">
        <f t="shared" si="858"/>
        <v>155559791.83097497</v>
      </c>
      <c r="AO1243" s="249">
        <f t="shared" si="858"/>
        <v>145373716.1108312</v>
      </c>
      <c r="AP1243" s="249">
        <f t="shared" si="858"/>
        <v>122895234.79969263</v>
      </c>
      <c r="AQ1243" s="249">
        <f t="shared" si="858"/>
        <v>119134418.77035828</v>
      </c>
      <c r="AR1243" s="249">
        <f t="shared" si="858"/>
        <v>236352304.00077099</v>
      </c>
      <c r="AS1243" s="249">
        <f t="shared" si="858"/>
        <v>144266990.75371736</v>
      </c>
      <c r="AT1243" s="249">
        <f t="shared" si="858"/>
        <v>109087214.16619214</v>
      </c>
      <c r="AU1243" s="249">
        <f t="shared" si="858"/>
        <v>110207545.37403905</v>
      </c>
      <c r="AV1243" s="249">
        <f t="shared" si="858"/>
        <v>99965637.835763872</v>
      </c>
      <c r="AW1243" s="249">
        <f t="shared" si="858"/>
        <v>145437250.57278022</v>
      </c>
      <c r="AX1243" s="249">
        <f t="shared" si="858"/>
        <v>261261101.58317119</v>
      </c>
      <c r="AY1243" s="249">
        <f t="shared" si="858"/>
        <v>159471062.00531229</v>
      </c>
      <c r="AZ1243" s="249">
        <f t="shared" si="858"/>
        <v>159471062.00531229</v>
      </c>
      <c r="BA1243" s="249">
        <f t="shared" si="858"/>
        <v>153308328.46663752</v>
      </c>
      <c r="BB1243" s="249">
        <f t="shared" si="858"/>
        <v>132849731.07731003</v>
      </c>
      <c r="BC1243" s="249">
        <f t="shared" si="858"/>
        <v>121658972.17907187</v>
      </c>
      <c r="BD1243" s="249">
        <f t="shared" si="858"/>
        <v>224754386.78233311</v>
      </c>
      <c r="BE1243" s="249">
        <f t="shared" si="858"/>
        <v>139404619.64980155</v>
      </c>
      <c r="BF1243" s="249">
        <f t="shared" si="858"/>
        <v>105832635.68434675</v>
      </c>
      <c r="BG1243" s="249">
        <f t="shared" si="858"/>
        <v>105176586.71070838</v>
      </c>
      <c r="BH1243" s="249">
        <f t="shared" si="858"/>
        <v>93532332.365855128</v>
      </c>
      <c r="BI1243" s="249">
        <f t="shared" si="858"/>
        <v>117433542.19051713</v>
      </c>
      <c r="BJ1243" s="249">
        <f t="shared" si="858"/>
        <v>248037450.94393367</v>
      </c>
      <c r="BK1243" s="249">
        <f t="shared" si="858"/>
        <v>153846013.87661707</v>
      </c>
      <c r="BL1243" s="249">
        <f t="shared" si="858"/>
        <v>153846013.87661707</v>
      </c>
      <c r="BM1243" s="249">
        <f t="shared" si="858"/>
        <v>146370468.68392566</v>
      </c>
      <c r="BN1243" s="249">
        <f t="shared" si="858"/>
        <v>127194794.34505448</v>
      </c>
      <c r="BO1243" s="249">
        <f t="shared" si="858"/>
        <v>116441006.5632142</v>
      </c>
      <c r="BP1243" s="249">
        <f t="shared" si="858"/>
        <v>202908201.14970434</v>
      </c>
      <c r="BQ1243" s="249">
        <f t="shared" si="858"/>
        <v>126817625.71856523</v>
      </c>
      <c r="BR1243" s="249">
        <f t="shared" si="858"/>
        <v>95571529.21951744</v>
      </c>
      <c r="BS1243" s="249">
        <f t="shared" si="858"/>
        <v>95920021.911374435</v>
      </c>
      <c r="BT1243" s="249">
        <f t="shared" si="858"/>
        <v>95108366.69085066</v>
      </c>
      <c r="BU1243" s="249">
        <f t="shared" si="858"/>
        <v>120163508.43481389</v>
      </c>
      <c r="BV1243" s="249">
        <f t="shared" si="858"/>
        <v>269369250.61806667</v>
      </c>
      <c r="BW1243" s="224">
        <f t="shared" si="729"/>
        <v>8301426468.6742744</v>
      </c>
    </row>
    <row r="1244" spans="1:75" x14ac:dyDescent="0.25">
      <c r="A1244" s="180" t="s">
        <v>1082</v>
      </c>
      <c r="O1244" s="249">
        <f>(O1243/O1236)*O1237</f>
        <v>0</v>
      </c>
      <c r="P1244" s="249">
        <f t="shared" ref="P1244:BV1244" si="859">(P1243/P1236)*P1237</f>
        <v>4416887.4553391701</v>
      </c>
      <c r="Q1244" s="249">
        <f t="shared" si="859"/>
        <v>16587530.896045217</v>
      </c>
      <c r="R1244" s="249">
        <f t="shared" si="859"/>
        <v>9206535.9123201296</v>
      </c>
      <c r="S1244" s="249">
        <f t="shared" si="859"/>
        <v>35567443.112877063</v>
      </c>
      <c r="T1244" s="249">
        <f t="shared" si="859"/>
        <v>82461052.582688123</v>
      </c>
      <c r="U1244" s="249">
        <f t="shared" si="859"/>
        <v>33263077.93530355</v>
      </c>
      <c r="V1244" s="249">
        <f t="shared" si="859"/>
        <v>1613300.6543779145</v>
      </c>
      <c r="W1244" s="249">
        <f t="shared" si="859"/>
        <v>38863586.177606992</v>
      </c>
      <c r="X1244" s="249">
        <f t="shared" si="859"/>
        <v>38697556.451312669</v>
      </c>
      <c r="Y1244" s="249">
        <f t="shared" si="859"/>
        <v>49704164.598588057</v>
      </c>
      <c r="Z1244" s="249">
        <f t="shared" si="859"/>
        <v>111374719.26574597</v>
      </c>
      <c r="AA1244" s="249">
        <f t="shared" si="859"/>
        <v>0</v>
      </c>
      <c r="AB1244" s="249">
        <f t="shared" si="859"/>
        <v>1302748.3300566296</v>
      </c>
      <c r="AC1244" s="249">
        <f t="shared" si="859"/>
        <v>20029614.877742663</v>
      </c>
      <c r="AD1244" s="249">
        <f t="shared" si="859"/>
        <v>10822215.050809408</v>
      </c>
      <c r="AE1244" s="249">
        <f t="shared" si="859"/>
        <v>41571405.693158634</v>
      </c>
      <c r="AF1244" s="249">
        <f t="shared" si="859"/>
        <v>69896653.162464336</v>
      </c>
      <c r="AG1244" s="249">
        <f t="shared" si="859"/>
        <v>26916643.590853505</v>
      </c>
      <c r="AH1244" s="249">
        <f t="shared" si="859"/>
        <v>135899.49819330155</v>
      </c>
      <c r="AI1244" s="249">
        <f t="shared" si="859"/>
        <v>32675434.273126755</v>
      </c>
      <c r="AJ1244" s="249">
        <f t="shared" si="859"/>
        <v>30835170.496389344</v>
      </c>
      <c r="AK1244" s="249">
        <f t="shared" si="859"/>
        <v>41108417.042410336</v>
      </c>
      <c r="AL1244" s="249">
        <f t="shared" si="859"/>
        <v>99184856.298730195</v>
      </c>
      <c r="AM1244" s="249">
        <f t="shared" si="859"/>
        <v>3135978.2469933163</v>
      </c>
      <c r="AN1244" s="249">
        <f t="shared" si="859"/>
        <v>10186075.720143767</v>
      </c>
      <c r="AO1244" s="249">
        <f t="shared" si="859"/>
        <v>22478481.31113857</v>
      </c>
      <c r="AP1244" s="249">
        <f t="shared" si="859"/>
        <v>12087307.794053897</v>
      </c>
      <c r="AQ1244" s="249">
        <f t="shared" si="859"/>
        <v>46416007.313126594</v>
      </c>
      <c r="AR1244" s="249">
        <f t="shared" si="859"/>
        <v>92085313.247053638</v>
      </c>
      <c r="AS1244" s="249">
        <f t="shared" si="859"/>
        <v>35179776.587525211</v>
      </c>
      <c r="AT1244" s="249">
        <f t="shared" si="859"/>
        <v>0</v>
      </c>
      <c r="AU1244" s="249">
        <f t="shared" si="859"/>
        <v>42938004.691184044</v>
      </c>
      <c r="AV1244" s="249">
        <f t="shared" si="859"/>
        <v>38947651.104843073</v>
      </c>
      <c r="AW1244" s="249">
        <f t="shared" si="859"/>
        <v>56663863.859524772</v>
      </c>
      <c r="AX1244" s="249">
        <f t="shared" si="859"/>
        <v>101790039.5778589</v>
      </c>
      <c r="AY1244" s="249">
        <f t="shared" si="859"/>
        <v>0</v>
      </c>
      <c r="AZ1244" s="249">
        <f t="shared" si="859"/>
        <v>6162733.5386747727</v>
      </c>
      <c r="BA1244" s="249">
        <f t="shared" si="859"/>
        <v>20458597.389327504</v>
      </c>
      <c r="BB1244" s="249">
        <f t="shared" si="859"/>
        <v>11190758.89823816</v>
      </c>
      <c r="BC1244" s="249">
        <f t="shared" si="859"/>
        <v>42058376.947318941</v>
      </c>
      <c r="BD1244" s="249">
        <f t="shared" si="859"/>
        <v>85349767.132531554</v>
      </c>
      <c r="BE1244" s="249">
        <f t="shared" si="859"/>
        <v>33571983.965454802</v>
      </c>
      <c r="BF1244" s="249">
        <f t="shared" si="859"/>
        <v>845812.50837224466</v>
      </c>
      <c r="BG1244" s="249">
        <f t="shared" si="859"/>
        <v>39940475.966091782</v>
      </c>
      <c r="BH1244" s="249">
        <f t="shared" si="859"/>
        <v>35518607.227539927</v>
      </c>
      <c r="BI1244" s="249">
        <f t="shared" si="859"/>
        <v>44595016.021715365</v>
      </c>
      <c r="BJ1244" s="249">
        <f t="shared" si="859"/>
        <v>94191437.067316592</v>
      </c>
      <c r="BK1244" s="249">
        <f t="shared" si="859"/>
        <v>0</v>
      </c>
      <c r="BL1244" s="249">
        <f t="shared" si="859"/>
        <v>7475545.1926914202</v>
      </c>
      <c r="BM1244" s="249">
        <f t="shared" si="859"/>
        <v>19175674.338871177</v>
      </c>
      <c r="BN1244" s="249">
        <f t="shared" si="859"/>
        <v>10753787.781840274</v>
      </c>
      <c r="BO1244" s="249">
        <f t="shared" si="859"/>
        <v>38656889.969637215</v>
      </c>
      <c r="BP1244" s="249">
        <f t="shared" si="859"/>
        <v>76090575.431139112</v>
      </c>
      <c r="BQ1244" s="249">
        <f t="shared" si="859"/>
        <v>31246096.499047782</v>
      </c>
      <c r="BR1244" s="249">
        <f t="shared" si="859"/>
        <v>2022342.1329041545</v>
      </c>
      <c r="BS1244" s="249">
        <f t="shared" si="859"/>
        <v>35970008.216765411</v>
      </c>
      <c r="BT1244" s="249">
        <f t="shared" si="859"/>
        <v>35665637.509069003</v>
      </c>
      <c r="BU1244" s="249">
        <f t="shared" si="859"/>
        <v>45061315.663055211</v>
      </c>
      <c r="BV1244" s="249">
        <f t="shared" si="859"/>
        <v>101013468.981775</v>
      </c>
      <c r="BW1244" s="224">
        <f t="shared" si="729"/>
        <v>2075158321.1889634</v>
      </c>
    </row>
    <row r="1245" spans="1:75" x14ac:dyDescent="0.25">
      <c r="A1245" s="180" t="s">
        <v>1083</v>
      </c>
      <c r="N1245" s="249">
        <f>((O1234*N915)/N4)*N2</f>
        <v>46778227.272727273</v>
      </c>
      <c r="O1245" s="249">
        <f>O1243-O1244</f>
        <v>46778227.272727273</v>
      </c>
      <c r="P1245" s="249">
        <f t="shared" ref="P1245:BV1245" si="860">P1243-P1244</f>
        <v>42361339.817388102</v>
      </c>
      <c r="Q1245" s="249">
        <f t="shared" si="860"/>
        <v>25987131.737137511</v>
      </c>
      <c r="R1245" s="249">
        <f t="shared" si="860"/>
        <v>16780595.824817382</v>
      </c>
      <c r="S1245" s="249">
        <f t="shared" si="860"/>
        <v>55722327.543507405</v>
      </c>
      <c r="T1245" s="249">
        <f t="shared" si="860"/>
        <v>129188982.37954471</v>
      </c>
      <c r="U1245" s="249">
        <f t="shared" si="860"/>
        <v>95925904.444241151</v>
      </c>
      <c r="V1245" s="249">
        <f t="shared" si="860"/>
        <v>94312603.789863244</v>
      </c>
      <c r="W1245" s="249">
        <f t="shared" si="860"/>
        <v>60886285.011584289</v>
      </c>
      <c r="X1245" s="249">
        <f t="shared" si="860"/>
        <v>60626171.773723178</v>
      </c>
      <c r="Y1245" s="249">
        <f t="shared" si="860"/>
        <v>77869857.871121287</v>
      </c>
      <c r="Z1245" s="249">
        <f t="shared" si="860"/>
        <v>174487060.18300202</v>
      </c>
      <c r="AA1245" s="249">
        <f t="shared" si="860"/>
        <v>174487060.18300202</v>
      </c>
      <c r="AB1245" s="249">
        <f t="shared" si="860"/>
        <v>173184311.85294539</v>
      </c>
      <c r="AC1245" s="249">
        <f t="shared" si="860"/>
        <v>153154696.97520274</v>
      </c>
      <c r="AD1245" s="249">
        <f t="shared" si="860"/>
        <v>142332481.92439333</v>
      </c>
      <c r="AE1245" s="249">
        <f t="shared" si="860"/>
        <v>100761076.2312347</v>
      </c>
      <c r="AF1245" s="249">
        <f t="shared" si="860"/>
        <v>111834645.05994295</v>
      </c>
      <c r="AG1245" s="249">
        <f t="shared" si="860"/>
        <v>84918001.469089448</v>
      </c>
      <c r="AH1245" s="249">
        <f t="shared" si="860"/>
        <v>84782101.97089614</v>
      </c>
      <c r="AI1245" s="249">
        <f t="shared" si="860"/>
        <v>52280694.837002799</v>
      </c>
      <c r="AJ1245" s="249">
        <f t="shared" si="860"/>
        <v>49336272.794222936</v>
      </c>
      <c r="AK1245" s="249">
        <f t="shared" si="860"/>
        <v>65773467.267856546</v>
      </c>
      <c r="AL1245" s="249">
        <f t="shared" si="860"/>
        <v>158695770.07796827</v>
      </c>
      <c r="AM1245" s="249">
        <f t="shared" si="860"/>
        <v>155559791.83097497</v>
      </c>
      <c r="AN1245" s="249">
        <f t="shared" si="860"/>
        <v>145373716.1108312</v>
      </c>
      <c r="AO1245" s="249">
        <f t="shared" si="860"/>
        <v>122895234.79969263</v>
      </c>
      <c r="AP1245" s="249">
        <f t="shared" si="860"/>
        <v>110807927.00563873</v>
      </c>
      <c r="AQ1245" s="249">
        <f t="shared" si="860"/>
        <v>72718411.457231686</v>
      </c>
      <c r="AR1245" s="249">
        <f t="shared" si="860"/>
        <v>144266990.75371736</v>
      </c>
      <c r="AS1245" s="249">
        <f t="shared" si="860"/>
        <v>109087214.16619214</v>
      </c>
      <c r="AT1245" s="249">
        <f t="shared" si="860"/>
        <v>109087214.16619214</v>
      </c>
      <c r="AU1245" s="249">
        <f t="shared" si="860"/>
        <v>67269540.68285501</v>
      </c>
      <c r="AV1245" s="249">
        <f t="shared" si="860"/>
        <v>61017986.730920799</v>
      </c>
      <c r="AW1245" s="249">
        <f t="shared" si="860"/>
        <v>88773386.71325545</v>
      </c>
      <c r="AX1245" s="249">
        <f t="shared" si="860"/>
        <v>159471062.00531229</v>
      </c>
      <c r="AY1245" s="249">
        <f t="shared" si="860"/>
        <v>159471062.00531229</v>
      </c>
      <c r="AZ1245" s="249">
        <f t="shared" si="860"/>
        <v>153308328.46663752</v>
      </c>
      <c r="BA1245" s="249">
        <f t="shared" si="860"/>
        <v>132849731.07731003</v>
      </c>
      <c r="BB1245" s="249">
        <f t="shared" si="860"/>
        <v>121658972.17907187</v>
      </c>
      <c r="BC1245" s="249">
        <f t="shared" si="860"/>
        <v>79600595.231752932</v>
      </c>
      <c r="BD1245" s="249">
        <f t="shared" si="860"/>
        <v>139404619.64980155</v>
      </c>
      <c r="BE1245" s="249">
        <f t="shared" si="860"/>
        <v>105832635.68434675</v>
      </c>
      <c r="BF1245" s="249">
        <f t="shared" si="860"/>
        <v>104986823.1759745</v>
      </c>
      <c r="BG1245" s="249">
        <f t="shared" si="860"/>
        <v>65236110.744616598</v>
      </c>
      <c r="BH1245" s="249">
        <f t="shared" si="860"/>
        <v>58013725.138315201</v>
      </c>
      <c r="BI1245" s="249">
        <f t="shared" si="860"/>
        <v>72838526.168801755</v>
      </c>
      <c r="BJ1245" s="249">
        <f t="shared" si="860"/>
        <v>153846013.87661707</v>
      </c>
      <c r="BK1245" s="249">
        <f t="shared" si="860"/>
        <v>153846013.87661707</v>
      </c>
      <c r="BL1245" s="249">
        <f t="shared" si="860"/>
        <v>146370468.68392566</v>
      </c>
      <c r="BM1245" s="249">
        <f t="shared" si="860"/>
        <v>127194794.34505448</v>
      </c>
      <c r="BN1245" s="249">
        <f t="shared" si="860"/>
        <v>116441006.5632142</v>
      </c>
      <c r="BO1245" s="249">
        <f t="shared" si="860"/>
        <v>77784116.593576983</v>
      </c>
      <c r="BP1245" s="249">
        <f t="shared" si="860"/>
        <v>126817625.71856523</v>
      </c>
      <c r="BQ1245" s="249">
        <f t="shared" si="860"/>
        <v>95571529.21951744</v>
      </c>
      <c r="BR1245" s="249">
        <f t="shared" si="860"/>
        <v>93549187.086613283</v>
      </c>
      <c r="BS1245" s="249">
        <f t="shared" si="860"/>
        <v>59950013.694609024</v>
      </c>
      <c r="BT1245" s="249">
        <f t="shared" si="860"/>
        <v>59442729.181781657</v>
      </c>
      <c r="BU1245" s="249">
        <f t="shared" si="860"/>
        <v>75102192.771758676</v>
      </c>
      <c r="BV1245" s="249">
        <f t="shared" si="860"/>
        <v>168355781.63629168</v>
      </c>
      <c r="BW1245" s="224">
        <f t="shared" si="729"/>
        <v>6273046374.7580423</v>
      </c>
    </row>
    <row r="1246" spans="1:75" ht="16.5" thickBot="1" x14ac:dyDescent="0.3">
      <c r="BW1246" s="224">
        <f t="shared" si="729"/>
        <v>0</v>
      </c>
    </row>
    <row r="1247" spans="1:75" ht="16.5" thickBot="1" x14ac:dyDescent="0.3">
      <c r="A1247" s="379" t="s">
        <v>423</v>
      </c>
      <c r="BW1247" s="224">
        <f t="shared" si="729"/>
        <v>0</v>
      </c>
    </row>
    <row r="1248" spans="1:75" ht="16.5" thickBot="1" x14ac:dyDescent="0.3">
      <c r="A1248" s="397" t="s">
        <v>161</v>
      </c>
      <c r="BW1248" s="224">
        <f t="shared" si="729"/>
        <v>0</v>
      </c>
    </row>
    <row r="1249" spans="1:75" x14ac:dyDescent="0.25">
      <c r="A1249" s="636" t="s">
        <v>1078</v>
      </c>
      <c r="BW1249" s="224">
        <f t="shared" si="729"/>
        <v>0</v>
      </c>
    </row>
    <row r="1250" spans="1:75" x14ac:dyDescent="0.25">
      <c r="A1250" s="180" t="s">
        <v>1079</v>
      </c>
      <c r="O1250" s="229">
        <f t="shared" ref="O1250:AT1250" si="861">N782</f>
        <v>0</v>
      </c>
      <c r="P1250" s="229">
        <f t="shared" si="861"/>
        <v>277.36798709055745</v>
      </c>
      <c r="Q1250" s="229">
        <f t="shared" si="861"/>
        <v>207.92015227120706</v>
      </c>
      <c r="R1250" s="229">
        <f t="shared" si="861"/>
        <v>138.91959972480385</v>
      </c>
      <c r="S1250" s="229">
        <f t="shared" si="861"/>
        <v>102.38956390336706</v>
      </c>
      <c r="T1250" s="229">
        <f t="shared" si="861"/>
        <v>197.98230464604481</v>
      </c>
      <c r="U1250" s="229">
        <f t="shared" si="861"/>
        <v>203.74370942872127</v>
      </c>
      <c r="V1250" s="229">
        <f t="shared" si="861"/>
        <v>160.8625957465766</v>
      </c>
      <c r="W1250" s="229">
        <f t="shared" si="861"/>
        <v>117.55659472217661</v>
      </c>
      <c r="X1250" s="229">
        <f t="shared" si="861"/>
        <v>135.49330402266622</v>
      </c>
      <c r="Y1250" s="229">
        <f t="shared" si="861"/>
        <v>160.05926557629121</v>
      </c>
      <c r="Z1250" s="229">
        <f t="shared" si="861"/>
        <v>163.43033651078406</v>
      </c>
      <c r="AA1250" s="229">
        <f t="shared" si="861"/>
        <v>335.35159096153342</v>
      </c>
      <c r="AB1250" s="229">
        <f t="shared" si="861"/>
        <v>285.81148244826022</v>
      </c>
      <c r="AC1250" s="229">
        <f t="shared" si="861"/>
        <v>216.41773715739774</v>
      </c>
      <c r="AD1250" s="229">
        <f t="shared" si="861"/>
        <v>147.49544573816024</v>
      </c>
      <c r="AE1250" s="229">
        <f t="shared" si="861"/>
        <v>112.36337020363524</v>
      </c>
      <c r="AF1250" s="229">
        <f t="shared" si="861"/>
        <v>195.66615233905</v>
      </c>
      <c r="AG1250" s="229">
        <f t="shared" si="861"/>
        <v>199.59792226070007</v>
      </c>
      <c r="AH1250" s="229">
        <f t="shared" si="861"/>
        <v>154.08482272916666</v>
      </c>
      <c r="AI1250" s="229">
        <f t="shared" si="861"/>
        <v>113.41942424154169</v>
      </c>
      <c r="AJ1250" s="229">
        <f t="shared" si="861"/>
        <v>131.4620242899</v>
      </c>
      <c r="AK1250" s="229">
        <f t="shared" si="861"/>
        <v>156.04896676585005</v>
      </c>
      <c r="AL1250" s="229">
        <f t="shared" si="861"/>
        <v>158.35264908046668</v>
      </c>
      <c r="AM1250" s="229">
        <f t="shared" si="861"/>
        <v>331.12448281000002</v>
      </c>
      <c r="AN1250" s="229">
        <f t="shared" si="861"/>
        <v>285.18509193612005</v>
      </c>
      <c r="AO1250" s="229">
        <f t="shared" si="861"/>
        <v>215.39777555286003</v>
      </c>
      <c r="AP1250" s="229">
        <f t="shared" si="861"/>
        <v>142.87980437532002</v>
      </c>
      <c r="AQ1250" s="229">
        <f t="shared" si="861"/>
        <v>105.30391097328001</v>
      </c>
      <c r="AR1250" s="229">
        <f t="shared" si="861"/>
        <v>216.28660012871802</v>
      </c>
      <c r="AS1250" s="229">
        <f t="shared" si="861"/>
        <v>218.19036056602403</v>
      </c>
      <c r="AT1250" s="229">
        <f t="shared" si="861"/>
        <v>173.89356240061397</v>
      </c>
      <c r="AU1250" s="229">
        <f t="shared" ref="AU1250:BV1250" si="862">AT782</f>
        <v>130.84707879979396</v>
      </c>
      <c r="AV1250" s="229">
        <f t="shared" si="862"/>
        <v>146.78062067064195</v>
      </c>
      <c r="AW1250" s="229">
        <f t="shared" si="862"/>
        <v>171.91140270625999</v>
      </c>
      <c r="AX1250" s="229">
        <f t="shared" si="862"/>
        <v>176.15506252145201</v>
      </c>
      <c r="AY1250" s="229">
        <f t="shared" si="862"/>
        <v>363.57666744172201</v>
      </c>
      <c r="AZ1250" s="229">
        <f t="shared" si="862"/>
        <v>270.42231357638184</v>
      </c>
      <c r="BA1250" s="229">
        <f t="shared" si="862"/>
        <v>193.17141069578278</v>
      </c>
      <c r="BB1250" s="229">
        <f t="shared" si="862"/>
        <v>132.89063655919384</v>
      </c>
      <c r="BC1250" s="229">
        <f t="shared" si="862"/>
        <v>88.349285855413356</v>
      </c>
      <c r="BD1250" s="229">
        <f t="shared" si="862"/>
        <v>279.758434713935</v>
      </c>
      <c r="BE1250" s="229">
        <f t="shared" si="862"/>
        <v>272.22760239402237</v>
      </c>
      <c r="BF1250" s="229">
        <f t="shared" si="862"/>
        <v>223.58734257813413</v>
      </c>
      <c r="BG1250" s="229">
        <f t="shared" si="862"/>
        <v>175.77851005050726</v>
      </c>
      <c r="BH1250" s="229">
        <f t="shared" si="862"/>
        <v>188.1748780328447</v>
      </c>
      <c r="BI1250" s="229">
        <f t="shared" si="862"/>
        <v>216.16297401530014</v>
      </c>
      <c r="BJ1250" s="229">
        <f t="shared" si="862"/>
        <v>223.87088827696601</v>
      </c>
      <c r="BK1250" s="229">
        <f t="shared" si="862"/>
        <v>463.60464042513894</v>
      </c>
      <c r="BL1250" s="229">
        <f t="shared" si="862"/>
        <v>437.53290310384136</v>
      </c>
      <c r="BM1250" s="229">
        <f t="shared" si="862"/>
        <v>358.37906837151661</v>
      </c>
      <c r="BN1250" s="229">
        <f t="shared" si="862"/>
        <v>270.30655908066063</v>
      </c>
      <c r="BO1250" s="229">
        <f t="shared" si="862"/>
        <v>225.42184738913585</v>
      </c>
      <c r="BP1250" s="229">
        <f t="shared" si="862"/>
        <v>269.98813859001598</v>
      </c>
      <c r="BQ1250" s="229">
        <f t="shared" si="862"/>
        <v>265.72794702969856</v>
      </c>
      <c r="BR1250" s="229">
        <f t="shared" si="862"/>
        <v>216.83405617560891</v>
      </c>
      <c r="BS1250" s="229">
        <f t="shared" si="862"/>
        <v>167.52201903888889</v>
      </c>
      <c r="BT1250" s="229">
        <f t="shared" si="862"/>
        <v>182.44773459480126</v>
      </c>
      <c r="BU1250" s="229">
        <f t="shared" si="862"/>
        <v>210.6556560645152</v>
      </c>
      <c r="BV1250" s="229">
        <f t="shared" si="862"/>
        <v>217.61139172011013</v>
      </c>
      <c r="BW1250" s="418">
        <f t="shared" si="729"/>
        <v>12299.755661074079</v>
      </c>
    </row>
    <row r="1251" spans="1:75" x14ac:dyDescent="0.25">
      <c r="A1251" s="180" t="s">
        <v>1080</v>
      </c>
      <c r="O1251" s="229">
        <f t="shared" ref="O1251:AT1251" si="863">O785</f>
        <v>475.48797786952707</v>
      </c>
      <c r="P1251" s="229">
        <f t="shared" si="863"/>
        <v>0</v>
      </c>
      <c r="Q1251" s="229">
        <f t="shared" si="863"/>
        <v>0</v>
      </c>
      <c r="R1251" s="229">
        <f t="shared" si="863"/>
        <v>0</v>
      </c>
      <c r="S1251" s="229">
        <f t="shared" si="863"/>
        <v>237.00867263270976</v>
      </c>
      <c r="T1251" s="229">
        <f t="shared" si="863"/>
        <v>151.29262580319167</v>
      </c>
      <c r="U1251" s="229">
        <f t="shared" si="863"/>
        <v>72.020740422552933</v>
      </c>
      <c r="V1251" s="229">
        <f t="shared" si="863"/>
        <v>0</v>
      </c>
      <c r="W1251" s="229">
        <f t="shared" si="863"/>
        <v>114.7176407452512</v>
      </c>
      <c r="X1251" s="229">
        <f t="shared" si="863"/>
        <v>138.89400839383296</v>
      </c>
      <c r="Y1251" s="229">
        <f t="shared" si="863"/>
        <v>120.10702558505287</v>
      </c>
      <c r="Z1251" s="229">
        <f t="shared" si="863"/>
        <v>411.45810513755896</v>
      </c>
      <c r="AA1251" s="229">
        <f t="shared" si="863"/>
        <v>0</v>
      </c>
      <c r="AB1251" s="229">
        <f t="shared" si="863"/>
        <v>0</v>
      </c>
      <c r="AC1251" s="229">
        <f t="shared" si="863"/>
        <v>0</v>
      </c>
      <c r="AD1251" s="229">
        <f t="shared" si="863"/>
        <v>0</v>
      </c>
      <c r="AE1251" s="229">
        <f t="shared" si="863"/>
        <v>230.05239638970224</v>
      </c>
      <c r="AF1251" s="229">
        <f t="shared" si="863"/>
        <v>153.63021161717515</v>
      </c>
      <c r="AG1251" s="229">
        <f t="shared" si="863"/>
        <v>70.050517515341568</v>
      </c>
      <c r="AH1251" s="229">
        <f t="shared" si="863"/>
        <v>0</v>
      </c>
      <c r="AI1251" s="229">
        <f t="shared" si="863"/>
        <v>116.63911826578331</v>
      </c>
      <c r="AJ1251" s="229">
        <f t="shared" si="863"/>
        <v>141.62366755033759</v>
      </c>
      <c r="AK1251" s="229">
        <f t="shared" si="863"/>
        <v>121.06816912496666</v>
      </c>
      <c r="AL1251" s="229">
        <f t="shared" si="863"/>
        <v>421.11519583703341</v>
      </c>
      <c r="AM1251" s="229">
        <f t="shared" si="863"/>
        <v>0</v>
      </c>
      <c r="AN1251" s="229">
        <f t="shared" si="863"/>
        <v>0</v>
      </c>
      <c r="AO1251" s="229">
        <f t="shared" si="863"/>
        <v>0</v>
      </c>
      <c r="AP1251" s="229">
        <f t="shared" si="863"/>
        <v>0</v>
      </c>
      <c r="AQ1251" s="229">
        <f t="shared" si="863"/>
        <v>261.88031715221803</v>
      </c>
      <c r="AR1251" s="229">
        <f t="shared" si="863"/>
        <v>154.12959339034597</v>
      </c>
      <c r="AS1251" s="229">
        <f t="shared" si="863"/>
        <v>77.024291881529905</v>
      </c>
      <c r="AT1251" s="229">
        <f t="shared" si="863"/>
        <v>0</v>
      </c>
      <c r="AU1251" s="229">
        <f t="shared" ref="AU1251:BV1251" si="864">AU785</f>
        <v>118.33862605966794</v>
      </c>
      <c r="AV1251" s="229">
        <f t="shared" si="864"/>
        <v>145.06896997021806</v>
      </c>
      <c r="AW1251" s="229">
        <f t="shared" si="864"/>
        <v>127.14254064411205</v>
      </c>
      <c r="AX1251" s="229">
        <f t="shared" si="864"/>
        <v>441.07974499589</v>
      </c>
      <c r="AY1251" s="229">
        <f t="shared" si="864"/>
        <v>0</v>
      </c>
      <c r="AZ1251" s="229">
        <f t="shared" si="864"/>
        <v>0</v>
      </c>
      <c r="BA1251" s="229">
        <f t="shared" si="864"/>
        <v>28.312983569540279</v>
      </c>
      <c r="BB1251" s="229">
        <f t="shared" si="864"/>
        <v>0</v>
      </c>
      <c r="BC1251" s="229">
        <f t="shared" si="864"/>
        <v>377.91477200114497</v>
      </c>
      <c r="BD1251" s="229">
        <f t="shared" si="864"/>
        <v>173.95423594276895</v>
      </c>
      <c r="BE1251" s="229">
        <f t="shared" si="864"/>
        <v>100.41796856953454</v>
      </c>
      <c r="BF1251" s="229">
        <f t="shared" si="864"/>
        <v>0</v>
      </c>
      <c r="BG1251" s="229">
        <f t="shared" si="864"/>
        <v>137.84628667090058</v>
      </c>
      <c r="BH1251" s="229">
        <f t="shared" si="864"/>
        <v>172.09674532598891</v>
      </c>
      <c r="BI1251" s="229">
        <f t="shared" si="864"/>
        <v>156.95517311297655</v>
      </c>
      <c r="BJ1251" s="229">
        <f t="shared" si="864"/>
        <v>548.80351243159885</v>
      </c>
      <c r="BK1251" s="229">
        <f t="shared" si="864"/>
        <v>0</v>
      </c>
      <c r="BL1251" s="229">
        <f t="shared" si="864"/>
        <v>0</v>
      </c>
      <c r="BM1251" s="229">
        <f t="shared" si="864"/>
        <v>0</v>
      </c>
      <c r="BN1251" s="229">
        <f t="shared" si="864"/>
        <v>0</v>
      </c>
      <c r="BO1251" s="229">
        <f t="shared" si="864"/>
        <v>228.64911296680015</v>
      </c>
      <c r="BP1251" s="229">
        <f t="shared" si="864"/>
        <v>176.91795414174976</v>
      </c>
      <c r="BQ1251" s="229">
        <f t="shared" si="864"/>
        <v>98.947511083825532</v>
      </c>
      <c r="BR1251" s="229">
        <f t="shared" si="864"/>
        <v>0</v>
      </c>
      <c r="BS1251" s="229">
        <f t="shared" si="864"/>
        <v>139.32189823418597</v>
      </c>
      <c r="BT1251" s="229">
        <f t="shared" si="864"/>
        <v>171.83677787733797</v>
      </c>
      <c r="BU1251" s="229">
        <f t="shared" si="864"/>
        <v>155.3271391011246</v>
      </c>
      <c r="BV1251" s="229">
        <f t="shared" si="864"/>
        <v>537.96083142605266</v>
      </c>
      <c r="BW1251" s="418">
        <f t="shared" si="729"/>
        <v>7505.0930594395304</v>
      </c>
    </row>
    <row r="1252" spans="1:75" x14ac:dyDescent="0.25">
      <c r="A1252" s="180" t="s">
        <v>1081</v>
      </c>
      <c r="O1252" s="229">
        <f>O1250+O1251</f>
        <v>475.48797786952707</v>
      </c>
      <c r="P1252" s="229">
        <f t="shared" ref="P1252:BV1252" si="865">P1250+P1251</f>
        <v>277.36798709055745</v>
      </c>
      <c r="Q1252" s="229">
        <f t="shared" si="865"/>
        <v>207.92015227120706</v>
      </c>
      <c r="R1252" s="229">
        <f t="shared" si="865"/>
        <v>138.91959972480385</v>
      </c>
      <c r="S1252" s="229">
        <f t="shared" si="865"/>
        <v>339.39823653607681</v>
      </c>
      <c r="T1252" s="229">
        <f t="shared" si="865"/>
        <v>349.27493044923648</v>
      </c>
      <c r="U1252" s="229">
        <f t="shared" si="865"/>
        <v>275.76444985127421</v>
      </c>
      <c r="V1252" s="229">
        <f t="shared" si="865"/>
        <v>160.8625957465766</v>
      </c>
      <c r="W1252" s="229">
        <f t="shared" si="865"/>
        <v>232.27423546742781</v>
      </c>
      <c r="X1252" s="229">
        <f t="shared" si="865"/>
        <v>274.38731241649919</v>
      </c>
      <c r="Y1252" s="229">
        <f t="shared" si="865"/>
        <v>280.16629116134408</v>
      </c>
      <c r="Z1252" s="229">
        <f t="shared" si="865"/>
        <v>574.88844164834302</v>
      </c>
      <c r="AA1252" s="229">
        <f t="shared" si="865"/>
        <v>335.35159096153342</v>
      </c>
      <c r="AB1252" s="229">
        <f t="shared" si="865"/>
        <v>285.81148244826022</v>
      </c>
      <c r="AC1252" s="229">
        <f t="shared" si="865"/>
        <v>216.41773715739774</v>
      </c>
      <c r="AD1252" s="229">
        <f t="shared" si="865"/>
        <v>147.49544573816024</v>
      </c>
      <c r="AE1252" s="229">
        <f t="shared" si="865"/>
        <v>342.41576659333748</v>
      </c>
      <c r="AF1252" s="229">
        <f t="shared" si="865"/>
        <v>349.29636395622515</v>
      </c>
      <c r="AG1252" s="229">
        <f t="shared" si="865"/>
        <v>269.64843977604164</v>
      </c>
      <c r="AH1252" s="229">
        <f t="shared" si="865"/>
        <v>154.08482272916666</v>
      </c>
      <c r="AI1252" s="229">
        <f t="shared" si="865"/>
        <v>230.058542507325</v>
      </c>
      <c r="AJ1252" s="229">
        <f t="shared" si="865"/>
        <v>273.08569184023759</v>
      </c>
      <c r="AK1252" s="229">
        <f t="shared" si="865"/>
        <v>277.11713589081671</v>
      </c>
      <c r="AL1252" s="229">
        <f t="shared" si="865"/>
        <v>579.46784491750009</v>
      </c>
      <c r="AM1252" s="229">
        <f t="shared" si="865"/>
        <v>331.12448281000002</v>
      </c>
      <c r="AN1252" s="229">
        <f t="shared" si="865"/>
        <v>285.18509193612005</v>
      </c>
      <c r="AO1252" s="229">
        <f t="shared" si="865"/>
        <v>215.39777555286003</v>
      </c>
      <c r="AP1252" s="229">
        <f t="shared" si="865"/>
        <v>142.87980437532002</v>
      </c>
      <c r="AQ1252" s="229">
        <f t="shared" si="865"/>
        <v>367.18422812549807</v>
      </c>
      <c r="AR1252" s="229">
        <f t="shared" si="865"/>
        <v>370.416193519064</v>
      </c>
      <c r="AS1252" s="229">
        <f t="shared" si="865"/>
        <v>295.21465244755393</v>
      </c>
      <c r="AT1252" s="229">
        <f t="shared" si="865"/>
        <v>173.89356240061397</v>
      </c>
      <c r="AU1252" s="229">
        <f t="shared" si="865"/>
        <v>249.18570485946191</v>
      </c>
      <c r="AV1252" s="229">
        <f t="shared" si="865"/>
        <v>291.84959064086001</v>
      </c>
      <c r="AW1252" s="229">
        <f t="shared" si="865"/>
        <v>299.05394335037204</v>
      </c>
      <c r="AX1252" s="229">
        <f t="shared" si="865"/>
        <v>617.23480751734201</v>
      </c>
      <c r="AY1252" s="229">
        <f t="shared" si="865"/>
        <v>363.57666744172201</v>
      </c>
      <c r="AZ1252" s="229">
        <f t="shared" si="865"/>
        <v>270.42231357638184</v>
      </c>
      <c r="BA1252" s="229">
        <f t="shared" si="865"/>
        <v>221.48439426532306</v>
      </c>
      <c r="BB1252" s="229">
        <f t="shared" si="865"/>
        <v>132.89063655919384</v>
      </c>
      <c r="BC1252" s="229">
        <f t="shared" si="865"/>
        <v>466.26405785655834</v>
      </c>
      <c r="BD1252" s="229">
        <f t="shared" si="865"/>
        <v>453.71267065670395</v>
      </c>
      <c r="BE1252" s="229">
        <f t="shared" si="865"/>
        <v>372.64557096355691</v>
      </c>
      <c r="BF1252" s="229">
        <f t="shared" si="865"/>
        <v>223.58734257813413</v>
      </c>
      <c r="BG1252" s="229">
        <f t="shared" si="865"/>
        <v>313.62479672140785</v>
      </c>
      <c r="BH1252" s="229">
        <f t="shared" si="865"/>
        <v>360.27162335883361</v>
      </c>
      <c r="BI1252" s="229">
        <f t="shared" si="865"/>
        <v>373.11814712827669</v>
      </c>
      <c r="BJ1252" s="229">
        <f t="shared" si="865"/>
        <v>772.67440070856492</v>
      </c>
      <c r="BK1252" s="229">
        <f t="shared" si="865"/>
        <v>463.60464042513894</v>
      </c>
      <c r="BL1252" s="229">
        <f t="shared" si="865"/>
        <v>437.53290310384136</v>
      </c>
      <c r="BM1252" s="229">
        <f t="shared" si="865"/>
        <v>358.37906837151661</v>
      </c>
      <c r="BN1252" s="229">
        <f t="shared" si="865"/>
        <v>270.30655908066063</v>
      </c>
      <c r="BO1252" s="229">
        <f t="shared" si="865"/>
        <v>454.07096035593599</v>
      </c>
      <c r="BP1252" s="229">
        <f t="shared" si="865"/>
        <v>446.90609273176574</v>
      </c>
      <c r="BQ1252" s="229">
        <f t="shared" si="865"/>
        <v>364.67545811352409</v>
      </c>
      <c r="BR1252" s="229">
        <f t="shared" si="865"/>
        <v>216.83405617560891</v>
      </c>
      <c r="BS1252" s="229">
        <f t="shared" si="865"/>
        <v>306.84391727307485</v>
      </c>
      <c r="BT1252" s="229">
        <f t="shared" si="865"/>
        <v>354.28451247213923</v>
      </c>
      <c r="BU1252" s="229">
        <f t="shared" si="865"/>
        <v>365.9827951656398</v>
      </c>
      <c r="BV1252" s="229">
        <f t="shared" si="865"/>
        <v>755.57222314616274</v>
      </c>
      <c r="BW1252" s="418">
        <f t="shared" si="729"/>
        <v>19804.848720513612</v>
      </c>
    </row>
    <row r="1253" spans="1:75" x14ac:dyDescent="0.25">
      <c r="A1253" s="180" t="s">
        <v>1082</v>
      </c>
      <c r="O1253" s="360">
        <f t="shared" ref="O1253:AT1253" si="866">O713</f>
        <v>198.11999077896962</v>
      </c>
      <c r="P1253" s="360">
        <f t="shared" si="866"/>
        <v>69.44783481935039</v>
      </c>
      <c r="Q1253" s="360">
        <f t="shared" si="866"/>
        <v>69.000552546403227</v>
      </c>
      <c r="R1253" s="360">
        <f t="shared" si="866"/>
        <v>36.530035821436783</v>
      </c>
      <c r="S1253" s="360">
        <f t="shared" si="866"/>
        <v>141.415931890032</v>
      </c>
      <c r="T1253" s="360">
        <f t="shared" si="866"/>
        <v>145.5312210205152</v>
      </c>
      <c r="U1253" s="360">
        <f t="shared" si="866"/>
        <v>114.90185410469758</v>
      </c>
      <c r="V1253" s="360">
        <f t="shared" si="866"/>
        <v>43.306001024399997</v>
      </c>
      <c r="W1253" s="360">
        <f t="shared" si="866"/>
        <v>96.780931444761592</v>
      </c>
      <c r="X1253" s="360">
        <f t="shared" si="866"/>
        <v>114.328046840208</v>
      </c>
      <c r="Y1253" s="360">
        <f t="shared" si="866"/>
        <v>116.73595465056003</v>
      </c>
      <c r="Z1253" s="360">
        <f t="shared" si="866"/>
        <v>239.53685068680957</v>
      </c>
      <c r="AA1253" s="360">
        <f t="shared" si="866"/>
        <v>49.540108513273204</v>
      </c>
      <c r="AB1253" s="360">
        <f t="shared" si="866"/>
        <v>69.393745290862483</v>
      </c>
      <c r="AC1253" s="360">
        <f t="shared" si="866"/>
        <v>68.92229141923751</v>
      </c>
      <c r="AD1253" s="360">
        <f t="shared" si="866"/>
        <v>35.132075534525001</v>
      </c>
      <c r="AE1253" s="360">
        <f t="shared" si="866"/>
        <v>146.74961425428751</v>
      </c>
      <c r="AF1253" s="360">
        <f t="shared" si="866"/>
        <v>149.69844169552505</v>
      </c>
      <c r="AG1253" s="360">
        <f t="shared" si="866"/>
        <v>115.563617046875</v>
      </c>
      <c r="AH1253" s="360">
        <f t="shared" si="866"/>
        <v>40.665398487624969</v>
      </c>
      <c r="AI1253" s="360">
        <f t="shared" si="866"/>
        <v>98.596518217425015</v>
      </c>
      <c r="AJ1253" s="360">
        <f t="shared" si="866"/>
        <v>117.03672507438753</v>
      </c>
      <c r="AK1253" s="360">
        <f t="shared" si="866"/>
        <v>118.76448681035001</v>
      </c>
      <c r="AL1253" s="360">
        <f t="shared" si="866"/>
        <v>248.34336210750001</v>
      </c>
      <c r="AM1253" s="360">
        <f t="shared" si="866"/>
        <v>45.939390873879979</v>
      </c>
      <c r="AN1253" s="360">
        <f t="shared" si="866"/>
        <v>69.787316383260006</v>
      </c>
      <c r="AO1253" s="360">
        <f t="shared" si="866"/>
        <v>72.517971177539991</v>
      </c>
      <c r="AP1253" s="360">
        <f t="shared" si="866"/>
        <v>37.575893402040009</v>
      </c>
      <c r="AQ1253" s="360">
        <f t="shared" si="866"/>
        <v>150.89762799678002</v>
      </c>
      <c r="AR1253" s="360">
        <f t="shared" si="866"/>
        <v>152.22583295304</v>
      </c>
      <c r="AS1253" s="360">
        <f t="shared" si="866"/>
        <v>121.32109004693999</v>
      </c>
      <c r="AT1253" s="360">
        <f t="shared" si="866"/>
        <v>43.046483600820025</v>
      </c>
      <c r="AU1253" s="360">
        <f t="shared" ref="AU1253:BV1253" si="867">AU713</f>
        <v>102.40508418881997</v>
      </c>
      <c r="AV1253" s="360">
        <f t="shared" si="867"/>
        <v>119.93818793459999</v>
      </c>
      <c r="AW1253" s="360">
        <f t="shared" si="867"/>
        <v>122.89888082892</v>
      </c>
      <c r="AX1253" s="360">
        <f t="shared" si="867"/>
        <v>253.65814007562</v>
      </c>
      <c r="AY1253" s="360">
        <f t="shared" si="867"/>
        <v>93.154353865340184</v>
      </c>
      <c r="AZ1253" s="360">
        <f t="shared" si="867"/>
        <v>77.250902880599057</v>
      </c>
      <c r="BA1253" s="360">
        <f t="shared" si="867"/>
        <v>88.593757706129225</v>
      </c>
      <c r="BB1253" s="360">
        <f t="shared" si="867"/>
        <v>44.541350703780481</v>
      </c>
      <c r="BC1253" s="360">
        <f t="shared" si="867"/>
        <v>186.50562314262334</v>
      </c>
      <c r="BD1253" s="360">
        <f t="shared" si="867"/>
        <v>181.48506826268155</v>
      </c>
      <c r="BE1253" s="360">
        <f t="shared" si="867"/>
        <v>149.05822838542275</v>
      </c>
      <c r="BF1253" s="360">
        <f t="shared" si="867"/>
        <v>47.808832527626862</v>
      </c>
      <c r="BG1253" s="360">
        <f t="shared" si="867"/>
        <v>125.44991868856314</v>
      </c>
      <c r="BH1253" s="360">
        <f t="shared" si="867"/>
        <v>144.10864934353344</v>
      </c>
      <c r="BI1253" s="360">
        <f t="shared" si="867"/>
        <v>149.24725885131068</v>
      </c>
      <c r="BJ1253" s="360">
        <f t="shared" si="867"/>
        <v>309.06976028342592</v>
      </c>
      <c r="BK1253" s="360">
        <f t="shared" si="867"/>
        <v>26.071737321297579</v>
      </c>
      <c r="BL1253" s="360">
        <f t="shared" si="867"/>
        <v>79.153834732324782</v>
      </c>
      <c r="BM1253" s="360">
        <f t="shared" si="867"/>
        <v>88.07250929085599</v>
      </c>
      <c r="BN1253" s="360">
        <f t="shared" si="867"/>
        <v>44.884711691524799</v>
      </c>
      <c r="BO1253" s="360">
        <f t="shared" si="867"/>
        <v>184.08282176591999</v>
      </c>
      <c r="BP1253" s="360">
        <f t="shared" si="867"/>
        <v>181.17814570206721</v>
      </c>
      <c r="BQ1253" s="360">
        <f t="shared" si="867"/>
        <v>147.84140193791518</v>
      </c>
      <c r="BR1253" s="360">
        <f t="shared" si="867"/>
        <v>49.312037136720015</v>
      </c>
      <c r="BS1253" s="360">
        <f t="shared" si="867"/>
        <v>124.3961826782736</v>
      </c>
      <c r="BT1253" s="360">
        <f t="shared" si="867"/>
        <v>143.628856407624</v>
      </c>
      <c r="BU1253" s="360">
        <f t="shared" si="867"/>
        <v>148.37140344552964</v>
      </c>
      <c r="BV1253" s="360">
        <f t="shared" si="867"/>
        <v>306.31306343763356</v>
      </c>
      <c r="BW1253" s="418">
        <f t="shared" si="729"/>
        <v>7055.8338997310002</v>
      </c>
    </row>
    <row r="1254" spans="1:75" x14ac:dyDescent="0.25">
      <c r="A1254" s="180" t="s">
        <v>1083</v>
      </c>
      <c r="O1254" s="229">
        <f>O1252-O1253</f>
        <v>277.36798709055745</v>
      </c>
      <c r="P1254" s="229">
        <f t="shared" ref="P1254:BV1254" si="868">P1252-P1253</f>
        <v>207.92015227120706</v>
      </c>
      <c r="Q1254" s="229">
        <f t="shared" si="868"/>
        <v>138.91959972480385</v>
      </c>
      <c r="R1254" s="229">
        <f t="shared" si="868"/>
        <v>102.38956390336706</v>
      </c>
      <c r="S1254" s="229">
        <f t="shared" si="868"/>
        <v>197.98230464604481</v>
      </c>
      <c r="T1254" s="229">
        <f t="shared" si="868"/>
        <v>203.74370942872127</v>
      </c>
      <c r="U1254" s="229">
        <f t="shared" si="868"/>
        <v>160.86259574657663</v>
      </c>
      <c r="V1254" s="229">
        <f t="shared" si="868"/>
        <v>117.55659472217661</v>
      </c>
      <c r="W1254" s="229">
        <f t="shared" si="868"/>
        <v>135.49330402266622</v>
      </c>
      <c r="X1254" s="229">
        <f t="shared" si="868"/>
        <v>160.05926557629118</v>
      </c>
      <c r="Y1254" s="229">
        <f t="shared" si="868"/>
        <v>163.43033651078406</v>
      </c>
      <c r="Z1254" s="229">
        <f t="shared" si="868"/>
        <v>335.35159096153347</v>
      </c>
      <c r="AA1254" s="229">
        <f t="shared" si="868"/>
        <v>285.81148244826022</v>
      </c>
      <c r="AB1254" s="229">
        <f t="shared" si="868"/>
        <v>216.41773715739774</v>
      </c>
      <c r="AC1254" s="229">
        <f t="shared" si="868"/>
        <v>147.49544573816024</v>
      </c>
      <c r="AD1254" s="229">
        <f t="shared" si="868"/>
        <v>112.36337020363524</v>
      </c>
      <c r="AE1254" s="229">
        <f t="shared" si="868"/>
        <v>195.66615233904997</v>
      </c>
      <c r="AF1254" s="229">
        <f t="shared" si="868"/>
        <v>199.5979222607001</v>
      </c>
      <c r="AG1254" s="229">
        <f t="shared" si="868"/>
        <v>154.08482272916666</v>
      </c>
      <c r="AH1254" s="229">
        <f t="shared" si="868"/>
        <v>113.41942424154169</v>
      </c>
      <c r="AI1254" s="229">
        <f t="shared" si="868"/>
        <v>131.4620242899</v>
      </c>
      <c r="AJ1254" s="229">
        <f t="shared" si="868"/>
        <v>156.04896676585005</v>
      </c>
      <c r="AK1254" s="229">
        <f t="shared" si="868"/>
        <v>158.3526490804667</v>
      </c>
      <c r="AL1254" s="229">
        <f t="shared" si="868"/>
        <v>331.12448281000007</v>
      </c>
      <c r="AM1254" s="229">
        <f t="shared" si="868"/>
        <v>285.18509193612005</v>
      </c>
      <c r="AN1254" s="229">
        <f t="shared" si="868"/>
        <v>215.39777555286003</v>
      </c>
      <c r="AO1254" s="229">
        <f t="shared" si="868"/>
        <v>142.87980437532002</v>
      </c>
      <c r="AP1254" s="229">
        <f t="shared" si="868"/>
        <v>105.30391097328001</v>
      </c>
      <c r="AQ1254" s="229">
        <f t="shared" si="868"/>
        <v>216.28660012871805</v>
      </c>
      <c r="AR1254" s="229">
        <f t="shared" si="868"/>
        <v>218.190360566024</v>
      </c>
      <c r="AS1254" s="229">
        <f t="shared" si="868"/>
        <v>173.89356240061394</v>
      </c>
      <c r="AT1254" s="229">
        <f t="shared" si="868"/>
        <v>130.84707879979396</v>
      </c>
      <c r="AU1254" s="229">
        <f t="shared" si="868"/>
        <v>146.78062067064195</v>
      </c>
      <c r="AV1254" s="229">
        <f t="shared" si="868"/>
        <v>171.91140270626002</v>
      </c>
      <c r="AW1254" s="229">
        <f t="shared" si="868"/>
        <v>176.15506252145204</v>
      </c>
      <c r="AX1254" s="229">
        <f t="shared" si="868"/>
        <v>363.57666744172201</v>
      </c>
      <c r="AY1254" s="229">
        <f t="shared" si="868"/>
        <v>270.42231357638184</v>
      </c>
      <c r="AZ1254" s="229">
        <f t="shared" si="868"/>
        <v>193.17141069578278</v>
      </c>
      <c r="BA1254" s="229">
        <f t="shared" si="868"/>
        <v>132.89063655919384</v>
      </c>
      <c r="BB1254" s="229">
        <f t="shared" si="868"/>
        <v>88.349285855413356</v>
      </c>
      <c r="BC1254" s="229">
        <f t="shared" si="868"/>
        <v>279.758434713935</v>
      </c>
      <c r="BD1254" s="229">
        <f t="shared" si="868"/>
        <v>272.22760239402237</v>
      </c>
      <c r="BE1254" s="229">
        <f t="shared" si="868"/>
        <v>223.58734257813416</v>
      </c>
      <c r="BF1254" s="229">
        <f t="shared" si="868"/>
        <v>175.77851005050726</v>
      </c>
      <c r="BG1254" s="229">
        <f t="shared" si="868"/>
        <v>188.1748780328447</v>
      </c>
      <c r="BH1254" s="229">
        <f t="shared" si="868"/>
        <v>216.16297401530016</v>
      </c>
      <c r="BI1254" s="229">
        <f t="shared" si="868"/>
        <v>223.87088827696601</v>
      </c>
      <c r="BJ1254" s="229">
        <f t="shared" si="868"/>
        <v>463.604640425139</v>
      </c>
      <c r="BK1254" s="229">
        <f t="shared" si="868"/>
        <v>437.53290310384136</v>
      </c>
      <c r="BL1254" s="229">
        <f t="shared" si="868"/>
        <v>358.37906837151661</v>
      </c>
      <c r="BM1254" s="229">
        <f t="shared" si="868"/>
        <v>270.30655908066063</v>
      </c>
      <c r="BN1254" s="229">
        <f t="shared" si="868"/>
        <v>225.42184738913585</v>
      </c>
      <c r="BO1254" s="229">
        <f t="shared" si="868"/>
        <v>269.98813859001598</v>
      </c>
      <c r="BP1254" s="229">
        <f t="shared" si="868"/>
        <v>265.7279470296985</v>
      </c>
      <c r="BQ1254" s="229">
        <f t="shared" si="868"/>
        <v>216.83405617560891</v>
      </c>
      <c r="BR1254" s="229">
        <f t="shared" si="868"/>
        <v>167.52201903888889</v>
      </c>
      <c r="BS1254" s="229">
        <f t="shared" si="868"/>
        <v>182.44773459480126</v>
      </c>
      <c r="BT1254" s="229">
        <f t="shared" si="868"/>
        <v>210.65565606451523</v>
      </c>
      <c r="BU1254" s="229">
        <f t="shared" si="868"/>
        <v>217.61139172011016</v>
      </c>
      <c r="BV1254" s="229">
        <f t="shared" si="868"/>
        <v>449.25915970852918</v>
      </c>
      <c r="BW1254" s="418">
        <f t="shared" si="729"/>
        <v>12749.014820782608</v>
      </c>
    </row>
    <row r="1255" spans="1:75" x14ac:dyDescent="0.25">
      <c r="BW1255" s="224">
        <f t="shared" si="729"/>
        <v>0</v>
      </c>
    </row>
    <row r="1256" spans="1:75" x14ac:dyDescent="0.25">
      <c r="A1256" s="636" t="s">
        <v>1084</v>
      </c>
      <c r="BW1256" s="224">
        <f t="shared" si="729"/>
        <v>0</v>
      </c>
    </row>
    <row r="1257" spans="1:75" x14ac:dyDescent="0.25">
      <c r="A1257" s="180" t="s">
        <v>1079</v>
      </c>
      <c r="O1257" s="249">
        <f>N1261</f>
        <v>0</v>
      </c>
      <c r="P1257" s="249">
        <f t="shared" ref="P1257:BV1257" si="869">O1261</f>
        <v>110922886.37812337</v>
      </c>
      <c r="Q1257" s="249">
        <f t="shared" si="869"/>
        <v>83149838.840526953</v>
      </c>
      <c r="R1257" s="249">
        <f t="shared" si="869"/>
        <v>55555665.012407564</v>
      </c>
      <c r="S1257" s="249">
        <f t="shared" si="869"/>
        <v>40946852.166651607</v>
      </c>
      <c r="T1257" s="249">
        <f t="shared" si="869"/>
        <v>77664743.212266684</v>
      </c>
      <c r="U1257" s="249">
        <f t="shared" si="869"/>
        <v>81030339.108675346</v>
      </c>
      <c r="V1257" s="249">
        <f t="shared" si="869"/>
        <v>64734836.985238008</v>
      </c>
      <c r="W1257" s="249">
        <f t="shared" si="869"/>
        <v>47307498.430950478</v>
      </c>
      <c r="X1257" s="249">
        <f t="shared" si="869"/>
        <v>59764429.656552322</v>
      </c>
      <c r="Y1257" s="249">
        <f t="shared" si="869"/>
        <v>72367071.668903679</v>
      </c>
      <c r="Z1257" s="249">
        <f t="shared" si="869"/>
        <v>69113959.519118011</v>
      </c>
      <c r="AA1257" s="249">
        <f t="shared" si="869"/>
        <v>163106213.74638674</v>
      </c>
      <c r="AB1257" s="249">
        <f t="shared" si="869"/>
        <v>139011204.96763912</v>
      </c>
      <c r="AC1257" s="249">
        <f t="shared" si="869"/>
        <v>105259908.24761839</v>
      </c>
      <c r="AD1257" s="249">
        <f t="shared" si="869"/>
        <v>71737914.319143519</v>
      </c>
      <c r="AE1257" s="249">
        <f t="shared" si="869"/>
        <v>54650594.694213733</v>
      </c>
      <c r="AF1257" s="249">
        <f t="shared" si="869"/>
        <v>91075686.317651644</v>
      </c>
      <c r="AG1257" s="249">
        <f t="shared" si="869"/>
        <v>82266734.322303683</v>
      </c>
      <c r="AH1257" s="249">
        <f t="shared" si="869"/>
        <v>61943295.08723291</v>
      </c>
      <c r="AI1257" s="249">
        <f t="shared" si="869"/>
        <v>45595489.159673132</v>
      </c>
      <c r="AJ1257" s="249">
        <f t="shared" si="869"/>
        <v>52461681.941006921</v>
      </c>
      <c r="AK1257" s="249">
        <f t="shared" si="869"/>
        <v>61706259.564848937</v>
      </c>
      <c r="AL1257" s="249">
        <f t="shared" si="869"/>
        <v>68355804.831332952</v>
      </c>
      <c r="AM1257" s="249">
        <f t="shared" si="869"/>
        <v>153853758.20778796</v>
      </c>
      <c r="AN1257" s="249">
        <f t="shared" si="869"/>
        <v>132508468.73917867</v>
      </c>
      <c r="AO1257" s="249">
        <f t="shared" si="869"/>
        <v>100082473.5071637</v>
      </c>
      <c r="AP1257" s="249">
        <f t="shared" si="869"/>
        <v>66387706.184052229</v>
      </c>
      <c r="AQ1257" s="249">
        <f t="shared" si="869"/>
        <v>48928434.163878649</v>
      </c>
      <c r="AR1257" s="249">
        <f t="shared" si="869"/>
        <v>108670806.66016316</v>
      </c>
      <c r="AS1257" s="249">
        <f t="shared" si="869"/>
        <v>120923067.31391284</v>
      </c>
      <c r="AT1257" s="249">
        <f t="shared" si="869"/>
        <v>92744411.462206468</v>
      </c>
      <c r="AU1257" s="249">
        <f t="shared" si="869"/>
        <v>69785995.222057715</v>
      </c>
      <c r="AV1257" s="249">
        <f t="shared" si="869"/>
        <v>78089009.526412576</v>
      </c>
      <c r="AW1257" s="249">
        <f t="shared" si="869"/>
        <v>77386448.221558198</v>
      </c>
      <c r="AX1257" s="249">
        <f t="shared" si="869"/>
        <v>99784679.916331649</v>
      </c>
      <c r="AY1257" s="249">
        <f t="shared" si="869"/>
        <v>188349251.50591388</v>
      </c>
      <c r="AZ1257" s="249">
        <f t="shared" si="869"/>
        <v>140091058.95326266</v>
      </c>
      <c r="BA1257" s="249">
        <f t="shared" si="869"/>
        <v>100071577.4004506</v>
      </c>
      <c r="BB1257" s="249">
        <f t="shared" si="869"/>
        <v>69967283.741197065</v>
      </c>
      <c r="BC1257" s="249">
        <f t="shared" si="869"/>
        <v>46516140.729180463</v>
      </c>
      <c r="BD1257" s="249">
        <f t="shared" si="869"/>
        <v>156285583.6026051</v>
      </c>
      <c r="BE1257" s="249">
        <f t="shared" si="869"/>
        <v>154769184.75707608</v>
      </c>
      <c r="BF1257" s="249">
        <f t="shared" si="869"/>
        <v>123587251.66439722</v>
      </c>
      <c r="BG1257" s="249">
        <f t="shared" si="869"/>
        <v>97161058.887817964</v>
      </c>
      <c r="BH1257" s="249">
        <f t="shared" si="869"/>
        <v>94157655.438646019</v>
      </c>
      <c r="BI1257" s="249">
        <f t="shared" si="869"/>
        <v>96592254.349584311</v>
      </c>
      <c r="BJ1257" s="249">
        <f t="shared" si="869"/>
        <v>98375950.215859294</v>
      </c>
      <c r="BK1257" s="249">
        <f t="shared" si="869"/>
        <v>236914641.55447006</v>
      </c>
      <c r="BL1257" s="249">
        <f t="shared" si="869"/>
        <v>223591271.24369571</v>
      </c>
      <c r="BM1257" s="249">
        <f t="shared" si="869"/>
        <v>183141498.42417926</v>
      </c>
      <c r="BN1257" s="249">
        <f t="shared" si="869"/>
        <v>138134039.15821621</v>
      </c>
      <c r="BO1257" s="249">
        <f t="shared" si="869"/>
        <v>115196724.78638037</v>
      </c>
      <c r="BP1257" s="249">
        <f t="shared" si="869"/>
        <v>129934083.58376265</v>
      </c>
      <c r="BQ1257" s="249">
        <f t="shared" si="869"/>
        <v>134264776.42600191</v>
      </c>
      <c r="BR1257" s="249">
        <f t="shared" si="869"/>
        <v>107835275.47571717</v>
      </c>
      <c r="BS1257" s="249">
        <f t="shared" si="869"/>
        <v>83311558.110026166</v>
      </c>
      <c r="BT1257" s="249">
        <f t="shared" si="869"/>
        <v>94907079.064624488</v>
      </c>
      <c r="BU1257" s="249">
        <f t="shared" si="869"/>
        <v>121773510.41595599</v>
      </c>
      <c r="BV1257" s="249">
        <f t="shared" si="869"/>
        <v>127821454.92020757</v>
      </c>
      <c r="BW1257" s="224">
        <f t="shared" si="729"/>
        <v>5971624331.7123976</v>
      </c>
    </row>
    <row r="1258" spans="1:75" x14ac:dyDescent="0.25">
      <c r="A1258" s="180" t="s">
        <v>1080</v>
      </c>
      <c r="O1258" s="249">
        <f t="shared" ref="O1258:AT1258" si="870">O923</f>
        <v>190153519.50535437</v>
      </c>
      <c r="P1258" s="249">
        <f t="shared" si="870"/>
        <v>0</v>
      </c>
      <c r="Q1258" s="249">
        <f t="shared" si="870"/>
        <v>0</v>
      </c>
      <c r="R1258" s="249">
        <f t="shared" si="870"/>
        <v>0</v>
      </c>
      <c r="S1258" s="249">
        <f t="shared" si="870"/>
        <v>92192707.625805557</v>
      </c>
      <c r="T1258" s="249">
        <f t="shared" si="870"/>
        <v>61244409.545462474</v>
      </c>
      <c r="U1258" s="249">
        <f t="shared" si="870"/>
        <v>29943667.15173265</v>
      </c>
      <c r="V1258" s="249">
        <f t="shared" si="870"/>
        <v>0</v>
      </c>
      <c r="W1258" s="249">
        <f t="shared" si="870"/>
        <v>55145809.551710658</v>
      </c>
      <c r="X1258" s="249">
        <f t="shared" si="870"/>
        <v>64293407.490139723</v>
      </c>
      <c r="Y1258" s="249">
        <f t="shared" si="870"/>
        <v>46114001.792441472</v>
      </c>
      <c r="Z1258" s="249">
        <f t="shared" si="870"/>
        <v>210496692.61754492</v>
      </c>
      <c r="AA1258" s="249">
        <f t="shared" si="870"/>
        <v>0</v>
      </c>
      <c r="AB1258" s="249">
        <f t="shared" si="870"/>
        <v>0</v>
      </c>
      <c r="AC1258" s="249">
        <f t="shared" si="870"/>
        <v>0</v>
      </c>
      <c r="AD1258" s="249">
        <f t="shared" si="870"/>
        <v>0</v>
      </c>
      <c r="AE1258" s="249">
        <f t="shared" si="870"/>
        <v>104731856.36167663</v>
      </c>
      <c r="AF1258" s="249">
        <f t="shared" si="870"/>
        <v>52891098.74637977</v>
      </c>
      <c r="AG1258" s="249">
        <f t="shared" si="870"/>
        <v>26134032.080353923</v>
      </c>
      <c r="AH1258" s="249">
        <f t="shared" si="870"/>
        <v>0</v>
      </c>
      <c r="AI1258" s="249">
        <f t="shared" si="870"/>
        <v>46212454.237089001</v>
      </c>
      <c r="AJ1258" s="249">
        <f t="shared" si="870"/>
        <v>55524272.297478721</v>
      </c>
      <c r="AK1258" s="249">
        <f t="shared" si="870"/>
        <v>57916398.889983699</v>
      </c>
      <c r="AL1258" s="249">
        <f t="shared" si="870"/>
        <v>200888272.03229597</v>
      </c>
      <c r="AM1258" s="249">
        <f t="shared" si="870"/>
        <v>0</v>
      </c>
      <c r="AN1258" s="249">
        <f t="shared" si="870"/>
        <v>0</v>
      </c>
      <c r="AO1258" s="249">
        <f t="shared" si="870"/>
        <v>0</v>
      </c>
      <c r="AP1258" s="249">
        <f t="shared" si="870"/>
        <v>0</v>
      </c>
      <c r="AQ1258" s="249">
        <f t="shared" si="870"/>
        <v>135559214.35221228</v>
      </c>
      <c r="AR1258" s="249">
        <f t="shared" si="870"/>
        <v>96617191.337874919</v>
      </c>
      <c r="AS1258" s="249">
        <f t="shared" si="870"/>
        <v>36526747.494019091</v>
      </c>
      <c r="AT1258" s="249">
        <f t="shared" si="870"/>
        <v>0</v>
      </c>
      <c r="AU1258" s="249">
        <f t="shared" ref="AU1258:BV1258" si="871">AU923</f>
        <v>62783718.62510781</v>
      </c>
      <c r="AV1258" s="249">
        <f t="shared" si="871"/>
        <v>53287983.96600017</v>
      </c>
      <c r="AW1258" s="249">
        <f t="shared" si="871"/>
        <v>92015450.241051316</v>
      </c>
      <c r="AX1258" s="249">
        <f t="shared" si="871"/>
        <v>219971026.1285919</v>
      </c>
      <c r="AY1258" s="249">
        <f t="shared" si="871"/>
        <v>0</v>
      </c>
      <c r="AZ1258" s="249">
        <f t="shared" si="871"/>
        <v>0</v>
      </c>
      <c r="BA1258" s="249">
        <f t="shared" si="871"/>
        <v>16540562.168211175</v>
      </c>
      <c r="BB1258" s="249">
        <f t="shared" si="871"/>
        <v>0</v>
      </c>
      <c r="BC1258" s="249">
        <f t="shared" si="871"/>
        <v>213959831.94182804</v>
      </c>
      <c r="BD1258" s="249">
        <f t="shared" si="871"/>
        <v>101663057.65918832</v>
      </c>
      <c r="BE1258" s="249">
        <f t="shared" si="871"/>
        <v>51209568.016919285</v>
      </c>
      <c r="BF1258" s="249">
        <f t="shared" si="871"/>
        <v>0</v>
      </c>
      <c r="BG1258" s="249">
        <f t="shared" si="871"/>
        <v>59768366.843258753</v>
      </c>
      <c r="BH1258" s="249">
        <f t="shared" si="871"/>
        <v>66829435.143994525</v>
      </c>
      <c r="BI1258" s="249">
        <f t="shared" si="871"/>
        <v>67367662.676847845</v>
      </c>
      <c r="BJ1258" s="249">
        <f t="shared" si="871"/>
        <v>296481785.70825744</v>
      </c>
      <c r="BK1258" s="249">
        <f t="shared" si="871"/>
        <v>0</v>
      </c>
      <c r="BL1258" s="249">
        <f t="shared" si="871"/>
        <v>0</v>
      </c>
      <c r="BM1258" s="249">
        <f t="shared" si="871"/>
        <v>0</v>
      </c>
      <c r="BN1258" s="249">
        <f t="shared" si="871"/>
        <v>0</v>
      </c>
      <c r="BO1258" s="249">
        <f t="shared" si="871"/>
        <v>103328779.42267498</v>
      </c>
      <c r="BP1258" s="249">
        <f t="shared" si="871"/>
        <v>95874858.587240562</v>
      </c>
      <c r="BQ1258" s="249">
        <f t="shared" si="871"/>
        <v>47094550.510431543</v>
      </c>
      <c r="BR1258" s="249">
        <f t="shared" si="871"/>
        <v>0</v>
      </c>
      <c r="BS1258" s="249">
        <f t="shared" si="871"/>
        <v>76304893.044115052</v>
      </c>
      <c r="BT1258" s="249">
        <f t="shared" si="871"/>
        <v>109893824.81675601</v>
      </c>
      <c r="BU1258" s="249">
        <f t="shared" si="871"/>
        <v>93198936.4953022</v>
      </c>
      <c r="BV1258" s="249">
        <f t="shared" si="871"/>
        <v>360221771.70207733</v>
      </c>
      <c r="BW1258" s="224">
        <f t="shared" si="729"/>
        <v>3750381816.8074107</v>
      </c>
    </row>
    <row r="1259" spans="1:75" x14ac:dyDescent="0.25">
      <c r="A1259" s="180" t="s">
        <v>1081</v>
      </c>
      <c r="O1259" s="249">
        <f>O1257+O1258</f>
        <v>190153519.50535437</v>
      </c>
      <c r="P1259" s="249">
        <f t="shared" ref="P1259:BV1259" si="872">P1257+P1258</f>
        <v>110922886.37812337</v>
      </c>
      <c r="Q1259" s="249">
        <f t="shared" si="872"/>
        <v>83149838.840526953</v>
      </c>
      <c r="R1259" s="249">
        <f t="shared" si="872"/>
        <v>55555665.012407564</v>
      </c>
      <c r="S1259" s="249">
        <f t="shared" si="872"/>
        <v>133139559.79245716</v>
      </c>
      <c r="T1259" s="249">
        <f t="shared" si="872"/>
        <v>138909152.75772917</v>
      </c>
      <c r="U1259" s="249">
        <f t="shared" si="872"/>
        <v>110974006.260408</v>
      </c>
      <c r="V1259" s="249">
        <f t="shared" si="872"/>
        <v>64734836.985238008</v>
      </c>
      <c r="W1259" s="249">
        <f t="shared" si="872"/>
        <v>102453307.98266113</v>
      </c>
      <c r="X1259" s="249">
        <f t="shared" si="872"/>
        <v>124057837.14669204</v>
      </c>
      <c r="Y1259" s="249">
        <f t="shared" si="872"/>
        <v>118481073.46134515</v>
      </c>
      <c r="Z1259" s="249">
        <f t="shared" si="872"/>
        <v>279610652.13666296</v>
      </c>
      <c r="AA1259" s="249">
        <f t="shared" si="872"/>
        <v>163106213.74638674</v>
      </c>
      <c r="AB1259" s="249">
        <f t="shared" si="872"/>
        <v>139011204.96763912</v>
      </c>
      <c r="AC1259" s="249">
        <f t="shared" si="872"/>
        <v>105259908.24761839</v>
      </c>
      <c r="AD1259" s="249">
        <f t="shared" si="872"/>
        <v>71737914.319143519</v>
      </c>
      <c r="AE1259" s="249">
        <f t="shared" si="872"/>
        <v>159382451.05589038</v>
      </c>
      <c r="AF1259" s="249">
        <f t="shared" si="872"/>
        <v>143966785.06403142</v>
      </c>
      <c r="AG1259" s="249">
        <f t="shared" si="872"/>
        <v>108400766.4026576</v>
      </c>
      <c r="AH1259" s="249">
        <f t="shared" si="872"/>
        <v>61943295.08723291</v>
      </c>
      <c r="AI1259" s="249">
        <f t="shared" si="872"/>
        <v>91807943.396762133</v>
      </c>
      <c r="AJ1259" s="249">
        <f t="shared" si="872"/>
        <v>107985954.23848563</v>
      </c>
      <c r="AK1259" s="249">
        <f t="shared" si="872"/>
        <v>119622658.45483264</v>
      </c>
      <c r="AL1259" s="249">
        <f t="shared" si="872"/>
        <v>269244076.86362892</v>
      </c>
      <c r="AM1259" s="249">
        <f t="shared" si="872"/>
        <v>153853758.20778796</v>
      </c>
      <c r="AN1259" s="249">
        <f t="shared" si="872"/>
        <v>132508468.73917867</v>
      </c>
      <c r="AO1259" s="249">
        <f t="shared" si="872"/>
        <v>100082473.5071637</v>
      </c>
      <c r="AP1259" s="249">
        <f t="shared" si="872"/>
        <v>66387706.184052229</v>
      </c>
      <c r="AQ1259" s="249">
        <f t="shared" si="872"/>
        <v>184487648.51609093</v>
      </c>
      <c r="AR1259" s="249">
        <f t="shared" si="872"/>
        <v>205287997.99803808</v>
      </c>
      <c r="AS1259" s="249">
        <f t="shared" si="872"/>
        <v>157449814.80793193</v>
      </c>
      <c r="AT1259" s="249">
        <f t="shared" si="872"/>
        <v>92744411.462206468</v>
      </c>
      <c r="AU1259" s="249">
        <f t="shared" si="872"/>
        <v>132569713.84716552</v>
      </c>
      <c r="AV1259" s="249">
        <f t="shared" si="872"/>
        <v>131376993.49241275</v>
      </c>
      <c r="AW1259" s="249">
        <f t="shared" si="872"/>
        <v>169401898.46260953</v>
      </c>
      <c r="AX1259" s="249">
        <f t="shared" si="872"/>
        <v>319755706.04492354</v>
      </c>
      <c r="AY1259" s="249">
        <f t="shared" si="872"/>
        <v>188349251.50591388</v>
      </c>
      <c r="AZ1259" s="249">
        <f t="shared" si="872"/>
        <v>140091058.95326266</v>
      </c>
      <c r="BA1259" s="249">
        <f t="shared" si="872"/>
        <v>116612139.56866178</v>
      </c>
      <c r="BB1259" s="249">
        <f t="shared" si="872"/>
        <v>69967283.741197065</v>
      </c>
      <c r="BC1259" s="249">
        <f t="shared" si="872"/>
        <v>260475972.6710085</v>
      </c>
      <c r="BD1259" s="249">
        <f t="shared" si="872"/>
        <v>257948641.26179343</v>
      </c>
      <c r="BE1259" s="249">
        <f t="shared" si="872"/>
        <v>205978752.77399537</v>
      </c>
      <c r="BF1259" s="249">
        <f t="shared" si="872"/>
        <v>123587251.66439722</v>
      </c>
      <c r="BG1259" s="249">
        <f t="shared" si="872"/>
        <v>156929425.73107672</v>
      </c>
      <c r="BH1259" s="249">
        <f t="shared" si="872"/>
        <v>160987090.58264053</v>
      </c>
      <c r="BI1259" s="249">
        <f t="shared" si="872"/>
        <v>163959917.02643216</v>
      </c>
      <c r="BJ1259" s="249">
        <f t="shared" si="872"/>
        <v>394857735.92411673</v>
      </c>
      <c r="BK1259" s="249">
        <f t="shared" si="872"/>
        <v>236914641.55447006</v>
      </c>
      <c r="BL1259" s="249">
        <f t="shared" si="872"/>
        <v>223591271.24369571</v>
      </c>
      <c r="BM1259" s="249">
        <f t="shared" si="872"/>
        <v>183141498.42417926</v>
      </c>
      <c r="BN1259" s="249">
        <f t="shared" si="872"/>
        <v>138134039.15821621</v>
      </c>
      <c r="BO1259" s="249">
        <f t="shared" si="872"/>
        <v>218525504.20905536</v>
      </c>
      <c r="BP1259" s="249">
        <f t="shared" si="872"/>
        <v>225808942.17100322</v>
      </c>
      <c r="BQ1259" s="249">
        <f t="shared" si="872"/>
        <v>181359326.93643343</v>
      </c>
      <c r="BR1259" s="249">
        <f t="shared" si="872"/>
        <v>107835275.47571717</v>
      </c>
      <c r="BS1259" s="249">
        <f t="shared" si="872"/>
        <v>159616451.15414122</v>
      </c>
      <c r="BT1259" s="249">
        <f t="shared" si="872"/>
        <v>204800903.8813805</v>
      </c>
      <c r="BU1259" s="249">
        <f t="shared" si="872"/>
        <v>214972446.91125819</v>
      </c>
      <c r="BV1259" s="249">
        <f t="shared" si="872"/>
        <v>488043226.62228489</v>
      </c>
      <c r="BW1259" s="224">
        <f t="shared" si="729"/>
        <v>9722006148.5198059</v>
      </c>
    </row>
    <row r="1260" spans="1:75" x14ac:dyDescent="0.25">
      <c r="A1260" s="180" t="s">
        <v>1082</v>
      </c>
      <c r="O1260" s="249">
        <f>(O1259/O1252)*O1253</f>
        <v>79230633.127231002</v>
      </c>
      <c r="P1260" s="249">
        <f t="shared" ref="P1260:BV1260" si="873">(P1259/P1252)*P1253</f>
        <v>27773047.537596423</v>
      </c>
      <c r="Q1260" s="249">
        <f t="shared" si="873"/>
        <v>27594173.82811939</v>
      </c>
      <c r="R1260" s="249">
        <f t="shared" si="873"/>
        <v>14608812.845755959</v>
      </c>
      <c r="S1260" s="249">
        <f t="shared" si="873"/>
        <v>55474816.58019048</v>
      </c>
      <c r="T1260" s="249">
        <f t="shared" si="873"/>
        <v>57878813.649053827</v>
      </c>
      <c r="U1260" s="249">
        <f t="shared" si="873"/>
        <v>46239169.275169991</v>
      </c>
      <c r="V1260" s="249">
        <f t="shared" si="873"/>
        <v>17427338.55428753</v>
      </c>
      <c r="W1260" s="249">
        <f t="shared" si="873"/>
        <v>42688878.326108806</v>
      </c>
      <c r="X1260" s="249">
        <f t="shared" si="873"/>
        <v>51690765.477788351</v>
      </c>
      <c r="Y1260" s="249">
        <f t="shared" si="873"/>
        <v>49367113.942227148</v>
      </c>
      <c r="Z1260" s="249">
        <f t="shared" si="873"/>
        <v>116504438.39027622</v>
      </c>
      <c r="AA1260" s="249">
        <f t="shared" si="873"/>
        <v>24095008.778747629</v>
      </c>
      <c r="AB1260" s="249">
        <f t="shared" si="873"/>
        <v>33751296.720020726</v>
      </c>
      <c r="AC1260" s="249">
        <f t="shared" si="873"/>
        <v>33521993.92847487</v>
      </c>
      <c r="AD1260" s="249">
        <f t="shared" si="873"/>
        <v>17087319.624929789</v>
      </c>
      <c r="AE1260" s="249">
        <f t="shared" si="873"/>
        <v>68306764.738238737</v>
      </c>
      <c r="AF1260" s="249">
        <f t="shared" si="873"/>
        <v>61700050.741727747</v>
      </c>
      <c r="AG1260" s="249">
        <f t="shared" si="873"/>
        <v>46457471.315424688</v>
      </c>
      <c r="AH1260" s="249">
        <f t="shared" si="873"/>
        <v>16347805.927559778</v>
      </c>
      <c r="AI1260" s="249">
        <f t="shared" si="873"/>
        <v>39346261.455755211</v>
      </c>
      <c r="AJ1260" s="249">
        <f t="shared" si="873"/>
        <v>46279694.673636697</v>
      </c>
      <c r="AK1260" s="249">
        <f t="shared" si="873"/>
        <v>51266853.623499699</v>
      </c>
      <c r="AL1260" s="249">
        <f t="shared" si="873"/>
        <v>115390318.65584096</v>
      </c>
      <c r="AM1260" s="249">
        <f t="shared" si="873"/>
        <v>21345289.468609292</v>
      </c>
      <c r="AN1260" s="249">
        <f t="shared" si="873"/>
        <v>32425995.232014973</v>
      </c>
      <c r="AO1260" s="249">
        <f t="shared" si="873"/>
        <v>33694767.323111475</v>
      </c>
      <c r="AP1260" s="249">
        <f t="shared" si="873"/>
        <v>17459272.020173576</v>
      </c>
      <c r="AQ1260" s="249">
        <f t="shared" si="873"/>
        <v>75816841.855927765</v>
      </c>
      <c r="AR1260" s="249">
        <f t="shared" si="873"/>
        <v>84364930.684125245</v>
      </c>
      <c r="AS1260" s="249">
        <f t="shared" si="873"/>
        <v>64705403.345725462</v>
      </c>
      <c r="AT1260" s="249">
        <f t="shared" si="873"/>
        <v>22958416.240148749</v>
      </c>
      <c r="AU1260" s="249">
        <f t="shared" si="873"/>
        <v>54480704.320752956</v>
      </c>
      <c r="AV1260" s="249">
        <f t="shared" si="873"/>
        <v>53990545.270854548</v>
      </c>
      <c r="AW1260" s="249">
        <f t="shared" si="873"/>
        <v>69617218.546277881</v>
      </c>
      <c r="AX1260" s="249">
        <f t="shared" si="873"/>
        <v>131406454.53900966</v>
      </c>
      <c r="AY1260" s="249">
        <f t="shared" si="873"/>
        <v>48258192.552651219</v>
      </c>
      <c r="AZ1260" s="249">
        <f t="shared" si="873"/>
        <v>40019481.552812055</v>
      </c>
      <c r="BA1260" s="249">
        <f t="shared" si="873"/>
        <v>46644855.827464715</v>
      </c>
      <c r="BB1260" s="249">
        <f t="shared" si="873"/>
        <v>23451143.012016602</v>
      </c>
      <c r="BC1260" s="249">
        <f t="shared" si="873"/>
        <v>104190389.06840341</v>
      </c>
      <c r="BD1260" s="249">
        <f t="shared" si="873"/>
        <v>103179456.50471736</v>
      </c>
      <c r="BE1260" s="249">
        <f t="shared" si="873"/>
        <v>82391501.109598145</v>
      </c>
      <c r="BF1260" s="249">
        <f t="shared" si="873"/>
        <v>26426192.776579261</v>
      </c>
      <c r="BG1260" s="249">
        <f t="shared" si="873"/>
        <v>62771770.292430691</v>
      </c>
      <c r="BH1260" s="249">
        <f t="shared" si="873"/>
        <v>64394836.23305621</v>
      </c>
      <c r="BI1260" s="249">
        <f t="shared" si="873"/>
        <v>65583966.810572863</v>
      </c>
      <c r="BJ1260" s="249">
        <f t="shared" si="873"/>
        <v>157943094.36964667</v>
      </c>
      <c r="BK1260" s="249">
        <f t="shared" si="873"/>
        <v>13323370.310774352</v>
      </c>
      <c r="BL1260" s="249">
        <f t="shared" si="873"/>
        <v>40449772.819516465</v>
      </c>
      <c r="BM1260" s="249">
        <f t="shared" si="873"/>
        <v>45007459.26596304</v>
      </c>
      <c r="BN1260" s="249">
        <f t="shared" si="873"/>
        <v>22937314.371835843</v>
      </c>
      <c r="BO1260" s="249">
        <f t="shared" si="873"/>
        <v>88591420.625292718</v>
      </c>
      <c r="BP1260" s="249">
        <f t="shared" si="873"/>
        <v>91544165.745001316</v>
      </c>
      <c r="BQ1260" s="249">
        <f t="shared" si="873"/>
        <v>73524051.460716262</v>
      </c>
      <c r="BR1260" s="249">
        <f t="shared" si="873"/>
        <v>24523717.365691002</v>
      </c>
      <c r="BS1260" s="249">
        <f t="shared" si="873"/>
        <v>64709372.089516722</v>
      </c>
      <c r="BT1260" s="249">
        <f t="shared" si="873"/>
        <v>83027393.465424508</v>
      </c>
      <c r="BU1260" s="249">
        <f t="shared" si="873"/>
        <v>87150991.991050616</v>
      </c>
      <c r="BV1260" s="249">
        <f t="shared" si="873"/>
        <v>197855362.14416954</v>
      </c>
      <c r="BW1260" s="224">
        <f t="shared" si="729"/>
        <v>3460193952.3292952</v>
      </c>
    </row>
    <row r="1261" spans="1:75" x14ac:dyDescent="0.25">
      <c r="A1261" s="180" t="s">
        <v>1083</v>
      </c>
      <c r="N1261" s="391">
        <f>((O1250*N921)/N5)*N2</f>
        <v>0</v>
      </c>
      <c r="O1261" s="249">
        <f>O1259-O1260</f>
        <v>110922886.37812337</v>
      </c>
      <c r="P1261" s="249">
        <f t="shared" ref="P1261:BV1261" si="874">P1259-P1260</f>
        <v>83149838.840526953</v>
      </c>
      <c r="Q1261" s="249">
        <f t="shared" si="874"/>
        <v>55555665.012407564</v>
      </c>
      <c r="R1261" s="249">
        <f t="shared" si="874"/>
        <v>40946852.166651607</v>
      </c>
      <c r="S1261" s="249">
        <f t="shared" si="874"/>
        <v>77664743.212266684</v>
      </c>
      <c r="T1261" s="249">
        <f t="shared" si="874"/>
        <v>81030339.108675346</v>
      </c>
      <c r="U1261" s="249">
        <f t="shared" si="874"/>
        <v>64734836.985238008</v>
      </c>
      <c r="V1261" s="249">
        <f t="shared" si="874"/>
        <v>47307498.430950478</v>
      </c>
      <c r="W1261" s="249">
        <f t="shared" si="874"/>
        <v>59764429.656552322</v>
      </c>
      <c r="X1261" s="249">
        <f t="shared" si="874"/>
        <v>72367071.668903679</v>
      </c>
      <c r="Y1261" s="249">
        <f t="shared" si="874"/>
        <v>69113959.519118011</v>
      </c>
      <c r="Z1261" s="249">
        <f t="shared" si="874"/>
        <v>163106213.74638674</v>
      </c>
      <c r="AA1261" s="249">
        <f t="shared" si="874"/>
        <v>139011204.96763912</v>
      </c>
      <c r="AB1261" s="249">
        <f t="shared" si="874"/>
        <v>105259908.24761839</v>
      </c>
      <c r="AC1261" s="249">
        <f t="shared" si="874"/>
        <v>71737914.319143519</v>
      </c>
      <c r="AD1261" s="249">
        <f t="shared" si="874"/>
        <v>54650594.694213733</v>
      </c>
      <c r="AE1261" s="249">
        <f t="shared" si="874"/>
        <v>91075686.317651644</v>
      </c>
      <c r="AF1261" s="249">
        <f t="shared" si="874"/>
        <v>82266734.322303683</v>
      </c>
      <c r="AG1261" s="249">
        <f t="shared" si="874"/>
        <v>61943295.08723291</v>
      </c>
      <c r="AH1261" s="249">
        <f t="shared" si="874"/>
        <v>45595489.159673132</v>
      </c>
      <c r="AI1261" s="249">
        <f t="shared" si="874"/>
        <v>52461681.941006921</v>
      </c>
      <c r="AJ1261" s="249">
        <f t="shared" si="874"/>
        <v>61706259.564848937</v>
      </c>
      <c r="AK1261" s="249">
        <f t="shared" si="874"/>
        <v>68355804.831332952</v>
      </c>
      <c r="AL1261" s="249">
        <f t="shared" si="874"/>
        <v>153853758.20778796</v>
      </c>
      <c r="AM1261" s="249">
        <f t="shared" si="874"/>
        <v>132508468.73917867</v>
      </c>
      <c r="AN1261" s="249">
        <f t="shared" si="874"/>
        <v>100082473.5071637</v>
      </c>
      <c r="AO1261" s="249">
        <f t="shared" si="874"/>
        <v>66387706.184052229</v>
      </c>
      <c r="AP1261" s="249">
        <f t="shared" si="874"/>
        <v>48928434.163878649</v>
      </c>
      <c r="AQ1261" s="249">
        <f t="shared" si="874"/>
        <v>108670806.66016316</v>
      </c>
      <c r="AR1261" s="249">
        <f t="shared" si="874"/>
        <v>120923067.31391284</v>
      </c>
      <c r="AS1261" s="249">
        <f t="shared" si="874"/>
        <v>92744411.462206468</v>
      </c>
      <c r="AT1261" s="249">
        <f t="shared" si="874"/>
        <v>69785995.222057715</v>
      </c>
      <c r="AU1261" s="249">
        <f t="shared" si="874"/>
        <v>78089009.526412576</v>
      </c>
      <c r="AV1261" s="249">
        <f t="shared" si="874"/>
        <v>77386448.221558198</v>
      </c>
      <c r="AW1261" s="249">
        <f t="shared" si="874"/>
        <v>99784679.916331649</v>
      </c>
      <c r="AX1261" s="249">
        <f t="shared" si="874"/>
        <v>188349251.50591388</v>
      </c>
      <c r="AY1261" s="249">
        <f t="shared" si="874"/>
        <v>140091058.95326266</v>
      </c>
      <c r="AZ1261" s="249">
        <f t="shared" si="874"/>
        <v>100071577.4004506</v>
      </c>
      <c r="BA1261" s="249">
        <f t="shared" si="874"/>
        <v>69967283.741197065</v>
      </c>
      <c r="BB1261" s="249">
        <f t="shared" si="874"/>
        <v>46516140.729180463</v>
      </c>
      <c r="BC1261" s="249">
        <f t="shared" si="874"/>
        <v>156285583.6026051</v>
      </c>
      <c r="BD1261" s="249">
        <f t="shared" si="874"/>
        <v>154769184.75707608</v>
      </c>
      <c r="BE1261" s="249">
        <f t="shared" si="874"/>
        <v>123587251.66439722</v>
      </c>
      <c r="BF1261" s="249">
        <f t="shared" si="874"/>
        <v>97161058.887817964</v>
      </c>
      <c r="BG1261" s="249">
        <f t="shared" si="874"/>
        <v>94157655.438646019</v>
      </c>
      <c r="BH1261" s="249">
        <f t="shared" si="874"/>
        <v>96592254.349584311</v>
      </c>
      <c r="BI1261" s="249">
        <f t="shared" si="874"/>
        <v>98375950.215859294</v>
      </c>
      <c r="BJ1261" s="249">
        <f t="shared" si="874"/>
        <v>236914641.55447006</v>
      </c>
      <c r="BK1261" s="249">
        <f t="shared" si="874"/>
        <v>223591271.24369571</v>
      </c>
      <c r="BL1261" s="249">
        <f t="shared" si="874"/>
        <v>183141498.42417926</v>
      </c>
      <c r="BM1261" s="249">
        <f t="shared" si="874"/>
        <v>138134039.15821621</v>
      </c>
      <c r="BN1261" s="249">
        <f t="shared" si="874"/>
        <v>115196724.78638037</v>
      </c>
      <c r="BO1261" s="249">
        <f t="shared" si="874"/>
        <v>129934083.58376265</v>
      </c>
      <c r="BP1261" s="249">
        <f t="shared" si="874"/>
        <v>134264776.42600191</v>
      </c>
      <c r="BQ1261" s="249">
        <f t="shared" si="874"/>
        <v>107835275.47571717</v>
      </c>
      <c r="BR1261" s="249">
        <f t="shared" si="874"/>
        <v>83311558.110026166</v>
      </c>
      <c r="BS1261" s="249">
        <f t="shared" si="874"/>
        <v>94907079.064624488</v>
      </c>
      <c r="BT1261" s="249">
        <f t="shared" si="874"/>
        <v>121773510.41595599</v>
      </c>
      <c r="BU1261" s="249">
        <f t="shared" si="874"/>
        <v>127821454.92020757</v>
      </c>
      <c r="BV1261" s="249">
        <f t="shared" si="874"/>
        <v>290187864.47811532</v>
      </c>
      <c r="BW1261" s="224">
        <f t="shared" si="729"/>
        <v>6261812196.1905127</v>
      </c>
    </row>
    <row r="1262" spans="1:75" ht="16.5" thickBot="1" x14ac:dyDescent="0.3">
      <c r="BW1262" s="224">
        <f t="shared" si="729"/>
        <v>0</v>
      </c>
    </row>
    <row r="1263" spans="1:75" ht="16.5" thickBot="1" x14ac:dyDescent="0.3">
      <c r="A1263" s="385" t="s">
        <v>1088</v>
      </c>
      <c r="BW1263" s="224">
        <f t="shared" si="729"/>
        <v>0</v>
      </c>
    </row>
    <row r="1264" spans="1:75" x14ac:dyDescent="0.25">
      <c r="A1264" s="636" t="s">
        <v>1078</v>
      </c>
      <c r="BW1264" s="224">
        <f t="shared" si="729"/>
        <v>0</v>
      </c>
    </row>
    <row r="1265" spans="1:75" x14ac:dyDescent="0.25">
      <c r="A1265" s="180" t="s">
        <v>1079</v>
      </c>
      <c r="O1265" s="229">
        <f t="shared" ref="O1265:AT1265" si="875">N789</f>
        <v>0</v>
      </c>
      <c r="P1265" s="229">
        <f t="shared" si="875"/>
        <v>4.407091252168704</v>
      </c>
      <c r="Q1265" s="229">
        <f t="shared" si="875"/>
        <v>2.958807259704864</v>
      </c>
      <c r="R1265" s="229">
        <f t="shared" si="875"/>
        <v>1.5348866630087687</v>
      </c>
      <c r="S1265" s="229">
        <f t="shared" si="875"/>
        <v>0.81259443167283174</v>
      </c>
      <c r="T1265" s="229">
        <f t="shared" si="875"/>
        <v>3.14573463232768</v>
      </c>
      <c r="U1265" s="229">
        <f t="shared" si="875"/>
        <v>3.2372774123156485</v>
      </c>
      <c r="V1265" s="229">
        <f t="shared" si="875"/>
        <v>2.5559407412234236</v>
      </c>
      <c r="W1265" s="229">
        <f t="shared" si="875"/>
        <v>1.6528256444834235</v>
      </c>
      <c r="X1265" s="229">
        <f t="shared" si="875"/>
        <v>2.1528488602787834</v>
      </c>
      <c r="Y1265" s="229">
        <f t="shared" si="875"/>
        <v>2.5431766533299203</v>
      </c>
      <c r="Z1265" s="229">
        <f t="shared" si="875"/>
        <v>2.5967394937344008</v>
      </c>
      <c r="AA1265" s="229">
        <f t="shared" si="875"/>
        <v>5.3283909164503029</v>
      </c>
      <c r="AB1265" s="229">
        <f t="shared" si="875"/>
        <v>4.5369363620695031</v>
      </c>
      <c r="AC1265" s="229">
        <f t="shared" si="875"/>
        <v>3.4282993928695036</v>
      </c>
      <c r="AD1265" s="229">
        <f t="shared" si="875"/>
        <v>2.3271943876695036</v>
      </c>
      <c r="AE1265" s="229">
        <f t="shared" si="875"/>
        <v>1.7659230860695037</v>
      </c>
      <c r="AF1265" s="229">
        <f t="shared" si="875"/>
        <v>2.4226263494800002</v>
      </c>
      <c r="AG1265" s="229">
        <f t="shared" si="875"/>
        <v>2.4713072751200005</v>
      </c>
      <c r="AH1265" s="229">
        <f t="shared" si="875"/>
        <v>1.9077901166666664</v>
      </c>
      <c r="AI1265" s="229">
        <f t="shared" si="875"/>
        <v>1.2581182486666671</v>
      </c>
      <c r="AJ1265" s="229">
        <f t="shared" si="875"/>
        <v>1.62768756984</v>
      </c>
      <c r="AK1265" s="229">
        <f t="shared" si="875"/>
        <v>1.9321090243600003</v>
      </c>
      <c r="AL1265" s="229">
        <f t="shared" si="875"/>
        <v>1.9606319007466666</v>
      </c>
      <c r="AM1265" s="229">
        <f t="shared" si="875"/>
        <v>4.0997938959999995</v>
      </c>
      <c r="AN1265" s="229">
        <f t="shared" si="875"/>
        <v>3.2263316851399999</v>
      </c>
      <c r="AO1265" s="229">
        <f t="shared" si="875"/>
        <v>1.8994402636699999</v>
      </c>
      <c r="AP1265" s="229">
        <f t="shared" si="875"/>
        <v>1.5166913807429998</v>
      </c>
      <c r="AQ1265" s="229">
        <f t="shared" si="875"/>
        <v>0.80224736436299959</v>
      </c>
      <c r="AR1265" s="229">
        <f t="shared" si="875"/>
        <v>3.1559781395010003</v>
      </c>
      <c r="AS1265" s="229">
        <f t="shared" si="875"/>
        <v>3.1837571434679997</v>
      </c>
      <c r="AT1265" s="229">
        <f t="shared" si="875"/>
        <v>2.5373938154729996</v>
      </c>
      <c r="AU1265" s="229">
        <f t="shared" ref="AU1265:BV1265" si="876">AT789</f>
        <v>1.7189354941829991</v>
      </c>
      <c r="AV1265" s="229">
        <f t="shared" si="876"/>
        <v>2.1417712880189992</v>
      </c>
      <c r="AW1265" s="229">
        <f t="shared" si="876"/>
        <v>2.50847083707</v>
      </c>
      <c r="AX1265" s="229">
        <f t="shared" si="876"/>
        <v>2.5703928313139999</v>
      </c>
      <c r="AY1265" s="229">
        <f t="shared" si="876"/>
        <v>5.3051830940790001</v>
      </c>
      <c r="AZ1265" s="229">
        <f t="shared" si="876"/>
        <v>4.0034835354931992</v>
      </c>
      <c r="BA1265" s="229">
        <f t="shared" si="876"/>
        <v>2.9240120775579985</v>
      </c>
      <c r="BB1265" s="229">
        <f t="shared" si="876"/>
        <v>1.6860403616440991</v>
      </c>
      <c r="BC1265" s="229">
        <f t="shared" si="876"/>
        <v>1.0636383573991988</v>
      </c>
      <c r="BD1265" s="229">
        <f t="shared" si="876"/>
        <v>3.0405091848708503</v>
      </c>
      <c r="BE1265" s="229">
        <f t="shared" si="876"/>
        <v>2.958661554926</v>
      </c>
      <c r="BF1265" s="229">
        <f t="shared" si="876"/>
        <v>2.4300227781329515</v>
      </c>
      <c r="BG1265" s="229">
        <f t="shared" si="876"/>
        <v>1.7619623642560516</v>
      </c>
      <c r="BH1265" s="229">
        <f t="shared" si="876"/>
        <v>2.0451481493519994</v>
      </c>
      <c r="BI1265" s="229">
        <f t="shared" si="876"/>
        <v>2.349332232268817</v>
      </c>
      <c r="BJ1265" s="229">
        <f t="shared" si="876"/>
        <v>2.4331044485837827</v>
      </c>
      <c r="BK1265" s="229">
        <f t="shared" si="876"/>
        <v>5.0386118609891177</v>
      </c>
      <c r="BL1265" s="229">
        <f t="shared" si="876"/>
        <v>4.6525545462611184</v>
      </c>
      <c r="BM1265" s="229">
        <f t="shared" si="876"/>
        <v>3.4804839431171186</v>
      </c>
      <c r="BN1265" s="229">
        <f t="shared" si="876"/>
        <v>2.1763500444371187</v>
      </c>
      <c r="BO1265" s="229">
        <f t="shared" si="876"/>
        <v>1.5117195652931186</v>
      </c>
      <c r="BP1265" s="229">
        <f t="shared" si="876"/>
        <v>3.27096820512</v>
      </c>
      <c r="BQ1265" s="229">
        <f t="shared" si="876"/>
        <v>3.2193550075392001</v>
      </c>
      <c r="BR1265" s="229">
        <f t="shared" si="876"/>
        <v>2.6269943088672001</v>
      </c>
      <c r="BS1265" s="229">
        <f t="shared" si="876"/>
        <v>1.8968061972671999</v>
      </c>
      <c r="BT1265" s="229">
        <f t="shared" si="876"/>
        <v>2.2103961384096</v>
      </c>
      <c r="BU1265" s="229">
        <f t="shared" si="876"/>
        <v>2.5521415748639997</v>
      </c>
      <c r="BV1265" s="229">
        <f t="shared" si="876"/>
        <v>2.6364119072256011</v>
      </c>
      <c r="BW1265" s="418">
        <f t="shared" si="729"/>
        <v>155.20003325115516</v>
      </c>
    </row>
    <row r="1266" spans="1:75" x14ac:dyDescent="0.25">
      <c r="A1266" s="180" t="s">
        <v>1080</v>
      </c>
      <c r="O1266" s="229">
        <f t="shared" ref="O1266:AT1266" si="877">O792</f>
        <v>8.5387393010768644</v>
      </c>
      <c r="P1266" s="229">
        <f t="shared" si="877"/>
        <v>0</v>
      </c>
      <c r="Q1266" s="229">
        <f t="shared" si="877"/>
        <v>1.5035649874625356E-2</v>
      </c>
      <c r="R1266" s="229">
        <f t="shared" si="877"/>
        <v>3.9515048357342764E-2</v>
      </c>
      <c r="S1266" s="229">
        <f t="shared" si="877"/>
        <v>5.2822664184620489</v>
      </c>
      <c r="T1266" s="229">
        <f t="shared" si="877"/>
        <v>3.1264903540338889</v>
      </c>
      <c r="U1266" s="229">
        <f t="shared" si="877"/>
        <v>1.7148577738047348</v>
      </c>
      <c r="V1266" s="229">
        <f t="shared" si="877"/>
        <v>0</v>
      </c>
      <c r="W1266" s="229">
        <f t="shared" si="877"/>
        <v>2.5183190223067196</v>
      </c>
      <c r="X1266" s="229">
        <f t="shared" si="877"/>
        <v>2.774555905547937</v>
      </c>
      <c r="Y1266" s="229">
        <f t="shared" si="877"/>
        <v>2.4880061157804811</v>
      </c>
      <c r="Z1266" s="229">
        <f t="shared" si="877"/>
        <v>7.7270179068880616</v>
      </c>
      <c r="AA1266" s="229">
        <f t="shared" si="877"/>
        <v>0</v>
      </c>
      <c r="AB1266" s="229">
        <f t="shared" si="877"/>
        <v>0</v>
      </c>
      <c r="AC1266" s="229">
        <f t="shared" si="877"/>
        <v>0</v>
      </c>
      <c r="AD1266" s="229">
        <f t="shared" si="877"/>
        <v>0</v>
      </c>
      <c r="AE1266" s="229">
        <f t="shared" si="877"/>
        <v>3.0011803758104962</v>
      </c>
      <c r="AF1266" s="229">
        <f t="shared" si="877"/>
        <v>2.4402686112400001</v>
      </c>
      <c r="AG1266" s="229">
        <f t="shared" si="877"/>
        <v>1.2827313415466657</v>
      </c>
      <c r="AH1266" s="229">
        <f t="shared" si="877"/>
        <v>0</v>
      </c>
      <c r="AI1266" s="229">
        <f t="shared" si="877"/>
        <v>1.9447508403733329</v>
      </c>
      <c r="AJ1266" s="229">
        <f t="shared" si="877"/>
        <v>2.1742043813200009</v>
      </c>
      <c r="AK1266" s="229">
        <f t="shared" si="877"/>
        <v>1.9259085867866661</v>
      </c>
      <c r="AL1266" s="229">
        <f t="shared" si="877"/>
        <v>6.1067044752533315</v>
      </c>
      <c r="AM1266" s="229">
        <f t="shared" si="877"/>
        <v>0</v>
      </c>
      <c r="AN1266" s="229">
        <f t="shared" si="877"/>
        <v>0</v>
      </c>
      <c r="AO1266" s="229">
        <f t="shared" si="877"/>
        <v>0.9960614632029996</v>
      </c>
      <c r="AP1266" s="229">
        <f t="shared" si="877"/>
        <v>0</v>
      </c>
      <c r="AQ1266" s="229">
        <f t="shared" si="877"/>
        <v>5.2228018110480008</v>
      </c>
      <c r="AR1266" s="229">
        <f t="shared" si="877"/>
        <v>2.922103679846999</v>
      </c>
      <c r="AS1266" s="229">
        <f t="shared" si="877"/>
        <v>1.6603583224349996</v>
      </c>
      <c r="AT1266" s="229">
        <f t="shared" si="877"/>
        <v>0</v>
      </c>
      <c r="AU1266" s="229">
        <f t="shared" ref="AU1266:BV1266" si="878">AU792</f>
        <v>2.3699006011259995</v>
      </c>
      <c r="AV1266" s="229">
        <f t="shared" si="878"/>
        <v>2.6471275827510006</v>
      </c>
      <c r="AW1266" s="229">
        <f t="shared" si="878"/>
        <v>2.398642749984</v>
      </c>
      <c r="AX1266" s="229">
        <f t="shared" si="878"/>
        <v>7.5576839846549992</v>
      </c>
      <c r="AY1266" s="229">
        <f t="shared" si="878"/>
        <v>0</v>
      </c>
      <c r="AZ1266" s="229">
        <f t="shared" si="878"/>
        <v>0</v>
      </c>
      <c r="BA1266" s="229">
        <f t="shared" si="878"/>
        <v>0</v>
      </c>
      <c r="BB1266" s="229">
        <f t="shared" si="878"/>
        <v>0</v>
      </c>
      <c r="BC1266" s="229">
        <f t="shared" si="878"/>
        <v>4.5830215573609507</v>
      </c>
      <c r="BD1266" s="229">
        <f t="shared" si="878"/>
        <v>2.4541479885631494</v>
      </c>
      <c r="BE1266" s="229">
        <f t="shared" si="878"/>
        <v>1.5542378901780523</v>
      </c>
      <c r="BF1266" s="229">
        <f t="shared" si="878"/>
        <v>0</v>
      </c>
      <c r="BG1266" s="229">
        <f t="shared" si="878"/>
        <v>2.0361699131119475</v>
      </c>
      <c r="BH1266" s="229">
        <f t="shared" si="878"/>
        <v>2.3178974248615178</v>
      </c>
      <c r="BI1266" s="229">
        <f t="shared" si="878"/>
        <v>2.1692903151010654</v>
      </c>
      <c r="BJ1266" s="229">
        <f t="shared" si="878"/>
        <v>6.9243175789674369</v>
      </c>
      <c r="BK1266" s="229">
        <f t="shared" si="878"/>
        <v>0</v>
      </c>
      <c r="BL1266" s="229">
        <f t="shared" si="878"/>
        <v>0</v>
      </c>
      <c r="BM1266" s="229">
        <f t="shared" si="878"/>
        <v>0</v>
      </c>
      <c r="BN1266" s="229">
        <f t="shared" si="878"/>
        <v>0</v>
      </c>
      <c r="BO1266" s="229">
        <f t="shared" si="878"/>
        <v>4.4850554774268812</v>
      </c>
      <c r="BP1266" s="229">
        <f t="shared" si="878"/>
        <v>2.6311826420352</v>
      </c>
      <c r="BQ1266" s="229">
        <f t="shared" si="878"/>
        <v>1.596801225384</v>
      </c>
      <c r="BR1266" s="229">
        <f t="shared" si="878"/>
        <v>0</v>
      </c>
      <c r="BS1266" s="229">
        <f t="shared" si="878"/>
        <v>2.1555867231504005</v>
      </c>
      <c r="BT1266" s="229">
        <f t="shared" si="878"/>
        <v>2.4685300821743996</v>
      </c>
      <c r="BU1266" s="229">
        <f t="shared" si="878"/>
        <v>2.2812802550496025</v>
      </c>
      <c r="BV1266" s="229">
        <f t="shared" si="878"/>
        <v>7.3421972669519997</v>
      </c>
      <c r="BW1266" s="418">
        <f t="shared" si="729"/>
        <v>123.87494864382882</v>
      </c>
    </row>
    <row r="1267" spans="1:75" x14ac:dyDescent="0.25">
      <c r="A1267" s="180" t="s">
        <v>1081</v>
      </c>
      <c r="O1267" s="229">
        <f>O1265+O1266</f>
        <v>8.5387393010768644</v>
      </c>
      <c r="P1267" s="229">
        <f t="shared" ref="P1267:BV1267" si="879">P1265+P1266</f>
        <v>4.407091252168704</v>
      </c>
      <c r="Q1267" s="229">
        <f t="shared" si="879"/>
        <v>2.9738429095794894</v>
      </c>
      <c r="R1267" s="229">
        <f t="shared" si="879"/>
        <v>1.5744017113661115</v>
      </c>
      <c r="S1267" s="229">
        <f t="shared" si="879"/>
        <v>6.0948608501348804</v>
      </c>
      <c r="T1267" s="229">
        <f t="shared" si="879"/>
        <v>6.2722249863615689</v>
      </c>
      <c r="U1267" s="229">
        <f t="shared" si="879"/>
        <v>4.9521351861203833</v>
      </c>
      <c r="V1267" s="229">
        <f t="shared" si="879"/>
        <v>2.5559407412234236</v>
      </c>
      <c r="W1267" s="229">
        <f t="shared" si="879"/>
        <v>4.1711446667901431</v>
      </c>
      <c r="X1267" s="229">
        <f t="shared" si="879"/>
        <v>4.9274047658267204</v>
      </c>
      <c r="Y1267" s="229">
        <f t="shared" si="879"/>
        <v>5.0311827691104014</v>
      </c>
      <c r="Z1267" s="229">
        <f t="shared" si="879"/>
        <v>10.323757400622462</v>
      </c>
      <c r="AA1267" s="229">
        <f t="shared" si="879"/>
        <v>5.3283909164503029</v>
      </c>
      <c r="AB1267" s="229">
        <f t="shared" si="879"/>
        <v>4.5369363620695031</v>
      </c>
      <c r="AC1267" s="229">
        <f t="shared" si="879"/>
        <v>3.4282993928695036</v>
      </c>
      <c r="AD1267" s="229">
        <f t="shared" si="879"/>
        <v>2.3271943876695036</v>
      </c>
      <c r="AE1267" s="229">
        <f t="shared" si="879"/>
        <v>4.7671034618799997</v>
      </c>
      <c r="AF1267" s="229">
        <f t="shared" si="879"/>
        <v>4.8628949607200003</v>
      </c>
      <c r="AG1267" s="229">
        <f t="shared" si="879"/>
        <v>3.7540386166666662</v>
      </c>
      <c r="AH1267" s="229">
        <f t="shared" si="879"/>
        <v>1.9077901166666664</v>
      </c>
      <c r="AI1267" s="229">
        <f t="shared" si="879"/>
        <v>3.20286908904</v>
      </c>
      <c r="AJ1267" s="229">
        <f t="shared" si="879"/>
        <v>3.8018919511600009</v>
      </c>
      <c r="AK1267" s="229">
        <f t="shared" si="879"/>
        <v>3.8580176111466664</v>
      </c>
      <c r="AL1267" s="229">
        <f t="shared" si="879"/>
        <v>8.0673363759999983</v>
      </c>
      <c r="AM1267" s="229">
        <f t="shared" si="879"/>
        <v>4.0997938959999995</v>
      </c>
      <c r="AN1267" s="229">
        <f t="shared" si="879"/>
        <v>3.2263316851399999</v>
      </c>
      <c r="AO1267" s="229">
        <f t="shared" si="879"/>
        <v>2.8955017268729994</v>
      </c>
      <c r="AP1267" s="229">
        <f t="shared" si="879"/>
        <v>1.5166913807429998</v>
      </c>
      <c r="AQ1267" s="229">
        <f t="shared" si="879"/>
        <v>6.0250491754110005</v>
      </c>
      <c r="AR1267" s="229">
        <f t="shared" si="879"/>
        <v>6.0780818193479993</v>
      </c>
      <c r="AS1267" s="229">
        <f t="shared" si="879"/>
        <v>4.8441154659029992</v>
      </c>
      <c r="AT1267" s="229">
        <f t="shared" si="879"/>
        <v>2.5373938154729996</v>
      </c>
      <c r="AU1267" s="229">
        <f t="shared" si="879"/>
        <v>4.0888360953089986</v>
      </c>
      <c r="AV1267" s="229">
        <f t="shared" si="879"/>
        <v>4.7888988707699998</v>
      </c>
      <c r="AW1267" s="229">
        <f t="shared" si="879"/>
        <v>4.9071135870539999</v>
      </c>
      <c r="AX1267" s="229">
        <f t="shared" si="879"/>
        <v>10.128076815968999</v>
      </c>
      <c r="AY1267" s="229">
        <f t="shared" si="879"/>
        <v>5.3051830940790001</v>
      </c>
      <c r="AZ1267" s="229">
        <f t="shared" si="879"/>
        <v>4.0034835354931992</v>
      </c>
      <c r="BA1267" s="229">
        <f t="shared" si="879"/>
        <v>2.9240120775579985</v>
      </c>
      <c r="BB1267" s="229">
        <f t="shared" si="879"/>
        <v>1.6860403616440991</v>
      </c>
      <c r="BC1267" s="229">
        <f t="shared" si="879"/>
        <v>5.6466599147601499</v>
      </c>
      <c r="BD1267" s="229">
        <f t="shared" si="879"/>
        <v>5.4946571734339997</v>
      </c>
      <c r="BE1267" s="229">
        <f t="shared" si="879"/>
        <v>4.5128994451040523</v>
      </c>
      <c r="BF1267" s="229">
        <f t="shared" si="879"/>
        <v>2.4300227781329515</v>
      </c>
      <c r="BG1267" s="229">
        <f t="shared" si="879"/>
        <v>3.7981322773679991</v>
      </c>
      <c r="BH1267" s="229">
        <f t="shared" si="879"/>
        <v>4.3630455742135172</v>
      </c>
      <c r="BI1267" s="229">
        <f t="shared" si="879"/>
        <v>4.5186225473698824</v>
      </c>
      <c r="BJ1267" s="229">
        <f t="shared" si="879"/>
        <v>9.3574220275512197</v>
      </c>
      <c r="BK1267" s="229">
        <f t="shared" si="879"/>
        <v>5.0386118609891177</v>
      </c>
      <c r="BL1267" s="229">
        <f t="shared" si="879"/>
        <v>4.6525545462611184</v>
      </c>
      <c r="BM1267" s="229">
        <f t="shared" si="879"/>
        <v>3.4804839431171186</v>
      </c>
      <c r="BN1267" s="229">
        <f t="shared" si="879"/>
        <v>2.1763500444371187</v>
      </c>
      <c r="BO1267" s="229">
        <f t="shared" si="879"/>
        <v>5.9967750427199995</v>
      </c>
      <c r="BP1267" s="229">
        <f t="shared" si="879"/>
        <v>5.9021508471552</v>
      </c>
      <c r="BQ1267" s="229">
        <f t="shared" si="879"/>
        <v>4.8161562329232002</v>
      </c>
      <c r="BR1267" s="229">
        <f t="shared" si="879"/>
        <v>2.6269943088672001</v>
      </c>
      <c r="BS1267" s="229">
        <f t="shared" si="879"/>
        <v>4.0523929204176001</v>
      </c>
      <c r="BT1267" s="229">
        <f t="shared" si="879"/>
        <v>4.6789262205839997</v>
      </c>
      <c r="BU1267" s="229">
        <f t="shared" si="879"/>
        <v>4.8334218299136023</v>
      </c>
      <c r="BV1267" s="229">
        <f t="shared" si="879"/>
        <v>9.9786091741776008</v>
      </c>
      <c r="BW1267" s="418">
        <f t="shared" si="729"/>
        <v>279.07498189498392</v>
      </c>
    </row>
    <row r="1268" spans="1:75" x14ac:dyDescent="0.25">
      <c r="A1268" s="180" t="s">
        <v>1082</v>
      </c>
      <c r="O1268" s="229">
        <f t="shared" ref="O1268:AT1268" si="880">O714</f>
        <v>4.1316480489081604</v>
      </c>
      <c r="P1268" s="229">
        <f t="shared" si="880"/>
        <v>1.44828399246384</v>
      </c>
      <c r="Q1268" s="229">
        <f t="shared" si="880"/>
        <v>1.4389562465707206</v>
      </c>
      <c r="R1268" s="229">
        <f t="shared" si="880"/>
        <v>0.76180727969327977</v>
      </c>
      <c r="S1268" s="229">
        <f t="shared" si="880"/>
        <v>2.9491262178072</v>
      </c>
      <c r="T1268" s="229">
        <f t="shared" si="880"/>
        <v>3.0349475740459204</v>
      </c>
      <c r="U1268" s="229">
        <f t="shared" si="880"/>
        <v>2.3961944448969597</v>
      </c>
      <c r="V1268" s="229">
        <f t="shared" si="880"/>
        <v>0.90311509674000001</v>
      </c>
      <c r="W1268" s="229">
        <f t="shared" si="880"/>
        <v>2.0182958065113596</v>
      </c>
      <c r="X1268" s="229">
        <f t="shared" si="880"/>
        <v>2.3842281124968001</v>
      </c>
      <c r="Y1268" s="229">
        <f t="shared" si="880"/>
        <v>2.4344432753760006</v>
      </c>
      <c r="Z1268" s="229">
        <f t="shared" si="880"/>
        <v>4.995366484172159</v>
      </c>
      <c r="AA1268" s="229">
        <f t="shared" si="880"/>
        <v>0.79145455438079992</v>
      </c>
      <c r="AB1268" s="229">
        <f t="shared" si="880"/>
        <v>1.1086369691999995</v>
      </c>
      <c r="AC1268" s="229">
        <f t="shared" si="880"/>
        <v>1.1011050052</v>
      </c>
      <c r="AD1268" s="229">
        <f t="shared" si="880"/>
        <v>0.56127130159999994</v>
      </c>
      <c r="AE1268" s="229">
        <f t="shared" si="880"/>
        <v>2.3444771123999999</v>
      </c>
      <c r="AF1268" s="229">
        <f t="shared" si="880"/>
        <v>2.3915876856000002</v>
      </c>
      <c r="AG1268" s="229">
        <f t="shared" si="880"/>
        <v>1.8462484999999997</v>
      </c>
      <c r="AH1268" s="229">
        <f t="shared" si="880"/>
        <v>0.64967186799999932</v>
      </c>
      <c r="AI1268" s="229">
        <f t="shared" si="880"/>
        <v>1.5751815191999998</v>
      </c>
      <c r="AJ1268" s="229">
        <f t="shared" si="880"/>
        <v>1.8697829268000004</v>
      </c>
      <c r="AK1268" s="229">
        <f t="shared" si="880"/>
        <v>1.8973857103999998</v>
      </c>
      <c r="AL1268" s="229">
        <f t="shared" si="880"/>
        <v>3.9675424799999992</v>
      </c>
      <c r="AM1268" s="229">
        <f t="shared" si="880"/>
        <v>0.87346221085999953</v>
      </c>
      <c r="AN1268" s="229">
        <f t="shared" si="880"/>
        <v>1.3268914214700001</v>
      </c>
      <c r="AO1268" s="229">
        <f t="shared" si="880"/>
        <v>1.3788103461299999</v>
      </c>
      <c r="AP1268" s="229">
        <f t="shared" si="880"/>
        <v>0.71444401638000021</v>
      </c>
      <c r="AQ1268" s="229">
        <f t="shared" si="880"/>
        <v>2.8690710359100002</v>
      </c>
      <c r="AR1268" s="229">
        <f t="shared" si="880"/>
        <v>2.8943246758799996</v>
      </c>
      <c r="AS1268" s="229">
        <f t="shared" si="880"/>
        <v>2.3067216504299997</v>
      </c>
      <c r="AT1268" s="229">
        <f t="shared" si="880"/>
        <v>0.81845832129000051</v>
      </c>
      <c r="AU1268" s="229">
        <f t="shared" ref="AU1268:BV1268" si="881">AU714</f>
        <v>1.9470648072899994</v>
      </c>
      <c r="AV1268" s="229">
        <f t="shared" si="881"/>
        <v>2.2804280336999998</v>
      </c>
      <c r="AW1268" s="229">
        <f t="shared" si="881"/>
        <v>2.33672075574</v>
      </c>
      <c r="AX1268" s="229">
        <f t="shared" si="881"/>
        <v>4.8228937218899999</v>
      </c>
      <c r="AY1268" s="229">
        <f t="shared" si="881"/>
        <v>1.3016995585858007</v>
      </c>
      <c r="AZ1268" s="229">
        <f t="shared" si="881"/>
        <v>1.0794714579352005</v>
      </c>
      <c r="BA1268" s="229">
        <f t="shared" si="881"/>
        <v>1.2379717159138994</v>
      </c>
      <c r="BB1268" s="229">
        <f t="shared" si="881"/>
        <v>0.62240200424490022</v>
      </c>
      <c r="BC1268" s="229">
        <f t="shared" si="881"/>
        <v>2.6061507298893001</v>
      </c>
      <c r="BD1268" s="229">
        <f t="shared" si="881"/>
        <v>2.5359956185080001</v>
      </c>
      <c r="BE1268" s="229">
        <f t="shared" si="881"/>
        <v>2.0828766669711012</v>
      </c>
      <c r="BF1268" s="229">
        <f t="shared" si="881"/>
        <v>0.66806041387689996</v>
      </c>
      <c r="BG1268" s="229">
        <f t="shared" si="881"/>
        <v>1.7529841280159997</v>
      </c>
      <c r="BH1268" s="229">
        <f t="shared" si="881"/>
        <v>2.0137133419447006</v>
      </c>
      <c r="BI1268" s="229">
        <f t="shared" si="881"/>
        <v>2.0855180987860997</v>
      </c>
      <c r="BJ1268" s="229">
        <f t="shared" si="881"/>
        <v>4.318810166562101</v>
      </c>
      <c r="BK1268" s="229">
        <f t="shared" si="881"/>
        <v>0.3860573147279997</v>
      </c>
      <c r="BL1268" s="229">
        <f t="shared" si="881"/>
        <v>1.1720706031439998</v>
      </c>
      <c r="BM1268" s="229">
        <f t="shared" si="881"/>
        <v>1.30413389868</v>
      </c>
      <c r="BN1268" s="229">
        <f t="shared" si="881"/>
        <v>0.66463047914400009</v>
      </c>
      <c r="BO1268" s="229">
        <f t="shared" si="881"/>
        <v>2.7258068376</v>
      </c>
      <c r="BP1268" s="229">
        <f t="shared" si="881"/>
        <v>2.6827958396160003</v>
      </c>
      <c r="BQ1268" s="229">
        <f t="shared" si="881"/>
        <v>2.1891619240560001</v>
      </c>
      <c r="BR1268" s="229">
        <f t="shared" si="881"/>
        <v>0.73018811160000019</v>
      </c>
      <c r="BS1268" s="229">
        <f t="shared" si="881"/>
        <v>1.8419967820080001</v>
      </c>
      <c r="BT1268" s="229">
        <f t="shared" si="881"/>
        <v>2.1267846457199999</v>
      </c>
      <c r="BU1268" s="229">
        <f t="shared" si="881"/>
        <v>2.1970099226880007</v>
      </c>
      <c r="BV1268" s="229">
        <f t="shared" si="881"/>
        <v>4.5357314428080002</v>
      </c>
      <c r="BW1268" s="418">
        <f t="shared" si="729"/>
        <v>118.43207091245918</v>
      </c>
    </row>
    <row r="1269" spans="1:75" x14ac:dyDescent="0.25">
      <c r="A1269" s="180" t="s">
        <v>1083</v>
      </c>
      <c r="O1269" s="229">
        <f>O1267-O1268</f>
        <v>4.407091252168704</v>
      </c>
      <c r="P1269" s="229">
        <f t="shared" ref="P1269:BV1269" si="882">P1267-P1268</f>
        <v>2.958807259704864</v>
      </c>
      <c r="Q1269" s="229">
        <f t="shared" si="882"/>
        <v>1.5348866630087687</v>
      </c>
      <c r="R1269" s="229">
        <f t="shared" si="882"/>
        <v>0.81259443167283174</v>
      </c>
      <c r="S1269" s="229">
        <f t="shared" si="882"/>
        <v>3.1457346323276805</v>
      </c>
      <c r="T1269" s="229">
        <f t="shared" si="882"/>
        <v>3.2372774123156485</v>
      </c>
      <c r="U1269" s="229">
        <f t="shared" si="882"/>
        <v>2.5559407412234236</v>
      </c>
      <c r="V1269" s="229">
        <f t="shared" si="882"/>
        <v>1.6528256444834235</v>
      </c>
      <c r="W1269" s="229">
        <f t="shared" si="882"/>
        <v>2.1528488602787834</v>
      </c>
      <c r="X1269" s="229">
        <f t="shared" si="882"/>
        <v>2.5431766533299203</v>
      </c>
      <c r="Y1269" s="229">
        <f t="shared" si="882"/>
        <v>2.5967394937344008</v>
      </c>
      <c r="Z1269" s="229">
        <f t="shared" si="882"/>
        <v>5.3283909164503029</v>
      </c>
      <c r="AA1269" s="229">
        <f t="shared" si="882"/>
        <v>4.5369363620695031</v>
      </c>
      <c r="AB1269" s="229">
        <f t="shared" si="882"/>
        <v>3.4282993928695036</v>
      </c>
      <c r="AC1269" s="229">
        <f t="shared" si="882"/>
        <v>2.3271943876695036</v>
      </c>
      <c r="AD1269" s="229">
        <f t="shared" si="882"/>
        <v>1.7659230860695037</v>
      </c>
      <c r="AE1269" s="229">
        <f t="shared" si="882"/>
        <v>2.4226263494799998</v>
      </c>
      <c r="AF1269" s="229">
        <f t="shared" si="882"/>
        <v>2.47130727512</v>
      </c>
      <c r="AG1269" s="229">
        <f t="shared" si="882"/>
        <v>1.9077901166666664</v>
      </c>
      <c r="AH1269" s="229">
        <f t="shared" si="882"/>
        <v>1.2581182486666671</v>
      </c>
      <c r="AI1269" s="229">
        <f t="shared" si="882"/>
        <v>1.6276875698400002</v>
      </c>
      <c r="AJ1269" s="229">
        <f t="shared" si="882"/>
        <v>1.9321090243600005</v>
      </c>
      <c r="AK1269" s="229">
        <f t="shared" si="882"/>
        <v>1.9606319007466666</v>
      </c>
      <c r="AL1269" s="229">
        <f t="shared" si="882"/>
        <v>4.0997938959999995</v>
      </c>
      <c r="AM1269" s="229">
        <f t="shared" si="882"/>
        <v>3.2263316851399999</v>
      </c>
      <c r="AN1269" s="229">
        <f t="shared" si="882"/>
        <v>1.8994402636699999</v>
      </c>
      <c r="AO1269" s="229">
        <f t="shared" si="882"/>
        <v>1.5166913807429996</v>
      </c>
      <c r="AP1269" s="229">
        <f t="shared" si="882"/>
        <v>0.80224736436299959</v>
      </c>
      <c r="AQ1269" s="229">
        <f t="shared" si="882"/>
        <v>3.1559781395010003</v>
      </c>
      <c r="AR1269" s="229">
        <f t="shared" si="882"/>
        <v>3.1837571434679997</v>
      </c>
      <c r="AS1269" s="229">
        <f t="shared" si="882"/>
        <v>2.5373938154729996</v>
      </c>
      <c r="AT1269" s="229">
        <f t="shared" si="882"/>
        <v>1.7189354941829991</v>
      </c>
      <c r="AU1269" s="229">
        <f t="shared" si="882"/>
        <v>2.1417712880189992</v>
      </c>
      <c r="AV1269" s="229">
        <f t="shared" si="882"/>
        <v>2.50847083707</v>
      </c>
      <c r="AW1269" s="229">
        <f t="shared" si="882"/>
        <v>2.5703928313139999</v>
      </c>
      <c r="AX1269" s="229">
        <f t="shared" si="882"/>
        <v>5.3051830940789992</v>
      </c>
      <c r="AY1269" s="229">
        <f t="shared" si="882"/>
        <v>4.0034835354931992</v>
      </c>
      <c r="AZ1269" s="229">
        <f t="shared" si="882"/>
        <v>2.9240120775579985</v>
      </c>
      <c r="BA1269" s="229">
        <f t="shared" si="882"/>
        <v>1.6860403616440991</v>
      </c>
      <c r="BB1269" s="229">
        <f t="shared" si="882"/>
        <v>1.0636383573991988</v>
      </c>
      <c r="BC1269" s="229">
        <f t="shared" si="882"/>
        <v>3.0405091848708499</v>
      </c>
      <c r="BD1269" s="229">
        <f t="shared" si="882"/>
        <v>2.9586615549259996</v>
      </c>
      <c r="BE1269" s="229">
        <f t="shared" si="882"/>
        <v>2.4300227781329511</v>
      </c>
      <c r="BF1269" s="229">
        <f t="shared" si="882"/>
        <v>1.7619623642560516</v>
      </c>
      <c r="BG1269" s="229">
        <f t="shared" si="882"/>
        <v>2.0451481493519994</v>
      </c>
      <c r="BH1269" s="229">
        <f t="shared" si="882"/>
        <v>2.3493322322688166</v>
      </c>
      <c r="BI1269" s="229">
        <f t="shared" si="882"/>
        <v>2.4331044485837827</v>
      </c>
      <c r="BJ1269" s="229">
        <f t="shared" si="882"/>
        <v>5.0386118609891186</v>
      </c>
      <c r="BK1269" s="229">
        <f t="shared" si="882"/>
        <v>4.6525545462611184</v>
      </c>
      <c r="BL1269" s="229">
        <f t="shared" si="882"/>
        <v>3.4804839431171186</v>
      </c>
      <c r="BM1269" s="229">
        <f t="shared" si="882"/>
        <v>2.1763500444371187</v>
      </c>
      <c r="BN1269" s="229">
        <f t="shared" si="882"/>
        <v>1.5117195652931186</v>
      </c>
      <c r="BO1269" s="229">
        <f t="shared" si="882"/>
        <v>3.2709682051199995</v>
      </c>
      <c r="BP1269" s="229">
        <f t="shared" si="882"/>
        <v>3.2193550075391997</v>
      </c>
      <c r="BQ1269" s="229">
        <f t="shared" si="882"/>
        <v>2.6269943088672001</v>
      </c>
      <c r="BR1269" s="229">
        <f t="shared" si="882"/>
        <v>1.8968061972671999</v>
      </c>
      <c r="BS1269" s="229">
        <f t="shared" si="882"/>
        <v>2.2103961384096</v>
      </c>
      <c r="BT1269" s="229">
        <f t="shared" si="882"/>
        <v>2.5521415748639997</v>
      </c>
      <c r="BU1269" s="229">
        <f t="shared" si="882"/>
        <v>2.6364119072256016</v>
      </c>
      <c r="BV1269" s="229">
        <f t="shared" si="882"/>
        <v>5.4428777313696006</v>
      </c>
      <c r="BW1269" s="418">
        <f t="shared" si="729"/>
        <v>160.64291098252477</v>
      </c>
    </row>
    <row r="1270" spans="1:75" x14ac:dyDescent="0.25">
      <c r="BW1270" s="224">
        <f t="shared" si="729"/>
        <v>0</v>
      </c>
    </row>
    <row r="1271" spans="1:75" x14ac:dyDescent="0.25">
      <c r="A1271" s="636" t="s">
        <v>1084</v>
      </c>
      <c r="BW1271" s="224">
        <f t="shared" si="729"/>
        <v>0</v>
      </c>
    </row>
    <row r="1272" spans="1:75" x14ac:dyDescent="0.25">
      <c r="A1272" s="180" t="s">
        <v>1079</v>
      </c>
      <c r="O1272" s="249">
        <f>N1276</f>
        <v>0</v>
      </c>
      <c r="P1272" s="249">
        <f t="shared" ref="P1272:BV1272" si="883">O1276</f>
        <v>122273085.38853209</v>
      </c>
      <c r="Q1272" s="249">
        <f t="shared" si="883"/>
        <v>82090991.99751547</v>
      </c>
      <c r="R1272" s="249">
        <f t="shared" si="883"/>
        <v>42547421.702060081</v>
      </c>
      <c r="S1272" s="249">
        <f t="shared" si="883"/>
        <v>22381742.186731111</v>
      </c>
      <c r="T1272" s="249">
        <f t="shared" si="883"/>
        <v>73438409.622356817</v>
      </c>
      <c r="U1272" s="249">
        <f t="shared" si="883"/>
        <v>73781051.585250929</v>
      </c>
      <c r="V1272" s="249">
        <f t="shared" si="883"/>
        <v>70192273.03216067</v>
      </c>
      <c r="W1272" s="249">
        <f t="shared" si="883"/>
        <v>45390562.87220709</v>
      </c>
      <c r="X1272" s="249">
        <f t="shared" si="883"/>
        <v>52325806.474616379</v>
      </c>
      <c r="Y1272" s="249">
        <f t="shared" si="883"/>
        <v>67725801.343681306</v>
      </c>
      <c r="Z1272" s="249">
        <f t="shared" si="883"/>
        <v>74148349.596659482</v>
      </c>
      <c r="AA1272" s="249">
        <f t="shared" si="883"/>
        <v>163599110.54673415</v>
      </c>
      <c r="AB1272" s="249">
        <f t="shared" si="883"/>
        <v>139298854.96017158</v>
      </c>
      <c r="AC1272" s="249">
        <f t="shared" si="883"/>
        <v>105260056.95824599</v>
      </c>
      <c r="AD1272" s="249">
        <f t="shared" si="883"/>
        <v>71452515.001605242</v>
      </c>
      <c r="AE1272" s="249">
        <f t="shared" si="883"/>
        <v>54219641.671369329</v>
      </c>
      <c r="AF1272" s="249">
        <f t="shared" si="883"/>
        <v>58864266.170799881</v>
      </c>
      <c r="AG1272" s="249">
        <f t="shared" si="883"/>
        <v>54362003.912626274</v>
      </c>
      <c r="AH1272" s="249">
        <f t="shared" si="883"/>
        <v>50255980.540110998</v>
      </c>
      <c r="AI1272" s="249">
        <f t="shared" si="883"/>
        <v>33141992.753701791</v>
      </c>
      <c r="AJ1272" s="249">
        <f t="shared" si="883"/>
        <v>49213900.106597543</v>
      </c>
      <c r="AK1272" s="249">
        <f t="shared" si="883"/>
        <v>54466066.3065954</v>
      </c>
      <c r="AL1272" s="249">
        <f t="shared" si="883"/>
        <v>59348723.507487707</v>
      </c>
      <c r="AM1272" s="249">
        <f t="shared" si="883"/>
        <v>130826838.9173647</v>
      </c>
      <c r="AN1272" s="249">
        <f t="shared" si="883"/>
        <v>102954145.1041276</v>
      </c>
      <c r="AO1272" s="249">
        <f t="shared" si="883"/>
        <v>60612258.009057686</v>
      </c>
      <c r="AP1272" s="249">
        <f t="shared" si="883"/>
        <v>45996783.686387047</v>
      </c>
      <c r="AQ1272" s="249">
        <f t="shared" si="883"/>
        <v>24329800.347056754</v>
      </c>
      <c r="AR1272" s="249">
        <f t="shared" si="883"/>
        <v>112706948.44217084</v>
      </c>
      <c r="AS1272" s="249">
        <f t="shared" si="883"/>
        <v>128293355.57774989</v>
      </c>
      <c r="AT1272" s="249">
        <f t="shared" si="883"/>
        <v>84567198.14006944</v>
      </c>
      <c r="AU1272" s="249">
        <f t="shared" si="883"/>
        <v>57289316.951958455</v>
      </c>
      <c r="AV1272" s="249">
        <f t="shared" si="883"/>
        <v>67643420.245803863</v>
      </c>
      <c r="AW1272" s="249">
        <f t="shared" si="883"/>
        <v>65168039.836674191</v>
      </c>
      <c r="AX1272" s="249">
        <f t="shared" si="883"/>
        <v>72422349.173889339</v>
      </c>
      <c r="AY1272" s="249">
        <f t="shared" si="883"/>
        <v>138877208.38095492</v>
      </c>
      <c r="AZ1272" s="249">
        <f t="shared" si="883"/>
        <v>104801777.30886282</v>
      </c>
      <c r="BA1272" s="249">
        <f t="shared" si="883"/>
        <v>76543754.928395718</v>
      </c>
      <c r="BB1272" s="249">
        <f t="shared" si="883"/>
        <v>44136568.802701794</v>
      </c>
      <c r="BC1272" s="249">
        <f t="shared" si="883"/>
        <v>27843549.069468841</v>
      </c>
      <c r="BD1272" s="249">
        <f t="shared" si="883"/>
        <v>113863289.99303706</v>
      </c>
      <c r="BE1272" s="249">
        <f t="shared" si="883"/>
        <v>118422313.27743505</v>
      </c>
      <c r="BF1272" s="249">
        <f t="shared" si="883"/>
        <v>97742985.988751233</v>
      </c>
      <c r="BG1272" s="249">
        <f t="shared" si="883"/>
        <v>70871542.535295427</v>
      </c>
      <c r="BH1272" s="249">
        <f t="shared" si="883"/>
        <v>67597364.261256158</v>
      </c>
      <c r="BI1272" s="249">
        <f t="shared" si="883"/>
        <v>68810002.880292505</v>
      </c>
      <c r="BJ1272" s="249">
        <f t="shared" si="883"/>
        <v>74304411.496816069</v>
      </c>
      <c r="BK1272" s="249">
        <f t="shared" si="883"/>
        <v>142638464.00785869</v>
      </c>
      <c r="BL1272" s="249">
        <f t="shared" si="883"/>
        <v>131709536.77332661</v>
      </c>
      <c r="BM1272" s="249">
        <f t="shared" si="883"/>
        <v>98529296.827556014</v>
      </c>
      <c r="BN1272" s="249">
        <f t="shared" si="883"/>
        <v>61610466.54246664</v>
      </c>
      <c r="BO1272" s="249">
        <f t="shared" si="883"/>
        <v>42795389.435237944</v>
      </c>
      <c r="BP1272" s="249">
        <f t="shared" si="883"/>
        <v>116300767.54574688</v>
      </c>
      <c r="BQ1272" s="249">
        <f t="shared" si="883"/>
        <v>124364593.34059885</v>
      </c>
      <c r="BR1272" s="249">
        <f t="shared" si="883"/>
        <v>99372010.253608808</v>
      </c>
      <c r="BS1272" s="249">
        <f t="shared" si="883"/>
        <v>71750990.951032728</v>
      </c>
      <c r="BT1272" s="249">
        <f t="shared" si="883"/>
        <v>88462281.903993741</v>
      </c>
      <c r="BU1272" s="249">
        <f t="shared" si="883"/>
        <v>106864834.97117341</v>
      </c>
      <c r="BV1272" s="249">
        <f t="shared" si="883"/>
        <v>108200501.59657863</v>
      </c>
      <c r="BW1272" s="417">
        <f t="shared" si="729"/>
        <v>4769002965.7425737</v>
      </c>
    </row>
    <row r="1273" spans="1:75" x14ac:dyDescent="0.25">
      <c r="A1273" s="180" t="s">
        <v>1080</v>
      </c>
      <c r="O1273" s="249">
        <f t="shared" ref="O1273:AT1273" si="884">O929</f>
        <v>236904102.94028094</v>
      </c>
      <c r="P1273" s="249">
        <f t="shared" si="884"/>
        <v>0</v>
      </c>
      <c r="Q1273" s="249">
        <f t="shared" si="884"/>
        <v>344637.55022592866</v>
      </c>
      <c r="R1273" s="249">
        <f t="shared" si="884"/>
        <v>817203.78473144956</v>
      </c>
      <c r="S1273" s="249">
        <f t="shared" si="884"/>
        <v>119905176.45658523</v>
      </c>
      <c r="T1273" s="249">
        <f t="shared" si="884"/>
        <v>69512377.824066833</v>
      </c>
      <c r="U1273" s="249">
        <f t="shared" si="884"/>
        <v>62216477.414560348</v>
      </c>
      <c r="V1273" s="249">
        <f t="shared" si="884"/>
        <v>0</v>
      </c>
      <c r="W1273" s="249">
        <f t="shared" si="884"/>
        <v>55990687.172362149</v>
      </c>
      <c r="X1273" s="249">
        <f t="shared" si="884"/>
        <v>78892933.628766134</v>
      </c>
      <c r="Y1273" s="249">
        <f t="shared" si="884"/>
        <v>75936625.999846414</v>
      </c>
      <c r="Z1273" s="249">
        <f t="shared" si="884"/>
        <v>242824927.08763799</v>
      </c>
      <c r="AA1273" s="249">
        <f t="shared" si="884"/>
        <v>0</v>
      </c>
      <c r="AB1273" s="249">
        <f t="shared" si="884"/>
        <v>0</v>
      </c>
      <c r="AC1273" s="249">
        <f t="shared" si="884"/>
        <v>0</v>
      </c>
      <c r="AD1273" s="249">
        <f t="shared" si="884"/>
        <v>0</v>
      </c>
      <c r="AE1273" s="249">
        <f t="shared" si="884"/>
        <v>61610043.374398194</v>
      </c>
      <c r="AF1273" s="249">
        <f t="shared" si="884"/>
        <v>48106128.625013106</v>
      </c>
      <c r="AG1273" s="249">
        <f t="shared" si="884"/>
        <v>44528796.505011491</v>
      </c>
      <c r="AH1273" s="249">
        <f t="shared" si="884"/>
        <v>0</v>
      </c>
      <c r="AI1273" s="249">
        <f t="shared" si="884"/>
        <v>63698262.29476434</v>
      </c>
      <c r="AJ1273" s="249">
        <f t="shared" si="884"/>
        <v>57961262.625735343</v>
      </c>
      <c r="AK1273" s="249">
        <f t="shared" si="884"/>
        <v>62316905.756525561</v>
      </c>
      <c r="AL1273" s="249">
        <f t="shared" si="884"/>
        <v>198084733.71700412</v>
      </c>
      <c r="AM1273" s="249">
        <f t="shared" si="884"/>
        <v>0</v>
      </c>
      <c r="AN1273" s="249">
        <f t="shared" si="884"/>
        <v>0</v>
      </c>
      <c r="AO1273" s="249">
        <f t="shared" si="884"/>
        <v>27199783.574044868</v>
      </c>
      <c r="AP1273" s="249">
        <f t="shared" si="884"/>
        <v>0</v>
      </c>
      <c r="AQ1273" s="249">
        <f t="shared" si="884"/>
        <v>190838010.31526941</v>
      </c>
      <c r="AR1273" s="249">
        <f t="shared" si="884"/>
        <v>132216730.38807897</v>
      </c>
      <c r="AS1273" s="249">
        <f t="shared" si="884"/>
        <v>33153113.5987463</v>
      </c>
      <c r="AT1273" s="249">
        <f t="shared" si="884"/>
        <v>0</v>
      </c>
      <c r="AU1273" s="249">
        <f t="shared" ref="AU1273:BV1273" si="885">AU929</f>
        <v>71848121.699121684</v>
      </c>
      <c r="AV1273" s="249">
        <f t="shared" si="885"/>
        <v>56768292.169665053</v>
      </c>
      <c r="AW1273" s="249">
        <f t="shared" si="885"/>
        <v>73092808.586205482</v>
      </c>
      <c r="AX1273" s="249">
        <f t="shared" si="885"/>
        <v>192706866.82611555</v>
      </c>
      <c r="AY1273" s="249">
        <f t="shared" si="885"/>
        <v>0</v>
      </c>
      <c r="AZ1273" s="249">
        <f t="shared" si="885"/>
        <v>0</v>
      </c>
      <c r="BA1273" s="249">
        <f t="shared" si="885"/>
        <v>0</v>
      </c>
      <c r="BB1273" s="249">
        <f t="shared" si="885"/>
        <v>0</v>
      </c>
      <c r="BC1273" s="249">
        <f t="shared" si="885"/>
        <v>183616846.63188571</v>
      </c>
      <c r="BD1273" s="249">
        <f t="shared" si="885"/>
        <v>106063863.23648515</v>
      </c>
      <c r="BE1273" s="249">
        <f t="shared" si="885"/>
        <v>63100374.987388678</v>
      </c>
      <c r="BF1273" s="249">
        <f t="shared" si="885"/>
        <v>0</v>
      </c>
      <c r="BG1273" s="249">
        <f t="shared" si="885"/>
        <v>54666419.664180301</v>
      </c>
      <c r="BH1273" s="249">
        <f t="shared" si="885"/>
        <v>60192641.087858513</v>
      </c>
      <c r="BI1273" s="249">
        <f t="shared" si="885"/>
        <v>69183904.185223088</v>
      </c>
      <c r="BJ1273" s="249">
        <f t="shared" si="885"/>
        <v>190595593.08920717</v>
      </c>
      <c r="BK1273" s="249">
        <f t="shared" si="885"/>
        <v>0</v>
      </c>
      <c r="BL1273" s="249">
        <f t="shared" si="885"/>
        <v>0</v>
      </c>
      <c r="BM1273" s="249">
        <f t="shared" si="885"/>
        <v>0</v>
      </c>
      <c r="BN1273" s="249">
        <f t="shared" si="885"/>
        <v>0</v>
      </c>
      <c r="BO1273" s="249">
        <f t="shared" si="885"/>
        <v>170422684.39863133</v>
      </c>
      <c r="BP1273" s="249">
        <f t="shared" si="885"/>
        <v>111700986.91201767</v>
      </c>
      <c r="BQ1273" s="249">
        <f t="shared" si="885"/>
        <v>57817425.457683958</v>
      </c>
      <c r="BR1273" s="249">
        <f t="shared" si="885"/>
        <v>0</v>
      </c>
      <c r="BS1273" s="249">
        <f t="shared" si="885"/>
        <v>90429859.206289142</v>
      </c>
      <c r="BT1273" s="249">
        <f t="shared" si="885"/>
        <v>107456582.2098242</v>
      </c>
      <c r="BU1273" s="249">
        <f t="shared" si="885"/>
        <v>91502751.289220721</v>
      </c>
      <c r="BV1273" s="249">
        <f t="shared" si="885"/>
        <v>256759947.68625659</v>
      </c>
      <c r="BW1273" s="417">
        <f t="shared" si="729"/>
        <v>3870984889.9569149</v>
      </c>
    </row>
    <row r="1274" spans="1:75" x14ac:dyDescent="0.25">
      <c r="A1274" s="180" t="s">
        <v>1081</v>
      </c>
      <c r="O1274" s="249">
        <f>O1272+O1273</f>
        <v>236904102.94028094</v>
      </c>
      <c r="P1274" s="249">
        <f t="shared" ref="P1274:BV1274" si="886">P1272+P1273</f>
        <v>122273085.38853209</v>
      </c>
      <c r="Q1274" s="249">
        <f t="shared" si="886"/>
        <v>82435629.547741398</v>
      </c>
      <c r="R1274" s="249">
        <f t="shared" si="886"/>
        <v>43364625.486791529</v>
      </c>
      <c r="S1274" s="249">
        <f t="shared" si="886"/>
        <v>142286918.64331633</v>
      </c>
      <c r="T1274" s="249">
        <f t="shared" si="886"/>
        <v>142950787.44642365</v>
      </c>
      <c r="U1274" s="249">
        <f t="shared" si="886"/>
        <v>135997528.99981129</v>
      </c>
      <c r="V1274" s="249">
        <f t="shared" si="886"/>
        <v>70192273.03216067</v>
      </c>
      <c r="W1274" s="249">
        <f t="shared" si="886"/>
        <v>101381250.04456924</v>
      </c>
      <c r="X1274" s="249">
        <f t="shared" si="886"/>
        <v>131218740.10338251</v>
      </c>
      <c r="Y1274" s="249">
        <f t="shared" si="886"/>
        <v>143662427.34352773</v>
      </c>
      <c r="Z1274" s="249">
        <f t="shared" si="886"/>
        <v>316973276.68429744</v>
      </c>
      <c r="AA1274" s="249">
        <f t="shared" si="886"/>
        <v>163599110.54673415</v>
      </c>
      <c r="AB1274" s="249">
        <f t="shared" si="886"/>
        <v>139298854.96017158</v>
      </c>
      <c r="AC1274" s="249">
        <f t="shared" si="886"/>
        <v>105260056.95824599</v>
      </c>
      <c r="AD1274" s="249">
        <f t="shared" si="886"/>
        <v>71452515.001605242</v>
      </c>
      <c r="AE1274" s="249">
        <f t="shared" si="886"/>
        <v>115829685.04576752</v>
      </c>
      <c r="AF1274" s="249">
        <f t="shared" si="886"/>
        <v>106970394.79581299</v>
      </c>
      <c r="AG1274" s="249">
        <f t="shared" si="886"/>
        <v>98890800.417637765</v>
      </c>
      <c r="AH1274" s="249">
        <f t="shared" si="886"/>
        <v>50255980.540110998</v>
      </c>
      <c r="AI1274" s="249">
        <f t="shared" si="886"/>
        <v>96840255.048466131</v>
      </c>
      <c r="AJ1274" s="249">
        <f t="shared" si="886"/>
        <v>107175162.73233289</v>
      </c>
      <c r="AK1274" s="249">
        <f t="shared" si="886"/>
        <v>116782972.06312096</v>
      </c>
      <c r="AL1274" s="249">
        <f t="shared" si="886"/>
        <v>257433457.22449183</v>
      </c>
      <c r="AM1274" s="249">
        <f t="shared" si="886"/>
        <v>130826838.9173647</v>
      </c>
      <c r="AN1274" s="249">
        <f t="shared" si="886"/>
        <v>102954145.1041276</v>
      </c>
      <c r="AO1274" s="249">
        <f t="shared" si="886"/>
        <v>87812041.583102554</v>
      </c>
      <c r="AP1274" s="249">
        <f t="shared" si="886"/>
        <v>45996783.686387047</v>
      </c>
      <c r="AQ1274" s="249">
        <f t="shared" si="886"/>
        <v>215167810.66232616</v>
      </c>
      <c r="AR1274" s="249">
        <f t="shared" si="886"/>
        <v>244923678.83024982</v>
      </c>
      <c r="AS1274" s="249">
        <f t="shared" si="886"/>
        <v>161446469.17649621</v>
      </c>
      <c r="AT1274" s="249">
        <f t="shared" si="886"/>
        <v>84567198.14006944</v>
      </c>
      <c r="AU1274" s="249">
        <f t="shared" si="886"/>
        <v>129137438.65108013</v>
      </c>
      <c r="AV1274" s="249">
        <f t="shared" si="886"/>
        <v>124411712.41546892</v>
      </c>
      <c r="AW1274" s="249">
        <f t="shared" si="886"/>
        <v>138260848.42287967</v>
      </c>
      <c r="AX1274" s="249">
        <f t="shared" si="886"/>
        <v>265129216.00000489</v>
      </c>
      <c r="AY1274" s="249">
        <f t="shared" si="886"/>
        <v>138877208.38095492</v>
      </c>
      <c r="AZ1274" s="249">
        <f t="shared" si="886"/>
        <v>104801777.30886282</v>
      </c>
      <c r="BA1274" s="249">
        <f t="shared" si="886"/>
        <v>76543754.928395718</v>
      </c>
      <c r="BB1274" s="249">
        <f t="shared" si="886"/>
        <v>44136568.802701794</v>
      </c>
      <c r="BC1274" s="249">
        <f t="shared" si="886"/>
        <v>211460395.70135456</v>
      </c>
      <c r="BD1274" s="249">
        <f t="shared" si="886"/>
        <v>219927153.22952223</v>
      </c>
      <c r="BE1274" s="249">
        <f t="shared" si="886"/>
        <v>181522688.26482373</v>
      </c>
      <c r="BF1274" s="249">
        <f t="shared" si="886"/>
        <v>97742985.988751233</v>
      </c>
      <c r="BG1274" s="249">
        <f t="shared" si="886"/>
        <v>125537962.19947574</v>
      </c>
      <c r="BH1274" s="249">
        <f t="shared" si="886"/>
        <v>127790005.34911467</v>
      </c>
      <c r="BI1274" s="249">
        <f t="shared" si="886"/>
        <v>137993907.06551558</v>
      </c>
      <c r="BJ1274" s="249">
        <f t="shared" si="886"/>
        <v>264900004.58602324</v>
      </c>
      <c r="BK1274" s="249">
        <f t="shared" si="886"/>
        <v>142638464.00785869</v>
      </c>
      <c r="BL1274" s="249">
        <f t="shared" si="886"/>
        <v>131709536.77332661</v>
      </c>
      <c r="BM1274" s="249">
        <f t="shared" si="886"/>
        <v>98529296.827556014</v>
      </c>
      <c r="BN1274" s="249">
        <f t="shared" si="886"/>
        <v>61610466.54246664</v>
      </c>
      <c r="BO1274" s="249">
        <f t="shared" si="886"/>
        <v>213218073.83386928</v>
      </c>
      <c r="BP1274" s="249">
        <f t="shared" si="886"/>
        <v>228001754.45776457</v>
      </c>
      <c r="BQ1274" s="249">
        <f t="shared" si="886"/>
        <v>182182018.7982828</v>
      </c>
      <c r="BR1274" s="249">
        <f t="shared" si="886"/>
        <v>99372010.253608808</v>
      </c>
      <c r="BS1274" s="249">
        <f t="shared" si="886"/>
        <v>162180850.15732187</v>
      </c>
      <c r="BT1274" s="249">
        <f t="shared" si="886"/>
        <v>195918864.11381793</v>
      </c>
      <c r="BU1274" s="249">
        <f t="shared" si="886"/>
        <v>198367586.26039413</v>
      </c>
      <c r="BV1274" s="249">
        <f t="shared" si="886"/>
        <v>364960449.28283525</v>
      </c>
      <c r="BW1274" s="417">
        <f t="shared" si="729"/>
        <v>8639987855.6994877</v>
      </c>
    </row>
    <row r="1275" spans="1:75" x14ac:dyDescent="0.25">
      <c r="A1275" s="180" t="s">
        <v>1082</v>
      </c>
      <c r="O1275" s="249">
        <f>(O1274/O1267)*O1268</f>
        <v>114631017.55174886</v>
      </c>
      <c r="P1275" s="249">
        <f t="shared" ref="P1275:BV1275" si="887">(P1274/P1267)*P1268</f>
        <v>40182093.391016625</v>
      </c>
      <c r="Q1275" s="249">
        <f t="shared" si="887"/>
        <v>39888207.845681317</v>
      </c>
      <c r="R1275" s="249">
        <f t="shared" si="887"/>
        <v>20982883.300060418</v>
      </c>
      <c r="S1275" s="249">
        <f t="shared" si="887"/>
        <v>68848509.020959511</v>
      </c>
      <c r="T1275" s="249">
        <f t="shared" si="887"/>
        <v>69169735.861172721</v>
      </c>
      <c r="U1275" s="249">
        <f t="shared" si="887"/>
        <v>65805255.967650622</v>
      </c>
      <c r="V1275" s="249">
        <f t="shared" si="887"/>
        <v>24801710.159953583</v>
      </c>
      <c r="W1275" s="249">
        <f t="shared" si="887"/>
        <v>49055443.56995286</v>
      </c>
      <c r="X1275" s="249">
        <f t="shared" si="887"/>
        <v>63492938.759701215</v>
      </c>
      <c r="Y1275" s="249">
        <f t="shared" si="887"/>
        <v>69514077.746868253</v>
      </c>
      <c r="Z1275" s="249">
        <f t="shared" si="887"/>
        <v>153374166.13756329</v>
      </c>
      <c r="AA1275" s="249">
        <f t="shared" si="887"/>
        <v>24300255.586562566</v>
      </c>
      <c r="AB1275" s="249">
        <f t="shared" si="887"/>
        <v>34038798.001925588</v>
      </c>
      <c r="AC1275" s="249">
        <f t="shared" si="887"/>
        <v>33807541.95664075</v>
      </c>
      <c r="AD1275" s="249">
        <f t="shared" si="887"/>
        <v>17232873.330235917</v>
      </c>
      <c r="AE1275" s="249">
        <f t="shared" si="887"/>
        <v>56965418.874967635</v>
      </c>
      <c r="AF1275" s="249">
        <f t="shared" si="887"/>
        <v>52608390.88318672</v>
      </c>
      <c r="AG1275" s="249">
        <f t="shared" si="887"/>
        <v>48634819.877526768</v>
      </c>
      <c r="AH1275" s="249">
        <f t="shared" si="887"/>
        <v>17113987.786409207</v>
      </c>
      <c r="AI1275" s="249">
        <f t="shared" si="887"/>
        <v>47626354.941868588</v>
      </c>
      <c r="AJ1275" s="249">
        <f t="shared" si="887"/>
        <v>52709096.425737485</v>
      </c>
      <c r="AK1275" s="249">
        <f t="shared" si="887"/>
        <v>57434248.555633254</v>
      </c>
      <c r="AL1275" s="249">
        <f t="shared" si="887"/>
        <v>126606618.30712713</v>
      </c>
      <c r="AM1275" s="249">
        <f t="shared" si="887"/>
        <v>27872693.813237097</v>
      </c>
      <c r="AN1275" s="249">
        <f t="shared" si="887"/>
        <v>42341887.095069915</v>
      </c>
      <c r="AO1275" s="249">
        <f t="shared" si="887"/>
        <v>41815257.896715507</v>
      </c>
      <c r="AP1275" s="249">
        <f t="shared" si="887"/>
        <v>21666983.339330293</v>
      </c>
      <c r="AQ1275" s="249">
        <f t="shared" si="887"/>
        <v>102460862.22015531</v>
      </c>
      <c r="AR1275" s="249">
        <f t="shared" si="887"/>
        <v>116630323.25249992</v>
      </c>
      <c r="AS1275" s="249">
        <f t="shared" si="887"/>
        <v>76879271.036426768</v>
      </c>
      <c r="AT1275" s="249">
        <f t="shared" si="887"/>
        <v>27277881.188110985</v>
      </c>
      <c r="AU1275" s="249">
        <f t="shared" si="887"/>
        <v>61494018.405276261</v>
      </c>
      <c r="AV1275" s="249">
        <f t="shared" si="887"/>
        <v>59243672.578794725</v>
      </c>
      <c r="AW1275" s="249">
        <f t="shared" si="887"/>
        <v>65838499.24899032</v>
      </c>
      <c r="AX1275" s="249">
        <f t="shared" si="887"/>
        <v>126252007.61904995</v>
      </c>
      <c r="AY1275" s="249">
        <f t="shared" si="887"/>
        <v>34075431.072092101</v>
      </c>
      <c r="AZ1275" s="249">
        <f t="shared" si="887"/>
        <v>28258022.380467098</v>
      </c>
      <c r="BA1275" s="249">
        <f t="shared" si="887"/>
        <v>32407186.125693925</v>
      </c>
      <c r="BB1275" s="249">
        <f t="shared" si="887"/>
        <v>16293019.733232953</v>
      </c>
      <c r="BC1275" s="249">
        <f t="shared" si="887"/>
        <v>97597105.708317503</v>
      </c>
      <c r="BD1275" s="249">
        <f t="shared" si="887"/>
        <v>101504839.95208718</v>
      </c>
      <c r="BE1275" s="249">
        <f t="shared" si="887"/>
        <v>83779702.276072502</v>
      </c>
      <c r="BF1275" s="249">
        <f t="shared" si="887"/>
        <v>26871443.453455806</v>
      </c>
      <c r="BG1275" s="249">
        <f t="shared" si="887"/>
        <v>57940597.938219577</v>
      </c>
      <c r="BH1275" s="249">
        <f t="shared" si="887"/>
        <v>58980002.468822166</v>
      </c>
      <c r="BI1275" s="249">
        <f t="shared" si="887"/>
        <v>63689495.568699501</v>
      </c>
      <c r="BJ1275" s="249">
        <f t="shared" si="887"/>
        <v>122261540.57816456</v>
      </c>
      <c r="BK1275" s="249">
        <f t="shared" si="887"/>
        <v>10928927.234532084</v>
      </c>
      <c r="BL1275" s="249">
        <f t="shared" si="887"/>
        <v>33180239.945770591</v>
      </c>
      <c r="BM1275" s="249">
        <f t="shared" si="887"/>
        <v>36918830.285089374</v>
      </c>
      <c r="BN1275" s="249">
        <f t="shared" si="887"/>
        <v>18815077.107228696</v>
      </c>
      <c r="BO1275" s="249">
        <f t="shared" si="887"/>
        <v>96917306.288122401</v>
      </c>
      <c r="BP1275" s="249">
        <f t="shared" si="887"/>
        <v>103637161.11716571</v>
      </c>
      <c r="BQ1275" s="249">
        <f t="shared" si="887"/>
        <v>82810008.544673994</v>
      </c>
      <c r="BR1275" s="249">
        <f t="shared" si="887"/>
        <v>27621019.302576087</v>
      </c>
      <c r="BS1275" s="249">
        <f t="shared" si="887"/>
        <v>73718568.25332813</v>
      </c>
      <c r="BT1275" s="249">
        <f t="shared" si="887"/>
        <v>89054029.142644525</v>
      </c>
      <c r="BU1275" s="249">
        <f t="shared" si="887"/>
        <v>90167084.663815498</v>
      </c>
      <c r="BV1275" s="249">
        <f t="shared" si="887"/>
        <v>165891113.31037965</v>
      </c>
      <c r="BW1275" s="417">
        <f t="shared" si="729"/>
        <v>3671915553.9844584</v>
      </c>
    </row>
    <row r="1276" spans="1:75" x14ac:dyDescent="0.25">
      <c r="A1276" s="180" t="s">
        <v>1083</v>
      </c>
      <c r="N1276" s="249">
        <f>O1265*N927*N3*N2</f>
        <v>0</v>
      </c>
      <c r="O1276" s="249">
        <f>O1274-O1275</f>
        <v>122273085.38853209</v>
      </c>
      <c r="P1276" s="249">
        <f t="shared" ref="P1276:BV1276" si="888">P1274-P1275</f>
        <v>82090991.99751547</v>
      </c>
      <c r="Q1276" s="249">
        <f t="shared" si="888"/>
        <v>42547421.702060081</v>
      </c>
      <c r="R1276" s="249">
        <f t="shared" si="888"/>
        <v>22381742.186731111</v>
      </c>
      <c r="S1276" s="249">
        <f t="shared" si="888"/>
        <v>73438409.622356817</v>
      </c>
      <c r="T1276" s="249">
        <f t="shared" si="888"/>
        <v>73781051.585250929</v>
      </c>
      <c r="U1276" s="249">
        <f t="shared" si="888"/>
        <v>70192273.03216067</v>
      </c>
      <c r="V1276" s="249">
        <f t="shared" si="888"/>
        <v>45390562.87220709</v>
      </c>
      <c r="W1276" s="249">
        <f t="shared" si="888"/>
        <v>52325806.474616379</v>
      </c>
      <c r="X1276" s="249">
        <f t="shared" si="888"/>
        <v>67725801.343681306</v>
      </c>
      <c r="Y1276" s="249">
        <f t="shared" si="888"/>
        <v>74148349.596659482</v>
      </c>
      <c r="Z1276" s="249">
        <f t="shared" si="888"/>
        <v>163599110.54673415</v>
      </c>
      <c r="AA1276" s="249">
        <f t="shared" si="888"/>
        <v>139298854.96017158</v>
      </c>
      <c r="AB1276" s="249">
        <f t="shared" si="888"/>
        <v>105260056.95824599</v>
      </c>
      <c r="AC1276" s="249">
        <f t="shared" si="888"/>
        <v>71452515.001605242</v>
      </c>
      <c r="AD1276" s="249">
        <f t="shared" si="888"/>
        <v>54219641.671369329</v>
      </c>
      <c r="AE1276" s="249">
        <f t="shared" si="888"/>
        <v>58864266.170799881</v>
      </c>
      <c r="AF1276" s="249">
        <f t="shared" si="888"/>
        <v>54362003.912626274</v>
      </c>
      <c r="AG1276" s="249">
        <f t="shared" si="888"/>
        <v>50255980.540110998</v>
      </c>
      <c r="AH1276" s="249">
        <f t="shared" si="888"/>
        <v>33141992.753701791</v>
      </c>
      <c r="AI1276" s="249">
        <f t="shared" si="888"/>
        <v>49213900.106597543</v>
      </c>
      <c r="AJ1276" s="249">
        <f t="shared" si="888"/>
        <v>54466066.3065954</v>
      </c>
      <c r="AK1276" s="249">
        <f t="shared" si="888"/>
        <v>59348723.507487707</v>
      </c>
      <c r="AL1276" s="249">
        <f t="shared" si="888"/>
        <v>130826838.9173647</v>
      </c>
      <c r="AM1276" s="249">
        <f t="shared" si="888"/>
        <v>102954145.1041276</v>
      </c>
      <c r="AN1276" s="249">
        <f t="shared" si="888"/>
        <v>60612258.009057686</v>
      </c>
      <c r="AO1276" s="249">
        <f t="shared" si="888"/>
        <v>45996783.686387047</v>
      </c>
      <c r="AP1276" s="249">
        <f t="shared" si="888"/>
        <v>24329800.347056754</v>
      </c>
      <c r="AQ1276" s="249">
        <f t="shared" si="888"/>
        <v>112706948.44217084</v>
      </c>
      <c r="AR1276" s="249">
        <f t="shared" si="888"/>
        <v>128293355.57774989</v>
      </c>
      <c r="AS1276" s="249">
        <f t="shared" si="888"/>
        <v>84567198.14006944</v>
      </c>
      <c r="AT1276" s="249">
        <f t="shared" si="888"/>
        <v>57289316.951958455</v>
      </c>
      <c r="AU1276" s="249">
        <f t="shared" si="888"/>
        <v>67643420.245803863</v>
      </c>
      <c r="AV1276" s="249">
        <f t="shared" si="888"/>
        <v>65168039.836674191</v>
      </c>
      <c r="AW1276" s="249">
        <f t="shared" si="888"/>
        <v>72422349.173889339</v>
      </c>
      <c r="AX1276" s="249">
        <f t="shared" si="888"/>
        <v>138877208.38095492</v>
      </c>
      <c r="AY1276" s="249">
        <f t="shared" si="888"/>
        <v>104801777.30886282</v>
      </c>
      <c r="AZ1276" s="249">
        <f t="shared" si="888"/>
        <v>76543754.928395718</v>
      </c>
      <c r="BA1276" s="249">
        <f t="shared" si="888"/>
        <v>44136568.802701794</v>
      </c>
      <c r="BB1276" s="249">
        <f t="shared" si="888"/>
        <v>27843549.069468841</v>
      </c>
      <c r="BC1276" s="249">
        <f t="shared" si="888"/>
        <v>113863289.99303706</v>
      </c>
      <c r="BD1276" s="249">
        <f t="shared" si="888"/>
        <v>118422313.27743505</v>
      </c>
      <c r="BE1276" s="249">
        <f t="shared" si="888"/>
        <v>97742985.988751233</v>
      </c>
      <c r="BF1276" s="249">
        <f t="shared" si="888"/>
        <v>70871542.535295427</v>
      </c>
      <c r="BG1276" s="249">
        <f t="shared" si="888"/>
        <v>67597364.261256158</v>
      </c>
      <c r="BH1276" s="249">
        <f t="shared" si="888"/>
        <v>68810002.880292505</v>
      </c>
      <c r="BI1276" s="249">
        <f t="shared" si="888"/>
        <v>74304411.496816069</v>
      </c>
      <c r="BJ1276" s="249">
        <f t="shared" si="888"/>
        <v>142638464.00785869</v>
      </c>
      <c r="BK1276" s="249">
        <f t="shared" si="888"/>
        <v>131709536.77332661</v>
      </c>
      <c r="BL1276" s="249">
        <f t="shared" si="888"/>
        <v>98529296.827556014</v>
      </c>
      <c r="BM1276" s="249">
        <f t="shared" si="888"/>
        <v>61610466.54246664</v>
      </c>
      <c r="BN1276" s="249">
        <f t="shared" si="888"/>
        <v>42795389.435237944</v>
      </c>
      <c r="BO1276" s="249">
        <f t="shared" si="888"/>
        <v>116300767.54574688</v>
      </c>
      <c r="BP1276" s="249">
        <f t="shared" si="888"/>
        <v>124364593.34059885</v>
      </c>
      <c r="BQ1276" s="249">
        <f t="shared" si="888"/>
        <v>99372010.253608808</v>
      </c>
      <c r="BR1276" s="249">
        <f t="shared" si="888"/>
        <v>71750990.951032728</v>
      </c>
      <c r="BS1276" s="249">
        <f t="shared" si="888"/>
        <v>88462281.903993741</v>
      </c>
      <c r="BT1276" s="249">
        <f t="shared" si="888"/>
        <v>106864834.97117341</v>
      </c>
      <c r="BU1276" s="249">
        <f t="shared" si="888"/>
        <v>108200501.59657863</v>
      </c>
      <c r="BV1276" s="249">
        <f t="shared" si="888"/>
        <v>199069335.97245559</v>
      </c>
      <c r="BW1276" s="417">
        <f t="shared" si="729"/>
        <v>4968072301.7150297</v>
      </c>
    </row>
    <row r="1277" spans="1:75" ht="16.5" thickBot="1" x14ac:dyDescent="0.3">
      <c r="BW1277" s="224">
        <f t="shared" si="729"/>
        <v>0</v>
      </c>
    </row>
    <row r="1278" spans="1:75" ht="16.5" thickBot="1" x14ac:dyDescent="0.3">
      <c r="A1278" s="386" t="s">
        <v>164</v>
      </c>
      <c r="BW1278" s="224">
        <f t="shared" si="729"/>
        <v>0</v>
      </c>
    </row>
    <row r="1279" spans="1:75" x14ac:dyDescent="0.25">
      <c r="A1279" s="636" t="s">
        <v>1078</v>
      </c>
      <c r="BW1279" s="224">
        <f t="shared" si="729"/>
        <v>0</v>
      </c>
    </row>
    <row r="1280" spans="1:75" x14ac:dyDescent="0.25">
      <c r="A1280" s="180" t="s">
        <v>1079</v>
      </c>
      <c r="O1280" s="229">
        <f t="shared" ref="O1280:AT1280" si="889">N796</f>
        <v>0</v>
      </c>
      <c r="P1280" s="229">
        <f t="shared" si="889"/>
        <v>9.6919503026797464</v>
      </c>
      <c r="Q1280" s="229">
        <f t="shared" si="889"/>
        <v>6.603441065738787</v>
      </c>
      <c r="R1280" s="229">
        <f t="shared" si="889"/>
        <v>3.5348235278711058</v>
      </c>
      <c r="S1280" s="229">
        <f t="shared" si="889"/>
        <v>1.9102465579227863</v>
      </c>
      <c r="T1280" s="229">
        <f t="shared" si="889"/>
        <v>6.9180105374344798</v>
      </c>
      <c r="U1280" s="229">
        <f t="shared" si="889"/>
        <v>7.1193288273101283</v>
      </c>
      <c r="V1280" s="229">
        <f t="shared" si="889"/>
        <v>5.6209525111016632</v>
      </c>
      <c r="W1280" s="229">
        <f t="shared" si="889"/>
        <v>3.695032365041663</v>
      </c>
      <c r="X1280" s="229">
        <f t="shared" si="889"/>
        <v>4.7344842593706229</v>
      </c>
      <c r="Y1280" s="229">
        <f t="shared" si="889"/>
        <v>5.5928820903991205</v>
      </c>
      <c r="Z1280" s="229">
        <f t="shared" si="889"/>
        <v>5.7106759724784011</v>
      </c>
      <c r="AA1280" s="229">
        <f t="shared" si="889"/>
        <v>11.718046439377343</v>
      </c>
      <c r="AB1280" s="229">
        <f t="shared" si="889"/>
        <v>9.6775776663643427</v>
      </c>
      <c r="AC1280" s="229">
        <f t="shared" si="889"/>
        <v>6.8193729801455945</v>
      </c>
      <c r="AD1280" s="229">
        <f t="shared" si="889"/>
        <v>3.9805866386143443</v>
      </c>
      <c r="AE1280" s="229">
        <f t="shared" si="889"/>
        <v>2.5335590641768446</v>
      </c>
      <c r="AF1280" s="229">
        <f t="shared" si="889"/>
        <v>6.4473120590999997</v>
      </c>
      <c r="AG1280" s="229">
        <f t="shared" si="889"/>
        <v>6.5768661354000004</v>
      </c>
      <c r="AH1280" s="229">
        <f t="shared" si="889"/>
        <v>5.0771833749999997</v>
      </c>
      <c r="AI1280" s="229">
        <f t="shared" si="889"/>
        <v>3.4022480903125012</v>
      </c>
      <c r="AJ1280" s="229">
        <f t="shared" si="889"/>
        <v>4.3317491778000008</v>
      </c>
      <c r="AK1280" s="229">
        <f t="shared" si="889"/>
        <v>5.1419030487000015</v>
      </c>
      <c r="AL1280" s="229">
        <f t="shared" si="889"/>
        <v>5.2178107035999997</v>
      </c>
      <c r="AM1280" s="229">
        <f t="shared" si="889"/>
        <v>10.910741819999998</v>
      </c>
      <c r="AN1280" s="229">
        <f t="shared" si="889"/>
        <v>8.71528274946</v>
      </c>
      <c r="AO1280" s="229">
        <f t="shared" si="889"/>
        <v>5.3801232306299998</v>
      </c>
      <c r="AP1280" s="229">
        <f t="shared" si="889"/>
        <v>3.8122242813269995</v>
      </c>
      <c r="AQ1280" s="229">
        <f t="shared" si="889"/>
        <v>2.0164595915069992</v>
      </c>
      <c r="AR1280" s="229">
        <f t="shared" si="889"/>
        <v>7.932593701989</v>
      </c>
      <c r="AS1280" s="229">
        <f t="shared" si="889"/>
        <v>8.0024166038519997</v>
      </c>
      <c r="AT1280" s="229">
        <f t="shared" si="889"/>
        <v>6.3777736442969992</v>
      </c>
      <c r="AU1280" s="229">
        <f t="shared" ref="AU1280:BV1280" si="890">AT796</f>
        <v>4.3205675934869978</v>
      </c>
      <c r="AV1280" s="229">
        <f t="shared" si="890"/>
        <v>5.3833710752909987</v>
      </c>
      <c r="AW1280" s="229">
        <f t="shared" si="890"/>
        <v>6.3050753472299998</v>
      </c>
      <c r="AX1280" s="229">
        <f t="shared" si="890"/>
        <v>6.4607171165460002</v>
      </c>
      <c r="AY1280" s="229">
        <f t="shared" si="890"/>
        <v>13.334649398630999</v>
      </c>
      <c r="AZ1280" s="229">
        <f t="shared" si="890"/>
        <v>9.0035399582455184</v>
      </c>
      <c r="BA1280" s="229">
        <f t="shared" si="890"/>
        <v>5.4118440163883967</v>
      </c>
      <c r="BB1280" s="229">
        <f t="shared" si="890"/>
        <v>4.9428834329944058</v>
      </c>
      <c r="BC1280" s="229">
        <f t="shared" si="890"/>
        <v>2.8719822188704653</v>
      </c>
      <c r="BD1280" s="229">
        <f t="shared" si="890"/>
        <v>10.405649096067096</v>
      </c>
      <c r="BE1280" s="229">
        <f t="shared" si="890"/>
        <v>10.125538869533759</v>
      </c>
      <c r="BF1280" s="229">
        <f t="shared" si="890"/>
        <v>8.3163584739427954</v>
      </c>
      <c r="BG1280" s="229">
        <f t="shared" si="890"/>
        <v>6.0935392786796561</v>
      </c>
      <c r="BH1280" s="229">
        <f t="shared" si="890"/>
        <v>6.9991875365875176</v>
      </c>
      <c r="BI1280" s="229">
        <f t="shared" si="890"/>
        <v>8.0402081798373857</v>
      </c>
      <c r="BJ1280" s="229">
        <f t="shared" si="890"/>
        <v>8.3269049907895898</v>
      </c>
      <c r="BK1280" s="229">
        <f t="shared" si="890"/>
        <v>17.243831137764314</v>
      </c>
      <c r="BL1280" s="229">
        <f t="shared" si="890"/>
        <v>16.085659193580316</v>
      </c>
      <c r="BM1280" s="229">
        <f t="shared" si="890"/>
        <v>12.569447384148317</v>
      </c>
      <c r="BN1280" s="229">
        <f t="shared" si="890"/>
        <v>8.6570456881083171</v>
      </c>
      <c r="BO1280" s="229">
        <f t="shared" si="890"/>
        <v>6.6631542506763175</v>
      </c>
      <c r="BP1280" s="229">
        <f t="shared" si="890"/>
        <v>9.2677432478400004</v>
      </c>
      <c r="BQ1280" s="229">
        <f t="shared" si="890"/>
        <v>9.1215058546943997</v>
      </c>
      <c r="BR1280" s="229">
        <f t="shared" si="890"/>
        <v>7.4431505417903994</v>
      </c>
      <c r="BS1280" s="229">
        <f t="shared" si="890"/>
        <v>5.252586206990399</v>
      </c>
      <c r="BT1280" s="229">
        <f t="shared" si="890"/>
        <v>6.2627890588271997</v>
      </c>
      <c r="BU1280" s="229">
        <f t="shared" si="890"/>
        <v>7.2310677954479994</v>
      </c>
      <c r="BV1280" s="229">
        <f t="shared" si="890"/>
        <v>7.4698337371392025</v>
      </c>
      <c r="BW1280" s="418">
        <f t="shared" si="729"/>
        <v>414.81348969913012</v>
      </c>
    </row>
    <row r="1281" spans="1:75" x14ac:dyDescent="0.25">
      <c r="A1281" s="180" t="s">
        <v>1080</v>
      </c>
      <c r="O1281" s="229">
        <f t="shared" ref="O1281:AT1281" si="891">O799</f>
        <v>18.502814214206786</v>
      </c>
      <c r="P1281" s="229">
        <f t="shared" si="891"/>
        <v>0</v>
      </c>
      <c r="Q1281" s="229">
        <f t="shared" si="891"/>
        <v>0</v>
      </c>
      <c r="R1281" s="229">
        <f t="shared" si="891"/>
        <v>0</v>
      </c>
      <c r="S1281" s="229">
        <f t="shared" si="891"/>
        <v>11.296864468088494</v>
      </c>
      <c r="T1281" s="229">
        <f t="shared" si="891"/>
        <v>6.6734354056121283</v>
      </c>
      <c r="U1281" s="229">
        <f t="shared" si="891"/>
        <v>3.6115805120657738</v>
      </c>
      <c r="V1281" s="229">
        <f t="shared" si="891"/>
        <v>0</v>
      </c>
      <c r="W1281" s="229">
        <f t="shared" si="891"/>
        <v>5.3435284937567991</v>
      </c>
      <c r="X1281" s="229">
        <f t="shared" si="891"/>
        <v>5.9428360950276993</v>
      </c>
      <c r="Y1281" s="229">
        <f t="shared" si="891"/>
        <v>5.309317493423281</v>
      </c>
      <c r="Z1281" s="229">
        <f t="shared" si="891"/>
        <v>16.660139957241977</v>
      </c>
      <c r="AA1281" s="229">
        <f t="shared" si="891"/>
        <v>0</v>
      </c>
      <c r="AB1281" s="229">
        <f t="shared" si="891"/>
        <v>0</v>
      </c>
      <c r="AC1281" s="229">
        <f t="shared" si="891"/>
        <v>0</v>
      </c>
      <c r="AD1281" s="229">
        <f t="shared" si="891"/>
        <v>0</v>
      </c>
      <c r="AE1281" s="229">
        <f t="shared" si="891"/>
        <v>9.9581080503294039</v>
      </c>
      <c r="AF1281" s="229">
        <f t="shared" si="891"/>
        <v>6.2953660782375014</v>
      </c>
      <c r="AG1281" s="229">
        <f t="shared" si="891"/>
        <v>3.2601766536624988</v>
      </c>
      <c r="AH1281" s="229">
        <f t="shared" si="891"/>
        <v>0</v>
      </c>
      <c r="AI1281" s="229">
        <f t="shared" si="891"/>
        <v>4.9905159416749996</v>
      </c>
      <c r="AJ1281" s="229">
        <f t="shared" si="891"/>
        <v>5.630687979056253</v>
      </c>
      <c r="AK1281" s="229">
        <f t="shared" si="891"/>
        <v>4.9676051895249991</v>
      </c>
      <c r="AL1281" s="229">
        <f t="shared" si="891"/>
        <v>15.921751572649997</v>
      </c>
      <c r="AM1281" s="229">
        <f t="shared" si="891"/>
        <v>0</v>
      </c>
      <c r="AN1281" s="229">
        <f t="shared" si="891"/>
        <v>0</v>
      </c>
      <c r="AO1281" s="229">
        <f t="shared" si="891"/>
        <v>1.897759488266999</v>
      </c>
      <c r="AP1281" s="229">
        <f t="shared" si="891"/>
        <v>0</v>
      </c>
      <c r="AQ1281" s="229">
        <f t="shared" si="891"/>
        <v>13.127582930472</v>
      </c>
      <c r="AR1281" s="229">
        <f t="shared" si="891"/>
        <v>7.3447470871829994</v>
      </c>
      <c r="AS1281" s="229">
        <f t="shared" si="891"/>
        <v>4.1733330807149986</v>
      </c>
      <c r="AT1281" s="229">
        <f t="shared" si="891"/>
        <v>0</v>
      </c>
      <c r="AU1281" s="229">
        <f t="shared" ref="AU1281:BV1281" si="892">AU799</f>
        <v>5.9567771866139987</v>
      </c>
      <c r="AV1281" s="229">
        <f t="shared" si="892"/>
        <v>6.6535909512389999</v>
      </c>
      <c r="AW1281" s="229">
        <f t="shared" si="892"/>
        <v>6.0290209661760006</v>
      </c>
      <c r="AX1281" s="229">
        <f t="shared" si="892"/>
        <v>18.996340826294997</v>
      </c>
      <c r="AY1281" s="229">
        <f t="shared" si="892"/>
        <v>0</v>
      </c>
      <c r="AZ1281" s="229">
        <f t="shared" si="892"/>
        <v>0</v>
      </c>
      <c r="BA1281" s="229">
        <f t="shared" si="892"/>
        <v>3.6501089441013477</v>
      </c>
      <c r="BB1281" s="229">
        <f t="shared" si="892"/>
        <v>0</v>
      </c>
      <c r="BC1281" s="229">
        <f t="shared" si="892"/>
        <v>16.205041123919212</v>
      </c>
      <c r="BD1281" s="229">
        <f t="shared" si="892"/>
        <v>8.1578388314114623</v>
      </c>
      <c r="BE1281" s="229">
        <f t="shared" si="892"/>
        <v>5.1211183326946994</v>
      </c>
      <c r="BF1281" s="229">
        <f t="shared" si="892"/>
        <v>0</v>
      </c>
      <c r="BG1281" s="229">
        <f t="shared" si="892"/>
        <v>6.7383045383974585</v>
      </c>
      <c r="BH1281" s="229">
        <f t="shared" si="892"/>
        <v>7.7411941264476907</v>
      </c>
      <c r="BI1281" s="229">
        <f t="shared" si="892"/>
        <v>7.2257843032768641</v>
      </c>
      <c r="BJ1281" s="229">
        <f t="shared" si="892"/>
        <v>23.286785428444986</v>
      </c>
      <c r="BK1281" s="229">
        <f t="shared" si="892"/>
        <v>0</v>
      </c>
      <c r="BL1281" s="229">
        <f t="shared" si="892"/>
        <v>0</v>
      </c>
      <c r="BM1281" s="229">
        <f t="shared" si="892"/>
        <v>0</v>
      </c>
      <c r="BN1281" s="229">
        <f t="shared" si="892"/>
        <v>0</v>
      </c>
      <c r="BO1281" s="229">
        <f t="shared" si="892"/>
        <v>10.782009509963682</v>
      </c>
      <c r="BP1281" s="229">
        <f t="shared" si="892"/>
        <v>7.9021501257024003</v>
      </c>
      <c r="BQ1281" s="229">
        <f t="shared" si="892"/>
        <v>4.889130459263999</v>
      </c>
      <c r="BR1281" s="229">
        <f t="shared" si="892"/>
        <v>0</v>
      </c>
      <c r="BS1281" s="229">
        <f t="shared" si="892"/>
        <v>6.5361931978608006</v>
      </c>
      <c r="BT1281" s="229">
        <f t="shared" si="892"/>
        <v>7.3486326737807994</v>
      </c>
      <c r="BU1281" s="229">
        <f t="shared" si="892"/>
        <v>6.8297957097552056</v>
      </c>
      <c r="BV1281" s="229">
        <f t="shared" si="892"/>
        <v>21.558847496831994</v>
      </c>
      <c r="BW1281" s="418">
        <f t="shared" si="729"/>
        <v>332.51681542337224</v>
      </c>
    </row>
    <row r="1282" spans="1:75" x14ac:dyDescent="0.25">
      <c r="A1282" s="180" t="s">
        <v>1081</v>
      </c>
      <c r="O1282" s="229">
        <f>O1280+O1281</f>
        <v>18.502814214206786</v>
      </c>
      <c r="P1282" s="229">
        <f t="shared" ref="P1282:BV1282" si="893">P1280+P1281</f>
        <v>9.6919503026797464</v>
      </c>
      <c r="Q1282" s="229">
        <f t="shared" si="893"/>
        <v>6.603441065738787</v>
      </c>
      <c r="R1282" s="229">
        <f t="shared" si="893"/>
        <v>3.5348235278711058</v>
      </c>
      <c r="S1282" s="229">
        <f t="shared" si="893"/>
        <v>13.20711102601128</v>
      </c>
      <c r="T1282" s="229">
        <f t="shared" si="893"/>
        <v>13.591445943046608</v>
      </c>
      <c r="U1282" s="229">
        <f t="shared" si="893"/>
        <v>10.730909339375902</v>
      </c>
      <c r="V1282" s="229">
        <f t="shared" si="893"/>
        <v>5.6209525111016632</v>
      </c>
      <c r="W1282" s="229">
        <f t="shared" si="893"/>
        <v>9.038560858798462</v>
      </c>
      <c r="X1282" s="229">
        <f t="shared" si="893"/>
        <v>10.677320354398322</v>
      </c>
      <c r="Y1282" s="229">
        <f t="shared" si="893"/>
        <v>10.902199583822402</v>
      </c>
      <c r="Z1282" s="229">
        <f t="shared" si="893"/>
        <v>22.370815929720379</v>
      </c>
      <c r="AA1282" s="229">
        <f t="shared" si="893"/>
        <v>11.718046439377343</v>
      </c>
      <c r="AB1282" s="229">
        <f t="shared" si="893"/>
        <v>9.6775776663643427</v>
      </c>
      <c r="AC1282" s="229">
        <f t="shared" si="893"/>
        <v>6.8193729801455945</v>
      </c>
      <c r="AD1282" s="229">
        <f t="shared" si="893"/>
        <v>3.9805866386143443</v>
      </c>
      <c r="AE1282" s="229">
        <f t="shared" si="893"/>
        <v>12.491667114506249</v>
      </c>
      <c r="AF1282" s="229">
        <f t="shared" si="893"/>
        <v>12.742678137337501</v>
      </c>
      <c r="AG1282" s="229">
        <f t="shared" si="893"/>
        <v>9.8370427890624992</v>
      </c>
      <c r="AH1282" s="229">
        <f t="shared" si="893"/>
        <v>5.0771833749999997</v>
      </c>
      <c r="AI1282" s="229">
        <f t="shared" si="893"/>
        <v>8.3927640319875003</v>
      </c>
      <c r="AJ1282" s="229">
        <f t="shared" si="893"/>
        <v>9.9624371568562538</v>
      </c>
      <c r="AK1282" s="229">
        <f t="shared" si="893"/>
        <v>10.109508238225001</v>
      </c>
      <c r="AL1282" s="229">
        <f t="shared" si="893"/>
        <v>21.139562276249997</v>
      </c>
      <c r="AM1282" s="229">
        <f t="shared" si="893"/>
        <v>10.910741819999998</v>
      </c>
      <c r="AN1282" s="229">
        <f t="shared" si="893"/>
        <v>8.71528274946</v>
      </c>
      <c r="AO1282" s="229">
        <f t="shared" si="893"/>
        <v>7.2778827188969988</v>
      </c>
      <c r="AP1282" s="229">
        <f t="shared" si="893"/>
        <v>3.8122242813269995</v>
      </c>
      <c r="AQ1282" s="229">
        <f t="shared" si="893"/>
        <v>15.144042521978999</v>
      </c>
      <c r="AR1282" s="229">
        <f t="shared" si="893"/>
        <v>15.277340789171999</v>
      </c>
      <c r="AS1282" s="229">
        <f t="shared" si="893"/>
        <v>12.175749684566998</v>
      </c>
      <c r="AT1282" s="229">
        <f t="shared" si="893"/>
        <v>6.3777736442969992</v>
      </c>
      <c r="AU1282" s="229">
        <f t="shared" si="893"/>
        <v>10.277344780100997</v>
      </c>
      <c r="AV1282" s="229">
        <f t="shared" si="893"/>
        <v>12.036962026529999</v>
      </c>
      <c r="AW1282" s="229">
        <f t="shared" si="893"/>
        <v>12.334096313406</v>
      </c>
      <c r="AX1282" s="229">
        <f t="shared" si="893"/>
        <v>25.457057942840997</v>
      </c>
      <c r="AY1282" s="229">
        <f t="shared" si="893"/>
        <v>13.334649398630999</v>
      </c>
      <c r="AZ1282" s="229">
        <f t="shared" si="893"/>
        <v>9.0035399582455184</v>
      </c>
      <c r="BA1282" s="229">
        <f t="shared" si="893"/>
        <v>9.0619529604897444</v>
      </c>
      <c r="BB1282" s="229">
        <f t="shared" si="893"/>
        <v>4.9428834329944058</v>
      </c>
      <c r="BC1282" s="229">
        <f t="shared" si="893"/>
        <v>19.077023342789676</v>
      </c>
      <c r="BD1282" s="229">
        <f t="shared" si="893"/>
        <v>18.563487927478558</v>
      </c>
      <c r="BE1282" s="229">
        <f t="shared" si="893"/>
        <v>15.246657202228459</v>
      </c>
      <c r="BF1282" s="229">
        <f t="shared" si="893"/>
        <v>8.3163584739427954</v>
      </c>
      <c r="BG1282" s="229">
        <f t="shared" si="893"/>
        <v>12.831843817077115</v>
      </c>
      <c r="BH1282" s="229">
        <f t="shared" si="893"/>
        <v>14.740381663035208</v>
      </c>
      <c r="BI1282" s="229">
        <f t="shared" si="893"/>
        <v>15.26599248311425</v>
      </c>
      <c r="BJ1282" s="229">
        <f t="shared" si="893"/>
        <v>31.613690419234576</v>
      </c>
      <c r="BK1282" s="229">
        <f t="shared" si="893"/>
        <v>17.243831137764314</v>
      </c>
      <c r="BL1282" s="229">
        <f t="shared" si="893"/>
        <v>16.085659193580316</v>
      </c>
      <c r="BM1282" s="229">
        <f t="shared" si="893"/>
        <v>12.569447384148317</v>
      </c>
      <c r="BN1282" s="229">
        <f t="shared" si="893"/>
        <v>8.6570456881083171</v>
      </c>
      <c r="BO1282" s="229">
        <f t="shared" si="893"/>
        <v>17.44516376064</v>
      </c>
      <c r="BP1282" s="229">
        <f t="shared" si="893"/>
        <v>17.169893373542401</v>
      </c>
      <c r="BQ1282" s="229">
        <f t="shared" si="893"/>
        <v>14.010636313958399</v>
      </c>
      <c r="BR1282" s="229">
        <f t="shared" si="893"/>
        <v>7.4431505417903994</v>
      </c>
      <c r="BS1282" s="229">
        <f t="shared" si="893"/>
        <v>11.7887794048512</v>
      </c>
      <c r="BT1282" s="229">
        <f t="shared" si="893"/>
        <v>13.611421732607999</v>
      </c>
      <c r="BU1282" s="229">
        <f t="shared" si="893"/>
        <v>14.060863505203205</v>
      </c>
      <c r="BV1282" s="229">
        <f t="shared" si="893"/>
        <v>29.028681233971199</v>
      </c>
      <c r="BW1282" s="418">
        <f t="shared" si="729"/>
        <v>747.3303051225023</v>
      </c>
    </row>
    <row r="1283" spans="1:75" x14ac:dyDescent="0.25">
      <c r="A1283" s="180" t="s">
        <v>1082</v>
      </c>
      <c r="O1283" s="229">
        <f t="shared" ref="O1283:AT1283" si="894">O715</f>
        <v>8.8108639115270417</v>
      </c>
      <c r="P1283" s="229">
        <f t="shared" si="894"/>
        <v>3.0885092369409599</v>
      </c>
      <c r="Q1283" s="229">
        <f t="shared" si="894"/>
        <v>3.0686175378676812</v>
      </c>
      <c r="R1283" s="229">
        <f t="shared" si="894"/>
        <v>1.6245769699483195</v>
      </c>
      <c r="S1283" s="229">
        <f t="shared" si="894"/>
        <v>6.2891004885767998</v>
      </c>
      <c r="T1283" s="229">
        <f t="shared" si="894"/>
        <v>6.4721171157364807</v>
      </c>
      <c r="U1283" s="229">
        <f t="shared" si="894"/>
        <v>5.1099568282742389</v>
      </c>
      <c r="V1283" s="229">
        <f t="shared" si="894"/>
        <v>1.9259201460599999</v>
      </c>
      <c r="W1283" s="229">
        <f t="shared" si="894"/>
        <v>4.3040765994278392</v>
      </c>
      <c r="X1283" s="229">
        <f t="shared" si="894"/>
        <v>5.0844382639992007</v>
      </c>
      <c r="Y1283" s="229">
        <f t="shared" si="894"/>
        <v>5.1915236113440013</v>
      </c>
      <c r="Z1283" s="229">
        <f t="shared" si="894"/>
        <v>10.652769490343038</v>
      </c>
      <c r="AA1283" s="229">
        <f t="shared" si="894"/>
        <v>2.040468773013</v>
      </c>
      <c r="AB1283" s="229">
        <f t="shared" si="894"/>
        <v>2.8582046862187487</v>
      </c>
      <c r="AC1283" s="229">
        <f t="shared" si="894"/>
        <v>2.8387863415312502</v>
      </c>
      <c r="AD1283" s="229">
        <f t="shared" si="894"/>
        <v>1.4470275744374999</v>
      </c>
      <c r="AE1283" s="229">
        <f t="shared" si="894"/>
        <v>6.0443550554062497</v>
      </c>
      <c r="AF1283" s="229">
        <f t="shared" si="894"/>
        <v>6.1658120019375007</v>
      </c>
      <c r="AG1283" s="229">
        <f t="shared" si="894"/>
        <v>4.7598594140624995</v>
      </c>
      <c r="AH1283" s="229">
        <f t="shared" si="894"/>
        <v>1.6749352846874985</v>
      </c>
      <c r="AI1283" s="229">
        <f t="shared" si="894"/>
        <v>4.0610148541875004</v>
      </c>
      <c r="AJ1283" s="229">
        <f t="shared" si="894"/>
        <v>4.8205341081562514</v>
      </c>
      <c r="AK1283" s="229">
        <f t="shared" si="894"/>
        <v>4.891697534625</v>
      </c>
      <c r="AL1283" s="229">
        <f t="shared" si="894"/>
        <v>10.228820456249998</v>
      </c>
      <c r="AM1283" s="229">
        <f t="shared" si="894"/>
        <v>2.1954590705399988</v>
      </c>
      <c r="AN1283" s="229">
        <f t="shared" si="894"/>
        <v>3.3351595188299998</v>
      </c>
      <c r="AO1283" s="229">
        <f t="shared" si="894"/>
        <v>3.4656584375699997</v>
      </c>
      <c r="AP1283" s="229">
        <f t="shared" si="894"/>
        <v>1.7957646898200004</v>
      </c>
      <c r="AQ1283" s="229">
        <f t="shared" si="894"/>
        <v>7.2114488199900002</v>
      </c>
      <c r="AR1283" s="229">
        <f t="shared" si="894"/>
        <v>7.2749241853199997</v>
      </c>
      <c r="AS1283" s="229">
        <f t="shared" si="894"/>
        <v>5.7979760402699991</v>
      </c>
      <c r="AT1283" s="229">
        <f t="shared" si="894"/>
        <v>2.0572060508100014</v>
      </c>
      <c r="AU1283" s="229">
        <f t="shared" ref="AU1283:BV1283" si="895">AU715</f>
        <v>4.8939737048099987</v>
      </c>
      <c r="AV1283" s="229">
        <f t="shared" si="895"/>
        <v>5.7318866792999996</v>
      </c>
      <c r="AW1283" s="229">
        <f t="shared" si="895"/>
        <v>5.8733791968600002</v>
      </c>
      <c r="AX1283" s="229">
        <f t="shared" si="895"/>
        <v>12.12240854421</v>
      </c>
      <c r="AY1283" s="229">
        <f t="shared" si="895"/>
        <v>4.3311094403854815</v>
      </c>
      <c r="AZ1283" s="229">
        <f t="shared" si="895"/>
        <v>3.5916959418571213</v>
      </c>
      <c r="BA1283" s="229">
        <f t="shared" si="895"/>
        <v>4.1190695274953377</v>
      </c>
      <c r="BB1283" s="229">
        <f t="shared" si="895"/>
        <v>2.0709012141239405</v>
      </c>
      <c r="BC1283" s="229">
        <f t="shared" si="895"/>
        <v>8.6713742467225803</v>
      </c>
      <c r="BD1283" s="229">
        <f t="shared" si="895"/>
        <v>8.4379490579447989</v>
      </c>
      <c r="BE1283" s="229">
        <f t="shared" si="895"/>
        <v>6.9302987282856625</v>
      </c>
      <c r="BF1283" s="229">
        <f t="shared" si="895"/>
        <v>2.2228191952631393</v>
      </c>
      <c r="BG1283" s="229">
        <f t="shared" si="895"/>
        <v>5.8326562804895978</v>
      </c>
      <c r="BH1283" s="229">
        <f t="shared" si="895"/>
        <v>6.7001734831978217</v>
      </c>
      <c r="BI1283" s="229">
        <f t="shared" si="895"/>
        <v>6.939087492324659</v>
      </c>
      <c r="BJ1283" s="229">
        <f t="shared" si="895"/>
        <v>14.369859281470262</v>
      </c>
      <c r="BK1283" s="229">
        <f t="shared" si="895"/>
        <v>1.158171944183999</v>
      </c>
      <c r="BL1283" s="229">
        <f t="shared" si="895"/>
        <v>3.5162118094319994</v>
      </c>
      <c r="BM1283" s="229">
        <f t="shared" si="895"/>
        <v>3.9124016960399999</v>
      </c>
      <c r="BN1283" s="229">
        <f t="shared" si="895"/>
        <v>1.993891437432</v>
      </c>
      <c r="BO1283" s="229">
        <f t="shared" si="895"/>
        <v>8.1774205127999995</v>
      </c>
      <c r="BP1283" s="229">
        <f t="shared" si="895"/>
        <v>8.048387518848001</v>
      </c>
      <c r="BQ1283" s="229">
        <f t="shared" si="895"/>
        <v>6.5674857721679993</v>
      </c>
      <c r="BR1283" s="229">
        <f t="shared" si="895"/>
        <v>2.1905643348000008</v>
      </c>
      <c r="BS1283" s="229">
        <f t="shared" si="895"/>
        <v>5.5259903460239999</v>
      </c>
      <c r="BT1283" s="229">
        <f t="shared" si="895"/>
        <v>6.3803539371599998</v>
      </c>
      <c r="BU1283" s="229">
        <f t="shared" si="895"/>
        <v>6.5910297680640024</v>
      </c>
      <c r="BV1283" s="229">
        <f t="shared" si="895"/>
        <v>13.607194328423999</v>
      </c>
      <c r="BW1283" s="418">
        <f t="shared" si="729"/>
        <v>317.09532851782512</v>
      </c>
    </row>
    <row r="1284" spans="1:75" x14ac:dyDescent="0.25">
      <c r="A1284" s="180" t="s">
        <v>1083</v>
      </c>
      <c r="O1284" s="229">
        <f>O1282-O1283</f>
        <v>9.6919503026797447</v>
      </c>
      <c r="P1284" s="229">
        <f t="shared" ref="P1284:BV1284" si="896">P1282-P1283</f>
        <v>6.603441065738787</v>
      </c>
      <c r="Q1284" s="229">
        <f t="shared" si="896"/>
        <v>3.5348235278711058</v>
      </c>
      <c r="R1284" s="229">
        <f t="shared" si="896"/>
        <v>1.9102465579227863</v>
      </c>
      <c r="S1284" s="229">
        <f t="shared" si="896"/>
        <v>6.9180105374344798</v>
      </c>
      <c r="T1284" s="229">
        <f t="shared" si="896"/>
        <v>7.1193288273101274</v>
      </c>
      <c r="U1284" s="229">
        <f t="shared" si="896"/>
        <v>5.6209525111016632</v>
      </c>
      <c r="V1284" s="229">
        <f t="shared" si="896"/>
        <v>3.695032365041663</v>
      </c>
      <c r="W1284" s="229">
        <f t="shared" si="896"/>
        <v>4.7344842593706229</v>
      </c>
      <c r="X1284" s="229">
        <f t="shared" si="896"/>
        <v>5.5928820903991214</v>
      </c>
      <c r="Y1284" s="229">
        <f t="shared" si="896"/>
        <v>5.7106759724784002</v>
      </c>
      <c r="Z1284" s="229">
        <f t="shared" si="896"/>
        <v>11.718046439377341</v>
      </c>
      <c r="AA1284" s="229">
        <f t="shared" si="896"/>
        <v>9.6775776663643427</v>
      </c>
      <c r="AB1284" s="229">
        <f t="shared" si="896"/>
        <v>6.8193729801455945</v>
      </c>
      <c r="AC1284" s="229">
        <f t="shared" si="896"/>
        <v>3.9805866386143443</v>
      </c>
      <c r="AD1284" s="229">
        <f t="shared" si="896"/>
        <v>2.5335590641768446</v>
      </c>
      <c r="AE1284" s="229">
        <f t="shared" si="896"/>
        <v>6.4473120590999997</v>
      </c>
      <c r="AF1284" s="229">
        <f t="shared" si="896"/>
        <v>6.5768661354000004</v>
      </c>
      <c r="AG1284" s="229">
        <f t="shared" si="896"/>
        <v>5.0771833749999997</v>
      </c>
      <c r="AH1284" s="229">
        <f t="shared" si="896"/>
        <v>3.4022480903125012</v>
      </c>
      <c r="AI1284" s="229">
        <f t="shared" si="896"/>
        <v>4.3317491777999999</v>
      </c>
      <c r="AJ1284" s="229">
        <f t="shared" si="896"/>
        <v>5.1419030487000024</v>
      </c>
      <c r="AK1284" s="229">
        <f t="shared" si="896"/>
        <v>5.2178107036000005</v>
      </c>
      <c r="AL1284" s="229">
        <f t="shared" si="896"/>
        <v>10.910741819999998</v>
      </c>
      <c r="AM1284" s="229">
        <f t="shared" si="896"/>
        <v>8.71528274946</v>
      </c>
      <c r="AN1284" s="229">
        <f t="shared" si="896"/>
        <v>5.3801232306299998</v>
      </c>
      <c r="AO1284" s="229">
        <f t="shared" si="896"/>
        <v>3.8122242813269991</v>
      </c>
      <c r="AP1284" s="229">
        <f t="shared" si="896"/>
        <v>2.0164595915069992</v>
      </c>
      <c r="AQ1284" s="229">
        <f t="shared" si="896"/>
        <v>7.9325937019889992</v>
      </c>
      <c r="AR1284" s="229">
        <f t="shared" si="896"/>
        <v>8.0024166038519997</v>
      </c>
      <c r="AS1284" s="229">
        <f t="shared" si="896"/>
        <v>6.3777736442969992</v>
      </c>
      <c r="AT1284" s="229">
        <f t="shared" si="896"/>
        <v>4.3205675934869978</v>
      </c>
      <c r="AU1284" s="229">
        <f t="shared" si="896"/>
        <v>5.3833710752909978</v>
      </c>
      <c r="AV1284" s="229">
        <f t="shared" si="896"/>
        <v>6.305075347229999</v>
      </c>
      <c r="AW1284" s="229">
        <f t="shared" si="896"/>
        <v>6.4607171165460002</v>
      </c>
      <c r="AX1284" s="229">
        <f t="shared" si="896"/>
        <v>13.334649398630997</v>
      </c>
      <c r="AY1284" s="229">
        <f t="shared" si="896"/>
        <v>9.0035399582455184</v>
      </c>
      <c r="AZ1284" s="229">
        <f t="shared" si="896"/>
        <v>5.4118440163883967</v>
      </c>
      <c r="BA1284" s="229">
        <f t="shared" si="896"/>
        <v>4.9428834329944067</v>
      </c>
      <c r="BB1284" s="229">
        <f t="shared" si="896"/>
        <v>2.8719822188704653</v>
      </c>
      <c r="BC1284" s="229">
        <f t="shared" si="896"/>
        <v>10.405649096067096</v>
      </c>
      <c r="BD1284" s="229">
        <f t="shared" si="896"/>
        <v>10.125538869533759</v>
      </c>
      <c r="BE1284" s="229">
        <f t="shared" si="896"/>
        <v>8.3163584739427954</v>
      </c>
      <c r="BF1284" s="229">
        <f t="shared" si="896"/>
        <v>6.0935392786796561</v>
      </c>
      <c r="BG1284" s="229">
        <f t="shared" si="896"/>
        <v>6.9991875365875167</v>
      </c>
      <c r="BH1284" s="229">
        <f t="shared" si="896"/>
        <v>8.0402081798373857</v>
      </c>
      <c r="BI1284" s="229">
        <f t="shared" si="896"/>
        <v>8.3269049907895898</v>
      </c>
      <c r="BJ1284" s="229">
        <f t="shared" si="896"/>
        <v>17.243831137764314</v>
      </c>
      <c r="BK1284" s="229">
        <f t="shared" si="896"/>
        <v>16.085659193580316</v>
      </c>
      <c r="BL1284" s="229">
        <f t="shared" si="896"/>
        <v>12.569447384148317</v>
      </c>
      <c r="BM1284" s="229">
        <f t="shared" si="896"/>
        <v>8.6570456881083171</v>
      </c>
      <c r="BN1284" s="229">
        <f t="shared" si="896"/>
        <v>6.6631542506763175</v>
      </c>
      <c r="BO1284" s="229">
        <f t="shared" si="896"/>
        <v>9.2677432478400004</v>
      </c>
      <c r="BP1284" s="229">
        <f t="shared" si="896"/>
        <v>9.1215058546943997</v>
      </c>
      <c r="BQ1284" s="229">
        <f t="shared" si="896"/>
        <v>7.4431505417903994</v>
      </c>
      <c r="BR1284" s="229">
        <f t="shared" si="896"/>
        <v>5.252586206990399</v>
      </c>
      <c r="BS1284" s="229">
        <f t="shared" si="896"/>
        <v>6.2627890588271997</v>
      </c>
      <c r="BT1284" s="229">
        <f t="shared" si="896"/>
        <v>7.2310677954479994</v>
      </c>
      <c r="BU1284" s="229">
        <f t="shared" si="896"/>
        <v>7.4698337371392025</v>
      </c>
      <c r="BV1284" s="229">
        <f t="shared" si="896"/>
        <v>15.4214869055472</v>
      </c>
      <c r="BW1284" s="418">
        <f t="shared" si="729"/>
        <v>430.23497660467734</v>
      </c>
    </row>
    <row r="1285" spans="1:75" x14ac:dyDescent="0.25">
      <c r="BW1285" s="224">
        <f t="shared" si="729"/>
        <v>0</v>
      </c>
    </row>
    <row r="1286" spans="1:75" x14ac:dyDescent="0.25">
      <c r="A1286" s="636" t="s">
        <v>1084</v>
      </c>
      <c r="BW1286" s="224">
        <f t="shared" si="729"/>
        <v>0</v>
      </c>
    </row>
    <row r="1287" spans="1:75" x14ac:dyDescent="0.25">
      <c r="A1287" s="180" t="s">
        <v>1079</v>
      </c>
      <c r="O1287" s="249">
        <f>N1291</f>
        <v>0</v>
      </c>
      <c r="P1287" s="249">
        <f t="shared" ref="P1287:BV1287" si="897">O1291</f>
        <v>47180623.838798016</v>
      </c>
      <c r="Q1287" s="249">
        <f t="shared" si="897"/>
        <v>32145694.027976066</v>
      </c>
      <c r="R1287" s="249">
        <f t="shared" si="897"/>
        <v>17207597.438763957</v>
      </c>
      <c r="S1287" s="249">
        <f t="shared" si="897"/>
        <v>9299121.5879217163</v>
      </c>
      <c r="T1287" s="249">
        <f t="shared" si="897"/>
        <v>49338607.875199802</v>
      </c>
      <c r="U1287" s="249">
        <f t="shared" si="897"/>
        <v>48777593.471018113</v>
      </c>
      <c r="V1287" s="249">
        <f t="shared" si="897"/>
        <v>40226599.7750507</v>
      </c>
      <c r="W1287" s="249">
        <f t="shared" si="897"/>
        <v>26443665.519468695</v>
      </c>
      <c r="X1287" s="249">
        <f t="shared" si="897"/>
        <v>31108417.712782472</v>
      </c>
      <c r="Y1287" s="249">
        <f t="shared" si="897"/>
        <v>39223457.633248672</v>
      </c>
      <c r="Z1287" s="249">
        <f t="shared" si="897"/>
        <v>33992986.749133274</v>
      </c>
      <c r="AA1287" s="249">
        <f t="shared" si="897"/>
        <v>53294584.139003731</v>
      </c>
      <c r="AB1287" s="249">
        <f t="shared" si="897"/>
        <v>44014373.886472128</v>
      </c>
      <c r="AC1287" s="249">
        <f t="shared" si="897"/>
        <v>31015037.27142847</v>
      </c>
      <c r="AD1287" s="249">
        <f t="shared" si="897"/>
        <v>18104016.794244654</v>
      </c>
      <c r="AE1287" s="249">
        <f t="shared" si="897"/>
        <v>11522823.144237611</v>
      </c>
      <c r="AF1287" s="249">
        <f t="shared" si="897"/>
        <v>27148895.751989767</v>
      </c>
      <c r="AG1287" s="249">
        <f t="shared" si="897"/>
        <v>33522213.718791384</v>
      </c>
      <c r="AH1287" s="249">
        <f t="shared" si="897"/>
        <v>26527940.237098034</v>
      </c>
      <c r="AI1287" s="249">
        <f t="shared" si="897"/>
        <v>17776516.494559534</v>
      </c>
      <c r="AJ1287" s="249">
        <f t="shared" si="897"/>
        <v>19042390.260022502</v>
      </c>
      <c r="AK1287" s="249">
        <f t="shared" si="897"/>
        <v>26057280.506893691</v>
      </c>
      <c r="AL1287" s="249">
        <f t="shared" si="897"/>
        <v>30562492.244290467</v>
      </c>
      <c r="AM1287" s="249">
        <f t="shared" si="897"/>
        <v>69667463.767578214</v>
      </c>
      <c r="AN1287" s="249">
        <f t="shared" si="897"/>
        <v>55648979.252650306</v>
      </c>
      <c r="AO1287" s="249">
        <f t="shared" si="897"/>
        <v>34353259.055947617</v>
      </c>
      <c r="AP1287" s="249">
        <f t="shared" si="897"/>
        <v>21918925.457275227</v>
      </c>
      <c r="AQ1287" s="249">
        <f t="shared" si="897"/>
        <v>11593921.084429072</v>
      </c>
      <c r="AR1287" s="249">
        <f t="shared" si="897"/>
        <v>49028460.81285207</v>
      </c>
      <c r="AS1287" s="249">
        <f t="shared" si="897"/>
        <v>44978124.383453272</v>
      </c>
      <c r="AT1287" s="249">
        <f t="shared" si="897"/>
        <v>32118229.373266231</v>
      </c>
      <c r="AU1287" s="249">
        <f t="shared" si="897"/>
        <v>21758216.695947405</v>
      </c>
      <c r="AV1287" s="249">
        <f t="shared" si="897"/>
        <v>27764237.639114458</v>
      </c>
      <c r="AW1287" s="249">
        <f t="shared" si="897"/>
        <v>34037205.009076357</v>
      </c>
      <c r="AX1287" s="249">
        <f t="shared" si="897"/>
        <v>31675015.108425312</v>
      </c>
      <c r="AY1287" s="249">
        <f t="shared" si="897"/>
        <v>71168428.561749816</v>
      </c>
      <c r="AZ1287" s="249">
        <f t="shared" si="897"/>
        <v>48052841.223335087</v>
      </c>
      <c r="BA1287" s="249">
        <f t="shared" si="897"/>
        <v>28883581.619117219</v>
      </c>
      <c r="BB1287" s="249">
        <f t="shared" si="897"/>
        <v>25073804.02752921</v>
      </c>
      <c r="BC1287" s="249">
        <f t="shared" si="897"/>
        <v>14568726.999673927</v>
      </c>
      <c r="BD1287" s="249">
        <f t="shared" si="897"/>
        <v>54291484.420122825</v>
      </c>
      <c r="BE1287" s="249">
        <f t="shared" si="897"/>
        <v>55384528.281027406</v>
      </c>
      <c r="BF1287" s="249">
        <f t="shared" si="897"/>
        <v>42511830.001011014</v>
      </c>
      <c r="BG1287" s="249">
        <f t="shared" si="897"/>
        <v>31149151.005379654</v>
      </c>
      <c r="BH1287" s="249">
        <f t="shared" si="897"/>
        <v>33883448.4941983</v>
      </c>
      <c r="BI1287" s="249">
        <f t="shared" si="897"/>
        <v>41576820.253096707</v>
      </c>
      <c r="BJ1287" s="249">
        <f t="shared" si="897"/>
        <v>45064666.413390189</v>
      </c>
      <c r="BK1287" s="249">
        <f t="shared" si="897"/>
        <v>90784768.372934595</v>
      </c>
      <c r="BL1287" s="249">
        <f t="shared" si="897"/>
        <v>84687261.916929722</v>
      </c>
      <c r="BM1287" s="249">
        <f t="shared" si="897"/>
        <v>66175222.908941135</v>
      </c>
      <c r="BN1287" s="249">
        <f t="shared" si="897"/>
        <v>45577336.109933764</v>
      </c>
      <c r="BO1287" s="249">
        <f t="shared" si="897"/>
        <v>35079960.505761005</v>
      </c>
      <c r="BP1287" s="249">
        <f t="shared" si="897"/>
        <v>51310544.697267182</v>
      </c>
      <c r="BQ1287" s="249">
        <f t="shared" si="897"/>
        <v>51975908.472000726</v>
      </c>
      <c r="BR1287" s="249">
        <f t="shared" si="897"/>
        <v>36174487.513202906</v>
      </c>
      <c r="BS1287" s="249">
        <f t="shared" si="897"/>
        <v>25528116.499856584</v>
      </c>
      <c r="BT1287" s="249">
        <f t="shared" si="897"/>
        <v>31399655.740698781</v>
      </c>
      <c r="BU1287" s="249">
        <f t="shared" si="897"/>
        <v>35888883.517428994</v>
      </c>
      <c r="BV1287" s="249">
        <f t="shared" si="897"/>
        <v>32423344.156345654</v>
      </c>
      <c r="BW1287" s="417">
        <f t="shared" si="729"/>
        <v>2226689769.4293413</v>
      </c>
    </row>
    <row r="1288" spans="1:75" x14ac:dyDescent="0.25">
      <c r="A1288" s="180" t="s">
        <v>1080</v>
      </c>
      <c r="O1288" s="249">
        <f t="shared" ref="O1288:AT1288" si="898">O933</f>
        <v>90072100.055887118</v>
      </c>
      <c r="P1288" s="249">
        <f t="shared" si="898"/>
        <v>0</v>
      </c>
      <c r="Q1288" s="249">
        <f t="shared" si="898"/>
        <v>0</v>
      </c>
      <c r="R1288" s="249">
        <f t="shared" si="898"/>
        <v>0</v>
      </c>
      <c r="S1288" s="249">
        <f t="shared" si="898"/>
        <v>84892766.173823357</v>
      </c>
      <c r="T1288" s="249">
        <f t="shared" si="898"/>
        <v>43782252.387652971</v>
      </c>
      <c r="U1288" s="249">
        <f t="shared" si="898"/>
        <v>28018642.463169586</v>
      </c>
      <c r="V1288" s="249">
        <f t="shared" si="898"/>
        <v>0</v>
      </c>
      <c r="W1288" s="249">
        <f t="shared" si="898"/>
        <v>32945131.932206936</v>
      </c>
      <c r="X1288" s="249">
        <f t="shared" si="898"/>
        <v>43772728.677964978</v>
      </c>
      <c r="Y1288" s="249">
        <f t="shared" si="898"/>
        <v>25672244.342369411</v>
      </c>
      <c r="Z1288" s="249">
        <f t="shared" si="898"/>
        <v>67751219.33441931</v>
      </c>
      <c r="AA1288" s="249">
        <f t="shared" si="898"/>
        <v>0</v>
      </c>
      <c r="AB1288" s="249">
        <f t="shared" si="898"/>
        <v>0</v>
      </c>
      <c r="AC1288" s="249">
        <f t="shared" si="898"/>
        <v>0</v>
      </c>
      <c r="AD1288" s="249">
        <f t="shared" si="898"/>
        <v>0</v>
      </c>
      <c r="AE1288" s="249">
        <f t="shared" si="898"/>
        <v>41078162.375242561</v>
      </c>
      <c r="AF1288" s="249">
        <f t="shared" si="898"/>
        <v>37800393.328168541</v>
      </c>
      <c r="AG1288" s="249">
        <f t="shared" si="898"/>
        <v>17875670.490586061</v>
      </c>
      <c r="AH1288" s="249">
        <f t="shared" si="898"/>
        <v>0</v>
      </c>
      <c r="AI1288" s="249">
        <f t="shared" si="898"/>
        <v>19118114.634234067</v>
      </c>
      <c r="AJ1288" s="249">
        <f t="shared" si="898"/>
        <v>31443590.722084012</v>
      </c>
      <c r="AK1288" s="249">
        <f t="shared" si="898"/>
        <v>33157548.21641909</v>
      </c>
      <c r="AL1288" s="249">
        <f t="shared" si="898"/>
        <v>104418218.80539234</v>
      </c>
      <c r="AM1288" s="249">
        <f t="shared" si="898"/>
        <v>0</v>
      </c>
      <c r="AN1288" s="249">
        <f t="shared" si="898"/>
        <v>0</v>
      </c>
      <c r="AO1288" s="249">
        <f t="shared" si="898"/>
        <v>7491962.2715778183</v>
      </c>
      <c r="AP1288" s="249">
        <f t="shared" si="898"/>
        <v>0</v>
      </c>
      <c r="AQ1288" s="249">
        <f t="shared" si="898"/>
        <v>82005867.740106702</v>
      </c>
      <c r="AR1288" s="249">
        <f t="shared" si="898"/>
        <v>36838867.555558719</v>
      </c>
      <c r="AS1288" s="249">
        <f t="shared" si="898"/>
        <v>16338495.329145903</v>
      </c>
      <c r="AT1288" s="249">
        <f t="shared" si="898"/>
        <v>0</v>
      </c>
      <c r="AU1288" s="249">
        <f t="shared" ref="AU1288:BV1288" si="899">AU933</f>
        <v>31246236.978725657</v>
      </c>
      <c r="AV1288" s="249">
        <f t="shared" si="899"/>
        <v>37215881.014576778</v>
      </c>
      <c r="AW1288" s="249">
        <f t="shared" si="899"/>
        <v>26433278.3797356</v>
      </c>
      <c r="AX1288" s="249">
        <f t="shared" si="899"/>
        <v>104191984.87309706</v>
      </c>
      <c r="AY1288" s="249">
        <f t="shared" si="899"/>
        <v>0</v>
      </c>
      <c r="AZ1288" s="249">
        <f t="shared" si="899"/>
        <v>0</v>
      </c>
      <c r="BA1288" s="249">
        <f t="shared" si="899"/>
        <v>17085059.098019652</v>
      </c>
      <c r="BB1288" s="249">
        <f t="shared" si="899"/>
        <v>0</v>
      </c>
      <c r="BC1288" s="249">
        <f t="shared" si="899"/>
        <v>84965661.103884593</v>
      </c>
      <c r="BD1288" s="249">
        <f t="shared" si="899"/>
        <v>47246817.428427421</v>
      </c>
      <c r="BE1288" s="249">
        <f t="shared" si="899"/>
        <v>22553826.720826127</v>
      </c>
      <c r="BF1288" s="249">
        <f t="shared" si="899"/>
        <v>0</v>
      </c>
      <c r="BG1288" s="249">
        <f t="shared" si="899"/>
        <v>30970504.567317232</v>
      </c>
      <c r="BH1288" s="249">
        <f t="shared" si="899"/>
        <v>42340721.969812334</v>
      </c>
      <c r="BI1288" s="249">
        <f t="shared" si="899"/>
        <v>41041734.838118628</v>
      </c>
      <c r="BJ1288" s="249">
        <f t="shared" si="899"/>
        <v>121374075.60365659</v>
      </c>
      <c r="BK1288" s="249">
        <f t="shared" si="899"/>
        <v>0</v>
      </c>
      <c r="BL1288" s="249">
        <f t="shared" si="899"/>
        <v>0</v>
      </c>
      <c r="BM1288" s="249">
        <f t="shared" si="899"/>
        <v>0</v>
      </c>
      <c r="BN1288" s="249">
        <f t="shared" si="899"/>
        <v>0</v>
      </c>
      <c r="BO1288" s="249">
        <f t="shared" si="899"/>
        <v>61504594.218506619</v>
      </c>
      <c r="BP1288" s="249">
        <f t="shared" si="899"/>
        <v>46526459.485322423</v>
      </c>
      <c r="BQ1288" s="249">
        <f t="shared" si="899"/>
        <v>16117244.494028283</v>
      </c>
      <c r="BR1288" s="249">
        <f t="shared" si="899"/>
        <v>0</v>
      </c>
      <c r="BS1288" s="249">
        <f t="shared" si="899"/>
        <v>33577117.835576415</v>
      </c>
      <c r="BT1288" s="249">
        <f t="shared" si="899"/>
        <v>36155889.703873441</v>
      </c>
      <c r="BU1288" s="249">
        <f t="shared" si="899"/>
        <v>25143293.718045175</v>
      </c>
      <c r="BV1288" s="249">
        <f t="shared" si="899"/>
        <v>99857180.339073494</v>
      </c>
      <c r="BW1288" s="417">
        <f t="shared" si="729"/>
        <v>1770021539.2066331</v>
      </c>
    </row>
    <row r="1289" spans="1:75" x14ac:dyDescent="0.25">
      <c r="A1289" s="180" t="s">
        <v>1081</v>
      </c>
      <c r="O1289" s="249">
        <f>O1287+O1288</f>
        <v>90072100.055887118</v>
      </c>
      <c r="P1289" s="249">
        <f t="shared" ref="P1289:BV1289" si="900">P1287+P1288</f>
        <v>47180623.838798016</v>
      </c>
      <c r="Q1289" s="249">
        <f t="shared" si="900"/>
        <v>32145694.027976066</v>
      </c>
      <c r="R1289" s="249">
        <f t="shared" si="900"/>
        <v>17207597.438763957</v>
      </c>
      <c r="S1289" s="249">
        <f t="shared" si="900"/>
        <v>94191887.761745065</v>
      </c>
      <c r="T1289" s="249">
        <f t="shared" si="900"/>
        <v>93120860.262852773</v>
      </c>
      <c r="U1289" s="249">
        <f t="shared" si="900"/>
        <v>76796235.934187695</v>
      </c>
      <c r="V1289" s="249">
        <f t="shared" si="900"/>
        <v>40226599.7750507</v>
      </c>
      <c r="W1289" s="249">
        <f t="shared" si="900"/>
        <v>59388797.451675631</v>
      </c>
      <c r="X1289" s="249">
        <f t="shared" si="900"/>
        <v>74881146.390747458</v>
      </c>
      <c r="Y1289" s="249">
        <f t="shared" si="900"/>
        <v>64895701.975618079</v>
      </c>
      <c r="Z1289" s="249">
        <f t="shared" si="900"/>
        <v>101744206.08355258</v>
      </c>
      <c r="AA1289" s="249">
        <f t="shared" si="900"/>
        <v>53294584.139003731</v>
      </c>
      <c r="AB1289" s="249">
        <f t="shared" si="900"/>
        <v>44014373.886472128</v>
      </c>
      <c r="AC1289" s="249">
        <f t="shared" si="900"/>
        <v>31015037.27142847</v>
      </c>
      <c r="AD1289" s="249">
        <f t="shared" si="900"/>
        <v>18104016.794244654</v>
      </c>
      <c r="AE1289" s="249">
        <f t="shared" si="900"/>
        <v>52600985.519480169</v>
      </c>
      <c r="AF1289" s="249">
        <f t="shared" si="900"/>
        <v>64949289.080158308</v>
      </c>
      <c r="AG1289" s="249">
        <f t="shared" si="900"/>
        <v>51397884.209377445</v>
      </c>
      <c r="AH1289" s="249">
        <f t="shared" si="900"/>
        <v>26527940.237098034</v>
      </c>
      <c r="AI1289" s="249">
        <f t="shared" si="900"/>
        <v>36894631.128793597</v>
      </c>
      <c r="AJ1289" s="249">
        <f t="shared" si="900"/>
        <v>50485980.982106514</v>
      </c>
      <c r="AK1289" s="249">
        <f t="shared" si="900"/>
        <v>59214828.72331278</v>
      </c>
      <c r="AL1289" s="249">
        <f t="shared" si="900"/>
        <v>134980711.0496828</v>
      </c>
      <c r="AM1289" s="249">
        <f t="shared" si="900"/>
        <v>69667463.767578214</v>
      </c>
      <c r="AN1289" s="249">
        <f t="shared" si="900"/>
        <v>55648979.252650306</v>
      </c>
      <c r="AO1289" s="249">
        <f t="shared" si="900"/>
        <v>41845221.327525437</v>
      </c>
      <c r="AP1289" s="249">
        <f t="shared" si="900"/>
        <v>21918925.457275227</v>
      </c>
      <c r="AQ1289" s="249">
        <f t="shared" si="900"/>
        <v>93599788.824535772</v>
      </c>
      <c r="AR1289" s="249">
        <f t="shared" si="900"/>
        <v>85867328.368410796</v>
      </c>
      <c r="AS1289" s="249">
        <f t="shared" si="900"/>
        <v>61316619.712599173</v>
      </c>
      <c r="AT1289" s="249">
        <f t="shared" si="900"/>
        <v>32118229.373266231</v>
      </c>
      <c r="AU1289" s="249">
        <f t="shared" si="900"/>
        <v>53004453.674673066</v>
      </c>
      <c r="AV1289" s="249">
        <f t="shared" si="900"/>
        <v>64980118.653691232</v>
      </c>
      <c r="AW1289" s="249">
        <f t="shared" si="900"/>
        <v>60470483.388811961</v>
      </c>
      <c r="AX1289" s="249">
        <f t="shared" si="900"/>
        <v>135866999.98152238</v>
      </c>
      <c r="AY1289" s="249">
        <f t="shared" si="900"/>
        <v>71168428.561749816</v>
      </c>
      <c r="AZ1289" s="249">
        <f t="shared" si="900"/>
        <v>48052841.223335087</v>
      </c>
      <c r="BA1289" s="249">
        <f t="shared" si="900"/>
        <v>45968640.717136875</v>
      </c>
      <c r="BB1289" s="249">
        <f t="shared" si="900"/>
        <v>25073804.02752921</v>
      </c>
      <c r="BC1289" s="249">
        <f t="shared" si="900"/>
        <v>99534388.103558525</v>
      </c>
      <c r="BD1289" s="249">
        <f t="shared" si="900"/>
        <v>101538301.84855025</v>
      </c>
      <c r="BE1289" s="249">
        <f t="shared" si="900"/>
        <v>77938355.001853526</v>
      </c>
      <c r="BF1289" s="249">
        <f t="shared" si="900"/>
        <v>42511830.001011014</v>
      </c>
      <c r="BG1289" s="249">
        <f t="shared" si="900"/>
        <v>62119655.572696887</v>
      </c>
      <c r="BH1289" s="249">
        <f t="shared" si="900"/>
        <v>76224170.464010626</v>
      </c>
      <c r="BI1289" s="249">
        <f t="shared" si="900"/>
        <v>82618555.091215342</v>
      </c>
      <c r="BJ1289" s="249">
        <f t="shared" si="900"/>
        <v>166438742.01704678</v>
      </c>
      <c r="BK1289" s="249">
        <f t="shared" si="900"/>
        <v>90784768.372934595</v>
      </c>
      <c r="BL1289" s="249">
        <f t="shared" si="900"/>
        <v>84687261.916929722</v>
      </c>
      <c r="BM1289" s="249">
        <f t="shared" si="900"/>
        <v>66175222.908941135</v>
      </c>
      <c r="BN1289" s="249">
        <f t="shared" si="900"/>
        <v>45577336.109933764</v>
      </c>
      <c r="BO1289" s="249">
        <f t="shared" si="900"/>
        <v>96584554.724267632</v>
      </c>
      <c r="BP1289" s="249">
        <f t="shared" si="900"/>
        <v>97837004.182589605</v>
      </c>
      <c r="BQ1289" s="249">
        <f t="shared" si="900"/>
        <v>68093152.966029003</v>
      </c>
      <c r="BR1289" s="249">
        <f t="shared" si="900"/>
        <v>36174487.513202906</v>
      </c>
      <c r="BS1289" s="249">
        <f t="shared" si="900"/>
        <v>59105234.335432999</v>
      </c>
      <c r="BT1289" s="249">
        <f t="shared" si="900"/>
        <v>67555545.444572225</v>
      </c>
      <c r="BU1289" s="249">
        <f t="shared" si="900"/>
        <v>61032177.235474169</v>
      </c>
      <c r="BV1289" s="249">
        <f t="shared" si="900"/>
        <v>132280524.49541914</v>
      </c>
      <c r="BW1289" s="417">
        <f t="shared" si="729"/>
        <v>3996711308.6359749</v>
      </c>
    </row>
    <row r="1290" spans="1:75" x14ac:dyDescent="0.25">
      <c r="A1290" s="180" t="s">
        <v>1082</v>
      </c>
      <c r="O1290" s="249">
        <f>(O1289/O1282)*O1283</f>
        <v>42891476.217089102</v>
      </c>
      <c r="P1290" s="249">
        <f t="shared" ref="P1290:BV1290" si="901">(P1289/P1282)*P1283</f>
        <v>15034929.810821949</v>
      </c>
      <c r="Q1290" s="249">
        <f t="shared" si="901"/>
        <v>14938096.589212108</v>
      </c>
      <c r="R1290" s="249">
        <f t="shared" si="901"/>
        <v>7908475.8508422403</v>
      </c>
      <c r="S1290" s="249">
        <f t="shared" si="901"/>
        <v>44853279.886545263</v>
      </c>
      <c r="T1290" s="249">
        <f t="shared" si="901"/>
        <v>44343266.79183466</v>
      </c>
      <c r="U1290" s="249">
        <f t="shared" si="901"/>
        <v>36569636.159136996</v>
      </c>
      <c r="V1290" s="249">
        <f t="shared" si="901"/>
        <v>13782934.255582005</v>
      </c>
      <c r="W1290" s="249">
        <f t="shared" si="901"/>
        <v>28280379.738893159</v>
      </c>
      <c r="X1290" s="249">
        <f t="shared" si="901"/>
        <v>35657688.757498786</v>
      </c>
      <c r="Y1290" s="249">
        <f t="shared" si="901"/>
        <v>30902715.226484802</v>
      </c>
      <c r="Z1290" s="249">
        <f t="shared" si="901"/>
        <v>48449621.944548853</v>
      </c>
      <c r="AA1290" s="249">
        <f t="shared" si="901"/>
        <v>9280210.2525316011</v>
      </c>
      <c r="AB1290" s="249">
        <f t="shared" si="901"/>
        <v>12999336.615043659</v>
      </c>
      <c r="AC1290" s="249">
        <f t="shared" si="901"/>
        <v>12911020.477183815</v>
      </c>
      <c r="AD1290" s="249">
        <f t="shared" si="901"/>
        <v>6581193.650007044</v>
      </c>
      <c r="AE1290" s="249">
        <f t="shared" si="901"/>
        <v>25452089.767490402</v>
      </c>
      <c r="AF1290" s="249">
        <f t="shared" si="901"/>
        <v>31427075.361366924</v>
      </c>
      <c r="AG1290" s="249">
        <f t="shared" si="901"/>
        <v>24869943.972279411</v>
      </c>
      <c r="AH1290" s="249">
        <f t="shared" si="901"/>
        <v>8751423.7425384987</v>
      </c>
      <c r="AI1290" s="249">
        <f t="shared" si="901"/>
        <v>17852240.868771095</v>
      </c>
      <c r="AJ1290" s="249">
        <f t="shared" si="901"/>
        <v>24428700.475212824</v>
      </c>
      <c r="AK1290" s="249">
        <f t="shared" si="901"/>
        <v>28652336.479022313</v>
      </c>
      <c r="AL1290" s="249">
        <f t="shared" si="901"/>
        <v>65313247.282104574</v>
      </c>
      <c r="AM1290" s="249">
        <f t="shared" si="901"/>
        <v>14018484.514927907</v>
      </c>
      <c r="AN1290" s="249">
        <f t="shared" si="901"/>
        <v>21295720.196702685</v>
      </c>
      <c r="AO1290" s="249">
        <f t="shared" si="901"/>
        <v>19926295.87025021</v>
      </c>
      <c r="AP1290" s="249">
        <f t="shared" si="901"/>
        <v>10325004.372846154</v>
      </c>
      <c r="AQ1290" s="249">
        <f t="shared" si="901"/>
        <v>44571328.011683702</v>
      </c>
      <c r="AR1290" s="249">
        <f t="shared" si="901"/>
        <v>40889203.984957524</v>
      </c>
      <c r="AS1290" s="249">
        <f t="shared" si="901"/>
        <v>29198390.339332942</v>
      </c>
      <c r="AT1290" s="249">
        <f t="shared" si="901"/>
        <v>10360012.677318826</v>
      </c>
      <c r="AU1290" s="249">
        <f t="shared" si="901"/>
        <v>25240216.035558607</v>
      </c>
      <c r="AV1290" s="249">
        <f t="shared" si="901"/>
        <v>30942913.644614875</v>
      </c>
      <c r="AW1290" s="249">
        <f t="shared" si="901"/>
        <v>28795468.280386649</v>
      </c>
      <c r="AX1290" s="249">
        <f t="shared" si="901"/>
        <v>64698571.419772573</v>
      </c>
      <c r="AY1290" s="249">
        <f t="shared" si="901"/>
        <v>23115587.338414732</v>
      </c>
      <c r="AZ1290" s="249">
        <f t="shared" si="901"/>
        <v>19169259.604217868</v>
      </c>
      <c r="BA1290" s="249">
        <f t="shared" si="901"/>
        <v>20894836.689607665</v>
      </c>
      <c r="BB1290" s="249">
        <f t="shared" si="901"/>
        <v>10505077.027855283</v>
      </c>
      <c r="BC1290" s="249">
        <f t="shared" si="901"/>
        <v>45242903.683435701</v>
      </c>
      <c r="BD1290" s="249">
        <f t="shared" si="901"/>
        <v>46153773.567522839</v>
      </c>
      <c r="BE1290" s="249">
        <f t="shared" si="901"/>
        <v>35426525.000842512</v>
      </c>
      <c r="BF1290" s="249">
        <f t="shared" si="901"/>
        <v>11362678.995631361</v>
      </c>
      <c r="BG1290" s="249">
        <f t="shared" si="901"/>
        <v>28236207.078498587</v>
      </c>
      <c r="BH1290" s="249">
        <f t="shared" si="901"/>
        <v>34647350.210913919</v>
      </c>
      <c r="BI1290" s="249">
        <f t="shared" si="901"/>
        <v>37553888.677825153</v>
      </c>
      <c r="BJ1290" s="249">
        <f t="shared" si="901"/>
        <v>75653973.644112185</v>
      </c>
      <c r="BK1290" s="249">
        <f t="shared" si="901"/>
        <v>6097506.4560048692</v>
      </c>
      <c r="BL1290" s="249">
        <f t="shared" si="901"/>
        <v>18512039.007988591</v>
      </c>
      <c r="BM1290" s="249">
        <f t="shared" si="901"/>
        <v>20597886.799007371</v>
      </c>
      <c r="BN1290" s="249">
        <f t="shared" si="901"/>
        <v>10497375.604172761</v>
      </c>
      <c r="BO1290" s="249">
        <f t="shared" si="901"/>
        <v>45274010.02700045</v>
      </c>
      <c r="BP1290" s="249">
        <f t="shared" si="901"/>
        <v>45861095.71058888</v>
      </c>
      <c r="BQ1290" s="249">
        <f t="shared" si="901"/>
        <v>31918665.452826094</v>
      </c>
      <c r="BR1290" s="249">
        <f t="shared" si="901"/>
        <v>10646371.01334632</v>
      </c>
      <c r="BS1290" s="249">
        <f t="shared" si="901"/>
        <v>27705578.594734218</v>
      </c>
      <c r="BT1290" s="249">
        <f t="shared" si="901"/>
        <v>31666661.927143231</v>
      </c>
      <c r="BU1290" s="249">
        <f t="shared" si="901"/>
        <v>28608833.079128515</v>
      </c>
      <c r="BV1290" s="249">
        <f t="shared" si="901"/>
        <v>62006495.857227728</v>
      </c>
      <c r="BW1290" s="417">
        <f t="shared" si="729"/>
        <v>1699747510.5684421</v>
      </c>
    </row>
    <row r="1291" spans="1:75" x14ac:dyDescent="0.25">
      <c r="A1291" s="180" t="s">
        <v>1083</v>
      </c>
      <c r="O1291" s="249">
        <f>O1289-O1290</f>
        <v>47180623.838798016</v>
      </c>
      <c r="P1291" s="249">
        <f t="shared" ref="P1291:BV1291" si="902">P1289-P1290</f>
        <v>32145694.027976066</v>
      </c>
      <c r="Q1291" s="249">
        <f t="shared" si="902"/>
        <v>17207597.438763957</v>
      </c>
      <c r="R1291" s="249">
        <f t="shared" si="902"/>
        <v>9299121.5879217163</v>
      </c>
      <c r="S1291" s="249">
        <f t="shared" si="902"/>
        <v>49338607.875199802</v>
      </c>
      <c r="T1291" s="249">
        <f t="shared" si="902"/>
        <v>48777593.471018113</v>
      </c>
      <c r="U1291" s="249">
        <f t="shared" si="902"/>
        <v>40226599.7750507</v>
      </c>
      <c r="V1291" s="249">
        <f t="shared" si="902"/>
        <v>26443665.519468695</v>
      </c>
      <c r="W1291" s="249">
        <f t="shared" si="902"/>
        <v>31108417.712782472</v>
      </c>
      <c r="X1291" s="249">
        <f t="shared" si="902"/>
        <v>39223457.633248672</v>
      </c>
      <c r="Y1291" s="249">
        <f t="shared" si="902"/>
        <v>33992986.749133274</v>
      </c>
      <c r="Z1291" s="249">
        <f t="shared" si="902"/>
        <v>53294584.139003731</v>
      </c>
      <c r="AA1291" s="249">
        <f t="shared" si="902"/>
        <v>44014373.886472128</v>
      </c>
      <c r="AB1291" s="249">
        <f t="shared" si="902"/>
        <v>31015037.27142847</v>
      </c>
      <c r="AC1291" s="249">
        <f t="shared" si="902"/>
        <v>18104016.794244654</v>
      </c>
      <c r="AD1291" s="249">
        <f t="shared" si="902"/>
        <v>11522823.144237611</v>
      </c>
      <c r="AE1291" s="249">
        <f t="shared" si="902"/>
        <v>27148895.751989767</v>
      </c>
      <c r="AF1291" s="249">
        <f t="shared" si="902"/>
        <v>33522213.718791384</v>
      </c>
      <c r="AG1291" s="249">
        <f t="shared" si="902"/>
        <v>26527940.237098034</v>
      </c>
      <c r="AH1291" s="249">
        <f t="shared" si="902"/>
        <v>17776516.494559534</v>
      </c>
      <c r="AI1291" s="249">
        <f t="shared" si="902"/>
        <v>19042390.260022502</v>
      </c>
      <c r="AJ1291" s="249">
        <f t="shared" si="902"/>
        <v>26057280.506893691</v>
      </c>
      <c r="AK1291" s="249">
        <f t="shared" si="902"/>
        <v>30562492.244290467</v>
      </c>
      <c r="AL1291" s="249">
        <f t="shared" si="902"/>
        <v>69667463.767578214</v>
      </c>
      <c r="AM1291" s="249">
        <f t="shared" si="902"/>
        <v>55648979.252650306</v>
      </c>
      <c r="AN1291" s="249">
        <f t="shared" si="902"/>
        <v>34353259.055947617</v>
      </c>
      <c r="AO1291" s="249">
        <f t="shared" si="902"/>
        <v>21918925.457275227</v>
      </c>
      <c r="AP1291" s="249">
        <f t="shared" si="902"/>
        <v>11593921.084429072</v>
      </c>
      <c r="AQ1291" s="249">
        <f t="shared" si="902"/>
        <v>49028460.81285207</v>
      </c>
      <c r="AR1291" s="249">
        <f t="shared" si="902"/>
        <v>44978124.383453272</v>
      </c>
      <c r="AS1291" s="249">
        <f t="shared" si="902"/>
        <v>32118229.373266231</v>
      </c>
      <c r="AT1291" s="249">
        <f t="shared" si="902"/>
        <v>21758216.695947405</v>
      </c>
      <c r="AU1291" s="249">
        <f t="shared" si="902"/>
        <v>27764237.639114458</v>
      </c>
      <c r="AV1291" s="249">
        <f t="shared" si="902"/>
        <v>34037205.009076357</v>
      </c>
      <c r="AW1291" s="249">
        <f t="shared" si="902"/>
        <v>31675015.108425312</v>
      </c>
      <c r="AX1291" s="249">
        <f t="shared" si="902"/>
        <v>71168428.561749816</v>
      </c>
      <c r="AY1291" s="249">
        <f t="shared" si="902"/>
        <v>48052841.223335087</v>
      </c>
      <c r="AZ1291" s="249">
        <f t="shared" si="902"/>
        <v>28883581.619117219</v>
      </c>
      <c r="BA1291" s="249">
        <f t="shared" si="902"/>
        <v>25073804.02752921</v>
      </c>
      <c r="BB1291" s="249">
        <f t="shared" si="902"/>
        <v>14568726.999673927</v>
      </c>
      <c r="BC1291" s="249">
        <f t="shared" si="902"/>
        <v>54291484.420122825</v>
      </c>
      <c r="BD1291" s="249">
        <f t="shared" si="902"/>
        <v>55384528.281027406</v>
      </c>
      <c r="BE1291" s="249">
        <f t="shared" si="902"/>
        <v>42511830.001011014</v>
      </c>
      <c r="BF1291" s="249">
        <f t="shared" si="902"/>
        <v>31149151.005379654</v>
      </c>
      <c r="BG1291" s="249">
        <f t="shared" si="902"/>
        <v>33883448.4941983</v>
      </c>
      <c r="BH1291" s="249">
        <f t="shared" si="902"/>
        <v>41576820.253096707</v>
      </c>
      <c r="BI1291" s="249">
        <f t="shared" si="902"/>
        <v>45064666.413390189</v>
      </c>
      <c r="BJ1291" s="249">
        <f t="shared" si="902"/>
        <v>90784768.372934595</v>
      </c>
      <c r="BK1291" s="249">
        <f t="shared" si="902"/>
        <v>84687261.916929722</v>
      </c>
      <c r="BL1291" s="249">
        <f t="shared" si="902"/>
        <v>66175222.908941135</v>
      </c>
      <c r="BM1291" s="249">
        <f t="shared" si="902"/>
        <v>45577336.109933764</v>
      </c>
      <c r="BN1291" s="249">
        <f t="shared" si="902"/>
        <v>35079960.505761005</v>
      </c>
      <c r="BO1291" s="249">
        <f t="shared" si="902"/>
        <v>51310544.697267182</v>
      </c>
      <c r="BP1291" s="249">
        <f t="shared" si="902"/>
        <v>51975908.472000726</v>
      </c>
      <c r="BQ1291" s="249">
        <f t="shared" si="902"/>
        <v>36174487.513202906</v>
      </c>
      <c r="BR1291" s="249">
        <f t="shared" si="902"/>
        <v>25528116.499856584</v>
      </c>
      <c r="BS1291" s="249">
        <f t="shared" si="902"/>
        <v>31399655.740698781</v>
      </c>
      <c r="BT1291" s="249">
        <f t="shared" si="902"/>
        <v>35888883.517428994</v>
      </c>
      <c r="BU1291" s="249">
        <f t="shared" si="902"/>
        <v>32423344.156345654</v>
      </c>
      <c r="BV1291" s="249">
        <f t="shared" si="902"/>
        <v>70274028.638191417</v>
      </c>
      <c r="BW1291" s="417">
        <f t="shared" si="729"/>
        <v>2296963798.0675325</v>
      </c>
    </row>
    <row r="1292" spans="1:75" ht="16.5" thickBot="1" x14ac:dyDescent="0.3">
      <c r="BW1292" s="224">
        <f t="shared" si="729"/>
        <v>0</v>
      </c>
    </row>
    <row r="1293" spans="1:75" ht="16.5" thickBot="1" x14ac:dyDescent="0.3">
      <c r="A1293" s="387" t="s">
        <v>1089</v>
      </c>
      <c r="BW1293" s="224">
        <f t="shared" si="729"/>
        <v>0</v>
      </c>
    </row>
    <row r="1294" spans="1:75" x14ac:dyDescent="0.25">
      <c r="A1294" s="636" t="s">
        <v>1078</v>
      </c>
      <c r="BW1294" s="224">
        <f t="shared" si="729"/>
        <v>0</v>
      </c>
    </row>
    <row r="1295" spans="1:75" x14ac:dyDescent="0.25">
      <c r="A1295" s="180" t="s">
        <v>1079</v>
      </c>
      <c r="O1295" s="229">
        <f t="shared" ref="O1295:AT1295" si="903">N803</f>
        <v>0</v>
      </c>
      <c r="P1295" s="229">
        <f t="shared" si="903"/>
        <v>21.031581935707202</v>
      </c>
      <c r="Q1295" s="229">
        <f t="shared" si="903"/>
        <v>12.184835138367843</v>
      </c>
      <c r="R1295" s="229">
        <f t="shared" si="903"/>
        <v>7.3248073997124035</v>
      </c>
      <c r="S1295" s="229">
        <f t="shared" si="903"/>
        <v>3.8778744056675989</v>
      </c>
      <c r="T1295" s="229">
        <f t="shared" si="903"/>
        <v>15.012118397874003</v>
      </c>
      <c r="U1295" s="229">
        <f t="shared" si="903"/>
        <v>15.448980120896403</v>
      </c>
      <c r="V1295" s="229">
        <f t="shared" si="903"/>
        <v>12.197495818903198</v>
      </c>
      <c r="W1295" s="229">
        <f t="shared" si="903"/>
        <v>6.680877095443198</v>
      </c>
      <c r="X1295" s="229">
        <f t="shared" si="903"/>
        <v>10.273855159651198</v>
      </c>
      <c r="Y1295" s="229">
        <f t="shared" si="903"/>
        <v>12.136582861806003</v>
      </c>
      <c r="Z1295" s="229">
        <f t="shared" si="903"/>
        <v>12.392196190920004</v>
      </c>
      <c r="AA1295" s="229">
        <f t="shared" si="903"/>
        <v>25.428220958587193</v>
      </c>
      <c r="AB1295" s="229">
        <f t="shared" si="903"/>
        <v>18.354595878808794</v>
      </c>
      <c r="AC1295" s="229">
        <f t="shared" si="903"/>
        <v>8.4461529665837976</v>
      </c>
      <c r="AD1295" s="229">
        <f t="shared" si="903"/>
        <v>7.8729007871800007</v>
      </c>
      <c r="AE1295" s="229">
        <f t="shared" si="903"/>
        <v>4.01308980644</v>
      </c>
      <c r="AF1295" s="229">
        <f t="shared" si="903"/>
        <v>16.763011353660001</v>
      </c>
      <c r="AG1295" s="229">
        <f t="shared" si="903"/>
        <v>17.099851952040002</v>
      </c>
      <c r="AH1295" s="229">
        <f t="shared" si="903"/>
        <v>13.200676775</v>
      </c>
      <c r="AI1295" s="229">
        <f t="shared" si="903"/>
        <v>7.3942344547500047</v>
      </c>
      <c r="AJ1295" s="229">
        <f t="shared" si="903"/>
        <v>11.26254786228</v>
      </c>
      <c r="AK1295" s="229">
        <f t="shared" si="903"/>
        <v>13.368947926620006</v>
      </c>
      <c r="AL1295" s="229">
        <f t="shared" si="903"/>
        <v>13.566307829359999</v>
      </c>
      <c r="AM1295" s="229">
        <f t="shared" si="903"/>
        <v>28.367928731999996</v>
      </c>
      <c r="AN1295" s="229">
        <f t="shared" si="903"/>
        <v>21.451052305459999</v>
      </c>
      <c r="AO1295" s="229">
        <f t="shared" si="903"/>
        <v>10.94350672463</v>
      </c>
      <c r="AP1295" s="229">
        <f t="shared" si="903"/>
        <v>9.4628623574939983</v>
      </c>
      <c r="AQ1295" s="229">
        <f t="shared" si="903"/>
        <v>4.9032743394440015</v>
      </c>
      <c r="AR1295" s="229">
        <f t="shared" si="903"/>
        <v>19.690615451858001</v>
      </c>
      <c r="AS1295" s="229">
        <f t="shared" si="903"/>
        <v>19.863932775544001</v>
      </c>
      <c r="AT1295" s="229">
        <f t="shared" si="903"/>
        <v>15.831176155833997</v>
      </c>
      <c r="AU1295" s="229">
        <f t="shared" ref="AU1295:BV1295" si="904">AT803</f>
        <v>9.3498710710239941</v>
      </c>
      <c r="AV1295" s="229">
        <f t="shared" si="904"/>
        <v>13.362828560301997</v>
      </c>
      <c r="AW1295" s="229">
        <f t="shared" si="904"/>
        <v>15.650721406060001</v>
      </c>
      <c r="AX1295" s="229">
        <f t="shared" si="904"/>
        <v>16.037061907411999</v>
      </c>
      <c r="AY1295" s="229">
        <f t="shared" si="904"/>
        <v>33.099823759782005</v>
      </c>
      <c r="AZ1295" s="229">
        <f t="shared" si="904"/>
        <v>22.733561820498721</v>
      </c>
      <c r="BA1295" s="229">
        <f t="shared" si="904"/>
        <v>14.1370436645784</v>
      </c>
      <c r="BB1295" s="229">
        <f t="shared" si="904"/>
        <v>8.8728809166047107</v>
      </c>
      <c r="BC1295" s="229">
        <f t="shared" si="904"/>
        <v>4.4609249104243567</v>
      </c>
      <c r="BD1295" s="229">
        <f t="shared" si="904"/>
        <v>18.678993049497489</v>
      </c>
      <c r="BE1295" s="229">
        <f t="shared" si="904"/>
        <v>18.176172233015517</v>
      </c>
      <c r="BF1295" s="229">
        <f t="shared" si="904"/>
        <v>14.92854512945469</v>
      </c>
      <c r="BG1295" s="229">
        <f t="shared" si="904"/>
        <v>9.6083549243986521</v>
      </c>
      <c r="BH1295" s="229">
        <f t="shared" si="904"/>
        <v>12.564115332071035</v>
      </c>
      <c r="BI1295" s="229">
        <f t="shared" si="904"/>
        <v>14.432832716265469</v>
      </c>
      <c r="BJ1295" s="229">
        <f t="shared" si="904"/>
        <v>14.947476991663281</v>
      </c>
      <c r="BK1295" s="229">
        <f t="shared" si="904"/>
        <v>30.95409032106873</v>
      </c>
      <c r="BL1295" s="229">
        <f t="shared" si="904"/>
        <v>27.672603145880732</v>
      </c>
      <c r="BM1295" s="229">
        <f t="shared" si="904"/>
        <v>17.710003019156733</v>
      </c>
      <c r="BN1295" s="229">
        <f t="shared" si="904"/>
        <v>10.346128929528</v>
      </c>
      <c r="BO1295" s="229">
        <f t="shared" si="904"/>
        <v>5.2727351345424012</v>
      </c>
      <c r="BP1295" s="229">
        <f t="shared" si="904"/>
        <v>21.624734244960003</v>
      </c>
      <c r="BQ1295" s="229">
        <f t="shared" si="904"/>
        <v>21.283513660953606</v>
      </c>
      <c r="BR1295" s="229">
        <f t="shared" si="904"/>
        <v>17.367351264177604</v>
      </c>
      <c r="BS1295" s="229">
        <f t="shared" si="904"/>
        <v>11.1607523155776</v>
      </c>
      <c r="BT1295" s="229">
        <f t="shared" si="904"/>
        <v>14.613174470596801</v>
      </c>
      <c r="BU1295" s="229">
        <f t="shared" si="904"/>
        <v>16.872491522712</v>
      </c>
      <c r="BV1295" s="229">
        <f t="shared" si="904"/>
        <v>17.429612053324806</v>
      </c>
      <c r="BW1295" s="418">
        <f t="shared" si="729"/>
        <v>869.19449039405458</v>
      </c>
    </row>
    <row r="1296" spans="1:75" x14ac:dyDescent="0.25">
      <c r="A1296" s="180" t="s">
        <v>1080</v>
      </c>
      <c r="O1296" s="229">
        <f t="shared" ref="O1296:AT1296" si="905">O806</f>
        <v>46.269480258555845</v>
      </c>
      <c r="P1296" s="229">
        <f t="shared" si="905"/>
        <v>0</v>
      </c>
      <c r="Q1296" s="229">
        <f t="shared" si="905"/>
        <v>3.9297411409994449</v>
      </c>
      <c r="R1296" s="229">
        <f t="shared" si="905"/>
        <v>1.206516292756314</v>
      </c>
      <c r="S1296" s="229">
        <f t="shared" si="905"/>
        <v>29.148786069655209</v>
      </c>
      <c r="T1296" s="229">
        <f t="shared" si="905"/>
        <v>18.975637868098083</v>
      </c>
      <c r="U1296" s="229">
        <f t="shared" si="905"/>
        <v>11.385510680690635</v>
      </c>
      <c r="V1296" s="229">
        <f t="shared" si="905"/>
        <v>0</v>
      </c>
      <c r="W1296" s="229">
        <f t="shared" si="905"/>
        <v>15.92160425578944</v>
      </c>
      <c r="X1296" s="229">
        <f t="shared" si="905"/>
        <v>16.426627136322008</v>
      </c>
      <c r="Y1296" s="229">
        <f t="shared" si="905"/>
        <v>15.126248758218006</v>
      </c>
      <c r="Z1296" s="229">
        <f t="shared" si="905"/>
        <v>43.549889917971825</v>
      </c>
      <c r="AA1296" s="229">
        <f t="shared" si="905"/>
        <v>0</v>
      </c>
      <c r="AB1296" s="229">
        <f t="shared" si="905"/>
        <v>0</v>
      </c>
      <c r="AC1296" s="229">
        <f t="shared" si="905"/>
        <v>9.2678738045712041</v>
      </c>
      <c r="AD1296" s="229">
        <f t="shared" si="905"/>
        <v>1.1565512773099993</v>
      </c>
      <c r="AE1296" s="229">
        <f t="shared" si="905"/>
        <v>33.703685739295004</v>
      </c>
      <c r="AF1296" s="229">
        <f t="shared" si="905"/>
        <v>21.711655538430005</v>
      </c>
      <c r="AG1296" s="229">
        <f t="shared" si="905"/>
        <v>12.601670791709996</v>
      </c>
      <c r="AH1296" s="229">
        <f t="shared" si="905"/>
        <v>0</v>
      </c>
      <c r="AI1296" s="229">
        <f t="shared" si="905"/>
        <v>17.946498235379995</v>
      </c>
      <c r="AJ1296" s="229">
        <f t="shared" si="905"/>
        <v>18.817584972615009</v>
      </c>
      <c r="AK1296" s="229">
        <f t="shared" si="905"/>
        <v>17.155244689439993</v>
      </c>
      <c r="AL1296" s="229">
        <f t="shared" si="905"/>
        <v>50.261531817639991</v>
      </c>
      <c r="AM1296" s="229">
        <f t="shared" si="905"/>
        <v>0</v>
      </c>
      <c r="AN1296" s="229">
        <f t="shared" si="905"/>
        <v>0</v>
      </c>
      <c r="AO1296" s="229">
        <f t="shared" si="905"/>
        <v>9.4380429684339955</v>
      </c>
      <c r="AP1296" s="229">
        <f t="shared" si="905"/>
        <v>1.0980362197700035</v>
      </c>
      <c r="AQ1296" s="229">
        <f t="shared" si="905"/>
        <v>37.507282018403998</v>
      </c>
      <c r="AR1296" s="229">
        <f t="shared" si="905"/>
        <v>23.093239757005996</v>
      </c>
      <c r="AS1296" s="229">
        <f t="shared" si="905"/>
        <v>14.233985098559998</v>
      </c>
      <c r="AT1296" s="229">
        <f t="shared" si="905"/>
        <v>0</v>
      </c>
      <c r="AU1296" s="229">
        <f t="shared" ref="AU1296:BV1296" si="906">AU806</f>
        <v>19.431605828087999</v>
      </c>
      <c r="AV1296" s="229">
        <f t="shared" si="906"/>
        <v>20.346417545058003</v>
      </c>
      <c r="AW1296" s="229">
        <f t="shared" si="906"/>
        <v>18.890642702211998</v>
      </c>
      <c r="AX1296" s="229">
        <f t="shared" si="906"/>
        <v>55.254866190580017</v>
      </c>
      <c r="AY1296" s="229">
        <f t="shared" si="906"/>
        <v>0</v>
      </c>
      <c r="AZ1296" s="229">
        <f t="shared" si="906"/>
        <v>0</v>
      </c>
      <c r="BA1296" s="229">
        <f t="shared" si="906"/>
        <v>4.5945938260315451</v>
      </c>
      <c r="BB1296" s="229">
        <f t="shared" si="906"/>
        <v>0.54462722762448657</v>
      </c>
      <c r="BC1296" s="229">
        <f t="shared" si="906"/>
        <v>34.972504860737018</v>
      </c>
      <c r="BD1296" s="229">
        <f t="shared" si="906"/>
        <v>19.692926109090823</v>
      </c>
      <c r="BE1296" s="229">
        <f t="shared" si="906"/>
        <v>13.339645262499939</v>
      </c>
      <c r="BF1296" s="229">
        <f t="shared" si="906"/>
        <v>0</v>
      </c>
      <c r="BG1296" s="229">
        <f t="shared" si="906"/>
        <v>16.915888554417975</v>
      </c>
      <c r="BH1296" s="229">
        <f t="shared" si="906"/>
        <v>17.905198180044955</v>
      </c>
      <c r="BI1296" s="229">
        <f t="shared" si="906"/>
        <v>17.122952043912566</v>
      </c>
      <c r="BJ1296" s="229">
        <f t="shared" si="906"/>
        <v>50.400047019481818</v>
      </c>
      <c r="BK1296" s="229">
        <f t="shared" si="906"/>
        <v>0</v>
      </c>
      <c r="BL1296" s="229">
        <f t="shared" si="906"/>
        <v>0</v>
      </c>
      <c r="BM1296" s="229">
        <f t="shared" si="906"/>
        <v>3.7212640491512659</v>
      </c>
      <c r="BN1296" s="229">
        <f t="shared" si="906"/>
        <v>0.57596527773840123</v>
      </c>
      <c r="BO1296" s="229">
        <f t="shared" si="906"/>
        <v>39.5213572300176</v>
      </c>
      <c r="BP1296" s="229">
        <f t="shared" si="906"/>
        <v>22.462544052729605</v>
      </c>
      <c r="BQ1296" s="229">
        <f t="shared" si="906"/>
        <v>14.691713957699999</v>
      </c>
      <c r="BR1296" s="229">
        <f t="shared" si="906"/>
        <v>0</v>
      </c>
      <c r="BS1296" s="229">
        <f t="shared" si="906"/>
        <v>19.109394802087202</v>
      </c>
      <c r="BT1296" s="229">
        <f t="shared" si="906"/>
        <v>20.336986540735197</v>
      </c>
      <c r="BU1296" s="229">
        <f t="shared" si="906"/>
        <v>19.23170487346081</v>
      </c>
      <c r="BV1296" s="229">
        <f t="shared" si="906"/>
        <v>57.107574656819992</v>
      </c>
      <c r="BW1296" s="418">
        <f t="shared" si="729"/>
        <v>956.10334609784138</v>
      </c>
    </row>
    <row r="1297" spans="1:75" x14ac:dyDescent="0.25">
      <c r="A1297" s="180" t="s">
        <v>1081</v>
      </c>
      <c r="O1297" s="229">
        <f>O1295+O1296</f>
        <v>46.269480258555845</v>
      </c>
      <c r="P1297" s="229">
        <f t="shared" ref="P1297:BV1297" si="907">P1295+P1296</f>
        <v>21.031581935707202</v>
      </c>
      <c r="Q1297" s="229">
        <f t="shared" si="907"/>
        <v>16.114576279367288</v>
      </c>
      <c r="R1297" s="229">
        <f t="shared" si="907"/>
        <v>8.5313236924687175</v>
      </c>
      <c r="S1297" s="229">
        <f t="shared" si="907"/>
        <v>33.026660475322807</v>
      </c>
      <c r="T1297" s="229">
        <f t="shared" si="907"/>
        <v>33.987756265972088</v>
      </c>
      <c r="U1297" s="229">
        <f t="shared" si="907"/>
        <v>26.834490801587037</v>
      </c>
      <c r="V1297" s="229">
        <f t="shared" si="907"/>
        <v>12.197495818903198</v>
      </c>
      <c r="W1297" s="229">
        <f t="shared" si="907"/>
        <v>22.602481351232637</v>
      </c>
      <c r="X1297" s="229">
        <f t="shared" si="907"/>
        <v>26.700482295973206</v>
      </c>
      <c r="Y1297" s="229">
        <f t="shared" si="907"/>
        <v>27.262831620024009</v>
      </c>
      <c r="Z1297" s="229">
        <f t="shared" si="907"/>
        <v>55.942086108891829</v>
      </c>
      <c r="AA1297" s="229">
        <f t="shared" si="907"/>
        <v>25.428220958587193</v>
      </c>
      <c r="AB1297" s="229">
        <f t="shared" si="907"/>
        <v>18.354595878808794</v>
      </c>
      <c r="AC1297" s="229">
        <f t="shared" si="907"/>
        <v>17.714026771155002</v>
      </c>
      <c r="AD1297" s="229">
        <f t="shared" si="907"/>
        <v>9.02945206449</v>
      </c>
      <c r="AE1297" s="229">
        <f t="shared" si="907"/>
        <v>37.716775545735004</v>
      </c>
      <c r="AF1297" s="229">
        <f t="shared" si="907"/>
        <v>38.474666892090006</v>
      </c>
      <c r="AG1297" s="229">
        <f t="shared" si="907"/>
        <v>29.701522743749997</v>
      </c>
      <c r="AH1297" s="229">
        <f t="shared" si="907"/>
        <v>13.200676775</v>
      </c>
      <c r="AI1297" s="229">
        <f t="shared" si="907"/>
        <v>25.34073269013</v>
      </c>
      <c r="AJ1297" s="229">
        <f t="shared" si="907"/>
        <v>30.080132834895011</v>
      </c>
      <c r="AK1297" s="229">
        <f t="shared" si="907"/>
        <v>30.524192616059999</v>
      </c>
      <c r="AL1297" s="229">
        <f t="shared" si="907"/>
        <v>63.82783964699999</v>
      </c>
      <c r="AM1297" s="229">
        <f t="shared" si="907"/>
        <v>28.367928731999996</v>
      </c>
      <c r="AN1297" s="229">
        <f t="shared" si="907"/>
        <v>21.451052305459999</v>
      </c>
      <c r="AO1297" s="229">
        <f t="shared" si="907"/>
        <v>20.381549693063995</v>
      </c>
      <c r="AP1297" s="229">
        <f t="shared" si="907"/>
        <v>10.560898577264002</v>
      </c>
      <c r="AQ1297" s="229">
        <f t="shared" si="907"/>
        <v>42.410556357848002</v>
      </c>
      <c r="AR1297" s="229">
        <f t="shared" si="907"/>
        <v>42.783855208863997</v>
      </c>
      <c r="AS1297" s="229">
        <f t="shared" si="907"/>
        <v>34.097917874103999</v>
      </c>
      <c r="AT1297" s="229">
        <f t="shared" si="907"/>
        <v>15.831176155833997</v>
      </c>
      <c r="AU1297" s="229">
        <f t="shared" si="907"/>
        <v>28.781476899111993</v>
      </c>
      <c r="AV1297" s="229">
        <f t="shared" si="907"/>
        <v>33.709246105360002</v>
      </c>
      <c r="AW1297" s="229">
        <f t="shared" si="907"/>
        <v>34.541364108271999</v>
      </c>
      <c r="AX1297" s="229">
        <f t="shared" si="907"/>
        <v>71.291928097992013</v>
      </c>
      <c r="AY1297" s="229">
        <f t="shared" si="907"/>
        <v>33.099823759782005</v>
      </c>
      <c r="AZ1297" s="229">
        <f t="shared" si="907"/>
        <v>22.733561820498721</v>
      </c>
      <c r="BA1297" s="229">
        <f t="shared" si="907"/>
        <v>18.731637490609945</v>
      </c>
      <c r="BB1297" s="229">
        <f t="shared" si="907"/>
        <v>9.4175081442291972</v>
      </c>
      <c r="BC1297" s="229">
        <f t="shared" si="907"/>
        <v>39.433429771161371</v>
      </c>
      <c r="BD1297" s="229">
        <f t="shared" si="907"/>
        <v>38.371919158588312</v>
      </c>
      <c r="BE1297" s="229">
        <f t="shared" si="907"/>
        <v>31.515817495515456</v>
      </c>
      <c r="BF1297" s="229">
        <f t="shared" si="907"/>
        <v>14.92854512945469</v>
      </c>
      <c r="BG1297" s="229">
        <f t="shared" si="907"/>
        <v>26.524243478816629</v>
      </c>
      <c r="BH1297" s="229">
        <f t="shared" si="907"/>
        <v>30.469313512115988</v>
      </c>
      <c r="BI1297" s="229">
        <f t="shared" si="907"/>
        <v>31.555784760178035</v>
      </c>
      <c r="BJ1297" s="229">
        <f t="shared" si="907"/>
        <v>65.347524011145097</v>
      </c>
      <c r="BK1297" s="229">
        <f t="shared" si="907"/>
        <v>30.95409032106873</v>
      </c>
      <c r="BL1297" s="229">
        <f t="shared" si="907"/>
        <v>27.672603145880732</v>
      </c>
      <c r="BM1297" s="229">
        <f t="shared" si="907"/>
        <v>21.431267068307999</v>
      </c>
      <c r="BN1297" s="229">
        <f t="shared" si="907"/>
        <v>10.922094207266401</v>
      </c>
      <c r="BO1297" s="229">
        <f t="shared" si="907"/>
        <v>44.794092364560001</v>
      </c>
      <c r="BP1297" s="229">
        <f t="shared" si="907"/>
        <v>44.087278297689608</v>
      </c>
      <c r="BQ1297" s="229">
        <f t="shared" si="907"/>
        <v>35.975227618653605</v>
      </c>
      <c r="BR1297" s="229">
        <f t="shared" si="907"/>
        <v>17.367351264177604</v>
      </c>
      <c r="BS1297" s="229">
        <f t="shared" si="907"/>
        <v>30.270147117664802</v>
      </c>
      <c r="BT1297" s="229">
        <f t="shared" si="907"/>
        <v>34.950161011332</v>
      </c>
      <c r="BU1297" s="229">
        <f t="shared" si="907"/>
        <v>36.10419639617281</v>
      </c>
      <c r="BV1297" s="229">
        <f t="shared" si="907"/>
        <v>74.537186710144795</v>
      </c>
      <c r="BW1297" s="418">
        <f t="shared" si="729"/>
        <v>1825.2978364918954</v>
      </c>
    </row>
    <row r="1298" spans="1:75" x14ac:dyDescent="0.25">
      <c r="A1298" s="180" t="s">
        <v>1082</v>
      </c>
      <c r="O1298" s="229">
        <f t="shared" ref="O1298:AT1298" si="908">O716</f>
        <v>25.237898322848643</v>
      </c>
      <c r="P1298" s="229">
        <f t="shared" si="908"/>
        <v>8.8467467973393585</v>
      </c>
      <c r="Q1298" s="229">
        <f t="shared" si="908"/>
        <v>8.7897688796548845</v>
      </c>
      <c r="R1298" s="229">
        <f t="shared" si="908"/>
        <v>4.6534492868011181</v>
      </c>
      <c r="S1298" s="229">
        <f t="shared" si="908"/>
        <v>18.014542077448802</v>
      </c>
      <c r="T1298" s="229">
        <f t="shared" si="908"/>
        <v>18.538776145075683</v>
      </c>
      <c r="U1298" s="229">
        <f t="shared" si="908"/>
        <v>14.636994982683838</v>
      </c>
      <c r="V1298" s="229">
        <f t="shared" si="908"/>
        <v>5.5166187234599997</v>
      </c>
      <c r="W1298" s="229">
        <f t="shared" si="908"/>
        <v>12.328626191581439</v>
      </c>
      <c r="X1298" s="229">
        <f t="shared" si="908"/>
        <v>14.563899434167203</v>
      </c>
      <c r="Y1298" s="229">
        <f t="shared" si="908"/>
        <v>14.870635429104004</v>
      </c>
      <c r="Z1298" s="229">
        <f t="shared" si="908"/>
        <v>30.513865150304635</v>
      </c>
      <c r="AA1298" s="229">
        <f t="shared" si="908"/>
        <v>7.0736250797784006</v>
      </c>
      <c r="AB1298" s="229">
        <f t="shared" si="908"/>
        <v>9.9084429122249968</v>
      </c>
      <c r="AC1298" s="229">
        <f t="shared" si="908"/>
        <v>9.8411259839750009</v>
      </c>
      <c r="AD1298" s="229">
        <f t="shared" si="908"/>
        <v>5.01636225805</v>
      </c>
      <c r="AE1298" s="229">
        <f t="shared" si="908"/>
        <v>20.953764192074999</v>
      </c>
      <c r="AF1298" s="229">
        <f t="shared" si="908"/>
        <v>21.374814940050005</v>
      </c>
      <c r="AG1298" s="229">
        <f t="shared" si="908"/>
        <v>16.500845968749999</v>
      </c>
      <c r="AH1298" s="229">
        <f t="shared" si="908"/>
        <v>5.8064423202499951</v>
      </c>
      <c r="AI1298" s="229">
        <f t="shared" si="908"/>
        <v>14.07818482785</v>
      </c>
      <c r="AJ1298" s="229">
        <f t="shared" si="908"/>
        <v>16.711184908275005</v>
      </c>
      <c r="AK1298" s="229">
        <f t="shared" si="908"/>
        <v>16.957884786699999</v>
      </c>
      <c r="AL1298" s="229">
        <f t="shared" si="908"/>
        <v>35.459910914999995</v>
      </c>
      <c r="AM1298" s="229">
        <f t="shared" si="908"/>
        <v>6.9168764265399965</v>
      </c>
      <c r="AN1298" s="229">
        <f t="shared" si="908"/>
        <v>10.50754558083</v>
      </c>
      <c r="AO1298" s="229">
        <f t="shared" si="908"/>
        <v>10.918687335569999</v>
      </c>
      <c r="AP1298" s="229">
        <f t="shared" si="908"/>
        <v>5.6576242378200012</v>
      </c>
      <c r="AQ1298" s="229">
        <f t="shared" si="908"/>
        <v>22.719940905990001</v>
      </c>
      <c r="AR1298" s="229">
        <f t="shared" si="908"/>
        <v>22.91992243332</v>
      </c>
      <c r="AS1298" s="229">
        <f t="shared" si="908"/>
        <v>18.266741718269998</v>
      </c>
      <c r="AT1298" s="229">
        <f t="shared" si="908"/>
        <v>6.4813050848100042</v>
      </c>
      <c r="AU1298" s="229">
        <f t="shared" ref="AU1298:BV1298" si="909">AU716</f>
        <v>15.418648338809996</v>
      </c>
      <c r="AV1298" s="229">
        <f t="shared" si="909"/>
        <v>18.058524699300001</v>
      </c>
      <c r="AW1298" s="229">
        <f t="shared" si="909"/>
        <v>18.50430220086</v>
      </c>
      <c r="AX1298" s="229">
        <f t="shared" si="909"/>
        <v>38.192104338210001</v>
      </c>
      <c r="AY1298" s="229">
        <f t="shared" si="909"/>
        <v>10.366261939283284</v>
      </c>
      <c r="AZ1298" s="229">
        <f t="shared" si="909"/>
        <v>8.5965181559203216</v>
      </c>
      <c r="BA1298" s="229">
        <f t="shared" si="909"/>
        <v>9.8587565740052341</v>
      </c>
      <c r="BB1298" s="229">
        <f t="shared" si="909"/>
        <v>4.9565832338048406</v>
      </c>
      <c r="BC1298" s="229">
        <f t="shared" si="909"/>
        <v>20.754436721663879</v>
      </c>
      <c r="BD1298" s="229">
        <f t="shared" si="909"/>
        <v>20.195746925572795</v>
      </c>
      <c r="BE1298" s="229">
        <f t="shared" si="909"/>
        <v>16.587272366060766</v>
      </c>
      <c r="BF1298" s="229">
        <f t="shared" si="909"/>
        <v>5.3201902050560381</v>
      </c>
      <c r="BG1298" s="229">
        <f t="shared" si="909"/>
        <v>13.960128146745594</v>
      </c>
      <c r="BH1298" s="229">
        <f t="shared" si="909"/>
        <v>16.036480795850522</v>
      </c>
      <c r="BI1298" s="229">
        <f t="shared" si="909"/>
        <v>16.608307768514756</v>
      </c>
      <c r="BJ1298" s="229">
        <f t="shared" si="909"/>
        <v>34.393433690076364</v>
      </c>
      <c r="BK1298" s="229">
        <f t="shared" si="909"/>
        <v>3.2814871751879973</v>
      </c>
      <c r="BL1298" s="229">
        <f t="shared" si="909"/>
        <v>9.9626001267239985</v>
      </c>
      <c r="BM1298" s="229">
        <f t="shared" si="909"/>
        <v>11.08513813878</v>
      </c>
      <c r="BN1298" s="229">
        <f t="shared" si="909"/>
        <v>5.6493590727240006</v>
      </c>
      <c r="BO1298" s="229">
        <f t="shared" si="909"/>
        <v>23.169358119600002</v>
      </c>
      <c r="BP1298" s="229">
        <f t="shared" si="909"/>
        <v>22.803764636736005</v>
      </c>
      <c r="BQ1298" s="229">
        <f t="shared" si="909"/>
        <v>18.607876354476002</v>
      </c>
      <c r="BR1298" s="229">
        <f t="shared" si="909"/>
        <v>6.2065989486000026</v>
      </c>
      <c r="BS1298" s="229">
        <f t="shared" si="909"/>
        <v>15.656972647068001</v>
      </c>
      <c r="BT1298" s="229">
        <f t="shared" si="909"/>
        <v>18.07766948862</v>
      </c>
      <c r="BU1298" s="229">
        <f t="shared" si="909"/>
        <v>18.674584342848007</v>
      </c>
      <c r="BV1298" s="229">
        <f t="shared" si="909"/>
        <v>38.553717263868002</v>
      </c>
      <c r="BW1298" s="418">
        <f t="shared" si="729"/>
        <v>920.11987665156437</v>
      </c>
    </row>
    <row r="1299" spans="1:75" x14ac:dyDescent="0.25">
      <c r="A1299" s="180" t="s">
        <v>1083</v>
      </c>
      <c r="O1299" s="229">
        <f>O1297-O1298</f>
        <v>21.031581935707202</v>
      </c>
      <c r="P1299" s="229">
        <f t="shared" ref="P1299:BV1299" si="910">P1297-P1298</f>
        <v>12.184835138367843</v>
      </c>
      <c r="Q1299" s="229">
        <f t="shared" si="910"/>
        <v>7.3248073997124035</v>
      </c>
      <c r="R1299" s="229">
        <f t="shared" si="910"/>
        <v>3.8778744056675993</v>
      </c>
      <c r="S1299" s="229">
        <f t="shared" si="910"/>
        <v>15.012118397874005</v>
      </c>
      <c r="T1299" s="229">
        <f t="shared" si="910"/>
        <v>15.448980120896405</v>
      </c>
      <c r="U1299" s="229">
        <f t="shared" si="910"/>
        <v>12.197495818903199</v>
      </c>
      <c r="V1299" s="229">
        <f t="shared" si="910"/>
        <v>6.680877095443198</v>
      </c>
      <c r="W1299" s="229">
        <f t="shared" si="910"/>
        <v>10.273855159651198</v>
      </c>
      <c r="X1299" s="229">
        <f t="shared" si="910"/>
        <v>12.136582861806003</v>
      </c>
      <c r="Y1299" s="229">
        <f t="shared" si="910"/>
        <v>12.392196190920005</v>
      </c>
      <c r="Z1299" s="229">
        <f t="shared" si="910"/>
        <v>25.428220958587193</v>
      </c>
      <c r="AA1299" s="229">
        <f t="shared" si="910"/>
        <v>18.354595878808794</v>
      </c>
      <c r="AB1299" s="229">
        <f t="shared" si="910"/>
        <v>8.4461529665837976</v>
      </c>
      <c r="AC1299" s="229">
        <f t="shared" si="910"/>
        <v>7.8729007871800007</v>
      </c>
      <c r="AD1299" s="229">
        <f t="shared" si="910"/>
        <v>4.01308980644</v>
      </c>
      <c r="AE1299" s="229">
        <f t="shared" si="910"/>
        <v>16.763011353660005</v>
      </c>
      <c r="AF1299" s="229">
        <f t="shared" si="910"/>
        <v>17.099851952040002</v>
      </c>
      <c r="AG1299" s="229">
        <f t="shared" si="910"/>
        <v>13.200676774999998</v>
      </c>
      <c r="AH1299" s="229">
        <f t="shared" si="910"/>
        <v>7.3942344547500047</v>
      </c>
      <c r="AI1299" s="229">
        <f t="shared" si="910"/>
        <v>11.26254786228</v>
      </c>
      <c r="AJ1299" s="229">
        <f t="shared" si="910"/>
        <v>13.368947926620006</v>
      </c>
      <c r="AK1299" s="229">
        <f t="shared" si="910"/>
        <v>13.566307829359999</v>
      </c>
      <c r="AL1299" s="229">
        <f t="shared" si="910"/>
        <v>28.367928731999996</v>
      </c>
      <c r="AM1299" s="229">
        <f t="shared" si="910"/>
        <v>21.451052305459999</v>
      </c>
      <c r="AN1299" s="229">
        <f t="shared" si="910"/>
        <v>10.94350672463</v>
      </c>
      <c r="AO1299" s="229">
        <f t="shared" si="910"/>
        <v>9.4628623574939965</v>
      </c>
      <c r="AP1299" s="229">
        <f t="shared" si="910"/>
        <v>4.9032743394440006</v>
      </c>
      <c r="AQ1299" s="229">
        <f t="shared" si="910"/>
        <v>19.690615451858001</v>
      </c>
      <c r="AR1299" s="229">
        <f t="shared" si="910"/>
        <v>19.863932775543997</v>
      </c>
      <c r="AS1299" s="229">
        <f t="shared" si="910"/>
        <v>15.831176155834001</v>
      </c>
      <c r="AT1299" s="229">
        <f t="shared" si="910"/>
        <v>9.3498710710239941</v>
      </c>
      <c r="AU1299" s="229">
        <f t="shared" si="910"/>
        <v>13.362828560301997</v>
      </c>
      <c r="AV1299" s="229">
        <f t="shared" si="910"/>
        <v>15.650721406060001</v>
      </c>
      <c r="AW1299" s="229">
        <f t="shared" si="910"/>
        <v>16.037061907411999</v>
      </c>
      <c r="AX1299" s="229">
        <f t="shared" si="910"/>
        <v>33.099823759782012</v>
      </c>
      <c r="AY1299" s="229">
        <f t="shared" si="910"/>
        <v>22.733561820498721</v>
      </c>
      <c r="AZ1299" s="229">
        <f t="shared" si="910"/>
        <v>14.1370436645784</v>
      </c>
      <c r="BA1299" s="229">
        <f t="shared" si="910"/>
        <v>8.8728809166047107</v>
      </c>
      <c r="BB1299" s="229">
        <f t="shared" si="910"/>
        <v>4.4609249104243567</v>
      </c>
      <c r="BC1299" s="229">
        <f t="shared" si="910"/>
        <v>18.678993049497493</v>
      </c>
      <c r="BD1299" s="229">
        <f t="shared" si="910"/>
        <v>18.176172233015517</v>
      </c>
      <c r="BE1299" s="229">
        <f t="shared" si="910"/>
        <v>14.92854512945469</v>
      </c>
      <c r="BF1299" s="229">
        <f t="shared" si="910"/>
        <v>9.6083549243986521</v>
      </c>
      <c r="BG1299" s="229">
        <f t="shared" si="910"/>
        <v>12.564115332071035</v>
      </c>
      <c r="BH1299" s="229">
        <f t="shared" si="910"/>
        <v>14.432832716265466</v>
      </c>
      <c r="BI1299" s="229">
        <f t="shared" si="910"/>
        <v>14.947476991663279</v>
      </c>
      <c r="BJ1299" s="229">
        <f t="shared" si="910"/>
        <v>30.954090321068733</v>
      </c>
      <c r="BK1299" s="229">
        <f t="shared" si="910"/>
        <v>27.672603145880732</v>
      </c>
      <c r="BL1299" s="229">
        <f t="shared" si="910"/>
        <v>17.710003019156733</v>
      </c>
      <c r="BM1299" s="229">
        <f t="shared" si="910"/>
        <v>10.346128929528</v>
      </c>
      <c r="BN1299" s="229">
        <f t="shared" si="910"/>
        <v>5.2727351345424003</v>
      </c>
      <c r="BO1299" s="229">
        <f t="shared" si="910"/>
        <v>21.624734244959999</v>
      </c>
      <c r="BP1299" s="229">
        <f t="shared" si="910"/>
        <v>21.283513660953602</v>
      </c>
      <c r="BQ1299" s="229">
        <f t="shared" si="910"/>
        <v>17.367351264177604</v>
      </c>
      <c r="BR1299" s="229">
        <f t="shared" si="910"/>
        <v>11.1607523155776</v>
      </c>
      <c r="BS1299" s="229">
        <f t="shared" si="910"/>
        <v>14.613174470596801</v>
      </c>
      <c r="BT1299" s="229">
        <f t="shared" si="910"/>
        <v>16.872491522712</v>
      </c>
      <c r="BU1299" s="229">
        <f t="shared" si="910"/>
        <v>17.429612053324803</v>
      </c>
      <c r="BV1299" s="229">
        <f t="shared" si="910"/>
        <v>35.983469446276793</v>
      </c>
      <c r="BW1299" s="418">
        <f t="shared" si="729"/>
        <v>905.17795984033137</v>
      </c>
    </row>
    <row r="1300" spans="1:75" x14ac:dyDescent="0.25">
      <c r="BW1300" s="224">
        <f t="shared" si="729"/>
        <v>0</v>
      </c>
    </row>
    <row r="1301" spans="1:75" x14ac:dyDescent="0.25">
      <c r="A1301" s="636" t="s">
        <v>1084</v>
      </c>
      <c r="BW1301" s="224">
        <f t="shared" si="729"/>
        <v>0</v>
      </c>
    </row>
    <row r="1302" spans="1:75" x14ac:dyDescent="0.25">
      <c r="A1302" s="180" t="s">
        <v>1079</v>
      </c>
      <c r="O1302" s="249">
        <f>N1306</f>
        <v>0</v>
      </c>
      <c r="P1302" s="249">
        <f t="shared" ref="P1302:BV1302" si="911">O1306</f>
        <v>34961695.419366725</v>
      </c>
      <c r="Q1302" s="249">
        <f t="shared" si="911"/>
        <v>20255371.000863761</v>
      </c>
      <c r="R1302" s="249">
        <f t="shared" si="911"/>
        <v>14037116.699807875</v>
      </c>
      <c r="S1302" s="249">
        <f t="shared" si="911"/>
        <v>7206301.8343941923</v>
      </c>
      <c r="T1302" s="249">
        <f t="shared" si="911"/>
        <v>37628282.00045649</v>
      </c>
      <c r="U1302" s="249">
        <f t="shared" si="911"/>
        <v>36258451.317060992</v>
      </c>
      <c r="V1302" s="249">
        <f t="shared" si="911"/>
        <v>30344474.593793578</v>
      </c>
      <c r="W1302" s="249">
        <f t="shared" si="911"/>
        <v>16620436.546717577</v>
      </c>
      <c r="X1302" s="249">
        <f t="shared" si="911"/>
        <v>22263818.345579822</v>
      </c>
      <c r="Y1302" s="249">
        <f t="shared" si="911"/>
        <v>28634194.189971671</v>
      </c>
      <c r="Z1302" s="249">
        <f t="shared" si="911"/>
        <v>23445295.450992476</v>
      </c>
      <c r="AA1302" s="249">
        <f t="shared" si="911"/>
        <v>35290501.02286458</v>
      </c>
      <c r="AB1302" s="249">
        <f t="shared" si="911"/>
        <v>25473385.87667191</v>
      </c>
      <c r="AC1302" s="249">
        <f t="shared" si="911"/>
        <v>11721974.981731363</v>
      </c>
      <c r="AD1302" s="249">
        <f t="shared" si="911"/>
        <v>11544222.571201896</v>
      </c>
      <c r="AE1302" s="249">
        <f t="shared" si="911"/>
        <v>6145378.1800037175</v>
      </c>
      <c r="AF1302" s="249">
        <f t="shared" si="911"/>
        <v>21907833.078040935</v>
      </c>
      <c r="AG1302" s="249">
        <f t="shared" si="911"/>
        <v>27206718.947878614</v>
      </c>
      <c r="AH1302" s="249">
        <f t="shared" si="911"/>
        <v>21431085.539934378</v>
      </c>
      <c r="AI1302" s="249">
        <f t="shared" si="911"/>
        <v>12004420.212923318</v>
      </c>
      <c r="AJ1302" s="249">
        <f t="shared" si="911"/>
        <v>14988998.887133762</v>
      </c>
      <c r="AK1302" s="249">
        <f t="shared" si="911"/>
        <v>20995924.568972718</v>
      </c>
      <c r="AL1302" s="249">
        <f t="shared" si="911"/>
        <v>24719135.393995218</v>
      </c>
      <c r="AM1302" s="249">
        <f t="shared" si="911"/>
        <v>55353399.410250366</v>
      </c>
      <c r="AN1302" s="249">
        <f t="shared" si="911"/>
        <v>41856727.618427925</v>
      </c>
      <c r="AO1302" s="249">
        <f t="shared" si="911"/>
        <v>21353702.076735929</v>
      </c>
      <c r="AP1302" s="249">
        <f t="shared" si="911"/>
        <v>14491896.277726723</v>
      </c>
      <c r="AQ1302" s="249">
        <f t="shared" si="911"/>
        <v>7490288.344022857</v>
      </c>
      <c r="AR1302" s="249">
        <f t="shared" si="911"/>
        <v>34914263.493812256</v>
      </c>
      <c r="AS1302" s="249">
        <f t="shared" si="911"/>
        <v>30903324.281285472</v>
      </c>
      <c r="AT1302" s="249">
        <f t="shared" si="911"/>
        <v>20975277.662993263</v>
      </c>
      <c r="AU1302" s="249">
        <f t="shared" si="911"/>
        <v>12387970.413407665</v>
      </c>
      <c r="AV1302" s="249">
        <f t="shared" si="911"/>
        <v>18614741.635759547</v>
      </c>
      <c r="AW1302" s="249">
        <f t="shared" si="911"/>
        <v>23203001.296147149</v>
      </c>
      <c r="AX1302" s="249">
        <f t="shared" si="911"/>
        <v>20720042.984704658</v>
      </c>
      <c r="AY1302" s="249">
        <f t="shared" si="911"/>
        <v>47641638.005998254</v>
      </c>
      <c r="AZ1302" s="249">
        <f t="shared" si="911"/>
        <v>32721144.701536495</v>
      </c>
      <c r="BA1302" s="249">
        <f t="shared" si="911"/>
        <v>20347900.388556957</v>
      </c>
      <c r="BB1302" s="249">
        <f t="shared" si="911"/>
        <v>12402204.061546324</v>
      </c>
      <c r="BC1302" s="249">
        <f t="shared" si="911"/>
        <v>6258432.52064458</v>
      </c>
      <c r="BD1302" s="249">
        <f t="shared" si="911"/>
        <v>26478391.481712714</v>
      </c>
      <c r="BE1302" s="249">
        <f t="shared" si="911"/>
        <v>27138254.216944579</v>
      </c>
      <c r="BF1302" s="249">
        <f t="shared" si="911"/>
        <v>20424053.923262406</v>
      </c>
      <c r="BG1302" s="249">
        <f t="shared" si="911"/>
        <v>13145390.752282254</v>
      </c>
      <c r="BH1302" s="249">
        <f t="shared" si="911"/>
        <v>16237442.163837716</v>
      </c>
      <c r="BI1302" s="249">
        <f t="shared" si="911"/>
        <v>20257850.580678724</v>
      </c>
      <c r="BJ1302" s="249">
        <f t="shared" si="911"/>
        <v>22065553.862349998</v>
      </c>
      <c r="BK1302" s="249">
        <f t="shared" si="911"/>
        <v>44197879.308696531</v>
      </c>
      <c r="BL1302" s="249">
        <f t="shared" si="911"/>
        <v>39512399.211635575</v>
      </c>
      <c r="BM1302" s="249">
        <f t="shared" si="911"/>
        <v>25287274.407950208</v>
      </c>
      <c r="BN1302" s="249">
        <f t="shared" si="911"/>
        <v>14284774.037935937</v>
      </c>
      <c r="BO1302" s="249">
        <f t="shared" si="911"/>
        <v>7308399.0941399736</v>
      </c>
      <c r="BP1302" s="249">
        <f t="shared" si="911"/>
        <v>32967492.555391073</v>
      </c>
      <c r="BQ1302" s="249">
        <f t="shared" si="911"/>
        <v>33141429.280029014</v>
      </c>
      <c r="BR1302" s="249">
        <f t="shared" si="911"/>
        <v>22715484.843811914</v>
      </c>
      <c r="BS1302" s="249">
        <f t="shared" si="911"/>
        <v>14597614.582309004</v>
      </c>
      <c r="BT1302" s="249">
        <f t="shared" si="911"/>
        <v>20229444.280891534</v>
      </c>
      <c r="BU1302" s="249">
        <f t="shared" si="911"/>
        <v>23251182.668448664</v>
      </c>
      <c r="BV1302" s="249">
        <f t="shared" si="911"/>
        <v>21030700.316816237</v>
      </c>
      <c r="BW1302" s="224">
        <f t="shared" si="729"/>
        <v>1370991983.4030383</v>
      </c>
    </row>
    <row r="1303" spans="1:75" x14ac:dyDescent="0.25">
      <c r="A1303" s="180" t="s">
        <v>1080</v>
      </c>
      <c r="O1303" s="249">
        <f t="shared" ref="O1303:AT1303" si="912">O941</f>
        <v>76915729.922606796</v>
      </c>
      <c r="P1303" s="249">
        <f t="shared" si="912"/>
        <v>0</v>
      </c>
      <c r="Q1303" s="249">
        <f t="shared" si="912"/>
        <v>10626285.738713564</v>
      </c>
      <c r="R1303" s="249">
        <f t="shared" si="912"/>
        <v>1816747.3358593453</v>
      </c>
      <c r="S1303" s="249">
        <f t="shared" si="912"/>
        <v>75575918.566610083</v>
      </c>
      <c r="T1303" s="249">
        <f t="shared" si="912"/>
        <v>42140310.897077709</v>
      </c>
      <c r="U1303" s="249">
        <f t="shared" si="912"/>
        <v>30499392.789284889</v>
      </c>
      <c r="V1303" s="249">
        <f t="shared" si="912"/>
        <v>0</v>
      </c>
      <c r="W1303" s="249">
        <f t="shared" si="912"/>
        <v>32359963.813558035</v>
      </c>
      <c r="X1303" s="249">
        <f t="shared" si="912"/>
        <v>40731408.872357853</v>
      </c>
      <c r="Y1303" s="249">
        <f t="shared" si="912"/>
        <v>22945455.802211776</v>
      </c>
      <c r="Z1303" s="249">
        <f t="shared" si="912"/>
        <v>54193806.799309596</v>
      </c>
      <c r="AA1303" s="249">
        <f t="shared" si="912"/>
        <v>0</v>
      </c>
      <c r="AB1303" s="249">
        <f t="shared" si="912"/>
        <v>0</v>
      </c>
      <c r="AC1303" s="249">
        <f t="shared" si="912"/>
        <v>14252525.803472906</v>
      </c>
      <c r="AD1303" s="249">
        <f t="shared" si="912"/>
        <v>2282878.3338064691</v>
      </c>
      <c r="AE1303" s="249">
        <f t="shared" si="912"/>
        <v>43147246.245588377</v>
      </c>
      <c r="AF1303" s="249">
        <f t="shared" si="912"/>
        <v>39307284.554685958</v>
      </c>
      <c r="AG1303" s="249">
        <f t="shared" si="912"/>
        <v>21013223.516973741</v>
      </c>
      <c r="AH1303" s="249">
        <f t="shared" si="912"/>
        <v>0</v>
      </c>
      <c r="AI1303" s="249">
        <f t="shared" si="912"/>
        <v>21720827.283127647</v>
      </c>
      <c r="AJ1303" s="249">
        <f t="shared" si="912"/>
        <v>32251831.393054839</v>
      </c>
      <c r="AK1303" s="249">
        <f t="shared" si="912"/>
        <v>34622130.067516528</v>
      </c>
      <c r="AL1303" s="249">
        <f t="shared" si="912"/>
        <v>99826013.279068097</v>
      </c>
      <c r="AM1303" s="249">
        <f t="shared" si="912"/>
        <v>0</v>
      </c>
      <c r="AN1303" s="249">
        <f t="shared" si="912"/>
        <v>0</v>
      </c>
      <c r="AO1303" s="249">
        <f t="shared" si="912"/>
        <v>9859612.9829831719</v>
      </c>
      <c r="AP1303" s="249">
        <f t="shared" si="912"/>
        <v>1641032.4632455858</v>
      </c>
      <c r="AQ1303" s="249">
        <f t="shared" si="912"/>
        <v>67709663.79649584</v>
      </c>
      <c r="AR1303" s="249">
        <f t="shared" si="912"/>
        <v>31646742.650494911</v>
      </c>
      <c r="AS1303" s="249">
        <f t="shared" si="912"/>
        <v>14274196.839007705</v>
      </c>
      <c r="AT1303" s="249">
        <f t="shared" si="912"/>
        <v>0</v>
      </c>
      <c r="AU1303" s="249">
        <f t="shared" ref="AU1303:BV1303" si="913">AU941</f>
        <v>27705319.263612896</v>
      </c>
      <c r="AV1303" s="249">
        <f t="shared" si="913"/>
        <v>31360953.463634312</v>
      </c>
      <c r="AW1303" s="249">
        <f t="shared" si="913"/>
        <v>21424783.593985967</v>
      </c>
      <c r="AX1303" s="249">
        <f t="shared" si="913"/>
        <v>81892715.797445402</v>
      </c>
      <c r="AY1303" s="249">
        <f t="shared" si="913"/>
        <v>0</v>
      </c>
      <c r="AZ1303" s="249">
        <f t="shared" si="913"/>
        <v>0</v>
      </c>
      <c r="BA1303" s="249">
        <f t="shared" si="913"/>
        <v>5834530.4080408402</v>
      </c>
      <c r="BB1303" s="249">
        <f t="shared" si="913"/>
        <v>810042.37092556874</v>
      </c>
      <c r="BC1303" s="249">
        <f t="shared" si="913"/>
        <v>49640393.940748923</v>
      </c>
      <c r="BD1303" s="249">
        <f t="shared" si="913"/>
        <v>30813478.531836957</v>
      </c>
      <c r="BE1303" s="249">
        <f t="shared" si="913"/>
        <v>15979192.954387166</v>
      </c>
      <c r="BF1303" s="249">
        <f t="shared" si="913"/>
        <v>0</v>
      </c>
      <c r="BG1303" s="249">
        <f t="shared" si="913"/>
        <v>21133653.815819591</v>
      </c>
      <c r="BH1303" s="249">
        <f t="shared" si="913"/>
        <v>26529131.284261815</v>
      </c>
      <c r="BI1303" s="249">
        <f t="shared" si="913"/>
        <v>26324985.350949056</v>
      </c>
      <c r="BJ1303" s="249">
        <f t="shared" si="913"/>
        <v>71241080.233787119</v>
      </c>
      <c r="BK1303" s="249">
        <f t="shared" si="913"/>
        <v>0</v>
      </c>
      <c r="BL1303" s="249">
        <f t="shared" si="913"/>
        <v>0</v>
      </c>
      <c r="BM1303" s="249">
        <f t="shared" si="913"/>
        <v>4302614.6706313752</v>
      </c>
      <c r="BN1303" s="249">
        <f t="shared" si="913"/>
        <v>854052.65706829412</v>
      </c>
      <c r="BO1303" s="249">
        <f t="shared" si="913"/>
        <v>60981406.913455836</v>
      </c>
      <c r="BP1303" s="249">
        <f t="shared" si="913"/>
        <v>35682610.953240454</v>
      </c>
      <c r="BQ1303" s="249">
        <f t="shared" si="913"/>
        <v>13912075.039295668</v>
      </c>
      <c r="BR1303" s="249">
        <f t="shared" si="913"/>
        <v>0</v>
      </c>
      <c r="BS1303" s="249">
        <f t="shared" si="913"/>
        <v>27306234.285252023</v>
      </c>
      <c r="BT1303" s="249">
        <f t="shared" si="913"/>
        <v>27933719.818037841</v>
      </c>
      <c r="BU1303" s="249">
        <f t="shared" si="913"/>
        <v>20312410.844956405</v>
      </c>
      <c r="BV1303" s="249">
        <f t="shared" si="913"/>
        <v>74607392.169701025</v>
      </c>
      <c r="BW1303" s="224">
        <f t="shared" si="729"/>
        <v>1497943008.1081855</v>
      </c>
    </row>
    <row r="1304" spans="1:75" x14ac:dyDescent="0.25">
      <c r="A1304" s="180" t="s">
        <v>1081</v>
      </c>
      <c r="O1304" s="249">
        <f>O1302+O1303</f>
        <v>76915729.922606796</v>
      </c>
      <c r="P1304" s="249">
        <f t="shared" ref="P1304:BV1304" si="914">P1302+P1303</f>
        <v>34961695.419366725</v>
      </c>
      <c r="Q1304" s="249">
        <f t="shared" si="914"/>
        <v>30881656.739577323</v>
      </c>
      <c r="R1304" s="249">
        <f t="shared" si="914"/>
        <v>15853864.03566722</v>
      </c>
      <c r="S1304" s="249">
        <f t="shared" si="914"/>
        <v>82782220.40100427</v>
      </c>
      <c r="T1304" s="249">
        <f t="shared" si="914"/>
        <v>79768592.897534192</v>
      </c>
      <c r="U1304" s="249">
        <f t="shared" si="914"/>
        <v>66757844.106345877</v>
      </c>
      <c r="V1304" s="249">
        <f t="shared" si="914"/>
        <v>30344474.593793578</v>
      </c>
      <c r="W1304" s="249">
        <f t="shared" si="914"/>
        <v>48980400.360275611</v>
      </c>
      <c r="X1304" s="249">
        <f t="shared" si="914"/>
        <v>62995227.217937678</v>
      </c>
      <c r="Y1304" s="249">
        <f t="shared" si="914"/>
        <v>51579649.992183447</v>
      </c>
      <c r="Z1304" s="249">
        <f t="shared" si="914"/>
        <v>77639102.250302076</v>
      </c>
      <c r="AA1304" s="249">
        <f t="shared" si="914"/>
        <v>35290501.02286458</v>
      </c>
      <c r="AB1304" s="249">
        <f t="shared" si="914"/>
        <v>25473385.87667191</v>
      </c>
      <c r="AC1304" s="249">
        <f t="shared" si="914"/>
        <v>25974500.785204269</v>
      </c>
      <c r="AD1304" s="249">
        <f t="shared" si="914"/>
        <v>13827100.905008364</v>
      </c>
      <c r="AE1304" s="249">
        <f t="shared" si="914"/>
        <v>49292624.425592095</v>
      </c>
      <c r="AF1304" s="249">
        <f t="shared" si="914"/>
        <v>61215117.632726893</v>
      </c>
      <c r="AG1304" s="249">
        <f t="shared" si="914"/>
        <v>48219942.464852355</v>
      </c>
      <c r="AH1304" s="249">
        <f t="shared" si="914"/>
        <v>21431085.539934378</v>
      </c>
      <c r="AI1304" s="249">
        <f t="shared" si="914"/>
        <v>33725247.496050969</v>
      </c>
      <c r="AJ1304" s="249">
        <f t="shared" si="914"/>
        <v>47240830.280188605</v>
      </c>
      <c r="AK1304" s="249">
        <f t="shared" si="914"/>
        <v>55618054.636489242</v>
      </c>
      <c r="AL1304" s="249">
        <f t="shared" si="914"/>
        <v>124545148.67306331</v>
      </c>
      <c r="AM1304" s="249">
        <f t="shared" si="914"/>
        <v>55353399.410250366</v>
      </c>
      <c r="AN1304" s="249">
        <f t="shared" si="914"/>
        <v>41856727.618427925</v>
      </c>
      <c r="AO1304" s="249">
        <f t="shared" si="914"/>
        <v>31213315.059719101</v>
      </c>
      <c r="AP1304" s="249">
        <f t="shared" si="914"/>
        <v>16132928.740972308</v>
      </c>
      <c r="AQ1304" s="249">
        <f t="shared" si="914"/>
        <v>75199952.140518695</v>
      </c>
      <c r="AR1304" s="249">
        <f t="shared" si="914"/>
        <v>66561006.144307166</v>
      </c>
      <c r="AS1304" s="249">
        <f t="shared" si="914"/>
        <v>45177521.120293178</v>
      </c>
      <c r="AT1304" s="249">
        <f t="shared" si="914"/>
        <v>20975277.662993263</v>
      </c>
      <c r="AU1304" s="249">
        <f t="shared" si="914"/>
        <v>40093289.677020565</v>
      </c>
      <c r="AV1304" s="249">
        <f t="shared" si="914"/>
        <v>49975695.09939386</v>
      </c>
      <c r="AW1304" s="249">
        <f t="shared" si="914"/>
        <v>44627784.890133113</v>
      </c>
      <c r="AX1304" s="249">
        <f t="shared" si="914"/>
        <v>102612758.78215006</v>
      </c>
      <c r="AY1304" s="249">
        <f t="shared" si="914"/>
        <v>47641638.005998254</v>
      </c>
      <c r="AZ1304" s="249">
        <f t="shared" si="914"/>
        <v>32721144.701536495</v>
      </c>
      <c r="BA1304" s="249">
        <f t="shared" si="914"/>
        <v>26182430.796597797</v>
      </c>
      <c r="BB1304" s="249">
        <f t="shared" si="914"/>
        <v>13212246.432471892</v>
      </c>
      <c r="BC1304" s="249">
        <f t="shared" si="914"/>
        <v>55898826.461393505</v>
      </c>
      <c r="BD1304" s="249">
        <f t="shared" si="914"/>
        <v>57291870.013549671</v>
      </c>
      <c r="BE1304" s="249">
        <f t="shared" si="914"/>
        <v>43117447.171331748</v>
      </c>
      <c r="BF1304" s="249">
        <f t="shared" si="914"/>
        <v>20424053.923262406</v>
      </c>
      <c r="BG1304" s="249">
        <f t="shared" si="914"/>
        <v>34279044.568101846</v>
      </c>
      <c r="BH1304" s="249">
        <f t="shared" si="914"/>
        <v>42766573.448099531</v>
      </c>
      <c r="BI1304" s="249">
        <f t="shared" si="914"/>
        <v>46582835.93162778</v>
      </c>
      <c r="BJ1304" s="249">
        <f t="shared" si="914"/>
        <v>93306634.096137121</v>
      </c>
      <c r="BK1304" s="249">
        <f t="shared" si="914"/>
        <v>44197879.308696531</v>
      </c>
      <c r="BL1304" s="249">
        <f t="shared" si="914"/>
        <v>39512399.211635575</v>
      </c>
      <c r="BM1304" s="249">
        <f t="shared" si="914"/>
        <v>29589889.078581583</v>
      </c>
      <c r="BN1304" s="249">
        <f t="shared" si="914"/>
        <v>15138826.69500423</v>
      </c>
      <c r="BO1304" s="249">
        <f t="shared" si="914"/>
        <v>68289806.007595807</v>
      </c>
      <c r="BP1304" s="249">
        <f t="shared" si="914"/>
        <v>68650103.508631527</v>
      </c>
      <c r="BQ1304" s="249">
        <f t="shared" si="914"/>
        <v>47053504.31932468</v>
      </c>
      <c r="BR1304" s="249">
        <f t="shared" si="914"/>
        <v>22715484.843811914</v>
      </c>
      <c r="BS1304" s="249">
        <f t="shared" si="914"/>
        <v>41903848.867561027</v>
      </c>
      <c r="BT1304" s="249">
        <f t="shared" si="914"/>
        <v>48163164.098929375</v>
      </c>
      <c r="BU1304" s="249">
        <f t="shared" si="914"/>
        <v>43563593.51340507</v>
      </c>
      <c r="BV1304" s="249">
        <f t="shared" si="914"/>
        <v>95638092.486517265</v>
      </c>
      <c r="BW1304" s="224">
        <f t="shared" si="729"/>
        <v>2868934991.5112243</v>
      </c>
    </row>
    <row r="1305" spans="1:75" x14ac:dyDescent="0.25">
      <c r="A1305" s="180" t="s">
        <v>1082</v>
      </c>
      <c r="O1305" s="249">
        <f>(O1304/O1297)*O1298</f>
        <v>41954034.503240071</v>
      </c>
      <c r="P1305" s="249">
        <f t="shared" ref="P1305:BV1305" si="915">(P1304/P1297)*P1298</f>
        <v>14706324.418502966</v>
      </c>
      <c r="Q1305" s="249">
        <f t="shared" si="915"/>
        <v>16844540.039769448</v>
      </c>
      <c r="R1305" s="249">
        <f t="shared" si="915"/>
        <v>8647562.2012730278</v>
      </c>
      <c r="S1305" s="249">
        <f t="shared" si="915"/>
        <v>45153938.40054778</v>
      </c>
      <c r="T1305" s="249">
        <f t="shared" si="915"/>
        <v>43510141.580473199</v>
      </c>
      <c r="U1305" s="249">
        <f t="shared" si="915"/>
        <v>36413369.512552299</v>
      </c>
      <c r="V1305" s="249">
        <f t="shared" si="915"/>
        <v>13724038.047076002</v>
      </c>
      <c r="W1305" s="249">
        <f t="shared" si="915"/>
        <v>26716582.01469579</v>
      </c>
      <c r="X1305" s="249">
        <f t="shared" si="915"/>
        <v>34361033.027966008</v>
      </c>
      <c r="Y1305" s="249">
        <f t="shared" si="915"/>
        <v>28134354.541190971</v>
      </c>
      <c r="Z1305" s="249">
        <f t="shared" si="915"/>
        <v>42348601.227437496</v>
      </c>
      <c r="AA1305" s="249">
        <f t="shared" si="915"/>
        <v>9817115.146192668</v>
      </c>
      <c r="AB1305" s="249">
        <f t="shared" si="915"/>
        <v>13751410.894940548</v>
      </c>
      <c r="AC1305" s="249">
        <f t="shared" si="915"/>
        <v>14430278.214002373</v>
      </c>
      <c r="AD1305" s="249">
        <f t="shared" si="915"/>
        <v>7681722.7250046469</v>
      </c>
      <c r="AE1305" s="249">
        <f t="shared" si="915"/>
        <v>27384791.34755116</v>
      </c>
      <c r="AF1305" s="249">
        <f t="shared" si="915"/>
        <v>34008398.684848279</v>
      </c>
      <c r="AG1305" s="249">
        <f t="shared" si="915"/>
        <v>26788856.924917977</v>
      </c>
      <c r="AH1305" s="249">
        <f t="shared" si="915"/>
        <v>9426665.32701106</v>
      </c>
      <c r="AI1305" s="249">
        <f t="shared" si="915"/>
        <v>18736248.608917207</v>
      </c>
      <c r="AJ1305" s="249">
        <f t="shared" si="915"/>
        <v>26244905.711215887</v>
      </c>
      <c r="AK1305" s="249">
        <f t="shared" si="915"/>
        <v>30898919.242494024</v>
      </c>
      <c r="AL1305" s="249">
        <f t="shared" si="915"/>
        <v>69191749.262812942</v>
      </c>
      <c r="AM1305" s="249">
        <f t="shared" si="915"/>
        <v>13496671.791822441</v>
      </c>
      <c r="AN1305" s="249">
        <f t="shared" si="915"/>
        <v>20503025.541691996</v>
      </c>
      <c r="AO1305" s="249">
        <f t="shared" si="915"/>
        <v>16721418.781992378</v>
      </c>
      <c r="AP1305" s="249">
        <f t="shared" si="915"/>
        <v>8642640.3969494514</v>
      </c>
      <c r="AQ1305" s="249">
        <f t="shared" si="915"/>
        <v>40285688.64670644</v>
      </c>
      <c r="AR1305" s="249">
        <f t="shared" si="915"/>
        <v>35657681.863021694</v>
      </c>
      <c r="AS1305" s="249">
        <f t="shared" si="915"/>
        <v>24202243.457299914</v>
      </c>
      <c r="AT1305" s="249">
        <f t="shared" si="915"/>
        <v>8587307.2495855987</v>
      </c>
      <c r="AU1305" s="249">
        <f t="shared" si="915"/>
        <v>21478548.041261017</v>
      </c>
      <c r="AV1305" s="249">
        <f t="shared" si="915"/>
        <v>26772693.80324671</v>
      </c>
      <c r="AW1305" s="249">
        <f t="shared" si="915"/>
        <v>23907741.905428454</v>
      </c>
      <c r="AX1305" s="249">
        <f t="shared" si="915"/>
        <v>54971120.776151806</v>
      </c>
      <c r="AY1305" s="249">
        <f t="shared" si="915"/>
        <v>14920493.304461759</v>
      </c>
      <c r="AZ1305" s="249">
        <f t="shared" si="915"/>
        <v>12373244.312979536</v>
      </c>
      <c r="BA1305" s="249">
        <f t="shared" si="915"/>
        <v>13780226.735051474</v>
      </c>
      <c r="BB1305" s="249">
        <f t="shared" si="915"/>
        <v>6953813.9118273119</v>
      </c>
      <c r="BC1305" s="249">
        <f t="shared" si="915"/>
        <v>29420434.979680791</v>
      </c>
      <c r="BD1305" s="249">
        <f t="shared" si="915"/>
        <v>30153615.796605092</v>
      </c>
      <c r="BE1305" s="249">
        <f t="shared" si="915"/>
        <v>22693393.248069342</v>
      </c>
      <c r="BF1305" s="249">
        <f t="shared" si="915"/>
        <v>7278663.1709801527</v>
      </c>
      <c r="BG1305" s="249">
        <f t="shared" si="915"/>
        <v>18041602.40426413</v>
      </c>
      <c r="BH1305" s="249">
        <f t="shared" si="915"/>
        <v>22508722.867420807</v>
      </c>
      <c r="BI1305" s="249">
        <f t="shared" si="915"/>
        <v>24517282.069277782</v>
      </c>
      <c r="BJ1305" s="249">
        <f t="shared" si="915"/>
        <v>49108754.787440591</v>
      </c>
      <c r="BK1305" s="249">
        <f t="shared" si="915"/>
        <v>4685480.0970609533</v>
      </c>
      <c r="BL1305" s="249">
        <f t="shared" si="915"/>
        <v>14225124.803685369</v>
      </c>
      <c r="BM1305" s="249">
        <f t="shared" si="915"/>
        <v>15305115.040645646</v>
      </c>
      <c r="BN1305" s="249">
        <f t="shared" si="915"/>
        <v>7830427.6008642567</v>
      </c>
      <c r="BO1305" s="249">
        <f t="shared" si="915"/>
        <v>35322313.452204734</v>
      </c>
      <c r="BP1305" s="249">
        <f t="shared" si="915"/>
        <v>35508674.228602514</v>
      </c>
      <c r="BQ1305" s="249">
        <f t="shared" si="915"/>
        <v>24338019.475512765</v>
      </c>
      <c r="BR1305" s="249">
        <f t="shared" si="915"/>
        <v>8117870.2615029095</v>
      </c>
      <c r="BS1305" s="249">
        <f t="shared" si="915"/>
        <v>21674404.586669493</v>
      </c>
      <c r="BT1305" s="249">
        <f t="shared" si="915"/>
        <v>24911981.430480711</v>
      </c>
      <c r="BU1305" s="249">
        <f t="shared" si="915"/>
        <v>22532893.196588833</v>
      </c>
      <c r="BV1305" s="249">
        <f t="shared" si="915"/>
        <v>49467978.872336522</v>
      </c>
      <c r="BW1305" s="224">
        <f t="shared" si="729"/>
        <v>1451772894.4940052</v>
      </c>
    </row>
    <row r="1306" spans="1:75" x14ac:dyDescent="0.25">
      <c r="A1306" s="180" t="s">
        <v>1083</v>
      </c>
      <c r="O1306" s="249">
        <f>O1304-O1305</f>
        <v>34961695.419366725</v>
      </c>
      <c r="P1306" s="249">
        <f t="shared" ref="P1306:BV1306" si="916">P1304-P1305</f>
        <v>20255371.000863761</v>
      </c>
      <c r="Q1306" s="249">
        <f t="shared" si="916"/>
        <v>14037116.699807875</v>
      </c>
      <c r="R1306" s="249">
        <f t="shared" si="916"/>
        <v>7206301.8343941923</v>
      </c>
      <c r="S1306" s="249">
        <f t="shared" si="916"/>
        <v>37628282.00045649</v>
      </c>
      <c r="T1306" s="249">
        <f t="shared" si="916"/>
        <v>36258451.317060992</v>
      </c>
      <c r="U1306" s="249">
        <f t="shared" si="916"/>
        <v>30344474.593793578</v>
      </c>
      <c r="V1306" s="249">
        <f t="shared" si="916"/>
        <v>16620436.546717577</v>
      </c>
      <c r="W1306" s="249">
        <f t="shared" si="916"/>
        <v>22263818.345579822</v>
      </c>
      <c r="X1306" s="249">
        <f t="shared" si="916"/>
        <v>28634194.189971671</v>
      </c>
      <c r="Y1306" s="249">
        <f t="shared" si="916"/>
        <v>23445295.450992476</v>
      </c>
      <c r="Z1306" s="249">
        <f t="shared" si="916"/>
        <v>35290501.02286458</v>
      </c>
      <c r="AA1306" s="249">
        <f t="shared" si="916"/>
        <v>25473385.87667191</v>
      </c>
      <c r="AB1306" s="249">
        <f t="shared" si="916"/>
        <v>11721974.981731363</v>
      </c>
      <c r="AC1306" s="249">
        <f t="shared" si="916"/>
        <v>11544222.571201896</v>
      </c>
      <c r="AD1306" s="249">
        <f t="shared" si="916"/>
        <v>6145378.1800037175</v>
      </c>
      <c r="AE1306" s="249">
        <f t="shared" si="916"/>
        <v>21907833.078040935</v>
      </c>
      <c r="AF1306" s="249">
        <f t="shared" si="916"/>
        <v>27206718.947878614</v>
      </c>
      <c r="AG1306" s="249">
        <f t="shared" si="916"/>
        <v>21431085.539934378</v>
      </c>
      <c r="AH1306" s="249">
        <f t="shared" si="916"/>
        <v>12004420.212923318</v>
      </c>
      <c r="AI1306" s="249">
        <f t="shared" si="916"/>
        <v>14988998.887133762</v>
      </c>
      <c r="AJ1306" s="249">
        <f t="shared" si="916"/>
        <v>20995924.568972718</v>
      </c>
      <c r="AK1306" s="249">
        <f t="shared" si="916"/>
        <v>24719135.393995218</v>
      </c>
      <c r="AL1306" s="249">
        <f t="shared" si="916"/>
        <v>55353399.410250366</v>
      </c>
      <c r="AM1306" s="249">
        <f t="shared" si="916"/>
        <v>41856727.618427925</v>
      </c>
      <c r="AN1306" s="249">
        <f t="shared" si="916"/>
        <v>21353702.076735929</v>
      </c>
      <c r="AO1306" s="249">
        <f t="shared" si="916"/>
        <v>14491896.277726723</v>
      </c>
      <c r="AP1306" s="249">
        <f t="shared" si="916"/>
        <v>7490288.344022857</v>
      </c>
      <c r="AQ1306" s="249">
        <f t="shared" si="916"/>
        <v>34914263.493812256</v>
      </c>
      <c r="AR1306" s="249">
        <f t="shared" si="916"/>
        <v>30903324.281285472</v>
      </c>
      <c r="AS1306" s="249">
        <f t="shared" si="916"/>
        <v>20975277.662993263</v>
      </c>
      <c r="AT1306" s="249">
        <f t="shared" si="916"/>
        <v>12387970.413407665</v>
      </c>
      <c r="AU1306" s="249">
        <f t="shared" si="916"/>
        <v>18614741.635759547</v>
      </c>
      <c r="AV1306" s="249">
        <f t="shared" si="916"/>
        <v>23203001.296147149</v>
      </c>
      <c r="AW1306" s="249">
        <f t="shared" si="916"/>
        <v>20720042.984704658</v>
      </c>
      <c r="AX1306" s="249">
        <f t="shared" si="916"/>
        <v>47641638.005998254</v>
      </c>
      <c r="AY1306" s="249">
        <f t="shared" si="916"/>
        <v>32721144.701536495</v>
      </c>
      <c r="AZ1306" s="249">
        <f t="shared" si="916"/>
        <v>20347900.388556957</v>
      </c>
      <c r="BA1306" s="249">
        <f t="shared" si="916"/>
        <v>12402204.061546324</v>
      </c>
      <c r="BB1306" s="249">
        <f t="shared" si="916"/>
        <v>6258432.52064458</v>
      </c>
      <c r="BC1306" s="249">
        <f t="shared" si="916"/>
        <v>26478391.481712714</v>
      </c>
      <c r="BD1306" s="249">
        <f t="shared" si="916"/>
        <v>27138254.216944579</v>
      </c>
      <c r="BE1306" s="249">
        <f t="shared" si="916"/>
        <v>20424053.923262406</v>
      </c>
      <c r="BF1306" s="249">
        <f t="shared" si="916"/>
        <v>13145390.752282254</v>
      </c>
      <c r="BG1306" s="249">
        <f t="shared" si="916"/>
        <v>16237442.163837716</v>
      </c>
      <c r="BH1306" s="249">
        <f t="shared" si="916"/>
        <v>20257850.580678724</v>
      </c>
      <c r="BI1306" s="249">
        <f t="shared" si="916"/>
        <v>22065553.862349998</v>
      </c>
      <c r="BJ1306" s="249">
        <f t="shared" si="916"/>
        <v>44197879.308696531</v>
      </c>
      <c r="BK1306" s="249">
        <f t="shared" si="916"/>
        <v>39512399.211635575</v>
      </c>
      <c r="BL1306" s="249">
        <f t="shared" si="916"/>
        <v>25287274.407950208</v>
      </c>
      <c r="BM1306" s="249">
        <f t="shared" si="916"/>
        <v>14284774.037935937</v>
      </c>
      <c r="BN1306" s="249">
        <f t="shared" si="916"/>
        <v>7308399.0941399736</v>
      </c>
      <c r="BO1306" s="249">
        <f t="shared" si="916"/>
        <v>32967492.555391073</v>
      </c>
      <c r="BP1306" s="249">
        <f t="shared" si="916"/>
        <v>33141429.280029014</v>
      </c>
      <c r="BQ1306" s="249">
        <f t="shared" si="916"/>
        <v>22715484.843811914</v>
      </c>
      <c r="BR1306" s="249">
        <f t="shared" si="916"/>
        <v>14597614.582309004</v>
      </c>
      <c r="BS1306" s="249">
        <f t="shared" si="916"/>
        <v>20229444.280891534</v>
      </c>
      <c r="BT1306" s="249">
        <f t="shared" si="916"/>
        <v>23251182.668448664</v>
      </c>
      <c r="BU1306" s="249">
        <f t="shared" si="916"/>
        <v>21030700.316816237</v>
      </c>
      <c r="BV1306" s="249">
        <f t="shared" si="916"/>
        <v>46170113.614180744</v>
      </c>
      <c r="BW1306" s="224">
        <f t="shared" si="729"/>
        <v>1417162097.0172191</v>
      </c>
    </row>
    <row r="1307" spans="1:75" ht="16.5" thickBot="1" x14ac:dyDescent="0.3">
      <c r="BW1307" s="224">
        <f t="shared" si="729"/>
        <v>0</v>
      </c>
    </row>
    <row r="1308" spans="1:75" ht="16.5" thickBot="1" x14ac:dyDescent="0.3">
      <c r="A1308" s="378" t="s">
        <v>693</v>
      </c>
      <c r="BW1308" s="224">
        <f t="shared" si="729"/>
        <v>0</v>
      </c>
    </row>
    <row r="1309" spans="1:75" ht="16.5" thickBot="1" x14ac:dyDescent="0.3">
      <c r="A1309" s="397" t="s">
        <v>161</v>
      </c>
      <c r="BW1309" s="224">
        <f t="shared" si="729"/>
        <v>0</v>
      </c>
    </row>
    <row r="1310" spans="1:75" x14ac:dyDescent="0.25">
      <c r="A1310" s="636" t="s">
        <v>1078</v>
      </c>
      <c r="BW1310" s="224">
        <f t="shared" si="729"/>
        <v>0</v>
      </c>
    </row>
    <row r="1311" spans="1:75" x14ac:dyDescent="0.25">
      <c r="A1311" s="180" t="s">
        <v>1079</v>
      </c>
      <c r="O1311" s="229">
        <f t="shared" ref="O1311:AT1311" si="917">N820</f>
        <v>0</v>
      </c>
      <c r="P1311" s="229">
        <f t="shared" si="917"/>
        <v>219.6640822656</v>
      </c>
      <c r="Q1311" s="229">
        <f t="shared" si="917"/>
        <v>180.56385254880001</v>
      </c>
      <c r="R1311" s="229">
        <f t="shared" si="917"/>
        <v>117.40868359248</v>
      </c>
      <c r="S1311" s="229">
        <f t="shared" si="917"/>
        <v>78.308453875680016</v>
      </c>
      <c r="T1311" s="229">
        <f t="shared" si="917"/>
        <v>117.40868359248</v>
      </c>
      <c r="U1311" s="229">
        <f t="shared" si="917"/>
        <v>78.308453875680016</v>
      </c>
      <c r="V1311" s="229">
        <f t="shared" si="917"/>
        <v>117.40868359248</v>
      </c>
      <c r="W1311" s="229">
        <f t="shared" si="917"/>
        <v>78.308453875680016</v>
      </c>
      <c r="X1311" s="229">
        <f t="shared" si="917"/>
        <v>117.40868359248</v>
      </c>
      <c r="Y1311" s="229">
        <f t="shared" si="917"/>
        <v>78.308453875680016</v>
      </c>
      <c r="Z1311" s="229">
        <f t="shared" si="917"/>
        <v>117.40868359248</v>
      </c>
      <c r="AA1311" s="229">
        <f t="shared" si="917"/>
        <v>78.308453875680016</v>
      </c>
      <c r="AB1311" s="229">
        <f t="shared" si="917"/>
        <v>64.924953296793305</v>
      </c>
      <c r="AC1311" s="229">
        <f t="shared" si="917"/>
        <v>37.563524452043296</v>
      </c>
      <c r="AD1311" s="229">
        <f t="shared" si="917"/>
        <v>83.46304270406668</v>
      </c>
      <c r="AE1311" s="229">
        <f t="shared" si="917"/>
        <v>56.101613859316672</v>
      </c>
      <c r="AF1311" s="229">
        <f t="shared" si="917"/>
        <v>83.46304270406668</v>
      </c>
      <c r="AG1311" s="229">
        <f t="shared" si="917"/>
        <v>56.101613859316672</v>
      </c>
      <c r="AH1311" s="229">
        <f t="shared" si="917"/>
        <v>83.46304270406668</v>
      </c>
      <c r="AI1311" s="229">
        <f t="shared" si="917"/>
        <v>56.101613859316672</v>
      </c>
      <c r="AJ1311" s="229">
        <f t="shared" si="917"/>
        <v>83.46304270406668</v>
      </c>
      <c r="AK1311" s="229">
        <f t="shared" si="917"/>
        <v>56.101613859316672</v>
      </c>
      <c r="AL1311" s="229">
        <f t="shared" si="917"/>
        <v>83.46304270406668</v>
      </c>
      <c r="AM1311" s="229">
        <f t="shared" si="917"/>
        <v>56.101613859316672</v>
      </c>
      <c r="AN1311" s="229">
        <f t="shared" si="917"/>
        <v>64.532408594510656</v>
      </c>
      <c r="AO1311" s="229">
        <f t="shared" si="917"/>
        <v>39.071196188270662</v>
      </c>
      <c r="AP1311" s="229">
        <f t="shared" si="917"/>
        <v>79.245838658576005</v>
      </c>
      <c r="AQ1311" s="229">
        <f t="shared" si="917"/>
        <v>53.784626252336011</v>
      </c>
      <c r="AR1311" s="229">
        <f t="shared" si="917"/>
        <v>79.245838658576005</v>
      </c>
      <c r="AS1311" s="229">
        <f t="shared" si="917"/>
        <v>53.784626252336011</v>
      </c>
      <c r="AT1311" s="229">
        <f t="shared" si="917"/>
        <v>79.245838658576005</v>
      </c>
      <c r="AU1311" s="229">
        <f t="shared" ref="AU1311:BV1311" si="918">AT820</f>
        <v>53.784626252336011</v>
      </c>
      <c r="AV1311" s="229">
        <f t="shared" si="918"/>
        <v>79.245838658576005</v>
      </c>
      <c r="AW1311" s="229">
        <f t="shared" si="918"/>
        <v>53.784626252336011</v>
      </c>
      <c r="AX1311" s="229">
        <f t="shared" si="918"/>
        <v>79.245838658576005</v>
      </c>
      <c r="AY1311" s="229">
        <f t="shared" si="918"/>
        <v>53.784626252336011</v>
      </c>
      <c r="AZ1311" s="229">
        <f t="shared" si="918"/>
        <v>111.69516890288639</v>
      </c>
      <c r="BA1311" s="229">
        <f t="shared" si="918"/>
        <v>82.68320998760575</v>
      </c>
      <c r="BB1311" s="229">
        <f t="shared" si="918"/>
        <v>96.631706168999045</v>
      </c>
      <c r="BC1311" s="229">
        <f t="shared" si="918"/>
        <v>67.619747253718401</v>
      </c>
      <c r="BD1311" s="229">
        <f t="shared" si="918"/>
        <v>96.631706168999045</v>
      </c>
      <c r="BE1311" s="229">
        <f t="shared" si="918"/>
        <v>67.619747253718401</v>
      </c>
      <c r="BF1311" s="229">
        <f t="shared" si="918"/>
        <v>96.631706168999045</v>
      </c>
      <c r="BG1311" s="229">
        <f t="shared" si="918"/>
        <v>67.619747253718401</v>
      </c>
      <c r="BH1311" s="229">
        <f t="shared" si="918"/>
        <v>96.631706168999045</v>
      </c>
      <c r="BI1311" s="229">
        <f t="shared" si="918"/>
        <v>67.619747253718401</v>
      </c>
      <c r="BJ1311" s="229">
        <f t="shared" si="918"/>
        <v>96.631706168999045</v>
      </c>
      <c r="BK1311" s="229">
        <f t="shared" si="918"/>
        <v>67.619747253718401</v>
      </c>
      <c r="BL1311" s="229">
        <f t="shared" si="918"/>
        <v>74.329363493639661</v>
      </c>
      <c r="BM1311" s="229">
        <f t="shared" si="918"/>
        <v>51.309174876081642</v>
      </c>
      <c r="BN1311" s="229">
        <f t="shared" si="918"/>
        <v>80.468284750248287</v>
      </c>
      <c r="BO1311" s="229">
        <f t="shared" si="918"/>
        <v>57.448096132690267</v>
      </c>
      <c r="BP1311" s="229">
        <f t="shared" si="918"/>
        <v>80.468284750248287</v>
      </c>
      <c r="BQ1311" s="229">
        <f t="shared" si="918"/>
        <v>57.448096132690267</v>
      </c>
      <c r="BR1311" s="229">
        <f t="shared" si="918"/>
        <v>80.468284750248287</v>
      </c>
      <c r="BS1311" s="229">
        <f t="shared" si="918"/>
        <v>57.448096132690267</v>
      </c>
      <c r="BT1311" s="229">
        <f t="shared" si="918"/>
        <v>80.468284750248287</v>
      </c>
      <c r="BU1311" s="229">
        <f t="shared" si="918"/>
        <v>57.448096132690267</v>
      </c>
      <c r="BV1311" s="229">
        <f t="shared" si="918"/>
        <v>80.468284750248287</v>
      </c>
      <c r="BW1311" s="418">
        <f t="shared" si="729"/>
        <v>4721.2893047140969</v>
      </c>
    </row>
    <row r="1312" spans="1:75" x14ac:dyDescent="0.25">
      <c r="A1312" s="180" t="s">
        <v>1080</v>
      </c>
      <c r="O1312" s="229">
        <f t="shared" ref="O1312:AT1312" si="919">O823</f>
        <v>376.56699816959997</v>
      </c>
      <c r="P1312" s="229">
        <f t="shared" si="919"/>
        <v>0</v>
      </c>
      <c r="Q1312" s="229">
        <f t="shared" si="919"/>
        <v>20.708176466879991</v>
      </c>
      <c r="R1312" s="229">
        <f t="shared" si="919"/>
        <v>0</v>
      </c>
      <c r="S1312" s="229">
        <f t="shared" si="919"/>
        <v>122.96357513999999</v>
      </c>
      <c r="T1312" s="229">
        <f t="shared" si="919"/>
        <v>0</v>
      </c>
      <c r="U1312" s="229">
        <f t="shared" si="919"/>
        <v>122.96357513999999</v>
      </c>
      <c r="V1312" s="229">
        <f t="shared" si="919"/>
        <v>0</v>
      </c>
      <c r="W1312" s="229">
        <f t="shared" si="919"/>
        <v>122.96357513999999</v>
      </c>
      <c r="X1312" s="229">
        <f t="shared" si="919"/>
        <v>0</v>
      </c>
      <c r="Y1312" s="229">
        <f t="shared" si="919"/>
        <v>122.96357513999999</v>
      </c>
      <c r="Z1312" s="229">
        <f t="shared" si="919"/>
        <v>0</v>
      </c>
      <c r="AA1312" s="229">
        <f t="shared" si="919"/>
        <v>35.310214393708264</v>
      </c>
      <c r="AB1312" s="229">
        <f t="shared" si="919"/>
        <v>0</v>
      </c>
      <c r="AC1312" s="229">
        <f t="shared" si="919"/>
        <v>108.49680028007337</v>
      </c>
      <c r="AD1312" s="229">
        <f t="shared" si="919"/>
        <v>0</v>
      </c>
      <c r="AE1312" s="229">
        <f t="shared" si="919"/>
        <v>89.958710872799998</v>
      </c>
      <c r="AF1312" s="229">
        <f t="shared" si="919"/>
        <v>0</v>
      </c>
      <c r="AG1312" s="229">
        <f t="shared" si="919"/>
        <v>89.958710872799998</v>
      </c>
      <c r="AH1312" s="229">
        <f t="shared" si="919"/>
        <v>0</v>
      </c>
      <c r="AI1312" s="229">
        <f t="shared" si="919"/>
        <v>89.958710872799998</v>
      </c>
      <c r="AJ1312" s="229">
        <f t="shared" si="919"/>
        <v>0</v>
      </c>
      <c r="AK1312" s="229">
        <f t="shared" si="919"/>
        <v>89.958710872799998</v>
      </c>
      <c r="AL1312" s="229">
        <f t="shared" si="919"/>
        <v>0</v>
      </c>
      <c r="AM1312" s="229">
        <f t="shared" si="919"/>
        <v>53.453405382526995</v>
      </c>
      <c r="AN1312" s="229">
        <f t="shared" si="919"/>
        <v>0</v>
      </c>
      <c r="AO1312" s="229">
        <f t="shared" si="919"/>
        <v>95.46243688326534</v>
      </c>
      <c r="AP1312" s="229">
        <f t="shared" si="919"/>
        <v>0</v>
      </c>
      <c r="AQ1312" s="229">
        <f t="shared" si="919"/>
        <v>80.749006819199991</v>
      </c>
      <c r="AR1312" s="229">
        <f t="shared" si="919"/>
        <v>0</v>
      </c>
      <c r="AS1312" s="229">
        <f t="shared" si="919"/>
        <v>80.749006819199991</v>
      </c>
      <c r="AT1312" s="229">
        <f t="shared" si="919"/>
        <v>0</v>
      </c>
      <c r="AU1312" s="229">
        <f t="shared" ref="AU1312:BV1312" si="920">AU823</f>
        <v>80.749006819199991</v>
      </c>
      <c r="AV1312" s="229">
        <f t="shared" si="920"/>
        <v>0</v>
      </c>
      <c r="AW1312" s="229">
        <f t="shared" si="920"/>
        <v>80.749006819199991</v>
      </c>
      <c r="AX1312" s="229">
        <f t="shared" si="920"/>
        <v>0</v>
      </c>
      <c r="AY1312" s="229">
        <f t="shared" si="920"/>
        <v>132.37398858580798</v>
      </c>
      <c r="AZ1312" s="229">
        <f t="shared" si="920"/>
        <v>0</v>
      </c>
      <c r="BA1312" s="229">
        <f t="shared" si="920"/>
        <v>78.369633627392659</v>
      </c>
      <c r="BB1312" s="229">
        <f t="shared" si="920"/>
        <v>0</v>
      </c>
      <c r="BC1312" s="229">
        <f t="shared" si="920"/>
        <v>93.433096361280008</v>
      </c>
      <c r="BD1312" s="229">
        <f t="shared" si="920"/>
        <v>0</v>
      </c>
      <c r="BE1312" s="229">
        <f t="shared" si="920"/>
        <v>93.433096361280008</v>
      </c>
      <c r="BF1312" s="229">
        <f t="shared" si="920"/>
        <v>0</v>
      </c>
      <c r="BG1312" s="229">
        <f t="shared" si="920"/>
        <v>93.433096361280008</v>
      </c>
      <c r="BH1312" s="229">
        <f t="shared" si="920"/>
        <v>0</v>
      </c>
      <c r="BI1312" s="229">
        <f t="shared" si="920"/>
        <v>93.433096361280008</v>
      </c>
      <c r="BJ1312" s="229">
        <f t="shared" si="920"/>
        <v>0</v>
      </c>
      <c r="BK1312" s="229">
        <f t="shared" si="920"/>
        <v>57.388727712857388</v>
      </c>
      <c r="BL1312" s="229">
        <f t="shared" si="920"/>
        <v>0</v>
      </c>
      <c r="BM1312" s="229">
        <f t="shared" si="920"/>
        <v>84.02384947660866</v>
      </c>
      <c r="BN1312" s="229">
        <f t="shared" si="920"/>
        <v>0</v>
      </c>
      <c r="BO1312" s="229">
        <f t="shared" si="920"/>
        <v>77.884928220000035</v>
      </c>
      <c r="BP1312" s="229">
        <f t="shared" si="920"/>
        <v>0</v>
      </c>
      <c r="BQ1312" s="229">
        <f t="shared" si="920"/>
        <v>77.884928220000035</v>
      </c>
      <c r="BR1312" s="229">
        <f t="shared" si="920"/>
        <v>0</v>
      </c>
      <c r="BS1312" s="229">
        <f t="shared" si="920"/>
        <v>77.884928220000035</v>
      </c>
      <c r="BT1312" s="229">
        <f t="shared" si="920"/>
        <v>0</v>
      </c>
      <c r="BU1312" s="229">
        <f t="shared" si="920"/>
        <v>77.884928220000035</v>
      </c>
      <c r="BV1312" s="229">
        <f t="shared" si="920"/>
        <v>0</v>
      </c>
      <c r="BW1312" s="418">
        <f t="shared" si="729"/>
        <v>2902.1115006318414</v>
      </c>
    </row>
    <row r="1313" spans="1:75" x14ac:dyDescent="0.25">
      <c r="A1313" s="180" t="s">
        <v>1081</v>
      </c>
      <c r="O1313" s="229">
        <f>O1311+O1312</f>
        <v>376.56699816959997</v>
      </c>
      <c r="P1313" s="229">
        <f t="shared" ref="P1313:BV1313" si="921">P1311+P1312</f>
        <v>219.6640822656</v>
      </c>
      <c r="Q1313" s="229">
        <f t="shared" si="921"/>
        <v>201.27202901568</v>
      </c>
      <c r="R1313" s="229">
        <f t="shared" si="921"/>
        <v>117.40868359248</v>
      </c>
      <c r="S1313" s="229">
        <f t="shared" si="921"/>
        <v>201.27202901568</v>
      </c>
      <c r="T1313" s="229">
        <f t="shared" si="921"/>
        <v>117.40868359248</v>
      </c>
      <c r="U1313" s="229">
        <f t="shared" si="921"/>
        <v>201.27202901568</v>
      </c>
      <c r="V1313" s="229">
        <f t="shared" si="921"/>
        <v>117.40868359248</v>
      </c>
      <c r="W1313" s="229">
        <f t="shared" si="921"/>
        <v>201.27202901568</v>
      </c>
      <c r="X1313" s="229">
        <f t="shared" si="921"/>
        <v>117.40868359248</v>
      </c>
      <c r="Y1313" s="229">
        <f t="shared" si="921"/>
        <v>201.27202901568</v>
      </c>
      <c r="Z1313" s="229">
        <f t="shared" si="921"/>
        <v>117.40868359248</v>
      </c>
      <c r="AA1313" s="229">
        <f t="shared" si="921"/>
        <v>113.61866826938828</v>
      </c>
      <c r="AB1313" s="229">
        <f t="shared" si="921"/>
        <v>64.924953296793305</v>
      </c>
      <c r="AC1313" s="229">
        <f t="shared" si="921"/>
        <v>146.06032473211667</v>
      </c>
      <c r="AD1313" s="229">
        <f t="shared" si="921"/>
        <v>83.46304270406668</v>
      </c>
      <c r="AE1313" s="229">
        <f t="shared" si="921"/>
        <v>146.06032473211667</v>
      </c>
      <c r="AF1313" s="229">
        <f t="shared" si="921"/>
        <v>83.46304270406668</v>
      </c>
      <c r="AG1313" s="229">
        <f t="shared" si="921"/>
        <v>146.06032473211667</v>
      </c>
      <c r="AH1313" s="229">
        <f t="shared" si="921"/>
        <v>83.46304270406668</v>
      </c>
      <c r="AI1313" s="229">
        <f t="shared" si="921"/>
        <v>146.06032473211667</v>
      </c>
      <c r="AJ1313" s="229">
        <f t="shared" si="921"/>
        <v>83.46304270406668</v>
      </c>
      <c r="AK1313" s="229">
        <f t="shared" si="921"/>
        <v>146.06032473211667</v>
      </c>
      <c r="AL1313" s="229">
        <f t="shared" si="921"/>
        <v>83.46304270406668</v>
      </c>
      <c r="AM1313" s="229">
        <f t="shared" si="921"/>
        <v>109.55501924184367</v>
      </c>
      <c r="AN1313" s="229">
        <f t="shared" si="921"/>
        <v>64.532408594510656</v>
      </c>
      <c r="AO1313" s="229">
        <f t="shared" si="921"/>
        <v>134.533633071536</v>
      </c>
      <c r="AP1313" s="229">
        <f t="shared" si="921"/>
        <v>79.245838658576005</v>
      </c>
      <c r="AQ1313" s="229">
        <f t="shared" si="921"/>
        <v>134.533633071536</v>
      </c>
      <c r="AR1313" s="229">
        <f t="shared" si="921"/>
        <v>79.245838658576005</v>
      </c>
      <c r="AS1313" s="229">
        <f t="shared" si="921"/>
        <v>134.533633071536</v>
      </c>
      <c r="AT1313" s="229">
        <f t="shared" si="921"/>
        <v>79.245838658576005</v>
      </c>
      <c r="AU1313" s="229">
        <f t="shared" si="921"/>
        <v>134.533633071536</v>
      </c>
      <c r="AV1313" s="229">
        <f t="shared" si="921"/>
        <v>79.245838658576005</v>
      </c>
      <c r="AW1313" s="229">
        <f t="shared" si="921"/>
        <v>134.533633071536</v>
      </c>
      <c r="AX1313" s="229">
        <f t="shared" si="921"/>
        <v>79.245838658576005</v>
      </c>
      <c r="AY1313" s="229">
        <f t="shared" si="921"/>
        <v>186.15861483814399</v>
      </c>
      <c r="AZ1313" s="229">
        <f t="shared" si="921"/>
        <v>111.69516890288639</v>
      </c>
      <c r="BA1313" s="229">
        <f t="shared" si="921"/>
        <v>161.05284361499841</v>
      </c>
      <c r="BB1313" s="229">
        <f t="shared" si="921"/>
        <v>96.631706168999045</v>
      </c>
      <c r="BC1313" s="229">
        <f t="shared" si="921"/>
        <v>161.05284361499841</v>
      </c>
      <c r="BD1313" s="229">
        <f t="shared" si="921"/>
        <v>96.631706168999045</v>
      </c>
      <c r="BE1313" s="229">
        <f t="shared" si="921"/>
        <v>161.05284361499841</v>
      </c>
      <c r="BF1313" s="229">
        <f t="shared" si="921"/>
        <v>96.631706168999045</v>
      </c>
      <c r="BG1313" s="229">
        <f t="shared" si="921"/>
        <v>161.05284361499841</v>
      </c>
      <c r="BH1313" s="229">
        <f t="shared" si="921"/>
        <v>96.631706168999045</v>
      </c>
      <c r="BI1313" s="229">
        <f t="shared" si="921"/>
        <v>161.05284361499841</v>
      </c>
      <c r="BJ1313" s="229">
        <f t="shared" si="921"/>
        <v>96.631706168999045</v>
      </c>
      <c r="BK1313" s="229">
        <f t="shared" si="921"/>
        <v>125.00847496657579</v>
      </c>
      <c r="BL1313" s="229">
        <f t="shared" si="921"/>
        <v>74.329363493639661</v>
      </c>
      <c r="BM1313" s="229">
        <f t="shared" si="921"/>
        <v>135.3330243526903</v>
      </c>
      <c r="BN1313" s="229">
        <f t="shared" si="921"/>
        <v>80.468284750248287</v>
      </c>
      <c r="BO1313" s="229">
        <f t="shared" si="921"/>
        <v>135.3330243526903</v>
      </c>
      <c r="BP1313" s="229">
        <f t="shared" si="921"/>
        <v>80.468284750248287</v>
      </c>
      <c r="BQ1313" s="229">
        <f t="shared" si="921"/>
        <v>135.3330243526903</v>
      </c>
      <c r="BR1313" s="229">
        <f t="shared" si="921"/>
        <v>80.468284750248287</v>
      </c>
      <c r="BS1313" s="229">
        <f t="shared" si="921"/>
        <v>135.3330243526903</v>
      </c>
      <c r="BT1313" s="229">
        <f t="shared" si="921"/>
        <v>80.468284750248287</v>
      </c>
      <c r="BU1313" s="229">
        <f t="shared" si="921"/>
        <v>135.3330243526903</v>
      </c>
      <c r="BV1313" s="229">
        <f t="shared" si="921"/>
        <v>80.468284750248287</v>
      </c>
      <c r="BW1313" s="418">
        <f t="shared" si="729"/>
        <v>7623.4008053459365</v>
      </c>
    </row>
    <row r="1314" spans="1:75" x14ac:dyDescent="0.25">
      <c r="A1314" s="180" t="s">
        <v>1082</v>
      </c>
      <c r="O1314" s="229">
        <f t="shared" ref="O1314:AT1314" si="922">O706</f>
        <v>156.902915904</v>
      </c>
      <c r="P1314" s="229">
        <f t="shared" si="922"/>
        <v>39.100229716799994</v>
      </c>
      <c r="Q1314" s="229">
        <f t="shared" si="922"/>
        <v>83.863345423200002</v>
      </c>
      <c r="R1314" s="229">
        <f t="shared" si="922"/>
        <v>39.100229716799994</v>
      </c>
      <c r="S1314" s="229">
        <f t="shared" si="922"/>
        <v>83.863345423200002</v>
      </c>
      <c r="T1314" s="229">
        <f t="shared" si="922"/>
        <v>39.100229716799994</v>
      </c>
      <c r="U1314" s="229">
        <f t="shared" si="922"/>
        <v>83.863345423200002</v>
      </c>
      <c r="V1314" s="229">
        <f t="shared" si="922"/>
        <v>39.100229716799994</v>
      </c>
      <c r="W1314" s="229">
        <f t="shared" si="922"/>
        <v>83.863345423200002</v>
      </c>
      <c r="X1314" s="229">
        <f t="shared" si="922"/>
        <v>39.100229716799994</v>
      </c>
      <c r="Y1314" s="229">
        <f t="shared" si="922"/>
        <v>83.863345423200002</v>
      </c>
      <c r="Z1314" s="229">
        <f t="shared" si="922"/>
        <v>39.100229716799994</v>
      </c>
      <c r="AA1314" s="229">
        <f t="shared" si="922"/>
        <v>48.693714972594982</v>
      </c>
      <c r="AB1314" s="229">
        <f t="shared" si="922"/>
        <v>27.361428844750009</v>
      </c>
      <c r="AC1314" s="229">
        <f t="shared" si="922"/>
        <v>62.597282028050003</v>
      </c>
      <c r="AD1314" s="229">
        <f t="shared" si="922"/>
        <v>27.361428844750009</v>
      </c>
      <c r="AE1314" s="229">
        <f t="shared" si="922"/>
        <v>62.597282028050003</v>
      </c>
      <c r="AF1314" s="229">
        <f t="shared" si="922"/>
        <v>27.361428844750009</v>
      </c>
      <c r="AG1314" s="229">
        <f t="shared" si="922"/>
        <v>62.597282028050003</v>
      </c>
      <c r="AH1314" s="229">
        <f t="shared" si="922"/>
        <v>27.361428844750009</v>
      </c>
      <c r="AI1314" s="229">
        <f t="shared" si="922"/>
        <v>62.597282028050003</v>
      </c>
      <c r="AJ1314" s="229">
        <f t="shared" si="922"/>
        <v>27.361428844750009</v>
      </c>
      <c r="AK1314" s="229">
        <f t="shared" si="922"/>
        <v>62.597282028050003</v>
      </c>
      <c r="AL1314" s="229">
        <f t="shared" si="922"/>
        <v>27.361428844750009</v>
      </c>
      <c r="AM1314" s="229">
        <f t="shared" si="922"/>
        <v>45.022610647333018</v>
      </c>
      <c r="AN1314" s="229">
        <f t="shared" si="922"/>
        <v>25.461212406239998</v>
      </c>
      <c r="AO1314" s="229">
        <f t="shared" si="922"/>
        <v>55.287794412960004</v>
      </c>
      <c r="AP1314" s="229">
        <f t="shared" si="922"/>
        <v>25.461212406239998</v>
      </c>
      <c r="AQ1314" s="229">
        <f t="shared" si="922"/>
        <v>55.287794412960004</v>
      </c>
      <c r="AR1314" s="229">
        <f t="shared" si="922"/>
        <v>25.461212406239998</v>
      </c>
      <c r="AS1314" s="229">
        <f t="shared" si="922"/>
        <v>55.287794412960004</v>
      </c>
      <c r="AT1314" s="229">
        <f t="shared" si="922"/>
        <v>25.461212406239998</v>
      </c>
      <c r="AU1314" s="229">
        <f t="shared" ref="AU1314:BV1314" si="923">AU706</f>
        <v>55.287794412960004</v>
      </c>
      <c r="AV1314" s="229">
        <f t="shared" si="923"/>
        <v>25.461212406239998</v>
      </c>
      <c r="AW1314" s="229">
        <f t="shared" si="923"/>
        <v>55.287794412960004</v>
      </c>
      <c r="AX1314" s="229">
        <f t="shared" si="923"/>
        <v>25.461212406239998</v>
      </c>
      <c r="AY1314" s="229">
        <f t="shared" si="923"/>
        <v>74.463445935257596</v>
      </c>
      <c r="AZ1314" s="229">
        <f t="shared" si="923"/>
        <v>29.011958915280641</v>
      </c>
      <c r="BA1314" s="229">
        <f t="shared" si="923"/>
        <v>64.421137445999364</v>
      </c>
      <c r="BB1314" s="229">
        <f t="shared" si="923"/>
        <v>29.011958915280641</v>
      </c>
      <c r="BC1314" s="229">
        <f t="shared" si="923"/>
        <v>64.421137445999364</v>
      </c>
      <c r="BD1314" s="229">
        <f t="shared" si="923"/>
        <v>29.011958915280641</v>
      </c>
      <c r="BE1314" s="229">
        <f t="shared" si="923"/>
        <v>64.421137445999364</v>
      </c>
      <c r="BF1314" s="229">
        <f t="shared" si="923"/>
        <v>29.011958915280641</v>
      </c>
      <c r="BG1314" s="229">
        <f t="shared" si="923"/>
        <v>64.421137445999364</v>
      </c>
      <c r="BH1314" s="229">
        <f t="shared" si="923"/>
        <v>29.011958915280641</v>
      </c>
      <c r="BI1314" s="229">
        <f t="shared" si="923"/>
        <v>64.421137445999364</v>
      </c>
      <c r="BJ1314" s="229">
        <f t="shared" si="923"/>
        <v>29.011958915280641</v>
      </c>
      <c r="BK1314" s="229">
        <f t="shared" si="923"/>
        <v>50.679111472936128</v>
      </c>
      <c r="BL1314" s="229">
        <f t="shared" si="923"/>
        <v>23.020188617558016</v>
      </c>
      <c r="BM1314" s="229">
        <f t="shared" si="923"/>
        <v>54.864739602442008</v>
      </c>
      <c r="BN1314" s="229">
        <f t="shared" si="923"/>
        <v>23.020188617558016</v>
      </c>
      <c r="BO1314" s="229">
        <f t="shared" si="923"/>
        <v>54.864739602442008</v>
      </c>
      <c r="BP1314" s="229">
        <f t="shared" si="923"/>
        <v>23.020188617558016</v>
      </c>
      <c r="BQ1314" s="229">
        <f t="shared" si="923"/>
        <v>54.864739602442008</v>
      </c>
      <c r="BR1314" s="229">
        <f t="shared" si="923"/>
        <v>23.020188617558016</v>
      </c>
      <c r="BS1314" s="229">
        <f t="shared" si="923"/>
        <v>54.864739602442008</v>
      </c>
      <c r="BT1314" s="229">
        <f t="shared" si="923"/>
        <v>23.020188617558016</v>
      </c>
      <c r="BU1314" s="229">
        <f t="shared" si="923"/>
        <v>54.864739602442008</v>
      </c>
      <c r="BV1314" s="229">
        <f t="shared" si="923"/>
        <v>23.020188617558016</v>
      </c>
      <c r="BW1314" s="418">
        <f t="shared" si="729"/>
        <v>2844.6634044991515</v>
      </c>
    </row>
    <row r="1315" spans="1:75" x14ac:dyDescent="0.25">
      <c r="A1315" s="180" t="s">
        <v>1083</v>
      </c>
      <c r="O1315" s="229">
        <f>O1313-O1314</f>
        <v>219.66408226559997</v>
      </c>
      <c r="P1315" s="229">
        <f t="shared" ref="P1315:BV1315" si="924">P1313-P1314</f>
        <v>180.56385254880001</v>
      </c>
      <c r="Q1315" s="229">
        <f t="shared" si="924"/>
        <v>117.40868359248</v>
      </c>
      <c r="R1315" s="229">
        <f t="shared" si="924"/>
        <v>78.308453875680016</v>
      </c>
      <c r="S1315" s="229">
        <f t="shared" si="924"/>
        <v>117.40868359248</v>
      </c>
      <c r="T1315" s="229">
        <f t="shared" si="924"/>
        <v>78.308453875680016</v>
      </c>
      <c r="U1315" s="229">
        <f t="shared" si="924"/>
        <v>117.40868359248</v>
      </c>
      <c r="V1315" s="229">
        <f t="shared" si="924"/>
        <v>78.308453875680016</v>
      </c>
      <c r="W1315" s="229">
        <f t="shared" si="924"/>
        <v>117.40868359248</v>
      </c>
      <c r="X1315" s="229">
        <f t="shared" si="924"/>
        <v>78.308453875680016</v>
      </c>
      <c r="Y1315" s="229">
        <f t="shared" si="924"/>
        <v>117.40868359248</v>
      </c>
      <c r="Z1315" s="229">
        <f t="shared" si="924"/>
        <v>78.308453875680016</v>
      </c>
      <c r="AA1315" s="229">
        <f t="shared" si="924"/>
        <v>64.924953296793291</v>
      </c>
      <c r="AB1315" s="229">
        <f t="shared" si="924"/>
        <v>37.563524452043296</v>
      </c>
      <c r="AC1315" s="229">
        <f t="shared" si="924"/>
        <v>83.463042704066666</v>
      </c>
      <c r="AD1315" s="229">
        <f t="shared" si="924"/>
        <v>56.101613859316672</v>
      </c>
      <c r="AE1315" s="229">
        <f t="shared" si="924"/>
        <v>83.463042704066666</v>
      </c>
      <c r="AF1315" s="229">
        <f t="shared" si="924"/>
        <v>56.101613859316672</v>
      </c>
      <c r="AG1315" s="229">
        <f t="shared" si="924"/>
        <v>83.463042704066666</v>
      </c>
      <c r="AH1315" s="229">
        <f t="shared" si="924"/>
        <v>56.101613859316672</v>
      </c>
      <c r="AI1315" s="229">
        <f t="shared" si="924"/>
        <v>83.463042704066666</v>
      </c>
      <c r="AJ1315" s="229">
        <f t="shared" si="924"/>
        <v>56.101613859316672</v>
      </c>
      <c r="AK1315" s="229">
        <f t="shared" si="924"/>
        <v>83.463042704066666</v>
      </c>
      <c r="AL1315" s="229">
        <f t="shared" si="924"/>
        <v>56.101613859316672</v>
      </c>
      <c r="AM1315" s="229">
        <f t="shared" si="924"/>
        <v>64.532408594510656</v>
      </c>
      <c r="AN1315" s="229">
        <f t="shared" si="924"/>
        <v>39.071196188270662</v>
      </c>
      <c r="AO1315" s="229">
        <f t="shared" si="924"/>
        <v>79.245838658575991</v>
      </c>
      <c r="AP1315" s="229">
        <f t="shared" si="924"/>
        <v>53.784626252336011</v>
      </c>
      <c r="AQ1315" s="229">
        <f t="shared" si="924"/>
        <v>79.245838658575991</v>
      </c>
      <c r="AR1315" s="229">
        <f t="shared" si="924"/>
        <v>53.784626252336011</v>
      </c>
      <c r="AS1315" s="229">
        <f t="shared" si="924"/>
        <v>79.245838658575991</v>
      </c>
      <c r="AT1315" s="229">
        <f t="shared" si="924"/>
        <v>53.784626252336011</v>
      </c>
      <c r="AU1315" s="229">
        <f t="shared" si="924"/>
        <v>79.245838658575991</v>
      </c>
      <c r="AV1315" s="229">
        <f t="shared" si="924"/>
        <v>53.784626252336011</v>
      </c>
      <c r="AW1315" s="229">
        <f t="shared" si="924"/>
        <v>79.245838658575991</v>
      </c>
      <c r="AX1315" s="229">
        <f t="shared" si="924"/>
        <v>53.784626252336011</v>
      </c>
      <c r="AY1315" s="229">
        <f t="shared" si="924"/>
        <v>111.69516890288639</v>
      </c>
      <c r="AZ1315" s="229">
        <f t="shared" si="924"/>
        <v>82.68320998760575</v>
      </c>
      <c r="BA1315" s="229">
        <f t="shared" si="924"/>
        <v>96.631706168999045</v>
      </c>
      <c r="BB1315" s="229">
        <f t="shared" si="924"/>
        <v>67.619747253718401</v>
      </c>
      <c r="BC1315" s="229">
        <f t="shared" si="924"/>
        <v>96.631706168999045</v>
      </c>
      <c r="BD1315" s="229">
        <f t="shared" si="924"/>
        <v>67.619747253718401</v>
      </c>
      <c r="BE1315" s="229">
        <f t="shared" si="924"/>
        <v>96.631706168999045</v>
      </c>
      <c r="BF1315" s="229">
        <f t="shared" si="924"/>
        <v>67.619747253718401</v>
      </c>
      <c r="BG1315" s="229">
        <f t="shared" si="924"/>
        <v>96.631706168999045</v>
      </c>
      <c r="BH1315" s="229">
        <f t="shared" si="924"/>
        <v>67.619747253718401</v>
      </c>
      <c r="BI1315" s="229">
        <f t="shared" si="924"/>
        <v>96.631706168999045</v>
      </c>
      <c r="BJ1315" s="229">
        <f t="shared" si="924"/>
        <v>67.619747253718401</v>
      </c>
      <c r="BK1315" s="229">
        <f t="shared" si="924"/>
        <v>74.329363493639661</v>
      </c>
      <c r="BL1315" s="229">
        <f t="shared" si="924"/>
        <v>51.309174876081642</v>
      </c>
      <c r="BM1315" s="229">
        <f t="shared" si="924"/>
        <v>80.468284750248301</v>
      </c>
      <c r="BN1315" s="229">
        <f t="shared" si="924"/>
        <v>57.448096132690267</v>
      </c>
      <c r="BO1315" s="229">
        <f t="shared" si="924"/>
        <v>80.468284750248301</v>
      </c>
      <c r="BP1315" s="229">
        <f t="shared" si="924"/>
        <v>57.448096132690267</v>
      </c>
      <c r="BQ1315" s="229">
        <f t="shared" si="924"/>
        <v>80.468284750248301</v>
      </c>
      <c r="BR1315" s="229">
        <f t="shared" si="924"/>
        <v>57.448096132690267</v>
      </c>
      <c r="BS1315" s="229">
        <f t="shared" si="924"/>
        <v>80.468284750248301</v>
      </c>
      <c r="BT1315" s="229">
        <f t="shared" si="924"/>
        <v>57.448096132690267</v>
      </c>
      <c r="BU1315" s="229">
        <f t="shared" si="924"/>
        <v>80.468284750248301</v>
      </c>
      <c r="BV1315" s="229">
        <f t="shared" si="924"/>
        <v>57.448096132690267</v>
      </c>
      <c r="BW1315" s="418">
        <f t="shared" si="729"/>
        <v>4778.7374008467868</v>
      </c>
    </row>
    <row r="1316" spans="1:75" x14ac:dyDescent="0.25">
      <c r="BW1316" s="224">
        <f t="shared" si="729"/>
        <v>0</v>
      </c>
    </row>
    <row r="1317" spans="1:75" x14ac:dyDescent="0.25">
      <c r="A1317" s="636" t="s">
        <v>1084</v>
      </c>
      <c r="BW1317" s="224">
        <f t="shared" si="729"/>
        <v>0</v>
      </c>
    </row>
    <row r="1318" spans="1:75" x14ac:dyDescent="0.25">
      <c r="A1318" s="180" t="s">
        <v>1079</v>
      </c>
      <c r="O1318" s="249">
        <f>N1322</f>
        <v>0</v>
      </c>
      <c r="P1318" s="249">
        <f t="shared" ref="P1318:BV1318" si="925">O1322</f>
        <v>89552136.58590892</v>
      </c>
      <c r="Q1318" s="249">
        <f t="shared" si="925"/>
        <v>73611846.867057443</v>
      </c>
      <c r="R1318" s="249">
        <f t="shared" si="925"/>
        <v>48684045.675035201</v>
      </c>
      <c r="S1318" s="249">
        <f t="shared" si="925"/>
        <v>32470957.245867409</v>
      </c>
      <c r="T1318" s="249">
        <f t="shared" si="925"/>
        <v>47384541.098965459</v>
      </c>
      <c r="U1318" s="249">
        <f t="shared" si="925"/>
        <v>31604222.426579222</v>
      </c>
      <c r="V1318" s="249">
        <f t="shared" si="925"/>
        <v>48837138.395824961</v>
      </c>
      <c r="W1318" s="249">
        <f t="shared" si="925"/>
        <v>32573065.998796441</v>
      </c>
      <c r="X1318" s="249">
        <f t="shared" si="925"/>
        <v>54151143.7863243</v>
      </c>
      <c r="Y1318" s="249">
        <f t="shared" si="925"/>
        <v>36117365.562373914</v>
      </c>
      <c r="Z1318" s="249">
        <f t="shared" si="925"/>
        <v>49142815.849643849</v>
      </c>
      <c r="AA1318" s="249">
        <f t="shared" si="925"/>
        <v>32776944.690395579</v>
      </c>
      <c r="AB1318" s="249">
        <f t="shared" si="925"/>
        <v>26807347.841635302</v>
      </c>
      <c r="AC1318" s="249">
        <f t="shared" si="925"/>
        <v>15509883.565729622</v>
      </c>
      <c r="AD1318" s="249">
        <f t="shared" si="925"/>
        <v>33151591.618952096</v>
      </c>
      <c r="AE1318" s="249">
        <f t="shared" si="925"/>
        <v>22283608.787456643</v>
      </c>
      <c r="AF1318" s="249">
        <f t="shared" si="925"/>
        <v>36590131.383521631</v>
      </c>
      <c r="AG1318" s="249">
        <f t="shared" si="925"/>
        <v>24594902.790908858</v>
      </c>
      <c r="AH1318" s="249">
        <f t="shared" si="925"/>
        <v>33604480.40958488</v>
      </c>
      <c r="AI1318" s="249">
        <f t="shared" si="925"/>
        <v>22588028.45908761</v>
      </c>
      <c r="AJ1318" s="249">
        <f t="shared" si="925"/>
        <v>33669581.934305787</v>
      </c>
      <c r="AK1318" s="249">
        <f t="shared" si="925"/>
        <v>22631787.9541074</v>
      </c>
      <c r="AL1318" s="249">
        <f t="shared" si="925"/>
        <v>38000977.764512263</v>
      </c>
      <c r="AM1318" s="249">
        <f t="shared" si="925"/>
        <v>25543235.8053401</v>
      </c>
      <c r="AN1318" s="249">
        <f t="shared" si="925"/>
        <v>31039148.121207952</v>
      </c>
      <c r="AO1318" s="249">
        <f t="shared" si="925"/>
        <v>18792675.992937725</v>
      </c>
      <c r="AP1318" s="249">
        <f t="shared" si="925"/>
        <v>35647556.75692369</v>
      </c>
      <c r="AQ1318" s="249">
        <f t="shared" si="925"/>
        <v>24194210.692129336</v>
      </c>
      <c r="AR1318" s="249">
        <f t="shared" si="925"/>
        <v>39350651.707632594</v>
      </c>
      <c r="AS1318" s="249">
        <f t="shared" si="925"/>
        <v>26707523.457470823</v>
      </c>
      <c r="AT1318" s="249">
        <f t="shared" si="925"/>
        <v>38726020.562517121</v>
      </c>
      <c r="AU1318" s="249">
        <f t="shared" si="925"/>
        <v>26283582.550865643</v>
      </c>
      <c r="AV1318" s="249">
        <f t="shared" si="925"/>
        <v>41207109.563657477</v>
      </c>
      <c r="AW1318" s="249">
        <f t="shared" si="925"/>
        <v>27967512.544969812</v>
      </c>
      <c r="AX1318" s="249">
        <f t="shared" si="925"/>
        <v>51565740.198791564</v>
      </c>
      <c r="AY1318" s="249">
        <f t="shared" si="925"/>
        <v>34997977.319240853</v>
      </c>
      <c r="AZ1318" s="249">
        <f t="shared" si="925"/>
        <v>61156713.132554337</v>
      </c>
      <c r="BA1318" s="249">
        <f t="shared" si="925"/>
        <v>45271728.435159609</v>
      </c>
      <c r="BB1318" s="249">
        <f t="shared" si="925"/>
        <v>55166759.873223588</v>
      </c>
      <c r="BC1318" s="249">
        <f t="shared" si="925"/>
        <v>38603916.947403662</v>
      </c>
      <c r="BD1318" s="249">
        <f t="shared" si="925"/>
        <v>55517427.813411817</v>
      </c>
      <c r="BE1318" s="249">
        <f t="shared" si="925"/>
        <v>38849303.047117561</v>
      </c>
      <c r="BF1318" s="249">
        <f t="shared" si="925"/>
        <v>52453218.712105326</v>
      </c>
      <c r="BG1318" s="249">
        <f t="shared" si="925"/>
        <v>36705068.476732194</v>
      </c>
      <c r="BH1318" s="249">
        <f t="shared" si="925"/>
        <v>46801847.561004847</v>
      </c>
      <c r="BI1318" s="249">
        <f t="shared" si="925"/>
        <v>32750421.456363555</v>
      </c>
      <c r="BJ1318" s="249">
        <f t="shared" si="925"/>
        <v>44179256.746922217</v>
      </c>
      <c r="BK1318" s="249">
        <f t="shared" si="925"/>
        <v>30915217.101303913</v>
      </c>
      <c r="BL1318" s="249">
        <f t="shared" si="925"/>
        <v>32944490.367471214</v>
      </c>
      <c r="BM1318" s="249">
        <f t="shared" si="925"/>
        <v>22741411.173426919</v>
      </c>
      <c r="BN1318" s="249">
        <f t="shared" si="925"/>
        <v>37146483.636970825</v>
      </c>
      <c r="BO1318" s="249">
        <f t="shared" si="925"/>
        <v>26519699.899052732</v>
      </c>
      <c r="BP1318" s="249">
        <f t="shared" si="925"/>
        <v>37102762.139844283</v>
      </c>
      <c r="BQ1318" s="249">
        <f t="shared" si="925"/>
        <v>26488486.150955748</v>
      </c>
      <c r="BR1318" s="249">
        <f t="shared" si="925"/>
        <v>38219350.066186041</v>
      </c>
      <c r="BS1318" s="249">
        <f t="shared" si="925"/>
        <v>27285643.077217739</v>
      </c>
      <c r="BT1318" s="249">
        <f t="shared" si="925"/>
        <v>42079784.013351887</v>
      </c>
      <c r="BU1318" s="249">
        <f t="shared" si="925"/>
        <v>30041692.63387242</v>
      </c>
      <c r="BV1318" s="249">
        <f t="shared" si="925"/>
        <v>46188942.275016196</v>
      </c>
      <c r="BW1318" s="224">
        <f t="shared" si="729"/>
        <v>2213491116.7029276</v>
      </c>
    </row>
    <row r="1319" spans="1:75" x14ac:dyDescent="0.25">
      <c r="A1319" s="180" t="s">
        <v>1080</v>
      </c>
      <c r="O1319" s="249">
        <f t="shared" ref="O1319:AT1319" si="926">O977</f>
        <v>153517948.43298674</v>
      </c>
      <c r="P1319" s="249">
        <f t="shared" si="926"/>
        <v>0</v>
      </c>
      <c r="Q1319" s="249">
        <f t="shared" si="926"/>
        <v>9846517.1472886223</v>
      </c>
      <c r="R1319" s="249">
        <f t="shared" si="926"/>
        <v>0</v>
      </c>
      <c r="S1319" s="249">
        <f t="shared" si="926"/>
        <v>48759684.638073377</v>
      </c>
      <c r="T1319" s="249">
        <f t="shared" si="926"/>
        <v>0</v>
      </c>
      <c r="U1319" s="249">
        <f t="shared" si="926"/>
        <v>52116586.251977861</v>
      </c>
      <c r="V1319" s="249">
        <f t="shared" si="926"/>
        <v>0</v>
      </c>
      <c r="W1319" s="249">
        <f t="shared" si="926"/>
        <v>60257466.206330933</v>
      </c>
      <c r="X1319" s="249">
        <f t="shared" si="926"/>
        <v>0</v>
      </c>
      <c r="Y1319" s="249">
        <f t="shared" si="926"/>
        <v>48127461.608444124</v>
      </c>
      <c r="Z1319" s="249">
        <f t="shared" si="926"/>
        <v>0</v>
      </c>
      <c r="AA1319" s="249">
        <f t="shared" si="926"/>
        <v>14135914.032466205</v>
      </c>
      <c r="AB1319" s="249">
        <f t="shared" si="926"/>
        <v>0</v>
      </c>
      <c r="AC1319" s="249">
        <f t="shared" si="926"/>
        <v>42505401.767436549</v>
      </c>
      <c r="AD1319" s="249">
        <f t="shared" si="926"/>
        <v>0</v>
      </c>
      <c r="AE1319" s="249">
        <f t="shared" si="926"/>
        <v>41749121.133706219</v>
      </c>
      <c r="AF1319" s="249">
        <f t="shared" si="926"/>
        <v>0</v>
      </c>
      <c r="AG1319" s="249">
        <f t="shared" si="926"/>
        <v>34212937.925864682</v>
      </c>
      <c r="AH1319" s="249">
        <f t="shared" si="926"/>
        <v>0</v>
      </c>
      <c r="AI1319" s="249">
        <f t="shared" si="926"/>
        <v>36333739.925947525</v>
      </c>
      <c r="AJ1319" s="249">
        <f t="shared" si="926"/>
        <v>0</v>
      </c>
      <c r="AK1319" s="249">
        <f t="shared" si="926"/>
        <v>43869923.133789063</v>
      </c>
      <c r="AL1319" s="249">
        <f t="shared" si="926"/>
        <v>0</v>
      </c>
      <c r="AM1319" s="249">
        <f t="shared" si="926"/>
        <v>27151131.935315263</v>
      </c>
      <c r="AN1319" s="249">
        <f t="shared" si="926"/>
        <v>0</v>
      </c>
      <c r="AO1319" s="249">
        <f t="shared" si="926"/>
        <v>41725269.199048996</v>
      </c>
      <c r="AP1319" s="249">
        <f t="shared" si="926"/>
        <v>0</v>
      </c>
      <c r="AQ1319" s="249">
        <f t="shared" si="926"/>
        <v>42610384.067339949</v>
      </c>
      <c r="AR1319" s="249">
        <f t="shared" si="926"/>
        <v>0</v>
      </c>
      <c r="AS1319" s="249">
        <f t="shared" si="926"/>
        <v>39036650.985872209</v>
      </c>
      <c r="AT1319" s="249">
        <f t="shared" si="926"/>
        <v>0</v>
      </c>
      <c r="AU1319" s="249">
        <f t="shared" ref="AU1319:BV1319" si="927">AU977</f>
        <v>43672673.219994724</v>
      </c>
      <c r="AV1319" s="249">
        <f t="shared" si="927"/>
        <v>0</v>
      </c>
      <c r="AW1319" s="249">
        <f t="shared" si="927"/>
        <v>59574325.466932148</v>
      </c>
      <c r="AX1319" s="249">
        <f t="shared" si="927"/>
        <v>0</v>
      </c>
      <c r="AY1319" s="249">
        <f t="shared" si="927"/>
        <v>66929877.90168304</v>
      </c>
      <c r="AZ1319" s="249">
        <f t="shared" si="927"/>
        <v>0</v>
      </c>
      <c r="BA1319" s="249">
        <f t="shared" si="927"/>
        <v>46672871.353546374</v>
      </c>
      <c r="BB1319" s="249">
        <f t="shared" si="927"/>
        <v>0</v>
      </c>
      <c r="BC1319" s="249">
        <f t="shared" si="927"/>
        <v>53925129.408282705</v>
      </c>
      <c r="BD1319" s="249">
        <f t="shared" si="927"/>
        <v>0</v>
      </c>
      <c r="BE1319" s="249">
        <f t="shared" si="927"/>
        <v>48572728.139724657</v>
      </c>
      <c r="BF1319" s="249">
        <f t="shared" si="927"/>
        <v>0</v>
      </c>
      <c r="BG1319" s="249">
        <f t="shared" si="927"/>
        <v>41298010.791609213</v>
      </c>
      <c r="BH1319" s="249">
        <f t="shared" si="927"/>
        <v>0</v>
      </c>
      <c r="BI1319" s="249">
        <f t="shared" si="927"/>
        <v>40881673.121840142</v>
      </c>
      <c r="BJ1319" s="249">
        <f t="shared" si="927"/>
        <v>0</v>
      </c>
      <c r="BK1319" s="249">
        <f t="shared" si="927"/>
        <v>24491425.789443128</v>
      </c>
      <c r="BL1319" s="249">
        <f t="shared" si="927"/>
        <v>0</v>
      </c>
      <c r="BM1319" s="249">
        <f t="shared" si="927"/>
        <v>39732220.397842191</v>
      </c>
      <c r="BN1319" s="249">
        <f t="shared" si="927"/>
        <v>0</v>
      </c>
      <c r="BO1319" s="249">
        <f t="shared" si="927"/>
        <v>35880400.063412651</v>
      </c>
      <c r="BP1319" s="249">
        <f t="shared" si="927"/>
        <v>0</v>
      </c>
      <c r="BQ1319" s="249">
        <f t="shared" si="927"/>
        <v>37789511.687629849</v>
      </c>
      <c r="BR1319" s="249">
        <f t="shared" si="927"/>
        <v>0</v>
      </c>
      <c r="BS1319" s="249">
        <f t="shared" si="927"/>
        <v>43484902.763419516</v>
      </c>
      <c r="BT1319" s="249">
        <f t="shared" si="927"/>
        <v>0</v>
      </c>
      <c r="BU1319" s="249">
        <f t="shared" si="927"/>
        <v>47639710.283200257</v>
      </c>
      <c r="BV1319" s="249">
        <f t="shared" si="927"/>
        <v>0</v>
      </c>
      <c r="BW1319" s="224">
        <f t="shared" si="729"/>
        <v>1366501598.7804494</v>
      </c>
    </row>
    <row r="1320" spans="1:75" x14ac:dyDescent="0.25">
      <c r="A1320" s="180" t="s">
        <v>1081</v>
      </c>
      <c r="O1320" s="249">
        <f>O1318+O1319</f>
        <v>153517948.43298674</v>
      </c>
      <c r="P1320" s="249">
        <f t="shared" ref="P1320:BV1320" si="928">P1318+P1319</f>
        <v>89552136.58590892</v>
      </c>
      <c r="Q1320" s="249">
        <f t="shared" si="928"/>
        <v>83458364.014346063</v>
      </c>
      <c r="R1320" s="249">
        <f t="shared" si="928"/>
        <v>48684045.675035201</v>
      </c>
      <c r="S1320" s="249">
        <f t="shared" si="928"/>
        <v>81230641.883940786</v>
      </c>
      <c r="T1320" s="249">
        <f t="shared" si="928"/>
        <v>47384541.098965459</v>
      </c>
      <c r="U1320" s="249">
        <f t="shared" si="928"/>
        <v>83720808.678557083</v>
      </c>
      <c r="V1320" s="249">
        <f t="shared" si="928"/>
        <v>48837138.395824961</v>
      </c>
      <c r="W1320" s="249">
        <f t="shared" si="928"/>
        <v>92830532.205127373</v>
      </c>
      <c r="X1320" s="249">
        <f t="shared" si="928"/>
        <v>54151143.7863243</v>
      </c>
      <c r="Y1320" s="249">
        <f t="shared" si="928"/>
        <v>84244827.170818031</v>
      </c>
      <c r="Z1320" s="249">
        <f t="shared" si="928"/>
        <v>49142815.849643849</v>
      </c>
      <c r="AA1320" s="249">
        <f t="shared" si="928"/>
        <v>46912858.722861782</v>
      </c>
      <c r="AB1320" s="249">
        <f t="shared" si="928"/>
        <v>26807347.841635302</v>
      </c>
      <c r="AC1320" s="249">
        <f t="shared" si="928"/>
        <v>58015285.333166167</v>
      </c>
      <c r="AD1320" s="249">
        <f t="shared" si="928"/>
        <v>33151591.618952096</v>
      </c>
      <c r="AE1320" s="249">
        <f t="shared" si="928"/>
        <v>64032729.921162859</v>
      </c>
      <c r="AF1320" s="249">
        <f t="shared" si="928"/>
        <v>36590131.383521631</v>
      </c>
      <c r="AG1320" s="249">
        <f t="shared" si="928"/>
        <v>58807840.71677354</v>
      </c>
      <c r="AH1320" s="249">
        <f t="shared" si="928"/>
        <v>33604480.40958488</v>
      </c>
      <c r="AI1320" s="249">
        <f t="shared" si="928"/>
        <v>58921768.385035135</v>
      </c>
      <c r="AJ1320" s="249">
        <f t="shared" si="928"/>
        <v>33669581.934305787</v>
      </c>
      <c r="AK1320" s="249">
        <f t="shared" si="928"/>
        <v>66501711.087896466</v>
      </c>
      <c r="AL1320" s="249">
        <f t="shared" si="928"/>
        <v>38000977.764512263</v>
      </c>
      <c r="AM1320" s="249">
        <f t="shared" si="928"/>
        <v>52694367.740655363</v>
      </c>
      <c r="AN1320" s="249">
        <f t="shared" si="928"/>
        <v>31039148.121207952</v>
      </c>
      <c r="AO1320" s="249">
        <f t="shared" si="928"/>
        <v>60517945.191986725</v>
      </c>
      <c r="AP1320" s="249">
        <f t="shared" si="928"/>
        <v>35647556.75692369</v>
      </c>
      <c r="AQ1320" s="249">
        <f t="shared" si="928"/>
        <v>66804594.759469286</v>
      </c>
      <c r="AR1320" s="249">
        <f t="shared" si="928"/>
        <v>39350651.707632594</v>
      </c>
      <c r="AS1320" s="249">
        <f t="shared" si="928"/>
        <v>65744174.443343028</v>
      </c>
      <c r="AT1320" s="249">
        <f t="shared" si="928"/>
        <v>38726020.562517121</v>
      </c>
      <c r="AU1320" s="249">
        <f t="shared" si="928"/>
        <v>69956255.770860374</v>
      </c>
      <c r="AV1320" s="249">
        <f t="shared" si="928"/>
        <v>41207109.563657477</v>
      </c>
      <c r="AW1320" s="249">
        <f t="shared" si="928"/>
        <v>87541838.01190196</v>
      </c>
      <c r="AX1320" s="249">
        <f t="shared" si="928"/>
        <v>51565740.198791564</v>
      </c>
      <c r="AY1320" s="249">
        <f t="shared" si="928"/>
        <v>101927855.2209239</v>
      </c>
      <c r="AZ1320" s="249">
        <f t="shared" si="928"/>
        <v>61156713.132554337</v>
      </c>
      <c r="BA1320" s="249">
        <f t="shared" si="928"/>
        <v>91944599.788705975</v>
      </c>
      <c r="BB1320" s="249">
        <f t="shared" si="928"/>
        <v>55166759.873223588</v>
      </c>
      <c r="BC1320" s="249">
        <f t="shared" si="928"/>
        <v>92529046.355686367</v>
      </c>
      <c r="BD1320" s="249">
        <f t="shared" si="928"/>
        <v>55517427.813411817</v>
      </c>
      <c r="BE1320" s="249">
        <f t="shared" si="928"/>
        <v>87422031.186842218</v>
      </c>
      <c r="BF1320" s="249">
        <f t="shared" si="928"/>
        <v>52453218.712105326</v>
      </c>
      <c r="BG1320" s="249">
        <f t="shared" si="928"/>
        <v>78003079.268341407</v>
      </c>
      <c r="BH1320" s="249">
        <f t="shared" si="928"/>
        <v>46801847.561004847</v>
      </c>
      <c r="BI1320" s="249">
        <f t="shared" si="928"/>
        <v>73632094.578203693</v>
      </c>
      <c r="BJ1320" s="249">
        <f t="shared" si="928"/>
        <v>44179256.746922217</v>
      </c>
      <c r="BK1320" s="249">
        <f t="shared" si="928"/>
        <v>55406642.890747041</v>
      </c>
      <c r="BL1320" s="249">
        <f t="shared" si="928"/>
        <v>32944490.367471214</v>
      </c>
      <c r="BM1320" s="249">
        <f t="shared" si="928"/>
        <v>62473631.57126911</v>
      </c>
      <c r="BN1320" s="249">
        <f t="shared" si="928"/>
        <v>37146483.636970825</v>
      </c>
      <c r="BO1320" s="249">
        <f t="shared" si="928"/>
        <v>62400099.962465383</v>
      </c>
      <c r="BP1320" s="249">
        <f t="shared" si="928"/>
        <v>37102762.139844283</v>
      </c>
      <c r="BQ1320" s="249">
        <f t="shared" si="928"/>
        <v>64277997.8385856</v>
      </c>
      <c r="BR1320" s="249">
        <f t="shared" si="928"/>
        <v>38219350.066186041</v>
      </c>
      <c r="BS1320" s="249">
        <f t="shared" si="928"/>
        <v>70770545.840637252</v>
      </c>
      <c r="BT1320" s="249">
        <f t="shared" si="928"/>
        <v>42079784.013351887</v>
      </c>
      <c r="BU1320" s="249">
        <f t="shared" si="928"/>
        <v>77681402.917072684</v>
      </c>
      <c r="BV1320" s="249">
        <f t="shared" si="928"/>
        <v>46188942.275016196</v>
      </c>
      <c r="BW1320" s="224">
        <f t="shared" si="729"/>
        <v>3579992715.4833765</v>
      </c>
    </row>
    <row r="1321" spans="1:75" x14ac:dyDescent="0.25">
      <c r="A1321" s="180" t="s">
        <v>1082</v>
      </c>
      <c r="O1321" s="249">
        <f>(O1320/O1313)*O1314</f>
        <v>63965811.847077809</v>
      </c>
      <c r="P1321" s="249">
        <f t="shared" ref="P1321:BV1321" si="929">(P1320/P1313)*P1314</f>
        <v>15940289.718851475</v>
      </c>
      <c r="Q1321" s="249">
        <f t="shared" si="929"/>
        <v>34774318.339310862</v>
      </c>
      <c r="R1321" s="249">
        <f t="shared" si="929"/>
        <v>16213088.42916779</v>
      </c>
      <c r="S1321" s="249">
        <f t="shared" si="929"/>
        <v>33846100.784975328</v>
      </c>
      <c r="T1321" s="249">
        <f t="shared" si="929"/>
        <v>15780318.672386238</v>
      </c>
      <c r="U1321" s="249">
        <f t="shared" si="929"/>
        <v>34883670.282732122</v>
      </c>
      <c r="V1321" s="249">
        <f t="shared" si="929"/>
        <v>16264072.397028519</v>
      </c>
      <c r="W1321" s="249">
        <f t="shared" si="929"/>
        <v>38679388.418803073</v>
      </c>
      <c r="X1321" s="249">
        <f t="shared" si="929"/>
        <v>18033778.223950386</v>
      </c>
      <c r="Y1321" s="249">
        <f t="shared" si="929"/>
        <v>35102011.321174182</v>
      </c>
      <c r="Z1321" s="249">
        <f t="shared" si="929"/>
        <v>16365871.159248272</v>
      </c>
      <c r="AA1321" s="249">
        <f t="shared" si="929"/>
        <v>20105510.88122648</v>
      </c>
      <c r="AB1321" s="249">
        <f t="shared" si="929"/>
        <v>11297464.27590568</v>
      </c>
      <c r="AC1321" s="249">
        <f t="shared" si="929"/>
        <v>24863693.714214072</v>
      </c>
      <c r="AD1321" s="249">
        <f t="shared" si="929"/>
        <v>10867982.831495453</v>
      </c>
      <c r="AE1321" s="249">
        <f t="shared" si="929"/>
        <v>27442598.537641227</v>
      </c>
      <c r="AF1321" s="249">
        <f t="shared" si="929"/>
        <v>11995228.592612771</v>
      </c>
      <c r="AG1321" s="249">
        <f t="shared" si="929"/>
        <v>25203360.30718866</v>
      </c>
      <c r="AH1321" s="249">
        <f t="shared" si="929"/>
        <v>11016451.95049727</v>
      </c>
      <c r="AI1321" s="249">
        <f t="shared" si="929"/>
        <v>25252186.450729344</v>
      </c>
      <c r="AJ1321" s="249">
        <f t="shared" si="929"/>
        <v>11037793.980198387</v>
      </c>
      <c r="AK1321" s="249">
        <f t="shared" si="929"/>
        <v>28500733.323384203</v>
      </c>
      <c r="AL1321" s="249">
        <f t="shared" si="929"/>
        <v>12457741.959172163</v>
      </c>
      <c r="AM1321" s="249">
        <f t="shared" si="929"/>
        <v>21655219.61944741</v>
      </c>
      <c r="AN1321" s="249">
        <f t="shared" si="929"/>
        <v>12246472.128270227</v>
      </c>
      <c r="AO1321" s="249">
        <f t="shared" si="929"/>
        <v>24870388.435063038</v>
      </c>
      <c r="AP1321" s="249">
        <f t="shared" si="929"/>
        <v>11453346.064794356</v>
      </c>
      <c r="AQ1321" s="249">
        <f t="shared" si="929"/>
        <v>27453943.051836692</v>
      </c>
      <c r="AR1321" s="249">
        <f t="shared" si="929"/>
        <v>12643128.250161771</v>
      </c>
      <c r="AS1321" s="249">
        <f t="shared" si="929"/>
        <v>27018153.880825903</v>
      </c>
      <c r="AT1321" s="249">
        <f t="shared" si="929"/>
        <v>12442438.011651477</v>
      </c>
      <c r="AU1321" s="249">
        <f t="shared" si="929"/>
        <v>28749146.207202893</v>
      </c>
      <c r="AV1321" s="249">
        <f t="shared" si="929"/>
        <v>13239597.018687665</v>
      </c>
      <c r="AW1321" s="249">
        <f t="shared" si="929"/>
        <v>35976097.813110396</v>
      </c>
      <c r="AX1321" s="249">
        <f t="shared" si="929"/>
        <v>16567762.879550714</v>
      </c>
      <c r="AY1321" s="249">
        <f t="shared" si="929"/>
        <v>40771142.088369563</v>
      </c>
      <c r="AZ1321" s="249">
        <f t="shared" si="929"/>
        <v>15884984.697394732</v>
      </c>
      <c r="BA1321" s="249">
        <f t="shared" si="929"/>
        <v>36777839.915482387</v>
      </c>
      <c r="BB1321" s="249">
        <f t="shared" si="929"/>
        <v>16562842.925819926</v>
      </c>
      <c r="BC1321" s="249">
        <f t="shared" si="929"/>
        <v>37011618.54227455</v>
      </c>
      <c r="BD1321" s="249">
        <f t="shared" si="929"/>
        <v>16668124.766294256</v>
      </c>
      <c r="BE1321" s="249">
        <f t="shared" si="929"/>
        <v>34968812.474736892</v>
      </c>
      <c r="BF1321" s="249">
        <f t="shared" si="929"/>
        <v>15748150.235373128</v>
      </c>
      <c r="BG1321" s="249">
        <f t="shared" si="929"/>
        <v>31201231.707336564</v>
      </c>
      <c r="BH1321" s="249">
        <f t="shared" si="929"/>
        <v>14051426.104641292</v>
      </c>
      <c r="BI1321" s="249">
        <f t="shared" si="929"/>
        <v>29452837.831281476</v>
      </c>
      <c r="BJ1321" s="249">
        <f t="shared" si="929"/>
        <v>13264039.645618306</v>
      </c>
      <c r="BK1321" s="249">
        <f t="shared" si="929"/>
        <v>22462152.523275826</v>
      </c>
      <c r="BL1321" s="249">
        <f t="shared" si="929"/>
        <v>10203079.194044298</v>
      </c>
      <c r="BM1321" s="249">
        <f t="shared" si="929"/>
        <v>25327147.934298284</v>
      </c>
      <c r="BN1321" s="249">
        <f t="shared" si="929"/>
        <v>10626783.737918092</v>
      </c>
      <c r="BO1321" s="249">
        <f t="shared" si="929"/>
        <v>25297337.8226211</v>
      </c>
      <c r="BP1321" s="249">
        <f t="shared" si="929"/>
        <v>10614275.988888536</v>
      </c>
      <c r="BQ1321" s="249">
        <f t="shared" si="929"/>
        <v>26058647.772399563</v>
      </c>
      <c r="BR1321" s="249">
        <f t="shared" si="929"/>
        <v>10933706.988968302</v>
      </c>
      <c r="BS1321" s="249">
        <f t="shared" si="929"/>
        <v>28690761.827285368</v>
      </c>
      <c r="BT1321" s="249">
        <f t="shared" si="929"/>
        <v>12038091.379479466</v>
      </c>
      <c r="BU1321" s="249">
        <f t="shared" si="929"/>
        <v>31492460.642056488</v>
      </c>
      <c r="BV1321" s="249">
        <f t="shared" si="929"/>
        <v>13213630.270814134</v>
      </c>
      <c r="BW1321" s="224">
        <f t="shared" si="729"/>
        <v>1333526286.776247</v>
      </c>
    </row>
    <row r="1322" spans="1:75" x14ac:dyDescent="0.25">
      <c r="A1322" s="180" t="s">
        <v>1083</v>
      </c>
      <c r="O1322" s="249">
        <f>O1320-O1321</f>
        <v>89552136.58590892</v>
      </c>
      <c r="P1322" s="249">
        <f t="shared" ref="P1322:BV1322" si="930">P1320-P1321</f>
        <v>73611846.867057443</v>
      </c>
      <c r="Q1322" s="249">
        <f t="shared" si="930"/>
        <v>48684045.675035201</v>
      </c>
      <c r="R1322" s="249">
        <f t="shared" si="930"/>
        <v>32470957.245867409</v>
      </c>
      <c r="S1322" s="249">
        <f t="shared" si="930"/>
        <v>47384541.098965459</v>
      </c>
      <c r="T1322" s="249">
        <f t="shared" si="930"/>
        <v>31604222.426579222</v>
      </c>
      <c r="U1322" s="249">
        <f t="shared" si="930"/>
        <v>48837138.395824961</v>
      </c>
      <c r="V1322" s="249">
        <f t="shared" si="930"/>
        <v>32573065.998796441</v>
      </c>
      <c r="W1322" s="249">
        <f t="shared" si="930"/>
        <v>54151143.7863243</v>
      </c>
      <c r="X1322" s="249">
        <f t="shared" si="930"/>
        <v>36117365.562373914</v>
      </c>
      <c r="Y1322" s="249">
        <f t="shared" si="930"/>
        <v>49142815.849643849</v>
      </c>
      <c r="Z1322" s="249">
        <f t="shared" si="930"/>
        <v>32776944.690395579</v>
      </c>
      <c r="AA1322" s="249">
        <f t="shared" si="930"/>
        <v>26807347.841635302</v>
      </c>
      <c r="AB1322" s="249">
        <f t="shared" si="930"/>
        <v>15509883.565729622</v>
      </c>
      <c r="AC1322" s="249">
        <f t="shared" si="930"/>
        <v>33151591.618952096</v>
      </c>
      <c r="AD1322" s="249">
        <f t="shared" si="930"/>
        <v>22283608.787456643</v>
      </c>
      <c r="AE1322" s="249">
        <f t="shared" si="930"/>
        <v>36590131.383521631</v>
      </c>
      <c r="AF1322" s="249">
        <f t="shared" si="930"/>
        <v>24594902.790908858</v>
      </c>
      <c r="AG1322" s="249">
        <f t="shared" si="930"/>
        <v>33604480.40958488</v>
      </c>
      <c r="AH1322" s="249">
        <f t="shared" si="930"/>
        <v>22588028.45908761</v>
      </c>
      <c r="AI1322" s="249">
        <f t="shared" si="930"/>
        <v>33669581.934305787</v>
      </c>
      <c r="AJ1322" s="249">
        <f t="shared" si="930"/>
        <v>22631787.9541074</v>
      </c>
      <c r="AK1322" s="249">
        <f t="shared" si="930"/>
        <v>38000977.764512263</v>
      </c>
      <c r="AL1322" s="249">
        <f t="shared" si="930"/>
        <v>25543235.8053401</v>
      </c>
      <c r="AM1322" s="249">
        <f t="shared" si="930"/>
        <v>31039148.121207952</v>
      </c>
      <c r="AN1322" s="249">
        <f t="shared" si="930"/>
        <v>18792675.992937725</v>
      </c>
      <c r="AO1322" s="249">
        <f t="shared" si="930"/>
        <v>35647556.75692369</v>
      </c>
      <c r="AP1322" s="249">
        <f t="shared" si="930"/>
        <v>24194210.692129336</v>
      </c>
      <c r="AQ1322" s="249">
        <f t="shared" si="930"/>
        <v>39350651.707632594</v>
      </c>
      <c r="AR1322" s="249">
        <f t="shared" si="930"/>
        <v>26707523.457470823</v>
      </c>
      <c r="AS1322" s="249">
        <f t="shared" si="930"/>
        <v>38726020.562517121</v>
      </c>
      <c r="AT1322" s="249">
        <f t="shared" si="930"/>
        <v>26283582.550865643</v>
      </c>
      <c r="AU1322" s="249">
        <f t="shared" si="930"/>
        <v>41207109.563657477</v>
      </c>
      <c r="AV1322" s="249">
        <f t="shared" si="930"/>
        <v>27967512.544969812</v>
      </c>
      <c r="AW1322" s="249">
        <f t="shared" si="930"/>
        <v>51565740.198791564</v>
      </c>
      <c r="AX1322" s="249">
        <f t="shared" si="930"/>
        <v>34997977.319240853</v>
      </c>
      <c r="AY1322" s="249">
        <f t="shared" si="930"/>
        <v>61156713.132554337</v>
      </c>
      <c r="AZ1322" s="249">
        <f t="shared" si="930"/>
        <v>45271728.435159609</v>
      </c>
      <c r="BA1322" s="249">
        <f t="shared" si="930"/>
        <v>55166759.873223588</v>
      </c>
      <c r="BB1322" s="249">
        <f t="shared" si="930"/>
        <v>38603916.947403662</v>
      </c>
      <c r="BC1322" s="249">
        <f t="shared" si="930"/>
        <v>55517427.813411817</v>
      </c>
      <c r="BD1322" s="249">
        <f t="shared" si="930"/>
        <v>38849303.047117561</v>
      </c>
      <c r="BE1322" s="249">
        <f t="shared" si="930"/>
        <v>52453218.712105326</v>
      </c>
      <c r="BF1322" s="249">
        <f t="shared" si="930"/>
        <v>36705068.476732194</v>
      </c>
      <c r="BG1322" s="249">
        <f t="shared" si="930"/>
        <v>46801847.561004847</v>
      </c>
      <c r="BH1322" s="249">
        <f t="shared" si="930"/>
        <v>32750421.456363555</v>
      </c>
      <c r="BI1322" s="249">
        <f t="shared" si="930"/>
        <v>44179256.746922217</v>
      </c>
      <c r="BJ1322" s="249">
        <f t="shared" si="930"/>
        <v>30915217.101303913</v>
      </c>
      <c r="BK1322" s="249">
        <f t="shared" si="930"/>
        <v>32944490.367471214</v>
      </c>
      <c r="BL1322" s="249">
        <f t="shared" si="930"/>
        <v>22741411.173426919</v>
      </c>
      <c r="BM1322" s="249">
        <f t="shared" si="930"/>
        <v>37146483.636970825</v>
      </c>
      <c r="BN1322" s="249">
        <f t="shared" si="930"/>
        <v>26519699.899052732</v>
      </c>
      <c r="BO1322" s="249">
        <f t="shared" si="930"/>
        <v>37102762.139844283</v>
      </c>
      <c r="BP1322" s="249">
        <f t="shared" si="930"/>
        <v>26488486.150955748</v>
      </c>
      <c r="BQ1322" s="249">
        <f t="shared" si="930"/>
        <v>38219350.066186041</v>
      </c>
      <c r="BR1322" s="249">
        <f t="shared" si="930"/>
        <v>27285643.077217739</v>
      </c>
      <c r="BS1322" s="249">
        <f t="shared" si="930"/>
        <v>42079784.013351887</v>
      </c>
      <c r="BT1322" s="249">
        <f t="shared" si="930"/>
        <v>30041692.63387242</v>
      </c>
      <c r="BU1322" s="249">
        <f t="shared" si="930"/>
        <v>46188942.275016196</v>
      </c>
      <c r="BV1322" s="249">
        <f t="shared" si="930"/>
        <v>32975312.00420206</v>
      </c>
      <c r="BW1322" s="224">
        <f t="shared" si="729"/>
        <v>2246466428.7071295</v>
      </c>
    </row>
    <row r="1323" spans="1:75" ht="16.5" thickBot="1" x14ac:dyDescent="0.3">
      <c r="BW1323" s="224">
        <f t="shared" si="729"/>
        <v>0</v>
      </c>
    </row>
    <row r="1324" spans="1:75" ht="16.5" thickBot="1" x14ac:dyDescent="0.3">
      <c r="A1324" s="385" t="s">
        <v>1088</v>
      </c>
      <c r="BW1324" s="224">
        <f t="shared" si="729"/>
        <v>0</v>
      </c>
    </row>
    <row r="1325" spans="1:75" x14ac:dyDescent="0.25">
      <c r="A1325" s="636" t="s">
        <v>1078</v>
      </c>
      <c r="BW1325" s="224">
        <f t="shared" si="729"/>
        <v>0</v>
      </c>
    </row>
    <row r="1326" spans="1:75" x14ac:dyDescent="0.25">
      <c r="A1326" s="180" t="s">
        <v>1079</v>
      </c>
      <c r="O1326" s="229">
        <f t="shared" ref="O1326:AT1326" si="931">N827</f>
        <v>0</v>
      </c>
      <c r="P1326" s="229">
        <f t="shared" si="931"/>
        <v>3.0269711076693331</v>
      </c>
      <c r="Q1326" s="229">
        <f t="shared" si="931"/>
        <v>2.3753695619093333</v>
      </c>
      <c r="R1326" s="229">
        <f t="shared" si="931"/>
        <v>1.4753649199786665</v>
      </c>
      <c r="S1326" s="229">
        <f t="shared" si="931"/>
        <v>0.81061938845866666</v>
      </c>
      <c r="T1326" s="229">
        <f t="shared" si="931"/>
        <v>1.7217995144533333</v>
      </c>
      <c r="U1326" s="229">
        <f t="shared" si="931"/>
        <v>1.4761687596373332</v>
      </c>
      <c r="V1326" s="229">
        <f t="shared" si="931"/>
        <v>1.5995645936639997</v>
      </c>
      <c r="W1326" s="229">
        <f t="shared" si="931"/>
        <v>1.042508749504</v>
      </c>
      <c r="X1326" s="229">
        <f t="shared" si="931"/>
        <v>1.6597422397439998</v>
      </c>
      <c r="Y1326" s="229">
        <f t="shared" si="931"/>
        <v>0.98550262306133318</v>
      </c>
      <c r="Z1326" s="229">
        <f t="shared" si="931"/>
        <v>1.7599691144533334</v>
      </c>
      <c r="AA1326" s="229">
        <f t="shared" si="931"/>
        <v>1.6844693669546662</v>
      </c>
      <c r="AB1326" s="229">
        <f t="shared" si="931"/>
        <v>1.0495404811863998</v>
      </c>
      <c r="AC1326" s="229">
        <f t="shared" si="931"/>
        <v>0.59774963595410002</v>
      </c>
      <c r="AD1326" s="229">
        <f t="shared" si="931"/>
        <v>1.3532458751322001</v>
      </c>
      <c r="AE1326" s="229">
        <f t="shared" si="931"/>
        <v>0.7529869360271999</v>
      </c>
      <c r="AF1326" s="229">
        <f t="shared" si="931"/>
        <v>1.6529481884426001</v>
      </c>
      <c r="AG1326" s="229">
        <f t="shared" si="931"/>
        <v>1.5419803525139999</v>
      </c>
      <c r="AH1326" s="229">
        <f t="shared" si="931"/>
        <v>1.4875075374130999</v>
      </c>
      <c r="AI1326" s="229">
        <f t="shared" si="931"/>
        <v>1.0309392353980997</v>
      </c>
      <c r="AJ1326" s="229">
        <f t="shared" si="931"/>
        <v>1.5759094522451</v>
      </c>
      <c r="AK1326" s="229">
        <f t="shared" si="931"/>
        <v>0.95009640334979995</v>
      </c>
      <c r="AL1326" s="229">
        <f t="shared" si="931"/>
        <v>1.6914845466106003</v>
      </c>
      <c r="AM1326" s="229">
        <f t="shared" si="931"/>
        <v>1.789076801652</v>
      </c>
      <c r="AN1326" s="229">
        <f t="shared" si="931"/>
        <v>1.1467846111009998</v>
      </c>
      <c r="AO1326" s="229">
        <f t="shared" si="931"/>
        <v>0.78355516582099993</v>
      </c>
      <c r="AP1326" s="229">
        <f t="shared" si="931"/>
        <v>1.0699421870280001</v>
      </c>
      <c r="AQ1326" s="229">
        <f t="shared" si="931"/>
        <v>0.6077372074380003</v>
      </c>
      <c r="AR1326" s="229">
        <f t="shared" si="931"/>
        <v>1.289323216533</v>
      </c>
      <c r="AS1326" s="229">
        <f t="shared" si="931"/>
        <v>1.1813619611309998</v>
      </c>
      <c r="AT1326" s="229">
        <f t="shared" si="931"/>
        <v>1.1662870522709998</v>
      </c>
      <c r="AU1326" s="229">
        <f t="shared" ref="AU1326:BV1326" si="932">AT827</f>
        <v>0.80305760699099993</v>
      </c>
      <c r="AV1326" s="229">
        <f t="shared" si="932"/>
        <v>1.2319841068590001</v>
      </c>
      <c r="AW1326" s="229">
        <f t="shared" si="932"/>
        <v>0.74897128293899973</v>
      </c>
      <c r="AX1326" s="229">
        <f t="shared" si="932"/>
        <v>1.316573567067</v>
      </c>
      <c r="AY1326" s="229">
        <f t="shared" si="932"/>
        <v>1.3613892714510001</v>
      </c>
      <c r="AZ1326" s="229">
        <f t="shared" si="932"/>
        <v>1.4089855000106666</v>
      </c>
      <c r="BA1326" s="229">
        <f t="shared" si="932"/>
        <v>0.93844863159786662</v>
      </c>
      <c r="BB1326" s="229">
        <f t="shared" si="932"/>
        <v>1.350847928625067</v>
      </c>
      <c r="BC1326" s="229">
        <f t="shared" si="932"/>
        <v>0.78229489622026704</v>
      </c>
      <c r="BD1326" s="229">
        <f t="shared" si="932"/>
        <v>1.6487378841210669</v>
      </c>
      <c r="BE1326" s="229">
        <f t="shared" si="932"/>
        <v>1.3458450266949333</v>
      </c>
      <c r="BF1326" s="229">
        <f t="shared" si="932"/>
        <v>1.5324181453410668</v>
      </c>
      <c r="BG1326" s="229">
        <f t="shared" si="932"/>
        <v>1.0551123345922668</v>
      </c>
      <c r="BH1326" s="229">
        <f t="shared" si="932"/>
        <v>1.5925238323530668</v>
      </c>
      <c r="BI1326" s="229">
        <f t="shared" si="932"/>
        <v>0.9083357974749332</v>
      </c>
      <c r="BJ1326" s="229">
        <f t="shared" si="932"/>
        <v>1.679727543801067</v>
      </c>
      <c r="BK1326" s="229">
        <f t="shared" si="932"/>
        <v>1.5298679324469333</v>
      </c>
      <c r="BL1326" s="229">
        <f t="shared" si="932"/>
        <v>1.202897873798304</v>
      </c>
      <c r="BM1326" s="229">
        <f t="shared" si="932"/>
        <v>0.69143145027430375</v>
      </c>
      <c r="BN1326" s="229">
        <f t="shared" si="932"/>
        <v>1.3989538899791998</v>
      </c>
      <c r="BO1326" s="229">
        <f t="shared" si="932"/>
        <v>0.87515026789519956</v>
      </c>
      <c r="BP1326" s="229">
        <f t="shared" si="932"/>
        <v>1.6981470070799998</v>
      </c>
      <c r="BQ1326" s="229">
        <f t="shared" si="932"/>
        <v>1.5645038574864001</v>
      </c>
      <c r="BR1326" s="229">
        <f t="shared" si="932"/>
        <v>1.5566113602575999</v>
      </c>
      <c r="BS1326" s="229">
        <f t="shared" si="932"/>
        <v>1.1460510432615996</v>
      </c>
      <c r="BT1326" s="229">
        <f t="shared" si="932"/>
        <v>1.6234643425007997</v>
      </c>
      <c r="BU1326" s="229">
        <f t="shared" si="932"/>
        <v>0.96680010936480021</v>
      </c>
      <c r="BV1326" s="229">
        <f t="shared" si="932"/>
        <v>1.7477194288272</v>
      </c>
      <c r="BW1326" s="418">
        <f t="shared" si="729"/>
        <v>78.043358706047783</v>
      </c>
    </row>
    <row r="1327" spans="1:75" x14ac:dyDescent="0.25">
      <c r="A1327" s="180" t="s">
        <v>1080</v>
      </c>
      <c r="O1327" s="791">
        <f t="shared" ref="O1327:AT1327" si="933">O830</f>
        <v>5.8647565211093333</v>
      </c>
      <c r="P1327" s="791">
        <f t="shared" si="933"/>
        <v>0</v>
      </c>
      <c r="Q1327" s="791">
        <f t="shared" si="933"/>
        <v>0.48314997054933295</v>
      </c>
      <c r="R1327" s="791">
        <f t="shared" si="933"/>
        <v>0</v>
      </c>
      <c r="S1327" s="791">
        <f t="shared" si="933"/>
        <v>2.525367170794667</v>
      </c>
      <c r="T1327" s="791">
        <f t="shared" si="933"/>
        <v>1.1382774573439998</v>
      </c>
      <c r="U1327" s="791">
        <f t="shared" si="933"/>
        <v>1.6229876405866663</v>
      </c>
      <c r="V1327" s="791">
        <f t="shared" si="933"/>
        <v>0</v>
      </c>
      <c r="W1327" s="791">
        <f t="shared" si="933"/>
        <v>2.1732418399999998</v>
      </c>
      <c r="X1327" s="791">
        <f t="shared" si="933"/>
        <v>0.24966909243733326</v>
      </c>
      <c r="Y1327" s="791">
        <f t="shared" si="933"/>
        <v>2.4244375361920003</v>
      </c>
      <c r="Z1327" s="791">
        <f t="shared" si="933"/>
        <v>1.5036902840213324</v>
      </c>
      <c r="AA1327" s="791">
        <f t="shared" si="933"/>
        <v>0.38075545086373319</v>
      </c>
      <c r="AB1327" s="791">
        <f t="shared" si="933"/>
        <v>0.12667654440070031</v>
      </c>
      <c r="AC1327" s="791">
        <f t="shared" si="933"/>
        <v>2.0650890215641002</v>
      </c>
      <c r="AD1327" s="791">
        <f t="shared" si="933"/>
        <v>0</v>
      </c>
      <c r="AE1327" s="791">
        <f t="shared" si="933"/>
        <v>2.4995885315534005</v>
      </c>
      <c r="AF1327" s="791">
        <f t="shared" si="933"/>
        <v>1.3812712148913997</v>
      </c>
      <c r="AG1327" s="791">
        <f t="shared" si="933"/>
        <v>1.3850506082020999</v>
      </c>
      <c r="AH1327" s="791">
        <f t="shared" si="933"/>
        <v>0</v>
      </c>
      <c r="AI1327" s="791">
        <f t="shared" si="933"/>
        <v>2.0700438803100005</v>
      </c>
      <c r="AJ1327" s="791">
        <f t="shared" si="933"/>
        <v>0.29363508337869981</v>
      </c>
      <c r="AK1327" s="791">
        <f t="shared" si="933"/>
        <v>2.3783086722388007</v>
      </c>
      <c r="AL1327" s="791">
        <f t="shared" si="933"/>
        <v>1.8289569018013996</v>
      </c>
      <c r="AM1327" s="791">
        <f t="shared" si="933"/>
        <v>0</v>
      </c>
      <c r="AN1327" s="791">
        <f t="shared" si="933"/>
        <v>0</v>
      </c>
      <c r="AO1327" s="791">
        <f t="shared" si="933"/>
        <v>1.2590617366870003</v>
      </c>
      <c r="AP1327" s="791">
        <f t="shared" si="933"/>
        <v>0</v>
      </c>
      <c r="AQ1327" s="791">
        <f t="shared" si="933"/>
        <v>1.8536980241249994</v>
      </c>
      <c r="AR1327" s="791">
        <f t="shared" si="933"/>
        <v>0.96600416380799992</v>
      </c>
      <c r="AS1327" s="791">
        <f t="shared" si="933"/>
        <v>1.0451860477499999</v>
      </c>
      <c r="AT1327" s="791">
        <f t="shared" si="933"/>
        <v>0</v>
      </c>
      <c r="AU1327" s="791">
        <f t="shared" ref="AU1327:BV1327" si="934">AU830</f>
        <v>1.5489120515579997</v>
      </c>
      <c r="AV1327" s="791">
        <f t="shared" si="934"/>
        <v>0.19787016056999951</v>
      </c>
      <c r="AW1327" s="791">
        <f t="shared" si="934"/>
        <v>1.7644873450980003</v>
      </c>
      <c r="AX1327" s="791">
        <f t="shared" si="934"/>
        <v>1.2824423147939998</v>
      </c>
      <c r="AY1327" s="791">
        <f t="shared" si="934"/>
        <v>1.2552980857116662</v>
      </c>
      <c r="AZ1327" s="791">
        <f t="shared" si="934"/>
        <v>0</v>
      </c>
      <c r="BA1327" s="791">
        <f t="shared" si="934"/>
        <v>1.5702689501344009</v>
      </c>
      <c r="BB1327" s="791">
        <f t="shared" si="934"/>
        <v>0</v>
      </c>
      <c r="BC1327" s="791">
        <f t="shared" si="934"/>
        <v>2.279646888576</v>
      </c>
      <c r="BD1327" s="791">
        <f t="shared" si="934"/>
        <v>0.85068859402666663</v>
      </c>
      <c r="BE1327" s="791">
        <f t="shared" si="934"/>
        <v>1.5000743860813335</v>
      </c>
      <c r="BF1327" s="791">
        <f t="shared" si="934"/>
        <v>0</v>
      </c>
      <c r="BG1327" s="791">
        <f t="shared" si="934"/>
        <v>1.9024319254920001</v>
      </c>
      <c r="BH1327" s="791">
        <f t="shared" si="934"/>
        <v>9.4385505814666315E-2</v>
      </c>
      <c r="BI1327" s="791">
        <f t="shared" si="934"/>
        <v>2.211158212441334</v>
      </c>
      <c r="BJ1327" s="791">
        <f t="shared" si="934"/>
        <v>1.1614557593146664</v>
      </c>
      <c r="BK1327" s="791">
        <f t="shared" si="934"/>
        <v>0.67544483618329076</v>
      </c>
      <c r="BL1327" s="791">
        <f t="shared" si="934"/>
        <v>0</v>
      </c>
      <c r="BM1327" s="791">
        <f t="shared" si="934"/>
        <v>1.8733173480208958</v>
      </c>
      <c r="BN1327" s="791">
        <f t="shared" si="934"/>
        <v>0</v>
      </c>
      <c r="BO1327" s="791">
        <f t="shared" si="934"/>
        <v>2.2381192450848002</v>
      </c>
      <c r="BP1327" s="791">
        <f t="shared" si="934"/>
        <v>1.1701100649784002</v>
      </c>
      <c r="BQ1327" s="791">
        <f t="shared" si="934"/>
        <v>1.2892836363191995</v>
      </c>
      <c r="BR1327" s="791">
        <f t="shared" si="934"/>
        <v>0</v>
      </c>
      <c r="BS1327" s="791">
        <f t="shared" si="934"/>
        <v>1.8303002513231998</v>
      </c>
      <c r="BT1327" s="791">
        <f t="shared" si="934"/>
        <v>0.14900252466800068</v>
      </c>
      <c r="BU1327" s="791">
        <f t="shared" si="934"/>
        <v>2.2373521768183995</v>
      </c>
      <c r="BV1327" s="791">
        <f t="shared" si="934"/>
        <v>1.5888352575256008</v>
      </c>
      <c r="BW1327" s="418">
        <f t="shared" si="729"/>
        <v>68.189788915143524</v>
      </c>
    </row>
    <row r="1328" spans="1:75" x14ac:dyDescent="0.25">
      <c r="A1328" s="180" t="s">
        <v>1081</v>
      </c>
      <c r="O1328" s="360">
        <f>O1326+O1327</f>
        <v>5.8647565211093333</v>
      </c>
      <c r="P1328" s="360">
        <f t="shared" ref="P1328:BV1328" si="935">P1326+P1327</f>
        <v>3.0269711076693331</v>
      </c>
      <c r="Q1328" s="360">
        <f t="shared" si="935"/>
        <v>2.8585195324586663</v>
      </c>
      <c r="R1328" s="360">
        <f t="shared" si="935"/>
        <v>1.4753649199786665</v>
      </c>
      <c r="S1328" s="360">
        <f t="shared" si="935"/>
        <v>3.3359865592533335</v>
      </c>
      <c r="T1328" s="360">
        <f t="shared" si="935"/>
        <v>2.8600769717973331</v>
      </c>
      <c r="U1328" s="360">
        <f t="shared" si="935"/>
        <v>3.0991564002239995</v>
      </c>
      <c r="V1328" s="360">
        <f t="shared" si="935"/>
        <v>1.5995645936639997</v>
      </c>
      <c r="W1328" s="360">
        <f t="shared" si="935"/>
        <v>3.2157505895039997</v>
      </c>
      <c r="X1328" s="360">
        <f t="shared" si="935"/>
        <v>1.9094113321813331</v>
      </c>
      <c r="Y1328" s="360">
        <f t="shared" si="935"/>
        <v>3.4099401592533334</v>
      </c>
      <c r="Z1328" s="360">
        <f t="shared" si="935"/>
        <v>3.2636593984746658</v>
      </c>
      <c r="AA1328" s="360">
        <f t="shared" si="935"/>
        <v>2.0652248178183994</v>
      </c>
      <c r="AB1328" s="360">
        <f t="shared" si="935"/>
        <v>1.1762170255871001</v>
      </c>
      <c r="AC1328" s="360">
        <f t="shared" si="935"/>
        <v>2.6628386575182001</v>
      </c>
      <c r="AD1328" s="360">
        <f t="shared" si="935"/>
        <v>1.3532458751322001</v>
      </c>
      <c r="AE1328" s="360">
        <f t="shared" si="935"/>
        <v>3.2525754675806002</v>
      </c>
      <c r="AF1328" s="360">
        <f t="shared" si="935"/>
        <v>3.0342194033339998</v>
      </c>
      <c r="AG1328" s="360">
        <f t="shared" si="935"/>
        <v>2.9270309607160998</v>
      </c>
      <c r="AH1328" s="360">
        <f t="shared" si="935"/>
        <v>1.4875075374130999</v>
      </c>
      <c r="AI1328" s="360">
        <f t="shared" si="935"/>
        <v>3.1009831157081003</v>
      </c>
      <c r="AJ1328" s="360">
        <f t="shared" si="935"/>
        <v>1.8695445356237999</v>
      </c>
      <c r="AK1328" s="360">
        <f t="shared" si="935"/>
        <v>3.3284050755886008</v>
      </c>
      <c r="AL1328" s="360">
        <f t="shared" si="935"/>
        <v>3.5204414484119999</v>
      </c>
      <c r="AM1328" s="360">
        <f t="shared" si="935"/>
        <v>1.789076801652</v>
      </c>
      <c r="AN1328" s="360">
        <f t="shared" si="935"/>
        <v>1.1467846111009998</v>
      </c>
      <c r="AO1328" s="360">
        <f t="shared" si="935"/>
        <v>2.0426169025080001</v>
      </c>
      <c r="AP1328" s="360">
        <f t="shared" si="935"/>
        <v>1.0699421870280001</v>
      </c>
      <c r="AQ1328" s="360">
        <f t="shared" si="935"/>
        <v>2.4614352315629997</v>
      </c>
      <c r="AR1328" s="360">
        <f t="shared" si="935"/>
        <v>2.2553273803409999</v>
      </c>
      <c r="AS1328" s="360">
        <f t="shared" si="935"/>
        <v>2.2265480088809997</v>
      </c>
      <c r="AT1328" s="360">
        <f t="shared" si="935"/>
        <v>1.1662870522709998</v>
      </c>
      <c r="AU1328" s="360">
        <f t="shared" si="935"/>
        <v>2.3519696585489998</v>
      </c>
      <c r="AV1328" s="360">
        <f t="shared" si="935"/>
        <v>1.4298542674289996</v>
      </c>
      <c r="AW1328" s="360">
        <f t="shared" si="935"/>
        <v>2.5134586280370002</v>
      </c>
      <c r="AX1328" s="360">
        <f t="shared" si="935"/>
        <v>2.5990158818609999</v>
      </c>
      <c r="AY1328" s="360">
        <f t="shared" si="935"/>
        <v>2.6166873571626663</v>
      </c>
      <c r="AZ1328" s="360">
        <f t="shared" si="935"/>
        <v>1.4089855000106666</v>
      </c>
      <c r="BA1328" s="360">
        <f t="shared" si="935"/>
        <v>2.5087175817322676</v>
      </c>
      <c r="BB1328" s="360">
        <f t="shared" si="935"/>
        <v>1.350847928625067</v>
      </c>
      <c r="BC1328" s="360">
        <f t="shared" si="935"/>
        <v>3.0619417847962671</v>
      </c>
      <c r="BD1328" s="360">
        <f t="shared" si="935"/>
        <v>2.4994264781477336</v>
      </c>
      <c r="BE1328" s="360">
        <f t="shared" si="935"/>
        <v>2.8459194127762668</v>
      </c>
      <c r="BF1328" s="360">
        <f t="shared" si="935"/>
        <v>1.5324181453410668</v>
      </c>
      <c r="BG1328" s="360">
        <f t="shared" si="935"/>
        <v>2.957544260084267</v>
      </c>
      <c r="BH1328" s="360">
        <f t="shared" si="935"/>
        <v>1.6869093381677331</v>
      </c>
      <c r="BI1328" s="360">
        <f t="shared" si="935"/>
        <v>3.1194940099162674</v>
      </c>
      <c r="BJ1328" s="360">
        <f t="shared" si="935"/>
        <v>2.8411833031157334</v>
      </c>
      <c r="BK1328" s="360">
        <f t="shared" si="935"/>
        <v>2.2053127686302241</v>
      </c>
      <c r="BL1328" s="360">
        <f t="shared" si="935"/>
        <v>1.202897873798304</v>
      </c>
      <c r="BM1328" s="360">
        <f t="shared" si="935"/>
        <v>2.5647487982951995</v>
      </c>
      <c r="BN1328" s="360">
        <f t="shared" si="935"/>
        <v>1.3989538899791998</v>
      </c>
      <c r="BO1328" s="360">
        <f t="shared" si="935"/>
        <v>3.1132695129799997</v>
      </c>
      <c r="BP1328" s="360">
        <f t="shared" si="935"/>
        <v>2.8682570720584</v>
      </c>
      <c r="BQ1328" s="360">
        <f t="shared" si="935"/>
        <v>2.8537874938055996</v>
      </c>
      <c r="BR1328" s="360">
        <f t="shared" si="935"/>
        <v>1.5566113602575999</v>
      </c>
      <c r="BS1328" s="360">
        <f t="shared" si="935"/>
        <v>2.9763512945847994</v>
      </c>
      <c r="BT1328" s="360">
        <f t="shared" si="935"/>
        <v>1.7724668671688004</v>
      </c>
      <c r="BU1328" s="360">
        <f t="shared" si="935"/>
        <v>3.2041522861831995</v>
      </c>
      <c r="BV1328" s="360">
        <f t="shared" si="935"/>
        <v>3.3365546863528008</v>
      </c>
      <c r="BW1328" s="418">
        <f t="shared" si="729"/>
        <v>146.23314762119128</v>
      </c>
    </row>
    <row r="1329" spans="1:75" x14ac:dyDescent="0.25">
      <c r="A1329" s="180" t="s">
        <v>1082</v>
      </c>
      <c r="O1329" s="360">
        <f t="shared" ref="O1329:AT1329" si="936">O701+O707</f>
        <v>2.8377854134399998</v>
      </c>
      <c r="P1329" s="360">
        <f t="shared" si="936"/>
        <v>0.65160154575999985</v>
      </c>
      <c r="Q1329" s="360">
        <f t="shared" si="936"/>
        <v>1.3831546124799998</v>
      </c>
      <c r="R1329" s="360">
        <f t="shared" si="936"/>
        <v>0.66474553151999982</v>
      </c>
      <c r="S1329" s="360">
        <f t="shared" si="936"/>
        <v>1.6141870448</v>
      </c>
      <c r="T1329" s="360">
        <f t="shared" si="936"/>
        <v>1.3839082121599999</v>
      </c>
      <c r="U1329" s="360">
        <f t="shared" si="936"/>
        <v>1.4995918065599998</v>
      </c>
      <c r="V1329" s="360">
        <f t="shared" si="936"/>
        <v>0.55705584415999987</v>
      </c>
      <c r="W1329" s="360">
        <f t="shared" si="936"/>
        <v>1.5560083497599999</v>
      </c>
      <c r="X1329" s="360">
        <f t="shared" si="936"/>
        <v>0.92390870911999989</v>
      </c>
      <c r="Y1329" s="360">
        <f t="shared" si="936"/>
        <v>1.6499710448</v>
      </c>
      <c r="Z1329" s="360">
        <f t="shared" si="936"/>
        <v>1.5791900315199996</v>
      </c>
      <c r="AA1329" s="360">
        <f t="shared" si="936"/>
        <v>1.0156843366319996</v>
      </c>
      <c r="AB1329" s="360">
        <f t="shared" si="936"/>
        <v>0.57846738963300004</v>
      </c>
      <c r="AC1329" s="360">
        <f t="shared" si="936"/>
        <v>1.3095927823860001</v>
      </c>
      <c r="AD1329" s="360">
        <f t="shared" si="936"/>
        <v>0.60025893910500017</v>
      </c>
      <c r="AE1329" s="360">
        <f t="shared" si="936"/>
        <v>1.5996272791380002</v>
      </c>
      <c r="AF1329" s="360">
        <f t="shared" si="936"/>
        <v>1.4922390508199999</v>
      </c>
      <c r="AG1329" s="360">
        <f t="shared" si="936"/>
        <v>1.4395234233030001</v>
      </c>
      <c r="AH1329" s="360">
        <f t="shared" si="936"/>
        <v>0.45656830201500009</v>
      </c>
      <c r="AI1329" s="360">
        <f t="shared" si="936"/>
        <v>1.525073663463</v>
      </c>
      <c r="AJ1329" s="360">
        <f t="shared" si="936"/>
        <v>0.91944813227400002</v>
      </c>
      <c r="AK1329" s="360">
        <f t="shared" si="936"/>
        <v>1.6369205289780004</v>
      </c>
      <c r="AL1329" s="360">
        <f t="shared" si="936"/>
        <v>1.7313646467600001</v>
      </c>
      <c r="AM1329" s="360">
        <f t="shared" si="936"/>
        <v>0.64229219055100006</v>
      </c>
      <c r="AN1329" s="360">
        <f t="shared" si="936"/>
        <v>0.3632294452799999</v>
      </c>
      <c r="AO1329" s="360">
        <f t="shared" si="936"/>
        <v>0.97267471548000006</v>
      </c>
      <c r="AP1329" s="360">
        <f t="shared" si="936"/>
        <v>0.4622049795899999</v>
      </c>
      <c r="AQ1329" s="360">
        <f t="shared" si="936"/>
        <v>1.17211201503</v>
      </c>
      <c r="AR1329" s="360">
        <f t="shared" si="936"/>
        <v>1.0739654192099999</v>
      </c>
      <c r="AS1329" s="360">
        <f t="shared" si="936"/>
        <v>1.0602609566099999</v>
      </c>
      <c r="AT1329" s="360">
        <f t="shared" si="936"/>
        <v>0.3632294452799999</v>
      </c>
      <c r="AU1329" s="360">
        <f t="shared" ref="AU1329:BV1329" si="937">AU701+AU707</f>
        <v>1.1199855516899999</v>
      </c>
      <c r="AV1329" s="360">
        <f t="shared" si="937"/>
        <v>0.68088298448999973</v>
      </c>
      <c r="AW1329" s="360">
        <f t="shared" si="937"/>
        <v>1.1968850609699999</v>
      </c>
      <c r="AX1329" s="360">
        <f t="shared" si="937"/>
        <v>1.23762661041</v>
      </c>
      <c r="AY1329" s="360">
        <f t="shared" si="937"/>
        <v>1.207701857152</v>
      </c>
      <c r="AZ1329" s="360">
        <f t="shared" si="937"/>
        <v>0.47053686841280001</v>
      </c>
      <c r="BA1329" s="360">
        <f t="shared" si="937"/>
        <v>1.1578696531072004</v>
      </c>
      <c r="BB1329" s="360">
        <f t="shared" si="937"/>
        <v>0.56855303240479993</v>
      </c>
      <c r="BC1329" s="360">
        <f t="shared" si="937"/>
        <v>1.4132039006752002</v>
      </c>
      <c r="BD1329" s="360">
        <f t="shared" si="937"/>
        <v>1.1535814514528</v>
      </c>
      <c r="BE1329" s="360">
        <f t="shared" si="937"/>
        <v>1.3135012674352002</v>
      </c>
      <c r="BF1329" s="360">
        <f t="shared" si="937"/>
        <v>0.47730581074879996</v>
      </c>
      <c r="BG1329" s="360">
        <f t="shared" si="937"/>
        <v>1.3650204277312001</v>
      </c>
      <c r="BH1329" s="360">
        <f t="shared" si="937"/>
        <v>0.77857354069279994</v>
      </c>
      <c r="BI1329" s="360">
        <f t="shared" si="937"/>
        <v>1.4397664661152003</v>
      </c>
      <c r="BJ1329" s="360">
        <f t="shared" si="937"/>
        <v>1.3113153706688001</v>
      </c>
      <c r="BK1329" s="360">
        <f t="shared" si="937"/>
        <v>1.00241489483192</v>
      </c>
      <c r="BL1329" s="360">
        <f t="shared" si="937"/>
        <v>0.51146642352400029</v>
      </c>
      <c r="BM1329" s="360">
        <f t="shared" si="937"/>
        <v>1.165794908316</v>
      </c>
      <c r="BN1329" s="360">
        <f t="shared" si="937"/>
        <v>0.52380362208400022</v>
      </c>
      <c r="BO1329" s="360">
        <f t="shared" si="937"/>
        <v>1.4151225058999999</v>
      </c>
      <c r="BP1329" s="360">
        <f t="shared" si="937"/>
        <v>1.3037532145720001</v>
      </c>
      <c r="BQ1329" s="360">
        <f t="shared" si="937"/>
        <v>1.2971761335479999</v>
      </c>
      <c r="BR1329" s="360">
        <f t="shared" si="937"/>
        <v>0.41056031699600026</v>
      </c>
      <c r="BS1329" s="360">
        <f t="shared" si="937"/>
        <v>1.3528869520839999</v>
      </c>
      <c r="BT1329" s="360">
        <f t="shared" si="937"/>
        <v>0.80566675780400021</v>
      </c>
      <c r="BU1329" s="360">
        <f t="shared" si="937"/>
        <v>1.4564328573559999</v>
      </c>
      <c r="BV1329" s="360">
        <f t="shared" si="937"/>
        <v>1.5166157665240003</v>
      </c>
      <c r="BW1329" s="418">
        <f t="shared" si="729"/>
        <v>66.369849995314709</v>
      </c>
    </row>
    <row r="1330" spans="1:75" x14ac:dyDescent="0.25">
      <c r="A1330" s="180" t="s">
        <v>1083</v>
      </c>
      <c r="O1330" s="360">
        <f>O1328-O1329</f>
        <v>3.0269711076693335</v>
      </c>
      <c r="P1330" s="360">
        <f t="shared" ref="P1330:BV1330" si="938">P1328-P1329</f>
        <v>2.3753695619093333</v>
      </c>
      <c r="Q1330" s="360">
        <f t="shared" si="938"/>
        <v>1.4753649199786665</v>
      </c>
      <c r="R1330" s="360">
        <f t="shared" si="938"/>
        <v>0.81061938845866666</v>
      </c>
      <c r="S1330" s="360">
        <f t="shared" si="938"/>
        <v>1.7217995144533336</v>
      </c>
      <c r="T1330" s="360">
        <f t="shared" si="938"/>
        <v>1.4761687596373332</v>
      </c>
      <c r="U1330" s="360">
        <f t="shared" si="938"/>
        <v>1.5995645936639997</v>
      </c>
      <c r="V1330" s="360">
        <f t="shared" si="938"/>
        <v>1.042508749504</v>
      </c>
      <c r="W1330" s="360">
        <f t="shared" si="938"/>
        <v>1.6597422397439998</v>
      </c>
      <c r="X1330" s="360">
        <f t="shared" si="938"/>
        <v>0.98550262306133318</v>
      </c>
      <c r="Y1330" s="360">
        <f t="shared" si="938"/>
        <v>1.7599691144533334</v>
      </c>
      <c r="Z1330" s="360">
        <f t="shared" si="938"/>
        <v>1.6844693669546662</v>
      </c>
      <c r="AA1330" s="360">
        <f t="shared" si="938"/>
        <v>1.0495404811863998</v>
      </c>
      <c r="AB1330" s="360">
        <f t="shared" si="938"/>
        <v>0.59774963595410002</v>
      </c>
      <c r="AC1330" s="360">
        <f t="shared" si="938"/>
        <v>1.3532458751322001</v>
      </c>
      <c r="AD1330" s="360">
        <f t="shared" si="938"/>
        <v>0.7529869360271999</v>
      </c>
      <c r="AE1330" s="360">
        <f t="shared" si="938"/>
        <v>1.6529481884426001</v>
      </c>
      <c r="AF1330" s="360">
        <f t="shared" si="938"/>
        <v>1.5419803525139999</v>
      </c>
      <c r="AG1330" s="360">
        <f t="shared" si="938"/>
        <v>1.4875075374130997</v>
      </c>
      <c r="AH1330" s="360">
        <f t="shared" si="938"/>
        <v>1.0309392353980997</v>
      </c>
      <c r="AI1330" s="360">
        <f t="shared" si="938"/>
        <v>1.5759094522451003</v>
      </c>
      <c r="AJ1330" s="360">
        <f t="shared" si="938"/>
        <v>0.95009640334979983</v>
      </c>
      <c r="AK1330" s="360">
        <f t="shared" si="938"/>
        <v>1.6914845466106003</v>
      </c>
      <c r="AL1330" s="360">
        <f t="shared" si="938"/>
        <v>1.7890768016519998</v>
      </c>
      <c r="AM1330" s="360">
        <f t="shared" si="938"/>
        <v>1.1467846111009998</v>
      </c>
      <c r="AN1330" s="360">
        <f t="shared" si="938"/>
        <v>0.78355516582099993</v>
      </c>
      <c r="AO1330" s="360">
        <f t="shared" si="938"/>
        <v>1.0699421870279999</v>
      </c>
      <c r="AP1330" s="360">
        <f t="shared" si="938"/>
        <v>0.6077372074380003</v>
      </c>
      <c r="AQ1330" s="360">
        <f t="shared" si="938"/>
        <v>1.2893232165329997</v>
      </c>
      <c r="AR1330" s="360">
        <f t="shared" si="938"/>
        <v>1.181361961131</v>
      </c>
      <c r="AS1330" s="360">
        <f t="shared" si="938"/>
        <v>1.1662870522709998</v>
      </c>
      <c r="AT1330" s="360">
        <f t="shared" si="938"/>
        <v>0.80305760699099993</v>
      </c>
      <c r="AU1330" s="360">
        <f t="shared" si="938"/>
        <v>1.2319841068589998</v>
      </c>
      <c r="AV1330" s="360">
        <f t="shared" si="938"/>
        <v>0.74897128293899984</v>
      </c>
      <c r="AW1330" s="360">
        <f t="shared" si="938"/>
        <v>1.3165735670670002</v>
      </c>
      <c r="AX1330" s="360">
        <f t="shared" si="938"/>
        <v>1.3613892714509999</v>
      </c>
      <c r="AY1330" s="360">
        <f t="shared" si="938"/>
        <v>1.4089855000106664</v>
      </c>
      <c r="AZ1330" s="360">
        <f t="shared" si="938"/>
        <v>0.93844863159786662</v>
      </c>
      <c r="BA1330" s="360">
        <f t="shared" si="938"/>
        <v>1.3508479286250672</v>
      </c>
      <c r="BB1330" s="360">
        <f t="shared" si="938"/>
        <v>0.78229489622026704</v>
      </c>
      <c r="BC1330" s="360">
        <f t="shared" si="938"/>
        <v>1.6487378841210669</v>
      </c>
      <c r="BD1330" s="360">
        <f t="shared" si="938"/>
        <v>1.3458450266949336</v>
      </c>
      <c r="BE1330" s="360">
        <f t="shared" si="938"/>
        <v>1.5324181453410666</v>
      </c>
      <c r="BF1330" s="360">
        <f t="shared" si="938"/>
        <v>1.0551123345922668</v>
      </c>
      <c r="BG1330" s="360">
        <f t="shared" si="938"/>
        <v>1.5925238323530668</v>
      </c>
      <c r="BH1330" s="360">
        <f t="shared" si="938"/>
        <v>0.9083357974749332</v>
      </c>
      <c r="BI1330" s="360">
        <f t="shared" si="938"/>
        <v>1.679727543801067</v>
      </c>
      <c r="BJ1330" s="360">
        <f t="shared" si="938"/>
        <v>1.5298679324469333</v>
      </c>
      <c r="BK1330" s="360">
        <f t="shared" si="938"/>
        <v>1.202897873798304</v>
      </c>
      <c r="BL1330" s="360">
        <f t="shared" si="938"/>
        <v>0.69143145027430375</v>
      </c>
      <c r="BM1330" s="360">
        <f t="shared" si="938"/>
        <v>1.3989538899791996</v>
      </c>
      <c r="BN1330" s="360">
        <f t="shared" si="938"/>
        <v>0.87515026789519956</v>
      </c>
      <c r="BO1330" s="360">
        <f t="shared" si="938"/>
        <v>1.6981470070799998</v>
      </c>
      <c r="BP1330" s="360">
        <f t="shared" si="938"/>
        <v>1.5645038574863999</v>
      </c>
      <c r="BQ1330" s="360">
        <f t="shared" si="938"/>
        <v>1.5566113602575997</v>
      </c>
      <c r="BR1330" s="360">
        <f t="shared" si="938"/>
        <v>1.1460510432615996</v>
      </c>
      <c r="BS1330" s="360">
        <f t="shared" si="938"/>
        <v>1.6234643425007995</v>
      </c>
      <c r="BT1330" s="360">
        <f t="shared" si="938"/>
        <v>0.96680010936480021</v>
      </c>
      <c r="BU1330" s="360">
        <f t="shared" si="938"/>
        <v>1.7477194288271996</v>
      </c>
      <c r="BV1330" s="360">
        <f t="shared" si="938"/>
        <v>1.8199389198288005</v>
      </c>
      <c r="BW1330" s="418">
        <f t="shared" si="729"/>
        <v>79.863297625876584</v>
      </c>
    </row>
    <row r="1331" spans="1:75" x14ac:dyDescent="0.25">
      <c r="BW1331" s="224">
        <f t="shared" si="729"/>
        <v>0</v>
      </c>
    </row>
    <row r="1332" spans="1:75" x14ac:dyDescent="0.25">
      <c r="A1332" s="636" t="s">
        <v>1084</v>
      </c>
      <c r="BW1332" s="224">
        <f t="shared" si="729"/>
        <v>0</v>
      </c>
    </row>
    <row r="1333" spans="1:75" x14ac:dyDescent="0.25">
      <c r="A1333" s="180" t="s">
        <v>1079</v>
      </c>
      <c r="O1333" s="249">
        <f>N1337</f>
        <v>0</v>
      </c>
      <c r="P1333" s="249">
        <f t="shared" ref="P1333:BV1333" si="939">O1337</f>
        <v>85612894.054116592</v>
      </c>
      <c r="Q1333" s="249">
        <f t="shared" si="939"/>
        <v>67183417.155143991</v>
      </c>
      <c r="R1333" s="249">
        <f t="shared" si="939"/>
        <v>40502146.957675815</v>
      </c>
      <c r="S1333" s="249">
        <f t="shared" si="939"/>
        <v>22253359.256074056</v>
      </c>
      <c r="T1333" s="249">
        <f t="shared" si="939"/>
        <v>41647076.185485974</v>
      </c>
      <c r="U1333" s="249">
        <f t="shared" si="939"/>
        <v>34810951.266114891</v>
      </c>
      <c r="V1333" s="249">
        <f t="shared" si="939"/>
        <v>48948474.47765895</v>
      </c>
      <c r="W1333" s="249">
        <f t="shared" si="939"/>
        <v>31901939.515267707</v>
      </c>
      <c r="X1333" s="249">
        <f t="shared" si="939"/>
        <v>41888322.529120199</v>
      </c>
      <c r="Y1333" s="249">
        <f t="shared" si="939"/>
        <v>25355030.203468744</v>
      </c>
      <c r="Z1333" s="249">
        <f t="shared" si="939"/>
        <v>52019767.154516414</v>
      </c>
      <c r="AA1333" s="249">
        <f t="shared" si="939"/>
        <v>51711716.007654011</v>
      </c>
      <c r="AB1333" s="249">
        <f t="shared" si="939"/>
        <v>29883699.057026267</v>
      </c>
      <c r="AC1333" s="249">
        <f t="shared" si="939"/>
        <v>16293599.243792925</v>
      </c>
      <c r="AD1333" s="249">
        <f t="shared" si="939"/>
        <v>29247992.567558471</v>
      </c>
      <c r="AE1333" s="249">
        <f t="shared" si="939"/>
        <v>16274467.717288023</v>
      </c>
      <c r="AF1333" s="249">
        <f t="shared" si="939"/>
        <v>34854113.583911031</v>
      </c>
      <c r="AG1333" s="249">
        <f t="shared" si="939"/>
        <v>31819453.99484795</v>
      </c>
      <c r="AH1333" s="249">
        <f t="shared" si="939"/>
        <v>41079458.120665818</v>
      </c>
      <c r="AI1333" s="249">
        <f t="shared" si="939"/>
        <v>28470729.78140226</v>
      </c>
      <c r="AJ1333" s="249">
        <f t="shared" si="939"/>
        <v>49594602.509652935</v>
      </c>
      <c r="AK1333" s="249">
        <f t="shared" si="939"/>
        <v>29259173.779679853</v>
      </c>
      <c r="AL1333" s="249">
        <f t="shared" si="939"/>
        <v>54737224.745154262</v>
      </c>
      <c r="AM1333" s="249">
        <f t="shared" si="939"/>
        <v>58552157.130434178</v>
      </c>
      <c r="AN1333" s="249">
        <f t="shared" si="939"/>
        <v>37531487.01159592</v>
      </c>
      <c r="AO1333" s="249">
        <f t="shared" si="939"/>
        <v>25643865.678181585</v>
      </c>
      <c r="AP1333" s="249">
        <f t="shared" si="939"/>
        <v>31791618.555843934</v>
      </c>
      <c r="AQ1333" s="249">
        <f t="shared" si="939"/>
        <v>18057937.816930924</v>
      </c>
      <c r="AR1333" s="249">
        <f t="shared" si="939"/>
        <v>45627027.380134597</v>
      </c>
      <c r="AS1333" s="249">
        <f t="shared" si="939"/>
        <v>47239570.717251174</v>
      </c>
      <c r="AT1333" s="249">
        <f t="shared" si="939"/>
        <v>35888548.933306336</v>
      </c>
      <c r="AU1333" s="249">
        <f t="shared" si="939"/>
        <v>24711388.305855606</v>
      </c>
      <c r="AV1333" s="249">
        <f t="shared" si="939"/>
        <v>38018862.494855002</v>
      </c>
      <c r="AW1333" s="249">
        <f t="shared" si="939"/>
        <v>22180521.322922133</v>
      </c>
      <c r="AX1333" s="249">
        <f t="shared" si="939"/>
        <v>40329683.910299048</v>
      </c>
      <c r="AY1333" s="249">
        <f t="shared" si="939"/>
        <v>38586179.217798322</v>
      </c>
      <c r="AZ1333" s="249">
        <f t="shared" si="939"/>
        <v>41092343.511190906</v>
      </c>
      <c r="BA1333" s="249">
        <f t="shared" si="939"/>
        <v>27369375.722414915</v>
      </c>
      <c r="BB1333" s="249">
        <f t="shared" si="939"/>
        <v>41997560.943294555</v>
      </c>
      <c r="BC1333" s="249">
        <f t="shared" si="939"/>
        <v>24321373.918883093</v>
      </c>
      <c r="BD1333" s="249">
        <f t="shared" si="939"/>
        <v>63230425.843413085</v>
      </c>
      <c r="BE1333" s="249">
        <f t="shared" si="939"/>
        <v>54228216.664221577</v>
      </c>
      <c r="BF1333" s="249">
        <f t="shared" si="939"/>
        <v>62629626.454241656</v>
      </c>
      <c r="BG1333" s="249">
        <f t="shared" si="939"/>
        <v>43122232.390473917</v>
      </c>
      <c r="BH1333" s="249">
        <f t="shared" si="939"/>
        <v>51256080.061925605</v>
      </c>
      <c r="BI1333" s="249">
        <f t="shared" si="939"/>
        <v>28944858.186664004</v>
      </c>
      <c r="BJ1333" s="249">
        <f t="shared" si="939"/>
        <v>54294872.689708024</v>
      </c>
      <c r="BK1333" s="249">
        <f t="shared" si="939"/>
        <v>46784415.256745107</v>
      </c>
      <c r="BL1333" s="249">
        <f t="shared" si="939"/>
        <v>33730184.109675288</v>
      </c>
      <c r="BM1333" s="249">
        <f t="shared" si="939"/>
        <v>19388271.128395557</v>
      </c>
      <c r="BN1333" s="249">
        <f t="shared" si="939"/>
        <v>44137105.122355096</v>
      </c>
      <c r="BO1333" s="249">
        <f t="shared" si="939"/>
        <v>27611059.69870241</v>
      </c>
      <c r="BP1333" s="249">
        <f t="shared" si="939"/>
        <v>62348849.936018817</v>
      </c>
      <c r="BQ1333" s="249">
        <f t="shared" si="939"/>
        <v>61629716.194520861</v>
      </c>
      <c r="BR1333" s="249">
        <f t="shared" si="939"/>
        <v>59573956.245354243</v>
      </c>
      <c r="BS1333" s="249">
        <f t="shared" si="939"/>
        <v>43861169.492499709</v>
      </c>
      <c r="BT1333" s="249">
        <f t="shared" si="939"/>
        <v>66619501.925286435</v>
      </c>
      <c r="BU1333" s="249">
        <f t="shared" si="939"/>
        <v>39944517.511048444</v>
      </c>
      <c r="BV1333" s="249">
        <f t="shared" si="939"/>
        <v>71687913.561270297</v>
      </c>
      <c r="BW1333" s="417">
        <f t="shared" si="729"/>
        <v>2439312084.9069886</v>
      </c>
    </row>
    <row r="1334" spans="1:75" x14ac:dyDescent="0.25">
      <c r="A1334" s="180" t="s">
        <v>1080</v>
      </c>
      <c r="O1334" s="249">
        <f t="shared" ref="O1334:AT1334" si="940">O956</f>
        <v>165874982.22985089</v>
      </c>
      <c r="P1334" s="249">
        <f t="shared" si="940"/>
        <v>0</v>
      </c>
      <c r="Q1334" s="249">
        <f t="shared" si="940"/>
        <v>11289492.575352894</v>
      </c>
      <c r="R1334" s="249">
        <f t="shared" si="940"/>
        <v>0</v>
      </c>
      <c r="S1334" s="249">
        <f t="shared" si="940"/>
        <v>58437850.853305012</v>
      </c>
      <c r="T1334" s="249">
        <f t="shared" si="940"/>
        <v>25799141.89261163</v>
      </c>
      <c r="U1334" s="249">
        <f t="shared" si="940"/>
        <v>60026718.034349322</v>
      </c>
      <c r="V1334" s="249">
        <f t="shared" si="940"/>
        <v>0</v>
      </c>
      <c r="W1334" s="249">
        <f t="shared" si="940"/>
        <v>49256685.384902693</v>
      </c>
      <c r="X1334" s="249">
        <f t="shared" si="940"/>
        <v>7237048.4901004918</v>
      </c>
      <c r="Y1334" s="249">
        <f t="shared" si="940"/>
        <v>75433268.658406809</v>
      </c>
      <c r="Z1334" s="249">
        <f t="shared" si="940"/>
        <v>48171682.610313237</v>
      </c>
      <c r="AA1334" s="249">
        <f t="shared" si="940"/>
        <v>7091691.8142363904</v>
      </c>
      <c r="AB1334" s="249">
        <f t="shared" si="940"/>
        <v>2177899.4549533594</v>
      </c>
      <c r="AC1334" s="249">
        <f t="shared" si="940"/>
        <v>41258902.260112457</v>
      </c>
      <c r="AD1334" s="249">
        <f t="shared" si="940"/>
        <v>0</v>
      </c>
      <c r="AE1334" s="249">
        <f t="shared" si="940"/>
        <v>52309433.205891751</v>
      </c>
      <c r="AF1334" s="249">
        <f t="shared" si="940"/>
        <v>27758360.405951068</v>
      </c>
      <c r="AG1334" s="249">
        <f t="shared" si="940"/>
        <v>49014318.436139636</v>
      </c>
      <c r="AH1334" s="249">
        <f t="shared" si="940"/>
        <v>0</v>
      </c>
      <c r="AI1334" s="249">
        <f t="shared" si="940"/>
        <v>69118649.350495443</v>
      </c>
      <c r="AJ1334" s="249">
        <f t="shared" si="940"/>
        <v>7979900.7342332322</v>
      </c>
      <c r="AK1334" s="249">
        <f t="shared" si="940"/>
        <v>78449558.783365637</v>
      </c>
      <c r="AL1334" s="249">
        <f t="shared" si="940"/>
        <v>60478310.253442034</v>
      </c>
      <c r="AM1334" s="249">
        <f t="shared" si="940"/>
        <v>0</v>
      </c>
      <c r="AN1334" s="249">
        <f t="shared" si="940"/>
        <v>0</v>
      </c>
      <c r="AO1334" s="249">
        <f t="shared" si="940"/>
        <v>35049224.292065918</v>
      </c>
      <c r="AP1334" s="249">
        <f t="shared" si="940"/>
        <v>0</v>
      </c>
      <c r="AQ1334" s="249">
        <f t="shared" si="940"/>
        <v>69048205.363326043</v>
      </c>
      <c r="AR1334" s="249">
        <f t="shared" si="940"/>
        <v>44557607.625526726</v>
      </c>
      <c r="AS1334" s="249">
        <f t="shared" si="940"/>
        <v>21274931.791788191</v>
      </c>
      <c r="AT1334" s="249">
        <f t="shared" si="940"/>
        <v>0</v>
      </c>
      <c r="AU1334" s="249">
        <f t="shared" ref="AU1334:BV1334" si="941">AU956</f>
        <v>47870076.4570494</v>
      </c>
      <c r="AV1334" s="249">
        <f t="shared" si="941"/>
        <v>4325769.1216327008</v>
      </c>
      <c r="AW1334" s="249">
        <f t="shared" si="941"/>
        <v>54812511.596739672</v>
      </c>
      <c r="AX1334" s="249">
        <f t="shared" si="941"/>
        <v>33334840.050952308</v>
      </c>
      <c r="AY1334" s="249">
        <f t="shared" si="941"/>
        <v>37728173.017270513</v>
      </c>
      <c r="AZ1334" s="249">
        <f t="shared" si="941"/>
        <v>0</v>
      </c>
      <c r="BA1334" s="249">
        <f t="shared" si="941"/>
        <v>50626094.600846387</v>
      </c>
      <c r="BB1334" s="249">
        <f t="shared" si="941"/>
        <v>0</v>
      </c>
      <c r="BC1334" s="249">
        <f t="shared" si="941"/>
        <v>93106559.790312648</v>
      </c>
      <c r="BD1334" s="249">
        <f t="shared" si="941"/>
        <v>37479119.390141279</v>
      </c>
      <c r="BE1334" s="249">
        <f t="shared" si="941"/>
        <v>62083946.750798658</v>
      </c>
      <c r="BF1334" s="249">
        <f t="shared" si="941"/>
        <v>0</v>
      </c>
      <c r="BG1334" s="249">
        <f t="shared" si="941"/>
        <v>52067630.581673644</v>
      </c>
      <c r="BH1334" s="249">
        <f t="shared" si="941"/>
        <v>2498656.5704504005</v>
      </c>
      <c r="BI1334" s="249">
        <f t="shared" si="941"/>
        <v>71888476.808508039</v>
      </c>
      <c r="BJ1334" s="249">
        <f t="shared" si="941"/>
        <v>32590469.929961469</v>
      </c>
      <c r="BK1334" s="249">
        <f t="shared" si="941"/>
        <v>15054255.610992922</v>
      </c>
      <c r="BL1334" s="249">
        <f t="shared" si="941"/>
        <v>0</v>
      </c>
      <c r="BM1334" s="249">
        <f t="shared" si="941"/>
        <v>61529754.929255463</v>
      </c>
      <c r="BN1334" s="249">
        <f t="shared" si="941"/>
        <v>0</v>
      </c>
      <c r="BO1334" s="249">
        <f t="shared" si="941"/>
        <v>86695165.183998764</v>
      </c>
      <c r="BP1334" s="249">
        <f t="shared" si="941"/>
        <v>50638963.087269433</v>
      </c>
      <c r="BQ1334" s="249">
        <f t="shared" si="941"/>
        <v>47589203.58862859</v>
      </c>
      <c r="BR1334" s="249">
        <f t="shared" si="941"/>
        <v>0</v>
      </c>
      <c r="BS1334" s="249">
        <f t="shared" si="941"/>
        <v>78274584.037192091</v>
      </c>
      <c r="BT1334" s="249">
        <f t="shared" si="941"/>
        <v>6612113.5116357123</v>
      </c>
      <c r="BU1334" s="249">
        <f t="shared" si="941"/>
        <v>91483324.017947093</v>
      </c>
      <c r="BV1334" s="249">
        <f t="shared" si="941"/>
        <v>56641164.394217819</v>
      </c>
      <c r="BW1334" s="417">
        <f t="shared" si="729"/>
        <v>2142024717.5281963</v>
      </c>
    </row>
    <row r="1335" spans="1:75" x14ac:dyDescent="0.25">
      <c r="A1335" s="180" t="s">
        <v>1081</v>
      </c>
      <c r="O1335" s="249">
        <f>O1333+O1334</f>
        <v>165874982.22985089</v>
      </c>
      <c r="P1335" s="249">
        <f t="shared" ref="P1335:BV1335" si="942">P1333+P1334</f>
        <v>85612894.054116592</v>
      </c>
      <c r="Q1335" s="249">
        <f t="shared" si="942"/>
        <v>78472909.730496883</v>
      </c>
      <c r="R1335" s="249">
        <f t="shared" si="942"/>
        <v>40502146.957675815</v>
      </c>
      <c r="S1335" s="249">
        <f t="shared" si="942"/>
        <v>80691210.109379068</v>
      </c>
      <c r="T1335" s="249">
        <f t="shared" si="942"/>
        <v>67446218.078097612</v>
      </c>
      <c r="U1335" s="249">
        <f t="shared" si="942"/>
        <v>94837669.300464213</v>
      </c>
      <c r="V1335" s="249">
        <f t="shared" si="942"/>
        <v>48948474.47765895</v>
      </c>
      <c r="W1335" s="249">
        <f t="shared" si="942"/>
        <v>81158624.900170401</v>
      </c>
      <c r="X1335" s="249">
        <f t="shared" si="942"/>
        <v>49125371.019220695</v>
      </c>
      <c r="Y1335" s="249">
        <f t="shared" si="942"/>
        <v>100788298.86187555</v>
      </c>
      <c r="Z1335" s="249">
        <f t="shared" si="942"/>
        <v>100191449.76482965</v>
      </c>
      <c r="AA1335" s="249">
        <f t="shared" si="942"/>
        <v>58803407.821890399</v>
      </c>
      <c r="AB1335" s="249">
        <f t="shared" si="942"/>
        <v>32061598.511979625</v>
      </c>
      <c r="AC1335" s="249">
        <f t="shared" si="942"/>
        <v>57552501.503905386</v>
      </c>
      <c r="AD1335" s="249">
        <f t="shared" si="942"/>
        <v>29247992.567558471</v>
      </c>
      <c r="AE1335" s="249">
        <f t="shared" si="942"/>
        <v>68583900.923179775</v>
      </c>
      <c r="AF1335" s="249">
        <f t="shared" si="942"/>
        <v>62612473.989862099</v>
      </c>
      <c r="AG1335" s="249">
        <f t="shared" si="942"/>
        <v>80833772.430987582</v>
      </c>
      <c r="AH1335" s="249">
        <f t="shared" si="942"/>
        <v>41079458.120665818</v>
      </c>
      <c r="AI1335" s="249">
        <f t="shared" si="942"/>
        <v>97589379.131897703</v>
      </c>
      <c r="AJ1335" s="249">
        <f t="shared" si="942"/>
        <v>57574503.243886165</v>
      </c>
      <c r="AK1335" s="249">
        <f t="shared" si="942"/>
        <v>107708732.56304549</v>
      </c>
      <c r="AL1335" s="249">
        <f t="shared" si="942"/>
        <v>115215534.9985963</v>
      </c>
      <c r="AM1335" s="249">
        <f t="shared" si="942"/>
        <v>58552157.130434178</v>
      </c>
      <c r="AN1335" s="249">
        <f t="shared" si="942"/>
        <v>37531487.01159592</v>
      </c>
      <c r="AO1335" s="249">
        <f t="shared" si="942"/>
        <v>60693089.970247507</v>
      </c>
      <c r="AP1335" s="249">
        <f t="shared" si="942"/>
        <v>31791618.555843934</v>
      </c>
      <c r="AQ1335" s="249">
        <f t="shared" si="942"/>
        <v>87106143.180256963</v>
      </c>
      <c r="AR1335" s="249">
        <f t="shared" si="942"/>
        <v>90184635.005661324</v>
      </c>
      <c r="AS1335" s="249">
        <f t="shared" si="942"/>
        <v>68514502.509039372</v>
      </c>
      <c r="AT1335" s="249">
        <f t="shared" si="942"/>
        <v>35888548.933306336</v>
      </c>
      <c r="AU1335" s="249">
        <f t="shared" si="942"/>
        <v>72581464.762905002</v>
      </c>
      <c r="AV1335" s="249">
        <f t="shared" si="942"/>
        <v>42344631.616487704</v>
      </c>
      <c r="AW1335" s="249">
        <f t="shared" si="942"/>
        <v>76993032.919661805</v>
      </c>
      <c r="AX1335" s="249">
        <f t="shared" si="942"/>
        <v>73664523.961251348</v>
      </c>
      <c r="AY1335" s="249">
        <f t="shared" si="942"/>
        <v>76314352.235068828</v>
      </c>
      <c r="AZ1335" s="249">
        <f t="shared" si="942"/>
        <v>41092343.511190906</v>
      </c>
      <c r="BA1335" s="249">
        <f t="shared" si="942"/>
        <v>77995470.323261306</v>
      </c>
      <c r="BB1335" s="249">
        <f t="shared" si="942"/>
        <v>41997560.943294555</v>
      </c>
      <c r="BC1335" s="249">
        <f t="shared" si="942"/>
        <v>117427933.70919573</v>
      </c>
      <c r="BD1335" s="249">
        <f t="shared" si="942"/>
        <v>100709545.23355436</v>
      </c>
      <c r="BE1335" s="249">
        <f t="shared" si="942"/>
        <v>116312163.41502023</v>
      </c>
      <c r="BF1335" s="249">
        <f t="shared" si="942"/>
        <v>62629626.454241656</v>
      </c>
      <c r="BG1335" s="249">
        <f t="shared" si="942"/>
        <v>95189862.972147554</v>
      </c>
      <c r="BH1335" s="249">
        <f t="shared" si="942"/>
        <v>53754736.632376008</v>
      </c>
      <c r="BI1335" s="249">
        <f t="shared" si="942"/>
        <v>100833334.99517204</v>
      </c>
      <c r="BJ1335" s="249">
        <f t="shared" si="942"/>
        <v>86885342.619669497</v>
      </c>
      <c r="BK1335" s="249">
        <f t="shared" si="942"/>
        <v>61838670.867738031</v>
      </c>
      <c r="BL1335" s="249">
        <f t="shared" si="942"/>
        <v>33730184.109675288</v>
      </c>
      <c r="BM1335" s="249">
        <f t="shared" si="942"/>
        <v>80918026.057651013</v>
      </c>
      <c r="BN1335" s="249">
        <f t="shared" si="942"/>
        <v>44137105.122355096</v>
      </c>
      <c r="BO1335" s="249">
        <f t="shared" si="942"/>
        <v>114306224.88270117</v>
      </c>
      <c r="BP1335" s="249">
        <f t="shared" si="942"/>
        <v>112987813.02328825</v>
      </c>
      <c r="BQ1335" s="249">
        <f t="shared" si="942"/>
        <v>109218919.78314945</v>
      </c>
      <c r="BR1335" s="249">
        <f t="shared" si="942"/>
        <v>59573956.245354243</v>
      </c>
      <c r="BS1335" s="249">
        <f t="shared" si="942"/>
        <v>122135753.5296918</v>
      </c>
      <c r="BT1335" s="249">
        <f t="shared" si="942"/>
        <v>73231615.436922148</v>
      </c>
      <c r="BU1335" s="249">
        <f t="shared" si="942"/>
        <v>131427841.52899554</v>
      </c>
      <c r="BV1335" s="249">
        <f t="shared" si="942"/>
        <v>128329077.95548812</v>
      </c>
      <c r="BW1335" s="417">
        <f t="shared" si="729"/>
        <v>4581336802.4351864</v>
      </c>
    </row>
    <row r="1336" spans="1:75" x14ac:dyDescent="0.25">
      <c r="A1336" s="180" t="s">
        <v>1082</v>
      </c>
      <c r="O1336" s="249">
        <f>(O1335/O1328)*O1329</f>
        <v>80262088.175734296</v>
      </c>
      <c r="P1336" s="249">
        <f t="shared" ref="P1336:BV1336" si="943">(P1335/P1328)*P1329</f>
        <v>18429476.898972597</v>
      </c>
      <c r="Q1336" s="249">
        <f t="shared" si="943"/>
        <v>37970762.772821069</v>
      </c>
      <c r="R1336" s="249">
        <f t="shared" si="943"/>
        <v>18248787.701601759</v>
      </c>
      <c r="S1336" s="249">
        <f t="shared" si="943"/>
        <v>39044133.923893094</v>
      </c>
      <c r="T1336" s="249">
        <f t="shared" si="943"/>
        <v>32635266.811982717</v>
      </c>
      <c r="U1336" s="249">
        <f t="shared" si="943"/>
        <v>45889194.822805263</v>
      </c>
      <c r="V1336" s="249">
        <f t="shared" si="943"/>
        <v>17046534.962391242</v>
      </c>
      <c r="W1336" s="249">
        <f t="shared" si="943"/>
        <v>39270302.371050201</v>
      </c>
      <c r="X1336" s="249">
        <f t="shared" si="943"/>
        <v>23770340.815751951</v>
      </c>
      <c r="Y1336" s="249">
        <f t="shared" si="943"/>
        <v>48768531.707359135</v>
      </c>
      <c r="Z1336" s="249">
        <f t="shared" si="943"/>
        <v>48479733.757175639</v>
      </c>
      <c r="AA1336" s="249">
        <f t="shared" si="943"/>
        <v>28919708.764864132</v>
      </c>
      <c r="AB1336" s="249">
        <f t="shared" si="943"/>
        <v>15767999.2681867</v>
      </c>
      <c r="AC1336" s="249">
        <f t="shared" si="943"/>
        <v>28304508.936346915</v>
      </c>
      <c r="AD1336" s="249">
        <f t="shared" si="943"/>
        <v>12973524.850270448</v>
      </c>
      <c r="AE1336" s="249">
        <f t="shared" si="943"/>
        <v>33729787.339268744</v>
      </c>
      <c r="AF1336" s="249">
        <f t="shared" si="943"/>
        <v>30793019.99501415</v>
      </c>
      <c r="AG1336" s="249">
        <f t="shared" si="943"/>
        <v>39754314.310321763</v>
      </c>
      <c r="AH1336" s="249">
        <f t="shared" si="943"/>
        <v>12608728.339263558</v>
      </c>
      <c r="AI1336" s="249">
        <f t="shared" si="943"/>
        <v>47994776.622244768</v>
      </c>
      <c r="AJ1336" s="249">
        <f t="shared" si="943"/>
        <v>28315329.464206312</v>
      </c>
      <c r="AK1336" s="249">
        <f t="shared" si="943"/>
        <v>52971507.817891225</v>
      </c>
      <c r="AL1336" s="249">
        <f t="shared" si="943"/>
        <v>56663377.868162118</v>
      </c>
      <c r="AM1336" s="249">
        <f t="shared" si="943"/>
        <v>21020670.118838262</v>
      </c>
      <c r="AN1336" s="249">
        <f t="shared" si="943"/>
        <v>11887621.333414335</v>
      </c>
      <c r="AO1336" s="249">
        <f t="shared" si="943"/>
        <v>28901471.414403573</v>
      </c>
      <c r="AP1336" s="249">
        <f t="shared" si="943"/>
        <v>13733680.738913011</v>
      </c>
      <c r="AQ1336" s="249">
        <f t="shared" si="943"/>
        <v>41479115.800122365</v>
      </c>
      <c r="AR1336" s="249">
        <f t="shared" si="943"/>
        <v>42945064.28841015</v>
      </c>
      <c r="AS1336" s="249">
        <f t="shared" si="943"/>
        <v>32625953.575733032</v>
      </c>
      <c r="AT1336" s="249">
        <f t="shared" si="943"/>
        <v>11177160.627450731</v>
      </c>
      <c r="AU1336" s="249">
        <f t="shared" si="943"/>
        <v>34562602.26805</v>
      </c>
      <c r="AV1336" s="249">
        <f t="shared" si="943"/>
        <v>20164110.293565571</v>
      </c>
      <c r="AW1336" s="249">
        <f t="shared" si="943"/>
        <v>36663349.009362757</v>
      </c>
      <c r="AX1336" s="249">
        <f t="shared" si="943"/>
        <v>35078344.743453026</v>
      </c>
      <c r="AY1336" s="249">
        <f t="shared" si="943"/>
        <v>35222008.723877922</v>
      </c>
      <c r="AZ1336" s="249">
        <f t="shared" si="943"/>
        <v>13722967.788775992</v>
      </c>
      <c r="BA1336" s="249">
        <f t="shared" si="943"/>
        <v>35997909.379966751</v>
      </c>
      <c r="BB1336" s="249">
        <f t="shared" si="943"/>
        <v>17676187.024411462</v>
      </c>
      <c r="BC1336" s="249">
        <f t="shared" si="943"/>
        <v>54197507.865782648</v>
      </c>
      <c r="BD1336" s="249">
        <f t="shared" si="943"/>
        <v>46481328.569332786</v>
      </c>
      <c r="BE1336" s="249">
        <f t="shared" si="943"/>
        <v>53682536.960778572</v>
      </c>
      <c r="BF1336" s="249">
        <f t="shared" si="943"/>
        <v>19507394.063767742</v>
      </c>
      <c r="BG1336" s="249">
        <f t="shared" si="943"/>
        <v>43933782.910221949</v>
      </c>
      <c r="BH1336" s="249">
        <f t="shared" si="943"/>
        <v>24809878.445712004</v>
      </c>
      <c r="BI1336" s="249">
        <f t="shared" si="943"/>
        <v>46538462.305464014</v>
      </c>
      <c r="BJ1336" s="249">
        <f t="shared" si="943"/>
        <v>40100927.36292439</v>
      </c>
      <c r="BK1336" s="249">
        <f t="shared" si="943"/>
        <v>28108486.758062743</v>
      </c>
      <c r="BL1336" s="249">
        <f t="shared" si="943"/>
        <v>14341912.981279731</v>
      </c>
      <c r="BM1336" s="249">
        <f t="shared" si="943"/>
        <v>36780920.935295917</v>
      </c>
      <c r="BN1336" s="249">
        <f t="shared" si="943"/>
        <v>16526045.423652688</v>
      </c>
      <c r="BO1336" s="249">
        <f t="shared" si="943"/>
        <v>51957374.946682356</v>
      </c>
      <c r="BP1336" s="249">
        <f t="shared" si="943"/>
        <v>51358096.828767389</v>
      </c>
      <c r="BQ1336" s="249">
        <f t="shared" si="943"/>
        <v>49644963.537795208</v>
      </c>
      <c r="BR1336" s="249">
        <f t="shared" si="943"/>
        <v>15712786.752854532</v>
      </c>
      <c r="BS1336" s="249">
        <f t="shared" si="943"/>
        <v>55516251.604405366</v>
      </c>
      <c r="BT1336" s="249">
        <f t="shared" si="943"/>
        <v>33287097.925873704</v>
      </c>
      <c r="BU1336" s="249">
        <f t="shared" si="943"/>
        <v>59739927.967725255</v>
      </c>
      <c r="BV1336" s="249">
        <f t="shared" si="943"/>
        <v>58331399.070676416</v>
      </c>
      <c r="BW1336" s="417">
        <f t="shared" si="729"/>
        <v>2072027038.6433842</v>
      </c>
    </row>
    <row r="1337" spans="1:75" x14ac:dyDescent="0.25">
      <c r="A1337" s="180" t="s">
        <v>1083</v>
      </c>
      <c r="O1337" s="249">
        <f>O1335-O1336</f>
        <v>85612894.054116592</v>
      </c>
      <c r="P1337" s="249">
        <f t="shared" ref="P1337:BV1337" si="944">P1335-P1336</f>
        <v>67183417.155143991</v>
      </c>
      <c r="Q1337" s="249">
        <f t="shared" si="944"/>
        <v>40502146.957675815</v>
      </c>
      <c r="R1337" s="249">
        <f t="shared" si="944"/>
        <v>22253359.256074056</v>
      </c>
      <c r="S1337" s="249">
        <f t="shared" si="944"/>
        <v>41647076.185485974</v>
      </c>
      <c r="T1337" s="249">
        <f t="shared" si="944"/>
        <v>34810951.266114891</v>
      </c>
      <c r="U1337" s="249">
        <f t="shared" si="944"/>
        <v>48948474.47765895</v>
      </c>
      <c r="V1337" s="249">
        <f t="shared" si="944"/>
        <v>31901939.515267707</v>
      </c>
      <c r="W1337" s="249">
        <f t="shared" si="944"/>
        <v>41888322.529120199</v>
      </c>
      <c r="X1337" s="249">
        <f t="shared" si="944"/>
        <v>25355030.203468744</v>
      </c>
      <c r="Y1337" s="249">
        <f t="shared" si="944"/>
        <v>52019767.154516414</v>
      </c>
      <c r="Z1337" s="249">
        <f t="shared" si="944"/>
        <v>51711716.007654011</v>
      </c>
      <c r="AA1337" s="249">
        <f t="shared" si="944"/>
        <v>29883699.057026267</v>
      </c>
      <c r="AB1337" s="249">
        <f t="shared" si="944"/>
        <v>16293599.243792925</v>
      </c>
      <c r="AC1337" s="249">
        <f t="shared" si="944"/>
        <v>29247992.567558471</v>
      </c>
      <c r="AD1337" s="249">
        <f t="shared" si="944"/>
        <v>16274467.717288023</v>
      </c>
      <c r="AE1337" s="249">
        <f t="shared" si="944"/>
        <v>34854113.583911031</v>
      </c>
      <c r="AF1337" s="249">
        <f t="shared" si="944"/>
        <v>31819453.99484795</v>
      </c>
      <c r="AG1337" s="249">
        <f t="shared" si="944"/>
        <v>41079458.120665818</v>
      </c>
      <c r="AH1337" s="249">
        <f t="shared" si="944"/>
        <v>28470729.78140226</v>
      </c>
      <c r="AI1337" s="249">
        <f t="shared" si="944"/>
        <v>49594602.509652935</v>
      </c>
      <c r="AJ1337" s="249">
        <f t="shared" si="944"/>
        <v>29259173.779679853</v>
      </c>
      <c r="AK1337" s="249">
        <f t="shared" si="944"/>
        <v>54737224.745154262</v>
      </c>
      <c r="AL1337" s="249">
        <f t="shared" si="944"/>
        <v>58552157.130434178</v>
      </c>
      <c r="AM1337" s="249">
        <f t="shared" si="944"/>
        <v>37531487.01159592</v>
      </c>
      <c r="AN1337" s="249">
        <f t="shared" si="944"/>
        <v>25643865.678181585</v>
      </c>
      <c r="AO1337" s="249">
        <f t="shared" si="944"/>
        <v>31791618.555843934</v>
      </c>
      <c r="AP1337" s="249">
        <f t="shared" si="944"/>
        <v>18057937.816930924</v>
      </c>
      <c r="AQ1337" s="249">
        <f t="shared" si="944"/>
        <v>45627027.380134597</v>
      </c>
      <c r="AR1337" s="249">
        <f t="shared" si="944"/>
        <v>47239570.717251174</v>
      </c>
      <c r="AS1337" s="249">
        <f t="shared" si="944"/>
        <v>35888548.933306336</v>
      </c>
      <c r="AT1337" s="249">
        <f t="shared" si="944"/>
        <v>24711388.305855606</v>
      </c>
      <c r="AU1337" s="249">
        <f t="shared" si="944"/>
        <v>38018862.494855002</v>
      </c>
      <c r="AV1337" s="249">
        <f t="shared" si="944"/>
        <v>22180521.322922133</v>
      </c>
      <c r="AW1337" s="249">
        <f t="shared" si="944"/>
        <v>40329683.910299048</v>
      </c>
      <c r="AX1337" s="249">
        <f t="shared" si="944"/>
        <v>38586179.217798322</v>
      </c>
      <c r="AY1337" s="249">
        <f t="shared" si="944"/>
        <v>41092343.511190906</v>
      </c>
      <c r="AZ1337" s="249">
        <f t="shared" si="944"/>
        <v>27369375.722414915</v>
      </c>
      <c r="BA1337" s="249">
        <f t="shared" si="944"/>
        <v>41997560.943294555</v>
      </c>
      <c r="BB1337" s="249">
        <f t="shared" si="944"/>
        <v>24321373.918883093</v>
      </c>
      <c r="BC1337" s="249">
        <f t="shared" si="944"/>
        <v>63230425.843413085</v>
      </c>
      <c r="BD1337" s="249">
        <f t="shared" si="944"/>
        <v>54228216.664221577</v>
      </c>
      <c r="BE1337" s="249">
        <f t="shared" si="944"/>
        <v>62629626.454241656</v>
      </c>
      <c r="BF1337" s="249">
        <f t="shared" si="944"/>
        <v>43122232.390473917</v>
      </c>
      <c r="BG1337" s="249">
        <f t="shared" si="944"/>
        <v>51256080.061925605</v>
      </c>
      <c r="BH1337" s="249">
        <f t="shared" si="944"/>
        <v>28944858.186664004</v>
      </c>
      <c r="BI1337" s="249">
        <f t="shared" si="944"/>
        <v>54294872.689708024</v>
      </c>
      <c r="BJ1337" s="249">
        <f t="shared" si="944"/>
        <v>46784415.256745107</v>
      </c>
      <c r="BK1337" s="249">
        <f t="shared" si="944"/>
        <v>33730184.109675288</v>
      </c>
      <c r="BL1337" s="249">
        <f t="shared" si="944"/>
        <v>19388271.128395557</v>
      </c>
      <c r="BM1337" s="249">
        <f t="shared" si="944"/>
        <v>44137105.122355096</v>
      </c>
      <c r="BN1337" s="249">
        <f t="shared" si="944"/>
        <v>27611059.69870241</v>
      </c>
      <c r="BO1337" s="249">
        <f t="shared" si="944"/>
        <v>62348849.936018817</v>
      </c>
      <c r="BP1337" s="249">
        <f t="shared" si="944"/>
        <v>61629716.194520861</v>
      </c>
      <c r="BQ1337" s="249">
        <f t="shared" si="944"/>
        <v>59573956.245354243</v>
      </c>
      <c r="BR1337" s="249">
        <f t="shared" si="944"/>
        <v>43861169.492499709</v>
      </c>
      <c r="BS1337" s="249">
        <f t="shared" si="944"/>
        <v>66619501.925286435</v>
      </c>
      <c r="BT1337" s="249">
        <f t="shared" si="944"/>
        <v>39944517.511048444</v>
      </c>
      <c r="BU1337" s="249">
        <f t="shared" si="944"/>
        <v>71687913.561270297</v>
      </c>
      <c r="BV1337" s="249">
        <f t="shared" si="944"/>
        <v>69997678.884811699</v>
      </c>
      <c r="BW1337" s="417">
        <f t="shared" si="729"/>
        <v>2509309763.7918005</v>
      </c>
    </row>
    <row r="1338" spans="1:75" ht="16.5" thickBot="1" x14ac:dyDescent="0.3">
      <c r="BW1338" s="224">
        <f t="shared" si="729"/>
        <v>0</v>
      </c>
    </row>
    <row r="1339" spans="1:75" ht="16.5" thickBot="1" x14ac:dyDescent="0.3">
      <c r="A1339" s="386" t="s">
        <v>164</v>
      </c>
      <c r="BW1339" s="224">
        <f t="shared" si="729"/>
        <v>0</v>
      </c>
    </row>
    <row r="1340" spans="1:75" x14ac:dyDescent="0.25">
      <c r="A1340" s="636" t="s">
        <v>1078</v>
      </c>
      <c r="BW1340" s="224">
        <f t="shared" si="729"/>
        <v>0</v>
      </c>
    </row>
    <row r="1341" spans="1:75" x14ac:dyDescent="0.25">
      <c r="A1341" s="180" t="s">
        <v>1079</v>
      </c>
      <c r="O1341" s="360">
        <f t="shared" ref="O1341:AT1341" si="945">N834</f>
        <v>0</v>
      </c>
      <c r="P1341" s="360">
        <f t="shared" si="945"/>
        <v>10.563296463728799</v>
      </c>
      <c r="Q1341" s="360">
        <f t="shared" si="945"/>
        <v>8.3133338688767999</v>
      </c>
      <c r="R1341" s="360">
        <f t="shared" si="945"/>
        <v>5.2675215407275999</v>
      </c>
      <c r="S1341" s="360">
        <f t="shared" si="945"/>
        <v>2.9837131825436001</v>
      </c>
      <c r="T1341" s="360">
        <f t="shared" si="945"/>
        <v>5.9219209052739998</v>
      </c>
      <c r="U1341" s="360">
        <f t="shared" si="945"/>
        <v>4.5492174869152002</v>
      </c>
      <c r="V1341" s="360">
        <f t="shared" si="945"/>
        <v>5.5973298929592001</v>
      </c>
      <c r="W1341" s="360">
        <f t="shared" si="945"/>
        <v>3.5908224797272004</v>
      </c>
      <c r="X1341" s="360">
        <f t="shared" si="945"/>
        <v>5.7571297515732001</v>
      </c>
      <c r="Y1341" s="360">
        <f t="shared" si="945"/>
        <v>3.2462688945544</v>
      </c>
      <c r="Z1341" s="360">
        <f t="shared" si="945"/>
        <v>6.0232790852740008</v>
      </c>
      <c r="AA1341" s="360">
        <f t="shared" si="945"/>
        <v>5.1023532402523992</v>
      </c>
      <c r="AB1341" s="360">
        <f t="shared" si="945"/>
        <v>3.1947174287093327</v>
      </c>
      <c r="AC1341" s="360">
        <f t="shared" si="945"/>
        <v>1.8187449388053338</v>
      </c>
      <c r="AD1341" s="360">
        <f t="shared" si="945"/>
        <v>4.1187912096106674</v>
      </c>
      <c r="AE1341" s="360">
        <f t="shared" si="945"/>
        <v>2.351456259560667</v>
      </c>
      <c r="AF1341" s="360">
        <f t="shared" si="945"/>
        <v>5.0027058663786672</v>
      </c>
      <c r="AG1341" s="360">
        <f t="shared" si="945"/>
        <v>4.603572858613334</v>
      </c>
      <c r="AH1341" s="360">
        <f t="shared" si="945"/>
        <v>4.5147703057386677</v>
      </c>
      <c r="AI1341" s="360">
        <f t="shared" si="945"/>
        <v>3.1579800330886671</v>
      </c>
      <c r="AJ1341" s="360">
        <f t="shared" si="945"/>
        <v>4.7754948471786669</v>
      </c>
      <c r="AK1341" s="360">
        <f t="shared" si="945"/>
        <v>2.8579243449493337</v>
      </c>
      <c r="AL1341" s="360">
        <f t="shared" si="945"/>
        <v>5.1163614849386683</v>
      </c>
      <c r="AM1341" s="360">
        <f t="shared" si="945"/>
        <v>5.3323365795733348</v>
      </c>
      <c r="AN1341" s="360">
        <f t="shared" si="945"/>
        <v>3.156830772868334</v>
      </c>
      <c r="AO1341" s="360">
        <f t="shared" si="945"/>
        <v>1.9265374904683341</v>
      </c>
      <c r="AP1341" s="360">
        <f t="shared" si="945"/>
        <v>3.5793973465140008</v>
      </c>
      <c r="AQ1341" s="360">
        <f t="shared" si="945"/>
        <v>2.0356815387990008</v>
      </c>
      <c r="AR1341" s="360">
        <f t="shared" si="945"/>
        <v>4.2741039399465004</v>
      </c>
      <c r="AS1341" s="360">
        <f t="shared" si="945"/>
        <v>3.8290529198295</v>
      </c>
      <c r="AT1341" s="360">
        <f t="shared" si="945"/>
        <v>3.8844894197834994</v>
      </c>
      <c r="AU1341" s="360">
        <f t="shared" ref="AU1341:BV1341" si="946">AT834</f>
        <v>2.6541961373834995</v>
      </c>
      <c r="AV1341" s="360">
        <f t="shared" si="946"/>
        <v>4.0925300926455002</v>
      </c>
      <c r="AW1341" s="360">
        <f t="shared" si="946"/>
        <v>2.4598157722214991</v>
      </c>
      <c r="AX1341" s="360">
        <f t="shared" si="946"/>
        <v>4.3603967166375002</v>
      </c>
      <c r="AY1341" s="360">
        <f t="shared" si="946"/>
        <v>4.3991394025095003</v>
      </c>
      <c r="AZ1341" s="360">
        <f t="shared" si="946"/>
        <v>4.1406920816640005</v>
      </c>
      <c r="BA1341" s="360">
        <f t="shared" si="946"/>
        <v>2.7963010290560004</v>
      </c>
      <c r="BB1341" s="360">
        <f t="shared" si="946"/>
        <v>3.9213925838304013</v>
      </c>
      <c r="BC1341" s="360">
        <f t="shared" si="946"/>
        <v>2.3319611212424016</v>
      </c>
      <c r="BD1341" s="360">
        <f t="shared" si="946"/>
        <v>4.6873953265344008</v>
      </c>
      <c r="BE1341" s="360">
        <f t="shared" si="946"/>
        <v>3.6624030122495999</v>
      </c>
      <c r="BF1341" s="360">
        <f t="shared" si="946"/>
        <v>4.3882874268144008</v>
      </c>
      <c r="BG1341" s="360">
        <f t="shared" si="946"/>
        <v>3.0269740183664009</v>
      </c>
      <c r="BH1341" s="360">
        <f t="shared" si="946"/>
        <v>4.5428449077024009</v>
      </c>
      <c r="BI1341" s="360">
        <f t="shared" si="946"/>
        <v>2.5373792799696</v>
      </c>
      <c r="BJ1341" s="360">
        <f t="shared" si="946"/>
        <v>4.7670830228544023</v>
      </c>
      <c r="BK1341" s="360">
        <f t="shared" si="946"/>
        <v>4.1356047698976006</v>
      </c>
      <c r="BL1341" s="360">
        <f t="shared" si="946"/>
        <v>3.2815471204197455</v>
      </c>
      <c r="BM1341" s="360">
        <f t="shared" si="946"/>
        <v>1.8304132955947445</v>
      </c>
      <c r="BN1341" s="360">
        <f t="shared" si="946"/>
        <v>3.7736997252996671</v>
      </c>
      <c r="BO1341" s="360">
        <f t="shared" si="946"/>
        <v>2.2926968934346661</v>
      </c>
      <c r="BP1341" s="360">
        <f t="shared" si="946"/>
        <v>4.4578196597231337</v>
      </c>
      <c r="BQ1341" s="360">
        <f t="shared" si="946"/>
        <v>3.8185420912912669</v>
      </c>
      <c r="BR1341" s="360">
        <f t="shared" si="946"/>
        <v>4.1341913678660669</v>
      </c>
      <c r="BS1341" s="360">
        <f t="shared" si="946"/>
        <v>2.9273565377930657</v>
      </c>
      <c r="BT1341" s="360">
        <f t="shared" si="946"/>
        <v>4.2870540348665997</v>
      </c>
      <c r="BU1341" s="360">
        <f t="shared" si="946"/>
        <v>2.4518627607910011</v>
      </c>
      <c r="BV1341" s="360">
        <f t="shared" si="946"/>
        <v>4.5711694661743341</v>
      </c>
      <c r="BW1341" s="418">
        <f t="shared" si="729"/>
        <v>237.17788603259436</v>
      </c>
    </row>
    <row r="1342" spans="1:75" x14ac:dyDescent="0.25">
      <c r="A1342" s="180" t="s">
        <v>1080</v>
      </c>
      <c r="O1342" s="360">
        <f t="shared" ref="O1342:AT1342" si="947">O837</f>
        <v>20.166293248936796</v>
      </c>
      <c r="P1342" s="360">
        <f t="shared" si="947"/>
        <v>0</v>
      </c>
      <c r="Q1342" s="360">
        <f t="shared" si="947"/>
        <v>1.7428436179668001</v>
      </c>
      <c r="R1342" s="360">
        <f t="shared" si="947"/>
        <v>0</v>
      </c>
      <c r="S1342" s="360">
        <f t="shared" si="947"/>
        <v>8.3217721820704007</v>
      </c>
      <c r="T1342" s="360">
        <f t="shared" si="947"/>
        <v>2.7629488424732003</v>
      </c>
      <c r="U1342" s="360">
        <f t="shared" si="947"/>
        <v>6.136594126916</v>
      </c>
      <c r="V1342" s="360">
        <f t="shared" si="947"/>
        <v>0</v>
      </c>
      <c r="W1342" s="360">
        <f t="shared" si="947"/>
        <v>7.400061591457999</v>
      </c>
      <c r="X1342" s="360">
        <f t="shared" si="947"/>
        <v>0.44029268348519945</v>
      </c>
      <c r="Y1342" s="360">
        <f t="shared" si="947"/>
        <v>8.2527184500596</v>
      </c>
      <c r="Z1342" s="360">
        <f t="shared" si="947"/>
        <v>3.717577100662397</v>
      </c>
      <c r="AA1342" s="360">
        <f t="shared" si="947"/>
        <v>1.0874117778719325</v>
      </c>
      <c r="AB1342" s="360">
        <f t="shared" si="947"/>
        <v>0.32910089022600175</v>
      </c>
      <c r="AC1342" s="360">
        <f t="shared" si="947"/>
        <v>6.1614130298153347</v>
      </c>
      <c r="AD1342" s="360">
        <f t="shared" si="947"/>
        <v>0</v>
      </c>
      <c r="AE1342" s="360">
        <f t="shared" si="947"/>
        <v>7.3412863565480002</v>
      </c>
      <c r="AF1342" s="360">
        <f t="shared" si="947"/>
        <v>3.9167165471846683</v>
      </c>
      <c r="AG1342" s="360">
        <f t="shared" si="947"/>
        <v>4.1437946087553348</v>
      </c>
      <c r="AH1342" s="360">
        <f t="shared" si="947"/>
        <v>0</v>
      </c>
      <c r="AI1342" s="360">
        <f t="shared" si="947"/>
        <v>6.0945412333200002</v>
      </c>
      <c r="AJ1342" s="360">
        <f t="shared" si="947"/>
        <v>0.76173357116066676</v>
      </c>
      <c r="AK1342" s="360">
        <f t="shared" si="947"/>
        <v>7.0550260321193363</v>
      </c>
      <c r="AL1342" s="360">
        <f t="shared" si="947"/>
        <v>5.2150406379846679</v>
      </c>
      <c r="AM1342" s="360">
        <f t="shared" si="947"/>
        <v>0</v>
      </c>
      <c r="AN1342" s="360">
        <f t="shared" si="947"/>
        <v>0</v>
      </c>
      <c r="AO1342" s="360">
        <f t="shared" si="947"/>
        <v>4.9068574437856673</v>
      </c>
      <c r="AP1342" s="360">
        <f t="shared" si="947"/>
        <v>0</v>
      </c>
      <c r="AQ1342" s="360">
        <f t="shared" si="947"/>
        <v>6.1239714374625009</v>
      </c>
      <c r="AR1342" s="360">
        <f t="shared" si="947"/>
        <v>3.0359061797279994</v>
      </c>
      <c r="AS1342" s="360">
        <f t="shared" si="947"/>
        <v>3.5867905179389994</v>
      </c>
      <c r="AT1342" s="360">
        <f t="shared" si="947"/>
        <v>0</v>
      </c>
      <c r="AU1342" s="360">
        <f t="shared" ref="AU1342:BV1342" si="948">AU837</f>
        <v>5.1588158576670011</v>
      </c>
      <c r="AV1342" s="360">
        <f t="shared" si="948"/>
        <v>0.6034818361409986</v>
      </c>
      <c r="AW1342" s="360">
        <f t="shared" si="948"/>
        <v>5.864577959541001</v>
      </c>
      <c r="AX1342" s="360">
        <f t="shared" si="948"/>
        <v>4.0379603245170008</v>
      </c>
      <c r="AY1342" s="360">
        <f t="shared" si="948"/>
        <v>3.1921294138745004</v>
      </c>
      <c r="AZ1342" s="360">
        <f t="shared" si="948"/>
        <v>0</v>
      </c>
      <c r="BA1342" s="360">
        <f t="shared" si="948"/>
        <v>4.3929187079664018</v>
      </c>
      <c r="BB1342" s="360">
        <f t="shared" si="948"/>
        <v>0</v>
      </c>
      <c r="BC1342" s="360">
        <f t="shared" si="948"/>
        <v>6.2615969774039995</v>
      </c>
      <c r="BD1342" s="360">
        <f t="shared" si="948"/>
        <v>2.0270101959231992</v>
      </c>
      <c r="BE1342" s="360">
        <f t="shared" si="948"/>
        <v>4.3827906035768027</v>
      </c>
      <c r="BF1342" s="360">
        <f t="shared" si="948"/>
        <v>0</v>
      </c>
      <c r="BG1342" s="360">
        <f t="shared" si="948"/>
        <v>5.3015749790880005</v>
      </c>
      <c r="BH1342" s="360">
        <f t="shared" si="948"/>
        <v>0.10901710557519895</v>
      </c>
      <c r="BI1342" s="360">
        <f t="shared" si="948"/>
        <v>6.2022729285968046</v>
      </c>
      <c r="BJ1342" s="360">
        <f t="shared" si="948"/>
        <v>2.8148590552911985</v>
      </c>
      <c r="BK1342" s="360">
        <f t="shared" si="948"/>
        <v>2.041425103833685</v>
      </c>
      <c r="BL1342" s="360">
        <f t="shared" si="948"/>
        <v>0</v>
      </c>
      <c r="BM1342" s="360">
        <f t="shared" si="948"/>
        <v>5.2730214814399234</v>
      </c>
      <c r="BN1342" s="360">
        <f t="shared" si="948"/>
        <v>0</v>
      </c>
      <c r="BO1342" s="360">
        <f t="shared" si="948"/>
        <v>6.0984930542794675</v>
      </c>
      <c r="BP1342" s="360">
        <f t="shared" si="948"/>
        <v>2.7300242768251337</v>
      </c>
      <c r="BQ1342" s="360">
        <f t="shared" si="948"/>
        <v>3.9634651893977999</v>
      </c>
      <c r="BR1342" s="360">
        <f t="shared" si="948"/>
        <v>0</v>
      </c>
      <c r="BS1342" s="360">
        <f t="shared" si="948"/>
        <v>5.1423922337205346</v>
      </c>
      <c r="BT1342" s="360">
        <f t="shared" si="948"/>
        <v>0.3282170442694019</v>
      </c>
      <c r="BU1342" s="360">
        <f t="shared" si="948"/>
        <v>6.152691528478333</v>
      </c>
      <c r="BV1342" s="360">
        <f t="shared" si="948"/>
        <v>3.7160908790523344</v>
      </c>
      <c r="BW1342" s="418">
        <f t="shared" si="729"/>
        <v>204.49551884438819</v>
      </c>
    </row>
    <row r="1343" spans="1:75" x14ac:dyDescent="0.25">
      <c r="A1343" s="180" t="s">
        <v>1081</v>
      </c>
      <c r="O1343" s="360">
        <f>O1341+O1342</f>
        <v>20.166293248936796</v>
      </c>
      <c r="P1343" s="360">
        <f t="shared" ref="P1343:BV1343" si="949">P1341+P1342</f>
        <v>10.563296463728799</v>
      </c>
      <c r="Q1343" s="360">
        <f t="shared" si="949"/>
        <v>10.0561774868436</v>
      </c>
      <c r="R1343" s="360">
        <f t="shared" si="949"/>
        <v>5.2675215407275999</v>
      </c>
      <c r="S1343" s="360">
        <f t="shared" si="949"/>
        <v>11.305485364614</v>
      </c>
      <c r="T1343" s="360">
        <f t="shared" si="949"/>
        <v>8.6848697477472001</v>
      </c>
      <c r="U1343" s="360">
        <f t="shared" si="949"/>
        <v>10.6858116138312</v>
      </c>
      <c r="V1343" s="360">
        <f t="shared" si="949"/>
        <v>5.5973298929592001</v>
      </c>
      <c r="W1343" s="360">
        <f t="shared" si="949"/>
        <v>10.990884071185199</v>
      </c>
      <c r="X1343" s="360">
        <f t="shared" si="949"/>
        <v>6.1974224350583995</v>
      </c>
      <c r="Y1343" s="360">
        <f t="shared" si="949"/>
        <v>11.498987344614001</v>
      </c>
      <c r="Z1343" s="360">
        <f t="shared" si="949"/>
        <v>9.7408561859363978</v>
      </c>
      <c r="AA1343" s="360">
        <f t="shared" si="949"/>
        <v>6.1897650181243318</v>
      </c>
      <c r="AB1343" s="360">
        <f t="shared" si="949"/>
        <v>3.5238183189353345</v>
      </c>
      <c r="AC1343" s="360">
        <f t="shared" si="949"/>
        <v>7.9801579686206683</v>
      </c>
      <c r="AD1343" s="360">
        <f t="shared" si="949"/>
        <v>4.1187912096106674</v>
      </c>
      <c r="AE1343" s="360">
        <f t="shared" si="949"/>
        <v>9.6927426161086672</v>
      </c>
      <c r="AF1343" s="360">
        <f t="shared" si="949"/>
        <v>8.9194224135633355</v>
      </c>
      <c r="AG1343" s="360">
        <f t="shared" si="949"/>
        <v>8.7473674673686688</v>
      </c>
      <c r="AH1343" s="360">
        <f t="shared" si="949"/>
        <v>4.5147703057386677</v>
      </c>
      <c r="AI1343" s="360">
        <f t="shared" si="949"/>
        <v>9.2525212664086673</v>
      </c>
      <c r="AJ1343" s="360">
        <f t="shared" si="949"/>
        <v>5.5372284183393337</v>
      </c>
      <c r="AK1343" s="360">
        <f t="shared" si="949"/>
        <v>9.91295037706867</v>
      </c>
      <c r="AL1343" s="360">
        <f t="shared" si="949"/>
        <v>10.331402122923336</v>
      </c>
      <c r="AM1343" s="360">
        <f t="shared" si="949"/>
        <v>5.3323365795733348</v>
      </c>
      <c r="AN1343" s="360">
        <f t="shared" si="949"/>
        <v>3.156830772868334</v>
      </c>
      <c r="AO1343" s="360">
        <f t="shared" si="949"/>
        <v>6.8333949342540015</v>
      </c>
      <c r="AP1343" s="360">
        <f t="shared" si="949"/>
        <v>3.5793973465140008</v>
      </c>
      <c r="AQ1343" s="360">
        <f t="shared" si="949"/>
        <v>8.1596529762615013</v>
      </c>
      <c r="AR1343" s="360">
        <f t="shared" si="949"/>
        <v>7.3100101196744998</v>
      </c>
      <c r="AS1343" s="360">
        <f t="shared" si="949"/>
        <v>7.4158434377684994</v>
      </c>
      <c r="AT1343" s="360">
        <f t="shared" si="949"/>
        <v>3.8844894197834994</v>
      </c>
      <c r="AU1343" s="360">
        <f t="shared" si="949"/>
        <v>7.8130119950505001</v>
      </c>
      <c r="AV1343" s="360">
        <f t="shared" si="949"/>
        <v>4.6960119287864988</v>
      </c>
      <c r="AW1343" s="360">
        <f t="shared" si="949"/>
        <v>8.3243937317625001</v>
      </c>
      <c r="AX1343" s="360">
        <f t="shared" si="949"/>
        <v>8.398357041154501</v>
      </c>
      <c r="AY1343" s="360">
        <f t="shared" si="949"/>
        <v>7.5912688163840008</v>
      </c>
      <c r="AZ1343" s="360">
        <f t="shared" si="949"/>
        <v>4.1406920816640005</v>
      </c>
      <c r="BA1343" s="360">
        <f t="shared" si="949"/>
        <v>7.1892197370224018</v>
      </c>
      <c r="BB1343" s="360">
        <f t="shared" si="949"/>
        <v>3.9213925838304013</v>
      </c>
      <c r="BC1343" s="360">
        <f t="shared" si="949"/>
        <v>8.5935580986464011</v>
      </c>
      <c r="BD1343" s="360">
        <f t="shared" si="949"/>
        <v>6.7144055224576</v>
      </c>
      <c r="BE1343" s="360">
        <f t="shared" si="949"/>
        <v>8.0451936158264026</v>
      </c>
      <c r="BF1343" s="360">
        <f t="shared" si="949"/>
        <v>4.3882874268144008</v>
      </c>
      <c r="BG1343" s="360">
        <f t="shared" si="949"/>
        <v>8.3285489974544014</v>
      </c>
      <c r="BH1343" s="360">
        <f t="shared" si="949"/>
        <v>4.6518620132775998</v>
      </c>
      <c r="BI1343" s="360">
        <f t="shared" si="949"/>
        <v>8.7396522085664046</v>
      </c>
      <c r="BJ1343" s="360">
        <f t="shared" si="949"/>
        <v>7.5819420781456008</v>
      </c>
      <c r="BK1343" s="360">
        <f t="shared" si="949"/>
        <v>6.1770298737312856</v>
      </c>
      <c r="BL1343" s="360">
        <f t="shared" si="949"/>
        <v>3.2815471204197455</v>
      </c>
      <c r="BM1343" s="360">
        <f t="shared" si="949"/>
        <v>7.1034347770346677</v>
      </c>
      <c r="BN1343" s="360">
        <f t="shared" si="949"/>
        <v>3.7736997252996671</v>
      </c>
      <c r="BO1343" s="360">
        <f t="shared" si="949"/>
        <v>8.3911899477141336</v>
      </c>
      <c r="BP1343" s="360">
        <f t="shared" si="949"/>
        <v>7.1878439365482674</v>
      </c>
      <c r="BQ1343" s="360">
        <f t="shared" si="949"/>
        <v>7.7820072806890668</v>
      </c>
      <c r="BR1343" s="360">
        <f t="shared" si="949"/>
        <v>4.1341913678660669</v>
      </c>
      <c r="BS1343" s="360">
        <f t="shared" si="949"/>
        <v>8.0697487715136003</v>
      </c>
      <c r="BT1343" s="360">
        <f t="shared" si="949"/>
        <v>4.6152710791360017</v>
      </c>
      <c r="BU1343" s="360">
        <f t="shared" si="949"/>
        <v>8.6045542892693341</v>
      </c>
      <c r="BV1343" s="360">
        <f t="shared" si="949"/>
        <v>8.2872603452266684</v>
      </c>
      <c r="BW1343" s="418">
        <f t="shared" si="729"/>
        <v>441.67340487698254</v>
      </c>
    </row>
    <row r="1344" spans="1:75" x14ac:dyDescent="0.25">
      <c r="A1344" s="180" t="s">
        <v>1082</v>
      </c>
      <c r="O1344" s="360">
        <f t="shared" ref="O1344:AT1344" si="950">O702+O708</f>
        <v>9.6029967852079992</v>
      </c>
      <c r="P1344" s="360">
        <f t="shared" si="950"/>
        <v>2.2499625948519997</v>
      </c>
      <c r="Q1344" s="360">
        <f t="shared" si="950"/>
        <v>4.7886559461160001</v>
      </c>
      <c r="R1344" s="360">
        <f t="shared" si="950"/>
        <v>2.2838083581839999</v>
      </c>
      <c r="S1344" s="360">
        <f t="shared" si="950"/>
        <v>5.3835644593399996</v>
      </c>
      <c r="T1344" s="360">
        <f t="shared" si="950"/>
        <v>4.1356522608319999</v>
      </c>
      <c r="U1344" s="360">
        <f t="shared" si="950"/>
        <v>5.0884817208720001</v>
      </c>
      <c r="V1344" s="360">
        <f t="shared" si="950"/>
        <v>2.0065074132319998</v>
      </c>
      <c r="W1344" s="360">
        <f t="shared" si="950"/>
        <v>5.2337543196120002</v>
      </c>
      <c r="X1344" s="360">
        <f t="shared" si="950"/>
        <v>2.9511535405039999</v>
      </c>
      <c r="Y1344" s="360">
        <f t="shared" si="950"/>
        <v>5.4757082593400002</v>
      </c>
      <c r="Z1344" s="360">
        <f t="shared" si="950"/>
        <v>4.6385029456839995</v>
      </c>
      <c r="AA1344" s="360">
        <f t="shared" si="950"/>
        <v>2.9950475894149995</v>
      </c>
      <c r="AB1344" s="360">
        <f t="shared" si="950"/>
        <v>1.7050733801300004</v>
      </c>
      <c r="AC1344" s="360">
        <f t="shared" si="950"/>
        <v>3.8613667590100005</v>
      </c>
      <c r="AD1344" s="360">
        <f t="shared" si="950"/>
        <v>1.7673349500500006</v>
      </c>
      <c r="AE1344" s="360">
        <f t="shared" si="950"/>
        <v>4.6900367497300008</v>
      </c>
      <c r="AF1344" s="360">
        <f t="shared" si="950"/>
        <v>4.3158495549500007</v>
      </c>
      <c r="AG1344" s="360">
        <f t="shared" si="950"/>
        <v>4.2325971616300011</v>
      </c>
      <c r="AH1344" s="360">
        <f t="shared" si="950"/>
        <v>1.3567902726500003</v>
      </c>
      <c r="AI1344" s="360">
        <f t="shared" si="950"/>
        <v>4.4770264192300004</v>
      </c>
      <c r="AJ1344" s="360">
        <f t="shared" si="950"/>
        <v>2.6793040733900004</v>
      </c>
      <c r="AK1344" s="360">
        <f t="shared" si="950"/>
        <v>4.7965888921300017</v>
      </c>
      <c r="AL1344" s="360">
        <f t="shared" si="950"/>
        <v>4.9990655433500013</v>
      </c>
      <c r="AM1344" s="360">
        <f t="shared" si="950"/>
        <v>2.1755058067050008</v>
      </c>
      <c r="AN1344" s="360">
        <f t="shared" si="950"/>
        <v>1.2302932823999999</v>
      </c>
      <c r="AO1344" s="360">
        <f t="shared" si="950"/>
        <v>3.2539975877400007</v>
      </c>
      <c r="AP1344" s="360">
        <f t="shared" si="950"/>
        <v>1.5437158077149999</v>
      </c>
      <c r="AQ1344" s="360">
        <f t="shared" si="950"/>
        <v>3.885549036315</v>
      </c>
      <c r="AR1344" s="360">
        <f t="shared" si="950"/>
        <v>3.4809571998449997</v>
      </c>
      <c r="AS1344" s="360">
        <f t="shared" si="950"/>
        <v>3.5313540179849996</v>
      </c>
      <c r="AT1344" s="360">
        <f t="shared" si="950"/>
        <v>1.2302932823999999</v>
      </c>
      <c r="AU1344" s="360">
        <f t="shared" ref="AU1344:BV1344" si="951">AU702+AU708</f>
        <v>3.720481902405</v>
      </c>
      <c r="AV1344" s="360">
        <f t="shared" si="951"/>
        <v>2.2361961565649993</v>
      </c>
      <c r="AW1344" s="360">
        <f t="shared" si="951"/>
        <v>3.9639970151249999</v>
      </c>
      <c r="AX1344" s="360">
        <f t="shared" si="951"/>
        <v>3.9992176386449998</v>
      </c>
      <c r="AY1344" s="360">
        <f t="shared" si="951"/>
        <v>3.4505767347200003</v>
      </c>
      <c r="AZ1344" s="360">
        <f t="shared" si="951"/>
        <v>1.3443910526080001</v>
      </c>
      <c r="BA1344" s="360">
        <f t="shared" si="951"/>
        <v>3.2678271531920013</v>
      </c>
      <c r="BB1344" s="360">
        <f t="shared" si="951"/>
        <v>1.5894314625879999</v>
      </c>
      <c r="BC1344" s="360">
        <f t="shared" si="951"/>
        <v>3.9061627721120011</v>
      </c>
      <c r="BD1344" s="360">
        <f t="shared" si="951"/>
        <v>3.0520025102080002</v>
      </c>
      <c r="BE1344" s="360">
        <f t="shared" si="951"/>
        <v>3.6569061890120009</v>
      </c>
      <c r="BF1344" s="360">
        <f t="shared" si="951"/>
        <v>1.3613134084479999</v>
      </c>
      <c r="BG1344" s="360">
        <f t="shared" si="951"/>
        <v>3.7857040897520009</v>
      </c>
      <c r="BH1344" s="360">
        <f t="shared" si="951"/>
        <v>2.1144827333079999</v>
      </c>
      <c r="BI1344" s="360">
        <f t="shared" si="951"/>
        <v>3.9725691857120013</v>
      </c>
      <c r="BJ1344" s="360">
        <f t="shared" si="951"/>
        <v>3.4463373082480002</v>
      </c>
      <c r="BK1344" s="360">
        <f t="shared" si="951"/>
        <v>2.8954827533115401</v>
      </c>
      <c r="BL1344" s="360">
        <f t="shared" si="951"/>
        <v>1.451133824825001</v>
      </c>
      <c r="BM1344" s="360">
        <f t="shared" si="951"/>
        <v>3.3297350517350006</v>
      </c>
      <c r="BN1344" s="360">
        <f t="shared" si="951"/>
        <v>1.4810028318650008</v>
      </c>
      <c r="BO1344" s="360">
        <f t="shared" si="951"/>
        <v>3.933370287991</v>
      </c>
      <c r="BP1344" s="360">
        <f t="shared" si="951"/>
        <v>3.3693018452570005</v>
      </c>
      <c r="BQ1344" s="360">
        <f t="shared" si="951"/>
        <v>3.6478159128230003</v>
      </c>
      <c r="BR1344" s="360">
        <f t="shared" si="951"/>
        <v>1.206834830073001</v>
      </c>
      <c r="BS1344" s="360">
        <f t="shared" si="951"/>
        <v>3.7826947366470001</v>
      </c>
      <c r="BT1344" s="360">
        <f t="shared" si="951"/>
        <v>2.1634083183450006</v>
      </c>
      <c r="BU1344" s="360">
        <f t="shared" si="951"/>
        <v>4.033384823095</v>
      </c>
      <c r="BV1344" s="360">
        <f t="shared" si="951"/>
        <v>3.8846532868250012</v>
      </c>
      <c r="BW1344" s="418">
        <f t="shared" si="729"/>
        <v>200.09291178598659</v>
      </c>
    </row>
    <row r="1345" spans="1:75" x14ac:dyDescent="0.25">
      <c r="A1345" s="180" t="s">
        <v>1083</v>
      </c>
      <c r="O1345" s="360">
        <f>O1343-O1344</f>
        <v>10.563296463728797</v>
      </c>
      <c r="P1345" s="360">
        <f t="shared" ref="P1345:BV1345" si="952">P1343-P1344</f>
        <v>8.3133338688767999</v>
      </c>
      <c r="Q1345" s="360">
        <f t="shared" si="952"/>
        <v>5.2675215407275999</v>
      </c>
      <c r="R1345" s="360">
        <f t="shared" si="952"/>
        <v>2.9837131825436001</v>
      </c>
      <c r="S1345" s="360">
        <f t="shared" si="952"/>
        <v>5.9219209052740007</v>
      </c>
      <c r="T1345" s="360">
        <f t="shared" si="952"/>
        <v>4.5492174869152002</v>
      </c>
      <c r="U1345" s="360">
        <f t="shared" si="952"/>
        <v>5.5973298929592001</v>
      </c>
      <c r="V1345" s="360">
        <f t="shared" si="952"/>
        <v>3.5908224797272004</v>
      </c>
      <c r="W1345" s="360">
        <f t="shared" si="952"/>
        <v>5.7571297515731992</v>
      </c>
      <c r="X1345" s="360">
        <f t="shared" si="952"/>
        <v>3.2462688945543996</v>
      </c>
      <c r="Y1345" s="360">
        <f t="shared" si="952"/>
        <v>6.0232790852740008</v>
      </c>
      <c r="Z1345" s="360">
        <f t="shared" si="952"/>
        <v>5.1023532402523983</v>
      </c>
      <c r="AA1345" s="360">
        <f t="shared" si="952"/>
        <v>3.1947174287093323</v>
      </c>
      <c r="AB1345" s="360">
        <f t="shared" si="952"/>
        <v>1.8187449388053341</v>
      </c>
      <c r="AC1345" s="360">
        <f t="shared" si="952"/>
        <v>4.1187912096106682</v>
      </c>
      <c r="AD1345" s="360">
        <f t="shared" si="952"/>
        <v>2.351456259560667</v>
      </c>
      <c r="AE1345" s="360">
        <f t="shared" si="952"/>
        <v>5.0027058663786663</v>
      </c>
      <c r="AF1345" s="360">
        <f t="shared" si="952"/>
        <v>4.6035728586133349</v>
      </c>
      <c r="AG1345" s="360">
        <f t="shared" si="952"/>
        <v>4.5147703057386677</v>
      </c>
      <c r="AH1345" s="360">
        <f t="shared" si="952"/>
        <v>3.1579800330886671</v>
      </c>
      <c r="AI1345" s="360">
        <f t="shared" si="952"/>
        <v>4.7754948471786669</v>
      </c>
      <c r="AJ1345" s="360">
        <f t="shared" si="952"/>
        <v>2.8579243449493332</v>
      </c>
      <c r="AK1345" s="360">
        <f t="shared" si="952"/>
        <v>5.1163614849386683</v>
      </c>
      <c r="AL1345" s="360">
        <f t="shared" si="952"/>
        <v>5.3323365795733348</v>
      </c>
      <c r="AM1345" s="360">
        <f t="shared" si="952"/>
        <v>3.156830772868334</v>
      </c>
      <c r="AN1345" s="360">
        <f t="shared" si="952"/>
        <v>1.9265374904683341</v>
      </c>
      <c r="AO1345" s="360">
        <f t="shared" si="952"/>
        <v>3.5793973465140008</v>
      </c>
      <c r="AP1345" s="360">
        <f t="shared" si="952"/>
        <v>2.0356815387990008</v>
      </c>
      <c r="AQ1345" s="360">
        <f t="shared" si="952"/>
        <v>4.2741039399465013</v>
      </c>
      <c r="AR1345" s="360">
        <f t="shared" si="952"/>
        <v>3.8290529198295</v>
      </c>
      <c r="AS1345" s="360">
        <f t="shared" si="952"/>
        <v>3.8844894197834998</v>
      </c>
      <c r="AT1345" s="360">
        <f t="shared" si="952"/>
        <v>2.6541961373834995</v>
      </c>
      <c r="AU1345" s="360">
        <f t="shared" si="952"/>
        <v>4.0925300926455002</v>
      </c>
      <c r="AV1345" s="360">
        <f t="shared" si="952"/>
        <v>2.4598157722214995</v>
      </c>
      <c r="AW1345" s="360">
        <f t="shared" si="952"/>
        <v>4.3603967166375002</v>
      </c>
      <c r="AX1345" s="360">
        <f t="shared" si="952"/>
        <v>4.3991394025095012</v>
      </c>
      <c r="AY1345" s="360">
        <f t="shared" si="952"/>
        <v>4.1406920816640005</v>
      </c>
      <c r="AZ1345" s="360">
        <f t="shared" si="952"/>
        <v>2.7963010290560004</v>
      </c>
      <c r="BA1345" s="360">
        <f t="shared" si="952"/>
        <v>3.9213925838304005</v>
      </c>
      <c r="BB1345" s="360">
        <f t="shared" si="952"/>
        <v>2.3319611212424016</v>
      </c>
      <c r="BC1345" s="360">
        <f t="shared" si="952"/>
        <v>4.6873953265343999</v>
      </c>
      <c r="BD1345" s="360">
        <f t="shared" si="952"/>
        <v>3.6624030122495999</v>
      </c>
      <c r="BE1345" s="360">
        <f t="shared" si="952"/>
        <v>4.3882874268144016</v>
      </c>
      <c r="BF1345" s="360">
        <f t="shared" si="952"/>
        <v>3.0269740183664009</v>
      </c>
      <c r="BG1345" s="360">
        <f t="shared" si="952"/>
        <v>4.5428449077024009</v>
      </c>
      <c r="BH1345" s="360">
        <f t="shared" si="952"/>
        <v>2.5373792799696</v>
      </c>
      <c r="BI1345" s="360">
        <f t="shared" si="952"/>
        <v>4.7670830228544032</v>
      </c>
      <c r="BJ1345" s="360">
        <f t="shared" si="952"/>
        <v>4.1356047698976006</v>
      </c>
      <c r="BK1345" s="360">
        <f t="shared" si="952"/>
        <v>3.2815471204197455</v>
      </c>
      <c r="BL1345" s="360">
        <f t="shared" si="952"/>
        <v>1.8304132955947445</v>
      </c>
      <c r="BM1345" s="360">
        <f t="shared" si="952"/>
        <v>3.7736997252996671</v>
      </c>
      <c r="BN1345" s="360">
        <f t="shared" si="952"/>
        <v>2.2926968934346661</v>
      </c>
      <c r="BO1345" s="360">
        <f t="shared" si="952"/>
        <v>4.4578196597231337</v>
      </c>
      <c r="BP1345" s="360">
        <f t="shared" si="952"/>
        <v>3.8185420912912669</v>
      </c>
      <c r="BQ1345" s="360">
        <f t="shared" si="952"/>
        <v>4.134191367866066</v>
      </c>
      <c r="BR1345" s="360">
        <f t="shared" si="952"/>
        <v>2.9273565377930657</v>
      </c>
      <c r="BS1345" s="360">
        <f t="shared" si="952"/>
        <v>4.2870540348665997</v>
      </c>
      <c r="BT1345" s="360">
        <f t="shared" si="952"/>
        <v>2.4518627607910011</v>
      </c>
      <c r="BU1345" s="360">
        <f t="shared" si="952"/>
        <v>4.5711694661743341</v>
      </c>
      <c r="BV1345" s="360">
        <f t="shared" si="952"/>
        <v>4.4026070584016672</v>
      </c>
      <c r="BW1345" s="418">
        <f t="shared" si="729"/>
        <v>241.58049309099596</v>
      </c>
    </row>
    <row r="1346" spans="1:75" x14ac:dyDescent="0.25">
      <c r="BW1346" s="224">
        <f t="shared" si="729"/>
        <v>0</v>
      </c>
    </row>
    <row r="1347" spans="1:75" x14ac:dyDescent="0.25">
      <c r="A1347" s="636" t="s">
        <v>1084</v>
      </c>
      <c r="BW1347" s="224">
        <f t="shared" si="729"/>
        <v>0</v>
      </c>
    </row>
    <row r="1348" spans="1:75" x14ac:dyDescent="0.25">
      <c r="A1348" s="180" t="s">
        <v>1079</v>
      </c>
      <c r="O1348" s="249">
        <f>N1352</f>
        <v>0</v>
      </c>
      <c r="P1348" s="249">
        <f t="shared" ref="P1348:BV1348" si="953">O1352</f>
        <v>51422355.809552059</v>
      </c>
      <c r="Q1348" s="249">
        <f t="shared" si="953"/>
        <v>40469489.201298073</v>
      </c>
      <c r="R1348" s="249">
        <f t="shared" si="953"/>
        <v>28084984.377139218</v>
      </c>
      <c r="S1348" s="249">
        <f t="shared" si="953"/>
        <v>15908342.750891995</v>
      </c>
      <c r="T1348" s="249">
        <f t="shared" si="953"/>
        <v>41089779.925594904</v>
      </c>
      <c r="U1348" s="249">
        <f t="shared" si="953"/>
        <v>31018215.961295743</v>
      </c>
      <c r="V1348" s="249">
        <f t="shared" si="953"/>
        <v>41185002.908311084</v>
      </c>
      <c r="W1348" s="249">
        <f t="shared" si="953"/>
        <v>26421175.292315677</v>
      </c>
      <c r="X1348" s="249">
        <f t="shared" si="953"/>
        <v>37738229.46052146</v>
      </c>
      <c r="Y1348" s="249">
        <f t="shared" si="953"/>
        <v>21466375.451454036</v>
      </c>
      <c r="Z1348" s="249">
        <f t="shared" si="953"/>
        <v>32146663.314234976</v>
      </c>
      <c r="AA1348" s="249">
        <f t="shared" si="953"/>
        <v>24757755.791094549</v>
      </c>
      <c r="AB1348" s="249">
        <f t="shared" si="953"/>
        <v>15074185.881618464</v>
      </c>
      <c r="AC1348" s="249">
        <f t="shared" si="953"/>
        <v>8604283.3318405859</v>
      </c>
      <c r="AD1348" s="249">
        <f t="shared" si="953"/>
        <v>20741894.064331222</v>
      </c>
      <c r="AE1348" s="249">
        <f t="shared" si="953"/>
        <v>11841740.489032039</v>
      </c>
      <c r="AF1348" s="249">
        <f t="shared" si="953"/>
        <v>21742069.343787067</v>
      </c>
      <c r="AG1348" s="249">
        <f t="shared" si="953"/>
        <v>23359954.346763093</v>
      </c>
      <c r="AH1348" s="249">
        <f t="shared" si="953"/>
        <v>23783501.999353521</v>
      </c>
      <c r="AI1348" s="249">
        <f t="shared" si="953"/>
        <v>16636023.395346206</v>
      </c>
      <c r="AJ1348" s="249">
        <f t="shared" si="953"/>
        <v>20636664.164899863</v>
      </c>
      <c r="AK1348" s="249">
        <f t="shared" si="953"/>
        <v>12846674.510619041</v>
      </c>
      <c r="AL1348" s="249">
        <f t="shared" si="953"/>
        <v>30935352.620396268</v>
      </c>
      <c r="AM1348" s="249">
        <f t="shared" si="953"/>
        <v>33618938.628606379</v>
      </c>
      <c r="AN1348" s="249">
        <f t="shared" si="953"/>
        <v>19902963.443925828</v>
      </c>
      <c r="AO1348" s="249">
        <f t="shared" si="953"/>
        <v>12146297.348496834</v>
      </c>
      <c r="AP1348" s="249">
        <f t="shared" si="953"/>
        <v>16509196.258153427</v>
      </c>
      <c r="AQ1348" s="249">
        <f t="shared" si="953"/>
        <v>9389140.9054831564</v>
      </c>
      <c r="AR1348" s="249">
        <f t="shared" si="953"/>
        <v>24956690.447455645</v>
      </c>
      <c r="AS1348" s="249">
        <f t="shared" si="953"/>
        <v>21048662.64385495</v>
      </c>
      <c r="AT1348" s="249">
        <f t="shared" si="953"/>
        <v>18380925.834718481</v>
      </c>
      <c r="AU1348" s="249">
        <f t="shared" si="953"/>
        <v>12559329.445866136</v>
      </c>
      <c r="AV1348" s="249">
        <f t="shared" si="953"/>
        <v>20753262.792442303</v>
      </c>
      <c r="AW1348" s="249">
        <f t="shared" si="953"/>
        <v>12638868.81679905</v>
      </c>
      <c r="AX1348" s="249">
        <f t="shared" si="953"/>
        <v>20088709.733999342</v>
      </c>
      <c r="AY1348" s="249">
        <f t="shared" si="953"/>
        <v>22123774.201716628</v>
      </c>
      <c r="AZ1348" s="249">
        <f t="shared" si="953"/>
        <v>20555569.035156265</v>
      </c>
      <c r="BA1348" s="249">
        <f t="shared" si="953"/>
        <v>13881630.826975204</v>
      </c>
      <c r="BB1348" s="249">
        <f t="shared" si="953"/>
        <v>18787395.490332294</v>
      </c>
      <c r="BC1348" s="249">
        <f t="shared" si="953"/>
        <v>11172427.885316405</v>
      </c>
      <c r="BD1348" s="249">
        <f t="shared" si="953"/>
        <v>24001634.866155319</v>
      </c>
      <c r="BE1348" s="249">
        <f t="shared" si="953"/>
        <v>19495220.081493832</v>
      </c>
      <c r="BF1348" s="249">
        <f t="shared" si="953"/>
        <v>21162213.110316131</v>
      </c>
      <c r="BG1348" s="249">
        <f t="shared" si="953"/>
        <v>14597373.194982611</v>
      </c>
      <c r="BH1348" s="249">
        <f t="shared" si="953"/>
        <v>21253309.479163095</v>
      </c>
      <c r="BI1348" s="249">
        <f t="shared" si="953"/>
        <v>11917953.932402983</v>
      </c>
      <c r="BJ1348" s="249">
        <f t="shared" si="953"/>
        <v>25716134.263028581</v>
      </c>
      <c r="BK1348" s="249">
        <f t="shared" si="953"/>
        <v>22029591.596941166</v>
      </c>
      <c r="BL1348" s="249">
        <f t="shared" si="953"/>
        <v>17315231.488069892</v>
      </c>
      <c r="BM1348" s="249">
        <f t="shared" si="953"/>
        <v>9658258.3668674827</v>
      </c>
      <c r="BN1348" s="249">
        <f t="shared" si="953"/>
        <v>16832257.540100273</v>
      </c>
      <c r="BO1348" s="249">
        <f t="shared" si="953"/>
        <v>10226373.951524623</v>
      </c>
      <c r="BP1348" s="249">
        <f t="shared" si="953"/>
        <v>23913925.2745248</v>
      </c>
      <c r="BQ1348" s="249">
        <f t="shared" si="953"/>
        <v>21243531.706768744</v>
      </c>
      <c r="BR1348" s="249">
        <f t="shared" si="953"/>
        <v>18226803.864246376</v>
      </c>
      <c r="BS1348" s="249">
        <f t="shared" si="953"/>
        <v>12906116.02302637</v>
      </c>
      <c r="BT1348" s="249">
        <f t="shared" si="953"/>
        <v>20890413.050181724</v>
      </c>
      <c r="BU1348" s="249">
        <f t="shared" si="953"/>
        <v>11955923.871074852</v>
      </c>
      <c r="BV1348" s="249">
        <f t="shared" si="953"/>
        <v>18384712.660424858</v>
      </c>
      <c r="BW1348" s="224">
        <f t="shared" si="729"/>
        <v>1248151476.4522834</v>
      </c>
    </row>
    <row r="1349" spans="1:75" x14ac:dyDescent="0.25">
      <c r="A1349" s="180" t="s">
        <v>1080</v>
      </c>
      <c r="O1349" s="249">
        <f t="shared" ref="O1349:AT1349" si="954">O959</f>
        <v>98169952.000053942</v>
      </c>
      <c r="P1349" s="249">
        <f t="shared" si="954"/>
        <v>0</v>
      </c>
      <c r="Q1349" s="249">
        <f t="shared" si="954"/>
        <v>13147299.155058613</v>
      </c>
      <c r="R1349" s="249">
        <f t="shared" si="954"/>
        <v>0</v>
      </c>
      <c r="S1349" s="249">
        <f t="shared" si="954"/>
        <v>62535782.561607361</v>
      </c>
      <c r="T1349" s="249">
        <f t="shared" si="954"/>
        <v>18126814.182333324</v>
      </c>
      <c r="U1349" s="249">
        <f t="shared" si="954"/>
        <v>47607698.681843586</v>
      </c>
      <c r="V1349" s="249">
        <f t="shared" si="954"/>
        <v>0</v>
      </c>
      <c r="W1349" s="249">
        <f t="shared" si="954"/>
        <v>45624535.495952561</v>
      </c>
      <c r="X1349" s="249">
        <f t="shared" si="954"/>
        <v>3243032.7649817034</v>
      </c>
      <c r="Y1349" s="249">
        <f t="shared" si="954"/>
        <v>39904527.239358179</v>
      </c>
      <c r="Z1349" s="249">
        <f t="shared" si="954"/>
        <v>15118143.196036443</v>
      </c>
      <c r="AA1349" s="249">
        <f t="shared" si="954"/>
        <v>4448479.3545412291</v>
      </c>
      <c r="AB1349" s="249">
        <f t="shared" si="954"/>
        <v>1596613.0738226713</v>
      </c>
      <c r="AC1349" s="249">
        <f t="shared" si="954"/>
        <v>31583136.417801153</v>
      </c>
      <c r="AD1349" s="249">
        <f t="shared" si="954"/>
        <v>0</v>
      </c>
      <c r="AE1349" s="249">
        <f t="shared" si="954"/>
        <v>30283518.864555411</v>
      </c>
      <c r="AF1349" s="249">
        <f t="shared" si="954"/>
        <v>23517842.203066424</v>
      </c>
      <c r="AG1349" s="249">
        <f t="shared" si="954"/>
        <v>22720580.776984353</v>
      </c>
      <c r="AH1349" s="249">
        <f t="shared" si="954"/>
        <v>0</v>
      </c>
      <c r="AI1349" s="249">
        <f t="shared" si="954"/>
        <v>23347513.424147278</v>
      </c>
      <c r="AJ1349" s="249">
        <f t="shared" si="954"/>
        <v>4253767.6994245285</v>
      </c>
      <c r="AK1349" s="249">
        <f t="shared" si="954"/>
        <v>47090571.191398732</v>
      </c>
      <c r="AL1349" s="249">
        <f t="shared" si="954"/>
        <v>34201340.972528592</v>
      </c>
      <c r="AM1349" s="249">
        <f t="shared" si="954"/>
        <v>0</v>
      </c>
      <c r="AN1349" s="249">
        <f t="shared" si="954"/>
        <v>0</v>
      </c>
      <c r="AO1349" s="249">
        <f t="shared" si="954"/>
        <v>19371259.144341525</v>
      </c>
      <c r="AP1349" s="249">
        <f t="shared" si="954"/>
        <v>0</v>
      </c>
      <c r="AQ1349" s="249">
        <f t="shared" si="954"/>
        <v>38255449.948750339</v>
      </c>
      <c r="AR1349" s="249">
        <f t="shared" si="954"/>
        <v>15227120.054449258</v>
      </c>
      <c r="AS1349" s="249">
        <f t="shared" si="954"/>
        <v>14042195.767880335</v>
      </c>
      <c r="AT1349" s="249">
        <f t="shared" si="954"/>
        <v>0</v>
      </c>
      <c r="AU1349" s="249">
        <f t="shared" ref="AU1349:BV1349" si="955">AU959</f>
        <v>27060535.885160074</v>
      </c>
      <c r="AV1349" s="249">
        <f t="shared" si="955"/>
        <v>3375486.7669013375</v>
      </c>
      <c r="AW1349" s="249">
        <f t="shared" si="955"/>
        <v>25712304.311745144</v>
      </c>
      <c r="AX1349" s="249">
        <f t="shared" si="955"/>
        <v>22147586.469277851</v>
      </c>
      <c r="AY1349" s="249">
        <f t="shared" si="955"/>
        <v>15561435.696069853</v>
      </c>
      <c r="AZ1349" s="249">
        <f t="shared" si="955"/>
        <v>0</v>
      </c>
      <c r="BA1349" s="249">
        <f t="shared" si="955"/>
        <v>20561927.571967345</v>
      </c>
      <c r="BB1349" s="249">
        <f t="shared" si="955"/>
        <v>0</v>
      </c>
      <c r="BC1349" s="249">
        <f t="shared" si="955"/>
        <v>32830569.369301688</v>
      </c>
      <c r="BD1349" s="249">
        <f t="shared" si="955"/>
        <v>11739601.949916715</v>
      </c>
      <c r="BE1349" s="249">
        <f t="shared" si="955"/>
        <v>19302170.620752402</v>
      </c>
      <c r="BF1349" s="249">
        <f t="shared" si="955"/>
        <v>0</v>
      </c>
      <c r="BG1349" s="249">
        <f t="shared" si="955"/>
        <v>24367027.516816396</v>
      </c>
      <c r="BH1349" s="249">
        <f t="shared" si="955"/>
        <v>596272.73024237179</v>
      </c>
      <c r="BI1349" s="249">
        <f t="shared" si="955"/>
        <v>35228292.216482744</v>
      </c>
      <c r="BJ1349" s="249">
        <f t="shared" si="955"/>
        <v>14671450.331363559</v>
      </c>
      <c r="BK1349" s="249">
        <f t="shared" si="955"/>
        <v>10563785.321778633</v>
      </c>
      <c r="BL1349" s="249">
        <f t="shared" si="955"/>
        <v>0</v>
      </c>
      <c r="BM1349" s="249">
        <f t="shared" si="955"/>
        <v>22025991.120380092</v>
      </c>
      <c r="BN1349" s="249">
        <f t="shared" si="955"/>
        <v>0</v>
      </c>
      <c r="BO1349" s="249">
        <f t="shared" si="955"/>
        <v>34788073.624051474</v>
      </c>
      <c r="BP1349" s="249">
        <f t="shared" si="955"/>
        <v>16073899.114686957</v>
      </c>
      <c r="BQ1349" s="249">
        <f t="shared" si="955"/>
        <v>13065746.155342082</v>
      </c>
      <c r="BR1349" s="249">
        <f t="shared" si="955"/>
        <v>0</v>
      </c>
      <c r="BS1349" s="249">
        <f t="shared" si="955"/>
        <v>26417014.424374521</v>
      </c>
      <c r="BT1349" s="249">
        <f t="shared" si="955"/>
        <v>1614855.4130179971</v>
      </c>
      <c r="BU1349" s="249">
        <f t="shared" si="955"/>
        <v>22650594.077960171</v>
      </c>
      <c r="BV1349" s="249">
        <f t="shared" si="955"/>
        <v>17212346.676715624</v>
      </c>
      <c r="BW1349" s="224">
        <f t="shared" si="729"/>
        <v>1070984141.5352224</v>
      </c>
    </row>
    <row r="1350" spans="1:75" x14ac:dyDescent="0.25">
      <c r="A1350" s="180" t="s">
        <v>1081</v>
      </c>
      <c r="O1350" s="249">
        <f>O1348+O1349</f>
        <v>98169952.000053942</v>
      </c>
      <c r="P1350" s="249">
        <f t="shared" ref="P1350:BV1350" si="956">P1348+P1349</f>
        <v>51422355.809552059</v>
      </c>
      <c r="Q1350" s="249">
        <f t="shared" si="956"/>
        <v>53616788.356356688</v>
      </c>
      <c r="R1350" s="249">
        <f t="shared" si="956"/>
        <v>28084984.377139218</v>
      </c>
      <c r="S1350" s="249">
        <f t="shared" si="956"/>
        <v>78444125.312499359</v>
      </c>
      <c r="T1350" s="249">
        <f t="shared" si="956"/>
        <v>59216594.107928231</v>
      </c>
      <c r="U1350" s="249">
        <f t="shared" si="956"/>
        <v>78625914.643139333</v>
      </c>
      <c r="V1350" s="249">
        <f t="shared" si="956"/>
        <v>41185002.908311084</v>
      </c>
      <c r="W1350" s="249">
        <f t="shared" si="956"/>
        <v>72045710.788268238</v>
      </c>
      <c r="X1350" s="249">
        <f t="shared" si="956"/>
        <v>40981262.225503162</v>
      </c>
      <c r="Y1350" s="249">
        <f t="shared" si="956"/>
        <v>61370902.690812215</v>
      </c>
      <c r="Z1350" s="249">
        <f t="shared" si="956"/>
        <v>47264806.510271415</v>
      </c>
      <c r="AA1350" s="249">
        <f t="shared" si="956"/>
        <v>29206235.145635776</v>
      </c>
      <c r="AB1350" s="249">
        <f t="shared" si="956"/>
        <v>16670798.955441136</v>
      </c>
      <c r="AC1350" s="249">
        <f t="shared" si="956"/>
        <v>40187419.749641739</v>
      </c>
      <c r="AD1350" s="249">
        <f t="shared" si="956"/>
        <v>20741894.064331222</v>
      </c>
      <c r="AE1350" s="249">
        <f t="shared" si="956"/>
        <v>42125259.353587449</v>
      </c>
      <c r="AF1350" s="249">
        <f t="shared" si="956"/>
        <v>45259911.54685349</v>
      </c>
      <c r="AG1350" s="249">
        <f t="shared" si="956"/>
        <v>46080535.123747446</v>
      </c>
      <c r="AH1350" s="249">
        <f t="shared" si="956"/>
        <v>23783501.999353521</v>
      </c>
      <c r="AI1350" s="249">
        <f t="shared" si="956"/>
        <v>39983536.819493487</v>
      </c>
      <c r="AJ1350" s="249">
        <f t="shared" si="956"/>
        <v>24890431.864324391</v>
      </c>
      <c r="AK1350" s="249">
        <f t="shared" si="956"/>
        <v>59937245.702017769</v>
      </c>
      <c r="AL1350" s="249">
        <f t="shared" si="956"/>
        <v>65136693.592924863</v>
      </c>
      <c r="AM1350" s="249">
        <f t="shared" si="956"/>
        <v>33618938.628606379</v>
      </c>
      <c r="AN1350" s="249">
        <f t="shared" si="956"/>
        <v>19902963.443925828</v>
      </c>
      <c r="AO1350" s="249">
        <f t="shared" si="956"/>
        <v>31517556.49283836</v>
      </c>
      <c r="AP1350" s="249">
        <f t="shared" si="956"/>
        <v>16509196.258153427</v>
      </c>
      <c r="AQ1350" s="249">
        <f t="shared" si="956"/>
        <v>47644590.854233496</v>
      </c>
      <c r="AR1350" s="249">
        <f t="shared" si="956"/>
        <v>40183810.501904905</v>
      </c>
      <c r="AS1350" s="249">
        <f t="shared" si="956"/>
        <v>35090858.411735281</v>
      </c>
      <c r="AT1350" s="249">
        <f t="shared" si="956"/>
        <v>18380925.834718481</v>
      </c>
      <c r="AU1350" s="249">
        <f t="shared" si="956"/>
        <v>39619865.331026211</v>
      </c>
      <c r="AV1350" s="249">
        <f t="shared" si="956"/>
        <v>24128749.55934364</v>
      </c>
      <c r="AW1350" s="249">
        <f t="shared" si="956"/>
        <v>38351173.128544196</v>
      </c>
      <c r="AX1350" s="249">
        <f t="shared" si="956"/>
        <v>42236296.203277193</v>
      </c>
      <c r="AY1350" s="249">
        <f t="shared" si="956"/>
        <v>37685209.897786483</v>
      </c>
      <c r="AZ1350" s="249">
        <f t="shared" si="956"/>
        <v>20555569.035156265</v>
      </c>
      <c r="BA1350" s="249">
        <f t="shared" si="956"/>
        <v>34443558.398942545</v>
      </c>
      <c r="BB1350" s="249">
        <f t="shared" si="956"/>
        <v>18787395.490332294</v>
      </c>
      <c r="BC1350" s="249">
        <f t="shared" si="956"/>
        <v>44002997.254618093</v>
      </c>
      <c r="BD1350" s="249">
        <f t="shared" si="956"/>
        <v>35741236.816072032</v>
      </c>
      <c r="BE1350" s="249">
        <f t="shared" si="956"/>
        <v>38797390.702246234</v>
      </c>
      <c r="BF1350" s="249">
        <f t="shared" si="956"/>
        <v>21162213.110316131</v>
      </c>
      <c r="BG1350" s="249">
        <f t="shared" si="956"/>
        <v>38964400.711799011</v>
      </c>
      <c r="BH1350" s="249">
        <f t="shared" si="956"/>
        <v>21849582.209405467</v>
      </c>
      <c r="BI1350" s="249">
        <f t="shared" si="956"/>
        <v>47146246.148885727</v>
      </c>
      <c r="BJ1350" s="249">
        <f t="shared" si="956"/>
        <v>40387584.594392136</v>
      </c>
      <c r="BK1350" s="249">
        <f t="shared" si="956"/>
        <v>32593376.918719798</v>
      </c>
      <c r="BL1350" s="249">
        <f t="shared" si="956"/>
        <v>17315231.488069892</v>
      </c>
      <c r="BM1350" s="249">
        <f t="shared" si="956"/>
        <v>31684249.487247575</v>
      </c>
      <c r="BN1350" s="249">
        <f t="shared" si="956"/>
        <v>16832257.540100273</v>
      </c>
      <c r="BO1350" s="249">
        <f t="shared" si="956"/>
        <v>45014447.575576097</v>
      </c>
      <c r="BP1350" s="249">
        <f t="shared" si="956"/>
        <v>39987824.389211759</v>
      </c>
      <c r="BQ1350" s="249">
        <f t="shared" si="956"/>
        <v>34309277.862110823</v>
      </c>
      <c r="BR1350" s="249">
        <f t="shared" si="956"/>
        <v>18226803.864246376</v>
      </c>
      <c r="BS1350" s="249">
        <f t="shared" si="956"/>
        <v>39323130.44740089</v>
      </c>
      <c r="BT1350" s="249">
        <f t="shared" si="956"/>
        <v>22505268.46319972</v>
      </c>
      <c r="BU1350" s="249">
        <f t="shared" si="956"/>
        <v>34606517.949035019</v>
      </c>
      <c r="BV1350" s="249">
        <f t="shared" si="956"/>
        <v>35597059.337140486</v>
      </c>
      <c r="BW1350" s="224">
        <f t="shared" si="729"/>
        <v>2319135617.987505</v>
      </c>
    </row>
    <row r="1351" spans="1:75" x14ac:dyDescent="0.25">
      <c r="A1351" s="180" t="s">
        <v>1082</v>
      </c>
      <c r="O1351" s="249">
        <f>(O1350/O1343)*O1344</f>
        <v>46747596.190501884</v>
      </c>
      <c r="P1351" s="249">
        <f t="shared" ref="P1351:BV1351" si="957">(P1350/P1343)*P1344</f>
        <v>10952866.608253984</v>
      </c>
      <c r="Q1351" s="249">
        <f t="shared" si="957"/>
        <v>25531803.97921747</v>
      </c>
      <c r="R1351" s="249">
        <f t="shared" si="957"/>
        <v>12176641.626247223</v>
      </c>
      <c r="S1351" s="249">
        <f t="shared" si="957"/>
        <v>37354345.386904456</v>
      </c>
      <c r="T1351" s="249">
        <f t="shared" si="957"/>
        <v>28198378.146632489</v>
      </c>
      <c r="U1351" s="249">
        <f t="shared" si="957"/>
        <v>37440911.734828249</v>
      </c>
      <c r="V1351" s="249">
        <f t="shared" si="957"/>
        <v>14763827.615995407</v>
      </c>
      <c r="W1351" s="249">
        <f t="shared" si="957"/>
        <v>34307481.327746779</v>
      </c>
      <c r="X1351" s="249">
        <f t="shared" si="957"/>
        <v>19514886.774049126</v>
      </c>
      <c r="Y1351" s="249">
        <f t="shared" si="957"/>
        <v>29224239.376577239</v>
      </c>
      <c r="Z1351" s="249">
        <f t="shared" si="957"/>
        <v>22507050.719176866</v>
      </c>
      <c r="AA1351" s="249">
        <f t="shared" si="957"/>
        <v>14132049.264017312</v>
      </c>
      <c r="AB1351" s="249">
        <f t="shared" si="957"/>
        <v>8066515.6236005491</v>
      </c>
      <c r="AC1351" s="249">
        <f t="shared" si="957"/>
        <v>19445525.685310517</v>
      </c>
      <c r="AD1351" s="249">
        <f t="shared" si="957"/>
        <v>8900153.5752991829</v>
      </c>
      <c r="AE1351" s="249">
        <f t="shared" si="957"/>
        <v>20383190.009800382</v>
      </c>
      <c r="AF1351" s="249">
        <f t="shared" si="957"/>
        <v>21899957.200090397</v>
      </c>
      <c r="AG1351" s="249">
        <f t="shared" si="957"/>
        <v>22297033.124393925</v>
      </c>
      <c r="AH1351" s="249">
        <f t="shared" si="957"/>
        <v>7147478.6040073149</v>
      </c>
      <c r="AI1351" s="249">
        <f t="shared" si="957"/>
        <v>19346872.654593624</v>
      </c>
      <c r="AJ1351" s="249">
        <f t="shared" si="957"/>
        <v>12043757.35370535</v>
      </c>
      <c r="AK1351" s="249">
        <f t="shared" si="957"/>
        <v>29001893.081621502</v>
      </c>
      <c r="AL1351" s="249">
        <f t="shared" si="957"/>
        <v>31517754.96431848</v>
      </c>
      <c r="AM1351" s="249">
        <f t="shared" si="957"/>
        <v>13715975.184680553</v>
      </c>
      <c r="AN1351" s="249">
        <f t="shared" si="957"/>
        <v>7756666.0954289939</v>
      </c>
      <c r="AO1351" s="249">
        <f t="shared" si="957"/>
        <v>15008360.234684933</v>
      </c>
      <c r="AP1351" s="249">
        <f t="shared" si="957"/>
        <v>7120055.35267027</v>
      </c>
      <c r="AQ1351" s="249">
        <f t="shared" si="957"/>
        <v>22687900.406777851</v>
      </c>
      <c r="AR1351" s="249">
        <f t="shared" si="957"/>
        <v>19135147.858049955</v>
      </c>
      <c r="AS1351" s="249">
        <f t="shared" si="957"/>
        <v>16709932.577016799</v>
      </c>
      <c r="AT1351" s="249">
        <f t="shared" si="957"/>
        <v>5821596.3888523448</v>
      </c>
      <c r="AU1351" s="249">
        <f t="shared" si="957"/>
        <v>18866602.538583908</v>
      </c>
      <c r="AV1351" s="249">
        <f t="shared" si="957"/>
        <v>11489880.74254459</v>
      </c>
      <c r="AW1351" s="249">
        <f t="shared" si="957"/>
        <v>18262463.394544855</v>
      </c>
      <c r="AX1351" s="249">
        <f t="shared" si="957"/>
        <v>20112522.001560565</v>
      </c>
      <c r="AY1351" s="249">
        <f t="shared" si="957"/>
        <v>17129640.862630218</v>
      </c>
      <c r="AZ1351" s="249">
        <f t="shared" si="957"/>
        <v>6673938.2081810609</v>
      </c>
      <c r="BA1351" s="249">
        <f t="shared" si="957"/>
        <v>15656162.908610251</v>
      </c>
      <c r="BB1351" s="249">
        <f t="shared" si="957"/>
        <v>7614967.6050158879</v>
      </c>
      <c r="BC1351" s="249">
        <f t="shared" si="957"/>
        <v>20001362.388462774</v>
      </c>
      <c r="BD1351" s="249">
        <f t="shared" si="957"/>
        <v>16246016.734578198</v>
      </c>
      <c r="BE1351" s="249">
        <f t="shared" si="957"/>
        <v>17635177.591930103</v>
      </c>
      <c r="BF1351" s="249">
        <f t="shared" si="957"/>
        <v>6564839.9153335197</v>
      </c>
      <c r="BG1351" s="249">
        <f t="shared" si="957"/>
        <v>17711091.232635915</v>
      </c>
      <c r="BH1351" s="249">
        <f t="shared" si="957"/>
        <v>9931628.2770024836</v>
      </c>
      <c r="BI1351" s="249">
        <f t="shared" si="957"/>
        <v>21430111.885857146</v>
      </c>
      <c r="BJ1351" s="249">
        <f t="shared" si="957"/>
        <v>18357992.99745097</v>
      </c>
      <c r="BK1351" s="249">
        <f t="shared" si="957"/>
        <v>15278145.430649906</v>
      </c>
      <c r="BL1351" s="249">
        <f t="shared" si="957"/>
        <v>7656973.1212024083</v>
      </c>
      <c r="BM1351" s="249">
        <f t="shared" si="957"/>
        <v>14851991.947147302</v>
      </c>
      <c r="BN1351" s="249">
        <f t="shared" si="957"/>
        <v>6605883.5885756509</v>
      </c>
      <c r="BO1351" s="249">
        <f t="shared" si="957"/>
        <v>21100522.301051296</v>
      </c>
      <c r="BP1351" s="249">
        <f t="shared" si="957"/>
        <v>18744292.682443015</v>
      </c>
      <c r="BQ1351" s="249">
        <f t="shared" si="957"/>
        <v>16082473.997864449</v>
      </c>
      <c r="BR1351" s="249">
        <f t="shared" si="957"/>
        <v>5320687.8412200073</v>
      </c>
      <c r="BS1351" s="249">
        <f t="shared" si="957"/>
        <v>18432717.397219166</v>
      </c>
      <c r="BT1351" s="249">
        <f t="shared" si="957"/>
        <v>10549344.592124868</v>
      </c>
      <c r="BU1351" s="249">
        <f t="shared" si="957"/>
        <v>16221805.288610162</v>
      </c>
      <c r="BV1351" s="249">
        <f t="shared" si="957"/>
        <v>16686121.564284604</v>
      </c>
      <c r="BW1351" s="224">
        <f t="shared" si="729"/>
        <v>1052073203.7623667</v>
      </c>
    </row>
    <row r="1352" spans="1:75" x14ac:dyDescent="0.25">
      <c r="A1352" s="180" t="s">
        <v>1083</v>
      </c>
      <c r="O1352" s="249">
        <f>O1350-O1351</f>
        <v>51422355.809552059</v>
      </c>
      <c r="P1352" s="249">
        <f t="shared" ref="P1352:BV1352" si="958">P1350-P1351</f>
        <v>40469489.201298073</v>
      </c>
      <c r="Q1352" s="249">
        <f t="shared" si="958"/>
        <v>28084984.377139218</v>
      </c>
      <c r="R1352" s="249">
        <f t="shared" si="958"/>
        <v>15908342.750891995</v>
      </c>
      <c r="S1352" s="249">
        <f t="shared" si="958"/>
        <v>41089779.925594904</v>
      </c>
      <c r="T1352" s="249">
        <f t="shared" si="958"/>
        <v>31018215.961295743</v>
      </c>
      <c r="U1352" s="249">
        <f t="shared" si="958"/>
        <v>41185002.908311084</v>
      </c>
      <c r="V1352" s="249">
        <f t="shared" si="958"/>
        <v>26421175.292315677</v>
      </c>
      <c r="W1352" s="249">
        <f t="shared" si="958"/>
        <v>37738229.46052146</v>
      </c>
      <c r="X1352" s="249">
        <f t="shared" si="958"/>
        <v>21466375.451454036</v>
      </c>
      <c r="Y1352" s="249">
        <f t="shared" si="958"/>
        <v>32146663.314234976</v>
      </c>
      <c r="Z1352" s="249">
        <f t="shared" si="958"/>
        <v>24757755.791094549</v>
      </c>
      <c r="AA1352" s="249">
        <f t="shared" si="958"/>
        <v>15074185.881618464</v>
      </c>
      <c r="AB1352" s="249">
        <f t="shared" si="958"/>
        <v>8604283.3318405859</v>
      </c>
      <c r="AC1352" s="249">
        <f t="shared" si="958"/>
        <v>20741894.064331222</v>
      </c>
      <c r="AD1352" s="249">
        <f t="shared" si="958"/>
        <v>11841740.489032039</v>
      </c>
      <c r="AE1352" s="249">
        <f t="shared" si="958"/>
        <v>21742069.343787067</v>
      </c>
      <c r="AF1352" s="249">
        <f t="shared" si="958"/>
        <v>23359954.346763093</v>
      </c>
      <c r="AG1352" s="249">
        <f t="shared" si="958"/>
        <v>23783501.999353521</v>
      </c>
      <c r="AH1352" s="249">
        <f t="shared" si="958"/>
        <v>16636023.395346206</v>
      </c>
      <c r="AI1352" s="249">
        <f t="shared" si="958"/>
        <v>20636664.164899863</v>
      </c>
      <c r="AJ1352" s="249">
        <f t="shared" si="958"/>
        <v>12846674.510619041</v>
      </c>
      <c r="AK1352" s="249">
        <f t="shared" si="958"/>
        <v>30935352.620396268</v>
      </c>
      <c r="AL1352" s="249">
        <f t="shared" si="958"/>
        <v>33618938.628606379</v>
      </c>
      <c r="AM1352" s="249">
        <f t="shared" si="958"/>
        <v>19902963.443925828</v>
      </c>
      <c r="AN1352" s="249">
        <f t="shared" si="958"/>
        <v>12146297.348496834</v>
      </c>
      <c r="AO1352" s="249">
        <f t="shared" si="958"/>
        <v>16509196.258153427</v>
      </c>
      <c r="AP1352" s="249">
        <f t="shared" si="958"/>
        <v>9389140.9054831564</v>
      </c>
      <c r="AQ1352" s="249">
        <f t="shared" si="958"/>
        <v>24956690.447455645</v>
      </c>
      <c r="AR1352" s="249">
        <f t="shared" si="958"/>
        <v>21048662.64385495</v>
      </c>
      <c r="AS1352" s="249">
        <f t="shared" si="958"/>
        <v>18380925.834718481</v>
      </c>
      <c r="AT1352" s="249">
        <f t="shared" si="958"/>
        <v>12559329.445866136</v>
      </c>
      <c r="AU1352" s="249">
        <f t="shared" si="958"/>
        <v>20753262.792442303</v>
      </c>
      <c r="AV1352" s="249">
        <f t="shared" si="958"/>
        <v>12638868.81679905</v>
      </c>
      <c r="AW1352" s="249">
        <f t="shared" si="958"/>
        <v>20088709.733999342</v>
      </c>
      <c r="AX1352" s="249">
        <f t="shared" si="958"/>
        <v>22123774.201716628</v>
      </c>
      <c r="AY1352" s="249">
        <f t="shared" si="958"/>
        <v>20555569.035156265</v>
      </c>
      <c r="AZ1352" s="249">
        <f t="shared" si="958"/>
        <v>13881630.826975204</v>
      </c>
      <c r="BA1352" s="249">
        <f t="shared" si="958"/>
        <v>18787395.490332294</v>
      </c>
      <c r="BB1352" s="249">
        <f t="shared" si="958"/>
        <v>11172427.885316405</v>
      </c>
      <c r="BC1352" s="249">
        <f t="shared" si="958"/>
        <v>24001634.866155319</v>
      </c>
      <c r="BD1352" s="249">
        <f t="shared" si="958"/>
        <v>19495220.081493832</v>
      </c>
      <c r="BE1352" s="249">
        <f t="shared" si="958"/>
        <v>21162213.110316131</v>
      </c>
      <c r="BF1352" s="249">
        <f t="shared" si="958"/>
        <v>14597373.194982611</v>
      </c>
      <c r="BG1352" s="249">
        <f t="shared" si="958"/>
        <v>21253309.479163095</v>
      </c>
      <c r="BH1352" s="249">
        <f t="shared" si="958"/>
        <v>11917953.932402983</v>
      </c>
      <c r="BI1352" s="249">
        <f t="shared" si="958"/>
        <v>25716134.263028581</v>
      </c>
      <c r="BJ1352" s="249">
        <f t="shared" si="958"/>
        <v>22029591.596941166</v>
      </c>
      <c r="BK1352" s="249">
        <f t="shared" si="958"/>
        <v>17315231.488069892</v>
      </c>
      <c r="BL1352" s="249">
        <f t="shared" si="958"/>
        <v>9658258.3668674827</v>
      </c>
      <c r="BM1352" s="249">
        <f t="shared" si="958"/>
        <v>16832257.540100273</v>
      </c>
      <c r="BN1352" s="249">
        <f t="shared" si="958"/>
        <v>10226373.951524623</v>
      </c>
      <c r="BO1352" s="249">
        <f t="shared" si="958"/>
        <v>23913925.2745248</v>
      </c>
      <c r="BP1352" s="249">
        <f t="shared" si="958"/>
        <v>21243531.706768744</v>
      </c>
      <c r="BQ1352" s="249">
        <f t="shared" si="958"/>
        <v>18226803.864246376</v>
      </c>
      <c r="BR1352" s="249">
        <f t="shared" si="958"/>
        <v>12906116.02302637</v>
      </c>
      <c r="BS1352" s="249">
        <f t="shared" si="958"/>
        <v>20890413.050181724</v>
      </c>
      <c r="BT1352" s="249">
        <f t="shared" si="958"/>
        <v>11955923.871074852</v>
      </c>
      <c r="BU1352" s="249">
        <f t="shared" si="958"/>
        <v>18384712.660424858</v>
      </c>
      <c r="BV1352" s="249">
        <f t="shared" si="958"/>
        <v>18910937.772855882</v>
      </c>
      <c r="BW1352" s="224">
        <f t="shared" si="729"/>
        <v>1267062414.2251394</v>
      </c>
    </row>
    <row r="1353" spans="1:75" ht="16.5" thickBot="1" x14ac:dyDescent="0.3">
      <c r="BW1353" s="224">
        <f t="shared" si="729"/>
        <v>0</v>
      </c>
    </row>
    <row r="1354" spans="1:75" ht="16.5" thickBot="1" x14ac:dyDescent="0.3">
      <c r="A1354" s="387" t="s">
        <v>165</v>
      </c>
      <c r="BW1354" s="224">
        <f t="shared" si="729"/>
        <v>0</v>
      </c>
    </row>
    <row r="1355" spans="1:75" x14ac:dyDescent="0.25">
      <c r="A1355" s="636" t="s">
        <v>1078</v>
      </c>
      <c r="BW1355" s="224">
        <f t="shared" si="729"/>
        <v>0</v>
      </c>
    </row>
    <row r="1356" spans="1:75" x14ac:dyDescent="0.25">
      <c r="A1356" s="180" t="s">
        <v>1079</v>
      </c>
      <c r="O1356" s="360">
        <f t="shared" ref="O1356:AT1356" si="959">N841</f>
        <v>0</v>
      </c>
      <c r="P1356" s="360">
        <f t="shared" si="959"/>
        <v>30.200425771186662</v>
      </c>
      <c r="Q1356" s="360">
        <f t="shared" si="959"/>
        <v>21.633336340650665</v>
      </c>
      <c r="R1356" s="360">
        <f t="shared" si="959"/>
        <v>15.212119981473332</v>
      </c>
      <c r="S1356" s="360">
        <f t="shared" si="959"/>
        <v>7.2307014263599978</v>
      </c>
      <c r="T1356" s="360">
        <f t="shared" si="959"/>
        <v>16.819720656366666</v>
      </c>
      <c r="U1356" s="360">
        <f t="shared" si="959"/>
        <v>12.234875079146667</v>
      </c>
      <c r="V1356" s="360">
        <f t="shared" si="959"/>
        <v>16.02232879028</v>
      </c>
      <c r="W1356" s="360">
        <f t="shared" si="959"/>
        <v>8.2446959681040006</v>
      </c>
      <c r="X1356" s="360">
        <f t="shared" si="959"/>
        <v>16.414893903379998</v>
      </c>
      <c r="Y1356" s="360">
        <f t="shared" si="959"/>
        <v>9.0340452038266648</v>
      </c>
      <c r="Z1356" s="360">
        <f t="shared" si="959"/>
        <v>17.068717656366665</v>
      </c>
      <c r="AA1356" s="360">
        <f t="shared" si="959"/>
        <v>13.593711072193329</v>
      </c>
      <c r="AB1356" s="360">
        <f t="shared" si="959"/>
        <v>9.3804488499343961</v>
      </c>
      <c r="AC1356" s="360">
        <f t="shared" si="959"/>
        <v>5.3247120939776007</v>
      </c>
      <c r="AD1356" s="360">
        <f t="shared" si="959"/>
        <v>12.085918520579202</v>
      </c>
      <c r="AE1356" s="360">
        <f t="shared" si="959"/>
        <v>5.4759511074560017</v>
      </c>
      <c r="AF1356" s="360">
        <f t="shared" si="959"/>
        <v>14.098833261673601</v>
      </c>
      <c r="AG1356" s="360">
        <f t="shared" si="959"/>
        <v>11.666524765904001</v>
      </c>
      <c r="AH1356" s="360">
        <f t="shared" si="959"/>
        <v>12.987670916761601</v>
      </c>
      <c r="AI1356" s="360">
        <f t="shared" si="959"/>
        <v>7.3892949620015997</v>
      </c>
      <c r="AJ1356" s="360">
        <f t="shared" si="959"/>
        <v>13.581411804313602</v>
      </c>
      <c r="AK1356" s="360">
        <f t="shared" si="959"/>
        <v>7.691207014332802</v>
      </c>
      <c r="AL1356" s="360">
        <f t="shared" si="959"/>
        <v>14.357658102121601</v>
      </c>
      <c r="AM1356" s="360">
        <f t="shared" si="959"/>
        <v>13.326118512272002</v>
      </c>
      <c r="AN1356" s="360">
        <f t="shared" si="959"/>
        <v>7.9367976922710683</v>
      </c>
      <c r="AO1356" s="360">
        <f t="shared" si="959"/>
        <v>4.4884223496319988</v>
      </c>
      <c r="AP1356" s="360">
        <f t="shared" si="959"/>
        <v>11.521204378881601</v>
      </c>
      <c r="AQ1356" s="360">
        <f t="shared" si="959"/>
        <v>5.4434262829075992</v>
      </c>
      <c r="AR1356" s="360">
        <f t="shared" si="959"/>
        <v>13.445552722539599</v>
      </c>
      <c r="AS1356" s="360">
        <f t="shared" si="959"/>
        <v>11.3462347914188</v>
      </c>
      <c r="AT1356" s="360">
        <f t="shared" si="959"/>
        <v>12.366314287740398</v>
      </c>
      <c r="AU1356" s="360">
        <f t="shared" ref="AU1356:BV1356" si="960">AT841</f>
        <v>7.1873654227803989</v>
      </c>
      <c r="AV1356" s="360">
        <f t="shared" si="960"/>
        <v>12.942590269601199</v>
      </c>
      <c r="AW1356" s="360">
        <f t="shared" si="960"/>
        <v>7.5534260546315988</v>
      </c>
      <c r="AX1356" s="360">
        <f t="shared" si="960"/>
        <v>13.684585090254</v>
      </c>
      <c r="AY1356" s="360">
        <f t="shared" si="960"/>
        <v>12.925383440730799</v>
      </c>
      <c r="AZ1356" s="360">
        <f t="shared" si="960"/>
        <v>14.285387681740799</v>
      </c>
      <c r="BA1356" s="360">
        <f t="shared" si="960"/>
        <v>8.1011888397440011</v>
      </c>
      <c r="BB1356" s="360">
        <f t="shared" si="960"/>
        <v>13.353590560538882</v>
      </c>
      <c r="BC1356" s="360">
        <f t="shared" si="960"/>
        <v>6.4283212009267183</v>
      </c>
      <c r="BD1356" s="360">
        <f t="shared" si="960"/>
        <v>15.600531939137282</v>
      </c>
      <c r="BE1356" s="360">
        <f t="shared" si="960"/>
        <v>11.57657128854912</v>
      </c>
      <c r="BF1356" s="360">
        <f t="shared" si="960"/>
        <v>14.723148766625279</v>
      </c>
      <c r="BG1356" s="360">
        <f t="shared" si="960"/>
        <v>8.472764710676481</v>
      </c>
      <c r="BH1356" s="360">
        <f t="shared" si="960"/>
        <v>15.176517377230082</v>
      </c>
      <c r="BI1356" s="360">
        <f t="shared" si="960"/>
        <v>8.2765016738611195</v>
      </c>
      <c r="BJ1356" s="360">
        <f t="shared" si="960"/>
        <v>15.83428251500928</v>
      </c>
      <c r="BK1356" s="360">
        <f t="shared" si="960"/>
        <v>12.96462977764992</v>
      </c>
      <c r="BL1356" s="360">
        <f t="shared" si="960"/>
        <v>11.348822686992095</v>
      </c>
      <c r="BM1356" s="360">
        <f t="shared" si="960"/>
        <v>5.6417264114782704</v>
      </c>
      <c r="BN1356" s="360">
        <f t="shared" si="960"/>
        <v>12.984858424159068</v>
      </c>
      <c r="BO1356" s="360">
        <f t="shared" si="960"/>
        <v>6.8255454733580638</v>
      </c>
      <c r="BP1356" s="360">
        <f t="shared" si="960"/>
        <v>15.146572436896133</v>
      </c>
      <c r="BQ1356" s="360">
        <f t="shared" si="960"/>
        <v>12.510991887547071</v>
      </c>
      <c r="BR1356" s="360">
        <f t="shared" si="960"/>
        <v>14.123956696258269</v>
      </c>
      <c r="BS1356" s="360">
        <f t="shared" si="960"/>
        <v>9.0166144479852655</v>
      </c>
      <c r="BT1356" s="360">
        <f t="shared" si="960"/>
        <v>14.6069792667932</v>
      </c>
      <c r="BU1356" s="360">
        <f t="shared" si="960"/>
        <v>8.1924949237796039</v>
      </c>
      <c r="BV1356" s="360">
        <f t="shared" si="960"/>
        <v>15.504740431449735</v>
      </c>
      <c r="BW1356" s="418">
        <f t="shared" si="729"/>
        <v>702.61336396243746</v>
      </c>
    </row>
    <row r="1357" spans="1:75" x14ac:dyDescent="0.25">
      <c r="A1357" s="180" t="s">
        <v>1080</v>
      </c>
      <c r="O1357" s="360">
        <f t="shared" ref="O1357:AT1357" si="961">O844</f>
        <v>66.440936696610663</v>
      </c>
      <c r="P1357" s="360">
        <f t="shared" si="961"/>
        <v>0</v>
      </c>
      <c r="Q1357" s="360">
        <f t="shared" si="961"/>
        <v>11.833327618590666</v>
      </c>
      <c r="R1357" s="360">
        <f t="shared" si="961"/>
        <v>0.69542315651866282</v>
      </c>
      <c r="S1357" s="360">
        <f t="shared" si="961"/>
        <v>29.772684017646668</v>
      </c>
      <c r="T1357" s="360">
        <f t="shared" si="961"/>
        <v>10.097004517756002</v>
      </c>
      <c r="U1357" s="360">
        <f t="shared" si="961"/>
        <v>23.014248259469333</v>
      </c>
      <c r="V1357" s="360">
        <f t="shared" si="961"/>
        <v>0</v>
      </c>
      <c r="W1357" s="360">
        <f t="shared" si="961"/>
        <v>27.868070619331998</v>
      </c>
      <c r="X1357" s="360">
        <f t="shared" si="961"/>
        <v>3.4600055450386655</v>
      </c>
      <c r="Y1357" s="360">
        <f t="shared" si="961"/>
        <v>28.517133640179999</v>
      </c>
      <c r="Z1357" s="360">
        <f t="shared" si="961"/>
        <v>12.83744670245866</v>
      </c>
      <c r="AA1357" s="360">
        <f t="shared" si="961"/>
        <v>7.5122988401590618</v>
      </c>
      <c r="AB1357" s="360">
        <f t="shared" si="961"/>
        <v>2.6001533615152059</v>
      </c>
      <c r="AC1357" s="360">
        <f t="shared" si="961"/>
        <v>21.868604577325598</v>
      </c>
      <c r="AD1357" s="360">
        <f t="shared" si="961"/>
        <v>0.23497147119680051</v>
      </c>
      <c r="AE1357" s="360">
        <f t="shared" si="961"/>
        <v>26.246423731309598</v>
      </c>
      <c r="AF1357" s="360">
        <f t="shared" si="961"/>
        <v>12.1508474616104</v>
      </c>
      <c r="AG1357" s="360">
        <f t="shared" si="961"/>
        <v>17.555734796809602</v>
      </c>
      <c r="AH1357" s="360">
        <f t="shared" si="961"/>
        <v>0</v>
      </c>
      <c r="AI1357" s="360">
        <f t="shared" si="961"/>
        <v>23.168881597704001</v>
      </c>
      <c r="AJ1357" s="360">
        <f t="shared" si="961"/>
        <v>3.7238039779351997</v>
      </c>
      <c r="AK1357" s="360">
        <f t="shared" si="961"/>
        <v>24.613523715440799</v>
      </c>
      <c r="AL1357" s="360">
        <f t="shared" si="961"/>
        <v>15.626108550490404</v>
      </c>
      <c r="AM1357" s="360">
        <f t="shared" si="961"/>
        <v>3.7685226710810671</v>
      </c>
      <c r="AN1357" s="360">
        <f t="shared" si="961"/>
        <v>1.7305735223209302</v>
      </c>
      <c r="AO1357" s="360">
        <f t="shared" si="961"/>
        <v>20.326479389497603</v>
      </c>
      <c r="AP1357" s="360">
        <f t="shared" si="961"/>
        <v>0.20309838430399729</v>
      </c>
      <c r="AQ1357" s="360">
        <f t="shared" si="961"/>
        <v>23.516225734870002</v>
      </c>
      <c r="AR1357" s="360">
        <f t="shared" si="961"/>
        <v>10.992491443593199</v>
      </c>
      <c r="AS1357" s="360">
        <f t="shared" si="961"/>
        <v>15.288903674483594</v>
      </c>
      <c r="AT1357" s="360">
        <f t="shared" si="961"/>
        <v>0</v>
      </c>
      <c r="AU1357" s="360">
        <f t="shared" ref="AU1357:BV1357" si="962">AU844</f>
        <v>20.688982850206802</v>
      </c>
      <c r="AV1357" s="360">
        <f t="shared" si="962"/>
        <v>3.326327386528396</v>
      </c>
      <c r="AW1357" s="360">
        <f t="shared" si="962"/>
        <v>21.921064908992399</v>
      </c>
      <c r="AX1357" s="360">
        <f t="shared" si="962"/>
        <v>14.1547023205508</v>
      </c>
      <c r="AY1357" s="360">
        <f t="shared" si="962"/>
        <v>17.232657220721997</v>
      </c>
      <c r="AZ1357" s="360">
        <f t="shared" si="962"/>
        <v>0</v>
      </c>
      <c r="BA1357" s="360">
        <f t="shared" si="962"/>
        <v>20.089724565838083</v>
      </c>
      <c r="BB1357" s="360">
        <f t="shared" si="962"/>
        <v>0.21730975252863516</v>
      </c>
      <c r="BC1357" s="360">
        <f t="shared" si="962"/>
        <v>26.506135115029764</v>
      </c>
      <c r="BD1357" s="360">
        <f t="shared" si="962"/>
        <v>8.8388963366886362</v>
      </c>
      <c r="BE1357" s="360">
        <f t="shared" si="962"/>
        <v>19.505631663215361</v>
      </c>
      <c r="BF1357" s="360">
        <f t="shared" si="962"/>
        <v>0</v>
      </c>
      <c r="BG1357" s="360">
        <f t="shared" si="962"/>
        <v>23.566549752364807</v>
      </c>
      <c r="BH1357" s="360">
        <f t="shared" si="962"/>
        <v>2.2960972675878342</v>
      </c>
      <c r="BI1357" s="360">
        <f t="shared" si="962"/>
        <v>25.15142808004736</v>
      </c>
      <c r="BJ1357" s="360">
        <f t="shared" si="962"/>
        <v>11.535491460029439</v>
      </c>
      <c r="BK1357" s="360">
        <f t="shared" si="962"/>
        <v>10.543645788262276</v>
      </c>
      <c r="BL1357" s="360">
        <f t="shared" si="962"/>
        <v>0.33761059392717918</v>
      </c>
      <c r="BM1357" s="360">
        <f t="shared" si="962"/>
        <v>21.255480324279798</v>
      </c>
      <c r="BN1357" s="360">
        <f t="shared" si="962"/>
        <v>0</v>
      </c>
      <c r="BO1357" s="360">
        <f t="shared" si="962"/>
        <v>24.549497431641072</v>
      </c>
      <c r="BP1357" s="360">
        <f t="shared" si="962"/>
        <v>10.769053615879944</v>
      </c>
      <c r="BQ1357" s="360">
        <f t="shared" si="962"/>
        <v>16.745775554702199</v>
      </c>
      <c r="BR1357" s="360">
        <f t="shared" si="962"/>
        <v>0</v>
      </c>
      <c r="BS1357" s="360">
        <f t="shared" si="962"/>
        <v>21.240699747514935</v>
      </c>
      <c r="BT1357" s="360">
        <f t="shared" si="962"/>
        <v>2.3631887896074097</v>
      </c>
      <c r="BU1357" s="360">
        <f t="shared" si="962"/>
        <v>23.92446739850913</v>
      </c>
      <c r="BV1357" s="360">
        <f t="shared" si="962"/>
        <v>14.233822365769539</v>
      </c>
      <c r="BW1357" s="418">
        <f t="shared" si="729"/>
        <v>806.65816796567219</v>
      </c>
    </row>
    <row r="1358" spans="1:75" x14ac:dyDescent="0.25">
      <c r="A1358" s="180" t="s">
        <v>1081</v>
      </c>
      <c r="O1358" s="360">
        <f>O1356+O1357</f>
        <v>66.440936696610663</v>
      </c>
      <c r="P1358" s="360">
        <f t="shared" ref="P1358:BV1358" si="963">P1356+P1357</f>
        <v>30.200425771186662</v>
      </c>
      <c r="Q1358" s="360">
        <f t="shared" si="963"/>
        <v>33.46666395924133</v>
      </c>
      <c r="R1358" s="360">
        <f t="shared" si="963"/>
        <v>15.907543137991995</v>
      </c>
      <c r="S1358" s="360">
        <f t="shared" si="963"/>
        <v>37.003385444006668</v>
      </c>
      <c r="T1358" s="360">
        <f t="shared" si="963"/>
        <v>26.916725174122668</v>
      </c>
      <c r="U1358" s="360">
        <f t="shared" si="963"/>
        <v>35.249123338616002</v>
      </c>
      <c r="V1358" s="360">
        <f t="shared" si="963"/>
        <v>16.02232879028</v>
      </c>
      <c r="W1358" s="360">
        <f t="shared" si="963"/>
        <v>36.112766587435999</v>
      </c>
      <c r="X1358" s="360">
        <f t="shared" si="963"/>
        <v>19.874899448418663</v>
      </c>
      <c r="Y1358" s="360">
        <f t="shared" si="963"/>
        <v>37.551178844006664</v>
      </c>
      <c r="Z1358" s="360">
        <f t="shared" si="963"/>
        <v>29.906164358825325</v>
      </c>
      <c r="AA1358" s="360">
        <f t="shared" si="963"/>
        <v>21.106009912352391</v>
      </c>
      <c r="AB1358" s="360">
        <f t="shared" si="963"/>
        <v>11.980602211449602</v>
      </c>
      <c r="AC1358" s="360">
        <f t="shared" si="963"/>
        <v>27.193316671303201</v>
      </c>
      <c r="AD1358" s="360">
        <f t="shared" si="963"/>
        <v>12.320889991776003</v>
      </c>
      <c r="AE1358" s="360">
        <f t="shared" si="963"/>
        <v>31.722374838765599</v>
      </c>
      <c r="AF1358" s="360">
        <f t="shared" si="963"/>
        <v>26.249680723284001</v>
      </c>
      <c r="AG1358" s="360">
        <f t="shared" si="963"/>
        <v>29.222259562713603</v>
      </c>
      <c r="AH1358" s="360">
        <f t="shared" si="963"/>
        <v>12.987670916761601</v>
      </c>
      <c r="AI1358" s="360">
        <f t="shared" si="963"/>
        <v>30.558176559705601</v>
      </c>
      <c r="AJ1358" s="360">
        <f t="shared" si="963"/>
        <v>17.305215782248801</v>
      </c>
      <c r="AK1358" s="360">
        <f t="shared" si="963"/>
        <v>32.304730729773603</v>
      </c>
      <c r="AL1358" s="360">
        <f t="shared" si="963"/>
        <v>29.983766652612005</v>
      </c>
      <c r="AM1358" s="360">
        <f t="shared" si="963"/>
        <v>17.094641183353069</v>
      </c>
      <c r="AN1358" s="360">
        <f t="shared" si="963"/>
        <v>9.6673712145919986</v>
      </c>
      <c r="AO1358" s="360">
        <f t="shared" si="963"/>
        <v>24.814901739129603</v>
      </c>
      <c r="AP1358" s="360">
        <f t="shared" si="963"/>
        <v>11.724302763185598</v>
      </c>
      <c r="AQ1358" s="360">
        <f t="shared" si="963"/>
        <v>28.9596520177776</v>
      </c>
      <c r="AR1358" s="360">
        <f t="shared" si="963"/>
        <v>24.438044166132798</v>
      </c>
      <c r="AS1358" s="360">
        <f t="shared" si="963"/>
        <v>26.635138465902394</v>
      </c>
      <c r="AT1358" s="360">
        <f t="shared" si="963"/>
        <v>12.366314287740398</v>
      </c>
      <c r="AU1358" s="360">
        <f t="shared" si="963"/>
        <v>27.876348272987201</v>
      </c>
      <c r="AV1358" s="360">
        <f t="shared" si="963"/>
        <v>16.268917656129595</v>
      </c>
      <c r="AW1358" s="360">
        <f t="shared" si="963"/>
        <v>29.474490963624</v>
      </c>
      <c r="AX1358" s="360">
        <f t="shared" si="963"/>
        <v>27.839287410804801</v>
      </c>
      <c r="AY1358" s="360">
        <f t="shared" si="963"/>
        <v>30.158040661452794</v>
      </c>
      <c r="AZ1358" s="360">
        <f t="shared" si="963"/>
        <v>14.285387681740799</v>
      </c>
      <c r="BA1358" s="360">
        <f t="shared" si="963"/>
        <v>28.190913405582084</v>
      </c>
      <c r="BB1358" s="360">
        <f t="shared" si="963"/>
        <v>13.570900313067517</v>
      </c>
      <c r="BC1358" s="360">
        <f t="shared" si="963"/>
        <v>32.934456315956481</v>
      </c>
      <c r="BD1358" s="360">
        <f t="shared" si="963"/>
        <v>24.439428275825918</v>
      </c>
      <c r="BE1358" s="360">
        <f t="shared" si="963"/>
        <v>31.082202951764479</v>
      </c>
      <c r="BF1358" s="360">
        <f t="shared" si="963"/>
        <v>14.723148766625279</v>
      </c>
      <c r="BG1358" s="360">
        <f t="shared" si="963"/>
        <v>32.039314463041286</v>
      </c>
      <c r="BH1358" s="360">
        <f t="shared" si="963"/>
        <v>17.472614644817916</v>
      </c>
      <c r="BI1358" s="360">
        <f t="shared" si="963"/>
        <v>33.427929753908479</v>
      </c>
      <c r="BJ1358" s="360">
        <f t="shared" si="963"/>
        <v>27.369773975038719</v>
      </c>
      <c r="BK1358" s="360">
        <f t="shared" si="963"/>
        <v>23.508275565912196</v>
      </c>
      <c r="BL1358" s="360">
        <f t="shared" si="963"/>
        <v>11.686433280919275</v>
      </c>
      <c r="BM1358" s="360">
        <f t="shared" si="963"/>
        <v>26.897206735758068</v>
      </c>
      <c r="BN1358" s="360">
        <f t="shared" si="963"/>
        <v>12.984858424159068</v>
      </c>
      <c r="BO1358" s="360">
        <f t="shared" si="963"/>
        <v>31.375042904999134</v>
      </c>
      <c r="BP1358" s="360">
        <f t="shared" si="963"/>
        <v>25.915626052776076</v>
      </c>
      <c r="BQ1358" s="360">
        <f t="shared" si="963"/>
        <v>29.25676744224927</v>
      </c>
      <c r="BR1358" s="360">
        <f t="shared" si="963"/>
        <v>14.123956696258269</v>
      </c>
      <c r="BS1358" s="360">
        <f t="shared" si="963"/>
        <v>30.2573141955002</v>
      </c>
      <c r="BT1358" s="360">
        <f t="shared" si="963"/>
        <v>16.97016805640061</v>
      </c>
      <c r="BU1358" s="360">
        <f t="shared" si="963"/>
        <v>32.116962322288735</v>
      </c>
      <c r="BV1358" s="360">
        <f t="shared" si="963"/>
        <v>29.738562797219274</v>
      </c>
      <c r="BW1358" s="418">
        <f t="shared" si="729"/>
        <v>1509.2715319281094</v>
      </c>
    </row>
    <row r="1359" spans="1:75" x14ac:dyDescent="0.25">
      <c r="A1359" s="180" t="s">
        <v>1082</v>
      </c>
      <c r="O1359" s="360">
        <f t="shared" ref="O1359:AT1359" si="964">O703+O709</f>
        <v>36.240510925423997</v>
      </c>
      <c r="P1359" s="360">
        <f t="shared" si="964"/>
        <v>8.567089430535999</v>
      </c>
      <c r="Q1359" s="360">
        <f t="shared" si="964"/>
        <v>18.254543977767998</v>
      </c>
      <c r="R1359" s="360">
        <f t="shared" si="964"/>
        <v>8.6768417116319974</v>
      </c>
      <c r="S1359" s="360">
        <f t="shared" si="964"/>
        <v>20.183664787639998</v>
      </c>
      <c r="T1359" s="360">
        <f t="shared" si="964"/>
        <v>14.681850094975999</v>
      </c>
      <c r="U1359" s="360">
        <f t="shared" si="964"/>
        <v>19.226794548335999</v>
      </c>
      <c r="V1359" s="360">
        <f t="shared" si="964"/>
        <v>7.7776328221759981</v>
      </c>
      <c r="W1359" s="360">
        <f t="shared" si="964"/>
        <v>19.697872684055998</v>
      </c>
      <c r="X1359" s="360">
        <f t="shared" si="964"/>
        <v>10.840854244591998</v>
      </c>
      <c r="Y1359" s="360">
        <f t="shared" si="964"/>
        <v>20.482461187639998</v>
      </c>
      <c r="Z1359" s="360">
        <f t="shared" si="964"/>
        <v>16.312453286631996</v>
      </c>
      <c r="AA1359" s="360">
        <f t="shared" si="964"/>
        <v>11.725561062417997</v>
      </c>
      <c r="AB1359" s="360">
        <f t="shared" si="964"/>
        <v>6.6558901174720013</v>
      </c>
      <c r="AC1359" s="360">
        <f t="shared" si="964"/>
        <v>15.107398150724</v>
      </c>
      <c r="AD1359" s="360">
        <f t="shared" si="964"/>
        <v>6.8449388843200021</v>
      </c>
      <c r="AE1359" s="360">
        <f t="shared" si="964"/>
        <v>17.623541577091999</v>
      </c>
      <c r="AF1359" s="360">
        <f t="shared" si="964"/>
        <v>14.583155957380001</v>
      </c>
      <c r="AG1359" s="360">
        <f t="shared" si="964"/>
        <v>16.234588645952002</v>
      </c>
      <c r="AH1359" s="360">
        <f t="shared" si="964"/>
        <v>5.5983759547600016</v>
      </c>
      <c r="AI1359" s="360">
        <f t="shared" si="964"/>
        <v>16.976764755392001</v>
      </c>
      <c r="AJ1359" s="360">
        <f t="shared" si="964"/>
        <v>9.6140087679160011</v>
      </c>
      <c r="AK1359" s="360">
        <f t="shared" si="964"/>
        <v>17.947072627652002</v>
      </c>
      <c r="AL1359" s="360">
        <f t="shared" si="964"/>
        <v>16.657648140340001</v>
      </c>
      <c r="AM1359" s="360">
        <f t="shared" si="964"/>
        <v>9.1578434910820015</v>
      </c>
      <c r="AN1359" s="360">
        <f t="shared" si="964"/>
        <v>5.1789488649599988</v>
      </c>
      <c r="AO1359" s="360">
        <f t="shared" si="964"/>
        <v>13.293697360248</v>
      </c>
      <c r="AP1359" s="360">
        <f t="shared" si="964"/>
        <v>6.2808764802779988</v>
      </c>
      <c r="AQ1359" s="360">
        <f t="shared" si="964"/>
        <v>15.514099295237999</v>
      </c>
      <c r="AR1359" s="360">
        <f t="shared" si="964"/>
        <v>13.091809374714</v>
      </c>
      <c r="AS1359" s="360">
        <f t="shared" si="964"/>
        <v>14.268824178161998</v>
      </c>
      <c r="AT1359" s="360">
        <f t="shared" si="964"/>
        <v>5.1789488649599988</v>
      </c>
      <c r="AU1359" s="360">
        <f t="shared" ref="AU1359:BV1359" si="965">AU703+AU709</f>
        <v>14.933758003386</v>
      </c>
      <c r="AV1359" s="360">
        <f t="shared" si="965"/>
        <v>8.7154916014979982</v>
      </c>
      <c r="AW1359" s="360">
        <f t="shared" si="965"/>
        <v>15.78990587337</v>
      </c>
      <c r="AX1359" s="360">
        <f t="shared" si="965"/>
        <v>14.913903970073999</v>
      </c>
      <c r="AY1359" s="360">
        <f t="shared" si="965"/>
        <v>15.872652979711997</v>
      </c>
      <c r="AZ1359" s="360">
        <f t="shared" si="965"/>
        <v>6.1841988419967988</v>
      </c>
      <c r="BA1359" s="360">
        <f t="shared" si="965"/>
        <v>14.837322845043202</v>
      </c>
      <c r="BB1359" s="360">
        <f t="shared" si="965"/>
        <v>7.1425791121407984</v>
      </c>
      <c r="BC1359" s="360">
        <f t="shared" si="965"/>
        <v>17.333924376819201</v>
      </c>
      <c r="BD1359" s="360">
        <f t="shared" si="965"/>
        <v>12.8628569872768</v>
      </c>
      <c r="BE1359" s="360">
        <f t="shared" si="965"/>
        <v>16.3590541851392</v>
      </c>
      <c r="BF1359" s="360">
        <f t="shared" si="965"/>
        <v>6.250384055948798</v>
      </c>
      <c r="BG1359" s="360">
        <f t="shared" si="965"/>
        <v>16.862797085811202</v>
      </c>
      <c r="BH1359" s="360">
        <f t="shared" si="965"/>
        <v>9.1961129709567988</v>
      </c>
      <c r="BI1359" s="360">
        <f t="shared" si="965"/>
        <v>17.593647238899202</v>
      </c>
      <c r="BJ1359" s="360">
        <f t="shared" si="965"/>
        <v>14.4051441973888</v>
      </c>
      <c r="BK1359" s="360">
        <f t="shared" si="965"/>
        <v>12.159452878920101</v>
      </c>
      <c r="BL1359" s="360">
        <f t="shared" si="965"/>
        <v>6.0447068694410042</v>
      </c>
      <c r="BM1359" s="360">
        <f t="shared" si="965"/>
        <v>13.912348311599002</v>
      </c>
      <c r="BN1359" s="360">
        <f t="shared" si="965"/>
        <v>6.159312950801004</v>
      </c>
      <c r="BO1359" s="360">
        <f t="shared" si="965"/>
        <v>16.228470468103001</v>
      </c>
      <c r="BP1359" s="360">
        <f t="shared" si="965"/>
        <v>13.404634165229004</v>
      </c>
      <c r="BQ1359" s="360">
        <f t="shared" si="965"/>
        <v>15.132810745991002</v>
      </c>
      <c r="BR1359" s="360">
        <f t="shared" si="965"/>
        <v>5.107342248273004</v>
      </c>
      <c r="BS1359" s="360">
        <f t="shared" si="965"/>
        <v>15.650334928707002</v>
      </c>
      <c r="BT1359" s="360">
        <f t="shared" si="965"/>
        <v>8.777673132621004</v>
      </c>
      <c r="BU1359" s="360">
        <f t="shared" si="965"/>
        <v>16.612221890839002</v>
      </c>
      <c r="BV1359" s="360">
        <f t="shared" si="965"/>
        <v>15.382015239941005</v>
      </c>
      <c r="BW1359" s="418">
        <f t="shared" si="729"/>
        <v>792.30162040839389</v>
      </c>
    </row>
    <row r="1360" spans="1:75" x14ac:dyDescent="0.25">
      <c r="A1360" s="180" t="s">
        <v>1083</v>
      </c>
      <c r="O1360" s="360">
        <f>O1358-O1359</f>
        <v>30.200425771186666</v>
      </c>
      <c r="P1360" s="360">
        <f t="shared" ref="P1360:BV1360" si="966">P1358-P1359</f>
        <v>21.633336340650665</v>
      </c>
      <c r="Q1360" s="360">
        <f t="shared" si="966"/>
        <v>15.212119981473332</v>
      </c>
      <c r="R1360" s="360">
        <f t="shared" si="966"/>
        <v>7.2307014263599978</v>
      </c>
      <c r="S1360" s="360">
        <f t="shared" si="966"/>
        <v>16.81972065636667</v>
      </c>
      <c r="T1360" s="360">
        <f t="shared" si="966"/>
        <v>12.234875079146668</v>
      </c>
      <c r="U1360" s="360">
        <f t="shared" si="966"/>
        <v>16.022328790280003</v>
      </c>
      <c r="V1360" s="360">
        <f t="shared" si="966"/>
        <v>8.2446959681040006</v>
      </c>
      <c r="W1360" s="360">
        <f t="shared" si="966"/>
        <v>16.414893903380001</v>
      </c>
      <c r="X1360" s="360">
        <f t="shared" si="966"/>
        <v>9.0340452038266648</v>
      </c>
      <c r="Y1360" s="360">
        <f t="shared" si="966"/>
        <v>17.068717656366665</v>
      </c>
      <c r="Z1360" s="360">
        <f t="shared" si="966"/>
        <v>13.593711072193329</v>
      </c>
      <c r="AA1360" s="360">
        <f t="shared" si="966"/>
        <v>9.3804488499343943</v>
      </c>
      <c r="AB1360" s="360">
        <f t="shared" si="966"/>
        <v>5.3247120939776007</v>
      </c>
      <c r="AC1360" s="360">
        <f t="shared" si="966"/>
        <v>12.085918520579201</v>
      </c>
      <c r="AD1360" s="360">
        <f t="shared" si="966"/>
        <v>5.4759511074560008</v>
      </c>
      <c r="AE1360" s="360">
        <f t="shared" si="966"/>
        <v>14.098833261673601</v>
      </c>
      <c r="AF1360" s="360">
        <f t="shared" si="966"/>
        <v>11.666524765904001</v>
      </c>
      <c r="AG1360" s="360">
        <f t="shared" si="966"/>
        <v>12.987670916761601</v>
      </c>
      <c r="AH1360" s="360">
        <f t="shared" si="966"/>
        <v>7.3892949620015997</v>
      </c>
      <c r="AI1360" s="360">
        <f t="shared" si="966"/>
        <v>13.5814118043136</v>
      </c>
      <c r="AJ1360" s="360">
        <f t="shared" si="966"/>
        <v>7.6912070143328002</v>
      </c>
      <c r="AK1360" s="360">
        <f t="shared" si="966"/>
        <v>14.357658102121601</v>
      </c>
      <c r="AL1360" s="360">
        <f t="shared" si="966"/>
        <v>13.326118512272004</v>
      </c>
      <c r="AM1360" s="360">
        <f t="shared" si="966"/>
        <v>7.9367976922710675</v>
      </c>
      <c r="AN1360" s="360">
        <f t="shared" si="966"/>
        <v>4.4884223496319997</v>
      </c>
      <c r="AO1360" s="360">
        <f t="shared" si="966"/>
        <v>11.521204378881603</v>
      </c>
      <c r="AP1360" s="360">
        <f t="shared" si="966"/>
        <v>5.4434262829075992</v>
      </c>
      <c r="AQ1360" s="360">
        <f t="shared" si="966"/>
        <v>13.445552722539601</v>
      </c>
      <c r="AR1360" s="360">
        <f t="shared" si="966"/>
        <v>11.346234791418798</v>
      </c>
      <c r="AS1360" s="360">
        <f t="shared" si="966"/>
        <v>12.366314287740396</v>
      </c>
      <c r="AT1360" s="360">
        <f t="shared" si="966"/>
        <v>7.1873654227803989</v>
      </c>
      <c r="AU1360" s="360">
        <f t="shared" si="966"/>
        <v>12.942590269601201</v>
      </c>
      <c r="AV1360" s="360">
        <f t="shared" si="966"/>
        <v>7.553426054631597</v>
      </c>
      <c r="AW1360" s="360">
        <f t="shared" si="966"/>
        <v>13.684585090254</v>
      </c>
      <c r="AX1360" s="360">
        <f t="shared" si="966"/>
        <v>12.925383440730801</v>
      </c>
      <c r="AY1360" s="360">
        <f t="shared" si="966"/>
        <v>14.285387681740797</v>
      </c>
      <c r="AZ1360" s="360">
        <f t="shared" si="966"/>
        <v>8.1011888397440011</v>
      </c>
      <c r="BA1360" s="360">
        <f t="shared" si="966"/>
        <v>13.353590560538882</v>
      </c>
      <c r="BB1360" s="360">
        <f t="shared" si="966"/>
        <v>6.4283212009267183</v>
      </c>
      <c r="BC1360" s="360">
        <f t="shared" si="966"/>
        <v>15.60053193913728</v>
      </c>
      <c r="BD1360" s="360">
        <f t="shared" si="966"/>
        <v>11.576571288549118</v>
      </c>
      <c r="BE1360" s="360">
        <f t="shared" si="966"/>
        <v>14.723148766625279</v>
      </c>
      <c r="BF1360" s="360">
        <f t="shared" si="966"/>
        <v>8.472764710676481</v>
      </c>
      <c r="BG1360" s="360">
        <f t="shared" si="966"/>
        <v>15.176517377230084</v>
      </c>
      <c r="BH1360" s="360">
        <f t="shared" si="966"/>
        <v>8.2765016738611177</v>
      </c>
      <c r="BI1360" s="360">
        <f t="shared" si="966"/>
        <v>15.834282515009278</v>
      </c>
      <c r="BJ1360" s="360">
        <f t="shared" si="966"/>
        <v>12.964629777649918</v>
      </c>
      <c r="BK1360" s="360">
        <f t="shared" si="966"/>
        <v>11.348822686992095</v>
      </c>
      <c r="BL1360" s="360">
        <f t="shared" si="966"/>
        <v>5.6417264114782704</v>
      </c>
      <c r="BM1360" s="360">
        <f t="shared" si="966"/>
        <v>12.984858424159066</v>
      </c>
      <c r="BN1360" s="360">
        <f t="shared" si="966"/>
        <v>6.8255454733580638</v>
      </c>
      <c r="BO1360" s="360">
        <f t="shared" si="966"/>
        <v>15.146572436896133</v>
      </c>
      <c r="BP1360" s="360">
        <f t="shared" si="966"/>
        <v>12.510991887547073</v>
      </c>
      <c r="BQ1360" s="360">
        <f t="shared" si="966"/>
        <v>14.123956696258269</v>
      </c>
      <c r="BR1360" s="360">
        <f t="shared" si="966"/>
        <v>9.0166144479852655</v>
      </c>
      <c r="BS1360" s="360">
        <f t="shared" si="966"/>
        <v>14.606979266793198</v>
      </c>
      <c r="BT1360" s="360">
        <f t="shared" si="966"/>
        <v>8.1924949237796056</v>
      </c>
      <c r="BU1360" s="360">
        <f t="shared" si="966"/>
        <v>15.504740431449733</v>
      </c>
      <c r="BV1360" s="360">
        <f t="shared" si="966"/>
        <v>14.356547557278269</v>
      </c>
      <c r="BW1360" s="418">
        <f t="shared" ref="BW1360:BW1423" si="967">SUM(C1360:BV1360)</f>
        <v>716.96991151971577</v>
      </c>
    </row>
    <row r="1361" spans="1:75" x14ac:dyDescent="0.25">
      <c r="BW1361" s="224">
        <f t="shared" si="967"/>
        <v>0</v>
      </c>
    </row>
    <row r="1362" spans="1:75" x14ac:dyDescent="0.25">
      <c r="A1362" s="636" t="s">
        <v>1084</v>
      </c>
      <c r="BW1362" s="224">
        <f t="shared" si="967"/>
        <v>0</v>
      </c>
    </row>
    <row r="1363" spans="1:75" x14ac:dyDescent="0.25">
      <c r="A1363" s="180" t="s">
        <v>1079</v>
      </c>
      <c r="O1363" s="249">
        <f>N1367</f>
        <v>0</v>
      </c>
      <c r="P1363" s="249">
        <f t="shared" ref="P1363:BV1363" si="968">O1367</f>
        <v>50203455.478296511</v>
      </c>
      <c r="Q1363" s="249">
        <f t="shared" si="968"/>
        <v>35962017.424968071</v>
      </c>
      <c r="R1363" s="249">
        <f t="shared" si="968"/>
        <v>30890970.621780038</v>
      </c>
      <c r="S1363" s="249">
        <f t="shared" si="968"/>
        <v>14517329.30002467</v>
      </c>
      <c r="T1363" s="249">
        <f t="shared" si="968"/>
        <v>41686758.139743254</v>
      </c>
      <c r="U1363" s="249">
        <f t="shared" si="968"/>
        <v>29140803.50429026</v>
      </c>
      <c r="V1363" s="249">
        <f t="shared" si="968"/>
        <v>41268701.308505073</v>
      </c>
      <c r="W1363" s="249">
        <f t="shared" si="968"/>
        <v>21235857.767039001</v>
      </c>
      <c r="X1363" s="249">
        <f t="shared" si="968"/>
        <v>35398405.27586139</v>
      </c>
      <c r="Y1363" s="249">
        <f t="shared" si="968"/>
        <v>19989919.671481021</v>
      </c>
      <c r="Z1363" s="249">
        <f t="shared" si="968"/>
        <v>28749275.5878888</v>
      </c>
      <c r="AA1363" s="249">
        <f t="shared" si="968"/>
        <v>20329222.594760362</v>
      </c>
      <c r="AB1363" s="249">
        <f t="shared" si="968"/>
        <v>13212534.241047546</v>
      </c>
      <c r="AC1363" s="249">
        <f t="shared" si="968"/>
        <v>7562458.1555865556</v>
      </c>
      <c r="AD1363" s="249">
        <f t="shared" si="968"/>
        <v>18307963.229293771</v>
      </c>
      <c r="AE1363" s="249">
        <f t="shared" si="968"/>
        <v>8343006.9550062381</v>
      </c>
      <c r="AF1363" s="249">
        <f t="shared" si="968"/>
        <v>18641561.483387716</v>
      </c>
      <c r="AG1363" s="249">
        <f t="shared" si="968"/>
        <v>18062105.527054023</v>
      </c>
      <c r="AH1363" s="249">
        <f t="shared" si="968"/>
        <v>21038313.862654235</v>
      </c>
      <c r="AI1363" s="249">
        <f t="shared" si="968"/>
        <v>11969683.21962087</v>
      </c>
      <c r="AJ1363" s="249">
        <f t="shared" si="968"/>
        <v>17782761.600944404</v>
      </c>
      <c r="AK1363" s="249">
        <f t="shared" si="968"/>
        <v>10740027.979678219</v>
      </c>
      <c r="AL1363" s="249">
        <f t="shared" si="968"/>
        <v>26850756.688786969</v>
      </c>
      <c r="AM1363" s="249">
        <f t="shared" si="968"/>
        <v>25727228.280522153</v>
      </c>
      <c r="AN1363" s="249">
        <f t="shared" si="968"/>
        <v>15313892.368917078</v>
      </c>
      <c r="AO1363" s="249">
        <f t="shared" si="968"/>
        <v>8106129.8063826673</v>
      </c>
      <c r="AP1363" s="249">
        <f t="shared" si="968"/>
        <v>13622390.829917895</v>
      </c>
      <c r="AQ1363" s="249">
        <f t="shared" si="968"/>
        <v>6465607.8366393698</v>
      </c>
      <c r="AR1363" s="249">
        <f t="shared" si="968"/>
        <v>22711952.004559588</v>
      </c>
      <c r="AS1363" s="249">
        <f t="shared" si="968"/>
        <v>17538834.539665811</v>
      </c>
      <c r="AT1363" s="249">
        <f t="shared" si="968"/>
        <v>15261503.28572299</v>
      </c>
      <c r="AU1363" s="249">
        <f t="shared" si="968"/>
        <v>8870064.1487171575</v>
      </c>
      <c r="AV1363" s="249">
        <f t="shared" si="968"/>
        <v>17813776.716589589</v>
      </c>
      <c r="AW1363" s="249">
        <f t="shared" si="968"/>
        <v>10651091.233897181</v>
      </c>
      <c r="AX1363" s="249">
        <f t="shared" si="968"/>
        <v>16488095.903105207</v>
      </c>
      <c r="AY1363" s="249">
        <f t="shared" si="968"/>
        <v>17395228.801301248</v>
      </c>
      <c r="AZ1363" s="249">
        <f t="shared" si="968"/>
        <v>19021451.630259108</v>
      </c>
      <c r="BA1363" s="249">
        <f t="shared" si="968"/>
        <v>10786992.631620862</v>
      </c>
      <c r="BB1363" s="249">
        <f t="shared" si="968"/>
        <v>17193932.974846434</v>
      </c>
      <c r="BC1363" s="249">
        <f t="shared" si="968"/>
        <v>8297595.0330233946</v>
      </c>
      <c r="BD1363" s="249">
        <f t="shared" si="968"/>
        <v>21751920.923368696</v>
      </c>
      <c r="BE1363" s="249">
        <f t="shared" si="968"/>
        <v>16854689.720557839</v>
      </c>
      <c r="BF1363" s="249">
        <f t="shared" si="968"/>
        <v>19051554.142832398</v>
      </c>
      <c r="BG1363" s="249">
        <f t="shared" si="968"/>
        <v>10963642.233300064</v>
      </c>
      <c r="BH1363" s="249">
        <f t="shared" si="968"/>
        <v>19139786.736530375</v>
      </c>
      <c r="BI1363" s="249">
        <f t="shared" si="968"/>
        <v>10677687.96855583</v>
      </c>
      <c r="BJ1363" s="249">
        <f t="shared" si="968"/>
        <v>23374291.675847456</v>
      </c>
      <c r="BK1363" s="249">
        <f t="shared" si="968"/>
        <v>18795718.105488375</v>
      </c>
      <c r="BL1363" s="249">
        <f t="shared" si="968"/>
        <v>16221202.219966743</v>
      </c>
      <c r="BM1363" s="249">
        <f t="shared" si="968"/>
        <v>8015843.6578697953</v>
      </c>
      <c r="BN1363" s="249">
        <f t="shared" si="968"/>
        <v>15734039.700079851</v>
      </c>
      <c r="BO1363" s="249">
        <f t="shared" si="968"/>
        <v>8270664.1801118571</v>
      </c>
      <c r="BP1363" s="249">
        <f t="shared" si="968"/>
        <v>22279556.233323939</v>
      </c>
      <c r="BQ1363" s="249">
        <f t="shared" si="968"/>
        <v>19014225.552996214</v>
      </c>
      <c r="BR1363" s="249">
        <f t="shared" si="968"/>
        <v>16834449.741396684</v>
      </c>
      <c r="BS1363" s="249">
        <f t="shared" si="968"/>
        <v>10746970.273731541</v>
      </c>
      <c r="BT1363" s="249">
        <f t="shared" si="968"/>
        <v>19840760.24841512</v>
      </c>
      <c r="BU1363" s="249">
        <f t="shared" si="968"/>
        <v>11145303.934571816</v>
      </c>
      <c r="BV1363" s="249">
        <f t="shared" si="968"/>
        <v>17579260.416622821</v>
      </c>
      <c r="BW1363" s="224">
        <f t="shared" si="967"/>
        <v>1099441225.3089542</v>
      </c>
    </row>
    <row r="1364" spans="1:75" x14ac:dyDescent="0.25">
      <c r="A1364" s="180" t="s">
        <v>1080</v>
      </c>
      <c r="O1364" s="249">
        <f t="shared" ref="O1364:AT1364" si="969">O967</f>
        <v>110447602.05225232</v>
      </c>
      <c r="P1364" s="249">
        <f t="shared" si="969"/>
        <v>0</v>
      </c>
      <c r="Q1364" s="249">
        <f t="shared" si="969"/>
        <v>31998117.94294801</v>
      </c>
      <c r="R1364" s="249">
        <f t="shared" si="969"/>
        <v>1047153.8382742369</v>
      </c>
      <c r="S1364" s="249">
        <f t="shared" si="969"/>
        <v>77193538.607410476</v>
      </c>
      <c r="T1364" s="249">
        <f t="shared" si="969"/>
        <v>22423009.569695313</v>
      </c>
      <c r="U1364" s="249">
        <f t="shared" si="969"/>
        <v>61650339.374420881</v>
      </c>
      <c r="V1364" s="249">
        <f t="shared" si="969"/>
        <v>0</v>
      </c>
      <c r="W1364" s="249">
        <f t="shared" si="969"/>
        <v>56640633.839856043</v>
      </c>
      <c r="X1364" s="249">
        <f t="shared" si="969"/>
        <v>8579418.0013968647</v>
      </c>
      <c r="Y1364" s="249">
        <f t="shared" si="969"/>
        <v>43258486.621874332</v>
      </c>
      <c r="Z1364" s="249">
        <f t="shared" si="969"/>
        <v>15975014.120584</v>
      </c>
      <c r="AA1364" s="249">
        <f t="shared" si="969"/>
        <v>9398979.4475966226</v>
      </c>
      <c r="AB1364" s="249">
        <f t="shared" si="969"/>
        <v>3802996.6090222024</v>
      </c>
      <c r="AC1364" s="249">
        <f t="shared" si="969"/>
        <v>33630459.110324427</v>
      </c>
      <c r="AD1364" s="249">
        <f t="shared" si="969"/>
        <v>463802.41947026807</v>
      </c>
      <c r="AE1364" s="249">
        <f t="shared" si="969"/>
        <v>33600506.382616125</v>
      </c>
      <c r="AF1364" s="249">
        <f t="shared" si="969"/>
        <v>21998175.95248384</v>
      </c>
      <c r="AG1364" s="249">
        <f t="shared" si="969"/>
        <v>29274100.663918007</v>
      </c>
      <c r="AH1364" s="249">
        <f t="shared" si="969"/>
        <v>0</v>
      </c>
      <c r="AI1364" s="249">
        <f t="shared" si="969"/>
        <v>28041530.382504035</v>
      </c>
      <c r="AJ1364" s="249">
        <f t="shared" si="969"/>
        <v>6382301.3533315901</v>
      </c>
      <c r="AK1364" s="249">
        <f t="shared" si="969"/>
        <v>49674174.570092469</v>
      </c>
      <c r="AL1364" s="249">
        <f t="shared" si="969"/>
        <v>31035506.942387864</v>
      </c>
      <c r="AM1364" s="249">
        <f t="shared" si="969"/>
        <v>7256539.8986838628</v>
      </c>
      <c r="AN1364" s="249">
        <f t="shared" si="969"/>
        <v>2145464.1371378954</v>
      </c>
      <c r="AO1364" s="249">
        <f t="shared" si="969"/>
        <v>21234404.288825102</v>
      </c>
      <c r="AP1364" s="249">
        <f t="shared" si="969"/>
        <v>303533.74130536331</v>
      </c>
      <c r="AQ1364" s="249">
        <f t="shared" si="969"/>
        <v>42452442.634719744</v>
      </c>
      <c r="AR1364" s="249">
        <f t="shared" si="969"/>
        <v>15063999.311643699</v>
      </c>
      <c r="AS1364" s="249">
        <f t="shared" si="969"/>
        <v>15332095.614199094</v>
      </c>
      <c r="AT1364" s="249">
        <f t="shared" si="969"/>
        <v>0</v>
      </c>
      <c r="AU1364" s="249">
        <f t="shared" ref="AU1364:BV1364" si="970">AU967</f>
        <v>29498070.317783494</v>
      </c>
      <c r="AV1364" s="249">
        <f t="shared" si="970"/>
        <v>5127035.1718043434</v>
      </c>
      <c r="AW1364" s="249">
        <f t="shared" si="970"/>
        <v>24861730.711252492</v>
      </c>
      <c r="AX1364" s="249">
        <f t="shared" si="970"/>
        <v>20978550.745851323</v>
      </c>
      <c r="AY1364" s="249">
        <f t="shared" si="970"/>
        <v>22761169.084801313</v>
      </c>
      <c r="AZ1364" s="249">
        <f t="shared" si="970"/>
        <v>0</v>
      </c>
      <c r="BA1364" s="249">
        <f t="shared" si="970"/>
        <v>25511310.31527717</v>
      </c>
      <c r="BB1364" s="249">
        <f t="shared" si="970"/>
        <v>323212.09486962104</v>
      </c>
      <c r="BC1364" s="249">
        <f t="shared" si="970"/>
        <v>37623126.916310526</v>
      </c>
      <c r="BD1364" s="249">
        <f t="shared" si="970"/>
        <v>13830201.820031188</v>
      </c>
      <c r="BE1364" s="249">
        <f t="shared" si="970"/>
        <v>23365257.914310563</v>
      </c>
      <c r="BF1364" s="249">
        <f t="shared" si="970"/>
        <v>0</v>
      </c>
      <c r="BG1364" s="249">
        <f t="shared" si="970"/>
        <v>29442574.210486282</v>
      </c>
      <c r="BH1364" s="249">
        <f t="shared" si="970"/>
        <v>3401998.9748652726</v>
      </c>
      <c r="BI1364" s="249">
        <f t="shared" si="970"/>
        <v>38668038.902677692</v>
      </c>
      <c r="BJ1364" s="249">
        <f t="shared" si="970"/>
        <v>16305557.657961341</v>
      </c>
      <c r="BK1364" s="249">
        <f t="shared" si="970"/>
        <v>14805343.635871308</v>
      </c>
      <c r="BL1364" s="249">
        <f t="shared" si="970"/>
        <v>383045.35704926454</v>
      </c>
      <c r="BM1364" s="249">
        <f t="shared" si="970"/>
        <v>24576095.720867045</v>
      </c>
      <c r="BN1364" s="249">
        <f t="shared" si="970"/>
        <v>0</v>
      </c>
      <c r="BO1364" s="249">
        <f t="shared" si="970"/>
        <v>37879845.160344876</v>
      </c>
      <c r="BP1364" s="249">
        <f t="shared" si="970"/>
        <v>17107053.840739641</v>
      </c>
      <c r="BQ1364" s="249">
        <f t="shared" si="970"/>
        <v>15857134.625611201</v>
      </c>
      <c r="BR1364" s="249">
        <f t="shared" si="970"/>
        <v>0</v>
      </c>
      <c r="BS1364" s="249">
        <f t="shared" si="970"/>
        <v>30351747.383699775</v>
      </c>
      <c r="BT1364" s="249">
        <f t="shared" si="970"/>
        <v>3245940.758912208</v>
      </c>
      <c r="BU1364" s="249">
        <f t="shared" si="970"/>
        <v>25268878.357004032</v>
      </c>
      <c r="BV1364" s="249">
        <f t="shared" si="970"/>
        <v>18595578.147005197</v>
      </c>
      <c r="BW1364" s="224">
        <f t="shared" si="967"/>
        <v>1260072825.2543621</v>
      </c>
    </row>
    <row r="1365" spans="1:75" x14ac:dyDescent="0.25">
      <c r="A1365" s="180" t="s">
        <v>1081</v>
      </c>
      <c r="O1365" s="249">
        <f>O1363+O1364</f>
        <v>110447602.05225232</v>
      </c>
      <c r="P1365" s="249">
        <f t="shared" ref="P1365:BV1365" si="971">P1363+P1364</f>
        <v>50203455.478296511</v>
      </c>
      <c r="Q1365" s="249">
        <f t="shared" si="971"/>
        <v>67960135.367916077</v>
      </c>
      <c r="R1365" s="249">
        <f t="shared" si="971"/>
        <v>31938124.460054275</v>
      </c>
      <c r="S1365" s="249">
        <f t="shared" si="971"/>
        <v>91710867.907435149</v>
      </c>
      <c r="T1365" s="249">
        <f t="shared" si="971"/>
        <v>64109767.709438562</v>
      </c>
      <c r="U1365" s="249">
        <f t="shared" si="971"/>
        <v>90791142.878711134</v>
      </c>
      <c r="V1365" s="249">
        <f t="shared" si="971"/>
        <v>41268701.308505073</v>
      </c>
      <c r="W1365" s="249">
        <f t="shared" si="971"/>
        <v>77876491.606895044</v>
      </c>
      <c r="X1365" s="249">
        <f t="shared" si="971"/>
        <v>43977823.277258255</v>
      </c>
      <c r="Y1365" s="249">
        <f t="shared" si="971"/>
        <v>63248406.293355353</v>
      </c>
      <c r="Z1365" s="249">
        <f t="shared" si="971"/>
        <v>44724289.708472803</v>
      </c>
      <c r="AA1365" s="249">
        <f t="shared" si="971"/>
        <v>29728202.042356983</v>
      </c>
      <c r="AB1365" s="249">
        <f t="shared" si="971"/>
        <v>17015530.85006975</v>
      </c>
      <c r="AC1365" s="249">
        <f t="shared" si="971"/>
        <v>41192917.265910983</v>
      </c>
      <c r="AD1365" s="249">
        <f t="shared" si="971"/>
        <v>18771765.64876404</v>
      </c>
      <c r="AE1365" s="249">
        <f t="shared" si="971"/>
        <v>41943513.337622359</v>
      </c>
      <c r="AF1365" s="249">
        <f t="shared" si="971"/>
        <v>40639737.435871556</v>
      </c>
      <c r="AG1365" s="249">
        <f t="shared" si="971"/>
        <v>47336206.19097203</v>
      </c>
      <c r="AH1365" s="249">
        <f t="shared" si="971"/>
        <v>21038313.862654235</v>
      </c>
      <c r="AI1365" s="249">
        <f t="shared" si="971"/>
        <v>40011213.602124907</v>
      </c>
      <c r="AJ1365" s="249">
        <f t="shared" si="971"/>
        <v>24165062.954275995</v>
      </c>
      <c r="AK1365" s="249">
        <f t="shared" si="971"/>
        <v>60414202.549770691</v>
      </c>
      <c r="AL1365" s="249">
        <f t="shared" si="971"/>
        <v>57886263.631174833</v>
      </c>
      <c r="AM1365" s="249">
        <f t="shared" si="971"/>
        <v>32983768.179206014</v>
      </c>
      <c r="AN1365" s="249">
        <f t="shared" si="971"/>
        <v>17459356.506054975</v>
      </c>
      <c r="AO1365" s="249">
        <f t="shared" si="971"/>
        <v>29340534.095207769</v>
      </c>
      <c r="AP1365" s="249">
        <f t="shared" si="971"/>
        <v>13925924.571223257</v>
      </c>
      <c r="AQ1365" s="249">
        <f t="shared" si="971"/>
        <v>48918050.471359111</v>
      </c>
      <c r="AR1365" s="249">
        <f t="shared" si="971"/>
        <v>37775951.316203289</v>
      </c>
      <c r="AS1365" s="249">
        <f t="shared" si="971"/>
        <v>32870930.153864905</v>
      </c>
      <c r="AT1365" s="249">
        <f t="shared" si="971"/>
        <v>15261503.28572299</v>
      </c>
      <c r="AU1365" s="249">
        <f t="shared" si="971"/>
        <v>38368134.466500655</v>
      </c>
      <c r="AV1365" s="249">
        <f t="shared" si="971"/>
        <v>22940811.888393931</v>
      </c>
      <c r="AW1365" s="249">
        <f t="shared" si="971"/>
        <v>35512821.945149675</v>
      </c>
      <c r="AX1365" s="249">
        <f t="shared" si="971"/>
        <v>37466646.64895653</v>
      </c>
      <c r="AY1365" s="249">
        <f t="shared" si="971"/>
        <v>40156397.886102557</v>
      </c>
      <c r="AZ1365" s="249">
        <f t="shared" si="971"/>
        <v>19021451.630259108</v>
      </c>
      <c r="BA1365" s="249">
        <f t="shared" si="971"/>
        <v>36298302.946898028</v>
      </c>
      <c r="BB1365" s="249">
        <f t="shared" si="971"/>
        <v>17517145.069716055</v>
      </c>
      <c r="BC1365" s="249">
        <f t="shared" si="971"/>
        <v>45920721.949333921</v>
      </c>
      <c r="BD1365" s="249">
        <f t="shared" si="971"/>
        <v>35582122.743399888</v>
      </c>
      <c r="BE1365" s="249">
        <f t="shared" si="971"/>
        <v>40219947.634868398</v>
      </c>
      <c r="BF1365" s="249">
        <f t="shared" si="971"/>
        <v>19051554.142832398</v>
      </c>
      <c r="BG1365" s="249">
        <f t="shared" si="971"/>
        <v>40406216.443786345</v>
      </c>
      <c r="BH1365" s="249">
        <f t="shared" si="971"/>
        <v>22541785.711395647</v>
      </c>
      <c r="BI1365" s="249">
        <f t="shared" si="971"/>
        <v>49345726.871233523</v>
      </c>
      <c r="BJ1365" s="249">
        <f t="shared" si="971"/>
        <v>39679849.333808795</v>
      </c>
      <c r="BK1365" s="249">
        <f t="shared" si="971"/>
        <v>33601061.741359681</v>
      </c>
      <c r="BL1365" s="249">
        <f t="shared" si="971"/>
        <v>16604247.577016007</v>
      </c>
      <c r="BM1365" s="249">
        <f t="shared" si="971"/>
        <v>32591939.378736839</v>
      </c>
      <c r="BN1365" s="249">
        <f t="shared" si="971"/>
        <v>15734039.700079851</v>
      </c>
      <c r="BO1365" s="249">
        <f t="shared" si="971"/>
        <v>46150509.340456732</v>
      </c>
      <c r="BP1365" s="249">
        <f t="shared" si="971"/>
        <v>39386610.074063584</v>
      </c>
      <c r="BQ1365" s="249">
        <f t="shared" si="971"/>
        <v>34871360.178607419</v>
      </c>
      <c r="BR1365" s="249">
        <f t="shared" si="971"/>
        <v>16834449.741396684</v>
      </c>
      <c r="BS1365" s="249">
        <f t="shared" si="971"/>
        <v>41098717.657431319</v>
      </c>
      <c r="BT1365" s="249">
        <f t="shared" si="971"/>
        <v>23086701.007327329</v>
      </c>
      <c r="BU1365" s="249">
        <f t="shared" si="971"/>
        <v>36414182.291575849</v>
      </c>
      <c r="BV1365" s="249">
        <f t="shared" si="971"/>
        <v>36174838.563628018</v>
      </c>
      <c r="BW1365" s="224">
        <f t="shared" si="967"/>
        <v>2359514050.5633168</v>
      </c>
    </row>
    <row r="1366" spans="1:75" x14ac:dyDescent="0.25">
      <c r="A1366" s="180" t="s">
        <v>1082</v>
      </c>
      <c r="O1366" s="249">
        <f>(O1365/O1358)*O1359</f>
        <v>60244146.573955812</v>
      </c>
      <c r="P1366" s="249">
        <f t="shared" ref="P1366:BV1366" si="972">(P1365/P1358)*P1359</f>
        <v>14241438.053328441</v>
      </c>
      <c r="Q1366" s="249">
        <f t="shared" si="972"/>
        <v>37069164.746136039</v>
      </c>
      <c r="R1366" s="249">
        <f t="shared" si="972"/>
        <v>17420795.160029605</v>
      </c>
      <c r="S1366" s="249">
        <f t="shared" si="972"/>
        <v>50024109.767691895</v>
      </c>
      <c r="T1366" s="249">
        <f t="shared" si="972"/>
        <v>34968964.205148302</v>
      </c>
      <c r="U1366" s="249">
        <f t="shared" si="972"/>
        <v>49522441.570206061</v>
      </c>
      <c r="V1366" s="249">
        <f t="shared" si="972"/>
        <v>20032843.541466072</v>
      </c>
      <c r="W1366" s="249">
        <f t="shared" si="972"/>
        <v>42478086.331033655</v>
      </c>
      <c r="X1366" s="249">
        <f t="shared" si="972"/>
        <v>23987903.605777234</v>
      </c>
      <c r="Y1366" s="249">
        <f t="shared" si="972"/>
        <v>34499130.705466554</v>
      </c>
      <c r="Z1366" s="249">
        <f t="shared" si="972"/>
        <v>24395067.113712441</v>
      </c>
      <c r="AA1366" s="249">
        <f t="shared" si="972"/>
        <v>16515667.801309437</v>
      </c>
      <c r="AB1366" s="249">
        <f t="shared" si="972"/>
        <v>9453072.6944831945</v>
      </c>
      <c r="AC1366" s="249">
        <f t="shared" si="972"/>
        <v>22884954.036617212</v>
      </c>
      <c r="AD1366" s="249">
        <f t="shared" si="972"/>
        <v>10428758.693757802</v>
      </c>
      <c r="AE1366" s="249">
        <f t="shared" si="972"/>
        <v>23301951.854234643</v>
      </c>
      <c r="AF1366" s="249">
        <f t="shared" si="972"/>
        <v>22577631.908817533</v>
      </c>
      <c r="AG1366" s="249">
        <f t="shared" si="972"/>
        <v>26297892.328317795</v>
      </c>
      <c r="AH1366" s="249">
        <f t="shared" si="972"/>
        <v>9068630.6430333648</v>
      </c>
      <c r="AI1366" s="249">
        <f t="shared" si="972"/>
        <v>22228452.001180504</v>
      </c>
      <c r="AJ1366" s="249">
        <f t="shared" si="972"/>
        <v>13425034.974597776</v>
      </c>
      <c r="AK1366" s="249">
        <f t="shared" si="972"/>
        <v>33563445.860983722</v>
      </c>
      <c r="AL1366" s="249">
        <f t="shared" si="972"/>
        <v>32159035.35065268</v>
      </c>
      <c r="AM1366" s="249">
        <f t="shared" si="972"/>
        <v>17669875.810288936</v>
      </c>
      <c r="AN1366" s="249">
        <f t="shared" si="972"/>
        <v>9353226.6996723078</v>
      </c>
      <c r="AO1366" s="249">
        <f t="shared" si="972"/>
        <v>15718143.265289875</v>
      </c>
      <c r="AP1366" s="249">
        <f t="shared" si="972"/>
        <v>7460316.7345838873</v>
      </c>
      <c r="AQ1366" s="249">
        <f t="shared" si="972"/>
        <v>26206098.466799524</v>
      </c>
      <c r="AR1366" s="249">
        <f t="shared" si="972"/>
        <v>20237116.776537478</v>
      </c>
      <c r="AS1366" s="249">
        <f t="shared" si="972"/>
        <v>17609426.868141916</v>
      </c>
      <c r="AT1366" s="249">
        <f t="shared" si="972"/>
        <v>6391439.1370058311</v>
      </c>
      <c r="AU1366" s="249">
        <f t="shared" si="972"/>
        <v>20554357.749911066</v>
      </c>
      <c r="AV1366" s="249">
        <f t="shared" si="972"/>
        <v>12289720.65449675</v>
      </c>
      <c r="AW1366" s="249">
        <f t="shared" si="972"/>
        <v>19024726.042044468</v>
      </c>
      <c r="AX1366" s="249">
        <f t="shared" si="972"/>
        <v>20071417.847655281</v>
      </c>
      <c r="AY1366" s="249">
        <f t="shared" si="972"/>
        <v>21134946.255843449</v>
      </c>
      <c r="AZ1366" s="249">
        <f t="shared" si="972"/>
        <v>8234458.9986382471</v>
      </c>
      <c r="BA1366" s="249">
        <f t="shared" si="972"/>
        <v>19104369.972051594</v>
      </c>
      <c r="BB1366" s="249">
        <f t="shared" si="972"/>
        <v>9219550.0366926603</v>
      </c>
      <c r="BC1366" s="249">
        <f t="shared" si="972"/>
        <v>24168801.025965225</v>
      </c>
      <c r="BD1366" s="249">
        <f t="shared" si="972"/>
        <v>18727433.02284205</v>
      </c>
      <c r="BE1366" s="249">
        <f t="shared" si="972"/>
        <v>21168393.492036</v>
      </c>
      <c r="BF1366" s="249">
        <f t="shared" si="972"/>
        <v>8087911.9095323337</v>
      </c>
      <c r="BG1366" s="249">
        <f t="shared" si="972"/>
        <v>21266429.707255971</v>
      </c>
      <c r="BH1366" s="249">
        <f t="shared" si="972"/>
        <v>11864097.742839817</v>
      </c>
      <c r="BI1366" s="249">
        <f t="shared" si="972"/>
        <v>25971435.195386067</v>
      </c>
      <c r="BJ1366" s="249">
        <f t="shared" si="972"/>
        <v>20884131.22832042</v>
      </c>
      <c r="BK1366" s="249">
        <f t="shared" si="972"/>
        <v>17379859.521392938</v>
      </c>
      <c r="BL1366" s="249">
        <f t="shared" si="972"/>
        <v>8588403.9191462118</v>
      </c>
      <c r="BM1366" s="249">
        <f t="shared" si="972"/>
        <v>16857899.678656988</v>
      </c>
      <c r="BN1366" s="249">
        <f t="shared" si="972"/>
        <v>7463375.5199679937</v>
      </c>
      <c r="BO1366" s="249">
        <f t="shared" si="972"/>
        <v>23870953.107132792</v>
      </c>
      <c r="BP1366" s="249">
        <f t="shared" si="972"/>
        <v>20372384.52106737</v>
      </c>
      <c r="BQ1366" s="249">
        <f t="shared" si="972"/>
        <v>18036910.437210735</v>
      </c>
      <c r="BR1366" s="249">
        <f t="shared" si="972"/>
        <v>6087479.4676651442</v>
      </c>
      <c r="BS1366" s="249">
        <f t="shared" si="972"/>
        <v>21257957.409016199</v>
      </c>
      <c r="BT1366" s="249">
        <f t="shared" si="972"/>
        <v>11941397.072755514</v>
      </c>
      <c r="BU1366" s="249">
        <f t="shared" si="972"/>
        <v>18834921.874953028</v>
      </c>
      <c r="BV1366" s="249">
        <f t="shared" si="972"/>
        <v>18711123.394980013</v>
      </c>
      <c r="BW1366" s="224">
        <f t="shared" si="967"/>
        <v>1242609110.0857139</v>
      </c>
    </row>
    <row r="1367" spans="1:75" x14ac:dyDescent="0.25">
      <c r="A1367" s="180" t="s">
        <v>1083</v>
      </c>
      <c r="O1367" s="249">
        <f>O1365-O1366</f>
        <v>50203455.478296511</v>
      </c>
      <c r="P1367" s="249">
        <f t="shared" ref="P1367:BV1367" si="973">P1365-P1366</f>
        <v>35962017.424968071</v>
      </c>
      <c r="Q1367" s="249">
        <f t="shared" si="973"/>
        <v>30890970.621780038</v>
      </c>
      <c r="R1367" s="249">
        <f t="shared" si="973"/>
        <v>14517329.30002467</v>
      </c>
      <c r="S1367" s="249">
        <f t="shared" si="973"/>
        <v>41686758.139743254</v>
      </c>
      <c r="T1367" s="249">
        <f t="shared" si="973"/>
        <v>29140803.50429026</v>
      </c>
      <c r="U1367" s="249">
        <f t="shared" si="973"/>
        <v>41268701.308505073</v>
      </c>
      <c r="V1367" s="249">
        <f t="shared" si="973"/>
        <v>21235857.767039001</v>
      </c>
      <c r="W1367" s="249">
        <f t="shared" si="973"/>
        <v>35398405.27586139</v>
      </c>
      <c r="X1367" s="249">
        <f t="shared" si="973"/>
        <v>19989919.671481021</v>
      </c>
      <c r="Y1367" s="249">
        <f t="shared" si="973"/>
        <v>28749275.5878888</v>
      </c>
      <c r="Z1367" s="249">
        <f t="shared" si="973"/>
        <v>20329222.594760362</v>
      </c>
      <c r="AA1367" s="249">
        <f t="shared" si="973"/>
        <v>13212534.241047546</v>
      </c>
      <c r="AB1367" s="249">
        <f t="shared" si="973"/>
        <v>7562458.1555865556</v>
      </c>
      <c r="AC1367" s="249">
        <f t="shared" si="973"/>
        <v>18307963.229293771</v>
      </c>
      <c r="AD1367" s="249">
        <f t="shared" si="973"/>
        <v>8343006.9550062381</v>
      </c>
      <c r="AE1367" s="249">
        <f t="shared" si="973"/>
        <v>18641561.483387716</v>
      </c>
      <c r="AF1367" s="249">
        <f t="shared" si="973"/>
        <v>18062105.527054023</v>
      </c>
      <c r="AG1367" s="249">
        <f t="shared" si="973"/>
        <v>21038313.862654235</v>
      </c>
      <c r="AH1367" s="249">
        <f t="shared" si="973"/>
        <v>11969683.21962087</v>
      </c>
      <c r="AI1367" s="249">
        <f t="shared" si="973"/>
        <v>17782761.600944404</v>
      </c>
      <c r="AJ1367" s="249">
        <f t="shared" si="973"/>
        <v>10740027.979678219</v>
      </c>
      <c r="AK1367" s="249">
        <f t="shared" si="973"/>
        <v>26850756.688786969</v>
      </c>
      <c r="AL1367" s="249">
        <f t="shared" si="973"/>
        <v>25727228.280522153</v>
      </c>
      <c r="AM1367" s="249">
        <f t="shared" si="973"/>
        <v>15313892.368917078</v>
      </c>
      <c r="AN1367" s="249">
        <f t="shared" si="973"/>
        <v>8106129.8063826673</v>
      </c>
      <c r="AO1367" s="249">
        <f t="shared" si="973"/>
        <v>13622390.829917895</v>
      </c>
      <c r="AP1367" s="249">
        <f t="shared" si="973"/>
        <v>6465607.8366393698</v>
      </c>
      <c r="AQ1367" s="249">
        <f t="shared" si="973"/>
        <v>22711952.004559588</v>
      </c>
      <c r="AR1367" s="249">
        <f t="shared" si="973"/>
        <v>17538834.539665811</v>
      </c>
      <c r="AS1367" s="249">
        <f t="shared" si="973"/>
        <v>15261503.28572299</v>
      </c>
      <c r="AT1367" s="249">
        <f t="shared" si="973"/>
        <v>8870064.1487171575</v>
      </c>
      <c r="AU1367" s="249">
        <f t="shared" si="973"/>
        <v>17813776.716589589</v>
      </c>
      <c r="AV1367" s="249">
        <f t="shared" si="973"/>
        <v>10651091.233897181</v>
      </c>
      <c r="AW1367" s="249">
        <f t="shared" si="973"/>
        <v>16488095.903105207</v>
      </c>
      <c r="AX1367" s="249">
        <f t="shared" si="973"/>
        <v>17395228.801301248</v>
      </c>
      <c r="AY1367" s="249">
        <f t="shared" si="973"/>
        <v>19021451.630259108</v>
      </c>
      <c r="AZ1367" s="249">
        <f t="shared" si="973"/>
        <v>10786992.631620862</v>
      </c>
      <c r="BA1367" s="249">
        <f t="shared" si="973"/>
        <v>17193932.974846434</v>
      </c>
      <c r="BB1367" s="249">
        <f t="shared" si="973"/>
        <v>8297595.0330233946</v>
      </c>
      <c r="BC1367" s="249">
        <f t="shared" si="973"/>
        <v>21751920.923368696</v>
      </c>
      <c r="BD1367" s="249">
        <f t="shared" si="973"/>
        <v>16854689.720557839</v>
      </c>
      <c r="BE1367" s="249">
        <f t="shared" si="973"/>
        <v>19051554.142832398</v>
      </c>
      <c r="BF1367" s="249">
        <f t="shared" si="973"/>
        <v>10963642.233300064</v>
      </c>
      <c r="BG1367" s="249">
        <f t="shared" si="973"/>
        <v>19139786.736530375</v>
      </c>
      <c r="BH1367" s="249">
        <f t="shared" si="973"/>
        <v>10677687.96855583</v>
      </c>
      <c r="BI1367" s="249">
        <f t="shared" si="973"/>
        <v>23374291.675847456</v>
      </c>
      <c r="BJ1367" s="249">
        <f t="shared" si="973"/>
        <v>18795718.105488375</v>
      </c>
      <c r="BK1367" s="249">
        <f t="shared" si="973"/>
        <v>16221202.219966743</v>
      </c>
      <c r="BL1367" s="249">
        <f t="shared" si="973"/>
        <v>8015843.6578697953</v>
      </c>
      <c r="BM1367" s="249">
        <f t="shared" si="973"/>
        <v>15734039.700079851</v>
      </c>
      <c r="BN1367" s="249">
        <f t="shared" si="973"/>
        <v>8270664.1801118571</v>
      </c>
      <c r="BO1367" s="249">
        <f t="shared" si="973"/>
        <v>22279556.233323939</v>
      </c>
      <c r="BP1367" s="249">
        <f t="shared" si="973"/>
        <v>19014225.552996214</v>
      </c>
      <c r="BQ1367" s="249">
        <f t="shared" si="973"/>
        <v>16834449.741396684</v>
      </c>
      <c r="BR1367" s="249">
        <f t="shared" si="973"/>
        <v>10746970.273731541</v>
      </c>
      <c r="BS1367" s="249">
        <f t="shared" si="973"/>
        <v>19840760.24841512</v>
      </c>
      <c r="BT1367" s="249">
        <f t="shared" si="973"/>
        <v>11145303.934571816</v>
      </c>
      <c r="BU1367" s="249">
        <f t="shared" si="973"/>
        <v>17579260.416622821</v>
      </c>
      <c r="BV1367" s="249">
        <f t="shared" si="973"/>
        <v>17463715.168648005</v>
      </c>
      <c r="BW1367" s="224">
        <f t="shared" si="967"/>
        <v>1116904940.4776022</v>
      </c>
    </row>
    <row r="1368" spans="1:75" ht="16.5" thickBot="1" x14ac:dyDescent="0.3">
      <c r="BW1368" s="224">
        <f t="shared" si="967"/>
        <v>0</v>
      </c>
    </row>
    <row r="1369" spans="1:75" ht="16.5" thickBot="1" x14ac:dyDescent="0.3">
      <c r="A1369" s="384" t="s">
        <v>168</v>
      </c>
      <c r="BW1369" s="224">
        <f t="shared" si="967"/>
        <v>0</v>
      </c>
    </row>
    <row r="1370" spans="1:75" x14ac:dyDescent="0.25">
      <c r="A1370" s="636" t="s">
        <v>1078</v>
      </c>
      <c r="BW1370" s="224">
        <f t="shared" si="967"/>
        <v>0</v>
      </c>
    </row>
    <row r="1371" spans="1:75" x14ac:dyDescent="0.25">
      <c r="A1371" s="180" t="s">
        <v>1079</v>
      </c>
      <c r="O1371" s="180">
        <f t="shared" ref="O1371:AT1371" si="974">N813</f>
        <v>0</v>
      </c>
      <c r="P1371" s="180">
        <f t="shared" si="974"/>
        <v>55.255927151437334</v>
      </c>
      <c r="Q1371" s="180">
        <f t="shared" si="974"/>
        <v>49.398283643397335</v>
      </c>
      <c r="R1371" s="180">
        <f t="shared" si="974"/>
        <v>37.595285269277333</v>
      </c>
      <c r="S1371" s="180">
        <f t="shared" si="974"/>
        <v>31.044296512397334</v>
      </c>
      <c r="T1371" s="180">
        <f t="shared" si="974"/>
        <v>37.584269380433334</v>
      </c>
      <c r="U1371" s="180">
        <f t="shared" si="974"/>
        <v>69.696018251669329</v>
      </c>
      <c r="V1371" s="180">
        <f t="shared" si="974"/>
        <v>51.750957889829337</v>
      </c>
      <c r="W1371" s="180">
        <f t="shared" si="974"/>
        <v>50.88060014118934</v>
      </c>
      <c r="X1371" s="180">
        <f t="shared" si="974"/>
        <v>32.776285057835999</v>
      </c>
      <c r="Y1371" s="180">
        <f t="shared" si="974"/>
        <v>31.680892654605337</v>
      </c>
      <c r="Z1371" s="180">
        <f t="shared" si="974"/>
        <v>40.541518780433343</v>
      </c>
      <c r="AA1371" s="180">
        <f t="shared" si="974"/>
        <v>85.834433273278648</v>
      </c>
      <c r="AB1371" s="180">
        <f t="shared" si="974"/>
        <v>74.50378882535864</v>
      </c>
      <c r="AC1371" s="180">
        <f t="shared" si="974"/>
        <v>67.712512318978639</v>
      </c>
      <c r="AD1371" s="180">
        <f t="shared" si="974"/>
        <v>52.932929467018639</v>
      </c>
      <c r="AE1371" s="180">
        <f t="shared" si="974"/>
        <v>44.947362846718633</v>
      </c>
      <c r="AF1371" s="180">
        <f t="shared" si="974"/>
        <v>49.079967914687998</v>
      </c>
      <c r="AG1371" s="180">
        <f t="shared" si="974"/>
        <v>90.993136648319989</v>
      </c>
      <c r="AH1371" s="180">
        <f t="shared" si="974"/>
        <v>69.092679709739983</v>
      </c>
      <c r="AI1371" s="180">
        <f t="shared" si="974"/>
        <v>68.982106446839978</v>
      </c>
      <c r="AJ1371" s="180">
        <f t="shared" si="974"/>
        <v>42.542487225887996</v>
      </c>
      <c r="AK1371" s="180">
        <f t="shared" si="974"/>
        <v>40.766068050623993</v>
      </c>
      <c r="AL1371" s="180">
        <f t="shared" si="974"/>
        <v>52.35015003052802</v>
      </c>
      <c r="AM1371" s="180">
        <f t="shared" si="974"/>
        <v>111.96165643776001</v>
      </c>
      <c r="AN1371" s="180">
        <f t="shared" si="974"/>
        <v>111.96165643776001</v>
      </c>
      <c r="AO1371" s="180">
        <f t="shared" si="974"/>
        <v>111.96165643776001</v>
      </c>
      <c r="AP1371" s="180">
        <f t="shared" si="974"/>
        <v>98.754800455511997</v>
      </c>
      <c r="AQ1371" s="180">
        <f t="shared" si="974"/>
        <v>91.648357092053999</v>
      </c>
      <c r="AR1371" s="180">
        <f t="shared" si="974"/>
        <v>64.121903002115999</v>
      </c>
      <c r="AS1371" s="180">
        <f t="shared" si="974"/>
        <v>79.948320587472608</v>
      </c>
      <c r="AT1371" s="180">
        <f t="shared" si="974"/>
        <v>60.452772492090617</v>
      </c>
      <c r="AU1371" s="180">
        <f t="shared" ref="AU1371:BV1371" si="975">AT813</f>
        <v>60.452772492090617</v>
      </c>
      <c r="AV1371" s="180">
        <f t="shared" si="975"/>
        <v>37.261245967997404</v>
      </c>
      <c r="AW1371" s="180">
        <f t="shared" si="975"/>
        <v>35.731787780602197</v>
      </c>
      <c r="AX1371" s="180">
        <f t="shared" si="975"/>
        <v>45.911415435207005</v>
      </c>
      <c r="AY1371" s="180">
        <f t="shared" si="975"/>
        <v>98.358022448256619</v>
      </c>
      <c r="AZ1371" s="180">
        <f t="shared" si="975"/>
        <v>98.358022448256619</v>
      </c>
      <c r="BA1371" s="180">
        <f t="shared" si="975"/>
        <v>98.358022448256619</v>
      </c>
      <c r="BB1371" s="180">
        <f t="shared" si="975"/>
        <v>91.770232752696614</v>
      </c>
      <c r="BC1371" s="180">
        <f t="shared" si="975"/>
        <v>86.058068528940623</v>
      </c>
      <c r="BD1371" s="180">
        <f t="shared" si="975"/>
        <v>64.589966294556618</v>
      </c>
      <c r="BE1371" s="180">
        <f t="shared" si="975"/>
        <v>65.016990023776003</v>
      </c>
      <c r="BF1371" s="180">
        <f t="shared" si="975"/>
        <v>49.359335693211996</v>
      </c>
      <c r="BG1371" s="180">
        <f t="shared" si="975"/>
        <v>48.964856775964002</v>
      </c>
      <c r="BH1371" s="180">
        <f t="shared" si="975"/>
        <v>30.478124959133602</v>
      </c>
      <c r="BI1371" s="180">
        <f t="shared" si="975"/>
        <v>29.321098133082</v>
      </c>
      <c r="BJ1371" s="180">
        <f t="shared" si="975"/>
        <v>37.592978883163212</v>
      </c>
      <c r="BK1371" s="180">
        <f t="shared" si="975"/>
        <v>80.03121443418641</v>
      </c>
      <c r="BL1371" s="180">
        <f t="shared" si="975"/>
        <v>71.873673608986408</v>
      </c>
      <c r="BM1371" s="180">
        <f t="shared" si="975"/>
        <v>65.160572185674411</v>
      </c>
      <c r="BN1371" s="180">
        <f t="shared" si="975"/>
        <v>52.011378532506413</v>
      </c>
      <c r="BO1371" s="180">
        <f t="shared" si="975"/>
        <v>44.637262996874412</v>
      </c>
      <c r="BP1371" s="180">
        <f t="shared" si="975"/>
        <v>44.17983980269333</v>
      </c>
      <c r="BQ1371" s="180">
        <f t="shared" si="975"/>
        <v>81.938322835946664</v>
      </c>
      <c r="BR1371" s="180">
        <f t="shared" si="975"/>
        <v>61.749861430874667</v>
      </c>
      <c r="BS1371" s="180">
        <f t="shared" si="975"/>
        <v>60.443202978378665</v>
      </c>
      <c r="BT1371" s="180">
        <f t="shared" si="975"/>
        <v>38.622314032106665</v>
      </c>
      <c r="BU1371" s="180">
        <f t="shared" si="975"/>
        <v>37.460076082453327</v>
      </c>
      <c r="BV1371" s="180">
        <f t="shared" si="975"/>
        <v>47.868781713413341</v>
      </c>
      <c r="BW1371" s="418">
        <f t="shared" si="967"/>
        <v>3622.3125221322994</v>
      </c>
    </row>
    <row r="1372" spans="1:75" x14ac:dyDescent="0.25">
      <c r="A1372" s="180" t="s">
        <v>1080</v>
      </c>
      <c r="O1372" s="360">
        <f t="shared" ref="O1372:AT1372" si="976">O816</f>
        <v>90.525667886397343</v>
      </c>
      <c r="P1372" s="360">
        <f t="shared" si="976"/>
        <v>0</v>
      </c>
      <c r="Q1372" s="360">
        <f t="shared" si="976"/>
        <v>0</v>
      </c>
      <c r="R1372" s="360">
        <f t="shared" si="976"/>
        <v>0</v>
      </c>
      <c r="S1372" s="360">
        <f t="shared" si="976"/>
        <v>30.529932047036002</v>
      </c>
      <c r="T1372" s="360">
        <f t="shared" si="976"/>
        <v>76.598569031875996</v>
      </c>
      <c r="U1372" s="360">
        <f t="shared" si="976"/>
        <v>0</v>
      </c>
      <c r="V1372" s="360">
        <f t="shared" si="976"/>
        <v>0</v>
      </c>
      <c r="W1372" s="360">
        <f t="shared" si="976"/>
        <v>2.8167179322866573</v>
      </c>
      <c r="X1372" s="360">
        <f t="shared" si="976"/>
        <v>19.12645397204934</v>
      </c>
      <c r="Y1372" s="360">
        <f t="shared" si="976"/>
        <v>34.738191304828014</v>
      </c>
      <c r="Z1372" s="360">
        <f t="shared" si="976"/>
        <v>100.08085062472529</v>
      </c>
      <c r="AA1372" s="360">
        <f t="shared" si="976"/>
        <v>0</v>
      </c>
      <c r="AB1372" s="360">
        <f t="shared" si="976"/>
        <v>0</v>
      </c>
      <c r="AC1372" s="360">
        <f t="shared" si="976"/>
        <v>0</v>
      </c>
      <c r="AD1372" s="360">
        <f t="shared" si="976"/>
        <v>0</v>
      </c>
      <c r="AE1372" s="360">
        <f t="shared" si="976"/>
        <v>34.807585014649376</v>
      </c>
      <c r="AF1372" s="360">
        <f t="shared" si="976"/>
        <v>98.783879138831978</v>
      </c>
      <c r="AG1372" s="360">
        <f t="shared" si="976"/>
        <v>0</v>
      </c>
      <c r="AH1372" s="360">
        <f t="shared" si="976"/>
        <v>0</v>
      </c>
      <c r="AI1372" s="360">
        <f t="shared" si="976"/>
        <v>0.14943529522801668</v>
      </c>
      <c r="AJ1372" s="360">
        <f t="shared" si="976"/>
        <v>23.702373356375986</v>
      </c>
      <c r="AK1372" s="360">
        <f t="shared" si="976"/>
        <v>44.30292574898403</v>
      </c>
      <c r="AL1372" s="360">
        <f t="shared" si="976"/>
        <v>129.58754168083198</v>
      </c>
      <c r="AM1372" s="360">
        <f t="shared" si="976"/>
        <v>0</v>
      </c>
      <c r="AN1372" s="360">
        <f t="shared" si="976"/>
        <v>0</v>
      </c>
      <c r="AO1372" s="360">
        <f t="shared" si="976"/>
        <v>0</v>
      </c>
      <c r="AP1372" s="360">
        <f t="shared" si="976"/>
        <v>0</v>
      </c>
      <c r="AQ1372" s="360">
        <f t="shared" si="976"/>
        <v>0</v>
      </c>
      <c r="AR1372" s="360">
        <f t="shared" si="976"/>
        <v>66.857260513530633</v>
      </c>
      <c r="AS1372" s="360">
        <f t="shared" si="976"/>
        <v>0</v>
      </c>
      <c r="AT1372" s="360">
        <f t="shared" si="976"/>
        <v>0</v>
      </c>
      <c r="AU1372" s="360">
        <f t="shared" ref="AU1372:BV1372" si="977">AU816</f>
        <v>0.59224749803279053</v>
      </c>
      <c r="AV1372" s="360">
        <f t="shared" si="977"/>
        <v>21.278065927882786</v>
      </c>
      <c r="AW1372" s="360">
        <f t="shared" si="977"/>
        <v>39.484786443034814</v>
      </c>
      <c r="AX1372" s="360">
        <f t="shared" si="977"/>
        <v>115.22832346938361</v>
      </c>
      <c r="AY1372" s="360">
        <f t="shared" si="977"/>
        <v>0</v>
      </c>
      <c r="AZ1372" s="360">
        <f t="shared" si="977"/>
        <v>0</v>
      </c>
      <c r="BA1372" s="360">
        <f t="shared" si="977"/>
        <v>0</v>
      </c>
      <c r="BB1372" s="360">
        <f t="shared" si="977"/>
        <v>0</v>
      </c>
      <c r="BC1372" s="360">
        <f t="shared" si="977"/>
        <v>0</v>
      </c>
      <c r="BD1372" s="360">
        <f t="shared" si="977"/>
        <v>40.233344151939392</v>
      </c>
      <c r="BE1372" s="360">
        <f t="shared" si="977"/>
        <v>0</v>
      </c>
      <c r="BF1372" s="360">
        <f t="shared" si="977"/>
        <v>0</v>
      </c>
      <c r="BG1372" s="360">
        <f t="shared" si="977"/>
        <v>0.17334468876160258</v>
      </c>
      <c r="BH1372" s="360">
        <f t="shared" si="977"/>
        <v>16.794665908488398</v>
      </c>
      <c r="BI1372" s="360">
        <f t="shared" si="977"/>
        <v>31.287990270385219</v>
      </c>
      <c r="BJ1372" s="360">
        <f t="shared" si="977"/>
        <v>91.436938265831216</v>
      </c>
      <c r="BK1372" s="360">
        <f t="shared" si="977"/>
        <v>0</v>
      </c>
      <c r="BL1372" s="360">
        <f t="shared" si="977"/>
        <v>0</v>
      </c>
      <c r="BM1372" s="360">
        <f t="shared" si="977"/>
        <v>0</v>
      </c>
      <c r="BN1372" s="360">
        <f t="shared" si="977"/>
        <v>0</v>
      </c>
      <c r="BO1372" s="360">
        <f t="shared" si="977"/>
        <v>26.050480687434913</v>
      </c>
      <c r="BP1372" s="360">
        <f t="shared" si="977"/>
        <v>86.92147673482134</v>
      </c>
      <c r="BQ1372" s="360">
        <f t="shared" si="977"/>
        <v>0</v>
      </c>
      <c r="BR1372" s="360">
        <f t="shared" si="977"/>
        <v>0</v>
      </c>
      <c r="BS1372" s="360">
        <f t="shared" si="977"/>
        <v>1.3524994729919939</v>
      </c>
      <c r="BT1372" s="360">
        <f t="shared" si="977"/>
        <v>21.313807699818661</v>
      </c>
      <c r="BU1372" s="360">
        <f t="shared" si="977"/>
        <v>39.129974659008013</v>
      </c>
      <c r="BV1372" s="360">
        <f t="shared" si="977"/>
        <v>113.64573873808536</v>
      </c>
      <c r="BW1372" s="418">
        <f t="shared" si="967"/>
        <v>1397.5310681635306</v>
      </c>
    </row>
    <row r="1373" spans="1:75" x14ac:dyDescent="0.25">
      <c r="A1373" s="180" t="s">
        <v>1081</v>
      </c>
      <c r="O1373" s="360">
        <f>O1371+O1372</f>
        <v>90.525667886397343</v>
      </c>
      <c r="P1373" s="360">
        <f t="shared" ref="P1373:BV1373" si="978">P1371+P1372</f>
        <v>55.255927151437334</v>
      </c>
      <c r="Q1373" s="360">
        <f t="shared" si="978"/>
        <v>49.398283643397335</v>
      </c>
      <c r="R1373" s="360">
        <f t="shared" si="978"/>
        <v>37.595285269277333</v>
      </c>
      <c r="S1373" s="360">
        <f t="shared" si="978"/>
        <v>61.574228559433337</v>
      </c>
      <c r="T1373" s="360">
        <f t="shared" si="978"/>
        <v>114.18283841230934</v>
      </c>
      <c r="U1373" s="360">
        <f t="shared" si="978"/>
        <v>69.696018251669329</v>
      </c>
      <c r="V1373" s="360">
        <f t="shared" si="978"/>
        <v>51.750957889829337</v>
      </c>
      <c r="W1373" s="360">
        <f t="shared" si="978"/>
        <v>53.697318073475998</v>
      </c>
      <c r="X1373" s="360">
        <f t="shared" si="978"/>
        <v>51.902739029885339</v>
      </c>
      <c r="Y1373" s="360">
        <f t="shared" si="978"/>
        <v>66.419083959433351</v>
      </c>
      <c r="Z1373" s="360">
        <f t="shared" si="978"/>
        <v>140.62236940515862</v>
      </c>
      <c r="AA1373" s="360">
        <f t="shared" si="978"/>
        <v>85.834433273278648</v>
      </c>
      <c r="AB1373" s="360">
        <f t="shared" si="978"/>
        <v>74.50378882535864</v>
      </c>
      <c r="AC1373" s="360">
        <f t="shared" si="978"/>
        <v>67.712512318978639</v>
      </c>
      <c r="AD1373" s="360">
        <f t="shared" si="978"/>
        <v>52.932929467018639</v>
      </c>
      <c r="AE1373" s="360">
        <f t="shared" si="978"/>
        <v>79.754947861368009</v>
      </c>
      <c r="AF1373" s="360">
        <f t="shared" si="978"/>
        <v>147.86384705351998</v>
      </c>
      <c r="AG1373" s="360">
        <f t="shared" si="978"/>
        <v>90.993136648319989</v>
      </c>
      <c r="AH1373" s="360">
        <f t="shared" si="978"/>
        <v>69.092679709739983</v>
      </c>
      <c r="AI1373" s="360">
        <f t="shared" si="978"/>
        <v>69.131541742067995</v>
      </c>
      <c r="AJ1373" s="360">
        <f t="shared" si="978"/>
        <v>66.244860582263982</v>
      </c>
      <c r="AK1373" s="360">
        <f t="shared" si="978"/>
        <v>85.068993799608023</v>
      </c>
      <c r="AL1373" s="360">
        <f t="shared" si="978"/>
        <v>181.93769171136</v>
      </c>
      <c r="AM1373" s="360">
        <f t="shared" si="978"/>
        <v>111.96165643776001</v>
      </c>
      <c r="AN1373" s="360">
        <f t="shared" si="978"/>
        <v>111.96165643776001</v>
      </c>
      <c r="AO1373" s="360">
        <f t="shared" si="978"/>
        <v>111.96165643776001</v>
      </c>
      <c r="AP1373" s="360">
        <f t="shared" si="978"/>
        <v>98.754800455511997</v>
      </c>
      <c r="AQ1373" s="360">
        <f t="shared" si="978"/>
        <v>91.648357092053999</v>
      </c>
      <c r="AR1373" s="360">
        <f t="shared" si="978"/>
        <v>130.97916351564663</v>
      </c>
      <c r="AS1373" s="360">
        <f t="shared" si="978"/>
        <v>79.948320587472608</v>
      </c>
      <c r="AT1373" s="360">
        <f t="shared" si="978"/>
        <v>60.452772492090617</v>
      </c>
      <c r="AU1373" s="360">
        <f t="shared" si="978"/>
        <v>61.045019990123407</v>
      </c>
      <c r="AV1373" s="360">
        <f t="shared" si="978"/>
        <v>58.539311895880189</v>
      </c>
      <c r="AW1373" s="360">
        <f t="shared" si="978"/>
        <v>75.216574223637011</v>
      </c>
      <c r="AX1373" s="360">
        <f t="shared" si="978"/>
        <v>161.13973890459062</v>
      </c>
      <c r="AY1373" s="360">
        <f t="shared" si="978"/>
        <v>98.358022448256619</v>
      </c>
      <c r="AZ1373" s="360">
        <f t="shared" si="978"/>
        <v>98.358022448256619</v>
      </c>
      <c r="BA1373" s="360">
        <f t="shared" si="978"/>
        <v>98.358022448256619</v>
      </c>
      <c r="BB1373" s="360">
        <f t="shared" si="978"/>
        <v>91.770232752696614</v>
      </c>
      <c r="BC1373" s="360">
        <f t="shared" si="978"/>
        <v>86.058068528940623</v>
      </c>
      <c r="BD1373" s="360">
        <f t="shared" si="978"/>
        <v>104.82331044649601</v>
      </c>
      <c r="BE1373" s="360">
        <f t="shared" si="978"/>
        <v>65.016990023776003</v>
      </c>
      <c r="BF1373" s="360">
        <f t="shared" si="978"/>
        <v>49.359335693211996</v>
      </c>
      <c r="BG1373" s="360">
        <f t="shared" si="978"/>
        <v>49.138201464725604</v>
      </c>
      <c r="BH1373" s="360">
        <f t="shared" si="978"/>
        <v>47.272790867622</v>
      </c>
      <c r="BI1373" s="360">
        <f t="shared" si="978"/>
        <v>60.609088403467219</v>
      </c>
      <c r="BJ1373" s="360">
        <f t="shared" si="978"/>
        <v>129.02991714899443</v>
      </c>
      <c r="BK1373" s="360">
        <f t="shared" si="978"/>
        <v>80.03121443418641</v>
      </c>
      <c r="BL1373" s="360">
        <f t="shared" si="978"/>
        <v>71.873673608986408</v>
      </c>
      <c r="BM1373" s="360">
        <f t="shared" si="978"/>
        <v>65.160572185674411</v>
      </c>
      <c r="BN1373" s="360">
        <f t="shared" si="978"/>
        <v>52.011378532506413</v>
      </c>
      <c r="BO1373" s="360">
        <f t="shared" si="978"/>
        <v>70.687743684309325</v>
      </c>
      <c r="BP1373" s="360">
        <f t="shared" si="978"/>
        <v>131.10131653751466</v>
      </c>
      <c r="BQ1373" s="360">
        <f t="shared" si="978"/>
        <v>81.938322835946664</v>
      </c>
      <c r="BR1373" s="360">
        <f t="shared" si="978"/>
        <v>61.749861430874667</v>
      </c>
      <c r="BS1373" s="360">
        <f t="shared" si="978"/>
        <v>61.795702451370659</v>
      </c>
      <c r="BT1373" s="360">
        <f t="shared" si="978"/>
        <v>59.936121731925326</v>
      </c>
      <c r="BU1373" s="360">
        <f t="shared" si="978"/>
        <v>76.59005074146134</v>
      </c>
      <c r="BV1373" s="360">
        <f t="shared" si="978"/>
        <v>161.5145204514987</v>
      </c>
      <c r="BW1373" s="418">
        <f t="shared" si="967"/>
        <v>5019.843590295829</v>
      </c>
    </row>
    <row r="1374" spans="1:75" x14ac:dyDescent="0.25">
      <c r="A1374" s="180" t="s">
        <v>1082</v>
      </c>
      <c r="O1374" s="360">
        <f t="shared" ref="O1374:AT1374" si="979">O700</f>
        <v>35.269740734960003</v>
      </c>
      <c r="P1374" s="360">
        <f t="shared" si="979"/>
        <v>5.8576435080399998</v>
      </c>
      <c r="Q1374" s="360">
        <f t="shared" si="979"/>
        <v>11.802998374120001</v>
      </c>
      <c r="R1374" s="360">
        <f t="shared" si="979"/>
        <v>6.550988756879998</v>
      </c>
      <c r="S1374" s="360">
        <f t="shared" si="979"/>
        <v>23.989959179</v>
      </c>
      <c r="T1374" s="360">
        <f t="shared" si="979"/>
        <v>44.486820160640001</v>
      </c>
      <c r="U1374" s="360">
        <f t="shared" si="979"/>
        <v>17.945060361839996</v>
      </c>
      <c r="V1374" s="360">
        <f t="shared" si="979"/>
        <v>0.87035774863999871</v>
      </c>
      <c r="W1374" s="360">
        <f t="shared" si="979"/>
        <v>20.921033015639999</v>
      </c>
      <c r="X1374" s="360">
        <f t="shared" si="979"/>
        <v>20.221846375280002</v>
      </c>
      <c r="Y1374" s="360">
        <f t="shared" si="979"/>
        <v>25.877565179000005</v>
      </c>
      <c r="Z1374" s="360">
        <f t="shared" si="979"/>
        <v>54.787936131879988</v>
      </c>
      <c r="AA1374" s="360">
        <f t="shared" si="979"/>
        <v>11.330644447920003</v>
      </c>
      <c r="AB1374" s="360">
        <f t="shared" si="979"/>
        <v>6.7912765063799991</v>
      </c>
      <c r="AC1374" s="360">
        <f t="shared" si="979"/>
        <v>14.779582851960001</v>
      </c>
      <c r="AD1374" s="360">
        <f t="shared" si="979"/>
        <v>7.9855666203000029</v>
      </c>
      <c r="AE1374" s="360">
        <f t="shared" si="979"/>
        <v>30.674979946680004</v>
      </c>
      <c r="AF1374" s="360">
        <f t="shared" si="979"/>
        <v>56.870710405199993</v>
      </c>
      <c r="AG1374" s="360">
        <f t="shared" si="979"/>
        <v>21.900456938580003</v>
      </c>
      <c r="AH1374" s="360">
        <f t="shared" si="979"/>
        <v>0.11057326289999948</v>
      </c>
      <c r="AI1374" s="360">
        <f t="shared" si="979"/>
        <v>26.589054516179999</v>
      </c>
      <c r="AJ1374" s="360">
        <f t="shared" si="979"/>
        <v>25.478792531639996</v>
      </c>
      <c r="AK1374" s="360">
        <f t="shared" si="979"/>
        <v>32.71884376908001</v>
      </c>
      <c r="AL1374" s="360">
        <f t="shared" si="979"/>
        <v>69.976035273600004</v>
      </c>
      <c r="AM1374" s="360">
        <f t="shared" si="979"/>
        <v>0</v>
      </c>
      <c r="AN1374" s="360">
        <f t="shared" si="979"/>
        <v>0</v>
      </c>
      <c r="AO1374" s="360">
        <f t="shared" si="979"/>
        <v>13.206855982248012</v>
      </c>
      <c r="AP1374" s="360">
        <f t="shared" si="979"/>
        <v>7.1064433634580011</v>
      </c>
      <c r="AQ1374" s="360">
        <f t="shared" si="979"/>
        <v>27.526454089938007</v>
      </c>
      <c r="AR1374" s="360">
        <f t="shared" si="979"/>
        <v>51.03084292817401</v>
      </c>
      <c r="AS1374" s="360">
        <f t="shared" si="979"/>
        <v>19.495548095381992</v>
      </c>
      <c r="AT1374" s="360">
        <f t="shared" si="979"/>
        <v>0</v>
      </c>
      <c r="AU1374" s="360">
        <f t="shared" ref="AU1374:BV1374" si="980">AU700</f>
        <v>23.783774022126003</v>
      </c>
      <c r="AV1374" s="360">
        <f t="shared" si="980"/>
        <v>22.807524115277996</v>
      </c>
      <c r="AW1374" s="360">
        <f t="shared" si="980"/>
        <v>29.305158788430003</v>
      </c>
      <c r="AX1374" s="360">
        <f t="shared" si="980"/>
        <v>62.78171645633401</v>
      </c>
      <c r="AY1374" s="360">
        <f t="shared" si="980"/>
        <v>0</v>
      </c>
      <c r="AZ1374" s="360">
        <f t="shared" si="980"/>
        <v>0</v>
      </c>
      <c r="BA1374" s="360">
        <f t="shared" si="980"/>
        <v>6.5877896955600068</v>
      </c>
      <c r="BB1374" s="360">
        <f t="shared" si="980"/>
        <v>5.7121642237559982</v>
      </c>
      <c r="BC1374" s="360">
        <f t="shared" si="980"/>
        <v>21.468102234384006</v>
      </c>
      <c r="BD1374" s="360">
        <f t="shared" si="980"/>
        <v>39.806320422720006</v>
      </c>
      <c r="BE1374" s="360">
        <f t="shared" si="980"/>
        <v>15.657654330564007</v>
      </c>
      <c r="BF1374" s="360">
        <f t="shared" si="980"/>
        <v>0.39447891724799589</v>
      </c>
      <c r="BG1374" s="360">
        <f t="shared" si="980"/>
        <v>18.660076505592002</v>
      </c>
      <c r="BH1374" s="360">
        <f t="shared" si="980"/>
        <v>17.95169273454</v>
      </c>
      <c r="BI1374" s="360">
        <f t="shared" si="980"/>
        <v>23.016109520304006</v>
      </c>
      <c r="BJ1374" s="360">
        <f t="shared" si="980"/>
        <v>48.998702714808012</v>
      </c>
      <c r="BK1374" s="360">
        <f t="shared" si="980"/>
        <v>8.1575408251999963</v>
      </c>
      <c r="BL1374" s="360">
        <f t="shared" si="980"/>
        <v>6.7131014233119997</v>
      </c>
      <c r="BM1374" s="360">
        <f t="shared" si="980"/>
        <v>13.149193653168002</v>
      </c>
      <c r="BN1374" s="360">
        <f t="shared" si="980"/>
        <v>7.374115535631999</v>
      </c>
      <c r="BO1374" s="360">
        <f t="shared" si="980"/>
        <v>26.507903881615999</v>
      </c>
      <c r="BP1374" s="360">
        <f t="shared" si="980"/>
        <v>49.162993701567999</v>
      </c>
      <c r="BQ1374" s="360">
        <f t="shared" si="980"/>
        <v>20.188461405071997</v>
      </c>
      <c r="BR1374" s="360">
        <f t="shared" si="980"/>
        <v>1.3066584524960014</v>
      </c>
      <c r="BS1374" s="360">
        <f t="shared" si="980"/>
        <v>23.173388419263997</v>
      </c>
      <c r="BT1374" s="360">
        <f t="shared" si="980"/>
        <v>22.476045649471995</v>
      </c>
      <c r="BU1374" s="360">
        <f t="shared" si="980"/>
        <v>28.721269028048003</v>
      </c>
      <c r="BV1374" s="360">
        <f t="shared" si="980"/>
        <v>60.567945169312011</v>
      </c>
      <c r="BW1374" s="418">
        <f t="shared" si="967"/>
        <v>1296.584492881344</v>
      </c>
    </row>
    <row r="1375" spans="1:75" x14ac:dyDescent="0.25">
      <c r="A1375" s="180" t="s">
        <v>1083</v>
      </c>
      <c r="O1375" s="360">
        <f>O1373-O1374</f>
        <v>55.255927151437341</v>
      </c>
      <c r="P1375" s="360">
        <f t="shared" ref="P1375:BV1375" si="981">P1373-P1374</f>
        <v>49.398283643397335</v>
      </c>
      <c r="Q1375" s="360">
        <f t="shared" si="981"/>
        <v>37.595285269277333</v>
      </c>
      <c r="R1375" s="360">
        <f t="shared" si="981"/>
        <v>31.044296512397334</v>
      </c>
      <c r="S1375" s="360">
        <f t="shared" si="981"/>
        <v>37.584269380433341</v>
      </c>
      <c r="T1375" s="360">
        <f t="shared" si="981"/>
        <v>69.696018251669329</v>
      </c>
      <c r="U1375" s="360">
        <f t="shared" si="981"/>
        <v>51.750957889829337</v>
      </c>
      <c r="V1375" s="360">
        <f t="shared" si="981"/>
        <v>50.88060014118934</v>
      </c>
      <c r="W1375" s="360">
        <f t="shared" si="981"/>
        <v>32.776285057835999</v>
      </c>
      <c r="X1375" s="360">
        <f t="shared" si="981"/>
        <v>31.680892654605337</v>
      </c>
      <c r="Y1375" s="360">
        <f t="shared" si="981"/>
        <v>40.54151878043335</v>
      </c>
      <c r="Z1375" s="360">
        <f t="shared" si="981"/>
        <v>85.834433273278634</v>
      </c>
      <c r="AA1375" s="360">
        <f t="shared" si="981"/>
        <v>74.50378882535864</v>
      </c>
      <c r="AB1375" s="360">
        <f t="shared" si="981"/>
        <v>67.712512318978639</v>
      </c>
      <c r="AC1375" s="360">
        <f t="shared" si="981"/>
        <v>52.932929467018639</v>
      </c>
      <c r="AD1375" s="360">
        <f t="shared" si="981"/>
        <v>44.947362846718633</v>
      </c>
      <c r="AE1375" s="360">
        <f t="shared" si="981"/>
        <v>49.079967914688005</v>
      </c>
      <c r="AF1375" s="360">
        <f t="shared" si="981"/>
        <v>90.993136648319989</v>
      </c>
      <c r="AG1375" s="360">
        <f t="shared" si="981"/>
        <v>69.092679709739983</v>
      </c>
      <c r="AH1375" s="360">
        <f t="shared" si="981"/>
        <v>68.982106446839978</v>
      </c>
      <c r="AI1375" s="360">
        <f t="shared" si="981"/>
        <v>42.542487225887996</v>
      </c>
      <c r="AJ1375" s="360">
        <f t="shared" si="981"/>
        <v>40.766068050623986</v>
      </c>
      <c r="AK1375" s="360">
        <f t="shared" si="981"/>
        <v>52.350150030528013</v>
      </c>
      <c r="AL1375" s="360">
        <f t="shared" si="981"/>
        <v>111.96165643776</v>
      </c>
      <c r="AM1375" s="360">
        <f t="shared" si="981"/>
        <v>111.96165643776001</v>
      </c>
      <c r="AN1375" s="360">
        <f t="shared" si="981"/>
        <v>111.96165643776001</v>
      </c>
      <c r="AO1375" s="360">
        <f t="shared" si="981"/>
        <v>98.754800455511997</v>
      </c>
      <c r="AP1375" s="360">
        <f t="shared" si="981"/>
        <v>91.648357092053999</v>
      </c>
      <c r="AQ1375" s="360">
        <f t="shared" si="981"/>
        <v>64.121903002115999</v>
      </c>
      <c r="AR1375" s="360">
        <f t="shared" si="981"/>
        <v>79.948320587472622</v>
      </c>
      <c r="AS1375" s="360">
        <f t="shared" si="981"/>
        <v>60.452772492090617</v>
      </c>
      <c r="AT1375" s="360">
        <f t="shared" si="981"/>
        <v>60.452772492090617</v>
      </c>
      <c r="AU1375" s="360">
        <f t="shared" si="981"/>
        <v>37.261245967997404</v>
      </c>
      <c r="AV1375" s="360">
        <f t="shared" si="981"/>
        <v>35.73178778060219</v>
      </c>
      <c r="AW1375" s="360">
        <f t="shared" si="981"/>
        <v>45.911415435207005</v>
      </c>
      <c r="AX1375" s="360">
        <f t="shared" si="981"/>
        <v>98.358022448256605</v>
      </c>
      <c r="AY1375" s="360">
        <f t="shared" si="981"/>
        <v>98.358022448256619</v>
      </c>
      <c r="AZ1375" s="360">
        <f t="shared" si="981"/>
        <v>98.358022448256619</v>
      </c>
      <c r="BA1375" s="360">
        <f t="shared" si="981"/>
        <v>91.770232752696614</v>
      </c>
      <c r="BB1375" s="360">
        <f t="shared" si="981"/>
        <v>86.058068528940623</v>
      </c>
      <c r="BC1375" s="360">
        <f t="shared" si="981"/>
        <v>64.589966294556618</v>
      </c>
      <c r="BD1375" s="360">
        <f t="shared" si="981"/>
        <v>65.016990023776003</v>
      </c>
      <c r="BE1375" s="360">
        <f t="shared" si="981"/>
        <v>49.359335693211996</v>
      </c>
      <c r="BF1375" s="360">
        <f t="shared" si="981"/>
        <v>48.964856775964002</v>
      </c>
      <c r="BG1375" s="360">
        <f t="shared" si="981"/>
        <v>30.478124959133602</v>
      </c>
      <c r="BH1375" s="360">
        <f t="shared" si="981"/>
        <v>29.321098133082</v>
      </c>
      <c r="BI1375" s="360">
        <f t="shared" si="981"/>
        <v>37.592978883163212</v>
      </c>
      <c r="BJ1375" s="360">
        <f t="shared" si="981"/>
        <v>80.03121443418641</v>
      </c>
      <c r="BK1375" s="360">
        <f t="shared" si="981"/>
        <v>71.873673608986408</v>
      </c>
      <c r="BL1375" s="360">
        <f t="shared" si="981"/>
        <v>65.160572185674411</v>
      </c>
      <c r="BM1375" s="360">
        <f t="shared" si="981"/>
        <v>52.011378532506413</v>
      </c>
      <c r="BN1375" s="360">
        <f t="shared" si="981"/>
        <v>44.637262996874412</v>
      </c>
      <c r="BO1375" s="360">
        <f t="shared" si="981"/>
        <v>44.179839802693323</v>
      </c>
      <c r="BP1375" s="360">
        <f t="shared" si="981"/>
        <v>81.938322835946664</v>
      </c>
      <c r="BQ1375" s="360">
        <f t="shared" si="981"/>
        <v>61.749861430874667</v>
      </c>
      <c r="BR1375" s="360">
        <f t="shared" si="981"/>
        <v>60.443202978378665</v>
      </c>
      <c r="BS1375" s="360">
        <f t="shared" si="981"/>
        <v>38.622314032106658</v>
      </c>
      <c r="BT1375" s="360">
        <f t="shared" si="981"/>
        <v>37.460076082453327</v>
      </c>
      <c r="BU1375" s="360">
        <f t="shared" si="981"/>
        <v>47.868781713413341</v>
      </c>
      <c r="BV1375" s="360">
        <f t="shared" si="981"/>
        <v>100.94657528218669</v>
      </c>
      <c r="BW1375" s="418">
        <f t="shared" si="967"/>
        <v>3723.259097414486</v>
      </c>
    </row>
    <row r="1376" spans="1:75" x14ac:dyDescent="0.25">
      <c r="BW1376" s="224">
        <f t="shared" si="967"/>
        <v>0</v>
      </c>
    </row>
    <row r="1377" spans="1:75" x14ac:dyDescent="0.25">
      <c r="A1377" s="636" t="s">
        <v>1084</v>
      </c>
      <c r="BW1377" s="224">
        <f t="shared" si="967"/>
        <v>0</v>
      </c>
    </row>
    <row r="1378" spans="1:75" x14ac:dyDescent="0.25">
      <c r="A1378" s="180" t="s">
        <v>1079</v>
      </c>
      <c r="O1378" s="249">
        <f>N1382</f>
        <v>0</v>
      </c>
      <c r="P1378" s="249">
        <f t="shared" ref="P1378:BV1378" si="982">O1382</f>
        <v>22995780.325835764</v>
      </c>
      <c r="Q1378" s="249">
        <f t="shared" si="982"/>
        <v>20558013.188768696</v>
      </c>
      <c r="R1378" s="249">
        <f t="shared" si="982"/>
        <v>15645976.20396534</v>
      </c>
      <c r="S1378" s="249">
        <f t="shared" si="982"/>
        <v>12919660.564425595</v>
      </c>
      <c r="T1378" s="249">
        <f t="shared" si="982"/>
        <v>17677155.671615269</v>
      </c>
      <c r="U1378" s="249">
        <f t="shared" si="982"/>
        <v>44101780.566285096</v>
      </c>
      <c r="V1378" s="249">
        <f t="shared" si="982"/>
        <v>32746625.219119295</v>
      </c>
      <c r="W1378" s="249">
        <f t="shared" si="982"/>
        <v>32195886.060591143</v>
      </c>
      <c r="X1378" s="249">
        <f t="shared" si="982"/>
        <v>20813632.383983478</v>
      </c>
      <c r="Y1378" s="249">
        <f t="shared" si="982"/>
        <v>20916060.557253286</v>
      </c>
      <c r="Z1378" s="249">
        <f t="shared" si="982"/>
        <v>27069441.430388004</v>
      </c>
      <c r="AA1378" s="249">
        <f t="shared" si="982"/>
        <v>60957543.59974277</v>
      </c>
      <c r="AB1378" s="249">
        <f t="shared" si="982"/>
        <v>52910793.285119481</v>
      </c>
      <c r="AC1378" s="249">
        <f t="shared" si="982"/>
        <v>48087792.562116578</v>
      </c>
      <c r="AD1378" s="249">
        <f t="shared" si="982"/>
        <v>37591689.404820696</v>
      </c>
      <c r="AE1378" s="249">
        <f t="shared" si="982"/>
        <v>31920532.657320753</v>
      </c>
      <c r="AF1378" s="249">
        <f t="shared" si="982"/>
        <v>32859445.413874879</v>
      </c>
      <c r="AG1378" s="249">
        <f t="shared" si="982"/>
        <v>55373162.590668291</v>
      </c>
      <c r="AH1378" s="249">
        <f t="shared" si="982"/>
        <v>42045810.577769965</v>
      </c>
      <c r="AI1378" s="249">
        <f t="shared" si="982"/>
        <v>41978522.082282595</v>
      </c>
      <c r="AJ1378" s="249">
        <f t="shared" si="982"/>
        <v>25889160.818695467</v>
      </c>
      <c r="AK1378" s="249">
        <f t="shared" si="982"/>
        <v>24942648.465747964</v>
      </c>
      <c r="AL1378" s="249">
        <f t="shared" si="982"/>
        <v>33940981.237951405</v>
      </c>
      <c r="AM1378" s="249">
        <f t="shared" si="982"/>
        <v>82952147.550826713</v>
      </c>
      <c r="AN1378" s="249">
        <f t="shared" si="982"/>
        <v>82952147.550826713</v>
      </c>
      <c r="AO1378" s="249">
        <f t="shared" si="982"/>
        <v>82952147.550826713</v>
      </c>
      <c r="AP1378" s="249">
        <f t="shared" si="982"/>
        <v>73167216.70058541</v>
      </c>
      <c r="AQ1378" s="249">
        <f t="shared" si="982"/>
        <v>67902068.281002462</v>
      </c>
      <c r="AR1378" s="249">
        <f t="shared" si="982"/>
        <v>47507778.361855581</v>
      </c>
      <c r="AS1378" s="249">
        <f t="shared" si="982"/>
        <v>62252230.699218966</v>
      </c>
      <c r="AT1378" s="249">
        <f t="shared" si="982"/>
        <v>47071907.351293527</v>
      </c>
      <c r="AU1378" s="249">
        <f t="shared" si="982"/>
        <v>47071907.351293527</v>
      </c>
      <c r="AV1378" s="249">
        <f t="shared" si="982"/>
        <v>29031382.545092817</v>
      </c>
      <c r="AW1378" s="249">
        <f t="shared" si="982"/>
        <v>26451798.40683182</v>
      </c>
      <c r="AX1378" s="249">
        <f t="shared" si="982"/>
        <v>38689683.608692616</v>
      </c>
      <c r="AY1378" s="249">
        <f t="shared" si="982"/>
        <v>69677841.124950588</v>
      </c>
      <c r="AZ1378" s="249">
        <f t="shared" si="982"/>
        <v>69677841.124950588</v>
      </c>
      <c r="BA1378" s="249">
        <f t="shared" si="982"/>
        <v>69677841.124950588</v>
      </c>
      <c r="BB1378" s="249">
        <f t="shared" si="982"/>
        <v>65010982.719849005</v>
      </c>
      <c r="BC1378" s="249">
        <f t="shared" si="982"/>
        <v>60964426.461849004</v>
      </c>
      <c r="BD1378" s="249">
        <f t="shared" si="982"/>
        <v>45756200.640426755</v>
      </c>
      <c r="BE1378" s="249">
        <f t="shared" si="982"/>
        <v>48811529.092331536</v>
      </c>
      <c r="BF1378" s="249">
        <f t="shared" si="982"/>
        <v>37056539.364346445</v>
      </c>
      <c r="BG1378" s="249">
        <f t="shared" si="982"/>
        <v>36760384.172626242</v>
      </c>
      <c r="BH1378" s="249">
        <f t="shared" si="982"/>
        <v>22843360.649464194</v>
      </c>
      <c r="BI1378" s="249">
        <f t="shared" si="982"/>
        <v>20523274.33741416</v>
      </c>
      <c r="BJ1378" s="249">
        <f t="shared" si="982"/>
        <v>26073796.903894983</v>
      </c>
      <c r="BK1378" s="249">
        <f t="shared" si="982"/>
        <v>55517552.24672202</v>
      </c>
      <c r="BL1378" s="249">
        <f t="shared" si="982"/>
        <v>49858676.492184527</v>
      </c>
      <c r="BM1378" s="249">
        <f t="shared" si="982"/>
        <v>45201806.524120338</v>
      </c>
      <c r="BN1378" s="249">
        <f t="shared" si="982"/>
        <v>36080227.515190721</v>
      </c>
      <c r="BO1378" s="249">
        <f t="shared" si="982"/>
        <v>30964812.893318675</v>
      </c>
      <c r="BP1378" s="249">
        <f t="shared" si="982"/>
        <v>31273045.617648743</v>
      </c>
      <c r="BQ1378" s="249">
        <f t="shared" si="982"/>
        <v>61265404.090636335</v>
      </c>
      <c r="BR1378" s="249">
        <f t="shared" si="982"/>
        <v>46170461.905569561</v>
      </c>
      <c r="BS1378" s="249">
        <f t="shared" si="982"/>
        <v>45193471.465322308</v>
      </c>
      <c r="BT1378" s="249">
        <f t="shared" si="982"/>
        <v>28953128.91753076</v>
      </c>
      <c r="BU1378" s="249">
        <f t="shared" si="982"/>
        <v>28583282.46154017</v>
      </c>
      <c r="BV1378" s="249">
        <f t="shared" si="982"/>
        <v>35977283.986100048</v>
      </c>
      <c r="BW1378" s="224">
        <f t="shared" si="967"/>
        <v>2512013682.6596274</v>
      </c>
    </row>
    <row r="1379" spans="1:75" x14ac:dyDescent="0.25">
      <c r="A1379" s="180" t="s">
        <v>1080</v>
      </c>
      <c r="O1379" s="249">
        <f t="shared" ref="O1379:AT1379" si="983">O952</f>
        <v>37673937.980624549</v>
      </c>
      <c r="P1379" s="249">
        <f t="shared" si="983"/>
        <v>0</v>
      </c>
      <c r="Q1379" s="249">
        <f t="shared" si="983"/>
        <v>0</v>
      </c>
      <c r="R1379" s="249">
        <f t="shared" si="983"/>
        <v>0</v>
      </c>
      <c r="S1379" s="249">
        <f t="shared" si="983"/>
        <v>16040785.961412184</v>
      </c>
      <c r="T1379" s="249">
        <f t="shared" si="983"/>
        <v>54574697.596553922</v>
      </c>
      <c r="U1379" s="249">
        <f t="shared" si="983"/>
        <v>0</v>
      </c>
      <c r="V1379" s="249">
        <f t="shared" si="983"/>
        <v>0</v>
      </c>
      <c r="W1379" s="249">
        <f t="shared" si="983"/>
        <v>1903043.5897647718</v>
      </c>
      <c r="X1379" s="249">
        <f t="shared" si="983"/>
        <v>13453105.124708073</v>
      </c>
      <c r="Y1379" s="249">
        <f t="shared" si="983"/>
        <v>23431747.743595146</v>
      </c>
      <c r="Z1379" s="249">
        <f t="shared" si="983"/>
        <v>72797172.552169308</v>
      </c>
      <c r="AA1379" s="249">
        <f t="shared" si="983"/>
        <v>0</v>
      </c>
      <c r="AB1379" s="249">
        <f t="shared" si="983"/>
        <v>0</v>
      </c>
      <c r="AC1379" s="249">
        <f t="shared" si="983"/>
        <v>0</v>
      </c>
      <c r="AD1379" s="249">
        <f t="shared" si="983"/>
        <v>0</v>
      </c>
      <c r="AE1379" s="249">
        <f t="shared" si="983"/>
        <v>21476066.140225925</v>
      </c>
      <c r="AF1379" s="249">
        <f t="shared" si="983"/>
        <v>57121943.795961104</v>
      </c>
      <c r="AG1379" s="249">
        <f t="shared" si="983"/>
        <v>0</v>
      </c>
      <c r="AH1379" s="249">
        <f t="shared" si="983"/>
        <v>0</v>
      </c>
      <c r="AI1379" s="249">
        <f t="shared" si="983"/>
        <v>91364.248097538191</v>
      </c>
      <c r="AJ1379" s="249">
        <f t="shared" si="983"/>
        <v>14642642.938144976</v>
      </c>
      <c r="AK1379" s="249">
        <f t="shared" si="983"/>
        <v>30211446.045923077</v>
      </c>
      <c r="AL1379" s="249">
        <f t="shared" si="983"/>
        <v>100856258.53214201</v>
      </c>
      <c r="AM1379" s="249">
        <f t="shared" si="983"/>
        <v>0</v>
      </c>
      <c r="AN1379" s="249">
        <f t="shared" si="983"/>
        <v>0</v>
      </c>
      <c r="AO1379" s="249">
        <f t="shared" si="983"/>
        <v>0</v>
      </c>
      <c r="AP1379" s="249">
        <f t="shared" si="983"/>
        <v>0</v>
      </c>
      <c r="AQ1379" s="249">
        <f t="shared" si="983"/>
        <v>0</v>
      </c>
      <c r="AR1379" s="249">
        <f t="shared" si="983"/>
        <v>54479918.741120175</v>
      </c>
      <c r="AS1379" s="249">
        <f t="shared" si="983"/>
        <v>0</v>
      </c>
      <c r="AT1379" s="249">
        <f t="shared" si="983"/>
        <v>0</v>
      </c>
      <c r="AU1379" s="249">
        <f t="shared" ref="AU1379:BV1379" si="984">AU952</f>
        <v>490144.90343300439</v>
      </c>
      <c r="AV1379" s="249">
        <f t="shared" si="984"/>
        <v>14304542.50439761</v>
      </c>
      <c r="AW1379" s="249">
        <f t="shared" si="984"/>
        <v>36933427.930813514</v>
      </c>
      <c r="AX1379" s="249">
        <f t="shared" si="984"/>
        <v>75463375.255588144</v>
      </c>
      <c r="AY1379" s="249">
        <f t="shared" si="984"/>
        <v>0</v>
      </c>
      <c r="AZ1379" s="249">
        <f t="shared" si="984"/>
        <v>0</v>
      </c>
      <c r="BA1379" s="249">
        <f t="shared" si="984"/>
        <v>0</v>
      </c>
      <c r="BB1379" s="249">
        <f t="shared" si="984"/>
        <v>0</v>
      </c>
      <c r="BC1379" s="249">
        <f t="shared" si="984"/>
        <v>0</v>
      </c>
      <c r="BD1379" s="249">
        <f t="shared" si="984"/>
        <v>32939938.100271028</v>
      </c>
      <c r="BE1379" s="249">
        <f t="shared" si="984"/>
        <v>0</v>
      </c>
      <c r="BF1379" s="249">
        <f t="shared" si="984"/>
        <v>0</v>
      </c>
      <c r="BG1379" s="249">
        <f t="shared" si="984"/>
        <v>68707.486713986887</v>
      </c>
      <c r="BH1379" s="249">
        <f t="shared" si="984"/>
        <v>10245183.690448437</v>
      </c>
      <c r="BI1379" s="249">
        <f t="shared" si="984"/>
        <v>21514071.691314489</v>
      </c>
      <c r="BJ1379" s="249">
        <f t="shared" si="984"/>
        <v>63434093.453065023</v>
      </c>
      <c r="BK1379" s="249">
        <f t="shared" si="984"/>
        <v>0</v>
      </c>
      <c r="BL1379" s="249">
        <f t="shared" si="984"/>
        <v>0</v>
      </c>
      <c r="BM1379" s="249">
        <f t="shared" si="984"/>
        <v>0</v>
      </c>
      <c r="BN1379" s="249">
        <f t="shared" si="984"/>
        <v>0</v>
      </c>
      <c r="BO1379" s="249">
        <f t="shared" si="984"/>
        <v>19072060.09491932</v>
      </c>
      <c r="BP1379" s="249">
        <f t="shared" si="984"/>
        <v>66751600.927369393</v>
      </c>
      <c r="BQ1379" s="249">
        <f t="shared" si="984"/>
        <v>0</v>
      </c>
      <c r="BR1379" s="249">
        <f t="shared" si="984"/>
        <v>0</v>
      </c>
      <c r="BS1379" s="249">
        <f t="shared" si="984"/>
        <v>1131534.8027269104</v>
      </c>
      <c r="BT1379" s="249">
        <f t="shared" si="984"/>
        <v>16780123.020933509</v>
      </c>
      <c r="BU1379" s="249">
        <f t="shared" si="984"/>
        <v>28980371.916219916</v>
      </c>
      <c r="BV1379" s="249">
        <f t="shared" si="984"/>
        <v>92718368.517556101</v>
      </c>
      <c r="BW1379" s="224">
        <f t="shared" si="967"/>
        <v>979581675.28621304</v>
      </c>
    </row>
    <row r="1380" spans="1:75" x14ac:dyDescent="0.25">
      <c r="A1380" s="180" t="s">
        <v>1081</v>
      </c>
      <c r="O1380" s="249">
        <f>O1378+O1379</f>
        <v>37673937.980624549</v>
      </c>
      <c r="P1380" s="249">
        <f t="shared" ref="P1380:BV1380" si="985">P1378+P1379</f>
        <v>22995780.325835764</v>
      </c>
      <c r="Q1380" s="249">
        <f t="shared" si="985"/>
        <v>20558013.188768696</v>
      </c>
      <c r="R1380" s="249">
        <f t="shared" si="985"/>
        <v>15645976.20396534</v>
      </c>
      <c r="S1380" s="249">
        <f t="shared" si="985"/>
        <v>28960446.525837779</v>
      </c>
      <c r="T1380" s="249">
        <f t="shared" si="985"/>
        <v>72251853.268169194</v>
      </c>
      <c r="U1380" s="249">
        <f t="shared" si="985"/>
        <v>44101780.566285096</v>
      </c>
      <c r="V1380" s="249">
        <f t="shared" si="985"/>
        <v>32746625.219119295</v>
      </c>
      <c r="W1380" s="249">
        <f t="shared" si="985"/>
        <v>34098929.650355913</v>
      </c>
      <c r="X1380" s="249">
        <f t="shared" si="985"/>
        <v>34266737.508691549</v>
      </c>
      <c r="Y1380" s="249">
        <f t="shared" si="985"/>
        <v>44347808.300848432</v>
      </c>
      <c r="Z1380" s="249">
        <f t="shared" si="985"/>
        <v>99866613.982557312</v>
      </c>
      <c r="AA1380" s="249">
        <f t="shared" si="985"/>
        <v>60957543.59974277</v>
      </c>
      <c r="AB1380" s="249">
        <f t="shared" si="985"/>
        <v>52910793.285119481</v>
      </c>
      <c r="AC1380" s="249">
        <f t="shared" si="985"/>
        <v>48087792.562116578</v>
      </c>
      <c r="AD1380" s="249">
        <f t="shared" si="985"/>
        <v>37591689.404820696</v>
      </c>
      <c r="AE1380" s="249">
        <f t="shared" si="985"/>
        <v>53396598.797546677</v>
      </c>
      <c r="AF1380" s="249">
        <f t="shared" si="985"/>
        <v>89981389.209835976</v>
      </c>
      <c r="AG1380" s="249">
        <f t="shared" si="985"/>
        <v>55373162.590668291</v>
      </c>
      <c r="AH1380" s="249">
        <f t="shared" si="985"/>
        <v>42045810.577769965</v>
      </c>
      <c r="AI1380" s="249">
        <f t="shared" si="985"/>
        <v>42069886.330380134</v>
      </c>
      <c r="AJ1380" s="249">
        <f t="shared" si="985"/>
        <v>40531803.756840445</v>
      </c>
      <c r="AK1380" s="249">
        <f t="shared" si="985"/>
        <v>55154094.511671036</v>
      </c>
      <c r="AL1380" s="249">
        <f t="shared" si="985"/>
        <v>134797239.77009341</v>
      </c>
      <c r="AM1380" s="249">
        <f t="shared" si="985"/>
        <v>82952147.550826713</v>
      </c>
      <c r="AN1380" s="249">
        <f t="shared" si="985"/>
        <v>82952147.550826713</v>
      </c>
      <c r="AO1380" s="249">
        <f t="shared" si="985"/>
        <v>82952147.550826713</v>
      </c>
      <c r="AP1380" s="249">
        <f t="shared" si="985"/>
        <v>73167216.70058541</v>
      </c>
      <c r="AQ1380" s="249">
        <f t="shared" si="985"/>
        <v>67902068.281002462</v>
      </c>
      <c r="AR1380" s="249">
        <f t="shared" si="985"/>
        <v>101987697.10297576</v>
      </c>
      <c r="AS1380" s="249">
        <f t="shared" si="985"/>
        <v>62252230.699218966</v>
      </c>
      <c r="AT1380" s="249">
        <f t="shared" si="985"/>
        <v>47071907.351293527</v>
      </c>
      <c r="AU1380" s="249">
        <f t="shared" si="985"/>
        <v>47562052.254726529</v>
      </c>
      <c r="AV1380" s="249">
        <f t="shared" si="985"/>
        <v>43335925.049490429</v>
      </c>
      <c r="AW1380" s="249">
        <f t="shared" si="985"/>
        <v>63385226.337645337</v>
      </c>
      <c r="AX1380" s="249">
        <f t="shared" si="985"/>
        <v>114153058.86428076</v>
      </c>
      <c r="AY1380" s="249">
        <f t="shared" si="985"/>
        <v>69677841.124950588</v>
      </c>
      <c r="AZ1380" s="249">
        <f t="shared" si="985"/>
        <v>69677841.124950588</v>
      </c>
      <c r="BA1380" s="249">
        <f t="shared" si="985"/>
        <v>69677841.124950588</v>
      </c>
      <c r="BB1380" s="249">
        <f t="shared" si="985"/>
        <v>65010982.719849005</v>
      </c>
      <c r="BC1380" s="249">
        <f t="shared" si="985"/>
        <v>60964426.461849004</v>
      </c>
      <c r="BD1380" s="249">
        <f t="shared" si="985"/>
        <v>78696138.740697786</v>
      </c>
      <c r="BE1380" s="249">
        <f t="shared" si="985"/>
        <v>48811529.092331536</v>
      </c>
      <c r="BF1380" s="249">
        <f t="shared" si="985"/>
        <v>37056539.364346445</v>
      </c>
      <c r="BG1380" s="249">
        <f t="shared" si="985"/>
        <v>36829091.659340233</v>
      </c>
      <c r="BH1380" s="249">
        <f t="shared" si="985"/>
        <v>33088544.339912631</v>
      </c>
      <c r="BI1380" s="249">
        <f t="shared" si="985"/>
        <v>42037346.028728649</v>
      </c>
      <c r="BJ1380" s="249">
        <f t="shared" si="985"/>
        <v>89507890.356959999</v>
      </c>
      <c r="BK1380" s="249">
        <f t="shared" si="985"/>
        <v>55517552.24672202</v>
      </c>
      <c r="BL1380" s="249">
        <f t="shared" si="985"/>
        <v>49858676.492184527</v>
      </c>
      <c r="BM1380" s="249">
        <f t="shared" si="985"/>
        <v>45201806.524120338</v>
      </c>
      <c r="BN1380" s="249">
        <f t="shared" si="985"/>
        <v>36080227.515190721</v>
      </c>
      <c r="BO1380" s="249">
        <f t="shared" si="985"/>
        <v>50036872.988237992</v>
      </c>
      <c r="BP1380" s="249">
        <f t="shared" si="985"/>
        <v>98024646.545018137</v>
      </c>
      <c r="BQ1380" s="249">
        <f t="shared" si="985"/>
        <v>61265404.090636335</v>
      </c>
      <c r="BR1380" s="249">
        <f t="shared" si="985"/>
        <v>46170461.905569561</v>
      </c>
      <c r="BS1380" s="249">
        <f t="shared" si="985"/>
        <v>46325006.268049218</v>
      </c>
      <c r="BT1380" s="249">
        <f t="shared" si="985"/>
        <v>45733251.938464269</v>
      </c>
      <c r="BU1380" s="249">
        <f t="shared" si="985"/>
        <v>57563654.377760082</v>
      </c>
      <c r="BV1380" s="249">
        <f t="shared" si="985"/>
        <v>128695652.50365615</v>
      </c>
      <c r="BW1380" s="224">
        <f t="shared" si="967"/>
        <v>3491595357.9458399</v>
      </c>
    </row>
    <row r="1381" spans="1:75" x14ac:dyDescent="0.25">
      <c r="A1381" s="180" t="s">
        <v>1082</v>
      </c>
      <c r="O1381" s="249">
        <f>(O1380/O1373)*O1374</f>
        <v>14678157.654788785</v>
      </c>
      <c r="P1381" s="249">
        <f t="shared" ref="P1381:BV1381" si="986">(P1380/P1373)*P1374</f>
        <v>2437767.1370670674</v>
      </c>
      <c r="Q1381" s="249">
        <f t="shared" si="986"/>
        <v>4912036.9848033572</v>
      </c>
      <c r="R1381" s="249">
        <f t="shared" si="986"/>
        <v>2726315.6395397438</v>
      </c>
      <c r="S1381" s="249">
        <f t="shared" si="986"/>
        <v>11283290.85422251</v>
      </c>
      <c r="T1381" s="249">
        <f t="shared" si="986"/>
        <v>28150072.701884098</v>
      </c>
      <c r="U1381" s="249">
        <f t="shared" si="986"/>
        <v>11355155.347165799</v>
      </c>
      <c r="V1381" s="249">
        <f t="shared" si="986"/>
        <v>550739.15852815274</v>
      </c>
      <c r="W1381" s="249">
        <f t="shared" si="986"/>
        <v>13285297.266372435</v>
      </c>
      <c r="X1381" s="249">
        <f t="shared" si="986"/>
        <v>13350676.951438265</v>
      </c>
      <c r="Y1381" s="249">
        <f t="shared" si="986"/>
        <v>17278366.870460428</v>
      </c>
      <c r="Z1381" s="249">
        <f t="shared" si="986"/>
        <v>38909070.382814541</v>
      </c>
      <c r="AA1381" s="249">
        <f t="shared" si="986"/>
        <v>8046750.3146232916</v>
      </c>
      <c r="AB1381" s="249">
        <f t="shared" si="986"/>
        <v>4823000.723002906</v>
      </c>
      <c r="AC1381" s="249">
        <f t="shared" si="986"/>
        <v>10496103.157295881</v>
      </c>
      <c r="AD1381" s="249">
        <f t="shared" si="986"/>
        <v>5671156.7474999446</v>
      </c>
      <c r="AE1381" s="249">
        <f t="shared" si="986"/>
        <v>20537153.383671798</v>
      </c>
      <c r="AF1381" s="249">
        <f t="shared" si="986"/>
        <v>34608226.619167686</v>
      </c>
      <c r="AG1381" s="249">
        <f t="shared" si="986"/>
        <v>13327352.012898328</v>
      </c>
      <c r="AH1381" s="249">
        <f t="shared" si="986"/>
        <v>67288.495487372857</v>
      </c>
      <c r="AI1381" s="249">
        <f t="shared" si="986"/>
        <v>16180725.511684667</v>
      </c>
      <c r="AJ1381" s="249">
        <f t="shared" si="986"/>
        <v>15589155.291092481</v>
      </c>
      <c r="AK1381" s="249">
        <f t="shared" si="986"/>
        <v>21213113.273719631</v>
      </c>
      <c r="AL1381" s="249">
        <f t="shared" si="986"/>
        <v>51845092.219266698</v>
      </c>
      <c r="AM1381" s="249">
        <f t="shared" si="986"/>
        <v>0</v>
      </c>
      <c r="AN1381" s="249">
        <f t="shared" si="986"/>
        <v>0</v>
      </c>
      <c r="AO1381" s="249">
        <f t="shared" si="986"/>
        <v>9784930.8502413016</v>
      </c>
      <c r="AP1381" s="249">
        <f t="shared" si="986"/>
        <v>5265148.4195829509</v>
      </c>
      <c r="AQ1381" s="249">
        <f t="shared" si="986"/>
        <v>20394289.919146877</v>
      </c>
      <c r="AR1381" s="249">
        <f t="shared" si="986"/>
        <v>39735466.40375679</v>
      </c>
      <c r="AS1381" s="249">
        <f t="shared" si="986"/>
        <v>15180323.347925441</v>
      </c>
      <c r="AT1381" s="249">
        <f t="shared" si="986"/>
        <v>0</v>
      </c>
      <c r="AU1381" s="249">
        <f t="shared" si="986"/>
        <v>18530669.709633712</v>
      </c>
      <c r="AV1381" s="249">
        <f t="shared" si="986"/>
        <v>16884126.64265861</v>
      </c>
      <c r="AW1381" s="249">
        <f t="shared" si="986"/>
        <v>24695542.728952724</v>
      </c>
      <c r="AX1381" s="249">
        <f t="shared" si="986"/>
        <v>44475217.739330165</v>
      </c>
      <c r="AY1381" s="249">
        <f t="shared" si="986"/>
        <v>0</v>
      </c>
      <c r="AZ1381" s="249">
        <f t="shared" si="986"/>
        <v>0</v>
      </c>
      <c r="BA1381" s="249">
        <f t="shared" si="986"/>
        <v>4666858.4051015852</v>
      </c>
      <c r="BB1381" s="249">
        <f t="shared" si="986"/>
        <v>4046556.2579999985</v>
      </c>
      <c r="BC1381" s="249">
        <f t="shared" si="986"/>
        <v>15208225.821422245</v>
      </c>
      <c r="BD1381" s="249">
        <f t="shared" si="986"/>
        <v>29884609.64836625</v>
      </c>
      <c r="BE1381" s="249">
        <f t="shared" si="986"/>
        <v>11754989.727985088</v>
      </c>
      <c r="BF1381" s="249">
        <f t="shared" si="986"/>
        <v>296155.19172020431</v>
      </c>
      <c r="BG1381" s="249">
        <f t="shared" si="986"/>
        <v>13985731.009876039</v>
      </c>
      <c r="BH1381" s="249">
        <f t="shared" si="986"/>
        <v>12565270.002498468</v>
      </c>
      <c r="BI1381" s="249">
        <f t="shared" si="986"/>
        <v>15963549.124833664</v>
      </c>
      <c r="BJ1381" s="249">
        <f t="shared" si="986"/>
        <v>33990338.110237978</v>
      </c>
      <c r="BK1381" s="249">
        <f t="shared" si="986"/>
        <v>5658875.7545374949</v>
      </c>
      <c r="BL1381" s="249">
        <f t="shared" si="986"/>
        <v>4656869.968064189</v>
      </c>
      <c r="BM1381" s="249">
        <f t="shared" si="986"/>
        <v>9121579.0089296214</v>
      </c>
      <c r="BN1381" s="249">
        <f t="shared" si="986"/>
        <v>5115414.6218720432</v>
      </c>
      <c r="BO1381" s="249">
        <f t="shared" si="986"/>
        <v>18763827.370589249</v>
      </c>
      <c r="BP1381" s="249">
        <f t="shared" si="986"/>
        <v>36759242.454381801</v>
      </c>
      <c r="BQ1381" s="249">
        <f t="shared" si="986"/>
        <v>15094942.185066776</v>
      </c>
      <c r="BR1381" s="249">
        <f t="shared" si="986"/>
        <v>976990.44024725305</v>
      </c>
      <c r="BS1381" s="249">
        <f t="shared" si="986"/>
        <v>17371877.350518458</v>
      </c>
      <c r="BT1381" s="249">
        <f t="shared" si="986"/>
        <v>17149969.476924099</v>
      </c>
      <c r="BU1381" s="249">
        <f t="shared" si="986"/>
        <v>21586370.391660031</v>
      </c>
      <c r="BV1381" s="249">
        <f t="shared" si="986"/>
        <v>48260869.688871056</v>
      </c>
      <c r="BW1381" s="224">
        <f t="shared" si="967"/>
        <v>899146892.47142792</v>
      </c>
    </row>
    <row r="1382" spans="1:75" x14ac:dyDescent="0.25">
      <c r="A1382" s="180" t="s">
        <v>1083</v>
      </c>
      <c r="O1382" s="249">
        <f>O1380-O1381</f>
        <v>22995780.325835764</v>
      </c>
      <c r="P1382" s="249">
        <f t="shared" ref="P1382:BV1382" si="987">P1380-P1381</f>
        <v>20558013.188768696</v>
      </c>
      <c r="Q1382" s="249">
        <f t="shared" si="987"/>
        <v>15645976.20396534</v>
      </c>
      <c r="R1382" s="249">
        <f t="shared" si="987"/>
        <v>12919660.564425595</v>
      </c>
      <c r="S1382" s="249">
        <f t="shared" si="987"/>
        <v>17677155.671615269</v>
      </c>
      <c r="T1382" s="249">
        <f t="shared" si="987"/>
        <v>44101780.566285096</v>
      </c>
      <c r="U1382" s="249">
        <f t="shared" si="987"/>
        <v>32746625.219119295</v>
      </c>
      <c r="V1382" s="249">
        <f t="shared" si="987"/>
        <v>32195886.060591143</v>
      </c>
      <c r="W1382" s="249">
        <f t="shared" si="987"/>
        <v>20813632.383983478</v>
      </c>
      <c r="X1382" s="249">
        <f t="shared" si="987"/>
        <v>20916060.557253286</v>
      </c>
      <c r="Y1382" s="249">
        <f t="shared" si="987"/>
        <v>27069441.430388004</v>
      </c>
      <c r="Z1382" s="249">
        <f t="shared" si="987"/>
        <v>60957543.59974277</v>
      </c>
      <c r="AA1382" s="249">
        <f t="shared" si="987"/>
        <v>52910793.285119481</v>
      </c>
      <c r="AB1382" s="249">
        <f t="shared" si="987"/>
        <v>48087792.562116578</v>
      </c>
      <c r="AC1382" s="249">
        <f t="shared" si="987"/>
        <v>37591689.404820696</v>
      </c>
      <c r="AD1382" s="249">
        <f t="shared" si="987"/>
        <v>31920532.657320753</v>
      </c>
      <c r="AE1382" s="249">
        <f t="shared" si="987"/>
        <v>32859445.413874879</v>
      </c>
      <c r="AF1382" s="249">
        <f t="shared" si="987"/>
        <v>55373162.590668291</v>
      </c>
      <c r="AG1382" s="249">
        <f t="shared" si="987"/>
        <v>42045810.577769965</v>
      </c>
      <c r="AH1382" s="249">
        <f t="shared" si="987"/>
        <v>41978522.082282595</v>
      </c>
      <c r="AI1382" s="249">
        <f t="shared" si="987"/>
        <v>25889160.818695467</v>
      </c>
      <c r="AJ1382" s="249">
        <f t="shared" si="987"/>
        <v>24942648.465747964</v>
      </c>
      <c r="AK1382" s="249">
        <f t="shared" si="987"/>
        <v>33940981.237951405</v>
      </c>
      <c r="AL1382" s="249">
        <f t="shared" si="987"/>
        <v>82952147.550826713</v>
      </c>
      <c r="AM1382" s="249">
        <f t="shared" si="987"/>
        <v>82952147.550826713</v>
      </c>
      <c r="AN1382" s="249">
        <f t="shared" si="987"/>
        <v>82952147.550826713</v>
      </c>
      <c r="AO1382" s="249">
        <f t="shared" si="987"/>
        <v>73167216.70058541</v>
      </c>
      <c r="AP1382" s="249">
        <f t="shared" si="987"/>
        <v>67902068.281002462</v>
      </c>
      <c r="AQ1382" s="249">
        <f t="shared" si="987"/>
        <v>47507778.361855581</v>
      </c>
      <c r="AR1382" s="249">
        <f t="shared" si="987"/>
        <v>62252230.699218966</v>
      </c>
      <c r="AS1382" s="249">
        <f t="shared" si="987"/>
        <v>47071907.351293527</v>
      </c>
      <c r="AT1382" s="249">
        <f t="shared" si="987"/>
        <v>47071907.351293527</v>
      </c>
      <c r="AU1382" s="249">
        <f t="shared" si="987"/>
        <v>29031382.545092817</v>
      </c>
      <c r="AV1382" s="249">
        <f t="shared" si="987"/>
        <v>26451798.40683182</v>
      </c>
      <c r="AW1382" s="249">
        <f t="shared" si="987"/>
        <v>38689683.608692616</v>
      </c>
      <c r="AX1382" s="249">
        <f t="shared" si="987"/>
        <v>69677841.124950588</v>
      </c>
      <c r="AY1382" s="249">
        <f t="shared" si="987"/>
        <v>69677841.124950588</v>
      </c>
      <c r="AZ1382" s="249">
        <f t="shared" si="987"/>
        <v>69677841.124950588</v>
      </c>
      <c r="BA1382" s="249">
        <f t="shared" si="987"/>
        <v>65010982.719849005</v>
      </c>
      <c r="BB1382" s="249">
        <f t="shared" si="987"/>
        <v>60964426.461849004</v>
      </c>
      <c r="BC1382" s="249">
        <f t="shared" si="987"/>
        <v>45756200.640426755</v>
      </c>
      <c r="BD1382" s="249">
        <f t="shared" si="987"/>
        <v>48811529.092331536</v>
      </c>
      <c r="BE1382" s="249">
        <f t="shared" si="987"/>
        <v>37056539.364346445</v>
      </c>
      <c r="BF1382" s="249">
        <f t="shared" si="987"/>
        <v>36760384.172626242</v>
      </c>
      <c r="BG1382" s="249">
        <f t="shared" si="987"/>
        <v>22843360.649464194</v>
      </c>
      <c r="BH1382" s="249">
        <f t="shared" si="987"/>
        <v>20523274.33741416</v>
      </c>
      <c r="BI1382" s="249">
        <f t="shared" si="987"/>
        <v>26073796.903894983</v>
      </c>
      <c r="BJ1382" s="249">
        <f t="shared" si="987"/>
        <v>55517552.24672202</v>
      </c>
      <c r="BK1382" s="249">
        <f t="shared" si="987"/>
        <v>49858676.492184527</v>
      </c>
      <c r="BL1382" s="249">
        <f t="shared" si="987"/>
        <v>45201806.524120338</v>
      </c>
      <c r="BM1382" s="249">
        <f t="shared" si="987"/>
        <v>36080227.515190721</v>
      </c>
      <c r="BN1382" s="249">
        <f t="shared" si="987"/>
        <v>30964812.893318675</v>
      </c>
      <c r="BO1382" s="249">
        <f t="shared" si="987"/>
        <v>31273045.617648743</v>
      </c>
      <c r="BP1382" s="249">
        <f t="shared" si="987"/>
        <v>61265404.090636335</v>
      </c>
      <c r="BQ1382" s="249">
        <f t="shared" si="987"/>
        <v>46170461.905569561</v>
      </c>
      <c r="BR1382" s="249">
        <f t="shared" si="987"/>
        <v>45193471.465322308</v>
      </c>
      <c r="BS1382" s="249">
        <f t="shared" si="987"/>
        <v>28953128.91753076</v>
      </c>
      <c r="BT1382" s="249">
        <f t="shared" si="987"/>
        <v>28583282.46154017</v>
      </c>
      <c r="BU1382" s="249">
        <f t="shared" si="987"/>
        <v>35977283.986100048</v>
      </c>
      <c r="BV1382" s="249">
        <f t="shared" si="987"/>
        <v>80434782.814785093</v>
      </c>
      <c r="BW1382" s="224">
        <f t="shared" si="967"/>
        <v>2592448465.4744124</v>
      </c>
    </row>
    <row r="1383" spans="1:75" ht="16.5" thickBot="1" x14ac:dyDescent="0.3">
      <c r="BW1383" s="224">
        <f t="shared" si="967"/>
        <v>0</v>
      </c>
    </row>
    <row r="1384" spans="1:75" ht="16.5" thickBot="1" x14ac:dyDescent="0.3">
      <c r="A1384" s="380" t="s">
        <v>430</v>
      </c>
      <c r="BW1384" s="224">
        <f t="shared" si="967"/>
        <v>0</v>
      </c>
    </row>
    <row r="1385" spans="1:75" ht="16.5" thickBot="1" x14ac:dyDescent="0.3">
      <c r="A1385" s="397" t="s">
        <v>161</v>
      </c>
      <c r="BW1385" s="224">
        <f t="shared" si="967"/>
        <v>0</v>
      </c>
    </row>
    <row r="1386" spans="1:75" x14ac:dyDescent="0.25">
      <c r="A1386" s="636" t="s">
        <v>1078</v>
      </c>
      <c r="BW1386" s="224">
        <f t="shared" si="967"/>
        <v>0</v>
      </c>
    </row>
    <row r="1387" spans="1:75" x14ac:dyDescent="0.25">
      <c r="A1387" s="180" t="s">
        <v>1079</v>
      </c>
      <c r="O1387" s="363">
        <f t="shared" ref="O1387:AT1387" si="988">N858</f>
        <v>0</v>
      </c>
      <c r="P1387" s="363">
        <f t="shared" si="988"/>
        <v>0</v>
      </c>
      <c r="Q1387" s="363">
        <f t="shared" si="988"/>
        <v>0</v>
      </c>
      <c r="R1387" s="363">
        <f t="shared" si="988"/>
        <v>0</v>
      </c>
      <c r="S1387" s="363">
        <f t="shared" si="988"/>
        <v>0</v>
      </c>
      <c r="T1387" s="363">
        <f t="shared" si="988"/>
        <v>0</v>
      </c>
      <c r="U1387" s="363">
        <f t="shared" si="988"/>
        <v>0</v>
      </c>
      <c r="V1387" s="363">
        <f t="shared" si="988"/>
        <v>0</v>
      </c>
      <c r="W1387" s="363">
        <f t="shared" si="988"/>
        <v>0</v>
      </c>
      <c r="X1387" s="363">
        <f t="shared" si="988"/>
        <v>0</v>
      </c>
      <c r="Y1387" s="363">
        <f t="shared" si="988"/>
        <v>0</v>
      </c>
      <c r="Z1387" s="363">
        <f t="shared" si="988"/>
        <v>0</v>
      </c>
      <c r="AA1387" s="363">
        <f t="shared" si="988"/>
        <v>0</v>
      </c>
      <c r="AB1387" s="363">
        <f t="shared" si="988"/>
        <v>131.81862076276667</v>
      </c>
      <c r="AC1387" s="363">
        <f t="shared" si="988"/>
        <v>95.11487948526667</v>
      </c>
      <c r="AD1387" s="363">
        <f t="shared" si="988"/>
        <v>56.399073290266671</v>
      </c>
      <c r="AE1387" s="363">
        <f t="shared" si="988"/>
        <v>48.938321703333344</v>
      </c>
      <c r="AF1387" s="363">
        <f t="shared" si="988"/>
        <v>56.399073290266671</v>
      </c>
      <c r="AG1387" s="363">
        <f t="shared" si="988"/>
        <v>48.938321703333344</v>
      </c>
      <c r="AH1387" s="363">
        <f t="shared" si="988"/>
        <v>56.399073290266671</v>
      </c>
      <c r="AI1387" s="363">
        <f t="shared" si="988"/>
        <v>48.938321703333344</v>
      </c>
      <c r="AJ1387" s="363">
        <f t="shared" si="988"/>
        <v>56.399073290266671</v>
      </c>
      <c r="AK1387" s="363">
        <f t="shared" si="988"/>
        <v>48.938321703333344</v>
      </c>
      <c r="AL1387" s="363">
        <f t="shared" si="988"/>
        <v>56.399073290266671</v>
      </c>
      <c r="AM1387" s="363">
        <f t="shared" si="988"/>
        <v>48.938321703333344</v>
      </c>
      <c r="AN1387" s="363">
        <f t="shared" si="988"/>
        <v>119.00586104911474</v>
      </c>
      <c r="AO1387" s="363">
        <f t="shared" si="988"/>
        <v>96.199238260218138</v>
      </c>
      <c r="AP1387" s="363">
        <f t="shared" si="988"/>
        <v>86.232448114861896</v>
      </c>
      <c r="AQ1387" s="363">
        <f t="shared" si="988"/>
        <v>96.199238260218138</v>
      </c>
      <c r="AR1387" s="363">
        <f t="shared" si="988"/>
        <v>86.232448114861896</v>
      </c>
      <c r="AS1387" s="363">
        <f t="shared" si="988"/>
        <v>96.199238260218138</v>
      </c>
      <c r="AT1387" s="363">
        <f t="shared" si="988"/>
        <v>86.232448114861896</v>
      </c>
      <c r="AU1387" s="363">
        <f t="shared" ref="AU1387:BV1387" si="989">AT858</f>
        <v>96.199238260218138</v>
      </c>
      <c r="AV1387" s="363">
        <f t="shared" si="989"/>
        <v>86.232448114861896</v>
      </c>
      <c r="AW1387" s="363">
        <f t="shared" si="989"/>
        <v>96.199238260218138</v>
      </c>
      <c r="AX1387" s="363">
        <f t="shared" si="989"/>
        <v>86.232448114861896</v>
      </c>
      <c r="AY1387" s="363">
        <f t="shared" si="989"/>
        <v>96.199238260218138</v>
      </c>
      <c r="AZ1387" s="363">
        <f t="shared" si="989"/>
        <v>72.800242489107575</v>
      </c>
      <c r="BA1387" s="363">
        <f t="shared" si="989"/>
        <v>94.925021713811034</v>
      </c>
      <c r="BB1387" s="363">
        <f t="shared" si="989"/>
        <v>78.06980651626894</v>
      </c>
      <c r="BC1387" s="363">
        <f t="shared" si="989"/>
        <v>94.925021713811034</v>
      </c>
      <c r="BD1387" s="363">
        <f t="shared" si="989"/>
        <v>78.06980651626894</v>
      </c>
      <c r="BE1387" s="363">
        <f t="shared" si="989"/>
        <v>94.925021713811034</v>
      </c>
      <c r="BF1387" s="363">
        <f t="shared" si="989"/>
        <v>78.06980651626894</v>
      </c>
      <c r="BG1387" s="363">
        <f t="shared" si="989"/>
        <v>94.925021713811034</v>
      </c>
      <c r="BH1387" s="363">
        <f t="shared" si="989"/>
        <v>78.06980651626894</v>
      </c>
      <c r="BI1387" s="363">
        <f t="shared" si="989"/>
        <v>94.925021713811034</v>
      </c>
      <c r="BJ1387" s="363">
        <f t="shared" si="989"/>
        <v>78.06980651626894</v>
      </c>
      <c r="BK1387" s="363">
        <f t="shared" si="989"/>
        <v>94.925021713811034</v>
      </c>
      <c r="BL1387" s="363">
        <f t="shared" si="989"/>
        <v>130.65800661633261</v>
      </c>
      <c r="BM1387" s="363">
        <f t="shared" si="989"/>
        <v>103.68361913981576</v>
      </c>
      <c r="BN1387" s="363">
        <f t="shared" si="989"/>
        <v>97.349250999384239</v>
      </c>
      <c r="BO1387" s="363">
        <f t="shared" si="989"/>
        <v>103.68361913981576</v>
      </c>
      <c r="BP1387" s="363">
        <f t="shared" si="989"/>
        <v>97.349250999384239</v>
      </c>
      <c r="BQ1387" s="363">
        <f t="shared" si="989"/>
        <v>103.68361913981576</v>
      </c>
      <c r="BR1387" s="363">
        <f t="shared" si="989"/>
        <v>97.349250999384239</v>
      </c>
      <c r="BS1387" s="363">
        <f t="shared" si="989"/>
        <v>103.68361913981576</v>
      </c>
      <c r="BT1387" s="363">
        <f t="shared" si="989"/>
        <v>97.349250999384239</v>
      </c>
      <c r="BU1387" s="363">
        <f t="shared" si="989"/>
        <v>103.68361913981576</v>
      </c>
      <c r="BV1387" s="363">
        <f t="shared" si="989"/>
        <v>97.349250999384239</v>
      </c>
      <c r="BW1387" s="418">
        <f t="shared" si="967"/>
        <v>4049.5057690664171</v>
      </c>
    </row>
    <row r="1388" spans="1:75" x14ac:dyDescent="0.25">
      <c r="A1388" s="180" t="s">
        <v>1080</v>
      </c>
      <c r="O1388" s="251">
        <f t="shared" ref="O1388:AT1388" si="990">O861</f>
        <v>0</v>
      </c>
      <c r="P1388" s="251">
        <f t="shared" si="990"/>
        <v>0</v>
      </c>
      <c r="Q1388" s="251">
        <f t="shared" si="990"/>
        <v>0</v>
      </c>
      <c r="R1388" s="251">
        <f t="shared" si="990"/>
        <v>0</v>
      </c>
      <c r="S1388" s="251">
        <f t="shared" si="990"/>
        <v>0</v>
      </c>
      <c r="T1388" s="251">
        <f t="shared" si="990"/>
        <v>0</v>
      </c>
      <c r="U1388" s="251">
        <f t="shared" si="990"/>
        <v>0</v>
      </c>
      <c r="V1388" s="251">
        <f t="shared" si="990"/>
        <v>0</v>
      </c>
      <c r="W1388" s="251">
        <f t="shared" si="990"/>
        <v>0</v>
      </c>
      <c r="X1388" s="251">
        <f t="shared" si="990"/>
        <v>0</v>
      </c>
      <c r="Y1388" s="251">
        <f t="shared" si="990"/>
        <v>0</v>
      </c>
      <c r="Z1388" s="251">
        <f t="shared" si="990"/>
        <v>0</v>
      </c>
      <c r="AA1388" s="251">
        <f t="shared" si="990"/>
        <v>230.68258633484169</v>
      </c>
      <c r="AB1388" s="251">
        <f t="shared" si="990"/>
        <v>0</v>
      </c>
      <c r="AC1388" s="251">
        <f t="shared" si="990"/>
        <v>3.5834987727000112</v>
      </c>
      <c r="AD1388" s="251">
        <f t="shared" si="990"/>
        <v>29.242989690566674</v>
      </c>
      <c r="AE1388" s="251">
        <f t="shared" si="990"/>
        <v>49.760056554633337</v>
      </c>
      <c r="AF1388" s="251">
        <f t="shared" si="990"/>
        <v>29.242989690566674</v>
      </c>
      <c r="AG1388" s="251">
        <f t="shared" si="990"/>
        <v>49.760056554633337</v>
      </c>
      <c r="AH1388" s="251">
        <f t="shared" si="990"/>
        <v>29.242989690566674</v>
      </c>
      <c r="AI1388" s="251">
        <f t="shared" si="990"/>
        <v>49.760056554633337</v>
      </c>
      <c r="AJ1388" s="251">
        <f t="shared" si="990"/>
        <v>29.242989690566674</v>
      </c>
      <c r="AK1388" s="251">
        <f t="shared" si="990"/>
        <v>49.760056554633337</v>
      </c>
      <c r="AL1388" s="251">
        <f t="shared" si="990"/>
        <v>29.242989690566674</v>
      </c>
      <c r="AM1388" s="251">
        <f t="shared" si="990"/>
        <v>153.09488426376842</v>
      </c>
      <c r="AN1388" s="251">
        <f t="shared" si="990"/>
        <v>44.309124834511408</v>
      </c>
      <c r="AO1388" s="251">
        <f t="shared" si="990"/>
        <v>50.195382958035779</v>
      </c>
      <c r="AP1388" s="251">
        <f t="shared" si="990"/>
        <v>77.082537768764254</v>
      </c>
      <c r="AQ1388" s="251">
        <f t="shared" si="990"/>
        <v>50.195382958035779</v>
      </c>
      <c r="AR1388" s="251">
        <f t="shared" si="990"/>
        <v>77.082537768764254</v>
      </c>
      <c r="AS1388" s="251">
        <f t="shared" si="990"/>
        <v>50.195382958035779</v>
      </c>
      <c r="AT1388" s="251">
        <f t="shared" si="990"/>
        <v>77.082537768764254</v>
      </c>
      <c r="AU1388" s="251">
        <f t="shared" ref="AU1388:BV1388" si="991">AU861</f>
        <v>50.195382958035779</v>
      </c>
      <c r="AV1388" s="251">
        <f t="shared" si="991"/>
        <v>77.082537768764254</v>
      </c>
      <c r="AW1388" s="251">
        <f t="shared" si="991"/>
        <v>50.195382958035779</v>
      </c>
      <c r="AX1388" s="251">
        <f t="shared" si="991"/>
        <v>77.082537768764254</v>
      </c>
      <c r="AY1388" s="251">
        <f t="shared" si="991"/>
        <v>25.13449922162782</v>
      </c>
      <c r="AZ1388" s="251">
        <f t="shared" si="991"/>
        <v>85.40812703391083</v>
      </c>
      <c r="BA1388" s="251">
        <f t="shared" si="991"/>
        <v>35.191322479970538</v>
      </c>
      <c r="BB1388" s="251">
        <f t="shared" si="991"/>
        <v>80.138563006749465</v>
      </c>
      <c r="BC1388" s="251">
        <f t="shared" si="991"/>
        <v>35.191322479970538</v>
      </c>
      <c r="BD1388" s="251">
        <f t="shared" si="991"/>
        <v>80.138563006749465</v>
      </c>
      <c r="BE1388" s="251">
        <f t="shared" si="991"/>
        <v>35.191322479970538</v>
      </c>
      <c r="BF1388" s="251">
        <f t="shared" si="991"/>
        <v>80.138563006749465</v>
      </c>
      <c r="BG1388" s="251">
        <f t="shared" si="991"/>
        <v>35.191322479970538</v>
      </c>
      <c r="BH1388" s="251">
        <f t="shared" si="991"/>
        <v>80.138563006749465</v>
      </c>
      <c r="BI1388" s="251">
        <f t="shared" si="991"/>
        <v>35.191322479970538</v>
      </c>
      <c r="BJ1388" s="251">
        <f t="shared" si="991"/>
        <v>80.138563006749465</v>
      </c>
      <c r="BK1388" s="251">
        <f t="shared" si="991"/>
        <v>124.81798941365746</v>
      </c>
      <c r="BL1388" s="251">
        <f t="shared" si="991"/>
        <v>43.718989209721144</v>
      </c>
      <c r="BM1388" s="251">
        <f t="shared" si="991"/>
        <v>60.040121177330462</v>
      </c>
      <c r="BN1388" s="251">
        <f t="shared" si="991"/>
        <v>77.027744826669519</v>
      </c>
      <c r="BO1388" s="251">
        <f t="shared" si="991"/>
        <v>60.040121177330462</v>
      </c>
      <c r="BP1388" s="251">
        <f t="shared" si="991"/>
        <v>77.027744826669519</v>
      </c>
      <c r="BQ1388" s="251">
        <f t="shared" si="991"/>
        <v>60.040121177330462</v>
      </c>
      <c r="BR1388" s="251">
        <f t="shared" si="991"/>
        <v>77.027744826669519</v>
      </c>
      <c r="BS1388" s="251">
        <f t="shared" si="991"/>
        <v>60.040121177330462</v>
      </c>
      <c r="BT1388" s="251">
        <f t="shared" si="991"/>
        <v>77.027744826669519</v>
      </c>
      <c r="BU1388" s="251">
        <f t="shared" si="991"/>
        <v>60.040121177330462</v>
      </c>
      <c r="BV1388" s="251">
        <f t="shared" si="991"/>
        <v>77.027744826669519</v>
      </c>
      <c r="BW1388" s="418">
        <f t="shared" si="967"/>
        <v>2954.3832348437072</v>
      </c>
    </row>
    <row r="1389" spans="1:75" x14ac:dyDescent="0.25">
      <c r="A1389" s="180" t="s">
        <v>1081</v>
      </c>
      <c r="O1389" s="360">
        <f>O1387+O1388</f>
        <v>0</v>
      </c>
      <c r="P1389" s="360">
        <f t="shared" ref="P1389:BV1389" si="992">P1387+P1388</f>
        <v>0</v>
      </c>
      <c r="Q1389" s="360">
        <f t="shared" si="992"/>
        <v>0</v>
      </c>
      <c r="R1389" s="360">
        <f t="shared" si="992"/>
        <v>0</v>
      </c>
      <c r="S1389" s="360">
        <f t="shared" si="992"/>
        <v>0</v>
      </c>
      <c r="T1389" s="360">
        <f t="shared" si="992"/>
        <v>0</v>
      </c>
      <c r="U1389" s="360">
        <f t="shared" si="992"/>
        <v>0</v>
      </c>
      <c r="V1389" s="360">
        <f t="shared" si="992"/>
        <v>0</v>
      </c>
      <c r="W1389" s="360">
        <f t="shared" si="992"/>
        <v>0</v>
      </c>
      <c r="X1389" s="360">
        <f t="shared" si="992"/>
        <v>0</v>
      </c>
      <c r="Y1389" s="360">
        <f t="shared" si="992"/>
        <v>0</v>
      </c>
      <c r="Z1389" s="360">
        <f t="shared" si="992"/>
        <v>0</v>
      </c>
      <c r="AA1389" s="360">
        <f t="shared" si="992"/>
        <v>230.68258633484169</v>
      </c>
      <c r="AB1389" s="360">
        <f t="shared" si="992"/>
        <v>131.81862076276667</v>
      </c>
      <c r="AC1389" s="360">
        <f t="shared" si="992"/>
        <v>98.698378257966681</v>
      </c>
      <c r="AD1389" s="360">
        <f t="shared" si="992"/>
        <v>85.642062980833344</v>
      </c>
      <c r="AE1389" s="360">
        <f t="shared" si="992"/>
        <v>98.698378257966681</v>
      </c>
      <c r="AF1389" s="360">
        <f t="shared" si="992"/>
        <v>85.642062980833344</v>
      </c>
      <c r="AG1389" s="360">
        <f t="shared" si="992"/>
        <v>98.698378257966681</v>
      </c>
      <c r="AH1389" s="360">
        <f t="shared" si="992"/>
        <v>85.642062980833344</v>
      </c>
      <c r="AI1389" s="360">
        <f t="shared" si="992"/>
        <v>98.698378257966681</v>
      </c>
      <c r="AJ1389" s="360">
        <f t="shared" si="992"/>
        <v>85.642062980833344</v>
      </c>
      <c r="AK1389" s="360">
        <f t="shared" si="992"/>
        <v>98.698378257966681</v>
      </c>
      <c r="AL1389" s="360">
        <f t="shared" si="992"/>
        <v>85.642062980833344</v>
      </c>
      <c r="AM1389" s="360">
        <f t="shared" si="992"/>
        <v>202.03320596710176</v>
      </c>
      <c r="AN1389" s="360">
        <f t="shared" si="992"/>
        <v>163.31498588362615</v>
      </c>
      <c r="AO1389" s="360">
        <f t="shared" si="992"/>
        <v>146.39462121825392</v>
      </c>
      <c r="AP1389" s="360">
        <f t="shared" si="992"/>
        <v>163.31498588362615</v>
      </c>
      <c r="AQ1389" s="360">
        <f t="shared" si="992"/>
        <v>146.39462121825392</v>
      </c>
      <c r="AR1389" s="360">
        <f t="shared" si="992"/>
        <v>163.31498588362615</v>
      </c>
      <c r="AS1389" s="360">
        <f t="shared" si="992"/>
        <v>146.39462121825392</v>
      </c>
      <c r="AT1389" s="360">
        <f t="shared" si="992"/>
        <v>163.31498588362615</v>
      </c>
      <c r="AU1389" s="360">
        <f t="shared" si="992"/>
        <v>146.39462121825392</v>
      </c>
      <c r="AV1389" s="360">
        <f t="shared" si="992"/>
        <v>163.31498588362615</v>
      </c>
      <c r="AW1389" s="360">
        <f t="shared" si="992"/>
        <v>146.39462121825392</v>
      </c>
      <c r="AX1389" s="360">
        <f t="shared" si="992"/>
        <v>163.31498588362615</v>
      </c>
      <c r="AY1389" s="360">
        <f t="shared" si="992"/>
        <v>121.33373748184596</v>
      </c>
      <c r="AZ1389" s="360">
        <f t="shared" si="992"/>
        <v>158.2083695230184</v>
      </c>
      <c r="BA1389" s="360">
        <f t="shared" si="992"/>
        <v>130.11634419378157</v>
      </c>
      <c r="BB1389" s="360">
        <f t="shared" si="992"/>
        <v>158.2083695230184</v>
      </c>
      <c r="BC1389" s="360">
        <f t="shared" si="992"/>
        <v>130.11634419378157</v>
      </c>
      <c r="BD1389" s="360">
        <f t="shared" si="992"/>
        <v>158.2083695230184</v>
      </c>
      <c r="BE1389" s="360">
        <f t="shared" si="992"/>
        <v>130.11634419378157</v>
      </c>
      <c r="BF1389" s="360">
        <f t="shared" si="992"/>
        <v>158.2083695230184</v>
      </c>
      <c r="BG1389" s="360">
        <f t="shared" si="992"/>
        <v>130.11634419378157</v>
      </c>
      <c r="BH1389" s="360">
        <f t="shared" si="992"/>
        <v>158.2083695230184</v>
      </c>
      <c r="BI1389" s="360">
        <f t="shared" si="992"/>
        <v>130.11634419378157</v>
      </c>
      <c r="BJ1389" s="360">
        <f t="shared" si="992"/>
        <v>158.2083695230184</v>
      </c>
      <c r="BK1389" s="360">
        <f t="shared" si="992"/>
        <v>219.74301112746849</v>
      </c>
      <c r="BL1389" s="360">
        <f t="shared" si="992"/>
        <v>174.37699582605376</v>
      </c>
      <c r="BM1389" s="360">
        <f t="shared" si="992"/>
        <v>163.72374031714622</v>
      </c>
      <c r="BN1389" s="360">
        <f t="shared" si="992"/>
        <v>174.37699582605376</v>
      </c>
      <c r="BO1389" s="360">
        <f t="shared" si="992"/>
        <v>163.72374031714622</v>
      </c>
      <c r="BP1389" s="360">
        <f t="shared" si="992"/>
        <v>174.37699582605376</v>
      </c>
      <c r="BQ1389" s="360">
        <f t="shared" si="992"/>
        <v>163.72374031714622</v>
      </c>
      <c r="BR1389" s="360">
        <f t="shared" si="992"/>
        <v>174.37699582605376</v>
      </c>
      <c r="BS1389" s="360">
        <f t="shared" si="992"/>
        <v>163.72374031714622</v>
      </c>
      <c r="BT1389" s="360">
        <f t="shared" si="992"/>
        <v>174.37699582605376</v>
      </c>
      <c r="BU1389" s="360">
        <f t="shared" si="992"/>
        <v>163.72374031714622</v>
      </c>
      <c r="BV1389" s="360">
        <f t="shared" si="992"/>
        <v>174.37699582605376</v>
      </c>
      <c r="BW1389" s="418">
        <f t="shared" si="967"/>
        <v>7003.889003910127</v>
      </c>
    </row>
    <row r="1390" spans="1:75" x14ac:dyDescent="0.25">
      <c r="A1390" s="180" t="s">
        <v>1082</v>
      </c>
      <c r="O1390" s="360">
        <f t="shared" ref="O1390:AT1390" si="993">O726+O732</f>
        <v>0</v>
      </c>
      <c r="P1390" s="360">
        <f t="shared" si="993"/>
        <v>0</v>
      </c>
      <c r="Q1390" s="360">
        <f t="shared" si="993"/>
        <v>0</v>
      </c>
      <c r="R1390" s="360">
        <f t="shared" si="993"/>
        <v>0</v>
      </c>
      <c r="S1390" s="360">
        <f t="shared" si="993"/>
        <v>0</v>
      </c>
      <c r="T1390" s="360">
        <f t="shared" si="993"/>
        <v>0</v>
      </c>
      <c r="U1390" s="360">
        <f t="shared" si="993"/>
        <v>0</v>
      </c>
      <c r="V1390" s="360">
        <f t="shared" si="993"/>
        <v>0</v>
      </c>
      <c r="W1390" s="360">
        <f t="shared" si="993"/>
        <v>0</v>
      </c>
      <c r="X1390" s="360">
        <f t="shared" si="993"/>
        <v>0</v>
      </c>
      <c r="Y1390" s="360">
        <f t="shared" si="993"/>
        <v>0</v>
      </c>
      <c r="Z1390" s="360">
        <f t="shared" si="993"/>
        <v>0</v>
      </c>
      <c r="AA1390" s="360">
        <f t="shared" si="993"/>
        <v>98.863965572075003</v>
      </c>
      <c r="AB1390" s="360">
        <f t="shared" si="993"/>
        <v>36.703741277500008</v>
      </c>
      <c r="AC1390" s="360">
        <f t="shared" si="993"/>
        <v>42.299304967700003</v>
      </c>
      <c r="AD1390" s="360">
        <f t="shared" si="993"/>
        <v>36.703741277500008</v>
      </c>
      <c r="AE1390" s="360">
        <f t="shared" si="993"/>
        <v>42.299304967700003</v>
      </c>
      <c r="AF1390" s="360">
        <f t="shared" si="993"/>
        <v>36.703741277500008</v>
      </c>
      <c r="AG1390" s="360">
        <f t="shared" si="993"/>
        <v>42.299304967700003</v>
      </c>
      <c r="AH1390" s="360">
        <f t="shared" si="993"/>
        <v>36.703741277500008</v>
      </c>
      <c r="AI1390" s="360">
        <f t="shared" si="993"/>
        <v>42.299304967700003</v>
      </c>
      <c r="AJ1390" s="360">
        <f t="shared" si="993"/>
        <v>36.703741277500008</v>
      </c>
      <c r="AK1390" s="360">
        <f t="shared" si="993"/>
        <v>42.299304967700003</v>
      </c>
      <c r="AL1390" s="360">
        <f t="shared" si="993"/>
        <v>36.703741277500008</v>
      </c>
      <c r="AM1390" s="360">
        <f t="shared" si="993"/>
        <v>83.027344917987023</v>
      </c>
      <c r="AN1390" s="360">
        <f t="shared" si="993"/>
        <v>67.115747623407998</v>
      </c>
      <c r="AO1390" s="360">
        <f t="shared" si="993"/>
        <v>60.162173103392021</v>
      </c>
      <c r="AP1390" s="360">
        <f t="shared" si="993"/>
        <v>67.115747623407998</v>
      </c>
      <c r="AQ1390" s="360">
        <f t="shared" si="993"/>
        <v>60.162173103392021</v>
      </c>
      <c r="AR1390" s="360">
        <f t="shared" si="993"/>
        <v>67.115747623407998</v>
      </c>
      <c r="AS1390" s="360">
        <f t="shared" si="993"/>
        <v>60.162173103392021</v>
      </c>
      <c r="AT1390" s="360">
        <f t="shared" si="993"/>
        <v>67.115747623407998</v>
      </c>
      <c r="AU1390" s="360">
        <f t="shared" ref="AU1390:BV1390" si="994">AU726+AU732</f>
        <v>60.162173103392021</v>
      </c>
      <c r="AV1390" s="360">
        <f t="shared" si="994"/>
        <v>67.115747623407998</v>
      </c>
      <c r="AW1390" s="360">
        <f t="shared" si="994"/>
        <v>60.162173103392021</v>
      </c>
      <c r="AX1390" s="360">
        <f t="shared" si="994"/>
        <v>67.115747623407998</v>
      </c>
      <c r="AY1390" s="360">
        <f t="shared" si="994"/>
        <v>48.533494992738383</v>
      </c>
      <c r="AZ1390" s="360">
        <f t="shared" si="994"/>
        <v>63.283347809207356</v>
      </c>
      <c r="BA1390" s="360">
        <f t="shared" si="994"/>
        <v>52.046537677512624</v>
      </c>
      <c r="BB1390" s="360">
        <f t="shared" si="994"/>
        <v>63.283347809207356</v>
      </c>
      <c r="BC1390" s="360">
        <f t="shared" si="994"/>
        <v>52.046537677512624</v>
      </c>
      <c r="BD1390" s="360">
        <f t="shared" si="994"/>
        <v>63.283347809207356</v>
      </c>
      <c r="BE1390" s="360">
        <f t="shared" si="994"/>
        <v>52.046537677512624</v>
      </c>
      <c r="BF1390" s="360">
        <f t="shared" si="994"/>
        <v>63.283347809207356</v>
      </c>
      <c r="BG1390" s="360">
        <f t="shared" si="994"/>
        <v>52.046537677512624</v>
      </c>
      <c r="BH1390" s="360">
        <f t="shared" si="994"/>
        <v>63.283347809207356</v>
      </c>
      <c r="BI1390" s="360">
        <f t="shared" si="994"/>
        <v>52.046537677512624</v>
      </c>
      <c r="BJ1390" s="360">
        <f t="shared" si="994"/>
        <v>63.283347809207356</v>
      </c>
      <c r="BK1390" s="360">
        <f t="shared" si="994"/>
        <v>89.085004511135864</v>
      </c>
      <c r="BL1390" s="360">
        <f t="shared" si="994"/>
        <v>70.693376686238011</v>
      </c>
      <c r="BM1390" s="360">
        <f t="shared" si="994"/>
        <v>66.374489317761984</v>
      </c>
      <c r="BN1390" s="360">
        <f t="shared" si="994"/>
        <v>70.693376686238011</v>
      </c>
      <c r="BO1390" s="360">
        <f t="shared" si="994"/>
        <v>66.374489317761984</v>
      </c>
      <c r="BP1390" s="360">
        <f t="shared" si="994"/>
        <v>70.693376686238011</v>
      </c>
      <c r="BQ1390" s="360">
        <f t="shared" si="994"/>
        <v>66.374489317761984</v>
      </c>
      <c r="BR1390" s="360">
        <f t="shared" si="994"/>
        <v>70.693376686238011</v>
      </c>
      <c r="BS1390" s="360">
        <f t="shared" si="994"/>
        <v>66.374489317761984</v>
      </c>
      <c r="BT1390" s="360">
        <f t="shared" si="994"/>
        <v>70.693376686238011</v>
      </c>
      <c r="BU1390" s="360">
        <f t="shared" si="994"/>
        <v>66.374489317761984</v>
      </c>
      <c r="BV1390" s="360">
        <f t="shared" si="994"/>
        <v>70.693376686238011</v>
      </c>
      <c r="BW1390" s="418">
        <f t="shared" si="967"/>
        <v>2850.6996157038875</v>
      </c>
    </row>
    <row r="1391" spans="1:75" x14ac:dyDescent="0.25">
      <c r="A1391" s="180" t="s">
        <v>1083</v>
      </c>
      <c r="O1391" s="360">
        <f>O1389-O1390</f>
        <v>0</v>
      </c>
      <c r="P1391" s="360">
        <f t="shared" ref="P1391:BV1391" si="995">P1389-P1390</f>
        <v>0</v>
      </c>
      <c r="Q1391" s="360">
        <f t="shared" si="995"/>
        <v>0</v>
      </c>
      <c r="R1391" s="360">
        <f t="shared" si="995"/>
        <v>0</v>
      </c>
      <c r="S1391" s="360">
        <f t="shared" si="995"/>
        <v>0</v>
      </c>
      <c r="T1391" s="360">
        <f t="shared" si="995"/>
        <v>0</v>
      </c>
      <c r="U1391" s="360">
        <f t="shared" si="995"/>
        <v>0</v>
      </c>
      <c r="V1391" s="360">
        <f t="shared" si="995"/>
        <v>0</v>
      </c>
      <c r="W1391" s="360">
        <f t="shared" si="995"/>
        <v>0</v>
      </c>
      <c r="X1391" s="360">
        <f t="shared" si="995"/>
        <v>0</v>
      </c>
      <c r="Y1391" s="360">
        <f t="shared" si="995"/>
        <v>0</v>
      </c>
      <c r="Z1391" s="360">
        <f t="shared" si="995"/>
        <v>0</v>
      </c>
      <c r="AA1391" s="360">
        <f t="shared" si="995"/>
        <v>131.81862076276667</v>
      </c>
      <c r="AB1391" s="360">
        <f t="shared" si="995"/>
        <v>95.11487948526667</v>
      </c>
      <c r="AC1391" s="360">
        <f t="shared" si="995"/>
        <v>56.399073290266678</v>
      </c>
      <c r="AD1391" s="360">
        <f t="shared" si="995"/>
        <v>48.938321703333337</v>
      </c>
      <c r="AE1391" s="360">
        <f t="shared" si="995"/>
        <v>56.399073290266678</v>
      </c>
      <c r="AF1391" s="360">
        <f t="shared" si="995"/>
        <v>48.938321703333337</v>
      </c>
      <c r="AG1391" s="360">
        <f t="shared" si="995"/>
        <v>56.399073290266678</v>
      </c>
      <c r="AH1391" s="360">
        <f t="shared" si="995"/>
        <v>48.938321703333337</v>
      </c>
      <c r="AI1391" s="360">
        <f t="shared" si="995"/>
        <v>56.399073290266678</v>
      </c>
      <c r="AJ1391" s="360">
        <f t="shared" si="995"/>
        <v>48.938321703333337</v>
      </c>
      <c r="AK1391" s="360">
        <f t="shared" si="995"/>
        <v>56.399073290266678</v>
      </c>
      <c r="AL1391" s="360">
        <f t="shared" si="995"/>
        <v>48.938321703333337</v>
      </c>
      <c r="AM1391" s="360">
        <f t="shared" si="995"/>
        <v>119.00586104911474</v>
      </c>
      <c r="AN1391" s="360">
        <f t="shared" si="995"/>
        <v>96.199238260218152</v>
      </c>
      <c r="AO1391" s="360">
        <f t="shared" si="995"/>
        <v>86.232448114861896</v>
      </c>
      <c r="AP1391" s="360">
        <f t="shared" si="995"/>
        <v>96.199238260218152</v>
      </c>
      <c r="AQ1391" s="360">
        <f t="shared" si="995"/>
        <v>86.232448114861896</v>
      </c>
      <c r="AR1391" s="360">
        <f t="shared" si="995"/>
        <v>96.199238260218152</v>
      </c>
      <c r="AS1391" s="360">
        <f t="shared" si="995"/>
        <v>86.232448114861896</v>
      </c>
      <c r="AT1391" s="360">
        <f t="shared" si="995"/>
        <v>96.199238260218152</v>
      </c>
      <c r="AU1391" s="360">
        <f t="shared" si="995"/>
        <v>86.232448114861896</v>
      </c>
      <c r="AV1391" s="360">
        <f t="shared" si="995"/>
        <v>96.199238260218152</v>
      </c>
      <c r="AW1391" s="360">
        <f t="shared" si="995"/>
        <v>86.232448114861896</v>
      </c>
      <c r="AX1391" s="360">
        <f t="shared" si="995"/>
        <v>96.199238260218152</v>
      </c>
      <c r="AY1391" s="360">
        <f t="shared" si="995"/>
        <v>72.800242489107575</v>
      </c>
      <c r="AZ1391" s="360">
        <f t="shared" si="995"/>
        <v>94.925021713811049</v>
      </c>
      <c r="BA1391" s="360">
        <f t="shared" si="995"/>
        <v>78.069806516268955</v>
      </c>
      <c r="BB1391" s="360">
        <f t="shared" si="995"/>
        <v>94.925021713811049</v>
      </c>
      <c r="BC1391" s="360">
        <f t="shared" si="995"/>
        <v>78.069806516268955</v>
      </c>
      <c r="BD1391" s="360">
        <f t="shared" si="995"/>
        <v>94.925021713811049</v>
      </c>
      <c r="BE1391" s="360">
        <f t="shared" si="995"/>
        <v>78.069806516268955</v>
      </c>
      <c r="BF1391" s="360">
        <f t="shared" si="995"/>
        <v>94.925021713811049</v>
      </c>
      <c r="BG1391" s="360">
        <f t="shared" si="995"/>
        <v>78.069806516268955</v>
      </c>
      <c r="BH1391" s="360">
        <f t="shared" si="995"/>
        <v>94.925021713811049</v>
      </c>
      <c r="BI1391" s="360">
        <f t="shared" si="995"/>
        <v>78.069806516268955</v>
      </c>
      <c r="BJ1391" s="360">
        <f t="shared" si="995"/>
        <v>94.925021713811049</v>
      </c>
      <c r="BK1391" s="360">
        <f t="shared" si="995"/>
        <v>130.65800661633261</v>
      </c>
      <c r="BL1391" s="360">
        <f t="shared" si="995"/>
        <v>103.68361913981575</v>
      </c>
      <c r="BM1391" s="360">
        <f t="shared" si="995"/>
        <v>97.349250999384239</v>
      </c>
      <c r="BN1391" s="360">
        <f t="shared" si="995"/>
        <v>103.68361913981575</v>
      </c>
      <c r="BO1391" s="360">
        <f t="shared" si="995"/>
        <v>97.349250999384239</v>
      </c>
      <c r="BP1391" s="360">
        <f t="shared" si="995"/>
        <v>103.68361913981575</v>
      </c>
      <c r="BQ1391" s="360">
        <f t="shared" si="995"/>
        <v>97.349250999384239</v>
      </c>
      <c r="BR1391" s="360">
        <f t="shared" si="995"/>
        <v>103.68361913981575</v>
      </c>
      <c r="BS1391" s="360">
        <f t="shared" si="995"/>
        <v>97.349250999384239</v>
      </c>
      <c r="BT1391" s="360">
        <f t="shared" si="995"/>
        <v>103.68361913981575</v>
      </c>
      <c r="BU1391" s="360">
        <f t="shared" si="995"/>
        <v>97.349250999384239</v>
      </c>
      <c r="BV1391" s="360">
        <f t="shared" si="995"/>
        <v>103.68361913981575</v>
      </c>
      <c r="BW1391" s="418">
        <f t="shared" si="967"/>
        <v>4153.189388206235</v>
      </c>
    </row>
    <row r="1392" spans="1:75" x14ac:dyDescent="0.25">
      <c r="BW1392" s="224">
        <f t="shared" si="967"/>
        <v>0</v>
      </c>
    </row>
    <row r="1393" spans="1:75" x14ac:dyDescent="0.25">
      <c r="A1393" s="636" t="s">
        <v>1084</v>
      </c>
      <c r="BW1393" s="224">
        <f t="shared" si="967"/>
        <v>0</v>
      </c>
    </row>
    <row r="1394" spans="1:75" x14ac:dyDescent="0.25">
      <c r="A1394" s="180" t="s">
        <v>1079</v>
      </c>
      <c r="O1394" s="656"/>
      <c r="AA1394" s="249">
        <f>Z1398</f>
        <v>0</v>
      </c>
      <c r="AB1394" s="249">
        <f t="shared" ref="AB1394:BV1394" si="996">AA1398</f>
        <v>53776778.559325263</v>
      </c>
      <c r="AC1394" s="249">
        <f t="shared" si="996"/>
        <v>38803105.222755171</v>
      </c>
      <c r="AD1394" s="249">
        <f t="shared" si="996"/>
        <v>22990708.864541918</v>
      </c>
      <c r="AE1394" s="249">
        <f t="shared" si="996"/>
        <v>21286026.426091388</v>
      </c>
      <c r="AF1394" s="249">
        <f t="shared" si="996"/>
        <v>25610939.228779852</v>
      </c>
      <c r="AG1394" s="249">
        <f t="shared" si="996"/>
        <v>20611175.334610105</v>
      </c>
      <c r="AH1394" s="249">
        <f t="shared" si="996"/>
        <v>22797886.714302283</v>
      </c>
      <c r="AI1394" s="249">
        <f t="shared" si="996"/>
        <v>18829501.143859483</v>
      </c>
      <c r="AJ1394" s="249">
        <f t="shared" si="996"/>
        <v>22462902.765714429</v>
      </c>
      <c r="AK1394" s="249">
        <f t="shared" si="996"/>
        <v>19641715.156145249</v>
      </c>
      <c r="AL1394" s="249">
        <f t="shared" si="996"/>
        <v>25354448.377794556</v>
      </c>
      <c r="AM1394" s="249">
        <f t="shared" si="996"/>
        <v>22769278.350237381</v>
      </c>
      <c r="AN1394" s="249">
        <f t="shared" si="996"/>
        <v>60090156.22056663</v>
      </c>
      <c r="AO1394" s="249">
        <f t="shared" si="996"/>
        <v>48322476.343354583</v>
      </c>
      <c r="AP1394" s="249">
        <f t="shared" si="996"/>
        <v>41633460.514243543</v>
      </c>
      <c r="AQ1394" s="249">
        <f t="shared" si="996"/>
        <v>44571937.3786209</v>
      </c>
      <c r="AR1394" s="249">
        <f t="shared" si="996"/>
        <v>42154152.988648526</v>
      </c>
      <c r="AS1394" s="249">
        <f t="shared" si="996"/>
        <v>54398159.396557547</v>
      </c>
      <c r="AT1394" s="249">
        <f t="shared" si="996"/>
        <v>46608714.627208099</v>
      </c>
      <c r="AU1394" s="249">
        <f t="shared" si="996"/>
        <v>53056628.764347926</v>
      </c>
      <c r="AV1394" s="249">
        <f t="shared" si="996"/>
        <v>47548362.774313174</v>
      </c>
      <c r="AW1394" s="249">
        <f t="shared" si="996"/>
        <v>45334123.443310417</v>
      </c>
      <c r="AX1394" s="249">
        <f t="shared" si="996"/>
        <v>48932961.927588679</v>
      </c>
      <c r="AY1394" s="249">
        <f t="shared" si="996"/>
        <v>52346731.891955309</v>
      </c>
      <c r="AZ1394" s="249">
        <f t="shared" si="996"/>
        <v>39178259.643361121</v>
      </c>
      <c r="BA1394" s="249">
        <f t="shared" si="996"/>
        <v>65077063.539201044</v>
      </c>
      <c r="BB1394" s="249">
        <f t="shared" si="996"/>
        <v>51860630.5661375</v>
      </c>
      <c r="BC1394" s="249">
        <f t="shared" si="996"/>
        <v>59662502.813468277</v>
      </c>
      <c r="BD1394" s="249">
        <f t="shared" si="996"/>
        <v>48216076.880532324</v>
      </c>
      <c r="BE1394" s="249">
        <f t="shared" si="996"/>
        <v>58121892.317764901</v>
      </c>
      <c r="BF1394" s="249">
        <f t="shared" si="996"/>
        <v>46059090.497760057</v>
      </c>
      <c r="BG1394" s="249">
        <f t="shared" si="996"/>
        <v>48978489.332683429</v>
      </c>
      <c r="BH1394" s="249">
        <f t="shared" si="996"/>
        <v>38897732.849656865</v>
      </c>
      <c r="BI1394" s="249">
        <f t="shared" si="996"/>
        <v>42735636.206415385</v>
      </c>
      <c r="BJ1394" s="249">
        <f t="shared" si="996"/>
        <v>35056141.358692311</v>
      </c>
      <c r="BK1394" s="249">
        <f t="shared" si="996"/>
        <v>48018564.715017483</v>
      </c>
      <c r="BL1394" s="249">
        <f t="shared" si="996"/>
        <v>60827607.49722366</v>
      </c>
      <c r="BM1394" s="249">
        <f t="shared" si="996"/>
        <v>49284886.166187651</v>
      </c>
      <c r="BN1394" s="249">
        <f t="shared" si="996"/>
        <v>46507252.307334691</v>
      </c>
      <c r="BO1394" s="249">
        <f t="shared" si="996"/>
        <v>59979921.418979749</v>
      </c>
      <c r="BP1394" s="249">
        <f t="shared" si="996"/>
        <v>52423228.971631095</v>
      </c>
      <c r="BQ1394" s="249">
        <f t="shared" si="996"/>
        <v>56954404.007781133</v>
      </c>
      <c r="BR1394" s="249">
        <f t="shared" si="996"/>
        <v>51516005.785533264</v>
      </c>
      <c r="BS1394" s="249">
        <f t="shared" si="996"/>
        <v>67215587.684898391</v>
      </c>
      <c r="BT1394" s="249">
        <f t="shared" si="996"/>
        <v>60277528.740235284</v>
      </c>
      <c r="BU1394" s="249">
        <f t="shared" si="996"/>
        <v>66268584.425101452</v>
      </c>
      <c r="BV1394" s="249">
        <f t="shared" si="996"/>
        <v>61655128.179825678</v>
      </c>
      <c r="BW1394" s="224">
        <f t="shared" si="967"/>
        <v>2114704548.3202951</v>
      </c>
    </row>
    <row r="1395" spans="1:75" x14ac:dyDescent="0.25">
      <c r="A1395" s="180" t="s">
        <v>1080</v>
      </c>
      <c r="O1395" s="656"/>
      <c r="AA1395" s="249">
        <f t="shared" ref="AA1395:BV1395" si="997">AA1009</f>
        <v>94109362.478819206</v>
      </c>
      <c r="AB1395" s="249">
        <f t="shared" si="997"/>
        <v>0</v>
      </c>
      <c r="AC1395" s="249">
        <f t="shared" si="997"/>
        <v>1430635.2901931878</v>
      </c>
      <c r="AD1395" s="249">
        <f t="shared" si="997"/>
        <v>14259837.381118013</v>
      </c>
      <c r="AE1395" s="249">
        <f t="shared" si="997"/>
        <v>23533117.22427335</v>
      </c>
      <c r="AF1395" s="249">
        <f t="shared" si="997"/>
        <v>10458617.606787832</v>
      </c>
      <c r="AG1395" s="249">
        <f t="shared" si="997"/>
        <v>19285126.415418897</v>
      </c>
      <c r="AH1395" s="249">
        <f t="shared" si="997"/>
        <v>10153740.287451813</v>
      </c>
      <c r="AI1395" s="249">
        <f t="shared" si="997"/>
        <v>20480578.696140766</v>
      </c>
      <c r="AJ1395" s="249">
        <f t="shared" si="997"/>
        <v>11910098.757539757</v>
      </c>
      <c r="AK1395" s="249">
        <f t="shared" si="997"/>
        <v>24728569.504995223</v>
      </c>
      <c r="AL1395" s="249">
        <f t="shared" si="997"/>
        <v>14491788.735120863</v>
      </c>
      <c r="AM1395" s="249">
        <f t="shared" si="997"/>
        <v>79244242.67537573</v>
      </c>
      <c r="AN1395" s="249">
        <f t="shared" si="997"/>
        <v>21945675.711174861</v>
      </c>
      <c r="AO1395" s="249">
        <f t="shared" si="997"/>
        <v>22357584.529663522</v>
      </c>
      <c r="AP1395" s="249">
        <f t="shared" si="997"/>
        <v>34035177.361089602</v>
      </c>
      <c r="AQ1395" s="249">
        <f t="shared" si="997"/>
        <v>26992089.788154498</v>
      </c>
      <c r="AR1395" s="249">
        <f t="shared" si="997"/>
        <v>50196210.638065442</v>
      </c>
      <c r="AS1395" s="249">
        <f t="shared" si="997"/>
        <v>24728263.110098053</v>
      </c>
      <c r="AT1395" s="249">
        <f t="shared" si="997"/>
        <v>43464166.763429061</v>
      </c>
      <c r="AU1395" s="249">
        <f t="shared" si="997"/>
        <v>27665010.364137236</v>
      </c>
      <c r="AV1395" s="249">
        <f t="shared" si="997"/>
        <v>29414218.885260314</v>
      </c>
      <c r="AW1395" s="249">
        <f t="shared" si="997"/>
        <v>37738114.247712217</v>
      </c>
      <c r="AX1395" s="249">
        <f t="shared" si="997"/>
        <v>39934745.702940084</v>
      </c>
      <c r="AY1395" s="249">
        <f t="shared" si="997"/>
        <v>12950367.513646567</v>
      </c>
      <c r="AZ1395" s="249">
        <f t="shared" si="997"/>
        <v>69283512.921973944</v>
      </c>
      <c r="BA1395" s="249">
        <f t="shared" si="997"/>
        <v>21357320.73769477</v>
      </c>
      <c r="BB1395" s="249">
        <f t="shared" si="997"/>
        <v>47576874.122976288</v>
      </c>
      <c r="BC1395" s="249">
        <f t="shared" si="997"/>
        <v>20697625.320752259</v>
      </c>
      <c r="BD1395" s="249">
        <f t="shared" si="997"/>
        <v>48653743.649075828</v>
      </c>
      <c r="BE1395" s="249">
        <f t="shared" si="997"/>
        <v>18643258.511835195</v>
      </c>
      <c r="BF1395" s="249">
        <f t="shared" si="997"/>
        <v>35571725.056712314</v>
      </c>
      <c r="BG1395" s="249">
        <f t="shared" si="997"/>
        <v>15851065.416744672</v>
      </c>
      <c r="BH1395" s="249">
        <f t="shared" si="997"/>
        <v>32328327.49436878</v>
      </c>
      <c r="BI1395" s="249">
        <f t="shared" si="997"/>
        <v>15691266.058071796</v>
      </c>
      <c r="BJ1395" s="249">
        <f t="shared" si="997"/>
        <v>44974799.833003484</v>
      </c>
      <c r="BK1395" s="249">
        <f t="shared" si="997"/>
        <v>54282411.530313209</v>
      </c>
      <c r="BL1395" s="249">
        <f t="shared" si="997"/>
        <v>22060610.145910114</v>
      </c>
      <c r="BM1395" s="249">
        <f t="shared" si="997"/>
        <v>28931856.350693431</v>
      </c>
      <c r="BN1395" s="249">
        <f t="shared" si="997"/>
        <v>54368070.079131246</v>
      </c>
      <c r="BO1395" s="249">
        <f t="shared" si="997"/>
        <v>28186418.215127088</v>
      </c>
      <c r="BP1395" s="249">
        <f t="shared" si="997"/>
        <v>43363723.223273546</v>
      </c>
      <c r="BQ1395" s="249">
        <f t="shared" si="997"/>
        <v>29686151.176979367</v>
      </c>
      <c r="BR1395" s="249">
        <f t="shared" si="997"/>
        <v>61528391.684523113</v>
      </c>
      <c r="BS1395" s="249">
        <f t="shared" si="997"/>
        <v>34160256.105497308</v>
      </c>
      <c r="BT1395" s="249">
        <f t="shared" si="997"/>
        <v>51174181.429253519</v>
      </c>
      <c r="BU1395" s="249">
        <f t="shared" si="997"/>
        <v>37424131.150059909</v>
      </c>
      <c r="BV1395" s="249">
        <f t="shared" si="997"/>
        <v>53581274.271235585</v>
      </c>
      <c r="BW1395" s="224">
        <f t="shared" si="967"/>
        <v>1564884334.1538134</v>
      </c>
    </row>
    <row r="1396" spans="1:75" x14ac:dyDescent="0.25">
      <c r="A1396" s="180" t="s">
        <v>1081</v>
      </c>
      <c r="O1396" s="656"/>
      <c r="AA1396" s="249">
        <f>AA1394+AA1395</f>
        <v>94109362.478819206</v>
      </c>
      <c r="AB1396" s="249">
        <f t="shared" ref="AB1396:BV1396" si="998">AB1394+AB1395</f>
        <v>53776778.559325263</v>
      </c>
      <c r="AC1396" s="249">
        <f t="shared" si="998"/>
        <v>40233740.512948357</v>
      </c>
      <c r="AD1396" s="249">
        <f t="shared" si="998"/>
        <v>37250546.245659932</v>
      </c>
      <c r="AE1396" s="249">
        <f t="shared" si="998"/>
        <v>44819143.650364742</v>
      </c>
      <c r="AF1396" s="249">
        <f t="shared" si="998"/>
        <v>36069556.835567683</v>
      </c>
      <c r="AG1396" s="249">
        <f t="shared" si="998"/>
        <v>39896301.750028998</v>
      </c>
      <c r="AH1396" s="249">
        <f t="shared" si="998"/>
        <v>32951627.001754098</v>
      </c>
      <c r="AI1396" s="249">
        <f t="shared" si="998"/>
        <v>39310079.840000249</v>
      </c>
      <c r="AJ1396" s="249">
        <f t="shared" si="998"/>
        <v>34373001.523254186</v>
      </c>
      <c r="AK1396" s="249">
        <f t="shared" si="998"/>
        <v>44370284.661140472</v>
      </c>
      <c r="AL1396" s="249">
        <f t="shared" si="998"/>
        <v>39846237.112915419</v>
      </c>
      <c r="AM1396" s="249">
        <f t="shared" si="998"/>
        <v>102013521.02561311</v>
      </c>
      <c r="AN1396" s="249">
        <f t="shared" si="998"/>
        <v>82035831.931741491</v>
      </c>
      <c r="AO1396" s="249">
        <f t="shared" si="998"/>
        <v>70680060.873018101</v>
      </c>
      <c r="AP1396" s="249">
        <f t="shared" si="998"/>
        <v>75668637.875333145</v>
      </c>
      <c r="AQ1396" s="249">
        <f t="shared" si="998"/>
        <v>71564027.166775405</v>
      </c>
      <c r="AR1396" s="249">
        <f t="shared" si="998"/>
        <v>92350363.626713961</v>
      </c>
      <c r="AS1396" s="249">
        <f t="shared" si="998"/>
        <v>79126422.506655604</v>
      </c>
      <c r="AT1396" s="249">
        <f t="shared" si="998"/>
        <v>90072881.390637159</v>
      </c>
      <c r="AU1396" s="249">
        <f t="shared" si="998"/>
        <v>80721639.128485158</v>
      </c>
      <c r="AV1396" s="249">
        <f t="shared" si="998"/>
        <v>76962581.659573495</v>
      </c>
      <c r="AW1396" s="249">
        <f t="shared" si="998"/>
        <v>83072237.691022635</v>
      </c>
      <c r="AX1396" s="249">
        <f t="shared" si="998"/>
        <v>88867707.630528763</v>
      </c>
      <c r="AY1396" s="249">
        <f t="shared" si="998"/>
        <v>65297099.405601874</v>
      </c>
      <c r="AZ1396" s="249">
        <f t="shared" si="998"/>
        <v>108461772.56533507</v>
      </c>
      <c r="BA1396" s="249">
        <f t="shared" si="998"/>
        <v>86434384.276895821</v>
      </c>
      <c r="BB1396" s="249">
        <f t="shared" si="998"/>
        <v>99437504.689113796</v>
      </c>
      <c r="BC1396" s="249">
        <f t="shared" si="998"/>
        <v>80360128.134220541</v>
      </c>
      <c r="BD1396" s="249">
        <f t="shared" si="998"/>
        <v>96869820.52960816</v>
      </c>
      <c r="BE1396" s="249">
        <f t="shared" si="998"/>
        <v>76765150.829600096</v>
      </c>
      <c r="BF1396" s="249">
        <f t="shared" si="998"/>
        <v>81630815.554472372</v>
      </c>
      <c r="BG1396" s="249">
        <f t="shared" si="998"/>
        <v>64829554.749428101</v>
      </c>
      <c r="BH1396" s="249">
        <f t="shared" si="998"/>
        <v>71226060.344025642</v>
      </c>
      <c r="BI1396" s="249">
        <f t="shared" si="998"/>
        <v>58426902.264487177</v>
      </c>
      <c r="BJ1396" s="249">
        <f t="shared" si="998"/>
        <v>80030941.191695794</v>
      </c>
      <c r="BK1396" s="249">
        <f t="shared" si="998"/>
        <v>102300976.24533069</v>
      </c>
      <c r="BL1396" s="249">
        <f t="shared" si="998"/>
        <v>82888217.643133774</v>
      </c>
      <c r="BM1396" s="249">
        <f t="shared" si="998"/>
        <v>78216742.516881078</v>
      </c>
      <c r="BN1396" s="249">
        <f t="shared" si="998"/>
        <v>100875322.38646594</v>
      </c>
      <c r="BO1396" s="249">
        <f t="shared" si="998"/>
        <v>88166339.634106845</v>
      </c>
      <c r="BP1396" s="249">
        <f t="shared" si="998"/>
        <v>95786952.19490464</v>
      </c>
      <c r="BQ1396" s="249">
        <f t="shared" si="998"/>
        <v>86640555.184760496</v>
      </c>
      <c r="BR1396" s="249">
        <f t="shared" si="998"/>
        <v>113044397.47005638</v>
      </c>
      <c r="BS1396" s="249">
        <f t="shared" si="998"/>
        <v>101375843.79039571</v>
      </c>
      <c r="BT1396" s="249">
        <f t="shared" si="998"/>
        <v>111451710.1694888</v>
      </c>
      <c r="BU1396" s="249">
        <f t="shared" si="998"/>
        <v>103692715.57516137</v>
      </c>
      <c r="BV1396" s="249">
        <f t="shared" si="998"/>
        <v>115236402.45106126</v>
      </c>
      <c r="BW1396" s="224">
        <f t="shared" si="967"/>
        <v>3679588882.4741087</v>
      </c>
    </row>
    <row r="1397" spans="1:75" x14ac:dyDescent="0.25">
      <c r="A1397" s="180" t="s">
        <v>1082</v>
      </c>
      <c r="AA1397" s="249">
        <f>(AA1396/AA1389)*AA1390</f>
        <v>40332583.919493943</v>
      </c>
      <c r="AB1397" s="249">
        <f t="shared" ref="AB1397:BV1397" si="999">(AB1396/AB1389)*AB1390</f>
        <v>14973673.336570092</v>
      </c>
      <c r="AC1397" s="249">
        <f t="shared" si="999"/>
        <v>17243031.648406439</v>
      </c>
      <c r="AD1397" s="249">
        <f t="shared" si="999"/>
        <v>15964519.819568543</v>
      </c>
      <c r="AE1397" s="249">
        <f t="shared" si="999"/>
        <v>19208204.421584889</v>
      </c>
      <c r="AF1397" s="249">
        <f t="shared" si="999"/>
        <v>15458381.500957578</v>
      </c>
      <c r="AG1397" s="249">
        <f t="shared" si="999"/>
        <v>17098415.035726715</v>
      </c>
      <c r="AH1397" s="249">
        <f t="shared" si="999"/>
        <v>14122125.857894614</v>
      </c>
      <c r="AI1397" s="249">
        <f t="shared" si="999"/>
        <v>16847177.07428582</v>
      </c>
      <c r="AJ1397" s="249">
        <f t="shared" si="999"/>
        <v>14731286.367108937</v>
      </c>
      <c r="AK1397" s="249">
        <f t="shared" si="999"/>
        <v>19015836.283345915</v>
      </c>
      <c r="AL1397" s="249">
        <f t="shared" si="999"/>
        <v>17076958.762678038</v>
      </c>
      <c r="AM1397" s="249">
        <f t="shared" si="999"/>
        <v>41923364.805046484</v>
      </c>
      <c r="AN1397" s="249">
        <f t="shared" si="999"/>
        <v>33713355.588386908</v>
      </c>
      <c r="AO1397" s="249">
        <f t="shared" si="999"/>
        <v>29046600.358774561</v>
      </c>
      <c r="AP1397" s="249">
        <f t="shared" si="999"/>
        <v>31096700.496712245</v>
      </c>
      <c r="AQ1397" s="249">
        <f t="shared" si="999"/>
        <v>29409874.178126879</v>
      </c>
      <c r="AR1397" s="249">
        <f t="shared" si="999"/>
        <v>37952204.230156414</v>
      </c>
      <c r="AS1397" s="249">
        <f t="shared" si="999"/>
        <v>32517707.879447509</v>
      </c>
      <c r="AT1397" s="249">
        <f t="shared" si="999"/>
        <v>37016252.626289234</v>
      </c>
      <c r="AU1397" s="249">
        <f t="shared" si="999"/>
        <v>33173276.354171984</v>
      </c>
      <c r="AV1397" s="249">
        <f t="shared" si="999"/>
        <v>31628458.216263078</v>
      </c>
      <c r="AW1397" s="249">
        <f t="shared" si="999"/>
        <v>34139275.763433956</v>
      </c>
      <c r="AX1397" s="249">
        <f t="shared" si="999"/>
        <v>36520975.738573454</v>
      </c>
      <c r="AY1397" s="249">
        <f t="shared" si="999"/>
        <v>26118839.762240749</v>
      </c>
      <c r="AZ1397" s="249">
        <f t="shared" si="999"/>
        <v>43384709.026134022</v>
      </c>
      <c r="BA1397" s="249">
        <f t="shared" si="999"/>
        <v>34573753.710758321</v>
      </c>
      <c r="BB1397" s="249">
        <f t="shared" si="999"/>
        <v>39775001.875645518</v>
      </c>
      <c r="BC1397" s="249">
        <f t="shared" si="999"/>
        <v>32144051.253688212</v>
      </c>
      <c r="BD1397" s="249">
        <f t="shared" si="999"/>
        <v>38747928.21184326</v>
      </c>
      <c r="BE1397" s="249">
        <f t="shared" si="999"/>
        <v>30706060.331840038</v>
      </c>
      <c r="BF1397" s="249">
        <f t="shared" si="999"/>
        <v>32652326.221788943</v>
      </c>
      <c r="BG1397" s="249">
        <f t="shared" si="999"/>
        <v>25931821.899771236</v>
      </c>
      <c r="BH1397" s="249">
        <f t="shared" si="999"/>
        <v>28490424.137610253</v>
      </c>
      <c r="BI1397" s="249">
        <f t="shared" si="999"/>
        <v>23370760.905794866</v>
      </c>
      <c r="BJ1397" s="249">
        <f t="shared" si="999"/>
        <v>32012376.476678316</v>
      </c>
      <c r="BK1397" s="249">
        <f t="shared" si="999"/>
        <v>41473368.748107031</v>
      </c>
      <c r="BL1397" s="249">
        <f t="shared" si="999"/>
        <v>33603331.476946123</v>
      </c>
      <c r="BM1397" s="249">
        <f t="shared" si="999"/>
        <v>31709490.209546387</v>
      </c>
      <c r="BN1397" s="249">
        <f t="shared" si="999"/>
        <v>40895400.967486188</v>
      </c>
      <c r="BO1397" s="249">
        <f t="shared" si="999"/>
        <v>35743110.66247575</v>
      </c>
      <c r="BP1397" s="249">
        <f t="shared" si="999"/>
        <v>38832548.187123507</v>
      </c>
      <c r="BQ1397" s="249">
        <f t="shared" si="999"/>
        <v>35124549.399227232</v>
      </c>
      <c r="BR1397" s="249">
        <f t="shared" si="999"/>
        <v>45828809.785157993</v>
      </c>
      <c r="BS1397" s="249">
        <f t="shared" si="999"/>
        <v>41098315.050160423</v>
      </c>
      <c r="BT1397" s="249">
        <f t="shared" si="999"/>
        <v>45183125.744387351</v>
      </c>
      <c r="BU1397" s="249">
        <f t="shared" si="999"/>
        <v>42037587.395335689</v>
      </c>
      <c r="BV1397" s="249">
        <f t="shared" si="999"/>
        <v>46717460.453132942</v>
      </c>
      <c r="BW1397" s="224">
        <f t="shared" si="967"/>
        <v>1496365392.1558845</v>
      </c>
    </row>
    <row r="1398" spans="1:75" x14ac:dyDescent="0.25">
      <c r="A1398" s="180" t="s">
        <v>1083</v>
      </c>
      <c r="AA1398" s="249">
        <f>AA1396-AA1397</f>
        <v>53776778.559325263</v>
      </c>
      <c r="AB1398" s="249">
        <f t="shared" ref="AB1398:BV1398" si="1000">AB1396-AB1397</f>
        <v>38803105.222755171</v>
      </c>
      <c r="AC1398" s="249">
        <f t="shared" si="1000"/>
        <v>22990708.864541918</v>
      </c>
      <c r="AD1398" s="249">
        <f t="shared" si="1000"/>
        <v>21286026.426091388</v>
      </c>
      <c r="AE1398" s="249">
        <f t="shared" si="1000"/>
        <v>25610939.228779852</v>
      </c>
      <c r="AF1398" s="249">
        <f t="shared" si="1000"/>
        <v>20611175.334610105</v>
      </c>
      <c r="AG1398" s="249">
        <f t="shared" si="1000"/>
        <v>22797886.714302283</v>
      </c>
      <c r="AH1398" s="249">
        <f t="shared" si="1000"/>
        <v>18829501.143859483</v>
      </c>
      <c r="AI1398" s="249">
        <f t="shared" si="1000"/>
        <v>22462902.765714429</v>
      </c>
      <c r="AJ1398" s="249">
        <f t="shared" si="1000"/>
        <v>19641715.156145249</v>
      </c>
      <c r="AK1398" s="249">
        <f t="shared" si="1000"/>
        <v>25354448.377794556</v>
      </c>
      <c r="AL1398" s="249">
        <f t="shared" si="1000"/>
        <v>22769278.350237381</v>
      </c>
      <c r="AM1398" s="249">
        <f t="shared" si="1000"/>
        <v>60090156.22056663</v>
      </c>
      <c r="AN1398" s="249">
        <f t="shared" si="1000"/>
        <v>48322476.343354583</v>
      </c>
      <c r="AO1398" s="249">
        <f t="shared" si="1000"/>
        <v>41633460.514243543</v>
      </c>
      <c r="AP1398" s="249">
        <f t="shared" si="1000"/>
        <v>44571937.3786209</v>
      </c>
      <c r="AQ1398" s="249">
        <f t="shared" si="1000"/>
        <v>42154152.988648526</v>
      </c>
      <c r="AR1398" s="249">
        <f t="shared" si="1000"/>
        <v>54398159.396557547</v>
      </c>
      <c r="AS1398" s="249">
        <f t="shared" si="1000"/>
        <v>46608714.627208099</v>
      </c>
      <c r="AT1398" s="249">
        <f t="shared" si="1000"/>
        <v>53056628.764347926</v>
      </c>
      <c r="AU1398" s="249">
        <f t="shared" si="1000"/>
        <v>47548362.774313174</v>
      </c>
      <c r="AV1398" s="249">
        <f t="shared" si="1000"/>
        <v>45334123.443310417</v>
      </c>
      <c r="AW1398" s="249">
        <f t="shared" si="1000"/>
        <v>48932961.927588679</v>
      </c>
      <c r="AX1398" s="249">
        <f t="shared" si="1000"/>
        <v>52346731.891955309</v>
      </c>
      <c r="AY1398" s="249">
        <f t="shared" si="1000"/>
        <v>39178259.643361121</v>
      </c>
      <c r="AZ1398" s="249">
        <f t="shared" si="1000"/>
        <v>65077063.539201044</v>
      </c>
      <c r="BA1398" s="249">
        <f t="shared" si="1000"/>
        <v>51860630.5661375</v>
      </c>
      <c r="BB1398" s="249">
        <f t="shared" si="1000"/>
        <v>59662502.813468277</v>
      </c>
      <c r="BC1398" s="249">
        <f t="shared" si="1000"/>
        <v>48216076.880532324</v>
      </c>
      <c r="BD1398" s="249">
        <f t="shared" si="1000"/>
        <v>58121892.317764901</v>
      </c>
      <c r="BE1398" s="249">
        <f t="shared" si="1000"/>
        <v>46059090.497760057</v>
      </c>
      <c r="BF1398" s="249">
        <f t="shared" si="1000"/>
        <v>48978489.332683429</v>
      </c>
      <c r="BG1398" s="249">
        <f t="shared" si="1000"/>
        <v>38897732.849656865</v>
      </c>
      <c r="BH1398" s="249">
        <f t="shared" si="1000"/>
        <v>42735636.206415385</v>
      </c>
      <c r="BI1398" s="249">
        <f t="shared" si="1000"/>
        <v>35056141.358692311</v>
      </c>
      <c r="BJ1398" s="249">
        <f t="shared" si="1000"/>
        <v>48018564.715017483</v>
      </c>
      <c r="BK1398" s="249">
        <f t="shared" si="1000"/>
        <v>60827607.49722366</v>
      </c>
      <c r="BL1398" s="249">
        <f t="shared" si="1000"/>
        <v>49284886.166187651</v>
      </c>
      <c r="BM1398" s="249">
        <f t="shared" si="1000"/>
        <v>46507252.307334691</v>
      </c>
      <c r="BN1398" s="249">
        <f t="shared" si="1000"/>
        <v>59979921.418979749</v>
      </c>
      <c r="BO1398" s="249">
        <f t="shared" si="1000"/>
        <v>52423228.971631095</v>
      </c>
      <c r="BP1398" s="249">
        <f t="shared" si="1000"/>
        <v>56954404.007781133</v>
      </c>
      <c r="BQ1398" s="249">
        <f t="shared" si="1000"/>
        <v>51516005.785533264</v>
      </c>
      <c r="BR1398" s="249">
        <f t="shared" si="1000"/>
        <v>67215587.684898391</v>
      </c>
      <c r="BS1398" s="249">
        <f t="shared" si="1000"/>
        <v>60277528.740235284</v>
      </c>
      <c r="BT1398" s="249">
        <f t="shared" si="1000"/>
        <v>66268584.425101452</v>
      </c>
      <c r="BU1398" s="249">
        <f t="shared" si="1000"/>
        <v>61655128.179825678</v>
      </c>
      <c r="BV1398" s="249">
        <f t="shared" si="1000"/>
        <v>68518941.997928321</v>
      </c>
      <c r="BW1398" s="224">
        <f t="shared" si="967"/>
        <v>2183223490.3182235</v>
      </c>
    </row>
    <row r="1399" spans="1:75" ht="16.5" thickBot="1" x14ac:dyDescent="0.3">
      <c r="BW1399" s="224">
        <f t="shared" si="967"/>
        <v>0</v>
      </c>
    </row>
    <row r="1400" spans="1:75" ht="16.5" thickBot="1" x14ac:dyDescent="0.3">
      <c r="A1400" s="385" t="s">
        <v>1088</v>
      </c>
      <c r="BW1400" s="224">
        <f t="shared" si="967"/>
        <v>0</v>
      </c>
    </row>
    <row r="1401" spans="1:75" x14ac:dyDescent="0.25">
      <c r="A1401" s="636" t="s">
        <v>1078</v>
      </c>
      <c r="BW1401" s="224">
        <f t="shared" si="967"/>
        <v>0</v>
      </c>
    </row>
    <row r="1402" spans="1:75" x14ac:dyDescent="0.25">
      <c r="A1402" s="180" t="s">
        <v>1079</v>
      </c>
      <c r="AA1402" s="360">
        <f t="shared" ref="AA1402:BV1402" si="1001">Z865</f>
        <v>0</v>
      </c>
      <c r="AB1402" s="360">
        <f t="shared" si="1001"/>
        <v>3.3894215567066004</v>
      </c>
      <c r="AC1402" s="360">
        <f t="shared" si="1001"/>
        <v>2.4064416739556003</v>
      </c>
      <c r="AD1402" s="360">
        <f t="shared" si="1001"/>
        <v>1.7358277461460665</v>
      </c>
      <c r="AE1402" s="360">
        <f t="shared" si="1001"/>
        <v>1.0232518569941667</v>
      </c>
      <c r="AF1402" s="360">
        <f t="shared" si="1001"/>
        <v>1.8357285172495335</v>
      </c>
      <c r="AG1402" s="360">
        <f t="shared" si="1001"/>
        <v>1.3304894510293335</v>
      </c>
      <c r="AH1402" s="360">
        <f t="shared" si="1001"/>
        <v>1.7805816335730333</v>
      </c>
      <c r="AI1402" s="360">
        <f t="shared" si="1001"/>
        <v>0.97375841532983343</v>
      </c>
      <c r="AJ1402" s="360">
        <f t="shared" si="1001"/>
        <v>1.8100489385170331</v>
      </c>
      <c r="AK1402" s="360">
        <f t="shared" si="1001"/>
        <v>1.1331948013079334</v>
      </c>
      <c r="AL1402" s="360">
        <f t="shared" si="1001"/>
        <v>1.8485739699722004</v>
      </c>
      <c r="AM1402" s="360">
        <f t="shared" si="1001"/>
        <v>1.4128549340753338</v>
      </c>
      <c r="AN1402" s="360">
        <f t="shared" si="1001"/>
        <v>2.2905377330649004</v>
      </c>
      <c r="AO1402" s="360">
        <f t="shared" si="1001"/>
        <v>1.4584326629377997</v>
      </c>
      <c r="AP1402" s="360">
        <f t="shared" si="1001"/>
        <v>1.8605256568360005</v>
      </c>
      <c r="AQ1402" s="360">
        <f t="shared" si="1001"/>
        <v>1.4687075567318</v>
      </c>
      <c r="AR1402" s="360">
        <f t="shared" si="1001"/>
        <v>1.9920731148934003</v>
      </c>
      <c r="AS1402" s="360">
        <f t="shared" si="1001"/>
        <v>1.8724694468810001</v>
      </c>
      <c r="AT1402" s="360">
        <f t="shared" si="1001"/>
        <v>1.9182514163362001</v>
      </c>
      <c r="AU1402" s="360">
        <f t="shared" si="1001"/>
        <v>1.4029026337039998</v>
      </c>
      <c r="AV1402" s="360">
        <f t="shared" si="1001"/>
        <v>1.9581507194722001</v>
      </c>
      <c r="AW1402" s="360">
        <f t="shared" si="1001"/>
        <v>1.6130350399657998</v>
      </c>
      <c r="AX1402" s="360">
        <f t="shared" si="1001"/>
        <v>2.0084233252138004</v>
      </c>
      <c r="AY1402" s="360">
        <f t="shared" si="1001"/>
        <v>1.9804858330729997</v>
      </c>
      <c r="AZ1402" s="360">
        <f t="shared" si="1001"/>
        <v>2.0491322028393997</v>
      </c>
      <c r="BA1402" s="360">
        <f t="shared" si="1001"/>
        <v>1.6849386496338667</v>
      </c>
      <c r="BB1402" s="360">
        <f t="shared" si="1001"/>
        <v>2.1699612413397324</v>
      </c>
      <c r="BC1402" s="360">
        <f t="shared" si="1001"/>
        <v>1.7012002017714669</v>
      </c>
      <c r="BD1402" s="360">
        <f t="shared" si="1001"/>
        <v>2.4127490952945334</v>
      </c>
      <c r="BE1402" s="360">
        <f t="shared" si="1001"/>
        <v>2.4519866728830659</v>
      </c>
      <c r="BF1402" s="360">
        <f t="shared" si="1001"/>
        <v>2.2847973826365329</v>
      </c>
      <c r="BG1402" s="360">
        <f t="shared" si="1001"/>
        <v>1.5840996006462666</v>
      </c>
      <c r="BH1402" s="360">
        <f t="shared" si="1001"/>
        <v>2.3509136383497329</v>
      </c>
      <c r="BI1402" s="360">
        <f t="shared" si="1001"/>
        <v>1.9707265207410667</v>
      </c>
      <c r="BJ1402" s="360">
        <f t="shared" si="1001"/>
        <v>2.4468377209425332</v>
      </c>
      <c r="BK1402" s="360">
        <f t="shared" si="1001"/>
        <v>2.6544118692102665</v>
      </c>
      <c r="BL1402" s="360">
        <f t="shared" si="1001"/>
        <v>2.792940828211055</v>
      </c>
      <c r="BM1402" s="360">
        <f t="shared" si="1001"/>
        <v>1.96500787376736</v>
      </c>
      <c r="BN1402" s="360">
        <f t="shared" si="1001"/>
        <v>2.6410355243990393</v>
      </c>
      <c r="BO1402" s="360">
        <f t="shared" si="1001"/>
        <v>1.9768515843849603</v>
      </c>
      <c r="BP1402" s="360">
        <f t="shared" si="1001"/>
        <v>2.8803900180796798</v>
      </c>
      <c r="BQ1402" s="360">
        <f t="shared" si="1001"/>
        <v>2.7256031931734404</v>
      </c>
      <c r="BR1402" s="360">
        <f t="shared" si="1001"/>
        <v>2.7671615006217603</v>
      </c>
      <c r="BS1402" s="360">
        <f t="shared" si="1001"/>
        <v>1.86813801150048</v>
      </c>
      <c r="BT1402" s="360">
        <f t="shared" si="1001"/>
        <v>2.8206438864163204</v>
      </c>
      <c r="BU1402" s="360">
        <f t="shared" si="1001"/>
        <v>2.2474401946761597</v>
      </c>
      <c r="BV1402" s="360">
        <f t="shared" si="1001"/>
        <v>2.9200479554774397</v>
      </c>
      <c r="BW1402" s="418">
        <f t="shared" si="967"/>
        <v>95.871184000962728</v>
      </c>
    </row>
    <row r="1403" spans="1:75" x14ac:dyDescent="0.25">
      <c r="A1403" s="180" t="s">
        <v>1080</v>
      </c>
      <c r="AA1403" s="360">
        <f t="shared" ref="AA1403:BV1403" si="1002">AA868</f>
        <v>6.6695069341646001</v>
      </c>
      <c r="AB1403" s="360">
        <f t="shared" si="1002"/>
        <v>0</v>
      </c>
      <c r="AC1403" s="360">
        <f t="shared" si="1002"/>
        <v>1.0092193749124658</v>
      </c>
      <c r="AD1403" s="360">
        <f t="shared" si="1002"/>
        <v>0.27766784342310014</v>
      </c>
      <c r="AE1403" s="360">
        <f t="shared" si="1002"/>
        <v>2.5889881285613674</v>
      </c>
      <c r="AF1403" s="360">
        <f t="shared" si="1002"/>
        <v>0.78233137025980026</v>
      </c>
      <c r="AG1403" s="360">
        <f t="shared" si="1002"/>
        <v>2.1732356989046999</v>
      </c>
      <c r="AH1403" s="360">
        <f t="shared" si="1002"/>
        <v>0.13552363530180012</v>
      </c>
      <c r="AI1403" s="360">
        <f t="shared" si="1002"/>
        <v>2.5879507862681996</v>
      </c>
      <c r="AJ1403" s="360">
        <f t="shared" si="1002"/>
        <v>0.41978599308890008</v>
      </c>
      <c r="AK1403" s="360">
        <f t="shared" si="1002"/>
        <v>2.5043217202502674</v>
      </c>
      <c r="AL1403" s="360">
        <f t="shared" si="1002"/>
        <v>0.93155993256313385</v>
      </c>
      <c r="AM1403" s="360">
        <f t="shared" si="1002"/>
        <v>2.9599898290485669</v>
      </c>
      <c r="AN1403" s="360">
        <f t="shared" si="1002"/>
        <v>0.49374280527089942</v>
      </c>
      <c r="AO1403" s="360">
        <f t="shared" si="1002"/>
        <v>2.0934799546582008</v>
      </c>
      <c r="AP1403" s="360">
        <f t="shared" si="1002"/>
        <v>0.94337058783379946</v>
      </c>
      <c r="AQ1403" s="360">
        <f t="shared" si="1002"/>
        <v>2.3343411171556006</v>
      </c>
      <c r="AR1403" s="360">
        <f t="shared" si="1002"/>
        <v>1.5826412836976</v>
      </c>
      <c r="AS1403" s="360">
        <f t="shared" si="1002"/>
        <v>1.7896468933972003</v>
      </c>
      <c r="AT1403" s="360">
        <f t="shared" si="1002"/>
        <v>0.76001724800779935</v>
      </c>
      <c r="AU1403" s="360">
        <f t="shared" si="1002"/>
        <v>2.3353851034702</v>
      </c>
      <c r="AV1403" s="360">
        <f t="shared" si="1002"/>
        <v>1.1212798113715994</v>
      </c>
      <c r="AW1403" s="360">
        <f t="shared" si="1002"/>
        <v>2.2212276718060009</v>
      </c>
      <c r="AX1403" s="360">
        <f t="shared" si="1002"/>
        <v>1.7725041742891992</v>
      </c>
      <c r="AY1403" s="360">
        <f t="shared" si="1002"/>
        <v>1.8250454007715997</v>
      </c>
      <c r="AZ1403" s="360">
        <f t="shared" si="1002"/>
        <v>1.0800395750520675</v>
      </c>
      <c r="BA1403" s="360">
        <f t="shared" si="1002"/>
        <v>2.344989369997065</v>
      </c>
      <c r="BB1403" s="360">
        <f t="shared" si="1002"/>
        <v>0.98941056195013433</v>
      </c>
      <c r="BC1403" s="360">
        <f t="shared" si="1002"/>
        <v>2.7796195466326665</v>
      </c>
      <c r="BD1403" s="360">
        <f t="shared" si="1002"/>
        <v>2.1409404400597318</v>
      </c>
      <c r="BE1403" s="360">
        <f t="shared" si="1002"/>
        <v>1.7912084662990666</v>
      </c>
      <c r="BF1403" s="360">
        <f t="shared" si="1002"/>
        <v>0.65710187570653344</v>
      </c>
      <c r="BG1403" s="360">
        <f t="shared" si="1002"/>
        <v>2.7818828705746657</v>
      </c>
      <c r="BH1403" s="360">
        <f t="shared" si="1002"/>
        <v>1.3090070430265341</v>
      </c>
      <c r="BI1403" s="360">
        <f t="shared" si="1002"/>
        <v>2.573400675295066</v>
      </c>
      <c r="BJ1403" s="360">
        <f t="shared" si="1002"/>
        <v>2.4827843218765326</v>
      </c>
      <c r="BK1403" s="360">
        <f t="shared" si="1002"/>
        <v>2.4659796491766683</v>
      </c>
      <c r="BL1403" s="360">
        <f t="shared" si="1002"/>
        <v>0.80957360702910464</v>
      </c>
      <c r="BM1403" s="360">
        <f t="shared" si="1002"/>
        <v>2.8768905876308795</v>
      </c>
      <c r="BN1403" s="360">
        <f t="shared" si="1002"/>
        <v>0.98319238030672107</v>
      </c>
      <c r="BO1403" s="360">
        <f t="shared" si="1002"/>
        <v>3.3038634487611191</v>
      </c>
      <c r="BP1403" s="360">
        <f t="shared" si="1002"/>
        <v>2.1165491694049607</v>
      </c>
      <c r="BQ1403" s="360">
        <f t="shared" si="1002"/>
        <v>2.3475262246331203</v>
      </c>
      <c r="BR1403" s="360">
        <f t="shared" si="1002"/>
        <v>0.65775818712912004</v>
      </c>
      <c r="BS1403" s="360">
        <f t="shared" si="1002"/>
        <v>3.3030424469294406</v>
      </c>
      <c r="BT1403" s="360">
        <f t="shared" si="1002"/>
        <v>1.2996631371566396</v>
      </c>
      <c r="BU1403" s="360">
        <f t="shared" si="1002"/>
        <v>3.10598105703248</v>
      </c>
      <c r="BV1403" s="360">
        <f t="shared" si="1002"/>
        <v>2.4515293234427205</v>
      </c>
      <c r="BW1403" s="418">
        <f t="shared" si="967"/>
        <v>88.964697263579637</v>
      </c>
    </row>
    <row r="1404" spans="1:75" x14ac:dyDescent="0.25">
      <c r="A1404" s="180" t="s">
        <v>1081</v>
      </c>
      <c r="AA1404" s="360">
        <f>AA1402+AA1403</f>
        <v>6.6695069341646001</v>
      </c>
      <c r="AB1404" s="360">
        <f t="shared" ref="AB1404:BV1404" si="1003">AB1402+AB1403</f>
        <v>3.3894215567066004</v>
      </c>
      <c r="AC1404" s="360">
        <f t="shared" si="1003"/>
        <v>3.4156610488680661</v>
      </c>
      <c r="AD1404" s="360">
        <f t="shared" si="1003"/>
        <v>2.0134955895691666</v>
      </c>
      <c r="AE1404" s="360">
        <f t="shared" si="1003"/>
        <v>3.6122399855555338</v>
      </c>
      <c r="AF1404" s="360">
        <f t="shared" si="1003"/>
        <v>2.6180598875093337</v>
      </c>
      <c r="AG1404" s="360">
        <f t="shared" si="1003"/>
        <v>3.5037251499340334</v>
      </c>
      <c r="AH1404" s="360">
        <f t="shared" si="1003"/>
        <v>1.9161052688748335</v>
      </c>
      <c r="AI1404" s="360">
        <f t="shared" si="1003"/>
        <v>3.5617092015980329</v>
      </c>
      <c r="AJ1404" s="360">
        <f t="shared" si="1003"/>
        <v>2.2298349316059332</v>
      </c>
      <c r="AK1404" s="360">
        <f t="shared" si="1003"/>
        <v>3.6375165215582008</v>
      </c>
      <c r="AL1404" s="360">
        <f t="shared" si="1003"/>
        <v>2.7801339025353342</v>
      </c>
      <c r="AM1404" s="360">
        <f t="shared" si="1003"/>
        <v>4.3728447631239007</v>
      </c>
      <c r="AN1404" s="360">
        <f t="shared" si="1003"/>
        <v>2.7842805383357998</v>
      </c>
      <c r="AO1404" s="360">
        <f t="shared" si="1003"/>
        <v>3.5519126175960007</v>
      </c>
      <c r="AP1404" s="360">
        <f t="shared" si="1003"/>
        <v>2.8038962446697999</v>
      </c>
      <c r="AQ1404" s="360">
        <f t="shared" si="1003"/>
        <v>3.8030486738874005</v>
      </c>
      <c r="AR1404" s="360">
        <f t="shared" si="1003"/>
        <v>3.5747143985910004</v>
      </c>
      <c r="AS1404" s="360">
        <f t="shared" si="1003"/>
        <v>3.6621163402782004</v>
      </c>
      <c r="AT1404" s="360">
        <f t="shared" si="1003"/>
        <v>2.6782686643439995</v>
      </c>
      <c r="AU1404" s="360">
        <f t="shared" si="1003"/>
        <v>3.7382877371741996</v>
      </c>
      <c r="AV1404" s="360">
        <f t="shared" si="1003"/>
        <v>3.0794305308437995</v>
      </c>
      <c r="AW1404" s="360">
        <f t="shared" si="1003"/>
        <v>3.8342627117718004</v>
      </c>
      <c r="AX1404" s="360">
        <f t="shared" si="1003"/>
        <v>3.7809274995029996</v>
      </c>
      <c r="AY1404" s="360">
        <f t="shared" si="1003"/>
        <v>3.8055312338445995</v>
      </c>
      <c r="AZ1404" s="360">
        <f t="shared" si="1003"/>
        <v>3.1291717778914672</v>
      </c>
      <c r="BA1404" s="360">
        <f t="shared" si="1003"/>
        <v>4.0299280196309315</v>
      </c>
      <c r="BB1404" s="360">
        <f t="shared" si="1003"/>
        <v>3.1593718032898668</v>
      </c>
      <c r="BC1404" s="360">
        <f t="shared" si="1003"/>
        <v>4.4808197484041337</v>
      </c>
      <c r="BD1404" s="360">
        <f t="shared" si="1003"/>
        <v>4.5536895353542652</v>
      </c>
      <c r="BE1404" s="360">
        <f t="shared" si="1003"/>
        <v>4.2431951391821325</v>
      </c>
      <c r="BF1404" s="360">
        <f t="shared" si="1003"/>
        <v>2.9418992583430663</v>
      </c>
      <c r="BG1404" s="360">
        <f t="shared" si="1003"/>
        <v>4.3659824712209323</v>
      </c>
      <c r="BH1404" s="360">
        <f t="shared" si="1003"/>
        <v>3.659920681376267</v>
      </c>
      <c r="BI1404" s="360">
        <f t="shared" si="1003"/>
        <v>4.5441271960361327</v>
      </c>
      <c r="BJ1404" s="360">
        <f t="shared" si="1003"/>
        <v>4.9296220428190658</v>
      </c>
      <c r="BK1404" s="360">
        <f t="shared" si="1003"/>
        <v>5.1203915183869348</v>
      </c>
      <c r="BL1404" s="360">
        <f t="shared" si="1003"/>
        <v>3.6025144352401597</v>
      </c>
      <c r="BM1404" s="360">
        <f t="shared" si="1003"/>
        <v>4.8418984613982392</v>
      </c>
      <c r="BN1404" s="360">
        <f t="shared" si="1003"/>
        <v>3.6242279047057604</v>
      </c>
      <c r="BO1404" s="360">
        <f t="shared" si="1003"/>
        <v>5.2807150331460795</v>
      </c>
      <c r="BP1404" s="360">
        <f t="shared" si="1003"/>
        <v>4.9969391874846405</v>
      </c>
      <c r="BQ1404" s="360">
        <f t="shared" si="1003"/>
        <v>5.0731294178065607</v>
      </c>
      <c r="BR1404" s="360">
        <f t="shared" si="1003"/>
        <v>3.4249196877508803</v>
      </c>
      <c r="BS1404" s="360">
        <f t="shared" si="1003"/>
        <v>5.1711804584299204</v>
      </c>
      <c r="BT1404" s="360">
        <f t="shared" si="1003"/>
        <v>4.12030702357296</v>
      </c>
      <c r="BU1404" s="360">
        <f t="shared" si="1003"/>
        <v>5.3534212517086397</v>
      </c>
      <c r="BV1404" s="360">
        <f t="shared" si="1003"/>
        <v>5.3715772789201601</v>
      </c>
      <c r="BW1404" s="418">
        <f t="shared" si="967"/>
        <v>184.83588126454234</v>
      </c>
    </row>
    <row r="1405" spans="1:75" x14ac:dyDescent="0.25">
      <c r="A1405" s="180" t="s">
        <v>1082</v>
      </c>
      <c r="AA1405" s="360">
        <f t="shared" ref="AA1405:BV1405" si="1004">AA721+AA727+AA733</f>
        <v>3.2800853774580001</v>
      </c>
      <c r="AB1405" s="360">
        <f t="shared" si="1004"/>
        <v>0.98297988275100023</v>
      </c>
      <c r="AC1405" s="360">
        <f t="shared" si="1004"/>
        <v>1.6798333027219998</v>
      </c>
      <c r="AD1405" s="360">
        <f t="shared" si="1004"/>
        <v>0.99024373257499998</v>
      </c>
      <c r="AE1405" s="360">
        <f t="shared" si="1004"/>
        <v>1.7765114683060002</v>
      </c>
      <c r="AF1405" s="360">
        <f t="shared" si="1004"/>
        <v>1.2875704364800002</v>
      </c>
      <c r="AG1405" s="360">
        <f t="shared" si="1004"/>
        <v>1.723143516361</v>
      </c>
      <c r="AH1405" s="360">
        <f t="shared" si="1004"/>
        <v>0.94234685354500014</v>
      </c>
      <c r="AI1405" s="360">
        <f t="shared" si="1004"/>
        <v>1.7516602630809996</v>
      </c>
      <c r="AJ1405" s="360">
        <f t="shared" si="1004"/>
        <v>1.096640130298</v>
      </c>
      <c r="AK1405" s="360">
        <f t="shared" si="1004"/>
        <v>1.7889425515860005</v>
      </c>
      <c r="AL1405" s="360">
        <f t="shared" si="1004"/>
        <v>1.3672789684600004</v>
      </c>
      <c r="AM1405" s="360">
        <f t="shared" si="1004"/>
        <v>2.0823070300590003</v>
      </c>
      <c r="AN1405" s="360">
        <f t="shared" si="1004"/>
        <v>1.3258478753979999</v>
      </c>
      <c r="AO1405" s="360">
        <f t="shared" si="1004"/>
        <v>1.6913869607600003</v>
      </c>
      <c r="AP1405" s="360">
        <f t="shared" si="1004"/>
        <v>1.3351886879379999</v>
      </c>
      <c r="AQ1405" s="360">
        <f t="shared" si="1004"/>
        <v>1.8109755589940002</v>
      </c>
      <c r="AR1405" s="360">
        <f t="shared" si="1004"/>
        <v>1.7022449517100002</v>
      </c>
      <c r="AS1405" s="360">
        <f t="shared" si="1004"/>
        <v>1.7438649239419999</v>
      </c>
      <c r="AT1405" s="360">
        <f t="shared" si="1004"/>
        <v>1.2753660306399999</v>
      </c>
      <c r="AU1405" s="360">
        <f t="shared" si="1004"/>
        <v>1.7801370177019999</v>
      </c>
      <c r="AV1405" s="360">
        <f t="shared" si="1004"/>
        <v>1.4663954908779997</v>
      </c>
      <c r="AW1405" s="360">
        <f t="shared" si="1004"/>
        <v>1.8258393865580003</v>
      </c>
      <c r="AX1405" s="360">
        <f t="shared" si="1004"/>
        <v>1.80044166643</v>
      </c>
      <c r="AY1405" s="360">
        <f t="shared" si="1004"/>
        <v>1.7563990310051998</v>
      </c>
      <c r="AZ1405" s="360">
        <f t="shared" si="1004"/>
        <v>1.4442331282576</v>
      </c>
      <c r="BA1405" s="360">
        <f t="shared" si="1004"/>
        <v>1.8599667782911993</v>
      </c>
      <c r="BB1405" s="360">
        <f t="shared" si="1004"/>
        <v>1.4581716015183999</v>
      </c>
      <c r="BC1405" s="360">
        <f t="shared" si="1004"/>
        <v>2.0680706531095998</v>
      </c>
      <c r="BD1405" s="360">
        <f t="shared" si="1004"/>
        <v>2.1017028624711993</v>
      </c>
      <c r="BE1405" s="360">
        <f t="shared" si="1004"/>
        <v>1.9583977565455999</v>
      </c>
      <c r="BF1405" s="360">
        <f t="shared" si="1004"/>
        <v>1.3577996576967999</v>
      </c>
      <c r="BG1405" s="360">
        <f t="shared" si="1004"/>
        <v>2.0150688328711994</v>
      </c>
      <c r="BH1405" s="360">
        <f t="shared" si="1004"/>
        <v>1.6891941606352001</v>
      </c>
      <c r="BI1405" s="360">
        <f t="shared" si="1004"/>
        <v>2.0972894750935995</v>
      </c>
      <c r="BJ1405" s="360">
        <f t="shared" si="1004"/>
        <v>2.2752101736087997</v>
      </c>
      <c r="BK1405" s="360">
        <f t="shared" si="1004"/>
        <v>2.3274506901758794</v>
      </c>
      <c r="BL1405" s="360">
        <f t="shared" si="1004"/>
        <v>1.6375065614727999</v>
      </c>
      <c r="BM1405" s="360">
        <f t="shared" si="1004"/>
        <v>2.2008629369991994</v>
      </c>
      <c r="BN1405" s="360">
        <f t="shared" si="1004"/>
        <v>1.6473763203208001</v>
      </c>
      <c r="BO1405" s="360">
        <f t="shared" si="1004"/>
        <v>2.4003250150663997</v>
      </c>
      <c r="BP1405" s="360">
        <f t="shared" si="1004"/>
        <v>2.2713359943112001</v>
      </c>
      <c r="BQ1405" s="360">
        <f t="shared" si="1004"/>
        <v>2.3059679171848</v>
      </c>
      <c r="BR1405" s="360">
        <f t="shared" si="1004"/>
        <v>1.5567816762504001</v>
      </c>
      <c r="BS1405" s="360">
        <f t="shared" si="1004"/>
        <v>2.3505365720135996</v>
      </c>
      <c r="BT1405" s="360">
        <f t="shared" si="1004"/>
        <v>1.8728668288967998</v>
      </c>
      <c r="BU1405" s="360">
        <f t="shared" si="1004"/>
        <v>2.4333732962311996</v>
      </c>
      <c r="BV1405" s="360">
        <f t="shared" si="1004"/>
        <v>2.4416260358727997</v>
      </c>
      <c r="BW1405" s="418">
        <f t="shared" si="967"/>
        <v>86.034746020532282</v>
      </c>
    </row>
    <row r="1406" spans="1:75" x14ac:dyDescent="0.25">
      <c r="A1406" s="180" t="s">
        <v>1083</v>
      </c>
      <c r="AA1406" s="360">
        <f>AA1404-AA1405</f>
        <v>3.3894215567065999</v>
      </c>
      <c r="AB1406" s="360">
        <f t="shared" ref="AB1406:BV1406" si="1005">AB1404-AB1405</f>
        <v>2.4064416739556003</v>
      </c>
      <c r="AC1406" s="360">
        <f t="shared" si="1005"/>
        <v>1.7358277461460663</v>
      </c>
      <c r="AD1406" s="360">
        <f t="shared" si="1005"/>
        <v>1.0232518569941667</v>
      </c>
      <c r="AE1406" s="360">
        <f t="shared" si="1005"/>
        <v>1.8357285172495337</v>
      </c>
      <c r="AF1406" s="360">
        <f t="shared" si="1005"/>
        <v>1.3304894510293335</v>
      </c>
      <c r="AG1406" s="360">
        <f t="shared" si="1005"/>
        <v>1.7805816335730333</v>
      </c>
      <c r="AH1406" s="360">
        <f t="shared" si="1005"/>
        <v>0.97375841532983332</v>
      </c>
      <c r="AI1406" s="360">
        <f t="shared" si="1005"/>
        <v>1.8100489385170333</v>
      </c>
      <c r="AJ1406" s="360">
        <f t="shared" si="1005"/>
        <v>1.1331948013079332</v>
      </c>
      <c r="AK1406" s="360">
        <f t="shared" si="1005"/>
        <v>1.8485739699722004</v>
      </c>
      <c r="AL1406" s="360">
        <f t="shared" si="1005"/>
        <v>1.4128549340753338</v>
      </c>
      <c r="AM1406" s="360">
        <f t="shared" si="1005"/>
        <v>2.2905377330649004</v>
      </c>
      <c r="AN1406" s="360">
        <f t="shared" si="1005"/>
        <v>1.4584326629377999</v>
      </c>
      <c r="AO1406" s="360">
        <f t="shared" si="1005"/>
        <v>1.8605256568360005</v>
      </c>
      <c r="AP1406" s="360">
        <f t="shared" si="1005"/>
        <v>1.4687075567318</v>
      </c>
      <c r="AQ1406" s="360">
        <f t="shared" si="1005"/>
        <v>1.9920731148934003</v>
      </c>
      <c r="AR1406" s="360">
        <f t="shared" si="1005"/>
        <v>1.8724694468810001</v>
      </c>
      <c r="AS1406" s="360">
        <f t="shared" si="1005"/>
        <v>1.9182514163362006</v>
      </c>
      <c r="AT1406" s="360">
        <f t="shared" si="1005"/>
        <v>1.4029026337039996</v>
      </c>
      <c r="AU1406" s="360">
        <f t="shared" si="1005"/>
        <v>1.9581507194721997</v>
      </c>
      <c r="AV1406" s="360">
        <f t="shared" si="1005"/>
        <v>1.6130350399657998</v>
      </c>
      <c r="AW1406" s="360">
        <f t="shared" si="1005"/>
        <v>2.0084233252138004</v>
      </c>
      <c r="AX1406" s="360">
        <f t="shared" si="1005"/>
        <v>1.9804858330729995</v>
      </c>
      <c r="AY1406" s="360">
        <f t="shared" si="1005"/>
        <v>2.0491322028393997</v>
      </c>
      <c r="AZ1406" s="360">
        <f t="shared" si="1005"/>
        <v>1.6849386496338672</v>
      </c>
      <c r="BA1406" s="360">
        <f t="shared" si="1005"/>
        <v>2.169961241339732</v>
      </c>
      <c r="BB1406" s="360">
        <f t="shared" si="1005"/>
        <v>1.7012002017714669</v>
      </c>
      <c r="BC1406" s="360">
        <f t="shared" si="1005"/>
        <v>2.4127490952945339</v>
      </c>
      <c r="BD1406" s="360">
        <f t="shared" si="1005"/>
        <v>2.4519866728830659</v>
      </c>
      <c r="BE1406" s="360">
        <f t="shared" si="1005"/>
        <v>2.2847973826365324</v>
      </c>
      <c r="BF1406" s="360">
        <f t="shared" si="1005"/>
        <v>1.5840996006462664</v>
      </c>
      <c r="BG1406" s="360">
        <f t="shared" si="1005"/>
        <v>2.3509136383497329</v>
      </c>
      <c r="BH1406" s="360">
        <f t="shared" si="1005"/>
        <v>1.9707265207410669</v>
      </c>
      <c r="BI1406" s="360">
        <f t="shared" si="1005"/>
        <v>2.4468377209425332</v>
      </c>
      <c r="BJ1406" s="360">
        <f t="shared" si="1005"/>
        <v>2.6544118692102661</v>
      </c>
      <c r="BK1406" s="360">
        <f t="shared" si="1005"/>
        <v>2.7929408282110555</v>
      </c>
      <c r="BL1406" s="360">
        <f t="shared" si="1005"/>
        <v>1.9650078737673597</v>
      </c>
      <c r="BM1406" s="360">
        <f t="shared" si="1005"/>
        <v>2.6410355243990398</v>
      </c>
      <c r="BN1406" s="360">
        <f t="shared" si="1005"/>
        <v>1.9768515843849603</v>
      </c>
      <c r="BO1406" s="360">
        <f t="shared" si="1005"/>
        <v>2.8803900180796798</v>
      </c>
      <c r="BP1406" s="360">
        <f t="shared" si="1005"/>
        <v>2.7256031931734404</v>
      </c>
      <c r="BQ1406" s="360">
        <f t="shared" si="1005"/>
        <v>2.7671615006217607</v>
      </c>
      <c r="BR1406" s="360">
        <f t="shared" si="1005"/>
        <v>1.8681380115004802</v>
      </c>
      <c r="BS1406" s="360">
        <f t="shared" si="1005"/>
        <v>2.8206438864163208</v>
      </c>
      <c r="BT1406" s="360">
        <f t="shared" si="1005"/>
        <v>2.2474401946761602</v>
      </c>
      <c r="BU1406" s="360">
        <f t="shared" si="1005"/>
        <v>2.9200479554774401</v>
      </c>
      <c r="BV1406" s="360">
        <f t="shared" si="1005"/>
        <v>2.9299512430473604</v>
      </c>
      <c r="BW1406" s="418">
        <f t="shared" si="967"/>
        <v>98.801135244010084</v>
      </c>
    </row>
    <row r="1407" spans="1:75" x14ac:dyDescent="0.25">
      <c r="BW1407" s="224">
        <f t="shared" si="967"/>
        <v>0</v>
      </c>
    </row>
    <row r="1408" spans="1:75" x14ac:dyDescent="0.25">
      <c r="A1408" s="636" t="s">
        <v>1084</v>
      </c>
      <c r="BW1408" s="224">
        <f t="shared" si="967"/>
        <v>0</v>
      </c>
    </row>
    <row r="1409" spans="1:75" x14ac:dyDescent="0.25">
      <c r="A1409" s="180" t="s">
        <v>1079</v>
      </c>
      <c r="AA1409" s="249">
        <f>Z1413</f>
        <v>0</v>
      </c>
      <c r="AB1409" s="249">
        <f t="shared" ref="AB1409:BV1409" si="1006">AA1413</f>
        <v>64331516.695377454</v>
      </c>
      <c r="AC1409" s="249">
        <f t="shared" si="1006"/>
        <v>45674472.807375148</v>
      </c>
      <c r="AD1409" s="249">
        <f t="shared" si="1006"/>
        <v>33653788.496878348</v>
      </c>
      <c r="AE1409" s="249">
        <f t="shared" si="1006"/>
        <v>20661146.291513517</v>
      </c>
      <c r="AF1409" s="249">
        <f t="shared" si="1006"/>
        <v>38558648.880858161</v>
      </c>
      <c r="AG1409" s="249">
        <f t="shared" si="1006"/>
        <v>27737394.562525768</v>
      </c>
      <c r="AH1409" s="249">
        <f t="shared" si="1006"/>
        <v>53924235.934780955</v>
      </c>
      <c r="AI1409" s="249">
        <f t="shared" si="1006"/>
        <v>29175690.068176094</v>
      </c>
      <c r="AJ1409" s="249">
        <f t="shared" si="1006"/>
        <v>59577505.495690718</v>
      </c>
      <c r="AK1409" s="249">
        <f t="shared" si="1006"/>
        <v>36185138.388145834</v>
      </c>
      <c r="AL1409" s="249">
        <f t="shared" si="1006"/>
        <v>61168968.065031603</v>
      </c>
      <c r="AM1409" s="249">
        <f t="shared" si="1006"/>
        <v>47038536.581179887</v>
      </c>
      <c r="AN1409" s="249">
        <f t="shared" si="1006"/>
        <v>80864055.40295729</v>
      </c>
      <c r="AO1409" s="249">
        <f t="shared" si="1006"/>
        <v>47116316.319697298</v>
      </c>
      <c r="AP1409" s="249">
        <f t="shared" si="1006"/>
        <v>55787686.582704738</v>
      </c>
      <c r="AQ1409" s="249">
        <f t="shared" si="1006"/>
        <v>38756380.47756236</v>
      </c>
      <c r="AR1409" s="249">
        <f t="shared" si="1006"/>
        <v>66714597.749549992</v>
      </c>
      <c r="AS1409" s="249">
        <f t="shared" si="1006"/>
        <v>73912405.585385531</v>
      </c>
      <c r="AT1409" s="249">
        <f t="shared" si="1006"/>
        <v>58161104.588266872</v>
      </c>
      <c r="AU1409" s="249">
        <f t="shared" si="1006"/>
        <v>41942443.751300208</v>
      </c>
      <c r="AV1409" s="249">
        <f t="shared" si="1006"/>
        <v>60496722.32966058</v>
      </c>
      <c r="AW1409" s="249">
        <f t="shared" si="1006"/>
        <v>44773493.421980798</v>
      </c>
      <c r="AX1409" s="249">
        <f t="shared" si="1006"/>
        <v>60284510.623891257</v>
      </c>
      <c r="AY1409" s="249">
        <f t="shared" si="1006"/>
        <v>56170836.496640235</v>
      </c>
      <c r="AZ1409" s="249">
        <f t="shared" si="1006"/>
        <v>60344119.848563313</v>
      </c>
      <c r="BA1409" s="249">
        <f t="shared" si="1006"/>
        <v>55862268.216285706</v>
      </c>
      <c r="BB1409" s="249">
        <f t="shared" si="1006"/>
        <v>71564619.208361879</v>
      </c>
      <c r="BC1409" s="249">
        <f t="shared" si="1006"/>
        <v>64050800.034759618</v>
      </c>
      <c r="BD1409" s="249">
        <f t="shared" si="1006"/>
        <v>96783036.313782722</v>
      </c>
      <c r="BE1409" s="249">
        <f t="shared" si="1006"/>
        <v>103871350.79538627</v>
      </c>
      <c r="BF1409" s="249">
        <f t="shared" si="1006"/>
        <v>96608936.214166284</v>
      </c>
      <c r="BG1409" s="249">
        <f t="shared" si="1006"/>
        <v>65357076.971121557</v>
      </c>
      <c r="BH1409" s="249">
        <f t="shared" si="1006"/>
        <v>76970180.883585244</v>
      </c>
      <c r="BI1409" s="249">
        <f t="shared" si="1006"/>
        <v>60460310.409029223</v>
      </c>
      <c r="BJ1409" s="249">
        <f t="shared" si="1006"/>
        <v>78464362.269270614</v>
      </c>
      <c r="BK1409" s="249">
        <f t="shared" si="1006"/>
        <v>80477560.098836452</v>
      </c>
      <c r="BL1409" s="249">
        <f t="shared" si="1006"/>
        <v>74446901.429585993</v>
      </c>
      <c r="BM1409" s="249">
        <f t="shared" si="1006"/>
        <v>54261581.625076577</v>
      </c>
      <c r="BN1409" s="249">
        <f t="shared" si="1006"/>
        <v>82120310.448244065</v>
      </c>
      <c r="BO1409" s="249">
        <f t="shared" si="1006"/>
        <v>65088650.73922313</v>
      </c>
      <c r="BP1409" s="249">
        <f t="shared" si="1006"/>
        <v>106638466.16010883</v>
      </c>
      <c r="BQ1409" s="249">
        <f t="shared" si="1006"/>
        <v>109080703.00515662</v>
      </c>
      <c r="BR1409" s="249">
        <f t="shared" si="1006"/>
        <v>107662666.74503212</v>
      </c>
      <c r="BS1409" s="249">
        <f t="shared" si="1006"/>
        <v>76186606.110422462</v>
      </c>
      <c r="BT1409" s="249">
        <f t="shared" si="1006"/>
        <v>120073679.54797381</v>
      </c>
      <c r="BU1409" s="249">
        <f t="shared" si="1006"/>
        <v>97552298.331816718</v>
      </c>
      <c r="BV1409" s="249">
        <f t="shared" si="1006"/>
        <v>123802985.85638948</v>
      </c>
      <c r="BW1409" s="224">
        <f t="shared" si="967"/>
        <v>3130397066.8593097</v>
      </c>
    </row>
    <row r="1410" spans="1:75" x14ac:dyDescent="0.25">
      <c r="A1410" s="180" t="s">
        <v>1080</v>
      </c>
      <c r="AA1410" s="249">
        <f t="shared" ref="AA1410:BV1410" si="1007">AA988</f>
        <v>126587823.174775</v>
      </c>
      <c r="AB1410" s="249">
        <f t="shared" si="1007"/>
        <v>0</v>
      </c>
      <c r="AC1410" s="249">
        <f t="shared" si="1007"/>
        <v>20547498.105837092</v>
      </c>
      <c r="AD1410" s="249">
        <f t="shared" si="1007"/>
        <v>7002015.4960998632</v>
      </c>
      <c r="AE1410" s="249">
        <f t="shared" si="1007"/>
        <v>55212324.086949296</v>
      </c>
      <c r="AF1410" s="249">
        <f t="shared" si="1007"/>
        <v>16021385.580886098</v>
      </c>
      <c r="AG1410" s="249">
        <f t="shared" si="1007"/>
        <v>78371585.825269029</v>
      </c>
      <c r="AH1410" s="249">
        <f t="shared" si="1007"/>
        <v>3485992.9090494281</v>
      </c>
      <c r="AI1410" s="249">
        <f t="shared" si="1007"/>
        <v>88057465.907215312</v>
      </c>
      <c r="AJ1410" s="249">
        <f t="shared" si="1007"/>
        <v>11625508.751951076</v>
      </c>
      <c r="AK1410" s="249">
        <f t="shared" si="1007"/>
        <v>84179605.223690554</v>
      </c>
      <c r="AL1410" s="249">
        <f t="shared" si="1007"/>
        <v>31390732.949548166</v>
      </c>
      <c r="AM1410" s="249">
        <f t="shared" si="1007"/>
        <v>107338296.46082945</v>
      </c>
      <c r="AN1410" s="249">
        <f t="shared" si="1007"/>
        <v>9085275.7528284639</v>
      </c>
      <c r="AO1410" s="249">
        <f t="shared" si="1007"/>
        <v>59387448.974557199</v>
      </c>
      <c r="AP1410" s="249">
        <f t="shared" si="1007"/>
        <v>18201767.056277946</v>
      </c>
      <c r="AQ1410" s="249">
        <f t="shared" si="1007"/>
        <v>88607851.589760348</v>
      </c>
      <c r="AR1410" s="249">
        <f t="shared" si="1007"/>
        <v>74390903.822549671</v>
      </c>
      <c r="AS1410" s="249">
        <f t="shared" si="1007"/>
        <v>37122430.446760297</v>
      </c>
      <c r="AT1410" s="249">
        <f t="shared" si="1007"/>
        <v>21910833.482397161</v>
      </c>
      <c r="AU1410" s="249">
        <f t="shared" si="1007"/>
        <v>73551298.878051817</v>
      </c>
      <c r="AV1410" s="249">
        <f t="shared" si="1007"/>
        <v>24979946.930484582</v>
      </c>
      <c r="AW1410" s="249">
        <f t="shared" si="1007"/>
        <v>70315117.769084334</v>
      </c>
      <c r="AX1410" s="249">
        <f t="shared" si="1007"/>
        <v>46950722.687876485</v>
      </c>
      <c r="AY1410" s="249">
        <f t="shared" si="1007"/>
        <v>55896814.650691621</v>
      </c>
      <c r="AZ1410" s="249">
        <f t="shared" si="1007"/>
        <v>43400092.553110123</v>
      </c>
      <c r="BA1410" s="249">
        <f t="shared" si="1007"/>
        <v>77043453.170672074</v>
      </c>
      <c r="BB1410" s="249">
        <f t="shared" si="1007"/>
        <v>47386866.570477419</v>
      </c>
      <c r="BC1410" s="249">
        <f t="shared" si="1007"/>
        <v>115689124.5479797</v>
      </c>
      <c r="BD1410" s="249">
        <f t="shared" si="1007"/>
        <v>96120900.877648905</v>
      </c>
      <c r="BE1410" s="249">
        <f t="shared" si="1007"/>
        <v>75545245.030922577</v>
      </c>
      <c r="BF1410" s="249">
        <f t="shared" si="1007"/>
        <v>24768492.446488041</v>
      </c>
      <c r="BG1410" s="249">
        <f t="shared" si="1007"/>
        <v>77587544.66982244</v>
      </c>
      <c r="BH1410" s="249">
        <f t="shared" si="1007"/>
        <v>35313252.733183309</v>
      </c>
      <c r="BI1410" s="249">
        <f t="shared" si="1007"/>
        <v>85259219.519616172</v>
      </c>
      <c r="BJ1410" s="249">
        <f t="shared" si="1007"/>
        <v>70993963.628568515</v>
      </c>
      <c r="BK1410" s="249">
        <f t="shared" si="1007"/>
        <v>56008425.855404511</v>
      </c>
      <c r="BL1410" s="249">
        <f t="shared" si="1007"/>
        <v>25032664.883054413</v>
      </c>
      <c r="BM1410" s="249">
        <f t="shared" si="1007"/>
        <v>96292320.863370836</v>
      </c>
      <c r="BN1410" s="249">
        <f t="shared" si="1007"/>
        <v>37208882.573665008</v>
      </c>
      <c r="BO1410" s="249">
        <f t="shared" si="1007"/>
        <v>130415203.88764307</v>
      </c>
      <c r="BP1410" s="249">
        <f t="shared" si="1007"/>
        <v>93342822.682678312</v>
      </c>
      <c r="BQ1410" s="249">
        <f t="shared" si="1007"/>
        <v>88300852.694068938</v>
      </c>
      <c r="BR1410" s="249">
        <f t="shared" si="1007"/>
        <v>32012777.790742397</v>
      </c>
      <c r="BS1410" s="249">
        <f t="shared" si="1007"/>
        <v>143948473.06086281</v>
      </c>
      <c r="BT1410" s="249">
        <f t="shared" si="1007"/>
        <v>58772200.727023482</v>
      </c>
      <c r="BU1410" s="249">
        <f t="shared" si="1007"/>
        <v>129419842.4048973</v>
      </c>
      <c r="BV1410" s="249">
        <f t="shared" si="1007"/>
        <v>89060447.928737015</v>
      </c>
      <c r="BW1410" s="224">
        <f t="shared" si="967"/>
        <v>2939143717.614058</v>
      </c>
    </row>
    <row r="1411" spans="1:75" x14ac:dyDescent="0.25">
      <c r="A1411" s="180" t="s">
        <v>1081</v>
      </c>
      <c r="AA1411" s="249">
        <f>AA1409+AA1410</f>
        <v>126587823.174775</v>
      </c>
      <c r="AB1411" s="249">
        <f t="shared" ref="AB1411:BV1411" si="1008">AB1409+AB1410</f>
        <v>64331516.695377454</v>
      </c>
      <c r="AC1411" s="249">
        <f t="shared" si="1008"/>
        <v>66221970.91321224</v>
      </c>
      <c r="AD1411" s="249">
        <f t="shared" si="1008"/>
        <v>40655803.992978215</v>
      </c>
      <c r="AE1411" s="249">
        <f t="shared" si="1008"/>
        <v>75873470.378462821</v>
      </c>
      <c r="AF1411" s="249">
        <f t="shared" si="1008"/>
        <v>54580034.461744256</v>
      </c>
      <c r="AG1411" s="249">
        <f t="shared" si="1008"/>
        <v>106108980.38779479</v>
      </c>
      <c r="AH1411" s="249">
        <f t="shared" si="1008"/>
        <v>57410228.843830384</v>
      </c>
      <c r="AI1411" s="249">
        <f t="shared" si="1008"/>
        <v>117233155.9753914</v>
      </c>
      <c r="AJ1411" s="249">
        <f t="shared" si="1008"/>
        <v>71203014.247641802</v>
      </c>
      <c r="AK1411" s="249">
        <f t="shared" si="1008"/>
        <v>120364743.61183639</v>
      </c>
      <c r="AL1411" s="249">
        <f t="shared" si="1008"/>
        <v>92559701.014579773</v>
      </c>
      <c r="AM1411" s="249">
        <f t="shared" si="1008"/>
        <v>154376833.04200935</v>
      </c>
      <c r="AN1411" s="249">
        <f t="shared" si="1008"/>
        <v>89949331.155785754</v>
      </c>
      <c r="AO1411" s="249">
        <f t="shared" si="1008"/>
        <v>106503765.2942545</v>
      </c>
      <c r="AP1411" s="249">
        <f t="shared" si="1008"/>
        <v>73989453.638982683</v>
      </c>
      <c r="AQ1411" s="249">
        <f t="shared" si="1008"/>
        <v>127364232.0673227</v>
      </c>
      <c r="AR1411" s="249">
        <f t="shared" si="1008"/>
        <v>141105501.57209966</v>
      </c>
      <c r="AS1411" s="249">
        <f t="shared" si="1008"/>
        <v>111034836.03214583</v>
      </c>
      <c r="AT1411" s="249">
        <f t="shared" si="1008"/>
        <v>80071938.070664033</v>
      </c>
      <c r="AU1411" s="249">
        <f t="shared" si="1008"/>
        <v>115493742.62935203</v>
      </c>
      <c r="AV1411" s="249">
        <f t="shared" si="1008"/>
        <v>85476669.260145158</v>
      </c>
      <c r="AW1411" s="249">
        <f t="shared" si="1008"/>
        <v>115088611.19106513</v>
      </c>
      <c r="AX1411" s="249">
        <f t="shared" si="1008"/>
        <v>107235233.31176774</v>
      </c>
      <c r="AY1411" s="249">
        <f t="shared" si="1008"/>
        <v>112067651.14733186</v>
      </c>
      <c r="AZ1411" s="249">
        <f t="shared" si="1008"/>
        <v>103744212.40167344</v>
      </c>
      <c r="BA1411" s="249">
        <f t="shared" si="1008"/>
        <v>132905721.38695778</v>
      </c>
      <c r="BB1411" s="249">
        <f t="shared" si="1008"/>
        <v>118951485.77883929</v>
      </c>
      <c r="BC1411" s="249">
        <f t="shared" si="1008"/>
        <v>179739924.58273932</v>
      </c>
      <c r="BD1411" s="249">
        <f t="shared" si="1008"/>
        <v>192903937.19143164</v>
      </c>
      <c r="BE1411" s="249">
        <f t="shared" si="1008"/>
        <v>179416595.82630885</v>
      </c>
      <c r="BF1411" s="249">
        <f t="shared" si="1008"/>
        <v>121377428.66065432</v>
      </c>
      <c r="BG1411" s="249">
        <f t="shared" si="1008"/>
        <v>142944621.640944</v>
      </c>
      <c r="BH1411" s="249">
        <f t="shared" si="1008"/>
        <v>112283433.61676855</v>
      </c>
      <c r="BI1411" s="249">
        <f t="shared" si="1008"/>
        <v>145719529.9286454</v>
      </c>
      <c r="BJ1411" s="249">
        <f t="shared" si="1008"/>
        <v>149458325.89783913</v>
      </c>
      <c r="BK1411" s="249">
        <f t="shared" si="1008"/>
        <v>136485985.95424098</v>
      </c>
      <c r="BL1411" s="249">
        <f t="shared" si="1008"/>
        <v>99479566.312640399</v>
      </c>
      <c r="BM1411" s="249">
        <f t="shared" si="1008"/>
        <v>150553902.48844743</v>
      </c>
      <c r="BN1411" s="249">
        <f t="shared" si="1008"/>
        <v>119329193.02190907</v>
      </c>
      <c r="BO1411" s="249">
        <f t="shared" si="1008"/>
        <v>195503854.62686619</v>
      </c>
      <c r="BP1411" s="249">
        <f t="shared" si="1008"/>
        <v>199981288.84278715</v>
      </c>
      <c r="BQ1411" s="249">
        <f t="shared" si="1008"/>
        <v>197381555.69922554</v>
      </c>
      <c r="BR1411" s="249">
        <f t="shared" si="1008"/>
        <v>139675444.53577453</v>
      </c>
      <c r="BS1411" s="249">
        <f t="shared" si="1008"/>
        <v>220135079.17128527</v>
      </c>
      <c r="BT1411" s="249">
        <f t="shared" si="1008"/>
        <v>178845880.27499729</v>
      </c>
      <c r="BU1411" s="249">
        <f t="shared" si="1008"/>
        <v>226972140.73671401</v>
      </c>
      <c r="BV1411" s="249">
        <f t="shared" si="1008"/>
        <v>212863433.78512651</v>
      </c>
      <c r="BW1411" s="224">
        <f t="shared" si="967"/>
        <v>6069540784.4733667</v>
      </c>
    </row>
    <row r="1412" spans="1:75" x14ac:dyDescent="0.25">
      <c r="A1412" s="180" t="s">
        <v>1082</v>
      </c>
      <c r="AA1412" s="249">
        <f>(AA1411/AA1404)*AA1405</f>
        <v>62256306.47939755</v>
      </c>
      <c r="AB1412" s="249">
        <f t="shared" ref="AB1412:BV1412" si="1009">(AB1411/AB1404)*AB1405</f>
        <v>18657043.88800231</v>
      </c>
      <c r="AC1412" s="249">
        <f t="shared" si="1009"/>
        <v>32568182.416333891</v>
      </c>
      <c r="AD1412" s="249">
        <f t="shared" si="1009"/>
        <v>19994657.701464698</v>
      </c>
      <c r="AE1412" s="249">
        <f t="shared" si="1009"/>
        <v>37314821.497604661</v>
      </c>
      <c r="AF1412" s="249">
        <f t="shared" si="1009"/>
        <v>26842639.899218488</v>
      </c>
      <c r="AG1412" s="249">
        <f t="shared" si="1009"/>
        <v>52184744.453013837</v>
      </c>
      <c r="AH1412" s="249">
        <f t="shared" si="1009"/>
        <v>28234538.77565429</v>
      </c>
      <c r="AI1412" s="249">
        <f t="shared" si="1009"/>
        <v>57655650.479700685</v>
      </c>
      <c r="AJ1412" s="249">
        <f t="shared" si="1009"/>
        <v>35017875.859495968</v>
      </c>
      <c r="AK1412" s="249">
        <f t="shared" si="1009"/>
        <v>59195775.546804786</v>
      </c>
      <c r="AL1412" s="249">
        <f t="shared" si="1009"/>
        <v>45521164.433399886</v>
      </c>
      <c r="AM1412" s="249">
        <f t="shared" si="1009"/>
        <v>73512777.639052063</v>
      </c>
      <c r="AN1412" s="249">
        <f t="shared" si="1009"/>
        <v>42833014.836088456</v>
      </c>
      <c r="AO1412" s="249">
        <f t="shared" si="1009"/>
        <v>50716078.711549759</v>
      </c>
      <c r="AP1412" s="249">
        <f t="shared" si="1009"/>
        <v>35233073.161420323</v>
      </c>
      <c r="AQ1412" s="249">
        <f t="shared" si="1009"/>
        <v>60649634.317772709</v>
      </c>
      <c r="AR1412" s="249">
        <f t="shared" si="1009"/>
        <v>67193095.986714125</v>
      </c>
      <c r="AS1412" s="249">
        <f t="shared" si="1009"/>
        <v>52873731.443878956</v>
      </c>
      <c r="AT1412" s="249">
        <f t="shared" si="1009"/>
        <v>38129494.319363825</v>
      </c>
      <c r="AU1412" s="249">
        <f t="shared" si="1009"/>
        <v>54997020.299691454</v>
      </c>
      <c r="AV1412" s="249">
        <f t="shared" si="1009"/>
        <v>40703175.838164359</v>
      </c>
      <c r="AW1412" s="249">
        <f t="shared" si="1009"/>
        <v>54804100.567173876</v>
      </c>
      <c r="AX1412" s="249">
        <f t="shared" si="1009"/>
        <v>51064396.815127507</v>
      </c>
      <c r="AY1412" s="249">
        <f t="shared" si="1009"/>
        <v>51723531.29876855</v>
      </c>
      <c r="AZ1412" s="249">
        <f t="shared" si="1009"/>
        <v>47881944.185387731</v>
      </c>
      <c r="BA1412" s="249">
        <f t="shared" si="1009"/>
        <v>61341102.178595901</v>
      </c>
      <c r="BB1412" s="249">
        <f t="shared" si="1009"/>
        <v>54900685.744079672</v>
      </c>
      <c r="BC1412" s="249">
        <f t="shared" si="1009"/>
        <v>82956888.268956602</v>
      </c>
      <c r="BD1412" s="249">
        <f t="shared" si="1009"/>
        <v>89032586.396045372</v>
      </c>
      <c r="BE1412" s="249">
        <f t="shared" si="1009"/>
        <v>82807659.612142563</v>
      </c>
      <c r="BF1412" s="249">
        <f t="shared" si="1009"/>
        <v>56020351.689532764</v>
      </c>
      <c r="BG1412" s="249">
        <f t="shared" si="1009"/>
        <v>65974440.757358767</v>
      </c>
      <c r="BH1412" s="249">
        <f t="shared" si="1009"/>
        <v>51823123.207739331</v>
      </c>
      <c r="BI1412" s="249">
        <f t="shared" si="1009"/>
        <v>67255167.659374788</v>
      </c>
      <c r="BJ1412" s="249">
        <f t="shared" si="1009"/>
        <v>68980765.799002677</v>
      </c>
      <c r="BK1412" s="249">
        <f t="shared" si="1009"/>
        <v>62039084.524654992</v>
      </c>
      <c r="BL1412" s="249">
        <f t="shared" si="1009"/>
        <v>45217984.687563822</v>
      </c>
      <c r="BM1412" s="249">
        <f t="shared" si="1009"/>
        <v>68433592.040203363</v>
      </c>
      <c r="BN1412" s="249">
        <f t="shared" si="1009"/>
        <v>54240542.282685943</v>
      </c>
      <c r="BO1412" s="249">
        <f t="shared" si="1009"/>
        <v>88865388.466757357</v>
      </c>
      <c r="BP1412" s="249">
        <f t="shared" si="1009"/>
        <v>90900585.837630525</v>
      </c>
      <c r="BQ1412" s="249">
        <f t="shared" si="1009"/>
        <v>89718888.954193428</v>
      </c>
      <c r="BR1412" s="249">
        <f t="shared" si="1009"/>
        <v>63488838.425352059</v>
      </c>
      <c r="BS1412" s="249">
        <f t="shared" si="1009"/>
        <v>100061399.62331146</v>
      </c>
      <c r="BT1412" s="249">
        <f t="shared" si="1009"/>
        <v>81293581.943180576</v>
      </c>
      <c r="BU1412" s="249">
        <f t="shared" si="1009"/>
        <v>103169154.88032453</v>
      </c>
      <c r="BV1412" s="249">
        <f t="shared" si="1009"/>
        <v>96756106.265966579</v>
      </c>
      <c r="BW1412" s="224">
        <f t="shared" si="967"/>
        <v>2823036390.0948987</v>
      </c>
    </row>
    <row r="1413" spans="1:75" x14ac:dyDescent="0.25">
      <c r="A1413" s="180" t="s">
        <v>1083</v>
      </c>
      <c r="AA1413" s="249">
        <f>AA1411-AA1412</f>
        <v>64331516.695377454</v>
      </c>
      <c r="AB1413" s="249">
        <f t="shared" ref="AB1413:BV1413" si="1010">AB1411-AB1412</f>
        <v>45674472.807375148</v>
      </c>
      <c r="AC1413" s="249">
        <f t="shared" si="1010"/>
        <v>33653788.496878348</v>
      </c>
      <c r="AD1413" s="249">
        <f t="shared" si="1010"/>
        <v>20661146.291513517</v>
      </c>
      <c r="AE1413" s="249">
        <f t="shared" si="1010"/>
        <v>38558648.880858161</v>
      </c>
      <c r="AF1413" s="249">
        <f t="shared" si="1010"/>
        <v>27737394.562525768</v>
      </c>
      <c r="AG1413" s="249">
        <f t="shared" si="1010"/>
        <v>53924235.934780955</v>
      </c>
      <c r="AH1413" s="249">
        <f t="shared" si="1010"/>
        <v>29175690.068176094</v>
      </c>
      <c r="AI1413" s="249">
        <f t="shared" si="1010"/>
        <v>59577505.495690718</v>
      </c>
      <c r="AJ1413" s="249">
        <f t="shared" si="1010"/>
        <v>36185138.388145834</v>
      </c>
      <c r="AK1413" s="249">
        <f t="shared" si="1010"/>
        <v>61168968.065031603</v>
      </c>
      <c r="AL1413" s="249">
        <f t="shared" si="1010"/>
        <v>47038536.581179887</v>
      </c>
      <c r="AM1413" s="249">
        <f t="shared" si="1010"/>
        <v>80864055.40295729</v>
      </c>
      <c r="AN1413" s="249">
        <f t="shared" si="1010"/>
        <v>47116316.319697298</v>
      </c>
      <c r="AO1413" s="249">
        <f t="shared" si="1010"/>
        <v>55787686.582704738</v>
      </c>
      <c r="AP1413" s="249">
        <f t="shared" si="1010"/>
        <v>38756380.47756236</v>
      </c>
      <c r="AQ1413" s="249">
        <f t="shared" si="1010"/>
        <v>66714597.749549992</v>
      </c>
      <c r="AR1413" s="249">
        <f t="shared" si="1010"/>
        <v>73912405.585385531</v>
      </c>
      <c r="AS1413" s="249">
        <f t="shared" si="1010"/>
        <v>58161104.588266872</v>
      </c>
      <c r="AT1413" s="249">
        <f t="shared" si="1010"/>
        <v>41942443.751300208</v>
      </c>
      <c r="AU1413" s="249">
        <f t="shared" si="1010"/>
        <v>60496722.32966058</v>
      </c>
      <c r="AV1413" s="249">
        <f t="shared" si="1010"/>
        <v>44773493.421980798</v>
      </c>
      <c r="AW1413" s="249">
        <f t="shared" si="1010"/>
        <v>60284510.623891257</v>
      </c>
      <c r="AX1413" s="249">
        <f t="shared" si="1010"/>
        <v>56170836.496640235</v>
      </c>
      <c r="AY1413" s="249">
        <f t="shared" si="1010"/>
        <v>60344119.848563313</v>
      </c>
      <c r="AZ1413" s="249">
        <f t="shared" si="1010"/>
        <v>55862268.216285706</v>
      </c>
      <c r="BA1413" s="249">
        <f t="shared" si="1010"/>
        <v>71564619.208361879</v>
      </c>
      <c r="BB1413" s="249">
        <f t="shared" si="1010"/>
        <v>64050800.034759618</v>
      </c>
      <c r="BC1413" s="249">
        <f t="shared" si="1010"/>
        <v>96783036.313782722</v>
      </c>
      <c r="BD1413" s="249">
        <f t="shared" si="1010"/>
        <v>103871350.79538627</v>
      </c>
      <c r="BE1413" s="249">
        <f t="shared" si="1010"/>
        <v>96608936.214166284</v>
      </c>
      <c r="BF1413" s="249">
        <f t="shared" si="1010"/>
        <v>65357076.971121557</v>
      </c>
      <c r="BG1413" s="249">
        <f t="shared" si="1010"/>
        <v>76970180.883585244</v>
      </c>
      <c r="BH1413" s="249">
        <f t="shared" si="1010"/>
        <v>60460310.409029223</v>
      </c>
      <c r="BI1413" s="249">
        <f t="shared" si="1010"/>
        <v>78464362.269270614</v>
      </c>
      <c r="BJ1413" s="249">
        <f t="shared" si="1010"/>
        <v>80477560.098836452</v>
      </c>
      <c r="BK1413" s="249">
        <f t="shared" si="1010"/>
        <v>74446901.429585993</v>
      </c>
      <c r="BL1413" s="249">
        <f t="shared" si="1010"/>
        <v>54261581.625076577</v>
      </c>
      <c r="BM1413" s="249">
        <f t="shared" si="1010"/>
        <v>82120310.448244065</v>
      </c>
      <c r="BN1413" s="249">
        <f t="shared" si="1010"/>
        <v>65088650.73922313</v>
      </c>
      <c r="BO1413" s="249">
        <f t="shared" si="1010"/>
        <v>106638466.16010883</v>
      </c>
      <c r="BP1413" s="249">
        <f t="shared" si="1010"/>
        <v>109080703.00515662</v>
      </c>
      <c r="BQ1413" s="249">
        <f t="shared" si="1010"/>
        <v>107662666.74503212</v>
      </c>
      <c r="BR1413" s="249">
        <f t="shared" si="1010"/>
        <v>76186606.110422462</v>
      </c>
      <c r="BS1413" s="249">
        <f t="shared" si="1010"/>
        <v>120073679.54797381</v>
      </c>
      <c r="BT1413" s="249">
        <f t="shared" si="1010"/>
        <v>97552298.331816718</v>
      </c>
      <c r="BU1413" s="249">
        <f t="shared" si="1010"/>
        <v>123802985.85638948</v>
      </c>
      <c r="BV1413" s="249">
        <f t="shared" si="1010"/>
        <v>116107327.51915993</v>
      </c>
      <c r="BW1413" s="224">
        <f t="shared" si="967"/>
        <v>3246504394.3784695</v>
      </c>
    </row>
    <row r="1414" spans="1:75" ht="16.5" thickBot="1" x14ac:dyDescent="0.3">
      <c r="BW1414" s="224">
        <f t="shared" si="967"/>
        <v>0</v>
      </c>
    </row>
    <row r="1415" spans="1:75" ht="16.5" thickBot="1" x14ac:dyDescent="0.3">
      <c r="A1415" s="386" t="s">
        <v>164</v>
      </c>
      <c r="BW1415" s="224">
        <f t="shared" si="967"/>
        <v>0</v>
      </c>
    </row>
    <row r="1416" spans="1:75" x14ac:dyDescent="0.25">
      <c r="A1416" s="636" t="s">
        <v>1078</v>
      </c>
      <c r="BW1416" s="224">
        <f t="shared" si="967"/>
        <v>0</v>
      </c>
    </row>
    <row r="1417" spans="1:75" x14ac:dyDescent="0.25">
      <c r="A1417" s="180" t="s">
        <v>1079</v>
      </c>
      <c r="AA1417" s="360">
        <f t="shared" ref="AA1417:BV1417" si="1011">Z872</f>
        <v>0</v>
      </c>
      <c r="AB1417" s="360">
        <f t="shared" si="1011"/>
        <v>10.198058690618669</v>
      </c>
      <c r="AC1417" s="360">
        <f t="shared" si="1011"/>
        <v>7.3193747552586688</v>
      </c>
      <c r="AD1417" s="360">
        <f t="shared" si="1011"/>
        <v>5.2057506886613343</v>
      </c>
      <c r="AE1417" s="360">
        <f t="shared" si="1011"/>
        <v>3.0927336448</v>
      </c>
      <c r="AF1417" s="360">
        <f t="shared" si="1011"/>
        <v>5.5003889075840009</v>
      </c>
      <c r="AG1417" s="360">
        <f t="shared" si="1011"/>
        <v>3.9988721709866675</v>
      </c>
      <c r="AH1417" s="360">
        <f t="shared" si="1011"/>
        <v>5.3377437207040002</v>
      </c>
      <c r="AI1417" s="360">
        <f t="shared" si="1011"/>
        <v>2.9467622039466677</v>
      </c>
      <c r="AJ1417" s="360">
        <f t="shared" si="1011"/>
        <v>5.4246519011840002</v>
      </c>
      <c r="AK1417" s="360">
        <f t="shared" si="1011"/>
        <v>3.4169893330986674</v>
      </c>
      <c r="AL1417" s="360">
        <f t="shared" si="1011"/>
        <v>5.5382741137706679</v>
      </c>
      <c r="AM1417" s="360">
        <f t="shared" si="1011"/>
        <v>4.2417934113066682</v>
      </c>
      <c r="AN1417" s="360">
        <f t="shared" si="1011"/>
        <v>7.2459816764500022</v>
      </c>
      <c r="AO1417" s="360">
        <f t="shared" si="1011"/>
        <v>4.5480697340792995</v>
      </c>
      <c r="AP1417" s="360">
        <f t="shared" si="1011"/>
        <v>6.0143388520644008</v>
      </c>
      <c r="AQ1417" s="360">
        <f t="shared" si="1011"/>
        <v>4.5806068977603003</v>
      </c>
      <c r="AR1417" s="360">
        <f t="shared" si="1011"/>
        <v>6.4309058025795007</v>
      </c>
      <c r="AS1417" s="360">
        <f t="shared" si="1011"/>
        <v>5.8591862165661004</v>
      </c>
      <c r="AT1417" s="360">
        <f t="shared" si="1011"/>
        <v>6.1971370904817</v>
      </c>
      <c r="AU1417" s="360">
        <f t="shared" si="1011"/>
        <v>4.3722246415056008</v>
      </c>
      <c r="AV1417" s="360">
        <f t="shared" si="1011"/>
        <v>6.3234848837456994</v>
      </c>
      <c r="AW1417" s="360">
        <f t="shared" si="1011"/>
        <v>5.037643928001299</v>
      </c>
      <c r="AX1417" s="360">
        <f t="shared" si="1011"/>
        <v>6.4826814685941017</v>
      </c>
      <c r="AY1417" s="360">
        <f t="shared" si="1011"/>
        <v>6.2012381061740998</v>
      </c>
      <c r="AZ1417" s="360">
        <f t="shared" si="1011"/>
        <v>5.570038058715598</v>
      </c>
      <c r="BA1417" s="360">
        <f t="shared" si="1011"/>
        <v>4.6644585268416012</v>
      </c>
      <c r="BB1417" s="360">
        <f t="shared" si="1011"/>
        <v>5.9139986184047988</v>
      </c>
      <c r="BC1417" s="360">
        <f t="shared" si="1011"/>
        <v>4.706273946624</v>
      </c>
      <c r="BD1417" s="360">
        <f t="shared" si="1011"/>
        <v>6.5383102428599997</v>
      </c>
      <c r="BE1417" s="360">
        <f t="shared" si="1011"/>
        <v>6.6368677294823994</v>
      </c>
      <c r="BF1417" s="360">
        <f t="shared" si="1011"/>
        <v>6.2092915531679997</v>
      </c>
      <c r="BG1417" s="360">
        <f t="shared" si="1011"/>
        <v>4.4051581151592005</v>
      </c>
      <c r="BH1417" s="360">
        <f t="shared" si="1011"/>
        <v>6.379304782144799</v>
      </c>
      <c r="BI1417" s="360">
        <f t="shared" si="1011"/>
        <v>5.3993416239744008</v>
      </c>
      <c r="BJ1417" s="360">
        <f t="shared" si="1011"/>
        <v>6.6259667088119993</v>
      </c>
      <c r="BK1417" s="360">
        <f t="shared" si="1011"/>
        <v>7.1573896628951985</v>
      </c>
      <c r="BL1417" s="360">
        <f t="shared" si="1011"/>
        <v>7.2856785433958793</v>
      </c>
      <c r="BM1417" s="360">
        <f t="shared" si="1011"/>
        <v>5.1262094916274279</v>
      </c>
      <c r="BN1417" s="360">
        <f t="shared" si="1011"/>
        <v>6.7088119968536386</v>
      </c>
      <c r="BO1417" s="360">
        <f t="shared" si="1011"/>
        <v>5.1532907246770279</v>
      </c>
      <c r="BP1417" s="360">
        <f t="shared" si="1011"/>
        <v>7.2561079443924132</v>
      </c>
      <c r="BQ1417" s="360">
        <f t="shared" si="1011"/>
        <v>6.8653484968191076</v>
      </c>
      <c r="BR1417" s="360">
        <f t="shared" si="1011"/>
        <v>6.9972053109067609</v>
      </c>
      <c r="BS1417" s="360">
        <f t="shared" si="1011"/>
        <v>4.9047117363856136</v>
      </c>
      <c r="BT1417" s="360">
        <f t="shared" si="1011"/>
        <v>7.1194954445071863</v>
      </c>
      <c r="BU1417" s="360">
        <f t="shared" si="1011"/>
        <v>5.7720050324188943</v>
      </c>
      <c r="BV1417" s="360">
        <f t="shared" si="1011"/>
        <v>7.3467877895533746</v>
      </c>
      <c r="BW1417" s="418">
        <f t="shared" si="967"/>
        <v>272.25694492054146</v>
      </c>
    </row>
    <row r="1418" spans="1:75" x14ac:dyDescent="0.25">
      <c r="A1418" s="180" t="s">
        <v>1080</v>
      </c>
      <c r="AA1418" s="360">
        <f t="shared" ref="AA1418:BV1418" si="1012">AA875</f>
        <v>19.758738713073672</v>
      </c>
      <c r="AB1418" s="360">
        <f t="shared" si="1012"/>
        <v>0</v>
      </c>
      <c r="AC1418" s="360">
        <f t="shared" si="1012"/>
        <v>2.7667672040226661</v>
      </c>
      <c r="AD1418" s="360">
        <f t="shared" si="1012"/>
        <v>0.78642074813866536</v>
      </c>
      <c r="AE1418" s="360">
        <f t="shared" si="1012"/>
        <v>7.5642698636440029</v>
      </c>
      <c r="AF1418" s="360">
        <f t="shared" si="1012"/>
        <v>2.247425923702667</v>
      </c>
      <c r="AG1418" s="360">
        <f t="shared" si="1012"/>
        <v>6.3430062878773334</v>
      </c>
      <c r="AH1418" s="360">
        <f t="shared" si="1012"/>
        <v>0.3716080494426679</v>
      </c>
      <c r="AI1418" s="360">
        <f t="shared" si="1012"/>
        <v>7.5635008545973328</v>
      </c>
      <c r="AJ1418" s="360">
        <f t="shared" si="1012"/>
        <v>1.1957649316946677</v>
      </c>
      <c r="AK1418" s="360">
        <f t="shared" si="1012"/>
        <v>7.3134167623320021</v>
      </c>
      <c r="AL1418" s="360">
        <f t="shared" si="1012"/>
        <v>2.6802006206360014</v>
      </c>
      <c r="AM1418" s="360">
        <f t="shared" si="1012"/>
        <v>9.5914443346433362</v>
      </c>
      <c r="AN1418" s="360">
        <f t="shared" si="1012"/>
        <v>1.4366969067922977</v>
      </c>
      <c r="AO1418" s="360">
        <f t="shared" si="1012"/>
        <v>6.9338498925891008</v>
      </c>
      <c r="AP1418" s="360">
        <f t="shared" si="1012"/>
        <v>2.7304561345688994</v>
      </c>
      <c r="AQ1418" s="360">
        <f t="shared" si="1012"/>
        <v>7.696576907164201</v>
      </c>
      <c r="AR1418" s="360">
        <f t="shared" si="1012"/>
        <v>4.7548133381376001</v>
      </c>
      <c r="AS1418" s="360">
        <f t="shared" si="1012"/>
        <v>5.9717118652625993</v>
      </c>
      <c r="AT1418" s="360">
        <f t="shared" si="1012"/>
        <v>2.1498372251199012</v>
      </c>
      <c r="AU1418" s="360">
        <f t="shared" si="1012"/>
        <v>7.6998828638270984</v>
      </c>
      <c r="AV1418" s="360">
        <f t="shared" si="1012"/>
        <v>3.293835342438598</v>
      </c>
      <c r="AW1418" s="360">
        <f t="shared" si="1012"/>
        <v>7.3383843302238043</v>
      </c>
      <c r="AX1418" s="360">
        <f t="shared" si="1012"/>
        <v>5.3560458250109981</v>
      </c>
      <c r="AY1418" s="360">
        <f t="shared" si="1012"/>
        <v>4.010498334804498</v>
      </c>
      <c r="AZ1418" s="360">
        <f t="shared" si="1012"/>
        <v>2.981469240494004</v>
      </c>
      <c r="BA1418" s="360">
        <f t="shared" si="1012"/>
        <v>6.1778722735671963</v>
      </c>
      <c r="BB1418" s="360">
        <f t="shared" si="1012"/>
        <v>2.7141702837392021</v>
      </c>
      <c r="BC1418" s="360">
        <f t="shared" si="1012"/>
        <v>7.2806281652860001</v>
      </c>
      <c r="BD1418" s="360">
        <f t="shared" si="1012"/>
        <v>5.6292805945243991</v>
      </c>
      <c r="BE1418" s="360">
        <f t="shared" si="1012"/>
        <v>4.7468334513256005</v>
      </c>
      <c r="BF1418" s="360">
        <f t="shared" si="1012"/>
        <v>1.8668316579572002</v>
      </c>
      <c r="BG1418" s="360">
        <f t="shared" si="1012"/>
        <v>7.2902339854395981</v>
      </c>
      <c r="BH1418" s="360">
        <f t="shared" si="1012"/>
        <v>3.5194881951416024</v>
      </c>
      <c r="BI1418" s="360">
        <f t="shared" si="1012"/>
        <v>6.7482640088475989</v>
      </c>
      <c r="BJ1418" s="360">
        <f t="shared" si="1012"/>
        <v>6.4959143398291985</v>
      </c>
      <c r="BK1418" s="360">
        <f t="shared" si="1012"/>
        <v>6.5568287717323397</v>
      </c>
      <c r="BL1418" s="360">
        <f t="shared" si="1012"/>
        <v>2.3636569702557493</v>
      </c>
      <c r="BM1418" s="360">
        <f t="shared" si="1012"/>
        <v>7.5021425024500097</v>
      </c>
      <c r="BN1418" s="360">
        <f t="shared" si="1012"/>
        <v>2.9914999554795898</v>
      </c>
      <c r="BO1418" s="360">
        <f t="shared" si="1012"/>
        <v>8.5052654059439856</v>
      </c>
      <c r="BP1418" s="360">
        <f t="shared" si="1012"/>
        <v>5.6669009907964956</v>
      </c>
      <c r="BQ1418" s="360">
        <f t="shared" si="1012"/>
        <v>6.3058615001818534</v>
      </c>
      <c r="BR1418" s="360">
        <f t="shared" si="1012"/>
        <v>2.2351932517014532</v>
      </c>
      <c r="BS1418" s="360">
        <f t="shared" si="1012"/>
        <v>8.4966914532749733</v>
      </c>
      <c r="BT1418" s="360">
        <f t="shared" si="1012"/>
        <v>3.7454552047519085</v>
      </c>
      <c r="BU1418" s="360">
        <f t="shared" si="1012"/>
        <v>8.057242571446281</v>
      </c>
      <c r="BV1418" s="360">
        <f t="shared" si="1012"/>
        <v>6.4557542725782522</v>
      </c>
      <c r="BW1418" s="418">
        <f t="shared" si="967"/>
        <v>251.88863230648911</v>
      </c>
    </row>
    <row r="1419" spans="1:75" x14ac:dyDescent="0.25">
      <c r="A1419" s="180" t="s">
        <v>1081</v>
      </c>
      <c r="AA1419" s="360">
        <f>AA1417+AA1418</f>
        <v>19.758738713073672</v>
      </c>
      <c r="AB1419" s="360">
        <f t="shared" ref="AB1419:BV1419" si="1013">AB1417+AB1418</f>
        <v>10.198058690618669</v>
      </c>
      <c r="AC1419" s="360">
        <f t="shared" si="1013"/>
        <v>10.086141959281335</v>
      </c>
      <c r="AD1419" s="360">
        <f t="shared" si="1013"/>
        <v>5.9921714367999996</v>
      </c>
      <c r="AE1419" s="360">
        <f t="shared" si="1013"/>
        <v>10.657003508444003</v>
      </c>
      <c r="AF1419" s="360">
        <f t="shared" si="1013"/>
        <v>7.7478148312866679</v>
      </c>
      <c r="AG1419" s="360">
        <f t="shared" si="1013"/>
        <v>10.341878458864</v>
      </c>
      <c r="AH1419" s="360">
        <f t="shared" si="1013"/>
        <v>5.7093517701466681</v>
      </c>
      <c r="AI1419" s="360">
        <f t="shared" si="1013"/>
        <v>10.510263058544</v>
      </c>
      <c r="AJ1419" s="360">
        <f t="shared" si="1013"/>
        <v>6.6204168328786679</v>
      </c>
      <c r="AK1419" s="360">
        <f t="shared" si="1013"/>
        <v>10.73040609543067</v>
      </c>
      <c r="AL1419" s="360">
        <f t="shared" si="1013"/>
        <v>8.2184747344066693</v>
      </c>
      <c r="AM1419" s="360">
        <f t="shared" si="1013"/>
        <v>13.833237745950004</v>
      </c>
      <c r="AN1419" s="360">
        <f t="shared" si="1013"/>
        <v>8.6826785832422999</v>
      </c>
      <c r="AO1419" s="360">
        <f t="shared" si="1013"/>
        <v>11.4819196266684</v>
      </c>
      <c r="AP1419" s="360">
        <f t="shared" si="1013"/>
        <v>8.7447949866333001</v>
      </c>
      <c r="AQ1419" s="360">
        <f t="shared" si="1013"/>
        <v>12.277183804924501</v>
      </c>
      <c r="AR1419" s="360">
        <f t="shared" si="1013"/>
        <v>11.185719140717101</v>
      </c>
      <c r="AS1419" s="360">
        <f t="shared" si="1013"/>
        <v>11.8308980818287</v>
      </c>
      <c r="AT1419" s="360">
        <f t="shared" si="1013"/>
        <v>8.3469743156016012</v>
      </c>
      <c r="AU1419" s="360">
        <f t="shared" si="1013"/>
        <v>12.072107505332699</v>
      </c>
      <c r="AV1419" s="360">
        <f t="shared" si="1013"/>
        <v>9.6173202261842974</v>
      </c>
      <c r="AW1419" s="360">
        <f t="shared" si="1013"/>
        <v>12.376028258225103</v>
      </c>
      <c r="AX1419" s="360">
        <f t="shared" si="1013"/>
        <v>11.8387272936051</v>
      </c>
      <c r="AY1419" s="360">
        <f t="shared" si="1013"/>
        <v>10.211736440978598</v>
      </c>
      <c r="AZ1419" s="360">
        <f t="shared" si="1013"/>
        <v>8.551507299209602</v>
      </c>
      <c r="BA1419" s="360">
        <f t="shared" si="1013"/>
        <v>10.842330800408797</v>
      </c>
      <c r="BB1419" s="360">
        <f t="shared" si="1013"/>
        <v>8.6281689021440009</v>
      </c>
      <c r="BC1419" s="360">
        <f t="shared" si="1013"/>
        <v>11.98690211191</v>
      </c>
      <c r="BD1419" s="360">
        <f t="shared" si="1013"/>
        <v>12.167590837384399</v>
      </c>
      <c r="BE1419" s="360">
        <f t="shared" si="1013"/>
        <v>11.383701180808</v>
      </c>
      <c r="BF1419" s="360">
        <f t="shared" si="1013"/>
        <v>8.0761232111251999</v>
      </c>
      <c r="BG1419" s="360">
        <f t="shared" si="1013"/>
        <v>11.695392100598799</v>
      </c>
      <c r="BH1419" s="360">
        <f t="shared" si="1013"/>
        <v>9.8987929772864014</v>
      </c>
      <c r="BI1419" s="360">
        <f t="shared" si="1013"/>
        <v>12.147605632822</v>
      </c>
      <c r="BJ1419" s="360">
        <f t="shared" si="1013"/>
        <v>13.121881048641198</v>
      </c>
      <c r="BK1419" s="360">
        <f t="shared" si="1013"/>
        <v>13.714218434627538</v>
      </c>
      <c r="BL1419" s="360">
        <f t="shared" si="1013"/>
        <v>9.6493355136516286</v>
      </c>
      <c r="BM1419" s="360">
        <f t="shared" si="1013"/>
        <v>12.628351994077438</v>
      </c>
      <c r="BN1419" s="360">
        <f t="shared" si="1013"/>
        <v>9.7003119523332284</v>
      </c>
      <c r="BO1419" s="360">
        <f t="shared" si="1013"/>
        <v>13.658556130621013</v>
      </c>
      <c r="BP1419" s="360">
        <f t="shared" si="1013"/>
        <v>12.923008935188909</v>
      </c>
      <c r="BQ1419" s="360">
        <f t="shared" si="1013"/>
        <v>13.171209997000961</v>
      </c>
      <c r="BR1419" s="360">
        <f t="shared" si="1013"/>
        <v>9.2323985626082141</v>
      </c>
      <c r="BS1419" s="360">
        <f t="shared" si="1013"/>
        <v>13.401403189660588</v>
      </c>
      <c r="BT1419" s="360">
        <f t="shared" si="1013"/>
        <v>10.864950649259095</v>
      </c>
      <c r="BU1419" s="360">
        <f t="shared" si="1013"/>
        <v>13.829247603865175</v>
      </c>
      <c r="BV1419" s="360">
        <f t="shared" si="1013"/>
        <v>13.802542062131627</v>
      </c>
      <c r="BW1419" s="418">
        <f t="shared" si="967"/>
        <v>524.14557722703057</v>
      </c>
    </row>
    <row r="1420" spans="1:75" x14ac:dyDescent="0.25">
      <c r="A1420" s="180" t="s">
        <v>1082</v>
      </c>
      <c r="AA1420" s="360">
        <f t="shared" ref="AA1420:BV1420" si="1014">AA722+AA728+AA734</f>
        <v>9.5606800224550028</v>
      </c>
      <c r="AB1420" s="360">
        <f t="shared" si="1014"/>
        <v>2.8786839353600007</v>
      </c>
      <c r="AC1420" s="360">
        <f t="shared" si="1014"/>
        <v>4.8803912706200006</v>
      </c>
      <c r="AD1420" s="360">
        <f t="shared" si="1014"/>
        <v>2.8994377920000001</v>
      </c>
      <c r="AE1420" s="360">
        <f t="shared" si="1014"/>
        <v>5.1566146008600011</v>
      </c>
      <c r="AF1420" s="360">
        <f t="shared" si="1014"/>
        <v>3.7489426603000009</v>
      </c>
      <c r="AG1420" s="360">
        <f t="shared" si="1014"/>
        <v>5.0041347381600003</v>
      </c>
      <c r="AH1420" s="360">
        <f t="shared" si="1014"/>
        <v>2.7625895662000008</v>
      </c>
      <c r="AI1420" s="360">
        <f t="shared" si="1014"/>
        <v>5.0856111573599998</v>
      </c>
      <c r="AJ1420" s="360">
        <f t="shared" si="1014"/>
        <v>3.2034274997800005</v>
      </c>
      <c r="AK1420" s="360">
        <f t="shared" si="1014"/>
        <v>5.1921319816600011</v>
      </c>
      <c r="AL1420" s="360">
        <f t="shared" si="1014"/>
        <v>3.9766813231000011</v>
      </c>
      <c r="AM1420" s="360">
        <f t="shared" si="1014"/>
        <v>6.5872560695000022</v>
      </c>
      <c r="AN1420" s="360">
        <f t="shared" si="1014"/>
        <v>4.1346088491629995</v>
      </c>
      <c r="AO1420" s="360">
        <f t="shared" si="1014"/>
        <v>5.4675807746040004</v>
      </c>
      <c r="AP1420" s="360">
        <f t="shared" si="1014"/>
        <v>4.1641880888729998</v>
      </c>
      <c r="AQ1420" s="360">
        <f t="shared" si="1014"/>
        <v>5.8462780023450005</v>
      </c>
      <c r="AR1420" s="360">
        <f t="shared" si="1014"/>
        <v>5.3265329241510004</v>
      </c>
      <c r="AS1420" s="360">
        <f t="shared" si="1014"/>
        <v>5.6337609913469997</v>
      </c>
      <c r="AT1420" s="360">
        <f t="shared" si="1014"/>
        <v>3.9747496740960004</v>
      </c>
      <c r="AU1420" s="360">
        <f t="shared" si="1014"/>
        <v>5.7486226215869998</v>
      </c>
      <c r="AV1420" s="360">
        <f t="shared" si="1014"/>
        <v>4.5796762981829993</v>
      </c>
      <c r="AW1420" s="360">
        <f t="shared" si="1014"/>
        <v>5.8933467896310017</v>
      </c>
      <c r="AX1420" s="360">
        <f t="shared" si="1014"/>
        <v>5.637489187431</v>
      </c>
      <c r="AY1420" s="360">
        <f t="shared" si="1014"/>
        <v>4.6416983822629989</v>
      </c>
      <c r="AZ1420" s="360">
        <f t="shared" si="1014"/>
        <v>3.8870487723680007</v>
      </c>
      <c r="BA1420" s="360">
        <f t="shared" si="1014"/>
        <v>4.9283321820039987</v>
      </c>
      <c r="BB1420" s="360">
        <f t="shared" si="1014"/>
        <v>3.92189495552</v>
      </c>
      <c r="BC1420" s="360">
        <f t="shared" si="1014"/>
        <v>5.4485918690500004</v>
      </c>
      <c r="BD1420" s="360">
        <f t="shared" si="1014"/>
        <v>5.5307231079019994</v>
      </c>
      <c r="BE1420" s="360">
        <f t="shared" si="1014"/>
        <v>5.1744096276400002</v>
      </c>
      <c r="BF1420" s="360">
        <f t="shared" si="1014"/>
        <v>3.6709650959660003</v>
      </c>
      <c r="BG1420" s="360">
        <f t="shared" si="1014"/>
        <v>5.3160873184539987</v>
      </c>
      <c r="BH1420" s="360">
        <f t="shared" si="1014"/>
        <v>4.4994513533120006</v>
      </c>
      <c r="BI1420" s="360">
        <f t="shared" si="1014"/>
        <v>5.5216389240099994</v>
      </c>
      <c r="BJ1420" s="360">
        <f t="shared" si="1014"/>
        <v>5.9644913857459994</v>
      </c>
      <c r="BK1420" s="360">
        <f t="shared" si="1014"/>
        <v>6.4285398912316589</v>
      </c>
      <c r="BL1420" s="360">
        <f t="shared" si="1014"/>
        <v>4.5231260220242007</v>
      </c>
      <c r="BM1420" s="360">
        <f t="shared" si="1014"/>
        <v>5.919539997223799</v>
      </c>
      <c r="BN1420" s="360">
        <f t="shared" si="1014"/>
        <v>4.5470212276562005</v>
      </c>
      <c r="BO1420" s="360">
        <f t="shared" si="1014"/>
        <v>6.4024481862286002</v>
      </c>
      <c r="BP1420" s="360">
        <f t="shared" si="1014"/>
        <v>6.0576604383698012</v>
      </c>
      <c r="BQ1420" s="360">
        <f t="shared" si="1014"/>
        <v>6.1740046860942002</v>
      </c>
      <c r="BR1420" s="360">
        <f t="shared" si="1014"/>
        <v>4.3276868262226005</v>
      </c>
      <c r="BS1420" s="360">
        <f t="shared" si="1014"/>
        <v>6.2819077451533998</v>
      </c>
      <c r="BT1420" s="360">
        <f t="shared" si="1014"/>
        <v>5.0929456168402005</v>
      </c>
      <c r="BU1420" s="360">
        <f t="shared" si="1014"/>
        <v>6.4824598143118006</v>
      </c>
      <c r="BV1420" s="360">
        <f t="shared" si="1014"/>
        <v>6.4699415916241998</v>
      </c>
      <c r="BW1420" s="418">
        <f t="shared" si="967"/>
        <v>244.55603183598168</v>
      </c>
    </row>
    <row r="1421" spans="1:75" x14ac:dyDescent="0.25">
      <c r="A1421" s="180" t="s">
        <v>1083</v>
      </c>
      <c r="AA1421" s="360">
        <f>AA1419-AA1420</f>
        <v>10.198058690618669</v>
      </c>
      <c r="AB1421" s="360">
        <f t="shared" ref="AB1421:BV1421" si="1015">AB1419-AB1420</f>
        <v>7.3193747552586688</v>
      </c>
      <c r="AC1421" s="360">
        <f t="shared" si="1015"/>
        <v>5.2057506886613343</v>
      </c>
      <c r="AD1421" s="360">
        <f t="shared" si="1015"/>
        <v>3.0927336447999996</v>
      </c>
      <c r="AE1421" s="360">
        <f t="shared" si="1015"/>
        <v>5.5003889075840018</v>
      </c>
      <c r="AF1421" s="360">
        <f t="shared" si="1015"/>
        <v>3.998872170986667</v>
      </c>
      <c r="AG1421" s="360">
        <f t="shared" si="1015"/>
        <v>5.3377437207040002</v>
      </c>
      <c r="AH1421" s="360">
        <f t="shared" si="1015"/>
        <v>2.9467622039466672</v>
      </c>
      <c r="AI1421" s="360">
        <f t="shared" si="1015"/>
        <v>5.4246519011840002</v>
      </c>
      <c r="AJ1421" s="360">
        <f t="shared" si="1015"/>
        <v>3.4169893330986674</v>
      </c>
      <c r="AK1421" s="360">
        <f t="shared" si="1015"/>
        <v>5.5382741137706688</v>
      </c>
      <c r="AL1421" s="360">
        <f t="shared" si="1015"/>
        <v>4.2417934113066682</v>
      </c>
      <c r="AM1421" s="360">
        <f t="shared" si="1015"/>
        <v>7.2459816764500022</v>
      </c>
      <c r="AN1421" s="360">
        <f t="shared" si="1015"/>
        <v>4.5480697340793004</v>
      </c>
      <c r="AO1421" s="360">
        <f t="shared" si="1015"/>
        <v>6.0143388520643999</v>
      </c>
      <c r="AP1421" s="360">
        <f t="shared" si="1015"/>
        <v>4.5806068977603003</v>
      </c>
      <c r="AQ1421" s="360">
        <f t="shared" si="1015"/>
        <v>6.4309058025795007</v>
      </c>
      <c r="AR1421" s="360">
        <f t="shared" si="1015"/>
        <v>5.8591862165661004</v>
      </c>
      <c r="AS1421" s="360">
        <f t="shared" si="1015"/>
        <v>6.1971370904817</v>
      </c>
      <c r="AT1421" s="360">
        <f t="shared" si="1015"/>
        <v>4.3722246415056008</v>
      </c>
      <c r="AU1421" s="360">
        <f t="shared" si="1015"/>
        <v>6.3234848837456994</v>
      </c>
      <c r="AV1421" s="360">
        <f t="shared" si="1015"/>
        <v>5.0376439280012981</v>
      </c>
      <c r="AW1421" s="360">
        <f t="shared" si="1015"/>
        <v>6.4826814685941017</v>
      </c>
      <c r="AX1421" s="360">
        <f t="shared" si="1015"/>
        <v>6.2012381061740998</v>
      </c>
      <c r="AY1421" s="360">
        <f t="shared" si="1015"/>
        <v>5.5700380587155989</v>
      </c>
      <c r="AZ1421" s="360">
        <f t="shared" si="1015"/>
        <v>4.6644585268416012</v>
      </c>
      <c r="BA1421" s="360">
        <f t="shared" si="1015"/>
        <v>5.9139986184047988</v>
      </c>
      <c r="BB1421" s="360">
        <f t="shared" si="1015"/>
        <v>4.7062739466240009</v>
      </c>
      <c r="BC1421" s="360">
        <f t="shared" si="1015"/>
        <v>6.5383102428599997</v>
      </c>
      <c r="BD1421" s="360">
        <f t="shared" si="1015"/>
        <v>6.6368677294823994</v>
      </c>
      <c r="BE1421" s="360">
        <f t="shared" si="1015"/>
        <v>6.2092915531679997</v>
      </c>
      <c r="BF1421" s="360">
        <f t="shared" si="1015"/>
        <v>4.4051581151591996</v>
      </c>
      <c r="BG1421" s="360">
        <f t="shared" si="1015"/>
        <v>6.3793047821447999</v>
      </c>
      <c r="BH1421" s="360">
        <f t="shared" si="1015"/>
        <v>5.3993416239744008</v>
      </c>
      <c r="BI1421" s="360">
        <f t="shared" si="1015"/>
        <v>6.6259667088120002</v>
      </c>
      <c r="BJ1421" s="360">
        <f t="shared" si="1015"/>
        <v>7.1573896628951985</v>
      </c>
      <c r="BK1421" s="360">
        <f t="shared" si="1015"/>
        <v>7.2856785433958793</v>
      </c>
      <c r="BL1421" s="360">
        <f t="shared" si="1015"/>
        <v>5.1262094916274279</v>
      </c>
      <c r="BM1421" s="360">
        <f t="shared" si="1015"/>
        <v>6.7088119968536386</v>
      </c>
      <c r="BN1421" s="360">
        <f t="shared" si="1015"/>
        <v>5.1532907246770279</v>
      </c>
      <c r="BO1421" s="360">
        <f t="shared" si="1015"/>
        <v>7.2561079443924132</v>
      </c>
      <c r="BP1421" s="360">
        <f t="shared" si="1015"/>
        <v>6.8653484968191076</v>
      </c>
      <c r="BQ1421" s="360">
        <f t="shared" si="1015"/>
        <v>6.9972053109067609</v>
      </c>
      <c r="BR1421" s="360">
        <f t="shared" si="1015"/>
        <v>4.9047117363856136</v>
      </c>
      <c r="BS1421" s="360">
        <f t="shared" si="1015"/>
        <v>7.1194954445071881</v>
      </c>
      <c r="BT1421" s="360">
        <f t="shared" si="1015"/>
        <v>5.7720050324188943</v>
      </c>
      <c r="BU1421" s="360">
        <f t="shared" si="1015"/>
        <v>7.3467877895533746</v>
      </c>
      <c r="BV1421" s="360">
        <f t="shared" si="1015"/>
        <v>7.332600470507427</v>
      </c>
      <c r="BW1421" s="418">
        <f t="shared" si="967"/>
        <v>279.58954539104889</v>
      </c>
    </row>
    <row r="1422" spans="1:75" x14ac:dyDescent="0.25">
      <c r="BW1422" s="224">
        <f t="shared" si="967"/>
        <v>0</v>
      </c>
    </row>
    <row r="1423" spans="1:75" x14ac:dyDescent="0.25">
      <c r="A1423" s="636" t="s">
        <v>1084</v>
      </c>
      <c r="BW1423" s="224">
        <f t="shared" si="967"/>
        <v>0</v>
      </c>
    </row>
    <row r="1424" spans="1:75" x14ac:dyDescent="0.25">
      <c r="A1424" s="180" t="s">
        <v>1079</v>
      </c>
      <c r="AA1424" s="249">
        <f>Z1428</f>
        <v>0</v>
      </c>
      <c r="AB1424" s="249">
        <f t="shared" ref="AB1424:BV1424" si="1016">AA1428</f>
        <v>41719111.807302654</v>
      </c>
      <c r="AC1424" s="249">
        <f t="shared" si="1016"/>
        <v>29942739.401479188</v>
      </c>
      <c r="AD1424" s="249">
        <f t="shared" si="1016"/>
        <v>22774228.797694158</v>
      </c>
      <c r="AE1424" s="249">
        <f t="shared" si="1016"/>
        <v>14483942.719014324</v>
      </c>
      <c r="AF1424" s="249">
        <f t="shared" si="1016"/>
        <v>23580536.875413176</v>
      </c>
      <c r="AG1424" s="249">
        <f t="shared" si="1016"/>
        <v>19135565.732989911</v>
      </c>
      <c r="AH1424" s="249">
        <f t="shared" si="1016"/>
        <v>27826842.00025576</v>
      </c>
      <c r="AI1424" s="249">
        <f t="shared" si="1016"/>
        <v>15403163.922150113</v>
      </c>
      <c r="AJ1424" s="249">
        <f t="shared" si="1016"/>
        <v>22904825.389536437</v>
      </c>
      <c r="AK1424" s="249">
        <f t="shared" si="1016"/>
        <v>15268317.51997567</v>
      </c>
      <c r="AL1424" s="249">
        <f t="shared" si="1016"/>
        <v>33075397.968043622</v>
      </c>
      <c r="AM1424" s="249">
        <f t="shared" si="1016"/>
        <v>26143340.007794637</v>
      </c>
      <c r="AN1424" s="249">
        <f t="shared" si="1016"/>
        <v>45821106.128265813</v>
      </c>
      <c r="AO1424" s="249">
        <f t="shared" si="1016"/>
        <v>27411466.304660715</v>
      </c>
      <c r="AP1424" s="249">
        <f t="shared" si="1016"/>
        <v>28696838.10279005</v>
      </c>
      <c r="AQ1424" s="249">
        <f t="shared" si="1016"/>
        <v>22667269.779080343</v>
      </c>
      <c r="AR1424" s="249">
        <f t="shared" si="1016"/>
        <v>37057705.875837363</v>
      </c>
      <c r="AS1424" s="249">
        <f t="shared" si="1016"/>
        <v>31903303.322557416</v>
      </c>
      <c r="AT1424" s="249">
        <f t="shared" si="1016"/>
        <v>28957451.240913678</v>
      </c>
      <c r="AU1424" s="249">
        <f t="shared" si="1016"/>
        <v>20443465.156879026</v>
      </c>
      <c r="AV1424" s="249">
        <f t="shared" si="1016"/>
        <v>31864984.337862775</v>
      </c>
      <c r="AW1424" s="249">
        <f t="shared" si="1016"/>
        <v>26341630.435330737</v>
      </c>
      <c r="AX1424" s="249">
        <f t="shared" si="1016"/>
        <v>30651030.203737777</v>
      </c>
      <c r="AY1424" s="249">
        <f t="shared" si="1016"/>
        <v>31443296.411585633</v>
      </c>
      <c r="AZ1424" s="249">
        <f t="shared" si="1016"/>
        <v>27815034.847898021</v>
      </c>
      <c r="BA1424" s="249">
        <f t="shared" si="1016"/>
        <v>21898465.541298583</v>
      </c>
      <c r="BB1424" s="249">
        <f t="shared" si="1016"/>
        <v>27717394.043770023</v>
      </c>
      <c r="BC1424" s="249">
        <f t="shared" si="1016"/>
        <v>23260823.857942924</v>
      </c>
      <c r="BD1424" s="249">
        <f t="shared" si="1016"/>
        <v>33509639.541841511</v>
      </c>
      <c r="BE1424" s="249">
        <f t="shared" si="1016"/>
        <v>36061143.754747778</v>
      </c>
      <c r="BF1424" s="249">
        <f t="shared" si="1016"/>
        <v>31072684.934143562</v>
      </c>
      <c r="BG1424" s="249">
        <f t="shared" si="1016"/>
        <v>21028233.739567317</v>
      </c>
      <c r="BH1424" s="249">
        <f t="shared" si="1016"/>
        <v>29746641.271607112</v>
      </c>
      <c r="BI1424" s="249">
        <f t="shared" si="1016"/>
        <v>26725418.442801997</v>
      </c>
      <c r="BJ1424" s="249">
        <f t="shared" si="1016"/>
        <v>35484483.04935912</v>
      </c>
      <c r="BK1424" s="249">
        <f t="shared" si="1016"/>
        <v>37822976.218198985</v>
      </c>
      <c r="BL1424" s="249">
        <f t="shared" si="1016"/>
        <v>38118606.688195266</v>
      </c>
      <c r="BM1424" s="249">
        <f t="shared" si="1016"/>
        <v>25388853.240649331</v>
      </c>
      <c r="BN1424" s="249">
        <f t="shared" si="1016"/>
        <v>30135755.617568564</v>
      </c>
      <c r="BO1424" s="249">
        <f t="shared" si="1016"/>
        <v>24691276.869942017</v>
      </c>
      <c r="BP1424" s="249">
        <f t="shared" si="1016"/>
        <v>38892002.633380495</v>
      </c>
      <c r="BQ1424" s="249">
        <f t="shared" si="1016"/>
        <v>38386909.156465165</v>
      </c>
      <c r="BR1424" s="249">
        <f t="shared" si="1016"/>
        <v>31436438.779358212</v>
      </c>
      <c r="BS1424" s="249">
        <f t="shared" si="1016"/>
        <v>21048607.010883328</v>
      </c>
      <c r="BT1424" s="249">
        <f t="shared" si="1016"/>
        <v>34370287.816150956</v>
      </c>
      <c r="BU1424" s="249">
        <f t="shared" si="1016"/>
        <v>28049065.993637189</v>
      </c>
      <c r="BV1424" s="249">
        <f t="shared" si="1016"/>
        <v>30659020.625174958</v>
      </c>
      <c r="BW1424" s="224">
        <f t="shared" ref="BW1424:BW1487" si="1017">SUM(C1424:BV1424)</f>
        <v>1348837323.1157329</v>
      </c>
    </row>
    <row r="1425" spans="1:75" x14ac:dyDescent="0.25">
      <c r="A1425" s="180" t="s">
        <v>1080</v>
      </c>
      <c r="AA1425" s="249">
        <f t="shared" ref="AA1425:BV1425" si="1018">AA991</f>
        <v>80830779.126648888</v>
      </c>
      <c r="AB1425" s="249">
        <f t="shared" si="1018"/>
        <v>0</v>
      </c>
      <c r="AC1425" s="249">
        <f t="shared" si="1018"/>
        <v>14182328.894053239</v>
      </c>
      <c r="AD1425" s="249">
        <f t="shared" si="1018"/>
        <v>5288410.2203960959</v>
      </c>
      <c r="AE1425" s="249">
        <f t="shared" si="1018"/>
        <v>31203347.4770987</v>
      </c>
      <c r="AF1425" s="249">
        <f t="shared" si="1018"/>
        <v>13494621.732254779</v>
      </c>
      <c r="AG1425" s="249">
        <f t="shared" si="1018"/>
        <v>34778940.642505631</v>
      </c>
      <c r="AH1425" s="249">
        <f t="shared" si="1018"/>
        <v>2016788.0989100849</v>
      </c>
      <c r="AI1425" s="249">
        <f t="shared" si="1018"/>
        <v>28974935.270076733</v>
      </c>
      <c r="AJ1425" s="249">
        <f t="shared" si="1018"/>
        <v>6677539.805416421</v>
      </c>
      <c r="AK1425" s="249">
        <f t="shared" si="1018"/>
        <v>48815266.043108843</v>
      </c>
      <c r="AL1425" s="249">
        <f t="shared" si="1018"/>
        <v>17577323.297058482</v>
      </c>
      <c r="AM1425" s="249">
        <f t="shared" si="1018"/>
        <v>61333317.146167368</v>
      </c>
      <c r="AN1425" s="249">
        <f t="shared" si="1018"/>
        <v>6509874.9988137363</v>
      </c>
      <c r="AO1425" s="249">
        <f t="shared" si="1018"/>
        <v>27373406.43702938</v>
      </c>
      <c r="AP1425" s="249">
        <f t="shared" si="1018"/>
        <v>14577040.566363325</v>
      </c>
      <c r="AQ1425" s="249">
        <f t="shared" si="1018"/>
        <v>48079259.620245531</v>
      </c>
      <c r="AR1425" s="249">
        <f t="shared" si="1018"/>
        <v>23848600.467226792</v>
      </c>
      <c r="AS1425" s="249">
        <f t="shared" si="1018"/>
        <v>23379103.591914143</v>
      </c>
      <c r="AT1425" s="249">
        <f t="shared" si="1018"/>
        <v>10070982.240400823</v>
      </c>
      <c r="AU1425" s="249">
        <f t="shared" si="1018"/>
        <v>40389686.76085899</v>
      </c>
      <c r="AV1425" s="249">
        <f t="shared" si="1018"/>
        <v>18423582.856859546</v>
      </c>
      <c r="AW1425" s="249">
        <f t="shared" si="1018"/>
        <v>32173972.680895925</v>
      </c>
      <c r="AX1425" s="249">
        <f t="shared" si="1018"/>
        <v>29377081.12747116</v>
      </c>
      <c r="AY1425" s="249">
        <f t="shared" si="1018"/>
        <v>19550934.142894074</v>
      </c>
      <c r="AZ1425" s="249">
        <f t="shared" si="1018"/>
        <v>12332151.977816043</v>
      </c>
      <c r="BA1425" s="249">
        <f t="shared" si="1018"/>
        <v>28916756.872279793</v>
      </c>
      <c r="BB1425" s="249">
        <f t="shared" si="1018"/>
        <v>14927449.695792003</v>
      </c>
      <c r="BC1425" s="249">
        <f t="shared" si="1018"/>
        <v>38173515.302099846</v>
      </c>
      <c r="BD1425" s="249">
        <f t="shared" si="1018"/>
        <v>32602457.341862749</v>
      </c>
      <c r="BE1425" s="249">
        <f t="shared" si="1018"/>
        <v>20905445.291182082</v>
      </c>
      <c r="BF1425" s="249">
        <f t="shared" si="1018"/>
        <v>7479076.9217298552</v>
      </c>
      <c r="BG1425" s="249">
        <f t="shared" si="1018"/>
        <v>33507275.258379046</v>
      </c>
      <c r="BH1425" s="249">
        <f t="shared" si="1018"/>
        <v>19249959.206863221</v>
      </c>
      <c r="BI1425" s="249">
        <f t="shared" si="1018"/>
        <v>38329467.147689715</v>
      </c>
      <c r="BJ1425" s="249">
        <f t="shared" si="1018"/>
        <v>33857640.017339021</v>
      </c>
      <c r="BK1425" s="249">
        <f t="shared" si="1018"/>
        <v>33929695.194874473</v>
      </c>
      <c r="BL1425" s="249">
        <f t="shared" si="1018"/>
        <v>9672175.8824387733</v>
      </c>
      <c r="BM1425" s="249">
        <f t="shared" si="1018"/>
        <v>31337274.980656199</v>
      </c>
      <c r="BN1425" s="249">
        <f t="shared" si="1018"/>
        <v>16341942.019969348</v>
      </c>
      <c r="BO1425" s="249">
        <f t="shared" si="1018"/>
        <v>48517198.675244801</v>
      </c>
      <c r="BP1425" s="249">
        <f t="shared" si="1018"/>
        <v>33365708.719965704</v>
      </c>
      <c r="BQ1425" s="249">
        <f t="shared" si="1018"/>
        <v>20787563.839973822</v>
      </c>
      <c r="BR1425" s="249">
        <f t="shared" si="1018"/>
        <v>8184468.5352456961</v>
      </c>
      <c r="BS1425" s="249">
        <f t="shared" si="1018"/>
        <v>43648405.348930232</v>
      </c>
      <c r="BT1425" s="249">
        <f t="shared" si="1018"/>
        <v>18427954.054224934</v>
      </c>
      <c r="BU1425" s="249">
        <f t="shared" si="1018"/>
        <v>29662031.653750964</v>
      </c>
      <c r="BV1425" s="249">
        <f t="shared" si="1018"/>
        <v>29902035.288125701</v>
      </c>
      <c r="BW1425" s="224">
        <f t="shared" si="1017"/>
        <v>1242984772.4711025</v>
      </c>
    </row>
    <row r="1426" spans="1:75" x14ac:dyDescent="0.25">
      <c r="A1426" s="180" t="s">
        <v>1081</v>
      </c>
      <c r="AA1426" s="249">
        <f>AA1424+AA1425</f>
        <v>80830779.126648888</v>
      </c>
      <c r="AB1426" s="249">
        <f t="shared" ref="AB1426:BV1426" si="1019">AB1424+AB1425</f>
        <v>41719111.807302654</v>
      </c>
      <c r="AC1426" s="249">
        <f t="shared" si="1019"/>
        <v>44125068.295532428</v>
      </c>
      <c r="AD1426" s="249">
        <f t="shared" si="1019"/>
        <v>28062639.018090256</v>
      </c>
      <c r="AE1426" s="249">
        <f t="shared" si="1019"/>
        <v>45687290.19611302</v>
      </c>
      <c r="AF1426" s="249">
        <f t="shared" si="1019"/>
        <v>37075158.607667953</v>
      </c>
      <c r="AG1426" s="249">
        <f t="shared" si="1019"/>
        <v>53914506.375495538</v>
      </c>
      <c r="AH1426" s="249">
        <f t="shared" si="1019"/>
        <v>29843630.099165846</v>
      </c>
      <c r="AI1426" s="249">
        <f t="shared" si="1019"/>
        <v>44378099.192226842</v>
      </c>
      <c r="AJ1426" s="249">
        <f t="shared" si="1019"/>
        <v>29582365.194952857</v>
      </c>
      <c r="AK1426" s="249">
        <f t="shared" si="1019"/>
        <v>64083583.563084513</v>
      </c>
      <c r="AL1426" s="249">
        <f t="shared" si="1019"/>
        <v>50652721.265102103</v>
      </c>
      <c r="AM1426" s="249">
        <f t="shared" si="1019"/>
        <v>87476657.153962001</v>
      </c>
      <c r="AN1426" s="249">
        <f t="shared" si="1019"/>
        <v>52330981.127079546</v>
      </c>
      <c r="AO1426" s="249">
        <f t="shared" si="1019"/>
        <v>54784872.741690099</v>
      </c>
      <c r="AP1426" s="249">
        <f t="shared" si="1019"/>
        <v>43273878.669153377</v>
      </c>
      <c r="AQ1426" s="249">
        <f t="shared" si="1019"/>
        <v>70746529.399325877</v>
      </c>
      <c r="AR1426" s="249">
        <f t="shared" si="1019"/>
        <v>60906306.343064159</v>
      </c>
      <c r="AS1426" s="249">
        <f t="shared" si="1019"/>
        <v>55282406.914471559</v>
      </c>
      <c r="AT1426" s="249">
        <f t="shared" si="1019"/>
        <v>39028433.481314503</v>
      </c>
      <c r="AU1426" s="249">
        <f t="shared" si="1019"/>
        <v>60833151.91773802</v>
      </c>
      <c r="AV1426" s="249">
        <f t="shared" si="1019"/>
        <v>50288567.194722325</v>
      </c>
      <c r="AW1426" s="249">
        <f t="shared" si="1019"/>
        <v>58515603.116226658</v>
      </c>
      <c r="AX1426" s="249">
        <f t="shared" si="1019"/>
        <v>60028111.331208937</v>
      </c>
      <c r="AY1426" s="249">
        <f t="shared" si="1019"/>
        <v>50994230.554479703</v>
      </c>
      <c r="AZ1426" s="249">
        <f t="shared" si="1019"/>
        <v>40147186.825714067</v>
      </c>
      <c r="BA1426" s="249">
        <f t="shared" si="1019"/>
        <v>50815222.413578376</v>
      </c>
      <c r="BB1426" s="249">
        <f t="shared" si="1019"/>
        <v>42644843.739562027</v>
      </c>
      <c r="BC1426" s="249">
        <f t="shared" si="1019"/>
        <v>61434339.16004277</v>
      </c>
      <c r="BD1426" s="249">
        <f t="shared" si="1019"/>
        <v>66112096.88370426</v>
      </c>
      <c r="BE1426" s="249">
        <f t="shared" si="1019"/>
        <v>56966589.045929864</v>
      </c>
      <c r="BF1426" s="249">
        <f t="shared" si="1019"/>
        <v>38551761.855873421</v>
      </c>
      <c r="BG1426" s="249">
        <f t="shared" si="1019"/>
        <v>54535508.997946367</v>
      </c>
      <c r="BH1426" s="249">
        <f t="shared" si="1019"/>
        <v>48996600.478470333</v>
      </c>
      <c r="BI1426" s="249">
        <f t="shared" si="1019"/>
        <v>65054885.590491712</v>
      </c>
      <c r="BJ1426" s="249">
        <f t="shared" si="1019"/>
        <v>69342123.066698134</v>
      </c>
      <c r="BK1426" s="249">
        <f t="shared" si="1019"/>
        <v>71752671.41307345</v>
      </c>
      <c r="BL1426" s="249">
        <f t="shared" si="1019"/>
        <v>47790782.570634037</v>
      </c>
      <c r="BM1426" s="249">
        <f t="shared" si="1019"/>
        <v>56726128.221305534</v>
      </c>
      <c r="BN1426" s="249">
        <f t="shared" si="1019"/>
        <v>46477697.637537912</v>
      </c>
      <c r="BO1426" s="249">
        <f t="shared" si="1019"/>
        <v>73208475.545186818</v>
      </c>
      <c r="BP1426" s="249">
        <f t="shared" si="1019"/>
        <v>72257711.353346199</v>
      </c>
      <c r="BQ1426" s="249">
        <f t="shared" si="1019"/>
        <v>59174472.996438988</v>
      </c>
      <c r="BR1426" s="249">
        <f t="shared" si="1019"/>
        <v>39620907.31460391</v>
      </c>
      <c r="BS1426" s="249">
        <f t="shared" si="1019"/>
        <v>64697012.359813556</v>
      </c>
      <c r="BT1426" s="249">
        <f t="shared" si="1019"/>
        <v>52798241.870375887</v>
      </c>
      <c r="BU1426" s="249">
        <f t="shared" si="1019"/>
        <v>57711097.647388153</v>
      </c>
      <c r="BV1426" s="249">
        <f t="shared" si="1019"/>
        <v>60561055.913300663</v>
      </c>
      <c r="BW1426" s="224">
        <f t="shared" si="1017"/>
        <v>2591822095.5868363</v>
      </c>
    </row>
    <row r="1427" spans="1:75" x14ac:dyDescent="0.25">
      <c r="A1427" s="180" t="s">
        <v>1082</v>
      </c>
      <c r="AA1427" s="249">
        <f>(AA1426/AA1419)*AA1420</f>
        <v>39111667.319346234</v>
      </c>
      <c r="AB1427" s="249">
        <f t="shared" ref="AB1427:BV1427" si="1020">(AB1426/AB1419)*AB1420</f>
        <v>11776372.405823465</v>
      </c>
      <c r="AC1427" s="249">
        <f t="shared" si="1020"/>
        <v>21350839.49783827</v>
      </c>
      <c r="AD1427" s="249">
        <f t="shared" si="1020"/>
        <v>13578696.299075931</v>
      </c>
      <c r="AE1427" s="249">
        <f t="shared" si="1020"/>
        <v>22106753.320699845</v>
      </c>
      <c r="AF1427" s="249">
        <f t="shared" si="1020"/>
        <v>17939592.874678042</v>
      </c>
      <c r="AG1427" s="249">
        <f t="shared" si="1020"/>
        <v>26087664.375239778</v>
      </c>
      <c r="AH1427" s="249">
        <f t="shared" si="1020"/>
        <v>14440466.177015733</v>
      </c>
      <c r="AI1427" s="249">
        <f t="shared" si="1020"/>
        <v>21473273.802690405</v>
      </c>
      <c r="AJ1427" s="249">
        <f t="shared" si="1020"/>
        <v>14314047.674977187</v>
      </c>
      <c r="AK1427" s="249">
        <f t="shared" si="1020"/>
        <v>31008185.595040891</v>
      </c>
      <c r="AL1427" s="249">
        <f t="shared" si="1020"/>
        <v>24509381.257307466</v>
      </c>
      <c r="AM1427" s="249">
        <f t="shared" si="1020"/>
        <v>41655551.025696188</v>
      </c>
      <c r="AN1427" s="249">
        <f t="shared" si="1020"/>
        <v>24919514.822418831</v>
      </c>
      <c r="AO1427" s="249">
        <f t="shared" si="1020"/>
        <v>26088034.638900049</v>
      </c>
      <c r="AP1427" s="249">
        <f t="shared" si="1020"/>
        <v>20606608.890073035</v>
      </c>
      <c r="AQ1427" s="249">
        <f t="shared" si="1020"/>
        <v>33688823.523488514</v>
      </c>
      <c r="AR1427" s="249">
        <f t="shared" si="1020"/>
        <v>29003003.020506743</v>
      </c>
      <c r="AS1427" s="249">
        <f t="shared" si="1020"/>
        <v>26324955.673557881</v>
      </c>
      <c r="AT1427" s="249">
        <f t="shared" si="1020"/>
        <v>18584968.324435476</v>
      </c>
      <c r="AU1427" s="249">
        <f t="shared" si="1020"/>
        <v>28968167.579875246</v>
      </c>
      <c r="AV1427" s="249">
        <f t="shared" si="1020"/>
        <v>23946936.759391587</v>
      </c>
      <c r="AW1427" s="249">
        <f t="shared" si="1020"/>
        <v>27864572.912488881</v>
      </c>
      <c r="AX1427" s="249">
        <f t="shared" si="1020"/>
        <v>28584814.919623304</v>
      </c>
      <c r="AY1427" s="249">
        <f t="shared" si="1020"/>
        <v>23179195.706581682</v>
      </c>
      <c r="AZ1427" s="249">
        <f t="shared" si="1020"/>
        <v>18248721.284415483</v>
      </c>
      <c r="BA1427" s="249">
        <f t="shared" si="1020"/>
        <v>23097828.369808353</v>
      </c>
      <c r="BB1427" s="249">
        <f t="shared" si="1020"/>
        <v>19384019.881619103</v>
      </c>
      <c r="BC1427" s="249">
        <f t="shared" si="1020"/>
        <v>27924699.61820126</v>
      </c>
      <c r="BD1427" s="249">
        <f t="shared" si="1020"/>
        <v>30050953.128956482</v>
      </c>
      <c r="BE1427" s="249">
        <f t="shared" si="1020"/>
        <v>25893904.111786302</v>
      </c>
      <c r="BF1427" s="249">
        <f t="shared" si="1020"/>
        <v>17523528.116306104</v>
      </c>
      <c r="BG1427" s="249">
        <f t="shared" si="1020"/>
        <v>24788867.726339255</v>
      </c>
      <c r="BH1427" s="249">
        <f t="shared" si="1020"/>
        <v>22271182.035668336</v>
      </c>
      <c r="BI1427" s="249">
        <f t="shared" si="1020"/>
        <v>29570402.541132592</v>
      </c>
      <c r="BJ1427" s="249">
        <f t="shared" si="1020"/>
        <v>31519146.848499153</v>
      </c>
      <c r="BK1427" s="249">
        <f t="shared" si="1020"/>
        <v>33634064.724878184</v>
      </c>
      <c r="BL1427" s="249">
        <f t="shared" si="1020"/>
        <v>22401929.329984706</v>
      </c>
      <c r="BM1427" s="249">
        <f t="shared" si="1020"/>
        <v>26590372.603736971</v>
      </c>
      <c r="BN1427" s="249">
        <f t="shared" si="1020"/>
        <v>21786420.767595895</v>
      </c>
      <c r="BO1427" s="249">
        <f t="shared" si="1020"/>
        <v>34316472.911806323</v>
      </c>
      <c r="BP1427" s="249">
        <f t="shared" si="1020"/>
        <v>33870802.196881033</v>
      </c>
      <c r="BQ1427" s="249">
        <f t="shared" si="1020"/>
        <v>27738034.217080776</v>
      </c>
      <c r="BR1427" s="249">
        <f t="shared" si="1020"/>
        <v>18572300.303720582</v>
      </c>
      <c r="BS1427" s="249">
        <f t="shared" si="1020"/>
        <v>30326724.5436626</v>
      </c>
      <c r="BT1427" s="249">
        <f t="shared" si="1020"/>
        <v>24749175.876738697</v>
      </c>
      <c r="BU1427" s="249">
        <f t="shared" si="1020"/>
        <v>27052077.022213195</v>
      </c>
      <c r="BV1427" s="249">
        <f t="shared" si="1020"/>
        <v>28387994.959359683</v>
      </c>
      <c r="BW1427" s="224">
        <f t="shared" si="1017"/>
        <v>1210811711.5171616</v>
      </c>
    </row>
    <row r="1428" spans="1:75" x14ac:dyDescent="0.25">
      <c r="A1428" s="180" t="s">
        <v>1083</v>
      </c>
      <c r="AA1428" s="249">
        <f>AA1426-AA1427</f>
        <v>41719111.807302654</v>
      </c>
      <c r="AB1428" s="249">
        <f t="shared" ref="AB1428:BV1428" si="1021">AB1426-AB1427</f>
        <v>29942739.401479188</v>
      </c>
      <c r="AC1428" s="249">
        <f t="shared" si="1021"/>
        <v>22774228.797694158</v>
      </c>
      <c r="AD1428" s="249">
        <f t="shared" si="1021"/>
        <v>14483942.719014324</v>
      </c>
      <c r="AE1428" s="249">
        <f t="shared" si="1021"/>
        <v>23580536.875413176</v>
      </c>
      <c r="AF1428" s="249">
        <f t="shared" si="1021"/>
        <v>19135565.732989911</v>
      </c>
      <c r="AG1428" s="249">
        <f t="shared" si="1021"/>
        <v>27826842.00025576</v>
      </c>
      <c r="AH1428" s="249">
        <f t="shared" si="1021"/>
        <v>15403163.922150113</v>
      </c>
      <c r="AI1428" s="249">
        <f t="shared" si="1021"/>
        <v>22904825.389536437</v>
      </c>
      <c r="AJ1428" s="249">
        <f t="shared" si="1021"/>
        <v>15268317.51997567</v>
      </c>
      <c r="AK1428" s="249">
        <f t="shared" si="1021"/>
        <v>33075397.968043622</v>
      </c>
      <c r="AL1428" s="249">
        <f t="shared" si="1021"/>
        <v>26143340.007794637</v>
      </c>
      <c r="AM1428" s="249">
        <f t="shared" si="1021"/>
        <v>45821106.128265813</v>
      </c>
      <c r="AN1428" s="249">
        <f t="shared" si="1021"/>
        <v>27411466.304660715</v>
      </c>
      <c r="AO1428" s="249">
        <f t="shared" si="1021"/>
        <v>28696838.10279005</v>
      </c>
      <c r="AP1428" s="249">
        <f t="shared" si="1021"/>
        <v>22667269.779080343</v>
      </c>
      <c r="AQ1428" s="249">
        <f t="shared" si="1021"/>
        <v>37057705.875837363</v>
      </c>
      <c r="AR1428" s="249">
        <f t="shared" si="1021"/>
        <v>31903303.322557416</v>
      </c>
      <c r="AS1428" s="249">
        <f t="shared" si="1021"/>
        <v>28957451.240913678</v>
      </c>
      <c r="AT1428" s="249">
        <f t="shared" si="1021"/>
        <v>20443465.156879026</v>
      </c>
      <c r="AU1428" s="249">
        <f t="shared" si="1021"/>
        <v>31864984.337862775</v>
      </c>
      <c r="AV1428" s="249">
        <f t="shared" si="1021"/>
        <v>26341630.435330737</v>
      </c>
      <c r="AW1428" s="249">
        <f t="shared" si="1021"/>
        <v>30651030.203737777</v>
      </c>
      <c r="AX1428" s="249">
        <f t="shared" si="1021"/>
        <v>31443296.411585633</v>
      </c>
      <c r="AY1428" s="249">
        <f t="shared" si="1021"/>
        <v>27815034.847898021</v>
      </c>
      <c r="AZ1428" s="249">
        <f t="shared" si="1021"/>
        <v>21898465.541298583</v>
      </c>
      <c r="BA1428" s="249">
        <f t="shared" si="1021"/>
        <v>27717394.043770023</v>
      </c>
      <c r="BB1428" s="249">
        <f t="shared" si="1021"/>
        <v>23260823.857942924</v>
      </c>
      <c r="BC1428" s="249">
        <f t="shared" si="1021"/>
        <v>33509639.541841511</v>
      </c>
      <c r="BD1428" s="249">
        <f t="shared" si="1021"/>
        <v>36061143.754747778</v>
      </c>
      <c r="BE1428" s="249">
        <f t="shared" si="1021"/>
        <v>31072684.934143562</v>
      </c>
      <c r="BF1428" s="249">
        <f t="shared" si="1021"/>
        <v>21028233.739567317</v>
      </c>
      <c r="BG1428" s="249">
        <f t="shared" si="1021"/>
        <v>29746641.271607112</v>
      </c>
      <c r="BH1428" s="249">
        <f t="shared" si="1021"/>
        <v>26725418.442801997</v>
      </c>
      <c r="BI1428" s="249">
        <f t="shared" si="1021"/>
        <v>35484483.04935912</v>
      </c>
      <c r="BJ1428" s="249">
        <f t="shared" si="1021"/>
        <v>37822976.218198985</v>
      </c>
      <c r="BK1428" s="249">
        <f t="shared" si="1021"/>
        <v>38118606.688195266</v>
      </c>
      <c r="BL1428" s="249">
        <f t="shared" si="1021"/>
        <v>25388853.240649331</v>
      </c>
      <c r="BM1428" s="249">
        <f t="shared" si="1021"/>
        <v>30135755.617568564</v>
      </c>
      <c r="BN1428" s="249">
        <f t="shared" si="1021"/>
        <v>24691276.869942017</v>
      </c>
      <c r="BO1428" s="249">
        <f t="shared" si="1021"/>
        <v>38892002.633380495</v>
      </c>
      <c r="BP1428" s="249">
        <f t="shared" si="1021"/>
        <v>38386909.156465165</v>
      </c>
      <c r="BQ1428" s="249">
        <f t="shared" si="1021"/>
        <v>31436438.779358212</v>
      </c>
      <c r="BR1428" s="249">
        <f t="shared" si="1021"/>
        <v>21048607.010883328</v>
      </c>
      <c r="BS1428" s="249">
        <f t="shared" si="1021"/>
        <v>34370287.816150956</v>
      </c>
      <c r="BT1428" s="249">
        <f t="shared" si="1021"/>
        <v>28049065.993637189</v>
      </c>
      <c r="BU1428" s="249">
        <f t="shared" si="1021"/>
        <v>30659020.625174958</v>
      </c>
      <c r="BV1428" s="249">
        <f t="shared" si="1021"/>
        <v>32173060.95394098</v>
      </c>
      <c r="BW1428" s="224">
        <f t="shared" si="1017"/>
        <v>1381010384.0696738</v>
      </c>
    </row>
    <row r="1429" spans="1:75" ht="16.5" thickBot="1" x14ac:dyDescent="0.3">
      <c r="BW1429" s="224">
        <f t="shared" si="1017"/>
        <v>0</v>
      </c>
    </row>
    <row r="1430" spans="1:75" ht="16.5" thickBot="1" x14ac:dyDescent="0.3">
      <c r="A1430" s="387" t="s">
        <v>165</v>
      </c>
      <c r="BW1430" s="224">
        <f t="shared" si="1017"/>
        <v>0</v>
      </c>
    </row>
    <row r="1431" spans="1:75" x14ac:dyDescent="0.25">
      <c r="A1431" s="636" t="s">
        <v>1078</v>
      </c>
      <c r="BW1431" s="224">
        <f t="shared" si="1017"/>
        <v>0</v>
      </c>
    </row>
    <row r="1432" spans="1:75" x14ac:dyDescent="0.25">
      <c r="A1432" s="180" t="s">
        <v>1079</v>
      </c>
      <c r="AA1432" s="360">
        <f t="shared" ref="AA1432:BV1432" si="1022">Z879</f>
        <v>0</v>
      </c>
      <c r="AB1432" s="360">
        <f t="shared" si="1022"/>
        <v>27.498008876257597</v>
      </c>
      <c r="AC1432" s="360">
        <f t="shared" si="1022"/>
        <v>16.773732765573595</v>
      </c>
      <c r="AD1432" s="360">
        <f t="shared" si="1022"/>
        <v>13.683666500518399</v>
      </c>
      <c r="AE1432" s="360">
        <f t="shared" si="1022"/>
        <v>8.6298338930399989</v>
      </c>
      <c r="AF1432" s="360">
        <f t="shared" si="1022"/>
        <v>14.354638080883198</v>
      </c>
      <c r="AG1432" s="360">
        <f t="shared" si="1022"/>
        <v>10.693358445856001</v>
      </c>
      <c r="AH1432" s="360">
        <f t="shared" si="1022"/>
        <v>13.984250632579201</v>
      </c>
      <c r="AI1432" s="360">
        <f t="shared" si="1022"/>
        <v>8.2974171118240001</v>
      </c>
      <c r="AJ1432" s="360">
        <f t="shared" si="1022"/>
        <v>14.182164261763198</v>
      </c>
      <c r="AK1432" s="360">
        <f t="shared" si="1022"/>
        <v>9.3682525286656002</v>
      </c>
      <c r="AL1432" s="360">
        <f t="shared" si="1022"/>
        <v>14.440913027699199</v>
      </c>
      <c r="AM1432" s="360">
        <f t="shared" si="1022"/>
        <v>11.246556361312003</v>
      </c>
      <c r="AN1432" s="360">
        <f t="shared" si="1022"/>
        <v>21.387834065617074</v>
      </c>
      <c r="AO1432" s="360">
        <f t="shared" si="1022"/>
        <v>13.423030164671228</v>
      </c>
      <c r="AP1432" s="360">
        <f t="shared" si="1022"/>
        <v>18.089861357832856</v>
      </c>
      <c r="AQ1432" s="360">
        <f t="shared" si="1022"/>
        <v>13.513158627001628</v>
      </c>
      <c r="AR1432" s="360">
        <f t="shared" si="1022"/>
        <v>19.243758454570695</v>
      </c>
      <c r="AS1432" s="360">
        <f t="shared" si="1022"/>
        <v>17.054843732108349</v>
      </c>
      <c r="AT1432" s="360">
        <f t="shared" si="1022"/>
        <v>18.596215393691171</v>
      </c>
      <c r="AU1432" s="360">
        <f t="shared" si="1022"/>
        <v>12.935936453695149</v>
      </c>
      <c r="AV1432" s="360">
        <f t="shared" si="1022"/>
        <v>18.946200796148776</v>
      </c>
      <c r="AW1432" s="360">
        <f t="shared" si="1022"/>
        <v>14.779158490036028</v>
      </c>
      <c r="AX1432" s="360">
        <f t="shared" si="1022"/>
        <v>19.387177875199338</v>
      </c>
      <c r="AY1432" s="360">
        <f t="shared" si="1022"/>
        <v>18.002332921695547</v>
      </c>
      <c r="AZ1432" s="360">
        <f t="shared" si="1022"/>
        <v>17.205801291003954</v>
      </c>
      <c r="BA1432" s="360">
        <f t="shared" si="1022"/>
        <v>13.938891524384401</v>
      </c>
      <c r="BB1432" s="360">
        <f t="shared" si="1022"/>
        <v>18.443351146685032</v>
      </c>
      <c r="BC1432" s="360">
        <f t="shared" si="1022"/>
        <v>14.061550089079441</v>
      </c>
      <c r="BD1432" s="360">
        <f t="shared" si="1022"/>
        <v>20.274665245086961</v>
      </c>
      <c r="BE1432" s="360">
        <f t="shared" si="1022"/>
        <v>19.724625185464078</v>
      </c>
      <c r="BF1432" s="360">
        <f t="shared" si="1022"/>
        <v>19.309543755323759</v>
      </c>
      <c r="BG1432" s="360">
        <f t="shared" si="1022"/>
        <v>13.17827698344936</v>
      </c>
      <c r="BH1432" s="360">
        <f t="shared" si="1022"/>
        <v>19.808249226989034</v>
      </c>
      <c r="BI1432" s="360">
        <f t="shared" si="1022"/>
        <v>16.094548609307282</v>
      </c>
      <c r="BJ1432" s="360">
        <f t="shared" si="1022"/>
        <v>20.531790878546158</v>
      </c>
      <c r="BK1432" s="360">
        <f t="shared" si="1022"/>
        <v>21.251489523474959</v>
      </c>
      <c r="BL1432" s="360">
        <f t="shared" si="1022"/>
        <v>24.262833743630253</v>
      </c>
      <c r="BM1432" s="360">
        <f t="shared" si="1022"/>
        <v>16.043380086695546</v>
      </c>
      <c r="BN1432" s="360">
        <f t="shared" si="1022"/>
        <v>22.120462625014316</v>
      </c>
      <c r="BO1432" s="360">
        <f t="shared" si="1022"/>
        <v>16.128952627444349</v>
      </c>
      <c r="BP1432" s="360">
        <f t="shared" si="1022"/>
        <v>23.849833835203967</v>
      </c>
      <c r="BQ1432" s="360">
        <f t="shared" si="1022"/>
        <v>21.538792467550586</v>
      </c>
      <c r="BR1432" s="360">
        <f t="shared" si="1022"/>
        <v>23.031741242693677</v>
      </c>
      <c r="BS1432" s="360">
        <f t="shared" si="1022"/>
        <v>15.343481169556775</v>
      </c>
      <c r="BT1432" s="360">
        <f t="shared" si="1022"/>
        <v>23.418159299121626</v>
      </c>
      <c r="BU1432" s="360">
        <f t="shared" si="1022"/>
        <v>18.083994896536616</v>
      </c>
      <c r="BV1432" s="360">
        <f t="shared" si="1022"/>
        <v>24.136368230846848</v>
      </c>
      <c r="BW1432" s="418">
        <f t="shared" si="1017"/>
        <v>810.29308450132874</v>
      </c>
    </row>
    <row r="1433" spans="1:75" x14ac:dyDescent="0.25">
      <c r="A1433" s="180" t="s">
        <v>1080</v>
      </c>
      <c r="AA1433" s="360">
        <f t="shared" ref="AA1433:BV1433" si="1023">AA882</f>
        <v>61.870519971579597</v>
      </c>
      <c r="AB1433" s="360">
        <f t="shared" si="1023"/>
        <v>0</v>
      </c>
      <c r="AC1433" s="360">
        <f t="shared" si="1023"/>
        <v>14.014516860592803</v>
      </c>
      <c r="AD1433" s="360">
        <f t="shared" si="1023"/>
        <v>5.7334597588215992</v>
      </c>
      <c r="AE1433" s="360">
        <f t="shared" si="1023"/>
        <v>23.668101788947197</v>
      </c>
      <c r="AF1433" s="360">
        <f t="shared" si="1023"/>
        <v>9.7054184222928015</v>
      </c>
      <c r="AG1433" s="360">
        <f t="shared" si="1023"/>
        <v>20.771205477447197</v>
      </c>
      <c r="AH1433" s="360">
        <f t="shared" si="1023"/>
        <v>4.6849378690248002</v>
      </c>
      <c r="AI1433" s="360">
        <f t="shared" si="1023"/>
        <v>23.612452477143197</v>
      </c>
      <c r="AJ1433" s="360">
        <f t="shared" si="1023"/>
        <v>6.8964039277344042</v>
      </c>
      <c r="AK1433" s="360">
        <f t="shared" si="1023"/>
        <v>23.123801783657605</v>
      </c>
      <c r="AL1433" s="360">
        <f t="shared" si="1023"/>
        <v>10.863838785252806</v>
      </c>
      <c r="AM1433" s="360">
        <f t="shared" si="1023"/>
        <v>34.819547780017075</v>
      </c>
      <c r="AN1433" s="360">
        <f t="shared" si="1023"/>
        <v>7.5233078275209557</v>
      </c>
      <c r="AO1433" s="360">
        <f t="shared" si="1023"/>
        <v>25.539748144507232</v>
      </c>
      <c r="AP1433" s="360">
        <f t="shared" si="1023"/>
        <v>11.015403377247576</v>
      </c>
      <c r="AQ1433" s="360">
        <f t="shared" si="1023"/>
        <v>27.934936505919865</v>
      </c>
      <c r="AR1433" s="360">
        <f t="shared" si="1023"/>
        <v>17.489751122278051</v>
      </c>
      <c r="AS1433" s="360">
        <f t="shared" si="1023"/>
        <v>22.998543269688017</v>
      </c>
      <c r="AT1433" s="360">
        <f t="shared" si="1023"/>
        <v>9.26580158349838</v>
      </c>
      <c r="AU1433" s="360">
        <f t="shared" si="1023"/>
        <v>27.871265261086833</v>
      </c>
      <c r="AV1433" s="360">
        <f t="shared" si="1023"/>
        <v>12.885832874698053</v>
      </c>
      <c r="AW1433" s="360">
        <f t="shared" si="1023"/>
        <v>26.977840010393319</v>
      </c>
      <c r="AX1433" s="360">
        <f t="shared" si="1023"/>
        <v>19.387077648452607</v>
      </c>
      <c r="AY1433" s="360">
        <f t="shared" si="1023"/>
        <v>18.321025359312806</v>
      </c>
      <c r="AZ1433" s="360">
        <f t="shared" si="1023"/>
        <v>12.220747482696449</v>
      </c>
      <c r="BA1433" s="360">
        <f t="shared" si="1023"/>
        <v>24.997072007506219</v>
      </c>
      <c r="BB1433" s="360">
        <f t="shared" si="1023"/>
        <v>11.242143485816008</v>
      </c>
      <c r="BC1433" s="360">
        <f t="shared" si="1023"/>
        <v>28.740520983881922</v>
      </c>
      <c r="BD1433" s="360">
        <f t="shared" si="1023"/>
        <v>21.366210146448314</v>
      </c>
      <c r="BE1433" s="360">
        <f t="shared" si="1023"/>
        <v>21.039967186886081</v>
      </c>
      <c r="BF1433" s="360">
        <f t="shared" si="1023"/>
        <v>8.5112632097360006</v>
      </c>
      <c r="BG1433" s="360">
        <f t="shared" si="1023"/>
        <v>28.639138051305274</v>
      </c>
      <c r="BH1433" s="360">
        <f t="shared" si="1023"/>
        <v>14.169131170437453</v>
      </c>
      <c r="BI1433" s="360">
        <f t="shared" si="1023"/>
        <v>27.250343245401268</v>
      </c>
      <c r="BJ1433" s="360">
        <f t="shared" si="1023"/>
        <v>24.3324647821232</v>
      </c>
      <c r="BK1433" s="360">
        <f t="shared" si="1023"/>
        <v>29.007237516901995</v>
      </c>
      <c r="BL1433" s="360">
        <f t="shared" si="1023"/>
        <v>8.9698821502390942</v>
      </c>
      <c r="BM1433" s="360">
        <f t="shared" si="1023"/>
        <v>29.777578207976962</v>
      </c>
      <c r="BN1433" s="360">
        <f t="shared" si="1023"/>
        <v>11.289510674691837</v>
      </c>
      <c r="BO1433" s="360">
        <f t="shared" si="1023"/>
        <v>33.274274602621013</v>
      </c>
      <c r="BP1433" s="360">
        <f t="shared" si="1023"/>
        <v>20.766236276150821</v>
      </c>
      <c r="BQ1433" s="360">
        <f t="shared" si="1023"/>
        <v>26.16981439231489</v>
      </c>
      <c r="BR1433" s="360">
        <f t="shared" si="1023"/>
        <v>8.7511840371025009</v>
      </c>
      <c r="BS1433" s="360">
        <f t="shared" si="1023"/>
        <v>33.165563092909451</v>
      </c>
      <c r="BT1433" s="360">
        <f t="shared" si="1023"/>
        <v>14.04154441513279</v>
      </c>
      <c r="BU1433" s="360">
        <f t="shared" si="1023"/>
        <v>31.912767867360429</v>
      </c>
      <c r="BV1433" s="360">
        <f t="shared" si="1023"/>
        <v>23.538051276062497</v>
      </c>
      <c r="BW1433" s="418">
        <f t="shared" si="1017"/>
        <v>960.14738414881731</v>
      </c>
    </row>
    <row r="1434" spans="1:75" x14ac:dyDescent="0.25">
      <c r="A1434" s="180" t="s">
        <v>1081</v>
      </c>
      <c r="AA1434" s="360">
        <f>AA1432+AA1433</f>
        <v>61.870519971579597</v>
      </c>
      <c r="AB1434" s="360">
        <f t="shared" ref="AB1434:BV1434" si="1024">AB1432+AB1433</f>
        <v>27.498008876257597</v>
      </c>
      <c r="AC1434" s="360">
        <f t="shared" si="1024"/>
        <v>30.788249626166397</v>
      </c>
      <c r="AD1434" s="360">
        <f t="shared" si="1024"/>
        <v>19.417126259339998</v>
      </c>
      <c r="AE1434" s="360">
        <f t="shared" si="1024"/>
        <v>32.297935681987198</v>
      </c>
      <c r="AF1434" s="360">
        <f t="shared" si="1024"/>
        <v>24.060056503176</v>
      </c>
      <c r="AG1434" s="360">
        <f t="shared" si="1024"/>
        <v>31.464563923303196</v>
      </c>
      <c r="AH1434" s="360">
        <f t="shared" si="1024"/>
        <v>18.669188501604001</v>
      </c>
      <c r="AI1434" s="360">
        <f t="shared" si="1024"/>
        <v>31.909869588967197</v>
      </c>
      <c r="AJ1434" s="360">
        <f t="shared" si="1024"/>
        <v>21.078568189497602</v>
      </c>
      <c r="AK1434" s="360">
        <f t="shared" si="1024"/>
        <v>32.492054312323205</v>
      </c>
      <c r="AL1434" s="360">
        <f t="shared" si="1024"/>
        <v>25.304751812952006</v>
      </c>
      <c r="AM1434" s="360">
        <f t="shared" si="1024"/>
        <v>46.066104141329077</v>
      </c>
      <c r="AN1434" s="360">
        <f t="shared" si="1024"/>
        <v>28.91114189313803</v>
      </c>
      <c r="AO1434" s="360">
        <f t="shared" si="1024"/>
        <v>38.962778309178461</v>
      </c>
      <c r="AP1434" s="360">
        <f t="shared" si="1024"/>
        <v>29.105264735080432</v>
      </c>
      <c r="AQ1434" s="360">
        <f t="shared" si="1024"/>
        <v>41.448095132921495</v>
      </c>
      <c r="AR1434" s="360">
        <f t="shared" si="1024"/>
        <v>36.733509576848746</v>
      </c>
      <c r="AS1434" s="360">
        <f t="shared" si="1024"/>
        <v>40.053387001796366</v>
      </c>
      <c r="AT1434" s="360">
        <f t="shared" si="1024"/>
        <v>27.862016977189551</v>
      </c>
      <c r="AU1434" s="360">
        <f t="shared" si="1024"/>
        <v>40.807201714781982</v>
      </c>
      <c r="AV1434" s="360">
        <f t="shared" si="1024"/>
        <v>31.83203367084683</v>
      </c>
      <c r="AW1434" s="360">
        <f t="shared" si="1024"/>
        <v>41.756998500429347</v>
      </c>
      <c r="AX1434" s="360">
        <f t="shared" si="1024"/>
        <v>38.774255523651945</v>
      </c>
      <c r="AY1434" s="360">
        <f t="shared" si="1024"/>
        <v>36.323358281008353</v>
      </c>
      <c r="AZ1434" s="360">
        <f t="shared" si="1024"/>
        <v>29.426548773700404</v>
      </c>
      <c r="BA1434" s="360">
        <f t="shared" si="1024"/>
        <v>38.935963531890621</v>
      </c>
      <c r="BB1434" s="360">
        <f t="shared" si="1024"/>
        <v>29.68549463250104</v>
      </c>
      <c r="BC1434" s="360">
        <f t="shared" si="1024"/>
        <v>42.802071072961361</v>
      </c>
      <c r="BD1434" s="360">
        <f t="shared" si="1024"/>
        <v>41.640875391535275</v>
      </c>
      <c r="BE1434" s="360">
        <f t="shared" si="1024"/>
        <v>40.764592372350158</v>
      </c>
      <c r="BF1434" s="360">
        <f t="shared" si="1024"/>
        <v>27.820806965059759</v>
      </c>
      <c r="BG1434" s="360">
        <f t="shared" si="1024"/>
        <v>41.817415034754632</v>
      </c>
      <c r="BH1434" s="360">
        <f t="shared" si="1024"/>
        <v>33.977380397426487</v>
      </c>
      <c r="BI1434" s="360">
        <f t="shared" si="1024"/>
        <v>43.34489185470855</v>
      </c>
      <c r="BJ1434" s="360">
        <f t="shared" si="1024"/>
        <v>44.864255660669357</v>
      </c>
      <c r="BK1434" s="360">
        <f t="shared" si="1024"/>
        <v>50.258727040376954</v>
      </c>
      <c r="BL1434" s="360">
        <f t="shared" si="1024"/>
        <v>33.232715893869347</v>
      </c>
      <c r="BM1434" s="360">
        <f t="shared" si="1024"/>
        <v>45.820958294672508</v>
      </c>
      <c r="BN1434" s="360">
        <f t="shared" si="1024"/>
        <v>33.409973299706152</v>
      </c>
      <c r="BO1434" s="360">
        <f t="shared" si="1024"/>
        <v>49.403227230065362</v>
      </c>
      <c r="BP1434" s="360">
        <f t="shared" si="1024"/>
        <v>44.616070111354787</v>
      </c>
      <c r="BQ1434" s="360">
        <f t="shared" si="1024"/>
        <v>47.708606859865476</v>
      </c>
      <c r="BR1434" s="360">
        <f t="shared" si="1024"/>
        <v>31.782925279796178</v>
      </c>
      <c r="BS1434" s="360">
        <f t="shared" si="1024"/>
        <v>48.509044262466226</v>
      </c>
      <c r="BT1434" s="360">
        <f t="shared" si="1024"/>
        <v>37.459703714254417</v>
      </c>
      <c r="BU1434" s="360">
        <f t="shared" si="1024"/>
        <v>49.996762763897046</v>
      </c>
      <c r="BV1434" s="360">
        <f t="shared" si="1024"/>
        <v>47.674419506909345</v>
      </c>
      <c r="BW1434" s="418">
        <f t="shared" si="1017"/>
        <v>1770.4404686501462</v>
      </c>
    </row>
    <row r="1435" spans="1:75" x14ac:dyDescent="0.25">
      <c r="A1435" s="180" t="s">
        <v>1082</v>
      </c>
      <c r="AA1435" s="360">
        <f t="shared" ref="AA1435:BV1435" si="1025">AA723+AA729+AA735</f>
        <v>34.372511095321997</v>
      </c>
      <c r="AB1435" s="360">
        <f t="shared" si="1025"/>
        <v>10.724276110684002</v>
      </c>
      <c r="AC1435" s="360">
        <f t="shared" si="1025"/>
        <v>17.104583125647999</v>
      </c>
      <c r="AD1435" s="360">
        <f t="shared" si="1025"/>
        <v>10.787292366299999</v>
      </c>
      <c r="AE1435" s="360">
        <f t="shared" si="1025"/>
        <v>17.943297601104</v>
      </c>
      <c r="AF1435" s="360">
        <f t="shared" si="1025"/>
        <v>13.366698057320001</v>
      </c>
      <c r="AG1435" s="360">
        <f t="shared" si="1025"/>
        <v>17.480313290723998</v>
      </c>
      <c r="AH1435" s="360">
        <f t="shared" si="1025"/>
        <v>10.371771389780001</v>
      </c>
      <c r="AI1435" s="360">
        <f t="shared" si="1025"/>
        <v>17.727705327203999</v>
      </c>
      <c r="AJ1435" s="360">
        <f t="shared" si="1025"/>
        <v>11.710315660832</v>
      </c>
      <c r="AK1435" s="360">
        <f t="shared" si="1025"/>
        <v>18.051141284624002</v>
      </c>
      <c r="AL1435" s="360">
        <f t="shared" si="1025"/>
        <v>14.058195451640003</v>
      </c>
      <c r="AM1435" s="360">
        <f t="shared" si="1025"/>
        <v>24.678270075712003</v>
      </c>
      <c r="AN1435" s="360">
        <f t="shared" si="1025"/>
        <v>15.488111728466798</v>
      </c>
      <c r="AO1435" s="360">
        <f t="shared" si="1025"/>
        <v>20.872916951345605</v>
      </c>
      <c r="AP1435" s="360">
        <f t="shared" si="1025"/>
        <v>15.592106108078802</v>
      </c>
      <c r="AQ1435" s="360">
        <f t="shared" si="1025"/>
        <v>22.204336678350803</v>
      </c>
      <c r="AR1435" s="360">
        <f t="shared" si="1025"/>
        <v>19.678665844740401</v>
      </c>
      <c r="AS1435" s="360">
        <f t="shared" si="1025"/>
        <v>21.457171608105199</v>
      </c>
      <c r="AT1435" s="360">
        <f t="shared" si="1025"/>
        <v>14.926080523494402</v>
      </c>
      <c r="AU1435" s="360">
        <f t="shared" si="1025"/>
        <v>21.861000918633199</v>
      </c>
      <c r="AV1435" s="360">
        <f t="shared" si="1025"/>
        <v>17.052875180810798</v>
      </c>
      <c r="AW1435" s="360">
        <f t="shared" si="1025"/>
        <v>22.369820625230002</v>
      </c>
      <c r="AX1435" s="360">
        <f t="shared" si="1025"/>
        <v>20.771922601956401</v>
      </c>
      <c r="AY1435" s="360">
        <f t="shared" si="1025"/>
        <v>19.117556990004395</v>
      </c>
      <c r="AZ1435" s="360">
        <f t="shared" si="1025"/>
        <v>15.487657249316001</v>
      </c>
      <c r="BA1435" s="360">
        <f t="shared" si="1025"/>
        <v>20.492612385205593</v>
      </c>
      <c r="BB1435" s="360">
        <f t="shared" si="1025"/>
        <v>15.623944543421601</v>
      </c>
      <c r="BC1435" s="360">
        <f t="shared" si="1025"/>
        <v>22.5274058278744</v>
      </c>
      <c r="BD1435" s="360">
        <f t="shared" si="1025"/>
        <v>21.916250206071194</v>
      </c>
      <c r="BE1435" s="360">
        <f t="shared" si="1025"/>
        <v>21.455048617026399</v>
      </c>
      <c r="BF1435" s="360">
        <f t="shared" si="1025"/>
        <v>14.6425299816104</v>
      </c>
      <c r="BG1435" s="360">
        <f t="shared" si="1025"/>
        <v>22.009165807765594</v>
      </c>
      <c r="BH1435" s="360">
        <f t="shared" si="1025"/>
        <v>17.882831788119201</v>
      </c>
      <c r="BI1435" s="360">
        <f t="shared" si="1025"/>
        <v>22.813100976162396</v>
      </c>
      <c r="BJ1435" s="360">
        <f t="shared" si="1025"/>
        <v>23.612766137194399</v>
      </c>
      <c r="BK1435" s="360">
        <f t="shared" si="1025"/>
        <v>25.995893296746697</v>
      </c>
      <c r="BL1435" s="360">
        <f t="shared" si="1025"/>
        <v>17.189335807173801</v>
      </c>
      <c r="BM1435" s="360">
        <f t="shared" si="1025"/>
        <v>23.700495669658196</v>
      </c>
      <c r="BN1435" s="360">
        <f t="shared" si="1025"/>
        <v>17.281020672261803</v>
      </c>
      <c r="BO1435" s="360">
        <f t="shared" si="1025"/>
        <v>25.553393394861398</v>
      </c>
      <c r="BP1435" s="360">
        <f t="shared" si="1025"/>
        <v>23.077277643804202</v>
      </c>
      <c r="BQ1435" s="360">
        <f t="shared" si="1025"/>
        <v>24.676865617171799</v>
      </c>
      <c r="BR1435" s="360">
        <f t="shared" si="1025"/>
        <v>16.4394441102394</v>
      </c>
      <c r="BS1435" s="360">
        <f t="shared" si="1025"/>
        <v>25.090884963344596</v>
      </c>
      <c r="BT1435" s="360">
        <f t="shared" si="1025"/>
        <v>19.375708817717801</v>
      </c>
      <c r="BU1435" s="360">
        <f t="shared" si="1025"/>
        <v>25.860394533050201</v>
      </c>
      <c r="BV1435" s="360">
        <f t="shared" si="1025"/>
        <v>24.659182503573795</v>
      </c>
      <c r="BW1435" s="418">
        <f t="shared" si="1017"/>
        <v>937.13214714548167</v>
      </c>
    </row>
    <row r="1436" spans="1:75" x14ac:dyDescent="0.25">
      <c r="A1436" s="180" t="s">
        <v>1083</v>
      </c>
      <c r="AA1436" s="360">
        <f>AA1434-AA1435</f>
        <v>27.4980088762576</v>
      </c>
      <c r="AB1436" s="360">
        <f t="shared" ref="AB1436:BV1436" si="1026">AB1434-AB1435</f>
        <v>16.773732765573595</v>
      </c>
      <c r="AC1436" s="360">
        <f t="shared" si="1026"/>
        <v>13.683666500518399</v>
      </c>
      <c r="AD1436" s="360">
        <f t="shared" si="1026"/>
        <v>8.6298338930399989</v>
      </c>
      <c r="AE1436" s="360">
        <f t="shared" si="1026"/>
        <v>14.354638080883198</v>
      </c>
      <c r="AF1436" s="360">
        <f t="shared" si="1026"/>
        <v>10.693358445855999</v>
      </c>
      <c r="AG1436" s="360">
        <f t="shared" si="1026"/>
        <v>13.984250632579197</v>
      </c>
      <c r="AH1436" s="360">
        <f t="shared" si="1026"/>
        <v>8.2974171118240001</v>
      </c>
      <c r="AI1436" s="360">
        <f t="shared" si="1026"/>
        <v>14.182164261763198</v>
      </c>
      <c r="AJ1436" s="360">
        <f t="shared" si="1026"/>
        <v>9.368252528665602</v>
      </c>
      <c r="AK1436" s="360">
        <f t="shared" si="1026"/>
        <v>14.440913027699203</v>
      </c>
      <c r="AL1436" s="360">
        <f t="shared" si="1026"/>
        <v>11.246556361312003</v>
      </c>
      <c r="AM1436" s="360">
        <f t="shared" si="1026"/>
        <v>21.387834065617074</v>
      </c>
      <c r="AN1436" s="360">
        <f t="shared" si="1026"/>
        <v>13.423030164671232</v>
      </c>
      <c r="AO1436" s="360">
        <f t="shared" si="1026"/>
        <v>18.089861357832856</v>
      </c>
      <c r="AP1436" s="360">
        <f t="shared" si="1026"/>
        <v>13.51315862700163</v>
      </c>
      <c r="AQ1436" s="360">
        <f t="shared" si="1026"/>
        <v>19.243758454570692</v>
      </c>
      <c r="AR1436" s="360">
        <f t="shared" si="1026"/>
        <v>17.054843732108345</v>
      </c>
      <c r="AS1436" s="360">
        <f t="shared" si="1026"/>
        <v>18.596215393691168</v>
      </c>
      <c r="AT1436" s="360">
        <f t="shared" si="1026"/>
        <v>12.935936453695149</v>
      </c>
      <c r="AU1436" s="360">
        <f t="shared" si="1026"/>
        <v>18.946200796148783</v>
      </c>
      <c r="AV1436" s="360">
        <f t="shared" si="1026"/>
        <v>14.779158490036032</v>
      </c>
      <c r="AW1436" s="360">
        <f t="shared" si="1026"/>
        <v>19.387177875199345</v>
      </c>
      <c r="AX1436" s="360">
        <f t="shared" si="1026"/>
        <v>18.002332921695544</v>
      </c>
      <c r="AY1436" s="360">
        <f t="shared" si="1026"/>
        <v>17.205801291003958</v>
      </c>
      <c r="AZ1436" s="360">
        <f t="shared" si="1026"/>
        <v>13.938891524384402</v>
      </c>
      <c r="BA1436" s="360">
        <f t="shared" si="1026"/>
        <v>18.443351146685028</v>
      </c>
      <c r="BB1436" s="360">
        <f t="shared" si="1026"/>
        <v>14.061550089079439</v>
      </c>
      <c r="BC1436" s="360">
        <f t="shared" si="1026"/>
        <v>20.274665245086961</v>
      </c>
      <c r="BD1436" s="360">
        <f t="shared" si="1026"/>
        <v>19.724625185464081</v>
      </c>
      <c r="BE1436" s="360">
        <f t="shared" si="1026"/>
        <v>19.309543755323759</v>
      </c>
      <c r="BF1436" s="360">
        <f t="shared" si="1026"/>
        <v>13.17827698344936</v>
      </c>
      <c r="BG1436" s="360">
        <f t="shared" si="1026"/>
        <v>19.808249226989037</v>
      </c>
      <c r="BH1436" s="360">
        <f t="shared" si="1026"/>
        <v>16.094548609307285</v>
      </c>
      <c r="BI1436" s="360">
        <f t="shared" si="1026"/>
        <v>20.531790878546154</v>
      </c>
      <c r="BJ1436" s="360">
        <f t="shared" si="1026"/>
        <v>21.251489523474959</v>
      </c>
      <c r="BK1436" s="360">
        <f t="shared" si="1026"/>
        <v>24.262833743630257</v>
      </c>
      <c r="BL1436" s="360">
        <f t="shared" si="1026"/>
        <v>16.043380086695546</v>
      </c>
      <c r="BM1436" s="360">
        <f t="shared" si="1026"/>
        <v>22.120462625014312</v>
      </c>
      <c r="BN1436" s="360">
        <f t="shared" si="1026"/>
        <v>16.128952627444349</v>
      </c>
      <c r="BO1436" s="360">
        <f t="shared" si="1026"/>
        <v>23.849833835203963</v>
      </c>
      <c r="BP1436" s="360">
        <f t="shared" si="1026"/>
        <v>21.538792467550586</v>
      </c>
      <c r="BQ1436" s="360">
        <f t="shared" si="1026"/>
        <v>23.031741242693677</v>
      </c>
      <c r="BR1436" s="360">
        <f t="shared" si="1026"/>
        <v>15.343481169556778</v>
      </c>
      <c r="BS1436" s="360">
        <f t="shared" si="1026"/>
        <v>23.41815929912163</v>
      </c>
      <c r="BT1436" s="360">
        <f t="shared" si="1026"/>
        <v>18.083994896536616</v>
      </c>
      <c r="BU1436" s="360">
        <f t="shared" si="1026"/>
        <v>24.136368230846845</v>
      </c>
      <c r="BV1436" s="360">
        <f t="shared" si="1026"/>
        <v>23.01523700333555</v>
      </c>
      <c r="BW1436" s="418">
        <f t="shared" si="1017"/>
        <v>833.30832150466449</v>
      </c>
    </row>
    <row r="1437" spans="1:75" x14ac:dyDescent="0.25">
      <c r="BW1437" s="224">
        <f t="shared" si="1017"/>
        <v>0</v>
      </c>
    </row>
    <row r="1438" spans="1:75" x14ac:dyDescent="0.25">
      <c r="A1438" s="636" t="s">
        <v>1084</v>
      </c>
      <c r="BW1438" s="224">
        <f t="shared" si="1017"/>
        <v>0</v>
      </c>
    </row>
    <row r="1439" spans="1:75" x14ac:dyDescent="0.25">
      <c r="A1439" s="180" t="s">
        <v>1079</v>
      </c>
      <c r="AA1439" s="249">
        <f>Z1443</f>
        <v>0</v>
      </c>
      <c r="AB1439" s="249">
        <f t="shared" ref="AB1439:BV1439" si="1027">AA1443</f>
        <v>34404012.110932253</v>
      </c>
      <c r="AC1439" s="249">
        <f t="shared" si="1027"/>
        <v>20986381.516175967</v>
      </c>
      <c r="AD1439" s="249">
        <f t="shared" si="1027"/>
        <v>18905997.547060903</v>
      </c>
      <c r="AE1439" s="249">
        <f t="shared" si="1027"/>
        <v>13432481.880992949</v>
      </c>
      <c r="AF1439" s="249">
        <f t="shared" si="1027"/>
        <v>19436549.666279871</v>
      </c>
      <c r="AG1439" s="249">
        <f t="shared" si="1027"/>
        <v>16447761.862491325</v>
      </c>
      <c r="AH1439" s="249">
        <f t="shared" si="1027"/>
        <v>22703841.747349154</v>
      </c>
      <c r="AI1439" s="249">
        <f t="shared" si="1027"/>
        <v>13530496.906618152</v>
      </c>
      <c r="AJ1439" s="249">
        <f t="shared" si="1027"/>
        <v>18715060.260012466</v>
      </c>
      <c r="AK1439" s="249">
        <f t="shared" si="1027"/>
        <v>13571085.987265758</v>
      </c>
      <c r="AL1439" s="249">
        <f t="shared" si="1027"/>
        <v>26772779.793001737</v>
      </c>
      <c r="AM1439" s="249">
        <f t="shared" si="1027"/>
        <v>21488796.7032388</v>
      </c>
      <c r="AN1439" s="249">
        <f t="shared" si="1027"/>
        <v>41106065.550735928</v>
      </c>
      <c r="AO1439" s="249">
        <f t="shared" si="1027"/>
        <v>23415332.517908845</v>
      </c>
      <c r="AP1439" s="249">
        <f t="shared" si="1027"/>
        <v>23258795.467873659</v>
      </c>
      <c r="AQ1439" s="249">
        <f t="shared" si="1027"/>
        <v>18442120.216138281</v>
      </c>
      <c r="AR1439" s="249">
        <f t="shared" si="1027"/>
        <v>31976006.402050413</v>
      </c>
      <c r="AS1439" s="249">
        <f t="shared" si="1027"/>
        <v>25973900.081719436</v>
      </c>
      <c r="AT1439" s="249">
        <f t="shared" si="1027"/>
        <v>22767371.444884758</v>
      </c>
      <c r="AU1439" s="249">
        <f t="shared" si="1027"/>
        <v>15921165.256989777</v>
      </c>
      <c r="AV1439" s="249">
        <f t="shared" si="1027"/>
        <v>25841973.920461904</v>
      </c>
      <c r="AW1439" s="249">
        <f t="shared" si="1027"/>
        <v>21219507.299188212</v>
      </c>
      <c r="AX1439" s="249">
        <f t="shared" si="1027"/>
        <v>24057599.938493308</v>
      </c>
      <c r="AY1439" s="249">
        <f t="shared" si="1027"/>
        <v>24510109.364583973</v>
      </c>
      <c r="AZ1439" s="249">
        <f t="shared" si="1027"/>
        <v>23072595.386260126</v>
      </c>
      <c r="BA1439" s="249">
        <f t="shared" si="1027"/>
        <v>17441315.369519468</v>
      </c>
      <c r="BB1439" s="249">
        <f t="shared" si="1027"/>
        <v>23297832.041407008</v>
      </c>
      <c r="BC1439" s="249">
        <f t="shared" si="1027"/>
        <v>18956202.488188013</v>
      </c>
      <c r="BD1439" s="249">
        <f t="shared" si="1027"/>
        <v>28303031.167128358</v>
      </c>
      <c r="BE1439" s="249">
        <f t="shared" si="1027"/>
        <v>29242749.591814429</v>
      </c>
      <c r="BF1439" s="249">
        <f t="shared" si="1027"/>
        <v>25790184.800604761</v>
      </c>
      <c r="BG1439" s="249">
        <f t="shared" si="1027"/>
        <v>16618949.847468026</v>
      </c>
      <c r="BH1439" s="249">
        <f t="shared" si="1027"/>
        <v>24820531.016013563</v>
      </c>
      <c r="BI1439" s="249">
        <f t="shared" si="1027"/>
        <v>21701435.044563118</v>
      </c>
      <c r="BJ1439" s="249">
        <f t="shared" si="1027"/>
        <v>30124594.230464898</v>
      </c>
      <c r="BK1439" s="249">
        <f t="shared" si="1027"/>
        <v>30561550.825614177</v>
      </c>
      <c r="BL1439" s="249">
        <f t="shared" si="1027"/>
        <v>34417500.214335762</v>
      </c>
      <c r="BM1439" s="249">
        <f t="shared" si="1027"/>
        <v>21528391.849225122</v>
      </c>
      <c r="BN1439" s="249">
        <f t="shared" si="1027"/>
        <v>27014178.591555249</v>
      </c>
      <c r="BO1439" s="249">
        <f t="shared" si="1027"/>
        <v>21122855.966458652</v>
      </c>
      <c r="BP1439" s="249">
        <f t="shared" si="1027"/>
        <v>34983114.002002612</v>
      </c>
      <c r="BQ1439" s="249">
        <f t="shared" si="1027"/>
        <v>32813622.475640155</v>
      </c>
      <c r="BR1439" s="249">
        <f t="shared" si="1027"/>
        <v>27804335.270711973</v>
      </c>
      <c r="BS1439" s="249">
        <f t="shared" si="1027"/>
        <v>17829903.779546008</v>
      </c>
      <c r="BT1439" s="249">
        <f t="shared" si="1027"/>
        <v>31486289.720857307</v>
      </c>
      <c r="BU1439" s="249">
        <f t="shared" si="1027"/>
        <v>24511079.713704944</v>
      </c>
      <c r="BV1439" s="249">
        <f t="shared" si="1027"/>
        <v>28104832.438485324</v>
      </c>
      <c r="BW1439" s="224">
        <f t="shared" si="1017"/>
        <v>1130432269.2740171</v>
      </c>
    </row>
    <row r="1440" spans="1:75" x14ac:dyDescent="0.25">
      <c r="A1440" s="180" t="s">
        <v>1080</v>
      </c>
      <c r="AA1440" s="249">
        <f t="shared" ref="AA1440:BV1440" si="1028">AA999</f>
        <v>77409027.249597564</v>
      </c>
      <c r="AB1440" s="249">
        <f t="shared" si="1028"/>
        <v>0</v>
      </c>
      <c r="AC1440" s="249">
        <f t="shared" si="1028"/>
        <v>21552112.964711055</v>
      </c>
      <c r="AD1440" s="249">
        <f t="shared" si="1028"/>
        <v>11317086.685173236</v>
      </c>
      <c r="AE1440" s="249">
        <f t="shared" si="1028"/>
        <v>30299754.868136767</v>
      </c>
      <c r="AF1440" s="249">
        <f t="shared" si="1028"/>
        <v>17570914.524325613</v>
      </c>
      <c r="AG1440" s="249">
        <f t="shared" si="1028"/>
        <v>34635882.069044277</v>
      </c>
      <c r="AH1440" s="249">
        <f t="shared" si="1028"/>
        <v>7739776.2925416902</v>
      </c>
      <c r="AI1440" s="249">
        <f t="shared" si="1028"/>
        <v>28578388.678409904</v>
      </c>
      <c r="AJ1440" s="249">
        <f t="shared" si="1028"/>
        <v>11819883.21133549</v>
      </c>
      <c r="AK1440" s="249">
        <f t="shared" si="1028"/>
        <v>46667668.546988152</v>
      </c>
      <c r="AL1440" s="249">
        <f t="shared" si="1028"/>
        <v>21577012.789285567</v>
      </c>
      <c r="AM1440" s="249">
        <f t="shared" si="1028"/>
        <v>67047344.482961632</v>
      </c>
      <c r="AN1440" s="249">
        <f t="shared" si="1028"/>
        <v>9326958.3339908049</v>
      </c>
      <c r="AO1440" s="249">
        <f t="shared" si="1028"/>
        <v>26680534.643665191</v>
      </c>
      <c r="AP1440" s="249">
        <f t="shared" si="1028"/>
        <v>16462694.228424173</v>
      </c>
      <c r="AQ1440" s="249">
        <f t="shared" si="1028"/>
        <v>50429278.188277997</v>
      </c>
      <c r="AR1440" s="249">
        <f t="shared" si="1028"/>
        <v>23967778.389345299</v>
      </c>
      <c r="AS1440" s="249">
        <f t="shared" si="1028"/>
        <v>23063515.338032365</v>
      </c>
      <c r="AT1440" s="249">
        <f t="shared" si="1028"/>
        <v>11524369.10863168</v>
      </c>
      <c r="AU1440" s="249">
        <f t="shared" si="1028"/>
        <v>39738470.879389696</v>
      </c>
      <c r="AV1440" s="249">
        <f t="shared" si="1028"/>
        <v>19861580.262405001</v>
      </c>
      <c r="AW1440" s="249">
        <f t="shared" si="1028"/>
        <v>30596861.799105052</v>
      </c>
      <c r="AX1440" s="249">
        <f t="shared" si="1028"/>
        <v>28733404.846764494</v>
      </c>
      <c r="AY1440" s="249">
        <f t="shared" si="1028"/>
        <v>24198703.117520727</v>
      </c>
      <c r="AZ1440" s="249">
        <f t="shared" si="1028"/>
        <v>13747959.282725411</v>
      </c>
      <c r="BA1440" s="249">
        <f t="shared" si="1028"/>
        <v>31742996.717895336</v>
      </c>
      <c r="BB1440" s="249">
        <f t="shared" si="1028"/>
        <v>16720817.655878801</v>
      </c>
      <c r="BC1440" s="249">
        <f t="shared" si="1028"/>
        <v>40794641.086860739</v>
      </c>
      <c r="BD1440" s="249">
        <f t="shared" si="1028"/>
        <v>33431662.415590983</v>
      </c>
      <c r="BE1440" s="249">
        <f t="shared" si="1028"/>
        <v>25203196.098351177</v>
      </c>
      <c r="BF1440" s="249">
        <f t="shared" si="1028"/>
        <v>9294264.8773832954</v>
      </c>
      <c r="BG1440" s="249">
        <f t="shared" si="1028"/>
        <v>35779948.964116156</v>
      </c>
      <c r="BH1440" s="249">
        <f t="shared" si="1028"/>
        <v>20993609.633619685</v>
      </c>
      <c r="BI1440" s="249">
        <f t="shared" si="1028"/>
        <v>41894930.553085014</v>
      </c>
      <c r="BJ1440" s="249">
        <f t="shared" si="1028"/>
        <v>34394235.29027614</v>
      </c>
      <c r="BK1440" s="249">
        <f t="shared" si="1028"/>
        <v>40731842.475509889</v>
      </c>
      <c r="BL1440" s="249">
        <f t="shared" si="1028"/>
        <v>10177025.759059142</v>
      </c>
      <c r="BM1440" s="249">
        <f t="shared" si="1028"/>
        <v>34429549.51899647</v>
      </c>
      <c r="BN1440" s="249">
        <f t="shared" si="1028"/>
        <v>16740308.76753768</v>
      </c>
      <c r="BO1440" s="249">
        <f t="shared" si="1028"/>
        <v>51342165.894832492</v>
      </c>
      <c r="BP1440" s="249">
        <f t="shared" si="1028"/>
        <v>32987961.126109149</v>
      </c>
      <c r="BQ1440" s="249">
        <f t="shared" si="1028"/>
        <v>24781072.01369179</v>
      </c>
      <c r="BR1440" s="249">
        <f t="shared" si="1028"/>
        <v>9129036.8440618925</v>
      </c>
      <c r="BS1440" s="249">
        <f t="shared" si="1028"/>
        <v>47391696.356515549</v>
      </c>
      <c r="BT1440" s="249">
        <f t="shared" si="1028"/>
        <v>19286661.114674363</v>
      </c>
      <c r="BU1440" s="249">
        <f t="shared" si="1028"/>
        <v>33706073.194586098</v>
      </c>
      <c r="BV1440" s="249">
        <f t="shared" si="1028"/>
        <v>30750957.87234601</v>
      </c>
      <c r="BW1440" s="224">
        <f t="shared" si="1017"/>
        <v>1336251615.0117667</v>
      </c>
    </row>
    <row r="1441" spans="1:75" x14ac:dyDescent="0.25">
      <c r="A1441" s="180" t="s">
        <v>1081</v>
      </c>
      <c r="AA1441" s="249">
        <f>AA1439+AA1440</f>
        <v>77409027.249597564</v>
      </c>
      <c r="AB1441" s="249">
        <f t="shared" ref="AB1441:BV1441" si="1029">AB1439+AB1440</f>
        <v>34404012.110932253</v>
      </c>
      <c r="AC1441" s="249">
        <f t="shared" si="1029"/>
        <v>42538494.480887026</v>
      </c>
      <c r="AD1441" s="249">
        <f t="shared" si="1029"/>
        <v>30223084.232234139</v>
      </c>
      <c r="AE1441" s="249">
        <f t="shared" si="1029"/>
        <v>43732236.749129713</v>
      </c>
      <c r="AF1441" s="249">
        <f t="shared" si="1029"/>
        <v>37007464.190605484</v>
      </c>
      <c r="AG1441" s="249">
        <f t="shared" si="1029"/>
        <v>51083643.931535602</v>
      </c>
      <c r="AH1441" s="249">
        <f t="shared" si="1029"/>
        <v>30443618.039890844</v>
      </c>
      <c r="AI1441" s="249">
        <f t="shared" si="1029"/>
        <v>42108885.585028052</v>
      </c>
      <c r="AJ1441" s="249">
        <f t="shared" si="1029"/>
        <v>30534943.471347958</v>
      </c>
      <c r="AK1441" s="249">
        <f t="shared" si="1029"/>
        <v>60238754.53425391</v>
      </c>
      <c r="AL1441" s="249">
        <f t="shared" si="1029"/>
        <v>48349792.582287304</v>
      </c>
      <c r="AM1441" s="249">
        <f t="shared" si="1029"/>
        <v>88536141.18620044</v>
      </c>
      <c r="AN1441" s="249">
        <f t="shared" si="1029"/>
        <v>50433023.884726733</v>
      </c>
      <c r="AO1441" s="249">
        <f t="shared" si="1029"/>
        <v>50095867.161574036</v>
      </c>
      <c r="AP1441" s="249">
        <f t="shared" si="1029"/>
        <v>39721489.696297832</v>
      </c>
      <c r="AQ1441" s="249">
        <f t="shared" si="1029"/>
        <v>68871398.404416278</v>
      </c>
      <c r="AR1441" s="249">
        <f t="shared" si="1029"/>
        <v>55943784.791395709</v>
      </c>
      <c r="AS1441" s="249">
        <f t="shared" si="1029"/>
        <v>49037415.419751801</v>
      </c>
      <c r="AT1441" s="249">
        <f t="shared" si="1029"/>
        <v>34291740.55351644</v>
      </c>
      <c r="AU1441" s="249">
        <f t="shared" si="1029"/>
        <v>55659636.136379473</v>
      </c>
      <c r="AV1441" s="249">
        <f t="shared" si="1029"/>
        <v>45703554.182866901</v>
      </c>
      <c r="AW1441" s="249">
        <f t="shared" si="1029"/>
        <v>51816369.09829326</v>
      </c>
      <c r="AX1441" s="249">
        <f t="shared" si="1029"/>
        <v>52791004.785257801</v>
      </c>
      <c r="AY1441" s="249">
        <f t="shared" si="1029"/>
        <v>48708812.482104704</v>
      </c>
      <c r="AZ1441" s="249">
        <f t="shared" si="1029"/>
        <v>36820554.668985538</v>
      </c>
      <c r="BA1441" s="249">
        <f t="shared" si="1029"/>
        <v>49184312.087414801</v>
      </c>
      <c r="BB1441" s="249">
        <f t="shared" si="1029"/>
        <v>40018649.697285809</v>
      </c>
      <c r="BC1441" s="249">
        <f t="shared" si="1029"/>
        <v>59750843.575048752</v>
      </c>
      <c r="BD1441" s="249">
        <f t="shared" si="1029"/>
        <v>61734693.582719341</v>
      </c>
      <c r="BE1441" s="249">
        <f t="shared" si="1029"/>
        <v>54445945.690165609</v>
      </c>
      <c r="BF1441" s="249">
        <f t="shared" si="1029"/>
        <v>35084449.677988052</v>
      </c>
      <c r="BG1441" s="249">
        <f t="shared" si="1029"/>
        <v>52398898.811584182</v>
      </c>
      <c r="BH1441" s="249">
        <f t="shared" si="1029"/>
        <v>45814140.649633244</v>
      </c>
      <c r="BI1441" s="249">
        <f t="shared" si="1029"/>
        <v>63596365.597648129</v>
      </c>
      <c r="BJ1441" s="249">
        <f t="shared" si="1029"/>
        <v>64518829.520741038</v>
      </c>
      <c r="BK1441" s="249">
        <f t="shared" si="1029"/>
        <v>71293393.301124066</v>
      </c>
      <c r="BL1441" s="249">
        <f t="shared" si="1029"/>
        <v>44594525.973394901</v>
      </c>
      <c r="BM1441" s="249">
        <f t="shared" si="1029"/>
        <v>55957941.368221596</v>
      </c>
      <c r="BN1441" s="249">
        <f t="shared" si="1029"/>
        <v>43754487.359092928</v>
      </c>
      <c r="BO1441" s="249">
        <f t="shared" si="1029"/>
        <v>72465021.86129114</v>
      </c>
      <c r="BP1441" s="249">
        <f t="shared" si="1029"/>
        <v>67971075.128111765</v>
      </c>
      <c r="BQ1441" s="249">
        <f t="shared" si="1029"/>
        <v>57594694.489331946</v>
      </c>
      <c r="BR1441" s="249">
        <f t="shared" si="1029"/>
        <v>36933372.11477387</v>
      </c>
      <c r="BS1441" s="249">
        <f t="shared" si="1029"/>
        <v>65221600.136061557</v>
      </c>
      <c r="BT1441" s="249">
        <f t="shared" si="1029"/>
        <v>50772950.835531667</v>
      </c>
      <c r="BU1441" s="249">
        <f t="shared" si="1029"/>
        <v>58217152.908291042</v>
      </c>
      <c r="BV1441" s="249">
        <f t="shared" si="1029"/>
        <v>58855790.310831338</v>
      </c>
      <c r="BW1441" s="224">
        <f t="shared" si="1017"/>
        <v>2466683884.2857833</v>
      </c>
    </row>
    <row r="1442" spans="1:75" x14ac:dyDescent="0.25">
      <c r="A1442" s="180" t="s">
        <v>1082</v>
      </c>
      <c r="AA1442" s="249">
        <f>(AA1441/AA1434)*AA1435</f>
        <v>43005015.138665311</v>
      </c>
      <c r="AB1442" s="249">
        <f t="shared" ref="AB1442:BV1442" si="1030">(AB1441/AB1434)*AB1435</f>
        <v>13417630.594756287</v>
      </c>
      <c r="AC1442" s="249">
        <f t="shared" si="1030"/>
        <v>23632496.933826122</v>
      </c>
      <c r="AD1442" s="249">
        <f t="shared" si="1030"/>
        <v>16790602.35124119</v>
      </c>
      <c r="AE1442" s="249">
        <f t="shared" si="1030"/>
        <v>24295687.082849842</v>
      </c>
      <c r="AF1442" s="249">
        <f t="shared" si="1030"/>
        <v>20559702.328114159</v>
      </c>
      <c r="AG1442" s="249">
        <f t="shared" si="1030"/>
        <v>28379802.184186447</v>
      </c>
      <c r="AH1442" s="249">
        <f t="shared" si="1030"/>
        <v>16913121.133272693</v>
      </c>
      <c r="AI1442" s="249">
        <f t="shared" si="1030"/>
        <v>23393825.325015586</v>
      </c>
      <c r="AJ1442" s="249">
        <f t="shared" si="1030"/>
        <v>16963857.4840822</v>
      </c>
      <c r="AK1442" s="249">
        <f t="shared" si="1030"/>
        <v>33465974.741252173</v>
      </c>
      <c r="AL1442" s="249">
        <f t="shared" si="1030"/>
        <v>26860995.879048504</v>
      </c>
      <c r="AM1442" s="249">
        <f t="shared" si="1030"/>
        <v>47430075.635464512</v>
      </c>
      <c r="AN1442" s="249">
        <f t="shared" si="1030"/>
        <v>27017691.366817888</v>
      </c>
      <c r="AO1442" s="249">
        <f t="shared" si="1030"/>
        <v>26837071.693700377</v>
      </c>
      <c r="AP1442" s="249">
        <f t="shared" si="1030"/>
        <v>21279369.480159551</v>
      </c>
      <c r="AQ1442" s="249">
        <f t="shared" si="1030"/>
        <v>36895392.002365865</v>
      </c>
      <c r="AR1442" s="249">
        <f t="shared" si="1030"/>
        <v>29969884.709676273</v>
      </c>
      <c r="AS1442" s="249">
        <f t="shared" si="1030"/>
        <v>26270043.974867042</v>
      </c>
      <c r="AT1442" s="249">
        <f t="shared" si="1030"/>
        <v>18370575.296526663</v>
      </c>
      <c r="AU1442" s="249">
        <f t="shared" si="1030"/>
        <v>29817662.215917569</v>
      </c>
      <c r="AV1442" s="249">
        <f t="shared" si="1030"/>
        <v>24484046.88367869</v>
      </c>
      <c r="AW1442" s="249">
        <f t="shared" si="1030"/>
        <v>27758769.159799952</v>
      </c>
      <c r="AX1442" s="249">
        <f t="shared" si="1030"/>
        <v>28280895.420673829</v>
      </c>
      <c r="AY1442" s="249">
        <f t="shared" si="1030"/>
        <v>25636217.095844578</v>
      </c>
      <c r="AZ1442" s="249">
        <f t="shared" si="1030"/>
        <v>19379239.29946607</v>
      </c>
      <c r="BA1442" s="249">
        <f t="shared" si="1030"/>
        <v>25886480.046007793</v>
      </c>
      <c r="BB1442" s="249">
        <f t="shared" si="1030"/>
        <v>21062447.209097795</v>
      </c>
      <c r="BC1442" s="249">
        <f t="shared" si="1030"/>
        <v>31447812.407920394</v>
      </c>
      <c r="BD1442" s="249">
        <f t="shared" si="1030"/>
        <v>32491943.990904912</v>
      </c>
      <c r="BE1442" s="249">
        <f t="shared" si="1030"/>
        <v>28655760.889560848</v>
      </c>
      <c r="BF1442" s="249">
        <f t="shared" si="1030"/>
        <v>18465499.830520026</v>
      </c>
      <c r="BG1442" s="249">
        <f t="shared" si="1030"/>
        <v>27578367.795570619</v>
      </c>
      <c r="BH1442" s="249">
        <f t="shared" si="1030"/>
        <v>24112705.605070125</v>
      </c>
      <c r="BI1442" s="249">
        <f t="shared" si="1030"/>
        <v>33471771.367183231</v>
      </c>
      <c r="BJ1442" s="249">
        <f t="shared" si="1030"/>
        <v>33957278.695126861</v>
      </c>
      <c r="BK1442" s="249">
        <f t="shared" si="1030"/>
        <v>36875893.086788304</v>
      </c>
      <c r="BL1442" s="249">
        <f t="shared" si="1030"/>
        <v>23066134.124169778</v>
      </c>
      <c r="BM1442" s="249">
        <f t="shared" si="1030"/>
        <v>28943762.776666347</v>
      </c>
      <c r="BN1442" s="249">
        <f t="shared" si="1030"/>
        <v>22631631.392634276</v>
      </c>
      <c r="BO1442" s="249">
        <f t="shared" si="1030"/>
        <v>37481907.859288529</v>
      </c>
      <c r="BP1442" s="249">
        <f t="shared" si="1030"/>
        <v>35157452.652471609</v>
      </c>
      <c r="BQ1442" s="249">
        <f t="shared" si="1030"/>
        <v>29790359.218619972</v>
      </c>
      <c r="BR1442" s="249">
        <f t="shared" si="1030"/>
        <v>19103468.335227862</v>
      </c>
      <c r="BS1442" s="249">
        <f t="shared" si="1030"/>
        <v>33735310.415204249</v>
      </c>
      <c r="BT1442" s="249">
        <f t="shared" si="1030"/>
        <v>26261871.121826723</v>
      </c>
      <c r="BU1442" s="249">
        <f t="shared" si="1030"/>
        <v>30112320.469805717</v>
      </c>
      <c r="BV1442" s="249">
        <f t="shared" si="1030"/>
        <v>30442650.160774827</v>
      </c>
      <c r="BW1442" s="224">
        <f t="shared" si="1017"/>
        <v>1307838474.8617101</v>
      </c>
    </row>
    <row r="1443" spans="1:75" x14ac:dyDescent="0.25">
      <c r="A1443" s="180" t="s">
        <v>1083</v>
      </c>
      <c r="AA1443" s="249">
        <f>AA1441-AA1442</f>
        <v>34404012.110932253</v>
      </c>
      <c r="AB1443" s="249">
        <f t="shared" ref="AB1443:BV1443" si="1031">AB1441-AB1442</f>
        <v>20986381.516175967</v>
      </c>
      <c r="AC1443" s="249">
        <f t="shared" si="1031"/>
        <v>18905997.547060903</v>
      </c>
      <c r="AD1443" s="249">
        <f t="shared" si="1031"/>
        <v>13432481.880992949</v>
      </c>
      <c r="AE1443" s="249">
        <f t="shared" si="1031"/>
        <v>19436549.666279871</v>
      </c>
      <c r="AF1443" s="249">
        <f t="shared" si="1031"/>
        <v>16447761.862491325</v>
      </c>
      <c r="AG1443" s="249">
        <f t="shared" si="1031"/>
        <v>22703841.747349154</v>
      </c>
      <c r="AH1443" s="249">
        <f t="shared" si="1031"/>
        <v>13530496.906618152</v>
      </c>
      <c r="AI1443" s="249">
        <f t="shared" si="1031"/>
        <v>18715060.260012466</v>
      </c>
      <c r="AJ1443" s="249">
        <f t="shared" si="1031"/>
        <v>13571085.987265758</v>
      </c>
      <c r="AK1443" s="249">
        <f t="shared" si="1031"/>
        <v>26772779.793001737</v>
      </c>
      <c r="AL1443" s="249">
        <f t="shared" si="1031"/>
        <v>21488796.7032388</v>
      </c>
      <c r="AM1443" s="249">
        <f t="shared" si="1031"/>
        <v>41106065.550735928</v>
      </c>
      <c r="AN1443" s="249">
        <f t="shared" si="1031"/>
        <v>23415332.517908845</v>
      </c>
      <c r="AO1443" s="249">
        <f t="shared" si="1031"/>
        <v>23258795.467873659</v>
      </c>
      <c r="AP1443" s="249">
        <f t="shared" si="1031"/>
        <v>18442120.216138281</v>
      </c>
      <c r="AQ1443" s="249">
        <f t="shared" si="1031"/>
        <v>31976006.402050413</v>
      </c>
      <c r="AR1443" s="249">
        <f t="shared" si="1031"/>
        <v>25973900.081719436</v>
      </c>
      <c r="AS1443" s="249">
        <f t="shared" si="1031"/>
        <v>22767371.444884758</v>
      </c>
      <c r="AT1443" s="249">
        <f t="shared" si="1031"/>
        <v>15921165.256989777</v>
      </c>
      <c r="AU1443" s="249">
        <f t="shared" si="1031"/>
        <v>25841973.920461904</v>
      </c>
      <c r="AV1443" s="249">
        <f t="shared" si="1031"/>
        <v>21219507.299188212</v>
      </c>
      <c r="AW1443" s="249">
        <f t="shared" si="1031"/>
        <v>24057599.938493308</v>
      </c>
      <c r="AX1443" s="249">
        <f t="shared" si="1031"/>
        <v>24510109.364583973</v>
      </c>
      <c r="AY1443" s="249">
        <f t="shared" si="1031"/>
        <v>23072595.386260126</v>
      </c>
      <c r="AZ1443" s="249">
        <f t="shared" si="1031"/>
        <v>17441315.369519468</v>
      </c>
      <c r="BA1443" s="249">
        <f t="shared" si="1031"/>
        <v>23297832.041407008</v>
      </c>
      <c r="BB1443" s="249">
        <f t="shared" si="1031"/>
        <v>18956202.488188013</v>
      </c>
      <c r="BC1443" s="249">
        <f t="shared" si="1031"/>
        <v>28303031.167128358</v>
      </c>
      <c r="BD1443" s="249">
        <f t="shared" si="1031"/>
        <v>29242749.591814429</v>
      </c>
      <c r="BE1443" s="249">
        <f t="shared" si="1031"/>
        <v>25790184.800604761</v>
      </c>
      <c r="BF1443" s="249">
        <f t="shared" si="1031"/>
        <v>16618949.847468026</v>
      </c>
      <c r="BG1443" s="249">
        <f t="shared" si="1031"/>
        <v>24820531.016013563</v>
      </c>
      <c r="BH1443" s="249">
        <f t="shared" si="1031"/>
        <v>21701435.044563118</v>
      </c>
      <c r="BI1443" s="249">
        <f t="shared" si="1031"/>
        <v>30124594.230464898</v>
      </c>
      <c r="BJ1443" s="249">
        <f t="shared" si="1031"/>
        <v>30561550.825614177</v>
      </c>
      <c r="BK1443" s="249">
        <f t="shared" si="1031"/>
        <v>34417500.214335762</v>
      </c>
      <c r="BL1443" s="249">
        <f t="shared" si="1031"/>
        <v>21528391.849225122</v>
      </c>
      <c r="BM1443" s="249">
        <f t="shared" si="1031"/>
        <v>27014178.591555249</v>
      </c>
      <c r="BN1443" s="249">
        <f t="shared" si="1031"/>
        <v>21122855.966458652</v>
      </c>
      <c r="BO1443" s="249">
        <f t="shared" si="1031"/>
        <v>34983114.002002612</v>
      </c>
      <c r="BP1443" s="249">
        <f t="shared" si="1031"/>
        <v>32813622.475640155</v>
      </c>
      <c r="BQ1443" s="249">
        <f t="shared" si="1031"/>
        <v>27804335.270711973</v>
      </c>
      <c r="BR1443" s="249">
        <f t="shared" si="1031"/>
        <v>17829903.779546008</v>
      </c>
      <c r="BS1443" s="249">
        <f t="shared" si="1031"/>
        <v>31486289.720857307</v>
      </c>
      <c r="BT1443" s="249">
        <f t="shared" si="1031"/>
        <v>24511079.713704944</v>
      </c>
      <c r="BU1443" s="249">
        <f t="shared" si="1031"/>
        <v>28104832.438485324</v>
      </c>
      <c r="BV1443" s="249">
        <f t="shared" si="1031"/>
        <v>28413140.150056511</v>
      </c>
      <c r="BW1443" s="224">
        <f t="shared" si="1017"/>
        <v>1158845409.4240737</v>
      </c>
    </row>
    <row r="1444" spans="1:75" ht="16.5" thickBot="1" x14ac:dyDescent="0.3">
      <c r="BW1444" s="224">
        <f t="shared" si="1017"/>
        <v>0</v>
      </c>
    </row>
    <row r="1445" spans="1:75" ht="16.5" thickBot="1" x14ac:dyDescent="0.3">
      <c r="A1445" s="384" t="s">
        <v>168</v>
      </c>
      <c r="BW1445" s="224">
        <f t="shared" si="1017"/>
        <v>0</v>
      </c>
    </row>
    <row r="1446" spans="1:75" x14ac:dyDescent="0.25">
      <c r="A1446" s="636" t="s">
        <v>1078</v>
      </c>
      <c r="BW1446" s="224">
        <f t="shared" si="1017"/>
        <v>0</v>
      </c>
    </row>
    <row r="1447" spans="1:75" x14ac:dyDescent="0.25">
      <c r="A1447" s="180" t="s">
        <v>1079</v>
      </c>
      <c r="AA1447" s="360">
        <f t="shared" ref="AA1447:BV1447" si="1032">Z851</f>
        <v>0</v>
      </c>
      <c r="AB1447" s="360">
        <f t="shared" si="1032"/>
        <v>143.60497718380805</v>
      </c>
      <c r="AC1447" s="360">
        <f t="shared" si="1032"/>
        <v>123.15020352394804</v>
      </c>
      <c r="AD1447" s="360">
        <f t="shared" si="1032"/>
        <v>85.682195252672003</v>
      </c>
      <c r="AE1447" s="360">
        <f t="shared" si="1032"/>
        <v>64.82932488817201</v>
      </c>
      <c r="AF1447" s="360">
        <f t="shared" si="1032"/>
        <v>94.159740369856024</v>
      </c>
      <c r="AG1447" s="360">
        <f t="shared" si="1032"/>
        <v>59.43666926848001</v>
      </c>
      <c r="AH1447" s="360">
        <f t="shared" si="1032"/>
        <v>89.479994765535992</v>
      </c>
      <c r="AI1447" s="360">
        <f t="shared" si="1032"/>
        <v>71.25212218683599</v>
      </c>
      <c r="AJ1447" s="360">
        <f t="shared" si="1032"/>
        <v>91.980580140255967</v>
      </c>
      <c r="AK1447" s="360">
        <f t="shared" si="1032"/>
        <v>65.296634471975963</v>
      </c>
      <c r="AL1447" s="360">
        <f t="shared" si="1032"/>
        <v>95.24980107513602</v>
      </c>
      <c r="AM1447" s="360">
        <f t="shared" si="1032"/>
        <v>66.426175864960015</v>
      </c>
      <c r="AN1447" s="360">
        <f t="shared" si="1032"/>
        <v>94.842871978064622</v>
      </c>
      <c r="AO1447" s="360">
        <f t="shared" si="1032"/>
        <v>72.425355072177823</v>
      </c>
      <c r="AP1447" s="360">
        <f t="shared" si="1032"/>
        <v>91.930030318638259</v>
      </c>
      <c r="AQ1447" s="360">
        <f t="shared" si="1032"/>
        <v>68.841843072379447</v>
      </c>
      <c r="AR1447" s="360">
        <f t="shared" si="1032"/>
        <v>105.38215310532013</v>
      </c>
      <c r="AS1447" s="360">
        <f t="shared" si="1032"/>
        <v>77.460428943305189</v>
      </c>
      <c r="AT1447" s="360">
        <f t="shared" si="1032"/>
        <v>97.83310147043747</v>
      </c>
      <c r="AU1447" s="360">
        <f t="shared" si="1032"/>
        <v>79.040181018175062</v>
      </c>
      <c r="AV1447" s="360">
        <f t="shared" si="1032"/>
        <v>101.91322839052067</v>
      </c>
      <c r="AW1447" s="360">
        <f t="shared" si="1032"/>
        <v>69.404392693169882</v>
      </c>
      <c r="AX1447" s="360">
        <f t="shared" si="1032"/>
        <v>107.05413552190265</v>
      </c>
      <c r="AY1447" s="360">
        <f t="shared" si="1032"/>
        <v>88.506250059775567</v>
      </c>
      <c r="AZ1447" s="360">
        <f t="shared" si="1032"/>
        <v>91.880872618430274</v>
      </c>
      <c r="BA1447" s="360">
        <f t="shared" si="1032"/>
        <v>68.21608893283306</v>
      </c>
      <c r="BB1447" s="360">
        <f t="shared" si="1032"/>
        <v>96.407443172643923</v>
      </c>
      <c r="BC1447" s="360">
        <f t="shared" si="1032"/>
        <v>71.930356239792317</v>
      </c>
      <c r="BD1447" s="360">
        <f t="shared" si="1032"/>
        <v>116.21623441253396</v>
      </c>
      <c r="BE1447" s="360">
        <f t="shared" si="1032"/>
        <v>101.23507596112955</v>
      </c>
      <c r="BF1447" s="360">
        <f t="shared" si="1032"/>
        <v>105.77679634533735</v>
      </c>
      <c r="BG1447" s="360">
        <f t="shared" si="1032"/>
        <v>87.149163249644545</v>
      </c>
      <c r="BH1447" s="360">
        <f t="shared" si="1032"/>
        <v>111.17114818647094</v>
      </c>
      <c r="BI1447" s="360">
        <f t="shared" si="1032"/>
        <v>73.230579891756932</v>
      </c>
      <c r="BJ1447" s="360">
        <f t="shared" si="1032"/>
        <v>118.99748750290354</v>
      </c>
      <c r="BK1447" s="360">
        <f t="shared" si="1032"/>
        <v>117.75072281258102</v>
      </c>
      <c r="BL1447" s="360">
        <f t="shared" si="1032"/>
        <v>74.561641142202674</v>
      </c>
      <c r="BM1447" s="360">
        <f t="shared" si="1032"/>
        <v>50.033521074017081</v>
      </c>
      <c r="BN1447" s="360">
        <f t="shared" si="1032"/>
        <v>97.234785428330653</v>
      </c>
      <c r="BO1447" s="360">
        <f t="shared" si="1032"/>
        <v>72.177854070289044</v>
      </c>
      <c r="BP1447" s="360">
        <f t="shared" si="1032"/>
        <v>115.04639906626133</v>
      </c>
      <c r="BQ1447" s="360">
        <f t="shared" si="1032"/>
        <v>97.480056484650675</v>
      </c>
      <c r="BR1447" s="360">
        <f t="shared" si="1032"/>
        <v>106.62047576420268</v>
      </c>
      <c r="BS1447" s="360">
        <f t="shared" si="1032"/>
        <v>86.417510072669884</v>
      </c>
      <c r="BT1447" s="360">
        <f t="shared" si="1032"/>
        <v>110.600378449792</v>
      </c>
      <c r="BU1447" s="360">
        <f t="shared" si="1032"/>
        <v>73.461903000678404</v>
      </c>
      <c r="BV1447" s="360">
        <f t="shared" si="1032"/>
        <v>117.99755259483737</v>
      </c>
      <c r="BW1447" s="418">
        <f t="shared" si="1017"/>
        <v>4266.7764371094918</v>
      </c>
    </row>
    <row r="1448" spans="1:75" x14ac:dyDescent="0.25">
      <c r="A1448" s="180" t="s">
        <v>1080</v>
      </c>
      <c r="AA1448" s="360">
        <f t="shared" ref="AA1448:BV1448" si="1033">AA854</f>
        <v>233.35808792368806</v>
      </c>
      <c r="AB1448" s="360">
        <f t="shared" si="1033"/>
        <v>0</v>
      </c>
      <c r="AC1448" s="360">
        <f t="shared" si="1033"/>
        <v>16.08336376164398</v>
      </c>
      <c r="AD1448" s="360">
        <f t="shared" si="1033"/>
        <v>0</v>
      </c>
      <c r="AE1448" s="360">
        <f t="shared" si="1033"/>
        <v>88.180253212844036</v>
      </c>
      <c r="AF1448" s="360">
        <f t="shared" si="1033"/>
        <v>2.4248471914239929</v>
      </c>
      <c r="AG1448" s="360">
        <f t="shared" si="1033"/>
        <v>85.968322225515976</v>
      </c>
      <c r="AH1448" s="360">
        <f t="shared" si="1033"/>
        <v>0</v>
      </c>
      <c r="AI1448" s="360">
        <f t="shared" si="1033"/>
        <v>78.216320541079952</v>
      </c>
      <c r="AJ1448" s="360">
        <f t="shared" si="1033"/>
        <v>0</v>
      </c>
      <c r="AK1448" s="360">
        <f t="shared" si="1033"/>
        <v>89.484292275120069</v>
      </c>
      <c r="AL1448" s="360">
        <f t="shared" si="1033"/>
        <v>12.692734705424016</v>
      </c>
      <c r="AM1448" s="360">
        <f t="shared" si="1033"/>
        <v>88.954699503358626</v>
      </c>
      <c r="AN1448" s="360">
        <f t="shared" si="1033"/>
        <v>0</v>
      </c>
      <c r="AO1448" s="360">
        <f t="shared" si="1033"/>
        <v>78.183418003038057</v>
      </c>
      <c r="AP1448" s="360">
        <f t="shared" si="1033"/>
        <v>0</v>
      </c>
      <c r="AQ1448" s="360">
        <f t="shared" si="1033"/>
        <v>103.80551414271949</v>
      </c>
      <c r="AR1448" s="360">
        <f t="shared" si="1033"/>
        <v>21.521102823073477</v>
      </c>
      <c r="AS1448" s="360">
        <f t="shared" si="1033"/>
        <v>82.819333040177483</v>
      </c>
      <c r="AT1448" s="360">
        <f t="shared" si="1033"/>
        <v>0</v>
      </c>
      <c r="AU1448" s="360">
        <f t="shared" si="1033"/>
        <v>87.924044217358798</v>
      </c>
      <c r="AV1448" s="360">
        <f t="shared" si="1033"/>
        <v>0</v>
      </c>
      <c r="AW1448" s="360">
        <f t="shared" si="1033"/>
        <v>105.98216975760681</v>
      </c>
      <c r="AX1448" s="360">
        <f t="shared" si="1033"/>
        <v>37.945465639857332</v>
      </c>
      <c r="AY1448" s="360">
        <f t="shared" si="1033"/>
        <v>59.628218039326299</v>
      </c>
      <c r="AZ1448" s="360">
        <f t="shared" si="1033"/>
        <v>0</v>
      </c>
      <c r="BA1448" s="360">
        <f t="shared" si="1033"/>
        <v>87.216319447552053</v>
      </c>
      <c r="BB1448" s="360">
        <f t="shared" si="1033"/>
        <v>0</v>
      </c>
      <c r="BC1448" s="360">
        <f t="shared" si="1033"/>
        <v>115.43867475184409</v>
      </c>
      <c r="BD1448" s="360">
        <f t="shared" si="1033"/>
        <v>46.999500300307574</v>
      </c>
      <c r="BE1448" s="360">
        <f t="shared" si="1033"/>
        <v>69.303024269108221</v>
      </c>
      <c r="BF1448" s="360">
        <f t="shared" si="1033"/>
        <v>0</v>
      </c>
      <c r="BG1448" s="360">
        <f t="shared" si="1033"/>
        <v>92.085953214257586</v>
      </c>
      <c r="BH1448" s="360">
        <f t="shared" si="1033"/>
        <v>0</v>
      </c>
      <c r="BI1448" s="360">
        <f t="shared" si="1033"/>
        <v>118.62251220476104</v>
      </c>
      <c r="BJ1448" s="360">
        <f t="shared" si="1033"/>
        <v>70.845514582686263</v>
      </c>
      <c r="BK1448" s="360">
        <f t="shared" si="1033"/>
        <v>1.5479030149432589</v>
      </c>
      <c r="BL1448" s="360">
        <f t="shared" si="1033"/>
        <v>0</v>
      </c>
      <c r="BM1448" s="360">
        <f t="shared" si="1033"/>
        <v>105.54213561131198</v>
      </c>
      <c r="BN1448" s="360">
        <f t="shared" si="1033"/>
        <v>0</v>
      </c>
      <c r="BO1448" s="360">
        <f t="shared" si="1033"/>
        <v>111.89638443572909</v>
      </c>
      <c r="BP1448" s="360">
        <f t="shared" si="1033"/>
        <v>40.921691309179749</v>
      </c>
      <c r="BQ1448" s="360">
        <f t="shared" si="1033"/>
        <v>73.112704738073603</v>
      </c>
      <c r="BR1448" s="360">
        <f t="shared" si="1033"/>
        <v>0</v>
      </c>
      <c r="BS1448" s="360">
        <f t="shared" si="1033"/>
        <v>90.543095446997327</v>
      </c>
      <c r="BT1448" s="360">
        <f t="shared" si="1033"/>
        <v>0</v>
      </c>
      <c r="BU1448" s="360">
        <f t="shared" si="1033"/>
        <v>115.33418115106139</v>
      </c>
      <c r="BV1448" s="360">
        <f t="shared" si="1033"/>
        <v>62.301100911790854</v>
      </c>
      <c r="BW1448" s="418">
        <f t="shared" si="1017"/>
        <v>2474.8828823928607</v>
      </c>
    </row>
    <row r="1449" spans="1:75" x14ac:dyDescent="0.25">
      <c r="A1449" s="180" t="s">
        <v>1081</v>
      </c>
      <c r="AA1449" s="360">
        <f>AA1447+AA1448</f>
        <v>233.35808792368806</v>
      </c>
      <c r="AB1449" s="360">
        <f t="shared" ref="AB1449:BV1449" si="1034">AB1447+AB1448</f>
        <v>143.60497718380805</v>
      </c>
      <c r="AC1449" s="360">
        <f t="shared" si="1034"/>
        <v>139.23356728559202</v>
      </c>
      <c r="AD1449" s="360">
        <f t="shared" si="1034"/>
        <v>85.682195252672003</v>
      </c>
      <c r="AE1449" s="360">
        <f t="shared" si="1034"/>
        <v>153.00957810101605</v>
      </c>
      <c r="AF1449" s="360">
        <f t="shared" si="1034"/>
        <v>96.584587561280017</v>
      </c>
      <c r="AG1449" s="360">
        <f t="shared" si="1034"/>
        <v>145.40499149399599</v>
      </c>
      <c r="AH1449" s="360">
        <f t="shared" si="1034"/>
        <v>89.479994765535992</v>
      </c>
      <c r="AI1449" s="360">
        <f t="shared" si="1034"/>
        <v>149.46844272791594</v>
      </c>
      <c r="AJ1449" s="360">
        <f t="shared" si="1034"/>
        <v>91.980580140255967</v>
      </c>
      <c r="AK1449" s="360">
        <f t="shared" si="1034"/>
        <v>154.78092674709603</v>
      </c>
      <c r="AL1449" s="360">
        <f t="shared" si="1034"/>
        <v>107.94253578056004</v>
      </c>
      <c r="AM1449" s="360">
        <f t="shared" si="1034"/>
        <v>155.38087536831864</v>
      </c>
      <c r="AN1449" s="360">
        <f t="shared" si="1034"/>
        <v>94.842871978064622</v>
      </c>
      <c r="AO1449" s="360">
        <f t="shared" si="1034"/>
        <v>150.60877307521588</v>
      </c>
      <c r="AP1449" s="360">
        <f t="shared" si="1034"/>
        <v>91.930030318638259</v>
      </c>
      <c r="AQ1449" s="360">
        <f t="shared" si="1034"/>
        <v>172.64735721509894</v>
      </c>
      <c r="AR1449" s="360">
        <f t="shared" si="1034"/>
        <v>126.90325592839361</v>
      </c>
      <c r="AS1449" s="360">
        <f t="shared" si="1034"/>
        <v>160.27976198348267</v>
      </c>
      <c r="AT1449" s="360">
        <f t="shared" si="1034"/>
        <v>97.83310147043747</v>
      </c>
      <c r="AU1449" s="360">
        <f t="shared" si="1034"/>
        <v>166.96422523553386</v>
      </c>
      <c r="AV1449" s="360">
        <f t="shared" si="1034"/>
        <v>101.91322839052067</v>
      </c>
      <c r="AW1449" s="360">
        <f t="shared" si="1034"/>
        <v>175.38656245077669</v>
      </c>
      <c r="AX1449" s="360">
        <f t="shared" si="1034"/>
        <v>144.99960116175998</v>
      </c>
      <c r="AY1449" s="360">
        <f t="shared" si="1034"/>
        <v>148.13446809910187</v>
      </c>
      <c r="AZ1449" s="360">
        <f t="shared" si="1034"/>
        <v>91.880872618430274</v>
      </c>
      <c r="BA1449" s="360">
        <f t="shared" si="1034"/>
        <v>155.43240838038511</v>
      </c>
      <c r="BB1449" s="360">
        <f t="shared" si="1034"/>
        <v>96.407443172643923</v>
      </c>
      <c r="BC1449" s="360">
        <f t="shared" si="1034"/>
        <v>187.36903099163641</v>
      </c>
      <c r="BD1449" s="360">
        <f t="shared" si="1034"/>
        <v>163.21573471284154</v>
      </c>
      <c r="BE1449" s="360">
        <f t="shared" si="1034"/>
        <v>170.53810023023777</v>
      </c>
      <c r="BF1449" s="360">
        <f t="shared" si="1034"/>
        <v>105.77679634533735</v>
      </c>
      <c r="BG1449" s="360">
        <f t="shared" si="1034"/>
        <v>179.23511646390213</v>
      </c>
      <c r="BH1449" s="360">
        <f t="shared" si="1034"/>
        <v>111.17114818647094</v>
      </c>
      <c r="BI1449" s="360">
        <f t="shared" si="1034"/>
        <v>191.85309209651797</v>
      </c>
      <c r="BJ1449" s="360">
        <f t="shared" si="1034"/>
        <v>189.8430020855898</v>
      </c>
      <c r="BK1449" s="360">
        <f t="shared" si="1034"/>
        <v>119.29862582752428</v>
      </c>
      <c r="BL1449" s="360">
        <f t="shared" si="1034"/>
        <v>74.561641142202674</v>
      </c>
      <c r="BM1449" s="360">
        <f t="shared" si="1034"/>
        <v>155.57565668532905</v>
      </c>
      <c r="BN1449" s="360">
        <f t="shared" si="1034"/>
        <v>97.234785428330653</v>
      </c>
      <c r="BO1449" s="360">
        <f t="shared" si="1034"/>
        <v>184.07423850601813</v>
      </c>
      <c r="BP1449" s="360">
        <f t="shared" si="1034"/>
        <v>155.96809037544108</v>
      </c>
      <c r="BQ1449" s="360">
        <f t="shared" si="1034"/>
        <v>170.59276122272428</v>
      </c>
      <c r="BR1449" s="360">
        <f t="shared" si="1034"/>
        <v>106.62047576420268</v>
      </c>
      <c r="BS1449" s="360">
        <f t="shared" si="1034"/>
        <v>176.96060551966721</v>
      </c>
      <c r="BT1449" s="360">
        <f t="shared" si="1034"/>
        <v>110.600378449792</v>
      </c>
      <c r="BU1449" s="360">
        <f t="shared" si="1034"/>
        <v>188.79608415173979</v>
      </c>
      <c r="BV1449" s="360">
        <f t="shared" si="1034"/>
        <v>180.29865350662823</v>
      </c>
      <c r="BW1449" s="418">
        <f t="shared" si="1017"/>
        <v>6741.6593195023506</v>
      </c>
    </row>
    <row r="1450" spans="1:75" x14ac:dyDescent="0.25">
      <c r="A1450" s="180" t="s">
        <v>1082</v>
      </c>
      <c r="AA1450" s="360">
        <f t="shared" ref="AA1450:BV1450" si="1035">AA720</f>
        <v>89.753110739880015</v>
      </c>
      <c r="AB1450" s="360">
        <f t="shared" si="1035"/>
        <v>20.45477365986001</v>
      </c>
      <c r="AC1450" s="360">
        <f t="shared" si="1035"/>
        <v>53.55137203292</v>
      </c>
      <c r="AD1450" s="360">
        <f t="shared" si="1035"/>
        <v>20.852870364499992</v>
      </c>
      <c r="AE1450" s="360">
        <f t="shared" si="1035"/>
        <v>58.849837731160015</v>
      </c>
      <c r="AF1450" s="360">
        <f t="shared" si="1035"/>
        <v>37.147918292800007</v>
      </c>
      <c r="AG1450" s="360">
        <f t="shared" si="1035"/>
        <v>55.924996728459995</v>
      </c>
      <c r="AH1450" s="360">
        <f t="shared" si="1035"/>
        <v>18.227872578700005</v>
      </c>
      <c r="AI1450" s="360">
        <f t="shared" si="1035"/>
        <v>57.487862587659983</v>
      </c>
      <c r="AJ1450" s="360">
        <f t="shared" si="1035"/>
        <v>26.68394566828</v>
      </c>
      <c r="AK1450" s="360">
        <f t="shared" si="1035"/>
        <v>59.531125671960019</v>
      </c>
      <c r="AL1450" s="360">
        <f t="shared" si="1035"/>
        <v>41.516359915600013</v>
      </c>
      <c r="AM1450" s="360">
        <f t="shared" si="1035"/>
        <v>60.538003390254012</v>
      </c>
      <c r="AN1450" s="360">
        <f t="shared" si="1035"/>
        <v>22.417516905886799</v>
      </c>
      <c r="AO1450" s="360">
        <f t="shared" si="1035"/>
        <v>58.678742756577613</v>
      </c>
      <c r="AP1450" s="360">
        <f t="shared" si="1035"/>
        <v>23.088187246258808</v>
      </c>
      <c r="AQ1450" s="360">
        <f t="shared" si="1035"/>
        <v>67.265204109778807</v>
      </c>
      <c r="AR1450" s="360">
        <f t="shared" si="1035"/>
        <v>49.442826985088416</v>
      </c>
      <c r="AS1450" s="360">
        <f t="shared" si="1035"/>
        <v>62.446660513045195</v>
      </c>
      <c r="AT1450" s="360">
        <f t="shared" si="1035"/>
        <v>18.792920452262408</v>
      </c>
      <c r="AU1450" s="360">
        <f t="shared" si="1035"/>
        <v>65.050996845013188</v>
      </c>
      <c r="AV1450" s="360">
        <f t="shared" si="1035"/>
        <v>32.508835697350797</v>
      </c>
      <c r="AW1450" s="360">
        <f t="shared" si="1035"/>
        <v>68.332426928874028</v>
      </c>
      <c r="AX1450" s="360">
        <f t="shared" si="1035"/>
        <v>56.493351101984409</v>
      </c>
      <c r="AY1450" s="360">
        <f t="shared" si="1035"/>
        <v>56.253595480671599</v>
      </c>
      <c r="AZ1450" s="360">
        <f t="shared" si="1035"/>
        <v>23.664783685597211</v>
      </c>
      <c r="BA1450" s="360">
        <f t="shared" si="1035"/>
        <v>59.024965207741182</v>
      </c>
      <c r="BB1450" s="360">
        <f t="shared" si="1035"/>
        <v>24.477086932851602</v>
      </c>
      <c r="BC1450" s="360">
        <f t="shared" si="1035"/>
        <v>71.152796579102429</v>
      </c>
      <c r="BD1450" s="360">
        <f t="shared" si="1035"/>
        <v>61.980658751711978</v>
      </c>
      <c r="BE1450" s="360">
        <f t="shared" si="1035"/>
        <v>64.761303884900414</v>
      </c>
      <c r="BF1450" s="360">
        <f t="shared" si="1035"/>
        <v>18.627633095692797</v>
      </c>
      <c r="BG1450" s="360">
        <f t="shared" si="1035"/>
        <v>68.063968277431186</v>
      </c>
      <c r="BH1450" s="360">
        <f t="shared" si="1035"/>
        <v>37.940568294714012</v>
      </c>
      <c r="BI1450" s="360">
        <f t="shared" si="1035"/>
        <v>72.855604593614416</v>
      </c>
      <c r="BJ1450" s="360">
        <f t="shared" si="1035"/>
        <v>72.092279273008785</v>
      </c>
      <c r="BK1450" s="360">
        <f t="shared" si="1035"/>
        <v>44.736984685321602</v>
      </c>
      <c r="BL1450" s="360">
        <f t="shared" si="1035"/>
        <v>24.528120068185594</v>
      </c>
      <c r="BM1450" s="360">
        <f t="shared" si="1035"/>
        <v>58.34087125699839</v>
      </c>
      <c r="BN1450" s="360">
        <f t="shared" si="1035"/>
        <v>25.056931358041609</v>
      </c>
      <c r="BO1450" s="360">
        <f t="shared" si="1035"/>
        <v>69.027839439756804</v>
      </c>
      <c r="BP1450" s="360">
        <f t="shared" si="1035"/>
        <v>58.488033890790405</v>
      </c>
      <c r="BQ1450" s="360">
        <f t="shared" si="1035"/>
        <v>63.972285458521611</v>
      </c>
      <c r="BR1450" s="360">
        <f t="shared" si="1035"/>
        <v>20.2029656915328</v>
      </c>
      <c r="BS1450" s="360">
        <f t="shared" si="1035"/>
        <v>66.360227069875208</v>
      </c>
      <c r="BT1450" s="360">
        <f t="shared" si="1035"/>
        <v>37.138475449113592</v>
      </c>
      <c r="BU1450" s="360">
        <f t="shared" si="1035"/>
        <v>70.798531556902418</v>
      </c>
      <c r="BV1450" s="360">
        <f t="shared" si="1035"/>
        <v>67.611995064985592</v>
      </c>
      <c r="BW1450" s="418">
        <f t="shared" si="1017"/>
        <v>2362.1962239512181</v>
      </c>
    </row>
    <row r="1451" spans="1:75" x14ac:dyDescent="0.25">
      <c r="A1451" s="180" t="s">
        <v>1083</v>
      </c>
      <c r="AA1451" s="360">
        <f>AA1449-AA1450</f>
        <v>143.60497718380805</v>
      </c>
      <c r="AB1451" s="360">
        <f t="shared" ref="AB1451:BV1451" si="1036">AB1449-AB1450</f>
        <v>123.15020352394804</v>
      </c>
      <c r="AC1451" s="360">
        <f t="shared" si="1036"/>
        <v>85.682195252672017</v>
      </c>
      <c r="AD1451" s="360">
        <f t="shared" si="1036"/>
        <v>64.82932488817201</v>
      </c>
      <c r="AE1451" s="360">
        <f t="shared" si="1036"/>
        <v>94.159740369856024</v>
      </c>
      <c r="AF1451" s="360">
        <f t="shared" si="1036"/>
        <v>59.43666926848001</v>
      </c>
      <c r="AG1451" s="360">
        <f t="shared" si="1036"/>
        <v>89.479994765535992</v>
      </c>
      <c r="AH1451" s="360">
        <f t="shared" si="1036"/>
        <v>71.25212218683599</v>
      </c>
      <c r="AI1451" s="360">
        <f t="shared" si="1036"/>
        <v>91.980580140255967</v>
      </c>
      <c r="AJ1451" s="360">
        <f t="shared" si="1036"/>
        <v>65.296634471975963</v>
      </c>
      <c r="AK1451" s="360">
        <f t="shared" si="1036"/>
        <v>95.24980107513602</v>
      </c>
      <c r="AL1451" s="360">
        <f t="shared" si="1036"/>
        <v>66.426175864960015</v>
      </c>
      <c r="AM1451" s="360">
        <f t="shared" si="1036"/>
        <v>94.842871978064636</v>
      </c>
      <c r="AN1451" s="360">
        <f t="shared" si="1036"/>
        <v>72.425355072177823</v>
      </c>
      <c r="AO1451" s="360">
        <f t="shared" si="1036"/>
        <v>91.930030318638273</v>
      </c>
      <c r="AP1451" s="360">
        <f t="shared" si="1036"/>
        <v>68.841843072379447</v>
      </c>
      <c r="AQ1451" s="360">
        <f t="shared" si="1036"/>
        <v>105.38215310532013</v>
      </c>
      <c r="AR1451" s="360">
        <f t="shared" si="1036"/>
        <v>77.460428943305189</v>
      </c>
      <c r="AS1451" s="360">
        <f t="shared" si="1036"/>
        <v>97.83310147043747</v>
      </c>
      <c r="AT1451" s="360">
        <f t="shared" si="1036"/>
        <v>79.040181018175062</v>
      </c>
      <c r="AU1451" s="360">
        <f t="shared" si="1036"/>
        <v>101.91322839052067</v>
      </c>
      <c r="AV1451" s="360">
        <f t="shared" si="1036"/>
        <v>69.404392693169882</v>
      </c>
      <c r="AW1451" s="360">
        <f t="shared" si="1036"/>
        <v>107.05413552190267</v>
      </c>
      <c r="AX1451" s="360">
        <f t="shared" si="1036"/>
        <v>88.506250059775567</v>
      </c>
      <c r="AY1451" s="360">
        <f t="shared" si="1036"/>
        <v>91.88087261843026</v>
      </c>
      <c r="AZ1451" s="360">
        <f t="shared" si="1036"/>
        <v>68.21608893283306</v>
      </c>
      <c r="BA1451" s="360">
        <f t="shared" si="1036"/>
        <v>96.407443172643923</v>
      </c>
      <c r="BB1451" s="360">
        <f t="shared" si="1036"/>
        <v>71.930356239792317</v>
      </c>
      <c r="BC1451" s="360">
        <f t="shared" si="1036"/>
        <v>116.21623441253398</v>
      </c>
      <c r="BD1451" s="360">
        <f t="shared" si="1036"/>
        <v>101.23507596112955</v>
      </c>
      <c r="BE1451" s="360">
        <f t="shared" si="1036"/>
        <v>105.77679634533736</v>
      </c>
      <c r="BF1451" s="360">
        <f t="shared" si="1036"/>
        <v>87.149163249644545</v>
      </c>
      <c r="BG1451" s="360">
        <f t="shared" si="1036"/>
        <v>111.17114818647094</v>
      </c>
      <c r="BH1451" s="360">
        <f t="shared" si="1036"/>
        <v>73.230579891756932</v>
      </c>
      <c r="BI1451" s="360">
        <f t="shared" si="1036"/>
        <v>118.99748750290355</v>
      </c>
      <c r="BJ1451" s="360">
        <f t="shared" si="1036"/>
        <v>117.75072281258102</v>
      </c>
      <c r="BK1451" s="360">
        <f t="shared" si="1036"/>
        <v>74.561641142202674</v>
      </c>
      <c r="BL1451" s="360">
        <f t="shared" si="1036"/>
        <v>50.033521074017081</v>
      </c>
      <c r="BM1451" s="360">
        <f t="shared" si="1036"/>
        <v>97.234785428330667</v>
      </c>
      <c r="BN1451" s="360">
        <f t="shared" si="1036"/>
        <v>72.177854070289044</v>
      </c>
      <c r="BO1451" s="360">
        <f t="shared" si="1036"/>
        <v>115.04639906626133</v>
      </c>
      <c r="BP1451" s="360">
        <f t="shared" si="1036"/>
        <v>97.480056484650675</v>
      </c>
      <c r="BQ1451" s="360">
        <f t="shared" si="1036"/>
        <v>106.62047576420267</v>
      </c>
      <c r="BR1451" s="360">
        <f t="shared" si="1036"/>
        <v>86.417510072669884</v>
      </c>
      <c r="BS1451" s="360">
        <f t="shared" si="1036"/>
        <v>110.600378449792</v>
      </c>
      <c r="BT1451" s="360">
        <f t="shared" si="1036"/>
        <v>73.461903000678404</v>
      </c>
      <c r="BU1451" s="360">
        <f t="shared" si="1036"/>
        <v>117.99755259483737</v>
      </c>
      <c r="BV1451" s="360">
        <f t="shared" si="1036"/>
        <v>112.68665844164263</v>
      </c>
      <c r="BW1451" s="418">
        <f t="shared" si="1017"/>
        <v>4379.4630955511348</v>
      </c>
    </row>
    <row r="1452" spans="1:75" x14ac:dyDescent="0.25">
      <c r="BW1452" s="224">
        <f t="shared" si="1017"/>
        <v>0</v>
      </c>
    </row>
    <row r="1453" spans="1:75" x14ac:dyDescent="0.25">
      <c r="A1453" s="636" t="s">
        <v>1084</v>
      </c>
      <c r="BW1453" s="224">
        <f t="shared" si="1017"/>
        <v>0</v>
      </c>
    </row>
    <row r="1454" spans="1:75" x14ac:dyDescent="0.25">
      <c r="A1454" s="180" t="s">
        <v>1079</v>
      </c>
      <c r="AA1454" s="249">
        <f>Z1458</f>
        <v>0</v>
      </c>
      <c r="AB1454" s="249">
        <f t="shared" ref="AB1454:BV1454" si="1037">AA1458</f>
        <v>95477259.143848658</v>
      </c>
      <c r="AC1454" s="249">
        <f t="shared" si="1037"/>
        <v>81877690.634802386</v>
      </c>
      <c r="AD1454" s="249">
        <f t="shared" si="1037"/>
        <v>57126623.228989594</v>
      </c>
      <c r="AE1454" s="249">
        <f t="shared" si="1037"/>
        <v>43223453.906088702</v>
      </c>
      <c r="AF1454" s="249">
        <f t="shared" si="1037"/>
        <v>60717812.973001681</v>
      </c>
      <c r="AG1454" s="249">
        <f t="shared" si="1037"/>
        <v>38244118.748142898</v>
      </c>
      <c r="AH1454" s="249">
        <f t="shared" si="1037"/>
        <v>52952675.350306913</v>
      </c>
      <c r="AI1454" s="249">
        <f t="shared" si="1037"/>
        <v>42165743.349295847</v>
      </c>
      <c r="AJ1454" s="249">
        <f t="shared" si="1037"/>
        <v>55937122.795635536</v>
      </c>
      <c r="AK1454" s="249">
        <f t="shared" si="1037"/>
        <v>39709532.762580417</v>
      </c>
      <c r="AL1454" s="249">
        <f t="shared" si="1037"/>
        <v>62703865.492035285</v>
      </c>
      <c r="AM1454" s="249">
        <f t="shared" si="1037"/>
        <v>44781917.224777699</v>
      </c>
      <c r="AN1454" s="249">
        <f t="shared" si="1037"/>
        <v>75163077.158596843</v>
      </c>
      <c r="AO1454" s="249">
        <f t="shared" si="1037"/>
        <v>57397171.110422552</v>
      </c>
      <c r="AP1454" s="249">
        <f t="shared" si="1037"/>
        <v>66429639.120841227</v>
      </c>
      <c r="AQ1454" s="249">
        <f t="shared" si="1037"/>
        <v>49745864.064885162</v>
      </c>
      <c r="AR1454" s="249">
        <f t="shared" si="1037"/>
        <v>73096540.641676813</v>
      </c>
      <c r="AS1454" s="249">
        <f t="shared" si="1037"/>
        <v>55525591.959903643</v>
      </c>
      <c r="AT1454" s="249">
        <f t="shared" si="1037"/>
        <v>73688684.962978289</v>
      </c>
      <c r="AU1454" s="249">
        <f t="shared" si="1037"/>
        <v>59533704.962067932</v>
      </c>
      <c r="AV1454" s="249">
        <f t="shared" si="1037"/>
        <v>81600419.760193542</v>
      </c>
      <c r="AW1454" s="249">
        <f t="shared" si="1037"/>
        <v>55571074.201106831</v>
      </c>
      <c r="AX1454" s="249">
        <f t="shared" si="1037"/>
        <v>95582948.470756531</v>
      </c>
      <c r="AY1454" s="249">
        <f t="shared" si="1037"/>
        <v>73800311.116969451</v>
      </c>
      <c r="AZ1454" s="249">
        <f t="shared" si="1037"/>
        <v>72886332.150309905</v>
      </c>
      <c r="BA1454" s="249">
        <f t="shared" si="1037"/>
        <v>54113771.171957925</v>
      </c>
      <c r="BB1454" s="249">
        <f t="shared" si="1037"/>
        <v>71567683.20427683</v>
      </c>
      <c r="BC1454" s="249">
        <f t="shared" si="1037"/>
        <v>53397214.766099848</v>
      </c>
      <c r="BD1454" s="249">
        <f t="shared" si="1037"/>
        <v>95529791.187893689</v>
      </c>
      <c r="BE1454" s="249">
        <f t="shared" si="1037"/>
        <v>83574323.212779</v>
      </c>
      <c r="BF1454" s="249">
        <f t="shared" si="1037"/>
        <v>82360643.165809244</v>
      </c>
      <c r="BG1454" s="249">
        <f t="shared" si="1037"/>
        <v>67856669.747960508</v>
      </c>
      <c r="BH1454" s="249">
        <f t="shared" si="1037"/>
        <v>65158462.028349839</v>
      </c>
      <c r="BI1454" s="249">
        <f t="shared" si="1037"/>
        <v>42921135.897486091</v>
      </c>
      <c r="BJ1454" s="249">
        <f t="shared" si="1037"/>
        <v>78177532.710581899</v>
      </c>
      <c r="BK1454" s="249">
        <f t="shared" si="1037"/>
        <v>79555257.678177565</v>
      </c>
      <c r="BL1454" s="249">
        <f t="shared" si="1037"/>
        <v>50319775.117927521</v>
      </c>
      <c r="BM1454" s="249">
        <f t="shared" si="1037"/>
        <v>33766364.181831241</v>
      </c>
      <c r="BN1454" s="249">
        <f t="shared" si="1037"/>
        <v>66129074.97986605</v>
      </c>
      <c r="BO1454" s="249">
        <f t="shared" si="1037"/>
        <v>49087933.939218432</v>
      </c>
      <c r="BP1454" s="249">
        <f t="shared" si="1037"/>
        <v>82856154.969330922</v>
      </c>
      <c r="BQ1454" s="249">
        <f t="shared" si="1037"/>
        <v>71800422.523110271</v>
      </c>
      <c r="BR1454" s="249">
        <f t="shared" si="1037"/>
        <v>74530002.933446378</v>
      </c>
      <c r="BS1454" s="249">
        <f t="shared" si="1037"/>
        <v>60407695.923822276</v>
      </c>
      <c r="BT1454" s="249">
        <f t="shared" si="1037"/>
        <v>86000735.846107319</v>
      </c>
      <c r="BU1454" s="249">
        <f t="shared" si="1037"/>
        <v>57122568.686161526</v>
      </c>
      <c r="BV1454" s="249">
        <f t="shared" si="1037"/>
        <v>90105115.447843552</v>
      </c>
      <c r="BW1454" s="417">
        <f t="shared" si="1017"/>
        <v>3061277504.6102524</v>
      </c>
    </row>
    <row r="1455" spans="1:75" x14ac:dyDescent="0.25">
      <c r="A1455" s="180" t="s">
        <v>1080</v>
      </c>
      <c r="AA1455" s="249">
        <f t="shared" ref="AA1455:BV1455" si="1038">AA984</f>
        <v>155150546.10875407</v>
      </c>
      <c r="AB1455" s="249">
        <f t="shared" si="1038"/>
        <v>0</v>
      </c>
      <c r="AC1455" s="249">
        <f t="shared" si="1038"/>
        <v>10953072.112305699</v>
      </c>
      <c r="AD1455" s="249">
        <f t="shared" si="1038"/>
        <v>0</v>
      </c>
      <c r="AE1455" s="249">
        <f t="shared" si="1038"/>
        <v>55442992.175039016</v>
      </c>
      <c r="AF1455" s="249">
        <f t="shared" si="1038"/>
        <v>1428879.9927305332</v>
      </c>
      <c r="AG1455" s="249">
        <f t="shared" si="1038"/>
        <v>47803978.69610583</v>
      </c>
      <c r="AH1455" s="249">
        <f t="shared" si="1038"/>
        <v>0</v>
      </c>
      <c r="AI1455" s="249">
        <f t="shared" si="1038"/>
        <v>48732081.193611898</v>
      </c>
      <c r="AJ1455" s="249">
        <f t="shared" si="1038"/>
        <v>0</v>
      </c>
      <c r="AK1455" s="249">
        <f t="shared" si="1038"/>
        <v>62184248.661976926</v>
      </c>
      <c r="AL1455" s="249">
        <f t="shared" si="1038"/>
        <v>10066749.998228477</v>
      </c>
      <c r="AM1455" s="249">
        <f t="shared" si="1038"/>
        <v>78357592.162710726</v>
      </c>
      <c r="AN1455" s="249">
        <f t="shared" si="1038"/>
        <v>0</v>
      </c>
      <c r="AO1455" s="249">
        <f t="shared" si="1038"/>
        <v>51434365.321593925</v>
      </c>
      <c r="AP1455" s="249">
        <f t="shared" si="1038"/>
        <v>0</v>
      </c>
      <c r="AQ1455" s="249">
        <f t="shared" si="1038"/>
        <v>70008042.943819404</v>
      </c>
      <c r="AR1455" s="249">
        <f t="shared" si="1038"/>
        <v>17870918.526675958</v>
      </c>
      <c r="AS1455" s="249">
        <f t="shared" si="1038"/>
        <v>65198423.830507584</v>
      </c>
      <c r="AT1455" s="249">
        <f t="shared" si="1038"/>
        <v>0</v>
      </c>
      <c r="AU1455" s="249">
        <f t="shared" si="1038"/>
        <v>74152089.113142759</v>
      </c>
      <c r="AV1455" s="249">
        <f t="shared" si="1038"/>
        <v>0</v>
      </c>
      <c r="AW1455" s="249">
        <f t="shared" si="1038"/>
        <v>101022266.9105581</v>
      </c>
      <c r="AX1455" s="249">
        <f t="shared" si="1038"/>
        <v>25323944.210235979</v>
      </c>
      <c r="AY1455" s="249">
        <f t="shared" si="1038"/>
        <v>43710306.023326106</v>
      </c>
      <c r="AZ1455" s="249">
        <f t="shared" si="1038"/>
        <v>0</v>
      </c>
      <c r="BA1455" s="249">
        <f t="shared" si="1038"/>
        <v>61270860.932896569</v>
      </c>
      <c r="BB1455" s="249">
        <f t="shared" si="1038"/>
        <v>0</v>
      </c>
      <c r="BC1455" s="249">
        <f t="shared" si="1038"/>
        <v>100620203.67968795</v>
      </c>
      <c r="BD1455" s="249">
        <f t="shared" si="1038"/>
        <v>39212485.012301043</v>
      </c>
      <c r="BE1455" s="249">
        <f t="shared" si="1038"/>
        <v>49211203.523933835</v>
      </c>
      <c r="BF1455" s="249">
        <f t="shared" si="1038"/>
        <v>0</v>
      </c>
      <c r="BG1455" s="249">
        <f t="shared" si="1038"/>
        <v>37194728.216113709</v>
      </c>
      <c r="BH1455" s="249">
        <f t="shared" si="1038"/>
        <v>0</v>
      </c>
      <c r="BI1455" s="249">
        <f t="shared" si="1038"/>
        <v>83120192.350186765</v>
      </c>
      <c r="BJ1455" s="249">
        <f t="shared" si="1038"/>
        <v>50085025.58688806</v>
      </c>
      <c r="BK1455" s="249">
        <f t="shared" si="1038"/>
        <v>956382.51050646044</v>
      </c>
      <c r="BL1455" s="249">
        <f t="shared" si="1038"/>
        <v>0</v>
      </c>
      <c r="BM1455" s="249">
        <f t="shared" si="1038"/>
        <v>72040155.785954431</v>
      </c>
      <c r="BN1455" s="249">
        <f t="shared" si="1038"/>
        <v>0</v>
      </c>
      <c r="BO1455" s="249">
        <f t="shared" si="1038"/>
        <v>83481914.011711046</v>
      </c>
      <c r="BP1455" s="249">
        <f t="shared" si="1038"/>
        <v>32024521.067645513</v>
      </c>
      <c r="BQ1455" s="249">
        <f t="shared" si="1038"/>
        <v>47447582.170403957</v>
      </c>
      <c r="BR1455" s="249">
        <f t="shared" si="1038"/>
        <v>0</v>
      </c>
      <c r="BS1455" s="249">
        <f t="shared" si="1038"/>
        <v>77193481.429949448</v>
      </c>
      <c r="BT1455" s="249">
        <f t="shared" si="1038"/>
        <v>0</v>
      </c>
      <c r="BU1455" s="249">
        <f t="shared" si="1038"/>
        <v>87045616.030388132</v>
      </c>
      <c r="BV1455" s="249">
        <f t="shared" si="1038"/>
        <v>51796787.458468378</v>
      </c>
      <c r="BW1455" s="417">
        <f t="shared" si="1017"/>
        <v>1791541637.7483587</v>
      </c>
    </row>
    <row r="1456" spans="1:75" x14ac:dyDescent="0.25">
      <c r="A1456" s="180" t="s">
        <v>1081</v>
      </c>
      <c r="AA1456" s="249">
        <f>AA1454+AA1455</f>
        <v>155150546.10875407</v>
      </c>
      <c r="AB1456" s="249">
        <f t="shared" ref="AB1456:BV1456" si="1039">AB1454+AB1455</f>
        <v>95477259.143848658</v>
      </c>
      <c r="AC1456" s="249">
        <f t="shared" si="1039"/>
        <v>92830762.747108087</v>
      </c>
      <c r="AD1456" s="249">
        <f t="shared" si="1039"/>
        <v>57126623.228989594</v>
      </c>
      <c r="AE1456" s="249">
        <f t="shared" si="1039"/>
        <v>98666446.081127718</v>
      </c>
      <c r="AF1456" s="249">
        <f t="shared" si="1039"/>
        <v>62146692.965732217</v>
      </c>
      <c r="AG1456" s="249">
        <f t="shared" si="1039"/>
        <v>86048097.444248736</v>
      </c>
      <c r="AH1456" s="249">
        <f t="shared" si="1039"/>
        <v>52952675.350306913</v>
      </c>
      <c r="AI1456" s="249">
        <f t="shared" si="1039"/>
        <v>90897824.542907745</v>
      </c>
      <c r="AJ1456" s="249">
        <f t="shared" si="1039"/>
        <v>55937122.795635536</v>
      </c>
      <c r="AK1456" s="249">
        <f t="shared" si="1039"/>
        <v>101893781.42455734</v>
      </c>
      <c r="AL1456" s="249">
        <f t="shared" si="1039"/>
        <v>72770615.49026376</v>
      </c>
      <c r="AM1456" s="249">
        <f t="shared" si="1039"/>
        <v>123139509.38748842</v>
      </c>
      <c r="AN1456" s="249">
        <f t="shared" si="1039"/>
        <v>75163077.158596843</v>
      </c>
      <c r="AO1456" s="249">
        <f t="shared" si="1039"/>
        <v>108831536.43201648</v>
      </c>
      <c r="AP1456" s="249">
        <f t="shared" si="1039"/>
        <v>66429639.120841227</v>
      </c>
      <c r="AQ1456" s="249">
        <f t="shared" si="1039"/>
        <v>119753907.00870457</v>
      </c>
      <c r="AR1456" s="249">
        <f t="shared" si="1039"/>
        <v>90967459.168352768</v>
      </c>
      <c r="AS1456" s="249">
        <f t="shared" si="1039"/>
        <v>120724015.79041123</v>
      </c>
      <c r="AT1456" s="249">
        <f t="shared" si="1039"/>
        <v>73688684.962978289</v>
      </c>
      <c r="AU1456" s="249">
        <f t="shared" si="1039"/>
        <v>133685794.07521069</v>
      </c>
      <c r="AV1456" s="249">
        <f t="shared" si="1039"/>
        <v>81600419.760193542</v>
      </c>
      <c r="AW1456" s="249">
        <f t="shared" si="1039"/>
        <v>156593341.11166495</v>
      </c>
      <c r="AX1456" s="249">
        <f t="shared" si="1039"/>
        <v>120906892.68099251</v>
      </c>
      <c r="AY1456" s="249">
        <f t="shared" si="1039"/>
        <v>117510617.14029557</v>
      </c>
      <c r="AZ1456" s="249">
        <f t="shared" si="1039"/>
        <v>72886332.150309905</v>
      </c>
      <c r="BA1456" s="249">
        <f t="shared" si="1039"/>
        <v>115384632.10485449</v>
      </c>
      <c r="BB1456" s="249">
        <f t="shared" si="1039"/>
        <v>71567683.20427683</v>
      </c>
      <c r="BC1456" s="249">
        <f t="shared" si="1039"/>
        <v>154017418.44578779</v>
      </c>
      <c r="BD1456" s="249">
        <f t="shared" si="1039"/>
        <v>134742276.20019472</v>
      </c>
      <c r="BE1456" s="249">
        <f t="shared" si="1039"/>
        <v>132785526.73671284</v>
      </c>
      <c r="BF1456" s="249">
        <f t="shared" si="1039"/>
        <v>82360643.165809244</v>
      </c>
      <c r="BG1456" s="249">
        <f t="shared" si="1039"/>
        <v>105051397.96407422</v>
      </c>
      <c r="BH1456" s="249">
        <f t="shared" si="1039"/>
        <v>65158462.028349839</v>
      </c>
      <c r="BI1456" s="249">
        <f t="shared" si="1039"/>
        <v>126041328.24767286</v>
      </c>
      <c r="BJ1456" s="249">
        <f t="shared" si="1039"/>
        <v>128262558.29746996</v>
      </c>
      <c r="BK1456" s="249">
        <f t="shared" si="1039"/>
        <v>80511640.188684031</v>
      </c>
      <c r="BL1456" s="249">
        <f t="shared" si="1039"/>
        <v>50319775.117927521</v>
      </c>
      <c r="BM1456" s="249">
        <f t="shared" si="1039"/>
        <v>105806519.96778567</v>
      </c>
      <c r="BN1456" s="249">
        <f t="shared" si="1039"/>
        <v>66129074.97986605</v>
      </c>
      <c r="BO1456" s="249">
        <f t="shared" si="1039"/>
        <v>132569847.95092948</v>
      </c>
      <c r="BP1456" s="249">
        <f t="shared" si="1039"/>
        <v>114880676.03697643</v>
      </c>
      <c r="BQ1456" s="249">
        <f t="shared" si="1039"/>
        <v>119248004.69351423</v>
      </c>
      <c r="BR1456" s="249">
        <f t="shared" si="1039"/>
        <v>74530002.933446378</v>
      </c>
      <c r="BS1456" s="249">
        <f t="shared" si="1039"/>
        <v>137601177.35377172</v>
      </c>
      <c r="BT1456" s="249">
        <f t="shared" si="1039"/>
        <v>86000735.846107319</v>
      </c>
      <c r="BU1456" s="249">
        <f t="shared" si="1039"/>
        <v>144168184.71654966</v>
      </c>
      <c r="BV1456" s="249">
        <f t="shared" si="1039"/>
        <v>141901902.90631193</v>
      </c>
      <c r="BW1456" s="417">
        <f t="shared" si="1017"/>
        <v>4852819142.358613</v>
      </c>
    </row>
    <row r="1457" spans="1:77" x14ac:dyDescent="0.25">
      <c r="A1457" s="180" t="s">
        <v>1082</v>
      </c>
      <c r="AA1457" s="249">
        <f>(AA1456/AA1449)*AA1450</f>
        <v>59673286.964905411</v>
      </c>
      <c r="AB1457" s="249">
        <f t="shared" ref="AB1457:BV1457" si="1040">(AB1456/AB1449)*AB1450</f>
        <v>13599568.509046268</v>
      </c>
      <c r="AC1457" s="249">
        <f t="shared" si="1040"/>
        <v>35704139.518118493</v>
      </c>
      <c r="AD1457" s="249">
        <f t="shared" si="1040"/>
        <v>13903169.322900893</v>
      </c>
      <c r="AE1457" s="249">
        <f t="shared" si="1040"/>
        <v>37948633.108126037</v>
      </c>
      <c r="AF1457" s="249">
        <f t="shared" si="1040"/>
        <v>23902574.217589315</v>
      </c>
      <c r="AG1457" s="249">
        <f t="shared" si="1040"/>
        <v>33095422.093941819</v>
      </c>
      <c r="AH1457" s="249">
        <f t="shared" si="1040"/>
        <v>10786932.001011068</v>
      </c>
      <c r="AI1457" s="249">
        <f t="shared" si="1040"/>
        <v>34960701.747272208</v>
      </c>
      <c r="AJ1457" s="249">
        <f t="shared" si="1040"/>
        <v>16227590.033055117</v>
      </c>
      <c r="AK1457" s="249">
        <f t="shared" si="1040"/>
        <v>39189915.932522058</v>
      </c>
      <c r="AL1457" s="249">
        <f t="shared" si="1040"/>
        <v>27988698.265486062</v>
      </c>
      <c r="AM1457" s="249">
        <f t="shared" si="1040"/>
        <v>47976432.228891589</v>
      </c>
      <c r="AN1457" s="249">
        <f t="shared" si="1040"/>
        <v>17765906.048174296</v>
      </c>
      <c r="AO1457" s="249">
        <f t="shared" si="1040"/>
        <v>42401897.31117525</v>
      </c>
      <c r="AP1457" s="249">
        <f t="shared" si="1040"/>
        <v>16683775.055956064</v>
      </c>
      <c r="AQ1457" s="249">
        <f t="shared" si="1040"/>
        <v>46657366.36702776</v>
      </c>
      <c r="AR1457" s="249">
        <f t="shared" si="1040"/>
        <v>35441867.208449125</v>
      </c>
      <c r="AS1457" s="249">
        <f t="shared" si="1040"/>
        <v>47035330.827432945</v>
      </c>
      <c r="AT1457" s="249">
        <f t="shared" si="1040"/>
        <v>14154980.000910359</v>
      </c>
      <c r="AU1457" s="249">
        <f t="shared" si="1040"/>
        <v>52085374.315017149</v>
      </c>
      <c r="AV1457" s="249">
        <f t="shared" si="1040"/>
        <v>26029345.559086714</v>
      </c>
      <c r="AW1457" s="249">
        <f t="shared" si="1040"/>
        <v>61010392.64090842</v>
      </c>
      <c r="AX1457" s="249">
        <f t="shared" si="1040"/>
        <v>47106581.564023063</v>
      </c>
      <c r="AY1457" s="249">
        <f t="shared" si="1040"/>
        <v>44624284.98998566</v>
      </c>
      <c r="AZ1457" s="249">
        <f t="shared" si="1040"/>
        <v>18772560.978351984</v>
      </c>
      <c r="BA1457" s="249">
        <f t="shared" si="1040"/>
        <v>43816948.900577657</v>
      </c>
      <c r="BB1457" s="249">
        <f t="shared" si="1040"/>
        <v>18170468.438176982</v>
      </c>
      <c r="BC1457" s="249">
        <f t="shared" si="1040"/>
        <v>58487627.257894091</v>
      </c>
      <c r="BD1457" s="249">
        <f t="shared" si="1040"/>
        <v>51167952.987415716</v>
      </c>
      <c r="BE1457" s="249">
        <f t="shared" si="1040"/>
        <v>50424883.570903607</v>
      </c>
      <c r="BF1457" s="249">
        <f t="shared" si="1040"/>
        <v>14503973.417848743</v>
      </c>
      <c r="BG1457" s="249">
        <f t="shared" si="1040"/>
        <v>39892935.935724385</v>
      </c>
      <c r="BH1457" s="249">
        <f t="shared" si="1040"/>
        <v>22237326.130863752</v>
      </c>
      <c r="BI1457" s="249">
        <f t="shared" si="1040"/>
        <v>47863795.537090957</v>
      </c>
      <c r="BJ1457" s="249">
        <f t="shared" si="1040"/>
        <v>48707300.619292393</v>
      </c>
      <c r="BK1457" s="249">
        <f t="shared" si="1040"/>
        <v>30191865.07075651</v>
      </c>
      <c r="BL1457" s="249">
        <f t="shared" si="1040"/>
        <v>16553410.936096281</v>
      </c>
      <c r="BM1457" s="249">
        <f t="shared" si="1040"/>
        <v>39677444.987919621</v>
      </c>
      <c r="BN1457" s="249">
        <f t="shared" si="1040"/>
        <v>17041141.040647618</v>
      </c>
      <c r="BO1457" s="249">
        <f t="shared" si="1040"/>
        <v>49713692.981598556</v>
      </c>
      <c r="BP1457" s="249">
        <f t="shared" si="1040"/>
        <v>43080253.513866156</v>
      </c>
      <c r="BQ1457" s="249">
        <f t="shared" si="1040"/>
        <v>44718001.760067843</v>
      </c>
      <c r="BR1457" s="249">
        <f t="shared" si="1040"/>
        <v>14122307.009624099</v>
      </c>
      <c r="BS1457" s="249">
        <f t="shared" si="1040"/>
        <v>51600441.507664397</v>
      </c>
      <c r="BT1457" s="249">
        <f t="shared" si="1040"/>
        <v>28878167.159945793</v>
      </c>
      <c r="BU1457" s="249">
        <f t="shared" si="1040"/>
        <v>54063069.268706121</v>
      </c>
      <c r="BV1457" s="249">
        <f t="shared" si="1040"/>
        <v>53213213.589866981</v>
      </c>
      <c r="BW1457" s="417">
        <f t="shared" si="1017"/>
        <v>1702852948.4319131</v>
      </c>
    </row>
    <row r="1458" spans="1:77" ht="16.5" thickBot="1" x14ac:dyDescent="0.3">
      <c r="A1458" s="180" t="s">
        <v>1083</v>
      </c>
      <c r="AA1458" s="249">
        <f>AA1456-AA1457</f>
        <v>95477259.143848658</v>
      </c>
      <c r="AB1458" s="249">
        <f t="shared" ref="AB1458:BV1458" si="1041">AB1456-AB1457</f>
        <v>81877690.634802386</v>
      </c>
      <c r="AC1458" s="249">
        <f t="shared" si="1041"/>
        <v>57126623.228989594</v>
      </c>
      <c r="AD1458" s="249">
        <f t="shared" si="1041"/>
        <v>43223453.906088702</v>
      </c>
      <c r="AE1458" s="249">
        <f t="shared" si="1041"/>
        <v>60717812.973001681</v>
      </c>
      <c r="AF1458" s="249">
        <f t="shared" si="1041"/>
        <v>38244118.748142898</v>
      </c>
      <c r="AG1458" s="249">
        <f t="shared" si="1041"/>
        <v>52952675.350306913</v>
      </c>
      <c r="AH1458" s="249">
        <f t="shared" si="1041"/>
        <v>42165743.349295847</v>
      </c>
      <c r="AI1458" s="249">
        <f t="shared" si="1041"/>
        <v>55937122.795635536</v>
      </c>
      <c r="AJ1458" s="249">
        <f t="shared" si="1041"/>
        <v>39709532.762580417</v>
      </c>
      <c r="AK1458" s="249">
        <f t="shared" si="1041"/>
        <v>62703865.492035285</v>
      </c>
      <c r="AL1458" s="249">
        <f t="shared" si="1041"/>
        <v>44781917.224777699</v>
      </c>
      <c r="AM1458" s="249">
        <f t="shared" si="1041"/>
        <v>75163077.158596843</v>
      </c>
      <c r="AN1458" s="249">
        <f t="shared" si="1041"/>
        <v>57397171.110422552</v>
      </c>
      <c r="AO1458" s="249">
        <f t="shared" si="1041"/>
        <v>66429639.120841227</v>
      </c>
      <c r="AP1458" s="249">
        <f t="shared" si="1041"/>
        <v>49745864.064885162</v>
      </c>
      <c r="AQ1458" s="249">
        <f t="shared" si="1041"/>
        <v>73096540.641676813</v>
      </c>
      <c r="AR1458" s="249">
        <f t="shared" si="1041"/>
        <v>55525591.959903643</v>
      </c>
      <c r="AS1458" s="249">
        <f t="shared" si="1041"/>
        <v>73688684.962978289</v>
      </c>
      <c r="AT1458" s="249">
        <f t="shared" si="1041"/>
        <v>59533704.962067932</v>
      </c>
      <c r="AU1458" s="249">
        <f t="shared" si="1041"/>
        <v>81600419.760193542</v>
      </c>
      <c r="AV1458" s="249">
        <f t="shared" si="1041"/>
        <v>55571074.201106831</v>
      </c>
      <c r="AW1458" s="249">
        <f t="shared" si="1041"/>
        <v>95582948.470756531</v>
      </c>
      <c r="AX1458" s="249">
        <f t="shared" si="1041"/>
        <v>73800311.116969451</v>
      </c>
      <c r="AY1458" s="249">
        <f t="shared" si="1041"/>
        <v>72886332.150309905</v>
      </c>
      <c r="AZ1458" s="249">
        <f t="shared" si="1041"/>
        <v>54113771.171957925</v>
      </c>
      <c r="BA1458" s="249">
        <f t="shared" si="1041"/>
        <v>71567683.20427683</v>
      </c>
      <c r="BB1458" s="249">
        <f t="shared" si="1041"/>
        <v>53397214.766099848</v>
      </c>
      <c r="BC1458" s="249">
        <f t="shared" si="1041"/>
        <v>95529791.187893689</v>
      </c>
      <c r="BD1458" s="249">
        <f t="shared" si="1041"/>
        <v>83574323.212779</v>
      </c>
      <c r="BE1458" s="249">
        <f t="shared" si="1041"/>
        <v>82360643.165809244</v>
      </c>
      <c r="BF1458" s="249">
        <f t="shared" si="1041"/>
        <v>67856669.747960508</v>
      </c>
      <c r="BG1458" s="249">
        <f t="shared" si="1041"/>
        <v>65158462.028349839</v>
      </c>
      <c r="BH1458" s="249">
        <f t="shared" si="1041"/>
        <v>42921135.897486091</v>
      </c>
      <c r="BI1458" s="249">
        <f t="shared" si="1041"/>
        <v>78177532.710581899</v>
      </c>
      <c r="BJ1458" s="249">
        <f t="shared" si="1041"/>
        <v>79555257.678177565</v>
      </c>
      <c r="BK1458" s="249">
        <f t="shared" si="1041"/>
        <v>50319775.117927521</v>
      </c>
      <c r="BL1458" s="249">
        <f t="shared" si="1041"/>
        <v>33766364.181831241</v>
      </c>
      <c r="BM1458" s="249">
        <f t="shared" si="1041"/>
        <v>66129074.97986605</v>
      </c>
      <c r="BN1458" s="249">
        <f t="shared" si="1041"/>
        <v>49087933.939218432</v>
      </c>
      <c r="BO1458" s="249">
        <f t="shared" si="1041"/>
        <v>82856154.969330922</v>
      </c>
      <c r="BP1458" s="249">
        <f t="shared" si="1041"/>
        <v>71800422.523110271</v>
      </c>
      <c r="BQ1458" s="249">
        <f t="shared" si="1041"/>
        <v>74530002.933446378</v>
      </c>
      <c r="BR1458" s="249">
        <f t="shared" si="1041"/>
        <v>60407695.923822276</v>
      </c>
      <c r="BS1458" s="249">
        <f t="shared" si="1041"/>
        <v>86000735.846107319</v>
      </c>
      <c r="BT1458" s="249">
        <f t="shared" si="1041"/>
        <v>57122568.686161526</v>
      </c>
      <c r="BU1458" s="249">
        <f t="shared" si="1041"/>
        <v>90105115.447843552</v>
      </c>
      <c r="BV1458" s="249">
        <f t="shared" si="1041"/>
        <v>88688689.316444948</v>
      </c>
      <c r="BW1458" s="417">
        <f t="shared" si="1017"/>
        <v>3149966193.9266973</v>
      </c>
    </row>
    <row r="1459" spans="1:77" ht="16.5" thickBot="1" x14ac:dyDescent="0.3">
      <c r="A1459" s="323" t="s">
        <v>1090</v>
      </c>
      <c r="BW1459" s="224">
        <f t="shared" si="1017"/>
        <v>0</v>
      </c>
    </row>
    <row r="1460" spans="1:77" ht="16.5" thickBot="1" x14ac:dyDescent="0.3">
      <c r="A1460" s="389" t="s">
        <v>492</v>
      </c>
      <c r="BW1460" s="224">
        <f t="shared" si="1017"/>
        <v>0</v>
      </c>
    </row>
    <row r="1461" spans="1:77" ht="16.5" thickBot="1" x14ac:dyDescent="0.3">
      <c r="A1461" s="397" t="s">
        <v>161</v>
      </c>
      <c r="BW1461" s="224">
        <f t="shared" si="1017"/>
        <v>0</v>
      </c>
    </row>
    <row r="1462" spans="1:77" x14ac:dyDescent="0.25">
      <c r="A1462" s="792" t="s">
        <v>1091</v>
      </c>
      <c r="O1462" s="249">
        <f t="shared" ref="O1462:AT1462" si="1042">IFERROR((O687/O687)*O1184,0)</f>
        <v>0</v>
      </c>
      <c r="P1462" s="249">
        <f t="shared" si="1042"/>
        <v>0</v>
      </c>
      <c r="Q1462" s="249">
        <f t="shared" si="1042"/>
        <v>0</v>
      </c>
      <c r="R1462" s="249">
        <f t="shared" si="1042"/>
        <v>4192829.2526643323</v>
      </c>
      <c r="S1462" s="249">
        <f t="shared" si="1042"/>
        <v>13519899.529077733</v>
      </c>
      <c r="T1462" s="249">
        <f t="shared" si="1042"/>
        <v>13368537.822465381</v>
      </c>
      <c r="U1462" s="249">
        <f t="shared" si="1042"/>
        <v>15359937.445374336</v>
      </c>
      <c r="V1462" s="249">
        <f t="shared" si="1042"/>
        <v>5789737.0907187816</v>
      </c>
      <c r="W1462" s="249">
        <f t="shared" si="1042"/>
        <v>13421803.634286342</v>
      </c>
      <c r="X1462" s="249">
        <f t="shared" si="1042"/>
        <v>14475806.194507079</v>
      </c>
      <c r="Y1462" s="249">
        <f t="shared" si="1042"/>
        <v>15173687.270258056</v>
      </c>
      <c r="Z1462" s="249">
        <f t="shared" si="1042"/>
        <v>32243896.548684388</v>
      </c>
      <c r="AA1462" s="249">
        <f t="shared" si="1042"/>
        <v>13121969.036343019</v>
      </c>
      <c r="AB1462" s="249">
        <f t="shared" si="1042"/>
        <v>8144734.9457932413</v>
      </c>
      <c r="AC1462" s="249">
        <f t="shared" si="1042"/>
        <v>12918640.408049392</v>
      </c>
      <c r="AD1462" s="249">
        <f t="shared" si="1042"/>
        <v>7312278.0645973897</v>
      </c>
      <c r="AE1462" s="249">
        <f t="shared" si="1042"/>
        <v>22762999.397051353</v>
      </c>
      <c r="AF1462" s="249">
        <f t="shared" si="1042"/>
        <v>18445849.840856951</v>
      </c>
      <c r="AG1462" s="249">
        <f t="shared" si="1042"/>
        <v>18535312.783392292</v>
      </c>
      <c r="AH1462" s="249">
        <f t="shared" si="1042"/>
        <v>6542480.5804334665</v>
      </c>
      <c r="AI1462" s="249">
        <f t="shared" si="1042"/>
        <v>14452427.537966596</v>
      </c>
      <c r="AJ1462" s="249">
        <f t="shared" si="1042"/>
        <v>14888628.927528733</v>
      </c>
      <c r="AK1462" s="249">
        <f t="shared" si="1042"/>
        <v>18403837.224517986</v>
      </c>
      <c r="AL1462" s="249">
        <f t="shared" si="1042"/>
        <v>36392949.703465968</v>
      </c>
      <c r="AM1462" s="249">
        <f t="shared" si="1042"/>
        <v>3640345.7341882018</v>
      </c>
      <c r="AN1462" s="249">
        <f t="shared" si="1042"/>
        <v>6821772.6297472119</v>
      </c>
      <c r="AO1462" s="249">
        <f t="shared" si="1042"/>
        <v>11323199.52541879</v>
      </c>
      <c r="AP1462" s="249">
        <f t="shared" si="1042"/>
        <v>6430640.2762523433</v>
      </c>
      <c r="AQ1462" s="249">
        <f t="shared" si="1042"/>
        <v>21294959.868545633</v>
      </c>
      <c r="AR1462" s="249">
        <f t="shared" si="1042"/>
        <v>20627451.304072477</v>
      </c>
      <c r="AS1462" s="249">
        <f t="shared" si="1042"/>
        <v>20592726.691650894</v>
      </c>
      <c r="AT1462" s="249">
        <f t="shared" si="1042"/>
        <v>7324088.0768904323</v>
      </c>
      <c r="AU1462" s="249">
        <f t="shared" ref="AU1462:BV1462" si="1043">IFERROR((AU687/AU687)*AU1184,0)</f>
        <v>16322978.458162278</v>
      </c>
      <c r="AV1462" s="249">
        <f t="shared" si="1043"/>
        <v>14767890.460740143</v>
      </c>
      <c r="AW1462" s="249">
        <f t="shared" si="1043"/>
        <v>21185363.563343428</v>
      </c>
      <c r="AX1462" s="249">
        <f t="shared" si="1043"/>
        <v>35424072.899164036</v>
      </c>
      <c r="AY1462" s="249">
        <f t="shared" si="1043"/>
        <v>0</v>
      </c>
      <c r="AZ1462" s="249">
        <f t="shared" si="1043"/>
        <v>0</v>
      </c>
      <c r="BA1462" s="249">
        <f t="shared" si="1043"/>
        <v>0</v>
      </c>
      <c r="BB1462" s="249">
        <f t="shared" si="1043"/>
        <v>2057115.2007102978</v>
      </c>
      <c r="BC1462" s="249">
        <f t="shared" si="1043"/>
        <v>10442905.047209803</v>
      </c>
      <c r="BD1462" s="249">
        <f t="shared" si="1043"/>
        <v>9102979.7942775395</v>
      </c>
      <c r="BE1462" s="249">
        <f t="shared" si="1043"/>
        <v>9578559.7287933938</v>
      </c>
      <c r="BF1462" s="249">
        <f t="shared" si="1043"/>
        <v>3093138.3870690186</v>
      </c>
      <c r="BG1462" s="249">
        <f t="shared" si="1043"/>
        <v>7331266.5583198685</v>
      </c>
      <c r="BH1462" s="249">
        <f t="shared" si="1043"/>
        <v>6790107.958359858</v>
      </c>
      <c r="BI1462" s="249">
        <f t="shared" si="1043"/>
        <v>7366931.0222554319</v>
      </c>
      <c r="BJ1462" s="249">
        <f t="shared" si="1043"/>
        <v>15877256.830054998</v>
      </c>
      <c r="BK1462" s="249">
        <f t="shared" si="1043"/>
        <v>11371626.186488278</v>
      </c>
      <c r="BL1462" s="249">
        <f t="shared" si="1043"/>
        <v>5138485.4263401208</v>
      </c>
      <c r="BM1462" s="249">
        <f t="shared" si="1043"/>
        <v>8633100.6956363022</v>
      </c>
      <c r="BN1462" s="249">
        <f t="shared" si="1043"/>
        <v>4779249.0454067579</v>
      </c>
      <c r="BO1462" s="249">
        <f t="shared" si="1043"/>
        <v>14762845.625855368</v>
      </c>
      <c r="BP1462" s="249">
        <f t="shared" si="1043"/>
        <v>13733966.853864713</v>
      </c>
      <c r="BQ1462" s="249">
        <f t="shared" si="1043"/>
        <v>14348579.687478496</v>
      </c>
      <c r="BR1462" s="249">
        <f t="shared" si="1043"/>
        <v>4809520.5576227373</v>
      </c>
      <c r="BS1462" s="249">
        <f t="shared" si="1043"/>
        <v>11844382.250434441</v>
      </c>
      <c r="BT1462" s="249">
        <f t="shared" si="1043"/>
        <v>13576684.963879108</v>
      </c>
      <c r="BU1462" s="249">
        <f t="shared" si="1043"/>
        <v>15669018.363890003</v>
      </c>
      <c r="BV1462" s="249">
        <f t="shared" si="1043"/>
        <v>32403457.218209706</v>
      </c>
      <c r="BW1462" s="224">
        <f t="shared" si="1017"/>
        <v>727934910.12836492</v>
      </c>
      <c r="BY1462" s="236"/>
    </row>
    <row r="1463" spans="1:77" x14ac:dyDescent="0.25">
      <c r="A1463" s="346" t="s">
        <v>1092</v>
      </c>
      <c r="O1463" s="249">
        <f>O1184-(O1462)</f>
        <v>0</v>
      </c>
      <c r="P1463" s="249">
        <f t="shared" ref="P1463:BV1463" si="1044">P1184-(P1462)</f>
        <v>0</v>
      </c>
      <c r="Q1463" s="249">
        <f t="shared" si="1044"/>
        <v>0</v>
      </c>
      <c r="R1463" s="249">
        <f t="shared" si="1044"/>
        <v>0</v>
      </c>
      <c r="S1463" s="249">
        <f t="shared" si="1044"/>
        <v>0</v>
      </c>
      <c r="T1463" s="249">
        <f t="shared" si="1044"/>
        <v>0</v>
      </c>
      <c r="U1463" s="249">
        <f t="shared" si="1044"/>
        <v>0</v>
      </c>
      <c r="V1463" s="249">
        <f t="shared" si="1044"/>
        <v>0</v>
      </c>
      <c r="W1463" s="249">
        <f t="shared" si="1044"/>
        <v>0</v>
      </c>
      <c r="X1463" s="249">
        <f t="shared" si="1044"/>
        <v>0</v>
      </c>
      <c r="Y1463" s="249">
        <f t="shared" si="1044"/>
        <v>0</v>
      </c>
      <c r="Z1463" s="249">
        <f t="shared" si="1044"/>
        <v>0</v>
      </c>
      <c r="AA1463" s="249">
        <f t="shared" si="1044"/>
        <v>0</v>
      </c>
      <c r="AB1463" s="249">
        <f t="shared" si="1044"/>
        <v>0</v>
      </c>
      <c r="AC1463" s="249">
        <f t="shared" si="1044"/>
        <v>0</v>
      </c>
      <c r="AD1463" s="249">
        <f t="shared" si="1044"/>
        <v>0</v>
      </c>
      <c r="AE1463" s="249">
        <f t="shared" si="1044"/>
        <v>0</v>
      </c>
      <c r="AF1463" s="249">
        <f t="shared" si="1044"/>
        <v>0</v>
      </c>
      <c r="AG1463" s="249">
        <f t="shared" si="1044"/>
        <v>0</v>
      </c>
      <c r="AH1463" s="249">
        <f t="shared" si="1044"/>
        <v>0</v>
      </c>
      <c r="AI1463" s="249">
        <f t="shared" si="1044"/>
        <v>0</v>
      </c>
      <c r="AJ1463" s="249">
        <f t="shared" si="1044"/>
        <v>0</v>
      </c>
      <c r="AK1463" s="249">
        <f t="shared" si="1044"/>
        <v>0</v>
      </c>
      <c r="AL1463" s="249">
        <f t="shared" si="1044"/>
        <v>0</v>
      </c>
      <c r="AM1463" s="249">
        <f t="shared" si="1044"/>
        <v>0</v>
      </c>
      <c r="AN1463" s="249">
        <f t="shared" si="1044"/>
        <v>0</v>
      </c>
      <c r="AO1463" s="249">
        <f t="shared" si="1044"/>
        <v>0</v>
      </c>
      <c r="AP1463" s="249">
        <f t="shared" si="1044"/>
        <v>0</v>
      </c>
      <c r="AQ1463" s="249">
        <f t="shared" si="1044"/>
        <v>0</v>
      </c>
      <c r="AR1463" s="249">
        <f t="shared" si="1044"/>
        <v>0</v>
      </c>
      <c r="AS1463" s="249">
        <f t="shared" si="1044"/>
        <v>0</v>
      </c>
      <c r="AT1463" s="249">
        <f t="shared" si="1044"/>
        <v>0</v>
      </c>
      <c r="AU1463" s="249">
        <f t="shared" si="1044"/>
        <v>0</v>
      </c>
      <c r="AV1463" s="249">
        <f t="shared" si="1044"/>
        <v>0</v>
      </c>
      <c r="AW1463" s="249">
        <f t="shared" si="1044"/>
        <v>0</v>
      </c>
      <c r="AX1463" s="249">
        <f t="shared" si="1044"/>
        <v>0</v>
      </c>
      <c r="AY1463" s="249">
        <f t="shared" si="1044"/>
        <v>0</v>
      </c>
      <c r="AZ1463" s="249">
        <f t="shared" si="1044"/>
        <v>0</v>
      </c>
      <c r="BA1463" s="249">
        <f t="shared" si="1044"/>
        <v>0</v>
      </c>
      <c r="BB1463" s="249">
        <f t="shared" si="1044"/>
        <v>0</v>
      </c>
      <c r="BC1463" s="249">
        <f t="shared" si="1044"/>
        <v>0</v>
      </c>
      <c r="BD1463" s="249">
        <f t="shared" si="1044"/>
        <v>0</v>
      </c>
      <c r="BE1463" s="249">
        <f t="shared" si="1044"/>
        <v>0</v>
      </c>
      <c r="BF1463" s="249">
        <f t="shared" si="1044"/>
        <v>0</v>
      </c>
      <c r="BG1463" s="249">
        <f t="shared" si="1044"/>
        <v>0</v>
      </c>
      <c r="BH1463" s="249">
        <f t="shared" si="1044"/>
        <v>0</v>
      </c>
      <c r="BI1463" s="249">
        <f t="shared" si="1044"/>
        <v>0</v>
      </c>
      <c r="BJ1463" s="249">
        <f t="shared" si="1044"/>
        <v>0</v>
      </c>
      <c r="BK1463" s="249">
        <f t="shared" si="1044"/>
        <v>0</v>
      </c>
      <c r="BL1463" s="249">
        <f t="shared" si="1044"/>
        <v>0</v>
      </c>
      <c r="BM1463" s="249">
        <f t="shared" si="1044"/>
        <v>0</v>
      </c>
      <c r="BN1463" s="249">
        <f t="shared" si="1044"/>
        <v>0</v>
      </c>
      <c r="BO1463" s="249">
        <f t="shared" si="1044"/>
        <v>0</v>
      </c>
      <c r="BP1463" s="249">
        <f t="shared" si="1044"/>
        <v>0</v>
      </c>
      <c r="BQ1463" s="249">
        <f t="shared" si="1044"/>
        <v>0</v>
      </c>
      <c r="BR1463" s="249">
        <f t="shared" si="1044"/>
        <v>0</v>
      </c>
      <c r="BS1463" s="249">
        <f t="shared" si="1044"/>
        <v>0</v>
      </c>
      <c r="BT1463" s="249">
        <f t="shared" si="1044"/>
        <v>0</v>
      </c>
      <c r="BU1463" s="249">
        <f t="shared" si="1044"/>
        <v>0</v>
      </c>
      <c r="BV1463" s="249">
        <f t="shared" si="1044"/>
        <v>0</v>
      </c>
      <c r="BW1463" s="224">
        <f t="shared" si="1017"/>
        <v>0</v>
      </c>
    </row>
    <row r="1464" spans="1:77" ht="16.5" thickBot="1" x14ac:dyDescent="0.3">
      <c r="BW1464" s="224">
        <f t="shared" si="1017"/>
        <v>0</v>
      </c>
    </row>
    <row r="1465" spans="1:77" ht="16.5" thickBot="1" x14ac:dyDescent="0.3">
      <c r="A1465" s="385" t="s">
        <v>163</v>
      </c>
      <c r="BW1465" s="224">
        <f t="shared" si="1017"/>
        <v>0</v>
      </c>
    </row>
    <row r="1466" spans="1:77" x14ac:dyDescent="0.25">
      <c r="A1466" s="792" t="s">
        <v>1093</v>
      </c>
      <c r="C1466" s="249"/>
      <c r="D1466" s="249"/>
      <c r="E1466" s="249"/>
      <c r="F1466" s="249"/>
      <c r="G1466" s="249"/>
      <c r="H1466" s="249"/>
      <c r="I1466" s="249"/>
      <c r="J1466" s="249"/>
      <c r="K1466" s="249"/>
      <c r="L1466" s="249"/>
      <c r="M1466" s="249"/>
      <c r="N1466" s="249"/>
      <c r="O1466" s="249">
        <f t="shared" ref="O1466:AT1466" si="1045">IFERROR((O688/(O688+O694))*O1199,0)</f>
        <v>0</v>
      </c>
      <c r="P1466" s="249">
        <f t="shared" si="1045"/>
        <v>0</v>
      </c>
      <c r="Q1466" s="249">
        <f t="shared" si="1045"/>
        <v>0</v>
      </c>
      <c r="R1466" s="249">
        <f t="shared" si="1045"/>
        <v>7637512.1706331391</v>
      </c>
      <c r="S1466" s="249">
        <f t="shared" si="1045"/>
        <v>21423288.396998238</v>
      </c>
      <c r="T1466" s="249">
        <f t="shared" si="1045"/>
        <v>18338292.188667879</v>
      </c>
      <c r="U1466" s="249">
        <f t="shared" si="1045"/>
        <v>20339443.153997138</v>
      </c>
      <c r="V1466" s="249">
        <f t="shared" si="1045"/>
        <v>7666699.7409372255</v>
      </c>
      <c r="W1466" s="249">
        <f t="shared" si="1045"/>
        <v>15156211.988073941</v>
      </c>
      <c r="X1466" s="249">
        <f t="shared" si="1045"/>
        <v>17512138.886944357</v>
      </c>
      <c r="Y1466" s="249">
        <f t="shared" si="1045"/>
        <v>21740638.743719868</v>
      </c>
      <c r="Z1466" s="249">
        <f t="shared" si="1045"/>
        <v>42911068.121187933</v>
      </c>
      <c r="AA1466" s="249">
        <f t="shared" si="1045"/>
        <v>13378111.866753155</v>
      </c>
      <c r="AB1466" s="249">
        <f t="shared" si="1045"/>
        <v>8303721.4101095153</v>
      </c>
      <c r="AC1466" s="249">
        <f t="shared" si="1045"/>
        <v>13856160.947008891</v>
      </c>
      <c r="AD1466" s="249">
        <f t="shared" si="1045"/>
        <v>7842938.4634944387</v>
      </c>
      <c r="AE1466" s="249">
        <f t="shared" si="1045"/>
        <v>21589035.56173443</v>
      </c>
      <c r="AF1466" s="249">
        <f t="shared" si="1045"/>
        <v>15794972.632805049</v>
      </c>
      <c r="AG1466" s="249">
        <f t="shared" si="1045"/>
        <v>17505235.816615537</v>
      </c>
      <c r="AH1466" s="249">
        <f t="shared" si="1045"/>
        <v>6178890.3551027626</v>
      </c>
      <c r="AI1466" s="249">
        <f t="shared" si="1045"/>
        <v>16795766.333399706</v>
      </c>
      <c r="AJ1466" s="249">
        <f t="shared" si="1045"/>
        <v>16751061.251754222</v>
      </c>
      <c r="AK1466" s="249">
        <f t="shared" si="1045"/>
        <v>20554565.412639216</v>
      </c>
      <c r="AL1466" s="249">
        <f t="shared" si="1045"/>
        <v>40001025.602802023</v>
      </c>
      <c r="AM1466" s="249">
        <f t="shared" si="1045"/>
        <v>4761966.7670499869</v>
      </c>
      <c r="AN1466" s="249">
        <f t="shared" si="1045"/>
        <v>8923617.9547851607</v>
      </c>
      <c r="AO1466" s="249">
        <f t="shared" si="1045"/>
        <v>14811972.20646538</v>
      </c>
      <c r="AP1466" s="249">
        <f t="shared" si="1045"/>
        <v>8411974.44483817</v>
      </c>
      <c r="AQ1466" s="249">
        <f t="shared" si="1045"/>
        <v>27998830.308572762</v>
      </c>
      <c r="AR1466" s="249">
        <f t="shared" si="1045"/>
        <v>29876152.411530353</v>
      </c>
      <c r="AS1466" s="249">
        <f t="shared" si="1045"/>
        <v>29763744.525932793</v>
      </c>
      <c r="AT1466" s="249">
        <f t="shared" si="1045"/>
        <v>10585887.418900186</v>
      </c>
      <c r="AU1466" s="249">
        <f t="shared" ref="AU1466:BV1466" si="1046">IFERROR((AU688/(AU688+AU694))*AU1199,0)</f>
        <v>20358141.224868271</v>
      </c>
      <c r="AV1466" s="249">
        <f t="shared" si="1046"/>
        <v>17391208.835202944</v>
      </c>
      <c r="AW1466" s="249">
        <f t="shared" si="1046"/>
        <v>20393074.629152052</v>
      </c>
      <c r="AX1466" s="249">
        <f t="shared" si="1046"/>
        <v>34020131.878838658</v>
      </c>
      <c r="AY1466" s="249">
        <f t="shared" si="1046"/>
        <v>0</v>
      </c>
      <c r="AZ1466" s="249">
        <f t="shared" si="1046"/>
        <v>0</v>
      </c>
      <c r="BA1466" s="249">
        <f t="shared" si="1046"/>
        <v>0</v>
      </c>
      <c r="BB1466" s="249">
        <f t="shared" si="1046"/>
        <v>1451927.145024925</v>
      </c>
      <c r="BC1466" s="249">
        <f t="shared" si="1046"/>
        <v>7614235.9912709286</v>
      </c>
      <c r="BD1466" s="249">
        <f t="shared" si="1046"/>
        <v>9216261.2665869109</v>
      </c>
      <c r="BE1466" s="249">
        <f t="shared" si="1046"/>
        <v>9697759.526354529</v>
      </c>
      <c r="BF1466" s="249">
        <f t="shared" si="1046"/>
        <v>3131630.757530401</v>
      </c>
      <c r="BG1466" s="249">
        <f t="shared" si="1046"/>
        <v>6670276.6823261278</v>
      </c>
      <c r="BH1466" s="249">
        <f t="shared" si="1046"/>
        <v>6192029.5170852551</v>
      </c>
      <c r="BI1466" s="249">
        <f t="shared" si="1046"/>
        <v>7176937.3662951747</v>
      </c>
      <c r="BJ1466" s="249">
        <f t="shared" si="1046"/>
        <v>12368909.665013634</v>
      </c>
      <c r="BK1466" s="249">
        <f t="shared" si="1046"/>
        <v>9698205.6423541065</v>
      </c>
      <c r="BL1466" s="249">
        <f t="shared" si="1046"/>
        <v>4382318.5477288021</v>
      </c>
      <c r="BM1466" s="249">
        <f t="shared" si="1046"/>
        <v>7582247.446078945</v>
      </c>
      <c r="BN1466" s="249">
        <f t="shared" si="1046"/>
        <v>4197501.007607528</v>
      </c>
      <c r="BO1466" s="249">
        <f t="shared" si="1046"/>
        <v>16343628.792964462</v>
      </c>
      <c r="BP1466" s="249">
        <f t="shared" si="1046"/>
        <v>16590800.725469319</v>
      </c>
      <c r="BQ1466" s="249">
        <f t="shared" si="1046"/>
        <v>17473050.073408</v>
      </c>
      <c r="BR1466" s="249">
        <f t="shared" si="1046"/>
        <v>5856816.1701581795</v>
      </c>
      <c r="BS1466" s="249">
        <f t="shared" si="1046"/>
        <v>14052380.780602375</v>
      </c>
      <c r="BT1466" s="249">
        <f t="shared" si="1046"/>
        <v>14963948.904549779</v>
      </c>
      <c r="BU1466" s="249">
        <f t="shared" si="1046"/>
        <v>16350602.946885314</v>
      </c>
      <c r="BV1466" s="249">
        <f t="shared" si="1046"/>
        <v>27347352.642257635</v>
      </c>
      <c r="BW1466" s="224">
        <f t="shared" si="1017"/>
        <v>816932303.24906802</v>
      </c>
    </row>
    <row r="1467" spans="1:77" x14ac:dyDescent="0.25">
      <c r="A1467" s="793" t="s">
        <v>1094</v>
      </c>
      <c r="C1467" s="249"/>
      <c r="D1467" s="249"/>
      <c r="E1467" s="249"/>
      <c r="F1467" s="249"/>
      <c r="G1467" s="249"/>
      <c r="H1467" s="249"/>
      <c r="I1467" s="249"/>
      <c r="J1467" s="249"/>
      <c r="K1467" s="249"/>
      <c r="L1467" s="249"/>
      <c r="M1467" s="249"/>
      <c r="N1467" s="249"/>
      <c r="O1467" s="249">
        <f t="shared" ref="O1467:AT1467" si="1047">IFERROR((O694/(O688+O694))*O1199,0)</f>
        <v>0</v>
      </c>
      <c r="P1467" s="249">
        <f t="shared" si="1047"/>
        <v>4701479.4514283026</v>
      </c>
      <c r="Q1467" s="249">
        <f t="shared" si="1047"/>
        <v>17630944.184108287</v>
      </c>
      <c r="R1467" s="249">
        <f t="shared" si="1047"/>
        <v>9785658.9878488071</v>
      </c>
      <c r="S1467" s="249">
        <f t="shared" si="1047"/>
        <v>31886718.431358159</v>
      </c>
      <c r="T1467" s="249">
        <f t="shared" si="1047"/>
        <v>56198083.061300747</v>
      </c>
      <c r="U1467" s="249">
        <f t="shared" si="1047"/>
        <v>23797841.665198546</v>
      </c>
      <c r="V1467" s="249">
        <f t="shared" si="1047"/>
        <v>1154224.9218764747</v>
      </c>
      <c r="W1467" s="249">
        <f t="shared" si="1047"/>
        <v>26558865.786051847</v>
      </c>
      <c r="X1467" s="249">
        <f t="shared" si="1047"/>
        <v>28587874.781066574</v>
      </c>
      <c r="Y1467" s="249">
        <f t="shared" si="1047"/>
        <v>40632815.894558936</v>
      </c>
      <c r="Z1467" s="249">
        <f t="shared" si="1047"/>
        <v>92753993.351044521</v>
      </c>
      <c r="AA1467" s="249">
        <f t="shared" si="1047"/>
        <v>0</v>
      </c>
      <c r="AB1467" s="249">
        <f t="shared" si="1047"/>
        <v>1044256.6687305768</v>
      </c>
      <c r="AC1467" s="249">
        <f t="shared" si="1047"/>
        <v>16055333.501965612</v>
      </c>
      <c r="AD1467" s="249">
        <f t="shared" si="1047"/>
        <v>8674868.3352776878</v>
      </c>
      <c r="AE1467" s="249">
        <f t="shared" si="1047"/>
        <v>29389943.688468784</v>
      </c>
      <c r="AF1467" s="249">
        <f t="shared" si="1047"/>
        <v>44915755.669798538</v>
      </c>
      <c r="AG1467" s="249">
        <f t="shared" si="1047"/>
        <v>18177061.315059718</v>
      </c>
      <c r="AH1467" s="249">
        <f t="shared" si="1047"/>
        <v>91774.202939065624</v>
      </c>
      <c r="AI1467" s="249">
        <f t="shared" si="1047"/>
        <v>27153441.311119817</v>
      </c>
      <c r="AJ1467" s="249">
        <f t="shared" si="1047"/>
        <v>25070831.339029551</v>
      </c>
      <c r="AK1467" s="249">
        <f t="shared" si="1047"/>
        <v>35292248.197410397</v>
      </c>
      <c r="AL1467" s="249">
        <f t="shared" si="1047"/>
        <v>79185918.82686767</v>
      </c>
      <c r="AM1467" s="249">
        <f t="shared" si="1047"/>
        <v>1911053.8065822013</v>
      </c>
      <c r="AN1467" s="249">
        <f t="shared" si="1047"/>
        <v>6207357.7193269227</v>
      </c>
      <c r="AO1467" s="249">
        <f t="shared" si="1047"/>
        <v>13698305.247182341</v>
      </c>
      <c r="AP1467" s="249">
        <f t="shared" si="1047"/>
        <v>7365961.6718657156</v>
      </c>
      <c r="AQ1467" s="249">
        <f t="shared" si="1047"/>
        <v>30597172.969356168</v>
      </c>
      <c r="AR1467" s="249">
        <f t="shared" si="1047"/>
        <v>68084890.139915794</v>
      </c>
      <c r="AS1467" s="249">
        <f t="shared" si="1047"/>
        <v>24566179.425432272</v>
      </c>
      <c r="AT1467" s="249">
        <f t="shared" si="1047"/>
        <v>0</v>
      </c>
      <c r="AU1467" s="249">
        <f t="shared" ref="AU1467:BV1467" si="1048">IFERROR((AU694/(AU688+AU694))*AU1199,0)</f>
        <v>26293255.289234508</v>
      </c>
      <c r="AV1467" s="249">
        <f t="shared" si="1048"/>
        <v>20803898.974570241</v>
      </c>
      <c r="AW1467" s="249">
        <f t="shared" si="1048"/>
        <v>28006009.986053832</v>
      </c>
      <c r="AX1467" s="249">
        <f t="shared" si="1048"/>
        <v>54037456.30598852</v>
      </c>
      <c r="AY1467" s="249">
        <f t="shared" si="1048"/>
        <v>0</v>
      </c>
      <c r="AZ1467" s="249">
        <f t="shared" si="1048"/>
        <v>4030737.033940976</v>
      </c>
      <c r="BA1467" s="249">
        <f t="shared" si="1048"/>
        <v>13380949.48323587</v>
      </c>
      <c r="BB1467" s="249">
        <f t="shared" si="1048"/>
        <v>7319317.9692031341</v>
      </c>
      <c r="BC1467" s="249">
        <f t="shared" si="1048"/>
        <v>28417271.505313028</v>
      </c>
      <c r="BD1467" s="249">
        <f t="shared" si="1048"/>
        <v>73165602.239456177</v>
      </c>
      <c r="BE1467" s="249">
        <f t="shared" si="1048"/>
        <v>28779392.23186972</v>
      </c>
      <c r="BF1467" s="249">
        <f t="shared" si="1048"/>
        <v>725067.96018114476</v>
      </c>
      <c r="BG1467" s="249">
        <f t="shared" si="1048"/>
        <v>30186584.437719766</v>
      </c>
      <c r="BH1467" s="249">
        <f t="shared" si="1048"/>
        <v>26123286.606730785</v>
      </c>
      <c r="BI1467" s="249">
        <f t="shared" si="1048"/>
        <v>34615373.969278194</v>
      </c>
      <c r="BJ1467" s="249">
        <f t="shared" si="1048"/>
        <v>67360984.764494687</v>
      </c>
      <c r="BK1467" s="249">
        <f t="shared" si="1048"/>
        <v>0</v>
      </c>
      <c r="BL1467" s="249">
        <f t="shared" si="1048"/>
        <v>5814986.1143932631</v>
      </c>
      <c r="BM1467" s="249">
        <f t="shared" si="1048"/>
        <v>14916140.179806408</v>
      </c>
      <c r="BN1467" s="249">
        <f t="shared" si="1048"/>
        <v>8365025.5622385349</v>
      </c>
      <c r="BO1467" s="249">
        <f t="shared" si="1048"/>
        <v>36158085.288120419</v>
      </c>
      <c r="BP1467" s="249">
        <f t="shared" si="1048"/>
        <v>77524434.33384937</v>
      </c>
      <c r="BQ1467" s="249">
        <f t="shared" si="1048"/>
        <v>31834901.267394535</v>
      </c>
      <c r="BR1467" s="249">
        <f t="shared" si="1048"/>
        <v>2060451.3633201465</v>
      </c>
      <c r="BS1467" s="249">
        <f t="shared" si="1048"/>
        <v>37638152.116913304</v>
      </c>
      <c r="BT1467" s="249">
        <f t="shared" si="1048"/>
        <v>37623285.227988429</v>
      </c>
      <c r="BU1467" s="249">
        <f t="shared" si="1048"/>
        <v>46877130.42070207</v>
      </c>
      <c r="BV1467" s="249">
        <f t="shared" si="1048"/>
        <v>88277805.145121858</v>
      </c>
      <c r="BW1467" s="224">
        <f t="shared" si="1017"/>
        <v>1601506440.329289</v>
      </c>
    </row>
    <row r="1468" spans="1:77" x14ac:dyDescent="0.25">
      <c r="A1468" s="346" t="s">
        <v>1095</v>
      </c>
      <c r="C1468" s="249"/>
      <c r="D1468" s="249"/>
      <c r="E1468" s="249"/>
      <c r="F1468" s="249"/>
      <c r="G1468" s="249"/>
      <c r="H1468" s="249"/>
      <c r="I1468" s="249"/>
      <c r="J1468" s="249"/>
      <c r="K1468" s="249"/>
      <c r="L1468" s="249"/>
      <c r="M1468" s="249"/>
      <c r="N1468" s="249"/>
      <c r="O1468" s="249">
        <f>O1199-(O1466+O1467)</f>
        <v>0</v>
      </c>
      <c r="P1468" s="249">
        <f t="shared" ref="P1468:BV1468" si="1049">P1199-(P1466+P1467)</f>
        <v>0</v>
      </c>
      <c r="Q1468" s="249">
        <f t="shared" si="1049"/>
        <v>0</v>
      </c>
      <c r="R1468" s="249">
        <f t="shared" si="1049"/>
        <v>0</v>
      </c>
      <c r="S1468" s="249">
        <f t="shared" si="1049"/>
        <v>0</v>
      </c>
      <c r="T1468" s="249">
        <f t="shared" si="1049"/>
        <v>0</v>
      </c>
      <c r="U1468" s="249">
        <f t="shared" si="1049"/>
        <v>0</v>
      </c>
      <c r="V1468" s="249">
        <f t="shared" si="1049"/>
        <v>0</v>
      </c>
      <c r="W1468" s="249">
        <f t="shared" si="1049"/>
        <v>0</v>
      </c>
      <c r="X1468" s="249">
        <f t="shared" si="1049"/>
        <v>0</v>
      </c>
      <c r="Y1468" s="249">
        <f t="shared" si="1049"/>
        <v>0</v>
      </c>
      <c r="Z1468" s="249">
        <f t="shared" si="1049"/>
        <v>0</v>
      </c>
      <c r="AA1468" s="249">
        <f t="shared" si="1049"/>
        <v>0</v>
      </c>
      <c r="AB1468" s="249">
        <f t="shared" si="1049"/>
        <v>0</v>
      </c>
      <c r="AC1468" s="249">
        <f t="shared" si="1049"/>
        <v>0</v>
      </c>
      <c r="AD1468" s="249">
        <f t="shared" si="1049"/>
        <v>0</v>
      </c>
      <c r="AE1468" s="249">
        <f t="shared" si="1049"/>
        <v>0</v>
      </c>
      <c r="AF1468" s="249">
        <f t="shared" si="1049"/>
        <v>0</v>
      </c>
      <c r="AG1468" s="249">
        <f t="shared" si="1049"/>
        <v>0</v>
      </c>
      <c r="AH1468" s="249">
        <f t="shared" si="1049"/>
        <v>0</v>
      </c>
      <c r="AI1468" s="249">
        <f t="shared" si="1049"/>
        <v>0</v>
      </c>
      <c r="AJ1468" s="249">
        <f t="shared" si="1049"/>
        <v>0</v>
      </c>
      <c r="AK1468" s="249">
        <f t="shared" si="1049"/>
        <v>0</v>
      </c>
      <c r="AL1468" s="249">
        <f t="shared" si="1049"/>
        <v>0</v>
      </c>
      <c r="AM1468" s="249">
        <f t="shared" si="1049"/>
        <v>0</v>
      </c>
      <c r="AN1468" s="249">
        <f t="shared" si="1049"/>
        <v>0</v>
      </c>
      <c r="AO1468" s="249">
        <f t="shared" si="1049"/>
        <v>0</v>
      </c>
      <c r="AP1468" s="249">
        <f t="shared" si="1049"/>
        <v>0</v>
      </c>
      <c r="AQ1468" s="249">
        <f t="shared" si="1049"/>
        <v>0</v>
      </c>
      <c r="AR1468" s="249">
        <f t="shared" si="1049"/>
        <v>0</v>
      </c>
      <c r="AS1468" s="249">
        <f t="shared" si="1049"/>
        <v>0</v>
      </c>
      <c r="AT1468" s="249">
        <f t="shared" si="1049"/>
        <v>0</v>
      </c>
      <c r="AU1468" s="249">
        <f t="shared" si="1049"/>
        <v>0</v>
      </c>
      <c r="AV1468" s="249">
        <f t="shared" si="1049"/>
        <v>0</v>
      </c>
      <c r="AW1468" s="249">
        <f t="shared" si="1049"/>
        <v>0</v>
      </c>
      <c r="AX1468" s="249">
        <f t="shared" si="1049"/>
        <v>0</v>
      </c>
      <c r="AY1468" s="249">
        <f t="shared" si="1049"/>
        <v>0</v>
      </c>
      <c r="AZ1468" s="249">
        <f t="shared" si="1049"/>
        <v>0</v>
      </c>
      <c r="BA1468" s="249">
        <f t="shared" si="1049"/>
        <v>0</v>
      </c>
      <c r="BB1468" s="249">
        <f t="shared" si="1049"/>
        <v>0</v>
      </c>
      <c r="BC1468" s="249">
        <f t="shared" si="1049"/>
        <v>0</v>
      </c>
      <c r="BD1468" s="249">
        <f t="shared" si="1049"/>
        <v>0</v>
      </c>
      <c r="BE1468" s="249">
        <f t="shared" si="1049"/>
        <v>0</v>
      </c>
      <c r="BF1468" s="249">
        <f t="shared" si="1049"/>
        <v>0</v>
      </c>
      <c r="BG1468" s="249">
        <f t="shared" si="1049"/>
        <v>0</v>
      </c>
      <c r="BH1468" s="249">
        <f t="shared" si="1049"/>
        <v>0</v>
      </c>
      <c r="BI1468" s="249">
        <f t="shared" si="1049"/>
        <v>0</v>
      </c>
      <c r="BJ1468" s="249">
        <f t="shared" si="1049"/>
        <v>0</v>
      </c>
      <c r="BK1468" s="249">
        <f t="shared" si="1049"/>
        <v>0</v>
      </c>
      <c r="BL1468" s="249">
        <f t="shared" si="1049"/>
        <v>0</v>
      </c>
      <c r="BM1468" s="249">
        <f t="shared" si="1049"/>
        <v>0</v>
      </c>
      <c r="BN1468" s="249">
        <f t="shared" si="1049"/>
        <v>0</v>
      </c>
      <c r="BO1468" s="249">
        <f t="shared" si="1049"/>
        <v>0</v>
      </c>
      <c r="BP1468" s="249">
        <f t="shared" si="1049"/>
        <v>0</v>
      </c>
      <c r="BQ1468" s="249">
        <f t="shared" si="1049"/>
        <v>0</v>
      </c>
      <c r="BR1468" s="249">
        <f t="shared" si="1049"/>
        <v>0</v>
      </c>
      <c r="BS1468" s="249">
        <f t="shared" si="1049"/>
        <v>0</v>
      </c>
      <c r="BT1468" s="249">
        <f t="shared" si="1049"/>
        <v>0</v>
      </c>
      <c r="BU1468" s="249">
        <f t="shared" si="1049"/>
        <v>0</v>
      </c>
      <c r="BV1468" s="249">
        <f t="shared" si="1049"/>
        <v>0</v>
      </c>
      <c r="BW1468" s="224">
        <f t="shared" si="1017"/>
        <v>0</v>
      </c>
    </row>
    <row r="1469" spans="1:77" ht="16.5" thickBot="1" x14ac:dyDescent="0.3">
      <c r="BW1469" s="224">
        <f t="shared" si="1017"/>
        <v>0</v>
      </c>
    </row>
    <row r="1470" spans="1:77" ht="16.5" thickBot="1" x14ac:dyDescent="0.3">
      <c r="A1470" s="386" t="s">
        <v>164</v>
      </c>
      <c r="BW1470" s="224">
        <f t="shared" si="1017"/>
        <v>0</v>
      </c>
    </row>
    <row r="1471" spans="1:77" x14ac:dyDescent="0.25">
      <c r="A1471" s="792" t="s">
        <v>1096</v>
      </c>
      <c r="O1471" s="249">
        <f t="shared" ref="O1471:AT1471" si="1050">IFERROR((O689/(O689+O695))*O1214,0)</f>
        <v>0</v>
      </c>
      <c r="P1471" s="249">
        <f t="shared" si="1050"/>
        <v>0</v>
      </c>
      <c r="Q1471" s="249">
        <f t="shared" si="1050"/>
        <v>0</v>
      </c>
      <c r="R1471" s="249">
        <f t="shared" si="1050"/>
        <v>3002840.6488407617</v>
      </c>
      <c r="S1471" s="249">
        <f t="shared" si="1050"/>
        <v>13674734.423560768</v>
      </c>
      <c r="T1471" s="249">
        <f t="shared" si="1050"/>
        <v>11815746.766524462</v>
      </c>
      <c r="U1471" s="249">
        <f t="shared" si="1050"/>
        <v>12550083.93684518</v>
      </c>
      <c r="V1471" s="249">
        <f t="shared" si="1050"/>
        <v>4730597.8112995941</v>
      </c>
      <c r="W1471" s="249">
        <f t="shared" si="1050"/>
        <v>9292421.6085628234</v>
      </c>
      <c r="X1471" s="249">
        <f t="shared" si="1050"/>
        <v>10311682.733798416</v>
      </c>
      <c r="Y1471" s="249">
        <f t="shared" si="1050"/>
        <v>9575902.5119990315</v>
      </c>
      <c r="Z1471" s="249">
        <f t="shared" si="1050"/>
        <v>13799365.784136035</v>
      </c>
      <c r="AA1471" s="249">
        <f t="shared" si="1050"/>
        <v>5201078.6513780309</v>
      </c>
      <c r="AB1471" s="249">
        <f t="shared" si="1050"/>
        <v>3228281.283881431</v>
      </c>
      <c r="AC1471" s="249">
        <f t="shared" si="1050"/>
        <v>5386932.2972731646</v>
      </c>
      <c r="AD1471" s="249">
        <f t="shared" si="1050"/>
        <v>3049140.2832358461</v>
      </c>
      <c r="AE1471" s="249">
        <f t="shared" si="1050"/>
        <v>9164510.8819194976</v>
      </c>
      <c r="AF1471" s="249">
        <f t="shared" si="1050"/>
        <v>10186021.15275126</v>
      </c>
      <c r="AG1471" s="249">
        <f t="shared" si="1050"/>
        <v>10749828.230152914</v>
      </c>
      <c r="AH1471" s="249">
        <f t="shared" si="1050"/>
        <v>3794408.1797091295</v>
      </c>
      <c r="AI1471" s="249">
        <f t="shared" si="1050"/>
        <v>6983800.1785003589</v>
      </c>
      <c r="AJ1471" s="249">
        <f t="shared" si="1050"/>
        <v>8045990.915848433</v>
      </c>
      <c r="AK1471" s="249">
        <f t="shared" si="1050"/>
        <v>10716583.541696575</v>
      </c>
      <c r="AL1471" s="249">
        <f t="shared" si="1050"/>
        <v>21322311.886929862</v>
      </c>
      <c r="AM1471" s="249">
        <f t="shared" si="1050"/>
        <v>2474724.0534895542</v>
      </c>
      <c r="AN1471" s="249">
        <f t="shared" si="1050"/>
        <v>4637472.9344318192</v>
      </c>
      <c r="AO1471" s="249">
        <f t="shared" si="1050"/>
        <v>7697563.9881809903</v>
      </c>
      <c r="AP1471" s="249">
        <f t="shared" si="1050"/>
        <v>4371579.3314695228</v>
      </c>
      <c r="AQ1471" s="249">
        <f t="shared" si="1050"/>
        <v>13396772.970899509</v>
      </c>
      <c r="AR1471" s="249">
        <f t="shared" si="1050"/>
        <v>10331101.359707503</v>
      </c>
      <c r="AS1471" s="249">
        <f t="shared" si="1050"/>
        <v>10717242.614377761</v>
      </c>
      <c r="AT1471" s="249">
        <f t="shared" si="1050"/>
        <v>3811735.5717118713</v>
      </c>
      <c r="AU1471" s="249">
        <f t="shared" ref="AU1471:BV1471" si="1051">IFERROR((AU689/(AU689+AU695))*AU1214,0)</f>
        <v>8220997.0511303721</v>
      </c>
      <c r="AV1471" s="249">
        <f t="shared" si="1051"/>
        <v>8722254.7014108766</v>
      </c>
      <c r="AW1471" s="249">
        <f t="shared" si="1051"/>
        <v>8677710.9189709742</v>
      </c>
      <c r="AX1471" s="249">
        <f t="shared" si="1051"/>
        <v>17663308.124990113</v>
      </c>
      <c r="AY1471" s="249">
        <f t="shared" si="1051"/>
        <v>0</v>
      </c>
      <c r="AZ1471" s="249">
        <f t="shared" si="1051"/>
        <v>0</v>
      </c>
      <c r="BA1471" s="249">
        <f t="shared" si="1051"/>
        <v>0</v>
      </c>
      <c r="BB1471" s="249">
        <f t="shared" si="1051"/>
        <v>997902.36696425476</v>
      </c>
      <c r="BC1471" s="249">
        <f t="shared" si="1051"/>
        <v>5065831.8313895948</v>
      </c>
      <c r="BD1471" s="249">
        <f t="shared" si="1051"/>
        <v>4661648.3103997065</v>
      </c>
      <c r="BE1471" s="249">
        <f t="shared" si="1051"/>
        <v>4905193.4404888116</v>
      </c>
      <c r="BF1471" s="249">
        <f t="shared" si="1051"/>
        <v>1584000.367108047</v>
      </c>
      <c r="BG1471" s="249">
        <f t="shared" si="1051"/>
        <v>3536280.7724307682</v>
      </c>
      <c r="BH1471" s="249">
        <f t="shared" si="1051"/>
        <v>3739582.2480612998</v>
      </c>
      <c r="BI1471" s="249">
        <f t="shared" si="1051"/>
        <v>4358834.3558668615</v>
      </c>
      <c r="BJ1471" s="249">
        <f t="shared" si="1051"/>
        <v>7883608.6149831805</v>
      </c>
      <c r="BK1471" s="249">
        <f t="shared" si="1051"/>
        <v>5573370.0685420977</v>
      </c>
      <c r="BL1471" s="249">
        <f t="shared" si="1051"/>
        <v>2518433.195318378</v>
      </c>
      <c r="BM1471" s="249">
        <f t="shared" si="1051"/>
        <v>4357370.0668609915</v>
      </c>
      <c r="BN1471" s="249">
        <f t="shared" si="1051"/>
        <v>2412222.1513129789</v>
      </c>
      <c r="BO1471" s="249">
        <f t="shared" si="1051"/>
        <v>8159563.0641869949</v>
      </c>
      <c r="BP1471" s="249">
        <f t="shared" si="1051"/>
        <v>7466287.562667096</v>
      </c>
      <c r="BQ1471" s="249">
        <f t="shared" si="1051"/>
        <v>7776541.7836793307</v>
      </c>
      <c r="BR1471" s="249">
        <f t="shared" si="1051"/>
        <v>2606629.9515663469</v>
      </c>
      <c r="BS1471" s="249">
        <f t="shared" si="1051"/>
        <v>5743552.2816318981</v>
      </c>
      <c r="BT1471" s="249">
        <f t="shared" si="1051"/>
        <v>5695098.4951197412</v>
      </c>
      <c r="BU1471" s="249">
        <f t="shared" si="1051"/>
        <v>5339962.5206156867</v>
      </c>
      <c r="BV1471" s="249">
        <f t="shared" si="1051"/>
        <v>10522032.186612738</v>
      </c>
      <c r="BW1471" s="224">
        <f t="shared" si="1017"/>
        <v>392208672.96542138</v>
      </c>
    </row>
    <row r="1472" spans="1:77" x14ac:dyDescent="0.25">
      <c r="A1472" s="793" t="s">
        <v>1097</v>
      </c>
      <c r="O1472" s="249">
        <f t="shared" ref="O1472:AT1472" si="1052">IFERROR((O695/(O689+O695))*O1214,0)</f>
        <v>0</v>
      </c>
      <c r="P1472" s="249">
        <f t="shared" si="1052"/>
        <v>2232014.2992972513</v>
      </c>
      <c r="Q1472" s="249">
        <f t="shared" si="1052"/>
        <v>8370241.7367975907</v>
      </c>
      <c r="R1472" s="249">
        <f t="shared" si="1052"/>
        <v>4645714.4000256611</v>
      </c>
      <c r="S1472" s="249">
        <f t="shared" si="1052"/>
        <v>24576761.369386837</v>
      </c>
      <c r="T1472" s="249">
        <f t="shared" si="1052"/>
        <v>43722586.713691659</v>
      </c>
      <c r="U1472" s="249">
        <f t="shared" si="1052"/>
        <v>17730753.893480439</v>
      </c>
      <c r="V1472" s="249">
        <f t="shared" si="1052"/>
        <v>859963.61835793906</v>
      </c>
      <c r="W1472" s="249">
        <f t="shared" si="1052"/>
        <v>19662096.290636897</v>
      </c>
      <c r="X1472" s="249">
        <f t="shared" si="1052"/>
        <v>20326110.394174013</v>
      </c>
      <c r="Y1472" s="249">
        <f t="shared" si="1052"/>
        <v>21610578.673212282</v>
      </c>
      <c r="Z1472" s="249">
        <f t="shared" si="1052"/>
        <v>36016746.379809894</v>
      </c>
      <c r="AA1472" s="249">
        <f t="shared" si="1052"/>
        <v>0</v>
      </c>
      <c r="AB1472" s="249">
        <f t="shared" si="1052"/>
        <v>449918.48946566007</v>
      </c>
      <c r="AC1472" s="249">
        <f t="shared" si="1052"/>
        <v>6917448.1843175041</v>
      </c>
      <c r="AD1472" s="249">
        <f t="shared" si="1052"/>
        <v>3737571.206958326</v>
      </c>
      <c r="AE1472" s="249">
        <f t="shared" si="1052"/>
        <v>13826198.53937831</v>
      </c>
      <c r="AF1472" s="249">
        <f t="shared" si="1052"/>
        <v>32100543.981145408</v>
      </c>
      <c r="AG1472" s="249">
        <f t="shared" si="1052"/>
        <v>12370441.982482843</v>
      </c>
      <c r="AH1472" s="249">
        <f t="shared" si="1052"/>
        <v>62457.150430896661</v>
      </c>
      <c r="AI1472" s="249">
        <f t="shared" si="1052"/>
        <v>12512521.716343571</v>
      </c>
      <c r="AJ1472" s="249">
        <f t="shared" si="1052"/>
        <v>13345471.798863348</v>
      </c>
      <c r="AK1472" s="249">
        <f t="shared" si="1052"/>
        <v>20391790.71415453</v>
      </c>
      <c r="AL1472" s="249">
        <f t="shared" si="1052"/>
        <v>46777726.559491001</v>
      </c>
      <c r="AM1472" s="249">
        <f t="shared" si="1052"/>
        <v>1251222.2549557206</v>
      </c>
      <c r="AN1472" s="249">
        <f t="shared" si="1052"/>
        <v>4064136.810874748</v>
      </c>
      <c r="AO1472" s="249">
        <f t="shared" si="1052"/>
        <v>8968677.0311843827</v>
      </c>
      <c r="AP1472" s="249">
        <f t="shared" si="1052"/>
        <v>4822708.3618709203</v>
      </c>
      <c r="AQ1472" s="249">
        <f t="shared" si="1052"/>
        <v>18444323.758328829</v>
      </c>
      <c r="AR1472" s="249">
        <f t="shared" si="1052"/>
        <v>29661548.731657073</v>
      </c>
      <c r="AS1472" s="249">
        <f t="shared" si="1052"/>
        <v>11144337.082434777</v>
      </c>
      <c r="AT1472" s="249">
        <f t="shared" si="1052"/>
        <v>0</v>
      </c>
      <c r="AU1472" s="249">
        <f t="shared" ref="AU1472:BV1472" si="1053">IFERROR((AU695/(AU689+AU695))*AU1214,0)</f>
        <v>13376788.29624987</v>
      </c>
      <c r="AV1472" s="249">
        <f t="shared" si="1053"/>
        <v>13145129.124948654</v>
      </c>
      <c r="AW1472" s="249">
        <f t="shared" si="1053"/>
        <v>15013945.505421923</v>
      </c>
      <c r="AX1472" s="249">
        <f t="shared" si="1053"/>
        <v>35346960.585773654</v>
      </c>
      <c r="AY1472" s="249">
        <f t="shared" si="1053"/>
        <v>0</v>
      </c>
      <c r="AZ1472" s="249">
        <f t="shared" si="1053"/>
        <v>2081513.8357612749</v>
      </c>
      <c r="BA1472" s="249">
        <f t="shared" si="1053"/>
        <v>6910059.1902781026</v>
      </c>
      <c r="BB1472" s="249">
        <f t="shared" si="1053"/>
        <v>3779770.6704613399</v>
      </c>
      <c r="BC1472" s="249">
        <f t="shared" si="1053"/>
        <v>14205562.024726616</v>
      </c>
      <c r="BD1472" s="249">
        <f t="shared" si="1053"/>
        <v>27806305.388346855</v>
      </c>
      <c r="BE1472" s="249">
        <f t="shared" si="1053"/>
        <v>10937497.195353286</v>
      </c>
      <c r="BF1472" s="249">
        <f t="shared" si="1053"/>
        <v>275559.28620826831</v>
      </c>
      <c r="BG1472" s="249">
        <f t="shared" si="1053"/>
        <v>12024540.112148626</v>
      </c>
      <c r="BH1472" s="249">
        <f t="shared" si="1053"/>
        <v>11854124.801508361</v>
      </c>
      <c r="BI1472" s="249">
        <f t="shared" si="1053"/>
        <v>15796171.691258512</v>
      </c>
      <c r="BJ1472" s="249">
        <f t="shared" si="1053"/>
        <v>32259205.991190728</v>
      </c>
      <c r="BK1472" s="249">
        <f t="shared" si="1053"/>
        <v>0</v>
      </c>
      <c r="BL1472" s="249">
        <f t="shared" si="1053"/>
        <v>2696858.4374015708</v>
      </c>
      <c r="BM1472" s="249">
        <f t="shared" si="1053"/>
        <v>6917766.9053768255</v>
      </c>
      <c r="BN1472" s="249">
        <f t="shared" si="1053"/>
        <v>3879508.7937981519</v>
      </c>
      <c r="BO1472" s="249">
        <f t="shared" si="1053"/>
        <v>14568230.84062878</v>
      </c>
      <c r="BP1472" s="249">
        <f t="shared" si="1053"/>
        <v>28155221.462555319</v>
      </c>
      <c r="BQ1472" s="249">
        <f t="shared" si="1053"/>
        <v>11434160.172455788</v>
      </c>
      <c r="BR1472" s="249">
        <f t="shared" si="1053"/>
        <v>740053.52546474652</v>
      </c>
      <c r="BS1472" s="249">
        <f t="shared" si="1053"/>
        <v>12414863.198817044</v>
      </c>
      <c r="BT1472" s="249">
        <f t="shared" si="1053"/>
        <v>11555658.901839552</v>
      </c>
      <c r="BU1472" s="249">
        <f t="shared" si="1053"/>
        <v>12355161.624648731</v>
      </c>
      <c r="BV1472" s="249">
        <f t="shared" si="1053"/>
        <v>27410618.667882569</v>
      </c>
      <c r="BW1472" s="224">
        <f t="shared" si="1017"/>
        <v>787543848.35371339</v>
      </c>
    </row>
    <row r="1473" spans="1:75" x14ac:dyDescent="0.25">
      <c r="A1473" s="346" t="s">
        <v>1095</v>
      </c>
      <c r="O1473" s="249">
        <f>O1214-(O1471+O1472)</f>
        <v>0</v>
      </c>
      <c r="P1473" s="249">
        <f t="shared" ref="P1473:BV1473" si="1054">P1214-(P1471+P1472)</f>
        <v>0</v>
      </c>
      <c r="Q1473" s="249">
        <f t="shared" si="1054"/>
        <v>0</v>
      </c>
      <c r="R1473" s="249">
        <f t="shared" si="1054"/>
        <v>0</v>
      </c>
      <c r="S1473" s="249">
        <f t="shared" si="1054"/>
        <v>0</v>
      </c>
      <c r="T1473" s="249">
        <f t="shared" si="1054"/>
        <v>0</v>
      </c>
      <c r="U1473" s="249">
        <f t="shared" si="1054"/>
        <v>0</v>
      </c>
      <c r="V1473" s="249">
        <f t="shared" si="1054"/>
        <v>0</v>
      </c>
      <c r="W1473" s="249">
        <f t="shared" si="1054"/>
        <v>0</v>
      </c>
      <c r="X1473" s="249">
        <f t="shared" si="1054"/>
        <v>0</v>
      </c>
      <c r="Y1473" s="249">
        <f t="shared" si="1054"/>
        <v>0</v>
      </c>
      <c r="Z1473" s="249">
        <f t="shared" si="1054"/>
        <v>0</v>
      </c>
      <c r="AA1473" s="249">
        <f t="shared" si="1054"/>
        <v>0</v>
      </c>
      <c r="AB1473" s="249">
        <f t="shared" si="1054"/>
        <v>0</v>
      </c>
      <c r="AC1473" s="249">
        <f t="shared" si="1054"/>
        <v>0</v>
      </c>
      <c r="AD1473" s="249">
        <f t="shared" si="1054"/>
        <v>0</v>
      </c>
      <c r="AE1473" s="249">
        <f t="shared" si="1054"/>
        <v>0</v>
      </c>
      <c r="AF1473" s="249">
        <f t="shared" si="1054"/>
        <v>0</v>
      </c>
      <c r="AG1473" s="249">
        <f t="shared" si="1054"/>
        <v>0</v>
      </c>
      <c r="AH1473" s="249">
        <f t="shared" si="1054"/>
        <v>0</v>
      </c>
      <c r="AI1473" s="249">
        <f t="shared" si="1054"/>
        <v>0</v>
      </c>
      <c r="AJ1473" s="249">
        <f t="shared" si="1054"/>
        <v>0</v>
      </c>
      <c r="AK1473" s="249">
        <f t="shared" si="1054"/>
        <v>0</v>
      </c>
      <c r="AL1473" s="249">
        <f t="shared" si="1054"/>
        <v>0</v>
      </c>
      <c r="AM1473" s="249">
        <f t="shared" si="1054"/>
        <v>0</v>
      </c>
      <c r="AN1473" s="249">
        <f t="shared" si="1054"/>
        <v>0</v>
      </c>
      <c r="AO1473" s="249">
        <f t="shared" si="1054"/>
        <v>0</v>
      </c>
      <c r="AP1473" s="249">
        <f t="shared" si="1054"/>
        <v>0</v>
      </c>
      <c r="AQ1473" s="249">
        <f t="shared" si="1054"/>
        <v>0</v>
      </c>
      <c r="AR1473" s="249">
        <f t="shared" si="1054"/>
        <v>0</v>
      </c>
      <c r="AS1473" s="249">
        <f t="shared" si="1054"/>
        <v>0</v>
      </c>
      <c r="AT1473" s="249">
        <f t="shared" si="1054"/>
        <v>0</v>
      </c>
      <c r="AU1473" s="249">
        <f t="shared" si="1054"/>
        <v>0</v>
      </c>
      <c r="AV1473" s="249">
        <f t="shared" si="1054"/>
        <v>0</v>
      </c>
      <c r="AW1473" s="249">
        <f t="shared" si="1054"/>
        <v>0</v>
      </c>
      <c r="AX1473" s="249">
        <f t="shared" si="1054"/>
        <v>0</v>
      </c>
      <c r="AY1473" s="249">
        <f t="shared" si="1054"/>
        <v>0</v>
      </c>
      <c r="AZ1473" s="249">
        <f t="shared" si="1054"/>
        <v>0</v>
      </c>
      <c r="BA1473" s="249">
        <f t="shared" si="1054"/>
        <v>0</v>
      </c>
      <c r="BB1473" s="249">
        <f t="shared" si="1054"/>
        <v>0</v>
      </c>
      <c r="BC1473" s="249">
        <f t="shared" si="1054"/>
        <v>0</v>
      </c>
      <c r="BD1473" s="249">
        <f t="shared" si="1054"/>
        <v>0</v>
      </c>
      <c r="BE1473" s="249">
        <f t="shared" si="1054"/>
        <v>0</v>
      </c>
      <c r="BF1473" s="249">
        <f t="shared" si="1054"/>
        <v>0</v>
      </c>
      <c r="BG1473" s="249">
        <f t="shared" si="1054"/>
        <v>0</v>
      </c>
      <c r="BH1473" s="249">
        <f t="shared" si="1054"/>
        <v>0</v>
      </c>
      <c r="BI1473" s="249">
        <f t="shared" si="1054"/>
        <v>0</v>
      </c>
      <c r="BJ1473" s="249">
        <f t="shared" si="1054"/>
        <v>0</v>
      </c>
      <c r="BK1473" s="249">
        <f t="shared" si="1054"/>
        <v>0</v>
      </c>
      <c r="BL1473" s="249">
        <f t="shared" si="1054"/>
        <v>0</v>
      </c>
      <c r="BM1473" s="249">
        <f t="shared" si="1054"/>
        <v>0</v>
      </c>
      <c r="BN1473" s="249">
        <f t="shared" si="1054"/>
        <v>0</v>
      </c>
      <c r="BO1473" s="249">
        <f t="shared" si="1054"/>
        <v>0</v>
      </c>
      <c r="BP1473" s="249">
        <f t="shared" si="1054"/>
        <v>0</v>
      </c>
      <c r="BQ1473" s="249">
        <f t="shared" si="1054"/>
        <v>0</v>
      </c>
      <c r="BR1473" s="249">
        <f t="shared" si="1054"/>
        <v>0</v>
      </c>
      <c r="BS1473" s="249">
        <f t="shared" si="1054"/>
        <v>0</v>
      </c>
      <c r="BT1473" s="249">
        <f t="shared" si="1054"/>
        <v>0</v>
      </c>
      <c r="BU1473" s="249">
        <f t="shared" si="1054"/>
        <v>0</v>
      </c>
      <c r="BV1473" s="249">
        <f t="shared" si="1054"/>
        <v>0</v>
      </c>
      <c r="BW1473" s="224">
        <f t="shared" si="1017"/>
        <v>0</v>
      </c>
    </row>
    <row r="1474" spans="1:75" ht="16.5" thickBot="1" x14ac:dyDescent="0.3">
      <c r="BW1474" s="224">
        <f t="shared" si="1017"/>
        <v>0</v>
      </c>
    </row>
    <row r="1475" spans="1:75" ht="16.5" thickBot="1" x14ac:dyDescent="0.3">
      <c r="A1475" s="387" t="s">
        <v>165</v>
      </c>
      <c r="BW1475" s="224">
        <f t="shared" si="1017"/>
        <v>0</v>
      </c>
    </row>
    <row r="1476" spans="1:75" x14ac:dyDescent="0.25">
      <c r="A1476" s="792" t="s">
        <v>1098</v>
      </c>
      <c r="O1476" s="249">
        <f t="shared" ref="O1476:AT1476" si="1055">IFERROR((O690/(O690+O696))*O1229,0)</f>
        <v>0</v>
      </c>
      <c r="P1476" s="249">
        <f t="shared" si="1055"/>
        <v>0</v>
      </c>
      <c r="Q1476" s="249">
        <f t="shared" si="1055"/>
        <v>0</v>
      </c>
      <c r="R1476" s="249">
        <f t="shared" si="1055"/>
        <v>2935207.5640414823</v>
      </c>
      <c r="S1476" s="249">
        <f t="shared" si="1055"/>
        <v>10797296.463893119</v>
      </c>
      <c r="T1476" s="249">
        <f t="shared" si="1055"/>
        <v>10764243.584948404</v>
      </c>
      <c r="U1476" s="249">
        <f t="shared" si="1055"/>
        <v>11782008.975387849</v>
      </c>
      <c r="V1476" s="249">
        <f t="shared" si="1055"/>
        <v>4441081.5220167162</v>
      </c>
      <c r="W1476" s="249">
        <f t="shared" si="1055"/>
        <v>8691733.1911943555</v>
      </c>
      <c r="X1476" s="249">
        <f t="shared" si="1055"/>
        <v>9909980.2314948477</v>
      </c>
      <c r="Y1476" s="249">
        <f t="shared" si="1055"/>
        <v>8693969.6129457224</v>
      </c>
      <c r="Z1476" s="249">
        <f t="shared" si="1055"/>
        <v>12064108.568939293</v>
      </c>
      <c r="AA1476" s="249">
        <f t="shared" si="1055"/>
        <v>5503093.8964085979</v>
      </c>
      <c r="AB1476" s="249">
        <f t="shared" si="1055"/>
        <v>3415740.5069256197</v>
      </c>
      <c r="AC1476" s="249">
        <f t="shared" si="1055"/>
        <v>5699739.6564337406</v>
      </c>
      <c r="AD1476" s="249">
        <f t="shared" si="1055"/>
        <v>3226197.1807565265</v>
      </c>
      <c r="AE1476" s="249">
        <f t="shared" si="1055"/>
        <v>9590944.9662453718</v>
      </c>
      <c r="AF1476" s="249">
        <f t="shared" si="1055"/>
        <v>10789875.720243677</v>
      </c>
      <c r="AG1476" s="249">
        <f t="shared" si="1055"/>
        <v>11398328.805201422</v>
      </c>
      <c r="AH1476" s="249">
        <f t="shared" si="1055"/>
        <v>4023311.9197342969</v>
      </c>
      <c r="AI1476" s="249">
        <f t="shared" si="1055"/>
        <v>7321667.3722702507</v>
      </c>
      <c r="AJ1476" s="249">
        <f t="shared" si="1055"/>
        <v>8644727.6504673921</v>
      </c>
      <c r="AK1476" s="249">
        <f t="shared" si="1055"/>
        <v>11496326.147770211</v>
      </c>
      <c r="AL1476" s="249">
        <f t="shared" si="1055"/>
        <v>22554470.702052683</v>
      </c>
      <c r="AM1476" s="249">
        <f t="shared" si="1055"/>
        <v>2379017.9282889799</v>
      </c>
      <c r="AN1476" s="249">
        <f t="shared" si="1055"/>
        <v>4458125.8413079754</v>
      </c>
      <c r="AO1476" s="249">
        <f t="shared" si="1055"/>
        <v>7399872.6064879596</v>
      </c>
      <c r="AP1476" s="249">
        <f t="shared" si="1055"/>
        <v>4202515.2621920165</v>
      </c>
      <c r="AQ1476" s="249">
        <f t="shared" si="1055"/>
        <v>12261109.31857826</v>
      </c>
      <c r="AR1476" s="249">
        <f t="shared" si="1055"/>
        <v>8997870.2140657008</v>
      </c>
      <c r="AS1476" s="249">
        <f t="shared" si="1055"/>
        <v>9028908.2029634174</v>
      </c>
      <c r="AT1476" s="249">
        <f t="shared" si="1055"/>
        <v>3211256.0860371012</v>
      </c>
      <c r="AU1476" s="249">
        <f t="shared" ref="AU1476:BV1476" si="1056">IFERROR((AU690/(AU690+AU696))*AU1229,0)</f>
        <v>6982989.561602843</v>
      </c>
      <c r="AV1476" s="249">
        <f t="shared" si="1056"/>
        <v>7520383.2298819236</v>
      </c>
      <c r="AW1476" s="249">
        <f t="shared" si="1056"/>
        <v>7169427.6863921238</v>
      </c>
      <c r="AX1476" s="249">
        <f t="shared" si="1056"/>
        <v>15000165.608148118</v>
      </c>
      <c r="AY1476" s="249">
        <f t="shared" si="1056"/>
        <v>0</v>
      </c>
      <c r="AZ1476" s="249">
        <f t="shared" si="1056"/>
        <v>0</v>
      </c>
      <c r="BA1476" s="249">
        <f t="shared" si="1056"/>
        <v>0</v>
      </c>
      <c r="BB1476" s="249">
        <f t="shared" si="1056"/>
        <v>643799.16727411631</v>
      </c>
      <c r="BC1476" s="249">
        <f t="shared" si="1056"/>
        <v>3261884.7358897114</v>
      </c>
      <c r="BD1476" s="249">
        <f t="shared" si="1056"/>
        <v>3034101.920213365</v>
      </c>
      <c r="BE1476" s="249">
        <f t="shared" si="1056"/>
        <v>3192616.8268856383</v>
      </c>
      <c r="BF1476" s="249">
        <f t="shared" si="1056"/>
        <v>1030969.7848161175</v>
      </c>
      <c r="BG1476" s="249">
        <f t="shared" si="1056"/>
        <v>2234021.2880977155</v>
      </c>
      <c r="BH1476" s="249">
        <f t="shared" si="1056"/>
        <v>2404431.9729507877</v>
      </c>
      <c r="BI1476" s="249">
        <f t="shared" si="1056"/>
        <v>2827849.2430737531</v>
      </c>
      <c r="BJ1476" s="249">
        <f t="shared" si="1056"/>
        <v>5105831.2840666343</v>
      </c>
      <c r="BK1476" s="249">
        <f t="shared" si="1056"/>
        <v>4273010.2608816074</v>
      </c>
      <c r="BL1476" s="249">
        <f t="shared" si="1056"/>
        <v>1930840.9010340956</v>
      </c>
      <c r="BM1476" s="249">
        <f t="shared" si="1056"/>
        <v>3340723.256696614</v>
      </c>
      <c r="BN1476" s="249">
        <f t="shared" si="1056"/>
        <v>1849410.6577032886</v>
      </c>
      <c r="BO1476" s="249">
        <f t="shared" si="1056"/>
        <v>6336249.6473614005</v>
      </c>
      <c r="BP1476" s="249">
        <f t="shared" si="1056"/>
        <v>5750392.4022638341</v>
      </c>
      <c r="BQ1476" s="249">
        <f t="shared" si="1056"/>
        <v>5902559.2832548385</v>
      </c>
      <c r="BR1476" s="249">
        <f t="shared" si="1056"/>
        <v>1978487.1279053984</v>
      </c>
      <c r="BS1476" s="249">
        <f t="shared" si="1056"/>
        <v>4430293.1699594948</v>
      </c>
      <c r="BT1476" s="249">
        <f t="shared" si="1056"/>
        <v>4428461.9944456462</v>
      </c>
      <c r="BU1476" s="249">
        <f t="shared" si="1056"/>
        <v>4188903.8940783422</v>
      </c>
      <c r="BV1476" s="249">
        <f t="shared" si="1056"/>
        <v>8388437.8619312933</v>
      </c>
      <c r="BW1476" s="224">
        <f t="shared" si="1017"/>
        <v>348888972.46610165</v>
      </c>
    </row>
    <row r="1477" spans="1:75" x14ac:dyDescent="0.25">
      <c r="A1477" s="793" t="s">
        <v>1099</v>
      </c>
      <c r="O1477" s="249">
        <f t="shared" ref="O1477:AT1477" si="1057">IFERROR((O696/(O690+O696))*O1229,0)</f>
        <v>0</v>
      </c>
      <c r="P1477" s="249">
        <f t="shared" si="1057"/>
        <v>2469892.5117565016</v>
      </c>
      <c r="Q1477" s="249">
        <f t="shared" si="1057"/>
        <v>9262305.0819240604</v>
      </c>
      <c r="R1477" s="249">
        <f t="shared" si="1057"/>
        <v>5140834.0941164419</v>
      </c>
      <c r="S1477" s="249">
        <f t="shared" si="1057"/>
        <v>21968243.170102075</v>
      </c>
      <c r="T1477" s="249">
        <f t="shared" si="1057"/>
        <v>45092336.485339083</v>
      </c>
      <c r="U1477" s="249">
        <f t="shared" si="1057"/>
        <v>18844059.622397456</v>
      </c>
      <c r="V1477" s="249">
        <f t="shared" si="1057"/>
        <v>913960.33100365044</v>
      </c>
      <c r="W1477" s="249">
        <f t="shared" si="1057"/>
        <v>20820053.832807649</v>
      </c>
      <c r="X1477" s="249">
        <f t="shared" si="1057"/>
        <v>22114242.869720943</v>
      </c>
      <c r="Y1477" s="249">
        <f t="shared" si="1057"/>
        <v>22211574.603679433</v>
      </c>
      <c r="Z1477" s="249">
        <f t="shared" si="1057"/>
        <v>35646355.743286736</v>
      </c>
      <c r="AA1477" s="249">
        <f t="shared" si="1057"/>
        <v>0</v>
      </c>
      <c r="AB1477" s="249">
        <f t="shared" si="1057"/>
        <v>416954.85944496316</v>
      </c>
      <c r="AC1477" s="249">
        <f t="shared" si="1057"/>
        <v>6410635.9328228068</v>
      </c>
      <c r="AD1477" s="249">
        <f t="shared" si="1057"/>
        <v>3463735.1292534382</v>
      </c>
      <c r="AE1477" s="249">
        <f t="shared" si="1057"/>
        <v>12673500.716582149</v>
      </c>
      <c r="AF1477" s="249">
        <f t="shared" si="1057"/>
        <v>29782829.679312609</v>
      </c>
      <c r="AG1477" s="249">
        <f t="shared" si="1057"/>
        <v>11488585.743496854</v>
      </c>
      <c r="AH1477" s="249">
        <f t="shared" si="1057"/>
        <v>58004.744619142642</v>
      </c>
      <c r="AI1477" s="249">
        <f t="shared" si="1057"/>
        <v>11489595.287798462</v>
      </c>
      <c r="AJ1477" s="249">
        <f t="shared" si="1057"/>
        <v>12558778.666082859</v>
      </c>
      <c r="AK1477" s="249">
        <f t="shared" si="1057"/>
        <v>19160188.814837541</v>
      </c>
      <c r="AL1477" s="249">
        <f t="shared" si="1057"/>
        <v>43339026.929031931</v>
      </c>
      <c r="AM1477" s="249">
        <f t="shared" si="1057"/>
        <v>1342281.4409904231</v>
      </c>
      <c r="AN1477" s="249">
        <f t="shared" si="1057"/>
        <v>4359909.1954100756</v>
      </c>
      <c r="AO1477" s="249">
        <f t="shared" si="1057"/>
        <v>9621383.1567613147</v>
      </c>
      <c r="AP1477" s="249">
        <f t="shared" si="1057"/>
        <v>5173686.6921998179</v>
      </c>
      <c r="AQ1477" s="249">
        <f t="shared" si="1057"/>
        <v>18837813.526768632</v>
      </c>
      <c r="AR1477" s="249">
        <f t="shared" si="1057"/>
        <v>28828703.739860639</v>
      </c>
      <c r="AS1477" s="249">
        <f t="shared" si="1057"/>
        <v>10477184.812366156</v>
      </c>
      <c r="AT1477" s="249">
        <f t="shared" si="1057"/>
        <v>0</v>
      </c>
      <c r="AU1477" s="249">
        <f t="shared" ref="AU1477:BV1477" si="1058">IFERROR((AU696/(AU690+AU696))*AU1229,0)</f>
        <v>12679640.607012751</v>
      </c>
      <c r="AV1477" s="249">
        <f t="shared" si="1058"/>
        <v>12647778.583158961</v>
      </c>
      <c r="AW1477" s="249">
        <f t="shared" si="1058"/>
        <v>13842429.97534975</v>
      </c>
      <c r="AX1477" s="249">
        <f t="shared" si="1058"/>
        <v>33497644.886475731</v>
      </c>
      <c r="AY1477" s="249">
        <f t="shared" si="1058"/>
        <v>0</v>
      </c>
      <c r="AZ1477" s="249">
        <f t="shared" si="1058"/>
        <v>2194415.15087874</v>
      </c>
      <c r="BA1477" s="249">
        <f t="shared" si="1058"/>
        <v>7284860.8162478833</v>
      </c>
      <c r="BB1477" s="249">
        <f t="shared" si="1058"/>
        <v>3984785.4400996272</v>
      </c>
      <c r="BC1477" s="249">
        <f t="shared" si="1058"/>
        <v>14946978.019007802</v>
      </c>
      <c r="BD1477" s="249">
        <f t="shared" si="1058"/>
        <v>29574068.939044818</v>
      </c>
      <c r="BE1477" s="249">
        <f t="shared" si="1058"/>
        <v>11632839.802282639</v>
      </c>
      <c r="BF1477" s="249">
        <f t="shared" si="1058"/>
        <v>293077.74669455329</v>
      </c>
      <c r="BG1477" s="249">
        <f t="shared" si="1058"/>
        <v>12413269.26941085</v>
      </c>
      <c r="BH1477" s="249">
        <f t="shared" si="1058"/>
        <v>12454779.218620222</v>
      </c>
      <c r="BI1477" s="249">
        <f t="shared" si="1058"/>
        <v>16746145.732679583</v>
      </c>
      <c r="BJ1477" s="249">
        <f t="shared" si="1058"/>
        <v>34140683.504921772</v>
      </c>
      <c r="BK1477" s="249">
        <f t="shared" si="1058"/>
        <v>0</v>
      </c>
      <c r="BL1477" s="249">
        <f t="shared" si="1058"/>
        <v>2800034.6908660172</v>
      </c>
      <c r="BM1477" s="249">
        <f t="shared" si="1058"/>
        <v>7182426.4298585085</v>
      </c>
      <c r="BN1477" s="249">
        <f t="shared" si="1058"/>
        <v>4027930.8159092325</v>
      </c>
      <c r="BO1477" s="249">
        <f t="shared" si="1058"/>
        <v>15320092.876849627</v>
      </c>
      <c r="BP1477" s="249">
        <f t="shared" si="1058"/>
        <v>29365738.271724708</v>
      </c>
      <c r="BQ1477" s="249">
        <f t="shared" si="1058"/>
        <v>11752961.852261137</v>
      </c>
      <c r="BR1477" s="249">
        <f t="shared" si="1058"/>
        <v>760687.33708760364</v>
      </c>
      <c r="BS1477" s="249">
        <f t="shared" si="1058"/>
        <v>12968299.530234355</v>
      </c>
      <c r="BT1477" s="249">
        <f t="shared" si="1058"/>
        <v>12168459.566287352</v>
      </c>
      <c r="BU1477" s="249">
        <f t="shared" si="1058"/>
        <v>13125015.521229075</v>
      </c>
      <c r="BV1477" s="249">
        <f t="shared" si="1058"/>
        <v>29593035.201080695</v>
      </c>
      <c r="BW1477" s="224">
        <f t="shared" si="1017"/>
        <v>791364737.19904792</v>
      </c>
    </row>
    <row r="1478" spans="1:75" x14ac:dyDescent="0.25">
      <c r="A1478" s="346" t="s">
        <v>1095</v>
      </c>
      <c r="O1478" s="249">
        <f>O1229-(O1476+O1477)</f>
        <v>0</v>
      </c>
      <c r="P1478" s="249">
        <f t="shared" ref="P1478:BV1478" si="1059">P1229-(P1476+P1477)</f>
        <v>0</v>
      </c>
      <c r="Q1478" s="249">
        <f t="shared" si="1059"/>
        <v>0</v>
      </c>
      <c r="R1478" s="249">
        <f t="shared" si="1059"/>
        <v>0</v>
      </c>
      <c r="S1478" s="249">
        <f t="shared" si="1059"/>
        <v>0</v>
      </c>
      <c r="T1478" s="249">
        <f t="shared" si="1059"/>
        <v>0</v>
      </c>
      <c r="U1478" s="249">
        <f t="shared" si="1059"/>
        <v>0</v>
      </c>
      <c r="V1478" s="249">
        <f t="shared" si="1059"/>
        <v>0</v>
      </c>
      <c r="W1478" s="249">
        <f t="shared" si="1059"/>
        <v>0</v>
      </c>
      <c r="X1478" s="249">
        <f t="shared" si="1059"/>
        <v>0</v>
      </c>
      <c r="Y1478" s="249">
        <f t="shared" si="1059"/>
        <v>0</v>
      </c>
      <c r="Z1478" s="249">
        <f t="shared" si="1059"/>
        <v>0</v>
      </c>
      <c r="AA1478" s="249">
        <f t="shared" si="1059"/>
        <v>0</v>
      </c>
      <c r="AB1478" s="249">
        <f t="shared" si="1059"/>
        <v>0</v>
      </c>
      <c r="AC1478" s="249">
        <f t="shared" si="1059"/>
        <v>0</v>
      </c>
      <c r="AD1478" s="249">
        <f t="shared" si="1059"/>
        <v>0</v>
      </c>
      <c r="AE1478" s="249">
        <f t="shared" si="1059"/>
        <v>0</v>
      </c>
      <c r="AF1478" s="249">
        <f t="shared" si="1059"/>
        <v>0</v>
      </c>
      <c r="AG1478" s="249">
        <f t="shared" si="1059"/>
        <v>0</v>
      </c>
      <c r="AH1478" s="249">
        <f t="shared" si="1059"/>
        <v>0</v>
      </c>
      <c r="AI1478" s="249">
        <f t="shared" si="1059"/>
        <v>0</v>
      </c>
      <c r="AJ1478" s="249">
        <f t="shared" si="1059"/>
        <v>0</v>
      </c>
      <c r="AK1478" s="249">
        <f t="shared" si="1059"/>
        <v>0</v>
      </c>
      <c r="AL1478" s="249">
        <f t="shared" si="1059"/>
        <v>0</v>
      </c>
      <c r="AM1478" s="249">
        <f t="shared" si="1059"/>
        <v>0</v>
      </c>
      <c r="AN1478" s="249">
        <f t="shared" si="1059"/>
        <v>0</v>
      </c>
      <c r="AO1478" s="249">
        <f t="shared" si="1059"/>
        <v>0</v>
      </c>
      <c r="AP1478" s="249">
        <f t="shared" si="1059"/>
        <v>0</v>
      </c>
      <c r="AQ1478" s="249">
        <f t="shared" si="1059"/>
        <v>0</v>
      </c>
      <c r="AR1478" s="249">
        <f t="shared" si="1059"/>
        <v>0</v>
      </c>
      <c r="AS1478" s="249">
        <f t="shared" si="1059"/>
        <v>0</v>
      </c>
      <c r="AT1478" s="249">
        <f t="shared" si="1059"/>
        <v>0</v>
      </c>
      <c r="AU1478" s="249">
        <f t="shared" si="1059"/>
        <v>0</v>
      </c>
      <c r="AV1478" s="249">
        <f t="shared" si="1059"/>
        <v>0</v>
      </c>
      <c r="AW1478" s="249">
        <f t="shared" si="1059"/>
        <v>0</v>
      </c>
      <c r="AX1478" s="249">
        <f t="shared" si="1059"/>
        <v>0</v>
      </c>
      <c r="AY1478" s="249">
        <f t="shared" si="1059"/>
        <v>0</v>
      </c>
      <c r="AZ1478" s="249">
        <f t="shared" si="1059"/>
        <v>0</v>
      </c>
      <c r="BA1478" s="249">
        <f t="shared" si="1059"/>
        <v>0</v>
      </c>
      <c r="BB1478" s="249">
        <f t="shared" si="1059"/>
        <v>0</v>
      </c>
      <c r="BC1478" s="249">
        <f t="shared" si="1059"/>
        <v>0</v>
      </c>
      <c r="BD1478" s="249">
        <f t="shared" si="1059"/>
        <v>0</v>
      </c>
      <c r="BE1478" s="249">
        <f t="shared" si="1059"/>
        <v>0</v>
      </c>
      <c r="BF1478" s="249">
        <f t="shared" si="1059"/>
        <v>0</v>
      </c>
      <c r="BG1478" s="249">
        <f t="shared" si="1059"/>
        <v>0</v>
      </c>
      <c r="BH1478" s="249">
        <f t="shared" si="1059"/>
        <v>0</v>
      </c>
      <c r="BI1478" s="249">
        <f t="shared" si="1059"/>
        <v>0</v>
      </c>
      <c r="BJ1478" s="249">
        <f t="shared" si="1059"/>
        <v>0</v>
      </c>
      <c r="BK1478" s="249">
        <f t="shared" si="1059"/>
        <v>0</v>
      </c>
      <c r="BL1478" s="249">
        <f t="shared" si="1059"/>
        <v>0</v>
      </c>
      <c r="BM1478" s="249">
        <f t="shared" si="1059"/>
        <v>0</v>
      </c>
      <c r="BN1478" s="249">
        <f t="shared" si="1059"/>
        <v>0</v>
      </c>
      <c r="BO1478" s="249">
        <f t="shared" si="1059"/>
        <v>0</v>
      </c>
      <c r="BP1478" s="249">
        <f t="shared" si="1059"/>
        <v>0</v>
      </c>
      <c r="BQ1478" s="249">
        <f t="shared" si="1059"/>
        <v>0</v>
      </c>
      <c r="BR1478" s="249">
        <f t="shared" si="1059"/>
        <v>0</v>
      </c>
      <c r="BS1478" s="249">
        <f t="shared" si="1059"/>
        <v>0</v>
      </c>
      <c r="BT1478" s="249">
        <f t="shared" si="1059"/>
        <v>0</v>
      </c>
      <c r="BU1478" s="249">
        <f t="shared" si="1059"/>
        <v>0</v>
      </c>
      <c r="BV1478" s="249">
        <f t="shared" si="1059"/>
        <v>0</v>
      </c>
      <c r="BW1478" s="224">
        <f t="shared" si="1017"/>
        <v>0</v>
      </c>
    </row>
    <row r="1479" spans="1:75" ht="16.5" thickBot="1" x14ac:dyDescent="0.3">
      <c r="BW1479" s="224">
        <f t="shared" si="1017"/>
        <v>0</v>
      </c>
    </row>
    <row r="1480" spans="1:75" ht="16.5" thickBot="1" x14ac:dyDescent="0.3">
      <c r="A1480" s="384" t="s">
        <v>168</v>
      </c>
      <c r="BW1480" s="224">
        <f t="shared" si="1017"/>
        <v>0</v>
      </c>
    </row>
    <row r="1481" spans="1:75" x14ac:dyDescent="0.25">
      <c r="A1481" s="793" t="s">
        <v>1100</v>
      </c>
      <c r="O1481" s="249">
        <f t="shared" ref="O1481:AT1481" si="1060">IFERROR((O693/(O693))*O1244,0)</f>
        <v>0</v>
      </c>
      <c r="P1481" s="249">
        <f t="shared" si="1060"/>
        <v>4416887.4553391701</v>
      </c>
      <c r="Q1481" s="249">
        <f t="shared" si="1060"/>
        <v>16587530.896045217</v>
      </c>
      <c r="R1481" s="249">
        <f t="shared" si="1060"/>
        <v>9206535.9123201296</v>
      </c>
      <c r="S1481" s="249">
        <f t="shared" si="1060"/>
        <v>35567443.112877063</v>
      </c>
      <c r="T1481" s="249">
        <f t="shared" si="1060"/>
        <v>82461052.582688123</v>
      </c>
      <c r="U1481" s="249">
        <f t="shared" si="1060"/>
        <v>33263077.93530355</v>
      </c>
      <c r="V1481" s="249">
        <f t="shared" si="1060"/>
        <v>1613300.6543779145</v>
      </c>
      <c r="W1481" s="249">
        <f t="shared" si="1060"/>
        <v>38863586.177606992</v>
      </c>
      <c r="X1481" s="249">
        <f t="shared" si="1060"/>
        <v>38697556.451312669</v>
      </c>
      <c r="Y1481" s="249">
        <f t="shared" si="1060"/>
        <v>49704164.598588057</v>
      </c>
      <c r="Z1481" s="249">
        <f t="shared" si="1060"/>
        <v>111374719.26574597</v>
      </c>
      <c r="AA1481" s="249">
        <f t="shared" si="1060"/>
        <v>0</v>
      </c>
      <c r="AB1481" s="249">
        <f t="shared" si="1060"/>
        <v>1302748.3300566296</v>
      </c>
      <c r="AC1481" s="249">
        <f t="shared" si="1060"/>
        <v>20029614.877742663</v>
      </c>
      <c r="AD1481" s="249">
        <f t="shared" si="1060"/>
        <v>10822215.050809408</v>
      </c>
      <c r="AE1481" s="249">
        <f t="shared" si="1060"/>
        <v>41571405.693158634</v>
      </c>
      <c r="AF1481" s="249">
        <f t="shared" si="1060"/>
        <v>69896653.162464336</v>
      </c>
      <c r="AG1481" s="249">
        <f t="shared" si="1060"/>
        <v>26916643.590853505</v>
      </c>
      <c r="AH1481" s="249">
        <f t="shared" si="1060"/>
        <v>135899.49819330155</v>
      </c>
      <c r="AI1481" s="249">
        <f t="shared" si="1060"/>
        <v>32675434.273126755</v>
      </c>
      <c r="AJ1481" s="249">
        <f t="shared" si="1060"/>
        <v>30835170.496389344</v>
      </c>
      <c r="AK1481" s="249">
        <f t="shared" si="1060"/>
        <v>41108417.042410336</v>
      </c>
      <c r="AL1481" s="249">
        <f t="shared" si="1060"/>
        <v>99184856.298730195</v>
      </c>
      <c r="AM1481" s="249">
        <f t="shared" si="1060"/>
        <v>3135978.2469933163</v>
      </c>
      <c r="AN1481" s="249">
        <f t="shared" si="1060"/>
        <v>10186075.720143767</v>
      </c>
      <c r="AO1481" s="249">
        <f t="shared" si="1060"/>
        <v>22478481.31113857</v>
      </c>
      <c r="AP1481" s="249">
        <f t="shared" si="1060"/>
        <v>12087307.794053897</v>
      </c>
      <c r="AQ1481" s="249">
        <f t="shared" si="1060"/>
        <v>46416007.313126594</v>
      </c>
      <c r="AR1481" s="249">
        <f t="shared" si="1060"/>
        <v>92085313.247053638</v>
      </c>
      <c r="AS1481" s="249">
        <f t="shared" si="1060"/>
        <v>35179776.587525211</v>
      </c>
      <c r="AT1481" s="249">
        <f t="shared" si="1060"/>
        <v>0</v>
      </c>
      <c r="AU1481" s="249">
        <f t="shared" ref="AU1481:BV1481" si="1061">IFERROR((AU693/(AU693))*AU1244,0)</f>
        <v>42938004.691184044</v>
      </c>
      <c r="AV1481" s="249">
        <f t="shared" si="1061"/>
        <v>38947651.104843073</v>
      </c>
      <c r="AW1481" s="249">
        <f t="shared" si="1061"/>
        <v>56663863.859524772</v>
      </c>
      <c r="AX1481" s="249">
        <f t="shared" si="1061"/>
        <v>101790039.5778589</v>
      </c>
      <c r="AY1481" s="249">
        <f t="shared" si="1061"/>
        <v>0</v>
      </c>
      <c r="AZ1481" s="249">
        <f t="shared" si="1061"/>
        <v>6162733.5386747727</v>
      </c>
      <c r="BA1481" s="249">
        <f t="shared" si="1061"/>
        <v>20458597.389327504</v>
      </c>
      <c r="BB1481" s="249">
        <f t="shared" si="1061"/>
        <v>11190758.89823816</v>
      </c>
      <c r="BC1481" s="249">
        <f t="shared" si="1061"/>
        <v>42058376.947318941</v>
      </c>
      <c r="BD1481" s="249">
        <f t="shared" si="1061"/>
        <v>85349767.132531554</v>
      </c>
      <c r="BE1481" s="249">
        <f t="shared" si="1061"/>
        <v>33571983.965454802</v>
      </c>
      <c r="BF1481" s="249">
        <f t="shared" si="1061"/>
        <v>845812.50837224466</v>
      </c>
      <c r="BG1481" s="249">
        <f t="shared" si="1061"/>
        <v>39940475.966091782</v>
      </c>
      <c r="BH1481" s="249">
        <f t="shared" si="1061"/>
        <v>35518607.227539927</v>
      </c>
      <c r="BI1481" s="249">
        <f t="shared" si="1061"/>
        <v>44595016.021715365</v>
      </c>
      <c r="BJ1481" s="249">
        <f t="shared" si="1061"/>
        <v>94191437.067316592</v>
      </c>
      <c r="BK1481" s="249">
        <f t="shared" si="1061"/>
        <v>0</v>
      </c>
      <c r="BL1481" s="249">
        <f t="shared" si="1061"/>
        <v>7475545.1926914202</v>
      </c>
      <c r="BM1481" s="249">
        <f t="shared" si="1061"/>
        <v>19175674.338871177</v>
      </c>
      <c r="BN1481" s="249">
        <f t="shared" si="1061"/>
        <v>10753787.781840274</v>
      </c>
      <c r="BO1481" s="249">
        <f t="shared" si="1061"/>
        <v>38656889.969637215</v>
      </c>
      <c r="BP1481" s="249">
        <f t="shared" si="1061"/>
        <v>76090575.431139112</v>
      </c>
      <c r="BQ1481" s="249">
        <f t="shared" si="1061"/>
        <v>31246096.499047782</v>
      </c>
      <c r="BR1481" s="249">
        <f t="shared" si="1061"/>
        <v>2022342.1329041545</v>
      </c>
      <c r="BS1481" s="249">
        <f t="shared" si="1061"/>
        <v>35970008.216765411</v>
      </c>
      <c r="BT1481" s="249">
        <f t="shared" si="1061"/>
        <v>35665637.509069003</v>
      </c>
      <c r="BU1481" s="249">
        <f t="shared" si="1061"/>
        <v>45061315.663055211</v>
      </c>
      <c r="BV1481" s="249">
        <f t="shared" si="1061"/>
        <v>101013468.981775</v>
      </c>
      <c r="BW1481" s="224">
        <f t="shared" si="1017"/>
        <v>2075158321.1889634</v>
      </c>
    </row>
    <row r="1482" spans="1:75" x14ac:dyDescent="0.25">
      <c r="A1482" s="346" t="s">
        <v>1095</v>
      </c>
      <c r="O1482" s="249">
        <f>O1244-(O1481)</f>
        <v>0</v>
      </c>
      <c r="P1482" s="249">
        <f t="shared" ref="P1482:BV1482" si="1062">P1244-(P1481)</f>
        <v>0</v>
      </c>
      <c r="Q1482" s="249">
        <f t="shared" si="1062"/>
        <v>0</v>
      </c>
      <c r="R1482" s="249">
        <f t="shared" si="1062"/>
        <v>0</v>
      </c>
      <c r="S1482" s="249">
        <f t="shared" si="1062"/>
        <v>0</v>
      </c>
      <c r="T1482" s="249">
        <f t="shared" si="1062"/>
        <v>0</v>
      </c>
      <c r="U1482" s="249">
        <f t="shared" si="1062"/>
        <v>0</v>
      </c>
      <c r="V1482" s="249">
        <f t="shared" si="1062"/>
        <v>0</v>
      </c>
      <c r="W1482" s="249">
        <f t="shared" si="1062"/>
        <v>0</v>
      </c>
      <c r="X1482" s="249">
        <f t="shared" si="1062"/>
        <v>0</v>
      </c>
      <c r="Y1482" s="249">
        <f t="shared" si="1062"/>
        <v>0</v>
      </c>
      <c r="Z1482" s="249">
        <f t="shared" si="1062"/>
        <v>0</v>
      </c>
      <c r="AA1482" s="249">
        <f t="shared" si="1062"/>
        <v>0</v>
      </c>
      <c r="AB1482" s="249">
        <f t="shared" si="1062"/>
        <v>0</v>
      </c>
      <c r="AC1482" s="249">
        <f t="shared" si="1062"/>
        <v>0</v>
      </c>
      <c r="AD1482" s="249">
        <f t="shared" si="1062"/>
        <v>0</v>
      </c>
      <c r="AE1482" s="249">
        <f t="shared" si="1062"/>
        <v>0</v>
      </c>
      <c r="AF1482" s="249">
        <f t="shared" si="1062"/>
        <v>0</v>
      </c>
      <c r="AG1482" s="249">
        <f t="shared" si="1062"/>
        <v>0</v>
      </c>
      <c r="AH1482" s="249">
        <f t="shared" si="1062"/>
        <v>0</v>
      </c>
      <c r="AI1482" s="249">
        <f t="shared" si="1062"/>
        <v>0</v>
      </c>
      <c r="AJ1482" s="249">
        <f t="shared" si="1062"/>
        <v>0</v>
      </c>
      <c r="AK1482" s="249">
        <f t="shared" si="1062"/>
        <v>0</v>
      </c>
      <c r="AL1482" s="249">
        <f t="shared" si="1062"/>
        <v>0</v>
      </c>
      <c r="AM1482" s="249">
        <f t="shared" si="1062"/>
        <v>0</v>
      </c>
      <c r="AN1482" s="249">
        <f t="shared" si="1062"/>
        <v>0</v>
      </c>
      <c r="AO1482" s="249">
        <f t="shared" si="1062"/>
        <v>0</v>
      </c>
      <c r="AP1482" s="249">
        <f t="shared" si="1062"/>
        <v>0</v>
      </c>
      <c r="AQ1482" s="249">
        <f t="shared" si="1062"/>
        <v>0</v>
      </c>
      <c r="AR1482" s="249">
        <f t="shared" si="1062"/>
        <v>0</v>
      </c>
      <c r="AS1482" s="249">
        <f t="shared" si="1062"/>
        <v>0</v>
      </c>
      <c r="AT1482" s="249">
        <f t="shared" si="1062"/>
        <v>0</v>
      </c>
      <c r="AU1482" s="249">
        <f t="shared" si="1062"/>
        <v>0</v>
      </c>
      <c r="AV1482" s="249">
        <f t="shared" si="1062"/>
        <v>0</v>
      </c>
      <c r="AW1482" s="249">
        <f t="shared" si="1062"/>
        <v>0</v>
      </c>
      <c r="AX1482" s="249">
        <f t="shared" si="1062"/>
        <v>0</v>
      </c>
      <c r="AY1482" s="249">
        <f t="shared" si="1062"/>
        <v>0</v>
      </c>
      <c r="AZ1482" s="249">
        <f t="shared" si="1062"/>
        <v>0</v>
      </c>
      <c r="BA1482" s="249">
        <f t="shared" si="1062"/>
        <v>0</v>
      </c>
      <c r="BB1482" s="249">
        <f t="shared" si="1062"/>
        <v>0</v>
      </c>
      <c r="BC1482" s="249">
        <f t="shared" si="1062"/>
        <v>0</v>
      </c>
      <c r="BD1482" s="249">
        <f t="shared" si="1062"/>
        <v>0</v>
      </c>
      <c r="BE1482" s="249">
        <f t="shared" si="1062"/>
        <v>0</v>
      </c>
      <c r="BF1482" s="249">
        <f t="shared" si="1062"/>
        <v>0</v>
      </c>
      <c r="BG1482" s="249">
        <f t="shared" si="1062"/>
        <v>0</v>
      </c>
      <c r="BH1482" s="249">
        <f t="shared" si="1062"/>
        <v>0</v>
      </c>
      <c r="BI1482" s="249">
        <f t="shared" si="1062"/>
        <v>0</v>
      </c>
      <c r="BJ1482" s="249">
        <f t="shared" si="1062"/>
        <v>0</v>
      </c>
      <c r="BK1482" s="249">
        <f t="shared" si="1062"/>
        <v>0</v>
      </c>
      <c r="BL1482" s="249">
        <f t="shared" si="1062"/>
        <v>0</v>
      </c>
      <c r="BM1482" s="249">
        <f t="shared" si="1062"/>
        <v>0</v>
      </c>
      <c r="BN1482" s="249">
        <f t="shared" si="1062"/>
        <v>0</v>
      </c>
      <c r="BO1482" s="249">
        <f t="shared" si="1062"/>
        <v>0</v>
      </c>
      <c r="BP1482" s="249">
        <f t="shared" si="1062"/>
        <v>0</v>
      </c>
      <c r="BQ1482" s="249">
        <f t="shared" si="1062"/>
        <v>0</v>
      </c>
      <c r="BR1482" s="249">
        <f t="shared" si="1062"/>
        <v>0</v>
      </c>
      <c r="BS1482" s="249">
        <f t="shared" si="1062"/>
        <v>0</v>
      </c>
      <c r="BT1482" s="249">
        <f t="shared" si="1062"/>
        <v>0</v>
      </c>
      <c r="BU1482" s="249">
        <f t="shared" si="1062"/>
        <v>0</v>
      </c>
      <c r="BV1482" s="249">
        <f t="shared" si="1062"/>
        <v>0</v>
      </c>
      <c r="BW1482" s="224">
        <f t="shared" si="1017"/>
        <v>0</v>
      </c>
    </row>
    <row r="1483" spans="1:75" ht="16.5" thickBot="1" x14ac:dyDescent="0.3">
      <c r="BW1483" s="224">
        <f t="shared" si="1017"/>
        <v>0</v>
      </c>
    </row>
    <row r="1484" spans="1:75" ht="16.5" thickBot="1" x14ac:dyDescent="0.3">
      <c r="A1484" s="379" t="s">
        <v>423</v>
      </c>
      <c r="BW1484" s="224">
        <f t="shared" si="1017"/>
        <v>0</v>
      </c>
    </row>
    <row r="1485" spans="1:75" ht="16.5" thickBot="1" x14ac:dyDescent="0.3">
      <c r="A1485" s="397" t="s">
        <v>161</v>
      </c>
      <c r="BW1485" s="224">
        <f t="shared" si="1017"/>
        <v>0</v>
      </c>
    </row>
    <row r="1486" spans="1:75" x14ac:dyDescent="0.25">
      <c r="A1486" s="792" t="s">
        <v>1091</v>
      </c>
      <c r="O1486" s="249">
        <f t="shared" ref="O1486:AT1486" si="1063">(O713/(O713))*O1260</f>
        <v>79230633.127231002</v>
      </c>
      <c r="P1486" s="249">
        <f t="shared" si="1063"/>
        <v>27773047.537596423</v>
      </c>
      <c r="Q1486" s="249">
        <f t="shared" si="1063"/>
        <v>27594173.82811939</v>
      </c>
      <c r="R1486" s="249">
        <f t="shared" si="1063"/>
        <v>14608812.845755959</v>
      </c>
      <c r="S1486" s="249">
        <f t="shared" si="1063"/>
        <v>55474816.58019048</v>
      </c>
      <c r="T1486" s="249">
        <f t="shared" si="1063"/>
        <v>57878813.649053827</v>
      </c>
      <c r="U1486" s="249">
        <f t="shared" si="1063"/>
        <v>46239169.275169991</v>
      </c>
      <c r="V1486" s="249">
        <f t="shared" si="1063"/>
        <v>17427338.55428753</v>
      </c>
      <c r="W1486" s="249">
        <f t="shared" si="1063"/>
        <v>42688878.326108806</v>
      </c>
      <c r="X1486" s="249">
        <f t="shared" si="1063"/>
        <v>51690765.477788351</v>
      </c>
      <c r="Y1486" s="249">
        <f t="shared" si="1063"/>
        <v>49367113.942227148</v>
      </c>
      <c r="Z1486" s="249">
        <f t="shared" si="1063"/>
        <v>116504438.39027622</v>
      </c>
      <c r="AA1486" s="249">
        <f t="shared" si="1063"/>
        <v>24095008.778747629</v>
      </c>
      <c r="AB1486" s="249">
        <f t="shared" si="1063"/>
        <v>33751296.720020726</v>
      </c>
      <c r="AC1486" s="249">
        <f t="shared" si="1063"/>
        <v>33521993.92847487</v>
      </c>
      <c r="AD1486" s="249">
        <f t="shared" si="1063"/>
        <v>17087319.624929789</v>
      </c>
      <c r="AE1486" s="249">
        <f t="shared" si="1063"/>
        <v>68306764.738238737</v>
      </c>
      <c r="AF1486" s="249">
        <f t="shared" si="1063"/>
        <v>61700050.741727747</v>
      </c>
      <c r="AG1486" s="249">
        <f t="shared" si="1063"/>
        <v>46457471.315424688</v>
      </c>
      <c r="AH1486" s="249">
        <f t="shared" si="1063"/>
        <v>16347805.927559778</v>
      </c>
      <c r="AI1486" s="249">
        <f t="shared" si="1063"/>
        <v>39346261.455755211</v>
      </c>
      <c r="AJ1486" s="249">
        <f t="shared" si="1063"/>
        <v>46279694.673636697</v>
      </c>
      <c r="AK1486" s="249">
        <f t="shared" si="1063"/>
        <v>51266853.623499699</v>
      </c>
      <c r="AL1486" s="249">
        <f t="shared" si="1063"/>
        <v>115390318.65584096</v>
      </c>
      <c r="AM1486" s="249">
        <f t="shared" si="1063"/>
        <v>21345289.468609292</v>
      </c>
      <c r="AN1486" s="249">
        <f t="shared" si="1063"/>
        <v>32425995.232014973</v>
      </c>
      <c r="AO1486" s="249">
        <f t="shared" si="1063"/>
        <v>33694767.323111475</v>
      </c>
      <c r="AP1486" s="249">
        <f t="shared" si="1063"/>
        <v>17459272.020173576</v>
      </c>
      <c r="AQ1486" s="249">
        <f t="shared" si="1063"/>
        <v>75816841.855927765</v>
      </c>
      <c r="AR1486" s="249">
        <f t="shared" si="1063"/>
        <v>84364930.684125245</v>
      </c>
      <c r="AS1486" s="249">
        <f t="shared" si="1063"/>
        <v>64705403.345725462</v>
      </c>
      <c r="AT1486" s="249">
        <f t="shared" si="1063"/>
        <v>22958416.240148749</v>
      </c>
      <c r="AU1486" s="249">
        <f t="shared" ref="AU1486:BV1486" si="1064">(AU713/(AU713))*AU1260</f>
        <v>54480704.320752956</v>
      </c>
      <c r="AV1486" s="249">
        <f t="shared" si="1064"/>
        <v>53990545.270854548</v>
      </c>
      <c r="AW1486" s="249">
        <f t="shared" si="1064"/>
        <v>69617218.546277881</v>
      </c>
      <c r="AX1486" s="249">
        <f t="shared" si="1064"/>
        <v>131406454.53900966</v>
      </c>
      <c r="AY1486" s="249">
        <f t="shared" si="1064"/>
        <v>48258192.552651219</v>
      </c>
      <c r="AZ1486" s="249">
        <f t="shared" si="1064"/>
        <v>40019481.552812055</v>
      </c>
      <c r="BA1486" s="249">
        <f t="shared" si="1064"/>
        <v>46644855.827464715</v>
      </c>
      <c r="BB1486" s="249">
        <f t="shared" si="1064"/>
        <v>23451143.012016602</v>
      </c>
      <c r="BC1486" s="249">
        <f t="shared" si="1064"/>
        <v>104190389.06840341</v>
      </c>
      <c r="BD1486" s="249">
        <f t="shared" si="1064"/>
        <v>103179456.50471736</v>
      </c>
      <c r="BE1486" s="249">
        <f t="shared" si="1064"/>
        <v>82391501.109598145</v>
      </c>
      <c r="BF1486" s="249">
        <f t="shared" si="1064"/>
        <v>26426192.776579261</v>
      </c>
      <c r="BG1486" s="249">
        <f t="shared" si="1064"/>
        <v>62771770.292430691</v>
      </c>
      <c r="BH1486" s="249">
        <f t="shared" si="1064"/>
        <v>64394836.23305621</v>
      </c>
      <c r="BI1486" s="249">
        <f t="shared" si="1064"/>
        <v>65583966.810572863</v>
      </c>
      <c r="BJ1486" s="249">
        <f t="shared" si="1064"/>
        <v>157943094.36964667</v>
      </c>
      <c r="BK1486" s="249">
        <f t="shared" si="1064"/>
        <v>13323370.310774352</v>
      </c>
      <c r="BL1486" s="249">
        <f t="shared" si="1064"/>
        <v>40449772.819516465</v>
      </c>
      <c r="BM1486" s="249">
        <f t="shared" si="1064"/>
        <v>45007459.26596304</v>
      </c>
      <c r="BN1486" s="249">
        <f t="shared" si="1064"/>
        <v>22937314.371835843</v>
      </c>
      <c r="BO1486" s="249">
        <f t="shared" si="1064"/>
        <v>88591420.625292718</v>
      </c>
      <c r="BP1486" s="249">
        <f t="shared" si="1064"/>
        <v>91544165.745001316</v>
      </c>
      <c r="BQ1486" s="249">
        <f t="shared" si="1064"/>
        <v>73524051.460716262</v>
      </c>
      <c r="BR1486" s="249">
        <f t="shared" si="1064"/>
        <v>24523717.365691002</v>
      </c>
      <c r="BS1486" s="249">
        <f t="shared" si="1064"/>
        <v>64709372.089516722</v>
      </c>
      <c r="BT1486" s="249">
        <f t="shared" si="1064"/>
        <v>83027393.465424508</v>
      </c>
      <c r="BU1486" s="249">
        <f t="shared" si="1064"/>
        <v>87150991.991050616</v>
      </c>
      <c r="BV1486" s="249">
        <f t="shared" si="1064"/>
        <v>197855362.14416954</v>
      </c>
      <c r="BW1486" s="224">
        <f t="shared" si="1017"/>
        <v>3460193952.3292952</v>
      </c>
    </row>
    <row r="1487" spans="1:75" x14ac:dyDescent="0.25">
      <c r="A1487" s="346" t="s">
        <v>1092</v>
      </c>
      <c r="O1487" s="249">
        <f>O1260-(O1486)</f>
        <v>0</v>
      </c>
      <c r="P1487" s="249">
        <f t="shared" ref="P1487:BV1487" si="1065">P1260-(P1486)</f>
        <v>0</v>
      </c>
      <c r="Q1487" s="249">
        <f t="shared" si="1065"/>
        <v>0</v>
      </c>
      <c r="R1487" s="249">
        <f t="shared" si="1065"/>
        <v>0</v>
      </c>
      <c r="S1487" s="249">
        <f t="shared" si="1065"/>
        <v>0</v>
      </c>
      <c r="T1487" s="249">
        <f t="shared" si="1065"/>
        <v>0</v>
      </c>
      <c r="U1487" s="249">
        <f t="shared" si="1065"/>
        <v>0</v>
      </c>
      <c r="V1487" s="249">
        <f t="shared" si="1065"/>
        <v>0</v>
      </c>
      <c r="W1487" s="249">
        <f t="shared" si="1065"/>
        <v>0</v>
      </c>
      <c r="X1487" s="249">
        <f t="shared" si="1065"/>
        <v>0</v>
      </c>
      <c r="Y1487" s="249">
        <f t="shared" si="1065"/>
        <v>0</v>
      </c>
      <c r="Z1487" s="249">
        <f t="shared" si="1065"/>
        <v>0</v>
      </c>
      <c r="AA1487" s="249">
        <f t="shared" si="1065"/>
        <v>0</v>
      </c>
      <c r="AB1487" s="249">
        <f t="shared" si="1065"/>
        <v>0</v>
      </c>
      <c r="AC1487" s="249">
        <f t="shared" si="1065"/>
        <v>0</v>
      </c>
      <c r="AD1487" s="249">
        <f t="shared" si="1065"/>
        <v>0</v>
      </c>
      <c r="AE1487" s="249">
        <f t="shared" si="1065"/>
        <v>0</v>
      </c>
      <c r="AF1487" s="249">
        <f t="shared" si="1065"/>
        <v>0</v>
      </c>
      <c r="AG1487" s="249">
        <f t="shared" si="1065"/>
        <v>0</v>
      </c>
      <c r="AH1487" s="249">
        <f t="shared" si="1065"/>
        <v>0</v>
      </c>
      <c r="AI1487" s="249">
        <f t="shared" si="1065"/>
        <v>0</v>
      </c>
      <c r="AJ1487" s="249">
        <f t="shared" si="1065"/>
        <v>0</v>
      </c>
      <c r="AK1487" s="249">
        <f t="shared" si="1065"/>
        <v>0</v>
      </c>
      <c r="AL1487" s="249">
        <f t="shared" si="1065"/>
        <v>0</v>
      </c>
      <c r="AM1487" s="249">
        <f t="shared" si="1065"/>
        <v>0</v>
      </c>
      <c r="AN1487" s="249">
        <f t="shared" si="1065"/>
        <v>0</v>
      </c>
      <c r="AO1487" s="249">
        <f t="shared" si="1065"/>
        <v>0</v>
      </c>
      <c r="AP1487" s="249">
        <f t="shared" si="1065"/>
        <v>0</v>
      </c>
      <c r="AQ1487" s="249">
        <f t="shared" si="1065"/>
        <v>0</v>
      </c>
      <c r="AR1487" s="249">
        <f t="shared" si="1065"/>
        <v>0</v>
      </c>
      <c r="AS1487" s="249">
        <f t="shared" si="1065"/>
        <v>0</v>
      </c>
      <c r="AT1487" s="249">
        <f t="shared" si="1065"/>
        <v>0</v>
      </c>
      <c r="AU1487" s="249">
        <f t="shared" si="1065"/>
        <v>0</v>
      </c>
      <c r="AV1487" s="249">
        <f t="shared" si="1065"/>
        <v>0</v>
      </c>
      <c r="AW1487" s="249">
        <f t="shared" si="1065"/>
        <v>0</v>
      </c>
      <c r="AX1487" s="249">
        <f t="shared" si="1065"/>
        <v>0</v>
      </c>
      <c r="AY1487" s="249">
        <f t="shared" si="1065"/>
        <v>0</v>
      </c>
      <c r="AZ1487" s="249">
        <f t="shared" si="1065"/>
        <v>0</v>
      </c>
      <c r="BA1487" s="249">
        <f t="shared" si="1065"/>
        <v>0</v>
      </c>
      <c r="BB1487" s="249">
        <f t="shared" si="1065"/>
        <v>0</v>
      </c>
      <c r="BC1487" s="249">
        <f t="shared" si="1065"/>
        <v>0</v>
      </c>
      <c r="BD1487" s="249">
        <f t="shared" si="1065"/>
        <v>0</v>
      </c>
      <c r="BE1487" s="249">
        <f t="shared" si="1065"/>
        <v>0</v>
      </c>
      <c r="BF1487" s="249">
        <f t="shared" si="1065"/>
        <v>0</v>
      </c>
      <c r="BG1487" s="249">
        <f t="shared" si="1065"/>
        <v>0</v>
      </c>
      <c r="BH1487" s="249">
        <f t="shared" si="1065"/>
        <v>0</v>
      </c>
      <c r="BI1487" s="249">
        <f t="shared" si="1065"/>
        <v>0</v>
      </c>
      <c r="BJ1487" s="249">
        <f t="shared" si="1065"/>
        <v>0</v>
      </c>
      <c r="BK1487" s="249">
        <f t="shared" si="1065"/>
        <v>0</v>
      </c>
      <c r="BL1487" s="249">
        <f t="shared" si="1065"/>
        <v>0</v>
      </c>
      <c r="BM1487" s="249">
        <f t="shared" si="1065"/>
        <v>0</v>
      </c>
      <c r="BN1487" s="249">
        <f t="shared" si="1065"/>
        <v>0</v>
      </c>
      <c r="BO1487" s="249">
        <f t="shared" si="1065"/>
        <v>0</v>
      </c>
      <c r="BP1487" s="249">
        <f t="shared" si="1065"/>
        <v>0</v>
      </c>
      <c r="BQ1487" s="249">
        <f t="shared" si="1065"/>
        <v>0</v>
      </c>
      <c r="BR1487" s="249">
        <f t="shared" si="1065"/>
        <v>0</v>
      </c>
      <c r="BS1487" s="249">
        <f t="shared" si="1065"/>
        <v>0</v>
      </c>
      <c r="BT1487" s="249">
        <f t="shared" si="1065"/>
        <v>0</v>
      </c>
      <c r="BU1487" s="249">
        <f t="shared" si="1065"/>
        <v>0</v>
      </c>
      <c r="BV1487" s="249">
        <f t="shared" si="1065"/>
        <v>0</v>
      </c>
      <c r="BW1487" s="224">
        <f t="shared" si="1017"/>
        <v>0</v>
      </c>
    </row>
    <row r="1488" spans="1:75" ht="16.5" thickBot="1" x14ac:dyDescent="0.3">
      <c r="BW1488" s="224">
        <f t="shared" ref="BW1488:BW1553" si="1066">SUM(C1488:BV1488)</f>
        <v>0</v>
      </c>
    </row>
    <row r="1489" spans="1:75" ht="16.5" thickBot="1" x14ac:dyDescent="0.3">
      <c r="A1489" s="385" t="s">
        <v>163</v>
      </c>
      <c r="BW1489" s="224">
        <f t="shared" si="1066"/>
        <v>0</v>
      </c>
    </row>
    <row r="1490" spans="1:75" x14ac:dyDescent="0.25">
      <c r="A1490" s="792" t="s">
        <v>1093</v>
      </c>
      <c r="O1490" s="249">
        <f t="shared" ref="O1490:AT1490" si="1067">(O714/(O714))*O1275</f>
        <v>114631017.55174886</v>
      </c>
      <c r="P1490" s="249">
        <f t="shared" si="1067"/>
        <v>40182093.391016625</v>
      </c>
      <c r="Q1490" s="249">
        <f t="shared" si="1067"/>
        <v>39888207.845681317</v>
      </c>
      <c r="R1490" s="249">
        <f t="shared" si="1067"/>
        <v>20982883.300060418</v>
      </c>
      <c r="S1490" s="249">
        <f t="shared" si="1067"/>
        <v>68848509.020959511</v>
      </c>
      <c r="T1490" s="249">
        <f t="shared" si="1067"/>
        <v>69169735.861172721</v>
      </c>
      <c r="U1490" s="249">
        <f t="shared" si="1067"/>
        <v>65805255.967650622</v>
      </c>
      <c r="V1490" s="249">
        <f t="shared" si="1067"/>
        <v>24801710.159953583</v>
      </c>
      <c r="W1490" s="249">
        <f t="shared" si="1067"/>
        <v>49055443.56995286</v>
      </c>
      <c r="X1490" s="249">
        <f t="shared" si="1067"/>
        <v>63492938.759701215</v>
      </c>
      <c r="Y1490" s="249">
        <f t="shared" si="1067"/>
        <v>69514077.746868253</v>
      </c>
      <c r="Z1490" s="249">
        <f t="shared" si="1067"/>
        <v>153374166.13756329</v>
      </c>
      <c r="AA1490" s="249">
        <f t="shared" si="1067"/>
        <v>24300255.586562566</v>
      </c>
      <c r="AB1490" s="249">
        <f t="shared" si="1067"/>
        <v>34038798.001925588</v>
      </c>
      <c r="AC1490" s="249">
        <f t="shared" si="1067"/>
        <v>33807541.95664075</v>
      </c>
      <c r="AD1490" s="249">
        <f t="shared" si="1067"/>
        <v>17232873.330235917</v>
      </c>
      <c r="AE1490" s="249">
        <f t="shared" si="1067"/>
        <v>56965418.874967635</v>
      </c>
      <c r="AF1490" s="249">
        <f t="shared" si="1067"/>
        <v>52608390.88318672</v>
      </c>
      <c r="AG1490" s="249">
        <f t="shared" si="1067"/>
        <v>48634819.877526768</v>
      </c>
      <c r="AH1490" s="249">
        <f t="shared" si="1067"/>
        <v>17113987.786409207</v>
      </c>
      <c r="AI1490" s="249">
        <f t="shared" si="1067"/>
        <v>47626354.941868588</v>
      </c>
      <c r="AJ1490" s="249">
        <f t="shared" si="1067"/>
        <v>52709096.425737485</v>
      </c>
      <c r="AK1490" s="249">
        <f t="shared" si="1067"/>
        <v>57434248.555633254</v>
      </c>
      <c r="AL1490" s="249">
        <f t="shared" si="1067"/>
        <v>126606618.30712713</v>
      </c>
      <c r="AM1490" s="249">
        <f t="shared" si="1067"/>
        <v>27872693.813237097</v>
      </c>
      <c r="AN1490" s="249">
        <f t="shared" si="1067"/>
        <v>42341887.095069915</v>
      </c>
      <c r="AO1490" s="249">
        <f t="shared" si="1067"/>
        <v>41815257.896715507</v>
      </c>
      <c r="AP1490" s="249">
        <f t="shared" si="1067"/>
        <v>21666983.339330293</v>
      </c>
      <c r="AQ1490" s="249">
        <f t="shared" si="1067"/>
        <v>102460862.22015531</v>
      </c>
      <c r="AR1490" s="249">
        <f t="shared" si="1067"/>
        <v>116630323.25249992</v>
      </c>
      <c r="AS1490" s="249">
        <f t="shared" si="1067"/>
        <v>76879271.036426768</v>
      </c>
      <c r="AT1490" s="249">
        <f t="shared" si="1067"/>
        <v>27277881.188110985</v>
      </c>
      <c r="AU1490" s="249">
        <f t="shared" ref="AU1490:BV1490" si="1068">(AU714/(AU714))*AU1275</f>
        <v>61494018.405276261</v>
      </c>
      <c r="AV1490" s="249">
        <f t="shared" si="1068"/>
        <v>59243672.578794725</v>
      </c>
      <c r="AW1490" s="249">
        <f t="shared" si="1068"/>
        <v>65838499.24899032</v>
      </c>
      <c r="AX1490" s="249">
        <f t="shared" si="1068"/>
        <v>126252007.61904995</v>
      </c>
      <c r="AY1490" s="249">
        <f t="shared" si="1068"/>
        <v>34075431.072092101</v>
      </c>
      <c r="AZ1490" s="249">
        <f t="shared" si="1068"/>
        <v>28258022.380467098</v>
      </c>
      <c r="BA1490" s="249">
        <f t="shared" si="1068"/>
        <v>32407186.125693925</v>
      </c>
      <c r="BB1490" s="249">
        <f t="shared" si="1068"/>
        <v>16293019.733232953</v>
      </c>
      <c r="BC1490" s="249">
        <f t="shared" si="1068"/>
        <v>97597105.708317503</v>
      </c>
      <c r="BD1490" s="249">
        <f t="shared" si="1068"/>
        <v>101504839.95208718</v>
      </c>
      <c r="BE1490" s="249">
        <f t="shared" si="1068"/>
        <v>83779702.276072502</v>
      </c>
      <c r="BF1490" s="249">
        <f t="shared" si="1068"/>
        <v>26871443.453455806</v>
      </c>
      <c r="BG1490" s="249">
        <f t="shared" si="1068"/>
        <v>57940597.938219577</v>
      </c>
      <c r="BH1490" s="249">
        <f t="shared" si="1068"/>
        <v>58980002.468822166</v>
      </c>
      <c r="BI1490" s="249">
        <f t="shared" si="1068"/>
        <v>63689495.568699501</v>
      </c>
      <c r="BJ1490" s="249">
        <f t="shared" si="1068"/>
        <v>122261540.57816456</v>
      </c>
      <c r="BK1490" s="249">
        <f t="shared" si="1068"/>
        <v>10928927.234532084</v>
      </c>
      <c r="BL1490" s="249">
        <f t="shared" si="1068"/>
        <v>33180239.945770591</v>
      </c>
      <c r="BM1490" s="249">
        <f t="shared" si="1068"/>
        <v>36918830.285089374</v>
      </c>
      <c r="BN1490" s="249">
        <f t="shared" si="1068"/>
        <v>18815077.107228696</v>
      </c>
      <c r="BO1490" s="249">
        <f t="shared" si="1068"/>
        <v>96917306.288122401</v>
      </c>
      <c r="BP1490" s="249">
        <f t="shared" si="1068"/>
        <v>103637161.11716571</v>
      </c>
      <c r="BQ1490" s="249">
        <f t="shared" si="1068"/>
        <v>82810008.544673994</v>
      </c>
      <c r="BR1490" s="249">
        <f t="shared" si="1068"/>
        <v>27621019.302576087</v>
      </c>
      <c r="BS1490" s="249">
        <f t="shared" si="1068"/>
        <v>73718568.25332813</v>
      </c>
      <c r="BT1490" s="249">
        <f t="shared" si="1068"/>
        <v>89054029.142644525</v>
      </c>
      <c r="BU1490" s="249">
        <f t="shared" si="1068"/>
        <v>90167084.663815498</v>
      </c>
      <c r="BV1490" s="249">
        <f t="shared" si="1068"/>
        <v>165891113.31037965</v>
      </c>
      <c r="BW1490" s="224">
        <f t="shared" si="1066"/>
        <v>3671915553.9844584</v>
      </c>
    </row>
    <row r="1491" spans="1:75" x14ac:dyDescent="0.25">
      <c r="A1491" s="346" t="s">
        <v>1092</v>
      </c>
      <c r="O1491" s="249">
        <f>O1275-(O1490)</f>
        <v>0</v>
      </c>
      <c r="P1491" s="249">
        <f t="shared" ref="P1491:BV1491" si="1069">P1275-(P1490)</f>
        <v>0</v>
      </c>
      <c r="Q1491" s="249">
        <f t="shared" si="1069"/>
        <v>0</v>
      </c>
      <c r="R1491" s="249">
        <f t="shared" si="1069"/>
        <v>0</v>
      </c>
      <c r="S1491" s="249">
        <f t="shared" si="1069"/>
        <v>0</v>
      </c>
      <c r="T1491" s="249">
        <f t="shared" si="1069"/>
        <v>0</v>
      </c>
      <c r="U1491" s="249">
        <f t="shared" si="1069"/>
        <v>0</v>
      </c>
      <c r="V1491" s="249">
        <f t="shared" si="1069"/>
        <v>0</v>
      </c>
      <c r="W1491" s="249">
        <f t="shared" si="1069"/>
        <v>0</v>
      </c>
      <c r="X1491" s="249">
        <f t="shared" si="1069"/>
        <v>0</v>
      </c>
      <c r="Y1491" s="249">
        <f t="shared" si="1069"/>
        <v>0</v>
      </c>
      <c r="Z1491" s="249">
        <f t="shared" si="1069"/>
        <v>0</v>
      </c>
      <c r="AA1491" s="249">
        <f t="shared" si="1069"/>
        <v>0</v>
      </c>
      <c r="AB1491" s="249">
        <f t="shared" si="1069"/>
        <v>0</v>
      </c>
      <c r="AC1491" s="249">
        <f t="shared" si="1069"/>
        <v>0</v>
      </c>
      <c r="AD1491" s="249">
        <f t="shared" si="1069"/>
        <v>0</v>
      </c>
      <c r="AE1491" s="249">
        <f t="shared" si="1069"/>
        <v>0</v>
      </c>
      <c r="AF1491" s="249">
        <f t="shared" si="1069"/>
        <v>0</v>
      </c>
      <c r="AG1491" s="249">
        <f t="shared" si="1069"/>
        <v>0</v>
      </c>
      <c r="AH1491" s="249">
        <f t="shared" si="1069"/>
        <v>0</v>
      </c>
      <c r="AI1491" s="249">
        <f t="shared" si="1069"/>
        <v>0</v>
      </c>
      <c r="AJ1491" s="249">
        <f t="shared" si="1069"/>
        <v>0</v>
      </c>
      <c r="AK1491" s="249">
        <f t="shared" si="1069"/>
        <v>0</v>
      </c>
      <c r="AL1491" s="249">
        <f t="shared" si="1069"/>
        <v>0</v>
      </c>
      <c r="AM1491" s="249">
        <f t="shared" si="1069"/>
        <v>0</v>
      </c>
      <c r="AN1491" s="249">
        <f t="shared" si="1069"/>
        <v>0</v>
      </c>
      <c r="AO1491" s="249">
        <f t="shared" si="1069"/>
        <v>0</v>
      </c>
      <c r="AP1491" s="249">
        <f t="shared" si="1069"/>
        <v>0</v>
      </c>
      <c r="AQ1491" s="249">
        <f t="shared" si="1069"/>
        <v>0</v>
      </c>
      <c r="AR1491" s="249">
        <f t="shared" si="1069"/>
        <v>0</v>
      </c>
      <c r="AS1491" s="249">
        <f t="shared" si="1069"/>
        <v>0</v>
      </c>
      <c r="AT1491" s="249">
        <f t="shared" si="1069"/>
        <v>0</v>
      </c>
      <c r="AU1491" s="249">
        <f t="shared" si="1069"/>
        <v>0</v>
      </c>
      <c r="AV1491" s="249">
        <f t="shared" si="1069"/>
        <v>0</v>
      </c>
      <c r="AW1491" s="249">
        <f t="shared" si="1069"/>
        <v>0</v>
      </c>
      <c r="AX1491" s="249">
        <f t="shared" si="1069"/>
        <v>0</v>
      </c>
      <c r="AY1491" s="249">
        <f t="shared" si="1069"/>
        <v>0</v>
      </c>
      <c r="AZ1491" s="249">
        <f t="shared" si="1069"/>
        <v>0</v>
      </c>
      <c r="BA1491" s="249">
        <f t="shared" si="1069"/>
        <v>0</v>
      </c>
      <c r="BB1491" s="249">
        <f t="shared" si="1069"/>
        <v>0</v>
      </c>
      <c r="BC1491" s="249">
        <f t="shared" si="1069"/>
        <v>0</v>
      </c>
      <c r="BD1491" s="249">
        <f t="shared" si="1069"/>
        <v>0</v>
      </c>
      <c r="BE1491" s="249">
        <f t="shared" si="1069"/>
        <v>0</v>
      </c>
      <c r="BF1491" s="249">
        <f t="shared" si="1069"/>
        <v>0</v>
      </c>
      <c r="BG1491" s="249">
        <f t="shared" si="1069"/>
        <v>0</v>
      </c>
      <c r="BH1491" s="249">
        <f t="shared" si="1069"/>
        <v>0</v>
      </c>
      <c r="BI1491" s="249">
        <f t="shared" si="1069"/>
        <v>0</v>
      </c>
      <c r="BJ1491" s="249">
        <f t="shared" si="1069"/>
        <v>0</v>
      </c>
      <c r="BK1491" s="249">
        <f t="shared" si="1069"/>
        <v>0</v>
      </c>
      <c r="BL1491" s="249">
        <f t="shared" si="1069"/>
        <v>0</v>
      </c>
      <c r="BM1491" s="249">
        <f t="shared" si="1069"/>
        <v>0</v>
      </c>
      <c r="BN1491" s="249">
        <f t="shared" si="1069"/>
        <v>0</v>
      </c>
      <c r="BO1491" s="249">
        <f t="shared" si="1069"/>
        <v>0</v>
      </c>
      <c r="BP1491" s="249">
        <f t="shared" si="1069"/>
        <v>0</v>
      </c>
      <c r="BQ1491" s="249">
        <f t="shared" si="1069"/>
        <v>0</v>
      </c>
      <c r="BR1491" s="249">
        <f t="shared" si="1069"/>
        <v>0</v>
      </c>
      <c r="BS1491" s="249">
        <f t="shared" si="1069"/>
        <v>0</v>
      </c>
      <c r="BT1491" s="249">
        <f t="shared" si="1069"/>
        <v>0</v>
      </c>
      <c r="BU1491" s="249">
        <f t="shared" si="1069"/>
        <v>0</v>
      </c>
      <c r="BV1491" s="249">
        <f t="shared" si="1069"/>
        <v>0</v>
      </c>
      <c r="BW1491" s="224">
        <f t="shared" si="1066"/>
        <v>0</v>
      </c>
    </row>
    <row r="1492" spans="1:75" ht="16.5" thickBot="1" x14ac:dyDescent="0.3">
      <c r="BW1492" s="224">
        <f t="shared" si="1066"/>
        <v>0</v>
      </c>
    </row>
    <row r="1493" spans="1:75" ht="16.5" thickBot="1" x14ac:dyDescent="0.3">
      <c r="A1493" s="386" t="s">
        <v>164</v>
      </c>
      <c r="BW1493" s="224">
        <f t="shared" si="1066"/>
        <v>0</v>
      </c>
    </row>
    <row r="1494" spans="1:75" x14ac:dyDescent="0.25">
      <c r="A1494" s="792" t="s">
        <v>1096</v>
      </c>
      <c r="O1494" s="249">
        <f t="shared" ref="O1494:AT1494" si="1070">(O715/(O715))*O1290</f>
        <v>42891476.217089102</v>
      </c>
      <c r="P1494" s="249">
        <f t="shared" si="1070"/>
        <v>15034929.810821949</v>
      </c>
      <c r="Q1494" s="249">
        <f t="shared" si="1070"/>
        <v>14938096.589212108</v>
      </c>
      <c r="R1494" s="249">
        <f t="shared" si="1070"/>
        <v>7908475.8508422403</v>
      </c>
      <c r="S1494" s="249">
        <f t="shared" si="1070"/>
        <v>44853279.886545263</v>
      </c>
      <c r="T1494" s="249">
        <f t="shared" si="1070"/>
        <v>44343266.79183466</v>
      </c>
      <c r="U1494" s="249">
        <f t="shared" si="1070"/>
        <v>36569636.159136996</v>
      </c>
      <c r="V1494" s="249">
        <f t="shared" si="1070"/>
        <v>13782934.255582005</v>
      </c>
      <c r="W1494" s="249">
        <f t="shared" si="1070"/>
        <v>28280379.738893159</v>
      </c>
      <c r="X1494" s="249">
        <f t="shared" si="1070"/>
        <v>35657688.757498786</v>
      </c>
      <c r="Y1494" s="249">
        <f t="shared" si="1070"/>
        <v>30902715.226484802</v>
      </c>
      <c r="Z1494" s="249">
        <f t="shared" si="1070"/>
        <v>48449621.944548853</v>
      </c>
      <c r="AA1494" s="249">
        <f t="shared" si="1070"/>
        <v>9280210.2525316011</v>
      </c>
      <c r="AB1494" s="249">
        <f t="shared" si="1070"/>
        <v>12999336.615043659</v>
      </c>
      <c r="AC1494" s="249">
        <f t="shared" si="1070"/>
        <v>12911020.477183815</v>
      </c>
      <c r="AD1494" s="249">
        <f t="shared" si="1070"/>
        <v>6581193.650007044</v>
      </c>
      <c r="AE1494" s="249">
        <f t="shared" si="1070"/>
        <v>25452089.767490402</v>
      </c>
      <c r="AF1494" s="249">
        <f t="shared" si="1070"/>
        <v>31427075.361366924</v>
      </c>
      <c r="AG1494" s="249">
        <f t="shared" si="1070"/>
        <v>24869943.972279411</v>
      </c>
      <c r="AH1494" s="249">
        <f t="shared" si="1070"/>
        <v>8751423.7425384987</v>
      </c>
      <c r="AI1494" s="249">
        <f t="shared" si="1070"/>
        <v>17852240.868771095</v>
      </c>
      <c r="AJ1494" s="249">
        <f t="shared" si="1070"/>
        <v>24428700.475212824</v>
      </c>
      <c r="AK1494" s="249">
        <f t="shared" si="1070"/>
        <v>28652336.479022313</v>
      </c>
      <c r="AL1494" s="249">
        <f t="shared" si="1070"/>
        <v>65313247.282104574</v>
      </c>
      <c r="AM1494" s="249">
        <f t="shared" si="1070"/>
        <v>14018484.514927907</v>
      </c>
      <c r="AN1494" s="249">
        <f t="shared" si="1070"/>
        <v>21295720.196702685</v>
      </c>
      <c r="AO1494" s="249">
        <f t="shared" si="1070"/>
        <v>19926295.87025021</v>
      </c>
      <c r="AP1494" s="249">
        <f t="shared" si="1070"/>
        <v>10325004.372846154</v>
      </c>
      <c r="AQ1494" s="249">
        <f t="shared" si="1070"/>
        <v>44571328.011683702</v>
      </c>
      <c r="AR1494" s="249">
        <f t="shared" si="1070"/>
        <v>40889203.984957524</v>
      </c>
      <c r="AS1494" s="249">
        <f t="shared" si="1070"/>
        <v>29198390.339332942</v>
      </c>
      <c r="AT1494" s="249">
        <f t="shared" si="1070"/>
        <v>10360012.677318826</v>
      </c>
      <c r="AU1494" s="249">
        <f t="shared" ref="AU1494:BV1494" si="1071">(AU715/(AU715))*AU1290</f>
        <v>25240216.035558607</v>
      </c>
      <c r="AV1494" s="249">
        <f t="shared" si="1071"/>
        <v>30942913.644614875</v>
      </c>
      <c r="AW1494" s="249">
        <f t="shared" si="1071"/>
        <v>28795468.280386649</v>
      </c>
      <c r="AX1494" s="249">
        <f t="shared" si="1071"/>
        <v>64698571.419772573</v>
      </c>
      <c r="AY1494" s="249">
        <f t="shared" si="1071"/>
        <v>23115587.338414732</v>
      </c>
      <c r="AZ1494" s="249">
        <f t="shared" si="1071"/>
        <v>19169259.604217868</v>
      </c>
      <c r="BA1494" s="249">
        <f t="shared" si="1071"/>
        <v>20894836.689607665</v>
      </c>
      <c r="BB1494" s="249">
        <f t="shared" si="1071"/>
        <v>10505077.027855283</v>
      </c>
      <c r="BC1494" s="249">
        <f t="shared" si="1071"/>
        <v>45242903.683435701</v>
      </c>
      <c r="BD1494" s="249">
        <f t="shared" si="1071"/>
        <v>46153773.567522839</v>
      </c>
      <c r="BE1494" s="249">
        <f t="shared" si="1071"/>
        <v>35426525.000842512</v>
      </c>
      <c r="BF1494" s="249">
        <f t="shared" si="1071"/>
        <v>11362678.995631361</v>
      </c>
      <c r="BG1494" s="249">
        <f t="shared" si="1071"/>
        <v>28236207.078498587</v>
      </c>
      <c r="BH1494" s="249">
        <f t="shared" si="1071"/>
        <v>34647350.210913919</v>
      </c>
      <c r="BI1494" s="249">
        <f t="shared" si="1071"/>
        <v>37553888.677825153</v>
      </c>
      <c r="BJ1494" s="249">
        <f t="shared" si="1071"/>
        <v>75653973.644112185</v>
      </c>
      <c r="BK1494" s="249">
        <f t="shared" si="1071"/>
        <v>6097506.4560048692</v>
      </c>
      <c r="BL1494" s="249">
        <f t="shared" si="1071"/>
        <v>18512039.007988591</v>
      </c>
      <c r="BM1494" s="249">
        <f t="shared" si="1071"/>
        <v>20597886.799007371</v>
      </c>
      <c r="BN1494" s="249">
        <f t="shared" si="1071"/>
        <v>10497375.604172761</v>
      </c>
      <c r="BO1494" s="249">
        <f t="shared" si="1071"/>
        <v>45274010.02700045</v>
      </c>
      <c r="BP1494" s="249">
        <f t="shared" si="1071"/>
        <v>45861095.71058888</v>
      </c>
      <c r="BQ1494" s="249">
        <f t="shared" si="1071"/>
        <v>31918665.452826094</v>
      </c>
      <c r="BR1494" s="249">
        <f t="shared" si="1071"/>
        <v>10646371.01334632</v>
      </c>
      <c r="BS1494" s="249">
        <f t="shared" si="1071"/>
        <v>27705578.594734218</v>
      </c>
      <c r="BT1494" s="249">
        <f t="shared" si="1071"/>
        <v>31666661.927143231</v>
      </c>
      <c r="BU1494" s="249">
        <f t="shared" si="1071"/>
        <v>28608833.079128515</v>
      </c>
      <c r="BV1494" s="249">
        <f t="shared" si="1071"/>
        <v>62006495.857227728</v>
      </c>
      <c r="BW1494" s="224">
        <f t="shared" si="1066"/>
        <v>1699747510.5684421</v>
      </c>
    </row>
    <row r="1495" spans="1:75" x14ac:dyDescent="0.25">
      <c r="A1495" s="346" t="s">
        <v>1092</v>
      </c>
      <c r="O1495" s="249">
        <f>O1290-(O1494)</f>
        <v>0</v>
      </c>
      <c r="P1495" s="249">
        <f t="shared" ref="P1495:BV1495" si="1072">P1290-(P1494)</f>
        <v>0</v>
      </c>
      <c r="Q1495" s="249">
        <f t="shared" si="1072"/>
        <v>0</v>
      </c>
      <c r="R1495" s="249">
        <f t="shared" si="1072"/>
        <v>0</v>
      </c>
      <c r="S1495" s="249">
        <f t="shared" si="1072"/>
        <v>0</v>
      </c>
      <c r="T1495" s="249">
        <f t="shared" si="1072"/>
        <v>0</v>
      </c>
      <c r="U1495" s="249">
        <f t="shared" si="1072"/>
        <v>0</v>
      </c>
      <c r="V1495" s="249">
        <f t="shared" si="1072"/>
        <v>0</v>
      </c>
      <c r="W1495" s="249">
        <f t="shared" si="1072"/>
        <v>0</v>
      </c>
      <c r="X1495" s="249">
        <f t="shared" si="1072"/>
        <v>0</v>
      </c>
      <c r="Y1495" s="249">
        <f t="shared" si="1072"/>
        <v>0</v>
      </c>
      <c r="Z1495" s="249">
        <f t="shared" si="1072"/>
        <v>0</v>
      </c>
      <c r="AA1495" s="249">
        <f t="shared" si="1072"/>
        <v>0</v>
      </c>
      <c r="AB1495" s="249">
        <f t="shared" si="1072"/>
        <v>0</v>
      </c>
      <c r="AC1495" s="249">
        <f t="shared" si="1072"/>
        <v>0</v>
      </c>
      <c r="AD1495" s="249">
        <f t="shared" si="1072"/>
        <v>0</v>
      </c>
      <c r="AE1495" s="249">
        <f t="shared" si="1072"/>
        <v>0</v>
      </c>
      <c r="AF1495" s="249">
        <f t="shared" si="1072"/>
        <v>0</v>
      </c>
      <c r="AG1495" s="249">
        <f t="shared" si="1072"/>
        <v>0</v>
      </c>
      <c r="AH1495" s="249">
        <f t="shared" si="1072"/>
        <v>0</v>
      </c>
      <c r="AI1495" s="249">
        <f t="shared" si="1072"/>
        <v>0</v>
      </c>
      <c r="AJ1495" s="249">
        <f t="shared" si="1072"/>
        <v>0</v>
      </c>
      <c r="AK1495" s="249">
        <f t="shared" si="1072"/>
        <v>0</v>
      </c>
      <c r="AL1495" s="249">
        <f t="shared" si="1072"/>
        <v>0</v>
      </c>
      <c r="AM1495" s="249">
        <f t="shared" si="1072"/>
        <v>0</v>
      </c>
      <c r="AN1495" s="249">
        <f t="shared" si="1072"/>
        <v>0</v>
      </c>
      <c r="AO1495" s="249">
        <f t="shared" si="1072"/>
        <v>0</v>
      </c>
      <c r="AP1495" s="249">
        <f t="shared" si="1072"/>
        <v>0</v>
      </c>
      <c r="AQ1495" s="249">
        <f t="shared" si="1072"/>
        <v>0</v>
      </c>
      <c r="AR1495" s="249">
        <f t="shared" si="1072"/>
        <v>0</v>
      </c>
      <c r="AS1495" s="249">
        <f t="shared" si="1072"/>
        <v>0</v>
      </c>
      <c r="AT1495" s="249">
        <f t="shared" si="1072"/>
        <v>0</v>
      </c>
      <c r="AU1495" s="249">
        <f t="shared" si="1072"/>
        <v>0</v>
      </c>
      <c r="AV1495" s="249">
        <f t="shared" si="1072"/>
        <v>0</v>
      </c>
      <c r="AW1495" s="249">
        <f t="shared" si="1072"/>
        <v>0</v>
      </c>
      <c r="AX1495" s="249">
        <f t="shared" si="1072"/>
        <v>0</v>
      </c>
      <c r="AY1495" s="249">
        <f t="shared" si="1072"/>
        <v>0</v>
      </c>
      <c r="AZ1495" s="249">
        <f t="shared" si="1072"/>
        <v>0</v>
      </c>
      <c r="BA1495" s="249">
        <f t="shared" si="1072"/>
        <v>0</v>
      </c>
      <c r="BB1495" s="249">
        <f t="shared" si="1072"/>
        <v>0</v>
      </c>
      <c r="BC1495" s="249">
        <f t="shared" si="1072"/>
        <v>0</v>
      </c>
      <c r="BD1495" s="249">
        <f t="shared" si="1072"/>
        <v>0</v>
      </c>
      <c r="BE1495" s="249">
        <f t="shared" si="1072"/>
        <v>0</v>
      </c>
      <c r="BF1495" s="249">
        <f t="shared" si="1072"/>
        <v>0</v>
      </c>
      <c r="BG1495" s="249">
        <f t="shared" si="1072"/>
        <v>0</v>
      </c>
      <c r="BH1495" s="249">
        <f t="shared" si="1072"/>
        <v>0</v>
      </c>
      <c r="BI1495" s="249">
        <f t="shared" si="1072"/>
        <v>0</v>
      </c>
      <c r="BJ1495" s="249">
        <f t="shared" si="1072"/>
        <v>0</v>
      </c>
      <c r="BK1495" s="249">
        <f t="shared" si="1072"/>
        <v>0</v>
      </c>
      <c r="BL1495" s="249">
        <f t="shared" si="1072"/>
        <v>0</v>
      </c>
      <c r="BM1495" s="249">
        <f t="shared" si="1072"/>
        <v>0</v>
      </c>
      <c r="BN1495" s="249">
        <f t="shared" si="1072"/>
        <v>0</v>
      </c>
      <c r="BO1495" s="249">
        <f t="shared" si="1072"/>
        <v>0</v>
      </c>
      <c r="BP1495" s="249">
        <f t="shared" si="1072"/>
        <v>0</v>
      </c>
      <c r="BQ1495" s="249">
        <f t="shared" si="1072"/>
        <v>0</v>
      </c>
      <c r="BR1495" s="249">
        <f t="shared" si="1072"/>
        <v>0</v>
      </c>
      <c r="BS1495" s="249">
        <f t="shared" si="1072"/>
        <v>0</v>
      </c>
      <c r="BT1495" s="249">
        <f t="shared" si="1072"/>
        <v>0</v>
      </c>
      <c r="BU1495" s="249">
        <f t="shared" si="1072"/>
        <v>0</v>
      </c>
      <c r="BV1495" s="249">
        <f t="shared" si="1072"/>
        <v>0</v>
      </c>
      <c r="BW1495" s="224">
        <f t="shared" si="1066"/>
        <v>0</v>
      </c>
    </row>
    <row r="1496" spans="1:75" ht="16.5" thickBot="1" x14ac:dyDescent="0.3">
      <c r="BW1496" s="224">
        <f t="shared" si="1066"/>
        <v>0</v>
      </c>
    </row>
    <row r="1497" spans="1:75" ht="16.5" thickBot="1" x14ac:dyDescent="0.3">
      <c r="A1497" s="387" t="s">
        <v>165</v>
      </c>
      <c r="BW1497" s="224">
        <f t="shared" si="1066"/>
        <v>0</v>
      </c>
    </row>
    <row r="1498" spans="1:75" x14ac:dyDescent="0.25">
      <c r="A1498" s="792" t="s">
        <v>1098</v>
      </c>
      <c r="O1498" s="249">
        <f t="shared" ref="O1498:AT1498" si="1073">(O716/(O716))*O1305</f>
        <v>41954034.503240071</v>
      </c>
      <c r="P1498" s="249">
        <f t="shared" si="1073"/>
        <v>14706324.418502966</v>
      </c>
      <c r="Q1498" s="249">
        <f t="shared" si="1073"/>
        <v>16844540.039769448</v>
      </c>
      <c r="R1498" s="249">
        <f t="shared" si="1073"/>
        <v>8647562.2012730278</v>
      </c>
      <c r="S1498" s="249">
        <f t="shared" si="1073"/>
        <v>45153938.40054778</v>
      </c>
      <c r="T1498" s="249">
        <f t="shared" si="1073"/>
        <v>43510141.580473199</v>
      </c>
      <c r="U1498" s="249">
        <f t="shared" si="1073"/>
        <v>36413369.512552299</v>
      </c>
      <c r="V1498" s="249">
        <f t="shared" si="1073"/>
        <v>13724038.047076002</v>
      </c>
      <c r="W1498" s="249">
        <f t="shared" si="1073"/>
        <v>26716582.01469579</v>
      </c>
      <c r="X1498" s="249">
        <f t="shared" si="1073"/>
        <v>34361033.027966008</v>
      </c>
      <c r="Y1498" s="249">
        <f t="shared" si="1073"/>
        <v>28134354.541190971</v>
      </c>
      <c r="Z1498" s="249">
        <f t="shared" si="1073"/>
        <v>42348601.227437496</v>
      </c>
      <c r="AA1498" s="249">
        <f t="shared" si="1073"/>
        <v>9817115.146192668</v>
      </c>
      <c r="AB1498" s="249">
        <f t="shared" si="1073"/>
        <v>13751410.894940548</v>
      </c>
      <c r="AC1498" s="249">
        <f t="shared" si="1073"/>
        <v>14430278.214002373</v>
      </c>
      <c r="AD1498" s="249">
        <f t="shared" si="1073"/>
        <v>7681722.7250046469</v>
      </c>
      <c r="AE1498" s="249">
        <f t="shared" si="1073"/>
        <v>27384791.34755116</v>
      </c>
      <c r="AF1498" s="249">
        <f t="shared" si="1073"/>
        <v>34008398.684848279</v>
      </c>
      <c r="AG1498" s="249">
        <f t="shared" si="1073"/>
        <v>26788856.924917977</v>
      </c>
      <c r="AH1498" s="249">
        <f t="shared" si="1073"/>
        <v>9426665.32701106</v>
      </c>
      <c r="AI1498" s="249">
        <f t="shared" si="1073"/>
        <v>18736248.608917207</v>
      </c>
      <c r="AJ1498" s="249">
        <f t="shared" si="1073"/>
        <v>26244905.711215887</v>
      </c>
      <c r="AK1498" s="249">
        <f t="shared" si="1073"/>
        <v>30898919.242494024</v>
      </c>
      <c r="AL1498" s="249">
        <f t="shared" si="1073"/>
        <v>69191749.262812942</v>
      </c>
      <c r="AM1498" s="249">
        <f t="shared" si="1073"/>
        <v>13496671.791822441</v>
      </c>
      <c r="AN1498" s="249">
        <f t="shared" si="1073"/>
        <v>20503025.541691996</v>
      </c>
      <c r="AO1498" s="249">
        <f t="shared" si="1073"/>
        <v>16721418.781992378</v>
      </c>
      <c r="AP1498" s="249">
        <f t="shared" si="1073"/>
        <v>8642640.3969494514</v>
      </c>
      <c r="AQ1498" s="249">
        <f t="shared" si="1073"/>
        <v>40285688.64670644</v>
      </c>
      <c r="AR1498" s="249">
        <f t="shared" si="1073"/>
        <v>35657681.863021694</v>
      </c>
      <c r="AS1498" s="249">
        <f t="shared" si="1073"/>
        <v>24202243.457299914</v>
      </c>
      <c r="AT1498" s="249">
        <f t="shared" si="1073"/>
        <v>8587307.2495855987</v>
      </c>
      <c r="AU1498" s="249">
        <f t="shared" ref="AU1498:BV1498" si="1074">(AU716/(AU716))*AU1305</f>
        <v>21478548.041261017</v>
      </c>
      <c r="AV1498" s="249">
        <f t="shared" si="1074"/>
        <v>26772693.80324671</v>
      </c>
      <c r="AW1498" s="249">
        <f t="shared" si="1074"/>
        <v>23907741.905428454</v>
      </c>
      <c r="AX1498" s="249">
        <f t="shared" si="1074"/>
        <v>54971120.776151806</v>
      </c>
      <c r="AY1498" s="249">
        <f t="shared" si="1074"/>
        <v>14920493.304461759</v>
      </c>
      <c r="AZ1498" s="249">
        <f t="shared" si="1074"/>
        <v>12373244.312979536</v>
      </c>
      <c r="BA1498" s="249">
        <f t="shared" si="1074"/>
        <v>13780226.735051474</v>
      </c>
      <c r="BB1498" s="249">
        <f t="shared" si="1074"/>
        <v>6953813.9118273119</v>
      </c>
      <c r="BC1498" s="249">
        <f t="shared" si="1074"/>
        <v>29420434.979680791</v>
      </c>
      <c r="BD1498" s="249">
        <f t="shared" si="1074"/>
        <v>30153615.796605092</v>
      </c>
      <c r="BE1498" s="249">
        <f t="shared" si="1074"/>
        <v>22693393.248069342</v>
      </c>
      <c r="BF1498" s="249">
        <f t="shared" si="1074"/>
        <v>7278663.1709801527</v>
      </c>
      <c r="BG1498" s="249">
        <f t="shared" si="1074"/>
        <v>18041602.40426413</v>
      </c>
      <c r="BH1498" s="249">
        <f t="shared" si="1074"/>
        <v>22508722.867420807</v>
      </c>
      <c r="BI1498" s="249">
        <f t="shared" si="1074"/>
        <v>24517282.069277782</v>
      </c>
      <c r="BJ1498" s="249">
        <f t="shared" si="1074"/>
        <v>49108754.787440591</v>
      </c>
      <c r="BK1498" s="249">
        <f t="shared" si="1074"/>
        <v>4685480.0970609533</v>
      </c>
      <c r="BL1498" s="249">
        <f t="shared" si="1074"/>
        <v>14225124.803685369</v>
      </c>
      <c r="BM1498" s="249">
        <f t="shared" si="1074"/>
        <v>15305115.040645646</v>
      </c>
      <c r="BN1498" s="249">
        <f t="shared" si="1074"/>
        <v>7830427.6008642567</v>
      </c>
      <c r="BO1498" s="249">
        <f t="shared" si="1074"/>
        <v>35322313.452204734</v>
      </c>
      <c r="BP1498" s="249">
        <f t="shared" si="1074"/>
        <v>35508674.228602514</v>
      </c>
      <c r="BQ1498" s="249">
        <f t="shared" si="1074"/>
        <v>24338019.475512765</v>
      </c>
      <c r="BR1498" s="249">
        <f t="shared" si="1074"/>
        <v>8117870.2615029095</v>
      </c>
      <c r="BS1498" s="249">
        <f t="shared" si="1074"/>
        <v>21674404.586669493</v>
      </c>
      <c r="BT1498" s="249">
        <f t="shared" si="1074"/>
        <v>24911981.430480711</v>
      </c>
      <c r="BU1498" s="249">
        <f t="shared" si="1074"/>
        <v>22532893.196588833</v>
      </c>
      <c r="BV1498" s="249">
        <f t="shared" si="1074"/>
        <v>49467978.872336522</v>
      </c>
      <c r="BW1498" s="224">
        <f t="shared" si="1066"/>
        <v>1451772894.4940052</v>
      </c>
    </row>
    <row r="1499" spans="1:75" x14ac:dyDescent="0.25">
      <c r="A1499" s="346" t="s">
        <v>1095</v>
      </c>
      <c r="O1499" s="249">
        <f>O1305-(O1498)</f>
        <v>0</v>
      </c>
      <c r="P1499" s="249">
        <f t="shared" ref="P1499:BV1499" si="1075">P1305-(P1498)</f>
        <v>0</v>
      </c>
      <c r="Q1499" s="249">
        <f t="shared" si="1075"/>
        <v>0</v>
      </c>
      <c r="R1499" s="249">
        <f t="shared" si="1075"/>
        <v>0</v>
      </c>
      <c r="S1499" s="249">
        <f t="shared" si="1075"/>
        <v>0</v>
      </c>
      <c r="T1499" s="249">
        <f t="shared" si="1075"/>
        <v>0</v>
      </c>
      <c r="U1499" s="249">
        <f t="shared" si="1075"/>
        <v>0</v>
      </c>
      <c r="V1499" s="249">
        <f t="shared" si="1075"/>
        <v>0</v>
      </c>
      <c r="W1499" s="249">
        <f t="shared" si="1075"/>
        <v>0</v>
      </c>
      <c r="X1499" s="249">
        <f t="shared" si="1075"/>
        <v>0</v>
      </c>
      <c r="Y1499" s="249">
        <f t="shared" si="1075"/>
        <v>0</v>
      </c>
      <c r="Z1499" s="249">
        <f t="shared" si="1075"/>
        <v>0</v>
      </c>
      <c r="AA1499" s="249">
        <f t="shared" si="1075"/>
        <v>0</v>
      </c>
      <c r="AB1499" s="249">
        <f t="shared" si="1075"/>
        <v>0</v>
      </c>
      <c r="AC1499" s="249">
        <f t="shared" si="1075"/>
        <v>0</v>
      </c>
      <c r="AD1499" s="249">
        <f t="shared" si="1075"/>
        <v>0</v>
      </c>
      <c r="AE1499" s="249">
        <f t="shared" si="1075"/>
        <v>0</v>
      </c>
      <c r="AF1499" s="249">
        <f t="shared" si="1075"/>
        <v>0</v>
      </c>
      <c r="AG1499" s="249">
        <f t="shared" si="1075"/>
        <v>0</v>
      </c>
      <c r="AH1499" s="249">
        <f t="shared" si="1075"/>
        <v>0</v>
      </c>
      <c r="AI1499" s="249">
        <f t="shared" si="1075"/>
        <v>0</v>
      </c>
      <c r="AJ1499" s="249">
        <f t="shared" si="1075"/>
        <v>0</v>
      </c>
      <c r="AK1499" s="249">
        <f t="shared" si="1075"/>
        <v>0</v>
      </c>
      <c r="AL1499" s="249">
        <f t="shared" si="1075"/>
        <v>0</v>
      </c>
      <c r="AM1499" s="249">
        <f t="shared" si="1075"/>
        <v>0</v>
      </c>
      <c r="AN1499" s="249">
        <f t="shared" si="1075"/>
        <v>0</v>
      </c>
      <c r="AO1499" s="249">
        <f t="shared" si="1075"/>
        <v>0</v>
      </c>
      <c r="AP1499" s="249">
        <f t="shared" si="1075"/>
        <v>0</v>
      </c>
      <c r="AQ1499" s="249">
        <f t="shared" si="1075"/>
        <v>0</v>
      </c>
      <c r="AR1499" s="249">
        <f t="shared" si="1075"/>
        <v>0</v>
      </c>
      <c r="AS1499" s="249">
        <f t="shared" si="1075"/>
        <v>0</v>
      </c>
      <c r="AT1499" s="249">
        <f t="shared" si="1075"/>
        <v>0</v>
      </c>
      <c r="AU1499" s="249">
        <f t="shared" si="1075"/>
        <v>0</v>
      </c>
      <c r="AV1499" s="249">
        <f t="shared" si="1075"/>
        <v>0</v>
      </c>
      <c r="AW1499" s="249">
        <f t="shared" si="1075"/>
        <v>0</v>
      </c>
      <c r="AX1499" s="249">
        <f t="shared" si="1075"/>
        <v>0</v>
      </c>
      <c r="AY1499" s="249">
        <f t="shared" si="1075"/>
        <v>0</v>
      </c>
      <c r="AZ1499" s="249">
        <f t="shared" si="1075"/>
        <v>0</v>
      </c>
      <c r="BA1499" s="249">
        <f t="shared" si="1075"/>
        <v>0</v>
      </c>
      <c r="BB1499" s="249">
        <f t="shared" si="1075"/>
        <v>0</v>
      </c>
      <c r="BC1499" s="249">
        <f t="shared" si="1075"/>
        <v>0</v>
      </c>
      <c r="BD1499" s="249">
        <f t="shared" si="1075"/>
        <v>0</v>
      </c>
      <c r="BE1499" s="249">
        <f t="shared" si="1075"/>
        <v>0</v>
      </c>
      <c r="BF1499" s="249">
        <f t="shared" si="1075"/>
        <v>0</v>
      </c>
      <c r="BG1499" s="249">
        <f t="shared" si="1075"/>
        <v>0</v>
      </c>
      <c r="BH1499" s="249">
        <f t="shared" si="1075"/>
        <v>0</v>
      </c>
      <c r="BI1499" s="249">
        <f t="shared" si="1075"/>
        <v>0</v>
      </c>
      <c r="BJ1499" s="249">
        <f t="shared" si="1075"/>
        <v>0</v>
      </c>
      <c r="BK1499" s="249">
        <f t="shared" si="1075"/>
        <v>0</v>
      </c>
      <c r="BL1499" s="249">
        <f t="shared" si="1075"/>
        <v>0</v>
      </c>
      <c r="BM1499" s="249">
        <f t="shared" si="1075"/>
        <v>0</v>
      </c>
      <c r="BN1499" s="249">
        <f t="shared" si="1075"/>
        <v>0</v>
      </c>
      <c r="BO1499" s="249">
        <f t="shared" si="1075"/>
        <v>0</v>
      </c>
      <c r="BP1499" s="249">
        <f t="shared" si="1075"/>
        <v>0</v>
      </c>
      <c r="BQ1499" s="249">
        <f t="shared" si="1075"/>
        <v>0</v>
      </c>
      <c r="BR1499" s="249">
        <f t="shared" si="1075"/>
        <v>0</v>
      </c>
      <c r="BS1499" s="249">
        <f t="shared" si="1075"/>
        <v>0</v>
      </c>
      <c r="BT1499" s="249">
        <f t="shared" si="1075"/>
        <v>0</v>
      </c>
      <c r="BU1499" s="249">
        <f t="shared" si="1075"/>
        <v>0</v>
      </c>
      <c r="BV1499" s="249">
        <f t="shared" si="1075"/>
        <v>0</v>
      </c>
      <c r="BW1499" s="224">
        <f t="shared" si="1066"/>
        <v>0</v>
      </c>
    </row>
    <row r="1500" spans="1:75" ht="16.5" thickBot="1" x14ac:dyDescent="0.3">
      <c r="BW1500" s="224">
        <f t="shared" si="1066"/>
        <v>0</v>
      </c>
    </row>
    <row r="1501" spans="1:75" ht="16.5" thickBot="1" x14ac:dyDescent="0.3">
      <c r="A1501" s="378" t="s">
        <v>693</v>
      </c>
      <c r="BW1501" s="224">
        <f t="shared" si="1066"/>
        <v>0</v>
      </c>
    </row>
    <row r="1502" spans="1:75" ht="16.5" thickBot="1" x14ac:dyDescent="0.3">
      <c r="A1502" s="397" t="s">
        <v>161</v>
      </c>
      <c r="BW1502" s="224">
        <f t="shared" si="1066"/>
        <v>0</v>
      </c>
    </row>
    <row r="1503" spans="1:75" x14ac:dyDescent="0.25">
      <c r="A1503" s="794" t="s">
        <v>1101</v>
      </c>
      <c r="O1503" s="249">
        <f t="shared" ref="O1503:AT1503" si="1076">(O706/(O706))*O1321</f>
        <v>63965811.847077809</v>
      </c>
      <c r="P1503" s="249">
        <f t="shared" si="1076"/>
        <v>15940289.718851475</v>
      </c>
      <c r="Q1503" s="249">
        <f t="shared" si="1076"/>
        <v>34774318.339310862</v>
      </c>
      <c r="R1503" s="249">
        <f t="shared" si="1076"/>
        <v>16213088.42916779</v>
      </c>
      <c r="S1503" s="249">
        <f t="shared" si="1076"/>
        <v>33846100.784975328</v>
      </c>
      <c r="T1503" s="249">
        <f t="shared" si="1076"/>
        <v>15780318.672386238</v>
      </c>
      <c r="U1503" s="249">
        <f t="shared" si="1076"/>
        <v>34883670.282732122</v>
      </c>
      <c r="V1503" s="249">
        <f t="shared" si="1076"/>
        <v>16264072.397028519</v>
      </c>
      <c r="W1503" s="249">
        <f t="shared" si="1076"/>
        <v>38679388.418803073</v>
      </c>
      <c r="X1503" s="249">
        <f t="shared" si="1076"/>
        <v>18033778.223950386</v>
      </c>
      <c r="Y1503" s="249">
        <f t="shared" si="1076"/>
        <v>35102011.321174182</v>
      </c>
      <c r="Z1503" s="249">
        <f t="shared" si="1076"/>
        <v>16365871.159248272</v>
      </c>
      <c r="AA1503" s="249">
        <f t="shared" si="1076"/>
        <v>20105510.88122648</v>
      </c>
      <c r="AB1503" s="249">
        <f t="shared" si="1076"/>
        <v>11297464.27590568</v>
      </c>
      <c r="AC1503" s="249">
        <f t="shared" si="1076"/>
        <v>24863693.714214072</v>
      </c>
      <c r="AD1503" s="249">
        <f t="shared" si="1076"/>
        <v>10867982.831495453</v>
      </c>
      <c r="AE1503" s="249">
        <f t="shared" si="1076"/>
        <v>27442598.537641227</v>
      </c>
      <c r="AF1503" s="249">
        <f t="shared" si="1076"/>
        <v>11995228.592612771</v>
      </c>
      <c r="AG1503" s="249">
        <f t="shared" si="1076"/>
        <v>25203360.30718866</v>
      </c>
      <c r="AH1503" s="249">
        <f t="shared" si="1076"/>
        <v>11016451.95049727</v>
      </c>
      <c r="AI1503" s="249">
        <f t="shared" si="1076"/>
        <v>25252186.450729344</v>
      </c>
      <c r="AJ1503" s="249">
        <f t="shared" si="1076"/>
        <v>11037793.980198387</v>
      </c>
      <c r="AK1503" s="249">
        <f t="shared" si="1076"/>
        <v>28500733.323384203</v>
      </c>
      <c r="AL1503" s="249">
        <f t="shared" si="1076"/>
        <v>12457741.959172163</v>
      </c>
      <c r="AM1503" s="249">
        <f t="shared" si="1076"/>
        <v>21655219.61944741</v>
      </c>
      <c r="AN1503" s="249">
        <f t="shared" si="1076"/>
        <v>12246472.128270227</v>
      </c>
      <c r="AO1503" s="249">
        <f t="shared" si="1076"/>
        <v>24870388.435063038</v>
      </c>
      <c r="AP1503" s="249">
        <f t="shared" si="1076"/>
        <v>11453346.064794356</v>
      </c>
      <c r="AQ1503" s="249">
        <f t="shared" si="1076"/>
        <v>27453943.051836692</v>
      </c>
      <c r="AR1503" s="249">
        <f t="shared" si="1076"/>
        <v>12643128.250161771</v>
      </c>
      <c r="AS1503" s="249">
        <f t="shared" si="1076"/>
        <v>27018153.880825903</v>
      </c>
      <c r="AT1503" s="249">
        <f t="shared" si="1076"/>
        <v>12442438.011651477</v>
      </c>
      <c r="AU1503" s="249">
        <f t="shared" ref="AU1503:BV1503" si="1077">(AU706/(AU706))*AU1321</f>
        <v>28749146.207202893</v>
      </c>
      <c r="AV1503" s="249">
        <f t="shared" si="1077"/>
        <v>13239597.018687665</v>
      </c>
      <c r="AW1503" s="249">
        <f t="shared" si="1077"/>
        <v>35976097.813110396</v>
      </c>
      <c r="AX1503" s="249">
        <f t="shared" si="1077"/>
        <v>16567762.879550714</v>
      </c>
      <c r="AY1503" s="249">
        <f t="shared" si="1077"/>
        <v>40771142.088369563</v>
      </c>
      <c r="AZ1503" s="249">
        <f t="shared" si="1077"/>
        <v>15884984.697394732</v>
      </c>
      <c r="BA1503" s="249">
        <f t="shared" si="1077"/>
        <v>36777839.915482387</v>
      </c>
      <c r="BB1503" s="249">
        <f t="shared" si="1077"/>
        <v>16562842.925819926</v>
      </c>
      <c r="BC1503" s="249">
        <f t="shared" si="1077"/>
        <v>37011618.54227455</v>
      </c>
      <c r="BD1503" s="249">
        <f t="shared" si="1077"/>
        <v>16668124.766294256</v>
      </c>
      <c r="BE1503" s="249">
        <f t="shared" si="1077"/>
        <v>34968812.474736892</v>
      </c>
      <c r="BF1503" s="249">
        <f t="shared" si="1077"/>
        <v>15748150.235373128</v>
      </c>
      <c r="BG1503" s="249">
        <f t="shared" si="1077"/>
        <v>31201231.707336564</v>
      </c>
      <c r="BH1503" s="249">
        <f t="shared" si="1077"/>
        <v>14051426.104641292</v>
      </c>
      <c r="BI1503" s="249">
        <f t="shared" si="1077"/>
        <v>29452837.831281476</v>
      </c>
      <c r="BJ1503" s="249">
        <f t="shared" si="1077"/>
        <v>13264039.645618306</v>
      </c>
      <c r="BK1503" s="249">
        <f t="shared" si="1077"/>
        <v>22462152.523275826</v>
      </c>
      <c r="BL1503" s="249">
        <f t="shared" si="1077"/>
        <v>10203079.194044298</v>
      </c>
      <c r="BM1503" s="249">
        <f t="shared" si="1077"/>
        <v>25327147.934298284</v>
      </c>
      <c r="BN1503" s="249">
        <f t="shared" si="1077"/>
        <v>10626783.737918092</v>
      </c>
      <c r="BO1503" s="249">
        <f t="shared" si="1077"/>
        <v>25297337.8226211</v>
      </c>
      <c r="BP1503" s="249">
        <f t="shared" si="1077"/>
        <v>10614275.988888536</v>
      </c>
      <c r="BQ1503" s="249">
        <f t="shared" si="1077"/>
        <v>26058647.772399563</v>
      </c>
      <c r="BR1503" s="249">
        <f t="shared" si="1077"/>
        <v>10933706.988968302</v>
      </c>
      <c r="BS1503" s="249">
        <f t="shared" si="1077"/>
        <v>28690761.827285368</v>
      </c>
      <c r="BT1503" s="249">
        <f t="shared" si="1077"/>
        <v>12038091.379479466</v>
      </c>
      <c r="BU1503" s="249">
        <f t="shared" si="1077"/>
        <v>31492460.642056488</v>
      </c>
      <c r="BV1503" s="249">
        <f t="shared" si="1077"/>
        <v>13213630.270814134</v>
      </c>
      <c r="BW1503" s="224">
        <f t="shared" si="1066"/>
        <v>1333526286.776247</v>
      </c>
    </row>
    <row r="1504" spans="1:75" x14ac:dyDescent="0.25">
      <c r="A1504" s="346" t="s">
        <v>1095</v>
      </c>
      <c r="O1504" s="249">
        <f>O1321-(O1503)</f>
        <v>0</v>
      </c>
      <c r="P1504" s="249">
        <f t="shared" ref="P1504:BV1504" si="1078">P1321-(P1503)</f>
        <v>0</v>
      </c>
      <c r="Q1504" s="249">
        <f t="shared" si="1078"/>
        <v>0</v>
      </c>
      <c r="R1504" s="249">
        <f t="shared" si="1078"/>
        <v>0</v>
      </c>
      <c r="S1504" s="249">
        <f t="shared" si="1078"/>
        <v>0</v>
      </c>
      <c r="T1504" s="249">
        <f t="shared" si="1078"/>
        <v>0</v>
      </c>
      <c r="U1504" s="249">
        <f t="shared" si="1078"/>
        <v>0</v>
      </c>
      <c r="V1504" s="249">
        <f t="shared" si="1078"/>
        <v>0</v>
      </c>
      <c r="W1504" s="249">
        <f t="shared" si="1078"/>
        <v>0</v>
      </c>
      <c r="X1504" s="249">
        <f t="shared" si="1078"/>
        <v>0</v>
      </c>
      <c r="Y1504" s="249">
        <f t="shared" si="1078"/>
        <v>0</v>
      </c>
      <c r="Z1504" s="249">
        <f t="shared" si="1078"/>
        <v>0</v>
      </c>
      <c r="AA1504" s="249">
        <f t="shared" si="1078"/>
        <v>0</v>
      </c>
      <c r="AB1504" s="249">
        <f t="shared" si="1078"/>
        <v>0</v>
      </c>
      <c r="AC1504" s="249">
        <f t="shared" si="1078"/>
        <v>0</v>
      </c>
      <c r="AD1504" s="249">
        <f t="shared" si="1078"/>
        <v>0</v>
      </c>
      <c r="AE1504" s="249">
        <f t="shared" si="1078"/>
        <v>0</v>
      </c>
      <c r="AF1504" s="249">
        <f t="shared" si="1078"/>
        <v>0</v>
      </c>
      <c r="AG1504" s="249">
        <f t="shared" si="1078"/>
        <v>0</v>
      </c>
      <c r="AH1504" s="249">
        <f t="shared" si="1078"/>
        <v>0</v>
      </c>
      <c r="AI1504" s="249">
        <f t="shared" si="1078"/>
        <v>0</v>
      </c>
      <c r="AJ1504" s="249">
        <f t="shared" si="1078"/>
        <v>0</v>
      </c>
      <c r="AK1504" s="249">
        <f t="shared" si="1078"/>
        <v>0</v>
      </c>
      <c r="AL1504" s="249">
        <f t="shared" si="1078"/>
        <v>0</v>
      </c>
      <c r="AM1504" s="249">
        <f t="shared" si="1078"/>
        <v>0</v>
      </c>
      <c r="AN1504" s="249">
        <f t="shared" si="1078"/>
        <v>0</v>
      </c>
      <c r="AO1504" s="249">
        <f t="shared" si="1078"/>
        <v>0</v>
      </c>
      <c r="AP1504" s="249">
        <f t="shared" si="1078"/>
        <v>0</v>
      </c>
      <c r="AQ1504" s="249">
        <f t="shared" si="1078"/>
        <v>0</v>
      </c>
      <c r="AR1504" s="249">
        <f t="shared" si="1078"/>
        <v>0</v>
      </c>
      <c r="AS1504" s="249">
        <f t="shared" si="1078"/>
        <v>0</v>
      </c>
      <c r="AT1504" s="249">
        <f t="shared" si="1078"/>
        <v>0</v>
      </c>
      <c r="AU1504" s="249">
        <f t="shared" si="1078"/>
        <v>0</v>
      </c>
      <c r="AV1504" s="249">
        <f t="shared" si="1078"/>
        <v>0</v>
      </c>
      <c r="AW1504" s="249">
        <f t="shared" si="1078"/>
        <v>0</v>
      </c>
      <c r="AX1504" s="249">
        <f t="shared" si="1078"/>
        <v>0</v>
      </c>
      <c r="AY1504" s="249">
        <f t="shared" si="1078"/>
        <v>0</v>
      </c>
      <c r="AZ1504" s="249">
        <f t="shared" si="1078"/>
        <v>0</v>
      </c>
      <c r="BA1504" s="249">
        <f t="shared" si="1078"/>
        <v>0</v>
      </c>
      <c r="BB1504" s="249">
        <f t="shared" si="1078"/>
        <v>0</v>
      </c>
      <c r="BC1504" s="249">
        <f t="shared" si="1078"/>
        <v>0</v>
      </c>
      <c r="BD1504" s="249">
        <f t="shared" si="1078"/>
        <v>0</v>
      </c>
      <c r="BE1504" s="249">
        <f t="shared" si="1078"/>
        <v>0</v>
      </c>
      <c r="BF1504" s="249">
        <f t="shared" si="1078"/>
        <v>0</v>
      </c>
      <c r="BG1504" s="249">
        <f t="shared" si="1078"/>
        <v>0</v>
      </c>
      <c r="BH1504" s="249">
        <f t="shared" si="1078"/>
        <v>0</v>
      </c>
      <c r="BI1504" s="249">
        <f t="shared" si="1078"/>
        <v>0</v>
      </c>
      <c r="BJ1504" s="249">
        <f t="shared" si="1078"/>
        <v>0</v>
      </c>
      <c r="BK1504" s="249">
        <f t="shared" si="1078"/>
        <v>0</v>
      </c>
      <c r="BL1504" s="249">
        <f t="shared" si="1078"/>
        <v>0</v>
      </c>
      <c r="BM1504" s="249">
        <f t="shared" si="1078"/>
        <v>0</v>
      </c>
      <c r="BN1504" s="249">
        <f t="shared" si="1078"/>
        <v>0</v>
      </c>
      <c r="BO1504" s="249">
        <f t="shared" si="1078"/>
        <v>0</v>
      </c>
      <c r="BP1504" s="249">
        <f t="shared" si="1078"/>
        <v>0</v>
      </c>
      <c r="BQ1504" s="249">
        <f t="shared" si="1078"/>
        <v>0</v>
      </c>
      <c r="BR1504" s="249">
        <f t="shared" si="1078"/>
        <v>0</v>
      </c>
      <c r="BS1504" s="249">
        <f t="shared" si="1078"/>
        <v>0</v>
      </c>
      <c r="BT1504" s="249">
        <f t="shared" si="1078"/>
        <v>0</v>
      </c>
      <c r="BU1504" s="249">
        <f t="shared" si="1078"/>
        <v>0</v>
      </c>
      <c r="BV1504" s="249">
        <f t="shared" si="1078"/>
        <v>0</v>
      </c>
      <c r="BW1504" s="224">
        <f t="shared" si="1066"/>
        <v>0</v>
      </c>
    </row>
    <row r="1505" spans="1:75" ht="16.5" thickBot="1" x14ac:dyDescent="0.3">
      <c r="BW1505" s="224">
        <f t="shared" si="1066"/>
        <v>0</v>
      </c>
    </row>
    <row r="1506" spans="1:75" ht="16.5" thickBot="1" x14ac:dyDescent="0.3">
      <c r="A1506" s="385" t="s">
        <v>163</v>
      </c>
      <c r="BW1506" s="224">
        <f t="shared" si="1066"/>
        <v>0</v>
      </c>
    </row>
    <row r="1507" spans="1:75" x14ac:dyDescent="0.25">
      <c r="A1507" s="793" t="s">
        <v>1094</v>
      </c>
      <c r="O1507" s="249">
        <f t="shared" ref="O1507:AT1507" si="1079">(O701/(O701+O707))*O1336</f>
        <v>18910835.017562237</v>
      </c>
      <c r="P1507" s="249">
        <f t="shared" si="1079"/>
        <v>3140735.58988311</v>
      </c>
      <c r="Q1507" s="249">
        <f t="shared" si="1079"/>
        <v>6142546.8205630071</v>
      </c>
      <c r="R1507" s="249">
        <f t="shared" si="1079"/>
        <v>3409282.4454123005</v>
      </c>
      <c r="S1507" s="249">
        <f t="shared" si="1079"/>
        <v>11000412.76503358</v>
      </c>
      <c r="T1507" s="249">
        <f t="shared" si="1079"/>
        <v>19887893.309197094</v>
      </c>
      <c r="U1507" s="249">
        <f t="shared" si="1079"/>
        <v>10410218.338022096</v>
      </c>
      <c r="V1507" s="249">
        <f t="shared" si="1079"/>
        <v>504908.53821807436</v>
      </c>
      <c r="W1507" s="249">
        <f t="shared" si="1079"/>
        <v>10009513.806822114</v>
      </c>
      <c r="X1507" s="249">
        <f t="shared" si="1079"/>
        <v>9862901.3765020445</v>
      </c>
      <c r="Y1507" s="249">
        <f t="shared" si="1079"/>
        <v>14499876.545872204</v>
      </c>
      <c r="Z1507" s="249">
        <f t="shared" si="1079"/>
        <v>31885138.592874568</v>
      </c>
      <c r="AA1507" s="249">
        <f t="shared" si="1079"/>
        <v>5886647.7104407381</v>
      </c>
      <c r="AB1507" s="249">
        <f t="shared" si="1079"/>
        <v>3377749.1801999765</v>
      </c>
      <c r="AC1507" s="249">
        <f t="shared" si="1079"/>
        <v>5828540.2828376777</v>
      </c>
      <c r="AD1507" s="249">
        <f t="shared" si="1079"/>
        <v>3149222.6265053218</v>
      </c>
      <c r="AE1507" s="249">
        <f t="shared" si="1079"/>
        <v>11802047.629893197</v>
      </c>
      <c r="AF1507" s="249">
        <f t="shared" si="1079"/>
        <v>21413162.389541447</v>
      </c>
      <c r="AG1507" s="249">
        <f t="shared" si="1079"/>
        <v>11035626.199329607</v>
      </c>
      <c r="AH1507" s="249">
        <f t="shared" si="1079"/>
        <v>55717.796228032217</v>
      </c>
      <c r="AI1507" s="249">
        <f t="shared" si="1079"/>
        <v>15268076.317363925</v>
      </c>
      <c r="AJ1507" s="249">
        <f t="shared" si="1079"/>
        <v>14316982.726300348</v>
      </c>
      <c r="AK1507" s="249">
        <f t="shared" si="1079"/>
        <v>19319281.120258003</v>
      </c>
      <c r="AL1507" s="249">
        <f t="shared" si="1079"/>
        <v>41787031.633168563</v>
      </c>
      <c r="AM1507" s="249">
        <f t="shared" si="1079"/>
        <v>0</v>
      </c>
      <c r="AN1507" s="249">
        <f t="shared" si="1079"/>
        <v>0</v>
      </c>
      <c r="AO1507" s="249">
        <f t="shared" si="1079"/>
        <v>5465467.6113461545</v>
      </c>
      <c r="AP1507" s="249">
        <f t="shared" si="1079"/>
        <v>2940899.4909198945</v>
      </c>
      <c r="AQ1507" s="249">
        <f t="shared" si="1079"/>
        <v>13567074.129158201</v>
      </c>
      <c r="AR1507" s="249">
        <f t="shared" si="1079"/>
        <v>28420470.106907006</v>
      </c>
      <c r="AS1507" s="249">
        <f t="shared" si="1079"/>
        <v>8355288.4938267889</v>
      </c>
      <c r="AT1507" s="249">
        <f t="shared" si="1079"/>
        <v>0</v>
      </c>
      <c r="AU1507" s="249">
        <f t="shared" ref="AU1507:BV1507" si="1080">(AU701/(AU701+AU707))*AU1336</f>
        <v>10222340.411111241</v>
      </c>
      <c r="AV1507" s="249">
        <f t="shared" si="1080"/>
        <v>9407197.9263361469</v>
      </c>
      <c r="AW1507" s="249">
        <f t="shared" si="1080"/>
        <v>12502570.765702404</v>
      </c>
      <c r="AX1507" s="249">
        <f t="shared" si="1080"/>
        <v>24783246.371025451</v>
      </c>
      <c r="AY1507" s="249">
        <f t="shared" si="1080"/>
        <v>0</v>
      </c>
      <c r="AZ1507" s="249">
        <f t="shared" si="1080"/>
        <v>0</v>
      </c>
      <c r="BA1507" s="249">
        <f t="shared" si="1080"/>
        <v>3514425.5797802513</v>
      </c>
      <c r="BB1507" s="249">
        <f t="shared" si="1080"/>
        <v>3047300.686815137</v>
      </c>
      <c r="BC1507" s="249">
        <f t="shared" si="1080"/>
        <v>14127494.9683221</v>
      </c>
      <c r="BD1507" s="249">
        <f t="shared" si="1080"/>
        <v>27521957.510500237</v>
      </c>
      <c r="BE1507" s="249">
        <f t="shared" si="1080"/>
        <v>10980604.605473708</v>
      </c>
      <c r="BF1507" s="249">
        <f t="shared" si="1080"/>
        <v>276645.33422737749</v>
      </c>
      <c r="BG1507" s="249">
        <f t="shared" si="1080"/>
        <v>10305519.417652553</v>
      </c>
      <c r="BH1507" s="249">
        <f t="shared" si="1080"/>
        <v>9815838.8342968989</v>
      </c>
      <c r="BI1507" s="249">
        <f t="shared" si="1080"/>
        <v>12765825.621069932</v>
      </c>
      <c r="BJ1507" s="249">
        <f t="shared" si="1080"/>
        <v>25711585.787391715</v>
      </c>
      <c r="BK1507" s="249">
        <f t="shared" si="1080"/>
        <v>4269283.8779422026</v>
      </c>
      <c r="BL1507" s="249">
        <f t="shared" si="1080"/>
        <v>3513330.3395798956</v>
      </c>
      <c r="BM1507" s="249">
        <f t="shared" si="1080"/>
        <v>7742931.0028689438</v>
      </c>
      <c r="BN1507" s="249">
        <f t="shared" si="1080"/>
        <v>4342263.8152284147</v>
      </c>
      <c r="BO1507" s="249">
        <f t="shared" si="1080"/>
        <v>18164956.958122849</v>
      </c>
      <c r="BP1507" s="249">
        <f t="shared" si="1080"/>
        <v>36145786.009239025</v>
      </c>
      <c r="BQ1507" s="249">
        <f t="shared" si="1080"/>
        <v>14420665.109144224</v>
      </c>
      <c r="BR1507" s="249">
        <f t="shared" si="1080"/>
        <v>933349.18285271246</v>
      </c>
      <c r="BS1507" s="249">
        <f t="shared" si="1080"/>
        <v>17748186.805171121</v>
      </c>
      <c r="BT1507" s="249">
        <f t="shared" si="1080"/>
        <v>17331901.702176038</v>
      </c>
      <c r="BU1507" s="249">
        <f t="shared" si="1080"/>
        <v>21987896.013872221</v>
      </c>
      <c r="BV1507" s="249">
        <f t="shared" si="1080"/>
        <v>43478593.794665754</v>
      </c>
      <c r="BW1507" s="224">
        <f>SUM(C1507:BV1507)</f>
        <v>716715247.02075601</v>
      </c>
    </row>
    <row r="1508" spans="1:75" x14ac:dyDescent="0.25">
      <c r="A1508" s="794" t="s">
        <v>1102</v>
      </c>
      <c r="O1508" s="249">
        <f t="shared" ref="O1508:AT1508" si="1081">(O707/(O701+O707))*O1336</f>
        <v>61351253.158172064</v>
      </c>
      <c r="P1508" s="249">
        <f t="shared" si="1081"/>
        <v>15288741.309089487</v>
      </c>
      <c r="Q1508" s="249">
        <f t="shared" si="1081"/>
        <v>31828215.952258065</v>
      </c>
      <c r="R1508" s="249">
        <f t="shared" si="1081"/>
        <v>14839505.256189458</v>
      </c>
      <c r="S1508" s="249">
        <f t="shared" si="1081"/>
        <v>28043721.158859514</v>
      </c>
      <c r="T1508" s="249">
        <f t="shared" si="1081"/>
        <v>12747373.502785619</v>
      </c>
      <c r="U1508" s="249">
        <f t="shared" si="1081"/>
        <v>35478976.484783165</v>
      </c>
      <c r="V1508" s="249">
        <f t="shared" si="1081"/>
        <v>16541626.424173167</v>
      </c>
      <c r="W1508" s="249">
        <f t="shared" si="1081"/>
        <v>29260788.564228088</v>
      </c>
      <c r="X1508" s="249">
        <f t="shared" si="1081"/>
        <v>13907439.439249907</v>
      </c>
      <c r="Y1508" s="249">
        <f t="shared" si="1081"/>
        <v>34268655.161486931</v>
      </c>
      <c r="Z1508" s="249">
        <f t="shared" si="1081"/>
        <v>16594595.164301075</v>
      </c>
      <c r="AA1508" s="249">
        <f t="shared" si="1081"/>
        <v>23033061.054423396</v>
      </c>
      <c r="AB1508" s="249">
        <f t="shared" si="1081"/>
        <v>12390250.087986724</v>
      </c>
      <c r="AC1508" s="249">
        <f t="shared" si="1081"/>
        <v>22475968.653509237</v>
      </c>
      <c r="AD1508" s="249">
        <f t="shared" si="1081"/>
        <v>9824302.2237651255</v>
      </c>
      <c r="AE1508" s="249">
        <f t="shared" si="1081"/>
        <v>21927739.709375549</v>
      </c>
      <c r="AF1508" s="249">
        <f t="shared" si="1081"/>
        <v>9379857.6054727025</v>
      </c>
      <c r="AG1508" s="249">
        <f t="shared" si="1081"/>
        <v>28718688.110992156</v>
      </c>
      <c r="AH1508" s="249">
        <f t="shared" si="1081"/>
        <v>12553010.543035526</v>
      </c>
      <c r="AI1508" s="249">
        <f t="shared" si="1081"/>
        <v>32726700.304880846</v>
      </c>
      <c r="AJ1508" s="249">
        <f t="shared" si="1081"/>
        <v>13998346.737905964</v>
      </c>
      <c r="AK1508" s="249">
        <f t="shared" si="1081"/>
        <v>33652226.697633222</v>
      </c>
      <c r="AL1508" s="249">
        <f t="shared" si="1081"/>
        <v>14876346.234993553</v>
      </c>
      <c r="AM1508" s="249">
        <f t="shared" si="1081"/>
        <v>21020670.118838262</v>
      </c>
      <c r="AN1508" s="249">
        <f t="shared" si="1081"/>
        <v>11887621.333414335</v>
      </c>
      <c r="AO1508" s="249">
        <f t="shared" si="1081"/>
        <v>23436003.803057417</v>
      </c>
      <c r="AP1508" s="249">
        <f t="shared" si="1081"/>
        <v>10792781.247993117</v>
      </c>
      <c r="AQ1508" s="249">
        <f t="shared" si="1081"/>
        <v>27912041.670964163</v>
      </c>
      <c r="AR1508" s="249">
        <f t="shared" si="1081"/>
        <v>14524594.181503147</v>
      </c>
      <c r="AS1508" s="249">
        <f t="shared" si="1081"/>
        <v>24270665.08190624</v>
      </c>
      <c r="AT1508" s="249">
        <f t="shared" si="1081"/>
        <v>11177160.627450731</v>
      </c>
      <c r="AU1508" s="249">
        <f t="shared" ref="AU1508:BV1508" si="1082">(AU707/(AU701+AU707))*AU1336</f>
        <v>24340261.856938761</v>
      </c>
      <c r="AV1508" s="249">
        <f t="shared" si="1082"/>
        <v>10756912.367229424</v>
      </c>
      <c r="AW1508" s="249">
        <f t="shared" si="1082"/>
        <v>24160778.243660353</v>
      </c>
      <c r="AX1508" s="249">
        <f t="shared" si="1082"/>
        <v>10295098.372427572</v>
      </c>
      <c r="AY1508" s="249">
        <f t="shared" si="1082"/>
        <v>35222008.723877922</v>
      </c>
      <c r="AZ1508" s="249">
        <f t="shared" si="1082"/>
        <v>13722967.788775992</v>
      </c>
      <c r="BA1508" s="249">
        <f t="shared" si="1082"/>
        <v>32483483.800186496</v>
      </c>
      <c r="BB1508" s="249">
        <f t="shared" si="1082"/>
        <v>14628886.337596325</v>
      </c>
      <c r="BC1508" s="249">
        <f t="shared" si="1082"/>
        <v>40070012.89746055</v>
      </c>
      <c r="BD1508" s="249">
        <f t="shared" si="1082"/>
        <v>18959371.058832552</v>
      </c>
      <c r="BE1508" s="249">
        <f t="shared" si="1082"/>
        <v>42701932.355304867</v>
      </c>
      <c r="BF1508" s="249">
        <f t="shared" si="1082"/>
        <v>19230748.729540363</v>
      </c>
      <c r="BG1508" s="249">
        <f t="shared" si="1082"/>
        <v>33628263.492569402</v>
      </c>
      <c r="BH1508" s="249">
        <f t="shared" si="1082"/>
        <v>14994039.611415105</v>
      </c>
      <c r="BI1508" s="249">
        <f t="shared" si="1082"/>
        <v>33772636.684394076</v>
      </c>
      <c r="BJ1508" s="249">
        <f t="shared" si="1082"/>
        <v>14389341.575532675</v>
      </c>
      <c r="BK1508" s="249">
        <f t="shared" si="1082"/>
        <v>23839202.880120538</v>
      </c>
      <c r="BL1508" s="249">
        <f t="shared" si="1082"/>
        <v>10828582.641699834</v>
      </c>
      <c r="BM1508" s="249">
        <f t="shared" si="1082"/>
        <v>29037989.932426974</v>
      </c>
      <c r="BN1508" s="249">
        <f t="shared" si="1082"/>
        <v>12183781.608424274</v>
      </c>
      <c r="BO1508" s="249">
        <f t="shared" si="1082"/>
        <v>33792417.988559514</v>
      </c>
      <c r="BP1508" s="249">
        <f t="shared" si="1082"/>
        <v>15212310.819528362</v>
      </c>
      <c r="BQ1508" s="249">
        <f t="shared" si="1082"/>
        <v>35224298.428650983</v>
      </c>
      <c r="BR1508" s="249">
        <f t="shared" si="1082"/>
        <v>14779437.57000182</v>
      </c>
      <c r="BS1508" s="249">
        <f t="shared" si="1082"/>
        <v>37768064.799234249</v>
      </c>
      <c r="BT1508" s="249">
        <f t="shared" si="1082"/>
        <v>15955196.223697666</v>
      </c>
      <c r="BU1508" s="249">
        <f t="shared" si="1082"/>
        <v>37752031.953853033</v>
      </c>
      <c r="BV1508" s="249">
        <f t="shared" si="1082"/>
        <v>14852805.276010657</v>
      </c>
      <c r="BW1508" s="224">
        <f t="shared" si="1066"/>
        <v>1355311791.6226285</v>
      </c>
    </row>
    <row r="1509" spans="1:75" x14ac:dyDescent="0.25">
      <c r="A1509" s="346" t="s">
        <v>1095</v>
      </c>
      <c r="O1509" s="249">
        <f>O1336-(O1507+O1508)</f>
        <v>0</v>
      </c>
      <c r="P1509" s="249">
        <f t="shared" ref="P1509:BV1509" si="1083">P1336-(P1507+P1508)</f>
        <v>0</v>
      </c>
      <c r="Q1509" s="249">
        <f t="shared" si="1083"/>
        <v>0</v>
      </c>
      <c r="R1509" s="249">
        <f t="shared" si="1083"/>
        <v>0</v>
      </c>
      <c r="S1509" s="249">
        <f t="shared" si="1083"/>
        <v>0</v>
      </c>
      <c r="T1509" s="249">
        <f t="shared" si="1083"/>
        <v>0</v>
      </c>
      <c r="U1509" s="249">
        <f t="shared" si="1083"/>
        <v>0</v>
      </c>
      <c r="V1509" s="249">
        <f t="shared" si="1083"/>
        <v>0</v>
      </c>
      <c r="W1509" s="249">
        <f t="shared" si="1083"/>
        <v>0</v>
      </c>
      <c r="X1509" s="249">
        <f t="shared" si="1083"/>
        <v>0</v>
      </c>
      <c r="Y1509" s="249">
        <f t="shared" si="1083"/>
        <v>0</v>
      </c>
      <c r="Z1509" s="249">
        <f t="shared" si="1083"/>
        <v>0</v>
      </c>
      <c r="AA1509" s="249">
        <f t="shared" si="1083"/>
        <v>0</v>
      </c>
      <c r="AB1509" s="249">
        <f t="shared" si="1083"/>
        <v>0</v>
      </c>
      <c r="AC1509" s="249">
        <f t="shared" si="1083"/>
        <v>0</v>
      </c>
      <c r="AD1509" s="249">
        <f t="shared" si="1083"/>
        <v>0</v>
      </c>
      <c r="AE1509" s="249">
        <f t="shared" si="1083"/>
        <v>0</v>
      </c>
      <c r="AF1509" s="249">
        <f t="shared" si="1083"/>
        <v>0</v>
      </c>
      <c r="AG1509" s="249">
        <f t="shared" si="1083"/>
        <v>0</v>
      </c>
      <c r="AH1509" s="249">
        <f t="shared" si="1083"/>
        <v>0</v>
      </c>
      <c r="AI1509" s="249">
        <f t="shared" si="1083"/>
        <v>0</v>
      </c>
      <c r="AJ1509" s="249">
        <f t="shared" si="1083"/>
        <v>0</v>
      </c>
      <c r="AK1509" s="249">
        <f t="shared" si="1083"/>
        <v>0</v>
      </c>
      <c r="AL1509" s="249">
        <f t="shared" si="1083"/>
        <v>0</v>
      </c>
      <c r="AM1509" s="249">
        <f t="shared" si="1083"/>
        <v>0</v>
      </c>
      <c r="AN1509" s="249">
        <f t="shared" si="1083"/>
        <v>0</v>
      </c>
      <c r="AO1509" s="249">
        <f t="shared" si="1083"/>
        <v>0</v>
      </c>
      <c r="AP1509" s="249">
        <f t="shared" si="1083"/>
        <v>0</v>
      </c>
      <c r="AQ1509" s="249">
        <f t="shared" si="1083"/>
        <v>0</v>
      </c>
      <c r="AR1509" s="249">
        <f t="shared" si="1083"/>
        <v>0</v>
      </c>
      <c r="AS1509" s="249">
        <f t="shared" si="1083"/>
        <v>0</v>
      </c>
      <c r="AT1509" s="249">
        <f t="shared" si="1083"/>
        <v>0</v>
      </c>
      <c r="AU1509" s="249">
        <f t="shared" si="1083"/>
        <v>0</v>
      </c>
      <c r="AV1509" s="249">
        <f t="shared" si="1083"/>
        <v>0</v>
      </c>
      <c r="AW1509" s="249">
        <f t="shared" si="1083"/>
        <v>0</v>
      </c>
      <c r="AX1509" s="249">
        <f t="shared" si="1083"/>
        <v>0</v>
      </c>
      <c r="AY1509" s="249">
        <f t="shared" si="1083"/>
        <v>0</v>
      </c>
      <c r="AZ1509" s="249">
        <f t="shared" si="1083"/>
        <v>0</v>
      </c>
      <c r="BA1509" s="249">
        <f t="shared" si="1083"/>
        <v>0</v>
      </c>
      <c r="BB1509" s="249">
        <f t="shared" si="1083"/>
        <v>0</v>
      </c>
      <c r="BC1509" s="249">
        <f t="shared" si="1083"/>
        <v>0</v>
      </c>
      <c r="BD1509" s="249">
        <f t="shared" si="1083"/>
        <v>0</v>
      </c>
      <c r="BE1509" s="249">
        <f t="shared" si="1083"/>
        <v>0</v>
      </c>
      <c r="BF1509" s="249">
        <f t="shared" si="1083"/>
        <v>0</v>
      </c>
      <c r="BG1509" s="249">
        <f t="shared" si="1083"/>
        <v>0</v>
      </c>
      <c r="BH1509" s="249">
        <f t="shared" si="1083"/>
        <v>0</v>
      </c>
      <c r="BI1509" s="249">
        <f t="shared" si="1083"/>
        <v>0</v>
      </c>
      <c r="BJ1509" s="249">
        <f t="shared" si="1083"/>
        <v>0</v>
      </c>
      <c r="BK1509" s="249">
        <f t="shared" si="1083"/>
        <v>0</v>
      </c>
      <c r="BL1509" s="249">
        <f t="shared" si="1083"/>
        <v>0</v>
      </c>
      <c r="BM1509" s="249">
        <f t="shared" si="1083"/>
        <v>0</v>
      </c>
      <c r="BN1509" s="249">
        <f t="shared" si="1083"/>
        <v>0</v>
      </c>
      <c r="BO1509" s="249">
        <f t="shared" si="1083"/>
        <v>0</v>
      </c>
      <c r="BP1509" s="249">
        <f t="shared" si="1083"/>
        <v>0</v>
      </c>
      <c r="BQ1509" s="249">
        <f t="shared" si="1083"/>
        <v>0</v>
      </c>
      <c r="BR1509" s="249">
        <f t="shared" si="1083"/>
        <v>0</v>
      </c>
      <c r="BS1509" s="249">
        <f t="shared" si="1083"/>
        <v>0</v>
      </c>
      <c r="BT1509" s="249">
        <f t="shared" si="1083"/>
        <v>0</v>
      </c>
      <c r="BU1509" s="249">
        <f t="shared" si="1083"/>
        <v>0</v>
      </c>
      <c r="BV1509" s="249">
        <f t="shared" si="1083"/>
        <v>0</v>
      </c>
      <c r="BW1509" s="224">
        <f t="shared" si="1066"/>
        <v>0</v>
      </c>
    </row>
    <row r="1510" spans="1:75" ht="16.5" thickBot="1" x14ac:dyDescent="0.3">
      <c r="BW1510" s="224">
        <f t="shared" si="1066"/>
        <v>0</v>
      </c>
    </row>
    <row r="1511" spans="1:75" ht="16.5" thickBot="1" x14ac:dyDescent="0.3">
      <c r="A1511" s="386" t="s">
        <v>164</v>
      </c>
      <c r="BW1511" s="224">
        <f t="shared" si="1066"/>
        <v>0</v>
      </c>
    </row>
    <row r="1512" spans="1:75" x14ac:dyDescent="0.25">
      <c r="A1512" s="793" t="s">
        <v>1097</v>
      </c>
      <c r="O1512" s="249">
        <f t="shared" ref="O1512:AT1512" si="1084">(O702/(O702+O708))*O1351</f>
        <v>8381264.3169324882</v>
      </c>
      <c r="P1512" s="249">
        <f t="shared" si="1084"/>
        <v>1391971.0633592373</v>
      </c>
      <c r="Q1512" s="249">
        <f t="shared" si="1084"/>
        <v>3071955.9442442581</v>
      </c>
      <c r="R1512" s="249">
        <f t="shared" si="1084"/>
        <v>1705020.0478296035</v>
      </c>
      <c r="S1512" s="249">
        <f t="shared" si="1084"/>
        <v>8125600.9656884549</v>
      </c>
      <c r="T1512" s="249">
        <f t="shared" si="1084"/>
        <v>14806971.796540959</v>
      </c>
      <c r="U1512" s="249">
        <f t="shared" si="1084"/>
        <v>6445518.9560510153</v>
      </c>
      <c r="V1512" s="249">
        <f t="shared" si="1084"/>
        <v>312615.68667299743</v>
      </c>
      <c r="W1512" s="249">
        <f t="shared" si="1084"/>
        <v>6694426.806256731</v>
      </c>
      <c r="X1512" s="249">
        <f t="shared" si="1084"/>
        <v>6527543.9819193697</v>
      </c>
      <c r="Y1512" s="249">
        <f t="shared" si="1084"/>
        <v>6741881.205351986</v>
      </c>
      <c r="Z1512" s="249">
        <f t="shared" si="1084"/>
        <v>12977184.020367395</v>
      </c>
      <c r="AA1512" s="249">
        <f t="shared" si="1084"/>
        <v>2787187.9572839448</v>
      </c>
      <c r="AB1512" s="249">
        <f t="shared" si="1084"/>
        <v>1674960.4167069055</v>
      </c>
      <c r="AC1512" s="249">
        <f t="shared" si="1084"/>
        <v>3880172.5678279051</v>
      </c>
      <c r="AD1512" s="249">
        <f t="shared" si="1084"/>
        <v>2096498.720499485</v>
      </c>
      <c r="AE1512" s="249">
        <f t="shared" si="1084"/>
        <v>6950089.9367020689</v>
      </c>
      <c r="AF1512" s="249">
        <f t="shared" si="1084"/>
        <v>15044433.949098365</v>
      </c>
      <c r="AG1512" s="249">
        <f t="shared" si="1084"/>
        <v>6014555.6660762485</v>
      </c>
      <c r="AH1512" s="249">
        <f t="shared" si="1084"/>
        <v>30366.902697823407</v>
      </c>
      <c r="AI1512" s="249">
        <f t="shared" si="1084"/>
        <v>5990102.3106678687</v>
      </c>
      <c r="AJ1512" s="249">
        <f t="shared" si="1084"/>
        <v>5970752.4447255135</v>
      </c>
      <c r="AK1512" s="249">
        <f t="shared" si="1084"/>
        <v>10313403.933973353</v>
      </c>
      <c r="AL1512" s="249">
        <f t="shared" si="1084"/>
        <v>22999903.093290485</v>
      </c>
      <c r="AM1512" s="249">
        <f t="shared" si="1084"/>
        <v>0</v>
      </c>
      <c r="AN1512" s="249">
        <f t="shared" si="1084"/>
        <v>0</v>
      </c>
      <c r="AO1512" s="249">
        <f t="shared" si="1084"/>
        <v>2686540.3445252581</v>
      </c>
      <c r="AP1512" s="249">
        <f t="shared" si="1084"/>
        <v>1445593.6240749392</v>
      </c>
      <c r="AQ1512" s="249">
        <f t="shared" si="1084"/>
        <v>7088756.9998134468</v>
      </c>
      <c r="AR1512" s="249">
        <f t="shared" si="1084"/>
        <v>12372110.418653149</v>
      </c>
      <c r="AS1512" s="249">
        <f t="shared" si="1084"/>
        <v>4068616.8703375314</v>
      </c>
      <c r="AT1512" s="249">
        <f t="shared" si="1084"/>
        <v>0</v>
      </c>
      <c r="AU1512" s="249">
        <f t="shared" ref="AU1512:BV1512" si="1085">(AU702/(AU702+AU708))*AU1351</f>
        <v>5319284.0234952811</v>
      </c>
      <c r="AV1512" s="249">
        <f t="shared" si="1085"/>
        <v>5168466.1154647386</v>
      </c>
      <c r="AW1512" s="249">
        <f t="shared" si="1085"/>
        <v>5954537.3660652097</v>
      </c>
      <c r="AX1512" s="249">
        <f t="shared" si="1085"/>
        <v>13925236.650662299</v>
      </c>
      <c r="AY1512" s="249">
        <f t="shared" si="1085"/>
        <v>0</v>
      </c>
      <c r="AZ1512" s="249">
        <f t="shared" si="1085"/>
        <v>0</v>
      </c>
      <c r="BA1512" s="249">
        <f t="shared" si="1085"/>
        <v>1353951.1851008739</v>
      </c>
      <c r="BB1512" s="249">
        <f t="shared" si="1085"/>
        <v>1173988.8304961752</v>
      </c>
      <c r="BC1512" s="249">
        <f t="shared" si="1085"/>
        <v>4715632.1754036956</v>
      </c>
      <c r="BD1512" s="249">
        <f t="shared" si="1085"/>
        <v>9089731.8149441518</v>
      </c>
      <c r="BE1512" s="249">
        <f t="shared" si="1085"/>
        <v>3239140.1897887671</v>
      </c>
      <c r="BF1512" s="249">
        <f t="shared" si="1085"/>
        <v>81606.892571903794</v>
      </c>
      <c r="BG1512" s="249">
        <f t="shared" si="1085"/>
        <v>3744976.5405685445</v>
      </c>
      <c r="BH1512" s="249">
        <f t="shared" si="1085"/>
        <v>3617085.2527885954</v>
      </c>
      <c r="BI1512" s="249">
        <f t="shared" si="1085"/>
        <v>5326254.4487238247</v>
      </c>
      <c r="BJ1512" s="249">
        <f t="shared" si="1085"/>
        <v>11196673.799081489</v>
      </c>
      <c r="BK1512" s="249">
        <f t="shared" si="1085"/>
        <v>1944997.1391904384</v>
      </c>
      <c r="BL1512" s="249">
        <f t="shared" si="1085"/>
        <v>1600600.3945578765</v>
      </c>
      <c r="BM1512" s="249">
        <f t="shared" si="1085"/>
        <v>2650233.8842104482</v>
      </c>
      <c r="BN1512" s="249">
        <f t="shared" si="1085"/>
        <v>1486260.7832919182</v>
      </c>
      <c r="BO1512" s="249">
        <f t="shared" si="1085"/>
        <v>6425601.8744592387</v>
      </c>
      <c r="BP1512" s="249">
        <f t="shared" si="1085"/>
        <v>12358834.3559717</v>
      </c>
      <c r="BQ1512" s="249">
        <f t="shared" si="1085"/>
        <v>4021918.0755799767</v>
      </c>
      <c r="BR1512" s="249">
        <f t="shared" si="1085"/>
        <v>260310.73608129108</v>
      </c>
      <c r="BS1512" s="249">
        <f t="shared" si="1085"/>
        <v>5102554.6439773962</v>
      </c>
      <c r="BT1512" s="249">
        <f t="shared" si="1085"/>
        <v>4952413.9998460701</v>
      </c>
      <c r="BU1512" s="249">
        <f t="shared" si="1085"/>
        <v>5219671.8792670285</v>
      </c>
      <c r="BV1512" s="249">
        <f t="shared" si="1085"/>
        <v>11755904.076491164</v>
      </c>
      <c r="BW1512" s="224">
        <f>SUM(A1512:BV1512)</f>
        <v>320281868.07624888</v>
      </c>
    </row>
    <row r="1513" spans="1:75" x14ac:dyDescent="0.25">
      <c r="A1513" s="794" t="s">
        <v>1103</v>
      </c>
      <c r="O1513" s="249">
        <f t="shared" ref="O1513:AT1513" si="1086">(O708/(O702+O708))*O1351</f>
        <v>38366331.873569399</v>
      </c>
      <c r="P1513" s="249">
        <f t="shared" si="1086"/>
        <v>9560895.5448947456</v>
      </c>
      <c r="Q1513" s="249">
        <f t="shared" si="1086"/>
        <v>22459848.034973212</v>
      </c>
      <c r="R1513" s="249">
        <f t="shared" si="1086"/>
        <v>10471621.57841762</v>
      </c>
      <c r="S1513" s="249">
        <f t="shared" si="1086"/>
        <v>29228744.421216004</v>
      </c>
      <c r="T1513" s="249">
        <f t="shared" si="1086"/>
        <v>13391406.350091534</v>
      </c>
      <c r="U1513" s="249">
        <f t="shared" si="1086"/>
        <v>30995392.778777231</v>
      </c>
      <c r="V1513" s="249">
        <f t="shared" si="1086"/>
        <v>14451211.92932241</v>
      </c>
      <c r="W1513" s="249">
        <f t="shared" si="1086"/>
        <v>27613054.521490045</v>
      </c>
      <c r="X1513" s="249">
        <f t="shared" si="1086"/>
        <v>12987342.792129755</v>
      </c>
      <c r="Y1513" s="249">
        <f t="shared" si="1086"/>
        <v>22482358.171225253</v>
      </c>
      <c r="Z1513" s="249">
        <f t="shared" si="1086"/>
        <v>9529866.6988094691</v>
      </c>
      <c r="AA1513" s="249">
        <f t="shared" si="1086"/>
        <v>11344861.306733366</v>
      </c>
      <c r="AB1513" s="249">
        <f t="shared" si="1086"/>
        <v>6391555.2068936434</v>
      </c>
      <c r="AC1513" s="249">
        <f t="shared" si="1086"/>
        <v>15565353.117482612</v>
      </c>
      <c r="AD1513" s="249">
        <f t="shared" si="1086"/>
        <v>6803654.8547996981</v>
      </c>
      <c r="AE1513" s="249">
        <f t="shared" si="1086"/>
        <v>13433100.073098315</v>
      </c>
      <c r="AF1513" s="249">
        <f t="shared" si="1086"/>
        <v>6855523.2509920308</v>
      </c>
      <c r="AG1513" s="249">
        <f t="shared" si="1086"/>
        <v>16282477.458317677</v>
      </c>
      <c r="AH1513" s="249">
        <f t="shared" si="1086"/>
        <v>7117111.7013094919</v>
      </c>
      <c r="AI1513" s="249">
        <f t="shared" si="1086"/>
        <v>13356770.343925755</v>
      </c>
      <c r="AJ1513" s="249">
        <f t="shared" si="1086"/>
        <v>6073004.9089798369</v>
      </c>
      <c r="AK1513" s="249">
        <f t="shared" si="1086"/>
        <v>18688489.147648145</v>
      </c>
      <c r="AL1513" s="249">
        <f t="shared" si="1086"/>
        <v>8517851.8710279912</v>
      </c>
      <c r="AM1513" s="249">
        <f t="shared" si="1086"/>
        <v>13715975.184680553</v>
      </c>
      <c r="AN1513" s="249">
        <f t="shared" si="1086"/>
        <v>7756666.0954289939</v>
      </c>
      <c r="AO1513" s="249">
        <f t="shared" si="1086"/>
        <v>12321819.890159674</v>
      </c>
      <c r="AP1513" s="249">
        <f t="shared" si="1086"/>
        <v>5674461.7285953313</v>
      </c>
      <c r="AQ1513" s="249">
        <f t="shared" si="1086"/>
        <v>15599143.406964406</v>
      </c>
      <c r="AR1513" s="249">
        <f t="shared" si="1086"/>
        <v>6763037.439396807</v>
      </c>
      <c r="AS1513" s="249">
        <f t="shared" si="1086"/>
        <v>12641315.70667927</v>
      </c>
      <c r="AT1513" s="249">
        <f t="shared" si="1086"/>
        <v>5821596.3888523448</v>
      </c>
      <c r="AU1513" s="249">
        <f t="shared" ref="AU1513:BV1513" si="1087">(AU708/(AU702+AU708))*AU1351</f>
        <v>13547318.515088629</v>
      </c>
      <c r="AV1513" s="249">
        <f t="shared" si="1087"/>
        <v>6321414.627079851</v>
      </c>
      <c r="AW1513" s="249">
        <f t="shared" si="1087"/>
        <v>12307926.028479647</v>
      </c>
      <c r="AX1513" s="249">
        <f t="shared" si="1087"/>
        <v>6187285.3508982668</v>
      </c>
      <c r="AY1513" s="249">
        <f t="shared" si="1087"/>
        <v>17129640.862630218</v>
      </c>
      <c r="AZ1513" s="249">
        <f t="shared" si="1087"/>
        <v>6673938.2081810609</v>
      </c>
      <c r="BA1513" s="249">
        <f t="shared" si="1087"/>
        <v>14302211.723509377</v>
      </c>
      <c r="BB1513" s="249">
        <f t="shared" si="1087"/>
        <v>6440978.7745197136</v>
      </c>
      <c r="BC1513" s="249">
        <f t="shared" si="1087"/>
        <v>15285730.213059077</v>
      </c>
      <c r="BD1513" s="249">
        <f t="shared" si="1087"/>
        <v>7156284.919634047</v>
      </c>
      <c r="BE1513" s="249">
        <f t="shared" si="1087"/>
        <v>14396037.402141336</v>
      </c>
      <c r="BF1513" s="249">
        <f t="shared" si="1087"/>
        <v>6483233.0227616159</v>
      </c>
      <c r="BG1513" s="249">
        <f t="shared" si="1087"/>
        <v>13966114.692067372</v>
      </c>
      <c r="BH1513" s="249">
        <f t="shared" si="1087"/>
        <v>6314543.0242138887</v>
      </c>
      <c r="BI1513" s="249">
        <f t="shared" si="1087"/>
        <v>16103857.437133322</v>
      </c>
      <c r="BJ1513" s="249">
        <f t="shared" si="1087"/>
        <v>7161319.1983694816</v>
      </c>
      <c r="BK1513" s="249">
        <f t="shared" si="1087"/>
        <v>13333148.291459469</v>
      </c>
      <c r="BL1513" s="249">
        <f t="shared" si="1087"/>
        <v>6056372.7266445318</v>
      </c>
      <c r="BM1513" s="249">
        <f t="shared" si="1087"/>
        <v>12201758.062936854</v>
      </c>
      <c r="BN1513" s="249">
        <f t="shared" si="1087"/>
        <v>5119622.8052837327</v>
      </c>
      <c r="BO1513" s="249">
        <f t="shared" si="1087"/>
        <v>14674920.426592058</v>
      </c>
      <c r="BP1513" s="249">
        <f t="shared" si="1087"/>
        <v>6385458.3264713176</v>
      </c>
      <c r="BQ1513" s="249">
        <f t="shared" si="1087"/>
        <v>12060555.922284473</v>
      </c>
      <c r="BR1513" s="249">
        <f t="shared" si="1087"/>
        <v>5060377.1051387163</v>
      </c>
      <c r="BS1513" s="249">
        <f t="shared" si="1087"/>
        <v>13330162.75324177</v>
      </c>
      <c r="BT1513" s="249">
        <f t="shared" si="1087"/>
        <v>5596930.592278799</v>
      </c>
      <c r="BU1513" s="249">
        <f t="shared" si="1087"/>
        <v>11002133.409343135</v>
      </c>
      <c r="BV1513" s="249">
        <f t="shared" si="1087"/>
        <v>4930217.4877934391</v>
      </c>
      <c r="BW1513" s="224">
        <f>SUM(A1513:BV1513)</f>
        <v>731791335.68611825</v>
      </c>
    </row>
    <row r="1514" spans="1:75" x14ac:dyDescent="0.25">
      <c r="A1514" s="346" t="s">
        <v>1095</v>
      </c>
      <c r="O1514" s="249">
        <f>O1351-(O1512+O1513)</f>
        <v>0</v>
      </c>
      <c r="P1514" s="249">
        <f t="shared" ref="P1514:BV1514" si="1088">P1351-(P1512+P1513)</f>
        <v>0</v>
      </c>
      <c r="Q1514" s="249">
        <f t="shared" si="1088"/>
        <v>0</v>
      </c>
      <c r="R1514" s="249">
        <f t="shared" si="1088"/>
        <v>0</v>
      </c>
      <c r="S1514" s="249">
        <f t="shared" si="1088"/>
        <v>0</v>
      </c>
      <c r="T1514" s="249">
        <f t="shared" si="1088"/>
        <v>0</v>
      </c>
      <c r="U1514" s="249">
        <f t="shared" si="1088"/>
        <v>0</v>
      </c>
      <c r="V1514" s="249">
        <f t="shared" si="1088"/>
        <v>0</v>
      </c>
      <c r="W1514" s="249">
        <f t="shared" si="1088"/>
        <v>0</v>
      </c>
      <c r="X1514" s="249">
        <f t="shared" si="1088"/>
        <v>0</v>
      </c>
      <c r="Y1514" s="249">
        <f t="shared" si="1088"/>
        <v>0</v>
      </c>
      <c r="Z1514" s="249">
        <f t="shared" si="1088"/>
        <v>0</v>
      </c>
      <c r="AA1514" s="249">
        <f t="shared" si="1088"/>
        <v>0</v>
      </c>
      <c r="AB1514" s="249">
        <f t="shared" si="1088"/>
        <v>0</v>
      </c>
      <c r="AC1514" s="249">
        <f t="shared" si="1088"/>
        <v>0</v>
      </c>
      <c r="AD1514" s="249">
        <f t="shared" si="1088"/>
        <v>0</v>
      </c>
      <c r="AE1514" s="249">
        <f t="shared" si="1088"/>
        <v>0</v>
      </c>
      <c r="AF1514" s="249">
        <f t="shared" si="1088"/>
        <v>0</v>
      </c>
      <c r="AG1514" s="249">
        <f t="shared" si="1088"/>
        <v>0</v>
      </c>
      <c r="AH1514" s="249">
        <f t="shared" si="1088"/>
        <v>0</v>
      </c>
      <c r="AI1514" s="249">
        <f t="shared" si="1088"/>
        <v>0</v>
      </c>
      <c r="AJ1514" s="249">
        <f t="shared" si="1088"/>
        <v>0</v>
      </c>
      <c r="AK1514" s="249">
        <f t="shared" si="1088"/>
        <v>0</v>
      </c>
      <c r="AL1514" s="249">
        <f t="shared" si="1088"/>
        <v>0</v>
      </c>
      <c r="AM1514" s="249">
        <f t="shared" si="1088"/>
        <v>0</v>
      </c>
      <c r="AN1514" s="249">
        <f t="shared" si="1088"/>
        <v>0</v>
      </c>
      <c r="AO1514" s="249">
        <f t="shared" si="1088"/>
        <v>0</v>
      </c>
      <c r="AP1514" s="249">
        <f t="shared" si="1088"/>
        <v>0</v>
      </c>
      <c r="AQ1514" s="249">
        <f t="shared" si="1088"/>
        <v>0</v>
      </c>
      <c r="AR1514" s="249">
        <f t="shared" si="1088"/>
        <v>0</v>
      </c>
      <c r="AS1514" s="249">
        <f t="shared" si="1088"/>
        <v>0</v>
      </c>
      <c r="AT1514" s="249">
        <f t="shared" si="1088"/>
        <v>0</v>
      </c>
      <c r="AU1514" s="249">
        <f t="shared" si="1088"/>
        <v>0</v>
      </c>
      <c r="AV1514" s="249">
        <f t="shared" si="1088"/>
        <v>0</v>
      </c>
      <c r="AW1514" s="249">
        <f t="shared" si="1088"/>
        <v>0</v>
      </c>
      <c r="AX1514" s="249">
        <f t="shared" si="1088"/>
        <v>0</v>
      </c>
      <c r="AY1514" s="249">
        <f t="shared" si="1088"/>
        <v>0</v>
      </c>
      <c r="AZ1514" s="249">
        <f t="shared" si="1088"/>
        <v>0</v>
      </c>
      <c r="BA1514" s="249">
        <f t="shared" si="1088"/>
        <v>0</v>
      </c>
      <c r="BB1514" s="249">
        <f t="shared" si="1088"/>
        <v>0</v>
      </c>
      <c r="BC1514" s="249">
        <f t="shared" si="1088"/>
        <v>0</v>
      </c>
      <c r="BD1514" s="249">
        <f t="shared" si="1088"/>
        <v>0</v>
      </c>
      <c r="BE1514" s="249">
        <f t="shared" si="1088"/>
        <v>0</v>
      </c>
      <c r="BF1514" s="249">
        <f t="shared" si="1088"/>
        <v>0</v>
      </c>
      <c r="BG1514" s="249">
        <f t="shared" si="1088"/>
        <v>0</v>
      </c>
      <c r="BH1514" s="249">
        <f t="shared" si="1088"/>
        <v>0</v>
      </c>
      <c r="BI1514" s="249">
        <f t="shared" si="1088"/>
        <v>0</v>
      </c>
      <c r="BJ1514" s="249">
        <f t="shared" si="1088"/>
        <v>0</v>
      </c>
      <c r="BK1514" s="249">
        <f t="shared" si="1088"/>
        <v>0</v>
      </c>
      <c r="BL1514" s="249">
        <f t="shared" si="1088"/>
        <v>0</v>
      </c>
      <c r="BM1514" s="249">
        <f t="shared" si="1088"/>
        <v>0</v>
      </c>
      <c r="BN1514" s="249">
        <f t="shared" si="1088"/>
        <v>0</v>
      </c>
      <c r="BO1514" s="249">
        <f t="shared" si="1088"/>
        <v>0</v>
      </c>
      <c r="BP1514" s="249">
        <f t="shared" si="1088"/>
        <v>0</v>
      </c>
      <c r="BQ1514" s="249">
        <f t="shared" si="1088"/>
        <v>0</v>
      </c>
      <c r="BR1514" s="249">
        <f t="shared" si="1088"/>
        <v>0</v>
      </c>
      <c r="BS1514" s="249">
        <f t="shared" si="1088"/>
        <v>0</v>
      </c>
      <c r="BT1514" s="249">
        <f t="shared" si="1088"/>
        <v>0</v>
      </c>
      <c r="BU1514" s="249">
        <f t="shared" si="1088"/>
        <v>0</v>
      </c>
      <c r="BV1514" s="249">
        <f t="shared" si="1088"/>
        <v>0</v>
      </c>
      <c r="BW1514" s="224">
        <f t="shared" si="1066"/>
        <v>0</v>
      </c>
    </row>
    <row r="1515" spans="1:75" ht="16.5" thickBot="1" x14ac:dyDescent="0.3">
      <c r="BW1515" s="224">
        <f t="shared" si="1066"/>
        <v>0</v>
      </c>
    </row>
    <row r="1516" spans="1:75" ht="16.5" thickBot="1" x14ac:dyDescent="0.3">
      <c r="A1516" s="387" t="s">
        <v>165</v>
      </c>
      <c r="BW1516" s="224">
        <f t="shared" si="1066"/>
        <v>0</v>
      </c>
    </row>
    <row r="1517" spans="1:75" x14ac:dyDescent="0.25">
      <c r="A1517" s="793" t="s">
        <v>1099</v>
      </c>
      <c r="O1517" s="249">
        <f t="shared" ref="O1517:AT1517" si="1089">(O703/(O703+O709))*O1366</f>
        <v>9280830.1234393921</v>
      </c>
      <c r="P1517" s="249">
        <f t="shared" si="1089"/>
        <v>1541372.0993956861</v>
      </c>
      <c r="Q1517" s="249">
        <f t="shared" si="1089"/>
        <v>3794007.3781117285</v>
      </c>
      <c r="R1517" s="249">
        <f t="shared" si="1089"/>
        <v>2081982.9323171177</v>
      </c>
      <c r="S1517" s="249">
        <f t="shared" si="1089"/>
        <v>9411803.7815724891</v>
      </c>
      <c r="T1517" s="249">
        <f t="shared" si="1089"/>
        <v>16772482.938785158</v>
      </c>
      <c r="U1517" s="249">
        <f t="shared" si="1089"/>
        <v>7316512.1424877224</v>
      </c>
      <c r="V1517" s="249">
        <f t="shared" si="1089"/>
        <v>354859.93960623769</v>
      </c>
      <c r="W1517" s="249">
        <f t="shared" si="1089"/>
        <v>7141554.4782739468</v>
      </c>
      <c r="X1517" s="249">
        <f t="shared" si="1089"/>
        <v>7082940.733740977</v>
      </c>
      <c r="Y1517" s="249">
        <f t="shared" si="1089"/>
        <v>6899433.516530009</v>
      </c>
      <c r="Z1517" s="249">
        <f t="shared" si="1089"/>
        <v>12969752.499533772</v>
      </c>
      <c r="AA1517" s="249">
        <f t="shared" si="1089"/>
        <v>2526277.9380878876</v>
      </c>
      <c r="AB1517" s="249">
        <f t="shared" si="1089"/>
        <v>1526800.4480149003</v>
      </c>
      <c r="AC1517" s="249">
        <f t="shared" si="1089"/>
        <v>3543941.6064397772</v>
      </c>
      <c r="AD1517" s="249">
        <f t="shared" si="1089"/>
        <v>1925895.8284623236</v>
      </c>
      <c r="AE1517" s="249">
        <f t="shared" si="1089"/>
        <v>6420183.0716199363</v>
      </c>
      <c r="AF1517" s="249">
        <f t="shared" si="1089"/>
        <v>13937328.385032831</v>
      </c>
      <c r="AG1517" s="249">
        <f t="shared" si="1089"/>
        <v>5615608.7456616051</v>
      </c>
      <c r="AH1517" s="249">
        <f t="shared" si="1089"/>
        <v>28352.658755887936</v>
      </c>
      <c r="AI1517" s="249">
        <f t="shared" si="1089"/>
        <v>5510883.0482647708</v>
      </c>
      <c r="AJ1517" s="249">
        <f t="shared" si="1089"/>
        <v>5631884.8407085231</v>
      </c>
      <c r="AK1517" s="249">
        <f t="shared" si="1089"/>
        <v>9685786.2675039805</v>
      </c>
      <c r="AL1517" s="249">
        <f t="shared" si="1089"/>
        <v>21384675.909470048</v>
      </c>
      <c r="AM1517" s="249">
        <f t="shared" si="1089"/>
        <v>0</v>
      </c>
      <c r="AN1517" s="249">
        <f t="shared" si="1089"/>
        <v>0</v>
      </c>
      <c r="AO1517" s="249">
        <f t="shared" si="1089"/>
        <v>2421339.3791369526</v>
      </c>
      <c r="AP1517" s="249">
        <f t="shared" si="1089"/>
        <v>1308850.6125968478</v>
      </c>
      <c r="AQ1517" s="249">
        <f t="shared" si="1089"/>
        <v>7209860.1297162548</v>
      </c>
      <c r="AR1517" s="249">
        <f t="shared" si="1089"/>
        <v>12231577.590919653</v>
      </c>
      <c r="AS1517" s="249">
        <f t="shared" si="1089"/>
        <v>3730725.1248140163</v>
      </c>
      <c r="AT1517" s="249">
        <f t="shared" si="1089"/>
        <v>0</v>
      </c>
      <c r="AU1517" s="249">
        <f t="shared" ref="AU1517:BV1517" si="1090">(AU703/(AU703+AU709))*AU1366</f>
        <v>5075938.358170894</v>
      </c>
      <c r="AV1517" s="249">
        <f t="shared" si="1090"/>
        <v>4986881.3260368649</v>
      </c>
      <c r="AW1517" s="249">
        <f t="shared" si="1090"/>
        <v>5474994.8787064422</v>
      </c>
      <c r="AX1517" s="249">
        <f t="shared" si="1090"/>
        <v>13101489.189885039</v>
      </c>
      <c r="AY1517" s="249">
        <f t="shared" si="1090"/>
        <v>0</v>
      </c>
      <c r="AZ1517" s="249">
        <f t="shared" si="1090"/>
        <v>0</v>
      </c>
      <c r="BA1517" s="249">
        <f t="shared" si="1090"/>
        <v>1423161.1496926842</v>
      </c>
      <c r="BB1517" s="249">
        <f t="shared" si="1090"/>
        <v>1237065.0315587933</v>
      </c>
      <c r="BC1517" s="249">
        <f t="shared" si="1090"/>
        <v>5022142.6368650226</v>
      </c>
      <c r="BD1517" s="249">
        <f t="shared" si="1090"/>
        <v>9723665.8404820841</v>
      </c>
      <c r="BE1517" s="249">
        <f t="shared" si="1090"/>
        <v>3399332.0553366072</v>
      </c>
      <c r="BF1517" s="249">
        <f t="shared" si="1090"/>
        <v>85642.766166960442</v>
      </c>
      <c r="BG1517" s="249">
        <f t="shared" si="1090"/>
        <v>3948349.335575433</v>
      </c>
      <c r="BH1517" s="249">
        <f t="shared" si="1090"/>
        <v>3885733.4323616759</v>
      </c>
      <c r="BI1517" s="249">
        <f t="shared" si="1090"/>
        <v>5700450.3158916039</v>
      </c>
      <c r="BJ1517" s="249">
        <f t="shared" si="1090"/>
        <v>11918471.573091183</v>
      </c>
      <c r="BK1517" s="249">
        <f t="shared" si="1090"/>
        <v>2021568.2839330747</v>
      </c>
      <c r="BL1517" s="249">
        <f t="shared" si="1090"/>
        <v>1653702.4000516569</v>
      </c>
      <c r="BM1517" s="249">
        <f t="shared" si="1090"/>
        <v>2762479.5771713625</v>
      </c>
      <c r="BN1517" s="249">
        <f t="shared" si="1090"/>
        <v>1549208.5753849675</v>
      </c>
      <c r="BO1517" s="249">
        <f t="shared" si="1090"/>
        <v>6760276.9628044581</v>
      </c>
      <c r="BP1517" s="249">
        <f t="shared" si="1090"/>
        <v>12954544.62189883</v>
      </c>
      <c r="BQ1517" s="249">
        <f t="shared" si="1090"/>
        <v>4171984.6485129902</v>
      </c>
      <c r="BR1517" s="249">
        <f t="shared" si="1090"/>
        <v>270023.49982418667</v>
      </c>
      <c r="BS1517" s="249">
        <f t="shared" si="1090"/>
        <v>5457382.1894691344</v>
      </c>
      <c r="BT1517" s="249">
        <f t="shared" si="1090"/>
        <v>5301424.3989614509</v>
      </c>
      <c r="BU1517" s="249">
        <f t="shared" si="1090"/>
        <v>5645945.1729608215</v>
      </c>
      <c r="BV1517" s="249">
        <f t="shared" si="1090"/>
        <v>12773984.865672028</v>
      </c>
      <c r="BW1517" s="224">
        <f>SUM(C1517:BV1517)</f>
        <v>325593347.23546666</v>
      </c>
    </row>
    <row r="1518" spans="1:75" x14ac:dyDescent="0.25">
      <c r="A1518" s="794" t="s">
        <v>1104</v>
      </c>
      <c r="O1518" s="249">
        <f t="shared" ref="O1518:AT1518" si="1091">(O709/(O703+O709))*O1366</f>
        <v>50963316.450516418</v>
      </c>
      <c r="P1518" s="249">
        <f t="shared" si="1091"/>
        <v>12700065.953932753</v>
      </c>
      <c r="Q1518" s="249">
        <f t="shared" si="1091"/>
        <v>33275157.368024312</v>
      </c>
      <c r="R1518" s="249">
        <f t="shared" si="1091"/>
        <v>15338812.22771249</v>
      </c>
      <c r="S1518" s="249">
        <f t="shared" si="1091"/>
        <v>40612305.986119404</v>
      </c>
      <c r="T1518" s="249">
        <f t="shared" si="1091"/>
        <v>18196481.26636314</v>
      </c>
      <c r="U1518" s="249">
        <f t="shared" si="1091"/>
        <v>42205929.427718334</v>
      </c>
      <c r="V1518" s="249">
        <f t="shared" si="1091"/>
        <v>19677983.601859834</v>
      </c>
      <c r="W1518" s="249">
        <f t="shared" si="1091"/>
        <v>35336531.852759704</v>
      </c>
      <c r="X1518" s="249">
        <f t="shared" si="1091"/>
        <v>16904962.872036256</v>
      </c>
      <c r="Y1518" s="249">
        <f t="shared" si="1091"/>
        <v>27599697.188936546</v>
      </c>
      <c r="Z1518" s="249">
        <f t="shared" si="1091"/>
        <v>11425314.614178669</v>
      </c>
      <c r="AA1518" s="249">
        <f t="shared" si="1091"/>
        <v>13989389.86322155</v>
      </c>
      <c r="AB1518" s="249">
        <f t="shared" si="1091"/>
        <v>7926272.2464682944</v>
      </c>
      <c r="AC1518" s="249">
        <f t="shared" si="1091"/>
        <v>19341012.430177435</v>
      </c>
      <c r="AD1518" s="249">
        <f t="shared" si="1091"/>
        <v>8502862.8652954791</v>
      </c>
      <c r="AE1518" s="249">
        <f t="shared" si="1091"/>
        <v>16881768.782614708</v>
      </c>
      <c r="AF1518" s="249">
        <f t="shared" si="1091"/>
        <v>8640303.5237847045</v>
      </c>
      <c r="AG1518" s="249">
        <f t="shared" si="1091"/>
        <v>20682283.582656186</v>
      </c>
      <c r="AH1518" s="249">
        <f t="shared" si="1091"/>
        <v>9040277.9842774775</v>
      </c>
      <c r="AI1518" s="249">
        <f t="shared" si="1091"/>
        <v>16717568.952915732</v>
      </c>
      <c r="AJ1518" s="249">
        <f t="shared" si="1091"/>
        <v>7793150.1338892542</v>
      </c>
      <c r="AK1518" s="249">
        <f t="shared" si="1091"/>
        <v>23877659.593479745</v>
      </c>
      <c r="AL1518" s="249">
        <f t="shared" si="1091"/>
        <v>10774359.441182638</v>
      </c>
      <c r="AM1518" s="249">
        <f t="shared" si="1091"/>
        <v>17669875.810288936</v>
      </c>
      <c r="AN1518" s="249">
        <f t="shared" si="1091"/>
        <v>9353226.6996723078</v>
      </c>
      <c r="AO1518" s="249">
        <f t="shared" si="1091"/>
        <v>13296803.886152921</v>
      </c>
      <c r="AP1518" s="249">
        <f t="shared" si="1091"/>
        <v>6151466.1219870392</v>
      </c>
      <c r="AQ1518" s="249">
        <f t="shared" si="1091"/>
        <v>18996238.337083269</v>
      </c>
      <c r="AR1518" s="249">
        <f t="shared" si="1091"/>
        <v>8005539.185617825</v>
      </c>
      <c r="AS1518" s="249">
        <f t="shared" si="1091"/>
        <v>13878701.743327899</v>
      </c>
      <c r="AT1518" s="249">
        <f t="shared" si="1091"/>
        <v>6391439.1370058311</v>
      </c>
      <c r="AU1518" s="249">
        <f t="shared" ref="AU1518:BV1518" si="1092">(AU709/(AU703+AU709))*AU1366</f>
        <v>15478419.391740171</v>
      </c>
      <c r="AV1518" s="249">
        <f t="shared" si="1092"/>
        <v>7302839.328459884</v>
      </c>
      <c r="AW1518" s="249">
        <f t="shared" si="1092"/>
        <v>13549731.163338024</v>
      </c>
      <c r="AX1518" s="249">
        <f t="shared" si="1092"/>
        <v>6969928.6577702444</v>
      </c>
      <c r="AY1518" s="249">
        <f t="shared" si="1092"/>
        <v>21134946.255843449</v>
      </c>
      <c r="AZ1518" s="249">
        <f t="shared" si="1092"/>
        <v>8234458.9986382471</v>
      </c>
      <c r="BA1518" s="249">
        <f t="shared" si="1092"/>
        <v>17681208.82235891</v>
      </c>
      <c r="BB1518" s="249">
        <f t="shared" si="1092"/>
        <v>7982485.0051338673</v>
      </c>
      <c r="BC1518" s="249">
        <f t="shared" si="1092"/>
        <v>19146658.389100201</v>
      </c>
      <c r="BD1518" s="249">
        <f t="shared" si="1092"/>
        <v>9003767.1823599637</v>
      </c>
      <c r="BE1518" s="249">
        <f t="shared" si="1092"/>
        <v>17769061.436699394</v>
      </c>
      <c r="BF1518" s="249">
        <f t="shared" si="1092"/>
        <v>8002269.1433653738</v>
      </c>
      <c r="BG1518" s="249">
        <f t="shared" si="1092"/>
        <v>17318080.371680535</v>
      </c>
      <c r="BH1518" s="249">
        <f t="shared" si="1092"/>
        <v>7978364.3104781406</v>
      </c>
      <c r="BI1518" s="249">
        <f t="shared" si="1092"/>
        <v>20270984.879494462</v>
      </c>
      <c r="BJ1518" s="249">
        <f t="shared" si="1092"/>
        <v>8965659.6552292369</v>
      </c>
      <c r="BK1518" s="249">
        <f t="shared" si="1092"/>
        <v>15358291.237459864</v>
      </c>
      <c r="BL1518" s="249">
        <f t="shared" si="1092"/>
        <v>6934701.5190945547</v>
      </c>
      <c r="BM1518" s="249">
        <f t="shared" si="1092"/>
        <v>14095420.101485625</v>
      </c>
      <c r="BN1518" s="249">
        <f t="shared" si="1092"/>
        <v>5914166.9445830258</v>
      </c>
      <c r="BO1518" s="249">
        <f t="shared" si="1092"/>
        <v>17110676.144328337</v>
      </c>
      <c r="BP1518" s="249">
        <f t="shared" si="1092"/>
        <v>7417839.8991685379</v>
      </c>
      <c r="BQ1518" s="249">
        <f t="shared" si="1092"/>
        <v>13864925.788697744</v>
      </c>
      <c r="BR1518" s="249">
        <f t="shared" si="1092"/>
        <v>5817455.9678409575</v>
      </c>
      <c r="BS1518" s="249">
        <f t="shared" si="1092"/>
        <v>15800575.219547065</v>
      </c>
      <c r="BT1518" s="249">
        <f t="shared" si="1092"/>
        <v>6639972.6737940628</v>
      </c>
      <c r="BU1518" s="249">
        <f t="shared" si="1092"/>
        <v>13188976.701992206</v>
      </c>
      <c r="BV1518" s="249">
        <f t="shared" si="1092"/>
        <v>5937138.5293079847</v>
      </c>
      <c r="BW1518" s="224">
        <f t="shared" si="1066"/>
        <v>917015762.85024679</v>
      </c>
    </row>
    <row r="1519" spans="1:75" x14ac:dyDescent="0.25">
      <c r="A1519" s="346" t="s">
        <v>1095</v>
      </c>
      <c r="O1519" s="249">
        <f>O1366-(O1517+O1518)</f>
        <v>0</v>
      </c>
      <c r="P1519" s="249">
        <f t="shared" ref="P1519:BV1519" si="1093">P1366-(P1517+P1518)</f>
        <v>0</v>
      </c>
      <c r="Q1519" s="249">
        <f t="shared" si="1093"/>
        <v>0</v>
      </c>
      <c r="R1519" s="249">
        <f t="shared" si="1093"/>
        <v>0</v>
      </c>
      <c r="S1519" s="249">
        <f t="shared" si="1093"/>
        <v>0</v>
      </c>
      <c r="T1519" s="249">
        <f t="shared" si="1093"/>
        <v>0</v>
      </c>
      <c r="U1519" s="249">
        <f t="shared" si="1093"/>
        <v>0</v>
      </c>
      <c r="V1519" s="249">
        <f t="shared" si="1093"/>
        <v>0</v>
      </c>
      <c r="W1519" s="249">
        <f t="shared" si="1093"/>
        <v>0</v>
      </c>
      <c r="X1519" s="249">
        <f t="shared" si="1093"/>
        <v>0</v>
      </c>
      <c r="Y1519" s="249">
        <f t="shared" si="1093"/>
        <v>0</v>
      </c>
      <c r="Z1519" s="249">
        <f t="shared" si="1093"/>
        <v>0</v>
      </c>
      <c r="AA1519" s="249">
        <f t="shared" si="1093"/>
        <v>0</v>
      </c>
      <c r="AB1519" s="249">
        <f t="shared" si="1093"/>
        <v>0</v>
      </c>
      <c r="AC1519" s="249">
        <f t="shared" si="1093"/>
        <v>0</v>
      </c>
      <c r="AD1519" s="249">
        <f t="shared" si="1093"/>
        <v>0</v>
      </c>
      <c r="AE1519" s="249">
        <f t="shared" si="1093"/>
        <v>0</v>
      </c>
      <c r="AF1519" s="249">
        <f t="shared" si="1093"/>
        <v>0</v>
      </c>
      <c r="AG1519" s="249">
        <f t="shared" si="1093"/>
        <v>0</v>
      </c>
      <c r="AH1519" s="249">
        <f t="shared" si="1093"/>
        <v>0</v>
      </c>
      <c r="AI1519" s="249">
        <f t="shared" si="1093"/>
        <v>0</v>
      </c>
      <c r="AJ1519" s="249">
        <f t="shared" si="1093"/>
        <v>0</v>
      </c>
      <c r="AK1519" s="249">
        <f t="shared" si="1093"/>
        <v>0</v>
      </c>
      <c r="AL1519" s="249">
        <f t="shared" si="1093"/>
        <v>0</v>
      </c>
      <c r="AM1519" s="249">
        <f t="shared" si="1093"/>
        <v>0</v>
      </c>
      <c r="AN1519" s="249">
        <f t="shared" si="1093"/>
        <v>0</v>
      </c>
      <c r="AO1519" s="249">
        <f t="shared" si="1093"/>
        <v>0</v>
      </c>
      <c r="AP1519" s="249">
        <f t="shared" si="1093"/>
        <v>0</v>
      </c>
      <c r="AQ1519" s="249">
        <f t="shared" si="1093"/>
        <v>0</v>
      </c>
      <c r="AR1519" s="249">
        <f t="shared" si="1093"/>
        <v>0</v>
      </c>
      <c r="AS1519" s="249">
        <f t="shared" si="1093"/>
        <v>0</v>
      </c>
      <c r="AT1519" s="249">
        <f t="shared" si="1093"/>
        <v>0</v>
      </c>
      <c r="AU1519" s="249">
        <f t="shared" si="1093"/>
        <v>0</v>
      </c>
      <c r="AV1519" s="249">
        <f t="shared" si="1093"/>
        <v>0</v>
      </c>
      <c r="AW1519" s="249">
        <f t="shared" si="1093"/>
        <v>0</v>
      </c>
      <c r="AX1519" s="249">
        <f t="shared" si="1093"/>
        <v>0</v>
      </c>
      <c r="AY1519" s="249">
        <f t="shared" si="1093"/>
        <v>0</v>
      </c>
      <c r="AZ1519" s="249">
        <f t="shared" si="1093"/>
        <v>0</v>
      </c>
      <c r="BA1519" s="249">
        <f t="shared" si="1093"/>
        <v>0</v>
      </c>
      <c r="BB1519" s="249">
        <f t="shared" si="1093"/>
        <v>0</v>
      </c>
      <c r="BC1519" s="249">
        <f t="shared" si="1093"/>
        <v>0</v>
      </c>
      <c r="BD1519" s="249">
        <f t="shared" si="1093"/>
        <v>0</v>
      </c>
      <c r="BE1519" s="249">
        <f t="shared" si="1093"/>
        <v>0</v>
      </c>
      <c r="BF1519" s="249">
        <f t="shared" si="1093"/>
        <v>0</v>
      </c>
      <c r="BG1519" s="249">
        <f t="shared" si="1093"/>
        <v>0</v>
      </c>
      <c r="BH1519" s="249">
        <f t="shared" si="1093"/>
        <v>0</v>
      </c>
      <c r="BI1519" s="249">
        <f t="shared" si="1093"/>
        <v>0</v>
      </c>
      <c r="BJ1519" s="249">
        <f t="shared" si="1093"/>
        <v>0</v>
      </c>
      <c r="BK1519" s="249">
        <f t="shared" si="1093"/>
        <v>0</v>
      </c>
      <c r="BL1519" s="249">
        <f t="shared" si="1093"/>
        <v>0</v>
      </c>
      <c r="BM1519" s="249">
        <f t="shared" si="1093"/>
        <v>0</v>
      </c>
      <c r="BN1519" s="249">
        <f t="shared" si="1093"/>
        <v>0</v>
      </c>
      <c r="BO1519" s="249">
        <f t="shared" si="1093"/>
        <v>0</v>
      </c>
      <c r="BP1519" s="249">
        <f t="shared" si="1093"/>
        <v>0</v>
      </c>
      <c r="BQ1519" s="249">
        <f t="shared" si="1093"/>
        <v>0</v>
      </c>
      <c r="BR1519" s="249">
        <f t="shared" si="1093"/>
        <v>0</v>
      </c>
      <c r="BS1519" s="249">
        <f t="shared" si="1093"/>
        <v>0</v>
      </c>
      <c r="BT1519" s="249">
        <f t="shared" si="1093"/>
        <v>0</v>
      </c>
      <c r="BU1519" s="249">
        <f t="shared" si="1093"/>
        <v>0</v>
      </c>
      <c r="BV1519" s="249">
        <f t="shared" si="1093"/>
        <v>0</v>
      </c>
      <c r="BW1519" s="224">
        <f t="shared" si="1066"/>
        <v>0</v>
      </c>
    </row>
    <row r="1520" spans="1:75" ht="16.5" thickBot="1" x14ac:dyDescent="0.3">
      <c r="BW1520" s="224">
        <f t="shared" si="1066"/>
        <v>0</v>
      </c>
    </row>
    <row r="1521" spans="1:75" ht="16.5" thickBot="1" x14ac:dyDescent="0.3">
      <c r="A1521" s="384" t="s">
        <v>168</v>
      </c>
      <c r="BW1521" s="224">
        <f t="shared" si="1066"/>
        <v>0</v>
      </c>
    </row>
    <row r="1522" spans="1:75" x14ac:dyDescent="0.25">
      <c r="A1522" s="793" t="s">
        <v>1100</v>
      </c>
      <c r="O1522" s="249">
        <f t="shared" ref="O1522:AT1522" si="1094">IFERROR((O700/(O700))*O1381,0)</f>
        <v>14678157.654788785</v>
      </c>
      <c r="P1522" s="249">
        <f t="shared" si="1094"/>
        <v>2437767.1370670674</v>
      </c>
      <c r="Q1522" s="249">
        <f t="shared" si="1094"/>
        <v>4912036.9848033572</v>
      </c>
      <c r="R1522" s="249">
        <f t="shared" si="1094"/>
        <v>2726315.6395397438</v>
      </c>
      <c r="S1522" s="249">
        <f t="shared" si="1094"/>
        <v>11283290.85422251</v>
      </c>
      <c r="T1522" s="249">
        <f t="shared" si="1094"/>
        <v>28150072.701884098</v>
      </c>
      <c r="U1522" s="249">
        <f t="shared" si="1094"/>
        <v>11355155.347165799</v>
      </c>
      <c r="V1522" s="249">
        <f t="shared" si="1094"/>
        <v>550739.15852815274</v>
      </c>
      <c r="W1522" s="249">
        <f t="shared" si="1094"/>
        <v>13285297.266372435</v>
      </c>
      <c r="X1522" s="249">
        <f t="shared" si="1094"/>
        <v>13350676.951438265</v>
      </c>
      <c r="Y1522" s="249">
        <f t="shared" si="1094"/>
        <v>17278366.870460428</v>
      </c>
      <c r="Z1522" s="249">
        <f t="shared" si="1094"/>
        <v>38909070.382814541</v>
      </c>
      <c r="AA1522" s="249">
        <f t="shared" si="1094"/>
        <v>8046750.3146232916</v>
      </c>
      <c r="AB1522" s="249">
        <f t="shared" si="1094"/>
        <v>4823000.723002906</v>
      </c>
      <c r="AC1522" s="249">
        <f t="shared" si="1094"/>
        <v>10496103.157295881</v>
      </c>
      <c r="AD1522" s="249">
        <f t="shared" si="1094"/>
        <v>5671156.7474999446</v>
      </c>
      <c r="AE1522" s="249">
        <f t="shared" si="1094"/>
        <v>20537153.383671798</v>
      </c>
      <c r="AF1522" s="249">
        <f t="shared" si="1094"/>
        <v>34608226.619167686</v>
      </c>
      <c r="AG1522" s="249">
        <f t="shared" si="1094"/>
        <v>13327352.012898328</v>
      </c>
      <c r="AH1522" s="249">
        <f t="shared" si="1094"/>
        <v>67288.495487372857</v>
      </c>
      <c r="AI1522" s="249">
        <f t="shared" si="1094"/>
        <v>16180725.511684667</v>
      </c>
      <c r="AJ1522" s="249">
        <f t="shared" si="1094"/>
        <v>15589155.291092481</v>
      </c>
      <c r="AK1522" s="249">
        <f t="shared" si="1094"/>
        <v>21213113.273719631</v>
      </c>
      <c r="AL1522" s="249">
        <f t="shared" si="1094"/>
        <v>51845092.219266698</v>
      </c>
      <c r="AM1522" s="249">
        <f t="shared" si="1094"/>
        <v>0</v>
      </c>
      <c r="AN1522" s="249">
        <f t="shared" si="1094"/>
        <v>0</v>
      </c>
      <c r="AO1522" s="249">
        <f t="shared" si="1094"/>
        <v>9784930.8502413016</v>
      </c>
      <c r="AP1522" s="249">
        <f t="shared" si="1094"/>
        <v>5265148.4195829509</v>
      </c>
      <c r="AQ1522" s="249">
        <f t="shared" si="1094"/>
        <v>20394289.919146877</v>
      </c>
      <c r="AR1522" s="249">
        <f t="shared" si="1094"/>
        <v>39735466.40375679</v>
      </c>
      <c r="AS1522" s="249">
        <f t="shared" si="1094"/>
        <v>15180323.347925441</v>
      </c>
      <c r="AT1522" s="249">
        <f t="shared" si="1094"/>
        <v>0</v>
      </c>
      <c r="AU1522" s="249">
        <f t="shared" ref="AU1522:BV1522" si="1095">IFERROR((AU700/(AU700))*AU1381,0)</f>
        <v>18530669.709633712</v>
      </c>
      <c r="AV1522" s="249">
        <f t="shared" si="1095"/>
        <v>16884126.64265861</v>
      </c>
      <c r="AW1522" s="249">
        <f t="shared" si="1095"/>
        <v>24695542.728952724</v>
      </c>
      <c r="AX1522" s="249">
        <f t="shared" si="1095"/>
        <v>44475217.739330165</v>
      </c>
      <c r="AY1522" s="249">
        <f t="shared" si="1095"/>
        <v>0</v>
      </c>
      <c r="AZ1522" s="249">
        <f t="shared" si="1095"/>
        <v>0</v>
      </c>
      <c r="BA1522" s="249">
        <f t="shared" si="1095"/>
        <v>4666858.4051015852</v>
      </c>
      <c r="BB1522" s="249">
        <f t="shared" si="1095"/>
        <v>4046556.2579999985</v>
      </c>
      <c r="BC1522" s="249">
        <f t="shared" si="1095"/>
        <v>15208225.821422245</v>
      </c>
      <c r="BD1522" s="249">
        <f t="shared" si="1095"/>
        <v>29884609.64836625</v>
      </c>
      <c r="BE1522" s="249">
        <f t="shared" si="1095"/>
        <v>11754989.727985088</v>
      </c>
      <c r="BF1522" s="249">
        <f t="shared" si="1095"/>
        <v>296155.19172020431</v>
      </c>
      <c r="BG1522" s="249">
        <f t="shared" si="1095"/>
        <v>13985731.009876039</v>
      </c>
      <c r="BH1522" s="249">
        <f t="shared" si="1095"/>
        <v>12565270.002498468</v>
      </c>
      <c r="BI1522" s="249">
        <f t="shared" si="1095"/>
        <v>15963549.124833664</v>
      </c>
      <c r="BJ1522" s="249">
        <f t="shared" si="1095"/>
        <v>33990338.110237978</v>
      </c>
      <c r="BK1522" s="249">
        <f t="shared" si="1095"/>
        <v>5658875.7545374949</v>
      </c>
      <c r="BL1522" s="249">
        <f t="shared" si="1095"/>
        <v>4656869.968064189</v>
      </c>
      <c r="BM1522" s="249">
        <f t="shared" si="1095"/>
        <v>9121579.0089296214</v>
      </c>
      <c r="BN1522" s="249">
        <f t="shared" si="1095"/>
        <v>5115414.6218720432</v>
      </c>
      <c r="BO1522" s="249">
        <f t="shared" si="1095"/>
        <v>18763827.370589249</v>
      </c>
      <c r="BP1522" s="249">
        <f t="shared" si="1095"/>
        <v>36759242.454381801</v>
      </c>
      <c r="BQ1522" s="249">
        <f t="shared" si="1095"/>
        <v>15094942.185066776</v>
      </c>
      <c r="BR1522" s="249">
        <f t="shared" si="1095"/>
        <v>976990.44024725305</v>
      </c>
      <c r="BS1522" s="249">
        <f t="shared" si="1095"/>
        <v>17371877.350518458</v>
      </c>
      <c r="BT1522" s="249">
        <f t="shared" si="1095"/>
        <v>17149969.476924099</v>
      </c>
      <c r="BU1522" s="249">
        <f t="shared" si="1095"/>
        <v>21586370.391660031</v>
      </c>
      <c r="BV1522" s="249">
        <f t="shared" si="1095"/>
        <v>48260869.688871056</v>
      </c>
      <c r="BW1522" s="224">
        <f>SUM(C1522:BV1522)</f>
        <v>899146892.47142792</v>
      </c>
    </row>
    <row r="1523" spans="1:75" x14ac:dyDescent="0.25">
      <c r="A1523" s="346" t="s">
        <v>1095</v>
      </c>
      <c r="O1523" s="249">
        <f>O1381-(O1522)</f>
        <v>0</v>
      </c>
      <c r="P1523" s="249">
        <f t="shared" ref="P1523:BV1523" si="1096">P1381-(P1522)</f>
        <v>0</v>
      </c>
      <c r="Q1523" s="249">
        <f t="shared" si="1096"/>
        <v>0</v>
      </c>
      <c r="R1523" s="249">
        <f t="shared" si="1096"/>
        <v>0</v>
      </c>
      <c r="S1523" s="249">
        <f t="shared" si="1096"/>
        <v>0</v>
      </c>
      <c r="T1523" s="249">
        <f t="shared" si="1096"/>
        <v>0</v>
      </c>
      <c r="U1523" s="249">
        <f t="shared" si="1096"/>
        <v>0</v>
      </c>
      <c r="V1523" s="249">
        <f t="shared" si="1096"/>
        <v>0</v>
      </c>
      <c r="W1523" s="249">
        <f t="shared" si="1096"/>
        <v>0</v>
      </c>
      <c r="X1523" s="249">
        <f t="shared" si="1096"/>
        <v>0</v>
      </c>
      <c r="Y1523" s="249">
        <f t="shared" si="1096"/>
        <v>0</v>
      </c>
      <c r="Z1523" s="249">
        <f t="shared" si="1096"/>
        <v>0</v>
      </c>
      <c r="AA1523" s="249">
        <f t="shared" si="1096"/>
        <v>0</v>
      </c>
      <c r="AB1523" s="249">
        <f t="shared" si="1096"/>
        <v>0</v>
      </c>
      <c r="AC1523" s="249">
        <f t="shared" si="1096"/>
        <v>0</v>
      </c>
      <c r="AD1523" s="249">
        <f t="shared" si="1096"/>
        <v>0</v>
      </c>
      <c r="AE1523" s="249">
        <f t="shared" si="1096"/>
        <v>0</v>
      </c>
      <c r="AF1523" s="249">
        <f t="shared" si="1096"/>
        <v>0</v>
      </c>
      <c r="AG1523" s="249">
        <f t="shared" si="1096"/>
        <v>0</v>
      </c>
      <c r="AH1523" s="249">
        <f t="shared" si="1096"/>
        <v>0</v>
      </c>
      <c r="AI1523" s="249">
        <f t="shared" si="1096"/>
        <v>0</v>
      </c>
      <c r="AJ1523" s="249">
        <f t="shared" si="1096"/>
        <v>0</v>
      </c>
      <c r="AK1523" s="249">
        <f t="shared" si="1096"/>
        <v>0</v>
      </c>
      <c r="AL1523" s="249">
        <f t="shared" si="1096"/>
        <v>0</v>
      </c>
      <c r="AM1523" s="249">
        <f t="shared" si="1096"/>
        <v>0</v>
      </c>
      <c r="AN1523" s="249">
        <f t="shared" si="1096"/>
        <v>0</v>
      </c>
      <c r="AO1523" s="249">
        <f t="shared" si="1096"/>
        <v>0</v>
      </c>
      <c r="AP1523" s="249">
        <f t="shared" si="1096"/>
        <v>0</v>
      </c>
      <c r="AQ1523" s="249">
        <f t="shared" si="1096"/>
        <v>0</v>
      </c>
      <c r="AR1523" s="249">
        <f t="shared" si="1096"/>
        <v>0</v>
      </c>
      <c r="AS1523" s="249">
        <f t="shared" si="1096"/>
        <v>0</v>
      </c>
      <c r="AT1523" s="249">
        <f t="shared" si="1096"/>
        <v>0</v>
      </c>
      <c r="AU1523" s="249">
        <f t="shared" si="1096"/>
        <v>0</v>
      </c>
      <c r="AV1523" s="249">
        <f t="shared" si="1096"/>
        <v>0</v>
      </c>
      <c r="AW1523" s="249">
        <f t="shared" si="1096"/>
        <v>0</v>
      </c>
      <c r="AX1523" s="249">
        <f t="shared" si="1096"/>
        <v>0</v>
      </c>
      <c r="AY1523" s="249">
        <f t="shared" si="1096"/>
        <v>0</v>
      </c>
      <c r="AZ1523" s="249">
        <f t="shared" si="1096"/>
        <v>0</v>
      </c>
      <c r="BA1523" s="249">
        <f t="shared" si="1096"/>
        <v>0</v>
      </c>
      <c r="BB1523" s="249">
        <f t="shared" si="1096"/>
        <v>0</v>
      </c>
      <c r="BC1523" s="249">
        <f t="shared" si="1096"/>
        <v>0</v>
      </c>
      <c r="BD1523" s="249">
        <f t="shared" si="1096"/>
        <v>0</v>
      </c>
      <c r="BE1523" s="249">
        <f t="shared" si="1096"/>
        <v>0</v>
      </c>
      <c r="BF1523" s="249">
        <f t="shared" si="1096"/>
        <v>0</v>
      </c>
      <c r="BG1523" s="249">
        <f t="shared" si="1096"/>
        <v>0</v>
      </c>
      <c r="BH1523" s="249">
        <f t="shared" si="1096"/>
        <v>0</v>
      </c>
      <c r="BI1523" s="249">
        <f t="shared" si="1096"/>
        <v>0</v>
      </c>
      <c r="BJ1523" s="249">
        <f t="shared" si="1096"/>
        <v>0</v>
      </c>
      <c r="BK1523" s="249">
        <f t="shared" si="1096"/>
        <v>0</v>
      </c>
      <c r="BL1523" s="249">
        <f t="shared" si="1096"/>
        <v>0</v>
      </c>
      <c r="BM1523" s="249">
        <f t="shared" si="1096"/>
        <v>0</v>
      </c>
      <c r="BN1523" s="249">
        <f t="shared" si="1096"/>
        <v>0</v>
      </c>
      <c r="BO1523" s="249">
        <f t="shared" si="1096"/>
        <v>0</v>
      </c>
      <c r="BP1523" s="249">
        <f t="shared" si="1096"/>
        <v>0</v>
      </c>
      <c r="BQ1523" s="249">
        <f t="shared" si="1096"/>
        <v>0</v>
      </c>
      <c r="BR1523" s="249">
        <f t="shared" si="1096"/>
        <v>0</v>
      </c>
      <c r="BS1523" s="249">
        <f t="shared" si="1096"/>
        <v>0</v>
      </c>
      <c r="BT1523" s="249">
        <f t="shared" si="1096"/>
        <v>0</v>
      </c>
      <c r="BU1523" s="249">
        <f t="shared" si="1096"/>
        <v>0</v>
      </c>
      <c r="BV1523" s="249">
        <f t="shared" si="1096"/>
        <v>0</v>
      </c>
      <c r="BW1523" s="224">
        <f t="shared" si="1066"/>
        <v>0</v>
      </c>
    </row>
    <row r="1524" spans="1:75" ht="16.5" thickBot="1" x14ac:dyDescent="0.3">
      <c r="BW1524" s="224">
        <f t="shared" si="1066"/>
        <v>0</v>
      </c>
    </row>
    <row r="1525" spans="1:75" ht="16.5" thickBot="1" x14ac:dyDescent="0.3">
      <c r="A1525" s="380" t="s">
        <v>430</v>
      </c>
      <c r="BW1525" s="224">
        <f t="shared" si="1066"/>
        <v>0</v>
      </c>
    </row>
    <row r="1526" spans="1:75" ht="16.5" thickBot="1" x14ac:dyDescent="0.3">
      <c r="A1526" s="397" t="s">
        <v>161</v>
      </c>
      <c r="BW1526" s="224">
        <f t="shared" si="1066"/>
        <v>0</v>
      </c>
    </row>
    <row r="1527" spans="1:75" x14ac:dyDescent="0.25">
      <c r="A1527" s="794" t="s">
        <v>1101</v>
      </c>
      <c r="O1527" s="249">
        <f t="shared" ref="O1527:AT1527" si="1097">IFERROR((O726/(O726+O732))*O1397,0)</f>
        <v>0</v>
      </c>
      <c r="P1527" s="249">
        <f t="shared" si="1097"/>
        <v>0</v>
      </c>
      <c r="Q1527" s="249">
        <f t="shared" si="1097"/>
        <v>0</v>
      </c>
      <c r="R1527" s="249">
        <f t="shared" si="1097"/>
        <v>0</v>
      </c>
      <c r="S1527" s="249">
        <f t="shared" si="1097"/>
        <v>0</v>
      </c>
      <c r="T1527" s="249">
        <f t="shared" si="1097"/>
        <v>0</v>
      </c>
      <c r="U1527" s="249">
        <f t="shared" si="1097"/>
        <v>0</v>
      </c>
      <c r="V1527" s="249">
        <f t="shared" si="1097"/>
        <v>0</v>
      </c>
      <c r="W1527" s="249">
        <f t="shared" si="1097"/>
        <v>0</v>
      </c>
      <c r="X1527" s="249">
        <f t="shared" si="1097"/>
        <v>0</v>
      </c>
      <c r="Y1527" s="249">
        <f t="shared" si="1097"/>
        <v>0</v>
      </c>
      <c r="Z1527" s="249">
        <f t="shared" si="1097"/>
        <v>0</v>
      </c>
      <c r="AA1527" s="249">
        <f t="shared" si="1097"/>
        <v>40332583.919493943</v>
      </c>
      <c r="AB1527" s="249">
        <f t="shared" si="1097"/>
        <v>14973673.336570092</v>
      </c>
      <c r="AC1527" s="249">
        <f t="shared" si="1097"/>
        <v>17243031.648406439</v>
      </c>
      <c r="AD1527" s="249">
        <f t="shared" si="1097"/>
        <v>15964519.819568543</v>
      </c>
      <c r="AE1527" s="249">
        <f t="shared" si="1097"/>
        <v>19208204.421584889</v>
      </c>
      <c r="AF1527" s="249">
        <f t="shared" si="1097"/>
        <v>15458381.500957578</v>
      </c>
      <c r="AG1527" s="249">
        <f t="shared" si="1097"/>
        <v>17098415.035726715</v>
      </c>
      <c r="AH1527" s="249">
        <f t="shared" si="1097"/>
        <v>14122125.857894614</v>
      </c>
      <c r="AI1527" s="249">
        <f t="shared" si="1097"/>
        <v>16847177.07428582</v>
      </c>
      <c r="AJ1527" s="249">
        <f t="shared" si="1097"/>
        <v>14731286.367108937</v>
      </c>
      <c r="AK1527" s="249">
        <f t="shared" si="1097"/>
        <v>19015836.283345915</v>
      </c>
      <c r="AL1527" s="249">
        <f t="shared" si="1097"/>
        <v>17076958.762678038</v>
      </c>
      <c r="AM1527" s="249">
        <f t="shared" si="1097"/>
        <v>29935478.35459397</v>
      </c>
      <c r="AN1527" s="249">
        <f t="shared" si="1097"/>
        <v>21468923.113482721</v>
      </c>
      <c r="AO1527" s="249">
        <f t="shared" si="1097"/>
        <v>25722359.098634828</v>
      </c>
      <c r="AP1527" s="249">
        <f t="shared" si="1097"/>
        <v>19802617.105159499</v>
      </c>
      <c r="AQ1527" s="249">
        <f t="shared" si="1097"/>
        <v>26044058.007185072</v>
      </c>
      <c r="AR1527" s="249">
        <f t="shared" si="1097"/>
        <v>24168254.401976228</v>
      </c>
      <c r="AS1527" s="249">
        <f t="shared" si="1097"/>
        <v>28796215.350791711</v>
      </c>
      <c r="AT1527" s="249">
        <f t="shared" si="1097"/>
        <v>23572233.250397742</v>
      </c>
      <c r="AU1527" s="249">
        <f t="shared" ref="AU1527:BV1527" si="1098">IFERROR((AU726/(AU726+AU732))*AU1397,0)</f>
        <v>29376757.221865214</v>
      </c>
      <c r="AV1527" s="249">
        <f t="shared" si="1098"/>
        <v>20141244.49471458</v>
      </c>
      <c r="AW1527" s="249">
        <f t="shared" si="1098"/>
        <v>30232202.726233833</v>
      </c>
      <c r="AX1527" s="249">
        <f t="shared" si="1098"/>
        <v>23256837.134031389</v>
      </c>
      <c r="AY1527" s="249">
        <f t="shared" si="1098"/>
        <v>21491137.648063902</v>
      </c>
      <c r="AZ1527" s="249">
        <f t="shared" si="1098"/>
        <v>25927166.210734822</v>
      </c>
      <c r="BA1527" s="249">
        <f t="shared" si="1098"/>
        <v>30244373.524109881</v>
      </c>
      <c r="BB1527" s="249">
        <f t="shared" si="1098"/>
        <v>23769966.603693154</v>
      </c>
      <c r="BC1527" s="249">
        <f t="shared" si="1098"/>
        <v>28118922.256109159</v>
      </c>
      <c r="BD1527" s="249">
        <f t="shared" si="1098"/>
        <v>23156176.395349734</v>
      </c>
      <c r="BE1527" s="249">
        <f t="shared" si="1098"/>
        <v>26860998.834530491</v>
      </c>
      <c r="BF1527" s="249">
        <f t="shared" si="1098"/>
        <v>19513379.439965677</v>
      </c>
      <c r="BG1527" s="249">
        <f t="shared" si="1098"/>
        <v>22684598.098855715</v>
      </c>
      <c r="BH1527" s="249">
        <f t="shared" si="1098"/>
        <v>17026182.233588099</v>
      </c>
      <c r="BI1527" s="249">
        <f t="shared" si="1098"/>
        <v>20444237.217944283</v>
      </c>
      <c r="BJ1527" s="249">
        <f t="shared" si="1098"/>
        <v>19130938.626590487</v>
      </c>
      <c r="BK1527" s="249">
        <f t="shared" si="1098"/>
        <v>37501941.621758237</v>
      </c>
      <c r="BL1527" s="249">
        <f t="shared" si="1098"/>
        <v>20774758.407096628</v>
      </c>
      <c r="BM1527" s="249">
        <f t="shared" si="1098"/>
        <v>28646429.316098507</v>
      </c>
      <c r="BN1527" s="249">
        <f t="shared" si="1098"/>
        <v>25282971.589996718</v>
      </c>
      <c r="BO1527" s="249">
        <f t="shared" si="1098"/>
        <v>32290411.683182519</v>
      </c>
      <c r="BP1527" s="249">
        <f t="shared" si="1098"/>
        <v>24007643.63119467</v>
      </c>
      <c r="BQ1527" s="249">
        <f t="shared" si="1098"/>
        <v>31731601.958137158</v>
      </c>
      <c r="BR1527" s="249">
        <f t="shared" si="1098"/>
        <v>28332977.997274712</v>
      </c>
      <c r="BS1527" s="249">
        <f t="shared" si="1098"/>
        <v>37128316.138640627</v>
      </c>
      <c r="BT1527" s="249">
        <f t="shared" si="1098"/>
        <v>27933793.471075848</v>
      </c>
      <c r="BU1527" s="249">
        <f t="shared" si="1098"/>
        <v>37976857.022357792</v>
      </c>
      <c r="BV1527" s="249">
        <f t="shared" si="1098"/>
        <v>28882373.016281985</v>
      </c>
      <c r="BW1527" s="224">
        <f t="shared" si="1066"/>
        <v>1163447527.2293191</v>
      </c>
    </row>
    <row r="1528" spans="1:75" x14ac:dyDescent="0.25">
      <c r="A1528" s="795" t="s">
        <v>1105</v>
      </c>
      <c r="O1528" s="249">
        <f t="shared" ref="O1528:AT1528" si="1099">IFERROR((O732/(O726+O732))*O1397,0)</f>
        <v>0</v>
      </c>
      <c r="P1528" s="249">
        <f t="shared" si="1099"/>
        <v>0</v>
      </c>
      <c r="Q1528" s="249">
        <f t="shared" si="1099"/>
        <v>0</v>
      </c>
      <c r="R1528" s="249">
        <f t="shared" si="1099"/>
        <v>0</v>
      </c>
      <c r="S1528" s="249">
        <f t="shared" si="1099"/>
        <v>0</v>
      </c>
      <c r="T1528" s="249">
        <f t="shared" si="1099"/>
        <v>0</v>
      </c>
      <c r="U1528" s="249">
        <f t="shared" si="1099"/>
        <v>0</v>
      </c>
      <c r="V1528" s="249">
        <f t="shared" si="1099"/>
        <v>0</v>
      </c>
      <c r="W1528" s="249">
        <f t="shared" si="1099"/>
        <v>0</v>
      </c>
      <c r="X1528" s="249">
        <f t="shared" si="1099"/>
        <v>0</v>
      </c>
      <c r="Y1528" s="249">
        <f t="shared" si="1099"/>
        <v>0</v>
      </c>
      <c r="Z1528" s="249">
        <f t="shared" si="1099"/>
        <v>0</v>
      </c>
      <c r="AA1528" s="249">
        <f t="shared" si="1099"/>
        <v>0</v>
      </c>
      <c r="AB1528" s="249">
        <f t="shared" si="1099"/>
        <v>0</v>
      </c>
      <c r="AC1528" s="249">
        <f t="shared" si="1099"/>
        <v>0</v>
      </c>
      <c r="AD1528" s="249">
        <f t="shared" si="1099"/>
        <v>0</v>
      </c>
      <c r="AE1528" s="249">
        <f t="shared" si="1099"/>
        <v>0</v>
      </c>
      <c r="AF1528" s="249">
        <f t="shared" si="1099"/>
        <v>0</v>
      </c>
      <c r="AG1528" s="249">
        <f t="shared" si="1099"/>
        <v>0</v>
      </c>
      <c r="AH1528" s="249">
        <f t="shared" si="1099"/>
        <v>0</v>
      </c>
      <c r="AI1528" s="249">
        <f t="shared" si="1099"/>
        <v>0</v>
      </c>
      <c r="AJ1528" s="249">
        <f t="shared" si="1099"/>
        <v>0</v>
      </c>
      <c r="AK1528" s="249">
        <f t="shared" si="1099"/>
        <v>0</v>
      </c>
      <c r="AL1528" s="249">
        <f t="shared" si="1099"/>
        <v>0</v>
      </c>
      <c r="AM1528" s="249">
        <f t="shared" si="1099"/>
        <v>11987886.450452516</v>
      </c>
      <c r="AN1528" s="249">
        <f t="shared" si="1099"/>
        <v>12244432.474904187</v>
      </c>
      <c r="AO1528" s="249">
        <f t="shared" si="1099"/>
        <v>3324241.2601397326</v>
      </c>
      <c r="AP1528" s="249">
        <f t="shared" si="1099"/>
        <v>11294083.391552746</v>
      </c>
      <c r="AQ1528" s="249">
        <f t="shared" si="1099"/>
        <v>3365816.1709418059</v>
      </c>
      <c r="AR1528" s="249">
        <f t="shared" si="1099"/>
        <v>13783949.828180186</v>
      </c>
      <c r="AS1528" s="249">
        <f t="shared" si="1099"/>
        <v>3721492.5286557963</v>
      </c>
      <c r="AT1528" s="249">
        <f t="shared" si="1099"/>
        <v>13444019.375891492</v>
      </c>
      <c r="AU1528" s="249">
        <f t="shared" ref="AU1528:BV1528" si="1100">IFERROR((AU732/(AU726+AU732))*AU1397,0)</f>
        <v>3796519.1323067686</v>
      </c>
      <c r="AV1528" s="249">
        <f t="shared" si="1100"/>
        <v>11487213.721548496</v>
      </c>
      <c r="AW1528" s="249">
        <f t="shared" si="1100"/>
        <v>3907073.0372001235</v>
      </c>
      <c r="AX1528" s="249">
        <f t="shared" si="1100"/>
        <v>13264138.604542064</v>
      </c>
      <c r="AY1528" s="249">
        <f t="shared" si="1100"/>
        <v>4627702.114176848</v>
      </c>
      <c r="AZ1528" s="249">
        <f t="shared" si="1100"/>
        <v>17457542.815399203</v>
      </c>
      <c r="BA1528" s="249">
        <f t="shared" si="1100"/>
        <v>4329380.1866484396</v>
      </c>
      <c r="BB1528" s="249">
        <f t="shared" si="1100"/>
        <v>16005035.271952368</v>
      </c>
      <c r="BC1528" s="249">
        <f t="shared" si="1100"/>
        <v>4025128.9975790521</v>
      </c>
      <c r="BD1528" s="249">
        <f t="shared" si="1100"/>
        <v>15591751.816493532</v>
      </c>
      <c r="BE1528" s="249">
        <f t="shared" si="1100"/>
        <v>3845061.4973095465</v>
      </c>
      <c r="BF1528" s="249">
        <f t="shared" si="1100"/>
        <v>13138946.78182327</v>
      </c>
      <c r="BG1528" s="249">
        <f t="shared" si="1100"/>
        <v>3247223.8009155197</v>
      </c>
      <c r="BH1528" s="249">
        <f t="shared" si="1100"/>
        <v>11464241.904022157</v>
      </c>
      <c r="BI1528" s="249">
        <f t="shared" si="1100"/>
        <v>2926523.6878505833</v>
      </c>
      <c r="BJ1528" s="249">
        <f t="shared" si="1100"/>
        <v>12881437.850087833</v>
      </c>
      <c r="BK1528" s="249">
        <f t="shared" si="1100"/>
        <v>3971427.1263487916</v>
      </c>
      <c r="BL1528" s="249">
        <f t="shared" si="1100"/>
        <v>12828573.069849491</v>
      </c>
      <c r="BM1528" s="249">
        <f t="shared" si="1100"/>
        <v>3063060.8934478806</v>
      </c>
      <c r="BN1528" s="249">
        <f t="shared" si="1100"/>
        <v>15612429.377489466</v>
      </c>
      <c r="BO1528" s="249">
        <f t="shared" si="1100"/>
        <v>3452698.9792932286</v>
      </c>
      <c r="BP1528" s="249">
        <f t="shared" si="1100"/>
        <v>14824904.555928834</v>
      </c>
      <c r="BQ1528" s="249">
        <f t="shared" si="1100"/>
        <v>3392947.4410900744</v>
      </c>
      <c r="BR1528" s="249">
        <f t="shared" si="1100"/>
        <v>17495831.787883278</v>
      </c>
      <c r="BS1528" s="249">
        <f t="shared" si="1100"/>
        <v>3969998.9115197985</v>
      </c>
      <c r="BT1528" s="249">
        <f t="shared" si="1100"/>
        <v>17249332.273311496</v>
      </c>
      <c r="BU1528" s="249">
        <f t="shared" si="1100"/>
        <v>4060730.372977898</v>
      </c>
      <c r="BV1528" s="249">
        <f t="shared" si="1100"/>
        <v>17835087.43685095</v>
      </c>
      <c r="BW1528" s="224">
        <f t="shared" si="1066"/>
        <v>332917864.92656547</v>
      </c>
    </row>
    <row r="1529" spans="1:75" x14ac:dyDescent="0.25">
      <c r="A1529" s="346" t="s">
        <v>1095</v>
      </c>
      <c r="O1529" s="249">
        <f>O1397-(O1527+O1528)</f>
        <v>0</v>
      </c>
      <c r="P1529" s="249">
        <f t="shared" ref="P1529:BV1529" si="1101">P1397-(P1527+P1528)</f>
        <v>0</v>
      </c>
      <c r="Q1529" s="249">
        <f t="shared" si="1101"/>
        <v>0</v>
      </c>
      <c r="R1529" s="249">
        <f t="shared" si="1101"/>
        <v>0</v>
      </c>
      <c r="S1529" s="249">
        <f t="shared" si="1101"/>
        <v>0</v>
      </c>
      <c r="T1529" s="249">
        <f t="shared" si="1101"/>
        <v>0</v>
      </c>
      <c r="U1529" s="249">
        <f t="shared" si="1101"/>
        <v>0</v>
      </c>
      <c r="V1529" s="249">
        <f t="shared" si="1101"/>
        <v>0</v>
      </c>
      <c r="W1529" s="249">
        <f t="shared" si="1101"/>
        <v>0</v>
      </c>
      <c r="X1529" s="249">
        <f t="shared" si="1101"/>
        <v>0</v>
      </c>
      <c r="Y1529" s="249">
        <f t="shared" si="1101"/>
        <v>0</v>
      </c>
      <c r="Z1529" s="249">
        <f t="shared" si="1101"/>
        <v>0</v>
      </c>
      <c r="AA1529" s="249">
        <f t="shared" si="1101"/>
        <v>0</v>
      </c>
      <c r="AB1529" s="249">
        <f t="shared" si="1101"/>
        <v>0</v>
      </c>
      <c r="AC1529" s="249">
        <f t="shared" si="1101"/>
        <v>0</v>
      </c>
      <c r="AD1529" s="249">
        <f t="shared" si="1101"/>
        <v>0</v>
      </c>
      <c r="AE1529" s="249">
        <f t="shared" si="1101"/>
        <v>0</v>
      </c>
      <c r="AF1529" s="249">
        <f t="shared" si="1101"/>
        <v>0</v>
      </c>
      <c r="AG1529" s="249">
        <f t="shared" si="1101"/>
        <v>0</v>
      </c>
      <c r="AH1529" s="249">
        <f t="shared" si="1101"/>
        <v>0</v>
      </c>
      <c r="AI1529" s="249">
        <f t="shared" si="1101"/>
        <v>0</v>
      </c>
      <c r="AJ1529" s="249">
        <f t="shared" si="1101"/>
        <v>0</v>
      </c>
      <c r="AK1529" s="249">
        <f t="shared" si="1101"/>
        <v>0</v>
      </c>
      <c r="AL1529" s="249">
        <f t="shared" si="1101"/>
        <v>0</v>
      </c>
      <c r="AM1529" s="249">
        <f t="shared" si="1101"/>
        <v>0</v>
      </c>
      <c r="AN1529" s="249">
        <f t="shared" si="1101"/>
        <v>0</v>
      </c>
      <c r="AO1529" s="249">
        <f t="shared" si="1101"/>
        <v>0</v>
      </c>
      <c r="AP1529" s="249">
        <f t="shared" si="1101"/>
        <v>0</v>
      </c>
      <c r="AQ1529" s="249">
        <f t="shared" si="1101"/>
        <v>0</v>
      </c>
      <c r="AR1529" s="249">
        <f t="shared" si="1101"/>
        <v>0</v>
      </c>
      <c r="AS1529" s="249">
        <f t="shared" si="1101"/>
        <v>0</v>
      </c>
      <c r="AT1529" s="249">
        <f t="shared" si="1101"/>
        <v>0</v>
      </c>
      <c r="AU1529" s="249">
        <f t="shared" si="1101"/>
        <v>0</v>
      </c>
      <c r="AV1529" s="249">
        <f t="shared" si="1101"/>
        <v>0</v>
      </c>
      <c r="AW1529" s="249">
        <f t="shared" si="1101"/>
        <v>0</v>
      </c>
      <c r="AX1529" s="249">
        <f t="shared" si="1101"/>
        <v>0</v>
      </c>
      <c r="AY1529" s="249">
        <f t="shared" si="1101"/>
        <v>0</v>
      </c>
      <c r="AZ1529" s="249">
        <f t="shared" si="1101"/>
        <v>0</v>
      </c>
      <c r="BA1529" s="249">
        <f t="shared" si="1101"/>
        <v>0</v>
      </c>
      <c r="BB1529" s="249">
        <f t="shared" si="1101"/>
        <v>0</v>
      </c>
      <c r="BC1529" s="249">
        <f t="shared" si="1101"/>
        <v>0</v>
      </c>
      <c r="BD1529" s="249">
        <f t="shared" si="1101"/>
        <v>0</v>
      </c>
      <c r="BE1529" s="249">
        <f t="shared" si="1101"/>
        <v>0</v>
      </c>
      <c r="BF1529" s="249">
        <f t="shared" si="1101"/>
        <v>0</v>
      </c>
      <c r="BG1529" s="249">
        <f t="shared" si="1101"/>
        <v>0</v>
      </c>
      <c r="BH1529" s="249">
        <f t="shared" si="1101"/>
        <v>0</v>
      </c>
      <c r="BI1529" s="249">
        <f t="shared" si="1101"/>
        <v>0</v>
      </c>
      <c r="BJ1529" s="249">
        <f t="shared" si="1101"/>
        <v>0</v>
      </c>
      <c r="BK1529" s="249">
        <f t="shared" si="1101"/>
        <v>0</v>
      </c>
      <c r="BL1529" s="249">
        <f t="shared" si="1101"/>
        <v>0</v>
      </c>
      <c r="BM1529" s="249">
        <f t="shared" si="1101"/>
        <v>0</v>
      </c>
      <c r="BN1529" s="249">
        <f t="shared" si="1101"/>
        <v>0</v>
      </c>
      <c r="BO1529" s="249">
        <f t="shared" si="1101"/>
        <v>0</v>
      </c>
      <c r="BP1529" s="249">
        <f t="shared" si="1101"/>
        <v>0</v>
      </c>
      <c r="BQ1529" s="249">
        <f t="shared" si="1101"/>
        <v>0</v>
      </c>
      <c r="BR1529" s="249">
        <f t="shared" si="1101"/>
        <v>0</v>
      </c>
      <c r="BS1529" s="249">
        <f t="shared" si="1101"/>
        <v>0</v>
      </c>
      <c r="BT1529" s="249">
        <f t="shared" si="1101"/>
        <v>0</v>
      </c>
      <c r="BU1529" s="249">
        <f t="shared" si="1101"/>
        <v>0</v>
      </c>
      <c r="BV1529" s="249">
        <f t="shared" si="1101"/>
        <v>0</v>
      </c>
      <c r="BW1529" s="224">
        <f t="shared" si="1066"/>
        <v>0</v>
      </c>
    </row>
    <row r="1530" spans="1:75" ht="16.5" thickBot="1" x14ac:dyDescent="0.3">
      <c r="BW1530" s="224">
        <f t="shared" si="1066"/>
        <v>0</v>
      </c>
    </row>
    <row r="1531" spans="1:75" ht="16.5" thickBot="1" x14ac:dyDescent="0.3">
      <c r="A1531" s="385" t="s">
        <v>163</v>
      </c>
      <c r="BW1531" s="224">
        <f t="shared" si="1066"/>
        <v>0</v>
      </c>
    </row>
    <row r="1532" spans="1:75" x14ac:dyDescent="0.25">
      <c r="A1532" s="794" t="s">
        <v>1102</v>
      </c>
      <c r="O1532" s="249">
        <f t="shared" ref="O1532:AT1532" si="1102">IFERROR((O727/(O721+O727+O733))*O1412,0)</f>
        <v>0</v>
      </c>
      <c r="P1532" s="249">
        <f t="shared" si="1102"/>
        <v>0</v>
      </c>
      <c r="Q1532" s="249">
        <f t="shared" si="1102"/>
        <v>0</v>
      </c>
      <c r="R1532" s="249">
        <f t="shared" si="1102"/>
        <v>0</v>
      </c>
      <c r="S1532" s="249">
        <f t="shared" si="1102"/>
        <v>0</v>
      </c>
      <c r="T1532" s="249">
        <f t="shared" si="1102"/>
        <v>0</v>
      </c>
      <c r="U1532" s="249">
        <f t="shared" si="1102"/>
        <v>0</v>
      </c>
      <c r="V1532" s="249">
        <f t="shared" si="1102"/>
        <v>0</v>
      </c>
      <c r="W1532" s="249">
        <f t="shared" si="1102"/>
        <v>0</v>
      </c>
      <c r="X1532" s="249">
        <f t="shared" si="1102"/>
        <v>0</v>
      </c>
      <c r="Y1532" s="249">
        <f t="shared" si="1102"/>
        <v>0</v>
      </c>
      <c r="Z1532" s="249">
        <f t="shared" si="1102"/>
        <v>0</v>
      </c>
      <c r="AA1532" s="249">
        <f t="shared" si="1102"/>
        <v>31173087.559275664</v>
      </c>
      <c r="AB1532" s="249">
        <f t="shared" si="1102"/>
        <v>11573164.539534602</v>
      </c>
      <c r="AC1532" s="249">
        <f t="shared" si="1102"/>
        <v>13623984.970109284</v>
      </c>
      <c r="AD1532" s="249">
        <f t="shared" si="1102"/>
        <v>12311920.304608522</v>
      </c>
      <c r="AE1532" s="249">
        <f t="shared" si="1102"/>
        <v>14760129.704505092</v>
      </c>
      <c r="AF1532" s="249">
        <f t="shared" si="1102"/>
        <v>12711832.252016148</v>
      </c>
      <c r="AG1532" s="249">
        <f t="shared" si="1102"/>
        <v>21281338.109655589</v>
      </c>
      <c r="AH1532" s="249">
        <f t="shared" si="1102"/>
        <v>18269381.184083555</v>
      </c>
      <c r="AI1532" s="249">
        <f t="shared" si="1102"/>
        <v>23129637.117730316</v>
      </c>
      <c r="AJ1532" s="249">
        <f t="shared" si="1102"/>
        <v>19470611.386997782</v>
      </c>
      <c r="AK1532" s="249">
        <f t="shared" si="1102"/>
        <v>23252579.687168092</v>
      </c>
      <c r="AL1532" s="249">
        <f t="shared" si="1102"/>
        <v>20300659.815156054</v>
      </c>
      <c r="AM1532" s="249">
        <f t="shared" si="1102"/>
        <v>29858724.731913954</v>
      </c>
      <c r="AN1532" s="249">
        <f t="shared" si="1102"/>
        <v>19697886.278799739</v>
      </c>
      <c r="AO1532" s="249">
        <f t="shared" si="1102"/>
        <v>22789965.035418261</v>
      </c>
      <c r="AP1532" s="249">
        <f t="shared" si="1102"/>
        <v>16089500.463338252</v>
      </c>
      <c r="AQ1532" s="249">
        <f t="shared" si="1102"/>
        <v>25454030.927715935</v>
      </c>
      <c r="AR1532" s="249">
        <f t="shared" si="1102"/>
        <v>24067848.906769123</v>
      </c>
      <c r="AS1532" s="249">
        <f t="shared" si="1102"/>
        <v>23044542.382840168</v>
      </c>
      <c r="AT1532" s="249">
        <f t="shared" si="1102"/>
        <v>18228917.500945419</v>
      </c>
      <c r="AU1532" s="249">
        <f t="shared" ref="AU1532:BV1532" si="1103">IFERROR((AU727/(AU721+AU727+AU733))*AU1412,0)</f>
        <v>23481546.64170998</v>
      </c>
      <c r="AV1532" s="249">
        <f t="shared" si="1103"/>
        <v>16924344.571498238</v>
      </c>
      <c r="AW1532" s="249">
        <f t="shared" si="1103"/>
        <v>22813475.53169388</v>
      </c>
      <c r="AX1532" s="249">
        <f t="shared" si="1103"/>
        <v>17293138.929223154</v>
      </c>
      <c r="AY1532" s="249">
        <f t="shared" si="1103"/>
        <v>19073424.491381984</v>
      </c>
      <c r="AZ1532" s="249">
        <f t="shared" si="1103"/>
        <v>20335688.752466194</v>
      </c>
      <c r="BA1532" s="249">
        <f t="shared" si="1103"/>
        <v>24353023.905194256</v>
      </c>
      <c r="BB1532" s="249">
        <f t="shared" si="1103"/>
        <v>23093701.395559184</v>
      </c>
      <c r="BC1532" s="249">
        <f t="shared" si="1103"/>
        <v>29620582.066873636</v>
      </c>
      <c r="BD1532" s="249">
        <f t="shared" si="1103"/>
        <v>25983765.428787366</v>
      </c>
      <c r="BE1532" s="249">
        <f t="shared" si="1103"/>
        <v>31223106.79531645</v>
      </c>
      <c r="BF1532" s="249">
        <f t="shared" si="1103"/>
        <v>25306643.60634467</v>
      </c>
      <c r="BG1532" s="249">
        <f t="shared" si="1103"/>
        <v>24176439.320192344</v>
      </c>
      <c r="BH1532" s="249">
        <f t="shared" si="1103"/>
        <v>18817781.624030638</v>
      </c>
      <c r="BI1532" s="249">
        <f t="shared" si="1103"/>
        <v>23679568.780400421</v>
      </c>
      <c r="BJ1532" s="249">
        <f t="shared" si="1103"/>
        <v>18596486.676240876</v>
      </c>
      <c r="BK1532" s="249">
        <f t="shared" si="1103"/>
        <v>36020249.90629144</v>
      </c>
      <c r="BL1532" s="249">
        <f t="shared" si="1103"/>
        <v>20245723.859538618</v>
      </c>
      <c r="BM1532" s="249">
        <f t="shared" si="1103"/>
        <v>31277465.355078056</v>
      </c>
      <c r="BN1532" s="249">
        <f t="shared" si="1103"/>
        <v>24139949.610929187</v>
      </c>
      <c r="BO1532" s="249">
        <f t="shared" si="1103"/>
        <v>37240697.340862758</v>
      </c>
      <c r="BP1532" s="249">
        <f t="shared" si="1103"/>
        <v>29342050.101963788</v>
      </c>
      <c r="BQ1532" s="249">
        <f t="shared" si="1103"/>
        <v>39136847.33951506</v>
      </c>
      <c r="BR1532" s="249">
        <f t="shared" si="1103"/>
        <v>29900250.422836103</v>
      </c>
      <c r="BS1532" s="249">
        <f t="shared" si="1103"/>
        <v>42820799.600456208</v>
      </c>
      <c r="BT1532" s="249">
        <f t="shared" si="1103"/>
        <v>31823981.805047508</v>
      </c>
      <c r="BU1532" s="249">
        <f t="shared" si="1103"/>
        <v>42647771.957255982</v>
      </c>
      <c r="BV1532" s="249">
        <f t="shared" si="1103"/>
        <v>29053896.892186347</v>
      </c>
      <c r="BW1532" s="224">
        <f t="shared" si="1066"/>
        <v>1159512145.567456</v>
      </c>
    </row>
    <row r="1533" spans="1:75" x14ac:dyDescent="0.25">
      <c r="A1533" s="793" t="s">
        <v>1094</v>
      </c>
      <c r="O1533" s="249">
        <f t="shared" ref="O1533:AT1533" si="1104">IFERROR((O721/(O721+O727+O733))*O1412,0)</f>
        <v>0</v>
      </c>
      <c r="P1533" s="249">
        <f t="shared" si="1104"/>
        <v>0</v>
      </c>
      <c r="Q1533" s="249">
        <f t="shared" si="1104"/>
        <v>0</v>
      </c>
      <c r="R1533" s="249">
        <f t="shared" si="1104"/>
        <v>0</v>
      </c>
      <c r="S1533" s="249">
        <f t="shared" si="1104"/>
        <v>0</v>
      </c>
      <c r="T1533" s="249">
        <f t="shared" si="1104"/>
        <v>0</v>
      </c>
      <c r="U1533" s="249">
        <f t="shared" si="1104"/>
        <v>0</v>
      </c>
      <c r="V1533" s="249">
        <f t="shared" si="1104"/>
        <v>0</v>
      </c>
      <c r="W1533" s="249">
        <f t="shared" si="1104"/>
        <v>0</v>
      </c>
      <c r="X1533" s="249">
        <f t="shared" si="1104"/>
        <v>0</v>
      </c>
      <c r="Y1533" s="249">
        <f t="shared" si="1104"/>
        <v>0</v>
      </c>
      <c r="Z1533" s="249">
        <f t="shared" si="1104"/>
        <v>0</v>
      </c>
      <c r="AA1533" s="249">
        <f t="shared" si="1104"/>
        <v>31083218.920121882</v>
      </c>
      <c r="AB1533" s="249">
        <f t="shared" si="1104"/>
        <v>7083879.3484677076</v>
      </c>
      <c r="AC1533" s="249">
        <f t="shared" si="1104"/>
        <v>18944197.446224611</v>
      </c>
      <c r="AD1533" s="249">
        <f t="shared" si="1104"/>
        <v>7682737.3968561748</v>
      </c>
      <c r="AE1533" s="249">
        <f t="shared" si="1104"/>
        <v>22554691.793099571</v>
      </c>
      <c r="AF1533" s="249">
        <f t="shared" si="1104"/>
        <v>14130807.647202341</v>
      </c>
      <c r="AG1533" s="249">
        <f t="shared" si="1104"/>
        <v>30903406.343358248</v>
      </c>
      <c r="AH1533" s="249">
        <f t="shared" si="1104"/>
        <v>9965157.5915707331</v>
      </c>
      <c r="AI1533" s="249">
        <f t="shared" si="1104"/>
        <v>34526013.361970372</v>
      </c>
      <c r="AJ1533" s="249">
        <f t="shared" si="1104"/>
        <v>15547264.472498186</v>
      </c>
      <c r="AK1533" s="249">
        <f t="shared" si="1104"/>
        <v>35943195.859636694</v>
      </c>
      <c r="AL1533" s="249">
        <f t="shared" si="1104"/>
        <v>25220504.618243828</v>
      </c>
      <c r="AM1533" s="249">
        <f t="shared" si="1104"/>
        <v>29766084.918041799</v>
      </c>
      <c r="AN1533" s="249">
        <f t="shared" si="1104"/>
        <v>10086674.548342418</v>
      </c>
      <c r="AO1533" s="249">
        <f t="shared" si="1104"/>
        <v>24505244.774027269</v>
      </c>
      <c r="AP1533" s="249">
        <f t="shared" si="1104"/>
        <v>8485418.6275742631</v>
      </c>
      <c r="AQ1533" s="249">
        <f t="shared" si="1104"/>
        <v>31374847.074788272</v>
      </c>
      <c r="AR1533" s="249">
        <f t="shared" si="1104"/>
        <v>27182002.454137281</v>
      </c>
      <c r="AS1533" s="249">
        <f t="shared" si="1104"/>
        <v>26370107.036201712</v>
      </c>
      <c r="AT1533" s="249">
        <f t="shared" si="1104"/>
        <v>7825210.5442226063</v>
      </c>
      <c r="AU1533" s="249">
        <f t="shared" ref="AU1533:BV1533" si="1105">IFERROR((AU721/(AU721+AU727+AU733))*AU1412,0)</f>
        <v>27990795.469353374</v>
      </c>
      <c r="AV1533" s="249">
        <f t="shared" si="1105"/>
        <v>12567652.125560276</v>
      </c>
      <c r="AW1533" s="249">
        <f t="shared" si="1105"/>
        <v>28566227.109726228</v>
      </c>
      <c r="AX1533" s="249">
        <f t="shared" si="1105"/>
        <v>22315778.61292538</v>
      </c>
      <c r="AY1533" s="249">
        <f t="shared" si="1105"/>
        <v>28425772.868095227</v>
      </c>
      <c r="AZ1533" s="249">
        <f t="shared" si="1105"/>
        <v>13462757.692010175</v>
      </c>
      <c r="BA1533" s="249">
        <f t="shared" si="1105"/>
        <v>33402513.226850767</v>
      </c>
      <c r="BB1533" s="249">
        <f t="shared" si="1105"/>
        <v>15813422.714459971</v>
      </c>
      <c r="BC1533" s="249">
        <f t="shared" si="1105"/>
        <v>48975183.569799878</v>
      </c>
      <c r="BD1533" s="249">
        <f t="shared" si="1105"/>
        <v>45053743.14269609</v>
      </c>
      <c r="BE1533" s="249">
        <f t="shared" si="1105"/>
        <v>46987485.906127855</v>
      </c>
      <c r="BF1533" s="249">
        <f t="shared" si="1105"/>
        <v>13187571.526009459</v>
      </c>
      <c r="BG1533" s="249">
        <f t="shared" si="1105"/>
        <v>38238435.441830188</v>
      </c>
      <c r="BH1533" s="249">
        <f t="shared" si="1105"/>
        <v>19973071.655852977</v>
      </c>
      <c r="BI1533" s="249">
        <f t="shared" si="1105"/>
        <v>40089188.547882318</v>
      </c>
      <c r="BJ1533" s="249">
        <f t="shared" si="1105"/>
        <v>37505267.190502331</v>
      </c>
      <c r="BK1533" s="249">
        <f t="shared" si="1105"/>
        <v>22256528.409584228</v>
      </c>
      <c r="BL1533" s="249">
        <f t="shared" si="1105"/>
        <v>12641489.257889783</v>
      </c>
      <c r="BM1533" s="249">
        <f t="shared" si="1105"/>
        <v>33857514.497393101</v>
      </c>
      <c r="BN1533" s="249">
        <f t="shared" si="1105"/>
        <v>15398021.085179225</v>
      </c>
      <c r="BO1533" s="249">
        <f t="shared" si="1105"/>
        <v>47697179.20209761</v>
      </c>
      <c r="BP1533" s="249">
        <f t="shared" si="1105"/>
        <v>43687595.693366379</v>
      </c>
      <c r="BQ1533" s="249">
        <f t="shared" si="1105"/>
        <v>46454556.213992611</v>
      </c>
      <c r="BR1533" s="249">
        <f t="shared" si="1105"/>
        <v>15377672.926731681</v>
      </c>
      <c r="BS1533" s="249">
        <f t="shared" si="1105"/>
        <v>52724594.334831364</v>
      </c>
      <c r="BT1533" s="249">
        <f t="shared" si="1105"/>
        <v>30087025.683759894</v>
      </c>
      <c r="BU1533" s="249">
        <f t="shared" si="1105"/>
        <v>56023625.232003331</v>
      </c>
      <c r="BV1533" s="249">
        <f t="shared" si="1105"/>
        <v>50006770.658654854</v>
      </c>
      <c r="BW1533" s="224">
        <f t="shared" si="1066"/>
        <v>1317948104.7717531</v>
      </c>
    </row>
    <row r="1534" spans="1:75" x14ac:dyDescent="0.25">
      <c r="A1534" s="795" t="s">
        <v>1106</v>
      </c>
      <c r="O1534" s="249">
        <f t="shared" ref="O1534:AT1534" si="1106">IFERROR((O733/(O721+O727+O733))*O1412,0)</f>
        <v>0</v>
      </c>
      <c r="P1534" s="249">
        <f t="shared" si="1106"/>
        <v>0</v>
      </c>
      <c r="Q1534" s="249">
        <f t="shared" si="1106"/>
        <v>0</v>
      </c>
      <c r="R1534" s="249">
        <f t="shared" si="1106"/>
        <v>0</v>
      </c>
      <c r="S1534" s="249">
        <f t="shared" si="1106"/>
        <v>0</v>
      </c>
      <c r="T1534" s="249">
        <f t="shared" si="1106"/>
        <v>0</v>
      </c>
      <c r="U1534" s="249">
        <f t="shared" si="1106"/>
        <v>0</v>
      </c>
      <c r="V1534" s="249">
        <f t="shared" si="1106"/>
        <v>0</v>
      </c>
      <c r="W1534" s="249">
        <f t="shared" si="1106"/>
        <v>0</v>
      </c>
      <c r="X1534" s="249">
        <f t="shared" si="1106"/>
        <v>0</v>
      </c>
      <c r="Y1534" s="249">
        <f t="shared" si="1106"/>
        <v>0</v>
      </c>
      <c r="Z1534" s="249">
        <f t="shared" si="1106"/>
        <v>0</v>
      </c>
      <c r="AA1534" s="249">
        <f t="shared" si="1106"/>
        <v>0</v>
      </c>
      <c r="AB1534" s="249">
        <f t="shared" si="1106"/>
        <v>0</v>
      </c>
      <c r="AC1534" s="249">
        <f t="shared" si="1106"/>
        <v>0</v>
      </c>
      <c r="AD1534" s="249">
        <f t="shared" si="1106"/>
        <v>0</v>
      </c>
      <c r="AE1534" s="249">
        <f t="shared" si="1106"/>
        <v>0</v>
      </c>
      <c r="AF1534" s="249">
        <f t="shared" si="1106"/>
        <v>0</v>
      </c>
      <c r="AG1534" s="249">
        <f t="shared" si="1106"/>
        <v>0</v>
      </c>
      <c r="AH1534" s="249">
        <f t="shared" si="1106"/>
        <v>0</v>
      </c>
      <c r="AI1534" s="249">
        <f t="shared" si="1106"/>
        <v>0</v>
      </c>
      <c r="AJ1534" s="249">
        <f t="shared" si="1106"/>
        <v>0</v>
      </c>
      <c r="AK1534" s="249">
        <f t="shared" si="1106"/>
        <v>0</v>
      </c>
      <c r="AL1534" s="249">
        <f t="shared" si="1106"/>
        <v>0</v>
      </c>
      <c r="AM1534" s="249">
        <f t="shared" si="1106"/>
        <v>13887967.989096312</v>
      </c>
      <c r="AN1534" s="249">
        <f t="shared" si="1106"/>
        <v>13048454.008946298</v>
      </c>
      <c r="AO1534" s="249">
        <f t="shared" si="1106"/>
        <v>3420868.9021042264</v>
      </c>
      <c r="AP1534" s="249">
        <f t="shared" si="1106"/>
        <v>10658154.070507808</v>
      </c>
      <c r="AQ1534" s="249">
        <f t="shared" si="1106"/>
        <v>3820756.3152685007</v>
      </c>
      <c r="AR1534" s="249">
        <f t="shared" si="1106"/>
        <v>15943244.625807712</v>
      </c>
      <c r="AS1534" s="249">
        <f t="shared" si="1106"/>
        <v>3459082.0248370762</v>
      </c>
      <c r="AT1534" s="249">
        <f t="shared" si="1106"/>
        <v>12075366.274195801</v>
      </c>
      <c r="AU1534" s="249">
        <f t="shared" ref="AU1534:BV1534" si="1107">IFERROR((AU733/(AU721+AU727+AU733))*AU1412,0)</f>
        <v>3524678.1886280929</v>
      </c>
      <c r="AV1534" s="249">
        <f t="shared" si="1107"/>
        <v>11211179.141105847</v>
      </c>
      <c r="AW1534" s="249">
        <f t="shared" si="1107"/>
        <v>3424397.9257537718</v>
      </c>
      <c r="AX1534" s="249">
        <f t="shared" si="1107"/>
        <v>11455479.272978965</v>
      </c>
      <c r="AY1534" s="249">
        <f t="shared" si="1107"/>
        <v>4224333.9392913338</v>
      </c>
      <c r="AZ1534" s="249">
        <f t="shared" si="1107"/>
        <v>14083497.740911365</v>
      </c>
      <c r="BA1534" s="249">
        <f t="shared" si="1107"/>
        <v>3585565.0465508825</v>
      </c>
      <c r="BB1534" s="249">
        <f t="shared" si="1107"/>
        <v>15993561.634060523</v>
      </c>
      <c r="BC1534" s="249">
        <f t="shared" si="1107"/>
        <v>4361122.6322830981</v>
      </c>
      <c r="BD1534" s="249">
        <f t="shared" si="1107"/>
        <v>17995077.82456192</v>
      </c>
      <c r="BE1534" s="249">
        <f t="shared" si="1107"/>
        <v>4597066.9106982509</v>
      </c>
      <c r="BF1534" s="249">
        <f t="shared" si="1107"/>
        <v>17526136.557178635</v>
      </c>
      <c r="BG1534" s="249">
        <f t="shared" si="1107"/>
        <v>3559565.9953362397</v>
      </c>
      <c r="BH1534" s="249">
        <f t="shared" si="1107"/>
        <v>13032269.927855715</v>
      </c>
      <c r="BI1534" s="249">
        <f t="shared" si="1107"/>
        <v>3486410.3310920633</v>
      </c>
      <c r="BJ1534" s="249">
        <f t="shared" si="1107"/>
        <v>12879011.932259465</v>
      </c>
      <c r="BK1534" s="249">
        <f t="shared" si="1107"/>
        <v>3762306.208779329</v>
      </c>
      <c r="BL1534" s="249">
        <f t="shared" si="1107"/>
        <v>12330771.570135424</v>
      </c>
      <c r="BM1534" s="249">
        <f t="shared" si="1107"/>
        <v>3298612.1877321997</v>
      </c>
      <c r="BN1534" s="249">
        <f t="shared" si="1107"/>
        <v>14702571.586577538</v>
      </c>
      <c r="BO1534" s="249">
        <f t="shared" si="1107"/>
        <v>3927511.9237969811</v>
      </c>
      <c r="BP1534" s="249">
        <f t="shared" si="1107"/>
        <v>17870940.042300355</v>
      </c>
      <c r="BQ1534" s="249">
        <f t="shared" si="1107"/>
        <v>4127485.4006857458</v>
      </c>
      <c r="BR1534" s="249">
        <f t="shared" si="1107"/>
        <v>18210915.075784273</v>
      </c>
      <c r="BS1534" s="249">
        <f t="shared" si="1107"/>
        <v>4516005.6880238988</v>
      </c>
      <c r="BT1534" s="249">
        <f t="shared" si="1107"/>
        <v>19382574.454373185</v>
      </c>
      <c r="BU1534" s="249">
        <f t="shared" si="1107"/>
        <v>4497757.6910652146</v>
      </c>
      <c r="BV1534" s="249">
        <f t="shared" si="1107"/>
        <v>17695438.715125389</v>
      </c>
      <c r="BW1534" s="224">
        <f t="shared" si="1066"/>
        <v>345576139.75568944</v>
      </c>
    </row>
    <row r="1535" spans="1:75" x14ac:dyDescent="0.25">
      <c r="A1535" s="346" t="s">
        <v>1095</v>
      </c>
      <c r="O1535" s="249">
        <f>O1412-(O1532+O1533+O1534)</f>
        <v>0</v>
      </c>
      <c r="P1535" s="249">
        <f t="shared" ref="P1535:BV1535" si="1108">P1412-(P1532+P1533+P1534)</f>
        <v>0</v>
      </c>
      <c r="Q1535" s="249">
        <f t="shared" si="1108"/>
        <v>0</v>
      </c>
      <c r="R1535" s="249">
        <f t="shared" si="1108"/>
        <v>0</v>
      </c>
      <c r="S1535" s="249">
        <f t="shared" si="1108"/>
        <v>0</v>
      </c>
      <c r="T1535" s="249">
        <f t="shared" si="1108"/>
        <v>0</v>
      </c>
      <c r="U1535" s="249">
        <f t="shared" si="1108"/>
        <v>0</v>
      </c>
      <c r="V1535" s="249">
        <f t="shared" si="1108"/>
        <v>0</v>
      </c>
      <c r="W1535" s="249">
        <f t="shared" si="1108"/>
        <v>0</v>
      </c>
      <c r="X1535" s="249">
        <f t="shared" si="1108"/>
        <v>0</v>
      </c>
      <c r="Y1535" s="249">
        <f t="shared" si="1108"/>
        <v>0</v>
      </c>
      <c r="Z1535" s="249">
        <f t="shared" si="1108"/>
        <v>0</v>
      </c>
      <c r="AA1535" s="249">
        <f t="shared" si="1108"/>
        <v>0</v>
      </c>
      <c r="AB1535" s="249">
        <f t="shared" si="1108"/>
        <v>0</v>
      </c>
      <c r="AC1535" s="249">
        <f t="shared" si="1108"/>
        <v>0</v>
      </c>
      <c r="AD1535" s="249">
        <f t="shared" si="1108"/>
        <v>0</v>
      </c>
      <c r="AE1535" s="249">
        <f t="shared" si="1108"/>
        <v>0</v>
      </c>
      <c r="AF1535" s="249">
        <f t="shared" si="1108"/>
        <v>0</v>
      </c>
      <c r="AG1535" s="249">
        <f t="shared" si="1108"/>
        <v>0</v>
      </c>
      <c r="AH1535" s="249">
        <f t="shared" si="1108"/>
        <v>0</v>
      </c>
      <c r="AI1535" s="249">
        <f t="shared" si="1108"/>
        <v>0</v>
      </c>
      <c r="AJ1535" s="249">
        <f t="shared" si="1108"/>
        <v>0</v>
      </c>
      <c r="AK1535" s="249">
        <f t="shared" si="1108"/>
        <v>0</v>
      </c>
      <c r="AL1535" s="249">
        <f t="shared" si="1108"/>
        <v>0</v>
      </c>
      <c r="AM1535" s="249">
        <f t="shared" si="1108"/>
        <v>0</v>
      </c>
      <c r="AN1535" s="249">
        <f t="shared" si="1108"/>
        <v>0</v>
      </c>
      <c r="AO1535" s="249">
        <f t="shared" si="1108"/>
        <v>0</v>
      </c>
      <c r="AP1535" s="249">
        <f t="shared" si="1108"/>
        <v>0</v>
      </c>
      <c r="AQ1535" s="249">
        <f t="shared" si="1108"/>
        <v>0</v>
      </c>
      <c r="AR1535" s="249">
        <f t="shared" si="1108"/>
        <v>0</v>
      </c>
      <c r="AS1535" s="249">
        <f t="shared" si="1108"/>
        <v>0</v>
      </c>
      <c r="AT1535" s="249">
        <f t="shared" si="1108"/>
        <v>0</v>
      </c>
      <c r="AU1535" s="249">
        <f t="shared" si="1108"/>
        <v>0</v>
      </c>
      <c r="AV1535" s="249">
        <f t="shared" si="1108"/>
        <v>0</v>
      </c>
      <c r="AW1535" s="249">
        <f t="shared" si="1108"/>
        <v>0</v>
      </c>
      <c r="AX1535" s="249">
        <f t="shared" si="1108"/>
        <v>0</v>
      </c>
      <c r="AY1535" s="249">
        <f t="shared" si="1108"/>
        <v>0</v>
      </c>
      <c r="AZ1535" s="249">
        <f t="shared" si="1108"/>
        <v>0</v>
      </c>
      <c r="BA1535" s="249">
        <f t="shared" si="1108"/>
        <v>0</v>
      </c>
      <c r="BB1535" s="249">
        <f t="shared" si="1108"/>
        <v>0</v>
      </c>
      <c r="BC1535" s="249">
        <f t="shared" si="1108"/>
        <v>0</v>
      </c>
      <c r="BD1535" s="249">
        <f t="shared" si="1108"/>
        <v>0</v>
      </c>
      <c r="BE1535" s="249">
        <f t="shared" si="1108"/>
        <v>0</v>
      </c>
      <c r="BF1535" s="249">
        <f t="shared" si="1108"/>
        <v>0</v>
      </c>
      <c r="BG1535" s="249">
        <f t="shared" si="1108"/>
        <v>0</v>
      </c>
      <c r="BH1535" s="249">
        <f t="shared" si="1108"/>
        <v>0</v>
      </c>
      <c r="BI1535" s="249">
        <f t="shared" si="1108"/>
        <v>0</v>
      </c>
      <c r="BJ1535" s="249">
        <f t="shared" si="1108"/>
        <v>0</v>
      </c>
      <c r="BK1535" s="249">
        <f t="shared" si="1108"/>
        <v>0</v>
      </c>
      <c r="BL1535" s="249">
        <f t="shared" si="1108"/>
        <v>0</v>
      </c>
      <c r="BM1535" s="249">
        <f t="shared" si="1108"/>
        <v>0</v>
      </c>
      <c r="BN1535" s="249">
        <f t="shared" si="1108"/>
        <v>0</v>
      </c>
      <c r="BO1535" s="249">
        <f t="shared" si="1108"/>
        <v>0</v>
      </c>
      <c r="BP1535" s="249">
        <f t="shared" si="1108"/>
        <v>0</v>
      </c>
      <c r="BQ1535" s="249">
        <f t="shared" si="1108"/>
        <v>0</v>
      </c>
      <c r="BR1535" s="249">
        <f t="shared" si="1108"/>
        <v>0</v>
      </c>
      <c r="BS1535" s="249">
        <f t="shared" si="1108"/>
        <v>0</v>
      </c>
      <c r="BT1535" s="249">
        <f t="shared" si="1108"/>
        <v>0</v>
      </c>
      <c r="BU1535" s="249">
        <f t="shared" si="1108"/>
        <v>0</v>
      </c>
      <c r="BV1535" s="249">
        <f t="shared" si="1108"/>
        <v>0</v>
      </c>
      <c r="BW1535" s="224">
        <f t="shared" si="1066"/>
        <v>0</v>
      </c>
    </row>
    <row r="1536" spans="1:75" ht="16.5" thickBot="1" x14ac:dyDescent="0.3">
      <c r="BW1536" s="224">
        <f t="shared" si="1066"/>
        <v>0</v>
      </c>
    </row>
    <row r="1537" spans="1:75" ht="16.5" thickBot="1" x14ac:dyDescent="0.3">
      <c r="A1537" s="386" t="s">
        <v>164</v>
      </c>
      <c r="BW1537" s="224">
        <f t="shared" si="1066"/>
        <v>0</v>
      </c>
    </row>
    <row r="1538" spans="1:75" x14ac:dyDescent="0.25">
      <c r="A1538" s="794" t="s">
        <v>1103</v>
      </c>
      <c r="O1538" s="249">
        <f t="shared" ref="O1538:AT1538" si="1109">IFERROR((O728/(O722+O728+O734))*O1427,0)</f>
        <v>0</v>
      </c>
      <c r="P1538" s="249">
        <f t="shared" si="1109"/>
        <v>0</v>
      </c>
      <c r="Q1538" s="249">
        <f t="shared" si="1109"/>
        <v>0</v>
      </c>
      <c r="R1538" s="249">
        <f t="shared" si="1109"/>
        <v>0</v>
      </c>
      <c r="S1538" s="249">
        <f t="shared" si="1109"/>
        <v>0</v>
      </c>
      <c r="T1538" s="249">
        <f t="shared" si="1109"/>
        <v>0</v>
      </c>
      <c r="U1538" s="249">
        <f t="shared" si="1109"/>
        <v>0</v>
      </c>
      <c r="V1538" s="249">
        <f t="shared" si="1109"/>
        <v>0</v>
      </c>
      <c r="W1538" s="249">
        <f t="shared" si="1109"/>
        <v>0</v>
      </c>
      <c r="X1538" s="249">
        <f t="shared" si="1109"/>
        <v>0</v>
      </c>
      <c r="Y1538" s="249">
        <f t="shared" si="1109"/>
        <v>0</v>
      </c>
      <c r="Z1538" s="249">
        <f t="shared" si="1109"/>
        <v>0</v>
      </c>
      <c r="AA1538" s="249">
        <f t="shared" si="1109"/>
        <v>19970109.203961372</v>
      </c>
      <c r="AB1538" s="249">
        <f t="shared" si="1109"/>
        <v>7414002.8398037069</v>
      </c>
      <c r="AC1538" s="249">
        <f t="shared" si="1109"/>
        <v>9137311.1054304242</v>
      </c>
      <c r="AD1538" s="249">
        <f t="shared" si="1109"/>
        <v>8487494.0136189796</v>
      </c>
      <c r="AE1538" s="249">
        <f t="shared" si="1109"/>
        <v>8954026.7805169709</v>
      </c>
      <c r="AF1538" s="249">
        <f t="shared" si="1109"/>
        <v>8672393.7172312811</v>
      </c>
      <c r="AG1538" s="249">
        <f t="shared" si="1109"/>
        <v>10888405.88432911</v>
      </c>
      <c r="AH1538" s="249">
        <f t="shared" si="1109"/>
        <v>9473272.8856449127</v>
      </c>
      <c r="AI1538" s="249">
        <f t="shared" si="1109"/>
        <v>8818875.4350507241</v>
      </c>
      <c r="AJ1538" s="249">
        <f t="shared" si="1109"/>
        <v>8098093.022549917</v>
      </c>
      <c r="AK1538" s="249">
        <f t="shared" si="1109"/>
        <v>12473511.42198251</v>
      </c>
      <c r="AL1538" s="249">
        <f t="shared" si="1109"/>
        <v>11169835.037679257</v>
      </c>
      <c r="AM1538" s="249">
        <f t="shared" si="1109"/>
        <v>18115450.156985722</v>
      </c>
      <c r="AN1538" s="249">
        <f t="shared" si="1109"/>
        <v>12447078.745394217</v>
      </c>
      <c r="AO1538" s="249">
        <f t="shared" si="1109"/>
        <v>12283290.691659302</v>
      </c>
      <c r="AP1538" s="249">
        <f t="shared" si="1109"/>
        <v>10219707.717404827</v>
      </c>
      <c r="AQ1538" s="249">
        <f t="shared" si="1109"/>
        <v>14834569.818322044</v>
      </c>
      <c r="AR1538" s="249">
        <f t="shared" si="1109"/>
        <v>11245030.467299245</v>
      </c>
      <c r="AS1538" s="249">
        <f t="shared" si="1109"/>
        <v>12029229.352330407</v>
      </c>
      <c r="AT1538" s="249">
        <f t="shared" si="1109"/>
        <v>9656379.541803522</v>
      </c>
      <c r="AU1538" s="249">
        <f t="shared" ref="AU1538:BV1538" si="1110">IFERROR((AU728/(AU722+AU728+AU734))*AU1427,0)</f>
        <v>12972563.336975422</v>
      </c>
      <c r="AV1538" s="249">
        <f t="shared" si="1110"/>
        <v>10798849.026405836</v>
      </c>
      <c r="AW1538" s="249">
        <f t="shared" si="1110"/>
        <v>12171916.612899642</v>
      </c>
      <c r="AX1538" s="249">
        <f t="shared" si="1110"/>
        <v>10471573.54174751</v>
      </c>
      <c r="AY1538" s="249">
        <f t="shared" si="1110"/>
        <v>9240960.1411911901</v>
      </c>
      <c r="AZ1538" s="249">
        <f t="shared" si="1110"/>
        <v>8227517.5387406508</v>
      </c>
      <c r="BA1538" s="249">
        <f t="shared" si="1110"/>
        <v>9888026.9181239456</v>
      </c>
      <c r="BB1538" s="249">
        <f t="shared" si="1110"/>
        <v>8661722.3380990047</v>
      </c>
      <c r="BC1538" s="249">
        <f t="shared" si="1110"/>
        <v>10812912.657830326</v>
      </c>
      <c r="BD1538" s="249">
        <f t="shared" si="1110"/>
        <v>9522099.2372742053</v>
      </c>
      <c r="BE1538" s="249">
        <f t="shared" si="1110"/>
        <v>10557842.813526236</v>
      </c>
      <c r="BF1538" s="249">
        <f t="shared" si="1110"/>
        <v>8365610.9417947102</v>
      </c>
      <c r="BG1538" s="249">
        <f t="shared" si="1110"/>
        <v>9837914.5730865747</v>
      </c>
      <c r="BH1538" s="249">
        <f t="shared" si="1110"/>
        <v>8674412.5974652302</v>
      </c>
      <c r="BI1538" s="249">
        <f t="shared" si="1110"/>
        <v>11298679.664920123</v>
      </c>
      <c r="BJ1538" s="249">
        <f t="shared" si="1110"/>
        <v>9260989.8119959086</v>
      </c>
      <c r="BK1538" s="249">
        <f t="shared" si="1110"/>
        <v>21014067.3132612</v>
      </c>
      <c r="BL1538" s="249">
        <f t="shared" si="1110"/>
        <v>10792776.089174949</v>
      </c>
      <c r="BM1538" s="249">
        <f t="shared" si="1110"/>
        <v>13429905.374853175</v>
      </c>
      <c r="BN1538" s="249">
        <f t="shared" si="1110"/>
        <v>10441077.94070995</v>
      </c>
      <c r="BO1538" s="249">
        <f t="shared" si="1110"/>
        <v>16024816.337022088</v>
      </c>
      <c r="BP1538" s="249">
        <f t="shared" si="1110"/>
        <v>12184479.725380419</v>
      </c>
      <c r="BQ1538" s="249">
        <f t="shared" si="1110"/>
        <v>13432140.127154075</v>
      </c>
      <c r="BR1538" s="249">
        <f t="shared" si="1110"/>
        <v>9351823.5565498881</v>
      </c>
      <c r="BS1538" s="249">
        <f t="shared" si="1110"/>
        <v>14433459.618163405</v>
      </c>
      <c r="BT1538" s="249">
        <f t="shared" si="1110"/>
        <v>10589565.368306907</v>
      </c>
      <c r="BU1538" s="249">
        <f t="shared" si="1110"/>
        <v>12476629.282525046</v>
      </c>
      <c r="BV1538" s="249">
        <f t="shared" si="1110"/>
        <v>9561384.6891351286</v>
      </c>
      <c r="BW1538" s="224">
        <f t="shared" si="1066"/>
        <v>538883785.01331115</v>
      </c>
    </row>
    <row r="1539" spans="1:75" x14ac:dyDescent="0.25">
      <c r="A1539" s="793" t="s">
        <v>1097</v>
      </c>
      <c r="O1539" s="249">
        <f t="shared" ref="O1539:AT1539" si="1111">IFERROR((O722/(O722+O728+O734))*O1427,0)</f>
        <v>0</v>
      </c>
      <c r="P1539" s="249">
        <f t="shared" si="1111"/>
        <v>0</v>
      </c>
      <c r="Q1539" s="249">
        <f t="shared" si="1111"/>
        <v>0</v>
      </c>
      <c r="R1539" s="249">
        <f t="shared" si="1111"/>
        <v>0</v>
      </c>
      <c r="S1539" s="249">
        <f t="shared" si="1111"/>
        <v>0</v>
      </c>
      <c r="T1539" s="249">
        <f t="shared" si="1111"/>
        <v>0</v>
      </c>
      <c r="U1539" s="249">
        <f t="shared" si="1111"/>
        <v>0</v>
      </c>
      <c r="V1539" s="249">
        <f t="shared" si="1111"/>
        <v>0</v>
      </c>
      <c r="W1539" s="249">
        <f t="shared" si="1111"/>
        <v>0</v>
      </c>
      <c r="X1539" s="249">
        <f t="shared" si="1111"/>
        <v>0</v>
      </c>
      <c r="Y1539" s="249">
        <f t="shared" si="1111"/>
        <v>0</v>
      </c>
      <c r="Z1539" s="249">
        <f t="shared" si="1111"/>
        <v>0</v>
      </c>
      <c r="AA1539" s="249">
        <f t="shared" si="1111"/>
        <v>19141558.115384858</v>
      </c>
      <c r="AB1539" s="249">
        <f t="shared" si="1111"/>
        <v>4362369.5660197595</v>
      </c>
      <c r="AC1539" s="249">
        <f t="shared" si="1111"/>
        <v>12213528.392407846</v>
      </c>
      <c r="AD1539" s="249">
        <f t="shared" si="1111"/>
        <v>5091202.2854569517</v>
      </c>
      <c r="AE1539" s="249">
        <f t="shared" si="1111"/>
        <v>13152726.540182874</v>
      </c>
      <c r="AF1539" s="249">
        <f t="shared" si="1111"/>
        <v>9267199.1574467588</v>
      </c>
      <c r="AG1539" s="249">
        <f t="shared" si="1111"/>
        <v>15199258.490910668</v>
      </c>
      <c r="AH1539" s="249">
        <f t="shared" si="1111"/>
        <v>4967193.2913708203</v>
      </c>
      <c r="AI1539" s="249">
        <f t="shared" si="1111"/>
        <v>12654398.367639681</v>
      </c>
      <c r="AJ1539" s="249">
        <f t="shared" si="1111"/>
        <v>6215954.6524272701</v>
      </c>
      <c r="AK1539" s="249">
        <f t="shared" si="1111"/>
        <v>18534674.173058387</v>
      </c>
      <c r="AL1539" s="249">
        <f t="shared" si="1111"/>
        <v>13339546.219628209</v>
      </c>
      <c r="AM1539" s="249">
        <f t="shared" si="1111"/>
        <v>16883960.876114774</v>
      </c>
      <c r="AN1539" s="249">
        <f t="shared" si="1111"/>
        <v>5958961.2996862577</v>
      </c>
      <c r="AO1539" s="249">
        <f t="shared" si="1111"/>
        <v>12348234.294176146</v>
      </c>
      <c r="AP1539" s="249">
        <f t="shared" si="1111"/>
        <v>5038995.0646814024</v>
      </c>
      <c r="AQ1539" s="249">
        <f t="shared" si="1111"/>
        <v>17095222.295601405</v>
      </c>
      <c r="AR1539" s="249">
        <f t="shared" si="1111"/>
        <v>11873521.766209986</v>
      </c>
      <c r="AS1539" s="249">
        <f t="shared" si="1111"/>
        <v>12869342.373276591</v>
      </c>
      <c r="AT1539" s="249">
        <f t="shared" si="1111"/>
        <v>3875468.6190580768</v>
      </c>
      <c r="AU1539" s="249">
        <f t="shared" ref="AU1539:BV1539" si="1112">IFERROR((AU722/(AU722+AU728+AU734))*AU1427,0)</f>
        <v>14457363.050079506</v>
      </c>
      <c r="AV1539" s="249">
        <f t="shared" si="1112"/>
        <v>7497120.7714562118</v>
      </c>
      <c r="AW1539" s="249">
        <f t="shared" si="1112"/>
        <v>14249352.995286269</v>
      </c>
      <c r="AX1539" s="249">
        <f t="shared" si="1112"/>
        <v>12633535.533767236</v>
      </c>
      <c r="AY1539" s="249">
        <f t="shared" si="1112"/>
        <v>12050602.392003417</v>
      </c>
      <c r="AZ1539" s="249">
        <f t="shared" si="1112"/>
        <v>4765977.7759050233</v>
      </c>
      <c r="BA1539" s="249">
        <f t="shared" si="1112"/>
        <v>11867081.981488114</v>
      </c>
      <c r="BB1539" s="249">
        <f t="shared" si="1112"/>
        <v>5189728.5809165156</v>
      </c>
      <c r="BC1539" s="249">
        <f t="shared" si="1112"/>
        <v>15643474.983126098</v>
      </c>
      <c r="BD1539" s="249">
        <f t="shared" si="1112"/>
        <v>14446729.731773378</v>
      </c>
      <c r="BE1539" s="249">
        <f t="shared" si="1112"/>
        <v>13902385.88188252</v>
      </c>
      <c r="BF1539" s="249">
        <f t="shared" si="1112"/>
        <v>3814485.736376862</v>
      </c>
      <c r="BG1539" s="249">
        <f t="shared" si="1112"/>
        <v>13615038.561515562</v>
      </c>
      <c r="BH1539" s="249">
        <f t="shared" si="1112"/>
        <v>8056094.7279945491</v>
      </c>
      <c r="BI1539" s="249">
        <f t="shared" si="1112"/>
        <v>16737447.403540358</v>
      </c>
      <c r="BJ1539" s="249">
        <f t="shared" si="1112"/>
        <v>16342813.321146788</v>
      </c>
      <c r="BK1539" s="249">
        <f t="shared" si="1112"/>
        <v>10576543.866363386</v>
      </c>
      <c r="BL1539" s="249">
        <f t="shared" si="1112"/>
        <v>5489351.6390040908</v>
      </c>
      <c r="BM1539" s="249">
        <f t="shared" si="1112"/>
        <v>11841846.518057633</v>
      </c>
      <c r="BN1539" s="249">
        <f t="shared" si="1112"/>
        <v>5424963.7716563139</v>
      </c>
      <c r="BO1539" s="249">
        <f t="shared" si="1112"/>
        <v>16718253.477786327</v>
      </c>
      <c r="BP1539" s="249">
        <f t="shared" si="1112"/>
        <v>14777386.538386859</v>
      </c>
      <c r="BQ1539" s="249">
        <f t="shared" si="1112"/>
        <v>12987053.959038721</v>
      </c>
      <c r="BR1539" s="249">
        <f t="shared" si="1112"/>
        <v>3917734.9587460821</v>
      </c>
      <c r="BS1539" s="249">
        <f t="shared" si="1112"/>
        <v>14476109.833921239</v>
      </c>
      <c r="BT1539" s="249">
        <f t="shared" si="1112"/>
        <v>8155034.9879231937</v>
      </c>
      <c r="BU1539" s="249">
        <f t="shared" si="1112"/>
        <v>13350424.828950208</v>
      </c>
      <c r="BV1539" s="249">
        <f t="shared" si="1112"/>
        <v>13405041.541976957</v>
      </c>
      <c r="BW1539" s="224">
        <f t="shared" si="1066"/>
        <v>536472295.1908083</v>
      </c>
    </row>
    <row r="1540" spans="1:75" x14ac:dyDescent="0.25">
      <c r="A1540" s="795" t="s">
        <v>1107</v>
      </c>
      <c r="O1540" s="249">
        <f t="shared" ref="O1540:AT1540" si="1113">IFERROR((O734/(O722+O728+O734))*O1427,0)</f>
        <v>0</v>
      </c>
      <c r="P1540" s="249">
        <f t="shared" si="1113"/>
        <v>0</v>
      </c>
      <c r="Q1540" s="249">
        <f t="shared" si="1113"/>
        <v>0</v>
      </c>
      <c r="R1540" s="249">
        <f t="shared" si="1113"/>
        <v>0</v>
      </c>
      <c r="S1540" s="249">
        <f t="shared" si="1113"/>
        <v>0</v>
      </c>
      <c r="T1540" s="249">
        <f t="shared" si="1113"/>
        <v>0</v>
      </c>
      <c r="U1540" s="249">
        <f t="shared" si="1113"/>
        <v>0</v>
      </c>
      <c r="V1540" s="249">
        <f t="shared" si="1113"/>
        <v>0</v>
      </c>
      <c r="W1540" s="249">
        <f t="shared" si="1113"/>
        <v>0</v>
      </c>
      <c r="X1540" s="249">
        <f t="shared" si="1113"/>
        <v>0</v>
      </c>
      <c r="Y1540" s="249">
        <f t="shared" si="1113"/>
        <v>0</v>
      </c>
      <c r="Z1540" s="249">
        <f t="shared" si="1113"/>
        <v>0</v>
      </c>
      <c r="AA1540" s="249">
        <f t="shared" si="1113"/>
        <v>0</v>
      </c>
      <c r="AB1540" s="249">
        <f t="shared" si="1113"/>
        <v>0</v>
      </c>
      <c r="AC1540" s="249">
        <f t="shared" si="1113"/>
        <v>0</v>
      </c>
      <c r="AD1540" s="249">
        <f t="shared" si="1113"/>
        <v>0</v>
      </c>
      <c r="AE1540" s="249">
        <f t="shared" si="1113"/>
        <v>0</v>
      </c>
      <c r="AF1540" s="249">
        <f t="shared" si="1113"/>
        <v>0</v>
      </c>
      <c r="AG1540" s="249">
        <f t="shared" si="1113"/>
        <v>0</v>
      </c>
      <c r="AH1540" s="249">
        <f t="shared" si="1113"/>
        <v>0</v>
      </c>
      <c r="AI1540" s="249">
        <f t="shared" si="1113"/>
        <v>0</v>
      </c>
      <c r="AJ1540" s="249">
        <f t="shared" si="1113"/>
        <v>0</v>
      </c>
      <c r="AK1540" s="249">
        <f t="shared" si="1113"/>
        <v>0</v>
      </c>
      <c r="AL1540" s="249">
        <f t="shared" si="1113"/>
        <v>0</v>
      </c>
      <c r="AM1540" s="249">
        <f t="shared" si="1113"/>
        <v>6656139.9925956884</v>
      </c>
      <c r="AN1540" s="249">
        <f t="shared" si="1113"/>
        <v>6513474.7773383567</v>
      </c>
      <c r="AO1540" s="249">
        <f t="shared" si="1113"/>
        <v>1456509.6530646037</v>
      </c>
      <c r="AP1540" s="249">
        <f t="shared" si="1113"/>
        <v>5347906.1079868069</v>
      </c>
      <c r="AQ1540" s="249">
        <f t="shared" si="1113"/>
        <v>1759031.4095650634</v>
      </c>
      <c r="AR1540" s="249">
        <f t="shared" si="1113"/>
        <v>5884450.7869975111</v>
      </c>
      <c r="AS1540" s="249">
        <f t="shared" si="1113"/>
        <v>1426383.9479508819</v>
      </c>
      <c r="AT1540" s="249">
        <f t="shared" si="1113"/>
        <v>5053120.163573877</v>
      </c>
      <c r="AU1540" s="249">
        <f t="shared" ref="AU1540:BV1540" si="1114">IFERROR((AU734/(AU722+AU728+AU734))*AU1427,0)</f>
        <v>1538241.1928203148</v>
      </c>
      <c r="AV1540" s="249">
        <f t="shared" si="1114"/>
        <v>5650966.9615295399</v>
      </c>
      <c r="AW1540" s="249">
        <f t="shared" si="1114"/>
        <v>1443303.3043029669</v>
      </c>
      <c r="AX1540" s="249">
        <f t="shared" si="1114"/>
        <v>5479705.8441085573</v>
      </c>
      <c r="AY1540" s="249">
        <f t="shared" si="1114"/>
        <v>1887633.1733870793</v>
      </c>
      <c r="AZ1540" s="249">
        <f t="shared" si="1114"/>
        <v>5255225.9697698094</v>
      </c>
      <c r="BA1540" s="249">
        <f t="shared" si="1114"/>
        <v>1342719.4701962939</v>
      </c>
      <c r="BB1540" s="249">
        <f t="shared" si="1114"/>
        <v>5532568.9626035849</v>
      </c>
      <c r="BC1540" s="249">
        <f t="shared" si="1114"/>
        <v>1468311.9772448363</v>
      </c>
      <c r="BD1540" s="249">
        <f t="shared" si="1114"/>
        <v>6082124.1599088972</v>
      </c>
      <c r="BE1540" s="249">
        <f t="shared" si="1114"/>
        <v>1433675.4163775425</v>
      </c>
      <c r="BF1540" s="249">
        <f t="shared" si="1114"/>
        <v>5343431.4381345315</v>
      </c>
      <c r="BG1540" s="249">
        <f t="shared" si="1114"/>
        <v>1335914.5917371197</v>
      </c>
      <c r="BH1540" s="249">
        <f t="shared" si="1114"/>
        <v>5540674.7102085557</v>
      </c>
      <c r="BI1540" s="249">
        <f t="shared" si="1114"/>
        <v>1534275.4726721123</v>
      </c>
      <c r="BJ1540" s="249">
        <f t="shared" si="1114"/>
        <v>5915343.7153564561</v>
      </c>
      <c r="BK1540" s="249">
        <f t="shared" si="1114"/>
        <v>2043453.5452535977</v>
      </c>
      <c r="BL1540" s="249">
        <f t="shared" si="1114"/>
        <v>6119801.6018056637</v>
      </c>
      <c r="BM1540" s="249">
        <f t="shared" si="1114"/>
        <v>1318620.7108261634</v>
      </c>
      <c r="BN1540" s="249">
        <f t="shared" si="1114"/>
        <v>5920379.0552296313</v>
      </c>
      <c r="BO1540" s="249">
        <f t="shared" si="1114"/>
        <v>1573403.0969979039</v>
      </c>
      <c r="BP1540" s="249">
        <f t="shared" si="1114"/>
        <v>6908935.9331137538</v>
      </c>
      <c r="BQ1540" s="249">
        <f t="shared" si="1114"/>
        <v>1318840.1308879794</v>
      </c>
      <c r="BR1540" s="249">
        <f t="shared" si="1114"/>
        <v>5302741.788424612</v>
      </c>
      <c r="BS1540" s="249">
        <f t="shared" si="1114"/>
        <v>1417155.0915779572</v>
      </c>
      <c r="BT1540" s="249">
        <f t="shared" si="1114"/>
        <v>6004575.5205085948</v>
      </c>
      <c r="BU1540" s="249">
        <f t="shared" si="1114"/>
        <v>1225022.9107379371</v>
      </c>
      <c r="BV1540" s="249">
        <f t="shared" si="1114"/>
        <v>5421568.7282475978</v>
      </c>
      <c r="BW1540" s="224">
        <f t="shared" si="1066"/>
        <v>135455631.3130424</v>
      </c>
    </row>
    <row r="1541" spans="1:75" x14ac:dyDescent="0.25">
      <c r="A1541" s="346" t="s">
        <v>1095</v>
      </c>
      <c r="O1541" s="249">
        <f>O1427-(O1538+O1539+O1540)</f>
        <v>0</v>
      </c>
      <c r="P1541" s="249">
        <f t="shared" ref="P1541:BV1541" si="1115">P1427-(P1538+P1539+P1540)</f>
        <v>0</v>
      </c>
      <c r="Q1541" s="249">
        <f t="shared" si="1115"/>
        <v>0</v>
      </c>
      <c r="R1541" s="249">
        <f t="shared" si="1115"/>
        <v>0</v>
      </c>
      <c r="S1541" s="249">
        <f t="shared" si="1115"/>
        <v>0</v>
      </c>
      <c r="T1541" s="249">
        <f t="shared" si="1115"/>
        <v>0</v>
      </c>
      <c r="U1541" s="249">
        <f t="shared" si="1115"/>
        <v>0</v>
      </c>
      <c r="V1541" s="249">
        <f t="shared" si="1115"/>
        <v>0</v>
      </c>
      <c r="W1541" s="249">
        <f t="shared" si="1115"/>
        <v>0</v>
      </c>
      <c r="X1541" s="249">
        <f t="shared" si="1115"/>
        <v>0</v>
      </c>
      <c r="Y1541" s="249">
        <f t="shared" si="1115"/>
        <v>0</v>
      </c>
      <c r="Z1541" s="249">
        <f t="shared" si="1115"/>
        <v>0</v>
      </c>
      <c r="AA1541" s="249">
        <f t="shared" si="1115"/>
        <v>0</v>
      </c>
      <c r="AB1541" s="249">
        <f t="shared" si="1115"/>
        <v>0</v>
      </c>
      <c r="AC1541" s="249">
        <f t="shared" si="1115"/>
        <v>0</v>
      </c>
      <c r="AD1541" s="249">
        <f t="shared" si="1115"/>
        <v>0</v>
      </c>
      <c r="AE1541" s="249">
        <f t="shared" si="1115"/>
        <v>0</v>
      </c>
      <c r="AF1541" s="249">
        <f t="shared" si="1115"/>
        <v>0</v>
      </c>
      <c r="AG1541" s="249">
        <f t="shared" si="1115"/>
        <v>0</v>
      </c>
      <c r="AH1541" s="249">
        <f t="shared" si="1115"/>
        <v>0</v>
      </c>
      <c r="AI1541" s="249">
        <f t="shared" si="1115"/>
        <v>0</v>
      </c>
      <c r="AJ1541" s="249">
        <f t="shared" si="1115"/>
        <v>0</v>
      </c>
      <c r="AK1541" s="249">
        <f t="shared" si="1115"/>
        <v>0</v>
      </c>
      <c r="AL1541" s="249">
        <f t="shared" si="1115"/>
        <v>0</v>
      </c>
      <c r="AM1541" s="249">
        <f t="shared" si="1115"/>
        <v>0</v>
      </c>
      <c r="AN1541" s="249">
        <f t="shared" si="1115"/>
        <v>0</v>
      </c>
      <c r="AO1541" s="249">
        <f t="shared" si="1115"/>
        <v>0</v>
      </c>
      <c r="AP1541" s="249">
        <f t="shared" si="1115"/>
        <v>0</v>
      </c>
      <c r="AQ1541" s="249">
        <f t="shared" si="1115"/>
        <v>0</v>
      </c>
      <c r="AR1541" s="249">
        <f t="shared" si="1115"/>
        <v>0</v>
      </c>
      <c r="AS1541" s="249">
        <f t="shared" si="1115"/>
        <v>0</v>
      </c>
      <c r="AT1541" s="249">
        <f t="shared" si="1115"/>
        <v>0</v>
      </c>
      <c r="AU1541" s="249">
        <f t="shared" si="1115"/>
        <v>0</v>
      </c>
      <c r="AV1541" s="249">
        <f t="shared" si="1115"/>
        <v>0</v>
      </c>
      <c r="AW1541" s="249">
        <f t="shared" si="1115"/>
        <v>0</v>
      </c>
      <c r="AX1541" s="249">
        <f t="shared" si="1115"/>
        <v>0</v>
      </c>
      <c r="AY1541" s="249">
        <f t="shared" si="1115"/>
        <v>0</v>
      </c>
      <c r="AZ1541" s="249">
        <f t="shared" si="1115"/>
        <v>0</v>
      </c>
      <c r="BA1541" s="249">
        <f t="shared" si="1115"/>
        <v>0</v>
      </c>
      <c r="BB1541" s="249">
        <f t="shared" si="1115"/>
        <v>0</v>
      </c>
      <c r="BC1541" s="249">
        <f t="shared" si="1115"/>
        <v>0</v>
      </c>
      <c r="BD1541" s="249">
        <f t="shared" si="1115"/>
        <v>0</v>
      </c>
      <c r="BE1541" s="249">
        <f t="shared" si="1115"/>
        <v>0</v>
      </c>
      <c r="BF1541" s="249">
        <f t="shared" si="1115"/>
        <v>0</v>
      </c>
      <c r="BG1541" s="249">
        <f t="shared" si="1115"/>
        <v>0</v>
      </c>
      <c r="BH1541" s="249">
        <f t="shared" si="1115"/>
        <v>0</v>
      </c>
      <c r="BI1541" s="249">
        <f t="shared" si="1115"/>
        <v>0</v>
      </c>
      <c r="BJ1541" s="249">
        <f t="shared" si="1115"/>
        <v>0</v>
      </c>
      <c r="BK1541" s="249">
        <f t="shared" si="1115"/>
        <v>0</v>
      </c>
      <c r="BL1541" s="249">
        <f t="shared" si="1115"/>
        <v>0</v>
      </c>
      <c r="BM1541" s="249">
        <f t="shared" si="1115"/>
        <v>0</v>
      </c>
      <c r="BN1541" s="249">
        <f t="shared" si="1115"/>
        <v>0</v>
      </c>
      <c r="BO1541" s="249">
        <f t="shared" si="1115"/>
        <v>0</v>
      </c>
      <c r="BP1541" s="249">
        <f t="shared" si="1115"/>
        <v>0</v>
      </c>
      <c r="BQ1541" s="249">
        <f t="shared" si="1115"/>
        <v>0</v>
      </c>
      <c r="BR1541" s="249">
        <f t="shared" si="1115"/>
        <v>0</v>
      </c>
      <c r="BS1541" s="249">
        <f t="shared" si="1115"/>
        <v>0</v>
      </c>
      <c r="BT1541" s="249">
        <f t="shared" si="1115"/>
        <v>0</v>
      </c>
      <c r="BU1541" s="249">
        <f t="shared" si="1115"/>
        <v>0</v>
      </c>
      <c r="BV1541" s="249">
        <f t="shared" si="1115"/>
        <v>0</v>
      </c>
      <c r="BW1541" s="224">
        <f t="shared" si="1066"/>
        <v>0</v>
      </c>
    </row>
    <row r="1542" spans="1:75" ht="16.5" thickBot="1" x14ac:dyDescent="0.3">
      <c r="BW1542" s="224">
        <f t="shared" si="1066"/>
        <v>0</v>
      </c>
    </row>
    <row r="1543" spans="1:75" ht="16.5" thickBot="1" x14ac:dyDescent="0.3">
      <c r="A1543" s="387" t="s">
        <v>165</v>
      </c>
      <c r="BW1543" s="224">
        <f t="shared" si="1066"/>
        <v>0</v>
      </c>
    </row>
    <row r="1544" spans="1:75" x14ac:dyDescent="0.25">
      <c r="A1544" s="794" t="s">
        <v>1104</v>
      </c>
      <c r="O1544" s="249">
        <f t="shared" ref="O1544:AT1544" si="1116">IFERROR((O729/(O723+O729+O735))*O1442,0)</f>
        <v>0</v>
      </c>
      <c r="P1544" s="249">
        <f t="shared" si="1116"/>
        <v>0</v>
      </c>
      <c r="Q1544" s="249">
        <f t="shared" si="1116"/>
        <v>0</v>
      </c>
      <c r="R1544" s="249">
        <f t="shared" si="1116"/>
        <v>0</v>
      </c>
      <c r="S1544" s="249">
        <f t="shared" si="1116"/>
        <v>0</v>
      </c>
      <c r="T1544" s="249">
        <f t="shared" si="1116"/>
        <v>0</v>
      </c>
      <c r="U1544" s="249">
        <f t="shared" si="1116"/>
        <v>0</v>
      </c>
      <c r="V1544" s="249">
        <f t="shared" si="1116"/>
        <v>0</v>
      </c>
      <c r="W1544" s="249">
        <f t="shared" si="1116"/>
        <v>0</v>
      </c>
      <c r="X1544" s="249">
        <f t="shared" si="1116"/>
        <v>0</v>
      </c>
      <c r="Y1544" s="249">
        <f t="shared" si="1116"/>
        <v>0</v>
      </c>
      <c r="Z1544" s="249">
        <f t="shared" si="1116"/>
        <v>0</v>
      </c>
      <c r="AA1544" s="249">
        <f t="shared" si="1116"/>
        <v>25229533.98426605</v>
      </c>
      <c r="AB1544" s="249">
        <f t="shared" si="1116"/>
        <v>9366590.5727329757</v>
      </c>
      <c r="AC1544" s="249">
        <f t="shared" si="1116"/>
        <v>11920478.963918276</v>
      </c>
      <c r="AD1544" s="249">
        <f t="shared" si="1116"/>
        <v>11652725.603255631</v>
      </c>
      <c r="AE1544" s="249">
        <f t="shared" si="1116"/>
        <v>11682169.806096615</v>
      </c>
      <c r="AF1544" s="249">
        <f t="shared" si="1116"/>
        <v>11515064.570631994</v>
      </c>
      <c r="AG1544" s="249">
        <f t="shared" si="1116"/>
        <v>14007374.543144329</v>
      </c>
      <c r="AH1544" s="249">
        <f t="shared" si="1116"/>
        <v>12207999.887640432</v>
      </c>
      <c r="AI1544" s="249">
        <f t="shared" si="1116"/>
        <v>11385321.743755367</v>
      </c>
      <c r="AJ1544" s="249">
        <f t="shared" si="1116"/>
        <v>10845003.741806563</v>
      </c>
      <c r="AK1544" s="249">
        <f t="shared" si="1116"/>
        <v>15995410.972844154</v>
      </c>
      <c r="AL1544" s="249">
        <f t="shared" si="1116"/>
        <v>14304287.360492446</v>
      </c>
      <c r="AM1544" s="249">
        <f t="shared" si="1116"/>
        <v>23176767.690679915</v>
      </c>
      <c r="AN1544" s="249">
        <f t="shared" si="1116"/>
        <v>15165090.909064677</v>
      </c>
      <c r="AO1544" s="249">
        <f t="shared" si="1116"/>
        <v>13933285.195680585</v>
      </c>
      <c r="AP1544" s="249">
        <f t="shared" si="1116"/>
        <v>11864494.204773329</v>
      </c>
      <c r="AQ1544" s="249">
        <f t="shared" si="1116"/>
        <v>18006772.205167744</v>
      </c>
      <c r="AR1544" s="249">
        <f t="shared" si="1116"/>
        <v>13239899.111563032</v>
      </c>
      <c r="AS1544" s="249">
        <f t="shared" si="1116"/>
        <v>13267523.654671628</v>
      </c>
      <c r="AT1544" s="249">
        <f t="shared" si="1116"/>
        <v>10699715.531768657</v>
      </c>
      <c r="AU1544" s="249">
        <f t="shared" ref="AU1544:BV1544" si="1117">IFERROR((AU729/(AU723+AU729+AU735))*AU1442,0)</f>
        <v>14781043.445967145</v>
      </c>
      <c r="AV1544" s="249">
        <f t="shared" si="1117"/>
        <v>12481904.169246906</v>
      </c>
      <c r="AW1544" s="249">
        <f t="shared" si="1117"/>
        <v>13447428.662611412</v>
      </c>
      <c r="AX1544" s="249">
        <f t="shared" si="1117"/>
        <v>11836184.189719129</v>
      </c>
      <c r="AY1544" s="249">
        <f t="shared" si="1117"/>
        <v>11414976.719515927</v>
      </c>
      <c r="AZ1544" s="249">
        <f t="shared" si="1117"/>
        <v>10087073.766626481</v>
      </c>
      <c r="BA1544" s="249">
        <f t="shared" si="1117"/>
        <v>12259477.742540812</v>
      </c>
      <c r="BB1544" s="249">
        <f t="shared" si="1117"/>
        <v>10867567.369484829</v>
      </c>
      <c r="BC1544" s="249">
        <f t="shared" si="1117"/>
        <v>13548011.347571062</v>
      </c>
      <c r="BD1544" s="249">
        <f t="shared" si="1117"/>
        <v>11951533.860129816</v>
      </c>
      <c r="BE1544" s="249">
        <f t="shared" si="1117"/>
        <v>12962200.537404062</v>
      </c>
      <c r="BF1544" s="249">
        <f t="shared" si="1117"/>
        <v>10166211.626527462</v>
      </c>
      <c r="BG1544" s="249">
        <f t="shared" si="1117"/>
        <v>12160775.510708582</v>
      </c>
      <c r="BH1544" s="249">
        <f t="shared" si="1117"/>
        <v>10869857.547293339</v>
      </c>
      <c r="BI1544" s="249">
        <f t="shared" si="1117"/>
        <v>14239366.492113518</v>
      </c>
      <c r="BJ1544" s="249">
        <f t="shared" si="1117"/>
        <v>11593116.852617217</v>
      </c>
      <c r="BK1544" s="249">
        <f t="shared" si="1117"/>
        <v>24227495.809559256</v>
      </c>
      <c r="BL1544" s="249">
        <f t="shared" si="1117"/>
        <v>12434541.279253935</v>
      </c>
      <c r="BM1544" s="249">
        <f t="shared" si="1117"/>
        <v>15526074.622124057</v>
      </c>
      <c r="BN1544" s="249">
        <f t="shared" si="1117"/>
        <v>12135579.583880186</v>
      </c>
      <c r="BO1544" s="249">
        <f t="shared" si="1117"/>
        <v>18648212.77180516</v>
      </c>
      <c r="BP1544" s="249">
        <f t="shared" si="1117"/>
        <v>14117145.04327957</v>
      </c>
      <c r="BQ1544" s="249">
        <f t="shared" si="1117"/>
        <v>15347931.492820043</v>
      </c>
      <c r="BR1544" s="249">
        <f t="shared" si="1117"/>
        <v>10768101.638682513</v>
      </c>
      <c r="BS1544" s="249">
        <f t="shared" si="1117"/>
        <v>17093572.5420877</v>
      </c>
      <c r="BT1544" s="249">
        <f t="shared" si="1117"/>
        <v>12559782.476480085</v>
      </c>
      <c r="BU1544" s="249">
        <f t="shared" si="1117"/>
        <v>14803799.192618428</v>
      </c>
      <c r="BV1544" s="249">
        <f t="shared" si="1117"/>
        <v>11439784.236587292</v>
      </c>
      <c r="BW1544" s="224">
        <f t="shared" si="1066"/>
        <v>653234260.7832104</v>
      </c>
    </row>
    <row r="1545" spans="1:75" x14ac:dyDescent="0.25">
      <c r="A1545" s="793" t="s">
        <v>1099</v>
      </c>
      <c r="O1545" s="249">
        <f t="shared" ref="O1545:AT1545" si="1118">IFERROR((O723/(O723+O729+O735))*O1442,0)</f>
        <v>0</v>
      </c>
      <c r="P1545" s="249">
        <f t="shared" si="1118"/>
        <v>0</v>
      </c>
      <c r="Q1545" s="249">
        <f t="shared" si="1118"/>
        <v>0</v>
      </c>
      <c r="R1545" s="249">
        <f t="shared" si="1118"/>
        <v>0</v>
      </c>
      <c r="S1545" s="249">
        <f t="shared" si="1118"/>
        <v>0</v>
      </c>
      <c r="T1545" s="249">
        <f t="shared" si="1118"/>
        <v>0</v>
      </c>
      <c r="U1545" s="249">
        <f t="shared" si="1118"/>
        <v>0</v>
      </c>
      <c r="V1545" s="249">
        <f t="shared" si="1118"/>
        <v>0</v>
      </c>
      <c r="W1545" s="249">
        <f t="shared" si="1118"/>
        <v>0</v>
      </c>
      <c r="X1545" s="249">
        <f t="shared" si="1118"/>
        <v>0</v>
      </c>
      <c r="Y1545" s="249">
        <f t="shared" si="1118"/>
        <v>0</v>
      </c>
      <c r="Z1545" s="249">
        <f t="shared" si="1118"/>
        <v>0</v>
      </c>
      <c r="AA1545" s="249">
        <f t="shared" si="1118"/>
        <v>17775481.154399268</v>
      </c>
      <c r="AB1545" s="249">
        <f t="shared" si="1118"/>
        <v>4051040.02202331</v>
      </c>
      <c r="AC1545" s="249">
        <f t="shared" si="1118"/>
        <v>11712017.969907846</v>
      </c>
      <c r="AD1545" s="249">
        <f t="shared" si="1118"/>
        <v>5137876.7479855604</v>
      </c>
      <c r="AE1545" s="249">
        <f t="shared" si="1118"/>
        <v>12613517.276753228</v>
      </c>
      <c r="AF1545" s="249">
        <f t="shared" si="1118"/>
        <v>9044637.7574821655</v>
      </c>
      <c r="AG1545" s="249">
        <f t="shared" si="1118"/>
        <v>14372427.641042119</v>
      </c>
      <c r="AH1545" s="249">
        <f t="shared" si="1118"/>
        <v>4705121.245632262</v>
      </c>
      <c r="AI1545" s="249">
        <f t="shared" si="1118"/>
        <v>12008503.581260217</v>
      </c>
      <c r="AJ1545" s="249">
        <f t="shared" si="1118"/>
        <v>6118853.7422756357</v>
      </c>
      <c r="AK1545" s="249">
        <f t="shared" si="1118"/>
        <v>17470563.768408023</v>
      </c>
      <c r="AL1545" s="249">
        <f t="shared" si="1118"/>
        <v>12556708.518556057</v>
      </c>
      <c r="AM1545" s="249">
        <f t="shared" si="1118"/>
        <v>18041305.707168169</v>
      </c>
      <c r="AN1545" s="249">
        <f t="shared" si="1118"/>
        <v>6063704.6161700273</v>
      </c>
      <c r="AO1545" s="249">
        <f t="shared" si="1118"/>
        <v>11698590.772138778</v>
      </c>
      <c r="AP1545" s="249">
        <f t="shared" si="1118"/>
        <v>4885900.0403319765</v>
      </c>
      <c r="AQ1545" s="249">
        <f t="shared" si="1118"/>
        <v>17331077.222435575</v>
      </c>
      <c r="AR1545" s="249">
        <f t="shared" si="1118"/>
        <v>11675983.787672706</v>
      </c>
      <c r="AS1545" s="249">
        <f t="shared" si="1118"/>
        <v>11854911.369609052</v>
      </c>
      <c r="AT1545" s="249">
        <f t="shared" si="1118"/>
        <v>3586509.784966236</v>
      </c>
      <c r="AU1545" s="249">
        <f t="shared" ref="AU1545:BV1545" si="1119">IFERROR((AU723/(AU723+AU729+AU735))*AU1442,0)</f>
        <v>13758093.990262169</v>
      </c>
      <c r="AV1545" s="249">
        <f t="shared" si="1119"/>
        <v>7237486.5990369702</v>
      </c>
      <c r="AW1545" s="249">
        <f t="shared" si="1119"/>
        <v>13148170.195234675</v>
      </c>
      <c r="AX1545" s="249">
        <f t="shared" si="1119"/>
        <v>11926542.639223935</v>
      </c>
      <c r="AY1545" s="249">
        <f t="shared" si="1119"/>
        <v>12656365.628872421</v>
      </c>
      <c r="AZ1545" s="249">
        <f t="shared" si="1119"/>
        <v>4968104.4199516298</v>
      </c>
      <c r="BA1545" s="249">
        <f t="shared" si="1119"/>
        <v>12509748.956975944</v>
      </c>
      <c r="BB1545" s="249">
        <f t="shared" si="1119"/>
        <v>5536241.8102615234</v>
      </c>
      <c r="BC1545" s="249">
        <f t="shared" si="1119"/>
        <v>16665118.691797208</v>
      </c>
      <c r="BD1545" s="249">
        <f t="shared" si="1119"/>
        <v>15417104.403108684</v>
      </c>
      <c r="BE1545" s="249">
        <f t="shared" si="1119"/>
        <v>14512265.175279114</v>
      </c>
      <c r="BF1545" s="249">
        <f t="shared" si="1119"/>
        <v>3941302.7885296424</v>
      </c>
      <c r="BG1545" s="249">
        <f t="shared" si="1119"/>
        <v>14309334.05228503</v>
      </c>
      <c r="BH1545" s="249">
        <f t="shared" si="1119"/>
        <v>8583228.2899120245</v>
      </c>
      <c r="BI1545" s="249">
        <f t="shared" si="1119"/>
        <v>17934716.653815277</v>
      </c>
      <c r="BJ1545" s="249">
        <f t="shared" si="1119"/>
        <v>17394499.984238788</v>
      </c>
      <c r="BK1545" s="249">
        <f t="shared" si="1119"/>
        <v>11002754.988145402</v>
      </c>
      <c r="BL1545" s="249">
        <f t="shared" si="1119"/>
        <v>5706593.1695366213</v>
      </c>
      <c r="BM1545" s="249">
        <f t="shared" si="1119"/>
        <v>12352856.700936411</v>
      </c>
      <c r="BN1545" s="249">
        <f t="shared" si="1119"/>
        <v>5689463.1161043337</v>
      </c>
      <c r="BO1545" s="249">
        <f t="shared" si="1119"/>
        <v>17554736.690319844</v>
      </c>
      <c r="BP1545" s="249">
        <f t="shared" si="1119"/>
        <v>15448872.171888569</v>
      </c>
      <c r="BQ1545" s="249">
        <f t="shared" si="1119"/>
        <v>13389813.939050835</v>
      </c>
      <c r="BR1545" s="249">
        <f t="shared" si="1119"/>
        <v>4070400.5925328876</v>
      </c>
      <c r="BS1545" s="249">
        <f t="shared" si="1119"/>
        <v>15469402.035481716</v>
      </c>
      <c r="BT1545" s="249">
        <f t="shared" si="1119"/>
        <v>8727484.1762053818</v>
      </c>
      <c r="BU1545" s="249">
        <f t="shared" si="1119"/>
        <v>14293225.950015347</v>
      </c>
      <c r="BV1545" s="249">
        <f t="shared" si="1119"/>
        <v>14471863.743544076</v>
      </c>
      <c r="BW1545" s="224">
        <f t="shared" si="1066"/>
        <v>541380524.27876472</v>
      </c>
    </row>
    <row r="1546" spans="1:75" x14ac:dyDescent="0.25">
      <c r="A1546" s="795" t="s">
        <v>1108</v>
      </c>
      <c r="O1546" s="249">
        <f t="shared" ref="O1546:AT1546" si="1120">IFERROR((O735/(O723+O729+O735))*O1442,0)</f>
        <v>0</v>
      </c>
      <c r="P1546" s="249">
        <f t="shared" si="1120"/>
        <v>0</v>
      </c>
      <c r="Q1546" s="249">
        <f t="shared" si="1120"/>
        <v>0</v>
      </c>
      <c r="R1546" s="249">
        <f t="shared" si="1120"/>
        <v>0</v>
      </c>
      <c r="S1546" s="249">
        <f t="shared" si="1120"/>
        <v>0</v>
      </c>
      <c r="T1546" s="249">
        <f t="shared" si="1120"/>
        <v>0</v>
      </c>
      <c r="U1546" s="249">
        <f t="shared" si="1120"/>
        <v>0</v>
      </c>
      <c r="V1546" s="249">
        <f t="shared" si="1120"/>
        <v>0</v>
      </c>
      <c r="W1546" s="249">
        <f t="shared" si="1120"/>
        <v>0</v>
      </c>
      <c r="X1546" s="249">
        <f t="shared" si="1120"/>
        <v>0</v>
      </c>
      <c r="Y1546" s="249">
        <f t="shared" si="1120"/>
        <v>0</v>
      </c>
      <c r="Z1546" s="249">
        <f t="shared" si="1120"/>
        <v>0</v>
      </c>
      <c r="AA1546" s="249">
        <f t="shared" si="1120"/>
        <v>0</v>
      </c>
      <c r="AB1546" s="249">
        <f t="shared" si="1120"/>
        <v>0</v>
      </c>
      <c r="AC1546" s="249">
        <f t="shared" si="1120"/>
        <v>0</v>
      </c>
      <c r="AD1546" s="249">
        <f t="shared" si="1120"/>
        <v>0</v>
      </c>
      <c r="AE1546" s="249">
        <f t="shared" si="1120"/>
        <v>0</v>
      </c>
      <c r="AF1546" s="249">
        <f t="shared" si="1120"/>
        <v>0</v>
      </c>
      <c r="AG1546" s="249">
        <f t="shared" si="1120"/>
        <v>0</v>
      </c>
      <c r="AH1546" s="249">
        <f t="shared" si="1120"/>
        <v>0</v>
      </c>
      <c r="AI1546" s="249">
        <f t="shared" si="1120"/>
        <v>0</v>
      </c>
      <c r="AJ1546" s="249">
        <f t="shared" si="1120"/>
        <v>0</v>
      </c>
      <c r="AK1546" s="249">
        <f t="shared" si="1120"/>
        <v>0</v>
      </c>
      <c r="AL1546" s="249">
        <f t="shared" si="1120"/>
        <v>0</v>
      </c>
      <c r="AM1546" s="249">
        <f t="shared" si="1120"/>
        <v>6212002.2376164272</v>
      </c>
      <c r="AN1546" s="249">
        <f t="shared" si="1120"/>
        <v>5788895.8415831886</v>
      </c>
      <c r="AO1546" s="249">
        <f t="shared" si="1120"/>
        <v>1205195.7258810145</v>
      </c>
      <c r="AP1546" s="249">
        <f t="shared" si="1120"/>
        <v>4528975.2350542443</v>
      </c>
      <c r="AQ1546" s="249">
        <f t="shared" si="1120"/>
        <v>1557542.5747625467</v>
      </c>
      <c r="AR1546" s="249">
        <f t="shared" si="1120"/>
        <v>5054001.8104405366</v>
      </c>
      <c r="AS1546" s="249">
        <f t="shared" si="1120"/>
        <v>1147608.9505863627</v>
      </c>
      <c r="AT1546" s="249">
        <f t="shared" si="1120"/>
        <v>4084349.9797917679</v>
      </c>
      <c r="AU1546" s="249">
        <f t="shared" ref="AU1546:BV1546" si="1121">IFERROR((AU735/(AU723+AU729+AU735))*AU1442,0)</f>
        <v>1278524.779688258</v>
      </c>
      <c r="AV1546" s="249">
        <f t="shared" si="1121"/>
        <v>4764656.1153948121</v>
      </c>
      <c r="AW1546" s="249">
        <f t="shared" si="1121"/>
        <v>1163170.3019538661</v>
      </c>
      <c r="AX1546" s="249">
        <f t="shared" si="1121"/>
        <v>4518168.5917307632</v>
      </c>
      <c r="AY1546" s="249">
        <f t="shared" si="1121"/>
        <v>1564874.7474562307</v>
      </c>
      <c r="AZ1546" s="249">
        <f t="shared" si="1121"/>
        <v>4324061.112887959</v>
      </c>
      <c r="BA1546" s="249">
        <f t="shared" si="1121"/>
        <v>1117253.3464910372</v>
      </c>
      <c r="BB1546" s="249">
        <f t="shared" si="1121"/>
        <v>4658638.029351444</v>
      </c>
      <c r="BC1546" s="249">
        <f t="shared" si="1121"/>
        <v>1234682.3685521223</v>
      </c>
      <c r="BD1546" s="249">
        <f t="shared" si="1121"/>
        <v>5123305.7276664115</v>
      </c>
      <c r="BE1546" s="249">
        <f t="shared" si="1121"/>
        <v>1181295.17687767</v>
      </c>
      <c r="BF1546" s="249">
        <f t="shared" si="1121"/>
        <v>4357985.4154629214</v>
      </c>
      <c r="BG1546" s="249">
        <f t="shared" si="1121"/>
        <v>1108258.2325770054</v>
      </c>
      <c r="BH1546" s="249">
        <f t="shared" si="1121"/>
        <v>4659619.7678647619</v>
      </c>
      <c r="BI1546" s="249">
        <f t="shared" si="1121"/>
        <v>1297688.2212544386</v>
      </c>
      <c r="BJ1546" s="249">
        <f t="shared" si="1121"/>
        <v>4969661.8582708556</v>
      </c>
      <c r="BK1546" s="249">
        <f t="shared" si="1121"/>
        <v>1645642.2890836478</v>
      </c>
      <c r="BL1546" s="249">
        <f t="shared" si="1121"/>
        <v>4924999.6753792204</v>
      </c>
      <c r="BM1546" s="249">
        <f t="shared" si="1121"/>
        <v>1064831.453605881</v>
      </c>
      <c r="BN1546" s="249">
        <f t="shared" si="1121"/>
        <v>4806588.6926497566</v>
      </c>
      <c r="BO1546" s="249">
        <f t="shared" si="1121"/>
        <v>1278958.3971635234</v>
      </c>
      <c r="BP1546" s="249">
        <f t="shared" si="1121"/>
        <v>5591435.4373034677</v>
      </c>
      <c r="BQ1546" s="249">
        <f t="shared" si="1121"/>
        <v>1052613.7867490961</v>
      </c>
      <c r="BR1546" s="249">
        <f t="shared" si="1121"/>
        <v>4264966.1040124651</v>
      </c>
      <c r="BS1546" s="249">
        <f t="shared" si="1121"/>
        <v>1172335.8376348387</v>
      </c>
      <c r="BT1546" s="249">
        <f t="shared" si="1121"/>
        <v>4974604.4691412542</v>
      </c>
      <c r="BU1546" s="249">
        <f t="shared" si="1121"/>
        <v>1015295.3271719429</v>
      </c>
      <c r="BV1546" s="249">
        <f t="shared" si="1121"/>
        <v>4531002.1806434626</v>
      </c>
      <c r="BW1546" s="224">
        <f t="shared" si="1066"/>
        <v>113223689.79973516</v>
      </c>
    </row>
    <row r="1547" spans="1:75" x14ac:dyDescent="0.25">
      <c r="A1547" s="346" t="s">
        <v>1109</v>
      </c>
      <c r="O1547" s="249">
        <f>O1442-(O1544+O1545+O1546)</f>
        <v>0</v>
      </c>
      <c r="P1547" s="249">
        <f t="shared" ref="P1547:BV1547" si="1122">P1442-(P1544+P1545+P1546)</f>
        <v>0</v>
      </c>
      <c r="Q1547" s="249">
        <f t="shared" si="1122"/>
        <v>0</v>
      </c>
      <c r="R1547" s="249">
        <f t="shared" si="1122"/>
        <v>0</v>
      </c>
      <c r="S1547" s="249">
        <f t="shared" si="1122"/>
        <v>0</v>
      </c>
      <c r="T1547" s="249">
        <f t="shared" si="1122"/>
        <v>0</v>
      </c>
      <c r="U1547" s="249">
        <f t="shared" si="1122"/>
        <v>0</v>
      </c>
      <c r="V1547" s="249">
        <f t="shared" si="1122"/>
        <v>0</v>
      </c>
      <c r="W1547" s="249">
        <f t="shared" si="1122"/>
        <v>0</v>
      </c>
      <c r="X1547" s="249">
        <f t="shared" si="1122"/>
        <v>0</v>
      </c>
      <c r="Y1547" s="249">
        <f t="shared" si="1122"/>
        <v>0</v>
      </c>
      <c r="Z1547" s="249">
        <f t="shared" si="1122"/>
        <v>0</v>
      </c>
      <c r="AA1547" s="249">
        <f t="shared" si="1122"/>
        <v>0</v>
      </c>
      <c r="AB1547" s="249">
        <f t="shared" si="1122"/>
        <v>0</v>
      </c>
      <c r="AC1547" s="249">
        <f t="shared" si="1122"/>
        <v>0</v>
      </c>
      <c r="AD1547" s="249">
        <f t="shared" si="1122"/>
        <v>0</v>
      </c>
      <c r="AE1547" s="249">
        <f t="shared" si="1122"/>
        <v>0</v>
      </c>
      <c r="AF1547" s="249">
        <f t="shared" si="1122"/>
        <v>0</v>
      </c>
      <c r="AG1547" s="249">
        <f t="shared" si="1122"/>
        <v>0</v>
      </c>
      <c r="AH1547" s="249">
        <f t="shared" si="1122"/>
        <v>0</v>
      </c>
      <c r="AI1547" s="249">
        <f t="shared" si="1122"/>
        <v>0</v>
      </c>
      <c r="AJ1547" s="249">
        <f t="shared" si="1122"/>
        <v>0</v>
      </c>
      <c r="AK1547" s="249">
        <f t="shared" si="1122"/>
        <v>0</v>
      </c>
      <c r="AL1547" s="249">
        <f t="shared" si="1122"/>
        <v>0</v>
      </c>
      <c r="AM1547" s="249">
        <f t="shared" si="1122"/>
        <v>0</v>
      </c>
      <c r="AN1547" s="249">
        <f t="shared" si="1122"/>
        <v>0</v>
      </c>
      <c r="AO1547" s="249">
        <f t="shared" si="1122"/>
        <v>0</v>
      </c>
      <c r="AP1547" s="249">
        <f t="shared" si="1122"/>
        <v>0</v>
      </c>
      <c r="AQ1547" s="249">
        <f t="shared" si="1122"/>
        <v>0</v>
      </c>
      <c r="AR1547" s="249">
        <f t="shared" si="1122"/>
        <v>0</v>
      </c>
      <c r="AS1547" s="249">
        <f t="shared" si="1122"/>
        <v>0</v>
      </c>
      <c r="AT1547" s="249">
        <f t="shared" si="1122"/>
        <v>0</v>
      </c>
      <c r="AU1547" s="249">
        <f t="shared" si="1122"/>
        <v>0</v>
      </c>
      <c r="AV1547" s="249">
        <f t="shared" si="1122"/>
        <v>0</v>
      </c>
      <c r="AW1547" s="249">
        <f t="shared" si="1122"/>
        <v>0</v>
      </c>
      <c r="AX1547" s="249">
        <f t="shared" si="1122"/>
        <v>0</v>
      </c>
      <c r="AY1547" s="249">
        <f t="shared" si="1122"/>
        <v>0</v>
      </c>
      <c r="AZ1547" s="249">
        <f t="shared" si="1122"/>
        <v>0</v>
      </c>
      <c r="BA1547" s="249">
        <f t="shared" si="1122"/>
        <v>0</v>
      </c>
      <c r="BB1547" s="249">
        <f t="shared" si="1122"/>
        <v>0</v>
      </c>
      <c r="BC1547" s="249">
        <f t="shared" si="1122"/>
        <v>0</v>
      </c>
      <c r="BD1547" s="249">
        <f t="shared" si="1122"/>
        <v>0</v>
      </c>
      <c r="BE1547" s="249">
        <f t="shared" si="1122"/>
        <v>0</v>
      </c>
      <c r="BF1547" s="249">
        <f t="shared" si="1122"/>
        <v>0</v>
      </c>
      <c r="BG1547" s="249">
        <f t="shared" si="1122"/>
        <v>0</v>
      </c>
      <c r="BH1547" s="249">
        <f t="shared" si="1122"/>
        <v>0</v>
      </c>
      <c r="BI1547" s="249">
        <f t="shared" si="1122"/>
        <v>0</v>
      </c>
      <c r="BJ1547" s="249">
        <f t="shared" si="1122"/>
        <v>0</v>
      </c>
      <c r="BK1547" s="249">
        <f t="shared" si="1122"/>
        <v>0</v>
      </c>
      <c r="BL1547" s="249">
        <f t="shared" si="1122"/>
        <v>0</v>
      </c>
      <c r="BM1547" s="249">
        <f t="shared" si="1122"/>
        <v>0</v>
      </c>
      <c r="BN1547" s="249">
        <f t="shared" si="1122"/>
        <v>0</v>
      </c>
      <c r="BO1547" s="249">
        <f t="shared" si="1122"/>
        <v>0</v>
      </c>
      <c r="BP1547" s="249">
        <f t="shared" si="1122"/>
        <v>0</v>
      </c>
      <c r="BQ1547" s="249">
        <f t="shared" si="1122"/>
        <v>0</v>
      </c>
      <c r="BR1547" s="249">
        <f t="shared" si="1122"/>
        <v>0</v>
      </c>
      <c r="BS1547" s="249">
        <f t="shared" si="1122"/>
        <v>0</v>
      </c>
      <c r="BT1547" s="249">
        <f t="shared" si="1122"/>
        <v>0</v>
      </c>
      <c r="BU1547" s="249">
        <f t="shared" si="1122"/>
        <v>0</v>
      </c>
      <c r="BV1547" s="249">
        <f t="shared" si="1122"/>
        <v>0</v>
      </c>
      <c r="BW1547" s="224">
        <f t="shared" si="1066"/>
        <v>0</v>
      </c>
    </row>
    <row r="1548" spans="1:75" ht="16.5" thickBot="1" x14ac:dyDescent="0.3">
      <c r="BW1548" s="224">
        <f t="shared" si="1066"/>
        <v>0</v>
      </c>
    </row>
    <row r="1549" spans="1:75" ht="16.5" thickBot="1" x14ac:dyDescent="0.3">
      <c r="A1549" s="384" t="s">
        <v>168</v>
      </c>
      <c r="BW1549" s="224">
        <f t="shared" si="1066"/>
        <v>0</v>
      </c>
    </row>
    <row r="1550" spans="1:75" x14ac:dyDescent="0.25">
      <c r="A1550" s="793" t="s">
        <v>1100</v>
      </c>
      <c r="O1550" s="249">
        <f t="shared" ref="O1550:AT1550" si="1123">IFERROR((O720/(O720))*O1457,0)</f>
        <v>0</v>
      </c>
      <c r="P1550" s="249">
        <f t="shared" si="1123"/>
        <v>0</v>
      </c>
      <c r="Q1550" s="249">
        <f t="shared" si="1123"/>
        <v>0</v>
      </c>
      <c r="R1550" s="249">
        <f t="shared" si="1123"/>
        <v>0</v>
      </c>
      <c r="S1550" s="249">
        <f t="shared" si="1123"/>
        <v>0</v>
      </c>
      <c r="T1550" s="249">
        <f t="shared" si="1123"/>
        <v>0</v>
      </c>
      <c r="U1550" s="249">
        <f t="shared" si="1123"/>
        <v>0</v>
      </c>
      <c r="V1550" s="249">
        <f t="shared" si="1123"/>
        <v>0</v>
      </c>
      <c r="W1550" s="249">
        <f t="shared" si="1123"/>
        <v>0</v>
      </c>
      <c r="X1550" s="249">
        <f t="shared" si="1123"/>
        <v>0</v>
      </c>
      <c r="Y1550" s="249">
        <f t="shared" si="1123"/>
        <v>0</v>
      </c>
      <c r="Z1550" s="249">
        <f t="shared" si="1123"/>
        <v>0</v>
      </c>
      <c r="AA1550" s="249">
        <f t="shared" si="1123"/>
        <v>59673286.964905411</v>
      </c>
      <c r="AB1550" s="249">
        <f t="shared" si="1123"/>
        <v>13599568.509046268</v>
      </c>
      <c r="AC1550" s="249">
        <f t="shared" si="1123"/>
        <v>35704139.518118493</v>
      </c>
      <c r="AD1550" s="249">
        <f t="shared" si="1123"/>
        <v>13903169.322900893</v>
      </c>
      <c r="AE1550" s="249">
        <f t="shared" si="1123"/>
        <v>37948633.108126037</v>
      </c>
      <c r="AF1550" s="249">
        <f t="shared" si="1123"/>
        <v>23902574.217589315</v>
      </c>
      <c r="AG1550" s="249">
        <f t="shared" si="1123"/>
        <v>33095422.093941819</v>
      </c>
      <c r="AH1550" s="249">
        <f t="shared" si="1123"/>
        <v>10786932.001011068</v>
      </c>
      <c r="AI1550" s="249">
        <f t="shared" si="1123"/>
        <v>34960701.747272208</v>
      </c>
      <c r="AJ1550" s="249">
        <f t="shared" si="1123"/>
        <v>16227590.033055117</v>
      </c>
      <c r="AK1550" s="249">
        <f t="shared" si="1123"/>
        <v>39189915.932522058</v>
      </c>
      <c r="AL1550" s="249">
        <f t="shared" si="1123"/>
        <v>27988698.265486062</v>
      </c>
      <c r="AM1550" s="249">
        <f t="shared" si="1123"/>
        <v>47976432.228891589</v>
      </c>
      <c r="AN1550" s="249">
        <f t="shared" si="1123"/>
        <v>17765906.048174296</v>
      </c>
      <c r="AO1550" s="249">
        <f t="shared" si="1123"/>
        <v>42401897.31117525</v>
      </c>
      <c r="AP1550" s="249">
        <f t="shared" si="1123"/>
        <v>16683775.055956064</v>
      </c>
      <c r="AQ1550" s="249">
        <f t="shared" si="1123"/>
        <v>46657366.36702776</v>
      </c>
      <c r="AR1550" s="249">
        <f t="shared" si="1123"/>
        <v>35441867.208449125</v>
      </c>
      <c r="AS1550" s="249">
        <f t="shared" si="1123"/>
        <v>47035330.827432945</v>
      </c>
      <c r="AT1550" s="249">
        <f t="shared" si="1123"/>
        <v>14154980.000910359</v>
      </c>
      <c r="AU1550" s="249">
        <f t="shared" ref="AU1550:BV1550" si="1124">IFERROR((AU720/(AU720))*AU1457,0)</f>
        <v>52085374.315017149</v>
      </c>
      <c r="AV1550" s="249">
        <f t="shared" si="1124"/>
        <v>26029345.559086714</v>
      </c>
      <c r="AW1550" s="249">
        <f t="shared" si="1124"/>
        <v>61010392.64090842</v>
      </c>
      <c r="AX1550" s="249">
        <f t="shared" si="1124"/>
        <v>47106581.564023063</v>
      </c>
      <c r="AY1550" s="249">
        <f t="shared" si="1124"/>
        <v>44624284.98998566</v>
      </c>
      <c r="AZ1550" s="249">
        <f t="shared" si="1124"/>
        <v>18772560.978351984</v>
      </c>
      <c r="BA1550" s="249">
        <f t="shared" si="1124"/>
        <v>43816948.900577657</v>
      </c>
      <c r="BB1550" s="249">
        <f t="shared" si="1124"/>
        <v>18170468.438176982</v>
      </c>
      <c r="BC1550" s="249">
        <f t="shared" si="1124"/>
        <v>58487627.257894091</v>
      </c>
      <c r="BD1550" s="249">
        <f t="shared" si="1124"/>
        <v>51167952.987415716</v>
      </c>
      <c r="BE1550" s="249">
        <f t="shared" si="1124"/>
        <v>50424883.570903607</v>
      </c>
      <c r="BF1550" s="249">
        <f t="shared" si="1124"/>
        <v>14503973.417848743</v>
      </c>
      <c r="BG1550" s="249">
        <f t="shared" si="1124"/>
        <v>39892935.935724385</v>
      </c>
      <c r="BH1550" s="249">
        <f t="shared" si="1124"/>
        <v>22237326.130863752</v>
      </c>
      <c r="BI1550" s="249">
        <f t="shared" si="1124"/>
        <v>47863795.537090957</v>
      </c>
      <c r="BJ1550" s="249">
        <f t="shared" si="1124"/>
        <v>48707300.619292393</v>
      </c>
      <c r="BK1550" s="249">
        <f t="shared" si="1124"/>
        <v>30191865.07075651</v>
      </c>
      <c r="BL1550" s="249">
        <f t="shared" si="1124"/>
        <v>16553410.936096281</v>
      </c>
      <c r="BM1550" s="249">
        <f t="shared" si="1124"/>
        <v>39677444.987919621</v>
      </c>
      <c r="BN1550" s="249">
        <f t="shared" si="1124"/>
        <v>17041141.040647618</v>
      </c>
      <c r="BO1550" s="249">
        <f t="shared" si="1124"/>
        <v>49713692.981598556</v>
      </c>
      <c r="BP1550" s="249">
        <f t="shared" si="1124"/>
        <v>43080253.513866156</v>
      </c>
      <c r="BQ1550" s="249">
        <f t="shared" si="1124"/>
        <v>44718001.760067843</v>
      </c>
      <c r="BR1550" s="249">
        <f t="shared" si="1124"/>
        <v>14122307.009624099</v>
      </c>
      <c r="BS1550" s="249">
        <f t="shared" si="1124"/>
        <v>51600441.507664397</v>
      </c>
      <c r="BT1550" s="249">
        <f t="shared" si="1124"/>
        <v>28878167.159945793</v>
      </c>
      <c r="BU1550" s="249">
        <f t="shared" si="1124"/>
        <v>54063069.268706121</v>
      </c>
      <c r="BV1550" s="249">
        <f t="shared" si="1124"/>
        <v>53213213.589866981</v>
      </c>
      <c r="BW1550" s="224">
        <f t="shared" si="1066"/>
        <v>1702852948.4319131</v>
      </c>
    </row>
    <row r="1551" spans="1:75" x14ac:dyDescent="0.25">
      <c r="A1551" s="346" t="s">
        <v>1095</v>
      </c>
      <c r="O1551" s="249">
        <f>O1457-(O1550)</f>
        <v>0</v>
      </c>
      <c r="P1551" s="249">
        <f t="shared" ref="P1551:BV1551" si="1125">P1457-(P1550)</f>
        <v>0</v>
      </c>
      <c r="Q1551" s="249">
        <f t="shared" si="1125"/>
        <v>0</v>
      </c>
      <c r="R1551" s="249">
        <f t="shared" si="1125"/>
        <v>0</v>
      </c>
      <c r="S1551" s="249">
        <f t="shared" si="1125"/>
        <v>0</v>
      </c>
      <c r="T1551" s="249">
        <f t="shared" si="1125"/>
        <v>0</v>
      </c>
      <c r="U1551" s="249">
        <f t="shared" si="1125"/>
        <v>0</v>
      </c>
      <c r="V1551" s="249">
        <f t="shared" si="1125"/>
        <v>0</v>
      </c>
      <c r="W1551" s="249">
        <f t="shared" si="1125"/>
        <v>0</v>
      </c>
      <c r="X1551" s="249">
        <f t="shared" si="1125"/>
        <v>0</v>
      </c>
      <c r="Y1551" s="249">
        <f t="shared" si="1125"/>
        <v>0</v>
      </c>
      <c r="Z1551" s="249">
        <f t="shared" si="1125"/>
        <v>0</v>
      </c>
      <c r="AA1551" s="249">
        <f t="shared" si="1125"/>
        <v>0</v>
      </c>
      <c r="AB1551" s="249">
        <f t="shared" si="1125"/>
        <v>0</v>
      </c>
      <c r="AC1551" s="249">
        <f t="shared" si="1125"/>
        <v>0</v>
      </c>
      <c r="AD1551" s="249">
        <f t="shared" si="1125"/>
        <v>0</v>
      </c>
      <c r="AE1551" s="249">
        <f t="shared" si="1125"/>
        <v>0</v>
      </c>
      <c r="AF1551" s="249">
        <f t="shared" si="1125"/>
        <v>0</v>
      </c>
      <c r="AG1551" s="249">
        <f t="shared" si="1125"/>
        <v>0</v>
      </c>
      <c r="AH1551" s="249">
        <f t="shared" si="1125"/>
        <v>0</v>
      </c>
      <c r="AI1551" s="249">
        <f t="shared" si="1125"/>
        <v>0</v>
      </c>
      <c r="AJ1551" s="249">
        <f t="shared" si="1125"/>
        <v>0</v>
      </c>
      <c r="AK1551" s="249">
        <f t="shared" si="1125"/>
        <v>0</v>
      </c>
      <c r="AL1551" s="249">
        <f t="shared" si="1125"/>
        <v>0</v>
      </c>
      <c r="AM1551" s="249">
        <f t="shared" si="1125"/>
        <v>0</v>
      </c>
      <c r="AN1551" s="249">
        <f t="shared" si="1125"/>
        <v>0</v>
      </c>
      <c r="AO1551" s="249">
        <f t="shared" si="1125"/>
        <v>0</v>
      </c>
      <c r="AP1551" s="249">
        <f t="shared" si="1125"/>
        <v>0</v>
      </c>
      <c r="AQ1551" s="249">
        <f t="shared" si="1125"/>
        <v>0</v>
      </c>
      <c r="AR1551" s="249">
        <f t="shared" si="1125"/>
        <v>0</v>
      </c>
      <c r="AS1551" s="249">
        <f t="shared" si="1125"/>
        <v>0</v>
      </c>
      <c r="AT1551" s="249">
        <f t="shared" si="1125"/>
        <v>0</v>
      </c>
      <c r="AU1551" s="249">
        <f t="shared" si="1125"/>
        <v>0</v>
      </c>
      <c r="AV1551" s="249">
        <f t="shared" si="1125"/>
        <v>0</v>
      </c>
      <c r="AW1551" s="249">
        <f t="shared" si="1125"/>
        <v>0</v>
      </c>
      <c r="AX1551" s="249">
        <f t="shared" si="1125"/>
        <v>0</v>
      </c>
      <c r="AY1551" s="249">
        <f t="shared" si="1125"/>
        <v>0</v>
      </c>
      <c r="AZ1551" s="249">
        <f t="shared" si="1125"/>
        <v>0</v>
      </c>
      <c r="BA1551" s="249">
        <f t="shared" si="1125"/>
        <v>0</v>
      </c>
      <c r="BB1551" s="249">
        <f t="shared" si="1125"/>
        <v>0</v>
      </c>
      <c r="BC1551" s="249">
        <f t="shared" si="1125"/>
        <v>0</v>
      </c>
      <c r="BD1551" s="249">
        <f t="shared" si="1125"/>
        <v>0</v>
      </c>
      <c r="BE1551" s="249">
        <f t="shared" si="1125"/>
        <v>0</v>
      </c>
      <c r="BF1551" s="249">
        <f t="shared" si="1125"/>
        <v>0</v>
      </c>
      <c r="BG1551" s="249">
        <f t="shared" si="1125"/>
        <v>0</v>
      </c>
      <c r="BH1551" s="249">
        <f t="shared" si="1125"/>
        <v>0</v>
      </c>
      <c r="BI1551" s="249">
        <f t="shared" si="1125"/>
        <v>0</v>
      </c>
      <c r="BJ1551" s="249">
        <f t="shared" si="1125"/>
        <v>0</v>
      </c>
      <c r="BK1551" s="249">
        <f t="shared" si="1125"/>
        <v>0</v>
      </c>
      <c r="BL1551" s="249">
        <f t="shared" si="1125"/>
        <v>0</v>
      </c>
      <c r="BM1551" s="249">
        <f t="shared" si="1125"/>
        <v>0</v>
      </c>
      <c r="BN1551" s="249">
        <f t="shared" si="1125"/>
        <v>0</v>
      </c>
      <c r="BO1551" s="249">
        <f t="shared" si="1125"/>
        <v>0</v>
      </c>
      <c r="BP1551" s="249">
        <f t="shared" si="1125"/>
        <v>0</v>
      </c>
      <c r="BQ1551" s="249">
        <f t="shared" si="1125"/>
        <v>0</v>
      </c>
      <c r="BR1551" s="249">
        <f t="shared" si="1125"/>
        <v>0</v>
      </c>
      <c r="BS1551" s="249">
        <f t="shared" si="1125"/>
        <v>0</v>
      </c>
      <c r="BT1551" s="249">
        <f t="shared" si="1125"/>
        <v>0</v>
      </c>
      <c r="BU1551" s="249">
        <f t="shared" si="1125"/>
        <v>0</v>
      </c>
      <c r="BV1551" s="249">
        <f t="shared" si="1125"/>
        <v>0</v>
      </c>
      <c r="BW1551" s="224">
        <f t="shared" si="1066"/>
        <v>0</v>
      </c>
    </row>
    <row r="1552" spans="1:75" ht="16.5" thickBot="1" x14ac:dyDescent="0.3">
      <c r="BW1552" s="224">
        <f t="shared" si="1066"/>
        <v>0</v>
      </c>
    </row>
    <row r="1553" spans="1:75" ht="16.5" thickBot="1" x14ac:dyDescent="0.3">
      <c r="A1553" s="323" t="s">
        <v>1137</v>
      </c>
      <c r="BW1553" s="224">
        <f t="shared" si="1066"/>
        <v>0</v>
      </c>
    </row>
    <row r="1554" spans="1:75" x14ac:dyDescent="0.25">
      <c r="A1554" s="348" t="s">
        <v>738</v>
      </c>
      <c r="BW1554" s="224">
        <f t="shared" ref="BW1554:BW1576" si="1126">SUM(C1554:BV1554)</f>
        <v>0</v>
      </c>
    </row>
    <row r="1555" spans="1:75" x14ac:dyDescent="0.25">
      <c r="A1555" s="180" t="s">
        <v>1</v>
      </c>
      <c r="O1555" s="249">
        <f>((O527*355)/100000)*'MONTHLY DATA'!AM387</f>
        <v>0</v>
      </c>
      <c r="P1555" s="249">
        <f>((P527*355)/100000)*'MONTHLY DATA'!AN387</f>
        <v>0</v>
      </c>
      <c r="Q1555" s="249">
        <f>((Q527*355)/100000)*'MONTHLY DATA'!AO387</f>
        <v>0</v>
      </c>
      <c r="R1555" s="249">
        <f>((R527*355)/100000)*'MONTHLY DATA'!AP387</f>
        <v>3338945.304479708</v>
      </c>
      <c r="S1555" s="249">
        <f>((S527*355)/100000)*'MONTHLY DATA'!AQ387</f>
        <v>10525589.518524839</v>
      </c>
      <c r="T1555" s="249">
        <f>((T527*355)/100000)*'MONTHLY DATA'!AR387</f>
        <v>9480022.3974174764</v>
      </c>
      <c r="U1555" s="249">
        <f>((U527*355)/100000)*'MONTHLY DATA'!AS387</f>
        <v>10015831.841546791</v>
      </c>
      <c r="V1555" s="249">
        <f>((V527*355)/100000)*'MONTHLY DATA'!AT387</f>
        <v>3775343.0516000651</v>
      </c>
      <c r="W1555" s="249">
        <f>((W527*355)/100000)*'MONTHLY DATA'!AU387</f>
        <v>7796593.374120513</v>
      </c>
      <c r="X1555" s="249">
        <f>((X527*355)/100000)*'MONTHLY DATA'!AV387</f>
        <v>8089445.2746454291</v>
      </c>
      <c r="Y1555" s="249">
        <f>((Y527*355)/100000)*'MONTHLY DATA'!AW387</f>
        <v>9041893.8281592242</v>
      </c>
      <c r="Z1555" s="249">
        <f>((Z527*355)/100000)*'MONTHLY DATA'!AX387</f>
        <v>16552449.140673706</v>
      </c>
      <c r="AA1555" s="249">
        <f>((AA527*355)/100000)*'MONTHLY DATA'!AY387</f>
        <v>6972340.1966218101</v>
      </c>
      <c r="AB1555" s="249">
        <f>((AB527*355)/100000)*'MONTHLY DATA'!AZ387</f>
        <v>4327693.7093894305</v>
      </c>
      <c r="AC1555" s="249">
        <f>((AC527*355)/100000)*'MONTHLY DATA'!BA387</f>
        <v>7221487.5240939716</v>
      </c>
      <c r="AD1555" s="249">
        <f>((AD527*355)/100000)*'MONTHLY DATA'!BB387</f>
        <v>4087545.0626595188</v>
      </c>
      <c r="AE1555" s="249">
        <f>((AE527*355)/100000)*'MONTHLY DATA'!BC387</f>
        <v>12757326.657546269</v>
      </c>
      <c r="AF1555" s="249">
        <f>((AF527*355)/100000)*'MONTHLY DATA'!BD387</f>
        <v>11322692.712312052</v>
      </c>
      <c r="AG1555" s="249">
        <f>((AG527*355)/100000)*'MONTHLY DATA'!BE387</f>
        <v>11940935.992615974</v>
      </c>
      <c r="AH1555" s="249">
        <f>((AH527*355)/100000)*'MONTHLY DATA'!BF387</f>
        <v>4214838.0638004579</v>
      </c>
      <c r="AI1555" s="249">
        <f>((AI527*355)/100000)*'MONTHLY DATA'!BG387</f>
        <v>9311480.5660628546</v>
      </c>
      <c r="AJ1555" s="249">
        <f>((AJ527*355)/100000)*'MONTHLY DATA'!BH387</f>
        <v>9638142.3132483643</v>
      </c>
      <c r="AK1555" s="249">
        <f>((AK527*355)/100000)*'MONTHLY DATA'!BI387</f>
        <v>10788667.853435606</v>
      </c>
      <c r="AL1555" s="249">
        <f>((AL527*355)/100000)*'MONTHLY DATA'!BJ387</f>
        <v>20013055.480793826</v>
      </c>
      <c r="AM1555" s="249">
        <f>((AM527*355)/100000)*'MONTHLY DATA'!BK387</f>
        <v>2126456.8995519448</v>
      </c>
      <c r="AN1555" s="249">
        <f>((AN527*355)/100000)*'MONTHLY DATA'!BL387</f>
        <v>3984842.7965140683</v>
      </c>
      <c r="AO1555" s="249">
        <f>((AO527*355)/100000)*'MONTHLY DATA'!BM387</f>
        <v>6614288.1786472844</v>
      </c>
      <c r="AP1555" s="249">
        <f>((AP527*355)/100000)*'MONTHLY DATA'!BN387</f>
        <v>3756368.3184127086</v>
      </c>
      <c r="AQ1555" s="249">
        <f>((AQ527*355)/100000)*'MONTHLY DATA'!BO387</f>
        <v>11658864.009108407</v>
      </c>
      <c r="AR1555" s="249">
        <f>((AR527*355)/100000)*'MONTHLY DATA'!BP387</f>
        <v>10364635.826086484</v>
      </c>
      <c r="AS1555" s="249">
        <f>((AS527*355)/100000)*'MONTHLY DATA'!BQ387</f>
        <v>10932834.603034643</v>
      </c>
      <c r="AT1555" s="249">
        <f>((AT527*355)/100000)*'MONTHLY DATA'!BR387</f>
        <v>3888413.8444456691</v>
      </c>
      <c r="AU1555" s="249">
        <f>((AU527*355)/100000)*'MONTHLY DATA'!BS387</f>
        <v>8523577.500941908</v>
      </c>
      <c r="AV1555" s="249">
        <f>((AV527*355)/100000)*'MONTHLY DATA'!BT387</f>
        <v>8824915.5207433514</v>
      </c>
      <c r="AW1555" s="249">
        <f>((AW527*355)/100000)*'MONTHLY DATA'!BU387</f>
        <v>9876951.6555828862</v>
      </c>
      <c r="AX1555" s="249">
        <f>((AX527*355)/100000)*'MONTHLY DATA'!BV387</f>
        <v>18294547.013645798</v>
      </c>
      <c r="AY1555" s="249">
        <f>((AY527*355)/100000)*'MONTHLY DATA'!BW387</f>
        <v>0</v>
      </c>
      <c r="AZ1555" s="249">
        <f>((AZ527*355)/100000)*'MONTHLY DATA'!BX387</f>
        <v>0</v>
      </c>
      <c r="BA1555" s="249">
        <f>((BA527*355)/100000)*'MONTHLY DATA'!BY387</f>
        <v>0</v>
      </c>
      <c r="BB1555" s="249">
        <f>((BB527*355)/100000)*'MONTHLY DATA'!BZ387</f>
        <v>1089429.7194723801</v>
      </c>
      <c r="BC1555" s="249">
        <f>((BC527*355)/100000)*'MONTHLY DATA'!CA387</f>
        <v>5530468.6446972908</v>
      </c>
      <c r="BD1555" s="249">
        <f>((BD527*355)/100000)*'MONTHLY DATA'!CB387</f>
        <v>4820856.2749515818</v>
      </c>
      <c r="BE1555" s="249">
        <f>((BE527*355)/100000)*'MONTHLY DATA'!CC387</f>
        <v>5072719.1334183319</v>
      </c>
      <c r="BF1555" s="249">
        <f>((BF527*355)/100000)*'MONTHLY DATA'!CD387</f>
        <v>1638098.2864500307</v>
      </c>
      <c r="BG1555" s="249">
        <f>((BG527*355)/100000)*'MONTHLY DATA'!CE387</f>
        <v>3964310.0730972202</v>
      </c>
      <c r="BH1555" s="249">
        <f>((BH527*355)/100000)*'MONTHLY DATA'!CF387</f>
        <v>4091051.3637752729</v>
      </c>
      <c r="BI1555" s="249">
        <f>((BI527*355)/100000)*'MONTHLY DATA'!CG387</f>
        <v>4588031.2464842824</v>
      </c>
      <c r="BJ1555" s="249">
        <f>((BJ527*355)/100000)*'MONTHLY DATA'!CH387</f>
        <v>8650314.4571825434</v>
      </c>
      <c r="BK1555" s="249">
        <f>((BK527*355)/100000)*'MONTHLY DATA'!CI387</f>
        <v>6465149.8534580143</v>
      </c>
      <c r="BL1555" s="249">
        <f>((BL527*355)/100000)*'MONTHLY DATA'!CJ387</f>
        <v>2921400.8406794216</v>
      </c>
      <c r="BM1555" s="249">
        <f>((BM527*355)/100000)*'MONTHLY DATA'!CK387</f>
        <v>5054580.9990682648</v>
      </c>
      <c r="BN1555" s="249">
        <f>((BN527*355)/100000)*'MONTHLY DATA'!CL387</f>
        <v>2798195.2564202826</v>
      </c>
      <c r="BO1555" s="249">
        <f>((BO527*355)/100000)*'MONTHLY DATA'!CM387</f>
        <v>9060725.924971493</v>
      </c>
      <c r="BP1555" s="249">
        <f>((BP527*355)/100000)*'MONTHLY DATA'!CN387</f>
        <v>7956308.299748227</v>
      </c>
      <c r="BQ1555" s="249">
        <f>((BQ527*355)/100000)*'MONTHLY DATA'!CO387</f>
        <v>8379401.0681807995</v>
      </c>
      <c r="BR1555" s="249">
        <f>((BR527*355)/100000)*'MONTHLY DATA'!CP387</f>
        <v>2808703.2009970066</v>
      </c>
      <c r="BS1555" s="249">
        <f>((BS527*355)/100000)*'MONTHLY DATA'!CQ387</f>
        <v>6542680.2927066144</v>
      </c>
      <c r="BT1555" s="249">
        <f>((BT527*355)/100000)*'MONTHLY DATA'!CR387</f>
        <v>6760112.8939681435</v>
      </c>
      <c r="BU1555" s="249">
        <f>((BU527*355)/100000)*'MONTHLY DATA'!CS387</f>
        <v>7575667.7705091946</v>
      </c>
      <c r="BV1555" s="249">
        <f>((BV527*355)/100000)*'MONTHLY DATA'!CT387</f>
        <v>14188978.996022373</v>
      </c>
      <c r="BW1555" s="224">
        <f t="shared" si="1126"/>
        <v>410016200.62672186</v>
      </c>
    </row>
    <row r="1556" spans="1:75" x14ac:dyDescent="0.25">
      <c r="A1556" s="180" t="s">
        <v>2</v>
      </c>
      <c r="O1556" s="249">
        <f>((O537*355)/100000)*'MONTHLY DATA'!AM387</f>
        <v>0</v>
      </c>
      <c r="P1556" s="249">
        <f>((P537*355)/100000)*'MONTHLY DATA'!AN387</f>
        <v>2132455.7954578372</v>
      </c>
      <c r="Q1556" s="249">
        <f>((Q537*355)/100000)*'MONTHLY DATA'!AO387</f>
        <v>7996888.9565971382</v>
      </c>
      <c r="R1556" s="249">
        <f>((R537*355)/100000)*'MONTHLY DATA'!AP387</f>
        <v>4438493.3373839911</v>
      </c>
      <c r="S1556" s="249">
        <f>((S537*355)/100000)*'MONTHLY DATA'!AQ387</f>
        <v>16253924.091730187</v>
      </c>
      <c r="T1556" s="249">
        <f>((T537*355)/100000)*'MONTHLY DATA'!AR387</f>
        <v>30141168.335395046</v>
      </c>
      <c r="U1556" s="249">
        <f>((U537*355)/100000)*'MONTHLY DATA'!AS387</f>
        <v>12158322.019913584</v>
      </c>
      <c r="V1556" s="249">
        <f>((V537*355)/100000)*'MONTHLY DATA'!AT387</f>
        <v>589693.74118099012</v>
      </c>
      <c r="W1556" s="249">
        <f>((W537*355)/100000)*'MONTHLY DATA'!AU387</f>
        <v>14174633.646499116</v>
      </c>
      <c r="X1556" s="249">
        <f>((X537*355)/100000)*'MONTHLY DATA'!AV387</f>
        <v>13700913.516607789</v>
      </c>
      <c r="Y1556" s="249">
        <f>((Y537*355)/100000)*'MONTHLY DATA'!AW387</f>
        <v>17532834.339562189</v>
      </c>
      <c r="Z1556" s="249">
        <f>((Z537*355)/100000)*'MONTHLY DATA'!AX387</f>
        <v>37120486.46625749</v>
      </c>
      <c r="AA1556" s="249">
        <f>((AA537*355)/100000)*'MONTHLY DATA'!AY387</f>
        <v>0</v>
      </c>
      <c r="AB1556" s="249">
        <f>((AB537*355)/100000)*'MONTHLY DATA'!AZ387</f>
        <v>452355.89282143046</v>
      </c>
      <c r="AC1556" s="249">
        <f>((AC537*355)/100000)*'MONTHLY DATA'!BA387</f>
        <v>6954922.9976728009</v>
      </c>
      <c r="AD1556" s="249">
        <f>((AD537*355)/100000)*'MONTHLY DATA'!BB387</f>
        <v>3757819.2492494751</v>
      </c>
      <c r="AE1556" s="249">
        <f>((AE537*355)/100000)*'MONTHLY DATA'!BC387</f>
        <v>14434921.852752041</v>
      </c>
      <c r="AF1556" s="249">
        <f>((AF537*355)/100000)*'MONTHLY DATA'!BD387</f>
        <v>26762014.574630681</v>
      </c>
      <c r="AG1556" s="249">
        <f>((AG537*355)/100000)*'MONTHLY DATA'!BE387</f>
        <v>10305838.341132442</v>
      </c>
      <c r="AH1556" s="249">
        <f>((AH537*355)/100000)*'MONTHLY DATA'!BF387</f>
        <v>52033.168782496592</v>
      </c>
      <c r="AI1556" s="249">
        <f>((AI537*355)/100000)*'MONTHLY DATA'!BG387</f>
        <v>12512181.743778529</v>
      </c>
      <c r="AJ1556" s="249">
        <f>((AJ537*355)/100000)*'MONTHLY DATA'!BH387</f>
        <v>11989718.648096833</v>
      </c>
      <c r="AK1556" s="249">
        <f>((AK537*355)/100000)*'MONTHLY DATA'!BI387</f>
        <v>15396715.947003905</v>
      </c>
      <c r="AL1556" s="249">
        <f>((AL537*355)/100000)*'MONTHLY DATA'!BJ387</f>
        <v>32929071.265755162</v>
      </c>
      <c r="AM1556" s="249">
        <f>((AM537*355)/100000)*'MONTHLY DATA'!BK387</f>
        <v>1052503.6453425384</v>
      </c>
      <c r="AN1556" s="249">
        <f>((AN537*355)/100000)*'MONTHLY DATA'!BL387</f>
        <v>3418672.2556080548</v>
      </c>
      <c r="AO1556" s="249">
        <f>((AO537*355)/100000)*'MONTHLY DATA'!BM387</f>
        <v>7544275.3929880429</v>
      </c>
      <c r="AP1556" s="249">
        <f>((AP537*355)/100000)*'MONTHLY DATA'!BN387</f>
        <v>4056767.7814144334</v>
      </c>
      <c r="AQ1556" s="249">
        <f>((AQ537*355)/100000)*'MONTHLY DATA'!BO387</f>
        <v>15713687.758753367</v>
      </c>
      <c r="AR1556" s="249">
        <f>((AR537*355)/100000)*'MONTHLY DATA'!BP387</f>
        <v>29131348.673508689</v>
      </c>
      <c r="AS1556" s="249">
        <f>((AS537*355)/100000)*'MONTHLY DATA'!BQ387</f>
        <v>11129183.383215837</v>
      </c>
      <c r="AT1556" s="249">
        <f>((AT537*355)/100000)*'MONTHLY DATA'!BR387</f>
        <v>0</v>
      </c>
      <c r="AU1556" s="249">
        <f>((AU537*355)/100000)*'MONTHLY DATA'!BS387</f>
        <v>13577150.093046336</v>
      </c>
      <c r="AV1556" s="249">
        <f>((AV537*355)/100000)*'MONTHLY DATA'!BT387</f>
        <v>13019850.334762942</v>
      </c>
      <c r="AW1556" s="249">
        <f>((AW537*355)/100000)*'MONTHLY DATA'!BU387</f>
        <v>16729074.998817371</v>
      </c>
      <c r="AX1556" s="249">
        <f>((AX537*355)/100000)*'MONTHLY DATA'!BV387</f>
        <v>35839425.090136699</v>
      </c>
      <c r="AY1556" s="249">
        <f>((AY537*355)/100000)*'MONTHLY DATA'!BW387</f>
        <v>0</v>
      </c>
      <c r="AZ1556" s="249">
        <f>((AZ537*355)/100000)*'MONTHLY DATA'!BX387</f>
        <v>2310303.5872012526</v>
      </c>
      <c r="BA1556" s="249">
        <f>((BA537*355)/100000)*'MONTHLY DATA'!BY387</f>
        <v>7669578.8712996086</v>
      </c>
      <c r="BB1556" s="249">
        <f>((BB537*355)/100000)*'MONTHLY DATA'!BZ387</f>
        <v>4195224.4509444712</v>
      </c>
      <c r="BC1556" s="249">
        <f>((BC537*355)/100000)*'MONTHLY DATA'!CA387</f>
        <v>15766967.454209972</v>
      </c>
      <c r="BD1556" s="249">
        <f>((BD537*355)/100000)*'MONTHLY DATA'!CB387</f>
        <v>29235232.426444091</v>
      </c>
      <c r="BE1556" s="249">
        <f>((BE537*355)/100000)*'MONTHLY DATA'!CC387</f>
        <v>11499559.837379176</v>
      </c>
      <c r="BF1556" s="249">
        <f>((BF537*355)/100000)*'MONTHLY DATA'!CD387</f>
        <v>289719.89147971827</v>
      </c>
      <c r="BG1556" s="249">
        <f>((BG537*355)/100000)*'MONTHLY DATA'!CE387</f>
        <v>13704649.611995816</v>
      </c>
      <c r="BH1556" s="249">
        <f>((BH537*355)/100000)*'MONTHLY DATA'!CF387</f>
        <v>13184386.398166943</v>
      </c>
      <c r="BI1556" s="249">
        <f>((BI537*355)/100000)*'MONTHLY DATA'!CG387</f>
        <v>16903881.19858785</v>
      </c>
      <c r="BJ1556" s="249">
        <f>((BJ537*355)/100000)*'MONTHLY DATA'!CH387</f>
        <v>35986457.608979017</v>
      </c>
      <c r="BK1556" s="249">
        <f>((BK537*355)/100000)*'MONTHLY DATA'!CI387</f>
        <v>0</v>
      </c>
      <c r="BL1556" s="249">
        <f>((BL537*355)/100000)*'MONTHLY DATA'!CJ387</f>
        <v>3060367.2591121644</v>
      </c>
      <c r="BM1556" s="249">
        <f>((BM537*355)/100000)*'MONTHLY DATA'!CK387</f>
        <v>7850210.8415386938</v>
      </c>
      <c r="BN1556" s="249">
        <f>((BN537*355)/100000)*'MONTHLY DATA'!CL387</f>
        <v>4402426.738207655</v>
      </c>
      <c r="BO1556" s="249">
        <f>((BO537*355)/100000)*'MONTHLY DATA'!CM387</f>
        <v>15825505.344792936</v>
      </c>
      <c r="BP1556" s="249">
        <f>((BP537*355)/100000)*'MONTHLY DATA'!CN387</f>
        <v>29350839.020122286</v>
      </c>
      <c r="BQ1556" s="249">
        <f>((BQ537*355)/100000)*'MONTHLY DATA'!CO387</f>
        <v>12052729.830919983</v>
      </c>
      <c r="BR1556" s="249">
        <f>((BR537*355)/100000)*'MONTHLY DATA'!CP387</f>
        <v>780089.22984421649</v>
      </c>
      <c r="BS1556" s="249">
        <f>((BS537*355)/100000)*'MONTHLY DATA'!CQ387</f>
        <v>13834763.545387816</v>
      </c>
      <c r="BT1556" s="249">
        <f>((BT537*355)/100000)*'MONTHLY DATA'!CR387</f>
        <v>13418442.368889594</v>
      </c>
      <c r="BU1556" s="249">
        <f>((BU537*355)/100000)*'MONTHLY DATA'!CS387</f>
        <v>17146908.278471548</v>
      </c>
      <c r="BV1556" s="249">
        <f>((BV537*355)/100000)*'MONTHLY DATA'!CT387</f>
        <v>36159718.410056278</v>
      </c>
      <c r="BW1556" s="224">
        <f t="shared" si="1126"/>
        <v>747627309.53988659</v>
      </c>
    </row>
    <row r="1557" spans="1:75" x14ac:dyDescent="0.25">
      <c r="A1557" s="836" t="s">
        <v>746</v>
      </c>
      <c r="BW1557" s="224">
        <f t="shared" si="1126"/>
        <v>0</v>
      </c>
    </row>
    <row r="1558" spans="1:75" x14ac:dyDescent="0.25">
      <c r="A1558" s="180" t="s">
        <v>1</v>
      </c>
      <c r="O1558" s="249">
        <f>((O550*355)/100000)*'MONTHLY DATA'!AM388</f>
        <v>45637367.476619259</v>
      </c>
      <c r="P1558" s="249">
        <f>((P550*355)/100000)*'MONTHLY DATA'!AN388</f>
        <v>15997458.639305979</v>
      </c>
      <c r="Q1558" s="249">
        <f>((Q550*355)/100000)*'MONTHLY DATA'!AO388</f>
        <v>15894426.20236709</v>
      </c>
      <c r="R1558" s="249">
        <f>((R550*355)/100000)*'MONTHLY DATA'!AP388</f>
        <v>8414772.5939322095</v>
      </c>
      <c r="S1558" s="249">
        <f>((S550*355)/100000)*'MONTHLY DATA'!AQ388</f>
        <v>32575465.127666589</v>
      </c>
      <c r="T1558" s="249">
        <f>((T550*355)/100000)*'MONTHLY DATA'!AR388</f>
        <v>33523430.860866774</v>
      </c>
      <c r="U1558" s="249">
        <f>((U550*355)/100000)*'MONTHLY DATA'!AS388</f>
        <v>26467890.084707223</v>
      </c>
      <c r="V1558" s="249">
        <f>((V550*355)/100000)*'MONTHLY DATA'!AT388</f>
        <v>9975630.8029426001</v>
      </c>
      <c r="W1558" s="249">
        <f>((W550*355)/100000)*'MONTHLY DATA'!AU388</f>
        <v>22293696.439758394</v>
      </c>
      <c r="X1558" s="249">
        <f>((X550*355)/100000)*'MONTHLY DATA'!AV388</f>
        <v>26335712.342888732</v>
      </c>
      <c r="Y1558" s="249">
        <f>((Y550*355)/100000)*'MONTHLY DATA'!AW388</f>
        <v>26890379.103970181</v>
      </c>
      <c r="Z1558" s="249">
        <f>((Z550*355)/100000)*'MONTHLY DATA'!AX388</f>
        <v>55177830.546045117</v>
      </c>
      <c r="AA1558" s="249">
        <f>((AA550*355)/100000)*'MONTHLY DATA'!AY388</f>
        <v>11811744.843572857</v>
      </c>
      <c r="AB1558" s="249">
        <f>((AB550*355)/100000)*'MONTHLY DATA'!AZ388</f>
        <v>16545406.090419492</v>
      </c>
      <c r="AC1558" s="249">
        <f>((AC550*355)/100000)*'MONTHLY DATA'!BA388</f>
        <v>16432998.326200392</v>
      </c>
      <c r="AD1558" s="249">
        <f>((AD550*355)/100000)*'MONTHLY DATA'!BB388</f>
        <v>8376467.5632019499</v>
      </c>
      <c r="AE1558" s="249">
        <f>((AE550*355)/100000)*'MONTHLY DATA'!BC388</f>
        <v>34989204.737005517</v>
      </c>
      <c r="AF1558" s="249">
        <f>((AF550*355)/100000)*'MONTHLY DATA'!BD388</f>
        <v>35692287.519197881</v>
      </c>
      <c r="AG1558" s="249">
        <f>((AG550*355)/100000)*'MONTHLY DATA'!BE388</f>
        <v>27553592.406692643</v>
      </c>
      <c r="AH1558" s="249">
        <f>((AH550*355)/100000)*'MONTHLY DATA'!BF388</f>
        <v>9695766.2248427607</v>
      </c>
      <c r="AI1558" s="249">
        <f>((AI550*355)/100000)*'MONTHLY DATA'!BG388</f>
        <v>23508162.38799474</v>
      </c>
      <c r="AJ1558" s="249">
        <f>((AJ550*355)/100000)*'MONTHLY DATA'!BH388</f>
        <v>27904822.484102245</v>
      </c>
      <c r="AK1558" s="249">
        <f>((AK550*355)/100000)*'MONTHLY DATA'!BI388</f>
        <v>28316769.114582662</v>
      </c>
      <c r="AL1558" s="249">
        <f>((AL550*355)/100000)*'MONTHLY DATA'!BJ388</f>
        <v>59211990.341581047</v>
      </c>
      <c r="AM1558" s="249">
        <f>((AM550*355)/100000)*'MONTHLY DATA'!BK388</f>
        <v>11634832.793977613</v>
      </c>
      <c r="AN1558" s="249">
        <f>((AN550*355)/100000)*'MONTHLY DATA'!BL388</f>
        <v>17674673.995760519</v>
      </c>
      <c r="AO1558" s="249">
        <f>((AO550*355)/100000)*'MONTHLY DATA'!BM388</f>
        <v>18366252.864029434</v>
      </c>
      <c r="AP1558" s="249">
        <f>((AP550*355)/100000)*'MONTHLY DATA'!BN388</f>
        <v>9516652.8876558803</v>
      </c>
      <c r="AQ1558" s="249">
        <f>((AQ550*355)/100000)*'MONTHLY DATA'!BO388</f>
        <v>38217064.644376926</v>
      </c>
      <c r="AR1558" s="249">
        <f>((AR550*355)/100000)*'MONTHLY DATA'!BP388</f>
        <v>38553452.269207269</v>
      </c>
      <c r="AS1558" s="249">
        <f>((AS550*355)/100000)*'MONTHLY DATA'!BQ388</f>
        <v>30726367.290207621</v>
      </c>
      <c r="AT1558" s="249">
        <f>((AT550*355)/100000)*'MONTHLY DATA'!BR388</f>
        <v>10902161.076519739</v>
      </c>
      <c r="AU1558" s="249">
        <f>((AU550*355)/100000)*'MONTHLY DATA'!BS388</f>
        <v>25935607.963569228</v>
      </c>
      <c r="AV1558" s="249">
        <f>((AV550*355)/100000)*'MONTHLY DATA'!BT388</f>
        <v>30376126.798519641</v>
      </c>
      <c r="AW1558" s="249">
        <f>((AW550*355)/100000)*'MONTHLY DATA'!BU388</f>
        <v>31125966.230964459</v>
      </c>
      <c r="AX1558" s="249">
        <f>((AX550*355)/100000)*'MONTHLY DATA'!BV388</f>
        <v>64242689.998077676</v>
      </c>
      <c r="AY1558" s="249">
        <f>((AY550*355)/100000)*'MONTHLY DATA'!BW388</f>
        <v>24193322.207467392</v>
      </c>
      <c r="AZ1558" s="249">
        <f>((AZ550*355)/100000)*'MONTHLY DATA'!BX388</f>
        <v>20063001.960271057</v>
      </c>
      <c r="BA1558" s="249">
        <f>((BA550*355)/100000)*'MONTHLY DATA'!BY388</f>
        <v>23008879.744397704</v>
      </c>
      <c r="BB1558" s="249">
        <f>((BB550*355)/100000)*'MONTHLY DATA'!BZ388</f>
        <v>11567932.19445332</v>
      </c>
      <c r="BC1558" s="249">
        <f>((BC550*355)/100000)*'MONTHLY DATA'!CA388</f>
        <v>48437785.749838352</v>
      </c>
      <c r="BD1558" s="249">
        <f>((BD550*355)/100000)*'MONTHLY DATA'!CB388</f>
        <v>47133886.395372465</v>
      </c>
      <c r="BE1558" s="249">
        <f>((BE550*355)/100000)*'MONTHLY DATA'!CC388</f>
        <v>38712240.462917902</v>
      </c>
      <c r="BF1558" s="249">
        <f>((BF550*355)/100000)*'MONTHLY DATA'!CD388</f>
        <v>12416537.088279665</v>
      </c>
      <c r="BG1558" s="249">
        <f>((BG550*355)/100000)*'MONTHLY DATA'!CE388</f>
        <v>32580874.406797219</v>
      </c>
      <c r="BH1558" s="249">
        <f>((BH550*355)/100000)*'MONTHLY DATA'!CF388</f>
        <v>37426774.399518915</v>
      </c>
      <c r="BI1558" s="249">
        <f>((BI550*355)/100000)*'MONTHLY DATA'!CG388</f>
        <v>38761333.98113247</v>
      </c>
      <c r="BJ1558" s="249">
        <f>((BJ550*355)/100000)*'MONTHLY DATA'!CH388</f>
        <v>80269187.481356651</v>
      </c>
      <c r="BK1558" s="249">
        <f>((BK550*355)/100000)*'MONTHLY DATA'!CI388</f>
        <v>6839482.8801253708</v>
      </c>
      <c r="BL1558" s="249">
        <f>((BL550*355)/100000)*'MONTHLY DATA'!CJ388</f>
        <v>20764680.576379191</v>
      </c>
      <c r="BM1558" s="249">
        <f>((BM550*355)/100000)*'MONTHLY DATA'!CK388</f>
        <v>23104345.218008377</v>
      </c>
      <c r="BN1558" s="249">
        <f>((BN550*355)/100000)*'MONTHLY DATA'!CL388</f>
        <v>11774751.080464946</v>
      </c>
      <c r="BO1558" s="249">
        <f>((BO550*355)/100000)*'MONTHLY DATA'!CM388</f>
        <v>48291039.928693108</v>
      </c>
      <c r="BP1558" s="249">
        <f>((BP550*355)/100000)*'MONTHLY DATA'!CN388</f>
        <v>47529046.895156272</v>
      </c>
      <c r="BQ1558" s="249">
        <f>((BQ550*355)/100000)*'MONTHLY DATA'!CO388</f>
        <v>38783711.459922753</v>
      </c>
      <c r="BR1558" s="249">
        <f>((BR550*355)/100000)*'MONTHLY DATA'!CP388</f>
        <v>12936185.633674424</v>
      </c>
      <c r="BS1558" s="249">
        <f>((BS550*355)/100000)*'MONTHLY DATA'!CQ388</f>
        <v>32633251.528120883</v>
      </c>
      <c r="BT1558" s="249">
        <f>((BT550*355)/100000)*'MONTHLY DATA'!CR388</f>
        <v>37678620.814020939</v>
      </c>
      <c r="BU1558" s="249">
        <f>((BU550*355)/100000)*'MONTHLY DATA'!CS388</f>
        <v>38922748.463598318</v>
      </c>
      <c r="BV1558" s="249">
        <f>((BV550*355)/100000)*'MONTHLY DATA'!CT388</f>
        <v>80356093.171783417</v>
      </c>
      <c r="BW1558" s="224">
        <f t="shared" si="1126"/>
        <v>1760680834.7950811</v>
      </c>
    </row>
    <row r="1559" spans="1:75" x14ac:dyDescent="0.25">
      <c r="A1559" s="837" t="s">
        <v>1138</v>
      </c>
      <c r="BW1559" s="224">
        <f t="shared" si="1126"/>
        <v>0</v>
      </c>
    </row>
    <row r="1560" spans="1:75" x14ac:dyDescent="0.25">
      <c r="A1560" s="180" t="s">
        <v>2</v>
      </c>
      <c r="O1560" s="249">
        <f>((O562*355)/100000)*'MONTHLY DATA'!AM389</f>
        <v>5800917.727728704</v>
      </c>
      <c r="P1560" s="249">
        <f>((P562*355)/100000)*'MONTHLY DATA'!AN389</f>
        <v>963423.81203905167</v>
      </c>
      <c r="Q1560" s="249">
        <f>((Q562*355)/100000)*'MONTHLY DATA'!AO389</f>
        <v>1941273.7684493056</v>
      </c>
      <c r="R1560" s="249">
        <f>((R562*355)/100000)*'MONTHLY DATA'!AP389</f>
        <v>1077460.3391475629</v>
      </c>
      <c r="S1560" s="249">
        <f>((S562*355)/100000)*'MONTHLY DATA'!AQ389</f>
        <v>3945698.9642968206</v>
      </c>
      <c r="T1560" s="249">
        <f>((T562*355)/100000)*'MONTHLY DATA'!AR389</f>
        <v>7316877.8205487989</v>
      </c>
      <c r="U1560" s="249">
        <f>((U562*355)/100000)*'MONTHLY DATA'!AS389</f>
        <v>2951476.7222253974</v>
      </c>
      <c r="V1560" s="249">
        <f>((V562*355)/100000)*'MONTHLY DATA'!AT389</f>
        <v>143150.29224321112</v>
      </c>
      <c r="W1560" s="249">
        <f>((W562*355)/100000)*'MONTHLY DATA'!AU389</f>
        <v>3440943.6750559439</v>
      </c>
      <c r="X1560" s="249">
        <f>((X562*355)/100000)*'MONTHLY DATA'!AV389</f>
        <v>3325946.3971475447</v>
      </c>
      <c r="Y1560" s="249">
        <f>((Y562*355)/100000)*'MONTHLY DATA'!AW389</f>
        <v>4256159.0606908211</v>
      </c>
      <c r="Z1560" s="249">
        <f>((Z562*355)/100000)*'MONTHLY DATA'!AX389</f>
        <v>9011132.5842001848</v>
      </c>
      <c r="AA1560" s="249">
        <f>((AA562*355)/100000)*'MONTHLY DATA'!AY389</f>
        <v>1941519.4292710149</v>
      </c>
      <c r="AB1560" s="249">
        <f>((AB562*355)/100000)*'MONTHLY DATA'!AZ389</f>
        <v>1163693.3227667406</v>
      </c>
      <c r="AC1560" s="249">
        <f>((AC562*355)/100000)*'MONTHLY DATA'!BA389</f>
        <v>2532499.1350221611</v>
      </c>
      <c r="AD1560" s="249">
        <f>((AD562*355)/100000)*'MONTHLY DATA'!BB389</f>
        <v>1368336.3570636676</v>
      </c>
      <c r="AE1560" s="249">
        <f>((AE562*355)/100000)*'MONTHLY DATA'!BC389</f>
        <v>5256194.3702955805</v>
      </c>
      <c r="AF1560" s="249">
        <f>((AF562*355)/100000)*'MONTHLY DATA'!BD389</f>
        <v>9744864.0027187821</v>
      </c>
      <c r="AG1560" s="249">
        <f>((AG562*355)/100000)*'MONTHLY DATA'!BE389</f>
        <v>3752669.395955835</v>
      </c>
      <c r="AH1560" s="249">
        <f>((AH562*355)/100000)*'MONTHLY DATA'!BF389</f>
        <v>18946.860371887349</v>
      </c>
      <c r="AI1560" s="249">
        <f>((AI562*355)/100000)*'MONTHLY DATA'!BG389</f>
        <v>4556066.1784410952</v>
      </c>
      <c r="AJ1560" s="249">
        <f>((AJ562*355)/100000)*'MONTHLY DATA'!BH389</f>
        <v>4365821.4642526517</v>
      </c>
      <c r="AK1560" s="249">
        <f>((AK562*355)/100000)*'MONTHLY DATA'!BI389</f>
        <v>5606412.8720068568</v>
      </c>
      <c r="AL1560" s="249">
        <f>((AL562*355)/100000)*'MONTHLY DATA'!BJ389</f>
        <v>11990477.036986934</v>
      </c>
      <c r="AM1560" s="249">
        <f>((AM562*355)/100000)*'MONTHLY DATA'!BK389</f>
        <v>0</v>
      </c>
      <c r="AN1560" s="249">
        <f>((AN562*355)/100000)*'MONTHLY DATA'!BL389</f>
        <v>0</v>
      </c>
      <c r="AO1560" s="249">
        <f>((AO562*355)/100000)*'MONTHLY DATA'!BM389</f>
        <v>2287720.8213889478</v>
      </c>
      <c r="AP1560" s="249">
        <f>((AP562*355)/100000)*'MONTHLY DATA'!BN389</f>
        <v>1230993.8467154307</v>
      </c>
      <c r="AQ1560" s="249">
        <f>((AQ562*355)/100000)*'MONTHLY DATA'!BO389</f>
        <v>4768193.2963608485</v>
      </c>
      <c r="AR1560" s="249">
        <f>((AR562*355)/100000)*'MONTHLY DATA'!BP389</f>
        <v>8839675.5485737454</v>
      </c>
      <c r="AS1560" s="249">
        <f>((AS562*355)/100000)*'MONTHLY DATA'!BQ389</f>
        <v>3377061.9867548035</v>
      </c>
      <c r="AT1560" s="249">
        <f>((AT562*355)/100000)*'MONTHLY DATA'!BR389</f>
        <v>0</v>
      </c>
      <c r="AU1560" s="249">
        <f>((AU562*355)/100000)*'MONTHLY DATA'!BS389</f>
        <v>4119877.9720747508</v>
      </c>
      <c r="AV1560" s="249">
        <f>((AV562*355)/100000)*'MONTHLY DATA'!BT389</f>
        <v>3950769.8026681012</v>
      </c>
      <c r="AW1560" s="249">
        <f>((AW562*355)/100000)*'MONTHLY DATA'!BU389</f>
        <v>5076304.4606918646</v>
      </c>
      <c r="AX1560" s="249">
        <f>((AX562*355)/100000)*'MONTHLY DATA'!BV389</f>
        <v>10875187.86702518</v>
      </c>
      <c r="AY1560" s="249">
        <f>((AY562*355)/100000)*'MONTHLY DATA'!BW389</f>
        <v>0</v>
      </c>
      <c r="AZ1560" s="249">
        <f>((AZ562*355)/100000)*'MONTHLY DATA'!BX389</f>
        <v>0</v>
      </c>
      <c r="BA1560" s="249">
        <f>((BA562*355)/100000)*'MONTHLY DATA'!BY389</f>
        <v>1215019.4226789321</v>
      </c>
      <c r="BB1560" s="249">
        <f>((BB562*355)/100000)*'MONTHLY DATA'!BZ389</f>
        <v>1053523.381608994</v>
      </c>
      <c r="BC1560" s="249">
        <f>((BC562*355)/100000)*'MONTHLY DATA'!CA389</f>
        <v>3959470.8374515306</v>
      </c>
      <c r="BD1560" s="249">
        <f>((BD562*355)/100000)*'MONTHLY DATA'!CB389</f>
        <v>7341681.3064908339</v>
      </c>
      <c r="BE1560" s="249">
        <f>((BE562*355)/100000)*'MONTHLY DATA'!CC389</f>
        <v>2887820.498892074</v>
      </c>
      <c r="BF1560" s="249">
        <f>((BF562*355)/100000)*'MONTHLY DATA'!CD389</f>
        <v>72755.744861847241</v>
      </c>
      <c r="BG1560" s="249">
        <f>((BG562*355)/100000)*'MONTHLY DATA'!CE389</f>
        <v>3441572.42879955</v>
      </c>
      <c r="BH1560" s="249">
        <f>((BH562*355)/100000)*'MONTHLY DATA'!CF389</f>
        <v>3310921.6217285809</v>
      </c>
      <c r="BI1560" s="249">
        <f>((BI562*355)/100000)*'MONTHLY DATA'!CG389</f>
        <v>4244977.6623140415</v>
      </c>
      <c r="BJ1560" s="249">
        <f>((BJ562*355)/100000)*'MONTHLY DATA'!CH389</f>
        <v>9037078.9347885847</v>
      </c>
      <c r="BK1560" s="249">
        <f>((BK562*355)/100000)*'MONTHLY DATA'!CI389</f>
        <v>1612151.1234155996</v>
      </c>
      <c r="BL1560" s="249">
        <f>((BL562*355)/100000)*'MONTHLY DATA'!CJ389</f>
        <v>1326690.7555966743</v>
      </c>
      <c r="BM1560" s="249">
        <f>((BM562*355)/100000)*'MONTHLY DATA'!CK389</f>
        <v>2598636.988058757</v>
      </c>
      <c r="BN1560" s="249">
        <f>((BN562*355)/100000)*'MONTHLY DATA'!CL389</f>
        <v>1457325.0566201236</v>
      </c>
      <c r="BO1560" s="249">
        <f>((BO562*355)/100000)*'MONTHLY DATA'!CM389</f>
        <v>5238680.1289581349</v>
      </c>
      <c r="BP1560" s="249">
        <f>((BP562*355)/100000)*'MONTHLY DATA'!CN389</f>
        <v>9715939.7942104395</v>
      </c>
      <c r="BQ1560" s="249">
        <f>((BQ562*355)/100000)*'MONTHLY DATA'!CO389</f>
        <v>3989787.0487729185</v>
      </c>
      <c r="BR1560" s="249">
        <f>((BR562*355)/100000)*'MONTHLY DATA'!CP389</f>
        <v>258231.11857491345</v>
      </c>
      <c r="BS1560" s="249">
        <f>((BS562*355)/100000)*'MONTHLY DATA'!CQ389</f>
        <v>4579689.5135424081</v>
      </c>
      <c r="BT1560" s="249">
        <f>((BT562*355)/100000)*'MONTHLY DATA'!CR389</f>
        <v>4441875.685353769</v>
      </c>
      <c r="BU1560" s="249">
        <f>((BU562*355)/100000)*'MONTHLY DATA'!CS389</f>
        <v>5676101.0605612323</v>
      </c>
      <c r="BV1560" s="249">
        <f>((BV562*355)/100000)*'MONTHLY DATA'!CT389</f>
        <v>11969867.260245904</v>
      </c>
      <c r="BW1560" s="224">
        <f t="shared" si="1126"/>
        <v>230427544.56470597</v>
      </c>
    </row>
    <row r="1561" spans="1:75" x14ac:dyDescent="0.25">
      <c r="A1561" s="180" t="s">
        <v>3</v>
      </c>
      <c r="O1561" s="249">
        <f>((O572*355)/100000)*'MONTHLY DATA'!AM389</f>
        <v>25092745.101461563</v>
      </c>
      <c r="P1561" s="249">
        <f>((P572*355)/100000)*'MONTHLY DATA'!AN389</f>
        <v>6253115.7693242244</v>
      </c>
      <c r="Q1561" s="249">
        <f>((Q572*355)/100000)*'MONTHLY DATA'!AO389</f>
        <v>13411870.250695154</v>
      </c>
      <c r="R1561" s="249">
        <f>((R572*355)/100000)*'MONTHLY DATA'!AP389</f>
        <v>6253115.7693242244</v>
      </c>
      <c r="S1561" s="249">
        <f>((S572*355)/100000)*'MONTHLY DATA'!AQ389</f>
        <v>13411870.250695154</v>
      </c>
      <c r="T1561" s="249">
        <f>((T572*355)/100000)*'MONTHLY DATA'!AR389</f>
        <v>6253115.7693242244</v>
      </c>
      <c r="U1561" s="249">
        <f>((U572*355)/100000)*'MONTHLY DATA'!AS389</f>
        <v>13411870.250695154</v>
      </c>
      <c r="V1561" s="249">
        <f>((V572*355)/100000)*'MONTHLY DATA'!AT389</f>
        <v>6253115.7693242244</v>
      </c>
      <c r="W1561" s="249">
        <f>((W572*355)/100000)*'MONTHLY DATA'!AU389</f>
        <v>13411870.250695154</v>
      </c>
      <c r="X1561" s="249">
        <f>((X572*355)/100000)*'MONTHLY DATA'!AV389</f>
        <v>6253115.7693242244</v>
      </c>
      <c r="Y1561" s="249">
        <f>((Y572*355)/100000)*'MONTHLY DATA'!AW389</f>
        <v>13411870.250695154</v>
      </c>
      <c r="Z1561" s="249">
        <f>((Z572*355)/100000)*'MONTHLY DATA'!AX389</f>
        <v>6253115.7693242244</v>
      </c>
      <c r="AA1561" s="249">
        <f>((AA572*355)/100000)*'MONTHLY DATA'!AY389</f>
        <v>8124255.6765239686</v>
      </c>
      <c r="AB1561" s="249">
        <f>((AB572*355)/100000)*'MONTHLY DATA'!AZ389</f>
        <v>4565091.0745847449</v>
      </c>
      <c r="AC1561" s="249">
        <f>((AC572*355)/100000)*'MONTHLY DATA'!BA389</f>
        <v>10443982.845374901</v>
      </c>
      <c r="AD1561" s="249">
        <f>((AD572*355)/100000)*'MONTHLY DATA'!BB389</f>
        <v>4565091.0745847449</v>
      </c>
      <c r="AE1561" s="249">
        <f>((AE572*355)/100000)*'MONTHLY DATA'!BC389</f>
        <v>10443982.845374901</v>
      </c>
      <c r="AF1561" s="249">
        <f>((AF572*355)/100000)*'MONTHLY DATA'!BD389</f>
        <v>4565091.0745847449</v>
      </c>
      <c r="AG1561" s="249">
        <f>((AG572*355)/100000)*'MONTHLY DATA'!BE389</f>
        <v>10443982.845374901</v>
      </c>
      <c r="AH1561" s="249">
        <f>((AH572*355)/100000)*'MONTHLY DATA'!BF389</f>
        <v>4565091.0745847449</v>
      </c>
      <c r="AI1561" s="249">
        <f>((AI572*355)/100000)*'MONTHLY DATA'!BG389</f>
        <v>10443982.845374901</v>
      </c>
      <c r="AJ1561" s="249">
        <f>((AJ572*355)/100000)*'MONTHLY DATA'!BH389</f>
        <v>4565091.0745847449</v>
      </c>
      <c r="AK1561" s="249">
        <f>((AK572*355)/100000)*'MONTHLY DATA'!BI389</f>
        <v>10443982.845374901</v>
      </c>
      <c r="AL1561" s="249">
        <f>((AL572*355)/100000)*'MONTHLY DATA'!BJ389</f>
        <v>4565091.0745847449</v>
      </c>
      <c r="AM1561" s="249">
        <f>((AM572*355)/100000)*'MONTHLY DATA'!BK389</f>
        <v>7730725.087675876</v>
      </c>
      <c r="AN1561" s="249">
        <f>((AN572*355)/100000)*'MONTHLY DATA'!BL389</f>
        <v>4371884.0529569238</v>
      </c>
      <c r="AO1561" s="249">
        <f>((AO572*355)/100000)*'MONTHLY DATA'!BM389</f>
        <v>9493335.307863906</v>
      </c>
      <c r="AP1561" s="249">
        <f>((AP572*355)/100000)*'MONTHLY DATA'!BN389</f>
        <v>4371884.0529569238</v>
      </c>
      <c r="AQ1561" s="249">
        <f>((AQ572*355)/100000)*'MONTHLY DATA'!BO389</f>
        <v>9493335.307863906</v>
      </c>
      <c r="AR1561" s="249">
        <f>((AR572*355)/100000)*'MONTHLY DATA'!BP389</f>
        <v>4371884.0529569238</v>
      </c>
      <c r="AS1561" s="249">
        <f>((AS572*355)/100000)*'MONTHLY DATA'!BQ389</f>
        <v>9493335.307863906</v>
      </c>
      <c r="AT1561" s="249">
        <f>((AT572*355)/100000)*'MONTHLY DATA'!BR389</f>
        <v>4371884.0529569238</v>
      </c>
      <c r="AU1561" s="249">
        <f>((AU572*355)/100000)*'MONTHLY DATA'!BS389</f>
        <v>9493335.307863906</v>
      </c>
      <c r="AV1561" s="249">
        <f>((AV572*355)/100000)*'MONTHLY DATA'!BT389</f>
        <v>4371884.0529569238</v>
      </c>
      <c r="AW1561" s="249">
        <f>((AW572*355)/100000)*'MONTHLY DATA'!BU389</f>
        <v>9493335.307863906</v>
      </c>
      <c r="AX1561" s="249">
        <f>((AX572*355)/100000)*'MONTHLY DATA'!BV389</f>
        <v>4371884.0529569238</v>
      </c>
      <c r="AY1561" s="249">
        <f>((AY572*355)/100000)*'MONTHLY DATA'!BW389</f>
        <v>13351826.106250063</v>
      </c>
      <c r="AZ1561" s="249">
        <f>((AZ572*355)/100000)*'MONTHLY DATA'!BX389</f>
        <v>5202050.8260562047</v>
      </c>
      <c r="BA1561" s="249">
        <f>((BA572*355)/100000)*'MONTHLY DATA'!BY389</f>
        <v>11551168.683405658</v>
      </c>
      <c r="BB1561" s="249">
        <f>((BB572*355)/100000)*'MONTHLY DATA'!BZ389</f>
        <v>5202050.8260562047</v>
      </c>
      <c r="BC1561" s="249">
        <f>((BC572*355)/100000)*'MONTHLY DATA'!CA389</f>
        <v>11551168.683405658</v>
      </c>
      <c r="BD1561" s="249">
        <f>((BD572*355)/100000)*'MONTHLY DATA'!CB389</f>
        <v>5202050.8260562047</v>
      </c>
      <c r="BE1561" s="249">
        <f>((BE572*355)/100000)*'MONTHLY DATA'!CC389</f>
        <v>11551168.683405658</v>
      </c>
      <c r="BF1561" s="249">
        <f>((BF572*355)/100000)*'MONTHLY DATA'!CD389</f>
        <v>5202050.8260562047</v>
      </c>
      <c r="BG1561" s="249">
        <f>((BG572*355)/100000)*'MONTHLY DATA'!CE389</f>
        <v>11551168.683405658</v>
      </c>
      <c r="BH1561" s="249">
        <f>((BH572*355)/100000)*'MONTHLY DATA'!CF389</f>
        <v>5202050.8260562047</v>
      </c>
      <c r="BI1561" s="249">
        <f>((BI572*355)/100000)*'MONTHLY DATA'!CG389</f>
        <v>11551168.683405658</v>
      </c>
      <c r="BJ1561" s="249">
        <f>((BJ572*355)/100000)*'MONTHLY DATA'!CH389</f>
        <v>5202050.8260562047</v>
      </c>
      <c r="BK1561" s="249">
        <f>((BK572*355)/100000)*'MONTHLY DATA'!CI389</f>
        <v>9502186.3315116204</v>
      </c>
      <c r="BL1561" s="249">
        <f>((BL572*355)/100000)*'MONTHLY DATA'!CJ389</f>
        <v>4316218.5617124075</v>
      </c>
      <c r="BM1561" s="249">
        <f>((BM572*355)/100000)*'MONTHLY DATA'!CK389</f>
        <v>10286979.459193442</v>
      </c>
      <c r="BN1561" s="249">
        <f>((BN572*355)/100000)*'MONTHLY DATA'!CL389</f>
        <v>4316218.5617124075</v>
      </c>
      <c r="BO1561" s="249">
        <f>((BO572*355)/100000)*'MONTHLY DATA'!CM389</f>
        <v>10286979.459193442</v>
      </c>
      <c r="BP1561" s="249">
        <f>((BP572*355)/100000)*'MONTHLY DATA'!CN389</f>
        <v>4316218.5617124075</v>
      </c>
      <c r="BQ1561" s="249">
        <f>((BQ572*355)/100000)*'MONTHLY DATA'!CO389</f>
        <v>10286979.459193442</v>
      </c>
      <c r="BR1561" s="249">
        <f>((BR572*355)/100000)*'MONTHLY DATA'!CP389</f>
        <v>4316218.5617124075</v>
      </c>
      <c r="BS1561" s="249">
        <f>((BS572*355)/100000)*'MONTHLY DATA'!CQ389</f>
        <v>10286979.459193442</v>
      </c>
      <c r="BT1561" s="249">
        <f>((BT572*355)/100000)*'MONTHLY DATA'!CR389</f>
        <v>4316218.5617124075</v>
      </c>
      <c r="BU1561" s="249">
        <f>((BU572*355)/100000)*'MONTHLY DATA'!CS389</f>
        <v>10286979.459193442</v>
      </c>
      <c r="BV1561" s="249">
        <f>((BV572*355)/100000)*'MONTHLY DATA'!CT389</f>
        <v>4316218.5617124075</v>
      </c>
      <c r="BW1561" s="224">
        <f t="shared" si="1126"/>
        <v>487988582.74389529</v>
      </c>
    </row>
    <row r="1562" spans="1:75" x14ac:dyDescent="0.25">
      <c r="A1562" s="838" t="s">
        <v>1139</v>
      </c>
      <c r="BW1562" s="224">
        <f t="shared" si="1126"/>
        <v>0</v>
      </c>
    </row>
    <row r="1563" spans="1:75" x14ac:dyDescent="0.25">
      <c r="A1563" s="180" t="s">
        <v>2</v>
      </c>
      <c r="O1563" s="236">
        <f>((O594*355)/100000)*'MONTHLY DATA'!AM390</f>
        <v>0</v>
      </c>
      <c r="P1563" s="236">
        <f>((P594*355)/100000)*'MONTHLY DATA'!AN390</f>
        <v>0</v>
      </c>
      <c r="Q1563" s="236">
        <f>((Q594*355)/100000)*'MONTHLY DATA'!AO390</f>
        <v>0</v>
      </c>
      <c r="R1563" s="236">
        <f>((R594*355)/100000)*'MONTHLY DATA'!AP390</f>
        <v>0</v>
      </c>
      <c r="S1563" s="236">
        <f>((S594*355)/100000)*'MONTHLY DATA'!AQ390</f>
        <v>0</v>
      </c>
      <c r="T1563" s="236">
        <f>((T594*355)/100000)*'MONTHLY DATA'!AR390</f>
        <v>0</v>
      </c>
      <c r="U1563" s="236">
        <f>((U594*355)/100000)*'MONTHLY DATA'!AS390</f>
        <v>0</v>
      </c>
      <c r="V1563" s="236">
        <f>((V594*355)/100000)*'MONTHLY DATA'!AT390</f>
        <v>0</v>
      </c>
      <c r="W1563" s="236">
        <f>((W594*355)/100000)*'MONTHLY DATA'!AU390</f>
        <v>0</v>
      </c>
      <c r="X1563" s="236">
        <f>((X594*355)/100000)*'MONTHLY DATA'!AV390</f>
        <v>0</v>
      </c>
      <c r="Y1563" s="236">
        <f>((Y594*355)/100000)*'MONTHLY DATA'!AW390</f>
        <v>0</v>
      </c>
      <c r="Z1563" s="236">
        <f>((Z594*355)/100000)*'MONTHLY DATA'!AX390</f>
        <v>0</v>
      </c>
      <c r="AA1563" s="236">
        <f>((AA594*355)/100000)*'MONTHLY DATA'!AY390</f>
        <v>20130818.330204278</v>
      </c>
      <c r="AB1563" s="236">
        <f>((AB594*355)/100000)*'MONTHLY DATA'!AZ390</f>
        <v>4587822.4067962812</v>
      </c>
      <c r="AC1563" s="236">
        <f>((AC594*355)/100000)*'MONTHLY DATA'!BA390</f>
        <v>12011092.794902897</v>
      </c>
      <c r="AD1563" s="236">
        <f>((AD594*355)/100000)*'MONTHLY DATA'!BB390</f>
        <v>4677111.9297208572</v>
      </c>
      <c r="AE1563" s="236">
        <f>((AE594*355)/100000)*'MONTHLY DATA'!BC390</f>
        <v>13199491.163726177</v>
      </c>
      <c r="AF1563" s="236">
        <f>((AF594*355)/100000)*'MONTHLY DATA'!BD390</f>
        <v>8331945.1363076931</v>
      </c>
      <c r="AG1563" s="236">
        <f>((AG594*355)/100000)*'MONTHLY DATA'!BE390</f>
        <v>12543475.540593857</v>
      </c>
      <c r="AH1563" s="236">
        <f>((AH594*355)/100000)*'MONTHLY DATA'!BF390</f>
        <v>4088348.4528060877</v>
      </c>
      <c r="AI1563" s="236">
        <f>((AI594*355)/100000)*'MONTHLY DATA'!BG390</f>
        <v>12894012.345688166</v>
      </c>
      <c r="AJ1563" s="236">
        <f>((AJ594*355)/100000)*'MONTHLY DATA'!BH390</f>
        <v>5984969.8595739622</v>
      </c>
      <c r="AK1563" s="236">
        <f>((AK594*355)/100000)*'MONTHLY DATA'!BI390</f>
        <v>13352297.942831047</v>
      </c>
      <c r="AL1563" s="236">
        <f>((AL594*355)/100000)*'MONTHLY DATA'!BJ390</f>
        <v>9311747.4403142463</v>
      </c>
      <c r="AM1563" s="236">
        <f>((AM594*355)/100000)*'MONTHLY DATA'!BK390</f>
        <v>13726394.197729042</v>
      </c>
      <c r="AN1563" s="236">
        <f>((AN594*355)/100000)*'MONTHLY DATA'!BL390</f>
        <v>5082950.4898074586</v>
      </c>
      <c r="AO1563" s="236">
        <f>((AO594*355)/100000)*'MONTHLY DATA'!BM390</f>
        <v>13304825.217172435</v>
      </c>
      <c r="AP1563" s="236">
        <f>((AP594*355)/100000)*'MONTHLY DATA'!BN390</f>
        <v>5235018.3637564257</v>
      </c>
      <c r="AQ1563" s="236">
        <f>((AQ594*355)/100000)*'MONTHLY DATA'!BO390</f>
        <v>15251720.501079004</v>
      </c>
      <c r="AR1563" s="236">
        <f>((AR594*355)/100000)*'MONTHLY DATA'!BP390</f>
        <v>11210672.560051717</v>
      </c>
      <c r="AS1563" s="236">
        <f>((AS594*355)/100000)*'MONTHLY DATA'!BQ390</f>
        <v>14159163.344191389</v>
      </c>
      <c r="AT1563" s="236">
        <f>((AT594*355)/100000)*'MONTHLY DATA'!BR390</f>
        <v>4261109.0522989864</v>
      </c>
      <c r="AU1563" s="236">
        <f>((AU594*355)/100000)*'MONTHLY DATA'!BS390</f>
        <v>14749670.878534941</v>
      </c>
      <c r="AV1563" s="236">
        <f>((AV594*355)/100000)*'MONTHLY DATA'!BT390</f>
        <v>7371057.3309538793</v>
      </c>
      <c r="AW1563" s="236">
        <f>((AW594*355)/100000)*'MONTHLY DATA'!BU390</f>
        <v>15493702.731931219</v>
      </c>
      <c r="AX1563" s="236">
        <f>((AX594*355)/100000)*'MONTHLY DATA'!BV390</f>
        <v>12809309.249557901</v>
      </c>
      <c r="AY1563" s="236">
        <f>((AY594*355)/100000)*'MONTHLY DATA'!BW390</f>
        <v>13580587.884234186</v>
      </c>
      <c r="AZ1563" s="236">
        <f>((AZ594*355)/100000)*'MONTHLY DATA'!BX390</f>
        <v>5713086.8144076085</v>
      </c>
      <c r="BA1563" s="236">
        <f>((BA594*355)/100000)*'MONTHLY DATA'!BY390</f>
        <v>14249644.320833096</v>
      </c>
      <c r="BB1563" s="236">
        <f>((BB594*355)/100000)*'MONTHLY DATA'!BZ390</f>
        <v>5909190.824182014</v>
      </c>
      <c r="BC1563" s="236">
        <f>((BC594*355)/100000)*'MONTHLY DATA'!CA390</f>
        <v>17177511.9242565</v>
      </c>
      <c r="BD1563" s="236">
        <f>((BD594*355)/100000)*'MONTHLY DATA'!CB390</f>
        <v>14963199.704978289</v>
      </c>
      <c r="BE1563" s="236">
        <f>((BE594*355)/100000)*'MONTHLY DATA'!CC390</f>
        <v>15634495.384542605</v>
      </c>
      <c r="BF1563" s="236">
        <f>((BF594*355)/100000)*'MONTHLY DATA'!CD390</f>
        <v>4497031.8104954883</v>
      </c>
      <c r="BG1563" s="236">
        <f>((BG594*355)/100000)*'MONTHLY DATA'!CE390</f>
        <v>16431815.514067588</v>
      </c>
      <c r="BH1563" s="236">
        <f>((BH594*355)/100000)*'MONTHLY DATA'!CF390</f>
        <v>9159507.3648437541</v>
      </c>
      <c r="BI1563" s="236">
        <f>((BI594*355)/100000)*'MONTHLY DATA'!CG390</f>
        <v>17588599.139099579</v>
      </c>
      <c r="BJ1563" s="236">
        <f>((BJ594*355)/100000)*'MONTHLY DATA'!CH390</f>
        <v>17404319.24530492</v>
      </c>
      <c r="BK1563" s="236">
        <f>((BK594*355)/100000)*'MONTHLY DATA'!CI390</f>
        <v>11572787.905086238</v>
      </c>
      <c r="BL1563" s="236">
        <f>((BL594*355)/100000)*'MONTHLY DATA'!CJ390</f>
        <v>6345057.3000450023</v>
      </c>
      <c r="BM1563" s="236">
        <f>((BM594*355)/100000)*'MONTHLY DATA'!CK390</f>
        <v>15091909.613584425</v>
      </c>
      <c r="BN1563" s="236">
        <f>((BN594*355)/100000)*'MONTHLY DATA'!CL390</f>
        <v>6481852.860639113</v>
      </c>
      <c r="BO1563" s="236">
        <f>((BO594*355)/100000)*'MONTHLY DATA'!CM390</f>
        <v>17856468.222024735</v>
      </c>
      <c r="BP1563" s="236">
        <f>((BP594*355)/100000)*'MONTHLY DATA'!CN390</f>
        <v>15129978.382868012</v>
      </c>
      <c r="BQ1563" s="236">
        <f>((BQ594*355)/100000)*'MONTHLY DATA'!CO390</f>
        <v>16548672.12492332</v>
      </c>
      <c r="BR1563" s="236">
        <f>((BR594*355)/100000)*'MONTHLY DATA'!CP390</f>
        <v>5226204.6413368434</v>
      </c>
      <c r="BS1563" s="236">
        <f>((BS594*355)/100000)*'MONTHLY DATA'!CQ390</f>
        <v>17166396.85519537</v>
      </c>
      <c r="BT1563" s="236">
        <f>((BT594*355)/100000)*'MONTHLY DATA'!CR390</f>
        <v>9607167.3697727285</v>
      </c>
      <c r="BU1563" s="236">
        <f>((BU594*355)/100000)*'MONTHLY DATA'!CS390</f>
        <v>18314519.752790008</v>
      </c>
      <c r="BV1563" s="236">
        <f>((BV594*355)/100000)*'MONTHLY DATA'!CT390</f>
        <v>17490210.487600073</v>
      </c>
      <c r="BW1563" s="224">
        <f t="shared" si="1126"/>
        <v>562908942.70764136</v>
      </c>
    </row>
    <row r="1564" spans="1:75" x14ac:dyDescent="0.25">
      <c r="A1564" s="180" t="s">
        <v>3</v>
      </c>
      <c r="O1564" s="236">
        <f>((O604*355)/100000)*'MONTHLY DATA'!AM390</f>
        <v>0</v>
      </c>
      <c r="P1564" s="236">
        <f>((P604*355)/100000)*'MONTHLY DATA'!AN390</f>
        <v>0</v>
      </c>
      <c r="Q1564" s="236">
        <f>((Q604*355)/100000)*'MONTHLY DATA'!AO390</f>
        <v>0</v>
      </c>
      <c r="R1564" s="236">
        <f>((R604*355)/100000)*'MONTHLY DATA'!AP390</f>
        <v>0</v>
      </c>
      <c r="S1564" s="236">
        <f>((S604*355)/100000)*'MONTHLY DATA'!AQ390</f>
        <v>0</v>
      </c>
      <c r="T1564" s="236">
        <f>((T604*355)/100000)*'MONTHLY DATA'!AR390</f>
        <v>0</v>
      </c>
      <c r="U1564" s="236">
        <f>((U604*355)/100000)*'MONTHLY DATA'!AS390</f>
        <v>0</v>
      </c>
      <c r="V1564" s="236">
        <f>((V604*355)/100000)*'MONTHLY DATA'!AT390</f>
        <v>0</v>
      </c>
      <c r="W1564" s="236">
        <f>((W604*355)/100000)*'MONTHLY DATA'!AU390</f>
        <v>0</v>
      </c>
      <c r="X1564" s="236">
        <f>((X604*355)/100000)*'MONTHLY DATA'!AV390</f>
        <v>0</v>
      </c>
      <c r="Y1564" s="236">
        <f>((Y604*355)/100000)*'MONTHLY DATA'!AW390</f>
        <v>0</v>
      </c>
      <c r="Z1564" s="236">
        <f>((Z604*355)/100000)*'MONTHLY DATA'!AX390</f>
        <v>0</v>
      </c>
      <c r="AA1564" s="236">
        <f>((AA604*355)/100000)*'MONTHLY DATA'!AY390</f>
        <v>21591036.447735172</v>
      </c>
      <c r="AB1564" s="236">
        <f>((AB604*355)/100000)*'MONTHLY DATA'!AZ390</f>
        <v>8015780.1794123584</v>
      </c>
      <c r="AC1564" s="236">
        <f>((AC604*355)/100000)*'MONTHLY DATA'!BA390</f>
        <v>9237802.9748934321</v>
      </c>
      <c r="AD1564" s="236">
        <f>((AD604*355)/100000)*'MONTHLY DATA'!BB390</f>
        <v>8015780.1794123584</v>
      </c>
      <c r="AE1564" s="236">
        <f>((AE604*355)/100000)*'MONTHLY DATA'!BC390</f>
        <v>9237802.9748934321</v>
      </c>
      <c r="AF1564" s="236">
        <f>((AF604*355)/100000)*'MONTHLY DATA'!BD390</f>
        <v>8015780.1794123584</v>
      </c>
      <c r="AG1564" s="236">
        <f>((AG604*355)/100000)*'MONTHLY DATA'!BE390</f>
        <v>9237802.9748934321</v>
      </c>
      <c r="AH1564" s="236">
        <f>((AH604*355)/100000)*'MONTHLY DATA'!BF390</f>
        <v>8015780.1794123584</v>
      </c>
      <c r="AI1564" s="236">
        <f>((AI604*355)/100000)*'MONTHLY DATA'!BG390</f>
        <v>9237802.9748934321</v>
      </c>
      <c r="AJ1564" s="236">
        <f>((AJ604*355)/100000)*'MONTHLY DATA'!BH390</f>
        <v>8015780.1794123584</v>
      </c>
      <c r="AK1564" s="236">
        <f>((AK604*355)/100000)*'MONTHLY DATA'!BI390</f>
        <v>9237802.9748934321</v>
      </c>
      <c r="AL1564" s="236">
        <f>((AL604*355)/100000)*'MONTHLY DATA'!BJ390</f>
        <v>8015780.1794123584</v>
      </c>
      <c r="AM1564" s="236">
        <f>((AM604*355)/100000)*'MONTHLY DATA'!BK390</f>
        <v>13324949.335965937</v>
      </c>
      <c r="AN1564" s="236">
        <f>((AN604*355)/100000)*'MONTHLY DATA'!BL390</f>
        <v>9606098.9942850769</v>
      </c>
      <c r="AO1564" s="236">
        <f>((AO604*355)/100000)*'MONTHLY DATA'!BM390</f>
        <v>11974388.615163779</v>
      </c>
      <c r="AP1564" s="236">
        <f>((AP604*355)/100000)*'MONTHLY DATA'!BN390</f>
        <v>9606098.9942850769</v>
      </c>
      <c r="AQ1564" s="236">
        <f>((AQ604*355)/100000)*'MONTHLY DATA'!BO390</f>
        <v>11974388.615163779</v>
      </c>
      <c r="AR1564" s="236">
        <f>((AR604*355)/100000)*'MONTHLY DATA'!BP390</f>
        <v>9606098.9942850769</v>
      </c>
      <c r="AS1564" s="236">
        <f>((AS604*355)/100000)*'MONTHLY DATA'!BQ390</f>
        <v>11974388.615163779</v>
      </c>
      <c r="AT1564" s="236">
        <f>((AT604*355)/100000)*'MONTHLY DATA'!BR390</f>
        <v>9606098.9942850769</v>
      </c>
      <c r="AU1564" s="236">
        <f>((AU604*355)/100000)*'MONTHLY DATA'!BS390</f>
        <v>11974388.615163779</v>
      </c>
      <c r="AV1564" s="236">
        <f>((AV604*355)/100000)*'MONTHLY DATA'!BT390</f>
        <v>9606098.9942850769</v>
      </c>
      <c r="AW1564" s="236">
        <f>((AW604*355)/100000)*'MONTHLY DATA'!BU390</f>
        <v>11974388.615163779</v>
      </c>
      <c r="AX1564" s="236">
        <f>((AX604*355)/100000)*'MONTHLY DATA'!BV390</f>
        <v>9606098.9942850769</v>
      </c>
      <c r="AY1564" s="236">
        <f>((AY604*355)/100000)*'MONTHLY DATA'!BW390</f>
        <v>9372801.5019304994</v>
      </c>
      <c r="AZ1564" s="236">
        <f>((AZ604*355)/100000)*'MONTHLY DATA'!BX390</f>
        <v>8876262.4918586947</v>
      </c>
      <c r="BA1564" s="236">
        <f>((BA604*355)/100000)*'MONTHLY DATA'!BY390</f>
        <v>10685927.690909809</v>
      </c>
      <c r="BB1564" s="236">
        <f>((BB604*355)/100000)*'MONTHLY DATA'!BZ390</f>
        <v>8876262.4918586947</v>
      </c>
      <c r="BC1564" s="236">
        <f>((BC604*355)/100000)*'MONTHLY DATA'!CA390</f>
        <v>10685927.690909809</v>
      </c>
      <c r="BD1564" s="236">
        <f>((BD604*355)/100000)*'MONTHLY DATA'!CB390</f>
        <v>8876262.4918586947</v>
      </c>
      <c r="BE1564" s="236">
        <f>((BE604*355)/100000)*'MONTHLY DATA'!CC390</f>
        <v>10685927.690909809</v>
      </c>
      <c r="BF1564" s="236">
        <f>((BF604*355)/100000)*'MONTHLY DATA'!CD390</f>
        <v>8876262.4918586947</v>
      </c>
      <c r="BG1564" s="236">
        <f>((BG604*355)/100000)*'MONTHLY DATA'!CE390</f>
        <v>10685927.690909809</v>
      </c>
      <c r="BH1564" s="236">
        <f>((BH604*355)/100000)*'MONTHLY DATA'!CF390</f>
        <v>8876262.4918586947</v>
      </c>
      <c r="BI1564" s="236">
        <f>((BI604*355)/100000)*'MONTHLY DATA'!CG390</f>
        <v>10685927.690909809</v>
      </c>
      <c r="BJ1564" s="236">
        <f>((BJ604*355)/100000)*'MONTHLY DATA'!CH390</f>
        <v>8876262.4918586947</v>
      </c>
      <c r="BK1564" s="236">
        <f>((BK604*355)/100000)*'MONTHLY DATA'!CI390</f>
        <v>19770078.221208557</v>
      </c>
      <c r="BL1564" s="236">
        <f>((BL604*355)/100000)*'MONTHLY DATA'!CJ390</f>
        <v>10726343.812257551</v>
      </c>
      <c r="BM1564" s="236">
        <f>((BM604*355)/100000)*'MONTHLY DATA'!CK390</f>
        <v>14716406.312805759</v>
      </c>
      <c r="BN1564" s="236">
        <f>((BN604*355)/100000)*'MONTHLY DATA'!CL390</f>
        <v>10726343.812257551</v>
      </c>
      <c r="BO1564" s="236">
        <f>((BO604*355)/100000)*'MONTHLY DATA'!CM390</f>
        <v>14716406.312805759</v>
      </c>
      <c r="BP1564" s="236">
        <f>((BP604*355)/100000)*'MONTHLY DATA'!CN390</f>
        <v>10726343.812257551</v>
      </c>
      <c r="BQ1564" s="236">
        <f>((BQ604*355)/100000)*'MONTHLY DATA'!CO390</f>
        <v>14716406.312805759</v>
      </c>
      <c r="BR1564" s="236">
        <f>((BR604*355)/100000)*'MONTHLY DATA'!CP390</f>
        <v>10726343.812257551</v>
      </c>
      <c r="BS1564" s="236">
        <f>((BS604*355)/100000)*'MONTHLY DATA'!CQ390</f>
        <v>14716406.312805759</v>
      </c>
      <c r="BT1564" s="236">
        <f>((BT604*355)/100000)*'MONTHLY DATA'!CR390</f>
        <v>10726343.812257551</v>
      </c>
      <c r="BU1564" s="236">
        <f>((BU604*355)/100000)*'MONTHLY DATA'!CS390</f>
        <v>14716406.312805759</v>
      </c>
      <c r="BV1564" s="236">
        <f>((BV604*355)/100000)*'MONTHLY DATA'!CT390</f>
        <v>10726343.812257551</v>
      </c>
      <c r="BW1564" s="224">
        <f t="shared" si="1126"/>
        <v>520478406.34258616</v>
      </c>
    </row>
    <row r="1565" spans="1:75" x14ac:dyDescent="0.25">
      <c r="A1565" s="180" t="s">
        <v>149</v>
      </c>
      <c r="O1565" s="236">
        <f>((O614*355)/100000)*'MONTHLY DATA'!AM390</f>
        <v>0</v>
      </c>
      <c r="P1565" s="236">
        <f>((P614*355)/100000)*'MONTHLY DATA'!AN390</f>
        <v>0</v>
      </c>
      <c r="Q1565" s="236">
        <f>((Q614*355)/100000)*'MONTHLY DATA'!AO390</f>
        <v>0</v>
      </c>
      <c r="R1565" s="236">
        <f>((R614*355)/100000)*'MONTHLY DATA'!AP390</f>
        <v>0</v>
      </c>
      <c r="S1565" s="236">
        <f>((S614*355)/100000)*'MONTHLY DATA'!AQ390</f>
        <v>0</v>
      </c>
      <c r="T1565" s="236">
        <f>((T614*355)/100000)*'MONTHLY DATA'!AR390</f>
        <v>0</v>
      </c>
      <c r="U1565" s="236">
        <f>((U614*355)/100000)*'MONTHLY DATA'!AS390</f>
        <v>0</v>
      </c>
      <c r="V1565" s="236">
        <f>((V614*355)/100000)*'MONTHLY DATA'!AT390</f>
        <v>0</v>
      </c>
      <c r="W1565" s="236">
        <f>((W614*355)/100000)*'MONTHLY DATA'!AU390</f>
        <v>0</v>
      </c>
      <c r="X1565" s="236">
        <f>((X614*355)/100000)*'MONTHLY DATA'!AV390</f>
        <v>0</v>
      </c>
      <c r="Y1565" s="236">
        <f>((Y614*355)/100000)*'MONTHLY DATA'!AW390</f>
        <v>0</v>
      </c>
      <c r="Z1565" s="236">
        <f>((Z614*355)/100000)*'MONTHLY DATA'!AX390</f>
        <v>0</v>
      </c>
      <c r="AA1565" s="236">
        <f>((AA614*355)/100000)*'MONTHLY DATA'!AY390</f>
        <v>0</v>
      </c>
      <c r="AB1565" s="236">
        <f>((AB614*355)/100000)*'MONTHLY DATA'!AZ390</f>
        <v>0</v>
      </c>
      <c r="AC1565" s="236">
        <f>((AC614*355)/100000)*'MONTHLY DATA'!BA390</f>
        <v>0</v>
      </c>
      <c r="AD1565" s="236">
        <f>((AD614*355)/100000)*'MONTHLY DATA'!BB390</f>
        <v>0</v>
      </c>
      <c r="AE1565" s="236">
        <f>((AE614*355)/100000)*'MONTHLY DATA'!BC390</f>
        <v>0</v>
      </c>
      <c r="AF1565" s="236">
        <f>((AF614*355)/100000)*'MONTHLY DATA'!BD390</f>
        <v>0</v>
      </c>
      <c r="AG1565" s="236">
        <f>((AG614*355)/100000)*'MONTHLY DATA'!BE390</f>
        <v>0</v>
      </c>
      <c r="AH1565" s="236">
        <f>((AH614*355)/100000)*'MONTHLY DATA'!BF390</f>
        <v>0</v>
      </c>
      <c r="AI1565" s="236">
        <f>((AI614*355)/100000)*'MONTHLY DATA'!BG390</f>
        <v>0</v>
      </c>
      <c r="AJ1565" s="236">
        <f>((AJ614*355)/100000)*'MONTHLY DATA'!BH390</f>
        <v>0</v>
      </c>
      <c r="AK1565" s="236">
        <f>((AK614*355)/100000)*'MONTHLY DATA'!BI390</f>
        <v>0</v>
      </c>
      <c r="AL1565" s="236">
        <f>((AL614*355)/100000)*'MONTHLY DATA'!BJ390</f>
        <v>0</v>
      </c>
      <c r="AM1565" s="236">
        <f>((AM614*355)/100000)*'MONTHLY DATA'!BK390</f>
        <v>5192697.0745033417</v>
      </c>
      <c r="AN1565" s="236">
        <f>((AN614*355)/100000)*'MONTHLY DATA'!BL390</f>
        <v>5331463.7540629115</v>
      </c>
      <c r="AO1565" s="236">
        <f>((AO614*355)/100000)*'MONTHLY DATA'!BM390</f>
        <v>1505934.5266496516</v>
      </c>
      <c r="AP1565" s="236">
        <f>((AP614*355)/100000)*'MONTHLY DATA'!BN390</f>
        <v>5331463.7540629115</v>
      </c>
      <c r="AQ1565" s="236">
        <f>((AQ614*355)/100000)*'MONTHLY DATA'!BO390</f>
        <v>1505934.5266496516</v>
      </c>
      <c r="AR1565" s="236">
        <f>((AR614*355)/100000)*'MONTHLY DATA'!BP390</f>
        <v>5331463.7540629115</v>
      </c>
      <c r="AS1565" s="236">
        <f>((AS614*355)/100000)*'MONTHLY DATA'!BQ390</f>
        <v>1505934.5266496516</v>
      </c>
      <c r="AT1565" s="236">
        <f>((AT614*355)/100000)*'MONTHLY DATA'!BR390</f>
        <v>5331463.7540629115</v>
      </c>
      <c r="AU1565" s="236">
        <f>((AU614*355)/100000)*'MONTHLY DATA'!BS390</f>
        <v>1505934.5266496516</v>
      </c>
      <c r="AV1565" s="236">
        <f>((AV614*355)/100000)*'MONTHLY DATA'!BT390</f>
        <v>5331463.7540629115</v>
      </c>
      <c r="AW1565" s="236">
        <f>((AW614*355)/100000)*'MONTHLY DATA'!BU390</f>
        <v>1505934.5266496516</v>
      </c>
      <c r="AX1565" s="236">
        <f>((AX614*355)/100000)*'MONTHLY DATA'!BV390</f>
        <v>5331463.7540629115</v>
      </c>
      <c r="AY1565" s="236">
        <f>((AY614*355)/100000)*'MONTHLY DATA'!BW390</f>
        <v>1963655.5434241337</v>
      </c>
      <c r="AZ1565" s="236">
        <f>((AZ614*355)/100000)*'MONTHLY DATA'!BX390</f>
        <v>5814978.3136913097</v>
      </c>
      <c r="BA1565" s="236">
        <f>((BA614*355)/100000)*'MONTHLY DATA'!BY390</f>
        <v>1488275.2580341788</v>
      </c>
      <c r="BB1565" s="236">
        <f>((BB614*355)/100000)*'MONTHLY DATA'!BZ390</f>
        <v>5814978.3136913097</v>
      </c>
      <c r="BC1565" s="236">
        <f>((BC614*355)/100000)*'MONTHLY DATA'!CA390</f>
        <v>1488275.2580341788</v>
      </c>
      <c r="BD1565" s="236">
        <f>((BD614*355)/100000)*'MONTHLY DATA'!CB390</f>
        <v>5814978.3136913097</v>
      </c>
      <c r="BE1565" s="236">
        <f>((BE614*355)/100000)*'MONTHLY DATA'!CC390</f>
        <v>1488275.2580341788</v>
      </c>
      <c r="BF1565" s="236">
        <f>((BF614*355)/100000)*'MONTHLY DATA'!CD390</f>
        <v>5814978.3136913097</v>
      </c>
      <c r="BG1565" s="236">
        <f>((BG614*355)/100000)*'MONTHLY DATA'!CE390</f>
        <v>1488275.2580341788</v>
      </c>
      <c r="BH1565" s="236">
        <f>((BH614*355)/100000)*'MONTHLY DATA'!CF390</f>
        <v>5814978.3136913097</v>
      </c>
      <c r="BI1565" s="236">
        <f>((BI614*355)/100000)*'MONTHLY DATA'!CG390</f>
        <v>1488275.2580341788</v>
      </c>
      <c r="BJ1565" s="236">
        <f>((BJ614*355)/100000)*'MONTHLY DATA'!CH390</f>
        <v>5814978.3136913097</v>
      </c>
      <c r="BK1565" s="236">
        <f>((BK614*355)/100000)*'MONTHLY DATA'!CI390</f>
        <v>2036692.3943148339</v>
      </c>
      <c r="BL1565" s="236">
        <f>((BL614*355)/100000)*'MONTHLY DATA'!CJ390</f>
        <v>6443447.4812749196</v>
      </c>
      <c r="BM1565" s="236">
        <f>((BM614*355)/100000)*'MONTHLY DATA'!CK390</f>
        <v>1530774.1292903044</v>
      </c>
      <c r="BN1565" s="236">
        <f>((BN614*355)/100000)*'MONTHLY DATA'!CL390</f>
        <v>6443447.4812749196</v>
      </c>
      <c r="BO1565" s="236">
        <f>((BO614*355)/100000)*'MONTHLY DATA'!CM390</f>
        <v>1530774.1292903044</v>
      </c>
      <c r="BP1565" s="236">
        <f>((BP614*355)/100000)*'MONTHLY DATA'!CN390</f>
        <v>6443447.4812749196</v>
      </c>
      <c r="BQ1565" s="236">
        <f>((BQ614*355)/100000)*'MONTHLY DATA'!CO390</f>
        <v>1530774.1292903044</v>
      </c>
      <c r="BR1565" s="236">
        <f>((BR614*355)/100000)*'MONTHLY DATA'!CP390</f>
        <v>6443447.4812749196</v>
      </c>
      <c r="BS1565" s="236">
        <f>((BS614*355)/100000)*'MONTHLY DATA'!CQ390</f>
        <v>1530774.1292903044</v>
      </c>
      <c r="BT1565" s="236">
        <f>((BT614*355)/100000)*'MONTHLY DATA'!CR390</f>
        <v>6443447.4812749196</v>
      </c>
      <c r="BU1565" s="236">
        <f>((BU614*355)/100000)*'MONTHLY DATA'!CS390</f>
        <v>1530774.1292903044</v>
      </c>
      <c r="BV1565" s="236">
        <f>((BV614*355)/100000)*'MONTHLY DATA'!CT390</f>
        <v>6443447.4812749196</v>
      </c>
      <c r="BW1565" s="224">
        <f t="shared" si="1126"/>
        <v>137357301.87628779</v>
      </c>
    </row>
    <row r="1566" spans="1:75" x14ac:dyDescent="0.25">
      <c r="A1566" s="180" t="s">
        <v>4</v>
      </c>
      <c r="O1566" s="236">
        <f>((O584*600)/100000)*'MONTHLY DATA'!AM390</f>
        <v>0</v>
      </c>
      <c r="P1566" s="236">
        <f>((P584*600)/100000)*'MONTHLY DATA'!AN390</f>
        <v>0</v>
      </c>
      <c r="Q1566" s="236">
        <f>((Q584*600)/100000)*'MONTHLY DATA'!AO390</f>
        <v>0</v>
      </c>
      <c r="R1566" s="236">
        <f>((R584*600)/100000)*'MONTHLY DATA'!AP390</f>
        <v>0</v>
      </c>
      <c r="S1566" s="236">
        <f>((S584*600)/100000)*'MONTHLY DATA'!AQ390</f>
        <v>0</v>
      </c>
      <c r="T1566" s="236">
        <f>((T584*600)/100000)*'MONTHLY DATA'!AR390</f>
        <v>0</v>
      </c>
      <c r="U1566" s="236">
        <f>((U584*600)/100000)*'MONTHLY DATA'!AS390</f>
        <v>0</v>
      </c>
      <c r="V1566" s="236">
        <f>((V584*600)/100000)*'MONTHLY DATA'!AT390</f>
        <v>0</v>
      </c>
      <c r="W1566" s="236">
        <f>((W584*600)/100000)*'MONTHLY DATA'!AU390</f>
        <v>0</v>
      </c>
      <c r="X1566" s="236">
        <f>((X584*600)/100000)*'MONTHLY DATA'!AV390</f>
        <v>0</v>
      </c>
      <c r="Y1566" s="236">
        <f>((Y584*600)/100000)*'MONTHLY DATA'!AW390</f>
        <v>0</v>
      </c>
      <c r="Z1566" s="236">
        <f>((Z584*600)/100000)*'MONTHLY DATA'!AX390</f>
        <v>0</v>
      </c>
      <c r="AA1566" s="236">
        <f>((AA584*600)/100000)*'MONTHLY DATA'!AY390</f>
        <v>0</v>
      </c>
      <c r="AB1566" s="236">
        <f>((AB584*600)/100000)*'MONTHLY DATA'!AZ390</f>
        <v>0</v>
      </c>
      <c r="AC1566" s="236">
        <f>((AC584*600)/100000)*'MONTHLY DATA'!BA390</f>
        <v>0</v>
      </c>
      <c r="AD1566" s="236">
        <f>((AD584*600)/100000)*'MONTHLY DATA'!BB390</f>
        <v>0</v>
      </c>
      <c r="AE1566" s="236">
        <f>((AE584*600)/100000)*'MONTHLY DATA'!BC390</f>
        <v>0</v>
      </c>
      <c r="AF1566" s="236">
        <f>((AF584*600)/100000)*'MONTHLY DATA'!BD390</f>
        <v>0</v>
      </c>
      <c r="AG1566" s="236">
        <f>((AG584*600)/100000)*'MONTHLY DATA'!BE390</f>
        <v>0</v>
      </c>
      <c r="AH1566" s="236">
        <f>((AH584*600)/100000)*'MONTHLY DATA'!BF390</f>
        <v>0</v>
      </c>
      <c r="AI1566" s="236">
        <f>((AI584*600)/100000)*'MONTHLY DATA'!BG390</f>
        <v>0</v>
      </c>
      <c r="AJ1566" s="236">
        <f>((AJ584*600)/100000)*'MONTHLY DATA'!BH390</f>
        <v>0</v>
      </c>
      <c r="AK1566" s="236">
        <f>((AK584*600)/100000)*'MONTHLY DATA'!BI390</f>
        <v>0</v>
      </c>
      <c r="AL1566" s="236">
        <f>((AL584*600)/100000)*'MONTHLY DATA'!BJ390</f>
        <v>0</v>
      </c>
      <c r="AM1566" s="236">
        <f>((AM584*600)/100000)*'MONTHLY DATA'!BK390</f>
        <v>12505284.044443265</v>
      </c>
      <c r="AN1566" s="236">
        <f>((AN584*600)/100000)*'MONTHLY DATA'!BL390</f>
        <v>12285188.363368759</v>
      </c>
      <c r="AO1566" s="236">
        <f>((AO584*600)/100000)*'MONTHLY DATA'!BM390</f>
        <v>5617146.0726484573</v>
      </c>
      <c r="AP1566" s="236">
        <f>((AP584*600)/100000)*'MONTHLY DATA'!BN390</f>
        <v>12285188.363368759</v>
      </c>
      <c r="AQ1566" s="236">
        <f>((AQ584*600)/100000)*'MONTHLY DATA'!BO390</f>
        <v>5617146.0726484573</v>
      </c>
      <c r="AR1566" s="236">
        <f>((AR584*600)/100000)*'MONTHLY DATA'!BP390</f>
        <v>12285188.363368759</v>
      </c>
      <c r="AS1566" s="236">
        <f>((AS584*600)/100000)*'MONTHLY DATA'!BQ390</f>
        <v>5617146.0726484573</v>
      </c>
      <c r="AT1566" s="236">
        <f>((AT584*600)/100000)*'MONTHLY DATA'!BR390</f>
        <v>12285188.363368759</v>
      </c>
      <c r="AU1566" s="236">
        <f>((AU584*600)/100000)*'MONTHLY DATA'!BS390</f>
        <v>5617146.0726484573</v>
      </c>
      <c r="AV1566" s="236">
        <f>((AV584*600)/100000)*'MONTHLY DATA'!BT390</f>
        <v>12285188.363368759</v>
      </c>
      <c r="AW1566" s="236">
        <f>((AW584*600)/100000)*'MONTHLY DATA'!BU390</f>
        <v>5617146.0726484573</v>
      </c>
      <c r="AX1566" s="236">
        <f>((AX584*600)/100000)*'MONTHLY DATA'!BV390</f>
        <v>12285188.363368759</v>
      </c>
      <c r="AY1566" s="236">
        <f>((AY584*600)/100000)*'MONTHLY DATA'!BW390</f>
        <v>5835512.3553374773</v>
      </c>
      <c r="AZ1566" s="236">
        <f>((AZ584*600)/100000)*'MONTHLY DATA'!BX390</f>
        <v>12904478.502582544</v>
      </c>
      <c r="BA1566" s="236">
        <f>((BA584*600)/100000)*'MONTHLY DATA'!BY390</f>
        <v>6049516.5435607284</v>
      </c>
      <c r="BB1566" s="236">
        <f>((BB584*600)/100000)*'MONTHLY DATA'!BZ390</f>
        <v>12904478.502582544</v>
      </c>
      <c r="BC1566" s="236">
        <f>((BC584*600)/100000)*'MONTHLY DATA'!CA390</f>
        <v>6049516.5435607284</v>
      </c>
      <c r="BD1566" s="236">
        <f>((BD584*600)/100000)*'MONTHLY DATA'!CB390</f>
        <v>12904478.502582544</v>
      </c>
      <c r="BE1566" s="236">
        <f>((BE584*600)/100000)*'MONTHLY DATA'!CC390</f>
        <v>6049516.5435607284</v>
      </c>
      <c r="BF1566" s="236">
        <f>((BF584*600)/100000)*'MONTHLY DATA'!CD390</f>
        <v>12904478.502582544</v>
      </c>
      <c r="BG1566" s="236">
        <f>((BG584*600)/100000)*'MONTHLY DATA'!CE390</f>
        <v>6049516.5435607284</v>
      </c>
      <c r="BH1566" s="236">
        <f>((BH584*600)/100000)*'MONTHLY DATA'!CF390</f>
        <v>12904478.502582544</v>
      </c>
      <c r="BI1566" s="236">
        <f>((BI584*600)/100000)*'MONTHLY DATA'!CG390</f>
        <v>6049516.5435607284</v>
      </c>
      <c r="BJ1566" s="236">
        <f>((BJ584*600)/100000)*'MONTHLY DATA'!CH390</f>
        <v>12904478.502582544</v>
      </c>
      <c r="BK1566" s="236">
        <f>((BK584*600)/100000)*'MONTHLY DATA'!CI390</f>
        <v>5944609.3518320508</v>
      </c>
      <c r="BL1566" s="236">
        <f>((BL584*600)/100000)*'MONTHLY DATA'!CJ390</f>
        <v>13606411.20782423</v>
      </c>
      <c r="BM1566" s="236">
        <f>((BM584*600)/100000)*'MONTHLY DATA'!CK390</f>
        <v>6865324.247701494</v>
      </c>
      <c r="BN1566" s="236">
        <f>((BN584*600)/100000)*'MONTHLY DATA'!CL390</f>
        <v>13606411.20782423</v>
      </c>
      <c r="BO1566" s="236">
        <f>((BO584*600)/100000)*'MONTHLY DATA'!CM390</f>
        <v>6865324.247701494</v>
      </c>
      <c r="BP1566" s="236">
        <f>((BP584*600)/100000)*'MONTHLY DATA'!CN390</f>
        <v>13606411.20782423</v>
      </c>
      <c r="BQ1566" s="236">
        <f>((BQ584*600)/100000)*'MONTHLY DATA'!CO390</f>
        <v>6865324.247701494</v>
      </c>
      <c r="BR1566" s="236">
        <f>((BR584*600)/100000)*'MONTHLY DATA'!CP390</f>
        <v>13606411.20782423</v>
      </c>
      <c r="BS1566" s="236">
        <f>((BS584*600)/100000)*'MONTHLY DATA'!CQ390</f>
        <v>6865324.247701494</v>
      </c>
      <c r="BT1566" s="236">
        <f>((BT584*600)/100000)*'MONTHLY DATA'!CR390</f>
        <v>13606411.20782423</v>
      </c>
      <c r="BU1566" s="236">
        <f>((BU584*600)/100000)*'MONTHLY DATA'!CS390</f>
        <v>6865324.247701494</v>
      </c>
      <c r="BV1566" s="236">
        <f>((BV584*600)/100000)*'MONTHLY DATA'!CT390</f>
        <v>13606411.20782423</v>
      </c>
      <c r="BW1566" s="224">
        <f t="shared" si="1126"/>
        <v>349721808.5138194</v>
      </c>
    </row>
    <row r="1567" spans="1:75" x14ac:dyDescent="0.25">
      <c r="BW1567" s="224">
        <f t="shared" si="1126"/>
        <v>0</v>
      </c>
    </row>
    <row r="1568" spans="1:75" x14ac:dyDescent="0.25">
      <c r="A1568" s="172" t="s">
        <v>1141</v>
      </c>
      <c r="O1568" s="249">
        <f>SUM(O1555:O1566)</f>
        <v>76531030.305809528</v>
      </c>
      <c r="P1568" s="249">
        <f t="shared" ref="P1568:BV1568" si="1127">SUM(P1555:P1566)</f>
        <v>25346454.016127091</v>
      </c>
      <c r="Q1568" s="249">
        <f t="shared" si="1127"/>
        <v>39244459.178108692</v>
      </c>
      <c r="R1568" s="249">
        <f t="shared" si="1127"/>
        <v>23522787.344267696</v>
      </c>
      <c r="S1568" s="249">
        <f t="shared" si="1127"/>
        <v>76712547.952913582</v>
      </c>
      <c r="T1568" s="249">
        <f t="shared" si="1127"/>
        <v>86714615.183552325</v>
      </c>
      <c r="U1568" s="249">
        <f t="shared" si="1127"/>
        <v>65005390.919088148</v>
      </c>
      <c r="V1568" s="249">
        <f t="shared" si="1127"/>
        <v>20736933.657291092</v>
      </c>
      <c r="W1568" s="249">
        <f t="shared" si="1127"/>
        <v>61117737.386129119</v>
      </c>
      <c r="X1568" s="249">
        <f t="shared" si="1127"/>
        <v>57705133.300613716</v>
      </c>
      <c r="Y1568" s="249">
        <f t="shared" si="1127"/>
        <v>71133136.583077565</v>
      </c>
      <c r="Z1568" s="249">
        <f t="shared" si="1127"/>
        <v>124115014.50650072</v>
      </c>
      <c r="AA1568" s="249">
        <f t="shared" si="1127"/>
        <v>70571714.92392911</v>
      </c>
      <c r="AB1568" s="249">
        <f t="shared" si="1127"/>
        <v>39657842.676190473</v>
      </c>
      <c r="AC1568" s="249">
        <f t="shared" si="1127"/>
        <v>64834786.59816055</v>
      </c>
      <c r="AD1568" s="249">
        <f t="shared" si="1127"/>
        <v>34848151.415892571</v>
      </c>
      <c r="AE1568" s="249">
        <f t="shared" si="1127"/>
        <v>100318924.60159393</v>
      </c>
      <c r="AF1568" s="249">
        <f t="shared" si="1127"/>
        <v>104434675.19916418</v>
      </c>
      <c r="AG1568" s="249">
        <f t="shared" si="1127"/>
        <v>85778297.497259095</v>
      </c>
      <c r="AH1568" s="249">
        <f t="shared" si="1127"/>
        <v>30650804.024600793</v>
      </c>
      <c r="AI1568" s="249">
        <f t="shared" si="1127"/>
        <v>82463689.04223372</v>
      </c>
      <c r="AJ1568" s="249">
        <f t="shared" si="1127"/>
        <v>72464346.023271158</v>
      </c>
      <c r="AK1568" s="249">
        <f t="shared" si="1127"/>
        <v>93142649.550128415</v>
      </c>
      <c r="AL1568" s="249">
        <f t="shared" si="1127"/>
        <v>146037212.81942829</v>
      </c>
      <c r="AM1568" s="249">
        <f t="shared" si="1127"/>
        <v>67293843.079189554</v>
      </c>
      <c r="AN1568" s="249">
        <f t="shared" si="1127"/>
        <v>61755774.702363774</v>
      </c>
      <c r="AO1568" s="249">
        <f t="shared" si="1127"/>
        <v>76708166.996551931</v>
      </c>
      <c r="AP1568" s="249">
        <f t="shared" si="1127"/>
        <v>55390436.362628549</v>
      </c>
      <c r="AQ1568" s="249">
        <f t="shared" si="1127"/>
        <v>114200334.73200434</v>
      </c>
      <c r="AR1568" s="249">
        <f t="shared" si="1127"/>
        <v>129694420.04210156</v>
      </c>
      <c r="AS1568" s="249">
        <f t="shared" si="1127"/>
        <v>98915415.129730076</v>
      </c>
      <c r="AT1568" s="249">
        <f t="shared" si="1127"/>
        <v>50646319.13793806</v>
      </c>
      <c r="AU1568" s="249">
        <f t="shared" si="1127"/>
        <v>95496688.930492952</v>
      </c>
      <c r="AV1568" s="249">
        <f t="shared" si="1127"/>
        <v>95137354.952321589</v>
      </c>
      <c r="AW1568" s="249">
        <f t="shared" si="1127"/>
        <v>106892804.60031359</v>
      </c>
      <c r="AX1568" s="249">
        <f t="shared" si="1127"/>
        <v>173655794.38311693</v>
      </c>
      <c r="AY1568" s="249">
        <f t="shared" si="1127"/>
        <v>68297705.59864375</v>
      </c>
      <c r="AZ1568" s="249">
        <f t="shared" si="1127"/>
        <v>60884162.496068671</v>
      </c>
      <c r="BA1568" s="249">
        <f t="shared" si="1127"/>
        <v>75918010.535119712</v>
      </c>
      <c r="BB1568" s="249">
        <f t="shared" si="1127"/>
        <v>56613070.704849929</v>
      </c>
      <c r="BC1568" s="249">
        <f t="shared" si="1127"/>
        <v>120647092.78636402</v>
      </c>
      <c r="BD1568" s="249">
        <f t="shared" si="1127"/>
        <v>136292626.24242601</v>
      </c>
      <c r="BE1568" s="249">
        <f t="shared" si="1127"/>
        <v>103581723.49306045</v>
      </c>
      <c r="BF1568" s="249">
        <f t="shared" si="1127"/>
        <v>51711912.955755502</v>
      </c>
      <c r="BG1568" s="249">
        <f t="shared" si="1127"/>
        <v>99898110.210667774</v>
      </c>
      <c r="BH1568" s="249">
        <f t="shared" si="1127"/>
        <v>99970411.282222211</v>
      </c>
      <c r="BI1568" s="249">
        <f t="shared" si="1127"/>
        <v>111861711.4035286</v>
      </c>
      <c r="BJ1568" s="249">
        <f t="shared" si="1127"/>
        <v>184145127.86180046</v>
      </c>
      <c r="BK1568" s="249">
        <f t="shared" si="1127"/>
        <v>63743138.060952291</v>
      </c>
      <c r="BL1568" s="249">
        <f t="shared" si="1127"/>
        <v>69510617.794881552</v>
      </c>
      <c r="BM1568" s="249">
        <f t="shared" si="1127"/>
        <v>87099167.809249505</v>
      </c>
      <c r="BN1568" s="249">
        <f t="shared" si="1127"/>
        <v>62006972.055421226</v>
      </c>
      <c r="BO1568" s="249">
        <f t="shared" si="1127"/>
        <v>129671903.6984314</v>
      </c>
      <c r="BP1568" s="249">
        <f t="shared" si="1127"/>
        <v>144774533.45517433</v>
      </c>
      <c r="BQ1568" s="249">
        <f t="shared" si="1127"/>
        <v>113153785.68171076</v>
      </c>
      <c r="BR1568" s="249">
        <f t="shared" si="1127"/>
        <v>57101834.887496509</v>
      </c>
      <c r="BS1568" s="249">
        <f t="shared" si="1127"/>
        <v>108156265.88394408</v>
      </c>
      <c r="BT1568" s="249">
        <f t="shared" si="1127"/>
        <v>106998640.19507428</v>
      </c>
      <c r="BU1568" s="249">
        <f t="shared" si="1127"/>
        <v>121035429.47492129</v>
      </c>
      <c r="BV1568" s="249">
        <f t="shared" si="1127"/>
        <v>195257289.3887772</v>
      </c>
      <c r="BW1568" s="224">
        <f t="shared" si="1126"/>
        <v>5207206931.7106256</v>
      </c>
    </row>
    <row r="1569" spans="1:75" x14ac:dyDescent="0.25">
      <c r="A1569" s="180" t="s">
        <v>56</v>
      </c>
      <c r="O1569" s="249">
        <v>0</v>
      </c>
      <c r="P1569" s="249">
        <f>O1569</f>
        <v>0</v>
      </c>
      <c r="Q1569" s="249">
        <f t="shared" ref="Q1569:BV1569" si="1128">P1569</f>
        <v>0</v>
      </c>
      <c r="R1569" s="249">
        <f t="shared" si="1128"/>
        <v>0</v>
      </c>
      <c r="S1569" s="249">
        <f t="shared" si="1128"/>
        <v>0</v>
      </c>
      <c r="T1569" s="249">
        <f t="shared" si="1128"/>
        <v>0</v>
      </c>
      <c r="U1569" s="249">
        <f t="shared" si="1128"/>
        <v>0</v>
      </c>
      <c r="V1569" s="249">
        <f t="shared" si="1128"/>
        <v>0</v>
      </c>
      <c r="W1569" s="249">
        <f t="shared" si="1128"/>
        <v>0</v>
      </c>
      <c r="X1569" s="249">
        <f t="shared" si="1128"/>
        <v>0</v>
      </c>
      <c r="Y1569" s="249">
        <f t="shared" si="1128"/>
        <v>0</v>
      </c>
      <c r="Z1569" s="249">
        <f t="shared" si="1128"/>
        <v>0</v>
      </c>
      <c r="AA1569" s="249">
        <f t="shared" si="1128"/>
        <v>0</v>
      </c>
      <c r="AB1569" s="249">
        <f t="shared" si="1128"/>
        <v>0</v>
      </c>
      <c r="AC1569" s="249">
        <f t="shared" si="1128"/>
        <v>0</v>
      </c>
      <c r="AD1569" s="249">
        <f t="shared" si="1128"/>
        <v>0</v>
      </c>
      <c r="AE1569" s="249">
        <f t="shared" si="1128"/>
        <v>0</v>
      </c>
      <c r="AF1569" s="249">
        <f t="shared" si="1128"/>
        <v>0</v>
      </c>
      <c r="AG1569" s="249">
        <f t="shared" si="1128"/>
        <v>0</v>
      </c>
      <c r="AH1569" s="249">
        <f t="shared" si="1128"/>
        <v>0</v>
      </c>
      <c r="AI1569" s="249">
        <f t="shared" si="1128"/>
        <v>0</v>
      </c>
      <c r="AJ1569" s="249">
        <f t="shared" si="1128"/>
        <v>0</v>
      </c>
      <c r="AK1569" s="249">
        <f t="shared" si="1128"/>
        <v>0</v>
      </c>
      <c r="AL1569" s="249">
        <f t="shared" si="1128"/>
        <v>0</v>
      </c>
      <c r="AM1569" s="249">
        <f t="shared" si="1128"/>
        <v>0</v>
      </c>
      <c r="AN1569" s="249">
        <f t="shared" si="1128"/>
        <v>0</v>
      </c>
      <c r="AO1569" s="249">
        <f t="shared" si="1128"/>
        <v>0</v>
      </c>
      <c r="AP1569" s="249">
        <f t="shared" si="1128"/>
        <v>0</v>
      </c>
      <c r="AQ1569" s="249">
        <f t="shared" si="1128"/>
        <v>0</v>
      </c>
      <c r="AR1569" s="249">
        <f t="shared" si="1128"/>
        <v>0</v>
      </c>
      <c r="AS1569" s="249">
        <f t="shared" si="1128"/>
        <v>0</v>
      </c>
      <c r="AT1569" s="249">
        <f t="shared" si="1128"/>
        <v>0</v>
      </c>
      <c r="AU1569" s="249">
        <f t="shared" si="1128"/>
        <v>0</v>
      </c>
      <c r="AV1569" s="249">
        <f t="shared" si="1128"/>
        <v>0</v>
      </c>
      <c r="AW1569" s="249">
        <f t="shared" si="1128"/>
        <v>0</v>
      </c>
      <c r="AX1569" s="249">
        <f t="shared" si="1128"/>
        <v>0</v>
      </c>
      <c r="AY1569" s="249">
        <f t="shared" si="1128"/>
        <v>0</v>
      </c>
      <c r="AZ1569" s="249">
        <f t="shared" si="1128"/>
        <v>0</v>
      </c>
      <c r="BA1569" s="249">
        <f t="shared" si="1128"/>
        <v>0</v>
      </c>
      <c r="BB1569" s="249">
        <f t="shared" si="1128"/>
        <v>0</v>
      </c>
      <c r="BC1569" s="249">
        <f t="shared" si="1128"/>
        <v>0</v>
      </c>
      <c r="BD1569" s="249">
        <f t="shared" si="1128"/>
        <v>0</v>
      </c>
      <c r="BE1569" s="249">
        <f t="shared" si="1128"/>
        <v>0</v>
      </c>
      <c r="BF1569" s="249">
        <f t="shared" si="1128"/>
        <v>0</v>
      </c>
      <c r="BG1569" s="249">
        <f t="shared" si="1128"/>
        <v>0</v>
      </c>
      <c r="BH1569" s="249">
        <f t="shared" si="1128"/>
        <v>0</v>
      </c>
      <c r="BI1569" s="249">
        <f t="shared" si="1128"/>
        <v>0</v>
      </c>
      <c r="BJ1569" s="249">
        <f t="shared" si="1128"/>
        <v>0</v>
      </c>
      <c r="BK1569" s="249">
        <f t="shared" si="1128"/>
        <v>0</v>
      </c>
      <c r="BL1569" s="249">
        <f t="shared" si="1128"/>
        <v>0</v>
      </c>
      <c r="BM1569" s="249">
        <f t="shared" si="1128"/>
        <v>0</v>
      </c>
      <c r="BN1569" s="249">
        <f t="shared" si="1128"/>
        <v>0</v>
      </c>
      <c r="BO1569" s="249">
        <f t="shared" si="1128"/>
        <v>0</v>
      </c>
      <c r="BP1569" s="249">
        <f t="shared" si="1128"/>
        <v>0</v>
      </c>
      <c r="BQ1569" s="249">
        <f t="shared" si="1128"/>
        <v>0</v>
      </c>
      <c r="BR1569" s="249">
        <f t="shared" si="1128"/>
        <v>0</v>
      </c>
      <c r="BS1569" s="249">
        <f t="shared" si="1128"/>
        <v>0</v>
      </c>
      <c r="BT1569" s="249">
        <f t="shared" si="1128"/>
        <v>0</v>
      </c>
      <c r="BU1569" s="249">
        <f t="shared" si="1128"/>
        <v>0</v>
      </c>
      <c r="BV1569" s="249">
        <f t="shared" si="1128"/>
        <v>0</v>
      </c>
      <c r="BW1569" s="224">
        <f t="shared" si="1126"/>
        <v>0</v>
      </c>
    </row>
    <row r="1570" spans="1:75" x14ac:dyDescent="0.25">
      <c r="A1570" s="180" t="s">
        <v>61</v>
      </c>
      <c r="O1570" s="249">
        <f>SFP!C106</f>
        <v>47000000</v>
      </c>
      <c r="P1570" s="249">
        <f>O1568</f>
        <v>76531030.305809528</v>
      </c>
      <c r="Q1570" s="249">
        <f t="shared" ref="Q1570:BV1570" si="1129">P1568</f>
        <v>25346454.016127091</v>
      </c>
      <c r="R1570" s="249">
        <f t="shared" si="1129"/>
        <v>39244459.178108692</v>
      </c>
      <c r="S1570" s="249">
        <f t="shared" si="1129"/>
        <v>23522787.344267696</v>
      </c>
      <c r="T1570" s="249">
        <f t="shared" si="1129"/>
        <v>76712547.952913582</v>
      </c>
      <c r="U1570" s="249">
        <f t="shared" si="1129"/>
        <v>86714615.183552325</v>
      </c>
      <c r="V1570" s="249">
        <f t="shared" si="1129"/>
        <v>65005390.919088148</v>
      </c>
      <c r="W1570" s="249">
        <f t="shared" si="1129"/>
        <v>20736933.657291092</v>
      </c>
      <c r="X1570" s="249">
        <f t="shared" si="1129"/>
        <v>61117737.386129119</v>
      </c>
      <c r="Y1570" s="249">
        <f t="shared" si="1129"/>
        <v>57705133.300613716</v>
      </c>
      <c r="Z1570" s="249">
        <f t="shared" si="1129"/>
        <v>71133136.583077565</v>
      </c>
      <c r="AA1570" s="249">
        <f t="shared" si="1129"/>
        <v>124115014.50650072</v>
      </c>
      <c r="AB1570" s="249">
        <f t="shared" si="1129"/>
        <v>70571714.92392911</v>
      </c>
      <c r="AC1570" s="249">
        <f t="shared" si="1129"/>
        <v>39657842.676190473</v>
      </c>
      <c r="AD1570" s="249">
        <f t="shared" si="1129"/>
        <v>64834786.59816055</v>
      </c>
      <c r="AE1570" s="249">
        <f t="shared" si="1129"/>
        <v>34848151.415892571</v>
      </c>
      <c r="AF1570" s="249">
        <f t="shared" si="1129"/>
        <v>100318924.60159393</v>
      </c>
      <c r="AG1570" s="249">
        <f t="shared" si="1129"/>
        <v>104434675.19916418</v>
      </c>
      <c r="AH1570" s="249">
        <f t="shared" si="1129"/>
        <v>85778297.497259095</v>
      </c>
      <c r="AI1570" s="249">
        <f t="shared" si="1129"/>
        <v>30650804.024600793</v>
      </c>
      <c r="AJ1570" s="249">
        <f t="shared" si="1129"/>
        <v>82463689.04223372</v>
      </c>
      <c r="AK1570" s="249">
        <f t="shared" si="1129"/>
        <v>72464346.023271158</v>
      </c>
      <c r="AL1570" s="249">
        <f t="shared" si="1129"/>
        <v>93142649.550128415</v>
      </c>
      <c r="AM1570" s="249">
        <f t="shared" si="1129"/>
        <v>146037212.81942829</v>
      </c>
      <c r="AN1570" s="249">
        <f t="shared" si="1129"/>
        <v>67293843.079189554</v>
      </c>
      <c r="AO1570" s="249">
        <f t="shared" si="1129"/>
        <v>61755774.702363774</v>
      </c>
      <c r="AP1570" s="249">
        <f t="shared" si="1129"/>
        <v>76708166.996551931</v>
      </c>
      <c r="AQ1570" s="249">
        <f t="shared" si="1129"/>
        <v>55390436.362628549</v>
      </c>
      <c r="AR1570" s="249">
        <f t="shared" si="1129"/>
        <v>114200334.73200434</v>
      </c>
      <c r="AS1570" s="249">
        <f t="shared" si="1129"/>
        <v>129694420.04210156</v>
      </c>
      <c r="AT1570" s="249">
        <f t="shared" si="1129"/>
        <v>98915415.129730076</v>
      </c>
      <c r="AU1570" s="249">
        <f t="shared" si="1129"/>
        <v>50646319.13793806</v>
      </c>
      <c r="AV1570" s="249">
        <f t="shared" si="1129"/>
        <v>95496688.930492952</v>
      </c>
      <c r="AW1570" s="249">
        <f t="shared" si="1129"/>
        <v>95137354.952321589</v>
      </c>
      <c r="AX1570" s="249">
        <f t="shared" si="1129"/>
        <v>106892804.60031359</v>
      </c>
      <c r="AY1570" s="249">
        <f t="shared" si="1129"/>
        <v>173655794.38311693</v>
      </c>
      <c r="AZ1570" s="249">
        <f t="shared" si="1129"/>
        <v>68297705.59864375</v>
      </c>
      <c r="BA1570" s="249">
        <f t="shared" si="1129"/>
        <v>60884162.496068671</v>
      </c>
      <c r="BB1570" s="249">
        <f t="shared" si="1129"/>
        <v>75918010.535119712</v>
      </c>
      <c r="BC1570" s="249">
        <f t="shared" si="1129"/>
        <v>56613070.704849929</v>
      </c>
      <c r="BD1570" s="249">
        <f t="shared" si="1129"/>
        <v>120647092.78636402</v>
      </c>
      <c r="BE1570" s="249">
        <f t="shared" si="1129"/>
        <v>136292626.24242601</v>
      </c>
      <c r="BF1570" s="249">
        <f t="shared" si="1129"/>
        <v>103581723.49306045</v>
      </c>
      <c r="BG1570" s="249">
        <f t="shared" si="1129"/>
        <v>51711912.955755502</v>
      </c>
      <c r="BH1570" s="249">
        <f t="shared" si="1129"/>
        <v>99898110.210667774</v>
      </c>
      <c r="BI1570" s="249">
        <f t="shared" si="1129"/>
        <v>99970411.282222211</v>
      </c>
      <c r="BJ1570" s="249">
        <f t="shared" si="1129"/>
        <v>111861711.4035286</v>
      </c>
      <c r="BK1570" s="249">
        <f t="shared" si="1129"/>
        <v>184145127.86180046</v>
      </c>
      <c r="BL1570" s="249">
        <f t="shared" si="1129"/>
        <v>63743138.060952291</v>
      </c>
      <c r="BM1570" s="249">
        <f t="shared" si="1129"/>
        <v>69510617.794881552</v>
      </c>
      <c r="BN1570" s="249">
        <f t="shared" si="1129"/>
        <v>87099167.809249505</v>
      </c>
      <c r="BO1570" s="249">
        <f t="shared" si="1129"/>
        <v>62006972.055421226</v>
      </c>
      <c r="BP1570" s="249">
        <f t="shared" si="1129"/>
        <v>129671903.6984314</v>
      </c>
      <c r="BQ1570" s="249">
        <f t="shared" si="1129"/>
        <v>144774533.45517433</v>
      </c>
      <c r="BR1570" s="249">
        <f t="shared" si="1129"/>
        <v>113153785.68171076</v>
      </c>
      <c r="BS1570" s="249">
        <f t="shared" si="1129"/>
        <v>57101834.887496509</v>
      </c>
      <c r="BT1570" s="249">
        <f t="shared" si="1129"/>
        <v>108156265.88394408</v>
      </c>
      <c r="BU1570" s="249">
        <f t="shared" si="1129"/>
        <v>106998640.19507428</v>
      </c>
      <c r="BV1570" s="249">
        <f t="shared" si="1129"/>
        <v>121035429.47492129</v>
      </c>
      <c r="BW1570" s="224">
        <f t="shared" si="1126"/>
        <v>5058949642.3218489</v>
      </c>
    </row>
    <row r="1571" spans="1:75" x14ac:dyDescent="0.25">
      <c r="A1571" s="172" t="s">
        <v>1140</v>
      </c>
      <c r="O1571" s="249">
        <f>O1569+O1570</f>
        <v>47000000</v>
      </c>
      <c r="P1571" s="249">
        <f t="shared" ref="P1571:BV1571" si="1130">P1569+P1570</f>
        <v>76531030.305809528</v>
      </c>
      <c r="Q1571" s="249">
        <f t="shared" si="1130"/>
        <v>25346454.016127091</v>
      </c>
      <c r="R1571" s="249">
        <f t="shared" si="1130"/>
        <v>39244459.178108692</v>
      </c>
      <c r="S1571" s="249">
        <f t="shared" si="1130"/>
        <v>23522787.344267696</v>
      </c>
      <c r="T1571" s="249">
        <f t="shared" si="1130"/>
        <v>76712547.952913582</v>
      </c>
      <c r="U1571" s="249">
        <f t="shared" si="1130"/>
        <v>86714615.183552325</v>
      </c>
      <c r="V1571" s="249">
        <f t="shared" si="1130"/>
        <v>65005390.919088148</v>
      </c>
      <c r="W1571" s="249">
        <f t="shared" si="1130"/>
        <v>20736933.657291092</v>
      </c>
      <c r="X1571" s="249">
        <f t="shared" si="1130"/>
        <v>61117737.386129119</v>
      </c>
      <c r="Y1571" s="249">
        <f t="shared" si="1130"/>
        <v>57705133.300613716</v>
      </c>
      <c r="Z1571" s="249">
        <f t="shared" si="1130"/>
        <v>71133136.583077565</v>
      </c>
      <c r="AA1571" s="249">
        <f t="shared" si="1130"/>
        <v>124115014.50650072</v>
      </c>
      <c r="AB1571" s="249">
        <f t="shared" si="1130"/>
        <v>70571714.92392911</v>
      </c>
      <c r="AC1571" s="249">
        <f t="shared" si="1130"/>
        <v>39657842.676190473</v>
      </c>
      <c r="AD1571" s="249">
        <f t="shared" si="1130"/>
        <v>64834786.59816055</v>
      </c>
      <c r="AE1571" s="249">
        <f t="shared" si="1130"/>
        <v>34848151.415892571</v>
      </c>
      <c r="AF1571" s="249">
        <f t="shared" si="1130"/>
        <v>100318924.60159393</v>
      </c>
      <c r="AG1571" s="249">
        <f t="shared" si="1130"/>
        <v>104434675.19916418</v>
      </c>
      <c r="AH1571" s="249">
        <f t="shared" si="1130"/>
        <v>85778297.497259095</v>
      </c>
      <c r="AI1571" s="249">
        <f t="shared" si="1130"/>
        <v>30650804.024600793</v>
      </c>
      <c r="AJ1571" s="249">
        <f t="shared" si="1130"/>
        <v>82463689.04223372</v>
      </c>
      <c r="AK1571" s="249">
        <f t="shared" si="1130"/>
        <v>72464346.023271158</v>
      </c>
      <c r="AL1571" s="249">
        <f t="shared" si="1130"/>
        <v>93142649.550128415</v>
      </c>
      <c r="AM1571" s="249">
        <f t="shared" si="1130"/>
        <v>146037212.81942829</v>
      </c>
      <c r="AN1571" s="249">
        <f t="shared" si="1130"/>
        <v>67293843.079189554</v>
      </c>
      <c r="AO1571" s="249">
        <f t="shared" si="1130"/>
        <v>61755774.702363774</v>
      </c>
      <c r="AP1571" s="249">
        <f t="shared" si="1130"/>
        <v>76708166.996551931</v>
      </c>
      <c r="AQ1571" s="249">
        <f t="shared" si="1130"/>
        <v>55390436.362628549</v>
      </c>
      <c r="AR1571" s="249">
        <f t="shared" si="1130"/>
        <v>114200334.73200434</v>
      </c>
      <c r="AS1571" s="249">
        <f t="shared" si="1130"/>
        <v>129694420.04210156</v>
      </c>
      <c r="AT1571" s="249">
        <f t="shared" si="1130"/>
        <v>98915415.129730076</v>
      </c>
      <c r="AU1571" s="249">
        <f t="shared" si="1130"/>
        <v>50646319.13793806</v>
      </c>
      <c r="AV1571" s="249">
        <f t="shared" si="1130"/>
        <v>95496688.930492952</v>
      </c>
      <c r="AW1571" s="249">
        <f t="shared" si="1130"/>
        <v>95137354.952321589</v>
      </c>
      <c r="AX1571" s="249">
        <f t="shared" si="1130"/>
        <v>106892804.60031359</v>
      </c>
      <c r="AY1571" s="249">
        <f t="shared" si="1130"/>
        <v>173655794.38311693</v>
      </c>
      <c r="AZ1571" s="249">
        <f t="shared" si="1130"/>
        <v>68297705.59864375</v>
      </c>
      <c r="BA1571" s="249">
        <f t="shared" si="1130"/>
        <v>60884162.496068671</v>
      </c>
      <c r="BB1571" s="249">
        <f t="shared" si="1130"/>
        <v>75918010.535119712</v>
      </c>
      <c r="BC1571" s="249">
        <f t="shared" si="1130"/>
        <v>56613070.704849929</v>
      </c>
      <c r="BD1571" s="249">
        <f t="shared" si="1130"/>
        <v>120647092.78636402</v>
      </c>
      <c r="BE1571" s="249">
        <f t="shared" si="1130"/>
        <v>136292626.24242601</v>
      </c>
      <c r="BF1571" s="249">
        <f t="shared" si="1130"/>
        <v>103581723.49306045</v>
      </c>
      <c r="BG1571" s="249">
        <f t="shared" si="1130"/>
        <v>51711912.955755502</v>
      </c>
      <c r="BH1571" s="249">
        <f t="shared" si="1130"/>
        <v>99898110.210667774</v>
      </c>
      <c r="BI1571" s="249">
        <f t="shared" si="1130"/>
        <v>99970411.282222211</v>
      </c>
      <c r="BJ1571" s="249">
        <f t="shared" si="1130"/>
        <v>111861711.4035286</v>
      </c>
      <c r="BK1571" s="249">
        <f t="shared" si="1130"/>
        <v>184145127.86180046</v>
      </c>
      <c r="BL1571" s="249">
        <f t="shared" si="1130"/>
        <v>63743138.060952291</v>
      </c>
      <c r="BM1571" s="249">
        <f t="shared" si="1130"/>
        <v>69510617.794881552</v>
      </c>
      <c r="BN1571" s="249">
        <f t="shared" si="1130"/>
        <v>87099167.809249505</v>
      </c>
      <c r="BO1571" s="249">
        <f t="shared" si="1130"/>
        <v>62006972.055421226</v>
      </c>
      <c r="BP1571" s="249">
        <f t="shared" si="1130"/>
        <v>129671903.6984314</v>
      </c>
      <c r="BQ1571" s="249">
        <f t="shared" si="1130"/>
        <v>144774533.45517433</v>
      </c>
      <c r="BR1571" s="249">
        <f t="shared" si="1130"/>
        <v>113153785.68171076</v>
      </c>
      <c r="BS1571" s="249">
        <f t="shared" si="1130"/>
        <v>57101834.887496509</v>
      </c>
      <c r="BT1571" s="249">
        <f t="shared" si="1130"/>
        <v>108156265.88394408</v>
      </c>
      <c r="BU1571" s="249">
        <f t="shared" si="1130"/>
        <v>106998640.19507428</v>
      </c>
      <c r="BV1571" s="249">
        <f t="shared" si="1130"/>
        <v>121035429.47492129</v>
      </c>
      <c r="BW1571" s="224">
        <f t="shared" si="1126"/>
        <v>5058949642.3218489</v>
      </c>
    </row>
    <row r="1572" spans="1:75" x14ac:dyDescent="0.25">
      <c r="BW1572" s="224">
        <f t="shared" si="1126"/>
        <v>0</v>
      </c>
    </row>
    <row r="1573" spans="1:75" x14ac:dyDescent="0.25">
      <c r="BW1573" s="224">
        <f t="shared" si="1126"/>
        <v>0</v>
      </c>
    </row>
    <row r="1574" spans="1:75" x14ac:dyDescent="0.25">
      <c r="BW1574" s="224">
        <f t="shared" si="1126"/>
        <v>0</v>
      </c>
    </row>
    <row r="1575" spans="1:75" x14ac:dyDescent="0.25">
      <c r="BW1575" s="224">
        <f t="shared" si="1126"/>
        <v>0</v>
      </c>
    </row>
    <row r="1576" spans="1:75" x14ac:dyDescent="0.25">
      <c r="BW1576" s="224">
        <f t="shared" si="1126"/>
        <v>0</v>
      </c>
    </row>
    <row r="1577" spans="1:75" ht="16.5" thickBot="1" x14ac:dyDescent="0.3">
      <c r="BW1577" s="224">
        <f t="shared" si="729"/>
        <v>0</v>
      </c>
    </row>
    <row r="1578" spans="1:75" ht="16.5" thickBot="1" x14ac:dyDescent="0.3">
      <c r="A1578" s="323" t="s">
        <v>692</v>
      </c>
      <c r="BW1578" s="785">
        <f t="shared" si="729"/>
        <v>0</v>
      </c>
    </row>
    <row r="1579" spans="1:75" ht="16.5" thickBot="1" x14ac:dyDescent="0.3">
      <c r="A1579" s="172"/>
      <c r="BW1579" s="785">
        <f t="shared" si="729"/>
        <v>0</v>
      </c>
    </row>
    <row r="1580" spans="1:75" ht="16.5" thickBot="1" x14ac:dyDescent="0.3">
      <c r="A1580" s="389" t="s">
        <v>738</v>
      </c>
      <c r="BW1580" s="785">
        <f t="shared" si="729"/>
        <v>0</v>
      </c>
    </row>
    <row r="1581" spans="1:75" ht="16.5" thickBot="1" x14ac:dyDescent="0.3">
      <c r="BW1581" s="785">
        <f t="shared" si="729"/>
        <v>0</v>
      </c>
    </row>
    <row r="1582" spans="1:75" ht="16.5" thickBot="1" x14ac:dyDescent="0.3">
      <c r="A1582" s="180" t="s">
        <v>739</v>
      </c>
      <c r="O1582" s="251">
        <f t="shared" ref="O1582:AT1582" si="1131">(O527+O537)*355/100000</f>
        <v>0</v>
      </c>
      <c r="P1582" s="251">
        <f t="shared" si="1131"/>
        <v>223.74849500000016</v>
      </c>
      <c r="Q1582" s="251">
        <f t="shared" si="1131"/>
        <v>839.0757137999999</v>
      </c>
      <c r="R1582" s="251">
        <f t="shared" si="1131"/>
        <v>816.04983080000034</v>
      </c>
      <c r="S1582" s="251">
        <f t="shared" si="1131"/>
        <v>2809.8476319600004</v>
      </c>
      <c r="T1582" s="251">
        <f t="shared" si="1131"/>
        <v>4157.2640405759994</v>
      </c>
      <c r="U1582" s="251">
        <f t="shared" si="1131"/>
        <v>2326.6290278880006</v>
      </c>
      <c r="V1582" s="251">
        <f t="shared" si="1131"/>
        <v>458.00265360000014</v>
      </c>
      <c r="W1582" s="251">
        <f t="shared" si="1131"/>
        <v>2305.3368748080006</v>
      </c>
      <c r="X1582" s="251">
        <f t="shared" si="1131"/>
        <v>2286.3592274399994</v>
      </c>
      <c r="Y1582" s="251">
        <f t="shared" si="1131"/>
        <v>2788.3604645999999</v>
      </c>
      <c r="Z1582" s="251">
        <f t="shared" si="1131"/>
        <v>5631.6471318479998</v>
      </c>
      <c r="AA1582" s="251">
        <f t="shared" si="1131"/>
        <v>702.2083094799998</v>
      </c>
      <c r="AB1582" s="251">
        <f t="shared" si="1131"/>
        <v>481.41520002499971</v>
      </c>
      <c r="AC1582" s="251">
        <f t="shared" si="1131"/>
        <v>1427.7549554750001</v>
      </c>
      <c r="AD1582" s="251">
        <f t="shared" si="1131"/>
        <v>790.13356424999995</v>
      </c>
      <c r="AE1582" s="251">
        <f t="shared" si="1131"/>
        <v>2738.6246681749999</v>
      </c>
      <c r="AF1582" s="251">
        <f t="shared" si="1131"/>
        <v>3835.6415732499986</v>
      </c>
      <c r="AG1582" s="251">
        <f t="shared" si="1131"/>
        <v>2240.5489915500002</v>
      </c>
      <c r="AH1582" s="251">
        <f t="shared" si="1131"/>
        <v>429.73124524999986</v>
      </c>
      <c r="AI1582" s="251">
        <f t="shared" si="1131"/>
        <v>2197.9359275499992</v>
      </c>
      <c r="AJ1582" s="251">
        <f t="shared" si="1131"/>
        <v>2178.2161017749995</v>
      </c>
      <c r="AK1582" s="251">
        <f t="shared" si="1131"/>
        <v>2637.2198678000004</v>
      </c>
      <c r="AL1582" s="251">
        <f t="shared" si="1131"/>
        <v>5331.9832759999999</v>
      </c>
      <c r="AM1582" s="251">
        <f t="shared" si="1131"/>
        <v>310.2364596000001</v>
      </c>
      <c r="AN1582" s="251">
        <f t="shared" si="1131"/>
        <v>722.51299313999971</v>
      </c>
      <c r="AO1582" s="251">
        <f t="shared" si="1131"/>
        <v>1381.74179058</v>
      </c>
      <c r="AP1582" s="251">
        <f t="shared" si="1131"/>
        <v>762.48813023999992</v>
      </c>
      <c r="AQ1582" s="251">
        <f t="shared" si="1131"/>
        <v>2671.30196514</v>
      </c>
      <c r="AR1582" s="251">
        <f t="shared" si="1131"/>
        <v>3854.4342487199997</v>
      </c>
      <c r="AS1582" s="251">
        <f t="shared" si="1131"/>
        <v>2153.04413346</v>
      </c>
      <c r="AT1582" s="251">
        <f t="shared" si="1131"/>
        <v>379.47238649999997</v>
      </c>
      <c r="AU1582" s="251">
        <f t="shared" ref="AU1582:BV1582" si="1132">(AU527+AU537)*355/100000</f>
        <v>2156.8218247799996</v>
      </c>
      <c r="AV1582" s="251">
        <f t="shared" si="1132"/>
        <v>2131.8423818400001</v>
      </c>
      <c r="AW1582" s="251">
        <f t="shared" si="1132"/>
        <v>2596.4963693999998</v>
      </c>
      <c r="AX1582" s="251">
        <f t="shared" si="1132"/>
        <v>5282.9632870200003</v>
      </c>
      <c r="AY1582" s="251">
        <f t="shared" si="1132"/>
        <v>0</v>
      </c>
      <c r="AZ1582" s="251">
        <f t="shared" si="1132"/>
        <v>217.40876772000004</v>
      </c>
      <c r="BA1582" s="251">
        <f t="shared" si="1132"/>
        <v>721.73791382999968</v>
      </c>
      <c r="BB1582" s="251">
        <f t="shared" si="1132"/>
        <v>497.3070021539998</v>
      </c>
      <c r="BC1582" s="251">
        <f t="shared" si="1132"/>
        <v>2004.1735482340002</v>
      </c>
      <c r="BD1582" s="251">
        <f t="shared" si="1132"/>
        <v>3204.8135660399998</v>
      </c>
      <c r="BE1582" s="251">
        <f t="shared" si="1132"/>
        <v>1559.5174458079996</v>
      </c>
      <c r="BF1582" s="251">
        <f t="shared" si="1132"/>
        <v>181.41536756200006</v>
      </c>
      <c r="BG1582" s="251">
        <f t="shared" si="1132"/>
        <v>1662.71946826</v>
      </c>
      <c r="BH1582" s="251">
        <f t="shared" si="1132"/>
        <v>1625.6874881959998</v>
      </c>
      <c r="BI1582" s="251">
        <f t="shared" si="1132"/>
        <v>2022.4745468580002</v>
      </c>
      <c r="BJ1582" s="251">
        <f t="shared" si="1132"/>
        <v>4200.4980053979998</v>
      </c>
      <c r="BK1582" s="251">
        <f t="shared" si="1132"/>
        <v>585.0746849200001</v>
      </c>
      <c r="BL1582" s="251">
        <f t="shared" si="1132"/>
        <v>541.33023450000053</v>
      </c>
      <c r="BM1582" s="251">
        <f t="shared" si="1132"/>
        <v>1167.8409922800001</v>
      </c>
      <c r="BN1582" s="251">
        <f t="shared" si="1132"/>
        <v>651.63248187999989</v>
      </c>
      <c r="BO1582" s="251">
        <f t="shared" si="1132"/>
        <v>2252.1216443600001</v>
      </c>
      <c r="BP1582" s="251">
        <f t="shared" si="1132"/>
        <v>3376.1734775200002</v>
      </c>
      <c r="BQ1582" s="251">
        <f t="shared" si="1132"/>
        <v>1849.04028816</v>
      </c>
      <c r="BR1582" s="251">
        <f t="shared" si="1132"/>
        <v>324.77384876000013</v>
      </c>
      <c r="BS1582" s="251">
        <f t="shared" si="1132"/>
        <v>1844.0912899600003</v>
      </c>
      <c r="BT1582" s="251">
        <f t="shared" si="1132"/>
        <v>1826.0925315199997</v>
      </c>
      <c r="BU1582" s="251">
        <f t="shared" si="1132"/>
        <v>2237.3113880000005</v>
      </c>
      <c r="BV1582" s="251">
        <f t="shared" si="1132"/>
        <v>4556.3906388399992</v>
      </c>
      <c r="BW1582" s="405">
        <f t="shared" si="729"/>
        <v>113146.71736407999</v>
      </c>
    </row>
    <row r="1583" spans="1:75" ht="16.5" thickBot="1" x14ac:dyDescent="0.3">
      <c r="A1583" s="170" t="s">
        <v>740</v>
      </c>
      <c r="O1583" s="258">
        <f>'MONTHLY DATA'!AM354*'MONTHLY DATA'!AM361</f>
        <v>4200</v>
      </c>
      <c r="P1583" s="258">
        <f>'MONTHLY DATA'!AN354*'MONTHLY DATA'!AN361</f>
        <v>4200</v>
      </c>
      <c r="Q1583" s="258">
        <f>'MONTHLY DATA'!AO354*'MONTHLY DATA'!AO361</f>
        <v>4200</v>
      </c>
      <c r="R1583" s="258">
        <f>'MONTHLY DATA'!AP354*'MONTHLY DATA'!AP361</f>
        <v>4200</v>
      </c>
      <c r="S1583" s="258">
        <f>'MONTHLY DATA'!AQ354*'MONTHLY DATA'!AQ361</f>
        <v>4200</v>
      </c>
      <c r="T1583" s="258">
        <f>'MONTHLY DATA'!AR354*'MONTHLY DATA'!AR361</f>
        <v>4200</v>
      </c>
      <c r="U1583" s="258">
        <f>'MONTHLY DATA'!AS354*'MONTHLY DATA'!AS361</f>
        <v>4200</v>
      </c>
      <c r="V1583" s="258">
        <f>'MONTHLY DATA'!AT354*'MONTHLY DATA'!AT361</f>
        <v>4200</v>
      </c>
      <c r="W1583" s="258">
        <f>'MONTHLY DATA'!AU354*'MONTHLY DATA'!AU361</f>
        <v>4200</v>
      </c>
      <c r="X1583" s="258">
        <f>'MONTHLY DATA'!AV354*'MONTHLY DATA'!AV361</f>
        <v>4200</v>
      </c>
      <c r="Y1583" s="258">
        <f>'MONTHLY DATA'!AW354*'MONTHLY DATA'!AW361</f>
        <v>4200</v>
      </c>
      <c r="Z1583" s="258">
        <f>'MONTHLY DATA'!AX354*'MONTHLY DATA'!AX361</f>
        <v>4200</v>
      </c>
      <c r="AA1583" s="258">
        <f>'MONTHLY DATA'!AY354*'MONTHLY DATA'!AY361</f>
        <v>4620</v>
      </c>
      <c r="AB1583" s="258">
        <f>'MONTHLY DATA'!AZ354*'MONTHLY DATA'!AZ361</f>
        <v>4620</v>
      </c>
      <c r="AC1583" s="258">
        <f>'MONTHLY DATA'!BA354*'MONTHLY DATA'!BA361</f>
        <v>4620</v>
      </c>
      <c r="AD1583" s="258">
        <f>'MONTHLY DATA'!BB354*'MONTHLY DATA'!BB361</f>
        <v>4620</v>
      </c>
      <c r="AE1583" s="258">
        <f>'MONTHLY DATA'!BC354*'MONTHLY DATA'!BC361</f>
        <v>4620</v>
      </c>
      <c r="AF1583" s="258">
        <f>'MONTHLY DATA'!BD354*'MONTHLY DATA'!BD361</f>
        <v>4620</v>
      </c>
      <c r="AG1583" s="258">
        <f>'MONTHLY DATA'!BE354*'MONTHLY DATA'!BE361</f>
        <v>4620</v>
      </c>
      <c r="AH1583" s="258">
        <f>'MONTHLY DATA'!BF354*'MONTHLY DATA'!BF361</f>
        <v>4620</v>
      </c>
      <c r="AI1583" s="258">
        <f>'MONTHLY DATA'!BG354*'MONTHLY DATA'!BG361</f>
        <v>4620</v>
      </c>
      <c r="AJ1583" s="258">
        <f>'MONTHLY DATA'!BH354*'MONTHLY DATA'!BH361</f>
        <v>4620</v>
      </c>
      <c r="AK1583" s="258">
        <f>'MONTHLY DATA'!BI354*'MONTHLY DATA'!BI361</f>
        <v>4620</v>
      </c>
      <c r="AL1583" s="258">
        <f>'MONTHLY DATA'!BJ354*'MONTHLY DATA'!BJ361</f>
        <v>4620</v>
      </c>
      <c r="AM1583" s="258">
        <f>'MONTHLY DATA'!BK354*'MONTHLY DATA'!BK361</f>
        <v>5760</v>
      </c>
      <c r="AN1583" s="258">
        <f>'MONTHLY DATA'!BL354*'MONTHLY DATA'!BL361</f>
        <v>5760</v>
      </c>
      <c r="AO1583" s="258">
        <f>'MONTHLY DATA'!BM354*'MONTHLY DATA'!BM361</f>
        <v>5760</v>
      </c>
      <c r="AP1583" s="258">
        <f>'MONTHLY DATA'!BN354*'MONTHLY DATA'!BN361</f>
        <v>5760</v>
      </c>
      <c r="AQ1583" s="258">
        <f>'MONTHLY DATA'!BO354*'MONTHLY DATA'!BO361</f>
        <v>5760</v>
      </c>
      <c r="AR1583" s="258">
        <f>'MONTHLY DATA'!BP354*'MONTHLY DATA'!BP361</f>
        <v>5760</v>
      </c>
      <c r="AS1583" s="258">
        <f>'MONTHLY DATA'!BQ354*'MONTHLY DATA'!BQ361</f>
        <v>5760</v>
      </c>
      <c r="AT1583" s="258">
        <f>'MONTHLY DATA'!BR354*'MONTHLY DATA'!BR361</f>
        <v>5760</v>
      </c>
      <c r="AU1583" s="258">
        <f>'MONTHLY DATA'!BS354*'MONTHLY DATA'!BS361</f>
        <v>5760</v>
      </c>
      <c r="AV1583" s="258">
        <f>'MONTHLY DATA'!BT354*'MONTHLY DATA'!BT361</f>
        <v>5760</v>
      </c>
      <c r="AW1583" s="258">
        <f>'MONTHLY DATA'!BU354*'MONTHLY DATA'!BU361</f>
        <v>5760</v>
      </c>
      <c r="AX1583" s="258">
        <f>'MONTHLY DATA'!BV354*'MONTHLY DATA'!BV361</f>
        <v>5760</v>
      </c>
      <c r="AY1583" s="258">
        <f>'MONTHLY DATA'!BW354*'MONTHLY DATA'!BW361</f>
        <v>6240</v>
      </c>
      <c r="AZ1583" s="258">
        <f>'MONTHLY DATA'!BX354*'MONTHLY DATA'!BX361</f>
        <v>6240</v>
      </c>
      <c r="BA1583" s="258">
        <f>'MONTHLY DATA'!BY354*'MONTHLY DATA'!BY361</f>
        <v>6240</v>
      </c>
      <c r="BB1583" s="258">
        <f>'MONTHLY DATA'!BZ354*'MONTHLY DATA'!BZ361</f>
        <v>6240</v>
      </c>
      <c r="BC1583" s="258">
        <f>'MONTHLY DATA'!CA354*'MONTHLY DATA'!CA361</f>
        <v>6240</v>
      </c>
      <c r="BD1583" s="258">
        <f>'MONTHLY DATA'!CB354*'MONTHLY DATA'!CB361</f>
        <v>6240</v>
      </c>
      <c r="BE1583" s="258">
        <f>'MONTHLY DATA'!CC354*'MONTHLY DATA'!CC361</f>
        <v>6240</v>
      </c>
      <c r="BF1583" s="258">
        <f>'MONTHLY DATA'!CD354*'MONTHLY DATA'!CD361</f>
        <v>6240</v>
      </c>
      <c r="BG1583" s="258">
        <f>'MONTHLY DATA'!CE354*'MONTHLY DATA'!CE361</f>
        <v>6240</v>
      </c>
      <c r="BH1583" s="258">
        <f>'MONTHLY DATA'!CF354*'MONTHLY DATA'!CF361</f>
        <v>6240</v>
      </c>
      <c r="BI1583" s="258">
        <f>'MONTHLY DATA'!CG354*'MONTHLY DATA'!CG361</f>
        <v>6240</v>
      </c>
      <c r="BJ1583" s="258">
        <f>'MONTHLY DATA'!CH354*'MONTHLY DATA'!CH361</f>
        <v>6240</v>
      </c>
      <c r="BK1583" s="258">
        <f>'MONTHLY DATA'!CI354*'MONTHLY DATA'!CI361</f>
        <v>7560</v>
      </c>
      <c r="BL1583" s="258">
        <f>'MONTHLY DATA'!CJ354*'MONTHLY DATA'!CJ361</f>
        <v>7560</v>
      </c>
      <c r="BM1583" s="258">
        <f>'MONTHLY DATA'!CK354*'MONTHLY DATA'!CK361</f>
        <v>7560</v>
      </c>
      <c r="BN1583" s="258">
        <f>'MONTHLY DATA'!CL354*'MONTHLY DATA'!CL361</f>
        <v>7560</v>
      </c>
      <c r="BO1583" s="258">
        <f>'MONTHLY DATA'!CM354*'MONTHLY DATA'!CM361</f>
        <v>7560</v>
      </c>
      <c r="BP1583" s="258">
        <f>'MONTHLY DATA'!CN354*'MONTHLY DATA'!CN361</f>
        <v>7560</v>
      </c>
      <c r="BQ1583" s="258">
        <f>'MONTHLY DATA'!CO354*'MONTHLY DATA'!CO361</f>
        <v>7560</v>
      </c>
      <c r="BR1583" s="258">
        <f>'MONTHLY DATA'!CP354*'MONTHLY DATA'!CP361</f>
        <v>7560</v>
      </c>
      <c r="BS1583" s="258">
        <f>'MONTHLY DATA'!CQ354*'MONTHLY DATA'!CQ361</f>
        <v>7560</v>
      </c>
      <c r="BT1583" s="258">
        <f>'MONTHLY DATA'!CR354*'MONTHLY DATA'!CR361</f>
        <v>7560</v>
      </c>
      <c r="BU1583" s="258">
        <f>'MONTHLY DATA'!CS354*'MONTHLY DATA'!CS361</f>
        <v>7560</v>
      </c>
      <c r="BV1583" s="258">
        <f>'MONTHLY DATA'!CT354*'MONTHLY DATA'!CT361</f>
        <v>7560</v>
      </c>
      <c r="BW1583" s="405">
        <f t="shared" ref="BW1583:BW1585" si="1133">SUM(C1583:BV1583)</f>
        <v>340560</v>
      </c>
    </row>
    <row r="1584" spans="1:75" ht="16.5" thickBot="1" x14ac:dyDescent="0.3">
      <c r="A1584" s="180" t="s">
        <v>741</v>
      </c>
      <c r="O1584" s="180">
        <f>IF(O1582&gt;O1583,O1582-O1583,0)</f>
        <v>0</v>
      </c>
      <c r="P1584" s="180">
        <f t="shared" ref="P1584:BV1584" si="1134">IF(P1582&gt;P1583,P1582-P1583,0)</f>
        <v>0</v>
      </c>
      <c r="Q1584" s="180">
        <f t="shared" si="1134"/>
        <v>0</v>
      </c>
      <c r="R1584" s="180">
        <f t="shared" si="1134"/>
        <v>0</v>
      </c>
      <c r="S1584" s="180">
        <f t="shared" si="1134"/>
        <v>0</v>
      </c>
      <c r="T1584" s="180">
        <f t="shared" si="1134"/>
        <v>0</v>
      </c>
      <c r="U1584" s="180">
        <f t="shared" si="1134"/>
        <v>0</v>
      </c>
      <c r="V1584" s="180">
        <f t="shared" si="1134"/>
        <v>0</v>
      </c>
      <c r="W1584" s="180">
        <f t="shared" si="1134"/>
        <v>0</v>
      </c>
      <c r="X1584" s="180">
        <f t="shared" si="1134"/>
        <v>0</v>
      </c>
      <c r="Y1584" s="180">
        <f t="shared" si="1134"/>
        <v>0</v>
      </c>
      <c r="Z1584" s="258">
        <f t="shared" si="1134"/>
        <v>1431.6471318479998</v>
      </c>
      <c r="AA1584" s="180">
        <f t="shared" si="1134"/>
        <v>0</v>
      </c>
      <c r="AB1584" s="180">
        <f t="shared" si="1134"/>
        <v>0</v>
      </c>
      <c r="AC1584" s="180">
        <f t="shared" si="1134"/>
        <v>0</v>
      </c>
      <c r="AD1584" s="180">
        <f t="shared" si="1134"/>
        <v>0</v>
      </c>
      <c r="AE1584" s="180">
        <f t="shared" si="1134"/>
        <v>0</v>
      </c>
      <c r="AF1584" s="180">
        <f t="shared" si="1134"/>
        <v>0</v>
      </c>
      <c r="AG1584" s="180">
        <f t="shared" si="1134"/>
        <v>0</v>
      </c>
      <c r="AH1584" s="180">
        <f t="shared" si="1134"/>
        <v>0</v>
      </c>
      <c r="AI1584" s="180">
        <f t="shared" si="1134"/>
        <v>0</v>
      </c>
      <c r="AJ1584" s="180">
        <f t="shared" si="1134"/>
        <v>0</v>
      </c>
      <c r="AK1584" s="180">
        <f t="shared" si="1134"/>
        <v>0</v>
      </c>
      <c r="AL1584" s="258">
        <f t="shared" si="1134"/>
        <v>711.98327599999993</v>
      </c>
      <c r="AM1584" s="180">
        <f t="shared" si="1134"/>
        <v>0</v>
      </c>
      <c r="AN1584" s="180">
        <f t="shared" si="1134"/>
        <v>0</v>
      </c>
      <c r="AO1584" s="180">
        <f t="shared" si="1134"/>
        <v>0</v>
      </c>
      <c r="AP1584" s="180">
        <f t="shared" si="1134"/>
        <v>0</v>
      </c>
      <c r="AQ1584" s="180">
        <f t="shared" si="1134"/>
        <v>0</v>
      </c>
      <c r="AR1584" s="180">
        <f t="shared" si="1134"/>
        <v>0</v>
      </c>
      <c r="AS1584" s="180">
        <f t="shared" si="1134"/>
        <v>0</v>
      </c>
      <c r="AT1584" s="180">
        <f t="shared" si="1134"/>
        <v>0</v>
      </c>
      <c r="AU1584" s="180">
        <f t="shared" si="1134"/>
        <v>0</v>
      </c>
      <c r="AV1584" s="180">
        <f t="shared" si="1134"/>
        <v>0</v>
      </c>
      <c r="AW1584" s="180">
        <f t="shared" si="1134"/>
        <v>0</v>
      </c>
      <c r="AX1584" s="180">
        <f t="shared" si="1134"/>
        <v>0</v>
      </c>
      <c r="AY1584" s="180">
        <f t="shared" si="1134"/>
        <v>0</v>
      </c>
      <c r="AZ1584" s="180">
        <f t="shared" si="1134"/>
        <v>0</v>
      </c>
      <c r="BA1584" s="180">
        <f t="shared" si="1134"/>
        <v>0</v>
      </c>
      <c r="BB1584" s="180">
        <f t="shared" si="1134"/>
        <v>0</v>
      </c>
      <c r="BC1584" s="180">
        <f t="shared" si="1134"/>
        <v>0</v>
      </c>
      <c r="BD1584" s="180">
        <f t="shared" si="1134"/>
        <v>0</v>
      </c>
      <c r="BE1584" s="180">
        <f t="shared" si="1134"/>
        <v>0</v>
      </c>
      <c r="BF1584" s="180">
        <f t="shared" si="1134"/>
        <v>0</v>
      </c>
      <c r="BG1584" s="180">
        <f t="shared" si="1134"/>
        <v>0</v>
      </c>
      <c r="BH1584" s="180">
        <f t="shared" si="1134"/>
        <v>0</v>
      </c>
      <c r="BI1584" s="180">
        <f t="shared" si="1134"/>
        <v>0</v>
      </c>
      <c r="BJ1584" s="180">
        <f t="shared" si="1134"/>
        <v>0</v>
      </c>
      <c r="BK1584" s="180">
        <f t="shared" si="1134"/>
        <v>0</v>
      </c>
      <c r="BL1584" s="180">
        <f t="shared" si="1134"/>
        <v>0</v>
      </c>
      <c r="BM1584" s="180">
        <f t="shared" si="1134"/>
        <v>0</v>
      </c>
      <c r="BN1584" s="180">
        <f t="shared" si="1134"/>
        <v>0</v>
      </c>
      <c r="BO1584" s="180">
        <f t="shared" si="1134"/>
        <v>0</v>
      </c>
      <c r="BP1584" s="180">
        <f t="shared" si="1134"/>
        <v>0</v>
      </c>
      <c r="BQ1584" s="180">
        <f t="shared" si="1134"/>
        <v>0</v>
      </c>
      <c r="BR1584" s="180">
        <f t="shared" si="1134"/>
        <v>0</v>
      </c>
      <c r="BS1584" s="180">
        <f t="shared" si="1134"/>
        <v>0</v>
      </c>
      <c r="BT1584" s="180">
        <f t="shared" si="1134"/>
        <v>0</v>
      </c>
      <c r="BU1584" s="180">
        <f t="shared" si="1134"/>
        <v>0</v>
      </c>
      <c r="BV1584" s="180">
        <f t="shared" si="1134"/>
        <v>0</v>
      </c>
      <c r="BW1584" s="405">
        <f t="shared" si="1133"/>
        <v>2143.6304078479998</v>
      </c>
    </row>
    <row r="1585" spans="1:75" ht="16.5" thickBot="1" x14ac:dyDescent="0.3">
      <c r="A1585" s="180" t="s">
        <v>742</v>
      </c>
      <c r="O1585" s="180">
        <f>IF('MONTHLY DATA'!AM358="Fracción",O1584/'MONTHLY DATA'!AM356,ROUNDUP(O1584/'MONTHLY DATA'!AM356,0))</f>
        <v>0</v>
      </c>
      <c r="P1585" s="180">
        <f>IF('MONTHLY DATA'!AN358="Fracción",P1584/'MONTHLY DATA'!AN356,ROUNDUP(P1584/'MONTHLY DATA'!AN356,0))</f>
        <v>0</v>
      </c>
      <c r="Q1585" s="180">
        <f>IF('MONTHLY DATA'!AO358="Fracción",Q1584/'MONTHLY DATA'!AO356,ROUNDUP(Q1584/'MONTHLY DATA'!AO356,0))</f>
        <v>0</v>
      </c>
      <c r="R1585" s="180">
        <f>IF('MONTHLY DATA'!AP358="Fracción",R1584/'MONTHLY DATA'!AP356,ROUNDUP(R1584/'MONTHLY DATA'!AP356,0))</f>
        <v>0</v>
      </c>
      <c r="S1585" s="180">
        <f>IF('MONTHLY DATA'!AQ358="Fracción",S1584/'MONTHLY DATA'!AQ356,ROUNDUP(S1584/'MONTHLY DATA'!AQ356,0))</f>
        <v>0</v>
      </c>
      <c r="T1585" s="180">
        <f>IF('MONTHLY DATA'!AR358="Fracción",T1584/'MONTHLY DATA'!AR356,ROUNDUP(T1584/'MONTHLY DATA'!AR356,0))</f>
        <v>0</v>
      </c>
      <c r="U1585" s="180">
        <f>IF('MONTHLY DATA'!AS358="Fracción",U1584/'MONTHLY DATA'!AS356,ROUNDUP(U1584/'MONTHLY DATA'!AS356,0))</f>
        <v>0</v>
      </c>
      <c r="V1585" s="180">
        <f>IF('MONTHLY DATA'!AT358="Fracción",V1584/'MONTHLY DATA'!AT356,ROUNDUP(V1584/'MONTHLY DATA'!AT356,0))</f>
        <v>0</v>
      </c>
      <c r="W1585" s="180">
        <f>IF('MONTHLY DATA'!AU358="Fracción",W1584/'MONTHLY DATA'!AU356,ROUNDUP(W1584/'MONTHLY DATA'!AU356,0))</f>
        <v>0</v>
      </c>
      <c r="X1585" s="180">
        <f>IF('MONTHLY DATA'!AV358="Fracción",X1584/'MONTHLY DATA'!AV356,ROUNDUP(X1584/'MONTHLY DATA'!AV356,0))</f>
        <v>0</v>
      </c>
      <c r="Y1585" s="180">
        <f>IF('MONTHLY DATA'!AW358="Fracción",Y1584/'MONTHLY DATA'!AW356,ROUNDUP(Y1584/'MONTHLY DATA'!AW356,0))</f>
        <v>0</v>
      </c>
      <c r="Z1585" s="363">
        <f>IF('MONTHLY DATA'!AX358="Fracción",Z1584/'MONTHLY DATA'!AX356,ROUNDUP(Z1584/'MONTHLY DATA'!AX356,0))</f>
        <v>6.5074869629454541</v>
      </c>
      <c r="AA1585" s="180">
        <f>IF('MONTHLY DATA'!AY358="Fracción",AA1584/'MONTHLY DATA'!AY356,ROUNDUP(AA1584/'MONTHLY DATA'!AY356,0))</f>
        <v>0</v>
      </c>
      <c r="AB1585" s="180">
        <f>IF('MONTHLY DATA'!AZ358="Fracción",AB1584/'MONTHLY DATA'!AZ356,ROUNDUP(AB1584/'MONTHLY DATA'!AZ356,0))</f>
        <v>0</v>
      </c>
      <c r="AC1585" s="180">
        <f>IF('MONTHLY DATA'!BA358="Fracción",AC1584/'MONTHLY DATA'!BA356,ROUNDUP(AC1584/'MONTHLY DATA'!BA356,0))</f>
        <v>0</v>
      </c>
      <c r="AD1585" s="180">
        <f>IF('MONTHLY DATA'!BB358="Fracción",AD1584/'MONTHLY DATA'!BB356,ROUNDUP(AD1584/'MONTHLY DATA'!BB356,0))</f>
        <v>0</v>
      </c>
      <c r="AE1585" s="180">
        <f>IF('MONTHLY DATA'!BC358="Fracción",AE1584/'MONTHLY DATA'!BC356,ROUNDUP(AE1584/'MONTHLY DATA'!BC356,0))</f>
        <v>0</v>
      </c>
      <c r="AF1585" s="180">
        <f>IF('MONTHLY DATA'!BD358="Fracción",AF1584/'MONTHLY DATA'!BD356,ROUNDUP(AF1584/'MONTHLY DATA'!BD356,0))</f>
        <v>0</v>
      </c>
      <c r="AG1585" s="180">
        <f>IF('MONTHLY DATA'!BE358="Fracción",AG1584/'MONTHLY DATA'!BE356,ROUNDUP(AG1584/'MONTHLY DATA'!BE356,0))</f>
        <v>0</v>
      </c>
      <c r="AH1585" s="180">
        <f>IF('MONTHLY DATA'!BF358="Fracción",AH1584/'MONTHLY DATA'!BF356,ROUNDUP(AH1584/'MONTHLY DATA'!BF356,0))</f>
        <v>0</v>
      </c>
      <c r="AI1585" s="180">
        <f>IF('MONTHLY DATA'!BG358="Fracción",AI1584/'MONTHLY DATA'!BG356,ROUNDUP(AI1584/'MONTHLY DATA'!BG356,0))</f>
        <v>0</v>
      </c>
      <c r="AJ1585" s="180">
        <f>IF('MONTHLY DATA'!BH358="Fracción",AJ1584/'MONTHLY DATA'!BH356,ROUNDUP(AJ1584/'MONTHLY DATA'!BH356,0))</f>
        <v>0</v>
      </c>
      <c r="AK1585" s="180">
        <f>IF('MONTHLY DATA'!BI358="Fracción",AK1584/'MONTHLY DATA'!BI356,ROUNDUP(AK1584/'MONTHLY DATA'!BI356,0))</f>
        <v>0</v>
      </c>
      <c r="AL1585" s="180">
        <f>IF('MONTHLY DATA'!BJ358="Fracción",AL1584/'MONTHLY DATA'!BJ356,ROUNDUP(AL1584/'MONTHLY DATA'!BJ356,0))</f>
        <v>3</v>
      </c>
      <c r="AM1585" s="180">
        <f>IF('MONTHLY DATA'!BK358="Fracción",AM1584/'MONTHLY DATA'!BK356,ROUNDUP(AM1584/'MONTHLY DATA'!BK356,0))</f>
        <v>0</v>
      </c>
      <c r="AN1585" s="180">
        <f>IF('MONTHLY DATA'!BL358="Fracción",AN1584/'MONTHLY DATA'!BL356,ROUNDUP(AN1584/'MONTHLY DATA'!BL356,0))</f>
        <v>0</v>
      </c>
      <c r="AO1585" s="180">
        <f>IF('MONTHLY DATA'!BM358="Fracción",AO1584/'MONTHLY DATA'!BM356,ROUNDUP(AO1584/'MONTHLY DATA'!BM356,0))</f>
        <v>0</v>
      </c>
      <c r="AP1585" s="180">
        <f>IF('MONTHLY DATA'!BN358="Fracción",AP1584/'MONTHLY DATA'!BN356,ROUNDUP(AP1584/'MONTHLY DATA'!BN356,0))</f>
        <v>0</v>
      </c>
      <c r="AQ1585" s="180">
        <f>IF('MONTHLY DATA'!BO358="Fracción",AQ1584/'MONTHLY DATA'!BO356,ROUNDUP(AQ1584/'MONTHLY DATA'!BO356,0))</f>
        <v>0</v>
      </c>
      <c r="AR1585" s="180">
        <f>IF('MONTHLY DATA'!BP358="Fracción",AR1584/'MONTHLY DATA'!BP356,ROUNDUP(AR1584/'MONTHLY DATA'!BP356,0))</f>
        <v>0</v>
      </c>
      <c r="AS1585" s="180">
        <f>IF('MONTHLY DATA'!BQ358="Fracción",AS1584/'MONTHLY DATA'!BQ356,ROUNDUP(AS1584/'MONTHLY DATA'!BQ356,0))</f>
        <v>0</v>
      </c>
      <c r="AT1585" s="180">
        <f>IF('MONTHLY DATA'!BR358="Fracción",AT1584/'MONTHLY DATA'!BR356,ROUNDUP(AT1584/'MONTHLY DATA'!BR356,0))</f>
        <v>0</v>
      </c>
      <c r="AU1585" s="180">
        <f>IF('MONTHLY DATA'!BS358="Fracción",AU1584/'MONTHLY DATA'!BS356,ROUNDUP(AU1584/'MONTHLY DATA'!BS356,0))</f>
        <v>0</v>
      </c>
      <c r="AV1585" s="180">
        <f>IF('MONTHLY DATA'!BT358="Fracción",AV1584/'MONTHLY DATA'!BT356,ROUNDUP(AV1584/'MONTHLY DATA'!BT356,0))</f>
        <v>0</v>
      </c>
      <c r="AW1585" s="180">
        <f>IF('MONTHLY DATA'!BU358="Fracción",AW1584/'MONTHLY DATA'!BU356,ROUNDUP(AW1584/'MONTHLY DATA'!BU356,0))</f>
        <v>0</v>
      </c>
      <c r="AX1585" s="180">
        <f>IF('MONTHLY DATA'!BV358="Fracción",AX1584/'MONTHLY DATA'!BV356,ROUNDUP(AX1584/'MONTHLY DATA'!BV356,0))</f>
        <v>0</v>
      </c>
      <c r="AY1585" s="180">
        <f>IF('MONTHLY DATA'!BW358="Fracción",AY1584/'MONTHLY DATA'!BW356,ROUNDUP(AY1584/'MONTHLY DATA'!BW356,0))</f>
        <v>0</v>
      </c>
      <c r="AZ1585" s="180">
        <f>IF('MONTHLY DATA'!BX358="Fracción",AZ1584/'MONTHLY DATA'!BX356,ROUNDUP(AZ1584/'MONTHLY DATA'!BX356,0))</f>
        <v>0</v>
      </c>
      <c r="BA1585" s="180">
        <f>IF('MONTHLY DATA'!BY358="Fracción",BA1584/'MONTHLY DATA'!BY356,ROUNDUP(BA1584/'MONTHLY DATA'!BY356,0))</f>
        <v>0</v>
      </c>
      <c r="BB1585" s="180">
        <f>IF('MONTHLY DATA'!BZ358="Fracción",BB1584/'MONTHLY DATA'!BZ356,ROUNDUP(BB1584/'MONTHLY DATA'!BZ356,0))</f>
        <v>0</v>
      </c>
      <c r="BC1585" s="180">
        <f>IF('MONTHLY DATA'!CA358="Fracción",BC1584/'MONTHLY DATA'!CA356,ROUNDUP(BC1584/'MONTHLY DATA'!CA356,0))</f>
        <v>0</v>
      </c>
      <c r="BD1585" s="180">
        <f>IF('MONTHLY DATA'!CB358="Fracción",BD1584/'MONTHLY DATA'!CB356,ROUNDUP(BD1584/'MONTHLY DATA'!CB356,0))</f>
        <v>0</v>
      </c>
      <c r="BE1585" s="180">
        <f>IF('MONTHLY DATA'!CC358="Fracción",BE1584/'MONTHLY DATA'!CC356,ROUNDUP(BE1584/'MONTHLY DATA'!CC356,0))</f>
        <v>0</v>
      </c>
      <c r="BF1585" s="180">
        <f>IF('MONTHLY DATA'!CD358="Fracción",BF1584/'MONTHLY DATA'!CD356,ROUNDUP(BF1584/'MONTHLY DATA'!CD356,0))</f>
        <v>0</v>
      </c>
      <c r="BG1585" s="180">
        <f>IF('MONTHLY DATA'!CE358="Fracción",BG1584/'MONTHLY DATA'!CE356,ROUNDUP(BG1584/'MONTHLY DATA'!CE356,0))</f>
        <v>0</v>
      </c>
      <c r="BH1585" s="180">
        <f>IF('MONTHLY DATA'!CF358="Fracción",BH1584/'MONTHLY DATA'!CF356,ROUNDUP(BH1584/'MONTHLY DATA'!CF356,0))</f>
        <v>0</v>
      </c>
      <c r="BI1585" s="180">
        <f>IF('MONTHLY DATA'!CG358="Fracción",BI1584/'MONTHLY DATA'!CG356,ROUNDUP(BI1584/'MONTHLY DATA'!CG356,0))</f>
        <v>0</v>
      </c>
      <c r="BJ1585" s="180">
        <f>IF('MONTHLY DATA'!CH358="Fracción",BJ1584/'MONTHLY DATA'!CH356,ROUNDUP(BJ1584/'MONTHLY DATA'!CH356,0))</f>
        <v>0</v>
      </c>
      <c r="BK1585" s="180">
        <f>IF('MONTHLY DATA'!CI358="Fracción",BK1584/'MONTHLY DATA'!CI356,ROUNDUP(BK1584/'MONTHLY DATA'!CI356,0))</f>
        <v>0</v>
      </c>
      <c r="BL1585" s="180">
        <f>IF('MONTHLY DATA'!CJ358="Fracción",BL1584/'MONTHLY DATA'!CJ356,ROUNDUP(BL1584/'MONTHLY DATA'!CJ356,0))</f>
        <v>0</v>
      </c>
      <c r="BM1585" s="180">
        <f>IF('MONTHLY DATA'!CK358="Fracción",BM1584/'MONTHLY DATA'!CK356,ROUNDUP(BM1584/'MONTHLY DATA'!CK356,0))</f>
        <v>0</v>
      </c>
      <c r="BN1585" s="180">
        <f>IF('MONTHLY DATA'!CL358="Fracción",BN1584/'MONTHLY DATA'!CL356,ROUNDUP(BN1584/'MONTHLY DATA'!CL356,0))</f>
        <v>0</v>
      </c>
      <c r="BO1585" s="180">
        <f>IF('MONTHLY DATA'!CM358="Fracción",BO1584/'MONTHLY DATA'!CM356,ROUNDUP(BO1584/'MONTHLY DATA'!CM356,0))</f>
        <v>0</v>
      </c>
      <c r="BP1585" s="180">
        <f>IF('MONTHLY DATA'!CN358="Fracción",BP1584/'MONTHLY DATA'!CN356,ROUNDUP(BP1584/'MONTHLY DATA'!CN356,0))</f>
        <v>0</v>
      </c>
      <c r="BQ1585" s="180">
        <f>IF('MONTHLY DATA'!CO358="Fracción",BQ1584/'MONTHLY DATA'!CO356,ROUNDUP(BQ1584/'MONTHLY DATA'!CO356,0))</f>
        <v>0</v>
      </c>
      <c r="BR1585" s="180">
        <f>IF('MONTHLY DATA'!CP358="Fracción",BR1584/'MONTHLY DATA'!CP356,ROUNDUP(BR1584/'MONTHLY DATA'!CP356,0))</f>
        <v>0</v>
      </c>
      <c r="BS1585" s="180">
        <f>IF('MONTHLY DATA'!CQ358="Fracción",BS1584/'MONTHLY DATA'!CQ356,ROUNDUP(BS1584/'MONTHLY DATA'!CQ356,0))</f>
        <v>0</v>
      </c>
      <c r="BT1585" s="180">
        <f>IF('MONTHLY DATA'!CR358="Fracción",BT1584/'MONTHLY DATA'!CR356,ROUNDUP(BT1584/'MONTHLY DATA'!CR356,0))</f>
        <v>0</v>
      </c>
      <c r="BU1585" s="180">
        <f>IF('MONTHLY DATA'!CS358="Fracción",BU1584/'MONTHLY DATA'!CS356,ROUNDUP(BU1584/'MONTHLY DATA'!CS356,0))</f>
        <v>0</v>
      </c>
      <c r="BV1585" s="180">
        <f>IF('MONTHLY DATA'!CT358="Fracción",BV1584/'MONTHLY DATA'!CT356,ROUNDUP(BV1584/'MONTHLY DATA'!CT356,0))</f>
        <v>0</v>
      </c>
      <c r="BW1585" s="405">
        <f t="shared" si="1133"/>
        <v>9.5074869629454533</v>
      </c>
    </row>
    <row r="1586" spans="1:75" ht="16.5" thickBot="1" x14ac:dyDescent="0.3">
      <c r="BW1586" s="785">
        <f t="shared" ref="BW1586:BW1687" si="1135">SUM(C1586:BV1586)</f>
        <v>0</v>
      </c>
    </row>
    <row r="1587" spans="1:75" ht="16.5" thickBot="1" x14ac:dyDescent="0.3">
      <c r="A1587" s="379" t="s">
        <v>746</v>
      </c>
      <c r="BW1587" s="785">
        <f t="shared" si="1135"/>
        <v>0</v>
      </c>
    </row>
    <row r="1588" spans="1:75" ht="16.5" thickBot="1" x14ac:dyDescent="0.3">
      <c r="BW1588" s="785">
        <f t="shared" si="1135"/>
        <v>0</v>
      </c>
    </row>
    <row r="1589" spans="1:75" ht="16.5" thickBot="1" x14ac:dyDescent="0.3">
      <c r="A1589" s="180" t="s">
        <v>739</v>
      </c>
      <c r="O1589" s="251">
        <f t="shared" ref="O1589:AT1589" si="1136">(O550)*355/100000</f>
        <v>4977.8892155520007</v>
      </c>
      <c r="P1589" s="251">
        <f t="shared" si="1136"/>
        <v>1744.9204728479999</v>
      </c>
      <c r="Q1589" s="251">
        <f t="shared" si="1136"/>
        <v>1733.6822247840007</v>
      </c>
      <c r="R1589" s="251">
        <f t="shared" si="1136"/>
        <v>917.84009601599962</v>
      </c>
      <c r="S1589" s="251">
        <f t="shared" si="1136"/>
        <v>3553.16411784</v>
      </c>
      <c r="T1589" s="251">
        <f t="shared" si="1136"/>
        <v>3656.5633422240007</v>
      </c>
      <c r="U1589" s="251">
        <f t="shared" si="1136"/>
        <v>2886.9812589119992</v>
      </c>
      <c r="V1589" s="251">
        <f t="shared" si="1136"/>
        <v>1088.0904780000001</v>
      </c>
      <c r="W1589" s="251">
        <f t="shared" si="1136"/>
        <v>2431.6816945919995</v>
      </c>
      <c r="X1589" s="251">
        <f t="shared" si="1136"/>
        <v>2872.56399096</v>
      </c>
      <c r="Y1589" s="251">
        <f t="shared" si="1136"/>
        <v>2933.064187200001</v>
      </c>
      <c r="Z1589" s="251">
        <f t="shared" si="1136"/>
        <v>6018.5138363519991</v>
      </c>
      <c r="AA1589" s="251">
        <f t="shared" si="1136"/>
        <v>1236.6477412200002</v>
      </c>
      <c r="AB1589" s="251">
        <f t="shared" si="1136"/>
        <v>1732.2452643749994</v>
      </c>
      <c r="AC1589" s="251">
        <f t="shared" si="1136"/>
        <v>1720.4765706250002</v>
      </c>
      <c r="AD1589" s="251">
        <f t="shared" si="1136"/>
        <v>876.98640875000001</v>
      </c>
      <c r="AE1589" s="251">
        <f t="shared" si="1136"/>
        <v>3663.2454881250001</v>
      </c>
      <c r="AF1589" s="251">
        <f t="shared" si="1136"/>
        <v>3736.8557587500013</v>
      </c>
      <c r="AG1589" s="251">
        <f t="shared" si="1136"/>
        <v>2884.7632812500001</v>
      </c>
      <c r="AH1589" s="251">
        <f t="shared" si="1136"/>
        <v>1015.1122937499991</v>
      </c>
      <c r="AI1589" s="251">
        <f t="shared" si="1136"/>
        <v>2461.2211237500005</v>
      </c>
      <c r="AJ1589" s="251">
        <f t="shared" si="1136"/>
        <v>2921.5358231250011</v>
      </c>
      <c r="AK1589" s="251">
        <f t="shared" si="1136"/>
        <v>2964.6651725000002</v>
      </c>
      <c r="AL1589" s="251">
        <f t="shared" si="1136"/>
        <v>6199.2851250000003</v>
      </c>
      <c r="AM1589" s="251">
        <f t="shared" si="1136"/>
        <v>1180.3543389999993</v>
      </c>
      <c r="AN1589" s="251">
        <f t="shared" si="1136"/>
        <v>1793.0965154999999</v>
      </c>
      <c r="AO1589" s="251">
        <f t="shared" si="1136"/>
        <v>1863.2572244999999</v>
      </c>
      <c r="AP1589" s="251">
        <f t="shared" si="1136"/>
        <v>965.4648870000002</v>
      </c>
      <c r="AQ1589" s="251">
        <f t="shared" si="1136"/>
        <v>3877.1230215000005</v>
      </c>
      <c r="AR1589" s="251">
        <f t="shared" si="1136"/>
        <v>3911.249562</v>
      </c>
      <c r="AS1589" s="251">
        <f t="shared" si="1136"/>
        <v>3117.1914194999995</v>
      </c>
      <c r="AT1589" s="251">
        <f t="shared" si="1136"/>
        <v>1106.0247585000006</v>
      </c>
      <c r="AU1589" s="251">
        <f t="shared" ref="AU1589:BV1589" si="1137">(AU550)*355/100000</f>
        <v>2631.1686584999993</v>
      </c>
      <c r="AV1589" s="251">
        <f t="shared" si="1137"/>
        <v>3081.6595050000001</v>
      </c>
      <c r="AW1589" s="251">
        <f t="shared" si="1137"/>
        <v>3157.7307510000001</v>
      </c>
      <c r="AX1589" s="251">
        <f t="shared" si="1137"/>
        <v>6517.4239484999989</v>
      </c>
      <c r="AY1589" s="251">
        <f t="shared" si="1137"/>
        <v>2366.7264701560007</v>
      </c>
      <c r="AZ1589" s="251">
        <f t="shared" si="1137"/>
        <v>1962.6753780640004</v>
      </c>
      <c r="BA1589" s="251">
        <f t="shared" si="1137"/>
        <v>2250.8576652979987</v>
      </c>
      <c r="BB1589" s="251">
        <f t="shared" si="1137"/>
        <v>1131.6400077180001</v>
      </c>
      <c r="BC1589" s="251">
        <f t="shared" si="1137"/>
        <v>4738.4558725259994</v>
      </c>
      <c r="BD1589" s="251">
        <f t="shared" si="1137"/>
        <v>4610.9011245599995</v>
      </c>
      <c r="BE1589" s="251">
        <f t="shared" si="1137"/>
        <v>3787.048485402001</v>
      </c>
      <c r="BF1589" s="251">
        <f t="shared" si="1137"/>
        <v>1214.6552979579997</v>
      </c>
      <c r="BG1589" s="251">
        <f t="shared" si="1137"/>
        <v>3187.2438691199986</v>
      </c>
      <c r="BH1589" s="251">
        <f t="shared" si="1137"/>
        <v>3661.2969853540008</v>
      </c>
      <c r="BI1589" s="251">
        <f t="shared" si="1137"/>
        <v>3791.8510887019993</v>
      </c>
      <c r="BJ1589" s="251">
        <f t="shared" si="1137"/>
        <v>7852.3821210220003</v>
      </c>
      <c r="BK1589" s="251">
        <f t="shared" si="1137"/>
        <v>643.42885787999955</v>
      </c>
      <c r="BL1589" s="251">
        <f t="shared" si="1137"/>
        <v>1953.4510052399999</v>
      </c>
      <c r="BM1589" s="251">
        <f t="shared" si="1137"/>
        <v>2173.5564978000002</v>
      </c>
      <c r="BN1589" s="251">
        <f t="shared" si="1137"/>
        <v>1107.7174652400001</v>
      </c>
      <c r="BO1589" s="251">
        <f t="shared" si="1137"/>
        <v>4543.0113959999999</v>
      </c>
      <c r="BP1589" s="251">
        <f t="shared" si="1137"/>
        <v>4471.3263993600003</v>
      </c>
      <c r="BQ1589" s="251">
        <f t="shared" si="1137"/>
        <v>3648.6032067599999</v>
      </c>
      <c r="BR1589" s="251">
        <f t="shared" si="1137"/>
        <v>1216.9801860000005</v>
      </c>
      <c r="BS1589" s="251">
        <f t="shared" si="1137"/>
        <v>3069.9946366800004</v>
      </c>
      <c r="BT1589" s="251">
        <f t="shared" si="1137"/>
        <v>3544.6410762</v>
      </c>
      <c r="BU1589" s="251">
        <f t="shared" si="1137"/>
        <v>3661.6832044800012</v>
      </c>
      <c r="BV1589" s="251">
        <f t="shared" si="1137"/>
        <v>7559.5524046799992</v>
      </c>
      <c r="BW1589" s="785">
        <f t="shared" si="1135"/>
        <v>177579.42025919998</v>
      </c>
    </row>
    <row r="1590" spans="1:75" ht="16.5" thickBot="1" x14ac:dyDescent="0.3">
      <c r="A1590" s="170" t="s">
        <v>740</v>
      </c>
      <c r="O1590" s="251">
        <f>'MONTHLY DATA'!AM354*'MONTHLY DATA'!AM365</f>
        <v>4800</v>
      </c>
      <c r="P1590" s="251">
        <f>'MONTHLY DATA'!AN354*'MONTHLY DATA'!AN365</f>
        <v>4800</v>
      </c>
      <c r="Q1590" s="251">
        <f>'MONTHLY DATA'!AO354*'MONTHLY DATA'!AO365</f>
        <v>4800</v>
      </c>
      <c r="R1590" s="251">
        <f>'MONTHLY DATA'!AP354*'MONTHLY DATA'!AP365</f>
        <v>4800</v>
      </c>
      <c r="S1590" s="251">
        <f>'MONTHLY DATA'!AQ354*'MONTHLY DATA'!AQ365</f>
        <v>4800</v>
      </c>
      <c r="T1590" s="251">
        <f>'MONTHLY DATA'!AR354*'MONTHLY DATA'!AR365</f>
        <v>4800</v>
      </c>
      <c r="U1590" s="251">
        <f>'MONTHLY DATA'!AS354*'MONTHLY DATA'!AS365</f>
        <v>4800</v>
      </c>
      <c r="V1590" s="251">
        <f>'MONTHLY DATA'!AT354*'MONTHLY DATA'!AT365</f>
        <v>4800</v>
      </c>
      <c r="W1590" s="251">
        <f>'MONTHLY DATA'!AU354*'MONTHLY DATA'!AU365</f>
        <v>4800</v>
      </c>
      <c r="X1590" s="251">
        <f>'MONTHLY DATA'!AV354*'MONTHLY DATA'!AV365</f>
        <v>4800</v>
      </c>
      <c r="Y1590" s="251">
        <f>'MONTHLY DATA'!AW354*'MONTHLY DATA'!AW365</f>
        <v>4800</v>
      </c>
      <c r="Z1590" s="251">
        <f>'MONTHLY DATA'!AX354*'MONTHLY DATA'!AX365</f>
        <v>4800</v>
      </c>
      <c r="AA1590" s="251">
        <f>'MONTHLY DATA'!AY354*'MONTHLY DATA'!AY365</f>
        <v>5280</v>
      </c>
      <c r="AB1590" s="251">
        <f>'MONTHLY DATA'!AZ354*'MONTHLY DATA'!AZ365</f>
        <v>5280</v>
      </c>
      <c r="AC1590" s="251">
        <f>'MONTHLY DATA'!BA354*'MONTHLY DATA'!BA365</f>
        <v>5280</v>
      </c>
      <c r="AD1590" s="251">
        <f>'MONTHLY DATA'!BB354*'MONTHLY DATA'!BB365</f>
        <v>5280</v>
      </c>
      <c r="AE1590" s="251">
        <f>'MONTHLY DATA'!BC354*'MONTHLY DATA'!BC365</f>
        <v>5280</v>
      </c>
      <c r="AF1590" s="251">
        <f>'MONTHLY DATA'!BD354*'MONTHLY DATA'!BD365</f>
        <v>5280</v>
      </c>
      <c r="AG1590" s="251">
        <f>'MONTHLY DATA'!BE354*'MONTHLY DATA'!BE365</f>
        <v>5280</v>
      </c>
      <c r="AH1590" s="251">
        <f>'MONTHLY DATA'!BF354*'MONTHLY DATA'!BF365</f>
        <v>5280</v>
      </c>
      <c r="AI1590" s="251">
        <f>'MONTHLY DATA'!BG354*'MONTHLY DATA'!BG365</f>
        <v>5280</v>
      </c>
      <c r="AJ1590" s="251">
        <f>'MONTHLY DATA'!BH354*'MONTHLY DATA'!BH365</f>
        <v>5280</v>
      </c>
      <c r="AK1590" s="251">
        <f>'MONTHLY DATA'!BI354*'MONTHLY DATA'!BI365</f>
        <v>5280</v>
      </c>
      <c r="AL1590" s="251">
        <f>'MONTHLY DATA'!BJ354*'MONTHLY DATA'!BJ365</f>
        <v>5280</v>
      </c>
      <c r="AM1590" s="251">
        <f>'MONTHLY DATA'!BK354*'MONTHLY DATA'!BK365</f>
        <v>6480</v>
      </c>
      <c r="AN1590" s="251">
        <f>'MONTHLY DATA'!BL354*'MONTHLY DATA'!BL365</f>
        <v>6480</v>
      </c>
      <c r="AO1590" s="251">
        <f>'MONTHLY DATA'!BM354*'MONTHLY DATA'!BM365</f>
        <v>6480</v>
      </c>
      <c r="AP1590" s="251">
        <f>'MONTHLY DATA'!BN354*'MONTHLY DATA'!BN365</f>
        <v>6480</v>
      </c>
      <c r="AQ1590" s="251">
        <f>'MONTHLY DATA'!BO354*'MONTHLY DATA'!BO365</f>
        <v>6480</v>
      </c>
      <c r="AR1590" s="251">
        <f>'MONTHLY DATA'!BP354*'MONTHLY DATA'!BP365</f>
        <v>6480</v>
      </c>
      <c r="AS1590" s="251">
        <f>'MONTHLY DATA'!BQ354*'MONTHLY DATA'!BQ365</f>
        <v>6480</v>
      </c>
      <c r="AT1590" s="251">
        <f>'MONTHLY DATA'!BR354*'MONTHLY DATA'!BR365</f>
        <v>6480</v>
      </c>
      <c r="AU1590" s="251">
        <f>'MONTHLY DATA'!BS354*'MONTHLY DATA'!BS365</f>
        <v>6480</v>
      </c>
      <c r="AV1590" s="251">
        <f>'MONTHLY DATA'!BT354*'MONTHLY DATA'!BT365</f>
        <v>6480</v>
      </c>
      <c r="AW1590" s="251">
        <f>'MONTHLY DATA'!BU354*'MONTHLY DATA'!BU365</f>
        <v>6480</v>
      </c>
      <c r="AX1590" s="251">
        <f>'MONTHLY DATA'!BV354*'MONTHLY DATA'!BV365</f>
        <v>6480</v>
      </c>
      <c r="AY1590" s="251">
        <f>'MONTHLY DATA'!BW354*'MONTHLY DATA'!BW365</f>
        <v>7020</v>
      </c>
      <c r="AZ1590" s="251">
        <f>'MONTHLY DATA'!BX354*'MONTHLY DATA'!BX365</f>
        <v>7020</v>
      </c>
      <c r="BA1590" s="251">
        <f>'MONTHLY DATA'!BY354*'MONTHLY DATA'!BY365</f>
        <v>7020</v>
      </c>
      <c r="BB1590" s="251">
        <f>'MONTHLY DATA'!BZ354*'MONTHLY DATA'!BZ365</f>
        <v>7020</v>
      </c>
      <c r="BC1590" s="251">
        <f>'MONTHLY DATA'!CA354*'MONTHLY DATA'!CA365</f>
        <v>7020</v>
      </c>
      <c r="BD1590" s="251">
        <f>'MONTHLY DATA'!CB354*'MONTHLY DATA'!CB365</f>
        <v>7020</v>
      </c>
      <c r="BE1590" s="251">
        <f>'MONTHLY DATA'!CC354*'MONTHLY DATA'!CC365</f>
        <v>7020</v>
      </c>
      <c r="BF1590" s="251">
        <f>'MONTHLY DATA'!CD354*'MONTHLY DATA'!CD365</f>
        <v>7020</v>
      </c>
      <c r="BG1590" s="251">
        <f>'MONTHLY DATA'!CE354*'MONTHLY DATA'!CE365</f>
        <v>7020</v>
      </c>
      <c r="BH1590" s="251">
        <f>'MONTHLY DATA'!CF354*'MONTHLY DATA'!CF365</f>
        <v>7020</v>
      </c>
      <c r="BI1590" s="251">
        <f>'MONTHLY DATA'!CG354*'MONTHLY DATA'!CG365</f>
        <v>7020</v>
      </c>
      <c r="BJ1590" s="251">
        <f>'MONTHLY DATA'!CH354*'MONTHLY DATA'!CH365</f>
        <v>7020</v>
      </c>
      <c r="BK1590" s="251">
        <f>'MONTHLY DATA'!CI354*'MONTHLY DATA'!CI365</f>
        <v>7560</v>
      </c>
      <c r="BL1590" s="251">
        <f>'MONTHLY DATA'!CJ354*'MONTHLY DATA'!CJ365</f>
        <v>7560</v>
      </c>
      <c r="BM1590" s="251">
        <f>'MONTHLY DATA'!CK354*'MONTHLY DATA'!CK365</f>
        <v>7560</v>
      </c>
      <c r="BN1590" s="251">
        <f>'MONTHLY DATA'!CL354*'MONTHLY DATA'!CL365</f>
        <v>7560</v>
      </c>
      <c r="BO1590" s="251">
        <f>'MONTHLY DATA'!CM354*'MONTHLY DATA'!CM365</f>
        <v>7560</v>
      </c>
      <c r="BP1590" s="251">
        <f>'MONTHLY DATA'!CN354*'MONTHLY DATA'!CN365</f>
        <v>7560</v>
      </c>
      <c r="BQ1590" s="251">
        <f>'MONTHLY DATA'!CO354*'MONTHLY DATA'!CO365</f>
        <v>7560</v>
      </c>
      <c r="BR1590" s="251">
        <f>'MONTHLY DATA'!CP354*'MONTHLY DATA'!CP365</f>
        <v>7560</v>
      </c>
      <c r="BS1590" s="251">
        <f>'MONTHLY DATA'!CQ354*'MONTHLY DATA'!CQ365</f>
        <v>7560</v>
      </c>
      <c r="BT1590" s="251">
        <f>'MONTHLY DATA'!CR354*'MONTHLY DATA'!CR365</f>
        <v>7560</v>
      </c>
      <c r="BU1590" s="251">
        <f>'MONTHLY DATA'!CS354*'MONTHLY DATA'!CS365</f>
        <v>7560</v>
      </c>
      <c r="BV1590" s="251">
        <f>'MONTHLY DATA'!CT354*'MONTHLY DATA'!CT365</f>
        <v>7560</v>
      </c>
      <c r="BW1590" s="785">
        <f t="shared" si="1135"/>
        <v>373680</v>
      </c>
    </row>
    <row r="1591" spans="1:75" ht="16.5" thickBot="1" x14ac:dyDescent="0.3">
      <c r="A1591" s="180" t="s">
        <v>741</v>
      </c>
      <c r="O1591" s="410">
        <f>IF(O1589&gt;O1590,O1589-O1590,0)</f>
        <v>177.88921555200068</v>
      </c>
      <c r="P1591" s="410">
        <f t="shared" ref="P1591:BV1591" si="1138">IF(P1589&gt;P1590,P1589-P1590,0)</f>
        <v>0</v>
      </c>
      <c r="Q1591" s="410">
        <f t="shared" si="1138"/>
        <v>0</v>
      </c>
      <c r="R1591" s="410">
        <f t="shared" si="1138"/>
        <v>0</v>
      </c>
      <c r="S1591" s="410">
        <f t="shared" si="1138"/>
        <v>0</v>
      </c>
      <c r="T1591" s="410">
        <f t="shared" si="1138"/>
        <v>0</v>
      </c>
      <c r="U1591" s="410">
        <f t="shared" si="1138"/>
        <v>0</v>
      </c>
      <c r="V1591" s="410">
        <f t="shared" si="1138"/>
        <v>0</v>
      </c>
      <c r="W1591" s="410">
        <f t="shared" si="1138"/>
        <v>0</v>
      </c>
      <c r="X1591" s="410">
        <f t="shared" si="1138"/>
        <v>0</v>
      </c>
      <c r="Y1591" s="410">
        <f t="shared" si="1138"/>
        <v>0</v>
      </c>
      <c r="Z1591" s="410">
        <f t="shared" si="1138"/>
        <v>1218.5138363519991</v>
      </c>
      <c r="AA1591" s="410">
        <f t="shared" si="1138"/>
        <v>0</v>
      </c>
      <c r="AB1591" s="410">
        <f t="shared" si="1138"/>
        <v>0</v>
      </c>
      <c r="AC1591" s="410">
        <f t="shared" si="1138"/>
        <v>0</v>
      </c>
      <c r="AD1591" s="410">
        <f t="shared" si="1138"/>
        <v>0</v>
      </c>
      <c r="AE1591" s="410">
        <f t="shared" si="1138"/>
        <v>0</v>
      </c>
      <c r="AF1591" s="410">
        <f t="shared" si="1138"/>
        <v>0</v>
      </c>
      <c r="AG1591" s="410">
        <f t="shared" si="1138"/>
        <v>0</v>
      </c>
      <c r="AH1591" s="410">
        <f t="shared" si="1138"/>
        <v>0</v>
      </c>
      <c r="AI1591" s="410">
        <f t="shared" si="1138"/>
        <v>0</v>
      </c>
      <c r="AJ1591" s="410">
        <f t="shared" si="1138"/>
        <v>0</v>
      </c>
      <c r="AK1591" s="410">
        <f t="shared" si="1138"/>
        <v>0</v>
      </c>
      <c r="AL1591" s="410">
        <f t="shared" si="1138"/>
        <v>919.28512500000033</v>
      </c>
      <c r="AM1591" s="410">
        <f t="shared" si="1138"/>
        <v>0</v>
      </c>
      <c r="AN1591" s="410">
        <f t="shared" si="1138"/>
        <v>0</v>
      </c>
      <c r="AO1591" s="410">
        <f t="shared" si="1138"/>
        <v>0</v>
      </c>
      <c r="AP1591" s="410">
        <f t="shared" si="1138"/>
        <v>0</v>
      </c>
      <c r="AQ1591" s="410">
        <f t="shared" si="1138"/>
        <v>0</v>
      </c>
      <c r="AR1591" s="410">
        <f t="shared" si="1138"/>
        <v>0</v>
      </c>
      <c r="AS1591" s="410">
        <f t="shared" si="1138"/>
        <v>0</v>
      </c>
      <c r="AT1591" s="410">
        <f t="shared" si="1138"/>
        <v>0</v>
      </c>
      <c r="AU1591" s="410">
        <f t="shared" si="1138"/>
        <v>0</v>
      </c>
      <c r="AV1591" s="410">
        <f t="shared" si="1138"/>
        <v>0</v>
      </c>
      <c r="AW1591" s="410">
        <f t="shared" si="1138"/>
        <v>0</v>
      </c>
      <c r="AX1591" s="410">
        <f t="shared" si="1138"/>
        <v>37.423948499998914</v>
      </c>
      <c r="AY1591" s="410">
        <f t="shared" si="1138"/>
        <v>0</v>
      </c>
      <c r="AZ1591" s="410">
        <f t="shared" si="1138"/>
        <v>0</v>
      </c>
      <c r="BA1591" s="410">
        <f t="shared" si="1138"/>
        <v>0</v>
      </c>
      <c r="BB1591" s="410">
        <f t="shared" si="1138"/>
        <v>0</v>
      </c>
      <c r="BC1591" s="410">
        <f t="shared" si="1138"/>
        <v>0</v>
      </c>
      <c r="BD1591" s="410">
        <f t="shared" si="1138"/>
        <v>0</v>
      </c>
      <c r="BE1591" s="410">
        <f t="shared" si="1138"/>
        <v>0</v>
      </c>
      <c r="BF1591" s="410">
        <f t="shared" si="1138"/>
        <v>0</v>
      </c>
      <c r="BG1591" s="410">
        <f t="shared" si="1138"/>
        <v>0</v>
      </c>
      <c r="BH1591" s="410">
        <f t="shared" si="1138"/>
        <v>0</v>
      </c>
      <c r="BI1591" s="410">
        <f t="shared" si="1138"/>
        <v>0</v>
      </c>
      <c r="BJ1591" s="410">
        <f t="shared" si="1138"/>
        <v>832.38212102200032</v>
      </c>
      <c r="BK1591" s="410">
        <f t="shared" si="1138"/>
        <v>0</v>
      </c>
      <c r="BL1591" s="410">
        <f t="shared" si="1138"/>
        <v>0</v>
      </c>
      <c r="BM1591" s="410">
        <f t="shared" si="1138"/>
        <v>0</v>
      </c>
      <c r="BN1591" s="410">
        <f t="shared" si="1138"/>
        <v>0</v>
      </c>
      <c r="BO1591" s="410">
        <f t="shared" si="1138"/>
        <v>0</v>
      </c>
      <c r="BP1591" s="410">
        <f t="shared" si="1138"/>
        <v>0</v>
      </c>
      <c r="BQ1591" s="410">
        <f t="shared" si="1138"/>
        <v>0</v>
      </c>
      <c r="BR1591" s="410">
        <f t="shared" si="1138"/>
        <v>0</v>
      </c>
      <c r="BS1591" s="410">
        <f t="shared" si="1138"/>
        <v>0</v>
      </c>
      <c r="BT1591" s="410">
        <f t="shared" si="1138"/>
        <v>0</v>
      </c>
      <c r="BU1591" s="410">
        <f t="shared" si="1138"/>
        <v>0</v>
      </c>
      <c r="BV1591" s="410">
        <f t="shared" si="1138"/>
        <v>0</v>
      </c>
      <c r="BW1591" s="785">
        <f t="shared" si="1135"/>
        <v>3185.4942464259993</v>
      </c>
    </row>
    <row r="1592" spans="1:75" ht="16.5" thickBot="1" x14ac:dyDescent="0.3">
      <c r="A1592" s="180" t="s">
        <v>742</v>
      </c>
      <c r="O1592" s="363">
        <f>IF('MONTHLY DATA'!AM358="Fracción",' CALCULATIONS'!O1591/'MONTHLY DATA'!AM356,ROUNDUP(' CALCULATIONS'!O1591/'MONTHLY DATA'!AM356,0))</f>
        <v>0.80858734341818495</v>
      </c>
      <c r="P1592" s="363">
        <f>IF('MONTHLY DATA'!AN358="Fracción",' CALCULATIONS'!P1591/'MONTHLY DATA'!AN356,ROUNDUP(' CALCULATIONS'!P1591/'MONTHLY DATA'!AN356,0))</f>
        <v>0</v>
      </c>
      <c r="Q1592" s="363">
        <f>IF('MONTHLY DATA'!AO358="Fracción",' CALCULATIONS'!Q1591/'MONTHLY DATA'!AO356,ROUNDUP(' CALCULATIONS'!Q1591/'MONTHLY DATA'!AO356,0))</f>
        <v>0</v>
      </c>
      <c r="R1592" s="363">
        <f>IF('MONTHLY DATA'!AP358="Fracción",' CALCULATIONS'!R1591/'MONTHLY DATA'!AP356,ROUNDUP(' CALCULATIONS'!R1591/'MONTHLY DATA'!AP356,0))</f>
        <v>0</v>
      </c>
      <c r="S1592" s="363">
        <f>IF('MONTHLY DATA'!AQ358="Fracción",' CALCULATIONS'!S1591/'MONTHLY DATA'!AQ356,ROUNDUP(' CALCULATIONS'!S1591/'MONTHLY DATA'!AQ356,0))</f>
        <v>0</v>
      </c>
      <c r="T1592" s="363">
        <f>IF('MONTHLY DATA'!AR358="Fracción",' CALCULATIONS'!T1591/'MONTHLY DATA'!AR356,ROUNDUP(' CALCULATIONS'!T1591/'MONTHLY DATA'!AR356,0))</f>
        <v>0</v>
      </c>
      <c r="U1592" s="363">
        <f>IF('MONTHLY DATA'!AS358="Fracción",' CALCULATIONS'!U1591/'MONTHLY DATA'!AS356,ROUNDUP(' CALCULATIONS'!U1591/'MONTHLY DATA'!AS356,0))</f>
        <v>0</v>
      </c>
      <c r="V1592" s="363">
        <f>IF('MONTHLY DATA'!AT358="Fracción",' CALCULATIONS'!V1591/'MONTHLY DATA'!AT356,ROUNDUP(' CALCULATIONS'!V1591/'MONTHLY DATA'!AT356,0))</f>
        <v>0</v>
      </c>
      <c r="W1592" s="363">
        <f>IF('MONTHLY DATA'!AU358="Fracción",' CALCULATIONS'!W1591/'MONTHLY DATA'!AU356,ROUNDUP(' CALCULATIONS'!W1591/'MONTHLY DATA'!AU356,0))</f>
        <v>0</v>
      </c>
      <c r="X1592" s="363">
        <f>IF('MONTHLY DATA'!AV358="Fracción",' CALCULATIONS'!X1591/'MONTHLY DATA'!AV356,ROUNDUP(' CALCULATIONS'!X1591/'MONTHLY DATA'!AV356,0))</f>
        <v>0</v>
      </c>
      <c r="Y1592" s="363">
        <f>IF('MONTHLY DATA'!AW358="Fracción",' CALCULATIONS'!Y1591/'MONTHLY DATA'!AW356,ROUNDUP(' CALCULATIONS'!Y1591/'MONTHLY DATA'!AW356,0))</f>
        <v>0</v>
      </c>
      <c r="Z1592" s="363">
        <f>IF('MONTHLY DATA'!AX358="Fracción",' CALCULATIONS'!Z1591/'MONTHLY DATA'!AX356,ROUNDUP(' CALCULATIONS'!Z1591/'MONTHLY DATA'!AX356,0))</f>
        <v>5.53869925614545</v>
      </c>
      <c r="AA1592" s="363">
        <f>IF('MONTHLY DATA'!AY358="Fracción",' CALCULATIONS'!AA1591/'MONTHLY DATA'!AY356,ROUNDUP(' CALCULATIONS'!AA1591/'MONTHLY DATA'!AY356,0))</f>
        <v>0</v>
      </c>
      <c r="AB1592" s="363">
        <f>IF('MONTHLY DATA'!AZ358="Fracción",' CALCULATIONS'!AB1591/'MONTHLY DATA'!AZ356,ROUNDUP(' CALCULATIONS'!AB1591/'MONTHLY DATA'!AZ356,0))</f>
        <v>0</v>
      </c>
      <c r="AC1592" s="363">
        <f>IF('MONTHLY DATA'!BA358="Fracción",' CALCULATIONS'!AC1591/'MONTHLY DATA'!BA356,ROUNDUP(' CALCULATIONS'!AC1591/'MONTHLY DATA'!BA356,0))</f>
        <v>0</v>
      </c>
      <c r="AD1592" s="363">
        <f>IF('MONTHLY DATA'!BB358="Fracción",' CALCULATIONS'!AD1591/'MONTHLY DATA'!BB356,ROUNDUP(' CALCULATIONS'!AD1591/'MONTHLY DATA'!BB356,0))</f>
        <v>0</v>
      </c>
      <c r="AE1592" s="363">
        <f>IF('MONTHLY DATA'!BC358="Fracción",' CALCULATIONS'!AE1591/'MONTHLY DATA'!BC356,ROUNDUP(' CALCULATIONS'!AE1591/'MONTHLY DATA'!BC356,0))</f>
        <v>0</v>
      </c>
      <c r="AF1592" s="363">
        <f>IF('MONTHLY DATA'!BD358="Fracción",' CALCULATIONS'!AF1591/'MONTHLY DATA'!BD356,ROUNDUP(' CALCULATIONS'!AF1591/'MONTHLY DATA'!BD356,0))</f>
        <v>0</v>
      </c>
      <c r="AG1592" s="363">
        <f>IF('MONTHLY DATA'!BE358="Fracción",' CALCULATIONS'!AG1591/'MONTHLY DATA'!BE356,ROUNDUP(' CALCULATIONS'!AG1591/'MONTHLY DATA'!BE356,0))</f>
        <v>0</v>
      </c>
      <c r="AH1592" s="363">
        <f>IF('MONTHLY DATA'!BF358="Fracción",' CALCULATIONS'!AH1591/'MONTHLY DATA'!BF356,ROUNDUP(' CALCULATIONS'!AH1591/'MONTHLY DATA'!BF356,0))</f>
        <v>0</v>
      </c>
      <c r="AI1592" s="363">
        <f>IF('MONTHLY DATA'!BG358="Fracción",' CALCULATIONS'!AI1591/'MONTHLY DATA'!BG356,ROUNDUP(' CALCULATIONS'!AI1591/'MONTHLY DATA'!BG356,0))</f>
        <v>0</v>
      </c>
      <c r="AJ1592" s="363">
        <f>IF('MONTHLY DATA'!BH358="Fracción",' CALCULATIONS'!AJ1591/'MONTHLY DATA'!BH356,ROUNDUP(' CALCULATIONS'!AJ1591/'MONTHLY DATA'!BH356,0))</f>
        <v>0</v>
      </c>
      <c r="AK1592" s="363">
        <f>IF('MONTHLY DATA'!BI358="Fracción",' CALCULATIONS'!AK1591/'MONTHLY DATA'!BI356,ROUNDUP(' CALCULATIONS'!AK1591/'MONTHLY DATA'!BI356,0))</f>
        <v>0</v>
      </c>
      <c r="AL1592" s="363">
        <f>IF('MONTHLY DATA'!BJ358="Fracción",' CALCULATIONS'!AL1591/'MONTHLY DATA'!BJ356,ROUNDUP(' CALCULATIONS'!AL1591/'MONTHLY DATA'!BJ356,0))</f>
        <v>4</v>
      </c>
      <c r="AM1592" s="363">
        <f>IF('MONTHLY DATA'!BK358="Fracción",' CALCULATIONS'!AM1591/'MONTHLY DATA'!BK356,ROUNDUP(' CALCULATIONS'!AM1591/'MONTHLY DATA'!BK356,0))</f>
        <v>0</v>
      </c>
      <c r="AN1592" s="363">
        <f>IF('MONTHLY DATA'!BL358="Fracción",' CALCULATIONS'!AN1591/'MONTHLY DATA'!BL356,ROUNDUP(' CALCULATIONS'!AN1591/'MONTHLY DATA'!BL356,0))</f>
        <v>0</v>
      </c>
      <c r="AO1592" s="363">
        <f>IF('MONTHLY DATA'!BM358="Fracción",' CALCULATIONS'!AO1591/'MONTHLY DATA'!BM356,ROUNDUP(' CALCULATIONS'!AO1591/'MONTHLY DATA'!BM356,0))</f>
        <v>0</v>
      </c>
      <c r="AP1592" s="363">
        <f>IF('MONTHLY DATA'!BN358="Fracción",' CALCULATIONS'!AP1591/'MONTHLY DATA'!BN356,ROUNDUP(' CALCULATIONS'!AP1591/'MONTHLY DATA'!BN356,0))</f>
        <v>0</v>
      </c>
      <c r="AQ1592" s="363">
        <f>IF('MONTHLY DATA'!BO358="Fracción",' CALCULATIONS'!AQ1591/'MONTHLY DATA'!BO356,ROUNDUP(' CALCULATIONS'!AQ1591/'MONTHLY DATA'!BO356,0))</f>
        <v>0</v>
      </c>
      <c r="AR1592" s="363">
        <f>IF('MONTHLY DATA'!BP358="Fracción",' CALCULATIONS'!AR1591/'MONTHLY DATA'!BP356,ROUNDUP(' CALCULATIONS'!AR1591/'MONTHLY DATA'!BP356,0))</f>
        <v>0</v>
      </c>
      <c r="AS1592" s="363">
        <f>IF('MONTHLY DATA'!BQ358="Fracción",' CALCULATIONS'!AS1591/'MONTHLY DATA'!BQ356,ROUNDUP(' CALCULATIONS'!AS1591/'MONTHLY DATA'!BQ356,0))</f>
        <v>0</v>
      </c>
      <c r="AT1592" s="363">
        <f>IF('MONTHLY DATA'!BR358="Fracción",' CALCULATIONS'!AT1591/'MONTHLY DATA'!BR356,ROUNDUP(' CALCULATIONS'!AT1591/'MONTHLY DATA'!BR356,0))</f>
        <v>0</v>
      </c>
      <c r="AU1592" s="363">
        <f>IF('MONTHLY DATA'!BS358="Fracción",' CALCULATIONS'!AU1591/'MONTHLY DATA'!BS356,ROUNDUP(' CALCULATIONS'!AU1591/'MONTHLY DATA'!BS356,0))</f>
        <v>0</v>
      </c>
      <c r="AV1592" s="363">
        <f>IF('MONTHLY DATA'!BT358="Fracción",' CALCULATIONS'!AV1591/'MONTHLY DATA'!BT356,ROUNDUP(' CALCULATIONS'!AV1591/'MONTHLY DATA'!BT356,0))</f>
        <v>0</v>
      </c>
      <c r="AW1592" s="363">
        <f>IF('MONTHLY DATA'!BU358="Fracción",' CALCULATIONS'!AW1591/'MONTHLY DATA'!BU356,ROUNDUP(' CALCULATIONS'!AW1591/'MONTHLY DATA'!BU356,0))</f>
        <v>0</v>
      </c>
      <c r="AX1592" s="363">
        <f>IF('MONTHLY DATA'!BV358="Fracción",' CALCULATIONS'!AX1591/'MONTHLY DATA'!BV356,ROUNDUP(' CALCULATIONS'!AX1591/'MONTHLY DATA'!BV356,0))</f>
        <v>0.14969579399999566</v>
      </c>
      <c r="AY1592" s="363">
        <f>IF('MONTHLY DATA'!BW358="Fracción",' CALCULATIONS'!AY1591/'MONTHLY DATA'!BW356,ROUNDUP(' CALCULATIONS'!AY1591/'MONTHLY DATA'!BW356,0))</f>
        <v>0</v>
      </c>
      <c r="AZ1592" s="363">
        <f>IF('MONTHLY DATA'!BX358="Fracción",' CALCULATIONS'!AZ1591/'MONTHLY DATA'!BX356,ROUNDUP(' CALCULATIONS'!AZ1591/'MONTHLY DATA'!BX356,0))</f>
        <v>0</v>
      </c>
      <c r="BA1592" s="363">
        <f>IF('MONTHLY DATA'!BY358="Fracción",' CALCULATIONS'!BA1591/'MONTHLY DATA'!BY356,ROUNDUP(' CALCULATIONS'!BA1591/'MONTHLY DATA'!BY356,0))</f>
        <v>0</v>
      </c>
      <c r="BB1592" s="363">
        <f>IF('MONTHLY DATA'!BZ358="Fracción",' CALCULATIONS'!BB1591/'MONTHLY DATA'!BZ356,ROUNDUP(' CALCULATIONS'!BB1591/'MONTHLY DATA'!BZ356,0))</f>
        <v>0</v>
      </c>
      <c r="BC1592" s="363">
        <f>IF('MONTHLY DATA'!CA358="Fracción",' CALCULATIONS'!BC1591/'MONTHLY DATA'!CA356,ROUNDUP(' CALCULATIONS'!BC1591/'MONTHLY DATA'!CA356,0))</f>
        <v>0</v>
      </c>
      <c r="BD1592" s="363">
        <f>IF('MONTHLY DATA'!CB358="Fracción",' CALCULATIONS'!BD1591/'MONTHLY DATA'!CB356,ROUNDUP(' CALCULATIONS'!BD1591/'MONTHLY DATA'!CB356,0))</f>
        <v>0</v>
      </c>
      <c r="BE1592" s="363">
        <f>IF('MONTHLY DATA'!CC358="Fracción",' CALCULATIONS'!BE1591/'MONTHLY DATA'!CC356,ROUNDUP(' CALCULATIONS'!BE1591/'MONTHLY DATA'!CC356,0))</f>
        <v>0</v>
      </c>
      <c r="BF1592" s="363">
        <f>IF('MONTHLY DATA'!CD358="Fracción",' CALCULATIONS'!BF1591/'MONTHLY DATA'!CD356,ROUNDUP(' CALCULATIONS'!BF1591/'MONTHLY DATA'!CD356,0))</f>
        <v>0</v>
      </c>
      <c r="BG1592" s="363">
        <f>IF('MONTHLY DATA'!CE358="Fracción",' CALCULATIONS'!BG1591/'MONTHLY DATA'!CE356,ROUNDUP(' CALCULATIONS'!BG1591/'MONTHLY DATA'!CE356,0))</f>
        <v>0</v>
      </c>
      <c r="BH1592" s="363">
        <f>IF('MONTHLY DATA'!CF358="Fracción",' CALCULATIONS'!BH1591/'MONTHLY DATA'!CF356,ROUNDUP(' CALCULATIONS'!BH1591/'MONTHLY DATA'!CF356,0))</f>
        <v>0</v>
      </c>
      <c r="BI1592" s="363">
        <f>IF('MONTHLY DATA'!CG358="Fracción",' CALCULATIONS'!BI1591/'MONTHLY DATA'!CG356,ROUNDUP(' CALCULATIONS'!BI1591/'MONTHLY DATA'!CG356,0))</f>
        <v>0</v>
      </c>
      <c r="BJ1592" s="363">
        <f>IF('MONTHLY DATA'!CH358="Fracción",' CALCULATIONS'!BJ1591/'MONTHLY DATA'!CH356,ROUNDUP(' CALCULATIONS'!BJ1591/'MONTHLY DATA'!CH356,0))</f>
        <v>3</v>
      </c>
      <c r="BK1592" s="363">
        <f>IF('MONTHLY DATA'!CI358="Fracción",' CALCULATIONS'!BK1591/'MONTHLY DATA'!CI356,ROUNDUP(' CALCULATIONS'!BK1591/'MONTHLY DATA'!CI356,0))</f>
        <v>0</v>
      </c>
      <c r="BL1592" s="363">
        <f>IF('MONTHLY DATA'!CJ358="Fracción",' CALCULATIONS'!BL1591/'MONTHLY DATA'!CJ356,ROUNDUP(' CALCULATIONS'!BL1591/'MONTHLY DATA'!CJ356,0))</f>
        <v>0</v>
      </c>
      <c r="BM1592" s="363">
        <f>IF('MONTHLY DATA'!CK358="Fracción",' CALCULATIONS'!BM1591/'MONTHLY DATA'!CK356,ROUNDUP(' CALCULATIONS'!BM1591/'MONTHLY DATA'!CK356,0))</f>
        <v>0</v>
      </c>
      <c r="BN1592" s="363">
        <f>IF('MONTHLY DATA'!CL358="Fracción",' CALCULATIONS'!BN1591/'MONTHLY DATA'!CL356,ROUNDUP(' CALCULATIONS'!BN1591/'MONTHLY DATA'!CL356,0))</f>
        <v>0</v>
      </c>
      <c r="BO1592" s="363">
        <f>IF('MONTHLY DATA'!CM358="Fracción",' CALCULATIONS'!BO1591/'MONTHLY DATA'!CM356,ROUNDUP(' CALCULATIONS'!BO1591/'MONTHLY DATA'!CM356,0))</f>
        <v>0</v>
      </c>
      <c r="BP1592" s="363">
        <f>IF('MONTHLY DATA'!CN358="Fracción",' CALCULATIONS'!BP1591/'MONTHLY DATA'!CN356,ROUNDUP(' CALCULATIONS'!BP1591/'MONTHLY DATA'!CN356,0))</f>
        <v>0</v>
      </c>
      <c r="BQ1592" s="363">
        <f>IF('MONTHLY DATA'!CO358="Fracción",' CALCULATIONS'!BQ1591/'MONTHLY DATA'!CO356,ROUNDUP(' CALCULATIONS'!BQ1591/'MONTHLY DATA'!CO356,0))</f>
        <v>0</v>
      </c>
      <c r="BR1592" s="363">
        <f>IF('MONTHLY DATA'!CP358="Fracción",' CALCULATIONS'!BR1591/'MONTHLY DATA'!CP356,ROUNDUP(' CALCULATIONS'!BR1591/'MONTHLY DATA'!CP356,0))</f>
        <v>0</v>
      </c>
      <c r="BS1592" s="363">
        <f>IF('MONTHLY DATA'!CQ358="Fracción",' CALCULATIONS'!BS1591/'MONTHLY DATA'!CQ356,ROUNDUP(' CALCULATIONS'!BS1591/'MONTHLY DATA'!CQ356,0))</f>
        <v>0</v>
      </c>
      <c r="BT1592" s="363">
        <f>IF('MONTHLY DATA'!CR358="Fracción",' CALCULATIONS'!BT1591/'MONTHLY DATA'!CR356,ROUNDUP(' CALCULATIONS'!BT1591/'MONTHLY DATA'!CR356,0))</f>
        <v>0</v>
      </c>
      <c r="BU1592" s="363">
        <f>IF('MONTHLY DATA'!CS358="Fracción",' CALCULATIONS'!BU1591/'MONTHLY DATA'!CS356,ROUNDUP(' CALCULATIONS'!BU1591/'MONTHLY DATA'!CS356,0))</f>
        <v>0</v>
      </c>
      <c r="BV1592" s="363">
        <f>IF('MONTHLY DATA'!CT358="Fracción",' CALCULATIONS'!BV1591/'MONTHLY DATA'!CT356,ROUNDUP(' CALCULATIONS'!BV1591/'MONTHLY DATA'!CT356,0))</f>
        <v>0</v>
      </c>
      <c r="BW1592" s="785">
        <f t="shared" si="1135"/>
        <v>13.496982393563631</v>
      </c>
    </row>
    <row r="1593" spans="1:75" ht="16.5" thickBot="1" x14ac:dyDescent="0.3">
      <c r="BW1593" s="785">
        <f t="shared" si="1135"/>
        <v>0</v>
      </c>
    </row>
    <row r="1594" spans="1:75" ht="16.5" thickBot="1" x14ac:dyDescent="0.3">
      <c r="A1594" s="193" t="s">
        <v>747</v>
      </c>
      <c r="BW1594" s="785">
        <f t="shared" si="1135"/>
        <v>0</v>
      </c>
    </row>
    <row r="1595" spans="1:75" ht="16.5" thickBot="1" x14ac:dyDescent="0.3">
      <c r="BW1595" s="785">
        <f t="shared" si="1135"/>
        <v>0</v>
      </c>
    </row>
    <row r="1596" spans="1:75" ht="16.5" thickBot="1" x14ac:dyDescent="0.3">
      <c r="A1596" s="180" t="s">
        <v>739</v>
      </c>
      <c r="O1596" s="258">
        <f t="shared" ref="O1596:AT1596" si="1139">(O562+O572)*355/100000</f>
        <v>4451.0504067999991</v>
      </c>
      <c r="P1596" s="258">
        <f t="shared" si="1139"/>
        <v>1039.7336701999998</v>
      </c>
      <c r="Q1596" s="258">
        <f t="shared" si="1139"/>
        <v>2212.0270526000004</v>
      </c>
      <c r="R1596" s="258">
        <f t="shared" si="1139"/>
        <v>1056.1636523999996</v>
      </c>
      <c r="S1596" s="258">
        <f t="shared" si="1139"/>
        <v>2500.8175930000002</v>
      </c>
      <c r="T1596" s="258">
        <f t="shared" si="1139"/>
        <v>1955.1170032</v>
      </c>
      <c r="U1596" s="258">
        <f t="shared" si="1139"/>
        <v>2357.5735451999999</v>
      </c>
      <c r="V1596" s="258">
        <f t="shared" si="1139"/>
        <v>921.55154319999974</v>
      </c>
      <c r="W1596" s="258">
        <f t="shared" si="1139"/>
        <v>2428.0942242000001</v>
      </c>
      <c r="X1596" s="258">
        <f t="shared" si="1139"/>
        <v>1380.1176243999996</v>
      </c>
      <c r="Y1596" s="258">
        <f t="shared" si="1139"/>
        <v>2545.5475930000002</v>
      </c>
      <c r="Z1596" s="258">
        <f t="shared" si="1139"/>
        <v>2199.2192774</v>
      </c>
      <c r="AA1596" s="258">
        <f t="shared" si="1139"/>
        <v>1392.0269478499997</v>
      </c>
      <c r="AB1596" s="258">
        <f t="shared" si="1139"/>
        <v>792.25118540000017</v>
      </c>
      <c r="AC1596" s="258">
        <f t="shared" si="1139"/>
        <v>1794.5575393000001</v>
      </c>
      <c r="AD1596" s="258">
        <f t="shared" si="1139"/>
        <v>820.55189900000016</v>
      </c>
      <c r="AE1596" s="258">
        <f t="shared" si="1139"/>
        <v>2171.2257169</v>
      </c>
      <c r="AF1596" s="258">
        <f t="shared" si="1139"/>
        <v>1978.9676284999996</v>
      </c>
      <c r="AG1596" s="258">
        <f t="shared" si="1139"/>
        <v>1963.2986314000002</v>
      </c>
      <c r="AH1596" s="258">
        <f t="shared" si="1139"/>
        <v>633.94068200000015</v>
      </c>
      <c r="AI1596" s="258">
        <f t="shared" si="1139"/>
        <v>2074.4028394000002</v>
      </c>
      <c r="AJ1596" s="258">
        <f t="shared" si="1139"/>
        <v>1235.0833187000001</v>
      </c>
      <c r="AK1596" s="258">
        <f t="shared" si="1139"/>
        <v>2219.6585089</v>
      </c>
      <c r="AL1596" s="258">
        <f t="shared" si="1139"/>
        <v>2289.5203504999999</v>
      </c>
      <c r="AM1596" s="258">
        <f t="shared" si="1139"/>
        <v>1035.9551460500004</v>
      </c>
      <c r="AN1596" s="258">
        <f t="shared" si="1139"/>
        <v>585.85394399999996</v>
      </c>
      <c r="AO1596" s="258">
        <f t="shared" si="1139"/>
        <v>1578.7194066000002</v>
      </c>
      <c r="AP1596" s="258">
        <f t="shared" si="1139"/>
        <v>750.81316784999979</v>
      </c>
      <c r="AQ1596" s="258">
        <f t="shared" si="1139"/>
        <v>1911.1149058499998</v>
      </c>
      <c r="AR1596" s="258">
        <f t="shared" si="1139"/>
        <v>1770.4139005500001</v>
      </c>
      <c r="AS1596" s="258">
        <f t="shared" si="1139"/>
        <v>1724.6964751499995</v>
      </c>
      <c r="AT1596" s="258">
        <f t="shared" si="1139"/>
        <v>585.85394399999996</v>
      </c>
      <c r="AU1596" s="258">
        <f t="shared" ref="AU1596:BV1596" si="1140">(AU562+AU572)*355/100000</f>
        <v>1824.2374669500002</v>
      </c>
      <c r="AV1596" s="258">
        <f t="shared" si="1140"/>
        <v>1115.2765093499995</v>
      </c>
      <c r="AW1596" s="258">
        <f t="shared" si="1140"/>
        <v>1952.4033157500003</v>
      </c>
      <c r="AX1596" s="258">
        <f t="shared" si="1140"/>
        <v>2043.1825525500003</v>
      </c>
      <c r="AY1596" s="258">
        <f t="shared" si="1140"/>
        <v>1725.2883673599999</v>
      </c>
      <c r="AZ1596" s="258">
        <f t="shared" si="1140"/>
        <v>672.19552630400005</v>
      </c>
      <c r="BA1596" s="258">
        <f t="shared" si="1140"/>
        <v>1649.6137426960006</v>
      </c>
      <c r="BB1596" s="258">
        <f t="shared" si="1140"/>
        <v>808.32908740400001</v>
      </c>
      <c r="BC1596" s="258">
        <f t="shared" si="1140"/>
        <v>2004.2446420960002</v>
      </c>
      <c r="BD1596" s="258">
        <f t="shared" si="1140"/>
        <v>1620.8685583040001</v>
      </c>
      <c r="BE1596" s="258">
        <f t="shared" si="1140"/>
        <v>1865.7687625960004</v>
      </c>
      <c r="BF1596" s="258">
        <f t="shared" si="1140"/>
        <v>681.59683510399987</v>
      </c>
      <c r="BG1596" s="258">
        <f t="shared" si="1140"/>
        <v>1937.3231518960006</v>
      </c>
      <c r="BH1596" s="258">
        <f t="shared" si="1140"/>
        <v>1100.024237804</v>
      </c>
      <c r="BI1596" s="258">
        <f t="shared" si="1140"/>
        <v>2041.1370940960003</v>
      </c>
      <c r="BJ1596" s="258">
        <f t="shared" si="1140"/>
        <v>1839.9434461040003</v>
      </c>
      <c r="BK1596" s="258">
        <f t="shared" si="1140"/>
        <v>1381.113324211</v>
      </c>
      <c r="BL1596" s="258">
        <f t="shared" si="1140"/>
        <v>701.21114075000037</v>
      </c>
      <c r="BM1596" s="258">
        <f t="shared" si="1140"/>
        <v>1601.2197432500002</v>
      </c>
      <c r="BN1596" s="258">
        <f t="shared" si="1140"/>
        <v>717.44429675000038</v>
      </c>
      <c r="BO1596" s="258">
        <f t="shared" si="1140"/>
        <v>1929.2823716500002</v>
      </c>
      <c r="BP1596" s="258">
        <f t="shared" si="1140"/>
        <v>1743.6937605500004</v>
      </c>
      <c r="BQ1596" s="258">
        <f t="shared" si="1140"/>
        <v>1774.08977645</v>
      </c>
      <c r="BR1596" s="258">
        <f t="shared" si="1140"/>
        <v>568.43994795000037</v>
      </c>
      <c r="BS1596" s="258">
        <f t="shared" si="1140"/>
        <v>1847.39348505</v>
      </c>
      <c r="BT1596" s="258">
        <f t="shared" si="1140"/>
        <v>1088.3168437500005</v>
      </c>
      <c r="BU1596" s="258">
        <f t="shared" si="1140"/>
        <v>1983.6380972500003</v>
      </c>
      <c r="BV1596" s="258">
        <f t="shared" si="1140"/>
        <v>2023.7760657500005</v>
      </c>
      <c r="BW1596" s="785">
        <f t="shared" si="1135"/>
        <v>96596.971473225014</v>
      </c>
    </row>
    <row r="1597" spans="1:75" ht="16.5" thickBot="1" x14ac:dyDescent="0.3">
      <c r="A1597" s="170" t="s">
        <v>740</v>
      </c>
      <c r="O1597" s="258">
        <f>'MONTHLY DATA'!AM354*'MONTHLY DATA'!AM369</f>
        <v>1800</v>
      </c>
      <c r="P1597" s="258">
        <f>'MONTHLY DATA'!AN354*'MONTHLY DATA'!AN369</f>
        <v>1800</v>
      </c>
      <c r="Q1597" s="258">
        <f>'MONTHLY DATA'!AO354*'MONTHLY DATA'!AO369</f>
        <v>1800</v>
      </c>
      <c r="R1597" s="258">
        <f>'MONTHLY DATA'!AP354*'MONTHLY DATA'!AP369</f>
        <v>1800</v>
      </c>
      <c r="S1597" s="258">
        <f>'MONTHLY DATA'!AQ354*'MONTHLY DATA'!AQ369</f>
        <v>1800</v>
      </c>
      <c r="T1597" s="258">
        <f>'MONTHLY DATA'!AR354*'MONTHLY DATA'!AR369</f>
        <v>1800</v>
      </c>
      <c r="U1597" s="258">
        <f>'MONTHLY DATA'!AS354*'MONTHLY DATA'!AS369</f>
        <v>1800</v>
      </c>
      <c r="V1597" s="258">
        <f>'MONTHLY DATA'!AT354*'MONTHLY DATA'!AT369</f>
        <v>1800</v>
      </c>
      <c r="W1597" s="258">
        <f>'MONTHLY DATA'!AU354*'MONTHLY DATA'!AU369</f>
        <v>1800</v>
      </c>
      <c r="X1597" s="258">
        <f>'MONTHLY DATA'!AV354*'MONTHLY DATA'!AV369</f>
        <v>1800</v>
      </c>
      <c r="Y1597" s="258">
        <f>'MONTHLY DATA'!AW354*'MONTHLY DATA'!AW369</f>
        <v>1800</v>
      </c>
      <c r="Z1597" s="258">
        <f>'MONTHLY DATA'!AX354*'MONTHLY DATA'!AX369</f>
        <v>1800</v>
      </c>
      <c r="AA1597" s="258">
        <f>'MONTHLY DATA'!AY354*'MONTHLY DATA'!AY369</f>
        <v>1980</v>
      </c>
      <c r="AB1597" s="258">
        <f>'MONTHLY DATA'!AZ354*'MONTHLY DATA'!AZ369</f>
        <v>1980</v>
      </c>
      <c r="AC1597" s="258">
        <f>'MONTHLY DATA'!BA354*'MONTHLY DATA'!BA369</f>
        <v>1980</v>
      </c>
      <c r="AD1597" s="258">
        <f>'MONTHLY DATA'!BB354*'MONTHLY DATA'!BB369</f>
        <v>1980</v>
      </c>
      <c r="AE1597" s="258">
        <f>'MONTHLY DATA'!BC354*'MONTHLY DATA'!BC369</f>
        <v>1980</v>
      </c>
      <c r="AF1597" s="258">
        <f>'MONTHLY DATA'!BD354*'MONTHLY DATA'!BD369</f>
        <v>1980</v>
      </c>
      <c r="AG1597" s="258">
        <f>'MONTHLY DATA'!BE354*'MONTHLY DATA'!BE369</f>
        <v>1980</v>
      </c>
      <c r="AH1597" s="258">
        <f>'MONTHLY DATA'!BF354*'MONTHLY DATA'!BF369</f>
        <v>1980</v>
      </c>
      <c r="AI1597" s="258">
        <f>'MONTHLY DATA'!BG354*'MONTHLY DATA'!BG369</f>
        <v>1980</v>
      </c>
      <c r="AJ1597" s="258">
        <f>'MONTHLY DATA'!BH354*'MONTHLY DATA'!BH369</f>
        <v>1980</v>
      </c>
      <c r="AK1597" s="258">
        <f>'MONTHLY DATA'!BI354*'MONTHLY DATA'!BI369</f>
        <v>1980</v>
      </c>
      <c r="AL1597" s="258">
        <f>'MONTHLY DATA'!BJ354*'MONTHLY DATA'!BJ369</f>
        <v>1980</v>
      </c>
      <c r="AM1597" s="258">
        <f>'MONTHLY DATA'!BK354*'MONTHLY DATA'!BK369</f>
        <v>2520</v>
      </c>
      <c r="AN1597" s="258">
        <f>'MONTHLY DATA'!BL354*'MONTHLY DATA'!BL369</f>
        <v>2520</v>
      </c>
      <c r="AO1597" s="258">
        <f>'MONTHLY DATA'!BM354*'MONTHLY DATA'!BM369</f>
        <v>2520</v>
      </c>
      <c r="AP1597" s="258">
        <f>'MONTHLY DATA'!BN354*'MONTHLY DATA'!BN369</f>
        <v>2520</v>
      </c>
      <c r="AQ1597" s="258">
        <f>'MONTHLY DATA'!BO354*'MONTHLY DATA'!BO369</f>
        <v>2520</v>
      </c>
      <c r="AR1597" s="258">
        <f>'MONTHLY DATA'!BP354*'MONTHLY DATA'!BP369</f>
        <v>2520</v>
      </c>
      <c r="AS1597" s="258">
        <f>'MONTHLY DATA'!BQ354*'MONTHLY DATA'!BQ369</f>
        <v>2520</v>
      </c>
      <c r="AT1597" s="258">
        <f>'MONTHLY DATA'!BR354*'MONTHLY DATA'!BR369</f>
        <v>2520</v>
      </c>
      <c r="AU1597" s="258">
        <f>'MONTHLY DATA'!BS354*'MONTHLY DATA'!BS369</f>
        <v>2520</v>
      </c>
      <c r="AV1597" s="258">
        <f>'MONTHLY DATA'!BT354*'MONTHLY DATA'!BT369</f>
        <v>2520</v>
      </c>
      <c r="AW1597" s="258">
        <f>'MONTHLY DATA'!BU354*'MONTHLY DATA'!BU369</f>
        <v>2520</v>
      </c>
      <c r="AX1597" s="258">
        <f>'MONTHLY DATA'!BV354*'MONTHLY DATA'!BV369</f>
        <v>2520</v>
      </c>
      <c r="AY1597" s="258">
        <f>'MONTHLY DATA'!BW354*'MONTHLY DATA'!BW369</f>
        <v>2730</v>
      </c>
      <c r="AZ1597" s="258">
        <f>'MONTHLY DATA'!BX354*'MONTHLY DATA'!BX369</f>
        <v>2730</v>
      </c>
      <c r="BA1597" s="258">
        <f>'MONTHLY DATA'!BY354*'MONTHLY DATA'!BY369</f>
        <v>2730</v>
      </c>
      <c r="BB1597" s="258">
        <f>'MONTHLY DATA'!BZ354*'MONTHLY DATA'!BZ369</f>
        <v>2730</v>
      </c>
      <c r="BC1597" s="258">
        <f>'MONTHLY DATA'!CA354*'MONTHLY DATA'!CA369</f>
        <v>2730</v>
      </c>
      <c r="BD1597" s="258">
        <f>'MONTHLY DATA'!CB354*'MONTHLY DATA'!CB369</f>
        <v>2730</v>
      </c>
      <c r="BE1597" s="258">
        <f>'MONTHLY DATA'!CC354*'MONTHLY DATA'!CC369</f>
        <v>2730</v>
      </c>
      <c r="BF1597" s="258">
        <f>'MONTHLY DATA'!CD354*'MONTHLY DATA'!CD369</f>
        <v>2730</v>
      </c>
      <c r="BG1597" s="258">
        <f>'MONTHLY DATA'!CE354*'MONTHLY DATA'!CE369</f>
        <v>2730</v>
      </c>
      <c r="BH1597" s="258">
        <f>'MONTHLY DATA'!CF354*'MONTHLY DATA'!CF369</f>
        <v>2730</v>
      </c>
      <c r="BI1597" s="258">
        <f>'MONTHLY DATA'!CG354*'MONTHLY DATA'!CG369</f>
        <v>2730</v>
      </c>
      <c r="BJ1597" s="258">
        <f>'MONTHLY DATA'!CH354*'MONTHLY DATA'!CH369</f>
        <v>2730</v>
      </c>
      <c r="BK1597" s="258">
        <f>'MONTHLY DATA'!CI354*'MONTHLY DATA'!CI369</f>
        <v>3360</v>
      </c>
      <c r="BL1597" s="258">
        <f>'MONTHLY DATA'!CJ354*'MONTHLY DATA'!CJ369</f>
        <v>3360</v>
      </c>
      <c r="BM1597" s="258">
        <f>'MONTHLY DATA'!CK354*'MONTHLY DATA'!CK369</f>
        <v>3360</v>
      </c>
      <c r="BN1597" s="258">
        <f>'MONTHLY DATA'!CL354*'MONTHLY DATA'!CL369</f>
        <v>3360</v>
      </c>
      <c r="BO1597" s="258">
        <f>'MONTHLY DATA'!CM354*'MONTHLY DATA'!CM369</f>
        <v>3360</v>
      </c>
      <c r="BP1597" s="258">
        <f>'MONTHLY DATA'!CN354*'MONTHLY DATA'!CN369</f>
        <v>3360</v>
      </c>
      <c r="BQ1597" s="258">
        <f>'MONTHLY DATA'!CO354*'MONTHLY DATA'!CO369</f>
        <v>3360</v>
      </c>
      <c r="BR1597" s="258">
        <f>'MONTHLY DATA'!CP354*'MONTHLY DATA'!CP369</f>
        <v>3360</v>
      </c>
      <c r="BS1597" s="258">
        <f>'MONTHLY DATA'!CQ354*'MONTHLY DATA'!CQ369</f>
        <v>3360</v>
      </c>
      <c r="BT1597" s="258">
        <f>'MONTHLY DATA'!CR354*'MONTHLY DATA'!CR369</f>
        <v>3360</v>
      </c>
      <c r="BU1597" s="258">
        <f>'MONTHLY DATA'!CS354*'MONTHLY DATA'!CS369</f>
        <v>3360</v>
      </c>
      <c r="BV1597" s="258">
        <f>'MONTHLY DATA'!CT354*'MONTHLY DATA'!CT369</f>
        <v>3360</v>
      </c>
      <c r="BW1597" s="785">
        <f t="shared" si="1135"/>
        <v>148680</v>
      </c>
    </row>
    <row r="1598" spans="1:75" ht="16.5" thickBot="1" x14ac:dyDescent="0.3">
      <c r="A1598" s="180" t="s">
        <v>741</v>
      </c>
      <c r="O1598" s="258">
        <f>IF(O1596&gt;O1597,O1596-O1597,0)</f>
        <v>2651.0504067999991</v>
      </c>
      <c r="P1598" s="258">
        <f t="shared" ref="P1598:BV1598" si="1141">IF(P1596&gt;P1597,P1596-P1597,0)</f>
        <v>0</v>
      </c>
      <c r="Q1598" s="258">
        <f t="shared" si="1141"/>
        <v>412.02705260000039</v>
      </c>
      <c r="R1598" s="258">
        <f t="shared" si="1141"/>
        <v>0</v>
      </c>
      <c r="S1598" s="258">
        <f t="shared" si="1141"/>
        <v>700.81759300000022</v>
      </c>
      <c r="T1598" s="258">
        <f t="shared" si="1141"/>
        <v>155.1170032</v>
      </c>
      <c r="U1598" s="258">
        <f t="shared" si="1141"/>
        <v>557.5735451999999</v>
      </c>
      <c r="V1598" s="258">
        <f t="shared" si="1141"/>
        <v>0</v>
      </c>
      <c r="W1598" s="258">
        <f t="shared" si="1141"/>
        <v>628.0942242000001</v>
      </c>
      <c r="X1598" s="258">
        <f t="shared" si="1141"/>
        <v>0</v>
      </c>
      <c r="Y1598" s="258">
        <f t="shared" si="1141"/>
        <v>745.54759300000023</v>
      </c>
      <c r="Z1598" s="258">
        <f t="shared" si="1141"/>
        <v>399.21927740000001</v>
      </c>
      <c r="AA1598" s="258">
        <f t="shared" si="1141"/>
        <v>0</v>
      </c>
      <c r="AB1598" s="258">
        <f t="shared" si="1141"/>
        <v>0</v>
      </c>
      <c r="AC1598" s="258">
        <f t="shared" si="1141"/>
        <v>0</v>
      </c>
      <c r="AD1598" s="258">
        <f t="shared" si="1141"/>
        <v>0</v>
      </c>
      <c r="AE1598" s="258">
        <f t="shared" si="1141"/>
        <v>191.22571689999995</v>
      </c>
      <c r="AF1598" s="258">
        <f t="shared" si="1141"/>
        <v>0</v>
      </c>
      <c r="AG1598" s="258">
        <f t="shared" si="1141"/>
        <v>0</v>
      </c>
      <c r="AH1598" s="258">
        <f t="shared" si="1141"/>
        <v>0</v>
      </c>
      <c r="AI1598" s="258">
        <f t="shared" si="1141"/>
        <v>94.402839400000175</v>
      </c>
      <c r="AJ1598" s="258">
        <f t="shared" si="1141"/>
        <v>0</v>
      </c>
      <c r="AK1598" s="258">
        <f t="shared" si="1141"/>
        <v>239.65850890000002</v>
      </c>
      <c r="AL1598" s="258">
        <f t="shared" si="1141"/>
        <v>309.52035049999995</v>
      </c>
      <c r="AM1598" s="258">
        <f t="shared" si="1141"/>
        <v>0</v>
      </c>
      <c r="AN1598" s="258">
        <f t="shared" si="1141"/>
        <v>0</v>
      </c>
      <c r="AO1598" s="258">
        <f t="shared" si="1141"/>
        <v>0</v>
      </c>
      <c r="AP1598" s="258">
        <f t="shared" si="1141"/>
        <v>0</v>
      </c>
      <c r="AQ1598" s="258">
        <f t="shared" si="1141"/>
        <v>0</v>
      </c>
      <c r="AR1598" s="258">
        <f t="shared" si="1141"/>
        <v>0</v>
      </c>
      <c r="AS1598" s="258">
        <f t="shared" si="1141"/>
        <v>0</v>
      </c>
      <c r="AT1598" s="258">
        <f t="shared" si="1141"/>
        <v>0</v>
      </c>
      <c r="AU1598" s="258">
        <f t="shared" si="1141"/>
        <v>0</v>
      </c>
      <c r="AV1598" s="258">
        <f t="shared" si="1141"/>
        <v>0</v>
      </c>
      <c r="AW1598" s="258">
        <f t="shared" si="1141"/>
        <v>0</v>
      </c>
      <c r="AX1598" s="258">
        <f t="shared" si="1141"/>
        <v>0</v>
      </c>
      <c r="AY1598" s="258">
        <f t="shared" si="1141"/>
        <v>0</v>
      </c>
      <c r="AZ1598" s="258">
        <f t="shared" si="1141"/>
        <v>0</v>
      </c>
      <c r="BA1598" s="258">
        <f t="shared" si="1141"/>
        <v>0</v>
      </c>
      <c r="BB1598" s="258">
        <f t="shared" si="1141"/>
        <v>0</v>
      </c>
      <c r="BC1598" s="258">
        <f t="shared" si="1141"/>
        <v>0</v>
      </c>
      <c r="BD1598" s="258">
        <f t="shared" si="1141"/>
        <v>0</v>
      </c>
      <c r="BE1598" s="258">
        <f t="shared" si="1141"/>
        <v>0</v>
      </c>
      <c r="BF1598" s="258">
        <f t="shared" si="1141"/>
        <v>0</v>
      </c>
      <c r="BG1598" s="258">
        <f t="shared" si="1141"/>
        <v>0</v>
      </c>
      <c r="BH1598" s="258">
        <f t="shared" si="1141"/>
        <v>0</v>
      </c>
      <c r="BI1598" s="258">
        <f t="shared" si="1141"/>
        <v>0</v>
      </c>
      <c r="BJ1598" s="258">
        <f t="shared" si="1141"/>
        <v>0</v>
      </c>
      <c r="BK1598" s="258">
        <f t="shared" si="1141"/>
        <v>0</v>
      </c>
      <c r="BL1598" s="258">
        <f t="shared" si="1141"/>
        <v>0</v>
      </c>
      <c r="BM1598" s="258">
        <f t="shared" si="1141"/>
        <v>0</v>
      </c>
      <c r="BN1598" s="258">
        <f t="shared" si="1141"/>
        <v>0</v>
      </c>
      <c r="BO1598" s="258">
        <f t="shared" si="1141"/>
        <v>0</v>
      </c>
      <c r="BP1598" s="258">
        <f t="shared" si="1141"/>
        <v>0</v>
      </c>
      <c r="BQ1598" s="258">
        <f t="shared" si="1141"/>
        <v>0</v>
      </c>
      <c r="BR1598" s="258">
        <f t="shared" si="1141"/>
        <v>0</v>
      </c>
      <c r="BS1598" s="258">
        <f t="shared" si="1141"/>
        <v>0</v>
      </c>
      <c r="BT1598" s="258">
        <f t="shared" si="1141"/>
        <v>0</v>
      </c>
      <c r="BU1598" s="258">
        <f t="shared" si="1141"/>
        <v>0</v>
      </c>
      <c r="BV1598" s="258">
        <f t="shared" si="1141"/>
        <v>0</v>
      </c>
      <c r="BW1598" s="785">
        <f t="shared" si="1135"/>
        <v>7084.2541111</v>
      </c>
    </row>
    <row r="1599" spans="1:75" ht="16.5" thickBot="1" x14ac:dyDescent="0.3">
      <c r="A1599" s="180" t="s">
        <v>742</v>
      </c>
      <c r="O1599" s="363">
        <f>IF('MONTHLY DATA'!AM358="Fracción",' CALCULATIONS'!O1598/'MONTHLY DATA'!AM356,ROUNDUP(' CALCULATIONS'!O1598/'MONTHLY DATA'!AM356,0))</f>
        <v>12.050229121818179</v>
      </c>
      <c r="P1599" s="363">
        <f>IF('MONTHLY DATA'!AN358="Fracción",' CALCULATIONS'!P1598/'MONTHLY DATA'!AN356,ROUNDUP(' CALCULATIONS'!P1598/'MONTHLY DATA'!AN356,0))</f>
        <v>0</v>
      </c>
      <c r="Q1599" s="363">
        <f>IF('MONTHLY DATA'!AO358="Fracción",' CALCULATIONS'!Q1598/'MONTHLY DATA'!AO356,ROUNDUP(' CALCULATIONS'!Q1598/'MONTHLY DATA'!AO356,0))</f>
        <v>1.8728502390909108</v>
      </c>
      <c r="R1599" s="363">
        <f>IF('MONTHLY DATA'!AP358="Fracción",' CALCULATIONS'!R1598/'MONTHLY DATA'!AP356,ROUNDUP(' CALCULATIONS'!R1598/'MONTHLY DATA'!AP356,0))</f>
        <v>0</v>
      </c>
      <c r="S1599" s="363">
        <f>IF('MONTHLY DATA'!AQ358="Fracción",' CALCULATIONS'!S1598/'MONTHLY DATA'!AQ356,ROUNDUP(' CALCULATIONS'!S1598/'MONTHLY DATA'!AQ356,0))</f>
        <v>3.1855345136363646</v>
      </c>
      <c r="T1599" s="363">
        <f>IF('MONTHLY DATA'!AR358="Fracción",' CALCULATIONS'!T1598/'MONTHLY DATA'!AR356,ROUNDUP(' CALCULATIONS'!T1598/'MONTHLY DATA'!AR356,0))</f>
        <v>0.70507728727272723</v>
      </c>
      <c r="U1599" s="363">
        <f>IF('MONTHLY DATA'!AS358="Fracción",' CALCULATIONS'!U1598/'MONTHLY DATA'!AS356,ROUNDUP(' CALCULATIONS'!U1598/'MONTHLY DATA'!AS356,0))</f>
        <v>2.5344252054545451</v>
      </c>
      <c r="V1599" s="363">
        <f>IF('MONTHLY DATA'!AT358="Fracción",' CALCULATIONS'!V1598/'MONTHLY DATA'!AT356,ROUNDUP(' CALCULATIONS'!V1598/'MONTHLY DATA'!AT356,0))</f>
        <v>0</v>
      </c>
      <c r="W1599" s="363">
        <f>IF('MONTHLY DATA'!AU358="Fracción",' CALCULATIONS'!W1598/'MONTHLY DATA'!AU356,ROUNDUP(' CALCULATIONS'!W1598/'MONTHLY DATA'!AU356,0))</f>
        <v>2.8549737463636369</v>
      </c>
      <c r="X1599" s="363">
        <f>IF('MONTHLY DATA'!AV358="Fracción",' CALCULATIONS'!X1598/'MONTHLY DATA'!AV356,ROUNDUP(' CALCULATIONS'!X1598/'MONTHLY DATA'!AV356,0))</f>
        <v>0</v>
      </c>
      <c r="Y1599" s="363">
        <f>IF('MONTHLY DATA'!AW358="Fracción",' CALCULATIONS'!Y1598/'MONTHLY DATA'!AW356,ROUNDUP(' CALCULATIONS'!Y1598/'MONTHLY DATA'!AW356,0))</f>
        <v>3.3888526954545464</v>
      </c>
      <c r="Z1599" s="363">
        <f>IF('MONTHLY DATA'!AX358="Fracción",' CALCULATIONS'!Z1598/'MONTHLY DATA'!AX356,ROUNDUP(' CALCULATIONS'!Z1598/'MONTHLY DATA'!AX356,0))</f>
        <v>1.8146330790909091</v>
      </c>
      <c r="AA1599" s="363">
        <f>IF('MONTHLY DATA'!AY358="Fracción",' CALCULATIONS'!AA1598/'MONTHLY DATA'!AY356,ROUNDUP(' CALCULATIONS'!AA1598/'MONTHLY DATA'!AY356,0))</f>
        <v>0</v>
      </c>
      <c r="AB1599" s="363">
        <f>IF('MONTHLY DATA'!AZ358="Fracción",' CALCULATIONS'!AB1598/'MONTHLY DATA'!AZ356,ROUNDUP(' CALCULATIONS'!AB1598/'MONTHLY DATA'!AZ356,0))</f>
        <v>0</v>
      </c>
      <c r="AC1599" s="363">
        <f>IF('MONTHLY DATA'!BA358="Fracción",' CALCULATIONS'!AC1598/'MONTHLY DATA'!BA356,ROUNDUP(' CALCULATIONS'!AC1598/'MONTHLY DATA'!BA356,0))</f>
        <v>0</v>
      </c>
      <c r="AD1599" s="363">
        <f>IF('MONTHLY DATA'!BB358="Fracción",' CALCULATIONS'!AD1598/'MONTHLY DATA'!BB356,ROUNDUP(' CALCULATIONS'!AD1598/'MONTHLY DATA'!BB356,0))</f>
        <v>0</v>
      </c>
      <c r="AE1599" s="363">
        <f>IF('MONTHLY DATA'!BC358="Fracción",' CALCULATIONS'!AE1598/'MONTHLY DATA'!BC356,ROUNDUP(' CALCULATIONS'!AE1598/'MONTHLY DATA'!BC356,0))</f>
        <v>1</v>
      </c>
      <c r="AF1599" s="363">
        <f>IF('MONTHLY DATA'!BD358="Fracción",' CALCULATIONS'!AF1598/'MONTHLY DATA'!BD356,ROUNDUP(' CALCULATIONS'!AF1598/'MONTHLY DATA'!BD356,0))</f>
        <v>0</v>
      </c>
      <c r="AG1599" s="363">
        <f>IF('MONTHLY DATA'!BE358="Fracción",' CALCULATIONS'!AG1598/'MONTHLY DATA'!BE356,ROUNDUP(' CALCULATIONS'!AG1598/'MONTHLY DATA'!BE356,0))</f>
        <v>0</v>
      </c>
      <c r="AH1599" s="363">
        <f>IF('MONTHLY DATA'!BF358="Fracción",' CALCULATIONS'!AH1598/'MONTHLY DATA'!BF356,ROUNDUP(' CALCULATIONS'!AH1598/'MONTHLY DATA'!BF356,0))</f>
        <v>0</v>
      </c>
      <c r="AI1599" s="363">
        <f>IF('MONTHLY DATA'!BG358="Fracción",' CALCULATIONS'!AI1598/'MONTHLY DATA'!BG356,ROUNDUP(' CALCULATIONS'!AI1598/'MONTHLY DATA'!BG356,0))</f>
        <v>1</v>
      </c>
      <c r="AJ1599" s="363">
        <f>IF('MONTHLY DATA'!BH358="Fracción",' CALCULATIONS'!AJ1598/'MONTHLY DATA'!BH356,ROUNDUP(' CALCULATIONS'!AJ1598/'MONTHLY DATA'!BH356,0))</f>
        <v>0</v>
      </c>
      <c r="AK1599" s="363">
        <f>IF('MONTHLY DATA'!BI358="Fracción",' CALCULATIONS'!AK1598/'MONTHLY DATA'!BI356,ROUNDUP(' CALCULATIONS'!AK1598/'MONTHLY DATA'!BI356,0))</f>
        <v>1</v>
      </c>
      <c r="AL1599" s="363">
        <f>IF('MONTHLY DATA'!BJ358="Fracción",' CALCULATIONS'!AL1598/'MONTHLY DATA'!BJ356,ROUNDUP(' CALCULATIONS'!AL1598/'MONTHLY DATA'!BJ356,0))</f>
        <v>2</v>
      </c>
      <c r="AM1599" s="363">
        <f>IF('MONTHLY DATA'!BK358="Fracción",' CALCULATIONS'!AM1598/'MONTHLY DATA'!BK356,ROUNDUP(' CALCULATIONS'!AM1598/'MONTHLY DATA'!BK356,0))</f>
        <v>0</v>
      </c>
      <c r="AN1599" s="363">
        <f>IF('MONTHLY DATA'!BL358="Fracción",' CALCULATIONS'!AN1598/'MONTHLY DATA'!BL356,ROUNDUP(' CALCULATIONS'!AN1598/'MONTHLY DATA'!BL356,0))</f>
        <v>0</v>
      </c>
      <c r="AO1599" s="363">
        <f>IF('MONTHLY DATA'!BM358="Fracción",' CALCULATIONS'!AO1598/'MONTHLY DATA'!BM356,ROUNDUP(' CALCULATIONS'!AO1598/'MONTHLY DATA'!BM356,0))</f>
        <v>0</v>
      </c>
      <c r="AP1599" s="363">
        <f>IF('MONTHLY DATA'!BN358="Fracción",' CALCULATIONS'!AP1598/'MONTHLY DATA'!BN356,ROUNDUP(' CALCULATIONS'!AP1598/'MONTHLY DATA'!BN356,0))</f>
        <v>0</v>
      </c>
      <c r="AQ1599" s="363">
        <f>IF('MONTHLY DATA'!BO358="Fracción",' CALCULATIONS'!AQ1598/'MONTHLY DATA'!BO356,ROUNDUP(' CALCULATIONS'!AQ1598/'MONTHLY DATA'!BO356,0))</f>
        <v>0</v>
      </c>
      <c r="AR1599" s="363">
        <f>IF('MONTHLY DATA'!BP358="Fracción",' CALCULATIONS'!AR1598/'MONTHLY DATA'!BP356,ROUNDUP(' CALCULATIONS'!AR1598/'MONTHLY DATA'!BP356,0))</f>
        <v>0</v>
      </c>
      <c r="AS1599" s="363">
        <f>IF('MONTHLY DATA'!BQ358="Fracción",' CALCULATIONS'!AS1598/'MONTHLY DATA'!BQ356,ROUNDUP(' CALCULATIONS'!AS1598/'MONTHLY DATA'!BQ356,0))</f>
        <v>0</v>
      </c>
      <c r="AT1599" s="363">
        <f>IF('MONTHLY DATA'!BR358="Fracción",' CALCULATIONS'!AT1598/'MONTHLY DATA'!BR356,ROUNDUP(' CALCULATIONS'!AT1598/'MONTHLY DATA'!BR356,0))</f>
        <v>0</v>
      </c>
      <c r="AU1599" s="363">
        <f>IF('MONTHLY DATA'!BS358="Fracción",' CALCULATIONS'!AU1598/'MONTHLY DATA'!BS356,ROUNDUP(' CALCULATIONS'!AU1598/'MONTHLY DATA'!BS356,0))</f>
        <v>0</v>
      </c>
      <c r="AV1599" s="363">
        <f>IF('MONTHLY DATA'!BT358="Fracción",' CALCULATIONS'!AV1598/'MONTHLY DATA'!BT356,ROUNDUP(' CALCULATIONS'!AV1598/'MONTHLY DATA'!BT356,0))</f>
        <v>0</v>
      </c>
      <c r="AW1599" s="363">
        <f>IF('MONTHLY DATA'!BU358="Fracción",' CALCULATIONS'!AW1598/'MONTHLY DATA'!BU356,ROUNDUP(' CALCULATIONS'!AW1598/'MONTHLY DATA'!BU356,0))</f>
        <v>0</v>
      </c>
      <c r="AX1599" s="363">
        <f>IF('MONTHLY DATA'!BV358="Fracción",' CALCULATIONS'!AX1598/'MONTHLY DATA'!BV356,ROUNDUP(' CALCULATIONS'!AX1598/'MONTHLY DATA'!BV356,0))</f>
        <v>0</v>
      </c>
      <c r="AY1599" s="363">
        <f>IF('MONTHLY DATA'!BW358="Fracción",' CALCULATIONS'!AY1598/'MONTHLY DATA'!BW356,ROUNDUP(' CALCULATIONS'!AY1598/'MONTHLY DATA'!BW356,0))</f>
        <v>0</v>
      </c>
      <c r="AZ1599" s="363">
        <f>IF('MONTHLY DATA'!BX358="Fracción",' CALCULATIONS'!AZ1598/'MONTHLY DATA'!BX356,ROUNDUP(' CALCULATIONS'!AZ1598/'MONTHLY DATA'!BX356,0))</f>
        <v>0</v>
      </c>
      <c r="BA1599" s="363">
        <f>IF('MONTHLY DATA'!BY358="Fracción",' CALCULATIONS'!BA1598/'MONTHLY DATA'!BY356,ROUNDUP(' CALCULATIONS'!BA1598/'MONTHLY DATA'!BY356,0))</f>
        <v>0</v>
      </c>
      <c r="BB1599" s="363">
        <f>IF('MONTHLY DATA'!BZ358="Fracción",' CALCULATIONS'!BB1598/'MONTHLY DATA'!BZ356,ROUNDUP(' CALCULATIONS'!BB1598/'MONTHLY DATA'!BZ356,0))</f>
        <v>0</v>
      </c>
      <c r="BC1599" s="363">
        <f>IF('MONTHLY DATA'!CA358="Fracción",' CALCULATIONS'!BC1598/'MONTHLY DATA'!CA356,ROUNDUP(' CALCULATIONS'!BC1598/'MONTHLY DATA'!CA356,0))</f>
        <v>0</v>
      </c>
      <c r="BD1599" s="363">
        <f>IF('MONTHLY DATA'!CB358="Fracción",' CALCULATIONS'!BD1598/'MONTHLY DATA'!CB356,ROUNDUP(' CALCULATIONS'!BD1598/'MONTHLY DATA'!CB356,0))</f>
        <v>0</v>
      </c>
      <c r="BE1599" s="363">
        <f>IF('MONTHLY DATA'!CC358="Fracción",' CALCULATIONS'!BE1598/'MONTHLY DATA'!CC356,ROUNDUP(' CALCULATIONS'!BE1598/'MONTHLY DATA'!CC356,0))</f>
        <v>0</v>
      </c>
      <c r="BF1599" s="363">
        <f>IF('MONTHLY DATA'!CD358="Fracción",' CALCULATIONS'!BF1598/'MONTHLY DATA'!CD356,ROUNDUP(' CALCULATIONS'!BF1598/'MONTHLY DATA'!CD356,0))</f>
        <v>0</v>
      </c>
      <c r="BG1599" s="363">
        <f>IF('MONTHLY DATA'!CE358="Fracción",' CALCULATIONS'!BG1598/'MONTHLY DATA'!CE356,ROUNDUP(' CALCULATIONS'!BG1598/'MONTHLY DATA'!CE356,0))</f>
        <v>0</v>
      </c>
      <c r="BH1599" s="363">
        <f>IF('MONTHLY DATA'!CF358="Fracción",' CALCULATIONS'!BH1598/'MONTHLY DATA'!CF356,ROUNDUP(' CALCULATIONS'!BH1598/'MONTHLY DATA'!CF356,0))</f>
        <v>0</v>
      </c>
      <c r="BI1599" s="363">
        <f>IF('MONTHLY DATA'!CG358="Fracción",' CALCULATIONS'!BI1598/'MONTHLY DATA'!CG356,ROUNDUP(' CALCULATIONS'!BI1598/'MONTHLY DATA'!CG356,0))</f>
        <v>0</v>
      </c>
      <c r="BJ1599" s="363">
        <f>IF('MONTHLY DATA'!CH358="Fracción",' CALCULATIONS'!BJ1598/'MONTHLY DATA'!CH356,ROUNDUP(' CALCULATIONS'!BJ1598/'MONTHLY DATA'!CH356,0))</f>
        <v>0</v>
      </c>
      <c r="BK1599" s="363">
        <f>IF('MONTHLY DATA'!CI358="Fracción",' CALCULATIONS'!BK1598/'MONTHLY DATA'!CI356,ROUNDUP(' CALCULATIONS'!BK1598/'MONTHLY DATA'!CI356,0))</f>
        <v>0</v>
      </c>
      <c r="BL1599" s="363">
        <f>IF('MONTHLY DATA'!CJ358="Fracción",' CALCULATIONS'!BL1598/'MONTHLY DATA'!CJ356,ROUNDUP(' CALCULATIONS'!BL1598/'MONTHLY DATA'!CJ356,0))</f>
        <v>0</v>
      </c>
      <c r="BM1599" s="363">
        <f>IF('MONTHLY DATA'!CK358="Fracción",' CALCULATIONS'!BM1598/'MONTHLY DATA'!CK356,ROUNDUP(' CALCULATIONS'!BM1598/'MONTHLY DATA'!CK356,0))</f>
        <v>0</v>
      </c>
      <c r="BN1599" s="363">
        <f>IF('MONTHLY DATA'!CL358="Fracción",' CALCULATIONS'!BN1598/'MONTHLY DATA'!CL356,ROUNDUP(' CALCULATIONS'!BN1598/'MONTHLY DATA'!CL356,0))</f>
        <v>0</v>
      </c>
      <c r="BO1599" s="363">
        <f>IF('MONTHLY DATA'!CM358="Fracción",' CALCULATIONS'!BO1598/'MONTHLY DATA'!CM356,ROUNDUP(' CALCULATIONS'!BO1598/'MONTHLY DATA'!CM356,0))</f>
        <v>0</v>
      </c>
      <c r="BP1599" s="363">
        <f>IF('MONTHLY DATA'!CN358="Fracción",' CALCULATIONS'!BP1598/'MONTHLY DATA'!CN356,ROUNDUP(' CALCULATIONS'!BP1598/'MONTHLY DATA'!CN356,0))</f>
        <v>0</v>
      </c>
      <c r="BQ1599" s="363">
        <f>IF('MONTHLY DATA'!CO358="Fracción",' CALCULATIONS'!BQ1598/'MONTHLY DATA'!CO356,ROUNDUP(' CALCULATIONS'!BQ1598/'MONTHLY DATA'!CO356,0))</f>
        <v>0</v>
      </c>
      <c r="BR1599" s="363">
        <f>IF('MONTHLY DATA'!CP358="Fracción",' CALCULATIONS'!BR1598/'MONTHLY DATA'!CP356,ROUNDUP(' CALCULATIONS'!BR1598/'MONTHLY DATA'!CP356,0))</f>
        <v>0</v>
      </c>
      <c r="BS1599" s="363">
        <f>IF('MONTHLY DATA'!CQ358="Fracción",' CALCULATIONS'!BS1598/'MONTHLY DATA'!CQ356,ROUNDUP(' CALCULATIONS'!BS1598/'MONTHLY DATA'!CQ356,0))</f>
        <v>0</v>
      </c>
      <c r="BT1599" s="363">
        <f>IF('MONTHLY DATA'!CR358="Fracción",' CALCULATIONS'!BT1598/'MONTHLY DATA'!CR356,ROUNDUP(' CALCULATIONS'!BT1598/'MONTHLY DATA'!CR356,0))</f>
        <v>0</v>
      </c>
      <c r="BU1599" s="363">
        <f>IF('MONTHLY DATA'!CS358="Fracción",' CALCULATIONS'!BU1598/'MONTHLY DATA'!CS356,ROUNDUP(' CALCULATIONS'!BU1598/'MONTHLY DATA'!CS356,0))</f>
        <v>0</v>
      </c>
      <c r="BV1599" s="363">
        <f>IF('MONTHLY DATA'!CT358="Fracción",' CALCULATIONS'!BV1598/'MONTHLY DATA'!CT356,ROUNDUP(' CALCULATIONS'!BV1598/'MONTHLY DATA'!CT356,0))</f>
        <v>0</v>
      </c>
      <c r="BW1599" s="405">
        <f t="shared" si="1135"/>
        <v>33.40657588818182</v>
      </c>
    </row>
    <row r="1600" spans="1:75" ht="16.5" thickBot="1" x14ac:dyDescent="0.3">
      <c r="BW1600" s="785">
        <f t="shared" si="1135"/>
        <v>0</v>
      </c>
    </row>
    <row r="1601" spans="1:75" ht="16.5" thickBot="1" x14ac:dyDescent="0.3">
      <c r="A1601" s="411" t="s">
        <v>831</v>
      </c>
      <c r="BW1601" s="785">
        <f t="shared" si="1135"/>
        <v>0</v>
      </c>
    </row>
    <row r="1602" spans="1:75" ht="16.5" thickBot="1" x14ac:dyDescent="0.3">
      <c r="BW1602" s="785">
        <f t="shared" si="1135"/>
        <v>0</v>
      </c>
    </row>
    <row r="1603" spans="1:75" ht="16.5" thickBot="1" x14ac:dyDescent="0.3">
      <c r="A1603" s="180" t="s">
        <v>739</v>
      </c>
      <c r="O1603" s="412">
        <f t="shared" ref="O1603:AT1603" si="1142">((O594+O604+O614)*355/100000)+((O584)*600/100000)</f>
        <v>0</v>
      </c>
      <c r="P1603" s="412">
        <f t="shared" si="1142"/>
        <v>0</v>
      </c>
      <c r="Q1603" s="412">
        <f t="shared" si="1142"/>
        <v>0</v>
      </c>
      <c r="R1603" s="412">
        <f t="shared" si="1142"/>
        <v>0</v>
      </c>
      <c r="S1603" s="412">
        <f t="shared" si="1142"/>
        <v>0</v>
      </c>
      <c r="T1603" s="412">
        <f t="shared" si="1142"/>
        <v>0</v>
      </c>
      <c r="U1603" s="412">
        <f t="shared" si="1142"/>
        <v>0</v>
      </c>
      <c r="V1603" s="412">
        <f t="shared" si="1142"/>
        <v>0</v>
      </c>
      <c r="W1603" s="412">
        <f t="shared" si="1142"/>
        <v>0</v>
      </c>
      <c r="X1603" s="412">
        <f t="shared" si="1142"/>
        <v>0</v>
      </c>
      <c r="Y1603" s="412">
        <f t="shared" si="1142"/>
        <v>0</v>
      </c>
      <c r="Z1603" s="412">
        <f t="shared" si="1142"/>
        <v>0</v>
      </c>
      <c r="AA1603" s="412">
        <f t="shared" si="1142"/>
        <v>4407.9761516499993</v>
      </c>
      <c r="AB1603" s="412">
        <f t="shared" si="1142"/>
        <v>1331.5894013000002</v>
      </c>
      <c r="AC1603" s="412">
        <f t="shared" si="1142"/>
        <v>2244.9775136000003</v>
      </c>
      <c r="AD1603" s="412">
        <f t="shared" si="1142"/>
        <v>1341.0229724999999</v>
      </c>
      <c r="AE1603" s="412">
        <f t="shared" si="1142"/>
        <v>2370.5335728000005</v>
      </c>
      <c r="AF1603" s="412">
        <f t="shared" si="1142"/>
        <v>1727.1615490000004</v>
      </c>
      <c r="AG1603" s="412">
        <f t="shared" si="1142"/>
        <v>2301.2245443000002</v>
      </c>
      <c r="AH1603" s="412">
        <f t="shared" si="1142"/>
        <v>1278.8192335000001</v>
      </c>
      <c r="AI1603" s="412">
        <f t="shared" si="1142"/>
        <v>2338.2592802999998</v>
      </c>
      <c r="AJ1603" s="412">
        <f t="shared" si="1142"/>
        <v>1479.2001124000001</v>
      </c>
      <c r="AK1603" s="412">
        <f t="shared" si="1142"/>
        <v>2386.6778368000005</v>
      </c>
      <c r="AL1603" s="412">
        <f t="shared" si="1142"/>
        <v>1830.6791230000003</v>
      </c>
      <c r="AM1603" s="412">
        <f t="shared" si="1142"/>
        <v>4581.2333885000007</v>
      </c>
      <c r="AN1603" s="412">
        <f t="shared" si="1142"/>
        <v>3307.3115620100002</v>
      </c>
      <c r="AO1603" s="412">
        <f t="shared" si="1142"/>
        <v>3317.20029892</v>
      </c>
      <c r="AP1603" s="412">
        <f t="shared" si="1142"/>
        <v>3322.8795829100004</v>
      </c>
      <c r="AQ1603" s="412">
        <f t="shared" si="1142"/>
        <v>3516.5146293100001</v>
      </c>
      <c r="AR1603" s="412">
        <f t="shared" si="1142"/>
        <v>3934.6400225300004</v>
      </c>
      <c r="AS1603" s="412">
        <f t="shared" si="1142"/>
        <v>3404.6635708899998</v>
      </c>
      <c r="AT1603" s="412">
        <f t="shared" si="1142"/>
        <v>3223.1751540800001</v>
      </c>
      <c r="AU1603" s="412">
        <f t="shared" ref="AU1603:BV1603" si="1143">((AU594+AU604+AU614)*355/100000)+((AU584)*600/100000)</f>
        <v>3465.1170604899999</v>
      </c>
      <c r="AV1603" s="412">
        <f t="shared" si="1143"/>
        <v>3541.5575878100003</v>
      </c>
      <c r="AW1603" s="412">
        <f t="shared" si="1143"/>
        <v>3541.2876752500006</v>
      </c>
      <c r="AX1603" s="412">
        <f t="shared" si="1143"/>
        <v>4098.3012137300011</v>
      </c>
      <c r="AY1603" s="412">
        <f t="shared" si="1143"/>
        <v>3035.8301664499995</v>
      </c>
      <c r="AZ1603" s="412">
        <f t="shared" si="1143"/>
        <v>3288.1778740660002</v>
      </c>
      <c r="BA1603" s="412">
        <f t="shared" si="1143"/>
        <v>3205.7047014739996</v>
      </c>
      <c r="BB1603" s="412">
        <f t="shared" si="1143"/>
        <v>3307.5368647060004</v>
      </c>
      <c r="BC1603" s="412">
        <f t="shared" si="1143"/>
        <v>3494.7378609440002</v>
      </c>
      <c r="BD1603" s="412">
        <f t="shared" si="1143"/>
        <v>4201.3302826959998</v>
      </c>
      <c r="BE1603" s="412">
        <f t="shared" si="1143"/>
        <v>3342.4143934939998</v>
      </c>
      <c r="BF1603" s="412">
        <f t="shared" si="1143"/>
        <v>3168.1313871760003</v>
      </c>
      <c r="BG1603" s="412">
        <f t="shared" si="1143"/>
        <v>3421.1242217239992</v>
      </c>
      <c r="BH1603" s="412">
        <f t="shared" si="1143"/>
        <v>3628.4015301459999</v>
      </c>
      <c r="BI1603" s="412">
        <f t="shared" si="1143"/>
        <v>3535.319558144</v>
      </c>
      <c r="BJ1603" s="412">
        <f t="shared" si="1143"/>
        <v>4442.312659276</v>
      </c>
      <c r="BK1603" s="412">
        <f t="shared" si="1143"/>
        <v>3733.1933806689995</v>
      </c>
      <c r="BL1603" s="412">
        <f t="shared" si="1143"/>
        <v>3524.0629076300002</v>
      </c>
      <c r="BM1603" s="412">
        <f t="shared" si="1143"/>
        <v>3626.8908995699994</v>
      </c>
      <c r="BN1603" s="412">
        <f t="shared" si="1143"/>
        <v>3537.0494324300003</v>
      </c>
      <c r="BO1603" s="412">
        <f t="shared" si="1143"/>
        <v>3889.3410022899998</v>
      </c>
      <c r="BP1603" s="412">
        <f t="shared" si="1143"/>
        <v>4358.0490034700006</v>
      </c>
      <c r="BQ1603" s="412">
        <f t="shared" si="1143"/>
        <v>3765.1869261299998</v>
      </c>
      <c r="BR1603" s="412">
        <f t="shared" si="1143"/>
        <v>3417.84595339</v>
      </c>
      <c r="BS1603" s="412">
        <f t="shared" si="1143"/>
        <v>3823.82989301</v>
      </c>
      <c r="BT1603" s="412">
        <f t="shared" si="1143"/>
        <v>3833.7474700299999</v>
      </c>
      <c r="BU1603" s="412">
        <f t="shared" si="1143"/>
        <v>3932.82558277</v>
      </c>
      <c r="BV1603" s="412">
        <f t="shared" si="1143"/>
        <v>4582.1148476300004</v>
      </c>
      <c r="BW1603" s="785">
        <f t="shared" si="1135"/>
        <v>156387.16183689499</v>
      </c>
    </row>
    <row r="1604" spans="1:75" ht="16.5" thickBot="1" x14ac:dyDescent="0.3">
      <c r="A1604" s="170" t="s">
        <v>740</v>
      </c>
      <c r="O1604" s="180">
        <f>'MONTHLY DATA'!AM354*'MONTHLY DATA'!AM373</f>
        <v>0</v>
      </c>
      <c r="P1604" s="180">
        <f>'MONTHLY DATA'!AN354*'MONTHLY DATA'!AN373</f>
        <v>0</v>
      </c>
      <c r="Q1604" s="180">
        <f>'MONTHLY DATA'!AO354*'MONTHLY DATA'!AO373</f>
        <v>0</v>
      </c>
      <c r="R1604" s="180">
        <f>'MONTHLY DATA'!AP354*'MONTHLY DATA'!AP373</f>
        <v>0</v>
      </c>
      <c r="S1604" s="180">
        <f>'MONTHLY DATA'!AQ354*'MONTHLY DATA'!AQ373</f>
        <v>0</v>
      </c>
      <c r="T1604" s="180">
        <f>'MONTHLY DATA'!AR354*'MONTHLY DATA'!AR373</f>
        <v>0</v>
      </c>
      <c r="U1604" s="180">
        <f>'MONTHLY DATA'!AS354*'MONTHLY DATA'!AS373</f>
        <v>0</v>
      </c>
      <c r="V1604" s="180">
        <f>'MONTHLY DATA'!AT354*'MONTHLY DATA'!AT373</f>
        <v>0</v>
      </c>
      <c r="W1604" s="180">
        <f>'MONTHLY DATA'!AU354*'MONTHLY DATA'!AU373</f>
        <v>0</v>
      </c>
      <c r="X1604" s="180">
        <f>'MONTHLY DATA'!AV354*'MONTHLY DATA'!AV373</f>
        <v>0</v>
      </c>
      <c r="Y1604" s="180">
        <f>'MONTHLY DATA'!AW354*'MONTHLY DATA'!AW373</f>
        <v>0</v>
      </c>
      <c r="Z1604" s="180">
        <f>'MONTHLY DATA'!AX354*'MONTHLY DATA'!AX373</f>
        <v>0</v>
      </c>
      <c r="AA1604" s="180">
        <f>'MONTHLY DATA'!AY354*'MONTHLY DATA'!AY373</f>
        <v>5940</v>
      </c>
      <c r="AB1604" s="180">
        <f>'MONTHLY DATA'!AZ354*'MONTHLY DATA'!AZ373</f>
        <v>5940</v>
      </c>
      <c r="AC1604" s="180">
        <f>'MONTHLY DATA'!BA354*'MONTHLY DATA'!BA373</f>
        <v>5940</v>
      </c>
      <c r="AD1604" s="180">
        <f>'MONTHLY DATA'!BB354*'MONTHLY DATA'!BB373</f>
        <v>5940</v>
      </c>
      <c r="AE1604" s="180">
        <f>'MONTHLY DATA'!BC354*'MONTHLY DATA'!BC373</f>
        <v>5940</v>
      </c>
      <c r="AF1604" s="180">
        <f>'MONTHLY DATA'!BD354*'MONTHLY DATA'!BD373</f>
        <v>5940</v>
      </c>
      <c r="AG1604" s="180">
        <f>'MONTHLY DATA'!BE354*'MONTHLY DATA'!BE373</f>
        <v>5940</v>
      </c>
      <c r="AH1604" s="180">
        <f>'MONTHLY DATA'!BF354*'MONTHLY DATA'!BF373</f>
        <v>5940</v>
      </c>
      <c r="AI1604" s="180">
        <f>'MONTHLY DATA'!BG354*'MONTHLY DATA'!BG373</f>
        <v>5940</v>
      </c>
      <c r="AJ1604" s="180">
        <f>'MONTHLY DATA'!BH354*'MONTHLY DATA'!BH373</f>
        <v>5940</v>
      </c>
      <c r="AK1604" s="180">
        <f>'MONTHLY DATA'!BI354*'MONTHLY DATA'!BI373</f>
        <v>5940</v>
      </c>
      <c r="AL1604" s="180">
        <f>'MONTHLY DATA'!BJ354*'MONTHLY DATA'!BJ373</f>
        <v>5940</v>
      </c>
      <c r="AM1604" s="180">
        <f>'MONTHLY DATA'!BK354*'MONTHLY DATA'!BK373</f>
        <v>6480</v>
      </c>
      <c r="AN1604" s="180">
        <f>'MONTHLY DATA'!BL354*'MONTHLY DATA'!BL373</f>
        <v>6480</v>
      </c>
      <c r="AO1604" s="180">
        <f>'MONTHLY DATA'!BM354*'MONTHLY DATA'!BM373</f>
        <v>6480</v>
      </c>
      <c r="AP1604" s="180">
        <f>'MONTHLY DATA'!BN354*'MONTHLY DATA'!BN373</f>
        <v>6480</v>
      </c>
      <c r="AQ1604" s="180">
        <f>'MONTHLY DATA'!BO354*'MONTHLY DATA'!BO373</f>
        <v>6480</v>
      </c>
      <c r="AR1604" s="180">
        <f>'MONTHLY DATA'!BP354*'MONTHLY DATA'!BP373</f>
        <v>6480</v>
      </c>
      <c r="AS1604" s="180">
        <f>'MONTHLY DATA'!BQ354*'MONTHLY DATA'!BQ373</f>
        <v>6480</v>
      </c>
      <c r="AT1604" s="180">
        <f>'MONTHLY DATA'!BR354*'MONTHLY DATA'!BR373</f>
        <v>6480</v>
      </c>
      <c r="AU1604" s="180">
        <f>'MONTHLY DATA'!BS354*'MONTHLY DATA'!BS373</f>
        <v>6480</v>
      </c>
      <c r="AV1604" s="180">
        <f>'MONTHLY DATA'!BT354*'MONTHLY DATA'!BT373</f>
        <v>6480</v>
      </c>
      <c r="AW1604" s="180">
        <f>'MONTHLY DATA'!BU354*'MONTHLY DATA'!BU373</f>
        <v>6480</v>
      </c>
      <c r="AX1604" s="180">
        <f>'MONTHLY DATA'!BV354*'MONTHLY DATA'!BV373</f>
        <v>6480</v>
      </c>
      <c r="AY1604" s="180">
        <f>'MONTHLY DATA'!BW354*'MONTHLY DATA'!BW373</f>
        <v>7800</v>
      </c>
      <c r="AZ1604" s="180">
        <f>'MONTHLY DATA'!BX354*'MONTHLY DATA'!BX373</f>
        <v>7800</v>
      </c>
      <c r="BA1604" s="180">
        <f>'MONTHLY DATA'!BY354*'MONTHLY DATA'!BY373</f>
        <v>7800</v>
      </c>
      <c r="BB1604" s="180">
        <f>'MONTHLY DATA'!BZ354*'MONTHLY DATA'!BZ373</f>
        <v>7800</v>
      </c>
      <c r="BC1604" s="180">
        <f>'MONTHLY DATA'!CA354*'MONTHLY DATA'!CA373</f>
        <v>7800</v>
      </c>
      <c r="BD1604" s="180">
        <f>'MONTHLY DATA'!CB354*'MONTHLY DATA'!CB373</f>
        <v>7800</v>
      </c>
      <c r="BE1604" s="180">
        <f>'MONTHLY DATA'!CC354*'MONTHLY DATA'!CC373</f>
        <v>7800</v>
      </c>
      <c r="BF1604" s="180">
        <f>'MONTHLY DATA'!CD354*'MONTHLY DATA'!CD373</f>
        <v>7800</v>
      </c>
      <c r="BG1604" s="180">
        <f>'MONTHLY DATA'!CE354*'MONTHLY DATA'!CE373</f>
        <v>7800</v>
      </c>
      <c r="BH1604" s="180">
        <f>'MONTHLY DATA'!CF354*'MONTHLY DATA'!CF373</f>
        <v>7800</v>
      </c>
      <c r="BI1604" s="180">
        <f>'MONTHLY DATA'!CG354*'MONTHLY DATA'!CG373</f>
        <v>7800</v>
      </c>
      <c r="BJ1604" s="180">
        <f>'MONTHLY DATA'!CH354*'MONTHLY DATA'!CH373</f>
        <v>7800</v>
      </c>
      <c r="BK1604" s="180">
        <f>'MONTHLY DATA'!CI354*'MONTHLY DATA'!CI373</f>
        <v>9240</v>
      </c>
      <c r="BL1604" s="180">
        <f>'MONTHLY DATA'!CJ354*'MONTHLY DATA'!CJ373</f>
        <v>9240</v>
      </c>
      <c r="BM1604" s="180">
        <f>'MONTHLY DATA'!CK354*'MONTHLY DATA'!CK373</f>
        <v>9240</v>
      </c>
      <c r="BN1604" s="180">
        <f>'MONTHLY DATA'!CL354*'MONTHLY DATA'!CL373</f>
        <v>9240</v>
      </c>
      <c r="BO1604" s="180">
        <f>'MONTHLY DATA'!CM354*'MONTHLY DATA'!CM373</f>
        <v>9240</v>
      </c>
      <c r="BP1604" s="180">
        <f>'MONTHLY DATA'!CN354*'MONTHLY DATA'!CN373</f>
        <v>9240</v>
      </c>
      <c r="BQ1604" s="180">
        <f>'MONTHLY DATA'!CO354*'MONTHLY DATA'!CO373</f>
        <v>9240</v>
      </c>
      <c r="BR1604" s="180">
        <f>'MONTHLY DATA'!CP354*'MONTHLY DATA'!CP373</f>
        <v>9240</v>
      </c>
      <c r="BS1604" s="180">
        <f>'MONTHLY DATA'!CQ354*'MONTHLY DATA'!CQ373</f>
        <v>9240</v>
      </c>
      <c r="BT1604" s="180">
        <f>'MONTHLY DATA'!CR354*'MONTHLY DATA'!CR373</f>
        <v>9240</v>
      </c>
      <c r="BU1604" s="180">
        <f>'MONTHLY DATA'!CS354*'MONTHLY DATA'!CS373</f>
        <v>9240</v>
      </c>
      <c r="BV1604" s="180">
        <f>'MONTHLY DATA'!CT354*'MONTHLY DATA'!CT373</f>
        <v>9240</v>
      </c>
      <c r="BW1604" s="785">
        <f t="shared" si="1135"/>
        <v>353520</v>
      </c>
    </row>
    <row r="1605" spans="1:75" ht="16.5" thickBot="1" x14ac:dyDescent="0.3">
      <c r="A1605" s="180" t="s">
        <v>741</v>
      </c>
      <c r="O1605" s="180">
        <f>IF(O1603&gt;O1604,O1603-O1604,0)</f>
        <v>0</v>
      </c>
      <c r="P1605" s="180">
        <f t="shared" ref="P1605:BV1605" si="1144">IF(P1603&gt;P1604,P1603-P1604,0)</f>
        <v>0</v>
      </c>
      <c r="Q1605" s="180">
        <f t="shared" si="1144"/>
        <v>0</v>
      </c>
      <c r="R1605" s="180">
        <f t="shared" si="1144"/>
        <v>0</v>
      </c>
      <c r="S1605" s="180">
        <f t="shared" si="1144"/>
        <v>0</v>
      </c>
      <c r="T1605" s="180">
        <f t="shared" si="1144"/>
        <v>0</v>
      </c>
      <c r="U1605" s="180">
        <f t="shared" si="1144"/>
        <v>0</v>
      </c>
      <c r="V1605" s="180">
        <f t="shared" si="1144"/>
        <v>0</v>
      </c>
      <c r="W1605" s="180">
        <f t="shared" si="1144"/>
        <v>0</v>
      </c>
      <c r="X1605" s="180">
        <f t="shared" si="1144"/>
        <v>0</v>
      </c>
      <c r="Y1605" s="180">
        <f t="shared" si="1144"/>
        <v>0</v>
      </c>
      <c r="Z1605" s="180">
        <f t="shared" si="1144"/>
        <v>0</v>
      </c>
      <c r="AA1605" s="180">
        <f t="shared" si="1144"/>
        <v>0</v>
      </c>
      <c r="AB1605" s="180">
        <f t="shared" si="1144"/>
        <v>0</v>
      </c>
      <c r="AC1605" s="180">
        <f t="shared" si="1144"/>
        <v>0</v>
      </c>
      <c r="AD1605" s="180">
        <f t="shared" si="1144"/>
        <v>0</v>
      </c>
      <c r="AE1605" s="180">
        <f t="shared" si="1144"/>
        <v>0</v>
      </c>
      <c r="AF1605" s="180">
        <f t="shared" si="1144"/>
        <v>0</v>
      </c>
      <c r="AG1605" s="180">
        <f t="shared" si="1144"/>
        <v>0</v>
      </c>
      <c r="AH1605" s="180">
        <f t="shared" si="1144"/>
        <v>0</v>
      </c>
      <c r="AI1605" s="180">
        <f t="shared" si="1144"/>
        <v>0</v>
      </c>
      <c r="AJ1605" s="180">
        <f t="shared" si="1144"/>
        <v>0</v>
      </c>
      <c r="AK1605" s="180">
        <f t="shared" si="1144"/>
        <v>0</v>
      </c>
      <c r="AL1605" s="180">
        <f t="shared" si="1144"/>
        <v>0</v>
      </c>
      <c r="AM1605" s="180">
        <f t="shared" si="1144"/>
        <v>0</v>
      </c>
      <c r="AN1605" s="180">
        <f t="shared" si="1144"/>
        <v>0</v>
      </c>
      <c r="AO1605" s="180">
        <f t="shared" si="1144"/>
        <v>0</v>
      </c>
      <c r="AP1605" s="180">
        <f t="shared" si="1144"/>
        <v>0</v>
      </c>
      <c r="AQ1605" s="180">
        <f t="shared" si="1144"/>
        <v>0</v>
      </c>
      <c r="AR1605" s="180">
        <f t="shared" si="1144"/>
        <v>0</v>
      </c>
      <c r="AS1605" s="180">
        <f t="shared" si="1144"/>
        <v>0</v>
      </c>
      <c r="AT1605" s="180">
        <f t="shared" si="1144"/>
        <v>0</v>
      </c>
      <c r="AU1605" s="180">
        <f t="shared" si="1144"/>
        <v>0</v>
      </c>
      <c r="AV1605" s="180">
        <f t="shared" si="1144"/>
        <v>0</v>
      </c>
      <c r="AW1605" s="180">
        <f t="shared" si="1144"/>
        <v>0</v>
      </c>
      <c r="AX1605" s="180">
        <f t="shared" si="1144"/>
        <v>0</v>
      </c>
      <c r="AY1605" s="180">
        <f t="shared" si="1144"/>
        <v>0</v>
      </c>
      <c r="AZ1605" s="180">
        <f t="shared" si="1144"/>
        <v>0</v>
      </c>
      <c r="BA1605" s="180">
        <f t="shared" si="1144"/>
        <v>0</v>
      </c>
      <c r="BB1605" s="180">
        <f t="shared" si="1144"/>
        <v>0</v>
      </c>
      <c r="BC1605" s="180">
        <f t="shared" si="1144"/>
        <v>0</v>
      </c>
      <c r="BD1605" s="180">
        <f t="shared" si="1144"/>
        <v>0</v>
      </c>
      <c r="BE1605" s="180">
        <f t="shared" si="1144"/>
        <v>0</v>
      </c>
      <c r="BF1605" s="180">
        <f t="shared" si="1144"/>
        <v>0</v>
      </c>
      <c r="BG1605" s="180">
        <f t="shared" si="1144"/>
        <v>0</v>
      </c>
      <c r="BH1605" s="180">
        <f t="shared" si="1144"/>
        <v>0</v>
      </c>
      <c r="BI1605" s="180">
        <f t="shared" si="1144"/>
        <v>0</v>
      </c>
      <c r="BJ1605" s="180">
        <f t="shared" si="1144"/>
        <v>0</v>
      </c>
      <c r="BK1605" s="180">
        <f t="shared" si="1144"/>
        <v>0</v>
      </c>
      <c r="BL1605" s="180">
        <f t="shared" si="1144"/>
        <v>0</v>
      </c>
      <c r="BM1605" s="180">
        <f t="shared" si="1144"/>
        <v>0</v>
      </c>
      <c r="BN1605" s="180">
        <f t="shared" si="1144"/>
        <v>0</v>
      </c>
      <c r="BO1605" s="180">
        <f t="shared" si="1144"/>
        <v>0</v>
      </c>
      <c r="BP1605" s="180">
        <f t="shared" si="1144"/>
        <v>0</v>
      </c>
      <c r="BQ1605" s="180">
        <f t="shared" si="1144"/>
        <v>0</v>
      </c>
      <c r="BR1605" s="180">
        <f t="shared" si="1144"/>
        <v>0</v>
      </c>
      <c r="BS1605" s="180">
        <f t="shared" si="1144"/>
        <v>0</v>
      </c>
      <c r="BT1605" s="180">
        <f t="shared" si="1144"/>
        <v>0</v>
      </c>
      <c r="BU1605" s="180">
        <f t="shared" si="1144"/>
        <v>0</v>
      </c>
      <c r="BV1605" s="180">
        <f t="shared" si="1144"/>
        <v>0</v>
      </c>
      <c r="BW1605" s="785">
        <f t="shared" si="1135"/>
        <v>0</v>
      </c>
    </row>
    <row r="1606" spans="1:75" ht="16.5" thickBot="1" x14ac:dyDescent="0.3">
      <c r="A1606" s="180" t="s">
        <v>742</v>
      </c>
      <c r="O1606" s="180">
        <f>IF('MONTHLY DATA'!AM358="Fracción",' CALCULATIONS'!O1605/'MONTHLY DATA'!AM356,ROUNDUP(' CALCULATIONS'!O1605/'MONTHLY DATA'!AM356,0))</f>
        <v>0</v>
      </c>
      <c r="P1606" s="180">
        <f>IF('MONTHLY DATA'!AN358="Fracción",' CALCULATIONS'!P1605/'MONTHLY DATA'!AN356,ROUNDUP(' CALCULATIONS'!P1605/'MONTHLY DATA'!AN356,0))</f>
        <v>0</v>
      </c>
      <c r="Q1606" s="180">
        <f>IF('MONTHLY DATA'!AO358="Fracción",' CALCULATIONS'!Q1605/'MONTHLY DATA'!AO356,ROUNDUP(' CALCULATIONS'!Q1605/'MONTHLY DATA'!AO356,0))</f>
        <v>0</v>
      </c>
      <c r="R1606" s="180">
        <f>IF('MONTHLY DATA'!AP358="Fracción",' CALCULATIONS'!R1605/'MONTHLY DATA'!AP356,ROUNDUP(' CALCULATIONS'!R1605/'MONTHLY DATA'!AP356,0))</f>
        <v>0</v>
      </c>
      <c r="S1606" s="180">
        <f>IF('MONTHLY DATA'!AQ358="Fracción",' CALCULATIONS'!S1605/'MONTHLY DATA'!AQ356,ROUNDUP(' CALCULATIONS'!S1605/'MONTHLY DATA'!AQ356,0))</f>
        <v>0</v>
      </c>
      <c r="T1606" s="180">
        <f>IF('MONTHLY DATA'!AR358="Fracción",' CALCULATIONS'!T1605/'MONTHLY DATA'!AR356,ROUNDUP(' CALCULATIONS'!T1605/'MONTHLY DATA'!AR356,0))</f>
        <v>0</v>
      </c>
      <c r="U1606" s="180">
        <f>IF('MONTHLY DATA'!AS358="Fracción",' CALCULATIONS'!U1605/'MONTHLY DATA'!AS356,ROUNDUP(' CALCULATIONS'!U1605/'MONTHLY DATA'!AS356,0))</f>
        <v>0</v>
      </c>
      <c r="V1606" s="180">
        <f>IF('MONTHLY DATA'!AT358="Fracción",' CALCULATIONS'!V1605/'MONTHLY DATA'!AT356,ROUNDUP(' CALCULATIONS'!V1605/'MONTHLY DATA'!AT356,0))</f>
        <v>0</v>
      </c>
      <c r="W1606" s="180">
        <f>IF('MONTHLY DATA'!AU358="Fracción",' CALCULATIONS'!W1605/'MONTHLY DATA'!AU356,ROUNDUP(' CALCULATIONS'!W1605/'MONTHLY DATA'!AU356,0))</f>
        <v>0</v>
      </c>
      <c r="X1606" s="180">
        <f>IF('MONTHLY DATA'!AV358="Fracción",' CALCULATIONS'!X1605/'MONTHLY DATA'!AV356,ROUNDUP(' CALCULATIONS'!X1605/'MONTHLY DATA'!AV356,0))</f>
        <v>0</v>
      </c>
      <c r="Y1606" s="180">
        <f>IF('MONTHLY DATA'!AW358="Fracción",' CALCULATIONS'!Y1605/'MONTHLY DATA'!AW356,ROUNDUP(' CALCULATIONS'!Y1605/'MONTHLY DATA'!AW356,0))</f>
        <v>0</v>
      </c>
      <c r="Z1606" s="180">
        <f>IF('MONTHLY DATA'!AX358="Fracción",' CALCULATIONS'!Z1605/'MONTHLY DATA'!AX356,ROUNDUP(' CALCULATIONS'!Z1605/'MONTHLY DATA'!AX356,0))</f>
        <v>0</v>
      </c>
      <c r="AA1606" s="180">
        <f>IF('MONTHLY DATA'!AY358="Fracción",' CALCULATIONS'!AA1605/'MONTHLY DATA'!AY356,ROUNDUP(' CALCULATIONS'!AA1605/'MONTHLY DATA'!AY356,0))</f>
        <v>0</v>
      </c>
      <c r="AB1606" s="180">
        <f>IF('MONTHLY DATA'!AZ358="Fracción",' CALCULATIONS'!AB1605/'MONTHLY DATA'!AZ356,ROUNDUP(' CALCULATIONS'!AB1605/'MONTHLY DATA'!AZ356,0))</f>
        <v>0</v>
      </c>
      <c r="AC1606" s="180">
        <f>IF('MONTHLY DATA'!BA358="Fracción",' CALCULATIONS'!AC1605/'MONTHLY DATA'!BA356,ROUNDUP(' CALCULATIONS'!AC1605/'MONTHLY DATA'!BA356,0))</f>
        <v>0</v>
      </c>
      <c r="AD1606" s="180">
        <f>IF('MONTHLY DATA'!BB358="Fracción",' CALCULATIONS'!AD1605/'MONTHLY DATA'!BB356,ROUNDUP(' CALCULATIONS'!AD1605/'MONTHLY DATA'!BB356,0))</f>
        <v>0</v>
      </c>
      <c r="AE1606" s="180">
        <f>IF('MONTHLY DATA'!BC358="Fracción",' CALCULATIONS'!AE1605/'MONTHLY DATA'!BC356,ROUNDUP(' CALCULATIONS'!AE1605/'MONTHLY DATA'!BC356,0))</f>
        <v>0</v>
      </c>
      <c r="AF1606" s="180">
        <f>IF('MONTHLY DATA'!BD358="Fracción",' CALCULATIONS'!AF1605/'MONTHLY DATA'!BD356,ROUNDUP(' CALCULATIONS'!AF1605/'MONTHLY DATA'!BD356,0))</f>
        <v>0</v>
      </c>
      <c r="AG1606" s="180">
        <f>IF('MONTHLY DATA'!BE358="Fracción",' CALCULATIONS'!AG1605/'MONTHLY DATA'!BE356,ROUNDUP(' CALCULATIONS'!AG1605/'MONTHLY DATA'!BE356,0))</f>
        <v>0</v>
      </c>
      <c r="AH1606" s="180">
        <f>IF('MONTHLY DATA'!BF358="Fracción",' CALCULATIONS'!AH1605/'MONTHLY DATA'!BF356,ROUNDUP(' CALCULATIONS'!AH1605/'MONTHLY DATA'!BF356,0))</f>
        <v>0</v>
      </c>
      <c r="AI1606" s="180">
        <f>IF('MONTHLY DATA'!BG358="Fracción",' CALCULATIONS'!AI1605/'MONTHLY DATA'!BG356,ROUNDUP(' CALCULATIONS'!AI1605/'MONTHLY DATA'!BG356,0))</f>
        <v>0</v>
      </c>
      <c r="AJ1606" s="180">
        <f>IF('MONTHLY DATA'!BH358="Fracción",' CALCULATIONS'!AJ1605/'MONTHLY DATA'!BH356,ROUNDUP(' CALCULATIONS'!AJ1605/'MONTHLY DATA'!BH356,0))</f>
        <v>0</v>
      </c>
      <c r="AK1606" s="180">
        <f>IF('MONTHLY DATA'!BI358="Fracción",' CALCULATIONS'!AK1605/'MONTHLY DATA'!BI356,ROUNDUP(' CALCULATIONS'!AK1605/'MONTHLY DATA'!BI356,0))</f>
        <v>0</v>
      </c>
      <c r="AL1606" s="180">
        <f>IF('MONTHLY DATA'!BJ358="Fracción",' CALCULATIONS'!AL1605/'MONTHLY DATA'!BJ356,ROUNDUP(' CALCULATIONS'!AL1605/'MONTHLY DATA'!BJ356,0))</f>
        <v>0</v>
      </c>
      <c r="AM1606" s="180">
        <f>IF('MONTHLY DATA'!BK358="Fracción",' CALCULATIONS'!AM1605/'MONTHLY DATA'!BK356,ROUNDUP(' CALCULATIONS'!AM1605/'MONTHLY DATA'!BK356,0))</f>
        <v>0</v>
      </c>
      <c r="AN1606" s="180">
        <f>IF('MONTHLY DATA'!BL358="Fracción",' CALCULATIONS'!AN1605/'MONTHLY DATA'!BL356,ROUNDUP(' CALCULATIONS'!AN1605/'MONTHLY DATA'!BL356,0))</f>
        <v>0</v>
      </c>
      <c r="AO1606" s="180">
        <f>IF('MONTHLY DATA'!BM358="Fracción",' CALCULATIONS'!AO1605/'MONTHLY DATA'!BM356,ROUNDUP(' CALCULATIONS'!AO1605/'MONTHLY DATA'!BM356,0))</f>
        <v>0</v>
      </c>
      <c r="AP1606" s="180">
        <f>IF('MONTHLY DATA'!BN358="Fracción",' CALCULATIONS'!AP1605/'MONTHLY DATA'!BN356,ROUNDUP(' CALCULATIONS'!AP1605/'MONTHLY DATA'!BN356,0))</f>
        <v>0</v>
      </c>
      <c r="AQ1606" s="180">
        <f>IF('MONTHLY DATA'!BO358="Fracción",' CALCULATIONS'!AQ1605/'MONTHLY DATA'!BO356,ROUNDUP(' CALCULATIONS'!AQ1605/'MONTHLY DATA'!BO356,0))</f>
        <v>0</v>
      </c>
      <c r="AR1606" s="180">
        <f>IF('MONTHLY DATA'!BP358="Fracción",' CALCULATIONS'!AR1605/'MONTHLY DATA'!BP356,ROUNDUP(' CALCULATIONS'!AR1605/'MONTHLY DATA'!BP356,0))</f>
        <v>0</v>
      </c>
      <c r="AS1606" s="180">
        <f>IF('MONTHLY DATA'!BQ358="Fracción",' CALCULATIONS'!AS1605/'MONTHLY DATA'!BQ356,ROUNDUP(' CALCULATIONS'!AS1605/'MONTHLY DATA'!BQ356,0))</f>
        <v>0</v>
      </c>
      <c r="AT1606" s="180">
        <f>IF('MONTHLY DATA'!BR358="Fracción",' CALCULATIONS'!AT1605/'MONTHLY DATA'!BR356,ROUNDUP(' CALCULATIONS'!AT1605/'MONTHLY DATA'!BR356,0))</f>
        <v>0</v>
      </c>
      <c r="AU1606" s="180">
        <f>IF('MONTHLY DATA'!BS358="Fracción",' CALCULATIONS'!AU1605/'MONTHLY DATA'!BS356,ROUNDUP(' CALCULATIONS'!AU1605/'MONTHLY DATA'!BS356,0))</f>
        <v>0</v>
      </c>
      <c r="AV1606" s="180">
        <f>IF('MONTHLY DATA'!BT358="Fracción",' CALCULATIONS'!AV1605/'MONTHLY DATA'!BT356,ROUNDUP(' CALCULATIONS'!AV1605/'MONTHLY DATA'!BT356,0))</f>
        <v>0</v>
      </c>
      <c r="AW1606" s="180">
        <f>IF('MONTHLY DATA'!BU358="Fracción",' CALCULATIONS'!AW1605/'MONTHLY DATA'!BU356,ROUNDUP(' CALCULATIONS'!AW1605/'MONTHLY DATA'!BU356,0))</f>
        <v>0</v>
      </c>
      <c r="AX1606" s="180">
        <f>IF('MONTHLY DATA'!BV358="Fracción",' CALCULATIONS'!AX1605/'MONTHLY DATA'!BV356,ROUNDUP(' CALCULATIONS'!AX1605/'MONTHLY DATA'!BV356,0))</f>
        <v>0</v>
      </c>
      <c r="AY1606" s="180">
        <f>IF('MONTHLY DATA'!BW358="Fracción",' CALCULATIONS'!AY1605/'MONTHLY DATA'!BW356,ROUNDUP(' CALCULATIONS'!AY1605/'MONTHLY DATA'!BW356,0))</f>
        <v>0</v>
      </c>
      <c r="AZ1606" s="180">
        <f>IF('MONTHLY DATA'!BX358="Fracción",' CALCULATIONS'!AZ1605/'MONTHLY DATA'!BX356,ROUNDUP(' CALCULATIONS'!AZ1605/'MONTHLY DATA'!BX356,0))</f>
        <v>0</v>
      </c>
      <c r="BA1606" s="180">
        <f>IF('MONTHLY DATA'!BY358="Fracción",' CALCULATIONS'!BA1605/'MONTHLY DATA'!BY356,ROUNDUP(' CALCULATIONS'!BA1605/'MONTHLY DATA'!BY356,0))</f>
        <v>0</v>
      </c>
      <c r="BB1606" s="180">
        <f>IF('MONTHLY DATA'!BZ358="Fracción",' CALCULATIONS'!BB1605/'MONTHLY DATA'!BZ356,ROUNDUP(' CALCULATIONS'!BB1605/'MONTHLY DATA'!BZ356,0))</f>
        <v>0</v>
      </c>
      <c r="BC1606" s="180">
        <f>IF('MONTHLY DATA'!CA358="Fracción",' CALCULATIONS'!BC1605/'MONTHLY DATA'!CA356,ROUNDUP(' CALCULATIONS'!BC1605/'MONTHLY DATA'!CA356,0))</f>
        <v>0</v>
      </c>
      <c r="BD1606" s="180">
        <f>IF('MONTHLY DATA'!CB358="Fracción",' CALCULATIONS'!BD1605/'MONTHLY DATA'!CB356,ROUNDUP(' CALCULATIONS'!BD1605/'MONTHLY DATA'!CB356,0))</f>
        <v>0</v>
      </c>
      <c r="BE1606" s="180">
        <f>IF('MONTHLY DATA'!CC358="Fracción",' CALCULATIONS'!BE1605/'MONTHLY DATA'!CC356,ROUNDUP(' CALCULATIONS'!BE1605/'MONTHLY DATA'!CC356,0))</f>
        <v>0</v>
      </c>
      <c r="BF1606" s="180">
        <f>IF('MONTHLY DATA'!CD358="Fracción",' CALCULATIONS'!BF1605/'MONTHLY DATA'!CD356,ROUNDUP(' CALCULATIONS'!BF1605/'MONTHLY DATA'!CD356,0))</f>
        <v>0</v>
      </c>
      <c r="BG1606" s="180">
        <f>IF('MONTHLY DATA'!CE358="Fracción",' CALCULATIONS'!BG1605/'MONTHLY DATA'!CE356,ROUNDUP(' CALCULATIONS'!BG1605/'MONTHLY DATA'!CE356,0))</f>
        <v>0</v>
      </c>
      <c r="BH1606" s="180">
        <f>IF('MONTHLY DATA'!CF358="Fracción",' CALCULATIONS'!BH1605/'MONTHLY DATA'!CF356,ROUNDUP(' CALCULATIONS'!BH1605/'MONTHLY DATA'!CF356,0))</f>
        <v>0</v>
      </c>
      <c r="BI1606" s="180">
        <f>IF('MONTHLY DATA'!CG358="Fracción",' CALCULATIONS'!BI1605/'MONTHLY DATA'!CG356,ROUNDUP(' CALCULATIONS'!BI1605/'MONTHLY DATA'!CG356,0))</f>
        <v>0</v>
      </c>
      <c r="BJ1606" s="180">
        <f>IF('MONTHLY DATA'!CH358="Fracción",' CALCULATIONS'!BJ1605/'MONTHLY DATA'!CH356,ROUNDUP(' CALCULATIONS'!BJ1605/'MONTHLY DATA'!CH356,0))</f>
        <v>0</v>
      </c>
      <c r="BK1606" s="180">
        <f>IF('MONTHLY DATA'!CI358="Fracción",' CALCULATIONS'!BK1605/'MONTHLY DATA'!CI356,ROUNDUP(' CALCULATIONS'!BK1605/'MONTHLY DATA'!CI356,0))</f>
        <v>0</v>
      </c>
      <c r="BL1606" s="180">
        <f>IF('MONTHLY DATA'!CJ358="Fracción",' CALCULATIONS'!BL1605/'MONTHLY DATA'!CJ356,ROUNDUP(' CALCULATIONS'!BL1605/'MONTHLY DATA'!CJ356,0))</f>
        <v>0</v>
      </c>
      <c r="BM1606" s="180">
        <f>IF('MONTHLY DATA'!CK358="Fracción",' CALCULATIONS'!BM1605/'MONTHLY DATA'!CK356,ROUNDUP(' CALCULATIONS'!BM1605/'MONTHLY DATA'!CK356,0))</f>
        <v>0</v>
      </c>
      <c r="BN1606" s="180">
        <f>IF('MONTHLY DATA'!CL358="Fracción",' CALCULATIONS'!BN1605/'MONTHLY DATA'!CL356,ROUNDUP(' CALCULATIONS'!BN1605/'MONTHLY DATA'!CL356,0))</f>
        <v>0</v>
      </c>
      <c r="BO1606" s="180">
        <f>IF('MONTHLY DATA'!CM358="Fracción",' CALCULATIONS'!BO1605/'MONTHLY DATA'!CM356,ROUNDUP(' CALCULATIONS'!BO1605/'MONTHLY DATA'!CM356,0))</f>
        <v>0</v>
      </c>
      <c r="BP1606" s="180">
        <f>IF('MONTHLY DATA'!CN358="Fracción",' CALCULATIONS'!BP1605/'MONTHLY DATA'!CN356,ROUNDUP(' CALCULATIONS'!BP1605/'MONTHLY DATA'!CN356,0))</f>
        <v>0</v>
      </c>
      <c r="BQ1606" s="180">
        <f>IF('MONTHLY DATA'!CO358="Fracción",' CALCULATIONS'!BQ1605/'MONTHLY DATA'!CO356,ROUNDUP(' CALCULATIONS'!BQ1605/'MONTHLY DATA'!CO356,0))</f>
        <v>0</v>
      </c>
      <c r="BR1606" s="180">
        <f>IF('MONTHLY DATA'!CP358="Fracción",' CALCULATIONS'!BR1605/'MONTHLY DATA'!CP356,ROUNDUP(' CALCULATIONS'!BR1605/'MONTHLY DATA'!CP356,0))</f>
        <v>0</v>
      </c>
      <c r="BS1606" s="180">
        <f>IF('MONTHLY DATA'!CQ358="Fracción",' CALCULATIONS'!BS1605/'MONTHLY DATA'!CQ356,ROUNDUP(' CALCULATIONS'!BS1605/'MONTHLY DATA'!CQ356,0))</f>
        <v>0</v>
      </c>
      <c r="BT1606" s="180">
        <f>IF('MONTHLY DATA'!CR358="Fracción",' CALCULATIONS'!BT1605/'MONTHLY DATA'!CR356,ROUNDUP(' CALCULATIONS'!BT1605/'MONTHLY DATA'!CR356,0))</f>
        <v>0</v>
      </c>
      <c r="BU1606" s="180">
        <f>IF('MONTHLY DATA'!CS358="Fracción",' CALCULATIONS'!BU1605/'MONTHLY DATA'!CS356,ROUNDUP(' CALCULATIONS'!BU1605/'MONTHLY DATA'!CS356,0))</f>
        <v>0</v>
      </c>
      <c r="BV1606" s="180">
        <f>IF('MONTHLY DATA'!CT358="Fracción",' CALCULATIONS'!BV1605/'MONTHLY DATA'!CT356,ROUNDUP(' CALCULATIONS'!BV1605/'MONTHLY DATA'!CT356,0))</f>
        <v>0</v>
      </c>
      <c r="BW1606" s="785">
        <f t="shared" si="1135"/>
        <v>0</v>
      </c>
    </row>
    <row r="1607" spans="1:75" ht="16.5" thickBot="1" x14ac:dyDescent="0.3">
      <c r="A1607" s="180" t="s">
        <v>1225</v>
      </c>
      <c r="O1607" s="360">
        <f>O1585+O1592+O1599+O1606</f>
        <v>12.858816465236364</v>
      </c>
      <c r="P1607" s="360">
        <f t="shared" ref="P1607:BV1607" si="1145">P1585+P1592+P1599+P1606</f>
        <v>0</v>
      </c>
      <c r="Q1607" s="360">
        <f t="shared" si="1145"/>
        <v>1.8728502390909108</v>
      </c>
      <c r="R1607" s="360">
        <f t="shared" si="1145"/>
        <v>0</v>
      </c>
      <c r="S1607" s="360">
        <f t="shared" si="1145"/>
        <v>3.1855345136363646</v>
      </c>
      <c r="T1607" s="360">
        <f t="shared" si="1145"/>
        <v>0.70507728727272723</v>
      </c>
      <c r="U1607" s="360">
        <f t="shared" si="1145"/>
        <v>2.5344252054545451</v>
      </c>
      <c r="V1607" s="360">
        <f t="shared" si="1145"/>
        <v>0</v>
      </c>
      <c r="W1607" s="360">
        <f t="shared" si="1145"/>
        <v>2.8549737463636369</v>
      </c>
      <c r="X1607" s="360">
        <f t="shared" si="1145"/>
        <v>0</v>
      </c>
      <c r="Y1607" s="360">
        <f t="shared" si="1145"/>
        <v>3.3888526954545464</v>
      </c>
      <c r="Z1607" s="360">
        <f t="shared" si="1145"/>
        <v>13.860819298181813</v>
      </c>
      <c r="AA1607" s="360">
        <f t="shared" si="1145"/>
        <v>0</v>
      </c>
      <c r="AB1607" s="360">
        <f t="shared" si="1145"/>
        <v>0</v>
      </c>
      <c r="AC1607" s="360">
        <f t="shared" si="1145"/>
        <v>0</v>
      </c>
      <c r="AD1607" s="360">
        <f t="shared" si="1145"/>
        <v>0</v>
      </c>
      <c r="AE1607" s="360">
        <f t="shared" si="1145"/>
        <v>1</v>
      </c>
      <c r="AF1607" s="360">
        <f t="shared" si="1145"/>
        <v>0</v>
      </c>
      <c r="AG1607" s="360">
        <f t="shared" si="1145"/>
        <v>0</v>
      </c>
      <c r="AH1607" s="360">
        <f t="shared" si="1145"/>
        <v>0</v>
      </c>
      <c r="AI1607" s="360">
        <f t="shared" si="1145"/>
        <v>1</v>
      </c>
      <c r="AJ1607" s="360">
        <f t="shared" si="1145"/>
        <v>0</v>
      </c>
      <c r="AK1607" s="360">
        <f t="shared" si="1145"/>
        <v>1</v>
      </c>
      <c r="AL1607" s="360">
        <f t="shared" si="1145"/>
        <v>9</v>
      </c>
      <c r="AM1607" s="360">
        <f t="shared" si="1145"/>
        <v>0</v>
      </c>
      <c r="AN1607" s="360">
        <f t="shared" si="1145"/>
        <v>0</v>
      </c>
      <c r="AO1607" s="360">
        <f t="shared" si="1145"/>
        <v>0</v>
      </c>
      <c r="AP1607" s="360">
        <f t="shared" si="1145"/>
        <v>0</v>
      </c>
      <c r="AQ1607" s="360">
        <f t="shared" si="1145"/>
        <v>0</v>
      </c>
      <c r="AR1607" s="360">
        <f t="shared" si="1145"/>
        <v>0</v>
      </c>
      <c r="AS1607" s="360">
        <f t="shared" si="1145"/>
        <v>0</v>
      </c>
      <c r="AT1607" s="360">
        <f t="shared" si="1145"/>
        <v>0</v>
      </c>
      <c r="AU1607" s="360">
        <f t="shared" si="1145"/>
        <v>0</v>
      </c>
      <c r="AV1607" s="360">
        <f t="shared" si="1145"/>
        <v>0</v>
      </c>
      <c r="AW1607" s="360">
        <f t="shared" si="1145"/>
        <v>0</v>
      </c>
      <c r="AX1607" s="360">
        <f t="shared" si="1145"/>
        <v>0.14969579399999566</v>
      </c>
      <c r="AY1607" s="360">
        <f t="shared" si="1145"/>
        <v>0</v>
      </c>
      <c r="AZ1607" s="360">
        <f t="shared" si="1145"/>
        <v>0</v>
      </c>
      <c r="BA1607" s="360">
        <f t="shared" si="1145"/>
        <v>0</v>
      </c>
      <c r="BB1607" s="360">
        <f t="shared" si="1145"/>
        <v>0</v>
      </c>
      <c r="BC1607" s="360">
        <f t="shared" si="1145"/>
        <v>0</v>
      </c>
      <c r="BD1607" s="360">
        <f t="shared" si="1145"/>
        <v>0</v>
      </c>
      <c r="BE1607" s="360">
        <f t="shared" si="1145"/>
        <v>0</v>
      </c>
      <c r="BF1607" s="360">
        <f t="shared" si="1145"/>
        <v>0</v>
      </c>
      <c r="BG1607" s="360">
        <f t="shared" si="1145"/>
        <v>0</v>
      </c>
      <c r="BH1607" s="360">
        <f t="shared" si="1145"/>
        <v>0</v>
      </c>
      <c r="BI1607" s="360">
        <f t="shared" si="1145"/>
        <v>0</v>
      </c>
      <c r="BJ1607" s="360">
        <f t="shared" si="1145"/>
        <v>3</v>
      </c>
      <c r="BK1607" s="360">
        <f t="shared" si="1145"/>
        <v>0</v>
      </c>
      <c r="BL1607" s="360">
        <f t="shared" si="1145"/>
        <v>0</v>
      </c>
      <c r="BM1607" s="360">
        <f t="shared" si="1145"/>
        <v>0</v>
      </c>
      <c r="BN1607" s="360">
        <f t="shared" si="1145"/>
        <v>0</v>
      </c>
      <c r="BO1607" s="360">
        <f t="shared" si="1145"/>
        <v>0</v>
      </c>
      <c r="BP1607" s="360">
        <f t="shared" si="1145"/>
        <v>0</v>
      </c>
      <c r="BQ1607" s="360">
        <f t="shared" si="1145"/>
        <v>0</v>
      </c>
      <c r="BR1607" s="360">
        <f t="shared" si="1145"/>
        <v>0</v>
      </c>
      <c r="BS1607" s="360">
        <f t="shared" si="1145"/>
        <v>0</v>
      </c>
      <c r="BT1607" s="360">
        <f t="shared" si="1145"/>
        <v>0</v>
      </c>
      <c r="BU1607" s="360">
        <f t="shared" si="1145"/>
        <v>0</v>
      </c>
      <c r="BV1607" s="360">
        <f t="shared" si="1145"/>
        <v>0</v>
      </c>
      <c r="BW1607" s="405">
        <f t="shared" si="1135"/>
        <v>56.411045244690904</v>
      </c>
    </row>
    <row r="1608" spans="1:75" ht="16.5" thickBot="1" x14ac:dyDescent="0.3">
      <c r="A1608" s="172" t="s">
        <v>798</v>
      </c>
      <c r="BW1608" s="785">
        <f t="shared" si="1135"/>
        <v>0</v>
      </c>
    </row>
    <row r="1609" spans="1:75" ht="16.5" thickBot="1" x14ac:dyDescent="0.3">
      <c r="A1609" s="180" t="s">
        <v>799</v>
      </c>
      <c r="N1609" s="233"/>
      <c r="O1609" s="840">
        <f>TABLES!$D$484</f>
        <v>1.77</v>
      </c>
      <c r="P1609" s="840">
        <f>TABLES!$D$484</f>
        <v>1.77</v>
      </c>
      <c r="Q1609" s="840">
        <f>TABLES!$D$484</f>
        <v>1.77</v>
      </c>
      <c r="R1609" s="840">
        <f>TABLES!$D$484</f>
        <v>1.77</v>
      </c>
      <c r="S1609" s="840">
        <f>TABLES!$D$484</f>
        <v>1.77</v>
      </c>
      <c r="T1609" s="840">
        <f>TABLES!$D$484</f>
        <v>1.77</v>
      </c>
      <c r="U1609" s="840">
        <f>TABLES!$D$484</f>
        <v>1.77</v>
      </c>
      <c r="V1609" s="840">
        <f>TABLES!$D$484</f>
        <v>1.77</v>
      </c>
      <c r="W1609" s="840">
        <f>TABLES!$D$484</f>
        <v>1.77</v>
      </c>
      <c r="X1609" s="840">
        <f>TABLES!$D$484</f>
        <v>1.77</v>
      </c>
      <c r="Y1609" s="840">
        <f>TABLES!$D$484</f>
        <v>1.77</v>
      </c>
      <c r="Z1609" s="840">
        <f>TABLES!$D$484</f>
        <v>1.77</v>
      </c>
      <c r="AA1609" s="840">
        <f>TABLES!$E$484</f>
        <v>1.85</v>
      </c>
      <c r="AB1609" s="840">
        <f>TABLES!$E$484</f>
        <v>1.85</v>
      </c>
      <c r="AC1609" s="840">
        <f>TABLES!$E$484</f>
        <v>1.85</v>
      </c>
      <c r="AD1609" s="840">
        <f>TABLES!$E$484</f>
        <v>1.85</v>
      </c>
      <c r="AE1609" s="840">
        <f>TABLES!$E$484</f>
        <v>1.85</v>
      </c>
      <c r="AF1609" s="840">
        <f>TABLES!$E$484</f>
        <v>1.85</v>
      </c>
      <c r="AG1609" s="840">
        <f>TABLES!$E$484</f>
        <v>1.85</v>
      </c>
      <c r="AH1609" s="840">
        <f>TABLES!$E$484</f>
        <v>1.85</v>
      </c>
      <c r="AI1609" s="840">
        <f>TABLES!$E$484</f>
        <v>1.85</v>
      </c>
      <c r="AJ1609" s="840">
        <f>TABLES!$E$484</f>
        <v>1.85</v>
      </c>
      <c r="AK1609" s="840">
        <f>TABLES!$E$484</f>
        <v>1.85</v>
      </c>
      <c r="AL1609" s="840">
        <f>TABLES!$E$484</f>
        <v>1.85</v>
      </c>
      <c r="AM1609" s="840">
        <f>TABLES!$F$484</f>
        <v>1.45</v>
      </c>
      <c r="AN1609" s="840">
        <f>TABLES!$F$484</f>
        <v>1.45</v>
      </c>
      <c r="AO1609" s="840">
        <f>TABLES!$F$484</f>
        <v>1.45</v>
      </c>
      <c r="AP1609" s="840">
        <f>TABLES!$F$484</f>
        <v>1.45</v>
      </c>
      <c r="AQ1609" s="840">
        <f>TABLES!$F$484</f>
        <v>1.45</v>
      </c>
      <c r="AR1609" s="840">
        <f>TABLES!$F$484</f>
        <v>1.45</v>
      </c>
      <c r="AS1609" s="840">
        <f>TABLES!$F$484</f>
        <v>1.45</v>
      </c>
      <c r="AT1609" s="840">
        <f>TABLES!$F$484</f>
        <v>1.45</v>
      </c>
      <c r="AU1609" s="840">
        <f>TABLES!$F$484</f>
        <v>1.45</v>
      </c>
      <c r="AV1609" s="840">
        <f>TABLES!$F$484</f>
        <v>1.45</v>
      </c>
      <c r="AW1609" s="840">
        <f>TABLES!$F$484</f>
        <v>1.45</v>
      </c>
      <c r="AX1609" s="840">
        <f>TABLES!$F$484</f>
        <v>1.45</v>
      </c>
      <c r="AY1609" s="840">
        <f>TABLES!$G$484</f>
        <v>1.56</v>
      </c>
      <c r="AZ1609" s="840">
        <f>TABLES!$G$484</f>
        <v>1.56</v>
      </c>
      <c r="BA1609" s="840">
        <f>TABLES!$G$484</f>
        <v>1.56</v>
      </c>
      <c r="BB1609" s="840">
        <f>TABLES!$G$484</f>
        <v>1.56</v>
      </c>
      <c r="BC1609" s="840">
        <f>TABLES!$G$484</f>
        <v>1.56</v>
      </c>
      <c r="BD1609" s="840">
        <f>TABLES!$G$484</f>
        <v>1.56</v>
      </c>
      <c r="BE1609" s="840">
        <f>TABLES!$G$484</f>
        <v>1.56</v>
      </c>
      <c r="BF1609" s="840">
        <f>TABLES!$G$484</f>
        <v>1.56</v>
      </c>
      <c r="BG1609" s="840">
        <f>TABLES!$G$484</f>
        <v>1.56</v>
      </c>
      <c r="BH1609" s="840">
        <f>TABLES!$G$484</f>
        <v>1.56</v>
      </c>
      <c r="BI1609" s="840">
        <f>TABLES!$G$484</f>
        <v>1.56</v>
      </c>
      <c r="BJ1609" s="840">
        <f>TABLES!$G$484</f>
        <v>1.56</v>
      </c>
      <c r="BK1609" s="840">
        <f>TABLES!$H$484</f>
        <v>1.7</v>
      </c>
      <c r="BL1609" s="840">
        <f>TABLES!$H$484</f>
        <v>1.7</v>
      </c>
      <c r="BM1609" s="840">
        <f>TABLES!$H$484</f>
        <v>1.7</v>
      </c>
      <c r="BN1609" s="840">
        <f>TABLES!$H$484</f>
        <v>1.7</v>
      </c>
      <c r="BO1609" s="840">
        <f>TABLES!$H$484</f>
        <v>1.7</v>
      </c>
      <c r="BP1609" s="840">
        <f>TABLES!$H$484</f>
        <v>1.7</v>
      </c>
      <c r="BQ1609" s="840">
        <f>TABLES!$H$484</f>
        <v>1.7</v>
      </c>
      <c r="BR1609" s="840">
        <f>TABLES!$H$484</f>
        <v>1.7</v>
      </c>
      <c r="BS1609" s="840">
        <f>TABLES!$H$484</f>
        <v>1.7</v>
      </c>
      <c r="BT1609" s="840">
        <f>TABLES!$H$484</f>
        <v>1.7</v>
      </c>
      <c r="BU1609" s="840">
        <f>TABLES!$H$484</f>
        <v>1.7</v>
      </c>
      <c r="BV1609" s="841">
        <f>TABLES!$H$484</f>
        <v>1.7</v>
      </c>
      <c r="BW1609" s="785">
        <f t="shared" si="1135"/>
        <v>99.960000000000107</v>
      </c>
    </row>
    <row r="1610" spans="1:75" ht="16.5" thickBot="1" x14ac:dyDescent="0.3">
      <c r="A1610" s="180" t="s">
        <v>800</v>
      </c>
      <c r="N1610" s="801">
        <v>781242</v>
      </c>
      <c r="O1610" s="802">
        <f>N1610*(1+O1609*'ANUAL DATA'!$E$22)</f>
        <v>825214.98721200007</v>
      </c>
      <c r="P1610" s="802">
        <f>O1610</f>
        <v>825214.98721200007</v>
      </c>
      <c r="Q1610" s="802">
        <f t="shared" ref="Q1610:Z1610" si="1146">P1610</f>
        <v>825214.98721200007</v>
      </c>
      <c r="R1610" s="802">
        <f t="shared" si="1146"/>
        <v>825214.98721200007</v>
      </c>
      <c r="S1610" s="802">
        <f t="shared" si="1146"/>
        <v>825214.98721200007</v>
      </c>
      <c r="T1610" s="802">
        <f t="shared" si="1146"/>
        <v>825214.98721200007</v>
      </c>
      <c r="U1610" s="802">
        <f t="shared" si="1146"/>
        <v>825214.98721200007</v>
      </c>
      <c r="V1610" s="802">
        <f t="shared" si="1146"/>
        <v>825214.98721200007</v>
      </c>
      <c r="W1610" s="802">
        <f t="shared" si="1146"/>
        <v>825214.98721200007</v>
      </c>
      <c r="X1610" s="802">
        <f t="shared" si="1146"/>
        <v>825214.98721200007</v>
      </c>
      <c r="Y1610" s="802">
        <f t="shared" si="1146"/>
        <v>825214.98721200007</v>
      </c>
      <c r="Z1610" s="802">
        <f t="shared" si="1146"/>
        <v>825214.98721200007</v>
      </c>
      <c r="AA1610" s="802">
        <f>Z1610*(1+AA1609*'ANUAL DATA'!$F$22)</f>
        <v>877121.00990763481</v>
      </c>
      <c r="AB1610" s="802">
        <f>AA1610</f>
        <v>877121.00990763481</v>
      </c>
      <c r="AC1610" s="802">
        <f t="shared" ref="AC1610:AL1610" si="1147">AB1610</f>
        <v>877121.00990763481</v>
      </c>
      <c r="AD1610" s="802">
        <f t="shared" si="1147"/>
        <v>877121.00990763481</v>
      </c>
      <c r="AE1610" s="802">
        <f t="shared" si="1147"/>
        <v>877121.00990763481</v>
      </c>
      <c r="AF1610" s="802">
        <f t="shared" si="1147"/>
        <v>877121.00990763481</v>
      </c>
      <c r="AG1610" s="802">
        <f t="shared" si="1147"/>
        <v>877121.00990763481</v>
      </c>
      <c r="AH1610" s="802">
        <f t="shared" si="1147"/>
        <v>877121.00990763481</v>
      </c>
      <c r="AI1610" s="802">
        <f t="shared" si="1147"/>
        <v>877121.00990763481</v>
      </c>
      <c r="AJ1610" s="802">
        <f t="shared" si="1147"/>
        <v>877121.00990763481</v>
      </c>
      <c r="AK1610" s="802">
        <f t="shared" si="1147"/>
        <v>877121.00990763481</v>
      </c>
      <c r="AL1610" s="802">
        <f t="shared" si="1147"/>
        <v>877121.00990763481</v>
      </c>
      <c r="AM1610" s="802">
        <f>AL1610*(1+AM1609*'ANUAL DATA'!$G$22)</f>
        <v>917819.42476734903</v>
      </c>
      <c r="AN1610" s="802">
        <f>AM1610</f>
        <v>917819.42476734903</v>
      </c>
      <c r="AO1610" s="802">
        <f t="shared" ref="AO1610:AX1610" si="1148">AN1610</f>
        <v>917819.42476734903</v>
      </c>
      <c r="AP1610" s="802">
        <f t="shared" si="1148"/>
        <v>917819.42476734903</v>
      </c>
      <c r="AQ1610" s="802">
        <f t="shared" si="1148"/>
        <v>917819.42476734903</v>
      </c>
      <c r="AR1610" s="802">
        <f t="shared" si="1148"/>
        <v>917819.42476734903</v>
      </c>
      <c r="AS1610" s="802">
        <f t="shared" si="1148"/>
        <v>917819.42476734903</v>
      </c>
      <c r="AT1610" s="802">
        <f t="shared" si="1148"/>
        <v>917819.42476734903</v>
      </c>
      <c r="AU1610" s="802">
        <f t="shared" si="1148"/>
        <v>917819.42476734903</v>
      </c>
      <c r="AV1610" s="802">
        <f t="shared" si="1148"/>
        <v>917819.42476734903</v>
      </c>
      <c r="AW1610" s="802">
        <f t="shared" si="1148"/>
        <v>917819.42476734903</v>
      </c>
      <c r="AX1610" s="802">
        <f t="shared" si="1148"/>
        <v>917819.42476734903</v>
      </c>
      <c r="AY1610" s="802">
        <f>AX1610*(1+AY1609*'ANUAL DATA'!$H$22)</f>
        <v>964352.86960305355</v>
      </c>
      <c r="AZ1610" s="802">
        <f>AY1610</f>
        <v>964352.86960305355</v>
      </c>
      <c r="BA1610" s="802">
        <f t="shared" ref="BA1610:BJ1610" si="1149">AZ1610</f>
        <v>964352.86960305355</v>
      </c>
      <c r="BB1610" s="802">
        <f t="shared" si="1149"/>
        <v>964352.86960305355</v>
      </c>
      <c r="BC1610" s="802">
        <f t="shared" si="1149"/>
        <v>964352.86960305355</v>
      </c>
      <c r="BD1610" s="802">
        <f t="shared" si="1149"/>
        <v>964352.86960305355</v>
      </c>
      <c r="BE1610" s="802">
        <f t="shared" si="1149"/>
        <v>964352.86960305355</v>
      </c>
      <c r="BF1610" s="802">
        <f t="shared" si="1149"/>
        <v>964352.86960305355</v>
      </c>
      <c r="BG1610" s="802">
        <f t="shared" si="1149"/>
        <v>964352.86960305355</v>
      </c>
      <c r="BH1610" s="802">
        <f t="shared" si="1149"/>
        <v>964352.86960305355</v>
      </c>
      <c r="BI1610" s="802">
        <f t="shared" si="1149"/>
        <v>964352.86960305355</v>
      </c>
      <c r="BJ1610" s="802">
        <f t="shared" si="1149"/>
        <v>964352.86960305355</v>
      </c>
      <c r="BK1610" s="802">
        <f>BJ1610*(1+BK1609*'ANUAL DATA'!$I$22)</f>
        <v>1015010.325843302</v>
      </c>
      <c r="BL1610" s="802">
        <f>BK1610</f>
        <v>1015010.325843302</v>
      </c>
      <c r="BM1610" s="802">
        <f t="shared" ref="BM1610:BV1610" si="1150">BL1610</f>
        <v>1015010.325843302</v>
      </c>
      <c r="BN1610" s="802">
        <f t="shared" si="1150"/>
        <v>1015010.325843302</v>
      </c>
      <c r="BO1610" s="802">
        <f t="shared" si="1150"/>
        <v>1015010.325843302</v>
      </c>
      <c r="BP1610" s="802">
        <f t="shared" si="1150"/>
        <v>1015010.325843302</v>
      </c>
      <c r="BQ1610" s="802">
        <f t="shared" si="1150"/>
        <v>1015010.325843302</v>
      </c>
      <c r="BR1610" s="802">
        <f t="shared" si="1150"/>
        <v>1015010.325843302</v>
      </c>
      <c r="BS1610" s="802">
        <f t="shared" si="1150"/>
        <v>1015010.325843302</v>
      </c>
      <c r="BT1610" s="802">
        <f t="shared" si="1150"/>
        <v>1015010.325843302</v>
      </c>
      <c r="BU1610" s="802">
        <f t="shared" si="1150"/>
        <v>1015010.325843302</v>
      </c>
      <c r="BV1610" s="802">
        <f t="shared" si="1150"/>
        <v>1015010.325843302</v>
      </c>
      <c r="BW1610" s="839">
        <f t="shared" si="1135"/>
        <v>55975465.408000089</v>
      </c>
    </row>
    <row r="1611" spans="1:75" ht="16.5" thickBot="1" x14ac:dyDescent="0.3">
      <c r="BW1611" s="839">
        <f t="shared" si="1135"/>
        <v>0</v>
      </c>
    </row>
    <row r="1612" spans="1:75" ht="16.5" thickBot="1" x14ac:dyDescent="0.3">
      <c r="BW1612" s="839">
        <f t="shared" si="1135"/>
        <v>0</v>
      </c>
    </row>
    <row r="1613" spans="1:75" ht="16.5" thickBot="1" x14ac:dyDescent="0.3">
      <c r="A1613" s="949" t="s">
        <v>1204</v>
      </c>
      <c r="BW1613" s="839">
        <f t="shared" si="1135"/>
        <v>0</v>
      </c>
    </row>
    <row r="1614" spans="1:75" ht="16.5" thickBot="1" x14ac:dyDescent="0.3">
      <c r="A1614" s="1008" t="s">
        <v>1276</v>
      </c>
      <c r="BW1614" s="839">
        <f t="shared" si="1135"/>
        <v>0</v>
      </c>
    </row>
    <row r="1615" spans="1:75" ht="16.5" thickBot="1" x14ac:dyDescent="0.3">
      <c r="A1615" s="1009" t="s">
        <v>1277</v>
      </c>
      <c r="O1615" s="421">
        <f>O16+O86+O153+O298+O349+O410+O459</f>
        <v>1927002</v>
      </c>
      <c r="P1615" s="421">
        <f t="shared" ref="P1615:BV1615" si="1151">P16+P86+P153+P298+P349+P410+P459</f>
        <v>1458870</v>
      </c>
      <c r="Q1615" s="421">
        <f t="shared" si="1151"/>
        <v>1476792</v>
      </c>
      <c r="R1615" s="421">
        <f t="shared" si="1151"/>
        <v>1130826</v>
      </c>
      <c r="S1615" s="421">
        <f t="shared" si="1151"/>
        <v>1840008</v>
      </c>
      <c r="T1615" s="421">
        <f t="shared" si="1151"/>
        <v>2347188</v>
      </c>
      <c r="U1615" s="421">
        <f t="shared" si="1151"/>
        <v>2212494</v>
      </c>
      <c r="V1615" s="421">
        <f t="shared" si="1151"/>
        <v>1421508</v>
      </c>
      <c r="W1615" s="421">
        <f t="shared" si="1151"/>
        <v>1721412</v>
      </c>
      <c r="X1615" s="421">
        <f t="shared" si="1151"/>
        <v>1804494</v>
      </c>
      <c r="Y1615" s="421">
        <f t="shared" si="1151"/>
        <v>2065536</v>
      </c>
      <c r="Z1615" s="421">
        <f t="shared" si="1151"/>
        <v>3063942</v>
      </c>
      <c r="AA1615" s="421">
        <f t="shared" si="1151"/>
        <v>2389368</v>
      </c>
      <c r="AB1615" s="421">
        <f t="shared" si="1151"/>
        <v>1845444</v>
      </c>
      <c r="AC1615" s="421">
        <f t="shared" si="1151"/>
        <v>1920936</v>
      </c>
      <c r="AD1615" s="421">
        <f t="shared" si="1151"/>
        <v>1505364</v>
      </c>
      <c r="AE1615" s="421">
        <f t="shared" si="1151"/>
        <v>2298804</v>
      </c>
      <c r="AF1615" s="421">
        <f t="shared" si="1151"/>
        <v>2770650</v>
      </c>
      <c r="AG1615" s="421">
        <f t="shared" si="1151"/>
        <v>2686770</v>
      </c>
      <c r="AH1615" s="421">
        <f t="shared" si="1151"/>
        <v>1807506</v>
      </c>
      <c r="AI1615" s="421">
        <f t="shared" si="1151"/>
        <v>2175864</v>
      </c>
      <c r="AJ1615" s="421">
        <f t="shared" si="1151"/>
        <v>2205744</v>
      </c>
      <c r="AK1615" s="421">
        <f t="shared" si="1151"/>
        <v>2533704</v>
      </c>
      <c r="AL1615" s="421">
        <f t="shared" si="1151"/>
        <v>3515898</v>
      </c>
      <c r="AM1615" s="421">
        <f t="shared" si="1151"/>
        <v>2543484</v>
      </c>
      <c r="AN1615" s="421">
        <f t="shared" si="1151"/>
        <v>2016480</v>
      </c>
      <c r="AO1615" s="421">
        <f t="shared" si="1151"/>
        <v>2060490</v>
      </c>
      <c r="AP1615" s="421">
        <f t="shared" si="1151"/>
        <v>1674396</v>
      </c>
      <c r="AQ1615" s="421">
        <f t="shared" si="1151"/>
        <v>2449764</v>
      </c>
      <c r="AR1615" s="421">
        <f t="shared" si="1151"/>
        <v>2976120</v>
      </c>
      <c r="AS1615" s="421">
        <f t="shared" si="1151"/>
        <v>2852484</v>
      </c>
      <c r="AT1615" s="421">
        <f t="shared" si="1151"/>
        <v>1984038</v>
      </c>
      <c r="AU1615" s="421">
        <f t="shared" si="1151"/>
        <v>2326182</v>
      </c>
      <c r="AV1615" s="421">
        <f t="shared" si="1151"/>
        <v>2392728</v>
      </c>
      <c r="AW1615" s="421">
        <f t="shared" si="1151"/>
        <v>2693544</v>
      </c>
      <c r="AX1615" s="421">
        <f t="shared" si="1151"/>
        <v>3741396</v>
      </c>
      <c r="AY1615" s="421">
        <f t="shared" si="1151"/>
        <v>2569104</v>
      </c>
      <c r="AZ1615" s="421">
        <f t="shared" si="1151"/>
        <v>2033496</v>
      </c>
      <c r="BA1615" s="421">
        <f t="shared" si="1151"/>
        <v>2078664</v>
      </c>
      <c r="BB1615" s="421">
        <f t="shared" si="1151"/>
        <v>1688844</v>
      </c>
      <c r="BC1615" s="421">
        <f t="shared" si="1151"/>
        <v>2474064</v>
      </c>
      <c r="BD1615" s="421">
        <f t="shared" si="1151"/>
        <v>3007494</v>
      </c>
      <c r="BE1615" s="421">
        <f t="shared" si="1151"/>
        <v>2883474</v>
      </c>
      <c r="BF1615" s="421">
        <f t="shared" si="1151"/>
        <v>2003382</v>
      </c>
      <c r="BG1615" s="421">
        <f t="shared" si="1151"/>
        <v>2349240</v>
      </c>
      <c r="BH1615" s="421">
        <f t="shared" si="1151"/>
        <v>2417088</v>
      </c>
      <c r="BI1615" s="421">
        <f t="shared" si="1151"/>
        <v>2721348</v>
      </c>
      <c r="BJ1615" s="421">
        <f t="shared" si="1151"/>
        <v>3784866</v>
      </c>
      <c r="BK1615" s="421">
        <f t="shared" si="1151"/>
        <v>2661288</v>
      </c>
      <c r="BL1615" s="421">
        <f t="shared" si="1151"/>
        <v>2105388</v>
      </c>
      <c r="BM1615" s="421">
        <f t="shared" si="1151"/>
        <v>2153994</v>
      </c>
      <c r="BN1615" s="421">
        <f t="shared" si="1151"/>
        <v>1750524</v>
      </c>
      <c r="BO1615" s="421">
        <f t="shared" si="1151"/>
        <v>2562912</v>
      </c>
      <c r="BP1615" s="421">
        <f t="shared" si="1151"/>
        <v>3113850</v>
      </c>
      <c r="BQ1615" s="421">
        <f t="shared" si="1151"/>
        <v>2986884</v>
      </c>
      <c r="BR1615" s="421">
        <f t="shared" si="1151"/>
        <v>2075508</v>
      </c>
      <c r="BS1615" s="421">
        <f t="shared" si="1151"/>
        <v>2434398</v>
      </c>
      <c r="BT1615" s="421">
        <f t="shared" si="1151"/>
        <v>2503044</v>
      </c>
      <c r="BU1615" s="421">
        <f t="shared" si="1151"/>
        <v>2818968</v>
      </c>
      <c r="BV1615" s="421">
        <f t="shared" si="1151"/>
        <v>3917346</v>
      </c>
      <c r="BW1615" s="839">
        <f t="shared" si="1135"/>
        <v>140932398</v>
      </c>
    </row>
    <row r="1616" spans="1:75" ht="16.5" thickBot="1" x14ac:dyDescent="0.3">
      <c r="A1616" s="1009" t="s">
        <v>1206</v>
      </c>
      <c r="O1616" s="421">
        <f>ROUNDUP(O1615*(1+15%),0)</f>
        <v>2216053</v>
      </c>
      <c r="P1616" s="421">
        <f t="shared" ref="P1616:BV1616" si="1152">ROUNDUP(P1615*(1+15%),0)</f>
        <v>1677701</v>
      </c>
      <c r="Q1616" s="421">
        <f t="shared" si="1152"/>
        <v>1698311</v>
      </c>
      <c r="R1616" s="421">
        <f t="shared" si="1152"/>
        <v>1300450</v>
      </c>
      <c r="S1616" s="421">
        <f t="shared" si="1152"/>
        <v>2116010</v>
      </c>
      <c r="T1616" s="421">
        <f t="shared" si="1152"/>
        <v>2699267</v>
      </c>
      <c r="U1616" s="421">
        <f t="shared" si="1152"/>
        <v>2544369</v>
      </c>
      <c r="V1616" s="421">
        <f t="shared" si="1152"/>
        <v>1634735</v>
      </c>
      <c r="W1616" s="421">
        <f t="shared" si="1152"/>
        <v>1979624</v>
      </c>
      <c r="X1616" s="421">
        <f t="shared" si="1152"/>
        <v>2075169</v>
      </c>
      <c r="Y1616" s="421">
        <f t="shared" si="1152"/>
        <v>2375367</v>
      </c>
      <c r="Z1616" s="421">
        <f t="shared" si="1152"/>
        <v>3523534</v>
      </c>
      <c r="AA1616" s="421">
        <f t="shared" si="1152"/>
        <v>2747774</v>
      </c>
      <c r="AB1616" s="421">
        <f t="shared" si="1152"/>
        <v>2122261</v>
      </c>
      <c r="AC1616" s="421">
        <f t="shared" si="1152"/>
        <v>2209077</v>
      </c>
      <c r="AD1616" s="421">
        <f t="shared" si="1152"/>
        <v>1731169</v>
      </c>
      <c r="AE1616" s="421">
        <f t="shared" si="1152"/>
        <v>2643625</v>
      </c>
      <c r="AF1616" s="421">
        <f t="shared" si="1152"/>
        <v>3186248</v>
      </c>
      <c r="AG1616" s="421">
        <f t="shared" si="1152"/>
        <v>3089786</v>
      </c>
      <c r="AH1616" s="421">
        <f t="shared" si="1152"/>
        <v>2078632</v>
      </c>
      <c r="AI1616" s="421">
        <f t="shared" si="1152"/>
        <v>2502244</v>
      </c>
      <c r="AJ1616" s="421">
        <f t="shared" si="1152"/>
        <v>2536606</v>
      </c>
      <c r="AK1616" s="421">
        <f t="shared" si="1152"/>
        <v>2913760</v>
      </c>
      <c r="AL1616" s="421">
        <f t="shared" si="1152"/>
        <v>4043283</v>
      </c>
      <c r="AM1616" s="421">
        <f t="shared" si="1152"/>
        <v>2925007</v>
      </c>
      <c r="AN1616" s="421">
        <f t="shared" si="1152"/>
        <v>2318952</v>
      </c>
      <c r="AO1616" s="421">
        <f t="shared" si="1152"/>
        <v>2369564</v>
      </c>
      <c r="AP1616" s="421">
        <f t="shared" si="1152"/>
        <v>1925556</v>
      </c>
      <c r="AQ1616" s="421">
        <f t="shared" si="1152"/>
        <v>2817229</v>
      </c>
      <c r="AR1616" s="421">
        <f t="shared" si="1152"/>
        <v>3422538</v>
      </c>
      <c r="AS1616" s="421">
        <f t="shared" si="1152"/>
        <v>3280357</v>
      </c>
      <c r="AT1616" s="421">
        <f t="shared" si="1152"/>
        <v>2281644</v>
      </c>
      <c r="AU1616" s="421">
        <f t="shared" si="1152"/>
        <v>2675110</v>
      </c>
      <c r="AV1616" s="421">
        <f t="shared" si="1152"/>
        <v>2751638</v>
      </c>
      <c r="AW1616" s="421">
        <f t="shared" si="1152"/>
        <v>3097576</v>
      </c>
      <c r="AX1616" s="421">
        <f t="shared" si="1152"/>
        <v>4302606</v>
      </c>
      <c r="AY1616" s="421">
        <f t="shared" si="1152"/>
        <v>2954470</v>
      </c>
      <c r="AZ1616" s="421">
        <f t="shared" si="1152"/>
        <v>2338521</v>
      </c>
      <c r="BA1616" s="421">
        <f t="shared" si="1152"/>
        <v>2390464</v>
      </c>
      <c r="BB1616" s="421">
        <f t="shared" si="1152"/>
        <v>1942171</v>
      </c>
      <c r="BC1616" s="421">
        <f t="shared" si="1152"/>
        <v>2845174</v>
      </c>
      <c r="BD1616" s="421">
        <f t="shared" si="1152"/>
        <v>3458619</v>
      </c>
      <c r="BE1616" s="421">
        <f t="shared" si="1152"/>
        <v>3315996</v>
      </c>
      <c r="BF1616" s="421">
        <f t="shared" si="1152"/>
        <v>2303890</v>
      </c>
      <c r="BG1616" s="421">
        <f t="shared" si="1152"/>
        <v>2701626</v>
      </c>
      <c r="BH1616" s="421">
        <f t="shared" si="1152"/>
        <v>2779652</v>
      </c>
      <c r="BI1616" s="421">
        <f t="shared" si="1152"/>
        <v>3129551</v>
      </c>
      <c r="BJ1616" s="421">
        <f t="shared" si="1152"/>
        <v>4352596</v>
      </c>
      <c r="BK1616" s="421">
        <f t="shared" si="1152"/>
        <v>3060482</v>
      </c>
      <c r="BL1616" s="421">
        <f t="shared" si="1152"/>
        <v>2421197</v>
      </c>
      <c r="BM1616" s="421">
        <f t="shared" si="1152"/>
        <v>2477094</v>
      </c>
      <c r="BN1616" s="421">
        <f t="shared" si="1152"/>
        <v>2013103</v>
      </c>
      <c r="BO1616" s="421">
        <f t="shared" si="1152"/>
        <v>2947349</v>
      </c>
      <c r="BP1616" s="421">
        <f t="shared" si="1152"/>
        <v>3580928</v>
      </c>
      <c r="BQ1616" s="421">
        <f t="shared" si="1152"/>
        <v>3434917</v>
      </c>
      <c r="BR1616" s="421">
        <f t="shared" si="1152"/>
        <v>2386835</v>
      </c>
      <c r="BS1616" s="421">
        <f t="shared" si="1152"/>
        <v>2799558</v>
      </c>
      <c r="BT1616" s="421">
        <f t="shared" si="1152"/>
        <v>2878501</v>
      </c>
      <c r="BU1616" s="421">
        <f t="shared" si="1152"/>
        <v>3241814</v>
      </c>
      <c r="BV1616" s="421">
        <f t="shared" si="1152"/>
        <v>4504948</v>
      </c>
      <c r="BW1616" s="839">
        <f t="shared" si="1135"/>
        <v>162072288</v>
      </c>
    </row>
    <row r="1617" spans="1:75" ht="16.5" thickBot="1" x14ac:dyDescent="0.3">
      <c r="A1617" s="1007"/>
      <c r="BW1617" s="839">
        <f t="shared" si="1135"/>
        <v>0</v>
      </c>
    </row>
    <row r="1618" spans="1:75" ht="16.5" thickBot="1" x14ac:dyDescent="0.3">
      <c r="A1618" s="1009" t="s">
        <v>1207</v>
      </c>
      <c r="O1618" s="363">
        <f>N1622</f>
        <v>2650766</v>
      </c>
      <c r="P1618" s="363">
        <f t="shared" ref="P1618:BV1618" si="1153">O1622</f>
        <v>2385689</v>
      </c>
      <c r="Q1618" s="363">
        <f t="shared" si="1153"/>
        <v>2147120</v>
      </c>
      <c r="R1618" s="363">
        <f t="shared" si="1153"/>
        <v>1932408</v>
      </c>
      <c r="S1618" s="363">
        <f t="shared" si="1153"/>
        <v>1739167</v>
      </c>
      <c r="T1618" s="363">
        <f t="shared" si="1153"/>
        <v>1904409</v>
      </c>
      <c r="U1618" s="363">
        <f t="shared" si="1153"/>
        <v>2429340</v>
      </c>
      <c r="V1618" s="363">
        <f t="shared" si="1153"/>
        <v>2289932</v>
      </c>
      <c r="W1618" s="363">
        <f t="shared" si="1153"/>
        <v>2060938</v>
      </c>
      <c r="X1618" s="363">
        <f t="shared" si="1153"/>
        <v>1854844</v>
      </c>
      <c r="Y1618" s="363">
        <f t="shared" si="1153"/>
        <v>1867652</v>
      </c>
      <c r="Z1618" s="363">
        <f t="shared" si="1153"/>
        <v>2137830</v>
      </c>
      <c r="AA1618" s="363">
        <f t="shared" si="1153"/>
        <v>3171180</v>
      </c>
      <c r="AB1618" s="363">
        <f t="shared" si="1153"/>
        <v>2854062</v>
      </c>
      <c r="AC1618" s="363">
        <f t="shared" si="1153"/>
        <v>2568655</v>
      </c>
      <c r="AD1618" s="363">
        <f t="shared" si="1153"/>
        <v>2311789</v>
      </c>
      <c r="AE1618" s="363">
        <f t="shared" si="1153"/>
        <v>2080610</v>
      </c>
      <c r="AF1618" s="363">
        <f t="shared" si="1153"/>
        <v>2379262</v>
      </c>
      <c r="AG1618" s="363">
        <f t="shared" si="1153"/>
        <v>2867623</v>
      </c>
      <c r="AH1618" s="363">
        <f t="shared" si="1153"/>
        <v>2780807</v>
      </c>
      <c r="AI1618" s="363">
        <f t="shared" si="1153"/>
        <v>2502726</v>
      </c>
      <c r="AJ1618" s="363">
        <f t="shared" si="1153"/>
        <v>2252453</v>
      </c>
      <c r="AK1618" s="363">
        <f t="shared" si="1153"/>
        <v>2282945</v>
      </c>
      <c r="AL1618" s="363">
        <f t="shared" si="1153"/>
        <v>2622384</v>
      </c>
      <c r="AM1618" s="363">
        <f t="shared" si="1153"/>
        <v>3638954</v>
      </c>
      <c r="AN1618" s="363">
        <f t="shared" si="1153"/>
        <v>3275058</v>
      </c>
      <c r="AO1618" s="363">
        <f t="shared" si="1153"/>
        <v>2947552</v>
      </c>
      <c r="AP1618" s="363">
        <f t="shared" si="1153"/>
        <v>2652796</v>
      </c>
      <c r="AQ1618" s="363">
        <f t="shared" si="1153"/>
        <v>2387516</v>
      </c>
      <c r="AR1618" s="363">
        <f t="shared" si="1153"/>
        <v>2535506</v>
      </c>
      <c r="AS1618" s="363">
        <f t="shared" si="1153"/>
        <v>3080284</v>
      </c>
      <c r="AT1618" s="363">
        <f t="shared" si="1153"/>
        <v>2952321</v>
      </c>
      <c r="AU1618" s="363">
        <f t="shared" si="1153"/>
        <v>2657088</v>
      </c>
      <c r="AV1618" s="363">
        <f t="shared" si="1153"/>
        <v>2407599</v>
      </c>
      <c r="AW1618" s="363">
        <f t="shared" si="1153"/>
        <v>2476474</v>
      </c>
      <c r="AX1618" s="363">
        <f t="shared" si="1153"/>
        <v>2787818</v>
      </c>
      <c r="AY1618" s="363">
        <f t="shared" si="1153"/>
        <v>3872345</v>
      </c>
      <c r="AZ1618" s="363">
        <f t="shared" si="1153"/>
        <v>3485110</v>
      </c>
      <c r="BA1618" s="363">
        <f t="shared" si="1153"/>
        <v>3136599</v>
      </c>
      <c r="BB1618" s="363">
        <f t="shared" si="1153"/>
        <v>2822939</v>
      </c>
      <c r="BC1618" s="363">
        <f t="shared" si="1153"/>
        <v>2540645</v>
      </c>
      <c r="BD1618" s="363">
        <f t="shared" si="1153"/>
        <v>2560656</v>
      </c>
      <c r="BE1618" s="363">
        <f t="shared" si="1153"/>
        <v>3112757</v>
      </c>
      <c r="BF1618" s="363">
        <f t="shared" si="1153"/>
        <v>2984396</v>
      </c>
      <c r="BG1618" s="363">
        <f t="shared" si="1153"/>
        <v>2685956</v>
      </c>
      <c r="BH1618" s="363">
        <f t="shared" si="1153"/>
        <v>2431463</v>
      </c>
      <c r="BI1618" s="363">
        <f t="shared" si="1153"/>
        <v>2501686</v>
      </c>
      <c r="BJ1618" s="363">
        <f t="shared" si="1153"/>
        <v>2816595</v>
      </c>
      <c r="BK1618" s="363">
        <f t="shared" si="1153"/>
        <v>3917336</v>
      </c>
      <c r="BL1618" s="363">
        <f t="shared" si="1153"/>
        <v>3525602</v>
      </c>
      <c r="BM1618" s="363">
        <f t="shared" si="1153"/>
        <v>3173041</v>
      </c>
      <c r="BN1618" s="363">
        <f t="shared" si="1153"/>
        <v>2855736</v>
      </c>
      <c r="BO1618" s="363">
        <f t="shared" si="1153"/>
        <v>2570162</v>
      </c>
      <c r="BP1618" s="363">
        <f t="shared" si="1153"/>
        <v>2652614</v>
      </c>
      <c r="BQ1618" s="363">
        <f t="shared" si="1153"/>
        <v>3222835</v>
      </c>
      <c r="BR1618" s="363">
        <f t="shared" si="1153"/>
        <v>3091425</v>
      </c>
      <c r="BS1618" s="363">
        <f t="shared" si="1153"/>
        <v>2782282</v>
      </c>
      <c r="BT1618" s="363">
        <f t="shared" si="1153"/>
        <v>2519602</v>
      </c>
      <c r="BU1618" s="363">
        <f t="shared" si="1153"/>
        <v>2590650</v>
      </c>
      <c r="BV1618" s="363">
        <f t="shared" si="1153"/>
        <v>2917632</v>
      </c>
      <c r="BW1618" s="839">
        <f t="shared" si="1135"/>
        <v>160643621</v>
      </c>
    </row>
    <row r="1619" spans="1:75" ht="16.5" thickBot="1" x14ac:dyDescent="0.3">
      <c r="A1619" s="180" t="s">
        <v>1208</v>
      </c>
      <c r="N1619" s="950">
        <f>COUNTIF(O1619:BV1619,"&lt;0")</f>
        <v>0</v>
      </c>
      <c r="O1619" s="363">
        <f>IF(O1616-O1618&gt;0,O1616-O1618,0)</f>
        <v>0</v>
      </c>
      <c r="P1619" s="363">
        <f t="shared" ref="P1619:BV1619" si="1154">IF(P1616-P1618&gt;0,P1616-P1618,0)</f>
        <v>0</v>
      </c>
      <c r="Q1619" s="363">
        <f t="shared" si="1154"/>
        <v>0</v>
      </c>
      <c r="R1619" s="363">
        <f t="shared" si="1154"/>
        <v>0</v>
      </c>
      <c r="S1619" s="363">
        <f t="shared" si="1154"/>
        <v>376843</v>
      </c>
      <c r="T1619" s="363">
        <f t="shared" si="1154"/>
        <v>794858</v>
      </c>
      <c r="U1619" s="363">
        <f t="shared" si="1154"/>
        <v>115029</v>
      </c>
      <c r="V1619" s="363">
        <f t="shared" si="1154"/>
        <v>0</v>
      </c>
      <c r="W1619" s="363">
        <f t="shared" si="1154"/>
        <v>0</v>
      </c>
      <c r="X1619" s="363">
        <f t="shared" si="1154"/>
        <v>220325</v>
      </c>
      <c r="Y1619" s="363">
        <f t="shared" si="1154"/>
        <v>507715</v>
      </c>
      <c r="Z1619" s="363">
        <f t="shared" si="1154"/>
        <v>1385704</v>
      </c>
      <c r="AA1619" s="363">
        <f t="shared" si="1154"/>
        <v>0</v>
      </c>
      <c r="AB1619" s="363">
        <f t="shared" si="1154"/>
        <v>0</v>
      </c>
      <c r="AC1619" s="363">
        <f t="shared" si="1154"/>
        <v>0</v>
      </c>
      <c r="AD1619" s="363">
        <f t="shared" si="1154"/>
        <v>0</v>
      </c>
      <c r="AE1619" s="363">
        <f t="shared" si="1154"/>
        <v>563015</v>
      </c>
      <c r="AF1619" s="363">
        <f t="shared" si="1154"/>
        <v>806986</v>
      </c>
      <c r="AG1619" s="363">
        <f t="shared" si="1154"/>
        <v>222163</v>
      </c>
      <c r="AH1619" s="363">
        <f t="shared" si="1154"/>
        <v>0</v>
      </c>
      <c r="AI1619" s="363">
        <f t="shared" si="1154"/>
        <v>0</v>
      </c>
      <c r="AJ1619" s="363">
        <f t="shared" si="1154"/>
        <v>284153</v>
      </c>
      <c r="AK1619" s="363">
        <f t="shared" si="1154"/>
        <v>630815</v>
      </c>
      <c r="AL1619" s="363">
        <f t="shared" si="1154"/>
        <v>1420899</v>
      </c>
      <c r="AM1619" s="363">
        <f t="shared" si="1154"/>
        <v>0</v>
      </c>
      <c r="AN1619" s="363">
        <f t="shared" si="1154"/>
        <v>0</v>
      </c>
      <c r="AO1619" s="363">
        <f t="shared" si="1154"/>
        <v>0</v>
      </c>
      <c r="AP1619" s="363">
        <f t="shared" si="1154"/>
        <v>0</v>
      </c>
      <c r="AQ1619" s="363">
        <f t="shared" si="1154"/>
        <v>429713</v>
      </c>
      <c r="AR1619" s="363">
        <f t="shared" si="1154"/>
        <v>887032</v>
      </c>
      <c r="AS1619" s="363">
        <f t="shared" si="1154"/>
        <v>200073</v>
      </c>
      <c r="AT1619" s="363">
        <f t="shared" si="1154"/>
        <v>0</v>
      </c>
      <c r="AU1619" s="363">
        <f t="shared" si="1154"/>
        <v>18022</v>
      </c>
      <c r="AV1619" s="363">
        <f t="shared" si="1154"/>
        <v>344039</v>
      </c>
      <c r="AW1619" s="363">
        <f t="shared" si="1154"/>
        <v>621102</v>
      </c>
      <c r="AX1619" s="363">
        <f t="shared" si="1154"/>
        <v>1514788</v>
      </c>
      <c r="AY1619" s="363">
        <f t="shared" si="1154"/>
        <v>0</v>
      </c>
      <c r="AZ1619" s="363">
        <f t="shared" si="1154"/>
        <v>0</v>
      </c>
      <c r="BA1619" s="363">
        <f t="shared" si="1154"/>
        <v>0</v>
      </c>
      <c r="BB1619" s="363">
        <f t="shared" si="1154"/>
        <v>0</v>
      </c>
      <c r="BC1619" s="363">
        <f t="shared" si="1154"/>
        <v>304529</v>
      </c>
      <c r="BD1619" s="363">
        <f t="shared" si="1154"/>
        <v>897963</v>
      </c>
      <c r="BE1619" s="363">
        <f t="shared" si="1154"/>
        <v>203239</v>
      </c>
      <c r="BF1619" s="363">
        <f t="shared" si="1154"/>
        <v>0</v>
      </c>
      <c r="BG1619" s="363">
        <f t="shared" si="1154"/>
        <v>15670</v>
      </c>
      <c r="BH1619" s="363">
        <f t="shared" si="1154"/>
        <v>348189</v>
      </c>
      <c r="BI1619" s="363">
        <f t="shared" si="1154"/>
        <v>627865</v>
      </c>
      <c r="BJ1619" s="363">
        <f t="shared" si="1154"/>
        <v>1536001</v>
      </c>
      <c r="BK1619" s="363">
        <f t="shared" si="1154"/>
        <v>0</v>
      </c>
      <c r="BL1619" s="363">
        <f t="shared" si="1154"/>
        <v>0</v>
      </c>
      <c r="BM1619" s="363">
        <f t="shared" si="1154"/>
        <v>0</v>
      </c>
      <c r="BN1619" s="363">
        <f t="shared" si="1154"/>
        <v>0</v>
      </c>
      <c r="BO1619" s="363">
        <f t="shared" si="1154"/>
        <v>377187</v>
      </c>
      <c r="BP1619" s="363">
        <f t="shared" si="1154"/>
        <v>928314</v>
      </c>
      <c r="BQ1619" s="363">
        <f t="shared" si="1154"/>
        <v>212082</v>
      </c>
      <c r="BR1619" s="363">
        <f t="shared" si="1154"/>
        <v>0</v>
      </c>
      <c r="BS1619" s="363">
        <f t="shared" si="1154"/>
        <v>17276</v>
      </c>
      <c r="BT1619" s="363">
        <f t="shared" si="1154"/>
        <v>358899</v>
      </c>
      <c r="BU1619" s="363">
        <f t="shared" si="1154"/>
        <v>651164</v>
      </c>
      <c r="BV1619" s="363">
        <f t="shared" si="1154"/>
        <v>1587316</v>
      </c>
      <c r="BW1619" s="839">
        <f t="shared" si="1135"/>
        <v>19408968</v>
      </c>
    </row>
    <row r="1620" spans="1:75" ht="16.5" thickBot="1" x14ac:dyDescent="0.3">
      <c r="A1620" s="180" t="s">
        <v>1209</v>
      </c>
      <c r="O1620" s="360">
        <f>O1618+O1619</f>
        <v>2650766</v>
      </c>
      <c r="P1620" s="360">
        <f t="shared" ref="P1620:BV1620" si="1155">P1618+P1619</f>
        <v>2385689</v>
      </c>
      <c r="Q1620" s="360">
        <f t="shared" si="1155"/>
        <v>2147120</v>
      </c>
      <c r="R1620" s="360">
        <f t="shared" si="1155"/>
        <v>1932408</v>
      </c>
      <c r="S1620" s="360">
        <f t="shared" si="1155"/>
        <v>2116010</v>
      </c>
      <c r="T1620" s="360">
        <f t="shared" si="1155"/>
        <v>2699267</v>
      </c>
      <c r="U1620" s="360">
        <f t="shared" si="1155"/>
        <v>2544369</v>
      </c>
      <c r="V1620" s="360">
        <f t="shared" si="1155"/>
        <v>2289932</v>
      </c>
      <c r="W1620" s="360">
        <f t="shared" si="1155"/>
        <v>2060938</v>
      </c>
      <c r="X1620" s="360">
        <f t="shared" si="1155"/>
        <v>2075169</v>
      </c>
      <c r="Y1620" s="360">
        <f t="shared" si="1155"/>
        <v>2375367</v>
      </c>
      <c r="Z1620" s="360">
        <f t="shared" si="1155"/>
        <v>3523534</v>
      </c>
      <c r="AA1620" s="360">
        <f t="shared" si="1155"/>
        <v>3171180</v>
      </c>
      <c r="AB1620" s="360">
        <f t="shared" si="1155"/>
        <v>2854062</v>
      </c>
      <c r="AC1620" s="360">
        <f t="shared" si="1155"/>
        <v>2568655</v>
      </c>
      <c r="AD1620" s="360">
        <f t="shared" si="1155"/>
        <v>2311789</v>
      </c>
      <c r="AE1620" s="360">
        <f t="shared" si="1155"/>
        <v>2643625</v>
      </c>
      <c r="AF1620" s="360">
        <f t="shared" si="1155"/>
        <v>3186248</v>
      </c>
      <c r="AG1620" s="360">
        <f t="shared" si="1155"/>
        <v>3089786</v>
      </c>
      <c r="AH1620" s="360">
        <f t="shared" si="1155"/>
        <v>2780807</v>
      </c>
      <c r="AI1620" s="360">
        <f t="shared" si="1155"/>
        <v>2502726</v>
      </c>
      <c r="AJ1620" s="360">
        <f t="shared" si="1155"/>
        <v>2536606</v>
      </c>
      <c r="AK1620" s="360">
        <f t="shared" si="1155"/>
        <v>2913760</v>
      </c>
      <c r="AL1620" s="360">
        <f t="shared" si="1155"/>
        <v>4043283</v>
      </c>
      <c r="AM1620" s="360">
        <f t="shared" si="1155"/>
        <v>3638954</v>
      </c>
      <c r="AN1620" s="360">
        <f t="shared" si="1155"/>
        <v>3275058</v>
      </c>
      <c r="AO1620" s="360">
        <f t="shared" si="1155"/>
        <v>2947552</v>
      </c>
      <c r="AP1620" s="360">
        <f t="shared" si="1155"/>
        <v>2652796</v>
      </c>
      <c r="AQ1620" s="360">
        <f t="shared" si="1155"/>
        <v>2817229</v>
      </c>
      <c r="AR1620" s="360">
        <f t="shared" si="1155"/>
        <v>3422538</v>
      </c>
      <c r="AS1620" s="360">
        <f t="shared" si="1155"/>
        <v>3280357</v>
      </c>
      <c r="AT1620" s="360">
        <f t="shared" si="1155"/>
        <v>2952321</v>
      </c>
      <c r="AU1620" s="360">
        <f t="shared" si="1155"/>
        <v>2675110</v>
      </c>
      <c r="AV1620" s="360">
        <f t="shared" si="1155"/>
        <v>2751638</v>
      </c>
      <c r="AW1620" s="360">
        <f t="shared" si="1155"/>
        <v>3097576</v>
      </c>
      <c r="AX1620" s="360">
        <f t="shared" si="1155"/>
        <v>4302606</v>
      </c>
      <c r="AY1620" s="360">
        <f t="shared" si="1155"/>
        <v>3872345</v>
      </c>
      <c r="AZ1620" s="360">
        <f t="shared" si="1155"/>
        <v>3485110</v>
      </c>
      <c r="BA1620" s="360">
        <f t="shared" si="1155"/>
        <v>3136599</v>
      </c>
      <c r="BB1620" s="360">
        <f t="shared" si="1155"/>
        <v>2822939</v>
      </c>
      <c r="BC1620" s="360">
        <f t="shared" si="1155"/>
        <v>2845174</v>
      </c>
      <c r="BD1620" s="360">
        <f t="shared" si="1155"/>
        <v>3458619</v>
      </c>
      <c r="BE1620" s="360">
        <f t="shared" si="1155"/>
        <v>3315996</v>
      </c>
      <c r="BF1620" s="360">
        <f t="shared" si="1155"/>
        <v>2984396</v>
      </c>
      <c r="BG1620" s="360">
        <f t="shared" si="1155"/>
        <v>2701626</v>
      </c>
      <c r="BH1620" s="360">
        <f t="shared" si="1155"/>
        <v>2779652</v>
      </c>
      <c r="BI1620" s="360">
        <f t="shared" si="1155"/>
        <v>3129551</v>
      </c>
      <c r="BJ1620" s="360">
        <f t="shared" si="1155"/>
        <v>4352596</v>
      </c>
      <c r="BK1620" s="360">
        <f t="shared" si="1155"/>
        <v>3917336</v>
      </c>
      <c r="BL1620" s="360">
        <f t="shared" si="1155"/>
        <v>3525602</v>
      </c>
      <c r="BM1620" s="360">
        <f t="shared" si="1155"/>
        <v>3173041</v>
      </c>
      <c r="BN1620" s="360">
        <f t="shared" si="1155"/>
        <v>2855736</v>
      </c>
      <c r="BO1620" s="360">
        <f t="shared" si="1155"/>
        <v>2947349</v>
      </c>
      <c r="BP1620" s="360">
        <f t="shared" si="1155"/>
        <v>3580928</v>
      </c>
      <c r="BQ1620" s="360">
        <f t="shared" si="1155"/>
        <v>3434917</v>
      </c>
      <c r="BR1620" s="360">
        <f t="shared" si="1155"/>
        <v>3091425</v>
      </c>
      <c r="BS1620" s="360">
        <f t="shared" si="1155"/>
        <v>2799558</v>
      </c>
      <c r="BT1620" s="360">
        <f t="shared" si="1155"/>
        <v>2878501</v>
      </c>
      <c r="BU1620" s="360">
        <f t="shared" si="1155"/>
        <v>3241814</v>
      </c>
      <c r="BV1620" s="360">
        <f t="shared" si="1155"/>
        <v>4504948</v>
      </c>
      <c r="BW1620" s="839">
        <f t="shared" si="1135"/>
        <v>180052589</v>
      </c>
    </row>
    <row r="1621" spans="1:75" ht="16.5" thickBot="1" x14ac:dyDescent="0.3">
      <c r="A1621" s="180" t="s">
        <v>1210</v>
      </c>
      <c r="O1621" s="360">
        <f>ROUNDUP(O1620*10%,0)</f>
        <v>265077</v>
      </c>
      <c r="P1621" s="360">
        <f t="shared" ref="P1621:BV1621" si="1156">ROUNDUP(P1620*10%,0)</f>
        <v>238569</v>
      </c>
      <c r="Q1621" s="360">
        <f t="shared" si="1156"/>
        <v>214712</v>
      </c>
      <c r="R1621" s="360">
        <f t="shared" si="1156"/>
        <v>193241</v>
      </c>
      <c r="S1621" s="360">
        <f t="shared" si="1156"/>
        <v>211601</v>
      </c>
      <c r="T1621" s="360">
        <f t="shared" si="1156"/>
        <v>269927</v>
      </c>
      <c r="U1621" s="360">
        <f t="shared" si="1156"/>
        <v>254437</v>
      </c>
      <c r="V1621" s="360">
        <f t="shared" si="1156"/>
        <v>228994</v>
      </c>
      <c r="W1621" s="360">
        <f t="shared" si="1156"/>
        <v>206094</v>
      </c>
      <c r="X1621" s="360">
        <f t="shared" si="1156"/>
        <v>207517</v>
      </c>
      <c r="Y1621" s="360">
        <f t="shared" si="1156"/>
        <v>237537</v>
      </c>
      <c r="Z1621" s="360">
        <f t="shared" si="1156"/>
        <v>352354</v>
      </c>
      <c r="AA1621" s="360">
        <f t="shared" si="1156"/>
        <v>317118</v>
      </c>
      <c r="AB1621" s="360">
        <f t="shared" si="1156"/>
        <v>285407</v>
      </c>
      <c r="AC1621" s="360">
        <f t="shared" si="1156"/>
        <v>256866</v>
      </c>
      <c r="AD1621" s="360">
        <f t="shared" si="1156"/>
        <v>231179</v>
      </c>
      <c r="AE1621" s="360">
        <f t="shared" si="1156"/>
        <v>264363</v>
      </c>
      <c r="AF1621" s="360">
        <f t="shared" si="1156"/>
        <v>318625</v>
      </c>
      <c r="AG1621" s="360">
        <f t="shared" si="1156"/>
        <v>308979</v>
      </c>
      <c r="AH1621" s="360">
        <f t="shared" si="1156"/>
        <v>278081</v>
      </c>
      <c r="AI1621" s="360">
        <f t="shared" si="1156"/>
        <v>250273</v>
      </c>
      <c r="AJ1621" s="360">
        <f t="shared" si="1156"/>
        <v>253661</v>
      </c>
      <c r="AK1621" s="360">
        <f t="shared" si="1156"/>
        <v>291376</v>
      </c>
      <c r="AL1621" s="360">
        <f t="shared" si="1156"/>
        <v>404329</v>
      </c>
      <c r="AM1621" s="360">
        <f t="shared" si="1156"/>
        <v>363896</v>
      </c>
      <c r="AN1621" s="360">
        <f t="shared" si="1156"/>
        <v>327506</v>
      </c>
      <c r="AO1621" s="360">
        <f t="shared" si="1156"/>
        <v>294756</v>
      </c>
      <c r="AP1621" s="360">
        <f t="shared" si="1156"/>
        <v>265280</v>
      </c>
      <c r="AQ1621" s="360">
        <f t="shared" si="1156"/>
        <v>281723</v>
      </c>
      <c r="AR1621" s="360">
        <f t="shared" si="1156"/>
        <v>342254</v>
      </c>
      <c r="AS1621" s="360">
        <f t="shared" si="1156"/>
        <v>328036</v>
      </c>
      <c r="AT1621" s="360">
        <f t="shared" si="1156"/>
        <v>295233</v>
      </c>
      <c r="AU1621" s="360">
        <f t="shared" si="1156"/>
        <v>267511</v>
      </c>
      <c r="AV1621" s="360">
        <f t="shared" si="1156"/>
        <v>275164</v>
      </c>
      <c r="AW1621" s="360">
        <f t="shared" si="1156"/>
        <v>309758</v>
      </c>
      <c r="AX1621" s="360">
        <f t="shared" si="1156"/>
        <v>430261</v>
      </c>
      <c r="AY1621" s="360">
        <f t="shared" si="1156"/>
        <v>387235</v>
      </c>
      <c r="AZ1621" s="360">
        <f t="shared" si="1156"/>
        <v>348511</v>
      </c>
      <c r="BA1621" s="360">
        <f t="shared" si="1156"/>
        <v>313660</v>
      </c>
      <c r="BB1621" s="360">
        <f t="shared" si="1156"/>
        <v>282294</v>
      </c>
      <c r="BC1621" s="360">
        <f t="shared" si="1156"/>
        <v>284518</v>
      </c>
      <c r="BD1621" s="360">
        <f t="shared" si="1156"/>
        <v>345862</v>
      </c>
      <c r="BE1621" s="360">
        <f t="shared" si="1156"/>
        <v>331600</v>
      </c>
      <c r="BF1621" s="360">
        <f t="shared" si="1156"/>
        <v>298440</v>
      </c>
      <c r="BG1621" s="360">
        <f t="shared" si="1156"/>
        <v>270163</v>
      </c>
      <c r="BH1621" s="360">
        <f t="shared" si="1156"/>
        <v>277966</v>
      </c>
      <c r="BI1621" s="360">
        <f t="shared" si="1156"/>
        <v>312956</v>
      </c>
      <c r="BJ1621" s="360">
        <f t="shared" si="1156"/>
        <v>435260</v>
      </c>
      <c r="BK1621" s="360">
        <f t="shared" si="1156"/>
        <v>391734</v>
      </c>
      <c r="BL1621" s="360">
        <f t="shared" si="1156"/>
        <v>352561</v>
      </c>
      <c r="BM1621" s="360">
        <f t="shared" si="1156"/>
        <v>317305</v>
      </c>
      <c r="BN1621" s="360">
        <f t="shared" si="1156"/>
        <v>285574</v>
      </c>
      <c r="BO1621" s="360">
        <f t="shared" si="1156"/>
        <v>294735</v>
      </c>
      <c r="BP1621" s="360">
        <f t="shared" si="1156"/>
        <v>358093</v>
      </c>
      <c r="BQ1621" s="360">
        <f t="shared" si="1156"/>
        <v>343492</v>
      </c>
      <c r="BR1621" s="360">
        <f t="shared" si="1156"/>
        <v>309143</v>
      </c>
      <c r="BS1621" s="360">
        <f t="shared" si="1156"/>
        <v>279956</v>
      </c>
      <c r="BT1621" s="360">
        <f t="shared" si="1156"/>
        <v>287851</v>
      </c>
      <c r="BU1621" s="360">
        <f t="shared" si="1156"/>
        <v>324182</v>
      </c>
      <c r="BV1621" s="360">
        <f t="shared" si="1156"/>
        <v>450495</v>
      </c>
      <c r="BW1621" s="839">
        <f t="shared" si="1135"/>
        <v>18005281</v>
      </c>
    </row>
    <row r="1622" spans="1:75" ht="16.5" thickBot="1" x14ac:dyDescent="0.3">
      <c r="A1622" s="180" t="s">
        <v>1211</v>
      </c>
      <c r="N1622" s="363">
        <f>SFP!C59/380</f>
        <v>2650766</v>
      </c>
      <c r="O1622" s="360">
        <f>O1620-O1621</f>
        <v>2385689</v>
      </c>
      <c r="P1622" s="360">
        <f t="shared" ref="P1622:BV1622" si="1157">P1620-P1621</f>
        <v>2147120</v>
      </c>
      <c r="Q1622" s="360">
        <f t="shared" si="1157"/>
        <v>1932408</v>
      </c>
      <c r="R1622" s="360">
        <f t="shared" si="1157"/>
        <v>1739167</v>
      </c>
      <c r="S1622" s="360">
        <f t="shared" si="1157"/>
        <v>1904409</v>
      </c>
      <c r="T1622" s="360">
        <f t="shared" si="1157"/>
        <v>2429340</v>
      </c>
      <c r="U1622" s="360">
        <f t="shared" si="1157"/>
        <v>2289932</v>
      </c>
      <c r="V1622" s="360">
        <f t="shared" si="1157"/>
        <v>2060938</v>
      </c>
      <c r="W1622" s="360">
        <f t="shared" si="1157"/>
        <v>1854844</v>
      </c>
      <c r="X1622" s="360">
        <f t="shared" si="1157"/>
        <v>1867652</v>
      </c>
      <c r="Y1622" s="360">
        <f t="shared" si="1157"/>
        <v>2137830</v>
      </c>
      <c r="Z1622" s="360">
        <f t="shared" si="1157"/>
        <v>3171180</v>
      </c>
      <c r="AA1622" s="360">
        <f t="shared" si="1157"/>
        <v>2854062</v>
      </c>
      <c r="AB1622" s="360">
        <f t="shared" si="1157"/>
        <v>2568655</v>
      </c>
      <c r="AC1622" s="360">
        <f t="shared" si="1157"/>
        <v>2311789</v>
      </c>
      <c r="AD1622" s="360">
        <f t="shared" si="1157"/>
        <v>2080610</v>
      </c>
      <c r="AE1622" s="360">
        <f t="shared" si="1157"/>
        <v>2379262</v>
      </c>
      <c r="AF1622" s="360">
        <f t="shared" si="1157"/>
        <v>2867623</v>
      </c>
      <c r="AG1622" s="360">
        <f t="shared" si="1157"/>
        <v>2780807</v>
      </c>
      <c r="AH1622" s="360">
        <f t="shared" si="1157"/>
        <v>2502726</v>
      </c>
      <c r="AI1622" s="360">
        <f t="shared" si="1157"/>
        <v>2252453</v>
      </c>
      <c r="AJ1622" s="360">
        <f t="shared" si="1157"/>
        <v>2282945</v>
      </c>
      <c r="AK1622" s="360">
        <f t="shared" si="1157"/>
        <v>2622384</v>
      </c>
      <c r="AL1622" s="360">
        <f t="shared" si="1157"/>
        <v>3638954</v>
      </c>
      <c r="AM1622" s="360">
        <f t="shared" si="1157"/>
        <v>3275058</v>
      </c>
      <c r="AN1622" s="360">
        <f t="shared" si="1157"/>
        <v>2947552</v>
      </c>
      <c r="AO1622" s="360">
        <f t="shared" si="1157"/>
        <v>2652796</v>
      </c>
      <c r="AP1622" s="360">
        <f t="shared" si="1157"/>
        <v>2387516</v>
      </c>
      <c r="AQ1622" s="360">
        <f t="shared" si="1157"/>
        <v>2535506</v>
      </c>
      <c r="AR1622" s="360">
        <f t="shared" si="1157"/>
        <v>3080284</v>
      </c>
      <c r="AS1622" s="360">
        <f t="shared" si="1157"/>
        <v>2952321</v>
      </c>
      <c r="AT1622" s="360">
        <f t="shared" si="1157"/>
        <v>2657088</v>
      </c>
      <c r="AU1622" s="360">
        <f t="shared" si="1157"/>
        <v>2407599</v>
      </c>
      <c r="AV1622" s="360">
        <f t="shared" si="1157"/>
        <v>2476474</v>
      </c>
      <c r="AW1622" s="360">
        <f t="shared" si="1157"/>
        <v>2787818</v>
      </c>
      <c r="AX1622" s="360">
        <f t="shared" si="1157"/>
        <v>3872345</v>
      </c>
      <c r="AY1622" s="360">
        <f t="shared" si="1157"/>
        <v>3485110</v>
      </c>
      <c r="AZ1622" s="360">
        <f t="shared" si="1157"/>
        <v>3136599</v>
      </c>
      <c r="BA1622" s="360">
        <f t="shared" si="1157"/>
        <v>2822939</v>
      </c>
      <c r="BB1622" s="360">
        <f t="shared" si="1157"/>
        <v>2540645</v>
      </c>
      <c r="BC1622" s="360">
        <f t="shared" si="1157"/>
        <v>2560656</v>
      </c>
      <c r="BD1622" s="360">
        <f t="shared" si="1157"/>
        <v>3112757</v>
      </c>
      <c r="BE1622" s="360">
        <f t="shared" si="1157"/>
        <v>2984396</v>
      </c>
      <c r="BF1622" s="360">
        <f t="shared" si="1157"/>
        <v>2685956</v>
      </c>
      <c r="BG1622" s="360">
        <f t="shared" si="1157"/>
        <v>2431463</v>
      </c>
      <c r="BH1622" s="360">
        <f t="shared" si="1157"/>
        <v>2501686</v>
      </c>
      <c r="BI1622" s="360">
        <f t="shared" si="1157"/>
        <v>2816595</v>
      </c>
      <c r="BJ1622" s="360">
        <f t="shared" si="1157"/>
        <v>3917336</v>
      </c>
      <c r="BK1622" s="360">
        <f t="shared" si="1157"/>
        <v>3525602</v>
      </c>
      <c r="BL1622" s="360">
        <f t="shared" si="1157"/>
        <v>3173041</v>
      </c>
      <c r="BM1622" s="360">
        <f t="shared" si="1157"/>
        <v>2855736</v>
      </c>
      <c r="BN1622" s="360">
        <f t="shared" si="1157"/>
        <v>2570162</v>
      </c>
      <c r="BO1622" s="360">
        <f t="shared" si="1157"/>
        <v>2652614</v>
      </c>
      <c r="BP1622" s="360">
        <f t="shared" si="1157"/>
        <v>3222835</v>
      </c>
      <c r="BQ1622" s="360">
        <f t="shared" si="1157"/>
        <v>3091425</v>
      </c>
      <c r="BR1622" s="360">
        <f t="shared" si="1157"/>
        <v>2782282</v>
      </c>
      <c r="BS1622" s="360">
        <f t="shared" si="1157"/>
        <v>2519602</v>
      </c>
      <c r="BT1622" s="360">
        <f t="shared" si="1157"/>
        <v>2590650</v>
      </c>
      <c r="BU1622" s="360">
        <f t="shared" si="1157"/>
        <v>2917632</v>
      </c>
      <c r="BV1622" s="360">
        <f t="shared" si="1157"/>
        <v>4054453</v>
      </c>
      <c r="BW1622" s="839">
        <f t="shared" si="1135"/>
        <v>164698074</v>
      </c>
    </row>
    <row r="1623" spans="1:75" ht="16.5" thickBot="1" x14ac:dyDescent="0.3">
      <c r="A1623" s="1007"/>
      <c r="BW1623" s="839">
        <f t="shared" si="1135"/>
        <v>0</v>
      </c>
    </row>
    <row r="1624" spans="1:75" ht="16.5" thickBot="1" x14ac:dyDescent="0.3">
      <c r="M1624" s="180">
        <v>61577977040</v>
      </c>
      <c r="O1624" s="360"/>
      <c r="P1624" s="360"/>
      <c r="Q1624" s="360"/>
      <c r="R1624" s="360"/>
      <c r="S1624" s="360"/>
      <c r="T1624" s="360"/>
      <c r="U1624" s="360"/>
      <c r="V1624" s="360"/>
      <c r="W1624" s="360"/>
      <c r="X1624" s="360"/>
      <c r="Y1624" s="360"/>
      <c r="Z1624" s="360"/>
      <c r="AA1624" s="360"/>
      <c r="AB1624" s="360"/>
      <c r="AC1624" s="360"/>
      <c r="AD1624" s="360"/>
      <c r="AE1624" s="360"/>
      <c r="AF1624" s="360"/>
      <c r="AG1624" s="360"/>
      <c r="AH1624" s="360"/>
      <c r="AI1624" s="360"/>
      <c r="AJ1624" s="360"/>
      <c r="AK1624" s="360"/>
      <c r="AL1624" s="360"/>
      <c r="AM1624" s="360"/>
      <c r="AN1624" s="360"/>
      <c r="AO1624" s="360"/>
      <c r="AP1624" s="360"/>
      <c r="AQ1624" s="360"/>
      <c r="AR1624" s="360"/>
      <c r="AS1624" s="360"/>
      <c r="AT1624" s="360"/>
      <c r="AU1624" s="360"/>
      <c r="AV1624" s="360"/>
      <c r="AW1624" s="360"/>
      <c r="AX1624" s="360"/>
      <c r="AY1624" s="360"/>
      <c r="AZ1624" s="360"/>
      <c r="BA1624" s="360"/>
      <c r="BB1624" s="360"/>
      <c r="BC1624" s="360"/>
      <c r="BD1624" s="360"/>
      <c r="BE1624" s="360"/>
      <c r="BF1624" s="360"/>
      <c r="BG1624" s="360"/>
      <c r="BH1624" s="360"/>
      <c r="BI1624" s="360"/>
      <c r="BJ1624" s="360"/>
      <c r="BK1624" s="360"/>
      <c r="BL1624" s="360"/>
      <c r="BM1624" s="360"/>
      <c r="BN1624" s="360"/>
      <c r="BO1624" s="360"/>
      <c r="BP1624" s="360"/>
      <c r="BQ1624" s="360"/>
      <c r="BR1624" s="360"/>
      <c r="BS1624" s="360"/>
      <c r="BT1624" s="360"/>
      <c r="BU1624" s="360"/>
      <c r="BV1624" s="360"/>
      <c r="BW1624" s="839">
        <f t="shared" si="1135"/>
        <v>61577977040</v>
      </c>
    </row>
    <row r="1625" spans="1:75" ht="16.5" thickBot="1" x14ac:dyDescent="0.3">
      <c r="A1625" s="180" t="s">
        <v>1205</v>
      </c>
      <c r="C1625" s="360"/>
      <c r="D1625" s="360"/>
      <c r="E1625" s="360"/>
      <c r="F1625" s="360"/>
      <c r="G1625" s="360"/>
      <c r="H1625" s="360"/>
      <c r="I1625" s="360"/>
      <c r="J1625" s="360"/>
      <c r="K1625" s="360"/>
      <c r="L1625" s="360"/>
      <c r="M1625" s="360"/>
      <c r="N1625" s="360"/>
      <c r="O1625" s="249">
        <f>O1615*380</f>
        <v>732260760</v>
      </c>
      <c r="P1625" s="249">
        <f t="shared" ref="P1625:BV1625" si="1158">P1615*380</f>
        <v>554370600</v>
      </c>
      <c r="Q1625" s="249">
        <f t="shared" si="1158"/>
        <v>561180960</v>
      </c>
      <c r="R1625" s="249">
        <f t="shared" si="1158"/>
        <v>429713880</v>
      </c>
      <c r="S1625" s="249">
        <f t="shared" si="1158"/>
        <v>699203040</v>
      </c>
      <c r="T1625" s="249">
        <f t="shared" si="1158"/>
        <v>891931440</v>
      </c>
      <c r="U1625" s="249">
        <f t="shared" si="1158"/>
        <v>840747720</v>
      </c>
      <c r="V1625" s="249">
        <f t="shared" si="1158"/>
        <v>540173040</v>
      </c>
      <c r="W1625" s="249">
        <f t="shared" si="1158"/>
        <v>654136560</v>
      </c>
      <c r="X1625" s="249">
        <f t="shared" si="1158"/>
        <v>685707720</v>
      </c>
      <c r="Y1625" s="249">
        <f t="shared" si="1158"/>
        <v>784903680</v>
      </c>
      <c r="Z1625" s="249">
        <f t="shared" si="1158"/>
        <v>1164297960</v>
      </c>
      <c r="AA1625" s="249">
        <f t="shared" si="1158"/>
        <v>907959840</v>
      </c>
      <c r="AB1625" s="249">
        <f t="shared" si="1158"/>
        <v>701268720</v>
      </c>
      <c r="AC1625" s="249">
        <f t="shared" si="1158"/>
        <v>729955680</v>
      </c>
      <c r="AD1625" s="249">
        <f t="shared" si="1158"/>
        <v>572038320</v>
      </c>
      <c r="AE1625" s="249">
        <f t="shared" si="1158"/>
        <v>873545520</v>
      </c>
      <c r="AF1625" s="249">
        <f t="shared" si="1158"/>
        <v>1052847000</v>
      </c>
      <c r="AG1625" s="249">
        <f t="shared" si="1158"/>
        <v>1020972600</v>
      </c>
      <c r="AH1625" s="249">
        <f t="shared" si="1158"/>
        <v>686852280</v>
      </c>
      <c r="AI1625" s="249">
        <f t="shared" si="1158"/>
        <v>826828320</v>
      </c>
      <c r="AJ1625" s="249">
        <f t="shared" si="1158"/>
        <v>838182720</v>
      </c>
      <c r="AK1625" s="249">
        <f t="shared" si="1158"/>
        <v>962807520</v>
      </c>
      <c r="AL1625" s="249">
        <f t="shared" si="1158"/>
        <v>1336041240</v>
      </c>
      <c r="AM1625" s="249">
        <f t="shared" si="1158"/>
        <v>966523920</v>
      </c>
      <c r="AN1625" s="249">
        <f t="shared" si="1158"/>
        <v>766262400</v>
      </c>
      <c r="AO1625" s="249">
        <f t="shared" si="1158"/>
        <v>782986200</v>
      </c>
      <c r="AP1625" s="249">
        <f t="shared" si="1158"/>
        <v>636270480</v>
      </c>
      <c r="AQ1625" s="249">
        <f t="shared" si="1158"/>
        <v>930910320</v>
      </c>
      <c r="AR1625" s="249">
        <f t="shared" si="1158"/>
        <v>1130925600</v>
      </c>
      <c r="AS1625" s="249">
        <f t="shared" si="1158"/>
        <v>1083943920</v>
      </c>
      <c r="AT1625" s="249">
        <f t="shared" si="1158"/>
        <v>753934440</v>
      </c>
      <c r="AU1625" s="249">
        <f t="shared" si="1158"/>
        <v>883949160</v>
      </c>
      <c r="AV1625" s="249">
        <f t="shared" si="1158"/>
        <v>909236640</v>
      </c>
      <c r="AW1625" s="249">
        <f t="shared" si="1158"/>
        <v>1023546720</v>
      </c>
      <c r="AX1625" s="249">
        <f t="shared" si="1158"/>
        <v>1421730480</v>
      </c>
      <c r="AY1625" s="249">
        <f t="shared" si="1158"/>
        <v>976259520</v>
      </c>
      <c r="AZ1625" s="249">
        <f t="shared" si="1158"/>
        <v>772728480</v>
      </c>
      <c r="BA1625" s="249">
        <f t="shared" si="1158"/>
        <v>789892320</v>
      </c>
      <c r="BB1625" s="249">
        <f t="shared" si="1158"/>
        <v>641760720</v>
      </c>
      <c r="BC1625" s="249">
        <f t="shared" si="1158"/>
        <v>940144320</v>
      </c>
      <c r="BD1625" s="249">
        <f t="shared" si="1158"/>
        <v>1142847720</v>
      </c>
      <c r="BE1625" s="249">
        <f t="shared" si="1158"/>
        <v>1095720120</v>
      </c>
      <c r="BF1625" s="249">
        <f t="shared" si="1158"/>
        <v>761285160</v>
      </c>
      <c r="BG1625" s="249">
        <f t="shared" si="1158"/>
        <v>892711200</v>
      </c>
      <c r="BH1625" s="249">
        <f t="shared" si="1158"/>
        <v>918493440</v>
      </c>
      <c r="BI1625" s="249">
        <f t="shared" si="1158"/>
        <v>1034112240</v>
      </c>
      <c r="BJ1625" s="249">
        <f t="shared" si="1158"/>
        <v>1438249080</v>
      </c>
      <c r="BK1625" s="249">
        <f t="shared" si="1158"/>
        <v>1011289440</v>
      </c>
      <c r="BL1625" s="249">
        <f t="shared" si="1158"/>
        <v>800047440</v>
      </c>
      <c r="BM1625" s="249">
        <f t="shared" si="1158"/>
        <v>818517720</v>
      </c>
      <c r="BN1625" s="249">
        <f t="shared" si="1158"/>
        <v>665199120</v>
      </c>
      <c r="BO1625" s="249">
        <f t="shared" si="1158"/>
        <v>973906560</v>
      </c>
      <c r="BP1625" s="249">
        <f t="shared" si="1158"/>
        <v>1183263000</v>
      </c>
      <c r="BQ1625" s="249">
        <f t="shared" si="1158"/>
        <v>1135015920</v>
      </c>
      <c r="BR1625" s="249">
        <f t="shared" si="1158"/>
        <v>788693040</v>
      </c>
      <c r="BS1625" s="249">
        <f t="shared" si="1158"/>
        <v>925071240</v>
      </c>
      <c r="BT1625" s="249">
        <f t="shared" si="1158"/>
        <v>951156720</v>
      </c>
      <c r="BU1625" s="249">
        <f t="shared" si="1158"/>
        <v>1071207840</v>
      </c>
      <c r="BV1625" s="249">
        <f t="shared" si="1158"/>
        <v>1488591480</v>
      </c>
      <c r="BW1625" s="839">
        <f t="shared" si="1135"/>
        <v>53554311240</v>
      </c>
    </row>
    <row r="1626" spans="1:75" ht="16.5" thickBot="1" x14ac:dyDescent="0.3">
      <c r="A1626" s="180" t="s">
        <v>1206</v>
      </c>
      <c r="O1626" s="249">
        <f>O1616*380</f>
        <v>842100140</v>
      </c>
      <c r="P1626" s="249">
        <f t="shared" ref="P1626:BV1626" si="1159">P1616*380</f>
        <v>637526380</v>
      </c>
      <c r="Q1626" s="249">
        <f t="shared" si="1159"/>
        <v>645358180</v>
      </c>
      <c r="R1626" s="249">
        <f t="shared" si="1159"/>
        <v>494171000</v>
      </c>
      <c r="S1626" s="249">
        <f t="shared" si="1159"/>
        <v>804083800</v>
      </c>
      <c r="T1626" s="249">
        <f t="shared" si="1159"/>
        <v>1025721460</v>
      </c>
      <c r="U1626" s="249">
        <f t="shared" si="1159"/>
        <v>966860220</v>
      </c>
      <c r="V1626" s="249">
        <f t="shared" si="1159"/>
        <v>621199300</v>
      </c>
      <c r="W1626" s="249">
        <f t="shared" si="1159"/>
        <v>752257120</v>
      </c>
      <c r="X1626" s="249">
        <f t="shared" si="1159"/>
        <v>788564220</v>
      </c>
      <c r="Y1626" s="249">
        <f t="shared" si="1159"/>
        <v>902639460</v>
      </c>
      <c r="Z1626" s="249">
        <f t="shared" si="1159"/>
        <v>1338942920</v>
      </c>
      <c r="AA1626" s="249">
        <f t="shared" si="1159"/>
        <v>1044154120</v>
      </c>
      <c r="AB1626" s="249">
        <f t="shared" si="1159"/>
        <v>806459180</v>
      </c>
      <c r="AC1626" s="249">
        <f t="shared" si="1159"/>
        <v>839449260</v>
      </c>
      <c r="AD1626" s="249">
        <f t="shared" si="1159"/>
        <v>657844220</v>
      </c>
      <c r="AE1626" s="249">
        <f t="shared" si="1159"/>
        <v>1004577500</v>
      </c>
      <c r="AF1626" s="249">
        <f t="shared" si="1159"/>
        <v>1210774240</v>
      </c>
      <c r="AG1626" s="249">
        <f t="shared" si="1159"/>
        <v>1174118680</v>
      </c>
      <c r="AH1626" s="249">
        <f t="shared" si="1159"/>
        <v>789880160</v>
      </c>
      <c r="AI1626" s="249">
        <f t="shared" si="1159"/>
        <v>950852720</v>
      </c>
      <c r="AJ1626" s="249">
        <f t="shared" si="1159"/>
        <v>963910280</v>
      </c>
      <c r="AK1626" s="249">
        <f t="shared" si="1159"/>
        <v>1107228800</v>
      </c>
      <c r="AL1626" s="249">
        <f t="shared" si="1159"/>
        <v>1536447540</v>
      </c>
      <c r="AM1626" s="249">
        <f t="shared" si="1159"/>
        <v>1111502660</v>
      </c>
      <c r="AN1626" s="249">
        <f t="shared" si="1159"/>
        <v>881201760</v>
      </c>
      <c r="AO1626" s="249">
        <f t="shared" si="1159"/>
        <v>900434320</v>
      </c>
      <c r="AP1626" s="249">
        <f t="shared" si="1159"/>
        <v>731711280</v>
      </c>
      <c r="AQ1626" s="249">
        <f t="shared" si="1159"/>
        <v>1070547020</v>
      </c>
      <c r="AR1626" s="249">
        <f t="shared" si="1159"/>
        <v>1300564440</v>
      </c>
      <c r="AS1626" s="249">
        <f t="shared" si="1159"/>
        <v>1246535660</v>
      </c>
      <c r="AT1626" s="249">
        <f t="shared" si="1159"/>
        <v>867024720</v>
      </c>
      <c r="AU1626" s="249">
        <f t="shared" si="1159"/>
        <v>1016541800</v>
      </c>
      <c r="AV1626" s="249">
        <f t="shared" si="1159"/>
        <v>1045622440</v>
      </c>
      <c r="AW1626" s="249">
        <f t="shared" si="1159"/>
        <v>1177078880</v>
      </c>
      <c r="AX1626" s="249">
        <f t="shared" si="1159"/>
        <v>1634990280</v>
      </c>
      <c r="AY1626" s="249">
        <f t="shared" si="1159"/>
        <v>1122698600</v>
      </c>
      <c r="AZ1626" s="249">
        <f t="shared" si="1159"/>
        <v>888637980</v>
      </c>
      <c r="BA1626" s="249">
        <f t="shared" si="1159"/>
        <v>908376320</v>
      </c>
      <c r="BB1626" s="249">
        <f t="shared" si="1159"/>
        <v>738024980</v>
      </c>
      <c r="BC1626" s="249">
        <f t="shared" si="1159"/>
        <v>1081166120</v>
      </c>
      <c r="BD1626" s="249">
        <f t="shared" si="1159"/>
        <v>1314275220</v>
      </c>
      <c r="BE1626" s="249">
        <f t="shared" si="1159"/>
        <v>1260078480</v>
      </c>
      <c r="BF1626" s="249">
        <f t="shared" si="1159"/>
        <v>875478200</v>
      </c>
      <c r="BG1626" s="249">
        <f t="shared" si="1159"/>
        <v>1026617880</v>
      </c>
      <c r="BH1626" s="249">
        <f t="shared" si="1159"/>
        <v>1056267760</v>
      </c>
      <c r="BI1626" s="249">
        <f t="shared" si="1159"/>
        <v>1189229380</v>
      </c>
      <c r="BJ1626" s="249">
        <f t="shared" si="1159"/>
        <v>1653986480</v>
      </c>
      <c r="BK1626" s="249">
        <f t="shared" si="1159"/>
        <v>1162983160</v>
      </c>
      <c r="BL1626" s="249">
        <f t="shared" si="1159"/>
        <v>920054860</v>
      </c>
      <c r="BM1626" s="249">
        <f t="shared" si="1159"/>
        <v>941295720</v>
      </c>
      <c r="BN1626" s="249">
        <f t="shared" si="1159"/>
        <v>764979140</v>
      </c>
      <c r="BO1626" s="249">
        <f t="shared" si="1159"/>
        <v>1119992620</v>
      </c>
      <c r="BP1626" s="249">
        <f t="shared" si="1159"/>
        <v>1360752640</v>
      </c>
      <c r="BQ1626" s="249">
        <f t="shared" si="1159"/>
        <v>1305268460</v>
      </c>
      <c r="BR1626" s="249">
        <f t="shared" si="1159"/>
        <v>906997300</v>
      </c>
      <c r="BS1626" s="249">
        <f t="shared" si="1159"/>
        <v>1063832040</v>
      </c>
      <c r="BT1626" s="249">
        <f t="shared" si="1159"/>
        <v>1093830380</v>
      </c>
      <c r="BU1626" s="249">
        <f t="shared" si="1159"/>
        <v>1231889320</v>
      </c>
      <c r="BV1626" s="249">
        <f t="shared" si="1159"/>
        <v>1711880240</v>
      </c>
      <c r="BW1626" s="839">
        <f t="shared" si="1135"/>
        <v>61587469440</v>
      </c>
    </row>
    <row r="1627" spans="1:75" ht="16.5" thickBot="1" x14ac:dyDescent="0.3">
      <c r="O1627" s="249"/>
      <c r="P1627" s="249"/>
      <c r="Q1627" s="249"/>
      <c r="R1627" s="249"/>
      <c r="S1627" s="249"/>
      <c r="T1627" s="249"/>
      <c r="U1627" s="249"/>
      <c r="V1627" s="249"/>
      <c r="W1627" s="249"/>
      <c r="X1627" s="249"/>
      <c r="Y1627" s="249"/>
      <c r="Z1627" s="249"/>
      <c r="AA1627" s="249"/>
      <c r="AB1627" s="249"/>
      <c r="AC1627" s="249"/>
      <c r="AD1627" s="249"/>
      <c r="AE1627" s="249"/>
      <c r="AF1627" s="249"/>
      <c r="AG1627" s="249"/>
      <c r="AH1627" s="249"/>
      <c r="AI1627" s="249"/>
      <c r="AJ1627" s="249"/>
      <c r="AK1627" s="249"/>
      <c r="AL1627" s="249"/>
      <c r="AM1627" s="249"/>
      <c r="AN1627" s="249"/>
      <c r="AO1627" s="249"/>
      <c r="AP1627" s="249"/>
      <c r="AQ1627" s="249"/>
      <c r="AR1627" s="249"/>
      <c r="AS1627" s="249"/>
      <c r="AT1627" s="249"/>
      <c r="AU1627" s="249"/>
      <c r="AV1627" s="249"/>
      <c r="AW1627" s="249"/>
      <c r="AX1627" s="249"/>
      <c r="AY1627" s="249"/>
      <c r="AZ1627" s="249"/>
      <c r="BA1627" s="249"/>
      <c r="BB1627" s="249"/>
      <c r="BC1627" s="249"/>
      <c r="BD1627" s="249"/>
      <c r="BE1627" s="249"/>
      <c r="BF1627" s="249"/>
      <c r="BG1627" s="249"/>
      <c r="BH1627" s="249"/>
      <c r="BI1627" s="249"/>
      <c r="BJ1627" s="249"/>
      <c r="BK1627" s="249"/>
      <c r="BL1627" s="249"/>
      <c r="BM1627" s="249"/>
      <c r="BN1627" s="249"/>
      <c r="BO1627" s="249"/>
      <c r="BP1627" s="249"/>
      <c r="BQ1627" s="249"/>
      <c r="BR1627" s="249"/>
      <c r="BS1627" s="249"/>
      <c r="BT1627" s="249"/>
      <c r="BU1627" s="249"/>
      <c r="BV1627" s="249"/>
      <c r="BW1627" s="839">
        <f t="shared" si="1135"/>
        <v>0</v>
      </c>
    </row>
    <row r="1628" spans="1:75" ht="16.5" thickBot="1" x14ac:dyDescent="0.3">
      <c r="A1628" s="180" t="s">
        <v>1207</v>
      </c>
      <c r="N1628" s="360"/>
      <c r="O1628" s="249">
        <f>N1632</f>
        <v>1007291080</v>
      </c>
      <c r="P1628" s="249">
        <f t="shared" ref="P1628:BV1628" si="1160">O1632</f>
        <v>906561820</v>
      </c>
      <c r="Q1628" s="249">
        <f t="shared" si="1160"/>
        <v>815905600</v>
      </c>
      <c r="R1628" s="249">
        <f t="shared" si="1160"/>
        <v>734315040</v>
      </c>
      <c r="S1628" s="249">
        <f t="shared" si="1160"/>
        <v>660883460</v>
      </c>
      <c r="T1628" s="249">
        <f t="shared" si="1160"/>
        <v>723675420</v>
      </c>
      <c r="U1628" s="249">
        <f t="shared" si="1160"/>
        <v>923149200</v>
      </c>
      <c r="V1628" s="249">
        <f t="shared" si="1160"/>
        <v>870174160</v>
      </c>
      <c r="W1628" s="249">
        <f t="shared" si="1160"/>
        <v>783156440</v>
      </c>
      <c r="X1628" s="249">
        <f t="shared" si="1160"/>
        <v>704840720</v>
      </c>
      <c r="Y1628" s="249">
        <f t="shared" si="1160"/>
        <v>709707760</v>
      </c>
      <c r="Z1628" s="249">
        <f t="shared" si="1160"/>
        <v>812375400</v>
      </c>
      <c r="AA1628" s="249">
        <f t="shared" si="1160"/>
        <v>1205048400</v>
      </c>
      <c r="AB1628" s="249">
        <f t="shared" si="1160"/>
        <v>1084543560</v>
      </c>
      <c r="AC1628" s="249">
        <f t="shared" si="1160"/>
        <v>976088900</v>
      </c>
      <c r="AD1628" s="249">
        <f t="shared" si="1160"/>
        <v>878479820</v>
      </c>
      <c r="AE1628" s="249">
        <f t="shared" si="1160"/>
        <v>790631800</v>
      </c>
      <c r="AF1628" s="249">
        <f t="shared" si="1160"/>
        <v>904119560</v>
      </c>
      <c r="AG1628" s="249">
        <f t="shared" si="1160"/>
        <v>1089696740</v>
      </c>
      <c r="AH1628" s="249">
        <f t="shared" si="1160"/>
        <v>1056706660</v>
      </c>
      <c r="AI1628" s="249">
        <f t="shared" si="1160"/>
        <v>951035880</v>
      </c>
      <c r="AJ1628" s="249">
        <f t="shared" si="1160"/>
        <v>855932140</v>
      </c>
      <c r="AK1628" s="249">
        <f t="shared" si="1160"/>
        <v>867519100</v>
      </c>
      <c r="AL1628" s="249">
        <f t="shared" si="1160"/>
        <v>996505920</v>
      </c>
      <c r="AM1628" s="249">
        <f t="shared" si="1160"/>
        <v>1382802520</v>
      </c>
      <c r="AN1628" s="249">
        <f t="shared" si="1160"/>
        <v>1244522040</v>
      </c>
      <c r="AO1628" s="249">
        <f t="shared" si="1160"/>
        <v>1120069760</v>
      </c>
      <c r="AP1628" s="249">
        <f t="shared" si="1160"/>
        <v>1008062480</v>
      </c>
      <c r="AQ1628" s="249">
        <f t="shared" si="1160"/>
        <v>907256080</v>
      </c>
      <c r="AR1628" s="249">
        <f t="shared" si="1160"/>
        <v>963492280</v>
      </c>
      <c r="AS1628" s="249">
        <f t="shared" si="1160"/>
        <v>1170507920</v>
      </c>
      <c r="AT1628" s="249">
        <f t="shared" si="1160"/>
        <v>1121881980</v>
      </c>
      <c r="AU1628" s="249">
        <f t="shared" si="1160"/>
        <v>1009693440</v>
      </c>
      <c r="AV1628" s="249">
        <f t="shared" si="1160"/>
        <v>914887620</v>
      </c>
      <c r="AW1628" s="249">
        <f t="shared" si="1160"/>
        <v>941060120</v>
      </c>
      <c r="AX1628" s="249">
        <f t="shared" si="1160"/>
        <v>1059370840</v>
      </c>
      <c r="AY1628" s="249">
        <f t="shared" si="1160"/>
        <v>1471491100</v>
      </c>
      <c r="AZ1628" s="249">
        <f t="shared" si="1160"/>
        <v>1324341800</v>
      </c>
      <c r="BA1628" s="249">
        <f t="shared" si="1160"/>
        <v>1191907620</v>
      </c>
      <c r="BB1628" s="249">
        <f t="shared" si="1160"/>
        <v>1072716820</v>
      </c>
      <c r="BC1628" s="249">
        <f t="shared" si="1160"/>
        <v>965445100</v>
      </c>
      <c r="BD1628" s="249">
        <f t="shared" si="1160"/>
        <v>973049280</v>
      </c>
      <c r="BE1628" s="249">
        <f t="shared" si="1160"/>
        <v>1182847660</v>
      </c>
      <c r="BF1628" s="249">
        <f t="shared" si="1160"/>
        <v>1134070480</v>
      </c>
      <c r="BG1628" s="249">
        <f t="shared" si="1160"/>
        <v>1020663280</v>
      </c>
      <c r="BH1628" s="249">
        <f t="shared" si="1160"/>
        <v>923955940</v>
      </c>
      <c r="BI1628" s="249">
        <f t="shared" si="1160"/>
        <v>950640680</v>
      </c>
      <c r="BJ1628" s="249">
        <f t="shared" si="1160"/>
        <v>1070306100</v>
      </c>
      <c r="BK1628" s="249">
        <f t="shared" si="1160"/>
        <v>1488587680</v>
      </c>
      <c r="BL1628" s="249">
        <f t="shared" si="1160"/>
        <v>1339728760</v>
      </c>
      <c r="BM1628" s="249">
        <f t="shared" si="1160"/>
        <v>1205755580</v>
      </c>
      <c r="BN1628" s="249">
        <f t="shared" si="1160"/>
        <v>1085179680</v>
      </c>
      <c r="BO1628" s="249">
        <f t="shared" si="1160"/>
        <v>976661560</v>
      </c>
      <c r="BP1628" s="249">
        <f t="shared" si="1160"/>
        <v>1007993320</v>
      </c>
      <c r="BQ1628" s="249">
        <f t="shared" si="1160"/>
        <v>1224677300</v>
      </c>
      <c r="BR1628" s="249">
        <f t="shared" si="1160"/>
        <v>1174741500</v>
      </c>
      <c r="BS1628" s="249">
        <f t="shared" si="1160"/>
        <v>1057267160</v>
      </c>
      <c r="BT1628" s="249">
        <f t="shared" si="1160"/>
        <v>957448760</v>
      </c>
      <c r="BU1628" s="249">
        <f t="shared" si="1160"/>
        <v>984447000</v>
      </c>
      <c r="BV1628" s="249">
        <f t="shared" si="1160"/>
        <v>1108700160</v>
      </c>
      <c r="BW1628" s="839">
        <f t="shared" si="1135"/>
        <v>61044575980</v>
      </c>
    </row>
    <row r="1629" spans="1:75" ht="16.5" thickBot="1" x14ac:dyDescent="0.3">
      <c r="A1629" s="180" t="s">
        <v>1208</v>
      </c>
      <c r="N1629" s="950">
        <f>COUNTIF(O1629:BV1629,"&lt;0")</f>
        <v>0</v>
      </c>
      <c r="O1629" s="249">
        <f>O1619*380</f>
        <v>0</v>
      </c>
      <c r="P1629" s="249">
        <f t="shared" ref="P1629:BV1629" si="1161">P1619*380</f>
        <v>0</v>
      </c>
      <c r="Q1629" s="249">
        <f t="shared" si="1161"/>
        <v>0</v>
      </c>
      <c r="R1629" s="249">
        <f t="shared" si="1161"/>
        <v>0</v>
      </c>
      <c r="S1629" s="249">
        <f t="shared" si="1161"/>
        <v>143200340</v>
      </c>
      <c r="T1629" s="249">
        <f t="shared" si="1161"/>
        <v>302046040</v>
      </c>
      <c r="U1629" s="249">
        <f t="shared" si="1161"/>
        <v>43711020</v>
      </c>
      <c r="V1629" s="249">
        <f t="shared" si="1161"/>
        <v>0</v>
      </c>
      <c r="W1629" s="249">
        <f t="shared" si="1161"/>
        <v>0</v>
      </c>
      <c r="X1629" s="249">
        <f t="shared" si="1161"/>
        <v>83723500</v>
      </c>
      <c r="Y1629" s="249">
        <f t="shared" si="1161"/>
        <v>192931700</v>
      </c>
      <c r="Z1629" s="249">
        <f t="shared" si="1161"/>
        <v>526567520</v>
      </c>
      <c r="AA1629" s="249">
        <f t="shared" si="1161"/>
        <v>0</v>
      </c>
      <c r="AB1629" s="249">
        <f t="shared" si="1161"/>
        <v>0</v>
      </c>
      <c r="AC1629" s="249">
        <f t="shared" si="1161"/>
        <v>0</v>
      </c>
      <c r="AD1629" s="249">
        <f t="shared" si="1161"/>
        <v>0</v>
      </c>
      <c r="AE1629" s="249">
        <f t="shared" si="1161"/>
        <v>213945700</v>
      </c>
      <c r="AF1629" s="249">
        <f t="shared" si="1161"/>
        <v>306654680</v>
      </c>
      <c r="AG1629" s="249">
        <f t="shared" si="1161"/>
        <v>84421940</v>
      </c>
      <c r="AH1629" s="249">
        <f t="shared" si="1161"/>
        <v>0</v>
      </c>
      <c r="AI1629" s="249">
        <f t="shared" si="1161"/>
        <v>0</v>
      </c>
      <c r="AJ1629" s="249">
        <f t="shared" si="1161"/>
        <v>107978140</v>
      </c>
      <c r="AK1629" s="249">
        <f t="shared" si="1161"/>
        <v>239709700</v>
      </c>
      <c r="AL1629" s="249">
        <f t="shared" si="1161"/>
        <v>539941620</v>
      </c>
      <c r="AM1629" s="249">
        <f t="shared" si="1161"/>
        <v>0</v>
      </c>
      <c r="AN1629" s="249">
        <f t="shared" si="1161"/>
        <v>0</v>
      </c>
      <c r="AO1629" s="249">
        <f t="shared" si="1161"/>
        <v>0</v>
      </c>
      <c r="AP1629" s="249">
        <f t="shared" si="1161"/>
        <v>0</v>
      </c>
      <c r="AQ1629" s="249">
        <f t="shared" si="1161"/>
        <v>163290940</v>
      </c>
      <c r="AR1629" s="249">
        <f t="shared" si="1161"/>
        <v>337072160</v>
      </c>
      <c r="AS1629" s="249">
        <f t="shared" si="1161"/>
        <v>76027740</v>
      </c>
      <c r="AT1629" s="249">
        <f t="shared" si="1161"/>
        <v>0</v>
      </c>
      <c r="AU1629" s="249">
        <f t="shared" si="1161"/>
        <v>6848360</v>
      </c>
      <c r="AV1629" s="249">
        <f t="shared" si="1161"/>
        <v>130734820</v>
      </c>
      <c r="AW1629" s="249">
        <f t="shared" si="1161"/>
        <v>236018760</v>
      </c>
      <c r="AX1629" s="249">
        <f t="shared" si="1161"/>
        <v>575619440</v>
      </c>
      <c r="AY1629" s="249">
        <f t="shared" si="1161"/>
        <v>0</v>
      </c>
      <c r="AZ1629" s="249">
        <f t="shared" si="1161"/>
        <v>0</v>
      </c>
      <c r="BA1629" s="249">
        <f t="shared" si="1161"/>
        <v>0</v>
      </c>
      <c r="BB1629" s="249">
        <f t="shared" si="1161"/>
        <v>0</v>
      </c>
      <c r="BC1629" s="249">
        <f t="shared" si="1161"/>
        <v>115721020</v>
      </c>
      <c r="BD1629" s="249">
        <f t="shared" si="1161"/>
        <v>341225940</v>
      </c>
      <c r="BE1629" s="249">
        <f t="shared" si="1161"/>
        <v>77230820</v>
      </c>
      <c r="BF1629" s="249">
        <f t="shared" si="1161"/>
        <v>0</v>
      </c>
      <c r="BG1629" s="249">
        <f t="shared" si="1161"/>
        <v>5954600</v>
      </c>
      <c r="BH1629" s="249">
        <f t="shared" si="1161"/>
        <v>132311820</v>
      </c>
      <c r="BI1629" s="249">
        <f t="shared" si="1161"/>
        <v>238588700</v>
      </c>
      <c r="BJ1629" s="249">
        <f t="shared" si="1161"/>
        <v>583680380</v>
      </c>
      <c r="BK1629" s="249">
        <f t="shared" si="1161"/>
        <v>0</v>
      </c>
      <c r="BL1629" s="249">
        <f t="shared" si="1161"/>
        <v>0</v>
      </c>
      <c r="BM1629" s="249">
        <f t="shared" si="1161"/>
        <v>0</v>
      </c>
      <c r="BN1629" s="249">
        <f t="shared" si="1161"/>
        <v>0</v>
      </c>
      <c r="BO1629" s="249">
        <f t="shared" si="1161"/>
        <v>143331060</v>
      </c>
      <c r="BP1629" s="249">
        <f t="shared" si="1161"/>
        <v>352759320</v>
      </c>
      <c r="BQ1629" s="249">
        <f t="shared" si="1161"/>
        <v>80591160</v>
      </c>
      <c r="BR1629" s="249">
        <f t="shared" si="1161"/>
        <v>0</v>
      </c>
      <c r="BS1629" s="249">
        <f t="shared" si="1161"/>
        <v>6564880</v>
      </c>
      <c r="BT1629" s="249">
        <f t="shared" si="1161"/>
        <v>136381620</v>
      </c>
      <c r="BU1629" s="249">
        <f t="shared" si="1161"/>
        <v>247442320</v>
      </c>
      <c r="BV1629" s="249">
        <f t="shared" si="1161"/>
        <v>603180080</v>
      </c>
      <c r="BW1629" s="839">
        <f t="shared" si="1135"/>
        <v>7375407840</v>
      </c>
    </row>
    <row r="1630" spans="1:75" ht="16.5" thickBot="1" x14ac:dyDescent="0.3">
      <c r="A1630" s="180" t="s">
        <v>1209</v>
      </c>
      <c r="O1630" s="249">
        <f>O1628+O1629</f>
        <v>1007291080</v>
      </c>
      <c r="P1630" s="249">
        <f t="shared" ref="P1630:BV1630" si="1162">P1628+P1629</f>
        <v>906561820</v>
      </c>
      <c r="Q1630" s="249">
        <f t="shared" si="1162"/>
        <v>815905600</v>
      </c>
      <c r="R1630" s="249">
        <f t="shared" si="1162"/>
        <v>734315040</v>
      </c>
      <c r="S1630" s="249">
        <f t="shared" si="1162"/>
        <v>804083800</v>
      </c>
      <c r="T1630" s="249">
        <f t="shared" si="1162"/>
        <v>1025721460</v>
      </c>
      <c r="U1630" s="249">
        <f t="shared" si="1162"/>
        <v>966860220</v>
      </c>
      <c r="V1630" s="249">
        <f t="shared" si="1162"/>
        <v>870174160</v>
      </c>
      <c r="W1630" s="249">
        <f t="shared" si="1162"/>
        <v>783156440</v>
      </c>
      <c r="X1630" s="249">
        <f t="shared" si="1162"/>
        <v>788564220</v>
      </c>
      <c r="Y1630" s="249">
        <f t="shared" si="1162"/>
        <v>902639460</v>
      </c>
      <c r="Z1630" s="249">
        <f t="shared" si="1162"/>
        <v>1338942920</v>
      </c>
      <c r="AA1630" s="249">
        <f t="shared" si="1162"/>
        <v>1205048400</v>
      </c>
      <c r="AB1630" s="249">
        <f t="shared" si="1162"/>
        <v>1084543560</v>
      </c>
      <c r="AC1630" s="249">
        <f t="shared" si="1162"/>
        <v>976088900</v>
      </c>
      <c r="AD1630" s="249">
        <f t="shared" si="1162"/>
        <v>878479820</v>
      </c>
      <c r="AE1630" s="249">
        <f t="shared" si="1162"/>
        <v>1004577500</v>
      </c>
      <c r="AF1630" s="249">
        <f t="shared" si="1162"/>
        <v>1210774240</v>
      </c>
      <c r="AG1630" s="249">
        <f t="shared" si="1162"/>
        <v>1174118680</v>
      </c>
      <c r="AH1630" s="249">
        <f t="shared" si="1162"/>
        <v>1056706660</v>
      </c>
      <c r="AI1630" s="249">
        <f t="shared" si="1162"/>
        <v>951035880</v>
      </c>
      <c r="AJ1630" s="249">
        <f t="shared" si="1162"/>
        <v>963910280</v>
      </c>
      <c r="AK1630" s="249">
        <f t="shared" si="1162"/>
        <v>1107228800</v>
      </c>
      <c r="AL1630" s="249">
        <f t="shared" si="1162"/>
        <v>1536447540</v>
      </c>
      <c r="AM1630" s="249">
        <f t="shared" si="1162"/>
        <v>1382802520</v>
      </c>
      <c r="AN1630" s="249">
        <f t="shared" si="1162"/>
        <v>1244522040</v>
      </c>
      <c r="AO1630" s="249">
        <f t="shared" si="1162"/>
        <v>1120069760</v>
      </c>
      <c r="AP1630" s="249">
        <f t="shared" si="1162"/>
        <v>1008062480</v>
      </c>
      <c r="AQ1630" s="249">
        <f t="shared" si="1162"/>
        <v>1070547020</v>
      </c>
      <c r="AR1630" s="249">
        <f t="shared" si="1162"/>
        <v>1300564440</v>
      </c>
      <c r="AS1630" s="249">
        <f t="shared" si="1162"/>
        <v>1246535660</v>
      </c>
      <c r="AT1630" s="249">
        <f t="shared" si="1162"/>
        <v>1121881980</v>
      </c>
      <c r="AU1630" s="249">
        <f t="shared" si="1162"/>
        <v>1016541800</v>
      </c>
      <c r="AV1630" s="249">
        <f t="shared" si="1162"/>
        <v>1045622440</v>
      </c>
      <c r="AW1630" s="249">
        <f t="shared" si="1162"/>
        <v>1177078880</v>
      </c>
      <c r="AX1630" s="249">
        <f t="shared" si="1162"/>
        <v>1634990280</v>
      </c>
      <c r="AY1630" s="249">
        <f t="shared" si="1162"/>
        <v>1471491100</v>
      </c>
      <c r="AZ1630" s="249">
        <f t="shared" si="1162"/>
        <v>1324341800</v>
      </c>
      <c r="BA1630" s="249">
        <f t="shared" si="1162"/>
        <v>1191907620</v>
      </c>
      <c r="BB1630" s="249">
        <f t="shared" si="1162"/>
        <v>1072716820</v>
      </c>
      <c r="BC1630" s="249">
        <f t="shared" si="1162"/>
        <v>1081166120</v>
      </c>
      <c r="BD1630" s="249">
        <f t="shared" si="1162"/>
        <v>1314275220</v>
      </c>
      <c r="BE1630" s="249">
        <f t="shared" si="1162"/>
        <v>1260078480</v>
      </c>
      <c r="BF1630" s="249">
        <f t="shared" si="1162"/>
        <v>1134070480</v>
      </c>
      <c r="BG1630" s="249">
        <f t="shared" si="1162"/>
        <v>1026617880</v>
      </c>
      <c r="BH1630" s="249">
        <f t="shared" si="1162"/>
        <v>1056267760</v>
      </c>
      <c r="BI1630" s="249">
        <f t="shared" si="1162"/>
        <v>1189229380</v>
      </c>
      <c r="BJ1630" s="249">
        <f t="shared" si="1162"/>
        <v>1653986480</v>
      </c>
      <c r="BK1630" s="249">
        <f t="shared" si="1162"/>
        <v>1488587680</v>
      </c>
      <c r="BL1630" s="249">
        <f t="shared" si="1162"/>
        <v>1339728760</v>
      </c>
      <c r="BM1630" s="249">
        <f t="shared" si="1162"/>
        <v>1205755580</v>
      </c>
      <c r="BN1630" s="249">
        <f t="shared" si="1162"/>
        <v>1085179680</v>
      </c>
      <c r="BO1630" s="249">
        <f t="shared" si="1162"/>
        <v>1119992620</v>
      </c>
      <c r="BP1630" s="249">
        <f t="shared" si="1162"/>
        <v>1360752640</v>
      </c>
      <c r="BQ1630" s="249">
        <f t="shared" si="1162"/>
        <v>1305268460</v>
      </c>
      <c r="BR1630" s="249">
        <f t="shared" si="1162"/>
        <v>1174741500</v>
      </c>
      <c r="BS1630" s="249">
        <f t="shared" si="1162"/>
        <v>1063832040</v>
      </c>
      <c r="BT1630" s="249">
        <f t="shared" si="1162"/>
        <v>1093830380</v>
      </c>
      <c r="BU1630" s="249">
        <f t="shared" si="1162"/>
        <v>1231889320</v>
      </c>
      <c r="BV1630" s="249">
        <f t="shared" si="1162"/>
        <v>1711880240</v>
      </c>
      <c r="BW1630" s="839">
        <f t="shared" si="1135"/>
        <v>68419983820</v>
      </c>
    </row>
    <row r="1631" spans="1:75" ht="16.5" thickBot="1" x14ac:dyDescent="0.3">
      <c r="A1631" s="180" t="s">
        <v>1210</v>
      </c>
      <c r="O1631" s="249">
        <f>O1621*380</f>
        <v>100729260</v>
      </c>
      <c r="P1631" s="249">
        <f t="shared" ref="P1631:BU1631" si="1163">P1621*380</f>
        <v>90656220</v>
      </c>
      <c r="Q1631" s="249">
        <f t="shared" si="1163"/>
        <v>81590560</v>
      </c>
      <c r="R1631" s="249">
        <f t="shared" si="1163"/>
        <v>73431580</v>
      </c>
      <c r="S1631" s="249">
        <f t="shared" si="1163"/>
        <v>80408380</v>
      </c>
      <c r="T1631" s="249">
        <f t="shared" si="1163"/>
        <v>102572260</v>
      </c>
      <c r="U1631" s="249">
        <f t="shared" si="1163"/>
        <v>96686060</v>
      </c>
      <c r="V1631" s="249">
        <f t="shared" si="1163"/>
        <v>87017720</v>
      </c>
      <c r="W1631" s="249">
        <f t="shared" si="1163"/>
        <v>78315720</v>
      </c>
      <c r="X1631" s="249">
        <f t="shared" si="1163"/>
        <v>78856460</v>
      </c>
      <c r="Y1631" s="249">
        <f t="shared" si="1163"/>
        <v>90264060</v>
      </c>
      <c r="Z1631" s="249">
        <f t="shared" si="1163"/>
        <v>133894520</v>
      </c>
      <c r="AA1631" s="249">
        <f t="shared" si="1163"/>
        <v>120504840</v>
      </c>
      <c r="AB1631" s="249">
        <f t="shared" si="1163"/>
        <v>108454660</v>
      </c>
      <c r="AC1631" s="249">
        <f t="shared" si="1163"/>
        <v>97609080</v>
      </c>
      <c r="AD1631" s="249">
        <f t="shared" si="1163"/>
        <v>87848020</v>
      </c>
      <c r="AE1631" s="249">
        <f t="shared" si="1163"/>
        <v>100457940</v>
      </c>
      <c r="AF1631" s="249">
        <f t="shared" si="1163"/>
        <v>121077500</v>
      </c>
      <c r="AG1631" s="249">
        <f t="shared" si="1163"/>
        <v>117412020</v>
      </c>
      <c r="AH1631" s="249">
        <f t="shared" si="1163"/>
        <v>105670780</v>
      </c>
      <c r="AI1631" s="249">
        <f t="shared" si="1163"/>
        <v>95103740</v>
      </c>
      <c r="AJ1631" s="249">
        <f t="shared" si="1163"/>
        <v>96391180</v>
      </c>
      <c r="AK1631" s="249">
        <f t="shared" si="1163"/>
        <v>110722880</v>
      </c>
      <c r="AL1631" s="249">
        <f t="shared" si="1163"/>
        <v>153645020</v>
      </c>
      <c r="AM1631" s="249">
        <f t="shared" si="1163"/>
        <v>138280480</v>
      </c>
      <c r="AN1631" s="249">
        <f t="shared" si="1163"/>
        <v>124452280</v>
      </c>
      <c r="AO1631" s="249">
        <f t="shared" si="1163"/>
        <v>112007280</v>
      </c>
      <c r="AP1631" s="249">
        <f t="shared" si="1163"/>
        <v>100806400</v>
      </c>
      <c r="AQ1631" s="249">
        <f t="shared" si="1163"/>
        <v>107054740</v>
      </c>
      <c r="AR1631" s="249">
        <f t="shared" si="1163"/>
        <v>130056520</v>
      </c>
      <c r="AS1631" s="249">
        <f t="shared" si="1163"/>
        <v>124653680</v>
      </c>
      <c r="AT1631" s="249">
        <f t="shared" si="1163"/>
        <v>112188540</v>
      </c>
      <c r="AU1631" s="249">
        <f t="shared" si="1163"/>
        <v>101654180</v>
      </c>
      <c r="AV1631" s="249">
        <f t="shared" si="1163"/>
        <v>104562320</v>
      </c>
      <c r="AW1631" s="249">
        <f t="shared" si="1163"/>
        <v>117708040</v>
      </c>
      <c r="AX1631" s="249">
        <f t="shared" si="1163"/>
        <v>163499180</v>
      </c>
      <c r="AY1631" s="249">
        <f t="shared" si="1163"/>
        <v>147149300</v>
      </c>
      <c r="AZ1631" s="249">
        <f t="shared" si="1163"/>
        <v>132434180</v>
      </c>
      <c r="BA1631" s="249">
        <f t="shared" si="1163"/>
        <v>119190800</v>
      </c>
      <c r="BB1631" s="249">
        <f t="shared" si="1163"/>
        <v>107271720</v>
      </c>
      <c r="BC1631" s="249">
        <f t="shared" si="1163"/>
        <v>108116840</v>
      </c>
      <c r="BD1631" s="249">
        <f t="shared" si="1163"/>
        <v>131427560</v>
      </c>
      <c r="BE1631" s="249">
        <f t="shared" si="1163"/>
        <v>126008000</v>
      </c>
      <c r="BF1631" s="249">
        <f t="shared" si="1163"/>
        <v>113407200</v>
      </c>
      <c r="BG1631" s="249">
        <f t="shared" si="1163"/>
        <v>102661940</v>
      </c>
      <c r="BH1631" s="249">
        <f t="shared" si="1163"/>
        <v>105627080</v>
      </c>
      <c r="BI1631" s="249">
        <f t="shared" si="1163"/>
        <v>118923280</v>
      </c>
      <c r="BJ1631" s="249">
        <f t="shared" si="1163"/>
        <v>165398800</v>
      </c>
      <c r="BK1631" s="249">
        <f t="shared" si="1163"/>
        <v>148858920</v>
      </c>
      <c r="BL1631" s="249">
        <f t="shared" si="1163"/>
        <v>133973180</v>
      </c>
      <c r="BM1631" s="249">
        <f t="shared" si="1163"/>
        <v>120575900</v>
      </c>
      <c r="BN1631" s="249">
        <f t="shared" si="1163"/>
        <v>108518120</v>
      </c>
      <c r="BO1631" s="249">
        <f t="shared" si="1163"/>
        <v>111999300</v>
      </c>
      <c r="BP1631" s="249">
        <f t="shared" si="1163"/>
        <v>136075340</v>
      </c>
      <c r="BQ1631" s="249">
        <f t="shared" si="1163"/>
        <v>130526960</v>
      </c>
      <c r="BR1631" s="249">
        <f t="shared" si="1163"/>
        <v>117474340</v>
      </c>
      <c r="BS1631" s="249">
        <f t="shared" si="1163"/>
        <v>106383280</v>
      </c>
      <c r="BT1631" s="249">
        <f t="shared" si="1163"/>
        <v>109383380</v>
      </c>
      <c r="BU1631" s="249">
        <f t="shared" si="1163"/>
        <v>123189160</v>
      </c>
      <c r="BV1631" s="249">
        <f>BV1621*380</f>
        <v>171188100</v>
      </c>
      <c r="BW1631" s="839">
        <f t="shared" si="1135"/>
        <v>6842006780</v>
      </c>
    </row>
    <row r="1632" spans="1:75" ht="16.5" thickBot="1" x14ac:dyDescent="0.3">
      <c r="A1632" s="180" t="s">
        <v>1211</v>
      </c>
      <c r="N1632" s="249">
        <f>SFP!C59</f>
        <v>1007291080</v>
      </c>
      <c r="O1632" s="249">
        <f>O1622*380</f>
        <v>906561820</v>
      </c>
      <c r="P1632" s="249">
        <f t="shared" ref="P1632:BV1632" si="1164">P1622*380</f>
        <v>815905600</v>
      </c>
      <c r="Q1632" s="249">
        <f t="shared" si="1164"/>
        <v>734315040</v>
      </c>
      <c r="R1632" s="249">
        <f t="shared" si="1164"/>
        <v>660883460</v>
      </c>
      <c r="S1632" s="249">
        <f t="shared" si="1164"/>
        <v>723675420</v>
      </c>
      <c r="T1632" s="249">
        <f t="shared" si="1164"/>
        <v>923149200</v>
      </c>
      <c r="U1632" s="249">
        <f t="shared" si="1164"/>
        <v>870174160</v>
      </c>
      <c r="V1632" s="249">
        <f t="shared" si="1164"/>
        <v>783156440</v>
      </c>
      <c r="W1632" s="249">
        <f t="shared" si="1164"/>
        <v>704840720</v>
      </c>
      <c r="X1632" s="249">
        <f t="shared" si="1164"/>
        <v>709707760</v>
      </c>
      <c r="Y1632" s="249">
        <f t="shared" si="1164"/>
        <v>812375400</v>
      </c>
      <c r="Z1632" s="249">
        <f t="shared" si="1164"/>
        <v>1205048400</v>
      </c>
      <c r="AA1632" s="249">
        <f t="shared" si="1164"/>
        <v>1084543560</v>
      </c>
      <c r="AB1632" s="249">
        <f t="shared" si="1164"/>
        <v>976088900</v>
      </c>
      <c r="AC1632" s="249">
        <f t="shared" si="1164"/>
        <v>878479820</v>
      </c>
      <c r="AD1632" s="249">
        <f t="shared" si="1164"/>
        <v>790631800</v>
      </c>
      <c r="AE1632" s="249">
        <f t="shared" si="1164"/>
        <v>904119560</v>
      </c>
      <c r="AF1632" s="249">
        <f t="shared" si="1164"/>
        <v>1089696740</v>
      </c>
      <c r="AG1632" s="249">
        <f t="shared" si="1164"/>
        <v>1056706660</v>
      </c>
      <c r="AH1632" s="249">
        <f t="shared" si="1164"/>
        <v>951035880</v>
      </c>
      <c r="AI1632" s="249">
        <f t="shared" si="1164"/>
        <v>855932140</v>
      </c>
      <c r="AJ1632" s="249">
        <f t="shared" si="1164"/>
        <v>867519100</v>
      </c>
      <c r="AK1632" s="249">
        <f t="shared" si="1164"/>
        <v>996505920</v>
      </c>
      <c r="AL1632" s="249">
        <f t="shared" si="1164"/>
        <v>1382802520</v>
      </c>
      <c r="AM1632" s="249">
        <f t="shared" si="1164"/>
        <v>1244522040</v>
      </c>
      <c r="AN1632" s="249">
        <f t="shared" si="1164"/>
        <v>1120069760</v>
      </c>
      <c r="AO1632" s="249">
        <f t="shared" si="1164"/>
        <v>1008062480</v>
      </c>
      <c r="AP1632" s="249">
        <f t="shared" si="1164"/>
        <v>907256080</v>
      </c>
      <c r="AQ1632" s="249">
        <f t="shared" si="1164"/>
        <v>963492280</v>
      </c>
      <c r="AR1632" s="249">
        <f t="shared" si="1164"/>
        <v>1170507920</v>
      </c>
      <c r="AS1632" s="249">
        <f t="shared" si="1164"/>
        <v>1121881980</v>
      </c>
      <c r="AT1632" s="249">
        <f t="shared" si="1164"/>
        <v>1009693440</v>
      </c>
      <c r="AU1632" s="249">
        <f t="shared" si="1164"/>
        <v>914887620</v>
      </c>
      <c r="AV1632" s="249">
        <f t="shared" si="1164"/>
        <v>941060120</v>
      </c>
      <c r="AW1632" s="249">
        <f t="shared" si="1164"/>
        <v>1059370840</v>
      </c>
      <c r="AX1632" s="249">
        <f t="shared" si="1164"/>
        <v>1471491100</v>
      </c>
      <c r="AY1632" s="249">
        <f t="shared" si="1164"/>
        <v>1324341800</v>
      </c>
      <c r="AZ1632" s="249">
        <f t="shared" si="1164"/>
        <v>1191907620</v>
      </c>
      <c r="BA1632" s="249">
        <f t="shared" si="1164"/>
        <v>1072716820</v>
      </c>
      <c r="BB1632" s="249">
        <f t="shared" si="1164"/>
        <v>965445100</v>
      </c>
      <c r="BC1632" s="249">
        <f t="shared" si="1164"/>
        <v>973049280</v>
      </c>
      <c r="BD1632" s="249">
        <f t="shared" si="1164"/>
        <v>1182847660</v>
      </c>
      <c r="BE1632" s="249">
        <f t="shared" si="1164"/>
        <v>1134070480</v>
      </c>
      <c r="BF1632" s="249">
        <f t="shared" si="1164"/>
        <v>1020663280</v>
      </c>
      <c r="BG1632" s="249">
        <f t="shared" si="1164"/>
        <v>923955940</v>
      </c>
      <c r="BH1632" s="249">
        <f t="shared" si="1164"/>
        <v>950640680</v>
      </c>
      <c r="BI1632" s="249">
        <f t="shared" si="1164"/>
        <v>1070306100</v>
      </c>
      <c r="BJ1632" s="249">
        <f t="shared" si="1164"/>
        <v>1488587680</v>
      </c>
      <c r="BK1632" s="249">
        <f t="shared" si="1164"/>
        <v>1339728760</v>
      </c>
      <c r="BL1632" s="249">
        <f t="shared" si="1164"/>
        <v>1205755580</v>
      </c>
      <c r="BM1632" s="249">
        <f t="shared" si="1164"/>
        <v>1085179680</v>
      </c>
      <c r="BN1632" s="249">
        <f t="shared" si="1164"/>
        <v>976661560</v>
      </c>
      <c r="BO1632" s="249">
        <f t="shared" si="1164"/>
        <v>1007993320</v>
      </c>
      <c r="BP1632" s="249">
        <f t="shared" si="1164"/>
        <v>1224677300</v>
      </c>
      <c r="BQ1632" s="249">
        <f t="shared" si="1164"/>
        <v>1174741500</v>
      </c>
      <c r="BR1632" s="249">
        <f t="shared" si="1164"/>
        <v>1057267160</v>
      </c>
      <c r="BS1632" s="249">
        <f t="shared" si="1164"/>
        <v>957448760</v>
      </c>
      <c r="BT1632" s="249">
        <f t="shared" si="1164"/>
        <v>984447000</v>
      </c>
      <c r="BU1632" s="249">
        <f t="shared" si="1164"/>
        <v>1108700160</v>
      </c>
      <c r="BV1632" s="249">
        <f t="shared" si="1164"/>
        <v>1540692140</v>
      </c>
      <c r="BW1632" s="1010">
        <f>SUM(O1632:BV1632)</f>
        <v>61577977040</v>
      </c>
    </row>
    <row r="1633" spans="1:75" ht="16.5" thickBot="1" x14ac:dyDescent="0.3">
      <c r="BW1633" s="839">
        <f t="shared" si="1135"/>
        <v>0</v>
      </c>
    </row>
    <row r="1634" spans="1:75" ht="16.5" thickBot="1" x14ac:dyDescent="0.3">
      <c r="A1634" s="974" t="s">
        <v>1212</v>
      </c>
      <c r="O1634" s="249">
        <f t="shared" ref="O1634:AT1634" si="1165">((O16+O86+O153+O298+O349+O410+O459)/6)*100</f>
        <v>32116700</v>
      </c>
      <c r="P1634" s="249">
        <f t="shared" si="1165"/>
        <v>24314500</v>
      </c>
      <c r="Q1634" s="249">
        <f t="shared" si="1165"/>
        <v>24613200</v>
      </c>
      <c r="R1634" s="249">
        <f t="shared" si="1165"/>
        <v>18847100</v>
      </c>
      <c r="S1634" s="249">
        <f t="shared" si="1165"/>
        <v>30666800</v>
      </c>
      <c r="T1634" s="249">
        <f t="shared" si="1165"/>
        <v>39119800</v>
      </c>
      <c r="U1634" s="249">
        <f t="shared" si="1165"/>
        <v>36874900</v>
      </c>
      <c r="V1634" s="249">
        <f t="shared" si="1165"/>
        <v>23691800</v>
      </c>
      <c r="W1634" s="249">
        <f t="shared" si="1165"/>
        <v>28690200</v>
      </c>
      <c r="X1634" s="249">
        <f t="shared" si="1165"/>
        <v>30074900</v>
      </c>
      <c r="Y1634" s="249">
        <f t="shared" si="1165"/>
        <v>34425600</v>
      </c>
      <c r="Z1634" s="249">
        <f t="shared" si="1165"/>
        <v>51065700</v>
      </c>
      <c r="AA1634" s="249">
        <f t="shared" si="1165"/>
        <v>39822800</v>
      </c>
      <c r="AB1634" s="249">
        <f t="shared" si="1165"/>
        <v>30757400</v>
      </c>
      <c r="AC1634" s="249">
        <f t="shared" si="1165"/>
        <v>32015600</v>
      </c>
      <c r="AD1634" s="249">
        <f t="shared" si="1165"/>
        <v>25089400</v>
      </c>
      <c r="AE1634" s="249">
        <f t="shared" si="1165"/>
        <v>38313400</v>
      </c>
      <c r="AF1634" s="249">
        <f t="shared" si="1165"/>
        <v>46177500</v>
      </c>
      <c r="AG1634" s="249">
        <f t="shared" si="1165"/>
        <v>44779500</v>
      </c>
      <c r="AH1634" s="249">
        <f t="shared" si="1165"/>
        <v>30125100</v>
      </c>
      <c r="AI1634" s="249">
        <f t="shared" si="1165"/>
        <v>36264400</v>
      </c>
      <c r="AJ1634" s="249">
        <f t="shared" si="1165"/>
        <v>36762400</v>
      </c>
      <c r="AK1634" s="249">
        <f t="shared" si="1165"/>
        <v>42228400</v>
      </c>
      <c r="AL1634" s="249">
        <f t="shared" si="1165"/>
        <v>58598300</v>
      </c>
      <c r="AM1634" s="249">
        <f t="shared" si="1165"/>
        <v>42391400</v>
      </c>
      <c r="AN1634" s="249">
        <f t="shared" si="1165"/>
        <v>33608000</v>
      </c>
      <c r="AO1634" s="249">
        <f t="shared" si="1165"/>
        <v>34341500</v>
      </c>
      <c r="AP1634" s="249">
        <f t="shared" si="1165"/>
        <v>27906600</v>
      </c>
      <c r="AQ1634" s="249">
        <f t="shared" si="1165"/>
        <v>40829400</v>
      </c>
      <c r="AR1634" s="249">
        <f t="shared" si="1165"/>
        <v>49602000</v>
      </c>
      <c r="AS1634" s="249">
        <f t="shared" si="1165"/>
        <v>47541400</v>
      </c>
      <c r="AT1634" s="249">
        <f t="shared" si="1165"/>
        <v>33067300</v>
      </c>
      <c r="AU1634" s="249">
        <f t="shared" ref="AU1634:BV1634" si="1166">((AU16+AU86+AU153+AU298+AU349+AU410+AU459)/6)*100</f>
        <v>38769700</v>
      </c>
      <c r="AV1634" s="249">
        <f t="shared" si="1166"/>
        <v>39878800</v>
      </c>
      <c r="AW1634" s="249">
        <f t="shared" si="1166"/>
        <v>44892400</v>
      </c>
      <c r="AX1634" s="249">
        <f t="shared" si="1166"/>
        <v>62356600</v>
      </c>
      <c r="AY1634" s="249">
        <f t="shared" si="1166"/>
        <v>42818400</v>
      </c>
      <c r="AZ1634" s="249">
        <f t="shared" si="1166"/>
        <v>33891600</v>
      </c>
      <c r="BA1634" s="249">
        <f t="shared" si="1166"/>
        <v>34644400</v>
      </c>
      <c r="BB1634" s="249">
        <f t="shared" si="1166"/>
        <v>28147400</v>
      </c>
      <c r="BC1634" s="249">
        <f t="shared" si="1166"/>
        <v>41234400</v>
      </c>
      <c r="BD1634" s="249">
        <f t="shared" si="1166"/>
        <v>50124900</v>
      </c>
      <c r="BE1634" s="249">
        <f t="shared" si="1166"/>
        <v>48057900</v>
      </c>
      <c r="BF1634" s="249">
        <f t="shared" si="1166"/>
        <v>33389700</v>
      </c>
      <c r="BG1634" s="249">
        <f t="shared" si="1166"/>
        <v>39154000</v>
      </c>
      <c r="BH1634" s="249">
        <f t="shared" si="1166"/>
        <v>40284800</v>
      </c>
      <c r="BI1634" s="249">
        <f t="shared" si="1166"/>
        <v>45355800</v>
      </c>
      <c r="BJ1634" s="249">
        <f t="shared" si="1166"/>
        <v>63081100</v>
      </c>
      <c r="BK1634" s="249">
        <f t="shared" si="1166"/>
        <v>44354800</v>
      </c>
      <c r="BL1634" s="249">
        <f t="shared" si="1166"/>
        <v>35089800</v>
      </c>
      <c r="BM1634" s="249">
        <f t="shared" si="1166"/>
        <v>35899900</v>
      </c>
      <c r="BN1634" s="249">
        <f t="shared" si="1166"/>
        <v>29175400</v>
      </c>
      <c r="BO1634" s="249">
        <f t="shared" si="1166"/>
        <v>42715200</v>
      </c>
      <c r="BP1634" s="249">
        <f t="shared" si="1166"/>
        <v>51897500</v>
      </c>
      <c r="BQ1634" s="249">
        <f t="shared" si="1166"/>
        <v>49781400</v>
      </c>
      <c r="BR1634" s="249">
        <f t="shared" si="1166"/>
        <v>34591800</v>
      </c>
      <c r="BS1634" s="249">
        <f t="shared" si="1166"/>
        <v>40573300</v>
      </c>
      <c r="BT1634" s="249">
        <f t="shared" si="1166"/>
        <v>41717400</v>
      </c>
      <c r="BU1634" s="249">
        <f t="shared" si="1166"/>
        <v>46982800</v>
      </c>
      <c r="BV1634" s="249">
        <f t="shared" si="1166"/>
        <v>65289100</v>
      </c>
      <c r="BW1634" s="839">
        <f t="shared" si="1135"/>
        <v>2348873300</v>
      </c>
    </row>
    <row r="1635" spans="1:75" ht="16.5" thickBot="1" x14ac:dyDescent="0.3">
      <c r="A1635" s="348" t="s">
        <v>738</v>
      </c>
      <c r="O1635" s="249">
        <f>IFERROR((O524+O534)/6,0)*100</f>
        <v>10287969</v>
      </c>
      <c r="P1635" s="249">
        <f t="shared" ref="P1635:BV1635" si="1167">IFERROR((P524+P534)/6,0)*100</f>
        <v>6834475</v>
      </c>
      <c r="Q1635" s="249">
        <f t="shared" si="1167"/>
        <v>6886748</v>
      </c>
      <c r="R1635" s="249">
        <f t="shared" si="1167"/>
        <v>5306425</v>
      </c>
      <c r="S1635" s="249">
        <f t="shared" si="1167"/>
        <v>9524180</v>
      </c>
      <c r="T1635" s="249">
        <f t="shared" si="1167"/>
        <v>14887757.999999998</v>
      </c>
      <c r="U1635" s="249">
        <f t="shared" si="1167"/>
        <v>12753522.000000002</v>
      </c>
      <c r="V1635" s="249">
        <f t="shared" si="1167"/>
        <v>7074797</v>
      </c>
      <c r="W1635" s="249">
        <f t="shared" si="1167"/>
        <v>9084196</v>
      </c>
      <c r="X1635" s="249">
        <f t="shared" si="1167"/>
        <v>9967590.9999999981</v>
      </c>
      <c r="Y1635" s="249">
        <f t="shared" si="1167"/>
        <v>11641140.999999998</v>
      </c>
      <c r="Z1635" s="249">
        <f t="shared" si="1167"/>
        <v>19565635</v>
      </c>
      <c r="AA1635" s="249">
        <f t="shared" si="1167"/>
        <v>9793520</v>
      </c>
      <c r="AB1635" s="249">
        <f t="shared" si="1167"/>
        <v>6574065.0000000009</v>
      </c>
      <c r="AC1635" s="249">
        <f t="shared" si="1167"/>
        <v>6639640.0000000009</v>
      </c>
      <c r="AD1635" s="249">
        <f t="shared" si="1167"/>
        <v>5129230</v>
      </c>
      <c r="AE1635" s="249">
        <f t="shared" si="1167"/>
        <v>9115625</v>
      </c>
      <c r="AF1635" s="249">
        <f t="shared" si="1167"/>
        <v>13729674.999999996</v>
      </c>
      <c r="AG1635" s="249">
        <f t="shared" si="1167"/>
        <v>12053125</v>
      </c>
      <c r="AH1635" s="249">
        <f t="shared" si="1167"/>
        <v>6865714.9999999991</v>
      </c>
      <c r="AI1635" s="249">
        <f t="shared" si="1167"/>
        <v>8653645</v>
      </c>
      <c r="AJ1635" s="249">
        <f t="shared" si="1167"/>
        <v>9466239.9999999981</v>
      </c>
      <c r="AK1635" s="249">
        <f t="shared" si="1167"/>
        <v>10974320</v>
      </c>
      <c r="AL1635" s="249">
        <f t="shared" si="1167"/>
        <v>18239520</v>
      </c>
      <c r="AM1635" s="249">
        <f t="shared" si="1167"/>
        <v>9557010</v>
      </c>
      <c r="AN1635" s="249">
        <f t="shared" si="1167"/>
        <v>6378600</v>
      </c>
      <c r="AO1635" s="249">
        <f t="shared" si="1167"/>
        <v>6434070</v>
      </c>
      <c r="AP1635" s="249">
        <f t="shared" si="1167"/>
        <v>4963469.9999999991</v>
      </c>
      <c r="AQ1635" s="249">
        <f t="shared" si="1167"/>
        <v>8868900</v>
      </c>
      <c r="AR1635" s="249">
        <f t="shared" si="1167"/>
        <v>13636140</v>
      </c>
      <c r="AS1635" s="249">
        <f t="shared" si="1167"/>
        <v>11809050</v>
      </c>
      <c r="AT1635" s="249">
        <f t="shared" si="1167"/>
        <v>6629400</v>
      </c>
      <c r="AU1635" s="249">
        <f t="shared" si="1167"/>
        <v>8441370</v>
      </c>
      <c r="AV1635" s="249">
        <f t="shared" si="1167"/>
        <v>9249690</v>
      </c>
      <c r="AW1635" s="249">
        <f t="shared" si="1167"/>
        <v>10767030</v>
      </c>
      <c r="AX1635" s="249">
        <f t="shared" si="1167"/>
        <v>18006480</v>
      </c>
      <c r="AY1635" s="249">
        <f t="shared" si="1167"/>
        <v>7220064</v>
      </c>
      <c r="AZ1635" s="249">
        <f t="shared" si="1167"/>
        <v>4704013.9999999991</v>
      </c>
      <c r="BA1635" s="249">
        <f t="shared" si="1167"/>
        <v>4719210.9999999991</v>
      </c>
      <c r="BB1635" s="249">
        <f t="shared" si="1167"/>
        <v>3618554</v>
      </c>
      <c r="BC1635" s="249">
        <f t="shared" si="1167"/>
        <v>6617163</v>
      </c>
      <c r="BD1635" s="249">
        <f t="shared" si="1167"/>
        <v>11048523</v>
      </c>
      <c r="BE1635" s="249">
        <f t="shared" si="1167"/>
        <v>9068820</v>
      </c>
      <c r="BF1635" s="249">
        <f t="shared" si="1167"/>
        <v>4787441</v>
      </c>
      <c r="BG1635" s="249">
        <f t="shared" si="1167"/>
        <v>6366909</v>
      </c>
      <c r="BH1635" s="249">
        <f t="shared" si="1167"/>
        <v>7025465.9999999991</v>
      </c>
      <c r="BI1635" s="249">
        <f t="shared" si="1167"/>
        <v>8315123</v>
      </c>
      <c r="BJ1635" s="249">
        <f t="shared" si="1167"/>
        <v>14254136.000000002</v>
      </c>
      <c r="BK1635" s="249">
        <f t="shared" si="1167"/>
        <v>8188260.0000000009</v>
      </c>
      <c r="BL1635" s="249">
        <f t="shared" si="1167"/>
        <v>5410025</v>
      </c>
      <c r="BM1635" s="249">
        <f t="shared" si="1167"/>
        <v>5444665</v>
      </c>
      <c r="BN1635" s="249">
        <f t="shared" si="1167"/>
        <v>4189654.9999999995</v>
      </c>
      <c r="BO1635" s="249">
        <f t="shared" si="1167"/>
        <v>7558835.0000000019</v>
      </c>
      <c r="BP1635" s="249">
        <f t="shared" si="1167"/>
        <v>12041170.000000002</v>
      </c>
      <c r="BQ1635" s="249">
        <f t="shared" si="1167"/>
        <v>10188325</v>
      </c>
      <c r="BR1635" s="249">
        <f t="shared" si="1167"/>
        <v>5573955.0000000009</v>
      </c>
      <c r="BS1635" s="249">
        <f t="shared" si="1167"/>
        <v>7227410.0000000019</v>
      </c>
      <c r="BT1635" s="249">
        <f t="shared" si="1167"/>
        <v>7942920.0000000009</v>
      </c>
      <c r="BU1635" s="249">
        <f t="shared" si="1167"/>
        <v>9311645.0000000019</v>
      </c>
      <c r="BV1635" s="249">
        <f t="shared" si="1167"/>
        <v>15739540</v>
      </c>
      <c r="BW1635" s="839">
        <f t="shared" si="1135"/>
        <v>542351796</v>
      </c>
    </row>
    <row r="1636" spans="1:75" ht="16.5" thickBot="1" x14ac:dyDescent="0.3">
      <c r="A1636" s="792" t="s">
        <v>1</v>
      </c>
      <c r="O1636" s="249">
        <f>IFERROR((O524/(O524+O534))*O1635,50%*O1635)</f>
        <v>3963744</v>
      </c>
      <c r="P1636" s="249">
        <f t="shared" ref="P1636:BV1636" si="1168">IFERROR((P524/(P524+P534))*P1635,50%*P1635)</f>
        <v>2857600</v>
      </c>
      <c r="Q1636" s="249">
        <f t="shared" si="1168"/>
        <v>2930048</v>
      </c>
      <c r="R1636" s="249">
        <f t="shared" si="1168"/>
        <v>2300800</v>
      </c>
      <c r="S1636" s="249">
        <f t="shared" si="1168"/>
        <v>3831680</v>
      </c>
      <c r="T1636" s="249">
        <f t="shared" si="1168"/>
        <v>4276608</v>
      </c>
      <c r="U1636" s="249">
        <f t="shared" si="1168"/>
        <v>4625472.0000000009</v>
      </c>
      <c r="V1636" s="249">
        <f t="shared" si="1168"/>
        <v>3157472</v>
      </c>
      <c r="W1636" s="249">
        <f t="shared" si="1168"/>
        <v>3520096</v>
      </c>
      <c r="X1636" s="249">
        <f t="shared" si="1168"/>
        <v>3766815.9999999995</v>
      </c>
      <c r="Y1636" s="249">
        <f t="shared" si="1168"/>
        <v>4131615.9999999995</v>
      </c>
      <c r="Z1636" s="249">
        <f t="shared" si="1168"/>
        <v>6266560</v>
      </c>
      <c r="AA1636" s="249">
        <f t="shared" si="1168"/>
        <v>4512200.0000000009</v>
      </c>
      <c r="AB1636" s="249">
        <f t="shared" si="1168"/>
        <v>3253005</v>
      </c>
      <c r="AC1636" s="249">
        <f t="shared" si="1168"/>
        <v>3335500.0000000005</v>
      </c>
      <c r="AD1636" s="249">
        <f t="shared" si="1168"/>
        <v>2619190</v>
      </c>
      <c r="AE1636" s="249">
        <f t="shared" si="1168"/>
        <v>4361944.9999999991</v>
      </c>
      <c r="AF1636" s="249">
        <f t="shared" si="1168"/>
        <v>4868394.9999999981</v>
      </c>
      <c r="AG1636" s="249">
        <f t="shared" si="1168"/>
        <v>5265505</v>
      </c>
      <c r="AH1636" s="249">
        <f t="shared" si="1168"/>
        <v>3594394.9999999995</v>
      </c>
      <c r="AI1636" s="249">
        <f t="shared" si="1168"/>
        <v>4007185</v>
      </c>
      <c r="AJ1636" s="249">
        <f t="shared" si="1168"/>
        <v>4288059.9999999991</v>
      </c>
      <c r="AK1636" s="249">
        <f t="shared" si="1168"/>
        <v>4703300</v>
      </c>
      <c r="AL1636" s="249">
        <f t="shared" si="1168"/>
        <v>7133700</v>
      </c>
      <c r="AM1636" s="249">
        <f t="shared" si="1168"/>
        <v>4005509.9999999995</v>
      </c>
      <c r="AN1636" s="249">
        <f t="shared" si="1168"/>
        <v>2887679.9999999995</v>
      </c>
      <c r="AO1636" s="249">
        <f t="shared" si="1168"/>
        <v>2960910</v>
      </c>
      <c r="AP1636" s="249">
        <f t="shared" si="1168"/>
        <v>2325090</v>
      </c>
      <c r="AQ1636" s="249">
        <f t="shared" si="1168"/>
        <v>3872100</v>
      </c>
      <c r="AR1636" s="249">
        <f t="shared" si="1168"/>
        <v>4321680</v>
      </c>
      <c r="AS1636" s="249">
        <f t="shared" si="1168"/>
        <v>4674209.9999999991</v>
      </c>
      <c r="AT1636" s="249">
        <f t="shared" si="1168"/>
        <v>3190800</v>
      </c>
      <c r="AU1636" s="249">
        <f t="shared" si="1168"/>
        <v>3557190</v>
      </c>
      <c r="AV1636" s="249">
        <f t="shared" si="1168"/>
        <v>3806490</v>
      </c>
      <c r="AW1636" s="249">
        <f t="shared" si="1168"/>
        <v>4175129.9999999995</v>
      </c>
      <c r="AX1636" s="249">
        <f t="shared" si="1168"/>
        <v>6332520</v>
      </c>
      <c r="AY1636" s="249">
        <f t="shared" si="1168"/>
        <v>1779258.0000000005</v>
      </c>
      <c r="AZ1636" s="249">
        <f t="shared" si="1168"/>
        <v>1282710</v>
      </c>
      <c r="BA1636" s="249">
        <f t="shared" si="1168"/>
        <v>1315248.9999999998</v>
      </c>
      <c r="BB1636" s="249">
        <f t="shared" si="1168"/>
        <v>1032798.0000000001</v>
      </c>
      <c r="BC1636" s="249">
        <f t="shared" si="1168"/>
        <v>1719991</v>
      </c>
      <c r="BD1636" s="249">
        <f t="shared" si="1168"/>
        <v>1919671</v>
      </c>
      <c r="BE1636" s="249">
        <f t="shared" si="1168"/>
        <v>2076282.0000000002</v>
      </c>
      <c r="BF1636" s="249">
        <f t="shared" si="1168"/>
        <v>1417351.0000000002</v>
      </c>
      <c r="BG1636" s="249">
        <f t="shared" si="1168"/>
        <v>1580110.9999999998</v>
      </c>
      <c r="BH1636" s="249">
        <f t="shared" si="1168"/>
        <v>1690858.0000000002</v>
      </c>
      <c r="BI1636" s="249">
        <f t="shared" si="1168"/>
        <v>1854618.9999999998</v>
      </c>
      <c r="BJ1636" s="249">
        <f t="shared" si="1168"/>
        <v>2812940</v>
      </c>
      <c r="BK1636" s="249">
        <f t="shared" si="1168"/>
        <v>2834120.0000000005</v>
      </c>
      <c r="BL1636" s="249">
        <f t="shared" si="1168"/>
        <v>2043200</v>
      </c>
      <c r="BM1636" s="249">
        <f t="shared" si="1168"/>
        <v>2095000</v>
      </c>
      <c r="BN1636" s="249">
        <f t="shared" si="1168"/>
        <v>1645079.9999999998</v>
      </c>
      <c r="BO1636" s="249">
        <f t="shared" si="1168"/>
        <v>2739680.0000000005</v>
      </c>
      <c r="BP1636" s="249">
        <f t="shared" si="1168"/>
        <v>3057800.0000000005</v>
      </c>
      <c r="BQ1636" s="249">
        <f t="shared" si="1168"/>
        <v>3307220.0000000005</v>
      </c>
      <c r="BR1636" s="249">
        <f t="shared" si="1168"/>
        <v>2257620</v>
      </c>
      <c r="BS1636" s="249">
        <f t="shared" si="1168"/>
        <v>2516880.0000000005</v>
      </c>
      <c r="BT1636" s="249">
        <f t="shared" si="1168"/>
        <v>2693280.0000000005</v>
      </c>
      <c r="BU1636" s="249">
        <f t="shared" si="1168"/>
        <v>2954140.0000000005</v>
      </c>
      <c r="BV1636" s="249">
        <f t="shared" si="1168"/>
        <v>4480600</v>
      </c>
      <c r="BW1636" s="839">
        <f t="shared" si="1135"/>
        <v>196786660</v>
      </c>
    </row>
    <row r="1637" spans="1:75" ht="16.5" thickBot="1" x14ac:dyDescent="0.3">
      <c r="A1637" s="928" t="s">
        <v>2</v>
      </c>
      <c r="O1637" s="249">
        <f>IFERROR((O534/(O524+O534))*O1635,50%*O1635)</f>
        <v>6324225</v>
      </c>
      <c r="P1637" s="249">
        <f t="shared" ref="P1637:BV1637" si="1169">IFERROR((P534/(P524+P534))*P1635,50%*P1635)</f>
        <v>3976874.9999999995</v>
      </c>
      <c r="Q1637" s="249">
        <f t="shared" si="1169"/>
        <v>3956700</v>
      </c>
      <c r="R1637" s="249">
        <f t="shared" si="1169"/>
        <v>3005625</v>
      </c>
      <c r="S1637" s="249">
        <f t="shared" si="1169"/>
        <v>5692499.9999999991</v>
      </c>
      <c r="T1637" s="249">
        <f t="shared" si="1169"/>
        <v>10611150</v>
      </c>
      <c r="U1637" s="249">
        <f t="shared" si="1169"/>
        <v>8128050.0000000009</v>
      </c>
      <c r="V1637" s="249">
        <f t="shared" si="1169"/>
        <v>3917325</v>
      </c>
      <c r="W1637" s="249">
        <f t="shared" si="1169"/>
        <v>5564100</v>
      </c>
      <c r="X1637" s="249">
        <f t="shared" si="1169"/>
        <v>6200775</v>
      </c>
      <c r="Y1637" s="249">
        <f t="shared" si="1169"/>
        <v>7509525</v>
      </c>
      <c r="Z1637" s="249">
        <f t="shared" si="1169"/>
        <v>13299075</v>
      </c>
      <c r="AA1637" s="249">
        <f t="shared" si="1169"/>
        <v>5281320.0000000009</v>
      </c>
      <c r="AB1637" s="249">
        <f t="shared" si="1169"/>
        <v>3321060.0000000005</v>
      </c>
      <c r="AC1637" s="249">
        <f t="shared" si="1169"/>
        <v>3304140</v>
      </c>
      <c r="AD1637" s="249">
        <f t="shared" si="1169"/>
        <v>2510040</v>
      </c>
      <c r="AE1637" s="249">
        <f t="shared" si="1169"/>
        <v>4753679.9999999991</v>
      </c>
      <c r="AF1637" s="249">
        <f t="shared" si="1169"/>
        <v>8861279.9999999981</v>
      </c>
      <c r="AG1637" s="249">
        <f t="shared" si="1169"/>
        <v>6787620</v>
      </c>
      <c r="AH1637" s="249">
        <f t="shared" si="1169"/>
        <v>3271319.9999999995</v>
      </c>
      <c r="AI1637" s="249">
        <f t="shared" si="1169"/>
        <v>4646460</v>
      </c>
      <c r="AJ1637" s="249">
        <f t="shared" si="1169"/>
        <v>5178180</v>
      </c>
      <c r="AK1637" s="249">
        <f t="shared" si="1169"/>
        <v>6271020</v>
      </c>
      <c r="AL1637" s="249">
        <f t="shared" si="1169"/>
        <v>11105820</v>
      </c>
      <c r="AM1637" s="249">
        <f t="shared" si="1169"/>
        <v>5551500</v>
      </c>
      <c r="AN1637" s="249">
        <f t="shared" si="1169"/>
        <v>3490920</v>
      </c>
      <c r="AO1637" s="249">
        <f t="shared" si="1169"/>
        <v>3473160</v>
      </c>
      <c r="AP1637" s="249">
        <f t="shared" si="1169"/>
        <v>2638379.9999999995</v>
      </c>
      <c r="AQ1637" s="249">
        <f t="shared" si="1169"/>
        <v>4996800</v>
      </c>
      <c r="AR1637" s="249">
        <f t="shared" si="1169"/>
        <v>9314460</v>
      </c>
      <c r="AS1637" s="249">
        <f t="shared" si="1169"/>
        <v>7134840</v>
      </c>
      <c r="AT1637" s="249">
        <f t="shared" si="1169"/>
        <v>3438600</v>
      </c>
      <c r="AU1637" s="249">
        <f t="shared" si="1169"/>
        <v>4884180</v>
      </c>
      <c r="AV1637" s="249">
        <f t="shared" si="1169"/>
        <v>5443200</v>
      </c>
      <c r="AW1637" s="249">
        <f t="shared" si="1169"/>
        <v>6591899.9999999991</v>
      </c>
      <c r="AX1637" s="249">
        <f t="shared" si="1169"/>
        <v>11673960</v>
      </c>
      <c r="AY1637" s="249">
        <f t="shared" si="1169"/>
        <v>5440806</v>
      </c>
      <c r="AZ1637" s="249">
        <f t="shared" si="1169"/>
        <v>3421303.9999999995</v>
      </c>
      <c r="BA1637" s="249">
        <f t="shared" si="1169"/>
        <v>3403961.9999999991</v>
      </c>
      <c r="BB1637" s="249">
        <f t="shared" si="1169"/>
        <v>2585756</v>
      </c>
      <c r="BC1637" s="249">
        <f t="shared" si="1169"/>
        <v>4897172</v>
      </c>
      <c r="BD1637" s="249">
        <f t="shared" si="1169"/>
        <v>9128852</v>
      </c>
      <c r="BE1637" s="249">
        <f t="shared" si="1169"/>
        <v>6992538</v>
      </c>
      <c r="BF1637" s="249">
        <f t="shared" si="1169"/>
        <v>3370090.0000000005</v>
      </c>
      <c r="BG1637" s="249">
        <f t="shared" si="1169"/>
        <v>4786798</v>
      </c>
      <c r="BH1637" s="249">
        <f t="shared" si="1169"/>
        <v>5334607.9999999991</v>
      </c>
      <c r="BI1637" s="249">
        <f t="shared" si="1169"/>
        <v>6460504</v>
      </c>
      <c r="BJ1637" s="249">
        <f t="shared" si="1169"/>
        <v>11441196.000000002</v>
      </c>
      <c r="BK1637" s="249">
        <f t="shared" si="1169"/>
        <v>5354140.0000000009</v>
      </c>
      <c r="BL1637" s="249">
        <f t="shared" si="1169"/>
        <v>3366825.0000000005</v>
      </c>
      <c r="BM1637" s="249">
        <f t="shared" si="1169"/>
        <v>3349665</v>
      </c>
      <c r="BN1637" s="249">
        <f t="shared" si="1169"/>
        <v>2544575</v>
      </c>
      <c r="BO1637" s="249">
        <f t="shared" si="1169"/>
        <v>4819155.0000000009</v>
      </c>
      <c r="BP1637" s="249">
        <f t="shared" si="1169"/>
        <v>8983370.0000000019</v>
      </c>
      <c r="BQ1637" s="249">
        <f t="shared" si="1169"/>
        <v>6881105</v>
      </c>
      <c r="BR1637" s="249">
        <f t="shared" si="1169"/>
        <v>3316335</v>
      </c>
      <c r="BS1637" s="249">
        <f t="shared" si="1169"/>
        <v>4710530.0000000009</v>
      </c>
      <c r="BT1637" s="249">
        <f t="shared" si="1169"/>
        <v>5249640</v>
      </c>
      <c r="BU1637" s="249">
        <f t="shared" si="1169"/>
        <v>6357505.0000000009</v>
      </c>
      <c r="BV1637" s="249">
        <f t="shared" si="1169"/>
        <v>11258940</v>
      </c>
      <c r="BW1637" s="839">
        <f t="shared" si="1135"/>
        <v>345565136</v>
      </c>
    </row>
    <row r="1638" spans="1:75" ht="16.5" thickBot="1" x14ac:dyDescent="0.3">
      <c r="A1638" s="836" t="s">
        <v>1171</v>
      </c>
      <c r="O1638" s="249">
        <f>IFERROR((O547)/6,0)*100</f>
        <v>12404656.000000002</v>
      </c>
      <c r="P1638" s="249">
        <f t="shared" ref="P1638:BV1638" si="1170">IFERROR((P547)/6,0)*100</f>
        <v>10168700</v>
      </c>
      <c r="Q1638" s="249">
        <f t="shared" si="1170"/>
        <v>9091552.0000000019</v>
      </c>
      <c r="R1638" s="249">
        <f t="shared" si="1170"/>
        <v>6553100</v>
      </c>
      <c r="S1638" s="249">
        <f t="shared" si="1170"/>
        <v>11929120</v>
      </c>
      <c r="T1638" s="249">
        <f t="shared" si="1170"/>
        <v>14709292.000000002</v>
      </c>
      <c r="U1638" s="249">
        <f t="shared" si="1170"/>
        <v>14096028</v>
      </c>
      <c r="V1638" s="249">
        <f t="shared" si="1170"/>
        <v>9325528.0000000019</v>
      </c>
      <c r="W1638" s="249">
        <f t="shared" si="1170"/>
        <v>10435304</v>
      </c>
      <c r="X1638" s="249">
        <f t="shared" si="1170"/>
        <v>12054684.000000002</v>
      </c>
      <c r="Y1638" s="249">
        <f t="shared" si="1170"/>
        <v>12965284.000000002</v>
      </c>
      <c r="Z1638" s="249">
        <f t="shared" si="1170"/>
        <v>21081340</v>
      </c>
      <c r="AA1638" s="249">
        <f t="shared" si="1170"/>
        <v>12480900</v>
      </c>
      <c r="AB1638" s="249">
        <f t="shared" si="1170"/>
        <v>10260495</v>
      </c>
      <c r="AC1638" s="249">
        <f t="shared" si="1170"/>
        <v>9145700</v>
      </c>
      <c r="AD1638" s="249">
        <f t="shared" si="1170"/>
        <v>6578010.0000000009</v>
      </c>
      <c r="AE1638" s="249">
        <f t="shared" si="1170"/>
        <v>12001155</v>
      </c>
      <c r="AF1638" s="249">
        <f t="shared" si="1170"/>
        <v>14831505.000000002</v>
      </c>
      <c r="AG1638" s="249">
        <f t="shared" si="1170"/>
        <v>14173795.000000002</v>
      </c>
      <c r="AH1638" s="249">
        <f t="shared" si="1170"/>
        <v>9369705</v>
      </c>
      <c r="AI1638" s="249">
        <f t="shared" si="1170"/>
        <v>10485615</v>
      </c>
      <c r="AJ1638" s="249">
        <f t="shared" si="1170"/>
        <v>12135240</v>
      </c>
      <c r="AK1638" s="249">
        <f t="shared" si="1170"/>
        <v>13045900</v>
      </c>
      <c r="AL1638" s="249">
        <f t="shared" si="1170"/>
        <v>21246100</v>
      </c>
      <c r="AM1638" s="249">
        <f t="shared" si="1170"/>
        <v>13283290</v>
      </c>
      <c r="AN1638" s="249">
        <f t="shared" si="1170"/>
        <v>10788420</v>
      </c>
      <c r="AO1638" s="249">
        <f t="shared" si="1170"/>
        <v>9741889.9999999981</v>
      </c>
      <c r="AP1638" s="249">
        <f t="shared" si="1170"/>
        <v>7070509.9999999991</v>
      </c>
      <c r="AQ1638" s="249">
        <f t="shared" si="1170"/>
        <v>12779200</v>
      </c>
      <c r="AR1638" s="249">
        <f t="shared" si="1170"/>
        <v>15642519.999999998</v>
      </c>
      <c r="AS1638" s="249">
        <f t="shared" si="1170"/>
        <v>15125690</v>
      </c>
      <c r="AT1638" s="249">
        <f t="shared" si="1170"/>
        <v>10031800</v>
      </c>
      <c r="AU1638" s="249">
        <f t="shared" si="1170"/>
        <v>11222110</v>
      </c>
      <c r="AV1638" s="249">
        <f t="shared" si="1170"/>
        <v>12886610</v>
      </c>
      <c r="AW1638" s="249">
        <f t="shared" si="1170"/>
        <v>13880669.999999998</v>
      </c>
      <c r="AX1638" s="249">
        <f t="shared" si="1170"/>
        <v>22453779.999999996</v>
      </c>
      <c r="AY1638" s="249">
        <f t="shared" si="1170"/>
        <v>15805042.000000002</v>
      </c>
      <c r="AZ1638" s="249">
        <f t="shared" si="1170"/>
        <v>12594290</v>
      </c>
      <c r="BA1638" s="249">
        <f t="shared" si="1170"/>
        <v>11606851</v>
      </c>
      <c r="BB1638" s="249">
        <f t="shared" si="1170"/>
        <v>8540602</v>
      </c>
      <c r="BC1638" s="249">
        <f t="shared" si="1170"/>
        <v>15217609</v>
      </c>
      <c r="BD1638" s="249">
        <f t="shared" si="1170"/>
        <v>18350029</v>
      </c>
      <c r="BE1638" s="249">
        <f t="shared" si="1170"/>
        <v>18072118.000000004</v>
      </c>
      <c r="BF1638" s="249">
        <f t="shared" si="1170"/>
        <v>12046049</v>
      </c>
      <c r="BG1638" s="249">
        <f t="shared" si="1170"/>
        <v>13467388.999999998</v>
      </c>
      <c r="BH1638" s="249">
        <f t="shared" si="1170"/>
        <v>15280542.000000002</v>
      </c>
      <c r="BI1638" s="249">
        <f t="shared" si="1170"/>
        <v>16508981</v>
      </c>
      <c r="BJ1638" s="249">
        <f t="shared" si="1170"/>
        <v>26426160.000000004</v>
      </c>
      <c r="BK1638" s="249">
        <f t="shared" si="1170"/>
        <v>15312180.000000002</v>
      </c>
      <c r="BL1638" s="249">
        <f t="shared" si="1170"/>
        <v>12263000</v>
      </c>
      <c r="BM1638" s="249">
        <f t="shared" si="1170"/>
        <v>11240900</v>
      </c>
      <c r="BN1638" s="249">
        <f t="shared" si="1170"/>
        <v>8241720</v>
      </c>
      <c r="BO1638" s="249">
        <f t="shared" si="1170"/>
        <v>14739720.000000002</v>
      </c>
      <c r="BP1638" s="249">
        <f t="shared" si="1170"/>
        <v>17844200</v>
      </c>
      <c r="BQ1638" s="249">
        <f t="shared" si="1170"/>
        <v>17489380</v>
      </c>
      <c r="BR1638" s="249">
        <f t="shared" si="1170"/>
        <v>11642380</v>
      </c>
      <c r="BS1638" s="249">
        <f t="shared" si="1170"/>
        <v>13018120.000000002</v>
      </c>
      <c r="BT1638" s="249">
        <f t="shared" si="1170"/>
        <v>14817220.000000002</v>
      </c>
      <c r="BU1638" s="249">
        <f t="shared" si="1170"/>
        <v>15995860</v>
      </c>
      <c r="BV1638" s="249">
        <f t="shared" si="1170"/>
        <v>25675600</v>
      </c>
      <c r="BW1638" s="839">
        <f t="shared" si="1135"/>
        <v>807671140</v>
      </c>
    </row>
    <row r="1639" spans="1:75" ht="16.5" thickBot="1" x14ac:dyDescent="0.3">
      <c r="A1639" s="792" t="s">
        <v>1</v>
      </c>
      <c r="O1639" s="249">
        <f>O1638</f>
        <v>12404656.000000002</v>
      </c>
      <c r="P1639" s="249">
        <f t="shared" ref="P1639:BV1639" si="1171">P1638</f>
        <v>10168700</v>
      </c>
      <c r="Q1639" s="249">
        <f t="shared" si="1171"/>
        <v>9091552.0000000019</v>
      </c>
      <c r="R1639" s="249">
        <f t="shared" si="1171"/>
        <v>6553100</v>
      </c>
      <c r="S1639" s="249">
        <f t="shared" si="1171"/>
        <v>11929120</v>
      </c>
      <c r="T1639" s="249">
        <f t="shared" si="1171"/>
        <v>14709292.000000002</v>
      </c>
      <c r="U1639" s="249">
        <f t="shared" si="1171"/>
        <v>14096028</v>
      </c>
      <c r="V1639" s="249">
        <f t="shared" si="1171"/>
        <v>9325528.0000000019</v>
      </c>
      <c r="W1639" s="249">
        <f t="shared" si="1171"/>
        <v>10435304</v>
      </c>
      <c r="X1639" s="249">
        <f t="shared" si="1171"/>
        <v>12054684.000000002</v>
      </c>
      <c r="Y1639" s="249">
        <f t="shared" si="1171"/>
        <v>12965284.000000002</v>
      </c>
      <c r="Z1639" s="249">
        <f t="shared" si="1171"/>
        <v>21081340</v>
      </c>
      <c r="AA1639" s="249">
        <f t="shared" si="1171"/>
        <v>12480900</v>
      </c>
      <c r="AB1639" s="249">
        <f t="shared" si="1171"/>
        <v>10260495</v>
      </c>
      <c r="AC1639" s="249">
        <f t="shared" si="1171"/>
        <v>9145700</v>
      </c>
      <c r="AD1639" s="249">
        <f t="shared" si="1171"/>
        <v>6578010.0000000009</v>
      </c>
      <c r="AE1639" s="249">
        <f t="shared" si="1171"/>
        <v>12001155</v>
      </c>
      <c r="AF1639" s="249">
        <f t="shared" si="1171"/>
        <v>14831505.000000002</v>
      </c>
      <c r="AG1639" s="249">
        <f t="shared" si="1171"/>
        <v>14173795.000000002</v>
      </c>
      <c r="AH1639" s="249">
        <f t="shared" si="1171"/>
        <v>9369705</v>
      </c>
      <c r="AI1639" s="249">
        <f t="shared" si="1171"/>
        <v>10485615</v>
      </c>
      <c r="AJ1639" s="249">
        <f t="shared" si="1171"/>
        <v>12135240</v>
      </c>
      <c r="AK1639" s="249">
        <f t="shared" si="1171"/>
        <v>13045900</v>
      </c>
      <c r="AL1639" s="249">
        <f t="shared" si="1171"/>
        <v>21246100</v>
      </c>
      <c r="AM1639" s="249">
        <f t="shared" si="1171"/>
        <v>13283290</v>
      </c>
      <c r="AN1639" s="249">
        <f t="shared" si="1171"/>
        <v>10788420</v>
      </c>
      <c r="AO1639" s="249">
        <f t="shared" si="1171"/>
        <v>9741889.9999999981</v>
      </c>
      <c r="AP1639" s="249">
        <f t="shared" si="1171"/>
        <v>7070509.9999999991</v>
      </c>
      <c r="AQ1639" s="249">
        <f t="shared" si="1171"/>
        <v>12779200</v>
      </c>
      <c r="AR1639" s="249">
        <f t="shared" si="1171"/>
        <v>15642519.999999998</v>
      </c>
      <c r="AS1639" s="249">
        <f t="shared" si="1171"/>
        <v>15125690</v>
      </c>
      <c r="AT1639" s="249">
        <f t="shared" si="1171"/>
        <v>10031800</v>
      </c>
      <c r="AU1639" s="249">
        <f t="shared" si="1171"/>
        <v>11222110</v>
      </c>
      <c r="AV1639" s="249">
        <f t="shared" si="1171"/>
        <v>12886610</v>
      </c>
      <c r="AW1639" s="249">
        <f t="shared" si="1171"/>
        <v>13880669.999999998</v>
      </c>
      <c r="AX1639" s="249">
        <f t="shared" si="1171"/>
        <v>22453779.999999996</v>
      </c>
      <c r="AY1639" s="249">
        <f t="shared" si="1171"/>
        <v>15805042.000000002</v>
      </c>
      <c r="AZ1639" s="249">
        <f t="shared" si="1171"/>
        <v>12594290</v>
      </c>
      <c r="BA1639" s="249">
        <f t="shared" si="1171"/>
        <v>11606851</v>
      </c>
      <c r="BB1639" s="249">
        <f t="shared" si="1171"/>
        <v>8540602</v>
      </c>
      <c r="BC1639" s="249">
        <f t="shared" si="1171"/>
        <v>15217609</v>
      </c>
      <c r="BD1639" s="249">
        <f t="shared" si="1171"/>
        <v>18350029</v>
      </c>
      <c r="BE1639" s="249">
        <f t="shared" si="1171"/>
        <v>18072118.000000004</v>
      </c>
      <c r="BF1639" s="249">
        <f t="shared" si="1171"/>
        <v>12046049</v>
      </c>
      <c r="BG1639" s="249">
        <f t="shared" si="1171"/>
        <v>13467388.999999998</v>
      </c>
      <c r="BH1639" s="249">
        <f t="shared" si="1171"/>
        <v>15280542.000000002</v>
      </c>
      <c r="BI1639" s="249">
        <f t="shared" si="1171"/>
        <v>16508981</v>
      </c>
      <c r="BJ1639" s="249">
        <f t="shared" si="1171"/>
        <v>26426160.000000004</v>
      </c>
      <c r="BK1639" s="249">
        <f t="shared" si="1171"/>
        <v>15312180.000000002</v>
      </c>
      <c r="BL1639" s="249">
        <f t="shared" si="1171"/>
        <v>12263000</v>
      </c>
      <c r="BM1639" s="249">
        <f t="shared" si="1171"/>
        <v>11240900</v>
      </c>
      <c r="BN1639" s="249">
        <f t="shared" si="1171"/>
        <v>8241720</v>
      </c>
      <c r="BO1639" s="249">
        <f t="shared" si="1171"/>
        <v>14739720.000000002</v>
      </c>
      <c r="BP1639" s="249">
        <f t="shared" si="1171"/>
        <v>17844200</v>
      </c>
      <c r="BQ1639" s="249">
        <f t="shared" si="1171"/>
        <v>17489380</v>
      </c>
      <c r="BR1639" s="249">
        <f t="shared" si="1171"/>
        <v>11642380</v>
      </c>
      <c r="BS1639" s="249">
        <f t="shared" si="1171"/>
        <v>13018120.000000002</v>
      </c>
      <c r="BT1639" s="249">
        <f t="shared" si="1171"/>
        <v>14817220.000000002</v>
      </c>
      <c r="BU1639" s="249">
        <f t="shared" si="1171"/>
        <v>15995860</v>
      </c>
      <c r="BV1639" s="249">
        <f t="shared" si="1171"/>
        <v>25675600</v>
      </c>
      <c r="BW1639" s="839">
        <f t="shared" si="1135"/>
        <v>807671140</v>
      </c>
    </row>
    <row r="1640" spans="1:75" ht="16.5" thickBot="1" x14ac:dyDescent="0.3">
      <c r="A1640" s="907" t="s">
        <v>1138</v>
      </c>
      <c r="O1640" s="249">
        <f>IFERROR((O559+O569)/6,0)*100</f>
        <v>9424075</v>
      </c>
      <c r="P1640" s="249">
        <f t="shared" ref="P1640:BV1640" si="1172">IFERROR((P559+P569)/6,0)*100</f>
        <v>7311325</v>
      </c>
      <c r="Q1640" s="249">
        <f t="shared" si="1172"/>
        <v>8634900</v>
      </c>
      <c r="R1640" s="249">
        <f t="shared" si="1172"/>
        <v>6987575</v>
      </c>
      <c r="S1640" s="249">
        <f t="shared" si="1172"/>
        <v>9213500</v>
      </c>
      <c r="T1640" s="249">
        <f t="shared" si="1172"/>
        <v>9522750</v>
      </c>
      <c r="U1640" s="249">
        <f t="shared" si="1172"/>
        <v>10025350</v>
      </c>
      <c r="V1640" s="249">
        <f t="shared" si="1172"/>
        <v>7291475</v>
      </c>
      <c r="W1640" s="249">
        <f t="shared" si="1172"/>
        <v>9170700</v>
      </c>
      <c r="X1640" s="249">
        <f t="shared" si="1172"/>
        <v>8052625</v>
      </c>
      <c r="Y1640" s="249">
        <f t="shared" si="1172"/>
        <v>9819175</v>
      </c>
      <c r="Z1640" s="249">
        <f t="shared" si="1172"/>
        <v>10418725</v>
      </c>
      <c r="AA1640" s="249">
        <f t="shared" si="1172"/>
        <v>8000350</v>
      </c>
      <c r="AB1640" s="249">
        <f t="shared" si="1172"/>
        <v>6045680</v>
      </c>
      <c r="AC1640" s="249">
        <f t="shared" si="1172"/>
        <v>7011759.9999999991</v>
      </c>
      <c r="AD1640" s="249">
        <f t="shared" si="1172"/>
        <v>5640170</v>
      </c>
      <c r="AE1640" s="249">
        <f t="shared" si="1172"/>
        <v>7736529.9999999991</v>
      </c>
      <c r="AF1640" s="249">
        <f t="shared" si="1172"/>
        <v>8815789.9999999981</v>
      </c>
      <c r="AG1640" s="249">
        <f t="shared" si="1172"/>
        <v>8753500</v>
      </c>
      <c r="AH1640" s="249">
        <f t="shared" si="1172"/>
        <v>6020810</v>
      </c>
      <c r="AI1640" s="249">
        <f t="shared" si="1172"/>
        <v>7682920</v>
      </c>
      <c r="AJ1640" s="249">
        <f t="shared" si="1172"/>
        <v>6974240.0000000009</v>
      </c>
      <c r="AK1640" s="249">
        <f t="shared" si="1172"/>
        <v>8495200</v>
      </c>
      <c r="AL1640" s="249">
        <f t="shared" si="1172"/>
        <v>9938060</v>
      </c>
      <c r="AM1640" s="249">
        <f t="shared" si="1172"/>
        <v>7110845</v>
      </c>
      <c r="AN1640" s="249">
        <f t="shared" si="1172"/>
        <v>5379869.9999999991</v>
      </c>
      <c r="AO1640" s="249">
        <f t="shared" si="1172"/>
        <v>6244870</v>
      </c>
      <c r="AP1640" s="249">
        <f t="shared" si="1172"/>
        <v>5024644.9999999991</v>
      </c>
      <c r="AQ1640" s="249">
        <f t="shared" si="1172"/>
        <v>6879720</v>
      </c>
      <c r="AR1640" s="249">
        <f t="shared" si="1172"/>
        <v>7806345</v>
      </c>
      <c r="AS1640" s="249">
        <f t="shared" si="1172"/>
        <v>7770570</v>
      </c>
      <c r="AT1640" s="249">
        <f t="shared" si="1172"/>
        <v>5358069.9999999991</v>
      </c>
      <c r="AU1640" s="249">
        <f t="shared" si="1172"/>
        <v>6832795</v>
      </c>
      <c r="AV1640" s="249">
        <f t="shared" si="1172"/>
        <v>6193319.9999999991</v>
      </c>
      <c r="AW1640" s="249">
        <f t="shared" si="1172"/>
        <v>7544345</v>
      </c>
      <c r="AX1640" s="249">
        <f t="shared" si="1172"/>
        <v>8789470</v>
      </c>
      <c r="AY1640" s="249">
        <f t="shared" si="1172"/>
        <v>7466080</v>
      </c>
      <c r="AZ1640" s="249">
        <f t="shared" si="1172"/>
        <v>5753236.0000000009</v>
      </c>
      <c r="BA1640" s="249">
        <f t="shared" si="1172"/>
        <v>6763720</v>
      </c>
      <c r="BB1640" s="249">
        <f t="shared" si="1172"/>
        <v>5465116</v>
      </c>
      <c r="BC1640" s="249">
        <f t="shared" si="1172"/>
        <v>7278620</v>
      </c>
      <c r="BD1640" s="249">
        <f t="shared" si="1172"/>
        <v>7721356</v>
      </c>
      <c r="BE1640" s="249">
        <f t="shared" si="1172"/>
        <v>8001160.0000000009</v>
      </c>
      <c r="BF1640" s="249">
        <f t="shared" si="1172"/>
        <v>5735576</v>
      </c>
      <c r="BG1640" s="249">
        <f t="shared" si="1172"/>
        <v>7240560.0000000009</v>
      </c>
      <c r="BH1640" s="249">
        <f t="shared" si="1172"/>
        <v>6412996</v>
      </c>
      <c r="BI1640" s="249">
        <f t="shared" si="1172"/>
        <v>7817700</v>
      </c>
      <c r="BJ1640" s="249">
        <f t="shared" si="1172"/>
        <v>8518716</v>
      </c>
      <c r="BK1640" s="249">
        <f t="shared" si="1172"/>
        <v>7119425</v>
      </c>
      <c r="BL1640" s="249">
        <f t="shared" si="1172"/>
        <v>5364150</v>
      </c>
      <c r="BM1640" s="249">
        <f t="shared" si="1172"/>
        <v>6208300</v>
      </c>
      <c r="BN1640" s="249">
        <f t="shared" si="1172"/>
        <v>4990400</v>
      </c>
      <c r="BO1640" s="249">
        <f t="shared" si="1172"/>
        <v>6876250</v>
      </c>
      <c r="BP1640" s="249">
        <f t="shared" si="1172"/>
        <v>7917125</v>
      </c>
      <c r="BQ1640" s="249">
        <f t="shared" si="1172"/>
        <v>7813500</v>
      </c>
      <c r="BR1640" s="249">
        <f t="shared" si="1172"/>
        <v>5341200</v>
      </c>
      <c r="BS1640" s="249">
        <f t="shared" si="1172"/>
        <v>6826875</v>
      </c>
      <c r="BT1640" s="249">
        <f t="shared" si="1172"/>
        <v>6219975</v>
      </c>
      <c r="BU1640" s="249">
        <f t="shared" si="1172"/>
        <v>7575500</v>
      </c>
      <c r="BV1640" s="249">
        <f t="shared" si="1172"/>
        <v>8951475</v>
      </c>
      <c r="BW1640" s="839">
        <f t="shared" si="1135"/>
        <v>443301061</v>
      </c>
    </row>
    <row r="1641" spans="1:75" ht="16.5" thickBot="1" x14ac:dyDescent="0.3">
      <c r="A1641" s="928" t="s">
        <v>2</v>
      </c>
      <c r="O1641" s="249">
        <f>IFERROR((O559/(O559+O569))*O1640,50%*O1640)</f>
        <v>2108075</v>
      </c>
      <c r="P1641" s="249">
        <f t="shared" ref="P1641:BV1641" si="1173">IFERROR((P559/(P559+P569))*P1640,50%*P1640)</f>
        <v>1325625</v>
      </c>
      <c r="Q1641" s="249">
        <f t="shared" si="1173"/>
        <v>1318900</v>
      </c>
      <c r="R1641" s="249">
        <f t="shared" si="1173"/>
        <v>1001874.9999999999</v>
      </c>
      <c r="S1641" s="249">
        <f t="shared" si="1173"/>
        <v>1897500</v>
      </c>
      <c r="T1641" s="249">
        <f t="shared" si="1173"/>
        <v>3537050</v>
      </c>
      <c r="U1641" s="249">
        <f t="shared" si="1173"/>
        <v>2709350</v>
      </c>
      <c r="V1641" s="249">
        <f t="shared" si="1173"/>
        <v>1305775</v>
      </c>
      <c r="W1641" s="249">
        <f t="shared" si="1173"/>
        <v>1854700</v>
      </c>
      <c r="X1641" s="249">
        <f t="shared" si="1173"/>
        <v>2066925.0000000002</v>
      </c>
      <c r="Y1641" s="249">
        <f t="shared" si="1173"/>
        <v>2503175</v>
      </c>
      <c r="Z1641" s="249">
        <f t="shared" si="1173"/>
        <v>4433025</v>
      </c>
      <c r="AA1641" s="249">
        <f t="shared" si="1173"/>
        <v>2640660.0000000005</v>
      </c>
      <c r="AB1641" s="249">
        <f t="shared" si="1173"/>
        <v>1660530</v>
      </c>
      <c r="AC1641" s="249">
        <f t="shared" si="1173"/>
        <v>1652070</v>
      </c>
      <c r="AD1641" s="249">
        <f t="shared" si="1173"/>
        <v>1255019.9999999998</v>
      </c>
      <c r="AE1641" s="249">
        <f t="shared" si="1173"/>
        <v>2376840</v>
      </c>
      <c r="AF1641" s="249">
        <f t="shared" si="1173"/>
        <v>4430639.9999999991</v>
      </c>
      <c r="AG1641" s="249">
        <f t="shared" si="1173"/>
        <v>3393810</v>
      </c>
      <c r="AH1641" s="249">
        <f t="shared" si="1173"/>
        <v>1635659.9999999998</v>
      </c>
      <c r="AI1641" s="249">
        <f t="shared" si="1173"/>
        <v>2323230</v>
      </c>
      <c r="AJ1641" s="249">
        <f t="shared" si="1173"/>
        <v>2589090</v>
      </c>
      <c r="AK1641" s="249">
        <f t="shared" si="1173"/>
        <v>3135510</v>
      </c>
      <c r="AL1641" s="249">
        <f t="shared" si="1173"/>
        <v>5552910</v>
      </c>
      <c r="AM1641" s="249">
        <f t="shared" si="1173"/>
        <v>2313125</v>
      </c>
      <c r="AN1641" s="249">
        <f t="shared" si="1173"/>
        <v>1454550</v>
      </c>
      <c r="AO1641" s="249">
        <f t="shared" si="1173"/>
        <v>1447150</v>
      </c>
      <c r="AP1641" s="249">
        <f t="shared" si="1173"/>
        <v>1099325</v>
      </c>
      <c r="AQ1641" s="249">
        <f t="shared" si="1173"/>
        <v>2082000</v>
      </c>
      <c r="AR1641" s="249">
        <f t="shared" si="1173"/>
        <v>3881025.0000000005</v>
      </c>
      <c r="AS1641" s="249">
        <f t="shared" si="1173"/>
        <v>2972850</v>
      </c>
      <c r="AT1641" s="249">
        <f t="shared" si="1173"/>
        <v>1432750</v>
      </c>
      <c r="AU1641" s="249">
        <f t="shared" si="1173"/>
        <v>2035075</v>
      </c>
      <c r="AV1641" s="249">
        <f t="shared" si="1173"/>
        <v>2268000</v>
      </c>
      <c r="AW1641" s="249">
        <f t="shared" si="1173"/>
        <v>2746625</v>
      </c>
      <c r="AX1641" s="249">
        <f t="shared" si="1173"/>
        <v>4864150</v>
      </c>
      <c r="AY1641" s="249">
        <f t="shared" si="1173"/>
        <v>1876139.9999999998</v>
      </c>
      <c r="AZ1641" s="249">
        <f t="shared" si="1173"/>
        <v>1179760</v>
      </c>
      <c r="BA1641" s="249">
        <f t="shared" si="1173"/>
        <v>1173780</v>
      </c>
      <c r="BB1641" s="249">
        <f t="shared" si="1173"/>
        <v>891639.99999999988</v>
      </c>
      <c r="BC1641" s="249">
        <f t="shared" si="1173"/>
        <v>1688680</v>
      </c>
      <c r="BD1641" s="249">
        <f t="shared" si="1173"/>
        <v>3147880.0000000005</v>
      </c>
      <c r="BE1641" s="249">
        <f t="shared" si="1173"/>
        <v>2411220</v>
      </c>
      <c r="BF1641" s="249">
        <f t="shared" si="1173"/>
        <v>1162100</v>
      </c>
      <c r="BG1641" s="249">
        <f t="shared" si="1173"/>
        <v>1650620.0000000005</v>
      </c>
      <c r="BH1641" s="249">
        <f t="shared" si="1173"/>
        <v>1839520.0000000002</v>
      </c>
      <c r="BI1641" s="249">
        <f t="shared" si="1173"/>
        <v>2227760</v>
      </c>
      <c r="BJ1641" s="249">
        <f t="shared" si="1173"/>
        <v>3945240.0000000005</v>
      </c>
      <c r="BK1641" s="249">
        <f t="shared" si="1173"/>
        <v>2433700</v>
      </c>
      <c r="BL1641" s="249">
        <f t="shared" si="1173"/>
        <v>1530375.0000000002</v>
      </c>
      <c r="BM1641" s="249">
        <f t="shared" si="1173"/>
        <v>1522575</v>
      </c>
      <c r="BN1641" s="249">
        <f t="shared" si="1173"/>
        <v>1156625</v>
      </c>
      <c r="BO1641" s="249">
        <f t="shared" si="1173"/>
        <v>2190525</v>
      </c>
      <c r="BP1641" s="249">
        <f t="shared" si="1173"/>
        <v>4083350</v>
      </c>
      <c r="BQ1641" s="249">
        <f t="shared" si="1173"/>
        <v>3127775</v>
      </c>
      <c r="BR1641" s="249">
        <f t="shared" si="1173"/>
        <v>1507425</v>
      </c>
      <c r="BS1641" s="249">
        <f t="shared" si="1173"/>
        <v>2141150</v>
      </c>
      <c r="BT1641" s="249">
        <f t="shared" si="1173"/>
        <v>2386200</v>
      </c>
      <c r="BU1641" s="249">
        <f t="shared" si="1173"/>
        <v>2889775</v>
      </c>
      <c r="BV1641" s="249">
        <f t="shared" si="1173"/>
        <v>5117700</v>
      </c>
      <c r="BW1641" s="839">
        <f t="shared" si="1135"/>
        <v>140586085</v>
      </c>
    </row>
    <row r="1642" spans="1:75" ht="16.5" thickBot="1" x14ac:dyDescent="0.3">
      <c r="A1642" s="794" t="s">
        <v>3</v>
      </c>
      <c r="O1642" s="249">
        <f>IFERROR((O569/(O559+O569))*O1640,50%*O1640)</f>
        <v>7316000</v>
      </c>
      <c r="P1642" s="249">
        <f t="shared" ref="P1642:BV1642" si="1174">IFERROR((P569/(P559+P569))*P1640,50%*P1640)</f>
        <v>5985700</v>
      </c>
      <c r="Q1642" s="249">
        <f t="shared" si="1174"/>
        <v>7316000</v>
      </c>
      <c r="R1642" s="249">
        <f t="shared" si="1174"/>
        <v>5985700</v>
      </c>
      <c r="S1642" s="249">
        <f t="shared" si="1174"/>
        <v>7316000</v>
      </c>
      <c r="T1642" s="249">
        <f t="shared" si="1174"/>
        <v>5985700</v>
      </c>
      <c r="U1642" s="249">
        <f t="shared" si="1174"/>
        <v>7316000</v>
      </c>
      <c r="V1642" s="249">
        <f t="shared" si="1174"/>
        <v>5985700</v>
      </c>
      <c r="W1642" s="249">
        <f t="shared" si="1174"/>
        <v>7316000</v>
      </c>
      <c r="X1642" s="249">
        <f t="shared" si="1174"/>
        <v>5985700</v>
      </c>
      <c r="Y1642" s="249">
        <f t="shared" si="1174"/>
        <v>7316000</v>
      </c>
      <c r="Z1642" s="249">
        <f t="shared" si="1174"/>
        <v>5985699.9999999991</v>
      </c>
      <c r="AA1642" s="249">
        <f t="shared" si="1174"/>
        <v>5359690</v>
      </c>
      <c r="AB1642" s="249">
        <f t="shared" si="1174"/>
        <v>4385150</v>
      </c>
      <c r="AC1642" s="249">
        <f t="shared" si="1174"/>
        <v>5359689.9999999991</v>
      </c>
      <c r="AD1642" s="249">
        <f t="shared" si="1174"/>
        <v>4385150</v>
      </c>
      <c r="AE1642" s="249">
        <f t="shared" si="1174"/>
        <v>5359690</v>
      </c>
      <c r="AF1642" s="249">
        <f t="shared" si="1174"/>
        <v>4385150</v>
      </c>
      <c r="AG1642" s="249">
        <f t="shared" si="1174"/>
        <v>5359690</v>
      </c>
      <c r="AH1642" s="249">
        <f t="shared" si="1174"/>
        <v>4385150</v>
      </c>
      <c r="AI1642" s="249">
        <f t="shared" si="1174"/>
        <v>5359690</v>
      </c>
      <c r="AJ1642" s="249">
        <f t="shared" si="1174"/>
        <v>4385150.0000000009</v>
      </c>
      <c r="AK1642" s="249">
        <f t="shared" si="1174"/>
        <v>5359689.9999999991</v>
      </c>
      <c r="AL1642" s="249">
        <f t="shared" si="1174"/>
        <v>4385150</v>
      </c>
      <c r="AM1642" s="249">
        <f t="shared" si="1174"/>
        <v>4797720</v>
      </c>
      <c r="AN1642" s="249">
        <f t="shared" si="1174"/>
        <v>3925319.9999999995</v>
      </c>
      <c r="AO1642" s="249">
        <f t="shared" si="1174"/>
        <v>4797720</v>
      </c>
      <c r="AP1642" s="249">
        <f t="shared" si="1174"/>
        <v>3925319.9999999995</v>
      </c>
      <c r="AQ1642" s="249">
        <f t="shared" si="1174"/>
        <v>4797720</v>
      </c>
      <c r="AR1642" s="249">
        <f t="shared" si="1174"/>
        <v>3925320.0000000005</v>
      </c>
      <c r="AS1642" s="249">
        <f t="shared" si="1174"/>
        <v>4797720</v>
      </c>
      <c r="AT1642" s="249">
        <f t="shared" si="1174"/>
        <v>3925319.9999999995</v>
      </c>
      <c r="AU1642" s="249">
        <f t="shared" si="1174"/>
        <v>4797720</v>
      </c>
      <c r="AV1642" s="249">
        <f t="shared" si="1174"/>
        <v>3925319.9999999995</v>
      </c>
      <c r="AW1642" s="249">
        <f t="shared" si="1174"/>
        <v>4797720</v>
      </c>
      <c r="AX1642" s="249">
        <f t="shared" si="1174"/>
        <v>3925320</v>
      </c>
      <c r="AY1642" s="249">
        <f t="shared" si="1174"/>
        <v>5589940</v>
      </c>
      <c r="AZ1642" s="249">
        <f t="shared" si="1174"/>
        <v>4573476</v>
      </c>
      <c r="BA1642" s="249">
        <f t="shared" si="1174"/>
        <v>5589940.0000000009</v>
      </c>
      <c r="BB1642" s="249">
        <f t="shared" si="1174"/>
        <v>4573475.9999999991</v>
      </c>
      <c r="BC1642" s="249">
        <f t="shared" si="1174"/>
        <v>5589940</v>
      </c>
      <c r="BD1642" s="249">
        <f t="shared" si="1174"/>
        <v>4573476</v>
      </c>
      <c r="BE1642" s="249">
        <f t="shared" si="1174"/>
        <v>5589940</v>
      </c>
      <c r="BF1642" s="249">
        <f t="shared" si="1174"/>
        <v>4573476</v>
      </c>
      <c r="BG1642" s="249">
        <f t="shared" si="1174"/>
        <v>5589940.0000000009</v>
      </c>
      <c r="BH1642" s="249">
        <f t="shared" si="1174"/>
        <v>4573476</v>
      </c>
      <c r="BI1642" s="249">
        <f t="shared" si="1174"/>
        <v>5589940.0000000009</v>
      </c>
      <c r="BJ1642" s="249">
        <f t="shared" si="1174"/>
        <v>4573476</v>
      </c>
      <c r="BK1642" s="249">
        <f t="shared" si="1174"/>
        <v>4685725</v>
      </c>
      <c r="BL1642" s="249">
        <f t="shared" si="1174"/>
        <v>3833775.0000000009</v>
      </c>
      <c r="BM1642" s="249">
        <f t="shared" si="1174"/>
        <v>4685725</v>
      </c>
      <c r="BN1642" s="249">
        <f t="shared" si="1174"/>
        <v>3833775.0000000005</v>
      </c>
      <c r="BO1642" s="249">
        <f t="shared" si="1174"/>
        <v>4685725</v>
      </c>
      <c r="BP1642" s="249">
        <f t="shared" si="1174"/>
        <v>3833775.0000000005</v>
      </c>
      <c r="BQ1642" s="249">
        <f t="shared" si="1174"/>
        <v>4685725</v>
      </c>
      <c r="BR1642" s="249">
        <f t="shared" si="1174"/>
        <v>3833775.0000000005</v>
      </c>
      <c r="BS1642" s="249">
        <f t="shared" si="1174"/>
        <v>4685725</v>
      </c>
      <c r="BT1642" s="249">
        <f t="shared" si="1174"/>
        <v>3833775.0000000009</v>
      </c>
      <c r="BU1642" s="249">
        <f t="shared" si="1174"/>
        <v>4685725</v>
      </c>
      <c r="BV1642" s="249">
        <f t="shared" si="1174"/>
        <v>3833775.0000000005</v>
      </c>
      <c r="BW1642" s="839">
        <f t="shared" si="1135"/>
        <v>302714976</v>
      </c>
    </row>
    <row r="1643" spans="1:75" ht="16.5" thickBot="1" x14ac:dyDescent="0.3">
      <c r="A1643" s="926" t="s">
        <v>1139</v>
      </c>
      <c r="O1643" s="249">
        <f>IFERROR((O591+O601+O611)/6,0)*100</f>
        <v>0</v>
      </c>
      <c r="P1643" s="249">
        <f t="shared" ref="P1643:BV1643" si="1175">IFERROR((P591+P601+P611)/6,0)*100</f>
        <v>0</v>
      </c>
      <c r="Q1643" s="249">
        <f t="shared" si="1175"/>
        <v>0</v>
      </c>
      <c r="R1643" s="249">
        <f t="shared" si="1175"/>
        <v>0</v>
      </c>
      <c r="S1643" s="249">
        <f t="shared" si="1175"/>
        <v>0</v>
      </c>
      <c r="T1643" s="249">
        <f t="shared" si="1175"/>
        <v>0</v>
      </c>
      <c r="U1643" s="249">
        <f t="shared" si="1175"/>
        <v>0</v>
      </c>
      <c r="V1643" s="249">
        <f t="shared" si="1175"/>
        <v>0</v>
      </c>
      <c r="W1643" s="249">
        <f t="shared" si="1175"/>
        <v>0</v>
      </c>
      <c r="X1643" s="249">
        <f t="shared" si="1175"/>
        <v>0</v>
      </c>
      <c r="Y1643" s="249">
        <f t="shared" si="1175"/>
        <v>0</v>
      </c>
      <c r="Z1643" s="249">
        <f t="shared" si="1175"/>
        <v>0</v>
      </c>
      <c r="AA1643" s="249">
        <f t="shared" si="1175"/>
        <v>9548030</v>
      </c>
      <c r="AB1643" s="249">
        <f t="shared" si="1175"/>
        <v>7877159.9999999991</v>
      </c>
      <c r="AC1643" s="249">
        <f t="shared" si="1175"/>
        <v>9218500</v>
      </c>
      <c r="AD1643" s="249">
        <f t="shared" si="1175"/>
        <v>7741990.0000000009</v>
      </c>
      <c r="AE1643" s="249">
        <f t="shared" si="1175"/>
        <v>9460090</v>
      </c>
      <c r="AF1643" s="249">
        <f t="shared" si="1175"/>
        <v>8800530</v>
      </c>
      <c r="AG1643" s="249">
        <f t="shared" si="1175"/>
        <v>9799080</v>
      </c>
      <c r="AH1643" s="249">
        <f t="shared" si="1175"/>
        <v>7868870</v>
      </c>
      <c r="AI1643" s="249">
        <f t="shared" si="1175"/>
        <v>9442220</v>
      </c>
      <c r="AJ1643" s="249">
        <f t="shared" si="1175"/>
        <v>8186680</v>
      </c>
      <c r="AK1643" s="249">
        <f t="shared" si="1175"/>
        <v>9712980</v>
      </c>
      <c r="AL1643" s="249">
        <f t="shared" si="1175"/>
        <v>9174620</v>
      </c>
      <c r="AM1643" s="249">
        <f t="shared" si="1175"/>
        <v>12440255</v>
      </c>
      <c r="AN1643" s="249">
        <f t="shared" si="1175"/>
        <v>11061110.000000002</v>
      </c>
      <c r="AO1643" s="249">
        <f t="shared" si="1175"/>
        <v>11920670.000000002</v>
      </c>
      <c r="AP1643" s="249">
        <f t="shared" si="1175"/>
        <v>10847975</v>
      </c>
      <c r="AQ1643" s="249">
        <f t="shared" si="1175"/>
        <v>12301580</v>
      </c>
      <c r="AR1643" s="249">
        <f t="shared" si="1175"/>
        <v>12516995.000000002</v>
      </c>
      <c r="AS1643" s="249">
        <f t="shared" si="1175"/>
        <v>12836090</v>
      </c>
      <c r="AT1643" s="249">
        <f t="shared" si="1175"/>
        <v>11048030</v>
      </c>
      <c r="AU1643" s="249">
        <f t="shared" si="1175"/>
        <v>12273425</v>
      </c>
      <c r="AV1643" s="249">
        <f t="shared" si="1175"/>
        <v>11549180</v>
      </c>
      <c r="AW1643" s="249">
        <f t="shared" si="1175"/>
        <v>12700355</v>
      </c>
      <c r="AX1643" s="249">
        <f t="shared" si="1175"/>
        <v>13106870.000000002</v>
      </c>
      <c r="AY1643" s="249">
        <f t="shared" si="1175"/>
        <v>12327214</v>
      </c>
      <c r="AZ1643" s="249">
        <f t="shared" si="1175"/>
        <v>10840060.000000002</v>
      </c>
      <c r="BA1643" s="249">
        <f t="shared" si="1175"/>
        <v>11554618</v>
      </c>
      <c r="BB1643" s="249">
        <f t="shared" si="1175"/>
        <v>10523127.999999998</v>
      </c>
      <c r="BC1643" s="249">
        <f t="shared" si="1175"/>
        <v>12121008</v>
      </c>
      <c r="BD1643" s="249">
        <f t="shared" si="1175"/>
        <v>13004992</v>
      </c>
      <c r="BE1643" s="249">
        <f t="shared" si="1175"/>
        <v>12915802</v>
      </c>
      <c r="BF1643" s="249">
        <f t="shared" si="1175"/>
        <v>10820634.000000002</v>
      </c>
      <c r="BG1643" s="249">
        <f t="shared" si="1175"/>
        <v>12079142</v>
      </c>
      <c r="BH1643" s="249">
        <f t="shared" si="1175"/>
        <v>11565796</v>
      </c>
      <c r="BI1643" s="249">
        <f t="shared" si="1175"/>
        <v>12713996</v>
      </c>
      <c r="BJ1643" s="249">
        <f t="shared" si="1175"/>
        <v>13882088</v>
      </c>
      <c r="BK1643" s="249">
        <f t="shared" si="1175"/>
        <v>13734935</v>
      </c>
      <c r="BL1643" s="249">
        <f t="shared" si="1175"/>
        <v>12052625</v>
      </c>
      <c r="BM1643" s="249">
        <f t="shared" si="1175"/>
        <v>13006035</v>
      </c>
      <c r="BN1643" s="249">
        <f t="shared" si="1175"/>
        <v>11753625</v>
      </c>
      <c r="BO1643" s="249">
        <f t="shared" si="1175"/>
        <v>13540394.999999998</v>
      </c>
      <c r="BP1643" s="249">
        <f t="shared" si="1175"/>
        <v>14095005.000000002</v>
      </c>
      <c r="BQ1643" s="249">
        <f t="shared" si="1175"/>
        <v>14290194.999999998</v>
      </c>
      <c r="BR1643" s="249">
        <f t="shared" si="1175"/>
        <v>12034265</v>
      </c>
      <c r="BS1643" s="249">
        <f t="shared" si="1175"/>
        <v>13500894.999999998</v>
      </c>
      <c r="BT1643" s="249">
        <f t="shared" si="1175"/>
        <v>12737285</v>
      </c>
      <c r="BU1643" s="249">
        <f t="shared" si="1175"/>
        <v>14099794.999999998</v>
      </c>
      <c r="BV1643" s="249">
        <f t="shared" si="1175"/>
        <v>14922485</v>
      </c>
      <c r="BW1643" s="839">
        <f t="shared" si="1135"/>
        <v>555549303</v>
      </c>
    </row>
    <row r="1644" spans="1:75" ht="16.5" thickBot="1" x14ac:dyDescent="0.3">
      <c r="A1644" s="928" t="s">
        <v>2</v>
      </c>
      <c r="O1644" s="249">
        <f>IFERROR((O591/(O591+O601+O611))*O1643,50%*O1643)</f>
        <v>0</v>
      </c>
      <c r="P1644" s="249">
        <f t="shared" ref="P1644:BV1644" si="1176">IFERROR((P591/(P591+P601+P611))*P1643,50%*P1643)</f>
        <v>0</v>
      </c>
      <c r="Q1644" s="249">
        <f t="shared" si="1176"/>
        <v>0</v>
      </c>
      <c r="R1644" s="249">
        <f t="shared" si="1176"/>
        <v>0</v>
      </c>
      <c r="S1644" s="249">
        <f t="shared" si="1176"/>
        <v>0</v>
      </c>
      <c r="T1644" s="249">
        <f t="shared" si="1176"/>
        <v>0</v>
      </c>
      <c r="U1644" s="249">
        <f t="shared" si="1176"/>
        <v>0</v>
      </c>
      <c r="V1644" s="249">
        <f t="shared" si="1176"/>
        <v>0</v>
      </c>
      <c r="W1644" s="249">
        <f t="shared" si="1176"/>
        <v>0</v>
      </c>
      <c r="X1644" s="249">
        <f t="shared" si="1176"/>
        <v>0</v>
      </c>
      <c r="Y1644" s="249">
        <f t="shared" si="1176"/>
        <v>0</v>
      </c>
      <c r="Z1644" s="249">
        <f t="shared" si="1176"/>
        <v>0</v>
      </c>
      <c r="AA1644" s="249">
        <f t="shared" si="1176"/>
        <v>5191620</v>
      </c>
      <c r="AB1644" s="249">
        <f t="shared" si="1176"/>
        <v>3675509.9999999995</v>
      </c>
      <c r="AC1644" s="249">
        <f t="shared" si="1176"/>
        <v>4862090</v>
      </c>
      <c r="AD1644" s="249">
        <f t="shared" si="1176"/>
        <v>3540340.0000000005</v>
      </c>
      <c r="AE1644" s="249">
        <f t="shared" si="1176"/>
        <v>5103679.9999999991</v>
      </c>
      <c r="AF1644" s="249">
        <f t="shared" si="1176"/>
        <v>4598879.9999999991</v>
      </c>
      <c r="AG1644" s="249">
        <f t="shared" si="1176"/>
        <v>5442670</v>
      </c>
      <c r="AH1644" s="249">
        <f t="shared" si="1176"/>
        <v>3667220</v>
      </c>
      <c r="AI1644" s="249">
        <f t="shared" si="1176"/>
        <v>5085810.0000000009</v>
      </c>
      <c r="AJ1644" s="249">
        <f t="shared" si="1176"/>
        <v>3985030</v>
      </c>
      <c r="AK1644" s="249">
        <f t="shared" si="1176"/>
        <v>5356570</v>
      </c>
      <c r="AL1644" s="249">
        <f t="shared" si="1176"/>
        <v>4972970</v>
      </c>
      <c r="AM1644" s="249">
        <f t="shared" si="1176"/>
        <v>5785475</v>
      </c>
      <c r="AN1644" s="249">
        <f t="shared" si="1176"/>
        <v>4057230</v>
      </c>
      <c r="AO1644" s="249">
        <f t="shared" si="1176"/>
        <v>5265890.0000000009</v>
      </c>
      <c r="AP1644" s="249">
        <f t="shared" si="1176"/>
        <v>3844095</v>
      </c>
      <c r="AQ1644" s="249">
        <f t="shared" si="1176"/>
        <v>5646799.9999999991</v>
      </c>
      <c r="AR1644" s="249">
        <f t="shared" si="1176"/>
        <v>5513115.0000000009</v>
      </c>
      <c r="AS1644" s="249">
        <f t="shared" si="1176"/>
        <v>6181310</v>
      </c>
      <c r="AT1644" s="249">
        <f t="shared" si="1176"/>
        <v>4044150</v>
      </c>
      <c r="AU1644" s="249">
        <f t="shared" si="1176"/>
        <v>5618645</v>
      </c>
      <c r="AV1644" s="249">
        <f t="shared" si="1176"/>
        <v>4545300</v>
      </c>
      <c r="AW1644" s="249">
        <f t="shared" si="1176"/>
        <v>6045574.9999999991</v>
      </c>
      <c r="AX1644" s="249">
        <f t="shared" si="1176"/>
        <v>6102990.0000000009</v>
      </c>
      <c r="AY1644" s="249">
        <f t="shared" si="1176"/>
        <v>6329454</v>
      </c>
      <c r="AZ1644" s="249">
        <f t="shared" si="1176"/>
        <v>4386636.0000000009</v>
      </c>
      <c r="BA1644" s="249">
        <f t="shared" si="1176"/>
        <v>5556858</v>
      </c>
      <c r="BB1644" s="249">
        <f t="shared" si="1176"/>
        <v>4069703.9999999995</v>
      </c>
      <c r="BC1644" s="249">
        <f t="shared" si="1176"/>
        <v>6123248</v>
      </c>
      <c r="BD1644" s="249">
        <f t="shared" si="1176"/>
        <v>6551567.9999999991</v>
      </c>
      <c r="BE1644" s="249">
        <f t="shared" si="1176"/>
        <v>6918042.0000000009</v>
      </c>
      <c r="BF1644" s="249">
        <f t="shared" si="1176"/>
        <v>4367210.0000000009</v>
      </c>
      <c r="BG1644" s="249">
        <f t="shared" si="1176"/>
        <v>6081382</v>
      </c>
      <c r="BH1644" s="249">
        <f t="shared" si="1176"/>
        <v>5112372</v>
      </c>
      <c r="BI1644" s="249">
        <f t="shared" si="1176"/>
        <v>6716236.0000000009</v>
      </c>
      <c r="BJ1644" s="249">
        <f t="shared" si="1176"/>
        <v>7428663.9999999991</v>
      </c>
      <c r="BK1644" s="249">
        <f t="shared" si="1176"/>
        <v>6425960</v>
      </c>
      <c r="BL1644" s="249">
        <f t="shared" si="1176"/>
        <v>4467700</v>
      </c>
      <c r="BM1644" s="249">
        <f t="shared" si="1176"/>
        <v>5697060</v>
      </c>
      <c r="BN1644" s="249">
        <f t="shared" si="1176"/>
        <v>4168700</v>
      </c>
      <c r="BO1644" s="249">
        <f t="shared" si="1176"/>
        <v>6231419.9999999991</v>
      </c>
      <c r="BP1644" s="249">
        <f t="shared" si="1176"/>
        <v>6510080.0000000009</v>
      </c>
      <c r="BQ1644" s="249">
        <f t="shared" si="1176"/>
        <v>6981220</v>
      </c>
      <c r="BR1644" s="249">
        <f t="shared" si="1176"/>
        <v>4449340</v>
      </c>
      <c r="BS1644" s="249">
        <f t="shared" si="1176"/>
        <v>6191920</v>
      </c>
      <c r="BT1644" s="249">
        <f t="shared" si="1176"/>
        <v>5152360</v>
      </c>
      <c r="BU1644" s="249">
        <f t="shared" si="1176"/>
        <v>6790820</v>
      </c>
      <c r="BV1644" s="249">
        <f t="shared" si="1176"/>
        <v>7337560</v>
      </c>
      <c r="BW1644" s="839">
        <f t="shared" si="1135"/>
        <v>258178479</v>
      </c>
    </row>
    <row r="1645" spans="1:75" ht="16.5" thickBot="1" x14ac:dyDescent="0.3">
      <c r="A1645" s="794" t="s">
        <v>3</v>
      </c>
      <c r="O1645" s="249">
        <f>IFERROR((O601/(O591+O601+O611))*O1643,50%*O1643)</f>
        <v>0</v>
      </c>
      <c r="P1645" s="249">
        <f t="shared" ref="P1645:BV1645" si="1177">IFERROR((P601/(P591+P601+P611))*P1643,50%*P1643)</f>
        <v>0</v>
      </c>
      <c r="Q1645" s="249">
        <f t="shared" si="1177"/>
        <v>0</v>
      </c>
      <c r="R1645" s="249">
        <f t="shared" si="1177"/>
        <v>0</v>
      </c>
      <c r="S1645" s="249">
        <f t="shared" si="1177"/>
        <v>0</v>
      </c>
      <c r="T1645" s="249">
        <f t="shared" si="1177"/>
        <v>0</v>
      </c>
      <c r="U1645" s="249">
        <f t="shared" si="1177"/>
        <v>0</v>
      </c>
      <c r="V1645" s="249">
        <f t="shared" si="1177"/>
        <v>0</v>
      </c>
      <c r="W1645" s="249">
        <f t="shared" si="1177"/>
        <v>0</v>
      </c>
      <c r="X1645" s="249">
        <f t="shared" si="1177"/>
        <v>0</v>
      </c>
      <c r="Y1645" s="249">
        <f t="shared" si="1177"/>
        <v>0</v>
      </c>
      <c r="Z1645" s="249">
        <f t="shared" si="1177"/>
        <v>0</v>
      </c>
      <c r="AA1645" s="249">
        <f t="shared" si="1177"/>
        <v>4356410</v>
      </c>
      <c r="AB1645" s="249">
        <f t="shared" si="1177"/>
        <v>4201649.9999999991</v>
      </c>
      <c r="AC1645" s="249">
        <f t="shared" si="1177"/>
        <v>4356410</v>
      </c>
      <c r="AD1645" s="249">
        <f t="shared" si="1177"/>
        <v>4201650.0000000009</v>
      </c>
      <c r="AE1645" s="249">
        <f t="shared" si="1177"/>
        <v>4356410</v>
      </c>
      <c r="AF1645" s="249">
        <f t="shared" si="1177"/>
        <v>4201650</v>
      </c>
      <c r="AG1645" s="249">
        <f t="shared" si="1177"/>
        <v>4356410</v>
      </c>
      <c r="AH1645" s="249">
        <f t="shared" si="1177"/>
        <v>4201650</v>
      </c>
      <c r="AI1645" s="249">
        <f t="shared" si="1177"/>
        <v>4356410.0000000009</v>
      </c>
      <c r="AJ1645" s="249">
        <f t="shared" si="1177"/>
        <v>4201650</v>
      </c>
      <c r="AK1645" s="249">
        <f t="shared" si="1177"/>
        <v>4356410</v>
      </c>
      <c r="AL1645" s="249">
        <f t="shared" si="1177"/>
        <v>4201650</v>
      </c>
      <c r="AM1645" s="249">
        <f t="shared" si="1177"/>
        <v>5340280.0000000009</v>
      </c>
      <c r="AN1645" s="249">
        <f t="shared" si="1177"/>
        <v>5032080.0000000009</v>
      </c>
      <c r="AO1645" s="249">
        <f t="shared" si="1177"/>
        <v>5340280.0000000009</v>
      </c>
      <c r="AP1645" s="249">
        <f t="shared" si="1177"/>
        <v>5032080.0000000009</v>
      </c>
      <c r="AQ1645" s="249">
        <f t="shared" si="1177"/>
        <v>5340280</v>
      </c>
      <c r="AR1645" s="249">
        <f t="shared" si="1177"/>
        <v>5032080.0000000009</v>
      </c>
      <c r="AS1645" s="249">
        <f t="shared" si="1177"/>
        <v>5340280.0000000009</v>
      </c>
      <c r="AT1645" s="249">
        <f t="shared" si="1177"/>
        <v>5032080</v>
      </c>
      <c r="AU1645" s="249">
        <f t="shared" si="1177"/>
        <v>5340280.0000000009</v>
      </c>
      <c r="AV1645" s="249">
        <f t="shared" si="1177"/>
        <v>5032080.0000000009</v>
      </c>
      <c r="AW1645" s="249">
        <f t="shared" si="1177"/>
        <v>5340280</v>
      </c>
      <c r="AX1645" s="249">
        <f t="shared" si="1177"/>
        <v>5032080.0000000009</v>
      </c>
      <c r="AY1645" s="249">
        <f t="shared" si="1177"/>
        <v>4643860</v>
      </c>
      <c r="AZ1645" s="249">
        <f t="shared" si="1177"/>
        <v>4422524</v>
      </c>
      <c r="BA1645" s="249">
        <f t="shared" si="1177"/>
        <v>4643860</v>
      </c>
      <c r="BB1645" s="249">
        <f t="shared" si="1177"/>
        <v>4422523.9999999991</v>
      </c>
      <c r="BC1645" s="249">
        <f t="shared" si="1177"/>
        <v>4643860</v>
      </c>
      <c r="BD1645" s="249">
        <f t="shared" si="1177"/>
        <v>4422524</v>
      </c>
      <c r="BE1645" s="249">
        <f t="shared" si="1177"/>
        <v>4643859.9999999991</v>
      </c>
      <c r="BF1645" s="249">
        <f t="shared" si="1177"/>
        <v>4422524.0000000009</v>
      </c>
      <c r="BG1645" s="249">
        <f t="shared" si="1177"/>
        <v>4643860</v>
      </c>
      <c r="BH1645" s="249">
        <f t="shared" si="1177"/>
        <v>4422524</v>
      </c>
      <c r="BI1645" s="249">
        <f t="shared" si="1177"/>
        <v>4643860</v>
      </c>
      <c r="BJ1645" s="249">
        <f t="shared" si="1177"/>
        <v>4422524</v>
      </c>
      <c r="BK1645" s="249">
        <f t="shared" si="1177"/>
        <v>5887375</v>
      </c>
      <c r="BL1645" s="249">
        <f t="shared" si="1177"/>
        <v>5452425</v>
      </c>
      <c r="BM1645" s="249">
        <f t="shared" si="1177"/>
        <v>5887375</v>
      </c>
      <c r="BN1645" s="249">
        <f t="shared" si="1177"/>
        <v>5452425</v>
      </c>
      <c r="BO1645" s="249">
        <f t="shared" si="1177"/>
        <v>5887375</v>
      </c>
      <c r="BP1645" s="249">
        <f t="shared" si="1177"/>
        <v>5452425</v>
      </c>
      <c r="BQ1645" s="249">
        <f t="shared" si="1177"/>
        <v>5887374.9999999991</v>
      </c>
      <c r="BR1645" s="249">
        <f t="shared" si="1177"/>
        <v>5452425</v>
      </c>
      <c r="BS1645" s="249">
        <f t="shared" si="1177"/>
        <v>5887374.9999999991</v>
      </c>
      <c r="BT1645" s="249">
        <f t="shared" si="1177"/>
        <v>5452425</v>
      </c>
      <c r="BU1645" s="249">
        <f t="shared" si="1177"/>
        <v>5887374.9999999991</v>
      </c>
      <c r="BV1645" s="249">
        <f t="shared" si="1177"/>
        <v>5452425</v>
      </c>
      <c r="BW1645" s="839">
        <f t="shared" si="1135"/>
        <v>236019624</v>
      </c>
    </row>
    <row r="1646" spans="1:75" ht="16.5" thickBot="1" x14ac:dyDescent="0.3">
      <c r="A1646" s="795" t="s">
        <v>1188</v>
      </c>
      <c r="O1646" s="249">
        <f>IFERROR((O611/(O591+O601+O611))*O1643,50%*O1643)</f>
        <v>0</v>
      </c>
      <c r="P1646" s="249">
        <f t="shared" ref="P1646:BV1646" si="1178">IFERROR((P611/(P591+P601+P611))*P1643,50%*P1643)</f>
        <v>0</v>
      </c>
      <c r="Q1646" s="249">
        <f t="shared" si="1178"/>
        <v>0</v>
      </c>
      <c r="R1646" s="249">
        <f t="shared" si="1178"/>
        <v>0</v>
      </c>
      <c r="S1646" s="249">
        <f t="shared" si="1178"/>
        <v>0</v>
      </c>
      <c r="T1646" s="249">
        <f t="shared" si="1178"/>
        <v>0</v>
      </c>
      <c r="U1646" s="249">
        <f t="shared" si="1178"/>
        <v>0</v>
      </c>
      <c r="V1646" s="249">
        <f t="shared" si="1178"/>
        <v>0</v>
      </c>
      <c r="W1646" s="249">
        <f t="shared" si="1178"/>
        <v>0</v>
      </c>
      <c r="X1646" s="249">
        <f t="shared" si="1178"/>
        <v>0</v>
      </c>
      <c r="Y1646" s="249">
        <f t="shared" si="1178"/>
        <v>0</v>
      </c>
      <c r="Z1646" s="249">
        <f t="shared" si="1178"/>
        <v>0</v>
      </c>
      <c r="AA1646" s="249">
        <f t="shared" si="1178"/>
        <v>0</v>
      </c>
      <c r="AB1646" s="249">
        <f t="shared" si="1178"/>
        <v>0</v>
      </c>
      <c r="AC1646" s="249">
        <f t="shared" si="1178"/>
        <v>0</v>
      </c>
      <c r="AD1646" s="249">
        <f t="shared" si="1178"/>
        <v>0</v>
      </c>
      <c r="AE1646" s="249">
        <f t="shared" si="1178"/>
        <v>0</v>
      </c>
      <c r="AF1646" s="249">
        <f t="shared" si="1178"/>
        <v>0</v>
      </c>
      <c r="AG1646" s="249">
        <f t="shared" si="1178"/>
        <v>0</v>
      </c>
      <c r="AH1646" s="249">
        <f t="shared" si="1178"/>
        <v>0</v>
      </c>
      <c r="AI1646" s="249">
        <f t="shared" si="1178"/>
        <v>0</v>
      </c>
      <c r="AJ1646" s="249">
        <f t="shared" si="1178"/>
        <v>0</v>
      </c>
      <c r="AK1646" s="249">
        <f t="shared" si="1178"/>
        <v>0</v>
      </c>
      <c r="AL1646" s="249">
        <f t="shared" si="1178"/>
        <v>0</v>
      </c>
      <c r="AM1646" s="249">
        <f t="shared" si="1178"/>
        <v>1314500</v>
      </c>
      <c r="AN1646" s="249">
        <f t="shared" si="1178"/>
        <v>1971800</v>
      </c>
      <c r="AO1646" s="249">
        <f t="shared" si="1178"/>
        <v>1314500</v>
      </c>
      <c r="AP1646" s="249">
        <f t="shared" si="1178"/>
        <v>1971800</v>
      </c>
      <c r="AQ1646" s="249">
        <f t="shared" si="1178"/>
        <v>1314499.9999999998</v>
      </c>
      <c r="AR1646" s="249">
        <f t="shared" si="1178"/>
        <v>1971800.0000000002</v>
      </c>
      <c r="AS1646" s="249">
        <f t="shared" si="1178"/>
        <v>1314500</v>
      </c>
      <c r="AT1646" s="249">
        <f t="shared" si="1178"/>
        <v>1971799.9999999998</v>
      </c>
      <c r="AU1646" s="249">
        <f t="shared" si="1178"/>
        <v>1314500</v>
      </c>
      <c r="AV1646" s="249">
        <f t="shared" si="1178"/>
        <v>1971799.9999999998</v>
      </c>
      <c r="AW1646" s="249">
        <f t="shared" si="1178"/>
        <v>1314500</v>
      </c>
      <c r="AX1646" s="249">
        <f t="shared" si="1178"/>
        <v>1971800</v>
      </c>
      <c r="AY1646" s="249">
        <f t="shared" si="1178"/>
        <v>1353900</v>
      </c>
      <c r="AZ1646" s="249">
        <f t="shared" si="1178"/>
        <v>2030900</v>
      </c>
      <c r="BA1646" s="249">
        <f t="shared" si="1178"/>
        <v>1353900</v>
      </c>
      <c r="BB1646" s="249">
        <f t="shared" si="1178"/>
        <v>2030899.9999999998</v>
      </c>
      <c r="BC1646" s="249">
        <f t="shared" si="1178"/>
        <v>1353900</v>
      </c>
      <c r="BD1646" s="249">
        <f t="shared" si="1178"/>
        <v>2030899.9999999998</v>
      </c>
      <c r="BE1646" s="249">
        <f t="shared" si="1178"/>
        <v>1353900</v>
      </c>
      <c r="BF1646" s="249">
        <f t="shared" si="1178"/>
        <v>2030900.0000000002</v>
      </c>
      <c r="BG1646" s="249">
        <f t="shared" si="1178"/>
        <v>1353900</v>
      </c>
      <c r="BH1646" s="249">
        <f t="shared" si="1178"/>
        <v>2030900.0000000002</v>
      </c>
      <c r="BI1646" s="249">
        <f t="shared" si="1178"/>
        <v>1353900</v>
      </c>
      <c r="BJ1646" s="249">
        <f t="shared" si="1178"/>
        <v>2030900.0000000002</v>
      </c>
      <c r="BK1646" s="249">
        <f t="shared" si="1178"/>
        <v>1421600</v>
      </c>
      <c r="BL1646" s="249">
        <f t="shared" si="1178"/>
        <v>2132500</v>
      </c>
      <c r="BM1646" s="249">
        <f t="shared" si="1178"/>
        <v>1421600</v>
      </c>
      <c r="BN1646" s="249">
        <f t="shared" si="1178"/>
        <v>2132500</v>
      </c>
      <c r="BO1646" s="249">
        <f t="shared" si="1178"/>
        <v>1421600</v>
      </c>
      <c r="BP1646" s="249">
        <f t="shared" si="1178"/>
        <v>2132500</v>
      </c>
      <c r="BQ1646" s="249">
        <f t="shared" si="1178"/>
        <v>1421599.9999999998</v>
      </c>
      <c r="BR1646" s="249">
        <f t="shared" si="1178"/>
        <v>2132500</v>
      </c>
      <c r="BS1646" s="249">
        <f t="shared" si="1178"/>
        <v>1421600</v>
      </c>
      <c r="BT1646" s="249">
        <f t="shared" si="1178"/>
        <v>2132500</v>
      </c>
      <c r="BU1646" s="249">
        <f t="shared" si="1178"/>
        <v>1421600</v>
      </c>
      <c r="BV1646" s="249">
        <f t="shared" si="1178"/>
        <v>2132500</v>
      </c>
      <c r="BW1646" s="839">
        <f t="shared" si="1135"/>
        <v>61351200</v>
      </c>
    </row>
    <row r="1647" spans="1:75" ht="16.5" thickBot="1" x14ac:dyDescent="0.3">
      <c r="A1647" s="974"/>
      <c r="O1647" s="249"/>
      <c r="P1647" s="249"/>
      <c r="Q1647" s="249"/>
      <c r="R1647" s="249"/>
      <c r="S1647" s="249"/>
      <c r="T1647" s="249"/>
      <c r="U1647" s="249"/>
      <c r="V1647" s="249"/>
      <c r="W1647" s="249"/>
      <c r="X1647" s="249"/>
      <c r="Y1647" s="249"/>
      <c r="Z1647" s="249"/>
      <c r="AA1647" s="249"/>
      <c r="AB1647" s="249"/>
      <c r="AC1647" s="249"/>
      <c r="AD1647" s="249"/>
      <c r="AE1647" s="249"/>
      <c r="AF1647" s="249"/>
      <c r="AG1647" s="249"/>
      <c r="AH1647" s="249"/>
      <c r="AI1647" s="249"/>
      <c r="AJ1647" s="249"/>
      <c r="AK1647" s="249"/>
      <c r="AL1647" s="249"/>
      <c r="AM1647" s="249"/>
      <c r="AN1647" s="249"/>
      <c r="AO1647" s="249"/>
      <c r="AP1647" s="249"/>
      <c r="AQ1647" s="249"/>
      <c r="AR1647" s="249"/>
      <c r="AS1647" s="249"/>
      <c r="AT1647" s="249"/>
      <c r="AU1647" s="249"/>
      <c r="AV1647" s="249"/>
      <c r="AW1647" s="249"/>
      <c r="AX1647" s="249"/>
      <c r="AY1647" s="249"/>
      <c r="AZ1647" s="249"/>
      <c r="BA1647" s="249"/>
      <c r="BB1647" s="249"/>
      <c r="BC1647" s="249"/>
      <c r="BD1647" s="249"/>
      <c r="BE1647" s="249"/>
      <c r="BF1647" s="249"/>
      <c r="BG1647" s="249"/>
      <c r="BH1647" s="249"/>
      <c r="BI1647" s="249"/>
      <c r="BJ1647" s="249"/>
      <c r="BK1647" s="249"/>
      <c r="BL1647" s="249"/>
      <c r="BM1647" s="249"/>
      <c r="BN1647" s="249"/>
      <c r="BO1647" s="249"/>
      <c r="BP1647" s="249"/>
      <c r="BQ1647" s="249"/>
      <c r="BR1647" s="249"/>
      <c r="BS1647" s="249"/>
      <c r="BT1647" s="249"/>
      <c r="BU1647" s="249"/>
      <c r="BV1647" s="249"/>
      <c r="BW1647" s="839">
        <f t="shared" si="1135"/>
        <v>0</v>
      </c>
    </row>
    <row r="1648" spans="1:75" ht="16.5" thickBot="1" x14ac:dyDescent="0.3">
      <c r="A1648" s="974"/>
      <c r="O1648" s="249"/>
      <c r="P1648" s="249"/>
      <c r="Q1648" s="249"/>
      <c r="R1648" s="249"/>
      <c r="S1648" s="249"/>
      <c r="T1648" s="249"/>
      <c r="U1648" s="249"/>
      <c r="V1648" s="249"/>
      <c r="W1648" s="249"/>
      <c r="X1648" s="249"/>
      <c r="Y1648" s="249"/>
      <c r="Z1648" s="249"/>
      <c r="AA1648" s="249"/>
      <c r="AB1648" s="249"/>
      <c r="AC1648" s="249"/>
      <c r="AD1648" s="249"/>
      <c r="AE1648" s="249"/>
      <c r="AF1648" s="249"/>
      <c r="AG1648" s="249"/>
      <c r="AH1648" s="249"/>
      <c r="AI1648" s="249"/>
      <c r="AJ1648" s="249"/>
      <c r="AK1648" s="249"/>
      <c r="AL1648" s="249"/>
      <c r="AM1648" s="249"/>
      <c r="AN1648" s="249"/>
      <c r="AO1648" s="249"/>
      <c r="AP1648" s="249"/>
      <c r="AQ1648" s="249"/>
      <c r="AR1648" s="249"/>
      <c r="AS1648" s="249"/>
      <c r="AT1648" s="249"/>
      <c r="AU1648" s="249"/>
      <c r="AV1648" s="249"/>
      <c r="AW1648" s="249"/>
      <c r="AX1648" s="249"/>
      <c r="AY1648" s="249"/>
      <c r="AZ1648" s="249"/>
      <c r="BA1648" s="249"/>
      <c r="BB1648" s="249"/>
      <c r="BC1648" s="249"/>
      <c r="BD1648" s="249"/>
      <c r="BE1648" s="249"/>
      <c r="BF1648" s="249"/>
      <c r="BG1648" s="249"/>
      <c r="BH1648" s="249"/>
      <c r="BI1648" s="249"/>
      <c r="BJ1648" s="249"/>
      <c r="BK1648" s="249"/>
      <c r="BL1648" s="249"/>
      <c r="BM1648" s="249"/>
      <c r="BN1648" s="249"/>
      <c r="BO1648" s="249"/>
      <c r="BP1648" s="249"/>
      <c r="BQ1648" s="249"/>
      <c r="BR1648" s="249"/>
      <c r="BS1648" s="249"/>
      <c r="BT1648" s="249"/>
      <c r="BU1648" s="249"/>
      <c r="BV1648" s="249"/>
      <c r="BW1648" s="839">
        <f t="shared" si="1135"/>
        <v>0</v>
      </c>
    </row>
    <row r="1649" spans="1:75" ht="16.5" thickBot="1" x14ac:dyDescent="0.3">
      <c r="A1649" s="974"/>
      <c r="O1649" s="249"/>
      <c r="P1649" s="249"/>
      <c r="Q1649" s="249"/>
      <c r="R1649" s="249"/>
      <c r="S1649" s="249"/>
      <c r="T1649" s="249"/>
      <c r="U1649" s="249"/>
      <c r="V1649" s="249"/>
      <c r="W1649" s="249"/>
      <c r="X1649" s="249"/>
      <c r="Y1649" s="249"/>
      <c r="Z1649" s="249"/>
      <c r="AA1649" s="249"/>
      <c r="AB1649" s="249"/>
      <c r="AC1649" s="249"/>
      <c r="AD1649" s="249"/>
      <c r="AE1649" s="249"/>
      <c r="AF1649" s="249"/>
      <c r="AG1649" s="249"/>
      <c r="AH1649" s="249"/>
      <c r="AI1649" s="249"/>
      <c r="AJ1649" s="249"/>
      <c r="AK1649" s="249"/>
      <c r="AL1649" s="249"/>
      <c r="AM1649" s="249"/>
      <c r="AN1649" s="249"/>
      <c r="AO1649" s="249"/>
      <c r="AP1649" s="249"/>
      <c r="AQ1649" s="249"/>
      <c r="AR1649" s="249"/>
      <c r="AS1649" s="249"/>
      <c r="AT1649" s="249"/>
      <c r="AU1649" s="249"/>
      <c r="AV1649" s="249"/>
      <c r="AW1649" s="249"/>
      <c r="AX1649" s="249"/>
      <c r="AY1649" s="249"/>
      <c r="AZ1649" s="249"/>
      <c r="BA1649" s="249"/>
      <c r="BB1649" s="249"/>
      <c r="BC1649" s="249"/>
      <c r="BD1649" s="249"/>
      <c r="BE1649" s="249"/>
      <c r="BF1649" s="249"/>
      <c r="BG1649" s="249"/>
      <c r="BH1649" s="249"/>
      <c r="BI1649" s="249"/>
      <c r="BJ1649" s="249"/>
      <c r="BK1649" s="249"/>
      <c r="BL1649" s="249"/>
      <c r="BM1649" s="249"/>
      <c r="BN1649" s="249"/>
      <c r="BO1649" s="249"/>
      <c r="BP1649" s="249"/>
      <c r="BQ1649" s="249"/>
      <c r="BR1649" s="249"/>
      <c r="BS1649" s="249"/>
      <c r="BT1649" s="249"/>
      <c r="BU1649" s="249"/>
      <c r="BV1649" s="249"/>
      <c r="BW1649" s="839">
        <f t="shared" si="1135"/>
        <v>0</v>
      </c>
    </row>
    <row r="1650" spans="1:75" ht="16.5" thickBot="1" x14ac:dyDescent="0.3">
      <c r="O1650" s="249"/>
      <c r="P1650" s="249"/>
      <c r="Q1650" s="249"/>
      <c r="R1650" s="249"/>
      <c r="S1650" s="249"/>
      <c r="T1650" s="249"/>
      <c r="U1650" s="249"/>
      <c r="V1650" s="249"/>
      <c r="W1650" s="249"/>
      <c r="X1650" s="249"/>
      <c r="Y1650" s="249"/>
      <c r="Z1650" s="249"/>
      <c r="AA1650" s="249"/>
      <c r="AB1650" s="249"/>
      <c r="AC1650" s="249"/>
      <c r="AD1650" s="249"/>
      <c r="AE1650" s="249"/>
      <c r="AF1650" s="249"/>
      <c r="AG1650" s="249"/>
      <c r="AH1650" s="249"/>
      <c r="AI1650" s="249"/>
      <c r="AJ1650" s="249"/>
      <c r="AK1650" s="249"/>
      <c r="AL1650" s="249"/>
      <c r="AM1650" s="249"/>
      <c r="AN1650" s="249"/>
      <c r="AO1650" s="249"/>
      <c r="AP1650" s="249"/>
      <c r="AQ1650" s="249"/>
      <c r="AR1650" s="249"/>
      <c r="AS1650" s="249"/>
      <c r="AT1650" s="249"/>
      <c r="AU1650" s="249"/>
      <c r="AV1650" s="249"/>
      <c r="AW1650" s="249"/>
      <c r="AX1650" s="249"/>
      <c r="AY1650" s="249"/>
      <c r="AZ1650" s="249"/>
      <c r="BA1650" s="249"/>
      <c r="BB1650" s="249"/>
      <c r="BC1650" s="249"/>
      <c r="BD1650" s="249"/>
      <c r="BE1650" s="249"/>
      <c r="BF1650" s="249"/>
      <c r="BG1650" s="249"/>
      <c r="BH1650" s="249"/>
      <c r="BI1650" s="249"/>
      <c r="BJ1650" s="249"/>
      <c r="BK1650" s="249"/>
      <c r="BL1650" s="249"/>
      <c r="BM1650" s="249"/>
      <c r="BN1650" s="249"/>
      <c r="BO1650" s="249"/>
      <c r="BP1650" s="249"/>
      <c r="BQ1650" s="249"/>
      <c r="BR1650" s="249"/>
      <c r="BS1650" s="249"/>
      <c r="BT1650" s="249"/>
      <c r="BU1650" s="249"/>
      <c r="BV1650" s="249"/>
      <c r="BW1650" s="839">
        <f t="shared" si="1135"/>
        <v>0</v>
      </c>
    </row>
    <row r="1651" spans="1:75" ht="16.5" thickBot="1" x14ac:dyDescent="0.3">
      <c r="A1651" s="974" t="s">
        <v>1213</v>
      </c>
      <c r="O1651" s="249">
        <f t="shared" ref="O1651:AT1651" si="1179">(O220)*200</f>
        <v>0</v>
      </c>
      <c r="P1651" s="249">
        <f t="shared" si="1179"/>
        <v>0</v>
      </c>
      <c r="Q1651" s="249">
        <f t="shared" si="1179"/>
        <v>0</v>
      </c>
      <c r="R1651" s="249">
        <f t="shared" si="1179"/>
        <v>0</v>
      </c>
      <c r="S1651" s="249">
        <f t="shared" si="1179"/>
        <v>0</v>
      </c>
      <c r="T1651" s="249">
        <f t="shared" si="1179"/>
        <v>0</v>
      </c>
      <c r="U1651" s="249">
        <f t="shared" si="1179"/>
        <v>0</v>
      </c>
      <c r="V1651" s="249">
        <f t="shared" si="1179"/>
        <v>0</v>
      </c>
      <c r="W1651" s="249">
        <f t="shared" si="1179"/>
        <v>0</v>
      </c>
      <c r="X1651" s="249">
        <f t="shared" si="1179"/>
        <v>0</v>
      </c>
      <c r="Y1651" s="249">
        <f t="shared" si="1179"/>
        <v>0</v>
      </c>
      <c r="Z1651" s="249">
        <f t="shared" si="1179"/>
        <v>0</v>
      </c>
      <c r="AA1651" s="249">
        <f t="shared" si="1179"/>
        <v>0</v>
      </c>
      <c r="AB1651" s="249">
        <f t="shared" si="1179"/>
        <v>0</v>
      </c>
      <c r="AC1651" s="249">
        <f t="shared" si="1179"/>
        <v>0</v>
      </c>
      <c r="AD1651" s="249">
        <f t="shared" si="1179"/>
        <v>0</v>
      </c>
      <c r="AE1651" s="249">
        <f t="shared" si="1179"/>
        <v>0</v>
      </c>
      <c r="AF1651" s="249">
        <f t="shared" si="1179"/>
        <v>0</v>
      </c>
      <c r="AG1651" s="249">
        <f t="shared" si="1179"/>
        <v>0</v>
      </c>
      <c r="AH1651" s="249">
        <f t="shared" si="1179"/>
        <v>0</v>
      </c>
      <c r="AI1651" s="249">
        <f t="shared" si="1179"/>
        <v>0</v>
      </c>
      <c r="AJ1651" s="249">
        <f t="shared" si="1179"/>
        <v>0</v>
      </c>
      <c r="AK1651" s="249">
        <f t="shared" si="1179"/>
        <v>0</v>
      </c>
      <c r="AL1651" s="249">
        <f t="shared" si="1179"/>
        <v>0</v>
      </c>
      <c r="AM1651" s="249">
        <f t="shared" si="1179"/>
        <v>25656000</v>
      </c>
      <c r="AN1651" s="249">
        <f t="shared" si="1179"/>
        <v>35436000</v>
      </c>
      <c r="AO1651" s="249">
        <f t="shared" si="1179"/>
        <v>25656000</v>
      </c>
      <c r="AP1651" s="249">
        <f t="shared" si="1179"/>
        <v>35436000</v>
      </c>
      <c r="AQ1651" s="249">
        <f t="shared" si="1179"/>
        <v>25656000</v>
      </c>
      <c r="AR1651" s="249">
        <f t="shared" si="1179"/>
        <v>35436000</v>
      </c>
      <c r="AS1651" s="249">
        <f t="shared" si="1179"/>
        <v>25656000</v>
      </c>
      <c r="AT1651" s="249">
        <f t="shared" si="1179"/>
        <v>35436000</v>
      </c>
      <c r="AU1651" s="249">
        <f t="shared" ref="AU1651:BV1651" si="1180">(AU220)*200</f>
        <v>25656000</v>
      </c>
      <c r="AV1651" s="249">
        <f t="shared" si="1180"/>
        <v>35436000</v>
      </c>
      <c r="AW1651" s="249">
        <f t="shared" si="1180"/>
        <v>25656000</v>
      </c>
      <c r="AX1651" s="249">
        <f t="shared" si="1180"/>
        <v>35436000</v>
      </c>
      <c r="AY1651" s="249">
        <f t="shared" si="1180"/>
        <v>26196000</v>
      </c>
      <c r="AZ1651" s="249">
        <f t="shared" si="1180"/>
        <v>36174000</v>
      </c>
      <c r="BA1651" s="249">
        <f t="shared" si="1180"/>
        <v>26196000</v>
      </c>
      <c r="BB1651" s="249">
        <f t="shared" si="1180"/>
        <v>36174000</v>
      </c>
      <c r="BC1651" s="249">
        <f t="shared" si="1180"/>
        <v>26196000</v>
      </c>
      <c r="BD1651" s="249">
        <f t="shared" si="1180"/>
        <v>36174000</v>
      </c>
      <c r="BE1651" s="249">
        <f t="shared" si="1180"/>
        <v>26196000</v>
      </c>
      <c r="BF1651" s="249">
        <f t="shared" si="1180"/>
        <v>36174000</v>
      </c>
      <c r="BG1651" s="249">
        <f t="shared" si="1180"/>
        <v>26196000</v>
      </c>
      <c r="BH1651" s="249">
        <f t="shared" si="1180"/>
        <v>36174000</v>
      </c>
      <c r="BI1651" s="249">
        <f t="shared" si="1180"/>
        <v>26196000</v>
      </c>
      <c r="BJ1651" s="249">
        <f t="shared" si="1180"/>
        <v>36174000</v>
      </c>
      <c r="BK1651" s="249">
        <f t="shared" si="1180"/>
        <v>27210000</v>
      </c>
      <c r="BL1651" s="249">
        <f t="shared" si="1180"/>
        <v>37572000</v>
      </c>
      <c r="BM1651" s="249">
        <f t="shared" si="1180"/>
        <v>27210000</v>
      </c>
      <c r="BN1651" s="249">
        <f t="shared" si="1180"/>
        <v>37572000</v>
      </c>
      <c r="BO1651" s="249">
        <f t="shared" si="1180"/>
        <v>27210000</v>
      </c>
      <c r="BP1651" s="249">
        <f t="shared" si="1180"/>
        <v>37572000</v>
      </c>
      <c r="BQ1651" s="249">
        <f t="shared" si="1180"/>
        <v>27210000</v>
      </c>
      <c r="BR1651" s="249">
        <f t="shared" si="1180"/>
        <v>37572000</v>
      </c>
      <c r="BS1651" s="249">
        <f t="shared" si="1180"/>
        <v>27210000</v>
      </c>
      <c r="BT1651" s="249">
        <f t="shared" si="1180"/>
        <v>37572000</v>
      </c>
      <c r="BU1651" s="249">
        <f t="shared" si="1180"/>
        <v>27210000</v>
      </c>
      <c r="BV1651" s="249">
        <f t="shared" si="1180"/>
        <v>37572000</v>
      </c>
      <c r="BW1651" s="839">
        <f t="shared" si="1135"/>
        <v>1129464000</v>
      </c>
    </row>
    <row r="1652" spans="1:75" ht="16.5" thickBot="1" x14ac:dyDescent="0.3">
      <c r="BW1652" s="839">
        <f t="shared" si="1135"/>
        <v>0</v>
      </c>
    </row>
    <row r="1653" spans="1:75" ht="16.5" thickBot="1" x14ac:dyDescent="0.3">
      <c r="A1653" s="974" t="s">
        <v>1215</v>
      </c>
      <c r="O1653" s="249">
        <f t="shared" ref="O1653:AT1653" si="1181">(O220/30)*1500</f>
        <v>0</v>
      </c>
      <c r="P1653" s="249">
        <f t="shared" si="1181"/>
        <v>0</v>
      </c>
      <c r="Q1653" s="249">
        <f t="shared" si="1181"/>
        <v>0</v>
      </c>
      <c r="R1653" s="249">
        <f t="shared" si="1181"/>
        <v>0</v>
      </c>
      <c r="S1653" s="249">
        <f t="shared" si="1181"/>
        <v>0</v>
      </c>
      <c r="T1653" s="249">
        <f t="shared" si="1181"/>
        <v>0</v>
      </c>
      <c r="U1653" s="249">
        <f t="shared" si="1181"/>
        <v>0</v>
      </c>
      <c r="V1653" s="249">
        <f t="shared" si="1181"/>
        <v>0</v>
      </c>
      <c r="W1653" s="249">
        <f t="shared" si="1181"/>
        <v>0</v>
      </c>
      <c r="X1653" s="249">
        <f t="shared" si="1181"/>
        <v>0</v>
      </c>
      <c r="Y1653" s="249">
        <f t="shared" si="1181"/>
        <v>0</v>
      </c>
      <c r="Z1653" s="249">
        <f t="shared" si="1181"/>
        <v>0</v>
      </c>
      <c r="AA1653" s="249">
        <f t="shared" si="1181"/>
        <v>0</v>
      </c>
      <c r="AB1653" s="249">
        <f t="shared" si="1181"/>
        <v>0</v>
      </c>
      <c r="AC1653" s="249">
        <f t="shared" si="1181"/>
        <v>0</v>
      </c>
      <c r="AD1653" s="249">
        <f t="shared" si="1181"/>
        <v>0</v>
      </c>
      <c r="AE1653" s="249">
        <f t="shared" si="1181"/>
        <v>0</v>
      </c>
      <c r="AF1653" s="249">
        <f t="shared" si="1181"/>
        <v>0</v>
      </c>
      <c r="AG1653" s="249">
        <f t="shared" si="1181"/>
        <v>0</v>
      </c>
      <c r="AH1653" s="249">
        <f t="shared" si="1181"/>
        <v>0</v>
      </c>
      <c r="AI1653" s="249">
        <f t="shared" si="1181"/>
        <v>0</v>
      </c>
      <c r="AJ1653" s="249">
        <f t="shared" si="1181"/>
        <v>0</v>
      </c>
      <c r="AK1653" s="249">
        <f t="shared" si="1181"/>
        <v>0</v>
      </c>
      <c r="AL1653" s="249">
        <f t="shared" si="1181"/>
        <v>0</v>
      </c>
      <c r="AM1653" s="249">
        <f t="shared" si="1181"/>
        <v>6414000</v>
      </c>
      <c r="AN1653" s="249">
        <f t="shared" si="1181"/>
        <v>8859000</v>
      </c>
      <c r="AO1653" s="249">
        <f t="shared" si="1181"/>
        <v>6414000</v>
      </c>
      <c r="AP1653" s="249">
        <f t="shared" si="1181"/>
        <v>8859000</v>
      </c>
      <c r="AQ1653" s="249">
        <f t="shared" si="1181"/>
        <v>6414000</v>
      </c>
      <c r="AR1653" s="249">
        <f t="shared" si="1181"/>
        <v>8859000</v>
      </c>
      <c r="AS1653" s="249">
        <f t="shared" si="1181"/>
        <v>6414000</v>
      </c>
      <c r="AT1653" s="249">
        <f t="shared" si="1181"/>
        <v>8859000</v>
      </c>
      <c r="AU1653" s="249">
        <f t="shared" ref="AU1653:BV1653" si="1182">(AU220/30)*1500</f>
        <v>6414000</v>
      </c>
      <c r="AV1653" s="249">
        <f t="shared" si="1182"/>
        <v>8859000</v>
      </c>
      <c r="AW1653" s="249">
        <f t="shared" si="1182"/>
        <v>6414000</v>
      </c>
      <c r="AX1653" s="249">
        <f t="shared" si="1182"/>
        <v>8859000</v>
      </c>
      <c r="AY1653" s="249">
        <f t="shared" si="1182"/>
        <v>6549000</v>
      </c>
      <c r="AZ1653" s="249">
        <f t="shared" si="1182"/>
        <v>9043500</v>
      </c>
      <c r="BA1653" s="249">
        <f t="shared" si="1182"/>
        <v>6549000</v>
      </c>
      <c r="BB1653" s="249">
        <f t="shared" si="1182"/>
        <v>9043500</v>
      </c>
      <c r="BC1653" s="249">
        <f t="shared" si="1182"/>
        <v>6549000</v>
      </c>
      <c r="BD1653" s="249">
        <f t="shared" si="1182"/>
        <v>9043500</v>
      </c>
      <c r="BE1653" s="249">
        <f t="shared" si="1182"/>
        <v>6549000</v>
      </c>
      <c r="BF1653" s="249">
        <f t="shared" si="1182"/>
        <v>9043500</v>
      </c>
      <c r="BG1653" s="249">
        <f t="shared" si="1182"/>
        <v>6549000</v>
      </c>
      <c r="BH1653" s="249">
        <f t="shared" si="1182"/>
        <v>9043500</v>
      </c>
      <c r="BI1653" s="249">
        <f t="shared" si="1182"/>
        <v>6549000</v>
      </c>
      <c r="BJ1653" s="249">
        <f t="shared" si="1182"/>
        <v>9043500</v>
      </c>
      <c r="BK1653" s="249">
        <f t="shared" si="1182"/>
        <v>6802500</v>
      </c>
      <c r="BL1653" s="249">
        <f t="shared" si="1182"/>
        <v>9393000</v>
      </c>
      <c r="BM1653" s="249">
        <f t="shared" si="1182"/>
        <v>6802500</v>
      </c>
      <c r="BN1653" s="249">
        <f t="shared" si="1182"/>
        <v>9393000</v>
      </c>
      <c r="BO1653" s="249">
        <f t="shared" si="1182"/>
        <v>6802500</v>
      </c>
      <c r="BP1653" s="249">
        <f t="shared" si="1182"/>
        <v>9393000</v>
      </c>
      <c r="BQ1653" s="249">
        <f t="shared" si="1182"/>
        <v>6802500</v>
      </c>
      <c r="BR1653" s="249">
        <f t="shared" si="1182"/>
        <v>9393000</v>
      </c>
      <c r="BS1653" s="249">
        <f t="shared" si="1182"/>
        <v>6802500</v>
      </c>
      <c r="BT1653" s="249">
        <f t="shared" si="1182"/>
        <v>9393000</v>
      </c>
      <c r="BU1653" s="249">
        <f t="shared" si="1182"/>
        <v>6802500</v>
      </c>
      <c r="BV1653" s="249">
        <f t="shared" si="1182"/>
        <v>9393000</v>
      </c>
      <c r="BW1653" s="839">
        <f t="shared" si="1135"/>
        <v>282366000</v>
      </c>
    </row>
    <row r="1654" spans="1:75" ht="16.5" thickBot="1" x14ac:dyDescent="0.3">
      <c r="A1654" s="974"/>
      <c r="O1654" s="249"/>
      <c r="P1654" s="249"/>
      <c r="Q1654" s="249"/>
      <c r="R1654" s="249"/>
      <c r="S1654" s="249"/>
      <c r="T1654" s="249"/>
      <c r="U1654" s="249"/>
      <c r="V1654" s="249"/>
      <c r="W1654" s="249"/>
      <c r="X1654" s="249"/>
      <c r="Y1654" s="249"/>
      <c r="Z1654" s="249"/>
      <c r="AA1654" s="249"/>
      <c r="AB1654" s="249"/>
      <c r="AC1654" s="249"/>
      <c r="AD1654" s="249"/>
      <c r="AE1654" s="249"/>
      <c r="AF1654" s="249"/>
      <c r="AG1654" s="249"/>
      <c r="AH1654" s="249"/>
      <c r="AI1654" s="249"/>
      <c r="AJ1654" s="249"/>
      <c r="AK1654" s="249"/>
      <c r="AL1654" s="249"/>
      <c r="AM1654" s="249"/>
      <c r="AN1654" s="249"/>
      <c r="AO1654" s="249"/>
      <c r="AP1654" s="249"/>
      <c r="AQ1654" s="249"/>
      <c r="AR1654" s="249"/>
      <c r="AS1654" s="249"/>
      <c r="AT1654" s="249"/>
      <c r="AU1654" s="249"/>
      <c r="AV1654" s="249"/>
      <c r="AW1654" s="249"/>
      <c r="AX1654" s="249"/>
      <c r="AY1654" s="249"/>
      <c r="AZ1654" s="249"/>
      <c r="BA1654" s="249"/>
      <c r="BB1654" s="249"/>
      <c r="BC1654" s="249"/>
      <c r="BD1654" s="249"/>
      <c r="BE1654" s="249"/>
      <c r="BF1654" s="249"/>
      <c r="BG1654" s="249"/>
      <c r="BH1654" s="249"/>
      <c r="BI1654" s="249"/>
      <c r="BJ1654" s="249"/>
      <c r="BK1654" s="249"/>
      <c r="BL1654" s="249"/>
      <c r="BM1654" s="249"/>
      <c r="BN1654" s="249"/>
      <c r="BO1654" s="249"/>
      <c r="BP1654" s="249"/>
      <c r="BQ1654" s="249"/>
      <c r="BR1654" s="249"/>
      <c r="BS1654" s="249"/>
      <c r="BT1654" s="249"/>
      <c r="BU1654" s="249"/>
      <c r="BV1654" s="249"/>
      <c r="BW1654" s="839"/>
    </row>
    <row r="1655" spans="1:75" ht="16.5" thickBot="1" x14ac:dyDescent="0.3">
      <c r="A1655" s="974" t="s">
        <v>290</v>
      </c>
      <c r="BW1655" s="839">
        <f t="shared" si="1135"/>
        <v>0</v>
      </c>
    </row>
    <row r="1656" spans="1:75" ht="16.5" thickBot="1" x14ac:dyDescent="0.3">
      <c r="A1656" s="987"/>
      <c r="O1656" s="249">
        <f t="shared" ref="O1656:Z1656" si="1183">O1632*(1/3)</f>
        <v>302187273.33333331</v>
      </c>
      <c r="P1656" s="249">
        <f t="shared" si="1183"/>
        <v>271968533.33333331</v>
      </c>
      <c r="Q1656" s="249">
        <f t="shared" si="1183"/>
        <v>244771680</v>
      </c>
      <c r="R1656" s="249">
        <f t="shared" si="1183"/>
        <v>220294486.66666666</v>
      </c>
      <c r="S1656" s="249">
        <f t="shared" si="1183"/>
        <v>241225140</v>
      </c>
      <c r="T1656" s="249">
        <f t="shared" si="1183"/>
        <v>307716400</v>
      </c>
      <c r="U1656" s="249">
        <f t="shared" si="1183"/>
        <v>290058053.33333331</v>
      </c>
      <c r="V1656" s="249">
        <f t="shared" si="1183"/>
        <v>261052146.66666666</v>
      </c>
      <c r="W1656" s="249">
        <f t="shared" si="1183"/>
        <v>234946906.66666666</v>
      </c>
      <c r="X1656" s="249">
        <f t="shared" si="1183"/>
        <v>236569253.33333331</v>
      </c>
      <c r="Y1656" s="249">
        <f t="shared" si="1183"/>
        <v>270791800</v>
      </c>
      <c r="Z1656" s="249">
        <f t="shared" si="1183"/>
        <v>401682800</v>
      </c>
      <c r="AA1656" s="249">
        <f t="shared" ref="AA1656:BV1656" si="1184">AA1632*25%</f>
        <v>271135890</v>
      </c>
      <c r="AB1656" s="249">
        <f t="shared" si="1184"/>
        <v>244022225</v>
      </c>
      <c r="AC1656" s="249">
        <f t="shared" si="1184"/>
        <v>219619955</v>
      </c>
      <c r="AD1656" s="249">
        <f t="shared" si="1184"/>
        <v>197657950</v>
      </c>
      <c r="AE1656" s="249">
        <f t="shared" si="1184"/>
        <v>226029890</v>
      </c>
      <c r="AF1656" s="249">
        <f t="shared" si="1184"/>
        <v>272424185</v>
      </c>
      <c r="AG1656" s="249">
        <f t="shared" si="1184"/>
        <v>264176665</v>
      </c>
      <c r="AH1656" s="249">
        <f t="shared" si="1184"/>
        <v>237758970</v>
      </c>
      <c r="AI1656" s="249">
        <f t="shared" si="1184"/>
        <v>213983035</v>
      </c>
      <c r="AJ1656" s="249">
        <f t="shared" si="1184"/>
        <v>216879775</v>
      </c>
      <c r="AK1656" s="249">
        <f t="shared" si="1184"/>
        <v>249126480</v>
      </c>
      <c r="AL1656" s="249">
        <f t="shared" si="1184"/>
        <v>345700630</v>
      </c>
      <c r="AM1656" s="249">
        <f t="shared" si="1184"/>
        <v>311130510</v>
      </c>
      <c r="AN1656" s="249">
        <f t="shared" si="1184"/>
        <v>280017440</v>
      </c>
      <c r="AO1656" s="249">
        <f t="shared" si="1184"/>
        <v>252015620</v>
      </c>
      <c r="AP1656" s="249">
        <f t="shared" si="1184"/>
        <v>226814020</v>
      </c>
      <c r="AQ1656" s="249">
        <f t="shared" si="1184"/>
        <v>240873070</v>
      </c>
      <c r="AR1656" s="249">
        <f t="shared" si="1184"/>
        <v>292626980</v>
      </c>
      <c r="AS1656" s="249">
        <f t="shared" si="1184"/>
        <v>280470495</v>
      </c>
      <c r="AT1656" s="249">
        <f t="shared" si="1184"/>
        <v>252423360</v>
      </c>
      <c r="AU1656" s="249">
        <f t="shared" si="1184"/>
        <v>228721905</v>
      </c>
      <c r="AV1656" s="249">
        <f t="shared" si="1184"/>
        <v>235265030</v>
      </c>
      <c r="AW1656" s="249">
        <f t="shared" si="1184"/>
        <v>264842710</v>
      </c>
      <c r="AX1656" s="249">
        <f t="shared" si="1184"/>
        <v>367872775</v>
      </c>
      <c r="AY1656" s="249">
        <f t="shared" si="1184"/>
        <v>331085450</v>
      </c>
      <c r="AZ1656" s="249">
        <f t="shared" si="1184"/>
        <v>297976905</v>
      </c>
      <c r="BA1656" s="249">
        <f t="shared" si="1184"/>
        <v>268179205</v>
      </c>
      <c r="BB1656" s="249">
        <f t="shared" si="1184"/>
        <v>241361275</v>
      </c>
      <c r="BC1656" s="249">
        <f t="shared" si="1184"/>
        <v>243262320</v>
      </c>
      <c r="BD1656" s="249">
        <f t="shared" si="1184"/>
        <v>295711915</v>
      </c>
      <c r="BE1656" s="249">
        <f t="shared" si="1184"/>
        <v>283517620</v>
      </c>
      <c r="BF1656" s="249">
        <f t="shared" si="1184"/>
        <v>255165820</v>
      </c>
      <c r="BG1656" s="249">
        <f t="shared" si="1184"/>
        <v>230988985</v>
      </c>
      <c r="BH1656" s="249">
        <f t="shared" si="1184"/>
        <v>237660170</v>
      </c>
      <c r="BI1656" s="249">
        <f t="shared" si="1184"/>
        <v>267576525</v>
      </c>
      <c r="BJ1656" s="249">
        <f t="shared" si="1184"/>
        <v>372146920</v>
      </c>
      <c r="BK1656" s="249">
        <f t="shared" si="1184"/>
        <v>334932190</v>
      </c>
      <c r="BL1656" s="249">
        <f t="shared" si="1184"/>
        <v>301438895</v>
      </c>
      <c r="BM1656" s="249">
        <f t="shared" si="1184"/>
        <v>271294920</v>
      </c>
      <c r="BN1656" s="249">
        <f t="shared" si="1184"/>
        <v>244165390</v>
      </c>
      <c r="BO1656" s="249">
        <f t="shared" si="1184"/>
        <v>251998330</v>
      </c>
      <c r="BP1656" s="249">
        <f t="shared" si="1184"/>
        <v>306169325</v>
      </c>
      <c r="BQ1656" s="249">
        <f t="shared" si="1184"/>
        <v>293685375</v>
      </c>
      <c r="BR1656" s="249">
        <f t="shared" si="1184"/>
        <v>264316790</v>
      </c>
      <c r="BS1656" s="249">
        <f t="shared" si="1184"/>
        <v>239362190</v>
      </c>
      <c r="BT1656" s="249">
        <f t="shared" si="1184"/>
        <v>246111750</v>
      </c>
      <c r="BU1656" s="249">
        <f t="shared" si="1184"/>
        <v>277175040</v>
      </c>
      <c r="BV1656" s="249">
        <f t="shared" si="1184"/>
        <v>385173035</v>
      </c>
      <c r="BW1656" s="839">
        <f t="shared" si="1135"/>
        <v>16215310378.333334</v>
      </c>
    </row>
    <row r="1657" spans="1:75" ht="16.5" thickBot="1" x14ac:dyDescent="0.3">
      <c r="A1657" s="988"/>
      <c r="O1657" s="249">
        <f t="shared" ref="O1657:AT1657" si="1185">IFERROR(O527/(O527+O537),50%)*O1656</f>
        <v>151093636.66666666</v>
      </c>
      <c r="P1657" s="249">
        <f t="shared" si="1185"/>
        <v>0</v>
      </c>
      <c r="Q1657" s="249">
        <f t="shared" si="1185"/>
        <v>0</v>
      </c>
      <c r="R1657" s="249">
        <f t="shared" si="1185"/>
        <v>94574997.724723279</v>
      </c>
      <c r="S1657" s="249">
        <f t="shared" si="1185"/>
        <v>94812655.754000708</v>
      </c>
      <c r="T1657" s="249">
        <f t="shared" si="1185"/>
        <v>73626216.428594455</v>
      </c>
      <c r="U1657" s="249">
        <f t="shared" si="1185"/>
        <v>131016168.85244</v>
      </c>
      <c r="V1657" s="249">
        <f t="shared" si="1185"/>
        <v>225785360.99700537</v>
      </c>
      <c r="W1657" s="249">
        <f t="shared" si="1185"/>
        <v>83372016.231425926</v>
      </c>
      <c r="X1657" s="249">
        <f t="shared" si="1185"/>
        <v>87823887.933038861</v>
      </c>
      <c r="Y1657" s="249">
        <f t="shared" si="1185"/>
        <v>92135305.756772518</v>
      </c>
      <c r="Z1657" s="249">
        <f t="shared" si="1185"/>
        <v>123876848.59228744</v>
      </c>
      <c r="AA1657" s="249">
        <f t="shared" si="1185"/>
        <v>271135890</v>
      </c>
      <c r="AB1657" s="249">
        <f t="shared" si="1185"/>
        <v>220929391.10825711</v>
      </c>
      <c r="AC1657" s="249">
        <f t="shared" si="1185"/>
        <v>111874776.95002037</v>
      </c>
      <c r="AD1657" s="249">
        <f t="shared" si="1185"/>
        <v>102982569.76944758</v>
      </c>
      <c r="AE1657" s="249">
        <f t="shared" si="1185"/>
        <v>106042615.04918179</v>
      </c>
      <c r="AF1657" s="249">
        <f t="shared" si="1185"/>
        <v>80992491.577179357</v>
      </c>
      <c r="AG1657" s="249">
        <f t="shared" si="1185"/>
        <v>141796585.88626677</v>
      </c>
      <c r="AH1657" s="249">
        <f t="shared" si="1185"/>
        <v>234859573.2427012</v>
      </c>
      <c r="AI1657" s="249">
        <f t="shared" si="1185"/>
        <v>91299931.403865725</v>
      </c>
      <c r="AJ1657" s="249">
        <f t="shared" si="1185"/>
        <v>96649323.761200681</v>
      </c>
      <c r="AK1657" s="249">
        <f t="shared" si="1185"/>
        <v>102642866.2149476</v>
      </c>
      <c r="AL1657" s="249">
        <f t="shared" si="1185"/>
        <v>130680921.09439784</v>
      </c>
      <c r="AM1657" s="249">
        <f t="shared" si="1185"/>
        <v>208120110.42828956</v>
      </c>
      <c r="AN1657" s="249">
        <f t="shared" si="1185"/>
        <v>150715635.86035708</v>
      </c>
      <c r="AO1657" s="249">
        <f t="shared" si="1185"/>
        <v>117731147.49718478</v>
      </c>
      <c r="AP1657" s="249">
        <f t="shared" si="1185"/>
        <v>109046737.18901123</v>
      </c>
      <c r="AQ1657" s="249">
        <f t="shared" si="1185"/>
        <v>102595709.39541321</v>
      </c>
      <c r="AR1657" s="249">
        <f t="shared" si="1185"/>
        <v>76791909.836266518</v>
      </c>
      <c r="AS1657" s="249">
        <f t="shared" si="1185"/>
        <v>138987174.00997779</v>
      </c>
      <c r="AT1657" s="249">
        <f t="shared" si="1185"/>
        <v>252423360</v>
      </c>
      <c r="AU1657" s="249">
        <f t="shared" ref="AU1657:BV1657" si="1186">IFERROR(AU527/(AU527+AU537),50%)*AU1656</f>
        <v>88211072.469889</v>
      </c>
      <c r="AV1657" s="249">
        <f t="shared" si="1186"/>
        <v>95043088.512290701</v>
      </c>
      <c r="AW1657" s="249">
        <f t="shared" si="1186"/>
        <v>98317523.205628142</v>
      </c>
      <c r="AX1657" s="249">
        <f t="shared" si="1186"/>
        <v>124322408.19822629</v>
      </c>
      <c r="AY1657" s="249">
        <f t="shared" si="1186"/>
        <v>165542725</v>
      </c>
      <c r="AZ1657" s="249">
        <f t="shared" si="1186"/>
        <v>0</v>
      </c>
      <c r="BA1657" s="249">
        <f t="shared" si="1186"/>
        <v>0</v>
      </c>
      <c r="BB1657" s="249">
        <f t="shared" si="1186"/>
        <v>49756547.474137716</v>
      </c>
      <c r="BC1657" s="249">
        <f t="shared" si="1186"/>
        <v>63169793.159531839</v>
      </c>
      <c r="BD1657" s="249">
        <f t="shared" si="1186"/>
        <v>41859905.096714057</v>
      </c>
      <c r="BE1657" s="249">
        <f t="shared" si="1186"/>
        <v>86783794.683249712</v>
      </c>
      <c r="BF1657" s="249">
        <f t="shared" si="1186"/>
        <v>216818524.32343268</v>
      </c>
      <c r="BG1657" s="249">
        <f t="shared" si="1186"/>
        <v>51826025.772336289</v>
      </c>
      <c r="BH1657" s="249">
        <f t="shared" si="1186"/>
        <v>56281060.774939999</v>
      </c>
      <c r="BI1657" s="249">
        <f t="shared" si="1186"/>
        <v>57121461.88308011</v>
      </c>
      <c r="BJ1657" s="249">
        <f t="shared" si="1186"/>
        <v>72119638.882050157</v>
      </c>
      <c r="BK1657" s="249">
        <f t="shared" si="1186"/>
        <v>334932190</v>
      </c>
      <c r="BL1657" s="249">
        <f t="shared" si="1186"/>
        <v>147217984.1437113</v>
      </c>
      <c r="BM1657" s="249">
        <f t="shared" si="1186"/>
        <v>106261469.74806596</v>
      </c>
      <c r="BN1657" s="249">
        <f t="shared" si="1186"/>
        <v>94883808.175145149</v>
      </c>
      <c r="BO1657" s="249">
        <f t="shared" si="1186"/>
        <v>91749038.933613315</v>
      </c>
      <c r="BP1657" s="249">
        <f t="shared" si="1186"/>
        <v>65295197.210866973</v>
      </c>
      <c r="BQ1657" s="249">
        <f t="shared" si="1186"/>
        <v>120443019.72891055</v>
      </c>
      <c r="BR1657" s="249">
        <f t="shared" si="1186"/>
        <v>206862734.04122061</v>
      </c>
      <c r="BS1657" s="249">
        <f t="shared" si="1186"/>
        <v>76853127.201578647</v>
      </c>
      <c r="BT1657" s="249">
        <f t="shared" si="1186"/>
        <v>82451057.216890201</v>
      </c>
      <c r="BU1657" s="249">
        <f t="shared" si="1186"/>
        <v>84933949.162800387</v>
      </c>
      <c r="BV1657" s="249">
        <f t="shared" si="1186"/>
        <v>108547239.2536886</v>
      </c>
      <c r="BW1657" s="839">
        <f t="shared" si="1135"/>
        <v>6794020199.4629202</v>
      </c>
    </row>
    <row r="1658" spans="1:75" ht="16.5" thickBot="1" x14ac:dyDescent="0.3">
      <c r="A1658" s="988"/>
      <c r="O1658" s="249">
        <f t="shared" ref="O1658:AT1658" si="1187">IFERROR(O537/(O527+O537),50%)*O1656</f>
        <v>151093636.66666666</v>
      </c>
      <c r="P1658" s="249">
        <f t="shared" si="1187"/>
        <v>271968533.33333331</v>
      </c>
      <c r="Q1658" s="249">
        <f t="shared" si="1187"/>
        <v>244771680</v>
      </c>
      <c r="R1658" s="249">
        <f t="shared" si="1187"/>
        <v>125719488.94194338</v>
      </c>
      <c r="S1658" s="249">
        <f t="shared" si="1187"/>
        <v>146412484.24599928</v>
      </c>
      <c r="T1658" s="249">
        <f t="shared" si="1187"/>
        <v>234090183.57140553</v>
      </c>
      <c r="U1658" s="249">
        <f t="shared" si="1187"/>
        <v>159041884.48089328</v>
      </c>
      <c r="V1658" s="249">
        <f t="shared" si="1187"/>
        <v>35266785.669661298</v>
      </c>
      <c r="W1658" s="249">
        <f t="shared" si="1187"/>
        <v>151574890.43524072</v>
      </c>
      <c r="X1658" s="249">
        <f t="shared" si="1187"/>
        <v>148745365.40029448</v>
      </c>
      <c r="Y1658" s="249">
        <f t="shared" si="1187"/>
        <v>178656494.24322751</v>
      </c>
      <c r="Z1658" s="249">
        <f t="shared" si="1187"/>
        <v>277805951.40771258</v>
      </c>
      <c r="AA1658" s="249">
        <f t="shared" si="1187"/>
        <v>0</v>
      </c>
      <c r="AB1658" s="249">
        <f t="shared" si="1187"/>
        <v>23092833.891742866</v>
      </c>
      <c r="AC1658" s="249">
        <f t="shared" si="1187"/>
        <v>107745178.04997964</v>
      </c>
      <c r="AD1658" s="249">
        <f t="shared" si="1187"/>
        <v>94675380.23055242</v>
      </c>
      <c r="AE1658" s="249">
        <f t="shared" si="1187"/>
        <v>119987274.95081818</v>
      </c>
      <c r="AF1658" s="249">
        <f t="shared" si="1187"/>
        <v>191431693.42282066</v>
      </c>
      <c r="AG1658" s="249">
        <f t="shared" si="1187"/>
        <v>122380079.1137332</v>
      </c>
      <c r="AH1658" s="249">
        <f t="shared" si="1187"/>
        <v>2899396.7572987978</v>
      </c>
      <c r="AI1658" s="249">
        <f t="shared" si="1187"/>
        <v>122683103.59613429</v>
      </c>
      <c r="AJ1658" s="249">
        <f t="shared" si="1187"/>
        <v>120230451.23879935</v>
      </c>
      <c r="AK1658" s="249">
        <f t="shared" si="1187"/>
        <v>146483613.78505242</v>
      </c>
      <c r="AL1658" s="249">
        <f t="shared" si="1187"/>
        <v>215019708.90560213</v>
      </c>
      <c r="AM1658" s="249">
        <f t="shared" si="1187"/>
        <v>103010399.57171045</v>
      </c>
      <c r="AN1658" s="249">
        <f t="shared" si="1187"/>
        <v>129301804.13964295</v>
      </c>
      <c r="AO1658" s="249">
        <f t="shared" si="1187"/>
        <v>134284472.50281525</v>
      </c>
      <c r="AP1658" s="249">
        <f t="shared" si="1187"/>
        <v>117767282.81098878</v>
      </c>
      <c r="AQ1658" s="249">
        <f t="shared" si="1187"/>
        <v>138277360.60458681</v>
      </c>
      <c r="AR1658" s="249">
        <f t="shared" si="1187"/>
        <v>215835070.16373345</v>
      </c>
      <c r="AS1658" s="249">
        <f t="shared" si="1187"/>
        <v>141483320.99002221</v>
      </c>
      <c r="AT1658" s="249">
        <f t="shared" si="1187"/>
        <v>0</v>
      </c>
      <c r="AU1658" s="249">
        <f t="shared" ref="AU1658:BV1658" si="1188">IFERROR(AU537/(AU527+AU537),50%)*AU1656</f>
        <v>140510832.53011101</v>
      </c>
      <c r="AV1658" s="249">
        <f t="shared" si="1188"/>
        <v>140221941.48770931</v>
      </c>
      <c r="AW1658" s="249">
        <f t="shared" si="1188"/>
        <v>166525186.79437184</v>
      </c>
      <c r="AX1658" s="249">
        <f t="shared" si="1188"/>
        <v>243550366.80177367</v>
      </c>
      <c r="AY1658" s="249">
        <f t="shared" si="1188"/>
        <v>165542725</v>
      </c>
      <c r="AZ1658" s="249">
        <f t="shared" si="1188"/>
        <v>297976905</v>
      </c>
      <c r="BA1658" s="249">
        <f t="shared" si="1188"/>
        <v>268179205</v>
      </c>
      <c r="BB1658" s="249">
        <f t="shared" si="1188"/>
        <v>191604727.52586228</v>
      </c>
      <c r="BC1658" s="249">
        <f t="shared" si="1188"/>
        <v>180092526.84046817</v>
      </c>
      <c r="BD1658" s="249">
        <f t="shared" si="1188"/>
        <v>253852009.90328592</v>
      </c>
      <c r="BE1658" s="249">
        <f t="shared" si="1188"/>
        <v>196733825.31675029</v>
      </c>
      <c r="BF1658" s="249">
        <f t="shared" si="1188"/>
        <v>38347295.676567301</v>
      </c>
      <c r="BG1658" s="249">
        <f t="shared" si="1188"/>
        <v>179162959.2276637</v>
      </c>
      <c r="BH1658" s="249">
        <f t="shared" si="1188"/>
        <v>181379109.22506002</v>
      </c>
      <c r="BI1658" s="249">
        <f t="shared" si="1188"/>
        <v>210455063.11691985</v>
      </c>
      <c r="BJ1658" s="249">
        <f t="shared" si="1188"/>
        <v>300027281.11794984</v>
      </c>
      <c r="BK1658" s="249">
        <f t="shared" si="1188"/>
        <v>0</v>
      </c>
      <c r="BL1658" s="249">
        <f t="shared" si="1188"/>
        <v>154220910.85628867</v>
      </c>
      <c r="BM1658" s="249">
        <f t="shared" si="1188"/>
        <v>165033450.25193402</v>
      </c>
      <c r="BN1658" s="249">
        <f t="shared" si="1188"/>
        <v>149281581.82485485</v>
      </c>
      <c r="BO1658" s="249">
        <f t="shared" si="1188"/>
        <v>160249291.0663867</v>
      </c>
      <c r="BP1658" s="249">
        <f t="shared" si="1188"/>
        <v>240874127.78913301</v>
      </c>
      <c r="BQ1658" s="249">
        <f t="shared" si="1188"/>
        <v>173242355.27108943</v>
      </c>
      <c r="BR1658" s="249">
        <f t="shared" si="1188"/>
        <v>57454055.95877938</v>
      </c>
      <c r="BS1658" s="249">
        <f t="shared" si="1188"/>
        <v>162509062.79842132</v>
      </c>
      <c r="BT1658" s="249">
        <f t="shared" si="1188"/>
        <v>163660692.78310981</v>
      </c>
      <c r="BU1658" s="249">
        <f t="shared" si="1188"/>
        <v>192241090.8371996</v>
      </c>
      <c r="BV1658" s="249">
        <f t="shared" si="1188"/>
        <v>276625795.74631143</v>
      </c>
      <c r="BW1658" s="839">
        <f t="shared" si="1135"/>
        <v>9421290178.8704166</v>
      </c>
    </row>
    <row r="1659" spans="1:75" ht="16.5" thickBot="1" x14ac:dyDescent="0.3">
      <c r="A1659" s="987"/>
      <c r="O1659" s="249">
        <f t="shared" ref="O1659:Z1659" si="1189">O1632*(1/3)</f>
        <v>302187273.33333331</v>
      </c>
      <c r="P1659" s="249">
        <f t="shared" si="1189"/>
        <v>271968533.33333331</v>
      </c>
      <c r="Q1659" s="249">
        <f t="shared" si="1189"/>
        <v>244771680</v>
      </c>
      <c r="R1659" s="249">
        <f t="shared" si="1189"/>
        <v>220294486.66666666</v>
      </c>
      <c r="S1659" s="249">
        <f t="shared" si="1189"/>
        <v>241225140</v>
      </c>
      <c r="T1659" s="249">
        <f t="shared" si="1189"/>
        <v>307716400</v>
      </c>
      <c r="U1659" s="249">
        <f t="shared" si="1189"/>
        <v>290058053.33333331</v>
      </c>
      <c r="V1659" s="249">
        <f t="shared" si="1189"/>
        <v>261052146.66666666</v>
      </c>
      <c r="W1659" s="249">
        <f t="shared" si="1189"/>
        <v>234946906.66666666</v>
      </c>
      <c r="X1659" s="249">
        <f t="shared" si="1189"/>
        <v>236569253.33333331</v>
      </c>
      <c r="Y1659" s="249">
        <f t="shared" si="1189"/>
        <v>270791800</v>
      </c>
      <c r="Z1659" s="249">
        <f t="shared" si="1189"/>
        <v>401682800</v>
      </c>
      <c r="AA1659" s="249">
        <f t="shared" ref="AA1659:BV1659" si="1190">AA1632*25%</f>
        <v>271135890</v>
      </c>
      <c r="AB1659" s="249">
        <f t="shared" si="1190"/>
        <v>244022225</v>
      </c>
      <c r="AC1659" s="249">
        <f t="shared" si="1190"/>
        <v>219619955</v>
      </c>
      <c r="AD1659" s="249">
        <f t="shared" si="1190"/>
        <v>197657950</v>
      </c>
      <c r="AE1659" s="249">
        <f t="shared" si="1190"/>
        <v>226029890</v>
      </c>
      <c r="AF1659" s="249">
        <f t="shared" si="1190"/>
        <v>272424185</v>
      </c>
      <c r="AG1659" s="249">
        <f t="shared" si="1190"/>
        <v>264176665</v>
      </c>
      <c r="AH1659" s="249">
        <f t="shared" si="1190"/>
        <v>237758970</v>
      </c>
      <c r="AI1659" s="249">
        <f t="shared" si="1190"/>
        <v>213983035</v>
      </c>
      <c r="AJ1659" s="249">
        <f t="shared" si="1190"/>
        <v>216879775</v>
      </c>
      <c r="AK1659" s="249">
        <f t="shared" si="1190"/>
        <v>249126480</v>
      </c>
      <c r="AL1659" s="249">
        <f t="shared" si="1190"/>
        <v>345700630</v>
      </c>
      <c r="AM1659" s="249">
        <f t="shared" si="1190"/>
        <v>311130510</v>
      </c>
      <c r="AN1659" s="249">
        <f t="shared" si="1190"/>
        <v>280017440</v>
      </c>
      <c r="AO1659" s="249">
        <f t="shared" si="1190"/>
        <v>252015620</v>
      </c>
      <c r="AP1659" s="249">
        <f t="shared" si="1190"/>
        <v>226814020</v>
      </c>
      <c r="AQ1659" s="249">
        <f t="shared" si="1190"/>
        <v>240873070</v>
      </c>
      <c r="AR1659" s="249">
        <f t="shared" si="1190"/>
        <v>292626980</v>
      </c>
      <c r="AS1659" s="249">
        <f t="shared" si="1190"/>
        <v>280470495</v>
      </c>
      <c r="AT1659" s="249">
        <f t="shared" si="1190"/>
        <v>252423360</v>
      </c>
      <c r="AU1659" s="249">
        <f t="shared" si="1190"/>
        <v>228721905</v>
      </c>
      <c r="AV1659" s="249">
        <f t="shared" si="1190"/>
        <v>235265030</v>
      </c>
      <c r="AW1659" s="249">
        <f t="shared" si="1190"/>
        <v>264842710</v>
      </c>
      <c r="AX1659" s="249">
        <f t="shared" si="1190"/>
        <v>367872775</v>
      </c>
      <c r="AY1659" s="249">
        <f t="shared" si="1190"/>
        <v>331085450</v>
      </c>
      <c r="AZ1659" s="249">
        <f t="shared" si="1190"/>
        <v>297976905</v>
      </c>
      <c r="BA1659" s="249">
        <f t="shared" si="1190"/>
        <v>268179205</v>
      </c>
      <c r="BB1659" s="249">
        <f t="shared" si="1190"/>
        <v>241361275</v>
      </c>
      <c r="BC1659" s="249">
        <f t="shared" si="1190"/>
        <v>243262320</v>
      </c>
      <c r="BD1659" s="249">
        <f t="shared" si="1190"/>
        <v>295711915</v>
      </c>
      <c r="BE1659" s="249">
        <f t="shared" si="1190"/>
        <v>283517620</v>
      </c>
      <c r="BF1659" s="249">
        <f t="shared" si="1190"/>
        <v>255165820</v>
      </c>
      <c r="BG1659" s="249">
        <f t="shared" si="1190"/>
        <v>230988985</v>
      </c>
      <c r="BH1659" s="249">
        <f t="shared" si="1190"/>
        <v>237660170</v>
      </c>
      <c r="BI1659" s="249">
        <f t="shared" si="1190"/>
        <v>267576525</v>
      </c>
      <c r="BJ1659" s="249">
        <f t="shared" si="1190"/>
        <v>372146920</v>
      </c>
      <c r="BK1659" s="249">
        <f t="shared" si="1190"/>
        <v>334932190</v>
      </c>
      <c r="BL1659" s="249">
        <f t="shared" si="1190"/>
        <v>301438895</v>
      </c>
      <c r="BM1659" s="249">
        <f t="shared" si="1190"/>
        <v>271294920</v>
      </c>
      <c r="BN1659" s="249">
        <f t="shared" si="1190"/>
        <v>244165390</v>
      </c>
      <c r="BO1659" s="249">
        <f t="shared" si="1190"/>
        <v>251998330</v>
      </c>
      <c r="BP1659" s="249">
        <f t="shared" si="1190"/>
        <v>306169325</v>
      </c>
      <c r="BQ1659" s="249">
        <f t="shared" si="1190"/>
        <v>293685375</v>
      </c>
      <c r="BR1659" s="249">
        <f t="shared" si="1190"/>
        <v>264316790</v>
      </c>
      <c r="BS1659" s="249">
        <f t="shared" si="1190"/>
        <v>239362190</v>
      </c>
      <c r="BT1659" s="249">
        <f t="shared" si="1190"/>
        <v>246111750</v>
      </c>
      <c r="BU1659" s="249">
        <f t="shared" si="1190"/>
        <v>277175040</v>
      </c>
      <c r="BV1659" s="249">
        <f t="shared" si="1190"/>
        <v>385173035</v>
      </c>
      <c r="BW1659" s="839">
        <f t="shared" si="1135"/>
        <v>16215310378.333334</v>
      </c>
    </row>
    <row r="1660" spans="1:75" ht="16.5" thickBot="1" x14ac:dyDescent="0.3">
      <c r="A1660" s="988"/>
      <c r="BW1660" s="839">
        <f t="shared" si="1135"/>
        <v>0</v>
      </c>
    </row>
    <row r="1661" spans="1:75" ht="16.5" thickBot="1" x14ac:dyDescent="0.3">
      <c r="A1661" s="987"/>
      <c r="O1661" s="249">
        <f t="shared" ref="O1661:Z1661" si="1191">O1632*(1/3)</f>
        <v>302187273.33333331</v>
      </c>
      <c r="P1661" s="249">
        <f t="shared" si="1191"/>
        <v>271968533.33333331</v>
      </c>
      <c r="Q1661" s="249">
        <f t="shared" si="1191"/>
        <v>244771680</v>
      </c>
      <c r="R1661" s="249">
        <f t="shared" si="1191"/>
        <v>220294486.66666666</v>
      </c>
      <c r="S1661" s="249">
        <f t="shared" si="1191"/>
        <v>241225140</v>
      </c>
      <c r="T1661" s="249">
        <f t="shared" si="1191"/>
        <v>307716400</v>
      </c>
      <c r="U1661" s="249">
        <f t="shared" si="1191"/>
        <v>290058053.33333331</v>
      </c>
      <c r="V1661" s="249">
        <f t="shared" si="1191"/>
        <v>261052146.66666666</v>
      </c>
      <c r="W1661" s="249">
        <f t="shared" si="1191"/>
        <v>234946906.66666666</v>
      </c>
      <c r="X1661" s="249">
        <f t="shared" si="1191"/>
        <v>236569253.33333331</v>
      </c>
      <c r="Y1661" s="249">
        <f t="shared" si="1191"/>
        <v>270791800</v>
      </c>
      <c r="Z1661" s="249">
        <f t="shared" si="1191"/>
        <v>401682800</v>
      </c>
      <c r="AA1661" s="249">
        <f t="shared" ref="AA1661:BV1661" si="1192">AA1632*25%</f>
        <v>271135890</v>
      </c>
      <c r="AB1661" s="249">
        <f t="shared" si="1192"/>
        <v>244022225</v>
      </c>
      <c r="AC1661" s="249">
        <f t="shared" si="1192"/>
        <v>219619955</v>
      </c>
      <c r="AD1661" s="249">
        <f t="shared" si="1192"/>
        <v>197657950</v>
      </c>
      <c r="AE1661" s="249">
        <f t="shared" si="1192"/>
        <v>226029890</v>
      </c>
      <c r="AF1661" s="249">
        <f t="shared" si="1192"/>
        <v>272424185</v>
      </c>
      <c r="AG1661" s="249">
        <f t="shared" si="1192"/>
        <v>264176665</v>
      </c>
      <c r="AH1661" s="249">
        <f t="shared" si="1192"/>
        <v>237758970</v>
      </c>
      <c r="AI1661" s="249">
        <f t="shared" si="1192"/>
        <v>213983035</v>
      </c>
      <c r="AJ1661" s="249">
        <f t="shared" si="1192"/>
        <v>216879775</v>
      </c>
      <c r="AK1661" s="249">
        <f t="shared" si="1192"/>
        <v>249126480</v>
      </c>
      <c r="AL1661" s="249">
        <f t="shared" si="1192"/>
        <v>345700630</v>
      </c>
      <c r="AM1661" s="249">
        <f t="shared" si="1192"/>
        <v>311130510</v>
      </c>
      <c r="AN1661" s="249">
        <f t="shared" si="1192"/>
        <v>280017440</v>
      </c>
      <c r="AO1661" s="249">
        <f t="shared" si="1192"/>
        <v>252015620</v>
      </c>
      <c r="AP1661" s="249">
        <f t="shared" si="1192"/>
        <v>226814020</v>
      </c>
      <c r="AQ1661" s="249">
        <f t="shared" si="1192"/>
        <v>240873070</v>
      </c>
      <c r="AR1661" s="249">
        <f t="shared" si="1192"/>
        <v>292626980</v>
      </c>
      <c r="AS1661" s="249">
        <f t="shared" si="1192"/>
        <v>280470495</v>
      </c>
      <c r="AT1661" s="249">
        <f t="shared" si="1192"/>
        <v>252423360</v>
      </c>
      <c r="AU1661" s="249">
        <f t="shared" si="1192"/>
        <v>228721905</v>
      </c>
      <c r="AV1661" s="249">
        <f t="shared" si="1192"/>
        <v>235265030</v>
      </c>
      <c r="AW1661" s="249">
        <f t="shared" si="1192"/>
        <v>264842710</v>
      </c>
      <c r="AX1661" s="249">
        <f t="shared" si="1192"/>
        <v>367872775</v>
      </c>
      <c r="AY1661" s="249">
        <f t="shared" si="1192"/>
        <v>331085450</v>
      </c>
      <c r="AZ1661" s="249">
        <f t="shared" si="1192"/>
        <v>297976905</v>
      </c>
      <c r="BA1661" s="249">
        <f t="shared" si="1192"/>
        <v>268179205</v>
      </c>
      <c r="BB1661" s="249">
        <f t="shared" si="1192"/>
        <v>241361275</v>
      </c>
      <c r="BC1661" s="249">
        <f t="shared" si="1192"/>
        <v>243262320</v>
      </c>
      <c r="BD1661" s="249">
        <f t="shared" si="1192"/>
        <v>295711915</v>
      </c>
      <c r="BE1661" s="249">
        <f t="shared" si="1192"/>
        <v>283517620</v>
      </c>
      <c r="BF1661" s="249">
        <f t="shared" si="1192"/>
        <v>255165820</v>
      </c>
      <c r="BG1661" s="249">
        <f t="shared" si="1192"/>
        <v>230988985</v>
      </c>
      <c r="BH1661" s="249">
        <f t="shared" si="1192"/>
        <v>237660170</v>
      </c>
      <c r="BI1661" s="249">
        <f t="shared" si="1192"/>
        <v>267576525</v>
      </c>
      <c r="BJ1661" s="249">
        <f t="shared" si="1192"/>
        <v>372146920</v>
      </c>
      <c r="BK1661" s="249">
        <f t="shared" si="1192"/>
        <v>334932190</v>
      </c>
      <c r="BL1661" s="249">
        <f t="shared" si="1192"/>
        <v>301438895</v>
      </c>
      <c r="BM1661" s="249">
        <f t="shared" si="1192"/>
        <v>271294920</v>
      </c>
      <c r="BN1661" s="249">
        <f t="shared" si="1192"/>
        <v>244165390</v>
      </c>
      <c r="BO1661" s="249">
        <f t="shared" si="1192"/>
        <v>251998330</v>
      </c>
      <c r="BP1661" s="249">
        <f t="shared" si="1192"/>
        <v>306169325</v>
      </c>
      <c r="BQ1661" s="249">
        <f t="shared" si="1192"/>
        <v>293685375</v>
      </c>
      <c r="BR1661" s="249">
        <f t="shared" si="1192"/>
        <v>264316790</v>
      </c>
      <c r="BS1661" s="249">
        <f t="shared" si="1192"/>
        <v>239362190</v>
      </c>
      <c r="BT1661" s="249">
        <f t="shared" si="1192"/>
        <v>246111750</v>
      </c>
      <c r="BU1661" s="249">
        <f t="shared" si="1192"/>
        <v>277175040</v>
      </c>
      <c r="BV1661" s="249">
        <f t="shared" si="1192"/>
        <v>385173035</v>
      </c>
      <c r="BW1661" s="839">
        <f t="shared" si="1135"/>
        <v>16215310378.333334</v>
      </c>
    </row>
    <row r="1662" spans="1:75" ht="16.5" thickBot="1" x14ac:dyDescent="0.3">
      <c r="A1662" s="988"/>
      <c r="BW1662" s="839">
        <f t="shared" si="1135"/>
        <v>0</v>
      </c>
    </row>
    <row r="1663" spans="1:75" ht="16.5" thickBot="1" x14ac:dyDescent="0.3">
      <c r="A1663" s="988"/>
      <c r="BV1663" s="249"/>
      <c r="BW1663" s="839">
        <f t="shared" si="1135"/>
        <v>0</v>
      </c>
    </row>
    <row r="1664" spans="1:75" ht="16.5" thickBot="1" x14ac:dyDescent="0.3">
      <c r="A1664" s="987"/>
      <c r="O1664" s="249">
        <f t="shared" ref="O1664:Z1664" si="1193">O1632*0%</f>
        <v>0</v>
      </c>
      <c r="P1664" s="249">
        <f t="shared" si="1193"/>
        <v>0</v>
      </c>
      <c r="Q1664" s="249">
        <f t="shared" si="1193"/>
        <v>0</v>
      </c>
      <c r="R1664" s="249">
        <f t="shared" si="1193"/>
        <v>0</v>
      </c>
      <c r="S1664" s="249">
        <f t="shared" si="1193"/>
        <v>0</v>
      </c>
      <c r="T1664" s="249">
        <f t="shared" si="1193"/>
        <v>0</v>
      </c>
      <c r="U1664" s="249">
        <f t="shared" si="1193"/>
        <v>0</v>
      </c>
      <c r="V1664" s="249">
        <f t="shared" si="1193"/>
        <v>0</v>
      </c>
      <c r="W1664" s="249">
        <f t="shared" si="1193"/>
        <v>0</v>
      </c>
      <c r="X1664" s="249">
        <f t="shared" si="1193"/>
        <v>0</v>
      </c>
      <c r="Y1664" s="249">
        <f t="shared" si="1193"/>
        <v>0</v>
      </c>
      <c r="Z1664" s="249">
        <f t="shared" si="1193"/>
        <v>0</v>
      </c>
      <c r="AA1664" s="249">
        <f t="shared" ref="AA1664:BV1664" si="1194">AA1632*25%</f>
        <v>271135890</v>
      </c>
      <c r="AB1664" s="249">
        <f t="shared" si="1194"/>
        <v>244022225</v>
      </c>
      <c r="AC1664" s="249">
        <f t="shared" si="1194"/>
        <v>219619955</v>
      </c>
      <c r="AD1664" s="249">
        <f t="shared" si="1194"/>
        <v>197657950</v>
      </c>
      <c r="AE1664" s="249">
        <f t="shared" si="1194"/>
        <v>226029890</v>
      </c>
      <c r="AF1664" s="249">
        <f t="shared" si="1194"/>
        <v>272424185</v>
      </c>
      <c r="AG1664" s="249">
        <f t="shared" si="1194"/>
        <v>264176665</v>
      </c>
      <c r="AH1664" s="249">
        <f t="shared" si="1194"/>
        <v>237758970</v>
      </c>
      <c r="AI1664" s="249">
        <f t="shared" si="1194"/>
        <v>213983035</v>
      </c>
      <c r="AJ1664" s="249">
        <f t="shared" si="1194"/>
        <v>216879775</v>
      </c>
      <c r="AK1664" s="249">
        <f t="shared" si="1194"/>
        <v>249126480</v>
      </c>
      <c r="AL1664" s="249">
        <f t="shared" si="1194"/>
        <v>345700630</v>
      </c>
      <c r="AM1664" s="249">
        <f t="shared" si="1194"/>
        <v>311130510</v>
      </c>
      <c r="AN1664" s="249">
        <f t="shared" si="1194"/>
        <v>280017440</v>
      </c>
      <c r="AO1664" s="249">
        <f t="shared" si="1194"/>
        <v>252015620</v>
      </c>
      <c r="AP1664" s="249">
        <f t="shared" si="1194"/>
        <v>226814020</v>
      </c>
      <c r="AQ1664" s="249">
        <f t="shared" si="1194"/>
        <v>240873070</v>
      </c>
      <c r="AR1664" s="249">
        <f t="shared" si="1194"/>
        <v>292626980</v>
      </c>
      <c r="AS1664" s="249">
        <f t="shared" si="1194"/>
        <v>280470495</v>
      </c>
      <c r="AT1664" s="249">
        <f t="shared" si="1194"/>
        <v>252423360</v>
      </c>
      <c r="AU1664" s="249">
        <f t="shared" si="1194"/>
        <v>228721905</v>
      </c>
      <c r="AV1664" s="249">
        <f t="shared" si="1194"/>
        <v>235265030</v>
      </c>
      <c r="AW1664" s="249">
        <f t="shared" si="1194"/>
        <v>264842710</v>
      </c>
      <c r="AX1664" s="249">
        <f t="shared" si="1194"/>
        <v>367872775</v>
      </c>
      <c r="AY1664" s="249">
        <f t="shared" si="1194"/>
        <v>331085450</v>
      </c>
      <c r="AZ1664" s="249">
        <f t="shared" si="1194"/>
        <v>297976905</v>
      </c>
      <c r="BA1664" s="249">
        <f t="shared" si="1194"/>
        <v>268179205</v>
      </c>
      <c r="BB1664" s="249">
        <f t="shared" si="1194"/>
        <v>241361275</v>
      </c>
      <c r="BC1664" s="249">
        <f t="shared" si="1194"/>
        <v>243262320</v>
      </c>
      <c r="BD1664" s="249">
        <f t="shared" si="1194"/>
        <v>295711915</v>
      </c>
      <c r="BE1664" s="249">
        <f t="shared" si="1194"/>
        <v>283517620</v>
      </c>
      <c r="BF1664" s="249">
        <f t="shared" si="1194"/>
        <v>255165820</v>
      </c>
      <c r="BG1664" s="249">
        <f t="shared" si="1194"/>
        <v>230988985</v>
      </c>
      <c r="BH1664" s="249">
        <f t="shared" si="1194"/>
        <v>237660170</v>
      </c>
      <c r="BI1664" s="249">
        <f t="shared" si="1194"/>
        <v>267576525</v>
      </c>
      <c r="BJ1664" s="249">
        <f t="shared" si="1194"/>
        <v>372146920</v>
      </c>
      <c r="BK1664" s="249">
        <f t="shared" si="1194"/>
        <v>334932190</v>
      </c>
      <c r="BL1664" s="249">
        <f t="shared" si="1194"/>
        <v>301438895</v>
      </c>
      <c r="BM1664" s="249">
        <f t="shared" si="1194"/>
        <v>271294920</v>
      </c>
      <c r="BN1664" s="249">
        <f t="shared" si="1194"/>
        <v>244165390</v>
      </c>
      <c r="BO1664" s="249">
        <f t="shared" si="1194"/>
        <v>251998330</v>
      </c>
      <c r="BP1664" s="249">
        <f t="shared" si="1194"/>
        <v>306169325</v>
      </c>
      <c r="BQ1664" s="249">
        <f t="shared" si="1194"/>
        <v>293685375</v>
      </c>
      <c r="BR1664" s="249">
        <f t="shared" si="1194"/>
        <v>264316790</v>
      </c>
      <c r="BS1664" s="249">
        <f t="shared" si="1194"/>
        <v>239362190</v>
      </c>
      <c r="BT1664" s="249">
        <f t="shared" si="1194"/>
        <v>246111750</v>
      </c>
      <c r="BU1664" s="249">
        <f t="shared" si="1194"/>
        <v>277175040</v>
      </c>
      <c r="BV1664" s="249">
        <f t="shared" si="1194"/>
        <v>385173035</v>
      </c>
      <c r="BW1664" s="839">
        <f t="shared" si="1135"/>
        <v>12932045905</v>
      </c>
    </row>
    <row r="1665" spans="1:77" ht="16.5" thickBot="1" x14ac:dyDescent="0.3">
      <c r="A1665" s="988"/>
      <c r="BW1665" s="839">
        <f t="shared" si="1135"/>
        <v>0</v>
      </c>
    </row>
    <row r="1666" spans="1:77" ht="16.5" thickBot="1" x14ac:dyDescent="0.3">
      <c r="A1666" s="988"/>
      <c r="BW1666" s="839">
        <f t="shared" si="1135"/>
        <v>0</v>
      </c>
    </row>
    <row r="1667" spans="1:77" ht="16.5" thickBot="1" x14ac:dyDescent="0.3">
      <c r="A1667" s="988"/>
      <c r="BW1667" s="839">
        <f t="shared" si="1135"/>
        <v>0</v>
      </c>
    </row>
    <row r="1668" spans="1:77" ht="16.5" thickBot="1" x14ac:dyDescent="0.3">
      <c r="BW1668" s="839">
        <f t="shared" si="1135"/>
        <v>0</v>
      </c>
    </row>
    <row r="1669" spans="1:77" ht="16.5" thickBot="1" x14ac:dyDescent="0.3">
      <c r="BW1669" s="839">
        <f t="shared" si="1135"/>
        <v>0</v>
      </c>
    </row>
    <row r="1670" spans="1:77" ht="16.5" thickBot="1" x14ac:dyDescent="0.3">
      <c r="BW1670" s="839">
        <f t="shared" si="1135"/>
        <v>0</v>
      </c>
    </row>
    <row r="1671" spans="1:77" ht="16.5" thickBot="1" x14ac:dyDescent="0.3">
      <c r="BW1671" s="839">
        <f t="shared" si="1135"/>
        <v>0</v>
      </c>
    </row>
    <row r="1672" spans="1:77" ht="16.5" thickBot="1" x14ac:dyDescent="0.3">
      <c r="A1672" s="951" t="s">
        <v>1216</v>
      </c>
      <c r="O1672" s="249">
        <f>O1674+O1677+O1679+O1682</f>
        <v>51306428.25</v>
      </c>
      <c r="P1672" s="249">
        <f t="shared" ref="P1672:BV1672" si="1195">P1674+P1677+P1679+P1682</f>
        <v>38842413.75</v>
      </c>
      <c r="Q1672" s="249">
        <f t="shared" si="1195"/>
        <v>39319587</v>
      </c>
      <c r="R1672" s="249">
        <f t="shared" si="1195"/>
        <v>30108242.25</v>
      </c>
      <c r="S1672" s="249">
        <f t="shared" si="1195"/>
        <v>48990213</v>
      </c>
      <c r="T1672" s="249">
        <f t="shared" si="1195"/>
        <v>62493880.5</v>
      </c>
      <c r="U1672" s="249">
        <f t="shared" si="1195"/>
        <v>58907652.75</v>
      </c>
      <c r="V1672" s="249">
        <f t="shared" si="1195"/>
        <v>37847650.5</v>
      </c>
      <c r="W1672" s="249">
        <f t="shared" si="1195"/>
        <v>45832594.5</v>
      </c>
      <c r="X1672" s="249">
        <f t="shared" si="1195"/>
        <v>48044652.75</v>
      </c>
      <c r="Y1672" s="249">
        <f t="shared" si="1195"/>
        <v>54994896</v>
      </c>
      <c r="Z1672" s="249">
        <f t="shared" si="1195"/>
        <v>81577455.749999985</v>
      </c>
      <c r="AA1672" s="249">
        <f t="shared" si="1195"/>
        <v>63616923</v>
      </c>
      <c r="AB1672" s="249">
        <f t="shared" si="1195"/>
        <v>49134946.499999993</v>
      </c>
      <c r="AC1672" s="249">
        <f t="shared" si="1195"/>
        <v>51144921</v>
      </c>
      <c r="AD1672" s="249">
        <f t="shared" si="1195"/>
        <v>40080316.5</v>
      </c>
      <c r="AE1672" s="249">
        <f t="shared" si="1195"/>
        <v>61205656.499999993</v>
      </c>
      <c r="AF1672" s="249">
        <f t="shared" si="1195"/>
        <v>73768556.25</v>
      </c>
      <c r="AG1672" s="249">
        <f t="shared" si="1195"/>
        <v>71535251.25</v>
      </c>
      <c r="AH1672" s="249">
        <f t="shared" si="1195"/>
        <v>48124847.25</v>
      </c>
      <c r="AI1672" s="249">
        <f t="shared" si="1195"/>
        <v>57932378.999999985</v>
      </c>
      <c r="AJ1672" s="249">
        <f t="shared" si="1195"/>
        <v>58727934</v>
      </c>
      <c r="AK1672" s="249">
        <f t="shared" si="1195"/>
        <v>67459869</v>
      </c>
      <c r="AL1672" s="249">
        <f t="shared" si="1195"/>
        <v>93610784.25</v>
      </c>
      <c r="AM1672" s="249">
        <f t="shared" si="1195"/>
        <v>73492861.5</v>
      </c>
      <c r="AN1672" s="249">
        <f t="shared" si="1195"/>
        <v>61661880</v>
      </c>
      <c r="AO1672" s="249">
        <f t="shared" si="1195"/>
        <v>60633146.25</v>
      </c>
      <c r="AP1672" s="249">
        <f t="shared" si="1195"/>
        <v>52553893.5</v>
      </c>
      <c r="AQ1672" s="249">
        <f t="shared" si="1195"/>
        <v>70997566.5</v>
      </c>
      <c r="AR1672" s="249">
        <f t="shared" si="1195"/>
        <v>87212295</v>
      </c>
      <c r="AS1672" s="249">
        <f t="shared" si="1195"/>
        <v>81719986.5</v>
      </c>
      <c r="AT1672" s="249">
        <f t="shared" si="1195"/>
        <v>60798111.75</v>
      </c>
      <c r="AU1672" s="249">
        <f t="shared" si="1195"/>
        <v>67707195.75</v>
      </c>
      <c r="AV1672" s="249">
        <f t="shared" si="1195"/>
        <v>71679483</v>
      </c>
      <c r="AW1672" s="249">
        <f t="shared" si="1195"/>
        <v>77488209</v>
      </c>
      <c r="AX1672" s="249">
        <f t="shared" si="1195"/>
        <v>107587768.5</v>
      </c>
      <c r="AY1672" s="249">
        <f t="shared" si="1195"/>
        <v>74296493.999999985</v>
      </c>
      <c r="AZ1672" s="249">
        <f t="shared" si="1195"/>
        <v>62280981</v>
      </c>
      <c r="BA1672" s="249">
        <f t="shared" si="1195"/>
        <v>61238529</v>
      </c>
      <c r="BB1672" s="249">
        <f t="shared" si="1195"/>
        <v>53104621.5</v>
      </c>
      <c r="BC1672" s="249">
        <f t="shared" si="1195"/>
        <v>71766054</v>
      </c>
      <c r="BD1672" s="249">
        <f t="shared" si="1195"/>
        <v>88213677.75</v>
      </c>
      <c r="BE1672" s="249">
        <f t="shared" si="1195"/>
        <v>82666595.25</v>
      </c>
      <c r="BF1672" s="249">
        <f t="shared" si="1195"/>
        <v>61479195.749999993</v>
      </c>
      <c r="BG1672" s="249">
        <f t="shared" si="1195"/>
        <v>68442615</v>
      </c>
      <c r="BH1672" s="249">
        <f t="shared" si="1195"/>
        <v>72494118</v>
      </c>
      <c r="BI1672" s="249">
        <f t="shared" si="1195"/>
        <v>78349990.5</v>
      </c>
      <c r="BJ1672" s="249">
        <f t="shared" si="1195"/>
        <v>108911207.25</v>
      </c>
      <c r="BK1672" s="249">
        <f t="shared" si="1195"/>
        <v>76979043</v>
      </c>
      <c r="BL1672" s="249">
        <f t="shared" si="1195"/>
        <v>64509655.5</v>
      </c>
      <c r="BM1672" s="249">
        <f t="shared" si="1195"/>
        <v>63472340.25</v>
      </c>
      <c r="BN1672" s="249">
        <f t="shared" si="1195"/>
        <v>55061401.5</v>
      </c>
      <c r="BO1672" s="249">
        <f t="shared" si="1195"/>
        <v>74359782</v>
      </c>
      <c r="BP1672" s="249">
        <f t="shared" si="1195"/>
        <v>91359956.25</v>
      </c>
      <c r="BQ1672" s="249">
        <f t="shared" si="1195"/>
        <v>85648036.5</v>
      </c>
      <c r="BR1672" s="249">
        <f t="shared" si="1195"/>
        <v>63714100.500000015</v>
      </c>
      <c r="BS1672" s="249">
        <f t="shared" si="1195"/>
        <v>70938096.75</v>
      </c>
      <c r="BT1672" s="249">
        <f t="shared" si="1195"/>
        <v>75097246.5</v>
      </c>
      <c r="BU1672" s="249">
        <f t="shared" si="1195"/>
        <v>81177273</v>
      </c>
      <c r="BV1672" s="249">
        <f t="shared" si="1195"/>
        <v>112753037.25</v>
      </c>
      <c r="BW1672" s="839">
        <f t="shared" si="1135"/>
        <v>4006454496.75</v>
      </c>
    </row>
    <row r="1673" spans="1:77" ht="16.5" thickBot="1" x14ac:dyDescent="0.3">
      <c r="A1673" s="323" t="s">
        <v>1217</v>
      </c>
      <c r="BW1673" s="839">
        <f t="shared" si="1135"/>
        <v>0</v>
      </c>
    </row>
    <row r="1674" spans="1:77" ht="16.5" thickBot="1" x14ac:dyDescent="0.3">
      <c r="A1674" s="928" t="s">
        <v>738</v>
      </c>
      <c r="C1674" s="249"/>
      <c r="D1674" s="249"/>
      <c r="E1674" s="249"/>
      <c r="F1674" s="249"/>
      <c r="G1674" s="249"/>
      <c r="H1674" s="249"/>
      <c r="I1674" s="249"/>
      <c r="J1674" s="249"/>
      <c r="K1674" s="249"/>
      <c r="L1674" s="249"/>
      <c r="M1674" s="249"/>
      <c r="N1674" s="249"/>
      <c r="O1674" s="249">
        <f>(((O524+O534)*355)/100000)*7500</f>
        <v>16435030.477500001</v>
      </c>
      <c r="P1674" s="249">
        <f t="shared" ref="P1674:BV1674" si="1196">(((P524+P534)*355)/100000)*7500</f>
        <v>10918073.8125</v>
      </c>
      <c r="Q1674" s="249">
        <f t="shared" si="1196"/>
        <v>11001579.93</v>
      </c>
      <c r="R1674" s="249">
        <f t="shared" si="1196"/>
        <v>8477013.9375</v>
      </c>
      <c r="S1674" s="249">
        <f t="shared" si="1196"/>
        <v>15214877.550000003</v>
      </c>
      <c r="T1674" s="249">
        <f t="shared" si="1196"/>
        <v>23783193.404999997</v>
      </c>
      <c r="U1674" s="249">
        <f t="shared" si="1196"/>
        <v>20373751.395000003</v>
      </c>
      <c r="V1674" s="249">
        <f t="shared" si="1196"/>
        <v>11301988.2075</v>
      </c>
      <c r="W1674" s="249">
        <f t="shared" si="1196"/>
        <v>14512003.110000001</v>
      </c>
      <c r="X1674" s="249">
        <f t="shared" si="1196"/>
        <v>15923226.622499999</v>
      </c>
      <c r="Y1674" s="249">
        <f t="shared" si="1196"/>
        <v>18596722.747499999</v>
      </c>
      <c r="Z1674" s="249">
        <f t="shared" si="1196"/>
        <v>31256101.912500001</v>
      </c>
      <c r="AA1674" s="249">
        <f t="shared" si="1196"/>
        <v>15645148.199999997</v>
      </c>
      <c r="AB1674" s="249">
        <f t="shared" si="1196"/>
        <v>10502068.837499999</v>
      </c>
      <c r="AC1674" s="249">
        <f t="shared" si="1196"/>
        <v>10606824.9</v>
      </c>
      <c r="AD1674" s="249">
        <f t="shared" si="1196"/>
        <v>8193944.9250000007</v>
      </c>
      <c r="AE1674" s="249">
        <f t="shared" si="1196"/>
        <v>14562210.9375</v>
      </c>
      <c r="AF1674" s="249">
        <f t="shared" si="1196"/>
        <v>21933155.812499996</v>
      </c>
      <c r="AG1674" s="249">
        <f t="shared" si="1196"/>
        <v>19254867.1875</v>
      </c>
      <c r="AH1674" s="249">
        <f t="shared" si="1196"/>
        <v>10967979.7125</v>
      </c>
      <c r="AI1674" s="249">
        <f t="shared" si="1196"/>
        <v>13824197.887499997</v>
      </c>
      <c r="AJ1674" s="249">
        <f t="shared" si="1196"/>
        <v>15122318.399999997</v>
      </c>
      <c r="AK1674" s="249">
        <f t="shared" si="1196"/>
        <v>17531476.199999999</v>
      </c>
      <c r="AL1674" s="249">
        <f t="shared" si="1196"/>
        <v>29137633.200000003</v>
      </c>
      <c r="AM1674" s="249">
        <f t="shared" si="1196"/>
        <v>15267323.475</v>
      </c>
      <c r="AN1674" s="249">
        <f t="shared" si="1196"/>
        <v>10189813.5</v>
      </c>
      <c r="AO1674" s="249">
        <f t="shared" si="1196"/>
        <v>10278426.825000001</v>
      </c>
      <c r="AP1674" s="249">
        <f t="shared" si="1196"/>
        <v>7929143.3249999983</v>
      </c>
      <c r="AQ1674" s="249">
        <f t="shared" si="1196"/>
        <v>14168067.75</v>
      </c>
      <c r="AR1674" s="249">
        <f t="shared" si="1196"/>
        <v>21783733.649999999</v>
      </c>
      <c r="AS1674" s="249">
        <f t="shared" si="1196"/>
        <v>18864957.375</v>
      </c>
      <c r="AT1674" s="249">
        <f t="shared" si="1196"/>
        <v>10590466.5</v>
      </c>
      <c r="AU1674" s="249">
        <f t="shared" si="1196"/>
        <v>13485088.574999997</v>
      </c>
      <c r="AV1674" s="249">
        <f t="shared" si="1196"/>
        <v>14776379.775</v>
      </c>
      <c r="AW1674" s="249">
        <f t="shared" si="1196"/>
        <v>17200330.425000001</v>
      </c>
      <c r="AX1674" s="249">
        <f t="shared" si="1196"/>
        <v>28765351.800000001</v>
      </c>
      <c r="AY1674" s="249">
        <f t="shared" si="1196"/>
        <v>11534052.239999998</v>
      </c>
      <c r="AZ1674" s="249">
        <f t="shared" si="1196"/>
        <v>7514662.3649999993</v>
      </c>
      <c r="BA1674" s="249">
        <f t="shared" si="1196"/>
        <v>7538939.5724999998</v>
      </c>
      <c r="BB1674" s="249">
        <f t="shared" si="1196"/>
        <v>5780640.0150000006</v>
      </c>
      <c r="BC1674" s="249">
        <f t="shared" si="1196"/>
        <v>10570917.8925</v>
      </c>
      <c r="BD1674" s="249">
        <f t="shared" si="1196"/>
        <v>17650015.4925</v>
      </c>
      <c r="BE1674" s="249">
        <f t="shared" si="1196"/>
        <v>14487439.949999997</v>
      </c>
      <c r="BF1674" s="249">
        <f t="shared" si="1196"/>
        <v>7647936.9974999987</v>
      </c>
      <c r="BG1674" s="249">
        <f t="shared" si="1196"/>
        <v>10171137.127500001</v>
      </c>
      <c r="BH1674" s="249">
        <f t="shared" si="1196"/>
        <v>11223181.934999999</v>
      </c>
      <c r="BI1674" s="249">
        <f t="shared" si="1196"/>
        <v>13283408.992500002</v>
      </c>
      <c r="BJ1674" s="249">
        <f t="shared" si="1196"/>
        <v>22770982.259999998</v>
      </c>
      <c r="BK1674" s="249">
        <f t="shared" si="1196"/>
        <v>13080745.350000001</v>
      </c>
      <c r="BL1674" s="249">
        <f t="shared" si="1196"/>
        <v>8642514.9375</v>
      </c>
      <c r="BM1674" s="249">
        <f t="shared" si="1196"/>
        <v>8697852.3375000004</v>
      </c>
      <c r="BN1674" s="249">
        <f t="shared" si="1196"/>
        <v>6692973.8624999998</v>
      </c>
      <c r="BO1674" s="249">
        <f t="shared" si="1196"/>
        <v>12075238.912500003</v>
      </c>
      <c r="BP1674" s="249">
        <f t="shared" si="1196"/>
        <v>19235769.075000003</v>
      </c>
      <c r="BQ1674" s="249">
        <f t="shared" si="1196"/>
        <v>16275849.1875</v>
      </c>
      <c r="BR1674" s="249">
        <f t="shared" si="1196"/>
        <v>8904393.1125000007</v>
      </c>
      <c r="BS1674" s="249">
        <f t="shared" si="1196"/>
        <v>11545787.475000003</v>
      </c>
      <c r="BT1674" s="249">
        <f t="shared" si="1196"/>
        <v>12688814.700000001</v>
      </c>
      <c r="BU1674" s="249">
        <f t="shared" si="1196"/>
        <v>14875352.887500003</v>
      </c>
      <c r="BV1674" s="249">
        <f t="shared" si="1196"/>
        <v>25143915.149999999</v>
      </c>
      <c r="BW1674" s="839">
        <f t="shared" si="1135"/>
        <v>866406994.10999978</v>
      </c>
    </row>
    <row r="1675" spans="1:77" ht="16.5" thickBot="1" x14ac:dyDescent="0.3">
      <c r="A1675" s="952" t="s">
        <v>1218</v>
      </c>
      <c r="O1675" s="249">
        <f>IFERROR((O524/(O524+O534))*O1674,50%*O1674)</f>
        <v>6332081.04</v>
      </c>
      <c r="P1675" s="249">
        <f t="shared" ref="P1675:BV1675" si="1197">IFERROR((P524/(P524+P534))*P1674,50%*P1674)</f>
        <v>4565016</v>
      </c>
      <c r="Q1675" s="249">
        <f t="shared" si="1197"/>
        <v>4680751.68</v>
      </c>
      <c r="R1675" s="249">
        <f t="shared" si="1197"/>
        <v>3675528</v>
      </c>
      <c r="S1675" s="249">
        <f t="shared" si="1197"/>
        <v>6121108.8000000007</v>
      </c>
      <c r="T1675" s="249">
        <f t="shared" si="1197"/>
        <v>6831881.2800000003</v>
      </c>
      <c r="U1675" s="249">
        <f t="shared" si="1197"/>
        <v>7389191.5200000014</v>
      </c>
      <c r="V1675" s="249">
        <f t="shared" si="1197"/>
        <v>5044061.5200000005</v>
      </c>
      <c r="W1675" s="249">
        <f t="shared" si="1197"/>
        <v>5623353.3600000003</v>
      </c>
      <c r="X1675" s="249">
        <f t="shared" si="1197"/>
        <v>6017488.5599999996</v>
      </c>
      <c r="Y1675" s="249">
        <f t="shared" si="1197"/>
        <v>6600256.5600000005</v>
      </c>
      <c r="Z1675" s="249">
        <f t="shared" si="1197"/>
        <v>10010829.600000001</v>
      </c>
      <c r="AA1675" s="249">
        <f t="shared" si="1197"/>
        <v>7208239.5</v>
      </c>
      <c r="AB1675" s="249">
        <f t="shared" si="1197"/>
        <v>5196675.4874999989</v>
      </c>
      <c r="AC1675" s="249">
        <f t="shared" si="1197"/>
        <v>5328461.25</v>
      </c>
      <c r="AD1675" s="249">
        <f t="shared" si="1197"/>
        <v>4184156.0250000004</v>
      </c>
      <c r="AE1675" s="249">
        <f t="shared" si="1197"/>
        <v>6968207.1374999993</v>
      </c>
      <c r="AF1675" s="249">
        <f t="shared" si="1197"/>
        <v>7777261.0124999983</v>
      </c>
      <c r="AG1675" s="249">
        <f t="shared" si="1197"/>
        <v>8411644.2374999989</v>
      </c>
      <c r="AH1675" s="249">
        <f t="shared" si="1197"/>
        <v>5742046.0125000002</v>
      </c>
      <c r="AI1675" s="249">
        <f t="shared" si="1197"/>
        <v>6401478.0374999987</v>
      </c>
      <c r="AJ1675" s="249">
        <f t="shared" si="1197"/>
        <v>6850175.8499999987</v>
      </c>
      <c r="AK1675" s="249">
        <f t="shared" si="1197"/>
        <v>7513521.75</v>
      </c>
      <c r="AL1675" s="249">
        <f t="shared" si="1197"/>
        <v>11396085.750000002</v>
      </c>
      <c r="AM1675" s="249">
        <f t="shared" si="1197"/>
        <v>6398802.2249999996</v>
      </c>
      <c r="AN1675" s="249">
        <f t="shared" si="1197"/>
        <v>4613068.7999999998</v>
      </c>
      <c r="AO1675" s="249">
        <f t="shared" si="1197"/>
        <v>4730053.7250000006</v>
      </c>
      <c r="AP1675" s="249">
        <f t="shared" si="1197"/>
        <v>3714331.2749999999</v>
      </c>
      <c r="AQ1675" s="249">
        <f t="shared" si="1197"/>
        <v>6185679.75</v>
      </c>
      <c r="AR1675" s="249">
        <f t="shared" si="1197"/>
        <v>6903883.7999999998</v>
      </c>
      <c r="AS1675" s="249">
        <f t="shared" si="1197"/>
        <v>7467050.4749999987</v>
      </c>
      <c r="AT1675" s="249">
        <f t="shared" si="1197"/>
        <v>5097303</v>
      </c>
      <c r="AU1675" s="249">
        <f t="shared" si="1197"/>
        <v>5682611.0249999994</v>
      </c>
      <c r="AV1675" s="249">
        <f t="shared" si="1197"/>
        <v>6080867.7750000004</v>
      </c>
      <c r="AW1675" s="249">
        <f t="shared" si="1197"/>
        <v>6669770.1749999989</v>
      </c>
      <c r="AX1675" s="249">
        <f t="shared" si="1197"/>
        <v>10116200.700000001</v>
      </c>
      <c r="AY1675" s="249">
        <f t="shared" si="1197"/>
        <v>2842364.6550000003</v>
      </c>
      <c r="AZ1675" s="249">
        <f t="shared" si="1197"/>
        <v>2049129.2250000001</v>
      </c>
      <c r="BA1675" s="249">
        <f t="shared" si="1197"/>
        <v>2101110.2775000003</v>
      </c>
      <c r="BB1675" s="249">
        <f t="shared" si="1197"/>
        <v>1649894.8050000004</v>
      </c>
      <c r="BC1675" s="249">
        <f t="shared" si="1197"/>
        <v>2747685.6225000001</v>
      </c>
      <c r="BD1675" s="249">
        <f t="shared" si="1197"/>
        <v>3066674.4224999999</v>
      </c>
      <c r="BE1675" s="249">
        <f t="shared" si="1197"/>
        <v>3316860.4949999996</v>
      </c>
      <c r="BF1675" s="249">
        <f t="shared" si="1197"/>
        <v>2264218.2225000001</v>
      </c>
      <c r="BG1675" s="249">
        <f t="shared" si="1197"/>
        <v>2524227.3225000002</v>
      </c>
      <c r="BH1675" s="249">
        <f t="shared" si="1197"/>
        <v>2701145.6550000003</v>
      </c>
      <c r="BI1675" s="249">
        <f t="shared" si="1197"/>
        <v>2962753.8525</v>
      </c>
      <c r="BJ1675" s="249">
        <f t="shared" si="1197"/>
        <v>4493671.6499999994</v>
      </c>
      <c r="BK1675" s="249">
        <f t="shared" si="1197"/>
        <v>4527506.7000000011</v>
      </c>
      <c r="BL1675" s="249">
        <f t="shared" si="1197"/>
        <v>3264012</v>
      </c>
      <c r="BM1675" s="249">
        <f t="shared" si="1197"/>
        <v>3346762.5</v>
      </c>
      <c r="BN1675" s="249">
        <f t="shared" si="1197"/>
        <v>2628015.2999999998</v>
      </c>
      <c r="BO1675" s="249">
        <f t="shared" si="1197"/>
        <v>4376638.8000000007</v>
      </c>
      <c r="BP1675" s="249">
        <f t="shared" si="1197"/>
        <v>4884835.5000000009</v>
      </c>
      <c r="BQ1675" s="249">
        <f t="shared" si="1197"/>
        <v>5283283.95</v>
      </c>
      <c r="BR1675" s="249">
        <f t="shared" si="1197"/>
        <v>3606547.9499999997</v>
      </c>
      <c r="BS1675" s="249">
        <f t="shared" si="1197"/>
        <v>4020715.8000000007</v>
      </c>
      <c r="BT1675" s="249">
        <f t="shared" si="1197"/>
        <v>4302514.8000000007</v>
      </c>
      <c r="BU1675" s="249">
        <f t="shared" si="1197"/>
        <v>4719238.6500000004</v>
      </c>
      <c r="BV1675" s="249">
        <f t="shared" si="1197"/>
        <v>7157758.5</v>
      </c>
      <c r="BW1675" s="839">
        <f t="shared" si="1135"/>
        <v>314366689.35000002</v>
      </c>
      <c r="BY1675" s="967"/>
    </row>
    <row r="1676" spans="1:77" ht="16.5" thickBot="1" x14ac:dyDescent="0.3">
      <c r="A1676" s="925" t="s">
        <v>2</v>
      </c>
      <c r="O1676" s="249">
        <f>IFERROR((O534/(O524+O534))*O1674,50%*O1674)</f>
        <v>10102949.4375</v>
      </c>
      <c r="P1676" s="249">
        <f t="shared" ref="P1676:BV1676" si="1198">IFERROR((P534/(P524+P534))*P1674,50%*P1674)</f>
        <v>6353057.8125</v>
      </c>
      <c r="Q1676" s="249">
        <f t="shared" si="1198"/>
        <v>6320828.25</v>
      </c>
      <c r="R1676" s="249">
        <f t="shared" si="1198"/>
        <v>4801485.9375</v>
      </c>
      <c r="S1676" s="249">
        <f t="shared" si="1198"/>
        <v>9093768.75</v>
      </c>
      <c r="T1676" s="249">
        <f t="shared" si="1198"/>
        <v>16951312.125</v>
      </c>
      <c r="U1676" s="249">
        <f t="shared" si="1198"/>
        <v>12984559.875000002</v>
      </c>
      <c r="V1676" s="249">
        <f t="shared" si="1198"/>
        <v>6257926.6874999991</v>
      </c>
      <c r="W1676" s="249">
        <f t="shared" si="1198"/>
        <v>8888649.75</v>
      </c>
      <c r="X1676" s="249">
        <f t="shared" si="1198"/>
        <v>9905738.0625</v>
      </c>
      <c r="Y1676" s="249">
        <f t="shared" si="1198"/>
        <v>11996466.1875</v>
      </c>
      <c r="Z1676" s="249">
        <f t="shared" si="1198"/>
        <v>21245272.3125</v>
      </c>
      <c r="AA1676" s="249">
        <f t="shared" si="1198"/>
        <v>8436908.7000000011</v>
      </c>
      <c r="AB1676" s="249">
        <f t="shared" si="1198"/>
        <v>5305393.3499999996</v>
      </c>
      <c r="AC1676" s="249">
        <f t="shared" si="1198"/>
        <v>5278363.6499999994</v>
      </c>
      <c r="AD1676" s="249">
        <f t="shared" si="1198"/>
        <v>4009788.9000000004</v>
      </c>
      <c r="AE1676" s="249">
        <f t="shared" si="1198"/>
        <v>7594003.7999999989</v>
      </c>
      <c r="AF1676" s="249">
        <f t="shared" si="1198"/>
        <v>14155894.799999997</v>
      </c>
      <c r="AG1676" s="249">
        <f t="shared" si="1198"/>
        <v>10843222.950000001</v>
      </c>
      <c r="AH1676" s="249">
        <f t="shared" si="1198"/>
        <v>5225933.7</v>
      </c>
      <c r="AI1676" s="249">
        <f t="shared" si="1198"/>
        <v>7422719.8499999996</v>
      </c>
      <c r="AJ1676" s="249">
        <f t="shared" si="1198"/>
        <v>8272142.5499999998</v>
      </c>
      <c r="AK1676" s="249">
        <f t="shared" si="1198"/>
        <v>10017954.449999999</v>
      </c>
      <c r="AL1676" s="249">
        <f t="shared" si="1198"/>
        <v>17741547.450000003</v>
      </c>
      <c r="AM1676" s="249">
        <f t="shared" si="1198"/>
        <v>8868521.25</v>
      </c>
      <c r="AN1676" s="249">
        <f t="shared" si="1198"/>
        <v>5576744.7000000002</v>
      </c>
      <c r="AO1676" s="249">
        <f t="shared" si="1198"/>
        <v>5548373.1000000006</v>
      </c>
      <c r="AP1676" s="249">
        <f t="shared" si="1198"/>
        <v>4214812.05</v>
      </c>
      <c r="AQ1676" s="249">
        <f t="shared" si="1198"/>
        <v>7982387.9999999991</v>
      </c>
      <c r="AR1676" s="249">
        <f t="shared" si="1198"/>
        <v>14879849.85</v>
      </c>
      <c r="AS1676" s="249">
        <f t="shared" si="1198"/>
        <v>11397906.9</v>
      </c>
      <c r="AT1676" s="249">
        <f t="shared" si="1198"/>
        <v>5493163.5</v>
      </c>
      <c r="AU1676" s="249">
        <f t="shared" si="1198"/>
        <v>7802477.549999998</v>
      </c>
      <c r="AV1676" s="249">
        <f t="shared" si="1198"/>
        <v>8695512</v>
      </c>
      <c r="AW1676" s="249">
        <f t="shared" si="1198"/>
        <v>10530560.25</v>
      </c>
      <c r="AX1676" s="249">
        <f t="shared" si="1198"/>
        <v>18649151.100000001</v>
      </c>
      <c r="AY1676" s="249">
        <f t="shared" si="1198"/>
        <v>8691687.584999999</v>
      </c>
      <c r="AZ1676" s="249">
        <f t="shared" si="1198"/>
        <v>5465533.1399999997</v>
      </c>
      <c r="BA1676" s="249">
        <f t="shared" si="1198"/>
        <v>5437829.294999999</v>
      </c>
      <c r="BB1676" s="249">
        <f t="shared" si="1198"/>
        <v>4130745.2100000004</v>
      </c>
      <c r="BC1676" s="249">
        <f t="shared" si="1198"/>
        <v>7823232.2700000005</v>
      </c>
      <c r="BD1676" s="249">
        <f t="shared" si="1198"/>
        <v>14583341.069999998</v>
      </c>
      <c r="BE1676" s="249">
        <f t="shared" si="1198"/>
        <v>11170579.454999998</v>
      </c>
      <c r="BF1676" s="249">
        <f t="shared" si="1198"/>
        <v>5383718.7750000004</v>
      </c>
      <c r="BG1676" s="249">
        <f t="shared" si="1198"/>
        <v>7646909.8050000006</v>
      </c>
      <c r="BH1676" s="249">
        <f t="shared" si="1198"/>
        <v>8522036.2799999993</v>
      </c>
      <c r="BI1676" s="249">
        <f t="shared" si="1198"/>
        <v>10320655.140000001</v>
      </c>
      <c r="BJ1676" s="249">
        <f t="shared" si="1198"/>
        <v>18277310.609999996</v>
      </c>
      <c r="BK1676" s="249">
        <f t="shared" si="1198"/>
        <v>8553238.6500000022</v>
      </c>
      <c r="BL1676" s="249">
        <f t="shared" si="1198"/>
        <v>5378502.9375000009</v>
      </c>
      <c r="BM1676" s="249">
        <f t="shared" si="1198"/>
        <v>5351089.8375000004</v>
      </c>
      <c r="BN1676" s="249">
        <f t="shared" si="1198"/>
        <v>4064958.5625</v>
      </c>
      <c r="BO1676" s="249">
        <f t="shared" si="1198"/>
        <v>7698600.1125000026</v>
      </c>
      <c r="BP1676" s="249">
        <f t="shared" si="1198"/>
        <v>14350933.575000003</v>
      </c>
      <c r="BQ1676" s="249">
        <f t="shared" si="1198"/>
        <v>10992565.237500001</v>
      </c>
      <c r="BR1676" s="249">
        <f t="shared" si="1198"/>
        <v>5297845.1624999996</v>
      </c>
      <c r="BS1676" s="249">
        <f t="shared" si="1198"/>
        <v>7525071.6750000017</v>
      </c>
      <c r="BT1676" s="249">
        <f t="shared" si="1198"/>
        <v>8386299.9000000004</v>
      </c>
      <c r="BU1676" s="249">
        <f t="shared" si="1198"/>
        <v>10156114.237500001</v>
      </c>
      <c r="BV1676" s="249">
        <f t="shared" si="1198"/>
        <v>17986156.649999999</v>
      </c>
      <c r="BW1676" s="839">
        <f t="shared" si="1135"/>
        <v>552040304.75999987</v>
      </c>
    </row>
    <row r="1677" spans="1:77" ht="16.5" thickBot="1" x14ac:dyDescent="0.3">
      <c r="A1677" s="953" t="s">
        <v>746</v>
      </c>
      <c r="O1677" s="249">
        <f>((O547)*355/100000)*7500</f>
        <v>19816437.960000001</v>
      </c>
      <c r="P1677" s="249">
        <f t="shared" ref="P1677:BV1677" si="1199">((P547)*355/100000)*7500</f>
        <v>16244498.250000002</v>
      </c>
      <c r="Q1677" s="249">
        <f t="shared" si="1199"/>
        <v>14523754.320000004</v>
      </c>
      <c r="R1677" s="249">
        <f t="shared" si="1199"/>
        <v>10468577.25</v>
      </c>
      <c r="S1677" s="249">
        <f t="shared" si="1199"/>
        <v>19056769.199999996</v>
      </c>
      <c r="T1677" s="249">
        <f t="shared" si="1199"/>
        <v>23498093.970000003</v>
      </c>
      <c r="U1677" s="249">
        <f t="shared" si="1199"/>
        <v>22518404.73</v>
      </c>
      <c r="V1677" s="249">
        <f t="shared" si="1199"/>
        <v>14897530.98</v>
      </c>
      <c r="W1677" s="249">
        <f t="shared" si="1199"/>
        <v>16670398.140000001</v>
      </c>
      <c r="X1677" s="249">
        <f t="shared" si="1199"/>
        <v>19257357.690000001</v>
      </c>
      <c r="Y1677" s="249">
        <f t="shared" si="1199"/>
        <v>20712041.189999998</v>
      </c>
      <c r="Z1677" s="249">
        <f t="shared" si="1199"/>
        <v>33677440.649999991</v>
      </c>
      <c r="AA1677" s="249">
        <f t="shared" si="1199"/>
        <v>19938237.75</v>
      </c>
      <c r="AB1677" s="249">
        <f t="shared" si="1199"/>
        <v>16391140.762499997</v>
      </c>
      <c r="AC1677" s="249">
        <f t="shared" si="1199"/>
        <v>14610255.75</v>
      </c>
      <c r="AD1677" s="249">
        <f t="shared" si="1199"/>
        <v>10508370.975000001</v>
      </c>
      <c r="AE1677" s="249">
        <f t="shared" si="1199"/>
        <v>19171845.112500001</v>
      </c>
      <c r="AF1677" s="249">
        <f t="shared" si="1199"/>
        <v>23693329.237500001</v>
      </c>
      <c r="AG1677" s="249">
        <f t="shared" si="1199"/>
        <v>22642637.512500003</v>
      </c>
      <c r="AH1677" s="249">
        <f t="shared" si="1199"/>
        <v>14968103.737500001</v>
      </c>
      <c r="AI1677" s="249">
        <f t="shared" si="1199"/>
        <v>16750769.962499999</v>
      </c>
      <c r="AJ1677" s="249">
        <f t="shared" si="1199"/>
        <v>19386045.900000002</v>
      </c>
      <c r="AK1677" s="249">
        <f t="shared" si="1199"/>
        <v>20840825.25</v>
      </c>
      <c r="AL1677" s="249">
        <f t="shared" si="1199"/>
        <v>33940644.75</v>
      </c>
      <c r="AM1677" s="249">
        <f t="shared" si="1199"/>
        <v>21220055.774999995</v>
      </c>
      <c r="AN1677" s="249">
        <f t="shared" si="1199"/>
        <v>17234500.949999999</v>
      </c>
      <c r="AO1677" s="249">
        <f t="shared" si="1199"/>
        <v>15562669.274999997</v>
      </c>
      <c r="AP1677" s="249">
        <f t="shared" si="1199"/>
        <v>11295139.725</v>
      </c>
      <c r="AQ1677" s="249">
        <f t="shared" si="1199"/>
        <v>20414772</v>
      </c>
      <c r="AR1677" s="249">
        <f t="shared" si="1199"/>
        <v>24988925.699999999</v>
      </c>
      <c r="AS1677" s="249">
        <f t="shared" si="1199"/>
        <v>24163289.774999995</v>
      </c>
      <c r="AT1677" s="249">
        <f t="shared" si="1199"/>
        <v>16025800.5</v>
      </c>
      <c r="AU1677" s="249">
        <f t="shared" si="1199"/>
        <v>17927320.724999998</v>
      </c>
      <c r="AV1677" s="249">
        <f t="shared" si="1199"/>
        <v>20586359.474999998</v>
      </c>
      <c r="AW1677" s="249">
        <f t="shared" si="1199"/>
        <v>22174370.324999999</v>
      </c>
      <c r="AX1677" s="249">
        <f t="shared" si="1199"/>
        <v>35869913.549999997</v>
      </c>
      <c r="AY1677" s="249">
        <f t="shared" si="1199"/>
        <v>25248554.594999999</v>
      </c>
      <c r="AZ1677" s="249">
        <f t="shared" si="1199"/>
        <v>20119378.275000002</v>
      </c>
      <c r="BA1677" s="249">
        <f t="shared" si="1199"/>
        <v>18541944.4725</v>
      </c>
      <c r="BB1677" s="249">
        <f t="shared" si="1199"/>
        <v>13643611.695</v>
      </c>
      <c r="BC1677" s="249">
        <f t="shared" si="1199"/>
        <v>24310130.377499998</v>
      </c>
      <c r="BD1677" s="249">
        <f t="shared" si="1199"/>
        <v>29314171.327500001</v>
      </c>
      <c r="BE1677" s="249">
        <f t="shared" si="1199"/>
        <v>28870208.505000003</v>
      </c>
      <c r="BF1677" s="249">
        <f t="shared" si="1199"/>
        <v>19243563.277499996</v>
      </c>
      <c r="BG1677" s="249">
        <f t="shared" si="1199"/>
        <v>21514153.927499998</v>
      </c>
      <c r="BH1677" s="249">
        <f t="shared" si="1199"/>
        <v>24410665.845000003</v>
      </c>
      <c r="BI1677" s="249">
        <f t="shared" si="1199"/>
        <v>26373097.147500001</v>
      </c>
      <c r="BJ1677" s="249">
        <f t="shared" si="1199"/>
        <v>42215790.600000001</v>
      </c>
      <c r="BK1677" s="249">
        <f t="shared" si="1199"/>
        <v>24461207.550000001</v>
      </c>
      <c r="BL1677" s="249">
        <f t="shared" si="1199"/>
        <v>19590142.5</v>
      </c>
      <c r="BM1677" s="249">
        <f t="shared" si="1199"/>
        <v>17957337.75</v>
      </c>
      <c r="BN1677" s="249">
        <f t="shared" si="1199"/>
        <v>13166147.700000001</v>
      </c>
      <c r="BO1677" s="249">
        <f t="shared" si="1199"/>
        <v>23546702.699999999</v>
      </c>
      <c r="BP1677" s="249">
        <f t="shared" si="1199"/>
        <v>28506109.5</v>
      </c>
      <c r="BQ1677" s="249">
        <f t="shared" si="1199"/>
        <v>27939284.550000001</v>
      </c>
      <c r="BR1677" s="249">
        <f t="shared" si="1199"/>
        <v>18598702.050000004</v>
      </c>
      <c r="BS1677" s="249">
        <f t="shared" si="1199"/>
        <v>20796446.699999999</v>
      </c>
      <c r="BT1677" s="249">
        <f t="shared" si="1199"/>
        <v>23670508.949999999</v>
      </c>
      <c r="BU1677" s="249">
        <f t="shared" si="1199"/>
        <v>25553386.350000001</v>
      </c>
      <c r="BV1677" s="249">
        <f t="shared" si="1199"/>
        <v>41016771</v>
      </c>
      <c r="BW1677" s="839">
        <f>SUM(C1677:BV1677)</f>
        <v>1290254646.1500001</v>
      </c>
      <c r="BY1677" s="967"/>
    </row>
    <row r="1678" spans="1:77" ht="16.5" thickBot="1" x14ac:dyDescent="0.3">
      <c r="A1678" s="952" t="s">
        <v>1218</v>
      </c>
      <c r="D1678" s="172"/>
      <c r="O1678" s="249">
        <f>O1677</f>
        <v>19816437.960000001</v>
      </c>
      <c r="P1678" s="249">
        <f t="shared" ref="P1678:BV1678" si="1200">P1677</f>
        <v>16244498.250000002</v>
      </c>
      <c r="Q1678" s="249">
        <f t="shared" si="1200"/>
        <v>14523754.320000004</v>
      </c>
      <c r="R1678" s="249">
        <f t="shared" si="1200"/>
        <v>10468577.25</v>
      </c>
      <c r="S1678" s="249">
        <f t="shared" si="1200"/>
        <v>19056769.199999996</v>
      </c>
      <c r="T1678" s="249">
        <f t="shared" si="1200"/>
        <v>23498093.970000003</v>
      </c>
      <c r="U1678" s="249">
        <f t="shared" si="1200"/>
        <v>22518404.73</v>
      </c>
      <c r="V1678" s="249">
        <f t="shared" si="1200"/>
        <v>14897530.98</v>
      </c>
      <c r="W1678" s="249">
        <f t="shared" si="1200"/>
        <v>16670398.140000001</v>
      </c>
      <c r="X1678" s="249">
        <f t="shared" si="1200"/>
        <v>19257357.690000001</v>
      </c>
      <c r="Y1678" s="249">
        <f t="shared" si="1200"/>
        <v>20712041.189999998</v>
      </c>
      <c r="Z1678" s="249">
        <f t="shared" si="1200"/>
        <v>33677440.649999991</v>
      </c>
      <c r="AA1678" s="249">
        <f t="shared" si="1200"/>
        <v>19938237.75</v>
      </c>
      <c r="AB1678" s="249">
        <f t="shared" si="1200"/>
        <v>16391140.762499997</v>
      </c>
      <c r="AC1678" s="249">
        <f t="shared" si="1200"/>
        <v>14610255.75</v>
      </c>
      <c r="AD1678" s="249">
        <f t="shared" si="1200"/>
        <v>10508370.975000001</v>
      </c>
      <c r="AE1678" s="249">
        <f t="shared" si="1200"/>
        <v>19171845.112500001</v>
      </c>
      <c r="AF1678" s="249">
        <f t="shared" si="1200"/>
        <v>23693329.237500001</v>
      </c>
      <c r="AG1678" s="249">
        <f t="shared" si="1200"/>
        <v>22642637.512500003</v>
      </c>
      <c r="AH1678" s="249">
        <f t="shared" si="1200"/>
        <v>14968103.737500001</v>
      </c>
      <c r="AI1678" s="249">
        <f t="shared" si="1200"/>
        <v>16750769.962499999</v>
      </c>
      <c r="AJ1678" s="249">
        <f t="shared" si="1200"/>
        <v>19386045.900000002</v>
      </c>
      <c r="AK1678" s="249">
        <f t="shared" si="1200"/>
        <v>20840825.25</v>
      </c>
      <c r="AL1678" s="249">
        <f t="shared" si="1200"/>
        <v>33940644.75</v>
      </c>
      <c r="AM1678" s="249">
        <f t="shared" si="1200"/>
        <v>21220055.774999995</v>
      </c>
      <c r="AN1678" s="249">
        <f t="shared" si="1200"/>
        <v>17234500.949999999</v>
      </c>
      <c r="AO1678" s="249">
        <f t="shared" si="1200"/>
        <v>15562669.274999997</v>
      </c>
      <c r="AP1678" s="249">
        <f t="shared" si="1200"/>
        <v>11295139.725</v>
      </c>
      <c r="AQ1678" s="249">
        <f t="shared" si="1200"/>
        <v>20414772</v>
      </c>
      <c r="AR1678" s="249">
        <f t="shared" si="1200"/>
        <v>24988925.699999999</v>
      </c>
      <c r="AS1678" s="249">
        <f t="shared" si="1200"/>
        <v>24163289.774999995</v>
      </c>
      <c r="AT1678" s="249">
        <f t="shared" si="1200"/>
        <v>16025800.5</v>
      </c>
      <c r="AU1678" s="249">
        <f t="shared" si="1200"/>
        <v>17927320.724999998</v>
      </c>
      <c r="AV1678" s="249">
        <f t="shared" si="1200"/>
        <v>20586359.474999998</v>
      </c>
      <c r="AW1678" s="249">
        <f t="shared" si="1200"/>
        <v>22174370.324999999</v>
      </c>
      <c r="AX1678" s="249">
        <f t="shared" si="1200"/>
        <v>35869913.549999997</v>
      </c>
      <c r="AY1678" s="249">
        <f t="shared" si="1200"/>
        <v>25248554.594999999</v>
      </c>
      <c r="AZ1678" s="249">
        <f t="shared" si="1200"/>
        <v>20119378.275000002</v>
      </c>
      <c r="BA1678" s="249">
        <f t="shared" si="1200"/>
        <v>18541944.4725</v>
      </c>
      <c r="BB1678" s="249">
        <f t="shared" si="1200"/>
        <v>13643611.695</v>
      </c>
      <c r="BC1678" s="249">
        <f t="shared" si="1200"/>
        <v>24310130.377499998</v>
      </c>
      <c r="BD1678" s="249">
        <f t="shared" si="1200"/>
        <v>29314171.327500001</v>
      </c>
      <c r="BE1678" s="249">
        <f t="shared" si="1200"/>
        <v>28870208.505000003</v>
      </c>
      <c r="BF1678" s="249">
        <f t="shared" si="1200"/>
        <v>19243563.277499996</v>
      </c>
      <c r="BG1678" s="249">
        <f t="shared" si="1200"/>
        <v>21514153.927499998</v>
      </c>
      <c r="BH1678" s="249">
        <f t="shared" si="1200"/>
        <v>24410665.845000003</v>
      </c>
      <c r="BI1678" s="249">
        <f t="shared" si="1200"/>
        <v>26373097.147500001</v>
      </c>
      <c r="BJ1678" s="249">
        <f t="shared" si="1200"/>
        <v>42215790.600000001</v>
      </c>
      <c r="BK1678" s="249">
        <f t="shared" si="1200"/>
        <v>24461207.550000001</v>
      </c>
      <c r="BL1678" s="249">
        <f t="shared" si="1200"/>
        <v>19590142.5</v>
      </c>
      <c r="BM1678" s="249">
        <f t="shared" si="1200"/>
        <v>17957337.75</v>
      </c>
      <c r="BN1678" s="249">
        <f t="shared" si="1200"/>
        <v>13166147.700000001</v>
      </c>
      <c r="BO1678" s="249">
        <f t="shared" si="1200"/>
        <v>23546702.699999999</v>
      </c>
      <c r="BP1678" s="249">
        <f t="shared" si="1200"/>
        <v>28506109.5</v>
      </c>
      <c r="BQ1678" s="249">
        <f t="shared" si="1200"/>
        <v>27939284.550000001</v>
      </c>
      <c r="BR1678" s="249">
        <f t="shared" si="1200"/>
        <v>18598702.050000004</v>
      </c>
      <c r="BS1678" s="249">
        <f t="shared" si="1200"/>
        <v>20796446.699999999</v>
      </c>
      <c r="BT1678" s="249">
        <f t="shared" si="1200"/>
        <v>23670508.949999999</v>
      </c>
      <c r="BU1678" s="249">
        <f t="shared" si="1200"/>
        <v>25553386.350000001</v>
      </c>
      <c r="BV1678" s="249">
        <f t="shared" si="1200"/>
        <v>41016771</v>
      </c>
      <c r="BW1678" s="839">
        <f t="shared" si="1135"/>
        <v>1290254646.1500001</v>
      </c>
    </row>
    <row r="1679" spans="1:77" ht="16.5" thickBot="1" x14ac:dyDescent="0.3">
      <c r="A1679" s="954" t="s">
        <v>1138</v>
      </c>
      <c r="C1679" s="346"/>
      <c r="O1679" s="249">
        <f>(((O559+O569)*355)/100000)*7500</f>
        <v>15054959.8125</v>
      </c>
      <c r="P1679" s="249">
        <f t="shared" ref="P1679:BV1679" si="1201">(((P559+P569)*355)/100000)*7500</f>
        <v>11679841.6875</v>
      </c>
      <c r="Q1679" s="249">
        <f t="shared" si="1201"/>
        <v>13794252.75</v>
      </c>
      <c r="R1679" s="249">
        <f t="shared" si="1201"/>
        <v>11162651.0625</v>
      </c>
      <c r="S1679" s="249">
        <f t="shared" si="1201"/>
        <v>14718566.25</v>
      </c>
      <c r="T1679" s="249">
        <f t="shared" si="1201"/>
        <v>15212593.125</v>
      </c>
      <c r="U1679" s="249">
        <f t="shared" si="1201"/>
        <v>16015496.625</v>
      </c>
      <c r="V1679" s="249">
        <f t="shared" si="1201"/>
        <v>11648131.3125</v>
      </c>
      <c r="W1679" s="249">
        <f t="shared" si="1201"/>
        <v>14650193.25</v>
      </c>
      <c r="X1679" s="249">
        <f t="shared" si="1201"/>
        <v>12864068.4375</v>
      </c>
      <c r="Y1679" s="249">
        <f t="shared" si="1201"/>
        <v>15686132.062499998</v>
      </c>
      <c r="Z1679" s="249">
        <f t="shared" si="1201"/>
        <v>16643913.187499998</v>
      </c>
      <c r="AA1679" s="249">
        <f t="shared" si="1201"/>
        <v>12780559.125</v>
      </c>
      <c r="AB1679" s="249">
        <f t="shared" si="1201"/>
        <v>9657973.7999999989</v>
      </c>
      <c r="AC1679" s="249">
        <f t="shared" si="1201"/>
        <v>11201286.6</v>
      </c>
      <c r="AD1679" s="249">
        <f t="shared" si="1201"/>
        <v>9010171.5749999993</v>
      </c>
      <c r="AE1679" s="249">
        <f t="shared" si="1201"/>
        <v>12359106.674999997</v>
      </c>
      <c r="AF1679" s="249">
        <f t="shared" si="1201"/>
        <v>14083224.524999999</v>
      </c>
      <c r="AG1679" s="249">
        <f t="shared" si="1201"/>
        <v>13983716.25</v>
      </c>
      <c r="AH1679" s="249">
        <f t="shared" si="1201"/>
        <v>9618243.9749999978</v>
      </c>
      <c r="AI1679" s="249">
        <f t="shared" si="1201"/>
        <v>12273464.699999997</v>
      </c>
      <c r="AJ1679" s="249">
        <f t="shared" si="1201"/>
        <v>11141348.4</v>
      </c>
      <c r="AK1679" s="249">
        <f t="shared" si="1201"/>
        <v>13571082</v>
      </c>
      <c r="AL1679" s="249">
        <f t="shared" si="1201"/>
        <v>15876050.85</v>
      </c>
      <c r="AM1679" s="249">
        <f t="shared" si="1201"/>
        <v>11359574.887500001</v>
      </c>
      <c r="AN1679" s="249">
        <f t="shared" si="1201"/>
        <v>8594342.3249999993</v>
      </c>
      <c r="AO1679" s="249">
        <f t="shared" si="1201"/>
        <v>9976179.8250000011</v>
      </c>
      <c r="AP1679" s="249">
        <f t="shared" si="1201"/>
        <v>8026870.3874999993</v>
      </c>
      <c r="AQ1679" s="249">
        <f t="shared" si="1201"/>
        <v>10990352.700000001</v>
      </c>
      <c r="AR1679" s="249">
        <f t="shared" si="1201"/>
        <v>12470636.137499997</v>
      </c>
      <c r="AS1679" s="249">
        <f t="shared" si="1201"/>
        <v>12413485.574999999</v>
      </c>
      <c r="AT1679" s="249">
        <f t="shared" si="1201"/>
        <v>8559516.8249999993</v>
      </c>
      <c r="AU1679" s="249">
        <f t="shared" si="1201"/>
        <v>10915390.012499999</v>
      </c>
      <c r="AV1679" s="249">
        <f t="shared" si="1201"/>
        <v>9893828.6999999993</v>
      </c>
      <c r="AW1679" s="249">
        <f t="shared" si="1201"/>
        <v>12052091.137499999</v>
      </c>
      <c r="AX1679" s="249">
        <f t="shared" si="1201"/>
        <v>14041178.324999997</v>
      </c>
      <c r="AY1679" s="249">
        <f t="shared" si="1201"/>
        <v>11927062.800000001</v>
      </c>
      <c r="AZ1679" s="249">
        <f t="shared" si="1201"/>
        <v>9190794.5099999998</v>
      </c>
      <c r="BA1679" s="249">
        <f t="shared" si="1201"/>
        <v>10805042.700000001</v>
      </c>
      <c r="BB1679" s="249">
        <f t="shared" si="1201"/>
        <v>8730522.8100000024</v>
      </c>
      <c r="BC1679" s="249">
        <f t="shared" si="1201"/>
        <v>11627595.450000001</v>
      </c>
      <c r="BD1679" s="249">
        <f t="shared" si="1201"/>
        <v>12334866.209999999</v>
      </c>
      <c r="BE1679" s="249">
        <f t="shared" si="1201"/>
        <v>12781853.100000001</v>
      </c>
      <c r="BF1679" s="249">
        <f t="shared" si="1201"/>
        <v>9162582.6600000001</v>
      </c>
      <c r="BG1679" s="249">
        <f t="shared" si="1201"/>
        <v>11566794.6</v>
      </c>
      <c r="BH1679" s="249">
        <f t="shared" si="1201"/>
        <v>10244761.110000001</v>
      </c>
      <c r="BI1679" s="249">
        <f t="shared" si="1201"/>
        <v>12488775.75</v>
      </c>
      <c r="BJ1679" s="249">
        <f t="shared" si="1201"/>
        <v>13608648.810000001</v>
      </c>
      <c r="BK1679" s="249">
        <f t="shared" si="1201"/>
        <v>11373281.4375</v>
      </c>
      <c r="BL1679" s="249">
        <f t="shared" si="1201"/>
        <v>8569229.625</v>
      </c>
      <c r="BM1679" s="249">
        <f t="shared" si="1201"/>
        <v>9917759.25</v>
      </c>
      <c r="BN1679" s="249">
        <f t="shared" si="1201"/>
        <v>7972164.0000000009</v>
      </c>
      <c r="BO1679" s="249">
        <f t="shared" si="1201"/>
        <v>10984809.375</v>
      </c>
      <c r="BP1679" s="249">
        <f t="shared" si="1201"/>
        <v>12647607.1875</v>
      </c>
      <c r="BQ1679" s="249">
        <f t="shared" si="1201"/>
        <v>12482066.25</v>
      </c>
      <c r="BR1679" s="249">
        <f t="shared" si="1201"/>
        <v>8532567</v>
      </c>
      <c r="BS1679" s="249">
        <f t="shared" si="1201"/>
        <v>10905932.8125</v>
      </c>
      <c r="BT1679" s="249">
        <f t="shared" si="1201"/>
        <v>9936410.0625</v>
      </c>
      <c r="BU1679" s="249">
        <f t="shared" si="1201"/>
        <v>12101861.25</v>
      </c>
      <c r="BV1679" s="249">
        <f t="shared" si="1201"/>
        <v>14299981.3125</v>
      </c>
      <c r="BW1679" s="839">
        <f>SUM(C1679:BV1679)</f>
        <v>708173444.94749975</v>
      </c>
    </row>
    <row r="1680" spans="1:77" ht="16.5" thickBot="1" x14ac:dyDescent="0.3">
      <c r="A1680" s="925" t="s">
        <v>2</v>
      </c>
      <c r="O1680" s="249">
        <f>IFERROR((O559/(O559+O569))*O1679,50%*O1679)</f>
        <v>3367649.8125</v>
      </c>
      <c r="P1680" s="249">
        <f t="shared" ref="P1680:BV1680" si="1202">IFERROR((P559/(P559+P569))*P1679,50%*P1679)</f>
        <v>2117685.9375</v>
      </c>
      <c r="Q1680" s="249">
        <f t="shared" si="1202"/>
        <v>2106942.75</v>
      </c>
      <c r="R1680" s="249">
        <f t="shared" si="1202"/>
        <v>1600495.3124999998</v>
      </c>
      <c r="S1680" s="249">
        <f t="shared" si="1202"/>
        <v>3031256.25</v>
      </c>
      <c r="T1680" s="249">
        <f t="shared" si="1202"/>
        <v>5650437.375</v>
      </c>
      <c r="U1680" s="249">
        <f t="shared" si="1202"/>
        <v>4328186.625</v>
      </c>
      <c r="V1680" s="249">
        <f t="shared" si="1202"/>
        <v>2085975.5625</v>
      </c>
      <c r="W1680" s="249">
        <f t="shared" si="1202"/>
        <v>2962883.25</v>
      </c>
      <c r="X1680" s="249">
        <f t="shared" si="1202"/>
        <v>3301912.6875000005</v>
      </c>
      <c r="Y1680" s="249">
        <f t="shared" si="1202"/>
        <v>3998822.0624999991</v>
      </c>
      <c r="Z1680" s="249">
        <f t="shared" si="1202"/>
        <v>7081757.4374999991</v>
      </c>
      <c r="AA1680" s="249">
        <f t="shared" si="1202"/>
        <v>4218454.3500000006</v>
      </c>
      <c r="AB1680" s="249">
        <f t="shared" si="1202"/>
        <v>2652696.6749999998</v>
      </c>
      <c r="AC1680" s="249">
        <f t="shared" si="1202"/>
        <v>2639181.8250000002</v>
      </c>
      <c r="AD1680" s="249">
        <f t="shared" si="1202"/>
        <v>2004894.4499999997</v>
      </c>
      <c r="AE1680" s="249">
        <f t="shared" si="1202"/>
        <v>3797001.8999999994</v>
      </c>
      <c r="AF1680" s="249">
        <f t="shared" si="1202"/>
        <v>7077947.3999999994</v>
      </c>
      <c r="AG1680" s="249">
        <f t="shared" si="1202"/>
        <v>5421611.4750000006</v>
      </c>
      <c r="AH1680" s="249">
        <f t="shared" si="1202"/>
        <v>2612966.8499999992</v>
      </c>
      <c r="AI1680" s="249">
        <f t="shared" si="1202"/>
        <v>3711359.9249999993</v>
      </c>
      <c r="AJ1680" s="249">
        <f t="shared" si="1202"/>
        <v>4136071.2749999994</v>
      </c>
      <c r="AK1680" s="249">
        <f t="shared" si="1202"/>
        <v>5008977.2250000006</v>
      </c>
      <c r="AL1680" s="249">
        <f t="shared" si="1202"/>
        <v>8870773.7249999996</v>
      </c>
      <c r="AM1680" s="249">
        <f t="shared" si="1202"/>
        <v>3695217.1875</v>
      </c>
      <c r="AN1680" s="249">
        <f t="shared" si="1202"/>
        <v>2323643.625</v>
      </c>
      <c r="AO1680" s="249">
        <f t="shared" si="1202"/>
        <v>2311822.1250000005</v>
      </c>
      <c r="AP1680" s="249">
        <f t="shared" si="1202"/>
        <v>1756171.6875</v>
      </c>
      <c r="AQ1680" s="249">
        <f t="shared" si="1202"/>
        <v>3325995</v>
      </c>
      <c r="AR1680" s="249">
        <f t="shared" si="1202"/>
        <v>6199937.4374999991</v>
      </c>
      <c r="AS1680" s="249">
        <f t="shared" si="1202"/>
        <v>4749127.875</v>
      </c>
      <c r="AT1680" s="249">
        <f t="shared" si="1202"/>
        <v>2288818.125</v>
      </c>
      <c r="AU1680" s="249">
        <f t="shared" si="1202"/>
        <v>3251032.3125</v>
      </c>
      <c r="AV1680" s="249">
        <f t="shared" si="1202"/>
        <v>3623130</v>
      </c>
      <c r="AW1680" s="249">
        <f t="shared" si="1202"/>
        <v>4387733.4374999991</v>
      </c>
      <c r="AX1680" s="249">
        <f t="shared" si="1202"/>
        <v>7770479.6249999991</v>
      </c>
      <c r="AY1680" s="249">
        <f t="shared" si="1202"/>
        <v>2997133.65</v>
      </c>
      <c r="AZ1680" s="249">
        <f t="shared" si="1202"/>
        <v>1884666.5999999999</v>
      </c>
      <c r="BA1680" s="249">
        <f t="shared" si="1202"/>
        <v>1875113.5500000003</v>
      </c>
      <c r="BB1680" s="249">
        <f t="shared" si="1202"/>
        <v>1424394.9000000004</v>
      </c>
      <c r="BC1680" s="249">
        <f t="shared" si="1202"/>
        <v>2697666.3000000003</v>
      </c>
      <c r="BD1680" s="249">
        <f t="shared" si="1202"/>
        <v>5028738.3000000007</v>
      </c>
      <c r="BE1680" s="249">
        <f t="shared" si="1202"/>
        <v>3851923.95</v>
      </c>
      <c r="BF1680" s="249">
        <f t="shared" si="1202"/>
        <v>1856454.75</v>
      </c>
      <c r="BG1680" s="249">
        <f t="shared" si="1202"/>
        <v>2636865.4500000002</v>
      </c>
      <c r="BH1680" s="249">
        <f t="shared" si="1202"/>
        <v>2938633.2000000007</v>
      </c>
      <c r="BI1680" s="249">
        <f t="shared" si="1202"/>
        <v>3558846.6</v>
      </c>
      <c r="BJ1680" s="249">
        <f t="shared" si="1202"/>
        <v>6302520.9000000004</v>
      </c>
      <c r="BK1680" s="249">
        <f t="shared" si="1202"/>
        <v>3887835.75</v>
      </c>
      <c r="BL1680" s="249">
        <f t="shared" si="1202"/>
        <v>2444774.0625</v>
      </c>
      <c r="BM1680" s="249">
        <f t="shared" si="1202"/>
        <v>2432313.5625</v>
      </c>
      <c r="BN1680" s="249">
        <f t="shared" si="1202"/>
        <v>1847708.4375000002</v>
      </c>
      <c r="BO1680" s="249">
        <f t="shared" si="1202"/>
        <v>3499363.6875</v>
      </c>
      <c r="BP1680" s="249">
        <f t="shared" si="1202"/>
        <v>6523151.625</v>
      </c>
      <c r="BQ1680" s="249">
        <f t="shared" si="1202"/>
        <v>4996620.5625</v>
      </c>
      <c r="BR1680" s="249">
        <f t="shared" si="1202"/>
        <v>2408111.4375</v>
      </c>
      <c r="BS1680" s="249">
        <f t="shared" si="1202"/>
        <v>3420487.125</v>
      </c>
      <c r="BT1680" s="249">
        <f t="shared" si="1202"/>
        <v>3811954.5</v>
      </c>
      <c r="BU1680" s="249">
        <f t="shared" si="1202"/>
        <v>4616415.5625</v>
      </c>
      <c r="BV1680" s="249">
        <f t="shared" si="1202"/>
        <v>8175525.7500000009</v>
      </c>
      <c r="BW1680" s="839">
        <f>SUM(C1680:BV1680)</f>
        <v>224586270.78749999</v>
      </c>
    </row>
    <row r="1681" spans="1:75" ht="16.5" thickBot="1" x14ac:dyDescent="0.3">
      <c r="A1681" s="956" t="s">
        <v>3</v>
      </c>
      <c r="O1681" s="249">
        <f>IFERROR((O569/(O559+O569))*O1679,50%*O1679)</f>
        <v>11687310</v>
      </c>
      <c r="P1681" s="249">
        <f t="shared" ref="P1681:BV1681" si="1203">IFERROR((P569/(P559+P569))*P1679,50%*P1679)</f>
        <v>9562155.75</v>
      </c>
      <c r="Q1681" s="249">
        <f t="shared" si="1203"/>
        <v>11687310</v>
      </c>
      <c r="R1681" s="249">
        <f t="shared" si="1203"/>
        <v>9562155.75</v>
      </c>
      <c r="S1681" s="249">
        <f t="shared" si="1203"/>
        <v>11687310</v>
      </c>
      <c r="T1681" s="249">
        <f t="shared" si="1203"/>
        <v>9562155.75</v>
      </c>
      <c r="U1681" s="249">
        <f t="shared" si="1203"/>
        <v>11687310</v>
      </c>
      <c r="V1681" s="249">
        <f t="shared" si="1203"/>
        <v>9562155.75</v>
      </c>
      <c r="W1681" s="249">
        <f t="shared" si="1203"/>
        <v>11687310</v>
      </c>
      <c r="X1681" s="249">
        <f t="shared" si="1203"/>
        <v>9562155.75</v>
      </c>
      <c r="Y1681" s="249">
        <f t="shared" si="1203"/>
        <v>11687309.999999998</v>
      </c>
      <c r="Z1681" s="249">
        <f t="shared" si="1203"/>
        <v>9562155.7499999981</v>
      </c>
      <c r="AA1681" s="249">
        <f t="shared" si="1203"/>
        <v>8562104.7750000004</v>
      </c>
      <c r="AB1681" s="249">
        <f t="shared" si="1203"/>
        <v>7005277.1249999991</v>
      </c>
      <c r="AC1681" s="249">
        <f t="shared" si="1203"/>
        <v>8562104.7750000004</v>
      </c>
      <c r="AD1681" s="249">
        <f t="shared" si="1203"/>
        <v>7005277.1249999991</v>
      </c>
      <c r="AE1681" s="249">
        <f t="shared" si="1203"/>
        <v>8562104.7749999985</v>
      </c>
      <c r="AF1681" s="249">
        <f t="shared" si="1203"/>
        <v>7005277.1250000009</v>
      </c>
      <c r="AG1681" s="249">
        <f t="shared" si="1203"/>
        <v>8562104.7750000004</v>
      </c>
      <c r="AH1681" s="249">
        <f t="shared" si="1203"/>
        <v>7005277.1249999991</v>
      </c>
      <c r="AI1681" s="249">
        <f t="shared" si="1203"/>
        <v>8562104.7749999985</v>
      </c>
      <c r="AJ1681" s="249">
        <f t="shared" si="1203"/>
        <v>7005277.125</v>
      </c>
      <c r="AK1681" s="249">
        <f t="shared" si="1203"/>
        <v>8562104.7749999985</v>
      </c>
      <c r="AL1681" s="249">
        <f t="shared" si="1203"/>
        <v>7005277.1250000009</v>
      </c>
      <c r="AM1681" s="249">
        <f t="shared" si="1203"/>
        <v>7664357.7000000011</v>
      </c>
      <c r="AN1681" s="249">
        <f t="shared" si="1203"/>
        <v>6270698.7000000002</v>
      </c>
      <c r="AO1681" s="249">
        <f t="shared" si="1203"/>
        <v>7664357.7000000011</v>
      </c>
      <c r="AP1681" s="249">
        <f t="shared" si="1203"/>
        <v>6270698.7000000002</v>
      </c>
      <c r="AQ1681" s="249">
        <f t="shared" si="1203"/>
        <v>7664357.7000000002</v>
      </c>
      <c r="AR1681" s="249">
        <f t="shared" si="1203"/>
        <v>6270698.6999999993</v>
      </c>
      <c r="AS1681" s="249">
        <f t="shared" si="1203"/>
        <v>7664357.6999999993</v>
      </c>
      <c r="AT1681" s="249">
        <f t="shared" si="1203"/>
        <v>6270698.7000000002</v>
      </c>
      <c r="AU1681" s="249">
        <f t="shared" si="1203"/>
        <v>7664357.7000000002</v>
      </c>
      <c r="AV1681" s="249">
        <f t="shared" si="1203"/>
        <v>6270698.6999999993</v>
      </c>
      <c r="AW1681" s="249">
        <f t="shared" si="1203"/>
        <v>7664357.6999999993</v>
      </c>
      <c r="AX1681" s="249">
        <f t="shared" si="1203"/>
        <v>6270698.6999999993</v>
      </c>
      <c r="AY1681" s="249">
        <f t="shared" si="1203"/>
        <v>8929929.1500000004</v>
      </c>
      <c r="AZ1681" s="249">
        <f t="shared" si="1203"/>
        <v>7306127.9099999992</v>
      </c>
      <c r="BA1681" s="249">
        <f t="shared" si="1203"/>
        <v>8929929.1500000022</v>
      </c>
      <c r="BB1681" s="249">
        <f t="shared" si="1203"/>
        <v>7306127.9100000011</v>
      </c>
      <c r="BC1681" s="249">
        <f t="shared" si="1203"/>
        <v>8929929.1500000004</v>
      </c>
      <c r="BD1681" s="249">
        <f t="shared" si="1203"/>
        <v>7306127.9100000001</v>
      </c>
      <c r="BE1681" s="249">
        <f t="shared" si="1203"/>
        <v>8929929.1500000004</v>
      </c>
      <c r="BF1681" s="249">
        <f t="shared" si="1203"/>
        <v>7306127.9099999992</v>
      </c>
      <c r="BG1681" s="249">
        <f t="shared" si="1203"/>
        <v>8929929.1500000004</v>
      </c>
      <c r="BH1681" s="249">
        <f t="shared" si="1203"/>
        <v>7306127.9100000011</v>
      </c>
      <c r="BI1681" s="249">
        <f t="shared" si="1203"/>
        <v>8929929.1500000004</v>
      </c>
      <c r="BJ1681" s="249">
        <f t="shared" si="1203"/>
        <v>7306127.9100000001</v>
      </c>
      <c r="BK1681" s="249">
        <f t="shared" si="1203"/>
        <v>7485445.6875</v>
      </c>
      <c r="BL1681" s="249">
        <f t="shared" si="1203"/>
        <v>6124455.5625000009</v>
      </c>
      <c r="BM1681" s="249">
        <f t="shared" si="1203"/>
        <v>7485445.6875</v>
      </c>
      <c r="BN1681" s="249">
        <f t="shared" si="1203"/>
        <v>6124455.5625000009</v>
      </c>
      <c r="BO1681" s="249">
        <f t="shared" si="1203"/>
        <v>7485445.6875</v>
      </c>
      <c r="BP1681" s="249">
        <f t="shared" si="1203"/>
        <v>6124455.5625000009</v>
      </c>
      <c r="BQ1681" s="249">
        <f t="shared" si="1203"/>
        <v>7485445.6875000009</v>
      </c>
      <c r="BR1681" s="249">
        <f t="shared" si="1203"/>
        <v>6124455.5625000009</v>
      </c>
      <c r="BS1681" s="249">
        <f t="shared" si="1203"/>
        <v>7485445.6874999991</v>
      </c>
      <c r="BT1681" s="249">
        <f t="shared" si="1203"/>
        <v>6124455.5625000009</v>
      </c>
      <c r="BU1681" s="249">
        <f t="shared" si="1203"/>
        <v>7485445.6875</v>
      </c>
      <c r="BV1681" s="249">
        <f t="shared" si="1203"/>
        <v>6124455.5625000009</v>
      </c>
      <c r="BW1681" s="839">
        <f>SUM(C1681:BV1681)</f>
        <v>483587174.15999991</v>
      </c>
    </row>
    <row r="1682" spans="1:75" ht="16.5" thickBot="1" x14ac:dyDescent="0.3">
      <c r="A1682" s="955" t="s">
        <v>1139</v>
      </c>
      <c r="O1682" s="249">
        <f>O1683+O1684+O1685+O1686</f>
        <v>0</v>
      </c>
      <c r="P1682" s="249">
        <f t="shared" ref="P1682:BV1682" si="1204">P1683+P1684+P1685+P1686</f>
        <v>0</v>
      </c>
      <c r="Q1682" s="249">
        <f t="shared" si="1204"/>
        <v>0</v>
      </c>
      <c r="R1682" s="249">
        <f t="shared" si="1204"/>
        <v>0</v>
      </c>
      <c r="S1682" s="249">
        <f t="shared" si="1204"/>
        <v>0</v>
      </c>
      <c r="T1682" s="249">
        <f t="shared" si="1204"/>
        <v>0</v>
      </c>
      <c r="U1682" s="249">
        <f t="shared" si="1204"/>
        <v>0</v>
      </c>
      <c r="V1682" s="249">
        <f t="shared" si="1204"/>
        <v>0</v>
      </c>
      <c r="W1682" s="249">
        <f t="shared" si="1204"/>
        <v>0</v>
      </c>
      <c r="X1682" s="249">
        <f t="shared" si="1204"/>
        <v>0</v>
      </c>
      <c r="Y1682" s="249">
        <f t="shared" si="1204"/>
        <v>0</v>
      </c>
      <c r="Z1682" s="249">
        <f t="shared" si="1204"/>
        <v>0</v>
      </c>
      <c r="AA1682" s="249">
        <f t="shared" si="1204"/>
        <v>15252977.925000001</v>
      </c>
      <c r="AB1682" s="249">
        <f t="shared" si="1204"/>
        <v>12583763.100000001</v>
      </c>
      <c r="AC1682" s="249">
        <f t="shared" si="1204"/>
        <v>14726553.750000004</v>
      </c>
      <c r="AD1682" s="249">
        <f t="shared" si="1204"/>
        <v>12367829.024999999</v>
      </c>
      <c r="AE1682" s="249">
        <f t="shared" si="1204"/>
        <v>15112493.775</v>
      </c>
      <c r="AF1682" s="249">
        <f t="shared" si="1204"/>
        <v>14058846.675000001</v>
      </c>
      <c r="AG1682" s="249">
        <f t="shared" si="1204"/>
        <v>15654030.300000001</v>
      </c>
      <c r="AH1682" s="249">
        <f t="shared" si="1204"/>
        <v>12570519.824999999</v>
      </c>
      <c r="AI1682" s="249">
        <f t="shared" si="1204"/>
        <v>15083946.449999999</v>
      </c>
      <c r="AJ1682" s="249">
        <f t="shared" si="1204"/>
        <v>13078221.300000001</v>
      </c>
      <c r="AK1682" s="249">
        <f t="shared" si="1204"/>
        <v>15516485.550000001</v>
      </c>
      <c r="AL1682" s="249">
        <f t="shared" si="1204"/>
        <v>14656455.449999999</v>
      </c>
      <c r="AM1682" s="249">
        <f t="shared" si="1204"/>
        <v>25645907.362500004</v>
      </c>
      <c r="AN1682" s="249">
        <f t="shared" si="1204"/>
        <v>25643223.225000001</v>
      </c>
      <c r="AO1682" s="249">
        <f t="shared" si="1204"/>
        <v>24815870.325000003</v>
      </c>
      <c r="AP1682" s="249">
        <f t="shared" si="1204"/>
        <v>25302740.0625</v>
      </c>
      <c r="AQ1682" s="249">
        <f t="shared" si="1204"/>
        <v>25424374.050000004</v>
      </c>
      <c r="AR1682" s="249">
        <f t="shared" si="1204"/>
        <v>27968999.512500003</v>
      </c>
      <c r="AS1682" s="249">
        <f t="shared" si="1204"/>
        <v>26278253.775000002</v>
      </c>
      <c r="AT1682" s="249">
        <f t="shared" si="1204"/>
        <v>25622327.925000001</v>
      </c>
      <c r="AU1682" s="249">
        <f t="shared" si="1204"/>
        <v>25379396.4375</v>
      </c>
      <c r="AV1682" s="249">
        <f t="shared" si="1204"/>
        <v>26422915.050000001</v>
      </c>
      <c r="AW1682" s="249">
        <f t="shared" si="1204"/>
        <v>26061417.112500004</v>
      </c>
      <c r="AX1682" s="249">
        <f t="shared" si="1204"/>
        <v>28911324.825000003</v>
      </c>
      <c r="AY1682" s="249">
        <f t="shared" si="1204"/>
        <v>25586824.364999998</v>
      </c>
      <c r="AZ1682" s="249">
        <f t="shared" si="1204"/>
        <v>25456145.850000001</v>
      </c>
      <c r="BA1682" s="249">
        <f t="shared" si="1204"/>
        <v>24352602.254999999</v>
      </c>
      <c r="BB1682" s="249">
        <f t="shared" si="1204"/>
        <v>24949846.98</v>
      </c>
      <c r="BC1682" s="249">
        <f t="shared" si="1204"/>
        <v>25257410.280000001</v>
      </c>
      <c r="BD1682" s="249">
        <f t="shared" si="1204"/>
        <v>28914624.719999999</v>
      </c>
      <c r="BE1682" s="249">
        <f t="shared" si="1204"/>
        <v>26527093.695</v>
      </c>
      <c r="BF1682" s="249">
        <f t="shared" si="1204"/>
        <v>25425112.814999998</v>
      </c>
      <c r="BG1682" s="249">
        <f t="shared" si="1204"/>
        <v>25190529.344999999</v>
      </c>
      <c r="BH1682" s="249">
        <f t="shared" si="1204"/>
        <v>26615509.109999999</v>
      </c>
      <c r="BI1682" s="249">
        <f t="shared" si="1204"/>
        <v>26204708.609999999</v>
      </c>
      <c r="BJ1682" s="249">
        <f t="shared" si="1204"/>
        <v>30315785.579999998</v>
      </c>
      <c r="BK1682" s="249">
        <f t="shared" si="1204"/>
        <v>28063808.662500001</v>
      </c>
      <c r="BL1682" s="249">
        <f t="shared" si="1204"/>
        <v>27707768.4375</v>
      </c>
      <c r="BM1682" s="249">
        <f t="shared" si="1204"/>
        <v>26899390.912499998</v>
      </c>
      <c r="BN1682" s="249">
        <f t="shared" si="1204"/>
        <v>27230115.9375</v>
      </c>
      <c r="BO1682" s="249">
        <f t="shared" si="1204"/>
        <v>27753031.012499999</v>
      </c>
      <c r="BP1682" s="249">
        <f t="shared" si="1204"/>
        <v>30970470.487500004</v>
      </c>
      <c r="BQ1682" s="249">
        <f t="shared" si="1204"/>
        <v>28950836.512499999</v>
      </c>
      <c r="BR1682" s="249">
        <f t="shared" si="1204"/>
        <v>27678438.337500002</v>
      </c>
      <c r="BS1682" s="249">
        <f t="shared" si="1204"/>
        <v>27689929.762499999</v>
      </c>
      <c r="BT1682" s="249">
        <f t="shared" si="1204"/>
        <v>28801512.787499998</v>
      </c>
      <c r="BU1682" s="249">
        <f t="shared" si="1204"/>
        <v>28646672.512500003</v>
      </c>
      <c r="BV1682" s="249">
        <f t="shared" si="1204"/>
        <v>32292369.787500001</v>
      </c>
      <c r="BW1682" s="839">
        <f t="shared" si="1135"/>
        <v>1141619411.5425003</v>
      </c>
    </row>
    <row r="1683" spans="1:75" ht="16.5" thickBot="1" x14ac:dyDescent="0.3">
      <c r="A1683" s="925" t="s">
        <v>2</v>
      </c>
      <c r="O1683" s="249">
        <f>((O591*355)/100000)*7500</f>
        <v>0</v>
      </c>
      <c r="P1683" s="249">
        <f t="shared" ref="P1683:BV1683" si="1205">((P591*355)/100000)*7500</f>
        <v>0</v>
      </c>
      <c r="Q1683" s="249">
        <f t="shared" si="1205"/>
        <v>0</v>
      </c>
      <c r="R1683" s="249">
        <f t="shared" si="1205"/>
        <v>0</v>
      </c>
      <c r="S1683" s="249">
        <f t="shared" si="1205"/>
        <v>0</v>
      </c>
      <c r="T1683" s="249">
        <f t="shared" si="1205"/>
        <v>0</v>
      </c>
      <c r="U1683" s="249">
        <f t="shared" si="1205"/>
        <v>0</v>
      </c>
      <c r="V1683" s="249">
        <f t="shared" si="1205"/>
        <v>0</v>
      </c>
      <c r="W1683" s="249">
        <f t="shared" si="1205"/>
        <v>0</v>
      </c>
      <c r="X1683" s="249">
        <f t="shared" si="1205"/>
        <v>0</v>
      </c>
      <c r="Y1683" s="249">
        <f t="shared" si="1205"/>
        <v>0</v>
      </c>
      <c r="Z1683" s="249">
        <f t="shared" si="1205"/>
        <v>0</v>
      </c>
      <c r="AA1683" s="249">
        <f t="shared" si="1205"/>
        <v>8293612.9499999993</v>
      </c>
      <c r="AB1683" s="249">
        <f t="shared" si="1205"/>
        <v>5871627.2250000006</v>
      </c>
      <c r="AC1683" s="249">
        <f t="shared" si="1205"/>
        <v>7767188.7750000022</v>
      </c>
      <c r="AD1683" s="249">
        <f t="shared" si="1205"/>
        <v>5655693.1499999994</v>
      </c>
      <c r="AE1683" s="249">
        <f t="shared" si="1205"/>
        <v>8153128.7999999998</v>
      </c>
      <c r="AF1683" s="249">
        <f t="shared" si="1205"/>
        <v>7346710.7999999998</v>
      </c>
      <c r="AG1683" s="249">
        <f t="shared" si="1205"/>
        <v>8694665.3250000011</v>
      </c>
      <c r="AH1683" s="249">
        <f t="shared" si="1205"/>
        <v>5858383.9499999993</v>
      </c>
      <c r="AI1683" s="249">
        <f t="shared" si="1205"/>
        <v>8124581.4749999987</v>
      </c>
      <c r="AJ1683" s="249">
        <f t="shared" si="1205"/>
        <v>6366085.4249999998</v>
      </c>
      <c r="AK1683" s="249">
        <f t="shared" si="1205"/>
        <v>8557120.5749999993</v>
      </c>
      <c r="AL1683" s="249">
        <f t="shared" si="1205"/>
        <v>7944319.5750000002</v>
      </c>
      <c r="AM1683" s="249">
        <f t="shared" si="1205"/>
        <v>9242296.3125</v>
      </c>
      <c r="AN1683" s="249">
        <f t="shared" si="1205"/>
        <v>6481424.9249999998</v>
      </c>
      <c r="AO1683" s="249">
        <f t="shared" si="1205"/>
        <v>8412259.2750000004</v>
      </c>
      <c r="AP1683" s="249">
        <f t="shared" si="1205"/>
        <v>6140941.7625000002</v>
      </c>
      <c r="AQ1683" s="249">
        <f t="shared" si="1205"/>
        <v>9020763</v>
      </c>
      <c r="AR1683" s="249">
        <f t="shared" si="1205"/>
        <v>8807201.2125000004</v>
      </c>
      <c r="AS1683" s="249">
        <f t="shared" si="1205"/>
        <v>9874642.7249999996</v>
      </c>
      <c r="AT1683" s="249">
        <f t="shared" si="1205"/>
        <v>6460529.625</v>
      </c>
      <c r="AU1683" s="249">
        <f t="shared" si="1205"/>
        <v>8975785.3874999993</v>
      </c>
      <c r="AV1683" s="249">
        <f t="shared" si="1205"/>
        <v>7261116.75</v>
      </c>
      <c r="AW1683" s="249">
        <f t="shared" si="1205"/>
        <v>9657806.0625</v>
      </c>
      <c r="AX1683" s="249">
        <f t="shared" si="1205"/>
        <v>9749526.5250000022</v>
      </c>
      <c r="AY1683" s="249">
        <f t="shared" si="1205"/>
        <v>10111302.764999999</v>
      </c>
      <c r="AZ1683" s="249">
        <f t="shared" si="1205"/>
        <v>7007651.0100000007</v>
      </c>
      <c r="BA1683" s="249">
        <f t="shared" si="1205"/>
        <v>8877080.6549999993</v>
      </c>
      <c r="BB1683" s="249">
        <f t="shared" si="1205"/>
        <v>6501352.1399999997</v>
      </c>
      <c r="BC1683" s="249">
        <f t="shared" si="1205"/>
        <v>9781888.6800000016</v>
      </c>
      <c r="BD1683" s="249">
        <f t="shared" si="1205"/>
        <v>10466129.879999997</v>
      </c>
      <c r="BE1683" s="249">
        <f t="shared" si="1205"/>
        <v>11051572.095000001</v>
      </c>
      <c r="BF1683" s="249">
        <f t="shared" si="1205"/>
        <v>6976617.9749999996</v>
      </c>
      <c r="BG1683" s="249">
        <f t="shared" si="1205"/>
        <v>9715007.745000001</v>
      </c>
      <c r="BH1683" s="249">
        <f t="shared" si="1205"/>
        <v>8167014.2700000005</v>
      </c>
      <c r="BI1683" s="249">
        <f t="shared" si="1205"/>
        <v>10729187.010000002</v>
      </c>
      <c r="BJ1683" s="249">
        <f t="shared" si="1205"/>
        <v>11867290.739999998</v>
      </c>
      <c r="BK1683" s="249">
        <f t="shared" si="1205"/>
        <v>10265471.1</v>
      </c>
      <c r="BL1683" s="249">
        <f t="shared" si="1205"/>
        <v>7137150.75</v>
      </c>
      <c r="BM1683" s="249">
        <f t="shared" si="1205"/>
        <v>9101053.3499999978</v>
      </c>
      <c r="BN1683" s="249">
        <f t="shared" si="1205"/>
        <v>6659498.25</v>
      </c>
      <c r="BO1683" s="249">
        <f t="shared" si="1205"/>
        <v>9954693.4499999993</v>
      </c>
      <c r="BP1683" s="249">
        <f t="shared" si="1205"/>
        <v>10399852.800000003</v>
      </c>
      <c r="BQ1683" s="249">
        <f t="shared" si="1205"/>
        <v>11152498.949999999</v>
      </c>
      <c r="BR1683" s="249">
        <f t="shared" si="1205"/>
        <v>7107820.6500000013</v>
      </c>
      <c r="BS1683" s="249">
        <f t="shared" si="1205"/>
        <v>9891592.1999999993</v>
      </c>
      <c r="BT1683" s="249">
        <f t="shared" si="1205"/>
        <v>8230895.0999999987</v>
      </c>
      <c r="BU1683" s="249">
        <f t="shared" si="1205"/>
        <v>10848334.950000001</v>
      </c>
      <c r="BV1683" s="249">
        <f t="shared" si="1205"/>
        <v>11721752.1</v>
      </c>
      <c r="BW1683" s="839">
        <f t="shared" si="1135"/>
        <v>412440120.20249999</v>
      </c>
    </row>
    <row r="1684" spans="1:75" ht="16.5" thickBot="1" x14ac:dyDescent="0.3">
      <c r="A1684" s="956" t="s">
        <v>3</v>
      </c>
      <c r="O1684" s="249">
        <f>((O601*355)/100000)*7500</f>
        <v>0</v>
      </c>
      <c r="P1684" s="249">
        <f t="shared" ref="P1684:BV1684" si="1206">((P601*355)/100000)*7500</f>
        <v>0</v>
      </c>
      <c r="Q1684" s="249">
        <f t="shared" si="1206"/>
        <v>0</v>
      </c>
      <c r="R1684" s="249">
        <f t="shared" si="1206"/>
        <v>0</v>
      </c>
      <c r="S1684" s="249">
        <f t="shared" si="1206"/>
        <v>0</v>
      </c>
      <c r="T1684" s="249">
        <f t="shared" si="1206"/>
        <v>0</v>
      </c>
      <c r="U1684" s="249">
        <f t="shared" si="1206"/>
        <v>0</v>
      </c>
      <c r="V1684" s="249">
        <f t="shared" si="1206"/>
        <v>0</v>
      </c>
      <c r="W1684" s="249">
        <f t="shared" si="1206"/>
        <v>0</v>
      </c>
      <c r="X1684" s="249">
        <f t="shared" si="1206"/>
        <v>0</v>
      </c>
      <c r="Y1684" s="249">
        <f t="shared" si="1206"/>
        <v>0</v>
      </c>
      <c r="Z1684" s="249">
        <f t="shared" si="1206"/>
        <v>0</v>
      </c>
      <c r="AA1684" s="249">
        <f t="shared" si="1206"/>
        <v>6959364.9750000006</v>
      </c>
      <c r="AB1684" s="249">
        <f t="shared" si="1206"/>
        <v>6712135.875</v>
      </c>
      <c r="AC1684" s="249">
        <f t="shared" si="1206"/>
        <v>6959364.9750000006</v>
      </c>
      <c r="AD1684" s="249">
        <f t="shared" si="1206"/>
        <v>6712135.875</v>
      </c>
      <c r="AE1684" s="249">
        <f t="shared" si="1206"/>
        <v>6959364.9750000006</v>
      </c>
      <c r="AF1684" s="249">
        <f t="shared" si="1206"/>
        <v>6712135.875</v>
      </c>
      <c r="AG1684" s="249">
        <f t="shared" si="1206"/>
        <v>6959364.9750000006</v>
      </c>
      <c r="AH1684" s="249">
        <f t="shared" si="1206"/>
        <v>6712135.875</v>
      </c>
      <c r="AI1684" s="249">
        <f t="shared" si="1206"/>
        <v>6959364.9750000006</v>
      </c>
      <c r="AJ1684" s="249">
        <f t="shared" si="1206"/>
        <v>6712135.875</v>
      </c>
      <c r="AK1684" s="249">
        <f t="shared" si="1206"/>
        <v>6959364.9750000006</v>
      </c>
      <c r="AL1684" s="249">
        <f t="shared" si="1206"/>
        <v>6712135.875</v>
      </c>
      <c r="AM1684" s="249">
        <f t="shared" si="1206"/>
        <v>8531097.3000000026</v>
      </c>
      <c r="AN1684" s="249">
        <f t="shared" si="1206"/>
        <v>8038747.8000000017</v>
      </c>
      <c r="AO1684" s="249">
        <f t="shared" si="1206"/>
        <v>8531097.3000000026</v>
      </c>
      <c r="AP1684" s="249">
        <f t="shared" si="1206"/>
        <v>8038747.8000000017</v>
      </c>
      <c r="AQ1684" s="249">
        <f t="shared" si="1206"/>
        <v>8531097.3000000026</v>
      </c>
      <c r="AR1684" s="249">
        <f t="shared" si="1206"/>
        <v>8038747.8000000017</v>
      </c>
      <c r="AS1684" s="249">
        <f t="shared" si="1206"/>
        <v>8531097.3000000026</v>
      </c>
      <c r="AT1684" s="249">
        <f t="shared" si="1206"/>
        <v>8038747.8000000017</v>
      </c>
      <c r="AU1684" s="249">
        <f t="shared" si="1206"/>
        <v>8531097.3000000026</v>
      </c>
      <c r="AV1684" s="249">
        <f t="shared" si="1206"/>
        <v>8038747.8000000017</v>
      </c>
      <c r="AW1684" s="249">
        <f t="shared" si="1206"/>
        <v>8531097.3000000026</v>
      </c>
      <c r="AX1684" s="249">
        <f t="shared" si="1206"/>
        <v>8038747.8000000017</v>
      </c>
      <c r="AY1684" s="249">
        <f t="shared" si="1206"/>
        <v>7418566.3499999987</v>
      </c>
      <c r="AZ1684" s="249">
        <f t="shared" si="1206"/>
        <v>7064982.0899999999</v>
      </c>
      <c r="BA1684" s="249">
        <f t="shared" si="1206"/>
        <v>7418566.3499999987</v>
      </c>
      <c r="BB1684" s="249">
        <f t="shared" si="1206"/>
        <v>7064982.0899999999</v>
      </c>
      <c r="BC1684" s="249">
        <f t="shared" si="1206"/>
        <v>7418566.3499999987</v>
      </c>
      <c r="BD1684" s="249">
        <f t="shared" si="1206"/>
        <v>7064982.0899999999</v>
      </c>
      <c r="BE1684" s="249">
        <f t="shared" si="1206"/>
        <v>7418566.3499999987</v>
      </c>
      <c r="BF1684" s="249">
        <f t="shared" si="1206"/>
        <v>7064982.0899999999</v>
      </c>
      <c r="BG1684" s="249">
        <f t="shared" si="1206"/>
        <v>7418566.3499999987</v>
      </c>
      <c r="BH1684" s="249">
        <f t="shared" si="1206"/>
        <v>7064982.0899999999</v>
      </c>
      <c r="BI1684" s="249">
        <f t="shared" si="1206"/>
        <v>7418566.3499999987</v>
      </c>
      <c r="BJ1684" s="249">
        <f t="shared" si="1206"/>
        <v>7064982.0899999999</v>
      </c>
      <c r="BK1684" s="249">
        <f t="shared" si="1206"/>
        <v>9405081.5625</v>
      </c>
      <c r="BL1684" s="249">
        <f t="shared" si="1206"/>
        <v>8710248.9375</v>
      </c>
      <c r="BM1684" s="249">
        <f t="shared" si="1206"/>
        <v>9405081.5625</v>
      </c>
      <c r="BN1684" s="249">
        <f t="shared" si="1206"/>
        <v>8710248.9375</v>
      </c>
      <c r="BO1684" s="249">
        <f t="shared" si="1206"/>
        <v>9405081.5625</v>
      </c>
      <c r="BP1684" s="249">
        <f t="shared" si="1206"/>
        <v>8710248.9375</v>
      </c>
      <c r="BQ1684" s="249">
        <f t="shared" si="1206"/>
        <v>9405081.5625</v>
      </c>
      <c r="BR1684" s="249">
        <f t="shared" si="1206"/>
        <v>8710248.9375</v>
      </c>
      <c r="BS1684" s="249">
        <f t="shared" si="1206"/>
        <v>9405081.5625</v>
      </c>
      <c r="BT1684" s="249">
        <f t="shared" si="1206"/>
        <v>8710248.9375</v>
      </c>
      <c r="BU1684" s="249">
        <f t="shared" si="1206"/>
        <v>9405081.5625</v>
      </c>
      <c r="BV1684" s="249">
        <f t="shared" si="1206"/>
        <v>8710248.9375</v>
      </c>
      <c r="BW1684" s="839">
        <f t="shared" si="1135"/>
        <v>377041349.34000003</v>
      </c>
    </row>
    <row r="1685" spans="1:75" ht="16.5" thickBot="1" x14ac:dyDescent="0.3">
      <c r="A1685" s="957" t="s">
        <v>1188</v>
      </c>
      <c r="O1685" s="249">
        <f>((O611*355)/100000)*7500</f>
        <v>0</v>
      </c>
      <c r="P1685" s="249">
        <f t="shared" ref="P1685:BV1685" si="1207">((P611*355)/100000)*7500</f>
        <v>0</v>
      </c>
      <c r="Q1685" s="249">
        <f t="shared" si="1207"/>
        <v>0</v>
      </c>
      <c r="R1685" s="249">
        <f t="shared" si="1207"/>
        <v>0</v>
      </c>
      <c r="S1685" s="249">
        <f t="shared" si="1207"/>
        <v>0</v>
      </c>
      <c r="T1685" s="249">
        <f t="shared" si="1207"/>
        <v>0</v>
      </c>
      <c r="U1685" s="249">
        <f t="shared" si="1207"/>
        <v>0</v>
      </c>
      <c r="V1685" s="249">
        <f t="shared" si="1207"/>
        <v>0</v>
      </c>
      <c r="W1685" s="249">
        <f t="shared" si="1207"/>
        <v>0</v>
      </c>
      <c r="X1685" s="249">
        <f t="shared" si="1207"/>
        <v>0</v>
      </c>
      <c r="Y1685" s="249">
        <f t="shared" si="1207"/>
        <v>0</v>
      </c>
      <c r="Z1685" s="249">
        <f t="shared" si="1207"/>
        <v>0</v>
      </c>
      <c r="AA1685" s="249">
        <f t="shared" si="1207"/>
        <v>0</v>
      </c>
      <c r="AB1685" s="249">
        <f t="shared" si="1207"/>
        <v>0</v>
      </c>
      <c r="AC1685" s="249">
        <f t="shared" si="1207"/>
        <v>0</v>
      </c>
      <c r="AD1685" s="249">
        <f t="shared" si="1207"/>
        <v>0</v>
      </c>
      <c r="AE1685" s="249">
        <f t="shared" si="1207"/>
        <v>0</v>
      </c>
      <c r="AF1685" s="249">
        <f t="shared" si="1207"/>
        <v>0</v>
      </c>
      <c r="AG1685" s="249">
        <f t="shared" si="1207"/>
        <v>0</v>
      </c>
      <c r="AH1685" s="249">
        <f t="shared" si="1207"/>
        <v>0</v>
      </c>
      <c r="AI1685" s="249">
        <f t="shared" si="1207"/>
        <v>0</v>
      </c>
      <c r="AJ1685" s="249">
        <f t="shared" si="1207"/>
        <v>0</v>
      </c>
      <c r="AK1685" s="249">
        <f t="shared" si="1207"/>
        <v>0</v>
      </c>
      <c r="AL1685" s="249">
        <f t="shared" si="1207"/>
        <v>0</v>
      </c>
      <c r="AM1685" s="249">
        <f t="shared" si="1207"/>
        <v>2099913.75</v>
      </c>
      <c r="AN1685" s="249">
        <f t="shared" si="1207"/>
        <v>3149950.5</v>
      </c>
      <c r="AO1685" s="249">
        <f t="shared" si="1207"/>
        <v>2099913.75</v>
      </c>
      <c r="AP1685" s="249">
        <f t="shared" si="1207"/>
        <v>3149950.5</v>
      </c>
      <c r="AQ1685" s="249">
        <f t="shared" si="1207"/>
        <v>2099913.75</v>
      </c>
      <c r="AR1685" s="249">
        <f t="shared" si="1207"/>
        <v>3149950.5</v>
      </c>
      <c r="AS1685" s="249">
        <f t="shared" si="1207"/>
        <v>2099913.75</v>
      </c>
      <c r="AT1685" s="249">
        <f t="shared" si="1207"/>
        <v>3149950.5</v>
      </c>
      <c r="AU1685" s="249">
        <f t="shared" si="1207"/>
        <v>2099913.75</v>
      </c>
      <c r="AV1685" s="249">
        <f t="shared" si="1207"/>
        <v>3149950.5</v>
      </c>
      <c r="AW1685" s="249">
        <f t="shared" si="1207"/>
        <v>2099913.75</v>
      </c>
      <c r="AX1685" s="249">
        <f t="shared" si="1207"/>
        <v>3149950.5</v>
      </c>
      <c r="AY1685" s="249">
        <f t="shared" si="1207"/>
        <v>2162855.25</v>
      </c>
      <c r="AZ1685" s="249">
        <f t="shared" si="1207"/>
        <v>3244362.75</v>
      </c>
      <c r="BA1685" s="249">
        <f t="shared" si="1207"/>
        <v>2162855.25</v>
      </c>
      <c r="BB1685" s="249">
        <f t="shared" si="1207"/>
        <v>3244362.75</v>
      </c>
      <c r="BC1685" s="249">
        <f t="shared" si="1207"/>
        <v>2162855.25</v>
      </c>
      <c r="BD1685" s="249">
        <f t="shared" si="1207"/>
        <v>3244362.75</v>
      </c>
      <c r="BE1685" s="249">
        <f t="shared" si="1207"/>
        <v>2162855.25</v>
      </c>
      <c r="BF1685" s="249">
        <f t="shared" si="1207"/>
        <v>3244362.75</v>
      </c>
      <c r="BG1685" s="249">
        <f t="shared" si="1207"/>
        <v>2162855.25</v>
      </c>
      <c r="BH1685" s="249">
        <f t="shared" si="1207"/>
        <v>3244362.75</v>
      </c>
      <c r="BI1685" s="249">
        <f t="shared" si="1207"/>
        <v>2162855.25</v>
      </c>
      <c r="BJ1685" s="249">
        <f t="shared" si="1207"/>
        <v>3244362.75</v>
      </c>
      <c r="BK1685" s="249">
        <f t="shared" si="1207"/>
        <v>2271006</v>
      </c>
      <c r="BL1685" s="249">
        <f t="shared" si="1207"/>
        <v>3406668.75</v>
      </c>
      <c r="BM1685" s="249">
        <f t="shared" si="1207"/>
        <v>2271006</v>
      </c>
      <c r="BN1685" s="249">
        <f t="shared" si="1207"/>
        <v>3406668.75</v>
      </c>
      <c r="BO1685" s="249">
        <f t="shared" si="1207"/>
        <v>2271006</v>
      </c>
      <c r="BP1685" s="249">
        <f t="shared" si="1207"/>
        <v>3406668.75</v>
      </c>
      <c r="BQ1685" s="249">
        <f t="shared" si="1207"/>
        <v>2271006</v>
      </c>
      <c r="BR1685" s="249">
        <f t="shared" si="1207"/>
        <v>3406668.75</v>
      </c>
      <c r="BS1685" s="249">
        <f t="shared" si="1207"/>
        <v>2271006</v>
      </c>
      <c r="BT1685" s="249">
        <f t="shared" si="1207"/>
        <v>3406668.75</v>
      </c>
      <c r="BU1685" s="249">
        <f t="shared" si="1207"/>
        <v>2271006</v>
      </c>
      <c r="BV1685" s="249">
        <f t="shared" si="1207"/>
        <v>3406668.75</v>
      </c>
      <c r="BW1685" s="839">
        <f t="shared" si="1135"/>
        <v>98008542</v>
      </c>
    </row>
    <row r="1686" spans="1:75" ht="16.5" thickBot="1" x14ac:dyDescent="0.3">
      <c r="A1686" s="958" t="s">
        <v>4</v>
      </c>
      <c r="O1686" s="249">
        <f>((O581*600)/100000)*7500</f>
        <v>0</v>
      </c>
      <c r="P1686" s="249">
        <f t="shared" ref="P1686:BU1686" si="1208">((P581*600)/100000)*7500</f>
        <v>0</v>
      </c>
      <c r="Q1686" s="249">
        <f t="shared" si="1208"/>
        <v>0</v>
      </c>
      <c r="R1686" s="249">
        <f t="shared" si="1208"/>
        <v>0</v>
      </c>
      <c r="S1686" s="249">
        <f t="shared" si="1208"/>
        <v>0</v>
      </c>
      <c r="T1686" s="249">
        <f t="shared" si="1208"/>
        <v>0</v>
      </c>
      <c r="U1686" s="249">
        <f t="shared" si="1208"/>
        <v>0</v>
      </c>
      <c r="V1686" s="249">
        <f t="shared" si="1208"/>
        <v>0</v>
      </c>
      <c r="W1686" s="249">
        <f t="shared" si="1208"/>
        <v>0</v>
      </c>
      <c r="X1686" s="249">
        <f t="shared" si="1208"/>
        <v>0</v>
      </c>
      <c r="Y1686" s="249">
        <f t="shared" si="1208"/>
        <v>0</v>
      </c>
      <c r="Z1686" s="249">
        <f t="shared" si="1208"/>
        <v>0</v>
      </c>
      <c r="AA1686" s="249">
        <f t="shared" si="1208"/>
        <v>0</v>
      </c>
      <c r="AB1686" s="249">
        <f t="shared" si="1208"/>
        <v>0</v>
      </c>
      <c r="AC1686" s="249">
        <f t="shared" si="1208"/>
        <v>0</v>
      </c>
      <c r="AD1686" s="249">
        <f t="shared" si="1208"/>
        <v>0</v>
      </c>
      <c r="AE1686" s="249">
        <f t="shared" si="1208"/>
        <v>0</v>
      </c>
      <c r="AF1686" s="249">
        <f t="shared" si="1208"/>
        <v>0</v>
      </c>
      <c r="AG1686" s="249">
        <f t="shared" si="1208"/>
        <v>0</v>
      </c>
      <c r="AH1686" s="249">
        <f t="shared" si="1208"/>
        <v>0</v>
      </c>
      <c r="AI1686" s="249">
        <f t="shared" si="1208"/>
        <v>0</v>
      </c>
      <c r="AJ1686" s="249">
        <f t="shared" si="1208"/>
        <v>0</v>
      </c>
      <c r="AK1686" s="249">
        <f t="shared" si="1208"/>
        <v>0</v>
      </c>
      <c r="AL1686" s="249">
        <f t="shared" si="1208"/>
        <v>0</v>
      </c>
      <c r="AM1686" s="249">
        <f t="shared" si="1208"/>
        <v>5772600</v>
      </c>
      <c r="AN1686" s="249">
        <f t="shared" si="1208"/>
        <v>7973099.9999999991</v>
      </c>
      <c r="AO1686" s="249">
        <f t="shared" si="1208"/>
        <v>5772600</v>
      </c>
      <c r="AP1686" s="249">
        <f t="shared" si="1208"/>
        <v>7973099.9999999991</v>
      </c>
      <c r="AQ1686" s="249">
        <f t="shared" si="1208"/>
        <v>5772600</v>
      </c>
      <c r="AR1686" s="249">
        <f t="shared" si="1208"/>
        <v>7973099.9999999991</v>
      </c>
      <c r="AS1686" s="249">
        <f t="shared" si="1208"/>
        <v>5772600</v>
      </c>
      <c r="AT1686" s="249">
        <f t="shared" si="1208"/>
        <v>7973099.9999999991</v>
      </c>
      <c r="AU1686" s="249">
        <f t="shared" si="1208"/>
        <v>5772600</v>
      </c>
      <c r="AV1686" s="249">
        <f t="shared" si="1208"/>
        <v>7973099.9999999991</v>
      </c>
      <c r="AW1686" s="249">
        <f t="shared" si="1208"/>
        <v>5772600</v>
      </c>
      <c r="AX1686" s="249">
        <f t="shared" si="1208"/>
        <v>7973099.9999999991</v>
      </c>
      <c r="AY1686" s="249">
        <f t="shared" si="1208"/>
        <v>5894100</v>
      </c>
      <c r="AZ1686" s="249">
        <f t="shared" si="1208"/>
        <v>8139150</v>
      </c>
      <c r="BA1686" s="249">
        <f t="shared" si="1208"/>
        <v>5894100</v>
      </c>
      <c r="BB1686" s="249">
        <f t="shared" si="1208"/>
        <v>8139150</v>
      </c>
      <c r="BC1686" s="249">
        <f t="shared" si="1208"/>
        <v>5894100</v>
      </c>
      <c r="BD1686" s="249">
        <f t="shared" si="1208"/>
        <v>8139150</v>
      </c>
      <c r="BE1686" s="249">
        <f t="shared" si="1208"/>
        <v>5894100</v>
      </c>
      <c r="BF1686" s="249">
        <f t="shared" si="1208"/>
        <v>8139150</v>
      </c>
      <c r="BG1686" s="249">
        <f t="shared" si="1208"/>
        <v>5894100</v>
      </c>
      <c r="BH1686" s="249">
        <f t="shared" si="1208"/>
        <v>8139150</v>
      </c>
      <c r="BI1686" s="249">
        <f t="shared" si="1208"/>
        <v>5894100</v>
      </c>
      <c r="BJ1686" s="249">
        <f t="shared" si="1208"/>
        <v>8139150</v>
      </c>
      <c r="BK1686" s="249">
        <f t="shared" si="1208"/>
        <v>6122250</v>
      </c>
      <c r="BL1686" s="249">
        <f t="shared" si="1208"/>
        <v>8453700</v>
      </c>
      <c r="BM1686" s="249">
        <f t="shared" si="1208"/>
        <v>6122250</v>
      </c>
      <c r="BN1686" s="249">
        <f t="shared" si="1208"/>
        <v>8453700</v>
      </c>
      <c r="BO1686" s="249">
        <f t="shared" si="1208"/>
        <v>6122250</v>
      </c>
      <c r="BP1686" s="249">
        <f t="shared" si="1208"/>
        <v>8453700</v>
      </c>
      <c r="BQ1686" s="249">
        <f t="shared" si="1208"/>
        <v>6122250</v>
      </c>
      <c r="BR1686" s="249">
        <f t="shared" si="1208"/>
        <v>8453700</v>
      </c>
      <c r="BS1686" s="249">
        <f t="shared" si="1208"/>
        <v>6122250</v>
      </c>
      <c r="BT1686" s="249">
        <f t="shared" si="1208"/>
        <v>8453700</v>
      </c>
      <c r="BU1686" s="249">
        <f t="shared" si="1208"/>
        <v>6122250</v>
      </c>
      <c r="BV1686" s="249">
        <f>((BV581*600)/100000)*7500</f>
        <v>8453700</v>
      </c>
      <c r="BW1686" s="839">
        <f t="shared" si="1135"/>
        <v>254129400</v>
      </c>
    </row>
    <row r="1687" spans="1:75" ht="16.5" thickBot="1" x14ac:dyDescent="0.3">
      <c r="A1687" s="172"/>
      <c r="O1687" s="249"/>
      <c r="P1687" s="249"/>
      <c r="Q1687" s="249"/>
      <c r="R1687" s="249"/>
      <c r="S1687" s="249"/>
      <c r="T1687" s="249"/>
      <c r="U1687" s="249"/>
      <c r="V1687" s="249"/>
      <c r="W1687" s="249"/>
      <c r="X1687" s="249"/>
      <c r="Y1687" s="249"/>
      <c r="Z1687" s="249"/>
      <c r="AA1687" s="249"/>
      <c r="AB1687" s="249"/>
      <c r="AC1687" s="249"/>
      <c r="AD1687" s="249"/>
      <c r="AE1687" s="249"/>
      <c r="AF1687" s="249"/>
      <c r="AG1687" s="249"/>
      <c r="AH1687" s="249"/>
      <c r="AI1687" s="249"/>
      <c r="AJ1687" s="249"/>
      <c r="AK1687" s="249"/>
      <c r="AL1687" s="249"/>
      <c r="AM1687" s="249"/>
      <c r="AN1687" s="249"/>
      <c r="AO1687" s="249"/>
      <c r="AP1687" s="249"/>
      <c r="AQ1687" s="249"/>
      <c r="AR1687" s="249"/>
      <c r="AS1687" s="249"/>
      <c r="AT1687" s="249"/>
      <c r="AU1687" s="249"/>
      <c r="AV1687" s="249"/>
      <c r="AW1687" s="249"/>
      <c r="AX1687" s="249"/>
      <c r="AY1687" s="249"/>
      <c r="AZ1687" s="249"/>
      <c r="BA1687" s="249"/>
      <c r="BB1687" s="249"/>
      <c r="BC1687" s="249"/>
      <c r="BD1687" s="249"/>
      <c r="BE1687" s="249"/>
      <c r="BF1687" s="249"/>
      <c r="BG1687" s="249"/>
      <c r="BH1687" s="249"/>
      <c r="BI1687" s="249"/>
      <c r="BJ1687" s="249"/>
      <c r="BK1687" s="249"/>
      <c r="BL1687" s="249"/>
      <c r="BM1687" s="249"/>
      <c r="BN1687" s="249"/>
      <c r="BO1687" s="249"/>
      <c r="BP1687" s="249"/>
      <c r="BQ1687" s="249"/>
      <c r="BR1687" s="249"/>
      <c r="BS1687" s="249"/>
      <c r="BT1687" s="249"/>
      <c r="BU1687" s="249"/>
      <c r="BV1687" s="249"/>
      <c r="BW1687" s="839">
        <f t="shared" si="1135"/>
        <v>0</v>
      </c>
    </row>
    <row r="1688" spans="1:75" ht="16.5" thickBot="1" x14ac:dyDescent="0.3">
      <c r="A1688" s="180" t="s">
        <v>1245</v>
      </c>
      <c r="O1688" s="249">
        <f>SFP!C98</f>
        <v>68789308.5</v>
      </c>
      <c r="P1688" s="249">
        <f>O1672</f>
        <v>51306428.25</v>
      </c>
      <c r="Q1688" s="249">
        <f t="shared" ref="Q1688:BU1688" si="1209">P1672</f>
        <v>38842413.75</v>
      </c>
      <c r="R1688" s="249">
        <f t="shared" si="1209"/>
        <v>39319587</v>
      </c>
      <c r="S1688" s="249">
        <f t="shared" si="1209"/>
        <v>30108242.25</v>
      </c>
      <c r="T1688" s="249">
        <f t="shared" si="1209"/>
        <v>48990213</v>
      </c>
      <c r="U1688" s="249">
        <f t="shared" si="1209"/>
        <v>62493880.5</v>
      </c>
      <c r="V1688" s="249">
        <f t="shared" si="1209"/>
        <v>58907652.75</v>
      </c>
      <c r="W1688" s="249">
        <f t="shared" si="1209"/>
        <v>37847650.5</v>
      </c>
      <c r="X1688" s="249">
        <f t="shared" si="1209"/>
        <v>45832594.5</v>
      </c>
      <c r="Y1688" s="249">
        <f t="shared" si="1209"/>
        <v>48044652.75</v>
      </c>
      <c r="Z1688" s="249">
        <f t="shared" si="1209"/>
        <v>54994896</v>
      </c>
      <c r="AA1688" s="249">
        <f t="shared" si="1209"/>
        <v>81577455.749999985</v>
      </c>
      <c r="AB1688" s="249">
        <f t="shared" si="1209"/>
        <v>63616923</v>
      </c>
      <c r="AC1688" s="249">
        <f t="shared" si="1209"/>
        <v>49134946.499999993</v>
      </c>
      <c r="AD1688" s="249">
        <f t="shared" si="1209"/>
        <v>51144921</v>
      </c>
      <c r="AE1688" s="249">
        <f t="shared" si="1209"/>
        <v>40080316.5</v>
      </c>
      <c r="AF1688" s="249">
        <f t="shared" si="1209"/>
        <v>61205656.499999993</v>
      </c>
      <c r="AG1688" s="249">
        <f t="shared" si="1209"/>
        <v>73768556.25</v>
      </c>
      <c r="AH1688" s="249">
        <f t="shared" si="1209"/>
        <v>71535251.25</v>
      </c>
      <c r="AI1688" s="249">
        <f t="shared" si="1209"/>
        <v>48124847.25</v>
      </c>
      <c r="AJ1688" s="249">
        <f t="shared" si="1209"/>
        <v>57932378.999999985</v>
      </c>
      <c r="AK1688" s="249">
        <f t="shared" si="1209"/>
        <v>58727934</v>
      </c>
      <c r="AL1688" s="249">
        <f t="shared" si="1209"/>
        <v>67459869</v>
      </c>
      <c r="AM1688" s="249">
        <f t="shared" si="1209"/>
        <v>93610784.25</v>
      </c>
      <c r="AN1688" s="249">
        <f t="shared" si="1209"/>
        <v>73492861.5</v>
      </c>
      <c r="AO1688" s="249">
        <f t="shared" si="1209"/>
        <v>61661880</v>
      </c>
      <c r="AP1688" s="249">
        <f t="shared" si="1209"/>
        <v>60633146.25</v>
      </c>
      <c r="AQ1688" s="249">
        <f t="shared" si="1209"/>
        <v>52553893.5</v>
      </c>
      <c r="AR1688" s="249">
        <f t="shared" si="1209"/>
        <v>70997566.5</v>
      </c>
      <c r="AS1688" s="249">
        <f t="shared" si="1209"/>
        <v>87212295</v>
      </c>
      <c r="AT1688" s="249">
        <f t="shared" si="1209"/>
        <v>81719986.5</v>
      </c>
      <c r="AU1688" s="249">
        <f t="shared" si="1209"/>
        <v>60798111.75</v>
      </c>
      <c r="AV1688" s="249">
        <f t="shared" si="1209"/>
        <v>67707195.75</v>
      </c>
      <c r="AW1688" s="249">
        <f t="shared" si="1209"/>
        <v>71679483</v>
      </c>
      <c r="AX1688" s="249">
        <f t="shared" si="1209"/>
        <v>77488209</v>
      </c>
      <c r="AY1688" s="249">
        <f t="shared" si="1209"/>
        <v>107587768.5</v>
      </c>
      <c r="AZ1688" s="249">
        <f t="shared" si="1209"/>
        <v>74296493.999999985</v>
      </c>
      <c r="BA1688" s="249">
        <f t="shared" si="1209"/>
        <v>62280981</v>
      </c>
      <c r="BB1688" s="249">
        <f t="shared" si="1209"/>
        <v>61238529</v>
      </c>
      <c r="BC1688" s="249">
        <f t="shared" si="1209"/>
        <v>53104621.5</v>
      </c>
      <c r="BD1688" s="249">
        <f t="shared" si="1209"/>
        <v>71766054</v>
      </c>
      <c r="BE1688" s="249">
        <f t="shared" si="1209"/>
        <v>88213677.75</v>
      </c>
      <c r="BF1688" s="249">
        <f t="shared" si="1209"/>
        <v>82666595.25</v>
      </c>
      <c r="BG1688" s="249">
        <f t="shared" si="1209"/>
        <v>61479195.749999993</v>
      </c>
      <c r="BH1688" s="249">
        <f t="shared" si="1209"/>
        <v>68442615</v>
      </c>
      <c r="BI1688" s="249">
        <f t="shared" si="1209"/>
        <v>72494118</v>
      </c>
      <c r="BJ1688" s="249">
        <f t="shared" si="1209"/>
        <v>78349990.5</v>
      </c>
      <c r="BK1688" s="249">
        <f t="shared" si="1209"/>
        <v>108911207.25</v>
      </c>
      <c r="BL1688" s="249">
        <f t="shared" si="1209"/>
        <v>76979043</v>
      </c>
      <c r="BM1688" s="249">
        <f t="shared" si="1209"/>
        <v>64509655.5</v>
      </c>
      <c r="BN1688" s="249">
        <f t="shared" si="1209"/>
        <v>63472340.25</v>
      </c>
      <c r="BO1688" s="249">
        <f t="shared" si="1209"/>
        <v>55061401.5</v>
      </c>
      <c r="BP1688" s="249">
        <f t="shared" si="1209"/>
        <v>74359782</v>
      </c>
      <c r="BQ1688" s="249">
        <f t="shared" si="1209"/>
        <v>91359956.25</v>
      </c>
      <c r="BR1688" s="249">
        <f t="shared" si="1209"/>
        <v>85648036.5</v>
      </c>
      <c r="BS1688" s="249">
        <f t="shared" si="1209"/>
        <v>63714100.500000015</v>
      </c>
      <c r="BT1688" s="249">
        <f t="shared" si="1209"/>
        <v>70938096.75</v>
      </c>
      <c r="BU1688" s="249">
        <f t="shared" si="1209"/>
        <v>75097246.5</v>
      </c>
      <c r="BV1688" s="249">
        <f>BU1672</f>
        <v>81177273</v>
      </c>
      <c r="BW1688" s="839">
        <f>SUM(C1688:BV1688)</f>
        <v>3962490768</v>
      </c>
    </row>
    <row r="1689" spans="1:75" ht="16.5" thickBot="1" x14ac:dyDescent="0.3">
      <c r="BW1689" s="839">
        <f>BW1690+BW1691</f>
        <v>866406994.1099999</v>
      </c>
    </row>
    <row r="1690" spans="1:75" ht="16.5" thickBot="1" x14ac:dyDescent="0.3">
      <c r="O1690" s="360">
        <f>((O524*355)/100000)*7500</f>
        <v>6332081.04</v>
      </c>
      <c r="P1690" s="360">
        <f t="shared" ref="P1690:BV1690" si="1210">((P524*355)/100000)*7500</f>
        <v>4565016</v>
      </c>
      <c r="Q1690" s="360">
        <f t="shared" si="1210"/>
        <v>4680751.6800000006</v>
      </c>
      <c r="R1690" s="360">
        <f t="shared" si="1210"/>
        <v>3675528</v>
      </c>
      <c r="S1690" s="360">
        <f t="shared" si="1210"/>
        <v>6121108.7999999998</v>
      </c>
      <c r="T1690" s="360">
        <f t="shared" si="1210"/>
        <v>6831881.2800000003</v>
      </c>
      <c r="U1690" s="360">
        <f t="shared" si="1210"/>
        <v>7389191.5200000005</v>
      </c>
      <c r="V1690" s="360">
        <f t="shared" si="1210"/>
        <v>5044061.5200000005</v>
      </c>
      <c r="W1690" s="360">
        <f t="shared" si="1210"/>
        <v>5623353.3599999994</v>
      </c>
      <c r="X1690" s="360">
        <f t="shared" si="1210"/>
        <v>6017488.5600000005</v>
      </c>
      <c r="Y1690" s="360">
        <f t="shared" si="1210"/>
        <v>6600256.5599999996</v>
      </c>
      <c r="Z1690" s="360">
        <f t="shared" si="1210"/>
        <v>10010829.600000001</v>
      </c>
      <c r="AA1690" s="360">
        <f t="shared" si="1210"/>
        <v>7208239.5</v>
      </c>
      <c r="AB1690" s="360">
        <f t="shared" si="1210"/>
        <v>5196675.4875000007</v>
      </c>
      <c r="AC1690" s="360">
        <f t="shared" si="1210"/>
        <v>5328461.25</v>
      </c>
      <c r="AD1690" s="360">
        <f t="shared" si="1210"/>
        <v>4184156.0249999999</v>
      </c>
      <c r="AE1690" s="360">
        <f t="shared" si="1210"/>
        <v>6968207.1375000002</v>
      </c>
      <c r="AF1690" s="360">
        <f t="shared" si="1210"/>
        <v>7777261.0124999993</v>
      </c>
      <c r="AG1690" s="360">
        <f t="shared" si="1210"/>
        <v>8411644.2374999989</v>
      </c>
      <c r="AH1690" s="360">
        <f t="shared" si="1210"/>
        <v>5742046.0125000002</v>
      </c>
      <c r="AI1690" s="360">
        <f t="shared" si="1210"/>
        <v>6401478.0374999987</v>
      </c>
      <c r="AJ1690" s="360">
        <f t="shared" si="1210"/>
        <v>6850175.8499999987</v>
      </c>
      <c r="AK1690" s="360">
        <f t="shared" si="1210"/>
        <v>7513521.75</v>
      </c>
      <c r="AL1690" s="360">
        <f t="shared" si="1210"/>
        <v>11396085.75</v>
      </c>
      <c r="AM1690" s="360">
        <f t="shared" si="1210"/>
        <v>6398802.2249999996</v>
      </c>
      <c r="AN1690" s="360">
        <f t="shared" si="1210"/>
        <v>4613068.7999999998</v>
      </c>
      <c r="AO1690" s="360">
        <f t="shared" si="1210"/>
        <v>4730053.7249999996</v>
      </c>
      <c r="AP1690" s="360">
        <f t="shared" si="1210"/>
        <v>3714331.2749999999</v>
      </c>
      <c r="AQ1690" s="360">
        <f t="shared" si="1210"/>
        <v>6185679.75</v>
      </c>
      <c r="AR1690" s="360">
        <f t="shared" si="1210"/>
        <v>6903883.7999999998</v>
      </c>
      <c r="AS1690" s="360">
        <f t="shared" si="1210"/>
        <v>7467050.4749999987</v>
      </c>
      <c r="AT1690" s="360">
        <f t="shared" si="1210"/>
        <v>5097303</v>
      </c>
      <c r="AU1690" s="360">
        <f t="shared" si="1210"/>
        <v>5682611.0250000004</v>
      </c>
      <c r="AV1690" s="360">
        <f t="shared" si="1210"/>
        <v>6080867.7750000004</v>
      </c>
      <c r="AW1690" s="360">
        <f t="shared" si="1210"/>
        <v>6669770.1749999998</v>
      </c>
      <c r="AX1690" s="360">
        <f t="shared" si="1210"/>
        <v>10116200.699999999</v>
      </c>
      <c r="AY1690" s="360">
        <f t="shared" si="1210"/>
        <v>2842364.6550000007</v>
      </c>
      <c r="AZ1690" s="360">
        <f t="shared" si="1210"/>
        <v>2049129.2250000003</v>
      </c>
      <c r="BA1690" s="360">
        <f t="shared" si="1210"/>
        <v>2101110.2774999999</v>
      </c>
      <c r="BB1690" s="360">
        <f t="shared" si="1210"/>
        <v>1649894.8050000002</v>
      </c>
      <c r="BC1690" s="360">
        <f t="shared" si="1210"/>
        <v>2747685.6225000001</v>
      </c>
      <c r="BD1690" s="360">
        <f t="shared" si="1210"/>
        <v>3066674.4225000003</v>
      </c>
      <c r="BE1690" s="360">
        <f t="shared" si="1210"/>
        <v>3316860.4950000001</v>
      </c>
      <c r="BF1690" s="360">
        <f t="shared" si="1210"/>
        <v>2264218.2224999997</v>
      </c>
      <c r="BG1690" s="360">
        <f t="shared" si="1210"/>
        <v>2524227.3225000007</v>
      </c>
      <c r="BH1690" s="360">
        <f t="shared" si="1210"/>
        <v>2701145.6550000007</v>
      </c>
      <c r="BI1690" s="360">
        <f t="shared" si="1210"/>
        <v>2962753.8525000005</v>
      </c>
      <c r="BJ1690" s="360">
        <f t="shared" si="1210"/>
        <v>4493671.6499999994</v>
      </c>
      <c r="BK1690" s="360">
        <f t="shared" si="1210"/>
        <v>4527506.7000000011</v>
      </c>
      <c r="BL1690" s="360">
        <f t="shared" si="1210"/>
        <v>3264012</v>
      </c>
      <c r="BM1690" s="360">
        <f t="shared" si="1210"/>
        <v>3346762.5</v>
      </c>
      <c r="BN1690" s="360">
        <f t="shared" si="1210"/>
        <v>2628015.2999999998</v>
      </c>
      <c r="BO1690" s="360">
        <f t="shared" si="1210"/>
        <v>4376638.8000000007</v>
      </c>
      <c r="BP1690" s="360">
        <f t="shared" si="1210"/>
        <v>4884835.5</v>
      </c>
      <c r="BQ1690" s="360">
        <f t="shared" si="1210"/>
        <v>5283283.95</v>
      </c>
      <c r="BR1690" s="360">
        <f t="shared" si="1210"/>
        <v>3606547.9500000007</v>
      </c>
      <c r="BS1690" s="360">
        <f t="shared" si="1210"/>
        <v>4020715.8000000003</v>
      </c>
      <c r="BT1690" s="360">
        <f t="shared" si="1210"/>
        <v>4302514.8000000007</v>
      </c>
      <c r="BU1690" s="360">
        <f t="shared" si="1210"/>
        <v>4719238.6500000004</v>
      </c>
      <c r="BV1690" s="360">
        <f t="shared" si="1210"/>
        <v>7157758.5</v>
      </c>
      <c r="BW1690" s="839">
        <f>SUM(C1690:BV1690)</f>
        <v>314366689.35000002</v>
      </c>
    </row>
    <row r="1691" spans="1:75" ht="16.5" thickBot="1" x14ac:dyDescent="0.3">
      <c r="O1691" s="360">
        <f>((O534*355)/100000)*7500</f>
        <v>10102949.4375</v>
      </c>
      <c r="P1691" s="360">
        <f t="shared" ref="P1691:BV1691" si="1211">((P534*355)/100000)*7500</f>
        <v>6353057.8125</v>
      </c>
      <c r="Q1691" s="360">
        <f t="shared" si="1211"/>
        <v>6320828.25</v>
      </c>
      <c r="R1691" s="360">
        <f t="shared" si="1211"/>
        <v>4801485.9375</v>
      </c>
      <c r="S1691" s="360">
        <f t="shared" si="1211"/>
        <v>9093768.75</v>
      </c>
      <c r="T1691" s="360">
        <f t="shared" si="1211"/>
        <v>16951312.125</v>
      </c>
      <c r="U1691" s="360">
        <f t="shared" si="1211"/>
        <v>12984559.875</v>
      </c>
      <c r="V1691" s="360">
        <f t="shared" si="1211"/>
        <v>6257926.6875</v>
      </c>
      <c r="W1691" s="360">
        <f t="shared" si="1211"/>
        <v>8888649.75</v>
      </c>
      <c r="X1691" s="360">
        <f t="shared" si="1211"/>
        <v>9905738.0625</v>
      </c>
      <c r="Y1691" s="360">
        <f t="shared" si="1211"/>
        <v>11996466.1875</v>
      </c>
      <c r="Z1691" s="360">
        <f t="shared" si="1211"/>
        <v>21245272.3125</v>
      </c>
      <c r="AA1691" s="360">
        <f t="shared" si="1211"/>
        <v>8436908.7000000011</v>
      </c>
      <c r="AB1691" s="360">
        <f t="shared" si="1211"/>
        <v>5305393.3499999996</v>
      </c>
      <c r="AC1691" s="360">
        <f t="shared" si="1211"/>
        <v>5278363.6500000004</v>
      </c>
      <c r="AD1691" s="360">
        <f t="shared" si="1211"/>
        <v>4009788.9</v>
      </c>
      <c r="AE1691" s="360">
        <f t="shared" si="1211"/>
        <v>7594003.8000000007</v>
      </c>
      <c r="AF1691" s="360">
        <f t="shared" si="1211"/>
        <v>14155894.799999999</v>
      </c>
      <c r="AG1691" s="360">
        <f t="shared" si="1211"/>
        <v>10843222.949999999</v>
      </c>
      <c r="AH1691" s="360">
        <f t="shared" si="1211"/>
        <v>5225933.7</v>
      </c>
      <c r="AI1691" s="360">
        <f t="shared" si="1211"/>
        <v>7422719.8499999987</v>
      </c>
      <c r="AJ1691" s="360">
        <f t="shared" si="1211"/>
        <v>8272142.5500000007</v>
      </c>
      <c r="AK1691" s="360">
        <f t="shared" si="1211"/>
        <v>10017954.449999999</v>
      </c>
      <c r="AL1691" s="360">
        <f t="shared" si="1211"/>
        <v>17741547.449999999</v>
      </c>
      <c r="AM1691" s="360">
        <f t="shared" si="1211"/>
        <v>8868521.25</v>
      </c>
      <c r="AN1691" s="360">
        <f t="shared" si="1211"/>
        <v>5576744.7000000002</v>
      </c>
      <c r="AO1691" s="360">
        <f t="shared" si="1211"/>
        <v>5548373.1000000006</v>
      </c>
      <c r="AP1691" s="360">
        <f t="shared" si="1211"/>
        <v>4214812.05</v>
      </c>
      <c r="AQ1691" s="360">
        <f t="shared" si="1211"/>
        <v>7982388.0000000009</v>
      </c>
      <c r="AR1691" s="360">
        <f t="shared" si="1211"/>
        <v>14879849.85</v>
      </c>
      <c r="AS1691" s="360">
        <f t="shared" si="1211"/>
        <v>11397906.9</v>
      </c>
      <c r="AT1691" s="360">
        <f t="shared" si="1211"/>
        <v>5493163.5</v>
      </c>
      <c r="AU1691" s="360">
        <f t="shared" si="1211"/>
        <v>7802477.5499999998</v>
      </c>
      <c r="AV1691" s="360">
        <f t="shared" si="1211"/>
        <v>8695512</v>
      </c>
      <c r="AW1691" s="360">
        <f t="shared" si="1211"/>
        <v>10530560.25</v>
      </c>
      <c r="AX1691" s="360">
        <f t="shared" si="1211"/>
        <v>18649151.100000001</v>
      </c>
      <c r="AY1691" s="360">
        <f t="shared" si="1211"/>
        <v>8691687.584999999</v>
      </c>
      <c r="AZ1691" s="360">
        <f t="shared" si="1211"/>
        <v>5465533.1399999997</v>
      </c>
      <c r="BA1691" s="360">
        <f t="shared" si="1211"/>
        <v>5437829.2949999999</v>
      </c>
      <c r="BB1691" s="360">
        <f t="shared" si="1211"/>
        <v>4130745.21</v>
      </c>
      <c r="BC1691" s="360">
        <f t="shared" si="1211"/>
        <v>7823232.2700000014</v>
      </c>
      <c r="BD1691" s="360">
        <f t="shared" si="1211"/>
        <v>14583341.069999998</v>
      </c>
      <c r="BE1691" s="360">
        <f t="shared" si="1211"/>
        <v>11170579.454999998</v>
      </c>
      <c r="BF1691" s="360">
        <f t="shared" si="1211"/>
        <v>5383718.7749999994</v>
      </c>
      <c r="BG1691" s="360">
        <f t="shared" si="1211"/>
        <v>7646909.8050000006</v>
      </c>
      <c r="BH1691" s="360">
        <f t="shared" si="1211"/>
        <v>8522036.2799999993</v>
      </c>
      <c r="BI1691" s="360">
        <f t="shared" si="1211"/>
        <v>10320655.139999999</v>
      </c>
      <c r="BJ1691" s="360">
        <f t="shared" si="1211"/>
        <v>18277310.609999999</v>
      </c>
      <c r="BK1691" s="360">
        <f t="shared" si="1211"/>
        <v>8553238.6500000022</v>
      </c>
      <c r="BL1691" s="360">
        <f t="shared" si="1211"/>
        <v>5378502.9375000009</v>
      </c>
      <c r="BM1691" s="360">
        <f t="shared" si="1211"/>
        <v>5351089.8375000013</v>
      </c>
      <c r="BN1691" s="360">
        <f t="shared" si="1211"/>
        <v>4064958.5624999995</v>
      </c>
      <c r="BO1691" s="360">
        <f t="shared" si="1211"/>
        <v>7698600.1125000007</v>
      </c>
      <c r="BP1691" s="360">
        <f t="shared" si="1211"/>
        <v>14350933.575000003</v>
      </c>
      <c r="BQ1691" s="360">
        <f t="shared" si="1211"/>
        <v>10992565.237500003</v>
      </c>
      <c r="BR1691" s="360">
        <f t="shared" si="1211"/>
        <v>5297845.1625000006</v>
      </c>
      <c r="BS1691" s="360">
        <f t="shared" si="1211"/>
        <v>7525071.6750000007</v>
      </c>
      <c r="BT1691" s="360">
        <f t="shared" si="1211"/>
        <v>8386299.9000000004</v>
      </c>
      <c r="BU1691" s="360">
        <f t="shared" si="1211"/>
        <v>10156114.237500001</v>
      </c>
      <c r="BV1691" s="360">
        <f t="shared" si="1211"/>
        <v>17986156.649999999</v>
      </c>
      <c r="BW1691" s="839">
        <f>SUM(C1691:BV1691)</f>
        <v>552040304.75999987</v>
      </c>
    </row>
    <row r="1692" spans="1:75" ht="16.5" thickBot="1" x14ac:dyDescent="0.3">
      <c r="BW1692" s="839">
        <f t="shared" ref="BW1692:BW1695" si="1212">SUM(C1692:BV1692)</f>
        <v>0</v>
      </c>
    </row>
    <row r="1693" spans="1:75" ht="16.5" thickBot="1" x14ac:dyDescent="0.3">
      <c r="A1693" s="1000" t="s">
        <v>1294</v>
      </c>
      <c r="BW1693" s="839">
        <f t="shared" si="1212"/>
        <v>0</v>
      </c>
    </row>
    <row r="1694" spans="1:75" ht="16.5" thickBot="1" x14ac:dyDescent="0.3">
      <c r="BW1694" s="839">
        <f t="shared" si="1212"/>
        <v>0</v>
      </c>
    </row>
    <row r="1695" spans="1:75" ht="16.5" thickBot="1" x14ac:dyDescent="0.3">
      <c r="A1695" s="346" t="s">
        <v>1301</v>
      </c>
      <c r="Z1695" s="249">
        <f>SUM(O24:Z24)+SUM(O94:Z94)+SUM(O161:Z161)+SUM(O228:Z228)</f>
        <v>1764223755.964046</v>
      </c>
      <c r="AL1695" s="249">
        <f>SUM(AA24:AL24)+SUM(AA94:AL94)+SUM(AA161:AL161)+SUM(AA228:AL228)</f>
        <v>1849287035.1409521</v>
      </c>
      <c r="AX1695" s="249">
        <f>SUM(AM24:AX24)+SUM(AM94:AX94)+SUM(AM161:AX161)+SUM(AM228:AX228)</f>
        <v>2053439726.5413377</v>
      </c>
      <c r="BJ1695" s="249">
        <f>SUM(AY24:BJ24)+SUM(AY94:BJ94)+SUM(AY161:BJ161)+SUM(AY228:BJ228)</f>
        <v>1760731368.0740337</v>
      </c>
      <c r="BV1695" s="249">
        <f>SUM(BK24:BV24)+SUM(BK94:BV94)+SUM(BK161:BV161)+SUM(BK228:BV228)</f>
        <v>2135508727.3651769</v>
      </c>
      <c r="BW1695" s="839">
        <f t="shared" si="1212"/>
        <v>9563190613.0855465</v>
      </c>
    </row>
    <row r="1696" spans="1:75" ht="16.5" thickBot="1" x14ac:dyDescent="0.3">
      <c r="BW1696" s="839">
        <f t="shared" ref="BW1696:BW1744" si="1213">SUM(C1696:BV1696)</f>
        <v>0</v>
      </c>
    </row>
    <row r="1697" spans="1:75" ht="16.5" thickBot="1" x14ac:dyDescent="0.3">
      <c r="A1697" s="1000" t="s">
        <v>1302</v>
      </c>
      <c r="BW1697" s="839">
        <f t="shared" si="1213"/>
        <v>0</v>
      </c>
    </row>
    <row r="1698" spans="1:75" ht="16.5" thickBot="1" x14ac:dyDescent="0.3">
      <c r="A1698" s="277" t="s">
        <v>1303</v>
      </c>
      <c r="N1698" s="249">
        <f>SFP!C97</f>
        <v>0</v>
      </c>
      <c r="Z1698" s="249">
        <f>SFP!O97</f>
        <v>2608943380.9249158</v>
      </c>
      <c r="AL1698" s="249">
        <f>SFP!AA97</f>
        <v>7698257537.4294519</v>
      </c>
      <c r="AX1698" s="249">
        <f>SFP!AM97</f>
        <v>10438258357.08952</v>
      </c>
      <c r="BJ1698" s="249">
        <f>SFP!AY97</f>
        <v>11871496523.016418</v>
      </c>
      <c r="BV1698" s="249">
        <f>SFP!BK97</f>
        <v>11966108993.512329</v>
      </c>
      <c r="BW1698" s="839">
        <f t="shared" si="1213"/>
        <v>44583064791.972633</v>
      </c>
    </row>
    <row r="1699" spans="1:75" ht="16.5" thickBot="1" x14ac:dyDescent="0.3">
      <c r="A1699" s="270" t="s">
        <v>1304</v>
      </c>
      <c r="O1699" s="249">
        <f>$N$1698*'MONTHLY DATA'!AM414</f>
        <v>0</v>
      </c>
      <c r="P1699" s="249">
        <f>$N$1698*'MONTHLY DATA'!AN414</f>
        <v>0</v>
      </c>
      <c r="Q1699" s="249">
        <f>$N$1698*'MONTHLY DATA'!AO414</f>
        <v>0</v>
      </c>
      <c r="R1699" s="249">
        <f>$N$1698*'MONTHLY DATA'!AP414</f>
        <v>0</v>
      </c>
      <c r="S1699" s="249">
        <f>$N$1698*'MONTHLY DATA'!AQ414</f>
        <v>0</v>
      </c>
      <c r="T1699" s="249">
        <f>$N$1698*'MONTHLY DATA'!AR414</f>
        <v>0</v>
      </c>
      <c r="U1699" s="249">
        <f>$N$1698*'MONTHLY DATA'!AS414</f>
        <v>0</v>
      </c>
      <c r="V1699" s="249">
        <f>$N$1698*'MONTHLY DATA'!AT414</f>
        <v>0</v>
      </c>
      <c r="W1699" s="249">
        <f>$N$1698*'MONTHLY DATA'!AU414</f>
        <v>0</v>
      </c>
      <c r="X1699" s="249">
        <f>$N$1698*'MONTHLY DATA'!AV414</f>
        <v>0</v>
      </c>
      <c r="Y1699" s="249">
        <f>$N$1698*'MONTHLY DATA'!AW414</f>
        <v>0</v>
      </c>
      <c r="Z1699" s="249">
        <f>$N$1698*'MONTHLY DATA'!AX414</f>
        <v>0</v>
      </c>
      <c r="AA1699" s="249">
        <f>$Z$1698*'MONTHLY DATA'!AY414</f>
        <v>0</v>
      </c>
      <c r="AB1699" s="249">
        <f>$Z$1698*'MONTHLY DATA'!AZ414</f>
        <v>652235845.23122895</v>
      </c>
      <c r="AC1699" s="249">
        <f>$Z$1698*'MONTHLY DATA'!BA414</f>
        <v>652235845.23122895</v>
      </c>
      <c r="AD1699" s="249">
        <f>$Z$1698*'MONTHLY DATA'!BB414</f>
        <v>0</v>
      </c>
      <c r="AE1699" s="249">
        <f>$Z$1698*'MONTHLY DATA'!BC414</f>
        <v>0</v>
      </c>
      <c r="AF1699" s="249">
        <f>$Z$1698*'MONTHLY DATA'!BD414</f>
        <v>0</v>
      </c>
      <c r="AG1699" s="249">
        <f>$Z$1698*'MONTHLY DATA'!BE414</f>
        <v>652235845.23122895</v>
      </c>
      <c r="AH1699" s="249">
        <f>$Z$1698*'MONTHLY DATA'!BF414</f>
        <v>0</v>
      </c>
      <c r="AI1699" s="249">
        <f>$Z$1698*'MONTHLY DATA'!BG414</f>
        <v>652235845.23122895</v>
      </c>
      <c r="AJ1699" s="249">
        <f>$Z$1698*'MONTHLY DATA'!BH414</f>
        <v>0</v>
      </c>
      <c r="AK1699" s="249">
        <f>$Z$1698*'MONTHLY DATA'!BI414</f>
        <v>0</v>
      </c>
      <c r="AL1699" s="249">
        <f>$Z$1698*'MONTHLY DATA'!BJ414</f>
        <v>0</v>
      </c>
      <c r="AM1699" s="249">
        <f>$AL$1698*'MONTHLY DATA'!BK414</f>
        <v>0</v>
      </c>
      <c r="AN1699" s="249">
        <f>$AL$1698*'MONTHLY DATA'!BL414</f>
        <v>1924564384.357363</v>
      </c>
      <c r="AO1699" s="249">
        <f>$AL$1698*'MONTHLY DATA'!BM414</f>
        <v>1924564384.357363</v>
      </c>
      <c r="AP1699" s="249">
        <f>$AL$1698*'MONTHLY DATA'!BN414</f>
        <v>0</v>
      </c>
      <c r="AQ1699" s="249">
        <f>$AL$1698*'MONTHLY DATA'!BO414</f>
        <v>0</v>
      </c>
      <c r="AR1699" s="249">
        <f>$AL$1698*'MONTHLY DATA'!BP414</f>
        <v>0</v>
      </c>
      <c r="AS1699" s="249">
        <f>$AL$1698*'MONTHLY DATA'!BQ414</f>
        <v>1924564384.357363</v>
      </c>
      <c r="AT1699" s="249">
        <f>$AL$1698*'MONTHLY DATA'!BR414</f>
        <v>0</v>
      </c>
      <c r="AU1699" s="249">
        <f>$AL$1698*'MONTHLY DATA'!BS414</f>
        <v>1924564384.357363</v>
      </c>
      <c r="AV1699" s="249">
        <f>$AL$1698*'MONTHLY DATA'!BT414</f>
        <v>0</v>
      </c>
      <c r="AW1699" s="249">
        <f>$AL$1698*'MONTHLY DATA'!BU414</f>
        <v>0</v>
      </c>
      <c r="AX1699" s="249">
        <f>$AL$1698*'MONTHLY DATA'!BV414</f>
        <v>0</v>
      </c>
      <c r="AY1699" s="249">
        <f>$AX$1698*'MONTHLY DATA'!BW414</f>
        <v>0</v>
      </c>
      <c r="AZ1699" s="249">
        <f>$AX$1698*'MONTHLY DATA'!BX414</f>
        <v>2609564589.2723799</v>
      </c>
      <c r="BA1699" s="249">
        <f>$AX$1698*'MONTHLY DATA'!BY414</f>
        <v>2609564589.2723799</v>
      </c>
      <c r="BB1699" s="249">
        <f>$AX$1698*'MONTHLY DATA'!BZ414</f>
        <v>0</v>
      </c>
      <c r="BC1699" s="249">
        <f>$AX$1698*'MONTHLY DATA'!CA414</f>
        <v>0</v>
      </c>
      <c r="BD1699" s="249">
        <f>$AX$1698*'MONTHLY DATA'!CB414</f>
        <v>0</v>
      </c>
      <c r="BE1699" s="249">
        <f>$AX$1698*'MONTHLY DATA'!CC414</f>
        <v>2609564589.2723799</v>
      </c>
      <c r="BF1699" s="249">
        <f>$AX$1698*'MONTHLY DATA'!CD414</f>
        <v>0</v>
      </c>
      <c r="BG1699" s="249">
        <f>$AX$1698*'MONTHLY DATA'!CE414</f>
        <v>2609564589.2723799</v>
      </c>
      <c r="BH1699" s="249">
        <f>$AX$1698*'MONTHLY DATA'!CF414</f>
        <v>0</v>
      </c>
      <c r="BI1699" s="249">
        <f>$AX$1698*'MONTHLY DATA'!CG414</f>
        <v>0</v>
      </c>
      <c r="BJ1699" s="249">
        <f>$AX$1698*'MONTHLY DATA'!CH414</f>
        <v>0</v>
      </c>
      <c r="BK1699" s="249">
        <f>$BJ$1698*'MONTHLY DATA'!CI414</f>
        <v>0</v>
      </c>
      <c r="BL1699" s="249">
        <f>$BJ$1698*'MONTHLY DATA'!CJ414</f>
        <v>2967874130.7541046</v>
      </c>
      <c r="BM1699" s="249">
        <f>$BJ$1698*'MONTHLY DATA'!CK414</f>
        <v>2967874130.7541046</v>
      </c>
      <c r="BN1699" s="249">
        <f>$BJ$1698*'MONTHLY DATA'!CL414</f>
        <v>0</v>
      </c>
      <c r="BO1699" s="249">
        <f>$BJ$1698*'MONTHLY DATA'!CM414</f>
        <v>0</v>
      </c>
      <c r="BP1699" s="249">
        <f>$BJ$1698*'MONTHLY DATA'!CN414</f>
        <v>0</v>
      </c>
      <c r="BQ1699" s="249">
        <f>$BJ$1698*'MONTHLY DATA'!CO414</f>
        <v>2967874130.7541046</v>
      </c>
      <c r="BR1699" s="249">
        <f>$BJ$1698*'MONTHLY DATA'!CP414</f>
        <v>0</v>
      </c>
      <c r="BS1699" s="249">
        <f>$BJ$1698*'MONTHLY DATA'!CQ414</f>
        <v>2967874130.7541046</v>
      </c>
      <c r="BT1699" s="249">
        <f>$BJ$1698*'MONTHLY DATA'!CR414</f>
        <v>0</v>
      </c>
      <c r="BU1699" s="249">
        <f>$BJ$1698*'MONTHLY DATA'!CS414</f>
        <v>0</v>
      </c>
      <c r="BV1699" s="249">
        <f>$BJ$1698*'MONTHLY DATA'!CT414</f>
        <v>0</v>
      </c>
      <c r="BW1699" s="839">
        <f t="shared" si="1213"/>
        <v>32616955798.460308</v>
      </c>
    </row>
    <row r="1700" spans="1:75" ht="16.5" thickBot="1" x14ac:dyDescent="0.3">
      <c r="BW1700" s="839">
        <f t="shared" si="1213"/>
        <v>0</v>
      </c>
    </row>
    <row r="1701" spans="1:75" ht="16.5" thickBot="1" x14ac:dyDescent="0.3">
      <c r="A1701" s="1000" t="s">
        <v>1309</v>
      </c>
      <c r="BW1701" s="839">
        <f t="shared" si="1213"/>
        <v>0</v>
      </c>
    </row>
    <row r="1702" spans="1:75" ht="16.5" thickBot="1" x14ac:dyDescent="0.3">
      <c r="A1702" s="277" t="s">
        <v>1306</v>
      </c>
      <c r="N1702" s="249">
        <f>SFP!C54</f>
        <v>1001191744.6654541</v>
      </c>
      <c r="Z1702" s="249">
        <f>SFP!O54</f>
        <v>0</v>
      </c>
      <c r="AL1702" s="249">
        <f>SFP!AA54</f>
        <v>0</v>
      </c>
      <c r="AX1702" s="249">
        <f>SFP!AM54</f>
        <v>0</v>
      </c>
      <c r="BJ1702" s="249">
        <f>SFP!AY54</f>
        <v>0</v>
      </c>
      <c r="BV1702" s="249">
        <f>SFP!BK54</f>
        <v>0</v>
      </c>
      <c r="BW1702" s="839">
        <f t="shared" si="1213"/>
        <v>1001191744.6654541</v>
      </c>
    </row>
    <row r="1703" spans="1:75" ht="16.5" thickBot="1" x14ac:dyDescent="0.3">
      <c r="A1703" s="270" t="s">
        <v>1310</v>
      </c>
      <c r="O1703" s="249">
        <f>$N$1702*'MONTHLY DATA'!AM417</f>
        <v>0</v>
      </c>
      <c r="P1703" s="249">
        <f>$N$1702*'MONTHLY DATA'!AN417</f>
        <v>0</v>
      </c>
      <c r="Q1703" s="249">
        <f>$N$1702*'MONTHLY DATA'!AO417</f>
        <v>0</v>
      </c>
      <c r="R1703" s="249">
        <f>$N$1702*'MONTHLY DATA'!AP417</f>
        <v>0</v>
      </c>
      <c r="S1703" s="249">
        <f>$N$1702*'MONTHLY DATA'!AQ417</f>
        <v>0</v>
      </c>
      <c r="T1703" s="249">
        <f>$N$1702*'MONTHLY DATA'!AR417</f>
        <v>0</v>
      </c>
      <c r="U1703" s="249">
        <f>$N$1702*'MONTHLY DATA'!AS417</f>
        <v>0</v>
      </c>
      <c r="V1703" s="249">
        <f>$N$1702*'MONTHLY DATA'!AT417</f>
        <v>1001191744.6654541</v>
      </c>
      <c r="W1703" s="249">
        <f>$N$1702*'MONTHLY DATA'!AU417</f>
        <v>0</v>
      </c>
      <c r="X1703" s="249">
        <f>$N$1702*'MONTHLY DATA'!AV417</f>
        <v>0</v>
      </c>
      <c r="Y1703" s="249">
        <f>$N$1702*'MONTHLY DATA'!AW417</f>
        <v>0</v>
      </c>
      <c r="Z1703" s="249">
        <f>$N$1702*'MONTHLY DATA'!AX417</f>
        <v>0</v>
      </c>
      <c r="AA1703" s="249">
        <f>$Z$1702*'MONTHLY DATA'!AY417</f>
        <v>0</v>
      </c>
      <c r="AB1703" s="249">
        <f>$Z$1702*'MONTHLY DATA'!AZ417</f>
        <v>0</v>
      </c>
      <c r="AC1703" s="249">
        <f>$Z$1702*'MONTHLY DATA'!BA417</f>
        <v>0</v>
      </c>
      <c r="AD1703" s="249">
        <f>$Z$1702*'MONTHLY DATA'!BB417</f>
        <v>0</v>
      </c>
      <c r="AE1703" s="249">
        <f>$Z$1702*'MONTHLY DATA'!BC417</f>
        <v>0</v>
      </c>
      <c r="AF1703" s="249">
        <f>$Z$1702*'MONTHLY DATA'!BD417</f>
        <v>0</v>
      </c>
      <c r="AG1703" s="249">
        <f>$Z$1702*'MONTHLY DATA'!BE417</f>
        <v>0</v>
      </c>
      <c r="AH1703" s="249">
        <f>$Z$1702*'MONTHLY DATA'!BF417</f>
        <v>0</v>
      </c>
      <c r="AI1703" s="249">
        <f>$Z$1702*'MONTHLY DATA'!BG417</f>
        <v>0</v>
      </c>
      <c r="AJ1703" s="249">
        <f>$Z$1702*'MONTHLY DATA'!BH417</f>
        <v>0</v>
      </c>
      <c r="AK1703" s="249">
        <f>$Z$1702*'MONTHLY DATA'!BI417</f>
        <v>0</v>
      </c>
      <c r="AL1703" s="249">
        <f>$Z$1702*'MONTHLY DATA'!BJ417</f>
        <v>0</v>
      </c>
      <c r="AM1703" s="249">
        <f>$AL$1702*'MONTHLY DATA'!BK417</f>
        <v>0</v>
      </c>
      <c r="AN1703" s="249">
        <f>$AL$1702*'MONTHLY DATA'!BL417</f>
        <v>0</v>
      </c>
      <c r="AO1703" s="249">
        <f>$AL$1702*'MONTHLY DATA'!BM417</f>
        <v>0</v>
      </c>
      <c r="AP1703" s="249">
        <f>$AL$1702*'MONTHLY DATA'!BN417</f>
        <v>0</v>
      </c>
      <c r="AQ1703" s="249">
        <f>$AL$1702*'MONTHLY DATA'!BO417</f>
        <v>0</v>
      </c>
      <c r="AR1703" s="249">
        <f>$AL$1702*'MONTHLY DATA'!BP417</f>
        <v>0</v>
      </c>
      <c r="AS1703" s="249">
        <f>$AL$1702*'MONTHLY DATA'!BQ417</f>
        <v>0</v>
      </c>
      <c r="AT1703" s="249">
        <f>$AL$1702*'MONTHLY DATA'!BR417</f>
        <v>0</v>
      </c>
      <c r="AU1703" s="249">
        <f>$AL$1702*'MONTHLY DATA'!BS417</f>
        <v>0</v>
      </c>
      <c r="AV1703" s="249">
        <f>$AL$1702*'MONTHLY DATA'!BT417</f>
        <v>0</v>
      </c>
      <c r="AW1703" s="249">
        <f>$AL$1702*'MONTHLY DATA'!BU417</f>
        <v>0</v>
      </c>
      <c r="AX1703" s="249">
        <f>$AL$1702*'MONTHLY DATA'!BV417</f>
        <v>0</v>
      </c>
      <c r="AY1703" s="249">
        <f>$AX$1702*'MONTHLY DATA'!BW417</f>
        <v>0</v>
      </c>
      <c r="AZ1703" s="249">
        <f>$AX$1702*'MONTHLY DATA'!BX417</f>
        <v>0</v>
      </c>
      <c r="BA1703" s="249">
        <f>$AX$1702*'MONTHLY DATA'!BY417</f>
        <v>0</v>
      </c>
      <c r="BB1703" s="249">
        <f>$AX$1702*'MONTHLY DATA'!BZ417</f>
        <v>0</v>
      </c>
      <c r="BC1703" s="249">
        <f>$AX$1702*'MONTHLY DATA'!CA417</f>
        <v>0</v>
      </c>
      <c r="BD1703" s="249">
        <f>$AX$1702*'MONTHLY DATA'!CB417</f>
        <v>0</v>
      </c>
      <c r="BE1703" s="249">
        <f>$AX$1702*'MONTHLY DATA'!CC417</f>
        <v>0</v>
      </c>
      <c r="BF1703" s="249">
        <f>$AX$1702*'MONTHLY DATA'!CD417</f>
        <v>0</v>
      </c>
      <c r="BG1703" s="249">
        <f>$AX$1702*'MONTHLY DATA'!CE417</f>
        <v>0</v>
      </c>
      <c r="BH1703" s="249">
        <f>$AX$1702*'MONTHLY DATA'!CF417</f>
        <v>0</v>
      </c>
      <c r="BI1703" s="249">
        <f>$AX$1702*'MONTHLY DATA'!CG417</f>
        <v>0</v>
      </c>
      <c r="BJ1703" s="249">
        <f>$AX$1702*'MONTHLY DATA'!CH417</f>
        <v>0</v>
      </c>
      <c r="BK1703" s="249">
        <f>$BJ$1702*'MONTHLY DATA'!CI417</f>
        <v>0</v>
      </c>
      <c r="BL1703" s="249">
        <f>$BJ$1702*'MONTHLY DATA'!CJ417</f>
        <v>0</v>
      </c>
      <c r="BM1703" s="249">
        <f>$BJ$1702*'MONTHLY DATA'!CK417</f>
        <v>0</v>
      </c>
      <c r="BN1703" s="249">
        <f>$BJ$1702*'MONTHLY DATA'!CL417</f>
        <v>0</v>
      </c>
      <c r="BO1703" s="249">
        <f>$BJ$1702*'MONTHLY DATA'!CM417</f>
        <v>0</v>
      </c>
      <c r="BP1703" s="249">
        <f>$BJ$1702*'MONTHLY DATA'!CN417</f>
        <v>0</v>
      </c>
      <c r="BQ1703" s="249">
        <f>$BJ$1702*'MONTHLY DATA'!CO417</f>
        <v>0</v>
      </c>
      <c r="BR1703" s="249">
        <f>$BJ$1702*'MONTHLY DATA'!CP417</f>
        <v>0</v>
      </c>
      <c r="BS1703" s="249">
        <f>$BJ$1702*'MONTHLY DATA'!CQ417</f>
        <v>0</v>
      </c>
      <c r="BT1703" s="249">
        <f>$BJ$1702*'MONTHLY DATA'!CR417</f>
        <v>0</v>
      </c>
      <c r="BU1703" s="249">
        <f>$BJ$1702*'MONTHLY DATA'!CS417</f>
        <v>0</v>
      </c>
      <c r="BV1703" s="249">
        <f>$BJ$1702*'MONTHLY DATA'!CT417</f>
        <v>0</v>
      </c>
      <c r="BW1703" s="839">
        <f t="shared" si="1213"/>
        <v>1001191744.6654541</v>
      </c>
    </row>
    <row r="1704" spans="1:75" ht="16.5" thickBot="1" x14ac:dyDescent="0.3">
      <c r="BW1704" s="839">
        <f t="shared" si="1213"/>
        <v>0</v>
      </c>
    </row>
    <row r="1705" spans="1:75" ht="16.5" thickBot="1" x14ac:dyDescent="0.3">
      <c r="A1705" s="180" t="s">
        <v>1311</v>
      </c>
      <c r="O1705" s="249">
        <f>O1703*'MONTHLY DATA'!AM418</f>
        <v>0</v>
      </c>
      <c r="P1705" s="249">
        <f>P1703*'MONTHLY DATA'!AN418</f>
        <v>0</v>
      </c>
      <c r="Q1705" s="249">
        <f>Q1703*'MONTHLY DATA'!AO418</f>
        <v>0</v>
      </c>
      <c r="R1705" s="249">
        <f>R1703*'MONTHLY DATA'!AP418</f>
        <v>0</v>
      </c>
      <c r="S1705" s="249">
        <f>S1703*'MONTHLY DATA'!AQ418</f>
        <v>0</v>
      </c>
      <c r="T1705" s="249">
        <f>T1703*'MONTHLY DATA'!AR418</f>
        <v>0</v>
      </c>
      <c r="U1705" s="249">
        <f>U1703*'MONTHLY DATA'!AS418</f>
        <v>0</v>
      </c>
      <c r="V1705" s="249">
        <f>V1703*'MONTHLY DATA'!AT418</f>
        <v>20023834.893309083</v>
      </c>
      <c r="W1705" s="249">
        <f>W1703*'MONTHLY DATA'!AU418</f>
        <v>0</v>
      </c>
      <c r="X1705" s="249">
        <f>X1703*'MONTHLY DATA'!AV418</f>
        <v>0</v>
      </c>
      <c r="Y1705" s="249">
        <f>Y1703*'MONTHLY DATA'!AW418</f>
        <v>0</v>
      </c>
      <c r="Z1705" s="249">
        <f>Z1703*'MONTHLY DATA'!AX418</f>
        <v>0</v>
      </c>
      <c r="AA1705" s="249">
        <f>AA1703*'MONTHLY DATA'!AY418</f>
        <v>0</v>
      </c>
      <c r="AB1705" s="249">
        <f>AB1703*'MONTHLY DATA'!AZ418</f>
        <v>0</v>
      </c>
      <c r="AC1705" s="249">
        <f>AC1703*'MONTHLY DATA'!BA418</f>
        <v>0</v>
      </c>
      <c r="AD1705" s="249">
        <f>AD1703*'MONTHLY DATA'!BB418</f>
        <v>0</v>
      </c>
      <c r="AE1705" s="249">
        <f>AE1703*'MONTHLY DATA'!BC418</f>
        <v>0</v>
      </c>
      <c r="AF1705" s="249">
        <f>AF1703*'MONTHLY DATA'!BD418</f>
        <v>0</v>
      </c>
      <c r="AG1705" s="249">
        <f>AG1703*'MONTHLY DATA'!BE418</f>
        <v>0</v>
      </c>
      <c r="AH1705" s="249">
        <f>AH1703*'MONTHLY DATA'!BF418</f>
        <v>0</v>
      </c>
      <c r="AI1705" s="249">
        <f>AI1703*'MONTHLY DATA'!BG418</f>
        <v>0</v>
      </c>
      <c r="AJ1705" s="249">
        <f>AJ1703*'MONTHLY DATA'!BH418</f>
        <v>0</v>
      </c>
      <c r="AK1705" s="249">
        <f>AK1703*'MONTHLY DATA'!BI418</f>
        <v>0</v>
      </c>
      <c r="AL1705" s="249">
        <f>AL1703*'MONTHLY DATA'!BJ418</f>
        <v>0</v>
      </c>
      <c r="AM1705" s="249">
        <f>AM1703*'MONTHLY DATA'!BK418</f>
        <v>0</v>
      </c>
      <c r="AN1705" s="249">
        <f>AN1703*'MONTHLY DATA'!BL418</f>
        <v>0</v>
      </c>
      <c r="AO1705" s="249">
        <f>AO1703*'MONTHLY DATA'!BM418</f>
        <v>0</v>
      </c>
      <c r="AP1705" s="249">
        <f>AP1703*'MONTHLY DATA'!BN418</f>
        <v>0</v>
      </c>
      <c r="AQ1705" s="249">
        <f>AQ1703*'MONTHLY DATA'!BO418</f>
        <v>0</v>
      </c>
      <c r="AR1705" s="249">
        <f>AR1703*'MONTHLY DATA'!BP418</f>
        <v>0</v>
      </c>
      <c r="AS1705" s="249">
        <f>AS1703*'MONTHLY DATA'!BQ418</f>
        <v>0</v>
      </c>
      <c r="AT1705" s="249">
        <f>AT1703*'MONTHLY DATA'!BR418</f>
        <v>0</v>
      </c>
      <c r="AU1705" s="249">
        <f>AU1703*'MONTHLY DATA'!BS418</f>
        <v>0</v>
      </c>
      <c r="AV1705" s="249">
        <f>AV1703*'MONTHLY DATA'!BT418</f>
        <v>0</v>
      </c>
      <c r="AW1705" s="249">
        <f>AW1703*'MONTHLY DATA'!BU418</f>
        <v>0</v>
      </c>
      <c r="AX1705" s="249">
        <f>AX1703*'MONTHLY DATA'!BV418</f>
        <v>0</v>
      </c>
      <c r="AY1705" s="249">
        <f>AY1703*'MONTHLY DATA'!BW418</f>
        <v>0</v>
      </c>
      <c r="AZ1705" s="249">
        <f>AZ1703*'MONTHLY DATA'!BX418</f>
        <v>0</v>
      </c>
      <c r="BA1705" s="249">
        <f>BA1703*'MONTHLY DATA'!BY418</f>
        <v>0</v>
      </c>
      <c r="BB1705" s="249">
        <f>BB1703*'MONTHLY DATA'!BZ418</f>
        <v>0</v>
      </c>
      <c r="BC1705" s="249">
        <f>BC1703*'MONTHLY DATA'!CA418</f>
        <v>0</v>
      </c>
      <c r="BD1705" s="249">
        <f>BD1703*'MONTHLY DATA'!CB418</f>
        <v>0</v>
      </c>
      <c r="BE1705" s="249">
        <f>BE1703*'MONTHLY DATA'!CC418</f>
        <v>0</v>
      </c>
      <c r="BF1705" s="249">
        <f>BF1703*'MONTHLY DATA'!CD418</f>
        <v>0</v>
      </c>
      <c r="BG1705" s="249">
        <f>BG1703*'MONTHLY DATA'!CE418</f>
        <v>0</v>
      </c>
      <c r="BH1705" s="249">
        <f>BH1703*'MONTHLY DATA'!CF418</f>
        <v>0</v>
      </c>
      <c r="BI1705" s="249">
        <f>BI1703*'MONTHLY DATA'!CG418</f>
        <v>0</v>
      </c>
      <c r="BJ1705" s="249">
        <f>BJ1703*'MONTHLY DATA'!CH418</f>
        <v>0</v>
      </c>
      <c r="BK1705" s="249">
        <f>BK1703*'MONTHLY DATA'!CI418</f>
        <v>0</v>
      </c>
      <c r="BL1705" s="249">
        <f>BL1703*'MONTHLY DATA'!CJ418</f>
        <v>0</v>
      </c>
      <c r="BM1705" s="249">
        <f>BM1703*'MONTHLY DATA'!CK418</f>
        <v>0</v>
      </c>
      <c r="BN1705" s="249">
        <f>BN1703*'MONTHLY DATA'!CL418</f>
        <v>0</v>
      </c>
      <c r="BO1705" s="249">
        <f>BO1703*'MONTHLY DATA'!CM418</f>
        <v>0</v>
      </c>
      <c r="BP1705" s="249">
        <f>BP1703*'MONTHLY DATA'!CN418</f>
        <v>0</v>
      </c>
      <c r="BQ1705" s="249">
        <f>BQ1703*'MONTHLY DATA'!CO418</f>
        <v>0</v>
      </c>
      <c r="BR1705" s="249">
        <f>BR1703*'MONTHLY DATA'!CP418</f>
        <v>0</v>
      </c>
      <c r="BS1705" s="249">
        <f>BS1703*'MONTHLY DATA'!CQ418</f>
        <v>0</v>
      </c>
      <c r="BT1705" s="249">
        <f>BT1703*'MONTHLY DATA'!CR418</f>
        <v>0</v>
      </c>
      <c r="BU1705" s="249">
        <f>BU1703*'MONTHLY DATA'!CS418</f>
        <v>0</v>
      </c>
      <c r="BV1705" s="249">
        <f>BV1703*'MONTHLY DATA'!CT418</f>
        <v>0</v>
      </c>
      <c r="BW1705" s="839">
        <f t="shared" si="1213"/>
        <v>20023834.893309083</v>
      </c>
    </row>
    <row r="1706" spans="1:75" ht="16.5" thickBot="1" x14ac:dyDescent="0.3">
      <c r="BW1706" s="839">
        <f t="shared" si="1213"/>
        <v>0</v>
      </c>
    </row>
    <row r="1707" spans="1:75" ht="16.5" thickBot="1" x14ac:dyDescent="0.3">
      <c r="A1707" s="930" t="s">
        <v>1312</v>
      </c>
      <c r="BW1707" s="839">
        <f t="shared" si="1213"/>
        <v>0</v>
      </c>
    </row>
    <row r="1708" spans="1:75" ht="16.5" thickBot="1" x14ac:dyDescent="0.3">
      <c r="A1708" s="180" t="s">
        <v>1317</v>
      </c>
      <c r="N1708" s="249">
        <f>SFP!C177+SFP!C178</f>
        <v>2900000000</v>
      </c>
      <c r="Z1708" s="249">
        <f>SFP!O177+SFP!O178</f>
        <v>7446203503.3514767</v>
      </c>
      <c r="AL1708" s="249">
        <f>SFP!AA177+SFP!AA178</f>
        <v>16973412573.458492</v>
      </c>
      <c r="AX1708" s="249">
        <f>SFP!AM177+SFP!AM178</f>
        <v>20381191610.13456</v>
      </c>
      <c r="BJ1708" s="249">
        <f>SFP!AY177+SFP!AY178</f>
        <v>20448341836.63567</v>
      </c>
      <c r="BW1708" s="839">
        <f t="shared" si="1213"/>
        <v>68149149523.5802</v>
      </c>
    </row>
    <row r="1709" spans="1:75" ht="16.5" thickBot="1" x14ac:dyDescent="0.3">
      <c r="A1709" s="180" t="s">
        <v>1313</v>
      </c>
      <c r="P1709" s="249">
        <f>$N$1708*'MONTHLY DATA'!AN422</f>
        <v>290000000</v>
      </c>
      <c r="AB1709" s="249">
        <f>$Z$1708*'MONTHLY DATA'!AZ422</f>
        <v>744620350.33514774</v>
      </c>
      <c r="AN1709" s="249">
        <f>$AL$1708*'MONTHLY DATA'!BL422</f>
        <v>1697341257.3458493</v>
      </c>
      <c r="AZ1709" s="249">
        <f>$AX$1708*'MONTHLY DATA'!BX422</f>
        <v>2038119161.0134561</v>
      </c>
      <c r="BL1709" s="249">
        <f>$BJ$1708*'MONTHLY DATA'!CJ422</f>
        <v>2044834183.6635671</v>
      </c>
      <c r="BW1709" s="839">
        <f t="shared" si="1213"/>
        <v>6814914952.3580208</v>
      </c>
    </row>
    <row r="1710" spans="1:75" ht="16.5" thickBot="1" x14ac:dyDescent="0.3">
      <c r="A1710" s="180" t="s">
        <v>1318</v>
      </c>
      <c r="P1710" s="249">
        <f>$N$1708*'MONTHLY DATA'!AN423</f>
        <v>870000000</v>
      </c>
      <c r="AB1710" s="249">
        <f>$Z$1708*'MONTHLY DATA'!AZ423</f>
        <v>2233861051.0054431</v>
      </c>
      <c r="AN1710" s="249">
        <f>$AL$1708*'MONTHLY DATA'!BL423</f>
        <v>5092023772.0375471</v>
      </c>
      <c r="AZ1710" s="249">
        <f>$AX$1708*'MONTHLY DATA'!BX423</f>
        <v>6114357483.0403681</v>
      </c>
      <c r="BL1710" s="249">
        <f>$BJ$1708*'MONTHLY DATA'!CJ423</f>
        <v>6134502550.9907007</v>
      </c>
      <c r="BW1710" s="839">
        <f t="shared" si="1213"/>
        <v>20444744857.074059</v>
      </c>
    </row>
    <row r="1711" spans="1:75" ht="16.5" thickBot="1" x14ac:dyDescent="0.3">
      <c r="A1711" s="180" t="s">
        <v>1315</v>
      </c>
      <c r="P1711" s="249">
        <f>$N$1708*'MONTHLY DATA'!AN424</f>
        <v>1740000000</v>
      </c>
      <c r="AB1711" s="249">
        <f>$Z$1708*'MONTHLY DATA'!AZ424</f>
        <v>4467722102.0108862</v>
      </c>
      <c r="AN1711" s="249">
        <f>$AL$1708*'MONTHLY DATA'!BL424</f>
        <v>10184047544.075094</v>
      </c>
      <c r="AZ1711" s="249">
        <f>$AX$1708*'MONTHLY DATA'!BX424</f>
        <v>12228714966.080736</v>
      </c>
      <c r="BL1711" s="249">
        <f>$BJ$1708*'MONTHLY DATA'!CJ424</f>
        <v>12269005101.981401</v>
      </c>
      <c r="BW1711" s="839">
        <f t="shared" si="1213"/>
        <v>40889489714.148117</v>
      </c>
    </row>
    <row r="1712" spans="1:75" ht="16.5" thickBot="1" x14ac:dyDescent="0.3">
      <c r="BW1712" s="839">
        <f t="shared" si="1213"/>
        <v>0</v>
      </c>
    </row>
    <row r="1713" spans="1:75" ht="16.5" thickBot="1" x14ac:dyDescent="0.3">
      <c r="A1713" s="180" t="s">
        <v>1316</v>
      </c>
      <c r="P1713" s="249">
        <f>$P$1711*'MONTHLY DATA'!AN426</f>
        <v>0</v>
      </c>
      <c r="Q1713" s="249">
        <f>$P$1711*'MONTHLY DATA'!AO426</f>
        <v>435000000</v>
      </c>
      <c r="R1713" s="249">
        <f>$P$1711*'MONTHLY DATA'!AP426</f>
        <v>435000000</v>
      </c>
      <c r="S1713" s="249">
        <f>$P$1711*'MONTHLY DATA'!AQ426</f>
        <v>0</v>
      </c>
      <c r="T1713" s="249">
        <f>$P$1711*'MONTHLY DATA'!AR426</f>
        <v>0</v>
      </c>
      <c r="U1713" s="249">
        <f>$P$1711*'MONTHLY DATA'!AS426</f>
        <v>0</v>
      </c>
      <c r="V1713" s="249">
        <f>$P$1711*'MONTHLY DATA'!AT426</f>
        <v>435000000</v>
      </c>
      <c r="W1713" s="249">
        <f>$P$1711*'MONTHLY DATA'!AU426</f>
        <v>0</v>
      </c>
      <c r="X1713" s="249">
        <f>$P$1711*'MONTHLY DATA'!AV426</f>
        <v>0</v>
      </c>
      <c r="Y1713" s="249">
        <f>$P$1711*'MONTHLY DATA'!AW426</f>
        <v>0</v>
      </c>
      <c r="Z1713" s="249">
        <f>$P$1711*'MONTHLY DATA'!AX426</f>
        <v>0</v>
      </c>
      <c r="AA1713" s="249">
        <f>$P$1711*'MONTHLY DATA'!AY426</f>
        <v>0</v>
      </c>
      <c r="AB1713" s="249">
        <f>$P$1711*'MONTHLY DATA'!AZ426</f>
        <v>435000000</v>
      </c>
      <c r="AC1713" s="249">
        <f>$AB$1711*'MONTHLY DATA'!BA426</f>
        <v>1116930525.5027215</v>
      </c>
      <c r="AD1713" s="249">
        <f>$AB$1711*'MONTHLY DATA'!BB426</f>
        <v>1116930525.5027215</v>
      </c>
      <c r="AE1713" s="249">
        <f>$AB$1711*'MONTHLY DATA'!BC426</f>
        <v>0</v>
      </c>
      <c r="AF1713" s="249">
        <f>$AB$1711*'MONTHLY DATA'!BD426</f>
        <v>0</v>
      </c>
      <c r="AG1713" s="249">
        <f>$AB$1711*'MONTHLY DATA'!BE426</f>
        <v>0</v>
      </c>
      <c r="AH1713" s="249">
        <f>$AB$1711*'MONTHLY DATA'!BF426</f>
        <v>1116930525.5027215</v>
      </c>
      <c r="AI1713" s="249">
        <f>$AB$1711*'MONTHLY DATA'!BG426</f>
        <v>0</v>
      </c>
      <c r="AJ1713" s="249">
        <f>$AB$1711*'MONTHLY DATA'!BH426</f>
        <v>0</v>
      </c>
      <c r="AK1713" s="249">
        <f>$AB$1711*'MONTHLY DATA'!BI426</f>
        <v>0</v>
      </c>
      <c r="AL1713" s="249">
        <f>$AB$1711*'MONTHLY DATA'!BJ426</f>
        <v>0</v>
      </c>
      <c r="AM1713" s="249">
        <f>$AB$1711*'MONTHLY DATA'!BK426</f>
        <v>0</v>
      </c>
      <c r="AN1713" s="249">
        <f>$AB$1711*'MONTHLY DATA'!BL426</f>
        <v>1116930525.5027215</v>
      </c>
      <c r="AO1713" s="249">
        <f>$AN$1711*'MONTHLY DATA'!BM426</f>
        <v>2546011886.0187736</v>
      </c>
      <c r="AP1713" s="249">
        <f>$AN$1711*'MONTHLY DATA'!BN426</f>
        <v>2546011886.0187736</v>
      </c>
      <c r="AQ1713" s="249">
        <f>$AN$1711*'MONTHLY DATA'!BO426</f>
        <v>0</v>
      </c>
      <c r="AR1713" s="249">
        <f>$AN$1711*'MONTHLY DATA'!BP426</f>
        <v>0</v>
      </c>
      <c r="AS1713" s="249">
        <f>$AN$1711*'MONTHLY DATA'!BQ426</f>
        <v>0</v>
      </c>
      <c r="AT1713" s="249">
        <f>$AN$1711*'MONTHLY DATA'!BR426</f>
        <v>2546011886.0187736</v>
      </c>
      <c r="AU1713" s="249">
        <f>$AN$1711*'MONTHLY DATA'!BS426</f>
        <v>0</v>
      </c>
      <c r="AV1713" s="249">
        <f>$AN$1711*'MONTHLY DATA'!BT426</f>
        <v>0</v>
      </c>
      <c r="AW1713" s="249">
        <f>$AN$1711*'MONTHLY DATA'!BU426</f>
        <v>0</v>
      </c>
      <c r="AX1713" s="249">
        <f>$AN$1711*'MONTHLY DATA'!BV426</f>
        <v>0</v>
      </c>
      <c r="AY1713" s="249">
        <f>$AN$1711*'MONTHLY DATA'!BW426</f>
        <v>0</v>
      </c>
      <c r="AZ1713" s="249">
        <f>$AN$1711*'MONTHLY DATA'!BX426</f>
        <v>2546011886.0187736</v>
      </c>
      <c r="BA1713" s="249">
        <f>$AZ$1711*'MONTHLY DATA'!BY426</f>
        <v>3057178741.520184</v>
      </c>
      <c r="BB1713" s="249">
        <f>$AZ$1711*'MONTHLY DATA'!BZ426</f>
        <v>3057178741.520184</v>
      </c>
      <c r="BC1713" s="249">
        <f>$AZ$1711*'MONTHLY DATA'!CA426</f>
        <v>0</v>
      </c>
      <c r="BD1713" s="249">
        <f>$AZ$1711*'MONTHLY DATA'!CB426</f>
        <v>0</v>
      </c>
      <c r="BE1713" s="249">
        <f>$AZ$1711*'MONTHLY DATA'!CC426</f>
        <v>0</v>
      </c>
      <c r="BF1713" s="249">
        <f>$AZ$1711*'MONTHLY DATA'!CD426</f>
        <v>3057178741.520184</v>
      </c>
      <c r="BG1713" s="249">
        <f>$AZ$1711*'MONTHLY DATA'!CE426</f>
        <v>0</v>
      </c>
      <c r="BH1713" s="249">
        <f>$AZ$1711*'MONTHLY DATA'!CF426</f>
        <v>0</v>
      </c>
      <c r="BI1713" s="249">
        <f>$AZ$1711*'MONTHLY DATA'!CG426</f>
        <v>0</v>
      </c>
      <c r="BJ1713" s="249">
        <f>$AZ$1711*'MONTHLY DATA'!CH426</f>
        <v>0</v>
      </c>
      <c r="BK1713" s="249">
        <f>$AZ$1711*'MONTHLY DATA'!CI426</f>
        <v>0</v>
      </c>
      <c r="BL1713" s="249">
        <f>$AZ$1711*'MONTHLY DATA'!CJ426</f>
        <v>3057178741.520184</v>
      </c>
      <c r="BM1713" s="249">
        <f>$BL$1711*'MONTHLY DATA'!CK426</f>
        <v>3067251275.4953504</v>
      </c>
      <c r="BN1713" s="249">
        <f>$BL$1711*'MONTHLY DATA'!CL426</f>
        <v>3067251275.4953504</v>
      </c>
      <c r="BO1713" s="249">
        <f>$BL$1711*'MONTHLY DATA'!CM426</f>
        <v>0</v>
      </c>
      <c r="BP1713" s="249">
        <f>$BL$1711*'MONTHLY DATA'!CN426</f>
        <v>0</v>
      </c>
      <c r="BQ1713" s="249">
        <f>$BL$1711*'MONTHLY DATA'!CO426</f>
        <v>0</v>
      </c>
      <c r="BR1713" s="249">
        <f>$BL$1711*'MONTHLY DATA'!CP426</f>
        <v>3067251275.4953504</v>
      </c>
      <c r="BS1713" s="249">
        <f>$BL$1711*'MONTHLY DATA'!CQ426</f>
        <v>0</v>
      </c>
      <c r="BT1713" s="249">
        <f>$BL$1711*'MONTHLY DATA'!CR426</f>
        <v>0</v>
      </c>
      <c r="BU1713" s="249">
        <f>$BL$1711*'MONTHLY DATA'!CS426</f>
        <v>0</v>
      </c>
      <c r="BV1713" s="249">
        <f>$BL$1711*'MONTHLY DATA'!CT426</f>
        <v>0</v>
      </c>
      <c r="BW1713" s="839">
        <f t="shared" si="1213"/>
        <v>37822238438.652771</v>
      </c>
    </row>
    <row r="1714" spans="1:75" ht="16.5" thickBot="1" x14ac:dyDescent="0.3">
      <c r="BW1714" s="839">
        <f t="shared" si="1213"/>
        <v>0</v>
      </c>
    </row>
    <row r="1715" spans="1:75" ht="16.5" thickBot="1" x14ac:dyDescent="0.3">
      <c r="A1715" s="515" t="s">
        <v>1319</v>
      </c>
      <c r="BW1715" s="839">
        <f t="shared" si="1213"/>
        <v>0</v>
      </c>
    </row>
    <row r="1716" spans="1:75" ht="16.5" thickBot="1" x14ac:dyDescent="0.3">
      <c r="A1716" s="180" t="s">
        <v>304</v>
      </c>
      <c r="N1716" s="249">
        <f>SFP!C92</f>
        <v>200000000</v>
      </c>
      <c r="O1716" s="249">
        <f>' CALCULATIONS'!O20+' CALCULATIONS'!O90+' CALCULATIONS'!O157+' CALCULATIONS'!O224-' CALCULATIONS'!O900-' CALCULATIONS'!O908-' CALCULATIONS'!O934-' CALCULATIONS'!O942-' CALCULATIONS'!O960-' CALCULATIONS'!O968-' CALCULATIONS'!O992-' CALCULATIONS'!O1000</f>
        <v>366966237.08455294</v>
      </c>
      <c r="P1716" s="249">
        <f>' CALCULATIONS'!P20+' CALCULATIONS'!P90+' CALCULATIONS'!P157+' CALCULATIONS'!P224-' CALCULATIONS'!P900-' CALCULATIONS'!P908-' CALCULATIONS'!P934-' CALCULATIONS'!P942-' CALCULATIONS'!P960-' CALCULATIONS'!P968-' CALCULATIONS'!P992-' CALCULATIONS'!P1000</f>
        <v>283448722.01995271</v>
      </c>
      <c r="Q1716" s="249">
        <f>' CALCULATIONS'!Q20+' CALCULATIONS'!Q90+' CALCULATIONS'!Q157+' CALCULATIONS'!Q224-' CALCULATIONS'!Q900-' CALCULATIONS'!Q908-' CALCULATIONS'!Q934-' CALCULATIONS'!Q942-' CALCULATIONS'!Q960-' CALCULATIONS'!Q968-' CALCULATIONS'!Q992-' CALCULATIONS'!Q1000</f>
        <v>302257634.82525539</v>
      </c>
      <c r="R1716" s="249">
        <f>' CALCULATIONS'!R20+' CALCULATIONS'!R90+' CALCULATIONS'!R157+' CALCULATIONS'!R224-' CALCULATIONS'!R900-' CALCULATIONS'!R908-' CALCULATIONS'!R934-' CALCULATIONS'!R942-' CALCULATIONS'!R960-' CALCULATIONS'!R968-' CALCULATIONS'!R992-' CALCULATIONS'!R1000</f>
        <v>241727608.54263833</v>
      </c>
      <c r="S1716" s="249">
        <f>' CALCULATIONS'!S20+' CALCULATIONS'!S90+' CALCULATIONS'!S157+' CALCULATIONS'!S224-' CALCULATIONS'!S900-' CALCULATIONS'!S908-' CALCULATIONS'!S934-' CALCULATIONS'!S942-' CALCULATIONS'!S960-' CALCULATIONS'!S968-' CALCULATIONS'!S992-' CALCULATIONS'!S1000</f>
        <v>348169295.52276158</v>
      </c>
      <c r="T1716" s="249">
        <f>' CALCULATIONS'!T20+' CALCULATIONS'!T90+' CALCULATIONS'!T157+' CALCULATIONS'!T224-' CALCULATIONS'!T900-' CALCULATIONS'!T908-' CALCULATIONS'!T934-' CALCULATIONS'!T942-' CALCULATIONS'!T960-' CALCULATIONS'!T968-' CALCULATIONS'!T992-' CALCULATIONS'!T1000</f>
        <v>445678650.25511706</v>
      </c>
      <c r="U1716" s="249">
        <f>' CALCULATIONS'!U20+' CALCULATIONS'!U90+' CALCULATIONS'!U157+' CALCULATIONS'!U224-' CALCULATIONS'!U900-' CALCULATIONS'!U908-' CALCULATIONS'!U934-' CALCULATIONS'!U942-' CALCULATIONS'!U960-' CALCULATIONS'!U968-' CALCULATIONS'!U992-' CALCULATIONS'!U1000</f>
        <v>442104540.89216411</v>
      </c>
      <c r="V1716" s="249">
        <f>' CALCULATIONS'!V20+' CALCULATIONS'!V90+' CALCULATIONS'!V157+' CALCULATIONS'!V224-' CALCULATIONS'!V900-' CALCULATIONS'!V908-' CALCULATIONS'!V934-' CALCULATIONS'!V942-' CALCULATIONS'!V960-' CALCULATIONS'!V968-' CALCULATIONS'!V992-' CALCULATIONS'!V1000</f>
        <v>295229675.77721548</v>
      </c>
      <c r="W1716" s="249">
        <f>' CALCULATIONS'!W20+' CALCULATIONS'!W90+' CALCULATIONS'!W157+' CALCULATIONS'!W224-' CALCULATIONS'!W900-' CALCULATIONS'!W908-' CALCULATIONS'!W934-' CALCULATIONS'!W942-' CALCULATIONS'!W960-' CALCULATIONS'!W968-' CALCULATIONS'!W992-' CALCULATIONS'!W1000</f>
        <v>344102952.30311322</v>
      </c>
      <c r="X1716" s="249">
        <f>' CALCULATIONS'!X20+' CALCULATIONS'!X90+' CALCULATIONS'!X157+' CALCULATIONS'!X224-' CALCULATIONS'!X900-' CALCULATIONS'!X908-' CALCULATIONS'!X934-' CALCULATIONS'!X942-' CALCULATIONS'!X960-' CALCULATIONS'!X968-' CALCULATIONS'!X992-' CALCULATIONS'!X1000</f>
        <v>351531111.88372338</v>
      </c>
      <c r="Y1716" s="249">
        <f>' CALCULATIONS'!Y20+' CALCULATIONS'!Y90+' CALCULATIONS'!Y157+' CALCULATIONS'!Y224-' CALCULATIONS'!Y900-' CALCULATIONS'!Y908-' CALCULATIONS'!Y934-' CALCULATIONS'!Y942-' CALCULATIONS'!Y960-' CALCULATIONS'!Y968-' CALCULATIONS'!Y992-' CALCULATIONS'!Y1000</f>
        <v>408465214.16295153</v>
      </c>
      <c r="Z1716" s="249">
        <f>' CALCULATIONS'!Z20+' CALCULATIONS'!Z90+' CALCULATIONS'!Z157+' CALCULATIONS'!Z224-' CALCULATIONS'!Z900-' CALCULATIONS'!Z908-' CALCULATIONS'!Z934-' CALCULATIONS'!Z942-' CALCULATIONS'!Z960-' CALCULATIONS'!Z968-' CALCULATIONS'!Z992-' CALCULATIONS'!Z1000</f>
        <v>579057257.98697221</v>
      </c>
      <c r="AA1716" s="249">
        <f>' CALCULATIONS'!AA20+' CALCULATIONS'!AA90+' CALCULATIONS'!AA157+' CALCULATIONS'!AA224-' CALCULATIONS'!AA900-' CALCULATIONS'!AA908-' CALCULATIONS'!AA934-' CALCULATIONS'!AA942-' CALCULATIONS'!AA960-' CALCULATIONS'!AA968-' CALCULATIONS'!AA992-' CALCULATIONS'!AA1000</f>
        <v>414671252.73967469</v>
      </c>
      <c r="AB1716" s="249">
        <f>' CALCULATIONS'!AB20+' CALCULATIONS'!AB90+' CALCULATIONS'!AB157+' CALCULATIONS'!AB224-' CALCULATIONS'!AB900-' CALCULATIONS'!AB908-' CALCULATIONS'!AB934-' CALCULATIONS'!AB942-' CALCULATIONS'!AB960-' CALCULATIONS'!AB968-' CALCULATIONS'!AB992-' CALCULATIONS'!AB1000</f>
        <v>307013504.65262347</v>
      </c>
      <c r="AC1716" s="249">
        <f>' CALCULATIONS'!AC20+' CALCULATIONS'!AC90+' CALCULATIONS'!AC157+' CALCULATIONS'!AC224-' CALCULATIONS'!AC900-' CALCULATIONS'!AC908-' CALCULATIONS'!AC934-' CALCULATIONS'!AC942-' CALCULATIONS'!AC960-' CALCULATIONS'!AC968-' CALCULATIONS'!AC992-' CALCULATIONS'!AC1000</f>
        <v>319789520.54588515</v>
      </c>
      <c r="AD1716" s="249">
        <f>' CALCULATIONS'!AD20+' CALCULATIONS'!AD90+' CALCULATIONS'!AD157+' CALCULATIONS'!AD224-' CALCULATIONS'!AD900-' CALCULATIONS'!AD908-' CALCULATIONS'!AD934-' CALCULATIONS'!AD942-' CALCULATIONS'!AD960-' CALCULATIONS'!AD968-' CALCULATIONS'!AD992-' CALCULATIONS'!AD1000</f>
        <v>258420574.77248174</v>
      </c>
      <c r="AE1716" s="249">
        <f>' CALCULATIONS'!AE20+' CALCULATIONS'!AE90+' CALCULATIONS'!AE157+' CALCULATIONS'!AE224-' CALCULATIONS'!AE900-' CALCULATIONS'!AE908-' CALCULATIONS'!AE934-' CALCULATIONS'!AE942-' CALCULATIONS'!AE960-' CALCULATIONS'!AE968-' CALCULATIONS'!AE992-' CALCULATIONS'!AE1000</f>
        <v>387751210.61316699</v>
      </c>
      <c r="AF1716" s="249">
        <f>' CALCULATIONS'!AF20+' CALCULATIONS'!AF90+' CALCULATIONS'!AF157+' CALCULATIONS'!AF224-' CALCULATIONS'!AF900-' CALCULATIONS'!AF908-' CALCULATIONS'!AF934-' CALCULATIONS'!AF942-' CALCULATIONS'!AF960-' CALCULATIONS'!AF968-' CALCULATIONS'!AF992-' CALCULATIONS'!AF1000</f>
        <v>491836492.73612779</v>
      </c>
      <c r="AG1716" s="249">
        <f>' CALCULATIONS'!AG20+' CALCULATIONS'!AG90+' CALCULATIONS'!AG157+' CALCULATIONS'!AG224-' CALCULATIONS'!AG900-' CALCULATIONS'!AG908-' CALCULATIONS'!AG934-' CALCULATIONS'!AG942-' CALCULATIONS'!AG960-' CALCULATIONS'!AG968-' CALCULATIONS'!AG992-' CALCULATIONS'!AG1000</f>
        <v>484678257.44354564</v>
      </c>
      <c r="AH1716" s="249">
        <f>' CALCULATIONS'!AH20+' CALCULATIONS'!AH90+' CALCULATIONS'!AH157+' CALCULATIONS'!AH224-' CALCULATIONS'!AH900-' CALCULATIONS'!AH908-' CALCULATIONS'!AH934-' CALCULATIONS'!AH942-' CALCULATIONS'!AH960-' CALCULATIONS'!AH968-' CALCULATIONS'!AH992-' CALCULATIONS'!AH1000</f>
        <v>320082933.77083915</v>
      </c>
      <c r="AI1716" s="249">
        <f>' CALCULATIONS'!AI20+' CALCULATIONS'!AI90+' CALCULATIONS'!AI157+' CALCULATIONS'!AI224-' CALCULATIONS'!AI900-' CALCULATIONS'!AI908-' CALCULATIONS'!AI934-' CALCULATIONS'!AI942-' CALCULATIONS'!AI960-' CALCULATIONS'!AI968-' CALCULATIONS'!AI992-' CALCULATIONS'!AI1000</f>
        <v>375753222.15761578</v>
      </c>
      <c r="AJ1716" s="249">
        <f>' CALCULATIONS'!AJ20+' CALCULATIONS'!AJ90+' CALCULATIONS'!AJ157+' CALCULATIONS'!AJ224-' CALCULATIONS'!AJ900-' CALCULATIONS'!AJ908-' CALCULATIONS'!AJ934-' CALCULATIONS'!AJ942-' CALCULATIONS'!AJ960-' CALCULATIONS'!AJ968-' CALCULATIONS'!AJ992-' CALCULATIONS'!AJ1000</f>
        <v>386406146.95949513</v>
      </c>
      <c r="AK1716" s="249">
        <f>' CALCULATIONS'!AK20+' CALCULATIONS'!AK90+' CALCULATIONS'!AK157+' CALCULATIONS'!AK224-' CALCULATIONS'!AK900-' CALCULATIONS'!AK908-' CALCULATIONS'!AK934-' CALCULATIONS'!AK942-' CALCULATIONS'!AK960-' CALCULATIONS'!AK968-' CALCULATIONS'!AK992-' CALCULATIONS'!AK1000</f>
        <v>433288399.50423169</v>
      </c>
      <c r="AL1716" s="249">
        <f>' CALCULATIONS'!AL20+' CALCULATIONS'!AL90+' CALCULATIONS'!AL157+' CALCULATIONS'!AL224-' CALCULATIONS'!AL900-' CALCULATIONS'!AL908-' CALCULATIONS'!AL934-' CALCULATIONS'!AL942-' CALCULATIONS'!AL960-' CALCULATIONS'!AL968-' CALCULATIONS'!AL992-' CALCULATIONS'!AL1000</f>
        <v>624742774.6798557</v>
      </c>
      <c r="AM1716" s="249">
        <f>' CALCULATIONS'!AM20+' CALCULATIONS'!AM90+' CALCULATIONS'!AM157+' CALCULATIONS'!AM224-' CALCULATIONS'!AM900-' CALCULATIONS'!AM908-' CALCULATIONS'!AM934-' CALCULATIONS'!AM942-' CALCULATIONS'!AM960-' CALCULATIONS'!AM968-' CALCULATIONS'!AM992-' CALCULATIONS'!AM1000</f>
        <v>494388371.18846422</v>
      </c>
      <c r="AN1716" s="249">
        <f>' CALCULATIONS'!AN20+' CALCULATIONS'!AN90+' CALCULATIONS'!AN157+' CALCULATIONS'!AN224-' CALCULATIONS'!AN900-' CALCULATIONS'!AN908-' CALCULATIONS'!AN934-' CALCULATIONS'!AN942-' CALCULATIONS'!AN960-' CALCULATIONS'!AN968-' CALCULATIONS'!AN992-' CALCULATIONS'!AN1000</f>
        <v>369167762.7031942</v>
      </c>
      <c r="AO1716" s="249">
        <f>' CALCULATIONS'!AO20+' CALCULATIONS'!AO90+' CALCULATIONS'!AO157+' CALCULATIONS'!AO224-' CALCULATIONS'!AO900-' CALCULATIONS'!AO908-' CALCULATIONS'!AO934-' CALCULATIONS'!AO942-' CALCULATIONS'!AO960-' CALCULATIONS'!AO968-' CALCULATIONS'!AO992-' CALCULATIONS'!AO1000</f>
        <v>382709189.61480033</v>
      </c>
      <c r="AP1716" s="249">
        <f>' CALCULATIONS'!AP20+' CALCULATIONS'!AP90+' CALCULATIONS'!AP157+' CALCULATIONS'!AP224-' CALCULATIONS'!AP900-' CALCULATIONS'!AP908-' CALCULATIONS'!AP934-' CALCULATIONS'!AP942-' CALCULATIONS'!AP960-' CALCULATIONS'!AP968-' CALCULATIONS'!AP992-' CALCULATIONS'!AP1000</f>
        <v>313730582.84147555</v>
      </c>
      <c r="AQ1716" s="249">
        <f>' CALCULATIONS'!AQ20+' CALCULATIONS'!AQ90+' CALCULATIONS'!AQ157+' CALCULATIONS'!AQ224-' CALCULATIONS'!AQ900-' CALCULATIONS'!AQ908-' CALCULATIONS'!AQ934-' CALCULATIONS'!AQ942-' CALCULATIONS'!AQ960-' CALCULATIONS'!AQ968-' CALCULATIONS'!AQ992-' CALCULATIONS'!AQ1000</f>
        <v>446131475.78526914</v>
      </c>
      <c r="AR1716" s="249">
        <f>' CALCULATIONS'!AR20+' CALCULATIONS'!AR90+' CALCULATIONS'!AR157+' CALCULATIONS'!AR224-' CALCULATIONS'!AR900-' CALCULATIONS'!AR908-' CALCULATIONS'!AR934-' CALCULATIONS'!AR942-' CALCULATIONS'!AR960-' CALCULATIONS'!AR968-' CALCULATIONS'!AR992-' CALCULATIONS'!AR1000</f>
        <v>584498803.98955846</v>
      </c>
      <c r="AS1716" s="249">
        <f>' CALCULATIONS'!AS20+' CALCULATIONS'!AS90+' CALCULATIONS'!AS157+' CALCULATIONS'!AS224-' CALCULATIONS'!AS900-' CALCULATIONS'!AS908-' CALCULATIONS'!AS934-' CALCULATIONS'!AS942-' CALCULATIONS'!AS960-' CALCULATIONS'!AS968-' CALCULATIONS'!AS992-' CALCULATIONS'!AS1000</f>
        <v>575972401.0082624</v>
      </c>
      <c r="AT1716" s="249">
        <f>' CALCULATIONS'!AT20+' CALCULATIONS'!AT90+' CALCULATIONS'!AT157+' CALCULATIONS'!AT224-' CALCULATIONS'!AT900-' CALCULATIONS'!AT908-' CALCULATIONS'!AT934-' CALCULATIONS'!AT942-' CALCULATIONS'!AT960-' CALCULATIONS'!AT968-' CALCULATIONS'!AT992-' CALCULATIONS'!AT1000</f>
        <v>383927806.34054148</v>
      </c>
      <c r="AU1716" s="249">
        <f>' CALCULATIONS'!AU20+' CALCULATIONS'!AU90+' CALCULATIONS'!AU157+' CALCULATIONS'!AU224-' CALCULATIONS'!AU900-' CALCULATIONS'!AU908-' CALCULATIONS'!AU934-' CALCULATIONS'!AU942-' CALCULATIONS'!AU960-' CALCULATIONS'!AU968-' CALCULATIONS'!AU992-' CALCULATIONS'!AU1000</f>
        <v>441003743.68171805</v>
      </c>
      <c r="AV1716" s="249">
        <f>' CALCULATIONS'!AV20+' CALCULATIONS'!AV90+' CALCULATIONS'!AV157+' CALCULATIONS'!AV224-' CALCULATIONS'!AV900-' CALCULATIONS'!AV908-' CALCULATIONS'!AV934-' CALCULATIONS'!AV942-' CALCULATIONS'!AV960-' CALCULATIONS'!AV968-' CALCULATIONS'!AV992-' CALCULATIONS'!AV1000</f>
        <v>458994456.29942268</v>
      </c>
      <c r="AW1716" s="249">
        <f>' CALCULATIONS'!AW20+' CALCULATIONS'!AW90+' CALCULATIONS'!AW157+' CALCULATIONS'!AW224-' CALCULATIONS'!AW900-' CALCULATIONS'!AW908-' CALCULATIONS'!AW934-' CALCULATIONS'!AW942-' CALCULATIONS'!AW960-' CALCULATIONS'!AW968-' CALCULATIONS'!AW992-' CALCULATIONS'!AW1000</f>
        <v>524393083.30017275</v>
      </c>
      <c r="AX1716" s="249">
        <f>' CALCULATIONS'!AX20+' CALCULATIONS'!AX90+' CALCULATIONS'!AX157+' CALCULATIONS'!AX224-' CALCULATIONS'!AX900-' CALCULATIONS'!AX908-' CALCULATIONS'!AX934-' CALCULATIONS'!AX942-' CALCULATIONS'!AX960-' CALCULATIONS'!AX968-' CALCULATIONS'!AX992-' CALCULATIONS'!AX1000</f>
        <v>738571170.9124558</v>
      </c>
      <c r="AY1716" s="249">
        <f>' CALCULATIONS'!AY20+' CALCULATIONS'!AY90+' CALCULATIONS'!AY157+' CALCULATIONS'!AY224-' CALCULATIONS'!AY900-' CALCULATIONS'!AY908-' CALCULATIONS'!AY934-' CALCULATIONS'!AY942-' CALCULATIONS'!AY960-' CALCULATIONS'!AY968-' CALCULATIONS'!AY992-' CALCULATIONS'!AY1000</f>
        <v>530115906.21600288</v>
      </c>
      <c r="AZ1716" s="249">
        <f>' CALCULATIONS'!AZ20+' CALCULATIONS'!AZ90+' CALCULATIONS'!AZ157+' CALCULATIONS'!AZ224-' CALCULATIONS'!AZ900-' CALCULATIONS'!AZ908-' CALCULATIONS'!AZ934-' CALCULATIONS'!AZ942-' CALCULATIONS'!AZ960-' CALCULATIONS'!AZ968-' CALCULATIONS'!AZ992-' CALCULATIONS'!AZ1000</f>
        <v>391346266.01307535</v>
      </c>
      <c r="BA1716" s="249">
        <f>' CALCULATIONS'!BA20+' CALCULATIONS'!BA90+' CALCULATIONS'!BA157+' CALCULATIONS'!BA224-' CALCULATIONS'!BA900-' CALCULATIONS'!BA908-' CALCULATIONS'!BA934-' CALCULATIONS'!BA942-' CALCULATIONS'!BA960-' CALCULATIONS'!BA968-' CALCULATIONS'!BA992-' CALCULATIONS'!BA1000</f>
        <v>405092293.95170754</v>
      </c>
      <c r="BB1716" s="249">
        <f>' CALCULATIONS'!BB20+' CALCULATIONS'!BB90+' CALCULATIONS'!BB157+' CALCULATIONS'!BB224-' CALCULATIONS'!BB900-' CALCULATIONS'!BB908-' CALCULATIONS'!BB934-' CALCULATIONS'!BB942-' CALCULATIONS'!BB960-' CALCULATIONS'!BB968-' CALCULATIONS'!BB992-' CALCULATIONS'!BB1000</f>
        <v>333768388.1509167</v>
      </c>
      <c r="BC1716" s="249">
        <f>' CALCULATIONS'!BC20+' CALCULATIONS'!BC90+' CALCULATIONS'!BC157+' CALCULATIONS'!BC224-' CALCULATIONS'!BC900-' CALCULATIONS'!BC908-' CALCULATIONS'!BC934-' CALCULATIONS'!BC942-' CALCULATIONS'!BC960-' CALCULATIONS'!BC968-' CALCULATIONS'!BC992-' CALCULATIONS'!BC1000</f>
        <v>485554834.28184831</v>
      </c>
      <c r="BD1716" s="249">
        <f>' CALCULATIONS'!BD20+' CALCULATIONS'!BD90+' CALCULATIONS'!BD157+' CALCULATIONS'!BD224-' CALCULATIONS'!BD900-' CALCULATIONS'!BD908-' CALCULATIONS'!BD934-' CALCULATIONS'!BD942-' CALCULATIONS'!BD960-' CALCULATIONS'!BD968-' CALCULATIONS'!BD992-' CALCULATIONS'!BD1000</f>
        <v>617970422.74887478</v>
      </c>
      <c r="BE1716" s="249">
        <f>' CALCULATIONS'!BE20+' CALCULATIONS'!BE90+' CALCULATIONS'!BE157+' CALCULATIONS'!BE224-' CALCULATIONS'!BE900-' CALCULATIONS'!BE908-' CALCULATIONS'!BE934-' CALCULATIONS'!BE942-' CALCULATIONS'!BE960-' CALCULATIONS'!BE968-' CALCULATIONS'!BE992-' CALCULATIONS'!BE1000</f>
        <v>609483815.57907283</v>
      </c>
      <c r="BF1716" s="249">
        <f>' CALCULATIONS'!BF20+' CALCULATIONS'!BF90+' CALCULATIONS'!BF157+' CALCULATIONS'!BF224-' CALCULATIONS'!BF900-' CALCULATIONS'!BF908-' CALCULATIONS'!BF934-' CALCULATIONS'!BF942-' CALCULATIONS'!BF960-' CALCULATIONS'!BF968-' CALCULATIONS'!BF992-' CALCULATIONS'!BF1000</f>
        <v>408340709.06131595</v>
      </c>
      <c r="BG1716" s="249">
        <f>' CALCULATIONS'!BG20+' CALCULATIONS'!BG90+' CALCULATIONS'!BG157+' CALCULATIONS'!BG224-' CALCULATIONS'!BG900-' CALCULATIONS'!BG908-' CALCULATIONS'!BG934-' CALCULATIONS'!BG942-' CALCULATIONS'!BG960-' CALCULATIONS'!BG968-' CALCULATIONS'!BG992-' CALCULATIONS'!BG1000</f>
        <v>473129730.48587847</v>
      </c>
      <c r="BH1716" s="249">
        <f>' CALCULATIONS'!BH20+' CALCULATIONS'!BH90+' CALCULATIONS'!BH157+' CALCULATIONS'!BH224-' CALCULATIONS'!BH900-' CALCULATIONS'!BH908-' CALCULATIONS'!BH934-' CALCULATIONS'!BH942-' CALCULATIONS'!BH960-' CALCULATIONS'!BH968-' CALCULATIONS'!BH992-' CALCULATIONS'!BH1000</f>
        <v>488769236.7937336</v>
      </c>
      <c r="BI1716" s="249">
        <f>' CALCULATIONS'!BI20+' CALCULATIONS'!BI90+' CALCULATIONS'!BI157+' CALCULATIONS'!BI224-' CALCULATIONS'!BI900-' CALCULATIONS'!BI908-' CALCULATIONS'!BI934-' CALCULATIONS'!BI942-' CALCULATIONS'!BI960-' CALCULATIONS'!BI968-' CALCULATIONS'!BI992-' CALCULATIONS'!BI1000</f>
        <v>550983998.7728337</v>
      </c>
      <c r="BJ1716" s="249">
        <f>' CALCULATIONS'!BJ20+' CALCULATIONS'!BJ90+' CALCULATIONS'!BJ157+' CALCULATIONS'!BJ224-' CALCULATIONS'!BJ900-' CALCULATIONS'!BJ908-' CALCULATIONS'!BJ934-' CALCULATIONS'!BJ942-' CALCULATIONS'!BJ960-' CALCULATIONS'!BJ968-' CALCULATIONS'!BJ992-' CALCULATIONS'!BJ1000</f>
        <v>786209439.48505628</v>
      </c>
      <c r="BK1716" s="249">
        <f>' CALCULATIONS'!BK20+' CALCULATIONS'!BK90+' CALCULATIONS'!BK157+' CALCULATIONS'!BK224-' CALCULATIONS'!BK900-' CALCULATIONS'!BK908-' CALCULATIONS'!BK934-' CALCULATIONS'!BK942-' CALCULATIONS'!BK960-' CALCULATIONS'!BK968-' CALCULATIONS'!BK992-' CALCULATIONS'!BK1000</f>
        <v>543140819.29240799</v>
      </c>
      <c r="BL1716" s="249">
        <f>' CALCULATIONS'!BL20+' CALCULATIONS'!BL90+' CALCULATIONS'!BL157+' CALCULATIONS'!BL224-' CALCULATIONS'!BL900-' CALCULATIONS'!BL908-' CALCULATIONS'!BL934-' CALCULATIONS'!BL942-' CALCULATIONS'!BL960-' CALCULATIONS'!BL968-' CALCULATIONS'!BL992-' CALCULATIONS'!BL1000</f>
        <v>404356319.69143403</v>
      </c>
      <c r="BM1716" s="249">
        <f>' CALCULATIONS'!BM20+' CALCULATIONS'!BM90+' CALCULATIONS'!BM157+' CALCULATIONS'!BM224-' CALCULATIONS'!BM900-' CALCULATIONS'!BM908-' CALCULATIONS'!BM934-' CALCULATIONS'!BM942-' CALCULATIONS'!BM960-' CALCULATIONS'!BM968-' CALCULATIONS'!BM992-' CALCULATIONS'!BM1000</f>
        <v>419225400.63893116</v>
      </c>
      <c r="BN1716" s="249">
        <f>' CALCULATIONS'!BN20+' CALCULATIONS'!BN90+' CALCULATIONS'!BN157+' CALCULATIONS'!BN224-' CALCULATIONS'!BN900-' CALCULATIONS'!BN908-' CALCULATIONS'!BN934-' CALCULATIONS'!BN942-' CALCULATIONS'!BN960-' CALCULATIONS'!BN968-' CALCULATIONS'!BN992-' CALCULATIONS'!BN1000</f>
        <v>345661774.50913578</v>
      </c>
      <c r="BO1716" s="249">
        <f>' CALCULATIONS'!BO20+' CALCULATIONS'!BO90+' CALCULATIONS'!BO157+' CALCULATIONS'!BO224-' CALCULATIONS'!BO900-' CALCULATIONS'!BO908-' CALCULATIONS'!BO934-' CALCULATIONS'!BO942-' CALCULATIONS'!BO960-' CALCULATIONS'!BO968-' CALCULATIONS'!BO992-' CALCULATIONS'!BO1000</f>
        <v>488804102.21386474</v>
      </c>
      <c r="BP1716" s="249">
        <f>' CALCULATIONS'!BP20+' CALCULATIONS'!BP90+' CALCULATIONS'!BP157+' CALCULATIONS'!BP224-' CALCULATIONS'!BP900-' CALCULATIONS'!BP908-' CALCULATIONS'!BP934-' CALCULATIONS'!BP942-' CALCULATIONS'!BP960-' CALCULATIONS'!BP968-' CALCULATIONS'!BP992-' CALCULATIONS'!BP1000</f>
        <v>636760842.14709079</v>
      </c>
      <c r="BQ1716" s="249">
        <f>' CALCULATIONS'!BQ20+' CALCULATIONS'!BQ90+' CALCULATIONS'!BQ157+' CALCULATIONS'!BQ224-' CALCULATIONS'!BQ900-' CALCULATIONS'!BQ908-' CALCULATIONS'!BQ934-' CALCULATIONS'!BQ942-' CALCULATIONS'!BQ960-' CALCULATIONS'!BQ968-' CALCULATIONS'!BQ992-' CALCULATIONS'!BQ1000</f>
        <v>628378233.93347013</v>
      </c>
      <c r="BR1716" s="249">
        <f>' CALCULATIONS'!BR20+' CALCULATIONS'!BR90+' CALCULATIONS'!BR157+' CALCULATIONS'!BR224-' CALCULATIONS'!BR900-' CALCULATIONS'!BR908-' CALCULATIONS'!BR934-' CALCULATIONS'!BR942-' CALCULATIONS'!BR960-' CALCULATIONS'!BR968-' CALCULATIONS'!BR992-' CALCULATIONS'!BR1000</f>
        <v>419054399.03408104</v>
      </c>
      <c r="BS1716" s="249">
        <f>' CALCULATIONS'!BS20+' CALCULATIONS'!BS90+' CALCULATIONS'!BS157+' CALCULATIONS'!BS224-' CALCULATIONS'!BS900-' CALCULATIONS'!BS908-' CALCULATIONS'!BS934-' CALCULATIONS'!BS942-' CALCULATIONS'!BS960-' CALCULATIONS'!BS968-' CALCULATIONS'!BS992-' CALCULATIONS'!BS1000</f>
        <v>480529622.13659781</v>
      </c>
      <c r="BT1716" s="249">
        <f>' CALCULATIONS'!BT20+' CALCULATIONS'!BT90+' CALCULATIONS'!BT157+' CALCULATIONS'!BT224-' CALCULATIONS'!BT900-' CALCULATIONS'!BT908-' CALCULATIONS'!BT934-' CALCULATIONS'!BT942-' CALCULATIONS'!BT960-' CALCULATIONS'!BT968-' CALCULATIONS'!BT992-' CALCULATIONS'!BT1000</f>
        <v>501739542.27325851</v>
      </c>
      <c r="BU1716" s="249">
        <f>' CALCULATIONS'!BU20+' CALCULATIONS'!BU90+' CALCULATIONS'!BU157+' CALCULATIONS'!BU224-' CALCULATIONS'!BU900-' CALCULATIONS'!BU908-' CALCULATIONS'!BU934-' CALCULATIONS'!BU942-' CALCULATIONS'!BU960-' CALCULATIONS'!BU968-' CALCULATIONS'!BU992-' CALCULATIONS'!BU1000</f>
        <v>574480098.48264229</v>
      </c>
      <c r="BV1716" s="249">
        <f>' CALCULATIONS'!BV20+' CALCULATIONS'!BV90+' CALCULATIONS'!BV157+' CALCULATIONS'!BV224-' CALCULATIONS'!BV900-' CALCULATIONS'!BV908-' CALCULATIONS'!BV934-' CALCULATIONS'!BV942-' CALCULATIONS'!BV960-' CALCULATIONS'!BV968-' CALCULATIONS'!BV992-' CALCULATIONS'!BV1000</f>
        <v>805816982.39997733</v>
      </c>
      <c r="BW1716" s="839">
        <f t="shared" si="1213"/>
        <v>27455375217.790508</v>
      </c>
    </row>
    <row r="1717" spans="1:75" ht="16.5" thickBot="1" x14ac:dyDescent="0.3">
      <c r="A1717" s="180" t="s">
        <v>1320</v>
      </c>
      <c r="O1717" s="249">
        <f>N1716</f>
        <v>200000000</v>
      </c>
      <c r="Q1717" s="249">
        <f>O1716+P1716</f>
        <v>650414959.10450566</v>
      </c>
      <c r="S1717" s="249">
        <f>Q1716+R1716</f>
        <v>543985243.3678937</v>
      </c>
      <c r="U1717" s="249">
        <f t="shared" ref="U1717" si="1214">S1716+T1716</f>
        <v>793847945.77787864</v>
      </c>
      <c r="W1717" s="249">
        <f t="shared" ref="W1717" si="1215">U1716+V1716</f>
        <v>737334216.66937959</v>
      </c>
      <c r="Y1717" s="249">
        <f t="shared" ref="Y1717" si="1216">W1716+X1716</f>
        <v>695634064.1868366</v>
      </c>
      <c r="AA1717" s="249">
        <f t="shared" ref="AA1717" si="1217">Y1716+Z1716</f>
        <v>987522472.1499238</v>
      </c>
      <c r="AC1717" s="249">
        <f t="shared" ref="AC1717" si="1218">AA1716+AB1716</f>
        <v>721684757.39229822</v>
      </c>
      <c r="AE1717" s="249">
        <f t="shared" ref="AE1717" si="1219">AC1716+AD1716</f>
        <v>578210095.31836689</v>
      </c>
      <c r="AG1717" s="249">
        <f t="shared" ref="AG1717" si="1220">AE1716+AF1716</f>
        <v>879587703.34929478</v>
      </c>
      <c r="AI1717" s="249">
        <f t="shared" ref="AI1717" si="1221">AG1716+AH1716</f>
        <v>804761191.21438479</v>
      </c>
      <c r="AK1717" s="249">
        <f t="shared" ref="AK1717" si="1222">AI1716+AJ1716</f>
        <v>762159369.11711097</v>
      </c>
      <c r="AM1717" s="249">
        <f t="shared" ref="AM1717" si="1223">AK1716+AL1716</f>
        <v>1058031174.1840874</v>
      </c>
      <c r="AO1717" s="249">
        <f t="shared" ref="AO1717" si="1224">AM1716+AN1716</f>
        <v>863556133.89165843</v>
      </c>
      <c r="AQ1717" s="249">
        <f t="shared" ref="AQ1717" si="1225">AO1716+AP1716</f>
        <v>696439772.45627594</v>
      </c>
      <c r="AS1717" s="249">
        <f t="shared" ref="AS1717" si="1226">AQ1716+AR1716</f>
        <v>1030630279.7748276</v>
      </c>
      <c r="AU1717" s="249">
        <f t="shared" ref="AU1717" si="1227">AS1716+AT1716</f>
        <v>959900207.34880388</v>
      </c>
      <c r="AW1717" s="249">
        <f t="shared" ref="AW1717" si="1228">AU1716+AV1716</f>
        <v>899998199.98114073</v>
      </c>
      <c r="AY1717" s="249">
        <f t="shared" ref="AY1717" si="1229">AW1716+AX1716</f>
        <v>1262964254.2126286</v>
      </c>
      <c r="BA1717" s="249">
        <f t="shared" ref="BA1717" si="1230">AY1716+AZ1716</f>
        <v>921462172.22907829</v>
      </c>
      <c r="BC1717" s="249">
        <f t="shared" ref="BC1717" si="1231">BA1716+BB1716</f>
        <v>738860682.10262418</v>
      </c>
      <c r="BE1717" s="249">
        <f t="shared" ref="BE1717" si="1232">BC1716+BD1716</f>
        <v>1103525257.0307231</v>
      </c>
      <c r="BG1717" s="249">
        <f t="shared" ref="BG1717" si="1233">BE1716+BF1716</f>
        <v>1017824524.6403887</v>
      </c>
      <c r="BI1717" s="249">
        <f t="shared" ref="BI1717" si="1234">BG1716+BH1716</f>
        <v>961898967.27961206</v>
      </c>
      <c r="BK1717" s="249">
        <f t="shared" ref="BK1717" si="1235">BI1716+BJ1716</f>
        <v>1337193438.25789</v>
      </c>
      <c r="BM1717" s="249">
        <f t="shared" ref="BM1717" si="1236">BK1716+BL1716</f>
        <v>947497138.98384202</v>
      </c>
      <c r="BO1717" s="249">
        <f t="shared" ref="BO1717" si="1237">BM1716+BN1716</f>
        <v>764887175.148067</v>
      </c>
      <c r="BQ1717" s="249">
        <f t="shared" ref="BQ1717" si="1238">BO1716+BP1716</f>
        <v>1125564944.3609555</v>
      </c>
      <c r="BS1717" s="249">
        <f t="shared" ref="BS1717" si="1239">BQ1716+BR1716</f>
        <v>1047432632.9675512</v>
      </c>
      <c r="BU1717" s="249">
        <f>BS1716+BT1716</f>
        <v>982269164.40985632</v>
      </c>
      <c r="BW1717" s="839">
        <f t="shared" si="1213"/>
        <v>26075078136.907883</v>
      </c>
    </row>
    <row r="1718" spans="1:75" ht="16.5" thickBot="1" x14ac:dyDescent="0.3">
      <c r="BW1718" s="839">
        <f t="shared" si="1213"/>
        <v>0</v>
      </c>
    </row>
    <row r="1719" spans="1:75" ht="16.5" thickBot="1" x14ac:dyDescent="0.3">
      <c r="A1719" s="180" t="s">
        <v>1321</v>
      </c>
      <c r="N1719" s="249">
        <f>SFP!C93</f>
        <v>57057522.927481011</v>
      </c>
      <c r="O1719" s="249">
        <f>' CALCULATIONS'!O21+' CALCULATIONS'!O91+' CALCULATIONS'!O158+' CALCULATIONS'!O225</f>
        <v>31032593.242906593</v>
      </c>
      <c r="P1719" s="249">
        <f>' CALCULATIONS'!P21+' CALCULATIONS'!P91+' CALCULATIONS'!P158+' CALCULATIONS'!P225</f>
        <v>22366174.388818108</v>
      </c>
      <c r="Q1719" s="249">
        <f>' CALCULATIONS'!Q21+' CALCULATIONS'!Q91+' CALCULATIONS'!Q158+' CALCULATIONS'!Q225</f>
        <v>24277214.583997928</v>
      </c>
      <c r="R1719" s="249">
        <f>' CALCULATIONS'!R21+' CALCULATIONS'!R91+' CALCULATIONS'!R158+' CALCULATIONS'!R225</f>
        <v>19215243.148424599</v>
      </c>
      <c r="S1719" s="249">
        <f>' CALCULATIONS'!S21+' CALCULATIONS'!S91+' CALCULATIONS'!S158+' CALCULATIONS'!S225</f>
        <v>29641185.943701863</v>
      </c>
      <c r="T1719" s="249">
        <f>' CALCULATIONS'!T21+' CALCULATIONS'!T91+' CALCULATIONS'!T158+' CALCULATIONS'!T225</f>
        <v>37070293.4683792</v>
      </c>
      <c r="U1719" s="249">
        <f>' CALCULATIONS'!U21+' CALCULATIONS'!U91+' CALCULATIONS'!U158+' CALCULATIONS'!U225</f>
        <v>35819627.403777808</v>
      </c>
      <c r="V1719" s="249">
        <f>' CALCULATIONS'!V21+' CALCULATIONS'!V91+' CALCULATIONS'!V158+' CALCULATIONS'!V225</f>
        <v>23128212.421932746</v>
      </c>
      <c r="W1719" s="249">
        <f>' CALCULATIONS'!W21+' CALCULATIONS'!W91+' CALCULATIONS'!W158+' CALCULATIONS'!W225</f>
        <v>28544052.232433423</v>
      </c>
      <c r="X1719" s="249">
        <f>' CALCULATIONS'!X21+' CALCULATIONS'!X91+' CALCULATIONS'!X158+' CALCULATIONS'!X225</f>
        <v>28535082.455960356</v>
      </c>
      <c r="Y1719" s="249">
        <f>' CALCULATIONS'!Y21+' CALCULATIONS'!Y91+' CALCULATIONS'!Y158+' CALCULATIONS'!Y225</f>
        <v>33414721.262011088</v>
      </c>
      <c r="Z1719" s="249">
        <f>' CALCULATIONS'!Z21+' CALCULATIONS'!Z91+' CALCULATIONS'!Z158+' CALCULATIONS'!Z225</f>
        <v>47074588.386709131</v>
      </c>
      <c r="AA1719" s="249">
        <f>' CALCULATIONS'!AA21+' CALCULATIONS'!AA91+' CALCULATIONS'!AA158+' CALCULATIONS'!AA225</f>
        <v>35674155.026988953</v>
      </c>
      <c r="AB1719" s="249">
        <f>' CALCULATIONS'!AB21+' CALCULATIONS'!AB91+' CALCULATIONS'!AB158+' CALCULATIONS'!AB225</f>
        <v>25583221.848683115</v>
      </c>
      <c r="AC1719" s="249">
        <f>' CALCULATIONS'!AC21+' CALCULATIONS'!AC91+' CALCULATIONS'!AC158+' CALCULATIONS'!AC225</f>
        <v>27568978.539688665</v>
      </c>
      <c r="AD1719" s="249">
        <f>' CALCULATIONS'!AD21+' CALCULATIONS'!AD91+' CALCULATIONS'!AD158+' CALCULATIONS'!AD225</f>
        <v>21780242.773051314</v>
      </c>
      <c r="AE1719" s="249">
        <f>' CALCULATIONS'!AE21+' CALCULATIONS'!AE91+' CALCULATIONS'!AE158+' CALCULATIONS'!AE225</f>
        <v>34029422.494714782</v>
      </c>
      <c r="AF1719" s="249">
        <f>' CALCULATIONS'!AF21+' CALCULATIONS'!AF91+' CALCULATIONS'!AF158+' CALCULATIONS'!AF225</f>
        <v>42972259.385993987</v>
      </c>
      <c r="AG1719" s="249">
        <f>' CALCULATIONS'!AG21+' CALCULATIONS'!AG91+' CALCULATIONS'!AG158+' CALCULATIONS'!AG225</f>
        <v>41395991.270462215</v>
      </c>
      <c r="AH1719" s="249">
        <f>' CALCULATIONS'!AH21+' CALCULATIONS'!AH91+' CALCULATIONS'!AH158+' CALCULATIONS'!AH225</f>
        <v>26553371.340587512</v>
      </c>
      <c r="AI1719" s="249">
        <f>' CALCULATIONS'!AI21+' CALCULATIONS'!AI91+' CALCULATIONS'!AI158+' CALCULATIONS'!AI225</f>
        <v>32669144.114505485</v>
      </c>
      <c r="AJ1719" s="249">
        <f>' CALCULATIONS'!AJ21+' CALCULATIONS'!AJ91+' CALCULATIONS'!AJ158+' CALCULATIONS'!AJ225</f>
        <v>32974096.18294226</v>
      </c>
      <c r="AK1719" s="249">
        <f>' CALCULATIONS'!AK21+' CALCULATIONS'!AK91+' CALCULATIONS'!AK158+' CALCULATIONS'!AK225</f>
        <v>38472055.414167136</v>
      </c>
      <c r="AL1719" s="249">
        <f>' CALCULATIONS'!AL21+' CALCULATIONS'!AL91+' CALCULATIONS'!AL158+' CALCULATIONS'!AL225</f>
        <v>55114923.644095935</v>
      </c>
      <c r="AM1719" s="249">
        <f>' CALCULATIONS'!AM21+' CALCULATIONS'!AM91+' CALCULATIONS'!AM158+' CALCULATIONS'!AM225</f>
        <v>39029997.059721656</v>
      </c>
      <c r="AN1719" s="249">
        <f>' CALCULATIONS'!AN21+' CALCULATIONS'!AN91+' CALCULATIONS'!AN158+' CALCULATIONS'!AN225</f>
        <v>28540062.787449777</v>
      </c>
      <c r="AO1719" s="249">
        <f>' CALCULATIONS'!AO21+' CALCULATIONS'!AO91+' CALCULATIONS'!AO158+' CALCULATIONS'!AO225</f>
        <v>30531736.014095183</v>
      </c>
      <c r="AP1719" s="249">
        <f>' CALCULATIONS'!AP21+' CALCULATIONS'!AP91+' CALCULATIONS'!AP158+' CALCULATIONS'!AP225</f>
        <v>24558021.350476574</v>
      </c>
      <c r="AQ1719" s="249">
        <f>' CALCULATIONS'!AQ21+' CALCULATIONS'!AQ91+' CALCULATIONS'!AQ158+' CALCULATIONS'!AQ225</f>
        <v>37299670.831702262</v>
      </c>
      <c r="AR1719" s="249">
        <f>' CALCULATIONS'!AR21+' CALCULATIONS'!AR91+' CALCULATIONS'!AR158+' CALCULATIONS'!AR225</f>
        <v>46829476.877224147</v>
      </c>
      <c r="AS1719" s="249">
        <f>' CALCULATIONS'!AS21+' CALCULATIONS'!AS91+' CALCULATIONS'!AS158+' CALCULATIONS'!AS225</f>
        <v>45034027.563556813</v>
      </c>
      <c r="AT1719" s="249">
        <f>' CALCULATIONS'!AT21+' CALCULATIONS'!AT91+' CALCULATIONS'!AT158+' CALCULATIONS'!AT225</f>
        <v>29544704.467486329</v>
      </c>
      <c r="AU1719" s="249">
        <f>' CALCULATIONS'!AU21+' CALCULATIONS'!AU91+' CALCULATIONS'!AU158+' CALCULATIONS'!AU225</f>
        <v>35883648.301308036</v>
      </c>
      <c r="AV1719" s="249">
        <f>' CALCULATIONS'!AV21+' CALCULATIONS'!AV91+' CALCULATIONS'!AV158+' CALCULATIONS'!AV225</f>
        <v>36291925.714287683</v>
      </c>
      <c r="AW1719" s="249">
        <f>' CALCULATIONS'!AW21+' CALCULATIONS'!AW91+' CALCULATIONS'!AW158+' CALCULATIONS'!AW225</f>
        <v>41977238.263144933</v>
      </c>
      <c r="AX1719" s="249">
        <f>' CALCULATIONS'!AX21+' CALCULATIONS'!AX91+' CALCULATIONS'!AX158+' CALCULATIONS'!AX225</f>
        <v>59528950.976999536</v>
      </c>
      <c r="AY1719" s="249">
        <f>' CALCULATIONS'!AY21+' CALCULATIONS'!AY91+' CALCULATIONS'!AY158+' CALCULATIONS'!AY225</f>
        <v>36338937.521478616</v>
      </c>
      <c r="AZ1719" s="249">
        <f>' CALCULATIONS'!AZ21+' CALCULATIONS'!AZ91+' CALCULATIONS'!AZ158+' CALCULATIONS'!AZ225</f>
        <v>26386764.675941363</v>
      </c>
      <c r="BA1719" s="249">
        <f>' CALCULATIONS'!BA21+' CALCULATIONS'!BA91+' CALCULATIONS'!BA158+' CALCULATIONS'!BA225</f>
        <v>27746134.472351998</v>
      </c>
      <c r="BB1719" s="249">
        <f>' CALCULATIONS'!BB21+' CALCULATIONS'!BB91+' CALCULATIONS'!BB158+' CALCULATIONS'!BB225</f>
        <v>22394958.457091831</v>
      </c>
      <c r="BC1719" s="249">
        <f>' CALCULATIONS'!BC21+' CALCULATIONS'!BC91+' CALCULATIONS'!BC158+' CALCULATIONS'!BC225</f>
        <v>34551673.640239358</v>
      </c>
      <c r="BD1719" s="249">
        <f>' CALCULATIONS'!BD21+' CALCULATIONS'!BD91+' CALCULATIONS'!BD158+' CALCULATIONS'!BD225</f>
        <v>45266439.489742748</v>
      </c>
      <c r="BE1719" s="249">
        <f>' CALCULATIONS'!BE21+' CALCULATIONS'!BE91+' CALCULATIONS'!BE158+' CALCULATIONS'!BE225</f>
        <v>42442571.60906826</v>
      </c>
      <c r="BF1719" s="249">
        <f>' CALCULATIONS'!BF21+' CALCULATIONS'!BF91+' CALCULATIONS'!BF158+' CALCULATIONS'!BF225</f>
        <v>27317474.121595304</v>
      </c>
      <c r="BG1719" s="249">
        <f>' CALCULATIONS'!BG21+' CALCULATIONS'!BG91+' CALCULATIONS'!BG158+' CALCULATIONS'!BG225</f>
        <v>33186737.504432574</v>
      </c>
      <c r="BH1719" s="249">
        <f>' CALCULATIONS'!BH21+' CALCULATIONS'!BH91+' CALCULATIONS'!BH158+' CALCULATIONS'!BH225</f>
        <v>34241140.018576995</v>
      </c>
      <c r="BI1719" s="249">
        <f>' CALCULATIONS'!BI21+' CALCULATIONS'!BI91+' CALCULATIONS'!BI158+' CALCULATIONS'!BI225</f>
        <v>39410668.248509303</v>
      </c>
      <c r="BJ1719" s="249">
        <f>' CALCULATIONS'!BJ21+' CALCULATIONS'!BJ91+' CALCULATIONS'!BJ158+' CALCULATIONS'!BJ225</f>
        <v>57894117.633687302</v>
      </c>
      <c r="BK1719" s="249">
        <f>' CALCULATIONS'!BK21+' CALCULATIONS'!BK91+' CALCULATIONS'!BK158+' CALCULATIONS'!BK225</f>
        <v>40658165.53768871</v>
      </c>
      <c r="BL1719" s="249">
        <f>' CALCULATIONS'!BL21+' CALCULATIONS'!BL91+' CALCULATIONS'!BL158+' CALCULATIONS'!BL225</f>
        <v>29661853.04719051</v>
      </c>
      <c r="BM1719" s="249">
        <f>' CALCULATIONS'!BM21+' CALCULATIONS'!BM91+' CALCULATIONS'!BM158+' CALCULATIONS'!BM225</f>
        <v>31021907.683335576</v>
      </c>
      <c r="BN1719" s="249">
        <f>' CALCULATIONS'!BN21+' CALCULATIONS'!BN91+' CALCULATIONS'!BN158+' CALCULATIONS'!BN225</f>
        <v>25164570.919964947</v>
      </c>
      <c r="BO1719" s="249">
        <f>' CALCULATIONS'!BO21+' CALCULATIONS'!BO91+' CALCULATIONS'!BO158+' CALCULATIONS'!BO225</f>
        <v>38676020.793259189</v>
      </c>
      <c r="BP1719" s="249">
        <f>' CALCULATIONS'!BP21+' CALCULATIONS'!BP91+' CALCULATIONS'!BP158+' CALCULATIONS'!BP225</f>
        <v>50604018.176905796</v>
      </c>
      <c r="BQ1719" s="249">
        <f>' CALCULATIONS'!BQ21+' CALCULATIONS'!BQ91+' CALCULATIONS'!BQ158+' CALCULATIONS'!BQ225</f>
        <v>47483008.911642283</v>
      </c>
      <c r="BR1719" s="249">
        <f>' CALCULATIONS'!BR21+' CALCULATIONS'!BR91+' CALCULATIONS'!BR158+' CALCULATIONS'!BR225</f>
        <v>30755622.727876104</v>
      </c>
      <c r="BS1719" s="249">
        <f>' CALCULATIONS'!BS21+' CALCULATIONS'!BS91+' CALCULATIONS'!BS158+' CALCULATIONS'!BS225</f>
        <v>37105751.675035842</v>
      </c>
      <c r="BT1719" s="249">
        <f>' CALCULATIONS'!BT21+' CALCULATIONS'!BT91+' CALCULATIONS'!BT158+' CALCULATIONS'!BT225</f>
        <v>38459870.76125285</v>
      </c>
      <c r="BU1719" s="249">
        <f>' CALCULATIONS'!BU21+' CALCULATIONS'!BU91+' CALCULATIONS'!BU158+' CALCULATIONS'!BU225</f>
        <v>44048192.531323411</v>
      </c>
      <c r="BV1719" s="249">
        <f>' CALCULATIONS'!BV21+' CALCULATIONS'!BV91+' CALCULATIONS'!BV158+' CALCULATIONS'!BV225</f>
        <v>64891213.008982703</v>
      </c>
      <c r="BW1719" s="839">
        <f t="shared" si="1213"/>
        <v>2192721647.2770433</v>
      </c>
    </row>
    <row r="1720" spans="1:75" ht="16.5" thickBot="1" x14ac:dyDescent="0.3">
      <c r="A1720" s="180" t="s">
        <v>1322</v>
      </c>
      <c r="O1720" s="249">
        <f>N1719</f>
        <v>57057522.927481011</v>
      </c>
      <c r="Q1720" s="249">
        <f>O1719+P1719</f>
        <v>53398767.6317247</v>
      </c>
      <c r="R1720" s="249"/>
      <c r="S1720" s="249">
        <f>Q1719+R1719</f>
        <v>43492457.732422531</v>
      </c>
      <c r="T1720" s="249"/>
      <c r="U1720" s="249">
        <f t="shared" ref="U1720" si="1240">S1719+T1719</f>
        <v>66711479.412081063</v>
      </c>
      <c r="V1720" s="249"/>
      <c r="W1720" s="249">
        <f t="shared" ref="W1720" si="1241">U1719+V1719</f>
        <v>58947839.82571055</v>
      </c>
      <c r="X1720" s="249"/>
      <c r="Y1720" s="249">
        <f t="shared" ref="Y1720" si="1242">W1719+X1719</f>
        <v>57079134.688393779</v>
      </c>
      <c r="Z1720" s="249"/>
      <c r="AA1720" s="249">
        <f t="shared" ref="AA1720" si="1243">Y1719+Z1719</f>
        <v>80489309.64872022</v>
      </c>
      <c r="AB1720" s="249"/>
      <c r="AC1720" s="249">
        <f t="shared" ref="AC1720" si="1244">AA1719+AB1719</f>
        <v>61257376.875672072</v>
      </c>
      <c r="AD1720" s="249"/>
      <c r="AE1720" s="249">
        <f t="shared" ref="AE1720" si="1245">AC1719+AD1719</f>
        <v>49349221.312739983</v>
      </c>
      <c r="AF1720" s="249"/>
      <c r="AG1720" s="249">
        <f t="shared" ref="AG1720" si="1246">AE1719+AF1719</f>
        <v>77001681.880708769</v>
      </c>
      <c r="AH1720" s="249"/>
      <c r="AI1720" s="249">
        <f t="shared" ref="AI1720" si="1247">AG1719+AH1719</f>
        <v>67949362.611049727</v>
      </c>
      <c r="AJ1720" s="249"/>
      <c r="AK1720" s="249">
        <f t="shared" ref="AK1720" si="1248">AI1719+AJ1719</f>
        <v>65643240.297447741</v>
      </c>
      <c r="AL1720" s="249"/>
      <c r="AM1720" s="249">
        <f t="shared" ref="AM1720" si="1249">AK1719+AL1719</f>
        <v>93586979.058263063</v>
      </c>
      <c r="AN1720" s="249"/>
      <c r="AO1720" s="249">
        <f t="shared" ref="AO1720" si="1250">AM1719+AN1719</f>
        <v>67570059.847171426</v>
      </c>
      <c r="AP1720" s="249"/>
      <c r="AQ1720" s="249">
        <f t="shared" ref="AQ1720" si="1251">AO1719+AP1719</f>
        <v>55089757.364571758</v>
      </c>
      <c r="AR1720" s="249"/>
      <c r="AS1720" s="249">
        <f t="shared" ref="AS1720" si="1252">AQ1719+AR1719</f>
        <v>84129147.708926409</v>
      </c>
      <c r="AT1720" s="249"/>
      <c r="AU1720" s="249">
        <f t="shared" ref="AU1720" si="1253">AS1719+AT1719</f>
        <v>74578732.031043142</v>
      </c>
      <c r="AV1720" s="249"/>
      <c r="AW1720" s="249">
        <f t="shared" ref="AW1720" si="1254">AU1719+AV1719</f>
        <v>72175574.015595719</v>
      </c>
      <c r="AX1720" s="249"/>
      <c r="AY1720" s="249">
        <f t="shared" ref="AY1720" si="1255">AW1719+AX1719</f>
        <v>101506189.24014446</v>
      </c>
      <c r="AZ1720" s="249"/>
      <c r="BA1720" s="249">
        <f t="shared" ref="BA1720" si="1256">AY1719+AZ1719</f>
        <v>62725702.197419979</v>
      </c>
      <c r="BB1720" s="249"/>
      <c r="BC1720" s="249">
        <f t="shared" ref="BC1720" si="1257">BA1719+BB1719</f>
        <v>50141092.929443829</v>
      </c>
      <c r="BD1720" s="249"/>
      <c r="BE1720" s="249">
        <f t="shared" ref="BE1720" si="1258">BC1719+BD1719</f>
        <v>79818113.129982114</v>
      </c>
      <c r="BF1720" s="249"/>
      <c r="BG1720" s="249">
        <f t="shared" ref="BG1720" si="1259">BE1719+BF1719</f>
        <v>69760045.730663568</v>
      </c>
      <c r="BH1720" s="249"/>
      <c r="BI1720" s="249">
        <f t="shared" ref="BI1720" si="1260">BG1719+BH1719</f>
        <v>67427877.523009568</v>
      </c>
      <c r="BJ1720" s="249"/>
      <c r="BK1720" s="249">
        <f t="shared" ref="BK1720" si="1261">BI1719+BJ1719</f>
        <v>97304785.882196605</v>
      </c>
      <c r="BL1720" s="249"/>
      <c r="BM1720" s="249">
        <f t="shared" ref="BM1720" si="1262">BK1719+BL1719</f>
        <v>70320018.58487922</v>
      </c>
      <c r="BN1720" s="249"/>
      <c r="BO1720" s="249">
        <f t="shared" ref="BO1720" si="1263">BM1719+BN1719</f>
        <v>56186478.603300527</v>
      </c>
      <c r="BP1720" s="249"/>
      <c r="BQ1720" s="249">
        <f t="shared" ref="BQ1720" si="1264">BO1719+BP1719</f>
        <v>89280038.970164984</v>
      </c>
      <c r="BR1720" s="249"/>
      <c r="BS1720" s="249">
        <f t="shared" ref="BS1720" si="1265">BQ1719+BR1719</f>
        <v>78238631.63951838</v>
      </c>
      <c r="BT1720" s="249"/>
      <c r="BU1720" s="249">
        <f>BS1719+BT1719</f>
        <v>75565622.436288685</v>
      </c>
      <c r="BV1720" s="249"/>
      <c r="BW1720" s="839">
        <f t="shared" si="1213"/>
        <v>2083782241.7367356</v>
      </c>
    </row>
    <row r="1721" spans="1:75" ht="16.5" thickBot="1" x14ac:dyDescent="0.3">
      <c r="BW1721" s="839">
        <f t="shared" si="1213"/>
        <v>0</v>
      </c>
    </row>
    <row r="1722" spans="1:75" ht="16.5" thickBot="1" x14ac:dyDescent="0.3">
      <c r="A1722" s="180" t="s">
        <v>1323</v>
      </c>
      <c r="N1722" s="249">
        <f>SFP!C95</f>
        <v>1354705784.789943</v>
      </c>
      <c r="O1722" s="249">
        <f>' CALCULATIONS'!O22+' CALCULATIONS'!O92+' CALCULATIONS'!O159+' CALCULATIONS'!O226</f>
        <v>1116553800.4963555</v>
      </c>
      <c r="P1722" s="249">
        <f>' CALCULATIONS'!P22+' CALCULATIONS'!P92+' CALCULATIONS'!P159+' CALCULATIONS'!P226</f>
        <v>802272476.12664008</v>
      </c>
      <c r="Q1722" s="249">
        <f>' CALCULATIONS'!Q22+' CALCULATIONS'!Q92+' CALCULATIONS'!Q159+' CALCULATIONS'!Q226</f>
        <v>864206391.43371367</v>
      </c>
      <c r="R1722" s="249">
        <f>' CALCULATIONS'!R22+' CALCULATIONS'!R92+' CALCULATIONS'!R159+' CALCULATIONS'!R226</f>
        <v>682932570.0415622</v>
      </c>
      <c r="S1722" s="249">
        <f>' CALCULATIONS'!S22+' CALCULATIONS'!S92+' CALCULATIONS'!S159+' CALCULATIONS'!S226</f>
        <v>1066350353.3220396</v>
      </c>
      <c r="T1722" s="249">
        <f>' CALCULATIONS'!T22+' CALCULATIONS'!T92+' CALCULATIONS'!T159+' CALCULATIONS'!T226</f>
        <v>1333325304.6030025</v>
      </c>
      <c r="U1722" s="249">
        <f>' CALCULATIONS'!U22+' CALCULATIONS'!U92+' CALCULATIONS'!U159+' CALCULATIONS'!U226</f>
        <v>1293821828.3941386</v>
      </c>
      <c r="V1722" s="249">
        <f>' CALCULATIONS'!V22+' CALCULATIONS'!V92+' CALCULATIONS'!V159+' CALCULATIONS'!V226</f>
        <v>834756680.3845222</v>
      </c>
      <c r="W1722" s="249">
        <f>' CALCULATIONS'!W22+' CALCULATIONS'!W92+' CALCULATIONS'!W159+' CALCULATIONS'!W226</f>
        <v>1022216101.9108543</v>
      </c>
      <c r="X1722" s="249">
        <f>' CALCULATIONS'!X22+' CALCULATIONS'!X92+' CALCULATIONS'!X159+' CALCULATIONS'!X226</f>
        <v>1031950570.7694246</v>
      </c>
      <c r="Y1722" s="249">
        <f>' CALCULATIONS'!Y22+' CALCULATIONS'!Y92+' CALCULATIONS'!Y159+' CALCULATIONS'!Y226</f>
        <v>1201226868.5229642</v>
      </c>
      <c r="Z1722" s="249">
        <f>' CALCULATIONS'!Z22+' CALCULATIONS'!Z92+' CALCULATIONS'!Z159+' CALCULATIONS'!Z226</f>
        <v>1717102472.9694905</v>
      </c>
      <c r="AA1722" s="249">
        <f>' CALCULATIONS'!AA22+' CALCULATIONS'!AA92+' CALCULATIONS'!AA159+' CALCULATIONS'!AA226</f>
        <v>1246659062.9201875</v>
      </c>
      <c r="AB1722" s="249">
        <f>' CALCULATIONS'!AB22+' CALCULATIONS'!AB92+' CALCULATIONS'!AB159+' CALCULATIONS'!AB226</f>
        <v>897384679.19271374</v>
      </c>
      <c r="AC1722" s="249">
        <f>' CALCULATIONS'!AC22+' CALCULATIONS'!AC92+' CALCULATIONS'!AC159+' CALCULATIONS'!AC226</f>
        <v>968611553.41733408</v>
      </c>
      <c r="AD1722" s="249">
        <f>' CALCULATIONS'!AD22+' CALCULATIONS'!AD92+' CALCULATIONS'!AD159+' CALCULATIONS'!AD226</f>
        <v>765907980.68589282</v>
      </c>
      <c r="AE1722" s="249">
        <f>' CALCULATIONS'!AE22+' CALCULATIONS'!AE92+' CALCULATIONS'!AE159+' CALCULATIONS'!AE226</f>
        <v>1191337216.6014552</v>
      </c>
      <c r="AF1722" s="249">
        <f>' CALCULATIONS'!AF22+' CALCULATIONS'!AF92+' CALCULATIONS'!AF159+' CALCULATIONS'!AF226</f>
        <v>1482611667.9465668</v>
      </c>
      <c r="AG1722" s="249">
        <f>' CALCULATIONS'!AG22+' CALCULATIONS'!AG92+' CALCULATIONS'!AG159+' CALCULATIONS'!AG226</f>
        <v>1441984173.8224964</v>
      </c>
      <c r="AH1722" s="249">
        <f>' CALCULATIONS'!AH22+' CALCULATIONS'!AH92+' CALCULATIONS'!AH159+' CALCULATIONS'!AH226</f>
        <v>933158854.61399698</v>
      </c>
      <c r="AI1722" s="249">
        <f>' CALCULATIONS'!AI22+' CALCULATIONS'!AI92+' CALCULATIONS'!AI159+' CALCULATIONS'!AI226</f>
        <v>1142717630.3429737</v>
      </c>
      <c r="AJ1722" s="249">
        <f>' CALCULATIONS'!AJ22+' CALCULATIONS'!AJ92+' CALCULATIONS'!AJ159+' CALCULATIONS'!AJ226</f>
        <v>1150456373.1677542</v>
      </c>
      <c r="AK1722" s="249">
        <f>' CALCULATIONS'!AK22+' CALCULATIONS'!AK92+' CALCULATIONS'!AK159+' CALCULATIONS'!AK226</f>
        <v>1339966668.282007</v>
      </c>
      <c r="AL1722" s="249">
        <f>' CALCULATIONS'!AL22+' CALCULATIONS'!AL92+' CALCULATIONS'!AL159+' CALCULATIONS'!AL226</f>
        <v>1905411566.2533283</v>
      </c>
      <c r="AM1722" s="249">
        <f>' CALCULATIONS'!AM22+' CALCULATIONS'!AM92+' CALCULATIONS'!AM159+' CALCULATIONS'!AM226</f>
        <v>1383510073.5535941</v>
      </c>
      <c r="AN1722" s="249">
        <f>' CALCULATIONS'!AN22+' CALCULATIONS'!AN92+' CALCULATIONS'!AN159+' CALCULATIONS'!AN226</f>
        <v>1022840209.2540174</v>
      </c>
      <c r="AO1722" s="249">
        <f>' CALCULATIONS'!AO22+' CALCULATIONS'!AO92+' CALCULATIONS'!AO159+' CALCULATIONS'!AO226</f>
        <v>1089218133.651818</v>
      </c>
      <c r="AP1722" s="249">
        <f>' CALCULATIONS'!AP22+' CALCULATIONS'!AP92+' CALCULATIONS'!AP159+' CALCULATIONS'!AP226</f>
        <v>882647006.59545779</v>
      </c>
      <c r="AQ1722" s="249">
        <f>' CALCULATIONS'!AQ22+' CALCULATIONS'!AQ92+' CALCULATIONS'!AQ159+' CALCULATIONS'!AQ226</f>
        <v>1326079356.6942399</v>
      </c>
      <c r="AR1722" s="249">
        <f>' CALCULATIONS'!AR22+' CALCULATIONS'!AR92+' CALCULATIONS'!AR159+' CALCULATIONS'!AR226</f>
        <v>1630627996.3457928</v>
      </c>
      <c r="AS1722" s="249">
        <f>' CALCULATIONS'!AS22+' CALCULATIONS'!AS92+' CALCULATIONS'!AS159+' CALCULATIONS'!AS226</f>
        <v>1589250843.2260814</v>
      </c>
      <c r="AT1722" s="249">
        <f>' CALCULATIONS'!AT22+' CALCULATIONS'!AT92+' CALCULATIONS'!AT159+' CALCULATIONS'!AT226</f>
        <v>1063272128.0617832</v>
      </c>
      <c r="AU1722" s="249">
        <f>' CALCULATIONS'!AU22+' CALCULATIONS'!AU92+' CALCULATIONS'!AU159+' CALCULATIONS'!AU226</f>
        <v>1272619285.7007997</v>
      </c>
      <c r="AV1722" s="249">
        <f>' CALCULATIONS'!AV22+' CALCULATIONS'!AV92+' CALCULATIONS'!AV159+' CALCULATIONS'!AV226</f>
        <v>1290215459.090693</v>
      </c>
      <c r="AW1722" s="249">
        <f>' CALCULATIONS'!AW22+' CALCULATIONS'!AW92+' CALCULATIONS'!AW159+' CALCULATIONS'!AW226</f>
        <v>1479521548.9814007</v>
      </c>
      <c r="AX1722" s="249">
        <f>' CALCULATIONS'!AX22+' CALCULATIONS'!AX92+' CALCULATIONS'!AX159+' CALCULATIONS'!AX226</f>
        <v>2084534019.9302542</v>
      </c>
      <c r="AY1722" s="249">
        <f>' CALCULATIONS'!AY22+' CALCULATIONS'!AY92+' CALCULATIONS'!AY159+' CALCULATIONS'!AY226</f>
        <v>1408260034.6571207</v>
      </c>
      <c r="AZ1722" s="249">
        <f>' CALCULATIONS'!AZ22+' CALCULATIONS'!AZ92+' CALCULATIONS'!AZ159+' CALCULATIONS'!AZ226</f>
        <v>1038229402.1820316</v>
      </c>
      <c r="BA1722" s="249">
        <f>' CALCULATIONS'!BA22+' CALCULATIONS'!BA92+' CALCULATIONS'!BA159+' CALCULATIONS'!BA226</f>
        <v>1100882469.337667</v>
      </c>
      <c r="BB1722" s="249">
        <f>' CALCULATIONS'!BB22+' CALCULATIONS'!BB92+' CALCULATIONS'!BB159+' CALCULATIONS'!BB226</f>
        <v>892869326.28648758</v>
      </c>
      <c r="BC1722" s="249">
        <f>' CALCULATIONS'!BC22+' CALCULATIONS'!BC92+' CALCULATIONS'!BC159+' CALCULATIONS'!BC226</f>
        <v>1347109917.2079663</v>
      </c>
      <c r="BD1722" s="249">
        <f>' CALCULATIONS'!BD22+' CALCULATIONS'!BD92+' CALCULATIONS'!BD159+' CALCULATIONS'!BD226</f>
        <v>1684999929.1766114</v>
      </c>
      <c r="BE1722" s="249">
        <f>' CALCULATIONS'!BE22+' CALCULATIONS'!BE92+' CALCULATIONS'!BE159+' CALCULATIONS'!BE226</f>
        <v>1624162511.6536469</v>
      </c>
      <c r="BF1722" s="249">
        <f>' CALCULATIONS'!BF22+' CALCULATIONS'!BF92+' CALCULATIONS'!BF159+' CALCULATIONS'!BF226</f>
        <v>1077827578.6119115</v>
      </c>
      <c r="BG1722" s="249">
        <f>' CALCULATIONS'!BG22+' CALCULATIONS'!BG92+' CALCULATIONS'!BG159+' CALCULATIONS'!BG226</f>
        <v>1293339423.3686028</v>
      </c>
      <c r="BH1722" s="249">
        <f>' CALCULATIONS'!BH22+' CALCULATIONS'!BH92+' CALCULATIONS'!BH159+' CALCULATIONS'!BH226</f>
        <v>1317997771.875679</v>
      </c>
      <c r="BI1722" s="249">
        <f>' CALCULATIONS'!BI22+' CALCULATIONS'!BI92+' CALCULATIONS'!BI159+' CALCULATIONS'!BI226</f>
        <v>1511377250.1627407</v>
      </c>
      <c r="BJ1722" s="249">
        <f>' CALCULATIONS'!BJ22+' CALCULATIONS'!BJ92+' CALCULATIONS'!BJ159+' CALCULATIONS'!BJ226</f>
        <v>2152505729.7666559</v>
      </c>
      <c r="BK1722" s="249">
        <f>' CALCULATIONS'!BK22+' CALCULATIONS'!BK92+' CALCULATIONS'!BK159+' CALCULATIONS'!BK226</f>
        <v>1493123826.139797</v>
      </c>
      <c r="BL1722" s="249">
        <f>' CALCULATIONS'!BL22+' CALCULATIONS'!BL92+' CALCULATIONS'!BL159+' CALCULATIONS'!BL226</f>
        <v>1103172725.4688549</v>
      </c>
      <c r="BM1722" s="249">
        <f>' CALCULATIONS'!BM22+' CALCULATIONS'!BM92+' CALCULATIONS'!BM159+' CALCULATIONS'!BM226</f>
        <v>1171579402.2733347</v>
      </c>
      <c r="BN1722" s="249">
        <f>' CALCULATIONS'!BN22+' CALCULATIONS'!BN92+' CALCULATIONS'!BN159+' CALCULATIONS'!BN226</f>
        <v>950364010.41859531</v>
      </c>
      <c r="BO1722" s="249">
        <f>' CALCULATIONS'!BO22+' CALCULATIONS'!BO92+' CALCULATIONS'!BO159+' CALCULATIONS'!BO226</f>
        <v>1429954074.3922541</v>
      </c>
      <c r="BP1722" s="249">
        <f>' CALCULATIONS'!BP22+' CALCULATIONS'!BP92+' CALCULATIONS'!BP159+' CALCULATIONS'!BP226</f>
        <v>1771453564.0143554</v>
      </c>
      <c r="BQ1722" s="249">
        <f>' CALCULATIONS'!BQ22+' CALCULATIONS'!BQ92+' CALCULATIONS'!BQ159+' CALCULATIONS'!BQ226</f>
        <v>1718257821.7070093</v>
      </c>
      <c r="BR1722" s="249">
        <f>' CALCULATIONS'!BR22+' CALCULATIONS'!BR92+' CALCULATIONS'!BR159+' CALCULATIONS'!BR226</f>
        <v>1146402572.7149892</v>
      </c>
      <c r="BS1722" s="249">
        <f>' CALCULATIONS'!BS22+' CALCULATIONS'!BS92+' CALCULATIONS'!BS159+' CALCULATIONS'!BS226</f>
        <v>1372277283.0575433</v>
      </c>
      <c r="BT1722" s="249">
        <f>' CALCULATIONS'!BT22+' CALCULATIONS'!BT92+' CALCULATIONS'!BT159+' CALCULATIONS'!BT226</f>
        <v>1395470191.8971994</v>
      </c>
      <c r="BU1722" s="249">
        <f>' CALCULATIONS'!BU22+' CALCULATIONS'!BU92+' CALCULATIONS'!BU159+' CALCULATIONS'!BU226</f>
        <v>1599021339.5356641</v>
      </c>
      <c r="BV1722" s="249">
        <f>' CALCULATIONS'!BV22+' CALCULATIONS'!BV92+' CALCULATIONS'!BV159+' CALCULATIONS'!BV226</f>
        <v>2265055637.009584</v>
      </c>
      <c r="BW1722" s="839">
        <f t="shared" si="1213"/>
        <v>78767658485.013596</v>
      </c>
    </row>
    <row r="1723" spans="1:75" ht="16.5" thickBot="1" x14ac:dyDescent="0.3">
      <c r="A1723" s="180" t="s">
        <v>1324</v>
      </c>
      <c r="O1723" s="249">
        <f>N1722</f>
        <v>1354705784.789943</v>
      </c>
      <c r="P1723" s="249">
        <f t="shared" ref="P1723:BV1723" si="1266">O1722</f>
        <v>1116553800.4963555</v>
      </c>
      <c r="Q1723" s="249">
        <f t="shared" si="1266"/>
        <v>802272476.12664008</v>
      </c>
      <c r="R1723" s="249">
        <f t="shared" si="1266"/>
        <v>864206391.43371367</v>
      </c>
      <c r="S1723" s="249">
        <f t="shared" si="1266"/>
        <v>682932570.0415622</v>
      </c>
      <c r="T1723" s="249">
        <f t="shared" si="1266"/>
        <v>1066350353.3220396</v>
      </c>
      <c r="U1723" s="249">
        <f t="shared" si="1266"/>
        <v>1333325304.6030025</v>
      </c>
      <c r="V1723" s="249">
        <f t="shared" si="1266"/>
        <v>1293821828.3941386</v>
      </c>
      <c r="W1723" s="249">
        <f t="shared" si="1266"/>
        <v>834756680.3845222</v>
      </c>
      <c r="X1723" s="249">
        <f t="shared" si="1266"/>
        <v>1022216101.9108543</v>
      </c>
      <c r="Y1723" s="249">
        <f t="shared" si="1266"/>
        <v>1031950570.7694246</v>
      </c>
      <c r="Z1723" s="249">
        <f t="shared" si="1266"/>
        <v>1201226868.5229642</v>
      </c>
      <c r="AA1723" s="249">
        <f t="shared" si="1266"/>
        <v>1717102472.9694905</v>
      </c>
      <c r="AB1723" s="249">
        <f t="shared" si="1266"/>
        <v>1246659062.9201875</v>
      </c>
      <c r="AC1723" s="249">
        <f t="shared" si="1266"/>
        <v>897384679.19271374</v>
      </c>
      <c r="AD1723" s="249">
        <f t="shared" si="1266"/>
        <v>968611553.41733408</v>
      </c>
      <c r="AE1723" s="249">
        <f t="shared" si="1266"/>
        <v>765907980.68589282</v>
      </c>
      <c r="AF1723" s="249">
        <f t="shared" si="1266"/>
        <v>1191337216.6014552</v>
      </c>
      <c r="AG1723" s="249">
        <f t="shared" si="1266"/>
        <v>1482611667.9465668</v>
      </c>
      <c r="AH1723" s="249">
        <f t="shared" si="1266"/>
        <v>1441984173.8224964</v>
      </c>
      <c r="AI1723" s="249">
        <f t="shared" si="1266"/>
        <v>933158854.61399698</v>
      </c>
      <c r="AJ1723" s="249">
        <f t="shared" si="1266"/>
        <v>1142717630.3429737</v>
      </c>
      <c r="AK1723" s="249">
        <f t="shared" si="1266"/>
        <v>1150456373.1677542</v>
      </c>
      <c r="AL1723" s="249">
        <f t="shared" si="1266"/>
        <v>1339966668.282007</v>
      </c>
      <c r="AM1723" s="249">
        <f t="shared" si="1266"/>
        <v>1905411566.2533283</v>
      </c>
      <c r="AN1723" s="249">
        <f t="shared" si="1266"/>
        <v>1383510073.5535941</v>
      </c>
      <c r="AO1723" s="249">
        <f t="shared" si="1266"/>
        <v>1022840209.2540174</v>
      </c>
      <c r="AP1723" s="249">
        <f t="shared" si="1266"/>
        <v>1089218133.651818</v>
      </c>
      <c r="AQ1723" s="249">
        <f t="shared" si="1266"/>
        <v>882647006.59545779</v>
      </c>
      <c r="AR1723" s="249">
        <f t="shared" si="1266"/>
        <v>1326079356.6942399</v>
      </c>
      <c r="AS1723" s="249">
        <f t="shared" si="1266"/>
        <v>1630627996.3457928</v>
      </c>
      <c r="AT1723" s="249">
        <f t="shared" si="1266"/>
        <v>1589250843.2260814</v>
      </c>
      <c r="AU1723" s="249">
        <f t="shared" si="1266"/>
        <v>1063272128.0617832</v>
      </c>
      <c r="AV1723" s="249">
        <f t="shared" si="1266"/>
        <v>1272619285.7007997</v>
      </c>
      <c r="AW1723" s="249">
        <f t="shared" si="1266"/>
        <v>1290215459.090693</v>
      </c>
      <c r="AX1723" s="249">
        <f t="shared" si="1266"/>
        <v>1479521548.9814007</v>
      </c>
      <c r="AY1723" s="249">
        <f t="shared" si="1266"/>
        <v>2084534019.9302542</v>
      </c>
      <c r="AZ1723" s="249">
        <f t="shared" si="1266"/>
        <v>1408260034.6571207</v>
      </c>
      <c r="BA1723" s="249">
        <f t="shared" si="1266"/>
        <v>1038229402.1820316</v>
      </c>
      <c r="BB1723" s="249">
        <f t="shared" si="1266"/>
        <v>1100882469.337667</v>
      </c>
      <c r="BC1723" s="249">
        <f t="shared" si="1266"/>
        <v>892869326.28648758</v>
      </c>
      <c r="BD1723" s="249">
        <f t="shared" si="1266"/>
        <v>1347109917.2079663</v>
      </c>
      <c r="BE1723" s="249">
        <f t="shared" si="1266"/>
        <v>1684999929.1766114</v>
      </c>
      <c r="BF1723" s="249">
        <f t="shared" si="1266"/>
        <v>1624162511.6536469</v>
      </c>
      <c r="BG1723" s="249">
        <f t="shared" si="1266"/>
        <v>1077827578.6119115</v>
      </c>
      <c r="BH1723" s="249">
        <f t="shared" si="1266"/>
        <v>1293339423.3686028</v>
      </c>
      <c r="BI1723" s="249">
        <f t="shared" si="1266"/>
        <v>1317997771.875679</v>
      </c>
      <c r="BJ1723" s="249">
        <f t="shared" si="1266"/>
        <v>1511377250.1627407</v>
      </c>
      <c r="BK1723" s="249">
        <f t="shared" si="1266"/>
        <v>2152505729.7666559</v>
      </c>
      <c r="BL1723" s="249">
        <f t="shared" si="1266"/>
        <v>1493123826.139797</v>
      </c>
      <c r="BM1723" s="249">
        <f t="shared" si="1266"/>
        <v>1103172725.4688549</v>
      </c>
      <c r="BN1723" s="249">
        <f t="shared" si="1266"/>
        <v>1171579402.2733347</v>
      </c>
      <c r="BO1723" s="249">
        <f t="shared" si="1266"/>
        <v>950364010.41859531</v>
      </c>
      <c r="BP1723" s="249">
        <f t="shared" si="1266"/>
        <v>1429954074.3922541</v>
      </c>
      <c r="BQ1723" s="249">
        <f t="shared" si="1266"/>
        <v>1771453564.0143554</v>
      </c>
      <c r="BR1723" s="249">
        <f t="shared" si="1266"/>
        <v>1718257821.7070093</v>
      </c>
      <c r="BS1723" s="249">
        <f t="shared" si="1266"/>
        <v>1146402572.7149892</v>
      </c>
      <c r="BT1723" s="249">
        <f t="shared" si="1266"/>
        <v>1372277283.0575433</v>
      </c>
      <c r="BU1723" s="249">
        <f t="shared" si="1266"/>
        <v>1395470191.8971994</v>
      </c>
      <c r="BV1723" s="249">
        <f t="shared" si="1266"/>
        <v>1599021339.5356641</v>
      </c>
      <c r="BW1723" s="839">
        <f t="shared" si="1213"/>
        <v>76502602848.004013</v>
      </c>
    </row>
    <row r="1724" spans="1:75" ht="16.5" thickBot="1" x14ac:dyDescent="0.3">
      <c r="BW1724" s="839">
        <f t="shared" si="1213"/>
        <v>0</v>
      </c>
    </row>
    <row r="1725" spans="1:75" ht="16.5" thickBot="1" x14ac:dyDescent="0.3">
      <c r="A1725" s="180" t="s">
        <v>1325</v>
      </c>
      <c r="N1725" s="249">
        <f>SFP!C94</f>
        <v>105000000</v>
      </c>
      <c r="O1725" s="249">
        <f>' CALCULATIONS'!O902+' CALCULATIONS'!O910+' CALCULATIONS'!O936+' CALCULATIONS'!O944+' CALCULATIONS'!O962+' CALCULATIONS'!O970+' CALCULATIONS'!O994+' CALCULATIONS'!O1002+' MOD'!C335</f>
        <v>17318502.943889815</v>
      </c>
      <c r="P1725" s="249">
        <f>' CALCULATIONS'!P902+' CALCULATIONS'!P910+' CALCULATIONS'!P936+' CALCULATIONS'!P944+' CALCULATIONS'!P962+' CALCULATIONS'!P970+' CALCULATIONS'!P994+' CALCULATIONS'!P1002+' MOD'!D335</f>
        <v>0</v>
      </c>
      <c r="Q1725" s="249">
        <f>' CALCULATIONS'!Q902+' CALCULATIONS'!Q910+' CALCULATIONS'!Q936+' CALCULATIONS'!Q944+' CALCULATIONS'!Q962+' CALCULATIONS'!Q970+' CALCULATIONS'!Q994+' CALCULATIONS'!Q1002+' MOD'!E335</f>
        <v>2274302.9392926726</v>
      </c>
      <c r="R1725" s="249">
        <f>' CALCULATIONS'!R902+' CALCULATIONS'!R910+' CALCULATIONS'!R936+' CALCULATIONS'!R944+' CALCULATIONS'!R962+' CALCULATIONS'!R970+' CALCULATIONS'!R994+' CALCULATIONS'!R1002+' MOD'!F335</f>
        <v>100236.54109467538</v>
      </c>
      <c r="S1725" s="249">
        <f>' CALCULATIONS'!S902+' CALCULATIONS'!S910+' CALCULATIONS'!S936+' CALCULATIONS'!S944+' CALCULATIONS'!S962+' CALCULATIONS'!S970+' CALCULATIONS'!S994+' CALCULATIONS'!S1002+' MOD'!G335</f>
        <v>18209531.420560755</v>
      </c>
      <c r="T1725" s="249">
        <f>' CALCULATIONS'!T902+' CALCULATIONS'!T910+' CALCULATIONS'!T936+' CALCULATIONS'!T944+' CALCULATIONS'!T962+' CALCULATIONS'!T970+' CALCULATIONS'!T994+' CALCULATIONS'!T1002+' MOD'!H335</f>
        <v>12415988.550262507</v>
      </c>
      <c r="U1725" s="249">
        <f>' CALCULATIONS'!U902+' CALCULATIONS'!U910+' CALCULATIONS'!U936+' CALCULATIONS'!U944+' CALCULATIONS'!U962+' CALCULATIONS'!U970+' CALCULATIONS'!U994+' CALCULATIONS'!U1002+' MOD'!I335</f>
        <v>7938390.9790082099</v>
      </c>
      <c r="V1725" s="249">
        <f>' CALCULATIONS'!V902+' CALCULATIONS'!V910+' CALCULATIONS'!V936+' CALCULATIONS'!V944+' CALCULATIONS'!V962+' CALCULATIONS'!V970+' CALCULATIONS'!V994+' CALCULATIONS'!V1002+' MOD'!J335</f>
        <v>0</v>
      </c>
      <c r="W1725" s="249">
        <f>' CALCULATIONS'!W902+' CALCULATIONS'!W910+' CALCULATIONS'!W936+' CALCULATIONS'!W944+' CALCULATIONS'!W962+' CALCULATIONS'!W970+' CALCULATIONS'!W994+' CALCULATIONS'!W1002+' MOD'!K335</f>
        <v>10534397.902678823</v>
      </c>
      <c r="X1725" s="249">
        <f>' CALCULATIONS'!X902+' CALCULATIONS'!X910+' CALCULATIONS'!X936+' CALCULATIONS'!X944+' CALCULATIONS'!X962+' CALCULATIONS'!X970+' CALCULATIONS'!X994+' CALCULATIONS'!X1002+' MOD'!L335</f>
        <v>7292789.7874506712</v>
      </c>
      <c r="Y1725" s="249">
        <f>' CALCULATIONS'!Y902+' CALCULATIONS'!Y910+' CALCULATIONS'!Y936+' CALCULATIONS'!Y944+' CALCULATIONS'!Y962+' CALCULATIONS'!Y970+' CALCULATIONS'!Y994+' CALCULATIONS'!Y1002+' MOD'!M335</f>
        <v>8828765.2580313217</v>
      </c>
      <c r="Z1725" s="249">
        <f>' CALCULATIONS'!Z902+' CALCULATIONS'!Z910+' CALCULATIONS'!Z936+' CALCULATIONS'!Z944+' CALCULATIONS'!Z962+' CALCULATIONS'!Z970+' CALCULATIONS'!Z994+' CALCULATIONS'!Z1002+' MOD'!N335</f>
        <v>13479937.451802121</v>
      </c>
      <c r="AA1725" s="249">
        <f>' CALCULATIONS'!AA902+' CALCULATIONS'!AA910+' CALCULATIONS'!AA936+' CALCULATIONS'!AA944+' CALCULATIONS'!AA962+' CALCULATIONS'!AA970+' CALCULATIONS'!AA994+' CALCULATIONS'!AA1002+' MOD'!O335</f>
        <v>11193315.977675</v>
      </c>
      <c r="AB1725" s="249">
        <f>' CALCULATIONS'!AB902+' CALCULATIONS'!AB910+' CALCULATIONS'!AB936+' CALCULATIONS'!AB944+' CALCULATIONS'!AB962+' CALCULATIONS'!AB970+' CALCULATIONS'!AB994+' CALCULATIONS'!AB1002+' MOD'!P335</f>
        <v>362006.54706091445</v>
      </c>
      <c r="AC1725" s="249">
        <f>' CALCULATIONS'!AC902+' CALCULATIONS'!AC910+' CALCULATIONS'!AC936+' CALCULATIONS'!AC944+' CALCULATIONS'!AC962+' CALCULATIONS'!AC970+' CALCULATIONS'!AC994+' CALCULATIONS'!AC1002+' MOD'!Q335</f>
        <v>7606384.770206851</v>
      </c>
      <c r="AD1725" s="249">
        <f>' CALCULATIONS'!AD902+' CALCULATIONS'!AD910+' CALCULATIONS'!AD936+' CALCULATIONS'!AD944+' CALCULATIONS'!AD962+' CALCULATIONS'!AD970+' CALCULATIONS'!AD994+' CALCULATIONS'!AD1002+' MOD'!R335</f>
        <v>1301768.3339152639</v>
      </c>
      <c r="AE1725" s="249">
        <f>' CALCULATIONS'!AE902+' CALCULATIONS'!AE910+' CALCULATIONS'!AE936+' CALCULATIONS'!AE944+' CALCULATIONS'!AE962+' CALCULATIONS'!AE970+' CALCULATIONS'!AE994+' CALCULATIONS'!AE1002+' MOD'!S335</f>
        <v>16915693.977036327</v>
      </c>
      <c r="AF1725" s="249">
        <f>' CALCULATIONS'!AF902+' CALCULATIONS'!AF910+' CALCULATIONS'!AF936+' CALCULATIONS'!AF944+' CALCULATIONS'!AF962+' CALCULATIONS'!AF970+' CALCULATIONS'!AF994+' CALCULATIONS'!AF1002+' MOD'!T335</f>
        <v>17647598.283759944</v>
      </c>
      <c r="AG1725" s="249">
        <f>' CALCULATIONS'!AG902+' CALCULATIONS'!AG910+' CALCULATIONS'!AG936+' CALCULATIONS'!AG944+' CALCULATIONS'!AG962+' CALCULATIONS'!AG970+' CALCULATIONS'!AG994+' CALCULATIONS'!AG1002+' MOD'!U335</f>
        <v>11239389.020658363</v>
      </c>
      <c r="AH1725" s="249">
        <f>' CALCULATIONS'!AH902+' CALCULATIONS'!AH910+' CALCULATIONS'!AH936+' CALCULATIONS'!AH944+' CALCULATIONS'!AH962+' CALCULATIONS'!AH970+' CALCULATIONS'!AH994+' CALCULATIONS'!AH1002+' MOD'!V335</f>
        <v>662791.62641252344</v>
      </c>
      <c r="AI1725" s="249">
        <f>' CALCULATIONS'!AI902+' CALCULATIONS'!AI910+' CALCULATIONS'!AI936+' CALCULATIONS'!AI944+' CALCULATIONS'!AI962+' CALCULATIONS'!AI970+' CALCULATIONS'!AI994+' CALCULATIONS'!AI1002+' MOD'!W335</f>
        <v>12349312.032798313</v>
      </c>
      <c r="AJ1725" s="249">
        <f>' CALCULATIONS'!AJ902+' CALCULATIONS'!AJ910+' CALCULATIONS'!AJ936+' CALCULATIONS'!AJ944+' CALCULATIONS'!AJ962+' CALCULATIONS'!AJ970+' CALCULATIONS'!AJ994+' CALCULATIONS'!AJ1002+' MOD'!X335</f>
        <v>9097262.8729317635</v>
      </c>
      <c r="AK1725" s="249">
        <f>' CALCULATIONS'!AK902+' CALCULATIONS'!AK910+' CALCULATIONS'!AK936+' CALCULATIONS'!AK944+' CALCULATIONS'!AK962+' CALCULATIONS'!AK970+' CALCULATIONS'!AK994+' CALCULATIONS'!AK1002+' MOD'!Y335</f>
        <v>22110513.976424407</v>
      </c>
      <c r="AL1725" s="249">
        <f>' CALCULATIONS'!AL902+' CALCULATIONS'!AL910+' CALCULATIONS'!AL936+' CALCULATIONS'!AL944+' CALCULATIONS'!AL962+' CALCULATIONS'!AL970+' CALCULATIONS'!AL994+' CALCULATIONS'!AL1002+' MOD'!Z335</f>
        <v>33401505.581954353</v>
      </c>
      <c r="AM1725" s="249">
        <f>' CALCULATIONS'!AM902+' CALCULATIONS'!AM910+' CALCULATIONS'!AM936+' CALCULATIONS'!AM944+' CALCULATIONS'!AM962+' CALCULATIONS'!AM970+' CALCULATIONS'!AM994+' CALCULATIONS'!AM1002+' MOD'!AA335</f>
        <v>7524898.9202070981</v>
      </c>
      <c r="AN1725" s="249">
        <f>' CALCULATIONS'!AN902+' CALCULATIONS'!AN910+' CALCULATIONS'!AN936+' CALCULATIONS'!AN944+' CALCULATIONS'!AN962+' CALCULATIONS'!AN970+' CALCULATIONS'!AN994+' CALCULATIONS'!AN1002+' MOD'!AB335</f>
        <v>1013839.0982084088</v>
      </c>
      <c r="AO1725" s="249">
        <f>' CALCULATIONS'!AO902+' CALCULATIONS'!AO910+' CALCULATIONS'!AO936+' CALCULATIONS'!AO944+' CALCULATIONS'!AO962+' CALCULATIONS'!AO970+' CALCULATIONS'!AO994+' CALCULATIONS'!AO1002+' MOD'!AC335</f>
        <v>6178304.5075758444</v>
      </c>
      <c r="AP1725" s="249">
        <f>' CALCULATIONS'!AP902+' CALCULATIONS'!AP910+' CALCULATIONS'!AP936+' CALCULATIONS'!AP944+' CALCULATIONS'!AP962+' CALCULATIONS'!AP970+' CALCULATIONS'!AP994+' CALCULATIONS'!AP1002+' MOD'!AD335</f>
        <v>1833287.6542966736</v>
      </c>
      <c r="AQ1725" s="249">
        <f>' CALCULATIONS'!AQ902+' CALCULATIONS'!AQ910+' CALCULATIONS'!AQ936+' CALCULATIONS'!AQ944+' CALCULATIONS'!AQ962+' CALCULATIONS'!AQ970+' CALCULATIONS'!AQ994+' CALCULATIONS'!AQ1002+' MOD'!AE335</f>
        <v>22334628.28684593</v>
      </c>
      <c r="AR1725" s="249">
        <f>' CALCULATIONS'!AR902+' CALCULATIONS'!AR910+' CALCULATIONS'!AR936+' CALCULATIONS'!AR944+' CALCULATIONS'!AR962+' CALCULATIONS'!AR970+' CALCULATIONS'!AR994+' CALCULATIONS'!AR1002+' MOD'!AF335</f>
        <v>13103840.859318208</v>
      </c>
      <c r="AS1725" s="249">
        <f>' CALCULATIONS'!AS902+' CALCULATIONS'!AS910+' CALCULATIONS'!AS936+' CALCULATIONS'!AS944+' CALCULATIONS'!AS962+' CALCULATIONS'!AS970+' CALCULATIONS'!AS994+' CALCULATIONS'!AS1002+' MOD'!AG335</f>
        <v>6161748.8871743754</v>
      </c>
      <c r="AT1725" s="249">
        <f>' CALCULATIONS'!AT902+' CALCULATIONS'!AT910+' CALCULATIONS'!AT936+' CALCULATIONS'!AT944+' CALCULATIONS'!AT962+' CALCULATIONS'!AT970+' CALCULATIONS'!AT994+' CALCULATIONS'!AT1002+' MOD'!AH335</f>
        <v>1195011.2585379418</v>
      </c>
      <c r="AU1725" s="249">
        <f>' CALCULATIONS'!AU902+' CALCULATIONS'!AU910+' CALCULATIONS'!AU936+' CALCULATIONS'!AU944+' CALCULATIONS'!AU962+' CALCULATIONS'!AU970+' CALCULATIONS'!AU994+' CALCULATIONS'!AU1002+' MOD'!AI335</f>
        <v>13387875.072870266</v>
      </c>
      <c r="AV1725" s="249">
        <f>' CALCULATIONS'!AV902+' CALCULATIONS'!AV910+' CALCULATIONS'!AV936+' CALCULATIONS'!AV944+' CALCULATIONS'!AV962+' CALCULATIONS'!AV970+' CALCULATIONS'!AV994+' CALCULATIONS'!AV1002+' MOD'!AJ335</f>
        <v>8676296.1277419068</v>
      </c>
      <c r="AW1725" s="249">
        <f>' CALCULATIONS'!AW902+' CALCULATIONS'!AW910+' CALCULATIONS'!AW936+' CALCULATIONS'!AW944+' CALCULATIONS'!AW962+' CALCULATIONS'!AW970+' CALCULATIONS'!AW994+' CALCULATIONS'!AW1002+' MOD'!AK335</f>
        <v>11418481.792827887</v>
      </c>
      <c r="AX1725" s="249">
        <f>' CALCULATIONS'!AX902+' CALCULATIONS'!AX910+' CALCULATIONS'!AX936+' CALCULATIONS'!AX944+' CALCULATIONS'!AX962+' CALCULATIONS'!AX970+' CALCULATIONS'!AX994+' CALCULATIONS'!AX1002+' MOD'!AL335</f>
        <v>24289260.473447707</v>
      </c>
      <c r="AY1725" s="249">
        <f>' CALCULATIONS'!AY902+' CALCULATIONS'!AY910+' CALCULATIONS'!AY936+' CALCULATIONS'!AY944+' CALCULATIONS'!AY962+' CALCULATIONS'!AY970+' CALCULATIONS'!AY994+' CALCULATIONS'!AY1002+' MOD'!AM335</f>
        <v>4867247.696915919</v>
      </c>
      <c r="AZ1725" s="249">
        <f>' CALCULATIONS'!AZ902+' CALCULATIONS'!AZ910+' CALCULATIONS'!AZ936+' CALCULATIONS'!AZ944+' CALCULATIONS'!AZ962+' CALCULATIONS'!AZ970+' CALCULATIONS'!AZ994+' CALCULATIONS'!AZ1002+' MOD'!AN335</f>
        <v>1517303.9887925009</v>
      </c>
      <c r="BA1725" s="249">
        <f>' CALCULATIONS'!BA902+' CALCULATIONS'!BA910+' CALCULATIONS'!BA936+' CALCULATIONS'!BA944+' CALCULATIONS'!BA962+' CALCULATIONS'!BA970+' CALCULATIONS'!BA994+' CALCULATIONS'!BA1002+' MOD'!AO335</f>
        <v>7411587.0802869406</v>
      </c>
      <c r="BB1725" s="249">
        <f>' CALCULATIONS'!BB902+' CALCULATIONS'!BB910+' CALCULATIONS'!BB936+' CALCULATIONS'!BB944+' CALCULATIONS'!BB962+' CALCULATIONS'!BB970+' CALCULATIONS'!BB994+' CALCULATIONS'!BB1002+' MOD'!AP335</f>
        <v>1921520.2848278196</v>
      </c>
      <c r="BC1725" s="249">
        <f>' CALCULATIONS'!BC902+' CALCULATIONS'!BC910+' CALCULATIONS'!BC936+' CALCULATIONS'!BC944+' CALCULATIONS'!BC962+' CALCULATIONS'!BC970+' CALCULATIONS'!BC994+' CALCULATIONS'!BC1002+' MOD'!AQ335</f>
        <v>16449838.37923817</v>
      </c>
      <c r="BD1725" s="249">
        <f>' CALCULATIONS'!BD902+' CALCULATIONS'!BD910+' CALCULATIONS'!BD936+' CALCULATIONS'!BD944+' CALCULATIONS'!BD962+' CALCULATIONS'!BD970+' CALCULATIONS'!BD994+' CALCULATIONS'!BD1002+' MOD'!AR335</f>
        <v>14853649.728228498</v>
      </c>
      <c r="BE1725" s="249">
        <f>' CALCULATIONS'!BE902+' CALCULATIONS'!BE910+' CALCULATIONS'!BE936+' CALCULATIONS'!BE944+' CALCULATIONS'!BE962+' CALCULATIONS'!BE970+' CALCULATIONS'!BE994+' CALCULATIONS'!BE1002+' MOD'!AS335</f>
        <v>7342600.2061676513</v>
      </c>
      <c r="BF1725" s="249">
        <f>' CALCULATIONS'!BF902+' CALCULATIONS'!BF910+' CALCULATIONS'!BF936+' CALCULATIONS'!BF944+' CALCULATIONS'!BF962+' CALCULATIONS'!BF970+' CALCULATIONS'!BF994+' CALCULATIONS'!BF1002+' MOD'!AT335</f>
        <v>987157.00289467419</v>
      </c>
      <c r="BG1725" s="249">
        <f>' CALCULATIONS'!BG902+' CALCULATIONS'!BG910+' CALCULATIONS'!BG936+' CALCULATIONS'!BG944+' CALCULATIONS'!BG962+' CALCULATIONS'!BG970+' CALCULATIONS'!BG994+' CALCULATIONS'!BG1002+' MOD'!AU335</f>
        <v>11651041.921858687</v>
      </c>
      <c r="BH1725" s="249">
        <f>' CALCULATIONS'!BH902+' CALCULATIONS'!BH910+' CALCULATIONS'!BH936+' CALCULATIONS'!BH944+' CALCULATIONS'!BH962+' CALCULATIONS'!BH970+' CALCULATIONS'!BH994+' CALCULATIONS'!BH1002+' MOD'!AV335</f>
        <v>8120133.1717995955</v>
      </c>
      <c r="BI1725" s="249">
        <f>' CALCULATIONS'!BI902+' CALCULATIONS'!BI910+' CALCULATIONS'!BI936+' CALCULATIONS'!BI944+' CALCULATIONS'!BI962+' CALCULATIONS'!BI970+' CALCULATIONS'!BI994+' CALCULATIONS'!BI1002+' MOD'!AW335</f>
        <v>15459630.520267792</v>
      </c>
      <c r="BJ1725" s="249">
        <f>' CALCULATIONS'!BJ902+' CALCULATIONS'!BJ910+' CALCULATIONS'!BJ936+' CALCULATIONS'!BJ944+' CALCULATIONS'!BJ962+' CALCULATIONS'!BJ970+' CALCULATIONS'!BJ994+' CALCULATIONS'!BJ1002+' MOD'!AX335</f>
        <v>23238820.999802411</v>
      </c>
      <c r="BK1725" s="249">
        <f>' CALCULATIONS'!BK902+' CALCULATIONS'!BK910+' CALCULATIONS'!BK936+' CALCULATIONS'!BK944+' CALCULATIONS'!BK962+' CALCULATIONS'!BK970+' CALCULATIONS'!BK994+' CALCULATIONS'!BK1002+' MOD'!AY335</f>
        <v>6057058.525655698</v>
      </c>
      <c r="BL1725" s="249">
        <f>' CALCULATIONS'!BL902+' CALCULATIONS'!BL910+' CALCULATIONS'!BL936+' CALCULATIONS'!BL944+' CALCULATIONS'!BL962+' CALCULATIONS'!BL970+' CALCULATIONS'!BL994+' CALCULATIONS'!BL1002+' MOD'!AZ335</f>
        <v>1218374.2960811788</v>
      </c>
      <c r="BM1725" s="249">
        <f>' CALCULATIONS'!BM902+' CALCULATIONS'!BM910+' CALCULATIONS'!BM936+' CALCULATIONS'!BM944+' CALCULATIONS'!BM962+' CALCULATIONS'!BM970+' CALCULATIONS'!BM994+' CALCULATIONS'!BM1002+' MOD'!BA335</f>
        <v>7050016.5297391638</v>
      </c>
      <c r="BN1725" s="249">
        <f>' CALCULATIONS'!BN902+' CALCULATIONS'!BN910+' CALCULATIONS'!BN936+' CALCULATIONS'!BN944+' CALCULATIONS'!BN962+' CALCULATIONS'!BN970+' CALCULATIONS'!BN994+' CALCULATIONS'!BN1002+' MOD'!BB335</f>
        <v>2042440.3036977025</v>
      </c>
      <c r="BO1725" s="249">
        <f>' CALCULATIONS'!BO902+' CALCULATIONS'!BO910+' CALCULATIONS'!BO936+' CALCULATIONS'!BO944+' CALCULATIONS'!BO962+' CALCULATIONS'!BO970+' CALCULATIONS'!BO994+' CALCULATIONS'!BO1002+' MOD'!BC335</f>
        <v>21381464.777516566</v>
      </c>
      <c r="BP1725" s="249">
        <f>' CALCULATIONS'!BP902+' CALCULATIONS'!BP910+' CALCULATIONS'!BP936+' CALCULATIONS'!BP944+' CALCULATIONS'!BP962+' CALCULATIONS'!BP970+' CALCULATIONS'!BP994+' CALCULATIONS'!BP1002+' MOD'!BD335</f>
        <v>16715679.601192771</v>
      </c>
      <c r="BQ1725" s="249">
        <f>' CALCULATIONS'!BQ902+' CALCULATIONS'!BQ910+' CALCULATIONS'!BQ936+' CALCULATIONS'!BQ944+' CALCULATIONS'!BQ962+' CALCULATIONS'!BQ970+' CALCULATIONS'!BQ994+' CALCULATIONS'!BQ1002+' MOD'!BE335</f>
        <v>6416129.0014450364</v>
      </c>
      <c r="BR1725" s="249">
        <f>' CALCULATIONS'!BR902+' CALCULATIONS'!BR910+' CALCULATIONS'!BR936+' CALCULATIONS'!BR944+' CALCULATIONS'!BR962+' CALCULATIONS'!BR970+' CALCULATIONS'!BR994+' CALCULATIONS'!BR1002+' MOD'!BF335</f>
        <v>1043533.1643025363</v>
      </c>
      <c r="BS1725" s="249">
        <f>' CALCULATIONS'!BS902+' CALCULATIONS'!BS910+' CALCULATIONS'!BS936+' CALCULATIONS'!BS944+' CALCULATIONS'!BS962+' CALCULATIONS'!BS970+' CALCULATIONS'!BS994+' CALCULATIONS'!BS1002+' MOD'!BG335</f>
        <v>14939124.433148408</v>
      </c>
      <c r="BT1725" s="249">
        <f>' CALCULATIONS'!BT902+' CALCULATIONS'!BT910+' CALCULATIONS'!BT936+' CALCULATIONS'!BT944+' CALCULATIONS'!BT962+' CALCULATIONS'!BT970+' CALCULATIONS'!BT994+' CALCULATIONS'!BT1002+' MOD'!BH335</f>
        <v>8293618.8529825797</v>
      </c>
      <c r="BU1725" s="249">
        <f>' CALCULATIONS'!BU902+' CALCULATIONS'!BU910+' CALCULATIONS'!BU936+' CALCULATIONS'!BU944+' CALCULATIONS'!BU962+' CALCULATIONS'!BU970+' CALCULATIONS'!BU994+' CALCULATIONS'!BU1002+' MOD'!BI335</f>
        <v>11583587.445985179</v>
      </c>
      <c r="BV1725" s="249">
        <f>' CALCULATIONS'!BV902+' CALCULATIONS'!BV910+' CALCULATIONS'!BV936+' CALCULATIONS'!BV944+' CALCULATIONS'!BV962+' CALCULATIONS'!BV970+' CALCULATIONS'!BV994+' CALCULATIONS'!BV1002+' MOD'!BJ335</f>
        <v>23210836.891266193</v>
      </c>
      <c r="BW1725" s="839">
        <f t="shared" si="1213"/>
        <v>698170254.51805162</v>
      </c>
    </row>
    <row r="1726" spans="1:75" ht="16.5" thickBot="1" x14ac:dyDescent="0.3">
      <c r="A1726" s="180" t="s">
        <v>1326</v>
      </c>
      <c r="O1726" s="249">
        <f>N1725</f>
        <v>105000000</v>
      </c>
      <c r="P1726" s="249">
        <f t="shared" ref="P1726:BV1726" si="1267">O1725</f>
        <v>17318502.943889815</v>
      </c>
      <c r="Q1726" s="249">
        <f t="shared" si="1267"/>
        <v>0</v>
      </c>
      <c r="R1726" s="249">
        <f t="shared" si="1267"/>
        <v>2274302.9392926726</v>
      </c>
      <c r="S1726" s="249">
        <f t="shared" si="1267"/>
        <v>100236.54109467538</v>
      </c>
      <c r="T1726" s="249">
        <f t="shared" si="1267"/>
        <v>18209531.420560755</v>
      </c>
      <c r="U1726" s="249">
        <f t="shared" si="1267"/>
        <v>12415988.550262507</v>
      </c>
      <c r="V1726" s="249">
        <f t="shared" si="1267"/>
        <v>7938390.9790082099</v>
      </c>
      <c r="W1726" s="249">
        <f t="shared" si="1267"/>
        <v>0</v>
      </c>
      <c r="X1726" s="249">
        <f t="shared" si="1267"/>
        <v>10534397.902678823</v>
      </c>
      <c r="Y1726" s="249">
        <f t="shared" si="1267"/>
        <v>7292789.7874506712</v>
      </c>
      <c r="Z1726" s="249">
        <f t="shared" si="1267"/>
        <v>8828765.2580313217</v>
      </c>
      <c r="AA1726" s="249">
        <f t="shared" si="1267"/>
        <v>13479937.451802121</v>
      </c>
      <c r="AB1726" s="249">
        <f t="shared" si="1267"/>
        <v>11193315.977675</v>
      </c>
      <c r="AC1726" s="249">
        <f t="shared" si="1267"/>
        <v>362006.54706091445</v>
      </c>
      <c r="AD1726" s="249">
        <f t="shared" si="1267"/>
        <v>7606384.770206851</v>
      </c>
      <c r="AE1726" s="249">
        <f t="shared" si="1267"/>
        <v>1301768.3339152639</v>
      </c>
      <c r="AF1726" s="249">
        <f t="shared" si="1267"/>
        <v>16915693.977036327</v>
      </c>
      <c r="AG1726" s="249">
        <f t="shared" si="1267"/>
        <v>17647598.283759944</v>
      </c>
      <c r="AH1726" s="249">
        <f t="shared" si="1267"/>
        <v>11239389.020658363</v>
      </c>
      <c r="AI1726" s="249">
        <f t="shared" si="1267"/>
        <v>662791.62641252344</v>
      </c>
      <c r="AJ1726" s="249">
        <f t="shared" si="1267"/>
        <v>12349312.032798313</v>
      </c>
      <c r="AK1726" s="249">
        <f t="shared" si="1267"/>
        <v>9097262.8729317635</v>
      </c>
      <c r="AL1726" s="249">
        <f t="shared" si="1267"/>
        <v>22110513.976424407</v>
      </c>
      <c r="AM1726" s="249">
        <f t="shared" si="1267"/>
        <v>33401505.581954353</v>
      </c>
      <c r="AN1726" s="249">
        <f t="shared" si="1267"/>
        <v>7524898.9202070981</v>
      </c>
      <c r="AO1726" s="249">
        <f t="shared" si="1267"/>
        <v>1013839.0982084088</v>
      </c>
      <c r="AP1726" s="249">
        <f t="shared" si="1267"/>
        <v>6178304.5075758444</v>
      </c>
      <c r="AQ1726" s="249">
        <f t="shared" si="1267"/>
        <v>1833287.6542966736</v>
      </c>
      <c r="AR1726" s="249">
        <f t="shared" si="1267"/>
        <v>22334628.28684593</v>
      </c>
      <c r="AS1726" s="249">
        <f t="shared" si="1267"/>
        <v>13103840.859318208</v>
      </c>
      <c r="AT1726" s="249">
        <f t="shared" si="1267"/>
        <v>6161748.8871743754</v>
      </c>
      <c r="AU1726" s="249">
        <f t="shared" si="1267"/>
        <v>1195011.2585379418</v>
      </c>
      <c r="AV1726" s="249">
        <f t="shared" si="1267"/>
        <v>13387875.072870266</v>
      </c>
      <c r="AW1726" s="249">
        <f t="shared" si="1267"/>
        <v>8676296.1277419068</v>
      </c>
      <c r="AX1726" s="249">
        <f t="shared" si="1267"/>
        <v>11418481.792827887</v>
      </c>
      <c r="AY1726" s="249">
        <f t="shared" si="1267"/>
        <v>24289260.473447707</v>
      </c>
      <c r="AZ1726" s="249">
        <f t="shared" si="1267"/>
        <v>4867247.696915919</v>
      </c>
      <c r="BA1726" s="249">
        <f t="shared" si="1267"/>
        <v>1517303.9887925009</v>
      </c>
      <c r="BB1726" s="249">
        <f t="shared" si="1267"/>
        <v>7411587.0802869406</v>
      </c>
      <c r="BC1726" s="249">
        <f t="shared" si="1267"/>
        <v>1921520.2848278196</v>
      </c>
      <c r="BD1726" s="249">
        <f t="shared" si="1267"/>
        <v>16449838.37923817</v>
      </c>
      <c r="BE1726" s="249">
        <f t="shared" si="1267"/>
        <v>14853649.728228498</v>
      </c>
      <c r="BF1726" s="249">
        <f t="shared" si="1267"/>
        <v>7342600.2061676513</v>
      </c>
      <c r="BG1726" s="249">
        <f t="shared" si="1267"/>
        <v>987157.00289467419</v>
      </c>
      <c r="BH1726" s="249">
        <f t="shared" si="1267"/>
        <v>11651041.921858687</v>
      </c>
      <c r="BI1726" s="249">
        <f t="shared" si="1267"/>
        <v>8120133.1717995955</v>
      </c>
      <c r="BJ1726" s="249">
        <f t="shared" si="1267"/>
        <v>15459630.520267792</v>
      </c>
      <c r="BK1726" s="249">
        <f t="shared" si="1267"/>
        <v>23238820.999802411</v>
      </c>
      <c r="BL1726" s="249">
        <f t="shared" si="1267"/>
        <v>6057058.525655698</v>
      </c>
      <c r="BM1726" s="249">
        <f t="shared" si="1267"/>
        <v>1218374.2960811788</v>
      </c>
      <c r="BN1726" s="249">
        <f t="shared" si="1267"/>
        <v>7050016.5297391638</v>
      </c>
      <c r="BO1726" s="249">
        <f t="shared" si="1267"/>
        <v>2042440.3036977025</v>
      </c>
      <c r="BP1726" s="249">
        <f t="shared" si="1267"/>
        <v>21381464.777516566</v>
      </c>
      <c r="BQ1726" s="249">
        <f t="shared" si="1267"/>
        <v>16715679.601192771</v>
      </c>
      <c r="BR1726" s="249">
        <f t="shared" si="1267"/>
        <v>6416129.0014450364</v>
      </c>
      <c r="BS1726" s="249">
        <f t="shared" si="1267"/>
        <v>1043533.1643025363</v>
      </c>
      <c r="BT1726" s="249">
        <f t="shared" si="1267"/>
        <v>14939124.433148408</v>
      </c>
      <c r="BU1726" s="249">
        <f t="shared" si="1267"/>
        <v>8293618.8529825797</v>
      </c>
      <c r="BV1726" s="249">
        <f t="shared" si="1267"/>
        <v>11583587.445985179</v>
      </c>
      <c r="BW1726" s="839">
        <f t="shared" si="1213"/>
        <v>674959417.6267854</v>
      </c>
    </row>
    <row r="1727" spans="1:75" ht="16.5" thickBot="1" x14ac:dyDescent="0.3">
      <c r="BW1727" s="839">
        <f t="shared" si="1213"/>
        <v>0</v>
      </c>
    </row>
    <row r="1728" spans="1:75" ht="16.5" thickBot="1" x14ac:dyDescent="0.3">
      <c r="A1728" s="180" t="s">
        <v>1327</v>
      </c>
      <c r="N1728" s="249">
        <f>SFP!C96</f>
        <v>39405144.36923077</v>
      </c>
      <c r="O1728" s="236">
        <f>' CALCULATIONS'!O322+' CALCULATIONS'!O358</f>
        <v>19337242.438153848</v>
      </c>
      <c r="P1728" s="236">
        <f>' CALCULATIONS'!P322+' CALCULATIONS'!P358</f>
        <v>21272501.832000002</v>
      </c>
      <c r="Q1728" s="236">
        <f>' CALCULATIONS'!Q322+' CALCULATIONS'!Q358</f>
        <v>17243831.520000003</v>
      </c>
      <c r="R1728" s="236">
        <f>' CALCULATIONS'!R322+' CALCULATIONS'!R358</f>
        <v>9637452.1513846163</v>
      </c>
      <c r="S1728" s="236">
        <f>' CALCULATIONS'!S322+' CALCULATIONS'!S358</f>
        <v>21242200.24615385</v>
      </c>
      <c r="T1728" s="236">
        <f>' CALCULATIONS'!T322+' CALCULATIONS'!T358</f>
        <v>32816760.276923079</v>
      </c>
      <c r="U1728" s="236">
        <f>' CALCULATIONS'!U322+' CALCULATIONS'!U358</f>
        <v>28276155.498461541</v>
      </c>
      <c r="V1728" s="236">
        <f>' CALCULATIONS'!V322+' CALCULATIONS'!V358</f>
        <v>14445176.876307696</v>
      </c>
      <c r="W1728" s="236">
        <f>' CALCULATIONS'!W322+' CALCULATIONS'!W358</f>
        <v>17251055.464615382</v>
      </c>
      <c r="X1728" s="236">
        <f>' CALCULATIONS'!X322+' CALCULATIONS'!X358</f>
        <v>24190760.392615389</v>
      </c>
      <c r="Y1728" s="236">
        <f>' CALCULATIONS'!Y322+' CALCULATIONS'!Y358</f>
        <v>24394578.313846156</v>
      </c>
      <c r="Z1728" s="236">
        <f>' CALCULATIONS'!Z322+' CALCULATIONS'!Z358</f>
        <v>60301305.504000008</v>
      </c>
      <c r="AA1728" s="236">
        <f>' CALCULATIONS'!AA322+' CALCULATIONS'!AA358</f>
        <v>44522857.8276923</v>
      </c>
      <c r="AB1728" s="236">
        <f>' CALCULATIONS'!AB322+' CALCULATIONS'!AB358</f>
        <v>29579471.003076926</v>
      </c>
      <c r="AC1728" s="236">
        <f>' CALCULATIONS'!AC322+' CALCULATIONS'!AC358</f>
        <v>35232064.091150768</v>
      </c>
      <c r="AD1728" s="236">
        <f>' CALCULATIONS'!AD322+' CALCULATIONS'!AD358</f>
        <v>25404092.297944613</v>
      </c>
      <c r="AE1728" s="236">
        <f>' CALCULATIONS'!AE322+' CALCULATIONS'!AE358</f>
        <v>45245707.025723077</v>
      </c>
      <c r="AF1728" s="236">
        <f>' CALCULATIONS'!AF322+' CALCULATIONS'!AF358</f>
        <v>42510324.937476926</v>
      </c>
      <c r="AG1728" s="236">
        <f>' CALCULATIONS'!AG322+' CALCULATIONS'!AG358</f>
        <v>43905399.646153837</v>
      </c>
      <c r="AH1728" s="236">
        <f>' CALCULATIONS'!AH322+' CALCULATIONS'!AH358</f>
        <v>23480897.478203081</v>
      </c>
      <c r="AI1728" s="236">
        <f>' CALCULATIONS'!AI322+' CALCULATIONS'!AI358</f>
        <v>40710685.21399384</v>
      </c>
      <c r="AJ1728" s="236">
        <f>' CALCULATIONS'!AJ322+' CALCULATIONS'!AJ358</f>
        <v>39100339.721446157</v>
      </c>
      <c r="AK1728" s="236">
        <f>' CALCULATIONS'!AK322+' CALCULATIONS'!AK358</f>
        <v>50139032.137919992</v>
      </c>
      <c r="AL1728" s="236">
        <f>' CALCULATIONS'!AL322+' CALCULATIONS'!AL358</f>
        <v>70636696.539840013</v>
      </c>
      <c r="AM1728" s="236">
        <f>' CALCULATIONS'!AM322+' CALCULATIONS'!AM358</f>
        <v>57574749.273156926</v>
      </c>
      <c r="AN1728" s="236">
        <f>' CALCULATIONS'!AN322+' CALCULATIONS'!AN358</f>
        <v>32899407.845377848</v>
      </c>
      <c r="AO1728" s="236">
        <f>' CALCULATIONS'!AO322+' CALCULATIONS'!AO358</f>
        <v>34874869.37419717</v>
      </c>
      <c r="AP1728" s="236">
        <f>' CALCULATIONS'!AP322+' CALCULATIONS'!AP358</f>
        <v>24246148.606105845</v>
      </c>
      <c r="AQ1728" s="236">
        <f>' CALCULATIONS'!AQ322+' CALCULATIONS'!AQ358</f>
        <v>50397148.710368499</v>
      </c>
      <c r="AR1728" s="236">
        <f>' CALCULATIONS'!AR322+' CALCULATIONS'!AR358</f>
        <v>59700806.637252927</v>
      </c>
      <c r="AS1728" s="236">
        <f>' CALCULATIONS'!AS322+' CALCULATIONS'!AS358</f>
        <v>43853887.559793234</v>
      </c>
      <c r="AT1728" s="236">
        <f>' CALCULATIONS'!AT322+' CALCULATIONS'!AT358</f>
        <v>33474485.62021846</v>
      </c>
      <c r="AU1728" s="236">
        <f>' CALCULATIONS'!AU322+' CALCULATIONS'!AU358</f>
        <v>41289020.016000003</v>
      </c>
      <c r="AV1728" s="236">
        <f>' CALCULATIONS'!AV322+' CALCULATIONS'!AV358</f>
        <v>36930842.336102404</v>
      </c>
      <c r="AW1728" s="236">
        <f>' CALCULATIONS'!AW322+' CALCULATIONS'!AW358</f>
        <v>54573622.616244189</v>
      </c>
      <c r="AX1728" s="236">
        <f>' CALCULATIONS'!AX322+' CALCULATIONS'!AX358</f>
        <v>59433514.721928</v>
      </c>
      <c r="AY1728" s="236">
        <f>' CALCULATIONS'!AY322+' CALCULATIONS'!AY358</f>
        <v>36937144.310971573</v>
      </c>
      <c r="AZ1728" s="236">
        <f>' CALCULATIONS'!AZ322+' CALCULATIONS'!AZ358</f>
        <v>44526853.472015992</v>
      </c>
      <c r="BA1728" s="236">
        <f>' CALCULATIONS'!BA322+' CALCULATIONS'!BA358</f>
        <v>39806120.178797759</v>
      </c>
      <c r="BB1728" s="236">
        <f>' CALCULATIONS'!BB322+' CALCULATIONS'!BB358</f>
        <v>28931097.077874571</v>
      </c>
      <c r="BC1728" s="236">
        <f>' CALCULATIONS'!BC322+' CALCULATIONS'!BC358</f>
        <v>51426382.285565838</v>
      </c>
      <c r="BD1728" s="236">
        <f>' CALCULATIONS'!BD322+' CALCULATIONS'!BD358</f>
        <v>55032817.592076927</v>
      </c>
      <c r="BE1728" s="236">
        <f>' CALCULATIONS'!BE322+' CALCULATIONS'!BE358</f>
        <v>44242341.555821538</v>
      </c>
      <c r="BF1728" s="236">
        <f>' CALCULATIONS'!BF322+' CALCULATIONS'!BF358</f>
        <v>27480050.021194559</v>
      </c>
      <c r="BG1728" s="236">
        <f>' CALCULATIONS'!BG322+' CALCULATIONS'!BG358</f>
        <v>24645897.153210461</v>
      </c>
      <c r="BH1728" s="236">
        <f>' CALCULATIONS'!BH322+' CALCULATIONS'!BH358</f>
        <v>32996200.950088836</v>
      </c>
      <c r="BI1728" s="236">
        <f>' CALCULATIONS'!BI322+' CALCULATIONS'!BI358</f>
        <v>43018188.309567362</v>
      </c>
      <c r="BJ1728" s="236">
        <f>' CALCULATIONS'!BJ322+' CALCULATIONS'!BJ358</f>
        <v>60262499.5324701</v>
      </c>
      <c r="BK1728" s="236">
        <f>' CALCULATIONS'!BK322+' CALCULATIONS'!BK358</f>
        <v>39662324.115932912</v>
      </c>
      <c r="BL1728" s="236">
        <f>' CALCULATIONS'!BL322+' CALCULATIONS'!BL358</f>
        <v>44147745.66752331</v>
      </c>
      <c r="BM1728" s="236">
        <f>' CALCULATIONS'!BM322+' CALCULATIONS'!BM358</f>
        <v>36063778.179483473</v>
      </c>
      <c r="BN1728" s="236">
        <f>' CALCULATIONS'!BN322+' CALCULATIONS'!BN358</f>
        <v>25927053.714816913</v>
      </c>
      <c r="BO1728" s="236">
        <f>' CALCULATIONS'!BO322+' CALCULATIONS'!BO358</f>
        <v>43886283.613826238</v>
      </c>
      <c r="BP1728" s="236">
        <f>' CALCULATIONS'!BP322+' CALCULATIONS'!BP358</f>
        <v>48895083.784836702</v>
      </c>
      <c r="BQ1728" s="236">
        <f>' CALCULATIONS'!BQ322+' CALCULATIONS'!BQ358</f>
        <v>44328786.327088848</v>
      </c>
      <c r="BR1728" s="236">
        <f>' CALCULATIONS'!BR322+' CALCULATIONS'!BR358</f>
        <v>35263184.800497808</v>
      </c>
      <c r="BS1728" s="236">
        <f>' CALCULATIONS'!BS322+' CALCULATIONS'!BS358</f>
        <v>45390749.836008877</v>
      </c>
      <c r="BT1728" s="236">
        <f>' CALCULATIONS'!BT322+' CALCULATIONS'!BT358</f>
        <v>44624913.792444594</v>
      </c>
      <c r="BU1728" s="236">
        <f>' CALCULATIONS'!BU322+' CALCULATIONS'!BU358</f>
        <v>46608658.360061646</v>
      </c>
      <c r="BV1728" s="236">
        <f>' CALCULATIONS'!BV322+' CALCULATIONS'!BV358</f>
        <v>62787074.465829194</v>
      </c>
      <c r="BW1728" s="839">
        <f t="shared" si="1213"/>
        <v>2356421465.2190661</v>
      </c>
    </row>
    <row r="1729" spans="1:75" ht="16.5" thickBot="1" x14ac:dyDescent="0.3">
      <c r="A1729" s="180" t="s">
        <v>1328</v>
      </c>
      <c r="O1729" s="249">
        <f>N1728</f>
        <v>39405144.36923077</v>
      </c>
      <c r="P1729" s="249">
        <f t="shared" ref="P1729:BV1729" si="1268">O1728</f>
        <v>19337242.438153848</v>
      </c>
      <c r="Q1729" s="249">
        <f t="shared" si="1268"/>
        <v>21272501.832000002</v>
      </c>
      <c r="R1729" s="249">
        <f t="shared" si="1268"/>
        <v>17243831.520000003</v>
      </c>
      <c r="S1729" s="249">
        <f t="shared" si="1268"/>
        <v>9637452.1513846163</v>
      </c>
      <c r="T1729" s="249">
        <f t="shared" si="1268"/>
        <v>21242200.24615385</v>
      </c>
      <c r="U1729" s="249">
        <f t="shared" si="1268"/>
        <v>32816760.276923079</v>
      </c>
      <c r="V1729" s="249">
        <f t="shared" si="1268"/>
        <v>28276155.498461541</v>
      </c>
      <c r="W1729" s="249">
        <f t="shared" si="1268"/>
        <v>14445176.876307696</v>
      </c>
      <c r="X1729" s="249">
        <f t="shared" si="1268"/>
        <v>17251055.464615382</v>
      </c>
      <c r="Y1729" s="249">
        <f t="shared" si="1268"/>
        <v>24190760.392615389</v>
      </c>
      <c r="Z1729" s="249">
        <f t="shared" si="1268"/>
        <v>24394578.313846156</v>
      </c>
      <c r="AA1729" s="249">
        <f t="shared" si="1268"/>
        <v>60301305.504000008</v>
      </c>
      <c r="AB1729" s="249">
        <f t="shared" si="1268"/>
        <v>44522857.8276923</v>
      </c>
      <c r="AC1729" s="249">
        <f t="shared" si="1268"/>
        <v>29579471.003076926</v>
      </c>
      <c r="AD1729" s="249">
        <f t="shared" si="1268"/>
        <v>35232064.091150768</v>
      </c>
      <c r="AE1729" s="249">
        <f t="shared" si="1268"/>
        <v>25404092.297944613</v>
      </c>
      <c r="AF1729" s="249">
        <f t="shared" si="1268"/>
        <v>45245707.025723077</v>
      </c>
      <c r="AG1729" s="249">
        <f t="shared" si="1268"/>
        <v>42510324.937476926</v>
      </c>
      <c r="AH1729" s="249">
        <f t="shared" si="1268"/>
        <v>43905399.646153837</v>
      </c>
      <c r="AI1729" s="249">
        <f t="shared" si="1268"/>
        <v>23480897.478203081</v>
      </c>
      <c r="AJ1729" s="249">
        <f t="shared" si="1268"/>
        <v>40710685.21399384</v>
      </c>
      <c r="AK1729" s="249">
        <f t="shared" si="1268"/>
        <v>39100339.721446157</v>
      </c>
      <c r="AL1729" s="249">
        <f t="shared" si="1268"/>
        <v>50139032.137919992</v>
      </c>
      <c r="AM1729" s="249">
        <f t="shared" si="1268"/>
        <v>70636696.539840013</v>
      </c>
      <c r="AN1729" s="249">
        <f t="shared" si="1268"/>
        <v>57574749.273156926</v>
      </c>
      <c r="AO1729" s="249">
        <f t="shared" si="1268"/>
        <v>32899407.845377848</v>
      </c>
      <c r="AP1729" s="249">
        <f t="shared" si="1268"/>
        <v>34874869.37419717</v>
      </c>
      <c r="AQ1729" s="249">
        <f t="shared" si="1268"/>
        <v>24246148.606105845</v>
      </c>
      <c r="AR1729" s="249">
        <f t="shared" si="1268"/>
        <v>50397148.710368499</v>
      </c>
      <c r="AS1729" s="249">
        <f t="shared" si="1268"/>
        <v>59700806.637252927</v>
      </c>
      <c r="AT1729" s="249">
        <f t="shared" si="1268"/>
        <v>43853887.559793234</v>
      </c>
      <c r="AU1729" s="249">
        <f t="shared" si="1268"/>
        <v>33474485.62021846</v>
      </c>
      <c r="AV1729" s="249">
        <f t="shared" si="1268"/>
        <v>41289020.016000003</v>
      </c>
      <c r="AW1729" s="249">
        <f t="shared" si="1268"/>
        <v>36930842.336102404</v>
      </c>
      <c r="AX1729" s="249">
        <f t="shared" si="1268"/>
        <v>54573622.616244189</v>
      </c>
      <c r="AY1729" s="249">
        <f t="shared" si="1268"/>
        <v>59433514.721928</v>
      </c>
      <c r="AZ1729" s="249">
        <f t="shared" si="1268"/>
        <v>36937144.310971573</v>
      </c>
      <c r="BA1729" s="249">
        <f t="shared" si="1268"/>
        <v>44526853.472015992</v>
      </c>
      <c r="BB1729" s="249">
        <f t="shared" si="1268"/>
        <v>39806120.178797759</v>
      </c>
      <c r="BC1729" s="249">
        <f t="shared" si="1268"/>
        <v>28931097.077874571</v>
      </c>
      <c r="BD1729" s="249">
        <f t="shared" si="1268"/>
        <v>51426382.285565838</v>
      </c>
      <c r="BE1729" s="249">
        <f t="shared" si="1268"/>
        <v>55032817.592076927</v>
      </c>
      <c r="BF1729" s="249">
        <f t="shared" si="1268"/>
        <v>44242341.555821538</v>
      </c>
      <c r="BG1729" s="249">
        <f t="shared" si="1268"/>
        <v>27480050.021194559</v>
      </c>
      <c r="BH1729" s="249">
        <f t="shared" si="1268"/>
        <v>24645897.153210461</v>
      </c>
      <c r="BI1729" s="249">
        <f t="shared" si="1268"/>
        <v>32996200.950088836</v>
      </c>
      <c r="BJ1729" s="249">
        <f t="shared" si="1268"/>
        <v>43018188.309567362</v>
      </c>
      <c r="BK1729" s="249">
        <f t="shared" si="1268"/>
        <v>60262499.5324701</v>
      </c>
      <c r="BL1729" s="249">
        <f t="shared" si="1268"/>
        <v>39662324.115932912</v>
      </c>
      <c r="BM1729" s="249">
        <f t="shared" si="1268"/>
        <v>44147745.66752331</v>
      </c>
      <c r="BN1729" s="249">
        <f t="shared" si="1268"/>
        <v>36063778.179483473</v>
      </c>
      <c r="BO1729" s="249">
        <f t="shared" si="1268"/>
        <v>25927053.714816913</v>
      </c>
      <c r="BP1729" s="249">
        <f t="shared" si="1268"/>
        <v>43886283.613826238</v>
      </c>
      <c r="BQ1729" s="249">
        <f t="shared" si="1268"/>
        <v>48895083.784836702</v>
      </c>
      <c r="BR1729" s="249">
        <f t="shared" si="1268"/>
        <v>44328786.327088848</v>
      </c>
      <c r="BS1729" s="249">
        <f t="shared" si="1268"/>
        <v>35263184.800497808</v>
      </c>
      <c r="BT1729" s="249">
        <f t="shared" si="1268"/>
        <v>45390749.836008877</v>
      </c>
      <c r="BU1729" s="249">
        <f t="shared" si="1268"/>
        <v>44624913.792444594</v>
      </c>
      <c r="BV1729" s="249">
        <f t="shared" si="1268"/>
        <v>46608658.360061646</v>
      </c>
      <c r="BW1729" s="839">
        <f t="shared" si="1213"/>
        <v>2293634390.7532368</v>
      </c>
    </row>
    <row r="1730" spans="1:75" ht="16.5" thickBot="1" x14ac:dyDescent="0.3">
      <c r="BW1730" s="839">
        <f t="shared" si="1213"/>
        <v>0</v>
      </c>
    </row>
    <row r="1731" spans="1:75" ht="16.5" thickBot="1" x14ac:dyDescent="0.3">
      <c r="A1731" s="1025" t="s">
        <v>1329</v>
      </c>
      <c r="BW1731" s="839">
        <f t="shared" si="1213"/>
        <v>0</v>
      </c>
    </row>
    <row r="1732" spans="1:75" ht="16.5" thickBot="1" x14ac:dyDescent="0.3">
      <c r="BW1732" s="839">
        <f t="shared" si="1213"/>
        <v>0</v>
      </c>
    </row>
    <row r="1733" spans="1:75" ht="16.5" thickBot="1" x14ac:dyDescent="0.3">
      <c r="A1733" s="180" t="s">
        <v>1330</v>
      </c>
      <c r="N1733" s="249"/>
      <c r="O1733" s="249">
        <f>SCI!C3*'MONTHLY DATA'!AM430</f>
        <v>137060048.19402757</v>
      </c>
      <c r="P1733" s="249">
        <f>SCI!D3*'MONTHLY DATA'!AN430</f>
        <v>107954862.89212418</v>
      </c>
      <c r="Q1733" s="249">
        <f>SCI!E3*'MONTHLY DATA'!AO430</f>
        <v>109461819.30724688</v>
      </c>
      <c r="R1733" s="249">
        <f>SCI!F3*'MONTHLY DATA'!AP430</f>
        <v>81580963.622829646</v>
      </c>
      <c r="S1733" s="249">
        <f>SCI!G3*'MONTHLY DATA'!AQ430</f>
        <v>134488482.1014587</v>
      </c>
      <c r="T1733" s="249">
        <f>SCI!H3*'MONTHLY DATA'!AR430</f>
        <v>174780740.1016649</v>
      </c>
      <c r="U1733" s="249">
        <f>SCI!I3*'MONTHLY DATA'!AS430</f>
        <v>165767520.75436279</v>
      </c>
      <c r="V1733" s="249">
        <f>SCI!J3*'MONTHLY DATA'!AT430</f>
        <v>102675497.72803417</v>
      </c>
      <c r="W1733" s="249">
        <f>SCI!K3*'MONTHLY DATA'!AU430</f>
        <v>125099862.0984171</v>
      </c>
      <c r="X1733" s="249">
        <f>SCI!L3*'MONTHLY DATA'!AV430</f>
        <v>134332584.76162282</v>
      </c>
      <c r="Y1733" s="249">
        <f>SCI!M3*'MONTHLY DATA'!AW430</f>
        <v>151722222.52736691</v>
      </c>
      <c r="Z1733" s="249">
        <f>SCI!N3*'MONTHLY DATA'!AX430</f>
        <v>247226586.70493728</v>
      </c>
      <c r="AA1733" s="249">
        <f>SCI!O3*'MONTHLY DATA'!AY430</f>
        <v>256774904.72022921</v>
      </c>
      <c r="AB1733" s="249">
        <f>SCI!P3*'MONTHLY DATA'!AZ430</f>
        <v>195214587.74444693</v>
      </c>
      <c r="AC1733" s="249">
        <f>SCI!Q3*'MONTHLY DATA'!BA430</f>
        <v>213602136.79364163</v>
      </c>
      <c r="AD1733" s="249">
        <f>SCI!R3*'MONTHLY DATA'!BB430</f>
        <v>193449747.53211269</v>
      </c>
      <c r="AE1733" s="249">
        <f>SCI!S3*'MONTHLY DATA'!BC430</f>
        <v>256796905.24763513</v>
      </c>
      <c r="AF1733" s="249">
        <f>SCI!T3*'MONTHLY DATA'!BD430</f>
        <v>290182962.33340579</v>
      </c>
      <c r="AG1733" s="249">
        <f>SCI!U3*'MONTHLY DATA'!BE430</f>
        <v>317616575.45950454</v>
      </c>
      <c r="AH1733" s="249">
        <f>SCI!V3*'MONTHLY DATA'!BF430</f>
        <v>211419182.41083086</v>
      </c>
      <c r="AI1733" s="249">
        <f>SCI!W3*'MONTHLY DATA'!BG430</f>
        <v>273312626.77730018</v>
      </c>
      <c r="AJ1733" s="249">
        <f>SCI!X3*'MONTHLY DATA'!BH430</f>
        <v>265182182.78251138</v>
      </c>
      <c r="AK1733" s="249">
        <f>SCI!Y3*'MONTHLY DATA'!BI430</f>
        <v>309454284.44219738</v>
      </c>
      <c r="AL1733" s="249">
        <f>SCI!Z3*'MONTHLY DATA'!BJ430</f>
        <v>415807742.7773484</v>
      </c>
      <c r="AM1733" s="249">
        <f>SCI!AA3*'MONTHLY DATA'!BK430</f>
        <v>309923820.6347782</v>
      </c>
      <c r="AN1733" s="249">
        <f>SCI!AB3*'MONTHLY DATA'!BL430</f>
        <v>205464545.76675689</v>
      </c>
      <c r="AO1733" s="249">
        <f>SCI!AC3*'MONTHLY DATA'!BM430</f>
        <v>230003610.38005352</v>
      </c>
      <c r="AP1733" s="249">
        <f>SCI!AD3*'MONTHLY DATA'!BN430</f>
        <v>183986784.850214</v>
      </c>
      <c r="AQ1733" s="249">
        <f>SCI!AE3*'MONTHLY DATA'!BO430</f>
        <v>299965641.78324759</v>
      </c>
      <c r="AR1733" s="249">
        <f>SCI!AF3*'MONTHLY DATA'!BP430</f>
        <v>400722966.901281</v>
      </c>
      <c r="AS1733" s="249">
        <f>SCI!AG3*'MONTHLY DATA'!BQ430</f>
        <v>269254480.14373302</v>
      </c>
      <c r="AT1733" s="249">
        <f>SCI!AH3*'MONTHLY DATA'!BR430</f>
        <v>246600939.54103628</v>
      </c>
      <c r="AU1733" s="249">
        <f>SCI!AI3*'MONTHLY DATA'!BS430</f>
        <v>265137264.51496661</v>
      </c>
      <c r="AV1733" s="249">
        <f>SCI!AJ3*'MONTHLY DATA'!BT430</f>
        <v>250665981.43459302</v>
      </c>
      <c r="AW1733" s="249">
        <f>SCI!AK3*'MONTHLY DATA'!BU430</f>
        <v>302871752.65750521</v>
      </c>
      <c r="AX1733" s="249">
        <f>SCI!AL3*'MONTHLY DATA'!BV430</f>
        <v>372722730.35779995</v>
      </c>
      <c r="AY1733" s="249">
        <f>SCI!AM3*'MONTHLY DATA'!BW430</f>
        <v>414586702.5976088</v>
      </c>
      <c r="AZ1733" s="249">
        <f>SCI!AN3*'MONTHLY DATA'!BX430</f>
        <v>450903562.61138773</v>
      </c>
      <c r="BA1733" s="249">
        <f>SCI!AO3*'MONTHLY DATA'!BY430</f>
        <v>382433482.75605249</v>
      </c>
      <c r="BB1733" s="249">
        <f>SCI!AP3*'MONTHLY DATA'!BZ430</f>
        <v>436103889.60557443</v>
      </c>
      <c r="BC1733" s="249">
        <f>SCI!AQ3*'MONTHLY DATA'!CA430</f>
        <v>478416870.39165401</v>
      </c>
      <c r="BD1733" s="249">
        <f>SCI!AR3*'MONTHLY DATA'!CB430</f>
        <v>593713270.04330051</v>
      </c>
      <c r="BE1733" s="249">
        <f>SCI!AS3*'MONTHLY DATA'!CC430</f>
        <v>508431321.48962474</v>
      </c>
      <c r="BF1733" s="249">
        <f>SCI!AT3*'MONTHLY DATA'!CD430</f>
        <v>410456832.52386659</v>
      </c>
      <c r="BG1733" s="249">
        <f>SCI!AU3*'MONTHLY DATA'!CE430</f>
        <v>361480022.08298385</v>
      </c>
      <c r="BH1733" s="249">
        <f>SCI!AV3*'MONTHLY DATA'!CF430</f>
        <v>404393167.8096422</v>
      </c>
      <c r="BI1733" s="249">
        <f>SCI!AW3*'MONTHLY DATA'!CG430</f>
        <v>452435539.56317115</v>
      </c>
      <c r="BJ1733" s="249">
        <f>SCI!AX3*'MONTHLY DATA'!CH430</f>
        <v>594033104.02087831</v>
      </c>
      <c r="BK1733" s="249">
        <f>SCI!AY3*'MONTHLY DATA'!CI430</f>
        <v>351855629.91826642</v>
      </c>
      <c r="BL1733" s="249">
        <f>SCI!AZ3*'MONTHLY DATA'!CJ430</f>
        <v>362385595.56401891</v>
      </c>
      <c r="BM1733" s="249">
        <f>SCI!BA3*'MONTHLY DATA'!CK430</f>
        <v>339526554.83851379</v>
      </c>
      <c r="BN1733" s="249">
        <f>SCI!BB3*'MONTHLY DATA'!CL430</f>
        <v>340101381.3708812</v>
      </c>
      <c r="BO1733" s="249">
        <f>SCI!BC3*'MONTHLY DATA'!CM430</f>
        <v>409294258.50041616</v>
      </c>
      <c r="BP1733" s="249">
        <f>SCI!BD3*'MONTHLY DATA'!CN430</f>
        <v>520160505.28941774</v>
      </c>
      <c r="BQ1733" s="249">
        <f>SCI!BE3*'MONTHLY DATA'!CO430</f>
        <v>442926773.32353103</v>
      </c>
      <c r="BR1733" s="249">
        <f>SCI!BF3*'MONTHLY DATA'!CP430</f>
        <v>430184365.59868741</v>
      </c>
      <c r="BS1733" s="249">
        <f>SCI!BG3*'MONTHLY DATA'!CQ430</f>
        <v>418630935.68843997</v>
      </c>
      <c r="BT1733" s="249">
        <f>SCI!BH3*'MONTHLY DATA'!CR430</f>
        <v>465586055.81801456</v>
      </c>
      <c r="BU1733" s="249">
        <f>SCI!BI3*'MONTHLY DATA'!CS430</f>
        <v>445041978.09189671</v>
      </c>
      <c r="BV1733" s="249">
        <f>SCI!BJ3*'MONTHLY DATA'!CT430</f>
        <v>577077962.80340707</v>
      </c>
      <c r="BW1733" s="839">
        <f t="shared" si="1213"/>
        <v>18798445311.082455</v>
      </c>
    </row>
    <row r="1734" spans="1:75" ht="16.5" thickBot="1" x14ac:dyDescent="0.3">
      <c r="O1734" s="360">
        <f>((O547*355)/100000)-O1735</f>
        <v>1794.0896280000002</v>
      </c>
      <c r="P1734" s="360">
        <f t="shared" ref="P1734:BV1734" si="1269">((P547*355)/100000)-P1735</f>
        <v>1293.4212000000002</v>
      </c>
      <c r="Q1734" s="360">
        <f t="shared" si="1269"/>
        <v>1326.2129760000007</v>
      </c>
      <c r="R1734" s="360">
        <f t="shared" si="1269"/>
        <v>1041.3996000000002</v>
      </c>
      <c r="S1734" s="360">
        <f t="shared" si="1269"/>
        <v>1734.3141599999994</v>
      </c>
      <c r="T1734" s="360">
        <f t="shared" si="1269"/>
        <v>1935.6996960000001</v>
      </c>
      <c r="U1734" s="360">
        <f t="shared" si="1269"/>
        <v>2093.6042640000005</v>
      </c>
      <c r="V1734" s="360">
        <f t="shared" si="1269"/>
        <v>1429.150764</v>
      </c>
      <c r="W1734" s="360">
        <f t="shared" si="1269"/>
        <v>1593.2834520000001</v>
      </c>
      <c r="X1734" s="360">
        <f t="shared" si="1269"/>
        <v>1704.9550920000001</v>
      </c>
      <c r="Y1734" s="360">
        <f t="shared" si="1269"/>
        <v>1870.0726919999997</v>
      </c>
      <c r="Z1734" s="360">
        <f t="shared" si="1269"/>
        <v>2836.4017199999989</v>
      </c>
      <c r="AA1734" s="360">
        <f t="shared" si="1269"/>
        <v>1784.8974000000001</v>
      </c>
      <c r="AB1734" s="360">
        <f t="shared" si="1269"/>
        <v>1286.7958349999994</v>
      </c>
      <c r="AC1734" s="360">
        <f t="shared" si="1269"/>
        <v>1319.4285</v>
      </c>
      <c r="AD1734" s="360">
        <f t="shared" si="1269"/>
        <v>1036.0767300000002</v>
      </c>
      <c r="AE1734" s="360">
        <f t="shared" si="1269"/>
        <v>1725.4608150000001</v>
      </c>
      <c r="AF1734" s="360">
        <f t="shared" si="1269"/>
        <v>1925.797965</v>
      </c>
      <c r="AG1734" s="360">
        <f t="shared" si="1269"/>
        <v>2082.8833350000004</v>
      </c>
      <c r="AH1734" s="360">
        <f t="shared" si="1269"/>
        <v>1421.8399650000001</v>
      </c>
      <c r="AI1734" s="360">
        <f t="shared" si="1269"/>
        <v>1585.1278949999999</v>
      </c>
      <c r="AJ1734" s="360">
        <f t="shared" si="1269"/>
        <v>1696.2340200000003</v>
      </c>
      <c r="AK1734" s="360">
        <f t="shared" si="1269"/>
        <v>1860.4910999999997</v>
      </c>
      <c r="AL1734" s="360">
        <f t="shared" si="1269"/>
        <v>2821.8878999999997</v>
      </c>
      <c r="AM1734" s="360">
        <f t="shared" si="1269"/>
        <v>1990.7384699999993</v>
      </c>
      <c r="AN1734" s="360">
        <f t="shared" si="1269"/>
        <v>1435.1769599999998</v>
      </c>
      <c r="AO1734" s="360">
        <f t="shared" si="1269"/>
        <v>1471.5722699999997</v>
      </c>
      <c r="AP1734" s="360">
        <f t="shared" si="1269"/>
        <v>1155.5697300000002</v>
      </c>
      <c r="AQ1734" s="360">
        <f t="shared" si="1269"/>
        <v>1924.4337</v>
      </c>
      <c r="AR1734" s="360">
        <f t="shared" si="1269"/>
        <v>2147.8749600000001</v>
      </c>
      <c r="AS1734" s="360">
        <f t="shared" si="1269"/>
        <v>2323.0823699999992</v>
      </c>
      <c r="AT1734" s="360">
        <f t="shared" si="1269"/>
        <v>1585.8276000000001</v>
      </c>
      <c r="AU1734" s="360">
        <f t="shared" si="1269"/>
        <v>1767.9234299999998</v>
      </c>
      <c r="AV1734" s="360">
        <f t="shared" si="1269"/>
        <v>1891.8255300000001</v>
      </c>
      <c r="AW1734" s="360">
        <f t="shared" si="1269"/>
        <v>2075.0396100000003</v>
      </c>
      <c r="AX1734" s="360">
        <f t="shared" si="1269"/>
        <v>3147.2624399999995</v>
      </c>
      <c r="AY1734" s="360">
        <f t="shared" si="1269"/>
        <v>2536.2638459999998</v>
      </c>
      <c r="AZ1734" s="360">
        <f t="shared" si="1269"/>
        <v>1828.4537700000001</v>
      </c>
      <c r="BA1734" s="360">
        <f t="shared" si="1269"/>
        <v>1874.836863</v>
      </c>
      <c r="BB1734" s="360">
        <f t="shared" si="1269"/>
        <v>1472.2138260000002</v>
      </c>
      <c r="BC1734" s="360">
        <f t="shared" si="1269"/>
        <v>2451.7810169999998</v>
      </c>
      <c r="BD1734" s="360">
        <f t="shared" si="1269"/>
        <v>2736.4171770000003</v>
      </c>
      <c r="BE1734" s="360">
        <f t="shared" si="1269"/>
        <v>2959.6601340000002</v>
      </c>
      <c r="BF1734" s="360">
        <f t="shared" si="1269"/>
        <v>2020.3793369999999</v>
      </c>
      <c r="BG1734" s="360">
        <f t="shared" si="1269"/>
        <v>2252.3874569999998</v>
      </c>
      <c r="BH1734" s="360">
        <f t="shared" si="1269"/>
        <v>2410.2530460000003</v>
      </c>
      <c r="BI1734" s="360">
        <f t="shared" si="1269"/>
        <v>2643.6880529999999</v>
      </c>
      <c r="BJ1734" s="360">
        <f t="shared" si="1269"/>
        <v>4009.7377799999995</v>
      </c>
      <c r="BK1734" s="360">
        <f t="shared" si="1269"/>
        <v>2414.6702400000004</v>
      </c>
      <c r="BL1734" s="360">
        <f t="shared" si="1269"/>
        <v>1740.8063999999999</v>
      </c>
      <c r="BM1734" s="360">
        <f t="shared" si="1269"/>
        <v>1784.94</v>
      </c>
      <c r="BN1734" s="360">
        <f t="shared" si="1269"/>
        <v>1401.6081600000002</v>
      </c>
      <c r="BO1734" s="360">
        <f t="shared" si="1269"/>
        <v>2334.2073599999999</v>
      </c>
      <c r="BP1734" s="360">
        <f t="shared" si="1269"/>
        <v>2605.2456000000002</v>
      </c>
      <c r="BQ1734" s="360">
        <f t="shared" si="1269"/>
        <v>2817.75144</v>
      </c>
      <c r="BR1734" s="360">
        <f t="shared" si="1269"/>
        <v>1923.4922400000005</v>
      </c>
      <c r="BS1734" s="360">
        <f t="shared" si="1269"/>
        <v>2144.3817599999998</v>
      </c>
      <c r="BT1734" s="360">
        <f t="shared" si="1269"/>
        <v>2294.6745600000004</v>
      </c>
      <c r="BU1734" s="360">
        <f t="shared" si="1269"/>
        <v>2516.9272800000003</v>
      </c>
      <c r="BV1734" s="360">
        <f t="shared" si="1269"/>
        <v>3817.4712</v>
      </c>
      <c r="BW1734" s="839">
        <f t="shared" si="1213"/>
        <v>121108.10232000005</v>
      </c>
    </row>
    <row r="1735" spans="1:75" ht="16.5" thickBot="1" x14ac:dyDescent="0.3">
      <c r="A1735" s="930" t="s">
        <v>690</v>
      </c>
      <c r="O1735" s="360">
        <f>((O298*355)/100000)</f>
        <v>848.10209999999995</v>
      </c>
      <c r="P1735" s="360">
        <f t="shared" ref="P1735:BV1735" si="1270">((P298*355)/100000)</f>
        <v>872.51189999999997</v>
      </c>
      <c r="Q1735" s="360">
        <f t="shared" si="1270"/>
        <v>610.2876</v>
      </c>
      <c r="R1735" s="360">
        <f t="shared" si="1270"/>
        <v>354.41070000000002</v>
      </c>
      <c r="S1735" s="360">
        <f t="shared" si="1270"/>
        <v>806.58839999999998</v>
      </c>
      <c r="T1735" s="360">
        <f t="shared" si="1270"/>
        <v>1197.3795</v>
      </c>
      <c r="U1735" s="360">
        <f t="shared" si="1270"/>
        <v>908.84969999999998</v>
      </c>
      <c r="V1735" s="360">
        <f t="shared" si="1270"/>
        <v>557.18669999999997</v>
      </c>
      <c r="W1735" s="360">
        <f t="shared" si="1270"/>
        <v>629.43629999999996</v>
      </c>
      <c r="X1735" s="360">
        <f t="shared" si="1270"/>
        <v>862.69259999999997</v>
      </c>
      <c r="Y1735" s="360">
        <f t="shared" si="1270"/>
        <v>891.53279999999995</v>
      </c>
      <c r="Z1735" s="360">
        <f t="shared" si="1270"/>
        <v>1653.9237000000001</v>
      </c>
      <c r="AA1735" s="360">
        <f t="shared" si="1270"/>
        <v>873.53430000000003</v>
      </c>
      <c r="AB1735" s="360">
        <f t="shared" si="1270"/>
        <v>898.68960000000004</v>
      </c>
      <c r="AC1735" s="360">
        <f t="shared" si="1270"/>
        <v>628.60559999999998</v>
      </c>
      <c r="AD1735" s="360">
        <f t="shared" si="1270"/>
        <v>365.0394</v>
      </c>
      <c r="AE1735" s="360">
        <f t="shared" si="1270"/>
        <v>830.78520000000003</v>
      </c>
      <c r="AF1735" s="360">
        <f t="shared" si="1270"/>
        <v>1233.3126</v>
      </c>
      <c r="AG1735" s="360">
        <f t="shared" si="1270"/>
        <v>936.13499999999999</v>
      </c>
      <c r="AH1735" s="360">
        <f t="shared" si="1270"/>
        <v>573.90719999999999</v>
      </c>
      <c r="AI1735" s="360">
        <f t="shared" si="1270"/>
        <v>648.30809999999997</v>
      </c>
      <c r="AJ1735" s="360">
        <f t="shared" si="1270"/>
        <v>888.57209999999998</v>
      </c>
      <c r="AK1735" s="360">
        <f t="shared" si="1270"/>
        <v>918.28560000000004</v>
      </c>
      <c r="AL1735" s="360">
        <f t="shared" si="1270"/>
        <v>1703.5314000000001</v>
      </c>
      <c r="AM1735" s="360">
        <f t="shared" si="1270"/>
        <v>838.60230000000001</v>
      </c>
      <c r="AN1735" s="360">
        <f t="shared" si="1270"/>
        <v>862.75649999999996</v>
      </c>
      <c r="AO1735" s="360">
        <f t="shared" si="1270"/>
        <v>603.45029999999997</v>
      </c>
      <c r="AP1735" s="360">
        <f t="shared" si="1270"/>
        <v>350.44889999999998</v>
      </c>
      <c r="AQ1735" s="360">
        <f t="shared" si="1270"/>
        <v>797.53589999999997</v>
      </c>
      <c r="AR1735" s="360">
        <f t="shared" si="1270"/>
        <v>1183.9818</v>
      </c>
      <c r="AS1735" s="360">
        <f t="shared" si="1270"/>
        <v>898.68960000000004</v>
      </c>
      <c r="AT1735" s="360">
        <f t="shared" si="1270"/>
        <v>550.94579999999996</v>
      </c>
      <c r="AU1735" s="360">
        <f t="shared" si="1270"/>
        <v>622.38599999999997</v>
      </c>
      <c r="AV1735" s="360">
        <f t="shared" si="1270"/>
        <v>853.02239999999995</v>
      </c>
      <c r="AW1735" s="360">
        <f t="shared" si="1270"/>
        <v>881.54309999999998</v>
      </c>
      <c r="AX1735" s="360">
        <f t="shared" si="1270"/>
        <v>1635.3927000000001</v>
      </c>
      <c r="AY1735" s="360">
        <f t="shared" si="1270"/>
        <v>830.21010000000001</v>
      </c>
      <c r="AZ1735" s="360">
        <f t="shared" si="1270"/>
        <v>854.13</v>
      </c>
      <c r="BA1735" s="360">
        <f t="shared" si="1270"/>
        <v>597.42240000000004</v>
      </c>
      <c r="BB1735" s="360">
        <f t="shared" si="1270"/>
        <v>346.93439999999998</v>
      </c>
      <c r="BC1735" s="360">
        <f t="shared" si="1270"/>
        <v>789.56970000000001</v>
      </c>
      <c r="BD1735" s="360">
        <f t="shared" si="1270"/>
        <v>1172.1389999999999</v>
      </c>
      <c r="BE1735" s="360">
        <f t="shared" si="1270"/>
        <v>889.70100000000002</v>
      </c>
      <c r="BF1735" s="360">
        <f t="shared" si="1270"/>
        <v>545.42909999999995</v>
      </c>
      <c r="BG1735" s="360">
        <f t="shared" si="1270"/>
        <v>616.16639999999995</v>
      </c>
      <c r="BH1735" s="360">
        <f t="shared" si="1270"/>
        <v>844.50239999999997</v>
      </c>
      <c r="BI1735" s="360">
        <f t="shared" si="1270"/>
        <v>872.72490000000005</v>
      </c>
      <c r="BJ1735" s="360">
        <f t="shared" si="1270"/>
        <v>1619.0343</v>
      </c>
      <c r="BK1735" s="360">
        <f t="shared" si="1270"/>
        <v>846.82410000000004</v>
      </c>
      <c r="BL1735" s="360">
        <f t="shared" si="1270"/>
        <v>871.21259999999995</v>
      </c>
      <c r="BM1735" s="360">
        <f t="shared" si="1270"/>
        <v>609.37170000000003</v>
      </c>
      <c r="BN1735" s="360">
        <f t="shared" si="1270"/>
        <v>353.87819999999999</v>
      </c>
      <c r="BO1735" s="360">
        <f t="shared" si="1270"/>
        <v>805.35299999999995</v>
      </c>
      <c r="BP1735" s="360">
        <f t="shared" si="1270"/>
        <v>1195.569</v>
      </c>
      <c r="BQ1735" s="360">
        <f t="shared" si="1270"/>
        <v>907.48649999999998</v>
      </c>
      <c r="BR1735" s="360">
        <f t="shared" si="1270"/>
        <v>556.3347</v>
      </c>
      <c r="BS1735" s="360">
        <f t="shared" si="1270"/>
        <v>628.4778</v>
      </c>
      <c r="BT1735" s="360">
        <f t="shared" si="1270"/>
        <v>861.39329999999995</v>
      </c>
      <c r="BU1735" s="360">
        <f t="shared" si="1270"/>
        <v>890.19090000000006</v>
      </c>
      <c r="BV1735" s="360">
        <f t="shared" si="1270"/>
        <v>1651.4315999999999</v>
      </c>
      <c r="BW1735" s="839">
        <f t="shared" si="1213"/>
        <v>50925.850500000015</v>
      </c>
    </row>
    <row r="1736" spans="1:75" ht="16.5" thickBot="1" x14ac:dyDescent="0.3">
      <c r="BW1736" s="839">
        <f t="shared" si="1213"/>
        <v>0</v>
      </c>
    </row>
    <row r="1737" spans="1:75" ht="16.5" thickBot="1" x14ac:dyDescent="0.3">
      <c r="A1737" s="928" t="s">
        <v>646</v>
      </c>
      <c r="O1737" s="249">
        <f>(((O524+O534)*355)/100000)*'MONTHLY DATA'!AM446</f>
        <v>54783434.925000004</v>
      </c>
      <c r="P1737" s="360">
        <f>(((P524+P534)*355)/100000)*'MONTHLY DATA'!AN446</f>
        <v>36393579.375</v>
      </c>
      <c r="Q1737" s="360">
        <f>(((Q524+Q534)*355)/100000)*'MONTHLY DATA'!AO446</f>
        <v>36671933.100000001</v>
      </c>
      <c r="R1737" s="360">
        <f>(((R524+R534)*355)/100000)*'MONTHLY DATA'!AP446</f>
        <v>28256713.125</v>
      </c>
      <c r="S1737" s="360">
        <f>(((S524+S534)*355)/100000)*'MONTHLY DATA'!AQ446</f>
        <v>50716258.500000007</v>
      </c>
      <c r="T1737" s="360">
        <f>(((T524+T534)*355)/100000)*'MONTHLY DATA'!AR446</f>
        <v>79277311.349999994</v>
      </c>
      <c r="U1737" s="360">
        <f>(((U524+U534)*355)/100000)*'MONTHLY DATA'!AS446</f>
        <v>67912504.650000006</v>
      </c>
      <c r="V1737" s="360">
        <f>(((V524+V534)*355)/100000)*'MONTHLY DATA'!AT446</f>
        <v>37673294.024999999</v>
      </c>
      <c r="W1737" s="360">
        <f>(((W524+W534)*355)/100000)*'MONTHLY DATA'!AU446</f>
        <v>48373343.700000003</v>
      </c>
      <c r="X1737" s="360">
        <f>(((X524+X534)*355)/100000)*'MONTHLY DATA'!AV446</f>
        <v>53077422.074999996</v>
      </c>
      <c r="Y1737" s="360">
        <f>(((Y524+Y534)*355)/100000)*'MONTHLY DATA'!AW446</f>
        <v>61989075.824999996</v>
      </c>
      <c r="Z1737" s="360">
        <f>(((Z524+Z534)*355)/100000)*'MONTHLY DATA'!AX446</f>
        <v>104187006.37500001</v>
      </c>
      <c r="AA1737" s="360">
        <f>(((AA524+AA534)*355)/100000)*'MONTHLY DATA'!AY446</f>
        <v>53923610.795999989</v>
      </c>
      <c r="AB1737" s="360">
        <f>(((AB524+AB534)*355)/100000)*'MONTHLY DATA'!AZ446</f>
        <v>36197130.593249999</v>
      </c>
      <c r="AC1737" s="360">
        <f>(((AC524+AC534)*355)/100000)*'MONTHLY DATA'!BA446</f>
        <v>36558189.822000004</v>
      </c>
      <c r="AD1737" s="360">
        <f>(((AD524+AD534)*355)/100000)*'MONTHLY DATA'!BB446</f>
        <v>28241796.841500003</v>
      </c>
      <c r="AE1737" s="360">
        <f>(((AE524+AE534)*355)/100000)*'MONTHLY DATA'!BC446</f>
        <v>50191087.03125</v>
      </c>
      <c r="AF1737" s="360">
        <f>(((AF524+AF534)*355)/100000)*'MONTHLY DATA'!BD446</f>
        <v>75596277.033749983</v>
      </c>
      <c r="AG1737" s="360">
        <f>(((AG524+AG534)*355)/100000)*'MONTHLY DATA'!BE446</f>
        <v>66365108.906250007</v>
      </c>
      <c r="AH1737" s="360">
        <f>(((AH524+AH534)*355)/100000)*'MONTHLY DATA'!BF446</f>
        <v>37802970.075750001</v>
      </c>
      <c r="AI1737" s="360">
        <f>(((AI524+AI534)*355)/100000)*'MONTHLY DATA'!BG446</f>
        <v>47647402.05224999</v>
      </c>
      <c r="AJ1737" s="360">
        <f>(((AJ524+AJ534)*355)/100000)*'MONTHLY DATA'!BH446</f>
        <v>52121590.751999989</v>
      </c>
      <c r="AK1737" s="360">
        <f>(((AK524+AK534)*355)/100000)*'MONTHLY DATA'!BI446</f>
        <v>60425154.635999992</v>
      </c>
      <c r="AL1737" s="360">
        <f>(((AL524+AL534)*355)/100000)*'MONTHLY DATA'!BJ446</f>
        <v>100427709.096</v>
      </c>
      <c r="AM1737" s="360">
        <f>(((AM524+AM534)*355)/100000)*'MONTHLY DATA'!BK446</f>
        <v>54305258.907636002</v>
      </c>
      <c r="AN1737" s="360">
        <f>(((AN524+AN534)*355)/100000)*'MONTHLY DATA'!BL446</f>
        <v>36244759.02696</v>
      </c>
      <c r="AO1737" s="360">
        <f>(((AO524+AO534)*355)/100000)*'MONTHLY DATA'!BM446</f>
        <v>36559953.079452001</v>
      </c>
      <c r="AP1737" s="360">
        <f>(((AP524+AP534)*355)/100000)*'MONTHLY DATA'!BN446</f>
        <v>28203645.641291995</v>
      </c>
      <c r="AQ1737" s="360">
        <f>(((AQ524+AQ534)*355)/100000)*'MONTHLY DATA'!BO446</f>
        <v>50395250.264040001</v>
      </c>
      <c r="AR1737" s="360">
        <f>(((AR524+AR534)*355)/100000)*'MONTHLY DATA'!BP446</f>
        <v>77483869.243703991</v>
      </c>
      <c r="AS1737" s="360">
        <f>(((AS524+AS534)*355)/100000)*'MONTHLY DATA'!BQ446</f>
        <v>67101898.784580007</v>
      </c>
      <c r="AT1737" s="360">
        <f>(((AT524+AT534)*355)/100000)*'MONTHLY DATA'!BR446</f>
        <v>37669865.721840002</v>
      </c>
      <c r="AU1737" s="360">
        <f>(((AU524+AU534)*355)/100000)*'MONTHLY DATA'!BS446</f>
        <v>47965920.657731995</v>
      </c>
      <c r="AV1737" s="360">
        <f>(((AV524+AV534)*355)/100000)*'MONTHLY DATA'!BT446</f>
        <v>52558991.804484002</v>
      </c>
      <c r="AW1737" s="360">
        <f>(((AW524+AW534)*355)/100000)*'MONTHLY DATA'!BU446</f>
        <v>61180887.308508001</v>
      </c>
      <c r="AX1737" s="360">
        <f>(((AX524+AX534)*355)/100000)*'MONTHLY DATA'!BV446</f>
        <v>102317205.738528</v>
      </c>
      <c r="AY1737" s="360">
        <f>(((AY524+AY534)*355)/100000)*'MONTHLY DATA'!BW446</f>
        <v>42359512.735397078</v>
      </c>
      <c r="AZ1737" s="360">
        <f>(((AZ524+AZ534)*355)/100000)*'MONTHLY DATA'!BX446</f>
        <v>27598057.432799231</v>
      </c>
      <c r="BA1737" s="360">
        <f>(((BA524+BA534)*355)/100000)*'MONTHLY DATA'!BY446</f>
        <v>27687216.963108085</v>
      </c>
      <c r="BB1737" s="360">
        <f>(((BB524+BB534)*355)/100000)*'MONTHLY DATA'!BZ446</f>
        <v>21229754.23025642</v>
      </c>
      <c r="BC1737" s="360">
        <f>(((BC524+BC534)*355)/100000)*'MONTHLY DATA'!CA446</f>
        <v>38822342.900381267</v>
      </c>
      <c r="BD1737" s="360">
        <f>(((BD524+BD534)*355)/100000)*'MONTHLY DATA'!CB446</f>
        <v>64820762.077154391</v>
      </c>
      <c r="BE1737" s="360">
        <f>(((BE524+BE534)*355)/100000)*'MONTHLY DATA'!CC446</f>
        <v>53206009.847699925</v>
      </c>
      <c r="BF1737" s="360">
        <f>(((BF524+BF534)*355)/100000)*'MONTHLY DATA'!CD446</f>
        <v>28087516.677062992</v>
      </c>
      <c r="BG1737" s="360">
        <f>(((BG524+BG534)*355)/100000)*'MONTHLY DATA'!CE446</f>
        <v>37354123.574335955</v>
      </c>
      <c r="BH1737" s="360">
        <f>(((BH524+BH534)*355)/100000)*'MONTHLY DATA'!CF446</f>
        <v>41217822.515021913</v>
      </c>
      <c r="BI1737" s="360">
        <f>(((BI524+BI534)*355)/100000)*'MONTHLY DATA'!CG446</f>
        <v>48784132.469586596</v>
      </c>
      <c r="BJ1737" s="360">
        <f>(((BJ524+BJ534)*355)/100000)*'MONTHLY DATA'!CH446</f>
        <v>83627825.933964312</v>
      </c>
      <c r="BK1737" s="360">
        <f>(((BK524+BK534)*355)/100000)*'MONTHLY DATA'!CI446</f>
        <v>49524268.828730673</v>
      </c>
      <c r="BL1737" s="360">
        <f>(((BL524+BL534)*355)/100000)*'MONTHLY DATA'!CJ446</f>
        <v>32720936.129306301</v>
      </c>
      <c r="BM1737" s="360">
        <f>(((BM524+BM534)*355)/100000)*'MONTHLY DATA'!CK446</f>
        <v>32930445.924088985</v>
      </c>
      <c r="BN1737" s="360">
        <f>(((BN524+BN534)*355)/100000)*'MONTHLY DATA'!CL446</f>
        <v>25339889.124140609</v>
      </c>
      <c r="BO1737" s="360">
        <f>(((BO524+BO534)*355)/100000)*'MONTHLY DATA'!CM446</f>
        <v>45717377.876620732</v>
      </c>
      <c r="BP1737" s="360">
        <f>(((BP524+BP534)*355)/100000)*'MONTHLY DATA'!CN446</f>
        <v>72827455.416956335</v>
      </c>
      <c r="BQ1737" s="360">
        <f>(((BQ524+BQ534)*355)/100000)*'MONTHLY DATA'!CO446</f>
        <v>61621070.436756693</v>
      </c>
      <c r="BR1737" s="360">
        <f>(((BR524+BR534)*355)/100000)*'MONTHLY DATA'!CP446</f>
        <v>33712418.249939241</v>
      </c>
      <c r="BS1737" s="360">
        <f>(((BS524+BS534)*355)/100000)*'MONTHLY DATA'!CQ446</f>
        <v>43712851.787248619</v>
      </c>
      <c r="BT1737" s="360">
        <f>(((BT524+BT534)*355)/100000)*'MONTHLY DATA'!CR446</f>
        <v>48040402.401133016</v>
      </c>
      <c r="BU1737" s="360">
        <f>(((BU524+BU534)*355)/100000)*'MONTHLY DATA'!CS446</f>
        <v>56318730.745934531</v>
      </c>
      <c r="BV1737" s="360">
        <f>(((BV524+BV534)*355)/100000)*'MONTHLY DATA'!CT446</f>
        <v>95195952.522338018</v>
      </c>
      <c r="BW1737" s="839">
        <f t="shared" si="1213"/>
        <v>3069254287.6397176</v>
      </c>
    </row>
    <row r="1738" spans="1:75" ht="16.5" thickBot="1" x14ac:dyDescent="0.3">
      <c r="A1738" s="1026" t="s">
        <v>176</v>
      </c>
      <c r="O1738" s="249">
        <f>O1739+O1740</f>
        <v>70295303.700000003</v>
      </c>
      <c r="P1738" s="249">
        <f t="shared" ref="P1738:BV1738" si="1271">P1739+P1740</f>
        <v>58510887.000000007</v>
      </c>
      <c r="Q1738" s="249">
        <f t="shared" si="1271"/>
        <v>51463952.400000021</v>
      </c>
      <c r="R1738" s="249">
        <f t="shared" si="1271"/>
        <v>36667311</v>
      </c>
      <c r="S1738" s="249">
        <f t="shared" si="1271"/>
        <v>67555505.999999985</v>
      </c>
      <c r="T1738" s="249">
        <f t="shared" si="1271"/>
        <v>84313877.400000006</v>
      </c>
      <c r="U1738" s="249">
        <f t="shared" si="1271"/>
        <v>79605597.600000024</v>
      </c>
      <c r="V1738" s="249">
        <f t="shared" si="1271"/>
        <v>52444370.100000001</v>
      </c>
      <c r="W1738" s="249">
        <f t="shared" si="1271"/>
        <v>58715175.300000004</v>
      </c>
      <c r="X1738" s="249">
        <f t="shared" si="1271"/>
        <v>68504655.300000012</v>
      </c>
      <c r="Y1738" s="249">
        <f t="shared" si="1271"/>
        <v>73497801.299999997</v>
      </c>
      <c r="Z1738" s="249">
        <f t="shared" si="1271"/>
        <v>120527753.99999997</v>
      </c>
      <c r="AA1738" s="249">
        <f t="shared" si="1271"/>
        <v>73236631.775999993</v>
      </c>
      <c r="AB1738" s="249">
        <f t="shared" si="1271"/>
        <v>61141023.726749986</v>
      </c>
      <c r="AC1738" s="249">
        <f t="shared" si="1271"/>
        <v>53606572.437000006</v>
      </c>
      <c r="AD1738" s="249">
        <f t="shared" si="1271"/>
        <v>38106105.658500008</v>
      </c>
      <c r="AE1738" s="249">
        <f t="shared" si="1271"/>
        <v>70374118.971750006</v>
      </c>
      <c r="AF1738" s="249">
        <f t="shared" si="1271"/>
        <v>88039234.247249991</v>
      </c>
      <c r="AG1738" s="249">
        <f t="shared" si="1271"/>
        <v>82881441.909750015</v>
      </c>
      <c r="AH1738" s="249">
        <f t="shared" si="1271"/>
        <v>54557164.439250007</v>
      </c>
      <c r="AI1738" s="249">
        <f t="shared" si="1271"/>
        <v>61086073.347749993</v>
      </c>
      <c r="AJ1738" s="249">
        <f t="shared" si="1271"/>
        <v>71411155.959000006</v>
      </c>
      <c r="AK1738" s="249">
        <f t="shared" si="1271"/>
        <v>76578914.246999994</v>
      </c>
      <c r="AL1738" s="249">
        <f t="shared" si="1271"/>
        <v>125789346.243</v>
      </c>
      <c r="AM1738" s="249">
        <f t="shared" si="1271"/>
        <v>79953201.844955981</v>
      </c>
      <c r="AN1738" s="249">
        <f t="shared" si="1271"/>
        <v>65905616.039471999</v>
      </c>
      <c r="AO1738" s="249">
        <f t="shared" si="1271"/>
        <v>58575464.973035991</v>
      </c>
      <c r="AP1738" s="249">
        <f t="shared" si="1271"/>
        <v>42046159.275252007</v>
      </c>
      <c r="AQ1738" s="249">
        <f t="shared" si="1271"/>
        <v>76869732.355416</v>
      </c>
      <c r="AR1738" s="249">
        <f t="shared" si="1271"/>
        <v>95201673.012863994</v>
      </c>
      <c r="AS1738" s="249">
        <f t="shared" si="1271"/>
        <v>90742759.637507975</v>
      </c>
      <c r="AT1738" s="249">
        <f t="shared" si="1271"/>
        <v>59942669.605632007</v>
      </c>
      <c r="AU1738" s="249">
        <f t="shared" si="1271"/>
        <v>67087465.88583599</v>
      </c>
      <c r="AV1738" s="249">
        <f t="shared" si="1271"/>
        <v>77776107.032051995</v>
      </c>
      <c r="AW1738" s="249">
        <f t="shared" si="1271"/>
        <v>83576768.588676006</v>
      </c>
      <c r="AX1738" s="249">
        <f t="shared" si="1271"/>
        <v>136313387.328096</v>
      </c>
      <c r="AY1738" s="249">
        <f t="shared" si="1271"/>
        <v>97300358.063340873</v>
      </c>
      <c r="AZ1738" s="249">
        <f t="shared" si="1271"/>
        <v>78594915.06752193</v>
      </c>
      <c r="BA1738" s="249">
        <f t="shared" si="1271"/>
        <v>71387531.331634283</v>
      </c>
      <c r="BB1738" s="249">
        <f t="shared" si="1271"/>
        <v>52018205.663501158</v>
      </c>
      <c r="BC1738" s="249">
        <f t="shared" si="1271"/>
        <v>93630056.158721298</v>
      </c>
      <c r="BD1738" s="249">
        <f t="shared" si="1271"/>
        <v>114115216.5461392</v>
      </c>
      <c r="BE1738" s="249">
        <f t="shared" si="1271"/>
        <v>110928829.6496748</v>
      </c>
      <c r="BF1738" s="249">
        <f t="shared" si="1271"/>
        <v>73677846.467707708</v>
      </c>
      <c r="BG1738" s="249">
        <f t="shared" si="1271"/>
        <v>82406410.185039625</v>
      </c>
      <c r="BH1738" s="249">
        <f t="shared" si="1271"/>
        <v>94301894.369832546</v>
      </c>
      <c r="BI1738" s="249">
        <f t="shared" si="1271"/>
        <v>101664516.71675998</v>
      </c>
      <c r="BJ1738" s="249">
        <f t="shared" si="1271"/>
        <v>163959078.41235843</v>
      </c>
      <c r="BK1738" s="249">
        <f t="shared" si="1271"/>
        <v>97420361.076759905</v>
      </c>
      <c r="BL1738" s="249">
        <f t="shared" si="1271"/>
        <v>79116801.557275772</v>
      </c>
      <c r="BM1738" s="249">
        <f t="shared" si="1271"/>
        <v>71447920.512453407</v>
      </c>
      <c r="BN1738" s="249">
        <f t="shared" si="1271"/>
        <v>51857303.13125582</v>
      </c>
      <c r="BO1738" s="249">
        <f t="shared" si="1271"/>
        <v>93722489.006028637</v>
      </c>
      <c r="BP1738" s="249">
        <f t="shared" si="1271"/>
        <v>114715080.12944981</v>
      </c>
      <c r="BQ1738" s="249">
        <f t="shared" si="1271"/>
        <v>110933017.05573431</v>
      </c>
      <c r="BR1738" s="249">
        <f t="shared" si="1271"/>
        <v>73574952.97865355</v>
      </c>
      <c r="BS1738" s="249">
        <f t="shared" si="1271"/>
        <v>82305414.831220031</v>
      </c>
      <c r="BT1738" s="249">
        <f t="shared" si="1271"/>
        <v>94509481.341395929</v>
      </c>
      <c r="BU1738" s="249">
        <f t="shared" si="1271"/>
        <v>101801680.22631459</v>
      </c>
      <c r="BV1738" s="249">
        <f t="shared" si="1271"/>
        <v>164669860.13579684</v>
      </c>
      <c r="BW1738" s="839">
        <f t="shared" si="1213"/>
        <v>4882960200.2563667</v>
      </c>
    </row>
    <row r="1739" spans="1:75" ht="16.5" thickBot="1" x14ac:dyDescent="0.3">
      <c r="A1739" s="1031" t="s">
        <v>1351</v>
      </c>
      <c r="O1739" s="421">
        <f>O1734*'MONTHLY DATA'!AM446</f>
        <v>44852240.700000003</v>
      </c>
      <c r="P1739" s="421">
        <f>P1734*'MONTHLY DATA'!AN446</f>
        <v>32335530.000000007</v>
      </c>
      <c r="Q1739" s="421">
        <f>Q1734*'MONTHLY DATA'!AO446</f>
        <v>33155324.400000017</v>
      </c>
      <c r="R1739" s="421">
        <f>R1734*'MONTHLY DATA'!AP446</f>
        <v>26034990.000000004</v>
      </c>
      <c r="S1739" s="421">
        <f>S1734*'MONTHLY DATA'!AQ446</f>
        <v>43357853.999999985</v>
      </c>
      <c r="T1739" s="421">
        <f>T1734*'MONTHLY DATA'!AR446</f>
        <v>48392492.400000006</v>
      </c>
      <c r="U1739" s="421">
        <f>U1734*'MONTHLY DATA'!AS446</f>
        <v>52340106.600000016</v>
      </c>
      <c r="V1739" s="421">
        <f>V1734*'MONTHLY DATA'!AT446</f>
        <v>35728769.100000001</v>
      </c>
      <c r="W1739" s="421">
        <f>W1734*'MONTHLY DATA'!AU446</f>
        <v>39832086.300000004</v>
      </c>
      <c r="X1739" s="421">
        <f>X1734*'MONTHLY DATA'!AV446</f>
        <v>42623877.300000004</v>
      </c>
      <c r="Y1739" s="421">
        <f>Y1734*'MONTHLY DATA'!AW446</f>
        <v>46751817.299999997</v>
      </c>
      <c r="Z1739" s="421">
        <f>Z1734*'MONTHLY DATA'!AX446</f>
        <v>70910042.99999997</v>
      </c>
      <c r="AA1739" s="421">
        <f>AA1734*'MONTHLY DATA'!AY446</f>
        <v>46139597.789999999</v>
      </c>
      <c r="AB1739" s="421">
        <f>AB1734*'MONTHLY DATA'!AZ446</f>
        <v>33263672.334749985</v>
      </c>
      <c r="AC1739" s="421">
        <f>AC1734*'MONTHLY DATA'!BA446</f>
        <v>34107226.725000001</v>
      </c>
      <c r="AD1739" s="421">
        <f>AD1734*'MONTHLY DATA'!BB446</f>
        <v>26782583.470500007</v>
      </c>
      <c r="AE1739" s="421">
        <f>AE1734*'MONTHLY DATA'!BC446</f>
        <v>44603162.067750007</v>
      </c>
      <c r="AF1739" s="421">
        <f>AF1734*'MONTHLY DATA'!BD446</f>
        <v>49781877.39525</v>
      </c>
      <c r="AG1739" s="421">
        <f>AG1734*'MONTHLY DATA'!BE446</f>
        <v>53842534.209750012</v>
      </c>
      <c r="AH1739" s="421">
        <f>AH1734*'MONTHLY DATA'!BF446</f>
        <v>36754563.095250003</v>
      </c>
      <c r="AI1739" s="421">
        <f>AI1734*'MONTHLY DATA'!BG446</f>
        <v>40975556.085749999</v>
      </c>
      <c r="AJ1739" s="421">
        <f>AJ1734*'MONTHLY DATA'!BH446</f>
        <v>43847649.417000011</v>
      </c>
      <c r="AK1739" s="421">
        <f>AK1734*'MONTHLY DATA'!BI446</f>
        <v>48093694.934999995</v>
      </c>
      <c r="AL1739" s="421">
        <f>AL1734*'MONTHLY DATA'!BJ446</f>
        <v>72945802.214999989</v>
      </c>
      <c r="AM1739" s="421">
        <f>AM1734*'MONTHLY DATA'!BK446</f>
        <v>53107328.311883986</v>
      </c>
      <c r="AN1739" s="421">
        <f>AN1734*'MONTHLY DATA'!BL446</f>
        <v>38286502.797311999</v>
      </c>
      <c r="AO1739" s="421">
        <f>AO1734*'MONTHLY DATA'!BM446</f>
        <v>39257427.761243992</v>
      </c>
      <c r="AP1739" s="421">
        <f>AP1734*'MONTHLY DATA'!BN446</f>
        <v>30827364.801156007</v>
      </c>
      <c r="AQ1739" s="421">
        <f>AQ1734*'MONTHLY DATA'!BO446</f>
        <v>51338502.701640002</v>
      </c>
      <c r="AR1739" s="421">
        <f>AR1734*'MONTHLY DATA'!BP446</f>
        <v>57299289.882912003</v>
      </c>
      <c r="AS1739" s="421">
        <f>AS1734*'MONTHLY DATA'!BQ446</f>
        <v>61973333.000963978</v>
      </c>
      <c r="AT1739" s="421">
        <f>AT1734*'MONTHLY DATA'!BR446</f>
        <v>42305440.050720006</v>
      </c>
      <c r="AU1739" s="421">
        <f>AU1734*'MONTHLY DATA'!BS446</f>
        <v>47163246.926795997</v>
      </c>
      <c r="AV1739" s="421">
        <f>AV1734*'MONTHLY DATA'!BT446</f>
        <v>50468608.028916001</v>
      </c>
      <c r="AW1739" s="421">
        <f>AW1734*'MONTHLY DATA'!BU446</f>
        <v>55356246.683892012</v>
      </c>
      <c r="AX1739" s="421">
        <f>AX1734*'MONTHLY DATA'!BV446</f>
        <v>83960149.564367995</v>
      </c>
      <c r="AY1739" s="421">
        <f>AY1734*'MONTHLY DATA'!BW446</f>
        <v>69859381.4533678</v>
      </c>
      <c r="AZ1739" s="421">
        <f>AZ1734*'MONTHLY DATA'!BX446</f>
        <v>50363312.787717931</v>
      </c>
      <c r="BA1739" s="421">
        <f>BA1734*'MONTHLY DATA'!BY446</f>
        <v>51640898.395376362</v>
      </c>
      <c r="BB1739" s="421">
        <f>BB1734*'MONTHLY DATA'!BZ446</f>
        <v>40550965.316033639</v>
      </c>
      <c r="BC1739" s="421">
        <f>BC1734*'MONTHLY DATA'!CA446</f>
        <v>67532368.754480541</v>
      </c>
      <c r="BD1739" s="421">
        <f>BD1734*'MONTHLY DATA'!CB446</f>
        <v>75372446.634478003</v>
      </c>
      <c r="BE1739" s="421">
        <f>BE1734*'MONTHLY DATA'!CC446</f>
        <v>81521497.299864009</v>
      </c>
      <c r="BF1739" s="421">
        <f>BF1734*'MONTHLY DATA'!CD446</f>
        <v>55649750.717609428</v>
      </c>
      <c r="BG1739" s="421">
        <f>BG1734*'MONTHLY DATA'!CE446</f>
        <v>62040230.864586502</v>
      </c>
      <c r="BH1739" s="421">
        <f>BH1734*'MONTHLY DATA'!CF446</f>
        <v>66388513.64191062</v>
      </c>
      <c r="BI1739" s="421">
        <f>BI1734*'MONTHLY DATA'!CG446</f>
        <v>72818296.262635067</v>
      </c>
      <c r="BJ1739" s="421">
        <f>BJ1734*'MONTHLY DATA'!CH446</f>
        <v>110445055.44751599</v>
      </c>
      <c r="BK1739" s="421">
        <f>BK1734*'MONTHLY DATA'!CI446</f>
        <v>68565346.372920334</v>
      </c>
      <c r="BL1739" s="421">
        <f>BL1734*'MONTHLY DATA'!CJ446</f>
        <v>49430763.591220841</v>
      </c>
      <c r="BM1739" s="421">
        <f>BM1734*'MONTHLY DATA'!CK446</f>
        <v>50683951.509205006</v>
      </c>
      <c r="BN1739" s="421">
        <f>BN1734*'MONTHLY DATA'!CL446</f>
        <v>39799119.307285435</v>
      </c>
      <c r="BO1739" s="421">
        <f>BO1734*'MONTHLY DATA'!CM446</f>
        <v>66280576.74020943</v>
      </c>
      <c r="BP1739" s="421">
        <f>BP1734*'MONTHLY DATA'!CN446</f>
        <v>73976795.668184757</v>
      </c>
      <c r="BQ1739" s="421">
        <f>BQ1734*'MONTHLY DATA'!CO446</f>
        <v>80010968.071729347</v>
      </c>
      <c r="BR1739" s="421">
        <f>BR1734*'MONTHLY DATA'!CP446</f>
        <v>54618187.401532903</v>
      </c>
      <c r="BS1739" s="421">
        <f>BS1734*'MONTHLY DATA'!CQ446</f>
        <v>60890417.123860568</v>
      </c>
      <c r="BT1739" s="421">
        <f>BT1734*'MONTHLY DATA'!CR446</f>
        <v>65158030.03375259</v>
      </c>
      <c r="BU1739" s="421">
        <f>BU1734*'MONTHLY DATA'!CS446</f>
        <v>71468968.263199478</v>
      </c>
      <c r="BV1739" s="421">
        <f>BV1734*'MONTHLY DATA'!CT446</f>
        <v>108398335.62393506</v>
      </c>
      <c r="BW1739" s="839">
        <f t="shared" si="1213"/>
        <v>3252260668.6354151</v>
      </c>
    </row>
    <row r="1740" spans="1:75" ht="16.5" thickBot="1" x14ac:dyDescent="0.3">
      <c r="A1740" s="1031" t="s">
        <v>1352</v>
      </c>
      <c r="O1740" s="249">
        <f>(((O298)*355)/100000)*'MONTHLY DATA'!AM447</f>
        <v>25443063</v>
      </c>
      <c r="P1740" s="249">
        <f>(((P298)*355)/100000)*'MONTHLY DATA'!AN447</f>
        <v>26175357</v>
      </c>
      <c r="Q1740" s="249">
        <f>(((Q298)*355)/100000)*'MONTHLY DATA'!AO447</f>
        <v>18308628</v>
      </c>
      <c r="R1740" s="249">
        <f>(((R298)*355)/100000)*'MONTHLY DATA'!AP447</f>
        <v>10632321</v>
      </c>
      <c r="S1740" s="249">
        <f>(((S298)*355)/100000)*'MONTHLY DATA'!AQ447</f>
        <v>24197652</v>
      </c>
      <c r="T1740" s="249">
        <f>(((T298)*355)/100000)*'MONTHLY DATA'!AR447</f>
        <v>35921385</v>
      </c>
      <c r="U1740" s="249">
        <f>(((U298)*355)/100000)*'MONTHLY DATA'!AS447</f>
        <v>27265491</v>
      </c>
      <c r="V1740" s="249">
        <f>(((V298)*355)/100000)*'MONTHLY DATA'!AT447</f>
        <v>16715601</v>
      </c>
      <c r="W1740" s="249">
        <f>(((W298)*355)/100000)*'MONTHLY DATA'!AU447</f>
        <v>18883089</v>
      </c>
      <c r="X1740" s="249">
        <f>(((X298)*355)/100000)*'MONTHLY DATA'!AV447</f>
        <v>25880778</v>
      </c>
      <c r="Y1740" s="249">
        <f>(((Y298)*355)/100000)*'MONTHLY DATA'!AW447</f>
        <v>26745984</v>
      </c>
      <c r="Z1740" s="249">
        <f>(((Z298)*355)/100000)*'MONTHLY DATA'!AX447</f>
        <v>49617711</v>
      </c>
      <c r="AA1740" s="249">
        <f>(((AA298)*355)/100000)*'MONTHLY DATA'!AY447</f>
        <v>27097033.986000001</v>
      </c>
      <c r="AB1740" s="249">
        <f>(((AB298)*355)/100000)*'MONTHLY DATA'!AZ447</f>
        <v>27877351.392000001</v>
      </c>
      <c r="AC1740" s="249">
        <f>(((AC298)*355)/100000)*'MONTHLY DATA'!BA447</f>
        <v>19499345.712000001</v>
      </c>
      <c r="AD1740" s="249">
        <f>(((AD298)*355)/100000)*'MONTHLY DATA'!BB447</f>
        <v>11323522.187999999</v>
      </c>
      <c r="AE1740" s="249">
        <f>(((AE298)*355)/100000)*'MONTHLY DATA'!BC447</f>
        <v>25770956.903999999</v>
      </c>
      <c r="AF1740" s="249">
        <f>(((AF298)*355)/100000)*'MONTHLY DATA'!BD447</f>
        <v>38257356.851999998</v>
      </c>
      <c r="AG1740" s="249">
        <f>(((AG298)*355)/100000)*'MONTHLY DATA'!BE447</f>
        <v>29038907.699999999</v>
      </c>
      <c r="AH1740" s="249">
        <f>(((AH298)*355)/100000)*'MONTHLY DATA'!BF447</f>
        <v>17802601.344000001</v>
      </c>
      <c r="AI1740" s="249">
        <f>(((AI298)*355)/100000)*'MONTHLY DATA'!BG447</f>
        <v>20110517.261999998</v>
      </c>
      <c r="AJ1740" s="249">
        <f>(((AJ298)*355)/100000)*'MONTHLY DATA'!BH447</f>
        <v>27563506.541999999</v>
      </c>
      <c r="AK1740" s="249">
        <f>(((AK298)*355)/100000)*'MONTHLY DATA'!BI447</f>
        <v>28485219.312000003</v>
      </c>
      <c r="AL1740" s="249">
        <f>(((AL298)*355)/100000)*'MONTHLY DATA'!BJ447</f>
        <v>52843544.028000005</v>
      </c>
      <c r="AM1740" s="249">
        <f>(((AM298)*355)/100000)*'MONTHLY DATA'!BK447</f>
        <v>26845873.533071999</v>
      </c>
      <c r="AN1740" s="249">
        <f>(((AN298)*355)/100000)*'MONTHLY DATA'!BL447</f>
        <v>27619113.24216</v>
      </c>
      <c r="AO1740" s="249">
        <f>(((AO298)*355)/100000)*'MONTHLY DATA'!BM447</f>
        <v>19318037.211792</v>
      </c>
      <c r="AP1740" s="249">
        <f>(((AP298)*355)/100000)*'MONTHLY DATA'!BN447</f>
        <v>11218794.474095998</v>
      </c>
      <c r="AQ1740" s="249">
        <f>(((AQ298)*355)/100000)*'MONTHLY DATA'!BO447</f>
        <v>25531229.653775997</v>
      </c>
      <c r="AR1740" s="249">
        <f>(((AR298)*355)/100000)*'MONTHLY DATA'!BP447</f>
        <v>37902383.129951999</v>
      </c>
      <c r="AS1740" s="249">
        <f>(((AS298)*355)/100000)*'MONTHLY DATA'!BQ447</f>
        <v>28769426.636544</v>
      </c>
      <c r="AT1740" s="249">
        <f>(((AT298)*355)/100000)*'MONTHLY DATA'!BR447</f>
        <v>17637229.554911997</v>
      </c>
      <c r="AU1740" s="249">
        <f>(((AU298)*355)/100000)*'MONTHLY DATA'!BS447</f>
        <v>19924218.959039997</v>
      </c>
      <c r="AV1740" s="249">
        <f>(((AV298)*355)/100000)*'MONTHLY DATA'!BT447</f>
        <v>27307499.003135998</v>
      </c>
      <c r="AW1740" s="249">
        <f>(((AW298)*355)/100000)*'MONTHLY DATA'!BU447</f>
        <v>28220521.904783998</v>
      </c>
      <c r="AX1740" s="249">
        <f>(((AX298)*355)/100000)*'MONTHLY DATA'!BV447</f>
        <v>52353237.763728</v>
      </c>
      <c r="AY1740" s="249">
        <f>(((AY298)*355)/100000)*'MONTHLY DATA'!BW447</f>
        <v>27440976.609973077</v>
      </c>
      <c r="AZ1740" s="249">
        <f>(((AZ298)*355)/100000)*'MONTHLY DATA'!BX447</f>
        <v>28231602.279803999</v>
      </c>
      <c r="BA1740" s="249">
        <f>(((BA298)*355)/100000)*'MONTHLY DATA'!BY447</f>
        <v>19746632.936257921</v>
      </c>
      <c r="BB1740" s="249">
        <f>(((BB298)*355)/100000)*'MONTHLY DATA'!BZ447</f>
        <v>11467240.347467519</v>
      </c>
      <c r="BC1740" s="249">
        <f>(((BC298)*355)/100000)*'MONTHLY DATA'!CA447</f>
        <v>26097687.404240757</v>
      </c>
      <c r="BD1740" s="249">
        <f>(((BD298)*355)/100000)*'MONTHLY DATA'!CB447</f>
        <v>38742769.911661193</v>
      </c>
      <c r="BE1740" s="249">
        <f>(((BE298)*355)/100000)*'MONTHLY DATA'!CC447</f>
        <v>29407332.349810798</v>
      </c>
      <c r="BF1740" s="249">
        <f>(((BF298)*355)/100000)*'MONTHLY DATA'!CD447</f>
        <v>18028095.750098277</v>
      </c>
      <c r="BG1740" s="249">
        <f>(((BG298)*355)/100000)*'MONTHLY DATA'!CE447</f>
        <v>20366179.320453119</v>
      </c>
      <c r="BH1740" s="249">
        <f>(((BH298)*355)/100000)*'MONTHLY DATA'!CF447</f>
        <v>27913380.727921918</v>
      </c>
      <c r="BI1740" s="249">
        <f>(((BI298)*355)/100000)*'MONTHLY DATA'!CG447</f>
        <v>28846220.45412492</v>
      </c>
      <c r="BJ1740" s="249">
        <f>(((BJ298)*355)/100000)*'MONTHLY DATA'!CH447</f>
        <v>53514022.964842439</v>
      </c>
      <c r="BK1740" s="249">
        <f>(((BK298)*355)/100000)*'MONTHLY DATA'!CI447</f>
        <v>28855014.70383957</v>
      </c>
      <c r="BL1740" s="249">
        <f>(((BL298)*355)/100000)*'MONTHLY DATA'!CJ447</f>
        <v>29686037.966054935</v>
      </c>
      <c r="BM1740" s="249">
        <f>(((BM298)*355)/100000)*'MONTHLY DATA'!CK447</f>
        <v>20763969.003248394</v>
      </c>
      <c r="BN1740" s="249">
        <f>(((BN298)*355)/100000)*'MONTHLY DATA'!CL447</f>
        <v>12058183.823970385</v>
      </c>
      <c r="BO1740" s="249">
        <f>(((BO298)*355)/100000)*'MONTHLY DATA'!CM447</f>
        <v>27441912.265819203</v>
      </c>
      <c r="BP1740" s="249">
        <f>(((BP298)*355)/100000)*'MONTHLY DATA'!CN447</f>
        <v>40738284.461265065</v>
      </c>
      <c r="BQ1740" s="249">
        <f>(((BQ298)*355)/100000)*'MONTHLY DATA'!CO447</f>
        <v>30922048.984004952</v>
      </c>
      <c r="BR1740" s="249">
        <f>(((BR298)*355)/100000)*'MONTHLY DATA'!CP447</f>
        <v>18956765.577120651</v>
      </c>
      <c r="BS1740" s="249">
        <f>(((BS298)*355)/100000)*'MONTHLY DATA'!CQ447</f>
        <v>21414997.707359467</v>
      </c>
      <c r="BT1740" s="249">
        <f>(((BT298)*355)/100000)*'MONTHLY DATA'!CR447</f>
        <v>29351451.307643335</v>
      </c>
      <c r="BU1740" s="249">
        <f>(((BU298)*355)/100000)*'MONTHLY DATA'!CS447</f>
        <v>30332711.963115107</v>
      </c>
      <c r="BV1740" s="249">
        <f>(((BV298)*355)/100000)*'MONTHLY DATA'!CT447</f>
        <v>56271524.511861794</v>
      </c>
      <c r="BW1740" s="839">
        <f t="shared" si="1213"/>
        <v>1630699531.6209514</v>
      </c>
    </row>
    <row r="1741" spans="1:75" ht="16.5" thickBot="1" x14ac:dyDescent="0.3">
      <c r="A1741" s="954" t="s">
        <v>188</v>
      </c>
      <c r="O1741" s="249">
        <f>(((O559+O569)*355)/100000)*'MONTHLY DATA'!AM446</f>
        <v>50183199.375</v>
      </c>
      <c r="P1741" s="249">
        <f>(((P559+P569)*355)/100000)*'MONTHLY DATA'!AN446</f>
        <v>38932805.625</v>
      </c>
      <c r="Q1741" s="249">
        <f>(((Q559+Q569)*355)/100000)*'MONTHLY DATA'!AO446</f>
        <v>45980842.5</v>
      </c>
      <c r="R1741" s="249">
        <f>(((R559+R569)*355)/100000)*'MONTHLY DATA'!AP446</f>
        <v>37208836.875</v>
      </c>
      <c r="S1741" s="249">
        <f>(((S559+S569)*355)/100000)*'MONTHLY DATA'!AQ446</f>
        <v>49061887.5</v>
      </c>
      <c r="T1741" s="249">
        <f>(((T559+T569)*355)/100000)*'MONTHLY DATA'!AR446</f>
        <v>50708643.75</v>
      </c>
      <c r="U1741" s="249">
        <f>(((U559+U569)*355)/100000)*'MONTHLY DATA'!AS446</f>
        <v>53384988.75</v>
      </c>
      <c r="V1741" s="249">
        <f>(((V559+V569)*355)/100000)*'MONTHLY DATA'!AT446</f>
        <v>38827104.375</v>
      </c>
      <c r="W1741" s="249">
        <f>(((W559+W569)*355)/100000)*'MONTHLY DATA'!AU446</f>
        <v>48833977.5</v>
      </c>
      <c r="X1741" s="249">
        <f>(((X559+X569)*355)/100000)*'MONTHLY DATA'!AV446</f>
        <v>42880228.125</v>
      </c>
      <c r="Y1741" s="249">
        <f>(((Y559+Y569)*355)/100000)*'MONTHLY DATA'!AW446</f>
        <v>52287106.874999993</v>
      </c>
      <c r="Z1741" s="249">
        <f>(((Z559+Z569)*355)/100000)*'MONTHLY DATA'!AX446</f>
        <v>55479710.624999993</v>
      </c>
      <c r="AA1741" s="249">
        <f>(((AA559+AA569)*355)/100000)*'MONTHLY DATA'!AY446</f>
        <v>44050327.1175</v>
      </c>
      <c r="AB1741" s="249">
        <f>(((AB559+AB569)*355)/100000)*'MONTHLY DATA'!AZ446</f>
        <v>33287816.364</v>
      </c>
      <c r="AC1741" s="249">
        <f>(((AC559+AC569)*355)/100000)*'MONTHLY DATA'!BA446</f>
        <v>38607101.148000002</v>
      </c>
      <c r="AD1741" s="249">
        <f>(((AD559+AD569)*355)/100000)*'MONTHLY DATA'!BB446</f>
        <v>31055058.028499998</v>
      </c>
      <c r="AE1741" s="249">
        <f>(((AE559+AE569)*355)/100000)*'MONTHLY DATA'!BC446</f>
        <v>42597721.006499991</v>
      </c>
      <c r="AF1741" s="249">
        <f>(((AF559+AF569)*355)/100000)*'MONTHLY DATA'!BD446</f>
        <v>48540180.529499993</v>
      </c>
      <c r="AG1741" s="249">
        <f>(((AG559+AG569)*355)/100000)*'MONTHLY DATA'!BE446</f>
        <v>48197208.674999997</v>
      </c>
      <c r="AH1741" s="249">
        <f>(((AH559+AH569)*355)/100000)*'MONTHLY DATA'!BF446</f>
        <v>33150880.900499996</v>
      </c>
      <c r="AI1741" s="249">
        <f>(((AI559+AI569)*355)/100000)*'MONTHLY DATA'!BG446</f>
        <v>42302541.665999994</v>
      </c>
      <c r="AJ1741" s="249">
        <f>(((AJ559+AJ569)*355)/100000)*'MONTHLY DATA'!BH446</f>
        <v>38400514.152000003</v>
      </c>
      <c r="AK1741" s="249">
        <f>(((AK559+AK569)*355)/100000)*'MONTHLY DATA'!BI446</f>
        <v>46774995.960000001</v>
      </c>
      <c r="AL1741" s="249">
        <f>(((AL559+AL569)*355)/100000)*'MONTHLY DATA'!BJ446</f>
        <v>54719455.262999997</v>
      </c>
      <c r="AM1741" s="249">
        <f>(((AM559+AM569)*355)/100000)*'MONTHLY DATA'!BK446</f>
        <v>40405553.491842002</v>
      </c>
      <c r="AN1741" s="249">
        <f>(((AN559+AN569)*355)/100000)*'MONTHLY DATA'!BL446</f>
        <v>30569731.876332</v>
      </c>
      <c r="AO1741" s="249">
        <f>(((AO559+AO569)*355)/100000)*'MONTHLY DATA'!BM446</f>
        <v>35484872.590332001</v>
      </c>
      <c r="AP1741" s="249">
        <f>(((AP559+AP569)*355)/100000)*'MONTHLY DATA'!BN446</f>
        <v>28551256.893521998</v>
      </c>
      <c r="AQ1741" s="249">
        <f>(((AQ559+AQ569)*355)/100000)*'MONTHLY DATA'!BO446</f>
        <v>39092244.939792007</v>
      </c>
      <c r="AR1741" s="249">
        <f>(((AR559+AR569)*355)/100000)*'MONTHLY DATA'!BP446</f>
        <v>44357553.915641993</v>
      </c>
      <c r="AS1741" s="249">
        <f>(((AS559+AS569)*355)/100000)*'MONTHLY DATA'!BQ446</f>
        <v>44154271.650852002</v>
      </c>
      <c r="AT1741" s="249">
        <f>(((AT559+AT569)*355)/100000)*'MONTHLY DATA'!BR446</f>
        <v>30445858.965851996</v>
      </c>
      <c r="AU1741" s="249">
        <f>(((AU559+AU569)*355)/100000)*'MONTHLY DATA'!BS446</f>
        <v>38825605.658862002</v>
      </c>
      <c r="AV1741" s="249">
        <f>(((AV559+AV569)*355)/100000)*'MONTHLY DATA'!BT446</f>
        <v>35191952.932751998</v>
      </c>
      <c r="AW1741" s="249">
        <f>(((AW559+AW569)*355)/100000)*'MONTHLY DATA'!BU446</f>
        <v>42868806.092441998</v>
      </c>
      <c r="AX1741" s="249">
        <f>(((AX559+AX569)*355)/100000)*'MONTHLY DATA'!BV446</f>
        <v>49943909.65489199</v>
      </c>
      <c r="AY1741" s="249">
        <f>(((AY559+AY569)*355)/100000)*'MONTHLY DATA'!BW446</f>
        <v>43802868.069243364</v>
      </c>
      <c r="AZ1741" s="249">
        <f>(((AZ559+AZ569)*355)/100000)*'MONTHLY DATA'!BX446</f>
        <v>33753755.314599015</v>
      </c>
      <c r="BA1741" s="249">
        <f>(((BA559+BA569)*355)/100000)*'MONTHLY DATA'!BY446</f>
        <v>39682180.584363237</v>
      </c>
      <c r="BB1741" s="249">
        <f>(((BB559+BB569)*355)/100000)*'MONTHLY DATA'!BZ446</f>
        <v>32063379.327720977</v>
      </c>
      <c r="BC1741" s="249">
        <f>(((BC559+BC569)*355)/100000)*'MONTHLY DATA'!CA446</f>
        <v>42703055.898966543</v>
      </c>
      <c r="BD1741" s="249">
        <f>(((BD559+BD569)*355)/100000)*'MONTHLY DATA'!CB446</f>
        <v>45300551.050037049</v>
      </c>
      <c r="BE1741" s="249">
        <f>(((BE559+BE569)*355)/100000)*'MONTHLY DATA'!CC446</f>
        <v>46942137.759159721</v>
      </c>
      <c r="BF1741" s="249">
        <f>(((BF559+BF569)*355)/100000)*'MONTHLY DATA'!CD446</f>
        <v>33650145.568908788</v>
      </c>
      <c r="BG1741" s="249">
        <f>(((BG559+BG569)*355)/100000)*'MONTHLY DATA'!CE446</f>
        <v>42479761.056329519</v>
      </c>
      <c r="BH1741" s="249">
        <f>(((BH559+BH569)*355)/100000)*'MONTHLY DATA'!CF446</f>
        <v>37624512.155854933</v>
      </c>
      <c r="BI1741" s="249">
        <f>(((BI559+BI569)*355)/100000)*'MONTHLY DATA'!CG446</f>
        <v>45865793.254950896</v>
      </c>
      <c r="BJ1741" s="249">
        <f>(((BJ559+BJ569)*355)/100000)*'MONTHLY DATA'!CH446</f>
        <v>49978595.604032174</v>
      </c>
      <c r="BK1741" s="249">
        <f>(((BK559+BK569)*355)/100000)*'MONTHLY DATA'!CI446</f>
        <v>43059736.452675641</v>
      </c>
      <c r="BL1741" s="249">
        <f>(((BL559+BL569)*355)/100000)*'MONTHLY DATA'!CJ446</f>
        <v>32443474.759916712</v>
      </c>
      <c r="BM1741" s="249">
        <f>(((BM559+BM569)*355)/100000)*'MONTHLY DATA'!CK446</f>
        <v>37549066.366897069</v>
      </c>
      <c r="BN1741" s="249">
        <f>(((BN559+BN569)*355)/100000)*'MONTHLY DATA'!CL446</f>
        <v>30182958.426197696</v>
      </c>
      <c r="BO1741" s="249">
        <f>(((BO559+BO569)*355)/100000)*'MONTHLY DATA'!CM446</f>
        <v>41588964.387251899</v>
      </c>
      <c r="BP1741" s="249">
        <f>(((BP559+BP569)*355)/100000)*'MONTHLY DATA'!CN446</f>
        <v>47884388.972829916</v>
      </c>
      <c r="BQ1741" s="249">
        <f>(((BQ559+BQ569)*355)/100000)*'MONTHLY DATA'!CO446</f>
        <v>47257643.808731899</v>
      </c>
      <c r="BR1741" s="249">
        <f>(((BR559+BR569)*355)/100000)*'MONTHLY DATA'!CP446</f>
        <v>32304668.47266895</v>
      </c>
      <c r="BS1741" s="249">
        <f>(((BS559+BS569)*355)/100000)*'MONTHLY DATA'!CQ446</f>
        <v>41290334.303031497</v>
      </c>
      <c r="BT1741" s="249">
        <f>(((BT559+BT569)*355)/100000)*'MONTHLY DATA'!CR446</f>
        <v>37619679.151368424</v>
      </c>
      <c r="BU1741" s="249">
        <f>(((BU559+BU569)*355)/100000)*'MONTHLY DATA'!CS446</f>
        <v>45818171.200236581</v>
      </c>
      <c r="BV1741" s="249">
        <f>(((BV559+BV569)*355)/100000)*'MONTHLY DATA'!CT446</f>
        <v>54140349.025759049</v>
      </c>
      <c r="BW1741" s="839">
        <f t="shared" si="1213"/>
        <v>2510330922.3203464</v>
      </c>
    </row>
    <row r="1742" spans="1:75" ht="16.5" thickBot="1" x14ac:dyDescent="0.3">
      <c r="A1742" s="1027" t="s">
        <v>1331</v>
      </c>
      <c r="O1742" s="249">
        <f>(((P581)*600)/100000)*'MONTHLY DATA'!AM446+(((P591+P601+P611)*355/100000))*'MONTHLY DATA'!AM446</f>
        <v>0</v>
      </c>
      <c r="P1742" s="249">
        <f>(((P581)*600)/100000)*'MONTHLY DATA'!AN446+(((P591+P601+P611)*355/100000))*'MONTHLY DATA'!AN446</f>
        <v>0</v>
      </c>
      <c r="Q1742" s="249">
        <f>(((Q581)*600)/100000)*'MONTHLY DATA'!AO446+(((Q591+Q601+Q611)*355/100000))*'MONTHLY DATA'!AO446</f>
        <v>0</v>
      </c>
      <c r="R1742" s="249">
        <f>(((R581)*600)/100000)*'MONTHLY DATA'!AP446+(((R591+R601+R611)*355/100000))*'MONTHLY DATA'!AP446</f>
        <v>0</v>
      </c>
      <c r="S1742" s="249">
        <f>(((S581)*600)/100000)*'MONTHLY DATA'!AQ446+(((S591+S601+S611)*355/100000))*'MONTHLY DATA'!AQ446</f>
        <v>0</v>
      </c>
      <c r="T1742" s="249">
        <f>(((T581)*600)/100000)*'MONTHLY DATA'!AR446+(((T591+T601+T611)*355/100000))*'MONTHLY DATA'!AR446</f>
        <v>0</v>
      </c>
      <c r="U1742" s="249">
        <f>(((U581)*600)/100000)*'MONTHLY DATA'!AS446+(((U591+U601+U611)*355/100000))*'MONTHLY DATA'!AS446</f>
        <v>0</v>
      </c>
      <c r="V1742" s="249">
        <f>(((V581)*600)/100000)*'MONTHLY DATA'!AT446+(((V591+V601+V611)*355/100000))*'MONTHLY DATA'!AT446</f>
        <v>0</v>
      </c>
      <c r="W1742" s="249">
        <f>(((W581)*600)/100000)*'MONTHLY DATA'!AU446+(((W591+W601+W611)*355/100000))*'MONTHLY DATA'!AU446</f>
        <v>0</v>
      </c>
      <c r="X1742" s="249">
        <f>(((X581)*600)/100000)*'MONTHLY DATA'!AV446+(((X591+X601+X611)*355/100000))*'MONTHLY DATA'!AV446</f>
        <v>0</v>
      </c>
      <c r="Y1742" s="249">
        <f>(((Y581)*600)/100000)*'MONTHLY DATA'!AW446+(((Y591+Y601+Y611)*355/100000))*'MONTHLY DATA'!AW446</f>
        <v>0</v>
      </c>
      <c r="Z1742" s="249">
        <f>(((Z581)*600)/100000)*'MONTHLY DATA'!AX446+(((Z591+Z601+Z611)*355/100000))*'MONTHLY DATA'!AX446</f>
        <v>0</v>
      </c>
      <c r="AA1742" s="249">
        <f>(((AA581)*600)/100000)*'MONTHLY DATA'!AY446+(((AA591+AA601+AA611)*355/100000))*'MONTHLY DATA'!AY446</f>
        <v>52571930.581500009</v>
      </c>
      <c r="AB1742" s="249">
        <f>(((AB581)*600)/100000)*'MONTHLY DATA'!AZ446+(((AB591+AB601+AB611)*355/100000))*'MONTHLY DATA'!AZ446</f>
        <v>43372036.818000004</v>
      </c>
      <c r="AC1742" s="249">
        <f>(((AC581)*600)/100000)*'MONTHLY DATA'!BA446+(((AC591+AC601+AC611)*355/100000))*'MONTHLY DATA'!BA446</f>
        <v>50757521.925000004</v>
      </c>
      <c r="AD1742" s="249">
        <f>(((AD581)*600)/100000)*'MONTHLY DATA'!BB446+(((AD591+AD601+AD611)*355/100000))*'MONTHLY DATA'!BB446</f>
        <v>42627784.039499998</v>
      </c>
      <c r="AE1742" s="249">
        <f>(((AE581)*600)/100000)*'MONTHLY DATA'!BC446+(((AE591+AE601+AE611)*355/100000))*'MONTHLY DATA'!BC446</f>
        <v>52087728.544500001</v>
      </c>
      <c r="AF1742" s="249">
        <f>(((AF581)*600)/100000)*'MONTHLY DATA'!BD446+(((AF591+AF601+AF611)*355/100000))*'MONTHLY DATA'!BD446</f>
        <v>48456158.206500009</v>
      </c>
      <c r="AG1742" s="249">
        <f>(((AG581)*600)/100000)*'MONTHLY DATA'!BE446+(((AG591+AG601+AG611)*355/100000))*'MONTHLY DATA'!BE446</f>
        <v>53954224.434</v>
      </c>
      <c r="AH1742" s="249">
        <f>(((AH581)*600)/100000)*'MONTHLY DATA'!BF446+(((AH591+AH601+AH611)*355/100000))*'MONTHLY DATA'!BF446</f>
        <v>43326391.663500004</v>
      </c>
      <c r="AI1742" s="249">
        <f>(((AI581)*600)/100000)*'MONTHLY DATA'!BG446+(((AI591+AI601+AI611)*355/100000))*'MONTHLY DATA'!BG446</f>
        <v>51989335.430999994</v>
      </c>
      <c r="AJ1742" s="249">
        <f>(((AJ581)*600)/100000)*'MONTHLY DATA'!BH446+(((AJ591+AJ601+AJ611)*355/100000))*'MONTHLY DATA'!BH446</f>
        <v>45076269.414000005</v>
      </c>
      <c r="AK1742" s="249">
        <f>(((AK581)*600)/100000)*'MONTHLY DATA'!BI446+(((AK591+AK601+AK611)*355/100000))*'MONTHLY DATA'!BI446</f>
        <v>53480153.529000014</v>
      </c>
      <c r="AL1742" s="249">
        <f>(((AL581)*600)/100000)*'MONTHLY DATA'!BJ446+(((AL591+AL601+AL611)*355/100000))*'MONTHLY DATA'!BJ446</f>
        <v>50515916.450999998</v>
      </c>
      <c r="AM1742" s="249">
        <f>(((AM581)*600)/100000)*'MONTHLY DATA'!BK446+(((AM591+AM601+AM611)*355/100000))*'MONTHLY DATA'!BK446</f>
        <v>91221466.652118012</v>
      </c>
      <c r="AN1742" s="249">
        <f>(((AN581)*600)/100000)*'MONTHLY DATA'!BL446+(((AN591+AN601+AN611)*355/100000))*'MONTHLY DATA'!BL446</f>
        <v>91211919.282396004</v>
      </c>
      <c r="AO1742" s="249">
        <f>(((AO581)*600)/100000)*'MONTHLY DATA'!BM446+(((AO591+AO601+AO611)*355/100000))*'MONTHLY DATA'!BM446</f>
        <v>88269058.111212015</v>
      </c>
      <c r="AP1742" s="249">
        <f>(((AP581)*600)/100000)*'MONTHLY DATA'!BN446+(((AP591+AP601+AP611)*355/100000))*'MONTHLY DATA'!BN446</f>
        <v>90000834.292710006</v>
      </c>
      <c r="AQ1742" s="249">
        <f>(((AQ581)*600)/100000)*'MONTHLY DATA'!BO446+(((AQ591+AQ601+AQ611)*355/100000))*'MONTHLY DATA'!BO446</f>
        <v>90433481.520888016</v>
      </c>
      <c r="AR1742" s="249">
        <f>(((AR581)*600)/100000)*'MONTHLY DATA'!BP446+(((AR591+AR601+AR611)*355/100000))*'MONTHLY DATA'!BP446</f>
        <v>99484612.505982012</v>
      </c>
      <c r="AS1742" s="249">
        <f>(((AS581)*600)/100000)*'MONTHLY DATA'!BQ446+(((AS591+AS601+AS611)*355/100000))*'MONTHLY DATA'!BQ446</f>
        <v>93470697.547524005</v>
      </c>
      <c r="AT1742" s="249">
        <f>(((AT581)*600)/100000)*'MONTHLY DATA'!BR446+(((AT591+AT601+AT611)*355/100000))*'MONTHLY DATA'!BR446</f>
        <v>91137595.536108017</v>
      </c>
      <c r="AU1742" s="249">
        <f>(((AU581)*600)/100000)*'MONTHLY DATA'!BS446+(((AU591+AU601+AU611)*355/100000))*'MONTHLY DATA'!BS446</f>
        <v>90273497.952330008</v>
      </c>
      <c r="AV1742" s="249">
        <f>(((AV581)*600)/100000)*'MONTHLY DATA'!BT446+(((AV591+AV601+AV611)*355/100000))*'MONTHLY DATA'!BT446</f>
        <v>93985251.916248024</v>
      </c>
      <c r="AW1742" s="249">
        <f>(((AW581)*600)/100000)*'MONTHLY DATA'!BU446+(((AW591+AW601+AW611)*355/100000))*'MONTHLY DATA'!BU446</f>
        <v>92699418.212478012</v>
      </c>
      <c r="AX1742" s="249">
        <f>(((AX581)*600)/100000)*'MONTHLY DATA'!BV446+(((AX591+AX601+AX611)*355/100000))*'MONTHLY DATA'!BV446</f>
        <v>102836425.949532</v>
      </c>
      <c r="AY1742" s="249">
        <f>(((AY581)*600)/100000)*'MONTHLY DATA'!BW446+(((AY591+AY601+AY611)*355/100000))*'MONTHLY DATA'!BW446</f>
        <v>93969178.39411363</v>
      </c>
      <c r="AZ1742" s="249">
        <f>(((AZ581)*600)/100000)*'MONTHLY DATA'!BX446+(((AZ591+AZ601+AZ611)*355/100000))*'MONTHLY DATA'!BX446</f>
        <v>93489253.550251022</v>
      </c>
      <c r="BA1742" s="249">
        <f>(((BA581)*600)/100000)*'MONTHLY DATA'!BY446+(((BA591+BA601+BA611)*355/100000))*'MONTHLY DATA'!BY446</f>
        <v>89436422.160745502</v>
      </c>
      <c r="BB1742" s="249">
        <f>(((BB581)*600)/100000)*'MONTHLY DATA'!BZ446+(((BB591+BB601+BB611)*355/100000))*'MONTHLY DATA'!BZ446</f>
        <v>91629839.964685172</v>
      </c>
      <c r="BC1742" s="249">
        <f>(((BC581)*600)/100000)*'MONTHLY DATA'!CA446+(((BC591+BC601+BC611)*355/100000))*'MONTHLY DATA'!CA446</f>
        <v>92759385.006809145</v>
      </c>
      <c r="BD1742" s="249">
        <f>(((BD581)*600)/100000)*'MONTHLY DATA'!CB446+(((BD591+BD601+BD611)*355/100000))*'MONTHLY DATA'!CB446</f>
        <v>106190728.85923287</v>
      </c>
      <c r="BE1742" s="249">
        <f>(((BE581)*600)/100000)*'MONTHLY DATA'!CC446+(((BE591+BE601+BE611)*355/100000))*'MONTHLY DATA'!CC446</f>
        <v>97422375.05302164</v>
      </c>
      <c r="BF1742" s="249">
        <f>(((BF581)*600)/100000)*'MONTHLY DATA'!CD446+(((BF591+BF601+BF611)*355/100000))*'MONTHLY DATA'!CD446</f>
        <v>93375282.829991788</v>
      </c>
      <c r="BG1742" s="249">
        <f>(((BG581)*600)/100000)*'MONTHLY DATA'!CE446+(((BG591+BG601+BG611)*355/100000))*'MONTHLY DATA'!CE446</f>
        <v>92513760.679908425</v>
      </c>
      <c r="BH1742" s="249">
        <f>(((BH581)*600)/100000)*'MONTHLY DATA'!CF446+(((BH591+BH601+BH611)*355/100000))*'MONTHLY DATA'!CF446</f>
        <v>97747086.075632527</v>
      </c>
      <c r="BI1742" s="249">
        <f>(((BI581)*600)/100000)*'MONTHLY DATA'!CG446+(((BI591+BI601+BI611)*355/100000))*'MONTHLY DATA'!CG446</f>
        <v>96238396.09839192</v>
      </c>
      <c r="BJ1742" s="249">
        <f>(((BJ581)*600)/100000)*'MONTHLY DATA'!CH446+(((BJ591+BJ601+BJ611)*355/100000))*'MONTHLY DATA'!CH446</f>
        <v>111336577.8686275</v>
      </c>
      <c r="BK1742" s="249">
        <f>(((BK581)*600)/100000)*'MONTHLY DATA'!CI446+(((BK591+BK601+BK611)*355/100000))*'MONTHLY DATA'!CI446</f>
        <v>106250795.91200133</v>
      </c>
      <c r="BL1742" s="249">
        <f>(((BL581)*600)/100000)*'MONTHLY DATA'!CJ446+(((BL591+BL601+BL611)*355/100000))*'MONTHLY DATA'!CJ446</f>
        <v>104902812.18898346</v>
      </c>
      <c r="BM1742" s="249">
        <f>(((BM581)*600)/100000)*'MONTHLY DATA'!CK446+(((BM591+BM601+BM611)*355/100000))*'MONTHLY DATA'!CK446</f>
        <v>101842259.84337848</v>
      </c>
      <c r="BN1742" s="249">
        <f>(((BN581)*600)/100000)*'MONTHLY DATA'!CL446+(((BN591+BN601+BN611)*355/100000))*'MONTHLY DATA'!CL446</f>
        <v>103094399.12200823</v>
      </c>
      <c r="BO1742" s="249">
        <f>(((BO581)*600)/100000)*'MONTHLY DATA'!CM446+(((BO591+BO601+BO611)*355/100000))*'MONTHLY DATA'!CM446</f>
        <v>105074178.25966235</v>
      </c>
      <c r="BP1742" s="249">
        <f>(((BP581)*600)/100000)*'MONTHLY DATA'!CN446+(((BP591+BP601+BP611)*355/100000))*'MONTHLY DATA'!CN446</f>
        <v>117255543.55931401</v>
      </c>
      <c r="BQ1742" s="249">
        <f>(((BQ581)*600)/100000)*'MONTHLY DATA'!CO446+(((BQ591+BQ601+BQ611)*355/100000))*'MONTHLY DATA'!CO446</f>
        <v>109609121.79684633</v>
      </c>
      <c r="BR1742" s="249">
        <f>(((BR581)*600)/100000)*'MONTHLY DATA'!CP446+(((BR591+BR601+BR611)*355/100000))*'MONTHLY DATA'!CP446</f>
        <v>104791767.15918525</v>
      </c>
      <c r="BS1742" s="249">
        <f>(((BS581)*600)/100000)*'MONTHLY DATA'!CQ446+(((BS591+BS601+BS611)*355/100000))*'MONTHLY DATA'!CQ446</f>
        <v>104835274.19228601</v>
      </c>
      <c r="BT1742" s="249">
        <f>(((BT581)*600)/100000)*'MONTHLY DATA'!CR446+(((BT591+BT601+BT611)*355/100000))*'MONTHLY DATA'!CR446</f>
        <v>109043775.70214483</v>
      </c>
      <c r="BU1742" s="249">
        <f>(((BU581)*600)/100000)*'MONTHLY DATA'!CS446+(((BU591+BU601+BU611)*355/100000))*'MONTHLY DATA'!CS446</f>
        <v>108457543.71005009</v>
      </c>
      <c r="BV1742" s="249">
        <f>(((BV581)*600)/100000)*'MONTHLY DATA'!CT446+(((BV591+BV601+BV611)*355/100000))*'MONTHLY DATA'!CT446</f>
        <v>122260311.60165733</v>
      </c>
      <c r="BW1742" s="839">
        <f t="shared" si="1213"/>
        <v>4156765780.1059546</v>
      </c>
    </row>
    <row r="1743" spans="1:75" ht="16.5" thickBot="1" x14ac:dyDescent="0.3">
      <c r="O1743" s="249"/>
      <c r="BW1743" s="839">
        <f t="shared" si="1213"/>
        <v>0</v>
      </c>
    </row>
    <row r="1744" spans="1:75" ht="16.5" thickBot="1" x14ac:dyDescent="0.3">
      <c r="A1744" s="930" t="s">
        <v>1350</v>
      </c>
      <c r="O1744" s="249">
        <f>O1737+O1738+O1741+O1742</f>
        <v>175261938</v>
      </c>
      <c r="P1744" s="249">
        <f t="shared" ref="P1744:BV1744" si="1272">P1737+P1738+P1741+P1742</f>
        <v>133837272</v>
      </c>
      <c r="Q1744" s="249">
        <f t="shared" si="1272"/>
        <v>134116728.00000003</v>
      </c>
      <c r="R1744" s="249">
        <f t="shared" si="1272"/>
        <v>102132861</v>
      </c>
      <c r="S1744" s="249">
        <f t="shared" si="1272"/>
        <v>167333652</v>
      </c>
      <c r="T1744" s="249">
        <f t="shared" si="1272"/>
        <v>214299832.5</v>
      </c>
      <c r="U1744" s="249">
        <f t="shared" si="1272"/>
        <v>200903091.00000003</v>
      </c>
      <c r="V1744" s="249">
        <f t="shared" si="1272"/>
        <v>128944768.5</v>
      </c>
      <c r="W1744" s="249">
        <f t="shared" si="1272"/>
        <v>155922496.5</v>
      </c>
      <c r="X1744" s="249">
        <f t="shared" si="1272"/>
        <v>164462305.5</v>
      </c>
      <c r="Y1744" s="249">
        <f t="shared" si="1272"/>
        <v>187773984</v>
      </c>
      <c r="Z1744" s="249">
        <f t="shared" si="1272"/>
        <v>280194471</v>
      </c>
      <c r="AA1744" s="249">
        <f t="shared" si="1272"/>
        <v>223782500.27099997</v>
      </c>
      <c r="AB1744" s="249">
        <f t="shared" si="1272"/>
        <v>173998007.50199997</v>
      </c>
      <c r="AC1744" s="249">
        <f t="shared" si="1272"/>
        <v>179529385.33200002</v>
      </c>
      <c r="AD1744" s="249">
        <f t="shared" si="1272"/>
        <v>140030744.56800002</v>
      </c>
      <c r="AE1744" s="249">
        <f t="shared" si="1272"/>
        <v>215250655.55399999</v>
      </c>
      <c r="AF1744" s="249">
        <f t="shared" si="1272"/>
        <v>260631850.01699996</v>
      </c>
      <c r="AG1744" s="249">
        <f t="shared" si="1272"/>
        <v>251397983.92500001</v>
      </c>
      <c r="AH1744" s="249">
        <f t="shared" si="1272"/>
        <v>168837407.07900003</v>
      </c>
      <c r="AI1744" s="249">
        <f t="shared" si="1272"/>
        <v>203025352.49699998</v>
      </c>
      <c r="AJ1744" s="249">
        <f t="shared" si="1272"/>
        <v>207009530.27700001</v>
      </c>
      <c r="AK1744" s="249">
        <f t="shared" si="1272"/>
        <v>237259218.37200001</v>
      </c>
      <c r="AL1744" s="249">
        <f t="shared" si="1272"/>
        <v>331452427.05299997</v>
      </c>
      <c r="AM1744" s="249">
        <f t="shared" si="1272"/>
        <v>265885480.89655197</v>
      </c>
      <c r="AN1744" s="249">
        <f t="shared" si="1272"/>
        <v>223932026.22516</v>
      </c>
      <c r="AO1744" s="249">
        <f t="shared" si="1272"/>
        <v>218889348.75403202</v>
      </c>
      <c r="AP1744" s="249">
        <f t="shared" si="1272"/>
        <v>188801896.10277599</v>
      </c>
      <c r="AQ1744" s="249">
        <f t="shared" si="1272"/>
        <v>256790709.080136</v>
      </c>
      <c r="AR1744" s="249">
        <f t="shared" si="1272"/>
        <v>316527708.67819202</v>
      </c>
      <c r="AS1744" s="249">
        <f t="shared" si="1272"/>
        <v>295469627.62046397</v>
      </c>
      <c r="AT1744" s="249">
        <f t="shared" si="1272"/>
        <v>219195989.82943201</v>
      </c>
      <c r="AU1744" s="249">
        <f t="shared" si="1272"/>
        <v>244152490.15476</v>
      </c>
      <c r="AV1744" s="249">
        <f t="shared" si="1272"/>
        <v>259512303.68553603</v>
      </c>
      <c r="AW1744" s="249">
        <f t="shared" si="1272"/>
        <v>280325880.20210403</v>
      </c>
      <c r="AX1744" s="249">
        <f t="shared" si="1272"/>
        <v>391410928.67104793</v>
      </c>
      <c r="AY1744" s="249">
        <f t="shared" si="1272"/>
        <v>277431917.26209497</v>
      </c>
      <c r="AZ1744" s="249">
        <f t="shared" si="1272"/>
        <v>233435981.36517119</v>
      </c>
      <c r="BA1744" s="249">
        <f t="shared" si="1272"/>
        <v>228193351.03985113</v>
      </c>
      <c r="BB1744" s="249">
        <f t="shared" si="1272"/>
        <v>196941179.18616372</v>
      </c>
      <c r="BC1744" s="249">
        <f t="shared" si="1272"/>
        <v>267914839.96487826</v>
      </c>
      <c r="BD1744" s="249">
        <f t="shared" si="1272"/>
        <v>330427258.53256351</v>
      </c>
      <c r="BE1744" s="249">
        <f t="shared" si="1272"/>
        <v>308499352.30955607</v>
      </c>
      <c r="BF1744" s="249">
        <f t="shared" si="1272"/>
        <v>228790791.54367128</v>
      </c>
      <c r="BG1744" s="249">
        <f t="shared" si="1272"/>
        <v>254754055.49561352</v>
      </c>
      <c r="BH1744" s="249">
        <f t="shared" si="1272"/>
        <v>270891315.11634195</v>
      </c>
      <c r="BI1744" s="249">
        <f t="shared" si="1272"/>
        <v>292552838.53968942</v>
      </c>
      <c r="BJ1744" s="249">
        <f t="shared" si="1272"/>
        <v>408902077.81898242</v>
      </c>
      <c r="BK1744" s="249">
        <f t="shared" si="1272"/>
        <v>296255162.27016753</v>
      </c>
      <c r="BL1744" s="249">
        <f t="shared" si="1272"/>
        <v>249184024.63548225</v>
      </c>
      <c r="BM1744" s="249">
        <f t="shared" si="1272"/>
        <v>243769692.64681795</v>
      </c>
      <c r="BN1744" s="249">
        <f t="shared" si="1272"/>
        <v>210474549.80360234</v>
      </c>
      <c r="BO1744" s="249">
        <f t="shared" si="1272"/>
        <v>286103009.52956361</v>
      </c>
      <c r="BP1744" s="249">
        <f t="shared" si="1272"/>
        <v>352682468.0785501</v>
      </c>
      <c r="BQ1744" s="249">
        <f t="shared" si="1272"/>
        <v>329420853.09806925</v>
      </c>
      <c r="BR1744" s="249">
        <f t="shared" si="1272"/>
        <v>244383806.86044699</v>
      </c>
      <c r="BS1744" s="249">
        <f t="shared" si="1272"/>
        <v>272143875.11378616</v>
      </c>
      <c r="BT1744" s="249">
        <f t="shared" si="1272"/>
        <v>289213338.59604216</v>
      </c>
      <c r="BU1744" s="249">
        <f t="shared" si="1272"/>
        <v>312396125.88253582</v>
      </c>
      <c r="BV1744" s="249">
        <f t="shared" si="1272"/>
        <v>436266473.28555125</v>
      </c>
      <c r="BW1744" s="839">
        <f t="shared" si="1213"/>
        <v>14619311190.322393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AAZ20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1" sqref="C1"/>
    </sheetView>
  </sheetViews>
  <sheetFormatPr baseColWidth="10" defaultRowHeight="15.75" x14ac:dyDescent="0.25"/>
  <cols>
    <col min="1" max="1" width="37.5703125" style="180" bestFit="1" customWidth="1"/>
    <col min="2" max="2" width="11.42578125" style="180"/>
    <col min="3" max="3" width="15.28515625" style="180" bestFit="1" customWidth="1"/>
    <col min="4" max="28" width="11.28515625" style="180" bestFit="1" customWidth="1"/>
    <col min="29" max="29" width="15.28515625" style="180" bestFit="1" customWidth="1"/>
    <col min="30" max="91" width="12.42578125" style="180" bestFit="1" customWidth="1"/>
    <col min="92" max="92" width="15.28515625" style="180" bestFit="1" customWidth="1"/>
    <col min="93" max="102" width="12.42578125" style="180" bestFit="1" customWidth="1"/>
    <col min="103" max="103" width="18.140625" style="180" bestFit="1" customWidth="1"/>
    <col min="104" max="126" width="13.5703125" style="180" bestFit="1" customWidth="1"/>
    <col min="127" max="157" width="12.42578125" style="180" bestFit="1" customWidth="1"/>
    <col min="158" max="158" width="13.5703125" style="180" bestFit="1" customWidth="1"/>
    <col min="159" max="180" width="12.42578125" style="180" bestFit="1" customWidth="1"/>
    <col min="181" max="181" width="15.28515625" style="180" bestFit="1" customWidth="1"/>
    <col min="182" max="219" width="12.42578125" style="180" bestFit="1" customWidth="1"/>
    <col min="220" max="220" width="13.5703125" style="180" bestFit="1" customWidth="1"/>
    <col min="221" max="233" width="12.42578125" style="180" bestFit="1" customWidth="1"/>
    <col min="234" max="234" width="19.42578125" style="180" bestFit="1" customWidth="1"/>
    <col min="235" max="245" width="18.28515625" style="180" bestFit="1" customWidth="1"/>
    <col min="246" max="246" width="19.42578125" style="180" bestFit="1" customWidth="1"/>
    <col min="247" max="257" width="18.28515625" style="180" bestFit="1" customWidth="1"/>
    <col min="258" max="258" width="19.42578125" style="180" bestFit="1" customWidth="1"/>
    <col min="259" max="269" width="18.28515625" style="180" bestFit="1" customWidth="1"/>
    <col min="270" max="270" width="19.42578125" style="180" bestFit="1" customWidth="1"/>
    <col min="271" max="281" width="18.28515625" style="180" bestFit="1" customWidth="1"/>
    <col min="282" max="282" width="19.42578125" style="180" bestFit="1" customWidth="1"/>
    <col min="283" max="293" width="18.28515625" style="180" bestFit="1" customWidth="1"/>
    <col min="294" max="367" width="12.42578125" style="180" bestFit="1" customWidth="1"/>
    <col min="368" max="368" width="15.28515625" style="180" bestFit="1" customWidth="1"/>
    <col min="369" max="424" width="12.42578125" style="180" bestFit="1" customWidth="1"/>
    <col min="425" max="425" width="15.28515625" style="180" bestFit="1" customWidth="1"/>
    <col min="426" max="450" width="12.42578125" style="180" bestFit="1" customWidth="1"/>
    <col min="451" max="451" width="15.28515625" style="180" bestFit="1" customWidth="1"/>
    <col min="452" max="521" width="12.42578125" style="180" bestFit="1" customWidth="1"/>
    <col min="522" max="522" width="15.28515625" style="180" bestFit="1" customWidth="1"/>
    <col min="523" max="537" width="12.42578125" style="180" bestFit="1" customWidth="1"/>
    <col min="538" max="538" width="15.28515625" style="180" bestFit="1" customWidth="1"/>
    <col min="539" max="725" width="12.42578125" style="180" bestFit="1" customWidth="1"/>
    <col min="726" max="726" width="4" style="180" bestFit="1" customWidth="1"/>
    <col min="727" max="727" width="11.42578125" style="180"/>
    <col min="728" max="728" width="15.28515625" style="180" bestFit="1" customWidth="1"/>
    <col min="729" max="16384" width="11.42578125" style="180"/>
  </cols>
  <sheetData>
    <row r="1" spans="1:725" x14ac:dyDescent="0.25">
      <c r="A1" s="836" t="s">
        <v>373</v>
      </c>
      <c r="C1" s="221">
        <v>36434</v>
      </c>
      <c r="D1" s="221">
        <v>36465</v>
      </c>
      <c r="E1" s="221">
        <v>36495</v>
      </c>
      <c r="F1" s="221">
        <v>36526</v>
      </c>
      <c r="G1" s="221">
        <v>36557</v>
      </c>
      <c r="H1" s="221">
        <v>36586</v>
      </c>
      <c r="I1" s="221">
        <v>36617</v>
      </c>
      <c r="J1" s="221">
        <v>36647</v>
      </c>
      <c r="K1" s="221">
        <v>36678</v>
      </c>
      <c r="L1" s="221">
        <v>36708</v>
      </c>
      <c r="M1" s="221">
        <v>36739</v>
      </c>
      <c r="N1" s="221">
        <v>36770</v>
      </c>
      <c r="O1" s="221">
        <v>36800</v>
      </c>
      <c r="P1" s="221">
        <v>36831</v>
      </c>
      <c r="Q1" s="221">
        <v>36861</v>
      </c>
      <c r="R1" s="221">
        <v>36892</v>
      </c>
      <c r="S1" s="221">
        <v>36923</v>
      </c>
      <c r="T1" s="221">
        <v>36951</v>
      </c>
      <c r="U1" s="221">
        <v>36982</v>
      </c>
      <c r="V1" s="221">
        <v>37012</v>
      </c>
      <c r="W1" s="221">
        <v>37043</v>
      </c>
      <c r="X1" s="221">
        <v>37073</v>
      </c>
      <c r="Y1" s="221">
        <v>37104</v>
      </c>
      <c r="Z1" s="221">
        <v>37135</v>
      </c>
      <c r="AA1" s="221">
        <v>37165</v>
      </c>
      <c r="AB1" s="221">
        <v>37196</v>
      </c>
      <c r="AC1" s="221">
        <v>37226</v>
      </c>
      <c r="AD1" s="221">
        <v>37257</v>
      </c>
      <c r="AE1" s="221">
        <v>37288</v>
      </c>
      <c r="AF1" s="221">
        <v>37316</v>
      </c>
      <c r="AG1" s="221">
        <v>37347</v>
      </c>
      <c r="AH1" s="221">
        <v>37377</v>
      </c>
      <c r="AI1" s="221">
        <v>37408</v>
      </c>
      <c r="AJ1" s="221">
        <v>37438</v>
      </c>
      <c r="AK1" s="221">
        <v>37469</v>
      </c>
      <c r="AL1" s="221">
        <v>37500</v>
      </c>
      <c r="AM1" s="221">
        <v>37530</v>
      </c>
      <c r="AN1" s="221">
        <v>37561</v>
      </c>
      <c r="AO1" s="221">
        <v>37591</v>
      </c>
      <c r="AP1" s="221">
        <v>37622</v>
      </c>
      <c r="AQ1" s="221">
        <v>37653</v>
      </c>
      <c r="AR1" s="221">
        <v>37681</v>
      </c>
      <c r="AS1" s="221">
        <v>37712</v>
      </c>
      <c r="AT1" s="221">
        <v>37742</v>
      </c>
      <c r="AU1" s="221">
        <v>37773</v>
      </c>
      <c r="AV1" s="221">
        <v>37803</v>
      </c>
      <c r="AW1" s="221">
        <v>37834</v>
      </c>
      <c r="AX1" s="221">
        <v>37865</v>
      </c>
      <c r="AY1" s="221">
        <v>37895</v>
      </c>
      <c r="AZ1" s="221">
        <v>37926</v>
      </c>
      <c r="BA1" s="221">
        <v>37956</v>
      </c>
      <c r="BB1" s="221">
        <v>37987</v>
      </c>
      <c r="BC1" s="221">
        <v>38018</v>
      </c>
      <c r="BD1" s="221">
        <v>38047</v>
      </c>
      <c r="BE1" s="221">
        <v>38078</v>
      </c>
      <c r="BF1" s="221">
        <v>38108</v>
      </c>
      <c r="BG1" s="221">
        <v>38139</v>
      </c>
      <c r="BH1" s="221">
        <v>38169</v>
      </c>
      <c r="BI1" s="221">
        <v>38200</v>
      </c>
      <c r="BJ1" s="221">
        <v>38231</v>
      </c>
      <c r="BK1" s="221">
        <v>38261</v>
      </c>
      <c r="BL1" s="221">
        <v>38292</v>
      </c>
      <c r="BM1" s="221">
        <v>38322</v>
      </c>
      <c r="BN1" s="221">
        <v>38353</v>
      </c>
      <c r="BO1" s="221">
        <v>38384</v>
      </c>
      <c r="BP1" s="221">
        <v>38412</v>
      </c>
      <c r="BQ1" s="221">
        <v>38443</v>
      </c>
      <c r="BR1" s="221">
        <v>38473</v>
      </c>
      <c r="BS1" s="221">
        <v>38504</v>
      </c>
      <c r="BT1" s="221">
        <v>38534</v>
      </c>
      <c r="BU1" s="221">
        <v>38565</v>
      </c>
      <c r="BV1" s="221">
        <v>38596</v>
      </c>
      <c r="BW1" s="221">
        <v>38626</v>
      </c>
      <c r="BX1" s="221">
        <v>38657</v>
      </c>
      <c r="BY1" s="221">
        <v>38687</v>
      </c>
      <c r="BZ1" s="221">
        <v>38718</v>
      </c>
      <c r="CA1" s="221">
        <v>38749</v>
      </c>
      <c r="CB1" s="221">
        <v>38777</v>
      </c>
      <c r="CC1" s="221">
        <v>38808</v>
      </c>
      <c r="CD1" s="221">
        <v>38838</v>
      </c>
      <c r="CE1" s="221">
        <v>38869</v>
      </c>
      <c r="CF1" s="221">
        <v>38899</v>
      </c>
      <c r="CG1" s="221">
        <v>38930</v>
      </c>
      <c r="CH1" s="221">
        <v>38961</v>
      </c>
      <c r="CI1" s="221">
        <v>38991</v>
      </c>
      <c r="CJ1" s="221">
        <v>39022</v>
      </c>
      <c r="CK1" s="221">
        <v>39052</v>
      </c>
      <c r="CL1" s="221">
        <v>39083</v>
      </c>
      <c r="CM1" s="221">
        <v>39114</v>
      </c>
      <c r="CN1" s="221">
        <v>39142</v>
      </c>
      <c r="CO1" s="221">
        <v>39173</v>
      </c>
      <c r="CP1" s="221">
        <v>39203</v>
      </c>
      <c r="CQ1" s="221">
        <v>39234</v>
      </c>
      <c r="CR1" s="221">
        <v>39264</v>
      </c>
      <c r="CS1" s="221">
        <v>39295</v>
      </c>
      <c r="CT1" s="221">
        <v>39326</v>
      </c>
      <c r="CU1" s="221">
        <v>39356</v>
      </c>
      <c r="CV1" s="221">
        <v>39387</v>
      </c>
      <c r="CW1" s="221">
        <v>39417</v>
      </c>
      <c r="CX1" s="221">
        <v>39448</v>
      </c>
      <c r="CY1" s="221">
        <v>39479</v>
      </c>
      <c r="CZ1" s="221">
        <v>39508</v>
      </c>
      <c r="DA1" s="221">
        <v>39539</v>
      </c>
      <c r="DB1" s="221">
        <v>39569</v>
      </c>
      <c r="DC1" s="221">
        <v>39600</v>
      </c>
      <c r="DD1" s="221">
        <v>39630</v>
      </c>
      <c r="DE1" s="221">
        <v>39661</v>
      </c>
      <c r="DF1" s="221">
        <v>39692</v>
      </c>
      <c r="DG1" s="221">
        <v>39722</v>
      </c>
      <c r="DH1" s="221">
        <v>39753</v>
      </c>
      <c r="DI1" s="221">
        <v>39783</v>
      </c>
      <c r="DJ1" s="221">
        <v>39814</v>
      </c>
      <c r="DK1" s="221">
        <v>39845</v>
      </c>
      <c r="DL1" s="221">
        <v>39873</v>
      </c>
      <c r="DM1" s="221">
        <v>39904</v>
      </c>
      <c r="DN1" s="221">
        <v>39934</v>
      </c>
      <c r="DO1" s="221">
        <v>39965</v>
      </c>
      <c r="DP1" s="221">
        <v>39995</v>
      </c>
      <c r="DQ1" s="221">
        <v>40026</v>
      </c>
      <c r="DR1" s="221">
        <v>40057</v>
      </c>
      <c r="DS1" s="221">
        <v>40087</v>
      </c>
      <c r="DT1" s="221">
        <v>40118</v>
      </c>
      <c r="DU1" s="221">
        <v>40148</v>
      </c>
      <c r="DV1" s="221">
        <v>40179</v>
      </c>
      <c r="DW1" s="221">
        <v>40210</v>
      </c>
      <c r="DX1" s="221">
        <v>40238</v>
      </c>
      <c r="DY1" s="221">
        <v>40269</v>
      </c>
      <c r="DZ1" s="221">
        <v>40299</v>
      </c>
      <c r="EA1" s="221">
        <v>40330</v>
      </c>
      <c r="EB1" s="221">
        <v>40360</v>
      </c>
      <c r="EC1" s="221">
        <v>40391</v>
      </c>
      <c r="ED1" s="221">
        <v>40422</v>
      </c>
      <c r="EE1" s="221">
        <v>40452</v>
      </c>
      <c r="EF1" s="221">
        <v>40483</v>
      </c>
      <c r="EG1" s="221">
        <v>40513</v>
      </c>
      <c r="EH1" s="221">
        <v>40544</v>
      </c>
      <c r="EI1" s="221">
        <v>40575</v>
      </c>
      <c r="EJ1" s="221">
        <v>40603</v>
      </c>
      <c r="EK1" s="221">
        <v>40634</v>
      </c>
      <c r="EL1" s="221">
        <v>40664</v>
      </c>
      <c r="EM1" s="221">
        <v>40695</v>
      </c>
      <c r="EN1" s="221">
        <v>40725</v>
      </c>
      <c r="EO1" s="221">
        <v>40756</v>
      </c>
      <c r="EP1" s="221">
        <v>40787</v>
      </c>
      <c r="EQ1" s="221">
        <v>40817</v>
      </c>
      <c r="ER1" s="221">
        <v>40848</v>
      </c>
      <c r="ES1" s="221">
        <v>40878</v>
      </c>
      <c r="ET1" s="221">
        <v>40909</v>
      </c>
      <c r="EU1" s="221">
        <v>40940</v>
      </c>
      <c r="EV1" s="221">
        <v>40969</v>
      </c>
      <c r="EW1" s="221">
        <v>41000</v>
      </c>
      <c r="EX1" s="221">
        <v>41030</v>
      </c>
      <c r="EY1" s="221">
        <v>41061</v>
      </c>
      <c r="EZ1" s="221">
        <v>41091</v>
      </c>
      <c r="FA1" s="221">
        <v>41122</v>
      </c>
      <c r="FB1" s="221">
        <v>41153</v>
      </c>
      <c r="FC1" s="221">
        <v>41183</v>
      </c>
      <c r="FD1" s="221">
        <v>41214</v>
      </c>
      <c r="FE1" s="221">
        <v>41244</v>
      </c>
      <c r="FF1" s="221">
        <v>41275</v>
      </c>
      <c r="FG1" s="221">
        <v>41306</v>
      </c>
      <c r="FH1" s="221">
        <v>41334</v>
      </c>
      <c r="FI1" s="221">
        <v>41365</v>
      </c>
      <c r="FJ1" s="221">
        <v>41395</v>
      </c>
      <c r="FK1" s="221">
        <v>41426</v>
      </c>
      <c r="FL1" s="221">
        <v>41456</v>
      </c>
      <c r="FM1" s="221">
        <v>41487</v>
      </c>
      <c r="FN1" s="221">
        <v>41518</v>
      </c>
      <c r="FO1" s="221">
        <v>41548</v>
      </c>
      <c r="FP1" s="221">
        <v>41579</v>
      </c>
      <c r="FQ1" s="221">
        <v>41609</v>
      </c>
      <c r="FR1" s="934">
        <v>41640</v>
      </c>
      <c r="FS1" s="934">
        <v>41671</v>
      </c>
      <c r="FT1" s="934">
        <v>41699</v>
      </c>
      <c r="FU1" s="934">
        <v>41730</v>
      </c>
      <c r="FV1" s="934">
        <v>41760</v>
      </c>
      <c r="FW1" s="934">
        <v>41791</v>
      </c>
      <c r="FX1" s="934">
        <v>41821</v>
      </c>
      <c r="FY1" s="934">
        <v>41852</v>
      </c>
      <c r="FZ1" s="934">
        <v>41883</v>
      </c>
      <c r="GA1" s="934">
        <v>41913</v>
      </c>
      <c r="GB1" s="934">
        <v>41944</v>
      </c>
      <c r="GC1" s="934">
        <v>41974</v>
      </c>
      <c r="GD1" s="935">
        <v>42005</v>
      </c>
      <c r="GE1" s="935">
        <v>42036</v>
      </c>
      <c r="GF1" s="935">
        <v>42064</v>
      </c>
      <c r="GG1" s="935">
        <v>42095</v>
      </c>
      <c r="GH1" s="935">
        <v>42125</v>
      </c>
      <c r="GI1" s="935">
        <v>42156</v>
      </c>
      <c r="GJ1" s="935">
        <v>42186</v>
      </c>
      <c r="GK1" s="935">
        <v>42217</v>
      </c>
      <c r="GL1" s="935">
        <v>42248</v>
      </c>
      <c r="GM1" s="935">
        <v>42278</v>
      </c>
      <c r="GN1" s="935">
        <v>42309</v>
      </c>
      <c r="GO1" s="935">
        <v>42339</v>
      </c>
      <c r="GP1" s="936">
        <v>42370</v>
      </c>
      <c r="GQ1" s="936">
        <v>42401</v>
      </c>
      <c r="GR1" s="936">
        <v>42430</v>
      </c>
      <c r="GS1" s="936">
        <v>42461</v>
      </c>
      <c r="GT1" s="936">
        <v>42491</v>
      </c>
      <c r="GU1" s="936">
        <v>42522</v>
      </c>
      <c r="GV1" s="936">
        <v>42552</v>
      </c>
      <c r="GW1" s="936">
        <v>42583</v>
      </c>
      <c r="GX1" s="936">
        <v>42614</v>
      </c>
      <c r="GY1" s="936">
        <v>42644</v>
      </c>
      <c r="GZ1" s="936">
        <v>42675</v>
      </c>
      <c r="HA1" s="936">
        <v>42705</v>
      </c>
      <c r="HB1" s="937">
        <v>42736</v>
      </c>
      <c r="HC1" s="937">
        <v>42767</v>
      </c>
      <c r="HD1" s="937">
        <v>42795</v>
      </c>
      <c r="HE1" s="937">
        <v>42826</v>
      </c>
      <c r="HF1" s="937">
        <v>42856</v>
      </c>
      <c r="HG1" s="937">
        <v>42887</v>
      </c>
      <c r="HH1" s="937">
        <v>42917</v>
      </c>
      <c r="HI1" s="937">
        <v>42948</v>
      </c>
      <c r="HJ1" s="937">
        <v>42979</v>
      </c>
      <c r="HK1" s="937">
        <v>43009</v>
      </c>
      <c r="HL1" s="937">
        <v>43040</v>
      </c>
      <c r="HM1" s="937">
        <v>43070</v>
      </c>
      <c r="HN1" s="938">
        <v>43101</v>
      </c>
      <c r="HO1" s="938">
        <v>43132</v>
      </c>
      <c r="HP1" s="938">
        <v>43160</v>
      </c>
      <c r="HQ1" s="938">
        <v>43191</v>
      </c>
      <c r="HR1" s="938">
        <v>43221</v>
      </c>
      <c r="HS1" s="938">
        <v>43252</v>
      </c>
      <c r="HT1" s="938">
        <v>43282</v>
      </c>
      <c r="HU1" s="938">
        <v>43313</v>
      </c>
      <c r="HV1" s="938">
        <v>43344</v>
      </c>
      <c r="HW1" s="938">
        <v>43374</v>
      </c>
      <c r="HX1" s="938">
        <v>43405</v>
      </c>
      <c r="HY1" s="938">
        <v>43435</v>
      </c>
      <c r="HZ1" s="939">
        <v>43466</v>
      </c>
      <c r="IA1" s="939">
        <v>43497</v>
      </c>
      <c r="IB1" s="939">
        <v>43525</v>
      </c>
      <c r="IC1" s="939">
        <v>43556</v>
      </c>
      <c r="ID1" s="939">
        <v>43586</v>
      </c>
      <c r="IE1" s="939">
        <v>43617</v>
      </c>
      <c r="IF1" s="939">
        <v>43647</v>
      </c>
      <c r="IG1" s="939">
        <v>43678</v>
      </c>
      <c r="IH1" s="939">
        <v>43709</v>
      </c>
      <c r="II1" s="939">
        <v>43739</v>
      </c>
      <c r="IJ1" s="939">
        <v>43770</v>
      </c>
      <c r="IK1" s="939">
        <v>43800</v>
      </c>
      <c r="IL1" s="215">
        <v>43831</v>
      </c>
      <c r="IM1" s="215">
        <v>43862</v>
      </c>
      <c r="IN1" s="215">
        <v>43891</v>
      </c>
      <c r="IO1" s="215">
        <v>43922</v>
      </c>
      <c r="IP1" s="215">
        <v>43952</v>
      </c>
      <c r="IQ1" s="215">
        <v>43983</v>
      </c>
      <c r="IR1" s="215">
        <v>44013</v>
      </c>
      <c r="IS1" s="215">
        <v>44044</v>
      </c>
      <c r="IT1" s="215">
        <v>44075</v>
      </c>
      <c r="IU1" s="215">
        <v>44105</v>
      </c>
      <c r="IV1" s="215">
        <v>44136</v>
      </c>
      <c r="IW1" s="215">
        <v>44166</v>
      </c>
      <c r="IX1" s="940">
        <v>44197</v>
      </c>
      <c r="IY1" s="940">
        <v>44228</v>
      </c>
      <c r="IZ1" s="940">
        <v>44256</v>
      </c>
      <c r="JA1" s="940">
        <v>44287</v>
      </c>
      <c r="JB1" s="940">
        <v>44317</v>
      </c>
      <c r="JC1" s="940">
        <v>44348</v>
      </c>
      <c r="JD1" s="940">
        <v>44378</v>
      </c>
      <c r="JE1" s="940">
        <v>44409</v>
      </c>
      <c r="JF1" s="940">
        <v>44440</v>
      </c>
      <c r="JG1" s="940">
        <v>44470</v>
      </c>
      <c r="JH1" s="940">
        <v>44501</v>
      </c>
      <c r="JI1" s="940">
        <v>44531</v>
      </c>
      <c r="JJ1" s="935">
        <v>44562</v>
      </c>
      <c r="JK1" s="935">
        <v>44593</v>
      </c>
      <c r="JL1" s="935">
        <v>44621</v>
      </c>
      <c r="JM1" s="935">
        <v>44652</v>
      </c>
      <c r="JN1" s="935">
        <v>44682</v>
      </c>
      <c r="JO1" s="935">
        <v>44713</v>
      </c>
      <c r="JP1" s="935">
        <v>44743</v>
      </c>
      <c r="JQ1" s="935">
        <v>44774</v>
      </c>
      <c r="JR1" s="935">
        <v>44805</v>
      </c>
      <c r="JS1" s="935">
        <v>44835</v>
      </c>
      <c r="JT1" s="935">
        <v>44866</v>
      </c>
      <c r="JU1" s="935">
        <v>44896</v>
      </c>
      <c r="JV1" s="941">
        <v>44927</v>
      </c>
      <c r="JW1" s="941">
        <v>44958</v>
      </c>
      <c r="JX1" s="941">
        <v>44986</v>
      </c>
      <c r="JY1" s="941">
        <v>45017</v>
      </c>
      <c r="JZ1" s="941">
        <v>45047</v>
      </c>
      <c r="KA1" s="941">
        <v>45078</v>
      </c>
      <c r="KB1" s="941">
        <v>45108</v>
      </c>
      <c r="KC1" s="941">
        <v>45139</v>
      </c>
      <c r="KD1" s="941">
        <v>45170</v>
      </c>
      <c r="KE1" s="941">
        <v>45200</v>
      </c>
      <c r="KF1" s="941">
        <v>45231</v>
      </c>
      <c r="KG1" s="941">
        <v>45261</v>
      </c>
      <c r="KH1" s="221">
        <v>45292</v>
      </c>
      <c r="KI1" s="221">
        <v>45323</v>
      </c>
      <c r="KJ1" s="221">
        <v>45352</v>
      </c>
      <c r="KK1" s="221">
        <v>45383</v>
      </c>
      <c r="KL1" s="221">
        <v>45413</v>
      </c>
      <c r="KM1" s="221">
        <v>45444</v>
      </c>
      <c r="KN1" s="221">
        <v>45474</v>
      </c>
      <c r="KO1" s="221">
        <v>45505</v>
      </c>
      <c r="KP1" s="221">
        <v>45536</v>
      </c>
      <c r="KQ1" s="221">
        <v>45566</v>
      </c>
      <c r="KR1" s="221">
        <v>45597</v>
      </c>
      <c r="KS1" s="221">
        <v>45627</v>
      </c>
      <c r="KT1" s="221">
        <v>45658</v>
      </c>
      <c r="KU1" s="221">
        <v>45689</v>
      </c>
      <c r="KV1" s="221">
        <v>45717</v>
      </c>
      <c r="KW1" s="221">
        <v>45748</v>
      </c>
      <c r="KX1" s="221">
        <v>45778</v>
      </c>
      <c r="KY1" s="221">
        <v>45809</v>
      </c>
      <c r="KZ1" s="221">
        <v>45839</v>
      </c>
      <c r="LA1" s="221">
        <v>45870</v>
      </c>
      <c r="LB1" s="221">
        <v>45901</v>
      </c>
      <c r="LC1" s="221">
        <v>45931</v>
      </c>
      <c r="LD1" s="221">
        <v>45962</v>
      </c>
      <c r="LE1" s="221">
        <v>45992</v>
      </c>
      <c r="LF1" s="221">
        <v>46023</v>
      </c>
      <c r="LG1" s="221">
        <v>46054</v>
      </c>
      <c r="LH1" s="221">
        <v>46082</v>
      </c>
      <c r="LI1" s="221">
        <v>46113</v>
      </c>
      <c r="LJ1" s="221">
        <v>46143</v>
      </c>
      <c r="LK1" s="221">
        <v>46174</v>
      </c>
      <c r="LL1" s="221">
        <v>46204</v>
      </c>
      <c r="LM1" s="221">
        <v>46235</v>
      </c>
      <c r="LN1" s="221">
        <v>46266</v>
      </c>
      <c r="LO1" s="221">
        <v>46296</v>
      </c>
      <c r="LP1" s="221">
        <v>46327</v>
      </c>
      <c r="LQ1" s="221">
        <v>46357</v>
      </c>
      <c r="LR1" s="221">
        <v>46388</v>
      </c>
      <c r="LS1" s="221">
        <v>46419</v>
      </c>
      <c r="LT1" s="221">
        <v>46447</v>
      </c>
      <c r="LU1" s="221">
        <v>46478</v>
      </c>
      <c r="LV1" s="221">
        <v>46508</v>
      </c>
      <c r="LW1" s="221">
        <v>46539</v>
      </c>
      <c r="LX1" s="221">
        <v>46569</v>
      </c>
      <c r="LY1" s="221">
        <v>46600</v>
      </c>
      <c r="LZ1" s="221">
        <v>46631</v>
      </c>
      <c r="MA1" s="221">
        <v>46661</v>
      </c>
      <c r="MB1" s="221">
        <v>46692</v>
      </c>
      <c r="MC1" s="221">
        <v>46722</v>
      </c>
      <c r="MD1" s="221">
        <v>46753</v>
      </c>
      <c r="ME1" s="221">
        <v>46784</v>
      </c>
      <c r="MF1" s="221">
        <v>46813</v>
      </c>
      <c r="MG1" s="221">
        <v>46844</v>
      </c>
      <c r="MH1" s="221">
        <v>46874</v>
      </c>
      <c r="MI1" s="221">
        <v>46905</v>
      </c>
      <c r="MJ1" s="221">
        <v>46935</v>
      </c>
      <c r="MK1" s="221">
        <v>46966</v>
      </c>
      <c r="ML1" s="221">
        <v>46997</v>
      </c>
      <c r="MM1" s="221">
        <v>47027</v>
      </c>
      <c r="MN1" s="221">
        <v>47058</v>
      </c>
      <c r="MO1" s="221">
        <v>47088</v>
      </c>
      <c r="MP1" s="221">
        <v>47119</v>
      </c>
      <c r="MQ1" s="221">
        <v>47150</v>
      </c>
      <c r="MR1" s="221">
        <v>47178</v>
      </c>
      <c r="MS1" s="221">
        <v>47209</v>
      </c>
      <c r="MT1" s="221">
        <v>47239</v>
      </c>
      <c r="MU1" s="221">
        <v>47270</v>
      </c>
      <c r="MV1" s="221">
        <v>47300</v>
      </c>
      <c r="MW1" s="221">
        <v>47331</v>
      </c>
      <c r="MX1" s="221">
        <v>47362</v>
      </c>
      <c r="MY1" s="221">
        <v>47392</v>
      </c>
      <c r="MZ1" s="221">
        <v>47423</v>
      </c>
      <c r="NA1" s="221">
        <v>47453</v>
      </c>
      <c r="NB1" s="221">
        <v>47484</v>
      </c>
      <c r="NC1" s="221">
        <v>47515</v>
      </c>
      <c r="ND1" s="221">
        <v>47543</v>
      </c>
      <c r="NE1" s="221">
        <v>47574</v>
      </c>
      <c r="NF1" s="221">
        <v>47604</v>
      </c>
      <c r="NG1" s="221">
        <v>47635</v>
      </c>
      <c r="NH1" s="221">
        <v>47665</v>
      </c>
      <c r="NI1" s="221">
        <v>47696</v>
      </c>
      <c r="NJ1" s="221">
        <v>47727</v>
      </c>
      <c r="NK1" s="221">
        <v>47757</v>
      </c>
      <c r="NL1" s="221">
        <v>47788</v>
      </c>
      <c r="NM1" s="221">
        <v>47818</v>
      </c>
      <c r="NN1" s="221">
        <v>47849</v>
      </c>
      <c r="NO1" s="221">
        <v>47880</v>
      </c>
      <c r="NP1" s="221">
        <v>47908</v>
      </c>
      <c r="NQ1" s="221">
        <v>47939</v>
      </c>
      <c r="NR1" s="221">
        <v>47969</v>
      </c>
      <c r="NS1" s="221">
        <v>48000</v>
      </c>
      <c r="NT1" s="221">
        <v>48030</v>
      </c>
      <c r="NU1" s="221">
        <v>48061</v>
      </c>
      <c r="NV1" s="221">
        <v>48092</v>
      </c>
      <c r="NW1" s="221">
        <v>48122</v>
      </c>
      <c r="NX1" s="221">
        <v>48153</v>
      </c>
      <c r="NY1" s="221">
        <v>48183</v>
      </c>
      <c r="NZ1" s="221">
        <v>48214</v>
      </c>
      <c r="OA1" s="221">
        <v>48245</v>
      </c>
      <c r="OB1" s="221">
        <v>48274</v>
      </c>
      <c r="OC1" s="221">
        <v>48305</v>
      </c>
      <c r="OD1" s="221">
        <v>48335</v>
      </c>
      <c r="OE1" s="221">
        <v>48366</v>
      </c>
      <c r="OF1" s="221">
        <v>48396</v>
      </c>
      <c r="OG1" s="221">
        <v>48427</v>
      </c>
      <c r="OH1" s="221">
        <v>48458</v>
      </c>
      <c r="OI1" s="221">
        <v>48488</v>
      </c>
      <c r="OJ1" s="221">
        <v>48519</v>
      </c>
      <c r="OK1" s="221">
        <v>48549</v>
      </c>
      <c r="OL1" s="221">
        <v>48580</v>
      </c>
      <c r="OM1" s="221">
        <v>48611</v>
      </c>
      <c r="ON1" s="221">
        <v>48639</v>
      </c>
      <c r="OO1" s="221">
        <v>48670</v>
      </c>
      <c r="OP1" s="221">
        <v>48700</v>
      </c>
      <c r="OQ1" s="221">
        <v>48731</v>
      </c>
      <c r="OR1" s="221">
        <v>48761</v>
      </c>
      <c r="OS1" s="221">
        <v>48792</v>
      </c>
      <c r="OT1" s="221">
        <v>48823</v>
      </c>
      <c r="OU1" s="221">
        <v>48853</v>
      </c>
      <c r="OV1" s="221">
        <v>48884</v>
      </c>
      <c r="OW1" s="221">
        <v>48914</v>
      </c>
      <c r="OX1" s="221">
        <v>48945</v>
      </c>
      <c r="OY1" s="221">
        <v>48976</v>
      </c>
      <c r="OZ1" s="221">
        <v>49004</v>
      </c>
      <c r="PA1" s="221">
        <v>49035</v>
      </c>
      <c r="PB1" s="221">
        <v>49065</v>
      </c>
      <c r="PC1" s="221">
        <v>49096</v>
      </c>
      <c r="PD1" s="221">
        <v>49126</v>
      </c>
      <c r="PE1" s="221">
        <v>49157</v>
      </c>
      <c r="PF1" s="221">
        <v>49188</v>
      </c>
      <c r="PG1" s="221">
        <v>49218</v>
      </c>
      <c r="PH1" s="221">
        <v>49249</v>
      </c>
      <c r="PI1" s="221">
        <v>49279</v>
      </c>
      <c r="PJ1" s="221">
        <v>49310</v>
      </c>
      <c r="PK1" s="221">
        <v>49341</v>
      </c>
      <c r="PL1" s="221">
        <v>49369</v>
      </c>
      <c r="PM1" s="221">
        <v>49400</v>
      </c>
      <c r="PN1" s="221">
        <v>49430</v>
      </c>
      <c r="PO1" s="221">
        <v>49461</v>
      </c>
      <c r="PP1" s="221">
        <v>49491</v>
      </c>
      <c r="PQ1" s="221">
        <v>49522</v>
      </c>
      <c r="PR1" s="221">
        <v>49553</v>
      </c>
      <c r="PS1" s="221">
        <v>49583</v>
      </c>
      <c r="PT1" s="221">
        <v>49614</v>
      </c>
      <c r="PU1" s="221">
        <v>49644</v>
      </c>
      <c r="PV1" s="221">
        <v>49675</v>
      </c>
      <c r="PW1" s="221">
        <v>49706</v>
      </c>
      <c r="PX1" s="221">
        <v>49735</v>
      </c>
      <c r="PY1" s="221">
        <v>49766</v>
      </c>
      <c r="PZ1" s="221">
        <v>49796</v>
      </c>
      <c r="QA1" s="221">
        <v>49827</v>
      </c>
      <c r="QB1" s="221">
        <v>49857</v>
      </c>
      <c r="QC1" s="221">
        <v>49888</v>
      </c>
      <c r="QD1" s="221">
        <v>49919</v>
      </c>
      <c r="QE1" s="221">
        <v>49949</v>
      </c>
      <c r="QF1" s="221">
        <v>49980</v>
      </c>
      <c r="QG1" s="221">
        <v>50010</v>
      </c>
      <c r="QH1" s="221">
        <v>50041</v>
      </c>
      <c r="QI1" s="221">
        <v>50072</v>
      </c>
      <c r="QJ1" s="221">
        <v>50100</v>
      </c>
      <c r="QK1" s="221">
        <v>50131</v>
      </c>
      <c r="QL1" s="221">
        <v>50161</v>
      </c>
      <c r="QM1" s="221">
        <v>50192</v>
      </c>
      <c r="QN1" s="221">
        <v>50222</v>
      </c>
      <c r="QO1" s="221">
        <v>50253</v>
      </c>
      <c r="QP1" s="221">
        <v>50284</v>
      </c>
      <c r="QQ1" s="221">
        <v>50314</v>
      </c>
      <c r="QR1" s="221">
        <v>50345</v>
      </c>
      <c r="QS1" s="221">
        <v>50375</v>
      </c>
      <c r="QT1" s="221">
        <v>50406</v>
      </c>
      <c r="QU1" s="221">
        <v>50437</v>
      </c>
      <c r="QV1" s="221">
        <v>50465</v>
      </c>
      <c r="QW1" s="221">
        <v>50496</v>
      </c>
      <c r="QX1" s="221">
        <v>50526</v>
      </c>
      <c r="QY1" s="221">
        <v>50557</v>
      </c>
      <c r="QZ1" s="221">
        <v>50587</v>
      </c>
      <c r="RA1" s="221">
        <v>50618</v>
      </c>
      <c r="RB1" s="221">
        <v>50649</v>
      </c>
      <c r="RC1" s="221">
        <v>50679</v>
      </c>
      <c r="RD1" s="221">
        <v>50710</v>
      </c>
      <c r="RE1" s="221">
        <v>50740</v>
      </c>
      <c r="RF1" s="221">
        <v>50771</v>
      </c>
      <c r="RG1" s="221">
        <v>50802</v>
      </c>
      <c r="RH1" s="221">
        <v>50830</v>
      </c>
      <c r="RI1" s="221">
        <v>50861</v>
      </c>
      <c r="RJ1" s="221">
        <v>50891</v>
      </c>
      <c r="RK1" s="221">
        <v>50922</v>
      </c>
      <c r="RL1" s="221">
        <v>50952</v>
      </c>
      <c r="RM1" s="221">
        <v>50983</v>
      </c>
      <c r="RN1" s="221">
        <v>51014</v>
      </c>
      <c r="RO1" s="221">
        <v>51044</v>
      </c>
      <c r="RP1" s="221">
        <v>51075</v>
      </c>
      <c r="RQ1" s="221">
        <v>51105</v>
      </c>
      <c r="RR1" s="221">
        <v>51136</v>
      </c>
      <c r="RS1" s="221">
        <v>51167</v>
      </c>
      <c r="RT1" s="221">
        <v>51196</v>
      </c>
      <c r="RU1" s="221">
        <v>51227</v>
      </c>
      <c r="RV1" s="221">
        <v>51257</v>
      </c>
      <c r="RW1" s="221">
        <v>51288</v>
      </c>
      <c r="RX1" s="221">
        <v>51318</v>
      </c>
      <c r="RY1" s="221">
        <v>51349</v>
      </c>
      <c r="RZ1" s="221">
        <v>51380</v>
      </c>
      <c r="SA1" s="221">
        <v>51410</v>
      </c>
      <c r="SB1" s="221">
        <v>51441</v>
      </c>
      <c r="SC1" s="221">
        <v>51471</v>
      </c>
      <c r="SD1" s="221">
        <v>51502</v>
      </c>
      <c r="SE1" s="221">
        <v>51533</v>
      </c>
      <c r="SF1" s="221">
        <v>51561</v>
      </c>
      <c r="SG1" s="221">
        <v>51592</v>
      </c>
      <c r="SH1" s="221">
        <v>51622</v>
      </c>
      <c r="SI1" s="221">
        <v>51653</v>
      </c>
      <c r="SJ1" s="221">
        <v>51683</v>
      </c>
      <c r="SK1" s="221">
        <v>51714</v>
      </c>
      <c r="SL1" s="221">
        <v>51745</v>
      </c>
      <c r="SM1" s="221">
        <v>51775</v>
      </c>
      <c r="SN1" s="221">
        <v>51806</v>
      </c>
      <c r="SO1" s="221">
        <v>51836</v>
      </c>
      <c r="SP1" s="938">
        <v>51867</v>
      </c>
      <c r="SQ1" s="938">
        <v>51898</v>
      </c>
      <c r="SR1" s="938">
        <v>51926</v>
      </c>
      <c r="SS1" s="938">
        <v>51957</v>
      </c>
      <c r="ST1" s="938">
        <v>51987</v>
      </c>
      <c r="SU1" s="938">
        <v>52018</v>
      </c>
      <c r="SV1" s="938">
        <v>52048</v>
      </c>
      <c r="SW1" s="938">
        <v>52079</v>
      </c>
      <c r="SX1" s="938">
        <v>52110</v>
      </c>
      <c r="SY1" s="938">
        <v>52140</v>
      </c>
      <c r="SZ1" s="938">
        <v>52171</v>
      </c>
      <c r="TA1" s="938">
        <v>52201</v>
      </c>
      <c r="TB1" s="938">
        <v>52232</v>
      </c>
      <c r="TC1" s="938">
        <v>52263</v>
      </c>
      <c r="TD1" s="938">
        <v>52291</v>
      </c>
      <c r="TE1" s="938">
        <v>52322</v>
      </c>
      <c r="TF1" s="938">
        <v>52352</v>
      </c>
      <c r="TG1" s="938">
        <v>52383</v>
      </c>
      <c r="TH1" s="938">
        <v>52413</v>
      </c>
      <c r="TI1" s="938">
        <v>52444</v>
      </c>
      <c r="TJ1" s="938">
        <v>52475</v>
      </c>
      <c r="TK1" s="938">
        <v>52505</v>
      </c>
      <c r="TL1" s="938">
        <v>52536</v>
      </c>
      <c r="TM1" s="938">
        <v>52566</v>
      </c>
      <c r="TN1" s="938">
        <v>52597</v>
      </c>
      <c r="TO1" s="938">
        <v>52628</v>
      </c>
      <c r="TP1" s="938">
        <v>52657</v>
      </c>
      <c r="TQ1" s="938">
        <v>52688</v>
      </c>
      <c r="TR1" s="938">
        <v>52718</v>
      </c>
      <c r="TS1" s="938">
        <v>52749</v>
      </c>
      <c r="TT1" s="938">
        <v>52779</v>
      </c>
      <c r="TU1" s="938">
        <v>52810</v>
      </c>
      <c r="TV1" s="938">
        <v>52841</v>
      </c>
      <c r="TW1" s="938">
        <v>52871</v>
      </c>
      <c r="TX1" s="938">
        <v>52902</v>
      </c>
      <c r="TY1" s="938">
        <v>52932</v>
      </c>
      <c r="TZ1" s="938">
        <v>52963</v>
      </c>
      <c r="UA1" s="938">
        <v>52994</v>
      </c>
      <c r="UB1" s="938">
        <v>53022</v>
      </c>
      <c r="UC1" s="938">
        <v>53053</v>
      </c>
      <c r="UD1" s="938">
        <v>53083</v>
      </c>
      <c r="UE1" s="938">
        <v>53114</v>
      </c>
      <c r="UF1" s="938">
        <v>53144</v>
      </c>
      <c r="UG1" s="938">
        <v>53175</v>
      </c>
      <c r="UH1" s="938">
        <v>53206</v>
      </c>
      <c r="UI1" s="938">
        <v>53236</v>
      </c>
      <c r="UJ1" s="938">
        <v>53267</v>
      </c>
      <c r="UK1" s="938">
        <v>53297</v>
      </c>
      <c r="UL1" s="938">
        <v>53328</v>
      </c>
      <c r="UM1" s="938">
        <v>53359</v>
      </c>
      <c r="UN1" s="938">
        <v>53387</v>
      </c>
      <c r="UO1" s="938">
        <v>53418</v>
      </c>
      <c r="UP1" s="938">
        <v>53448</v>
      </c>
      <c r="UQ1" s="938">
        <v>53479</v>
      </c>
      <c r="UR1" s="938">
        <v>53509</v>
      </c>
      <c r="US1" s="938">
        <v>53540</v>
      </c>
      <c r="UT1" s="938">
        <v>53571</v>
      </c>
      <c r="UU1" s="938">
        <v>53601</v>
      </c>
      <c r="UV1" s="938">
        <v>53632</v>
      </c>
      <c r="UW1" s="938">
        <v>53662</v>
      </c>
      <c r="UX1" s="938">
        <v>53693</v>
      </c>
      <c r="UY1" s="938">
        <v>53724</v>
      </c>
      <c r="UZ1" s="938">
        <v>53752</v>
      </c>
      <c r="VA1" s="938">
        <v>53783</v>
      </c>
      <c r="VB1" s="938">
        <v>53813</v>
      </c>
      <c r="VC1" s="938">
        <v>53844</v>
      </c>
      <c r="VD1" s="938">
        <v>53874</v>
      </c>
      <c r="VE1" s="938">
        <v>53905</v>
      </c>
      <c r="VF1" s="938">
        <v>53936</v>
      </c>
      <c r="VG1" s="938">
        <v>53966</v>
      </c>
      <c r="VH1" s="938">
        <v>53997</v>
      </c>
      <c r="VI1" s="938">
        <v>54027</v>
      </c>
      <c r="VJ1" s="938">
        <v>54058</v>
      </c>
      <c r="VK1" s="938">
        <v>54089</v>
      </c>
      <c r="VL1" s="938">
        <v>54118</v>
      </c>
      <c r="VM1" s="938">
        <v>54149</v>
      </c>
      <c r="VN1" s="938">
        <v>54179</v>
      </c>
      <c r="VO1" s="938">
        <v>54210</v>
      </c>
      <c r="VP1" s="938">
        <v>54240</v>
      </c>
      <c r="VQ1" s="938">
        <v>54271</v>
      </c>
      <c r="VR1" s="938">
        <v>54302</v>
      </c>
      <c r="VS1" s="938">
        <v>54332</v>
      </c>
      <c r="VT1" s="938">
        <v>54363</v>
      </c>
      <c r="VU1" s="938">
        <v>54393</v>
      </c>
      <c r="VV1" s="938">
        <v>54424</v>
      </c>
      <c r="VW1" s="938">
        <v>54455</v>
      </c>
      <c r="VX1" s="938">
        <v>54483</v>
      </c>
      <c r="VY1" s="938">
        <v>54514</v>
      </c>
      <c r="VZ1" s="938">
        <v>54544</v>
      </c>
      <c r="WA1" s="938">
        <v>54575</v>
      </c>
      <c r="WB1" s="938">
        <v>54605</v>
      </c>
      <c r="WC1" s="938">
        <v>54636</v>
      </c>
      <c r="WD1" s="938">
        <v>54667</v>
      </c>
      <c r="WE1" s="938">
        <v>54697</v>
      </c>
      <c r="WF1" s="938">
        <v>54728</v>
      </c>
      <c r="WG1" s="938">
        <v>54758</v>
      </c>
      <c r="WH1" s="938">
        <v>54789</v>
      </c>
      <c r="WI1" s="938">
        <v>54820</v>
      </c>
      <c r="WJ1" s="938">
        <v>54848</v>
      </c>
      <c r="WK1" s="938">
        <v>54879</v>
      </c>
      <c r="WL1" s="938">
        <v>54909</v>
      </c>
      <c r="WM1" s="938">
        <v>54940</v>
      </c>
      <c r="WN1" s="938">
        <v>54970</v>
      </c>
      <c r="WO1" s="938">
        <v>55001</v>
      </c>
      <c r="WP1" s="938">
        <v>55032</v>
      </c>
      <c r="WQ1" s="938">
        <v>55062</v>
      </c>
      <c r="WR1" s="938">
        <v>55093</v>
      </c>
      <c r="WS1" s="938">
        <v>55123</v>
      </c>
      <c r="WT1" s="938">
        <v>55154</v>
      </c>
      <c r="WU1" s="938">
        <v>55185</v>
      </c>
      <c r="WV1" s="938">
        <v>55213</v>
      </c>
      <c r="WW1" s="938">
        <v>55244</v>
      </c>
      <c r="WX1" s="938">
        <v>55274</v>
      </c>
      <c r="WY1" s="938">
        <v>55305</v>
      </c>
      <c r="WZ1" s="938">
        <v>55335</v>
      </c>
      <c r="XA1" s="938">
        <v>55366</v>
      </c>
      <c r="XB1" s="938">
        <v>55397</v>
      </c>
      <c r="XC1" s="938">
        <v>55427</v>
      </c>
      <c r="XD1" s="938">
        <v>55458</v>
      </c>
      <c r="XE1" s="938">
        <v>55488</v>
      </c>
      <c r="XF1" s="938">
        <v>55519</v>
      </c>
      <c r="XG1" s="938">
        <v>55550</v>
      </c>
      <c r="XH1" s="938">
        <v>55579</v>
      </c>
      <c r="XI1" s="938">
        <v>55610</v>
      </c>
      <c r="XJ1" s="938">
        <v>55640</v>
      </c>
      <c r="XK1" s="938">
        <v>55671</v>
      </c>
      <c r="XL1" s="938">
        <v>55701</v>
      </c>
      <c r="XM1" s="938">
        <v>55732</v>
      </c>
      <c r="XN1" s="938">
        <v>55763</v>
      </c>
      <c r="XO1" s="938">
        <v>55793</v>
      </c>
      <c r="XP1" s="938">
        <v>55824</v>
      </c>
      <c r="XQ1" s="938">
        <v>55854</v>
      </c>
      <c r="XR1" s="938">
        <v>55885</v>
      </c>
      <c r="XS1" s="938">
        <v>55916</v>
      </c>
      <c r="XT1" s="938">
        <v>55944</v>
      </c>
      <c r="XU1" s="938">
        <v>55975</v>
      </c>
      <c r="XV1" s="938">
        <v>56005</v>
      </c>
      <c r="XW1" s="938">
        <v>56036</v>
      </c>
      <c r="XX1" s="938">
        <v>56066</v>
      </c>
      <c r="XY1" s="938">
        <v>56097</v>
      </c>
      <c r="XZ1" s="938">
        <v>56128</v>
      </c>
      <c r="YA1" s="938">
        <v>56158</v>
      </c>
      <c r="YB1" s="938">
        <v>56189</v>
      </c>
      <c r="YC1" s="938">
        <v>56219</v>
      </c>
      <c r="YD1" s="938">
        <v>56250</v>
      </c>
      <c r="YE1" s="938">
        <v>56281</v>
      </c>
      <c r="YF1" s="938">
        <v>56309</v>
      </c>
      <c r="YG1" s="938">
        <v>56340</v>
      </c>
      <c r="YH1" s="938">
        <v>56370</v>
      </c>
      <c r="YI1" s="938">
        <v>56401</v>
      </c>
      <c r="YJ1" s="938">
        <v>56431</v>
      </c>
      <c r="YK1" s="938">
        <v>56462</v>
      </c>
      <c r="YL1" s="938">
        <v>56493</v>
      </c>
      <c r="YM1" s="938">
        <v>56523</v>
      </c>
      <c r="YN1" s="938">
        <v>56554</v>
      </c>
      <c r="YO1" s="938">
        <v>56584</v>
      </c>
      <c r="YP1" s="938">
        <v>56615</v>
      </c>
      <c r="YQ1" s="938">
        <v>56646</v>
      </c>
      <c r="YR1" s="938">
        <v>56674</v>
      </c>
      <c r="YS1" s="938">
        <v>56705</v>
      </c>
      <c r="YT1" s="938">
        <v>56735</v>
      </c>
      <c r="YU1" s="938">
        <v>56766</v>
      </c>
      <c r="YV1" s="938">
        <v>56796</v>
      </c>
      <c r="YW1" s="938">
        <v>56827</v>
      </c>
      <c r="YX1" s="938">
        <v>56858</v>
      </c>
      <c r="YY1" s="938">
        <v>56888</v>
      </c>
      <c r="YZ1" s="938">
        <v>56919</v>
      </c>
      <c r="ZA1" s="938">
        <v>56949</v>
      </c>
      <c r="ZB1" s="938">
        <v>56980</v>
      </c>
      <c r="ZC1" s="938">
        <v>57011</v>
      </c>
      <c r="ZD1" s="938">
        <v>57040</v>
      </c>
      <c r="ZE1" s="938">
        <v>57071</v>
      </c>
      <c r="ZF1" s="938">
        <v>57101</v>
      </c>
      <c r="ZG1" s="938">
        <v>57132</v>
      </c>
      <c r="ZH1" s="938">
        <v>57162</v>
      </c>
      <c r="ZI1" s="938">
        <v>57193</v>
      </c>
      <c r="ZJ1" s="938">
        <v>57224</v>
      </c>
      <c r="ZK1" s="938">
        <v>57254</v>
      </c>
      <c r="ZL1" s="938">
        <v>57285</v>
      </c>
      <c r="ZM1" s="938">
        <v>57315</v>
      </c>
      <c r="ZN1" s="938">
        <v>57346</v>
      </c>
      <c r="ZO1" s="938">
        <v>57377</v>
      </c>
      <c r="ZP1" s="938">
        <v>57405</v>
      </c>
      <c r="ZQ1" s="938">
        <v>57436</v>
      </c>
      <c r="ZR1" s="938">
        <v>57466</v>
      </c>
      <c r="ZS1" s="938">
        <v>57497</v>
      </c>
      <c r="ZT1" s="938">
        <v>57527</v>
      </c>
      <c r="ZU1" s="938">
        <v>57558</v>
      </c>
      <c r="ZV1" s="938">
        <v>57589</v>
      </c>
      <c r="ZW1" s="938">
        <v>57619</v>
      </c>
      <c r="ZX1" s="938">
        <v>57650</v>
      </c>
      <c r="ZY1" s="938">
        <v>57680</v>
      </c>
      <c r="ZZ1" s="938">
        <v>57711</v>
      </c>
      <c r="AAA1" s="938">
        <v>57742</v>
      </c>
      <c r="AAB1" s="938">
        <v>57770</v>
      </c>
      <c r="AAC1" s="938">
        <v>57801</v>
      </c>
      <c r="AAD1" s="938">
        <v>57831</v>
      </c>
      <c r="AAE1" s="938">
        <v>57862</v>
      </c>
      <c r="AAF1" s="938">
        <v>57892</v>
      </c>
      <c r="AAG1" s="938">
        <v>57923</v>
      </c>
      <c r="AAH1" s="938">
        <v>57954</v>
      </c>
      <c r="AAI1" s="938">
        <v>57984</v>
      </c>
      <c r="AAJ1" s="938">
        <v>58015</v>
      </c>
      <c r="AAK1" s="938">
        <v>58045</v>
      </c>
      <c r="AAL1" s="938">
        <v>58076</v>
      </c>
      <c r="AAM1" s="938">
        <v>58107</v>
      </c>
      <c r="AAN1" s="938">
        <v>58135</v>
      </c>
      <c r="AAO1" s="938">
        <v>58166</v>
      </c>
      <c r="AAP1" s="938">
        <v>58196</v>
      </c>
      <c r="AAQ1" s="938">
        <v>58227</v>
      </c>
      <c r="AAR1" s="938">
        <v>58257</v>
      </c>
      <c r="AAS1" s="938">
        <v>58288</v>
      </c>
      <c r="AAT1" s="938">
        <v>58319</v>
      </c>
      <c r="AAU1" s="938">
        <v>58349</v>
      </c>
      <c r="AAV1" s="938">
        <v>58380</v>
      </c>
      <c r="AAW1" s="938">
        <v>58410</v>
      </c>
    </row>
    <row r="2" spans="1:725" x14ac:dyDescent="0.25">
      <c r="WS2" s="221"/>
    </row>
    <row r="3" spans="1:725" x14ac:dyDescent="0.25">
      <c r="A3" s="167" t="s">
        <v>374</v>
      </c>
      <c r="WS3" s="221"/>
    </row>
    <row r="4" spans="1:725" x14ac:dyDescent="0.25">
      <c r="A4" s="180" t="s">
        <v>375</v>
      </c>
      <c r="FY4" s="180">
        <v>17</v>
      </c>
      <c r="WS4" s="221"/>
    </row>
    <row r="5" spans="1:725" x14ac:dyDescent="0.25">
      <c r="A5" s="180" t="s">
        <v>376</v>
      </c>
      <c r="J5" s="236"/>
      <c r="FY5" s="856">
        <f>TABLES!D526</f>
        <v>6000000000</v>
      </c>
      <c r="WS5" s="221"/>
    </row>
    <row r="6" spans="1:725" x14ac:dyDescent="0.25">
      <c r="A6" s="169" t="s">
        <v>377</v>
      </c>
      <c r="FY6" s="856">
        <f>FY5*TABLES!D528</f>
        <v>2400000000</v>
      </c>
      <c r="WS6" s="221"/>
    </row>
    <row r="7" spans="1:725" x14ac:dyDescent="0.25">
      <c r="A7" s="169" t="s">
        <v>378</v>
      </c>
      <c r="FY7" s="856">
        <f>FY5*TABLES!E528</f>
        <v>3600000000</v>
      </c>
      <c r="WS7" s="221"/>
    </row>
    <row r="8" spans="1:725" x14ac:dyDescent="0.25">
      <c r="A8" s="180" t="s">
        <v>379</v>
      </c>
      <c r="J8" s="851"/>
      <c r="FY8" s="850">
        <v>0.05</v>
      </c>
      <c r="WS8" s="221"/>
    </row>
    <row r="9" spans="1:725" x14ac:dyDescent="0.25">
      <c r="A9" s="180" t="s">
        <v>671</v>
      </c>
      <c r="J9" s="942"/>
      <c r="FY9" s="180" t="s">
        <v>380</v>
      </c>
      <c r="WS9" s="221"/>
    </row>
    <row r="10" spans="1:725" x14ac:dyDescent="0.25">
      <c r="A10" s="180" t="s">
        <v>381</v>
      </c>
      <c r="FY10" s="180">
        <v>28</v>
      </c>
      <c r="WS10" s="221"/>
    </row>
    <row r="11" spans="1:725" x14ac:dyDescent="0.25">
      <c r="A11" s="180" t="s">
        <v>382</v>
      </c>
      <c r="FY11" s="180">
        <f>FY10*12</f>
        <v>336</v>
      </c>
      <c r="WS11" s="221"/>
    </row>
    <row r="12" spans="1:725" x14ac:dyDescent="0.25">
      <c r="A12" s="180" t="s">
        <v>383</v>
      </c>
      <c r="WS12" s="221"/>
    </row>
    <row r="13" spans="1:725" x14ac:dyDescent="0.25">
      <c r="A13" s="180" t="s">
        <v>385</v>
      </c>
      <c r="FY13" s="850">
        <v>0.6</v>
      </c>
      <c r="WS13" s="221"/>
    </row>
    <row r="14" spans="1:725" x14ac:dyDescent="0.25">
      <c r="A14" s="180" t="s">
        <v>384</v>
      </c>
      <c r="FY14" s="850">
        <v>0.4</v>
      </c>
      <c r="WS14" s="221"/>
    </row>
    <row r="15" spans="1:725" x14ac:dyDescent="0.25">
      <c r="WS15" s="221"/>
    </row>
    <row r="16" spans="1:725" x14ac:dyDescent="0.25">
      <c r="A16" s="167" t="s">
        <v>676</v>
      </c>
      <c r="FZ16" s="180">
        <v>1</v>
      </c>
      <c r="GA16" s="180">
        <f>FZ16+1</f>
        <v>2</v>
      </c>
      <c r="GB16" s="180">
        <f t="shared" ref="GB16:IM16" si="0">GA16+1</f>
        <v>3</v>
      </c>
      <c r="GC16" s="180">
        <f t="shared" si="0"/>
        <v>4</v>
      </c>
      <c r="GD16" s="180">
        <f t="shared" si="0"/>
        <v>5</v>
      </c>
      <c r="GE16" s="180">
        <f t="shared" si="0"/>
        <v>6</v>
      </c>
      <c r="GF16" s="180">
        <f t="shared" si="0"/>
        <v>7</v>
      </c>
      <c r="GG16" s="180">
        <f t="shared" si="0"/>
        <v>8</v>
      </c>
      <c r="GH16" s="180">
        <f t="shared" si="0"/>
        <v>9</v>
      </c>
      <c r="GI16" s="180">
        <f t="shared" si="0"/>
        <v>10</v>
      </c>
      <c r="GJ16" s="180">
        <f t="shared" si="0"/>
        <v>11</v>
      </c>
      <c r="GK16" s="180">
        <f t="shared" si="0"/>
        <v>12</v>
      </c>
      <c r="GL16" s="180">
        <f t="shared" si="0"/>
        <v>13</v>
      </c>
      <c r="GM16" s="180">
        <f t="shared" si="0"/>
        <v>14</v>
      </c>
      <c r="GN16" s="180">
        <f t="shared" si="0"/>
        <v>15</v>
      </c>
      <c r="GO16" s="180">
        <f t="shared" si="0"/>
        <v>16</v>
      </c>
      <c r="GP16" s="180">
        <f t="shared" si="0"/>
        <v>17</v>
      </c>
      <c r="GQ16" s="180">
        <f t="shared" si="0"/>
        <v>18</v>
      </c>
      <c r="GR16" s="180">
        <f t="shared" si="0"/>
        <v>19</v>
      </c>
      <c r="GS16" s="180">
        <f t="shared" si="0"/>
        <v>20</v>
      </c>
      <c r="GT16" s="180">
        <f t="shared" si="0"/>
        <v>21</v>
      </c>
      <c r="GU16" s="180">
        <f t="shared" si="0"/>
        <v>22</v>
      </c>
      <c r="GV16" s="180">
        <f t="shared" si="0"/>
        <v>23</v>
      </c>
      <c r="GW16" s="180">
        <f t="shared" si="0"/>
        <v>24</v>
      </c>
      <c r="GX16" s="180">
        <f t="shared" si="0"/>
        <v>25</v>
      </c>
      <c r="GY16" s="180">
        <f t="shared" si="0"/>
        <v>26</v>
      </c>
      <c r="GZ16" s="180">
        <f t="shared" si="0"/>
        <v>27</v>
      </c>
      <c r="HA16" s="180">
        <f t="shared" si="0"/>
        <v>28</v>
      </c>
      <c r="HB16" s="180">
        <f t="shared" si="0"/>
        <v>29</v>
      </c>
      <c r="HC16" s="180">
        <f t="shared" si="0"/>
        <v>30</v>
      </c>
      <c r="HD16" s="180">
        <f t="shared" si="0"/>
        <v>31</v>
      </c>
      <c r="HE16" s="180">
        <f t="shared" si="0"/>
        <v>32</v>
      </c>
      <c r="HF16" s="180">
        <f t="shared" si="0"/>
        <v>33</v>
      </c>
      <c r="HG16" s="180">
        <f t="shared" si="0"/>
        <v>34</v>
      </c>
      <c r="HH16" s="180">
        <f t="shared" si="0"/>
        <v>35</v>
      </c>
      <c r="HI16" s="180">
        <f t="shared" si="0"/>
        <v>36</v>
      </c>
      <c r="HJ16" s="180">
        <f t="shared" si="0"/>
        <v>37</v>
      </c>
      <c r="HK16" s="180">
        <f t="shared" si="0"/>
        <v>38</v>
      </c>
      <c r="HL16" s="180">
        <f t="shared" si="0"/>
        <v>39</v>
      </c>
      <c r="HM16" s="180">
        <f t="shared" si="0"/>
        <v>40</v>
      </c>
      <c r="HN16" s="180">
        <f t="shared" si="0"/>
        <v>41</v>
      </c>
      <c r="HO16" s="180">
        <f t="shared" si="0"/>
        <v>42</v>
      </c>
      <c r="HP16" s="180">
        <f t="shared" si="0"/>
        <v>43</v>
      </c>
      <c r="HQ16" s="180">
        <f t="shared" si="0"/>
        <v>44</v>
      </c>
      <c r="HR16" s="180">
        <f t="shared" si="0"/>
        <v>45</v>
      </c>
      <c r="HS16" s="180">
        <f t="shared" si="0"/>
        <v>46</v>
      </c>
      <c r="HT16" s="180">
        <f t="shared" si="0"/>
        <v>47</v>
      </c>
      <c r="HU16" s="180">
        <f t="shared" si="0"/>
        <v>48</v>
      </c>
      <c r="HV16" s="180">
        <f t="shared" si="0"/>
        <v>49</v>
      </c>
      <c r="HW16" s="180">
        <f t="shared" si="0"/>
        <v>50</v>
      </c>
      <c r="HX16" s="180">
        <f t="shared" si="0"/>
        <v>51</v>
      </c>
      <c r="HY16" s="180">
        <f t="shared" si="0"/>
        <v>52</v>
      </c>
      <c r="HZ16" s="180">
        <f t="shared" si="0"/>
        <v>53</v>
      </c>
      <c r="IA16" s="180">
        <f t="shared" si="0"/>
        <v>54</v>
      </c>
      <c r="IB16" s="180">
        <f t="shared" si="0"/>
        <v>55</v>
      </c>
      <c r="IC16" s="180">
        <f t="shared" si="0"/>
        <v>56</v>
      </c>
      <c r="ID16" s="180">
        <f t="shared" si="0"/>
        <v>57</v>
      </c>
      <c r="IE16" s="180">
        <f t="shared" si="0"/>
        <v>58</v>
      </c>
      <c r="IF16" s="180">
        <f t="shared" si="0"/>
        <v>59</v>
      </c>
      <c r="IG16" s="180">
        <f t="shared" si="0"/>
        <v>60</v>
      </c>
      <c r="IH16" s="180">
        <f t="shared" si="0"/>
        <v>61</v>
      </c>
      <c r="II16" s="180">
        <f t="shared" si="0"/>
        <v>62</v>
      </c>
      <c r="IJ16" s="180">
        <f t="shared" si="0"/>
        <v>63</v>
      </c>
      <c r="IK16" s="180">
        <f t="shared" si="0"/>
        <v>64</v>
      </c>
      <c r="IL16" s="180">
        <f t="shared" si="0"/>
        <v>65</v>
      </c>
      <c r="IM16" s="180">
        <f t="shared" si="0"/>
        <v>66</v>
      </c>
      <c r="IN16" s="180">
        <f t="shared" ref="IN16:KY16" si="1">IM16+1</f>
        <v>67</v>
      </c>
      <c r="IO16" s="180">
        <f t="shared" si="1"/>
        <v>68</v>
      </c>
      <c r="IP16" s="180">
        <f t="shared" si="1"/>
        <v>69</v>
      </c>
      <c r="IQ16" s="180">
        <f t="shared" si="1"/>
        <v>70</v>
      </c>
      <c r="IR16" s="180">
        <f t="shared" si="1"/>
        <v>71</v>
      </c>
      <c r="IS16" s="180">
        <f t="shared" si="1"/>
        <v>72</v>
      </c>
      <c r="IT16" s="180">
        <f t="shared" si="1"/>
        <v>73</v>
      </c>
      <c r="IU16" s="180">
        <f t="shared" si="1"/>
        <v>74</v>
      </c>
      <c r="IV16" s="180">
        <f t="shared" si="1"/>
        <v>75</v>
      </c>
      <c r="IW16" s="180">
        <f t="shared" si="1"/>
        <v>76</v>
      </c>
      <c r="IX16" s="180">
        <f t="shared" si="1"/>
        <v>77</v>
      </c>
      <c r="IY16" s="180">
        <f t="shared" si="1"/>
        <v>78</v>
      </c>
      <c r="IZ16" s="180">
        <f t="shared" si="1"/>
        <v>79</v>
      </c>
      <c r="JA16" s="180">
        <f t="shared" si="1"/>
        <v>80</v>
      </c>
      <c r="JB16" s="180">
        <f t="shared" si="1"/>
        <v>81</v>
      </c>
      <c r="JC16" s="180">
        <f t="shared" si="1"/>
        <v>82</v>
      </c>
      <c r="JD16" s="180">
        <f t="shared" si="1"/>
        <v>83</v>
      </c>
      <c r="JE16" s="180">
        <f t="shared" si="1"/>
        <v>84</v>
      </c>
      <c r="JF16" s="180">
        <f t="shared" si="1"/>
        <v>85</v>
      </c>
      <c r="JG16" s="180">
        <f t="shared" si="1"/>
        <v>86</v>
      </c>
      <c r="JH16" s="180">
        <f t="shared" si="1"/>
        <v>87</v>
      </c>
      <c r="JI16" s="180">
        <f t="shared" si="1"/>
        <v>88</v>
      </c>
      <c r="JJ16" s="180">
        <f t="shared" si="1"/>
        <v>89</v>
      </c>
      <c r="JK16" s="180">
        <f t="shared" si="1"/>
        <v>90</v>
      </c>
      <c r="JL16" s="180">
        <f t="shared" si="1"/>
        <v>91</v>
      </c>
      <c r="JM16" s="180">
        <f t="shared" si="1"/>
        <v>92</v>
      </c>
      <c r="JN16" s="180">
        <f t="shared" si="1"/>
        <v>93</v>
      </c>
      <c r="JO16" s="180">
        <f t="shared" si="1"/>
        <v>94</v>
      </c>
      <c r="JP16" s="180">
        <f t="shared" si="1"/>
        <v>95</v>
      </c>
      <c r="JQ16" s="180">
        <f t="shared" si="1"/>
        <v>96</v>
      </c>
      <c r="JR16" s="180">
        <f t="shared" si="1"/>
        <v>97</v>
      </c>
      <c r="JS16" s="180">
        <f t="shared" si="1"/>
        <v>98</v>
      </c>
      <c r="JT16" s="180">
        <f t="shared" si="1"/>
        <v>99</v>
      </c>
      <c r="JU16" s="180">
        <f t="shared" si="1"/>
        <v>100</v>
      </c>
      <c r="JV16" s="180">
        <f t="shared" si="1"/>
        <v>101</v>
      </c>
      <c r="JW16" s="180">
        <f t="shared" si="1"/>
        <v>102</v>
      </c>
      <c r="JX16" s="180">
        <f t="shared" si="1"/>
        <v>103</v>
      </c>
      <c r="JY16" s="180">
        <f t="shared" si="1"/>
        <v>104</v>
      </c>
      <c r="JZ16" s="180">
        <f t="shared" si="1"/>
        <v>105</v>
      </c>
      <c r="KA16" s="180">
        <f t="shared" si="1"/>
        <v>106</v>
      </c>
      <c r="KB16" s="180">
        <f t="shared" si="1"/>
        <v>107</v>
      </c>
      <c r="KC16" s="180">
        <f t="shared" si="1"/>
        <v>108</v>
      </c>
      <c r="KD16" s="180">
        <f t="shared" si="1"/>
        <v>109</v>
      </c>
      <c r="KE16" s="180">
        <f t="shared" si="1"/>
        <v>110</v>
      </c>
      <c r="KF16" s="180">
        <f t="shared" si="1"/>
        <v>111</v>
      </c>
      <c r="KG16" s="180">
        <f t="shared" si="1"/>
        <v>112</v>
      </c>
      <c r="KH16" s="180">
        <f t="shared" si="1"/>
        <v>113</v>
      </c>
      <c r="KI16" s="180">
        <f t="shared" si="1"/>
        <v>114</v>
      </c>
      <c r="KJ16" s="180">
        <f t="shared" si="1"/>
        <v>115</v>
      </c>
      <c r="KK16" s="180">
        <f t="shared" si="1"/>
        <v>116</v>
      </c>
      <c r="KL16" s="180">
        <f t="shared" si="1"/>
        <v>117</v>
      </c>
      <c r="KM16" s="180">
        <f t="shared" si="1"/>
        <v>118</v>
      </c>
      <c r="KN16" s="180">
        <f t="shared" si="1"/>
        <v>119</v>
      </c>
      <c r="KO16" s="180">
        <f t="shared" si="1"/>
        <v>120</v>
      </c>
      <c r="KP16" s="180">
        <f t="shared" si="1"/>
        <v>121</v>
      </c>
      <c r="KQ16" s="180">
        <f t="shared" si="1"/>
        <v>122</v>
      </c>
      <c r="KR16" s="180">
        <f t="shared" si="1"/>
        <v>123</v>
      </c>
      <c r="KS16" s="180">
        <f t="shared" si="1"/>
        <v>124</v>
      </c>
      <c r="KT16" s="180">
        <f t="shared" si="1"/>
        <v>125</v>
      </c>
      <c r="KU16" s="180">
        <f t="shared" si="1"/>
        <v>126</v>
      </c>
      <c r="KV16" s="180">
        <f t="shared" si="1"/>
        <v>127</v>
      </c>
      <c r="KW16" s="180">
        <f t="shared" si="1"/>
        <v>128</v>
      </c>
      <c r="KX16" s="180">
        <f t="shared" si="1"/>
        <v>129</v>
      </c>
      <c r="KY16" s="180">
        <f t="shared" si="1"/>
        <v>130</v>
      </c>
      <c r="KZ16" s="180">
        <f t="shared" ref="KZ16:LE16" si="2">KY16+1</f>
        <v>131</v>
      </c>
      <c r="LA16" s="180">
        <f t="shared" si="2"/>
        <v>132</v>
      </c>
      <c r="LB16" s="180">
        <f t="shared" si="2"/>
        <v>133</v>
      </c>
      <c r="LC16" s="180">
        <f t="shared" si="2"/>
        <v>134</v>
      </c>
      <c r="LD16" s="180">
        <f t="shared" si="2"/>
        <v>135</v>
      </c>
      <c r="LE16" s="180">
        <f t="shared" si="2"/>
        <v>136</v>
      </c>
      <c r="LF16" s="180">
        <f>LE16+1</f>
        <v>137</v>
      </c>
      <c r="LG16" s="180">
        <f t="shared" ref="LG16:NR16" si="3">LF16+1</f>
        <v>138</v>
      </c>
      <c r="LH16" s="180">
        <f t="shared" si="3"/>
        <v>139</v>
      </c>
      <c r="LI16" s="180">
        <f t="shared" si="3"/>
        <v>140</v>
      </c>
      <c r="LJ16" s="180">
        <f t="shared" si="3"/>
        <v>141</v>
      </c>
      <c r="LK16" s="180">
        <f t="shared" si="3"/>
        <v>142</v>
      </c>
      <c r="LL16" s="180">
        <f t="shared" si="3"/>
        <v>143</v>
      </c>
      <c r="LM16" s="180">
        <f t="shared" si="3"/>
        <v>144</v>
      </c>
      <c r="LN16" s="180">
        <f t="shared" si="3"/>
        <v>145</v>
      </c>
      <c r="LO16" s="180">
        <f t="shared" si="3"/>
        <v>146</v>
      </c>
      <c r="LP16" s="180">
        <f t="shared" si="3"/>
        <v>147</v>
      </c>
      <c r="LQ16" s="180">
        <f t="shared" si="3"/>
        <v>148</v>
      </c>
      <c r="LR16" s="180">
        <f t="shared" si="3"/>
        <v>149</v>
      </c>
      <c r="LS16" s="180">
        <f t="shared" si="3"/>
        <v>150</v>
      </c>
      <c r="LT16" s="180">
        <f t="shared" si="3"/>
        <v>151</v>
      </c>
      <c r="LU16" s="180">
        <f t="shared" si="3"/>
        <v>152</v>
      </c>
      <c r="LV16" s="180">
        <f t="shared" si="3"/>
        <v>153</v>
      </c>
      <c r="LW16" s="180">
        <f t="shared" si="3"/>
        <v>154</v>
      </c>
      <c r="LX16" s="180">
        <f t="shared" si="3"/>
        <v>155</v>
      </c>
      <c r="LY16" s="180">
        <f t="shared" si="3"/>
        <v>156</v>
      </c>
      <c r="LZ16" s="180">
        <f t="shared" si="3"/>
        <v>157</v>
      </c>
      <c r="MA16" s="180">
        <f t="shared" si="3"/>
        <v>158</v>
      </c>
      <c r="MB16" s="180">
        <f t="shared" si="3"/>
        <v>159</v>
      </c>
      <c r="MC16" s="180">
        <f t="shared" si="3"/>
        <v>160</v>
      </c>
      <c r="MD16" s="180">
        <f t="shared" si="3"/>
        <v>161</v>
      </c>
      <c r="ME16" s="180">
        <f t="shared" si="3"/>
        <v>162</v>
      </c>
      <c r="MF16" s="180">
        <f t="shared" si="3"/>
        <v>163</v>
      </c>
      <c r="MG16" s="180">
        <f t="shared" si="3"/>
        <v>164</v>
      </c>
      <c r="MH16" s="180">
        <f t="shared" si="3"/>
        <v>165</v>
      </c>
      <c r="MI16" s="180">
        <f t="shared" si="3"/>
        <v>166</v>
      </c>
      <c r="MJ16" s="180">
        <f t="shared" si="3"/>
        <v>167</v>
      </c>
      <c r="MK16" s="180">
        <f t="shared" si="3"/>
        <v>168</v>
      </c>
      <c r="ML16" s="180">
        <f t="shared" si="3"/>
        <v>169</v>
      </c>
      <c r="MM16" s="180">
        <f t="shared" si="3"/>
        <v>170</v>
      </c>
      <c r="MN16" s="180">
        <f t="shared" si="3"/>
        <v>171</v>
      </c>
      <c r="MO16" s="180">
        <f t="shared" si="3"/>
        <v>172</v>
      </c>
      <c r="MP16" s="180">
        <f t="shared" si="3"/>
        <v>173</v>
      </c>
      <c r="MQ16" s="180">
        <f t="shared" si="3"/>
        <v>174</v>
      </c>
      <c r="MR16" s="180">
        <f t="shared" si="3"/>
        <v>175</v>
      </c>
      <c r="MS16" s="180">
        <f t="shared" si="3"/>
        <v>176</v>
      </c>
      <c r="MT16" s="180">
        <f t="shared" si="3"/>
        <v>177</v>
      </c>
      <c r="MU16" s="180">
        <f t="shared" si="3"/>
        <v>178</v>
      </c>
      <c r="MV16" s="180">
        <f t="shared" si="3"/>
        <v>179</v>
      </c>
      <c r="MW16" s="180">
        <f t="shared" si="3"/>
        <v>180</v>
      </c>
      <c r="MX16" s="180">
        <f t="shared" si="3"/>
        <v>181</v>
      </c>
      <c r="MY16" s="180">
        <f t="shared" si="3"/>
        <v>182</v>
      </c>
      <c r="MZ16" s="180">
        <f t="shared" si="3"/>
        <v>183</v>
      </c>
      <c r="NA16" s="180">
        <f t="shared" si="3"/>
        <v>184</v>
      </c>
      <c r="NB16" s="180">
        <f t="shared" si="3"/>
        <v>185</v>
      </c>
      <c r="NC16" s="180">
        <f t="shared" si="3"/>
        <v>186</v>
      </c>
      <c r="ND16" s="180">
        <f t="shared" si="3"/>
        <v>187</v>
      </c>
      <c r="NE16" s="180">
        <f t="shared" si="3"/>
        <v>188</v>
      </c>
      <c r="NF16" s="180">
        <f t="shared" si="3"/>
        <v>189</v>
      </c>
      <c r="NG16" s="180">
        <f t="shared" si="3"/>
        <v>190</v>
      </c>
      <c r="NH16" s="180">
        <f t="shared" si="3"/>
        <v>191</v>
      </c>
      <c r="NI16" s="180">
        <f t="shared" si="3"/>
        <v>192</v>
      </c>
      <c r="NJ16" s="180">
        <f t="shared" si="3"/>
        <v>193</v>
      </c>
      <c r="NK16" s="180">
        <f t="shared" si="3"/>
        <v>194</v>
      </c>
      <c r="NL16" s="180">
        <f t="shared" si="3"/>
        <v>195</v>
      </c>
      <c r="NM16" s="180">
        <f t="shared" si="3"/>
        <v>196</v>
      </c>
      <c r="NN16" s="180">
        <f t="shared" si="3"/>
        <v>197</v>
      </c>
      <c r="NO16" s="180">
        <f t="shared" si="3"/>
        <v>198</v>
      </c>
      <c r="NP16" s="180">
        <f t="shared" si="3"/>
        <v>199</v>
      </c>
      <c r="NQ16" s="180">
        <f t="shared" si="3"/>
        <v>200</v>
      </c>
      <c r="NR16" s="180">
        <f t="shared" si="3"/>
        <v>201</v>
      </c>
      <c r="NS16" s="180">
        <f t="shared" ref="NS16:QD16" si="4">NR16+1</f>
        <v>202</v>
      </c>
      <c r="NT16" s="180">
        <f t="shared" si="4"/>
        <v>203</v>
      </c>
      <c r="NU16" s="180">
        <f t="shared" si="4"/>
        <v>204</v>
      </c>
      <c r="NV16" s="180">
        <f t="shared" si="4"/>
        <v>205</v>
      </c>
      <c r="NW16" s="180">
        <f t="shared" si="4"/>
        <v>206</v>
      </c>
      <c r="NX16" s="180">
        <f t="shared" si="4"/>
        <v>207</v>
      </c>
      <c r="NY16" s="180">
        <f t="shared" si="4"/>
        <v>208</v>
      </c>
      <c r="NZ16" s="180">
        <f t="shared" si="4"/>
        <v>209</v>
      </c>
      <c r="OA16" s="180">
        <f t="shared" si="4"/>
        <v>210</v>
      </c>
      <c r="OB16" s="180">
        <f t="shared" si="4"/>
        <v>211</v>
      </c>
      <c r="OC16" s="180">
        <f t="shared" si="4"/>
        <v>212</v>
      </c>
      <c r="OD16" s="180">
        <f t="shared" si="4"/>
        <v>213</v>
      </c>
      <c r="OE16" s="180">
        <f t="shared" si="4"/>
        <v>214</v>
      </c>
      <c r="OF16" s="180">
        <f t="shared" si="4"/>
        <v>215</v>
      </c>
      <c r="OG16" s="180">
        <f t="shared" si="4"/>
        <v>216</v>
      </c>
      <c r="OH16" s="180">
        <f t="shared" si="4"/>
        <v>217</v>
      </c>
      <c r="OI16" s="180">
        <f t="shared" si="4"/>
        <v>218</v>
      </c>
      <c r="OJ16" s="180">
        <f t="shared" si="4"/>
        <v>219</v>
      </c>
      <c r="OK16" s="180">
        <f t="shared" si="4"/>
        <v>220</v>
      </c>
      <c r="OL16" s="180">
        <f t="shared" si="4"/>
        <v>221</v>
      </c>
      <c r="OM16" s="180">
        <f t="shared" si="4"/>
        <v>222</v>
      </c>
      <c r="ON16" s="180">
        <f t="shared" si="4"/>
        <v>223</v>
      </c>
      <c r="OO16" s="180">
        <f t="shared" si="4"/>
        <v>224</v>
      </c>
      <c r="OP16" s="180">
        <f t="shared" si="4"/>
        <v>225</v>
      </c>
      <c r="OQ16" s="180">
        <f t="shared" si="4"/>
        <v>226</v>
      </c>
      <c r="OR16" s="180">
        <f t="shared" si="4"/>
        <v>227</v>
      </c>
      <c r="OS16" s="180">
        <f t="shared" si="4"/>
        <v>228</v>
      </c>
      <c r="OT16" s="180">
        <f t="shared" si="4"/>
        <v>229</v>
      </c>
      <c r="OU16" s="180">
        <f t="shared" si="4"/>
        <v>230</v>
      </c>
      <c r="OV16" s="180">
        <f t="shared" si="4"/>
        <v>231</v>
      </c>
      <c r="OW16" s="180">
        <f t="shared" si="4"/>
        <v>232</v>
      </c>
      <c r="OX16" s="180">
        <f t="shared" si="4"/>
        <v>233</v>
      </c>
      <c r="OY16" s="180">
        <f t="shared" si="4"/>
        <v>234</v>
      </c>
      <c r="OZ16" s="180">
        <f t="shared" si="4"/>
        <v>235</v>
      </c>
      <c r="PA16" s="180">
        <f t="shared" si="4"/>
        <v>236</v>
      </c>
      <c r="PB16" s="180">
        <f t="shared" si="4"/>
        <v>237</v>
      </c>
      <c r="PC16" s="180">
        <f t="shared" si="4"/>
        <v>238</v>
      </c>
      <c r="PD16" s="180">
        <f t="shared" si="4"/>
        <v>239</v>
      </c>
      <c r="PE16" s="180">
        <f t="shared" si="4"/>
        <v>240</v>
      </c>
      <c r="PF16" s="180">
        <f t="shared" si="4"/>
        <v>241</v>
      </c>
      <c r="PG16" s="180">
        <f t="shared" si="4"/>
        <v>242</v>
      </c>
      <c r="PH16" s="180">
        <f t="shared" si="4"/>
        <v>243</v>
      </c>
      <c r="PI16" s="180">
        <f t="shared" si="4"/>
        <v>244</v>
      </c>
      <c r="PJ16" s="180">
        <f t="shared" si="4"/>
        <v>245</v>
      </c>
      <c r="PK16" s="180">
        <f t="shared" si="4"/>
        <v>246</v>
      </c>
      <c r="PL16" s="180">
        <f t="shared" si="4"/>
        <v>247</v>
      </c>
      <c r="PM16" s="180">
        <f t="shared" si="4"/>
        <v>248</v>
      </c>
      <c r="PN16" s="180">
        <f t="shared" si="4"/>
        <v>249</v>
      </c>
      <c r="PO16" s="180">
        <f t="shared" si="4"/>
        <v>250</v>
      </c>
      <c r="PP16" s="180">
        <f t="shared" si="4"/>
        <v>251</v>
      </c>
      <c r="PQ16" s="180">
        <f t="shared" si="4"/>
        <v>252</v>
      </c>
      <c r="PR16" s="180">
        <f t="shared" si="4"/>
        <v>253</v>
      </c>
      <c r="PS16" s="180">
        <f t="shared" si="4"/>
        <v>254</v>
      </c>
      <c r="PT16" s="180">
        <f t="shared" si="4"/>
        <v>255</v>
      </c>
      <c r="PU16" s="180">
        <f t="shared" si="4"/>
        <v>256</v>
      </c>
      <c r="PV16" s="180">
        <f t="shared" si="4"/>
        <v>257</v>
      </c>
      <c r="PW16" s="180">
        <f t="shared" si="4"/>
        <v>258</v>
      </c>
      <c r="PX16" s="180">
        <f t="shared" si="4"/>
        <v>259</v>
      </c>
      <c r="PY16" s="180">
        <f t="shared" si="4"/>
        <v>260</v>
      </c>
      <c r="PZ16" s="180">
        <f t="shared" si="4"/>
        <v>261</v>
      </c>
      <c r="QA16" s="180">
        <f t="shared" si="4"/>
        <v>262</v>
      </c>
      <c r="QB16" s="180">
        <f t="shared" si="4"/>
        <v>263</v>
      </c>
      <c r="QC16" s="180">
        <f t="shared" si="4"/>
        <v>264</v>
      </c>
      <c r="QD16" s="180">
        <f t="shared" si="4"/>
        <v>265</v>
      </c>
      <c r="QE16" s="180">
        <f t="shared" ref="QE16:SP16" si="5">QD16+1</f>
        <v>266</v>
      </c>
      <c r="QF16" s="180">
        <f t="shared" si="5"/>
        <v>267</v>
      </c>
      <c r="QG16" s="180">
        <f t="shared" si="5"/>
        <v>268</v>
      </c>
      <c r="QH16" s="180">
        <f t="shared" si="5"/>
        <v>269</v>
      </c>
      <c r="QI16" s="180">
        <f t="shared" si="5"/>
        <v>270</v>
      </c>
      <c r="QJ16" s="180">
        <f t="shared" si="5"/>
        <v>271</v>
      </c>
      <c r="QK16" s="180">
        <f t="shared" si="5"/>
        <v>272</v>
      </c>
      <c r="QL16" s="180">
        <f t="shared" si="5"/>
        <v>273</v>
      </c>
      <c r="QM16" s="180">
        <f t="shared" si="5"/>
        <v>274</v>
      </c>
      <c r="QN16" s="180">
        <f t="shared" si="5"/>
        <v>275</v>
      </c>
      <c r="QO16" s="180">
        <f t="shared" si="5"/>
        <v>276</v>
      </c>
      <c r="QP16" s="180">
        <f t="shared" si="5"/>
        <v>277</v>
      </c>
      <c r="QQ16" s="180">
        <f t="shared" si="5"/>
        <v>278</v>
      </c>
      <c r="QR16" s="180">
        <f t="shared" si="5"/>
        <v>279</v>
      </c>
      <c r="QS16" s="180">
        <f t="shared" si="5"/>
        <v>280</v>
      </c>
      <c r="QT16" s="180">
        <f t="shared" si="5"/>
        <v>281</v>
      </c>
      <c r="QU16" s="180">
        <f t="shared" si="5"/>
        <v>282</v>
      </c>
      <c r="QV16" s="180">
        <f t="shared" si="5"/>
        <v>283</v>
      </c>
      <c r="QW16" s="180">
        <f t="shared" si="5"/>
        <v>284</v>
      </c>
      <c r="QX16" s="180">
        <f t="shared" si="5"/>
        <v>285</v>
      </c>
      <c r="QY16" s="180">
        <f t="shared" si="5"/>
        <v>286</v>
      </c>
      <c r="QZ16" s="180">
        <f t="shared" si="5"/>
        <v>287</v>
      </c>
      <c r="RA16" s="180">
        <f t="shared" si="5"/>
        <v>288</v>
      </c>
      <c r="RB16" s="180">
        <f t="shared" si="5"/>
        <v>289</v>
      </c>
      <c r="RC16" s="180">
        <f t="shared" si="5"/>
        <v>290</v>
      </c>
      <c r="RD16" s="180">
        <f t="shared" si="5"/>
        <v>291</v>
      </c>
      <c r="RE16" s="180">
        <f t="shared" si="5"/>
        <v>292</v>
      </c>
      <c r="RF16" s="180">
        <f t="shared" si="5"/>
        <v>293</v>
      </c>
      <c r="RG16" s="180">
        <f t="shared" si="5"/>
        <v>294</v>
      </c>
      <c r="RH16" s="180">
        <f t="shared" si="5"/>
        <v>295</v>
      </c>
      <c r="RI16" s="180">
        <f t="shared" si="5"/>
        <v>296</v>
      </c>
      <c r="RJ16" s="180">
        <f t="shared" si="5"/>
        <v>297</v>
      </c>
      <c r="RK16" s="180">
        <f t="shared" si="5"/>
        <v>298</v>
      </c>
      <c r="RL16" s="180">
        <f t="shared" si="5"/>
        <v>299</v>
      </c>
      <c r="RM16" s="180">
        <f t="shared" si="5"/>
        <v>300</v>
      </c>
      <c r="RN16" s="180">
        <f t="shared" si="5"/>
        <v>301</v>
      </c>
      <c r="RO16" s="180">
        <f t="shared" si="5"/>
        <v>302</v>
      </c>
      <c r="RP16" s="180">
        <f t="shared" si="5"/>
        <v>303</v>
      </c>
      <c r="RQ16" s="180">
        <f t="shared" si="5"/>
        <v>304</v>
      </c>
      <c r="RR16" s="180">
        <f t="shared" si="5"/>
        <v>305</v>
      </c>
      <c r="RS16" s="180">
        <f t="shared" si="5"/>
        <v>306</v>
      </c>
      <c r="RT16" s="180">
        <f t="shared" si="5"/>
        <v>307</v>
      </c>
      <c r="RU16" s="180">
        <f t="shared" si="5"/>
        <v>308</v>
      </c>
      <c r="RV16" s="180">
        <f t="shared" si="5"/>
        <v>309</v>
      </c>
      <c r="RW16" s="180">
        <f t="shared" si="5"/>
        <v>310</v>
      </c>
      <c r="RX16" s="180">
        <f t="shared" si="5"/>
        <v>311</v>
      </c>
      <c r="RY16" s="180">
        <f t="shared" si="5"/>
        <v>312</v>
      </c>
      <c r="RZ16" s="180">
        <f t="shared" si="5"/>
        <v>313</v>
      </c>
      <c r="SA16" s="180">
        <f t="shared" si="5"/>
        <v>314</v>
      </c>
      <c r="SB16" s="180">
        <f t="shared" si="5"/>
        <v>315</v>
      </c>
      <c r="SC16" s="180">
        <f t="shared" si="5"/>
        <v>316</v>
      </c>
      <c r="SD16" s="180">
        <f t="shared" si="5"/>
        <v>317</v>
      </c>
      <c r="SE16" s="180">
        <f t="shared" si="5"/>
        <v>318</v>
      </c>
      <c r="SF16" s="180">
        <f t="shared" si="5"/>
        <v>319</v>
      </c>
      <c r="SG16" s="180">
        <f t="shared" si="5"/>
        <v>320</v>
      </c>
      <c r="SH16" s="180">
        <f t="shared" si="5"/>
        <v>321</v>
      </c>
      <c r="SI16" s="180">
        <f t="shared" si="5"/>
        <v>322</v>
      </c>
      <c r="SJ16" s="180">
        <f t="shared" si="5"/>
        <v>323</v>
      </c>
      <c r="SK16" s="180">
        <f t="shared" si="5"/>
        <v>324</v>
      </c>
      <c r="SL16" s="180">
        <f t="shared" si="5"/>
        <v>325</v>
      </c>
      <c r="SM16" s="180">
        <f t="shared" si="5"/>
        <v>326</v>
      </c>
      <c r="SN16" s="180">
        <f t="shared" si="5"/>
        <v>327</v>
      </c>
      <c r="SO16" s="180">
        <f t="shared" si="5"/>
        <v>328</v>
      </c>
      <c r="SP16" s="180">
        <f t="shared" si="5"/>
        <v>329</v>
      </c>
      <c r="SQ16" s="180">
        <f t="shared" ref="SQ16:TA16" si="6">SP16+1</f>
        <v>330</v>
      </c>
      <c r="SR16" s="180">
        <f t="shared" si="6"/>
        <v>331</v>
      </c>
      <c r="SS16" s="180">
        <f t="shared" si="6"/>
        <v>332</v>
      </c>
      <c r="ST16" s="180">
        <f t="shared" si="6"/>
        <v>333</v>
      </c>
      <c r="SU16" s="180">
        <f t="shared" si="6"/>
        <v>334</v>
      </c>
      <c r="SV16" s="180">
        <f t="shared" si="6"/>
        <v>335</v>
      </c>
      <c r="SW16" s="180">
        <f t="shared" si="6"/>
        <v>336</v>
      </c>
      <c r="SX16" s="180">
        <f t="shared" si="6"/>
        <v>337</v>
      </c>
      <c r="SY16" s="180">
        <f t="shared" si="6"/>
        <v>338</v>
      </c>
      <c r="SZ16" s="180">
        <f t="shared" si="6"/>
        <v>339</v>
      </c>
      <c r="TA16" s="180">
        <f t="shared" si="6"/>
        <v>340</v>
      </c>
      <c r="TB16" s="357" t="s">
        <v>236</v>
      </c>
      <c r="WS16" s="221"/>
    </row>
    <row r="17" spans="1:617" x14ac:dyDescent="0.25">
      <c r="A17" s="180" t="s">
        <v>672</v>
      </c>
      <c r="FY17" s="856">
        <f>FY7-(FY7*FY8)</f>
        <v>3420000000</v>
      </c>
      <c r="SX17" s="856"/>
      <c r="SY17" s="856"/>
      <c r="SZ17" s="856"/>
      <c r="TA17" s="856"/>
      <c r="TB17" s="856"/>
      <c r="WS17" s="221"/>
    </row>
    <row r="18" spans="1:617" x14ac:dyDescent="0.25">
      <c r="A18" s="180" t="s">
        <v>673</v>
      </c>
      <c r="FY18" s="856">
        <f>((FY17/FY11)/30)*14</f>
        <v>4750000</v>
      </c>
      <c r="FZ18" s="856">
        <f>FY17/FY11</f>
        <v>10178571.428571429</v>
      </c>
      <c r="GA18" s="856">
        <f>FZ18</f>
        <v>10178571.428571429</v>
      </c>
      <c r="GB18" s="856">
        <f t="shared" ref="GB18:IM18" si="7">GA18</f>
        <v>10178571.428571429</v>
      </c>
      <c r="GC18" s="856">
        <f t="shared" si="7"/>
        <v>10178571.428571429</v>
      </c>
      <c r="GD18" s="856">
        <f t="shared" si="7"/>
        <v>10178571.428571429</v>
      </c>
      <c r="GE18" s="856">
        <f t="shared" si="7"/>
        <v>10178571.428571429</v>
      </c>
      <c r="GF18" s="856">
        <f t="shared" si="7"/>
        <v>10178571.428571429</v>
      </c>
      <c r="GG18" s="856">
        <f t="shared" si="7"/>
        <v>10178571.428571429</v>
      </c>
      <c r="GH18" s="856">
        <f t="shared" si="7"/>
        <v>10178571.428571429</v>
      </c>
      <c r="GI18" s="856">
        <f t="shared" si="7"/>
        <v>10178571.428571429</v>
      </c>
      <c r="GJ18" s="856">
        <f t="shared" si="7"/>
        <v>10178571.428571429</v>
      </c>
      <c r="GK18" s="856">
        <f t="shared" si="7"/>
        <v>10178571.428571429</v>
      </c>
      <c r="GL18" s="856">
        <f t="shared" si="7"/>
        <v>10178571.428571429</v>
      </c>
      <c r="GM18" s="856">
        <f t="shared" si="7"/>
        <v>10178571.428571429</v>
      </c>
      <c r="GN18" s="856">
        <f t="shared" si="7"/>
        <v>10178571.428571429</v>
      </c>
      <c r="GO18" s="856">
        <f t="shared" si="7"/>
        <v>10178571.428571429</v>
      </c>
      <c r="GP18" s="856">
        <f t="shared" si="7"/>
        <v>10178571.428571429</v>
      </c>
      <c r="GQ18" s="856">
        <f t="shared" si="7"/>
        <v>10178571.428571429</v>
      </c>
      <c r="GR18" s="856">
        <f t="shared" si="7"/>
        <v>10178571.428571429</v>
      </c>
      <c r="GS18" s="856">
        <f t="shared" si="7"/>
        <v>10178571.428571429</v>
      </c>
      <c r="GT18" s="856">
        <f t="shared" si="7"/>
        <v>10178571.428571429</v>
      </c>
      <c r="GU18" s="856">
        <f t="shared" si="7"/>
        <v>10178571.428571429</v>
      </c>
      <c r="GV18" s="856">
        <f t="shared" si="7"/>
        <v>10178571.428571429</v>
      </c>
      <c r="GW18" s="856">
        <f t="shared" si="7"/>
        <v>10178571.428571429</v>
      </c>
      <c r="GX18" s="856">
        <f t="shared" si="7"/>
        <v>10178571.428571429</v>
      </c>
      <c r="GY18" s="856">
        <f t="shared" si="7"/>
        <v>10178571.428571429</v>
      </c>
      <c r="GZ18" s="856">
        <f t="shared" si="7"/>
        <v>10178571.428571429</v>
      </c>
      <c r="HA18" s="856">
        <f t="shared" si="7"/>
        <v>10178571.428571429</v>
      </c>
      <c r="HB18" s="856">
        <f t="shared" si="7"/>
        <v>10178571.428571429</v>
      </c>
      <c r="HC18" s="856">
        <f t="shared" si="7"/>
        <v>10178571.428571429</v>
      </c>
      <c r="HD18" s="856">
        <f t="shared" si="7"/>
        <v>10178571.428571429</v>
      </c>
      <c r="HE18" s="856">
        <f t="shared" si="7"/>
        <v>10178571.428571429</v>
      </c>
      <c r="HF18" s="856">
        <f t="shared" si="7"/>
        <v>10178571.428571429</v>
      </c>
      <c r="HG18" s="856">
        <f t="shared" si="7"/>
        <v>10178571.428571429</v>
      </c>
      <c r="HH18" s="856">
        <f t="shared" si="7"/>
        <v>10178571.428571429</v>
      </c>
      <c r="HI18" s="856">
        <f t="shared" si="7"/>
        <v>10178571.428571429</v>
      </c>
      <c r="HJ18" s="856">
        <f t="shared" si="7"/>
        <v>10178571.428571429</v>
      </c>
      <c r="HK18" s="856">
        <f t="shared" si="7"/>
        <v>10178571.428571429</v>
      </c>
      <c r="HL18" s="856">
        <f t="shared" si="7"/>
        <v>10178571.428571429</v>
      </c>
      <c r="HM18" s="856">
        <f t="shared" si="7"/>
        <v>10178571.428571429</v>
      </c>
      <c r="HN18" s="856">
        <f t="shared" si="7"/>
        <v>10178571.428571429</v>
      </c>
      <c r="HO18" s="856">
        <f t="shared" si="7"/>
        <v>10178571.428571429</v>
      </c>
      <c r="HP18" s="856">
        <f t="shared" si="7"/>
        <v>10178571.428571429</v>
      </c>
      <c r="HQ18" s="856">
        <f t="shared" si="7"/>
        <v>10178571.428571429</v>
      </c>
      <c r="HR18" s="856">
        <f t="shared" si="7"/>
        <v>10178571.428571429</v>
      </c>
      <c r="HS18" s="856">
        <f t="shared" si="7"/>
        <v>10178571.428571429</v>
      </c>
      <c r="HT18" s="856">
        <f t="shared" si="7"/>
        <v>10178571.428571429</v>
      </c>
      <c r="HU18" s="856">
        <f t="shared" si="7"/>
        <v>10178571.428571429</v>
      </c>
      <c r="HV18" s="856">
        <f t="shared" si="7"/>
        <v>10178571.428571429</v>
      </c>
      <c r="HW18" s="856">
        <f t="shared" si="7"/>
        <v>10178571.428571429</v>
      </c>
      <c r="HX18" s="856">
        <f t="shared" si="7"/>
        <v>10178571.428571429</v>
      </c>
      <c r="HY18" s="856">
        <f t="shared" si="7"/>
        <v>10178571.428571429</v>
      </c>
      <c r="HZ18" s="856">
        <f t="shared" si="7"/>
        <v>10178571.428571429</v>
      </c>
      <c r="IA18" s="856">
        <f t="shared" si="7"/>
        <v>10178571.428571429</v>
      </c>
      <c r="IB18" s="856">
        <f t="shared" si="7"/>
        <v>10178571.428571429</v>
      </c>
      <c r="IC18" s="856">
        <f t="shared" si="7"/>
        <v>10178571.428571429</v>
      </c>
      <c r="ID18" s="856">
        <f t="shared" si="7"/>
        <v>10178571.428571429</v>
      </c>
      <c r="IE18" s="856">
        <f t="shared" si="7"/>
        <v>10178571.428571429</v>
      </c>
      <c r="IF18" s="856">
        <f t="shared" si="7"/>
        <v>10178571.428571429</v>
      </c>
      <c r="IG18" s="856">
        <f t="shared" si="7"/>
        <v>10178571.428571429</v>
      </c>
      <c r="IH18" s="856">
        <f t="shared" si="7"/>
        <v>10178571.428571429</v>
      </c>
      <c r="II18" s="856">
        <f t="shared" si="7"/>
        <v>10178571.428571429</v>
      </c>
      <c r="IJ18" s="856">
        <f t="shared" si="7"/>
        <v>10178571.428571429</v>
      </c>
      <c r="IK18" s="856">
        <f t="shared" si="7"/>
        <v>10178571.428571429</v>
      </c>
      <c r="IL18" s="856">
        <f t="shared" si="7"/>
        <v>10178571.428571429</v>
      </c>
      <c r="IM18" s="856">
        <f t="shared" si="7"/>
        <v>10178571.428571429</v>
      </c>
      <c r="IN18" s="856">
        <f t="shared" ref="IN18:KY18" si="8">IM18</f>
        <v>10178571.428571429</v>
      </c>
      <c r="IO18" s="856">
        <f t="shared" si="8"/>
        <v>10178571.428571429</v>
      </c>
      <c r="IP18" s="856">
        <f t="shared" si="8"/>
        <v>10178571.428571429</v>
      </c>
      <c r="IQ18" s="856">
        <f t="shared" si="8"/>
        <v>10178571.428571429</v>
      </c>
      <c r="IR18" s="856">
        <f t="shared" si="8"/>
        <v>10178571.428571429</v>
      </c>
      <c r="IS18" s="856">
        <f t="shared" si="8"/>
        <v>10178571.428571429</v>
      </c>
      <c r="IT18" s="856">
        <f t="shared" si="8"/>
        <v>10178571.428571429</v>
      </c>
      <c r="IU18" s="856">
        <f t="shared" si="8"/>
        <v>10178571.428571429</v>
      </c>
      <c r="IV18" s="856">
        <f t="shared" si="8"/>
        <v>10178571.428571429</v>
      </c>
      <c r="IW18" s="856">
        <f t="shared" si="8"/>
        <v>10178571.428571429</v>
      </c>
      <c r="IX18" s="856">
        <f t="shared" si="8"/>
        <v>10178571.428571429</v>
      </c>
      <c r="IY18" s="856">
        <f t="shared" si="8"/>
        <v>10178571.428571429</v>
      </c>
      <c r="IZ18" s="856">
        <f t="shared" si="8"/>
        <v>10178571.428571429</v>
      </c>
      <c r="JA18" s="856">
        <f t="shared" si="8"/>
        <v>10178571.428571429</v>
      </c>
      <c r="JB18" s="856">
        <f t="shared" si="8"/>
        <v>10178571.428571429</v>
      </c>
      <c r="JC18" s="856">
        <f t="shared" si="8"/>
        <v>10178571.428571429</v>
      </c>
      <c r="JD18" s="856">
        <f t="shared" si="8"/>
        <v>10178571.428571429</v>
      </c>
      <c r="JE18" s="856">
        <f t="shared" si="8"/>
        <v>10178571.428571429</v>
      </c>
      <c r="JF18" s="856">
        <f t="shared" si="8"/>
        <v>10178571.428571429</v>
      </c>
      <c r="JG18" s="856">
        <f t="shared" si="8"/>
        <v>10178571.428571429</v>
      </c>
      <c r="JH18" s="856">
        <f t="shared" si="8"/>
        <v>10178571.428571429</v>
      </c>
      <c r="JI18" s="856">
        <f t="shared" si="8"/>
        <v>10178571.428571429</v>
      </c>
      <c r="JJ18" s="856">
        <f t="shared" si="8"/>
        <v>10178571.428571429</v>
      </c>
      <c r="JK18" s="856">
        <f t="shared" si="8"/>
        <v>10178571.428571429</v>
      </c>
      <c r="JL18" s="856">
        <f t="shared" si="8"/>
        <v>10178571.428571429</v>
      </c>
      <c r="JM18" s="856">
        <f t="shared" si="8"/>
        <v>10178571.428571429</v>
      </c>
      <c r="JN18" s="856">
        <f t="shared" si="8"/>
        <v>10178571.428571429</v>
      </c>
      <c r="JO18" s="856">
        <f t="shared" si="8"/>
        <v>10178571.428571429</v>
      </c>
      <c r="JP18" s="856">
        <f t="shared" si="8"/>
        <v>10178571.428571429</v>
      </c>
      <c r="JQ18" s="856">
        <f t="shared" si="8"/>
        <v>10178571.428571429</v>
      </c>
      <c r="JR18" s="856">
        <f t="shared" si="8"/>
        <v>10178571.428571429</v>
      </c>
      <c r="JS18" s="856">
        <f t="shared" si="8"/>
        <v>10178571.428571429</v>
      </c>
      <c r="JT18" s="856">
        <f t="shared" si="8"/>
        <v>10178571.428571429</v>
      </c>
      <c r="JU18" s="856">
        <f t="shared" si="8"/>
        <v>10178571.428571429</v>
      </c>
      <c r="JV18" s="856">
        <f t="shared" si="8"/>
        <v>10178571.428571429</v>
      </c>
      <c r="JW18" s="856">
        <f t="shared" si="8"/>
        <v>10178571.428571429</v>
      </c>
      <c r="JX18" s="856">
        <f t="shared" si="8"/>
        <v>10178571.428571429</v>
      </c>
      <c r="JY18" s="856">
        <f t="shared" si="8"/>
        <v>10178571.428571429</v>
      </c>
      <c r="JZ18" s="856">
        <f t="shared" si="8"/>
        <v>10178571.428571429</v>
      </c>
      <c r="KA18" s="856">
        <f t="shared" si="8"/>
        <v>10178571.428571429</v>
      </c>
      <c r="KB18" s="856">
        <f t="shared" si="8"/>
        <v>10178571.428571429</v>
      </c>
      <c r="KC18" s="856">
        <f t="shared" si="8"/>
        <v>10178571.428571429</v>
      </c>
      <c r="KD18" s="856">
        <f t="shared" si="8"/>
        <v>10178571.428571429</v>
      </c>
      <c r="KE18" s="856">
        <f t="shared" si="8"/>
        <v>10178571.428571429</v>
      </c>
      <c r="KF18" s="856">
        <f t="shared" si="8"/>
        <v>10178571.428571429</v>
      </c>
      <c r="KG18" s="856">
        <f t="shared" si="8"/>
        <v>10178571.428571429</v>
      </c>
      <c r="KH18" s="856">
        <f t="shared" si="8"/>
        <v>10178571.428571429</v>
      </c>
      <c r="KI18" s="856">
        <f t="shared" si="8"/>
        <v>10178571.428571429</v>
      </c>
      <c r="KJ18" s="856">
        <f t="shared" si="8"/>
        <v>10178571.428571429</v>
      </c>
      <c r="KK18" s="856">
        <f t="shared" si="8"/>
        <v>10178571.428571429</v>
      </c>
      <c r="KL18" s="856">
        <f t="shared" si="8"/>
        <v>10178571.428571429</v>
      </c>
      <c r="KM18" s="856">
        <f t="shared" si="8"/>
        <v>10178571.428571429</v>
      </c>
      <c r="KN18" s="856">
        <f t="shared" si="8"/>
        <v>10178571.428571429</v>
      </c>
      <c r="KO18" s="856">
        <f t="shared" si="8"/>
        <v>10178571.428571429</v>
      </c>
      <c r="KP18" s="856">
        <f t="shared" si="8"/>
        <v>10178571.428571429</v>
      </c>
      <c r="KQ18" s="856">
        <f t="shared" si="8"/>
        <v>10178571.428571429</v>
      </c>
      <c r="KR18" s="856">
        <f t="shared" si="8"/>
        <v>10178571.428571429</v>
      </c>
      <c r="KS18" s="856">
        <f t="shared" si="8"/>
        <v>10178571.428571429</v>
      </c>
      <c r="KT18" s="856">
        <f t="shared" si="8"/>
        <v>10178571.428571429</v>
      </c>
      <c r="KU18" s="856">
        <f t="shared" si="8"/>
        <v>10178571.428571429</v>
      </c>
      <c r="KV18" s="856">
        <f t="shared" si="8"/>
        <v>10178571.428571429</v>
      </c>
      <c r="KW18" s="856">
        <f t="shared" si="8"/>
        <v>10178571.428571429</v>
      </c>
      <c r="KX18" s="856">
        <f t="shared" si="8"/>
        <v>10178571.428571429</v>
      </c>
      <c r="KY18" s="856">
        <f t="shared" si="8"/>
        <v>10178571.428571429</v>
      </c>
      <c r="KZ18" s="856">
        <f t="shared" ref="KZ18:NK18" si="9">KY18</f>
        <v>10178571.428571429</v>
      </c>
      <c r="LA18" s="856">
        <f t="shared" si="9"/>
        <v>10178571.428571429</v>
      </c>
      <c r="LB18" s="856">
        <f t="shared" si="9"/>
        <v>10178571.428571429</v>
      </c>
      <c r="LC18" s="856">
        <f t="shared" si="9"/>
        <v>10178571.428571429</v>
      </c>
      <c r="LD18" s="856">
        <f t="shared" si="9"/>
        <v>10178571.428571429</v>
      </c>
      <c r="LE18" s="856">
        <f t="shared" si="9"/>
        <v>10178571.428571429</v>
      </c>
      <c r="LF18" s="856">
        <f t="shared" si="9"/>
        <v>10178571.428571429</v>
      </c>
      <c r="LG18" s="856">
        <f t="shared" si="9"/>
        <v>10178571.428571429</v>
      </c>
      <c r="LH18" s="856">
        <f t="shared" si="9"/>
        <v>10178571.428571429</v>
      </c>
      <c r="LI18" s="856">
        <f t="shared" si="9"/>
        <v>10178571.428571429</v>
      </c>
      <c r="LJ18" s="856">
        <f t="shared" si="9"/>
        <v>10178571.428571429</v>
      </c>
      <c r="LK18" s="856">
        <f t="shared" si="9"/>
        <v>10178571.428571429</v>
      </c>
      <c r="LL18" s="856">
        <f t="shared" si="9"/>
        <v>10178571.428571429</v>
      </c>
      <c r="LM18" s="856">
        <f t="shared" si="9"/>
        <v>10178571.428571429</v>
      </c>
      <c r="LN18" s="856">
        <f t="shared" si="9"/>
        <v>10178571.428571429</v>
      </c>
      <c r="LO18" s="856">
        <f t="shared" si="9"/>
        <v>10178571.428571429</v>
      </c>
      <c r="LP18" s="856">
        <f t="shared" si="9"/>
        <v>10178571.428571429</v>
      </c>
      <c r="LQ18" s="856">
        <f t="shared" si="9"/>
        <v>10178571.428571429</v>
      </c>
      <c r="LR18" s="856">
        <f t="shared" si="9"/>
        <v>10178571.428571429</v>
      </c>
      <c r="LS18" s="856">
        <f t="shared" si="9"/>
        <v>10178571.428571429</v>
      </c>
      <c r="LT18" s="856">
        <f t="shared" si="9"/>
        <v>10178571.428571429</v>
      </c>
      <c r="LU18" s="856">
        <f t="shared" si="9"/>
        <v>10178571.428571429</v>
      </c>
      <c r="LV18" s="856">
        <f t="shared" si="9"/>
        <v>10178571.428571429</v>
      </c>
      <c r="LW18" s="856">
        <f t="shared" si="9"/>
        <v>10178571.428571429</v>
      </c>
      <c r="LX18" s="856">
        <f t="shared" si="9"/>
        <v>10178571.428571429</v>
      </c>
      <c r="LY18" s="856">
        <f t="shared" si="9"/>
        <v>10178571.428571429</v>
      </c>
      <c r="LZ18" s="856">
        <f t="shared" si="9"/>
        <v>10178571.428571429</v>
      </c>
      <c r="MA18" s="856">
        <f t="shared" si="9"/>
        <v>10178571.428571429</v>
      </c>
      <c r="MB18" s="856">
        <f t="shared" si="9"/>
        <v>10178571.428571429</v>
      </c>
      <c r="MC18" s="856">
        <f t="shared" si="9"/>
        <v>10178571.428571429</v>
      </c>
      <c r="MD18" s="856">
        <f t="shared" si="9"/>
        <v>10178571.428571429</v>
      </c>
      <c r="ME18" s="856">
        <f t="shared" si="9"/>
        <v>10178571.428571429</v>
      </c>
      <c r="MF18" s="856">
        <f t="shared" si="9"/>
        <v>10178571.428571429</v>
      </c>
      <c r="MG18" s="856">
        <f t="shared" si="9"/>
        <v>10178571.428571429</v>
      </c>
      <c r="MH18" s="856">
        <f t="shared" si="9"/>
        <v>10178571.428571429</v>
      </c>
      <c r="MI18" s="856">
        <f t="shared" si="9"/>
        <v>10178571.428571429</v>
      </c>
      <c r="MJ18" s="856">
        <f t="shared" si="9"/>
        <v>10178571.428571429</v>
      </c>
      <c r="MK18" s="856">
        <f t="shared" si="9"/>
        <v>10178571.428571429</v>
      </c>
      <c r="ML18" s="856">
        <f t="shared" si="9"/>
        <v>10178571.428571429</v>
      </c>
      <c r="MM18" s="856">
        <f t="shared" si="9"/>
        <v>10178571.428571429</v>
      </c>
      <c r="MN18" s="856">
        <f t="shared" si="9"/>
        <v>10178571.428571429</v>
      </c>
      <c r="MO18" s="856">
        <f t="shared" si="9"/>
        <v>10178571.428571429</v>
      </c>
      <c r="MP18" s="856">
        <f t="shared" si="9"/>
        <v>10178571.428571429</v>
      </c>
      <c r="MQ18" s="856">
        <f t="shared" si="9"/>
        <v>10178571.428571429</v>
      </c>
      <c r="MR18" s="856">
        <f t="shared" si="9"/>
        <v>10178571.428571429</v>
      </c>
      <c r="MS18" s="856">
        <f t="shared" si="9"/>
        <v>10178571.428571429</v>
      </c>
      <c r="MT18" s="856">
        <f t="shared" si="9"/>
        <v>10178571.428571429</v>
      </c>
      <c r="MU18" s="856">
        <f t="shared" si="9"/>
        <v>10178571.428571429</v>
      </c>
      <c r="MV18" s="856">
        <f t="shared" si="9"/>
        <v>10178571.428571429</v>
      </c>
      <c r="MW18" s="856">
        <f t="shared" si="9"/>
        <v>10178571.428571429</v>
      </c>
      <c r="MX18" s="856">
        <f t="shared" si="9"/>
        <v>10178571.428571429</v>
      </c>
      <c r="MY18" s="856">
        <f t="shared" si="9"/>
        <v>10178571.428571429</v>
      </c>
      <c r="MZ18" s="856">
        <f t="shared" si="9"/>
        <v>10178571.428571429</v>
      </c>
      <c r="NA18" s="856">
        <f t="shared" si="9"/>
        <v>10178571.428571429</v>
      </c>
      <c r="NB18" s="856">
        <f t="shared" si="9"/>
        <v>10178571.428571429</v>
      </c>
      <c r="NC18" s="856">
        <f t="shared" si="9"/>
        <v>10178571.428571429</v>
      </c>
      <c r="ND18" s="856">
        <f t="shared" si="9"/>
        <v>10178571.428571429</v>
      </c>
      <c r="NE18" s="856">
        <f t="shared" si="9"/>
        <v>10178571.428571429</v>
      </c>
      <c r="NF18" s="856">
        <f t="shared" si="9"/>
        <v>10178571.428571429</v>
      </c>
      <c r="NG18" s="856">
        <f t="shared" si="9"/>
        <v>10178571.428571429</v>
      </c>
      <c r="NH18" s="856">
        <f t="shared" si="9"/>
        <v>10178571.428571429</v>
      </c>
      <c r="NI18" s="856">
        <f t="shared" si="9"/>
        <v>10178571.428571429</v>
      </c>
      <c r="NJ18" s="856">
        <f t="shared" si="9"/>
        <v>10178571.428571429</v>
      </c>
      <c r="NK18" s="856">
        <f t="shared" si="9"/>
        <v>10178571.428571429</v>
      </c>
      <c r="NL18" s="856">
        <f t="shared" ref="NL18:PW18" si="10">NK18</f>
        <v>10178571.428571429</v>
      </c>
      <c r="NM18" s="856">
        <f t="shared" si="10"/>
        <v>10178571.428571429</v>
      </c>
      <c r="NN18" s="856">
        <f t="shared" si="10"/>
        <v>10178571.428571429</v>
      </c>
      <c r="NO18" s="856">
        <f t="shared" si="10"/>
        <v>10178571.428571429</v>
      </c>
      <c r="NP18" s="856">
        <f t="shared" si="10"/>
        <v>10178571.428571429</v>
      </c>
      <c r="NQ18" s="856">
        <f t="shared" si="10"/>
        <v>10178571.428571429</v>
      </c>
      <c r="NR18" s="856">
        <f t="shared" si="10"/>
        <v>10178571.428571429</v>
      </c>
      <c r="NS18" s="856">
        <f t="shared" si="10"/>
        <v>10178571.428571429</v>
      </c>
      <c r="NT18" s="856">
        <f t="shared" si="10"/>
        <v>10178571.428571429</v>
      </c>
      <c r="NU18" s="856">
        <f t="shared" si="10"/>
        <v>10178571.428571429</v>
      </c>
      <c r="NV18" s="856">
        <f t="shared" si="10"/>
        <v>10178571.428571429</v>
      </c>
      <c r="NW18" s="856">
        <f t="shared" si="10"/>
        <v>10178571.428571429</v>
      </c>
      <c r="NX18" s="856">
        <f t="shared" si="10"/>
        <v>10178571.428571429</v>
      </c>
      <c r="NY18" s="856">
        <f t="shared" si="10"/>
        <v>10178571.428571429</v>
      </c>
      <c r="NZ18" s="856">
        <f t="shared" si="10"/>
        <v>10178571.428571429</v>
      </c>
      <c r="OA18" s="856">
        <f t="shared" si="10"/>
        <v>10178571.428571429</v>
      </c>
      <c r="OB18" s="856">
        <f t="shared" si="10"/>
        <v>10178571.428571429</v>
      </c>
      <c r="OC18" s="856">
        <f t="shared" si="10"/>
        <v>10178571.428571429</v>
      </c>
      <c r="OD18" s="856">
        <f t="shared" si="10"/>
        <v>10178571.428571429</v>
      </c>
      <c r="OE18" s="856">
        <f t="shared" si="10"/>
        <v>10178571.428571429</v>
      </c>
      <c r="OF18" s="856">
        <f t="shared" si="10"/>
        <v>10178571.428571429</v>
      </c>
      <c r="OG18" s="856">
        <f t="shared" si="10"/>
        <v>10178571.428571429</v>
      </c>
      <c r="OH18" s="856">
        <f t="shared" si="10"/>
        <v>10178571.428571429</v>
      </c>
      <c r="OI18" s="856">
        <f t="shared" si="10"/>
        <v>10178571.428571429</v>
      </c>
      <c r="OJ18" s="856">
        <f t="shared" si="10"/>
        <v>10178571.428571429</v>
      </c>
      <c r="OK18" s="856">
        <f t="shared" si="10"/>
        <v>10178571.428571429</v>
      </c>
      <c r="OL18" s="856">
        <f t="shared" si="10"/>
        <v>10178571.428571429</v>
      </c>
      <c r="OM18" s="856">
        <f t="shared" si="10"/>
        <v>10178571.428571429</v>
      </c>
      <c r="ON18" s="856">
        <f t="shared" si="10"/>
        <v>10178571.428571429</v>
      </c>
      <c r="OO18" s="856">
        <f t="shared" si="10"/>
        <v>10178571.428571429</v>
      </c>
      <c r="OP18" s="856">
        <f t="shared" si="10"/>
        <v>10178571.428571429</v>
      </c>
      <c r="OQ18" s="856">
        <f t="shared" si="10"/>
        <v>10178571.428571429</v>
      </c>
      <c r="OR18" s="856">
        <f t="shared" si="10"/>
        <v>10178571.428571429</v>
      </c>
      <c r="OS18" s="856">
        <f t="shared" si="10"/>
        <v>10178571.428571429</v>
      </c>
      <c r="OT18" s="856">
        <f t="shared" si="10"/>
        <v>10178571.428571429</v>
      </c>
      <c r="OU18" s="856">
        <f t="shared" si="10"/>
        <v>10178571.428571429</v>
      </c>
      <c r="OV18" s="856">
        <f t="shared" si="10"/>
        <v>10178571.428571429</v>
      </c>
      <c r="OW18" s="856">
        <f t="shared" si="10"/>
        <v>10178571.428571429</v>
      </c>
      <c r="OX18" s="856">
        <f t="shared" si="10"/>
        <v>10178571.428571429</v>
      </c>
      <c r="OY18" s="856">
        <f t="shared" si="10"/>
        <v>10178571.428571429</v>
      </c>
      <c r="OZ18" s="856">
        <f t="shared" si="10"/>
        <v>10178571.428571429</v>
      </c>
      <c r="PA18" s="856">
        <f t="shared" si="10"/>
        <v>10178571.428571429</v>
      </c>
      <c r="PB18" s="856">
        <f t="shared" si="10"/>
        <v>10178571.428571429</v>
      </c>
      <c r="PC18" s="856">
        <f t="shared" si="10"/>
        <v>10178571.428571429</v>
      </c>
      <c r="PD18" s="856">
        <f t="shared" si="10"/>
        <v>10178571.428571429</v>
      </c>
      <c r="PE18" s="856">
        <f t="shared" si="10"/>
        <v>10178571.428571429</v>
      </c>
      <c r="PF18" s="856">
        <f t="shared" si="10"/>
        <v>10178571.428571429</v>
      </c>
      <c r="PG18" s="856">
        <f t="shared" si="10"/>
        <v>10178571.428571429</v>
      </c>
      <c r="PH18" s="856">
        <f t="shared" si="10"/>
        <v>10178571.428571429</v>
      </c>
      <c r="PI18" s="856">
        <f t="shared" si="10"/>
        <v>10178571.428571429</v>
      </c>
      <c r="PJ18" s="856">
        <f t="shared" si="10"/>
        <v>10178571.428571429</v>
      </c>
      <c r="PK18" s="856">
        <f t="shared" si="10"/>
        <v>10178571.428571429</v>
      </c>
      <c r="PL18" s="856">
        <f t="shared" si="10"/>
        <v>10178571.428571429</v>
      </c>
      <c r="PM18" s="856">
        <f t="shared" si="10"/>
        <v>10178571.428571429</v>
      </c>
      <c r="PN18" s="856">
        <f t="shared" si="10"/>
        <v>10178571.428571429</v>
      </c>
      <c r="PO18" s="856">
        <f t="shared" si="10"/>
        <v>10178571.428571429</v>
      </c>
      <c r="PP18" s="856">
        <f t="shared" si="10"/>
        <v>10178571.428571429</v>
      </c>
      <c r="PQ18" s="856">
        <f t="shared" si="10"/>
        <v>10178571.428571429</v>
      </c>
      <c r="PR18" s="856">
        <f t="shared" si="10"/>
        <v>10178571.428571429</v>
      </c>
      <c r="PS18" s="856">
        <f t="shared" si="10"/>
        <v>10178571.428571429</v>
      </c>
      <c r="PT18" s="856">
        <f t="shared" si="10"/>
        <v>10178571.428571429</v>
      </c>
      <c r="PU18" s="856">
        <f t="shared" si="10"/>
        <v>10178571.428571429</v>
      </c>
      <c r="PV18" s="856">
        <f t="shared" si="10"/>
        <v>10178571.428571429</v>
      </c>
      <c r="PW18" s="856">
        <f t="shared" si="10"/>
        <v>10178571.428571429</v>
      </c>
      <c r="PX18" s="856">
        <f t="shared" ref="PX18:SI18" si="11">PW18</f>
        <v>10178571.428571429</v>
      </c>
      <c r="PY18" s="856">
        <f t="shared" si="11"/>
        <v>10178571.428571429</v>
      </c>
      <c r="PZ18" s="856">
        <f t="shared" si="11"/>
        <v>10178571.428571429</v>
      </c>
      <c r="QA18" s="856">
        <f t="shared" si="11"/>
        <v>10178571.428571429</v>
      </c>
      <c r="QB18" s="856">
        <f t="shared" si="11"/>
        <v>10178571.428571429</v>
      </c>
      <c r="QC18" s="856">
        <f t="shared" si="11"/>
        <v>10178571.428571429</v>
      </c>
      <c r="QD18" s="856">
        <f t="shared" si="11"/>
        <v>10178571.428571429</v>
      </c>
      <c r="QE18" s="856">
        <f t="shared" si="11"/>
        <v>10178571.428571429</v>
      </c>
      <c r="QF18" s="856">
        <f t="shared" si="11"/>
        <v>10178571.428571429</v>
      </c>
      <c r="QG18" s="856">
        <f t="shared" si="11"/>
        <v>10178571.428571429</v>
      </c>
      <c r="QH18" s="856">
        <f t="shared" si="11"/>
        <v>10178571.428571429</v>
      </c>
      <c r="QI18" s="856">
        <f t="shared" si="11"/>
        <v>10178571.428571429</v>
      </c>
      <c r="QJ18" s="856">
        <f t="shared" si="11"/>
        <v>10178571.428571429</v>
      </c>
      <c r="QK18" s="856">
        <f t="shared" si="11"/>
        <v>10178571.428571429</v>
      </c>
      <c r="QL18" s="856">
        <f t="shared" si="11"/>
        <v>10178571.428571429</v>
      </c>
      <c r="QM18" s="856">
        <f t="shared" si="11"/>
        <v>10178571.428571429</v>
      </c>
      <c r="QN18" s="856">
        <f t="shared" si="11"/>
        <v>10178571.428571429</v>
      </c>
      <c r="QO18" s="856">
        <f t="shared" si="11"/>
        <v>10178571.428571429</v>
      </c>
      <c r="QP18" s="856">
        <f t="shared" si="11"/>
        <v>10178571.428571429</v>
      </c>
      <c r="QQ18" s="856">
        <f t="shared" si="11"/>
        <v>10178571.428571429</v>
      </c>
      <c r="QR18" s="856">
        <f t="shared" si="11"/>
        <v>10178571.428571429</v>
      </c>
      <c r="QS18" s="856">
        <f t="shared" si="11"/>
        <v>10178571.428571429</v>
      </c>
      <c r="QT18" s="856">
        <f t="shared" si="11"/>
        <v>10178571.428571429</v>
      </c>
      <c r="QU18" s="856">
        <f t="shared" si="11"/>
        <v>10178571.428571429</v>
      </c>
      <c r="QV18" s="856">
        <f t="shared" si="11"/>
        <v>10178571.428571429</v>
      </c>
      <c r="QW18" s="856">
        <f t="shared" si="11"/>
        <v>10178571.428571429</v>
      </c>
      <c r="QX18" s="856">
        <f t="shared" si="11"/>
        <v>10178571.428571429</v>
      </c>
      <c r="QY18" s="856">
        <f t="shared" si="11"/>
        <v>10178571.428571429</v>
      </c>
      <c r="QZ18" s="856">
        <f t="shared" si="11"/>
        <v>10178571.428571429</v>
      </c>
      <c r="RA18" s="856">
        <f t="shared" si="11"/>
        <v>10178571.428571429</v>
      </c>
      <c r="RB18" s="856">
        <f t="shared" si="11"/>
        <v>10178571.428571429</v>
      </c>
      <c r="RC18" s="856">
        <f t="shared" si="11"/>
        <v>10178571.428571429</v>
      </c>
      <c r="RD18" s="856">
        <f t="shared" si="11"/>
        <v>10178571.428571429</v>
      </c>
      <c r="RE18" s="856">
        <f t="shared" si="11"/>
        <v>10178571.428571429</v>
      </c>
      <c r="RF18" s="856">
        <f t="shared" si="11"/>
        <v>10178571.428571429</v>
      </c>
      <c r="RG18" s="856">
        <f t="shared" si="11"/>
        <v>10178571.428571429</v>
      </c>
      <c r="RH18" s="856">
        <f t="shared" si="11"/>
        <v>10178571.428571429</v>
      </c>
      <c r="RI18" s="856">
        <f t="shared" si="11"/>
        <v>10178571.428571429</v>
      </c>
      <c r="RJ18" s="856">
        <f t="shared" si="11"/>
        <v>10178571.428571429</v>
      </c>
      <c r="RK18" s="856">
        <f t="shared" si="11"/>
        <v>10178571.428571429</v>
      </c>
      <c r="RL18" s="856">
        <f t="shared" si="11"/>
        <v>10178571.428571429</v>
      </c>
      <c r="RM18" s="856">
        <f t="shared" si="11"/>
        <v>10178571.428571429</v>
      </c>
      <c r="RN18" s="856">
        <f t="shared" si="11"/>
        <v>10178571.428571429</v>
      </c>
      <c r="RO18" s="856">
        <f t="shared" si="11"/>
        <v>10178571.428571429</v>
      </c>
      <c r="RP18" s="856">
        <f t="shared" si="11"/>
        <v>10178571.428571429</v>
      </c>
      <c r="RQ18" s="856">
        <f t="shared" si="11"/>
        <v>10178571.428571429</v>
      </c>
      <c r="RR18" s="856">
        <f t="shared" si="11"/>
        <v>10178571.428571429</v>
      </c>
      <c r="RS18" s="856">
        <f t="shared" si="11"/>
        <v>10178571.428571429</v>
      </c>
      <c r="RT18" s="856">
        <f t="shared" si="11"/>
        <v>10178571.428571429</v>
      </c>
      <c r="RU18" s="856">
        <f t="shared" si="11"/>
        <v>10178571.428571429</v>
      </c>
      <c r="RV18" s="856">
        <f t="shared" si="11"/>
        <v>10178571.428571429</v>
      </c>
      <c r="RW18" s="856">
        <f t="shared" si="11"/>
        <v>10178571.428571429</v>
      </c>
      <c r="RX18" s="856">
        <f t="shared" si="11"/>
        <v>10178571.428571429</v>
      </c>
      <c r="RY18" s="856">
        <f t="shared" si="11"/>
        <v>10178571.428571429</v>
      </c>
      <c r="RZ18" s="856">
        <f t="shared" si="11"/>
        <v>10178571.428571429</v>
      </c>
      <c r="SA18" s="856">
        <f t="shared" si="11"/>
        <v>10178571.428571429</v>
      </c>
      <c r="SB18" s="856">
        <f t="shared" si="11"/>
        <v>10178571.428571429</v>
      </c>
      <c r="SC18" s="856">
        <f t="shared" si="11"/>
        <v>10178571.428571429</v>
      </c>
      <c r="SD18" s="856">
        <f t="shared" si="11"/>
        <v>10178571.428571429</v>
      </c>
      <c r="SE18" s="856">
        <f t="shared" si="11"/>
        <v>10178571.428571429</v>
      </c>
      <c r="SF18" s="856">
        <f t="shared" si="11"/>
        <v>10178571.428571429</v>
      </c>
      <c r="SG18" s="856">
        <f t="shared" si="11"/>
        <v>10178571.428571429</v>
      </c>
      <c r="SH18" s="856">
        <f t="shared" si="11"/>
        <v>10178571.428571429</v>
      </c>
      <c r="SI18" s="856">
        <f t="shared" si="11"/>
        <v>10178571.428571429</v>
      </c>
      <c r="SJ18" s="856">
        <f t="shared" ref="SJ18:SV18" si="12">SI18</f>
        <v>10178571.428571429</v>
      </c>
      <c r="SK18" s="856">
        <f t="shared" si="12"/>
        <v>10178571.428571429</v>
      </c>
      <c r="SL18" s="856">
        <f t="shared" si="12"/>
        <v>10178571.428571429</v>
      </c>
      <c r="SM18" s="856">
        <f t="shared" si="12"/>
        <v>10178571.428571429</v>
      </c>
      <c r="SN18" s="856">
        <f t="shared" si="12"/>
        <v>10178571.428571429</v>
      </c>
      <c r="SO18" s="856">
        <f t="shared" si="12"/>
        <v>10178571.428571429</v>
      </c>
      <c r="SP18" s="856">
        <f t="shared" si="12"/>
        <v>10178571.428571429</v>
      </c>
      <c r="SQ18" s="856">
        <f t="shared" si="12"/>
        <v>10178571.428571429</v>
      </c>
      <c r="SR18" s="856">
        <f t="shared" si="12"/>
        <v>10178571.428571429</v>
      </c>
      <c r="SS18" s="856">
        <f t="shared" si="12"/>
        <v>10178571.428571429</v>
      </c>
      <c r="ST18" s="856">
        <f t="shared" si="12"/>
        <v>10178571.428571429</v>
      </c>
      <c r="SU18" s="856">
        <f t="shared" si="12"/>
        <v>10178571.428571429</v>
      </c>
      <c r="SV18" s="856">
        <f t="shared" si="12"/>
        <v>10178571.428571429</v>
      </c>
      <c r="SW18" s="856">
        <f>((FY17/FY11)/30)*16</f>
        <v>5428571.4285714291</v>
      </c>
      <c r="SX18" s="856"/>
      <c r="TB18" s="856">
        <f>SUM(FY18:TA18)</f>
        <v>3419999999.999979</v>
      </c>
      <c r="WS18" s="221"/>
    </row>
    <row r="19" spans="1:617" x14ac:dyDescent="0.25">
      <c r="A19" s="180" t="s">
        <v>674</v>
      </c>
      <c r="FY19" s="856">
        <f>FY18*$FY$13</f>
        <v>2850000</v>
      </c>
      <c r="FZ19" s="856">
        <f t="shared" ref="FZ19:IK19" si="13">FZ18*$FY$13</f>
        <v>6107142.8571428573</v>
      </c>
      <c r="GA19" s="856">
        <f t="shared" si="13"/>
        <v>6107142.8571428573</v>
      </c>
      <c r="GB19" s="856">
        <f t="shared" si="13"/>
        <v>6107142.8571428573</v>
      </c>
      <c r="GC19" s="856">
        <f t="shared" si="13"/>
        <v>6107142.8571428573</v>
      </c>
      <c r="GD19" s="856">
        <f t="shared" si="13"/>
        <v>6107142.8571428573</v>
      </c>
      <c r="GE19" s="856">
        <f t="shared" si="13"/>
        <v>6107142.8571428573</v>
      </c>
      <c r="GF19" s="856">
        <f t="shared" si="13"/>
        <v>6107142.8571428573</v>
      </c>
      <c r="GG19" s="856">
        <f t="shared" si="13"/>
        <v>6107142.8571428573</v>
      </c>
      <c r="GH19" s="856">
        <f t="shared" si="13"/>
        <v>6107142.8571428573</v>
      </c>
      <c r="GI19" s="856">
        <f t="shared" si="13"/>
        <v>6107142.8571428573</v>
      </c>
      <c r="GJ19" s="856">
        <f t="shared" si="13"/>
        <v>6107142.8571428573</v>
      </c>
      <c r="GK19" s="856">
        <f t="shared" si="13"/>
        <v>6107142.8571428573</v>
      </c>
      <c r="GL19" s="856">
        <f t="shared" si="13"/>
        <v>6107142.8571428573</v>
      </c>
      <c r="GM19" s="856">
        <f t="shared" si="13"/>
        <v>6107142.8571428573</v>
      </c>
      <c r="GN19" s="856">
        <f t="shared" si="13"/>
        <v>6107142.8571428573</v>
      </c>
      <c r="GO19" s="856">
        <f t="shared" si="13"/>
        <v>6107142.8571428573</v>
      </c>
      <c r="GP19" s="856">
        <f t="shared" si="13"/>
        <v>6107142.8571428573</v>
      </c>
      <c r="GQ19" s="856">
        <f t="shared" si="13"/>
        <v>6107142.8571428573</v>
      </c>
      <c r="GR19" s="856">
        <f t="shared" si="13"/>
        <v>6107142.8571428573</v>
      </c>
      <c r="GS19" s="856">
        <f t="shared" si="13"/>
        <v>6107142.8571428573</v>
      </c>
      <c r="GT19" s="856">
        <f t="shared" si="13"/>
        <v>6107142.8571428573</v>
      </c>
      <c r="GU19" s="856">
        <f t="shared" si="13"/>
        <v>6107142.8571428573</v>
      </c>
      <c r="GV19" s="856">
        <f t="shared" si="13"/>
        <v>6107142.8571428573</v>
      </c>
      <c r="GW19" s="856">
        <f t="shared" si="13"/>
        <v>6107142.8571428573</v>
      </c>
      <c r="GX19" s="856">
        <f t="shared" si="13"/>
        <v>6107142.8571428573</v>
      </c>
      <c r="GY19" s="856">
        <f t="shared" si="13"/>
        <v>6107142.8571428573</v>
      </c>
      <c r="GZ19" s="856">
        <f t="shared" si="13"/>
        <v>6107142.8571428573</v>
      </c>
      <c r="HA19" s="856">
        <f t="shared" si="13"/>
        <v>6107142.8571428573</v>
      </c>
      <c r="HB19" s="856">
        <f t="shared" si="13"/>
        <v>6107142.8571428573</v>
      </c>
      <c r="HC19" s="856">
        <f t="shared" si="13"/>
        <v>6107142.8571428573</v>
      </c>
      <c r="HD19" s="856">
        <f t="shared" si="13"/>
        <v>6107142.8571428573</v>
      </c>
      <c r="HE19" s="856">
        <f t="shared" si="13"/>
        <v>6107142.8571428573</v>
      </c>
      <c r="HF19" s="856">
        <f t="shared" si="13"/>
        <v>6107142.8571428573</v>
      </c>
      <c r="HG19" s="856">
        <f t="shared" si="13"/>
        <v>6107142.8571428573</v>
      </c>
      <c r="HH19" s="856">
        <f t="shared" si="13"/>
        <v>6107142.8571428573</v>
      </c>
      <c r="HI19" s="856">
        <f t="shared" si="13"/>
        <v>6107142.8571428573</v>
      </c>
      <c r="HJ19" s="856">
        <f t="shared" si="13"/>
        <v>6107142.8571428573</v>
      </c>
      <c r="HK19" s="856">
        <f t="shared" si="13"/>
        <v>6107142.8571428573</v>
      </c>
      <c r="HL19" s="856">
        <f t="shared" si="13"/>
        <v>6107142.8571428573</v>
      </c>
      <c r="HM19" s="856">
        <f t="shared" si="13"/>
        <v>6107142.8571428573</v>
      </c>
      <c r="HN19" s="856">
        <f t="shared" si="13"/>
        <v>6107142.8571428573</v>
      </c>
      <c r="HO19" s="856">
        <f t="shared" si="13"/>
        <v>6107142.8571428573</v>
      </c>
      <c r="HP19" s="856">
        <f t="shared" si="13"/>
        <v>6107142.8571428573</v>
      </c>
      <c r="HQ19" s="856">
        <f t="shared" si="13"/>
        <v>6107142.8571428573</v>
      </c>
      <c r="HR19" s="856">
        <f t="shared" si="13"/>
        <v>6107142.8571428573</v>
      </c>
      <c r="HS19" s="856">
        <f t="shared" si="13"/>
        <v>6107142.8571428573</v>
      </c>
      <c r="HT19" s="856">
        <f t="shared" si="13"/>
        <v>6107142.8571428573</v>
      </c>
      <c r="HU19" s="856">
        <f t="shared" si="13"/>
        <v>6107142.8571428573</v>
      </c>
      <c r="HV19" s="856">
        <f t="shared" si="13"/>
        <v>6107142.8571428573</v>
      </c>
      <c r="HW19" s="856">
        <f t="shared" si="13"/>
        <v>6107142.8571428573</v>
      </c>
      <c r="HX19" s="856">
        <f t="shared" si="13"/>
        <v>6107142.8571428573</v>
      </c>
      <c r="HY19" s="856">
        <f t="shared" si="13"/>
        <v>6107142.8571428573</v>
      </c>
      <c r="HZ19" s="856">
        <f t="shared" si="13"/>
        <v>6107142.8571428573</v>
      </c>
      <c r="IA19" s="856">
        <f t="shared" si="13"/>
        <v>6107142.8571428573</v>
      </c>
      <c r="IB19" s="856">
        <f t="shared" si="13"/>
        <v>6107142.8571428573</v>
      </c>
      <c r="IC19" s="856">
        <f t="shared" si="13"/>
        <v>6107142.8571428573</v>
      </c>
      <c r="ID19" s="856">
        <f t="shared" si="13"/>
        <v>6107142.8571428573</v>
      </c>
      <c r="IE19" s="856">
        <f t="shared" si="13"/>
        <v>6107142.8571428573</v>
      </c>
      <c r="IF19" s="856">
        <f t="shared" si="13"/>
        <v>6107142.8571428573</v>
      </c>
      <c r="IG19" s="856">
        <f t="shared" si="13"/>
        <v>6107142.8571428573</v>
      </c>
      <c r="IH19" s="856">
        <f t="shared" si="13"/>
        <v>6107142.8571428573</v>
      </c>
      <c r="II19" s="856">
        <f t="shared" si="13"/>
        <v>6107142.8571428573</v>
      </c>
      <c r="IJ19" s="856">
        <f t="shared" si="13"/>
        <v>6107142.8571428573</v>
      </c>
      <c r="IK19" s="856">
        <f t="shared" si="13"/>
        <v>6107142.8571428573</v>
      </c>
      <c r="IL19" s="856">
        <f t="shared" ref="IL19:KW19" si="14">IL18*$FY$13</f>
        <v>6107142.8571428573</v>
      </c>
      <c r="IM19" s="856">
        <f t="shared" si="14"/>
        <v>6107142.8571428573</v>
      </c>
      <c r="IN19" s="856">
        <f t="shared" si="14"/>
        <v>6107142.8571428573</v>
      </c>
      <c r="IO19" s="856">
        <f t="shared" si="14"/>
        <v>6107142.8571428573</v>
      </c>
      <c r="IP19" s="856">
        <f t="shared" si="14"/>
        <v>6107142.8571428573</v>
      </c>
      <c r="IQ19" s="856">
        <f t="shared" si="14"/>
        <v>6107142.8571428573</v>
      </c>
      <c r="IR19" s="856">
        <f t="shared" si="14"/>
        <v>6107142.8571428573</v>
      </c>
      <c r="IS19" s="856">
        <f t="shared" si="14"/>
        <v>6107142.8571428573</v>
      </c>
      <c r="IT19" s="856">
        <f t="shared" si="14"/>
        <v>6107142.8571428573</v>
      </c>
      <c r="IU19" s="856">
        <f t="shared" si="14"/>
        <v>6107142.8571428573</v>
      </c>
      <c r="IV19" s="856">
        <f t="shared" si="14"/>
        <v>6107142.8571428573</v>
      </c>
      <c r="IW19" s="856">
        <f t="shared" si="14"/>
        <v>6107142.8571428573</v>
      </c>
      <c r="IX19" s="856">
        <f t="shared" si="14"/>
        <v>6107142.8571428573</v>
      </c>
      <c r="IY19" s="856">
        <f t="shared" si="14"/>
        <v>6107142.8571428573</v>
      </c>
      <c r="IZ19" s="856">
        <f t="shared" si="14"/>
        <v>6107142.8571428573</v>
      </c>
      <c r="JA19" s="856">
        <f t="shared" si="14"/>
        <v>6107142.8571428573</v>
      </c>
      <c r="JB19" s="856">
        <f t="shared" si="14"/>
        <v>6107142.8571428573</v>
      </c>
      <c r="JC19" s="856">
        <f t="shared" si="14"/>
        <v>6107142.8571428573</v>
      </c>
      <c r="JD19" s="856">
        <f t="shared" si="14"/>
        <v>6107142.8571428573</v>
      </c>
      <c r="JE19" s="856">
        <f t="shared" si="14"/>
        <v>6107142.8571428573</v>
      </c>
      <c r="JF19" s="856">
        <f t="shared" si="14"/>
        <v>6107142.8571428573</v>
      </c>
      <c r="JG19" s="856">
        <f t="shared" si="14"/>
        <v>6107142.8571428573</v>
      </c>
      <c r="JH19" s="856">
        <f t="shared" si="14"/>
        <v>6107142.8571428573</v>
      </c>
      <c r="JI19" s="856">
        <f t="shared" si="14"/>
        <v>6107142.8571428573</v>
      </c>
      <c r="JJ19" s="856">
        <f t="shared" si="14"/>
        <v>6107142.8571428573</v>
      </c>
      <c r="JK19" s="856">
        <f t="shared" si="14"/>
        <v>6107142.8571428573</v>
      </c>
      <c r="JL19" s="856">
        <f t="shared" si="14"/>
        <v>6107142.8571428573</v>
      </c>
      <c r="JM19" s="856">
        <f t="shared" si="14"/>
        <v>6107142.8571428573</v>
      </c>
      <c r="JN19" s="856">
        <f t="shared" si="14"/>
        <v>6107142.8571428573</v>
      </c>
      <c r="JO19" s="856">
        <f t="shared" si="14"/>
        <v>6107142.8571428573</v>
      </c>
      <c r="JP19" s="856">
        <f t="shared" si="14"/>
        <v>6107142.8571428573</v>
      </c>
      <c r="JQ19" s="856">
        <f t="shared" si="14"/>
        <v>6107142.8571428573</v>
      </c>
      <c r="JR19" s="856">
        <f t="shared" si="14"/>
        <v>6107142.8571428573</v>
      </c>
      <c r="JS19" s="856">
        <f t="shared" si="14"/>
        <v>6107142.8571428573</v>
      </c>
      <c r="JT19" s="856">
        <f t="shared" si="14"/>
        <v>6107142.8571428573</v>
      </c>
      <c r="JU19" s="856">
        <f t="shared" si="14"/>
        <v>6107142.8571428573</v>
      </c>
      <c r="JV19" s="856">
        <f t="shared" si="14"/>
        <v>6107142.8571428573</v>
      </c>
      <c r="JW19" s="856">
        <f t="shared" si="14"/>
        <v>6107142.8571428573</v>
      </c>
      <c r="JX19" s="856">
        <f t="shared" si="14"/>
        <v>6107142.8571428573</v>
      </c>
      <c r="JY19" s="856">
        <f t="shared" si="14"/>
        <v>6107142.8571428573</v>
      </c>
      <c r="JZ19" s="856">
        <f t="shared" si="14"/>
        <v>6107142.8571428573</v>
      </c>
      <c r="KA19" s="856">
        <f t="shared" si="14"/>
        <v>6107142.8571428573</v>
      </c>
      <c r="KB19" s="856">
        <f t="shared" si="14"/>
        <v>6107142.8571428573</v>
      </c>
      <c r="KC19" s="856">
        <f t="shared" si="14"/>
        <v>6107142.8571428573</v>
      </c>
      <c r="KD19" s="856">
        <f t="shared" si="14"/>
        <v>6107142.8571428573</v>
      </c>
      <c r="KE19" s="856">
        <f t="shared" si="14"/>
        <v>6107142.8571428573</v>
      </c>
      <c r="KF19" s="856">
        <f t="shared" si="14"/>
        <v>6107142.8571428573</v>
      </c>
      <c r="KG19" s="856">
        <f t="shared" si="14"/>
        <v>6107142.8571428573</v>
      </c>
      <c r="KH19" s="856">
        <f t="shared" si="14"/>
        <v>6107142.8571428573</v>
      </c>
      <c r="KI19" s="856">
        <f t="shared" si="14"/>
        <v>6107142.8571428573</v>
      </c>
      <c r="KJ19" s="856">
        <f t="shared" si="14"/>
        <v>6107142.8571428573</v>
      </c>
      <c r="KK19" s="856">
        <f t="shared" si="14"/>
        <v>6107142.8571428573</v>
      </c>
      <c r="KL19" s="856">
        <f t="shared" si="14"/>
        <v>6107142.8571428573</v>
      </c>
      <c r="KM19" s="856">
        <f t="shared" si="14"/>
        <v>6107142.8571428573</v>
      </c>
      <c r="KN19" s="856">
        <f t="shared" si="14"/>
        <v>6107142.8571428573</v>
      </c>
      <c r="KO19" s="856">
        <f t="shared" si="14"/>
        <v>6107142.8571428573</v>
      </c>
      <c r="KP19" s="856">
        <f t="shared" si="14"/>
        <v>6107142.8571428573</v>
      </c>
      <c r="KQ19" s="856">
        <f t="shared" si="14"/>
        <v>6107142.8571428573</v>
      </c>
      <c r="KR19" s="856">
        <f t="shared" si="14"/>
        <v>6107142.8571428573</v>
      </c>
      <c r="KS19" s="856">
        <f t="shared" si="14"/>
        <v>6107142.8571428573</v>
      </c>
      <c r="KT19" s="856">
        <f t="shared" si="14"/>
        <v>6107142.8571428573</v>
      </c>
      <c r="KU19" s="856">
        <f t="shared" si="14"/>
        <v>6107142.8571428573</v>
      </c>
      <c r="KV19" s="856">
        <f t="shared" si="14"/>
        <v>6107142.8571428573</v>
      </c>
      <c r="KW19" s="856">
        <f t="shared" si="14"/>
        <v>6107142.8571428573</v>
      </c>
      <c r="KX19" s="856">
        <f t="shared" ref="KX19:NI19" si="15">KX18*$FY$13</f>
        <v>6107142.8571428573</v>
      </c>
      <c r="KY19" s="856">
        <f t="shared" si="15"/>
        <v>6107142.8571428573</v>
      </c>
      <c r="KZ19" s="856">
        <f t="shared" si="15"/>
        <v>6107142.8571428573</v>
      </c>
      <c r="LA19" s="856">
        <f t="shared" si="15"/>
        <v>6107142.8571428573</v>
      </c>
      <c r="LB19" s="856">
        <f t="shared" si="15"/>
        <v>6107142.8571428573</v>
      </c>
      <c r="LC19" s="856">
        <f t="shared" si="15"/>
        <v>6107142.8571428573</v>
      </c>
      <c r="LD19" s="856">
        <f t="shared" si="15"/>
        <v>6107142.8571428573</v>
      </c>
      <c r="LE19" s="856">
        <f t="shared" si="15"/>
        <v>6107142.8571428573</v>
      </c>
      <c r="LF19" s="856">
        <f t="shared" si="15"/>
        <v>6107142.8571428573</v>
      </c>
      <c r="LG19" s="856">
        <f t="shared" si="15"/>
        <v>6107142.8571428573</v>
      </c>
      <c r="LH19" s="856">
        <f t="shared" si="15"/>
        <v>6107142.8571428573</v>
      </c>
      <c r="LI19" s="856">
        <f t="shared" si="15"/>
        <v>6107142.8571428573</v>
      </c>
      <c r="LJ19" s="856">
        <f t="shared" si="15"/>
        <v>6107142.8571428573</v>
      </c>
      <c r="LK19" s="856">
        <f t="shared" si="15"/>
        <v>6107142.8571428573</v>
      </c>
      <c r="LL19" s="856">
        <f t="shared" si="15"/>
        <v>6107142.8571428573</v>
      </c>
      <c r="LM19" s="856">
        <f t="shared" si="15"/>
        <v>6107142.8571428573</v>
      </c>
      <c r="LN19" s="856">
        <f t="shared" si="15"/>
        <v>6107142.8571428573</v>
      </c>
      <c r="LO19" s="856">
        <f t="shared" si="15"/>
        <v>6107142.8571428573</v>
      </c>
      <c r="LP19" s="856">
        <f t="shared" si="15"/>
        <v>6107142.8571428573</v>
      </c>
      <c r="LQ19" s="856">
        <f t="shared" si="15"/>
        <v>6107142.8571428573</v>
      </c>
      <c r="LR19" s="856">
        <f t="shared" si="15"/>
        <v>6107142.8571428573</v>
      </c>
      <c r="LS19" s="856">
        <f t="shared" si="15"/>
        <v>6107142.8571428573</v>
      </c>
      <c r="LT19" s="856">
        <f t="shared" si="15"/>
        <v>6107142.8571428573</v>
      </c>
      <c r="LU19" s="856">
        <f t="shared" si="15"/>
        <v>6107142.8571428573</v>
      </c>
      <c r="LV19" s="856">
        <f t="shared" si="15"/>
        <v>6107142.8571428573</v>
      </c>
      <c r="LW19" s="856">
        <f t="shared" si="15"/>
        <v>6107142.8571428573</v>
      </c>
      <c r="LX19" s="856">
        <f t="shared" si="15"/>
        <v>6107142.8571428573</v>
      </c>
      <c r="LY19" s="856">
        <f t="shared" si="15"/>
        <v>6107142.8571428573</v>
      </c>
      <c r="LZ19" s="856">
        <f t="shared" si="15"/>
        <v>6107142.8571428573</v>
      </c>
      <c r="MA19" s="856">
        <f t="shared" si="15"/>
        <v>6107142.8571428573</v>
      </c>
      <c r="MB19" s="856">
        <f t="shared" si="15"/>
        <v>6107142.8571428573</v>
      </c>
      <c r="MC19" s="856">
        <f t="shared" si="15"/>
        <v>6107142.8571428573</v>
      </c>
      <c r="MD19" s="856">
        <f t="shared" si="15"/>
        <v>6107142.8571428573</v>
      </c>
      <c r="ME19" s="856">
        <f t="shared" si="15"/>
        <v>6107142.8571428573</v>
      </c>
      <c r="MF19" s="856">
        <f t="shared" si="15"/>
        <v>6107142.8571428573</v>
      </c>
      <c r="MG19" s="856">
        <f t="shared" si="15"/>
        <v>6107142.8571428573</v>
      </c>
      <c r="MH19" s="856">
        <f t="shared" si="15"/>
        <v>6107142.8571428573</v>
      </c>
      <c r="MI19" s="856">
        <f t="shared" si="15"/>
        <v>6107142.8571428573</v>
      </c>
      <c r="MJ19" s="856">
        <f t="shared" si="15"/>
        <v>6107142.8571428573</v>
      </c>
      <c r="MK19" s="856">
        <f t="shared" si="15"/>
        <v>6107142.8571428573</v>
      </c>
      <c r="ML19" s="856">
        <f t="shared" si="15"/>
        <v>6107142.8571428573</v>
      </c>
      <c r="MM19" s="856">
        <f t="shared" si="15"/>
        <v>6107142.8571428573</v>
      </c>
      <c r="MN19" s="856">
        <f t="shared" si="15"/>
        <v>6107142.8571428573</v>
      </c>
      <c r="MO19" s="856">
        <f t="shared" si="15"/>
        <v>6107142.8571428573</v>
      </c>
      <c r="MP19" s="856">
        <f t="shared" si="15"/>
        <v>6107142.8571428573</v>
      </c>
      <c r="MQ19" s="856">
        <f t="shared" si="15"/>
        <v>6107142.8571428573</v>
      </c>
      <c r="MR19" s="856">
        <f t="shared" si="15"/>
        <v>6107142.8571428573</v>
      </c>
      <c r="MS19" s="856">
        <f t="shared" si="15"/>
        <v>6107142.8571428573</v>
      </c>
      <c r="MT19" s="856">
        <f t="shared" si="15"/>
        <v>6107142.8571428573</v>
      </c>
      <c r="MU19" s="856">
        <f t="shared" si="15"/>
        <v>6107142.8571428573</v>
      </c>
      <c r="MV19" s="856">
        <f t="shared" si="15"/>
        <v>6107142.8571428573</v>
      </c>
      <c r="MW19" s="856">
        <f t="shared" si="15"/>
        <v>6107142.8571428573</v>
      </c>
      <c r="MX19" s="856">
        <f t="shared" si="15"/>
        <v>6107142.8571428573</v>
      </c>
      <c r="MY19" s="856">
        <f t="shared" si="15"/>
        <v>6107142.8571428573</v>
      </c>
      <c r="MZ19" s="856">
        <f t="shared" si="15"/>
        <v>6107142.8571428573</v>
      </c>
      <c r="NA19" s="856">
        <f t="shared" si="15"/>
        <v>6107142.8571428573</v>
      </c>
      <c r="NB19" s="856">
        <f t="shared" si="15"/>
        <v>6107142.8571428573</v>
      </c>
      <c r="NC19" s="856">
        <f t="shared" si="15"/>
        <v>6107142.8571428573</v>
      </c>
      <c r="ND19" s="856">
        <f t="shared" si="15"/>
        <v>6107142.8571428573</v>
      </c>
      <c r="NE19" s="856">
        <f t="shared" si="15"/>
        <v>6107142.8571428573</v>
      </c>
      <c r="NF19" s="856">
        <f t="shared" si="15"/>
        <v>6107142.8571428573</v>
      </c>
      <c r="NG19" s="856">
        <f t="shared" si="15"/>
        <v>6107142.8571428573</v>
      </c>
      <c r="NH19" s="856">
        <f t="shared" si="15"/>
        <v>6107142.8571428573</v>
      </c>
      <c r="NI19" s="856">
        <f t="shared" si="15"/>
        <v>6107142.8571428573</v>
      </c>
      <c r="NJ19" s="856">
        <f t="shared" ref="NJ19:PU19" si="16">NJ18*$FY$13</f>
        <v>6107142.8571428573</v>
      </c>
      <c r="NK19" s="856">
        <f t="shared" si="16"/>
        <v>6107142.8571428573</v>
      </c>
      <c r="NL19" s="856">
        <f t="shared" si="16"/>
        <v>6107142.8571428573</v>
      </c>
      <c r="NM19" s="856">
        <f t="shared" si="16"/>
        <v>6107142.8571428573</v>
      </c>
      <c r="NN19" s="856">
        <f t="shared" si="16"/>
        <v>6107142.8571428573</v>
      </c>
      <c r="NO19" s="856">
        <f t="shared" si="16"/>
        <v>6107142.8571428573</v>
      </c>
      <c r="NP19" s="856">
        <f t="shared" si="16"/>
        <v>6107142.8571428573</v>
      </c>
      <c r="NQ19" s="856">
        <f t="shared" si="16"/>
        <v>6107142.8571428573</v>
      </c>
      <c r="NR19" s="856">
        <f t="shared" si="16"/>
        <v>6107142.8571428573</v>
      </c>
      <c r="NS19" s="856">
        <f t="shared" si="16"/>
        <v>6107142.8571428573</v>
      </c>
      <c r="NT19" s="856">
        <f t="shared" si="16"/>
        <v>6107142.8571428573</v>
      </c>
      <c r="NU19" s="856">
        <f t="shared" si="16"/>
        <v>6107142.8571428573</v>
      </c>
      <c r="NV19" s="856">
        <f t="shared" si="16"/>
        <v>6107142.8571428573</v>
      </c>
      <c r="NW19" s="856">
        <f t="shared" si="16"/>
        <v>6107142.8571428573</v>
      </c>
      <c r="NX19" s="856">
        <f t="shared" si="16"/>
        <v>6107142.8571428573</v>
      </c>
      <c r="NY19" s="856">
        <f t="shared" si="16"/>
        <v>6107142.8571428573</v>
      </c>
      <c r="NZ19" s="856">
        <f t="shared" si="16"/>
        <v>6107142.8571428573</v>
      </c>
      <c r="OA19" s="856">
        <f t="shared" si="16"/>
        <v>6107142.8571428573</v>
      </c>
      <c r="OB19" s="856">
        <f t="shared" si="16"/>
        <v>6107142.8571428573</v>
      </c>
      <c r="OC19" s="856">
        <f t="shared" si="16"/>
        <v>6107142.8571428573</v>
      </c>
      <c r="OD19" s="856">
        <f t="shared" si="16"/>
        <v>6107142.8571428573</v>
      </c>
      <c r="OE19" s="856">
        <f t="shared" si="16"/>
        <v>6107142.8571428573</v>
      </c>
      <c r="OF19" s="856">
        <f t="shared" si="16"/>
        <v>6107142.8571428573</v>
      </c>
      <c r="OG19" s="856">
        <f t="shared" si="16"/>
        <v>6107142.8571428573</v>
      </c>
      <c r="OH19" s="856">
        <f t="shared" si="16"/>
        <v>6107142.8571428573</v>
      </c>
      <c r="OI19" s="856">
        <f t="shared" si="16"/>
        <v>6107142.8571428573</v>
      </c>
      <c r="OJ19" s="856">
        <f t="shared" si="16"/>
        <v>6107142.8571428573</v>
      </c>
      <c r="OK19" s="856">
        <f t="shared" si="16"/>
        <v>6107142.8571428573</v>
      </c>
      <c r="OL19" s="856">
        <f t="shared" si="16"/>
        <v>6107142.8571428573</v>
      </c>
      <c r="OM19" s="856">
        <f t="shared" si="16"/>
        <v>6107142.8571428573</v>
      </c>
      <c r="ON19" s="856">
        <f t="shared" si="16"/>
        <v>6107142.8571428573</v>
      </c>
      <c r="OO19" s="856">
        <f t="shared" si="16"/>
        <v>6107142.8571428573</v>
      </c>
      <c r="OP19" s="856">
        <f t="shared" si="16"/>
        <v>6107142.8571428573</v>
      </c>
      <c r="OQ19" s="856">
        <f t="shared" si="16"/>
        <v>6107142.8571428573</v>
      </c>
      <c r="OR19" s="856">
        <f t="shared" si="16"/>
        <v>6107142.8571428573</v>
      </c>
      <c r="OS19" s="856">
        <f t="shared" si="16"/>
        <v>6107142.8571428573</v>
      </c>
      <c r="OT19" s="856">
        <f t="shared" si="16"/>
        <v>6107142.8571428573</v>
      </c>
      <c r="OU19" s="856">
        <f t="shared" si="16"/>
        <v>6107142.8571428573</v>
      </c>
      <c r="OV19" s="856">
        <f t="shared" si="16"/>
        <v>6107142.8571428573</v>
      </c>
      <c r="OW19" s="856">
        <f t="shared" si="16"/>
        <v>6107142.8571428573</v>
      </c>
      <c r="OX19" s="856">
        <f t="shared" si="16"/>
        <v>6107142.8571428573</v>
      </c>
      <c r="OY19" s="856">
        <f t="shared" si="16"/>
        <v>6107142.8571428573</v>
      </c>
      <c r="OZ19" s="856">
        <f t="shared" si="16"/>
        <v>6107142.8571428573</v>
      </c>
      <c r="PA19" s="856">
        <f t="shared" si="16"/>
        <v>6107142.8571428573</v>
      </c>
      <c r="PB19" s="856">
        <f t="shared" si="16"/>
        <v>6107142.8571428573</v>
      </c>
      <c r="PC19" s="856">
        <f t="shared" si="16"/>
        <v>6107142.8571428573</v>
      </c>
      <c r="PD19" s="856">
        <f t="shared" si="16"/>
        <v>6107142.8571428573</v>
      </c>
      <c r="PE19" s="856">
        <f t="shared" si="16"/>
        <v>6107142.8571428573</v>
      </c>
      <c r="PF19" s="856">
        <f t="shared" si="16"/>
        <v>6107142.8571428573</v>
      </c>
      <c r="PG19" s="856">
        <f t="shared" si="16"/>
        <v>6107142.8571428573</v>
      </c>
      <c r="PH19" s="856">
        <f t="shared" si="16"/>
        <v>6107142.8571428573</v>
      </c>
      <c r="PI19" s="856">
        <f t="shared" si="16"/>
        <v>6107142.8571428573</v>
      </c>
      <c r="PJ19" s="856">
        <f t="shared" si="16"/>
        <v>6107142.8571428573</v>
      </c>
      <c r="PK19" s="856">
        <f t="shared" si="16"/>
        <v>6107142.8571428573</v>
      </c>
      <c r="PL19" s="856">
        <f t="shared" si="16"/>
        <v>6107142.8571428573</v>
      </c>
      <c r="PM19" s="856">
        <f t="shared" si="16"/>
        <v>6107142.8571428573</v>
      </c>
      <c r="PN19" s="856">
        <f t="shared" si="16"/>
        <v>6107142.8571428573</v>
      </c>
      <c r="PO19" s="856">
        <f t="shared" si="16"/>
        <v>6107142.8571428573</v>
      </c>
      <c r="PP19" s="856">
        <f t="shared" si="16"/>
        <v>6107142.8571428573</v>
      </c>
      <c r="PQ19" s="856">
        <f t="shared" si="16"/>
        <v>6107142.8571428573</v>
      </c>
      <c r="PR19" s="856">
        <f t="shared" si="16"/>
        <v>6107142.8571428573</v>
      </c>
      <c r="PS19" s="856">
        <f t="shared" si="16"/>
        <v>6107142.8571428573</v>
      </c>
      <c r="PT19" s="856">
        <f t="shared" si="16"/>
        <v>6107142.8571428573</v>
      </c>
      <c r="PU19" s="856">
        <f t="shared" si="16"/>
        <v>6107142.8571428573</v>
      </c>
      <c r="PV19" s="856">
        <f t="shared" ref="PV19:SG19" si="17">PV18*$FY$13</f>
        <v>6107142.8571428573</v>
      </c>
      <c r="PW19" s="856">
        <f t="shared" si="17"/>
        <v>6107142.8571428573</v>
      </c>
      <c r="PX19" s="856">
        <f t="shared" si="17"/>
        <v>6107142.8571428573</v>
      </c>
      <c r="PY19" s="856">
        <f t="shared" si="17"/>
        <v>6107142.8571428573</v>
      </c>
      <c r="PZ19" s="856">
        <f t="shared" si="17"/>
        <v>6107142.8571428573</v>
      </c>
      <c r="QA19" s="856">
        <f t="shared" si="17"/>
        <v>6107142.8571428573</v>
      </c>
      <c r="QB19" s="856">
        <f t="shared" si="17"/>
        <v>6107142.8571428573</v>
      </c>
      <c r="QC19" s="856">
        <f t="shared" si="17"/>
        <v>6107142.8571428573</v>
      </c>
      <c r="QD19" s="856">
        <f t="shared" si="17"/>
        <v>6107142.8571428573</v>
      </c>
      <c r="QE19" s="856">
        <f t="shared" si="17"/>
        <v>6107142.8571428573</v>
      </c>
      <c r="QF19" s="856">
        <f t="shared" si="17"/>
        <v>6107142.8571428573</v>
      </c>
      <c r="QG19" s="856">
        <f t="shared" si="17"/>
        <v>6107142.8571428573</v>
      </c>
      <c r="QH19" s="856">
        <f t="shared" si="17"/>
        <v>6107142.8571428573</v>
      </c>
      <c r="QI19" s="856">
        <f t="shared" si="17"/>
        <v>6107142.8571428573</v>
      </c>
      <c r="QJ19" s="856">
        <f t="shared" si="17"/>
        <v>6107142.8571428573</v>
      </c>
      <c r="QK19" s="856">
        <f t="shared" si="17"/>
        <v>6107142.8571428573</v>
      </c>
      <c r="QL19" s="856">
        <f t="shared" si="17"/>
        <v>6107142.8571428573</v>
      </c>
      <c r="QM19" s="856">
        <f t="shared" si="17"/>
        <v>6107142.8571428573</v>
      </c>
      <c r="QN19" s="856">
        <f t="shared" si="17"/>
        <v>6107142.8571428573</v>
      </c>
      <c r="QO19" s="856">
        <f t="shared" si="17"/>
        <v>6107142.8571428573</v>
      </c>
      <c r="QP19" s="856">
        <f t="shared" si="17"/>
        <v>6107142.8571428573</v>
      </c>
      <c r="QQ19" s="856">
        <f t="shared" si="17"/>
        <v>6107142.8571428573</v>
      </c>
      <c r="QR19" s="856">
        <f t="shared" si="17"/>
        <v>6107142.8571428573</v>
      </c>
      <c r="QS19" s="856">
        <f t="shared" si="17"/>
        <v>6107142.8571428573</v>
      </c>
      <c r="QT19" s="856">
        <f t="shared" si="17"/>
        <v>6107142.8571428573</v>
      </c>
      <c r="QU19" s="856">
        <f t="shared" si="17"/>
        <v>6107142.8571428573</v>
      </c>
      <c r="QV19" s="856">
        <f t="shared" si="17"/>
        <v>6107142.8571428573</v>
      </c>
      <c r="QW19" s="856">
        <f t="shared" si="17"/>
        <v>6107142.8571428573</v>
      </c>
      <c r="QX19" s="856">
        <f t="shared" si="17"/>
        <v>6107142.8571428573</v>
      </c>
      <c r="QY19" s="856">
        <f t="shared" si="17"/>
        <v>6107142.8571428573</v>
      </c>
      <c r="QZ19" s="856">
        <f t="shared" si="17"/>
        <v>6107142.8571428573</v>
      </c>
      <c r="RA19" s="856">
        <f t="shared" si="17"/>
        <v>6107142.8571428573</v>
      </c>
      <c r="RB19" s="856">
        <f t="shared" si="17"/>
        <v>6107142.8571428573</v>
      </c>
      <c r="RC19" s="856">
        <f t="shared" si="17"/>
        <v>6107142.8571428573</v>
      </c>
      <c r="RD19" s="856">
        <f t="shared" si="17"/>
        <v>6107142.8571428573</v>
      </c>
      <c r="RE19" s="856">
        <f t="shared" si="17"/>
        <v>6107142.8571428573</v>
      </c>
      <c r="RF19" s="856">
        <f t="shared" si="17"/>
        <v>6107142.8571428573</v>
      </c>
      <c r="RG19" s="856">
        <f t="shared" si="17"/>
        <v>6107142.8571428573</v>
      </c>
      <c r="RH19" s="856">
        <f t="shared" si="17"/>
        <v>6107142.8571428573</v>
      </c>
      <c r="RI19" s="856">
        <f t="shared" si="17"/>
        <v>6107142.8571428573</v>
      </c>
      <c r="RJ19" s="856">
        <f t="shared" si="17"/>
        <v>6107142.8571428573</v>
      </c>
      <c r="RK19" s="856">
        <f t="shared" si="17"/>
        <v>6107142.8571428573</v>
      </c>
      <c r="RL19" s="856">
        <f t="shared" si="17"/>
        <v>6107142.8571428573</v>
      </c>
      <c r="RM19" s="856">
        <f t="shared" si="17"/>
        <v>6107142.8571428573</v>
      </c>
      <c r="RN19" s="856">
        <f t="shared" si="17"/>
        <v>6107142.8571428573</v>
      </c>
      <c r="RO19" s="856">
        <f t="shared" si="17"/>
        <v>6107142.8571428573</v>
      </c>
      <c r="RP19" s="856">
        <f t="shared" si="17"/>
        <v>6107142.8571428573</v>
      </c>
      <c r="RQ19" s="856">
        <f t="shared" si="17"/>
        <v>6107142.8571428573</v>
      </c>
      <c r="RR19" s="856">
        <f t="shared" si="17"/>
        <v>6107142.8571428573</v>
      </c>
      <c r="RS19" s="856">
        <f t="shared" si="17"/>
        <v>6107142.8571428573</v>
      </c>
      <c r="RT19" s="856">
        <f t="shared" si="17"/>
        <v>6107142.8571428573</v>
      </c>
      <c r="RU19" s="856">
        <f t="shared" si="17"/>
        <v>6107142.8571428573</v>
      </c>
      <c r="RV19" s="856">
        <f t="shared" si="17"/>
        <v>6107142.8571428573</v>
      </c>
      <c r="RW19" s="856">
        <f t="shared" si="17"/>
        <v>6107142.8571428573</v>
      </c>
      <c r="RX19" s="856">
        <f t="shared" si="17"/>
        <v>6107142.8571428573</v>
      </c>
      <c r="RY19" s="856">
        <f t="shared" si="17"/>
        <v>6107142.8571428573</v>
      </c>
      <c r="RZ19" s="856">
        <f t="shared" si="17"/>
        <v>6107142.8571428573</v>
      </c>
      <c r="SA19" s="856">
        <f t="shared" si="17"/>
        <v>6107142.8571428573</v>
      </c>
      <c r="SB19" s="856">
        <f t="shared" si="17"/>
        <v>6107142.8571428573</v>
      </c>
      <c r="SC19" s="856">
        <f t="shared" si="17"/>
        <v>6107142.8571428573</v>
      </c>
      <c r="SD19" s="856">
        <f t="shared" si="17"/>
        <v>6107142.8571428573</v>
      </c>
      <c r="SE19" s="856">
        <f t="shared" si="17"/>
        <v>6107142.8571428573</v>
      </c>
      <c r="SF19" s="856">
        <f t="shared" si="17"/>
        <v>6107142.8571428573</v>
      </c>
      <c r="SG19" s="856">
        <f t="shared" si="17"/>
        <v>6107142.8571428573</v>
      </c>
      <c r="SH19" s="856">
        <f t="shared" ref="SH19:SW19" si="18">SH18*$FY$13</f>
        <v>6107142.8571428573</v>
      </c>
      <c r="SI19" s="856">
        <f t="shared" si="18"/>
        <v>6107142.8571428573</v>
      </c>
      <c r="SJ19" s="856">
        <f t="shared" si="18"/>
        <v>6107142.8571428573</v>
      </c>
      <c r="SK19" s="856">
        <f t="shared" si="18"/>
        <v>6107142.8571428573</v>
      </c>
      <c r="SL19" s="856">
        <f t="shared" si="18"/>
        <v>6107142.8571428573</v>
      </c>
      <c r="SM19" s="856">
        <f t="shared" si="18"/>
        <v>6107142.8571428573</v>
      </c>
      <c r="SN19" s="856">
        <f t="shared" si="18"/>
        <v>6107142.8571428573</v>
      </c>
      <c r="SO19" s="856">
        <f t="shared" si="18"/>
        <v>6107142.8571428573</v>
      </c>
      <c r="SP19" s="856">
        <f t="shared" si="18"/>
        <v>6107142.8571428573</v>
      </c>
      <c r="SQ19" s="856">
        <f t="shared" si="18"/>
        <v>6107142.8571428573</v>
      </c>
      <c r="SR19" s="856">
        <f t="shared" si="18"/>
        <v>6107142.8571428573</v>
      </c>
      <c r="SS19" s="856">
        <f t="shared" si="18"/>
        <v>6107142.8571428573</v>
      </c>
      <c r="ST19" s="856">
        <f t="shared" si="18"/>
        <v>6107142.8571428573</v>
      </c>
      <c r="SU19" s="856">
        <f t="shared" si="18"/>
        <v>6107142.8571428573</v>
      </c>
      <c r="SV19" s="856">
        <f t="shared" si="18"/>
        <v>6107142.8571428573</v>
      </c>
      <c r="SW19" s="856">
        <f t="shared" si="18"/>
        <v>3257142.8571428573</v>
      </c>
      <c r="TB19" s="856">
        <f t="shared" ref="TB19:TB20" si="19">SUM(FY19:TA19)</f>
        <v>2052000000.0000069</v>
      </c>
      <c r="WS19" s="221"/>
    </row>
    <row r="20" spans="1:617" x14ac:dyDescent="0.25">
      <c r="A20" s="180" t="s">
        <v>675</v>
      </c>
      <c r="FY20" s="856">
        <f>FY18*$FY$14</f>
        <v>1900000</v>
      </c>
      <c r="FZ20" s="856">
        <f t="shared" ref="FZ20:IK20" si="20">FZ18*$FY$14</f>
        <v>4071428.5714285718</v>
      </c>
      <c r="GA20" s="856">
        <f t="shared" si="20"/>
        <v>4071428.5714285718</v>
      </c>
      <c r="GB20" s="856">
        <f t="shared" si="20"/>
        <v>4071428.5714285718</v>
      </c>
      <c r="GC20" s="856">
        <f t="shared" si="20"/>
        <v>4071428.5714285718</v>
      </c>
      <c r="GD20" s="856">
        <f t="shared" si="20"/>
        <v>4071428.5714285718</v>
      </c>
      <c r="GE20" s="856">
        <f t="shared" si="20"/>
        <v>4071428.5714285718</v>
      </c>
      <c r="GF20" s="856">
        <f t="shared" si="20"/>
        <v>4071428.5714285718</v>
      </c>
      <c r="GG20" s="856">
        <f t="shared" si="20"/>
        <v>4071428.5714285718</v>
      </c>
      <c r="GH20" s="856">
        <f t="shared" si="20"/>
        <v>4071428.5714285718</v>
      </c>
      <c r="GI20" s="856">
        <f t="shared" si="20"/>
        <v>4071428.5714285718</v>
      </c>
      <c r="GJ20" s="856">
        <f t="shared" si="20"/>
        <v>4071428.5714285718</v>
      </c>
      <c r="GK20" s="856">
        <f t="shared" si="20"/>
        <v>4071428.5714285718</v>
      </c>
      <c r="GL20" s="856">
        <f t="shared" si="20"/>
        <v>4071428.5714285718</v>
      </c>
      <c r="GM20" s="856">
        <f t="shared" si="20"/>
        <v>4071428.5714285718</v>
      </c>
      <c r="GN20" s="856">
        <f t="shared" si="20"/>
        <v>4071428.5714285718</v>
      </c>
      <c r="GO20" s="856">
        <f t="shared" si="20"/>
        <v>4071428.5714285718</v>
      </c>
      <c r="GP20" s="856">
        <f t="shared" si="20"/>
        <v>4071428.5714285718</v>
      </c>
      <c r="GQ20" s="856">
        <f t="shared" si="20"/>
        <v>4071428.5714285718</v>
      </c>
      <c r="GR20" s="856">
        <f t="shared" si="20"/>
        <v>4071428.5714285718</v>
      </c>
      <c r="GS20" s="856">
        <f t="shared" si="20"/>
        <v>4071428.5714285718</v>
      </c>
      <c r="GT20" s="856">
        <f t="shared" si="20"/>
        <v>4071428.5714285718</v>
      </c>
      <c r="GU20" s="856">
        <f t="shared" si="20"/>
        <v>4071428.5714285718</v>
      </c>
      <c r="GV20" s="856">
        <f t="shared" si="20"/>
        <v>4071428.5714285718</v>
      </c>
      <c r="GW20" s="856">
        <f t="shared" si="20"/>
        <v>4071428.5714285718</v>
      </c>
      <c r="GX20" s="856">
        <f t="shared" si="20"/>
        <v>4071428.5714285718</v>
      </c>
      <c r="GY20" s="856">
        <f t="shared" si="20"/>
        <v>4071428.5714285718</v>
      </c>
      <c r="GZ20" s="856">
        <f t="shared" si="20"/>
        <v>4071428.5714285718</v>
      </c>
      <c r="HA20" s="856">
        <f t="shared" si="20"/>
        <v>4071428.5714285718</v>
      </c>
      <c r="HB20" s="856">
        <f t="shared" si="20"/>
        <v>4071428.5714285718</v>
      </c>
      <c r="HC20" s="856">
        <f t="shared" si="20"/>
        <v>4071428.5714285718</v>
      </c>
      <c r="HD20" s="856">
        <f t="shared" si="20"/>
        <v>4071428.5714285718</v>
      </c>
      <c r="HE20" s="856">
        <f t="shared" si="20"/>
        <v>4071428.5714285718</v>
      </c>
      <c r="HF20" s="856">
        <f t="shared" si="20"/>
        <v>4071428.5714285718</v>
      </c>
      <c r="HG20" s="856">
        <f t="shared" si="20"/>
        <v>4071428.5714285718</v>
      </c>
      <c r="HH20" s="856">
        <f t="shared" si="20"/>
        <v>4071428.5714285718</v>
      </c>
      <c r="HI20" s="856">
        <f t="shared" si="20"/>
        <v>4071428.5714285718</v>
      </c>
      <c r="HJ20" s="856">
        <f t="shared" si="20"/>
        <v>4071428.5714285718</v>
      </c>
      <c r="HK20" s="856">
        <f t="shared" si="20"/>
        <v>4071428.5714285718</v>
      </c>
      <c r="HL20" s="856">
        <f t="shared" si="20"/>
        <v>4071428.5714285718</v>
      </c>
      <c r="HM20" s="856">
        <f t="shared" si="20"/>
        <v>4071428.5714285718</v>
      </c>
      <c r="HN20" s="856">
        <f t="shared" si="20"/>
        <v>4071428.5714285718</v>
      </c>
      <c r="HO20" s="856">
        <f t="shared" si="20"/>
        <v>4071428.5714285718</v>
      </c>
      <c r="HP20" s="856">
        <f t="shared" si="20"/>
        <v>4071428.5714285718</v>
      </c>
      <c r="HQ20" s="856">
        <f t="shared" si="20"/>
        <v>4071428.5714285718</v>
      </c>
      <c r="HR20" s="856">
        <f t="shared" si="20"/>
        <v>4071428.5714285718</v>
      </c>
      <c r="HS20" s="856">
        <f t="shared" si="20"/>
        <v>4071428.5714285718</v>
      </c>
      <c r="HT20" s="856">
        <f t="shared" si="20"/>
        <v>4071428.5714285718</v>
      </c>
      <c r="HU20" s="856">
        <f t="shared" si="20"/>
        <v>4071428.5714285718</v>
      </c>
      <c r="HV20" s="856">
        <f t="shared" si="20"/>
        <v>4071428.5714285718</v>
      </c>
      <c r="HW20" s="856">
        <f t="shared" si="20"/>
        <v>4071428.5714285718</v>
      </c>
      <c r="HX20" s="856">
        <f t="shared" si="20"/>
        <v>4071428.5714285718</v>
      </c>
      <c r="HY20" s="856">
        <f t="shared" si="20"/>
        <v>4071428.5714285718</v>
      </c>
      <c r="HZ20" s="856">
        <f t="shared" si="20"/>
        <v>4071428.5714285718</v>
      </c>
      <c r="IA20" s="856">
        <f t="shared" si="20"/>
        <v>4071428.5714285718</v>
      </c>
      <c r="IB20" s="856">
        <f t="shared" si="20"/>
        <v>4071428.5714285718</v>
      </c>
      <c r="IC20" s="856">
        <f t="shared" si="20"/>
        <v>4071428.5714285718</v>
      </c>
      <c r="ID20" s="856">
        <f t="shared" si="20"/>
        <v>4071428.5714285718</v>
      </c>
      <c r="IE20" s="856">
        <f t="shared" si="20"/>
        <v>4071428.5714285718</v>
      </c>
      <c r="IF20" s="856">
        <f t="shared" si="20"/>
        <v>4071428.5714285718</v>
      </c>
      <c r="IG20" s="856">
        <f t="shared" si="20"/>
        <v>4071428.5714285718</v>
      </c>
      <c r="IH20" s="856">
        <f t="shared" si="20"/>
        <v>4071428.5714285718</v>
      </c>
      <c r="II20" s="856">
        <f t="shared" si="20"/>
        <v>4071428.5714285718</v>
      </c>
      <c r="IJ20" s="856">
        <f t="shared" si="20"/>
        <v>4071428.5714285718</v>
      </c>
      <c r="IK20" s="856">
        <f t="shared" si="20"/>
        <v>4071428.5714285718</v>
      </c>
      <c r="IL20" s="856">
        <f t="shared" ref="IL20:KW20" si="21">IL18*$FY$14</f>
        <v>4071428.5714285718</v>
      </c>
      <c r="IM20" s="856">
        <f t="shared" si="21"/>
        <v>4071428.5714285718</v>
      </c>
      <c r="IN20" s="856">
        <f t="shared" si="21"/>
        <v>4071428.5714285718</v>
      </c>
      <c r="IO20" s="856">
        <f t="shared" si="21"/>
        <v>4071428.5714285718</v>
      </c>
      <c r="IP20" s="856">
        <f t="shared" si="21"/>
        <v>4071428.5714285718</v>
      </c>
      <c r="IQ20" s="856">
        <f t="shared" si="21"/>
        <v>4071428.5714285718</v>
      </c>
      <c r="IR20" s="856">
        <f t="shared" si="21"/>
        <v>4071428.5714285718</v>
      </c>
      <c r="IS20" s="856">
        <f t="shared" si="21"/>
        <v>4071428.5714285718</v>
      </c>
      <c r="IT20" s="856">
        <f t="shared" si="21"/>
        <v>4071428.5714285718</v>
      </c>
      <c r="IU20" s="856">
        <f t="shared" si="21"/>
        <v>4071428.5714285718</v>
      </c>
      <c r="IV20" s="856">
        <f t="shared" si="21"/>
        <v>4071428.5714285718</v>
      </c>
      <c r="IW20" s="856">
        <f t="shared" si="21"/>
        <v>4071428.5714285718</v>
      </c>
      <c r="IX20" s="856">
        <f t="shared" si="21"/>
        <v>4071428.5714285718</v>
      </c>
      <c r="IY20" s="856">
        <f t="shared" si="21"/>
        <v>4071428.5714285718</v>
      </c>
      <c r="IZ20" s="856">
        <f t="shared" si="21"/>
        <v>4071428.5714285718</v>
      </c>
      <c r="JA20" s="856">
        <f t="shared" si="21"/>
        <v>4071428.5714285718</v>
      </c>
      <c r="JB20" s="856">
        <f t="shared" si="21"/>
        <v>4071428.5714285718</v>
      </c>
      <c r="JC20" s="856">
        <f t="shared" si="21"/>
        <v>4071428.5714285718</v>
      </c>
      <c r="JD20" s="856">
        <f t="shared" si="21"/>
        <v>4071428.5714285718</v>
      </c>
      <c r="JE20" s="856">
        <f t="shared" si="21"/>
        <v>4071428.5714285718</v>
      </c>
      <c r="JF20" s="856">
        <f t="shared" si="21"/>
        <v>4071428.5714285718</v>
      </c>
      <c r="JG20" s="856">
        <f t="shared" si="21"/>
        <v>4071428.5714285718</v>
      </c>
      <c r="JH20" s="856">
        <f t="shared" si="21"/>
        <v>4071428.5714285718</v>
      </c>
      <c r="JI20" s="856">
        <f t="shared" si="21"/>
        <v>4071428.5714285718</v>
      </c>
      <c r="JJ20" s="856">
        <f t="shared" si="21"/>
        <v>4071428.5714285718</v>
      </c>
      <c r="JK20" s="856">
        <f t="shared" si="21"/>
        <v>4071428.5714285718</v>
      </c>
      <c r="JL20" s="856">
        <f t="shared" si="21"/>
        <v>4071428.5714285718</v>
      </c>
      <c r="JM20" s="856">
        <f t="shared" si="21"/>
        <v>4071428.5714285718</v>
      </c>
      <c r="JN20" s="856">
        <f t="shared" si="21"/>
        <v>4071428.5714285718</v>
      </c>
      <c r="JO20" s="856">
        <f t="shared" si="21"/>
        <v>4071428.5714285718</v>
      </c>
      <c r="JP20" s="856">
        <f t="shared" si="21"/>
        <v>4071428.5714285718</v>
      </c>
      <c r="JQ20" s="856">
        <f t="shared" si="21"/>
        <v>4071428.5714285718</v>
      </c>
      <c r="JR20" s="856">
        <f t="shared" si="21"/>
        <v>4071428.5714285718</v>
      </c>
      <c r="JS20" s="856">
        <f t="shared" si="21"/>
        <v>4071428.5714285718</v>
      </c>
      <c r="JT20" s="856">
        <f t="shared" si="21"/>
        <v>4071428.5714285718</v>
      </c>
      <c r="JU20" s="856">
        <f t="shared" si="21"/>
        <v>4071428.5714285718</v>
      </c>
      <c r="JV20" s="856">
        <f t="shared" si="21"/>
        <v>4071428.5714285718</v>
      </c>
      <c r="JW20" s="856">
        <f t="shared" si="21"/>
        <v>4071428.5714285718</v>
      </c>
      <c r="JX20" s="856">
        <f t="shared" si="21"/>
        <v>4071428.5714285718</v>
      </c>
      <c r="JY20" s="856">
        <f t="shared" si="21"/>
        <v>4071428.5714285718</v>
      </c>
      <c r="JZ20" s="856">
        <f t="shared" si="21"/>
        <v>4071428.5714285718</v>
      </c>
      <c r="KA20" s="856">
        <f t="shared" si="21"/>
        <v>4071428.5714285718</v>
      </c>
      <c r="KB20" s="856">
        <f t="shared" si="21"/>
        <v>4071428.5714285718</v>
      </c>
      <c r="KC20" s="856">
        <f t="shared" si="21"/>
        <v>4071428.5714285718</v>
      </c>
      <c r="KD20" s="856">
        <f t="shared" si="21"/>
        <v>4071428.5714285718</v>
      </c>
      <c r="KE20" s="856">
        <f t="shared" si="21"/>
        <v>4071428.5714285718</v>
      </c>
      <c r="KF20" s="856">
        <f t="shared" si="21"/>
        <v>4071428.5714285718</v>
      </c>
      <c r="KG20" s="856">
        <f t="shared" si="21"/>
        <v>4071428.5714285718</v>
      </c>
      <c r="KH20" s="856">
        <f t="shared" si="21"/>
        <v>4071428.5714285718</v>
      </c>
      <c r="KI20" s="856">
        <f t="shared" si="21"/>
        <v>4071428.5714285718</v>
      </c>
      <c r="KJ20" s="856">
        <f t="shared" si="21"/>
        <v>4071428.5714285718</v>
      </c>
      <c r="KK20" s="856">
        <f t="shared" si="21"/>
        <v>4071428.5714285718</v>
      </c>
      <c r="KL20" s="856">
        <f t="shared" si="21"/>
        <v>4071428.5714285718</v>
      </c>
      <c r="KM20" s="856">
        <f t="shared" si="21"/>
        <v>4071428.5714285718</v>
      </c>
      <c r="KN20" s="856">
        <f t="shared" si="21"/>
        <v>4071428.5714285718</v>
      </c>
      <c r="KO20" s="856">
        <f t="shared" si="21"/>
        <v>4071428.5714285718</v>
      </c>
      <c r="KP20" s="856">
        <f t="shared" si="21"/>
        <v>4071428.5714285718</v>
      </c>
      <c r="KQ20" s="856">
        <f t="shared" si="21"/>
        <v>4071428.5714285718</v>
      </c>
      <c r="KR20" s="856">
        <f t="shared" si="21"/>
        <v>4071428.5714285718</v>
      </c>
      <c r="KS20" s="856">
        <f t="shared" si="21"/>
        <v>4071428.5714285718</v>
      </c>
      <c r="KT20" s="856">
        <f t="shared" si="21"/>
        <v>4071428.5714285718</v>
      </c>
      <c r="KU20" s="856">
        <f t="shared" si="21"/>
        <v>4071428.5714285718</v>
      </c>
      <c r="KV20" s="856">
        <f t="shared" si="21"/>
        <v>4071428.5714285718</v>
      </c>
      <c r="KW20" s="856">
        <f t="shared" si="21"/>
        <v>4071428.5714285718</v>
      </c>
      <c r="KX20" s="856">
        <f t="shared" ref="KX20:NI20" si="22">KX18*$FY$14</f>
        <v>4071428.5714285718</v>
      </c>
      <c r="KY20" s="856">
        <f t="shared" si="22"/>
        <v>4071428.5714285718</v>
      </c>
      <c r="KZ20" s="856">
        <f t="shared" si="22"/>
        <v>4071428.5714285718</v>
      </c>
      <c r="LA20" s="856">
        <f t="shared" si="22"/>
        <v>4071428.5714285718</v>
      </c>
      <c r="LB20" s="856">
        <f t="shared" si="22"/>
        <v>4071428.5714285718</v>
      </c>
      <c r="LC20" s="856">
        <f t="shared" si="22"/>
        <v>4071428.5714285718</v>
      </c>
      <c r="LD20" s="856">
        <f t="shared" si="22"/>
        <v>4071428.5714285718</v>
      </c>
      <c r="LE20" s="856">
        <f t="shared" si="22"/>
        <v>4071428.5714285718</v>
      </c>
      <c r="LF20" s="856">
        <f t="shared" si="22"/>
        <v>4071428.5714285718</v>
      </c>
      <c r="LG20" s="856">
        <f t="shared" si="22"/>
        <v>4071428.5714285718</v>
      </c>
      <c r="LH20" s="856">
        <f t="shared" si="22"/>
        <v>4071428.5714285718</v>
      </c>
      <c r="LI20" s="856">
        <f t="shared" si="22"/>
        <v>4071428.5714285718</v>
      </c>
      <c r="LJ20" s="856">
        <f t="shared" si="22"/>
        <v>4071428.5714285718</v>
      </c>
      <c r="LK20" s="856">
        <f t="shared" si="22"/>
        <v>4071428.5714285718</v>
      </c>
      <c r="LL20" s="856">
        <f t="shared" si="22"/>
        <v>4071428.5714285718</v>
      </c>
      <c r="LM20" s="856">
        <f t="shared" si="22"/>
        <v>4071428.5714285718</v>
      </c>
      <c r="LN20" s="856">
        <f t="shared" si="22"/>
        <v>4071428.5714285718</v>
      </c>
      <c r="LO20" s="856">
        <f t="shared" si="22"/>
        <v>4071428.5714285718</v>
      </c>
      <c r="LP20" s="856">
        <f t="shared" si="22"/>
        <v>4071428.5714285718</v>
      </c>
      <c r="LQ20" s="856">
        <f t="shared" si="22"/>
        <v>4071428.5714285718</v>
      </c>
      <c r="LR20" s="856">
        <f t="shared" si="22"/>
        <v>4071428.5714285718</v>
      </c>
      <c r="LS20" s="856">
        <f t="shared" si="22"/>
        <v>4071428.5714285718</v>
      </c>
      <c r="LT20" s="856">
        <f t="shared" si="22"/>
        <v>4071428.5714285718</v>
      </c>
      <c r="LU20" s="856">
        <f t="shared" si="22"/>
        <v>4071428.5714285718</v>
      </c>
      <c r="LV20" s="856">
        <f t="shared" si="22"/>
        <v>4071428.5714285718</v>
      </c>
      <c r="LW20" s="856">
        <f t="shared" si="22"/>
        <v>4071428.5714285718</v>
      </c>
      <c r="LX20" s="856">
        <f t="shared" si="22"/>
        <v>4071428.5714285718</v>
      </c>
      <c r="LY20" s="856">
        <f t="shared" si="22"/>
        <v>4071428.5714285718</v>
      </c>
      <c r="LZ20" s="856">
        <f t="shared" si="22"/>
        <v>4071428.5714285718</v>
      </c>
      <c r="MA20" s="856">
        <f t="shared" si="22"/>
        <v>4071428.5714285718</v>
      </c>
      <c r="MB20" s="856">
        <f t="shared" si="22"/>
        <v>4071428.5714285718</v>
      </c>
      <c r="MC20" s="856">
        <f t="shared" si="22"/>
        <v>4071428.5714285718</v>
      </c>
      <c r="MD20" s="856">
        <f t="shared" si="22"/>
        <v>4071428.5714285718</v>
      </c>
      <c r="ME20" s="856">
        <f t="shared" si="22"/>
        <v>4071428.5714285718</v>
      </c>
      <c r="MF20" s="856">
        <f t="shared" si="22"/>
        <v>4071428.5714285718</v>
      </c>
      <c r="MG20" s="856">
        <f t="shared" si="22"/>
        <v>4071428.5714285718</v>
      </c>
      <c r="MH20" s="856">
        <f t="shared" si="22"/>
        <v>4071428.5714285718</v>
      </c>
      <c r="MI20" s="856">
        <f t="shared" si="22"/>
        <v>4071428.5714285718</v>
      </c>
      <c r="MJ20" s="856">
        <f t="shared" si="22"/>
        <v>4071428.5714285718</v>
      </c>
      <c r="MK20" s="856">
        <f t="shared" si="22"/>
        <v>4071428.5714285718</v>
      </c>
      <c r="ML20" s="856">
        <f t="shared" si="22"/>
        <v>4071428.5714285718</v>
      </c>
      <c r="MM20" s="856">
        <f t="shared" si="22"/>
        <v>4071428.5714285718</v>
      </c>
      <c r="MN20" s="856">
        <f t="shared" si="22"/>
        <v>4071428.5714285718</v>
      </c>
      <c r="MO20" s="856">
        <f t="shared" si="22"/>
        <v>4071428.5714285718</v>
      </c>
      <c r="MP20" s="856">
        <f t="shared" si="22"/>
        <v>4071428.5714285718</v>
      </c>
      <c r="MQ20" s="856">
        <f t="shared" si="22"/>
        <v>4071428.5714285718</v>
      </c>
      <c r="MR20" s="856">
        <f t="shared" si="22"/>
        <v>4071428.5714285718</v>
      </c>
      <c r="MS20" s="856">
        <f t="shared" si="22"/>
        <v>4071428.5714285718</v>
      </c>
      <c r="MT20" s="856">
        <f t="shared" si="22"/>
        <v>4071428.5714285718</v>
      </c>
      <c r="MU20" s="856">
        <f t="shared" si="22"/>
        <v>4071428.5714285718</v>
      </c>
      <c r="MV20" s="856">
        <f t="shared" si="22"/>
        <v>4071428.5714285718</v>
      </c>
      <c r="MW20" s="856">
        <f t="shared" si="22"/>
        <v>4071428.5714285718</v>
      </c>
      <c r="MX20" s="856">
        <f t="shared" si="22"/>
        <v>4071428.5714285718</v>
      </c>
      <c r="MY20" s="856">
        <f t="shared" si="22"/>
        <v>4071428.5714285718</v>
      </c>
      <c r="MZ20" s="856">
        <f t="shared" si="22"/>
        <v>4071428.5714285718</v>
      </c>
      <c r="NA20" s="856">
        <f t="shared" si="22"/>
        <v>4071428.5714285718</v>
      </c>
      <c r="NB20" s="856">
        <f t="shared" si="22"/>
        <v>4071428.5714285718</v>
      </c>
      <c r="NC20" s="856">
        <f t="shared" si="22"/>
        <v>4071428.5714285718</v>
      </c>
      <c r="ND20" s="856">
        <f t="shared" si="22"/>
        <v>4071428.5714285718</v>
      </c>
      <c r="NE20" s="856">
        <f t="shared" si="22"/>
        <v>4071428.5714285718</v>
      </c>
      <c r="NF20" s="856">
        <f t="shared" si="22"/>
        <v>4071428.5714285718</v>
      </c>
      <c r="NG20" s="856">
        <f t="shared" si="22"/>
        <v>4071428.5714285718</v>
      </c>
      <c r="NH20" s="856">
        <f t="shared" si="22"/>
        <v>4071428.5714285718</v>
      </c>
      <c r="NI20" s="856">
        <f t="shared" si="22"/>
        <v>4071428.5714285718</v>
      </c>
      <c r="NJ20" s="856">
        <f t="shared" ref="NJ20:PU20" si="23">NJ18*$FY$14</f>
        <v>4071428.5714285718</v>
      </c>
      <c r="NK20" s="856">
        <f t="shared" si="23"/>
        <v>4071428.5714285718</v>
      </c>
      <c r="NL20" s="856">
        <f t="shared" si="23"/>
        <v>4071428.5714285718</v>
      </c>
      <c r="NM20" s="856">
        <f t="shared" si="23"/>
        <v>4071428.5714285718</v>
      </c>
      <c r="NN20" s="856">
        <f t="shared" si="23"/>
        <v>4071428.5714285718</v>
      </c>
      <c r="NO20" s="856">
        <f t="shared" si="23"/>
        <v>4071428.5714285718</v>
      </c>
      <c r="NP20" s="856">
        <f t="shared" si="23"/>
        <v>4071428.5714285718</v>
      </c>
      <c r="NQ20" s="856">
        <f t="shared" si="23"/>
        <v>4071428.5714285718</v>
      </c>
      <c r="NR20" s="856">
        <f t="shared" si="23"/>
        <v>4071428.5714285718</v>
      </c>
      <c r="NS20" s="856">
        <f t="shared" si="23"/>
        <v>4071428.5714285718</v>
      </c>
      <c r="NT20" s="856">
        <f t="shared" si="23"/>
        <v>4071428.5714285718</v>
      </c>
      <c r="NU20" s="856">
        <f t="shared" si="23"/>
        <v>4071428.5714285718</v>
      </c>
      <c r="NV20" s="856">
        <f t="shared" si="23"/>
        <v>4071428.5714285718</v>
      </c>
      <c r="NW20" s="856">
        <f t="shared" si="23"/>
        <v>4071428.5714285718</v>
      </c>
      <c r="NX20" s="856">
        <f t="shared" si="23"/>
        <v>4071428.5714285718</v>
      </c>
      <c r="NY20" s="856">
        <f t="shared" si="23"/>
        <v>4071428.5714285718</v>
      </c>
      <c r="NZ20" s="856">
        <f t="shared" si="23"/>
        <v>4071428.5714285718</v>
      </c>
      <c r="OA20" s="856">
        <f t="shared" si="23"/>
        <v>4071428.5714285718</v>
      </c>
      <c r="OB20" s="856">
        <f t="shared" si="23"/>
        <v>4071428.5714285718</v>
      </c>
      <c r="OC20" s="856">
        <f t="shared" si="23"/>
        <v>4071428.5714285718</v>
      </c>
      <c r="OD20" s="856">
        <f t="shared" si="23"/>
        <v>4071428.5714285718</v>
      </c>
      <c r="OE20" s="856">
        <f t="shared" si="23"/>
        <v>4071428.5714285718</v>
      </c>
      <c r="OF20" s="856">
        <f t="shared" si="23"/>
        <v>4071428.5714285718</v>
      </c>
      <c r="OG20" s="856">
        <f t="shared" si="23"/>
        <v>4071428.5714285718</v>
      </c>
      <c r="OH20" s="856">
        <f t="shared" si="23"/>
        <v>4071428.5714285718</v>
      </c>
      <c r="OI20" s="856">
        <f t="shared" si="23"/>
        <v>4071428.5714285718</v>
      </c>
      <c r="OJ20" s="856">
        <f t="shared" si="23"/>
        <v>4071428.5714285718</v>
      </c>
      <c r="OK20" s="856">
        <f t="shared" si="23"/>
        <v>4071428.5714285718</v>
      </c>
      <c r="OL20" s="856">
        <f t="shared" si="23"/>
        <v>4071428.5714285718</v>
      </c>
      <c r="OM20" s="856">
        <f t="shared" si="23"/>
        <v>4071428.5714285718</v>
      </c>
      <c r="ON20" s="856">
        <f t="shared" si="23"/>
        <v>4071428.5714285718</v>
      </c>
      <c r="OO20" s="856">
        <f t="shared" si="23"/>
        <v>4071428.5714285718</v>
      </c>
      <c r="OP20" s="856">
        <f t="shared" si="23"/>
        <v>4071428.5714285718</v>
      </c>
      <c r="OQ20" s="856">
        <f t="shared" si="23"/>
        <v>4071428.5714285718</v>
      </c>
      <c r="OR20" s="856">
        <f t="shared" si="23"/>
        <v>4071428.5714285718</v>
      </c>
      <c r="OS20" s="856">
        <f t="shared" si="23"/>
        <v>4071428.5714285718</v>
      </c>
      <c r="OT20" s="856">
        <f t="shared" si="23"/>
        <v>4071428.5714285718</v>
      </c>
      <c r="OU20" s="856">
        <f t="shared" si="23"/>
        <v>4071428.5714285718</v>
      </c>
      <c r="OV20" s="856">
        <f t="shared" si="23"/>
        <v>4071428.5714285718</v>
      </c>
      <c r="OW20" s="856">
        <f t="shared" si="23"/>
        <v>4071428.5714285718</v>
      </c>
      <c r="OX20" s="856">
        <f t="shared" si="23"/>
        <v>4071428.5714285718</v>
      </c>
      <c r="OY20" s="856">
        <f t="shared" si="23"/>
        <v>4071428.5714285718</v>
      </c>
      <c r="OZ20" s="856">
        <f t="shared" si="23"/>
        <v>4071428.5714285718</v>
      </c>
      <c r="PA20" s="856">
        <f t="shared" si="23"/>
        <v>4071428.5714285718</v>
      </c>
      <c r="PB20" s="856">
        <f t="shared" si="23"/>
        <v>4071428.5714285718</v>
      </c>
      <c r="PC20" s="856">
        <f t="shared" si="23"/>
        <v>4071428.5714285718</v>
      </c>
      <c r="PD20" s="856">
        <f t="shared" si="23"/>
        <v>4071428.5714285718</v>
      </c>
      <c r="PE20" s="856">
        <f t="shared" si="23"/>
        <v>4071428.5714285718</v>
      </c>
      <c r="PF20" s="856">
        <f t="shared" si="23"/>
        <v>4071428.5714285718</v>
      </c>
      <c r="PG20" s="856">
        <f t="shared" si="23"/>
        <v>4071428.5714285718</v>
      </c>
      <c r="PH20" s="856">
        <f t="shared" si="23"/>
        <v>4071428.5714285718</v>
      </c>
      <c r="PI20" s="856">
        <f t="shared" si="23"/>
        <v>4071428.5714285718</v>
      </c>
      <c r="PJ20" s="856">
        <f t="shared" si="23"/>
        <v>4071428.5714285718</v>
      </c>
      <c r="PK20" s="856">
        <f t="shared" si="23"/>
        <v>4071428.5714285718</v>
      </c>
      <c r="PL20" s="856">
        <f t="shared" si="23"/>
        <v>4071428.5714285718</v>
      </c>
      <c r="PM20" s="856">
        <f t="shared" si="23"/>
        <v>4071428.5714285718</v>
      </c>
      <c r="PN20" s="856">
        <f t="shared" si="23"/>
        <v>4071428.5714285718</v>
      </c>
      <c r="PO20" s="856">
        <f t="shared" si="23"/>
        <v>4071428.5714285718</v>
      </c>
      <c r="PP20" s="856">
        <f t="shared" si="23"/>
        <v>4071428.5714285718</v>
      </c>
      <c r="PQ20" s="856">
        <f t="shared" si="23"/>
        <v>4071428.5714285718</v>
      </c>
      <c r="PR20" s="856">
        <f t="shared" si="23"/>
        <v>4071428.5714285718</v>
      </c>
      <c r="PS20" s="856">
        <f t="shared" si="23"/>
        <v>4071428.5714285718</v>
      </c>
      <c r="PT20" s="856">
        <f t="shared" si="23"/>
        <v>4071428.5714285718</v>
      </c>
      <c r="PU20" s="856">
        <f t="shared" si="23"/>
        <v>4071428.5714285718</v>
      </c>
      <c r="PV20" s="856">
        <f t="shared" ref="PV20:SG20" si="24">PV18*$FY$14</f>
        <v>4071428.5714285718</v>
      </c>
      <c r="PW20" s="856">
        <f t="shared" si="24"/>
        <v>4071428.5714285718</v>
      </c>
      <c r="PX20" s="856">
        <f t="shared" si="24"/>
        <v>4071428.5714285718</v>
      </c>
      <c r="PY20" s="856">
        <f t="shared" si="24"/>
        <v>4071428.5714285718</v>
      </c>
      <c r="PZ20" s="856">
        <f t="shared" si="24"/>
        <v>4071428.5714285718</v>
      </c>
      <c r="QA20" s="856">
        <f t="shared" si="24"/>
        <v>4071428.5714285718</v>
      </c>
      <c r="QB20" s="856">
        <f t="shared" si="24"/>
        <v>4071428.5714285718</v>
      </c>
      <c r="QC20" s="856">
        <f t="shared" si="24"/>
        <v>4071428.5714285718</v>
      </c>
      <c r="QD20" s="856">
        <f t="shared" si="24"/>
        <v>4071428.5714285718</v>
      </c>
      <c r="QE20" s="856">
        <f t="shared" si="24"/>
        <v>4071428.5714285718</v>
      </c>
      <c r="QF20" s="856">
        <f t="shared" si="24"/>
        <v>4071428.5714285718</v>
      </c>
      <c r="QG20" s="856">
        <f t="shared" si="24"/>
        <v>4071428.5714285718</v>
      </c>
      <c r="QH20" s="856">
        <f t="shared" si="24"/>
        <v>4071428.5714285718</v>
      </c>
      <c r="QI20" s="856">
        <f t="shared" si="24"/>
        <v>4071428.5714285718</v>
      </c>
      <c r="QJ20" s="856">
        <f t="shared" si="24"/>
        <v>4071428.5714285718</v>
      </c>
      <c r="QK20" s="856">
        <f t="shared" si="24"/>
        <v>4071428.5714285718</v>
      </c>
      <c r="QL20" s="856">
        <f t="shared" si="24"/>
        <v>4071428.5714285718</v>
      </c>
      <c r="QM20" s="856">
        <f t="shared" si="24"/>
        <v>4071428.5714285718</v>
      </c>
      <c r="QN20" s="856">
        <f t="shared" si="24"/>
        <v>4071428.5714285718</v>
      </c>
      <c r="QO20" s="856">
        <f t="shared" si="24"/>
        <v>4071428.5714285718</v>
      </c>
      <c r="QP20" s="856">
        <f t="shared" si="24"/>
        <v>4071428.5714285718</v>
      </c>
      <c r="QQ20" s="856">
        <f t="shared" si="24"/>
        <v>4071428.5714285718</v>
      </c>
      <c r="QR20" s="856">
        <f t="shared" si="24"/>
        <v>4071428.5714285718</v>
      </c>
      <c r="QS20" s="856">
        <f t="shared" si="24"/>
        <v>4071428.5714285718</v>
      </c>
      <c r="QT20" s="856">
        <f t="shared" si="24"/>
        <v>4071428.5714285718</v>
      </c>
      <c r="QU20" s="856">
        <f t="shared" si="24"/>
        <v>4071428.5714285718</v>
      </c>
      <c r="QV20" s="856">
        <f t="shared" si="24"/>
        <v>4071428.5714285718</v>
      </c>
      <c r="QW20" s="856">
        <f t="shared" si="24"/>
        <v>4071428.5714285718</v>
      </c>
      <c r="QX20" s="856">
        <f t="shared" si="24"/>
        <v>4071428.5714285718</v>
      </c>
      <c r="QY20" s="856">
        <f t="shared" si="24"/>
        <v>4071428.5714285718</v>
      </c>
      <c r="QZ20" s="856">
        <f t="shared" si="24"/>
        <v>4071428.5714285718</v>
      </c>
      <c r="RA20" s="856">
        <f t="shared" si="24"/>
        <v>4071428.5714285718</v>
      </c>
      <c r="RB20" s="856">
        <f t="shared" si="24"/>
        <v>4071428.5714285718</v>
      </c>
      <c r="RC20" s="856">
        <f t="shared" si="24"/>
        <v>4071428.5714285718</v>
      </c>
      <c r="RD20" s="856">
        <f t="shared" si="24"/>
        <v>4071428.5714285718</v>
      </c>
      <c r="RE20" s="856">
        <f t="shared" si="24"/>
        <v>4071428.5714285718</v>
      </c>
      <c r="RF20" s="856">
        <f t="shared" si="24"/>
        <v>4071428.5714285718</v>
      </c>
      <c r="RG20" s="856">
        <f t="shared" si="24"/>
        <v>4071428.5714285718</v>
      </c>
      <c r="RH20" s="856">
        <f t="shared" si="24"/>
        <v>4071428.5714285718</v>
      </c>
      <c r="RI20" s="856">
        <f t="shared" si="24"/>
        <v>4071428.5714285718</v>
      </c>
      <c r="RJ20" s="856">
        <f t="shared" si="24"/>
        <v>4071428.5714285718</v>
      </c>
      <c r="RK20" s="856">
        <f t="shared" si="24"/>
        <v>4071428.5714285718</v>
      </c>
      <c r="RL20" s="856">
        <f t="shared" si="24"/>
        <v>4071428.5714285718</v>
      </c>
      <c r="RM20" s="856">
        <f t="shared" si="24"/>
        <v>4071428.5714285718</v>
      </c>
      <c r="RN20" s="856">
        <f t="shared" si="24"/>
        <v>4071428.5714285718</v>
      </c>
      <c r="RO20" s="856">
        <f t="shared" si="24"/>
        <v>4071428.5714285718</v>
      </c>
      <c r="RP20" s="856">
        <f t="shared" si="24"/>
        <v>4071428.5714285718</v>
      </c>
      <c r="RQ20" s="856">
        <f t="shared" si="24"/>
        <v>4071428.5714285718</v>
      </c>
      <c r="RR20" s="856">
        <f t="shared" si="24"/>
        <v>4071428.5714285718</v>
      </c>
      <c r="RS20" s="856">
        <f t="shared" si="24"/>
        <v>4071428.5714285718</v>
      </c>
      <c r="RT20" s="856">
        <f t="shared" si="24"/>
        <v>4071428.5714285718</v>
      </c>
      <c r="RU20" s="856">
        <f t="shared" si="24"/>
        <v>4071428.5714285718</v>
      </c>
      <c r="RV20" s="856">
        <f t="shared" si="24"/>
        <v>4071428.5714285718</v>
      </c>
      <c r="RW20" s="856">
        <f t="shared" si="24"/>
        <v>4071428.5714285718</v>
      </c>
      <c r="RX20" s="856">
        <f t="shared" si="24"/>
        <v>4071428.5714285718</v>
      </c>
      <c r="RY20" s="856">
        <f t="shared" si="24"/>
        <v>4071428.5714285718</v>
      </c>
      <c r="RZ20" s="856">
        <f t="shared" si="24"/>
        <v>4071428.5714285718</v>
      </c>
      <c r="SA20" s="856">
        <f t="shared" si="24"/>
        <v>4071428.5714285718</v>
      </c>
      <c r="SB20" s="856">
        <f t="shared" si="24"/>
        <v>4071428.5714285718</v>
      </c>
      <c r="SC20" s="856">
        <f t="shared" si="24"/>
        <v>4071428.5714285718</v>
      </c>
      <c r="SD20" s="856">
        <f t="shared" si="24"/>
        <v>4071428.5714285718</v>
      </c>
      <c r="SE20" s="856">
        <f t="shared" si="24"/>
        <v>4071428.5714285718</v>
      </c>
      <c r="SF20" s="856">
        <f t="shared" si="24"/>
        <v>4071428.5714285718</v>
      </c>
      <c r="SG20" s="856">
        <f t="shared" si="24"/>
        <v>4071428.5714285718</v>
      </c>
      <c r="SH20" s="856">
        <f t="shared" ref="SH20:SW20" si="25">SH18*$FY$14</f>
        <v>4071428.5714285718</v>
      </c>
      <c r="SI20" s="856">
        <f t="shared" si="25"/>
        <v>4071428.5714285718</v>
      </c>
      <c r="SJ20" s="856">
        <f t="shared" si="25"/>
        <v>4071428.5714285718</v>
      </c>
      <c r="SK20" s="856">
        <f t="shared" si="25"/>
        <v>4071428.5714285718</v>
      </c>
      <c r="SL20" s="856">
        <f t="shared" si="25"/>
        <v>4071428.5714285718</v>
      </c>
      <c r="SM20" s="856">
        <f t="shared" si="25"/>
        <v>4071428.5714285718</v>
      </c>
      <c r="SN20" s="856">
        <f t="shared" si="25"/>
        <v>4071428.5714285718</v>
      </c>
      <c r="SO20" s="856">
        <f t="shared" si="25"/>
        <v>4071428.5714285718</v>
      </c>
      <c r="SP20" s="856">
        <f t="shared" si="25"/>
        <v>4071428.5714285718</v>
      </c>
      <c r="SQ20" s="856">
        <f t="shared" si="25"/>
        <v>4071428.5714285718</v>
      </c>
      <c r="SR20" s="856">
        <f t="shared" si="25"/>
        <v>4071428.5714285718</v>
      </c>
      <c r="SS20" s="856">
        <f t="shared" si="25"/>
        <v>4071428.5714285718</v>
      </c>
      <c r="ST20" s="856">
        <f t="shared" si="25"/>
        <v>4071428.5714285718</v>
      </c>
      <c r="SU20" s="856">
        <f t="shared" si="25"/>
        <v>4071428.5714285718</v>
      </c>
      <c r="SV20" s="856">
        <f t="shared" si="25"/>
        <v>4071428.5714285718</v>
      </c>
      <c r="SW20" s="856">
        <f t="shared" si="25"/>
        <v>2171428.5714285718</v>
      </c>
      <c r="TB20" s="856">
        <f t="shared" si="19"/>
        <v>1367999999.9999945</v>
      </c>
      <c r="WS20" s="221"/>
    </row>
    <row r="21" spans="1:617" x14ac:dyDescent="0.25">
      <c r="TB21" s="856">
        <f>TB19+TB20</f>
        <v>3420000000.0000014</v>
      </c>
      <c r="WS21" s="221"/>
    </row>
    <row r="22" spans="1:617" x14ac:dyDescent="0.25">
      <c r="A22" s="167" t="s">
        <v>677</v>
      </c>
      <c r="WS22" s="221"/>
    </row>
    <row r="23" spans="1:617" x14ac:dyDescent="0.25">
      <c r="A23" s="348" t="s">
        <v>678</v>
      </c>
      <c r="WS23" s="221"/>
    </row>
    <row r="24" spans="1:617" x14ac:dyDescent="0.25">
      <c r="A24" s="180" t="s">
        <v>375</v>
      </c>
      <c r="C24" s="180">
        <v>24</v>
      </c>
      <c r="WS24" s="221"/>
    </row>
    <row r="25" spans="1:617" x14ac:dyDescent="0.25">
      <c r="A25" s="180" t="s">
        <v>376</v>
      </c>
      <c r="C25" s="856">
        <f>TABLES!D539</f>
        <v>4500000000</v>
      </c>
      <c r="WS25" s="221"/>
    </row>
    <row r="26" spans="1:617" x14ac:dyDescent="0.25">
      <c r="A26" s="180" t="s">
        <v>379</v>
      </c>
      <c r="C26" s="850">
        <f>TABLES!F541</f>
        <v>0.1</v>
      </c>
      <c r="WS26" s="221"/>
    </row>
    <row r="27" spans="1:617" x14ac:dyDescent="0.25">
      <c r="A27" s="180" t="s">
        <v>808</v>
      </c>
      <c r="C27" s="180" t="s">
        <v>380</v>
      </c>
      <c r="WS27" s="221"/>
    </row>
    <row r="28" spans="1:617" x14ac:dyDescent="0.25">
      <c r="A28" s="180" t="s">
        <v>810</v>
      </c>
      <c r="C28" s="850">
        <v>0.5</v>
      </c>
      <c r="D28" s="850">
        <v>0.5</v>
      </c>
      <c r="E28" s="850">
        <f>D28</f>
        <v>0.5</v>
      </c>
      <c r="F28" s="850">
        <f t="shared" ref="F28:BQ28" si="26">E28</f>
        <v>0.5</v>
      </c>
      <c r="G28" s="850">
        <f t="shared" si="26"/>
        <v>0.5</v>
      </c>
      <c r="H28" s="850">
        <f t="shared" si="26"/>
        <v>0.5</v>
      </c>
      <c r="I28" s="850">
        <f t="shared" si="26"/>
        <v>0.5</v>
      </c>
      <c r="J28" s="850">
        <f t="shared" si="26"/>
        <v>0.5</v>
      </c>
      <c r="K28" s="850">
        <f t="shared" si="26"/>
        <v>0.5</v>
      </c>
      <c r="L28" s="850">
        <f t="shared" si="26"/>
        <v>0.5</v>
      </c>
      <c r="M28" s="850">
        <f t="shared" si="26"/>
        <v>0.5</v>
      </c>
      <c r="N28" s="850">
        <f t="shared" si="26"/>
        <v>0.5</v>
      </c>
      <c r="O28" s="850">
        <f t="shared" si="26"/>
        <v>0.5</v>
      </c>
      <c r="P28" s="850">
        <f t="shared" si="26"/>
        <v>0.5</v>
      </c>
      <c r="Q28" s="850">
        <f t="shared" si="26"/>
        <v>0.5</v>
      </c>
      <c r="R28" s="850">
        <f t="shared" si="26"/>
        <v>0.5</v>
      </c>
      <c r="S28" s="850">
        <f t="shared" si="26"/>
        <v>0.5</v>
      </c>
      <c r="T28" s="850">
        <f t="shared" si="26"/>
        <v>0.5</v>
      </c>
      <c r="U28" s="850">
        <f t="shared" si="26"/>
        <v>0.5</v>
      </c>
      <c r="V28" s="850">
        <f t="shared" si="26"/>
        <v>0.5</v>
      </c>
      <c r="W28" s="850">
        <f t="shared" si="26"/>
        <v>0.5</v>
      </c>
      <c r="X28" s="850">
        <f t="shared" si="26"/>
        <v>0.5</v>
      </c>
      <c r="Y28" s="850">
        <f t="shared" si="26"/>
        <v>0.5</v>
      </c>
      <c r="Z28" s="850">
        <f t="shared" si="26"/>
        <v>0.5</v>
      </c>
      <c r="AA28" s="850">
        <f t="shared" si="26"/>
        <v>0.5</v>
      </c>
      <c r="AB28" s="850">
        <f t="shared" si="26"/>
        <v>0.5</v>
      </c>
      <c r="AC28" s="850">
        <f t="shared" si="26"/>
        <v>0.5</v>
      </c>
      <c r="AD28" s="850">
        <f t="shared" si="26"/>
        <v>0.5</v>
      </c>
      <c r="AE28" s="850">
        <f t="shared" si="26"/>
        <v>0.5</v>
      </c>
      <c r="AF28" s="850">
        <f t="shared" si="26"/>
        <v>0.5</v>
      </c>
      <c r="AG28" s="850">
        <f t="shared" si="26"/>
        <v>0.5</v>
      </c>
      <c r="AH28" s="850">
        <f t="shared" si="26"/>
        <v>0.5</v>
      </c>
      <c r="AI28" s="850">
        <f t="shared" si="26"/>
        <v>0.5</v>
      </c>
      <c r="AJ28" s="850">
        <f t="shared" si="26"/>
        <v>0.5</v>
      </c>
      <c r="AK28" s="850">
        <f t="shared" si="26"/>
        <v>0.5</v>
      </c>
      <c r="AL28" s="850">
        <f t="shared" si="26"/>
        <v>0.5</v>
      </c>
      <c r="AM28" s="850">
        <f t="shared" si="26"/>
        <v>0.5</v>
      </c>
      <c r="AN28" s="850">
        <f t="shared" si="26"/>
        <v>0.5</v>
      </c>
      <c r="AO28" s="850">
        <f t="shared" si="26"/>
        <v>0.5</v>
      </c>
      <c r="AP28" s="850">
        <f t="shared" si="26"/>
        <v>0.5</v>
      </c>
      <c r="AQ28" s="850">
        <f t="shared" si="26"/>
        <v>0.5</v>
      </c>
      <c r="AR28" s="850">
        <f t="shared" si="26"/>
        <v>0.5</v>
      </c>
      <c r="AS28" s="850">
        <f t="shared" si="26"/>
        <v>0.5</v>
      </c>
      <c r="AT28" s="850">
        <f t="shared" si="26"/>
        <v>0.5</v>
      </c>
      <c r="AU28" s="850">
        <f t="shared" si="26"/>
        <v>0.5</v>
      </c>
      <c r="AV28" s="850">
        <f t="shared" si="26"/>
        <v>0.5</v>
      </c>
      <c r="AW28" s="850">
        <f t="shared" si="26"/>
        <v>0.5</v>
      </c>
      <c r="AX28" s="850">
        <f t="shared" si="26"/>
        <v>0.5</v>
      </c>
      <c r="AY28" s="850">
        <f t="shared" si="26"/>
        <v>0.5</v>
      </c>
      <c r="AZ28" s="850">
        <f t="shared" si="26"/>
        <v>0.5</v>
      </c>
      <c r="BA28" s="850">
        <f t="shared" si="26"/>
        <v>0.5</v>
      </c>
      <c r="BB28" s="850">
        <f t="shared" si="26"/>
        <v>0.5</v>
      </c>
      <c r="BC28" s="850">
        <f t="shared" si="26"/>
        <v>0.5</v>
      </c>
      <c r="BD28" s="850">
        <f t="shared" si="26"/>
        <v>0.5</v>
      </c>
      <c r="BE28" s="850">
        <f t="shared" si="26"/>
        <v>0.5</v>
      </c>
      <c r="BF28" s="850">
        <f t="shared" si="26"/>
        <v>0.5</v>
      </c>
      <c r="BG28" s="850">
        <f t="shared" si="26"/>
        <v>0.5</v>
      </c>
      <c r="BH28" s="850">
        <f t="shared" si="26"/>
        <v>0.5</v>
      </c>
      <c r="BI28" s="850">
        <f t="shared" si="26"/>
        <v>0.5</v>
      </c>
      <c r="BJ28" s="850">
        <f t="shared" si="26"/>
        <v>0.5</v>
      </c>
      <c r="BK28" s="850">
        <f t="shared" si="26"/>
        <v>0.5</v>
      </c>
      <c r="BL28" s="850">
        <f t="shared" si="26"/>
        <v>0.5</v>
      </c>
      <c r="BM28" s="850">
        <f t="shared" si="26"/>
        <v>0.5</v>
      </c>
      <c r="BN28" s="850">
        <f t="shared" si="26"/>
        <v>0.5</v>
      </c>
      <c r="BO28" s="850">
        <f t="shared" si="26"/>
        <v>0.5</v>
      </c>
      <c r="BP28" s="850">
        <f t="shared" si="26"/>
        <v>0.5</v>
      </c>
      <c r="BQ28" s="850">
        <f t="shared" si="26"/>
        <v>0.5</v>
      </c>
      <c r="BR28" s="850">
        <f t="shared" ref="BR28:EC28" si="27">BQ28</f>
        <v>0.5</v>
      </c>
      <c r="BS28" s="850">
        <f t="shared" si="27"/>
        <v>0.5</v>
      </c>
      <c r="BT28" s="850">
        <f t="shared" si="27"/>
        <v>0.5</v>
      </c>
      <c r="BU28" s="850">
        <f t="shared" si="27"/>
        <v>0.5</v>
      </c>
      <c r="BV28" s="850">
        <f t="shared" si="27"/>
        <v>0.5</v>
      </c>
      <c r="BW28" s="850">
        <f t="shared" si="27"/>
        <v>0.5</v>
      </c>
      <c r="BX28" s="850">
        <f t="shared" si="27"/>
        <v>0.5</v>
      </c>
      <c r="BY28" s="850">
        <f t="shared" si="27"/>
        <v>0.5</v>
      </c>
      <c r="BZ28" s="850">
        <f t="shared" si="27"/>
        <v>0.5</v>
      </c>
      <c r="CA28" s="850">
        <f t="shared" si="27"/>
        <v>0.5</v>
      </c>
      <c r="CB28" s="850">
        <f t="shared" si="27"/>
        <v>0.5</v>
      </c>
      <c r="CC28" s="850">
        <f t="shared" si="27"/>
        <v>0.5</v>
      </c>
      <c r="CD28" s="850">
        <f t="shared" si="27"/>
        <v>0.5</v>
      </c>
      <c r="CE28" s="850">
        <f t="shared" si="27"/>
        <v>0.5</v>
      </c>
      <c r="CF28" s="850">
        <f t="shared" si="27"/>
        <v>0.5</v>
      </c>
      <c r="CG28" s="850">
        <f t="shared" si="27"/>
        <v>0.5</v>
      </c>
      <c r="CH28" s="850">
        <f t="shared" si="27"/>
        <v>0.5</v>
      </c>
      <c r="CI28" s="850">
        <f t="shared" si="27"/>
        <v>0.5</v>
      </c>
      <c r="CJ28" s="850">
        <f t="shared" si="27"/>
        <v>0.5</v>
      </c>
      <c r="CK28" s="850">
        <f t="shared" si="27"/>
        <v>0.5</v>
      </c>
      <c r="CL28" s="850">
        <f t="shared" si="27"/>
        <v>0.5</v>
      </c>
      <c r="CM28" s="850">
        <f t="shared" si="27"/>
        <v>0.5</v>
      </c>
      <c r="CN28" s="850">
        <f t="shared" si="27"/>
        <v>0.5</v>
      </c>
      <c r="CO28" s="850">
        <f t="shared" si="27"/>
        <v>0.5</v>
      </c>
      <c r="CP28" s="850">
        <f t="shared" si="27"/>
        <v>0.5</v>
      </c>
      <c r="CQ28" s="850">
        <f t="shared" si="27"/>
        <v>0.5</v>
      </c>
      <c r="CR28" s="850">
        <f t="shared" si="27"/>
        <v>0.5</v>
      </c>
      <c r="CS28" s="850">
        <f t="shared" si="27"/>
        <v>0.5</v>
      </c>
      <c r="CT28" s="850">
        <f t="shared" si="27"/>
        <v>0.5</v>
      </c>
      <c r="CU28" s="850">
        <f t="shared" si="27"/>
        <v>0.5</v>
      </c>
      <c r="CV28" s="850">
        <f t="shared" si="27"/>
        <v>0.5</v>
      </c>
      <c r="CW28" s="850">
        <f t="shared" si="27"/>
        <v>0.5</v>
      </c>
      <c r="CX28" s="850">
        <f t="shared" si="27"/>
        <v>0.5</v>
      </c>
      <c r="CY28" s="850">
        <f t="shared" si="27"/>
        <v>0.5</v>
      </c>
      <c r="CZ28" s="850">
        <f t="shared" si="27"/>
        <v>0.5</v>
      </c>
      <c r="DA28" s="850">
        <f t="shared" si="27"/>
        <v>0.5</v>
      </c>
      <c r="DB28" s="850">
        <f t="shared" si="27"/>
        <v>0.5</v>
      </c>
      <c r="DC28" s="850">
        <f t="shared" si="27"/>
        <v>0.5</v>
      </c>
      <c r="DD28" s="850">
        <f t="shared" si="27"/>
        <v>0.5</v>
      </c>
      <c r="DE28" s="850">
        <f t="shared" si="27"/>
        <v>0.5</v>
      </c>
      <c r="DF28" s="850">
        <f t="shared" si="27"/>
        <v>0.5</v>
      </c>
      <c r="DG28" s="850">
        <f t="shared" si="27"/>
        <v>0.5</v>
      </c>
      <c r="DH28" s="850">
        <f t="shared" si="27"/>
        <v>0.5</v>
      </c>
      <c r="DI28" s="850">
        <f t="shared" si="27"/>
        <v>0.5</v>
      </c>
      <c r="DJ28" s="850">
        <f t="shared" si="27"/>
        <v>0.5</v>
      </c>
      <c r="DK28" s="850">
        <f t="shared" si="27"/>
        <v>0.5</v>
      </c>
      <c r="DL28" s="850">
        <f t="shared" si="27"/>
        <v>0.5</v>
      </c>
      <c r="DM28" s="850">
        <f t="shared" si="27"/>
        <v>0.5</v>
      </c>
      <c r="DN28" s="850">
        <f t="shared" si="27"/>
        <v>0.5</v>
      </c>
      <c r="DO28" s="850">
        <f t="shared" si="27"/>
        <v>0.5</v>
      </c>
      <c r="DP28" s="850">
        <f t="shared" si="27"/>
        <v>0.5</v>
      </c>
      <c r="DQ28" s="850">
        <f t="shared" si="27"/>
        <v>0.5</v>
      </c>
      <c r="DR28" s="850">
        <f t="shared" si="27"/>
        <v>0.5</v>
      </c>
      <c r="DS28" s="850">
        <f t="shared" si="27"/>
        <v>0.5</v>
      </c>
      <c r="DT28" s="850">
        <f t="shared" si="27"/>
        <v>0.5</v>
      </c>
      <c r="DU28" s="850">
        <f t="shared" si="27"/>
        <v>0.5</v>
      </c>
      <c r="DV28" s="850">
        <f t="shared" si="27"/>
        <v>0.5</v>
      </c>
      <c r="DW28" s="850">
        <f t="shared" si="27"/>
        <v>0.5</v>
      </c>
      <c r="DX28" s="850">
        <f t="shared" si="27"/>
        <v>0.5</v>
      </c>
      <c r="DY28" s="850">
        <f t="shared" si="27"/>
        <v>0.5</v>
      </c>
      <c r="DZ28" s="850">
        <f t="shared" si="27"/>
        <v>0.5</v>
      </c>
      <c r="EA28" s="850">
        <f t="shared" si="27"/>
        <v>0.5</v>
      </c>
      <c r="EB28" s="850">
        <f t="shared" si="27"/>
        <v>0.5</v>
      </c>
      <c r="EC28" s="850">
        <f t="shared" si="27"/>
        <v>0.5</v>
      </c>
      <c r="ED28" s="850">
        <f t="shared" ref="ED28:GO28" si="28">EC28</f>
        <v>0.5</v>
      </c>
      <c r="EE28" s="850">
        <f t="shared" si="28"/>
        <v>0.5</v>
      </c>
      <c r="EF28" s="850">
        <f t="shared" si="28"/>
        <v>0.5</v>
      </c>
      <c r="EG28" s="850">
        <f t="shared" si="28"/>
        <v>0.5</v>
      </c>
      <c r="EH28" s="850">
        <f t="shared" si="28"/>
        <v>0.5</v>
      </c>
      <c r="EI28" s="850">
        <f t="shared" si="28"/>
        <v>0.5</v>
      </c>
      <c r="EJ28" s="850">
        <f t="shared" si="28"/>
        <v>0.5</v>
      </c>
      <c r="EK28" s="850">
        <f t="shared" si="28"/>
        <v>0.5</v>
      </c>
      <c r="EL28" s="850">
        <f t="shared" si="28"/>
        <v>0.5</v>
      </c>
      <c r="EM28" s="850">
        <f t="shared" si="28"/>
        <v>0.5</v>
      </c>
      <c r="EN28" s="850">
        <f t="shared" si="28"/>
        <v>0.5</v>
      </c>
      <c r="EO28" s="850">
        <f t="shared" si="28"/>
        <v>0.5</v>
      </c>
      <c r="EP28" s="850">
        <f t="shared" si="28"/>
        <v>0.5</v>
      </c>
      <c r="EQ28" s="850">
        <f t="shared" si="28"/>
        <v>0.5</v>
      </c>
      <c r="ER28" s="850">
        <f t="shared" si="28"/>
        <v>0.5</v>
      </c>
      <c r="ES28" s="850">
        <f t="shared" si="28"/>
        <v>0.5</v>
      </c>
      <c r="ET28" s="850">
        <f t="shared" si="28"/>
        <v>0.5</v>
      </c>
      <c r="EU28" s="850">
        <f t="shared" si="28"/>
        <v>0.5</v>
      </c>
      <c r="EV28" s="850">
        <f t="shared" si="28"/>
        <v>0.5</v>
      </c>
      <c r="EW28" s="850">
        <f t="shared" si="28"/>
        <v>0.5</v>
      </c>
      <c r="EX28" s="850">
        <f t="shared" si="28"/>
        <v>0.5</v>
      </c>
      <c r="EY28" s="850">
        <f t="shared" si="28"/>
        <v>0.5</v>
      </c>
      <c r="EZ28" s="850">
        <f t="shared" si="28"/>
        <v>0.5</v>
      </c>
      <c r="FA28" s="850">
        <f t="shared" si="28"/>
        <v>0.5</v>
      </c>
      <c r="FB28" s="850">
        <f t="shared" si="28"/>
        <v>0.5</v>
      </c>
      <c r="FC28" s="850">
        <f t="shared" si="28"/>
        <v>0.5</v>
      </c>
      <c r="FD28" s="850">
        <f t="shared" si="28"/>
        <v>0.5</v>
      </c>
      <c r="FE28" s="850">
        <f t="shared" si="28"/>
        <v>0.5</v>
      </c>
      <c r="FF28" s="850">
        <f t="shared" si="28"/>
        <v>0.5</v>
      </c>
      <c r="FG28" s="850">
        <f t="shared" si="28"/>
        <v>0.5</v>
      </c>
      <c r="FH28" s="850">
        <f t="shared" si="28"/>
        <v>0.5</v>
      </c>
      <c r="FI28" s="850">
        <f t="shared" si="28"/>
        <v>0.5</v>
      </c>
      <c r="FJ28" s="850">
        <f t="shared" si="28"/>
        <v>0.5</v>
      </c>
      <c r="FK28" s="850">
        <f t="shared" si="28"/>
        <v>0.5</v>
      </c>
      <c r="FL28" s="850">
        <f t="shared" si="28"/>
        <v>0.5</v>
      </c>
      <c r="FM28" s="850">
        <f t="shared" si="28"/>
        <v>0.5</v>
      </c>
      <c r="FN28" s="850">
        <f t="shared" si="28"/>
        <v>0.5</v>
      </c>
      <c r="FO28" s="850">
        <f t="shared" si="28"/>
        <v>0.5</v>
      </c>
      <c r="FP28" s="850">
        <f t="shared" si="28"/>
        <v>0.5</v>
      </c>
      <c r="FQ28" s="850">
        <f t="shared" si="28"/>
        <v>0.5</v>
      </c>
      <c r="FR28" s="850">
        <f t="shared" si="28"/>
        <v>0.5</v>
      </c>
      <c r="FS28" s="850">
        <f t="shared" si="28"/>
        <v>0.5</v>
      </c>
      <c r="FT28" s="850">
        <f t="shared" si="28"/>
        <v>0.5</v>
      </c>
      <c r="FU28" s="850">
        <f t="shared" si="28"/>
        <v>0.5</v>
      </c>
      <c r="FV28" s="850">
        <f t="shared" si="28"/>
        <v>0.5</v>
      </c>
      <c r="FW28" s="850">
        <f t="shared" si="28"/>
        <v>0.5</v>
      </c>
      <c r="FX28" s="850">
        <f t="shared" si="28"/>
        <v>0.5</v>
      </c>
      <c r="FY28" s="850">
        <f t="shared" si="28"/>
        <v>0.5</v>
      </c>
      <c r="FZ28" s="850">
        <f t="shared" si="28"/>
        <v>0.5</v>
      </c>
      <c r="GA28" s="850">
        <f t="shared" si="28"/>
        <v>0.5</v>
      </c>
      <c r="GB28" s="850">
        <f t="shared" si="28"/>
        <v>0.5</v>
      </c>
      <c r="GC28" s="850">
        <f t="shared" si="28"/>
        <v>0.5</v>
      </c>
      <c r="GD28" s="850">
        <f t="shared" si="28"/>
        <v>0.5</v>
      </c>
      <c r="GE28" s="850">
        <f t="shared" si="28"/>
        <v>0.5</v>
      </c>
      <c r="GF28" s="850">
        <f t="shared" si="28"/>
        <v>0.5</v>
      </c>
      <c r="GG28" s="850">
        <f t="shared" si="28"/>
        <v>0.5</v>
      </c>
      <c r="GH28" s="850">
        <f t="shared" si="28"/>
        <v>0.5</v>
      </c>
      <c r="GI28" s="850">
        <f t="shared" si="28"/>
        <v>0.5</v>
      </c>
      <c r="GJ28" s="850">
        <f t="shared" si="28"/>
        <v>0.5</v>
      </c>
      <c r="GK28" s="850">
        <f t="shared" si="28"/>
        <v>0.5</v>
      </c>
      <c r="GL28" s="850">
        <f t="shared" si="28"/>
        <v>0.5</v>
      </c>
      <c r="GM28" s="850">
        <f t="shared" si="28"/>
        <v>0.5</v>
      </c>
      <c r="GN28" s="850">
        <f t="shared" si="28"/>
        <v>0.5</v>
      </c>
      <c r="GO28" s="850">
        <f t="shared" si="28"/>
        <v>0.5</v>
      </c>
      <c r="GP28" s="850">
        <f t="shared" ref="GP28:HY28" si="29">GO28</f>
        <v>0.5</v>
      </c>
      <c r="GQ28" s="850">
        <f t="shared" si="29"/>
        <v>0.5</v>
      </c>
      <c r="GR28" s="850">
        <f t="shared" si="29"/>
        <v>0.5</v>
      </c>
      <c r="GS28" s="850">
        <f t="shared" si="29"/>
        <v>0.5</v>
      </c>
      <c r="GT28" s="850">
        <f t="shared" si="29"/>
        <v>0.5</v>
      </c>
      <c r="GU28" s="850">
        <f t="shared" si="29"/>
        <v>0.5</v>
      </c>
      <c r="GV28" s="850">
        <f t="shared" si="29"/>
        <v>0.5</v>
      </c>
      <c r="GW28" s="850">
        <f t="shared" si="29"/>
        <v>0.5</v>
      </c>
      <c r="GX28" s="850">
        <f t="shared" si="29"/>
        <v>0.5</v>
      </c>
      <c r="GY28" s="850">
        <f t="shared" si="29"/>
        <v>0.5</v>
      </c>
      <c r="GZ28" s="850">
        <f t="shared" si="29"/>
        <v>0.5</v>
      </c>
      <c r="HA28" s="850">
        <f t="shared" si="29"/>
        <v>0.5</v>
      </c>
      <c r="HB28" s="850">
        <f t="shared" si="29"/>
        <v>0.5</v>
      </c>
      <c r="HC28" s="850">
        <f t="shared" si="29"/>
        <v>0.5</v>
      </c>
      <c r="HD28" s="850">
        <f t="shared" si="29"/>
        <v>0.5</v>
      </c>
      <c r="HE28" s="850">
        <f t="shared" si="29"/>
        <v>0.5</v>
      </c>
      <c r="HF28" s="850">
        <f t="shared" si="29"/>
        <v>0.5</v>
      </c>
      <c r="HG28" s="850">
        <f t="shared" si="29"/>
        <v>0.5</v>
      </c>
      <c r="HH28" s="850">
        <f t="shared" si="29"/>
        <v>0.5</v>
      </c>
      <c r="HI28" s="850">
        <f t="shared" si="29"/>
        <v>0.5</v>
      </c>
      <c r="HJ28" s="850">
        <f t="shared" si="29"/>
        <v>0.5</v>
      </c>
      <c r="HK28" s="850">
        <f t="shared" si="29"/>
        <v>0.5</v>
      </c>
      <c r="HL28" s="850">
        <f t="shared" si="29"/>
        <v>0.5</v>
      </c>
      <c r="HM28" s="850">
        <f t="shared" si="29"/>
        <v>0.5</v>
      </c>
      <c r="HN28" s="850">
        <f t="shared" si="29"/>
        <v>0.5</v>
      </c>
      <c r="HO28" s="850">
        <f t="shared" si="29"/>
        <v>0.5</v>
      </c>
      <c r="HP28" s="850">
        <f t="shared" si="29"/>
        <v>0.5</v>
      </c>
      <c r="HQ28" s="850">
        <f t="shared" si="29"/>
        <v>0.5</v>
      </c>
      <c r="HR28" s="850">
        <f t="shared" si="29"/>
        <v>0.5</v>
      </c>
      <c r="HS28" s="850">
        <f t="shared" si="29"/>
        <v>0.5</v>
      </c>
      <c r="HT28" s="850">
        <f t="shared" si="29"/>
        <v>0.5</v>
      </c>
      <c r="HU28" s="850">
        <f t="shared" si="29"/>
        <v>0.5</v>
      </c>
      <c r="HV28" s="850">
        <f t="shared" si="29"/>
        <v>0.5</v>
      </c>
      <c r="HW28" s="850">
        <f t="shared" si="29"/>
        <v>0.5</v>
      </c>
      <c r="HX28" s="850">
        <f t="shared" si="29"/>
        <v>0.5</v>
      </c>
      <c r="HY28" s="850">
        <f t="shared" si="29"/>
        <v>0.5</v>
      </c>
      <c r="HZ28" s="850">
        <v>0.5</v>
      </c>
      <c r="IA28" s="850">
        <f>IFERROR((' CALCULATIONS'!P527/(' CALCULATIONS'!P537+' CALCULATIONS'!P527)),0)</f>
        <v>0</v>
      </c>
      <c r="IB28" s="850">
        <f>IFERROR((' CALCULATIONS'!Q527/(' CALCULATIONS'!Q537+' CALCULATIONS'!Q527)),0)</f>
        <v>0</v>
      </c>
      <c r="IC28" s="850">
        <f>IFERROR((' CALCULATIONS'!R527/(' CALCULATIONS'!R537+' CALCULATIONS'!R527)),0)</f>
        <v>0.42931168707743095</v>
      </c>
      <c r="ID28" s="850">
        <f>IFERROR((' CALCULATIONS'!S527/(' CALCULATIONS'!S537+' CALCULATIONS'!S527)),0)</f>
        <v>0.39304632906006692</v>
      </c>
      <c r="IE28" s="850">
        <f>IFERROR((' CALCULATIONS'!T527/(' CALCULATIONS'!T537+' CALCULATIONS'!T527)),0)</f>
        <v>0.2392664688284227</v>
      </c>
      <c r="IF28" s="850">
        <f>IFERROR((' CALCULATIONS'!U527/(' CALCULATIONS'!U537+' CALCULATIONS'!U527)),0)</f>
        <v>0.4516894716309664</v>
      </c>
      <c r="IG28" s="850">
        <f>IFERROR((' CALCULATIONS'!V527/(' CALCULATIONS'!V537+' CALCULATIONS'!V527)),0)</f>
        <v>0.86490520717803987</v>
      </c>
      <c r="IH28" s="850">
        <f>IFERROR((' CALCULATIONS'!W527/(' CALCULATIONS'!W537+' CALCULATIONS'!W527)),0)</f>
        <v>0.35485470915227174</v>
      </c>
      <c r="II28" s="850">
        <f>IFERROR((' CALCULATIONS'!X527/(' CALCULATIONS'!X537+' CALCULATIONS'!X527)),0)</f>
        <v>0.37123965475467902</v>
      </c>
      <c r="IJ28" s="850">
        <f>IFERROR((' CALCULATIONS'!Y527/(' CALCULATIONS'!Y537+' CALCULATIONS'!Y527)),0)</f>
        <v>0.34024407591652522</v>
      </c>
      <c r="IK28" s="850">
        <f>IFERROR((' CALCULATIONS'!Z527/(' CALCULATIONS'!Z537+' CALCULATIONS'!Z527)),0)</f>
        <v>0.30839470495696464</v>
      </c>
      <c r="IL28" s="850">
        <f>IFERROR((' CALCULATIONS'!AA527/(' CALCULATIONS'!AA537+' CALCULATIONS'!AA527)),0)</f>
        <v>1</v>
      </c>
      <c r="IM28" s="850">
        <f>IFERROR((' CALCULATIONS'!AB527/(' CALCULATIONS'!AB537+' CALCULATIONS'!AB527)),0)</f>
        <v>0.90536585800025848</v>
      </c>
      <c r="IN28" s="850">
        <f>IFERROR((' CALCULATIONS'!AC527/(' CALCULATIONS'!AC537+' CALCULATIONS'!AC527)),0)</f>
        <v>0.50940169325697371</v>
      </c>
      <c r="IO28" s="850">
        <f>IFERROR((' CALCULATIONS'!AD527/(' CALCULATIONS'!AD537+' CALCULATIONS'!AD527)),0)</f>
        <v>0.52101405366921782</v>
      </c>
      <c r="IP28" s="850">
        <f>IFERROR((' CALCULATIONS'!AE527/(' CALCULATIONS'!AE537+' CALCULATIONS'!AE527)),0)</f>
        <v>0.46915306223075981</v>
      </c>
      <c r="IQ28" s="850">
        <f>IFERROR((' CALCULATIONS'!AF527/(' CALCULATIONS'!AF537+' CALCULATIONS'!AF527)),0)</f>
        <v>0.2973028682353564</v>
      </c>
      <c r="IR28" s="850">
        <f>IFERROR((' CALCULATIONS'!AG527/(' CALCULATIONS'!AG537+' CALCULATIONS'!AG527)),0)</f>
        <v>0.53674909510371316</v>
      </c>
      <c r="IS28" s="850">
        <f>IFERROR((' CALCULATIONS'!AH527/(' CALCULATIONS'!AH537+' CALCULATIONS'!AH527)),0)</f>
        <v>0.98780531074264499</v>
      </c>
      <c r="IT28" s="850">
        <f>IFERROR((' CALCULATIONS'!AI527/(' CALCULATIONS'!AI537+' CALCULATIONS'!AI527)),0)</f>
        <v>0.426669017961474</v>
      </c>
      <c r="IU28" s="850">
        <f>IFERROR((' CALCULATIONS'!AJ527/(' CALCULATIONS'!AJ537+' CALCULATIONS'!AJ527)),0)</f>
        <v>0.44563548519542995</v>
      </c>
      <c r="IV28" s="850">
        <f>IFERROR((' CALCULATIONS'!AK527/(' CALCULATIONS'!AK537+' CALCULATIONS'!AK527)),0)</f>
        <v>0.41201106447996855</v>
      </c>
      <c r="IW28" s="850">
        <f>IFERROR((' CALCULATIONS'!AL527/(' CALCULATIONS'!AL537+' CALCULATIONS'!AL527)),0)</f>
        <v>0.37801759601768109</v>
      </c>
      <c r="IX28" s="850">
        <f>IFERROR((' CALCULATIONS'!AM527/(' CALCULATIONS'!AM537+' CALCULATIONS'!AM527)),0)</f>
        <v>0.66891578851681743</v>
      </c>
      <c r="IY28" s="850">
        <f>IFERROR((' CALCULATIONS'!AN527/(' CALCULATIONS'!AN537+' CALCULATIONS'!AN527)),0)</f>
        <v>0.53823660362139258</v>
      </c>
      <c r="IZ28" s="850">
        <f>IFERROR((' CALCULATIONS'!AO527/(' CALCULATIONS'!AO537+' CALCULATIONS'!AO527)),0)</f>
        <v>0.46715813685352037</v>
      </c>
      <c r="JA28" s="850">
        <f>IFERROR((' CALCULATIONS'!AP527/(' CALCULATIONS'!AP537+' CALCULATIONS'!AP527)),0)</f>
        <v>0.48077599960095602</v>
      </c>
      <c r="JB28" s="850">
        <f>IFERROR((' CALCULATIONS'!AQ527/(' CALCULATIONS'!AQ537+' CALCULATIONS'!AQ527)),0)</f>
        <v>0.4259326681700582</v>
      </c>
      <c r="JC28" s="850">
        <f>IFERROR((' CALCULATIONS'!AR527/(' CALCULATIONS'!AR537+' CALCULATIONS'!AR527)),0)</f>
        <v>0.26242252110952491</v>
      </c>
      <c r="JD28" s="850">
        <f>IFERROR((' CALCULATIONS'!AS527/(' CALCULATIONS'!AS537+' CALCULATIONS'!AS527)),0)</f>
        <v>0.49555007206721613</v>
      </c>
      <c r="JE28" s="850">
        <f>IFERROR((' CALCULATIONS'!AT527/(' CALCULATIONS'!AT537+' CALCULATIONS'!AT527)),0)</f>
        <v>1</v>
      </c>
      <c r="JF28" s="850">
        <f>IFERROR((' CALCULATIONS'!AU527/(' CALCULATIONS'!AU537+' CALCULATIONS'!AU527)),0)</f>
        <v>0.38566954253852076</v>
      </c>
      <c r="JG28" s="850">
        <f>IFERROR((' CALCULATIONS'!AV527/(' CALCULATIONS'!AV537+' CALCULATIONS'!AV527)),0)</f>
        <v>0.40398306757400665</v>
      </c>
      <c r="JH28" s="850">
        <f>IFERROR((' CALCULATIONS'!AW527/(' CALCULATIONS'!AW537+' CALCULATIONS'!AW527)),0)</f>
        <v>0.37122986396577856</v>
      </c>
      <c r="JI28" s="850">
        <f>IFERROR((' CALCULATIONS'!AX527/(' CALCULATIONS'!AX537+' CALCULATIONS'!AX527)),0)</f>
        <v>0.33794946689987126</v>
      </c>
      <c r="JJ28" s="850">
        <v>0.5</v>
      </c>
      <c r="JK28" s="850">
        <f>IFERROR((' CALCULATIONS'!AZ527/(' CALCULATIONS'!AZ537+' CALCULATIONS'!AZ527)),0)</f>
        <v>0</v>
      </c>
      <c r="JL28" s="850">
        <f>IFERROR((' CALCULATIONS'!BA527/(' CALCULATIONS'!BA537+' CALCULATIONS'!BA527)),0)</f>
        <v>0</v>
      </c>
      <c r="JM28" s="850">
        <f>IFERROR((' CALCULATIONS'!BB527/(' CALCULATIONS'!BB537+' CALCULATIONS'!BB527)),0)</f>
        <v>0.20614967116882241</v>
      </c>
      <c r="JN28" s="850">
        <f>IFERROR((' CALCULATIONS'!BC527/(' CALCULATIONS'!BC537+' CALCULATIONS'!BC527)),0)</f>
        <v>0.25967767289044946</v>
      </c>
      <c r="JO28" s="850">
        <f>IFERROR((' CALCULATIONS'!BD527/(' CALCULATIONS'!BD537+' CALCULATIONS'!BD527)),0)</f>
        <v>0.14155636947099023</v>
      </c>
      <c r="JP28" s="850">
        <f>IFERROR((' CALCULATIONS'!BE527/(' CALCULATIONS'!BE537+' CALCULATIONS'!BE527)),0)</f>
        <v>0.30609665347518689</v>
      </c>
      <c r="JQ28" s="850">
        <f>IFERROR((' CALCULATIONS'!BF527/(' CALCULATIONS'!BF537+' CALCULATIONS'!BF527)),0)</f>
        <v>0.84971617406842614</v>
      </c>
      <c r="JR28" s="850">
        <f>IFERROR((' CALCULATIONS'!BG527/(' CALCULATIONS'!BG537+' CALCULATIONS'!BG527)),0)</f>
        <v>0.22436578857791115</v>
      </c>
      <c r="JS28" s="850">
        <f>IFERROR((' CALCULATIONS'!BH527/(' CALCULATIONS'!BH537+' CALCULATIONS'!BH527)),0)</f>
        <v>0.2368131806643915</v>
      </c>
      <c r="JT28" s="850">
        <f>IFERROR((' CALCULATIONS'!BI527/(' CALCULATIONS'!BI537+' CALCULATIONS'!BI527)),0)</f>
        <v>0.21347710485095847</v>
      </c>
      <c r="JU28" s="850">
        <f>IFERROR((' CALCULATIONS'!BJ527/(' CALCULATIONS'!BJ537+' CALCULATIONS'!BJ527)),0)</f>
        <v>0.19379345899745765</v>
      </c>
      <c r="JV28" s="850">
        <f>IFERROR((' CALCULATIONS'!BK527/(' CALCULATIONS'!BK537+' CALCULATIONS'!BK527)),0)</f>
        <v>1</v>
      </c>
      <c r="JW28" s="850">
        <f>IFERROR((' CALCULATIONS'!BL527/(' CALCULATIONS'!BL537+' CALCULATIONS'!BL527)),0)</f>
        <v>0.48838416868437401</v>
      </c>
      <c r="JX28" s="850">
        <f>IFERROR((' CALCULATIONS'!BM527/(' CALCULATIONS'!BM537+' CALCULATIONS'!BM527)),0)</f>
        <v>0.39168248984561144</v>
      </c>
      <c r="JY28" s="850">
        <f>IFERROR((' CALCULATIONS'!BN527/(' CALCULATIONS'!BN537+' CALCULATIONS'!BN527)),0)</f>
        <v>0.38860465922359083</v>
      </c>
      <c r="JZ28" s="850">
        <f>IFERROR((' CALCULATIONS'!BO527/(' CALCULATIONS'!BO537+' CALCULATIONS'!BO527)),0)</f>
        <v>0.36408590062328317</v>
      </c>
      <c r="KA28" s="850">
        <f>IFERROR((' CALCULATIONS'!BP527/(' CALCULATIONS'!BP537+' CALCULATIONS'!BP527)),0)</f>
        <v>0.2132649873101003</v>
      </c>
      <c r="KB28" s="850">
        <f>IFERROR((' CALCULATIONS'!BQ527/(' CALCULATIONS'!BQ537+' CALCULATIONS'!BQ527)),0)</f>
        <v>0.41010901454970494</v>
      </c>
      <c r="KC28" s="850">
        <f>IFERROR((' CALCULATIONS'!BR527/(' CALCULATIONS'!BR537+' CALCULATIONS'!BR527)),0)</f>
        <v>0.7826318337220296</v>
      </c>
      <c r="KD28" s="850">
        <f>IFERROR((' CALCULATIONS'!BS527/(' CALCULATIONS'!BS537+' CALCULATIONS'!BS527)),0)</f>
        <v>0.32107463255403307</v>
      </c>
      <c r="KE28" s="850">
        <f>IFERROR((' CALCULATIONS'!BT527/(' CALCULATIONS'!BT537+' CALCULATIONS'!BT527)),0)</f>
        <v>0.335014712694092</v>
      </c>
      <c r="KF28" s="850">
        <f>IFERROR((' CALCULATIONS'!BU527/(' CALCULATIONS'!BU537+' CALCULATIONS'!BU527)),0)</f>
        <v>0.30642711971034758</v>
      </c>
      <c r="KG28" s="850">
        <f>IFERROR((' CALCULATIONS'!BV527/(' CALCULATIONS'!BV537+' CALCULATIONS'!BV527)),0)</f>
        <v>0.28181422215521551</v>
      </c>
      <c r="KH28" s="850">
        <v>0.5</v>
      </c>
      <c r="KI28" s="850">
        <f>KH28</f>
        <v>0.5</v>
      </c>
      <c r="KJ28" s="850">
        <f t="shared" ref="KJ28:MU28" si="30">KI28</f>
        <v>0.5</v>
      </c>
      <c r="KK28" s="850">
        <f t="shared" si="30"/>
        <v>0.5</v>
      </c>
      <c r="KL28" s="850">
        <f t="shared" si="30"/>
        <v>0.5</v>
      </c>
      <c r="KM28" s="850">
        <f t="shared" si="30"/>
        <v>0.5</v>
      </c>
      <c r="KN28" s="850">
        <f t="shared" si="30"/>
        <v>0.5</v>
      </c>
      <c r="KO28" s="850">
        <f t="shared" si="30"/>
        <v>0.5</v>
      </c>
      <c r="KP28" s="850">
        <f t="shared" si="30"/>
        <v>0.5</v>
      </c>
      <c r="KQ28" s="850">
        <f t="shared" si="30"/>
        <v>0.5</v>
      </c>
      <c r="KR28" s="850">
        <f t="shared" si="30"/>
        <v>0.5</v>
      </c>
      <c r="KS28" s="850">
        <f t="shared" si="30"/>
        <v>0.5</v>
      </c>
      <c r="KT28" s="850">
        <f t="shared" si="30"/>
        <v>0.5</v>
      </c>
      <c r="KU28" s="850">
        <f t="shared" si="30"/>
        <v>0.5</v>
      </c>
      <c r="KV28" s="850">
        <f t="shared" si="30"/>
        <v>0.5</v>
      </c>
      <c r="KW28" s="850">
        <f t="shared" si="30"/>
        <v>0.5</v>
      </c>
      <c r="KX28" s="850">
        <f t="shared" si="30"/>
        <v>0.5</v>
      </c>
      <c r="KY28" s="850">
        <f t="shared" si="30"/>
        <v>0.5</v>
      </c>
      <c r="KZ28" s="850">
        <f t="shared" si="30"/>
        <v>0.5</v>
      </c>
      <c r="LA28" s="850">
        <f t="shared" si="30"/>
        <v>0.5</v>
      </c>
      <c r="LB28" s="850">
        <f t="shared" si="30"/>
        <v>0.5</v>
      </c>
      <c r="LC28" s="850">
        <f t="shared" si="30"/>
        <v>0.5</v>
      </c>
      <c r="LD28" s="850">
        <f t="shared" si="30"/>
        <v>0.5</v>
      </c>
      <c r="LE28" s="850">
        <f t="shared" si="30"/>
        <v>0.5</v>
      </c>
      <c r="LF28" s="850">
        <f t="shared" si="30"/>
        <v>0.5</v>
      </c>
      <c r="LG28" s="850">
        <f t="shared" si="30"/>
        <v>0.5</v>
      </c>
      <c r="LH28" s="850">
        <f t="shared" si="30"/>
        <v>0.5</v>
      </c>
      <c r="LI28" s="850">
        <f t="shared" si="30"/>
        <v>0.5</v>
      </c>
      <c r="LJ28" s="850">
        <f t="shared" si="30"/>
        <v>0.5</v>
      </c>
      <c r="LK28" s="850">
        <f t="shared" si="30"/>
        <v>0.5</v>
      </c>
      <c r="LL28" s="850">
        <f t="shared" si="30"/>
        <v>0.5</v>
      </c>
      <c r="LM28" s="850">
        <f t="shared" si="30"/>
        <v>0.5</v>
      </c>
      <c r="LN28" s="850">
        <f t="shared" si="30"/>
        <v>0.5</v>
      </c>
      <c r="LO28" s="850">
        <f t="shared" si="30"/>
        <v>0.5</v>
      </c>
      <c r="LP28" s="850">
        <f t="shared" si="30"/>
        <v>0.5</v>
      </c>
      <c r="LQ28" s="850">
        <f t="shared" si="30"/>
        <v>0.5</v>
      </c>
      <c r="LR28" s="850">
        <f t="shared" si="30"/>
        <v>0.5</v>
      </c>
      <c r="LS28" s="850">
        <f t="shared" si="30"/>
        <v>0.5</v>
      </c>
      <c r="LT28" s="850">
        <f t="shared" si="30"/>
        <v>0.5</v>
      </c>
      <c r="LU28" s="850">
        <f t="shared" si="30"/>
        <v>0.5</v>
      </c>
      <c r="LV28" s="850">
        <f t="shared" si="30"/>
        <v>0.5</v>
      </c>
      <c r="LW28" s="850">
        <f t="shared" si="30"/>
        <v>0.5</v>
      </c>
      <c r="LX28" s="850">
        <f t="shared" si="30"/>
        <v>0.5</v>
      </c>
      <c r="LY28" s="850">
        <f t="shared" si="30"/>
        <v>0.5</v>
      </c>
      <c r="LZ28" s="850">
        <f t="shared" si="30"/>
        <v>0.5</v>
      </c>
      <c r="MA28" s="850">
        <f t="shared" si="30"/>
        <v>0.5</v>
      </c>
      <c r="MB28" s="850">
        <f t="shared" si="30"/>
        <v>0.5</v>
      </c>
      <c r="MC28" s="850">
        <f t="shared" si="30"/>
        <v>0.5</v>
      </c>
      <c r="MD28" s="850">
        <f t="shared" si="30"/>
        <v>0.5</v>
      </c>
      <c r="ME28" s="850">
        <f t="shared" si="30"/>
        <v>0.5</v>
      </c>
      <c r="MF28" s="850">
        <f t="shared" si="30"/>
        <v>0.5</v>
      </c>
      <c r="MG28" s="850">
        <f t="shared" si="30"/>
        <v>0.5</v>
      </c>
      <c r="MH28" s="850">
        <f t="shared" si="30"/>
        <v>0.5</v>
      </c>
      <c r="MI28" s="850">
        <f t="shared" si="30"/>
        <v>0.5</v>
      </c>
      <c r="MJ28" s="850">
        <f t="shared" si="30"/>
        <v>0.5</v>
      </c>
      <c r="MK28" s="850">
        <f t="shared" si="30"/>
        <v>0.5</v>
      </c>
      <c r="ML28" s="850">
        <f t="shared" si="30"/>
        <v>0.5</v>
      </c>
      <c r="MM28" s="850">
        <f t="shared" si="30"/>
        <v>0.5</v>
      </c>
      <c r="MN28" s="850">
        <f t="shared" si="30"/>
        <v>0.5</v>
      </c>
      <c r="MO28" s="850">
        <f t="shared" si="30"/>
        <v>0.5</v>
      </c>
      <c r="MP28" s="850">
        <f t="shared" si="30"/>
        <v>0.5</v>
      </c>
      <c r="MQ28" s="850">
        <f t="shared" si="30"/>
        <v>0.5</v>
      </c>
      <c r="MR28" s="850">
        <f t="shared" si="30"/>
        <v>0.5</v>
      </c>
      <c r="MS28" s="850">
        <f t="shared" si="30"/>
        <v>0.5</v>
      </c>
      <c r="MT28" s="850">
        <f t="shared" si="30"/>
        <v>0.5</v>
      </c>
      <c r="MU28" s="850">
        <f t="shared" si="30"/>
        <v>0.5</v>
      </c>
      <c r="MV28" s="850">
        <f t="shared" ref="MV28:PG28" si="31">MU28</f>
        <v>0.5</v>
      </c>
      <c r="MW28" s="850">
        <f t="shared" si="31"/>
        <v>0.5</v>
      </c>
      <c r="MX28" s="850">
        <f t="shared" si="31"/>
        <v>0.5</v>
      </c>
      <c r="MY28" s="850">
        <f t="shared" si="31"/>
        <v>0.5</v>
      </c>
      <c r="MZ28" s="850">
        <f t="shared" si="31"/>
        <v>0.5</v>
      </c>
      <c r="NA28" s="850">
        <f t="shared" si="31"/>
        <v>0.5</v>
      </c>
      <c r="NB28" s="850">
        <f t="shared" si="31"/>
        <v>0.5</v>
      </c>
      <c r="NC28" s="850">
        <f t="shared" si="31"/>
        <v>0.5</v>
      </c>
      <c r="ND28" s="850">
        <f t="shared" si="31"/>
        <v>0.5</v>
      </c>
      <c r="NE28" s="850">
        <f t="shared" si="31"/>
        <v>0.5</v>
      </c>
      <c r="NF28" s="850">
        <f t="shared" si="31"/>
        <v>0.5</v>
      </c>
      <c r="NG28" s="850">
        <f t="shared" si="31"/>
        <v>0.5</v>
      </c>
      <c r="NH28" s="850">
        <f t="shared" si="31"/>
        <v>0.5</v>
      </c>
      <c r="NI28" s="850">
        <f t="shared" si="31"/>
        <v>0.5</v>
      </c>
      <c r="NJ28" s="850">
        <f t="shared" si="31"/>
        <v>0.5</v>
      </c>
      <c r="NK28" s="850">
        <f t="shared" si="31"/>
        <v>0.5</v>
      </c>
      <c r="NL28" s="850">
        <f t="shared" si="31"/>
        <v>0.5</v>
      </c>
      <c r="NM28" s="850">
        <f t="shared" si="31"/>
        <v>0.5</v>
      </c>
      <c r="NN28" s="850">
        <f t="shared" si="31"/>
        <v>0.5</v>
      </c>
      <c r="NO28" s="850">
        <f t="shared" si="31"/>
        <v>0.5</v>
      </c>
      <c r="NP28" s="850">
        <f t="shared" si="31"/>
        <v>0.5</v>
      </c>
      <c r="NQ28" s="850">
        <f t="shared" si="31"/>
        <v>0.5</v>
      </c>
      <c r="NR28" s="850">
        <f t="shared" si="31"/>
        <v>0.5</v>
      </c>
      <c r="NS28" s="850">
        <f t="shared" si="31"/>
        <v>0.5</v>
      </c>
      <c r="NT28" s="850">
        <f t="shared" si="31"/>
        <v>0.5</v>
      </c>
      <c r="NU28" s="850">
        <f t="shared" si="31"/>
        <v>0.5</v>
      </c>
      <c r="NV28" s="850">
        <f t="shared" si="31"/>
        <v>0.5</v>
      </c>
      <c r="NW28" s="850">
        <f t="shared" si="31"/>
        <v>0.5</v>
      </c>
      <c r="NX28" s="850">
        <f t="shared" si="31"/>
        <v>0.5</v>
      </c>
      <c r="NY28" s="850">
        <f t="shared" si="31"/>
        <v>0.5</v>
      </c>
      <c r="NZ28" s="850">
        <f t="shared" si="31"/>
        <v>0.5</v>
      </c>
      <c r="OA28" s="850">
        <f t="shared" si="31"/>
        <v>0.5</v>
      </c>
      <c r="OB28" s="850">
        <f t="shared" si="31"/>
        <v>0.5</v>
      </c>
      <c r="OC28" s="850">
        <f t="shared" si="31"/>
        <v>0.5</v>
      </c>
      <c r="OD28" s="850">
        <f t="shared" si="31"/>
        <v>0.5</v>
      </c>
      <c r="OE28" s="850">
        <f t="shared" si="31"/>
        <v>0.5</v>
      </c>
      <c r="OF28" s="850">
        <f t="shared" si="31"/>
        <v>0.5</v>
      </c>
      <c r="OG28" s="850">
        <f t="shared" si="31"/>
        <v>0.5</v>
      </c>
      <c r="OH28" s="850">
        <f t="shared" si="31"/>
        <v>0.5</v>
      </c>
      <c r="OI28" s="850">
        <f t="shared" si="31"/>
        <v>0.5</v>
      </c>
      <c r="OJ28" s="850">
        <f t="shared" si="31"/>
        <v>0.5</v>
      </c>
      <c r="OK28" s="850">
        <f t="shared" si="31"/>
        <v>0.5</v>
      </c>
      <c r="OL28" s="850">
        <f t="shared" si="31"/>
        <v>0.5</v>
      </c>
      <c r="OM28" s="850">
        <f t="shared" si="31"/>
        <v>0.5</v>
      </c>
      <c r="ON28" s="850">
        <f t="shared" si="31"/>
        <v>0.5</v>
      </c>
      <c r="OO28" s="850">
        <f t="shared" si="31"/>
        <v>0.5</v>
      </c>
      <c r="OP28" s="850">
        <f t="shared" si="31"/>
        <v>0.5</v>
      </c>
      <c r="OQ28" s="850">
        <f t="shared" si="31"/>
        <v>0.5</v>
      </c>
      <c r="OR28" s="850">
        <f t="shared" si="31"/>
        <v>0.5</v>
      </c>
      <c r="OS28" s="850">
        <f t="shared" si="31"/>
        <v>0.5</v>
      </c>
      <c r="OT28" s="850">
        <f t="shared" si="31"/>
        <v>0.5</v>
      </c>
      <c r="OU28" s="850">
        <f t="shared" si="31"/>
        <v>0.5</v>
      </c>
      <c r="OV28" s="850">
        <f t="shared" si="31"/>
        <v>0.5</v>
      </c>
      <c r="OW28" s="850">
        <f t="shared" si="31"/>
        <v>0.5</v>
      </c>
      <c r="OX28" s="850">
        <f t="shared" si="31"/>
        <v>0.5</v>
      </c>
      <c r="OY28" s="850">
        <f t="shared" si="31"/>
        <v>0.5</v>
      </c>
      <c r="OZ28" s="850">
        <f t="shared" si="31"/>
        <v>0.5</v>
      </c>
      <c r="PA28" s="850">
        <f t="shared" si="31"/>
        <v>0.5</v>
      </c>
      <c r="PB28" s="850">
        <f t="shared" si="31"/>
        <v>0.5</v>
      </c>
      <c r="PC28" s="850">
        <f t="shared" si="31"/>
        <v>0.5</v>
      </c>
      <c r="PD28" s="850">
        <f t="shared" si="31"/>
        <v>0.5</v>
      </c>
      <c r="PE28" s="850">
        <f t="shared" si="31"/>
        <v>0.5</v>
      </c>
      <c r="PF28" s="850">
        <f t="shared" si="31"/>
        <v>0.5</v>
      </c>
      <c r="PG28" s="850">
        <f t="shared" si="31"/>
        <v>0.5</v>
      </c>
      <c r="WS28" s="221"/>
    </row>
    <row r="29" spans="1:617" x14ac:dyDescent="0.25">
      <c r="A29" s="180" t="s">
        <v>809</v>
      </c>
      <c r="C29" s="850">
        <v>0.5</v>
      </c>
      <c r="D29" s="850">
        <v>0.5</v>
      </c>
      <c r="E29" s="850">
        <f>D29</f>
        <v>0.5</v>
      </c>
      <c r="F29" s="850">
        <f t="shared" ref="F29:BQ29" si="32">E29</f>
        <v>0.5</v>
      </c>
      <c r="G29" s="850">
        <f t="shared" si="32"/>
        <v>0.5</v>
      </c>
      <c r="H29" s="850">
        <f t="shared" si="32"/>
        <v>0.5</v>
      </c>
      <c r="I29" s="850">
        <f t="shared" si="32"/>
        <v>0.5</v>
      </c>
      <c r="J29" s="850">
        <f t="shared" si="32"/>
        <v>0.5</v>
      </c>
      <c r="K29" s="850">
        <f t="shared" si="32"/>
        <v>0.5</v>
      </c>
      <c r="L29" s="850">
        <f t="shared" si="32"/>
        <v>0.5</v>
      </c>
      <c r="M29" s="850">
        <f t="shared" si="32"/>
        <v>0.5</v>
      </c>
      <c r="N29" s="850">
        <f t="shared" si="32"/>
        <v>0.5</v>
      </c>
      <c r="O29" s="850">
        <f t="shared" si="32"/>
        <v>0.5</v>
      </c>
      <c r="P29" s="850">
        <f t="shared" si="32"/>
        <v>0.5</v>
      </c>
      <c r="Q29" s="850">
        <f t="shared" si="32"/>
        <v>0.5</v>
      </c>
      <c r="R29" s="850">
        <f t="shared" si="32"/>
        <v>0.5</v>
      </c>
      <c r="S29" s="850">
        <f t="shared" si="32"/>
        <v>0.5</v>
      </c>
      <c r="T29" s="850">
        <f t="shared" si="32"/>
        <v>0.5</v>
      </c>
      <c r="U29" s="850">
        <f t="shared" si="32"/>
        <v>0.5</v>
      </c>
      <c r="V29" s="850">
        <f t="shared" si="32"/>
        <v>0.5</v>
      </c>
      <c r="W29" s="850">
        <f t="shared" si="32"/>
        <v>0.5</v>
      </c>
      <c r="X29" s="850">
        <f t="shared" si="32"/>
        <v>0.5</v>
      </c>
      <c r="Y29" s="850">
        <f t="shared" si="32"/>
        <v>0.5</v>
      </c>
      <c r="Z29" s="850">
        <f t="shared" si="32"/>
        <v>0.5</v>
      </c>
      <c r="AA29" s="850">
        <f t="shared" si="32"/>
        <v>0.5</v>
      </c>
      <c r="AB29" s="850">
        <f t="shared" si="32"/>
        <v>0.5</v>
      </c>
      <c r="AC29" s="850">
        <f t="shared" si="32"/>
        <v>0.5</v>
      </c>
      <c r="AD29" s="850">
        <f t="shared" si="32"/>
        <v>0.5</v>
      </c>
      <c r="AE29" s="850">
        <f t="shared" si="32"/>
        <v>0.5</v>
      </c>
      <c r="AF29" s="850">
        <f t="shared" si="32"/>
        <v>0.5</v>
      </c>
      <c r="AG29" s="850">
        <f t="shared" si="32"/>
        <v>0.5</v>
      </c>
      <c r="AH29" s="850">
        <f t="shared" si="32"/>
        <v>0.5</v>
      </c>
      <c r="AI29" s="850">
        <f t="shared" si="32"/>
        <v>0.5</v>
      </c>
      <c r="AJ29" s="850">
        <f t="shared" si="32"/>
        <v>0.5</v>
      </c>
      <c r="AK29" s="850">
        <f t="shared" si="32"/>
        <v>0.5</v>
      </c>
      <c r="AL29" s="850">
        <f t="shared" si="32"/>
        <v>0.5</v>
      </c>
      <c r="AM29" s="850">
        <f t="shared" si="32"/>
        <v>0.5</v>
      </c>
      <c r="AN29" s="850">
        <f t="shared" si="32"/>
        <v>0.5</v>
      </c>
      <c r="AO29" s="850">
        <f t="shared" si="32"/>
        <v>0.5</v>
      </c>
      <c r="AP29" s="850">
        <f t="shared" si="32"/>
        <v>0.5</v>
      </c>
      <c r="AQ29" s="850">
        <f t="shared" si="32"/>
        <v>0.5</v>
      </c>
      <c r="AR29" s="850">
        <f t="shared" si="32"/>
        <v>0.5</v>
      </c>
      <c r="AS29" s="850">
        <f t="shared" si="32"/>
        <v>0.5</v>
      </c>
      <c r="AT29" s="850">
        <f t="shared" si="32"/>
        <v>0.5</v>
      </c>
      <c r="AU29" s="850">
        <f t="shared" si="32"/>
        <v>0.5</v>
      </c>
      <c r="AV29" s="850">
        <f t="shared" si="32"/>
        <v>0.5</v>
      </c>
      <c r="AW29" s="850">
        <f t="shared" si="32"/>
        <v>0.5</v>
      </c>
      <c r="AX29" s="850">
        <f t="shared" si="32"/>
        <v>0.5</v>
      </c>
      <c r="AY29" s="850">
        <f t="shared" si="32"/>
        <v>0.5</v>
      </c>
      <c r="AZ29" s="850">
        <f t="shared" si="32"/>
        <v>0.5</v>
      </c>
      <c r="BA29" s="850">
        <f t="shared" si="32"/>
        <v>0.5</v>
      </c>
      <c r="BB29" s="850">
        <f t="shared" si="32"/>
        <v>0.5</v>
      </c>
      <c r="BC29" s="850">
        <f t="shared" si="32"/>
        <v>0.5</v>
      </c>
      <c r="BD29" s="850">
        <f t="shared" si="32"/>
        <v>0.5</v>
      </c>
      <c r="BE29" s="850">
        <f t="shared" si="32"/>
        <v>0.5</v>
      </c>
      <c r="BF29" s="850">
        <f t="shared" si="32"/>
        <v>0.5</v>
      </c>
      <c r="BG29" s="850">
        <f t="shared" si="32"/>
        <v>0.5</v>
      </c>
      <c r="BH29" s="850">
        <f t="shared" si="32"/>
        <v>0.5</v>
      </c>
      <c r="BI29" s="850">
        <f t="shared" si="32"/>
        <v>0.5</v>
      </c>
      <c r="BJ29" s="850">
        <f t="shared" si="32"/>
        <v>0.5</v>
      </c>
      <c r="BK29" s="850">
        <f t="shared" si="32"/>
        <v>0.5</v>
      </c>
      <c r="BL29" s="850">
        <f t="shared" si="32"/>
        <v>0.5</v>
      </c>
      <c r="BM29" s="850">
        <f t="shared" si="32"/>
        <v>0.5</v>
      </c>
      <c r="BN29" s="850">
        <f t="shared" si="32"/>
        <v>0.5</v>
      </c>
      <c r="BO29" s="850">
        <f t="shared" si="32"/>
        <v>0.5</v>
      </c>
      <c r="BP29" s="850">
        <f t="shared" si="32"/>
        <v>0.5</v>
      </c>
      <c r="BQ29" s="850">
        <f t="shared" si="32"/>
        <v>0.5</v>
      </c>
      <c r="BR29" s="850">
        <f t="shared" ref="BR29:EC29" si="33">BQ29</f>
        <v>0.5</v>
      </c>
      <c r="BS29" s="850">
        <f t="shared" si="33"/>
        <v>0.5</v>
      </c>
      <c r="BT29" s="850">
        <f t="shared" si="33"/>
        <v>0.5</v>
      </c>
      <c r="BU29" s="850">
        <f t="shared" si="33"/>
        <v>0.5</v>
      </c>
      <c r="BV29" s="850">
        <f t="shared" si="33"/>
        <v>0.5</v>
      </c>
      <c r="BW29" s="850">
        <f t="shared" si="33"/>
        <v>0.5</v>
      </c>
      <c r="BX29" s="850">
        <f t="shared" si="33"/>
        <v>0.5</v>
      </c>
      <c r="BY29" s="850">
        <f t="shared" si="33"/>
        <v>0.5</v>
      </c>
      <c r="BZ29" s="850">
        <f t="shared" si="33"/>
        <v>0.5</v>
      </c>
      <c r="CA29" s="850">
        <f t="shared" si="33"/>
        <v>0.5</v>
      </c>
      <c r="CB29" s="850">
        <f t="shared" si="33"/>
        <v>0.5</v>
      </c>
      <c r="CC29" s="850">
        <f t="shared" si="33"/>
        <v>0.5</v>
      </c>
      <c r="CD29" s="850">
        <f t="shared" si="33"/>
        <v>0.5</v>
      </c>
      <c r="CE29" s="850">
        <f t="shared" si="33"/>
        <v>0.5</v>
      </c>
      <c r="CF29" s="850">
        <f t="shared" si="33"/>
        <v>0.5</v>
      </c>
      <c r="CG29" s="850">
        <f t="shared" si="33"/>
        <v>0.5</v>
      </c>
      <c r="CH29" s="850">
        <f t="shared" si="33"/>
        <v>0.5</v>
      </c>
      <c r="CI29" s="850">
        <f t="shared" si="33"/>
        <v>0.5</v>
      </c>
      <c r="CJ29" s="850">
        <f t="shared" si="33"/>
        <v>0.5</v>
      </c>
      <c r="CK29" s="850">
        <f t="shared" si="33"/>
        <v>0.5</v>
      </c>
      <c r="CL29" s="850">
        <f t="shared" si="33"/>
        <v>0.5</v>
      </c>
      <c r="CM29" s="850">
        <f t="shared" si="33"/>
        <v>0.5</v>
      </c>
      <c r="CN29" s="850">
        <f t="shared" si="33"/>
        <v>0.5</v>
      </c>
      <c r="CO29" s="850">
        <f t="shared" si="33"/>
        <v>0.5</v>
      </c>
      <c r="CP29" s="850">
        <f t="shared" si="33"/>
        <v>0.5</v>
      </c>
      <c r="CQ29" s="850">
        <f t="shared" si="33"/>
        <v>0.5</v>
      </c>
      <c r="CR29" s="850">
        <f t="shared" si="33"/>
        <v>0.5</v>
      </c>
      <c r="CS29" s="850">
        <f t="shared" si="33"/>
        <v>0.5</v>
      </c>
      <c r="CT29" s="850">
        <f t="shared" si="33"/>
        <v>0.5</v>
      </c>
      <c r="CU29" s="850">
        <f t="shared" si="33"/>
        <v>0.5</v>
      </c>
      <c r="CV29" s="850">
        <f t="shared" si="33"/>
        <v>0.5</v>
      </c>
      <c r="CW29" s="850">
        <f t="shared" si="33"/>
        <v>0.5</v>
      </c>
      <c r="CX29" s="850">
        <f t="shared" si="33"/>
        <v>0.5</v>
      </c>
      <c r="CY29" s="850">
        <f t="shared" si="33"/>
        <v>0.5</v>
      </c>
      <c r="CZ29" s="850">
        <f t="shared" si="33"/>
        <v>0.5</v>
      </c>
      <c r="DA29" s="850">
        <f t="shared" si="33"/>
        <v>0.5</v>
      </c>
      <c r="DB29" s="850">
        <f t="shared" si="33"/>
        <v>0.5</v>
      </c>
      <c r="DC29" s="850">
        <f t="shared" si="33"/>
        <v>0.5</v>
      </c>
      <c r="DD29" s="850">
        <f t="shared" si="33"/>
        <v>0.5</v>
      </c>
      <c r="DE29" s="850">
        <f t="shared" si="33"/>
        <v>0.5</v>
      </c>
      <c r="DF29" s="850">
        <f t="shared" si="33"/>
        <v>0.5</v>
      </c>
      <c r="DG29" s="850">
        <f t="shared" si="33"/>
        <v>0.5</v>
      </c>
      <c r="DH29" s="850">
        <f t="shared" si="33"/>
        <v>0.5</v>
      </c>
      <c r="DI29" s="850">
        <f t="shared" si="33"/>
        <v>0.5</v>
      </c>
      <c r="DJ29" s="850">
        <f t="shared" si="33"/>
        <v>0.5</v>
      </c>
      <c r="DK29" s="850">
        <f t="shared" si="33"/>
        <v>0.5</v>
      </c>
      <c r="DL29" s="850">
        <f t="shared" si="33"/>
        <v>0.5</v>
      </c>
      <c r="DM29" s="850">
        <f t="shared" si="33"/>
        <v>0.5</v>
      </c>
      <c r="DN29" s="850">
        <f t="shared" si="33"/>
        <v>0.5</v>
      </c>
      <c r="DO29" s="850">
        <f t="shared" si="33"/>
        <v>0.5</v>
      </c>
      <c r="DP29" s="850">
        <f t="shared" si="33"/>
        <v>0.5</v>
      </c>
      <c r="DQ29" s="850">
        <f t="shared" si="33"/>
        <v>0.5</v>
      </c>
      <c r="DR29" s="850">
        <f t="shared" si="33"/>
        <v>0.5</v>
      </c>
      <c r="DS29" s="850">
        <f t="shared" si="33"/>
        <v>0.5</v>
      </c>
      <c r="DT29" s="850">
        <f t="shared" si="33"/>
        <v>0.5</v>
      </c>
      <c r="DU29" s="850">
        <f t="shared" si="33"/>
        <v>0.5</v>
      </c>
      <c r="DV29" s="850">
        <f t="shared" si="33"/>
        <v>0.5</v>
      </c>
      <c r="DW29" s="850">
        <f t="shared" si="33"/>
        <v>0.5</v>
      </c>
      <c r="DX29" s="850">
        <f t="shared" si="33"/>
        <v>0.5</v>
      </c>
      <c r="DY29" s="850">
        <f t="shared" si="33"/>
        <v>0.5</v>
      </c>
      <c r="DZ29" s="850">
        <f t="shared" si="33"/>
        <v>0.5</v>
      </c>
      <c r="EA29" s="850">
        <f t="shared" si="33"/>
        <v>0.5</v>
      </c>
      <c r="EB29" s="850">
        <f t="shared" si="33"/>
        <v>0.5</v>
      </c>
      <c r="EC29" s="850">
        <f t="shared" si="33"/>
        <v>0.5</v>
      </c>
      <c r="ED29" s="850">
        <f t="shared" ref="ED29:GO29" si="34">EC29</f>
        <v>0.5</v>
      </c>
      <c r="EE29" s="850">
        <f t="shared" si="34"/>
        <v>0.5</v>
      </c>
      <c r="EF29" s="850">
        <f t="shared" si="34"/>
        <v>0.5</v>
      </c>
      <c r="EG29" s="850">
        <f t="shared" si="34"/>
        <v>0.5</v>
      </c>
      <c r="EH29" s="850">
        <f t="shared" si="34"/>
        <v>0.5</v>
      </c>
      <c r="EI29" s="850">
        <f t="shared" si="34"/>
        <v>0.5</v>
      </c>
      <c r="EJ29" s="850">
        <f t="shared" si="34"/>
        <v>0.5</v>
      </c>
      <c r="EK29" s="850">
        <f t="shared" si="34"/>
        <v>0.5</v>
      </c>
      <c r="EL29" s="850">
        <f t="shared" si="34"/>
        <v>0.5</v>
      </c>
      <c r="EM29" s="850">
        <f t="shared" si="34"/>
        <v>0.5</v>
      </c>
      <c r="EN29" s="850">
        <f t="shared" si="34"/>
        <v>0.5</v>
      </c>
      <c r="EO29" s="850">
        <f t="shared" si="34"/>
        <v>0.5</v>
      </c>
      <c r="EP29" s="850">
        <f t="shared" si="34"/>
        <v>0.5</v>
      </c>
      <c r="EQ29" s="850">
        <f t="shared" si="34"/>
        <v>0.5</v>
      </c>
      <c r="ER29" s="850">
        <f t="shared" si="34"/>
        <v>0.5</v>
      </c>
      <c r="ES29" s="850">
        <f t="shared" si="34"/>
        <v>0.5</v>
      </c>
      <c r="ET29" s="850">
        <f t="shared" si="34"/>
        <v>0.5</v>
      </c>
      <c r="EU29" s="850">
        <f t="shared" si="34"/>
        <v>0.5</v>
      </c>
      <c r="EV29" s="850">
        <f t="shared" si="34"/>
        <v>0.5</v>
      </c>
      <c r="EW29" s="850">
        <f t="shared" si="34"/>
        <v>0.5</v>
      </c>
      <c r="EX29" s="850">
        <f t="shared" si="34"/>
        <v>0.5</v>
      </c>
      <c r="EY29" s="850">
        <f t="shared" si="34"/>
        <v>0.5</v>
      </c>
      <c r="EZ29" s="850">
        <f t="shared" si="34"/>
        <v>0.5</v>
      </c>
      <c r="FA29" s="850">
        <f t="shared" si="34"/>
        <v>0.5</v>
      </c>
      <c r="FB29" s="850">
        <f t="shared" si="34"/>
        <v>0.5</v>
      </c>
      <c r="FC29" s="850">
        <f t="shared" si="34"/>
        <v>0.5</v>
      </c>
      <c r="FD29" s="850">
        <f t="shared" si="34"/>
        <v>0.5</v>
      </c>
      <c r="FE29" s="850">
        <f t="shared" si="34"/>
        <v>0.5</v>
      </c>
      <c r="FF29" s="850">
        <f t="shared" si="34"/>
        <v>0.5</v>
      </c>
      <c r="FG29" s="850">
        <f t="shared" si="34"/>
        <v>0.5</v>
      </c>
      <c r="FH29" s="850">
        <f t="shared" si="34"/>
        <v>0.5</v>
      </c>
      <c r="FI29" s="850">
        <f t="shared" si="34"/>
        <v>0.5</v>
      </c>
      <c r="FJ29" s="850">
        <f t="shared" si="34"/>
        <v>0.5</v>
      </c>
      <c r="FK29" s="850">
        <f t="shared" si="34"/>
        <v>0.5</v>
      </c>
      <c r="FL29" s="850">
        <f t="shared" si="34"/>
        <v>0.5</v>
      </c>
      <c r="FM29" s="850">
        <f t="shared" si="34"/>
        <v>0.5</v>
      </c>
      <c r="FN29" s="850">
        <f t="shared" si="34"/>
        <v>0.5</v>
      </c>
      <c r="FO29" s="850">
        <f t="shared" si="34"/>
        <v>0.5</v>
      </c>
      <c r="FP29" s="850">
        <f t="shared" si="34"/>
        <v>0.5</v>
      </c>
      <c r="FQ29" s="850">
        <f t="shared" si="34"/>
        <v>0.5</v>
      </c>
      <c r="FR29" s="850">
        <f t="shared" si="34"/>
        <v>0.5</v>
      </c>
      <c r="FS29" s="850">
        <f t="shared" si="34"/>
        <v>0.5</v>
      </c>
      <c r="FT29" s="850">
        <f t="shared" si="34"/>
        <v>0.5</v>
      </c>
      <c r="FU29" s="850">
        <f t="shared" si="34"/>
        <v>0.5</v>
      </c>
      <c r="FV29" s="850">
        <f t="shared" si="34"/>
        <v>0.5</v>
      </c>
      <c r="FW29" s="850">
        <f t="shared" si="34"/>
        <v>0.5</v>
      </c>
      <c r="FX29" s="850">
        <f t="shared" si="34"/>
        <v>0.5</v>
      </c>
      <c r="FY29" s="850">
        <f t="shared" si="34"/>
        <v>0.5</v>
      </c>
      <c r="FZ29" s="850">
        <f t="shared" si="34"/>
        <v>0.5</v>
      </c>
      <c r="GA29" s="850">
        <f t="shared" si="34"/>
        <v>0.5</v>
      </c>
      <c r="GB29" s="850">
        <f t="shared" si="34"/>
        <v>0.5</v>
      </c>
      <c r="GC29" s="850">
        <f t="shared" si="34"/>
        <v>0.5</v>
      </c>
      <c r="GD29" s="850">
        <f t="shared" si="34"/>
        <v>0.5</v>
      </c>
      <c r="GE29" s="850">
        <f t="shared" si="34"/>
        <v>0.5</v>
      </c>
      <c r="GF29" s="850">
        <f t="shared" si="34"/>
        <v>0.5</v>
      </c>
      <c r="GG29" s="850">
        <f t="shared" si="34"/>
        <v>0.5</v>
      </c>
      <c r="GH29" s="850">
        <f t="shared" si="34"/>
        <v>0.5</v>
      </c>
      <c r="GI29" s="850">
        <f t="shared" si="34"/>
        <v>0.5</v>
      </c>
      <c r="GJ29" s="850">
        <f t="shared" si="34"/>
        <v>0.5</v>
      </c>
      <c r="GK29" s="850">
        <f t="shared" si="34"/>
        <v>0.5</v>
      </c>
      <c r="GL29" s="850">
        <f t="shared" si="34"/>
        <v>0.5</v>
      </c>
      <c r="GM29" s="850">
        <f t="shared" si="34"/>
        <v>0.5</v>
      </c>
      <c r="GN29" s="850">
        <f t="shared" si="34"/>
        <v>0.5</v>
      </c>
      <c r="GO29" s="850">
        <f t="shared" si="34"/>
        <v>0.5</v>
      </c>
      <c r="GP29" s="850">
        <f t="shared" ref="GP29:HY29" si="35">GO29</f>
        <v>0.5</v>
      </c>
      <c r="GQ29" s="850">
        <f t="shared" si="35"/>
        <v>0.5</v>
      </c>
      <c r="GR29" s="850">
        <f t="shared" si="35"/>
        <v>0.5</v>
      </c>
      <c r="GS29" s="850">
        <f t="shared" si="35"/>
        <v>0.5</v>
      </c>
      <c r="GT29" s="850">
        <f t="shared" si="35"/>
        <v>0.5</v>
      </c>
      <c r="GU29" s="850">
        <f t="shared" si="35"/>
        <v>0.5</v>
      </c>
      <c r="GV29" s="850">
        <f t="shared" si="35"/>
        <v>0.5</v>
      </c>
      <c r="GW29" s="850">
        <f t="shared" si="35"/>
        <v>0.5</v>
      </c>
      <c r="GX29" s="850">
        <f t="shared" si="35"/>
        <v>0.5</v>
      </c>
      <c r="GY29" s="850">
        <f t="shared" si="35"/>
        <v>0.5</v>
      </c>
      <c r="GZ29" s="850">
        <f t="shared" si="35"/>
        <v>0.5</v>
      </c>
      <c r="HA29" s="850">
        <f t="shared" si="35"/>
        <v>0.5</v>
      </c>
      <c r="HB29" s="850">
        <f t="shared" si="35"/>
        <v>0.5</v>
      </c>
      <c r="HC29" s="850">
        <f t="shared" si="35"/>
        <v>0.5</v>
      </c>
      <c r="HD29" s="850">
        <f t="shared" si="35"/>
        <v>0.5</v>
      </c>
      <c r="HE29" s="850">
        <f t="shared" si="35"/>
        <v>0.5</v>
      </c>
      <c r="HF29" s="850">
        <f t="shared" si="35"/>
        <v>0.5</v>
      </c>
      <c r="HG29" s="850">
        <f t="shared" si="35"/>
        <v>0.5</v>
      </c>
      <c r="HH29" s="850">
        <f t="shared" si="35"/>
        <v>0.5</v>
      </c>
      <c r="HI29" s="850">
        <f t="shared" si="35"/>
        <v>0.5</v>
      </c>
      <c r="HJ29" s="850">
        <f t="shared" si="35"/>
        <v>0.5</v>
      </c>
      <c r="HK29" s="850">
        <f t="shared" si="35"/>
        <v>0.5</v>
      </c>
      <c r="HL29" s="850">
        <f t="shared" si="35"/>
        <v>0.5</v>
      </c>
      <c r="HM29" s="850">
        <f t="shared" si="35"/>
        <v>0.5</v>
      </c>
      <c r="HN29" s="850">
        <f t="shared" si="35"/>
        <v>0.5</v>
      </c>
      <c r="HO29" s="850">
        <f t="shared" si="35"/>
        <v>0.5</v>
      </c>
      <c r="HP29" s="850">
        <f t="shared" si="35"/>
        <v>0.5</v>
      </c>
      <c r="HQ29" s="850">
        <f t="shared" si="35"/>
        <v>0.5</v>
      </c>
      <c r="HR29" s="850">
        <f t="shared" si="35"/>
        <v>0.5</v>
      </c>
      <c r="HS29" s="850">
        <f t="shared" si="35"/>
        <v>0.5</v>
      </c>
      <c r="HT29" s="850">
        <f t="shared" si="35"/>
        <v>0.5</v>
      </c>
      <c r="HU29" s="850">
        <f t="shared" si="35"/>
        <v>0.5</v>
      </c>
      <c r="HV29" s="850">
        <f t="shared" si="35"/>
        <v>0.5</v>
      </c>
      <c r="HW29" s="850">
        <f t="shared" si="35"/>
        <v>0.5</v>
      </c>
      <c r="HX29" s="850">
        <f t="shared" si="35"/>
        <v>0.5</v>
      </c>
      <c r="HY29" s="850">
        <f t="shared" si="35"/>
        <v>0.5</v>
      </c>
      <c r="HZ29" s="850">
        <v>0.5</v>
      </c>
      <c r="IA29" s="850">
        <f>IFERROR((' CALCULATIONS'!P537/(' CALCULATIONS'!P527+' CALCULATIONS'!P537)),0)</f>
        <v>1</v>
      </c>
      <c r="IB29" s="850">
        <f>IFERROR((' CALCULATIONS'!Q537/(' CALCULATIONS'!Q527+' CALCULATIONS'!Q537)),0)</f>
        <v>1</v>
      </c>
      <c r="IC29" s="850">
        <f>IFERROR((' CALCULATIONS'!R537/(' CALCULATIONS'!R527+' CALCULATIONS'!R537)),0)</f>
        <v>0.57068831292256905</v>
      </c>
      <c r="ID29" s="850">
        <f>IFERROR((' CALCULATIONS'!S537/(' CALCULATIONS'!S527+' CALCULATIONS'!S537)),0)</f>
        <v>0.60695367093993302</v>
      </c>
      <c r="IE29" s="850">
        <f>IFERROR((' CALCULATIONS'!T537/(' CALCULATIONS'!T527+' CALCULATIONS'!T537)),0)</f>
        <v>0.76073353117157727</v>
      </c>
      <c r="IF29" s="850">
        <f>IFERROR((' CALCULATIONS'!U537/(' CALCULATIONS'!U527+' CALCULATIONS'!U537)),0)</f>
        <v>0.54831052836903349</v>
      </c>
      <c r="IG29" s="850">
        <f>IFERROR((' CALCULATIONS'!V537/(' CALCULATIONS'!V527+' CALCULATIONS'!V537)),0)</f>
        <v>0.13509479282196019</v>
      </c>
      <c r="IH29" s="850">
        <f>IFERROR((' CALCULATIONS'!W537/(' CALCULATIONS'!W527+' CALCULATIONS'!W537)),0)</f>
        <v>0.6451452908477282</v>
      </c>
      <c r="II29" s="850">
        <f>IFERROR((' CALCULATIONS'!X537/(' CALCULATIONS'!X527+' CALCULATIONS'!X537)),0)</f>
        <v>0.6287603452453211</v>
      </c>
      <c r="IJ29" s="850">
        <f>IFERROR((' CALCULATIONS'!Y537/(' CALCULATIONS'!Y527+' CALCULATIONS'!Y537)),0)</f>
        <v>0.65975592408347483</v>
      </c>
      <c r="IK29" s="850">
        <f>IFERROR((' CALCULATIONS'!Z537/(' CALCULATIONS'!Z527+' CALCULATIONS'!Z537)),0)</f>
        <v>0.69160529504303536</v>
      </c>
      <c r="IL29" s="850">
        <f>IFERROR((' CALCULATIONS'!AA537/(' CALCULATIONS'!AA527+' CALCULATIONS'!AA537)),0)</f>
        <v>0</v>
      </c>
      <c r="IM29" s="850">
        <f>IFERROR((' CALCULATIONS'!AB537/(' CALCULATIONS'!AB527+' CALCULATIONS'!AB537)),0)</f>
        <v>9.4634141999741489E-2</v>
      </c>
      <c r="IN29" s="850">
        <f>IFERROR((' CALCULATIONS'!AC537/(' CALCULATIONS'!AC527+' CALCULATIONS'!AC537)),0)</f>
        <v>0.49059830674302635</v>
      </c>
      <c r="IO29" s="850">
        <f>IFERROR((' CALCULATIONS'!AD537/(' CALCULATIONS'!AD527+' CALCULATIONS'!AD537)),0)</f>
        <v>0.47898594633078218</v>
      </c>
      <c r="IP29" s="850">
        <f>IFERROR((' CALCULATIONS'!AE537/(' CALCULATIONS'!AE527+' CALCULATIONS'!AE537)),0)</f>
        <v>0.53084693776924008</v>
      </c>
      <c r="IQ29" s="850">
        <f>IFERROR((' CALCULATIONS'!AF537/(' CALCULATIONS'!AF527+' CALCULATIONS'!AF537)),0)</f>
        <v>0.70269713176464366</v>
      </c>
      <c r="IR29" s="850">
        <f>IFERROR((' CALCULATIONS'!AG537/(' CALCULATIONS'!AG527+' CALCULATIONS'!AG537)),0)</f>
        <v>0.46325090489628673</v>
      </c>
      <c r="IS29" s="850">
        <f>IFERROR((' CALCULATIONS'!AH537/(' CALCULATIONS'!AH527+' CALCULATIONS'!AH537)),0)</f>
        <v>1.2194689257355035E-2</v>
      </c>
      <c r="IT29" s="850">
        <f>IFERROR((' CALCULATIONS'!AI537/(' CALCULATIONS'!AI527+' CALCULATIONS'!AI537)),0)</f>
        <v>0.57333098203852606</v>
      </c>
      <c r="IU29" s="850">
        <f>IFERROR((' CALCULATIONS'!AJ537/(' CALCULATIONS'!AJ527+' CALCULATIONS'!AJ537)),0)</f>
        <v>0.55436451480457016</v>
      </c>
      <c r="IV29" s="850">
        <f>IFERROR((' CALCULATIONS'!AK537/(' CALCULATIONS'!AK527+' CALCULATIONS'!AK537)),0)</f>
        <v>0.58798893552003151</v>
      </c>
      <c r="IW29" s="850">
        <f>IFERROR((' CALCULATIONS'!AL537/(' CALCULATIONS'!AL527+' CALCULATIONS'!AL537)),0)</f>
        <v>0.62198240398231885</v>
      </c>
      <c r="IX29" s="850">
        <f>IFERROR((' CALCULATIONS'!AM537/(' CALCULATIONS'!AM527+' CALCULATIONS'!AM537)),0)</f>
        <v>0.33108421148318257</v>
      </c>
      <c r="IY29" s="850">
        <f>IFERROR((' CALCULATIONS'!AN537/(' CALCULATIONS'!AN527+' CALCULATIONS'!AN537)),0)</f>
        <v>0.46176339637860753</v>
      </c>
      <c r="IZ29" s="850">
        <f>IFERROR((' CALCULATIONS'!AO537/(' CALCULATIONS'!AO527+' CALCULATIONS'!AO537)),0)</f>
        <v>0.53284186314647974</v>
      </c>
      <c r="JA29" s="850">
        <f>IFERROR((' CALCULATIONS'!AP537/(' CALCULATIONS'!AP527+' CALCULATIONS'!AP537)),0)</f>
        <v>0.51922400039904404</v>
      </c>
      <c r="JB29" s="850">
        <f>IFERROR((' CALCULATIONS'!AQ537/(' CALCULATIONS'!AQ527+' CALCULATIONS'!AQ537)),0)</f>
        <v>0.57406733182994185</v>
      </c>
      <c r="JC29" s="850">
        <f>IFERROR((' CALCULATIONS'!AR537/(' CALCULATIONS'!AR527+' CALCULATIONS'!AR537)),0)</f>
        <v>0.73757747889047498</v>
      </c>
      <c r="JD29" s="850">
        <f>IFERROR((' CALCULATIONS'!AS537/(' CALCULATIONS'!AS527+' CALCULATIONS'!AS537)),0)</f>
        <v>0.50444992793278387</v>
      </c>
      <c r="JE29" s="850">
        <f>IFERROR((' CALCULATIONS'!AT537/(' CALCULATIONS'!AT527+' CALCULATIONS'!AT537)),0)</f>
        <v>0</v>
      </c>
      <c r="JF29" s="850">
        <f>IFERROR((' CALCULATIONS'!AU537/(' CALCULATIONS'!AU527+' CALCULATIONS'!AU537)),0)</f>
        <v>0.6143304574614793</v>
      </c>
      <c r="JG29" s="850">
        <f>IFERROR((' CALCULATIONS'!AV537/(' CALCULATIONS'!AV527+' CALCULATIONS'!AV537)),0)</f>
        <v>0.59601693242599341</v>
      </c>
      <c r="JH29" s="850">
        <f>IFERROR((' CALCULATIONS'!AW537/(' CALCULATIONS'!AW527+' CALCULATIONS'!AW537)),0)</f>
        <v>0.62877013603422138</v>
      </c>
      <c r="JI29" s="850">
        <f>IFERROR((' CALCULATIONS'!AX537/(' CALCULATIONS'!AX527+' CALCULATIONS'!AX537)),0)</f>
        <v>0.66205053310012862</v>
      </c>
      <c r="JJ29" s="850">
        <v>0.5</v>
      </c>
      <c r="JK29" s="850">
        <f>IFERROR((' CALCULATIONS'!AZ537/(' CALCULATIONS'!AZ527+' CALCULATIONS'!AZ537)),0)</f>
        <v>1</v>
      </c>
      <c r="JL29" s="850">
        <f>IFERROR((' CALCULATIONS'!BA537/(' CALCULATIONS'!BA527+' CALCULATIONS'!BA537)),0)</f>
        <v>1</v>
      </c>
      <c r="JM29" s="850">
        <f>IFERROR((' CALCULATIONS'!BB537/(' CALCULATIONS'!BB527+' CALCULATIONS'!BB537)),0)</f>
        <v>0.79385032883117757</v>
      </c>
      <c r="JN29" s="850">
        <f>IFERROR((' CALCULATIONS'!BC537/(' CALCULATIONS'!BC527+' CALCULATIONS'!BC537)),0)</f>
        <v>0.74032232710955059</v>
      </c>
      <c r="JO29" s="850">
        <f>IFERROR((' CALCULATIONS'!BD537/(' CALCULATIONS'!BD527+' CALCULATIONS'!BD537)),0)</f>
        <v>0.85844363052900974</v>
      </c>
      <c r="JP29" s="850">
        <f>IFERROR((' CALCULATIONS'!BE537/(' CALCULATIONS'!BE527+' CALCULATIONS'!BE537)),0)</f>
        <v>0.69390334652481311</v>
      </c>
      <c r="JQ29" s="850">
        <f>IFERROR((' CALCULATIONS'!BF537/(' CALCULATIONS'!BF527+' CALCULATIONS'!BF537)),0)</f>
        <v>0.15028382593157383</v>
      </c>
      <c r="JR29" s="850">
        <f>IFERROR((' CALCULATIONS'!BG537/(' CALCULATIONS'!BG527+' CALCULATIONS'!BG537)),0)</f>
        <v>0.77563421142208877</v>
      </c>
      <c r="JS29" s="850">
        <f>IFERROR((' CALCULATIONS'!BH537/(' CALCULATIONS'!BH527+' CALCULATIONS'!BH537)),0)</f>
        <v>0.7631868193356085</v>
      </c>
      <c r="JT29" s="850">
        <f>IFERROR((' CALCULATIONS'!BI537/(' CALCULATIONS'!BI527+' CALCULATIONS'!BI537)),0)</f>
        <v>0.78652289514904139</v>
      </c>
      <c r="JU29" s="850">
        <f>IFERROR((' CALCULATIONS'!BJ537/(' CALCULATIONS'!BJ527+' CALCULATIONS'!BJ537)),0)</f>
        <v>0.8062065410025423</v>
      </c>
      <c r="JV29" s="850">
        <f>IFERROR((' CALCULATIONS'!BK537/(' CALCULATIONS'!BK527+' CALCULATIONS'!BK537)),0)</f>
        <v>0</v>
      </c>
      <c r="JW29" s="850">
        <f>IFERROR((' CALCULATIONS'!BL537/(' CALCULATIONS'!BL527+' CALCULATIONS'!BL537)),0)</f>
        <v>0.51161583131562594</v>
      </c>
      <c r="JX29" s="850">
        <f>IFERROR((' CALCULATIONS'!BM537/(' CALCULATIONS'!BM527+' CALCULATIONS'!BM537)),0)</f>
        <v>0.60831751015438851</v>
      </c>
      <c r="JY29" s="850">
        <f>IFERROR((' CALCULATIONS'!BN537/(' CALCULATIONS'!BN527+' CALCULATIONS'!BN537)),0)</f>
        <v>0.61139534077640922</v>
      </c>
      <c r="JZ29" s="850">
        <f>IFERROR((' CALCULATIONS'!BO537/(' CALCULATIONS'!BO527+' CALCULATIONS'!BO537)),0)</f>
        <v>0.63591409937671695</v>
      </c>
      <c r="KA29" s="850">
        <f>IFERROR((' CALCULATIONS'!BP537/(' CALCULATIONS'!BP527+' CALCULATIONS'!BP537)),0)</f>
        <v>0.78673501268989965</v>
      </c>
      <c r="KB29" s="850">
        <f>IFERROR((' CALCULATIONS'!BQ537/(' CALCULATIONS'!BQ527+' CALCULATIONS'!BQ537)),0)</f>
        <v>0.58989098545029506</v>
      </c>
      <c r="KC29" s="850">
        <f>IFERROR((' CALCULATIONS'!BR537/(' CALCULATIONS'!BR527+' CALCULATIONS'!BR537)),0)</f>
        <v>0.21736816627797037</v>
      </c>
      <c r="KD29" s="850">
        <f>IFERROR((' CALCULATIONS'!BS537/(' CALCULATIONS'!BS527+' CALCULATIONS'!BS537)),0)</f>
        <v>0.67892536744596688</v>
      </c>
      <c r="KE29" s="850">
        <f>IFERROR((' CALCULATIONS'!BT537/(' CALCULATIONS'!BT527+' CALCULATIONS'!BT537)),0)</f>
        <v>0.664985287305908</v>
      </c>
      <c r="KF29" s="850">
        <f>IFERROR((' CALCULATIONS'!BU537/(' CALCULATIONS'!BU527+' CALCULATIONS'!BU537)),0)</f>
        <v>0.69357288028965236</v>
      </c>
      <c r="KG29" s="850">
        <f>IFERROR((' CALCULATIONS'!BV537/(' CALCULATIONS'!BV527+' CALCULATIONS'!BV537)),0)</f>
        <v>0.71818577784478455</v>
      </c>
      <c r="KH29" s="850">
        <v>0.5</v>
      </c>
      <c r="KI29" s="850">
        <f>KH29</f>
        <v>0.5</v>
      </c>
      <c r="KJ29" s="850">
        <f t="shared" ref="KJ29:MU29" si="36">KI29</f>
        <v>0.5</v>
      </c>
      <c r="KK29" s="850">
        <f t="shared" si="36"/>
        <v>0.5</v>
      </c>
      <c r="KL29" s="850">
        <f t="shared" si="36"/>
        <v>0.5</v>
      </c>
      <c r="KM29" s="850">
        <f t="shared" si="36"/>
        <v>0.5</v>
      </c>
      <c r="KN29" s="850">
        <f t="shared" si="36"/>
        <v>0.5</v>
      </c>
      <c r="KO29" s="850">
        <f t="shared" si="36"/>
        <v>0.5</v>
      </c>
      <c r="KP29" s="850">
        <f t="shared" si="36"/>
        <v>0.5</v>
      </c>
      <c r="KQ29" s="850">
        <f t="shared" si="36"/>
        <v>0.5</v>
      </c>
      <c r="KR29" s="850">
        <f t="shared" si="36"/>
        <v>0.5</v>
      </c>
      <c r="KS29" s="850">
        <f t="shared" si="36"/>
        <v>0.5</v>
      </c>
      <c r="KT29" s="850">
        <f t="shared" si="36"/>
        <v>0.5</v>
      </c>
      <c r="KU29" s="850">
        <f t="shared" si="36"/>
        <v>0.5</v>
      </c>
      <c r="KV29" s="850">
        <f t="shared" si="36"/>
        <v>0.5</v>
      </c>
      <c r="KW29" s="850">
        <f t="shared" si="36"/>
        <v>0.5</v>
      </c>
      <c r="KX29" s="850">
        <f t="shared" si="36"/>
        <v>0.5</v>
      </c>
      <c r="KY29" s="850">
        <f t="shared" si="36"/>
        <v>0.5</v>
      </c>
      <c r="KZ29" s="850">
        <f t="shared" si="36"/>
        <v>0.5</v>
      </c>
      <c r="LA29" s="850">
        <f t="shared" si="36"/>
        <v>0.5</v>
      </c>
      <c r="LB29" s="850">
        <f t="shared" si="36"/>
        <v>0.5</v>
      </c>
      <c r="LC29" s="850">
        <f t="shared" si="36"/>
        <v>0.5</v>
      </c>
      <c r="LD29" s="850">
        <f t="shared" si="36"/>
        <v>0.5</v>
      </c>
      <c r="LE29" s="850">
        <f t="shared" si="36"/>
        <v>0.5</v>
      </c>
      <c r="LF29" s="850">
        <f t="shared" si="36"/>
        <v>0.5</v>
      </c>
      <c r="LG29" s="850">
        <f t="shared" si="36"/>
        <v>0.5</v>
      </c>
      <c r="LH29" s="850">
        <f t="shared" si="36"/>
        <v>0.5</v>
      </c>
      <c r="LI29" s="850">
        <f t="shared" si="36"/>
        <v>0.5</v>
      </c>
      <c r="LJ29" s="850">
        <f t="shared" si="36"/>
        <v>0.5</v>
      </c>
      <c r="LK29" s="850">
        <f t="shared" si="36"/>
        <v>0.5</v>
      </c>
      <c r="LL29" s="850">
        <f t="shared" si="36"/>
        <v>0.5</v>
      </c>
      <c r="LM29" s="850">
        <f t="shared" si="36"/>
        <v>0.5</v>
      </c>
      <c r="LN29" s="850">
        <f t="shared" si="36"/>
        <v>0.5</v>
      </c>
      <c r="LO29" s="850">
        <f t="shared" si="36"/>
        <v>0.5</v>
      </c>
      <c r="LP29" s="850">
        <f t="shared" si="36"/>
        <v>0.5</v>
      </c>
      <c r="LQ29" s="850">
        <f t="shared" si="36"/>
        <v>0.5</v>
      </c>
      <c r="LR29" s="850">
        <f t="shared" si="36"/>
        <v>0.5</v>
      </c>
      <c r="LS29" s="850">
        <f t="shared" si="36"/>
        <v>0.5</v>
      </c>
      <c r="LT29" s="850">
        <f t="shared" si="36"/>
        <v>0.5</v>
      </c>
      <c r="LU29" s="850">
        <f t="shared" si="36"/>
        <v>0.5</v>
      </c>
      <c r="LV29" s="850">
        <f t="shared" si="36"/>
        <v>0.5</v>
      </c>
      <c r="LW29" s="850">
        <f t="shared" si="36"/>
        <v>0.5</v>
      </c>
      <c r="LX29" s="850">
        <f t="shared" si="36"/>
        <v>0.5</v>
      </c>
      <c r="LY29" s="850">
        <f t="shared" si="36"/>
        <v>0.5</v>
      </c>
      <c r="LZ29" s="850">
        <f t="shared" si="36"/>
        <v>0.5</v>
      </c>
      <c r="MA29" s="850">
        <f t="shared" si="36"/>
        <v>0.5</v>
      </c>
      <c r="MB29" s="850">
        <f t="shared" si="36"/>
        <v>0.5</v>
      </c>
      <c r="MC29" s="850">
        <f t="shared" si="36"/>
        <v>0.5</v>
      </c>
      <c r="MD29" s="850">
        <f t="shared" si="36"/>
        <v>0.5</v>
      </c>
      <c r="ME29" s="850">
        <f t="shared" si="36"/>
        <v>0.5</v>
      </c>
      <c r="MF29" s="850">
        <f t="shared" si="36"/>
        <v>0.5</v>
      </c>
      <c r="MG29" s="850">
        <f t="shared" si="36"/>
        <v>0.5</v>
      </c>
      <c r="MH29" s="850">
        <f t="shared" si="36"/>
        <v>0.5</v>
      </c>
      <c r="MI29" s="850">
        <f t="shared" si="36"/>
        <v>0.5</v>
      </c>
      <c r="MJ29" s="850">
        <f t="shared" si="36"/>
        <v>0.5</v>
      </c>
      <c r="MK29" s="850">
        <f t="shared" si="36"/>
        <v>0.5</v>
      </c>
      <c r="ML29" s="850">
        <f t="shared" si="36"/>
        <v>0.5</v>
      </c>
      <c r="MM29" s="850">
        <f t="shared" si="36"/>
        <v>0.5</v>
      </c>
      <c r="MN29" s="850">
        <f t="shared" si="36"/>
        <v>0.5</v>
      </c>
      <c r="MO29" s="850">
        <f t="shared" si="36"/>
        <v>0.5</v>
      </c>
      <c r="MP29" s="850">
        <f t="shared" si="36"/>
        <v>0.5</v>
      </c>
      <c r="MQ29" s="850">
        <f t="shared" si="36"/>
        <v>0.5</v>
      </c>
      <c r="MR29" s="850">
        <f t="shared" si="36"/>
        <v>0.5</v>
      </c>
      <c r="MS29" s="850">
        <f t="shared" si="36"/>
        <v>0.5</v>
      </c>
      <c r="MT29" s="850">
        <f t="shared" si="36"/>
        <v>0.5</v>
      </c>
      <c r="MU29" s="850">
        <f t="shared" si="36"/>
        <v>0.5</v>
      </c>
      <c r="MV29" s="850">
        <f t="shared" ref="MV29:PG29" si="37">MU29</f>
        <v>0.5</v>
      </c>
      <c r="MW29" s="850">
        <f t="shared" si="37"/>
        <v>0.5</v>
      </c>
      <c r="MX29" s="850">
        <f t="shared" si="37"/>
        <v>0.5</v>
      </c>
      <c r="MY29" s="850">
        <f t="shared" si="37"/>
        <v>0.5</v>
      </c>
      <c r="MZ29" s="850">
        <f t="shared" si="37"/>
        <v>0.5</v>
      </c>
      <c r="NA29" s="850">
        <f t="shared" si="37"/>
        <v>0.5</v>
      </c>
      <c r="NB29" s="850">
        <f t="shared" si="37"/>
        <v>0.5</v>
      </c>
      <c r="NC29" s="850">
        <f t="shared" si="37"/>
        <v>0.5</v>
      </c>
      <c r="ND29" s="850">
        <f t="shared" si="37"/>
        <v>0.5</v>
      </c>
      <c r="NE29" s="850">
        <f t="shared" si="37"/>
        <v>0.5</v>
      </c>
      <c r="NF29" s="850">
        <f t="shared" si="37"/>
        <v>0.5</v>
      </c>
      <c r="NG29" s="850">
        <f t="shared" si="37"/>
        <v>0.5</v>
      </c>
      <c r="NH29" s="850">
        <f t="shared" si="37"/>
        <v>0.5</v>
      </c>
      <c r="NI29" s="850">
        <f t="shared" si="37"/>
        <v>0.5</v>
      </c>
      <c r="NJ29" s="850">
        <f t="shared" si="37"/>
        <v>0.5</v>
      </c>
      <c r="NK29" s="850">
        <f t="shared" si="37"/>
        <v>0.5</v>
      </c>
      <c r="NL29" s="850">
        <f t="shared" si="37"/>
        <v>0.5</v>
      </c>
      <c r="NM29" s="850">
        <f t="shared" si="37"/>
        <v>0.5</v>
      </c>
      <c r="NN29" s="850">
        <f t="shared" si="37"/>
        <v>0.5</v>
      </c>
      <c r="NO29" s="850">
        <f t="shared" si="37"/>
        <v>0.5</v>
      </c>
      <c r="NP29" s="850">
        <f t="shared" si="37"/>
        <v>0.5</v>
      </c>
      <c r="NQ29" s="850">
        <f t="shared" si="37"/>
        <v>0.5</v>
      </c>
      <c r="NR29" s="850">
        <f t="shared" si="37"/>
        <v>0.5</v>
      </c>
      <c r="NS29" s="850">
        <f t="shared" si="37"/>
        <v>0.5</v>
      </c>
      <c r="NT29" s="850">
        <f t="shared" si="37"/>
        <v>0.5</v>
      </c>
      <c r="NU29" s="850">
        <f t="shared" si="37"/>
        <v>0.5</v>
      </c>
      <c r="NV29" s="850">
        <f t="shared" si="37"/>
        <v>0.5</v>
      </c>
      <c r="NW29" s="850">
        <f t="shared" si="37"/>
        <v>0.5</v>
      </c>
      <c r="NX29" s="850">
        <f t="shared" si="37"/>
        <v>0.5</v>
      </c>
      <c r="NY29" s="850">
        <f t="shared" si="37"/>
        <v>0.5</v>
      </c>
      <c r="NZ29" s="850">
        <f t="shared" si="37"/>
        <v>0.5</v>
      </c>
      <c r="OA29" s="850">
        <f t="shared" si="37"/>
        <v>0.5</v>
      </c>
      <c r="OB29" s="850">
        <f t="shared" si="37"/>
        <v>0.5</v>
      </c>
      <c r="OC29" s="850">
        <f t="shared" si="37"/>
        <v>0.5</v>
      </c>
      <c r="OD29" s="850">
        <f t="shared" si="37"/>
        <v>0.5</v>
      </c>
      <c r="OE29" s="850">
        <f t="shared" si="37"/>
        <v>0.5</v>
      </c>
      <c r="OF29" s="850">
        <f t="shared" si="37"/>
        <v>0.5</v>
      </c>
      <c r="OG29" s="850">
        <f t="shared" si="37"/>
        <v>0.5</v>
      </c>
      <c r="OH29" s="850">
        <f t="shared" si="37"/>
        <v>0.5</v>
      </c>
      <c r="OI29" s="850">
        <f t="shared" si="37"/>
        <v>0.5</v>
      </c>
      <c r="OJ29" s="850">
        <f t="shared" si="37"/>
        <v>0.5</v>
      </c>
      <c r="OK29" s="850">
        <f t="shared" si="37"/>
        <v>0.5</v>
      </c>
      <c r="OL29" s="850">
        <f t="shared" si="37"/>
        <v>0.5</v>
      </c>
      <c r="OM29" s="850">
        <f t="shared" si="37"/>
        <v>0.5</v>
      </c>
      <c r="ON29" s="850">
        <f t="shared" si="37"/>
        <v>0.5</v>
      </c>
      <c r="OO29" s="850">
        <f t="shared" si="37"/>
        <v>0.5</v>
      </c>
      <c r="OP29" s="850">
        <f t="shared" si="37"/>
        <v>0.5</v>
      </c>
      <c r="OQ29" s="850">
        <f t="shared" si="37"/>
        <v>0.5</v>
      </c>
      <c r="OR29" s="850">
        <f t="shared" si="37"/>
        <v>0.5</v>
      </c>
      <c r="OS29" s="850">
        <f t="shared" si="37"/>
        <v>0.5</v>
      </c>
      <c r="OT29" s="850">
        <f t="shared" si="37"/>
        <v>0.5</v>
      </c>
      <c r="OU29" s="850">
        <f t="shared" si="37"/>
        <v>0.5</v>
      </c>
      <c r="OV29" s="850">
        <f t="shared" si="37"/>
        <v>0.5</v>
      </c>
      <c r="OW29" s="850">
        <f t="shared" si="37"/>
        <v>0.5</v>
      </c>
      <c r="OX29" s="850">
        <f t="shared" si="37"/>
        <v>0.5</v>
      </c>
      <c r="OY29" s="850">
        <f t="shared" si="37"/>
        <v>0.5</v>
      </c>
      <c r="OZ29" s="850">
        <f t="shared" si="37"/>
        <v>0.5</v>
      </c>
      <c r="PA29" s="850">
        <f t="shared" si="37"/>
        <v>0.5</v>
      </c>
      <c r="PB29" s="850">
        <f t="shared" si="37"/>
        <v>0.5</v>
      </c>
      <c r="PC29" s="850">
        <f t="shared" si="37"/>
        <v>0.5</v>
      </c>
      <c r="PD29" s="850">
        <f t="shared" si="37"/>
        <v>0.5</v>
      </c>
      <c r="PE29" s="850">
        <f t="shared" si="37"/>
        <v>0.5</v>
      </c>
      <c r="PF29" s="850">
        <f t="shared" si="37"/>
        <v>0.5</v>
      </c>
      <c r="PG29" s="850">
        <f t="shared" si="37"/>
        <v>0.5</v>
      </c>
      <c r="WS29" s="221"/>
    </row>
    <row r="30" spans="1:617" x14ac:dyDescent="0.25">
      <c r="A30" s="180" t="s">
        <v>381</v>
      </c>
      <c r="C30" s="932">
        <f>TABLES!D541</f>
        <v>35</v>
      </c>
      <c r="WS30" s="221"/>
    </row>
    <row r="31" spans="1:617" x14ac:dyDescent="0.25">
      <c r="A31" s="180" t="s">
        <v>382</v>
      </c>
      <c r="C31" s="180">
        <f>C30*12</f>
        <v>420</v>
      </c>
      <c r="WS31" s="221"/>
    </row>
    <row r="32" spans="1:617" x14ac:dyDescent="0.25">
      <c r="WS32" s="221"/>
    </row>
    <row r="33" spans="1:617" x14ac:dyDescent="0.25">
      <c r="A33" s="167" t="s">
        <v>676</v>
      </c>
      <c r="WS33" s="221"/>
    </row>
    <row r="34" spans="1:617" x14ac:dyDescent="0.25">
      <c r="A34" s="180" t="s">
        <v>672</v>
      </c>
      <c r="C34" s="856">
        <f>C25-(C25*C26)</f>
        <v>4050000000</v>
      </c>
      <c r="D34" s="180">
        <v>1</v>
      </c>
      <c r="E34" s="180">
        <f>D34+1</f>
        <v>2</v>
      </c>
      <c r="F34" s="180">
        <f t="shared" ref="F34:BQ34" si="38">E34+1</f>
        <v>3</v>
      </c>
      <c r="G34" s="180">
        <f t="shared" si="38"/>
        <v>4</v>
      </c>
      <c r="H34" s="180">
        <f t="shared" si="38"/>
        <v>5</v>
      </c>
      <c r="I34" s="180">
        <f t="shared" si="38"/>
        <v>6</v>
      </c>
      <c r="J34" s="180">
        <f t="shared" si="38"/>
        <v>7</v>
      </c>
      <c r="K34" s="180">
        <f t="shared" si="38"/>
        <v>8</v>
      </c>
      <c r="L34" s="180">
        <f t="shared" si="38"/>
        <v>9</v>
      </c>
      <c r="M34" s="180">
        <f t="shared" si="38"/>
        <v>10</v>
      </c>
      <c r="N34" s="180">
        <f t="shared" si="38"/>
        <v>11</v>
      </c>
      <c r="O34" s="180">
        <f t="shared" si="38"/>
        <v>12</v>
      </c>
      <c r="P34" s="180">
        <f t="shared" si="38"/>
        <v>13</v>
      </c>
      <c r="Q34" s="180">
        <f t="shared" si="38"/>
        <v>14</v>
      </c>
      <c r="R34" s="180">
        <f t="shared" si="38"/>
        <v>15</v>
      </c>
      <c r="S34" s="180">
        <f t="shared" si="38"/>
        <v>16</v>
      </c>
      <c r="T34" s="180">
        <f t="shared" si="38"/>
        <v>17</v>
      </c>
      <c r="U34" s="180">
        <f t="shared" si="38"/>
        <v>18</v>
      </c>
      <c r="V34" s="180">
        <f t="shared" si="38"/>
        <v>19</v>
      </c>
      <c r="W34" s="180">
        <f t="shared" si="38"/>
        <v>20</v>
      </c>
      <c r="X34" s="180">
        <f t="shared" si="38"/>
        <v>21</v>
      </c>
      <c r="Y34" s="180">
        <f t="shared" si="38"/>
        <v>22</v>
      </c>
      <c r="Z34" s="180">
        <f t="shared" si="38"/>
        <v>23</v>
      </c>
      <c r="AA34" s="180">
        <f t="shared" si="38"/>
        <v>24</v>
      </c>
      <c r="AB34" s="180">
        <f t="shared" si="38"/>
        <v>25</v>
      </c>
      <c r="AC34" s="180">
        <f t="shared" si="38"/>
        <v>26</v>
      </c>
      <c r="AD34" s="180">
        <f t="shared" si="38"/>
        <v>27</v>
      </c>
      <c r="AE34" s="180">
        <f t="shared" si="38"/>
        <v>28</v>
      </c>
      <c r="AF34" s="180">
        <f t="shared" si="38"/>
        <v>29</v>
      </c>
      <c r="AG34" s="180">
        <f t="shared" si="38"/>
        <v>30</v>
      </c>
      <c r="AH34" s="180">
        <f t="shared" si="38"/>
        <v>31</v>
      </c>
      <c r="AI34" s="180">
        <f t="shared" si="38"/>
        <v>32</v>
      </c>
      <c r="AJ34" s="180">
        <f t="shared" si="38"/>
        <v>33</v>
      </c>
      <c r="AK34" s="180">
        <f t="shared" si="38"/>
        <v>34</v>
      </c>
      <c r="AL34" s="180">
        <f t="shared" si="38"/>
        <v>35</v>
      </c>
      <c r="AM34" s="180">
        <f t="shared" si="38"/>
        <v>36</v>
      </c>
      <c r="AN34" s="180">
        <f t="shared" si="38"/>
        <v>37</v>
      </c>
      <c r="AO34" s="180">
        <f t="shared" si="38"/>
        <v>38</v>
      </c>
      <c r="AP34" s="180">
        <f t="shared" si="38"/>
        <v>39</v>
      </c>
      <c r="AQ34" s="180">
        <f t="shared" si="38"/>
        <v>40</v>
      </c>
      <c r="AR34" s="180">
        <f t="shared" si="38"/>
        <v>41</v>
      </c>
      <c r="AS34" s="180">
        <f t="shared" si="38"/>
        <v>42</v>
      </c>
      <c r="AT34" s="180">
        <f t="shared" si="38"/>
        <v>43</v>
      </c>
      <c r="AU34" s="180">
        <f t="shared" si="38"/>
        <v>44</v>
      </c>
      <c r="AV34" s="180">
        <f t="shared" si="38"/>
        <v>45</v>
      </c>
      <c r="AW34" s="180">
        <f t="shared" si="38"/>
        <v>46</v>
      </c>
      <c r="AX34" s="180">
        <f t="shared" si="38"/>
        <v>47</v>
      </c>
      <c r="AY34" s="180">
        <f t="shared" si="38"/>
        <v>48</v>
      </c>
      <c r="AZ34" s="180">
        <f t="shared" si="38"/>
        <v>49</v>
      </c>
      <c r="BA34" s="180">
        <f t="shared" si="38"/>
        <v>50</v>
      </c>
      <c r="BB34" s="180">
        <f t="shared" si="38"/>
        <v>51</v>
      </c>
      <c r="BC34" s="180">
        <f t="shared" si="38"/>
        <v>52</v>
      </c>
      <c r="BD34" s="180">
        <f t="shared" si="38"/>
        <v>53</v>
      </c>
      <c r="BE34" s="180">
        <f t="shared" si="38"/>
        <v>54</v>
      </c>
      <c r="BF34" s="180">
        <f t="shared" si="38"/>
        <v>55</v>
      </c>
      <c r="BG34" s="180">
        <f t="shared" si="38"/>
        <v>56</v>
      </c>
      <c r="BH34" s="180">
        <f t="shared" si="38"/>
        <v>57</v>
      </c>
      <c r="BI34" s="180">
        <f t="shared" si="38"/>
        <v>58</v>
      </c>
      <c r="BJ34" s="180">
        <f t="shared" si="38"/>
        <v>59</v>
      </c>
      <c r="BK34" s="180">
        <f t="shared" si="38"/>
        <v>60</v>
      </c>
      <c r="BL34" s="180">
        <f t="shared" si="38"/>
        <v>61</v>
      </c>
      <c r="BM34" s="180">
        <f t="shared" si="38"/>
        <v>62</v>
      </c>
      <c r="BN34" s="180">
        <f t="shared" si="38"/>
        <v>63</v>
      </c>
      <c r="BO34" s="180">
        <f t="shared" si="38"/>
        <v>64</v>
      </c>
      <c r="BP34" s="180">
        <f t="shared" si="38"/>
        <v>65</v>
      </c>
      <c r="BQ34" s="180">
        <f t="shared" si="38"/>
        <v>66</v>
      </c>
      <c r="BR34" s="180">
        <f t="shared" ref="BR34:EC34" si="39">BQ34+1</f>
        <v>67</v>
      </c>
      <c r="BS34" s="180">
        <f t="shared" si="39"/>
        <v>68</v>
      </c>
      <c r="BT34" s="180">
        <f t="shared" si="39"/>
        <v>69</v>
      </c>
      <c r="BU34" s="180">
        <f t="shared" si="39"/>
        <v>70</v>
      </c>
      <c r="BV34" s="180">
        <f t="shared" si="39"/>
        <v>71</v>
      </c>
      <c r="BW34" s="180">
        <f t="shared" si="39"/>
        <v>72</v>
      </c>
      <c r="BX34" s="180">
        <f t="shared" si="39"/>
        <v>73</v>
      </c>
      <c r="BY34" s="180">
        <f t="shared" si="39"/>
        <v>74</v>
      </c>
      <c r="BZ34" s="180">
        <f t="shared" si="39"/>
        <v>75</v>
      </c>
      <c r="CA34" s="180">
        <f t="shared" si="39"/>
        <v>76</v>
      </c>
      <c r="CB34" s="180">
        <f t="shared" si="39"/>
        <v>77</v>
      </c>
      <c r="CC34" s="180">
        <f t="shared" si="39"/>
        <v>78</v>
      </c>
      <c r="CD34" s="180">
        <f t="shared" si="39"/>
        <v>79</v>
      </c>
      <c r="CE34" s="180">
        <f t="shared" si="39"/>
        <v>80</v>
      </c>
      <c r="CF34" s="180">
        <f t="shared" si="39"/>
        <v>81</v>
      </c>
      <c r="CG34" s="180">
        <f t="shared" si="39"/>
        <v>82</v>
      </c>
      <c r="CH34" s="180">
        <f t="shared" si="39"/>
        <v>83</v>
      </c>
      <c r="CI34" s="180">
        <f t="shared" si="39"/>
        <v>84</v>
      </c>
      <c r="CJ34" s="180">
        <f t="shared" si="39"/>
        <v>85</v>
      </c>
      <c r="CK34" s="180">
        <f t="shared" si="39"/>
        <v>86</v>
      </c>
      <c r="CL34" s="180">
        <f t="shared" si="39"/>
        <v>87</v>
      </c>
      <c r="CM34" s="180">
        <f t="shared" si="39"/>
        <v>88</v>
      </c>
      <c r="CN34" s="180">
        <f t="shared" si="39"/>
        <v>89</v>
      </c>
      <c r="CO34" s="180">
        <f t="shared" si="39"/>
        <v>90</v>
      </c>
      <c r="CP34" s="180">
        <f t="shared" si="39"/>
        <v>91</v>
      </c>
      <c r="CQ34" s="180">
        <f t="shared" si="39"/>
        <v>92</v>
      </c>
      <c r="CR34" s="180">
        <f t="shared" si="39"/>
        <v>93</v>
      </c>
      <c r="CS34" s="180">
        <f t="shared" si="39"/>
        <v>94</v>
      </c>
      <c r="CT34" s="180">
        <f t="shared" si="39"/>
        <v>95</v>
      </c>
      <c r="CU34" s="180">
        <f t="shared" si="39"/>
        <v>96</v>
      </c>
      <c r="CV34" s="180">
        <f t="shared" si="39"/>
        <v>97</v>
      </c>
      <c r="CW34" s="180">
        <f t="shared" si="39"/>
        <v>98</v>
      </c>
      <c r="CX34" s="180">
        <f t="shared" si="39"/>
        <v>99</v>
      </c>
      <c r="CY34" s="180">
        <f t="shared" si="39"/>
        <v>100</v>
      </c>
      <c r="CZ34" s="180">
        <f t="shared" si="39"/>
        <v>101</v>
      </c>
      <c r="DA34" s="180">
        <f t="shared" si="39"/>
        <v>102</v>
      </c>
      <c r="DB34" s="180">
        <f t="shared" si="39"/>
        <v>103</v>
      </c>
      <c r="DC34" s="180">
        <f t="shared" si="39"/>
        <v>104</v>
      </c>
      <c r="DD34" s="180">
        <f t="shared" si="39"/>
        <v>105</v>
      </c>
      <c r="DE34" s="180">
        <f t="shared" si="39"/>
        <v>106</v>
      </c>
      <c r="DF34" s="180">
        <f t="shared" si="39"/>
        <v>107</v>
      </c>
      <c r="DG34" s="180">
        <f t="shared" si="39"/>
        <v>108</v>
      </c>
      <c r="DH34" s="180">
        <f t="shared" si="39"/>
        <v>109</v>
      </c>
      <c r="DI34" s="180">
        <f t="shared" si="39"/>
        <v>110</v>
      </c>
      <c r="DJ34" s="180">
        <f t="shared" si="39"/>
        <v>111</v>
      </c>
      <c r="DK34" s="180">
        <f t="shared" si="39"/>
        <v>112</v>
      </c>
      <c r="DL34" s="180">
        <f t="shared" si="39"/>
        <v>113</v>
      </c>
      <c r="DM34" s="180">
        <f t="shared" si="39"/>
        <v>114</v>
      </c>
      <c r="DN34" s="180">
        <f t="shared" si="39"/>
        <v>115</v>
      </c>
      <c r="DO34" s="180">
        <f t="shared" si="39"/>
        <v>116</v>
      </c>
      <c r="DP34" s="180">
        <f t="shared" si="39"/>
        <v>117</v>
      </c>
      <c r="DQ34" s="180">
        <f t="shared" si="39"/>
        <v>118</v>
      </c>
      <c r="DR34" s="180">
        <f t="shared" si="39"/>
        <v>119</v>
      </c>
      <c r="DS34" s="180">
        <f t="shared" si="39"/>
        <v>120</v>
      </c>
      <c r="DT34" s="180">
        <f t="shared" si="39"/>
        <v>121</v>
      </c>
      <c r="DU34" s="180">
        <f t="shared" si="39"/>
        <v>122</v>
      </c>
      <c r="DV34" s="180">
        <f t="shared" si="39"/>
        <v>123</v>
      </c>
      <c r="DW34" s="180">
        <f t="shared" si="39"/>
        <v>124</v>
      </c>
      <c r="DX34" s="180">
        <f t="shared" si="39"/>
        <v>125</v>
      </c>
      <c r="DY34" s="180">
        <f t="shared" si="39"/>
        <v>126</v>
      </c>
      <c r="DZ34" s="180">
        <f t="shared" si="39"/>
        <v>127</v>
      </c>
      <c r="EA34" s="180">
        <f t="shared" si="39"/>
        <v>128</v>
      </c>
      <c r="EB34" s="180">
        <f t="shared" si="39"/>
        <v>129</v>
      </c>
      <c r="EC34" s="180">
        <f t="shared" si="39"/>
        <v>130</v>
      </c>
      <c r="ED34" s="180">
        <f t="shared" ref="ED34:GO34" si="40">EC34+1</f>
        <v>131</v>
      </c>
      <c r="EE34" s="180">
        <f t="shared" si="40"/>
        <v>132</v>
      </c>
      <c r="EF34" s="180">
        <f t="shared" si="40"/>
        <v>133</v>
      </c>
      <c r="EG34" s="180">
        <f t="shared" si="40"/>
        <v>134</v>
      </c>
      <c r="EH34" s="180">
        <f t="shared" si="40"/>
        <v>135</v>
      </c>
      <c r="EI34" s="180">
        <f t="shared" si="40"/>
        <v>136</v>
      </c>
      <c r="EJ34" s="180">
        <f t="shared" si="40"/>
        <v>137</v>
      </c>
      <c r="EK34" s="180">
        <f t="shared" si="40"/>
        <v>138</v>
      </c>
      <c r="EL34" s="180">
        <f t="shared" si="40"/>
        <v>139</v>
      </c>
      <c r="EM34" s="180">
        <f t="shared" si="40"/>
        <v>140</v>
      </c>
      <c r="EN34" s="180">
        <f t="shared" si="40"/>
        <v>141</v>
      </c>
      <c r="EO34" s="180">
        <f t="shared" si="40"/>
        <v>142</v>
      </c>
      <c r="EP34" s="180">
        <f t="shared" si="40"/>
        <v>143</v>
      </c>
      <c r="EQ34" s="180">
        <f t="shared" si="40"/>
        <v>144</v>
      </c>
      <c r="ER34" s="180">
        <f t="shared" si="40"/>
        <v>145</v>
      </c>
      <c r="ES34" s="180">
        <f t="shared" si="40"/>
        <v>146</v>
      </c>
      <c r="ET34" s="180">
        <f t="shared" si="40"/>
        <v>147</v>
      </c>
      <c r="EU34" s="180">
        <f t="shared" si="40"/>
        <v>148</v>
      </c>
      <c r="EV34" s="180">
        <f t="shared" si="40"/>
        <v>149</v>
      </c>
      <c r="EW34" s="180">
        <f t="shared" si="40"/>
        <v>150</v>
      </c>
      <c r="EX34" s="180">
        <f t="shared" si="40"/>
        <v>151</v>
      </c>
      <c r="EY34" s="180">
        <f t="shared" si="40"/>
        <v>152</v>
      </c>
      <c r="EZ34" s="180">
        <f t="shared" si="40"/>
        <v>153</v>
      </c>
      <c r="FA34" s="180">
        <f t="shared" si="40"/>
        <v>154</v>
      </c>
      <c r="FB34" s="180">
        <f t="shared" si="40"/>
        <v>155</v>
      </c>
      <c r="FC34" s="180">
        <f t="shared" si="40"/>
        <v>156</v>
      </c>
      <c r="FD34" s="180">
        <f t="shared" si="40"/>
        <v>157</v>
      </c>
      <c r="FE34" s="180">
        <f t="shared" si="40"/>
        <v>158</v>
      </c>
      <c r="FF34" s="180">
        <f t="shared" si="40"/>
        <v>159</v>
      </c>
      <c r="FG34" s="180">
        <f t="shared" si="40"/>
        <v>160</v>
      </c>
      <c r="FH34" s="180">
        <f t="shared" si="40"/>
        <v>161</v>
      </c>
      <c r="FI34" s="180">
        <f t="shared" si="40"/>
        <v>162</v>
      </c>
      <c r="FJ34" s="180">
        <f t="shared" si="40"/>
        <v>163</v>
      </c>
      <c r="FK34" s="180">
        <f t="shared" si="40"/>
        <v>164</v>
      </c>
      <c r="FL34" s="180">
        <f t="shared" si="40"/>
        <v>165</v>
      </c>
      <c r="FM34" s="180">
        <f t="shared" si="40"/>
        <v>166</v>
      </c>
      <c r="FN34" s="180">
        <f t="shared" si="40"/>
        <v>167</v>
      </c>
      <c r="FO34" s="180">
        <f t="shared" si="40"/>
        <v>168</v>
      </c>
      <c r="FP34" s="180">
        <f t="shared" si="40"/>
        <v>169</v>
      </c>
      <c r="FQ34" s="180">
        <f t="shared" si="40"/>
        <v>170</v>
      </c>
      <c r="FR34" s="180">
        <f t="shared" si="40"/>
        <v>171</v>
      </c>
      <c r="FS34" s="180">
        <f t="shared" si="40"/>
        <v>172</v>
      </c>
      <c r="FT34" s="180">
        <f t="shared" si="40"/>
        <v>173</v>
      </c>
      <c r="FU34" s="180">
        <f t="shared" si="40"/>
        <v>174</v>
      </c>
      <c r="FV34" s="180">
        <f t="shared" si="40"/>
        <v>175</v>
      </c>
      <c r="FW34" s="180">
        <f t="shared" si="40"/>
        <v>176</v>
      </c>
      <c r="FX34" s="180">
        <f t="shared" si="40"/>
        <v>177</v>
      </c>
      <c r="FY34" s="180">
        <f t="shared" si="40"/>
        <v>178</v>
      </c>
      <c r="FZ34" s="180">
        <f t="shared" si="40"/>
        <v>179</v>
      </c>
      <c r="GA34" s="180">
        <f t="shared" si="40"/>
        <v>180</v>
      </c>
      <c r="GB34" s="180">
        <f t="shared" si="40"/>
        <v>181</v>
      </c>
      <c r="GC34" s="180">
        <f t="shared" si="40"/>
        <v>182</v>
      </c>
      <c r="GD34" s="180">
        <f t="shared" si="40"/>
        <v>183</v>
      </c>
      <c r="GE34" s="180">
        <f t="shared" si="40"/>
        <v>184</v>
      </c>
      <c r="GF34" s="180">
        <f t="shared" si="40"/>
        <v>185</v>
      </c>
      <c r="GG34" s="180">
        <f t="shared" si="40"/>
        <v>186</v>
      </c>
      <c r="GH34" s="180">
        <f t="shared" si="40"/>
        <v>187</v>
      </c>
      <c r="GI34" s="180">
        <f t="shared" si="40"/>
        <v>188</v>
      </c>
      <c r="GJ34" s="180">
        <f t="shared" si="40"/>
        <v>189</v>
      </c>
      <c r="GK34" s="180">
        <f t="shared" si="40"/>
        <v>190</v>
      </c>
      <c r="GL34" s="180">
        <f t="shared" si="40"/>
        <v>191</v>
      </c>
      <c r="GM34" s="180">
        <f t="shared" si="40"/>
        <v>192</v>
      </c>
      <c r="GN34" s="180">
        <f t="shared" si="40"/>
        <v>193</v>
      </c>
      <c r="GO34" s="180">
        <f t="shared" si="40"/>
        <v>194</v>
      </c>
      <c r="GP34" s="180">
        <f t="shared" ref="GP34:JA34" si="41">GO34+1</f>
        <v>195</v>
      </c>
      <c r="GQ34" s="180">
        <f t="shared" si="41"/>
        <v>196</v>
      </c>
      <c r="GR34" s="180">
        <f t="shared" si="41"/>
        <v>197</v>
      </c>
      <c r="GS34" s="180">
        <f t="shared" si="41"/>
        <v>198</v>
      </c>
      <c r="GT34" s="180">
        <f t="shared" si="41"/>
        <v>199</v>
      </c>
      <c r="GU34" s="180">
        <f t="shared" si="41"/>
        <v>200</v>
      </c>
      <c r="GV34" s="180">
        <f t="shared" si="41"/>
        <v>201</v>
      </c>
      <c r="GW34" s="180">
        <f t="shared" si="41"/>
        <v>202</v>
      </c>
      <c r="GX34" s="180">
        <f t="shared" si="41"/>
        <v>203</v>
      </c>
      <c r="GY34" s="180">
        <f t="shared" si="41"/>
        <v>204</v>
      </c>
      <c r="GZ34" s="180">
        <f t="shared" si="41"/>
        <v>205</v>
      </c>
      <c r="HA34" s="180">
        <f t="shared" si="41"/>
        <v>206</v>
      </c>
      <c r="HB34" s="180">
        <f t="shared" si="41"/>
        <v>207</v>
      </c>
      <c r="HC34" s="180">
        <f t="shared" si="41"/>
        <v>208</v>
      </c>
      <c r="HD34" s="180">
        <f t="shared" si="41"/>
        <v>209</v>
      </c>
      <c r="HE34" s="180">
        <f t="shared" si="41"/>
        <v>210</v>
      </c>
      <c r="HF34" s="180">
        <f t="shared" si="41"/>
        <v>211</v>
      </c>
      <c r="HG34" s="180">
        <f t="shared" si="41"/>
        <v>212</v>
      </c>
      <c r="HH34" s="180">
        <f t="shared" si="41"/>
        <v>213</v>
      </c>
      <c r="HI34" s="180">
        <f t="shared" si="41"/>
        <v>214</v>
      </c>
      <c r="HJ34" s="180">
        <f t="shared" si="41"/>
        <v>215</v>
      </c>
      <c r="HK34" s="180">
        <f t="shared" si="41"/>
        <v>216</v>
      </c>
      <c r="HL34" s="180">
        <f t="shared" si="41"/>
        <v>217</v>
      </c>
      <c r="HM34" s="180">
        <f t="shared" si="41"/>
        <v>218</v>
      </c>
      <c r="HN34" s="180">
        <f t="shared" si="41"/>
        <v>219</v>
      </c>
      <c r="HO34" s="180">
        <f t="shared" si="41"/>
        <v>220</v>
      </c>
      <c r="HP34" s="180">
        <f t="shared" si="41"/>
        <v>221</v>
      </c>
      <c r="HQ34" s="180">
        <f t="shared" si="41"/>
        <v>222</v>
      </c>
      <c r="HR34" s="180">
        <f t="shared" si="41"/>
        <v>223</v>
      </c>
      <c r="HS34" s="180">
        <f t="shared" si="41"/>
        <v>224</v>
      </c>
      <c r="HT34" s="180">
        <f t="shared" si="41"/>
        <v>225</v>
      </c>
      <c r="HU34" s="180">
        <f t="shared" si="41"/>
        <v>226</v>
      </c>
      <c r="HV34" s="180">
        <f t="shared" si="41"/>
        <v>227</v>
      </c>
      <c r="HW34" s="180">
        <f t="shared" si="41"/>
        <v>228</v>
      </c>
      <c r="HX34" s="180">
        <f t="shared" si="41"/>
        <v>229</v>
      </c>
      <c r="HY34" s="180">
        <f t="shared" si="41"/>
        <v>230</v>
      </c>
      <c r="HZ34" s="180">
        <f t="shared" si="41"/>
        <v>231</v>
      </c>
      <c r="IA34" s="180">
        <f t="shared" si="41"/>
        <v>232</v>
      </c>
      <c r="IB34" s="180">
        <f t="shared" si="41"/>
        <v>233</v>
      </c>
      <c r="IC34" s="180">
        <f t="shared" si="41"/>
        <v>234</v>
      </c>
      <c r="ID34" s="180">
        <f t="shared" si="41"/>
        <v>235</v>
      </c>
      <c r="IE34" s="180">
        <f t="shared" si="41"/>
        <v>236</v>
      </c>
      <c r="IF34" s="180">
        <f t="shared" si="41"/>
        <v>237</v>
      </c>
      <c r="IG34" s="180">
        <f t="shared" si="41"/>
        <v>238</v>
      </c>
      <c r="IH34" s="180">
        <f t="shared" si="41"/>
        <v>239</v>
      </c>
      <c r="II34" s="180">
        <f t="shared" si="41"/>
        <v>240</v>
      </c>
      <c r="IJ34" s="180">
        <f t="shared" si="41"/>
        <v>241</v>
      </c>
      <c r="IK34" s="180">
        <f t="shared" si="41"/>
        <v>242</v>
      </c>
      <c r="IL34" s="180">
        <f t="shared" si="41"/>
        <v>243</v>
      </c>
      <c r="IM34" s="180">
        <f t="shared" si="41"/>
        <v>244</v>
      </c>
      <c r="IN34" s="180">
        <f t="shared" si="41"/>
        <v>245</v>
      </c>
      <c r="IO34" s="180">
        <f t="shared" si="41"/>
        <v>246</v>
      </c>
      <c r="IP34" s="180">
        <f t="shared" si="41"/>
        <v>247</v>
      </c>
      <c r="IQ34" s="180">
        <f t="shared" si="41"/>
        <v>248</v>
      </c>
      <c r="IR34" s="180">
        <f t="shared" si="41"/>
        <v>249</v>
      </c>
      <c r="IS34" s="180">
        <f t="shared" si="41"/>
        <v>250</v>
      </c>
      <c r="IT34" s="180">
        <f t="shared" si="41"/>
        <v>251</v>
      </c>
      <c r="IU34" s="180">
        <f t="shared" si="41"/>
        <v>252</v>
      </c>
      <c r="IV34" s="180">
        <f t="shared" si="41"/>
        <v>253</v>
      </c>
      <c r="IW34" s="180">
        <f t="shared" si="41"/>
        <v>254</v>
      </c>
      <c r="IX34" s="180">
        <f t="shared" si="41"/>
        <v>255</v>
      </c>
      <c r="IY34" s="180">
        <f t="shared" si="41"/>
        <v>256</v>
      </c>
      <c r="IZ34" s="180">
        <f t="shared" si="41"/>
        <v>257</v>
      </c>
      <c r="JA34" s="180">
        <f t="shared" si="41"/>
        <v>258</v>
      </c>
      <c r="JB34" s="180">
        <f t="shared" ref="JB34:LM34" si="42">JA34+1</f>
        <v>259</v>
      </c>
      <c r="JC34" s="180">
        <f t="shared" si="42"/>
        <v>260</v>
      </c>
      <c r="JD34" s="180">
        <f t="shared" si="42"/>
        <v>261</v>
      </c>
      <c r="JE34" s="180">
        <f t="shared" si="42"/>
        <v>262</v>
      </c>
      <c r="JF34" s="180">
        <f t="shared" si="42"/>
        <v>263</v>
      </c>
      <c r="JG34" s="180">
        <f t="shared" si="42"/>
        <v>264</v>
      </c>
      <c r="JH34" s="180">
        <f t="shared" si="42"/>
        <v>265</v>
      </c>
      <c r="JI34" s="180">
        <f t="shared" si="42"/>
        <v>266</v>
      </c>
      <c r="JJ34" s="180">
        <f t="shared" si="42"/>
        <v>267</v>
      </c>
      <c r="JK34" s="180">
        <f t="shared" si="42"/>
        <v>268</v>
      </c>
      <c r="JL34" s="180">
        <f t="shared" si="42"/>
        <v>269</v>
      </c>
      <c r="JM34" s="180">
        <f t="shared" si="42"/>
        <v>270</v>
      </c>
      <c r="JN34" s="180">
        <f t="shared" si="42"/>
        <v>271</v>
      </c>
      <c r="JO34" s="180">
        <f t="shared" si="42"/>
        <v>272</v>
      </c>
      <c r="JP34" s="180">
        <f t="shared" si="42"/>
        <v>273</v>
      </c>
      <c r="JQ34" s="180">
        <f t="shared" si="42"/>
        <v>274</v>
      </c>
      <c r="JR34" s="180">
        <f t="shared" si="42"/>
        <v>275</v>
      </c>
      <c r="JS34" s="180">
        <f t="shared" si="42"/>
        <v>276</v>
      </c>
      <c r="JT34" s="180">
        <f t="shared" si="42"/>
        <v>277</v>
      </c>
      <c r="JU34" s="180">
        <f t="shared" si="42"/>
        <v>278</v>
      </c>
      <c r="JV34" s="180">
        <f t="shared" si="42"/>
        <v>279</v>
      </c>
      <c r="JW34" s="180">
        <f t="shared" si="42"/>
        <v>280</v>
      </c>
      <c r="JX34" s="180">
        <f t="shared" si="42"/>
        <v>281</v>
      </c>
      <c r="JY34" s="180">
        <f t="shared" si="42"/>
        <v>282</v>
      </c>
      <c r="JZ34" s="180">
        <f t="shared" si="42"/>
        <v>283</v>
      </c>
      <c r="KA34" s="180">
        <f t="shared" si="42"/>
        <v>284</v>
      </c>
      <c r="KB34" s="180">
        <f t="shared" si="42"/>
        <v>285</v>
      </c>
      <c r="KC34" s="180">
        <f t="shared" si="42"/>
        <v>286</v>
      </c>
      <c r="KD34" s="180">
        <f t="shared" si="42"/>
        <v>287</v>
      </c>
      <c r="KE34" s="180">
        <f t="shared" si="42"/>
        <v>288</v>
      </c>
      <c r="KF34" s="180">
        <f t="shared" si="42"/>
        <v>289</v>
      </c>
      <c r="KG34" s="180">
        <f t="shared" si="42"/>
        <v>290</v>
      </c>
      <c r="KH34" s="180">
        <f t="shared" si="42"/>
        <v>291</v>
      </c>
      <c r="KI34" s="180">
        <f t="shared" si="42"/>
        <v>292</v>
      </c>
      <c r="KJ34" s="180">
        <f t="shared" si="42"/>
        <v>293</v>
      </c>
      <c r="KK34" s="180">
        <f t="shared" si="42"/>
        <v>294</v>
      </c>
      <c r="KL34" s="180">
        <f t="shared" si="42"/>
        <v>295</v>
      </c>
      <c r="KM34" s="180">
        <f t="shared" si="42"/>
        <v>296</v>
      </c>
      <c r="KN34" s="180">
        <f t="shared" si="42"/>
        <v>297</v>
      </c>
      <c r="KO34" s="180">
        <f t="shared" si="42"/>
        <v>298</v>
      </c>
      <c r="KP34" s="180">
        <f t="shared" si="42"/>
        <v>299</v>
      </c>
      <c r="KQ34" s="180">
        <f t="shared" si="42"/>
        <v>300</v>
      </c>
      <c r="KR34" s="180">
        <f t="shared" si="42"/>
        <v>301</v>
      </c>
      <c r="KS34" s="180">
        <f t="shared" si="42"/>
        <v>302</v>
      </c>
      <c r="KT34" s="180">
        <f t="shared" si="42"/>
        <v>303</v>
      </c>
      <c r="KU34" s="180">
        <f t="shared" si="42"/>
        <v>304</v>
      </c>
      <c r="KV34" s="180">
        <f t="shared" si="42"/>
        <v>305</v>
      </c>
      <c r="KW34" s="180">
        <f t="shared" si="42"/>
        <v>306</v>
      </c>
      <c r="KX34" s="180">
        <f t="shared" si="42"/>
        <v>307</v>
      </c>
      <c r="KY34" s="180">
        <f t="shared" si="42"/>
        <v>308</v>
      </c>
      <c r="KZ34" s="180">
        <f t="shared" si="42"/>
        <v>309</v>
      </c>
      <c r="LA34" s="180">
        <f t="shared" si="42"/>
        <v>310</v>
      </c>
      <c r="LB34" s="180">
        <f t="shared" si="42"/>
        <v>311</v>
      </c>
      <c r="LC34" s="180">
        <f t="shared" si="42"/>
        <v>312</v>
      </c>
      <c r="LD34" s="180">
        <f t="shared" si="42"/>
        <v>313</v>
      </c>
      <c r="LE34" s="180">
        <f t="shared" si="42"/>
        <v>314</v>
      </c>
      <c r="LF34" s="180">
        <f t="shared" si="42"/>
        <v>315</v>
      </c>
      <c r="LG34" s="180">
        <f t="shared" si="42"/>
        <v>316</v>
      </c>
      <c r="LH34" s="180">
        <f t="shared" si="42"/>
        <v>317</v>
      </c>
      <c r="LI34" s="180">
        <f t="shared" si="42"/>
        <v>318</v>
      </c>
      <c r="LJ34" s="180">
        <f t="shared" si="42"/>
        <v>319</v>
      </c>
      <c r="LK34" s="180">
        <f t="shared" si="42"/>
        <v>320</v>
      </c>
      <c r="LL34" s="180">
        <f t="shared" si="42"/>
        <v>321</v>
      </c>
      <c r="LM34" s="180">
        <f t="shared" si="42"/>
        <v>322</v>
      </c>
      <c r="LN34" s="180">
        <f t="shared" ref="LN34:NY34" si="43">LM34+1</f>
        <v>323</v>
      </c>
      <c r="LO34" s="180">
        <f t="shared" si="43"/>
        <v>324</v>
      </c>
      <c r="LP34" s="180">
        <f t="shared" si="43"/>
        <v>325</v>
      </c>
      <c r="LQ34" s="180">
        <f t="shared" si="43"/>
        <v>326</v>
      </c>
      <c r="LR34" s="180">
        <f t="shared" si="43"/>
        <v>327</v>
      </c>
      <c r="LS34" s="180">
        <f t="shared" si="43"/>
        <v>328</v>
      </c>
      <c r="LT34" s="180">
        <f t="shared" si="43"/>
        <v>329</v>
      </c>
      <c r="LU34" s="180">
        <f t="shared" si="43"/>
        <v>330</v>
      </c>
      <c r="LV34" s="180">
        <f t="shared" si="43"/>
        <v>331</v>
      </c>
      <c r="LW34" s="180">
        <f t="shared" si="43"/>
        <v>332</v>
      </c>
      <c r="LX34" s="180">
        <f t="shared" si="43"/>
        <v>333</v>
      </c>
      <c r="LY34" s="180">
        <f t="shared" si="43"/>
        <v>334</v>
      </c>
      <c r="LZ34" s="180">
        <f t="shared" si="43"/>
        <v>335</v>
      </c>
      <c r="MA34" s="180">
        <f t="shared" si="43"/>
        <v>336</v>
      </c>
      <c r="MB34" s="180">
        <f t="shared" si="43"/>
        <v>337</v>
      </c>
      <c r="MC34" s="180">
        <f t="shared" si="43"/>
        <v>338</v>
      </c>
      <c r="MD34" s="180">
        <f t="shared" si="43"/>
        <v>339</v>
      </c>
      <c r="ME34" s="180">
        <f t="shared" si="43"/>
        <v>340</v>
      </c>
      <c r="MF34" s="180">
        <f t="shared" si="43"/>
        <v>341</v>
      </c>
      <c r="MG34" s="180">
        <f t="shared" si="43"/>
        <v>342</v>
      </c>
      <c r="MH34" s="180">
        <f t="shared" si="43"/>
        <v>343</v>
      </c>
      <c r="MI34" s="180">
        <f t="shared" si="43"/>
        <v>344</v>
      </c>
      <c r="MJ34" s="180">
        <f t="shared" si="43"/>
        <v>345</v>
      </c>
      <c r="MK34" s="180">
        <f t="shared" si="43"/>
        <v>346</v>
      </c>
      <c r="ML34" s="180">
        <f t="shared" si="43"/>
        <v>347</v>
      </c>
      <c r="MM34" s="180">
        <f t="shared" si="43"/>
        <v>348</v>
      </c>
      <c r="MN34" s="180">
        <f t="shared" si="43"/>
        <v>349</v>
      </c>
      <c r="MO34" s="180">
        <f t="shared" si="43"/>
        <v>350</v>
      </c>
      <c r="MP34" s="180">
        <f t="shared" si="43"/>
        <v>351</v>
      </c>
      <c r="MQ34" s="180">
        <f t="shared" si="43"/>
        <v>352</v>
      </c>
      <c r="MR34" s="180">
        <f t="shared" si="43"/>
        <v>353</v>
      </c>
      <c r="MS34" s="180">
        <f t="shared" si="43"/>
        <v>354</v>
      </c>
      <c r="MT34" s="180">
        <f t="shared" si="43"/>
        <v>355</v>
      </c>
      <c r="MU34" s="180">
        <f t="shared" si="43"/>
        <v>356</v>
      </c>
      <c r="MV34" s="180">
        <f t="shared" si="43"/>
        <v>357</v>
      </c>
      <c r="MW34" s="180">
        <f t="shared" si="43"/>
        <v>358</v>
      </c>
      <c r="MX34" s="180">
        <f t="shared" si="43"/>
        <v>359</v>
      </c>
      <c r="MY34" s="180">
        <f t="shared" si="43"/>
        <v>360</v>
      </c>
      <c r="MZ34" s="180">
        <f t="shared" si="43"/>
        <v>361</v>
      </c>
      <c r="NA34" s="180">
        <f t="shared" si="43"/>
        <v>362</v>
      </c>
      <c r="NB34" s="180">
        <f t="shared" si="43"/>
        <v>363</v>
      </c>
      <c r="NC34" s="180">
        <f t="shared" si="43"/>
        <v>364</v>
      </c>
      <c r="ND34" s="180">
        <f t="shared" si="43"/>
        <v>365</v>
      </c>
      <c r="NE34" s="180">
        <f t="shared" si="43"/>
        <v>366</v>
      </c>
      <c r="NF34" s="180">
        <f t="shared" si="43"/>
        <v>367</v>
      </c>
      <c r="NG34" s="180">
        <f t="shared" si="43"/>
        <v>368</v>
      </c>
      <c r="NH34" s="180">
        <f t="shared" si="43"/>
        <v>369</v>
      </c>
      <c r="NI34" s="180">
        <f t="shared" si="43"/>
        <v>370</v>
      </c>
      <c r="NJ34" s="180">
        <f t="shared" si="43"/>
        <v>371</v>
      </c>
      <c r="NK34" s="180">
        <f t="shared" si="43"/>
        <v>372</v>
      </c>
      <c r="NL34" s="180">
        <f t="shared" si="43"/>
        <v>373</v>
      </c>
      <c r="NM34" s="180">
        <f t="shared" si="43"/>
        <v>374</v>
      </c>
      <c r="NN34" s="180">
        <f t="shared" si="43"/>
        <v>375</v>
      </c>
      <c r="NO34" s="180">
        <f t="shared" si="43"/>
        <v>376</v>
      </c>
      <c r="NP34" s="180">
        <f t="shared" si="43"/>
        <v>377</v>
      </c>
      <c r="NQ34" s="180">
        <f t="shared" si="43"/>
        <v>378</v>
      </c>
      <c r="NR34" s="180">
        <f t="shared" si="43"/>
        <v>379</v>
      </c>
      <c r="NS34" s="180">
        <f t="shared" si="43"/>
        <v>380</v>
      </c>
      <c r="NT34" s="180">
        <f t="shared" si="43"/>
        <v>381</v>
      </c>
      <c r="NU34" s="180">
        <f t="shared" si="43"/>
        <v>382</v>
      </c>
      <c r="NV34" s="180">
        <f t="shared" si="43"/>
        <v>383</v>
      </c>
      <c r="NW34" s="180">
        <f t="shared" si="43"/>
        <v>384</v>
      </c>
      <c r="NX34" s="180">
        <f t="shared" si="43"/>
        <v>385</v>
      </c>
      <c r="NY34" s="180">
        <f t="shared" si="43"/>
        <v>386</v>
      </c>
      <c r="NZ34" s="180">
        <f t="shared" ref="NZ34:PG34" si="44">NY34+1</f>
        <v>387</v>
      </c>
      <c r="OA34" s="180">
        <f t="shared" si="44"/>
        <v>388</v>
      </c>
      <c r="OB34" s="180">
        <f t="shared" si="44"/>
        <v>389</v>
      </c>
      <c r="OC34" s="180">
        <f t="shared" si="44"/>
        <v>390</v>
      </c>
      <c r="OD34" s="180">
        <f t="shared" si="44"/>
        <v>391</v>
      </c>
      <c r="OE34" s="180">
        <f t="shared" si="44"/>
        <v>392</v>
      </c>
      <c r="OF34" s="180">
        <f t="shared" si="44"/>
        <v>393</v>
      </c>
      <c r="OG34" s="180">
        <f t="shared" si="44"/>
        <v>394</v>
      </c>
      <c r="OH34" s="180">
        <f t="shared" si="44"/>
        <v>395</v>
      </c>
      <c r="OI34" s="180">
        <f t="shared" si="44"/>
        <v>396</v>
      </c>
      <c r="OJ34" s="180">
        <f t="shared" si="44"/>
        <v>397</v>
      </c>
      <c r="OK34" s="180">
        <f t="shared" si="44"/>
        <v>398</v>
      </c>
      <c r="OL34" s="180">
        <f t="shared" si="44"/>
        <v>399</v>
      </c>
      <c r="OM34" s="180">
        <f t="shared" si="44"/>
        <v>400</v>
      </c>
      <c r="ON34" s="180">
        <f t="shared" si="44"/>
        <v>401</v>
      </c>
      <c r="OO34" s="180">
        <f t="shared" si="44"/>
        <v>402</v>
      </c>
      <c r="OP34" s="180">
        <f t="shared" si="44"/>
        <v>403</v>
      </c>
      <c r="OQ34" s="180">
        <f t="shared" si="44"/>
        <v>404</v>
      </c>
      <c r="OR34" s="180">
        <f t="shared" si="44"/>
        <v>405</v>
      </c>
      <c r="OS34" s="180">
        <f t="shared" si="44"/>
        <v>406</v>
      </c>
      <c r="OT34" s="180">
        <f t="shared" si="44"/>
        <v>407</v>
      </c>
      <c r="OU34" s="180">
        <f t="shared" si="44"/>
        <v>408</v>
      </c>
      <c r="OV34" s="180">
        <f t="shared" si="44"/>
        <v>409</v>
      </c>
      <c r="OW34" s="180">
        <f t="shared" si="44"/>
        <v>410</v>
      </c>
      <c r="OX34" s="180">
        <f t="shared" si="44"/>
        <v>411</v>
      </c>
      <c r="OY34" s="180">
        <f t="shared" si="44"/>
        <v>412</v>
      </c>
      <c r="OZ34" s="180">
        <f t="shared" si="44"/>
        <v>413</v>
      </c>
      <c r="PA34" s="180">
        <f t="shared" si="44"/>
        <v>414</v>
      </c>
      <c r="PB34" s="180">
        <f t="shared" si="44"/>
        <v>415</v>
      </c>
      <c r="PC34" s="180">
        <f t="shared" si="44"/>
        <v>416</v>
      </c>
      <c r="PD34" s="180">
        <f t="shared" si="44"/>
        <v>417</v>
      </c>
      <c r="PE34" s="180">
        <f t="shared" si="44"/>
        <v>418</v>
      </c>
      <c r="PF34" s="180">
        <f t="shared" si="44"/>
        <v>419</v>
      </c>
      <c r="PG34" s="180">
        <f t="shared" si="44"/>
        <v>420</v>
      </c>
      <c r="PI34" s="357" t="s">
        <v>236</v>
      </c>
      <c r="WS34" s="221"/>
    </row>
    <row r="35" spans="1:617" x14ac:dyDescent="0.25">
      <c r="A35" s="180" t="s">
        <v>673</v>
      </c>
      <c r="C35" s="856">
        <f>((C34/C31)/30)*7</f>
        <v>2250000.0000000005</v>
      </c>
      <c r="D35" s="856">
        <f>(C34/C31)</f>
        <v>9642857.1428571437</v>
      </c>
      <c r="E35" s="856">
        <f>D35</f>
        <v>9642857.1428571437</v>
      </c>
      <c r="F35" s="856">
        <f t="shared" ref="F35:BQ35" si="45">E35</f>
        <v>9642857.1428571437</v>
      </c>
      <c r="G35" s="856">
        <f t="shared" si="45"/>
        <v>9642857.1428571437</v>
      </c>
      <c r="H35" s="856">
        <f t="shared" si="45"/>
        <v>9642857.1428571437</v>
      </c>
      <c r="I35" s="856">
        <f t="shared" si="45"/>
        <v>9642857.1428571437</v>
      </c>
      <c r="J35" s="856">
        <f t="shared" si="45"/>
        <v>9642857.1428571437</v>
      </c>
      <c r="K35" s="856">
        <f t="shared" si="45"/>
        <v>9642857.1428571437</v>
      </c>
      <c r="L35" s="856">
        <f t="shared" si="45"/>
        <v>9642857.1428571437</v>
      </c>
      <c r="M35" s="856">
        <f t="shared" si="45"/>
        <v>9642857.1428571437</v>
      </c>
      <c r="N35" s="856">
        <f t="shared" si="45"/>
        <v>9642857.1428571437</v>
      </c>
      <c r="O35" s="856">
        <f t="shared" si="45"/>
        <v>9642857.1428571437</v>
      </c>
      <c r="P35" s="856">
        <f t="shared" si="45"/>
        <v>9642857.1428571437</v>
      </c>
      <c r="Q35" s="856">
        <f t="shared" si="45"/>
        <v>9642857.1428571437</v>
      </c>
      <c r="R35" s="856">
        <f t="shared" si="45"/>
        <v>9642857.1428571437</v>
      </c>
      <c r="S35" s="856">
        <f t="shared" si="45"/>
        <v>9642857.1428571437</v>
      </c>
      <c r="T35" s="856">
        <f t="shared" si="45"/>
        <v>9642857.1428571437</v>
      </c>
      <c r="U35" s="856">
        <f t="shared" si="45"/>
        <v>9642857.1428571437</v>
      </c>
      <c r="V35" s="856">
        <f t="shared" si="45"/>
        <v>9642857.1428571437</v>
      </c>
      <c r="W35" s="856">
        <f t="shared" si="45"/>
        <v>9642857.1428571437</v>
      </c>
      <c r="X35" s="856">
        <f t="shared" si="45"/>
        <v>9642857.1428571437</v>
      </c>
      <c r="Y35" s="856">
        <f t="shared" si="45"/>
        <v>9642857.1428571437</v>
      </c>
      <c r="Z35" s="856">
        <f t="shared" si="45"/>
        <v>9642857.1428571437</v>
      </c>
      <c r="AA35" s="856">
        <f t="shared" si="45"/>
        <v>9642857.1428571437</v>
      </c>
      <c r="AB35" s="856">
        <f t="shared" si="45"/>
        <v>9642857.1428571437</v>
      </c>
      <c r="AC35" s="856">
        <f t="shared" si="45"/>
        <v>9642857.1428571437</v>
      </c>
      <c r="AD35" s="856">
        <f t="shared" si="45"/>
        <v>9642857.1428571437</v>
      </c>
      <c r="AE35" s="856">
        <f t="shared" si="45"/>
        <v>9642857.1428571437</v>
      </c>
      <c r="AF35" s="856">
        <f t="shared" si="45"/>
        <v>9642857.1428571437</v>
      </c>
      <c r="AG35" s="856">
        <f t="shared" si="45"/>
        <v>9642857.1428571437</v>
      </c>
      <c r="AH35" s="856">
        <f t="shared" si="45"/>
        <v>9642857.1428571437</v>
      </c>
      <c r="AI35" s="856">
        <f t="shared" si="45"/>
        <v>9642857.1428571437</v>
      </c>
      <c r="AJ35" s="856">
        <f t="shared" si="45"/>
        <v>9642857.1428571437</v>
      </c>
      <c r="AK35" s="856">
        <f t="shared" si="45"/>
        <v>9642857.1428571437</v>
      </c>
      <c r="AL35" s="856">
        <f t="shared" si="45"/>
        <v>9642857.1428571437</v>
      </c>
      <c r="AM35" s="856">
        <f t="shared" si="45"/>
        <v>9642857.1428571437</v>
      </c>
      <c r="AN35" s="856">
        <f t="shared" si="45"/>
        <v>9642857.1428571437</v>
      </c>
      <c r="AO35" s="856">
        <f t="shared" si="45"/>
        <v>9642857.1428571437</v>
      </c>
      <c r="AP35" s="856">
        <f t="shared" si="45"/>
        <v>9642857.1428571437</v>
      </c>
      <c r="AQ35" s="856">
        <f t="shared" si="45"/>
        <v>9642857.1428571437</v>
      </c>
      <c r="AR35" s="856">
        <f t="shared" si="45"/>
        <v>9642857.1428571437</v>
      </c>
      <c r="AS35" s="856">
        <f t="shared" si="45"/>
        <v>9642857.1428571437</v>
      </c>
      <c r="AT35" s="856">
        <f t="shared" si="45"/>
        <v>9642857.1428571437</v>
      </c>
      <c r="AU35" s="856">
        <f t="shared" si="45"/>
        <v>9642857.1428571437</v>
      </c>
      <c r="AV35" s="856">
        <f t="shared" si="45"/>
        <v>9642857.1428571437</v>
      </c>
      <c r="AW35" s="856">
        <f t="shared" si="45"/>
        <v>9642857.1428571437</v>
      </c>
      <c r="AX35" s="856">
        <f t="shared" si="45"/>
        <v>9642857.1428571437</v>
      </c>
      <c r="AY35" s="856">
        <f t="shared" si="45"/>
        <v>9642857.1428571437</v>
      </c>
      <c r="AZ35" s="856">
        <f t="shared" si="45"/>
        <v>9642857.1428571437</v>
      </c>
      <c r="BA35" s="856">
        <f t="shared" si="45"/>
        <v>9642857.1428571437</v>
      </c>
      <c r="BB35" s="856">
        <f t="shared" si="45"/>
        <v>9642857.1428571437</v>
      </c>
      <c r="BC35" s="856">
        <f t="shared" si="45"/>
        <v>9642857.1428571437</v>
      </c>
      <c r="BD35" s="856">
        <f t="shared" si="45"/>
        <v>9642857.1428571437</v>
      </c>
      <c r="BE35" s="856">
        <f t="shared" si="45"/>
        <v>9642857.1428571437</v>
      </c>
      <c r="BF35" s="856">
        <f t="shared" si="45"/>
        <v>9642857.1428571437</v>
      </c>
      <c r="BG35" s="856">
        <f t="shared" si="45"/>
        <v>9642857.1428571437</v>
      </c>
      <c r="BH35" s="856">
        <f t="shared" si="45"/>
        <v>9642857.1428571437</v>
      </c>
      <c r="BI35" s="856">
        <f t="shared" si="45"/>
        <v>9642857.1428571437</v>
      </c>
      <c r="BJ35" s="856">
        <f t="shared" si="45"/>
        <v>9642857.1428571437</v>
      </c>
      <c r="BK35" s="856">
        <f t="shared" si="45"/>
        <v>9642857.1428571437</v>
      </c>
      <c r="BL35" s="856">
        <f t="shared" si="45"/>
        <v>9642857.1428571437</v>
      </c>
      <c r="BM35" s="856">
        <f t="shared" si="45"/>
        <v>9642857.1428571437</v>
      </c>
      <c r="BN35" s="856">
        <f t="shared" si="45"/>
        <v>9642857.1428571437</v>
      </c>
      <c r="BO35" s="856">
        <f t="shared" si="45"/>
        <v>9642857.1428571437</v>
      </c>
      <c r="BP35" s="856">
        <f t="shared" si="45"/>
        <v>9642857.1428571437</v>
      </c>
      <c r="BQ35" s="856">
        <f t="shared" si="45"/>
        <v>9642857.1428571437</v>
      </c>
      <c r="BR35" s="856">
        <f t="shared" ref="BR35:EC35" si="46">BQ35</f>
        <v>9642857.1428571437</v>
      </c>
      <c r="BS35" s="856">
        <f t="shared" si="46"/>
        <v>9642857.1428571437</v>
      </c>
      <c r="BT35" s="856">
        <f t="shared" si="46"/>
        <v>9642857.1428571437</v>
      </c>
      <c r="BU35" s="856">
        <f t="shared" si="46"/>
        <v>9642857.1428571437</v>
      </c>
      <c r="BV35" s="856">
        <f t="shared" si="46"/>
        <v>9642857.1428571437</v>
      </c>
      <c r="BW35" s="856">
        <f t="shared" si="46"/>
        <v>9642857.1428571437</v>
      </c>
      <c r="BX35" s="856">
        <f t="shared" si="46"/>
        <v>9642857.1428571437</v>
      </c>
      <c r="BY35" s="856">
        <f t="shared" si="46"/>
        <v>9642857.1428571437</v>
      </c>
      <c r="BZ35" s="856">
        <f t="shared" si="46"/>
        <v>9642857.1428571437</v>
      </c>
      <c r="CA35" s="856">
        <f t="shared" si="46"/>
        <v>9642857.1428571437</v>
      </c>
      <c r="CB35" s="856">
        <f t="shared" si="46"/>
        <v>9642857.1428571437</v>
      </c>
      <c r="CC35" s="856">
        <f t="shared" si="46"/>
        <v>9642857.1428571437</v>
      </c>
      <c r="CD35" s="856">
        <f t="shared" si="46"/>
        <v>9642857.1428571437</v>
      </c>
      <c r="CE35" s="856">
        <f t="shared" si="46"/>
        <v>9642857.1428571437</v>
      </c>
      <c r="CF35" s="856">
        <f t="shared" si="46"/>
        <v>9642857.1428571437</v>
      </c>
      <c r="CG35" s="856">
        <f t="shared" si="46"/>
        <v>9642857.1428571437</v>
      </c>
      <c r="CH35" s="856">
        <f t="shared" si="46"/>
        <v>9642857.1428571437</v>
      </c>
      <c r="CI35" s="856">
        <f t="shared" si="46"/>
        <v>9642857.1428571437</v>
      </c>
      <c r="CJ35" s="856">
        <f t="shared" si="46"/>
        <v>9642857.1428571437</v>
      </c>
      <c r="CK35" s="856">
        <f t="shared" si="46"/>
        <v>9642857.1428571437</v>
      </c>
      <c r="CL35" s="856">
        <f t="shared" si="46"/>
        <v>9642857.1428571437</v>
      </c>
      <c r="CM35" s="856">
        <f t="shared" si="46"/>
        <v>9642857.1428571437</v>
      </c>
      <c r="CN35" s="856">
        <f t="shared" si="46"/>
        <v>9642857.1428571437</v>
      </c>
      <c r="CO35" s="856">
        <f t="shared" si="46"/>
        <v>9642857.1428571437</v>
      </c>
      <c r="CP35" s="856">
        <f t="shared" si="46"/>
        <v>9642857.1428571437</v>
      </c>
      <c r="CQ35" s="856">
        <f t="shared" si="46"/>
        <v>9642857.1428571437</v>
      </c>
      <c r="CR35" s="856">
        <f t="shared" si="46"/>
        <v>9642857.1428571437</v>
      </c>
      <c r="CS35" s="856">
        <f t="shared" si="46"/>
        <v>9642857.1428571437</v>
      </c>
      <c r="CT35" s="856">
        <f t="shared" si="46"/>
        <v>9642857.1428571437</v>
      </c>
      <c r="CU35" s="856">
        <f t="shared" si="46"/>
        <v>9642857.1428571437</v>
      </c>
      <c r="CV35" s="856">
        <f t="shared" si="46"/>
        <v>9642857.1428571437</v>
      </c>
      <c r="CW35" s="856">
        <f t="shared" si="46"/>
        <v>9642857.1428571437</v>
      </c>
      <c r="CX35" s="856">
        <f t="shared" si="46"/>
        <v>9642857.1428571437</v>
      </c>
      <c r="CY35" s="856">
        <f t="shared" si="46"/>
        <v>9642857.1428571437</v>
      </c>
      <c r="CZ35" s="856">
        <f t="shared" si="46"/>
        <v>9642857.1428571437</v>
      </c>
      <c r="DA35" s="856">
        <f t="shared" si="46"/>
        <v>9642857.1428571437</v>
      </c>
      <c r="DB35" s="856">
        <f t="shared" si="46"/>
        <v>9642857.1428571437</v>
      </c>
      <c r="DC35" s="856">
        <f t="shared" si="46"/>
        <v>9642857.1428571437</v>
      </c>
      <c r="DD35" s="856">
        <f t="shared" si="46"/>
        <v>9642857.1428571437</v>
      </c>
      <c r="DE35" s="856">
        <f t="shared" si="46"/>
        <v>9642857.1428571437</v>
      </c>
      <c r="DF35" s="856">
        <f t="shared" si="46"/>
        <v>9642857.1428571437</v>
      </c>
      <c r="DG35" s="856">
        <f t="shared" si="46"/>
        <v>9642857.1428571437</v>
      </c>
      <c r="DH35" s="856">
        <f t="shared" si="46"/>
        <v>9642857.1428571437</v>
      </c>
      <c r="DI35" s="856">
        <f t="shared" si="46"/>
        <v>9642857.1428571437</v>
      </c>
      <c r="DJ35" s="856">
        <f t="shared" si="46"/>
        <v>9642857.1428571437</v>
      </c>
      <c r="DK35" s="856">
        <f t="shared" si="46"/>
        <v>9642857.1428571437</v>
      </c>
      <c r="DL35" s="856">
        <f t="shared" si="46"/>
        <v>9642857.1428571437</v>
      </c>
      <c r="DM35" s="856">
        <f t="shared" si="46"/>
        <v>9642857.1428571437</v>
      </c>
      <c r="DN35" s="856">
        <f t="shared" si="46"/>
        <v>9642857.1428571437</v>
      </c>
      <c r="DO35" s="856">
        <f t="shared" si="46"/>
        <v>9642857.1428571437</v>
      </c>
      <c r="DP35" s="856">
        <f t="shared" si="46"/>
        <v>9642857.1428571437</v>
      </c>
      <c r="DQ35" s="856">
        <f t="shared" si="46"/>
        <v>9642857.1428571437</v>
      </c>
      <c r="DR35" s="856">
        <f t="shared" si="46"/>
        <v>9642857.1428571437</v>
      </c>
      <c r="DS35" s="856">
        <f t="shared" si="46"/>
        <v>9642857.1428571437</v>
      </c>
      <c r="DT35" s="856">
        <f t="shared" si="46"/>
        <v>9642857.1428571437</v>
      </c>
      <c r="DU35" s="856">
        <f t="shared" si="46"/>
        <v>9642857.1428571437</v>
      </c>
      <c r="DV35" s="856">
        <f t="shared" si="46"/>
        <v>9642857.1428571437</v>
      </c>
      <c r="DW35" s="856">
        <f t="shared" si="46"/>
        <v>9642857.1428571437</v>
      </c>
      <c r="DX35" s="856">
        <f t="shared" si="46"/>
        <v>9642857.1428571437</v>
      </c>
      <c r="DY35" s="856">
        <f t="shared" si="46"/>
        <v>9642857.1428571437</v>
      </c>
      <c r="DZ35" s="856">
        <f t="shared" si="46"/>
        <v>9642857.1428571437</v>
      </c>
      <c r="EA35" s="856">
        <f t="shared" si="46"/>
        <v>9642857.1428571437</v>
      </c>
      <c r="EB35" s="856">
        <f t="shared" si="46"/>
        <v>9642857.1428571437</v>
      </c>
      <c r="EC35" s="856">
        <f t="shared" si="46"/>
        <v>9642857.1428571437</v>
      </c>
      <c r="ED35" s="856">
        <f t="shared" ref="ED35:GO35" si="47">EC35</f>
        <v>9642857.1428571437</v>
      </c>
      <c r="EE35" s="856">
        <f t="shared" si="47"/>
        <v>9642857.1428571437</v>
      </c>
      <c r="EF35" s="856">
        <f t="shared" si="47"/>
        <v>9642857.1428571437</v>
      </c>
      <c r="EG35" s="856">
        <f t="shared" si="47"/>
        <v>9642857.1428571437</v>
      </c>
      <c r="EH35" s="856">
        <f t="shared" si="47"/>
        <v>9642857.1428571437</v>
      </c>
      <c r="EI35" s="856">
        <f t="shared" si="47"/>
        <v>9642857.1428571437</v>
      </c>
      <c r="EJ35" s="856">
        <f t="shared" si="47"/>
        <v>9642857.1428571437</v>
      </c>
      <c r="EK35" s="856">
        <f t="shared" si="47"/>
        <v>9642857.1428571437</v>
      </c>
      <c r="EL35" s="856">
        <f t="shared" si="47"/>
        <v>9642857.1428571437</v>
      </c>
      <c r="EM35" s="856">
        <f t="shared" si="47"/>
        <v>9642857.1428571437</v>
      </c>
      <c r="EN35" s="856">
        <f t="shared" si="47"/>
        <v>9642857.1428571437</v>
      </c>
      <c r="EO35" s="856">
        <f t="shared" si="47"/>
        <v>9642857.1428571437</v>
      </c>
      <c r="EP35" s="856">
        <f t="shared" si="47"/>
        <v>9642857.1428571437</v>
      </c>
      <c r="EQ35" s="856">
        <f t="shared" si="47"/>
        <v>9642857.1428571437</v>
      </c>
      <c r="ER35" s="856">
        <f t="shared" si="47"/>
        <v>9642857.1428571437</v>
      </c>
      <c r="ES35" s="856">
        <f t="shared" si="47"/>
        <v>9642857.1428571437</v>
      </c>
      <c r="ET35" s="856">
        <f t="shared" si="47"/>
        <v>9642857.1428571437</v>
      </c>
      <c r="EU35" s="856">
        <f t="shared" si="47"/>
        <v>9642857.1428571437</v>
      </c>
      <c r="EV35" s="856">
        <f t="shared" si="47"/>
        <v>9642857.1428571437</v>
      </c>
      <c r="EW35" s="856">
        <f t="shared" si="47"/>
        <v>9642857.1428571437</v>
      </c>
      <c r="EX35" s="856">
        <f t="shared" si="47"/>
        <v>9642857.1428571437</v>
      </c>
      <c r="EY35" s="856">
        <f t="shared" si="47"/>
        <v>9642857.1428571437</v>
      </c>
      <c r="EZ35" s="856">
        <f t="shared" si="47"/>
        <v>9642857.1428571437</v>
      </c>
      <c r="FA35" s="856">
        <f t="shared" si="47"/>
        <v>9642857.1428571437</v>
      </c>
      <c r="FB35" s="856">
        <f t="shared" si="47"/>
        <v>9642857.1428571437</v>
      </c>
      <c r="FC35" s="856">
        <f t="shared" si="47"/>
        <v>9642857.1428571437</v>
      </c>
      <c r="FD35" s="856">
        <f t="shared" si="47"/>
        <v>9642857.1428571437</v>
      </c>
      <c r="FE35" s="856">
        <f t="shared" si="47"/>
        <v>9642857.1428571437</v>
      </c>
      <c r="FF35" s="856">
        <f t="shared" si="47"/>
        <v>9642857.1428571437</v>
      </c>
      <c r="FG35" s="856">
        <f t="shared" si="47"/>
        <v>9642857.1428571437</v>
      </c>
      <c r="FH35" s="856">
        <f t="shared" si="47"/>
        <v>9642857.1428571437</v>
      </c>
      <c r="FI35" s="856">
        <f t="shared" si="47"/>
        <v>9642857.1428571437</v>
      </c>
      <c r="FJ35" s="856">
        <f t="shared" si="47"/>
        <v>9642857.1428571437</v>
      </c>
      <c r="FK35" s="856">
        <f t="shared" si="47"/>
        <v>9642857.1428571437</v>
      </c>
      <c r="FL35" s="856">
        <f t="shared" si="47"/>
        <v>9642857.1428571437</v>
      </c>
      <c r="FM35" s="856">
        <f t="shared" si="47"/>
        <v>9642857.1428571437</v>
      </c>
      <c r="FN35" s="856">
        <f t="shared" si="47"/>
        <v>9642857.1428571437</v>
      </c>
      <c r="FO35" s="856">
        <f t="shared" si="47"/>
        <v>9642857.1428571437</v>
      </c>
      <c r="FP35" s="856">
        <f t="shared" si="47"/>
        <v>9642857.1428571437</v>
      </c>
      <c r="FQ35" s="856">
        <f t="shared" si="47"/>
        <v>9642857.1428571437</v>
      </c>
      <c r="FR35" s="856">
        <f t="shared" si="47"/>
        <v>9642857.1428571437</v>
      </c>
      <c r="FS35" s="856">
        <f t="shared" si="47"/>
        <v>9642857.1428571437</v>
      </c>
      <c r="FT35" s="856">
        <f t="shared" si="47"/>
        <v>9642857.1428571437</v>
      </c>
      <c r="FU35" s="856">
        <f t="shared" si="47"/>
        <v>9642857.1428571437</v>
      </c>
      <c r="FV35" s="856">
        <f t="shared" si="47"/>
        <v>9642857.1428571437</v>
      </c>
      <c r="FW35" s="856">
        <f t="shared" si="47"/>
        <v>9642857.1428571437</v>
      </c>
      <c r="FX35" s="856">
        <f t="shared" si="47"/>
        <v>9642857.1428571437</v>
      </c>
      <c r="FY35" s="856">
        <f t="shared" si="47"/>
        <v>9642857.1428571437</v>
      </c>
      <c r="FZ35" s="856">
        <f t="shared" si="47"/>
        <v>9642857.1428571437</v>
      </c>
      <c r="GA35" s="856">
        <f t="shared" si="47"/>
        <v>9642857.1428571437</v>
      </c>
      <c r="GB35" s="856">
        <f t="shared" si="47"/>
        <v>9642857.1428571437</v>
      </c>
      <c r="GC35" s="856">
        <f t="shared" si="47"/>
        <v>9642857.1428571437</v>
      </c>
      <c r="GD35" s="856">
        <f t="shared" si="47"/>
        <v>9642857.1428571437</v>
      </c>
      <c r="GE35" s="856">
        <f t="shared" si="47"/>
        <v>9642857.1428571437</v>
      </c>
      <c r="GF35" s="856">
        <f t="shared" si="47"/>
        <v>9642857.1428571437</v>
      </c>
      <c r="GG35" s="856">
        <f t="shared" si="47"/>
        <v>9642857.1428571437</v>
      </c>
      <c r="GH35" s="856">
        <f t="shared" si="47"/>
        <v>9642857.1428571437</v>
      </c>
      <c r="GI35" s="856">
        <f t="shared" si="47"/>
        <v>9642857.1428571437</v>
      </c>
      <c r="GJ35" s="856">
        <f t="shared" si="47"/>
        <v>9642857.1428571437</v>
      </c>
      <c r="GK35" s="856">
        <f t="shared" si="47"/>
        <v>9642857.1428571437</v>
      </c>
      <c r="GL35" s="856">
        <f t="shared" si="47"/>
        <v>9642857.1428571437</v>
      </c>
      <c r="GM35" s="856">
        <f t="shared" si="47"/>
        <v>9642857.1428571437</v>
      </c>
      <c r="GN35" s="856">
        <f t="shared" si="47"/>
        <v>9642857.1428571437</v>
      </c>
      <c r="GO35" s="856">
        <f t="shared" si="47"/>
        <v>9642857.1428571437</v>
      </c>
      <c r="GP35" s="856">
        <f t="shared" ref="GP35:JA35" si="48">GO35</f>
        <v>9642857.1428571437</v>
      </c>
      <c r="GQ35" s="856">
        <f t="shared" si="48"/>
        <v>9642857.1428571437</v>
      </c>
      <c r="GR35" s="856">
        <f t="shared" si="48"/>
        <v>9642857.1428571437</v>
      </c>
      <c r="GS35" s="856">
        <f t="shared" si="48"/>
        <v>9642857.1428571437</v>
      </c>
      <c r="GT35" s="856">
        <f t="shared" si="48"/>
        <v>9642857.1428571437</v>
      </c>
      <c r="GU35" s="856">
        <f t="shared" si="48"/>
        <v>9642857.1428571437</v>
      </c>
      <c r="GV35" s="856">
        <f t="shared" si="48"/>
        <v>9642857.1428571437</v>
      </c>
      <c r="GW35" s="856">
        <f t="shared" si="48"/>
        <v>9642857.1428571437</v>
      </c>
      <c r="GX35" s="856">
        <f t="shared" si="48"/>
        <v>9642857.1428571437</v>
      </c>
      <c r="GY35" s="856">
        <f t="shared" si="48"/>
        <v>9642857.1428571437</v>
      </c>
      <c r="GZ35" s="856">
        <f t="shared" si="48"/>
        <v>9642857.1428571437</v>
      </c>
      <c r="HA35" s="856">
        <f t="shared" si="48"/>
        <v>9642857.1428571437</v>
      </c>
      <c r="HB35" s="856">
        <f t="shared" si="48"/>
        <v>9642857.1428571437</v>
      </c>
      <c r="HC35" s="856">
        <f t="shared" si="48"/>
        <v>9642857.1428571437</v>
      </c>
      <c r="HD35" s="856">
        <f t="shared" si="48"/>
        <v>9642857.1428571437</v>
      </c>
      <c r="HE35" s="856">
        <f t="shared" si="48"/>
        <v>9642857.1428571437</v>
      </c>
      <c r="HF35" s="856">
        <f t="shared" si="48"/>
        <v>9642857.1428571437</v>
      </c>
      <c r="HG35" s="856">
        <f t="shared" si="48"/>
        <v>9642857.1428571437</v>
      </c>
      <c r="HH35" s="856">
        <f t="shared" si="48"/>
        <v>9642857.1428571437</v>
      </c>
      <c r="HI35" s="856">
        <f t="shared" si="48"/>
        <v>9642857.1428571437</v>
      </c>
      <c r="HJ35" s="856">
        <f t="shared" si="48"/>
        <v>9642857.1428571437</v>
      </c>
      <c r="HK35" s="856">
        <f t="shared" si="48"/>
        <v>9642857.1428571437</v>
      </c>
      <c r="HL35" s="856">
        <f t="shared" si="48"/>
        <v>9642857.1428571437</v>
      </c>
      <c r="HM35" s="856">
        <f t="shared" si="48"/>
        <v>9642857.1428571437</v>
      </c>
      <c r="HN35" s="856">
        <f t="shared" si="48"/>
        <v>9642857.1428571437</v>
      </c>
      <c r="HO35" s="856">
        <f t="shared" si="48"/>
        <v>9642857.1428571437</v>
      </c>
      <c r="HP35" s="856">
        <f t="shared" si="48"/>
        <v>9642857.1428571437</v>
      </c>
      <c r="HQ35" s="856">
        <f t="shared" si="48"/>
        <v>9642857.1428571437</v>
      </c>
      <c r="HR35" s="856">
        <f t="shared" si="48"/>
        <v>9642857.1428571437</v>
      </c>
      <c r="HS35" s="856">
        <f t="shared" si="48"/>
        <v>9642857.1428571437</v>
      </c>
      <c r="HT35" s="856">
        <f t="shared" si="48"/>
        <v>9642857.1428571437</v>
      </c>
      <c r="HU35" s="856">
        <f t="shared" si="48"/>
        <v>9642857.1428571437</v>
      </c>
      <c r="HV35" s="856">
        <f t="shared" si="48"/>
        <v>9642857.1428571437</v>
      </c>
      <c r="HW35" s="856">
        <f t="shared" si="48"/>
        <v>9642857.1428571437</v>
      </c>
      <c r="HX35" s="856">
        <f t="shared" si="48"/>
        <v>9642857.1428571437</v>
      </c>
      <c r="HY35" s="856">
        <f t="shared" si="48"/>
        <v>9642857.1428571437</v>
      </c>
      <c r="HZ35" s="856">
        <f t="shared" si="48"/>
        <v>9642857.1428571437</v>
      </c>
      <c r="IA35" s="856">
        <f t="shared" si="48"/>
        <v>9642857.1428571437</v>
      </c>
      <c r="IB35" s="856">
        <f t="shared" si="48"/>
        <v>9642857.1428571437</v>
      </c>
      <c r="IC35" s="856">
        <f t="shared" si="48"/>
        <v>9642857.1428571437</v>
      </c>
      <c r="ID35" s="856">
        <f t="shared" si="48"/>
        <v>9642857.1428571437</v>
      </c>
      <c r="IE35" s="856">
        <f t="shared" si="48"/>
        <v>9642857.1428571437</v>
      </c>
      <c r="IF35" s="856">
        <f t="shared" si="48"/>
        <v>9642857.1428571437</v>
      </c>
      <c r="IG35" s="856">
        <f t="shared" si="48"/>
        <v>9642857.1428571437</v>
      </c>
      <c r="IH35" s="856">
        <f t="shared" si="48"/>
        <v>9642857.1428571437</v>
      </c>
      <c r="II35" s="856">
        <f t="shared" si="48"/>
        <v>9642857.1428571437</v>
      </c>
      <c r="IJ35" s="856">
        <f t="shared" si="48"/>
        <v>9642857.1428571437</v>
      </c>
      <c r="IK35" s="856">
        <f t="shared" si="48"/>
        <v>9642857.1428571437</v>
      </c>
      <c r="IL35" s="856">
        <f t="shared" si="48"/>
        <v>9642857.1428571437</v>
      </c>
      <c r="IM35" s="856">
        <f t="shared" si="48"/>
        <v>9642857.1428571437</v>
      </c>
      <c r="IN35" s="856">
        <f t="shared" si="48"/>
        <v>9642857.1428571437</v>
      </c>
      <c r="IO35" s="856">
        <f t="shared" si="48"/>
        <v>9642857.1428571437</v>
      </c>
      <c r="IP35" s="856">
        <f t="shared" si="48"/>
        <v>9642857.1428571437</v>
      </c>
      <c r="IQ35" s="856">
        <f t="shared" si="48"/>
        <v>9642857.1428571437</v>
      </c>
      <c r="IR35" s="856">
        <f t="shared" si="48"/>
        <v>9642857.1428571437</v>
      </c>
      <c r="IS35" s="856">
        <f t="shared" si="48"/>
        <v>9642857.1428571437</v>
      </c>
      <c r="IT35" s="856">
        <f t="shared" si="48"/>
        <v>9642857.1428571437</v>
      </c>
      <c r="IU35" s="856">
        <f t="shared" si="48"/>
        <v>9642857.1428571437</v>
      </c>
      <c r="IV35" s="856">
        <f t="shared" si="48"/>
        <v>9642857.1428571437</v>
      </c>
      <c r="IW35" s="856">
        <f t="shared" si="48"/>
        <v>9642857.1428571437</v>
      </c>
      <c r="IX35" s="856">
        <f t="shared" si="48"/>
        <v>9642857.1428571437</v>
      </c>
      <c r="IY35" s="856">
        <f t="shared" si="48"/>
        <v>9642857.1428571437</v>
      </c>
      <c r="IZ35" s="856">
        <f t="shared" si="48"/>
        <v>9642857.1428571437</v>
      </c>
      <c r="JA35" s="856">
        <f t="shared" si="48"/>
        <v>9642857.1428571437</v>
      </c>
      <c r="JB35" s="856">
        <f t="shared" ref="JB35:LM35" si="49">JA35</f>
        <v>9642857.1428571437</v>
      </c>
      <c r="JC35" s="856">
        <f t="shared" si="49"/>
        <v>9642857.1428571437</v>
      </c>
      <c r="JD35" s="856">
        <f t="shared" si="49"/>
        <v>9642857.1428571437</v>
      </c>
      <c r="JE35" s="856">
        <f t="shared" si="49"/>
        <v>9642857.1428571437</v>
      </c>
      <c r="JF35" s="856">
        <f t="shared" si="49"/>
        <v>9642857.1428571437</v>
      </c>
      <c r="JG35" s="856">
        <f t="shared" si="49"/>
        <v>9642857.1428571437</v>
      </c>
      <c r="JH35" s="856">
        <f t="shared" si="49"/>
        <v>9642857.1428571437</v>
      </c>
      <c r="JI35" s="856">
        <f t="shared" si="49"/>
        <v>9642857.1428571437</v>
      </c>
      <c r="JJ35" s="856">
        <f t="shared" si="49"/>
        <v>9642857.1428571437</v>
      </c>
      <c r="JK35" s="856">
        <f t="shared" si="49"/>
        <v>9642857.1428571437</v>
      </c>
      <c r="JL35" s="856">
        <f t="shared" si="49"/>
        <v>9642857.1428571437</v>
      </c>
      <c r="JM35" s="856">
        <f t="shared" si="49"/>
        <v>9642857.1428571437</v>
      </c>
      <c r="JN35" s="856">
        <f t="shared" si="49"/>
        <v>9642857.1428571437</v>
      </c>
      <c r="JO35" s="856">
        <f t="shared" si="49"/>
        <v>9642857.1428571437</v>
      </c>
      <c r="JP35" s="856">
        <f t="shared" si="49"/>
        <v>9642857.1428571437</v>
      </c>
      <c r="JQ35" s="856">
        <f t="shared" si="49"/>
        <v>9642857.1428571437</v>
      </c>
      <c r="JR35" s="856">
        <f t="shared" si="49"/>
        <v>9642857.1428571437</v>
      </c>
      <c r="JS35" s="856">
        <f t="shared" si="49"/>
        <v>9642857.1428571437</v>
      </c>
      <c r="JT35" s="856">
        <f t="shared" si="49"/>
        <v>9642857.1428571437</v>
      </c>
      <c r="JU35" s="856">
        <f t="shared" si="49"/>
        <v>9642857.1428571437</v>
      </c>
      <c r="JV35" s="856">
        <f t="shared" si="49"/>
        <v>9642857.1428571437</v>
      </c>
      <c r="JW35" s="856">
        <f t="shared" si="49"/>
        <v>9642857.1428571437</v>
      </c>
      <c r="JX35" s="856">
        <f t="shared" si="49"/>
        <v>9642857.1428571437</v>
      </c>
      <c r="JY35" s="856">
        <f t="shared" si="49"/>
        <v>9642857.1428571437</v>
      </c>
      <c r="JZ35" s="856">
        <f t="shared" si="49"/>
        <v>9642857.1428571437</v>
      </c>
      <c r="KA35" s="856">
        <f t="shared" si="49"/>
        <v>9642857.1428571437</v>
      </c>
      <c r="KB35" s="856">
        <f t="shared" si="49"/>
        <v>9642857.1428571437</v>
      </c>
      <c r="KC35" s="856">
        <f t="shared" si="49"/>
        <v>9642857.1428571437</v>
      </c>
      <c r="KD35" s="856">
        <f t="shared" si="49"/>
        <v>9642857.1428571437</v>
      </c>
      <c r="KE35" s="856">
        <f t="shared" si="49"/>
        <v>9642857.1428571437</v>
      </c>
      <c r="KF35" s="856">
        <f t="shared" si="49"/>
        <v>9642857.1428571437</v>
      </c>
      <c r="KG35" s="856">
        <f t="shared" si="49"/>
        <v>9642857.1428571437</v>
      </c>
      <c r="KH35" s="856">
        <f t="shared" si="49"/>
        <v>9642857.1428571437</v>
      </c>
      <c r="KI35" s="856">
        <f t="shared" si="49"/>
        <v>9642857.1428571437</v>
      </c>
      <c r="KJ35" s="856">
        <f t="shared" si="49"/>
        <v>9642857.1428571437</v>
      </c>
      <c r="KK35" s="856">
        <f t="shared" si="49"/>
        <v>9642857.1428571437</v>
      </c>
      <c r="KL35" s="856">
        <f t="shared" si="49"/>
        <v>9642857.1428571437</v>
      </c>
      <c r="KM35" s="856">
        <f t="shared" si="49"/>
        <v>9642857.1428571437</v>
      </c>
      <c r="KN35" s="856">
        <f t="shared" si="49"/>
        <v>9642857.1428571437</v>
      </c>
      <c r="KO35" s="856">
        <f t="shared" si="49"/>
        <v>9642857.1428571437</v>
      </c>
      <c r="KP35" s="856">
        <f t="shared" si="49"/>
        <v>9642857.1428571437</v>
      </c>
      <c r="KQ35" s="856">
        <f t="shared" si="49"/>
        <v>9642857.1428571437</v>
      </c>
      <c r="KR35" s="856">
        <f t="shared" si="49"/>
        <v>9642857.1428571437</v>
      </c>
      <c r="KS35" s="856">
        <f t="shared" si="49"/>
        <v>9642857.1428571437</v>
      </c>
      <c r="KT35" s="856">
        <f t="shared" si="49"/>
        <v>9642857.1428571437</v>
      </c>
      <c r="KU35" s="856">
        <f t="shared" si="49"/>
        <v>9642857.1428571437</v>
      </c>
      <c r="KV35" s="856">
        <f t="shared" si="49"/>
        <v>9642857.1428571437</v>
      </c>
      <c r="KW35" s="856">
        <f t="shared" si="49"/>
        <v>9642857.1428571437</v>
      </c>
      <c r="KX35" s="856">
        <f t="shared" si="49"/>
        <v>9642857.1428571437</v>
      </c>
      <c r="KY35" s="856">
        <f t="shared" si="49"/>
        <v>9642857.1428571437</v>
      </c>
      <c r="KZ35" s="856">
        <f t="shared" si="49"/>
        <v>9642857.1428571437</v>
      </c>
      <c r="LA35" s="856">
        <f t="shared" si="49"/>
        <v>9642857.1428571437</v>
      </c>
      <c r="LB35" s="856">
        <f t="shared" si="49"/>
        <v>9642857.1428571437</v>
      </c>
      <c r="LC35" s="856">
        <f t="shared" si="49"/>
        <v>9642857.1428571437</v>
      </c>
      <c r="LD35" s="856">
        <f t="shared" si="49"/>
        <v>9642857.1428571437</v>
      </c>
      <c r="LE35" s="856">
        <f t="shared" si="49"/>
        <v>9642857.1428571437</v>
      </c>
      <c r="LF35" s="856">
        <f t="shared" si="49"/>
        <v>9642857.1428571437</v>
      </c>
      <c r="LG35" s="856">
        <f t="shared" si="49"/>
        <v>9642857.1428571437</v>
      </c>
      <c r="LH35" s="856">
        <f t="shared" si="49"/>
        <v>9642857.1428571437</v>
      </c>
      <c r="LI35" s="856">
        <f t="shared" si="49"/>
        <v>9642857.1428571437</v>
      </c>
      <c r="LJ35" s="856">
        <f t="shared" si="49"/>
        <v>9642857.1428571437</v>
      </c>
      <c r="LK35" s="856">
        <f t="shared" si="49"/>
        <v>9642857.1428571437</v>
      </c>
      <c r="LL35" s="856">
        <f t="shared" si="49"/>
        <v>9642857.1428571437</v>
      </c>
      <c r="LM35" s="856">
        <f t="shared" si="49"/>
        <v>9642857.1428571437</v>
      </c>
      <c r="LN35" s="856">
        <f t="shared" ref="LN35:NY35" si="50">LM35</f>
        <v>9642857.1428571437</v>
      </c>
      <c r="LO35" s="856">
        <f t="shared" si="50"/>
        <v>9642857.1428571437</v>
      </c>
      <c r="LP35" s="856">
        <f t="shared" si="50"/>
        <v>9642857.1428571437</v>
      </c>
      <c r="LQ35" s="856">
        <f t="shared" si="50"/>
        <v>9642857.1428571437</v>
      </c>
      <c r="LR35" s="856">
        <f t="shared" si="50"/>
        <v>9642857.1428571437</v>
      </c>
      <c r="LS35" s="856">
        <f t="shared" si="50"/>
        <v>9642857.1428571437</v>
      </c>
      <c r="LT35" s="856">
        <f t="shared" si="50"/>
        <v>9642857.1428571437</v>
      </c>
      <c r="LU35" s="856">
        <f t="shared" si="50"/>
        <v>9642857.1428571437</v>
      </c>
      <c r="LV35" s="856">
        <f t="shared" si="50"/>
        <v>9642857.1428571437</v>
      </c>
      <c r="LW35" s="856">
        <f t="shared" si="50"/>
        <v>9642857.1428571437</v>
      </c>
      <c r="LX35" s="856">
        <f t="shared" si="50"/>
        <v>9642857.1428571437</v>
      </c>
      <c r="LY35" s="856">
        <f t="shared" si="50"/>
        <v>9642857.1428571437</v>
      </c>
      <c r="LZ35" s="856">
        <f t="shared" si="50"/>
        <v>9642857.1428571437</v>
      </c>
      <c r="MA35" s="856">
        <f t="shared" si="50"/>
        <v>9642857.1428571437</v>
      </c>
      <c r="MB35" s="856">
        <f t="shared" si="50"/>
        <v>9642857.1428571437</v>
      </c>
      <c r="MC35" s="856">
        <f t="shared" si="50"/>
        <v>9642857.1428571437</v>
      </c>
      <c r="MD35" s="856">
        <f t="shared" si="50"/>
        <v>9642857.1428571437</v>
      </c>
      <c r="ME35" s="856">
        <f t="shared" si="50"/>
        <v>9642857.1428571437</v>
      </c>
      <c r="MF35" s="856">
        <f t="shared" si="50"/>
        <v>9642857.1428571437</v>
      </c>
      <c r="MG35" s="856">
        <f t="shared" si="50"/>
        <v>9642857.1428571437</v>
      </c>
      <c r="MH35" s="856">
        <f t="shared" si="50"/>
        <v>9642857.1428571437</v>
      </c>
      <c r="MI35" s="856">
        <f t="shared" si="50"/>
        <v>9642857.1428571437</v>
      </c>
      <c r="MJ35" s="856">
        <f t="shared" si="50"/>
        <v>9642857.1428571437</v>
      </c>
      <c r="MK35" s="856">
        <f t="shared" si="50"/>
        <v>9642857.1428571437</v>
      </c>
      <c r="ML35" s="856">
        <f t="shared" si="50"/>
        <v>9642857.1428571437</v>
      </c>
      <c r="MM35" s="856">
        <f t="shared" si="50"/>
        <v>9642857.1428571437</v>
      </c>
      <c r="MN35" s="856">
        <f t="shared" si="50"/>
        <v>9642857.1428571437</v>
      </c>
      <c r="MO35" s="856">
        <f t="shared" si="50"/>
        <v>9642857.1428571437</v>
      </c>
      <c r="MP35" s="856">
        <f t="shared" si="50"/>
        <v>9642857.1428571437</v>
      </c>
      <c r="MQ35" s="856">
        <f t="shared" si="50"/>
        <v>9642857.1428571437</v>
      </c>
      <c r="MR35" s="856">
        <f t="shared" si="50"/>
        <v>9642857.1428571437</v>
      </c>
      <c r="MS35" s="856">
        <f t="shared" si="50"/>
        <v>9642857.1428571437</v>
      </c>
      <c r="MT35" s="856">
        <f t="shared" si="50"/>
        <v>9642857.1428571437</v>
      </c>
      <c r="MU35" s="856">
        <f t="shared" si="50"/>
        <v>9642857.1428571437</v>
      </c>
      <c r="MV35" s="856">
        <f t="shared" si="50"/>
        <v>9642857.1428571437</v>
      </c>
      <c r="MW35" s="856">
        <f t="shared" si="50"/>
        <v>9642857.1428571437</v>
      </c>
      <c r="MX35" s="856">
        <f t="shared" si="50"/>
        <v>9642857.1428571437</v>
      </c>
      <c r="MY35" s="856">
        <f t="shared" si="50"/>
        <v>9642857.1428571437</v>
      </c>
      <c r="MZ35" s="856">
        <f t="shared" si="50"/>
        <v>9642857.1428571437</v>
      </c>
      <c r="NA35" s="856">
        <f t="shared" si="50"/>
        <v>9642857.1428571437</v>
      </c>
      <c r="NB35" s="856">
        <f t="shared" si="50"/>
        <v>9642857.1428571437</v>
      </c>
      <c r="NC35" s="856">
        <f t="shared" si="50"/>
        <v>9642857.1428571437</v>
      </c>
      <c r="ND35" s="856">
        <f t="shared" si="50"/>
        <v>9642857.1428571437</v>
      </c>
      <c r="NE35" s="856">
        <f t="shared" si="50"/>
        <v>9642857.1428571437</v>
      </c>
      <c r="NF35" s="856">
        <f t="shared" si="50"/>
        <v>9642857.1428571437</v>
      </c>
      <c r="NG35" s="856">
        <f t="shared" si="50"/>
        <v>9642857.1428571437</v>
      </c>
      <c r="NH35" s="856">
        <f t="shared" si="50"/>
        <v>9642857.1428571437</v>
      </c>
      <c r="NI35" s="856">
        <f t="shared" si="50"/>
        <v>9642857.1428571437</v>
      </c>
      <c r="NJ35" s="856">
        <f t="shared" si="50"/>
        <v>9642857.1428571437</v>
      </c>
      <c r="NK35" s="856">
        <f t="shared" si="50"/>
        <v>9642857.1428571437</v>
      </c>
      <c r="NL35" s="856">
        <f t="shared" si="50"/>
        <v>9642857.1428571437</v>
      </c>
      <c r="NM35" s="856">
        <f t="shared" si="50"/>
        <v>9642857.1428571437</v>
      </c>
      <c r="NN35" s="856">
        <f t="shared" si="50"/>
        <v>9642857.1428571437</v>
      </c>
      <c r="NO35" s="856">
        <f t="shared" si="50"/>
        <v>9642857.1428571437</v>
      </c>
      <c r="NP35" s="856">
        <f t="shared" si="50"/>
        <v>9642857.1428571437</v>
      </c>
      <c r="NQ35" s="856">
        <f t="shared" si="50"/>
        <v>9642857.1428571437</v>
      </c>
      <c r="NR35" s="856">
        <f t="shared" si="50"/>
        <v>9642857.1428571437</v>
      </c>
      <c r="NS35" s="856">
        <f t="shared" si="50"/>
        <v>9642857.1428571437</v>
      </c>
      <c r="NT35" s="856">
        <f t="shared" si="50"/>
        <v>9642857.1428571437</v>
      </c>
      <c r="NU35" s="856">
        <f t="shared" si="50"/>
        <v>9642857.1428571437</v>
      </c>
      <c r="NV35" s="856">
        <f t="shared" si="50"/>
        <v>9642857.1428571437</v>
      </c>
      <c r="NW35" s="856">
        <f t="shared" si="50"/>
        <v>9642857.1428571437</v>
      </c>
      <c r="NX35" s="856">
        <f t="shared" si="50"/>
        <v>9642857.1428571437</v>
      </c>
      <c r="NY35" s="856">
        <f t="shared" si="50"/>
        <v>9642857.1428571437</v>
      </c>
      <c r="NZ35" s="856">
        <f t="shared" ref="NZ35:PF35" si="51">NY35</f>
        <v>9642857.1428571437</v>
      </c>
      <c r="OA35" s="856">
        <f t="shared" si="51"/>
        <v>9642857.1428571437</v>
      </c>
      <c r="OB35" s="856">
        <f t="shared" si="51"/>
        <v>9642857.1428571437</v>
      </c>
      <c r="OC35" s="856">
        <f t="shared" si="51"/>
        <v>9642857.1428571437</v>
      </c>
      <c r="OD35" s="856">
        <f t="shared" si="51"/>
        <v>9642857.1428571437</v>
      </c>
      <c r="OE35" s="856">
        <f t="shared" si="51"/>
        <v>9642857.1428571437</v>
      </c>
      <c r="OF35" s="856">
        <f t="shared" si="51"/>
        <v>9642857.1428571437</v>
      </c>
      <c r="OG35" s="856">
        <f t="shared" si="51"/>
        <v>9642857.1428571437</v>
      </c>
      <c r="OH35" s="856">
        <f t="shared" si="51"/>
        <v>9642857.1428571437</v>
      </c>
      <c r="OI35" s="856">
        <f t="shared" si="51"/>
        <v>9642857.1428571437</v>
      </c>
      <c r="OJ35" s="856">
        <f t="shared" si="51"/>
        <v>9642857.1428571437</v>
      </c>
      <c r="OK35" s="856">
        <f t="shared" si="51"/>
        <v>9642857.1428571437</v>
      </c>
      <c r="OL35" s="856">
        <f t="shared" si="51"/>
        <v>9642857.1428571437</v>
      </c>
      <c r="OM35" s="856">
        <f t="shared" si="51"/>
        <v>9642857.1428571437</v>
      </c>
      <c r="ON35" s="856">
        <f t="shared" si="51"/>
        <v>9642857.1428571437</v>
      </c>
      <c r="OO35" s="856">
        <f t="shared" si="51"/>
        <v>9642857.1428571437</v>
      </c>
      <c r="OP35" s="856">
        <f t="shared" si="51"/>
        <v>9642857.1428571437</v>
      </c>
      <c r="OQ35" s="856">
        <f t="shared" si="51"/>
        <v>9642857.1428571437</v>
      </c>
      <c r="OR35" s="856">
        <f t="shared" si="51"/>
        <v>9642857.1428571437</v>
      </c>
      <c r="OS35" s="856">
        <f t="shared" si="51"/>
        <v>9642857.1428571437</v>
      </c>
      <c r="OT35" s="856">
        <f t="shared" si="51"/>
        <v>9642857.1428571437</v>
      </c>
      <c r="OU35" s="856">
        <f t="shared" si="51"/>
        <v>9642857.1428571437</v>
      </c>
      <c r="OV35" s="856">
        <f t="shared" si="51"/>
        <v>9642857.1428571437</v>
      </c>
      <c r="OW35" s="856">
        <f t="shared" si="51"/>
        <v>9642857.1428571437</v>
      </c>
      <c r="OX35" s="856">
        <f t="shared" si="51"/>
        <v>9642857.1428571437</v>
      </c>
      <c r="OY35" s="856">
        <f t="shared" si="51"/>
        <v>9642857.1428571437</v>
      </c>
      <c r="OZ35" s="856">
        <f t="shared" si="51"/>
        <v>9642857.1428571437</v>
      </c>
      <c r="PA35" s="856">
        <f t="shared" si="51"/>
        <v>9642857.1428571437</v>
      </c>
      <c r="PB35" s="856">
        <f t="shared" si="51"/>
        <v>9642857.1428571437</v>
      </c>
      <c r="PC35" s="856">
        <f t="shared" si="51"/>
        <v>9642857.1428571437</v>
      </c>
      <c r="PD35" s="856">
        <f t="shared" si="51"/>
        <v>9642857.1428571437</v>
      </c>
      <c r="PE35" s="856">
        <f t="shared" si="51"/>
        <v>9642857.1428571437</v>
      </c>
      <c r="PF35" s="856">
        <f t="shared" si="51"/>
        <v>9642857.1428571437</v>
      </c>
      <c r="PG35" s="856">
        <f>((C34/C31)/30)*23</f>
        <v>7392857.1428571437</v>
      </c>
      <c r="PI35" s="856">
        <f>SUM(C35:PG35)</f>
        <v>4049999999.9999819</v>
      </c>
      <c r="WS35" s="221"/>
    </row>
    <row r="36" spans="1:617" x14ac:dyDescent="0.25">
      <c r="A36" s="180" t="s">
        <v>810</v>
      </c>
      <c r="C36" s="856">
        <f>C35*C28</f>
        <v>1125000.0000000002</v>
      </c>
      <c r="D36" s="856">
        <f>D28*D35</f>
        <v>4821428.5714285718</v>
      </c>
      <c r="E36" s="856">
        <f t="shared" ref="E36:BP36" si="52">E28*E35</f>
        <v>4821428.5714285718</v>
      </c>
      <c r="F36" s="856">
        <f t="shared" si="52"/>
        <v>4821428.5714285718</v>
      </c>
      <c r="G36" s="856">
        <f t="shared" si="52"/>
        <v>4821428.5714285718</v>
      </c>
      <c r="H36" s="856">
        <f t="shared" si="52"/>
        <v>4821428.5714285718</v>
      </c>
      <c r="I36" s="856">
        <f t="shared" si="52"/>
        <v>4821428.5714285718</v>
      </c>
      <c r="J36" s="856">
        <f t="shared" si="52"/>
        <v>4821428.5714285718</v>
      </c>
      <c r="K36" s="856">
        <f t="shared" si="52"/>
        <v>4821428.5714285718</v>
      </c>
      <c r="L36" s="856">
        <f t="shared" si="52"/>
        <v>4821428.5714285718</v>
      </c>
      <c r="M36" s="856">
        <f t="shared" si="52"/>
        <v>4821428.5714285718</v>
      </c>
      <c r="N36" s="856">
        <f t="shared" si="52"/>
        <v>4821428.5714285718</v>
      </c>
      <c r="O36" s="856">
        <f t="shared" si="52"/>
        <v>4821428.5714285718</v>
      </c>
      <c r="P36" s="856">
        <f t="shared" si="52"/>
        <v>4821428.5714285718</v>
      </c>
      <c r="Q36" s="856">
        <f t="shared" si="52"/>
        <v>4821428.5714285718</v>
      </c>
      <c r="R36" s="856">
        <f t="shared" si="52"/>
        <v>4821428.5714285718</v>
      </c>
      <c r="S36" s="856">
        <f t="shared" si="52"/>
        <v>4821428.5714285718</v>
      </c>
      <c r="T36" s="856">
        <f t="shared" si="52"/>
        <v>4821428.5714285718</v>
      </c>
      <c r="U36" s="856">
        <f t="shared" si="52"/>
        <v>4821428.5714285718</v>
      </c>
      <c r="V36" s="856">
        <f t="shared" si="52"/>
        <v>4821428.5714285718</v>
      </c>
      <c r="W36" s="856">
        <f t="shared" si="52"/>
        <v>4821428.5714285718</v>
      </c>
      <c r="X36" s="856">
        <f t="shared" si="52"/>
        <v>4821428.5714285718</v>
      </c>
      <c r="Y36" s="856">
        <f t="shared" si="52"/>
        <v>4821428.5714285718</v>
      </c>
      <c r="Z36" s="856">
        <f t="shared" si="52"/>
        <v>4821428.5714285718</v>
      </c>
      <c r="AA36" s="856">
        <f t="shared" si="52"/>
        <v>4821428.5714285718</v>
      </c>
      <c r="AB36" s="856">
        <f t="shared" si="52"/>
        <v>4821428.5714285718</v>
      </c>
      <c r="AC36" s="856">
        <f t="shared" si="52"/>
        <v>4821428.5714285718</v>
      </c>
      <c r="AD36" s="856">
        <f t="shared" si="52"/>
        <v>4821428.5714285718</v>
      </c>
      <c r="AE36" s="856">
        <f t="shared" si="52"/>
        <v>4821428.5714285718</v>
      </c>
      <c r="AF36" s="856">
        <f t="shared" si="52"/>
        <v>4821428.5714285718</v>
      </c>
      <c r="AG36" s="856">
        <f t="shared" si="52"/>
        <v>4821428.5714285718</v>
      </c>
      <c r="AH36" s="856">
        <f t="shared" si="52"/>
        <v>4821428.5714285718</v>
      </c>
      <c r="AI36" s="856">
        <f t="shared" si="52"/>
        <v>4821428.5714285718</v>
      </c>
      <c r="AJ36" s="856">
        <f t="shared" si="52"/>
        <v>4821428.5714285718</v>
      </c>
      <c r="AK36" s="856">
        <f t="shared" si="52"/>
        <v>4821428.5714285718</v>
      </c>
      <c r="AL36" s="856">
        <f t="shared" si="52"/>
        <v>4821428.5714285718</v>
      </c>
      <c r="AM36" s="856">
        <f t="shared" si="52"/>
        <v>4821428.5714285718</v>
      </c>
      <c r="AN36" s="856">
        <f t="shared" si="52"/>
        <v>4821428.5714285718</v>
      </c>
      <c r="AO36" s="856">
        <f t="shared" si="52"/>
        <v>4821428.5714285718</v>
      </c>
      <c r="AP36" s="856">
        <f t="shared" si="52"/>
        <v>4821428.5714285718</v>
      </c>
      <c r="AQ36" s="856">
        <f t="shared" si="52"/>
        <v>4821428.5714285718</v>
      </c>
      <c r="AR36" s="856">
        <f t="shared" si="52"/>
        <v>4821428.5714285718</v>
      </c>
      <c r="AS36" s="856">
        <f t="shared" si="52"/>
        <v>4821428.5714285718</v>
      </c>
      <c r="AT36" s="856">
        <f t="shared" si="52"/>
        <v>4821428.5714285718</v>
      </c>
      <c r="AU36" s="856">
        <f t="shared" si="52"/>
        <v>4821428.5714285718</v>
      </c>
      <c r="AV36" s="856">
        <f t="shared" si="52"/>
        <v>4821428.5714285718</v>
      </c>
      <c r="AW36" s="856">
        <f t="shared" si="52"/>
        <v>4821428.5714285718</v>
      </c>
      <c r="AX36" s="856">
        <f t="shared" si="52"/>
        <v>4821428.5714285718</v>
      </c>
      <c r="AY36" s="856">
        <f t="shared" si="52"/>
        <v>4821428.5714285718</v>
      </c>
      <c r="AZ36" s="856">
        <f t="shared" si="52"/>
        <v>4821428.5714285718</v>
      </c>
      <c r="BA36" s="856">
        <f t="shared" si="52"/>
        <v>4821428.5714285718</v>
      </c>
      <c r="BB36" s="856">
        <f t="shared" si="52"/>
        <v>4821428.5714285718</v>
      </c>
      <c r="BC36" s="856">
        <f t="shared" si="52"/>
        <v>4821428.5714285718</v>
      </c>
      <c r="BD36" s="856">
        <f t="shared" si="52"/>
        <v>4821428.5714285718</v>
      </c>
      <c r="BE36" s="856">
        <f t="shared" si="52"/>
        <v>4821428.5714285718</v>
      </c>
      <c r="BF36" s="856">
        <f t="shared" si="52"/>
        <v>4821428.5714285718</v>
      </c>
      <c r="BG36" s="856">
        <f t="shared" si="52"/>
        <v>4821428.5714285718</v>
      </c>
      <c r="BH36" s="856">
        <f t="shared" si="52"/>
        <v>4821428.5714285718</v>
      </c>
      <c r="BI36" s="856">
        <f t="shared" si="52"/>
        <v>4821428.5714285718</v>
      </c>
      <c r="BJ36" s="856">
        <f t="shared" si="52"/>
        <v>4821428.5714285718</v>
      </c>
      <c r="BK36" s="856">
        <f t="shared" si="52"/>
        <v>4821428.5714285718</v>
      </c>
      <c r="BL36" s="856">
        <f t="shared" si="52"/>
        <v>4821428.5714285718</v>
      </c>
      <c r="BM36" s="856">
        <f t="shared" si="52"/>
        <v>4821428.5714285718</v>
      </c>
      <c r="BN36" s="856">
        <f t="shared" si="52"/>
        <v>4821428.5714285718</v>
      </c>
      <c r="BO36" s="856">
        <f t="shared" si="52"/>
        <v>4821428.5714285718</v>
      </c>
      <c r="BP36" s="856">
        <f t="shared" si="52"/>
        <v>4821428.5714285718</v>
      </c>
      <c r="BQ36" s="856">
        <f t="shared" ref="BQ36:EB36" si="53">BQ28*BQ35</f>
        <v>4821428.5714285718</v>
      </c>
      <c r="BR36" s="856">
        <f t="shared" si="53"/>
        <v>4821428.5714285718</v>
      </c>
      <c r="BS36" s="856">
        <f t="shared" si="53"/>
        <v>4821428.5714285718</v>
      </c>
      <c r="BT36" s="856">
        <f t="shared" si="53"/>
        <v>4821428.5714285718</v>
      </c>
      <c r="BU36" s="856">
        <f t="shared" si="53"/>
        <v>4821428.5714285718</v>
      </c>
      <c r="BV36" s="856">
        <f t="shared" si="53"/>
        <v>4821428.5714285718</v>
      </c>
      <c r="BW36" s="856">
        <f t="shared" si="53"/>
        <v>4821428.5714285718</v>
      </c>
      <c r="BX36" s="856">
        <f t="shared" si="53"/>
        <v>4821428.5714285718</v>
      </c>
      <c r="BY36" s="856">
        <f t="shared" si="53"/>
        <v>4821428.5714285718</v>
      </c>
      <c r="BZ36" s="856">
        <f t="shared" si="53"/>
        <v>4821428.5714285718</v>
      </c>
      <c r="CA36" s="856">
        <f t="shared" si="53"/>
        <v>4821428.5714285718</v>
      </c>
      <c r="CB36" s="856">
        <f t="shared" si="53"/>
        <v>4821428.5714285718</v>
      </c>
      <c r="CC36" s="856">
        <f t="shared" si="53"/>
        <v>4821428.5714285718</v>
      </c>
      <c r="CD36" s="856">
        <f t="shared" si="53"/>
        <v>4821428.5714285718</v>
      </c>
      <c r="CE36" s="856">
        <f t="shared" si="53"/>
        <v>4821428.5714285718</v>
      </c>
      <c r="CF36" s="856">
        <f t="shared" si="53"/>
        <v>4821428.5714285718</v>
      </c>
      <c r="CG36" s="856">
        <f t="shared" si="53"/>
        <v>4821428.5714285718</v>
      </c>
      <c r="CH36" s="856">
        <f t="shared" si="53"/>
        <v>4821428.5714285718</v>
      </c>
      <c r="CI36" s="856">
        <f t="shared" si="53"/>
        <v>4821428.5714285718</v>
      </c>
      <c r="CJ36" s="856">
        <f t="shared" si="53"/>
        <v>4821428.5714285718</v>
      </c>
      <c r="CK36" s="856">
        <f t="shared" si="53"/>
        <v>4821428.5714285718</v>
      </c>
      <c r="CL36" s="856">
        <f t="shared" si="53"/>
        <v>4821428.5714285718</v>
      </c>
      <c r="CM36" s="856">
        <f t="shared" si="53"/>
        <v>4821428.5714285718</v>
      </c>
      <c r="CN36" s="856">
        <f t="shared" si="53"/>
        <v>4821428.5714285718</v>
      </c>
      <c r="CO36" s="856">
        <f t="shared" si="53"/>
        <v>4821428.5714285718</v>
      </c>
      <c r="CP36" s="856">
        <f t="shared" si="53"/>
        <v>4821428.5714285718</v>
      </c>
      <c r="CQ36" s="856">
        <f t="shared" si="53"/>
        <v>4821428.5714285718</v>
      </c>
      <c r="CR36" s="856">
        <f t="shared" si="53"/>
        <v>4821428.5714285718</v>
      </c>
      <c r="CS36" s="856">
        <f t="shared" si="53"/>
        <v>4821428.5714285718</v>
      </c>
      <c r="CT36" s="856">
        <f t="shared" si="53"/>
        <v>4821428.5714285718</v>
      </c>
      <c r="CU36" s="856">
        <f t="shared" si="53"/>
        <v>4821428.5714285718</v>
      </c>
      <c r="CV36" s="856">
        <f t="shared" si="53"/>
        <v>4821428.5714285718</v>
      </c>
      <c r="CW36" s="856">
        <f t="shared" si="53"/>
        <v>4821428.5714285718</v>
      </c>
      <c r="CX36" s="856">
        <f t="shared" si="53"/>
        <v>4821428.5714285718</v>
      </c>
      <c r="CY36" s="856">
        <f t="shared" si="53"/>
        <v>4821428.5714285718</v>
      </c>
      <c r="CZ36" s="856">
        <f t="shared" si="53"/>
        <v>4821428.5714285718</v>
      </c>
      <c r="DA36" s="856">
        <f t="shared" si="53"/>
        <v>4821428.5714285718</v>
      </c>
      <c r="DB36" s="856">
        <f t="shared" si="53"/>
        <v>4821428.5714285718</v>
      </c>
      <c r="DC36" s="856">
        <f t="shared" si="53"/>
        <v>4821428.5714285718</v>
      </c>
      <c r="DD36" s="856">
        <f t="shared" si="53"/>
        <v>4821428.5714285718</v>
      </c>
      <c r="DE36" s="856">
        <f t="shared" si="53"/>
        <v>4821428.5714285718</v>
      </c>
      <c r="DF36" s="856">
        <f t="shared" si="53"/>
        <v>4821428.5714285718</v>
      </c>
      <c r="DG36" s="856">
        <f t="shared" si="53"/>
        <v>4821428.5714285718</v>
      </c>
      <c r="DH36" s="856">
        <f t="shared" si="53"/>
        <v>4821428.5714285718</v>
      </c>
      <c r="DI36" s="856">
        <f t="shared" si="53"/>
        <v>4821428.5714285718</v>
      </c>
      <c r="DJ36" s="856">
        <f t="shared" si="53"/>
        <v>4821428.5714285718</v>
      </c>
      <c r="DK36" s="856">
        <f t="shared" si="53"/>
        <v>4821428.5714285718</v>
      </c>
      <c r="DL36" s="856">
        <f t="shared" si="53"/>
        <v>4821428.5714285718</v>
      </c>
      <c r="DM36" s="856">
        <f t="shared" si="53"/>
        <v>4821428.5714285718</v>
      </c>
      <c r="DN36" s="856">
        <f t="shared" si="53"/>
        <v>4821428.5714285718</v>
      </c>
      <c r="DO36" s="856">
        <f t="shared" si="53"/>
        <v>4821428.5714285718</v>
      </c>
      <c r="DP36" s="856">
        <f t="shared" si="53"/>
        <v>4821428.5714285718</v>
      </c>
      <c r="DQ36" s="856">
        <f t="shared" si="53"/>
        <v>4821428.5714285718</v>
      </c>
      <c r="DR36" s="856">
        <f t="shared" si="53"/>
        <v>4821428.5714285718</v>
      </c>
      <c r="DS36" s="856">
        <f t="shared" si="53"/>
        <v>4821428.5714285718</v>
      </c>
      <c r="DT36" s="856">
        <f t="shared" si="53"/>
        <v>4821428.5714285718</v>
      </c>
      <c r="DU36" s="856">
        <f t="shared" si="53"/>
        <v>4821428.5714285718</v>
      </c>
      <c r="DV36" s="856">
        <f t="shared" si="53"/>
        <v>4821428.5714285718</v>
      </c>
      <c r="DW36" s="856">
        <f t="shared" si="53"/>
        <v>4821428.5714285718</v>
      </c>
      <c r="DX36" s="856">
        <f t="shared" si="53"/>
        <v>4821428.5714285718</v>
      </c>
      <c r="DY36" s="856">
        <f t="shared" si="53"/>
        <v>4821428.5714285718</v>
      </c>
      <c r="DZ36" s="856">
        <f t="shared" si="53"/>
        <v>4821428.5714285718</v>
      </c>
      <c r="EA36" s="856">
        <f t="shared" si="53"/>
        <v>4821428.5714285718</v>
      </c>
      <c r="EB36" s="856">
        <f t="shared" si="53"/>
        <v>4821428.5714285718</v>
      </c>
      <c r="EC36" s="856">
        <f t="shared" ref="EC36:GN36" si="54">EC28*EC35</f>
        <v>4821428.5714285718</v>
      </c>
      <c r="ED36" s="856">
        <f t="shared" si="54"/>
        <v>4821428.5714285718</v>
      </c>
      <c r="EE36" s="856">
        <f t="shared" si="54"/>
        <v>4821428.5714285718</v>
      </c>
      <c r="EF36" s="856">
        <f t="shared" si="54"/>
        <v>4821428.5714285718</v>
      </c>
      <c r="EG36" s="856">
        <f t="shared" si="54"/>
        <v>4821428.5714285718</v>
      </c>
      <c r="EH36" s="856">
        <f t="shared" si="54"/>
        <v>4821428.5714285718</v>
      </c>
      <c r="EI36" s="856">
        <f t="shared" si="54"/>
        <v>4821428.5714285718</v>
      </c>
      <c r="EJ36" s="856">
        <f t="shared" si="54"/>
        <v>4821428.5714285718</v>
      </c>
      <c r="EK36" s="856">
        <f t="shared" si="54"/>
        <v>4821428.5714285718</v>
      </c>
      <c r="EL36" s="856">
        <f t="shared" si="54"/>
        <v>4821428.5714285718</v>
      </c>
      <c r="EM36" s="856">
        <f t="shared" si="54"/>
        <v>4821428.5714285718</v>
      </c>
      <c r="EN36" s="856">
        <f t="shared" si="54"/>
        <v>4821428.5714285718</v>
      </c>
      <c r="EO36" s="856">
        <f t="shared" si="54"/>
        <v>4821428.5714285718</v>
      </c>
      <c r="EP36" s="856">
        <f t="shared" si="54"/>
        <v>4821428.5714285718</v>
      </c>
      <c r="EQ36" s="856">
        <f t="shared" si="54"/>
        <v>4821428.5714285718</v>
      </c>
      <c r="ER36" s="856">
        <f t="shared" si="54"/>
        <v>4821428.5714285718</v>
      </c>
      <c r="ES36" s="856">
        <f t="shared" si="54"/>
        <v>4821428.5714285718</v>
      </c>
      <c r="ET36" s="856">
        <f t="shared" si="54"/>
        <v>4821428.5714285718</v>
      </c>
      <c r="EU36" s="856">
        <f t="shared" si="54"/>
        <v>4821428.5714285718</v>
      </c>
      <c r="EV36" s="856">
        <f t="shared" si="54"/>
        <v>4821428.5714285718</v>
      </c>
      <c r="EW36" s="856">
        <f t="shared" si="54"/>
        <v>4821428.5714285718</v>
      </c>
      <c r="EX36" s="856">
        <f t="shared" si="54"/>
        <v>4821428.5714285718</v>
      </c>
      <c r="EY36" s="856">
        <f t="shared" si="54"/>
        <v>4821428.5714285718</v>
      </c>
      <c r="EZ36" s="856">
        <f t="shared" si="54"/>
        <v>4821428.5714285718</v>
      </c>
      <c r="FA36" s="856">
        <f t="shared" si="54"/>
        <v>4821428.5714285718</v>
      </c>
      <c r="FB36" s="856">
        <f t="shared" si="54"/>
        <v>4821428.5714285718</v>
      </c>
      <c r="FC36" s="856">
        <f t="shared" si="54"/>
        <v>4821428.5714285718</v>
      </c>
      <c r="FD36" s="856">
        <f t="shared" si="54"/>
        <v>4821428.5714285718</v>
      </c>
      <c r="FE36" s="856">
        <f t="shared" si="54"/>
        <v>4821428.5714285718</v>
      </c>
      <c r="FF36" s="856">
        <f t="shared" si="54"/>
        <v>4821428.5714285718</v>
      </c>
      <c r="FG36" s="856">
        <f t="shared" si="54"/>
        <v>4821428.5714285718</v>
      </c>
      <c r="FH36" s="856">
        <f t="shared" si="54"/>
        <v>4821428.5714285718</v>
      </c>
      <c r="FI36" s="856">
        <f t="shared" si="54"/>
        <v>4821428.5714285718</v>
      </c>
      <c r="FJ36" s="856">
        <f t="shared" si="54"/>
        <v>4821428.5714285718</v>
      </c>
      <c r="FK36" s="856">
        <f t="shared" si="54"/>
        <v>4821428.5714285718</v>
      </c>
      <c r="FL36" s="856">
        <f t="shared" si="54"/>
        <v>4821428.5714285718</v>
      </c>
      <c r="FM36" s="856">
        <f t="shared" si="54"/>
        <v>4821428.5714285718</v>
      </c>
      <c r="FN36" s="856">
        <f t="shared" si="54"/>
        <v>4821428.5714285718</v>
      </c>
      <c r="FO36" s="856">
        <f t="shared" si="54"/>
        <v>4821428.5714285718</v>
      </c>
      <c r="FP36" s="856">
        <f t="shared" si="54"/>
        <v>4821428.5714285718</v>
      </c>
      <c r="FQ36" s="856">
        <f t="shared" si="54"/>
        <v>4821428.5714285718</v>
      </c>
      <c r="FR36" s="856">
        <f t="shared" si="54"/>
        <v>4821428.5714285718</v>
      </c>
      <c r="FS36" s="856">
        <f t="shared" si="54"/>
        <v>4821428.5714285718</v>
      </c>
      <c r="FT36" s="856">
        <f t="shared" si="54"/>
        <v>4821428.5714285718</v>
      </c>
      <c r="FU36" s="856">
        <f t="shared" si="54"/>
        <v>4821428.5714285718</v>
      </c>
      <c r="FV36" s="856">
        <f t="shared" si="54"/>
        <v>4821428.5714285718</v>
      </c>
      <c r="FW36" s="856">
        <f t="shared" si="54"/>
        <v>4821428.5714285718</v>
      </c>
      <c r="FX36" s="856">
        <f t="shared" si="54"/>
        <v>4821428.5714285718</v>
      </c>
      <c r="FY36" s="856">
        <f t="shared" si="54"/>
        <v>4821428.5714285718</v>
      </c>
      <c r="FZ36" s="856">
        <f t="shared" si="54"/>
        <v>4821428.5714285718</v>
      </c>
      <c r="GA36" s="856">
        <f t="shared" si="54"/>
        <v>4821428.5714285718</v>
      </c>
      <c r="GB36" s="856">
        <f t="shared" si="54"/>
        <v>4821428.5714285718</v>
      </c>
      <c r="GC36" s="856">
        <f t="shared" si="54"/>
        <v>4821428.5714285718</v>
      </c>
      <c r="GD36" s="856">
        <f t="shared" si="54"/>
        <v>4821428.5714285718</v>
      </c>
      <c r="GE36" s="856">
        <f t="shared" si="54"/>
        <v>4821428.5714285718</v>
      </c>
      <c r="GF36" s="856">
        <f t="shared" si="54"/>
        <v>4821428.5714285718</v>
      </c>
      <c r="GG36" s="856">
        <f t="shared" si="54"/>
        <v>4821428.5714285718</v>
      </c>
      <c r="GH36" s="856">
        <f t="shared" si="54"/>
        <v>4821428.5714285718</v>
      </c>
      <c r="GI36" s="856">
        <f t="shared" si="54"/>
        <v>4821428.5714285718</v>
      </c>
      <c r="GJ36" s="856">
        <f t="shared" si="54"/>
        <v>4821428.5714285718</v>
      </c>
      <c r="GK36" s="856">
        <f t="shared" si="54"/>
        <v>4821428.5714285718</v>
      </c>
      <c r="GL36" s="856">
        <f t="shared" si="54"/>
        <v>4821428.5714285718</v>
      </c>
      <c r="GM36" s="856">
        <f t="shared" si="54"/>
        <v>4821428.5714285718</v>
      </c>
      <c r="GN36" s="856">
        <f t="shared" si="54"/>
        <v>4821428.5714285718</v>
      </c>
      <c r="GO36" s="856">
        <f t="shared" ref="GO36:IZ36" si="55">GO28*GO35</f>
        <v>4821428.5714285718</v>
      </c>
      <c r="GP36" s="856">
        <f t="shared" si="55"/>
        <v>4821428.5714285718</v>
      </c>
      <c r="GQ36" s="856">
        <f t="shared" si="55"/>
        <v>4821428.5714285718</v>
      </c>
      <c r="GR36" s="856">
        <f t="shared" si="55"/>
        <v>4821428.5714285718</v>
      </c>
      <c r="GS36" s="856">
        <f t="shared" si="55"/>
        <v>4821428.5714285718</v>
      </c>
      <c r="GT36" s="856">
        <f t="shared" si="55"/>
        <v>4821428.5714285718</v>
      </c>
      <c r="GU36" s="856">
        <f t="shared" si="55"/>
        <v>4821428.5714285718</v>
      </c>
      <c r="GV36" s="856">
        <f t="shared" si="55"/>
        <v>4821428.5714285718</v>
      </c>
      <c r="GW36" s="856">
        <f t="shared" si="55"/>
        <v>4821428.5714285718</v>
      </c>
      <c r="GX36" s="856">
        <f t="shared" si="55"/>
        <v>4821428.5714285718</v>
      </c>
      <c r="GY36" s="856">
        <f t="shared" si="55"/>
        <v>4821428.5714285718</v>
      </c>
      <c r="GZ36" s="856">
        <f t="shared" si="55"/>
        <v>4821428.5714285718</v>
      </c>
      <c r="HA36" s="856">
        <f t="shared" si="55"/>
        <v>4821428.5714285718</v>
      </c>
      <c r="HB36" s="856">
        <f t="shared" si="55"/>
        <v>4821428.5714285718</v>
      </c>
      <c r="HC36" s="856">
        <f t="shared" si="55"/>
        <v>4821428.5714285718</v>
      </c>
      <c r="HD36" s="856">
        <f t="shared" si="55"/>
        <v>4821428.5714285718</v>
      </c>
      <c r="HE36" s="856">
        <f t="shared" si="55"/>
        <v>4821428.5714285718</v>
      </c>
      <c r="HF36" s="856">
        <f t="shared" si="55"/>
        <v>4821428.5714285718</v>
      </c>
      <c r="HG36" s="856">
        <f t="shared" si="55"/>
        <v>4821428.5714285718</v>
      </c>
      <c r="HH36" s="856">
        <f t="shared" si="55"/>
        <v>4821428.5714285718</v>
      </c>
      <c r="HI36" s="856">
        <f t="shared" si="55"/>
        <v>4821428.5714285718</v>
      </c>
      <c r="HJ36" s="856">
        <f t="shared" si="55"/>
        <v>4821428.5714285718</v>
      </c>
      <c r="HK36" s="856">
        <f t="shared" si="55"/>
        <v>4821428.5714285718</v>
      </c>
      <c r="HL36" s="856">
        <f t="shared" si="55"/>
        <v>4821428.5714285718</v>
      </c>
      <c r="HM36" s="856">
        <f t="shared" si="55"/>
        <v>4821428.5714285718</v>
      </c>
      <c r="HN36" s="856">
        <f t="shared" si="55"/>
        <v>4821428.5714285718</v>
      </c>
      <c r="HO36" s="856">
        <f t="shared" si="55"/>
        <v>4821428.5714285718</v>
      </c>
      <c r="HP36" s="856">
        <f t="shared" si="55"/>
        <v>4821428.5714285718</v>
      </c>
      <c r="HQ36" s="856">
        <f t="shared" si="55"/>
        <v>4821428.5714285718</v>
      </c>
      <c r="HR36" s="856">
        <f t="shared" si="55"/>
        <v>4821428.5714285718</v>
      </c>
      <c r="HS36" s="856">
        <f t="shared" si="55"/>
        <v>4821428.5714285718</v>
      </c>
      <c r="HT36" s="856">
        <f t="shared" si="55"/>
        <v>4821428.5714285718</v>
      </c>
      <c r="HU36" s="856">
        <f t="shared" si="55"/>
        <v>4821428.5714285718</v>
      </c>
      <c r="HV36" s="856">
        <f t="shared" si="55"/>
        <v>4821428.5714285718</v>
      </c>
      <c r="HW36" s="856">
        <f t="shared" si="55"/>
        <v>4821428.5714285718</v>
      </c>
      <c r="HX36" s="856">
        <f t="shared" si="55"/>
        <v>4821428.5714285718</v>
      </c>
      <c r="HY36" s="856">
        <f t="shared" si="55"/>
        <v>4821428.5714285718</v>
      </c>
      <c r="HZ36" s="856">
        <f t="shared" si="55"/>
        <v>4821428.5714285718</v>
      </c>
      <c r="IA36" s="856">
        <f t="shared" si="55"/>
        <v>0</v>
      </c>
      <c r="IB36" s="856">
        <f t="shared" si="55"/>
        <v>0</v>
      </c>
      <c r="IC36" s="856">
        <f t="shared" si="55"/>
        <v>4139791.2682466558</v>
      </c>
      <c r="ID36" s="856">
        <f t="shared" si="55"/>
        <v>3790089.6016506455</v>
      </c>
      <c r="IE36" s="856">
        <f t="shared" si="55"/>
        <v>2307212.3779883618</v>
      </c>
      <c r="IF36" s="856">
        <f t="shared" si="55"/>
        <v>4355577.0478700334</v>
      </c>
      <c r="IG36" s="856">
        <f t="shared" si="55"/>
        <v>8340157.3549310993</v>
      </c>
      <c r="IH36" s="856">
        <f t="shared" si="55"/>
        <v>3421813.2668254776</v>
      </c>
      <c r="II36" s="856">
        <f t="shared" si="55"/>
        <v>3579810.9565629764</v>
      </c>
      <c r="IJ36" s="856">
        <f t="shared" si="55"/>
        <v>3280925.0177664934</v>
      </c>
      <c r="IK36" s="856">
        <f t="shared" si="55"/>
        <v>2973806.0835135877</v>
      </c>
      <c r="IL36" s="856">
        <f t="shared" si="55"/>
        <v>9642857.1428571437</v>
      </c>
      <c r="IM36" s="856">
        <f t="shared" si="55"/>
        <v>8730313.6307167783</v>
      </c>
      <c r="IN36" s="856">
        <f t="shared" si="55"/>
        <v>4912087.7564065326</v>
      </c>
      <c r="IO36" s="856">
        <f t="shared" si="55"/>
        <v>5024064.0889531719</v>
      </c>
      <c r="IP36" s="856">
        <f t="shared" si="55"/>
        <v>4523975.957225184</v>
      </c>
      <c r="IQ36" s="856">
        <f t="shared" si="55"/>
        <v>2866849.0865552225</v>
      </c>
      <c r="IR36" s="856">
        <f t="shared" si="55"/>
        <v>5175794.8456429485</v>
      </c>
      <c r="IS36" s="856">
        <f t="shared" si="55"/>
        <v>9525265.4964469355</v>
      </c>
      <c r="IT36" s="856">
        <f t="shared" si="55"/>
        <v>4114308.3874856425</v>
      </c>
      <c r="IU36" s="856">
        <f t="shared" si="55"/>
        <v>4297199.3215273609</v>
      </c>
      <c r="IV36" s="856">
        <f t="shared" si="55"/>
        <v>3972963.8360568397</v>
      </c>
      <c r="IW36" s="856">
        <f t="shared" si="55"/>
        <v>3645169.6758847823</v>
      </c>
      <c r="IX36" s="856">
        <f t="shared" si="55"/>
        <v>6450259.3892693119</v>
      </c>
      <c r="IY36" s="856">
        <f t="shared" si="55"/>
        <v>5190138.677777715</v>
      </c>
      <c r="IZ36" s="856">
        <f t="shared" si="55"/>
        <v>4504739.1768018035</v>
      </c>
      <c r="JA36" s="856">
        <f t="shared" ref="JA36:LL36" si="56">JA28*JA35</f>
        <v>4636054.2818663623</v>
      </c>
      <c r="JB36" s="856">
        <f t="shared" si="56"/>
        <v>4107207.8716398473</v>
      </c>
      <c r="JC36" s="856">
        <f t="shared" si="56"/>
        <v>2530502.8821275616</v>
      </c>
      <c r="JD36" s="856">
        <f t="shared" si="56"/>
        <v>4778518.5520767272</v>
      </c>
      <c r="JE36" s="856">
        <f t="shared" si="56"/>
        <v>9642857.1428571437</v>
      </c>
      <c r="JF36" s="856">
        <f t="shared" si="56"/>
        <v>3718956.3030500221</v>
      </c>
      <c r="JG36" s="856">
        <f t="shared" si="56"/>
        <v>3895551.00874935</v>
      </c>
      <c r="JH36" s="856">
        <f t="shared" si="56"/>
        <v>3579716.5453842934</v>
      </c>
      <c r="JI36" s="856">
        <f t="shared" si="56"/>
        <v>3258798.4308201876</v>
      </c>
      <c r="JJ36" s="856">
        <f t="shared" si="56"/>
        <v>4821428.5714285718</v>
      </c>
      <c r="JK36" s="856">
        <f t="shared" si="56"/>
        <v>0</v>
      </c>
      <c r="JL36" s="856">
        <f t="shared" si="56"/>
        <v>0</v>
      </c>
      <c r="JM36" s="856">
        <f t="shared" si="56"/>
        <v>1987871.8291279306</v>
      </c>
      <c r="JN36" s="856">
        <f t="shared" si="56"/>
        <v>2504034.7028721916</v>
      </c>
      <c r="JO36" s="856">
        <f t="shared" si="56"/>
        <v>1365007.8484702632</v>
      </c>
      <c r="JP36" s="856">
        <f t="shared" si="56"/>
        <v>2951646.3013678738</v>
      </c>
      <c r="JQ36" s="856">
        <f t="shared" si="56"/>
        <v>8193691.6785169672</v>
      </c>
      <c r="JR36" s="856">
        <f t="shared" si="56"/>
        <v>2163527.2470012861</v>
      </c>
      <c r="JS36" s="856">
        <f t="shared" si="56"/>
        <v>2283555.670692347</v>
      </c>
      <c r="JT36" s="856">
        <f t="shared" si="56"/>
        <v>2058529.2253485282</v>
      </c>
      <c r="JU36" s="856">
        <f t="shared" si="56"/>
        <v>1868722.6403326273</v>
      </c>
      <c r="JV36" s="856">
        <f t="shared" si="56"/>
        <v>9642857.1428571437</v>
      </c>
      <c r="JW36" s="856">
        <f t="shared" si="56"/>
        <v>4709418.7694564639</v>
      </c>
      <c r="JX36" s="856">
        <f t="shared" si="56"/>
        <v>3776938.2949398248</v>
      </c>
      <c r="JY36" s="856">
        <f t="shared" si="56"/>
        <v>3747259.2139417692</v>
      </c>
      <c r="JZ36" s="856">
        <f t="shared" si="56"/>
        <v>3510828.3274388025</v>
      </c>
      <c r="KA36" s="856">
        <f t="shared" si="56"/>
        <v>2056483.8062045388</v>
      </c>
      <c r="KB36" s="856">
        <f t="shared" si="56"/>
        <v>3954622.6403007265</v>
      </c>
      <c r="KC36" s="856">
        <f t="shared" si="56"/>
        <v>7546806.9680338576</v>
      </c>
      <c r="KD36" s="856">
        <f t="shared" si="56"/>
        <v>3096076.8139138906</v>
      </c>
      <c r="KE36" s="856">
        <f t="shared" si="56"/>
        <v>3230499.015264459</v>
      </c>
      <c r="KF36" s="856">
        <f t="shared" si="56"/>
        <v>2954832.9400640661</v>
      </c>
      <c r="KG36" s="856">
        <f t="shared" si="56"/>
        <v>2717494.2850681497</v>
      </c>
      <c r="KH36" s="856">
        <f t="shared" si="56"/>
        <v>4821428.5714285718</v>
      </c>
      <c r="KI36" s="856">
        <f t="shared" si="56"/>
        <v>4821428.5714285718</v>
      </c>
      <c r="KJ36" s="856">
        <f t="shared" si="56"/>
        <v>4821428.5714285718</v>
      </c>
      <c r="KK36" s="856">
        <f t="shared" si="56"/>
        <v>4821428.5714285718</v>
      </c>
      <c r="KL36" s="856">
        <f t="shared" si="56"/>
        <v>4821428.5714285718</v>
      </c>
      <c r="KM36" s="856">
        <f t="shared" si="56"/>
        <v>4821428.5714285718</v>
      </c>
      <c r="KN36" s="856">
        <f t="shared" si="56"/>
        <v>4821428.5714285718</v>
      </c>
      <c r="KO36" s="856">
        <f t="shared" si="56"/>
        <v>4821428.5714285718</v>
      </c>
      <c r="KP36" s="856">
        <f t="shared" si="56"/>
        <v>4821428.5714285718</v>
      </c>
      <c r="KQ36" s="856">
        <f t="shared" si="56"/>
        <v>4821428.5714285718</v>
      </c>
      <c r="KR36" s="856">
        <f t="shared" si="56"/>
        <v>4821428.5714285718</v>
      </c>
      <c r="KS36" s="856">
        <f t="shared" si="56"/>
        <v>4821428.5714285718</v>
      </c>
      <c r="KT36" s="856">
        <f t="shared" si="56"/>
        <v>4821428.5714285718</v>
      </c>
      <c r="KU36" s="856">
        <f t="shared" si="56"/>
        <v>4821428.5714285718</v>
      </c>
      <c r="KV36" s="856">
        <f t="shared" si="56"/>
        <v>4821428.5714285718</v>
      </c>
      <c r="KW36" s="856">
        <f t="shared" si="56"/>
        <v>4821428.5714285718</v>
      </c>
      <c r="KX36" s="856">
        <f t="shared" si="56"/>
        <v>4821428.5714285718</v>
      </c>
      <c r="KY36" s="856">
        <f t="shared" si="56"/>
        <v>4821428.5714285718</v>
      </c>
      <c r="KZ36" s="856">
        <f t="shared" si="56"/>
        <v>4821428.5714285718</v>
      </c>
      <c r="LA36" s="856">
        <f t="shared" si="56"/>
        <v>4821428.5714285718</v>
      </c>
      <c r="LB36" s="856">
        <f t="shared" si="56"/>
        <v>4821428.5714285718</v>
      </c>
      <c r="LC36" s="856">
        <f t="shared" si="56"/>
        <v>4821428.5714285718</v>
      </c>
      <c r="LD36" s="856">
        <f t="shared" si="56"/>
        <v>4821428.5714285718</v>
      </c>
      <c r="LE36" s="856">
        <f t="shared" si="56"/>
        <v>4821428.5714285718</v>
      </c>
      <c r="LF36" s="856">
        <f t="shared" si="56"/>
        <v>4821428.5714285718</v>
      </c>
      <c r="LG36" s="856">
        <f t="shared" si="56"/>
        <v>4821428.5714285718</v>
      </c>
      <c r="LH36" s="856">
        <f t="shared" si="56"/>
        <v>4821428.5714285718</v>
      </c>
      <c r="LI36" s="856">
        <f t="shared" si="56"/>
        <v>4821428.5714285718</v>
      </c>
      <c r="LJ36" s="856">
        <f t="shared" si="56"/>
        <v>4821428.5714285718</v>
      </c>
      <c r="LK36" s="856">
        <f t="shared" si="56"/>
        <v>4821428.5714285718</v>
      </c>
      <c r="LL36" s="856">
        <f t="shared" si="56"/>
        <v>4821428.5714285718</v>
      </c>
      <c r="LM36" s="856">
        <f t="shared" ref="LM36:NX36" si="57">LM28*LM35</f>
        <v>4821428.5714285718</v>
      </c>
      <c r="LN36" s="856">
        <f t="shared" si="57"/>
        <v>4821428.5714285718</v>
      </c>
      <c r="LO36" s="856">
        <f t="shared" si="57"/>
        <v>4821428.5714285718</v>
      </c>
      <c r="LP36" s="856">
        <f t="shared" si="57"/>
        <v>4821428.5714285718</v>
      </c>
      <c r="LQ36" s="856">
        <f t="shared" si="57"/>
        <v>4821428.5714285718</v>
      </c>
      <c r="LR36" s="856">
        <f t="shared" si="57"/>
        <v>4821428.5714285718</v>
      </c>
      <c r="LS36" s="856">
        <f t="shared" si="57"/>
        <v>4821428.5714285718</v>
      </c>
      <c r="LT36" s="856">
        <f t="shared" si="57"/>
        <v>4821428.5714285718</v>
      </c>
      <c r="LU36" s="856">
        <f t="shared" si="57"/>
        <v>4821428.5714285718</v>
      </c>
      <c r="LV36" s="856">
        <f t="shared" si="57"/>
        <v>4821428.5714285718</v>
      </c>
      <c r="LW36" s="856">
        <f t="shared" si="57"/>
        <v>4821428.5714285718</v>
      </c>
      <c r="LX36" s="856">
        <f t="shared" si="57"/>
        <v>4821428.5714285718</v>
      </c>
      <c r="LY36" s="856">
        <f t="shared" si="57"/>
        <v>4821428.5714285718</v>
      </c>
      <c r="LZ36" s="856">
        <f t="shared" si="57"/>
        <v>4821428.5714285718</v>
      </c>
      <c r="MA36" s="856">
        <f t="shared" si="57"/>
        <v>4821428.5714285718</v>
      </c>
      <c r="MB36" s="856">
        <f t="shared" si="57"/>
        <v>4821428.5714285718</v>
      </c>
      <c r="MC36" s="856">
        <f t="shared" si="57"/>
        <v>4821428.5714285718</v>
      </c>
      <c r="MD36" s="856">
        <f t="shared" si="57"/>
        <v>4821428.5714285718</v>
      </c>
      <c r="ME36" s="856">
        <f t="shared" si="57"/>
        <v>4821428.5714285718</v>
      </c>
      <c r="MF36" s="856">
        <f t="shared" si="57"/>
        <v>4821428.5714285718</v>
      </c>
      <c r="MG36" s="856">
        <f t="shared" si="57"/>
        <v>4821428.5714285718</v>
      </c>
      <c r="MH36" s="856">
        <f t="shared" si="57"/>
        <v>4821428.5714285718</v>
      </c>
      <c r="MI36" s="856">
        <f t="shared" si="57"/>
        <v>4821428.5714285718</v>
      </c>
      <c r="MJ36" s="856">
        <f t="shared" si="57"/>
        <v>4821428.5714285718</v>
      </c>
      <c r="MK36" s="856">
        <f t="shared" si="57"/>
        <v>4821428.5714285718</v>
      </c>
      <c r="ML36" s="856">
        <f t="shared" si="57"/>
        <v>4821428.5714285718</v>
      </c>
      <c r="MM36" s="856">
        <f t="shared" si="57"/>
        <v>4821428.5714285718</v>
      </c>
      <c r="MN36" s="856">
        <f t="shared" si="57"/>
        <v>4821428.5714285718</v>
      </c>
      <c r="MO36" s="856">
        <f t="shared" si="57"/>
        <v>4821428.5714285718</v>
      </c>
      <c r="MP36" s="856">
        <f t="shared" si="57"/>
        <v>4821428.5714285718</v>
      </c>
      <c r="MQ36" s="856">
        <f t="shared" si="57"/>
        <v>4821428.5714285718</v>
      </c>
      <c r="MR36" s="856">
        <f t="shared" si="57"/>
        <v>4821428.5714285718</v>
      </c>
      <c r="MS36" s="856">
        <f t="shared" si="57"/>
        <v>4821428.5714285718</v>
      </c>
      <c r="MT36" s="856">
        <f t="shared" si="57"/>
        <v>4821428.5714285718</v>
      </c>
      <c r="MU36" s="856">
        <f t="shared" si="57"/>
        <v>4821428.5714285718</v>
      </c>
      <c r="MV36" s="856">
        <f t="shared" si="57"/>
        <v>4821428.5714285718</v>
      </c>
      <c r="MW36" s="856">
        <f t="shared" si="57"/>
        <v>4821428.5714285718</v>
      </c>
      <c r="MX36" s="856">
        <f t="shared" si="57"/>
        <v>4821428.5714285718</v>
      </c>
      <c r="MY36" s="856">
        <f t="shared" si="57"/>
        <v>4821428.5714285718</v>
      </c>
      <c r="MZ36" s="856">
        <f t="shared" si="57"/>
        <v>4821428.5714285718</v>
      </c>
      <c r="NA36" s="856">
        <f t="shared" si="57"/>
        <v>4821428.5714285718</v>
      </c>
      <c r="NB36" s="856">
        <f t="shared" si="57"/>
        <v>4821428.5714285718</v>
      </c>
      <c r="NC36" s="856">
        <f t="shared" si="57"/>
        <v>4821428.5714285718</v>
      </c>
      <c r="ND36" s="856">
        <f t="shared" si="57"/>
        <v>4821428.5714285718</v>
      </c>
      <c r="NE36" s="856">
        <f t="shared" si="57"/>
        <v>4821428.5714285718</v>
      </c>
      <c r="NF36" s="856">
        <f t="shared" si="57"/>
        <v>4821428.5714285718</v>
      </c>
      <c r="NG36" s="856">
        <f t="shared" si="57"/>
        <v>4821428.5714285718</v>
      </c>
      <c r="NH36" s="856">
        <f t="shared" si="57"/>
        <v>4821428.5714285718</v>
      </c>
      <c r="NI36" s="856">
        <f t="shared" si="57"/>
        <v>4821428.5714285718</v>
      </c>
      <c r="NJ36" s="856">
        <f t="shared" si="57"/>
        <v>4821428.5714285718</v>
      </c>
      <c r="NK36" s="856">
        <f t="shared" si="57"/>
        <v>4821428.5714285718</v>
      </c>
      <c r="NL36" s="856">
        <f t="shared" si="57"/>
        <v>4821428.5714285718</v>
      </c>
      <c r="NM36" s="856">
        <f t="shared" si="57"/>
        <v>4821428.5714285718</v>
      </c>
      <c r="NN36" s="856">
        <f t="shared" si="57"/>
        <v>4821428.5714285718</v>
      </c>
      <c r="NO36" s="856">
        <f t="shared" si="57"/>
        <v>4821428.5714285718</v>
      </c>
      <c r="NP36" s="856">
        <f t="shared" si="57"/>
        <v>4821428.5714285718</v>
      </c>
      <c r="NQ36" s="856">
        <f t="shared" si="57"/>
        <v>4821428.5714285718</v>
      </c>
      <c r="NR36" s="856">
        <f t="shared" si="57"/>
        <v>4821428.5714285718</v>
      </c>
      <c r="NS36" s="856">
        <f t="shared" si="57"/>
        <v>4821428.5714285718</v>
      </c>
      <c r="NT36" s="856">
        <f t="shared" si="57"/>
        <v>4821428.5714285718</v>
      </c>
      <c r="NU36" s="856">
        <f t="shared" si="57"/>
        <v>4821428.5714285718</v>
      </c>
      <c r="NV36" s="856">
        <f t="shared" si="57"/>
        <v>4821428.5714285718</v>
      </c>
      <c r="NW36" s="856">
        <f t="shared" si="57"/>
        <v>4821428.5714285718</v>
      </c>
      <c r="NX36" s="856">
        <f t="shared" si="57"/>
        <v>4821428.5714285718</v>
      </c>
      <c r="NY36" s="856">
        <f t="shared" ref="NY36:PG36" si="58">NY28*NY35</f>
        <v>4821428.5714285718</v>
      </c>
      <c r="NZ36" s="856">
        <f t="shared" si="58"/>
        <v>4821428.5714285718</v>
      </c>
      <c r="OA36" s="856">
        <f t="shared" si="58"/>
        <v>4821428.5714285718</v>
      </c>
      <c r="OB36" s="856">
        <f t="shared" si="58"/>
        <v>4821428.5714285718</v>
      </c>
      <c r="OC36" s="856">
        <f t="shared" si="58"/>
        <v>4821428.5714285718</v>
      </c>
      <c r="OD36" s="856">
        <f t="shared" si="58"/>
        <v>4821428.5714285718</v>
      </c>
      <c r="OE36" s="856">
        <f t="shared" si="58"/>
        <v>4821428.5714285718</v>
      </c>
      <c r="OF36" s="856">
        <f t="shared" si="58"/>
        <v>4821428.5714285718</v>
      </c>
      <c r="OG36" s="856">
        <f t="shared" si="58"/>
        <v>4821428.5714285718</v>
      </c>
      <c r="OH36" s="856">
        <f t="shared" si="58"/>
        <v>4821428.5714285718</v>
      </c>
      <c r="OI36" s="856">
        <f t="shared" si="58"/>
        <v>4821428.5714285718</v>
      </c>
      <c r="OJ36" s="856">
        <f t="shared" si="58"/>
        <v>4821428.5714285718</v>
      </c>
      <c r="OK36" s="856">
        <f t="shared" si="58"/>
        <v>4821428.5714285718</v>
      </c>
      <c r="OL36" s="856">
        <f t="shared" si="58"/>
        <v>4821428.5714285718</v>
      </c>
      <c r="OM36" s="856">
        <f t="shared" si="58"/>
        <v>4821428.5714285718</v>
      </c>
      <c r="ON36" s="856">
        <f t="shared" si="58"/>
        <v>4821428.5714285718</v>
      </c>
      <c r="OO36" s="856">
        <f t="shared" si="58"/>
        <v>4821428.5714285718</v>
      </c>
      <c r="OP36" s="856">
        <f t="shared" si="58"/>
        <v>4821428.5714285718</v>
      </c>
      <c r="OQ36" s="856">
        <f t="shared" si="58"/>
        <v>4821428.5714285718</v>
      </c>
      <c r="OR36" s="856">
        <f t="shared" si="58"/>
        <v>4821428.5714285718</v>
      </c>
      <c r="OS36" s="856">
        <f t="shared" si="58"/>
        <v>4821428.5714285718</v>
      </c>
      <c r="OT36" s="856">
        <f t="shared" si="58"/>
        <v>4821428.5714285718</v>
      </c>
      <c r="OU36" s="856">
        <f t="shared" si="58"/>
        <v>4821428.5714285718</v>
      </c>
      <c r="OV36" s="856">
        <f t="shared" si="58"/>
        <v>4821428.5714285718</v>
      </c>
      <c r="OW36" s="856">
        <f t="shared" si="58"/>
        <v>4821428.5714285718</v>
      </c>
      <c r="OX36" s="856">
        <f t="shared" si="58"/>
        <v>4821428.5714285718</v>
      </c>
      <c r="OY36" s="856">
        <f t="shared" si="58"/>
        <v>4821428.5714285718</v>
      </c>
      <c r="OZ36" s="856">
        <f t="shared" si="58"/>
        <v>4821428.5714285718</v>
      </c>
      <c r="PA36" s="856">
        <f t="shared" si="58"/>
        <v>4821428.5714285718</v>
      </c>
      <c r="PB36" s="856">
        <f t="shared" si="58"/>
        <v>4821428.5714285718</v>
      </c>
      <c r="PC36" s="856">
        <f t="shared" si="58"/>
        <v>4821428.5714285718</v>
      </c>
      <c r="PD36" s="856">
        <f t="shared" si="58"/>
        <v>4821428.5714285718</v>
      </c>
      <c r="PE36" s="856">
        <f t="shared" si="58"/>
        <v>4821428.5714285718</v>
      </c>
      <c r="PF36" s="856">
        <f t="shared" si="58"/>
        <v>4821428.5714285718</v>
      </c>
      <c r="PG36" s="856">
        <f t="shared" si="58"/>
        <v>3696428.5714285718</v>
      </c>
      <c r="PI36" s="856">
        <f>SUM(C36:PG36)</f>
        <v>1980591180.6818831</v>
      </c>
      <c r="PJ36" s="856"/>
      <c r="WS36" s="221"/>
    </row>
    <row r="37" spans="1:617" x14ac:dyDescent="0.25">
      <c r="A37" s="180" t="s">
        <v>809</v>
      </c>
      <c r="C37" s="856">
        <f>C29*C35</f>
        <v>1125000.0000000002</v>
      </c>
      <c r="D37" s="856">
        <f>D35*D29</f>
        <v>4821428.5714285718</v>
      </c>
      <c r="E37" s="856">
        <f t="shared" ref="E37:BP37" si="59">E35*E29</f>
        <v>4821428.5714285718</v>
      </c>
      <c r="F37" s="856">
        <f t="shared" si="59"/>
        <v>4821428.5714285718</v>
      </c>
      <c r="G37" s="856">
        <f t="shared" si="59"/>
        <v>4821428.5714285718</v>
      </c>
      <c r="H37" s="856">
        <f t="shared" si="59"/>
        <v>4821428.5714285718</v>
      </c>
      <c r="I37" s="856">
        <f t="shared" si="59"/>
        <v>4821428.5714285718</v>
      </c>
      <c r="J37" s="856">
        <f t="shared" si="59"/>
        <v>4821428.5714285718</v>
      </c>
      <c r="K37" s="856">
        <f t="shared" si="59"/>
        <v>4821428.5714285718</v>
      </c>
      <c r="L37" s="856">
        <f t="shared" si="59"/>
        <v>4821428.5714285718</v>
      </c>
      <c r="M37" s="856">
        <f t="shared" si="59"/>
        <v>4821428.5714285718</v>
      </c>
      <c r="N37" s="856">
        <f t="shared" si="59"/>
        <v>4821428.5714285718</v>
      </c>
      <c r="O37" s="856">
        <f t="shared" si="59"/>
        <v>4821428.5714285718</v>
      </c>
      <c r="P37" s="856">
        <f t="shared" si="59"/>
        <v>4821428.5714285718</v>
      </c>
      <c r="Q37" s="856">
        <f t="shared" si="59"/>
        <v>4821428.5714285718</v>
      </c>
      <c r="R37" s="856">
        <f t="shared" si="59"/>
        <v>4821428.5714285718</v>
      </c>
      <c r="S37" s="856">
        <f t="shared" si="59"/>
        <v>4821428.5714285718</v>
      </c>
      <c r="T37" s="856">
        <f t="shared" si="59"/>
        <v>4821428.5714285718</v>
      </c>
      <c r="U37" s="856">
        <f t="shared" si="59"/>
        <v>4821428.5714285718</v>
      </c>
      <c r="V37" s="856">
        <f t="shared" si="59"/>
        <v>4821428.5714285718</v>
      </c>
      <c r="W37" s="856">
        <f t="shared" si="59"/>
        <v>4821428.5714285718</v>
      </c>
      <c r="X37" s="856">
        <f t="shared" si="59"/>
        <v>4821428.5714285718</v>
      </c>
      <c r="Y37" s="856">
        <f t="shared" si="59"/>
        <v>4821428.5714285718</v>
      </c>
      <c r="Z37" s="856">
        <f t="shared" si="59"/>
        <v>4821428.5714285718</v>
      </c>
      <c r="AA37" s="856">
        <f t="shared" si="59"/>
        <v>4821428.5714285718</v>
      </c>
      <c r="AB37" s="856">
        <f t="shared" si="59"/>
        <v>4821428.5714285718</v>
      </c>
      <c r="AC37" s="856">
        <f t="shared" si="59"/>
        <v>4821428.5714285718</v>
      </c>
      <c r="AD37" s="856">
        <f t="shared" si="59"/>
        <v>4821428.5714285718</v>
      </c>
      <c r="AE37" s="856">
        <f t="shared" si="59"/>
        <v>4821428.5714285718</v>
      </c>
      <c r="AF37" s="856">
        <f t="shared" si="59"/>
        <v>4821428.5714285718</v>
      </c>
      <c r="AG37" s="856">
        <f t="shared" si="59"/>
        <v>4821428.5714285718</v>
      </c>
      <c r="AH37" s="856">
        <f t="shared" si="59"/>
        <v>4821428.5714285718</v>
      </c>
      <c r="AI37" s="856">
        <f t="shared" si="59"/>
        <v>4821428.5714285718</v>
      </c>
      <c r="AJ37" s="856">
        <f t="shared" si="59"/>
        <v>4821428.5714285718</v>
      </c>
      <c r="AK37" s="856">
        <f t="shared" si="59"/>
        <v>4821428.5714285718</v>
      </c>
      <c r="AL37" s="856">
        <f t="shared" si="59"/>
        <v>4821428.5714285718</v>
      </c>
      <c r="AM37" s="856">
        <f t="shared" si="59"/>
        <v>4821428.5714285718</v>
      </c>
      <c r="AN37" s="856">
        <f t="shared" si="59"/>
        <v>4821428.5714285718</v>
      </c>
      <c r="AO37" s="856">
        <f t="shared" si="59"/>
        <v>4821428.5714285718</v>
      </c>
      <c r="AP37" s="856">
        <f t="shared" si="59"/>
        <v>4821428.5714285718</v>
      </c>
      <c r="AQ37" s="856">
        <f t="shared" si="59"/>
        <v>4821428.5714285718</v>
      </c>
      <c r="AR37" s="856">
        <f t="shared" si="59"/>
        <v>4821428.5714285718</v>
      </c>
      <c r="AS37" s="856">
        <f t="shared" si="59"/>
        <v>4821428.5714285718</v>
      </c>
      <c r="AT37" s="856">
        <f t="shared" si="59"/>
        <v>4821428.5714285718</v>
      </c>
      <c r="AU37" s="856">
        <f t="shared" si="59"/>
        <v>4821428.5714285718</v>
      </c>
      <c r="AV37" s="856">
        <f t="shared" si="59"/>
        <v>4821428.5714285718</v>
      </c>
      <c r="AW37" s="856">
        <f t="shared" si="59"/>
        <v>4821428.5714285718</v>
      </c>
      <c r="AX37" s="856">
        <f t="shared" si="59"/>
        <v>4821428.5714285718</v>
      </c>
      <c r="AY37" s="856">
        <f t="shared" si="59"/>
        <v>4821428.5714285718</v>
      </c>
      <c r="AZ37" s="856">
        <f t="shared" si="59"/>
        <v>4821428.5714285718</v>
      </c>
      <c r="BA37" s="856">
        <f t="shared" si="59"/>
        <v>4821428.5714285718</v>
      </c>
      <c r="BB37" s="856">
        <f t="shared" si="59"/>
        <v>4821428.5714285718</v>
      </c>
      <c r="BC37" s="856">
        <f t="shared" si="59"/>
        <v>4821428.5714285718</v>
      </c>
      <c r="BD37" s="856">
        <f t="shared" si="59"/>
        <v>4821428.5714285718</v>
      </c>
      <c r="BE37" s="856">
        <f t="shared" si="59"/>
        <v>4821428.5714285718</v>
      </c>
      <c r="BF37" s="856">
        <f t="shared" si="59"/>
        <v>4821428.5714285718</v>
      </c>
      <c r="BG37" s="856">
        <f t="shared" si="59"/>
        <v>4821428.5714285718</v>
      </c>
      <c r="BH37" s="856">
        <f t="shared" si="59"/>
        <v>4821428.5714285718</v>
      </c>
      <c r="BI37" s="856">
        <f t="shared" si="59"/>
        <v>4821428.5714285718</v>
      </c>
      <c r="BJ37" s="856">
        <f t="shared" si="59"/>
        <v>4821428.5714285718</v>
      </c>
      <c r="BK37" s="856">
        <f t="shared" si="59"/>
        <v>4821428.5714285718</v>
      </c>
      <c r="BL37" s="856">
        <f t="shared" si="59"/>
        <v>4821428.5714285718</v>
      </c>
      <c r="BM37" s="856">
        <f t="shared" si="59"/>
        <v>4821428.5714285718</v>
      </c>
      <c r="BN37" s="856">
        <f t="shared" si="59"/>
        <v>4821428.5714285718</v>
      </c>
      <c r="BO37" s="856">
        <f t="shared" si="59"/>
        <v>4821428.5714285718</v>
      </c>
      <c r="BP37" s="856">
        <f t="shared" si="59"/>
        <v>4821428.5714285718</v>
      </c>
      <c r="BQ37" s="856">
        <f t="shared" ref="BQ37:EB37" si="60">BQ35*BQ29</f>
        <v>4821428.5714285718</v>
      </c>
      <c r="BR37" s="856">
        <f t="shared" si="60"/>
        <v>4821428.5714285718</v>
      </c>
      <c r="BS37" s="856">
        <f t="shared" si="60"/>
        <v>4821428.5714285718</v>
      </c>
      <c r="BT37" s="856">
        <f t="shared" si="60"/>
        <v>4821428.5714285718</v>
      </c>
      <c r="BU37" s="856">
        <f t="shared" si="60"/>
        <v>4821428.5714285718</v>
      </c>
      <c r="BV37" s="856">
        <f t="shared" si="60"/>
        <v>4821428.5714285718</v>
      </c>
      <c r="BW37" s="856">
        <f t="shared" si="60"/>
        <v>4821428.5714285718</v>
      </c>
      <c r="BX37" s="856">
        <f t="shared" si="60"/>
        <v>4821428.5714285718</v>
      </c>
      <c r="BY37" s="856">
        <f t="shared" si="60"/>
        <v>4821428.5714285718</v>
      </c>
      <c r="BZ37" s="856">
        <f t="shared" si="60"/>
        <v>4821428.5714285718</v>
      </c>
      <c r="CA37" s="856">
        <f t="shared" si="60"/>
        <v>4821428.5714285718</v>
      </c>
      <c r="CB37" s="856">
        <f t="shared" si="60"/>
        <v>4821428.5714285718</v>
      </c>
      <c r="CC37" s="856">
        <f t="shared" si="60"/>
        <v>4821428.5714285718</v>
      </c>
      <c r="CD37" s="856">
        <f t="shared" si="60"/>
        <v>4821428.5714285718</v>
      </c>
      <c r="CE37" s="856">
        <f t="shared" si="60"/>
        <v>4821428.5714285718</v>
      </c>
      <c r="CF37" s="856">
        <f t="shared" si="60"/>
        <v>4821428.5714285718</v>
      </c>
      <c r="CG37" s="856">
        <f t="shared" si="60"/>
        <v>4821428.5714285718</v>
      </c>
      <c r="CH37" s="856">
        <f t="shared" si="60"/>
        <v>4821428.5714285718</v>
      </c>
      <c r="CI37" s="856">
        <f t="shared" si="60"/>
        <v>4821428.5714285718</v>
      </c>
      <c r="CJ37" s="856">
        <f t="shared" si="60"/>
        <v>4821428.5714285718</v>
      </c>
      <c r="CK37" s="856">
        <f t="shared" si="60"/>
        <v>4821428.5714285718</v>
      </c>
      <c r="CL37" s="856">
        <f t="shared" si="60"/>
        <v>4821428.5714285718</v>
      </c>
      <c r="CM37" s="856">
        <f t="shared" si="60"/>
        <v>4821428.5714285718</v>
      </c>
      <c r="CN37" s="856">
        <f t="shared" si="60"/>
        <v>4821428.5714285718</v>
      </c>
      <c r="CO37" s="856">
        <f t="shared" si="60"/>
        <v>4821428.5714285718</v>
      </c>
      <c r="CP37" s="856">
        <f t="shared" si="60"/>
        <v>4821428.5714285718</v>
      </c>
      <c r="CQ37" s="856">
        <f t="shared" si="60"/>
        <v>4821428.5714285718</v>
      </c>
      <c r="CR37" s="856">
        <f t="shared" si="60"/>
        <v>4821428.5714285718</v>
      </c>
      <c r="CS37" s="856">
        <f t="shared" si="60"/>
        <v>4821428.5714285718</v>
      </c>
      <c r="CT37" s="856">
        <f t="shared" si="60"/>
        <v>4821428.5714285718</v>
      </c>
      <c r="CU37" s="856">
        <f t="shared" si="60"/>
        <v>4821428.5714285718</v>
      </c>
      <c r="CV37" s="856">
        <f t="shared" si="60"/>
        <v>4821428.5714285718</v>
      </c>
      <c r="CW37" s="856">
        <f t="shared" si="60"/>
        <v>4821428.5714285718</v>
      </c>
      <c r="CX37" s="856">
        <f t="shared" si="60"/>
        <v>4821428.5714285718</v>
      </c>
      <c r="CY37" s="856">
        <f t="shared" si="60"/>
        <v>4821428.5714285718</v>
      </c>
      <c r="CZ37" s="856">
        <f t="shared" si="60"/>
        <v>4821428.5714285718</v>
      </c>
      <c r="DA37" s="856">
        <f t="shared" si="60"/>
        <v>4821428.5714285718</v>
      </c>
      <c r="DB37" s="856">
        <f t="shared" si="60"/>
        <v>4821428.5714285718</v>
      </c>
      <c r="DC37" s="856">
        <f t="shared" si="60"/>
        <v>4821428.5714285718</v>
      </c>
      <c r="DD37" s="856">
        <f t="shared" si="60"/>
        <v>4821428.5714285718</v>
      </c>
      <c r="DE37" s="856">
        <f t="shared" si="60"/>
        <v>4821428.5714285718</v>
      </c>
      <c r="DF37" s="856">
        <f t="shared" si="60"/>
        <v>4821428.5714285718</v>
      </c>
      <c r="DG37" s="856">
        <f t="shared" si="60"/>
        <v>4821428.5714285718</v>
      </c>
      <c r="DH37" s="856">
        <f t="shared" si="60"/>
        <v>4821428.5714285718</v>
      </c>
      <c r="DI37" s="856">
        <f t="shared" si="60"/>
        <v>4821428.5714285718</v>
      </c>
      <c r="DJ37" s="856">
        <f t="shared" si="60"/>
        <v>4821428.5714285718</v>
      </c>
      <c r="DK37" s="856">
        <f t="shared" si="60"/>
        <v>4821428.5714285718</v>
      </c>
      <c r="DL37" s="856">
        <f t="shared" si="60"/>
        <v>4821428.5714285718</v>
      </c>
      <c r="DM37" s="856">
        <f t="shared" si="60"/>
        <v>4821428.5714285718</v>
      </c>
      <c r="DN37" s="856">
        <f t="shared" si="60"/>
        <v>4821428.5714285718</v>
      </c>
      <c r="DO37" s="856">
        <f t="shared" si="60"/>
        <v>4821428.5714285718</v>
      </c>
      <c r="DP37" s="856">
        <f t="shared" si="60"/>
        <v>4821428.5714285718</v>
      </c>
      <c r="DQ37" s="856">
        <f t="shared" si="60"/>
        <v>4821428.5714285718</v>
      </c>
      <c r="DR37" s="856">
        <f t="shared" si="60"/>
        <v>4821428.5714285718</v>
      </c>
      <c r="DS37" s="856">
        <f t="shared" si="60"/>
        <v>4821428.5714285718</v>
      </c>
      <c r="DT37" s="856">
        <f t="shared" si="60"/>
        <v>4821428.5714285718</v>
      </c>
      <c r="DU37" s="856">
        <f t="shared" si="60"/>
        <v>4821428.5714285718</v>
      </c>
      <c r="DV37" s="856">
        <f t="shared" si="60"/>
        <v>4821428.5714285718</v>
      </c>
      <c r="DW37" s="856">
        <f t="shared" si="60"/>
        <v>4821428.5714285718</v>
      </c>
      <c r="DX37" s="856">
        <f t="shared" si="60"/>
        <v>4821428.5714285718</v>
      </c>
      <c r="DY37" s="856">
        <f t="shared" si="60"/>
        <v>4821428.5714285718</v>
      </c>
      <c r="DZ37" s="856">
        <f t="shared" si="60"/>
        <v>4821428.5714285718</v>
      </c>
      <c r="EA37" s="856">
        <f t="shared" si="60"/>
        <v>4821428.5714285718</v>
      </c>
      <c r="EB37" s="856">
        <f t="shared" si="60"/>
        <v>4821428.5714285718</v>
      </c>
      <c r="EC37" s="856">
        <f t="shared" ref="EC37:GN37" si="61">EC35*EC29</f>
        <v>4821428.5714285718</v>
      </c>
      <c r="ED37" s="856">
        <f t="shared" si="61"/>
        <v>4821428.5714285718</v>
      </c>
      <c r="EE37" s="856">
        <f t="shared" si="61"/>
        <v>4821428.5714285718</v>
      </c>
      <c r="EF37" s="856">
        <f t="shared" si="61"/>
        <v>4821428.5714285718</v>
      </c>
      <c r="EG37" s="856">
        <f t="shared" si="61"/>
        <v>4821428.5714285718</v>
      </c>
      <c r="EH37" s="856">
        <f t="shared" si="61"/>
        <v>4821428.5714285718</v>
      </c>
      <c r="EI37" s="856">
        <f t="shared" si="61"/>
        <v>4821428.5714285718</v>
      </c>
      <c r="EJ37" s="856">
        <f t="shared" si="61"/>
        <v>4821428.5714285718</v>
      </c>
      <c r="EK37" s="856">
        <f t="shared" si="61"/>
        <v>4821428.5714285718</v>
      </c>
      <c r="EL37" s="856">
        <f t="shared" si="61"/>
        <v>4821428.5714285718</v>
      </c>
      <c r="EM37" s="856">
        <f t="shared" si="61"/>
        <v>4821428.5714285718</v>
      </c>
      <c r="EN37" s="856">
        <f t="shared" si="61"/>
        <v>4821428.5714285718</v>
      </c>
      <c r="EO37" s="856">
        <f t="shared" si="61"/>
        <v>4821428.5714285718</v>
      </c>
      <c r="EP37" s="856">
        <f t="shared" si="61"/>
        <v>4821428.5714285718</v>
      </c>
      <c r="EQ37" s="856">
        <f t="shared" si="61"/>
        <v>4821428.5714285718</v>
      </c>
      <c r="ER37" s="856">
        <f t="shared" si="61"/>
        <v>4821428.5714285718</v>
      </c>
      <c r="ES37" s="856">
        <f t="shared" si="61"/>
        <v>4821428.5714285718</v>
      </c>
      <c r="ET37" s="856">
        <f t="shared" si="61"/>
        <v>4821428.5714285718</v>
      </c>
      <c r="EU37" s="856">
        <f t="shared" si="61"/>
        <v>4821428.5714285718</v>
      </c>
      <c r="EV37" s="856">
        <f t="shared" si="61"/>
        <v>4821428.5714285718</v>
      </c>
      <c r="EW37" s="856">
        <f t="shared" si="61"/>
        <v>4821428.5714285718</v>
      </c>
      <c r="EX37" s="856">
        <f t="shared" si="61"/>
        <v>4821428.5714285718</v>
      </c>
      <c r="EY37" s="856">
        <f t="shared" si="61"/>
        <v>4821428.5714285718</v>
      </c>
      <c r="EZ37" s="856">
        <f t="shared" si="61"/>
        <v>4821428.5714285718</v>
      </c>
      <c r="FA37" s="856">
        <f t="shared" si="61"/>
        <v>4821428.5714285718</v>
      </c>
      <c r="FB37" s="856">
        <f t="shared" si="61"/>
        <v>4821428.5714285718</v>
      </c>
      <c r="FC37" s="856">
        <f t="shared" si="61"/>
        <v>4821428.5714285718</v>
      </c>
      <c r="FD37" s="856">
        <f t="shared" si="61"/>
        <v>4821428.5714285718</v>
      </c>
      <c r="FE37" s="856">
        <f t="shared" si="61"/>
        <v>4821428.5714285718</v>
      </c>
      <c r="FF37" s="856">
        <f t="shared" si="61"/>
        <v>4821428.5714285718</v>
      </c>
      <c r="FG37" s="856">
        <f t="shared" si="61"/>
        <v>4821428.5714285718</v>
      </c>
      <c r="FH37" s="856">
        <f t="shared" si="61"/>
        <v>4821428.5714285718</v>
      </c>
      <c r="FI37" s="856">
        <f t="shared" si="61"/>
        <v>4821428.5714285718</v>
      </c>
      <c r="FJ37" s="856">
        <f t="shared" si="61"/>
        <v>4821428.5714285718</v>
      </c>
      <c r="FK37" s="856">
        <f t="shared" si="61"/>
        <v>4821428.5714285718</v>
      </c>
      <c r="FL37" s="856">
        <f t="shared" si="61"/>
        <v>4821428.5714285718</v>
      </c>
      <c r="FM37" s="856">
        <f t="shared" si="61"/>
        <v>4821428.5714285718</v>
      </c>
      <c r="FN37" s="856">
        <f t="shared" si="61"/>
        <v>4821428.5714285718</v>
      </c>
      <c r="FO37" s="856">
        <f t="shared" si="61"/>
        <v>4821428.5714285718</v>
      </c>
      <c r="FP37" s="856">
        <f t="shared" si="61"/>
        <v>4821428.5714285718</v>
      </c>
      <c r="FQ37" s="856">
        <f t="shared" si="61"/>
        <v>4821428.5714285718</v>
      </c>
      <c r="FR37" s="856">
        <f t="shared" si="61"/>
        <v>4821428.5714285718</v>
      </c>
      <c r="FS37" s="856">
        <f t="shared" si="61"/>
        <v>4821428.5714285718</v>
      </c>
      <c r="FT37" s="856">
        <f t="shared" si="61"/>
        <v>4821428.5714285718</v>
      </c>
      <c r="FU37" s="856">
        <f t="shared" si="61"/>
        <v>4821428.5714285718</v>
      </c>
      <c r="FV37" s="856">
        <f t="shared" si="61"/>
        <v>4821428.5714285718</v>
      </c>
      <c r="FW37" s="856">
        <f t="shared" si="61"/>
        <v>4821428.5714285718</v>
      </c>
      <c r="FX37" s="856">
        <f t="shared" si="61"/>
        <v>4821428.5714285718</v>
      </c>
      <c r="FY37" s="856">
        <f t="shared" si="61"/>
        <v>4821428.5714285718</v>
      </c>
      <c r="FZ37" s="856">
        <f t="shared" si="61"/>
        <v>4821428.5714285718</v>
      </c>
      <c r="GA37" s="856">
        <f t="shared" si="61"/>
        <v>4821428.5714285718</v>
      </c>
      <c r="GB37" s="856">
        <f t="shared" si="61"/>
        <v>4821428.5714285718</v>
      </c>
      <c r="GC37" s="856">
        <f t="shared" si="61"/>
        <v>4821428.5714285718</v>
      </c>
      <c r="GD37" s="856">
        <f t="shared" si="61"/>
        <v>4821428.5714285718</v>
      </c>
      <c r="GE37" s="856">
        <f t="shared" si="61"/>
        <v>4821428.5714285718</v>
      </c>
      <c r="GF37" s="856">
        <f t="shared" si="61"/>
        <v>4821428.5714285718</v>
      </c>
      <c r="GG37" s="856">
        <f t="shared" si="61"/>
        <v>4821428.5714285718</v>
      </c>
      <c r="GH37" s="856">
        <f t="shared" si="61"/>
        <v>4821428.5714285718</v>
      </c>
      <c r="GI37" s="856">
        <f t="shared" si="61"/>
        <v>4821428.5714285718</v>
      </c>
      <c r="GJ37" s="856">
        <f t="shared" si="61"/>
        <v>4821428.5714285718</v>
      </c>
      <c r="GK37" s="856">
        <f t="shared" si="61"/>
        <v>4821428.5714285718</v>
      </c>
      <c r="GL37" s="856">
        <f t="shared" si="61"/>
        <v>4821428.5714285718</v>
      </c>
      <c r="GM37" s="856">
        <f t="shared" si="61"/>
        <v>4821428.5714285718</v>
      </c>
      <c r="GN37" s="856">
        <f t="shared" si="61"/>
        <v>4821428.5714285718</v>
      </c>
      <c r="GO37" s="856">
        <f t="shared" ref="GO37:IZ37" si="62">GO35*GO29</f>
        <v>4821428.5714285718</v>
      </c>
      <c r="GP37" s="856">
        <f t="shared" si="62"/>
        <v>4821428.5714285718</v>
      </c>
      <c r="GQ37" s="856">
        <f t="shared" si="62"/>
        <v>4821428.5714285718</v>
      </c>
      <c r="GR37" s="856">
        <f t="shared" si="62"/>
        <v>4821428.5714285718</v>
      </c>
      <c r="GS37" s="856">
        <f t="shared" si="62"/>
        <v>4821428.5714285718</v>
      </c>
      <c r="GT37" s="856">
        <f t="shared" si="62"/>
        <v>4821428.5714285718</v>
      </c>
      <c r="GU37" s="856">
        <f t="shared" si="62"/>
        <v>4821428.5714285718</v>
      </c>
      <c r="GV37" s="856">
        <f t="shared" si="62"/>
        <v>4821428.5714285718</v>
      </c>
      <c r="GW37" s="856">
        <f t="shared" si="62"/>
        <v>4821428.5714285718</v>
      </c>
      <c r="GX37" s="856">
        <f t="shared" si="62"/>
        <v>4821428.5714285718</v>
      </c>
      <c r="GY37" s="856">
        <f t="shared" si="62"/>
        <v>4821428.5714285718</v>
      </c>
      <c r="GZ37" s="856">
        <f t="shared" si="62"/>
        <v>4821428.5714285718</v>
      </c>
      <c r="HA37" s="856">
        <f t="shared" si="62"/>
        <v>4821428.5714285718</v>
      </c>
      <c r="HB37" s="856">
        <f t="shared" si="62"/>
        <v>4821428.5714285718</v>
      </c>
      <c r="HC37" s="856">
        <f t="shared" si="62"/>
        <v>4821428.5714285718</v>
      </c>
      <c r="HD37" s="856">
        <f t="shared" si="62"/>
        <v>4821428.5714285718</v>
      </c>
      <c r="HE37" s="856">
        <f t="shared" si="62"/>
        <v>4821428.5714285718</v>
      </c>
      <c r="HF37" s="856">
        <f t="shared" si="62"/>
        <v>4821428.5714285718</v>
      </c>
      <c r="HG37" s="856">
        <f t="shared" si="62"/>
        <v>4821428.5714285718</v>
      </c>
      <c r="HH37" s="856">
        <f t="shared" si="62"/>
        <v>4821428.5714285718</v>
      </c>
      <c r="HI37" s="856">
        <f t="shared" si="62"/>
        <v>4821428.5714285718</v>
      </c>
      <c r="HJ37" s="856">
        <f t="shared" si="62"/>
        <v>4821428.5714285718</v>
      </c>
      <c r="HK37" s="856">
        <f t="shared" si="62"/>
        <v>4821428.5714285718</v>
      </c>
      <c r="HL37" s="856">
        <f t="shared" si="62"/>
        <v>4821428.5714285718</v>
      </c>
      <c r="HM37" s="856">
        <f t="shared" si="62"/>
        <v>4821428.5714285718</v>
      </c>
      <c r="HN37" s="856">
        <f t="shared" si="62"/>
        <v>4821428.5714285718</v>
      </c>
      <c r="HO37" s="856">
        <f t="shared" si="62"/>
        <v>4821428.5714285718</v>
      </c>
      <c r="HP37" s="856">
        <f t="shared" si="62"/>
        <v>4821428.5714285718</v>
      </c>
      <c r="HQ37" s="856">
        <f t="shared" si="62"/>
        <v>4821428.5714285718</v>
      </c>
      <c r="HR37" s="856">
        <f t="shared" si="62"/>
        <v>4821428.5714285718</v>
      </c>
      <c r="HS37" s="856">
        <f t="shared" si="62"/>
        <v>4821428.5714285718</v>
      </c>
      <c r="HT37" s="856">
        <f t="shared" si="62"/>
        <v>4821428.5714285718</v>
      </c>
      <c r="HU37" s="856">
        <f t="shared" si="62"/>
        <v>4821428.5714285718</v>
      </c>
      <c r="HV37" s="856">
        <f t="shared" si="62"/>
        <v>4821428.5714285718</v>
      </c>
      <c r="HW37" s="856">
        <f t="shared" si="62"/>
        <v>4821428.5714285718</v>
      </c>
      <c r="HX37" s="856">
        <f t="shared" si="62"/>
        <v>4821428.5714285718</v>
      </c>
      <c r="HY37" s="856">
        <f t="shared" si="62"/>
        <v>4821428.5714285718</v>
      </c>
      <c r="HZ37" s="856">
        <f t="shared" si="62"/>
        <v>4821428.5714285718</v>
      </c>
      <c r="IA37" s="856">
        <f t="shared" si="62"/>
        <v>9642857.1428571437</v>
      </c>
      <c r="IB37" s="856">
        <f t="shared" si="62"/>
        <v>9642857.1428571437</v>
      </c>
      <c r="IC37" s="856">
        <f t="shared" si="62"/>
        <v>5503065.8746104874</v>
      </c>
      <c r="ID37" s="856">
        <f t="shared" si="62"/>
        <v>5852767.5412064977</v>
      </c>
      <c r="IE37" s="856">
        <f t="shared" si="62"/>
        <v>7335644.764868781</v>
      </c>
      <c r="IF37" s="856">
        <f t="shared" si="62"/>
        <v>5287280.0949871093</v>
      </c>
      <c r="IG37" s="856">
        <f t="shared" si="62"/>
        <v>1302699.7879260448</v>
      </c>
      <c r="IH37" s="856">
        <f t="shared" si="62"/>
        <v>6221043.8760316651</v>
      </c>
      <c r="II37" s="856">
        <f t="shared" si="62"/>
        <v>6063046.1862941682</v>
      </c>
      <c r="IJ37" s="856">
        <f t="shared" si="62"/>
        <v>6361932.1250906503</v>
      </c>
      <c r="IK37" s="856">
        <f t="shared" si="62"/>
        <v>6669051.0593435559</v>
      </c>
      <c r="IL37" s="856">
        <f t="shared" si="62"/>
        <v>0</v>
      </c>
      <c r="IM37" s="856">
        <f t="shared" si="62"/>
        <v>912543.51214036439</v>
      </c>
      <c r="IN37" s="856">
        <f t="shared" si="62"/>
        <v>4730769.386450612</v>
      </c>
      <c r="IO37" s="856">
        <f t="shared" si="62"/>
        <v>4618793.0539039718</v>
      </c>
      <c r="IP37" s="856">
        <f t="shared" si="62"/>
        <v>5118881.1856319588</v>
      </c>
      <c r="IQ37" s="856">
        <f t="shared" si="62"/>
        <v>6776008.0563019216</v>
      </c>
      <c r="IR37" s="856">
        <f t="shared" si="62"/>
        <v>4467062.2972141942</v>
      </c>
      <c r="IS37" s="856">
        <f t="shared" si="62"/>
        <v>117591.64641020927</v>
      </c>
      <c r="IT37" s="856">
        <f t="shared" si="62"/>
        <v>5528548.7553715017</v>
      </c>
      <c r="IU37" s="856">
        <f t="shared" si="62"/>
        <v>5345657.8213297846</v>
      </c>
      <c r="IV37" s="856">
        <f t="shared" si="62"/>
        <v>5669893.306800304</v>
      </c>
      <c r="IW37" s="856">
        <f t="shared" si="62"/>
        <v>5997687.4669723613</v>
      </c>
      <c r="IX37" s="856">
        <f t="shared" si="62"/>
        <v>3192597.7535878322</v>
      </c>
      <c r="IY37" s="856">
        <f t="shared" si="62"/>
        <v>4452718.4650794305</v>
      </c>
      <c r="IZ37" s="856">
        <f t="shared" si="62"/>
        <v>5138117.9660553411</v>
      </c>
      <c r="JA37" s="856">
        <f t="shared" ref="JA37:LL37" si="63">JA35*JA29</f>
        <v>5006802.8609907823</v>
      </c>
      <c r="JB37" s="856">
        <f t="shared" si="63"/>
        <v>5535649.2712172968</v>
      </c>
      <c r="JC37" s="856">
        <f t="shared" si="63"/>
        <v>7112354.2607295811</v>
      </c>
      <c r="JD37" s="856">
        <f t="shared" si="63"/>
        <v>4864338.5907804165</v>
      </c>
      <c r="JE37" s="856">
        <f t="shared" si="63"/>
        <v>0</v>
      </c>
      <c r="JF37" s="856">
        <f t="shared" si="63"/>
        <v>5923900.839807122</v>
      </c>
      <c r="JG37" s="856">
        <f t="shared" si="63"/>
        <v>5747306.1341077937</v>
      </c>
      <c r="JH37" s="856">
        <f t="shared" si="63"/>
        <v>6063140.5974728493</v>
      </c>
      <c r="JI37" s="856">
        <f t="shared" si="63"/>
        <v>6384058.7120369552</v>
      </c>
      <c r="JJ37" s="856">
        <f t="shared" si="63"/>
        <v>4821428.5714285718</v>
      </c>
      <c r="JK37" s="856">
        <f t="shared" si="63"/>
        <v>9642857.1428571437</v>
      </c>
      <c r="JL37" s="856">
        <f t="shared" si="63"/>
        <v>9642857.1428571437</v>
      </c>
      <c r="JM37" s="856">
        <f t="shared" si="63"/>
        <v>7654985.3137292126</v>
      </c>
      <c r="JN37" s="856">
        <f t="shared" si="63"/>
        <v>7138822.439984953</v>
      </c>
      <c r="JO37" s="856">
        <f t="shared" si="63"/>
        <v>8277849.2943868805</v>
      </c>
      <c r="JP37" s="856">
        <f t="shared" si="63"/>
        <v>6691210.8414892703</v>
      </c>
      <c r="JQ37" s="856">
        <f t="shared" si="63"/>
        <v>1449165.4643401764</v>
      </c>
      <c r="JR37" s="856">
        <f t="shared" si="63"/>
        <v>7479329.8958558571</v>
      </c>
      <c r="JS37" s="856">
        <f t="shared" si="63"/>
        <v>7359301.4721647967</v>
      </c>
      <c r="JT37" s="856">
        <f t="shared" si="63"/>
        <v>7584327.9175086142</v>
      </c>
      <c r="JU37" s="856">
        <f t="shared" si="63"/>
        <v>7774134.5025245156</v>
      </c>
      <c r="JV37" s="856">
        <f t="shared" si="63"/>
        <v>0</v>
      </c>
      <c r="JW37" s="856">
        <f t="shared" si="63"/>
        <v>4933438.3734006789</v>
      </c>
      <c r="JX37" s="856">
        <f t="shared" si="63"/>
        <v>5865918.8479173183</v>
      </c>
      <c r="JY37" s="856">
        <f t="shared" si="63"/>
        <v>5895597.9289153749</v>
      </c>
      <c r="JZ37" s="856">
        <f t="shared" si="63"/>
        <v>6132028.8154183421</v>
      </c>
      <c r="KA37" s="856">
        <f t="shared" si="63"/>
        <v>7586373.3366526039</v>
      </c>
      <c r="KB37" s="856">
        <f t="shared" si="63"/>
        <v>5688234.5025564171</v>
      </c>
      <c r="KC37" s="856">
        <f t="shared" si="63"/>
        <v>2096050.1748232858</v>
      </c>
      <c r="KD37" s="856">
        <f t="shared" si="63"/>
        <v>6546780.3289432526</v>
      </c>
      <c r="KE37" s="856">
        <f t="shared" si="63"/>
        <v>6412358.1275926847</v>
      </c>
      <c r="KF37" s="856">
        <f t="shared" si="63"/>
        <v>6688024.2027930766</v>
      </c>
      <c r="KG37" s="856">
        <f t="shared" si="63"/>
        <v>6925362.857788994</v>
      </c>
      <c r="KH37" s="856">
        <f t="shared" si="63"/>
        <v>4821428.5714285718</v>
      </c>
      <c r="KI37" s="856">
        <f t="shared" si="63"/>
        <v>4821428.5714285718</v>
      </c>
      <c r="KJ37" s="856">
        <f t="shared" si="63"/>
        <v>4821428.5714285718</v>
      </c>
      <c r="KK37" s="856">
        <f t="shared" si="63"/>
        <v>4821428.5714285718</v>
      </c>
      <c r="KL37" s="856">
        <f t="shared" si="63"/>
        <v>4821428.5714285718</v>
      </c>
      <c r="KM37" s="856">
        <f t="shared" si="63"/>
        <v>4821428.5714285718</v>
      </c>
      <c r="KN37" s="856">
        <f t="shared" si="63"/>
        <v>4821428.5714285718</v>
      </c>
      <c r="KO37" s="856">
        <f t="shared" si="63"/>
        <v>4821428.5714285718</v>
      </c>
      <c r="KP37" s="856">
        <f t="shared" si="63"/>
        <v>4821428.5714285718</v>
      </c>
      <c r="KQ37" s="856">
        <f t="shared" si="63"/>
        <v>4821428.5714285718</v>
      </c>
      <c r="KR37" s="856">
        <f t="shared" si="63"/>
        <v>4821428.5714285718</v>
      </c>
      <c r="KS37" s="856">
        <f t="shared" si="63"/>
        <v>4821428.5714285718</v>
      </c>
      <c r="KT37" s="856">
        <f t="shared" si="63"/>
        <v>4821428.5714285718</v>
      </c>
      <c r="KU37" s="856">
        <f t="shared" si="63"/>
        <v>4821428.5714285718</v>
      </c>
      <c r="KV37" s="856">
        <f t="shared" si="63"/>
        <v>4821428.5714285718</v>
      </c>
      <c r="KW37" s="856">
        <f t="shared" si="63"/>
        <v>4821428.5714285718</v>
      </c>
      <c r="KX37" s="856">
        <f t="shared" si="63"/>
        <v>4821428.5714285718</v>
      </c>
      <c r="KY37" s="856">
        <f t="shared" si="63"/>
        <v>4821428.5714285718</v>
      </c>
      <c r="KZ37" s="856">
        <f t="shared" si="63"/>
        <v>4821428.5714285718</v>
      </c>
      <c r="LA37" s="856">
        <f t="shared" si="63"/>
        <v>4821428.5714285718</v>
      </c>
      <c r="LB37" s="856">
        <f t="shared" si="63"/>
        <v>4821428.5714285718</v>
      </c>
      <c r="LC37" s="856">
        <f t="shared" si="63"/>
        <v>4821428.5714285718</v>
      </c>
      <c r="LD37" s="856">
        <f t="shared" si="63"/>
        <v>4821428.5714285718</v>
      </c>
      <c r="LE37" s="856">
        <f t="shared" si="63"/>
        <v>4821428.5714285718</v>
      </c>
      <c r="LF37" s="856">
        <f t="shared" si="63"/>
        <v>4821428.5714285718</v>
      </c>
      <c r="LG37" s="856">
        <f t="shared" si="63"/>
        <v>4821428.5714285718</v>
      </c>
      <c r="LH37" s="856">
        <f t="shared" si="63"/>
        <v>4821428.5714285718</v>
      </c>
      <c r="LI37" s="856">
        <f t="shared" si="63"/>
        <v>4821428.5714285718</v>
      </c>
      <c r="LJ37" s="856">
        <f t="shared" si="63"/>
        <v>4821428.5714285718</v>
      </c>
      <c r="LK37" s="856">
        <f t="shared" si="63"/>
        <v>4821428.5714285718</v>
      </c>
      <c r="LL37" s="856">
        <f t="shared" si="63"/>
        <v>4821428.5714285718</v>
      </c>
      <c r="LM37" s="856">
        <f t="shared" ref="LM37:NX37" si="64">LM35*LM29</f>
        <v>4821428.5714285718</v>
      </c>
      <c r="LN37" s="856">
        <f t="shared" si="64"/>
        <v>4821428.5714285718</v>
      </c>
      <c r="LO37" s="856">
        <f t="shared" si="64"/>
        <v>4821428.5714285718</v>
      </c>
      <c r="LP37" s="856">
        <f t="shared" si="64"/>
        <v>4821428.5714285718</v>
      </c>
      <c r="LQ37" s="856">
        <f t="shared" si="64"/>
        <v>4821428.5714285718</v>
      </c>
      <c r="LR37" s="856">
        <f t="shared" si="64"/>
        <v>4821428.5714285718</v>
      </c>
      <c r="LS37" s="856">
        <f t="shared" si="64"/>
        <v>4821428.5714285718</v>
      </c>
      <c r="LT37" s="856">
        <f t="shared" si="64"/>
        <v>4821428.5714285718</v>
      </c>
      <c r="LU37" s="856">
        <f t="shared" si="64"/>
        <v>4821428.5714285718</v>
      </c>
      <c r="LV37" s="856">
        <f t="shared" si="64"/>
        <v>4821428.5714285718</v>
      </c>
      <c r="LW37" s="856">
        <f t="shared" si="64"/>
        <v>4821428.5714285718</v>
      </c>
      <c r="LX37" s="856">
        <f t="shared" si="64"/>
        <v>4821428.5714285718</v>
      </c>
      <c r="LY37" s="856">
        <f t="shared" si="64"/>
        <v>4821428.5714285718</v>
      </c>
      <c r="LZ37" s="856">
        <f t="shared" si="64"/>
        <v>4821428.5714285718</v>
      </c>
      <c r="MA37" s="856">
        <f t="shared" si="64"/>
        <v>4821428.5714285718</v>
      </c>
      <c r="MB37" s="856">
        <f t="shared" si="64"/>
        <v>4821428.5714285718</v>
      </c>
      <c r="MC37" s="856">
        <f t="shared" si="64"/>
        <v>4821428.5714285718</v>
      </c>
      <c r="MD37" s="856">
        <f t="shared" si="64"/>
        <v>4821428.5714285718</v>
      </c>
      <c r="ME37" s="856">
        <f t="shared" si="64"/>
        <v>4821428.5714285718</v>
      </c>
      <c r="MF37" s="856">
        <f t="shared" si="64"/>
        <v>4821428.5714285718</v>
      </c>
      <c r="MG37" s="856">
        <f t="shared" si="64"/>
        <v>4821428.5714285718</v>
      </c>
      <c r="MH37" s="856">
        <f t="shared" si="64"/>
        <v>4821428.5714285718</v>
      </c>
      <c r="MI37" s="856">
        <f t="shared" si="64"/>
        <v>4821428.5714285718</v>
      </c>
      <c r="MJ37" s="856">
        <f t="shared" si="64"/>
        <v>4821428.5714285718</v>
      </c>
      <c r="MK37" s="856">
        <f t="shared" si="64"/>
        <v>4821428.5714285718</v>
      </c>
      <c r="ML37" s="856">
        <f t="shared" si="64"/>
        <v>4821428.5714285718</v>
      </c>
      <c r="MM37" s="856">
        <f t="shared" si="64"/>
        <v>4821428.5714285718</v>
      </c>
      <c r="MN37" s="856">
        <f t="shared" si="64"/>
        <v>4821428.5714285718</v>
      </c>
      <c r="MO37" s="856">
        <f t="shared" si="64"/>
        <v>4821428.5714285718</v>
      </c>
      <c r="MP37" s="856">
        <f t="shared" si="64"/>
        <v>4821428.5714285718</v>
      </c>
      <c r="MQ37" s="856">
        <f t="shared" si="64"/>
        <v>4821428.5714285718</v>
      </c>
      <c r="MR37" s="856">
        <f t="shared" si="64"/>
        <v>4821428.5714285718</v>
      </c>
      <c r="MS37" s="856">
        <f t="shared" si="64"/>
        <v>4821428.5714285718</v>
      </c>
      <c r="MT37" s="856">
        <f t="shared" si="64"/>
        <v>4821428.5714285718</v>
      </c>
      <c r="MU37" s="856">
        <f t="shared" si="64"/>
        <v>4821428.5714285718</v>
      </c>
      <c r="MV37" s="856">
        <f t="shared" si="64"/>
        <v>4821428.5714285718</v>
      </c>
      <c r="MW37" s="856">
        <f t="shared" si="64"/>
        <v>4821428.5714285718</v>
      </c>
      <c r="MX37" s="856">
        <f t="shared" si="64"/>
        <v>4821428.5714285718</v>
      </c>
      <c r="MY37" s="856">
        <f t="shared" si="64"/>
        <v>4821428.5714285718</v>
      </c>
      <c r="MZ37" s="856">
        <f t="shared" si="64"/>
        <v>4821428.5714285718</v>
      </c>
      <c r="NA37" s="856">
        <f t="shared" si="64"/>
        <v>4821428.5714285718</v>
      </c>
      <c r="NB37" s="856">
        <f t="shared" si="64"/>
        <v>4821428.5714285718</v>
      </c>
      <c r="NC37" s="856">
        <f t="shared" si="64"/>
        <v>4821428.5714285718</v>
      </c>
      <c r="ND37" s="856">
        <f t="shared" si="64"/>
        <v>4821428.5714285718</v>
      </c>
      <c r="NE37" s="856">
        <f t="shared" si="64"/>
        <v>4821428.5714285718</v>
      </c>
      <c r="NF37" s="856">
        <f t="shared" si="64"/>
        <v>4821428.5714285718</v>
      </c>
      <c r="NG37" s="856">
        <f t="shared" si="64"/>
        <v>4821428.5714285718</v>
      </c>
      <c r="NH37" s="856">
        <f t="shared" si="64"/>
        <v>4821428.5714285718</v>
      </c>
      <c r="NI37" s="856">
        <f t="shared" si="64"/>
        <v>4821428.5714285718</v>
      </c>
      <c r="NJ37" s="856">
        <f t="shared" si="64"/>
        <v>4821428.5714285718</v>
      </c>
      <c r="NK37" s="856">
        <f t="shared" si="64"/>
        <v>4821428.5714285718</v>
      </c>
      <c r="NL37" s="856">
        <f t="shared" si="64"/>
        <v>4821428.5714285718</v>
      </c>
      <c r="NM37" s="856">
        <f t="shared" si="64"/>
        <v>4821428.5714285718</v>
      </c>
      <c r="NN37" s="856">
        <f t="shared" si="64"/>
        <v>4821428.5714285718</v>
      </c>
      <c r="NO37" s="856">
        <f t="shared" si="64"/>
        <v>4821428.5714285718</v>
      </c>
      <c r="NP37" s="856">
        <f t="shared" si="64"/>
        <v>4821428.5714285718</v>
      </c>
      <c r="NQ37" s="856">
        <f t="shared" si="64"/>
        <v>4821428.5714285718</v>
      </c>
      <c r="NR37" s="856">
        <f t="shared" si="64"/>
        <v>4821428.5714285718</v>
      </c>
      <c r="NS37" s="856">
        <f t="shared" si="64"/>
        <v>4821428.5714285718</v>
      </c>
      <c r="NT37" s="856">
        <f t="shared" si="64"/>
        <v>4821428.5714285718</v>
      </c>
      <c r="NU37" s="856">
        <f t="shared" si="64"/>
        <v>4821428.5714285718</v>
      </c>
      <c r="NV37" s="856">
        <f t="shared" si="64"/>
        <v>4821428.5714285718</v>
      </c>
      <c r="NW37" s="856">
        <f t="shared" si="64"/>
        <v>4821428.5714285718</v>
      </c>
      <c r="NX37" s="856">
        <f t="shared" si="64"/>
        <v>4821428.5714285718</v>
      </c>
      <c r="NY37" s="856">
        <f t="shared" ref="NY37:PG37" si="65">NY35*NY29</f>
        <v>4821428.5714285718</v>
      </c>
      <c r="NZ37" s="856">
        <f t="shared" si="65"/>
        <v>4821428.5714285718</v>
      </c>
      <c r="OA37" s="856">
        <f t="shared" si="65"/>
        <v>4821428.5714285718</v>
      </c>
      <c r="OB37" s="856">
        <f t="shared" si="65"/>
        <v>4821428.5714285718</v>
      </c>
      <c r="OC37" s="856">
        <f t="shared" si="65"/>
        <v>4821428.5714285718</v>
      </c>
      <c r="OD37" s="856">
        <f t="shared" si="65"/>
        <v>4821428.5714285718</v>
      </c>
      <c r="OE37" s="856">
        <f t="shared" si="65"/>
        <v>4821428.5714285718</v>
      </c>
      <c r="OF37" s="856">
        <f t="shared" si="65"/>
        <v>4821428.5714285718</v>
      </c>
      <c r="OG37" s="856">
        <f t="shared" si="65"/>
        <v>4821428.5714285718</v>
      </c>
      <c r="OH37" s="856">
        <f t="shared" si="65"/>
        <v>4821428.5714285718</v>
      </c>
      <c r="OI37" s="856">
        <f t="shared" si="65"/>
        <v>4821428.5714285718</v>
      </c>
      <c r="OJ37" s="856">
        <f t="shared" si="65"/>
        <v>4821428.5714285718</v>
      </c>
      <c r="OK37" s="856">
        <f t="shared" si="65"/>
        <v>4821428.5714285718</v>
      </c>
      <c r="OL37" s="856">
        <f t="shared" si="65"/>
        <v>4821428.5714285718</v>
      </c>
      <c r="OM37" s="856">
        <f t="shared" si="65"/>
        <v>4821428.5714285718</v>
      </c>
      <c r="ON37" s="856">
        <f t="shared" si="65"/>
        <v>4821428.5714285718</v>
      </c>
      <c r="OO37" s="856">
        <f t="shared" si="65"/>
        <v>4821428.5714285718</v>
      </c>
      <c r="OP37" s="856">
        <f t="shared" si="65"/>
        <v>4821428.5714285718</v>
      </c>
      <c r="OQ37" s="856">
        <f t="shared" si="65"/>
        <v>4821428.5714285718</v>
      </c>
      <c r="OR37" s="856">
        <f t="shared" si="65"/>
        <v>4821428.5714285718</v>
      </c>
      <c r="OS37" s="856">
        <f t="shared" si="65"/>
        <v>4821428.5714285718</v>
      </c>
      <c r="OT37" s="856">
        <f t="shared" si="65"/>
        <v>4821428.5714285718</v>
      </c>
      <c r="OU37" s="856">
        <f t="shared" si="65"/>
        <v>4821428.5714285718</v>
      </c>
      <c r="OV37" s="856">
        <f t="shared" si="65"/>
        <v>4821428.5714285718</v>
      </c>
      <c r="OW37" s="856">
        <f t="shared" si="65"/>
        <v>4821428.5714285718</v>
      </c>
      <c r="OX37" s="856">
        <f t="shared" si="65"/>
        <v>4821428.5714285718</v>
      </c>
      <c r="OY37" s="856">
        <f t="shared" si="65"/>
        <v>4821428.5714285718</v>
      </c>
      <c r="OZ37" s="856">
        <f t="shared" si="65"/>
        <v>4821428.5714285718</v>
      </c>
      <c r="PA37" s="856">
        <f t="shared" si="65"/>
        <v>4821428.5714285718</v>
      </c>
      <c r="PB37" s="856">
        <f t="shared" si="65"/>
        <v>4821428.5714285718</v>
      </c>
      <c r="PC37" s="856">
        <f t="shared" si="65"/>
        <v>4821428.5714285718</v>
      </c>
      <c r="PD37" s="856">
        <f t="shared" si="65"/>
        <v>4821428.5714285718</v>
      </c>
      <c r="PE37" s="856">
        <f t="shared" si="65"/>
        <v>4821428.5714285718</v>
      </c>
      <c r="PF37" s="856">
        <f t="shared" si="65"/>
        <v>4821428.5714285718</v>
      </c>
      <c r="PG37" s="856">
        <f t="shared" si="65"/>
        <v>3696428.5714285718</v>
      </c>
      <c r="PI37" s="856">
        <f t="shared" ref="PI37" si="66">SUM(C37:PG37)</f>
        <v>2069408819.3181021</v>
      </c>
      <c r="WS37" s="221"/>
    </row>
    <row r="38" spans="1:617" x14ac:dyDescent="0.25">
      <c r="WS38" s="221"/>
    </row>
    <row r="39" spans="1:617" x14ac:dyDescent="0.25">
      <c r="A39" s="172" t="s">
        <v>679</v>
      </c>
      <c r="WS39" s="221"/>
    </row>
    <row r="40" spans="1:617" x14ac:dyDescent="0.25">
      <c r="A40" s="180" t="s">
        <v>375</v>
      </c>
      <c r="AC40" s="180">
        <v>4</v>
      </c>
      <c r="WS40" s="221"/>
    </row>
    <row r="41" spans="1:617" x14ac:dyDescent="0.25">
      <c r="A41" s="180" t="s">
        <v>376</v>
      </c>
      <c r="AC41" s="856">
        <f>TABLES!D545</f>
        <v>5000000000</v>
      </c>
      <c r="WS41" s="221"/>
    </row>
    <row r="42" spans="1:617" x14ac:dyDescent="0.25">
      <c r="A42" s="180" t="s">
        <v>379</v>
      </c>
      <c r="AC42" s="850">
        <f>TABLES!F547</f>
        <v>0.15</v>
      </c>
      <c r="WS42" s="221"/>
    </row>
    <row r="43" spans="1:617" x14ac:dyDescent="0.25">
      <c r="A43" s="180" t="s">
        <v>671</v>
      </c>
      <c r="AC43" s="180" t="s">
        <v>380</v>
      </c>
      <c r="WS43" s="221"/>
    </row>
    <row r="44" spans="1:617" x14ac:dyDescent="0.25">
      <c r="A44" s="180" t="s">
        <v>381</v>
      </c>
      <c r="AC44" s="932">
        <f>TABLES!D547</f>
        <v>35</v>
      </c>
      <c r="WS44" s="221"/>
    </row>
    <row r="45" spans="1:617" x14ac:dyDescent="0.25">
      <c r="A45" s="180" t="s">
        <v>382</v>
      </c>
      <c r="AC45" s="180">
        <f>AC44*12</f>
        <v>420</v>
      </c>
      <c r="WS45" s="221"/>
    </row>
    <row r="46" spans="1:617" x14ac:dyDescent="0.25">
      <c r="WS46" s="221"/>
    </row>
    <row r="47" spans="1:617" x14ac:dyDescent="0.25">
      <c r="A47" s="167" t="s">
        <v>676</v>
      </c>
      <c r="WS47" s="221"/>
    </row>
    <row r="48" spans="1:617" x14ac:dyDescent="0.25">
      <c r="A48" s="180" t="s">
        <v>672</v>
      </c>
      <c r="AC48" s="856">
        <f>AC41-(AC41*AC42)</f>
        <v>4250000000</v>
      </c>
      <c r="AD48" s="180">
        <v>1</v>
      </c>
      <c r="AE48" s="180">
        <f>AD48+1</f>
        <v>2</v>
      </c>
      <c r="AF48" s="180">
        <f t="shared" ref="AF48:CQ48" si="67">AE48+1</f>
        <v>3</v>
      </c>
      <c r="AG48" s="180">
        <f t="shared" si="67"/>
        <v>4</v>
      </c>
      <c r="AH48" s="180">
        <f t="shared" si="67"/>
        <v>5</v>
      </c>
      <c r="AI48" s="180">
        <f t="shared" si="67"/>
        <v>6</v>
      </c>
      <c r="AJ48" s="180">
        <f t="shared" si="67"/>
        <v>7</v>
      </c>
      <c r="AK48" s="180">
        <f t="shared" si="67"/>
        <v>8</v>
      </c>
      <c r="AL48" s="180">
        <f t="shared" si="67"/>
        <v>9</v>
      </c>
      <c r="AM48" s="180">
        <f t="shared" si="67"/>
        <v>10</v>
      </c>
      <c r="AN48" s="180">
        <f t="shared" si="67"/>
        <v>11</v>
      </c>
      <c r="AO48" s="180">
        <f t="shared" si="67"/>
        <v>12</v>
      </c>
      <c r="AP48" s="180">
        <f t="shared" si="67"/>
        <v>13</v>
      </c>
      <c r="AQ48" s="180">
        <f t="shared" si="67"/>
        <v>14</v>
      </c>
      <c r="AR48" s="180">
        <f t="shared" si="67"/>
        <v>15</v>
      </c>
      <c r="AS48" s="180">
        <f t="shared" si="67"/>
        <v>16</v>
      </c>
      <c r="AT48" s="180">
        <f t="shared" si="67"/>
        <v>17</v>
      </c>
      <c r="AU48" s="180">
        <f t="shared" si="67"/>
        <v>18</v>
      </c>
      <c r="AV48" s="180">
        <f t="shared" si="67"/>
        <v>19</v>
      </c>
      <c r="AW48" s="180">
        <f t="shared" si="67"/>
        <v>20</v>
      </c>
      <c r="AX48" s="180">
        <f t="shared" si="67"/>
        <v>21</v>
      </c>
      <c r="AY48" s="180">
        <f t="shared" si="67"/>
        <v>22</v>
      </c>
      <c r="AZ48" s="180">
        <f t="shared" si="67"/>
        <v>23</v>
      </c>
      <c r="BA48" s="180">
        <f t="shared" si="67"/>
        <v>24</v>
      </c>
      <c r="BB48" s="180">
        <f t="shared" si="67"/>
        <v>25</v>
      </c>
      <c r="BC48" s="180">
        <f t="shared" si="67"/>
        <v>26</v>
      </c>
      <c r="BD48" s="180">
        <f t="shared" si="67"/>
        <v>27</v>
      </c>
      <c r="BE48" s="180">
        <f t="shared" si="67"/>
        <v>28</v>
      </c>
      <c r="BF48" s="180">
        <f t="shared" si="67"/>
        <v>29</v>
      </c>
      <c r="BG48" s="180">
        <f t="shared" si="67"/>
        <v>30</v>
      </c>
      <c r="BH48" s="180">
        <f t="shared" si="67"/>
        <v>31</v>
      </c>
      <c r="BI48" s="180">
        <f t="shared" si="67"/>
        <v>32</v>
      </c>
      <c r="BJ48" s="180">
        <f t="shared" si="67"/>
        <v>33</v>
      </c>
      <c r="BK48" s="180">
        <f t="shared" si="67"/>
        <v>34</v>
      </c>
      <c r="BL48" s="180">
        <f t="shared" si="67"/>
        <v>35</v>
      </c>
      <c r="BM48" s="180">
        <f t="shared" si="67"/>
        <v>36</v>
      </c>
      <c r="BN48" s="180">
        <f t="shared" si="67"/>
        <v>37</v>
      </c>
      <c r="BO48" s="180">
        <f t="shared" si="67"/>
        <v>38</v>
      </c>
      <c r="BP48" s="180">
        <f t="shared" si="67"/>
        <v>39</v>
      </c>
      <c r="BQ48" s="180">
        <f t="shared" si="67"/>
        <v>40</v>
      </c>
      <c r="BR48" s="180">
        <f t="shared" si="67"/>
        <v>41</v>
      </c>
      <c r="BS48" s="180">
        <f t="shared" si="67"/>
        <v>42</v>
      </c>
      <c r="BT48" s="180">
        <f t="shared" si="67"/>
        <v>43</v>
      </c>
      <c r="BU48" s="180">
        <f t="shared" si="67"/>
        <v>44</v>
      </c>
      <c r="BV48" s="180">
        <f t="shared" si="67"/>
        <v>45</v>
      </c>
      <c r="BW48" s="180">
        <f t="shared" si="67"/>
        <v>46</v>
      </c>
      <c r="BX48" s="180">
        <f t="shared" si="67"/>
        <v>47</v>
      </c>
      <c r="BY48" s="180">
        <f t="shared" si="67"/>
        <v>48</v>
      </c>
      <c r="BZ48" s="180">
        <f t="shared" si="67"/>
        <v>49</v>
      </c>
      <c r="CA48" s="180">
        <f t="shared" si="67"/>
        <v>50</v>
      </c>
      <c r="CB48" s="180">
        <f t="shared" si="67"/>
        <v>51</v>
      </c>
      <c r="CC48" s="180">
        <f t="shared" si="67"/>
        <v>52</v>
      </c>
      <c r="CD48" s="180">
        <f t="shared" si="67"/>
        <v>53</v>
      </c>
      <c r="CE48" s="180">
        <f t="shared" si="67"/>
        <v>54</v>
      </c>
      <c r="CF48" s="180">
        <f t="shared" si="67"/>
        <v>55</v>
      </c>
      <c r="CG48" s="180">
        <f t="shared" si="67"/>
        <v>56</v>
      </c>
      <c r="CH48" s="180">
        <f t="shared" si="67"/>
        <v>57</v>
      </c>
      <c r="CI48" s="180">
        <f t="shared" si="67"/>
        <v>58</v>
      </c>
      <c r="CJ48" s="180">
        <f t="shared" si="67"/>
        <v>59</v>
      </c>
      <c r="CK48" s="180">
        <f t="shared" si="67"/>
        <v>60</v>
      </c>
      <c r="CL48" s="180">
        <f t="shared" si="67"/>
        <v>61</v>
      </c>
      <c r="CM48" s="180">
        <f t="shared" si="67"/>
        <v>62</v>
      </c>
      <c r="CN48" s="180">
        <f t="shared" si="67"/>
        <v>63</v>
      </c>
      <c r="CO48" s="180">
        <f t="shared" si="67"/>
        <v>64</v>
      </c>
      <c r="CP48" s="180">
        <f t="shared" si="67"/>
        <v>65</v>
      </c>
      <c r="CQ48" s="180">
        <f t="shared" si="67"/>
        <v>66</v>
      </c>
      <c r="CR48" s="180">
        <f t="shared" ref="CR48:FC48" si="68">CQ48+1</f>
        <v>67</v>
      </c>
      <c r="CS48" s="180">
        <f t="shared" si="68"/>
        <v>68</v>
      </c>
      <c r="CT48" s="180">
        <f t="shared" si="68"/>
        <v>69</v>
      </c>
      <c r="CU48" s="180">
        <f t="shared" si="68"/>
        <v>70</v>
      </c>
      <c r="CV48" s="180">
        <f t="shared" si="68"/>
        <v>71</v>
      </c>
      <c r="CW48" s="180">
        <f t="shared" si="68"/>
        <v>72</v>
      </c>
      <c r="CX48" s="180">
        <f t="shared" si="68"/>
        <v>73</v>
      </c>
      <c r="CY48" s="180">
        <f t="shared" si="68"/>
        <v>74</v>
      </c>
      <c r="CZ48" s="180">
        <f t="shared" si="68"/>
        <v>75</v>
      </c>
      <c r="DA48" s="180">
        <f t="shared" si="68"/>
        <v>76</v>
      </c>
      <c r="DB48" s="180">
        <f t="shared" si="68"/>
        <v>77</v>
      </c>
      <c r="DC48" s="180">
        <f t="shared" si="68"/>
        <v>78</v>
      </c>
      <c r="DD48" s="180">
        <f t="shared" si="68"/>
        <v>79</v>
      </c>
      <c r="DE48" s="180">
        <f t="shared" si="68"/>
        <v>80</v>
      </c>
      <c r="DF48" s="180">
        <f t="shared" si="68"/>
        <v>81</v>
      </c>
      <c r="DG48" s="180">
        <f t="shared" si="68"/>
        <v>82</v>
      </c>
      <c r="DH48" s="180">
        <f t="shared" si="68"/>
        <v>83</v>
      </c>
      <c r="DI48" s="180">
        <f t="shared" si="68"/>
        <v>84</v>
      </c>
      <c r="DJ48" s="180">
        <f t="shared" si="68"/>
        <v>85</v>
      </c>
      <c r="DK48" s="180">
        <f t="shared" si="68"/>
        <v>86</v>
      </c>
      <c r="DL48" s="180">
        <f t="shared" si="68"/>
        <v>87</v>
      </c>
      <c r="DM48" s="180">
        <f t="shared" si="68"/>
        <v>88</v>
      </c>
      <c r="DN48" s="180">
        <f t="shared" si="68"/>
        <v>89</v>
      </c>
      <c r="DO48" s="180">
        <f t="shared" si="68"/>
        <v>90</v>
      </c>
      <c r="DP48" s="180">
        <f t="shared" si="68"/>
        <v>91</v>
      </c>
      <c r="DQ48" s="180">
        <f t="shared" si="68"/>
        <v>92</v>
      </c>
      <c r="DR48" s="180">
        <f t="shared" si="68"/>
        <v>93</v>
      </c>
      <c r="DS48" s="180">
        <f t="shared" si="68"/>
        <v>94</v>
      </c>
      <c r="DT48" s="180">
        <f t="shared" si="68"/>
        <v>95</v>
      </c>
      <c r="DU48" s="180">
        <f t="shared" si="68"/>
        <v>96</v>
      </c>
      <c r="DV48" s="180">
        <f t="shared" si="68"/>
        <v>97</v>
      </c>
      <c r="DW48" s="180">
        <f t="shared" si="68"/>
        <v>98</v>
      </c>
      <c r="DX48" s="180">
        <f t="shared" si="68"/>
        <v>99</v>
      </c>
      <c r="DY48" s="180">
        <f t="shared" si="68"/>
        <v>100</v>
      </c>
      <c r="DZ48" s="180">
        <f t="shared" si="68"/>
        <v>101</v>
      </c>
      <c r="EA48" s="180">
        <f t="shared" si="68"/>
        <v>102</v>
      </c>
      <c r="EB48" s="180">
        <f t="shared" si="68"/>
        <v>103</v>
      </c>
      <c r="EC48" s="180">
        <f t="shared" si="68"/>
        <v>104</v>
      </c>
      <c r="ED48" s="180">
        <f t="shared" si="68"/>
        <v>105</v>
      </c>
      <c r="EE48" s="180">
        <f t="shared" si="68"/>
        <v>106</v>
      </c>
      <c r="EF48" s="180">
        <f t="shared" si="68"/>
        <v>107</v>
      </c>
      <c r="EG48" s="180">
        <f t="shared" si="68"/>
        <v>108</v>
      </c>
      <c r="EH48" s="180">
        <f t="shared" si="68"/>
        <v>109</v>
      </c>
      <c r="EI48" s="180">
        <f t="shared" si="68"/>
        <v>110</v>
      </c>
      <c r="EJ48" s="180">
        <f t="shared" si="68"/>
        <v>111</v>
      </c>
      <c r="EK48" s="180">
        <f t="shared" si="68"/>
        <v>112</v>
      </c>
      <c r="EL48" s="180">
        <f t="shared" si="68"/>
        <v>113</v>
      </c>
      <c r="EM48" s="180">
        <f t="shared" si="68"/>
        <v>114</v>
      </c>
      <c r="EN48" s="180">
        <f t="shared" si="68"/>
        <v>115</v>
      </c>
      <c r="EO48" s="180">
        <f t="shared" si="68"/>
        <v>116</v>
      </c>
      <c r="EP48" s="180">
        <f t="shared" si="68"/>
        <v>117</v>
      </c>
      <c r="EQ48" s="180">
        <f t="shared" si="68"/>
        <v>118</v>
      </c>
      <c r="ER48" s="180">
        <f t="shared" si="68"/>
        <v>119</v>
      </c>
      <c r="ES48" s="180">
        <f t="shared" si="68"/>
        <v>120</v>
      </c>
      <c r="ET48" s="180">
        <f t="shared" si="68"/>
        <v>121</v>
      </c>
      <c r="EU48" s="180">
        <f t="shared" si="68"/>
        <v>122</v>
      </c>
      <c r="EV48" s="180">
        <f t="shared" si="68"/>
        <v>123</v>
      </c>
      <c r="EW48" s="180">
        <f t="shared" si="68"/>
        <v>124</v>
      </c>
      <c r="EX48" s="180">
        <f t="shared" si="68"/>
        <v>125</v>
      </c>
      <c r="EY48" s="180">
        <f t="shared" si="68"/>
        <v>126</v>
      </c>
      <c r="EZ48" s="180">
        <f t="shared" si="68"/>
        <v>127</v>
      </c>
      <c r="FA48" s="180">
        <f t="shared" si="68"/>
        <v>128</v>
      </c>
      <c r="FB48" s="180">
        <f t="shared" si="68"/>
        <v>129</v>
      </c>
      <c r="FC48" s="180">
        <f t="shared" si="68"/>
        <v>130</v>
      </c>
      <c r="FD48" s="180">
        <f t="shared" ref="FD48:HO48" si="69">FC48+1</f>
        <v>131</v>
      </c>
      <c r="FE48" s="180">
        <f t="shared" si="69"/>
        <v>132</v>
      </c>
      <c r="FF48" s="180">
        <f t="shared" si="69"/>
        <v>133</v>
      </c>
      <c r="FG48" s="180">
        <f t="shared" si="69"/>
        <v>134</v>
      </c>
      <c r="FH48" s="180">
        <f t="shared" si="69"/>
        <v>135</v>
      </c>
      <c r="FI48" s="180">
        <f t="shared" si="69"/>
        <v>136</v>
      </c>
      <c r="FJ48" s="180">
        <f t="shared" si="69"/>
        <v>137</v>
      </c>
      <c r="FK48" s="180">
        <f t="shared" si="69"/>
        <v>138</v>
      </c>
      <c r="FL48" s="180">
        <f t="shared" si="69"/>
        <v>139</v>
      </c>
      <c r="FM48" s="180">
        <f t="shared" si="69"/>
        <v>140</v>
      </c>
      <c r="FN48" s="180">
        <f t="shared" si="69"/>
        <v>141</v>
      </c>
      <c r="FO48" s="180">
        <f t="shared" si="69"/>
        <v>142</v>
      </c>
      <c r="FP48" s="180">
        <f t="shared" si="69"/>
        <v>143</v>
      </c>
      <c r="FQ48" s="180">
        <f t="shared" si="69"/>
        <v>144</v>
      </c>
      <c r="FR48" s="180">
        <f t="shared" si="69"/>
        <v>145</v>
      </c>
      <c r="FS48" s="180">
        <f t="shared" si="69"/>
        <v>146</v>
      </c>
      <c r="FT48" s="180">
        <f t="shared" si="69"/>
        <v>147</v>
      </c>
      <c r="FU48" s="180">
        <f t="shared" si="69"/>
        <v>148</v>
      </c>
      <c r="FV48" s="180">
        <f t="shared" si="69"/>
        <v>149</v>
      </c>
      <c r="FW48" s="180">
        <f t="shared" si="69"/>
        <v>150</v>
      </c>
      <c r="FX48" s="180">
        <f t="shared" si="69"/>
        <v>151</v>
      </c>
      <c r="FY48" s="180">
        <f t="shared" si="69"/>
        <v>152</v>
      </c>
      <c r="FZ48" s="180">
        <f t="shared" si="69"/>
        <v>153</v>
      </c>
      <c r="GA48" s="180">
        <f t="shared" si="69"/>
        <v>154</v>
      </c>
      <c r="GB48" s="180">
        <f t="shared" si="69"/>
        <v>155</v>
      </c>
      <c r="GC48" s="180">
        <f t="shared" si="69"/>
        <v>156</v>
      </c>
      <c r="GD48" s="180">
        <f t="shared" si="69"/>
        <v>157</v>
      </c>
      <c r="GE48" s="180">
        <f t="shared" si="69"/>
        <v>158</v>
      </c>
      <c r="GF48" s="180">
        <f t="shared" si="69"/>
        <v>159</v>
      </c>
      <c r="GG48" s="180">
        <f t="shared" si="69"/>
        <v>160</v>
      </c>
      <c r="GH48" s="180">
        <f t="shared" si="69"/>
        <v>161</v>
      </c>
      <c r="GI48" s="180">
        <f t="shared" si="69"/>
        <v>162</v>
      </c>
      <c r="GJ48" s="180">
        <f t="shared" si="69"/>
        <v>163</v>
      </c>
      <c r="GK48" s="180">
        <f t="shared" si="69"/>
        <v>164</v>
      </c>
      <c r="GL48" s="180">
        <f t="shared" si="69"/>
        <v>165</v>
      </c>
      <c r="GM48" s="180">
        <f t="shared" si="69"/>
        <v>166</v>
      </c>
      <c r="GN48" s="180">
        <f t="shared" si="69"/>
        <v>167</v>
      </c>
      <c r="GO48" s="180">
        <f t="shared" si="69"/>
        <v>168</v>
      </c>
      <c r="GP48" s="180">
        <f t="shared" si="69"/>
        <v>169</v>
      </c>
      <c r="GQ48" s="180">
        <f t="shared" si="69"/>
        <v>170</v>
      </c>
      <c r="GR48" s="180">
        <f t="shared" si="69"/>
        <v>171</v>
      </c>
      <c r="GS48" s="180">
        <f t="shared" si="69"/>
        <v>172</v>
      </c>
      <c r="GT48" s="180">
        <f t="shared" si="69"/>
        <v>173</v>
      </c>
      <c r="GU48" s="180">
        <f t="shared" si="69"/>
        <v>174</v>
      </c>
      <c r="GV48" s="180">
        <f t="shared" si="69"/>
        <v>175</v>
      </c>
      <c r="GW48" s="180">
        <f t="shared" si="69"/>
        <v>176</v>
      </c>
      <c r="GX48" s="180">
        <f t="shared" si="69"/>
        <v>177</v>
      </c>
      <c r="GY48" s="180">
        <f t="shared" si="69"/>
        <v>178</v>
      </c>
      <c r="GZ48" s="180">
        <f t="shared" si="69"/>
        <v>179</v>
      </c>
      <c r="HA48" s="180">
        <f t="shared" si="69"/>
        <v>180</v>
      </c>
      <c r="HB48" s="180">
        <f t="shared" si="69"/>
        <v>181</v>
      </c>
      <c r="HC48" s="180">
        <f t="shared" si="69"/>
        <v>182</v>
      </c>
      <c r="HD48" s="180">
        <f t="shared" si="69"/>
        <v>183</v>
      </c>
      <c r="HE48" s="180">
        <f t="shared" si="69"/>
        <v>184</v>
      </c>
      <c r="HF48" s="180">
        <f t="shared" si="69"/>
        <v>185</v>
      </c>
      <c r="HG48" s="180">
        <f t="shared" si="69"/>
        <v>186</v>
      </c>
      <c r="HH48" s="180">
        <f t="shared" si="69"/>
        <v>187</v>
      </c>
      <c r="HI48" s="180">
        <f t="shared" si="69"/>
        <v>188</v>
      </c>
      <c r="HJ48" s="180">
        <f t="shared" si="69"/>
        <v>189</v>
      </c>
      <c r="HK48" s="180">
        <f t="shared" si="69"/>
        <v>190</v>
      </c>
      <c r="HL48" s="180">
        <f t="shared" si="69"/>
        <v>191</v>
      </c>
      <c r="HM48" s="180">
        <f t="shared" si="69"/>
        <v>192</v>
      </c>
      <c r="HN48" s="180">
        <f t="shared" si="69"/>
        <v>193</v>
      </c>
      <c r="HO48" s="180">
        <f t="shared" si="69"/>
        <v>194</v>
      </c>
      <c r="HP48" s="180">
        <f t="shared" ref="HP48:KA48" si="70">HO48+1</f>
        <v>195</v>
      </c>
      <c r="HQ48" s="180">
        <f t="shared" si="70"/>
        <v>196</v>
      </c>
      <c r="HR48" s="180">
        <f t="shared" si="70"/>
        <v>197</v>
      </c>
      <c r="HS48" s="180">
        <f t="shared" si="70"/>
        <v>198</v>
      </c>
      <c r="HT48" s="180">
        <f t="shared" si="70"/>
        <v>199</v>
      </c>
      <c r="HU48" s="180">
        <f t="shared" si="70"/>
        <v>200</v>
      </c>
      <c r="HV48" s="180">
        <f t="shared" si="70"/>
        <v>201</v>
      </c>
      <c r="HW48" s="180">
        <f t="shared" si="70"/>
        <v>202</v>
      </c>
      <c r="HX48" s="180">
        <f t="shared" si="70"/>
        <v>203</v>
      </c>
      <c r="HY48" s="180">
        <f t="shared" si="70"/>
        <v>204</v>
      </c>
      <c r="HZ48" s="180">
        <f t="shared" si="70"/>
        <v>205</v>
      </c>
      <c r="IA48" s="180">
        <f t="shared" si="70"/>
        <v>206</v>
      </c>
      <c r="IB48" s="180">
        <f t="shared" si="70"/>
        <v>207</v>
      </c>
      <c r="IC48" s="180">
        <f t="shared" si="70"/>
        <v>208</v>
      </c>
      <c r="ID48" s="180">
        <f t="shared" si="70"/>
        <v>209</v>
      </c>
      <c r="IE48" s="180">
        <f t="shared" si="70"/>
        <v>210</v>
      </c>
      <c r="IF48" s="180">
        <f t="shared" si="70"/>
        <v>211</v>
      </c>
      <c r="IG48" s="180">
        <f t="shared" si="70"/>
        <v>212</v>
      </c>
      <c r="IH48" s="180">
        <f t="shared" si="70"/>
        <v>213</v>
      </c>
      <c r="II48" s="180">
        <f t="shared" si="70"/>
        <v>214</v>
      </c>
      <c r="IJ48" s="180">
        <f t="shared" si="70"/>
        <v>215</v>
      </c>
      <c r="IK48" s="180">
        <f t="shared" si="70"/>
        <v>216</v>
      </c>
      <c r="IL48" s="180">
        <f t="shared" si="70"/>
        <v>217</v>
      </c>
      <c r="IM48" s="180">
        <f t="shared" si="70"/>
        <v>218</v>
      </c>
      <c r="IN48" s="180">
        <f t="shared" si="70"/>
        <v>219</v>
      </c>
      <c r="IO48" s="180">
        <f t="shared" si="70"/>
        <v>220</v>
      </c>
      <c r="IP48" s="180">
        <f t="shared" si="70"/>
        <v>221</v>
      </c>
      <c r="IQ48" s="180">
        <f t="shared" si="70"/>
        <v>222</v>
      </c>
      <c r="IR48" s="180">
        <f t="shared" si="70"/>
        <v>223</v>
      </c>
      <c r="IS48" s="180">
        <f t="shared" si="70"/>
        <v>224</v>
      </c>
      <c r="IT48" s="180">
        <f t="shared" si="70"/>
        <v>225</v>
      </c>
      <c r="IU48" s="180">
        <f t="shared" si="70"/>
        <v>226</v>
      </c>
      <c r="IV48" s="180">
        <f t="shared" si="70"/>
        <v>227</v>
      </c>
      <c r="IW48" s="180">
        <f t="shared" si="70"/>
        <v>228</v>
      </c>
      <c r="IX48" s="180">
        <f t="shared" si="70"/>
        <v>229</v>
      </c>
      <c r="IY48" s="180">
        <f t="shared" si="70"/>
        <v>230</v>
      </c>
      <c r="IZ48" s="180">
        <f t="shared" si="70"/>
        <v>231</v>
      </c>
      <c r="JA48" s="180">
        <f t="shared" si="70"/>
        <v>232</v>
      </c>
      <c r="JB48" s="180">
        <f t="shared" si="70"/>
        <v>233</v>
      </c>
      <c r="JC48" s="180">
        <f t="shared" si="70"/>
        <v>234</v>
      </c>
      <c r="JD48" s="180">
        <f t="shared" si="70"/>
        <v>235</v>
      </c>
      <c r="JE48" s="180">
        <f t="shared" si="70"/>
        <v>236</v>
      </c>
      <c r="JF48" s="180">
        <f t="shared" si="70"/>
        <v>237</v>
      </c>
      <c r="JG48" s="180">
        <f t="shared" si="70"/>
        <v>238</v>
      </c>
      <c r="JH48" s="180">
        <f t="shared" si="70"/>
        <v>239</v>
      </c>
      <c r="JI48" s="180">
        <f t="shared" si="70"/>
        <v>240</v>
      </c>
      <c r="JJ48" s="180">
        <f t="shared" si="70"/>
        <v>241</v>
      </c>
      <c r="JK48" s="180">
        <f t="shared" si="70"/>
        <v>242</v>
      </c>
      <c r="JL48" s="180">
        <f t="shared" si="70"/>
        <v>243</v>
      </c>
      <c r="JM48" s="180">
        <f t="shared" si="70"/>
        <v>244</v>
      </c>
      <c r="JN48" s="180">
        <f t="shared" si="70"/>
        <v>245</v>
      </c>
      <c r="JO48" s="180">
        <f t="shared" si="70"/>
        <v>246</v>
      </c>
      <c r="JP48" s="180">
        <f t="shared" si="70"/>
        <v>247</v>
      </c>
      <c r="JQ48" s="180">
        <f t="shared" si="70"/>
        <v>248</v>
      </c>
      <c r="JR48" s="180">
        <f t="shared" si="70"/>
        <v>249</v>
      </c>
      <c r="JS48" s="180">
        <f t="shared" si="70"/>
        <v>250</v>
      </c>
      <c r="JT48" s="180">
        <f t="shared" si="70"/>
        <v>251</v>
      </c>
      <c r="JU48" s="180">
        <f t="shared" si="70"/>
        <v>252</v>
      </c>
      <c r="JV48" s="180">
        <f t="shared" si="70"/>
        <v>253</v>
      </c>
      <c r="JW48" s="180">
        <f t="shared" si="70"/>
        <v>254</v>
      </c>
      <c r="JX48" s="180">
        <f t="shared" si="70"/>
        <v>255</v>
      </c>
      <c r="JY48" s="180">
        <f t="shared" si="70"/>
        <v>256</v>
      </c>
      <c r="JZ48" s="180">
        <f t="shared" si="70"/>
        <v>257</v>
      </c>
      <c r="KA48" s="180">
        <f t="shared" si="70"/>
        <v>258</v>
      </c>
      <c r="KB48" s="180">
        <f t="shared" ref="KB48:MM48" si="71">KA48+1</f>
        <v>259</v>
      </c>
      <c r="KC48" s="180">
        <f t="shared" si="71"/>
        <v>260</v>
      </c>
      <c r="KD48" s="180">
        <f t="shared" si="71"/>
        <v>261</v>
      </c>
      <c r="KE48" s="180">
        <f t="shared" si="71"/>
        <v>262</v>
      </c>
      <c r="KF48" s="180">
        <f t="shared" si="71"/>
        <v>263</v>
      </c>
      <c r="KG48" s="180">
        <f t="shared" si="71"/>
        <v>264</v>
      </c>
      <c r="KH48" s="180">
        <f t="shared" si="71"/>
        <v>265</v>
      </c>
      <c r="KI48" s="180">
        <f t="shared" si="71"/>
        <v>266</v>
      </c>
      <c r="KJ48" s="180">
        <f t="shared" si="71"/>
        <v>267</v>
      </c>
      <c r="KK48" s="180">
        <f t="shared" si="71"/>
        <v>268</v>
      </c>
      <c r="KL48" s="180">
        <f t="shared" si="71"/>
        <v>269</v>
      </c>
      <c r="KM48" s="180">
        <f t="shared" si="71"/>
        <v>270</v>
      </c>
      <c r="KN48" s="180">
        <f t="shared" si="71"/>
        <v>271</v>
      </c>
      <c r="KO48" s="180">
        <f t="shared" si="71"/>
        <v>272</v>
      </c>
      <c r="KP48" s="180">
        <f t="shared" si="71"/>
        <v>273</v>
      </c>
      <c r="KQ48" s="180">
        <f t="shared" si="71"/>
        <v>274</v>
      </c>
      <c r="KR48" s="180">
        <f t="shared" si="71"/>
        <v>275</v>
      </c>
      <c r="KS48" s="180">
        <f t="shared" si="71"/>
        <v>276</v>
      </c>
      <c r="KT48" s="180">
        <f t="shared" si="71"/>
        <v>277</v>
      </c>
      <c r="KU48" s="180">
        <f t="shared" si="71"/>
        <v>278</v>
      </c>
      <c r="KV48" s="180">
        <f t="shared" si="71"/>
        <v>279</v>
      </c>
      <c r="KW48" s="180">
        <f t="shared" si="71"/>
        <v>280</v>
      </c>
      <c r="KX48" s="180">
        <f t="shared" si="71"/>
        <v>281</v>
      </c>
      <c r="KY48" s="180">
        <f t="shared" si="71"/>
        <v>282</v>
      </c>
      <c r="KZ48" s="180">
        <f t="shared" si="71"/>
        <v>283</v>
      </c>
      <c r="LA48" s="180">
        <f t="shared" si="71"/>
        <v>284</v>
      </c>
      <c r="LB48" s="180">
        <f t="shared" si="71"/>
        <v>285</v>
      </c>
      <c r="LC48" s="180">
        <f t="shared" si="71"/>
        <v>286</v>
      </c>
      <c r="LD48" s="180">
        <f t="shared" si="71"/>
        <v>287</v>
      </c>
      <c r="LE48" s="180">
        <f t="shared" si="71"/>
        <v>288</v>
      </c>
      <c r="LF48" s="180">
        <f t="shared" si="71"/>
        <v>289</v>
      </c>
      <c r="LG48" s="180">
        <f t="shared" si="71"/>
        <v>290</v>
      </c>
      <c r="LH48" s="180">
        <f t="shared" si="71"/>
        <v>291</v>
      </c>
      <c r="LI48" s="180">
        <f t="shared" si="71"/>
        <v>292</v>
      </c>
      <c r="LJ48" s="180">
        <f t="shared" si="71"/>
        <v>293</v>
      </c>
      <c r="LK48" s="180">
        <f t="shared" si="71"/>
        <v>294</v>
      </c>
      <c r="LL48" s="180">
        <f t="shared" si="71"/>
        <v>295</v>
      </c>
      <c r="LM48" s="180">
        <f t="shared" si="71"/>
        <v>296</v>
      </c>
      <c r="LN48" s="180">
        <f t="shared" si="71"/>
        <v>297</v>
      </c>
      <c r="LO48" s="180">
        <f t="shared" si="71"/>
        <v>298</v>
      </c>
      <c r="LP48" s="180">
        <f t="shared" si="71"/>
        <v>299</v>
      </c>
      <c r="LQ48" s="180">
        <f t="shared" si="71"/>
        <v>300</v>
      </c>
      <c r="LR48" s="180">
        <f t="shared" si="71"/>
        <v>301</v>
      </c>
      <c r="LS48" s="180">
        <f t="shared" si="71"/>
        <v>302</v>
      </c>
      <c r="LT48" s="180">
        <f t="shared" si="71"/>
        <v>303</v>
      </c>
      <c r="LU48" s="180">
        <f t="shared" si="71"/>
        <v>304</v>
      </c>
      <c r="LV48" s="180">
        <f t="shared" si="71"/>
        <v>305</v>
      </c>
      <c r="LW48" s="180">
        <f t="shared" si="71"/>
        <v>306</v>
      </c>
      <c r="LX48" s="180">
        <f t="shared" si="71"/>
        <v>307</v>
      </c>
      <c r="LY48" s="180">
        <f t="shared" si="71"/>
        <v>308</v>
      </c>
      <c r="LZ48" s="180">
        <f t="shared" si="71"/>
        <v>309</v>
      </c>
      <c r="MA48" s="180">
        <f t="shared" si="71"/>
        <v>310</v>
      </c>
      <c r="MB48" s="180">
        <f t="shared" si="71"/>
        <v>311</v>
      </c>
      <c r="MC48" s="180">
        <f t="shared" si="71"/>
        <v>312</v>
      </c>
      <c r="MD48" s="180">
        <f t="shared" si="71"/>
        <v>313</v>
      </c>
      <c r="ME48" s="180">
        <f t="shared" si="71"/>
        <v>314</v>
      </c>
      <c r="MF48" s="180">
        <f t="shared" si="71"/>
        <v>315</v>
      </c>
      <c r="MG48" s="180">
        <f t="shared" si="71"/>
        <v>316</v>
      </c>
      <c r="MH48" s="180">
        <f t="shared" si="71"/>
        <v>317</v>
      </c>
      <c r="MI48" s="180">
        <f t="shared" si="71"/>
        <v>318</v>
      </c>
      <c r="MJ48" s="180">
        <f t="shared" si="71"/>
        <v>319</v>
      </c>
      <c r="MK48" s="180">
        <f t="shared" si="71"/>
        <v>320</v>
      </c>
      <c r="ML48" s="180">
        <f t="shared" si="71"/>
        <v>321</v>
      </c>
      <c r="MM48" s="180">
        <f t="shared" si="71"/>
        <v>322</v>
      </c>
      <c r="MN48" s="180">
        <f t="shared" ref="MN48:OY48" si="72">MM48+1</f>
        <v>323</v>
      </c>
      <c r="MO48" s="180">
        <f t="shared" si="72"/>
        <v>324</v>
      </c>
      <c r="MP48" s="180">
        <f t="shared" si="72"/>
        <v>325</v>
      </c>
      <c r="MQ48" s="180">
        <f t="shared" si="72"/>
        <v>326</v>
      </c>
      <c r="MR48" s="180">
        <f t="shared" si="72"/>
        <v>327</v>
      </c>
      <c r="MS48" s="180">
        <f t="shared" si="72"/>
        <v>328</v>
      </c>
      <c r="MT48" s="180">
        <f t="shared" si="72"/>
        <v>329</v>
      </c>
      <c r="MU48" s="180">
        <f t="shared" si="72"/>
        <v>330</v>
      </c>
      <c r="MV48" s="180">
        <f t="shared" si="72"/>
        <v>331</v>
      </c>
      <c r="MW48" s="180">
        <f t="shared" si="72"/>
        <v>332</v>
      </c>
      <c r="MX48" s="180">
        <f t="shared" si="72"/>
        <v>333</v>
      </c>
      <c r="MY48" s="180">
        <f t="shared" si="72"/>
        <v>334</v>
      </c>
      <c r="MZ48" s="180">
        <f t="shared" si="72"/>
        <v>335</v>
      </c>
      <c r="NA48" s="180">
        <f t="shared" si="72"/>
        <v>336</v>
      </c>
      <c r="NB48" s="180">
        <f t="shared" si="72"/>
        <v>337</v>
      </c>
      <c r="NC48" s="180">
        <f t="shared" si="72"/>
        <v>338</v>
      </c>
      <c r="ND48" s="180">
        <f t="shared" si="72"/>
        <v>339</v>
      </c>
      <c r="NE48" s="180">
        <f t="shared" si="72"/>
        <v>340</v>
      </c>
      <c r="NF48" s="180">
        <f t="shared" si="72"/>
        <v>341</v>
      </c>
      <c r="NG48" s="180">
        <f t="shared" si="72"/>
        <v>342</v>
      </c>
      <c r="NH48" s="180">
        <f t="shared" si="72"/>
        <v>343</v>
      </c>
      <c r="NI48" s="180">
        <f t="shared" si="72"/>
        <v>344</v>
      </c>
      <c r="NJ48" s="180">
        <f t="shared" si="72"/>
        <v>345</v>
      </c>
      <c r="NK48" s="180">
        <f t="shared" si="72"/>
        <v>346</v>
      </c>
      <c r="NL48" s="180">
        <f t="shared" si="72"/>
        <v>347</v>
      </c>
      <c r="NM48" s="180">
        <f t="shared" si="72"/>
        <v>348</v>
      </c>
      <c r="NN48" s="180">
        <f t="shared" si="72"/>
        <v>349</v>
      </c>
      <c r="NO48" s="180">
        <f t="shared" si="72"/>
        <v>350</v>
      </c>
      <c r="NP48" s="180">
        <f t="shared" si="72"/>
        <v>351</v>
      </c>
      <c r="NQ48" s="180">
        <f t="shared" si="72"/>
        <v>352</v>
      </c>
      <c r="NR48" s="180">
        <f t="shared" si="72"/>
        <v>353</v>
      </c>
      <c r="NS48" s="180">
        <f t="shared" si="72"/>
        <v>354</v>
      </c>
      <c r="NT48" s="180">
        <f t="shared" si="72"/>
        <v>355</v>
      </c>
      <c r="NU48" s="180">
        <f t="shared" si="72"/>
        <v>356</v>
      </c>
      <c r="NV48" s="180">
        <f t="shared" si="72"/>
        <v>357</v>
      </c>
      <c r="NW48" s="180">
        <f t="shared" si="72"/>
        <v>358</v>
      </c>
      <c r="NX48" s="180">
        <f t="shared" si="72"/>
        <v>359</v>
      </c>
      <c r="NY48" s="180">
        <f t="shared" si="72"/>
        <v>360</v>
      </c>
      <c r="NZ48" s="180">
        <f t="shared" si="72"/>
        <v>361</v>
      </c>
      <c r="OA48" s="180">
        <f t="shared" si="72"/>
        <v>362</v>
      </c>
      <c r="OB48" s="180">
        <f t="shared" si="72"/>
        <v>363</v>
      </c>
      <c r="OC48" s="180">
        <f t="shared" si="72"/>
        <v>364</v>
      </c>
      <c r="OD48" s="180">
        <f t="shared" si="72"/>
        <v>365</v>
      </c>
      <c r="OE48" s="180">
        <f t="shared" si="72"/>
        <v>366</v>
      </c>
      <c r="OF48" s="180">
        <f t="shared" si="72"/>
        <v>367</v>
      </c>
      <c r="OG48" s="180">
        <f t="shared" si="72"/>
        <v>368</v>
      </c>
      <c r="OH48" s="180">
        <f t="shared" si="72"/>
        <v>369</v>
      </c>
      <c r="OI48" s="180">
        <f t="shared" si="72"/>
        <v>370</v>
      </c>
      <c r="OJ48" s="180">
        <f t="shared" si="72"/>
        <v>371</v>
      </c>
      <c r="OK48" s="180">
        <f t="shared" si="72"/>
        <v>372</v>
      </c>
      <c r="OL48" s="180">
        <f t="shared" si="72"/>
        <v>373</v>
      </c>
      <c r="OM48" s="180">
        <f t="shared" si="72"/>
        <v>374</v>
      </c>
      <c r="ON48" s="180">
        <f t="shared" si="72"/>
        <v>375</v>
      </c>
      <c r="OO48" s="180">
        <f t="shared" si="72"/>
        <v>376</v>
      </c>
      <c r="OP48" s="180">
        <f t="shared" si="72"/>
        <v>377</v>
      </c>
      <c r="OQ48" s="180">
        <f t="shared" si="72"/>
        <v>378</v>
      </c>
      <c r="OR48" s="180">
        <f t="shared" si="72"/>
        <v>379</v>
      </c>
      <c r="OS48" s="180">
        <f t="shared" si="72"/>
        <v>380</v>
      </c>
      <c r="OT48" s="180">
        <f t="shared" si="72"/>
        <v>381</v>
      </c>
      <c r="OU48" s="180">
        <f t="shared" si="72"/>
        <v>382</v>
      </c>
      <c r="OV48" s="180">
        <f t="shared" si="72"/>
        <v>383</v>
      </c>
      <c r="OW48" s="180">
        <f t="shared" si="72"/>
        <v>384</v>
      </c>
      <c r="OX48" s="180">
        <f t="shared" si="72"/>
        <v>385</v>
      </c>
      <c r="OY48" s="180">
        <f t="shared" si="72"/>
        <v>386</v>
      </c>
      <c r="OZ48" s="180">
        <f t="shared" ref="OZ48:QG48" si="73">OY48+1</f>
        <v>387</v>
      </c>
      <c r="PA48" s="180">
        <f t="shared" si="73"/>
        <v>388</v>
      </c>
      <c r="PB48" s="180">
        <f t="shared" si="73"/>
        <v>389</v>
      </c>
      <c r="PC48" s="180">
        <f t="shared" si="73"/>
        <v>390</v>
      </c>
      <c r="PD48" s="180">
        <f t="shared" si="73"/>
        <v>391</v>
      </c>
      <c r="PE48" s="180">
        <f t="shared" si="73"/>
        <v>392</v>
      </c>
      <c r="PF48" s="180">
        <f t="shared" si="73"/>
        <v>393</v>
      </c>
      <c r="PG48" s="180">
        <f t="shared" si="73"/>
        <v>394</v>
      </c>
      <c r="PH48" s="180">
        <f t="shared" si="73"/>
        <v>395</v>
      </c>
      <c r="PI48" s="180">
        <f t="shared" si="73"/>
        <v>396</v>
      </c>
      <c r="PJ48" s="180">
        <f t="shared" si="73"/>
        <v>397</v>
      </c>
      <c r="PK48" s="180">
        <f t="shared" si="73"/>
        <v>398</v>
      </c>
      <c r="PL48" s="180">
        <f t="shared" si="73"/>
        <v>399</v>
      </c>
      <c r="PM48" s="180">
        <f t="shared" si="73"/>
        <v>400</v>
      </c>
      <c r="PN48" s="180">
        <f t="shared" si="73"/>
        <v>401</v>
      </c>
      <c r="PO48" s="180">
        <f t="shared" si="73"/>
        <v>402</v>
      </c>
      <c r="PP48" s="180">
        <f t="shared" si="73"/>
        <v>403</v>
      </c>
      <c r="PQ48" s="180">
        <f t="shared" si="73"/>
        <v>404</v>
      </c>
      <c r="PR48" s="180">
        <f t="shared" si="73"/>
        <v>405</v>
      </c>
      <c r="PS48" s="180">
        <f t="shared" si="73"/>
        <v>406</v>
      </c>
      <c r="PT48" s="180">
        <f t="shared" si="73"/>
        <v>407</v>
      </c>
      <c r="PU48" s="180">
        <f t="shared" si="73"/>
        <v>408</v>
      </c>
      <c r="PV48" s="180">
        <f t="shared" si="73"/>
        <v>409</v>
      </c>
      <c r="PW48" s="180">
        <f t="shared" si="73"/>
        <v>410</v>
      </c>
      <c r="PX48" s="180">
        <f t="shared" si="73"/>
        <v>411</v>
      </c>
      <c r="PY48" s="180">
        <f t="shared" si="73"/>
        <v>412</v>
      </c>
      <c r="PZ48" s="180">
        <f t="shared" si="73"/>
        <v>413</v>
      </c>
      <c r="QA48" s="180">
        <f t="shared" si="73"/>
        <v>414</v>
      </c>
      <c r="QB48" s="180">
        <f t="shared" si="73"/>
        <v>415</v>
      </c>
      <c r="QC48" s="180">
        <f t="shared" si="73"/>
        <v>416</v>
      </c>
      <c r="QD48" s="180">
        <f t="shared" si="73"/>
        <v>417</v>
      </c>
      <c r="QE48" s="180">
        <f t="shared" si="73"/>
        <v>418</v>
      </c>
      <c r="QF48" s="180">
        <f t="shared" si="73"/>
        <v>419</v>
      </c>
      <c r="QG48" s="180">
        <f t="shared" si="73"/>
        <v>420</v>
      </c>
      <c r="QI48" s="180" t="s">
        <v>236</v>
      </c>
      <c r="WS48" s="221"/>
    </row>
    <row r="49" spans="1:617" x14ac:dyDescent="0.25">
      <c r="A49" s="180" t="s">
        <v>673</v>
      </c>
      <c r="AC49" s="856">
        <f>((AC48/AC45)/30)*27</f>
        <v>9107142.8571428582</v>
      </c>
      <c r="AD49" s="856">
        <f>(AC48/AC45)</f>
        <v>10119047.619047619</v>
      </c>
      <c r="AE49" s="856">
        <f>AD49</f>
        <v>10119047.619047619</v>
      </c>
      <c r="AF49" s="856">
        <f t="shared" ref="AF49:CQ49" si="74">AE49</f>
        <v>10119047.619047619</v>
      </c>
      <c r="AG49" s="856">
        <f t="shared" si="74"/>
        <v>10119047.619047619</v>
      </c>
      <c r="AH49" s="856">
        <f t="shared" si="74"/>
        <v>10119047.619047619</v>
      </c>
      <c r="AI49" s="856">
        <f t="shared" si="74"/>
        <v>10119047.619047619</v>
      </c>
      <c r="AJ49" s="856">
        <f t="shared" si="74"/>
        <v>10119047.619047619</v>
      </c>
      <c r="AK49" s="856">
        <f t="shared" si="74"/>
        <v>10119047.619047619</v>
      </c>
      <c r="AL49" s="856">
        <f t="shared" si="74"/>
        <v>10119047.619047619</v>
      </c>
      <c r="AM49" s="856">
        <f t="shared" si="74"/>
        <v>10119047.619047619</v>
      </c>
      <c r="AN49" s="856">
        <f t="shared" si="74"/>
        <v>10119047.619047619</v>
      </c>
      <c r="AO49" s="856">
        <f t="shared" si="74"/>
        <v>10119047.619047619</v>
      </c>
      <c r="AP49" s="856">
        <f t="shared" si="74"/>
        <v>10119047.619047619</v>
      </c>
      <c r="AQ49" s="856">
        <f t="shared" si="74"/>
        <v>10119047.619047619</v>
      </c>
      <c r="AR49" s="856">
        <f t="shared" si="74"/>
        <v>10119047.619047619</v>
      </c>
      <c r="AS49" s="856">
        <f t="shared" si="74"/>
        <v>10119047.619047619</v>
      </c>
      <c r="AT49" s="856">
        <f t="shared" si="74"/>
        <v>10119047.619047619</v>
      </c>
      <c r="AU49" s="856">
        <f t="shared" si="74"/>
        <v>10119047.619047619</v>
      </c>
      <c r="AV49" s="856">
        <f t="shared" si="74"/>
        <v>10119047.619047619</v>
      </c>
      <c r="AW49" s="856">
        <f t="shared" si="74"/>
        <v>10119047.619047619</v>
      </c>
      <c r="AX49" s="856">
        <f t="shared" si="74"/>
        <v>10119047.619047619</v>
      </c>
      <c r="AY49" s="856">
        <f t="shared" si="74"/>
        <v>10119047.619047619</v>
      </c>
      <c r="AZ49" s="856">
        <f t="shared" si="74"/>
        <v>10119047.619047619</v>
      </c>
      <c r="BA49" s="856">
        <f t="shared" si="74"/>
        <v>10119047.619047619</v>
      </c>
      <c r="BB49" s="856">
        <f t="shared" si="74"/>
        <v>10119047.619047619</v>
      </c>
      <c r="BC49" s="856">
        <f t="shared" si="74"/>
        <v>10119047.619047619</v>
      </c>
      <c r="BD49" s="856">
        <f t="shared" si="74"/>
        <v>10119047.619047619</v>
      </c>
      <c r="BE49" s="856">
        <f t="shared" si="74"/>
        <v>10119047.619047619</v>
      </c>
      <c r="BF49" s="856">
        <f t="shared" si="74"/>
        <v>10119047.619047619</v>
      </c>
      <c r="BG49" s="856">
        <f t="shared" si="74"/>
        <v>10119047.619047619</v>
      </c>
      <c r="BH49" s="856">
        <f t="shared" si="74"/>
        <v>10119047.619047619</v>
      </c>
      <c r="BI49" s="856">
        <f t="shared" si="74"/>
        <v>10119047.619047619</v>
      </c>
      <c r="BJ49" s="856">
        <f t="shared" si="74"/>
        <v>10119047.619047619</v>
      </c>
      <c r="BK49" s="856">
        <f t="shared" si="74"/>
        <v>10119047.619047619</v>
      </c>
      <c r="BL49" s="856">
        <f t="shared" si="74"/>
        <v>10119047.619047619</v>
      </c>
      <c r="BM49" s="856">
        <f t="shared" si="74"/>
        <v>10119047.619047619</v>
      </c>
      <c r="BN49" s="856">
        <f t="shared" si="74"/>
        <v>10119047.619047619</v>
      </c>
      <c r="BO49" s="856">
        <f t="shared" si="74"/>
        <v>10119047.619047619</v>
      </c>
      <c r="BP49" s="856">
        <f t="shared" si="74"/>
        <v>10119047.619047619</v>
      </c>
      <c r="BQ49" s="856">
        <f t="shared" si="74"/>
        <v>10119047.619047619</v>
      </c>
      <c r="BR49" s="856">
        <f t="shared" si="74"/>
        <v>10119047.619047619</v>
      </c>
      <c r="BS49" s="856">
        <f t="shared" si="74"/>
        <v>10119047.619047619</v>
      </c>
      <c r="BT49" s="856">
        <f t="shared" si="74"/>
        <v>10119047.619047619</v>
      </c>
      <c r="BU49" s="856">
        <f t="shared" si="74"/>
        <v>10119047.619047619</v>
      </c>
      <c r="BV49" s="856">
        <f t="shared" si="74"/>
        <v>10119047.619047619</v>
      </c>
      <c r="BW49" s="856">
        <f t="shared" si="74"/>
        <v>10119047.619047619</v>
      </c>
      <c r="BX49" s="856">
        <f t="shared" si="74"/>
        <v>10119047.619047619</v>
      </c>
      <c r="BY49" s="856">
        <f t="shared" si="74"/>
        <v>10119047.619047619</v>
      </c>
      <c r="BZ49" s="856">
        <f t="shared" si="74"/>
        <v>10119047.619047619</v>
      </c>
      <c r="CA49" s="856">
        <f t="shared" si="74"/>
        <v>10119047.619047619</v>
      </c>
      <c r="CB49" s="856">
        <f t="shared" si="74"/>
        <v>10119047.619047619</v>
      </c>
      <c r="CC49" s="856">
        <f t="shared" si="74"/>
        <v>10119047.619047619</v>
      </c>
      <c r="CD49" s="856">
        <f t="shared" si="74"/>
        <v>10119047.619047619</v>
      </c>
      <c r="CE49" s="856">
        <f t="shared" si="74"/>
        <v>10119047.619047619</v>
      </c>
      <c r="CF49" s="856">
        <f t="shared" si="74"/>
        <v>10119047.619047619</v>
      </c>
      <c r="CG49" s="856">
        <f t="shared" si="74"/>
        <v>10119047.619047619</v>
      </c>
      <c r="CH49" s="856">
        <f t="shared" si="74"/>
        <v>10119047.619047619</v>
      </c>
      <c r="CI49" s="856">
        <f t="shared" si="74"/>
        <v>10119047.619047619</v>
      </c>
      <c r="CJ49" s="856">
        <f t="shared" si="74"/>
        <v>10119047.619047619</v>
      </c>
      <c r="CK49" s="856">
        <f t="shared" si="74"/>
        <v>10119047.619047619</v>
      </c>
      <c r="CL49" s="856">
        <f t="shared" si="74"/>
        <v>10119047.619047619</v>
      </c>
      <c r="CM49" s="856">
        <f t="shared" si="74"/>
        <v>10119047.619047619</v>
      </c>
      <c r="CN49" s="856">
        <f t="shared" si="74"/>
        <v>10119047.619047619</v>
      </c>
      <c r="CO49" s="856">
        <f t="shared" si="74"/>
        <v>10119047.619047619</v>
      </c>
      <c r="CP49" s="856">
        <f t="shared" si="74"/>
        <v>10119047.619047619</v>
      </c>
      <c r="CQ49" s="856">
        <f t="shared" si="74"/>
        <v>10119047.619047619</v>
      </c>
      <c r="CR49" s="856">
        <f t="shared" ref="CR49:FC49" si="75">CQ49</f>
        <v>10119047.619047619</v>
      </c>
      <c r="CS49" s="856">
        <f t="shared" si="75"/>
        <v>10119047.619047619</v>
      </c>
      <c r="CT49" s="856">
        <f t="shared" si="75"/>
        <v>10119047.619047619</v>
      </c>
      <c r="CU49" s="856">
        <f t="shared" si="75"/>
        <v>10119047.619047619</v>
      </c>
      <c r="CV49" s="856">
        <f t="shared" si="75"/>
        <v>10119047.619047619</v>
      </c>
      <c r="CW49" s="856">
        <f t="shared" si="75"/>
        <v>10119047.619047619</v>
      </c>
      <c r="CX49" s="856">
        <f t="shared" si="75"/>
        <v>10119047.619047619</v>
      </c>
      <c r="CY49" s="856">
        <f t="shared" si="75"/>
        <v>10119047.619047619</v>
      </c>
      <c r="CZ49" s="856">
        <f t="shared" si="75"/>
        <v>10119047.619047619</v>
      </c>
      <c r="DA49" s="856">
        <f t="shared" si="75"/>
        <v>10119047.619047619</v>
      </c>
      <c r="DB49" s="856">
        <f t="shared" si="75"/>
        <v>10119047.619047619</v>
      </c>
      <c r="DC49" s="856">
        <f t="shared" si="75"/>
        <v>10119047.619047619</v>
      </c>
      <c r="DD49" s="856">
        <f t="shared" si="75"/>
        <v>10119047.619047619</v>
      </c>
      <c r="DE49" s="856">
        <f t="shared" si="75"/>
        <v>10119047.619047619</v>
      </c>
      <c r="DF49" s="856">
        <f t="shared" si="75"/>
        <v>10119047.619047619</v>
      </c>
      <c r="DG49" s="856">
        <f t="shared" si="75"/>
        <v>10119047.619047619</v>
      </c>
      <c r="DH49" s="856">
        <f t="shared" si="75"/>
        <v>10119047.619047619</v>
      </c>
      <c r="DI49" s="856">
        <f t="shared" si="75"/>
        <v>10119047.619047619</v>
      </c>
      <c r="DJ49" s="856">
        <f t="shared" si="75"/>
        <v>10119047.619047619</v>
      </c>
      <c r="DK49" s="856">
        <f t="shared" si="75"/>
        <v>10119047.619047619</v>
      </c>
      <c r="DL49" s="856">
        <f t="shared" si="75"/>
        <v>10119047.619047619</v>
      </c>
      <c r="DM49" s="856">
        <f t="shared" si="75"/>
        <v>10119047.619047619</v>
      </c>
      <c r="DN49" s="856">
        <f t="shared" si="75"/>
        <v>10119047.619047619</v>
      </c>
      <c r="DO49" s="856">
        <f t="shared" si="75"/>
        <v>10119047.619047619</v>
      </c>
      <c r="DP49" s="856">
        <f t="shared" si="75"/>
        <v>10119047.619047619</v>
      </c>
      <c r="DQ49" s="856">
        <f t="shared" si="75"/>
        <v>10119047.619047619</v>
      </c>
      <c r="DR49" s="856">
        <f t="shared" si="75"/>
        <v>10119047.619047619</v>
      </c>
      <c r="DS49" s="856">
        <f t="shared" si="75"/>
        <v>10119047.619047619</v>
      </c>
      <c r="DT49" s="856">
        <f t="shared" si="75"/>
        <v>10119047.619047619</v>
      </c>
      <c r="DU49" s="856">
        <f t="shared" si="75"/>
        <v>10119047.619047619</v>
      </c>
      <c r="DV49" s="856">
        <f t="shared" si="75"/>
        <v>10119047.619047619</v>
      </c>
      <c r="DW49" s="856">
        <f t="shared" si="75"/>
        <v>10119047.619047619</v>
      </c>
      <c r="DX49" s="856">
        <f t="shared" si="75"/>
        <v>10119047.619047619</v>
      </c>
      <c r="DY49" s="856">
        <f t="shared" si="75"/>
        <v>10119047.619047619</v>
      </c>
      <c r="DZ49" s="856">
        <f t="shared" si="75"/>
        <v>10119047.619047619</v>
      </c>
      <c r="EA49" s="856">
        <f t="shared" si="75"/>
        <v>10119047.619047619</v>
      </c>
      <c r="EB49" s="856">
        <f t="shared" si="75"/>
        <v>10119047.619047619</v>
      </c>
      <c r="EC49" s="856">
        <f t="shared" si="75"/>
        <v>10119047.619047619</v>
      </c>
      <c r="ED49" s="856">
        <f t="shared" si="75"/>
        <v>10119047.619047619</v>
      </c>
      <c r="EE49" s="856">
        <f t="shared" si="75"/>
        <v>10119047.619047619</v>
      </c>
      <c r="EF49" s="856">
        <f t="shared" si="75"/>
        <v>10119047.619047619</v>
      </c>
      <c r="EG49" s="856">
        <f t="shared" si="75"/>
        <v>10119047.619047619</v>
      </c>
      <c r="EH49" s="856">
        <f t="shared" si="75"/>
        <v>10119047.619047619</v>
      </c>
      <c r="EI49" s="856">
        <f t="shared" si="75"/>
        <v>10119047.619047619</v>
      </c>
      <c r="EJ49" s="856">
        <f t="shared" si="75"/>
        <v>10119047.619047619</v>
      </c>
      <c r="EK49" s="856">
        <f t="shared" si="75"/>
        <v>10119047.619047619</v>
      </c>
      <c r="EL49" s="856">
        <f t="shared" si="75"/>
        <v>10119047.619047619</v>
      </c>
      <c r="EM49" s="856">
        <f t="shared" si="75"/>
        <v>10119047.619047619</v>
      </c>
      <c r="EN49" s="856">
        <f t="shared" si="75"/>
        <v>10119047.619047619</v>
      </c>
      <c r="EO49" s="856">
        <f t="shared" si="75"/>
        <v>10119047.619047619</v>
      </c>
      <c r="EP49" s="856">
        <f t="shared" si="75"/>
        <v>10119047.619047619</v>
      </c>
      <c r="EQ49" s="856">
        <f t="shared" si="75"/>
        <v>10119047.619047619</v>
      </c>
      <c r="ER49" s="856">
        <f t="shared" si="75"/>
        <v>10119047.619047619</v>
      </c>
      <c r="ES49" s="856">
        <f t="shared" si="75"/>
        <v>10119047.619047619</v>
      </c>
      <c r="ET49" s="856">
        <f t="shared" si="75"/>
        <v>10119047.619047619</v>
      </c>
      <c r="EU49" s="856">
        <f t="shared" si="75"/>
        <v>10119047.619047619</v>
      </c>
      <c r="EV49" s="856">
        <f t="shared" si="75"/>
        <v>10119047.619047619</v>
      </c>
      <c r="EW49" s="856">
        <f t="shared" si="75"/>
        <v>10119047.619047619</v>
      </c>
      <c r="EX49" s="856">
        <f t="shared" si="75"/>
        <v>10119047.619047619</v>
      </c>
      <c r="EY49" s="856">
        <f t="shared" si="75"/>
        <v>10119047.619047619</v>
      </c>
      <c r="EZ49" s="856">
        <f t="shared" si="75"/>
        <v>10119047.619047619</v>
      </c>
      <c r="FA49" s="856">
        <f t="shared" si="75"/>
        <v>10119047.619047619</v>
      </c>
      <c r="FB49" s="856">
        <f t="shared" si="75"/>
        <v>10119047.619047619</v>
      </c>
      <c r="FC49" s="856">
        <f t="shared" si="75"/>
        <v>10119047.619047619</v>
      </c>
      <c r="FD49" s="856">
        <f t="shared" ref="FD49:HO49" si="76">FC49</f>
        <v>10119047.619047619</v>
      </c>
      <c r="FE49" s="856">
        <f t="shared" si="76"/>
        <v>10119047.619047619</v>
      </c>
      <c r="FF49" s="856">
        <f t="shared" si="76"/>
        <v>10119047.619047619</v>
      </c>
      <c r="FG49" s="856">
        <f t="shared" si="76"/>
        <v>10119047.619047619</v>
      </c>
      <c r="FH49" s="856">
        <f t="shared" si="76"/>
        <v>10119047.619047619</v>
      </c>
      <c r="FI49" s="856">
        <f t="shared" si="76"/>
        <v>10119047.619047619</v>
      </c>
      <c r="FJ49" s="856">
        <f t="shared" si="76"/>
        <v>10119047.619047619</v>
      </c>
      <c r="FK49" s="856">
        <f t="shared" si="76"/>
        <v>10119047.619047619</v>
      </c>
      <c r="FL49" s="856">
        <f t="shared" si="76"/>
        <v>10119047.619047619</v>
      </c>
      <c r="FM49" s="856">
        <f t="shared" si="76"/>
        <v>10119047.619047619</v>
      </c>
      <c r="FN49" s="856">
        <f t="shared" si="76"/>
        <v>10119047.619047619</v>
      </c>
      <c r="FO49" s="856">
        <f t="shared" si="76"/>
        <v>10119047.619047619</v>
      </c>
      <c r="FP49" s="856">
        <f t="shared" si="76"/>
        <v>10119047.619047619</v>
      </c>
      <c r="FQ49" s="856">
        <f t="shared" si="76"/>
        <v>10119047.619047619</v>
      </c>
      <c r="FR49" s="856">
        <f t="shared" si="76"/>
        <v>10119047.619047619</v>
      </c>
      <c r="FS49" s="856">
        <f t="shared" si="76"/>
        <v>10119047.619047619</v>
      </c>
      <c r="FT49" s="856">
        <f t="shared" si="76"/>
        <v>10119047.619047619</v>
      </c>
      <c r="FU49" s="856">
        <f t="shared" si="76"/>
        <v>10119047.619047619</v>
      </c>
      <c r="FV49" s="856">
        <f t="shared" si="76"/>
        <v>10119047.619047619</v>
      </c>
      <c r="FW49" s="856">
        <f t="shared" si="76"/>
        <v>10119047.619047619</v>
      </c>
      <c r="FX49" s="856">
        <f t="shared" si="76"/>
        <v>10119047.619047619</v>
      </c>
      <c r="FY49" s="856">
        <f t="shared" si="76"/>
        <v>10119047.619047619</v>
      </c>
      <c r="FZ49" s="856">
        <f t="shared" si="76"/>
        <v>10119047.619047619</v>
      </c>
      <c r="GA49" s="856">
        <f t="shared" si="76"/>
        <v>10119047.619047619</v>
      </c>
      <c r="GB49" s="856">
        <f t="shared" si="76"/>
        <v>10119047.619047619</v>
      </c>
      <c r="GC49" s="856">
        <f t="shared" si="76"/>
        <v>10119047.619047619</v>
      </c>
      <c r="GD49" s="856">
        <f t="shared" si="76"/>
        <v>10119047.619047619</v>
      </c>
      <c r="GE49" s="856">
        <f t="shared" si="76"/>
        <v>10119047.619047619</v>
      </c>
      <c r="GF49" s="856">
        <f t="shared" si="76"/>
        <v>10119047.619047619</v>
      </c>
      <c r="GG49" s="856">
        <f t="shared" si="76"/>
        <v>10119047.619047619</v>
      </c>
      <c r="GH49" s="856">
        <f t="shared" si="76"/>
        <v>10119047.619047619</v>
      </c>
      <c r="GI49" s="856">
        <f t="shared" si="76"/>
        <v>10119047.619047619</v>
      </c>
      <c r="GJ49" s="856">
        <f t="shared" si="76"/>
        <v>10119047.619047619</v>
      </c>
      <c r="GK49" s="856">
        <f t="shared" si="76"/>
        <v>10119047.619047619</v>
      </c>
      <c r="GL49" s="856">
        <f t="shared" si="76"/>
        <v>10119047.619047619</v>
      </c>
      <c r="GM49" s="856">
        <f t="shared" si="76"/>
        <v>10119047.619047619</v>
      </c>
      <c r="GN49" s="856">
        <f t="shared" si="76"/>
        <v>10119047.619047619</v>
      </c>
      <c r="GO49" s="856">
        <f t="shared" si="76"/>
        <v>10119047.619047619</v>
      </c>
      <c r="GP49" s="856">
        <f t="shared" si="76"/>
        <v>10119047.619047619</v>
      </c>
      <c r="GQ49" s="856">
        <f t="shared" si="76"/>
        <v>10119047.619047619</v>
      </c>
      <c r="GR49" s="856">
        <f t="shared" si="76"/>
        <v>10119047.619047619</v>
      </c>
      <c r="GS49" s="856">
        <f t="shared" si="76"/>
        <v>10119047.619047619</v>
      </c>
      <c r="GT49" s="856">
        <f t="shared" si="76"/>
        <v>10119047.619047619</v>
      </c>
      <c r="GU49" s="856">
        <f t="shared" si="76"/>
        <v>10119047.619047619</v>
      </c>
      <c r="GV49" s="856">
        <f t="shared" si="76"/>
        <v>10119047.619047619</v>
      </c>
      <c r="GW49" s="856">
        <f t="shared" si="76"/>
        <v>10119047.619047619</v>
      </c>
      <c r="GX49" s="856">
        <f t="shared" si="76"/>
        <v>10119047.619047619</v>
      </c>
      <c r="GY49" s="856">
        <f t="shared" si="76"/>
        <v>10119047.619047619</v>
      </c>
      <c r="GZ49" s="856">
        <f t="shared" si="76"/>
        <v>10119047.619047619</v>
      </c>
      <c r="HA49" s="856">
        <f t="shared" si="76"/>
        <v>10119047.619047619</v>
      </c>
      <c r="HB49" s="856">
        <f t="shared" si="76"/>
        <v>10119047.619047619</v>
      </c>
      <c r="HC49" s="856">
        <f t="shared" si="76"/>
        <v>10119047.619047619</v>
      </c>
      <c r="HD49" s="856">
        <f t="shared" si="76"/>
        <v>10119047.619047619</v>
      </c>
      <c r="HE49" s="856">
        <f t="shared" si="76"/>
        <v>10119047.619047619</v>
      </c>
      <c r="HF49" s="856">
        <f t="shared" si="76"/>
        <v>10119047.619047619</v>
      </c>
      <c r="HG49" s="856">
        <f t="shared" si="76"/>
        <v>10119047.619047619</v>
      </c>
      <c r="HH49" s="856">
        <f t="shared" si="76"/>
        <v>10119047.619047619</v>
      </c>
      <c r="HI49" s="856">
        <f t="shared" si="76"/>
        <v>10119047.619047619</v>
      </c>
      <c r="HJ49" s="856">
        <f t="shared" si="76"/>
        <v>10119047.619047619</v>
      </c>
      <c r="HK49" s="856">
        <f t="shared" si="76"/>
        <v>10119047.619047619</v>
      </c>
      <c r="HL49" s="856">
        <f t="shared" si="76"/>
        <v>10119047.619047619</v>
      </c>
      <c r="HM49" s="856">
        <f t="shared" si="76"/>
        <v>10119047.619047619</v>
      </c>
      <c r="HN49" s="856">
        <f t="shared" si="76"/>
        <v>10119047.619047619</v>
      </c>
      <c r="HO49" s="856">
        <f t="shared" si="76"/>
        <v>10119047.619047619</v>
      </c>
      <c r="HP49" s="856">
        <f t="shared" ref="HP49:KA49" si="77">HO49</f>
        <v>10119047.619047619</v>
      </c>
      <c r="HQ49" s="856">
        <f t="shared" si="77"/>
        <v>10119047.619047619</v>
      </c>
      <c r="HR49" s="856">
        <f t="shared" si="77"/>
        <v>10119047.619047619</v>
      </c>
      <c r="HS49" s="856">
        <f t="shared" si="77"/>
        <v>10119047.619047619</v>
      </c>
      <c r="HT49" s="856">
        <f t="shared" si="77"/>
        <v>10119047.619047619</v>
      </c>
      <c r="HU49" s="856">
        <f t="shared" si="77"/>
        <v>10119047.619047619</v>
      </c>
      <c r="HV49" s="856">
        <f t="shared" si="77"/>
        <v>10119047.619047619</v>
      </c>
      <c r="HW49" s="856">
        <f t="shared" si="77"/>
        <v>10119047.619047619</v>
      </c>
      <c r="HX49" s="856">
        <f t="shared" si="77"/>
        <v>10119047.619047619</v>
      </c>
      <c r="HY49" s="856">
        <f t="shared" si="77"/>
        <v>10119047.619047619</v>
      </c>
      <c r="HZ49" s="856">
        <f t="shared" si="77"/>
        <v>10119047.619047619</v>
      </c>
      <c r="IA49" s="856">
        <f t="shared" si="77"/>
        <v>10119047.619047619</v>
      </c>
      <c r="IB49" s="856">
        <f t="shared" si="77"/>
        <v>10119047.619047619</v>
      </c>
      <c r="IC49" s="856">
        <f t="shared" si="77"/>
        <v>10119047.619047619</v>
      </c>
      <c r="ID49" s="856">
        <f t="shared" si="77"/>
        <v>10119047.619047619</v>
      </c>
      <c r="IE49" s="856">
        <f t="shared" si="77"/>
        <v>10119047.619047619</v>
      </c>
      <c r="IF49" s="856">
        <f t="shared" si="77"/>
        <v>10119047.619047619</v>
      </c>
      <c r="IG49" s="856">
        <f t="shared" si="77"/>
        <v>10119047.619047619</v>
      </c>
      <c r="IH49" s="856">
        <f t="shared" si="77"/>
        <v>10119047.619047619</v>
      </c>
      <c r="II49" s="856">
        <f t="shared" si="77"/>
        <v>10119047.619047619</v>
      </c>
      <c r="IJ49" s="856">
        <f t="shared" si="77"/>
        <v>10119047.619047619</v>
      </c>
      <c r="IK49" s="856">
        <f t="shared" si="77"/>
        <v>10119047.619047619</v>
      </c>
      <c r="IL49" s="856">
        <f t="shared" si="77"/>
        <v>10119047.619047619</v>
      </c>
      <c r="IM49" s="856">
        <f t="shared" si="77"/>
        <v>10119047.619047619</v>
      </c>
      <c r="IN49" s="856">
        <f t="shared" si="77"/>
        <v>10119047.619047619</v>
      </c>
      <c r="IO49" s="856">
        <f t="shared" si="77"/>
        <v>10119047.619047619</v>
      </c>
      <c r="IP49" s="856">
        <f t="shared" si="77"/>
        <v>10119047.619047619</v>
      </c>
      <c r="IQ49" s="856">
        <f t="shared" si="77"/>
        <v>10119047.619047619</v>
      </c>
      <c r="IR49" s="856">
        <f t="shared" si="77"/>
        <v>10119047.619047619</v>
      </c>
      <c r="IS49" s="856">
        <f t="shared" si="77"/>
        <v>10119047.619047619</v>
      </c>
      <c r="IT49" s="856">
        <f t="shared" si="77"/>
        <v>10119047.619047619</v>
      </c>
      <c r="IU49" s="856">
        <f t="shared" si="77"/>
        <v>10119047.619047619</v>
      </c>
      <c r="IV49" s="856">
        <f t="shared" si="77"/>
        <v>10119047.619047619</v>
      </c>
      <c r="IW49" s="856">
        <f t="shared" si="77"/>
        <v>10119047.619047619</v>
      </c>
      <c r="IX49" s="856">
        <f t="shared" si="77"/>
        <v>10119047.619047619</v>
      </c>
      <c r="IY49" s="856">
        <f t="shared" si="77"/>
        <v>10119047.619047619</v>
      </c>
      <c r="IZ49" s="856">
        <f t="shared" si="77"/>
        <v>10119047.619047619</v>
      </c>
      <c r="JA49" s="856">
        <f t="shared" si="77"/>
        <v>10119047.619047619</v>
      </c>
      <c r="JB49" s="856">
        <f t="shared" si="77"/>
        <v>10119047.619047619</v>
      </c>
      <c r="JC49" s="856">
        <f t="shared" si="77"/>
        <v>10119047.619047619</v>
      </c>
      <c r="JD49" s="856">
        <f t="shared" si="77"/>
        <v>10119047.619047619</v>
      </c>
      <c r="JE49" s="856">
        <f t="shared" si="77"/>
        <v>10119047.619047619</v>
      </c>
      <c r="JF49" s="856">
        <f t="shared" si="77"/>
        <v>10119047.619047619</v>
      </c>
      <c r="JG49" s="856">
        <f t="shared" si="77"/>
        <v>10119047.619047619</v>
      </c>
      <c r="JH49" s="856">
        <f t="shared" si="77"/>
        <v>10119047.619047619</v>
      </c>
      <c r="JI49" s="856">
        <f t="shared" si="77"/>
        <v>10119047.619047619</v>
      </c>
      <c r="JJ49" s="856">
        <f t="shared" si="77"/>
        <v>10119047.619047619</v>
      </c>
      <c r="JK49" s="856">
        <f t="shared" si="77"/>
        <v>10119047.619047619</v>
      </c>
      <c r="JL49" s="856">
        <f t="shared" si="77"/>
        <v>10119047.619047619</v>
      </c>
      <c r="JM49" s="856">
        <f t="shared" si="77"/>
        <v>10119047.619047619</v>
      </c>
      <c r="JN49" s="856">
        <f t="shared" si="77"/>
        <v>10119047.619047619</v>
      </c>
      <c r="JO49" s="856">
        <f t="shared" si="77"/>
        <v>10119047.619047619</v>
      </c>
      <c r="JP49" s="856">
        <f t="shared" si="77"/>
        <v>10119047.619047619</v>
      </c>
      <c r="JQ49" s="856">
        <f t="shared" si="77"/>
        <v>10119047.619047619</v>
      </c>
      <c r="JR49" s="856">
        <f t="shared" si="77"/>
        <v>10119047.619047619</v>
      </c>
      <c r="JS49" s="856">
        <f t="shared" si="77"/>
        <v>10119047.619047619</v>
      </c>
      <c r="JT49" s="856">
        <f t="shared" si="77"/>
        <v>10119047.619047619</v>
      </c>
      <c r="JU49" s="856">
        <f t="shared" si="77"/>
        <v>10119047.619047619</v>
      </c>
      <c r="JV49" s="856">
        <f t="shared" si="77"/>
        <v>10119047.619047619</v>
      </c>
      <c r="JW49" s="856">
        <f t="shared" si="77"/>
        <v>10119047.619047619</v>
      </c>
      <c r="JX49" s="856">
        <f t="shared" si="77"/>
        <v>10119047.619047619</v>
      </c>
      <c r="JY49" s="856">
        <f t="shared" si="77"/>
        <v>10119047.619047619</v>
      </c>
      <c r="JZ49" s="856">
        <f t="shared" si="77"/>
        <v>10119047.619047619</v>
      </c>
      <c r="KA49" s="856">
        <f t="shared" si="77"/>
        <v>10119047.619047619</v>
      </c>
      <c r="KB49" s="856">
        <f t="shared" ref="KB49:MM49" si="78">KA49</f>
        <v>10119047.619047619</v>
      </c>
      <c r="KC49" s="856">
        <f t="shared" si="78"/>
        <v>10119047.619047619</v>
      </c>
      <c r="KD49" s="856">
        <f t="shared" si="78"/>
        <v>10119047.619047619</v>
      </c>
      <c r="KE49" s="856">
        <f t="shared" si="78"/>
        <v>10119047.619047619</v>
      </c>
      <c r="KF49" s="856">
        <f t="shared" si="78"/>
        <v>10119047.619047619</v>
      </c>
      <c r="KG49" s="856">
        <f t="shared" si="78"/>
        <v>10119047.619047619</v>
      </c>
      <c r="KH49" s="856">
        <f t="shared" si="78"/>
        <v>10119047.619047619</v>
      </c>
      <c r="KI49" s="856">
        <f t="shared" si="78"/>
        <v>10119047.619047619</v>
      </c>
      <c r="KJ49" s="856">
        <f t="shared" si="78"/>
        <v>10119047.619047619</v>
      </c>
      <c r="KK49" s="856">
        <f t="shared" si="78"/>
        <v>10119047.619047619</v>
      </c>
      <c r="KL49" s="856">
        <f t="shared" si="78"/>
        <v>10119047.619047619</v>
      </c>
      <c r="KM49" s="856">
        <f t="shared" si="78"/>
        <v>10119047.619047619</v>
      </c>
      <c r="KN49" s="856">
        <f t="shared" si="78"/>
        <v>10119047.619047619</v>
      </c>
      <c r="KO49" s="856">
        <f t="shared" si="78"/>
        <v>10119047.619047619</v>
      </c>
      <c r="KP49" s="856">
        <f t="shared" si="78"/>
        <v>10119047.619047619</v>
      </c>
      <c r="KQ49" s="856">
        <f t="shared" si="78"/>
        <v>10119047.619047619</v>
      </c>
      <c r="KR49" s="856">
        <f t="shared" si="78"/>
        <v>10119047.619047619</v>
      </c>
      <c r="KS49" s="856">
        <f t="shared" si="78"/>
        <v>10119047.619047619</v>
      </c>
      <c r="KT49" s="856">
        <f t="shared" si="78"/>
        <v>10119047.619047619</v>
      </c>
      <c r="KU49" s="856">
        <f t="shared" si="78"/>
        <v>10119047.619047619</v>
      </c>
      <c r="KV49" s="856">
        <f t="shared" si="78"/>
        <v>10119047.619047619</v>
      </c>
      <c r="KW49" s="856">
        <f t="shared" si="78"/>
        <v>10119047.619047619</v>
      </c>
      <c r="KX49" s="856">
        <f t="shared" si="78"/>
        <v>10119047.619047619</v>
      </c>
      <c r="KY49" s="856">
        <f t="shared" si="78"/>
        <v>10119047.619047619</v>
      </c>
      <c r="KZ49" s="856">
        <f t="shared" si="78"/>
        <v>10119047.619047619</v>
      </c>
      <c r="LA49" s="856">
        <f t="shared" si="78"/>
        <v>10119047.619047619</v>
      </c>
      <c r="LB49" s="856">
        <f t="shared" si="78"/>
        <v>10119047.619047619</v>
      </c>
      <c r="LC49" s="856">
        <f t="shared" si="78"/>
        <v>10119047.619047619</v>
      </c>
      <c r="LD49" s="856">
        <f t="shared" si="78"/>
        <v>10119047.619047619</v>
      </c>
      <c r="LE49" s="856">
        <f t="shared" si="78"/>
        <v>10119047.619047619</v>
      </c>
      <c r="LF49" s="856">
        <f t="shared" si="78"/>
        <v>10119047.619047619</v>
      </c>
      <c r="LG49" s="856">
        <f t="shared" si="78"/>
        <v>10119047.619047619</v>
      </c>
      <c r="LH49" s="856">
        <f t="shared" si="78"/>
        <v>10119047.619047619</v>
      </c>
      <c r="LI49" s="856">
        <f t="shared" si="78"/>
        <v>10119047.619047619</v>
      </c>
      <c r="LJ49" s="856">
        <f t="shared" si="78"/>
        <v>10119047.619047619</v>
      </c>
      <c r="LK49" s="856">
        <f t="shared" si="78"/>
        <v>10119047.619047619</v>
      </c>
      <c r="LL49" s="856">
        <f t="shared" si="78"/>
        <v>10119047.619047619</v>
      </c>
      <c r="LM49" s="856">
        <f t="shared" si="78"/>
        <v>10119047.619047619</v>
      </c>
      <c r="LN49" s="856">
        <f t="shared" si="78"/>
        <v>10119047.619047619</v>
      </c>
      <c r="LO49" s="856">
        <f t="shared" si="78"/>
        <v>10119047.619047619</v>
      </c>
      <c r="LP49" s="856">
        <f t="shared" si="78"/>
        <v>10119047.619047619</v>
      </c>
      <c r="LQ49" s="856">
        <f t="shared" si="78"/>
        <v>10119047.619047619</v>
      </c>
      <c r="LR49" s="856">
        <f t="shared" si="78"/>
        <v>10119047.619047619</v>
      </c>
      <c r="LS49" s="856">
        <f t="shared" si="78"/>
        <v>10119047.619047619</v>
      </c>
      <c r="LT49" s="856">
        <f t="shared" si="78"/>
        <v>10119047.619047619</v>
      </c>
      <c r="LU49" s="856">
        <f t="shared" si="78"/>
        <v>10119047.619047619</v>
      </c>
      <c r="LV49" s="856">
        <f t="shared" si="78"/>
        <v>10119047.619047619</v>
      </c>
      <c r="LW49" s="856">
        <f t="shared" si="78"/>
        <v>10119047.619047619</v>
      </c>
      <c r="LX49" s="856">
        <f t="shared" si="78"/>
        <v>10119047.619047619</v>
      </c>
      <c r="LY49" s="856">
        <f t="shared" si="78"/>
        <v>10119047.619047619</v>
      </c>
      <c r="LZ49" s="856">
        <f t="shared" si="78"/>
        <v>10119047.619047619</v>
      </c>
      <c r="MA49" s="856">
        <f t="shared" si="78"/>
        <v>10119047.619047619</v>
      </c>
      <c r="MB49" s="856">
        <f t="shared" si="78"/>
        <v>10119047.619047619</v>
      </c>
      <c r="MC49" s="856">
        <f t="shared" si="78"/>
        <v>10119047.619047619</v>
      </c>
      <c r="MD49" s="856">
        <f t="shared" si="78"/>
        <v>10119047.619047619</v>
      </c>
      <c r="ME49" s="856">
        <f t="shared" si="78"/>
        <v>10119047.619047619</v>
      </c>
      <c r="MF49" s="856">
        <f t="shared" si="78"/>
        <v>10119047.619047619</v>
      </c>
      <c r="MG49" s="856">
        <f t="shared" si="78"/>
        <v>10119047.619047619</v>
      </c>
      <c r="MH49" s="856">
        <f t="shared" si="78"/>
        <v>10119047.619047619</v>
      </c>
      <c r="MI49" s="856">
        <f t="shared" si="78"/>
        <v>10119047.619047619</v>
      </c>
      <c r="MJ49" s="856">
        <f t="shared" si="78"/>
        <v>10119047.619047619</v>
      </c>
      <c r="MK49" s="856">
        <f t="shared" si="78"/>
        <v>10119047.619047619</v>
      </c>
      <c r="ML49" s="856">
        <f t="shared" si="78"/>
        <v>10119047.619047619</v>
      </c>
      <c r="MM49" s="856">
        <f t="shared" si="78"/>
        <v>10119047.619047619</v>
      </c>
      <c r="MN49" s="856">
        <f t="shared" ref="MN49:OY49" si="79">MM49</f>
        <v>10119047.619047619</v>
      </c>
      <c r="MO49" s="856">
        <f t="shared" si="79"/>
        <v>10119047.619047619</v>
      </c>
      <c r="MP49" s="856">
        <f t="shared" si="79"/>
        <v>10119047.619047619</v>
      </c>
      <c r="MQ49" s="856">
        <f t="shared" si="79"/>
        <v>10119047.619047619</v>
      </c>
      <c r="MR49" s="856">
        <f t="shared" si="79"/>
        <v>10119047.619047619</v>
      </c>
      <c r="MS49" s="856">
        <f t="shared" si="79"/>
        <v>10119047.619047619</v>
      </c>
      <c r="MT49" s="856">
        <f t="shared" si="79"/>
        <v>10119047.619047619</v>
      </c>
      <c r="MU49" s="856">
        <f t="shared" si="79"/>
        <v>10119047.619047619</v>
      </c>
      <c r="MV49" s="856">
        <f t="shared" si="79"/>
        <v>10119047.619047619</v>
      </c>
      <c r="MW49" s="856">
        <f t="shared" si="79"/>
        <v>10119047.619047619</v>
      </c>
      <c r="MX49" s="856">
        <f t="shared" si="79"/>
        <v>10119047.619047619</v>
      </c>
      <c r="MY49" s="856">
        <f t="shared" si="79"/>
        <v>10119047.619047619</v>
      </c>
      <c r="MZ49" s="856">
        <f t="shared" si="79"/>
        <v>10119047.619047619</v>
      </c>
      <c r="NA49" s="856">
        <f t="shared" si="79"/>
        <v>10119047.619047619</v>
      </c>
      <c r="NB49" s="856">
        <f t="shared" si="79"/>
        <v>10119047.619047619</v>
      </c>
      <c r="NC49" s="856">
        <f t="shared" si="79"/>
        <v>10119047.619047619</v>
      </c>
      <c r="ND49" s="856">
        <f t="shared" si="79"/>
        <v>10119047.619047619</v>
      </c>
      <c r="NE49" s="856">
        <f t="shared" si="79"/>
        <v>10119047.619047619</v>
      </c>
      <c r="NF49" s="856">
        <f t="shared" si="79"/>
        <v>10119047.619047619</v>
      </c>
      <c r="NG49" s="856">
        <f t="shared" si="79"/>
        <v>10119047.619047619</v>
      </c>
      <c r="NH49" s="856">
        <f t="shared" si="79"/>
        <v>10119047.619047619</v>
      </c>
      <c r="NI49" s="856">
        <f t="shared" si="79"/>
        <v>10119047.619047619</v>
      </c>
      <c r="NJ49" s="856">
        <f t="shared" si="79"/>
        <v>10119047.619047619</v>
      </c>
      <c r="NK49" s="856">
        <f t="shared" si="79"/>
        <v>10119047.619047619</v>
      </c>
      <c r="NL49" s="856">
        <f t="shared" si="79"/>
        <v>10119047.619047619</v>
      </c>
      <c r="NM49" s="856">
        <f t="shared" si="79"/>
        <v>10119047.619047619</v>
      </c>
      <c r="NN49" s="856">
        <f t="shared" si="79"/>
        <v>10119047.619047619</v>
      </c>
      <c r="NO49" s="856">
        <f t="shared" si="79"/>
        <v>10119047.619047619</v>
      </c>
      <c r="NP49" s="856">
        <f t="shared" si="79"/>
        <v>10119047.619047619</v>
      </c>
      <c r="NQ49" s="856">
        <f t="shared" si="79"/>
        <v>10119047.619047619</v>
      </c>
      <c r="NR49" s="856">
        <f t="shared" si="79"/>
        <v>10119047.619047619</v>
      </c>
      <c r="NS49" s="856">
        <f t="shared" si="79"/>
        <v>10119047.619047619</v>
      </c>
      <c r="NT49" s="856">
        <f t="shared" si="79"/>
        <v>10119047.619047619</v>
      </c>
      <c r="NU49" s="856">
        <f t="shared" si="79"/>
        <v>10119047.619047619</v>
      </c>
      <c r="NV49" s="856">
        <f t="shared" si="79"/>
        <v>10119047.619047619</v>
      </c>
      <c r="NW49" s="856">
        <f t="shared" si="79"/>
        <v>10119047.619047619</v>
      </c>
      <c r="NX49" s="856">
        <f t="shared" si="79"/>
        <v>10119047.619047619</v>
      </c>
      <c r="NY49" s="856">
        <f t="shared" si="79"/>
        <v>10119047.619047619</v>
      </c>
      <c r="NZ49" s="856">
        <f t="shared" si="79"/>
        <v>10119047.619047619</v>
      </c>
      <c r="OA49" s="856">
        <f t="shared" si="79"/>
        <v>10119047.619047619</v>
      </c>
      <c r="OB49" s="856">
        <f t="shared" si="79"/>
        <v>10119047.619047619</v>
      </c>
      <c r="OC49" s="856">
        <f t="shared" si="79"/>
        <v>10119047.619047619</v>
      </c>
      <c r="OD49" s="856">
        <f t="shared" si="79"/>
        <v>10119047.619047619</v>
      </c>
      <c r="OE49" s="856">
        <f t="shared" si="79"/>
        <v>10119047.619047619</v>
      </c>
      <c r="OF49" s="856">
        <f t="shared" si="79"/>
        <v>10119047.619047619</v>
      </c>
      <c r="OG49" s="856">
        <f t="shared" si="79"/>
        <v>10119047.619047619</v>
      </c>
      <c r="OH49" s="856">
        <f t="shared" si="79"/>
        <v>10119047.619047619</v>
      </c>
      <c r="OI49" s="856">
        <f t="shared" si="79"/>
        <v>10119047.619047619</v>
      </c>
      <c r="OJ49" s="856">
        <f t="shared" si="79"/>
        <v>10119047.619047619</v>
      </c>
      <c r="OK49" s="856">
        <f t="shared" si="79"/>
        <v>10119047.619047619</v>
      </c>
      <c r="OL49" s="856">
        <f t="shared" si="79"/>
        <v>10119047.619047619</v>
      </c>
      <c r="OM49" s="856">
        <f t="shared" si="79"/>
        <v>10119047.619047619</v>
      </c>
      <c r="ON49" s="856">
        <f t="shared" si="79"/>
        <v>10119047.619047619</v>
      </c>
      <c r="OO49" s="856">
        <f t="shared" si="79"/>
        <v>10119047.619047619</v>
      </c>
      <c r="OP49" s="856">
        <f t="shared" si="79"/>
        <v>10119047.619047619</v>
      </c>
      <c r="OQ49" s="856">
        <f t="shared" si="79"/>
        <v>10119047.619047619</v>
      </c>
      <c r="OR49" s="856">
        <f t="shared" si="79"/>
        <v>10119047.619047619</v>
      </c>
      <c r="OS49" s="856">
        <f t="shared" si="79"/>
        <v>10119047.619047619</v>
      </c>
      <c r="OT49" s="856">
        <f t="shared" si="79"/>
        <v>10119047.619047619</v>
      </c>
      <c r="OU49" s="856">
        <f t="shared" si="79"/>
        <v>10119047.619047619</v>
      </c>
      <c r="OV49" s="856">
        <f t="shared" si="79"/>
        <v>10119047.619047619</v>
      </c>
      <c r="OW49" s="856">
        <f t="shared" si="79"/>
        <v>10119047.619047619</v>
      </c>
      <c r="OX49" s="856">
        <f t="shared" si="79"/>
        <v>10119047.619047619</v>
      </c>
      <c r="OY49" s="856">
        <f t="shared" si="79"/>
        <v>10119047.619047619</v>
      </c>
      <c r="OZ49" s="856">
        <f t="shared" ref="OZ49:QF49" si="80">OY49</f>
        <v>10119047.619047619</v>
      </c>
      <c r="PA49" s="856">
        <f t="shared" si="80"/>
        <v>10119047.619047619</v>
      </c>
      <c r="PB49" s="856">
        <f t="shared" si="80"/>
        <v>10119047.619047619</v>
      </c>
      <c r="PC49" s="856">
        <f t="shared" si="80"/>
        <v>10119047.619047619</v>
      </c>
      <c r="PD49" s="856">
        <f t="shared" si="80"/>
        <v>10119047.619047619</v>
      </c>
      <c r="PE49" s="856">
        <f t="shared" si="80"/>
        <v>10119047.619047619</v>
      </c>
      <c r="PF49" s="856">
        <f t="shared" si="80"/>
        <v>10119047.619047619</v>
      </c>
      <c r="PG49" s="856">
        <f t="shared" si="80"/>
        <v>10119047.619047619</v>
      </c>
      <c r="PH49" s="856">
        <f t="shared" si="80"/>
        <v>10119047.619047619</v>
      </c>
      <c r="PI49" s="856">
        <f t="shared" si="80"/>
        <v>10119047.619047619</v>
      </c>
      <c r="PJ49" s="856">
        <f t="shared" si="80"/>
        <v>10119047.619047619</v>
      </c>
      <c r="PK49" s="856">
        <f t="shared" si="80"/>
        <v>10119047.619047619</v>
      </c>
      <c r="PL49" s="856">
        <f t="shared" si="80"/>
        <v>10119047.619047619</v>
      </c>
      <c r="PM49" s="856">
        <f t="shared" si="80"/>
        <v>10119047.619047619</v>
      </c>
      <c r="PN49" s="856">
        <f t="shared" si="80"/>
        <v>10119047.619047619</v>
      </c>
      <c r="PO49" s="856">
        <f t="shared" si="80"/>
        <v>10119047.619047619</v>
      </c>
      <c r="PP49" s="856">
        <f t="shared" si="80"/>
        <v>10119047.619047619</v>
      </c>
      <c r="PQ49" s="856">
        <f t="shared" si="80"/>
        <v>10119047.619047619</v>
      </c>
      <c r="PR49" s="856">
        <f t="shared" si="80"/>
        <v>10119047.619047619</v>
      </c>
      <c r="PS49" s="856">
        <f t="shared" si="80"/>
        <v>10119047.619047619</v>
      </c>
      <c r="PT49" s="856">
        <f t="shared" si="80"/>
        <v>10119047.619047619</v>
      </c>
      <c r="PU49" s="856">
        <f t="shared" si="80"/>
        <v>10119047.619047619</v>
      </c>
      <c r="PV49" s="856">
        <f t="shared" si="80"/>
        <v>10119047.619047619</v>
      </c>
      <c r="PW49" s="856">
        <f t="shared" si="80"/>
        <v>10119047.619047619</v>
      </c>
      <c r="PX49" s="856">
        <f t="shared" si="80"/>
        <v>10119047.619047619</v>
      </c>
      <c r="PY49" s="856">
        <f t="shared" si="80"/>
        <v>10119047.619047619</v>
      </c>
      <c r="PZ49" s="856">
        <f t="shared" si="80"/>
        <v>10119047.619047619</v>
      </c>
      <c r="QA49" s="856">
        <f t="shared" si="80"/>
        <v>10119047.619047619</v>
      </c>
      <c r="QB49" s="856">
        <f t="shared" si="80"/>
        <v>10119047.619047619</v>
      </c>
      <c r="QC49" s="856">
        <f t="shared" si="80"/>
        <v>10119047.619047619</v>
      </c>
      <c r="QD49" s="856">
        <f t="shared" si="80"/>
        <v>10119047.619047619</v>
      </c>
      <c r="QE49" s="856">
        <f t="shared" si="80"/>
        <v>10119047.619047619</v>
      </c>
      <c r="QF49" s="856">
        <f t="shared" si="80"/>
        <v>10119047.619047619</v>
      </c>
      <c r="QG49" s="856">
        <f>((AC48/AC45)/30)*3</f>
        <v>1011904.761904762</v>
      </c>
      <c r="QI49" s="856">
        <f>SUM(AC49:QG49)</f>
        <v>4250000000.0000086</v>
      </c>
      <c r="WS49" s="221"/>
    </row>
    <row r="50" spans="1:617" x14ac:dyDescent="0.25">
      <c r="WS50" s="221"/>
    </row>
    <row r="51" spans="1:617" x14ac:dyDescent="0.25">
      <c r="A51" s="837" t="s">
        <v>680</v>
      </c>
      <c r="WS51" s="221"/>
    </row>
    <row r="52" spans="1:617" x14ac:dyDescent="0.25">
      <c r="A52" s="180" t="s">
        <v>375</v>
      </c>
      <c r="CN52" s="180">
        <f>8</f>
        <v>8</v>
      </c>
      <c r="WS52" s="221"/>
    </row>
    <row r="53" spans="1:617" x14ac:dyDescent="0.25">
      <c r="A53" s="180" t="s">
        <v>376</v>
      </c>
      <c r="CN53" s="856">
        <f>TABLES!D551</f>
        <v>3500000000</v>
      </c>
      <c r="WS53" s="221"/>
    </row>
    <row r="54" spans="1:617" x14ac:dyDescent="0.25">
      <c r="A54" s="180" t="s">
        <v>379</v>
      </c>
      <c r="CN54" s="842">
        <f>TABLES!F553</f>
        <v>0.05</v>
      </c>
      <c r="WS54" s="221"/>
    </row>
    <row r="55" spans="1:617" x14ac:dyDescent="0.25">
      <c r="A55" s="180" t="s">
        <v>671</v>
      </c>
      <c r="CN55" s="842" t="s">
        <v>380</v>
      </c>
      <c r="WS55" s="221"/>
    </row>
    <row r="56" spans="1:617" x14ac:dyDescent="0.25">
      <c r="A56" s="180" t="s">
        <v>2</v>
      </c>
      <c r="CN56" s="842">
        <v>1</v>
      </c>
      <c r="CO56" s="851">
        <f>CN56</f>
        <v>1</v>
      </c>
      <c r="CP56" s="851">
        <f t="shared" ref="CP56:FA56" si="81">CO56</f>
        <v>1</v>
      </c>
      <c r="CQ56" s="851">
        <f t="shared" si="81"/>
        <v>1</v>
      </c>
      <c r="CR56" s="851">
        <f t="shared" si="81"/>
        <v>1</v>
      </c>
      <c r="CS56" s="851">
        <f t="shared" si="81"/>
        <v>1</v>
      </c>
      <c r="CT56" s="851">
        <f t="shared" si="81"/>
        <v>1</v>
      </c>
      <c r="CU56" s="851">
        <f t="shared" si="81"/>
        <v>1</v>
      </c>
      <c r="CV56" s="851">
        <f t="shared" si="81"/>
        <v>1</v>
      </c>
      <c r="CW56" s="851">
        <f t="shared" si="81"/>
        <v>1</v>
      </c>
      <c r="CX56" s="851">
        <f t="shared" si="81"/>
        <v>1</v>
      </c>
      <c r="CY56" s="851">
        <f t="shared" si="81"/>
        <v>1</v>
      </c>
      <c r="CZ56" s="851">
        <f t="shared" si="81"/>
        <v>1</v>
      </c>
      <c r="DA56" s="851">
        <f t="shared" si="81"/>
        <v>1</v>
      </c>
      <c r="DB56" s="851">
        <f t="shared" si="81"/>
        <v>1</v>
      </c>
      <c r="DC56" s="851">
        <f t="shared" si="81"/>
        <v>1</v>
      </c>
      <c r="DD56" s="851">
        <f t="shared" si="81"/>
        <v>1</v>
      </c>
      <c r="DE56" s="851">
        <f t="shared" si="81"/>
        <v>1</v>
      </c>
      <c r="DF56" s="851">
        <f t="shared" si="81"/>
        <v>1</v>
      </c>
      <c r="DG56" s="851">
        <f t="shared" si="81"/>
        <v>1</v>
      </c>
      <c r="DH56" s="851">
        <f t="shared" si="81"/>
        <v>1</v>
      </c>
      <c r="DI56" s="851">
        <f t="shared" si="81"/>
        <v>1</v>
      </c>
      <c r="DJ56" s="851">
        <f t="shared" si="81"/>
        <v>1</v>
      </c>
      <c r="DK56" s="851">
        <f t="shared" si="81"/>
        <v>1</v>
      </c>
      <c r="DL56" s="851">
        <f t="shared" si="81"/>
        <v>1</v>
      </c>
      <c r="DM56" s="851">
        <f t="shared" si="81"/>
        <v>1</v>
      </c>
      <c r="DN56" s="851">
        <f t="shared" si="81"/>
        <v>1</v>
      </c>
      <c r="DO56" s="851">
        <f t="shared" si="81"/>
        <v>1</v>
      </c>
      <c r="DP56" s="851">
        <f t="shared" si="81"/>
        <v>1</v>
      </c>
      <c r="DQ56" s="851">
        <f t="shared" si="81"/>
        <v>1</v>
      </c>
      <c r="DR56" s="851">
        <f t="shared" si="81"/>
        <v>1</v>
      </c>
      <c r="DS56" s="851">
        <f t="shared" si="81"/>
        <v>1</v>
      </c>
      <c r="DT56" s="851">
        <f t="shared" si="81"/>
        <v>1</v>
      </c>
      <c r="DU56" s="851">
        <f t="shared" si="81"/>
        <v>1</v>
      </c>
      <c r="DV56" s="851">
        <f t="shared" si="81"/>
        <v>1</v>
      </c>
      <c r="DW56" s="851">
        <f t="shared" si="81"/>
        <v>1</v>
      </c>
      <c r="DX56" s="851">
        <f t="shared" si="81"/>
        <v>1</v>
      </c>
      <c r="DY56" s="851">
        <f t="shared" si="81"/>
        <v>1</v>
      </c>
      <c r="DZ56" s="851">
        <f t="shared" si="81"/>
        <v>1</v>
      </c>
      <c r="EA56" s="851">
        <f t="shared" si="81"/>
        <v>1</v>
      </c>
      <c r="EB56" s="851">
        <f t="shared" si="81"/>
        <v>1</v>
      </c>
      <c r="EC56" s="851">
        <f t="shared" si="81"/>
        <v>1</v>
      </c>
      <c r="ED56" s="851">
        <f t="shared" si="81"/>
        <v>1</v>
      </c>
      <c r="EE56" s="851">
        <f t="shared" si="81"/>
        <v>1</v>
      </c>
      <c r="EF56" s="851">
        <f t="shared" si="81"/>
        <v>1</v>
      </c>
      <c r="EG56" s="851">
        <f t="shared" si="81"/>
        <v>1</v>
      </c>
      <c r="EH56" s="851">
        <f t="shared" si="81"/>
        <v>1</v>
      </c>
      <c r="EI56" s="851">
        <f t="shared" si="81"/>
        <v>1</v>
      </c>
      <c r="EJ56" s="851">
        <f t="shared" si="81"/>
        <v>1</v>
      </c>
      <c r="EK56" s="851">
        <f t="shared" si="81"/>
        <v>1</v>
      </c>
      <c r="EL56" s="851">
        <f t="shared" si="81"/>
        <v>1</v>
      </c>
      <c r="EM56" s="851">
        <f t="shared" si="81"/>
        <v>1</v>
      </c>
      <c r="EN56" s="851">
        <f t="shared" si="81"/>
        <v>1</v>
      </c>
      <c r="EO56" s="851">
        <f t="shared" si="81"/>
        <v>1</v>
      </c>
      <c r="EP56" s="851">
        <f t="shared" si="81"/>
        <v>1</v>
      </c>
      <c r="EQ56" s="851">
        <f t="shared" si="81"/>
        <v>1</v>
      </c>
      <c r="ER56" s="851">
        <f t="shared" si="81"/>
        <v>1</v>
      </c>
      <c r="ES56" s="851">
        <f t="shared" si="81"/>
        <v>1</v>
      </c>
      <c r="ET56" s="851">
        <f t="shared" si="81"/>
        <v>1</v>
      </c>
      <c r="EU56" s="851">
        <f t="shared" si="81"/>
        <v>1</v>
      </c>
      <c r="EV56" s="851">
        <f t="shared" si="81"/>
        <v>1</v>
      </c>
      <c r="EW56" s="851">
        <f t="shared" si="81"/>
        <v>1</v>
      </c>
      <c r="EX56" s="851">
        <f t="shared" si="81"/>
        <v>1</v>
      </c>
      <c r="EY56" s="851">
        <f t="shared" si="81"/>
        <v>1</v>
      </c>
      <c r="EZ56" s="851">
        <f t="shared" si="81"/>
        <v>1</v>
      </c>
      <c r="FA56" s="851">
        <f t="shared" si="81"/>
        <v>1</v>
      </c>
      <c r="FB56" s="851">
        <f t="shared" ref="FB56:HM56" si="82">FA56</f>
        <v>1</v>
      </c>
      <c r="FC56" s="851">
        <f t="shared" si="82"/>
        <v>1</v>
      </c>
      <c r="FD56" s="851">
        <f t="shared" si="82"/>
        <v>1</v>
      </c>
      <c r="FE56" s="851">
        <f t="shared" si="82"/>
        <v>1</v>
      </c>
      <c r="FF56" s="851">
        <f t="shared" si="82"/>
        <v>1</v>
      </c>
      <c r="FG56" s="851">
        <f t="shared" si="82"/>
        <v>1</v>
      </c>
      <c r="FH56" s="851">
        <f t="shared" si="82"/>
        <v>1</v>
      </c>
      <c r="FI56" s="851">
        <f t="shared" si="82"/>
        <v>1</v>
      </c>
      <c r="FJ56" s="851">
        <f t="shared" si="82"/>
        <v>1</v>
      </c>
      <c r="FK56" s="851">
        <f t="shared" si="82"/>
        <v>1</v>
      </c>
      <c r="FL56" s="851">
        <f t="shared" si="82"/>
        <v>1</v>
      </c>
      <c r="FM56" s="851">
        <f t="shared" si="82"/>
        <v>1</v>
      </c>
      <c r="FN56" s="851">
        <f t="shared" si="82"/>
        <v>1</v>
      </c>
      <c r="FO56" s="851">
        <f t="shared" si="82"/>
        <v>1</v>
      </c>
      <c r="FP56" s="851">
        <f t="shared" si="82"/>
        <v>1</v>
      </c>
      <c r="FQ56" s="851">
        <f t="shared" si="82"/>
        <v>1</v>
      </c>
      <c r="FR56" s="851">
        <f t="shared" si="82"/>
        <v>1</v>
      </c>
      <c r="FS56" s="851">
        <f t="shared" si="82"/>
        <v>1</v>
      </c>
      <c r="FT56" s="851">
        <f t="shared" si="82"/>
        <v>1</v>
      </c>
      <c r="FU56" s="851">
        <f t="shared" si="82"/>
        <v>1</v>
      </c>
      <c r="FV56" s="851">
        <f t="shared" si="82"/>
        <v>1</v>
      </c>
      <c r="FW56" s="851">
        <f t="shared" si="82"/>
        <v>1</v>
      </c>
      <c r="FX56" s="851">
        <f t="shared" si="82"/>
        <v>1</v>
      </c>
      <c r="FY56" s="851">
        <f t="shared" si="82"/>
        <v>1</v>
      </c>
      <c r="FZ56" s="851">
        <f t="shared" si="82"/>
        <v>1</v>
      </c>
      <c r="GA56" s="851">
        <f t="shared" si="82"/>
        <v>1</v>
      </c>
      <c r="GB56" s="851">
        <f t="shared" si="82"/>
        <v>1</v>
      </c>
      <c r="GC56" s="851">
        <f t="shared" si="82"/>
        <v>1</v>
      </c>
      <c r="GD56" s="851">
        <f t="shared" si="82"/>
        <v>1</v>
      </c>
      <c r="GE56" s="851">
        <f t="shared" si="82"/>
        <v>1</v>
      </c>
      <c r="GF56" s="851">
        <f t="shared" si="82"/>
        <v>1</v>
      </c>
      <c r="GG56" s="851">
        <f t="shared" si="82"/>
        <v>1</v>
      </c>
      <c r="GH56" s="851">
        <f t="shared" si="82"/>
        <v>1</v>
      </c>
      <c r="GI56" s="851">
        <f t="shared" si="82"/>
        <v>1</v>
      </c>
      <c r="GJ56" s="851">
        <f t="shared" si="82"/>
        <v>1</v>
      </c>
      <c r="GK56" s="851">
        <f t="shared" si="82"/>
        <v>1</v>
      </c>
      <c r="GL56" s="851">
        <f t="shared" si="82"/>
        <v>1</v>
      </c>
      <c r="GM56" s="851">
        <f t="shared" si="82"/>
        <v>1</v>
      </c>
      <c r="GN56" s="851">
        <f t="shared" si="82"/>
        <v>1</v>
      </c>
      <c r="GO56" s="851">
        <f t="shared" si="82"/>
        <v>1</v>
      </c>
      <c r="GP56" s="851">
        <f t="shared" si="82"/>
        <v>1</v>
      </c>
      <c r="GQ56" s="851">
        <f t="shared" si="82"/>
        <v>1</v>
      </c>
      <c r="GR56" s="851">
        <f t="shared" si="82"/>
        <v>1</v>
      </c>
      <c r="GS56" s="851">
        <f t="shared" si="82"/>
        <v>1</v>
      </c>
      <c r="GT56" s="851">
        <f t="shared" si="82"/>
        <v>1</v>
      </c>
      <c r="GU56" s="851">
        <f t="shared" si="82"/>
        <v>1</v>
      </c>
      <c r="GV56" s="851">
        <f t="shared" si="82"/>
        <v>1</v>
      </c>
      <c r="GW56" s="851">
        <f t="shared" si="82"/>
        <v>1</v>
      </c>
      <c r="GX56" s="851">
        <f t="shared" si="82"/>
        <v>1</v>
      </c>
      <c r="GY56" s="851">
        <f t="shared" si="82"/>
        <v>1</v>
      </c>
      <c r="GZ56" s="851">
        <f t="shared" si="82"/>
        <v>1</v>
      </c>
      <c r="HA56" s="851">
        <f t="shared" si="82"/>
        <v>1</v>
      </c>
      <c r="HB56" s="851">
        <f t="shared" si="82"/>
        <v>1</v>
      </c>
      <c r="HC56" s="851">
        <f t="shared" si="82"/>
        <v>1</v>
      </c>
      <c r="HD56" s="851">
        <f t="shared" si="82"/>
        <v>1</v>
      </c>
      <c r="HE56" s="851">
        <f t="shared" si="82"/>
        <v>1</v>
      </c>
      <c r="HF56" s="851">
        <f t="shared" si="82"/>
        <v>1</v>
      </c>
      <c r="HG56" s="851">
        <f t="shared" si="82"/>
        <v>1</v>
      </c>
      <c r="HH56" s="851">
        <f t="shared" si="82"/>
        <v>1</v>
      </c>
      <c r="HI56" s="851">
        <f t="shared" si="82"/>
        <v>1</v>
      </c>
      <c r="HJ56" s="851">
        <f t="shared" si="82"/>
        <v>1</v>
      </c>
      <c r="HK56" s="851">
        <f t="shared" si="82"/>
        <v>1</v>
      </c>
      <c r="HL56" s="851">
        <f t="shared" si="82"/>
        <v>1</v>
      </c>
      <c r="HM56" s="851">
        <f t="shared" si="82"/>
        <v>1</v>
      </c>
      <c r="HN56" s="851">
        <f t="shared" ref="HN56:HY56" si="83">HM56</f>
        <v>1</v>
      </c>
      <c r="HO56" s="851">
        <f t="shared" si="83"/>
        <v>1</v>
      </c>
      <c r="HP56" s="851">
        <f t="shared" si="83"/>
        <v>1</v>
      </c>
      <c r="HQ56" s="851">
        <f t="shared" si="83"/>
        <v>1</v>
      </c>
      <c r="HR56" s="851">
        <f t="shared" si="83"/>
        <v>1</v>
      </c>
      <c r="HS56" s="851">
        <f t="shared" si="83"/>
        <v>1</v>
      </c>
      <c r="HT56" s="851">
        <f t="shared" si="83"/>
        <v>1</v>
      </c>
      <c r="HU56" s="851">
        <f t="shared" si="83"/>
        <v>1</v>
      </c>
      <c r="HV56" s="851">
        <f t="shared" si="83"/>
        <v>1</v>
      </c>
      <c r="HW56" s="851">
        <f t="shared" si="83"/>
        <v>1</v>
      </c>
      <c r="HX56" s="851">
        <f t="shared" si="83"/>
        <v>1</v>
      </c>
      <c r="HY56" s="851">
        <f t="shared" si="83"/>
        <v>1</v>
      </c>
      <c r="HZ56" s="851">
        <f>IFERROR(' CALCULATIONS'!O562/(' CALCULATIONS'!O562+' CALCULATIONS'!O572),0)</f>
        <v>0.18777047447567902</v>
      </c>
      <c r="IA56" s="851">
        <f>IFERROR(' CALCULATIONS'!P562/(' CALCULATIONS'!P562+' CALCULATIONS'!P572),0)</f>
        <v>0.13350218635633834</v>
      </c>
      <c r="IB56" s="851">
        <f>IFERROR(' CALCULATIONS'!Q562/(' CALCULATIONS'!Q562+' CALCULATIONS'!Q572),0)</f>
        <v>0.12644144847652394</v>
      </c>
      <c r="IC56" s="851">
        <f>IFERROR(' CALCULATIONS'!R562/(' CALCULATIONS'!R562+' CALCULATIONS'!R572),0)</f>
        <v>0.14698167281864319</v>
      </c>
      <c r="ID56" s="851">
        <f>IFERROR(' CALCULATIONS'!S562/(' CALCULATIONS'!S562+' CALCULATIONS'!S572),0)</f>
        <v>0.22731863634966037</v>
      </c>
      <c r="IE56" s="851">
        <f>IFERROR(' CALCULATIONS'!T562/(' CALCULATIONS'!T562+' CALCULATIONS'!T572),0)</f>
        <v>0.53919537780837401</v>
      </c>
      <c r="IF56" s="851">
        <f>IFERROR(' CALCULATIONS'!U562/(' CALCULATIONS'!U562+' CALCULATIONS'!U572),0)</f>
        <v>0.18037121177652413</v>
      </c>
      <c r="IG56" s="851">
        <f>IFERROR(' CALCULATIONS'!V562/(' CALCULATIONS'!V562+' CALCULATIONS'!V572),0)</f>
        <v>2.2380290448413817E-2</v>
      </c>
      <c r="IH56" s="851">
        <f>IFERROR(' CALCULATIONS'!W562/(' CALCULATIONS'!W562+' CALCULATIONS'!W572),0)</f>
        <v>0.20417620999174399</v>
      </c>
      <c r="II56" s="851">
        <f>IFERROR(' CALCULATIONS'!X562/(' CALCULATIONS'!X562+' CALCULATIONS'!X572),0)</f>
        <v>0.34721002320967104</v>
      </c>
      <c r="IJ56" s="851">
        <f>IFERROR(' CALCULATIONS'!Y562/(' CALCULATIONS'!Y562+' CALCULATIONS'!Y572),0)</f>
        <v>0.24089608329707629</v>
      </c>
      <c r="IK56" s="851">
        <f>IFERROR(' CALCULATIONS'!Z562/(' CALCULATIONS'!Z562+' CALCULATIONS'!Z572),0)</f>
        <v>0.59034237228717368</v>
      </c>
      <c r="IL56" s="851">
        <f>IFERROR(' CALCULATIONS'!AA562/(' CALCULATIONS'!AA562+' CALCULATIONS'!AA572),0)</f>
        <v>0.19288325130106071</v>
      </c>
      <c r="IM56" s="851">
        <f>IFERROR(' CALCULATIONS'!AB562/(' CALCULATIONS'!AB562+' CALCULATIONS'!AB572),0)</f>
        <v>0.20313093355454881</v>
      </c>
      <c r="IN56" s="851">
        <f>IFERROR(' CALCULATIONS'!AC562/(' CALCULATIONS'!AC562+' CALCULATIONS'!AC572),0)</f>
        <v>0.19516068675993106</v>
      </c>
      <c r="IO56" s="851">
        <f>IFERROR(' CALCULATIONS'!AD562/(' CALCULATIONS'!AD562+' CALCULATIONS'!AD572),0)</f>
        <v>0.23061482976349801</v>
      </c>
      <c r="IP56" s="851">
        <f>IFERROR(' CALCULATIONS'!AE562/(' CALCULATIONS'!AE562+' CALCULATIONS'!AE572),0)</f>
        <v>0.33478567140307997</v>
      </c>
      <c r="IQ56" s="851">
        <f>IFERROR(' CALCULATIONS'!AF562/(' CALCULATIONS'!AF562+' CALCULATIONS'!AF572),0)</f>
        <v>0.68098494719768476</v>
      </c>
      <c r="IR56" s="851">
        <f>IFERROR(' CALCULATIONS'!AG562/(' CALCULATIONS'!AG562+' CALCULATIONS'!AG572),0)</f>
        <v>0.26433481162767952</v>
      </c>
      <c r="IS56" s="851">
        <f>IFERROR(' CALCULATIONS'!AH562/(' CALCULATIONS'!AH562+' CALCULATIONS'!AH572),0)</f>
        <v>4.1332250388688369E-3</v>
      </c>
      <c r="IT56" s="851">
        <f>IFERROR(' CALCULATIONS'!AI562/(' CALCULATIONS'!AI562+' CALCULATIONS'!AI572),0)</f>
        <v>0.30373675254042848</v>
      </c>
      <c r="IU56" s="851">
        <f>IFERROR(' CALCULATIONS'!AJ562/(' CALCULATIONS'!AJ562+' CALCULATIONS'!AJ572),0)</f>
        <v>0.48884382701848555</v>
      </c>
      <c r="IV56" s="851">
        <f>IFERROR(' CALCULATIONS'!AK562/(' CALCULATIONS'!AK562+' CALCULATIONS'!AK572),0)</f>
        <v>0.34930060110202754</v>
      </c>
      <c r="IW56" s="851">
        <f>IFERROR(' CALCULATIONS'!AL562/(' CALCULATIONS'!AL562+' CALCULATIONS'!AL572),0)</f>
        <v>0.724256452945645</v>
      </c>
      <c r="IX56" s="851">
        <f>IFERROR(' CALCULATIONS'!AM562/(' CALCULATIONS'!AM562+' CALCULATIONS'!AM572),0)</f>
        <v>0</v>
      </c>
      <c r="IY56" s="851">
        <f>IFERROR(' CALCULATIONS'!AN562/(' CALCULATIONS'!AN562+' CALCULATIONS'!AN572),0)</f>
        <v>0</v>
      </c>
      <c r="IZ56" s="851">
        <f>IFERROR(' CALCULATIONS'!AO562/(' CALCULATIONS'!AO562+' CALCULATIONS'!AO572),0)</f>
        <v>0.19418639520003997</v>
      </c>
      <c r="JA56" s="851">
        <f>IFERROR(' CALCULATIONS'!AP562/(' CALCULATIONS'!AP562+' CALCULATIONS'!AP572),0)</f>
        <v>0.21970741978643102</v>
      </c>
      <c r="JB56" s="851">
        <f>IFERROR(' CALCULATIONS'!AQ562/(' CALCULATIONS'!AQ562+' CALCULATIONS'!AQ572),0)</f>
        <v>0.33433956686440658</v>
      </c>
      <c r="JC56" s="851">
        <f>IFERROR(' CALCULATIONS'!AR562/(' CALCULATIONS'!AR562+' CALCULATIONS'!AR572),0)</f>
        <v>0.66908645271142675</v>
      </c>
      <c r="JD56" s="851">
        <f>IFERROR(' CALCULATIONS'!AS562/(' CALCULATIONS'!AS562+' CALCULATIONS'!AS572),0)</f>
        <v>0.26238987883977755</v>
      </c>
      <c r="JE56" s="851">
        <f>IFERROR(' CALCULATIONS'!AT562/(' CALCULATIONS'!AT562+' CALCULATIONS'!AT572),0)</f>
        <v>0</v>
      </c>
      <c r="JF56" s="851">
        <f>IFERROR(' CALCULATIONS'!AU562/(' CALCULATIONS'!AU562+' CALCULATIONS'!AU572),0)</f>
        <v>0.3026381712645374</v>
      </c>
      <c r="JG56" s="851">
        <f>IFERROR(' CALCULATIONS'!AV562/(' CALCULATIONS'!AV562+' CALCULATIONS'!AV572),0)</f>
        <v>0.47470072301491895</v>
      </c>
      <c r="JH56" s="851">
        <f>IFERROR(' CALCULATIONS'!AW562/(' CALCULATIONS'!AW562+' CALCULATIONS'!AW572),0)</f>
        <v>0.3484166075023733</v>
      </c>
      <c r="JI56" s="851">
        <f>IFERROR(' CALCULATIONS'!AX562/(' CALCULATIONS'!AX562+' CALCULATIONS'!AX572),0)</f>
        <v>0.71326402368264974</v>
      </c>
      <c r="JJ56" s="851">
        <f>IFERROR(' CALCULATIONS'!AY562/(' CALCULATIONS'!AY562+' CALCULATIONS'!AY572),0)</f>
        <v>0</v>
      </c>
      <c r="JK56" s="851">
        <f>IFERROR(' CALCULATIONS'!AZ562/(' CALCULATIONS'!AZ562+' CALCULATIONS'!AZ572),0)</f>
        <v>0</v>
      </c>
      <c r="JL56" s="851">
        <f>IFERROR(' CALCULATIONS'!BA562/(' CALCULATIONS'!BA562+' CALCULATIONS'!BA572),0)</f>
        <v>9.5174801795363834E-2</v>
      </c>
      <c r="JM56" s="851">
        <f>IFERROR(' CALCULATIONS'!BB562/(' CALCULATIONS'!BB562+' CALCULATIONS'!BB572),0)</f>
        <v>0.16841353753234528</v>
      </c>
      <c r="JN56" s="851">
        <f>IFERROR(' CALCULATIONS'!BC562/(' CALCULATIONS'!BC562+' CALCULATIONS'!BC572),0)</f>
        <v>0.2552745057434429</v>
      </c>
      <c r="JO56" s="851">
        <f>IFERROR(' CALCULATIONS'!BD562/(' CALCULATIONS'!BD562+' CALCULATIONS'!BD572),0)</f>
        <v>0.5852868371958837</v>
      </c>
      <c r="JP56" s="851">
        <f>IFERROR(' CALCULATIONS'!BE562/(' CALCULATIONS'!BE562+' CALCULATIONS'!BE572),0)</f>
        <v>0.20000156953040418</v>
      </c>
      <c r="JQ56" s="851">
        <f>IFERROR(' CALCULATIONS'!BF562/(' CALCULATIONS'!BF562+' CALCULATIONS'!BF572),0)</f>
        <v>1.3793064045793909E-2</v>
      </c>
      <c r="JR56" s="851">
        <f>IFERROR(' CALCULATIONS'!BG562/(' CALCULATIONS'!BG562+' CALCULATIONS'!BG572),0)</f>
        <v>0.22954924673499852</v>
      </c>
      <c r="JS56" s="851">
        <f>IFERROR(' CALCULATIONS'!BH562/(' CALCULATIONS'!BH562+' CALCULATIONS'!BH572),0)</f>
        <v>0.3889266225206845</v>
      </c>
      <c r="JT56" s="851">
        <f>IFERROR(' CALCULATIONS'!BI562/(' CALCULATIONS'!BI562+' CALCULATIONS'!BI572),0)</f>
        <v>0.26873501735214733</v>
      </c>
      <c r="JU56" s="851">
        <f>IFERROR(' CALCULATIONS'!BJ562/(' CALCULATIONS'!BJ562+' CALCULATIONS'!BJ572),0)</f>
        <v>0.63466511553529292</v>
      </c>
      <c r="JV56" s="851">
        <f>IFERROR(' CALCULATIONS'!BK562/(' CALCULATIONS'!BK562+' CALCULATIONS'!BK572),0)</f>
        <v>0.14505148237161894</v>
      </c>
      <c r="JW56" s="851">
        <f>IFERROR(' CALCULATIONS'!BL562/(' CALCULATIONS'!BL562+' CALCULATIONS'!BL572),0)</f>
        <v>0.23510758032690299</v>
      </c>
      <c r="JX56" s="851">
        <f>IFERROR(' CALCULATIONS'!BM562/(' CALCULATIONS'!BM562+' CALCULATIONS'!BM572),0)</f>
        <v>0.20166959017415925</v>
      </c>
      <c r="JY56" s="851">
        <f>IFERROR(' CALCULATIONS'!BN562/(' CALCULATIONS'!BN562+' CALCULATIONS'!BN572),0)</f>
        <v>0.25241431483997628</v>
      </c>
      <c r="JZ56" s="851">
        <f>IFERROR(' CALCULATIONS'!BO562/(' CALCULATIONS'!BO562+' CALCULATIONS'!BO572),0)</f>
        <v>0.3374207774693217</v>
      </c>
      <c r="KA56" s="851">
        <f>IFERROR(' CALCULATIONS'!BP562/(' CALCULATIONS'!BP562+' CALCULATIONS'!BP572),0)</f>
        <v>0.69240522717657527</v>
      </c>
      <c r="KB56" s="851">
        <f>IFERROR(' CALCULATIONS'!BQ562/(' CALCULATIONS'!BQ562+' CALCULATIONS'!BQ572),0)</f>
        <v>0.27946013171446338</v>
      </c>
      <c r="KC56" s="851">
        <f>IFERROR(' CALCULATIONS'!BR562/(' CALCULATIONS'!BR562+' CALCULATIONS'!BR572),0)</f>
        <v>5.6450750718214031E-2</v>
      </c>
      <c r="KD56" s="851">
        <f>IFERROR(' CALCULATIONS'!BS562/(' CALCULATIONS'!BS562+' CALCULATIONS'!BS572),0)</f>
        <v>0.30805081635577891</v>
      </c>
      <c r="KE56" s="851">
        <f>IFERROR(' CALCULATIONS'!BT562/(' CALCULATIONS'!BT562+' CALCULATIONS'!BT572),0)</f>
        <v>0.50717377091959548</v>
      </c>
      <c r="KF56" s="851">
        <f>IFERROR(' CALCULATIONS'!BU562/(' CALCULATIONS'!BU562+' CALCULATIONS'!BU572),0)</f>
        <v>0.35557679819612065</v>
      </c>
      <c r="KG56" s="851">
        <f>IFERROR(' CALCULATIONS'!BV562/(' CALCULATIONS'!BV562+' CALCULATIONS'!BV572),0)</f>
        <v>0.73497508186448901</v>
      </c>
      <c r="KH56" s="851">
        <v>0.5</v>
      </c>
      <c r="KI56" s="851">
        <f t="shared" ref="KI56:MK56" si="84">KH56</f>
        <v>0.5</v>
      </c>
      <c r="KJ56" s="851">
        <f t="shared" si="84"/>
        <v>0.5</v>
      </c>
      <c r="KK56" s="851">
        <f t="shared" si="84"/>
        <v>0.5</v>
      </c>
      <c r="KL56" s="851">
        <f t="shared" si="84"/>
        <v>0.5</v>
      </c>
      <c r="KM56" s="851">
        <f t="shared" si="84"/>
        <v>0.5</v>
      </c>
      <c r="KN56" s="851">
        <f t="shared" si="84"/>
        <v>0.5</v>
      </c>
      <c r="KO56" s="851">
        <f t="shared" si="84"/>
        <v>0.5</v>
      </c>
      <c r="KP56" s="851">
        <f t="shared" si="84"/>
        <v>0.5</v>
      </c>
      <c r="KQ56" s="851">
        <f t="shared" si="84"/>
        <v>0.5</v>
      </c>
      <c r="KR56" s="851">
        <f t="shared" si="84"/>
        <v>0.5</v>
      </c>
      <c r="KS56" s="851">
        <f t="shared" si="84"/>
        <v>0.5</v>
      </c>
      <c r="KT56" s="851">
        <f t="shared" si="84"/>
        <v>0.5</v>
      </c>
      <c r="KU56" s="851">
        <f t="shared" si="84"/>
        <v>0.5</v>
      </c>
      <c r="KV56" s="851">
        <f t="shared" si="84"/>
        <v>0.5</v>
      </c>
      <c r="KW56" s="851">
        <f t="shared" si="84"/>
        <v>0.5</v>
      </c>
      <c r="KX56" s="851">
        <f t="shared" si="84"/>
        <v>0.5</v>
      </c>
      <c r="KY56" s="851">
        <f t="shared" si="84"/>
        <v>0.5</v>
      </c>
      <c r="KZ56" s="851">
        <f t="shared" si="84"/>
        <v>0.5</v>
      </c>
      <c r="LA56" s="851">
        <f t="shared" si="84"/>
        <v>0.5</v>
      </c>
      <c r="LB56" s="851">
        <f t="shared" si="84"/>
        <v>0.5</v>
      </c>
      <c r="LC56" s="851">
        <f t="shared" si="84"/>
        <v>0.5</v>
      </c>
      <c r="LD56" s="851">
        <f t="shared" si="84"/>
        <v>0.5</v>
      </c>
      <c r="LE56" s="851">
        <f t="shared" si="84"/>
        <v>0.5</v>
      </c>
      <c r="LF56" s="851">
        <f t="shared" si="84"/>
        <v>0.5</v>
      </c>
      <c r="LG56" s="851">
        <f t="shared" si="84"/>
        <v>0.5</v>
      </c>
      <c r="LH56" s="851">
        <f t="shared" si="84"/>
        <v>0.5</v>
      </c>
      <c r="LI56" s="851">
        <f t="shared" si="84"/>
        <v>0.5</v>
      </c>
      <c r="LJ56" s="851">
        <f t="shared" si="84"/>
        <v>0.5</v>
      </c>
      <c r="LK56" s="851">
        <f t="shared" si="84"/>
        <v>0.5</v>
      </c>
      <c r="LL56" s="851">
        <f t="shared" si="84"/>
        <v>0.5</v>
      </c>
      <c r="LM56" s="851">
        <f t="shared" si="84"/>
        <v>0.5</v>
      </c>
      <c r="LN56" s="851">
        <f t="shared" si="84"/>
        <v>0.5</v>
      </c>
      <c r="LO56" s="851">
        <f t="shared" si="84"/>
        <v>0.5</v>
      </c>
      <c r="LP56" s="851">
        <f t="shared" si="84"/>
        <v>0.5</v>
      </c>
      <c r="LQ56" s="851">
        <f t="shared" si="84"/>
        <v>0.5</v>
      </c>
      <c r="LR56" s="851">
        <f t="shared" si="84"/>
        <v>0.5</v>
      </c>
      <c r="LS56" s="851">
        <f t="shared" si="84"/>
        <v>0.5</v>
      </c>
      <c r="LT56" s="851">
        <f t="shared" si="84"/>
        <v>0.5</v>
      </c>
      <c r="LU56" s="851">
        <f t="shared" si="84"/>
        <v>0.5</v>
      </c>
      <c r="LV56" s="851">
        <f t="shared" si="84"/>
        <v>0.5</v>
      </c>
      <c r="LW56" s="851">
        <f t="shared" si="84"/>
        <v>0.5</v>
      </c>
      <c r="LX56" s="851">
        <f t="shared" si="84"/>
        <v>0.5</v>
      </c>
      <c r="LY56" s="851">
        <f t="shared" si="84"/>
        <v>0.5</v>
      </c>
      <c r="LZ56" s="851">
        <f t="shared" si="84"/>
        <v>0.5</v>
      </c>
      <c r="MA56" s="851">
        <f t="shared" si="84"/>
        <v>0.5</v>
      </c>
      <c r="MB56" s="851">
        <f t="shared" si="84"/>
        <v>0.5</v>
      </c>
      <c r="MC56" s="851">
        <f t="shared" si="84"/>
        <v>0.5</v>
      </c>
      <c r="MD56" s="851">
        <f t="shared" si="84"/>
        <v>0.5</v>
      </c>
      <c r="ME56" s="851">
        <f t="shared" si="84"/>
        <v>0.5</v>
      </c>
      <c r="MF56" s="851">
        <f t="shared" si="84"/>
        <v>0.5</v>
      </c>
      <c r="MG56" s="851">
        <f t="shared" si="84"/>
        <v>0.5</v>
      </c>
      <c r="MH56" s="851">
        <f t="shared" si="84"/>
        <v>0.5</v>
      </c>
      <c r="MI56" s="851">
        <f t="shared" si="84"/>
        <v>0.5</v>
      </c>
      <c r="MJ56" s="851">
        <f t="shared" si="84"/>
        <v>0.5</v>
      </c>
      <c r="MK56" s="851">
        <f t="shared" si="84"/>
        <v>0.5</v>
      </c>
      <c r="ML56" s="851">
        <f t="shared" ref="ML56:OW56" si="85">MK56</f>
        <v>0.5</v>
      </c>
      <c r="MM56" s="851">
        <f t="shared" si="85"/>
        <v>0.5</v>
      </c>
      <c r="MN56" s="851">
        <f t="shared" si="85"/>
        <v>0.5</v>
      </c>
      <c r="MO56" s="851">
        <f t="shared" si="85"/>
        <v>0.5</v>
      </c>
      <c r="MP56" s="851">
        <f t="shared" si="85"/>
        <v>0.5</v>
      </c>
      <c r="MQ56" s="851">
        <f t="shared" si="85"/>
        <v>0.5</v>
      </c>
      <c r="MR56" s="851">
        <f t="shared" si="85"/>
        <v>0.5</v>
      </c>
      <c r="MS56" s="851">
        <f t="shared" si="85"/>
        <v>0.5</v>
      </c>
      <c r="MT56" s="851">
        <f t="shared" si="85"/>
        <v>0.5</v>
      </c>
      <c r="MU56" s="851">
        <f t="shared" si="85"/>
        <v>0.5</v>
      </c>
      <c r="MV56" s="851">
        <f t="shared" si="85"/>
        <v>0.5</v>
      </c>
      <c r="MW56" s="851">
        <f t="shared" si="85"/>
        <v>0.5</v>
      </c>
      <c r="MX56" s="851">
        <f t="shared" si="85"/>
        <v>0.5</v>
      </c>
      <c r="MY56" s="851">
        <f t="shared" si="85"/>
        <v>0.5</v>
      </c>
      <c r="MZ56" s="851">
        <f t="shared" si="85"/>
        <v>0.5</v>
      </c>
      <c r="NA56" s="851">
        <f t="shared" si="85"/>
        <v>0.5</v>
      </c>
      <c r="NB56" s="851">
        <f t="shared" si="85"/>
        <v>0.5</v>
      </c>
      <c r="NC56" s="851">
        <f t="shared" si="85"/>
        <v>0.5</v>
      </c>
      <c r="ND56" s="851">
        <f t="shared" si="85"/>
        <v>0.5</v>
      </c>
      <c r="NE56" s="851">
        <f t="shared" si="85"/>
        <v>0.5</v>
      </c>
      <c r="NF56" s="851">
        <f t="shared" si="85"/>
        <v>0.5</v>
      </c>
      <c r="NG56" s="851">
        <f t="shared" si="85"/>
        <v>0.5</v>
      </c>
      <c r="NH56" s="851">
        <f t="shared" si="85"/>
        <v>0.5</v>
      </c>
      <c r="NI56" s="851">
        <f t="shared" si="85"/>
        <v>0.5</v>
      </c>
      <c r="NJ56" s="851">
        <f t="shared" si="85"/>
        <v>0.5</v>
      </c>
      <c r="NK56" s="851">
        <f t="shared" si="85"/>
        <v>0.5</v>
      </c>
      <c r="NL56" s="851">
        <f t="shared" si="85"/>
        <v>0.5</v>
      </c>
      <c r="NM56" s="851">
        <f t="shared" si="85"/>
        <v>0.5</v>
      </c>
      <c r="NN56" s="851">
        <f t="shared" si="85"/>
        <v>0.5</v>
      </c>
      <c r="NO56" s="851">
        <f t="shared" si="85"/>
        <v>0.5</v>
      </c>
      <c r="NP56" s="851">
        <f t="shared" si="85"/>
        <v>0.5</v>
      </c>
      <c r="NQ56" s="851">
        <f t="shared" si="85"/>
        <v>0.5</v>
      </c>
      <c r="NR56" s="851">
        <f t="shared" si="85"/>
        <v>0.5</v>
      </c>
      <c r="NS56" s="851">
        <f t="shared" si="85"/>
        <v>0.5</v>
      </c>
      <c r="NT56" s="851">
        <f t="shared" si="85"/>
        <v>0.5</v>
      </c>
      <c r="NU56" s="851">
        <f t="shared" si="85"/>
        <v>0.5</v>
      </c>
      <c r="NV56" s="851">
        <f t="shared" si="85"/>
        <v>0.5</v>
      </c>
      <c r="NW56" s="851">
        <f t="shared" si="85"/>
        <v>0.5</v>
      </c>
      <c r="NX56" s="851">
        <f t="shared" si="85"/>
        <v>0.5</v>
      </c>
      <c r="NY56" s="851">
        <f t="shared" si="85"/>
        <v>0.5</v>
      </c>
      <c r="NZ56" s="851">
        <f t="shared" si="85"/>
        <v>0.5</v>
      </c>
      <c r="OA56" s="851">
        <f t="shared" si="85"/>
        <v>0.5</v>
      </c>
      <c r="OB56" s="851">
        <f t="shared" si="85"/>
        <v>0.5</v>
      </c>
      <c r="OC56" s="851">
        <f t="shared" si="85"/>
        <v>0.5</v>
      </c>
      <c r="OD56" s="851">
        <f t="shared" si="85"/>
        <v>0.5</v>
      </c>
      <c r="OE56" s="851">
        <f t="shared" si="85"/>
        <v>0.5</v>
      </c>
      <c r="OF56" s="851">
        <f t="shared" si="85"/>
        <v>0.5</v>
      </c>
      <c r="OG56" s="851">
        <f t="shared" si="85"/>
        <v>0.5</v>
      </c>
      <c r="OH56" s="851">
        <f t="shared" si="85"/>
        <v>0.5</v>
      </c>
      <c r="OI56" s="851">
        <f t="shared" si="85"/>
        <v>0.5</v>
      </c>
      <c r="OJ56" s="851">
        <f t="shared" si="85"/>
        <v>0.5</v>
      </c>
      <c r="OK56" s="851">
        <f t="shared" si="85"/>
        <v>0.5</v>
      </c>
      <c r="OL56" s="851">
        <f t="shared" si="85"/>
        <v>0.5</v>
      </c>
      <c r="OM56" s="851">
        <f t="shared" si="85"/>
        <v>0.5</v>
      </c>
      <c r="ON56" s="851">
        <f t="shared" si="85"/>
        <v>0.5</v>
      </c>
      <c r="OO56" s="851">
        <f t="shared" si="85"/>
        <v>0.5</v>
      </c>
      <c r="OP56" s="851">
        <f t="shared" si="85"/>
        <v>0.5</v>
      </c>
      <c r="OQ56" s="851">
        <f t="shared" si="85"/>
        <v>0.5</v>
      </c>
      <c r="OR56" s="851">
        <f t="shared" si="85"/>
        <v>0.5</v>
      </c>
      <c r="OS56" s="851">
        <f t="shared" si="85"/>
        <v>0.5</v>
      </c>
      <c r="OT56" s="851">
        <f t="shared" si="85"/>
        <v>0.5</v>
      </c>
      <c r="OU56" s="851">
        <f t="shared" si="85"/>
        <v>0.5</v>
      </c>
      <c r="OV56" s="851">
        <f t="shared" si="85"/>
        <v>0.5</v>
      </c>
      <c r="OW56" s="851">
        <f t="shared" si="85"/>
        <v>0.5</v>
      </c>
      <c r="OX56" s="851">
        <f t="shared" ref="OX56:RI56" si="86">OW56</f>
        <v>0.5</v>
      </c>
      <c r="OY56" s="851">
        <f t="shared" si="86"/>
        <v>0.5</v>
      </c>
      <c r="OZ56" s="851">
        <f t="shared" si="86"/>
        <v>0.5</v>
      </c>
      <c r="PA56" s="851">
        <f t="shared" si="86"/>
        <v>0.5</v>
      </c>
      <c r="PB56" s="851">
        <f t="shared" si="86"/>
        <v>0.5</v>
      </c>
      <c r="PC56" s="851">
        <f t="shared" si="86"/>
        <v>0.5</v>
      </c>
      <c r="PD56" s="851">
        <f t="shared" si="86"/>
        <v>0.5</v>
      </c>
      <c r="PE56" s="851">
        <f t="shared" si="86"/>
        <v>0.5</v>
      </c>
      <c r="PF56" s="851">
        <f t="shared" si="86"/>
        <v>0.5</v>
      </c>
      <c r="PG56" s="851">
        <f t="shared" si="86"/>
        <v>0.5</v>
      </c>
      <c r="PH56" s="851">
        <f t="shared" si="86"/>
        <v>0.5</v>
      </c>
      <c r="PI56" s="851">
        <f t="shared" si="86"/>
        <v>0.5</v>
      </c>
      <c r="PJ56" s="851">
        <f t="shared" si="86"/>
        <v>0.5</v>
      </c>
      <c r="PK56" s="851">
        <f t="shared" si="86"/>
        <v>0.5</v>
      </c>
      <c r="PL56" s="851">
        <f t="shared" si="86"/>
        <v>0.5</v>
      </c>
      <c r="PM56" s="851">
        <f t="shared" si="86"/>
        <v>0.5</v>
      </c>
      <c r="PN56" s="851">
        <f t="shared" si="86"/>
        <v>0.5</v>
      </c>
      <c r="PO56" s="851">
        <f t="shared" si="86"/>
        <v>0.5</v>
      </c>
      <c r="PP56" s="851">
        <f t="shared" si="86"/>
        <v>0.5</v>
      </c>
      <c r="PQ56" s="851">
        <f t="shared" si="86"/>
        <v>0.5</v>
      </c>
      <c r="PR56" s="851">
        <f t="shared" si="86"/>
        <v>0.5</v>
      </c>
      <c r="PS56" s="851">
        <f t="shared" si="86"/>
        <v>0.5</v>
      </c>
      <c r="PT56" s="851">
        <f t="shared" si="86"/>
        <v>0.5</v>
      </c>
      <c r="PU56" s="851">
        <f t="shared" si="86"/>
        <v>0.5</v>
      </c>
      <c r="PV56" s="851">
        <f t="shared" si="86"/>
        <v>0.5</v>
      </c>
      <c r="PW56" s="851">
        <f t="shared" si="86"/>
        <v>0.5</v>
      </c>
      <c r="PX56" s="851">
        <f t="shared" si="86"/>
        <v>0.5</v>
      </c>
      <c r="PY56" s="851">
        <f t="shared" si="86"/>
        <v>0.5</v>
      </c>
      <c r="PZ56" s="851">
        <f t="shared" si="86"/>
        <v>0.5</v>
      </c>
      <c r="QA56" s="851">
        <f t="shared" si="86"/>
        <v>0.5</v>
      </c>
      <c r="QB56" s="851">
        <f t="shared" si="86"/>
        <v>0.5</v>
      </c>
      <c r="QC56" s="851">
        <f t="shared" si="86"/>
        <v>0.5</v>
      </c>
      <c r="QD56" s="851">
        <f t="shared" si="86"/>
        <v>0.5</v>
      </c>
      <c r="QE56" s="851">
        <f t="shared" si="86"/>
        <v>0.5</v>
      </c>
      <c r="QF56" s="851">
        <f t="shared" si="86"/>
        <v>0.5</v>
      </c>
      <c r="QG56" s="851">
        <f t="shared" si="86"/>
        <v>0.5</v>
      </c>
      <c r="QH56" s="851">
        <f t="shared" si="86"/>
        <v>0.5</v>
      </c>
      <c r="QI56" s="851">
        <f t="shared" si="86"/>
        <v>0.5</v>
      </c>
      <c r="QJ56" s="851">
        <f t="shared" si="86"/>
        <v>0.5</v>
      </c>
      <c r="QK56" s="851">
        <f t="shared" si="86"/>
        <v>0.5</v>
      </c>
      <c r="QL56" s="851">
        <f t="shared" si="86"/>
        <v>0.5</v>
      </c>
      <c r="QM56" s="851">
        <f t="shared" si="86"/>
        <v>0.5</v>
      </c>
      <c r="QN56" s="851">
        <f t="shared" si="86"/>
        <v>0.5</v>
      </c>
      <c r="QO56" s="851">
        <f t="shared" si="86"/>
        <v>0.5</v>
      </c>
      <c r="QP56" s="851">
        <f t="shared" si="86"/>
        <v>0.5</v>
      </c>
      <c r="QQ56" s="851">
        <f t="shared" si="86"/>
        <v>0.5</v>
      </c>
      <c r="QR56" s="851">
        <f t="shared" si="86"/>
        <v>0.5</v>
      </c>
      <c r="QS56" s="851">
        <f t="shared" si="86"/>
        <v>0.5</v>
      </c>
      <c r="QT56" s="851">
        <f t="shared" si="86"/>
        <v>0.5</v>
      </c>
      <c r="QU56" s="851">
        <f t="shared" si="86"/>
        <v>0.5</v>
      </c>
      <c r="QV56" s="851">
        <f t="shared" si="86"/>
        <v>0.5</v>
      </c>
      <c r="QW56" s="851">
        <f t="shared" si="86"/>
        <v>0.5</v>
      </c>
      <c r="QX56" s="851">
        <f t="shared" si="86"/>
        <v>0.5</v>
      </c>
      <c r="QY56" s="851">
        <f t="shared" si="86"/>
        <v>0.5</v>
      </c>
      <c r="QZ56" s="851">
        <f t="shared" si="86"/>
        <v>0.5</v>
      </c>
      <c r="RA56" s="851">
        <f t="shared" si="86"/>
        <v>0.5</v>
      </c>
      <c r="RB56" s="851">
        <f t="shared" si="86"/>
        <v>0.5</v>
      </c>
      <c r="RC56" s="851">
        <f t="shared" si="86"/>
        <v>0.5</v>
      </c>
      <c r="RD56" s="851">
        <f t="shared" si="86"/>
        <v>0.5</v>
      </c>
      <c r="RE56" s="851">
        <f t="shared" si="86"/>
        <v>0.5</v>
      </c>
      <c r="RF56" s="851">
        <f t="shared" si="86"/>
        <v>0.5</v>
      </c>
      <c r="RG56" s="851">
        <f t="shared" si="86"/>
        <v>0.5</v>
      </c>
      <c r="RH56" s="851">
        <f t="shared" si="86"/>
        <v>0.5</v>
      </c>
      <c r="RI56" s="851">
        <f t="shared" si="86"/>
        <v>0.5</v>
      </c>
      <c r="RJ56" s="851">
        <f t="shared" ref="RJ56:TP56" si="87">RI56</f>
        <v>0.5</v>
      </c>
      <c r="RK56" s="851">
        <f t="shared" si="87"/>
        <v>0.5</v>
      </c>
      <c r="RL56" s="851">
        <f t="shared" si="87"/>
        <v>0.5</v>
      </c>
      <c r="RM56" s="851">
        <f t="shared" si="87"/>
        <v>0.5</v>
      </c>
      <c r="RN56" s="851">
        <f t="shared" si="87"/>
        <v>0.5</v>
      </c>
      <c r="RO56" s="851">
        <f t="shared" si="87"/>
        <v>0.5</v>
      </c>
      <c r="RP56" s="851">
        <f t="shared" si="87"/>
        <v>0.5</v>
      </c>
      <c r="RQ56" s="851">
        <f t="shared" si="87"/>
        <v>0.5</v>
      </c>
      <c r="RR56" s="851">
        <f t="shared" si="87"/>
        <v>0.5</v>
      </c>
      <c r="RS56" s="851">
        <f t="shared" si="87"/>
        <v>0.5</v>
      </c>
      <c r="RT56" s="851">
        <f t="shared" si="87"/>
        <v>0.5</v>
      </c>
      <c r="RU56" s="851">
        <f t="shared" si="87"/>
        <v>0.5</v>
      </c>
      <c r="RV56" s="851">
        <f t="shared" si="87"/>
        <v>0.5</v>
      </c>
      <c r="RW56" s="851">
        <f t="shared" si="87"/>
        <v>0.5</v>
      </c>
      <c r="RX56" s="851">
        <f t="shared" si="87"/>
        <v>0.5</v>
      </c>
      <c r="RY56" s="851">
        <f t="shared" si="87"/>
        <v>0.5</v>
      </c>
      <c r="RZ56" s="851">
        <f t="shared" si="87"/>
        <v>0.5</v>
      </c>
      <c r="SA56" s="851">
        <f t="shared" si="87"/>
        <v>0.5</v>
      </c>
      <c r="SB56" s="851">
        <f t="shared" si="87"/>
        <v>0.5</v>
      </c>
      <c r="SC56" s="851">
        <f t="shared" si="87"/>
        <v>0.5</v>
      </c>
      <c r="SD56" s="851">
        <f t="shared" si="87"/>
        <v>0.5</v>
      </c>
      <c r="SE56" s="851">
        <f t="shared" si="87"/>
        <v>0.5</v>
      </c>
      <c r="SF56" s="851">
        <f t="shared" si="87"/>
        <v>0.5</v>
      </c>
      <c r="SG56" s="851">
        <f t="shared" si="87"/>
        <v>0.5</v>
      </c>
      <c r="SH56" s="851">
        <f t="shared" si="87"/>
        <v>0.5</v>
      </c>
      <c r="SI56" s="851">
        <f t="shared" si="87"/>
        <v>0.5</v>
      </c>
      <c r="SJ56" s="851">
        <f t="shared" si="87"/>
        <v>0.5</v>
      </c>
      <c r="SK56" s="851">
        <f t="shared" si="87"/>
        <v>0.5</v>
      </c>
      <c r="SL56" s="851">
        <f t="shared" si="87"/>
        <v>0.5</v>
      </c>
      <c r="SM56" s="851">
        <f t="shared" si="87"/>
        <v>0.5</v>
      </c>
      <c r="SN56" s="851">
        <f t="shared" si="87"/>
        <v>0.5</v>
      </c>
      <c r="SO56" s="851">
        <f t="shared" si="87"/>
        <v>0.5</v>
      </c>
      <c r="SP56" s="851">
        <f t="shared" si="87"/>
        <v>0.5</v>
      </c>
      <c r="SQ56" s="851">
        <f t="shared" si="87"/>
        <v>0.5</v>
      </c>
      <c r="SR56" s="851">
        <f t="shared" si="87"/>
        <v>0.5</v>
      </c>
      <c r="SS56" s="851">
        <f t="shared" si="87"/>
        <v>0.5</v>
      </c>
      <c r="ST56" s="851">
        <f t="shared" si="87"/>
        <v>0.5</v>
      </c>
      <c r="SU56" s="851">
        <f t="shared" si="87"/>
        <v>0.5</v>
      </c>
      <c r="SV56" s="851">
        <f t="shared" si="87"/>
        <v>0.5</v>
      </c>
      <c r="SW56" s="851">
        <f t="shared" si="87"/>
        <v>0.5</v>
      </c>
      <c r="SX56" s="851">
        <f t="shared" si="87"/>
        <v>0.5</v>
      </c>
      <c r="SY56" s="851">
        <f t="shared" si="87"/>
        <v>0.5</v>
      </c>
      <c r="SZ56" s="851">
        <f t="shared" si="87"/>
        <v>0.5</v>
      </c>
      <c r="TA56" s="851">
        <f t="shared" si="87"/>
        <v>0.5</v>
      </c>
      <c r="TB56" s="851">
        <f t="shared" si="87"/>
        <v>0.5</v>
      </c>
      <c r="TC56" s="851">
        <f t="shared" si="87"/>
        <v>0.5</v>
      </c>
      <c r="TD56" s="851">
        <f t="shared" si="87"/>
        <v>0.5</v>
      </c>
      <c r="TE56" s="851">
        <f t="shared" si="87"/>
        <v>0.5</v>
      </c>
      <c r="TF56" s="851">
        <f t="shared" si="87"/>
        <v>0.5</v>
      </c>
      <c r="TG56" s="851">
        <f t="shared" si="87"/>
        <v>0.5</v>
      </c>
      <c r="TH56" s="851">
        <f t="shared" si="87"/>
        <v>0.5</v>
      </c>
      <c r="TI56" s="851">
        <f t="shared" si="87"/>
        <v>0.5</v>
      </c>
      <c r="TJ56" s="851">
        <f t="shared" si="87"/>
        <v>0.5</v>
      </c>
      <c r="TK56" s="851">
        <f t="shared" si="87"/>
        <v>0.5</v>
      </c>
      <c r="TL56" s="851">
        <f t="shared" si="87"/>
        <v>0.5</v>
      </c>
      <c r="TM56" s="851">
        <f t="shared" si="87"/>
        <v>0.5</v>
      </c>
      <c r="TN56" s="851">
        <f t="shared" si="87"/>
        <v>0.5</v>
      </c>
      <c r="TO56" s="851">
        <f t="shared" si="87"/>
        <v>0.5</v>
      </c>
      <c r="TP56" s="851">
        <f t="shared" si="87"/>
        <v>0.5</v>
      </c>
      <c r="WS56" s="221"/>
    </row>
    <row r="57" spans="1:617" x14ac:dyDescent="0.25">
      <c r="A57" s="180" t="s">
        <v>3</v>
      </c>
      <c r="CN57" s="850">
        <v>0</v>
      </c>
      <c r="CO57" s="851">
        <f>CN57</f>
        <v>0</v>
      </c>
      <c r="CP57" s="851">
        <f t="shared" ref="CP57:FA57" si="88">CO57</f>
        <v>0</v>
      </c>
      <c r="CQ57" s="851">
        <f t="shared" si="88"/>
        <v>0</v>
      </c>
      <c r="CR57" s="851">
        <f t="shared" si="88"/>
        <v>0</v>
      </c>
      <c r="CS57" s="851">
        <f t="shared" si="88"/>
        <v>0</v>
      </c>
      <c r="CT57" s="851">
        <f t="shared" si="88"/>
        <v>0</v>
      </c>
      <c r="CU57" s="851">
        <f t="shared" si="88"/>
        <v>0</v>
      </c>
      <c r="CV57" s="851">
        <f t="shared" si="88"/>
        <v>0</v>
      </c>
      <c r="CW57" s="851">
        <f t="shared" si="88"/>
        <v>0</v>
      </c>
      <c r="CX57" s="851">
        <f t="shared" si="88"/>
        <v>0</v>
      </c>
      <c r="CY57" s="851">
        <f t="shared" si="88"/>
        <v>0</v>
      </c>
      <c r="CZ57" s="851">
        <f t="shared" si="88"/>
        <v>0</v>
      </c>
      <c r="DA57" s="851">
        <f t="shared" si="88"/>
        <v>0</v>
      </c>
      <c r="DB57" s="851">
        <f t="shared" si="88"/>
        <v>0</v>
      </c>
      <c r="DC57" s="851">
        <f t="shared" si="88"/>
        <v>0</v>
      </c>
      <c r="DD57" s="851">
        <f t="shared" si="88"/>
        <v>0</v>
      </c>
      <c r="DE57" s="851">
        <f t="shared" si="88"/>
        <v>0</v>
      </c>
      <c r="DF57" s="851">
        <f t="shared" si="88"/>
        <v>0</v>
      </c>
      <c r="DG57" s="851">
        <f t="shared" si="88"/>
        <v>0</v>
      </c>
      <c r="DH57" s="851">
        <f t="shared" si="88"/>
        <v>0</v>
      </c>
      <c r="DI57" s="851">
        <f t="shared" si="88"/>
        <v>0</v>
      </c>
      <c r="DJ57" s="851">
        <f t="shared" si="88"/>
        <v>0</v>
      </c>
      <c r="DK57" s="851">
        <f t="shared" si="88"/>
        <v>0</v>
      </c>
      <c r="DL57" s="851">
        <f t="shared" si="88"/>
        <v>0</v>
      </c>
      <c r="DM57" s="851">
        <f t="shared" si="88"/>
        <v>0</v>
      </c>
      <c r="DN57" s="851">
        <f t="shared" si="88"/>
        <v>0</v>
      </c>
      <c r="DO57" s="851">
        <f t="shared" si="88"/>
        <v>0</v>
      </c>
      <c r="DP57" s="851">
        <f t="shared" si="88"/>
        <v>0</v>
      </c>
      <c r="DQ57" s="851">
        <f t="shared" si="88"/>
        <v>0</v>
      </c>
      <c r="DR57" s="851">
        <f t="shared" si="88"/>
        <v>0</v>
      </c>
      <c r="DS57" s="851">
        <f t="shared" si="88"/>
        <v>0</v>
      </c>
      <c r="DT57" s="851">
        <f t="shared" si="88"/>
        <v>0</v>
      </c>
      <c r="DU57" s="851">
        <f t="shared" si="88"/>
        <v>0</v>
      </c>
      <c r="DV57" s="851">
        <f t="shared" si="88"/>
        <v>0</v>
      </c>
      <c r="DW57" s="851">
        <f t="shared" si="88"/>
        <v>0</v>
      </c>
      <c r="DX57" s="851">
        <f t="shared" si="88"/>
        <v>0</v>
      </c>
      <c r="DY57" s="851">
        <f t="shared" si="88"/>
        <v>0</v>
      </c>
      <c r="DZ57" s="851">
        <f t="shared" si="88"/>
        <v>0</v>
      </c>
      <c r="EA57" s="851">
        <f t="shared" si="88"/>
        <v>0</v>
      </c>
      <c r="EB57" s="851">
        <f t="shared" si="88"/>
        <v>0</v>
      </c>
      <c r="EC57" s="851">
        <f t="shared" si="88"/>
        <v>0</v>
      </c>
      <c r="ED57" s="851">
        <f t="shared" si="88"/>
        <v>0</v>
      </c>
      <c r="EE57" s="851">
        <f t="shared" si="88"/>
        <v>0</v>
      </c>
      <c r="EF57" s="851">
        <f t="shared" si="88"/>
        <v>0</v>
      </c>
      <c r="EG57" s="851">
        <f t="shared" si="88"/>
        <v>0</v>
      </c>
      <c r="EH57" s="851">
        <f t="shared" si="88"/>
        <v>0</v>
      </c>
      <c r="EI57" s="851">
        <f t="shared" si="88"/>
        <v>0</v>
      </c>
      <c r="EJ57" s="851">
        <f t="shared" si="88"/>
        <v>0</v>
      </c>
      <c r="EK57" s="851">
        <f t="shared" si="88"/>
        <v>0</v>
      </c>
      <c r="EL57" s="851">
        <f t="shared" si="88"/>
        <v>0</v>
      </c>
      <c r="EM57" s="851">
        <f t="shared" si="88"/>
        <v>0</v>
      </c>
      <c r="EN57" s="851">
        <f t="shared" si="88"/>
        <v>0</v>
      </c>
      <c r="EO57" s="851">
        <f t="shared" si="88"/>
        <v>0</v>
      </c>
      <c r="EP57" s="851">
        <f t="shared" si="88"/>
        <v>0</v>
      </c>
      <c r="EQ57" s="851">
        <f t="shared" si="88"/>
        <v>0</v>
      </c>
      <c r="ER57" s="851">
        <f t="shared" si="88"/>
        <v>0</v>
      </c>
      <c r="ES57" s="851">
        <f t="shared" si="88"/>
        <v>0</v>
      </c>
      <c r="ET57" s="851">
        <f t="shared" si="88"/>
        <v>0</v>
      </c>
      <c r="EU57" s="851">
        <f t="shared" si="88"/>
        <v>0</v>
      </c>
      <c r="EV57" s="851">
        <f t="shared" si="88"/>
        <v>0</v>
      </c>
      <c r="EW57" s="851">
        <f t="shared" si="88"/>
        <v>0</v>
      </c>
      <c r="EX57" s="851">
        <f t="shared" si="88"/>
        <v>0</v>
      </c>
      <c r="EY57" s="851">
        <f t="shared" si="88"/>
        <v>0</v>
      </c>
      <c r="EZ57" s="851">
        <f t="shared" si="88"/>
        <v>0</v>
      </c>
      <c r="FA57" s="851">
        <f t="shared" si="88"/>
        <v>0</v>
      </c>
      <c r="FB57" s="851">
        <f t="shared" ref="FB57:HM57" si="89">FA57</f>
        <v>0</v>
      </c>
      <c r="FC57" s="851">
        <f t="shared" si="89"/>
        <v>0</v>
      </c>
      <c r="FD57" s="851">
        <f t="shared" si="89"/>
        <v>0</v>
      </c>
      <c r="FE57" s="851">
        <f t="shared" si="89"/>
        <v>0</v>
      </c>
      <c r="FF57" s="851">
        <f t="shared" si="89"/>
        <v>0</v>
      </c>
      <c r="FG57" s="851">
        <f t="shared" si="89"/>
        <v>0</v>
      </c>
      <c r="FH57" s="851">
        <f t="shared" si="89"/>
        <v>0</v>
      </c>
      <c r="FI57" s="851">
        <f t="shared" si="89"/>
        <v>0</v>
      </c>
      <c r="FJ57" s="851">
        <f t="shared" si="89"/>
        <v>0</v>
      </c>
      <c r="FK57" s="851">
        <f t="shared" si="89"/>
        <v>0</v>
      </c>
      <c r="FL57" s="851">
        <f t="shared" si="89"/>
        <v>0</v>
      </c>
      <c r="FM57" s="851">
        <f t="shared" si="89"/>
        <v>0</v>
      </c>
      <c r="FN57" s="851">
        <f t="shared" si="89"/>
        <v>0</v>
      </c>
      <c r="FO57" s="851">
        <f t="shared" si="89"/>
        <v>0</v>
      </c>
      <c r="FP57" s="851">
        <f t="shared" si="89"/>
        <v>0</v>
      </c>
      <c r="FQ57" s="851">
        <f t="shared" si="89"/>
        <v>0</v>
      </c>
      <c r="FR57" s="851">
        <f t="shared" si="89"/>
        <v>0</v>
      </c>
      <c r="FS57" s="851">
        <f t="shared" si="89"/>
        <v>0</v>
      </c>
      <c r="FT57" s="851">
        <f t="shared" si="89"/>
        <v>0</v>
      </c>
      <c r="FU57" s="851">
        <f t="shared" si="89"/>
        <v>0</v>
      </c>
      <c r="FV57" s="851">
        <f t="shared" si="89"/>
        <v>0</v>
      </c>
      <c r="FW57" s="851">
        <f t="shared" si="89"/>
        <v>0</v>
      </c>
      <c r="FX57" s="851">
        <f t="shared" si="89"/>
        <v>0</v>
      </c>
      <c r="FY57" s="851">
        <f t="shared" si="89"/>
        <v>0</v>
      </c>
      <c r="FZ57" s="851">
        <f t="shared" si="89"/>
        <v>0</v>
      </c>
      <c r="GA57" s="851">
        <f t="shared" si="89"/>
        <v>0</v>
      </c>
      <c r="GB57" s="851">
        <f t="shared" si="89"/>
        <v>0</v>
      </c>
      <c r="GC57" s="851">
        <f t="shared" si="89"/>
        <v>0</v>
      </c>
      <c r="GD57" s="851">
        <f t="shared" si="89"/>
        <v>0</v>
      </c>
      <c r="GE57" s="851">
        <f t="shared" si="89"/>
        <v>0</v>
      </c>
      <c r="GF57" s="851">
        <f t="shared" si="89"/>
        <v>0</v>
      </c>
      <c r="GG57" s="851">
        <f t="shared" si="89"/>
        <v>0</v>
      </c>
      <c r="GH57" s="851">
        <f t="shared" si="89"/>
        <v>0</v>
      </c>
      <c r="GI57" s="851">
        <f t="shared" si="89"/>
        <v>0</v>
      </c>
      <c r="GJ57" s="851">
        <f t="shared" si="89"/>
        <v>0</v>
      </c>
      <c r="GK57" s="851">
        <f t="shared" si="89"/>
        <v>0</v>
      </c>
      <c r="GL57" s="851">
        <f t="shared" si="89"/>
        <v>0</v>
      </c>
      <c r="GM57" s="851">
        <f t="shared" si="89"/>
        <v>0</v>
      </c>
      <c r="GN57" s="851">
        <f t="shared" si="89"/>
        <v>0</v>
      </c>
      <c r="GO57" s="851">
        <f t="shared" si="89"/>
        <v>0</v>
      </c>
      <c r="GP57" s="851">
        <f t="shared" si="89"/>
        <v>0</v>
      </c>
      <c r="GQ57" s="851">
        <f t="shared" si="89"/>
        <v>0</v>
      </c>
      <c r="GR57" s="851">
        <f t="shared" si="89"/>
        <v>0</v>
      </c>
      <c r="GS57" s="851">
        <f t="shared" si="89"/>
        <v>0</v>
      </c>
      <c r="GT57" s="851">
        <f t="shared" si="89"/>
        <v>0</v>
      </c>
      <c r="GU57" s="851">
        <f t="shared" si="89"/>
        <v>0</v>
      </c>
      <c r="GV57" s="851">
        <f t="shared" si="89"/>
        <v>0</v>
      </c>
      <c r="GW57" s="851">
        <f t="shared" si="89"/>
        <v>0</v>
      </c>
      <c r="GX57" s="851">
        <f t="shared" si="89"/>
        <v>0</v>
      </c>
      <c r="GY57" s="851">
        <f t="shared" si="89"/>
        <v>0</v>
      </c>
      <c r="GZ57" s="851">
        <f t="shared" si="89"/>
        <v>0</v>
      </c>
      <c r="HA57" s="851">
        <f t="shared" si="89"/>
        <v>0</v>
      </c>
      <c r="HB57" s="851">
        <f t="shared" si="89"/>
        <v>0</v>
      </c>
      <c r="HC57" s="851">
        <f t="shared" si="89"/>
        <v>0</v>
      </c>
      <c r="HD57" s="851">
        <f t="shared" si="89"/>
        <v>0</v>
      </c>
      <c r="HE57" s="851">
        <f t="shared" si="89"/>
        <v>0</v>
      </c>
      <c r="HF57" s="851">
        <f t="shared" si="89"/>
        <v>0</v>
      </c>
      <c r="HG57" s="851">
        <f t="shared" si="89"/>
        <v>0</v>
      </c>
      <c r="HH57" s="851">
        <f t="shared" si="89"/>
        <v>0</v>
      </c>
      <c r="HI57" s="851">
        <f t="shared" si="89"/>
        <v>0</v>
      </c>
      <c r="HJ57" s="851">
        <f t="shared" si="89"/>
        <v>0</v>
      </c>
      <c r="HK57" s="851">
        <f t="shared" si="89"/>
        <v>0</v>
      </c>
      <c r="HL57" s="851">
        <f t="shared" si="89"/>
        <v>0</v>
      </c>
      <c r="HM57" s="851">
        <f t="shared" si="89"/>
        <v>0</v>
      </c>
      <c r="HN57" s="851">
        <f t="shared" ref="HN57:HY57" si="90">HM57</f>
        <v>0</v>
      </c>
      <c r="HO57" s="851">
        <f t="shared" si="90"/>
        <v>0</v>
      </c>
      <c r="HP57" s="851">
        <f t="shared" si="90"/>
        <v>0</v>
      </c>
      <c r="HQ57" s="851">
        <f t="shared" si="90"/>
        <v>0</v>
      </c>
      <c r="HR57" s="851">
        <f t="shared" si="90"/>
        <v>0</v>
      </c>
      <c r="HS57" s="851">
        <f t="shared" si="90"/>
        <v>0</v>
      </c>
      <c r="HT57" s="851">
        <f t="shared" si="90"/>
        <v>0</v>
      </c>
      <c r="HU57" s="851">
        <f t="shared" si="90"/>
        <v>0</v>
      </c>
      <c r="HV57" s="851">
        <f t="shared" si="90"/>
        <v>0</v>
      </c>
      <c r="HW57" s="851">
        <f t="shared" si="90"/>
        <v>0</v>
      </c>
      <c r="HX57" s="851">
        <f t="shared" si="90"/>
        <v>0</v>
      </c>
      <c r="HY57" s="851">
        <f t="shared" si="90"/>
        <v>0</v>
      </c>
      <c r="HZ57" s="851">
        <f>IFERROR(' CALCULATIONS'!O572/(' CALCULATIONS'!O562+' CALCULATIONS'!O572),0)</f>
        <v>0.81222952552432104</v>
      </c>
      <c r="IA57" s="851">
        <f>IFERROR(' CALCULATIONS'!P572/(' CALCULATIONS'!P562+' CALCULATIONS'!P572),0)</f>
        <v>0.86649781364366174</v>
      </c>
      <c r="IB57" s="851">
        <f>IFERROR(' CALCULATIONS'!Q572/(' CALCULATIONS'!Q562+' CALCULATIONS'!Q572),0)</f>
        <v>0.87355855152347595</v>
      </c>
      <c r="IC57" s="851">
        <f>IFERROR(' CALCULATIONS'!R572/(' CALCULATIONS'!R562+' CALCULATIONS'!R572),0)</f>
        <v>0.85301832718135695</v>
      </c>
      <c r="ID57" s="851">
        <f>IFERROR(' CALCULATIONS'!S572/(' CALCULATIONS'!S562+' CALCULATIONS'!S572),0)</f>
        <v>0.77268136365033957</v>
      </c>
      <c r="IE57" s="851">
        <f>IFERROR(' CALCULATIONS'!T572/(' CALCULATIONS'!T562+' CALCULATIONS'!T572),0)</f>
        <v>0.46080462219162588</v>
      </c>
      <c r="IF57" s="851">
        <f>IFERROR(' CALCULATIONS'!U572/(' CALCULATIONS'!U562+' CALCULATIONS'!U572),0)</f>
        <v>0.81962878822347596</v>
      </c>
      <c r="IG57" s="851">
        <f>IFERROR(' CALCULATIONS'!V572/(' CALCULATIONS'!V562+' CALCULATIONS'!V572),0)</f>
        <v>0.97761970955158628</v>
      </c>
      <c r="IH57" s="851">
        <f>IFERROR(' CALCULATIONS'!W572/(' CALCULATIONS'!W562+' CALCULATIONS'!W572),0)</f>
        <v>0.79582379000825598</v>
      </c>
      <c r="II57" s="851">
        <f>IFERROR(' CALCULATIONS'!X572/(' CALCULATIONS'!X562+' CALCULATIONS'!X572),0)</f>
        <v>0.65278997679032902</v>
      </c>
      <c r="IJ57" s="851">
        <f>IFERROR(' CALCULATIONS'!Y572/(' CALCULATIONS'!Y562+' CALCULATIONS'!Y572),0)</f>
        <v>0.75910391670292376</v>
      </c>
      <c r="IK57" s="851">
        <f>IFERROR(' CALCULATIONS'!Z572/(' CALCULATIONS'!Z562+' CALCULATIONS'!Z572),0)</f>
        <v>0.40965762771282627</v>
      </c>
      <c r="IL57" s="851">
        <f>IFERROR(' CALCULATIONS'!AA572/(' CALCULATIONS'!AA562+' CALCULATIONS'!AA572),0)</f>
        <v>0.80711674869893923</v>
      </c>
      <c r="IM57" s="851">
        <f>IFERROR(' CALCULATIONS'!AB572/(' CALCULATIONS'!AB562+' CALCULATIONS'!AB572),0)</f>
        <v>0.79686906644545119</v>
      </c>
      <c r="IN57" s="851">
        <f>IFERROR(' CALCULATIONS'!AC572/(' CALCULATIONS'!AC562+' CALCULATIONS'!AC572),0)</f>
        <v>0.80483931324006897</v>
      </c>
      <c r="IO57" s="851">
        <f>IFERROR(' CALCULATIONS'!AD572/(' CALCULATIONS'!AD562+' CALCULATIONS'!AD572),0)</f>
        <v>0.7693851702365021</v>
      </c>
      <c r="IP57" s="851">
        <f>IFERROR(' CALCULATIONS'!AE572/(' CALCULATIONS'!AE562+' CALCULATIONS'!AE572),0)</f>
        <v>0.66521432859692009</v>
      </c>
      <c r="IQ57" s="851">
        <f>IFERROR(' CALCULATIONS'!AF572/(' CALCULATIONS'!AF562+' CALCULATIONS'!AF572),0)</f>
        <v>0.31901505280231535</v>
      </c>
      <c r="IR57" s="851">
        <f>IFERROR(' CALCULATIONS'!AG572/(' CALCULATIONS'!AG562+' CALCULATIONS'!AG572),0)</f>
        <v>0.73566518837232053</v>
      </c>
      <c r="IS57" s="851">
        <f>IFERROR(' CALCULATIONS'!AH572/(' CALCULATIONS'!AH562+' CALCULATIONS'!AH572),0)</f>
        <v>0.99586677496113118</v>
      </c>
      <c r="IT57" s="851">
        <f>IFERROR(' CALCULATIONS'!AI572/(' CALCULATIONS'!AI562+' CALCULATIONS'!AI572),0)</f>
        <v>0.69626324745957158</v>
      </c>
      <c r="IU57" s="851">
        <f>IFERROR(' CALCULATIONS'!AJ572/(' CALCULATIONS'!AJ562+' CALCULATIONS'!AJ572),0)</f>
        <v>0.5111561729815145</v>
      </c>
      <c r="IV57" s="851">
        <f>IFERROR(' CALCULATIONS'!AK572/(' CALCULATIONS'!AK562+' CALCULATIONS'!AK572),0)</f>
        <v>0.65069939889797246</v>
      </c>
      <c r="IW57" s="851">
        <f>IFERROR(' CALCULATIONS'!AL572/(' CALCULATIONS'!AL562+' CALCULATIONS'!AL572),0)</f>
        <v>0.275743547054355</v>
      </c>
      <c r="IX57" s="851">
        <f>IFERROR(' CALCULATIONS'!AM572/(' CALCULATIONS'!AM562+' CALCULATIONS'!AM572),0)</f>
        <v>1</v>
      </c>
      <c r="IY57" s="851">
        <f>IFERROR(' CALCULATIONS'!AN572/(' CALCULATIONS'!AN562+' CALCULATIONS'!AN572),0)</f>
        <v>1</v>
      </c>
      <c r="IZ57" s="851">
        <f>IFERROR(' CALCULATIONS'!AO572/(' CALCULATIONS'!AO562+' CALCULATIONS'!AO572),0)</f>
        <v>0.80581360479996011</v>
      </c>
      <c r="JA57" s="851">
        <f>IFERROR(' CALCULATIONS'!AP572/(' CALCULATIONS'!AP562+' CALCULATIONS'!AP572),0)</f>
        <v>0.78029258021356906</v>
      </c>
      <c r="JB57" s="851">
        <f>IFERROR(' CALCULATIONS'!AQ572/(' CALCULATIONS'!AQ562+' CALCULATIONS'!AQ572),0)</f>
        <v>0.66566043313559353</v>
      </c>
      <c r="JC57" s="851">
        <f>IFERROR(' CALCULATIONS'!AR572/(' CALCULATIONS'!AR562+' CALCULATIONS'!AR572),0)</f>
        <v>0.33091354728857325</v>
      </c>
      <c r="JD57" s="851">
        <f>IFERROR(' CALCULATIONS'!AS572/(' CALCULATIONS'!AS562+' CALCULATIONS'!AS572),0)</f>
        <v>0.73761012116022251</v>
      </c>
      <c r="JE57" s="851">
        <f>IFERROR(' CALCULATIONS'!AT572/(' CALCULATIONS'!AT562+' CALCULATIONS'!AT572),0)</f>
        <v>1</v>
      </c>
      <c r="JF57" s="851">
        <f>IFERROR(' CALCULATIONS'!AU572/(' CALCULATIONS'!AU562+' CALCULATIONS'!AU572),0)</f>
        <v>0.69736182873546249</v>
      </c>
      <c r="JG57" s="851">
        <f>IFERROR(' CALCULATIONS'!AV572/(' CALCULATIONS'!AV562+' CALCULATIONS'!AV572),0)</f>
        <v>0.52529927698508116</v>
      </c>
      <c r="JH57" s="851">
        <f>IFERROR(' CALCULATIONS'!AW572/(' CALCULATIONS'!AW562+' CALCULATIONS'!AW572),0)</f>
        <v>0.65158339249762665</v>
      </c>
      <c r="JI57" s="851">
        <f>IFERROR(' CALCULATIONS'!AX572/(' CALCULATIONS'!AX562+' CALCULATIONS'!AX572),0)</f>
        <v>0.28673597631735015</v>
      </c>
      <c r="JJ57" s="851">
        <f>IFERROR(' CALCULATIONS'!AY572/(' CALCULATIONS'!AY562+' CALCULATIONS'!AY572),0)</f>
        <v>1</v>
      </c>
      <c r="JK57" s="851">
        <f>IFERROR(' CALCULATIONS'!AZ572/(' CALCULATIONS'!AZ562+' CALCULATIONS'!AZ572),0)</f>
        <v>1</v>
      </c>
      <c r="JL57" s="851">
        <f>IFERROR(' CALCULATIONS'!BA572/(' CALCULATIONS'!BA562+' CALCULATIONS'!BA572),0)</f>
        <v>0.90482519820463614</v>
      </c>
      <c r="JM57" s="851">
        <f>IFERROR(' CALCULATIONS'!BB572/(' CALCULATIONS'!BB562+' CALCULATIONS'!BB572),0)</f>
        <v>0.83158646246765466</v>
      </c>
      <c r="JN57" s="851">
        <f>IFERROR(' CALCULATIONS'!BC572/(' CALCULATIONS'!BC562+' CALCULATIONS'!BC572),0)</f>
        <v>0.7447254942565571</v>
      </c>
      <c r="JO57" s="851">
        <f>IFERROR(' CALCULATIONS'!BD572/(' CALCULATIONS'!BD562+' CALCULATIONS'!BD572),0)</f>
        <v>0.41471316280411624</v>
      </c>
      <c r="JP57" s="851">
        <f>IFERROR(' CALCULATIONS'!BE572/(' CALCULATIONS'!BE562+' CALCULATIONS'!BE572),0)</f>
        <v>0.79999843046959573</v>
      </c>
      <c r="JQ57" s="851">
        <f>IFERROR(' CALCULATIONS'!BF572/(' CALCULATIONS'!BF562+' CALCULATIONS'!BF572),0)</f>
        <v>0.98620693595420617</v>
      </c>
      <c r="JR57" s="851">
        <f>IFERROR(' CALCULATIONS'!BG572/(' CALCULATIONS'!BG562+' CALCULATIONS'!BG572),0)</f>
        <v>0.77045075326500145</v>
      </c>
      <c r="JS57" s="851">
        <f>IFERROR(' CALCULATIONS'!BH572/(' CALCULATIONS'!BH562+' CALCULATIONS'!BH572),0)</f>
        <v>0.61107337747931545</v>
      </c>
      <c r="JT57" s="851">
        <f>IFERROR(' CALCULATIONS'!BI572/(' CALCULATIONS'!BI562+' CALCULATIONS'!BI572),0)</f>
        <v>0.73126498264785278</v>
      </c>
      <c r="JU57" s="851">
        <f>IFERROR(' CALCULATIONS'!BJ572/(' CALCULATIONS'!BJ562+' CALCULATIONS'!BJ572),0)</f>
        <v>0.36533488446470713</v>
      </c>
      <c r="JV57" s="851">
        <f>IFERROR(' CALCULATIONS'!BK572/(' CALCULATIONS'!BK562+' CALCULATIONS'!BK572),0)</f>
        <v>0.85494851762838109</v>
      </c>
      <c r="JW57" s="851">
        <f>IFERROR(' CALCULATIONS'!BL572/(' CALCULATIONS'!BL562+' CALCULATIONS'!BL572),0)</f>
        <v>0.76489241967309707</v>
      </c>
      <c r="JX57" s="851">
        <f>IFERROR(' CALCULATIONS'!BM572/(' CALCULATIONS'!BM562+' CALCULATIONS'!BM572),0)</f>
        <v>0.79833040982584069</v>
      </c>
      <c r="JY57" s="851">
        <f>IFERROR(' CALCULATIONS'!BN572/(' CALCULATIONS'!BN562+' CALCULATIONS'!BN572),0)</f>
        <v>0.74758568516002366</v>
      </c>
      <c r="JZ57" s="851">
        <f>IFERROR(' CALCULATIONS'!BO572/(' CALCULATIONS'!BO562+' CALCULATIONS'!BO572),0)</f>
        <v>0.66257922253067814</v>
      </c>
      <c r="KA57" s="851">
        <f>IFERROR(' CALCULATIONS'!BP572/(' CALCULATIONS'!BP562+' CALCULATIONS'!BP572),0)</f>
        <v>0.30759477282342462</v>
      </c>
      <c r="KB57" s="851">
        <f>IFERROR(' CALCULATIONS'!BQ572/(' CALCULATIONS'!BQ562+' CALCULATIONS'!BQ572),0)</f>
        <v>0.72053986828553651</v>
      </c>
      <c r="KC57" s="851">
        <f>IFERROR(' CALCULATIONS'!BR572/(' CALCULATIONS'!BR562+' CALCULATIONS'!BR572),0)</f>
        <v>0.94354924928178596</v>
      </c>
      <c r="KD57" s="851">
        <f>IFERROR(' CALCULATIONS'!BS572/(' CALCULATIONS'!BS562+' CALCULATIONS'!BS572),0)</f>
        <v>0.69194918364422109</v>
      </c>
      <c r="KE57" s="851">
        <f>IFERROR(' CALCULATIONS'!BT572/(' CALCULATIONS'!BT562+' CALCULATIONS'!BT572),0)</f>
        <v>0.49282622908040441</v>
      </c>
      <c r="KF57" s="851">
        <f>IFERROR(' CALCULATIONS'!BU572/(' CALCULATIONS'!BU562+' CALCULATIONS'!BU572),0)</f>
        <v>0.64442320180387935</v>
      </c>
      <c r="KG57" s="851">
        <f>IFERROR(' CALCULATIONS'!BV572/(' CALCULATIONS'!BV562+' CALCULATIONS'!BV572),0)</f>
        <v>0.26502491813551099</v>
      </c>
      <c r="KH57" s="851">
        <v>0.5</v>
      </c>
      <c r="KI57" s="851">
        <f t="shared" ref="KI57:MK57" si="91">KH57</f>
        <v>0.5</v>
      </c>
      <c r="KJ57" s="851">
        <f t="shared" si="91"/>
        <v>0.5</v>
      </c>
      <c r="KK57" s="851">
        <f t="shared" si="91"/>
        <v>0.5</v>
      </c>
      <c r="KL57" s="851">
        <f t="shared" si="91"/>
        <v>0.5</v>
      </c>
      <c r="KM57" s="851">
        <f t="shared" si="91"/>
        <v>0.5</v>
      </c>
      <c r="KN57" s="851">
        <f t="shared" si="91"/>
        <v>0.5</v>
      </c>
      <c r="KO57" s="851">
        <f t="shared" si="91"/>
        <v>0.5</v>
      </c>
      <c r="KP57" s="851">
        <f t="shared" si="91"/>
        <v>0.5</v>
      </c>
      <c r="KQ57" s="851">
        <f t="shared" si="91"/>
        <v>0.5</v>
      </c>
      <c r="KR57" s="851">
        <f t="shared" si="91"/>
        <v>0.5</v>
      </c>
      <c r="KS57" s="851">
        <f t="shared" si="91"/>
        <v>0.5</v>
      </c>
      <c r="KT57" s="851">
        <f t="shared" si="91"/>
        <v>0.5</v>
      </c>
      <c r="KU57" s="851">
        <f t="shared" si="91"/>
        <v>0.5</v>
      </c>
      <c r="KV57" s="851">
        <f t="shared" si="91"/>
        <v>0.5</v>
      </c>
      <c r="KW57" s="851">
        <f t="shared" si="91"/>
        <v>0.5</v>
      </c>
      <c r="KX57" s="851">
        <f t="shared" si="91"/>
        <v>0.5</v>
      </c>
      <c r="KY57" s="851">
        <f t="shared" si="91"/>
        <v>0.5</v>
      </c>
      <c r="KZ57" s="851">
        <f t="shared" si="91"/>
        <v>0.5</v>
      </c>
      <c r="LA57" s="851">
        <f t="shared" si="91"/>
        <v>0.5</v>
      </c>
      <c r="LB57" s="851">
        <f t="shared" si="91"/>
        <v>0.5</v>
      </c>
      <c r="LC57" s="851">
        <f t="shared" si="91"/>
        <v>0.5</v>
      </c>
      <c r="LD57" s="851">
        <f t="shared" si="91"/>
        <v>0.5</v>
      </c>
      <c r="LE57" s="851">
        <f t="shared" si="91"/>
        <v>0.5</v>
      </c>
      <c r="LF57" s="851">
        <f t="shared" si="91"/>
        <v>0.5</v>
      </c>
      <c r="LG57" s="851">
        <f t="shared" si="91"/>
        <v>0.5</v>
      </c>
      <c r="LH57" s="851">
        <f t="shared" si="91"/>
        <v>0.5</v>
      </c>
      <c r="LI57" s="851">
        <f t="shared" si="91"/>
        <v>0.5</v>
      </c>
      <c r="LJ57" s="851">
        <f t="shared" si="91"/>
        <v>0.5</v>
      </c>
      <c r="LK57" s="851">
        <f t="shared" si="91"/>
        <v>0.5</v>
      </c>
      <c r="LL57" s="851">
        <f t="shared" si="91"/>
        <v>0.5</v>
      </c>
      <c r="LM57" s="851">
        <f t="shared" si="91"/>
        <v>0.5</v>
      </c>
      <c r="LN57" s="851">
        <f t="shared" si="91"/>
        <v>0.5</v>
      </c>
      <c r="LO57" s="851">
        <f t="shared" si="91"/>
        <v>0.5</v>
      </c>
      <c r="LP57" s="851">
        <f t="shared" si="91"/>
        <v>0.5</v>
      </c>
      <c r="LQ57" s="851">
        <f t="shared" si="91"/>
        <v>0.5</v>
      </c>
      <c r="LR57" s="851">
        <f t="shared" si="91"/>
        <v>0.5</v>
      </c>
      <c r="LS57" s="851">
        <f t="shared" si="91"/>
        <v>0.5</v>
      </c>
      <c r="LT57" s="851">
        <f t="shared" si="91"/>
        <v>0.5</v>
      </c>
      <c r="LU57" s="851">
        <f t="shared" si="91"/>
        <v>0.5</v>
      </c>
      <c r="LV57" s="851">
        <f t="shared" si="91"/>
        <v>0.5</v>
      </c>
      <c r="LW57" s="851">
        <f t="shared" si="91"/>
        <v>0.5</v>
      </c>
      <c r="LX57" s="851">
        <f t="shared" si="91"/>
        <v>0.5</v>
      </c>
      <c r="LY57" s="851">
        <f t="shared" si="91"/>
        <v>0.5</v>
      </c>
      <c r="LZ57" s="851">
        <f t="shared" si="91"/>
        <v>0.5</v>
      </c>
      <c r="MA57" s="851">
        <f t="shared" si="91"/>
        <v>0.5</v>
      </c>
      <c r="MB57" s="851">
        <f t="shared" si="91"/>
        <v>0.5</v>
      </c>
      <c r="MC57" s="851">
        <f t="shared" si="91"/>
        <v>0.5</v>
      </c>
      <c r="MD57" s="851">
        <f t="shared" si="91"/>
        <v>0.5</v>
      </c>
      <c r="ME57" s="851">
        <f t="shared" si="91"/>
        <v>0.5</v>
      </c>
      <c r="MF57" s="851">
        <f t="shared" si="91"/>
        <v>0.5</v>
      </c>
      <c r="MG57" s="851">
        <f t="shared" si="91"/>
        <v>0.5</v>
      </c>
      <c r="MH57" s="851">
        <f t="shared" si="91"/>
        <v>0.5</v>
      </c>
      <c r="MI57" s="851">
        <f t="shared" si="91"/>
        <v>0.5</v>
      </c>
      <c r="MJ57" s="851">
        <f t="shared" si="91"/>
        <v>0.5</v>
      </c>
      <c r="MK57" s="851">
        <f t="shared" si="91"/>
        <v>0.5</v>
      </c>
      <c r="ML57" s="851">
        <f t="shared" ref="ML57:OW57" si="92">MK57</f>
        <v>0.5</v>
      </c>
      <c r="MM57" s="851">
        <f t="shared" si="92"/>
        <v>0.5</v>
      </c>
      <c r="MN57" s="851">
        <f t="shared" si="92"/>
        <v>0.5</v>
      </c>
      <c r="MO57" s="851">
        <f t="shared" si="92"/>
        <v>0.5</v>
      </c>
      <c r="MP57" s="851">
        <f t="shared" si="92"/>
        <v>0.5</v>
      </c>
      <c r="MQ57" s="851">
        <f t="shared" si="92"/>
        <v>0.5</v>
      </c>
      <c r="MR57" s="851">
        <f t="shared" si="92"/>
        <v>0.5</v>
      </c>
      <c r="MS57" s="851">
        <f t="shared" si="92"/>
        <v>0.5</v>
      </c>
      <c r="MT57" s="851">
        <f t="shared" si="92"/>
        <v>0.5</v>
      </c>
      <c r="MU57" s="851">
        <f t="shared" si="92"/>
        <v>0.5</v>
      </c>
      <c r="MV57" s="851">
        <f t="shared" si="92"/>
        <v>0.5</v>
      </c>
      <c r="MW57" s="851">
        <f t="shared" si="92"/>
        <v>0.5</v>
      </c>
      <c r="MX57" s="851">
        <f t="shared" si="92"/>
        <v>0.5</v>
      </c>
      <c r="MY57" s="851">
        <f t="shared" si="92"/>
        <v>0.5</v>
      </c>
      <c r="MZ57" s="851">
        <f t="shared" si="92"/>
        <v>0.5</v>
      </c>
      <c r="NA57" s="851">
        <f t="shared" si="92"/>
        <v>0.5</v>
      </c>
      <c r="NB57" s="851">
        <f t="shared" si="92"/>
        <v>0.5</v>
      </c>
      <c r="NC57" s="851">
        <f t="shared" si="92"/>
        <v>0.5</v>
      </c>
      <c r="ND57" s="851">
        <f t="shared" si="92"/>
        <v>0.5</v>
      </c>
      <c r="NE57" s="851">
        <f t="shared" si="92"/>
        <v>0.5</v>
      </c>
      <c r="NF57" s="851">
        <f t="shared" si="92"/>
        <v>0.5</v>
      </c>
      <c r="NG57" s="851">
        <f t="shared" si="92"/>
        <v>0.5</v>
      </c>
      <c r="NH57" s="851">
        <f t="shared" si="92"/>
        <v>0.5</v>
      </c>
      <c r="NI57" s="851">
        <f t="shared" si="92"/>
        <v>0.5</v>
      </c>
      <c r="NJ57" s="851">
        <f t="shared" si="92"/>
        <v>0.5</v>
      </c>
      <c r="NK57" s="851">
        <f t="shared" si="92"/>
        <v>0.5</v>
      </c>
      <c r="NL57" s="851">
        <f t="shared" si="92"/>
        <v>0.5</v>
      </c>
      <c r="NM57" s="851">
        <f t="shared" si="92"/>
        <v>0.5</v>
      </c>
      <c r="NN57" s="851">
        <f t="shared" si="92"/>
        <v>0.5</v>
      </c>
      <c r="NO57" s="851">
        <f t="shared" si="92"/>
        <v>0.5</v>
      </c>
      <c r="NP57" s="851">
        <f t="shared" si="92"/>
        <v>0.5</v>
      </c>
      <c r="NQ57" s="851">
        <f t="shared" si="92"/>
        <v>0.5</v>
      </c>
      <c r="NR57" s="851">
        <f t="shared" si="92"/>
        <v>0.5</v>
      </c>
      <c r="NS57" s="851">
        <f t="shared" si="92"/>
        <v>0.5</v>
      </c>
      <c r="NT57" s="851">
        <f t="shared" si="92"/>
        <v>0.5</v>
      </c>
      <c r="NU57" s="851">
        <f t="shared" si="92"/>
        <v>0.5</v>
      </c>
      <c r="NV57" s="851">
        <f t="shared" si="92"/>
        <v>0.5</v>
      </c>
      <c r="NW57" s="851">
        <f t="shared" si="92"/>
        <v>0.5</v>
      </c>
      <c r="NX57" s="851">
        <f t="shared" si="92"/>
        <v>0.5</v>
      </c>
      <c r="NY57" s="851">
        <f t="shared" si="92"/>
        <v>0.5</v>
      </c>
      <c r="NZ57" s="851">
        <f t="shared" si="92"/>
        <v>0.5</v>
      </c>
      <c r="OA57" s="851">
        <f t="shared" si="92"/>
        <v>0.5</v>
      </c>
      <c r="OB57" s="851">
        <f t="shared" si="92"/>
        <v>0.5</v>
      </c>
      <c r="OC57" s="851">
        <f t="shared" si="92"/>
        <v>0.5</v>
      </c>
      <c r="OD57" s="851">
        <f t="shared" si="92"/>
        <v>0.5</v>
      </c>
      <c r="OE57" s="851">
        <f t="shared" si="92"/>
        <v>0.5</v>
      </c>
      <c r="OF57" s="851">
        <f t="shared" si="92"/>
        <v>0.5</v>
      </c>
      <c r="OG57" s="851">
        <f t="shared" si="92"/>
        <v>0.5</v>
      </c>
      <c r="OH57" s="851">
        <f t="shared" si="92"/>
        <v>0.5</v>
      </c>
      <c r="OI57" s="851">
        <f t="shared" si="92"/>
        <v>0.5</v>
      </c>
      <c r="OJ57" s="851">
        <f t="shared" si="92"/>
        <v>0.5</v>
      </c>
      <c r="OK57" s="851">
        <f t="shared" si="92"/>
        <v>0.5</v>
      </c>
      <c r="OL57" s="851">
        <f t="shared" si="92"/>
        <v>0.5</v>
      </c>
      <c r="OM57" s="851">
        <f t="shared" si="92"/>
        <v>0.5</v>
      </c>
      <c r="ON57" s="851">
        <f t="shared" si="92"/>
        <v>0.5</v>
      </c>
      <c r="OO57" s="851">
        <f t="shared" si="92"/>
        <v>0.5</v>
      </c>
      <c r="OP57" s="851">
        <f t="shared" si="92"/>
        <v>0.5</v>
      </c>
      <c r="OQ57" s="851">
        <f t="shared" si="92"/>
        <v>0.5</v>
      </c>
      <c r="OR57" s="851">
        <f t="shared" si="92"/>
        <v>0.5</v>
      </c>
      <c r="OS57" s="851">
        <f t="shared" si="92"/>
        <v>0.5</v>
      </c>
      <c r="OT57" s="851">
        <f t="shared" si="92"/>
        <v>0.5</v>
      </c>
      <c r="OU57" s="851">
        <f t="shared" si="92"/>
        <v>0.5</v>
      </c>
      <c r="OV57" s="851">
        <f t="shared" si="92"/>
        <v>0.5</v>
      </c>
      <c r="OW57" s="851">
        <f t="shared" si="92"/>
        <v>0.5</v>
      </c>
      <c r="OX57" s="851">
        <f t="shared" ref="OX57:RI57" si="93">OW57</f>
        <v>0.5</v>
      </c>
      <c r="OY57" s="851">
        <f t="shared" si="93"/>
        <v>0.5</v>
      </c>
      <c r="OZ57" s="851">
        <f t="shared" si="93"/>
        <v>0.5</v>
      </c>
      <c r="PA57" s="851">
        <f t="shared" si="93"/>
        <v>0.5</v>
      </c>
      <c r="PB57" s="851">
        <f t="shared" si="93"/>
        <v>0.5</v>
      </c>
      <c r="PC57" s="851">
        <f t="shared" si="93"/>
        <v>0.5</v>
      </c>
      <c r="PD57" s="851">
        <f t="shared" si="93"/>
        <v>0.5</v>
      </c>
      <c r="PE57" s="851">
        <f t="shared" si="93"/>
        <v>0.5</v>
      </c>
      <c r="PF57" s="851">
        <f t="shared" si="93"/>
        <v>0.5</v>
      </c>
      <c r="PG57" s="851">
        <f t="shared" si="93"/>
        <v>0.5</v>
      </c>
      <c r="PH57" s="851">
        <f t="shared" si="93"/>
        <v>0.5</v>
      </c>
      <c r="PI57" s="851">
        <f t="shared" si="93"/>
        <v>0.5</v>
      </c>
      <c r="PJ57" s="851">
        <f t="shared" si="93"/>
        <v>0.5</v>
      </c>
      <c r="PK57" s="851">
        <f t="shared" si="93"/>
        <v>0.5</v>
      </c>
      <c r="PL57" s="851">
        <f t="shared" si="93"/>
        <v>0.5</v>
      </c>
      <c r="PM57" s="851">
        <f t="shared" si="93"/>
        <v>0.5</v>
      </c>
      <c r="PN57" s="851">
        <f t="shared" si="93"/>
        <v>0.5</v>
      </c>
      <c r="PO57" s="851">
        <f t="shared" si="93"/>
        <v>0.5</v>
      </c>
      <c r="PP57" s="851">
        <f t="shared" si="93"/>
        <v>0.5</v>
      </c>
      <c r="PQ57" s="851">
        <f t="shared" si="93"/>
        <v>0.5</v>
      </c>
      <c r="PR57" s="851">
        <f t="shared" si="93"/>
        <v>0.5</v>
      </c>
      <c r="PS57" s="851">
        <f t="shared" si="93"/>
        <v>0.5</v>
      </c>
      <c r="PT57" s="851">
        <f t="shared" si="93"/>
        <v>0.5</v>
      </c>
      <c r="PU57" s="851">
        <f t="shared" si="93"/>
        <v>0.5</v>
      </c>
      <c r="PV57" s="851">
        <f t="shared" si="93"/>
        <v>0.5</v>
      </c>
      <c r="PW57" s="851">
        <f t="shared" si="93"/>
        <v>0.5</v>
      </c>
      <c r="PX57" s="851">
        <f t="shared" si="93"/>
        <v>0.5</v>
      </c>
      <c r="PY57" s="851">
        <f t="shared" si="93"/>
        <v>0.5</v>
      </c>
      <c r="PZ57" s="851">
        <f t="shared" si="93"/>
        <v>0.5</v>
      </c>
      <c r="QA57" s="851">
        <f t="shared" si="93"/>
        <v>0.5</v>
      </c>
      <c r="QB57" s="851">
        <f t="shared" si="93"/>
        <v>0.5</v>
      </c>
      <c r="QC57" s="851">
        <f t="shared" si="93"/>
        <v>0.5</v>
      </c>
      <c r="QD57" s="851">
        <f t="shared" si="93"/>
        <v>0.5</v>
      </c>
      <c r="QE57" s="851">
        <f t="shared" si="93"/>
        <v>0.5</v>
      </c>
      <c r="QF57" s="851">
        <f t="shared" si="93"/>
        <v>0.5</v>
      </c>
      <c r="QG57" s="851">
        <f t="shared" si="93"/>
        <v>0.5</v>
      </c>
      <c r="QH57" s="851">
        <f t="shared" si="93"/>
        <v>0.5</v>
      </c>
      <c r="QI57" s="851">
        <f t="shared" si="93"/>
        <v>0.5</v>
      </c>
      <c r="QJ57" s="851">
        <f t="shared" si="93"/>
        <v>0.5</v>
      </c>
      <c r="QK57" s="851">
        <f t="shared" si="93"/>
        <v>0.5</v>
      </c>
      <c r="QL57" s="851">
        <f t="shared" si="93"/>
        <v>0.5</v>
      </c>
      <c r="QM57" s="851">
        <f t="shared" si="93"/>
        <v>0.5</v>
      </c>
      <c r="QN57" s="851">
        <f t="shared" si="93"/>
        <v>0.5</v>
      </c>
      <c r="QO57" s="851">
        <f t="shared" si="93"/>
        <v>0.5</v>
      </c>
      <c r="QP57" s="851">
        <f t="shared" si="93"/>
        <v>0.5</v>
      </c>
      <c r="QQ57" s="851">
        <f t="shared" si="93"/>
        <v>0.5</v>
      </c>
      <c r="QR57" s="851">
        <f t="shared" si="93"/>
        <v>0.5</v>
      </c>
      <c r="QS57" s="851">
        <f t="shared" si="93"/>
        <v>0.5</v>
      </c>
      <c r="QT57" s="851">
        <f t="shared" si="93"/>
        <v>0.5</v>
      </c>
      <c r="QU57" s="851">
        <f t="shared" si="93"/>
        <v>0.5</v>
      </c>
      <c r="QV57" s="851">
        <f t="shared" si="93"/>
        <v>0.5</v>
      </c>
      <c r="QW57" s="851">
        <f t="shared" si="93"/>
        <v>0.5</v>
      </c>
      <c r="QX57" s="851">
        <f t="shared" si="93"/>
        <v>0.5</v>
      </c>
      <c r="QY57" s="851">
        <f t="shared" si="93"/>
        <v>0.5</v>
      </c>
      <c r="QZ57" s="851">
        <f t="shared" si="93"/>
        <v>0.5</v>
      </c>
      <c r="RA57" s="851">
        <f t="shared" si="93"/>
        <v>0.5</v>
      </c>
      <c r="RB57" s="851">
        <f t="shared" si="93"/>
        <v>0.5</v>
      </c>
      <c r="RC57" s="851">
        <f t="shared" si="93"/>
        <v>0.5</v>
      </c>
      <c r="RD57" s="851">
        <f t="shared" si="93"/>
        <v>0.5</v>
      </c>
      <c r="RE57" s="851">
        <f t="shared" si="93"/>
        <v>0.5</v>
      </c>
      <c r="RF57" s="851">
        <f t="shared" si="93"/>
        <v>0.5</v>
      </c>
      <c r="RG57" s="851">
        <f t="shared" si="93"/>
        <v>0.5</v>
      </c>
      <c r="RH57" s="851">
        <f t="shared" si="93"/>
        <v>0.5</v>
      </c>
      <c r="RI57" s="851">
        <f t="shared" si="93"/>
        <v>0.5</v>
      </c>
      <c r="RJ57" s="851">
        <f t="shared" ref="RJ57:TP57" si="94">RI57</f>
        <v>0.5</v>
      </c>
      <c r="RK57" s="851">
        <f t="shared" si="94"/>
        <v>0.5</v>
      </c>
      <c r="RL57" s="851">
        <f t="shared" si="94"/>
        <v>0.5</v>
      </c>
      <c r="RM57" s="851">
        <f t="shared" si="94"/>
        <v>0.5</v>
      </c>
      <c r="RN57" s="851">
        <f t="shared" si="94"/>
        <v>0.5</v>
      </c>
      <c r="RO57" s="851">
        <f t="shared" si="94"/>
        <v>0.5</v>
      </c>
      <c r="RP57" s="851">
        <f t="shared" si="94"/>
        <v>0.5</v>
      </c>
      <c r="RQ57" s="851">
        <f t="shared" si="94"/>
        <v>0.5</v>
      </c>
      <c r="RR57" s="851">
        <f t="shared" si="94"/>
        <v>0.5</v>
      </c>
      <c r="RS57" s="851">
        <f t="shared" si="94"/>
        <v>0.5</v>
      </c>
      <c r="RT57" s="851">
        <f t="shared" si="94"/>
        <v>0.5</v>
      </c>
      <c r="RU57" s="851">
        <f t="shared" si="94"/>
        <v>0.5</v>
      </c>
      <c r="RV57" s="851">
        <f t="shared" si="94"/>
        <v>0.5</v>
      </c>
      <c r="RW57" s="851">
        <f t="shared" si="94"/>
        <v>0.5</v>
      </c>
      <c r="RX57" s="851">
        <f t="shared" si="94"/>
        <v>0.5</v>
      </c>
      <c r="RY57" s="851">
        <f t="shared" si="94"/>
        <v>0.5</v>
      </c>
      <c r="RZ57" s="851">
        <f t="shared" si="94"/>
        <v>0.5</v>
      </c>
      <c r="SA57" s="851">
        <f t="shared" si="94"/>
        <v>0.5</v>
      </c>
      <c r="SB57" s="851">
        <f t="shared" si="94"/>
        <v>0.5</v>
      </c>
      <c r="SC57" s="851">
        <f t="shared" si="94"/>
        <v>0.5</v>
      </c>
      <c r="SD57" s="851">
        <f t="shared" si="94"/>
        <v>0.5</v>
      </c>
      <c r="SE57" s="851">
        <f t="shared" si="94"/>
        <v>0.5</v>
      </c>
      <c r="SF57" s="851">
        <f t="shared" si="94"/>
        <v>0.5</v>
      </c>
      <c r="SG57" s="851">
        <f t="shared" si="94"/>
        <v>0.5</v>
      </c>
      <c r="SH57" s="851">
        <f t="shared" si="94"/>
        <v>0.5</v>
      </c>
      <c r="SI57" s="851">
        <f t="shared" si="94"/>
        <v>0.5</v>
      </c>
      <c r="SJ57" s="851">
        <f t="shared" si="94"/>
        <v>0.5</v>
      </c>
      <c r="SK57" s="851">
        <f t="shared" si="94"/>
        <v>0.5</v>
      </c>
      <c r="SL57" s="851">
        <f t="shared" si="94"/>
        <v>0.5</v>
      </c>
      <c r="SM57" s="851">
        <f t="shared" si="94"/>
        <v>0.5</v>
      </c>
      <c r="SN57" s="851">
        <f t="shared" si="94"/>
        <v>0.5</v>
      </c>
      <c r="SO57" s="851">
        <f t="shared" si="94"/>
        <v>0.5</v>
      </c>
      <c r="SP57" s="851">
        <f t="shared" si="94"/>
        <v>0.5</v>
      </c>
      <c r="SQ57" s="851">
        <f t="shared" si="94"/>
        <v>0.5</v>
      </c>
      <c r="SR57" s="851">
        <f t="shared" si="94"/>
        <v>0.5</v>
      </c>
      <c r="SS57" s="851">
        <f t="shared" si="94"/>
        <v>0.5</v>
      </c>
      <c r="ST57" s="851">
        <f t="shared" si="94"/>
        <v>0.5</v>
      </c>
      <c r="SU57" s="851">
        <f t="shared" si="94"/>
        <v>0.5</v>
      </c>
      <c r="SV57" s="851">
        <f t="shared" si="94"/>
        <v>0.5</v>
      </c>
      <c r="SW57" s="851">
        <f t="shared" si="94"/>
        <v>0.5</v>
      </c>
      <c r="SX57" s="851">
        <f t="shared" si="94"/>
        <v>0.5</v>
      </c>
      <c r="SY57" s="851">
        <f t="shared" si="94"/>
        <v>0.5</v>
      </c>
      <c r="SZ57" s="851">
        <f t="shared" si="94"/>
        <v>0.5</v>
      </c>
      <c r="TA57" s="851">
        <f t="shared" si="94"/>
        <v>0.5</v>
      </c>
      <c r="TB57" s="851">
        <f t="shared" si="94"/>
        <v>0.5</v>
      </c>
      <c r="TC57" s="851">
        <f t="shared" si="94"/>
        <v>0.5</v>
      </c>
      <c r="TD57" s="851">
        <f t="shared" si="94"/>
        <v>0.5</v>
      </c>
      <c r="TE57" s="851">
        <f t="shared" si="94"/>
        <v>0.5</v>
      </c>
      <c r="TF57" s="851">
        <f t="shared" si="94"/>
        <v>0.5</v>
      </c>
      <c r="TG57" s="851">
        <f t="shared" si="94"/>
        <v>0.5</v>
      </c>
      <c r="TH57" s="851">
        <f t="shared" si="94"/>
        <v>0.5</v>
      </c>
      <c r="TI57" s="851">
        <f t="shared" si="94"/>
        <v>0.5</v>
      </c>
      <c r="TJ57" s="851">
        <f t="shared" si="94"/>
        <v>0.5</v>
      </c>
      <c r="TK57" s="851">
        <f t="shared" si="94"/>
        <v>0.5</v>
      </c>
      <c r="TL57" s="851">
        <f t="shared" si="94"/>
        <v>0.5</v>
      </c>
      <c r="TM57" s="851">
        <f t="shared" si="94"/>
        <v>0.5</v>
      </c>
      <c r="TN57" s="851">
        <f t="shared" si="94"/>
        <v>0.5</v>
      </c>
      <c r="TO57" s="851">
        <f t="shared" si="94"/>
        <v>0.5</v>
      </c>
      <c r="TP57" s="851">
        <f t="shared" si="94"/>
        <v>0.5</v>
      </c>
      <c r="WS57" s="221"/>
    </row>
    <row r="58" spans="1:617" x14ac:dyDescent="0.25">
      <c r="A58" s="180" t="s">
        <v>381</v>
      </c>
      <c r="CN58" s="932">
        <f>TABLES!D553</f>
        <v>37</v>
      </c>
      <c r="WS58" s="221"/>
    </row>
    <row r="59" spans="1:617" x14ac:dyDescent="0.25">
      <c r="A59" s="180" t="s">
        <v>382</v>
      </c>
      <c r="CN59" s="180">
        <f>CN58*12</f>
        <v>444</v>
      </c>
      <c r="WS59" s="221"/>
    </row>
    <row r="61" spans="1:617" x14ac:dyDescent="0.25">
      <c r="A61" s="167" t="s">
        <v>676</v>
      </c>
    </row>
    <row r="62" spans="1:617" x14ac:dyDescent="0.25">
      <c r="A62" s="180" t="s">
        <v>672</v>
      </c>
      <c r="CN62" s="856">
        <f>CN53-(CN53*CN54)</f>
        <v>3325000000</v>
      </c>
      <c r="CO62" s="180">
        <v>1</v>
      </c>
      <c r="CP62" s="180">
        <f>CO62+1</f>
        <v>2</v>
      </c>
      <c r="CQ62" s="180">
        <f t="shared" ref="CQ62:FB62" si="95">CP62+1</f>
        <v>3</v>
      </c>
      <c r="CR62" s="180">
        <f t="shared" si="95"/>
        <v>4</v>
      </c>
      <c r="CS62" s="180">
        <f t="shared" si="95"/>
        <v>5</v>
      </c>
      <c r="CT62" s="180">
        <f t="shared" si="95"/>
        <v>6</v>
      </c>
      <c r="CU62" s="180">
        <f t="shared" si="95"/>
        <v>7</v>
      </c>
      <c r="CV62" s="180">
        <f t="shared" si="95"/>
        <v>8</v>
      </c>
      <c r="CW62" s="180">
        <f t="shared" si="95"/>
        <v>9</v>
      </c>
      <c r="CX62" s="180">
        <f t="shared" si="95"/>
        <v>10</v>
      </c>
      <c r="CY62" s="180">
        <f t="shared" si="95"/>
        <v>11</v>
      </c>
      <c r="CZ62" s="180">
        <f t="shared" si="95"/>
        <v>12</v>
      </c>
      <c r="DA62" s="180">
        <f t="shared" si="95"/>
        <v>13</v>
      </c>
      <c r="DB62" s="180">
        <f t="shared" si="95"/>
        <v>14</v>
      </c>
      <c r="DC62" s="180">
        <f t="shared" si="95"/>
        <v>15</v>
      </c>
      <c r="DD62" s="180">
        <f t="shared" si="95"/>
        <v>16</v>
      </c>
      <c r="DE62" s="180">
        <f t="shared" si="95"/>
        <v>17</v>
      </c>
      <c r="DF62" s="180">
        <f t="shared" si="95"/>
        <v>18</v>
      </c>
      <c r="DG62" s="180">
        <f t="shared" si="95"/>
        <v>19</v>
      </c>
      <c r="DH62" s="180">
        <f t="shared" si="95"/>
        <v>20</v>
      </c>
      <c r="DI62" s="180">
        <f t="shared" si="95"/>
        <v>21</v>
      </c>
      <c r="DJ62" s="180">
        <f t="shared" si="95"/>
        <v>22</v>
      </c>
      <c r="DK62" s="180">
        <f t="shared" si="95"/>
        <v>23</v>
      </c>
      <c r="DL62" s="180">
        <f t="shared" si="95"/>
        <v>24</v>
      </c>
      <c r="DM62" s="180">
        <f t="shared" si="95"/>
        <v>25</v>
      </c>
      <c r="DN62" s="180">
        <f t="shared" si="95"/>
        <v>26</v>
      </c>
      <c r="DO62" s="180">
        <f t="shared" si="95"/>
        <v>27</v>
      </c>
      <c r="DP62" s="180">
        <f t="shared" si="95"/>
        <v>28</v>
      </c>
      <c r="DQ62" s="180">
        <f t="shared" si="95"/>
        <v>29</v>
      </c>
      <c r="DR62" s="180">
        <f t="shared" si="95"/>
        <v>30</v>
      </c>
      <c r="DS62" s="180">
        <f t="shared" si="95"/>
        <v>31</v>
      </c>
      <c r="DT62" s="180">
        <f t="shared" si="95"/>
        <v>32</v>
      </c>
      <c r="DU62" s="180">
        <f t="shared" si="95"/>
        <v>33</v>
      </c>
      <c r="DV62" s="180">
        <f t="shared" si="95"/>
        <v>34</v>
      </c>
      <c r="DW62" s="180">
        <f t="shared" si="95"/>
        <v>35</v>
      </c>
      <c r="DX62" s="180">
        <f t="shared" si="95"/>
        <v>36</v>
      </c>
      <c r="DY62" s="180">
        <f t="shared" si="95"/>
        <v>37</v>
      </c>
      <c r="DZ62" s="180">
        <f t="shared" si="95"/>
        <v>38</v>
      </c>
      <c r="EA62" s="180">
        <f t="shared" si="95"/>
        <v>39</v>
      </c>
      <c r="EB62" s="180">
        <f t="shared" si="95"/>
        <v>40</v>
      </c>
      <c r="EC62" s="180">
        <f t="shared" si="95"/>
        <v>41</v>
      </c>
      <c r="ED62" s="180">
        <f t="shared" si="95"/>
        <v>42</v>
      </c>
      <c r="EE62" s="180">
        <f t="shared" si="95"/>
        <v>43</v>
      </c>
      <c r="EF62" s="180">
        <f t="shared" si="95"/>
        <v>44</v>
      </c>
      <c r="EG62" s="180">
        <f t="shared" si="95"/>
        <v>45</v>
      </c>
      <c r="EH62" s="180">
        <f t="shared" si="95"/>
        <v>46</v>
      </c>
      <c r="EI62" s="180">
        <f t="shared" si="95"/>
        <v>47</v>
      </c>
      <c r="EJ62" s="180">
        <f t="shared" si="95"/>
        <v>48</v>
      </c>
      <c r="EK62" s="180">
        <f t="shared" si="95"/>
        <v>49</v>
      </c>
      <c r="EL62" s="180">
        <f t="shared" si="95"/>
        <v>50</v>
      </c>
      <c r="EM62" s="180">
        <f t="shared" si="95"/>
        <v>51</v>
      </c>
      <c r="EN62" s="180">
        <f t="shared" si="95"/>
        <v>52</v>
      </c>
      <c r="EO62" s="180">
        <f t="shared" si="95"/>
        <v>53</v>
      </c>
      <c r="EP62" s="180">
        <f t="shared" si="95"/>
        <v>54</v>
      </c>
      <c r="EQ62" s="180">
        <f t="shared" si="95"/>
        <v>55</v>
      </c>
      <c r="ER62" s="180">
        <f t="shared" si="95"/>
        <v>56</v>
      </c>
      <c r="ES62" s="180">
        <f t="shared" si="95"/>
        <v>57</v>
      </c>
      <c r="ET62" s="180">
        <f t="shared" si="95"/>
        <v>58</v>
      </c>
      <c r="EU62" s="180">
        <f t="shared" si="95"/>
        <v>59</v>
      </c>
      <c r="EV62" s="180">
        <f t="shared" si="95"/>
        <v>60</v>
      </c>
      <c r="EW62" s="180">
        <f t="shared" si="95"/>
        <v>61</v>
      </c>
      <c r="EX62" s="180">
        <f t="shared" si="95"/>
        <v>62</v>
      </c>
      <c r="EY62" s="180">
        <f t="shared" si="95"/>
        <v>63</v>
      </c>
      <c r="EZ62" s="180">
        <f t="shared" si="95"/>
        <v>64</v>
      </c>
      <c r="FA62" s="180">
        <f t="shared" si="95"/>
        <v>65</v>
      </c>
      <c r="FB62" s="180">
        <f t="shared" si="95"/>
        <v>66</v>
      </c>
      <c r="FC62" s="180">
        <f t="shared" ref="FC62:HN62" si="96">FB62+1</f>
        <v>67</v>
      </c>
      <c r="FD62" s="180">
        <f t="shared" si="96"/>
        <v>68</v>
      </c>
      <c r="FE62" s="180">
        <f t="shared" si="96"/>
        <v>69</v>
      </c>
      <c r="FF62" s="180">
        <f t="shared" si="96"/>
        <v>70</v>
      </c>
      <c r="FG62" s="180">
        <f t="shared" si="96"/>
        <v>71</v>
      </c>
      <c r="FH62" s="180">
        <f t="shared" si="96"/>
        <v>72</v>
      </c>
      <c r="FI62" s="180">
        <f t="shared" si="96"/>
        <v>73</v>
      </c>
      <c r="FJ62" s="180">
        <f t="shared" si="96"/>
        <v>74</v>
      </c>
      <c r="FK62" s="180">
        <f t="shared" si="96"/>
        <v>75</v>
      </c>
      <c r="FL62" s="180">
        <f t="shared" si="96"/>
        <v>76</v>
      </c>
      <c r="FM62" s="180">
        <f t="shared" si="96"/>
        <v>77</v>
      </c>
      <c r="FN62" s="180">
        <f t="shared" si="96"/>
        <v>78</v>
      </c>
      <c r="FO62" s="180">
        <f t="shared" si="96"/>
        <v>79</v>
      </c>
      <c r="FP62" s="180">
        <f t="shared" si="96"/>
        <v>80</v>
      </c>
      <c r="FQ62" s="180">
        <f t="shared" si="96"/>
        <v>81</v>
      </c>
      <c r="FR62" s="180">
        <f t="shared" si="96"/>
        <v>82</v>
      </c>
      <c r="FS62" s="180">
        <f t="shared" si="96"/>
        <v>83</v>
      </c>
      <c r="FT62" s="180">
        <f t="shared" si="96"/>
        <v>84</v>
      </c>
      <c r="FU62" s="180">
        <f t="shared" si="96"/>
        <v>85</v>
      </c>
      <c r="FV62" s="180">
        <f t="shared" si="96"/>
        <v>86</v>
      </c>
      <c r="FW62" s="180">
        <f t="shared" si="96"/>
        <v>87</v>
      </c>
      <c r="FX62" s="180">
        <f t="shared" si="96"/>
        <v>88</v>
      </c>
      <c r="FY62" s="180">
        <f t="shared" si="96"/>
        <v>89</v>
      </c>
      <c r="FZ62" s="180">
        <f t="shared" si="96"/>
        <v>90</v>
      </c>
      <c r="GA62" s="180">
        <f t="shared" si="96"/>
        <v>91</v>
      </c>
      <c r="GB62" s="180">
        <f t="shared" si="96"/>
        <v>92</v>
      </c>
      <c r="GC62" s="180">
        <f t="shared" si="96"/>
        <v>93</v>
      </c>
      <c r="GD62" s="180">
        <f t="shared" si="96"/>
        <v>94</v>
      </c>
      <c r="GE62" s="180">
        <f t="shared" si="96"/>
        <v>95</v>
      </c>
      <c r="GF62" s="180">
        <f t="shared" si="96"/>
        <v>96</v>
      </c>
      <c r="GG62" s="180">
        <f t="shared" si="96"/>
        <v>97</v>
      </c>
      <c r="GH62" s="180">
        <f t="shared" si="96"/>
        <v>98</v>
      </c>
      <c r="GI62" s="180">
        <f t="shared" si="96"/>
        <v>99</v>
      </c>
      <c r="GJ62" s="180">
        <f t="shared" si="96"/>
        <v>100</v>
      </c>
      <c r="GK62" s="180">
        <f t="shared" si="96"/>
        <v>101</v>
      </c>
      <c r="GL62" s="180">
        <f t="shared" si="96"/>
        <v>102</v>
      </c>
      <c r="GM62" s="180">
        <f t="shared" si="96"/>
        <v>103</v>
      </c>
      <c r="GN62" s="180">
        <f t="shared" si="96"/>
        <v>104</v>
      </c>
      <c r="GO62" s="180">
        <f t="shared" si="96"/>
        <v>105</v>
      </c>
      <c r="GP62" s="180">
        <f t="shared" si="96"/>
        <v>106</v>
      </c>
      <c r="GQ62" s="180">
        <f t="shared" si="96"/>
        <v>107</v>
      </c>
      <c r="GR62" s="180">
        <f t="shared" si="96"/>
        <v>108</v>
      </c>
      <c r="GS62" s="180">
        <f t="shared" si="96"/>
        <v>109</v>
      </c>
      <c r="GT62" s="180">
        <f t="shared" si="96"/>
        <v>110</v>
      </c>
      <c r="GU62" s="180">
        <f t="shared" si="96"/>
        <v>111</v>
      </c>
      <c r="GV62" s="180">
        <f t="shared" si="96"/>
        <v>112</v>
      </c>
      <c r="GW62" s="180">
        <f t="shared" si="96"/>
        <v>113</v>
      </c>
      <c r="GX62" s="180">
        <f t="shared" si="96"/>
        <v>114</v>
      </c>
      <c r="GY62" s="180">
        <f t="shared" si="96"/>
        <v>115</v>
      </c>
      <c r="GZ62" s="180">
        <f t="shared" si="96"/>
        <v>116</v>
      </c>
      <c r="HA62" s="180">
        <f t="shared" si="96"/>
        <v>117</v>
      </c>
      <c r="HB62" s="180">
        <f t="shared" si="96"/>
        <v>118</v>
      </c>
      <c r="HC62" s="180">
        <f t="shared" si="96"/>
        <v>119</v>
      </c>
      <c r="HD62" s="180">
        <f t="shared" si="96"/>
        <v>120</v>
      </c>
      <c r="HE62" s="180">
        <f t="shared" si="96"/>
        <v>121</v>
      </c>
      <c r="HF62" s="180">
        <f t="shared" si="96"/>
        <v>122</v>
      </c>
      <c r="HG62" s="180">
        <f t="shared" si="96"/>
        <v>123</v>
      </c>
      <c r="HH62" s="180">
        <f t="shared" si="96"/>
        <v>124</v>
      </c>
      <c r="HI62" s="180">
        <f t="shared" si="96"/>
        <v>125</v>
      </c>
      <c r="HJ62" s="180">
        <f t="shared" si="96"/>
        <v>126</v>
      </c>
      <c r="HK62" s="180">
        <f t="shared" si="96"/>
        <v>127</v>
      </c>
      <c r="HL62" s="180">
        <f t="shared" si="96"/>
        <v>128</v>
      </c>
      <c r="HM62" s="180">
        <f t="shared" si="96"/>
        <v>129</v>
      </c>
      <c r="HN62" s="180">
        <f t="shared" si="96"/>
        <v>130</v>
      </c>
      <c r="HO62" s="180">
        <f t="shared" ref="HO62:JZ62" si="97">HN62+1</f>
        <v>131</v>
      </c>
      <c r="HP62" s="180">
        <f t="shared" si="97"/>
        <v>132</v>
      </c>
      <c r="HQ62" s="180">
        <f t="shared" si="97"/>
        <v>133</v>
      </c>
      <c r="HR62" s="180">
        <f t="shared" si="97"/>
        <v>134</v>
      </c>
      <c r="HS62" s="180">
        <f t="shared" si="97"/>
        <v>135</v>
      </c>
      <c r="HT62" s="180">
        <f t="shared" si="97"/>
        <v>136</v>
      </c>
      <c r="HU62" s="180">
        <f t="shared" si="97"/>
        <v>137</v>
      </c>
      <c r="HV62" s="180">
        <f t="shared" si="97"/>
        <v>138</v>
      </c>
      <c r="HW62" s="180">
        <f t="shared" si="97"/>
        <v>139</v>
      </c>
      <c r="HX62" s="180">
        <f t="shared" si="97"/>
        <v>140</v>
      </c>
      <c r="HY62" s="180">
        <f t="shared" si="97"/>
        <v>141</v>
      </c>
      <c r="HZ62" s="180">
        <f t="shared" si="97"/>
        <v>142</v>
      </c>
      <c r="IA62" s="180">
        <f t="shared" si="97"/>
        <v>143</v>
      </c>
      <c r="IB62" s="180">
        <f t="shared" si="97"/>
        <v>144</v>
      </c>
      <c r="IC62" s="180">
        <f t="shared" si="97"/>
        <v>145</v>
      </c>
      <c r="ID62" s="180">
        <f t="shared" si="97"/>
        <v>146</v>
      </c>
      <c r="IE62" s="180">
        <f t="shared" si="97"/>
        <v>147</v>
      </c>
      <c r="IF62" s="180">
        <f t="shared" si="97"/>
        <v>148</v>
      </c>
      <c r="IG62" s="180">
        <f t="shared" si="97"/>
        <v>149</v>
      </c>
      <c r="IH62" s="180">
        <f t="shared" si="97"/>
        <v>150</v>
      </c>
      <c r="II62" s="180">
        <f t="shared" si="97"/>
        <v>151</v>
      </c>
      <c r="IJ62" s="180">
        <f t="shared" si="97"/>
        <v>152</v>
      </c>
      <c r="IK62" s="180">
        <f t="shared" si="97"/>
        <v>153</v>
      </c>
      <c r="IL62" s="180">
        <f t="shared" si="97"/>
        <v>154</v>
      </c>
      <c r="IM62" s="180">
        <f t="shared" si="97"/>
        <v>155</v>
      </c>
      <c r="IN62" s="180">
        <f t="shared" si="97"/>
        <v>156</v>
      </c>
      <c r="IO62" s="180">
        <f t="shared" si="97"/>
        <v>157</v>
      </c>
      <c r="IP62" s="180">
        <f t="shared" si="97"/>
        <v>158</v>
      </c>
      <c r="IQ62" s="180">
        <f t="shared" si="97"/>
        <v>159</v>
      </c>
      <c r="IR62" s="180">
        <f t="shared" si="97"/>
        <v>160</v>
      </c>
      <c r="IS62" s="180">
        <f t="shared" si="97"/>
        <v>161</v>
      </c>
      <c r="IT62" s="180">
        <f t="shared" si="97"/>
        <v>162</v>
      </c>
      <c r="IU62" s="180">
        <f t="shared" si="97"/>
        <v>163</v>
      </c>
      <c r="IV62" s="180">
        <f t="shared" si="97"/>
        <v>164</v>
      </c>
      <c r="IW62" s="180">
        <f t="shared" si="97"/>
        <v>165</v>
      </c>
      <c r="IX62" s="180">
        <f t="shared" si="97"/>
        <v>166</v>
      </c>
      <c r="IY62" s="180">
        <f t="shared" si="97"/>
        <v>167</v>
      </c>
      <c r="IZ62" s="180">
        <f t="shared" si="97"/>
        <v>168</v>
      </c>
      <c r="JA62" s="180">
        <f t="shared" si="97"/>
        <v>169</v>
      </c>
      <c r="JB62" s="180">
        <f t="shared" si="97"/>
        <v>170</v>
      </c>
      <c r="JC62" s="180">
        <f t="shared" si="97"/>
        <v>171</v>
      </c>
      <c r="JD62" s="180">
        <f t="shared" si="97"/>
        <v>172</v>
      </c>
      <c r="JE62" s="180">
        <f t="shared" si="97"/>
        <v>173</v>
      </c>
      <c r="JF62" s="180">
        <f t="shared" si="97"/>
        <v>174</v>
      </c>
      <c r="JG62" s="180">
        <f t="shared" si="97"/>
        <v>175</v>
      </c>
      <c r="JH62" s="180">
        <f t="shared" si="97"/>
        <v>176</v>
      </c>
      <c r="JI62" s="180">
        <f t="shared" si="97"/>
        <v>177</v>
      </c>
      <c r="JJ62" s="180">
        <f t="shared" si="97"/>
        <v>178</v>
      </c>
      <c r="JK62" s="180">
        <f t="shared" si="97"/>
        <v>179</v>
      </c>
      <c r="JL62" s="180">
        <f t="shared" si="97"/>
        <v>180</v>
      </c>
      <c r="JM62" s="180">
        <f t="shared" si="97"/>
        <v>181</v>
      </c>
      <c r="JN62" s="180">
        <f t="shared" si="97"/>
        <v>182</v>
      </c>
      <c r="JO62" s="180">
        <f t="shared" si="97"/>
        <v>183</v>
      </c>
      <c r="JP62" s="180">
        <f t="shared" si="97"/>
        <v>184</v>
      </c>
      <c r="JQ62" s="180">
        <f t="shared" si="97"/>
        <v>185</v>
      </c>
      <c r="JR62" s="180">
        <f t="shared" si="97"/>
        <v>186</v>
      </c>
      <c r="JS62" s="180">
        <f t="shared" si="97"/>
        <v>187</v>
      </c>
      <c r="JT62" s="180">
        <f t="shared" si="97"/>
        <v>188</v>
      </c>
      <c r="JU62" s="180">
        <f t="shared" si="97"/>
        <v>189</v>
      </c>
      <c r="JV62" s="180">
        <f t="shared" si="97"/>
        <v>190</v>
      </c>
      <c r="JW62" s="180">
        <f t="shared" si="97"/>
        <v>191</v>
      </c>
      <c r="JX62" s="180">
        <f t="shared" si="97"/>
        <v>192</v>
      </c>
      <c r="JY62" s="180">
        <f t="shared" si="97"/>
        <v>193</v>
      </c>
      <c r="JZ62" s="180">
        <f t="shared" si="97"/>
        <v>194</v>
      </c>
      <c r="KA62" s="180">
        <f t="shared" ref="KA62:ML62" si="98">JZ62+1</f>
        <v>195</v>
      </c>
      <c r="KB62" s="180">
        <f t="shared" si="98"/>
        <v>196</v>
      </c>
      <c r="KC62" s="180">
        <f t="shared" si="98"/>
        <v>197</v>
      </c>
      <c r="KD62" s="180">
        <f t="shared" si="98"/>
        <v>198</v>
      </c>
      <c r="KE62" s="180">
        <f t="shared" si="98"/>
        <v>199</v>
      </c>
      <c r="KF62" s="180">
        <f t="shared" si="98"/>
        <v>200</v>
      </c>
      <c r="KG62" s="180">
        <f t="shared" si="98"/>
        <v>201</v>
      </c>
      <c r="KH62" s="180">
        <f t="shared" si="98"/>
        <v>202</v>
      </c>
      <c r="KI62" s="180">
        <f t="shared" si="98"/>
        <v>203</v>
      </c>
      <c r="KJ62" s="180">
        <f t="shared" si="98"/>
        <v>204</v>
      </c>
      <c r="KK62" s="180">
        <f t="shared" si="98"/>
        <v>205</v>
      </c>
      <c r="KL62" s="180">
        <f t="shared" si="98"/>
        <v>206</v>
      </c>
      <c r="KM62" s="180">
        <f t="shared" si="98"/>
        <v>207</v>
      </c>
      <c r="KN62" s="180">
        <f t="shared" si="98"/>
        <v>208</v>
      </c>
      <c r="KO62" s="180">
        <f t="shared" si="98"/>
        <v>209</v>
      </c>
      <c r="KP62" s="180">
        <f t="shared" si="98"/>
        <v>210</v>
      </c>
      <c r="KQ62" s="180">
        <f t="shared" si="98"/>
        <v>211</v>
      </c>
      <c r="KR62" s="180">
        <f t="shared" si="98"/>
        <v>212</v>
      </c>
      <c r="KS62" s="180">
        <f t="shared" si="98"/>
        <v>213</v>
      </c>
      <c r="KT62" s="180">
        <f t="shared" si="98"/>
        <v>214</v>
      </c>
      <c r="KU62" s="180">
        <f t="shared" si="98"/>
        <v>215</v>
      </c>
      <c r="KV62" s="180">
        <f t="shared" si="98"/>
        <v>216</v>
      </c>
      <c r="KW62" s="180">
        <f t="shared" si="98"/>
        <v>217</v>
      </c>
      <c r="KX62" s="180">
        <f t="shared" si="98"/>
        <v>218</v>
      </c>
      <c r="KY62" s="180">
        <f t="shared" si="98"/>
        <v>219</v>
      </c>
      <c r="KZ62" s="180">
        <f t="shared" si="98"/>
        <v>220</v>
      </c>
      <c r="LA62" s="180">
        <f t="shared" si="98"/>
        <v>221</v>
      </c>
      <c r="LB62" s="180">
        <f t="shared" si="98"/>
        <v>222</v>
      </c>
      <c r="LC62" s="180">
        <f t="shared" si="98"/>
        <v>223</v>
      </c>
      <c r="LD62" s="180">
        <f t="shared" si="98"/>
        <v>224</v>
      </c>
      <c r="LE62" s="180">
        <f t="shared" si="98"/>
        <v>225</v>
      </c>
      <c r="LF62" s="180">
        <f t="shared" si="98"/>
        <v>226</v>
      </c>
      <c r="LG62" s="180">
        <f t="shared" si="98"/>
        <v>227</v>
      </c>
      <c r="LH62" s="180">
        <f t="shared" si="98"/>
        <v>228</v>
      </c>
      <c r="LI62" s="180">
        <f t="shared" si="98"/>
        <v>229</v>
      </c>
      <c r="LJ62" s="180">
        <f t="shared" si="98"/>
        <v>230</v>
      </c>
      <c r="LK62" s="180">
        <f t="shared" si="98"/>
        <v>231</v>
      </c>
      <c r="LL62" s="180">
        <f t="shared" si="98"/>
        <v>232</v>
      </c>
      <c r="LM62" s="180">
        <f t="shared" si="98"/>
        <v>233</v>
      </c>
      <c r="LN62" s="180">
        <f t="shared" si="98"/>
        <v>234</v>
      </c>
      <c r="LO62" s="180">
        <f t="shared" si="98"/>
        <v>235</v>
      </c>
      <c r="LP62" s="180">
        <f t="shared" si="98"/>
        <v>236</v>
      </c>
      <c r="LQ62" s="180">
        <f t="shared" si="98"/>
        <v>237</v>
      </c>
      <c r="LR62" s="180">
        <f t="shared" si="98"/>
        <v>238</v>
      </c>
      <c r="LS62" s="180">
        <f t="shared" si="98"/>
        <v>239</v>
      </c>
      <c r="LT62" s="180">
        <f t="shared" si="98"/>
        <v>240</v>
      </c>
      <c r="LU62" s="180">
        <f t="shared" si="98"/>
        <v>241</v>
      </c>
      <c r="LV62" s="180">
        <f t="shared" si="98"/>
        <v>242</v>
      </c>
      <c r="LW62" s="180">
        <f t="shared" si="98"/>
        <v>243</v>
      </c>
      <c r="LX62" s="180">
        <f t="shared" si="98"/>
        <v>244</v>
      </c>
      <c r="LY62" s="180">
        <f t="shared" si="98"/>
        <v>245</v>
      </c>
      <c r="LZ62" s="180">
        <f t="shared" si="98"/>
        <v>246</v>
      </c>
      <c r="MA62" s="180">
        <f t="shared" si="98"/>
        <v>247</v>
      </c>
      <c r="MB62" s="180">
        <f t="shared" si="98"/>
        <v>248</v>
      </c>
      <c r="MC62" s="180">
        <f t="shared" si="98"/>
        <v>249</v>
      </c>
      <c r="MD62" s="180">
        <f t="shared" si="98"/>
        <v>250</v>
      </c>
      <c r="ME62" s="180">
        <f t="shared" si="98"/>
        <v>251</v>
      </c>
      <c r="MF62" s="180">
        <f t="shared" si="98"/>
        <v>252</v>
      </c>
      <c r="MG62" s="180">
        <f t="shared" si="98"/>
        <v>253</v>
      </c>
      <c r="MH62" s="180">
        <f t="shared" si="98"/>
        <v>254</v>
      </c>
      <c r="MI62" s="180">
        <f t="shared" si="98"/>
        <v>255</v>
      </c>
      <c r="MJ62" s="180">
        <f t="shared" si="98"/>
        <v>256</v>
      </c>
      <c r="MK62" s="180">
        <f t="shared" si="98"/>
        <v>257</v>
      </c>
      <c r="ML62" s="180">
        <f t="shared" si="98"/>
        <v>258</v>
      </c>
      <c r="MM62" s="180">
        <f t="shared" ref="MM62:OX62" si="99">ML62+1</f>
        <v>259</v>
      </c>
      <c r="MN62" s="180">
        <f t="shared" si="99"/>
        <v>260</v>
      </c>
      <c r="MO62" s="180">
        <f t="shared" si="99"/>
        <v>261</v>
      </c>
      <c r="MP62" s="180">
        <f t="shared" si="99"/>
        <v>262</v>
      </c>
      <c r="MQ62" s="180">
        <f t="shared" si="99"/>
        <v>263</v>
      </c>
      <c r="MR62" s="180">
        <f t="shared" si="99"/>
        <v>264</v>
      </c>
      <c r="MS62" s="180">
        <f t="shared" si="99"/>
        <v>265</v>
      </c>
      <c r="MT62" s="180">
        <f t="shared" si="99"/>
        <v>266</v>
      </c>
      <c r="MU62" s="180">
        <f t="shared" si="99"/>
        <v>267</v>
      </c>
      <c r="MV62" s="180">
        <f t="shared" si="99"/>
        <v>268</v>
      </c>
      <c r="MW62" s="180">
        <f t="shared" si="99"/>
        <v>269</v>
      </c>
      <c r="MX62" s="180">
        <f t="shared" si="99"/>
        <v>270</v>
      </c>
      <c r="MY62" s="180">
        <f t="shared" si="99"/>
        <v>271</v>
      </c>
      <c r="MZ62" s="180">
        <f t="shared" si="99"/>
        <v>272</v>
      </c>
      <c r="NA62" s="180">
        <f t="shared" si="99"/>
        <v>273</v>
      </c>
      <c r="NB62" s="180">
        <f t="shared" si="99"/>
        <v>274</v>
      </c>
      <c r="NC62" s="180">
        <f t="shared" si="99"/>
        <v>275</v>
      </c>
      <c r="ND62" s="180">
        <f t="shared" si="99"/>
        <v>276</v>
      </c>
      <c r="NE62" s="180">
        <f t="shared" si="99"/>
        <v>277</v>
      </c>
      <c r="NF62" s="180">
        <f t="shared" si="99"/>
        <v>278</v>
      </c>
      <c r="NG62" s="180">
        <f t="shared" si="99"/>
        <v>279</v>
      </c>
      <c r="NH62" s="180">
        <f t="shared" si="99"/>
        <v>280</v>
      </c>
      <c r="NI62" s="180">
        <f t="shared" si="99"/>
        <v>281</v>
      </c>
      <c r="NJ62" s="180">
        <f t="shared" si="99"/>
        <v>282</v>
      </c>
      <c r="NK62" s="180">
        <f t="shared" si="99"/>
        <v>283</v>
      </c>
      <c r="NL62" s="180">
        <f t="shared" si="99"/>
        <v>284</v>
      </c>
      <c r="NM62" s="180">
        <f t="shared" si="99"/>
        <v>285</v>
      </c>
      <c r="NN62" s="180">
        <f t="shared" si="99"/>
        <v>286</v>
      </c>
      <c r="NO62" s="180">
        <f t="shared" si="99"/>
        <v>287</v>
      </c>
      <c r="NP62" s="180">
        <f t="shared" si="99"/>
        <v>288</v>
      </c>
      <c r="NQ62" s="180">
        <f t="shared" si="99"/>
        <v>289</v>
      </c>
      <c r="NR62" s="180">
        <f t="shared" si="99"/>
        <v>290</v>
      </c>
      <c r="NS62" s="180">
        <f t="shared" si="99"/>
        <v>291</v>
      </c>
      <c r="NT62" s="180">
        <f t="shared" si="99"/>
        <v>292</v>
      </c>
      <c r="NU62" s="180">
        <f t="shared" si="99"/>
        <v>293</v>
      </c>
      <c r="NV62" s="180">
        <f t="shared" si="99"/>
        <v>294</v>
      </c>
      <c r="NW62" s="180">
        <f t="shared" si="99"/>
        <v>295</v>
      </c>
      <c r="NX62" s="180">
        <f t="shared" si="99"/>
        <v>296</v>
      </c>
      <c r="NY62" s="180">
        <f t="shared" si="99"/>
        <v>297</v>
      </c>
      <c r="NZ62" s="180">
        <f t="shared" si="99"/>
        <v>298</v>
      </c>
      <c r="OA62" s="180">
        <f t="shared" si="99"/>
        <v>299</v>
      </c>
      <c r="OB62" s="180">
        <f t="shared" si="99"/>
        <v>300</v>
      </c>
      <c r="OC62" s="180">
        <f t="shared" si="99"/>
        <v>301</v>
      </c>
      <c r="OD62" s="180">
        <f t="shared" si="99"/>
        <v>302</v>
      </c>
      <c r="OE62" s="180">
        <f t="shared" si="99"/>
        <v>303</v>
      </c>
      <c r="OF62" s="180">
        <f t="shared" si="99"/>
        <v>304</v>
      </c>
      <c r="OG62" s="180">
        <f t="shared" si="99"/>
        <v>305</v>
      </c>
      <c r="OH62" s="180">
        <f t="shared" si="99"/>
        <v>306</v>
      </c>
      <c r="OI62" s="180">
        <f t="shared" si="99"/>
        <v>307</v>
      </c>
      <c r="OJ62" s="180">
        <f t="shared" si="99"/>
        <v>308</v>
      </c>
      <c r="OK62" s="180">
        <f t="shared" si="99"/>
        <v>309</v>
      </c>
      <c r="OL62" s="180">
        <f t="shared" si="99"/>
        <v>310</v>
      </c>
      <c r="OM62" s="180">
        <f t="shared" si="99"/>
        <v>311</v>
      </c>
      <c r="ON62" s="180">
        <f t="shared" si="99"/>
        <v>312</v>
      </c>
      <c r="OO62" s="180">
        <f t="shared" si="99"/>
        <v>313</v>
      </c>
      <c r="OP62" s="180">
        <f t="shared" si="99"/>
        <v>314</v>
      </c>
      <c r="OQ62" s="180">
        <f t="shared" si="99"/>
        <v>315</v>
      </c>
      <c r="OR62" s="180">
        <f t="shared" si="99"/>
        <v>316</v>
      </c>
      <c r="OS62" s="180">
        <f t="shared" si="99"/>
        <v>317</v>
      </c>
      <c r="OT62" s="180">
        <f t="shared" si="99"/>
        <v>318</v>
      </c>
      <c r="OU62" s="180">
        <f t="shared" si="99"/>
        <v>319</v>
      </c>
      <c r="OV62" s="180">
        <f t="shared" si="99"/>
        <v>320</v>
      </c>
      <c r="OW62" s="180">
        <f t="shared" si="99"/>
        <v>321</v>
      </c>
      <c r="OX62" s="180">
        <f t="shared" si="99"/>
        <v>322</v>
      </c>
      <c r="OY62" s="180">
        <f t="shared" ref="OY62:RJ62" si="100">OX62+1</f>
        <v>323</v>
      </c>
      <c r="OZ62" s="180">
        <f t="shared" si="100"/>
        <v>324</v>
      </c>
      <c r="PA62" s="180">
        <f t="shared" si="100"/>
        <v>325</v>
      </c>
      <c r="PB62" s="180">
        <f t="shared" si="100"/>
        <v>326</v>
      </c>
      <c r="PC62" s="180">
        <f t="shared" si="100"/>
        <v>327</v>
      </c>
      <c r="PD62" s="180">
        <f t="shared" si="100"/>
        <v>328</v>
      </c>
      <c r="PE62" s="180">
        <f t="shared" si="100"/>
        <v>329</v>
      </c>
      <c r="PF62" s="180">
        <f t="shared" si="100"/>
        <v>330</v>
      </c>
      <c r="PG62" s="180">
        <f t="shared" si="100"/>
        <v>331</v>
      </c>
      <c r="PH62" s="180">
        <f t="shared" si="100"/>
        <v>332</v>
      </c>
      <c r="PI62" s="180">
        <f t="shared" si="100"/>
        <v>333</v>
      </c>
      <c r="PJ62" s="180">
        <f t="shared" si="100"/>
        <v>334</v>
      </c>
      <c r="PK62" s="180">
        <f t="shared" si="100"/>
        <v>335</v>
      </c>
      <c r="PL62" s="180">
        <f t="shared" si="100"/>
        <v>336</v>
      </c>
      <c r="PM62" s="180">
        <f t="shared" si="100"/>
        <v>337</v>
      </c>
      <c r="PN62" s="180">
        <f t="shared" si="100"/>
        <v>338</v>
      </c>
      <c r="PO62" s="180">
        <f t="shared" si="100"/>
        <v>339</v>
      </c>
      <c r="PP62" s="180">
        <f t="shared" si="100"/>
        <v>340</v>
      </c>
      <c r="PQ62" s="180">
        <f t="shared" si="100"/>
        <v>341</v>
      </c>
      <c r="PR62" s="180">
        <f t="shared" si="100"/>
        <v>342</v>
      </c>
      <c r="PS62" s="180">
        <f t="shared" si="100"/>
        <v>343</v>
      </c>
      <c r="PT62" s="180">
        <f t="shared" si="100"/>
        <v>344</v>
      </c>
      <c r="PU62" s="180">
        <f t="shared" si="100"/>
        <v>345</v>
      </c>
      <c r="PV62" s="180">
        <f t="shared" si="100"/>
        <v>346</v>
      </c>
      <c r="PW62" s="180">
        <f t="shared" si="100"/>
        <v>347</v>
      </c>
      <c r="PX62" s="180">
        <f t="shared" si="100"/>
        <v>348</v>
      </c>
      <c r="PY62" s="180">
        <f t="shared" si="100"/>
        <v>349</v>
      </c>
      <c r="PZ62" s="180">
        <f t="shared" si="100"/>
        <v>350</v>
      </c>
      <c r="QA62" s="180">
        <f t="shared" si="100"/>
        <v>351</v>
      </c>
      <c r="QB62" s="180">
        <f t="shared" si="100"/>
        <v>352</v>
      </c>
      <c r="QC62" s="180">
        <f t="shared" si="100"/>
        <v>353</v>
      </c>
      <c r="QD62" s="180">
        <f t="shared" si="100"/>
        <v>354</v>
      </c>
      <c r="QE62" s="180">
        <f t="shared" si="100"/>
        <v>355</v>
      </c>
      <c r="QF62" s="180">
        <f t="shared" si="100"/>
        <v>356</v>
      </c>
      <c r="QG62" s="180">
        <f t="shared" si="100"/>
        <v>357</v>
      </c>
      <c r="QH62" s="180">
        <f t="shared" si="100"/>
        <v>358</v>
      </c>
      <c r="QI62" s="180">
        <f t="shared" si="100"/>
        <v>359</v>
      </c>
      <c r="QJ62" s="180">
        <f t="shared" si="100"/>
        <v>360</v>
      </c>
      <c r="QK62" s="180">
        <f t="shared" si="100"/>
        <v>361</v>
      </c>
      <c r="QL62" s="180">
        <f t="shared" si="100"/>
        <v>362</v>
      </c>
      <c r="QM62" s="180">
        <f t="shared" si="100"/>
        <v>363</v>
      </c>
      <c r="QN62" s="180">
        <f t="shared" si="100"/>
        <v>364</v>
      </c>
      <c r="QO62" s="180">
        <f t="shared" si="100"/>
        <v>365</v>
      </c>
      <c r="QP62" s="180">
        <f t="shared" si="100"/>
        <v>366</v>
      </c>
      <c r="QQ62" s="180">
        <f t="shared" si="100"/>
        <v>367</v>
      </c>
      <c r="QR62" s="180">
        <f t="shared" si="100"/>
        <v>368</v>
      </c>
      <c r="QS62" s="180">
        <f t="shared" si="100"/>
        <v>369</v>
      </c>
      <c r="QT62" s="180">
        <f t="shared" si="100"/>
        <v>370</v>
      </c>
      <c r="QU62" s="180">
        <f t="shared" si="100"/>
        <v>371</v>
      </c>
      <c r="QV62" s="180">
        <f t="shared" si="100"/>
        <v>372</v>
      </c>
      <c r="QW62" s="180">
        <f t="shared" si="100"/>
        <v>373</v>
      </c>
      <c r="QX62" s="180">
        <f t="shared" si="100"/>
        <v>374</v>
      </c>
      <c r="QY62" s="180">
        <f t="shared" si="100"/>
        <v>375</v>
      </c>
      <c r="QZ62" s="180">
        <f t="shared" si="100"/>
        <v>376</v>
      </c>
      <c r="RA62" s="180">
        <f t="shared" si="100"/>
        <v>377</v>
      </c>
      <c r="RB62" s="180">
        <f t="shared" si="100"/>
        <v>378</v>
      </c>
      <c r="RC62" s="180">
        <f t="shared" si="100"/>
        <v>379</v>
      </c>
      <c r="RD62" s="180">
        <f t="shared" si="100"/>
        <v>380</v>
      </c>
      <c r="RE62" s="180">
        <f t="shared" si="100"/>
        <v>381</v>
      </c>
      <c r="RF62" s="180">
        <f t="shared" si="100"/>
        <v>382</v>
      </c>
      <c r="RG62" s="180">
        <f t="shared" si="100"/>
        <v>383</v>
      </c>
      <c r="RH62" s="180">
        <f t="shared" si="100"/>
        <v>384</v>
      </c>
      <c r="RI62" s="180">
        <f t="shared" si="100"/>
        <v>385</v>
      </c>
      <c r="RJ62" s="180">
        <f t="shared" si="100"/>
        <v>386</v>
      </c>
      <c r="RK62" s="180">
        <f t="shared" ref="RK62:TP62" si="101">RJ62+1</f>
        <v>387</v>
      </c>
      <c r="RL62" s="180">
        <f t="shared" si="101"/>
        <v>388</v>
      </c>
      <c r="RM62" s="180">
        <f t="shared" si="101"/>
        <v>389</v>
      </c>
      <c r="RN62" s="180">
        <f t="shared" si="101"/>
        <v>390</v>
      </c>
      <c r="RO62" s="180">
        <f t="shared" si="101"/>
        <v>391</v>
      </c>
      <c r="RP62" s="180">
        <f t="shared" si="101"/>
        <v>392</v>
      </c>
      <c r="RQ62" s="180">
        <f t="shared" si="101"/>
        <v>393</v>
      </c>
      <c r="RR62" s="180">
        <f t="shared" si="101"/>
        <v>394</v>
      </c>
      <c r="RS62" s="180">
        <f t="shared" si="101"/>
        <v>395</v>
      </c>
      <c r="RT62" s="180">
        <f t="shared" si="101"/>
        <v>396</v>
      </c>
      <c r="RU62" s="180">
        <f t="shared" si="101"/>
        <v>397</v>
      </c>
      <c r="RV62" s="180">
        <f t="shared" si="101"/>
        <v>398</v>
      </c>
      <c r="RW62" s="180">
        <f t="shared" si="101"/>
        <v>399</v>
      </c>
      <c r="RX62" s="180">
        <f t="shared" si="101"/>
        <v>400</v>
      </c>
      <c r="RY62" s="180">
        <f t="shared" si="101"/>
        <v>401</v>
      </c>
      <c r="RZ62" s="180">
        <f t="shared" si="101"/>
        <v>402</v>
      </c>
      <c r="SA62" s="180">
        <f t="shared" si="101"/>
        <v>403</v>
      </c>
      <c r="SB62" s="180">
        <f t="shared" si="101"/>
        <v>404</v>
      </c>
      <c r="SC62" s="180">
        <f t="shared" si="101"/>
        <v>405</v>
      </c>
      <c r="SD62" s="180">
        <f t="shared" si="101"/>
        <v>406</v>
      </c>
      <c r="SE62" s="180">
        <f t="shared" si="101"/>
        <v>407</v>
      </c>
      <c r="SF62" s="180">
        <f t="shared" si="101"/>
        <v>408</v>
      </c>
      <c r="SG62" s="180">
        <f t="shared" si="101"/>
        <v>409</v>
      </c>
      <c r="SH62" s="180">
        <f t="shared" si="101"/>
        <v>410</v>
      </c>
      <c r="SI62" s="180">
        <f t="shared" si="101"/>
        <v>411</v>
      </c>
      <c r="SJ62" s="180">
        <f t="shared" si="101"/>
        <v>412</v>
      </c>
      <c r="SK62" s="180">
        <f t="shared" si="101"/>
        <v>413</v>
      </c>
      <c r="SL62" s="180">
        <f t="shared" si="101"/>
        <v>414</v>
      </c>
      <c r="SM62" s="180">
        <f t="shared" si="101"/>
        <v>415</v>
      </c>
      <c r="SN62" s="180">
        <f t="shared" si="101"/>
        <v>416</v>
      </c>
      <c r="SO62" s="180">
        <f t="shared" si="101"/>
        <v>417</v>
      </c>
      <c r="SP62" s="180">
        <f t="shared" si="101"/>
        <v>418</v>
      </c>
      <c r="SQ62" s="180">
        <f t="shared" si="101"/>
        <v>419</v>
      </c>
      <c r="SR62" s="180">
        <f t="shared" si="101"/>
        <v>420</v>
      </c>
      <c r="SS62" s="180">
        <f t="shared" si="101"/>
        <v>421</v>
      </c>
      <c r="ST62" s="180">
        <f t="shared" si="101"/>
        <v>422</v>
      </c>
      <c r="SU62" s="180">
        <f t="shared" si="101"/>
        <v>423</v>
      </c>
      <c r="SV62" s="180">
        <f t="shared" si="101"/>
        <v>424</v>
      </c>
      <c r="SW62" s="180">
        <f t="shared" si="101"/>
        <v>425</v>
      </c>
      <c r="SX62" s="180">
        <f t="shared" si="101"/>
        <v>426</v>
      </c>
      <c r="SY62" s="180">
        <f t="shared" si="101"/>
        <v>427</v>
      </c>
      <c r="SZ62" s="180">
        <f t="shared" si="101"/>
        <v>428</v>
      </c>
      <c r="TA62" s="180">
        <f t="shared" si="101"/>
        <v>429</v>
      </c>
      <c r="TB62" s="180">
        <f t="shared" si="101"/>
        <v>430</v>
      </c>
      <c r="TC62" s="180">
        <f t="shared" si="101"/>
        <v>431</v>
      </c>
      <c r="TD62" s="180">
        <f t="shared" si="101"/>
        <v>432</v>
      </c>
      <c r="TE62" s="180">
        <f t="shared" si="101"/>
        <v>433</v>
      </c>
      <c r="TF62" s="180">
        <f t="shared" si="101"/>
        <v>434</v>
      </c>
      <c r="TG62" s="180">
        <f t="shared" si="101"/>
        <v>435</v>
      </c>
      <c r="TH62" s="180">
        <f t="shared" si="101"/>
        <v>436</v>
      </c>
      <c r="TI62" s="180">
        <f t="shared" si="101"/>
        <v>437</v>
      </c>
      <c r="TJ62" s="180">
        <f t="shared" si="101"/>
        <v>438</v>
      </c>
      <c r="TK62" s="180">
        <f t="shared" si="101"/>
        <v>439</v>
      </c>
      <c r="TL62" s="180">
        <f t="shared" si="101"/>
        <v>440</v>
      </c>
      <c r="TM62" s="180">
        <f t="shared" si="101"/>
        <v>441</v>
      </c>
      <c r="TN62" s="180">
        <f t="shared" si="101"/>
        <v>442</v>
      </c>
      <c r="TO62" s="180">
        <f t="shared" si="101"/>
        <v>443</v>
      </c>
      <c r="TP62" s="180">
        <f t="shared" si="101"/>
        <v>444</v>
      </c>
      <c r="TR62" s="180" t="s">
        <v>236</v>
      </c>
    </row>
    <row r="63" spans="1:617" x14ac:dyDescent="0.25">
      <c r="A63" s="180" t="s">
        <v>673</v>
      </c>
      <c r="CN63" s="856">
        <f>((CN62/CN59)/30)*23</f>
        <v>5741366.3663663669</v>
      </c>
      <c r="CO63" s="856">
        <f>CN62/CN59</f>
        <v>7488738.7387387389</v>
      </c>
      <c r="CP63" s="856">
        <f>CO63</f>
        <v>7488738.7387387389</v>
      </c>
      <c r="CQ63" s="856">
        <f t="shared" ref="CQ63:FB63" si="102">CP63</f>
        <v>7488738.7387387389</v>
      </c>
      <c r="CR63" s="856">
        <f t="shared" si="102"/>
        <v>7488738.7387387389</v>
      </c>
      <c r="CS63" s="856">
        <f t="shared" si="102"/>
        <v>7488738.7387387389</v>
      </c>
      <c r="CT63" s="856">
        <f t="shared" si="102"/>
        <v>7488738.7387387389</v>
      </c>
      <c r="CU63" s="856">
        <f t="shared" si="102"/>
        <v>7488738.7387387389</v>
      </c>
      <c r="CV63" s="856">
        <f t="shared" si="102"/>
        <v>7488738.7387387389</v>
      </c>
      <c r="CW63" s="856">
        <f t="shared" si="102"/>
        <v>7488738.7387387389</v>
      </c>
      <c r="CX63" s="856">
        <f t="shared" si="102"/>
        <v>7488738.7387387389</v>
      </c>
      <c r="CY63" s="856">
        <f t="shared" si="102"/>
        <v>7488738.7387387389</v>
      </c>
      <c r="CZ63" s="856">
        <f t="shared" si="102"/>
        <v>7488738.7387387389</v>
      </c>
      <c r="DA63" s="856">
        <f t="shared" si="102"/>
        <v>7488738.7387387389</v>
      </c>
      <c r="DB63" s="856">
        <f t="shared" si="102"/>
        <v>7488738.7387387389</v>
      </c>
      <c r="DC63" s="856">
        <f t="shared" si="102"/>
        <v>7488738.7387387389</v>
      </c>
      <c r="DD63" s="856">
        <f t="shared" si="102"/>
        <v>7488738.7387387389</v>
      </c>
      <c r="DE63" s="856">
        <f t="shared" si="102"/>
        <v>7488738.7387387389</v>
      </c>
      <c r="DF63" s="856">
        <f t="shared" si="102"/>
        <v>7488738.7387387389</v>
      </c>
      <c r="DG63" s="856">
        <f t="shared" si="102"/>
        <v>7488738.7387387389</v>
      </c>
      <c r="DH63" s="856">
        <f t="shared" si="102"/>
        <v>7488738.7387387389</v>
      </c>
      <c r="DI63" s="856">
        <f t="shared" si="102"/>
        <v>7488738.7387387389</v>
      </c>
      <c r="DJ63" s="856">
        <f t="shared" si="102"/>
        <v>7488738.7387387389</v>
      </c>
      <c r="DK63" s="856">
        <f t="shared" si="102"/>
        <v>7488738.7387387389</v>
      </c>
      <c r="DL63" s="856">
        <f t="shared" si="102"/>
        <v>7488738.7387387389</v>
      </c>
      <c r="DM63" s="856">
        <f t="shared" si="102"/>
        <v>7488738.7387387389</v>
      </c>
      <c r="DN63" s="856">
        <f t="shared" si="102"/>
        <v>7488738.7387387389</v>
      </c>
      <c r="DO63" s="856">
        <f t="shared" si="102"/>
        <v>7488738.7387387389</v>
      </c>
      <c r="DP63" s="856">
        <f t="shared" si="102"/>
        <v>7488738.7387387389</v>
      </c>
      <c r="DQ63" s="856">
        <f t="shared" si="102"/>
        <v>7488738.7387387389</v>
      </c>
      <c r="DR63" s="856">
        <f t="shared" si="102"/>
        <v>7488738.7387387389</v>
      </c>
      <c r="DS63" s="856">
        <f t="shared" si="102"/>
        <v>7488738.7387387389</v>
      </c>
      <c r="DT63" s="856">
        <f t="shared" si="102"/>
        <v>7488738.7387387389</v>
      </c>
      <c r="DU63" s="856">
        <f t="shared" si="102"/>
        <v>7488738.7387387389</v>
      </c>
      <c r="DV63" s="856">
        <f t="shared" si="102"/>
        <v>7488738.7387387389</v>
      </c>
      <c r="DW63" s="856">
        <f t="shared" si="102"/>
        <v>7488738.7387387389</v>
      </c>
      <c r="DX63" s="856">
        <f t="shared" si="102"/>
        <v>7488738.7387387389</v>
      </c>
      <c r="DY63" s="856">
        <f t="shared" si="102"/>
        <v>7488738.7387387389</v>
      </c>
      <c r="DZ63" s="856">
        <f t="shared" si="102"/>
        <v>7488738.7387387389</v>
      </c>
      <c r="EA63" s="856">
        <f t="shared" si="102"/>
        <v>7488738.7387387389</v>
      </c>
      <c r="EB63" s="856">
        <f t="shared" si="102"/>
        <v>7488738.7387387389</v>
      </c>
      <c r="EC63" s="856">
        <f t="shared" si="102"/>
        <v>7488738.7387387389</v>
      </c>
      <c r="ED63" s="856">
        <f t="shared" si="102"/>
        <v>7488738.7387387389</v>
      </c>
      <c r="EE63" s="856">
        <f t="shared" si="102"/>
        <v>7488738.7387387389</v>
      </c>
      <c r="EF63" s="856">
        <f t="shared" si="102"/>
        <v>7488738.7387387389</v>
      </c>
      <c r="EG63" s="856">
        <f t="shared" si="102"/>
        <v>7488738.7387387389</v>
      </c>
      <c r="EH63" s="856">
        <f t="shared" si="102"/>
        <v>7488738.7387387389</v>
      </c>
      <c r="EI63" s="856">
        <f t="shared" si="102"/>
        <v>7488738.7387387389</v>
      </c>
      <c r="EJ63" s="856">
        <f t="shared" si="102"/>
        <v>7488738.7387387389</v>
      </c>
      <c r="EK63" s="856">
        <f t="shared" si="102"/>
        <v>7488738.7387387389</v>
      </c>
      <c r="EL63" s="856">
        <f t="shared" si="102"/>
        <v>7488738.7387387389</v>
      </c>
      <c r="EM63" s="856">
        <f t="shared" si="102"/>
        <v>7488738.7387387389</v>
      </c>
      <c r="EN63" s="856">
        <f t="shared" si="102"/>
        <v>7488738.7387387389</v>
      </c>
      <c r="EO63" s="856">
        <f t="shared" si="102"/>
        <v>7488738.7387387389</v>
      </c>
      <c r="EP63" s="856">
        <f t="shared" si="102"/>
        <v>7488738.7387387389</v>
      </c>
      <c r="EQ63" s="856">
        <f t="shared" si="102"/>
        <v>7488738.7387387389</v>
      </c>
      <c r="ER63" s="856">
        <f t="shared" si="102"/>
        <v>7488738.7387387389</v>
      </c>
      <c r="ES63" s="856">
        <f t="shared" si="102"/>
        <v>7488738.7387387389</v>
      </c>
      <c r="ET63" s="856">
        <f t="shared" si="102"/>
        <v>7488738.7387387389</v>
      </c>
      <c r="EU63" s="856">
        <f t="shared" si="102"/>
        <v>7488738.7387387389</v>
      </c>
      <c r="EV63" s="856">
        <f t="shared" si="102"/>
        <v>7488738.7387387389</v>
      </c>
      <c r="EW63" s="856">
        <f t="shared" si="102"/>
        <v>7488738.7387387389</v>
      </c>
      <c r="EX63" s="856">
        <f t="shared" si="102"/>
        <v>7488738.7387387389</v>
      </c>
      <c r="EY63" s="856">
        <f t="shared" si="102"/>
        <v>7488738.7387387389</v>
      </c>
      <c r="EZ63" s="856">
        <f t="shared" si="102"/>
        <v>7488738.7387387389</v>
      </c>
      <c r="FA63" s="856">
        <f t="shared" si="102"/>
        <v>7488738.7387387389</v>
      </c>
      <c r="FB63" s="856">
        <f t="shared" si="102"/>
        <v>7488738.7387387389</v>
      </c>
      <c r="FC63" s="856">
        <f t="shared" ref="FC63:HN63" si="103">FB63</f>
        <v>7488738.7387387389</v>
      </c>
      <c r="FD63" s="856">
        <f t="shared" si="103"/>
        <v>7488738.7387387389</v>
      </c>
      <c r="FE63" s="856">
        <f t="shared" si="103"/>
        <v>7488738.7387387389</v>
      </c>
      <c r="FF63" s="856">
        <f t="shared" si="103"/>
        <v>7488738.7387387389</v>
      </c>
      <c r="FG63" s="856">
        <f t="shared" si="103"/>
        <v>7488738.7387387389</v>
      </c>
      <c r="FH63" s="856">
        <f t="shared" si="103"/>
        <v>7488738.7387387389</v>
      </c>
      <c r="FI63" s="856">
        <f t="shared" si="103"/>
        <v>7488738.7387387389</v>
      </c>
      <c r="FJ63" s="856">
        <f t="shared" si="103"/>
        <v>7488738.7387387389</v>
      </c>
      <c r="FK63" s="856">
        <f t="shared" si="103"/>
        <v>7488738.7387387389</v>
      </c>
      <c r="FL63" s="856">
        <f t="shared" si="103"/>
        <v>7488738.7387387389</v>
      </c>
      <c r="FM63" s="856">
        <f t="shared" si="103"/>
        <v>7488738.7387387389</v>
      </c>
      <c r="FN63" s="856">
        <f t="shared" si="103"/>
        <v>7488738.7387387389</v>
      </c>
      <c r="FO63" s="856">
        <f t="shared" si="103"/>
        <v>7488738.7387387389</v>
      </c>
      <c r="FP63" s="856">
        <f t="shared" si="103"/>
        <v>7488738.7387387389</v>
      </c>
      <c r="FQ63" s="856">
        <f t="shared" si="103"/>
        <v>7488738.7387387389</v>
      </c>
      <c r="FR63" s="856">
        <f t="shared" si="103"/>
        <v>7488738.7387387389</v>
      </c>
      <c r="FS63" s="856">
        <f t="shared" si="103"/>
        <v>7488738.7387387389</v>
      </c>
      <c r="FT63" s="856">
        <f t="shared" si="103"/>
        <v>7488738.7387387389</v>
      </c>
      <c r="FU63" s="856">
        <f t="shared" si="103"/>
        <v>7488738.7387387389</v>
      </c>
      <c r="FV63" s="856">
        <f t="shared" si="103"/>
        <v>7488738.7387387389</v>
      </c>
      <c r="FW63" s="856">
        <f t="shared" si="103"/>
        <v>7488738.7387387389</v>
      </c>
      <c r="FX63" s="856">
        <f t="shared" si="103"/>
        <v>7488738.7387387389</v>
      </c>
      <c r="FY63" s="856">
        <f t="shared" si="103"/>
        <v>7488738.7387387389</v>
      </c>
      <c r="FZ63" s="856">
        <f t="shared" si="103"/>
        <v>7488738.7387387389</v>
      </c>
      <c r="GA63" s="856">
        <f t="shared" si="103"/>
        <v>7488738.7387387389</v>
      </c>
      <c r="GB63" s="856">
        <f t="shared" si="103"/>
        <v>7488738.7387387389</v>
      </c>
      <c r="GC63" s="856">
        <f t="shared" si="103"/>
        <v>7488738.7387387389</v>
      </c>
      <c r="GD63" s="856">
        <f t="shared" si="103"/>
        <v>7488738.7387387389</v>
      </c>
      <c r="GE63" s="856">
        <f t="shared" si="103"/>
        <v>7488738.7387387389</v>
      </c>
      <c r="GF63" s="856">
        <f t="shared" si="103"/>
        <v>7488738.7387387389</v>
      </c>
      <c r="GG63" s="856">
        <f t="shared" si="103"/>
        <v>7488738.7387387389</v>
      </c>
      <c r="GH63" s="856">
        <f t="shared" si="103"/>
        <v>7488738.7387387389</v>
      </c>
      <c r="GI63" s="856">
        <f t="shared" si="103"/>
        <v>7488738.7387387389</v>
      </c>
      <c r="GJ63" s="856">
        <f t="shared" si="103"/>
        <v>7488738.7387387389</v>
      </c>
      <c r="GK63" s="856">
        <f t="shared" si="103"/>
        <v>7488738.7387387389</v>
      </c>
      <c r="GL63" s="856">
        <f t="shared" si="103"/>
        <v>7488738.7387387389</v>
      </c>
      <c r="GM63" s="856">
        <f t="shared" si="103"/>
        <v>7488738.7387387389</v>
      </c>
      <c r="GN63" s="856">
        <f t="shared" si="103"/>
        <v>7488738.7387387389</v>
      </c>
      <c r="GO63" s="856">
        <f t="shared" si="103"/>
        <v>7488738.7387387389</v>
      </c>
      <c r="GP63" s="856">
        <f t="shared" si="103"/>
        <v>7488738.7387387389</v>
      </c>
      <c r="GQ63" s="856">
        <f t="shared" si="103"/>
        <v>7488738.7387387389</v>
      </c>
      <c r="GR63" s="856">
        <f t="shared" si="103"/>
        <v>7488738.7387387389</v>
      </c>
      <c r="GS63" s="856">
        <f t="shared" si="103"/>
        <v>7488738.7387387389</v>
      </c>
      <c r="GT63" s="856">
        <f t="shared" si="103"/>
        <v>7488738.7387387389</v>
      </c>
      <c r="GU63" s="856">
        <f t="shared" si="103"/>
        <v>7488738.7387387389</v>
      </c>
      <c r="GV63" s="856">
        <f t="shared" si="103"/>
        <v>7488738.7387387389</v>
      </c>
      <c r="GW63" s="856">
        <f t="shared" si="103"/>
        <v>7488738.7387387389</v>
      </c>
      <c r="GX63" s="856">
        <f t="shared" si="103"/>
        <v>7488738.7387387389</v>
      </c>
      <c r="GY63" s="856">
        <f t="shared" si="103"/>
        <v>7488738.7387387389</v>
      </c>
      <c r="GZ63" s="856">
        <f t="shared" si="103"/>
        <v>7488738.7387387389</v>
      </c>
      <c r="HA63" s="856">
        <f t="shared" si="103"/>
        <v>7488738.7387387389</v>
      </c>
      <c r="HB63" s="856">
        <f t="shared" si="103"/>
        <v>7488738.7387387389</v>
      </c>
      <c r="HC63" s="856">
        <f t="shared" si="103"/>
        <v>7488738.7387387389</v>
      </c>
      <c r="HD63" s="856">
        <f t="shared" si="103"/>
        <v>7488738.7387387389</v>
      </c>
      <c r="HE63" s="856">
        <f t="shared" si="103"/>
        <v>7488738.7387387389</v>
      </c>
      <c r="HF63" s="856">
        <f t="shared" si="103"/>
        <v>7488738.7387387389</v>
      </c>
      <c r="HG63" s="856">
        <f t="shared" si="103"/>
        <v>7488738.7387387389</v>
      </c>
      <c r="HH63" s="856">
        <f t="shared" si="103"/>
        <v>7488738.7387387389</v>
      </c>
      <c r="HI63" s="856">
        <f t="shared" si="103"/>
        <v>7488738.7387387389</v>
      </c>
      <c r="HJ63" s="856">
        <f t="shared" si="103"/>
        <v>7488738.7387387389</v>
      </c>
      <c r="HK63" s="856">
        <f t="shared" si="103"/>
        <v>7488738.7387387389</v>
      </c>
      <c r="HL63" s="856">
        <f t="shared" si="103"/>
        <v>7488738.7387387389</v>
      </c>
      <c r="HM63" s="856">
        <f t="shared" si="103"/>
        <v>7488738.7387387389</v>
      </c>
      <c r="HN63" s="856">
        <f t="shared" si="103"/>
        <v>7488738.7387387389</v>
      </c>
      <c r="HO63" s="856">
        <f t="shared" ref="HO63:JZ63" si="104">HN63</f>
        <v>7488738.7387387389</v>
      </c>
      <c r="HP63" s="856">
        <f t="shared" si="104"/>
        <v>7488738.7387387389</v>
      </c>
      <c r="HQ63" s="856">
        <f t="shared" si="104"/>
        <v>7488738.7387387389</v>
      </c>
      <c r="HR63" s="856">
        <f t="shared" si="104"/>
        <v>7488738.7387387389</v>
      </c>
      <c r="HS63" s="856">
        <f t="shared" si="104"/>
        <v>7488738.7387387389</v>
      </c>
      <c r="HT63" s="856">
        <f t="shared" si="104"/>
        <v>7488738.7387387389</v>
      </c>
      <c r="HU63" s="856">
        <f t="shared" si="104"/>
        <v>7488738.7387387389</v>
      </c>
      <c r="HV63" s="856">
        <f t="shared" si="104"/>
        <v>7488738.7387387389</v>
      </c>
      <c r="HW63" s="856">
        <f t="shared" si="104"/>
        <v>7488738.7387387389</v>
      </c>
      <c r="HX63" s="856">
        <f t="shared" si="104"/>
        <v>7488738.7387387389</v>
      </c>
      <c r="HY63" s="856">
        <f t="shared" si="104"/>
        <v>7488738.7387387389</v>
      </c>
      <c r="HZ63" s="856">
        <f t="shared" si="104"/>
        <v>7488738.7387387389</v>
      </c>
      <c r="IA63" s="856">
        <f t="shared" si="104"/>
        <v>7488738.7387387389</v>
      </c>
      <c r="IB63" s="856">
        <f t="shared" si="104"/>
        <v>7488738.7387387389</v>
      </c>
      <c r="IC63" s="856">
        <f t="shared" si="104"/>
        <v>7488738.7387387389</v>
      </c>
      <c r="ID63" s="856">
        <f t="shared" si="104"/>
        <v>7488738.7387387389</v>
      </c>
      <c r="IE63" s="856">
        <f t="shared" si="104"/>
        <v>7488738.7387387389</v>
      </c>
      <c r="IF63" s="856">
        <f t="shared" si="104"/>
        <v>7488738.7387387389</v>
      </c>
      <c r="IG63" s="856">
        <f t="shared" si="104"/>
        <v>7488738.7387387389</v>
      </c>
      <c r="IH63" s="856">
        <f t="shared" si="104"/>
        <v>7488738.7387387389</v>
      </c>
      <c r="II63" s="856">
        <f t="shared" si="104"/>
        <v>7488738.7387387389</v>
      </c>
      <c r="IJ63" s="856">
        <f t="shared" si="104"/>
        <v>7488738.7387387389</v>
      </c>
      <c r="IK63" s="856">
        <f t="shared" si="104"/>
        <v>7488738.7387387389</v>
      </c>
      <c r="IL63" s="856">
        <f t="shared" si="104"/>
        <v>7488738.7387387389</v>
      </c>
      <c r="IM63" s="856">
        <f t="shared" si="104"/>
        <v>7488738.7387387389</v>
      </c>
      <c r="IN63" s="856">
        <f t="shared" si="104"/>
        <v>7488738.7387387389</v>
      </c>
      <c r="IO63" s="856">
        <f t="shared" si="104"/>
        <v>7488738.7387387389</v>
      </c>
      <c r="IP63" s="856">
        <f t="shared" si="104"/>
        <v>7488738.7387387389</v>
      </c>
      <c r="IQ63" s="856">
        <f t="shared" si="104"/>
        <v>7488738.7387387389</v>
      </c>
      <c r="IR63" s="856">
        <f t="shared" si="104"/>
        <v>7488738.7387387389</v>
      </c>
      <c r="IS63" s="856">
        <f t="shared" si="104"/>
        <v>7488738.7387387389</v>
      </c>
      <c r="IT63" s="856">
        <f t="shared" si="104"/>
        <v>7488738.7387387389</v>
      </c>
      <c r="IU63" s="856">
        <f t="shared" si="104"/>
        <v>7488738.7387387389</v>
      </c>
      <c r="IV63" s="856">
        <f t="shared" si="104"/>
        <v>7488738.7387387389</v>
      </c>
      <c r="IW63" s="856">
        <f t="shared" si="104"/>
        <v>7488738.7387387389</v>
      </c>
      <c r="IX63" s="856">
        <f t="shared" si="104"/>
        <v>7488738.7387387389</v>
      </c>
      <c r="IY63" s="856">
        <f t="shared" si="104"/>
        <v>7488738.7387387389</v>
      </c>
      <c r="IZ63" s="856">
        <f t="shared" si="104"/>
        <v>7488738.7387387389</v>
      </c>
      <c r="JA63" s="856">
        <f t="shared" si="104"/>
        <v>7488738.7387387389</v>
      </c>
      <c r="JB63" s="856">
        <f t="shared" si="104"/>
        <v>7488738.7387387389</v>
      </c>
      <c r="JC63" s="856">
        <f t="shared" si="104"/>
        <v>7488738.7387387389</v>
      </c>
      <c r="JD63" s="856">
        <f t="shared" si="104"/>
        <v>7488738.7387387389</v>
      </c>
      <c r="JE63" s="856">
        <f t="shared" si="104"/>
        <v>7488738.7387387389</v>
      </c>
      <c r="JF63" s="856">
        <f t="shared" si="104"/>
        <v>7488738.7387387389</v>
      </c>
      <c r="JG63" s="856">
        <f t="shared" si="104"/>
        <v>7488738.7387387389</v>
      </c>
      <c r="JH63" s="856">
        <f t="shared" si="104"/>
        <v>7488738.7387387389</v>
      </c>
      <c r="JI63" s="856">
        <f t="shared" si="104"/>
        <v>7488738.7387387389</v>
      </c>
      <c r="JJ63" s="856">
        <f t="shared" si="104"/>
        <v>7488738.7387387389</v>
      </c>
      <c r="JK63" s="856">
        <f t="shared" si="104"/>
        <v>7488738.7387387389</v>
      </c>
      <c r="JL63" s="856">
        <f t="shared" si="104"/>
        <v>7488738.7387387389</v>
      </c>
      <c r="JM63" s="856">
        <f t="shared" si="104"/>
        <v>7488738.7387387389</v>
      </c>
      <c r="JN63" s="856">
        <f t="shared" si="104"/>
        <v>7488738.7387387389</v>
      </c>
      <c r="JO63" s="856">
        <f t="shared" si="104"/>
        <v>7488738.7387387389</v>
      </c>
      <c r="JP63" s="856">
        <f t="shared" si="104"/>
        <v>7488738.7387387389</v>
      </c>
      <c r="JQ63" s="856">
        <f t="shared" si="104"/>
        <v>7488738.7387387389</v>
      </c>
      <c r="JR63" s="856">
        <f t="shared" si="104"/>
        <v>7488738.7387387389</v>
      </c>
      <c r="JS63" s="856">
        <f t="shared" si="104"/>
        <v>7488738.7387387389</v>
      </c>
      <c r="JT63" s="856">
        <f t="shared" si="104"/>
        <v>7488738.7387387389</v>
      </c>
      <c r="JU63" s="856">
        <f t="shared" si="104"/>
        <v>7488738.7387387389</v>
      </c>
      <c r="JV63" s="856">
        <f t="shared" si="104"/>
        <v>7488738.7387387389</v>
      </c>
      <c r="JW63" s="856">
        <f t="shared" si="104"/>
        <v>7488738.7387387389</v>
      </c>
      <c r="JX63" s="856">
        <f t="shared" si="104"/>
        <v>7488738.7387387389</v>
      </c>
      <c r="JY63" s="856">
        <f t="shared" si="104"/>
        <v>7488738.7387387389</v>
      </c>
      <c r="JZ63" s="856">
        <f t="shared" si="104"/>
        <v>7488738.7387387389</v>
      </c>
      <c r="KA63" s="856">
        <f t="shared" ref="KA63:ML63" si="105">JZ63</f>
        <v>7488738.7387387389</v>
      </c>
      <c r="KB63" s="856">
        <f t="shared" si="105"/>
        <v>7488738.7387387389</v>
      </c>
      <c r="KC63" s="856">
        <f t="shared" si="105"/>
        <v>7488738.7387387389</v>
      </c>
      <c r="KD63" s="856">
        <f t="shared" si="105"/>
        <v>7488738.7387387389</v>
      </c>
      <c r="KE63" s="856">
        <f t="shared" si="105"/>
        <v>7488738.7387387389</v>
      </c>
      <c r="KF63" s="856">
        <f t="shared" si="105"/>
        <v>7488738.7387387389</v>
      </c>
      <c r="KG63" s="856">
        <f t="shared" si="105"/>
        <v>7488738.7387387389</v>
      </c>
      <c r="KH63" s="856">
        <f t="shared" si="105"/>
        <v>7488738.7387387389</v>
      </c>
      <c r="KI63" s="856">
        <f t="shared" si="105"/>
        <v>7488738.7387387389</v>
      </c>
      <c r="KJ63" s="856">
        <f t="shared" si="105"/>
        <v>7488738.7387387389</v>
      </c>
      <c r="KK63" s="856">
        <f t="shared" si="105"/>
        <v>7488738.7387387389</v>
      </c>
      <c r="KL63" s="856">
        <f t="shared" si="105"/>
        <v>7488738.7387387389</v>
      </c>
      <c r="KM63" s="856">
        <f t="shared" si="105"/>
        <v>7488738.7387387389</v>
      </c>
      <c r="KN63" s="856">
        <f t="shared" si="105"/>
        <v>7488738.7387387389</v>
      </c>
      <c r="KO63" s="856">
        <f t="shared" si="105"/>
        <v>7488738.7387387389</v>
      </c>
      <c r="KP63" s="856">
        <f t="shared" si="105"/>
        <v>7488738.7387387389</v>
      </c>
      <c r="KQ63" s="856">
        <f t="shared" si="105"/>
        <v>7488738.7387387389</v>
      </c>
      <c r="KR63" s="856">
        <f t="shared" si="105"/>
        <v>7488738.7387387389</v>
      </c>
      <c r="KS63" s="856">
        <f t="shared" si="105"/>
        <v>7488738.7387387389</v>
      </c>
      <c r="KT63" s="856">
        <f t="shared" si="105"/>
        <v>7488738.7387387389</v>
      </c>
      <c r="KU63" s="856">
        <f t="shared" si="105"/>
        <v>7488738.7387387389</v>
      </c>
      <c r="KV63" s="856">
        <f t="shared" si="105"/>
        <v>7488738.7387387389</v>
      </c>
      <c r="KW63" s="856">
        <f t="shared" si="105"/>
        <v>7488738.7387387389</v>
      </c>
      <c r="KX63" s="856">
        <f t="shared" si="105"/>
        <v>7488738.7387387389</v>
      </c>
      <c r="KY63" s="856">
        <f t="shared" si="105"/>
        <v>7488738.7387387389</v>
      </c>
      <c r="KZ63" s="856">
        <f t="shared" si="105"/>
        <v>7488738.7387387389</v>
      </c>
      <c r="LA63" s="856">
        <f t="shared" si="105"/>
        <v>7488738.7387387389</v>
      </c>
      <c r="LB63" s="856">
        <f t="shared" si="105"/>
        <v>7488738.7387387389</v>
      </c>
      <c r="LC63" s="856">
        <f t="shared" si="105"/>
        <v>7488738.7387387389</v>
      </c>
      <c r="LD63" s="856">
        <f t="shared" si="105"/>
        <v>7488738.7387387389</v>
      </c>
      <c r="LE63" s="856">
        <f t="shared" si="105"/>
        <v>7488738.7387387389</v>
      </c>
      <c r="LF63" s="856">
        <f t="shared" si="105"/>
        <v>7488738.7387387389</v>
      </c>
      <c r="LG63" s="856">
        <f t="shared" si="105"/>
        <v>7488738.7387387389</v>
      </c>
      <c r="LH63" s="856">
        <f t="shared" si="105"/>
        <v>7488738.7387387389</v>
      </c>
      <c r="LI63" s="856">
        <f t="shared" si="105"/>
        <v>7488738.7387387389</v>
      </c>
      <c r="LJ63" s="856">
        <f t="shared" si="105"/>
        <v>7488738.7387387389</v>
      </c>
      <c r="LK63" s="856">
        <f t="shared" si="105"/>
        <v>7488738.7387387389</v>
      </c>
      <c r="LL63" s="856">
        <f t="shared" si="105"/>
        <v>7488738.7387387389</v>
      </c>
      <c r="LM63" s="856">
        <f t="shared" si="105"/>
        <v>7488738.7387387389</v>
      </c>
      <c r="LN63" s="856">
        <f t="shared" si="105"/>
        <v>7488738.7387387389</v>
      </c>
      <c r="LO63" s="856">
        <f t="shared" si="105"/>
        <v>7488738.7387387389</v>
      </c>
      <c r="LP63" s="856">
        <f t="shared" si="105"/>
        <v>7488738.7387387389</v>
      </c>
      <c r="LQ63" s="856">
        <f t="shared" si="105"/>
        <v>7488738.7387387389</v>
      </c>
      <c r="LR63" s="856">
        <f t="shared" si="105"/>
        <v>7488738.7387387389</v>
      </c>
      <c r="LS63" s="856">
        <f t="shared" si="105"/>
        <v>7488738.7387387389</v>
      </c>
      <c r="LT63" s="856">
        <f t="shared" si="105"/>
        <v>7488738.7387387389</v>
      </c>
      <c r="LU63" s="856">
        <f t="shared" si="105"/>
        <v>7488738.7387387389</v>
      </c>
      <c r="LV63" s="856">
        <f t="shared" si="105"/>
        <v>7488738.7387387389</v>
      </c>
      <c r="LW63" s="856">
        <f t="shared" si="105"/>
        <v>7488738.7387387389</v>
      </c>
      <c r="LX63" s="856">
        <f t="shared" si="105"/>
        <v>7488738.7387387389</v>
      </c>
      <c r="LY63" s="856">
        <f t="shared" si="105"/>
        <v>7488738.7387387389</v>
      </c>
      <c r="LZ63" s="856">
        <f t="shared" si="105"/>
        <v>7488738.7387387389</v>
      </c>
      <c r="MA63" s="856">
        <f t="shared" si="105"/>
        <v>7488738.7387387389</v>
      </c>
      <c r="MB63" s="856">
        <f t="shared" si="105"/>
        <v>7488738.7387387389</v>
      </c>
      <c r="MC63" s="856">
        <f t="shared" si="105"/>
        <v>7488738.7387387389</v>
      </c>
      <c r="MD63" s="856">
        <f t="shared" si="105"/>
        <v>7488738.7387387389</v>
      </c>
      <c r="ME63" s="856">
        <f t="shared" si="105"/>
        <v>7488738.7387387389</v>
      </c>
      <c r="MF63" s="856">
        <f t="shared" si="105"/>
        <v>7488738.7387387389</v>
      </c>
      <c r="MG63" s="856">
        <f t="shared" si="105"/>
        <v>7488738.7387387389</v>
      </c>
      <c r="MH63" s="856">
        <f t="shared" si="105"/>
        <v>7488738.7387387389</v>
      </c>
      <c r="MI63" s="856">
        <f t="shared" si="105"/>
        <v>7488738.7387387389</v>
      </c>
      <c r="MJ63" s="856">
        <f t="shared" si="105"/>
        <v>7488738.7387387389</v>
      </c>
      <c r="MK63" s="856">
        <f t="shared" si="105"/>
        <v>7488738.7387387389</v>
      </c>
      <c r="ML63" s="856">
        <f t="shared" si="105"/>
        <v>7488738.7387387389</v>
      </c>
      <c r="MM63" s="856">
        <f t="shared" ref="MM63:OX63" si="106">ML63</f>
        <v>7488738.7387387389</v>
      </c>
      <c r="MN63" s="856">
        <f t="shared" si="106"/>
        <v>7488738.7387387389</v>
      </c>
      <c r="MO63" s="856">
        <f t="shared" si="106"/>
        <v>7488738.7387387389</v>
      </c>
      <c r="MP63" s="856">
        <f t="shared" si="106"/>
        <v>7488738.7387387389</v>
      </c>
      <c r="MQ63" s="856">
        <f t="shared" si="106"/>
        <v>7488738.7387387389</v>
      </c>
      <c r="MR63" s="856">
        <f t="shared" si="106"/>
        <v>7488738.7387387389</v>
      </c>
      <c r="MS63" s="856">
        <f t="shared" si="106"/>
        <v>7488738.7387387389</v>
      </c>
      <c r="MT63" s="856">
        <f t="shared" si="106"/>
        <v>7488738.7387387389</v>
      </c>
      <c r="MU63" s="856">
        <f t="shared" si="106"/>
        <v>7488738.7387387389</v>
      </c>
      <c r="MV63" s="856">
        <f t="shared" si="106"/>
        <v>7488738.7387387389</v>
      </c>
      <c r="MW63" s="856">
        <f t="shared" si="106"/>
        <v>7488738.7387387389</v>
      </c>
      <c r="MX63" s="856">
        <f t="shared" si="106"/>
        <v>7488738.7387387389</v>
      </c>
      <c r="MY63" s="856">
        <f t="shared" si="106"/>
        <v>7488738.7387387389</v>
      </c>
      <c r="MZ63" s="856">
        <f t="shared" si="106"/>
        <v>7488738.7387387389</v>
      </c>
      <c r="NA63" s="856">
        <f t="shared" si="106"/>
        <v>7488738.7387387389</v>
      </c>
      <c r="NB63" s="856">
        <f t="shared" si="106"/>
        <v>7488738.7387387389</v>
      </c>
      <c r="NC63" s="856">
        <f t="shared" si="106"/>
        <v>7488738.7387387389</v>
      </c>
      <c r="ND63" s="856">
        <f t="shared" si="106"/>
        <v>7488738.7387387389</v>
      </c>
      <c r="NE63" s="856">
        <f t="shared" si="106"/>
        <v>7488738.7387387389</v>
      </c>
      <c r="NF63" s="856">
        <f t="shared" si="106"/>
        <v>7488738.7387387389</v>
      </c>
      <c r="NG63" s="856">
        <f t="shared" si="106"/>
        <v>7488738.7387387389</v>
      </c>
      <c r="NH63" s="856">
        <f t="shared" si="106"/>
        <v>7488738.7387387389</v>
      </c>
      <c r="NI63" s="856">
        <f t="shared" si="106"/>
        <v>7488738.7387387389</v>
      </c>
      <c r="NJ63" s="856">
        <f t="shared" si="106"/>
        <v>7488738.7387387389</v>
      </c>
      <c r="NK63" s="856">
        <f t="shared" si="106"/>
        <v>7488738.7387387389</v>
      </c>
      <c r="NL63" s="856">
        <f t="shared" si="106"/>
        <v>7488738.7387387389</v>
      </c>
      <c r="NM63" s="856">
        <f t="shared" si="106"/>
        <v>7488738.7387387389</v>
      </c>
      <c r="NN63" s="856">
        <f t="shared" si="106"/>
        <v>7488738.7387387389</v>
      </c>
      <c r="NO63" s="856">
        <f t="shared" si="106"/>
        <v>7488738.7387387389</v>
      </c>
      <c r="NP63" s="856">
        <f t="shared" si="106"/>
        <v>7488738.7387387389</v>
      </c>
      <c r="NQ63" s="856">
        <f t="shared" si="106"/>
        <v>7488738.7387387389</v>
      </c>
      <c r="NR63" s="856">
        <f t="shared" si="106"/>
        <v>7488738.7387387389</v>
      </c>
      <c r="NS63" s="856">
        <f t="shared" si="106"/>
        <v>7488738.7387387389</v>
      </c>
      <c r="NT63" s="856">
        <f t="shared" si="106"/>
        <v>7488738.7387387389</v>
      </c>
      <c r="NU63" s="856">
        <f t="shared" si="106"/>
        <v>7488738.7387387389</v>
      </c>
      <c r="NV63" s="856">
        <f t="shared" si="106"/>
        <v>7488738.7387387389</v>
      </c>
      <c r="NW63" s="856">
        <f t="shared" si="106"/>
        <v>7488738.7387387389</v>
      </c>
      <c r="NX63" s="856">
        <f t="shared" si="106"/>
        <v>7488738.7387387389</v>
      </c>
      <c r="NY63" s="856">
        <f t="shared" si="106"/>
        <v>7488738.7387387389</v>
      </c>
      <c r="NZ63" s="856">
        <f t="shared" si="106"/>
        <v>7488738.7387387389</v>
      </c>
      <c r="OA63" s="856">
        <f t="shared" si="106"/>
        <v>7488738.7387387389</v>
      </c>
      <c r="OB63" s="856">
        <f t="shared" si="106"/>
        <v>7488738.7387387389</v>
      </c>
      <c r="OC63" s="856">
        <f t="shared" si="106"/>
        <v>7488738.7387387389</v>
      </c>
      <c r="OD63" s="856">
        <f t="shared" si="106"/>
        <v>7488738.7387387389</v>
      </c>
      <c r="OE63" s="856">
        <f t="shared" si="106"/>
        <v>7488738.7387387389</v>
      </c>
      <c r="OF63" s="856">
        <f t="shared" si="106"/>
        <v>7488738.7387387389</v>
      </c>
      <c r="OG63" s="856">
        <f t="shared" si="106"/>
        <v>7488738.7387387389</v>
      </c>
      <c r="OH63" s="856">
        <f t="shared" si="106"/>
        <v>7488738.7387387389</v>
      </c>
      <c r="OI63" s="856">
        <f t="shared" si="106"/>
        <v>7488738.7387387389</v>
      </c>
      <c r="OJ63" s="856">
        <f t="shared" si="106"/>
        <v>7488738.7387387389</v>
      </c>
      <c r="OK63" s="856">
        <f t="shared" si="106"/>
        <v>7488738.7387387389</v>
      </c>
      <c r="OL63" s="856">
        <f t="shared" si="106"/>
        <v>7488738.7387387389</v>
      </c>
      <c r="OM63" s="856">
        <f t="shared" si="106"/>
        <v>7488738.7387387389</v>
      </c>
      <c r="ON63" s="856">
        <f t="shared" si="106"/>
        <v>7488738.7387387389</v>
      </c>
      <c r="OO63" s="856">
        <f t="shared" si="106"/>
        <v>7488738.7387387389</v>
      </c>
      <c r="OP63" s="856">
        <f t="shared" si="106"/>
        <v>7488738.7387387389</v>
      </c>
      <c r="OQ63" s="856">
        <f t="shared" si="106"/>
        <v>7488738.7387387389</v>
      </c>
      <c r="OR63" s="856">
        <f t="shared" si="106"/>
        <v>7488738.7387387389</v>
      </c>
      <c r="OS63" s="856">
        <f t="shared" si="106"/>
        <v>7488738.7387387389</v>
      </c>
      <c r="OT63" s="856">
        <f t="shared" si="106"/>
        <v>7488738.7387387389</v>
      </c>
      <c r="OU63" s="856">
        <f t="shared" si="106"/>
        <v>7488738.7387387389</v>
      </c>
      <c r="OV63" s="856">
        <f t="shared" si="106"/>
        <v>7488738.7387387389</v>
      </c>
      <c r="OW63" s="856">
        <f t="shared" si="106"/>
        <v>7488738.7387387389</v>
      </c>
      <c r="OX63" s="856">
        <f t="shared" si="106"/>
        <v>7488738.7387387389</v>
      </c>
      <c r="OY63" s="856">
        <f t="shared" ref="OY63:RJ63" si="107">OX63</f>
        <v>7488738.7387387389</v>
      </c>
      <c r="OZ63" s="856">
        <f t="shared" si="107"/>
        <v>7488738.7387387389</v>
      </c>
      <c r="PA63" s="856">
        <f t="shared" si="107"/>
        <v>7488738.7387387389</v>
      </c>
      <c r="PB63" s="856">
        <f t="shared" si="107"/>
        <v>7488738.7387387389</v>
      </c>
      <c r="PC63" s="856">
        <f t="shared" si="107"/>
        <v>7488738.7387387389</v>
      </c>
      <c r="PD63" s="856">
        <f t="shared" si="107"/>
        <v>7488738.7387387389</v>
      </c>
      <c r="PE63" s="856">
        <f t="shared" si="107"/>
        <v>7488738.7387387389</v>
      </c>
      <c r="PF63" s="856">
        <f t="shared" si="107"/>
        <v>7488738.7387387389</v>
      </c>
      <c r="PG63" s="856">
        <f t="shared" si="107"/>
        <v>7488738.7387387389</v>
      </c>
      <c r="PH63" s="856">
        <f t="shared" si="107"/>
        <v>7488738.7387387389</v>
      </c>
      <c r="PI63" s="856">
        <f t="shared" si="107"/>
        <v>7488738.7387387389</v>
      </c>
      <c r="PJ63" s="856">
        <f t="shared" si="107"/>
        <v>7488738.7387387389</v>
      </c>
      <c r="PK63" s="856">
        <f t="shared" si="107"/>
        <v>7488738.7387387389</v>
      </c>
      <c r="PL63" s="856">
        <f t="shared" si="107"/>
        <v>7488738.7387387389</v>
      </c>
      <c r="PM63" s="856">
        <f t="shared" si="107"/>
        <v>7488738.7387387389</v>
      </c>
      <c r="PN63" s="856">
        <f t="shared" si="107"/>
        <v>7488738.7387387389</v>
      </c>
      <c r="PO63" s="856">
        <f t="shared" si="107"/>
        <v>7488738.7387387389</v>
      </c>
      <c r="PP63" s="856">
        <f t="shared" si="107"/>
        <v>7488738.7387387389</v>
      </c>
      <c r="PQ63" s="856">
        <f t="shared" si="107"/>
        <v>7488738.7387387389</v>
      </c>
      <c r="PR63" s="856">
        <f t="shared" si="107"/>
        <v>7488738.7387387389</v>
      </c>
      <c r="PS63" s="856">
        <f t="shared" si="107"/>
        <v>7488738.7387387389</v>
      </c>
      <c r="PT63" s="856">
        <f t="shared" si="107"/>
        <v>7488738.7387387389</v>
      </c>
      <c r="PU63" s="856">
        <f t="shared" si="107"/>
        <v>7488738.7387387389</v>
      </c>
      <c r="PV63" s="856">
        <f t="shared" si="107"/>
        <v>7488738.7387387389</v>
      </c>
      <c r="PW63" s="856">
        <f t="shared" si="107"/>
        <v>7488738.7387387389</v>
      </c>
      <c r="PX63" s="856">
        <f t="shared" si="107"/>
        <v>7488738.7387387389</v>
      </c>
      <c r="PY63" s="856">
        <f t="shared" si="107"/>
        <v>7488738.7387387389</v>
      </c>
      <c r="PZ63" s="856">
        <f t="shared" si="107"/>
        <v>7488738.7387387389</v>
      </c>
      <c r="QA63" s="856">
        <f t="shared" si="107"/>
        <v>7488738.7387387389</v>
      </c>
      <c r="QB63" s="856">
        <f t="shared" si="107"/>
        <v>7488738.7387387389</v>
      </c>
      <c r="QC63" s="856">
        <f t="shared" si="107"/>
        <v>7488738.7387387389</v>
      </c>
      <c r="QD63" s="856">
        <f t="shared" si="107"/>
        <v>7488738.7387387389</v>
      </c>
      <c r="QE63" s="856">
        <f t="shared" si="107"/>
        <v>7488738.7387387389</v>
      </c>
      <c r="QF63" s="856">
        <f t="shared" si="107"/>
        <v>7488738.7387387389</v>
      </c>
      <c r="QG63" s="856">
        <f t="shared" si="107"/>
        <v>7488738.7387387389</v>
      </c>
      <c r="QH63" s="856">
        <f t="shared" si="107"/>
        <v>7488738.7387387389</v>
      </c>
      <c r="QI63" s="856">
        <f t="shared" si="107"/>
        <v>7488738.7387387389</v>
      </c>
      <c r="QJ63" s="856">
        <f t="shared" si="107"/>
        <v>7488738.7387387389</v>
      </c>
      <c r="QK63" s="856">
        <f t="shared" si="107"/>
        <v>7488738.7387387389</v>
      </c>
      <c r="QL63" s="856">
        <f t="shared" si="107"/>
        <v>7488738.7387387389</v>
      </c>
      <c r="QM63" s="856">
        <f t="shared" si="107"/>
        <v>7488738.7387387389</v>
      </c>
      <c r="QN63" s="856">
        <f t="shared" si="107"/>
        <v>7488738.7387387389</v>
      </c>
      <c r="QO63" s="856">
        <f t="shared" si="107"/>
        <v>7488738.7387387389</v>
      </c>
      <c r="QP63" s="856">
        <f t="shared" si="107"/>
        <v>7488738.7387387389</v>
      </c>
      <c r="QQ63" s="856">
        <f t="shared" si="107"/>
        <v>7488738.7387387389</v>
      </c>
      <c r="QR63" s="856">
        <f t="shared" si="107"/>
        <v>7488738.7387387389</v>
      </c>
      <c r="QS63" s="856">
        <f t="shared" si="107"/>
        <v>7488738.7387387389</v>
      </c>
      <c r="QT63" s="856">
        <f t="shared" si="107"/>
        <v>7488738.7387387389</v>
      </c>
      <c r="QU63" s="856">
        <f t="shared" si="107"/>
        <v>7488738.7387387389</v>
      </c>
      <c r="QV63" s="856">
        <f t="shared" si="107"/>
        <v>7488738.7387387389</v>
      </c>
      <c r="QW63" s="856">
        <f t="shared" si="107"/>
        <v>7488738.7387387389</v>
      </c>
      <c r="QX63" s="856">
        <f t="shared" si="107"/>
        <v>7488738.7387387389</v>
      </c>
      <c r="QY63" s="856">
        <f t="shared" si="107"/>
        <v>7488738.7387387389</v>
      </c>
      <c r="QZ63" s="856">
        <f t="shared" si="107"/>
        <v>7488738.7387387389</v>
      </c>
      <c r="RA63" s="856">
        <f t="shared" si="107"/>
        <v>7488738.7387387389</v>
      </c>
      <c r="RB63" s="856">
        <f t="shared" si="107"/>
        <v>7488738.7387387389</v>
      </c>
      <c r="RC63" s="856">
        <f t="shared" si="107"/>
        <v>7488738.7387387389</v>
      </c>
      <c r="RD63" s="856">
        <f t="shared" si="107"/>
        <v>7488738.7387387389</v>
      </c>
      <c r="RE63" s="856">
        <f t="shared" si="107"/>
        <v>7488738.7387387389</v>
      </c>
      <c r="RF63" s="856">
        <f t="shared" si="107"/>
        <v>7488738.7387387389</v>
      </c>
      <c r="RG63" s="856">
        <f t="shared" si="107"/>
        <v>7488738.7387387389</v>
      </c>
      <c r="RH63" s="856">
        <f t="shared" si="107"/>
        <v>7488738.7387387389</v>
      </c>
      <c r="RI63" s="856">
        <f t="shared" si="107"/>
        <v>7488738.7387387389</v>
      </c>
      <c r="RJ63" s="856">
        <f t="shared" si="107"/>
        <v>7488738.7387387389</v>
      </c>
      <c r="RK63" s="856">
        <f t="shared" ref="RK63:TO63" si="108">RJ63</f>
        <v>7488738.7387387389</v>
      </c>
      <c r="RL63" s="856">
        <f t="shared" si="108"/>
        <v>7488738.7387387389</v>
      </c>
      <c r="RM63" s="856">
        <f t="shared" si="108"/>
        <v>7488738.7387387389</v>
      </c>
      <c r="RN63" s="856">
        <f t="shared" si="108"/>
        <v>7488738.7387387389</v>
      </c>
      <c r="RO63" s="856">
        <f t="shared" si="108"/>
        <v>7488738.7387387389</v>
      </c>
      <c r="RP63" s="856">
        <f t="shared" si="108"/>
        <v>7488738.7387387389</v>
      </c>
      <c r="RQ63" s="856">
        <f t="shared" si="108"/>
        <v>7488738.7387387389</v>
      </c>
      <c r="RR63" s="856">
        <f t="shared" si="108"/>
        <v>7488738.7387387389</v>
      </c>
      <c r="RS63" s="856">
        <f t="shared" si="108"/>
        <v>7488738.7387387389</v>
      </c>
      <c r="RT63" s="856">
        <f t="shared" si="108"/>
        <v>7488738.7387387389</v>
      </c>
      <c r="RU63" s="856">
        <f t="shared" si="108"/>
        <v>7488738.7387387389</v>
      </c>
      <c r="RV63" s="856">
        <f t="shared" si="108"/>
        <v>7488738.7387387389</v>
      </c>
      <c r="RW63" s="856">
        <f t="shared" si="108"/>
        <v>7488738.7387387389</v>
      </c>
      <c r="RX63" s="856">
        <f t="shared" si="108"/>
        <v>7488738.7387387389</v>
      </c>
      <c r="RY63" s="856">
        <f t="shared" si="108"/>
        <v>7488738.7387387389</v>
      </c>
      <c r="RZ63" s="856">
        <f t="shared" si="108"/>
        <v>7488738.7387387389</v>
      </c>
      <c r="SA63" s="856">
        <f t="shared" si="108"/>
        <v>7488738.7387387389</v>
      </c>
      <c r="SB63" s="856">
        <f t="shared" si="108"/>
        <v>7488738.7387387389</v>
      </c>
      <c r="SC63" s="856">
        <f t="shared" si="108"/>
        <v>7488738.7387387389</v>
      </c>
      <c r="SD63" s="856">
        <f t="shared" si="108"/>
        <v>7488738.7387387389</v>
      </c>
      <c r="SE63" s="856">
        <f t="shared" si="108"/>
        <v>7488738.7387387389</v>
      </c>
      <c r="SF63" s="856">
        <f t="shared" si="108"/>
        <v>7488738.7387387389</v>
      </c>
      <c r="SG63" s="856">
        <f t="shared" si="108"/>
        <v>7488738.7387387389</v>
      </c>
      <c r="SH63" s="856">
        <f t="shared" si="108"/>
        <v>7488738.7387387389</v>
      </c>
      <c r="SI63" s="856">
        <f t="shared" si="108"/>
        <v>7488738.7387387389</v>
      </c>
      <c r="SJ63" s="856">
        <f t="shared" si="108"/>
        <v>7488738.7387387389</v>
      </c>
      <c r="SK63" s="856">
        <f t="shared" si="108"/>
        <v>7488738.7387387389</v>
      </c>
      <c r="SL63" s="856">
        <f t="shared" si="108"/>
        <v>7488738.7387387389</v>
      </c>
      <c r="SM63" s="856">
        <f t="shared" si="108"/>
        <v>7488738.7387387389</v>
      </c>
      <c r="SN63" s="856">
        <f t="shared" si="108"/>
        <v>7488738.7387387389</v>
      </c>
      <c r="SO63" s="856">
        <f t="shared" si="108"/>
        <v>7488738.7387387389</v>
      </c>
      <c r="SP63" s="856">
        <f t="shared" si="108"/>
        <v>7488738.7387387389</v>
      </c>
      <c r="SQ63" s="856">
        <f t="shared" si="108"/>
        <v>7488738.7387387389</v>
      </c>
      <c r="SR63" s="856">
        <f t="shared" si="108"/>
        <v>7488738.7387387389</v>
      </c>
      <c r="SS63" s="856">
        <f t="shared" si="108"/>
        <v>7488738.7387387389</v>
      </c>
      <c r="ST63" s="856">
        <f t="shared" si="108"/>
        <v>7488738.7387387389</v>
      </c>
      <c r="SU63" s="856">
        <f t="shared" si="108"/>
        <v>7488738.7387387389</v>
      </c>
      <c r="SV63" s="856">
        <f t="shared" si="108"/>
        <v>7488738.7387387389</v>
      </c>
      <c r="SW63" s="856">
        <f t="shared" si="108"/>
        <v>7488738.7387387389</v>
      </c>
      <c r="SX63" s="856">
        <f t="shared" si="108"/>
        <v>7488738.7387387389</v>
      </c>
      <c r="SY63" s="856">
        <f t="shared" si="108"/>
        <v>7488738.7387387389</v>
      </c>
      <c r="SZ63" s="856">
        <f t="shared" si="108"/>
        <v>7488738.7387387389</v>
      </c>
      <c r="TA63" s="856">
        <f t="shared" si="108"/>
        <v>7488738.7387387389</v>
      </c>
      <c r="TB63" s="856">
        <f t="shared" si="108"/>
        <v>7488738.7387387389</v>
      </c>
      <c r="TC63" s="856">
        <f t="shared" si="108"/>
        <v>7488738.7387387389</v>
      </c>
      <c r="TD63" s="856">
        <f t="shared" si="108"/>
        <v>7488738.7387387389</v>
      </c>
      <c r="TE63" s="856">
        <f t="shared" si="108"/>
        <v>7488738.7387387389</v>
      </c>
      <c r="TF63" s="856">
        <f t="shared" si="108"/>
        <v>7488738.7387387389</v>
      </c>
      <c r="TG63" s="856">
        <f t="shared" si="108"/>
        <v>7488738.7387387389</v>
      </c>
      <c r="TH63" s="856">
        <f t="shared" si="108"/>
        <v>7488738.7387387389</v>
      </c>
      <c r="TI63" s="856">
        <f t="shared" si="108"/>
        <v>7488738.7387387389</v>
      </c>
      <c r="TJ63" s="856">
        <f t="shared" si="108"/>
        <v>7488738.7387387389</v>
      </c>
      <c r="TK63" s="856">
        <f t="shared" si="108"/>
        <v>7488738.7387387389</v>
      </c>
      <c r="TL63" s="856">
        <f t="shared" si="108"/>
        <v>7488738.7387387389</v>
      </c>
      <c r="TM63" s="856">
        <f t="shared" si="108"/>
        <v>7488738.7387387389</v>
      </c>
      <c r="TN63" s="856">
        <f t="shared" si="108"/>
        <v>7488738.7387387389</v>
      </c>
      <c r="TO63" s="856">
        <f t="shared" si="108"/>
        <v>7488738.7387387389</v>
      </c>
      <c r="TP63" s="856">
        <f>((CN62/CN59)/30)*7</f>
        <v>1747372.3723723725</v>
      </c>
      <c r="TR63" s="856">
        <f>SUM(CN63:TP63)</f>
        <v>3324999999.9999752</v>
      </c>
    </row>
    <row r="64" spans="1:617" x14ac:dyDescent="0.25">
      <c r="A64" s="180" t="s">
        <v>2</v>
      </c>
      <c r="CN64" s="856">
        <f>CN63</f>
        <v>5741366.3663663669</v>
      </c>
      <c r="CO64" s="856">
        <f>CO56*CO63</f>
        <v>7488738.7387387389</v>
      </c>
      <c r="CP64" s="856">
        <f t="shared" ref="CP64:FA64" si="109">CP56*CP63</f>
        <v>7488738.7387387389</v>
      </c>
      <c r="CQ64" s="856">
        <f t="shared" si="109"/>
        <v>7488738.7387387389</v>
      </c>
      <c r="CR64" s="856">
        <f t="shared" si="109"/>
        <v>7488738.7387387389</v>
      </c>
      <c r="CS64" s="856">
        <f t="shared" si="109"/>
        <v>7488738.7387387389</v>
      </c>
      <c r="CT64" s="856">
        <f t="shared" si="109"/>
        <v>7488738.7387387389</v>
      </c>
      <c r="CU64" s="856">
        <f t="shared" si="109"/>
        <v>7488738.7387387389</v>
      </c>
      <c r="CV64" s="856">
        <f t="shared" si="109"/>
        <v>7488738.7387387389</v>
      </c>
      <c r="CW64" s="856">
        <f t="shared" si="109"/>
        <v>7488738.7387387389</v>
      </c>
      <c r="CX64" s="856">
        <f t="shared" si="109"/>
        <v>7488738.7387387389</v>
      </c>
      <c r="CY64" s="856">
        <f t="shared" si="109"/>
        <v>7488738.7387387389</v>
      </c>
      <c r="CZ64" s="856">
        <f t="shared" si="109"/>
        <v>7488738.7387387389</v>
      </c>
      <c r="DA64" s="856">
        <f t="shared" si="109"/>
        <v>7488738.7387387389</v>
      </c>
      <c r="DB64" s="856">
        <f t="shared" si="109"/>
        <v>7488738.7387387389</v>
      </c>
      <c r="DC64" s="856">
        <f t="shared" si="109"/>
        <v>7488738.7387387389</v>
      </c>
      <c r="DD64" s="856">
        <f t="shared" si="109"/>
        <v>7488738.7387387389</v>
      </c>
      <c r="DE64" s="856">
        <f t="shared" si="109"/>
        <v>7488738.7387387389</v>
      </c>
      <c r="DF64" s="856">
        <f t="shared" si="109"/>
        <v>7488738.7387387389</v>
      </c>
      <c r="DG64" s="856">
        <f t="shared" si="109"/>
        <v>7488738.7387387389</v>
      </c>
      <c r="DH64" s="856">
        <f t="shared" si="109"/>
        <v>7488738.7387387389</v>
      </c>
      <c r="DI64" s="856">
        <f t="shared" si="109"/>
        <v>7488738.7387387389</v>
      </c>
      <c r="DJ64" s="856">
        <f t="shared" si="109"/>
        <v>7488738.7387387389</v>
      </c>
      <c r="DK64" s="856">
        <f t="shared" si="109"/>
        <v>7488738.7387387389</v>
      </c>
      <c r="DL64" s="856">
        <f t="shared" si="109"/>
        <v>7488738.7387387389</v>
      </c>
      <c r="DM64" s="856">
        <f t="shared" si="109"/>
        <v>7488738.7387387389</v>
      </c>
      <c r="DN64" s="856">
        <f t="shared" si="109"/>
        <v>7488738.7387387389</v>
      </c>
      <c r="DO64" s="856">
        <f t="shared" si="109"/>
        <v>7488738.7387387389</v>
      </c>
      <c r="DP64" s="856">
        <f t="shared" si="109"/>
        <v>7488738.7387387389</v>
      </c>
      <c r="DQ64" s="856">
        <f t="shared" si="109"/>
        <v>7488738.7387387389</v>
      </c>
      <c r="DR64" s="856">
        <f t="shared" si="109"/>
        <v>7488738.7387387389</v>
      </c>
      <c r="DS64" s="856">
        <f t="shared" si="109"/>
        <v>7488738.7387387389</v>
      </c>
      <c r="DT64" s="856">
        <f t="shared" si="109"/>
        <v>7488738.7387387389</v>
      </c>
      <c r="DU64" s="856">
        <f t="shared" si="109"/>
        <v>7488738.7387387389</v>
      </c>
      <c r="DV64" s="856">
        <f t="shared" si="109"/>
        <v>7488738.7387387389</v>
      </c>
      <c r="DW64" s="856">
        <f t="shared" si="109"/>
        <v>7488738.7387387389</v>
      </c>
      <c r="DX64" s="856">
        <f t="shared" si="109"/>
        <v>7488738.7387387389</v>
      </c>
      <c r="DY64" s="856">
        <f t="shared" si="109"/>
        <v>7488738.7387387389</v>
      </c>
      <c r="DZ64" s="856">
        <f t="shared" si="109"/>
        <v>7488738.7387387389</v>
      </c>
      <c r="EA64" s="856">
        <f t="shared" si="109"/>
        <v>7488738.7387387389</v>
      </c>
      <c r="EB64" s="856">
        <f t="shared" si="109"/>
        <v>7488738.7387387389</v>
      </c>
      <c r="EC64" s="856">
        <f t="shared" si="109"/>
        <v>7488738.7387387389</v>
      </c>
      <c r="ED64" s="856">
        <f t="shared" si="109"/>
        <v>7488738.7387387389</v>
      </c>
      <c r="EE64" s="856">
        <f t="shared" si="109"/>
        <v>7488738.7387387389</v>
      </c>
      <c r="EF64" s="856">
        <f t="shared" si="109"/>
        <v>7488738.7387387389</v>
      </c>
      <c r="EG64" s="856">
        <f t="shared" si="109"/>
        <v>7488738.7387387389</v>
      </c>
      <c r="EH64" s="856">
        <f t="shared" si="109"/>
        <v>7488738.7387387389</v>
      </c>
      <c r="EI64" s="856">
        <f t="shared" si="109"/>
        <v>7488738.7387387389</v>
      </c>
      <c r="EJ64" s="856">
        <f t="shared" si="109"/>
        <v>7488738.7387387389</v>
      </c>
      <c r="EK64" s="856">
        <f t="shared" si="109"/>
        <v>7488738.7387387389</v>
      </c>
      <c r="EL64" s="856">
        <f t="shared" si="109"/>
        <v>7488738.7387387389</v>
      </c>
      <c r="EM64" s="856">
        <f t="shared" si="109"/>
        <v>7488738.7387387389</v>
      </c>
      <c r="EN64" s="856">
        <f t="shared" si="109"/>
        <v>7488738.7387387389</v>
      </c>
      <c r="EO64" s="856">
        <f t="shared" si="109"/>
        <v>7488738.7387387389</v>
      </c>
      <c r="EP64" s="856">
        <f t="shared" si="109"/>
        <v>7488738.7387387389</v>
      </c>
      <c r="EQ64" s="856">
        <f t="shared" si="109"/>
        <v>7488738.7387387389</v>
      </c>
      <c r="ER64" s="856">
        <f t="shared" si="109"/>
        <v>7488738.7387387389</v>
      </c>
      <c r="ES64" s="856">
        <f t="shared" si="109"/>
        <v>7488738.7387387389</v>
      </c>
      <c r="ET64" s="856">
        <f t="shared" si="109"/>
        <v>7488738.7387387389</v>
      </c>
      <c r="EU64" s="856">
        <f t="shared" si="109"/>
        <v>7488738.7387387389</v>
      </c>
      <c r="EV64" s="856">
        <f t="shared" si="109"/>
        <v>7488738.7387387389</v>
      </c>
      <c r="EW64" s="856">
        <f t="shared" si="109"/>
        <v>7488738.7387387389</v>
      </c>
      <c r="EX64" s="856">
        <f t="shared" si="109"/>
        <v>7488738.7387387389</v>
      </c>
      <c r="EY64" s="856">
        <f t="shared" si="109"/>
        <v>7488738.7387387389</v>
      </c>
      <c r="EZ64" s="856">
        <f t="shared" si="109"/>
        <v>7488738.7387387389</v>
      </c>
      <c r="FA64" s="856">
        <f t="shared" si="109"/>
        <v>7488738.7387387389</v>
      </c>
      <c r="FB64" s="856">
        <f t="shared" ref="FB64:HM64" si="110">FB56*FB63</f>
        <v>7488738.7387387389</v>
      </c>
      <c r="FC64" s="856">
        <f t="shared" si="110"/>
        <v>7488738.7387387389</v>
      </c>
      <c r="FD64" s="856">
        <f t="shared" si="110"/>
        <v>7488738.7387387389</v>
      </c>
      <c r="FE64" s="856">
        <f t="shared" si="110"/>
        <v>7488738.7387387389</v>
      </c>
      <c r="FF64" s="856">
        <f t="shared" si="110"/>
        <v>7488738.7387387389</v>
      </c>
      <c r="FG64" s="856">
        <f t="shared" si="110"/>
        <v>7488738.7387387389</v>
      </c>
      <c r="FH64" s="856">
        <f t="shared" si="110"/>
        <v>7488738.7387387389</v>
      </c>
      <c r="FI64" s="856">
        <f t="shared" si="110"/>
        <v>7488738.7387387389</v>
      </c>
      <c r="FJ64" s="856">
        <f t="shared" si="110"/>
        <v>7488738.7387387389</v>
      </c>
      <c r="FK64" s="856">
        <f t="shared" si="110"/>
        <v>7488738.7387387389</v>
      </c>
      <c r="FL64" s="856">
        <f t="shared" si="110"/>
        <v>7488738.7387387389</v>
      </c>
      <c r="FM64" s="856">
        <f t="shared" si="110"/>
        <v>7488738.7387387389</v>
      </c>
      <c r="FN64" s="856">
        <f t="shared" si="110"/>
        <v>7488738.7387387389</v>
      </c>
      <c r="FO64" s="856">
        <f t="shared" si="110"/>
        <v>7488738.7387387389</v>
      </c>
      <c r="FP64" s="856">
        <f t="shared" si="110"/>
        <v>7488738.7387387389</v>
      </c>
      <c r="FQ64" s="856">
        <f t="shared" si="110"/>
        <v>7488738.7387387389</v>
      </c>
      <c r="FR64" s="856">
        <f t="shared" si="110"/>
        <v>7488738.7387387389</v>
      </c>
      <c r="FS64" s="856">
        <f t="shared" si="110"/>
        <v>7488738.7387387389</v>
      </c>
      <c r="FT64" s="856">
        <f t="shared" si="110"/>
        <v>7488738.7387387389</v>
      </c>
      <c r="FU64" s="856">
        <f t="shared" si="110"/>
        <v>7488738.7387387389</v>
      </c>
      <c r="FV64" s="856">
        <f t="shared" si="110"/>
        <v>7488738.7387387389</v>
      </c>
      <c r="FW64" s="856">
        <f t="shared" si="110"/>
        <v>7488738.7387387389</v>
      </c>
      <c r="FX64" s="856">
        <f t="shared" si="110"/>
        <v>7488738.7387387389</v>
      </c>
      <c r="FY64" s="856">
        <f t="shared" si="110"/>
        <v>7488738.7387387389</v>
      </c>
      <c r="FZ64" s="856">
        <f t="shared" si="110"/>
        <v>7488738.7387387389</v>
      </c>
      <c r="GA64" s="856">
        <f t="shared" si="110"/>
        <v>7488738.7387387389</v>
      </c>
      <c r="GB64" s="856">
        <f t="shared" si="110"/>
        <v>7488738.7387387389</v>
      </c>
      <c r="GC64" s="856">
        <f t="shared" si="110"/>
        <v>7488738.7387387389</v>
      </c>
      <c r="GD64" s="856">
        <f t="shared" si="110"/>
        <v>7488738.7387387389</v>
      </c>
      <c r="GE64" s="856">
        <f t="shared" si="110"/>
        <v>7488738.7387387389</v>
      </c>
      <c r="GF64" s="856">
        <f t="shared" si="110"/>
        <v>7488738.7387387389</v>
      </c>
      <c r="GG64" s="856">
        <f t="shared" si="110"/>
        <v>7488738.7387387389</v>
      </c>
      <c r="GH64" s="856">
        <f t="shared" si="110"/>
        <v>7488738.7387387389</v>
      </c>
      <c r="GI64" s="856">
        <f t="shared" si="110"/>
        <v>7488738.7387387389</v>
      </c>
      <c r="GJ64" s="856">
        <f t="shared" si="110"/>
        <v>7488738.7387387389</v>
      </c>
      <c r="GK64" s="856">
        <f t="shared" si="110"/>
        <v>7488738.7387387389</v>
      </c>
      <c r="GL64" s="856">
        <f t="shared" si="110"/>
        <v>7488738.7387387389</v>
      </c>
      <c r="GM64" s="856">
        <f t="shared" si="110"/>
        <v>7488738.7387387389</v>
      </c>
      <c r="GN64" s="856">
        <f t="shared" si="110"/>
        <v>7488738.7387387389</v>
      </c>
      <c r="GO64" s="856">
        <f t="shared" si="110"/>
        <v>7488738.7387387389</v>
      </c>
      <c r="GP64" s="856">
        <f t="shared" si="110"/>
        <v>7488738.7387387389</v>
      </c>
      <c r="GQ64" s="856">
        <f t="shared" si="110"/>
        <v>7488738.7387387389</v>
      </c>
      <c r="GR64" s="856">
        <f t="shared" si="110"/>
        <v>7488738.7387387389</v>
      </c>
      <c r="GS64" s="856">
        <f t="shared" si="110"/>
        <v>7488738.7387387389</v>
      </c>
      <c r="GT64" s="856">
        <f t="shared" si="110"/>
        <v>7488738.7387387389</v>
      </c>
      <c r="GU64" s="856">
        <f t="shared" si="110"/>
        <v>7488738.7387387389</v>
      </c>
      <c r="GV64" s="856">
        <f t="shared" si="110"/>
        <v>7488738.7387387389</v>
      </c>
      <c r="GW64" s="856">
        <f t="shared" si="110"/>
        <v>7488738.7387387389</v>
      </c>
      <c r="GX64" s="856">
        <f t="shared" si="110"/>
        <v>7488738.7387387389</v>
      </c>
      <c r="GY64" s="856">
        <f t="shared" si="110"/>
        <v>7488738.7387387389</v>
      </c>
      <c r="GZ64" s="856">
        <f t="shared" si="110"/>
        <v>7488738.7387387389</v>
      </c>
      <c r="HA64" s="856">
        <f t="shared" si="110"/>
        <v>7488738.7387387389</v>
      </c>
      <c r="HB64" s="856">
        <f t="shared" si="110"/>
        <v>7488738.7387387389</v>
      </c>
      <c r="HC64" s="856">
        <f t="shared" si="110"/>
        <v>7488738.7387387389</v>
      </c>
      <c r="HD64" s="856">
        <f t="shared" si="110"/>
        <v>7488738.7387387389</v>
      </c>
      <c r="HE64" s="856">
        <f t="shared" si="110"/>
        <v>7488738.7387387389</v>
      </c>
      <c r="HF64" s="856">
        <f t="shared" si="110"/>
        <v>7488738.7387387389</v>
      </c>
      <c r="HG64" s="856">
        <f t="shared" si="110"/>
        <v>7488738.7387387389</v>
      </c>
      <c r="HH64" s="856">
        <f t="shared" si="110"/>
        <v>7488738.7387387389</v>
      </c>
      <c r="HI64" s="856">
        <f t="shared" si="110"/>
        <v>7488738.7387387389</v>
      </c>
      <c r="HJ64" s="856">
        <f t="shared" si="110"/>
        <v>7488738.7387387389</v>
      </c>
      <c r="HK64" s="856">
        <f t="shared" si="110"/>
        <v>7488738.7387387389</v>
      </c>
      <c r="HL64" s="856">
        <f t="shared" si="110"/>
        <v>7488738.7387387389</v>
      </c>
      <c r="HM64" s="856">
        <f t="shared" si="110"/>
        <v>7488738.7387387389</v>
      </c>
      <c r="HN64" s="856">
        <f t="shared" ref="HN64:JY64" si="111">HN56*HN63</f>
        <v>7488738.7387387389</v>
      </c>
      <c r="HO64" s="856">
        <f t="shared" si="111"/>
        <v>7488738.7387387389</v>
      </c>
      <c r="HP64" s="856">
        <f t="shared" si="111"/>
        <v>7488738.7387387389</v>
      </c>
      <c r="HQ64" s="856">
        <f t="shared" si="111"/>
        <v>7488738.7387387389</v>
      </c>
      <c r="HR64" s="856">
        <f t="shared" si="111"/>
        <v>7488738.7387387389</v>
      </c>
      <c r="HS64" s="856">
        <f t="shared" si="111"/>
        <v>7488738.7387387389</v>
      </c>
      <c r="HT64" s="856">
        <f t="shared" si="111"/>
        <v>7488738.7387387389</v>
      </c>
      <c r="HU64" s="856">
        <f t="shared" si="111"/>
        <v>7488738.7387387389</v>
      </c>
      <c r="HV64" s="856">
        <f t="shared" si="111"/>
        <v>7488738.7387387389</v>
      </c>
      <c r="HW64" s="856">
        <f t="shared" si="111"/>
        <v>7488738.7387387389</v>
      </c>
      <c r="HX64" s="856">
        <f t="shared" si="111"/>
        <v>7488738.7387387389</v>
      </c>
      <c r="HY64" s="856">
        <f t="shared" si="111"/>
        <v>7488738.7387387389</v>
      </c>
      <c r="HZ64" s="856">
        <f t="shared" si="111"/>
        <v>1406164.0261973711</v>
      </c>
      <c r="IA64" s="856">
        <f t="shared" si="111"/>
        <v>999762.99467302929</v>
      </c>
      <c r="IB64" s="856">
        <f t="shared" si="111"/>
        <v>946886.97338838317</v>
      </c>
      <c r="IC64" s="856">
        <f t="shared" si="111"/>
        <v>1100707.3471215959</v>
      </c>
      <c r="ID64" s="856">
        <f t="shared" si="111"/>
        <v>1702329.8780689656</v>
      </c>
      <c r="IE64" s="856">
        <f t="shared" si="111"/>
        <v>4037893.3135424405</v>
      </c>
      <c r="IF64" s="856">
        <f t="shared" si="111"/>
        <v>1350752.8809841052</v>
      </c>
      <c r="IG64" s="856">
        <f t="shared" si="111"/>
        <v>167600.14806526114</v>
      </c>
      <c r="IH64" s="856">
        <f t="shared" si="111"/>
        <v>1529022.2932940288</v>
      </c>
      <c r="II64" s="856">
        <f t="shared" si="111"/>
        <v>2600165.1512886402</v>
      </c>
      <c r="IJ64" s="856">
        <f t="shared" si="111"/>
        <v>1804007.8309972493</v>
      </c>
      <c r="IK64" s="856">
        <f t="shared" si="111"/>
        <v>4420919.7924658842</v>
      </c>
      <c r="IL64" s="856">
        <f t="shared" si="111"/>
        <v>1444452.2760721326</v>
      </c>
      <c r="IM64" s="856">
        <f t="shared" si="111"/>
        <v>1521194.4911461144</v>
      </c>
      <c r="IN64" s="856">
        <f t="shared" si="111"/>
        <v>1461507.3952179523</v>
      </c>
      <c r="IO64" s="856">
        <f t="shared" si="111"/>
        <v>1727014.209377547</v>
      </c>
      <c r="IP64" s="856">
        <f t="shared" si="111"/>
        <v>2507122.4266109029</v>
      </c>
      <c r="IQ64" s="856">
        <f t="shared" si="111"/>
        <v>5099718.3545772564</v>
      </c>
      <c r="IR64" s="856">
        <f t="shared" si="111"/>
        <v>1979534.3438334109</v>
      </c>
      <c r="IS64" s="856">
        <f t="shared" si="111"/>
        <v>30952.642464501987</v>
      </c>
      <c r="IT64" s="856">
        <f t="shared" si="111"/>
        <v>2274605.1851282087</v>
      </c>
      <c r="IU64" s="856">
        <f t="shared" si="111"/>
        <v>3660823.7045866316</v>
      </c>
      <c r="IV64" s="856">
        <f t="shared" si="111"/>
        <v>2615820.9429374812</v>
      </c>
      <c r="IW64" s="856">
        <f t="shared" si="111"/>
        <v>5423767.3559555626</v>
      </c>
      <c r="IX64" s="856">
        <f t="shared" si="111"/>
        <v>0</v>
      </c>
      <c r="IY64" s="856">
        <f t="shared" si="111"/>
        <v>0</v>
      </c>
      <c r="IZ64" s="856">
        <f t="shared" si="111"/>
        <v>1454211.1802705696</v>
      </c>
      <c r="JA64" s="856">
        <f t="shared" si="111"/>
        <v>1645331.4657429801</v>
      </c>
      <c r="JB64" s="856">
        <f t="shared" si="111"/>
        <v>2503781.6662706123</v>
      </c>
      <c r="JC64" s="856">
        <f t="shared" si="111"/>
        <v>5010613.6379853468</v>
      </c>
      <c r="JD64" s="856">
        <f t="shared" si="111"/>
        <v>1964969.2503204062</v>
      </c>
      <c r="JE64" s="856">
        <f t="shared" si="111"/>
        <v>0</v>
      </c>
      <c r="JF64" s="856">
        <f t="shared" si="111"/>
        <v>2266378.1969697904</v>
      </c>
      <c r="JG64" s="856">
        <f t="shared" si="111"/>
        <v>3554909.6937491116</v>
      </c>
      <c r="JH64" s="856">
        <f t="shared" si="111"/>
        <v>2609200.9458229532</v>
      </c>
      <c r="JI64" s="856">
        <f t="shared" si="111"/>
        <v>5341447.9251009244</v>
      </c>
      <c r="JJ64" s="856">
        <f t="shared" si="111"/>
        <v>0</v>
      </c>
      <c r="JK64" s="856">
        <f t="shared" si="111"/>
        <v>0</v>
      </c>
      <c r="JL64" s="856">
        <f t="shared" si="111"/>
        <v>712739.22515672247</v>
      </c>
      <c r="JM64" s="856">
        <f t="shared" si="111"/>
        <v>1261204.9826465046</v>
      </c>
      <c r="JN64" s="856">
        <f t="shared" si="111"/>
        <v>1911684.0801733055</v>
      </c>
      <c r="JO64" s="856">
        <f t="shared" si="111"/>
        <v>4383060.2109826878</v>
      </c>
      <c r="JP64" s="856">
        <f t="shared" si="111"/>
        <v>1497759.5015508872</v>
      </c>
      <c r="JQ64" s="856">
        <f t="shared" si="111"/>
        <v>103292.65304564133</v>
      </c>
      <c r="JR64" s="856">
        <f t="shared" si="111"/>
        <v>1719034.3364726803</v>
      </c>
      <c r="JS64" s="856">
        <f t="shared" si="111"/>
        <v>2912569.8645974686</v>
      </c>
      <c r="JT64" s="856">
        <f t="shared" si="111"/>
        <v>2012486.334900653</v>
      </c>
      <c r="JU64" s="856">
        <f t="shared" si="111"/>
        <v>4752841.236835246</v>
      </c>
      <c r="JV64" s="856">
        <f t="shared" si="111"/>
        <v>1086252.6551478221</v>
      </c>
      <c r="JW64" s="856">
        <f t="shared" si="111"/>
        <v>1760659.2445652082</v>
      </c>
      <c r="JX64" s="856">
        <f t="shared" si="111"/>
        <v>1510250.8723627918</v>
      </c>
      <c r="JY64" s="856">
        <f t="shared" si="111"/>
        <v>1890264.8577543269</v>
      </c>
      <c r="JZ64" s="856">
        <f t="shared" ref="JZ64:MK64" si="112">JZ56*JZ63</f>
        <v>2526856.0474898526</v>
      </c>
      <c r="KA64" s="856">
        <f t="shared" si="112"/>
        <v>5185241.8476624163</v>
      </c>
      <c r="KB64" s="856">
        <f t="shared" si="112"/>
        <v>2092803.9143031323</v>
      </c>
      <c r="KC64" s="856">
        <f t="shared" si="112"/>
        <v>422744.92373437312</v>
      </c>
      <c r="KD64" s="856">
        <f t="shared" si="112"/>
        <v>2306912.0819436149</v>
      </c>
      <c r="KE64" s="856">
        <f t="shared" si="112"/>
        <v>3798091.8655577814</v>
      </c>
      <c r="KF64" s="856">
        <f t="shared" si="112"/>
        <v>2662821.7432479756</v>
      </c>
      <c r="KG64" s="856">
        <f t="shared" si="112"/>
        <v>5504036.3675662745</v>
      </c>
      <c r="KH64" s="856">
        <f t="shared" si="112"/>
        <v>3744369.3693693695</v>
      </c>
      <c r="KI64" s="856">
        <f t="shared" si="112"/>
        <v>3744369.3693693695</v>
      </c>
      <c r="KJ64" s="856">
        <f t="shared" si="112"/>
        <v>3744369.3693693695</v>
      </c>
      <c r="KK64" s="856">
        <f t="shared" si="112"/>
        <v>3744369.3693693695</v>
      </c>
      <c r="KL64" s="856">
        <f t="shared" si="112"/>
        <v>3744369.3693693695</v>
      </c>
      <c r="KM64" s="856">
        <f t="shared" si="112"/>
        <v>3744369.3693693695</v>
      </c>
      <c r="KN64" s="856">
        <f t="shared" si="112"/>
        <v>3744369.3693693695</v>
      </c>
      <c r="KO64" s="856">
        <f t="shared" si="112"/>
        <v>3744369.3693693695</v>
      </c>
      <c r="KP64" s="856">
        <f t="shared" si="112"/>
        <v>3744369.3693693695</v>
      </c>
      <c r="KQ64" s="856">
        <f t="shared" si="112"/>
        <v>3744369.3693693695</v>
      </c>
      <c r="KR64" s="856">
        <f t="shared" si="112"/>
        <v>3744369.3693693695</v>
      </c>
      <c r="KS64" s="856">
        <f t="shared" si="112"/>
        <v>3744369.3693693695</v>
      </c>
      <c r="KT64" s="856">
        <f t="shared" si="112"/>
        <v>3744369.3693693695</v>
      </c>
      <c r="KU64" s="856">
        <f t="shared" si="112"/>
        <v>3744369.3693693695</v>
      </c>
      <c r="KV64" s="856">
        <f t="shared" si="112"/>
        <v>3744369.3693693695</v>
      </c>
      <c r="KW64" s="856">
        <f t="shared" si="112"/>
        <v>3744369.3693693695</v>
      </c>
      <c r="KX64" s="856">
        <f t="shared" si="112"/>
        <v>3744369.3693693695</v>
      </c>
      <c r="KY64" s="856">
        <f t="shared" si="112"/>
        <v>3744369.3693693695</v>
      </c>
      <c r="KZ64" s="856">
        <f t="shared" si="112"/>
        <v>3744369.3693693695</v>
      </c>
      <c r="LA64" s="856">
        <f t="shared" si="112"/>
        <v>3744369.3693693695</v>
      </c>
      <c r="LB64" s="856">
        <f t="shared" si="112"/>
        <v>3744369.3693693695</v>
      </c>
      <c r="LC64" s="856">
        <f t="shared" si="112"/>
        <v>3744369.3693693695</v>
      </c>
      <c r="LD64" s="856">
        <f t="shared" si="112"/>
        <v>3744369.3693693695</v>
      </c>
      <c r="LE64" s="856">
        <f t="shared" si="112"/>
        <v>3744369.3693693695</v>
      </c>
      <c r="LF64" s="856">
        <f t="shared" si="112"/>
        <v>3744369.3693693695</v>
      </c>
      <c r="LG64" s="856">
        <f t="shared" si="112"/>
        <v>3744369.3693693695</v>
      </c>
      <c r="LH64" s="856">
        <f t="shared" si="112"/>
        <v>3744369.3693693695</v>
      </c>
      <c r="LI64" s="856">
        <f t="shared" si="112"/>
        <v>3744369.3693693695</v>
      </c>
      <c r="LJ64" s="856">
        <f t="shared" si="112"/>
        <v>3744369.3693693695</v>
      </c>
      <c r="LK64" s="856">
        <f t="shared" si="112"/>
        <v>3744369.3693693695</v>
      </c>
      <c r="LL64" s="856">
        <f t="shared" si="112"/>
        <v>3744369.3693693695</v>
      </c>
      <c r="LM64" s="856">
        <f t="shared" si="112"/>
        <v>3744369.3693693695</v>
      </c>
      <c r="LN64" s="856">
        <f t="shared" si="112"/>
        <v>3744369.3693693695</v>
      </c>
      <c r="LO64" s="856">
        <f t="shared" si="112"/>
        <v>3744369.3693693695</v>
      </c>
      <c r="LP64" s="856">
        <f t="shared" si="112"/>
        <v>3744369.3693693695</v>
      </c>
      <c r="LQ64" s="856">
        <f t="shared" si="112"/>
        <v>3744369.3693693695</v>
      </c>
      <c r="LR64" s="856">
        <f t="shared" si="112"/>
        <v>3744369.3693693695</v>
      </c>
      <c r="LS64" s="856">
        <f t="shared" si="112"/>
        <v>3744369.3693693695</v>
      </c>
      <c r="LT64" s="856">
        <f t="shared" si="112"/>
        <v>3744369.3693693695</v>
      </c>
      <c r="LU64" s="856">
        <f t="shared" si="112"/>
        <v>3744369.3693693695</v>
      </c>
      <c r="LV64" s="856">
        <f t="shared" si="112"/>
        <v>3744369.3693693695</v>
      </c>
      <c r="LW64" s="856">
        <f t="shared" si="112"/>
        <v>3744369.3693693695</v>
      </c>
      <c r="LX64" s="856">
        <f t="shared" si="112"/>
        <v>3744369.3693693695</v>
      </c>
      <c r="LY64" s="856">
        <f t="shared" si="112"/>
        <v>3744369.3693693695</v>
      </c>
      <c r="LZ64" s="856">
        <f t="shared" si="112"/>
        <v>3744369.3693693695</v>
      </c>
      <c r="MA64" s="856">
        <f t="shared" si="112"/>
        <v>3744369.3693693695</v>
      </c>
      <c r="MB64" s="856">
        <f t="shared" si="112"/>
        <v>3744369.3693693695</v>
      </c>
      <c r="MC64" s="856">
        <f t="shared" si="112"/>
        <v>3744369.3693693695</v>
      </c>
      <c r="MD64" s="856">
        <f t="shared" si="112"/>
        <v>3744369.3693693695</v>
      </c>
      <c r="ME64" s="856">
        <f t="shared" si="112"/>
        <v>3744369.3693693695</v>
      </c>
      <c r="MF64" s="856">
        <f t="shared" si="112"/>
        <v>3744369.3693693695</v>
      </c>
      <c r="MG64" s="856">
        <f t="shared" si="112"/>
        <v>3744369.3693693695</v>
      </c>
      <c r="MH64" s="856">
        <f t="shared" si="112"/>
        <v>3744369.3693693695</v>
      </c>
      <c r="MI64" s="856">
        <f t="shared" si="112"/>
        <v>3744369.3693693695</v>
      </c>
      <c r="MJ64" s="856">
        <f t="shared" si="112"/>
        <v>3744369.3693693695</v>
      </c>
      <c r="MK64" s="856">
        <f t="shared" si="112"/>
        <v>3744369.3693693695</v>
      </c>
      <c r="ML64" s="856">
        <f t="shared" ref="ML64:OW64" si="113">ML56*ML63</f>
        <v>3744369.3693693695</v>
      </c>
      <c r="MM64" s="856">
        <f t="shared" si="113"/>
        <v>3744369.3693693695</v>
      </c>
      <c r="MN64" s="856">
        <f t="shared" si="113"/>
        <v>3744369.3693693695</v>
      </c>
      <c r="MO64" s="856">
        <f t="shared" si="113"/>
        <v>3744369.3693693695</v>
      </c>
      <c r="MP64" s="856">
        <f t="shared" si="113"/>
        <v>3744369.3693693695</v>
      </c>
      <c r="MQ64" s="856">
        <f t="shared" si="113"/>
        <v>3744369.3693693695</v>
      </c>
      <c r="MR64" s="856">
        <f t="shared" si="113"/>
        <v>3744369.3693693695</v>
      </c>
      <c r="MS64" s="856">
        <f t="shared" si="113"/>
        <v>3744369.3693693695</v>
      </c>
      <c r="MT64" s="856">
        <f t="shared" si="113"/>
        <v>3744369.3693693695</v>
      </c>
      <c r="MU64" s="856">
        <f t="shared" si="113"/>
        <v>3744369.3693693695</v>
      </c>
      <c r="MV64" s="856">
        <f t="shared" si="113"/>
        <v>3744369.3693693695</v>
      </c>
      <c r="MW64" s="856">
        <f t="shared" si="113"/>
        <v>3744369.3693693695</v>
      </c>
      <c r="MX64" s="856">
        <f t="shared" si="113"/>
        <v>3744369.3693693695</v>
      </c>
      <c r="MY64" s="856">
        <f t="shared" si="113"/>
        <v>3744369.3693693695</v>
      </c>
      <c r="MZ64" s="856">
        <f t="shared" si="113"/>
        <v>3744369.3693693695</v>
      </c>
      <c r="NA64" s="856">
        <f t="shared" si="113"/>
        <v>3744369.3693693695</v>
      </c>
      <c r="NB64" s="856">
        <f t="shared" si="113"/>
        <v>3744369.3693693695</v>
      </c>
      <c r="NC64" s="856">
        <f t="shared" si="113"/>
        <v>3744369.3693693695</v>
      </c>
      <c r="ND64" s="856">
        <f t="shared" si="113"/>
        <v>3744369.3693693695</v>
      </c>
      <c r="NE64" s="856">
        <f t="shared" si="113"/>
        <v>3744369.3693693695</v>
      </c>
      <c r="NF64" s="856">
        <f t="shared" si="113"/>
        <v>3744369.3693693695</v>
      </c>
      <c r="NG64" s="856">
        <f t="shared" si="113"/>
        <v>3744369.3693693695</v>
      </c>
      <c r="NH64" s="856">
        <f t="shared" si="113"/>
        <v>3744369.3693693695</v>
      </c>
      <c r="NI64" s="856">
        <f t="shared" si="113"/>
        <v>3744369.3693693695</v>
      </c>
      <c r="NJ64" s="856">
        <f t="shared" si="113"/>
        <v>3744369.3693693695</v>
      </c>
      <c r="NK64" s="856">
        <f t="shared" si="113"/>
        <v>3744369.3693693695</v>
      </c>
      <c r="NL64" s="856">
        <f t="shared" si="113"/>
        <v>3744369.3693693695</v>
      </c>
      <c r="NM64" s="856">
        <f t="shared" si="113"/>
        <v>3744369.3693693695</v>
      </c>
      <c r="NN64" s="856">
        <f t="shared" si="113"/>
        <v>3744369.3693693695</v>
      </c>
      <c r="NO64" s="856">
        <f t="shared" si="113"/>
        <v>3744369.3693693695</v>
      </c>
      <c r="NP64" s="856">
        <f t="shared" si="113"/>
        <v>3744369.3693693695</v>
      </c>
      <c r="NQ64" s="856">
        <f t="shared" si="113"/>
        <v>3744369.3693693695</v>
      </c>
      <c r="NR64" s="856">
        <f t="shared" si="113"/>
        <v>3744369.3693693695</v>
      </c>
      <c r="NS64" s="856">
        <f t="shared" si="113"/>
        <v>3744369.3693693695</v>
      </c>
      <c r="NT64" s="856">
        <f t="shared" si="113"/>
        <v>3744369.3693693695</v>
      </c>
      <c r="NU64" s="856">
        <f t="shared" si="113"/>
        <v>3744369.3693693695</v>
      </c>
      <c r="NV64" s="856">
        <f t="shared" si="113"/>
        <v>3744369.3693693695</v>
      </c>
      <c r="NW64" s="856">
        <f t="shared" si="113"/>
        <v>3744369.3693693695</v>
      </c>
      <c r="NX64" s="856">
        <f t="shared" si="113"/>
        <v>3744369.3693693695</v>
      </c>
      <c r="NY64" s="856">
        <f t="shared" si="113"/>
        <v>3744369.3693693695</v>
      </c>
      <c r="NZ64" s="856">
        <f t="shared" si="113"/>
        <v>3744369.3693693695</v>
      </c>
      <c r="OA64" s="856">
        <f t="shared" si="113"/>
        <v>3744369.3693693695</v>
      </c>
      <c r="OB64" s="856">
        <f t="shared" si="113"/>
        <v>3744369.3693693695</v>
      </c>
      <c r="OC64" s="856">
        <f t="shared" si="113"/>
        <v>3744369.3693693695</v>
      </c>
      <c r="OD64" s="856">
        <f t="shared" si="113"/>
        <v>3744369.3693693695</v>
      </c>
      <c r="OE64" s="856">
        <f t="shared" si="113"/>
        <v>3744369.3693693695</v>
      </c>
      <c r="OF64" s="856">
        <f t="shared" si="113"/>
        <v>3744369.3693693695</v>
      </c>
      <c r="OG64" s="856">
        <f t="shared" si="113"/>
        <v>3744369.3693693695</v>
      </c>
      <c r="OH64" s="856">
        <f t="shared" si="113"/>
        <v>3744369.3693693695</v>
      </c>
      <c r="OI64" s="856">
        <f t="shared" si="113"/>
        <v>3744369.3693693695</v>
      </c>
      <c r="OJ64" s="856">
        <f t="shared" si="113"/>
        <v>3744369.3693693695</v>
      </c>
      <c r="OK64" s="856">
        <f t="shared" si="113"/>
        <v>3744369.3693693695</v>
      </c>
      <c r="OL64" s="856">
        <f t="shared" si="113"/>
        <v>3744369.3693693695</v>
      </c>
      <c r="OM64" s="856">
        <f t="shared" si="113"/>
        <v>3744369.3693693695</v>
      </c>
      <c r="ON64" s="856">
        <f t="shared" si="113"/>
        <v>3744369.3693693695</v>
      </c>
      <c r="OO64" s="856">
        <f t="shared" si="113"/>
        <v>3744369.3693693695</v>
      </c>
      <c r="OP64" s="856">
        <f t="shared" si="113"/>
        <v>3744369.3693693695</v>
      </c>
      <c r="OQ64" s="856">
        <f t="shared" si="113"/>
        <v>3744369.3693693695</v>
      </c>
      <c r="OR64" s="856">
        <f t="shared" si="113"/>
        <v>3744369.3693693695</v>
      </c>
      <c r="OS64" s="856">
        <f t="shared" si="113"/>
        <v>3744369.3693693695</v>
      </c>
      <c r="OT64" s="856">
        <f t="shared" si="113"/>
        <v>3744369.3693693695</v>
      </c>
      <c r="OU64" s="856">
        <f t="shared" si="113"/>
        <v>3744369.3693693695</v>
      </c>
      <c r="OV64" s="856">
        <f t="shared" si="113"/>
        <v>3744369.3693693695</v>
      </c>
      <c r="OW64" s="856">
        <f t="shared" si="113"/>
        <v>3744369.3693693695</v>
      </c>
      <c r="OX64" s="856">
        <f t="shared" ref="OX64:RI64" si="114">OX56*OX63</f>
        <v>3744369.3693693695</v>
      </c>
      <c r="OY64" s="856">
        <f t="shared" si="114"/>
        <v>3744369.3693693695</v>
      </c>
      <c r="OZ64" s="856">
        <f t="shared" si="114"/>
        <v>3744369.3693693695</v>
      </c>
      <c r="PA64" s="856">
        <f t="shared" si="114"/>
        <v>3744369.3693693695</v>
      </c>
      <c r="PB64" s="856">
        <f t="shared" si="114"/>
        <v>3744369.3693693695</v>
      </c>
      <c r="PC64" s="856">
        <f t="shared" si="114"/>
        <v>3744369.3693693695</v>
      </c>
      <c r="PD64" s="856">
        <f t="shared" si="114"/>
        <v>3744369.3693693695</v>
      </c>
      <c r="PE64" s="856">
        <f t="shared" si="114"/>
        <v>3744369.3693693695</v>
      </c>
      <c r="PF64" s="856">
        <f t="shared" si="114"/>
        <v>3744369.3693693695</v>
      </c>
      <c r="PG64" s="856">
        <f t="shared" si="114"/>
        <v>3744369.3693693695</v>
      </c>
      <c r="PH64" s="856">
        <f t="shared" si="114"/>
        <v>3744369.3693693695</v>
      </c>
      <c r="PI64" s="856">
        <f t="shared" si="114"/>
        <v>3744369.3693693695</v>
      </c>
      <c r="PJ64" s="856">
        <f t="shared" si="114"/>
        <v>3744369.3693693695</v>
      </c>
      <c r="PK64" s="856">
        <f t="shared" si="114"/>
        <v>3744369.3693693695</v>
      </c>
      <c r="PL64" s="856">
        <f t="shared" si="114"/>
        <v>3744369.3693693695</v>
      </c>
      <c r="PM64" s="856">
        <f t="shared" si="114"/>
        <v>3744369.3693693695</v>
      </c>
      <c r="PN64" s="856">
        <f t="shared" si="114"/>
        <v>3744369.3693693695</v>
      </c>
      <c r="PO64" s="856">
        <f t="shared" si="114"/>
        <v>3744369.3693693695</v>
      </c>
      <c r="PP64" s="856">
        <f t="shared" si="114"/>
        <v>3744369.3693693695</v>
      </c>
      <c r="PQ64" s="856">
        <f t="shared" si="114"/>
        <v>3744369.3693693695</v>
      </c>
      <c r="PR64" s="856">
        <f t="shared" si="114"/>
        <v>3744369.3693693695</v>
      </c>
      <c r="PS64" s="856">
        <f t="shared" si="114"/>
        <v>3744369.3693693695</v>
      </c>
      <c r="PT64" s="856">
        <f t="shared" si="114"/>
        <v>3744369.3693693695</v>
      </c>
      <c r="PU64" s="856">
        <f t="shared" si="114"/>
        <v>3744369.3693693695</v>
      </c>
      <c r="PV64" s="856">
        <f t="shared" si="114"/>
        <v>3744369.3693693695</v>
      </c>
      <c r="PW64" s="856">
        <f t="shared" si="114"/>
        <v>3744369.3693693695</v>
      </c>
      <c r="PX64" s="856">
        <f t="shared" si="114"/>
        <v>3744369.3693693695</v>
      </c>
      <c r="PY64" s="856">
        <f t="shared" si="114"/>
        <v>3744369.3693693695</v>
      </c>
      <c r="PZ64" s="856">
        <f t="shared" si="114"/>
        <v>3744369.3693693695</v>
      </c>
      <c r="QA64" s="856">
        <f t="shared" si="114"/>
        <v>3744369.3693693695</v>
      </c>
      <c r="QB64" s="856">
        <f t="shared" si="114"/>
        <v>3744369.3693693695</v>
      </c>
      <c r="QC64" s="856">
        <f t="shared" si="114"/>
        <v>3744369.3693693695</v>
      </c>
      <c r="QD64" s="856">
        <f t="shared" si="114"/>
        <v>3744369.3693693695</v>
      </c>
      <c r="QE64" s="856">
        <f t="shared" si="114"/>
        <v>3744369.3693693695</v>
      </c>
      <c r="QF64" s="856">
        <f t="shared" si="114"/>
        <v>3744369.3693693695</v>
      </c>
      <c r="QG64" s="856">
        <f t="shared" si="114"/>
        <v>3744369.3693693695</v>
      </c>
      <c r="QH64" s="856">
        <f t="shared" si="114"/>
        <v>3744369.3693693695</v>
      </c>
      <c r="QI64" s="856">
        <f t="shared" si="114"/>
        <v>3744369.3693693695</v>
      </c>
      <c r="QJ64" s="856">
        <f t="shared" si="114"/>
        <v>3744369.3693693695</v>
      </c>
      <c r="QK64" s="856">
        <f t="shared" si="114"/>
        <v>3744369.3693693695</v>
      </c>
      <c r="QL64" s="856">
        <f t="shared" si="114"/>
        <v>3744369.3693693695</v>
      </c>
      <c r="QM64" s="856">
        <f t="shared" si="114"/>
        <v>3744369.3693693695</v>
      </c>
      <c r="QN64" s="856">
        <f t="shared" si="114"/>
        <v>3744369.3693693695</v>
      </c>
      <c r="QO64" s="856">
        <f t="shared" si="114"/>
        <v>3744369.3693693695</v>
      </c>
      <c r="QP64" s="856">
        <f t="shared" si="114"/>
        <v>3744369.3693693695</v>
      </c>
      <c r="QQ64" s="856">
        <f t="shared" si="114"/>
        <v>3744369.3693693695</v>
      </c>
      <c r="QR64" s="856">
        <f t="shared" si="114"/>
        <v>3744369.3693693695</v>
      </c>
      <c r="QS64" s="856">
        <f t="shared" si="114"/>
        <v>3744369.3693693695</v>
      </c>
      <c r="QT64" s="856">
        <f t="shared" si="114"/>
        <v>3744369.3693693695</v>
      </c>
      <c r="QU64" s="856">
        <f t="shared" si="114"/>
        <v>3744369.3693693695</v>
      </c>
      <c r="QV64" s="856">
        <f t="shared" si="114"/>
        <v>3744369.3693693695</v>
      </c>
      <c r="QW64" s="856">
        <f t="shared" si="114"/>
        <v>3744369.3693693695</v>
      </c>
      <c r="QX64" s="856">
        <f t="shared" si="114"/>
        <v>3744369.3693693695</v>
      </c>
      <c r="QY64" s="856">
        <f t="shared" si="114"/>
        <v>3744369.3693693695</v>
      </c>
      <c r="QZ64" s="856">
        <f t="shared" si="114"/>
        <v>3744369.3693693695</v>
      </c>
      <c r="RA64" s="856">
        <f t="shared" si="114"/>
        <v>3744369.3693693695</v>
      </c>
      <c r="RB64" s="856">
        <f t="shared" si="114"/>
        <v>3744369.3693693695</v>
      </c>
      <c r="RC64" s="856">
        <f t="shared" si="114"/>
        <v>3744369.3693693695</v>
      </c>
      <c r="RD64" s="856">
        <f t="shared" si="114"/>
        <v>3744369.3693693695</v>
      </c>
      <c r="RE64" s="856">
        <f t="shared" si="114"/>
        <v>3744369.3693693695</v>
      </c>
      <c r="RF64" s="856">
        <f t="shared" si="114"/>
        <v>3744369.3693693695</v>
      </c>
      <c r="RG64" s="856">
        <f t="shared" si="114"/>
        <v>3744369.3693693695</v>
      </c>
      <c r="RH64" s="856">
        <f t="shared" si="114"/>
        <v>3744369.3693693695</v>
      </c>
      <c r="RI64" s="856">
        <f t="shared" si="114"/>
        <v>3744369.3693693695</v>
      </c>
      <c r="RJ64" s="856">
        <f t="shared" ref="RJ64:TP64" si="115">RJ56*RJ63</f>
        <v>3744369.3693693695</v>
      </c>
      <c r="RK64" s="856">
        <f t="shared" si="115"/>
        <v>3744369.3693693695</v>
      </c>
      <c r="RL64" s="856">
        <f t="shared" si="115"/>
        <v>3744369.3693693695</v>
      </c>
      <c r="RM64" s="856">
        <f t="shared" si="115"/>
        <v>3744369.3693693695</v>
      </c>
      <c r="RN64" s="856">
        <f t="shared" si="115"/>
        <v>3744369.3693693695</v>
      </c>
      <c r="RO64" s="856">
        <f t="shared" si="115"/>
        <v>3744369.3693693695</v>
      </c>
      <c r="RP64" s="856">
        <f t="shared" si="115"/>
        <v>3744369.3693693695</v>
      </c>
      <c r="RQ64" s="856">
        <f t="shared" si="115"/>
        <v>3744369.3693693695</v>
      </c>
      <c r="RR64" s="856">
        <f t="shared" si="115"/>
        <v>3744369.3693693695</v>
      </c>
      <c r="RS64" s="856">
        <f t="shared" si="115"/>
        <v>3744369.3693693695</v>
      </c>
      <c r="RT64" s="856">
        <f t="shared" si="115"/>
        <v>3744369.3693693695</v>
      </c>
      <c r="RU64" s="856">
        <f t="shared" si="115"/>
        <v>3744369.3693693695</v>
      </c>
      <c r="RV64" s="856">
        <f t="shared" si="115"/>
        <v>3744369.3693693695</v>
      </c>
      <c r="RW64" s="856">
        <f t="shared" si="115"/>
        <v>3744369.3693693695</v>
      </c>
      <c r="RX64" s="856">
        <f t="shared" si="115"/>
        <v>3744369.3693693695</v>
      </c>
      <c r="RY64" s="856">
        <f t="shared" si="115"/>
        <v>3744369.3693693695</v>
      </c>
      <c r="RZ64" s="856">
        <f t="shared" si="115"/>
        <v>3744369.3693693695</v>
      </c>
      <c r="SA64" s="856">
        <f t="shared" si="115"/>
        <v>3744369.3693693695</v>
      </c>
      <c r="SB64" s="856">
        <f t="shared" si="115"/>
        <v>3744369.3693693695</v>
      </c>
      <c r="SC64" s="856">
        <f t="shared" si="115"/>
        <v>3744369.3693693695</v>
      </c>
      <c r="SD64" s="856">
        <f t="shared" si="115"/>
        <v>3744369.3693693695</v>
      </c>
      <c r="SE64" s="856">
        <f t="shared" si="115"/>
        <v>3744369.3693693695</v>
      </c>
      <c r="SF64" s="856">
        <f t="shared" si="115"/>
        <v>3744369.3693693695</v>
      </c>
      <c r="SG64" s="856">
        <f t="shared" si="115"/>
        <v>3744369.3693693695</v>
      </c>
      <c r="SH64" s="856">
        <f t="shared" si="115"/>
        <v>3744369.3693693695</v>
      </c>
      <c r="SI64" s="856">
        <f t="shared" si="115"/>
        <v>3744369.3693693695</v>
      </c>
      <c r="SJ64" s="856">
        <f t="shared" si="115"/>
        <v>3744369.3693693695</v>
      </c>
      <c r="SK64" s="856">
        <f t="shared" si="115"/>
        <v>3744369.3693693695</v>
      </c>
      <c r="SL64" s="856">
        <f t="shared" si="115"/>
        <v>3744369.3693693695</v>
      </c>
      <c r="SM64" s="856">
        <f t="shared" si="115"/>
        <v>3744369.3693693695</v>
      </c>
      <c r="SN64" s="856">
        <f t="shared" si="115"/>
        <v>3744369.3693693695</v>
      </c>
      <c r="SO64" s="856">
        <f t="shared" si="115"/>
        <v>3744369.3693693695</v>
      </c>
      <c r="SP64" s="856">
        <f t="shared" si="115"/>
        <v>3744369.3693693695</v>
      </c>
      <c r="SQ64" s="856">
        <f t="shared" si="115"/>
        <v>3744369.3693693695</v>
      </c>
      <c r="SR64" s="856">
        <f t="shared" si="115"/>
        <v>3744369.3693693695</v>
      </c>
      <c r="SS64" s="856">
        <f t="shared" si="115"/>
        <v>3744369.3693693695</v>
      </c>
      <c r="ST64" s="856">
        <f t="shared" si="115"/>
        <v>3744369.3693693695</v>
      </c>
      <c r="SU64" s="856">
        <f t="shared" si="115"/>
        <v>3744369.3693693695</v>
      </c>
      <c r="SV64" s="856">
        <f t="shared" si="115"/>
        <v>3744369.3693693695</v>
      </c>
      <c r="SW64" s="856">
        <f t="shared" si="115"/>
        <v>3744369.3693693695</v>
      </c>
      <c r="SX64" s="856">
        <f t="shared" si="115"/>
        <v>3744369.3693693695</v>
      </c>
      <c r="SY64" s="856">
        <f t="shared" si="115"/>
        <v>3744369.3693693695</v>
      </c>
      <c r="SZ64" s="856">
        <f t="shared" si="115"/>
        <v>3744369.3693693695</v>
      </c>
      <c r="TA64" s="856">
        <f t="shared" si="115"/>
        <v>3744369.3693693695</v>
      </c>
      <c r="TB64" s="856">
        <f t="shared" si="115"/>
        <v>3744369.3693693695</v>
      </c>
      <c r="TC64" s="856">
        <f t="shared" si="115"/>
        <v>3744369.3693693695</v>
      </c>
      <c r="TD64" s="856">
        <f t="shared" si="115"/>
        <v>3744369.3693693695</v>
      </c>
      <c r="TE64" s="856">
        <f t="shared" si="115"/>
        <v>3744369.3693693695</v>
      </c>
      <c r="TF64" s="856">
        <f t="shared" si="115"/>
        <v>3744369.3693693695</v>
      </c>
      <c r="TG64" s="856">
        <f t="shared" si="115"/>
        <v>3744369.3693693695</v>
      </c>
      <c r="TH64" s="856">
        <f t="shared" si="115"/>
        <v>3744369.3693693695</v>
      </c>
      <c r="TI64" s="856">
        <f t="shared" si="115"/>
        <v>3744369.3693693695</v>
      </c>
      <c r="TJ64" s="856">
        <f t="shared" si="115"/>
        <v>3744369.3693693695</v>
      </c>
      <c r="TK64" s="856">
        <f t="shared" si="115"/>
        <v>3744369.3693693695</v>
      </c>
      <c r="TL64" s="856">
        <f t="shared" si="115"/>
        <v>3744369.3693693695</v>
      </c>
      <c r="TM64" s="856">
        <f t="shared" si="115"/>
        <v>3744369.3693693695</v>
      </c>
      <c r="TN64" s="856">
        <f t="shared" si="115"/>
        <v>3744369.3693693695</v>
      </c>
      <c r="TO64" s="856">
        <f t="shared" si="115"/>
        <v>3744369.3693693695</v>
      </c>
      <c r="TP64" s="856">
        <f t="shared" si="115"/>
        <v>873686.18618618627</v>
      </c>
      <c r="TR64" s="856">
        <f t="shared" ref="TR64:TR65" si="116">SUM(CN64:TP64)</f>
        <v>2098841780.8700044</v>
      </c>
      <c r="TS64" s="856"/>
    </row>
    <row r="65" spans="1:728" x14ac:dyDescent="0.25">
      <c r="A65" s="180" t="s">
        <v>3</v>
      </c>
      <c r="CN65" s="856">
        <f>CN63*CN57</f>
        <v>0</v>
      </c>
      <c r="CO65" s="856">
        <f>CO57*CO63</f>
        <v>0</v>
      </c>
      <c r="CP65" s="856">
        <f t="shared" ref="CP65:FA65" si="117">CP57*CP63</f>
        <v>0</v>
      </c>
      <c r="CQ65" s="856">
        <f t="shared" si="117"/>
        <v>0</v>
      </c>
      <c r="CR65" s="856">
        <f t="shared" si="117"/>
        <v>0</v>
      </c>
      <c r="CS65" s="856">
        <f t="shared" si="117"/>
        <v>0</v>
      </c>
      <c r="CT65" s="856">
        <f t="shared" si="117"/>
        <v>0</v>
      </c>
      <c r="CU65" s="856">
        <f t="shared" si="117"/>
        <v>0</v>
      </c>
      <c r="CV65" s="856">
        <f t="shared" si="117"/>
        <v>0</v>
      </c>
      <c r="CW65" s="856">
        <f t="shared" si="117"/>
        <v>0</v>
      </c>
      <c r="CX65" s="856">
        <f t="shared" si="117"/>
        <v>0</v>
      </c>
      <c r="CY65" s="856">
        <f t="shared" si="117"/>
        <v>0</v>
      </c>
      <c r="CZ65" s="856">
        <f t="shared" si="117"/>
        <v>0</v>
      </c>
      <c r="DA65" s="856">
        <f t="shared" si="117"/>
        <v>0</v>
      </c>
      <c r="DB65" s="856">
        <f t="shared" si="117"/>
        <v>0</v>
      </c>
      <c r="DC65" s="856">
        <f t="shared" si="117"/>
        <v>0</v>
      </c>
      <c r="DD65" s="856">
        <f t="shared" si="117"/>
        <v>0</v>
      </c>
      <c r="DE65" s="856">
        <f t="shared" si="117"/>
        <v>0</v>
      </c>
      <c r="DF65" s="856">
        <f t="shared" si="117"/>
        <v>0</v>
      </c>
      <c r="DG65" s="856">
        <f t="shared" si="117"/>
        <v>0</v>
      </c>
      <c r="DH65" s="856">
        <f t="shared" si="117"/>
        <v>0</v>
      </c>
      <c r="DI65" s="856">
        <f t="shared" si="117"/>
        <v>0</v>
      </c>
      <c r="DJ65" s="856">
        <f t="shared" si="117"/>
        <v>0</v>
      </c>
      <c r="DK65" s="856">
        <f t="shared" si="117"/>
        <v>0</v>
      </c>
      <c r="DL65" s="856">
        <f t="shared" si="117"/>
        <v>0</v>
      </c>
      <c r="DM65" s="856">
        <f t="shared" si="117"/>
        <v>0</v>
      </c>
      <c r="DN65" s="856">
        <f t="shared" si="117"/>
        <v>0</v>
      </c>
      <c r="DO65" s="856">
        <f t="shared" si="117"/>
        <v>0</v>
      </c>
      <c r="DP65" s="856">
        <f t="shared" si="117"/>
        <v>0</v>
      </c>
      <c r="DQ65" s="856">
        <f t="shared" si="117"/>
        <v>0</v>
      </c>
      <c r="DR65" s="856">
        <f t="shared" si="117"/>
        <v>0</v>
      </c>
      <c r="DS65" s="856">
        <f t="shared" si="117"/>
        <v>0</v>
      </c>
      <c r="DT65" s="856">
        <f t="shared" si="117"/>
        <v>0</v>
      </c>
      <c r="DU65" s="856">
        <f t="shared" si="117"/>
        <v>0</v>
      </c>
      <c r="DV65" s="856">
        <f t="shared" si="117"/>
        <v>0</v>
      </c>
      <c r="DW65" s="856">
        <f t="shared" si="117"/>
        <v>0</v>
      </c>
      <c r="DX65" s="856">
        <f t="shared" si="117"/>
        <v>0</v>
      </c>
      <c r="DY65" s="856">
        <f t="shared" si="117"/>
        <v>0</v>
      </c>
      <c r="DZ65" s="856">
        <f t="shared" si="117"/>
        <v>0</v>
      </c>
      <c r="EA65" s="856">
        <f t="shared" si="117"/>
        <v>0</v>
      </c>
      <c r="EB65" s="856">
        <f t="shared" si="117"/>
        <v>0</v>
      </c>
      <c r="EC65" s="856">
        <f t="shared" si="117"/>
        <v>0</v>
      </c>
      <c r="ED65" s="856">
        <f t="shared" si="117"/>
        <v>0</v>
      </c>
      <c r="EE65" s="856">
        <f t="shared" si="117"/>
        <v>0</v>
      </c>
      <c r="EF65" s="856">
        <f t="shared" si="117"/>
        <v>0</v>
      </c>
      <c r="EG65" s="856">
        <f t="shared" si="117"/>
        <v>0</v>
      </c>
      <c r="EH65" s="856">
        <f t="shared" si="117"/>
        <v>0</v>
      </c>
      <c r="EI65" s="856">
        <f t="shared" si="117"/>
        <v>0</v>
      </c>
      <c r="EJ65" s="856">
        <f t="shared" si="117"/>
        <v>0</v>
      </c>
      <c r="EK65" s="856">
        <f t="shared" si="117"/>
        <v>0</v>
      </c>
      <c r="EL65" s="856">
        <f t="shared" si="117"/>
        <v>0</v>
      </c>
      <c r="EM65" s="856">
        <f t="shared" si="117"/>
        <v>0</v>
      </c>
      <c r="EN65" s="856">
        <f t="shared" si="117"/>
        <v>0</v>
      </c>
      <c r="EO65" s="856">
        <f t="shared" si="117"/>
        <v>0</v>
      </c>
      <c r="EP65" s="856">
        <f t="shared" si="117"/>
        <v>0</v>
      </c>
      <c r="EQ65" s="856">
        <f t="shared" si="117"/>
        <v>0</v>
      </c>
      <c r="ER65" s="856">
        <f t="shared" si="117"/>
        <v>0</v>
      </c>
      <c r="ES65" s="856">
        <f t="shared" si="117"/>
        <v>0</v>
      </c>
      <c r="ET65" s="856">
        <f t="shared" si="117"/>
        <v>0</v>
      </c>
      <c r="EU65" s="856">
        <f t="shared" si="117"/>
        <v>0</v>
      </c>
      <c r="EV65" s="856">
        <f t="shared" si="117"/>
        <v>0</v>
      </c>
      <c r="EW65" s="856">
        <f t="shared" si="117"/>
        <v>0</v>
      </c>
      <c r="EX65" s="856">
        <f t="shared" si="117"/>
        <v>0</v>
      </c>
      <c r="EY65" s="856">
        <f t="shared" si="117"/>
        <v>0</v>
      </c>
      <c r="EZ65" s="856">
        <f t="shared" si="117"/>
        <v>0</v>
      </c>
      <c r="FA65" s="856">
        <f t="shared" si="117"/>
        <v>0</v>
      </c>
      <c r="FB65" s="856">
        <f t="shared" ref="FB65:HM65" si="118">FB57*FB63</f>
        <v>0</v>
      </c>
      <c r="FC65" s="856">
        <f t="shared" si="118"/>
        <v>0</v>
      </c>
      <c r="FD65" s="856">
        <f t="shared" si="118"/>
        <v>0</v>
      </c>
      <c r="FE65" s="856">
        <f t="shared" si="118"/>
        <v>0</v>
      </c>
      <c r="FF65" s="856">
        <f t="shared" si="118"/>
        <v>0</v>
      </c>
      <c r="FG65" s="856">
        <f t="shared" si="118"/>
        <v>0</v>
      </c>
      <c r="FH65" s="856">
        <f t="shared" si="118"/>
        <v>0</v>
      </c>
      <c r="FI65" s="856">
        <f t="shared" si="118"/>
        <v>0</v>
      </c>
      <c r="FJ65" s="856">
        <f t="shared" si="118"/>
        <v>0</v>
      </c>
      <c r="FK65" s="856">
        <f t="shared" si="118"/>
        <v>0</v>
      </c>
      <c r="FL65" s="856">
        <f t="shared" si="118"/>
        <v>0</v>
      </c>
      <c r="FM65" s="856">
        <f t="shared" si="118"/>
        <v>0</v>
      </c>
      <c r="FN65" s="856">
        <f t="shared" si="118"/>
        <v>0</v>
      </c>
      <c r="FO65" s="856">
        <f t="shared" si="118"/>
        <v>0</v>
      </c>
      <c r="FP65" s="856">
        <f t="shared" si="118"/>
        <v>0</v>
      </c>
      <c r="FQ65" s="856">
        <f t="shared" si="118"/>
        <v>0</v>
      </c>
      <c r="FR65" s="856">
        <f t="shared" si="118"/>
        <v>0</v>
      </c>
      <c r="FS65" s="856">
        <f t="shared" si="118"/>
        <v>0</v>
      </c>
      <c r="FT65" s="856">
        <f t="shared" si="118"/>
        <v>0</v>
      </c>
      <c r="FU65" s="856">
        <f t="shared" si="118"/>
        <v>0</v>
      </c>
      <c r="FV65" s="856">
        <f t="shared" si="118"/>
        <v>0</v>
      </c>
      <c r="FW65" s="856">
        <f t="shared" si="118"/>
        <v>0</v>
      </c>
      <c r="FX65" s="856">
        <f t="shared" si="118"/>
        <v>0</v>
      </c>
      <c r="FY65" s="856">
        <f t="shared" si="118"/>
        <v>0</v>
      </c>
      <c r="FZ65" s="856">
        <f t="shared" si="118"/>
        <v>0</v>
      </c>
      <c r="GA65" s="856">
        <f t="shared" si="118"/>
        <v>0</v>
      </c>
      <c r="GB65" s="856">
        <f t="shared" si="118"/>
        <v>0</v>
      </c>
      <c r="GC65" s="856">
        <f t="shared" si="118"/>
        <v>0</v>
      </c>
      <c r="GD65" s="856">
        <f t="shared" si="118"/>
        <v>0</v>
      </c>
      <c r="GE65" s="856">
        <f t="shared" si="118"/>
        <v>0</v>
      </c>
      <c r="GF65" s="856">
        <f t="shared" si="118"/>
        <v>0</v>
      </c>
      <c r="GG65" s="856">
        <f t="shared" si="118"/>
        <v>0</v>
      </c>
      <c r="GH65" s="856">
        <f t="shared" si="118"/>
        <v>0</v>
      </c>
      <c r="GI65" s="856">
        <f t="shared" si="118"/>
        <v>0</v>
      </c>
      <c r="GJ65" s="856">
        <f t="shared" si="118"/>
        <v>0</v>
      </c>
      <c r="GK65" s="856">
        <f t="shared" si="118"/>
        <v>0</v>
      </c>
      <c r="GL65" s="856">
        <f t="shared" si="118"/>
        <v>0</v>
      </c>
      <c r="GM65" s="856">
        <f t="shared" si="118"/>
        <v>0</v>
      </c>
      <c r="GN65" s="856">
        <f t="shared" si="118"/>
        <v>0</v>
      </c>
      <c r="GO65" s="856">
        <f t="shared" si="118"/>
        <v>0</v>
      </c>
      <c r="GP65" s="856">
        <f t="shared" si="118"/>
        <v>0</v>
      </c>
      <c r="GQ65" s="856">
        <f t="shared" si="118"/>
        <v>0</v>
      </c>
      <c r="GR65" s="856">
        <f t="shared" si="118"/>
        <v>0</v>
      </c>
      <c r="GS65" s="856">
        <f t="shared" si="118"/>
        <v>0</v>
      </c>
      <c r="GT65" s="856">
        <f t="shared" si="118"/>
        <v>0</v>
      </c>
      <c r="GU65" s="856">
        <f t="shared" si="118"/>
        <v>0</v>
      </c>
      <c r="GV65" s="856">
        <f t="shared" si="118"/>
        <v>0</v>
      </c>
      <c r="GW65" s="856">
        <f t="shared" si="118"/>
        <v>0</v>
      </c>
      <c r="GX65" s="856">
        <f t="shared" si="118"/>
        <v>0</v>
      </c>
      <c r="GY65" s="856">
        <f t="shared" si="118"/>
        <v>0</v>
      </c>
      <c r="GZ65" s="856">
        <f t="shared" si="118"/>
        <v>0</v>
      </c>
      <c r="HA65" s="856">
        <f t="shared" si="118"/>
        <v>0</v>
      </c>
      <c r="HB65" s="856">
        <f t="shared" si="118"/>
        <v>0</v>
      </c>
      <c r="HC65" s="856">
        <f t="shared" si="118"/>
        <v>0</v>
      </c>
      <c r="HD65" s="856">
        <f t="shared" si="118"/>
        <v>0</v>
      </c>
      <c r="HE65" s="856">
        <f t="shared" si="118"/>
        <v>0</v>
      </c>
      <c r="HF65" s="856">
        <f t="shared" si="118"/>
        <v>0</v>
      </c>
      <c r="HG65" s="856">
        <f t="shared" si="118"/>
        <v>0</v>
      </c>
      <c r="HH65" s="856">
        <f t="shared" si="118"/>
        <v>0</v>
      </c>
      <c r="HI65" s="856">
        <f t="shared" si="118"/>
        <v>0</v>
      </c>
      <c r="HJ65" s="856">
        <f t="shared" si="118"/>
        <v>0</v>
      </c>
      <c r="HK65" s="856">
        <f t="shared" si="118"/>
        <v>0</v>
      </c>
      <c r="HL65" s="856">
        <f t="shared" si="118"/>
        <v>0</v>
      </c>
      <c r="HM65" s="856">
        <f t="shared" si="118"/>
        <v>0</v>
      </c>
      <c r="HN65" s="856">
        <f t="shared" ref="HN65:JY65" si="119">HN57*HN63</f>
        <v>0</v>
      </c>
      <c r="HO65" s="856">
        <f t="shared" si="119"/>
        <v>0</v>
      </c>
      <c r="HP65" s="856">
        <f t="shared" si="119"/>
        <v>0</v>
      </c>
      <c r="HQ65" s="856">
        <f t="shared" si="119"/>
        <v>0</v>
      </c>
      <c r="HR65" s="856">
        <f t="shared" si="119"/>
        <v>0</v>
      </c>
      <c r="HS65" s="856">
        <f t="shared" si="119"/>
        <v>0</v>
      </c>
      <c r="HT65" s="856">
        <f t="shared" si="119"/>
        <v>0</v>
      </c>
      <c r="HU65" s="856">
        <f t="shared" si="119"/>
        <v>0</v>
      </c>
      <c r="HV65" s="856">
        <f t="shared" si="119"/>
        <v>0</v>
      </c>
      <c r="HW65" s="856">
        <f t="shared" si="119"/>
        <v>0</v>
      </c>
      <c r="HX65" s="856">
        <f t="shared" si="119"/>
        <v>0</v>
      </c>
      <c r="HY65" s="856">
        <f t="shared" si="119"/>
        <v>0</v>
      </c>
      <c r="HZ65" s="856">
        <f t="shared" si="119"/>
        <v>6082574.7125413679</v>
      </c>
      <c r="IA65" s="856">
        <f t="shared" si="119"/>
        <v>6488975.7440657103</v>
      </c>
      <c r="IB65" s="856">
        <f t="shared" si="119"/>
        <v>6541851.7653503548</v>
      </c>
      <c r="IC65" s="856">
        <f t="shared" si="119"/>
        <v>6388031.3916171435</v>
      </c>
      <c r="ID65" s="856">
        <f t="shared" si="119"/>
        <v>5786408.8606697731</v>
      </c>
      <c r="IE65" s="856">
        <f t="shared" si="119"/>
        <v>3450845.4251962975</v>
      </c>
      <c r="IF65" s="856">
        <f t="shared" si="119"/>
        <v>6137985.8577546347</v>
      </c>
      <c r="IG65" s="856">
        <f t="shared" si="119"/>
        <v>7321138.5906734783</v>
      </c>
      <c r="IH65" s="856">
        <f t="shared" si="119"/>
        <v>5959716.4454447096</v>
      </c>
      <c r="II65" s="856">
        <f t="shared" si="119"/>
        <v>4888573.5874500992</v>
      </c>
      <c r="IJ65" s="856">
        <f t="shared" si="119"/>
        <v>5684730.9077414898</v>
      </c>
      <c r="IK65" s="856">
        <f t="shared" si="119"/>
        <v>3067818.9462728542</v>
      </c>
      <c r="IL65" s="856">
        <f t="shared" si="119"/>
        <v>6044286.4626666056</v>
      </c>
      <c r="IM65" s="856">
        <f t="shared" si="119"/>
        <v>5967544.2475926243</v>
      </c>
      <c r="IN65" s="856">
        <f t="shared" si="119"/>
        <v>6027231.3435207866</v>
      </c>
      <c r="IO65" s="856">
        <f t="shared" si="119"/>
        <v>5761724.5293611931</v>
      </c>
      <c r="IP65" s="856">
        <f t="shared" si="119"/>
        <v>4981616.312127836</v>
      </c>
      <c r="IQ65" s="856">
        <f t="shared" si="119"/>
        <v>2389020.384161483</v>
      </c>
      <c r="IR65" s="856">
        <f t="shared" si="119"/>
        <v>5509204.3949053288</v>
      </c>
      <c r="IS65" s="856">
        <f t="shared" si="119"/>
        <v>7457786.0962742371</v>
      </c>
      <c r="IT65" s="856">
        <f t="shared" si="119"/>
        <v>5214133.5536105307</v>
      </c>
      <c r="IU65" s="856">
        <f t="shared" si="119"/>
        <v>3827915.0341521078</v>
      </c>
      <c r="IV65" s="856">
        <f t="shared" si="119"/>
        <v>4872917.7958012577</v>
      </c>
      <c r="IW65" s="856">
        <f t="shared" si="119"/>
        <v>2064971.3827831766</v>
      </c>
      <c r="IX65" s="856">
        <f t="shared" si="119"/>
        <v>7488738.7387387389</v>
      </c>
      <c r="IY65" s="856">
        <f t="shared" si="119"/>
        <v>7488738.7387387389</v>
      </c>
      <c r="IZ65" s="856">
        <f t="shared" si="119"/>
        <v>6034527.5584681695</v>
      </c>
      <c r="JA65" s="856">
        <f t="shared" si="119"/>
        <v>5843407.2729957597</v>
      </c>
      <c r="JB65" s="856">
        <f t="shared" si="119"/>
        <v>4984957.0724681271</v>
      </c>
      <c r="JC65" s="856">
        <f t="shared" si="119"/>
        <v>2478125.1007533921</v>
      </c>
      <c r="JD65" s="856">
        <f t="shared" si="119"/>
        <v>5523769.4884183332</v>
      </c>
      <c r="JE65" s="856">
        <f t="shared" si="119"/>
        <v>7488738.7387387389</v>
      </c>
      <c r="JF65" s="856">
        <f t="shared" si="119"/>
        <v>5222360.5417689476</v>
      </c>
      <c r="JG65" s="856">
        <f t="shared" si="119"/>
        <v>3933829.0449896283</v>
      </c>
      <c r="JH65" s="856">
        <f t="shared" si="119"/>
        <v>4879537.7929157857</v>
      </c>
      <c r="JI65" s="856">
        <f t="shared" si="119"/>
        <v>2147290.8136378136</v>
      </c>
      <c r="JJ65" s="856">
        <f t="shared" si="119"/>
        <v>7488738.7387387389</v>
      </c>
      <c r="JK65" s="856">
        <f t="shared" si="119"/>
        <v>7488738.7387387389</v>
      </c>
      <c r="JL65" s="856">
        <f t="shared" si="119"/>
        <v>6775999.5135820163</v>
      </c>
      <c r="JM65" s="856">
        <f t="shared" si="119"/>
        <v>6227533.7560922336</v>
      </c>
      <c r="JN65" s="856">
        <f t="shared" si="119"/>
        <v>5577054.6585654337</v>
      </c>
      <c r="JO65" s="856">
        <f t="shared" si="119"/>
        <v>3105678.5277560507</v>
      </c>
      <c r="JP65" s="856">
        <f t="shared" si="119"/>
        <v>5990979.2371878512</v>
      </c>
      <c r="JQ65" s="856">
        <f t="shared" si="119"/>
        <v>7385446.0856930986</v>
      </c>
      <c r="JR65" s="856">
        <f t="shared" si="119"/>
        <v>5769704.4022660581</v>
      </c>
      <c r="JS65" s="856">
        <f t="shared" si="119"/>
        <v>4576168.8741412703</v>
      </c>
      <c r="JT65" s="856">
        <f t="shared" si="119"/>
        <v>5476252.4038380869</v>
      </c>
      <c r="JU65" s="856">
        <f t="shared" si="119"/>
        <v>2735897.5019034939</v>
      </c>
      <c r="JV65" s="856">
        <f t="shared" si="119"/>
        <v>6402486.0835909173</v>
      </c>
      <c r="JW65" s="856">
        <f t="shared" si="119"/>
        <v>5728079.4941735314</v>
      </c>
      <c r="JX65" s="856">
        <f t="shared" si="119"/>
        <v>5978487.8663759464</v>
      </c>
      <c r="JY65" s="856">
        <f t="shared" si="119"/>
        <v>5598473.8809844116</v>
      </c>
      <c r="JZ65" s="856">
        <f t="shared" ref="JZ65:MK65" si="120">JZ57*JZ63</f>
        <v>4961882.6912488844</v>
      </c>
      <c r="KA65" s="856">
        <f t="shared" si="120"/>
        <v>2303496.8910763217</v>
      </c>
      <c r="KB65" s="856">
        <f t="shared" si="120"/>
        <v>5395934.8244356057</v>
      </c>
      <c r="KC65" s="856">
        <f t="shared" si="120"/>
        <v>7065993.8150043655</v>
      </c>
      <c r="KD65" s="856">
        <f t="shared" si="120"/>
        <v>5181826.6567951245</v>
      </c>
      <c r="KE65" s="856">
        <f t="shared" si="120"/>
        <v>3690646.8731809566</v>
      </c>
      <c r="KF65" s="856">
        <f t="shared" si="120"/>
        <v>4825916.9954907633</v>
      </c>
      <c r="KG65" s="856">
        <f t="shared" si="120"/>
        <v>1984702.3711724642</v>
      </c>
      <c r="KH65" s="856">
        <f t="shared" si="120"/>
        <v>3744369.3693693695</v>
      </c>
      <c r="KI65" s="856">
        <f t="shared" si="120"/>
        <v>3744369.3693693695</v>
      </c>
      <c r="KJ65" s="856">
        <f t="shared" si="120"/>
        <v>3744369.3693693695</v>
      </c>
      <c r="KK65" s="856">
        <f t="shared" si="120"/>
        <v>3744369.3693693695</v>
      </c>
      <c r="KL65" s="856">
        <f t="shared" si="120"/>
        <v>3744369.3693693695</v>
      </c>
      <c r="KM65" s="856">
        <f t="shared" si="120"/>
        <v>3744369.3693693695</v>
      </c>
      <c r="KN65" s="856">
        <f t="shared" si="120"/>
        <v>3744369.3693693695</v>
      </c>
      <c r="KO65" s="856">
        <f t="shared" si="120"/>
        <v>3744369.3693693695</v>
      </c>
      <c r="KP65" s="856">
        <f t="shared" si="120"/>
        <v>3744369.3693693695</v>
      </c>
      <c r="KQ65" s="856">
        <f t="shared" si="120"/>
        <v>3744369.3693693695</v>
      </c>
      <c r="KR65" s="856">
        <f t="shared" si="120"/>
        <v>3744369.3693693695</v>
      </c>
      <c r="KS65" s="856">
        <f t="shared" si="120"/>
        <v>3744369.3693693695</v>
      </c>
      <c r="KT65" s="856">
        <f t="shared" si="120"/>
        <v>3744369.3693693695</v>
      </c>
      <c r="KU65" s="856">
        <f t="shared" si="120"/>
        <v>3744369.3693693695</v>
      </c>
      <c r="KV65" s="856">
        <f t="shared" si="120"/>
        <v>3744369.3693693695</v>
      </c>
      <c r="KW65" s="856">
        <f t="shared" si="120"/>
        <v>3744369.3693693695</v>
      </c>
      <c r="KX65" s="856">
        <f t="shared" si="120"/>
        <v>3744369.3693693695</v>
      </c>
      <c r="KY65" s="856">
        <f t="shared" si="120"/>
        <v>3744369.3693693695</v>
      </c>
      <c r="KZ65" s="856">
        <f t="shared" si="120"/>
        <v>3744369.3693693695</v>
      </c>
      <c r="LA65" s="856">
        <f t="shared" si="120"/>
        <v>3744369.3693693695</v>
      </c>
      <c r="LB65" s="856">
        <f t="shared" si="120"/>
        <v>3744369.3693693695</v>
      </c>
      <c r="LC65" s="856">
        <f t="shared" si="120"/>
        <v>3744369.3693693695</v>
      </c>
      <c r="LD65" s="856">
        <f t="shared" si="120"/>
        <v>3744369.3693693695</v>
      </c>
      <c r="LE65" s="856">
        <f t="shared" si="120"/>
        <v>3744369.3693693695</v>
      </c>
      <c r="LF65" s="856">
        <f t="shared" si="120"/>
        <v>3744369.3693693695</v>
      </c>
      <c r="LG65" s="856">
        <f t="shared" si="120"/>
        <v>3744369.3693693695</v>
      </c>
      <c r="LH65" s="856">
        <f t="shared" si="120"/>
        <v>3744369.3693693695</v>
      </c>
      <c r="LI65" s="856">
        <f t="shared" si="120"/>
        <v>3744369.3693693695</v>
      </c>
      <c r="LJ65" s="856">
        <f t="shared" si="120"/>
        <v>3744369.3693693695</v>
      </c>
      <c r="LK65" s="856">
        <f t="shared" si="120"/>
        <v>3744369.3693693695</v>
      </c>
      <c r="LL65" s="856">
        <f t="shared" si="120"/>
        <v>3744369.3693693695</v>
      </c>
      <c r="LM65" s="856">
        <f t="shared" si="120"/>
        <v>3744369.3693693695</v>
      </c>
      <c r="LN65" s="856">
        <f t="shared" si="120"/>
        <v>3744369.3693693695</v>
      </c>
      <c r="LO65" s="856">
        <f t="shared" si="120"/>
        <v>3744369.3693693695</v>
      </c>
      <c r="LP65" s="856">
        <f t="shared" si="120"/>
        <v>3744369.3693693695</v>
      </c>
      <c r="LQ65" s="856">
        <f t="shared" si="120"/>
        <v>3744369.3693693695</v>
      </c>
      <c r="LR65" s="856">
        <f t="shared" si="120"/>
        <v>3744369.3693693695</v>
      </c>
      <c r="LS65" s="856">
        <f t="shared" si="120"/>
        <v>3744369.3693693695</v>
      </c>
      <c r="LT65" s="856">
        <f t="shared" si="120"/>
        <v>3744369.3693693695</v>
      </c>
      <c r="LU65" s="856">
        <f t="shared" si="120"/>
        <v>3744369.3693693695</v>
      </c>
      <c r="LV65" s="856">
        <f t="shared" si="120"/>
        <v>3744369.3693693695</v>
      </c>
      <c r="LW65" s="856">
        <f t="shared" si="120"/>
        <v>3744369.3693693695</v>
      </c>
      <c r="LX65" s="856">
        <f t="shared" si="120"/>
        <v>3744369.3693693695</v>
      </c>
      <c r="LY65" s="856">
        <f t="shared" si="120"/>
        <v>3744369.3693693695</v>
      </c>
      <c r="LZ65" s="856">
        <f t="shared" si="120"/>
        <v>3744369.3693693695</v>
      </c>
      <c r="MA65" s="856">
        <f t="shared" si="120"/>
        <v>3744369.3693693695</v>
      </c>
      <c r="MB65" s="856">
        <f t="shared" si="120"/>
        <v>3744369.3693693695</v>
      </c>
      <c r="MC65" s="856">
        <f t="shared" si="120"/>
        <v>3744369.3693693695</v>
      </c>
      <c r="MD65" s="856">
        <f t="shared" si="120"/>
        <v>3744369.3693693695</v>
      </c>
      <c r="ME65" s="856">
        <f t="shared" si="120"/>
        <v>3744369.3693693695</v>
      </c>
      <c r="MF65" s="856">
        <f t="shared" si="120"/>
        <v>3744369.3693693695</v>
      </c>
      <c r="MG65" s="856">
        <f t="shared" si="120"/>
        <v>3744369.3693693695</v>
      </c>
      <c r="MH65" s="856">
        <f t="shared" si="120"/>
        <v>3744369.3693693695</v>
      </c>
      <c r="MI65" s="856">
        <f t="shared" si="120"/>
        <v>3744369.3693693695</v>
      </c>
      <c r="MJ65" s="856">
        <f t="shared" si="120"/>
        <v>3744369.3693693695</v>
      </c>
      <c r="MK65" s="856">
        <f t="shared" si="120"/>
        <v>3744369.3693693695</v>
      </c>
      <c r="ML65" s="856">
        <f t="shared" ref="ML65:OW65" si="121">ML57*ML63</f>
        <v>3744369.3693693695</v>
      </c>
      <c r="MM65" s="856">
        <f t="shared" si="121"/>
        <v>3744369.3693693695</v>
      </c>
      <c r="MN65" s="856">
        <f t="shared" si="121"/>
        <v>3744369.3693693695</v>
      </c>
      <c r="MO65" s="856">
        <f t="shared" si="121"/>
        <v>3744369.3693693695</v>
      </c>
      <c r="MP65" s="856">
        <f t="shared" si="121"/>
        <v>3744369.3693693695</v>
      </c>
      <c r="MQ65" s="856">
        <f t="shared" si="121"/>
        <v>3744369.3693693695</v>
      </c>
      <c r="MR65" s="856">
        <f t="shared" si="121"/>
        <v>3744369.3693693695</v>
      </c>
      <c r="MS65" s="856">
        <f t="shared" si="121"/>
        <v>3744369.3693693695</v>
      </c>
      <c r="MT65" s="856">
        <f t="shared" si="121"/>
        <v>3744369.3693693695</v>
      </c>
      <c r="MU65" s="856">
        <f t="shared" si="121"/>
        <v>3744369.3693693695</v>
      </c>
      <c r="MV65" s="856">
        <f t="shared" si="121"/>
        <v>3744369.3693693695</v>
      </c>
      <c r="MW65" s="856">
        <f t="shared" si="121"/>
        <v>3744369.3693693695</v>
      </c>
      <c r="MX65" s="856">
        <f t="shared" si="121"/>
        <v>3744369.3693693695</v>
      </c>
      <c r="MY65" s="856">
        <f t="shared" si="121"/>
        <v>3744369.3693693695</v>
      </c>
      <c r="MZ65" s="856">
        <f t="shared" si="121"/>
        <v>3744369.3693693695</v>
      </c>
      <c r="NA65" s="856">
        <f t="shared" si="121"/>
        <v>3744369.3693693695</v>
      </c>
      <c r="NB65" s="856">
        <f t="shared" si="121"/>
        <v>3744369.3693693695</v>
      </c>
      <c r="NC65" s="856">
        <f t="shared" si="121"/>
        <v>3744369.3693693695</v>
      </c>
      <c r="ND65" s="856">
        <f t="shared" si="121"/>
        <v>3744369.3693693695</v>
      </c>
      <c r="NE65" s="856">
        <f t="shared" si="121"/>
        <v>3744369.3693693695</v>
      </c>
      <c r="NF65" s="856">
        <f t="shared" si="121"/>
        <v>3744369.3693693695</v>
      </c>
      <c r="NG65" s="856">
        <f t="shared" si="121"/>
        <v>3744369.3693693695</v>
      </c>
      <c r="NH65" s="856">
        <f t="shared" si="121"/>
        <v>3744369.3693693695</v>
      </c>
      <c r="NI65" s="856">
        <f t="shared" si="121"/>
        <v>3744369.3693693695</v>
      </c>
      <c r="NJ65" s="856">
        <f t="shared" si="121"/>
        <v>3744369.3693693695</v>
      </c>
      <c r="NK65" s="856">
        <f t="shared" si="121"/>
        <v>3744369.3693693695</v>
      </c>
      <c r="NL65" s="856">
        <f t="shared" si="121"/>
        <v>3744369.3693693695</v>
      </c>
      <c r="NM65" s="856">
        <f t="shared" si="121"/>
        <v>3744369.3693693695</v>
      </c>
      <c r="NN65" s="856">
        <f t="shared" si="121"/>
        <v>3744369.3693693695</v>
      </c>
      <c r="NO65" s="856">
        <f t="shared" si="121"/>
        <v>3744369.3693693695</v>
      </c>
      <c r="NP65" s="856">
        <f t="shared" si="121"/>
        <v>3744369.3693693695</v>
      </c>
      <c r="NQ65" s="856">
        <f t="shared" si="121"/>
        <v>3744369.3693693695</v>
      </c>
      <c r="NR65" s="856">
        <f t="shared" si="121"/>
        <v>3744369.3693693695</v>
      </c>
      <c r="NS65" s="856">
        <f t="shared" si="121"/>
        <v>3744369.3693693695</v>
      </c>
      <c r="NT65" s="856">
        <f t="shared" si="121"/>
        <v>3744369.3693693695</v>
      </c>
      <c r="NU65" s="856">
        <f t="shared" si="121"/>
        <v>3744369.3693693695</v>
      </c>
      <c r="NV65" s="856">
        <f t="shared" si="121"/>
        <v>3744369.3693693695</v>
      </c>
      <c r="NW65" s="856">
        <f t="shared" si="121"/>
        <v>3744369.3693693695</v>
      </c>
      <c r="NX65" s="856">
        <f t="shared" si="121"/>
        <v>3744369.3693693695</v>
      </c>
      <c r="NY65" s="856">
        <f t="shared" si="121"/>
        <v>3744369.3693693695</v>
      </c>
      <c r="NZ65" s="856">
        <f t="shared" si="121"/>
        <v>3744369.3693693695</v>
      </c>
      <c r="OA65" s="856">
        <f t="shared" si="121"/>
        <v>3744369.3693693695</v>
      </c>
      <c r="OB65" s="856">
        <f t="shared" si="121"/>
        <v>3744369.3693693695</v>
      </c>
      <c r="OC65" s="856">
        <f t="shared" si="121"/>
        <v>3744369.3693693695</v>
      </c>
      <c r="OD65" s="856">
        <f t="shared" si="121"/>
        <v>3744369.3693693695</v>
      </c>
      <c r="OE65" s="856">
        <f t="shared" si="121"/>
        <v>3744369.3693693695</v>
      </c>
      <c r="OF65" s="856">
        <f t="shared" si="121"/>
        <v>3744369.3693693695</v>
      </c>
      <c r="OG65" s="856">
        <f t="shared" si="121"/>
        <v>3744369.3693693695</v>
      </c>
      <c r="OH65" s="856">
        <f t="shared" si="121"/>
        <v>3744369.3693693695</v>
      </c>
      <c r="OI65" s="856">
        <f t="shared" si="121"/>
        <v>3744369.3693693695</v>
      </c>
      <c r="OJ65" s="856">
        <f t="shared" si="121"/>
        <v>3744369.3693693695</v>
      </c>
      <c r="OK65" s="856">
        <f t="shared" si="121"/>
        <v>3744369.3693693695</v>
      </c>
      <c r="OL65" s="856">
        <f t="shared" si="121"/>
        <v>3744369.3693693695</v>
      </c>
      <c r="OM65" s="856">
        <f t="shared" si="121"/>
        <v>3744369.3693693695</v>
      </c>
      <c r="ON65" s="856">
        <f t="shared" si="121"/>
        <v>3744369.3693693695</v>
      </c>
      <c r="OO65" s="856">
        <f t="shared" si="121"/>
        <v>3744369.3693693695</v>
      </c>
      <c r="OP65" s="856">
        <f t="shared" si="121"/>
        <v>3744369.3693693695</v>
      </c>
      <c r="OQ65" s="856">
        <f t="shared" si="121"/>
        <v>3744369.3693693695</v>
      </c>
      <c r="OR65" s="856">
        <f t="shared" si="121"/>
        <v>3744369.3693693695</v>
      </c>
      <c r="OS65" s="856">
        <f t="shared" si="121"/>
        <v>3744369.3693693695</v>
      </c>
      <c r="OT65" s="856">
        <f t="shared" si="121"/>
        <v>3744369.3693693695</v>
      </c>
      <c r="OU65" s="856">
        <f t="shared" si="121"/>
        <v>3744369.3693693695</v>
      </c>
      <c r="OV65" s="856">
        <f t="shared" si="121"/>
        <v>3744369.3693693695</v>
      </c>
      <c r="OW65" s="856">
        <f t="shared" si="121"/>
        <v>3744369.3693693695</v>
      </c>
      <c r="OX65" s="856">
        <f t="shared" ref="OX65:RI65" si="122">OX57*OX63</f>
        <v>3744369.3693693695</v>
      </c>
      <c r="OY65" s="856">
        <f t="shared" si="122"/>
        <v>3744369.3693693695</v>
      </c>
      <c r="OZ65" s="856">
        <f t="shared" si="122"/>
        <v>3744369.3693693695</v>
      </c>
      <c r="PA65" s="856">
        <f t="shared" si="122"/>
        <v>3744369.3693693695</v>
      </c>
      <c r="PB65" s="856">
        <f t="shared" si="122"/>
        <v>3744369.3693693695</v>
      </c>
      <c r="PC65" s="856">
        <f t="shared" si="122"/>
        <v>3744369.3693693695</v>
      </c>
      <c r="PD65" s="856">
        <f t="shared" si="122"/>
        <v>3744369.3693693695</v>
      </c>
      <c r="PE65" s="856">
        <f t="shared" si="122"/>
        <v>3744369.3693693695</v>
      </c>
      <c r="PF65" s="856">
        <f t="shared" si="122"/>
        <v>3744369.3693693695</v>
      </c>
      <c r="PG65" s="856">
        <f t="shared" si="122"/>
        <v>3744369.3693693695</v>
      </c>
      <c r="PH65" s="856">
        <f t="shared" si="122"/>
        <v>3744369.3693693695</v>
      </c>
      <c r="PI65" s="856">
        <f t="shared" si="122"/>
        <v>3744369.3693693695</v>
      </c>
      <c r="PJ65" s="856">
        <f t="shared" si="122"/>
        <v>3744369.3693693695</v>
      </c>
      <c r="PK65" s="856">
        <f t="shared" si="122"/>
        <v>3744369.3693693695</v>
      </c>
      <c r="PL65" s="856">
        <f t="shared" si="122"/>
        <v>3744369.3693693695</v>
      </c>
      <c r="PM65" s="856">
        <f t="shared" si="122"/>
        <v>3744369.3693693695</v>
      </c>
      <c r="PN65" s="856">
        <f t="shared" si="122"/>
        <v>3744369.3693693695</v>
      </c>
      <c r="PO65" s="856">
        <f t="shared" si="122"/>
        <v>3744369.3693693695</v>
      </c>
      <c r="PP65" s="856">
        <f t="shared" si="122"/>
        <v>3744369.3693693695</v>
      </c>
      <c r="PQ65" s="856">
        <f t="shared" si="122"/>
        <v>3744369.3693693695</v>
      </c>
      <c r="PR65" s="856">
        <f t="shared" si="122"/>
        <v>3744369.3693693695</v>
      </c>
      <c r="PS65" s="856">
        <f t="shared" si="122"/>
        <v>3744369.3693693695</v>
      </c>
      <c r="PT65" s="856">
        <f t="shared" si="122"/>
        <v>3744369.3693693695</v>
      </c>
      <c r="PU65" s="856">
        <f t="shared" si="122"/>
        <v>3744369.3693693695</v>
      </c>
      <c r="PV65" s="856">
        <f t="shared" si="122"/>
        <v>3744369.3693693695</v>
      </c>
      <c r="PW65" s="856">
        <f t="shared" si="122"/>
        <v>3744369.3693693695</v>
      </c>
      <c r="PX65" s="856">
        <f t="shared" si="122"/>
        <v>3744369.3693693695</v>
      </c>
      <c r="PY65" s="856">
        <f t="shared" si="122"/>
        <v>3744369.3693693695</v>
      </c>
      <c r="PZ65" s="856">
        <f t="shared" si="122"/>
        <v>3744369.3693693695</v>
      </c>
      <c r="QA65" s="856">
        <f t="shared" si="122"/>
        <v>3744369.3693693695</v>
      </c>
      <c r="QB65" s="856">
        <f t="shared" si="122"/>
        <v>3744369.3693693695</v>
      </c>
      <c r="QC65" s="856">
        <f t="shared" si="122"/>
        <v>3744369.3693693695</v>
      </c>
      <c r="QD65" s="856">
        <f t="shared" si="122"/>
        <v>3744369.3693693695</v>
      </c>
      <c r="QE65" s="856">
        <f t="shared" si="122"/>
        <v>3744369.3693693695</v>
      </c>
      <c r="QF65" s="856">
        <f t="shared" si="122"/>
        <v>3744369.3693693695</v>
      </c>
      <c r="QG65" s="856">
        <f t="shared" si="122"/>
        <v>3744369.3693693695</v>
      </c>
      <c r="QH65" s="856">
        <f t="shared" si="122"/>
        <v>3744369.3693693695</v>
      </c>
      <c r="QI65" s="856">
        <f t="shared" si="122"/>
        <v>3744369.3693693695</v>
      </c>
      <c r="QJ65" s="856">
        <f t="shared" si="122"/>
        <v>3744369.3693693695</v>
      </c>
      <c r="QK65" s="856">
        <f t="shared" si="122"/>
        <v>3744369.3693693695</v>
      </c>
      <c r="QL65" s="856">
        <f t="shared" si="122"/>
        <v>3744369.3693693695</v>
      </c>
      <c r="QM65" s="856">
        <f t="shared" si="122"/>
        <v>3744369.3693693695</v>
      </c>
      <c r="QN65" s="856">
        <f t="shared" si="122"/>
        <v>3744369.3693693695</v>
      </c>
      <c r="QO65" s="856">
        <f t="shared" si="122"/>
        <v>3744369.3693693695</v>
      </c>
      <c r="QP65" s="856">
        <f t="shared" si="122"/>
        <v>3744369.3693693695</v>
      </c>
      <c r="QQ65" s="856">
        <f t="shared" si="122"/>
        <v>3744369.3693693695</v>
      </c>
      <c r="QR65" s="856">
        <f t="shared" si="122"/>
        <v>3744369.3693693695</v>
      </c>
      <c r="QS65" s="856">
        <f t="shared" si="122"/>
        <v>3744369.3693693695</v>
      </c>
      <c r="QT65" s="856">
        <f t="shared" si="122"/>
        <v>3744369.3693693695</v>
      </c>
      <c r="QU65" s="856">
        <f t="shared" si="122"/>
        <v>3744369.3693693695</v>
      </c>
      <c r="QV65" s="856">
        <f t="shared" si="122"/>
        <v>3744369.3693693695</v>
      </c>
      <c r="QW65" s="856">
        <f t="shared" si="122"/>
        <v>3744369.3693693695</v>
      </c>
      <c r="QX65" s="856">
        <f t="shared" si="122"/>
        <v>3744369.3693693695</v>
      </c>
      <c r="QY65" s="856">
        <f t="shared" si="122"/>
        <v>3744369.3693693695</v>
      </c>
      <c r="QZ65" s="856">
        <f t="shared" si="122"/>
        <v>3744369.3693693695</v>
      </c>
      <c r="RA65" s="856">
        <f t="shared" si="122"/>
        <v>3744369.3693693695</v>
      </c>
      <c r="RB65" s="856">
        <f t="shared" si="122"/>
        <v>3744369.3693693695</v>
      </c>
      <c r="RC65" s="856">
        <f t="shared" si="122"/>
        <v>3744369.3693693695</v>
      </c>
      <c r="RD65" s="856">
        <f t="shared" si="122"/>
        <v>3744369.3693693695</v>
      </c>
      <c r="RE65" s="856">
        <f t="shared" si="122"/>
        <v>3744369.3693693695</v>
      </c>
      <c r="RF65" s="856">
        <f t="shared" si="122"/>
        <v>3744369.3693693695</v>
      </c>
      <c r="RG65" s="856">
        <f t="shared" si="122"/>
        <v>3744369.3693693695</v>
      </c>
      <c r="RH65" s="856">
        <f t="shared" si="122"/>
        <v>3744369.3693693695</v>
      </c>
      <c r="RI65" s="856">
        <f t="shared" si="122"/>
        <v>3744369.3693693695</v>
      </c>
      <c r="RJ65" s="856">
        <f t="shared" ref="RJ65:TP65" si="123">RJ57*RJ63</f>
        <v>3744369.3693693695</v>
      </c>
      <c r="RK65" s="856">
        <f t="shared" si="123"/>
        <v>3744369.3693693695</v>
      </c>
      <c r="RL65" s="856">
        <f t="shared" si="123"/>
        <v>3744369.3693693695</v>
      </c>
      <c r="RM65" s="856">
        <f t="shared" si="123"/>
        <v>3744369.3693693695</v>
      </c>
      <c r="RN65" s="856">
        <f t="shared" si="123"/>
        <v>3744369.3693693695</v>
      </c>
      <c r="RO65" s="856">
        <f t="shared" si="123"/>
        <v>3744369.3693693695</v>
      </c>
      <c r="RP65" s="856">
        <f t="shared" si="123"/>
        <v>3744369.3693693695</v>
      </c>
      <c r="RQ65" s="856">
        <f t="shared" si="123"/>
        <v>3744369.3693693695</v>
      </c>
      <c r="RR65" s="856">
        <f t="shared" si="123"/>
        <v>3744369.3693693695</v>
      </c>
      <c r="RS65" s="856">
        <f t="shared" si="123"/>
        <v>3744369.3693693695</v>
      </c>
      <c r="RT65" s="856">
        <f t="shared" si="123"/>
        <v>3744369.3693693695</v>
      </c>
      <c r="RU65" s="856">
        <f t="shared" si="123"/>
        <v>3744369.3693693695</v>
      </c>
      <c r="RV65" s="856">
        <f t="shared" si="123"/>
        <v>3744369.3693693695</v>
      </c>
      <c r="RW65" s="856">
        <f t="shared" si="123"/>
        <v>3744369.3693693695</v>
      </c>
      <c r="RX65" s="856">
        <f t="shared" si="123"/>
        <v>3744369.3693693695</v>
      </c>
      <c r="RY65" s="856">
        <f t="shared" si="123"/>
        <v>3744369.3693693695</v>
      </c>
      <c r="RZ65" s="856">
        <f t="shared" si="123"/>
        <v>3744369.3693693695</v>
      </c>
      <c r="SA65" s="856">
        <f t="shared" si="123"/>
        <v>3744369.3693693695</v>
      </c>
      <c r="SB65" s="856">
        <f t="shared" si="123"/>
        <v>3744369.3693693695</v>
      </c>
      <c r="SC65" s="856">
        <f t="shared" si="123"/>
        <v>3744369.3693693695</v>
      </c>
      <c r="SD65" s="856">
        <f t="shared" si="123"/>
        <v>3744369.3693693695</v>
      </c>
      <c r="SE65" s="856">
        <f t="shared" si="123"/>
        <v>3744369.3693693695</v>
      </c>
      <c r="SF65" s="856">
        <f t="shared" si="123"/>
        <v>3744369.3693693695</v>
      </c>
      <c r="SG65" s="856">
        <f t="shared" si="123"/>
        <v>3744369.3693693695</v>
      </c>
      <c r="SH65" s="856">
        <f t="shared" si="123"/>
        <v>3744369.3693693695</v>
      </c>
      <c r="SI65" s="856">
        <f t="shared" si="123"/>
        <v>3744369.3693693695</v>
      </c>
      <c r="SJ65" s="856">
        <f t="shared" si="123"/>
        <v>3744369.3693693695</v>
      </c>
      <c r="SK65" s="856">
        <f t="shared" si="123"/>
        <v>3744369.3693693695</v>
      </c>
      <c r="SL65" s="856">
        <f t="shared" si="123"/>
        <v>3744369.3693693695</v>
      </c>
      <c r="SM65" s="856">
        <f t="shared" si="123"/>
        <v>3744369.3693693695</v>
      </c>
      <c r="SN65" s="856">
        <f t="shared" si="123"/>
        <v>3744369.3693693695</v>
      </c>
      <c r="SO65" s="856">
        <f t="shared" si="123"/>
        <v>3744369.3693693695</v>
      </c>
      <c r="SP65" s="856">
        <f t="shared" si="123"/>
        <v>3744369.3693693695</v>
      </c>
      <c r="SQ65" s="856">
        <f t="shared" si="123"/>
        <v>3744369.3693693695</v>
      </c>
      <c r="SR65" s="856">
        <f t="shared" si="123"/>
        <v>3744369.3693693695</v>
      </c>
      <c r="SS65" s="856">
        <f t="shared" si="123"/>
        <v>3744369.3693693695</v>
      </c>
      <c r="ST65" s="856">
        <f t="shared" si="123"/>
        <v>3744369.3693693695</v>
      </c>
      <c r="SU65" s="856">
        <f t="shared" si="123"/>
        <v>3744369.3693693695</v>
      </c>
      <c r="SV65" s="856">
        <f t="shared" si="123"/>
        <v>3744369.3693693695</v>
      </c>
      <c r="SW65" s="856">
        <f t="shared" si="123"/>
        <v>3744369.3693693695</v>
      </c>
      <c r="SX65" s="856">
        <f t="shared" si="123"/>
        <v>3744369.3693693695</v>
      </c>
      <c r="SY65" s="856">
        <f t="shared" si="123"/>
        <v>3744369.3693693695</v>
      </c>
      <c r="SZ65" s="856">
        <f t="shared" si="123"/>
        <v>3744369.3693693695</v>
      </c>
      <c r="TA65" s="856">
        <f t="shared" si="123"/>
        <v>3744369.3693693695</v>
      </c>
      <c r="TB65" s="856">
        <f t="shared" si="123"/>
        <v>3744369.3693693695</v>
      </c>
      <c r="TC65" s="856">
        <f t="shared" si="123"/>
        <v>3744369.3693693695</v>
      </c>
      <c r="TD65" s="856">
        <f t="shared" si="123"/>
        <v>3744369.3693693695</v>
      </c>
      <c r="TE65" s="856">
        <f t="shared" si="123"/>
        <v>3744369.3693693695</v>
      </c>
      <c r="TF65" s="856">
        <f t="shared" si="123"/>
        <v>3744369.3693693695</v>
      </c>
      <c r="TG65" s="856">
        <f t="shared" si="123"/>
        <v>3744369.3693693695</v>
      </c>
      <c r="TH65" s="856">
        <f t="shared" si="123"/>
        <v>3744369.3693693695</v>
      </c>
      <c r="TI65" s="856">
        <f t="shared" si="123"/>
        <v>3744369.3693693695</v>
      </c>
      <c r="TJ65" s="856">
        <f t="shared" si="123"/>
        <v>3744369.3693693695</v>
      </c>
      <c r="TK65" s="856">
        <f t="shared" si="123"/>
        <v>3744369.3693693695</v>
      </c>
      <c r="TL65" s="856">
        <f t="shared" si="123"/>
        <v>3744369.3693693695</v>
      </c>
      <c r="TM65" s="856">
        <f t="shared" si="123"/>
        <v>3744369.3693693695</v>
      </c>
      <c r="TN65" s="856">
        <f t="shared" si="123"/>
        <v>3744369.3693693695</v>
      </c>
      <c r="TO65" s="856">
        <f t="shared" si="123"/>
        <v>3744369.3693693695</v>
      </c>
      <c r="TP65" s="856">
        <f t="shared" si="123"/>
        <v>873686.18618618627</v>
      </c>
      <c r="TR65" s="856">
        <f t="shared" si="116"/>
        <v>1226158219.1299727</v>
      </c>
      <c r="TS65" s="856"/>
    </row>
    <row r="67" spans="1:728" x14ac:dyDescent="0.25">
      <c r="A67" s="943" t="s">
        <v>681</v>
      </c>
    </row>
    <row r="68" spans="1:728" x14ac:dyDescent="0.25">
      <c r="A68" s="180" t="s">
        <v>375</v>
      </c>
      <c r="IL68" s="180">
        <v>1</v>
      </c>
    </row>
    <row r="69" spans="1:728" x14ac:dyDescent="0.25">
      <c r="A69" s="180" t="s">
        <v>376</v>
      </c>
      <c r="IL69" s="856">
        <f>TABLES!D557</f>
        <v>8000000000</v>
      </c>
    </row>
    <row r="70" spans="1:728" x14ac:dyDescent="0.25">
      <c r="A70" s="180" t="s">
        <v>379</v>
      </c>
      <c r="IL70" s="850">
        <f>TABLES!F559</f>
        <v>0.1</v>
      </c>
    </row>
    <row r="71" spans="1:728" x14ac:dyDescent="0.25">
      <c r="A71" s="180" t="s">
        <v>671</v>
      </c>
      <c r="IL71" s="180" t="s">
        <v>380</v>
      </c>
    </row>
    <row r="72" spans="1:728" x14ac:dyDescent="0.25">
      <c r="A72" s="180" t="s">
        <v>4</v>
      </c>
      <c r="CN72" s="851"/>
      <c r="CO72" s="851"/>
      <c r="CP72" s="851"/>
      <c r="CQ72" s="851"/>
      <c r="CR72" s="851"/>
      <c r="CS72" s="851"/>
      <c r="CT72" s="851"/>
      <c r="CU72" s="851"/>
      <c r="CV72" s="851"/>
      <c r="CW72" s="851"/>
      <c r="CX72" s="851"/>
      <c r="CY72" s="851"/>
      <c r="CZ72" s="851"/>
      <c r="DA72" s="851"/>
      <c r="DB72" s="851"/>
      <c r="DC72" s="851"/>
      <c r="DD72" s="851"/>
      <c r="DE72" s="851"/>
      <c r="DF72" s="851"/>
      <c r="DG72" s="851"/>
      <c r="DH72" s="851"/>
      <c r="DI72" s="851"/>
      <c r="DJ72" s="851"/>
      <c r="DK72" s="851"/>
      <c r="DL72" s="851"/>
      <c r="DM72" s="851"/>
      <c r="DN72" s="851"/>
      <c r="DO72" s="851"/>
      <c r="DP72" s="851"/>
      <c r="DQ72" s="851"/>
      <c r="DR72" s="851"/>
      <c r="DS72" s="851"/>
      <c r="DT72" s="851"/>
      <c r="DU72" s="851"/>
      <c r="DV72" s="851"/>
      <c r="DW72" s="851"/>
      <c r="DX72" s="851"/>
      <c r="DY72" s="851"/>
      <c r="DZ72" s="851"/>
      <c r="EA72" s="851"/>
      <c r="EB72" s="851"/>
      <c r="EC72" s="851"/>
      <c r="ED72" s="851"/>
      <c r="EE72" s="851"/>
      <c r="EF72" s="851"/>
      <c r="EG72" s="851"/>
      <c r="EH72" s="851"/>
      <c r="EI72" s="851"/>
      <c r="EJ72" s="851"/>
      <c r="EK72" s="851"/>
      <c r="EL72" s="851"/>
      <c r="EM72" s="851"/>
      <c r="EN72" s="851"/>
      <c r="EO72" s="851"/>
      <c r="EP72" s="851"/>
      <c r="EQ72" s="851"/>
      <c r="ER72" s="851"/>
      <c r="ES72" s="851"/>
      <c r="ET72" s="851"/>
      <c r="EU72" s="851"/>
      <c r="EV72" s="851"/>
      <c r="EW72" s="851"/>
      <c r="EX72" s="851"/>
      <c r="EY72" s="851"/>
      <c r="EZ72" s="851"/>
      <c r="FA72" s="851"/>
      <c r="FB72" s="851"/>
      <c r="FC72" s="851"/>
      <c r="FD72" s="851"/>
      <c r="FE72" s="851"/>
      <c r="FF72" s="851"/>
      <c r="FG72" s="851"/>
      <c r="FH72" s="851"/>
      <c r="FI72" s="851"/>
      <c r="FJ72" s="851"/>
      <c r="FK72" s="851"/>
      <c r="FL72" s="851"/>
      <c r="FM72" s="851"/>
      <c r="FN72" s="851"/>
      <c r="FO72" s="851"/>
      <c r="FP72" s="851"/>
      <c r="FQ72" s="851"/>
      <c r="FR72" s="851"/>
      <c r="FS72" s="851"/>
      <c r="FT72" s="851"/>
      <c r="FU72" s="851"/>
      <c r="FV72" s="851"/>
      <c r="FW72" s="851"/>
      <c r="FX72" s="851"/>
      <c r="FY72" s="851"/>
      <c r="FZ72" s="851"/>
      <c r="GA72" s="851"/>
      <c r="GB72" s="851"/>
      <c r="GC72" s="851"/>
      <c r="GD72" s="851"/>
      <c r="GE72" s="851"/>
      <c r="GF72" s="851"/>
      <c r="GG72" s="851"/>
      <c r="GH72" s="851"/>
      <c r="GI72" s="851"/>
      <c r="GJ72" s="851"/>
      <c r="GK72" s="851"/>
      <c r="GL72" s="851"/>
      <c r="GM72" s="851"/>
      <c r="GN72" s="851"/>
      <c r="GO72" s="851"/>
      <c r="GP72" s="851"/>
      <c r="GQ72" s="851"/>
      <c r="GR72" s="851"/>
      <c r="GS72" s="851"/>
      <c r="GT72" s="851"/>
      <c r="GU72" s="851"/>
      <c r="GV72" s="851"/>
      <c r="GW72" s="851"/>
      <c r="GX72" s="851"/>
      <c r="GY72" s="851"/>
      <c r="GZ72" s="851"/>
      <c r="HA72" s="851"/>
      <c r="HB72" s="851"/>
      <c r="HC72" s="851"/>
      <c r="HD72" s="851"/>
      <c r="HE72" s="851"/>
      <c r="HF72" s="851"/>
      <c r="HG72" s="851"/>
      <c r="HH72" s="851"/>
      <c r="HI72" s="851"/>
      <c r="HJ72" s="851"/>
      <c r="HK72" s="851"/>
      <c r="HL72" s="851"/>
      <c r="HM72" s="851"/>
      <c r="HN72" s="851"/>
      <c r="HO72" s="851"/>
      <c r="HP72" s="851"/>
      <c r="HQ72" s="851"/>
      <c r="HR72" s="851"/>
      <c r="HS72" s="851"/>
      <c r="HT72" s="851"/>
      <c r="HU72" s="851"/>
      <c r="HV72" s="851"/>
      <c r="HW72" s="851"/>
      <c r="HX72" s="851"/>
      <c r="HY72" s="851"/>
      <c r="HZ72" s="851"/>
      <c r="IA72" s="851"/>
      <c r="IB72" s="851"/>
      <c r="IC72" s="851"/>
      <c r="ID72" s="851"/>
      <c r="IE72" s="851"/>
      <c r="IF72" s="851"/>
      <c r="IG72" s="851"/>
      <c r="IH72" s="851"/>
      <c r="II72" s="851"/>
      <c r="IJ72" s="851"/>
      <c r="IK72" s="851"/>
      <c r="IL72" s="851">
        <f>IFERROR(' CALCULATIONS'!AA584/(' CALCULATIONS'!AA584+' CALCULATIONS'!AA594+' CALCULATIONS'!AA604+' CALCULATIONS'!AA614),0)</f>
        <v>0</v>
      </c>
      <c r="IM72" s="851">
        <f>IFERROR(' CALCULATIONS'!AB584/(' CALCULATIONS'!AB584+' CALCULATIONS'!AB594+' CALCULATIONS'!AB604+' CALCULATIONS'!AB614),0)</f>
        <v>0</v>
      </c>
      <c r="IN72" s="851">
        <f>IFERROR(' CALCULATIONS'!AC584/(' CALCULATIONS'!AC584+' CALCULATIONS'!AC594+' CALCULATIONS'!AC604+' CALCULATIONS'!AC614),0)</f>
        <v>0</v>
      </c>
      <c r="IO72" s="851">
        <f>IFERROR(' CALCULATIONS'!AD584/(' CALCULATIONS'!AD584+' CALCULATIONS'!AD594+' CALCULATIONS'!AD604+' CALCULATIONS'!AD614),0)</f>
        <v>0</v>
      </c>
      <c r="IP72" s="851">
        <f>IFERROR(' CALCULATIONS'!AE584/(' CALCULATIONS'!AE584+' CALCULATIONS'!AE594+' CALCULATIONS'!AE604+' CALCULATIONS'!AE614),0)</f>
        <v>0</v>
      </c>
      <c r="IQ72" s="851">
        <f>IFERROR(' CALCULATIONS'!AF584/(' CALCULATIONS'!AF584+' CALCULATIONS'!AF594+' CALCULATIONS'!AF604+' CALCULATIONS'!AF614),0)</f>
        <v>0</v>
      </c>
      <c r="IR72" s="851">
        <f>IFERROR(' CALCULATIONS'!AG584/(' CALCULATIONS'!AG584+' CALCULATIONS'!AG594+' CALCULATIONS'!AG604+' CALCULATIONS'!AG614),0)</f>
        <v>0</v>
      </c>
      <c r="IS72" s="851">
        <f>IFERROR(' CALCULATIONS'!AH584/(' CALCULATIONS'!AH584+' CALCULATIONS'!AH594+' CALCULATIONS'!AH604+' CALCULATIONS'!AH614),0)</f>
        <v>0</v>
      </c>
      <c r="IT72" s="851">
        <f>IFERROR(' CALCULATIONS'!AI584/(' CALCULATIONS'!AI584+' CALCULATIONS'!AI594+' CALCULATIONS'!AI604+' CALCULATIONS'!AI614),0)</f>
        <v>0</v>
      </c>
      <c r="IU72" s="851">
        <f>IFERROR(' CALCULATIONS'!AJ584/(' CALCULATIONS'!AJ584+' CALCULATIONS'!AJ594+' CALCULATIONS'!AJ604+' CALCULATIONS'!AJ614),0)</f>
        <v>0</v>
      </c>
      <c r="IV72" s="851">
        <f>IFERROR(' CALCULATIONS'!AK584/(' CALCULATIONS'!AK584+' CALCULATIONS'!AK594+' CALCULATIONS'!AK604+' CALCULATIONS'!AK614),0)</f>
        <v>0</v>
      </c>
      <c r="IW72" s="851">
        <f>IFERROR(' CALCULATIONS'!AL584/(' CALCULATIONS'!AL584+' CALCULATIONS'!AL594+' CALCULATIONS'!AL604+' CALCULATIONS'!AL614),0)</f>
        <v>0</v>
      </c>
      <c r="IX72" s="851">
        <f>IFERROR(' CALCULATIONS'!AM584/(' CALCULATIONS'!AM584+' CALCULATIONS'!AM594+' CALCULATIONS'!AM604+' CALCULATIONS'!AM614),0)</f>
        <v>0.18663975137768926</v>
      </c>
      <c r="IY72" s="851">
        <f>IFERROR(' CALCULATIONS'!AN584/(' CALCULATIONS'!AN584+' CALCULATIONS'!AN594+' CALCULATIONS'!AN604+' CALCULATIONS'!AN614),0)</f>
        <v>0.26635897035773637</v>
      </c>
      <c r="IZ72" s="851">
        <f>IFERROR(' CALCULATIONS'!AO584/(' CALCULATIONS'!AO584+' CALCULATIONS'!AO594+' CALCULATIONS'!AO604+' CALCULATIONS'!AO614),0)</f>
        <v>0.1103829196023078</v>
      </c>
      <c r="JA72" s="851">
        <f>IFERROR(' CALCULATIONS'!AP584/(' CALCULATIONS'!AP584+' CALCULATIONS'!AP594+' CALCULATIONS'!AP604+' CALCULATIONS'!AP614),0)</f>
        <v>0.26488292452865619</v>
      </c>
      <c r="JB72" s="851">
        <f>IFERROR(' CALCULATIONS'!AQ584/(' CALCULATIONS'!AQ584+' CALCULATIONS'!AQ594+' CALCULATIONS'!AQ604+' CALCULATIONS'!AQ614),0)</f>
        <v>0.10367880205999203</v>
      </c>
      <c r="JC72" s="851">
        <f>IFERROR(' CALCULATIONS'!AR584/(' CALCULATIONS'!AR584+' CALCULATIONS'!AR594+' CALCULATIONS'!AR604+' CALCULATIONS'!AR614),0)</f>
        <v>0.21751631180833889</v>
      </c>
      <c r="JD72" s="851">
        <f>IFERROR(' CALCULATIONS'!AS584/(' CALCULATIONS'!AS584+' CALCULATIONS'!AS594+' CALCULATIONS'!AS604+' CALCULATIONS'!AS614),0)</f>
        <v>0.10733720553486624</v>
      </c>
      <c r="JE72" s="851">
        <f>IFERROR(' CALCULATIONS'!AT584/(' CALCULATIONS'!AT584+' CALCULATIONS'!AT594+' CALCULATIONS'!AT604+' CALCULATIONS'!AT614),0)</f>
        <v>0.27462970230976147</v>
      </c>
      <c r="JF72" s="851">
        <f>IFERROR(' CALCULATIONS'!AU584/(' CALCULATIONS'!AU584+' CALCULATIONS'!AU594+' CALCULATIONS'!AU604+' CALCULATIONS'!AU614),0)</f>
        <v>0.10532844312811544</v>
      </c>
      <c r="JG72" s="851">
        <f>IFERROR(' CALCULATIONS'!AV584/(' CALCULATIONS'!AV584+' CALCULATIONS'!AV594+' CALCULATIONS'!AV604+' CALCULATIONS'!AV614),0)</f>
        <v>0.24575341753536173</v>
      </c>
      <c r="JH72" s="851">
        <f>IFERROR(' CALCULATIONS'!AW584/(' CALCULATIONS'!AW584+' CALCULATIONS'!AW594+' CALCULATIONS'!AW604+' CALCULATIONS'!AW614),0)</f>
        <v>0.10290201052091807</v>
      </c>
      <c r="JI72" s="851">
        <f>IFERROR(' CALCULATIONS'!AX584/(' CALCULATIONS'!AX584+' CALCULATIONS'!AX594+' CALCULATIONS'!AX604+' CALCULATIONS'!AX614),0)</f>
        <v>0.2075856102711422</v>
      </c>
      <c r="JJ72" s="851">
        <f>IFERROR(' CALCULATIONS'!AY584/(' CALCULATIONS'!AY584+' CALCULATIONS'!AY594+' CALCULATIONS'!AY604+' CALCULATIONS'!AY614),0)</f>
        <v>0.12170292021076352</v>
      </c>
      <c r="JK72" s="851">
        <f>IFERROR(' CALCULATIONS'!AZ584/(' CALCULATIONS'!AZ584+' CALCULATIONS'!AZ594+' CALCULATIONS'!AZ604+' CALCULATIONS'!AZ614),0)</f>
        <v>0.27230000301350321</v>
      </c>
      <c r="JL72" s="851">
        <f>IFERROR(' CALCULATIONS'!BA584/(' CALCULATIONS'!BA584+' CALCULATIONS'!BA594+' CALCULATIONS'!BA604+' CALCULATIONS'!BA614),0)</f>
        <v>0.11929740502193545</v>
      </c>
      <c r="JM72" s="851">
        <f>IFERROR(' CALCULATIONS'!BB584/(' CALCULATIONS'!BB584+' CALCULATIONS'!BB594+' CALCULATIONS'!BB604+' CALCULATIONS'!BB614),0)</f>
        <v>0.27040880333617651</v>
      </c>
      <c r="JN72" s="851">
        <f>IFERROR(' CALCULATIONS'!BC584/(' CALCULATIONS'!BC584+' CALCULATIONS'!BC594+' CALCULATIONS'!BC604+' CALCULATIONS'!BC614),0)</f>
        <v>0.1086907766673768</v>
      </c>
      <c r="JO72" s="851">
        <f>IFERROR(' CALCULATIONS'!BD584/(' CALCULATIONS'!BD584+' CALCULATIONS'!BD594+' CALCULATIONS'!BD604+' CALCULATIONS'!BD614),0)</f>
        <v>0.20475284713685349</v>
      </c>
      <c r="JP72" s="851">
        <f>IFERROR(' CALCULATIONS'!BE584/(' CALCULATIONS'!BE584+' CALCULATIONS'!BE594+' CALCULATIONS'!BE604+' CALCULATIONS'!BE614),0)</f>
        <v>0.11403395525492074</v>
      </c>
      <c r="JQ72" s="851">
        <f>IFERROR(' CALCULATIONS'!BF584/(' CALCULATIONS'!BF584+' CALCULATIONS'!BF594+' CALCULATIONS'!BF604+' CALCULATIONS'!BF614),0)</f>
        <v>0.28464487744198402</v>
      </c>
      <c r="JR72" s="851">
        <f>IFERROR(' CALCULATIONS'!BG584/(' CALCULATIONS'!BG584+' CALCULATIONS'!BG594+' CALCULATIONS'!BG604+' CALCULATIONS'!BG614),0)</f>
        <v>0.11120901581120968</v>
      </c>
      <c r="JS72" s="851">
        <f>IFERROR(' CALCULATIONS'!BH584/(' CALCULATIONS'!BH584+' CALCULATIONS'!BH594+' CALCULATIONS'!BH604+' CALCULATIONS'!BH614),0)</f>
        <v>0.24249426814999678</v>
      </c>
      <c r="JT72" s="851">
        <f>IFERROR(' CALCULATIONS'!BI584/(' CALCULATIONS'!BI584+' CALCULATIONS'!BI594+' CALCULATIONS'!BI604+' CALCULATIONS'!BI614),0)</f>
        <v>0.10735068742599387</v>
      </c>
      <c r="JU72" s="851">
        <f>IFERROR(' CALCULATIONS'!BJ584/(' CALCULATIONS'!BJ584+' CALCULATIONS'!BJ594+' CALCULATIONS'!BJ604+' CALCULATIONS'!BJ614),0)</f>
        <v>0.19217249863056077</v>
      </c>
      <c r="JV72" s="851">
        <f>IFERROR(' CALCULATIONS'!BK584/(' CALCULATIONS'!BK584+' CALCULATIONS'!BK594+' CALCULATIONS'!BK604+' CALCULATIONS'!BK614),0)</f>
        <v>9.5326113946157531E-2</v>
      </c>
      <c r="JW72" s="851">
        <f>IFERROR(' CALCULATIONS'!BL584/(' CALCULATIONS'!BL584+' CALCULATIONS'!BL594+' CALCULATIONS'!BL604+' CALCULATIONS'!BL614),0)</f>
        <v>0.25504138347908722</v>
      </c>
      <c r="JX72" s="851">
        <f>IFERROR(' CALCULATIONS'!BM584/(' CALCULATIONS'!BM584+' CALCULATIONS'!BM594+' CALCULATIONS'!BM604+' CALCULATIONS'!BM614),0)</f>
        <v>0.11474181723097263</v>
      </c>
      <c r="JY72" s="851">
        <f>IFERROR(' CALCULATIONS'!BN584/(' CALCULATIONS'!BN584+' CALCULATIONS'!BN594+' CALCULATIONS'!BN604+' CALCULATIONS'!BN614),0)</f>
        <v>0.25394087201470689</v>
      </c>
      <c r="JZ72" s="851">
        <f>IFERROR(' CALCULATIONS'!BO584/(' CALCULATIONS'!BO584+' CALCULATIONS'!BO594+' CALCULATIONS'!BO604+' CALCULATIONS'!BO614),0)</f>
        <v>0.10643040037561993</v>
      </c>
      <c r="KA72" s="851">
        <f>IFERROR(' CALCULATIONS'!BP584/(' CALCULATIONS'!BP584+' CALCULATIONS'!BP594+' CALCULATIONS'!BP604+' CALCULATIONS'!BP614),0)</f>
        <v>0.1995146009390561</v>
      </c>
      <c r="KB72" s="851">
        <f>IFERROR(' CALCULATIONS'!BQ584/(' CALCULATIONS'!BQ584+' CALCULATIONS'!BQ594+' CALCULATIONS'!BQ604+' CALCULATIONS'!BQ614),0)</f>
        <v>0.1102067821990441</v>
      </c>
      <c r="KC72" s="851">
        <f>IFERROR(' CALCULATIONS'!BR584/(' CALCULATIONS'!BR584+' CALCULATIONS'!BR594+' CALCULATIONS'!BR604+' CALCULATIONS'!BR614),0)</f>
        <v>0.26441369698999684</v>
      </c>
      <c r="KD72" s="851">
        <f>IFERROR(' CALCULATIONS'!BS584/(' CALCULATIONS'!BS584+' CALCULATIONS'!BS594+' CALCULATIONS'!BS604+' CALCULATIONS'!BS614),0)</f>
        <v>0.10839019951593844</v>
      </c>
      <c r="KE72" s="851">
        <f>IFERROR(' CALCULATIONS'!BT584/(' CALCULATIONS'!BT584+' CALCULATIONS'!BT594+' CALCULATIONS'!BT604+' CALCULATIONS'!BT614),0)</f>
        <v>0.23115293299895007</v>
      </c>
      <c r="KF72" s="851">
        <f>IFERROR(' CALCULATIONS'!BU584/(' CALCULATIONS'!BU584+' CALCULATIONS'!BU594+' CALCULATIONS'!BU604+' CALCULATIONS'!BU614),0)</f>
        <v>0.10516820570303416</v>
      </c>
      <c r="KG72" s="851">
        <f>IFERROR(' CALCULATIONS'!BV584/(' CALCULATIONS'!BV584+' CALCULATIONS'!BV594+' CALCULATIONS'!BV604+' CALCULATIONS'!BV614),0)</f>
        <v>0.1884891812350443</v>
      </c>
      <c r="KH72" s="851">
        <v>1</v>
      </c>
      <c r="KI72" s="851">
        <f t="shared" ref="KI72:MK75" si="124">KH72</f>
        <v>1</v>
      </c>
      <c r="KJ72" s="851">
        <f t="shared" si="124"/>
        <v>1</v>
      </c>
      <c r="KK72" s="851">
        <f t="shared" si="124"/>
        <v>1</v>
      </c>
      <c r="KL72" s="851">
        <f t="shared" si="124"/>
        <v>1</v>
      </c>
      <c r="KM72" s="851">
        <f t="shared" si="124"/>
        <v>1</v>
      </c>
      <c r="KN72" s="851">
        <f t="shared" si="124"/>
        <v>1</v>
      </c>
      <c r="KO72" s="851">
        <f t="shared" si="124"/>
        <v>1</v>
      </c>
      <c r="KP72" s="851">
        <f t="shared" si="124"/>
        <v>1</v>
      </c>
      <c r="KQ72" s="851">
        <f t="shared" si="124"/>
        <v>1</v>
      </c>
      <c r="KR72" s="851">
        <f t="shared" si="124"/>
        <v>1</v>
      </c>
      <c r="KS72" s="851">
        <f t="shared" si="124"/>
        <v>1</v>
      </c>
      <c r="KT72" s="851">
        <f t="shared" si="124"/>
        <v>1</v>
      </c>
      <c r="KU72" s="851">
        <f t="shared" si="124"/>
        <v>1</v>
      </c>
      <c r="KV72" s="851">
        <f t="shared" si="124"/>
        <v>1</v>
      </c>
      <c r="KW72" s="851">
        <f t="shared" si="124"/>
        <v>1</v>
      </c>
      <c r="KX72" s="851">
        <f t="shared" si="124"/>
        <v>1</v>
      </c>
      <c r="KY72" s="851">
        <f t="shared" si="124"/>
        <v>1</v>
      </c>
      <c r="KZ72" s="851">
        <f t="shared" si="124"/>
        <v>1</v>
      </c>
      <c r="LA72" s="851">
        <f t="shared" si="124"/>
        <v>1</v>
      </c>
      <c r="LB72" s="851">
        <f t="shared" si="124"/>
        <v>1</v>
      </c>
      <c r="LC72" s="851">
        <f t="shared" si="124"/>
        <v>1</v>
      </c>
      <c r="LD72" s="851">
        <f t="shared" si="124"/>
        <v>1</v>
      </c>
      <c r="LE72" s="851">
        <f t="shared" si="124"/>
        <v>1</v>
      </c>
      <c r="LF72" s="851">
        <f t="shared" si="124"/>
        <v>1</v>
      </c>
      <c r="LG72" s="851">
        <f t="shared" si="124"/>
        <v>1</v>
      </c>
      <c r="LH72" s="851">
        <f t="shared" si="124"/>
        <v>1</v>
      </c>
      <c r="LI72" s="851">
        <f t="shared" si="124"/>
        <v>1</v>
      </c>
      <c r="LJ72" s="851">
        <f t="shared" si="124"/>
        <v>1</v>
      </c>
      <c r="LK72" s="851">
        <f t="shared" si="124"/>
        <v>1</v>
      </c>
      <c r="LL72" s="851">
        <f t="shared" si="124"/>
        <v>1</v>
      </c>
      <c r="LM72" s="851">
        <f t="shared" si="124"/>
        <v>1</v>
      </c>
      <c r="LN72" s="851">
        <f t="shared" si="124"/>
        <v>1</v>
      </c>
      <c r="LO72" s="851">
        <f t="shared" si="124"/>
        <v>1</v>
      </c>
      <c r="LP72" s="851">
        <f t="shared" si="124"/>
        <v>1</v>
      </c>
      <c r="LQ72" s="851">
        <f t="shared" si="124"/>
        <v>1</v>
      </c>
      <c r="LR72" s="851">
        <f t="shared" si="124"/>
        <v>1</v>
      </c>
      <c r="LS72" s="851">
        <f t="shared" si="124"/>
        <v>1</v>
      </c>
      <c r="LT72" s="851">
        <f t="shared" si="124"/>
        <v>1</v>
      </c>
      <c r="LU72" s="851">
        <f t="shared" si="124"/>
        <v>1</v>
      </c>
      <c r="LV72" s="851">
        <f t="shared" si="124"/>
        <v>1</v>
      </c>
      <c r="LW72" s="851">
        <f t="shared" si="124"/>
        <v>1</v>
      </c>
      <c r="LX72" s="851">
        <f t="shared" si="124"/>
        <v>1</v>
      </c>
      <c r="LY72" s="851">
        <f t="shared" si="124"/>
        <v>1</v>
      </c>
      <c r="LZ72" s="851">
        <f t="shared" si="124"/>
        <v>1</v>
      </c>
      <c r="MA72" s="851">
        <f t="shared" si="124"/>
        <v>1</v>
      </c>
      <c r="MB72" s="851">
        <f t="shared" si="124"/>
        <v>1</v>
      </c>
      <c r="MC72" s="851">
        <f t="shared" si="124"/>
        <v>1</v>
      </c>
      <c r="MD72" s="851">
        <f t="shared" si="124"/>
        <v>1</v>
      </c>
      <c r="ME72" s="851">
        <f t="shared" si="124"/>
        <v>1</v>
      </c>
      <c r="MF72" s="851">
        <f t="shared" si="124"/>
        <v>1</v>
      </c>
      <c r="MG72" s="851">
        <f t="shared" si="124"/>
        <v>1</v>
      </c>
      <c r="MH72" s="851">
        <f t="shared" si="124"/>
        <v>1</v>
      </c>
      <c r="MI72" s="851">
        <f t="shared" si="124"/>
        <v>1</v>
      </c>
      <c r="MJ72" s="851">
        <f t="shared" si="124"/>
        <v>1</v>
      </c>
      <c r="MK72" s="851">
        <f t="shared" si="124"/>
        <v>1</v>
      </c>
      <c r="ML72" s="851">
        <f t="shared" ref="ML72:OW75" si="125">MK72</f>
        <v>1</v>
      </c>
      <c r="MM72" s="851">
        <f t="shared" si="125"/>
        <v>1</v>
      </c>
      <c r="MN72" s="851">
        <f t="shared" si="125"/>
        <v>1</v>
      </c>
      <c r="MO72" s="851">
        <f t="shared" si="125"/>
        <v>1</v>
      </c>
      <c r="MP72" s="851">
        <f t="shared" si="125"/>
        <v>1</v>
      </c>
      <c r="MQ72" s="851">
        <f t="shared" si="125"/>
        <v>1</v>
      </c>
      <c r="MR72" s="851">
        <f t="shared" si="125"/>
        <v>1</v>
      </c>
      <c r="MS72" s="851">
        <f t="shared" si="125"/>
        <v>1</v>
      </c>
      <c r="MT72" s="851">
        <f t="shared" si="125"/>
        <v>1</v>
      </c>
      <c r="MU72" s="851">
        <f t="shared" si="125"/>
        <v>1</v>
      </c>
      <c r="MV72" s="851">
        <f t="shared" si="125"/>
        <v>1</v>
      </c>
      <c r="MW72" s="851">
        <f t="shared" si="125"/>
        <v>1</v>
      </c>
      <c r="MX72" s="851">
        <f t="shared" si="125"/>
        <v>1</v>
      </c>
      <c r="MY72" s="851">
        <f t="shared" si="125"/>
        <v>1</v>
      </c>
      <c r="MZ72" s="851">
        <f t="shared" si="125"/>
        <v>1</v>
      </c>
      <c r="NA72" s="851">
        <f t="shared" si="125"/>
        <v>1</v>
      </c>
      <c r="NB72" s="851">
        <f t="shared" si="125"/>
        <v>1</v>
      </c>
      <c r="NC72" s="851">
        <f t="shared" si="125"/>
        <v>1</v>
      </c>
      <c r="ND72" s="851">
        <f t="shared" si="125"/>
        <v>1</v>
      </c>
      <c r="NE72" s="851">
        <f t="shared" si="125"/>
        <v>1</v>
      </c>
      <c r="NF72" s="851">
        <f t="shared" si="125"/>
        <v>1</v>
      </c>
      <c r="NG72" s="851">
        <f t="shared" si="125"/>
        <v>1</v>
      </c>
      <c r="NH72" s="851">
        <f t="shared" si="125"/>
        <v>1</v>
      </c>
      <c r="NI72" s="851">
        <f t="shared" si="125"/>
        <v>1</v>
      </c>
      <c r="NJ72" s="851">
        <f t="shared" si="125"/>
        <v>1</v>
      </c>
      <c r="NK72" s="851">
        <f t="shared" si="125"/>
        <v>1</v>
      </c>
      <c r="NL72" s="851">
        <f t="shared" si="125"/>
        <v>1</v>
      </c>
      <c r="NM72" s="851">
        <f t="shared" si="125"/>
        <v>1</v>
      </c>
      <c r="NN72" s="851">
        <f t="shared" si="125"/>
        <v>1</v>
      </c>
      <c r="NO72" s="851">
        <f t="shared" si="125"/>
        <v>1</v>
      </c>
      <c r="NP72" s="851">
        <f t="shared" si="125"/>
        <v>1</v>
      </c>
      <c r="NQ72" s="851">
        <f t="shared" si="125"/>
        <v>1</v>
      </c>
      <c r="NR72" s="851">
        <f t="shared" si="125"/>
        <v>1</v>
      </c>
      <c r="NS72" s="851">
        <f t="shared" si="125"/>
        <v>1</v>
      </c>
      <c r="NT72" s="851">
        <f t="shared" si="125"/>
        <v>1</v>
      </c>
      <c r="NU72" s="851">
        <f t="shared" si="125"/>
        <v>1</v>
      </c>
      <c r="NV72" s="851">
        <f t="shared" si="125"/>
        <v>1</v>
      </c>
      <c r="NW72" s="851">
        <f t="shared" si="125"/>
        <v>1</v>
      </c>
      <c r="NX72" s="851">
        <f t="shared" si="125"/>
        <v>1</v>
      </c>
      <c r="NY72" s="851">
        <f t="shared" si="125"/>
        <v>1</v>
      </c>
      <c r="NZ72" s="851">
        <f t="shared" si="125"/>
        <v>1</v>
      </c>
      <c r="OA72" s="851">
        <f t="shared" si="125"/>
        <v>1</v>
      </c>
      <c r="OB72" s="851">
        <f t="shared" si="125"/>
        <v>1</v>
      </c>
      <c r="OC72" s="851">
        <f t="shared" si="125"/>
        <v>1</v>
      </c>
      <c r="OD72" s="851">
        <f t="shared" si="125"/>
        <v>1</v>
      </c>
      <c r="OE72" s="851">
        <f t="shared" si="125"/>
        <v>1</v>
      </c>
      <c r="OF72" s="851">
        <f t="shared" si="125"/>
        <v>1</v>
      </c>
      <c r="OG72" s="851">
        <f t="shared" si="125"/>
        <v>1</v>
      </c>
      <c r="OH72" s="851">
        <f t="shared" si="125"/>
        <v>1</v>
      </c>
      <c r="OI72" s="851">
        <f t="shared" si="125"/>
        <v>1</v>
      </c>
      <c r="OJ72" s="851">
        <f t="shared" si="125"/>
        <v>1</v>
      </c>
      <c r="OK72" s="851">
        <f t="shared" si="125"/>
        <v>1</v>
      </c>
      <c r="OL72" s="851">
        <f t="shared" si="125"/>
        <v>1</v>
      </c>
      <c r="OM72" s="851">
        <f t="shared" si="125"/>
        <v>1</v>
      </c>
      <c r="ON72" s="851">
        <f t="shared" si="125"/>
        <v>1</v>
      </c>
      <c r="OO72" s="851">
        <f t="shared" si="125"/>
        <v>1</v>
      </c>
      <c r="OP72" s="851">
        <f t="shared" si="125"/>
        <v>1</v>
      </c>
      <c r="OQ72" s="851">
        <f t="shared" si="125"/>
        <v>1</v>
      </c>
      <c r="OR72" s="851">
        <f t="shared" si="125"/>
        <v>1</v>
      </c>
      <c r="OS72" s="851">
        <f t="shared" si="125"/>
        <v>1</v>
      </c>
      <c r="OT72" s="851">
        <f t="shared" si="125"/>
        <v>1</v>
      </c>
      <c r="OU72" s="851">
        <f t="shared" si="125"/>
        <v>1</v>
      </c>
      <c r="OV72" s="851">
        <f t="shared" si="125"/>
        <v>1</v>
      </c>
      <c r="OW72" s="851">
        <f t="shared" si="125"/>
        <v>1</v>
      </c>
      <c r="OX72" s="851">
        <f t="shared" ref="OX72:RI75" si="126">OW72</f>
        <v>1</v>
      </c>
      <c r="OY72" s="851">
        <f t="shared" si="126"/>
        <v>1</v>
      </c>
      <c r="OZ72" s="851">
        <f t="shared" si="126"/>
        <v>1</v>
      </c>
      <c r="PA72" s="851">
        <f t="shared" si="126"/>
        <v>1</v>
      </c>
      <c r="PB72" s="851">
        <f t="shared" si="126"/>
        <v>1</v>
      </c>
      <c r="PC72" s="851">
        <f t="shared" si="126"/>
        <v>1</v>
      </c>
      <c r="PD72" s="851">
        <f t="shared" si="126"/>
        <v>1</v>
      </c>
      <c r="PE72" s="851">
        <f t="shared" si="126"/>
        <v>1</v>
      </c>
      <c r="PF72" s="851">
        <f t="shared" si="126"/>
        <v>1</v>
      </c>
      <c r="PG72" s="851">
        <f t="shared" si="126"/>
        <v>1</v>
      </c>
      <c r="PH72" s="851">
        <f t="shared" si="126"/>
        <v>1</v>
      </c>
      <c r="PI72" s="851">
        <f t="shared" si="126"/>
        <v>1</v>
      </c>
      <c r="PJ72" s="851">
        <f t="shared" si="126"/>
        <v>1</v>
      </c>
      <c r="PK72" s="851">
        <f t="shared" si="126"/>
        <v>1</v>
      </c>
      <c r="PL72" s="851">
        <f t="shared" si="126"/>
        <v>1</v>
      </c>
      <c r="PM72" s="851">
        <f t="shared" si="126"/>
        <v>1</v>
      </c>
      <c r="PN72" s="851">
        <f t="shared" si="126"/>
        <v>1</v>
      </c>
      <c r="PO72" s="851">
        <f t="shared" si="126"/>
        <v>1</v>
      </c>
      <c r="PP72" s="851">
        <f t="shared" si="126"/>
        <v>1</v>
      </c>
      <c r="PQ72" s="851">
        <f t="shared" si="126"/>
        <v>1</v>
      </c>
      <c r="PR72" s="851">
        <f t="shared" si="126"/>
        <v>1</v>
      </c>
      <c r="PS72" s="851">
        <f t="shared" si="126"/>
        <v>1</v>
      </c>
      <c r="PT72" s="851">
        <f t="shared" si="126"/>
        <v>1</v>
      </c>
      <c r="PU72" s="851">
        <f t="shared" si="126"/>
        <v>1</v>
      </c>
      <c r="PV72" s="851">
        <f t="shared" si="126"/>
        <v>1</v>
      </c>
      <c r="PW72" s="851">
        <f t="shared" si="126"/>
        <v>1</v>
      </c>
      <c r="PX72" s="851">
        <f t="shared" si="126"/>
        <v>1</v>
      </c>
      <c r="PY72" s="851">
        <f t="shared" si="126"/>
        <v>1</v>
      </c>
      <c r="PZ72" s="851">
        <f t="shared" si="126"/>
        <v>1</v>
      </c>
      <c r="QA72" s="851">
        <f t="shared" si="126"/>
        <v>1</v>
      </c>
      <c r="QB72" s="851">
        <f t="shared" si="126"/>
        <v>1</v>
      </c>
      <c r="QC72" s="851">
        <f t="shared" si="126"/>
        <v>1</v>
      </c>
      <c r="QD72" s="851">
        <f t="shared" si="126"/>
        <v>1</v>
      </c>
      <c r="QE72" s="851">
        <f t="shared" si="126"/>
        <v>1</v>
      </c>
      <c r="QF72" s="851">
        <f t="shared" si="126"/>
        <v>1</v>
      </c>
      <c r="QG72" s="851">
        <f t="shared" si="126"/>
        <v>1</v>
      </c>
      <c r="QH72" s="851">
        <f t="shared" si="126"/>
        <v>1</v>
      </c>
      <c r="QI72" s="851">
        <f t="shared" si="126"/>
        <v>1</v>
      </c>
      <c r="QJ72" s="851">
        <f t="shared" si="126"/>
        <v>1</v>
      </c>
      <c r="QK72" s="851">
        <f t="shared" si="126"/>
        <v>1</v>
      </c>
      <c r="QL72" s="851">
        <f t="shared" si="126"/>
        <v>1</v>
      </c>
      <c r="QM72" s="851">
        <f t="shared" si="126"/>
        <v>1</v>
      </c>
      <c r="QN72" s="851">
        <f t="shared" si="126"/>
        <v>1</v>
      </c>
      <c r="QO72" s="851">
        <f t="shared" si="126"/>
        <v>1</v>
      </c>
      <c r="QP72" s="851">
        <f t="shared" si="126"/>
        <v>1</v>
      </c>
      <c r="QQ72" s="851">
        <f t="shared" si="126"/>
        <v>1</v>
      </c>
      <c r="QR72" s="851">
        <f t="shared" si="126"/>
        <v>1</v>
      </c>
      <c r="QS72" s="851">
        <f t="shared" si="126"/>
        <v>1</v>
      </c>
      <c r="QT72" s="851">
        <f t="shared" si="126"/>
        <v>1</v>
      </c>
      <c r="QU72" s="851">
        <f t="shared" si="126"/>
        <v>1</v>
      </c>
      <c r="QV72" s="851">
        <f t="shared" si="126"/>
        <v>1</v>
      </c>
      <c r="QW72" s="851">
        <f t="shared" si="126"/>
        <v>1</v>
      </c>
      <c r="QX72" s="851">
        <f t="shared" si="126"/>
        <v>1</v>
      </c>
      <c r="QY72" s="851">
        <f t="shared" si="126"/>
        <v>1</v>
      </c>
      <c r="QZ72" s="851">
        <f t="shared" si="126"/>
        <v>1</v>
      </c>
      <c r="RA72" s="851">
        <f t="shared" si="126"/>
        <v>1</v>
      </c>
      <c r="RB72" s="851">
        <f t="shared" si="126"/>
        <v>1</v>
      </c>
      <c r="RC72" s="851">
        <f t="shared" si="126"/>
        <v>1</v>
      </c>
      <c r="RD72" s="851">
        <f t="shared" si="126"/>
        <v>1</v>
      </c>
      <c r="RE72" s="851">
        <f t="shared" si="126"/>
        <v>1</v>
      </c>
      <c r="RF72" s="851">
        <f t="shared" si="126"/>
        <v>1</v>
      </c>
      <c r="RG72" s="851">
        <f t="shared" si="126"/>
        <v>1</v>
      </c>
      <c r="RH72" s="851">
        <f t="shared" si="126"/>
        <v>1</v>
      </c>
      <c r="RI72" s="851">
        <f t="shared" si="126"/>
        <v>1</v>
      </c>
      <c r="RJ72" s="851">
        <f t="shared" ref="RJ72:TP74" si="127">RI72</f>
        <v>1</v>
      </c>
      <c r="RK72" s="851">
        <f t="shared" si="127"/>
        <v>1</v>
      </c>
      <c r="RL72" s="851">
        <f t="shared" si="127"/>
        <v>1</v>
      </c>
      <c r="RM72" s="851">
        <f t="shared" si="127"/>
        <v>1</v>
      </c>
      <c r="RN72" s="851">
        <f t="shared" si="127"/>
        <v>1</v>
      </c>
      <c r="RO72" s="851">
        <f t="shared" si="127"/>
        <v>1</v>
      </c>
      <c r="RP72" s="851">
        <f t="shared" si="127"/>
        <v>1</v>
      </c>
      <c r="RQ72" s="851">
        <f t="shared" si="127"/>
        <v>1</v>
      </c>
      <c r="RR72" s="851">
        <f t="shared" si="127"/>
        <v>1</v>
      </c>
      <c r="RS72" s="851">
        <f t="shared" si="127"/>
        <v>1</v>
      </c>
      <c r="RT72" s="851">
        <f t="shared" si="127"/>
        <v>1</v>
      </c>
      <c r="RU72" s="851">
        <f t="shared" si="127"/>
        <v>1</v>
      </c>
      <c r="RV72" s="851">
        <f t="shared" si="127"/>
        <v>1</v>
      </c>
      <c r="RW72" s="851">
        <f t="shared" si="127"/>
        <v>1</v>
      </c>
      <c r="RX72" s="851">
        <f t="shared" si="127"/>
        <v>1</v>
      </c>
      <c r="RY72" s="851">
        <f t="shared" si="127"/>
        <v>1</v>
      </c>
      <c r="RZ72" s="851">
        <f t="shared" si="127"/>
        <v>1</v>
      </c>
      <c r="SA72" s="851">
        <f t="shared" si="127"/>
        <v>1</v>
      </c>
      <c r="SB72" s="851">
        <f t="shared" si="127"/>
        <v>1</v>
      </c>
      <c r="SC72" s="851">
        <f t="shared" si="127"/>
        <v>1</v>
      </c>
      <c r="SD72" s="851">
        <f t="shared" si="127"/>
        <v>1</v>
      </c>
      <c r="SE72" s="851">
        <f t="shared" si="127"/>
        <v>1</v>
      </c>
      <c r="SF72" s="851">
        <f t="shared" si="127"/>
        <v>1</v>
      </c>
      <c r="SG72" s="851">
        <f t="shared" si="127"/>
        <v>1</v>
      </c>
      <c r="SH72" s="851">
        <f t="shared" si="127"/>
        <v>1</v>
      </c>
      <c r="SI72" s="851">
        <f t="shared" si="127"/>
        <v>1</v>
      </c>
      <c r="SJ72" s="851">
        <f t="shared" si="127"/>
        <v>1</v>
      </c>
      <c r="SK72" s="851">
        <f t="shared" si="127"/>
        <v>1</v>
      </c>
      <c r="SL72" s="851">
        <f t="shared" si="127"/>
        <v>1</v>
      </c>
      <c r="SM72" s="851">
        <f t="shared" si="127"/>
        <v>1</v>
      </c>
      <c r="SN72" s="851">
        <f t="shared" si="127"/>
        <v>1</v>
      </c>
      <c r="SO72" s="851">
        <f t="shared" si="127"/>
        <v>1</v>
      </c>
      <c r="SP72" s="851">
        <f t="shared" si="127"/>
        <v>1</v>
      </c>
      <c r="SQ72" s="851">
        <f t="shared" si="127"/>
        <v>1</v>
      </c>
      <c r="SR72" s="851">
        <f t="shared" si="127"/>
        <v>1</v>
      </c>
      <c r="SS72" s="851">
        <f t="shared" si="127"/>
        <v>1</v>
      </c>
      <c r="ST72" s="851">
        <f t="shared" si="127"/>
        <v>1</v>
      </c>
      <c r="SU72" s="851">
        <f t="shared" si="127"/>
        <v>1</v>
      </c>
      <c r="SV72" s="851">
        <f t="shared" si="127"/>
        <v>1</v>
      </c>
      <c r="SW72" s="851">
        <f t="shared" si="127"/>
        <v>1</v>
      </c>
      <c r="SX72" s="851">
        <f t="shared" si="127"/>
        <v>1</v>
      </c>
      <c r="SY72" s="851">
        <f t="shared" si="127"/>
        <v>1</v>
      </c>
      <c r="SZ72" s="851">
        <f t="shared" si="127"/>
        <v>1</v>
      </c>
      <c r="TA72" s="851">
        <f t="shared" si="127"/>
        <v>1</v>
      </c>
      <c r="TB72" s="851">
        <f t="shared" si="127"/>
        <v>1</v>
      </c>
      <c r="TC72" s="851">
        <f t="shared" si="127"/>
        <v>1</v>
      </c>
      <c r="TD72" s="851">
        <f t="shared" si="127"/>
        <v>1</v>
      </c>
      <c r="TE72" s="851">
        <f t="shared" si="127"/>
        <v>1</v>
      </c>
      <c r="TF72" s="851">
        <f t="shared" si="127"/>
        <v>1</v>
      </c>
      <c r="TG72" s="851">
        <f t="shared" si="127"/>
        <v>1</v>
      </c>
      <c r="TH72" s="851">
        <f t="shared" si="127"/>
        <v>1</v>
      </c>
      <c r="TI72" s="851">
        <f t="shared" si="127"/>
        <v>1</v>
      </c>
      <c r="TJ72" s="851">
        <f t="shared" si="127"/>
        <v>1</v>
      </c>
      <c r="TK72" s="851">
        <f t="shared" si="127"/>
        <v>1</v>
      </c>
      <c r="TL72" s="851">
        <f t="shared" si="127"/>
        <v>1</v>
      </c>
      <c r="TM72" s="851">
        <f t="shared" si="127"/>
        <v>1</v>
      </c>
      <c r="TN72" s="851">
        <f t="shared" si="127"/>
        <v>1</v>
      </c>
      <c r="TO72" s="851">
        <f t="shared" si="127"/>
        <v>1</v>
      </c>
      <c r="TP72" s="851">
        <f t="shared" si="127"/>
        <v>1</v>
      </c>
      <c r="TQ72" s="851">
        <f>TP72</f>
        <v>1</v>
      </c>
      <c r="TR72" s="851">
        <f t="shared" ref="TR72:WC72" si="128">TQ72</f>
        <v>1</v>
      </c>
      <c r="TS72" s="851">
        <f t="shared" si="128"/>
        <v>1</v>
      </c>
      <c r="TT72" s="851">
        <f t="shared" si="128"/>
        <v>1</v>
      </c>
      <c r="TU72" s="851">
        <f t="shared" si="128"/>
        <v>1</v>
      </c>
      <c r="TV72" s="851">
        <f t="shared" si="128"/>
        <v>1</v>
      </c>
      <c r="TW72" s="851">
        <f t="shared" si="128"/>
        <v>1</v>
      </c>
      <c r="TX72" s="851">
        <f t="shared" si="128"/>
        <v>1</v>
      </c>
      <c r="TY72" s="851">
        <f t="shared" si="128"/>
        <v>1</v>
      </c>
      <c r="TZ72" s="851">
        <f t="shared" si="128"/>
        <v>1</v>
      </c>
      <c r="UA72" s="851">
        <f t="shared" si="128"/>
        <v>1</v>
      </c>
      <c r="UB72" s="851">
        <f t="shared" si="128"/>
        <v>1</v>
      </c>
      <c r="UC72" s="851">
        <f t="shared" si="128"/>
        <v>1</v>
      </c>
      <c r="UD72" s="851">
        <f t="shared" si="128"/>
        <v>1</v>
      </c>
      <c r="UE72" s="851">
        <f t="shared" si="128"/>
        <v>1</v>
      </c>
      <c r="UF72" s="851">
        <f t="shared" si="128"/>
        <v>1</v>
      </c>
      <c r="UG72" s="851">
        <f t="shared" si="128"/>
        <v>1</v>
      </c>
      <c r="UH72" s="851">
        <f t="shared" si="128"/>
        <v>1</v>
      </c>
      <c r="UI72" s="851">
        <f t="shared" si="128"/>
        <v>1</v>
      </c>
      <c r="UJ72" s="851">
        <f t="shared" si="128"/>
        <v>1</v>
      </c>
      <c r="UK72" s="851">
        <f t="shared" si="128"/>
        <v>1</v>
      </c>
      <c r="UL72" s="851">
        <f t="shared" si="128"/>
        <v>1</v>
      </c>
      <c r="UM72" s="851">
        <f t="shared" si="128"/>
        <v>1</v>
      </c>
      <c r="UN72" s="851">
        <f t="shared" si="128"/>
        <v>1</v>
      </c>
      <c r="UO72" s="851">
        <f t="shared" si="128"/>
        <v>1</v>
      </c>
      <c r="UP72" s="851">
        <f t="shared" si="128"/>
        <v>1</v>
      </c>
      <c r="UQ72" s="851">
        <f t="shared" si="128"/>
        <v>1</v>
      </c>
      <c r="UR72" s="851">
        <f t="shared" si="128"/>
        <v>1</v>
      </c>
      <c r="US72" s="851">
        <f t="shared" si="128"/>
        <v>1</v>
      </c>
      <c r="UT72" s="851">
        <f t="shared" si="128"/>
        <v>1</v>
      </c>
      <c r="UU72" s="851">
        <f t="shared" si="128"/>
        <v>1</v>
      </c>
      <c r="UV72" s="851">
        <f t="shared" si="128"/>
        <v>1</v>
      </c>
      <c r="UW72" s="851">
        <f t="shared" si="128"/>
        <v>1</v>
      </c>
      <c r="UX72" s="851">
        <f t="shared" si="128"/>
        <v>1</v>
      </c>
      <c r="UY72" s="851">
        <f t="shared" si="128"/>
        <v>1</v>
      </c>
      <c r="UZ72" s="851">
        <f t="shared" si="128"/>
        <v>1</v>
      </c>
      <c r="VA72" s="851">
        <f t="shared" si="128"/>
        <v>1</v>
      </c>
      <c r="VB72" s="851">
        <f t="shared" si="128"/>
        <v>1</v>
      </c>
      <c r="VC72" s="851">
        <f t="shared" si="128"/>
        <v>1</v>
      </c>
      <c r="VD72" s="851">
        <f t="shared" si="128"/>
        <v>1</v>
      </c>
      <c r="VE72" s="851">
        <f t="shared" si="128"/>
        <v>1</v>
      </c>
      <c r="VF72" s="851">
        <f t="shared" si="128"/>
        <v>1</v>
      </c>
      <c r="VG72" s="851">
        <f t="shared" si="128"/>
        <v>1</v>
      </c>
      <c r="VH72" s="851">
        <f t="shared" si="128"/>
        <v>1</v>
      </c>
      <c r="VI72" s="851">
        <f t="shared" si="128"/>
        <v>1</v>
      </c>
      <c r="VJ72" s="851">
        <f t="shared" si="128"/>
        <v>1</v>
      </c>
      <c r="VK72" s="851">
        <f t="shared" si="128"/>
        <v>1</v>
      </c>
      <c r="VL72" s="851">
        <f t="shared" si="128"/>
        <v>1</v>
      </c>
      <c r="VM72" s="851">
        <f t="shared" si="128"/>
        <v>1</v>
      </c>
      <c r="VN72" s="851">
        <f t="shared" si="128"/>
        <v>1</v>
      </c>
      <c r="VO72" s="851">
        <f t="shared" si="128"/>
        <v>1</v>
      </c>
      <c r="VP72" s="851">
        <f t="shared" si="128"/>
        <v>1</v>
      </c>
      <c r="VQ72" s="851">
        <f t="shared" si="128"/>
        <v>1</v>
      </c>
      <c r="VR72" s="851">
        <f t="shared" si="128"/>
        <v>1</v>
      </c>
      <c r="VS72" s="851">
        <f t="shared" si="128"/>
        <v>1</v>
      </c>
      <c r="VT72" s="851">
        <f t="shared" si="128"/>
        <v>1</v>
      </c>
      <c r="VU72" s="851">
        <f t="shared" si="128"/>
        <v>1</v>
      </c>
      <c r="VV72" s="851">
        <f t="shared" si="128"/>
        <v>1</v>
      </c>
      <c r="VW72" s="851">
        <f t="shared" si="128"/>
        <v>1</v>
      </c>
      <c r="VX72" s="851">
        <f t="shared" si="128"/>
        <v>1</v>
      </c>
      <c r="VY72" s="851">
        <f t="shared" si="128"/>
        <v>1</v>
      </c>
      <c r="VZ72" s="851">
        <f t="shared" si="128"/>
        <v>1</v>
      </c>
      <c r="WA72" s="851">
        <f t="shared" si="128"/>
        <v>1</v>
      </c>
      <c r="WB72" s="851">
        <f t="shared" si="128"/>
        <v>1</v>
      </c>
      <c r="WC72" s="851">
        <f t="shared" si="128"/>
        <v>1</v>
      </c>
      <c r="WD72" s="851">
        <f t="shared" ref="WD72:YO72" si="129">WC72</f>
        <v>1</v>
      </c>
      <c r="WE72" s="851">
        <f t="shared" si="129"/>
        <v>1</v>
      </c>
      <c r="WF72" s="851">
        <f t="shared" si="129"/>
        <v>1</v>
      </c>
      <c r="WG72" s="851">
        <f t="shared" si="129"/>
        <v>1</v>
      </c>
      <c r="WH72" s="851">
        <f t="shared" si="129"/>
        <v>1</v>
      </c>
      <c r="WI72" s="851">
        <f t="shared" si="129"/>
        <v>1</v>
      </c>
      <c r="WJ72" s="851">
        <f t="shared" si="129"/>
        <v>1</v>
      </c>
      <c r="WK72" s="851">
        <f t="shared" si="129"/>
        <v>1</v>
      </c>
      <c r="WL72" s="851">
        <f t="shared" si="129"/>
        <v>1</v>
      </c>
      <c r="WM72" s="851">
        <f t="shared" si="129"/>
        <v>1</v>
      </c>
      <c r="WN72" s="851">
        <f t="shared" si="129"/>
        <v>1</v>
      </c>
      <c r="WO72" s="851">
        <f t="shared" si="129"/>
        <v>1</v>
      </c>
      <c r="WP72" s="851">
        <f t="shared" si="129"/>
        <v>1</v>
      </c>
      <c r="WQ72" s="851">
        <f t="shared" si="129"/>
        <v>1</v>
      </c>
      <c r="WR72" s="851">
        <f t="shared" si="129"/>
        <v>1</v>
      </c>
      <c r="WS72" s="851">
        <f t="shared" si="129"/>
        <v>1</v>
      </c>
      <c r="WT72" s="851">
        <f t="shared" si="129"/>
        <v>1</v>
      </c>
      <c r="WU72" s="851">
        <f t="shared" si="129"/>
        <v>1</v>
      </c>
      <c r="WV72" s="851">
        <f t="shared" si="129"/>
        <v>1</v>
      </c>
      <c r="WW72" s="851">
        <f t="shared" si="129"/>
        <v>1</v>
      </c>
      <c r="WX72" s="851">
        <f t="shared" si="129"/>
        <v>1</v>
      </c>
      <c r="WY72" s="851">
        <f t="shared" si="129"/>
        <v>1</v>
      </c>
      <c r="WZ72" s="851">
        <f t="shared" si="129"/>
        <v>1</v>
      </c>
      <c r="XA72" s="851">
        <f t="shared" si="129"/>
        <v>1</v>
      </c>
      <c r="XB72" s="851">
        <f t="shared" si="129"/>
        <v>1</v>
      </c>
      <c r="XC72" s="851">
        <f t="shared" si="129"/>
        <v>1</v>
      </c>
      <c r="XD72" s="851">
        <f t="shared" si="129"/>
        <v>1</v>
      </c>
      <c r="XE72" s="851">
        <f t="shared" si="129"/>
        <v>1</v>
      </c>
      <c r="XF72" s="851">
        <f t="shared" si="129"/>
        <v>1</v>
      </c>
      <c r="XG72" s="851">
        <f t="shared" si="129"/>
        <v>1</v>
      </c>
      <c r="XH72" s="851">
        <f t="shared" si="129"/>
        <v>1</v>
      </c>
      <c r="XI72" s="851">
        <f t="shared" si="129"/>
        <v>1</v>
      </c>
      <c r="XJ72" s="851">
        <f t="shared" si="129"/>
        <v>1</v>
      </c>
      <c r="XK72" s="851">
        <f t="shared" si="129"/>
        <v>1</v>
      </c>
      <c r="XL72" s="851">
        <f t="shared" si="129"/>
        <v>1</v>
      </c>
      <c r="XM72" s="851">
        <f t="shared" si="129"/>
        <v>1</v>
      </c>
      <c r="XN72" s="851">
        <f t="shared" si="129"/>
        <v>1</v>
      </c>
      <c r="XO72" s="851">
        <f t="shared" si="129"/>
        <v>1</v>
      </c>
      <c r="XP72" s="851">
        <f t="shared" si="129"/>
        <v>1</v>
      </c>
      <c r="XQ72" s="851">
        <f t="shared" si="129"/>
        <v>1</v>
      </c>
      <c r="XR72" s="851">
        <f t="shared" si="129"/>
        <v>1</v>
      </c>
      <c r="XS72" s="851">
        <f t="shared" si="129"/>
        <v>1</v>
      </c>
      <c r="XT72" s="851">
        <f t="shared" si="129"/>
        <v>1</v>
      </c>
      <c r="XU72" s="851">
        <f t="shared" si="129"/>
        <v>1</v>
      </c>
      <c r="XV72" s="851">
        <f t="shared" si="129"/>
        <v>1</v>
      </c>
      <c r="XW72" s="851">
        <f t="shared" si="129"/>
        <v>1</v>
      </c>
      <c r="XX72" s="851">
        <f t="shared" si="129"/>
        <v>1</v>
      </c>
      <c r="XY72" s="851">
        <f t="shared" si="129"/>
        <v>1</v>
      </c>
      <c r="XZ72" s="851">
        <f t="shared" si="129"/>
        <v>1</v>
      </c>
      <c r="YA72" s="851">
        <f t="shared" si="129"/>
        <v>1</v>
      </c>
      <c r="YB72" s="851">
        <f t="shared" si="129"/>
        <v>1</v>
      </c>
      <c r="YC72" s="851">
        <f t="shared" si="129"/>
        <v>1</v>
      </c>
      <c r="YD72" s="851">
        <f t="shared" si="129"/>
        <v>1</v>
      </c>
      <c r="YE72" s="851">
        <f t="shared" si="129"/>
        <v>1</v>
      </c>
      <c r="YF72" s="851">
        <f t="shared" si="129"/>
        <v>1</v>
      </c>
      <c r="YG72" s="851">
        <f t="shared" si="129"/>
        <v>1</v>
      </c>
      <c r="YH72" s="851">
        <f t="shared" si="129"/>
        <v>1</v>
      </c>
      <c r="YI72" s="851">
        <f t="shared" si="129"/>
        <v>1</v>
      </c>
      <c r="YJ72" s="851">
        <f t="shared" si="129"/>
        <v>1</v>
      </c>
      <c r="YK72" s="851">
        <f t="shared" si="129"/>
        <v>1</v>
      </c>
      <c r="YL72" s="851">
        <f t="shared" si="129"/>
        <v>1</v>
      </c>
      <c r="YM72" s="851">
        <f t="shared" si="129"/>
        <v>1</v>
      </c>
      <c r="YN72" s="851">
        <f t="shared" si="129"/>
        <v>1</v>
      </c>
      <c r="YO72" s="851">
        <f t="shared" si="129"/>
        <v>1</v>
      </c>
      <c r="YP72" s="851">
        <f t="shared" ref="YP72:AAW72" si="130">YO72</f>
        <v>1</v>
      </c>
      <c r="YQ72" s="851">
        <f t="shared" si="130"/>
        <v>1</v>
      </c>
      <c r="YR72" s="851">
        <f t="shared" si="130"/>
        <v>1</v>
      </c>
      <c r="YS72" s="851">
        <f t="shared" si="130"/>
        <v>1</v>
      </c>
      <c r="YT72" s="851">
        <f t="shared" si="130"/>
        <v>1</v>
      </c>
      <c r="YU72" s="851">
        <f t="shared" si="130"/>
        <v>1</v>
      </c>
      <c r="YV72" s="851">
        <f t="shared" si="130"/>
        <v>1</v>
      </c>
      <c r="YW72" s="851">
        <f t="shared" si="130"/>
        <v>1</v>
      </c>
      <c r="YX72" s="851">
        <f t="shared" si="130"/>
        <v>1</v>
      </c>
      <c r="YY72" s="851">
        <f t="shared" si="130"/>
        <v>1</v>
      </c>
      <c r="YZ72" s="851">
        <f t="shared" si="130"/>
        <v>1</v>
      </c>
      <c r="ZA72" s="851">
        <f t="shared" si="130"/>
        <v>1</v>
      </c>
      <c r="ZB72" s="851">
        <f t="shared" si="130"/>
        <v>1</v>
      </c>
      <c r="ZC72" s="851">
        <f t="shared" si="130"/>
        <v>1</v>
      </c>
      <c r="ZD72" s="851">
        <f t="shared" si="130"/>
        <v>1</v>
      </c>
      <c r="ZE72" s="851">
        <f t="shared" si="130"/>
        <v>1</v>
      </c>
      <c r="ZF72" s="851">
        <f t="shared" si="130"/>
        <v>1</v>
      </c>
      <c r="ZG72" s="851">
        <f t="shared" si="130"/>
        <v>1</v>
      </c>
      <c r="ZH72" s="851">
        <f t="shared" si="130"/>
        <v>1</v>
      </c>
      <c r="ZI72" s="851">
        <f t="shared" si="130"/>
        <v>1</v>
      </c>
      <c r="ZJ72" s="851">
        <f t="shared" si="130"/>
        <v>1</v>
      </c>
      <c r="ZK72" s="851">
        <f t="shared" si="130"/>
        <v>1</v>
      </c>
      <c r="ZL72" s="851">
        <f t="shared" si="130"/>
        <v>1</v>
      </c>
      <c r="ZM72" s="851">
        <f t="shared" si="130"/>
        <v>1</v>
      </c>
      <c r="ZN72" s="851">
        <f t="shared" si="130"/>
        <v>1</v>
      </c>
      <c r="ZO72" s="851">
        <f t="shared" si="130"/>
        <v>1</v>
      </c>
      <c r="ZP72" s="851">
        <f t="shared" si="130"/>
        <v>1</v>
      </c>
      <c r="ZQ72" s="851">
        <f t="shared" si="130"/>
        <v>1</v>
      </c>
      <c r="ZR72" s="851">
        <f t="shared" si="130"/>
        <v>1</v>
      </c>
      <c r="ZS72" s="851">
        <f t="shared" si="130"/>
        <v>1</v>
      </c>
      <c r="ZT72" s="851">
        <f t="shared" si="130"/>
        <v>1</v>
      </c>
      <c r="ZU72" s="851">
        <f t="shared" si="130"/>
        <v>1</v>
      </c>
      <c r="ZV72" s="851">
        <f t="shared" si="130"/>
        <v>1</v>
      </c>
      <c r="ZW72" s="851">
        <f t="shared" si="130"/>
        <v>1</v>
      </c>
      <c r="ZX72" s="851">
        <f t="shared" si="130"/>
        <v>1</v>
      </c>
      <c r="ZY72" s="851">
        <f t="shared" si="130"/>
        <v>1</v>
      </c>
      <c r="ZZ72" s="851">
        <f t="shared" si="130"/>
        <v>1</v>
      </c>
      <c r="AAA72" s="851">
        <f t="shared" si="130"/>
        <v>1</v>
      </c>
      <c r="AAB72" s="851">
        <f t="shared" si="130"/>
        <v>1</v>
      </c>
      <c r="AAC72" s="851">
        <f t="shared" si="130"/>
        <v>1</v>
      </c>
      <c r="AAD72" s="851">
        <f t="shared" si="130"/>
        <v>1</v>
      </c>
      <c r="AAE72" s="851">
        <f t="shared" si="130"/>
        <v>1</v>
      </c>
      <c r="AAF72" s="851">
        <f t="shared" si="130"/>
        <v>1</v>
      </c>
      <c r="AAG72" s="851">
        <f t="shared" si="130"/>
        <v>1</v>
      </c>
      <c r="AAH72" s="851">
        <f t="shared" si="130"/>
        <v>1</v>
      </c>
      <c r="AAI72" s="851">
        <f t="shared" si="130"/>
        <v>1</v>
      </c>
      <c r="AAJ72" s="851">
        <f t="shared" si="130"/>
        <v>1</v>
      </c>
      <c r="AAK72" s="851">
        <f t="shared" si="130"/>
        <v>1</v>
      </c>
      <c r="AAL72" s="851">
        <f t="shared" si="130"/>
        <v>1</v>
      </c>
      <c r="AAM72" s="851">
        <f t="shared" si="130"/>
        <v>1</v>
      </c>
      <c r="AAN72" s="851">
        <f t="shared" si="130"/>
        <v>1</v>
      </c>
      <c r="AAO72" s="851">
        <f t="shared" si="130"/>
        <v>1</v>
      </c>
      <c r="AAP72" s="851">
        <f t="shared" si="130"/>
        <v>1</v>
      </c>
      <c r="AAQ72" s="851">
        <f t="shared" si="130"/>
        <v>1</v>
      </c>
      <c r="AAR72" s="851">
        <f t="shared" si="130"/>
        <v>1</v>
      </c>
      <c r="AAS72" s="851">
        <f t="shared" si="130"/>
        <v>1</v>
      </c>
      <c r="AAT72" s="851">
        <f t="shared" si="130"/>
        <v>1</v>
      </c>
      <c r="AAU72" s="851">
        <f t="shared" si="130"/>
        <v>1</v>
      </c>
      <c r="AAV72" s="851">
        <f t="shared" si="130"/>
        <v>1</v>
      </c>
      <c r="AAW72" s="851">
        <f t="shared" si="130"/>
        <v>1</v>
      </c>
    </row>
    <row r="73" spans="1:728" x14ac:dyDescent="0.25">
      <c r="A73" s="180" t="s">
        <v>2</v>
      </c>
      <c r="CN73" s="855"/>
      <c r="CO73" s="851"/>
      <c r="CP73" s="851"/>
      <c r="CQ73" s="851"/>
      <c r="CR73" s="851"/>
      <c r="CS73" s="851"/>
      <c r="CT73" s="851"/>
      <c r="CU73" s="851"/>
      <c r="CV73" s="851"/>
      <c r="CW73" s="851"/>
      <c r="CX73" s="851"/>
      <c r="CY73" s="851"/>
      <c r="CZ73" s="851"/>
      <c r="DA73" s="851"/>
      <c r="DB73" s="851"/>
      <c r="DC73" s="851"/>
      <c r="DD73" s="851"/>
      <c r="DE73" s="851"/>
      <c r="DF73" s="851"/>
      <c r="DG73" s="851"/>
      <c r="DH73" s="851"/>
      <c r="DI73" s="851"/>
      <c r="DJ73" s="851"/>
      <c r="DK73" s="851"/>
      <c r="DL73" s="851"/>
      <c r="DM73" s="851"/>
      <c r="DN73" s="851"/>
      <c r="DO73" s="851"/>
      <c r="DP73" s="851"/>
      <c r="DQ73" s="851"/>
      <c r="DR73" s="851"/>
      <c r="DS73" s="851"/>
      <c r="DT73" s="851"/>
      <c r="DU73" s="851"/>
      <c r="DV73" s="851"/>
      <c r="DW73" s="851"/>
      <c r="DX73" s="851"/>
      <c r="DY73" s="851"/>
      <c r="DZ73" s="851"/>
      <c r="EA73" s="851"/>
      <c r="EB73" s="851"/>
      <c r="EC73" s="851"/>
      <c r="ED73" s="851"/>
      <c r="EE73" s="851"/>
      <c r="EF73" s="851"/>
      <c r="EG73" s="851"/>
      <c r="EH73" s="851"/>
      <c r="EI73" s="851"/>
      <c r="EJ73" s="851"/>
      <c r="EK73" s="851"/>
      <c r="EL73" s="851"/>
      <c r="EM73" s="851"/>
      <c r="EN73" s="851"/>
      <c r="EO73" s="851"/>
      <c r="EP73" s="851"/>
      <c r="EQ73" s="851"/>
      <c r="ER73" s="851"/>
      <c r="ES73" s="851"/>
      <c r="ET73" s="851"/>
      <c r="EU73" s="851"/>
      <c r="EV73" s="851"/>
      <c r="EW73" s="851"/>
      <c r="EX73" s="851"/>
      <c r="EY73" s="851"/>
      <c r="EZ73" s="851"/>
      <c r="FA73" s="851"/>
      <c r="FB73" s="851"/>
      <c r="FC73" s="851"/>
      <c r="FD73" s="851"/>
      <c r="FE73" s="851"/>
      <c r="FF73" s="851"/>
      <c r="FG73" s="851"/>
      <c r="FH73" s="851"/>
      <c r="FI73" s="851"/>
      <c r="FJ73" s="851"/>
      <c r="FK73" s="851"/>
      <c r="FL73" s="851"/>
      <c r="FM73" s="851"/>
      <c r="FN73" s="851"/>
      <c r="FO73" s="851"/>
      <c r="FP73" s="851"/>
      <c r="FQ73" s="851"/>
      <c r="FR73" s="851"/>
      <c r="FS73" s="851"/>
      <c r="FT73" s="851"/>
      <c r="FU73" s="851"/>
      <c r="FV73" s="851"/>
      <c r="FW73" s="851"/>
      <c r="FX73" s="851"/>
      <c r="FY73" s="851"/>
      <c r="FZ73" s="851"/>
      <c r="GA73" s="851"/>
      <c r="GB73" s="851"/>
      <c r="GC73" s="851"/>
      <c r="GD73" s="851"/>
      <c r="GE73" s="851"/>
      <c r="GF73" s="851"/>
      <c r="GG73" s="851"/>
      <c r="GH73" s="851"/>
      <c r="GI73" s="851"/>
      <c r="GJ73" s="851"/>
      <c r="GK73" s="851"/>
      <c r="GL73" s="851"/>
      <c r="GM73" s="851"/>
      <c r="GN73" s="851"/>
      <c r="GO73" s="851"/>
      <c r="GP73" s="851"/>
      <c r="GQ73" s="851"/>
      <c r="GR73" s="851"/>
      <c r="GS73" s="851"/>
      <c r="GT73" s="851"/>
      <c r="GU73" s="851"/>
      <c r="GV73" s="851"/>
      <c r="GW73" s="851"/>
      <c r="GX73" s="851"/>
      <c r="GY73" s="851"/>
      <c r="GZ73" s="851"/>
      <c r="HA73" s="851"/>
      <c r="HB73" s="851"/>
      <c r="HC73" s="851"/>
      <c r="HD73" s="851"/>
      <c r="HE73" s="851"/>
      <c r="HF73" s="851"/>
      <c r="HG73" s="851"/>
      <c r="HH73" s="851"/>
      <c r="HI73" s="851"/>
      <c r="HJ73" s="851"/>
      <c r="HK73" s="851"/>
      <c r="HL73" s="851"/>
      <c r="HM73" s="851"/>
      <c r="HN73" s="851"/>
      <c r="HO73" s="851"/>
      <c r="HP73" s="851"/>
      <c r="HQ73" s="851"/>
      <c r="HR73" s="851"/>
      <c r="HS73" s="851"/>
      <c r="HT73" s="851"/>
      <c r="HU73" s="851"/>
      <c r="HV73" s="851"/>
      <c r="HW73" s="851"/>
      <c r="HX73" s="851"/>
      <c r="HY73" s="851"/>
      <c r="HZ73" s="851"/>
      <c r="IA73" s="851"/>
      <c r="IB73" s="851"/>
      <c r="IC73" s="851"/>
      <c r="ID73" s="851"/>
      <c r="IE73" s="851"/>
      <c r="IF73" s="851"/>
      <c r="IG73" s="851"/>
      <c r="IH73" s="851"/>
      <c r="II73" s="851"/>
      <c r="IJ73" s="851"/>
      <c r="IK73" s="851"/>
      <c r="IL73" s="851">
        <f>IFERROR(' CALCULATIONS'!AA594/(' CALCULATIONS'!AA584+' CALCULATIONS'!AA594+' CALCULATIONS'!AA604+' CALCULATIONS'!AA614),0)</f>
        <v>0.48250056085350518</v>
      </c>
      <c r="IM73" s="851">
        <f>IFERROR(' CALCULATIONS'!AB594/(' CALCULATIONS'!AB584+' CALCULATIONS'!AB594+' CALCULATIONS'!AB604+' CALCULATIONS'!AB614),0)</f>
        <v>0.36400881219600323</v>
      </c>
      <c r="IN73" s="851">
        <f>IFERROR(' CALCULATIONS'!AC594/(' CALCULATIONS'!AC584+' CALCULATIONS'!AC594+' CALCULATIONS'!AC604+' CALCULATIONS'!AC614),0)</f>
        <v>0.56525726913187369</v>
      </c>
      <c r="IO73" s="851">
        <f>IFERROR(' CALCULATIONS'!AD594/(' CALCULATIONS'!AD584+' CALCULATIONS'!AD594+' CALCULATIONS'!AD604+' CALCULATIONS'!AD614),0)</f>
        <v>0.36848276102145588</v>
      </c>
      <c r="IP73" s="851">
        <f>IFERROR(' CALCULATIONS'!AE594/(' CALCULATIONS'!AE584+' CALCULATIONS'!AE594+' CALCULATIONS'!AE604+' CALCULATIONS'!AE614),0)</f>
        <v>0.58828355514611252</v>
      </c>
      <c r="IQ73" s="851">
        <f>IFERROR(' CALCULATIONS'!AF594/(' CALCULATIONS'!AF584+' CALCULATIONS'!AF594+' CALCULATIONS'!AF604+' CALCULATIONS'!AF614),0)</f>
        <v>0.50966999844899863</v>
      </c>
      <c r="IR73" s="851">
        <f>IFERROR(' CALCULATIONS'!AG594/(' CALCULATIONS'!AG584+' CALCULATIONS'!AG594+' CALCULATIONS'!AG604+' CALCULATIONS'!AG614),0)</f>
        <v>0.57588334549209241</v>
      </c>
      <c r="IS73" s="851">
        <f>IFERROR(' CALCULATIONS'!AH594/(' CALCULATIONS'!AH584+' CALCULATIONS'!AH594+' CALCULATIONS'!AH604+' CALCULATIONS'!AH614),0)</f>
        <v>0.33776478894348755</v>
      </c>
      <c r="IT73" s="851">
        <f>IFERROR(' CALCULATIONS'!AI594/(' CALCULATIONS'!AI584+' CALCULATIONS'!AI594+' CALCULATIONS'!AI604+' CALCULATIONS'!AI614),0)</f>
        <v>0.58260075637344177</v>
      </c>
      <c r="IU73" s="851">
        <f>IFERROR(' CALCULATIONS'!AJ594/(' CALCULATIONS'!AJ584+' CALCULATIONS'!AJ594+' CALCULATIONS'!AJ604+' CALCULATIONS'!AJ614),0)</f>
        <v>0.42747494547851278</v>
      </c>
      <c r="IV73" s="851">
        <f>IFERROR(' CALCULATIONS'!AK594/(' CALCULATIONS'!AK584+' CALCULATIONS'!AK594+' CALCULATIONS'!AK604+' CALCULATIONS'!AK614),0)</f>
        <v>0.59106853889061939</v>
      </c>
      <c r="IW73" s="851">
        <f>IFERROR(' CALCULATIONS'!AL594/(' CALCULATIONS'!AL584+' CALCULATIONS'!AL594+' CALCULATIONS'!AL604+' CALCULATIONS'!AL614),0)</f>
        <v>0.53739619665723359</v>
      </c>
      <c r="IX73" s="851">
        <f>IFERROR(' CALCULATIONS'!AM594/(' CALCULATIONS'!AM594+' CALCULATIONS'!AM604+' CALCULATIONS'!AM614),0)</f>
        <v>0.42570329086606434</v>
      </c>
      <c r="IY73" s="851">
        <f>IFERROR(' CALCULATIONS'!AN594/(' CALCULATIONS'!AN594+' CALCULATIONS'!AN604+' CALCULATIONS'!AN614),0)</f>
        <v>0.25388712214031961</v>
      </c>
      <c r="IZ73" s="851">
        <f>IFERROR(' CALCULATIONS'!AO594/(' CALCULATIONS'!AO594+' CALCULATIONS'!AO604+' CALCULATIONS'!AO614),0)</f>
        <v>0.49672396952428832</v>
      </c>
      <c r="JA73" s="851">
        <f>IFERROR(' CALCULATIONS'!AP594/(' CALCULATIONS'!AP594+' CALCULATIONS'!AP604+' CALCULATIONS'!AP614),0)</f>
        <v>0.25951157834805733</v>
      </c>
      <c r="JB73" s="851">
        <f>IFERROR(' CALCULATIONS'!AQ594/(' CALCULATIONS'!AQ594+' CALCULATIONS'!AQ604+' CALCULATIONS'!AQ614),0)</f>
        <v>0.53082616366037327</v>
      </c>
      <c r="JC73" s="851">
        <f>IFERROR(' CALCULATIONS'!AR594/(' CALCULATIONS'!AR594+' CALCULATIONS'!AR604+' CALCULATIONS'!AR614),0)</f>
        <v>0.42873534017993425</v>
      </c>
      <c r="JD73" s="851">
        <f>IFERROR(' CALCULATIONS'!AS594/(' CALCULATIONS'!AS594+' CALCULATIONS'!AS604+' CALCULATIONS'!AS614),0)</f>
        <v>0.51228026075523669</v>
      </c>
      <c r="JE73" s="851">
        <f>IFERROR(' CALCULATIONS'!AT594/(' CALCULATIONS'!AT594+' CALCULATIONS'!AT604+' CALCULATIONS'!AT614),0)</f>
        <v>0.22194811685646876</v>
      </c>
      <c r="JF73" s="851">
        <f>IFERROR(' CALCULATIONS'!AU594/(' CALCULATIONS'!AU594+' CALCULATIONS'!AU604+' CALCULATIONS'!AU614),0)</f>
        <v>0.52248225302149476</v>
      </c>
      <c r="JG73" s="851">
        <f>IFERROR(' CALCULATIONS'!AV594/(' CALCULATIONS'!AV594+' CALCULATIONS'!AV604+' CALCULATIONS'!AV614),0)</f>
        <v>0.33041296614275167</v>
      </c>
      <c r="JH73" s="851">
        <f>IFERROR(' CALCULATIONS'!AW594/(' CALCULATIONS'!AW594+' CALCULATIONS'!AW604+' CALCULATIONS'!AW614),0)</f>
        <v>0.53474456050552255</v>
      </c>
      <c r="JI73" s="851">
        <f>IFERROR(' CALCULATIONS'!AX594/(' CALCULATIONS'!AX594+' CALCULATIONS'!AX604+' CALCULATIONS'!AX614),0)</f>
        <v>0.46164876713038661</v>
      </c>
      <c r="JJ73" s="851">
        <f>IFERROR(' CALCULATIONS'!AY594/(' CALCULATIONS'!AY594+' CALCULATIONS'!AY604+' CALCULATIONS'!AY614),0)</f>
        <v>0.5450320422269388</v>
      </c>
      <c r="JK73" s="851">
        <f>IFERROR(' CALCULATIONS'!AZ594/(' CALCULATIONS'!AZ594+' CALCULATIONS'!AZ604+' CALCULATIONS'!AZ614),0)</f>
        <v>0.27999387780950935</v>
      </c>
      <c r="JL73" s="851">
        <f>IFERROR(' CALCULATIONS'!BA594/(' CALCULATIONS'!BA594+' CALCULATIONS'!BA604+' CALCULATIONS'!BA614),0)</f>
        <v>0.53927212700519467</v>
      </c>
      <c r="JM73" s="851">
        <f>IFERROR(' CALCULATIONS'!BB594/(' CALCULATIONS'!BB594+' CALCULATIONS'!BB604+' CALCULATIONS'!BB614),0)</f>
        <v>0.28684791320845177</v>
      </c>
      <c r="JN73" s="851">
        <f>IFERROR(' CALCULATIONS'!BC594/(' CALCULATIONS'!BC594+' CALCULATIONS'!BC604+' CALCULATIONS'!BC614),0)</f>
        <v>0.58523026673103806</v>
      </c>
      <c r="JO73" s="851">
        <f>IFERROR(' CALCULATIONS'!BD594/(' CALCULATIONS'!BD594+' CALCULATIONS'!BD604+' CALCULATIONS'!BD614),0)</f>
        <v>0.50458546670829496</v>
      </c>
      <c r="JP73" s="851">
        <f>IFERROR(' CALCULATIONS'!BE594/(' CALCULATIONS'!BE594+' CALCULATIONS'!BE604+' CALCULATIONS'!BE614),0)</f>
        <v>0.56221600871249355</v>
      </c>
      <c r="JQ73" s="851">
        <f>IFERROR(' CALCULATIONS'!BF594/(' CALCULATIONS'!BF594+' CALCULATIONS'!BF604+' CALCULATIONS'!BF614),0)</f>
        <v>0.23436355634925723</v>
      </c>
      <c r="JR73" s="851">
        <f>IFERROR(' CALCULATIONS'!BG594/(' CALCULATIONS'!BG594+' CALCULATIONS'!BG604+' CALCULATIONS'!BG614),0)</f>
        <v>0.57441812586796759</v>
      </c>
      <c r="JS73" s="851">
        <f>IFERROR(' CALCULATIONS'!BH594/(' CALCULATIONS'!BH594+' CALCULATIONS'!BH604+' CALCULATIONS'!BH614),0)</f>
        <v>0.38403438329928657</v>
      </c>
      <c r="JT73" s="851">
        <f>IFERROR(' CALCULATIONS'!BI594/(' CALCULATIONS'!BI594+' CALCULATIONS'!BI604+' CALCULATIONS'!BI614),0)</f>
        <v>0.59095911356294439</v>
      </c>
      <c r="JU73" s="851">
        <f>IFERROR(' CALCULATIONS'!BJ594/(' CALCULATIONS'!BJ594+' CALCULATIONS'!BJ604+' CALCULATIONS'!BJ614),0)</f>
        <v>0.54226563480207357</v>
      </c>
      <c r="JV73" s="851">
        <f>IFERROR(' CALCULATIONS'!BK594/(' CALCULATIONS'!BK594+' CALCULATIONS'!BK604+' CALCULATIONS'!BK614),0)</f>
        <v>0.346702845034359</v>
      </c>
      <c r="JW73" s="851">
        <f>IFERROR(' CALCULATIONS'!BL594/(' CALCULATIONS'!BL594+' CALCULATIONS'!BL604+' CALCULATIONS'!BL614),0)</f>
        <v>0.26983194362467661</v>
      </c>
      <c r="JX73" s="851">
        <f>IFERROR(' CALCULATIONS'!BM594/(' CALCULATIONS'!BM594+' CALCULATIONS'!BM604+' CALCULATIONS'!BM614),0)</f>
        <v>0.48156821358790158</v>
      </c>
      <c r="JY73" s="851">
        <f>IFERROR(' CALCULATIONS'!BN594/(' CALCULATIONS'!BN594+' CALCULATIONS'!BN604+' CALCULATIONS'!BN614),0)</f>
        <v>0.27405506434933702</v>
      </c>
      <c r="JZ73" s="851">
        <f>IFERROR(' CALCULATIONS'!BO594/(' CALCULATIONS'!BO594+' CALCULATIONS'!BO604+' CALCULATIONS'!BO614),0)</f>
        <v>0.52359407047290141</v>
      </c>
      <c r="KA73" s="851">
        <f>IFERROR(' CALCULATIONS'!BP594/(' CALCULATIONS'!BP594+' CALCULATIONS'!BP604+' CALCULATIONS'!BP614),0)</f>
        <v>0.46842372358842499</v>
      </c>
      <c r="KB73" s="851">
        <f>IFERROR(' CALCULATIONS'!BQ594/(' CALCULATIONS'!BQ594+' CALCULATIONS'!BQ604+' CALCULATIONS'!BQ614),0)</f>
        <v>0.50459649100768378</v>
      </c>
      <c r="KC73" s="851">
        <f>IFERROR(' CALCULATIONS'!BR594/(' CALCULATIONS'!BR594+' CALCULATIONS'!BR604+' CALCULATIONS'!BR614),0)</f>
        <v>0.2333544199836157</v>
      </c>
      <c r="KD73" s="851">
        <f>IFERROR(' CALCULATIONS'!BS594/(' CALCULATIONS'!BS594+' CALCULATIONS'!BS604+' CALCULATIONS'!BS614),0)</f>
        <v>0.51375513320409749</v>
      </c>
      <c r="KE73" s="851">
        <f>IFERROR(' CALCULATIONS'!BT594/(' CALCULATIONS'!BT594+' CALCULATIONS'!BT604+' CALCULATIONS'!BT614),0)</f>
        <v>0.35878486016928685</v>
      </c>
      <c r="KF73" s="851">
        <f>IFERROR(' CALCULATIONS'!BU594/(' CALCULATIONS'!BU594+' CALCULATIONS'!BU604+' CALCULATIONS'!BU614),0)</f>
        <v>0.52990795156251946</v>
      </c>
      <c r="KG73" s="851">
        <f>IFERROR(' CALCULATIONS'!BV594/(' CALCULATIONS'!BV594+' CALCULATIONS'!BV604+' CALCULATIONS'!BV614),0)</f>
        <v>0.50462231935374602</v>
      </c>
      <c r="KH73" s="851">
        <f>(100/3)%</f>
        <v>0.33333333333333337</v>
      </c>
      <c r="KI73" s="851">
        <f t="shared" si="124"/>
        <v>0.33333333333333337</v>
      </c>
      <c r="KJ73" s="851">
        <f t="shared" si="124"/>
        <v>0.33333333333333337</v>
      </c>
      <c r="KK73" s="851">
        <f t="shared" si="124"/>
        <v>0.33333333333333337</v>
      </c>
      <c r="KL73" s="851">
        <f t="shared" si="124"/>
        <v>0.33333333333333337</v>
      </c>
      <c r="KM73" s="851">
        <f t="shared" si="124"/>
        <v>0.33333333333333337</v>
      </c>
      <c r="KN73" s="851">
        <f t="shared" si="124"/>
        <v>0.33333333333333337</v>
      </c>
      <c r="KO73" s="851">
        <f t="shared" si="124"/>
        <v>0.33333333333333337</v>
      </c>
      <c r="KP73" s="851">
        <f t="shared" si="124"/>
        <v>0.33333333333333337</v>
      </c>
      <c r="KQ73" s="851">
        <f t="shared" si="124"/>
        <v>0.33333333333333337</v>
      </c>
      <c r="KR73" s="851">
        <f t="shared" si="124"/>
        <v>0.33333333333333337</v>
      </c>
      <c r="KS73" s="851">
        <f t="shared" si="124"/>
        <v>0.33333333333333337</v>
      </c>
      <c r="KT73" s="851">
        <f t="shared" si="124"/>
        <v>0.33333333333333337</v>
      </c>
      <c r="KU73" s="851">
        <f t="shared" si="124"/>
        <v>0.33333333333333337</v>
      </c>
      <c r="KV73" s="851">
        <f t="shared" si="124"/>
        <v>0.33333333333333337</v>
      </c>
      <c r="KW73" s="851">
        <f t="shared" si="124"/>
        <v>0.33333333333333337</v>
      </c>
      <c r="KX73" s="851">
        <f t="shared" si="124"/>
        <v>0.33333333333333337</v>
      </c>
      <c r="KY73" s="851">
        <f t="shared" si="124"/>
        <v>0.33333333333333337</v>
      </c>
      <c r="KZ73" s="851">
        <f t="shared" si="124"/>
        <v>0.33333333333333337</v>
      </c>
      <c r="LA73" s="851">
        <f t="shared" si="124"/>
        <v>0.33333333333333337</v>
      </c>
      <c r="LB73" s="851">
        <f t="shared" si="124"/>
        <v>0.33333333333333337</v>
      </c>
      <c r="LC73" s="851">
        <f t="shared" si="124"/>
        <v>0.33333333333333337</v>
      </c>
      <c r="LD73" s="851">
        <f t="shared" si="124"/>
        <v>0.33333333333333337</v>
      </c>
      <c r="LE73" s="851">
        <f t="shared" si="124"/>
        <v>0.33333333333333337</v>
      </c>
      <c r="LF73" s="851">
        <f t="shared" si="124"/>
        <v>0.33333333333333337</v>
      </c>
      <c r="LG73" s="851">
        <f t="shared" si="124"/>
        <v>0.33333333333333337</v>
      </c>
      <c r="LH73" s="851">
        <f t="shared" si="124"/>
        <v>0.33333333333333337</v>
      </c>
      <c r="LI73" s="851">
        <f t="shared" si="124"/>
        <v>0.33333333333333337</v>
      </c>
      <c r="LJ73" s="851">
        <f t="shared" si="124"/>
        <v>0.33333333333333337</v>
      </c>
      <c r="LK73" s="851">
        <f t="shared" si="124"/>
        <v>0.33333333333333337</v>
      </c>
      <c r="LL73" s="851">
        <f t="shared" si="124"/>
        <v>0.33333333333333337</v>
      </c>
      <c r="LM73" s="851">
        <f t="shared" si="124"/>
        <v>0.33333333333333337</v>
      </c>
      <c r="LN73" s="851">
        <f t="shared" si="124"/>
        <v>0.33333333333333337</v>
      </c>
      <c r="LO73" s="851">
        <f t="shared" si="124"/>
        <v>0.33333333333333337</v>
      </c>
      <c r="LP73" s="851">
        <f t="shared" si="124"/>
        <v>0.33333333333333337</v>
      </c>
      <c r="LQ73" s="851">
        <f t="shared" si="124"/>
        <v>0.33333333333333337</v>
      </c>
      <c r="LR73" s="851">
        <f t="shared" si="124"/>
        <v>0.33333333333333337</v>
      </c>
      <c r="LS73" s="851">
        <f t="shared" si="124"/>
        <v>0.33333333333333337</v>
      </c>
      <c r="LT73" s="851">
        <f t="shared" si="124"/>
        <v>0.33333333333333337</v>
      </c>
      <c r="LU73" s="851">
        <f t="shared" si="124"/>
        <v>0.33333333333333337</v>
      </c>
      <c r="LV73" s="851">
        <f t="shared" si="124"/>
        <v>0.33333333333333337</v>
      </c>
      <c r="LW73" s="851">
        <f t="shared" si="124"/>
        <v>0.33333333333333337</v>
      </c>
      <c r="LX73" s="851">
        <f t="shared" si="124"/>
        <v>0.33333333333333337</v>
      </c>
      <c r="LY73" s="851">
        <f t="shared" si="124"/>
        <v>0.33333333333333337</v>
      </c>
      <c r="LZ73" s="851">
        <f t="shared" si="124"/>
        <v>0.33333333333333337</v>
      </c>
      <c r="MA73" s="851">
        <f t="shared" si="124"/>
        <v>0.33333333333333337</v>
      </c>
      <c r="MB73" s="851">
        <f t="shared" si="124"/>
        <v>0.33333333333333337</v>
      </c>
      <c r="MC73" s="851">
        <f t="shared" si="124"/>
        <v>0.33333333333333337</v>
      </c>
      <c r="MD73" s="851">
        <f t="shared" si="124"/>
        <v>0.33333333333333337</v>
      </c>
      <c r="ME73" s="851">
        <f t="shared" si="124"/>
        <v>0.33333333333333337</v>
      </c>
      <c r="MF73" s="851">
        <f t="shared" si="124"/>
        <v>0.33333333333333337</v>
      </c>
      <c r="MG73" s="851">
        <f t="shared" si="124"/>
        <v>0.33333333333333337</v>
      </c>
      <c r="MH73" s="851">
        <f t="shared" si="124"/>
        <v>0.33333333333333337</v>
      </c>
      <c r="MI73" s="851">
        <f t="shared" si="124"/>
        <v>0.33333333333333337</v>
      </c>
      <c r="MJ73" s="851">
        <f t="shared" si="124"/>
        <v>0.33333333333333337</v>
      </c>
      <c r="MK73" s="851">
        <f t="shared" si="124"/>
        <v>0.33333333333333337</v>
      </c>
      <c r="ML73" s="851">
        <f t="shared" si="125"/>
        <v>0.33333333333333337</v>
      </c>
      <c r="MM73" s="851">
        <f t="shared" si="125"/>
        <v>0.33333333333333337</v>
      </c>
      <c r="MN73" s="851">
        <f t="shared" si="125"/>
        <v>0.33333333333333337</v>
      </c>
      <c r="MO73" s="851">
        <f t="shared" si="125"/>
        <v>0.33333333333333337</v>
      </c>
      <c r="MP73" s="851">
        <f t="shared" si="125"/>
        <v>0.33333333333333337</v>
      </c>
      <c r="MQ73" s="851">
        <f t="shared" si="125"/>
        <v>0.33333333333333337</v>
      </c>
      <c r="MR73" s="851">
        <f t="shared" si="125"/>
        <v>0.33333333333333337</v>
      </c>
      <c r="MS73" s="851">
        <f t="shared" si="125"/>
        <v>0.33333333333333337</v>
      </c>
      <c r="MT73" s="851">
        <f t="shared" si="125"/>
        <v>0.33333333333333337</v>
      </c>
      <c r="MU73" s="851">
        <f t="shared" si="125"/>
        <v>0.33333333333333337</v>
      </c>
      <c r="MV73" s="851">
        <f t="shared" si="125"/>
        <v>0.33333333333333337</v>
      </c>
      <c r="MW73" s="851">
        <f t="shared" si="125"/>
        <v>0.33333333333333337</v>
      </c>
      <c r="MX73" s="851">
        <f t="shared" si="125"/>
        <v>0.33333333333333337</v>
      </c>
      <c r="MY73" s="851">
        <f t="shared" si="125"/>
        <v>0.33333333333333337</v>
      </c>
      <c r="MZ73" s="851">
        <f t="shared" si="125"/>
        <v>0.33333333333333337</v>
      </c>
      <c r="NA73" s="851">
        <f t="shared" si="125"/>
        <v>0.33333333333333337</v>
      </c>
      <c r="NB73" s="851">
        <f t="shared" si="125"/>
        <v>0.33333333333333337</v>
      </c>
      <c r="NC73" s="851">
        <f t="shared" si="125"/>
        <v>0.33333333333333337</v>
      </c>
      <c r="ND73" s="851">
        <f t="shared" si="125"/>
        <v>0.33333333333333337</v>
      </c>
      <c r="NE73" s="851">
        <f t="shared" si="125"/>
        <v>0.33333333333333337</v>
      </c>
      <c r="NF73" s="851">
        <f t="shared" si="125"/>
        <v>0.33333333333333337</v>
      </c>
      <c r="NG73" s="851">
        <f t="shared" si="125"/>
        <v>0.33333333333333337</v>
      </c>
      <c r="NH73" s="851">
        <f t="shared" si="125"/>
        <v>0.33333333333333337</v>
      </c>
      <c r="NI73" s="851">
        <f t="shared" si="125"/>
        <v>0.33333333333333337</v>
      </c>
      <c r="NJ73" s="851">
        <f t="shared" si="125"/>
        <v>0.33333333333333337</v>
      </c>
      <c r="NK73" s="851">
        <f t="shared" si="125"/>
        <v>0.33333333333333337</v>
      </c>
      <c r="NL73" s="851">
        <f t="shared" si="125"/>
        <v>0.33333333333333337</v>
      </c>
      <c r="NM73" s="851">
        <f t="shared" si="125"/>
        <v>0.33333333333333337</v>
      </c>
      <c r="NN73" s="851">
        <f t="shared" si="125"/>
        <v>0.33333333333333337</v>
      </c>
      <c r="NO73" s="851">
        <f t="shared" si="125"/>
        <v>0.33333333333333337</v>
      </c>
      <c r="NP73" s="851">
        <f t="shared" si="125"/>
        <v>0.33333333333333337</v>
      </c>
      <c r="NQ73" s="851">
        <f t="shared" si="125"/>
        <v>0.33333333333333337</v>
      </c>
      <c r="NR73" s="851">
        <f t="shared" si="125"/>
        <v>0.33333333333333337</v>
      </c>
      <c r="NS73" s="851">
        <f t="shared" si="125"/>
        <v>0.33333333333333337</v>
      </c>
      <c r="NT73" s="851">
        <f t="shared" si="125"/>
        <v>0.33333333333333337</v>
      </c>
      <c r="NU73" s="851">
        <f t="shared" si="125"/>
        <v>0.33333333333333337</v>
      </c>
      <c r="NV73" s="851">
        <f t="shared" si="125"/>
        <v>0.33333333333333337</v>
      </c>
      <c r="NW73" s="851">
        <f t="shared" si="125"/>
        <v>0.33333333333333337</v>
      </c>
      <c r="NX73" s="851">
        <f t="shared" si="125"/>
        <v>0.33333333333333337</v>
      </c>
      <c r="NY73" s="851">
        <f t="shared" si="125"/>
        <v>0.33333333333333337</v>
      </c>
      <c r="NZ73" s="851">
        <f t="shared" si="125"/>
        <v>0.33333333333333337</v>
      </c>
      <c r="OA73" s="851">
        <f t="shared" si="125"/>
        <v>0.33333333333333337</v>
      </c>
      <c r="OB73" s="851">
        <f t="shared" si="125"/>
        <v>0.33333333333333337</v>
      </c>
      <c r="OC73" s="851">
        <f t="shared" si="125"/>
        <v>0.33333333333333337</v>
      </c>
      <c r="OD73" s="851">
        <f t="shared" si="125"/>
        <v>0.33333333333333337</v>
      </c>
      <c r="OE73" s="851">
        <f t="shared" si="125"/>
        <v>0.33333333333333337</v>
      </c>
      <c r="OF73" s="851">
        <f t="shared" si="125"/>
        <v>0.33333333333333337</v>
      </c>
      <c r="OG73" s="851">
        <f t="shared" si="125"/>
        <v>0.33333333333333337</v>
      </c>
      <c r="OH73" s="851">
        <f t="shared" si="125"/>
        <v>0.33333333333333337</v>
      </c>
      <c r="OI73" s="851">
        <f t="shared" si="125"/>
        <v>0.33333333333333337</v>
      </c>
      <c r="OJ73" s="851">
        <f t="shared" si="125"/>
        <v>0.33333333333333337</v>
      </c>
      <c r="OK73" s="851">
        <f t="shared" si="125"/>
        <v>0.33333333333333337</v>
      </c>
      <c r="OL73" s="851">
        <f t="shared" si="125"/>
        <v>0.33333333333333337</v>
      </c>
      <c r="OM73" s="851">
        <f t="shared" si="125"/>
        <v>0.33333333333333337</v>
      </c>
      <c r="ON73" s="851">
        <f t="shared" si="125"/>
        <v>0.33333333333333337</v>
      </c>
      <c r="OO73" s="851">
        <f t="shared" si="125"/>
        <v>0.33333333333333337</v>
      </c>
      <c r="OP73" s="851">
        <f t="shared" si="125"/>
        <v>0.33333333333333337</v>
      </c>
      <c r="OQ73" s="851">
        <f t="shared" si="125"/>
        <v>0.33333333333333337</v>
      </c>
      <c r="OR73" s="851">
        <f t="shared" si="125"/>
        <v>0.33333333333333337</v>
      </c>
      <c r="OS73" s="851">
        <f t="shared" si="125"/>
        <v>0.33333333333333337</v>
      </c>
      <c r="OT73" s="851">
        <f t="shared" si="125"/>
        <v>0.33333333333333337</v>
      </c>
      <c r="OU73" s="851">
        <f t="shared" si="125"/>
        <v>0.33333333333333337</v>
      </c>
      <c r="OV73" s="851">
        <f t="shared" si="125"/>
        <v>0.33333333333333337</v>
      </c>
      <c r="OW73" s="851">
        <f t="shared" si="125"/>
        <v>0.33333333333333337</v>
      </c>
      <c r="OX73" s="851">
        <f t="shared" si="126"/>
        <v>0.33333333333333337</v>
      </c>
      <c r="OY73" s="851">
        <f t="shared" si="126"/>
        <v>0.33333333333333337</v>
      </c>
      <c r="OZ73" s="851">
        <f t="shared" si="126"/>
        <v>0.33333333333333337</v>
      </c>
      <c r="PA73" s="851">
        <f t="shared" si="126"/>
        <v>0.33333333333333337</v>
      </c>
      <c r="PB73" s="851">
        <f t="shared" si="126"/>
        <v>0.33333333333333337</v>
      </c>
      <c r="PC73" s="851">
        <f t="shared" si="126"/>
        <v>0.33333333333333337</v>
      </c>
      <c r="PD73" s="851">
        <f t="shared" si="126"/>
        <v>0.33333333333333337</v>
      </c>
      <c r="PE73" s="851">
        <f t="shared" si="126"/>
        <v>0.33333333333333337</v>
      </c>
      <c r="PF73" s="851">
        <f t="shared" si="126"/>
        <v>0.33333333333333337</v>
      </c>
      <c r="PG73" s="851">
        <f t="shared" si="126"/>
        <v>0.33333333333333337</v>
      </c>
      <c r="PH73" s="851">
        <f t="shared" si="126"/>
        <v>0.33333333333333337</v>
      </c>
      <c r="PI73" s="851">
        <f t="shared" si="126"/>
        <v>0.33333333333333337</v>
      </c>
      <c r="PJ73" s="851">
        <f t="shared" si="126"/>
        <v>0.33333333333333337</v>
      </c>
      <c r="PK73" s="851">
        <f t="shared" si="126"/>
        <v>0.33333333333333337</v>
      </c>
      <c r="PL73" s="851">
        <f t="shared" si="126"/>
        <v>0.33333333333333337</v>
      </c>
      <c r="PM73" s="851">
        <f t="shared" si="126"/>
        <v>0.33333333333333337</v>
      </c>
      <c r="PN73" s="851">
        <f t="shared" si="126"/>
        <v>0.33333333333333337</v>
      </c>
      <c r="PO73" s="851">
        <f t="shared" si="126"/>
        <v>0.33333333333333337</v>
      </c>
      <c r="PP73" s="851">
        <f t="shared" si="126"/>
        <v>0.33333333333333337</v>
      </c>
      <c r="PQ73" s="851">
        <f t="shared" si="126"/>
        <v>0.33333333333333337</v>
      </c>
      <c r="PR73" s="851">
        <f t="shared" si="126"/>
        <v>0.33333333333333337</v>
      </c>
      <c r="PS73" s="851">
        <f t="shared" si="126"/>
        <v>0.33333333333333337</v>
      </c>
      <c r="PT73" s="851">
        <f t="shared" si="126"/>
        <v>0.33333333333333337</v>
      </c>
      <c r="PU73" s="851">
        <f t="shared" si="126"/>
        <v>0.33333333333333337</v>
      </c>
      <c r="PV73" s="851">
        <f t="shared" si="126"/>
        <v>0.33333333333333337</v>
      </c>
      <c r="PW73" s="851">
        <f t="shared" si="126"/>
        <v>0.33333333333333337</v>
      </c>
      <c r="PX73" s="851">
        <f t="shared" si="126"/>
        <v>0.33333333333333337</v>
      </c>
      <c r="PY73" s="851">
        <f t="shared" si="126"/>
        <v>0.33333333333333337</v>
      </c>
      <c r="PZ73" s="851">
        <f t="shared" si="126"/>
        <v>0.33333333333333337</v>
      </c>
      <c r="QA73" s="851">
        <f t="shared" si="126"/>
        <v>0.33333333333333337</v>
      </c>
      <c r="QB73" s="851">
        <f t="shared" si="126"/>
        <v>0.33333333333333337</v>
      </c>
      <c r="QC73" s="851">
        <f t="shared" si="126"/>
        <v>0.33333333333333337</v>
      </c>
      <c r="QD73" s="851">
        <f t="shared" si="126"/>
        <v>0.33333333333333337</v>
      </c>
      <c r="QE73" s="851">
        <f t="shared" si="126"/>
        <v>0.33333333333333337</v>
      </c>
      <c r="QF73" s="851">
        <f t="shared" si="126"/>
        <v>0.33333333333333337</v>
      </c>
      <c r="QG73" s="851">
        <f t="shared" si="126"/>
        <v>0.33333333333333337</v>
      </c>
      <c r="QH73" s="851">
        <f t="shared" si="126"/>
        <v>0.33333333333333337</v>
      </c>
      <c r="QI73" s="851">
        <f t="shared" si="126"/>
        <v>0.33333333333333337</v>
      </c>
      <c r="QJ73" s="851">
        <f t="shared" si="126"/>
        <v>0.33333333333333337</v>
      </c>
      <c r="QK73" s="851">
        <f t="shared" si="126"/>
        <v>0.33333333333333337</v>
      </c>
      <c r="QL73" s="851">
        <f t="shared" si="126"/>
        <v>0.33333333333333337</v>
      </c>
      <c r="QM73" s="851">
        <f t="shared" si="126"/>
        <v>0.33333333333333337</v>
      </c>
      <c r="QN73" s="851">
        <f t="shared" si="126"/>
        <v>0.33333333333333337</v>
      </c>
      <c r="QO73" s="851">
        <f t="shared" si="126"/>
        <v>0.33333333333333337</v>
      </c>
      <c r="QP73" s="851">
        <f t="shared" si="126"/>
        <v>0.33333333333333337</v>
      </c>
      <c r="QQ73" s="851">
        <f t="shared" si="126"/>
        <v>0.33333333333333337</v>
      </c>
      <c r="QR73" s="851">
        <f t="shared" si="126"/>
        <v>0.33333333333333337</v>
      </c>
      <c r="QS73" s="851">
        <f t="shared" si="126"/>
        <v>0.33333333333333337</v>
      </c>
      <c r="QT73" s="851">
        <f t="shared" si="126"/>
        <v>0.33333333333333337</v>
      </c>
      <c r="QU73" s="851">
        <f t="shared" si="126"/>
        <v>0.33333333333333337</v>
      </c>
      <c r="QV73" s="851">
        <f t="shared" si="126"/>
        <v>0.33333333333333337</v>
      </c>
      <c r="QW73" s="851">
        <f t="shared" si="126"/>
        <v>0.33333333333333337</v>
      </c>
      <c r="QX73" s="851">
        <f t="shared" si="126"/>
        <v>0.33333333333333337</v>
      </c>
      <c r="QY73" s="851">
        <f t="shared" si="126"/>
        <v>0.33333333333333337</v>
      </c>
      <c r="QZ73" s="851">
        <f t="shared" si="126"/>
        <v>0.33333333333333337</v>
      </c>
      <c r="RA73" s="851">
        <f t="shared" si="126"/>
        <v>0.33333333333333337</v>
      </c>
      <c r="RB73" s="851">
        <f t="shared" si="126"/>
        <v>0.33333333333333337</v>
      </c>
      <c r="RC73" s="851">
        <f t="shared" si="126"/>
        <v>0.33333333333333337</v>
      </c>
      <c r="RD73" s="851">
        <f t="shared" si="126"/>
        <v>0.33333333333333337</v>
      </c>
      <c r="RE73" s="851">
        <f t="shared" si="126"/>
        <v>0.33333333333333337</v>
      </c>
      <c r="RF73" s="851">
        <f t="shared" si="126"/>
        <v>0.33333333333333337</v>
      </c>
      <c r="RG73" s="851">
        <f t="shared" si="126"/>
        <v>0.33333333333333337</v>
      </c>
      <c r="RH73" s="851">
        <f t="shared" si="126"/>
        <v>0.33333333333333337</v>
      </c>
      <c r="RI73" s="851">
        <f t="shared" si="126"/>
        <v>0.33333333333333337</v>
      </c>
      <c r="RJ73" s="851">
        <f t="shared" si="127"/>
        <v>0.33333333333333337</v>
      </c>
      <c r="RK73" s="851">
        <f t="shared" si="127"/>
        <v>0.33333333333333337</v>
      </c>
      <c r="RL73" s="851">
        <f t="shared" si="127"/>
        <v>0.33333333333333337</v>
      </c>
      <c r="RM73" s="851">
        <f t="shared" si="127"/>
        <v>0.33333333333333337</v>
      </c>
      <c r="RN73" s="851">
        <f t="shared" si="127"/>
        <v>0.33333333333333337</v>
      </c>
      <c r="RO73" s="851">
        <f t="shared" si="127"/>
        <v>0.33333333333333337</v>
      </c>
      <c r="RP73" s="851">
        <f t="shared" si="127"/>
        <v>0.33333333333333337</v>
      </c>
      <c r="RQ73" s="851">
        <f t="shared" si="127"/>
        <v>0.33333333333333337</v>
      </c>
      <c r="RR73" s="851">
        <f t="shared" si="127"/>
        <v>0.33333333333333337</v>
      </c>
      <c r="RS73" s="851">
        <f t="shared" si="127"/>
        <v>0.33333333333333337</v>
      </c>
      <c r="RT73" s="851">
        <f t="shared" si="127"/>
        <v>0.33333333333333337</v>
      </c>
      <c r="RU73" s="851">
        <f t="shared" si="127"/>
        <v>0.33333333333333337</v>
      </c>
      <c r="RV73" s="851">
        <f t="shared" si="127"/>
        <v>0.33333333333333337</v>
      </c>
      <c r="RW73" s="851">
        <f t="shared" si="127"/>
        <v>0.33333333333333337</v>
      </c>
      <c r="RX73" s="851">
        <f t="shared" si="127"/>
        <v>0.33333333333333337</v>
      </c>
      <c r="RY73" s="851">
        <f t="shared" si="127"/>
        <v>0.33333333333333337</v>
      </c>
      <c r="RZ73" s="851">
        <f t="shared" si="127"/>
        <v>0.33333333333333337</v>
      </c>
      <c r="SA73" s="851">
        <f t="shared" si="127"/>
        <v>0.33333333333333337</v>
      </c>
      <c r="SB73" s="851">
        <f t="shared" si="127"/>
        <v>0.33333333333333337</v>
      </c>
      <c r="SC73" s="851">
        <f t="shared" si="127"/>
        <v>0.33333333333333337</v>
      </c>
      <c r="SD73" s="851">
        <f t="shared" si="127"/>
        <v>0.33333333333333337</v>
      </c>
      <c r="SE73" s="851">
        <f t="shared" si="127"/>
        <v>0.33333333333333337</v>
      </c>
      <c r="SF73" s="851">
        <f t="shared" si="127"/>
        <v>0.33333333333333337</v>
      </c>
      <c r="SG73" s="851">
        <f t="shared" si="127"/>
        <v>0.33333333333333337</v>
      </c>
      <c r="SH73" s="851">
        <f t="shared" si="127"/>
        <v>0.33333333333333337</v>
      </c>
      <c r="SI73" s="851">
        <f t="shared" si="127"/>
        <v>0.33333333333333337</v>
      </c>
      <c r="SJ73" s="851">
        <f t="shared" si="127"/>
        <v>0.33333333333333337</v>
      </c>
      <c r="SK73" s="851">
        <f t="shared" si="127"/>
        <v>0.33333333333333337</v>
      </c>
      <c r="SL73" s="851">
        <f t="shared" si="127"/>
        <v>0.33333333333333337</v>
      </c>
      <c r="SM73" s="851">
        <f t="shared" si="127"/>
        <v>0.33333333333333337</v>
      </c>
      <c r="SN73" s="851">
        <f t="shared" si="127"/>
        <v>0.33333333333333337</v>
      </c>
      <c r="SO73" s="851">
        <f t="shared" si="127"/>
        <v>0.33333333333333337</v>
      </c>
      <c r="SP73" s="851">
        <f t="shared" si="127"/>
        <v>0.33333333333333337</v>
      </c>
      <c r="SQ73" s="851">
        <f t="shared" si="127"/>
        <v>0.33333333333333337</v>
      </c>
      <c r="SR73" s="851">
        <f t="shared" si="127"/>
        <v>0.33333333333333337</v>
      </c>
      <c r="SS73" s="851">
        <f t="shared" si="127"/>
        <v>0.33333333333333337</v>
      </c>
      <c r="ST73" s="851">
        <f t="shared" si="127"/>
        <v>0.33333333333333337</v>
      </c>
      <c r="SU73" s="851">
        <f t="shared" si="127"/>
        <v>0.33333333333333337</v>
      </c>
      <c r="SV73" s="851">
        <f t="shared" si="127"/>
        <v>0.33333333333333337</v>
      </c>
      <c r="SW73" s="851">
        <f t="shared" si="127"/>
        <v>0.33333333333333337</v>
      </c>
      <c r="SX73" s="851">
        <f t="shared" si="127"/>
        <v>0.33333333333333337</v>
      </c>
      <c r="SY73" s="851">
        <f t="shared" si="127"/>
        <v>0.33333333333333337</v>
      </c>
      <c r="SZ73" s="851">
        <f t="shared" si="127"/>
        <v>0.33333333333333337</v>
      </c>
      <c r="TA73" s="851">
        <f t="shared" si="127"/>
        <v>0.33333333333333337</v>
      </c>
      <c r="TB73" s="851">
        <f t="shared" si="127"/>
        <v>0.33333333333333337</v>
      </c>
      <c r="TC73" s="851">
        <f t="shared" si="127"/>
        <v>0.33333333333333337</v>
      </c>
      <c r="TD73" s="851">
        <f t="shared" si="127"/>
        <v>0.33333333333333337</v>
      </c>
      <c r="TE73" s="851">
        <f t="shared" si="127"/>
        <v>0.33333333333333337</v>
      </c>
      <c r="TF73" s="851">
        <f t="shared" si="127"/>
        <v>0.33333333333333337</v>
      </c>
      <c r="TG73" s="851">
        <f t="shared" si="127"/>
        <v>0.33333333333333337</v>
      </c>
      <c r="TH73" s="851">
        <f t="shared" si="127"/>
        <v>0.33333333333333337</v>
      </c>
      <c r="TI73" s="851">
        <f t="shared" si="127"/>
        <v>0.33333333333333337</v>
      </c>
      <c r="TJ73" s="851">
        <f t="shared" si="127"/>
        <v>0.33333333333333337</v>
      </c>
      <c r="TK73" s="851">
        <f t="shared" si="127"/>
        <v>0.33333333333333337</v>
      </c>
      <c r="TL73" s="851">
        <f t="shared" si="127"/>
        <v>0.33333333333333337</v>
      </c>
      <c r="TM73" s="851">
        <f t="shared" si="127"/>
        <v>0.33333333333333337</v>
      </c>
      <c r="TN73" s="851">
        <f t="shared" si="127"/>
        <v>0.33333333333333337</v>
      </c>
      <c r="TO73" s="851">
        <f t="shared" si="127"/>
        <v>0.33333333333333337</v>
      </c>
      <c r="TP73" s="851">
        <f t="shared" si="127"/>
        <v>0.33333333333333337</v>
      </c>
      <c r="TQ73" s="851">
        <f>TP73</f>
        <v>0.33333333333333337</v>
      </c>
      <c r="TR73" s="851">
        <f t="shared" ref="TR73:WC73" si="131">TQ73</f>
        <v>0.33333333333333337</v>
      </c>
      <c r="TS73" s="851">
        <f t="shared" si="131"/>
        <v>0.33333333333333337</v>
      </c>
      <c r="TT73" s="851">
        <f t="shared" si="131"/>
        <v>0.33333333333333337</v>
      </c>
      <c r="TU73" s="851">
        <f t="shared" si="131"/>
        <v>0.33333333333333337</v>
      </c>
      <c r="TV73" s="851">
        <f t="shared" si="131"/>
        <v>0.33333333333333337</v>
      </c>
      <c r="TW73" s="851">
        <f t="shared" si="131"/>
        <v>0.33333333333333337</v>
      </c>
      <c r="TX73" s="851">
        <f t="shared" si="131"/>
        <v>0.33333333333333337</v>
      </c>
      <c r="TY73" s="851">
        <f t="shared" si="131"/>
        <v>0.33333333333333337</v>
      </c>
      <c r="TZ73" s="851">
        <f t="shared" si="131"/>
        <v>0.33333333333333337</v>
      </c>
      <c r="UA73" s="851">
        <f t="shared" si="131"/>
        <v>0.33333333333333337</v>
      </c>
      <c r="UB73" s="851">
        <f t="shared" si="131"/>
        <v>0.33333333333333337</v>
      </c>
      <c r="UC73" s="851">
        <f t="shared" si="131"/>
        <v>0.33333333333333337</v>
      </c>
      <c r="UD73" s="851">
        <f t="shared" si="131"/>
        <v>0.33333333333333337</v>
      </c>
      <c r="UE73" s="851">
        <f t="shared" si="131"/>
        <v>0.33333333333333337</v>
      </c>
      <c r="UF73" s="851">
        <f t="shared" si="131"/>
        <v>0.33333333333333337</v>
      </c>
      <c r="UG73" s="851">
        <f t="shared" si="131"/>
        <v>0.33333333333333337</v>
      </c>
      <c r="UH73" s="851">
        <f t="shared" si="131"/>
        <v>0.33333333333333337</v>
      </c>
      <c r="UI73" s="851">
        <f t="shared" si="131"/>
        <v>0.33333333333333337</v>
      </c>
      <c r="UJ73" s="851">
        <f t="shared" si="131"/>
        <v>0.33333333333333337</v>
      </c>
      <c r="UK73" s="851">
        <f t="shared" si="131"/>
        <v>0.33333333333333337</v>
      </c>
      <c r="UL73" s="851">
        <f t="shared" si="131"/>
        <v>0.33333333333333337</v>
      </c>
      <c r="UM73" s="851">
        <f t="shared" si="131"/>
        <v>0.33333333333333337</v>
      </c>
      <c r="UN73" s="851">
        <f t="shared" si="131"/>
        <v>0.33333333333333337</v>
      </c>
      <c r="UO73" s="851">
        <f t="shared" si="131"/>
        <v>0.33333333333333337</v>
      </c>
      <c r="UP73" s="851">
        <f t="shared" si="131"/>
        <v>0.33333333333333337</v>
      </c>
      <c r="UQ73" s="851">
        <f t="shared" si="131"/>
        <v>0.33333333333333337</v>
      </c>
      <c r="UR73" s="851">
        <f t="shared" si="131"/>
        <v>0.33333333333333337</v>
      </c>
      <c r="US73" s="851">
        <f t="shared" si="131"/>
        <v>0.33333333333333337</v>
      </c>
      <c r="UT73" s="851">
        <f t="shared" si="131"/>
        <v>0.33333333333333337</v>
      </c>
      <c r="UU73" s="851">
        <f t="shared" si="131"/>
        <v>0.33333333333333337</v>
      </c>
      <c r="UV73" s="851">
        <f t="shared" si="131"/>
        <v>0.33333333333333337</v>
      </c>
      <c r="UW73" s="851">
        <f t="shared" si="131"/>
        <v>0.33333333333333337</v>
      </c>
      <c r="UX73" s="851">
        <f t="shared" si="131"/>
        <v>0.33333333333333337</v>
      </c>
      <c r="UY73" s="851">
        <f t="shared" si="131"/>
        <v>0.33333333333333337</v>
      </c>
      <c r="UZ73" s="851">
        <f t="shared" si="131"/>
        <v>0.33333333333333337</v>
      </c>
      <c r="VA73" s="851">
        <f t="shared" si="131"/>
        <v>0.33333333333333337</v>
      </c>
      <c r="VB73" s="851">
        <f t="shared" si="131"/>
        <v>0.33333333333333337</v>
      </c>
      <c r="VC73" s="851">
        <f t="shared" si="131"/>
        <v>0.33333333333333337</v>
      </c>
      <c r="VD73" s="851">
        <f t="shared" si="131"/>
        <v>0.33333333333333337</v>
      </c>
      <c r="VE73" s="851">
        <f t="shared" si="131"/>
        <v>0.33333333333333337</v>
      </c>
      <c r="VF73" s="851">
        <f t="shared" si="131"/>
        <v>0.33333333333333337</v>
      </c>
      <c r="VG73" s="851">
        <f t="shared" si="131"/>
        <v>0.33333333333333337</v>
      </c>
      <c r="VH73" s="851">
        <f t="shared" si="131"/>
        <v>0.33333333333333337</v>
      </c>
      <c r="VI73" s="851">
        <f t="shared" si="131"/>
        <v>0.33333333333333337</v>
      </c>
      <c r="VJ73" s="851">
        <f t="shared" si="131"/>
        <v>0.33333333333333337</v>
      </c>
      <c r="VK73" s="851">
        <f t="shared" si="131"/>
        <v>0.33333333333333337</v>
      </c>
      <c r="VL73" s="851">
        <f t="shared" si="131"/>
        <v>0.33333333333333337</v>
      </c>
      <c r="VM73" s="851">
        <f t="shared" si="131"/>
        <v>0.33333333333333337</v>
      </c>
      <c r="VN73" s="851">
        <f t="shared" si="131"/>
        <v>0.33333333333333337</v>
      </c>
      <c r="VO73" s="851">
        <f t="shared" si="131"/>
        <v>0.33333333333333337</v>
      </c>
      <c r="VP73" s="851">
        <f t="shared" si="131"/>
        <v>0.33333333333333337</v>
      </c>
      <c r="VQ73" s="851">
        <f t="shared" si="131"/>
        <v>0.33333333333333337</v>
      </c>
      <c r="VR73" s="851">
        <f t="shared" si="131"/>
        <v>0.33333333333333337</v>
      </c>
      <c r="VS73" s="851">
        <f t="shared" si="131"/>
        <v>0.33333333333333337</v>
      </c>
      <c r="VT73" s="851">
        <f t="shared" si="131"/>
        <v>0.33333333333333337</v>
      </c>
      <c r="VU73" s="851">
        <f t="shared" si="131"/>
        <v>0.33333333333333337</v>
      </c>
      <c r="VV73" s="851">
        <f t="shared" si="131"/>
        <v>0.33333333333333337</v>
      </c>
      <c r="VW73" s="851">
        <f t="shared" si="131"/>
        <v>0.33333333333333337</v>
      </c>
      <c r="VX73" s="851">
        <f t="shared" si="131"/>
        <v>0.33333333333333337</v>
      </c>
      <c r="VY73" s="851">
        <f t="shared" si="131"/>
        <v>0.33333333333333337</v>
      </c>
      <c r="VZ73" s="851">
        <f t="shared" si="131"/>
        <v>0.33333333333333337</v>
      </c>
      <c r="WA73" s="851">
        <f t="shared" si="131"/>
        <v>0.33333333333333337</v>
      </c>
      <c r="WB73" s="851">
        <f t="shared" si="131"/>
        <v>0.33333333333333337</v>
      </c>
      <c r="WC73" s="851">
        <f t="shared" si="131"/>
        <v>0.33333333333333337</v>
      </c>
      <c r="WD73" s="851">
        <f t="shared" ref="WD73:YO73" si="132">WC73</f>
        <v>0.33333333333333337</v>
      </c>
      <c r="WE73" s="851">
        <f t="shared" si="132"/>
        <v>0.33333333333333337</v>
      </c>
      <c r="WF73" s="851">
        <f t="shared" si="132"/>
        <v>0.33333333333333337</v>
      </c>
      <c r="WG73" s="851">
        <f t="shared" si="132"/>
        <v>0.33333333333333337</v>
      </c>
      <c r="WH73" s="851">
        <f t="shared" si="132"/>
        <v>0.33333333333333337</v>
      </c>
      <c r="WI73" s="851">
        <f t="shared" si="132"/>
        <v>0.33333333333333337</v>
      </c>
      <c r="WJ73" s="851">
        <f t="shared" si="132"/>
        <v>0.33333333333333337</v>
      </c>
      <c r="WK73" s="851">
        <f t="shared" si="132"/>
        <v>0.33333333333333337</v>
      </c>
      <c r="WL73" s="851">
        <f t="shared" si="132"/>
        <v>0.33333333333333337</v>
      </c>
      <c r="WM73" s="851">
        <f t="shared" si="132"/>
        <v>0.33333333333333337</v>
      </c>
      <c r="WN73" s="851">
        <f t="shared" si="132"/>
        <v>0.33333333333333337</v>
      </c>
      <c r="WO73" s="851">
        <f t="shared" si="132"/>
        <v>0.33333333333333337</v>
      </c>
      <c r="WP73" s="851">
        <f t="shared" si="132"/>
        <v>0.33333333333333337</v>
      </c>
      <c r="WQ73" s="851">
        <f t="shared" si="132"/>
        <v>0.33333333333333337</v>
      </c>
      <c r="WR73" s="851">
        <f t="shared" si="132"/>
        <v>0.33333333333333337</v>
      </c>
      <c r="WS73" s="851">
        <f t="shared" si="132"/>
        <v>0.33333333333333337</v>
      </c>
      <c r="WT73" s="851">
        <f t="shared" si="132"/>
        <v>0.33333333333333337</v>
      </c>
      <c r="WU73" s="851">
        <f t="shared" si="132"/>
        <v>0.33333333333333337</v>
      </c>
      <c r="WV73" s="851">
        <f t="shared" si="132"/>
        <v>0.33333333333333337</v>
      </c>
      <c r="WW73" s="851">
        <f t="shared" si="132"/>
        <v>0.33333333333333337</v>
      </c>
      <c r="WX73" s="851">
        <f t="shared" si="132"/>
        <v>0.33333333333333337</v>
      </c>
      <c r="WY73" s="851">
        <f t="shared" si="132"/>
        <v>0.33333333333333337</v>
      </c>
      <c r="WZ73" s="851">
        <f t="shared" si="132"/>
        <v>0.33333333333333337</v>
      </c>
      <c r="XA73" s="851">
        <f t="shared" si="132"/>
        <v>0.33333333333333337</v>
      </c>
      <c r="XB73" s="851">
        <f t="shared" si="132"/>
        <v>0.33333333333333337</v>
      </c>
      <c r="XC73" s="851">
        <f t="shared" si="132"/>
        <v>0.33333333333333337</v>
      </c>
      <c r="XD73" s="851">
        <f t="shared" si="132"/>
        <v>0.33333333333333337</v>
      </c>
      <c r="XE73" s="851">
        <f t="shared" si="132"/>
        <v>0.33333333333333337</v>
      </c>
      <c r="XF73" s="851">
        <f t="shared" si="132"/>
        <v>0.33333333333333337</v>
      </c>
      <c r="XG73" s="851">
        <f t="shared" si="132"/>
        <v>0.33333333333333337</v>
      </c>
      <c r="XH73" s="851">
        <f t="shared" si="132"/>
        <v>0.33333333333333337</v>
      </c>
      <c r="XI73" s="851">
        <f t="shared" si="132"/>
        <v>0.33333333333333337</v>
      </c>
      <c r="XJ73" s="851">
        <f t="shared" si="132"/>
        <v>0.33333333333333337</v>
      </c>
      <c r="XK73" s="851">
        <f t="shared" si="132"/>
        <v>0.33333333333333337</v>
      </c>
      <c r="XL73" s="851">
        <f t="shared" si="132"/>
        <v>0.33333333333333337</v>
      </c>
      <c r="XM73" s="851">
        <f t="shared" si="132"/>
        <v>0.33333333333333337</v>
      </c>
      <c r="XN73" s="851">
        <f t="shared" si="132"/>
        <v>0.33333333333333337</v>
      </c>
      <c r="XO73" s="851">
        <f t="shared" si="132"/>
        <v>0.33333333333333337</v>
      </c>
      <c r="XP73" s="851">
        <f t="shared" si="132"/>
        <v>0.33333333333333337</v>
      </c>
      <c r="XQ73" s="851">
        <f t="shared" si="132"/>
        <v>0.33333333333333337</v>
      </c>
      <c r="XR73" s="851">
        <f t="shared" si="132"/>
        <v>0.33333333333333337</v>
      </c>
      <c r="XS73" s="851">
        <f t="shared" si="132"/>
        <v>0.33333333333333337</v>
      </c>
      <c r="XT73" s="851">
        <f t="shared" si="132"/>
        <v>0.33333333333333337</v>
      </c>
      <c r="XU73" s="851">
        <f t="shared" si="132"/>
        <v>0.33333333333333337</v>
      </c>
      <c r="XV73" s="851">
        <f t="shared" si="132"/>
        <v>0.33333333333333337</v>
      </c>
      <c r="XW73" s="851">
        <f t="shared" si="132"/>
        <v>0.33333333333333337</v>
      </c>
      <c r="XX73" s="851">
        <f t="shared" si="132"/>
        <v>0.33333333333333337</v>
      </c>
      <c r="XY73" s="851">
        <f t="shared" si="132"/>
        <v>0.33333333333333337</v>
      </c>
      <c r="XZ73" s="851">
        <f t="shared" si="132"/>
        <v>0.33333333333333337</v>
      </c>
      <c r="YA73" s="851">
        <f t="shared" si="132"/>
        <v>0.33333333333333337</v>
      </c>
      <c r="YB73" s="851">
        <f t="shared" si="132"/>
        <v>0.33333333333333337</v>
      </c>
      <c r="YC73" s="851">
        <f t="shared" si="132"/>
        <v>0.33333333333333337</v>
      </c>
      <c r="YD73" s="851">
        <f t="shared" si="132"/>
        <v>0.33333333333333337</v>
      </c>
      <c r="YE73" s="851">
        <f t="shared" si="132"/>
        <v>0.33333333333333337</v>
      </c>
      <c r="YF73" s="851">
        <f t="shared" si="132"/>
        <v>0.33333333333333337</v>
      </c>
      <c r="YG73" s="851">
        <f t="shared" si="132"/>
        <v>0.33333333333333337</v>
      </c>
      <c r="YH73" s="851">
        <f t="shared" si="132"/>
        <v>0.33333333333333337</v>
      </c>
      <c r="YI73" s="851">
        <f t="shared" si="132"/>
        <v>0.33333333333333337</v>
      </c>
      <c r="YJ73" s="851">
        <f t="shared" si="132"/>
        <v>0.33333333333333337</v>
      </c>
      <c r="YK73" s="851">
        <f t="shared" si="132"/>
        <v>0.33333333333333337</v>
      </c>
      <c r="YL73" s="851">
        <f t="shared" si="132"/>
        <v>0.33333333333333337</v>
      </c>
      <c r="YM73" s="851">
        <f t="shared" si="132"/>
        <v>0.33333333333333337</v>
      </c>
      <c r="YN73" s="851">
        <f t="shared" si="132"/>
        <v>0.33333333333333337</v>
      </c>
      <c r="YO73" s="851">
        <f t="shared" si="132"/>
        <v>0.33333333333333337</v>
      </c>
      <c r="YP73" s="851">
        <f t="shared" ref="YP73:AAW73" si="133">YO73</f>
        <v>0.33333333333333337</v>
      </c>
      <c r="YQ73" s="851">
        <f t="shared" si="133"/>
        <v>0.33333333333333337</v>
      </c>
      <c r="YR73" s="851">
        <f t="shared" si="133"/>
        <v>0.33333333333333337</v>
      </c>
      <c r="YS73" s="851">
        <f t="shared" si="133"/>
        <v>0.33333333333333337</v>
      </c>
      <c r="YT73" s="851">
        <f t="shared" si="133"/>
        <v>0.33333333333333337</v>
      </c>
      <c r="YU73" s="851">
        <f t="shared" si="133"/>
        <v>0.33333333333333337</v>
      </c>
      <c r="YV73" s="851">
        <f t="shared" si="133"/>
        <v>0.33333333333333337</v>
      </c>
      <c r="YW73" s="851">
        <f t="shared" si="133"/>
        <v>0.33333333333333337</v>
      </c>
      <c r="YX73" s="851">
        <f t="shared" si="133"/>
        <v>0.33333333333333337</v>
      </c>
      <c r="YY73" s="851">
        <f t="shared" si="133"/>
        <v>0.33333333333333337</v>
      </c>
      <c r="YZ73" s="851">
        <f t="shared" si="133"/>
        <v>0.33333333333333337</v>
      </c>
      <c r="ZA73" s="851">
        <f t="shared" si="133"/>
        <v>0.33333333333333337</v>
      </c>
      <c r="ZB73" s="851">
        <f t="shared" si="133"/>
        <v>0.33333333333333337</v>
      </c>
      <c r="ZC73" s="851">
        <f t="shared" si="133"/>
        <v>0.33333333333333337</v>
      </c>
      <c r="ZD73" s="851">
        <f t="shared" si="133"/>
        <v>0.33333333333333337</v>
      </c>
      <c r="ZE73" s="851">
        <f t="shared" si="133"/>
        <v>0.33333333333333337</v>
      </c>
      <c r="ZF73" s="851">
        <f t="shared" si="133"/>
        <v>0.33333333333333337</v>
      </c>
      <c r="ZG73" s="851">
        <f t="shared" si="133"/>
        <v>0.33333333333333337</v>
      </c>
      <c r="ZH73" s="851">
        <f t="shared" si="133"/>
        <v>0.33333333333333337</v>
      </c>
      <c r="ZI73" s="851">
        <f t="shared" si="133"/>
        <v>0.33333333333333337</v>
      </c>
      <c r="ZJ73" s="851">
        <f t="shared" si="133"/>
        <v>0.33333333333333337</v>
      </c>
      <c r="ZK73" s="851">
        <f t="shared" si="133"/>
        <v>0.33333333333333337</v>
      </c>
      <c r="ZL73" s="851">
        <f t="shared" si="133"/>
        <v>0.33333333333333337</v>
      </c>
      <c r="ZM73" s="851">
        <f t="shared" si="133"/>
        <v>0.33333333333333337</v>
      </c>
      <c r="ZN73" s="851">
        <f t="shared" si="133"/>
        <v>0.33333333333333337</v>
      </c>
      <c r="ZO73" s="851">
        <f t="shared" si="133"/>
        <v>0.33333333333333337</v>
      </c>
      <c r="ZP73" s="851">
        <f t="shared" si="133"/>
        <v>0.33333333333333337</v>
      </c>
      <c r="ZQ73" s="851">
        <f t="shared" si="133"/>
        <v>0.33333333333333337</v>
      </c>
      <c r="ZR73" s="851">
        <f t="shared" si="133"/>
        <v>0.33333333333333337</v>
      </c>
      <c r="ZS73" s="851">
        <f t="shared" si="133"/>
        <v>0.33333333333333337</v>
      </c>
      <c r="ZT73" s="851">
        <f t="shared" si="133"/>
        <v>0.33333333333333337</v>
      </c>
      <c r="ZU73" s="851">
        <f t="shared" si="133"/>
        <v>0.33333333333333337</v>
      </c>
      <c r="ZV73" s="851">
        <f t="shared" si="133"/>
        <v>0.33333333333333337</v>
      </c>
      <c r="ZW73" s="851">
        <f t="shared" si="133"/>
        <v>0.33333333333333337</v>
      </c>
      <c r="ZX73" s="851">
        <f t="shared" si="133"/>
        <v>0.33333333333333337</v>
      </c>
      <c r="ZY73" s="851">
        <f t="shared" si="133"/>
        <v>0.33333333333333337</v>
      </c>
      <c r="ZZ73" s="851">
        <f t="shared" si="133"/>
        <v>0.33333333333333337</v>
      </c>
      <c r="AAA73" s="851">
        <f t="shared" si="133"/>
        <v>0.33333333333333337</v>
      </c>
      <c r="AAB73" s="851">
        <f t="shared" si="133"/>
        <v>0.33333333333333337</v>
      </c>
      <c r="AAC73" s="851">
        <f t="shared" si="133"/>
        <v>0.33333333333333337</v>
      </c>
      <c r="AAD73" s="851">
        <f t="shared" si="133"/>
        <v>0.33333333333333337</v>
      </c>
      <c r="AAE73" s="851">
        <f t="shared" si="133"/>
        <v>0.33333333333333337</v>
      </c>
      <c r="AAF73" s="851">
        <f t="shared" si="133"/>
        <v>0.33333333333333337</v>
      </c>
      <c r="AAG73" s="851">
        <f t="shared" si="133"/>
        <v>0.33333333333333337</v>
      </c>
      <c r="AAH73" s="851">
        <f t="shared" si="133"/>
        <v>0.33333333333333337</v>
      </c>
      <c r="AAI73" s="851">
        <f t="shared" si="133"/>
        <v>0.33333333333333337</v>
      </c>
      <c r="AAJ73" s="851">
        <f t="shared" si="133"/>
        <v>0.33333333333333337</v>
      </c>
      <c r="AAK73" s="851">
        <f t="shared" si="133"/>
        <v>0.33333333333333337</v>
      </c>
      <c r="AAL73" s="851">
        <f t="shared" si="133"/>
        <v>0.33333333333333337</v>
      </c>
      <c r="AAM73" s="851">
        <f t="shared" si="133"/>
        <v>0.33333333333333337</v>
      </c>
      <c r="AAN73" s="851">
        <f t="shared" si="133"/>
        <v>0.33333333333333337</v>
      </c>
      <c r="AAO73" s="851">
        <f t="shared" si="133"/>
        <v>0.33333333333333337</v>
      </c>
      <c r="AAP73" s="851">
        <f t="shared" si="133"/>
        <v>0.33333333333333337</v>
      </c>
      <c r="AAQ73" s="851">
        <f t="shared" si="133"/>
        <v>0.33333333333333337</v>
      </c>
      <c r="AAR73" s="851">
        <f t="shared" si="133"/>
        <v>0.33333333333333337</v>
      </c>
      <c r="AAS73" s="851">
        <f t="shared" si="133"/>
        <v>0.33333333333333337</v>
      </c>
      <c r="AAT73" s="851">
        <f t="shared" si="133"/>
        <v>0.33333333333333337</v>
      </c>
      <c r="AAU73" s="851">
        <f t="shared" si="133"/>
        <v>0.33333333333333337</v>
      </c>
      <c r="AAV73" s="851">
        <f t="shared" si="133"/>
        <v>0.33333333333333337</v>
      </c>
      <c r="AAW73" s="851">
        <f t="shared" si="133"/>
        <v>0.33333333333333337</v>
      </c>
    </row>
    <row r="74" spans="1:728" x14ac:dyDescent="0.25">
      <c r="A74" s="180" t="s">
        <v>3</v>
      </c>
      <c r="CN74" s="855"/>
      <c r="CO74" s="851"/>
      <c r="CP74" s="851"/>
      <c r="CQ74" s="851"/>
      <c r="CR74" s="851"/>
      <c r="CS74" s="851"/>
      <c r="CT74" s="851"/>
      <c r="CU74" s="851"/>
      <c r="CV74" s="851"/>
      <c r="CW74" s="851"/>
      <c r="CX74" s="851"/>
      <c r="CY74" s="851"/>
      <c r="CZ74" s="851"/>
      <c r="DA74" s="851"/>
      <c r="DB74" s="851"/>
      <c r="DC74" s="851"/>
      <c r="DD74" s="851"/>
      <c r="DE74" s="851"/>
      <c r="DF74" s="851"/>
      <c r="DG74" s="851"/>
      <c r="DH74" s="851"/>
      <c r="DI74" s="851"/>
      <c r="DJ74" s="851"/>
      <c r="DK74" s="851"/>
      <c r="DL74" s="851"/>
      <c r="DM74" s="851"/>
      <c r="DN74" s="851"/>
      <c r="DO74" s="851"/>
      <c r="DP74" s="851"/>
      <c r="DQ74" s="851"/>
      <c r="DR74" s="851"/>
      <c r="DS74" s="851"/>
      <c r="DT74" s="851"/>
      <c r="DU74" s="851"/>
      <c r="DV74" s="851"/>
      <c r="DW74" s="851"/>
      <c r="DX74" s="851"/>
      <c r="DY74" s="851"/>
      <c r="DZ74" s="851"/>
      <c r="EA74" s="851"/>
      <c r="EB74" s="851"/>
      <c r="EC74" s="851"/>
      <c r="ED74" s="851"/>
      <c r="EE74" s="851"/>
      <c r="EF74" s="851"/>
      <c r="EG74" s="851"/>
      <c r="EH74" s="851"/>
      <c r="EI74" s="851"/>
      <c r="EJ74" s="851"/>
      <c r="EK74" s="851"/>
      <c r="EL74" s="851"/>
      <c r="EM74" s="851"/>
      <c r="EN74" s="851"/>
      <c r="EO74" s="851"/>
      <c r="EP74" s="851"/>
      <c r="EQ74" s="851"/>
      <c r="ER74" s="851"/>
      <c r="ES74" s="851"/>
      <c r="ET74" s="851"/>
      <c r="EU74" s="851"/>
      <c r="EV74" s="851"/>
      <c r="EW74" s="851"/>
      <c r="EX74" s="851"/>
      <c r="EY74" s="851"/>
      <c r="EZ74" s="851"/>
      <c r="FA74" s="851"/>
      <c r="FB74" s="851"/>
      <c r="FC74" s="851"/>
      <c r="FD74" s="851"/>
      <c r="FE74" s="851"/>
      <c r="FF74" s="851"/>
      <c r="FG74" s="851"/>
      <c r="FH74" s="851"/>
      <c r="FI74" s="851"/>
      <c r="FJ74" s="851"/>
      <c r="FK74" s="851"/>
      <c r="FL74" s="851"/>
      <c r="FM74" s="851"/>
      <c r="FN74" s="851"/>
      <c r="FO74" s="851"/>
      <c r="FP74" s="851"/>
      <c r="FQ74" s="851"/>
      <c r="FR74" s="851"/>
      <c r="FS74" s="851"/>
      <c r="FT74" s="851"/>
      <c r="FU74" s="851"/>
      <c r="FV74" s="851"/>
      <c r="FW74" s="851"/>
      <c r="FX74" s="851"/>
      <c r="FY74" s="851"/>
      <c r="FZ74" s="851"/>
      <c r="GA74" s="851"/>
      <c r="GB74" s="851"/>
      <c r="GC74" s="851"/>
      <c r="GD74" s="851"/>
      <c r="GE74" s="851"/>
      <c r="GF74" s="851"/>
      <c r="GG74" s="851"/>
      <c r="GH74" s="851"/>
      <c r="GI74" s="851"/>
      <c r="GJ74" s="851"/>
      <c r="GK74" s="851"/>
      <c r="GL74" s="851"/>
      <c r="GM74" s="851"/>
      <c r="GN74" s="851"/>
      <c r="GO74" s="851"/>
      <c r="GP74" s="851"/>
      <c r="GQ74" s="851"/>
      <c r="GR74" s="851"/>
      <c r="GS74" s="851"/>
      <c r="GT74" s="851"/>
      <c r="GU74" s="851"/>
      <c r="GV74" s="851"/>
      <c r="GW74" s="851"/>
      <c r="GX74" s="851"/>
      <c r="GY74" s="851"/>
      <c r="GZ74" s="851"/>
      <c r="HA74" s="851"/>
      <c r="HB74" s="851"/>
      <c r="HC74" s="851"/>
      <c r="HD74" s="851"/>
      <c r="HE74" s="851"/>
      <c r="HF74" s="851"/>
      <c r="HG74" s="851"/>
      <c r="HH74" s="851"/>
      <c r="HI74" s="851"/>
      <c r="HJ74" s="851"/>
      <c r="HK74" s="851"/>
      <c r="HL74" s="851"/>
      <c r="HM74" s="851"/>
      <c r="HN74" s="851"/>
      <c r="HO74" s="851"/>
      <c r="HP74" s="851"/>
      <c r="HQ74" s="851"/>
      <c r="HR74" s="851"/>
      <c r="HS74" s="851"/>
      <c r="HT74" s="851"/>
      <c r="HU74" s="851"/>
      <c r="HV74" s="851"/>
      <c r="HW74" s="851"/>
      <c r="HX74" s="851"/>
      <c r="HY74" s="851"/>
      <c r="HZ74" s="851"/>
      <c r="IA74" s="851"/>
      <c r="IB74" s="851"/>
      <c r="IC74" s="851"/>
      <c r="ID74" s="851"/>
      <c r="IE74" s="851"/>
      <c r="IF74" s="851"/>
      <c r="IG74" s="851"/>
      <c r="IH74" s="851"/>
      <c r="II74" s="851"/>
      <c r="IJ74" s="851"/>
      <c r="IK74" s="851"/>
      <c r="IL74" s="851">
        <f>IFERROR(' CALCULATIONS'!AA604/(' CALCULATIONS'!AA584+' CALCULATIONS'!AA594+' CALCULATIONS'!AA604+' CALCULATIONS'!AA614),0)</f>
        <v>0.51749943914649488</v>
      </c>
      <c r="IM74" s="851">
        <f>IFERROR(' CALCULATIONS'!AB604/(' CALCULATIONS'!AB584+' CALCULATIONS'!AB594+' CALCULATIONS'!AB604+' CALCULATIONS'!AB614),0)</f>
        <v>0.63599118780399677</v>
      </c>
      <c r="IN74" s="851">
        <f>IFERROR(' CALCULATIONS'!AC604/(' CALCULATIONS'!AC584+' CALCULATIONS'!AC594+' CALCULATIONS'!AC604+' CALCULATIONS'!AC614),0)</f>
        <v>0.43474273086812626</v>
      </c>
      <c r="IO74" s="851">
        <f>IFERROR(' CALCULATIONS'!AD604/(' CALCULATIONS'!AD584+' CALCULATIONS'!AD594+' CALCULATIONS'!AD604+' CALCULATIONS'!AD614),0)</f>
        <v>0.63151723897854417</v>
      </c>
      <c r="IP74" s="851">
        <f>IFERROR(' CALCULATIONS'!AE604/(' CALCULATIONS'!AE584+' CALCULATIONS'!AE594+' CALCULATIONS'!AE604+' CALCULATIONS'!AE614),0)</f>
        <v>0.41171644485388742</v>
      </c>
      <c r="IQ74" s="851">
        <f>IFERROR(' CALCULATIONS'!AF604/(' CALCULATIONS'!AF584+' CALCULATIONS'!AF594+' CALCULATIONS'!AF604+' CALCULATIONS'!AF614),0)</f>
        <v>0.49033000155100143</v>
      </c>
      <c r="IR74" s="851">
        <f>IFERROR(' CALCULATIONS'!AG604/(' CALCULATIONS'!AG584+' CALCULATIONS'!AG594+' CALCULATIONS'!AG604+' CALCULATIONS'!AG614),0)</f>
        <v>0.42411665450790753</v>
      </c>
      <c r="IS74" s="851">
        <f>IFERROR(' CALCULATIONS'!AH604/(' CALCULATIONS'!AH584+' CALCULATIONS'!AH594+' CALCULATIONS'!AH604+' CALCULATIONS'!AH614),0)</f>
        <v>0.66223521105651251</v>
      </c>
      <c r="IT74" s="851">
        <f>IFERROR(' CALCULATIONS'!AI604/(' CALCULATIONS'!AI584+' CALCULATIONS'!AI594+' CALCULATIONS'!AI604+' CALCULATIONS'!AI614),0)</f>
        <v>0.41739924362655817</v>
      </c>
      <c r="IU74" s="851">
        <f>IFERROR(' CALCULATIONS'!AJ604/(' CALCULATIONS'!AJ584+' CALCULATIONS'!AJ594+' CALCULATIONS'!AJ604+' CALCULATIONS'!AJ614),0)</f>
        <v>0.57252505452148728</v>
      </c>
      <c r="IV74" s="851">
        <f>IFERROR(' CALCULATIONS'!AK604/(' CALCULATIONS'!AK584+' CALCULATIONS'!AK594+' CALCULATIONS'!AK604+' CALCULATIONS'!AK614),0)</f>
        <v>0.40893146110938061</v>
      </c>
      <c r="IW74" s="851">
        <f>IFERROR(' CALCULATIONS'!AL604/(' CALCULATIONS'!AL584+' CALCULATIONS'!AL594+' CALCULATIONS'!AL604+' CALCULATIONS'!AL614),0)</f>
        <v>0.4626038033427663</v>
      </c>
      <c r="IX74" s="851">
        <f>IFERROR(' CALCULATIONS'!AM604/(' CALCULATIONS'!AM594+' CALCULATIONS'!AM604+' CALCULATIONS'!AM614),0)</f>
        <v>0.41325308753574624</v>
      </c>
      <c r="IY74" s="851">
        <f>IFERROR(' CALCULATIONS'!AN604/(' CALCULATIONS'!AN594+' CALCULATIONS'!AN604+' CALCULATIONS'!AN614),0)</f>
        <v>0.47981282397783909</v>
      </c>
      <c r="IZ74" s="851">
        <f>IFERROR(' CALCULATIONS'!AO604/(' CALCULATIONS'!AO594+' CALCULATIONS'!AO604+' CALCULATIONS'!AO614),0)</f>
        <v>0.44705328694386787</v>
      </c>
      <c r="JA74" s="851">
        <f>IFERROR(' CALCULATIONS'!AP604/(' CALCULATIONS'!AP594+' CALCULATIONS'!AP604+' CALCULATIONS'!AP614),0)</f>
        <v>0.476195829423187</v>
      </c>
      <c r="JB74" s="851">
        <f>IFERROR(' CALCULATIONS'!AQ604/(' CALCULATIONS'!AQ594+' CALCULATIONS'!AQ604+' CALCULATIONS'!AQ614),0)</f>
        <v>0.41676076940409118</v>
      </c>
      <c r="JC74" s="851">
        <f>IFERROR(' CALCULATIONS'!AR604/(' CALCULATIONS'!AR594+' CALCULATIONS'!AR604+' CALCULATIONS'!AR614),0)</f>
        <v>0.36737083328905451</v>
      </c>
      <c r="JD74" s="851">
        <f>IFERROR(' CALCULATIONS'!AS604/(' CALCULATIONS'!AS594+' CALCULATIONS'!AS604+' CALCULATIONS'!AS614),0)</f>
        <v>0.433234843969586</v>
      </c>
      <c r="JE74" s="851">
        <f>IFERROR(' CALCULATIONS'!AT604/(' CALCULATIONS'!AT594+' CALCULATIONS'!AT604+' CALCULATIONS'!AT614),0)</f>
        <v>0.50035226884608552</v>
      </c>
      <c r="JF74" s="851">
        <f>IFERROR(' CALCULATIONS'!AU604/(' CALCULATIONS'!AU594+' CALCULATIONS'!AU604+' CALCULATIONS'!AU614),0)</f>
        <v>0.42417255230491929</v>
      </c>
      <c r="JG74" s="851">
        <f>IFERROR(' CALCULATIONS'!AV604/(' CALCULATIONS'!AV594+' CALCULATIONS'!AV604+' CALCULATIONS'!AV614),0)</f>
        <v>0.43060032221346128</v>
      </c>
      <c r="JH74" s="851">
        <f>IFERROR(' CALCULATIONS'!AW604/(' CALCULATIONS'!AW594+' CALCULATIONS'!AW604+' CALCULATIONS'!AW614),0)</f>
        <v>0.41328011051493513</v>
      </c>
      <c r="JI74" s="851">
        <f>IFERROR(' CALCULATIONS'!AX604/(' CALCULATIONS'!AX594+' CALCULATIONS'!AX604+' CALCULATIONS'!AX614),0)</f>
        <v>0.34620475399930012</v>
      </c>
      <c r="JJ74" s="851">
        <f>IFERROR(' CALCULATIONS'!AY604/(' CALCULATIONS'!AY594+' CALCULATIONS'!AY604+' CALCULATIONS'!AY614),0)</f>
        <v>0.37616023603185633</v>
      </c>
      <c r="JK74" s="851">
        <f>IFERROR(' CALCULATIONS'!AZ604/(' CALCULATIONS'!AZ594+' CALCULATIONS'!AZ604+' CALCULATIONS'!AZ614),0)</f>
        <v>0.43501862238169325</v>
      </c>
      <c r="JL74" s="851">
        <f>IFERROR(' CALCULATIONS'!BA604/(' CALCULATIONS'!BA594+' CALCULATIONS'!BA604+' CALCULATIONS'!BA614),0)</f>
        <v>0.40440468724371176</v>
      </c>
      <c r="JM74" s="851">
        <f>IFERROR(' CALCULATIONS'!BB604/(' CALCULATIONS'!BB594+' CALCULATIONS'!BB604+' CALCULATIONS'!BB614),0)</f>
        <v>0.43087750059798924</v>
      </c>
      <c r="JN74" s="851">
        <f>IFERROR(' CALCULATIONS'!BC604/(' CALCULATIONS'!BC594+' CALCULATIONS'!BC604+' CALCULATIONS'!BC614),0)</f>
        <v>0.36406485062535709</v>
      </c>
      <c r="JO74" s="851">
        <f>IFERROR(' CALCULATIONS'!BD604/(' CALCULATIONS'!BD594+' CALCULATIONS'!BD604+' CALCULATIONS'!BD614),0)</f>
        <v>0.29932321564817016</v>
      </c>
      <c r="JP74" s="851">
        <f>IFERROR(' CALCULATIONS'!BE604/(' CALCULATIONS'!BE594+' CALCULATIONS'!BE604+' CALCULATIONS'!BE614),0)</f>
        <v>0.38426565539898216</v>
      </c>
      <c r="JQ74" s="851">
        <f>IFERROR(' CALCULATIONS'!BF604/(' CALCULATIONS'!BF594+' CALCULATIONS'!BF604+' CALCULATIONS'!BF614),0)</f>
        <v>0.46258788737638862</v>
      </c>
      <c r="JR74" s="851">
        <f>IFERROR(' CALCULATIONS'!BG604/(' CALCULATIONS'!BG594+' CALCULATIONS'!BG604+' CALCULATIONS'!BG614),0)</f>
        <v>0.3735552259650195</v>
      </c>
      <c r="JS74" s="851">
        <f>IFERROR(' CALCULATIONS'!BH604/(' CALCULATIONS'!BH594+' CALCULATIONS'!BH604+' CALCULATIONS'!BH614),0)</f>
        <v>0.37215866053530822</v>
      </c>
      <c r="JT74" s="851">
        <f>IFERROR(' CALCULATIONS'!BI604/(' CALCULATIONS'!BI594+' CALCULATIONS'!BI604+' CALCULATIONS'!BI614),0)</f>
        <v>0.35903634541193291</v>
      </c>
      <c r="JU74" s="851">
        <f>IFERROR(' CALCULATIONS'!BJ604/(' CALCULATIONS'!BJ594+' CALCULATIONS'!BJ604+' CALCULATIONS'!BJ614),0)</f>
        <v>0.27655733309511943</v>
      </c>
      <c r="JV74" s="851">
        <f>IFERROR(' CALCULATIONS'!BK604/(' CALCULATIONS'!BK594+' CALCULATIONS'!BK604+' CALCULATIONS'!BK614),0)</f>
        <v>0.59228099763518038</v>
      </c>
      <c r="JW74" s="851">
        <f>IFERROR(' CALCULATIONS'!BL604/(' CALCULATIONS'!BL594+' CALCULATIONS'!BL604+' CALCULATIONS'!BL614),0)</f>
        <v>0.4561519403185611</v>
      </c>
      <c r="JX74" s="851">
        <f>IFERROR(' CALCULATIONS'!BM604/(' CALCULATIONS'!BM594+' CALCULATIONS'!BM604+' CALCULATIONS'!BM614),0)</f>
        <v>0.46958626707600526</v>
      </c>
      <c r="JY74" s="851">
        <f>IFERROR(' CALCULATIONS'!BN604/(' CALCULATIONS'!BN594+' CALCULATIONS'!BN604+' CALCULATIONS'!BN614),0)</f>
        <v>0.45351366451899211</v>
      </c>
      <c r="JZ74" s="851">
        <f>IFERROR(' CALCULATIONS'!BO604/(' CALCULATIONS'!BO594+' CALCULATIONS'!BO604+' CALCULATIONS'!BO614),0)</f>
        <v>0.43151999534549373</v>
      </c>
      <c r="KA74" s="851">
        <f>IFERROR(' CALCULATIONS'!BP604/(' CALCULATIONS'!BP594+' CALCULATIONS'!BP604+' CALCULATIONS'!BP614),0)</f>
        <v>0.33208731578338935</v>
      </c>
      <c r="KB74" s="851">
        <f>IFERROR(' CALCULATIONS'!BQ604/(' CALCULATIONS'!BQ594+' CALCULATIONS'!BQ604+' CALCULATIONS'!BQ614),0)</f>
        <v>0.44872766404630915</v>
      </c>
      <c r="KC74" s="851">
        <f>IFERROR(' CALCULATIONS'!BR604/(' CALCULATIONS'!BR594+' CALCULATIONS'!BR604+' CALCULATIONS'!BR614),0)</f>
        <v>0.47894024643741046</v>
      </c>
      <c r="KD74" s="851">
        <f>IFERROR(' CALCULATIONS'!BS604/(' CALCULATIONS'!BS594+' CALCULATIONS'!BS604+' CALCULATIONS'!BS614),0)</f>
        <v>0.44043192926842645</v>
      </c>
      <c r="KE74" s="851">
        <f>IFERROR(' CALCULATIONS'!BT604/(' CALCULATIONS'!BT594+' CALCULATIONS'!BT604+' CALCULATIONS'!BT614),0)</f>
        <v>0.40058110957002729</v>
      </c>
      <c r="KF74" s="851">
        <f>IFERROR(' CALCULATIONS'!BU604/(' CALCULATIONS'!BU594+' CALCULATIONS'!BU604+' CALCULATIONS'!BU614),0)</f>
        <v>0.42580099444827879</v>
      </c>
      <c r="KG74" s="851">
        <f>IFERROR(' CALCULATIONS'!BV604/(' CALCULATIONS'!BV594+' CALCULATIONS'!BV604+' CALCULATIONS'!BV614),0)</f>
        <v>0.30947326200359648</v>
      </c>
      <c r="KH74" s="851">
        <f t="shared" ref="KH74:KH75" si="134">(100/3)%</f>
        <v>0.33333333333333337</v>
      </c>
      <c r="KI74" s="851">
        <f t="shared" si="124"/>
        <v>0.33333333333333337</v>
      </c>
      <c r="KJ74" s="851">
        <f t="shared" si="124"/>
        <v>0.33333333333333337</v>
      </c>
      <c r="KK74" s="851">
        <f t="shared" si="124"/>
        <v>0.33333333333333337</v>
      </c>
      <c r="KL74" s="851">
        <f t="shared" si="124"/>
        <v>0.33333333333333337</v>
      </c>
      <c r="KM74" s="851">
        <f t="shared" si="124"/>
        <v>0.33333333333333337</v>
      </c>
      <c r="KN74" s="851">
        <f t="shared" si="124"/>
        <v>0.33333333333333337</v>
      </c>
      <c r="KO74" s="851">
        <f t="shared" si="124"/>
        <v>0.33333333333333337</v>
      </c>
      <c r="KP74" s="851">
        <f t="shared" si="124"/>
        <v>0.33333333333333337</v>
      </c>
      <c r="KQ74" s="851">
        <f t="shared" si="124"/>
        <v>0.33333333333333337</v>
      </c>
      <c r="KR74" s="851">
        <f t="shared" si="124"/>
        <v>0.33333333333333337</v>
      </c>
      <c r="KS74" s="851">
        <f t="shared" si="124"/>
        <v>0.33333333333333337</v>
      </c>
      <c r="KT74" s="851">
        <f t="shared" si="124"/>
        <v>0.33333333333333337</v>
      </c>
      <c r="KU74" s="851">
        <f t="shared" si="124"/>
        <v>0.33333333333333337</v>
      </c>
      <c r="KV74" s="851">
        <f t="shared" si="124"/>
        <v>0.33333333333333337</v>
      </c>
      <c r="KW74" s="851">
        <f t="shared" si="124"/>
        <v>0.33333333333333337</v>
      </c>
      <c r="KX74" s="851">
        <f t="shared" si="124"/>
        <v>0.33333333333333337</v>
      </c>
      <c r="KY74" s="851">
        <f t="shared" si="124"/>
        <v>0.33333333333333337</v>
      </c>
      <c r="KZ74" s="851">
        <f t="shared" si="124"/>
        <v>0.33333333333333337</v>
      </c>
      <c r="LA74" s="851">
        <f t="shared" si="124"/>
        <v>0.33333333333333337</v>
      </c>
      <c r="LB74" s="851">
        <f t="shared" si="124"/>
        <v>0.33333333333333337</v>
      </c>
      <c r="LC74" s="851">
        <f t="shared" si="124"/>
        <v>0.33333333333333337</v>
      </c>
      <c r="LD74" s="851">
        <f t="shared" si="124"/>
        <v>0.33333333333333337</v>
      </c>
      <c r="LE74" s="851">
        <f t="shared" si="124"/>
        <v>0.33333333333333337</v>
      </c>
      <c r="LF74" s="851">
        <f t="shared" si="124"/>
        <v>0.33333333333333337</v>
      </c>
      <c r="LG74" s="851">
        <f t="shared" si="124"/>
        <v>0.33333333333333337</v>
      </c>
      <c r="LH74" s="851">
        <f t="shared" si="124"/>
        <v>0.33333333333333337</v>
      </c>
      <c r="LI74" s="851">
        <f t="shared" si="124"/>
        <v>0.33333333333333337</v>
      </c>
      <c r="LJ74" s="851">
        <f t="shared" si="124"/>
        <v>0.33333333333333337</v>
      </c>
      <c r="LK74" s="851">
        <f t="shared" si="124"/>
        <v>0.33333333333333337</v>
      </c>
      <c r="LL74" s="851">
        <f t="shared" si="124"/>
        <v>0.33333333333333337</v>
      </c>
      <c r="LM74" s="851">
        <f t="shared" si="124"/>
        <v>0.33333333333333337</v>
      </c>
      <c r="LN74" s="851">
        <f t="shared" si="124"/>
        <v>0.33333333333333337</v>
      </c>
      <c r="LO74" s="851">
        <f t="shared" si="124"/>
        <v>0.33333333333333337</v>
      </c>
      <c r="LP74" s="851">
        <f t="shared" si="124"/>
        <v>0.33333333333333337</v>
      </c>
      <c r="LQ74" s="851">
        <f t="shared" si="124"/>
        <v>0.33333333333333337</v>
      </c>
      <c r="LR74" s="851">
        <f t="shared" si="124"/>
        <v>0.33333333333333337</v>
      </c>
      <c r="LS74" s="851">
        <f t="shared" si="124"/>
        <v>0.33333333333333337</v>
      </c>
      <c r="LT74" s="851">
        <f t="shared" si="124"/>
        <v>0.33333333333333337</v>
      </c>
      <c r="LU74" s="851">
        <f t="shared" si="124"/>
        <v>0.33333333333333337</v>
      </c>
      <c r="LV74" s="851">
        <f t="shared" si="124"/>
        <v>0.33333333333333337</v>
      </c>
      <c r="LW74" s="851">
        <f t="shared" si="124"/>
        <v>0.33333333333333337</v>
      </c>
      <c r="LX74" s="851">
        <f t="shared" si="124"/>
        <v>0.33333333333333337</v>
      </c>
      <c r="LY74" s="851">
        <f t="shared" si="124"/>
        <v>0.33333333333333337</v>
      </c>
      <c r="LZ74" s="851">
        <f t="shared" si="124"/>
        <v>0.33333333333333337</v>
      </c>
      <c r="MA74" s="851">
        <f t="shared" si="124"/>
        <v>0.33333333333333337</v>
      </c>
      <c r="MB74" s="851">
        <f t="shared" si="124"/>
        <v>0.33333333333333337</v>
      </c>
      <c r="MC74" s="851">
        <f t="shared" si="124"/>
        <v>0.33333333333333337</v>
      </c>
      <c r="MD74" s="851">
        <f t="shared" si="124"/>
        <v>0.33333333333333337</v>
      </c>
      <c r="ME74" s="851">
        <f t="shared" si="124"/>
        <v>0.33333333333333337</v>
      </c>
      <c r="MF74" s="851">
        <f t="shared" si="124"/>
        <v>0.33333333333333337</v>
      </c>
      <c r="MG74" s="851">
        <f t="shared" si="124"/>
        <v>0.33333333333333337</v>
      </c>
      <c r="MH74" s="851">
        <f t="shared" si="124"/>
        <v>0.33333333333333337</v>
      </c>
      <c r="MI74" s="851">
        <f t="shared" si="124"/>
        <v>0.33333333333333337</v>
      </c>
      <c r="MJ74" s="851">
        <f t="shared" si="124"/>
        <v>0.33333333333333337</v>
      </c>
      <c r="MK74" s="851">
        <f t="shared" si="124"/>
        <v>0.33333333333333337</v>
      </c>
      <c r="ML74" s="851">
        <f t="shared" si="125"/>
        <v>0.33333333333333337</v>
      </c>
      <c r="MM74" s="851">
        <f t="shared" si="125"/>
        <v>0.33333333333333337</v>
      </c>
      <c r="MN74" s="851">
        <f t="shared" si="125"/>
        <v>0.33333333333333337</v>
      </c>
      <c r="MO74" s="851">
        <f t="shared" si="125"/>
        <v>0.33333333333333337</v>
      </c>
      <c r="MP74" s="851">
        <f t="shared" si="125"/>
        <v>0.33333333333333337</v>
      </c>
      <c r="MQ74" s="851">
        <f t="shared" si="125"/>
        <v>0.33333333333333337</v>
      </c>
      <c r="MR74" s="851">
        <f t="shared" si="125"/>
        <v>0.33333333333333337</v>
      </c>
      <c r="MS74" s="851">
        <f t="shared" si="125"/>
        <v>0.33333333333333337</v>
      </c>
      <c r="MT74" s="851">
        <f t="shared" si="125"/>
        <v>0.33333333333333337</v>
      </c>
      <c r="MU74" s="851">
        <f t="shared" si="125"/>
        <v>0.33333333333333337</v>
      </c>
      <c r="MV74" s="851">
        <f t="shared" si="125"/>
        <v>0.33333333333333337</v>
      </c>
      <c r="MW74" s="851">
        <f t="shared" si="125"/>
        <v>0.33333333333333337</v>
      </c>
      <c r="MX74" s="851">
        <f t="shared" si="125"/>
        <v>0.33333333333333337</v>
      </c>
      <c r="MY74" s="851">
        <f t="shared" si="125"/>
        <v>0.33333333333333337</v>
      </c>
      <c r="MZ74" s="851">
        <f t="shared" si="125"/>
        <v>0.33333333333333337</v>
      </c>
      <c r="NA74" s="851">
        <f t="shared" si="125"/>
        <v>0.33333333333333337</v>
      </c>
      <c r="NB74" s="851">
        <f t="shared" si="125"/>
        <v>0.33333333333333337</v>
      </c>
      <c r="NC74" s="851">
        <f t="shared" si="125"/>
        <v>0.33333333333333337</v>
      </c>
      <c r="ND74" s="851">
        <f t="shared" si="125"/>
        <v>0.33333333333333337</v>
      </c>
      <c r="NE74" s="851">
        <f t="shared" si="125"/>
        <v>0.33333333333333337</v>
      </c>
      <c r="NF74" s="851">
        <f t="shared" si="125"/>
        <v>0.33333333333333337</v>
      </c>
      <c r="NG74" s="851">
        <f t="shared" si="125"/>
        <v>0.33333333333333337</v>
      </c>
      <c r="NH74" s="851">
        <f t="shared" si="125"/>
        <v>0.33333333333333337</v>
      </c>
      <c r="NI74" s="851">
        <f t="shared" si="125"/>
        <v>0.33333333333333337</v>
      </c>
      <c r="NJ74" s="851">
        <f t="shared" si="125"/>
        <v>0.33333333333333337</v>
      </c>
      <c r="NK74" s="851">
        <f t="shared" si="125"/>
        <v>0.33333333333333337</v>
      </c>
      <c r="NL74" s="851">
        <f t="shared" si="125"/>
        <v>0.33333333333333337</v>
      </c>
      <c r="NM74" s="851">
        <f t="shared" si="125"/>
        <v>0.33333333333333337</v>
      </c>
      <c r="NN74" s="851">
        <f t="shared" si="125"/>
        <v>0.33333333333333337</v>
      </c>
      <c r="NO74" s="851">
        <f t="shared" si="125"/>
        <v>0.33333333333333337</v>
      </c>
      <c r="NP74" s="851">
        <f t="shared" si="125"/>
        <v>0.33333333333333337</v>
      </c>
      <c r="NQ74" s="851">
        <f t="shared" si="125"/>
        <v>0.33333333333333337</v>
      </c>
      <c r="NR74" s="851">
        <f t="shared" si="125"/>
        <v>0.33333333333333337</v>
      </c>
      <c r="NS74" s="851">
        <f t="shared" si="125"/>
        <v>0.33333333333333337</v>
      </c>
      <c r="NT74" s="851">
        <f t="shared" si="125"/>
        <v>0.33333333333333337</v>
      </c>
      <c r="NU74" s="851">
        <f t="shared" si="125"/>
        <v>0.33333333333333337</v>
      </c>
      <c r="NV74" s="851">
        <f t="shared" si="125"/>
        <v>0.33333333333333337</v>
      </c>
      <c r="NW74" s="851">
        <f t="shared" si="125"/>
        <v>0.33333333333333337</v>
      </c>
      <c r="NX74" s="851">
        <f t="shared" si="125"/>
        <v>0.33333333333333337</v>
      </c>
      <c r="NY74" s="851">
        <f t="shared" si="125"/>
        <v>0.33333333333333337</v>
      </c>
      <c r="NZ74" s="851">
        <f t="shared" si="125"/>
        <v>0.33333333333333337</v>
      </c>
      <c r="OA74" s="851">
        <f t="shared" si="125"/>
        <v>0.33333333333333337</v>
      </c>
      <c r="OB74" s="851">
        <f t="shared" si="125"/>
        <v>0.33333333333333337</v>
      </c>
      <c r="OC74" s="851">
        <f t="shared" si="125"/>
        <v>0.33333333333333337</v>
      </c>
      <c r="OD74" s="851">
        <f t="shared" si="125"/>
        <v>0.33333333333333337</v>
      </c>
      <c r="OE74" s="851">
        <f t="shared" si="125"/>
        <v>0.33333333333333337</v>
      </c>
      <c r="OF74" s="851">
        <f t="shared" si="125"/>
        <v>0.33333333333333337</v>
      </c>
      <c r="OG74" s="851">
        <f t="shared" si="125"/>
        <v>0.33333333333333337</v>
      </c>
      <c r="OH74" s="851">
        <f t="shared" si="125"/>
        <v>0.33333333333333337</v>
      </c>
      <c r="OI74" s="851">
        <f t="shared" si="125"/>
        <v>0.33333333333333337</v>
      </c>
      <c r="OJ74" s="851">
        <f t="shared" si="125"/>
        <v>0.33333333333333337</v>
      </c>
      <c r="OK74" s="851">
        <f t="shared" si="125"/>
        <v>0.33333333333333337</v>
      </c>
      <c r="OL74" s="851">
        <f t="shared" si="125"/>
        <v>0.33333333333333337</v>
      </c>
      <c r="OM74" s="851">
        <f t="shared" si="125"/>
        <v>0.33333333333333337</v>
      </c>
      <c r="ON74" s="851">
        <f t="shared" si="125"/>
        <v>0.33333333333333337</v>
      </c>
      <c r="OO74" s="851">
        <f t="shared" si="125"/>
        <v>0.33333333333333337</v>
      </c>
      <c r="OP74" s="851">
        <f t="shared" si="125"/>
        <v>0.33333333333333337</v>
      </c>
      <c r="OQ74" s="851">
        <f t="shared" si="125"/>
        <v>0.33333333333333337</v>
      </c>
      <c r="OR74" s="851">
        <f t="shared" si="125"/>
        <v>0.33333333333333337</v>
      </c>
      <c r="OS74" s="851">
        <f t="shared" si="125"/>
        <v>0.33333333333333337</v>
      </c>
      <c r="OT74" s="851">
        <f t="shared" si="125"/>
        <v>0.33333333333333337</v>
      </c>
      <c r="OU74" s="851">
        <f t="shared" si="125"/>
        <v>0.33333333333333337</v>
      </c>
      <c r="OV74" s="851">
        <f t="shared" si="125"/>
        <v>0.33333333333333337</v>
      </c>
      <c r="OW74" s="851">
        <f t="shared" si="125"/>
        <v>0.33333333333333337</v>
      </c>
      <c r="OX74" s="851">
        <f t="shared" si="126"/>
        <v>0.33333333333333337</v>
      </c>
      <c r="OY74" s="851">
        <f t="shared" si="126"/>
        <v>0.33333333333333337</v>
      </c>
      <c r="OZ74" s="851">
        <f t="shared" si="126"/>
        <v>0.33333333333333337</v>
      </c>
      <c r="PA74" s="851">
        <f t="shared" si="126"/>
        <v>0.33333333333333337</v>
      </c>
      <c r="PB74" s="851">
        <f t="shared" si="126"/>
        <v>0.33333333333333337</v>
      </c>
      <c r="PC74" s="851">
        <f t="shared" si="126"/>
        <v>0.33333333333333337</v>
      </c>
      <c r="PD74" s="851">
        <f t="shared" si="126"/>
        <v>0.33333333333333337</v>
      </c>
      <c r="PE74" s="851">
        <f t="shared" si="126"/>
        <v>0.33333333333333337</v>
      </c>
      <c r="PF74" s="851">
        <f t="shared" si="126"/>
        <v>0.33333333333333337</v>
      </c>
      <c r="PG74" s="851">
        <f t="shared" si="126"/>
        <v>0.33333333333333337</v>
      </c>
      <c r="PH74" s="851">
        <f t="shared" si="126"/>
        <v>0.33333333333333337</v>
      </c>
      <c r="PI74" s="851">
        <f t="shared" si="126"/>
        <v>0.33333333333333337</v>
      </c>
      <c r="PJ74" s="851">
        <f t="shared" si="126"/>
        <v>0.33333333333333337</v>
      </c>
      <c r="PK74" s="851">
        <f t="shared" si="126"/>
        <v>0.33333333333333337</v>
      </c>
      <c r="PL74" s="851">
        <f t="shared" si="126"/>
        <v>0.33333333333333337</v>
      </c>
      <c r="PM74" s="851">
        <f t="shared" si="126"/>
        <v>0.33333333333333337</v>
      </c>
      <c r="PN74" s="851">
        <f t="shared" si="126"/>
        <v>0.33333333333333337</v>
      </c>
      <c r="PO74" s="851">
        <f t="shared" si="126"/>
        <v>0.33333333333333337</v>
      </c>
      <c r="PP74" s="851">
        <f t="shared" si="126"/>
        <v>0.33333333333333337</v>
      </c>
      <c r="PQ74" s="851">
        <f t="shared" si="126"/>
        <v>0.33333333333333337</v>
      </c>
      <c r="PR74" s="851">
        <f t="shared" si="126"/>
        <v>0.33333333333333337</v>
      </c>
      <c r="PS74" s="851">
        <f t="shared" si="126"/>
        <v>0.33333333333333337</v>
      </c>
      <c r="PT74" s="851">
        <f t="shared" si="126"/>
        <v>0.33333333333333337</v>
      </c>
      <c r="PU74" s="851">
        <f t="shared" si="126"/>
        <v>0.33333333333333337</v>
      </c>
      <c r="PV74" s="851">
        <f t="shared" si="126"/>
        <v>0.33333333333333337</v>
      </c>
      <c r="PW74" s="851">
        <f t="shared" si="126"/>
        <v>0.33333333333333337</v>
      </c>
      <c r="PX74" s="851">
        <f t="shared" si="126"/>
        <v>0.33333333333333337</v>
      </c>
      <c r="PY74" s="851">
        <f t="shared" si="126"/>
        <v>0.33333333333333337</v>
      </c>
      <c r="PZ74" s="851">
        <f t="shared" si="126"/>
        <v>0.33333333333333337</v>
      </c>
      <c r="QA74" s="851">
        <f t="shared" si="126"/>
        <v>0.33333333333333337</v>
      </c>
      <c r="QB74" s="851">
        <f t="shared" si="126"/>
        <v>0.33333333333333337</v>
      </c>
      <c r="QC74" s="851">
        <f t="shared" si="126"/>
        <v>0.33333333333333337</v>
      </c>
      <c r="QD74" s="851">
        <f t="shared" si="126"/>
        <v>0.33333333333333337</v>
      </c>
      <c r="QE74" s="851">
        <f t="shared" si="126"/>
        <v>0.33333333333333337</v>
      </c>
      <c r="QF74" s="851">
        <f t="shared" si="126"/>
        <v>0.33333333333333337</v>
      </c>
      <c r="QG74" s="851">
        <f t="shared" si="126"/>
        <v>0.33333333333333337</v>
      </c>
      <c r="QH74" s="851">
        <f t="shared" si="126"/>
        <v>0.33333333333333337</v>
      </c>
      <c r="QI74" s="851">
        <f t="shared" si="126"/>
        <v>0.33333333333333337</v>
      </c>
      <c r="QJ74" s="851">
        <f t="shared" si="126"/>
        <v>0.33333333333333337</v>
      </c>
      <c r="QK74" s="851">
        <f t="shared" si="126"/>
        <v>0.33333333333333337</v>
      </c>
      <c r="QL74" s="851">
        <f t="shared" si="126"/>
        <v>0.33333333333333337</v>
      </c>
      <c r="QM74" s="851">
        <f t="shared" si="126"/>
        <v>0.33333333333333337</v>
      </c>
      <c r="QN74" s="851">
        <f t="shared" si="126"/>
        <v>0.33333333333333337</v>
      </c>
      <c r="QO74" s="851">
        <f t="shared" si="126"/>
        <v>0.33333333333333337</v>
      </c>
      <c r="QP74" s="851">
        <f t="shared" si="126"/>
        <v>0.33333333333333337</v>
      </c>
      <c r="QQ74" s="851">
        <f t="shared" si="126"/>
        <v>0.33333333333333337</v>
      </c>
      <c r="QR74" s="851">
        <f t="shared" si="126"/>
        <v>0.33333333333333337</v>
      </c>
      <c r="QS74" s="851">
        <f t="shared" si="126"/>
        <v>0.33333333333333337</v>
      </c>
      <c r="QT74" s="851">
        <f t="shared" si="126"/>
        <v>0.33333333333333337</v>
      </c>
      <c r="QU74" s="851">
        <f t="shared" si="126"/>
        <v>0.33333333333333337</v>
      </c>
      <c r="QV74" s="851">
        <f t="shared" si="126"/>
        <v>0.33333333333333337</v>
      </c>
      <c r="QW74" s="851">
        <f t="shared" si="126"/>
        <v>0.33333333333333337</v>
      </c>
      <c r="QX74" s="851">
        <f t="shared" si="126"/>
        <v>0.33333333333333337</v>
      </c>
      <c r="QY74" s="851">
        <f t="shared" si="126"/>
        <v>0.33333333333333337</v>
      </c>
      <c r="QZ74" s="851">
        <f t="shared" si="126"/>
        <v>0.33333333333333337</v>
      </c>
      <c r="RA74" s="851">
        <f t="shared" si="126"/>
        <v>0.33333333333333337</v>
      </c>
      <c r="RB74" s="851">
        <f t="shared" si="126"/>
        <v>0.33333333333333337</v>
      </c>
      <c r="RC74" s="851">
        <f t="shared" si="126"/>
        <v>0.33333333333333337</v>
      </c>
      <c r="RD74" s="851">
        <f t="shared" si="126"/>
        <v>0.33333333333333337</v>
      </c>
      <c r="RE74" s="851">
        <f t="shared" si="126"/>
        <v>0.33333333333333337</v>
      </c>
      <c r="RF74" s="851">
        <f t="shared" si="126"/>
        <v>0.33333333333333337</v>
      </c>
      <c r="RG74" s="851">
        <f t="shared" si="126"/>
        <v>0.33333333333333337</v>
      </c>
      <c r="RH74" s="851">
        <f t="shared" si="126"/>
        <v>0.33333333333333337</v>
      </c>
      <c r="RI74" s="851">
        <f t="shared" si="126"/>
        <v>0.33333333333333337</v>
      </c>
      <c r="RJ74" s="851">
        <f t="shared" si="127"/>
        <v>0.33333333333333337</v>
      </c>
      <c r="RK74" s="851">
        <f t="shared" si="127"/>
        <v>0.33333333333333337</v>
      </c>
      <c r="RL74" s="851">
        <f t="shared" si="127"/>
        <v>0.33333333333333337</v>
      </c>
      <c r="RM74" s="851">
        <f t="shared" si="127"/>
        <v>0.33333333333333337</v>
      </c>
      <c r="RN74" s="851">
        <f t="shared" si="127"/>
        <v>0.33333333333333337</v>
      </c>
      <c r="RO74" s="851">
        <f t="shared" si="127"/>
        <v>0.33333333333333337</v>
      </c>
      <c r="RP74" s="851">
        <f t="shared" si="127"/>
        <v>0.33333333333333337</v>
      </c>
      <c r="RQ74" s="851">
        <f t="shared" si="127"/>
        <v>0.33333333333333337</v>
      </c>
      <c r="RR74" s="851">
        <f t="shared" si="127"/>
        <v>0.33333333333333337</v>
      </c>
      <c r="RS74" s="851">
        <f t="shared" si="127"/>
        <v>0.33333333333333337</v>
      </c>
      <c r="RT74" s="851">
        <f t="shared" si="127"/>
        <v>0.33333333333333337</v>
      </c>
      <c r="RU74" s="851">
        <f t="shared" si="127"/>
        <v>0.33333333333333337</v>
      </c>
      <c r="RV74" s="851">
        <f t="shared" si="127"/>
        <v>0.33333333333333337</v>
      </c>
      <c r="RW74" s="851">
        <f t="shared" si="127"/>
        <v>0.33333333333333337</v>
      </c>
      <c r="RX74" s="851">
        <f t="shared" si="127"/>
        <v>0.33333333333333337</v>
      </c>
      <c r="RY74" s="851">
        <f t="shared" si="127"/>
        <v>0.33333333333333337</v>
      </c>
      <c r="RZ74" s="851">
        <f t="shared" si="127"/>
        <v>0.33333333333333337</v>
      </c>
      <c r="SA74" s="851">
        <f t="shared" si="127"/>
        <v>0.33333333333333337</v>
      </c>
      <c r="SB74" s="851">
        <f t="shared" si="127"/>
        <v>0.33333333333333337</v>
      </c>
      <c r="SC74" s="851">
        <f t="shared" si="127"/>
        <v>0.33333333333333337</v>
      </c>
      <c r="SD74" s="851">
        <f t="shared" si="127"/>
        <v>0.33333333333333337</v>
      </c>
      <c r="SE74" s="851">
        <f t="shared" si="127"/>
        <v>0.33333333333333337</v>
      </c>
      <c r="SF74" s="851">
        <f t="shared" si="127"/>
        <v>0.33333333333333337</v>
      </c>
      <c r="SG74" s="851">
        <f t="shared" si="127"/>
        <v>0.33333333333333337</v>
      </c>
      <c r="SH74" s="851">
        <f t="shared" si="127"/>
        <v>0.33333333333333337</v>
      </c>
      <c r="SI74" s="851">
        <f t="shared" si="127"/>
        <v>0.33333333333333337</v>
      </c>
      <c r="SJ74" s="851">
        <f t="shared" si="127"/>
        <v>0.33333333333333337</v>
      </c>
      <c r="SK74" s="851">
        <f t="shared" si="127"/>
        <v>0.33333333333333337</v>
      </c>
      <c r="SL74" s="851">
        <f t="shared" si="127"/>
        <v>0.33333333333333337</v>
      </c>
      <c r="SM74" s="851">
        <f t="shared" si="127"/>
        <v>0.33333333333333337</v>
      </c>
      <c r="SN74" s="851">
        <f t="shared" si="127"/>
        <v>0.33333333333333337</v>
      </c>
      <c r="SO74" s="851">
        <f t="shared" si="127"/>
        <v>0.33333333333333337</v>
      </c>
      <c r="SP74" s="851">
        <f t="shared" si="127"/>
        <v>0.33333333333333337</v>
      </c>
      <c r="SQ74" s="851">
        <f t="shared" si="127"/>
        <v>0.33333333333333337</v>
      </c>
      <c r="SR74" s="851">
        <f t="shared" si="127"/>
        <v>0.33333333333333337</v>
      </c>
      <c r="SS74" s="851">
        <f t="shared" si="127"/>
        <v>0.33333333333333337</v>
      </c>
      <c r="ST74" s="851">
        <f t="shared" si="127"/>
        <v>0.33333333333333337</v>
      </c>
      <c r="SU74" s="851">
        <f t="shared" si="127"/>
        <v>0.33333333333333337</v>
      </c>
      <c r="SV74" s="851">
        <f t="shared" si="127"/>
        <v>0.33333333333333337</v>
      </c>
      <c r="SW74" s="851">
        <f t="shared" si="127"/>
        <v>0.33333333333333337</v>
      </c>
      <c r="SX74" s="851">
        <f t="shared" si="127"/>
        <v>0.33333333333333337</v>
      </c>
      <c r="SY74" s="851">
        <f t="shared" si="127"/>
        <v>0.33333333333333337</v>
      </c>
      <c r="SZ74" s="851">
        <f t="shared" si="127"/>
        <v>0.33333333333333337</v>
      </c>
      <c r="TA74" s="851">
        <f t="shared" si="127"/>
        <v>0.33333333333333337</v>
      </c>
      <c r="TB74" s="851">
        <f t="shared" si="127"/>
        <v>0.33333333333333337</v>
      </c>
      <c r="TC74" s="851">
        <f t="shared" si="127"/>
        <v>0.33333333333333337</v>
      </c>
      <c r="TD74" s="851">
        <f t="shared" si="127"/>
        <v>0.33333333333333337</v>
      </c>
      <c r="TE74" s="851">
        <f t="shared" si="127"/>
        <v>0.33333333333333337</v>
      </c>
      <c r="TF74" s="851">
        <f t="shared" si="127"/>
        <v>0.33333333333333337</v>
      </c>
      <c r="TG74" s="851">
        <f t="shared" si="127"/>
        <v>0.33333333333333337</v>
      </c>
      <c r="TH74" s="851">
        <f t="shared" si="127"/>
        <v>0.33333333333333337</v>
      </c>
      <c r="TI74" s="851">
        <f t="shared" si="127"/>
        <v>0.33333333333333337</v>
      </c>
      <c r="TJ74" s="851">
        <f t="shared" si="127"/>
        <v>0.33333333333333337</v>
      </c>
      <c r="TK74" s="851">
        <f t="shared" si="127"/>
        <v>0.33333333333333337</v>
      </c>
      <c r="TL74" s="851">
        <f t="shared" si="127"/>
        <v>0.33333333333333337</v>
      </c>
      <c r="TM74" s="851">
        <f t="shared" si="127"/>
        <v>0.33333333333333337</v>
      </c>
      <c r="TN74" s="851">
        <f t="shared" si="127"/>
        <v>0.33333333333333337</v>
      </c>
      <c r="TO74" s="851">
        <f t="shared" si="127"/>
        <v>0.33333333333333337</v>
      </c>
      <c r="TP74" s="851">
        <f t="shared" si="127"/>
        <v>0.33333333333333337</v>
      </c>
      <c r="TQ74" s="851">
        <f>TP74</f>
        <v>0.33333333333333337</v>
      </c>
      <c r="TR74" s="851">
        <f t="shared" ref="TR74:WC74" si="135">TQ74</f>
        <v>0.33333333333333337</v>
      </c>
      <c r="TS74" s="851">
        <f t="shared" si="135"/>
        <v>0.33333333333333337</v>
      </c>
      <c r="TT74" s="851">
        <f t="shared" si="135"/>
        <v>0.33333333333333337</v>
      </c>
      <c r="TU74" s="851">
        <f t="shared" si="135"/>
        <v>0.33333333333333337</v>
      </c>
      <c r="TV74" s="851">
        <f t="shared" si="135"/>
        <v>0.33333333333333337</v>
      </c>
      <c r="TW74" s="851">
        <f t="shared" si="135"/>
        <v>0.33333333333333337</v>
      </c>
      <c r="TX74" s="851">
        <f t="shared" si="135"/>
        <v>0.33333333333333337</v>
      </c>
      <c r="TY74" s="851">
        <f t="shared" si="135"/>
        <v>0.33333333333333337</v>
      </c>
      <c r="TZ74" s="851">
        <f t="shared" si="135"/>
        <v>0.33333333333333337</v>
      </c>
      <c r="UA74" s="851">
        <f t="shared" si="135"/>
        <v>0.33333333333333337</v>
      </c>
      <c r="UB74" s="851">
        <f t="shared" si="135"/>
        <v>0.33333333333333337</v>
      </c>
      <c r="UC74" s="851">
        <f t="shared" si="135"/>
        <v>0.33333333333333337</v>
      </c>
      <c r="UD74" s="851">
        <f t="shared" si="135"/>
        <v>0.33333333333333337</v>
      </c>
      <c r="UE74" s="851">
        <f t="shared" si="135"/>
        <v>0.33333333333333337</v>
      </c>
      <c r="UF74" s="851">
        <f t="shared" si="135"/>
        <v>0.33333333333333337</v>
      </c>
      <c r="UG74" s="851">
        <f t="shared" si="135"/>
        <v>0.33333333333333337</v>
      </c>
      <c r="UH74" s="851">
        <f t="shared" si="135"/>
        <v>0.33333333333333337</v>
      </c>
      <c r="UI74" s="851">
        <f t="shared" si="135"/>
        <v>0.33333333333333337</v>
      </c>
      <c r="UJ74" s="851">
        <f t="shared" si="135"/>
        <v>0.33333333333333337</v>
      </c>
      <c r="UK74" s="851">
        <f t="shared" si="135"/>
        <v>0.33333333333333337</v>
      </c>
      <c r="UL74" s="851">
        <f t="shared" si="135"/>
        <v>0.33333333333333337</v>
      </c>
      <c r="UM74" s="851">
        <f t="shared" si="135"/>
        <v>0.33333333333333337</v>
      </c>
      <c r="UN74" s="851">
        <f t="shared" si="135"/>
        <v>0.33333333333333337</v>
      </c>
      <c r="UO74" s="851">
        <f t="shared" si="135"/>
        <v>0.33333333333333337</v>
      </c>
      <c r="UP74" s="851">
        <f t="shared" si="135"/>
        <v>0.33333333333333337</v>
      </c>
      <c r="UQ74" s="851">
        <f t="shared" si="135"/>
        <v>0.33333333333333337</v>
      </c>
      <c r="UR74" s="851">
        <f t="shared" si="135"/>
        <v>0.33333333333333337</v>
      </c>
      <c r="US74" s="851">
        <f t="shared" si="135"/>
        <v>0.33333333333333337</v>
      </c>
      <c r="UT74" s="851">
        <f t="shared" si="135"/>
        <v>0.33333333333333337</v>
      </c>
      <c r="UU74" s="851">
        <f t="shared" si="135"/>
        <v>0.33333333333333337</v>
      </c>
      <c r="UV74" s="851">
        <f t="shared" si="135"/>
        <v>0.33333333333333337</v>
      </c>
      <c r="UW74" s="851">
        <f t="shared" si="135"/>
        <v>0.33333333333333337</v>
      </c>
      <c r="UX74" s="851">
        <f t="shared" si="135"/>
        <v>0.33333333333333337</v>
      </c>
      <c r="UY74" s="851">
        <f t="shared" si="135"/>
        <v>0.33333333333333337</v>
      </c>
      <c r="UZ74" s="851">
        <f t="shared" si="135"/>
        <v>0.33333333333333337</v>
      </c>
      <c r="VA74" s="851">
        <f t="shared" si="135"/>
        <v>0.33333333333333337</v>
      </c>
      <c r="VB74" s="851">
        <f t="shared" si="135"/>
        <v>0.33333333333333337</v>
      </c>
      <c r="VC74" s="851">
        <f t="shared" si="135"/>
        <v>0.33333333333333337</v>
      </c>
      <c r="VD74" s="851">
        <f t="shared" si="135"/>
        <v>0.33333333333333337</v>
      </c>
      <c r="VE74" s="851">
        <f t="shared" si="135"/>
        <v>0.33333333333333337</v>
      </c>
      <c r="VF74" s="851">
        <f t="shared" si="135"/>
        <v>0.33333333333333337</v>
      </c>
      <c r="VG74" s="851">
        <f t="shared" si="135"/>
        <v>0.33333333333333337</v>
      </c>
      <c r="VH74" s="851">
        <f t="shared" si="135"/>
        <v>0.33333333333333337</v>
      </c>
      <c r="VI74" s="851">
        <f t="shared" si="135"/>
        <v>0.33333333333333337</v>
      </c>
      <c r="VJ74" s="851">
        <f t="shared" si="135"/>
        <v>0.33333333333333337</v>
      </c>
      <c r="VK74" s="851">
        <f t="shared" si="135"/>
        <v>0.33333333333333337</v>
      </c>
      <c r="VL74" s="851">
        <f t="shared" si="135"/>
        <v>0.33333333333333337</v>
      </c>
      <c r="VM74" s="851">
        <f t="shared" si="135"/>
        <v>0.33333333333333337</v>
      </c>
      <c r="VN74" s="851">
        <f t="shared" si="135"/>
        <v>0.33333333333333337</v>
      </c>
      <c r="VO74" s="851">
        <f t="shared" si="135"/>
        <v>0.33333333333333337</v>
      </c>
      <c r="VP74" s="851">
        <f t="shared" si="135"/>
        <v>0.33333333333333337</v>
      </c>
      <c r="VQ74" s="851">
        <f t="shared" si="135"/>
        <v>0.33333333333333337</v>
      </c>
      <c r="VR74" s="851">
        <f t="shared" si="135"/>
        <v>0.33333333333333337</v>
      </c>
      <c r="VS74" s="851">
        <f t="shared" si="135"/>
        <v>0.33333333333333337</v>
      </c>
      <c r="VT74" s="851">
        <f t="shared" si="135"/>
        <v>0.33333333333333337</v>
      </c>
      <c r="VU74" s="851">
        <f t="shared" si="135"/>
        <v>0.33333333333333337</v>
      </c>
      <c r="VV74" s="851">
        <f t="shared" si="135"/>
        <v>0.33333333333333337</v>
      </c>
      <c r="VW74" s="851">
        <f t="shared" si="135"/>
        <v>0.33333333333333337</v>
      </c>
      <c r="VX74" s="851">
        <f t="shared" si="135"/>
        <v>0.33333333333333337</v>
      </c>
      <c r="VY74" s="851">
        <f t="shared" si="135"/>
        <v>0.33333333333333337</v>
      </c>
      <c r="VZ74" s="851">
        <f t="shared" si="135"/>
        <v>0.33333333333333337</v>
      </c>
      <c r="WA74" s="851">
        <f t="shared" si="135"/>
        <v>0.33333333333333337</v>
      </c>
      <c r="WB74" s="851">
        <f t="shared" si="135"/>
        <v>0.33333333333333337</v>
      </c>
      <c r="WC74" s="851">
        <f t="shared" si="135"/>
        <v>0.33333333333333337</v>
      </c>
      <c r="WD74" s="851">
        <f t="shared" ref="WD74:YO74" si="136">WC74</f>
        <v>0.33333333333333337</v>
      </c>
      <c r="WE74" s="851">
        <f t="shared" si="136"/>
        <v>0.33333333333333337</v>
      </c>
      <c r="WF74" s="851">
        <f t="shared" si="136"/>
        <v>0.33333333333333337</v>
      </c>
      <c r="WG74" s="851">
        <f t="shared" si="136"/>
        <v>0.33333333333333337</v>
      </c>
      <c r="WH74" s="851">
        <f t="shared" si="136"/>
        <v>0.33333333333333337</v>
      </c>
      <c r="WI74" s="851">
        <f t="shared" si="136"/>
        <v>0.33333333333333337</v>
      </c>
      <c r="WJ74" s="851">
        <f t="shared" si="136"/>
        <v>0.33333333333333337</v>
      </c>
      <c r="WK74" s="851">
        <f t="shared" si="136"/>
        <v>0.33333333333333337</v>
      </c>
      <c r="WL74" s="851">
        <f t="shared" si="136"/>
        <v>0.33333333333333337</v>
      </c>
      <c r="WM74" s="851">
        <f t="shared" si="136"/>
        <v>0.33333333333333337</v>
      </c>
      <c r="WN74" s="851">
        <f t="shared" si="136"/>
        <v>0.33333333333333337</v>
      </c>
      <c r="WO74" s="851">
        <f t="shared" si="136"/>
        <v>0.33333333333333337</v>
      </c>
      <c r="WP74" s="851">
        <f t="shared" si="136"/>
        <v>0.33333333333333337</v>
      </c>
      <c r="WQ74" s="851">
        <f t="shared" si="136"/>
        <v>0.33333333333333337</v>
      </c>
      <c r="WR74" s="851">
        <f t="shared" si="136"/>
        <v>0.33333333333333337</v>
      </c>
      <c r="WS74" s="851">
        <f t="shared" si="136"/>
        <v>0.33333333333333337</v>
      </c>
      <c r="WT74" s="851">
        <f t="shared" si="136"/>
        <v>0.33333333333333337</v>
      </c>
      <c r="WU74" s="851">
        <f t="shared" si="136"/>
        <v>0.33333333333333337</v>
      </c>
      <c r="WV74" s="851">
        <f t="shared" si="136"/>
        <v>0.33333333333333337</v>
      </c>
      <c r="WW74" s="851">
        <f t="shared" si="136"/>
        <v>0.33333333333333337</v>
      </c>
      <c r="WX74" s="851">
        <f t="shared" si="136"/>
        <v>0.33333333333333337</v>
      </c>
      <c r="WY74" s="851">
        <f t="shared" si="136"/>
        <v>0.33333333333333337</v>
      </c>
      <c r="WZ74" s="851">
        <f t="shared" si="136"/>
        <v>0.33333333333333337</v>
      </c>
      <c r="XA74" s="851">
        <f t="shared" si="136"/>
        <v>0.33333333333333337</v>
      </c>
      <c r="XB74" s="851">
        <f t="shared" si="136"/>
        <v>0.33333333333333337</v>
      </c>
      <c r="XC74" s="851">
        <f t="shared" si="136"/>
        <v>0.33333333333333337</v>
      </c>
      <c r="XD74" s="851">
        <f t="shared" si="136"/>
        <v>0.33333333333333337</v>
      </c>
      <c r="XE74" s="851">
        <f t="shared" si="136"/>
        <v>0.33333333333333337</v>
      </c>
      <c r="XF74" s="851">
        <f t="shared" si="136"/>
        <v>0.33333333333333337</v>
      </c>
      <c r="XG74" s="851">
        <f t="shared" si="136"/>
        <v>0.33333333333333337</v>
      </c>
      <c r="XH74" s="851">
        <f t="shared" si="136"/>
        <v>0.33333333333333337</v>
      </c>
      <c r="XI74" s="851">
        <f t="shared" si="136"/>
        <v>0.33333333333333337</v>
      </c>
      <c r="XJ74" s="851">
        <f t="shared" si="136"/>
        <v>0.33333333333333337</v>
      </c>
      <c r="XK74" s="851">
        <f t="shared" si="136"/>
        <v>0.33333333333333337</v>
      </c>
      <c r="XL74" s="851">
        <f t="shared" si="136"/>
        <v>0.33333333333333337</v>
      </c>
      <c r="XM74" s="851">
        <f t="shared" si="136"/>
        <v>0.33333333333333337</v>
      </c>
      <c r="XN74" s="851">
        <f t="shared" si="136"/>
        <v>0.33333333333333337</v>
      </c>
      <c r="XO74" s="851">
        <f t="shared" si="136"/>
        <v>0.33333333333333337</v>
      </c>
      <c r="XP74" s="851">
        <f t="shared" si="136"/>
        <v>0.33333333333333337</v>
      </c>
      <c r="XQ74" s="851">
        <f t="shared" si="136"/>
        <v>0.33333333333333337</v>
      </c>
      <c r="XR74" s="851">
        <f t="shared" si="136"/>
        <v>0.33333333333333337</v>
      </c>
      <c r="XS74" s="851">
        <f t="shared" si="136"/>
        <v>0.33333333333333337</v>
      </c>
      <c r="XT74" s="851">
        <f t="shared" si="136"/>
        <v>0.33333333333333337</v>
      </c>
      <c r="XU74" s="851">
        <f t="shared" si="136"/>
        <v>0.33333333333333337</v>
      </c>
      <c r="XV74" s="851">
        <f t="shared" si="136"/>
        <v>0.33333333333333337</v>
      </c>
      <c r="XW74" s="851">
        <f t="shared" si="136"/>
        <v>0.33333333333333337</v>
      </c>
      <c r="XX74" s="851">
        <f t="shared" si="136"/>
        <v>0.33333333333333337</v>
      </c>
      <c r="XY74" s="851">
        <f t="shared" si="136"/>
        <v>0.33333333333333337</v>
      </c>
      <c r="XZ74" s="851">
        <f t="shared" si="136"/>
        <v>0.33333333333333337</v>
      </c>
      <c r="YA74" s="851">
        <f t="shared" si="136"/>
        <v>0.33333333333333337</v>
      </c>
      <c r="YB74" s="851">
        <f t="shared" si="136"/>
        <v>0.33333333333333337</v>
      </c>
      <c r="YC74" s="851">
        <f t="shared" si="136"/>
        <v>0.33333333333333337</v>
      </c>
      <c r="YD74" s="851">
        <f t="shared" si="136"/>
        <v>0.33333333333333337</v>
      </c>
      <c r="YE74" s="851">
        <f t="shared" si="136"/>
        <v>0.33333333333333337</v>
      </c>
      <c r="YF74" s="851">
        <f t="shared" si="136"/>
        <v>0.33333333333333337</v>
      </c>
      <c r="YG74" s="851">
        <f t="shared" si="136"/>
        <v>0.33333333333333337</v>
      </c>
      <c r="YH74" s="851">
        <f t="shared" si="136"/>
        <v>0.33333333333333337</v>
      </c>
      <c r="YI74" s="851">
        <f t="shared" si="136"/>
        <v>0.33333333333333337</v>
      </c>
      <c r="YJ74" s="851">
        <f t="shared" si="136"/>
        <v>0.33333333333333337</v>
      </c>
      <c r="YK74" s="851">
        <f t="shared" si="136"/>
        <v>0.33333333333333337</v>
      </c>
      <c r="YL74" s="851">
        <f t="shared" si="136"/>
        <v>0.33333333333333337</v>
      </c>
      <c r="YM74" s="851">
        <f t="shared" si="136"/>
        <v>0.33333333333333337</v>
      </c>
      <c r="YN74" s="851">
        <f t="shared" si="136"/>
        <v>0.33333333333333337</v>
      </c>
      <c r="YO74" s="851">
        <f t="shared" si="136"/>
        <v>0.33333333333333337</v>
      </c>
      <c r="YP74" s="851">
        <f t="shared" ref="YP74:AAW74" si="137">YO74</f>
        <v>0.33333333333333337</v>
      </c>
      <c r="YQ74" s="851">
        <f t="shared" si="137"/>
        <v>0.33333333333333337</v>
      </c>
      <c r="YR74" s="851">
        <f t="shared" si="137"/>
        <v>0.33333333333333337</v>
      </c>
      <c r="YS74" s="851">
        <f t="shared" si="137"/>
        <v>0.33333333333333337</v>
      </c>
      <c r="YT74" s="851">
        <f t="shared" si="137"/>
        <v>0.33333333333333337</v>
      </c>
      <c r="YU74" s="851">
        <f t="shared" si="137"/>
        <v>0.33333333333333337</v>
      </c>
      <c r="YV74" s="851">
        <f t="shared" si="137"/>
        <v>0.33333333333333337</v>
      </c>
      <c r="YW74" s="851">
        <f t="shared" si="137"/>
        <v>0.33333333333333337</v>
      </c>
      <c r="YX74" s="851">
        <f t="shared" si="137"/>
        <v>0.33333333333333337</v>
      </c>
      <c r="YY74" s="851">
        <f t="shared" si="137"/>
        <v>0.33333333333333337</v>
      </c>
      <c r="YZ74" s="851">
        <f t="shared" si="137"/>
        <v>0.33333333333333337</v>
      </c>
      <c r="ZA74" s="851">
        <f t="shared" si="137"/>
        <v>0.33333333333333337</v>
      </c>
      <c r="ZB74" s="851">
        <f t="shared" si="137"/>
        <v>0.33333333333333337</v>
      </c>
      <c r="ZC74" s="851">
        <f t="shared" si="137"/>
        <v>0.33333333333333337</v>
      </c>
      <c r="ZD74" s="851">
        <f t="shared" si="137"/>
        <v>0.33333333333333337</v>
      </c>
      <c r="ZE74" s="851">
        <f t="shared" si="137"/>
        <v>0.33333333333333337</v>
      </c>
      <c r="ZF74" s="851">
        <f t="shared" si="137"/>
        <v>0.33333333333333337</v>
      </c>
      <c r="ZG74" s="851">
        <f t="shared" si="137"/>
        <v>0.33333333333333337</v>
      </c>
      <c r="ZH74" s="851">
        <f t="shared" si="137"/>
        <v>0.33333333333333337</v>
      </c>
      <c r="ZI74" s="851">
        <f t="shared" si="137"/>
        <v>0.33333333333333337</v>
      </c>
      <c r="ZJ74" s="851">
        <f t="shared" si="137"/>
        <v>0.33333333333333337</v>
      </c>
      <c r="ZK74" s="851">
        <f t="shared" si="137"/>
        <v>0.33333333333333337</v>
      </c>
      <c r="ZL74" s="851">
        <f t="shared" si="137"/>
        <v>0.33333333333333337</v>
      </c>
      <c r="ZM74" s="851">
        <f t="shared" si="137"/>
        <v>0.33333333333333337</v>
      </c>
      <c r="ZN74" s="851">
        <f t="shared" si="137"/>
        <v>0.33333333333333337</v>
      </c>
      <c r="ZO74" s="851">
        <f t="shared" si="137"/>
        <v>0.33333333333333337</v>
      </c>
      <c r="ZP74" s="851">
        <f t="shared" si="137"/>
        <v>0.33333333333333337</v>
      </c>
      <c r="ZQ74" s="851">
        <f t="shared" si="137"/>
        <v>0.33333333333333337</v>
      </c>
      <c r="ZR74" s="851">
        <f t="shared" si="137"/>
        <v>0.33333333333333337</v>
      </c>
      <c r="ZS74" s="851">
        <f t="shared" si="137"/>
        <v>0.33333333333333337</v>
      </c>
      <c r="ZT74" s="851">
        <f t="shared" si="137"/>
        <v>0.33333333333333337</v>
      </c>
      <c r="ZU74" s="851">
        <f t="shared" si="137"/>
        <v>0.33333333333333337</v>
      </c>
      <c r="ZV74" s="851">
        <f t="shared" si="137"/>
        <v>0.33333333333333337</v>
      </c>
      <c r="ZW74" s="851">
        <f t="shared" si="137"/>
        <v>0.33333333333333337</v>
      </c>
      <c r="ZX74" s="851">
        <f t="shared" si="137"/>
        <v>0.33333333333333337</v>
      </c>
      <c r="ZY74" s="851">
        <f t="shared" si="137"/>
        <v>0.33333333333333337</v>
      </c>
      <c r="ZZ74" s="851">
        <f t="shared" si="137"/>
        <v>0.33333333333333337</v>
      </c>
      <c r="AAA74" s="851">
        <f t="shared" si="137"/>
        <v>0.33333333333333337</v>
      </c>
      <c r="AAB74" s="851">
        <f t="shared" si="137"/>
        <v>0.33333333333333337</v>
      </c>
      <c r="AAC74" s="851">
        <f t="shared" si="137"/>
        <v>0.33333333333333337</v>
      </c>
      <c r="AAD74" s="851">
        <f t="shared" si="137"/>
        <v>0.33333333333333337</v>
      </c>
      <c r="AAE74" s="851">
        <f t="shared" si="137"/>
        <v>0.33333333333333337</v>
      </c>
      <c r="AAF74" s="851">
        <f t="shared" si="137"/>
        <v>0.33333333333333337</v>
      </c>
      <c r="AAG74" s="851">
        <f t="shared" si="137"/>
        <v>0.33333333333333337</v>
      </c>
      <c r="AAH74" s="851">
        <f t="shared" si="137"/>
        <v>0.33333333333333337</v>
      </c>
      <c r="AAI74" s="851">
        <f t="shared" si="137"/>
        <v>0.33333333333333337</v>
      </c>
      <c r="AAJ74" s="851">
        <f t="shared" si="137"/>
        <v>0.33333333333333337</v>
      </c>
      <c r="AAK74" s="851">
        <f t="shared" si="137"/>
        <v>0.33333333333333337</v>
      </c>
      <c r="AAL74" s="851">
        <f t="shared" si="137"/>
        <v>0.33333333333333337</v>
      </c>
      <c r="AAM74" s="851">
        <f t="shared" si="137"/>
        <v>0.33333333333333337</v>
      </c>
      <c r="AAN74" s="851">
        <f t="shared" si="137"/>
        <v>0.33333333333333337</v>
      </c>
      <c r="AAO74" s="851">
        <f t="shared" si="137"/>
        <v>0.33333333333333337</v>
      </c>
      <c r="AAP74" s="851">
        <f t="shared" si="137"/>
        <v>0.33333333333333337</v>
      </c>
      <c r="AAQ74" s="851">
        <f t="shared" si="137"/>
        <v>0.33333333333333337</v>
      </c>
      <c r="AAR74" s="851">
        <f t="shared" si="137"/>
        <v>0.33333333333333337</v>
      </c>
      <c r="AAS74" s="851">
        <f t="shared" si="137"/>
        <v>0.33333333333333337</v>
      </c>
      <c r="AAT74" s="851">
        <f t="shared" si="137"/>
        <v>0.33333333333333337</v>
      </c>
      <c r="AAU74" s="851">
        <f t="shared" si="137"/>
        <v>0.33333333333333337</v>
      </c>
      <c r="AAV74" s="851">
        <f t="shared" si="137"/>
        <v>0.33333333333333337</v>
      </c>
      <c r="AAW74" s="851">
        <f t="shared" si="137"/>
        <v>0.33333333333333337</v>
      </c>
    </row>
    <row r="75" spans="1:728" x14ac:dyDescent="0.25">
      <c r="A75" s="180" t="s">
        <v>35</v>
      </c>
      <c r="CN75" s="855"/>
      <c r="CO75" s="851"/>
      <c r="CP75" s="851"/>
      <c r="CQ75" s="851"/>
      <c r="CR75" s="851"/>
      <c r="CS75" s="851"/>
      <c r="CT75" s="851"/>
      <c r="CU75" s="851"/>
      <c r="CV75" s="851"/>
      <c r="CW75" s="851"/>
      <c r="CX75" s="851"/>
      <c r="CY75" s="851"/>
      <c r="CZ75" s="851"/>
      <c r="DA75" s="851"/>
      <c r="DB75" s="851"/>
      <c r="DC75" s="851"/>
      <c r="DD75" s="851"/>
      <c r="DE75" s="851"/>
      <c r="DF75" s="851"/>
      <c r="DG75" s="851"/>
      <c r="DH75" s="851"/>
      <c r="DI75" s="851"/>
      <c r="DJ75" s="851"/>
      <c r="DK75" s="851"/>
      <c r="DL75" s="851"/>
      <c r="DM75" s="851"/>
      <c r="DN75" s="851"/>
      <c r="DO75" s="851"/>
      <c r="DP75" s="851"/>
      <c r="DQ75" s="851"/>
      <c r="DR75" s="851"/>
      <c r="DS75" s="851"/>
      <c r="DT75" s="851"/>
      <c r="DU75" s="851"/>
      <c r="DV75" s="851"/>
      <c r="DW75" s="851"/>
      <c r="DX75" s="851"/>
      <c r="DY75" s="851"/>
      <c r="DZ75" s="851"/>
      <c r="EA75" s="851"/>
      <c r="EB75" s="851"/>
      <c r="EC75" s="851"/>
      <c r="ED75" s="851"/>
      <c r="EE75" s="851"/>
      <c r="EF75" s="851"/>
      <c r="EG75" s="851"/>
      <c r="EH75" s="851"/>
      <c r="EI75" s="851"/>
      <c r="EJ75" s="851"/>
      <c r="EK75" s="851"/>
      <c r="EL75" s="851"/>
      <c r="EM75" s="851"/>
      <c r="EN75" s="851"/>
      <c r="EO75" s="851"/>
      <c r="EP75" s="851"/>
      <c r="EQ75" s="851"/>
      <c r="ER75" s="851"/>
      <c r="ES75" s="851"/>
      <c r="ET75" s="851"/>
      <c r="EU75" s="851"/>
      <c r="EV75" s="851"/>
      <c r="EW75" s="851"/>
      <c r="EX75" s="851"/>
      <c r="EY75" s="851"/>
      <c r="EZ75" s="851"/>
      <c r="FA75" s="851"/>
      <c r="FB75" s="851"/>
      <c r="FC75" s="851"/>
      <c r="FD75" s="851"/>
      <c r="FE75" s="851"/>
      <c r="FF75" s="851"/>
      <c r="FG75" s="851"/>
      <c r="FH75" s="851"/>
      <c r="FI75" s="851"/>
      <c r="FJ75" s="851"/>
      <c r="FK75" s="851"/>
      <c r="FL75" s="851"/>
      <c r="FM75" s="851"/>
      <c r="FN75" s="851"/>
      <c r="FO75" s="851"/>
      <c r="FP75" s="851"/>
      <c r="FQ75" s="851"/>
      <c r="FR75" s="851"/>
      <c r="FS75" s="851"/>
      <c r="FT75" s="851"/>
      <c r="FU75" s="851"/>
      <c r="FV75" s="851"/>
      <c r="FW75" s="851"/>
      <c r="FX75" s="851"/>
      <c r="FY75" s="851"/>
      <c r="FZ75" s="851"/>
      <c r="GA75" s="851"/>
      <c r="GB75" s="851"/>
      <c r="GC75" s="851"/>
      <c r="GD75" s="851"/>
      <c r="GE75" s="851"/>
      <c r="GF75" s="851"/>
      <c r="GG75" s="851"/>
      <c r="GH75" s="851"/>
      <c r="GI75" s="851"/>
      <c r="GJ75" s="851"/>
      <c r="GK75" s="851"/>
      <c r="GL75" s="851"/>
      <c r="GM75" s="851"/>
      <c r="GN75" s="851"/>
      <c r="GO75" s="851"/>
      <c r="GP75" s="851"/>
      <c r="GQ75" s="851"/>
      <c r="GR75" s="851"/>
      <c r="GS75" s="851"/>
      <c r="GT75" s="851"/>
      <c r="GU75" s="851"/>
      <c r="GV75" s="851"/>
      <c r="GW75" s="851"/>
      <c r="GX75" s="851"/>
      <c r="GY75" s="851"/>
      <c r="GZ75" s="851"/>
      <c r="HA75" s="851"/>
      <c r="HB75" s="851"/>
      <c r="HC75" s="851"/>
      <c r="HD75" s="851"/>
      <c r="HE75" s="851"/>
      <c r="HF75" s="851"/>
      <c r="HG75" s="851"/>
      <c r="HH75" s="851"/>
      <c r="HI75" s="851"/>
      <c r="HJ75" s="851"/>
      <c r="HK75" s="851"/>
      <c r="HL75" s="851"/>
      <c r="HM75" s="851"/>
      <c r="HN75" s="851"/>
      <c r="HO75" s="851"/>
      <c r="HP75" s="851"/>
      <c r="HQ75" s="851"/>
      <c r="HR75" s="851"/>
      <c r="HS75" s="851"/>
      <c r="HT75" s="851"/>
      <c r="HU75" s="851"/>
      <c r="HV75" s="851"/>
      <c r="HW75" s="851"/>
      <c r="HX75" s="851"/>
      <c r="HY75" s="851"/>
      <c r="HZ75" s="851"/>
      <c r="IA75" s="851"/>
      <c r="IB75" s="851"/>
      <c r="IC75" s="851"/>
      <c r="ID75" s="851"/>
      <c r="IE75" s="851"/>
      <c r="IF75" s="851"/>
      <c r="IG75" s="851"/>
      <c r="IH75" s="851"/>
      <c r="II75" s="851"/>
      <c r="IJ75" s="851"/>
      <c r="IK75" s="851"/>
      <c r="IL75" s="944">
        <f>IFERROR(' CALCULATIONS'!AA614/(' CALCULATIONS'!AA584 +' CALCULATIONS'!AA594+' CALCULATIONS'!AA604+' CALCULATIONS'!AA614),0)</f>
        <v>0</v>
      </c>
      <c r="IM75" s="944">
        <f>IFERROR(' CALCULATIONS'!AB614/(' CALCULATIONS'!AB584 +' CALCULATIONS'!AB594+' CALCULATIONS'!AB604+' CALCULATIONS'!AB614),0)</f>
        <v>0</v>
      </c>
      <c r="IN75" s="944">
        <f>IFERROR(' CALCULATIONS'!AC614/(' CALCULATIONS'!AC584 +' CALCULATIONS'!AC594+' CALCULATIONS'!AC604+' CALCULATIONS'!AC614),0)</f>
        <v>0</v>
      </c>
      <c r="IO75" s="944">
        <f>IFERROR(' CALCULATIONS'!AD614/(' CALCULATIONS'!AD584 +' CALCULATIONS'!AD594+' CALCULATIONS'!AD604+' CALCULATIONS'!AD614),0)</f>
        <v>0</v>
      </c>
      <c r="IP75" s="944">
        <f>IFERROR(' CALCULATIONS'!AE614/(' CALCULATIONS'!AE584 +' CALCULATIONS'!AE594+' CALCULATIONS'!AE604+' CALCULATIONS'!AE614),0)</f>
        <v>0</v>
      </c>
      <c r="IQ75" s="944">
        <f>IFERROR(' CALCULATIONS'!AF614/(' CALCULATIONS'!AF584 +' CALCULATIONS'!AF594+' CALCULATIONS'!AF604+' CALCULATIONS'!AF614),0)</f>
        <v>0</v>
      </c>
      <c r="IR75" s="944">
        <f>IFERROR(' CALCULATIONS'!AG614/(' CALCULATIONS'!AG584 +' CALCULATIONS'!AG594+' CALCULATIONS'!AG604+' CALCULATIONS'!AG614),0)</f>
        <v>0</v>
      </c>
      <c r="IS75" s="944">
        <f>IFERROR(' CALCULATIONS'!AH614/(' CALCULATIONS'!AH584 +' CALCULATIONS'!AH594+' CALCULATIONS'!AH604+' CALCULATIONS'!AH614),0)</f>
        <v>0</v>
      </c>
      <c r="IT75" s="944">
        <f>IFERROR(' CALCULATIONS'!AI614/(' CALCULATIONS'!AI584 +' CALCULATIONS'!AI594+' CALCULATIONS'!AI604+' CALCULATIONS'!AI614),0)</f>
        <v>0</v>
      </c>
      <c r="IU75" s="944">
        <f>IFERROR(' CALCULATIONS'!AJ614/(' CALCULATIONS'!AJ584 +' CALCULATIONS'!AJ594+' CALCULATIONS'!AJ604+' CALCULATIONS'!AJ614),0)</f>
        <v>0</v>
      </c>
      <c r="IV75" s="944">
        <f>IFERROR(' CALCULATIONS'!AK614/(' CALCULATIONS'!AK584 +' CALCULATIONS'!AK594+' CALCULATIONS'!AK604+' CALCULATIONS'!AK614),0)</f>
        <v>0</v>
      </c>
      <c r="IW75" s="944">
        <f>IFERROR(' CALCULATIONS'!AL614/(' CALCULATIONS'!AL584 +' CALCULATIONS'!AL594+' CALCULATIONS'!AL604+' CALCULATIONS'!AL614),0)</f>
        <v>0</v>
      </c>
      <c r="IX75" s="944">
        <f>IFERROR(' CALCULATIONS'!AM614/(' CALCULATIONS'!AM594+' CALCULATIONS'!AM604+' CALCULATIONS'!AM614),0)</f>
        <v>0.16104362159818936</v>
      </c>
      <c r="IY75" s="944">
        <f>IFERROR(' CALCULATIONS'!AN614/(' CALCULATIONS'!AN594+' CALCULATIONS'!AN604+' CALCULATIONS'!AN614),0)</f>
        <v>0.26630005388184125</v>
      </c>
      <c r="IZ75" s="944">
        <f>IFERROR(' CALCULATIONS'!AO614/(' CALCULATIONS'!AO594+' CALCULATIONS'!AO604+' CALCULATIONS'!AO614),0)</f>
        <v>5.6222743531843901E-2</v>
      </c>
      <c r="JA75" s="944">
        <f>IFERROR(' CALCULATIONS'!AP614/(' CALCULATIONS'!AP594+' CALCULATIONS'!AP604+' CALCULATIONS'!AP614),0)</f>
        <v>0.26429259222875573</v>
      </c>
      <c r="JB75" s="944">
        <f>IFERROR(' CALCULATIONS'!AQ614/(' CALCULATIONS'!AQ594+' CALCULATIONS'!AQ604+' CALCULATIONS'!AQ614),0)</f>
        <v>5.2413066935535615E-2</v>
      </c>
      <c r="JC75" s="944">
        <f>IFERROR(' CALCULATIONS'!AR614/(' CALCULATIONS'!AR594+' CALCULATIONS'!AR604+' CALCULATIONS'!AR614),0)</f>
        <v>0.20389382653101121</v>
      </c>
      <c r="JD75" s="944">
        <f>IFERROR(' CALCULATIONS'!AS614/(' CALCULATIONS'!AS594+' CALCULATIONS'!AS604+' CALCULATIONS'!AS614),0)</f>
        <v>5.4484895275177338E-2</v>
      </c>
      <c r="JE75" s="944">
        <f>IFERROR(' CALCULATIONS'!AT614/(' CALCULATIONS'!AT594+' CALCULATIONS'!AT604+' CALCULATIONS'!AT614),0)</f>
        <v>0.27769961429744566</v>
      </c>
      <c r="JF75" s="944">
        <f>IFERROR(' CALCULATIONS'!AU614/(' CALCULATIONS'!AU594+' CALCULATIONS'!AU604+' CALCULATIONS'!AU614),0)</f>
        <v>5.334519467358597E-2</v>
      </c>
      <c r="JG75" s="944">
        <f>IFERROR(' CALCULATIONS'!AV614/(' CALCULATIONS'!AV594+' CALCULATIONS'!AV604+' CALCULATIONS'!AV614),0)</f>
        <v>0.23898671164378696</v>
      </c>
      <c r="JH75" s="944">
        <f>IFERROR(' CALCULATIONS'!AW614/(' CALCULATIONS'!AW594+' CALCULATIONS'!AW604+' CALCULATIONS'!AW614),0)</f>
        <v>5.1975328979542407E-2</v>
      </c>
      <c r="JI75" s="944">
        <f>IFERROR(' CALCULATIONS'!AX614/(' CALCULATIONS'!AX594+' CALCULATIONS'!AX604+' CALCULATIONS'!AX614),0)</f>
        <v>0.1921464788703133</v>
      </c>
      <c r="JJ75" s="944">
        <f>IFERROR(' CALCULATIONS'!AY614/(' CALCULATIONS'!AY594+' CALCULATIONS'!AY604+' CALCULATIONS'!AY614),0)</f>
        <v>7.8807721741204803E-2</v>
      </c>
      <c r="JK75" s="944">
        <f>IFERROR(' CALCULATIONS'!AZ614/(' CALCULATIONS'!AZ594+' CALCULATIONS'!AZ604+' CALCULATIONS'!AZ614),0)</f>
        <v>0.28498749980879745</v>
      </c>
      <c r="JL75" s="944">
        <f>IFERROR(' CALCULATIONS'!BA614/(' CALCULATIONS'!BA594+' CALCULATIONS'!BA604+' CALCULATIONS'!BA614),0)</f>
        <v>5.6323185751093463E-2</v>
      </c>
      <c r="JM75" s="944">
        <f>IFERROR(' CALCULATIONS'!BB614/(' CALCULATIONS'!BB594+' CALCULATIONS'!BB604+' CALCULATIONS'!BB614),0)</f>
        <v>0.28227458619355905</v>
      </c>
      <c r="JN75" s="944">
        <f>IFERROR(' CALCULATIONS'!BC614/(' CALCULATIONS'!BC594+' CALCULATIONS'!BC604+' CALCULATIONS'!BC614),0)</f>
        <v>5.0704882643604739E-2</v>
      </c>
      <c r="JO75" s="944">
        <f>IFERROR(' CALCULATIONS'!BD614/(' CALCULATIONS'!BD594+' CALCULATIONS'!BD604+' CALCULATIONS'!BD614),0)</f>
        <v>0.1960913176435348</v>
      </c>
      <c r="JP75" s="944">
        <f>IFERROR(' CALCULATIONS'!BE614/(' CALCULATIONS'!BE594+' CALCULATIONS'!BE604+' CALCULATIONS'!BE614),0)</f>
        <v>5.3518335888524199E-2</v>
      </c>
      <c r="JQ75" s="944">
        <f>IFERROR(' CALCULATIONS'!BF614/(' CALCULATIONS'!BF594+' CALCULATIONS'!BF604+' CALCULATIONS'!BF614),0)</f>
        <v>0.30304855627435406</v>
      </c>
      <c r="JR75" s="944">
        <f>IFERROR(' CALCULATIONS'!BG614/(' CALCULATIONS'!BG594+' CALCULATIONS'!BG604+' CALCULATIONS'!BG614),0)</f>
        <v>5.2026648167012912E-2</v>
      </c>
      <c r="JS75" s="944">
        <f>IFERROR(' CALCULATIONS'!BH614/(' CALCULATIONS'!BH594+' CALCULATIONS'!BH604+' CALCULATIONS'!BH614),0)</f>
        <v>0.24380695616540524</v>
      </c>
      <c r="JT75" s="944">
        <f>IFERROR(' CALCULATIONS'!BI614/(' CALCULATIONS'!BI594+' CALCULATIONS'!BI604+' CALCULATIONS'!BI614),0)</f>
        <v>5.0004541025122584E-2</v>
      </c>
      <c r="JU75" s="944">
        <f>IFERROR(' CALCULATIONS'!BJ614/(' CALCULATIONS'!BJ594+' CALCULATIONS'!BJ604+' CALCULATIONS'!BJ614),0)</f>
        <v>0.18117703210280692</v>
      </c>
      <c r="JV75" s="944">
        <f>IFERROR(' CALCULATIONS'!BK614/(' CALCULATIONS'!BK594+' CALCULATIONS'!BK604+' CALCULATIONS'!BK614),0)</f>
        <v>6.1016157330460598E-2</v>
      </c>
      <c r="JW75" s="944">
        <f>IFERROR(' CALCULATIONS'!BL614/(' CALCULATIONS'!BL594+' CALCULATIONS'!BL604+' CALCULATIONS'!BL614),0)</f>
        <v>0.27401611605676235</v>
      </c>
      <c r="JX75" s="944">
        <f>IFERROR(' CALCULATIONS'!BM614/(' CALCULATIONS'!BM594+' CALCULATIONS'!BM604+' CALCULATIONS'!BM614),0)</f>
        <v>4.8845519336093102E-2</v>
      </c>
      <c r="JY75" s="944">
        <f>IFERROR(' CALCULATIONS'!BN614/(' CALCULATIONS'!BN594+' CALCULATIONS'!BN604+' CALCULATIONS'!BN614),0)</f>
        <v>0.27243127113167093</v>
      </c>
      <c r="JZ75" s="944">
        <f>IFERROR(' CALCULATIONS'!BO614/(' CALCULATIONS'!BO594+' CALCULATIONS'!BO604+' CALCULATIONS'!BO614),0)</f>
        <v>4.4885934181604914E-2</v>
      </c>
      <c r="KA75" s="944">
        <f>IFERROR(' CALCULATIONS'!BP614/(' CALCULATIONS'!BP594+' CALCULATIONS'!BP604+' CALCULATIONS'!BP614),0)</f>
        <v>0.19948896062818555</v>
      </c>
      <c r="KB75" s="944">
        <f>IFERROR(' CALCULATIONS'!BQ614/(' CALCULATIONS'!BQ594+' CALCULATIONS'!BQ604+' CALCULATIONS'!BQ614),0)</f>
        <v>4.6675844946007058E-2</v>
      </c>
      <c r="KC75" s="944">
        <f>IFERROR(' CALCULATIONS'!BR614/(' CALCULATIONS'!BR594+' CALCULATIONS'!BR604+' CALCULATIONS'!BR614),0)</f>
        <v>0.28770533357897388</v>
      </c>
      <c r="KD75" s="944">
        <f>IFERROR(' CALCULATIONS'!BS614/(' CALCULATIONS'!BS594+' CALCULATIONS'!BS604+' CALCULATIONS'!BS614),0)</f>
        <v>4.5812937527476047E-2</v>
      </c>
      <c r="KE75" s="944">
        <f>IFERROR(' CALCULATIONS'!BT614/(' CALCULATIONS'!BT594+' CALCULATIONS'!BT604+' CALCULATIONS'!BT614),0)</f>
        <v>0.24063403026068592</v>
      </c>
      <c r="KF75" s="944">
        <f>IFERROR(' CALCULATIONS'!BU614/(' CALCULATIONS'!BU594+' CALCULATIONS'!BU604+' CALCULATIONS'!BU614),0)</f>
        <v>4.4291053989201773E-2</v>
      </c>
      <c r="KG75" s="944">
        <f>IFERROR(' CALCULATIONS'!BV614/(' CALCULATIONS'!BV594+' CALCULATIONS'!BV604+' CALCULATIONS'!BV614),0)</f>
        <v>0.1859044186426575</v>
      </c>
      <c r="KH75" s="851">
        <f t="shared" si="134"/>
        <v>0.33333333333333337</v>
      </c>
      <c r="KI75" s="851">
        <f t="shared" si="124"/>
        <v>0.33333333333333337</v>
      </c>
      <c r="KJ75" s="851">
        <f t="shared" si="124"/>
        <v>0.33333333333333337</v>
      </c>
      <c r="KK75" s="851">
        <f t="shared" si="124"/>
        <v>0.33333333333333337</v>
      </c>
      <c r="KL75" s="851">
        <f t="shared" si="124"/>
        <v>0.33333333333333337</v>
      </c>
      <c r="KM75" s="851">
        <f t="shared" si="124"/>
        <v>0.33333333333333337</v>
      </c>
      <c r="KN75" s="851">
        <f t="shared" si="124"/>
        <v>0.33333333333333337</v>
      </c>
      <c r="KO75" s="851">
        <f t="shared" si="124"/>
        <v>0.33333333333333337</v>
      </c>
      <c r="KP75" s="851">
        <f t="shared" si="124"/>
        <v>0.33333333333333337</v>
      </c>
      <c r="KQ75" s="851">
        <f t="shared" si="124"/>
        <v>0.33333333333333337</v>
      </c>
      <c r="KR75" s="851">
        <f t="shared" si="124"/>
        <v>0.33333333333333337</v>
      </c>
      <c r="KS75" s="851">
        <f t="shared" si="124"/>
        <v>0.33333333333333337</v>
      </c>
      <c r="KT75" s="851">
        <f t="shared" si="124"/>
        <v>0.33333333333333337</v>
      </c>
      <c r="KU75" s="851">
        <f t="shared" si="124"/>
        <v>0.33333333333333337</v>
      </c>
      <c r="KV75" s="851">
        <f t="shared" si="124"/>
        <v>0.33333333333333337</v>
      </c>
      <c r="KW75" s="851">
        <f t="shared" si="124"/>
        <v>0.33333333333333337</v>
      </c>
      <c r="KX75" s="851">
        <f t="shared" si="124"/>
        <v>0.33333333333333337</v>
      </c>
      <c r="KY75" s="851">
        <f t="shared" si="124"/>
        <v>0.33333333333333337</v>
      </c>
      <c r="KZ75" s="851">
        <f t="shared" si="124"/>
        <v>0.33333333333333337</v>
      </c>
      <c r="LA75" s="851">
        <f t="shared" si="124"/>
        <v>0.33333333333333337</v>
      </c>
      <c r="LB75" s="851">
        <f t="shared" si="124"/>
        <v>0.33333333333333337</v>
      </c>
      <c r="LC75" s="851">
        <f t="shared" si="124"/>
        <v>0.33333333333333337</v>
      </c>
      <c r="LD75" s="851">
        <f t="shared" si="124"/>
        <v>0.33333333333333337</v>
      </c>
      <c r="LE75" s="851">
        <f t="shared" si="124"/>
        <v>0.33333333333333337</v>
      </c>
      <c r="LF75" s="851">
        <f t="shared" si="124"/>
        <v>0.33333333333333337</v>
      </c>
      <c r="LG75" s="851">
        <f t="shared" si="124"/>
        <v>0.33333333333333337</v>
      </c>
      <c r="LH75" s="851">
        <f t="shared" si="124"/>
        <v>0.33333333333333337</v>
      </c>
      <c r="LI75" s="851">
        <f t="shared" si="124"/>
        <v>0.33333333333333337</v>
      </c>
      <c r="LJ75" s="851">
        <f t="shared" si="124"/>
        <v>0.33333333333333337</v>
      </c>
      <c r="LK75" s="851">
        <f t="shared" si="124"/>
        <v>0.33333333333333337</v>
      </c>
      <c r="LL75" s="851">
        <f t="shared" si="124"/>
        <v>0.33333333333333337</v>
      </c>
      <c r="LM75" s="851">
        <f t="shared" si="124"/>
        <v>0.33333333333333337</v>
      </c>
      <c r="LN75" s="851">
        <f t="shared" si="124"/>
        <v>0.33333333333333337</v>
      </c>
      <c r="LO75" s="851">
        <f t="shared" si="124"/>
        <v>0.33333333333333337</v>
      </c>
      <c r="LP75" s="851">
        <f t="shared" si="124"/>
        <v>0.33333333333333337</v>
      </c>
      <c r="LQ75" s="851">
        <f t="shared" si="124"/>
        <v>0.33333333333333337</v>
      </c>
      <c r="LR75" s="851">
        <f t="shared" si="124"/>
        <v>0.33333333333333337</v>
      </c>
      <c r="LS75" s="851">
        <f t="shared" si="124"/>
        <v>0.33333333333333337</v>
      </c>
      <c r="LT75" s="851">
        <f t="shared" si="124"/>
        <v>0.33333333333333337</v>
      </c>
      <c r="LU75" s="851">
        <f t="shared" si="124"/>
        <v>0.33333333333333337</v>
      </c>
      <c r="LV75" s="851">
        <f t="shared" si="124"/>
        <v>0.33333333333333337</v>
      </c>
      <c r="LW75" s="851">
        <f t="shared" si="124"/>
        <v>0.33333333333333337</v>
      </c>
      <c r="LX75" s="851">
        <f t="shared" si="124"/>
        <v>0.33333333333333337</v>
      </c>
      <c r="LY75" s="851">
        <f t="shared" si="124"/>
        <v>0.33333333333333337</v>
      </c>
      <c r="LZ75" s="851">
        <f t="shared" si="124"/>
        <v>0.33333333333333337</v>
      </c>
      <c r="MA75" s="851">
        <f t="shared" si="124"/>
        <v>0.33333333333333337</v>
      </c>
      <c r="MB75" s="851">
        <f t="shared" si="124"/>
        <v>0.33333333333333337</v>
      </c>
      <c r="MC75" s="851">
        <f t="shared" si="124"/>
        <v>0.33333333333333337</v>
      </c>
      <c r="MD75" s="851">
        <f t="shared" si="124"/>
        <v>0.33333333333333337</v>
      </c>
      <c r="ME75" s="851">
        <f t="shared" si="124"/>
        <v>0.33333333333333337</v>
      </c>
      <c r="MF75" s="851">
        <f t="shared" si="124"/>
        <v>0.33333333333333337</v>
      </c>
      <c r="MG75" s="851">
        <f t="shared" si="124"/>
        <v>0.33333333333333337</v>
      </c>
      <c r="MH75" s="851">
        <f t="shared" si="124"/>
        <v>0.33333333333333337</v>
      </c>
      <c r="MI75" s="851">
        <f t="shared" si="124"/>
        <v>0.33333333333333337</v>
      </c>
      <c r="MJ75" s="851">
        <f t="shared" si="124"/>
        <v>0.33333333333333337</v>
      </c>
      <c r="MK75" s="851">
        <f t="shared" ref="MK75:OV75" si="138">MJ75</f>
        <v>0.33333333333333337</v>
      </c>
      <c r="ML75" s="851">
        <f t="shared" si="138"/>
        <v>0.33333333333333337</v>
      </c>
      <c r="MM75" s="851">
        <f t="shared" si="138"/>
        <v>0.33333333333333337</v>
      </c>
      <c r="MN75" s="851">
        <f t="shared" si="138"/>
        <v>0.33333333333333337</v>
      </c>
      <c r="MO75" s="851">
        <f t="shared" si="138"/>
        <v>0.33333333333333337</v>
      </c>
      <c r="MP75" s="851">
        <f t="shared" si="138"/>
        <v>0.33333333333333337</v>
      </c>
      <c r="MQ75" s="851">
        <f t="shared" si="138"/>
        <v>0.33333333333333337</v>
      </c>
      <c r="MR75" s="851">
        <f t="shared" si="138"/>
        <v>0.33333333333333337</v>
      </c>
      <c r="MS75" s="851">
        <f t="shared" si="138"/>
        <v>0.33333333333333337</v>
      </c>
      <c r="MT75" s="851">
        <f t="shared" si="138"/>
        <v>0.33333333333333337</v>
      </c>
      <c r="MU75" s="851">
        <f t="shared" si="138"/>
        <v>0.33333333333333337</v>
      </c>
      <c r="MV75" s="851">
        <f t="shared" si="138"/>
        <v>0.33333333333333337</v>
      </c>
      <c r="MW75" s="851">
        <f t="shared" si="138"/>
        <v>0.33333333333333337</v>
      </c>
      <c r="MX75" s="851">
        <f t="shared" si="138"/>
        <v>0.33333333333333337</v>
      </c>
      <c r="MY75" s="851">
        <f t="shared" si="138"/>
        <v>0.33333333333333337</v>
      </c>
      <c r="MZ75" s="851">
        <f t="shared" si="138"/>
        <v>0.33333333333333337</v>
      </c>
      <c r="NA75" s="851">
        <f t="shared" si="138"/>
        <v>0.33333333333333337</v>
      </c>
      <c r="NB75" s="851">
        <f t="shared" si="138"/>
        <v>0.33333333333333337</v>
      </c>
      <c r="NC75" s="851">
        <f t="shared" si="138"/>
        <v>0.33333333333333337</v>
      </c>
      <c r="ND75" s="851">
        <f t="shared" si="138"/>
        <v>0.33333333333333337</v>
      </c>
      <c r="NE75" s="851">
        <f t="shared" si="138"/>
        <v>0.33333333333333337</v>
      </c>
      <c r="NF75" s="851">
        <f t="shared" si="138"/>
        <v>0.33333333333333337</v>
      </c>
      <c r="NG75" s="851">
        <f t="shared" si="138"/>
        <v>0.33333333333333337</v>
      </c>
      <c r="NH75" s="851">
        <f t="shared" si="138"/>
        <v>0.33333333333333337</v>
      </c>
      <c r="NI75" s="851">
        <f t="shared" si="138"/>
        <v>0.33333333333333337</v>
      </c>
      <c r="NJ75" s="851">
        <f t="shared" si="138"/>
        <v>0.33333333333333337</v>
      </c>
      <c r="NK75" s="851">
        <f t="shared" si="138"/>
        <v>0.33333333333333337</v>
      </c>
      <c r="NL75" s="851">
        <f t="shared" si="138"/>
        <v>0.33333333333333337</v>
      </c>
      <c r="NM75" s="851">
        <f t="shared" si="138"/>
        <v>0.33333333333333337</v>
      </c>
      <c r="NN75" s="851">
        <f t="shared" si="138"/>
        <v>0.33333333333333337</v>
      </c>
      <c r="NO75" s="851">
        <f t="shared" si="138"/>
        <v>0.33333333333333337</v>
      </c>
      <c r="NP75" s="851">
        <f t="shared" si="138"/>
        <v>0.33333333333333337</v>
      </c>
      <c r="NQ75" s="851">
        <f t="shared" si="138"/>
        <v>0.33333333333333337</v>
      </c>
      <c r="NR75" s="851">
        <f t="shared" si="138"/>
        <v>0.33333333333333337</v>
      </c>
      <c r="NS75" s="851">
        <f t="shared" si="138"/>
        <v>0.33333333333333337</v>
      </c>
      <c r="NT75" s="851">
        <f t="shared" si="138"/>
        <v>0.33333333333333337</v>
      </c>
      <c r="NU75" s="851">
        <f t="shared" si="138"/>
        <v>0.33333333333333337</v>
      </c>
      <c r="NV75" s="851">
        <f t="shared" si="138"/>
        <v>0.33333333333333337</v>
      </c>
      <c r="NW75" s="851">
        <f t="shared" si="138"/>
        <v>0.33333333333333337</v>
      </c>
      <c r="NX75" s="851">
        <f t="shared" si="138"/>
        <v>0.33333333333333337</v>
      </c>
      <c r="NY75" s="851">
        <f t="shared" si="138"/>
        <v>0.33333333333333337</v>
      </c>
      <c r="NZ75" s="851">
        <f t="shared" si="138"/>
        <v>0.33333333333333337</v>
      </c>
      <c r="OA75" s="851">
        <f t="shared" si="138"/>
        <v>0.33333333333333337</v>
      </c>
      <c r="OB75" s="851">
        <f t="shared" si="138"/>
        <v>0.33333333333333337</v>
      </c>
      <c r="OC75" s="851">
        <f t="shared" si="138"/>
        <v>0.33333333333333337</v>
      </c>
      <c r="OD75" s="851">
        <f t="shared" si="138"/>
        <v>0.33333333333333337</v>
      </c>
      <c r="OE75" s="851">
        <f t="shared" si="138"/>
        <v>0.33333333333333337</v>
      </c>
      <c r="OF75" s="851">
        <f t="shared" si="138"/>
        <v>0.33333333333333337</v>
      </c>
      <c r="OG75" s="851">
        <f t="shared" si="138"/>
        <v>0.33333333333333337</v>
      </c>
      <c r="OH75" s="851">
        <f t="shared" si="138"/>
        <v>0.33333333333333337</v>
      </c>
      <c r="OI75" s="851">
        <f t="shared" si="138"/>
        <v>0.33333333333333337</v>
      </c>
      <c r="OJ75" s="851">
        <f t="shared" si="138"/>
        <v>0.33333333333333337</v>
      </c>
      <c r="OK75" s="851">
        <f t="shared" si="138"/>
        <v>0.33333333333333337</v>
      </c>
      <c r="OL75" s="851">
        <f t="shared" si="138"/>
        <v>0.33333333333333337</v>
      </c>
      <c r="OM75" s="851">
        <f t="shared" si="138"/>
        <v>0.33333333333333337</v>
      </c>
      <c r="ON75" s="851">
        <f t="shared" si="138"/>
        <v>0.33333333333333337</v>
      </c>
      <c r="OO75" s="851">
        <f t="shared" si="138"/>
        <v>0.33333333333333337</v>
      </c>
      <c r="OP75" s="851">
        <f t="shared" si="138"/>
        <v>0.33333333333333337</v>
      </c>
      <c r="OQ75" s="851">
        <f t="shared" si="138"/>
        <v>0.33333333333333337</v>
      </c>
      <c r="OR75" s="851">
        <f t="shared" si="138"/>
        <v>0.33333333333333337</v>
      </c>
      <c r="OS75" s="851">
        <f t="shared" si="138"/>
        <v>0.33333333333333337</v>
      </c>
      <c r="OT75" s="851">
        <f t="shared" si="138"/>
        <v>0.33333333333333337</v>
      </c>
      <c r="OU75" s="851">
        <f t="shared" si="138"/>
        <v>0.33333333333333337</v>
      </c>
      <c r="OV75" s="851">
        <f t="shared" si="138"/>
        <v>0.33333333333333337</v>
      </c>
      <c r="OW75" s="851">
        <f t="shared" si="125"/>
        <v>0.33333333333333337</v>
      </c>
      <c r="OX75" s="851">
        <f t="shared" si="126"/>
        <v>0.33333333333333337</v>
      </c>
      <c r="OY75" s="851">
        <f t="shared" si="126"/>
        <v>0.33333333333333337</v>
      </c>
      <c r="OZ75" s="851">
        <f t="shared" si="126"/>
        <v>0.33333333333333337</v>
      </c>
      <c r="PA75" s="851">
        <f t="shared" si="126"/>
        <v>0.33333333333333337</v>
      </c>
      <c r="PB75" s="851">
        <f t="shared" si="126"/>
        <v>0.33333333333333337</v>
      </c>
      <c r="PC75" s="851">
        <f t="shared" si="126"/>
        <v>0.33333333333333337</v>
      </c>
      <c r="PD75" s="851">
        <f t="shared" si="126"/>
        <v>0.33333333333333337</v>
      </c>
      <c r="PE75" s="851">
        <f t="shared" si="126"/>
        <v>0.33333333333333337</v>
      </c>
      <c r="PF75" s="851">
        <f t="shared" si="126"/>
        <v>0.33333333333333337</v>
      </c>
      <c r="PG75" s="851">
        <f t="shared" si="126"/>
        <v>0.33333333333333337</v>
      </c>
      <c r="PH75" s="851">
        <f t="shared" si="126"/>
        <v>0.33333333333333337</v>
      </c>
      <c r="PI75" s="851">
        <f t="shared" si="126"/>
        <v>0.33333333333333337</v>
      </c>
      <c r="PJ75" s="851">
        <f t="shared" si="126"/>
        <v>0.33333333333333337</v>
      </c>
      <c r="PK75" s="851">
        <f t="shared" si="126"/>
        <v>0.33333333333333337</v>
      </c>
      <c r="PL75" s="851">
        <f t="shared" si="126"/>
        <v>0.33333333333333337</v>
      </c>
      <c r="PM75" s="851">
        <f t="shared" si="126"/>
        <v>0.33333333333333337</v>
      </c>
      <c r="PN75" s="851">
        <f t="shared" si="126"/>
        <v>0.33333333333333337</v>
      </c>
      <c r="PO75" s="851">
        <f t="shared" si="126"/>
        <v>0.33333333333333337</v>
      </c>
      <c r="PP75" s="851">
        <f t="shared" si="126"/>
        <v>0.33333333333333337</v>
      </c>
      <c r="PQ75" s="851">
        <f t="shared" si="126"/>
        <v>0.33333333333333337</v>
      </c>
      <c r="PR75" s="851">
        <f t="shared" si="126"/>
        <v>0.33333333333333337</v>
      </c>
      <c r="PS75" s="851">
        <f t="shared" si="126"/>
        <v>0.33333333333333337</v>
      </c>
      <c r="PT75" s="851">
        <f t="shared" si="126"/>
        <v>0.33333333333333337</v>
      </c>
      <c r="PU75" s="851">
        <f t="shared" si="126"/>
        <v>0.33333333333333337</v>
      </c>
      <c r="PV75" s="851">
        <f t="shared" si="126"/>
        <v>0.33333333333333337</v>
      </c>
      <c r="PW75" s="851">
        <f t="shared" si="126"/>
        <v>0.33333333333333337</v>
      </c>
      <c r="PX75" s="851">
        <f t="shared" si="126"/>
        <v>0.33333333333333337</v>
      </c>
      <c r="PY75" s="851">
        <f t="shared" si="126"/>
        <v>0.33333333333333337</v>
      </c>
      <c r="PZ75" s="851">
        <f t="shared" si="126"/>
        <v>0.33333333333333337</v>
      </c>
      <c r="QA75" s="851">
        <f t="shared" si="126"/>
        <v>0.33333333333333337</v>
      </c>
      <c r="QB75" s="851">
        <f t="shared" si="126"/>
        <v>0.33333333333333337</v>
      </c>
      <c r="QC75" s="851">
        <f t="shared" si="126"/>
        <v>0.33333333333333337</v>
      </c>
      <c r="QD75" s="851">
        <f t="shared" si="126"/>
        <v>0.33333333333333337</v>
      </c>
      <c r="QE75" s="851">
        <f t="shared" si="126"/>
        <v>0.33333333333333337</v>
      </c>
      <c r="QF75" s="851">
        <f t="shared" si="126"/>
        <v>0.33333333333333337</v>
      </c>
      <c r="QG75" s="851">
        <f t="shared" si="126"/>
        <v>0.33333333333333337</v>
      </c>
      <c r="QH75" s="851">
        <f t="shared" si="126"/>
        <v>0.33333333333333337</v>
      </c>
      <c r="QI75" s="851">
        <f t="shared" si="126"/>
        <v>0.33333333333333337</v>
      </c>
      <c r="QJ75" s="851">
        <f t="shared" si="126"/>
        <v>0.33333333333333337</v>
      </c>
      <c r="QK75" s="851">
        <f t="shared" si="126"/>
        <v>0.33333333333333337</v>
      </c>
      <c r="QL75" s="851">
        <f t="shared" si="126"/>
        <v>0.33333333333333337</v>
      </c>
      <c r="QM75" s="851">
        <f t="shared" si="126"/>
        <v>0.33333333333333337</v>
      </c>
      <c r="QN75" s="851">
        <f t="shared" si="126"/>
        <v>0.33333333333333337</v>
      </c>
      <c r="QO75" s="851">
        <f t="shared" si="126"/>
        <v>0.33333333333333337</v>
      </c>
      <c r="QP75" s="851">
        <f t="shared" si="126"/>
        <v>0.33333333333333337</v>
      </c>
      <c r="QQ75" s="851">
        <f t="shared" si="126"/>
        <v>0.33333333333333337</v>
      </c>
      <c r="QR75" s="851">
        <f t="shared" si="126"/>
        <v>0.33333333333333337</v>
      </c>
      <c r="QS75" s="851">
        <f t="shared" si="126"/>
        <v>0.33333333333333337</v>
      </c>
      <c r="QT75" s="851">
        <f t="shared" si="126"/>
        <v>0.33333333333333337</v>
      </c>
      <c r="QU75" s="851">
        <f t="shared" si="126"/>
        <v>0.33333333333333337</v>
      </c>
      <c r="QV75" s="851">
        <f t="shared" si="126"/>
        <v>0.33333333333333337</v>
      </c>
      <c r="QW75" s="851">
        <f t="shared" si="126"/>
        <v>0.33333333333333337</v>
      </c>
      <c r="QX75" s="851">
        <f t="shared" si="126"/>
        <v>0.33333333333333337</v>
      </c>
      <c r="QY75" s="851">
        <f t="shared" si="126"/>
        <v>0.33333333333333337</v>
      </c>
      <c r="QZ75" s="851">
        <f t="shared" si="126"/>
        <v>0.33333333333333337</v>
      </c>
      <c r="RA75" s="851">
        <f t="shared" si="126"/>
        <v>0.33333333333333337</v>
      </c>
      <c r="RB75" s="851">
        <f t="shared" si="126"/>
        <v>0.33333333333333337</v>
      </c>
      <c r="RC75" s="851">
        <f t="shared" si="126"/>
        <v>0.33333333333333337</v>
      </c>
      <c r="RD75" s="851">
        <f t="shared" si="126"/>
        <v>0.33333333333333337</v>
      </c>
      <c r="RE75" s="851">
        <f t="shared" si="126"/>
        <v>0.33333333333333337</v>
      </c>
      <c r="RF75" s="851">
        <f t="shared" si="126"/>
        <v>0.33333333333333337</v>
      </c>
      <c r="RG75" s="851">
        <f t="shared" si="126"/>
        <v>0.33333333333333337</v>
      </c>
      <c r="RH75" s="851">
        <f t="shared" si="126"/>
        <v>0.33333333333333337</v>
      </c>
      <c r="RI75" s="851">
        <f t="shared" ref="RI75:TP75" si="139">RH75</f>
        <v>0.33333333333333337</v>
      </c>
      <c r="RJ75" s="851">
        <f t="shared" si="139"/>
        <v>0.33333333333333337</v>
      </c>
      <c r="RK75" s="851">
        <f t="shared" si="139"/>
        <v>0.33333333333333337</v>
      </c>
      <c r="RL75" s="851">
        <f t="shared" si="139"/>
        <v>0.33333333333333337</v>
      </c>
      <c r="RM75" s="851">
        <f t="shared" si="139"/>
        <v>0.33333333333333337</v>
      </c>
      <c r="RN75" s="851">
        <f t="shared" si="139"/>
        <v>0.33333333333333337</v>
      </c>
      <c r="RO75" s="851">
        <f t="shared" si="139"/>
        <v>0.33333333333333337</v>
      </c>
      <c r="RP75" s="851">
        <f t="shared" si="139"/>
        <v>0.33333333333333337</v>
      </c>
      <c r="RQ75" s="851">
        <f t="shared" si="139"/>
        <v>0.33333333333333337</v>
      </c>
      <c r="RR75" s="851">
        <f t="shared" si="139"/>
        <v>0.33333333333333337</v>
      </c>
      <c r="RS75" s="851">
        <f t="shared" si="139"/>
        <v>0.33333333333333337</v>
      </c>
      <c r="RT75" s="851">
        <f t="shared" si="139"/>
        <v>0.33333333333333337</v>
      </c>
      <c r="RU75" s="851">
        <f t="shared" si="139"/>
        <v>0.33333333333333337</v>
      </c>
      <c r="RV75" s="851">
        <f t="shared" si="139"/>
        <v>0.33333333333333337</v>
      </c>
      <c r="RW75" s="851">
        <f t="shared" si="139"/>
        <v>0.33333333333333337</v>
      </c>
      <c r="RX75" s="851">
        <f t="shared" si="139"/>
        <v>0.33333333333333337</v>
      </c>
      <c r="RY75" s="851">
        <f t="shared" si="139"/>
        <v>0.33333333333333337</v>
      </c>
      <c r="RZ75" s="851">
        <f t="shared" si="139"/>
        <v>0.33333333333333337</v>
      </c>
      <c r="SA75" s="851">
        <f t="shared" si="139"/>
        <v>0.33333333333333337</v>
      </c>
      <c r="SB75" s="851">
        <f t="shared" si="139"/>
        <v>0.33333333333333337</v>
      </c>
      <c r="SC75" s="851">
        <f t="shared" si="139"/>
        <v>0.33333333333333337</v>
      </c>
      <c r="SD75" s="851">
        <f t="shared" si="139"/>
        <v>0.33333333333333337</v>
      </c>
      <c r="SE75" s="851">
        <f t="shared" si="139"/>
        <v>0.33333333333333337</v>
      </c>
      <c r="SF75" s="851">
        <f t="shared" si="139"/>
        <v>0.33333333333333337</v>
      </c>
      <c r="SG75" s="851">
        <f t="shared" si="139"/>
        <v>0.33333333333333337</v>
      </c>
      <c r="SH75" s="851">
        <f t="shared" si="139"/>
        <v>0.33333333333333337</v>
      </c>
      <c r="SI75" s="851">
        <f t="shared" si="139"/>
        <v>0.33333333333333337</v>
      </c>
      <c r="SJ75" s="851">
        <f t="shared" si="139"/>
        <v>0.33333333333333337</v>
      </c>
      <c r="SK75" s="851">
        <f t="shared" si="139"/>
        <v>0.33333333333333337</v>
      </c>
      <c r="SL75" s="851">
        <f t="shared" si="139"/>
        <v>0.33333333333333337</v>
      </c>
      <c r="SM75" s="851">
        <f t="shared" si="139"/>
        <v>0.33333333333333337</v>
      </c>
      <c r="SN75" s="851">
        <f t="shared" si="139"/>
        <v>0.33333333333333337</v>
      </c>
      <c r="SO75" s="851">
        <f t="shared" si="139"/>
        <v>0.33333333333333337</v>
      </c>
      <c r="SP75" s="851">
        <f t="shared" si="139"/>
        <v>0.33333333333333337</v>
      </c>
      <c r="SQ75" s="851">
        <f t="shared" si="139"/>
        <v>0.33333333333333337</v>
      </c>
      <c r="SR75" s="851">
        <f t="shared" si="139"/>
        <v>0.33333333333333337</v>
      </c>
      <c r="SS75" s="851">
        <f t="shared" si="139"/>
        <v>0.33333333333333337</v>
      </c>
      <c r="ST75" s="851">
        <f t="shared" si="139"/>
        <v>0.33333333333333337</v>
      </c>
      <c r="SU75" s="851">
        <f t="shared" si="139"/>
        <v>0.33333333333333337</v>
      </c>
      <c r="SV75" s="851">
        <f t="shared" si="139"/>
        <v>0.33333333333333337</v>
      </c>
      <c r="SW75" s="851">
        <f t="shared" si="139"/>
        <v>0.33333333333333337</v>
      </c>
      <c r="SX75" s="851">
        <f t="shared" si="139"/>
        <v>0.33333333333333337</v>
      </c>
      <c r="SY75" s="851">
        <f t="shared" si="139"/>
        <v>0.33333333333333337</v>
      </c>
      <c r="SZ75" s="851">
        <f t="shared" si="139"/>
        <v>0.33333333333333337</v>
      </c>
      <c r="TA75" s="851">
        <f t="shared" si="139"/>
        <v>0.33333333333333337</v>
      </c>
      <c r="TB75" s="851">
        <f t="shared" si="139"/>
        <v>0.33333333333333337</v>
      </c>
      <c r="TC75" s="851">
        <f t="shared" si="139"/>
        <v>0.33333333333333337</v>
      </c>
      <c r="TD75" s="851">
        <f t="shared" si="139"/>
        <v>0.33333333333333337</v>
      </c>
      <c r="TE75" s="851">
        <f t="shared" si="139"/>
        <v>0.33333333333333337</v>
      </c>
      <c r="TF75" s="851">
        <f t="shared" si="139"/>
        <v>0.33333333333333337</v>
      </c>
      <c r="TG75" s="851">
        <f t="shared" si="139"/>
        <v>0.33333333333333337</v>
      </c>
      <c r="TH75" s="851">
        <f t="shared" si="139"/>
        <v>0.33333333333333337</v>
      </c>
      <c r="TI75" s="851">
        <f t="shared" si="139"/>
        <v>0.33333333333333337</v>
      </c>
      <c r="TJ75" s="851">
        <f t="shared" si="139"/>
        <v>0.33333333333333337</v>
      </c>
      <c r="TK75" s="851">
        <f t="shared" si="139"/>
        <v>0.33333333333333337</v>
      </c>
      <c r="TL75" s="851">
        <f t="shared" si="139"/>
        <v>0.33333333333333337</v>
      </c>
      <c r="TM75" s="851">
        <f t="shared" si="139"/>
        <v>0.33333333333333337</v>
      </c>
      <c r="TN75" s="851">
        <f t="shared" si="139"/>
        <v>0.33333333333333337</v>
      </c>
      <c r="TO75" s="851">
        <f t="shared" si="139"/>
        <v>0.33333333333333337</v>
      </c>
      <c r="TP75" s="851">
        <f t="shared" si="139"/>
        <v>0.33333333333333337</v>
      </c>
      <c r="TQ75" s="851">
        <f>TP75</f>
        <v>0.33333333333333337</v>
      </c>
      <c r="TR75" s="851">
        <f t="shared" ref="TR75:WC75" si="140">TQ75</f>
        <v>0.33333333333333337</v>
      </c>
      <c r="TS75" s="851">
        <f t="shared" si="140"/>
        <v>0.33333333333333337</v>
      </c>
      <c r="TT75" s="851">
        <f t="shared" si="140"/>
        <v>0.33333333333333337</v>
      </c>
      <c r="TU75" s="851">
        <f t="shared" si="140"/>
        <v>0.33333333333333337</v>
      </c>
      <c r="TV75" s="851">
        <f t="shared" si="140"/>
        <v>0.33333333333333337</v>
      </c>
      <c r="TW75" s="851">
        <f t="shared" si="140"/>
        <v>0.33333333333333337</v>
      </c>
      <c r="TX75" s="851">
        <f t="shared" si="140"/>
        <v>0.33333333333333337</v>
      </c>
      <c r="TY75" s="851">
        <f t="shared" si="140"/>
        <v>0.33333333333333337</v>
      </c>
      <c r="TZ75" s="851">
        <f t="shared" si="140"/>
        <v>0.33333333333333337</v>
      </c>
      <c r="UA75" s="851">
        <f t="shared" si="140"/>
        <v>0.33333333333333337</v>
      </c>
      <c r="UB75" s="851">
        <f t="shared" si="140"/>
        <v>0.33333333333333337</v>
      </c>
      <c r="UC75" s="851">
        <f t="shared" si="140"/>
        <v>0.33333333333333337</v>
      </c>
      <c r="UD75" s="851">
        <f t="shared" si="140"/>
        <v>0.33333333333333337</v>
      </c>
      <c r="UE75" s="851">
        <f t="shared" si="140"/>
        <v>0.33333333333333337</v>
      </c>
      <c r="UF75" s="851">
        <f t="shared" si="140"/>
        <v>0.33333333333333337</v>
      </c>
      <c r="UG75" s="851">
        <f t="shared" si="140"/>
        <v>0.33333333333333337</v>
      </c>
      <c r="UH75" s="851">
        <f t="shared" si="140"/>
        <v>0.33333333333333337</v>
      </c>
      <c r="UI75" s="851">
        <f t="shared" si="140"/>
        <v>0.33333333333333337</v>
      </c>
      <c r="UJ75" s="851">
        <f t="shared" si="140"/>
        <v>0.33333333333333337</v>
      </c>
      <c r="UK75" s="851">
        <f t="shared" si="140"/>
        <v>0.33333333333333337</v>
      </c>
      <c r="UL75" s="851">
        <f t="shared" si="140"/>
        <v>0.33333333333333337</v>
      </c>
      <c r="UM75" s="851">
        <f t="shared" si="140"/>
        <v>0.33333333333333337</v>
      </c>
      <c r="UN75" s="851">
        <f t="shared" si="140"/>
        <v>0.33333333333333337</v>
      </c>
      <c r="UO75" s="851">
        <f t="shared" si="140"/>
        <v>0.33333333333333337</v>
      </c>
      <c r="UP75" s="851">
        <f t="shared" si="140"/>
        <v>0.33333333333333337</v>
      </c>
      <c r="UQ75" s="851">
        <f t="shared" si="140"/>
        <v>0.33333333333333337</v>
      </c>
      <c r="UR75" s="851">
        <f t="shared" si="140"/>
        <v>0.33333333333333337</v>
      </c>
      <c r="US75" s="851">
        <f t="shared" si="140"/>
        <v>0.33333333333333337</v>
      </c>
      <c r="UT75" s="851">
        <f t="shared" si="140"/>
        <v>0.33333333333333337</v>
      </c>
      <c r="UU75" s="851">
        <f t="shared" si="140"/>
        <v>0.33333333333333337</v>
      </c>
      <c r="UV75" s="851">
        <f t="shared" si="140"/>
        <v>0.33333333333333337</v>
      </c>
      <c r="UW75" s="851">
        <f t="shared" si="140"/>
        <v>0.33333333333333337</v>
      </c>
      <c r="UX75" s="851">
        <f t="shared" si="140"/>
        <v>0.33333333333333337</v>
      </c>
      <c r="UY75" s="851">
        <f t="shared" si="140"/>
        <v>0.33333333333333337</v>
      </c>
      <c r="UZ75" s="851">
        <f t="shared" si="140"/>
        <v>0.33333333333333337</v>
      </c>
      <c r="VA75" s="851">
        <f t="shared" si="140"/>
        <v>0.33333333333333337</v>
      </c>
      <c r="VB75" s="851">
        <f t="shared" si="140"/>
        <v>0.33333333333333337</v>
      </c>
      <c r="VC75" s="851">
        <f t="shared" si="140"/>
        <v>0.33333333333333337</v>
      </c>
      <c r="VD75" s="851">
        <f t="shared" si="140"/>
        <v>0.33333333333333337</v>
      </c>
      <c r="VE75" s="851">
        <f t="shared" si="140"/>
        <v>0.33333333333333337</v>
      </c>
      <c r="VF75" s="851">
        <f t="shared" si="140"/>
        <v>0.33333333333333337</v>
      </c>
      <c r="VG75" s="851">
        <f t="shared" si="140"/>
        <v>0.33333333333333337</v>
      </c>
      <c r="VH75" s="851">
        <f t="shared" si="140"/>
        <v>0.33333333333333337</v>
      </c>
      <c r="VI75" s="851">
        <f t="shared" si="140"/>
        <v>0.33333333333333337</v>
      </c>
      <c r="VJ75" s="851">
        <f t="shared" si="140"/>
        <v>0.33333333333333337</v>
      </c>
      <c r="VK75" s="851">
        <f t="shared" si="140"/>
        <v>0.33333333333333337</v>
      </c>
      <c r="VL75" s="851">
        <f t="shared" si="140"/>
        <v>0.33333333333333337</v>
      </c>
      <c r="VM75" s="851">
        <f t="shared" si="140"/>
        <v>0.33333333333333337</v>
      </c>
      <c r="VN75" s="851">
        <f t="shared" si="140"/>
        <v>0.33333333333333337</v>
      </c>
      <c r="VO75" s="851">
        <f t="shared" si="140"/>
        <v>0.33333333333333337</v>
      </c>
      <c r="VP75" s="851">
        <f t="shared" si="140"/>
        <v>0.33333333333333337</v>
      </c>
      <c r="VQ75" s="851">
        <f t="shared" si="140"/>
        <v>0.33333333333333337</v>
      </c>
      <c r="VR75" s="851">
        <f t="shared" si="140"/>
        <v>0.33333333333333337</v>
      </c>
      <c r="VS75" s="851">
        <f t="shared" si="140"/>
        <v>0.33333333333333337</v>
      </c>
      <c r="VT75" s="851">
        <f t="shared" si="140"/>
        <v>0.33333333333333337</v>
      </c>
      <c r="VU75" s="851">
        <f t="shared" si="140"/>
        <v>0.33333333333333337</v>
      </c>
      <c r="VV75" s="851">
        <f t="shared" si="140"/>
        <v>0.33333333333333337</v>
      </c>
      <c r="VW75" s="851">
        <f t="shared" si="140"/>
        <v>0.33333333333333337</v>
      </c>
      <c r="VX75" s="851">
        <f t="shared" si="140"/>
        <v>0.33333333333333337</v>
      </c>
      <c r="VY75" s="851">
        <f t="shared" si="140"/>
        <v>0.33333333333333337</v>
      </c>
      <c r="VZ75" s="851">
        <f t="shared" si="140"/>
        <v>0.33333333333333337</v>
      </c>
      <c r="WA75" s="851">
        <f t="shared" si="140"/>
        <v>0.33333333333333337</v>
      </c>
      <c r="WB75" s="851">
        <f t="shared" si="140"/>
        <v>0.33333333333333337</v>
      </c>
      <c r="WC75" s="851">
        <f t="shared" si="140"/>
        <v>0.33333333333333337</v>
      </c>
      <c r="WD75" s="851">
        <f t="shared" ref="WD75:YO75" si="141">WC75</f>
        <v>0.33333333333333337</v>
      </c>
      <c r="WE75" s="851">
        <f t="shared" si="141"/>
        <v>0.33333333333333337</v>
      </c>
      <c r="WF75" s="851">
        <f t="shared" si="141"/>
        <v>0.33333333333333337</v>
      </c>
      <c r="WG75" s="851">
        <f t="shared" si="141"/>
        <v>0.33333333333333337</v>
      </c>
      <c r="WH75" s="851">
        <f t="shared" si="141"/>
        <v>0.33333333333333337</v>
      </c>
      <c r="WI75" s="851">
        <f t="shared" si="141"/>
        <v>0.33333333333333337</v>
      </c>
      <c r="WJ75" s="851">
        <f t="shared" si="141"/>
        <v>0.33333333333333337</v>
      </c>
      <c r="WK75" s="851">
        <f t="shared" si="141"/>
        <v>0.33333333333333337</v>
      </c>
      <c r="WL75" s="851">
        <f t="shared" si="141"/>
        <v>0.33333333333333337</v>
      </c>
      <c r="WM75" s="851">
        <f t="shared" si="141"/>
        <v>0.33333333333333337</v>
      </c>
      <c r="WN75" s="851">
        <f t="shared" si="141"/>
        <v>0.33333333333333337</v>
      </c>
      <c r="WO75" s="851">
        <f t="shared" si="141"/>
        <v>0.33333333333333337</v>
      </c>
      <c r="WP75" s="851">
        <f t="shared" si="141"/>
        <v>0.33333333333333337</v>
      </c>
      <c r="WQ75" s="851">
        <f t="shared" si="141"/>
        <v>0.33333333333333337</v>
      </c>
      <c r="WR75" s="851">
        <f t="shared" si="141"/>
        <v>0.33333333333333337</v>
      </c>
      <c r="WS75" s="851">
        <f t="shared" si="141"/>
        <v>0.33333333333333337</v>
      </c>
      <c r="WT75" s="851">
        <f t="shared" si="141"/>
        <v>0.33333333333333337</v>
      </c>
      <c r="WU75" s="851">
        <f t="shared" si="141"/>
        <v>0.33333333333333337</v>
      </c>
      <c r="WV75" s="851">
        <f t="shared" si="141"/>
        <v>0.33333333333333337</v>
      </c>
      <c r="WW75" s="851">
        <f t="shared" si="141"/>
        <v>0.33333333333333337</v>
      </c>
      <c r="WX75" s="851">
        <f t="shared" si="141"/>
        <v>0.33333333333333337</v>
      </c>
      <c r="WY75" s="851">
        <f t="shared" si="141"/>
        <v>0.33333333333333337</v>
      </c>
      <c r="WZ75" s="851">
        <f t="shared" si="141"/>
        <v>0.33333333333333337</v>
      </c>
      <c r="XA75" s="851">
        <f t="shared" si="141"/>
        <v>0.33333333333333337</v>
      </c>
      <c r="XB75" s="851">
        <f t="shared" si="141"/>
        <v>0.33333333333333337</v>
      </c>
      <c r="XC75" s="851">
        <f t="shared" si="141"/>
        <v>0.33333333333333337</v>
      </c>
      <c r="XD75" s="851">
        <f t="shared" si="141"/>
        <v>0.33333333333333337</v>
      </c>
      <c r="XE75" s="851">
        <f t="shared" si="141"/>
        <v>0.33333333333333337</v>
      </c>
      <c r="XF75" s="851">
        <f t="shared" si="141"/>
        <v>0.33333333333333337</v>
      </c>
      <c r="XG75" s="851">
        <f t="shared" si="141"/>
        <v>0.33333333333333337</v>
      </c>
      <c r="XH75" s="851">
        <f t="shared" si="141"/>
        <v>0.33333333333333337</v>
      </c>
      <c r="XI75" s="851">
        <f t="shared" si="141"/>
        <v>0.33333333333333337</v>
      </c>
      <c r="XJ75" s="851">
        <f t="shared" si="141"/>
        <v>0.33333333333333337</v>
      </c>
      <c r="XK75" s="851">
        <f t="shared" si="141"/>
        <v>0.33333333333333337</v>
      </c>
      <c r="XL75" s="851">
        <f t="shared" si="141"/>
        <v>0.33333333333333337</v>
      </c>
      <c r="XM75" s="851">
        <f t="shared" si="141"/>
        <v>0.33333333333333337</v>
      </c>
      <c r="XN75" s="851">
        <f t="shared" si="141"/>
        <v>0.33333333333333337</v>
      </c>
      <c r="XO75" s="851">
        <f t="shared" si="141"/>
        <v>0.33333333333333337</v>
      </c>
      <c r="XP75" s="851">
        <f t="shared" si="141"/>
        <v>0.33333333333333337</v>
      </c>
      <c r="XQ75" s="851">
        <f t="shared" si="141"/>
        <v>0.33333333333333337</v>
      </c>
      <c r="XR75" s="851">
        <f t="shared" si="141"/>
        <v>0.33333333333333337</v>
      </c>
      <c r="XS75" s="851">
        <f t="shared" si="141"/>
        <v>0.33333333333333337</v>
      </c>
      <c r="XT75" s="851">
        <f t="shared" si="141"/>
        <v>0.33333333333333337</v>
      </c>
      <c r="XU75" s="851">
        <f t="shared" si="141"/>
        <v>0.33333333333333337</v>
      </c>
      <c r="XV75" s="851">
        <f t="shared" si="141"/>
        <v>0.33333333333333337</v>
      </c>
      <c r="XW75" s="851">
        <f t="shared" si="141"/>
        <v>0.33333333333333337</v>
      </c>
      <c r="XX75" s="851">
        <f t="shared" si="141"/>
        <v>0.33333333333333337</v>
      </c>
      <c r="XY75" s="851">
        <f t="shared" si="141"/>
        <v>0.33333333333333337</v>
      </c>
      <c r="XZ75" s="851">
        <f t="shared" si="141"/>
        <v>0.33333333333333337</v>
      </c>
      <c r="YA75" s="851">
        <f t="shared" si="141"/>
        <v>0.33333333333333337</v>
      </c>
      <c r="YB75" s="851">
        <f t="shared" si="141"/>
        <v>0.33333333333333337</v>
      </c>
      <c r="YC75" s="851">
        <f t="shared" si="141"/>
        <v>0.33333333333333337</v>
      </c>
      <c r="YD75" s="851">
        <f t="shared" si="141"/>
        <v>0.33333333333333337</v>
      </c>
      <c r="YE75" s="851">
        <f t="shared" si="141"/>
        <v>0.33333333333333337</v>
      </c>
      <c r="YF75" s="851">
        <f t="shared" si="141"/>
        <v>0.33333333333333337</v>
      </c>
      <c r="YG75" s="851">
        <f t="shared" si="141"/>
        <v>0.33333333333333337</v>
      </c>
      <c r="YH75" s="851">
        <f t="shared" si="141"/>
        <v>0.33333333333333337</v>
      </c>
      <c r="YI75" s="851">
        <f t="shared" si="141"/>
        <v>0.33333333333333337</v>
      </c>
      <c r="YJ75" s="851">
        <f t="shared" si="141"/>
        <v>0.33333333333333337</v>
      </c>
      <c r="YK75" s="851">
        <f t="shared" si="141"/>
        <v>0.33333333333333337</v>
      </c>
      <c r="YL75" s="851">
        <f t="shared" si="141"/>
        <v>0.33333333333333337</v>
      </c>
      <c r="YM75" s="851">
        <f t="shared" si="141"/>
        <v>0.33333333333333337</v>
      </c>
      <c r="YN75" s="851">
        <f t="shared" si="141"/>
        <v>0.33333333333333337</v>
      </c>
      <c r="YO75" s="851">
        <f t="shared" si="141"/>
        <v>0.33333333333333337</v>
      </c>
      <c r="YP75" s="851">
        <f t="shared" ref="YP75:AAW75" si="142">YO75</f>
        <v>0.33333333333333337</v>
      </c>
      <c r="YQ75" s="851">
        <f t="shared" si="142"/>
        <v>0.33333333333333337</v>
      </c>
      <c r="YR75" s="851">
        <f t="shared" si="142"/>
        <v>0.33333333333333337</v>
      </c>
      <c r="YS75" s="851">
        <f t="shared" si="142"/>
        <v>0.33333333333333337</v>
      </c>
      <c r="YT75" s="851">
        <f t="shared" si="142"/>
        <v>0.33333333333333337</v>
      </c>
      <c r="YU75" s="851">
        <f t="shared" si="142"/>
        <v>0.33333333333333337</v>
      </c>
      <c r="YV75" s="851">
        <f t="shared" si="142"/>
        <v>0.33333333333333337</v>
      </c>
      <c r="YW75" s="851">
        <f t="shared" si="142"/>
        <v>0.33333333333333337</v>
      </c>
      <c r="YX75" s="851">
        <f t="shared" si="142"/>
        <v>0.33333333333333337</v>
      </c>
      <c r="YY75" s="851">
        <f t="shared" si="142"/>
        <v>0.33333333333333337</v>
      </c>
      <c r="YZ75" s="851">
        <f t="shared" si="142"/>
        <v>0.33333333333333337</v>
      </c>
      <c r="ZA75" s="851">
        <f t="shared" si="142"/>
        <v>0.33333333333333337</v>
      </c>
      <c r="ZB75" s="851">
        <f t="shared" si="142"/>
        <v>0.33333333333333337</v>
      </c>
      <c r="ZC75" s="851">
        <f t="shared" si="142"/>
        <v>0.33333333333333337</v>
      </c>
      <c r="ZD75" s="851">
        <f t="shared" si="142"/>
        <v>0.33333333333333337</v>
      </c>
      <c r="ZE75" s="851">
        <f t="shared" si="142"/>
        <v>0.33333333333333337</v>
      </c>
      <c r="ZF75" s="851">
        <f t="shared" si="142"/>
        <v>0.33333333333333337</v>
      </c>
      <c r="ZG75" s="851">
        <f t="shared" si="142"/>
        <v>0.33333333333333337</v>
      </c>
      <c r="ZH75" s="851">
        <f t="shared" si="142"/>
        <v>0.33333333333333337</v>
      </c>
      <c r="ZI75" s="851">
        <f t="shared" si="142"/>
        <v>0.33333333333333337</v>
      </c>
      <c r="ZJ75" s="851">
        <f t="shared" si="142"/>
        <v>0.33333333333333337</v>
      </c>
      <c r="ZK75" s="851">
        <f t="shared" si="142"/>
        <v>0.33333333333333337</v>
      </c>
      <c r="ZL75" s="851">
        <f t="shared" si="142"/>
        <v>0.33333333333333337</v>
      </c>
      <c r="ZM75" s="851">
        <f t="shared" si="142"/>
        <v>0.33333333333333337</v>
      </c>
      <c r="ZN75" s="851">
        <f t="shared" si="142"/>
        <v>0.33333333333333337</v>
      </c>
      <c r="ZO75" s="851">
        <f t="shared" si="142"/>
        <v>0.33333333333333337</v>
      </c>
      <c r="ZP75" s="851">
        <f t="shared" si="142"/>
        <v>0.33333333333333337</v>
      </c>
      <c r="ZQ75" s="851">
        <f t="shared" si="142"/>
        <v>0.33333333333333337</v>
      </c>
      <c r="ZR75" s="851">
        <f t="shared" si="142"/>
        <v>0.33333333333333337</v>
      </c>
      <c r="ZS75" s="851">
        <f t="shared" si="142"/>
        <v>0.33333333333333337</v>
      </c>
      <c r="ZT75" s="851">
        <f t="shared" si="142"/>
        <v>0.33333333333333337</v>
      </c>
      <c r="ZU75" s="851">
        <f t="shared" si="142"/>
        <v>0.33333333333333337</v>
      </c>
      <c r="ZV75" s="851">
        <f t="shared" si="142"/>
        <v>0.33333333333333337</v>
      </c>
      <c r="ZW75" s="851">
        <f t="shared" si="142"/>
        <v>0.33333333333333337</v>
      </c>
      <c r="ZX75" s="851">
        <f t="shared" si="142"/>
        <v>0.33333333333333337</v>
      </c>
      <c r="ZY75" s="851">
        <f t="shared" si="142"/>
        <v>0.33333333333333337</v>
      </c>
      <c r="ZZ75" s="851">
        <f t="shared" si="142"/>
        <v>0.33333333333333337</v>
      </c>
      <c r="AAA75" s="851">
        <f t="shared" si="142"/>
        <v>0.33333333333333337</v>
      </c>
      <c r="AAB75" s="851">
        <f t="shared" si="142"/>
        <v>0.33333333333333337</v>
      </c>
      <c r="AAC75" s="851">
        <f t="shared" si="142"/>
        <v>0.33333333333333337</v>
      </c>
      <c r="AAD75" s="851">
        <f t="shared" si="142"/>
        <v>0.33333333333333337</v>
      </c>
      <c r="AAE75" s="851">
        <f t="shared" si="142"/>
        <v>0.33333333333333337</v>
      </c>
      <c r="AAF75" s="851">
        <f t="shared" si="142"/>
        <v>0.33333333333333337</v>
      </c>
      <c r="AAG75" s="851">
        <f t="shared" si="142"/>
        <v>0.33333333333333337</v>
      </c>
      <c r="AAH75" s="851">
        <f t="shared" si="142"/>
        <v>0.33333333333333337</v>
      </c>
      <c r="AAI75" s="851">
        <f t="shared" si="142"/>
        <v>0.33333333333333337</v>
      </c>
      <c r="AAJ75" s="851">
        <f t="shared" si="142"/>
        <v>0.33333333333333337</v>
      </c>
      <c r="AAK75" s="851">
        <f t="shared" si="142"/>
        <v>0.33333333333333337</v>
      </c>
      <c r="AAL75" s="851">
        <f t="shared" si="142"/>
        <v>0.33333333333333337</v>
      </c>
      <c r="AAM75" s="851">
        <f t="shared" si="142"/>
        <v>0.33333333333333337</v>
      </c>
      <c r="AAN75" s="851">
        <f t="shared" si="142"/>
        <v>0.33333333333333337</v>
      </c>
      <c r="AAO75" s="851">
        <f t="shared" si="142"/>
        <v>0.33333333333333337</v>
      </c>
      <c r="AAP75" s="851">
        <f t="shared" si="142"/>
        <v>0.33333333333333337</v>
      </c>
      <c r="AAQ75" s="851">
        <f t="shared" si="142"/>
        <v>0.33333333333333337</v>
      </c>
      <c r="AAR75" s="851">
        <f t="shared" si="142"/>
        <v>0.33333333333333337</v>
      </c>
      <c r="AAS75" s="851">
        <f t="shared" si="142"/>
        <v>0.33333333333333337</v>
      </c>
      <c r="AAT75" s="851">
        <f t="shared" si="142"/>
        <v>0.33333333333333337</v>
      </c>
      <c r="AAU75" s="851">
        <f t="shared" si="142"/>
        <v>0.33333333333333337</v>
      </c>
      <c r="AAV75" s="851">
        <f t="shared" si="142"/>
        <v>0.33333333333333337</v>
      </c>
      <c r="AAW75" s="851">
        <f t="shared" si="142"/>
        <v>0.33333333333333337</v>
      </c>
    </row>
    <row r="76" spans="1:728" x14ac:dyDescent="0.25">
      <c r="A76" s="180" t="s">
        <v>381</v>
      </c>
      <c r="IL76" s="932">
        <f>TABLES!D559</f>
        <v>40</v>
      </c>
      <c r="IX76" s="851"/>
    </row>
    <row r="77" spans="1:728" x14ac:dyDescent="0.25">
      <c r="A77" s="180" t="s">
        <v>382</v>
      </c>
      <c r="IL77" s="180">
        <f>IL76*12</f>
        <v>480</v>
      </c>
    </row>
    <row r="78" spans="1:728" x14ac:dyDescent="0.25">
      <c r="IL78" s="850">
        <v>0.1</v>
      </c>
    </row>
    <row r="79" spans="1:728" x14ac:dyDescent="0.25">
      <c r="A79" s="167" t="s">
        <v>676</v>
      </c>
      <c r="IL79" s="850">
        <v>0.9</v>
      </c>
    </row>
    <row r="80" spans="1:728" x14ac:dyDescent="0.25">
      <c r="A80" s="180" t="s">
        <v>672</v>
      </c>
      <c r="IL80" s="856">
        <f>IL69-(IL69*IL70)</f>
        <v>7200000000</v>
      </c>
      <c r="IM80" s="180">
        <v>1</v>
      </c>
      <c r="IN80" s="180">
        <f>IM80+1</f>
        <v>2</v>
      </c>
      <c r="IO80" s="180">
        <f t="shared" ref="IO80:KZ80" si="143">IN80+1</f>
        <v>3</v>
      </c>
      <c r="IP80" s="180">
        <f t="shared" si="143"/>
        <v>4</v>
      </c>
      <c r="IQ80" s="180">
        <f t="shared" si="143"/>
        <v>5</v>
      </c>
      <c r="IR80" s="180">
        <f t="shared" si="143"/>
        <v>6</v>
      </c>
      <c r="IS80" s="180">
        <f t="shared" si="143"/>
        <v>7</v>
      </c>
      <c r="IT80" s="180">
        <f t="shared" si="143"/>
        <v>8</v>
      </c>
      <c r="IU80" s="180">
        <f t="shared" si="143"/>
        <v>9</v>
      </c>
      <c r="IV80" s="180">
        <f t="shared" si="143"/>
        <v>10</v>
      </c>
      <c r="IW80" s="180">
        <f t="shared" si="143"/>
        <v>11</v>
      </c>
      <c r="IX80" s="180">
        <f t="shared" si="143"/>
        <v>12</v>
      </c>
      <c r="IY80" s="180">
        <f t="shared" si="143"/>
        <v>13</v>
      </c>
      <c r="IZ80" s="180">
        <f t="shared" si="143"/>
        <v>14</v>
      </c>
      <c r="JA80" s="180">
        <f t="shared" si="143"/>
        <v>15</v>
      </c>
      <c r="JB80" s="180">
        <f t="shared" si="143"/>
        <v>16</v>
      </c>
      <c r="JC80" s="180">
        <f t="shared" si="143"/>
        <v>17</v>
      </c>
      <c r="JD80" s="180">
        <f t="shared" si="143"/>
        <v>18</v>
      </c>
      <c r="JE80" s="180">
        <f t="shared" si="143"/>
        <v>19</v>
      </c>
      <c r="JF80" s="180">
        <f t="shared" si="143"/>
        <v>20</v>
      </c>
      <c r="JG80" s="180">
        <f t="shared" si="143"/>
        <v>21</v>
      </c>
      <c r="JH80" s="180">
        <f t="shared" si="143"/>
        <v>22</v>
      </c>
      <c r="JI80" s="180">
        <f t="shared" si="143"/>
        <v>23</v>
      </c>
      <c r="JJ80" s="180">
        <f t="shared" si="143"/>
        <v>24</v>
      </c>
      <c r="JK80" s="180">
        <f t="shared" si="143"/>
        <v>25</v>
      </c>
      <c r="JL80" s="180">
        <f t="shared" si="143"/>
        <v>26</v>
      </c>
      <c r="JM80" s="180">
        <f t="shared" si="143"/>
        <v>27</v>
      </c>
      <c r="JN80" s="180">
        <f t="shared" si="143"/>
        <v>28</v>
      </c>
      <c r="JO80" s="180">
        <f t="shared" si="143"/>
        <v>29</v>
      </c>
      <c r="JP80" s="180">
        <f t="shared" si="143"/>
        <v>30</v>
      </c>
      <c r="JQ80" s="180">
        <f t="shared" si="143"/>
        <v>31</v>
      </c>
      <c r="JR80" s="180">
        <f t="shared" si="143"/>
        <v>32</v>
      </c>
      <c r="JS80" s="180">
        <f t="shared" si="143"/>
        <v>33</v>
      </c>
      <c r="JT80" s="180">
        <f t="shared" si="143"/>
        <v>34</v>
      </c>
      <c r="JU80" s="180">
        <f t="shared" si="143"/>
        <v>35</v>
      </c>
      <c r="JV80" s="180">
        <f t="shared" si="143"/>
        <v>36</v>
      </c>
      <c r="JW80" s="180">
        <f t="shared" si="143"/>
        <v>37</v>
      </c>
      <c r="JX80" s="180">
        <f t="shared" si="143"/>
        <v>38</v>
      </c>
      <c r="JY80" s="180">
        <f t="shared" si="143"/>
        <v>39</v>
      </c>
      <c r="JZ80" s="180">
        <f t="shared" si="143"/>
        <v>40</v>
      </c>
      <c r="KA80" s="180">
        <f t="shared" si="143"/>
        <v>41</v>
      </c>
      <c r="KB80" s="180">
        <f t="shared" si="143"/>
        <v>42</v>
      </c>
      <c r="KC80" s="180">
        <f t="shared" si="143"/>
        <v>43</v>
      </c>
      <c r="KD80" s="180">
        <f t="shared" si="143"/>
        <v>44</v>
      </c>
      <c r="KE80" s="180">
        <f t="shared" si="143"/>
        <v>45</v>
      </c>
      <c r="KF80" s="180">
        <f t="shared" si="143"/>
        <v>46</v>
      </c>
      <c r="KG80" s="180">
        <f t="shared" si="143"/>
        <v>47</v>
      </c>
      <c r="KH80" s="180">
        <f t="shared" si="143"/>
        <v>48</v>
      </c>
      <c r="KI80" s="180">
        <f t="shared" si="143"/>
        <v>49</v>
      </c>
      <c r="KJ80" s="180">
        <f t="shared" si="143"/>
        <v>50</v>
      </c>
      <c r="KK80" s="180">
        <f t="shared" si="143"/>
        <v>51</v>
      </c>
      <c r="KL80" s="180">
        <f t="shared" si="143"/>
        <v>52</v>
      </c>
      <c r="KM80" s="180">
        <f t="shared" si="143"/>
        <v>53</v>
      </c>
      <c r="KN80" s="180">
        <f t="shared" si="143"/>
        <v>54</v>
      </c>
      <c r="KO80" s="180">
        <f t="shared" si="143"/>
        <v>55</v>
      </c>
      <c r="KP80" s="180">
        <f t="shared" si="143"/>
        <v>56</v>
      </c>
      <c r="KQ80" s="180">
        <f t="shared" si="143"/>
        <v>57</v>
      </c>
      <c r="KR80" s="180">
        <f t="shared" si="143"/>
        <v>58</v>
      </c>
      <c r="KS80" s="180">
        <f t="shared" si="143"/>
        <v>59</v>
      </c>
      <c r="KT80" s="180">
        <f t="shared" si="143"/>
        <v>60</v>
      </c>
      <c r="KU80" s="180">
        <f t="shared" si="143"/>
        <v>61</v>
      </c>
      <c r="KV80" s="180">
        <f t="shared" si="143"/>
        <v>62</v>
      </c>
      <c r="KW80" s="180">
        <f t="shared" si="143"/>
        <v>63</v>
      </c>
      <c r="KX80" s="180">
        <f t="shared" si="143"/>
        <v>64</v>
      </c>
      <c r="KY80" s="180">
        <f t="shared" si="143"/>
        <v>65</v>
      </c>
      <c r="KZ80" s="180">
        <f t="shared" si="143"/>
        <v>66</v>
      </c>
      <c r="LA80" s="180">
        <f t="shared" ref="LA80:NL80" si="144">KZ80+1</f>
        <v>67</v>
      </c>
      <c r="LB80" s="180">
        <f t="shared" si="144"/>
        <v>68</v>
      </c>
      <c r="LC80" s="180">
        <f t="shared" si="144"/>
        <v>69</v>
      </c>
      <c r="LD80" s="180">
        <f t="shared" si="144"/>
        <v>70</v>
      </c>
      <c r="LE80" s="180">
        <f t="shared" si="144"/>
        <v>71</v>
      </c>
      <c r="LF80" s="180">
        <f t="shared" si="144"/>
        <v>72</v>
      </c>
      <c r="LG80" s="180">
        <f t="shared" si="144"/>
        <v>73</v>
      </c>
      <c r="LH80" s="180">
        <f t="shared" si="144"/>
        <v>74</v>
      </c>
      <c r="LI80" s="180">
        <f t="shared" si="144"/>
        <v>75</v>
      </c>
      <c r="LJ80" s="180">
        <f t="shared" si="144"/>
        <v>76</v>
      </c>
      <c r="LK80" s="180">
        <f t="shared" si="144"/>
        <v>77</v>
      </c>
      <c r="LL80" s="180">
        <f t="shared" si="144"/>
        <v>78</v>
      </c>
      <c r="LM80" s="180">
        <f t="shared" si="144"/>
        <v>79</v>
      </c>
      <c r="LN80" s="180">
        <f t="shared" si="144"/>
        <v>80</v>
      </c>
      <c r="LO80" s="180">
        <f t="shared" si="144"/>
        <v>81</v>
      </c>
      <c r="LP80" s="180">
        <f t="shared" si="144"/>
        <v>82</v>
      </c>
      <c r="LQ80" s="180">
        <f t="shared" si="144"/>
        <v>83</v>
      </c>
      <c r="LR80" s="180">
        <f t="shared" si="144"/>
        <v>84</v>
      </c>
      <c r="LS80" s="180">
        <f t="shared" si="144"/>
        <v>85</v>
      </c>
      <c r="LT80" s="180">
        <f t="shared" si="144"/>
        <v>86</v>
      </c>
      <c r="LU80" s="180">
        <f t="shared" si="144"/>
        <v>87</v>
      </c>
      <c r="LV80" s="180">
        <f t="shared" si="144"/>
        <v>88</v>
      </c>
      <c r="LW80" s="180">
        <f t="shared" si="144"/>
        <v>89</v>
      </c>
      <c r="LX80" s="180">
        <f t="shared" si="144"/>
        <v>90</v>
      </c>
      <c r="LY80" s="180">
        <f t="shared" si="144"/>
        <v>91</v>
      </c>
      <c r="LZ80" s="180">
        <f t="shared" si="144"/>
        <v>92</v>
      </c>
      <c r="MA80" s="180">
        <f t="shared" si="144"/>
        <v>93</v>
      </c>
      <c r="MB80" s="180">
        <f t="shared" si="144"/>
        <v>94</v>
      </c>
      <c r="MC80" s="180">
        <f t="shared" si="144"/>
        <v>95</v>
      </c>
      <c r="MD80" s="180">
        <f t="shared" si="144"/>
        <v>96</v>
      </c>
      <c r="ME80" s="180">
        <f t="shared" si="144"/>
        <v>97</v>
      </c>
      <c r="MF80" s="180">
        <f t="shared" si="144"/>
        <v>98</v>
      </c>
      <c r="MG80" s="180">
        <f t="shared" si="144"/>
        <v>99</v>
      </c>
      <c r="MH80" s="180">
        <f t="shared" si="144"/>
        <v>100</v>
      </c>
      <c r="MI80" s="180">
        <f t="shared" si="144"/>
        <v>101</v>
      </c>
      <c r="MJ80" s="180">
        <f t="shared" si="144"/>
        <v>102</v>
      </c>
      <c r="MK80" s="180">
        <f t="shared" si="144"/>
        <v>103</v>
      </c>
      <c r="ML80" s="180">
        <f t="shared" si="144"/>
        <v>104</v>
      </c>
      <c r="MM80" s="180">
        <f t="shared" si="144"/>
        <v>105</v>
      </c>
      <c r="MN80" s="180">
        <f t="shared" si="144"/>
        <v>106</v>
      </c>
      <c r="MO80" s="180">
        <f t="shared" si="144"/>
        <v>107</v>
      </c>
      <c r="MP80" s="180">
        <f t="shared" si="144"/>
        <v>108</v>
      </c>
      <c r="MQ80" s="180">
        <f t="shared" si="144"/>
        <v>109</v>
      </c>
      <c r="MR80" s="180">
        <f t="shared" si="144"/>
        <v>110</v>
      </c>
      <c r="MS80" s="180">
        <f t="shared" si="144"/>
        <v>111</v>
      </c>
      <c r="MT80" s="180">
        <f t="shared" si="144"/>
        <v>112</v>
      </c>
      <c r="MU80" s="180">
        <f t="shared" si="144"/>
        <v>113</v>
      </c>
      <c r="MV80" s="180">
        <f t="shared" si="144"/>
        <v>114</v>
      </c>
      <c r="MW80" s="180">
        <f t="shared" si="144"/>
        <v>115</v>
      </c>
      <c r="MX80" s="180">
        <f t="shared" si="144"/>
        <v>116</v>
      </c>
      <c r="MY80" s="180">
        <f t="shared" si="144"/>
        <v>117</v>
      </c>
      <c r="MZ80" s="180">
        <f t="shared" si="144"/>
        <v>118</v>
      </c>
      <c r="NA80" s="180">
        <f t="shared" si="144"/>
        <v>119</v>
      </c>
      <c r="NB80" s="180">
        <f t="shared" si="144"/>
        <v>120</v>
      </c>
      <c r="NC80" s="180">
        <f t="shared" si="144"/>
        <v>121</v>
      </c>
      <c r="ND80" s="180">
        <f t="shared" si="144"/>
        <v>122</v>
      </c>
      <c r="NE80" s="180">
        <f t="shared" si="144"/>
        <v>123</v>
      </c>
      <c r="NF80" s="180">
        <f t="shared" si="144"/>
        <v>124</v>
      </c>
      <c r="NG80" s="180">
        <f t="shared" si="144"/>
        <v>125</v>
      </c>
      <c r="NH80" s="180">
        <f t="shared" si="144"/>
        <v>126</v>
      </c>
      <c r="NI80" s="180">
        <f t="shared" si="144"/>
        <v>127</v>
      </c>
      <c r="NJ80" s="180">
        <f t="shared" si="144"/>
        <v>128</v>
      </c>
      <c r="NK80" s="180">
        <f t="shared" si="144"/>
        <v>129</v>
      </c>
      <c r="NL80" s="180">
        <f t="shared" si="144"/>
        <v>130</v>
      </c>
      <c r="NM80" s="180">
        <f t="shared" ref="NM80:PX80" si="145">NL80+1</f>
        <v>131</v>
      </c>
      <c r="NN80" s="180">
        <f t="shared" si="145"/>
        <v>132</v>
      </c>
      <c r="NO80" s="180">
        <f t="shared" si="145"/>
        <v>133</v>
      </c>
      <c r="NP80" s="180">
        <f t="shared" si="145"/>
        <v>134</v>
      </c>
      <c r="NQ80" s="180">
        <f t="shared" si="145"/>
        <v>135</v>
      </c>
      <c r="NR80" s="180">
        <f t="shared" si="145"/>
        <v>136</v>
      </c>
      <c r="NS80" s="180">
        <f t="shared" si="145"/>
        <v>137</v>
      </c>
      <c r="NT80" s="180">
        <f t="shared" si="145"/>
        <v>138</v>
      </c>
      <c r="NU80" s="180">
        <f t="shared" si="145"/>
        <v>139</v>
      </c>
      <c r="NV80" s="180">
        <f t="shared" si="145"/>
        <v>140</v>
      </c>
      <c r="NW80" s="180">
        <f t="shared" si="145"/>
        <v>141</v>
      </c>
      <c r="NX80" s="180">
        <f t="shared" si="145"/>
        <v>142</v>
      </c>
      <c r="NY80" s="180">
        <f t="shared" si="145"/>
        <v>143</v>
      </c>
      <c r="NZ80" s="180">
        <f t="shared" si="145"/>
        <v>144</v>
      </c>
      <c r="OA80" s="180">
        <f t="shared" si="145"/>
        <v>145</v>
      </c>
      <c r="OB80" s="180">
        <f t="shared" si="145"/>
        <v>146</v>
      </c>
      <c r="OC80" s="180">
        <f t="shared" si="145"/>
        <v>147</v>
      </c>
      <c r="OD80" s="180">
        <f t="shared" si="145"/>
        <v>148</v>
      </c>
      <c r="OE80" s="180">
        <f t="shared" si="145"/>
        <v>149</v>
      </c>
      <c r="OF80" s="180">
        <f t="shared" si="145"/>
        <v>150</v>
      </c>
      <c r="OG80" s="180">
        <f t="shared" si="145"/>
        <v>151</v>
      </c>
      <c r="OH80" s="180">
        <f t="shared" si="145"/>
        <v>152</v>
      </c>
      <c r="OI80" s="180">
        <f t="shared" si="145"/>
        <v>153</v>
      </c>
      <c r="OJ80" s="180">
        <f t="shared" si="145"/>
        <v>154</v>
      </c>
      <c r="OK80" s="180">
        <f t="shared" si="145"/>
        <v>155</v>
      </c>
      <c r="OL80" s="180">
        <f t="shared" si="145"/>
        <v>156</v>
      </c>
      <c r="OM80" s="180">
        <f t="shared" si="145"/>
        <v>157</v>
      </c>
      <c r="ON80" s="180">
        <f t="shared" si="145"/>
        <v>158</v>
      </c>
      <c r="OO80" s="180">
        <f t="shared" si="145"/>
        <v>159</v>
      </c>
      <c r="OP80" s="180">
        <f t="shared" si="145"/>
        <v>160</v>
      </c>
      <c r="OQ80" s="180">
        <f t="shared" si="145"/>
        <v>161</v>
      </c>
      <c r="OR80" s="180">
        <f t="shared" si="145"/>
        <v>162</v>
      </c>
      <c r="OS80" s="180">
        <f t="shared" si="145"/>
        <v>163</v>
      </c>
      <c r="OT80" s="180">
        <f t="shared" si="145"/>
        <v>164</v>
      </c>
      <c r="OU80" s="180">
        <f t="shared" si="145"/>
        <v>165</v>
      </c>
      <c r="OV80" s="180">
        <f t="shared" si="145"/>
        <v>166</v>
      </c>
      <c r="OW80" s="180">
        <f t="shared" si="145"/>
        <v>167</v>
      </c>
      <c r="OX80" s="180">
        <f t="shared" si="145"/>
        <v>168</v>
      </c>
      <c r="OY80" s="180">
        <f t="shared" si="145"/>
        <v>169</v>
      </c>
      <c r="OZ80" s="180">
        <f t="shared" si="145"/>
        <v>170</v>
      </c>
      <c r="PA80" s="180">
        <f t="shared" si="145"/>
        <v>171</v>
      </c>
      <c r="PB80" s="180">
        <f t="shared" si="145"/>
        <v>172</v>
      </c>
      <c r="PC80" s="180">
        <f t="shared" si="145"/>
        <v>173</v>
      </c>
      <c r="PD80" s="180">
        <f t="shared" si="145"/>
        <v>174</v>
      </c>
      <c r="PE80" s="180">
        <f t="shared" si="145"/>
        <v>175</v>
      </c>
      <c r="PF80" s="180">
        <f t="shared" si="145"/>
        <v>176</v>
      </c>
      <c r="PG80" s="180">
        <f t="shared" si="145"/>
        <v>177</v>
      </c>
      <c r="PH80" s="180">
        <f t="shared" si="145"/>
        <v>178</v>
      </c>
      <c r="PI80" s="180">
        <f t="shared" si="145"/>
        <v>179</v>
      </c>
      <c r="PJ80" s="180">
        <f t="shared" si="145"/>
        <v>180</v>
      </c>
      <c r="PK80" s="180">
        <f t="shared" si="145"/>
        <v>181</v>
      </c>
      <c r="PL80" s="180">
        <f t="shared" si="145"/>
        <v>182</v>
      </c>
      <c r="PM80" s="180">
        <f t="shared" si="145"/>
        <v>183</v>
      </c>
      <c r="PN80" s="180">
        <f t="shared" si="145"/>
        <v>184</v>
      </c>
      <c r="PO80" s="180">
        <f t="shared" si="145"/>
        <v>185</v>
      </c>
      <c r="PP80" s="180">
        <f t="shared" si="145"/>
        <v>186</v>
      </c>
      <c r="PQ80" s="180">
        <f t="shared" si="145"/>
        <v>187</v>
      </c>
      <c r="PR80" s="180">
        <f t="shared" si="145"/>
        <v>188</v>
      </c>
      <c r="PS80" s="180">
        <f t="shared" si="145"/>
        <v>189</v>
      </c>
      <c r="PT80" s="180">
        <f t="shared" si="145"/>
        <v>190</v>
      </c>
      <c r="PU80" s="180">
        <f t="shared" si="145"/>
        <v>191</v>
      </c>
      <c r="PV80" s="180">
        <f t="shared" si="145"/>
        <v>192</v>
      </c>
      <c r="PW80" s="180">
        <f t="shared" si="145"/>
        <v>193</v>
      </c>
      <c r="PX80" s="180">
        <f t="shared" si="145"/>
        <v>194</v>
      </c>
      <c r="PY80" s="180">
        <f t="shared" ref="PY80:SJ80" si="146">PX80+1</f>
        <v>195</v>
      </c>
      <c r="PZ80" s="180">
        <f t="shared" si="146"/>
        <v>196</v>
      </c>
      <c r="QA80" s="180">
        <f t="shared" si="146"/>
        <v>197</v>
      </c>
      <c r="QB80" s="180">
        <f t="shared" si="146"/>
        <v>198</v>
      </c>
      <c r="QC80" s="180">
        <f t="shared" si="146"/>
        <v>199</v>
      </c>
      <c r="QD80" s="180">
        <f t="shared" si="146"/>
        <v>200</v>
      </c>
      <c r="QE80" s="180">
        <f t="shared" si="146"/>
        <v>201</v>
      </c>
      <c r="QF80" s="180">
        <f t="shared" si="146"/>
        <v>202</v>
      </c>
      <c r="QG80" s="180">
        <f t="shared" si="146"/>
        <v>203</v>
      </c>
      <c r="QH80" s="180">
        <f t="shared" si="146"/>
        <v>204</v>
      </c>
      <c r="QI80" s="180">
        <f t="shared" si="146"/>
        <v>205</v>
      </c>
      <c r="QJ80" s="180">
        <f t="shared" si="146"/>
        <v>206</v>
      </c>
      <c r="QK80" s="180">
        <f t="shared" si="146"/>
        <v>207</v>
      </c>
      <c r="QL80" s="180">
        <f t="shared" si="146"/>
        <v>208</v>
      </c>
      <c r="QM80" s="180">
        <f t="shared" si="146"/>
        <v>209</v>
      </c>
      <c r="QN80" s="180">
        <f t="shared" si="146"/>
        <v>210</v>
      </c>
      <c r="QO80" s="180">
        <f t="shared" si="146"/>
        <v>211</v>
      </c>
      <c r="QP80" s="180">
        <f t="shared" si="146"/>
        <v>212</v>
      </c>
      <c r="QQ80" s="180">
        <f t="shared" si="146"/>
        <v>213</v>
      </c>
      <c r="QR80" s="180">
        <f t="shared" si="146"/>
        <v>214</v>
      </c>
      <c r="QS80" s="180">
        <f t="shared" si="146"/>
        <v>215</v>
      </c>
      <c r="QT80" s="180">
        <f t="shared" si="146"/>
        <v>216</v>
      </c>
      <c r="QU80" s="180">
        <f t="shared" si="146"/>
        <v>217</v>
      </c>
      <c r="QV80" s="180">
        <f t="shared" si="146"/>
        <v>218</v>
      </c>
      <c r="QW80" s="180">
        <f t="shared" si="146"/>
        <v>219</v>
      </c>
      <c r="QX80" s="180">
        <f t="shared" si="146"/>
        <v>220</v>
      </c>
      <c r="QY80" s="180">
        <f t="shared" si="146"/>
        <v>221</v>
      </c>
      <c r="QZ80" s="180">
        <f t="shared" si="146"/>
        <v>222</v>
      </c>
      <c r="RA80" s="180">
        <f t="shared" si="146"/>
        <v>223</v>
      </c>
      <c r="RB80" s="180">
        <f t="shared" si="146"/>
        <v>224</v>
      </c>
      <c r="RC80" s="180">
        <f t="shared" si="146"/>
        <v>225</v>
      </c>
      <c r="RD80" s="180">
        <f t="shared" si="146"/>
        <v>226</v>
      </c>
      <c r="RE80" s="180">
        <f t="shared" si="146"/>
        <v>227</v>
      </c>
      <c r="RF80" s="180">
        <f t="shared" si="146"/>
        <v>228</v>
      </c>
      <c r="RG80" s="180">
        <f t="shared" si="146"/>
        <v>229</v>
      </c>
      <c r="RH80" s="180">
        <f t="shared" si="146"/>
        <v>230</v>
      </c>
      <c r="RI80" s="180">
        <f t="shared" si="146"/>
        <v>231</v>
      </c>
      <c r="RJ80" s="180">
        <f t="shared" si="146"/>
        <v>232</v>
      </c>
      <c r="RK80" s="180">
        <f t="shared" si="146"/>
        <v>233</v>
      </c>
      <c r="RL80" s="180">
        <f t="shared" si="146"/>
        <v>234</v>
      </c>
      <c r="RM80" s="180">
        <f t="shared" si="146"/>
        <v>235</v>
      </c>
      <c r="RN80" s="180">
        <f t="shared" si="146"/>
        <v>236</v>
      </c>
      <c r="RO80" s="180">
        <f t="shared" si="146"/>
        <v>237</v>
      </c>
      <c r="RP80" s="180">
        <f t="shared" si="146"/>
        <v>238</v>
      </c>
      <c r="RQ80" s="180">
        <f t="shared" si="146"/>
        <v>239</v>
      </c>
      <c r="RR80" s="180">
        <f t="shared" si="146"/>
        <v>240</v>
      </c>
      <c r="RS80" s="180">
        <f t="shared" si="146"/>
        <v>241</v>
      </c>
      <c r="RT80" s="180">
        <f t="shared" si="146"/>
        <v>242</v>
      </c>
      <c r="RU80" s="180">
        <f t="shared" si="146"/>
        <v>243</v>
      </c>
      <c r="RV80" s="180">
        <f t="shared" si="146"/>
        <v>244</v>
      </c>
      <c r="RW80" s="180">
        <f t="shared" si="146"/>
        <v>245</v>
      </c>
      <c r="RX80" s="180">
        <f t="shared" si="146"/>
        <v>246</v>
      </c>
      <c r="RY80" s="180">
        <f t="shared" si="146"/>
        <v>247</v>
      </c>
      <c r="RZ80" s="180">
        <f t="shared" si="146"/>
        <v>248</v>
      </c>
      <c r="SA80" s="180">
        <f t="shared" si="146"/>
        <v>249</v>
      </c>
      <c r="SB80" s="180">
        <f t="shared" si="146"/>
        <v>250</v>
      </c>
      <c r="SC80" s="180">
        <f t="shared" si="146"/>
        <v>251</v>
      </c>
      <c r="SD80" s="180">
        <f t="shared" si="146"/>
        <v>252</v>
      </c>
      <c r="SE80" s="180">
        <f t="shared" si="146"/>
        <v>253</v>
      </c>
      <c r="SF80" s="180">
        <f t="shared" si="146"/>
        <v>254</v>
      </c>
      <c r="SG80" s="180">
        <f t="shared" si="146"/>
        <v>255</v>
      </c>
      <c r="SH80" s="180">
        <f t="shared" si="146"/>
        <v>256</v>
      </c>
      <c r="SI80" s="180">
        <f t="shared" si="146"/>
        <v>257</v>
      </c>
      <c r="SJ80" s="180">
        <f t="shared" si="146"/>
        <v>258</v>
      </c>
      <c r="SK80" s="180">
        <f t="shared" ref="SK80:UV80" si="147">SJ80+1</f>
        <v>259</v>
      </c>
      <c r="SL80" s="180">
        <f t="shared" si="147"/>
        <v>260</v>
      </c>
      <c r="SM80" s="180">
        <f t="shared" si="147"/>
        <v>261</v>
      </c>
      <c r="SN80" s="180">
        <f t="shared" si="147"/>
        <v>262</v>
      </c>
      <c r="SO80" s="180">
        <f t="shared" si="147"/>
        <v>263</v>
      </c>
      <c r="SP80" s="180">
        <f t="shared" si="147"/>
        <v>264</v>
      </c>
      <c r="SQ80" s="180">
        <f t="shared" si="147"/>
        <v>265</v>
      </c>
      <c r="SR80" s="180">
        <f t="shared" si="147"/>
        <v>266</v>
      </c>
      <c r="SS80" s="180">
        <f t="shared" si="147"/>
        <v>267</v>
      </c>
      <c r="ST80" s="180">
        <f t="shared" si="147"/>
        <v>268</v>
      </c>
      <c r="SU80" s="180">
        <f t="shared" si="147"/>
        <v>269</v>
      </c>
      <c r="SV80" s="180">
        <f t="shared" si="147"/>
        <v>270</v>
      </c>
      <c r="SW80" s="180">
        <f t="shared" si="147"/>
        <v>271</v>
      </c>
      <c r="SX80" s="180">
        <f t="shared" si="147"/>
        <v>272</v>
      </c>
      <c r="SY80" s="180">
        <f t="shared" si="147"/>
        <v>273</v>
      </c>
      <c r="SZ80" s="180">
        <f t="shared" si="147"/>
        <v>274</v>
      </c>
      <c r="TA80" s="180">
        <f t="shared" si="147"/>
        <v>275</v>
      </c>
      <c r="TB80" s="180">
        <f t="shared" si="147"/>
        <v>276</v>
      </c>
      <c r="TC80" s="180">
        <f t="shared" si="147"/>
        <v>277</v>
      </c>
      <c r="TD80" s="180">
        <f t="shared" si="147"/>
        <v>278</v>
      </c>
      <c r="TE80" s="180">
        <f t="shared" si="147"/>
        <v>279</v>
      </c>
      <c r="TF80" s="180">
        <f t="shared" si="147"/>
        <v>280</v>
      </c>
      <c r="TG80" s="180">
        <f t="shared" si="147"/>
        <v>281</v>
      </c>
      <c r="TH80" s="180">
        <f t="shared" si="147"/>
        <v>282</v>
      </c>
      <c r="TI80" s="180">
        <f t="shared" si="147"/>
        <v>283</v>
      </c>
      <c r="TJ80" s="180">
        <f t="shared" si="147"/>
        <v>284</v>
      </c>
      <c r="TK80" s="180">
        <f t="shared" si="147"/>
        <v>285</v>
      </c>
      <c r="TL80" s="180">
        <f t="shared" si="147"/>
        <v>286</v>
      </c>
      <c r="TM80" s="180">
        <f t="shared" si="147"/>
        <v>287</v>
      </c>
      <c r="TN80" s="180">
        <f t="shared" si="147"/>
        <v>288</v>
      </c>
      <c r="TO80" s="180">
        <f t="shared" si="147"/>
        <v>289</v>
      </c>
      <c r="TP80" s="180">
        <f t="shared" si="147"/>
        <v>290</v>
      </c>
      <c r="TQ80" s="180">
        <f t="shared" si="147"/>
        <v>291</v>
      </c>
      <c r="TR80" s="180">
        <f t="shared" si="147"/>
        <v>292</v>
      </c>
      <c r="TS80" s="180">
        <f t="shared" si="147"/>
        <v>293</v>
      </c>
      <c r="TT80" s="180">
        <f t="shared" si="147"/>
        <v>294</v>
      </c>
      <c r="TU80" s="180">
        <f t="shared" si="147"/>
        <v>295</v>
      </c>
      <c r="TV80" s="180">
        <f t="shared" si="147"/>
        <v>296</v>
      </c>
      <c r="TW80" s="180">
        <f t="shared" si="147"/>
        <v>297</v>
      </c>
      <c r="TX80" s="180">
        <f t="shared" si="147"/>
        <v>298</v>
      </c>
      <c r="TY80" s="180">
        <f t="shared" si="147"/>
        <v>299</v>
      </c>
      <c r="TZ80" s="180">
        <f t="shared" si="147"/>
        <v>300</v>
      </c>
      <c r="UA80" s="180">
        <f t="shared" si="147"/>
        <v>301</v>
      </c>
      <c r="UB80" s="180">
        <f t="shared" si="147"/>
        <v>302</v>
      </c>
      <c r="UC80" s="180">
        <f t="shared" si="147"/>
        <v>303</v>
      </c>
      <c r="UD80" s="180">
        <f t="shared" si="147"/>
        <v>304</v>
      </c>
      <c r="UE80" s="180">
        <f t="shared" si="147"/>
        <v>305</v>
      </c>
      <c r="UF80" s="180">
        <f t="shared" si="147"/>
        <v>306</v>
      </c>
      <c r="UG80" s="180">
        <f t="shared" si="147"/>
        <v>307</v>
      </c>
      <c r="UH80" s="180">
        <f t="shared" si="147"/>
        <v>308</v>
      </c>
      <c r="UI80" s="180">
        <f t="shared" si="147"/>
        <v>309</v>
      </c>
      <c r="UJ80" s="180">
        <f t="shared" si="147"/>
        <v>310</v>
      </c>
      <c r="UK80" s="180">
        <f t="shared" si="147"/>
        <v>311</v>
      </c>
      <c r="UL80" s="180">
        <f t="shared" si="147"/>
        <v>312</v>
      </c>
      <c r="UM80" s="180">
        <f t="shared" si="147"/>
        <v>313</v>
      </c>
      <c r="UN80" s="180">
        <f t="shared" si="147"/>
        <v>314</v>
      </c>
      <c r="UO80" s="180">
        <f t="shared" si="147"/>
        <v>315</v>
      </c>
      <c r="UP80" s="180">
        <f t="shared" si="147"/>
        <v>316</v>
      </c>
      <c r="UQ80" s="180">
        <f t="shared" si="147"/>
        <v>317</v>
      </c>
      <c r="UR80" s="180">
        <f t="shared" si="147"/>
        <v>318</v>
      </c>
      <c r="US80" s="180">
        <f t="shared" si="147"/>
        <v>319</v>
      </c>
      <c r="UT80" s="180">
        <f t="shared" si="147"/>
        <v>320</v>
      </c>
      <c r="UU80" s="180">
        <f t="shared" si="147"/>
        <v>321</v>
      </c>
      <c r="UV80" s="180">
        <f t="shared" si="147"/>
        <v>322</v>
      </c>
      <c r="UW80" s="180">
        <f t="shared" ref="UW80:XH80" si="148">UV80+1</f>
        <v>323</v>
      </c>
      <c r="UX80" s="180">
        <f t="shared" si="148"/>
        <v>324</v>
      </c>
      <c r="UY80" s="180">
        <f t="shared" si="148"/>
        <v>325</v>
      </c>
      <c r="UZ80" s="180">
        <f t="shared" si="148"/>
        <v>326</v>
      </c>
      <c r="VA80" s="180">
        <f t="shared" si="148"/>
        <v>327</v>
      </c>
      <c r="VB80" s="180">
        <f t="shared" si="148"/>
        <v>328</v>
      </c>
      <c r="VC80" s="180">
        <f t="shared" si="148"/>
        <v>329</v>
      </c>
      <c r="VD80" s="180">
        <f t="shared" si="148"/>
        <v>330</v>
      </c>
      <c r="VE80" s="180">
        <f t="shared" si="148"/>
        <v>331</v>
      </c>
      <c r="VF80" s="180">
        <f t="shared" si="148"/>
        <v>332</v>
      </c>
      <c r="VG80" s="180">
        <f t="shared" si="148"/>
        <v>333</v>
      </c>
      <c r="VH80" s="180">
        <f t="shared" si="148"/>
        <v>334</v>
      </c>
      <c r="VI80" s="180">
        <f t="shared" si="148"/>
        <v>335</v>
      </c>
      <c r="VJ80" s="180">
        <f t="shared" si="148"/>
        <v>336</v>
      </c>
      <c r="VK80" s="180">
        <f t="shared" si="148"/>
        <v>337</v>
      </c>
      <c r="VL80" s="180">
        <f t="shared" si="148"/>
        <v>338</v>
      </c>
      <c r="VM80" s="180">
        <f t="shared" si="148"/>
        <v>339</v>
      </c>
      <c r="VN80" s="180">
        <f t="shared" si="148"/>
        <v>340</v>
      </c>
      <c r="VO80" s="180">
        <f t="shared" si="148"/>
        <v>341</v>
      </c>
      <c r="VP80" s="180">
        <f t="shared" si="148"/>
        <v>342</v>
      </c>
      <c r="VQ80" s="180">
        <f t="shared" si="148"/>
        <v>343</v>
      </c>
      <c r="VR80" s="180">
        <f t="shared" si="148"/>
        <v>344</v>
      </c>
      <c r="VS80" s="180">
        <f t="shared" si="148"/>
        <v>345</v>
      </c>
      <c r="VT80" s="180">
        <f t="shared" si="148"/>
        <v>346</v>
      </c>
      <c r="VU80" s="180">
        <f t="shared" si="148"/>
        <v>347</v>
      </c>
      <c r="VV80" s="180">
        <f t="shared" si="148"/>
        <v>348</v>
      </c>
      <c r="VW80" s="180">
        <f t="shared" si="148"/>
        <v>349</v>
      </c>
      <c r="VX80" s="180">
        <f t="shared" si="148"/>
        <v>350</v>
      </c>
      <c r="VY80" s="180">
        <f t="shared" si="148"/>
        <v>351</v>
      </c>
      <c r="VZ80" s="180">
        <f t="shared" si="148"/>
        <v>352</v>
      </c>
      <c r="WA80" s="180">
        <f t="shared" si="148"/>
        <v>353</v>
      </c>
      <c r="WB80" s="180">
        <f t="shared" si="148"/>
        <v>354</v>
      </c>
      <c r="WC80" s="180">
        <f t="shared" si="148"/>
        <v>355</v>
      </c>
      <c r="WD80" s="180">
        <f t="shared" si="148"/>
        <v>356</v>
      </c>
      <c r="WE80" s="180">
        <f t="shared" si="148"/>
        <v>357</v>
      </c>
      <c r="WF80" s="180">
        <f t="shared" si="148"/>
        <v>358</v>
      </c>
      <c r="WG80" s="180">
        <f t="shared" si="148"/>
        <v>359</v>
      </c>
      <c r="WH80" s="180">
        <f t="shared" si="148"/>
        <v>360</v>
      </c>
      <c r="WI80" s="180">
        <f t="shared" si="148"/>
        <v>361</v>
      </c>
      <c r="WJ80" s="180">
        <f t="shared" si="148"/>
        <v>362</v>
      </c>
      <c r="WK80" s="180">
        <f t="shared" si="148"/>
        <v>363</v>
      </c>
      <c r="WL80" s="180">
        <f t="shared" si="148"/>
        <v>364</v>
      </c>
      <c r="WM80" s="180">
        <f t="shared" si="148"/>
        <v>365</v>
      </c>
      <c r="WN80" s="180">
        <f t="shared" si="148"/>
        <v>366</v>
      </c>
      <c r="WO80" s="180">
        <f t="shared" si="148"/>
        <v>367</v>
      </c>
      <c r="WP80" s="180">
        <f t="shared" si="148"/>
        <v>368</v>
      </c>
      <c r="WQ80" s="180">
        <f t="shared" si="148"/>
        <v>369</v>
      </c>
      <c r="WR80" s="180">
        <f t="shared" si="148"/>
        <v>370</v>
      </c>
      <c r="WS80" s="180">
        <f t="shared" si="148"/>
        <v>371</v>
      </c>
      <c r="WT80" s="180">
        <f t="shared" si="148"/>
        <v>372</v>
      </c>
      <c r="WU80" s="180">
        <f t="shared" si="148"/>
        <v>373</v>
      </c>
      <c r="WV80" s="180">
        <f t="shared" si="148"/>
        <v>374</v>
      </c>
      <c r="WW80" s="180">
        <f t="shared" si="148"/>
        <v>375</v>
      </c>
      <c r="WX80" s="180">
        <f t="shared" si="148"/>
        <v>376</v>
      </c>
      <c r="WY80" s="180">
        <f t="shared" si="148"/>
        <v>377</v>
      </c>
      <c r="WZ80" s="180">
        <f t="shared" si="148"/>
        <v>378</v>
      </c>
      <c r="XA80" s="180">
        <f t="shared" si="148"/>
        <v>379</v>
      </c>
      <c r="XB80" s="180">
        <f t="shared" si="148"/>
        <v>380</v>
      </c>
      <c r="XC80" s="180">
        <f t="shared" si="148"/>
        <v>381</v>
      </c>
      <c r="XD80" s="180">
        <f t="shared" si="148"/>
        <v>382</v>
      </c>
      <c r="XE80" s="180">
        <f t="shared" si="148"/>
        <v>383</v>
      </c>
      <c r="XF80" s="180">
        <f t="shared" si="148"/>
        <v>384</v>
      </c>
      <c r="XG80" s="180">
        <f t="shared" si="148"/>
        <v>385</v>
      </c>
      <c r="XH80" s="180">
        <f t="shared" si="148"/>
        <v>386</v>
      </c>
      <c r="XI80" s="180">
        <f t="shared" ref="XI80:ZA80" si="149">XH80+1</f>
        <v>387</v>
      </c>
      <c r="XJ80" s="180">
        <f t="shared" si="149"/>
        <v>388</v>
      </c>
      <c r="XK80" s="180">
        <f t="shared" si="149"/>
        <v>389</v>
      </c>
      <c r="XL80" s="180">
        <f t="shared" si="149"/>
        <v>390</v>
      </c>
      <c r="XM80" s="180">
        <f t="shared" si="149"/>
        <v>391</v>
      </c>
      <c r="XN80" s="180">
        <f t="shared" si="149"/>
        <v>392</v>
      </c>
      <c r="XO80" s="180">
        <f t="shared" si="149"/>
        <v>393</v>
      </c>
      <c r="XP80" s="180">
        <f t="shared" si="149"/>
        <v>394</v>
      </c>
      <c r="XQ80" s="180">
        <f t="shared" si="149"/>
        <v>395</v>
      </c>
      <c r="XR80" s="180">
        <f t="shared" si="149"/>
        <v>396</v>
      </c>
      <c r="XS80" s="180">
        <f t="shared" si="149"/>
        <v>397</v>
      </c>
      <c r="XT80" s="180">
        <f t="shared" si="149"/>
        <v>398</v>
      </c>
      <c r="XU80" s="180">
        <f t="shared" si="149"/>
        <v>399</v>
      </c>
      <c r="XV80" s="180">
        <f t="shared" si="149"/>
        <v>400</v>
      </c>
      <c r="XW80" s="180">
        <f t="shared" si="149"/>
        <v>401</v>
      </c>
      <c r="XX80" s="180">
        <f t="shared" si="149"/>
        <v>402</v>
      </c>
      <c r="XY80" s="180">
        <f t="shared" si="149"/>
        <v>403</v>
      </c>
      <c r="XZ80" s="180">
        <f t="shared" si="149"/>
        <v>404</v>
      </c>
      <c r="YA80" s="180">
        <f t="shared" si="149"/>
        <v>405</v>
      </c>
      <c r="YB80" s="180">
        <f t="shared" si="149"/>
        <v>406</v>
      </c>
      <c r="YC80" s="180">
        <f t="shared" si="149"/>
        <v>407</v>
      </c>
      <c r="YD80" s="180">
        <f t="shared" si="149"/>
        <v>408</v>
      </c>
      <c r="YE80" s="180">
        <f t="shared" si="149"/>
        <v>409</v>
      </c>
      <c r="YF80" s="180">
        <f t="shared" si="149"/>
        <v>410</v>
      </c>
      <c r="YG80" s="180">
        <f t="shared" si="149"/>
        <v>411</v>
      </c>
      <c r="YH80" s="180">
        <f t="shared" si="149"/>
        <v>412</v>
      </c>
      <c r="YI80" s="180">
        <f t="shared" si="149"/>
        <v>413</v>
      </c>
      <c r="YJ80" s="180">
        <f t="shared" si="149"/>
        <v>414</v>
      </c>
      <c r="YK80" s="180">
        <f t="shared" si="149"/>
        <v>415</v>
      </c>
      <c r="YL80" s="180">
        <f t="shared" si="149"/>
        <v>416</v>
      </c>
      <c r="YM80" s="180">
        <f t="shared" si="149"/>
        <v>417</v>
      </c>
      <c r="YN80" s="180">
        <f t="shared" si="149"/>
        <v>418</v>
      </c>
      <c r="YO80" s="180">
        <f t="shared" si="149"/>
        <v>419</v>
      </c>
      <c r="YP80" s="180">
        <f t="shared" si="149"/>
        <v>420</v>
      </c>
      <c r="YQ80" s="180">
        <f t="shared" si="149"/>
        <v>421</v>
      </c>
      <c r="YR80" s="180">
        <f t="shared" si="149"/>
        <v>422</v>
      </c>
      <c r="YS80" s="180">
        <f t="shared" si="149"/>
        <v>423</v>
      </c>
      <c r="YT80" s="180">
        <f t="shared" si="149"/>
        <v>424</v>
      </c>
      <c r="YU80" s="180">
        <f t="shared" si="149"/>
        <v>425</v>
      </c>
      <c r="YV80" s="180">
        <f t="shared" si="149"/>
        <v>426</v>
      </c>
      <c r="YW80" s="180">
        <f t="shared" si="149"/>
        <v>427</v>
      </c>
      <c r="YX80" s="180">
        <f t="shared" si="149"/>
        <v>428</v>
      </c>
      <c r="YY80" s="180">
        <f t="shared" si="149"/>
        <v>429</v>
      </c>
      <c r="YZ80" s="180">
        <f t="shared" si="149"/>
        <v>430</v>
      </c>
      <c r="ZA80" s="180">
        <f t="shared" si="149"/>
        <v>431</v>
      </c>
      <c r="ZB80" s="180">
        <f>ZA80+1</f>
        <v>432</v>
      </c>
      <c r="ZC80" s="180">
        <f t="shared" ref="ZC80:AAE80" si="150">ZB80+1</f>
        <v>433</v>
      </c>
      <c r="ZD80" s="180">
        <f t="shared" si="150"/>
        <v>434</v>
      </c>
      <c r="ZE80" s="180">
        <f t="shared" si="150"/>
        <v>435</v>
      </c>
      <c r="ZF80" s="180">
        <f t="shared" si="150"/>
        <v>436</v>
      </c>
      <c r="ZG80" s="180">
        <f t="shared" si="150"/>
        <v>437</v>
      </c>
      <c r="ZH80" s="180">
        <f t="shared" si="150"/>
        <v>438</v>
      </c>
      <c r="ZI80" s="180">
        <f t="shared" si="150"/>
        <v>439</v>
      </c>
      <c r="ZJ80" s="180">
        <f t="shared" si="150"/>
        <v>440</v>
      </c>
      <c r="ZK80" s="180">
        <f t="shared" si="150"/>
        <v>441</v>
      </c>
      <c r="ZL80" s="180">
        <f t="shared" si="150"/>
        <v>442</v>
      </c>
      <c r="ZM80" s="180">
        <f t="shared" si="150"/>
        <v>443</v>
      </c>
      <c r="ZN80" s="180">
        <f t="shared" si="150"/>
        <v>444</v>
      </c>
      <c r="ZO80" s="180">
        <f t="shared" si="150"/>
        <v>445</v>
      </c>
      <c r="ZP80" s="180">
        <f t="shared" si="150"/>
        <v>446</v>
      </c>
      <c r="ZQ80" s="180">
        <f t="shared" si="150"/>
        <v>447</v>
      </c>
      <c r="ZR80" s="180">
        <f t="shared" si="150"/>
        <v>448</v>
      </c>
      <c r="ZS80" s="180">
        <f t="shared" si="150"/>
        <v>449</v>
      </c>
      <c r="ZT80" s="180">
        <f t="shared" si="150"/>
        <v>450</v>
      </c>
      <c r="ZU80" s="180">
        <f t="shared" si="150"/>
        <v>451</v>
      </c>
      <c r="ZV80" s="180">
        <f t="shared" si="150"/>
        <v>452</v>
      </c>
      <c r="ZW80" s="180">
        <f t="shared" si="150"/>
        <v>453</v>
      </c>
      <c r="ZX80" s="180">
        <f t="shared" si="150"/>
        <v>454</v>
      </c>
      <c r="ZY80" s="180">
        <f t="shared" si="150"/>
        <v>455</v>
      </c>
      <c r="ZZ80" s="180">
        <f t="shared" si="150"/>
        <v>456</v>
      </c>
      <c r="AAA80" s="180">
        <f t="shared" si="150"/>
        <v>457</v>
      </c>
      <c r="AAB80" s="180">
        <f t="shared" si="150"/>
        <v>458</v>
      </c>
      <c r="AAC80" s="180">
        <f t="shared" si="150"/>
        <v>459</v>
      </c>
      <c r="AAD80" s="180">
        <f t="shared" si="150"/>
        <v>460</v>
      </c>
      <c r="AAE80" s="180">
        <f t="shared" si="150"/>
        <v>461</v>
      </c>
      <c r="AAF80" s="180">
        <f>AAE80+1</f>
        <v>462</v>
      </c>
      <c r="AAG80" s="180">
        <f t="shared" ref="AAG80:AAW80" si="151">AAF80+1</f>
        <v>463</v>
      </c>
      <c r="AAH80" s="180">
        <f t="shared" si="151"/>
        <v>464</v>
      </c>
      <c r="AAI80" s="180">
        <f t="shared" si="151"/>
        <v>465</v>
      </c>
      <c r="AAJ80" s="180">
        <f t="shared" si="151"/>
        <v>466</v>
      </c>
      <c r="AAK80" s="180">
        <f t="shared" si="151"/>
        <v>467</v>
      </c>
      <c r="AAL80" s="180">
        <f t="shared" si="151"/>
        <v>468</v>
      </c>
      <c r="AAM80" s="180">
        <f t="shared" si="151"/>
        <v>469</v>
      </c>
      <c r="AAN80" s="180">
        <f t="shared" si="151"/>
        <v>470</v>
      </c>
      <c r="AAO80" s="180">
        <f t="shared" si="151"/>
        <v>471</v>
      </c>
      <c r="AAP80" s="180">
        <f t="shared" si="151"/>
        <v>472</v>
      </c>
      <c r="AAQ80" s="180">
        <f t="shared" si="151"/>
        <v>473</v>
      </c>
      <c r="AAR80" s="180">
        <f t="shared" si="151"/>
        <v>474</v>
      </c>
      <c r="AAS80" s="180">
        <f t="shared" si="151"/>
        <v>475</v>
      </c>
      <c r="AAT80" s="180">
        <f t="shared" si="151"/>
        <v>476</v>
      </c>
      <c r="AAU80" s="180">
        <f t="shared" si="151"/>
        <v>477</v>
      </c>
      <c r="AAV80" s="180">
        <f t="shared" si="151"/>
        <v>478</v>
      </c>
      <c r="AAW80" s="180">
        <f t="shared" si="151"/>
        <v>479</v>
      </c>
      <c r="AAZ80" s="180" t="s">
        <v>236</v>
      </c>
    </row>
    <row r="81" spans="1:728" x14ac:dyDescent="0.25">
      <c r="A81" s="180" t="s">
        <v>673</v>
      </c>
      <c r="IL81" s="856">
        <f>((IL80/IL77)/30)*30</f>
        <v>15000000</v>
      </c>
      <c r="IM81" s="856">
        <f>IL80/IL77</f>
        <v>15000000</v>
      </c>
      <c r="IN81" s="856">
        <f>IM81</f>
        <v>15000000</v>
      </c>
      <c r="IO81" s="856">
        <f t="shared" ref="IO81:KZ81" si="152">IN81</f>
        <v>15000000</v>
      </c>
      <c r="IP81" s="856">
        <f t="shared" si="152"/>
        <v>15000000</v>
      </c>
      <c r="IQ81" s="856">
        <f t="shared" si="152"/>
        <v>15000000</v>
      </c>
      <c r="IR81" s="856">
        <f t="shared" si="152"/>
        <v>15000000</v>
      </c>
      <c r="IS81" s="856">
        <f t="shared" si="152"/>
        <v>15000000</v>
      </c>
      <c r="IT81" s="856">
        <f t="shared" si="152"/>
        <v>15000000</v>
      </c>
      <c r="IU81" s="856">
        <f t="shared" si="152"/>
        <v>15000000</v>
      </c>
      <c r="IV81" s="856">
        <f t="shared" si="152"/>
        <v>15000000</v>
      </c>
      <c r="IW81" s="856">
        <f t="shared" si="152"/>
        <v>15000000</v>
      </c>
      <c r="IX81" s="856">
        <f t="shared" si="152"/>
        <v>15000000</v>
      </c>
      <c r="IY81" s="856">
        <f t="shared" si="152"/>
        <v>15000000</v>
      </c>
      <c r="IZ81" s="856">
        <f t="shared" si="152"/>
        <v>15000000</v>
      </c>
      <c r="JA81" s="856">
        <f t="shared" si="152"/>
        <v>15000000</v>
      </c>
      <c r="JB81" s="856">
        <f t="shared" si="152"/>
        <v>15000000</v>
      </c>
      <c r="JC81" s="856">
        <f t="shared" si="152"/>
        <v>15000000</v>
      </c>
      <c r="JD81" s="856">
        <f t="shared" si="152"/>
        <v>15000000</v>
      </c>
      <c r="JE81" s="856">
        <f t="shared" si="152"/>
        <v>15000000</v>
      </c>
      <c r="JF81" s="856">
        <f t="shared" si="152"/>
        <v>15000000</v>
      </c>
      <c r="JG81" s="856">
        <f t="shared" si="152"/>
        <v>15000000</v>
      </c>
      <c r="JH81" s="856">
        <f t="shared" si="152"/>
        <v>15000000</v>
      </c>
      <c r="JI81" s="856">
        <f t="shared" si="152"/>
        <v>15000000</v>
      </c>
      <c r="JJ81" s="856">
        <f t="shared" si="152"/>
        <v>15000000</v>
      </c>
      <c r="JK81" s="856">
        <f t="shared" si="152"/>
        <v>15000000</v>
      </c>
      <c r="JL81" s="856">
        <f t="shared" si="152"/>
        <v>15000000</v>
      </c>
      <c r="JM81" s="856">
        <f t="shared" si="152"/>
        <v>15000000</v>
      </c>
      <c r="JN81" s="856">
        <f t="shared" si="152"/>
        <v>15000000</v>
      </c>
      <c r="JO81" s="856">
        <f t="shared" si="152"/>
        <v>15000000</v>
      </c>
      <c r="JP81" s="856">
        <f t="shared" si="152"/>
        <v>15000000</v>
      </c>
      <c r="JQ81" s="856">
        <f t="shared" si="152"/>
        <v>15000000</v>
      </c>
      <c r="JR81" s="856">
        <f t="shared" si="152"/>
        <v>15000000</v>
      </c>
      <c r="JS81" s="856">
        <f t="shared" si="152"/>
        <v>15000000</v>
      </c>
      <c r="JT81" s="856">
        <f t="shared" si="152"/>
        <v>15000000</v>
      </c>
      <c r="JU81" s="856">
        <f t="shared" si="152"/>
        <v>15000000</v>
      </c>
      <c r="JV81" s="856">
        <f t="shared" si="152"/>
        <v>15000000</v>
      </c>
      <c r="JW81" s="856">
        <f t="shared" si="152"/>
        <v>15000000</v>
      </c>
      <c r="JX81" s="856">
        <f t="shared" si="152"/>
        <v>15000000</v>
      </c>
      <c r="JY81" s="856">
        <f t="shared" si="152"/>
        <v>15000000</v>
      </c>
      <c r="JZ81" s="856">
        <f t="shared" si="152"/>
        <v>15000000</v>
      </c>
      <c r="KA81" s="856">
        <f t="shared" si="152"/>
        <v>15000000</v>
      </c>
      <c r="KB81" s="856">
        <f t="shared" si="152"/>
        <v>15000000</v>
      </c>
      <c r="KC81" s="856">
        <f t="shared" si="152"/>
        <v>15000000</v>
      </c>
      <c r="KD81" s="856">
        <f t="shared" si="152"/>
        <v>15000000</v>
      </c>
      <c r="KE81" s="856">
        <f t="shared" si="152"/>
        <v>15000000</v>
      </c>
      <c r="KF81" s="856">
        <f t="shared" si="152"/>
        <v>15000000</v>
      </c>
      <c r="KG81" s="856">
        <f t="shared" si="152"/>
        <v>15000000</v>
      </c>
      <c r="KH81" s="856">
        <f t="shared" si="152"/>
        <v>15000000</v>
      </c>
      <c r="KI81" s="856">
        <f t="shared" si="152"/>
        <v>15000000</v>
      </c>
      <c r="KJ81" s="856">
        <f t="shared" si="152"/>
        <v>15000000</v>
      </c>
      <c r="KK81" s="856">
        <f t="shared" si="152"/>
        <v>15000000</v>
      </c>
      <c r="KL81" s="856">
        <f t="shared" si="152"/>
        <v>15000000</v>
      </c>
      <c r="KM81" s="856">
        <f t="shared" si="152"/>
        <v>15000000</v>
      </c>
      <c r="KN81" s="856">
        <f t="shared" si="152"/>
        <v>15000000</v>
      </c>
      <c r="KO81" s="856">
        <f t="shared" si="152"/>
        <v>15000000</v>
      </c>
      <c r="KP81" s="856">
        <f t="shared" si="152"/>
        <v>15000000</v>
      </c>
      <c r="KQ81" s="856">
        <f t="shared" si="152"/>
        <v>15000000</v>
      </c>
      <c r="KR81" s="856">
        <f t="shared" si="152"/>
        <v>15000000</v>
      </c>
      <c r="KS81" s="856">
        <f t="shared" si="152"/>
        <v>15000000</v>
      </c>
      <c r="KT81" s="856">
        <f t="shared" si="152"/>
        <v>15000000</v>
      </c>
      <c r="KU81" s="856">
        <f t="shared" si="152"/>
        <v>15000000</v>
      </c>
      <c r="KV81" s="856">
        <f t="shared" si="152"/>
        <v>15000000</v>
      </c>
      <c r="KW81" s="856">
        <f t="shared" si="152"/>
        <v>15000000</v>
      </c>
      <c r="KX81" s="856">
        <f t="shared" si="152"/>
        <v>15000000</v>
      </c>
      <c r="KY81" s="856">
        <f t="shared" si="152"/>
        <v>15000000</v>
      </c>
      <c r="KZ81" s="856">
        <f t="shared" si="152"/>
        <v>15000000</v>
      </c>
      <c r="LA81" s="856">
        <f t="shared" ref="LA81:NL81" si="153">KZ81</f>
        <v>15000000</v>
      </c>
      <c r="LB81" s="856">
        <f t="shared" si="153"/>
        <v>15000000</v>
      </c>
      <c r="LC81" s="856">
        <f t="shared" si="153"/>
        <v>15000000</v>
      </c>
      <c r="LD81" s="856">
        <f t="shared" si="153"/>
        <v>15000000</v>
      </c>
      <c r="LE81" s="856">
        <f t="shared" si="153"/>
        <v>15000000</v>
      </c>
      <c r="LF81" s="856">
        <f t="shared" si="153"/>
        <v>15000000</v>
      </c>
      <c r="LG81" s="856">
        <f t="shared" si="153"/>
        <v>15000000</v>
      </c>
      <c r="LH81" s="856">
        <f t="shared" si="153"/>
        <v>15000000</v>
      </c>
      <c r="LI81" s="856">
        <f t="shared" si="153"/>
        <v>15000000</v>
      </c>
      <c r="LJ81" s="856">
        <f t="shared" si="153"/>
        <v>15000000</v>
      </c>
      <c r="LK81" s="856">
        <f t="shared" si="153"/>
        <v>15000000</v>
      </c>
      <c r="LL81" s="856">
        <f t="shared" si="153"/>
        <v>15000000</v>
      </c>
      <c r="LM81" s="856">
        <f t="shared" si="153"/>
        <v>15000000</v>
      </c>
      <c r="LN81" s="856">
        <f t="shared" si="153"/>
        <v>15000000</v>
      </c>
      <c r="LO81" s="856">
        <f t="shared" si="153"/>
        <v>15000000</v>
      </c>
      <c r="LP81" s="856">
        <f t="shared" si="153"/>
        <v>15000000</v>
      </c>
      <c r="LQ81" s="856">
        <f t="shared" si="153"/>
        <v>15000000</v>
      </c>
      <c r="LR81" s="856">
        <f t="shared" si="153"/>
        <v>15000000</v>
      </c>
      <c r="LS81" s="856">
        <f t="shared" si="153"/>
        <v>15000000</v>
      </c>
      <c r="LT81" s="856">
        <f t="shared" si="153"/>
        <v>15000000</v>
      </c>
      <c r="LU81" s="856">
        <f t="shared" si="153"/>
        <v>15000000</v>
      </c>
      <c r="LV81" s="856">
        <f t="shared" si="153"/>
        <v>15000000</v>
      </c>
      <c r="LW81" s="856">
        <f t="shared" si="153"/>
        <v>15000000</v>
      </c>
      <c r="LX81" s="856">
        <f t="shared" si="153"/>
        <v>15000000</v>
      </c>
      <c r="LY81" s="856">
        <f t="shared" si="153"/>
        <v>15000000</v>
      </c>
      <c r="LZ81" s="856">
        <f t="shared" si="153"/>
        <v>15000000</v>
      </c>
      <c r="MA81" s="856">
        <f t="shared" si="153"/>
        <v>15000000</v>
      </c>
      <c r="MB81" s="856">
        <f t="shared" si="153"/>
        <v>15000000</v>
      </c>
      <c r="MC81" s="856">
        <f t="shared" si="153"/>
        <v>15000000</v>
      </c>
      <c r="MD81" s="856">
        <f t="shared" si="153"/>
        <v>15000000</v>
      </c>
      <c r="ME81" s="856">
        <f t="shared" si="153"/>
        <v>15000000</v>
      </c>
      <c r="MF81" s="856">
        <f t="shared" si="153"/>
        <v>15000000</v>
      </c>
      <c r="MG81" s="856">
        <f t="shared" si="153"/>
        <v>15000000</v>
      </c>
      <c r="MH81" s="856">
        <f t="shared" si="153"/>
        <v>15000000</v>
      </c>
      <c r="MI81" s="856">
        <f t="shared" si="153"/>
        <v>15000000</v>
      </c>
      <c r="MJ81" s="856">
        <f t="shared" si="153"/>
        <v>15000000</v>
      </c>
      <c r="MK81" s="856">
        <f t="shared" si="153"/>
        <v>15000000</v>
      </c>
      <c r="ML81" s="856">
        <f t="shared" si="153"/>
        <v>15000000</v>
      </c>
      <c r="MM81" s="856">
        <f t="shared" si="153"/>
        <v>15000000</v>
      </c>
      <c r="MN81" s="856">
        <f t="shared" si="153"/>
        <v>15000000</v>
      </c>
      <c r="MO81" s="856">
        <f t="shared" si="153"/>
        <v>15000000</v>
      </c>
      <c r="MP81" s="856">
        <f t="shared" si="153"/>
        <v>15000000</v>
      </c>
      <c r="MQ81" s="856">
        <f t="shared" si="153"/>
        <v>15000000</v>
      </c>
      <c r="MR81" s="856">
        <f t="shared" si="153"/>
        <v>15000000</v>
      </c>
      <c r="MS81" s="856">
        <f t="shared" si="153"/>
        <v>15000000</v>
      </c>
      <c r="MT81" s="856">
        <f t="shared" si="153"/>
        <v>15000000</v>
      </c>
      <c r="MU81" s="856">
        <f t="shared" si="153"/>
        <v>15000000</v>
      </c>
      <c r="MV81" s="856">
        <f t="shared" si="153"/>
        <v>15000000</v>
      </c>
      <c r="MW81" s="856">
        <f t="shared" si="153"/>
        <v>15000000</v>
      </c>
      <c r="MX81" s="856">
        <f t="shared" si="153"/>
        <v>15000000</v>
      </c>
      <c r="MY81" s="856">
        <f t="shared" si="153"/>
        <v>15000000</v>
      </c>
      <c r="MZ81" s="856">
        <f t="shared" si="153"/>
        <v>15000000</v>
      </c>
      <c r="NA81" s="856">
        <f t="shared" si="153"/>
        <v>15000000</v>
      </c>
      <c r="NB81" s="856">
        <f t="shared" si="153"/>
        <v>15000000</v>
      </c>
      <c r="NC81" s="856">
        <f t="shared" si="153"/>
        <v>15000000</v>
      </c>
      <c r="ND81" s="856">
        <f t="shared" si="153"/>
        <v>15000000</v>
      </c>
      <c r="NE81" s="856">
        <f t="shared" si="153"/>
        <v>15000000</v>
      </c>
      <c r="NF81" s="856">
        <f t="shared" si="153"/>
        <v>15000000</v>
      </c>
      <c r="NG81" s="856">
        <f t="shared" si="153"/>
        <v>15000000</v>
      </c>
      <c r="NH81" s="856">
        <f t="shared" si="153"/>
        <v>15000000</v>
      </c>
      <c r="NI81" s="856">
        <f t="shared" si="153"/>
        <v>15000000</v>
      </c>
      <c r="NJ81" s="856">
        <f t="shared" si="153"/>
        <v>15000000</v>
      </c>
      <c r="NK81" s="856">
        <f t="shared" si="153"/>
        <v>15000000</v>
      </c>
      <c r="NL81" s="856">
        <f t="shared" si="153"/>
        <v>15000000</v>
      </c>
      <c r="NM81" s="856">
        <f t="shared" ref="NM81:PX81" si="154">NL81</f>
        <v>15000000</v>
      </c>
      <c r="NN81" s="856">
        <f t="shared" si="154"/>
        <v>15000000</v>
      </c>
      <c r="NO81" s="856">
        <f t="shared" si="154"/>
        <v>15000000</v>
      </c>
      <c r="NP81" s="856">
        <f t="shared" si="154"/>
        <v>15000000</v>
      </c>
      <c r="NQ81" s="856">
        <f t="shared" si="154"/>
        <v>15000000</v>
      </c>
      <c r="NR81" s="856">
        <f t="shared" si="154"/>
        <v>15000000</v>
      </c>
      <c r="NS81" s="856">
        <f t="shared" si="154"/>
        <v>15000000</v>
      </c>
      <c r="NT81" s="856">
        <f t="shared" si="154"/>
        <v>15000000</v>
      </c>
      <c r="NU81" s="856">
        <f t="shared" si="154"/>
        <v>15000000</v>
      </c>
      <c r="NV81" s="856">
        <f t="shared" si="154"/>
        <v>15000000</v>
      </c>
      <c r="NW81" s="856">
        <f t="shared" si="154"/>
        <v>15000000</v>
      </c>
      <c r="NX81" s="856">
        <f t="shared" si="154"/>
        <v>15000000</v>
      </c>
      <c r="NY81" s="856">
        <f t="shared" si="154"/>
        <v>15000000</v>
      </c>
      <c r="NZ81" s="856">
        <f t="shared" si="154"/>
        <v>15000000</v>
      </c>
      <c r="OA81" s="856">
        <f t="shared" si="154"/>
        <v>15000000</v>
      </c>
      <c r="OB81" s="856">
        <f t="shared" si="154"/>
        <v>15000000</v>
      </c>
      <c r="OC81" s="856">
        <f t="shared" si="154"/>
        <v>15000000</v>
      </c>
      <c r="OD81" s="856">
        <f t="shared" si="154"/>
        <v>15000000</v>
      </c>
      <c r="OE81" s="856">
        <f t="shared" si="154"/>
        <v>15000000</v>
      </c>
      <c r="OF81" s="856">
        <f t="shared" si="154"/>
        <v>15000000</v>
      </c>
      <c r="OG81" s="856">
        <f t="shared" si="154"/>
        <v>15000000</v>
      </c>
      <c r="OH81" s="856">
        <f t="shared" si="154"/>
        <v>15000000</v>
      </c>
      <c r="OI81" s="856">
        <f t="shared" si="154"/>
        <v>15000000</v>
      </c>
      <c r="OJ81" s="856">
        <f t="shared" si="154"/>
        <v>15000000</v>
      </c>
      <c r="OK81" s="856">
        <f t="shared" si="154"/>
        <v>15000000</v>
      </c>
      <c r="OL81" s="856">
        <f t="shared" si="154"/>
        <v>15000000</v>
      </c>
      <c r="OM81" s="856">
        <f t="shared" si="154"/>
        <v>15000000</v>
      </c>
      <c r="ON81" s="856">
        <f t="shared" si="154"/>
        <v>15000000</v>
      </c>
      <c r="OO81" s="856">
        <f t="shared" si="154"/>
        <v>15000000</v>
      </c>
      <c r="OP81" s="856">
        <f t="shared" si="154"/>
        <v>15000000</v>
      </c>
      <c r="OQ81" s="856">
        <f t="shared" si="154"/>
        <v>15000000</v>
      </c>
      <c r="OR81" s="856">
        <f t="shared" si="154"/>
        <v>15000000</v>
      </c>
      <c r="OS81" s="856">
        <f t="shared" si="154"/>
        <v>15000000</v>
      </c>
      <c r="OT81" s="856">
        <f t="shared" si="154"/>
        <v>15000000</v>
      </c>
      <c r="OU81" s="856">
        <f t="shared" si="154"/>
        <v>15000000</v>
      </c>
      <c r="OV81" s="856">
        <f t="shared" si="154"/>
        <v>15000000</v>
      </c>
      <c r="OW81" s="856">
        <f t="shared" si="154"/>
        <v>15000000</v>
      </c>
      <c r="OX81" s="856">
        <f t="shared" si="154"/>
        <v>15000000</v>
      </c>
      <c r="OY81" s="856">
        <f t="shared" si="154"/>
        <v>15000000</v>
      </c>
      <c r="OZ81" s="856">
        <f t="shared" si="154"/>
        <v>15000000</v>
      </c>
      <c r="PA81" s="856">
        <f t="shared" si="154"/>
        <v>15000000</v>
      </c>
      <c r="PB81" s="856">
        <f t="shared" si="154"/>
        <v>15000000</v>
      </c>
      <c r="PC81" s="856">
        <f t="shared" si="154"/>
        <v>15000000</v>
      </c>
      <c r="PD81" s="856">
        <f t="shared" si="154"/>
        <v>15000000</v>
      </c>
      <c r="PE81" s="856">
        <f t="shared" si="154"/>
        <v>15000000</v>
      </c>
      <c r="PF81" s="856">
        <f t="shared" si="154"/>
        <v>15000000</v>
      </c>
      <c r="PG81" s="856">
        <f t="shared" si="154"/>
        <v>15000000</v>
      </c>
      <c r="PH81" s="856">
        <f t="shared" si="154"/>
        <v>15000000</v>
      </c>
      <c r="PI81" s="856">
        <f t="shared" si="154"/>
        <v>15000000</v>
      </c>
      <c r="PJ81" s="856">
        <f t="shared" si="154"/>
        <v>15000000</v>
      </c>
      <c r="PK81" s="856">
        <f t="shared" si="154"/>
        <v>15000000</v>
      </c>
      <c r="PL81" s="856">
        <f t="shared" si="154"/>
        <v>15000000</v>
      </c>
      <c r="PM81" s="856">
        <f t="shared" si="154"/>
        <v>15000000</v>
      </c>
      <c r="PN81" s="856">
        <f t="shared" si="154"/>
        <v>15000000</v>
      </c>
      <c r="PO81" s="856">
        <f t="shared" si="154"/>
        <v>15000000</v>
      </c>
      <c r="PP81" s="856">
        <f t="shared" si="154"/>
        <v>15000000</v>
      </c>
      <c r="PQ81" s="856">
        <f t="shared" si="154"/>
        <v>15000000</v>
      </c>
      <c r="PR81" s="856">
        <f t="shared" si="154"/>
        <v>15000000</v>
      </c>
      <c r="PS81" s="856">
        <f t="shared" si="154"/>
        <v>15000000</v>
      </c>
      <c r="PT81" s="856">
        <f t="shared" si="154"/>
        <v>15000000</v>
      </c>
      <c r="PU81" s="856">
        <f t="shared" si="154"/>
        <v>15000000</v>
      </c>
      <c r="PV81" s="856">
        <f t="shared" si="154"/>
        <v>15000000</v>
      </c>
      <c r="PW81" s="856">
        <f t="shared" si="154"/>
        <v>15000000</v>
      </c>
      <c r="PX81" s="856">
        <f t="shared" si="154"/>
        <v>15000000</v>
      </c>
      <c r="PY81" s="856">
        <f t="shared" ref="PY81:SJ81" si="155">PX81</f>
        <v>15000000</v>
      </c>
      <c r="PZ81" s="856">
        <f t="shared" si="155"/>
        <v>15000000</v>
      </c>
      <c r="QA81" s="856">
        <f t="shared" si="155"/>
        <v>15000000</v>
      </c>
      <c r="QB81" s="856">
        <f t="shared" si="155"/>
        <v>15000000</v>
      </c>
      <c r="QC81" s="856">
        <f t="shared" si="155"/>
        <v>15000000</v>
      </c>
      <c r="QD81" s="856">
        <f t="shared" si="155"/>
        <v>15000000</v>
      </c>
      <c r="QE81" s="856">
        <f t="shared" si="155"/>
        <v>15000000</v>
      </c>
      <c r="QF81" s="856">
        <f t="shared" si="155"/>
        <v>15000000</v>
      </c>
      <c r="QG81" s="856">
        <f t="shared" si="155"/>
        <v>15000000</v>
      </c>
      <c r="QH81" s="856">
        <f t="shared" si="155"/>
        <v>15000000</v>
      </c>
      <c r="QI81" s="856">
        <f t="shared" si="155"/>
        <v>15000000</v>
      </c>
      <c r="QJ81" s="856">
        <f t="shared" si="155"/>
        <v>15000000</v>
      </c>
      <c r="QK81" s="856">
        <f t="shared" si="155"/>
        <v>15000000</v>
      </c>
      <c r="QL81" s="856">
        <f t="shared" si="155"/>
        <v>15000000</v>
      </c>
      <c r="QM81" s="856">
        <f t="shared" si="155"/>
        <v>15000000</v>
      </c>
      <c r="QN81" s="856">
        <f t="shared" si="155"/>
        <v>15000000</v>
      </c>
      <c r="QO81" s="856">
        <f t="shared" si="155"/>
        <v>15000000</v>
      </c>
      <c r="QP81" s="856">
        <f t="shared" si="155"/>
        <v>15000000</v>
      </c>
      <c r="QQ81" s="856">
        <f t="shared" si="155"/>
        <v>15000000</v>
      </c>
      <c r="QR81" s="856">
        <f t="shared" si="155"/>
        <v>15000000</v>
      </c>
      <c r="QS81" s="856">
        <f t="shared" si="155"/>
        <v>15000000</v>
      </c>
      <c r="QT81" s="856">
        <f t="shared" si="155"/>
        <v>15000000</v>
      </c>
      <c r="QU81" s="856">
        <f t="shared" si="155"/>
        <v>15000000</v>
      </c>
      <c r="QV81" s="856">
        <f t="shared" si="155"/>
        <v>15000000</v>
      </c>
      <c r="QW81" s="856">
        <f t="shared" si="155"/>
        <v>15000000</v>
      </c>
      <c r="QX81" s="856">
        <f t="shared" si="155"/>
        <v>15000000</v>
      </c>
      <c r="QY81" s="856">
        <f t="shared" si="155"/>
        <v>15000000</v>
      </c>
      <c r="QZ81" s="856">
        <f t="shared" si="155"/>
        <v>15000000</v>
      </c>
      <c r="RA81" s="856">
        <f t="shared" si="155"/>
        <v>15000000</v>
      </c>
      <c r="RB81" s="856">
        <f t="shared" si="155"/>
        <v>15000000</v>
      </c>
      <c r="RC81" s="856">
        <f t="shared" si="155"/>
        <v>15000000</v>
      </c>
      <c r="RD81" s="856">
        <f t="shared" si="155"/>
        <v>15000000</v>
      </c>
      <c r="RE81" s="856">
        <f t="shared" si="155"/>
        <v>15000000</v>
      </c>
      <c r="RF81" s="856">
        <f t="shared" si="155"/>
        <v>15000000</v>
      </c>
      <c r="RG81" s="856">
        <f t="shared" si="155"/>
        <v>15000000</v>
      </c>
      <c r="RH81" s="856">
        <f t="shared" si="155"/>
        <v>15000000</v>
      </c>
      <c r="RI81" s="856">
        <f t="shared" si="155"/>
        <v>15000000</v>
      </c>
      <c r="RJ81" s="856">
        <f t="shared" si="155"/>
        <v>15000000</v>
      </c>
      <c r="RK81" s="856">
        <f t="shared" si="155"/>
        <v>15000000</v>
      </c>
      <c r="RL81" s="856">
        <f t="shared" si="155"/>
        <v>15000000</v>
      </c>
      <c r="RM81" s="856">
        <f t="shared" si="155"/>
        <v>15000000</v>
      </c>
      <c r="RN81" s="856">
        <f t="shared" si="155"/>
        <v>15000000</v>
      </c>
      <c r="RO81" s="856">
        <f t="shared" si="155"/>
        <v>15000000</v>
      </c>
      <c r="RP81" s="856">
        <f t="shared" si="155"/>
        <v>15000000</v>
      </c>
      <c r="RQ81" s="856">
        <f t="shared" si="155"/>
        <v>15000000</v>
      </c>
      <c r="RR81" s="856">
        <f t="shared" si="155"/>
        <v>15000000</v>
      </c>
      <c r="RS81" s="856">
        <f t="shared" si="155"/>
        <v>15000000</v>
      </c>
      <c r="RT81" s="856">
        <f t="shared" si="155"/>
        <v>15000000</v>
      </c>
      <c r="RU81" s="856">
        <f t="shared" si="155"/>
        <v>15000000</v>
      </c>
      <c r="RV81" s="856">
        <f t="shared" si="155"/>
        <v>15000000</v>
      </c>
      <c r="RW81" s="856">
        <f t="shared" si="155"/>
        <v>15000000</v>
      </c>
      <c r="RX81" s="856">
        <f t="shared" si="155"/>
        <v>15000000</v>
      </c>
      <c r="RY81" s="856">
        <f t="shared" si="155"/>
        <v>15000000</v>
      </c>
      <c r="RZ81" s="856">
        <f t="shared" si="155"/>
        <v>15000000</v>
      </c>
      <c r="SA81" s="856">
        <f t="shared" si="155"/>
        <v>15000000</v>
      </c>
      <c r="SB81" s="856">
        <f t="shared" si="155"/>
        <v>15000000</v>
      </c>
      <c r="SC81" s="856">
        <f t="shared" si="155"/>
        <v>15000000</v>
      </c>
      <c r="SD81" s="856">
        <f t="shared" si="155"/>
        <v>15000000</v>
      </c>
      <c r="SE81" s="856">
        <f t="shared" si="155"/>
        <v>15000000</v>
      </c>
      <c r="SF81" s="856">
        <f t="shared" si="155"/>
        <v>15000000</v>
      </c>
      <c r="SG81" s="856">
        <f t="shared" si="155"/>
        <v>15000000</v>
      </c>
      <c r="SH81" s="856">
        <f t="shared" si="155"/>
        <v>15000000</v>
      </c>
      <c r="SI81" s="856">
        <f t="shared" si="155"/>
        <v>15000000</v>
      </c>
      <c r="SJ81" s="856">
        <f t="shared" si="155"/>
        <v>15000000</v>
      </c>
      <c r="SK81" s="856">
        <f t="shared" ref="SK81:UV81" si="156">SJ81</f>
        <v>15000000</v>
      </c>
      <c r="SL81" s="856">
        <f t="shared" si="156"/>
        <v>15000000</v>
      </c>
      <c r="SM81" s="856">
        <f t="shared" si="156"/>
        <v>15000000</v>
      </c>
      <c r="SN81" s="856">
        <f t="shared" si="156"/>
        <v>15000000</v>
      </c>
      <c r="SO81" s="856">
        <f t="shared" si="156"/>
        <v>15000000</v>
      </c>
      <c r="SP81" s="856">
        <f t="shared" si="156"/>
        <v>15000000</v>
      </c>
      <c r="SQ81" s="856">
        <f t="shared" si="156"/>
        <v>15000000</v>
      </c>
      <c r="SR81" s="856">
        <f t="shared" si="156"/>
        <v>15000000</v>
      </c>
      <c r="SS81" s="856">
        <f t="shared" si="156"/>
        <v>15000000</v>
      </c>
      <c r="ST81" s="856">
        <f t="shared" si="156"/>
        <v>15000000</v>
      </c>
      <c r="SU81" s="856">
        <f t="shared" si="156"/>
        <v>15000000</v>
      </c>
      <c r="SV81" s="856">
        <f t="shared" si="156"/>
        <v>15000000</v>
      </c>
      <c r="SW81" s="856">
        <f t="shared" si="156"/>
        <v>15000000</v>
      </c>
      <c r="SX81" s="856">
        <f t="shared" si="156"/>
        <v>15000000</v>
      </c>
      <c r="SY81" s="856">
        <f t="shared" si="156"/>
        <v>15000000</v>
      </c>
      <c r="SZ81" s="856">
        <f t="shared" si="156"/>
        <v>15000000</v>
      </c>
      <c r="TA81" s="856">
        <f t="shared" si="156"/>
        <v>15000000</v>
      </c>
      <c r="TB81" s="856">
        <f t="shared" si="156"/>
        <v>15000000</v>
      </c>
      <c r="TC81" s="856">
        <f t="shared" si="156"/>
        <v>15000000</v>
      </c>
      <c r="TD81" s="856">
        <f t="shared" si="156"/>
        <v>15000000</v>
      </c>
      <c r="TE81" s="856">
        <f t="shared" si="156"/>
        <v>15000000</v>
      </c>
      <c r="TF81" s="856">
        <f t="shared" si="156"/>
        <v>15000000</v>
      </c>
      <c r="TG81" s="856">
        <f t="shared" si="156"/>
        <v>15000000</v>
      </c>
      <c r="TH81" s="856">
        <f t="shared" si="156"/>
        <v>15000000</v>
      </c>
      <c r="TI81" s="856">
        <f t="shared" si="156"/>
        <v>15000000</v>
      </c>
      <c r="TJ81" s="856">
        <f t="shared" si="156"/>
        <v>15000000</v>
      </c>
      <c r="TK81" s="856">
        <f t="shared" si="156"/>
        <v>15000000</v>
      </c>
      <c r="TL81" s="856">
        <f t="shared" si="156"/>
        <v>15000000</v>
      </c>
      <c r="TM81" s="856">
        <f t="shared" si="156"/>
        <v>15000000</v>
      </c>
      <c r="TN81" s="856">
        <f t="shared" si="156"/>
        <v>15000000</v>
      </c>
      <c r="TO81" s="856">
        <f t="shared" si="156"/>
        <v>15000000</v>
      </c>
      <c r="TP81" s="856">
        <f t="shared" si="156"/>
        <v>15000000</v>
      </c>
      <c r="TQ81" s="856">
        <f t="shared" si="156"/>
        <v>15000000</v>
      </c>
      <c r="TR81" s="856">
        <f t="shared" si="156"/>
        <v>15000000</v>
      </c>
      <c r="TS81" s="856">
        <f t="shared" si="156"/>
        <v>15000000</v>
      </c>
      <c r="TT81" s="856">
        <f t="shared" si="156"/>
        <v>15000000</v>
      </c>
      <c r="TU81" s="856">
        <f t="shared" si="156"/>
        <v>15000000</v>
      </c>
      <c r="TV81" s="856">
        <f t="shared" si="156"/>
        <v>15000000</v>
      </c>
      <c r="TW81" s="856">
        <f t="shared" si="156"/>
        <v>15000000</v>
      </c>
      <c r="TX81" s="856">
        <f t="shared" si="156"/>
        <v>15000000</v>
      </c>
      <c r="TY81" s="856">
        <f t="shared" si="156"/>
        <v>15000000</v>
      </c>
      <c r="TZ81" s="856">
        <f t="shared" si="156"/>
        <v>15000000</v>
      </c>
      <c r="UA81" s="856">
        <f t="shared" si="156"/>
        <v>15000000</v>
      </c>
      <c r="UB81" s="856">
        <f t="shared" si="156"/>
        <v>15000000</v>
      </c>
      <c r="UC81" s="856">
        <f t="shared" si="156"/>
        <v>15000000</v>
      </c>
      <c r="UD81" s="856">
        <f t="shared" si="156"/>
        <v>15000000</v>
      </c>
      <c r="UE81" s="856">
        <f t="shared" si="156"/>
        <v>15000000</v>
      </c>
      <c r="UF81" s="856">
        <f t="shared" si="156"/>
        <v>15000000</v>
      </c>
      <c r="UG81" s="856">
        <f t="shared" si="156"/>
        <v>15000000</v>
      </c>
      <c r="UH81" s="856">
        <f t="shared" si="156"/>
        <v>15000000</v>
      </c>
      <c r="UI81" s="856">
        <f t="shared" si="156"/>
        <v>15000000</v>
      </c>
      <c r="UJ81" s="856">
        <f t="shared" si="156"/>
        <v>15000000</v>
      </c>
      <c r="UK81" s="856">
        <f t="shared" si="156"/>
        <v>15000000</v>
      </c>
      <c r="UL81" s="856">
        <f t="shared" si="156"/>
        <v>15000000</v>
      </c>
      <c r="UM81" s="856">
        <f t="shared" si="156"/>
        <v>15000000</v>
      </c>
      <c r="UN81" s="856">
        <f t="shared" si="156"/>
        <v>15000000</v>
      </c>
      <c r="UO81" s="856">
        <f t="shared" si="156"/>
        <v>15000000</v>
      </c>
      <c r="UP81" s="856">
        <f t="shared" si="156"/>
        <v>15000000</v>
      </c>
      <c r="UQ81" s="856">
        <f t="shared" si="156"/>
        <v>15000000</v>
      </c>
      <c r="UR81" s="856">
        <f t="shared" si="156"/>
        <v>15000000</v>
      </c>
      <c r="US81" s="856">
        <f t="shared" si="156"/>
        <v>15000000</v>
      </c>
      <c r="UT81" s="856">
        <f t="shared" si="156"/>
        <v>15000000</v>
      </c>
      <c r="UU81" s="856">
        <f t="shared" si="156"/>
        <v>15000000</v>
      </c>
      <c r="UV81" s="856">
        <f t="shared" si="156"/>
        <v>15000000</v>
      </c>
      <c r="UW81" s="856">
        <f t="shared" ref="UW81:XH81" si="157">UV81</f>
        <v>15000000</v>
      </c>
      <c r="UX81" s="856">
        <f t="shared" si="157"/>
        <v>15000000</v>
      </c>
      <c r="UY81" s="856">
        <f t="shared" si="157"/>
        <v>15000000</v>
      </c>
      <c r="UZ81" s="856">
        <f t="shared" si="157"/>
        <v>15000000</v>
      </c>
      <c r="VA81" s="856">
        <f t="shared" si="157"/>
        <v>15000000</v>
      </c>
      <c r="VB81" s="856">
        <f t="shared" si="157"/>
        <v>15000000</v>
      </c>
      <c r="VC81" s="856">
        <f t="shared" si="157"/>
        <v>15000000</v>
      </c>
      <c r="VD81" s="856">
        <f t="shared" si="157"/>
        <v>15000000</v>
      </c>
      <c r="VE81" s="856">
        <f t="shared" si="157"/>
        <v>15000000</v>
      </c>
      <c r="VF81" s="856">
        <f t="shared" si="157"/>
        <v>15000000</v>
      </c>
      <c r="VG81" s="856">
        <f t="shared" si="157"/>
        <v>15000000</v>
      </c>
      <c r="VH81" s="856">
        <f t="shared" si="157"/>
        <v>15000000</v>
      </c>
      <c r="VI81" s="856">
        <f t="shared" si="157"/>
        <v>15000000</v>
      </c>
      <c r="VJ81" s="856">
        <f t="shared" si="157"/>
        <v>15000000</v>
      </c>
      <c r="VK81" s="856">
        <f t="shared" si="157"/>
        <v>15000000</v>
      </c>
      <c r="VL81" s="856">
        <f t="shared" si="157"/>
        <v>15000000</v>
      </c>
      <c r="VM81" s="856">
        <f t="shared" si="157"/>
        <v>15000000</v>
      </c>
      <c r="VN81" s="856">
        <f t="shared" si="157"/>
        <v>15000000</v>
      </c>
      <c r="VO81" s="856">
        <f t="shared" si="157"/>
        <v>15000000</v>
      </c>
      <c r="VP81" s="856">
        <f t="shared" si="157"/>
        <v>15000000</v>
      </c>
      <c r="VQ81" s="856">
        <f t="shared" si="157"/>
        <v>15000000</v>
      </c>
      <c r="VR81" s="856">
        <f t="shared" si="157"/>
        <v>15000000</v>
      </c>
      <c r="VS81" s="856">
        <f t="shared" si="157"/>
        <v>15000000</v>
      </c>
      <c r="VT81" s="856">
        <f t="shared" si="157"/>
        <v>15000000</v>
      </c>
      <c r="VU81" s="856">
        <f t="shared" si="157"/>
        <v>15000000</v>
      </c>
      <c r="VV81" s="856">
        <f t="shared" si="157"/>
        <v>15000000</v>
      </c>
      <c r="VW81" s="856">
        <f t="shared" si="157"/>
        <v>15000000</v>
      </c>
      <c r="VX81" s="856">
        <f t="shared" si="157"/>
        <v>15000000</v>
      </c>
      <c r="VY81" s="856">
        <f t="shared" si="157"/>
        <v>15000000</v>
      </c>
      <c r="VZ81" s="856">
        <f t="shared" si="157"/>
        <v>15000000</v>
      </c>
      <c r="WA81" s="856">
        <f t="shared" si="157"/>
        <v>15000000</v>
      </c>
      <c r="WB81" s="856">
        <f t="shared" si="157"/>
        <v>15000000</v>
      </c>
      <c r="WC81" s="856">
        <f t="shared" si="157"/>
        <v>15000000</v>
      </c>
      <c r="WD81" s="856">
        <f t="shared" si="157"/>
        <v>15000000</v>
      </c>
      <c r="WE81" s="856">
        <f t="shared" si="157"/>
        <v>15000000</v>
      </c>
      <c r="WF81" s="856">
        <f t="shared" si="157"/>
        <v>15000000</v>
      </c>
      <c r="WG81" s="856">
        <f t="shared" si="157"/>
        <v>15000000</v>
      </c>
      <c r="WH81" s="856">
        <f t="shared" si="157"/>
        <v>15000000</v>
      </c>
      <c r="WI81" s="856">
        <f t="shared" si="157"/>
        <v>15000000</v>
      </c>
      <c r="WJ81" s="856">
        <f t="shared" si="157"/>
        <v>15000000</v>
      </c>
      <c r="WK81" s="856">
        <f t="shared" si="157"/>
        <v>15000000</v>
      </c>
      <c r="WL81" s="856">
        <f t="shared" si="157"/>
        <v>15000000</v>
      </c>
      <c r="WM81" s="856">
        <f t="shared" si="157"/>
        <v>15000000</v>
      </c>
      <c r="WN81" s="856">
        <f t="shared" si="157"/>
        <v>15000000</v>
      </c>
      <c r="WO81" s="856">
        <f t="shared" si="157"/>
        <v>15000000</v>
      </c>
      <c r="WP81" s="856">
        <f t="shared" si="157"/>
        <v>15000000</v>
      </c>
      <c r="WQ81" s="856">
        <f t="shared" si="157"/>
        <v>15000000</v>
      </c>
      <c r="WR81" s="856">
        <f t="shared" si="157"/>
        <v>15000000</v>
      </c>
      <c r="WS81" s="856">
        <f t="shared" si="157"/>
        <v>15000000</v>
      </c>
      <c r="WT81" s="856">
        <f t="shared" si="157"/>
        <v>15000000</v>
      </c>
      <c r="WU81" s="856">
        <f t="shared" si="157"/>
        <v>15000000</v>
      </c>
      <c r="WV81" s="856">
        <f t="shared" si="157"/>
        <v>15000000</v>
      </c>
      <c r="WW81" s="856">
        <f t="shared" si="157"/>
        <v>15000000</v>
      </c>
      <c r="WX81" s="856">
        <f t="shared" si="157"/>
        <v>15000000</v>
      </c>
      <c r="WY81" s="856">
        <f t="shared" si="157"/>
        <v>15000000</v>
      </c>
      <c r="WZ81" s="856">
        <f t="shared" si="157"/>
        <v>15000000</v>
      </c>
      <c r="XA81" s="856">
        <f t="shared" si="157"/>
        <v>15000000</v>
      </c>
      <c r="XB81" s="856">
        <f t="shared" si="157"/>
        <v>15000000</v>
      </c>
      <c r="XC81" s="856">
        <f t="shared" si="157"/>
        <v>15000000</v>
      </c>
      <c r="XD81" s="856">
        <f t="shared" si="157"/>
        <v>15000000</v>
      </c>
      <c r="XE81" s="856">
        <f t="shared" si="157"/>
        <v>15000000</v>
      </c>
      <c r="XF81" s="856">
        <f t="shared" si="157"/>
        <v>15000000</v>
      </c>
      <c r="XG81" s="856">
        <f t="shared" si="157"/>
        <v>15000000</v>
      </c>
      <c r="XH81" s="856">
        <f t="shared" si="157"/>
        <v>15000000</v>
      </c>
      <c r="XI81" s="856">
        <f t="shared" ref="XI81:ZT81" si="158">XH81</f>
        <v>15000000</v>
      </c>
      <c r="XJ81" s="856">
        <f t="shared" si="158"/>
        <v>15000000</v>
      </c>
      <c r="XK81" s="856">
        <f t="shared" si="158"/>
        <v>15000000</v>
      </c>
      <c r="XL81" s="856">
        <f t="shared" si="158"/>
        <v>15000000</v>
      </c>
      <c r="XM81" s="856">
        <f t="shared" si="158"/>
        <v>15000000</v>
      </c>
      <c r="XN81" s="856">
        <f t="shared" si="158"/>
        <v>15000000</v>
      </c>
      <c r="XO81" s="856">
        <f t="shared" si="158"/>
        <v>15000000</v>
      </c>
      <c r="XP81" s="856">
        <f t="shared" si="158"/>
        <v>15000000</v>
      </c>
      <c r="XQ81" s="856">
        <f t="shared" si="158"/>
        <v>15000000</v>
      </c>
      <c r="XR81" s="856">
        <f t="shared" si="158"/>
        <v>15000000</v>
      </c>
      <c r="XS81" s="856">
        <f t="shared" si="158"/>
        <v>15000000</v>
      </c>
      <c r="XT81" s="856">
        <f t="shared" si="158"/>
        <v>15000000</v>
      </c>
      <c r="XU81" s="856">
        <f t="shared" si="158"/>
        <v>15000000</v>
      </c>
      <c r="XV81" s="856">
        <f t="shared" si="158"/>
        <v>15000000</v>
      </c>
      <c r="XW81" s="856">
        <f t="shared" si="158"/>
        <v>15000000</v>
      </c>
      <c r="XX81" s="856">
        <f t="shared" si="158"/>
        <v>15000000</v>
      </c>
      <c r="XY81" s="856">
        <f t="shared" si="158"/>
        <v>15000000</v>
      </c>
      <c r="XZ81" s="856">
        <f t="shared" si="158"/>
        <v>15000000</v>
      </c>
      <c r="YA81" s="856">
        <f t="shared" si="158"/>
        <v>15000000</v>
      </c>
      <c r="YB81" s="856">
        <f t="shared" si="158"/>
        <v>15000000</v>
      </c>
      <c r="YC81" s="856">
        <f t="shared" si="158"/>
        <v>15000000</v>
      </c>
      <c r="YD81" s="856">
        <f t="shared" si="158"/>
        <v>15000000</v>
      </c>
      <c r="YE81" s="856">
        <f t="shared" si="158"/>
        <v>15000000</v>
      </c>
      <c r="YF81" s="856">
        <f t="shared" si="158"/>
        <v>15000000</v>
      </c>
      <c r="YG81" s="856">
        <f t="shared" si="158"/>
        <v>15000000</v>
      </c>
      <c r="YH81" s="856">
        <f t="shared" si="158"/>
        <v>15000000</v>
      </c>
      <c r="YI81" s="856">
        <f t="shared" si="158"/>
        <v>15000000</v>
      </c>
      <c r="YJ81" s="856">
        <f t="shared" si="158"/>
        <v>15000000</v>
      </c>
      <c r="YK81" s="856">
        <f t="shared" si="158"/>
        <v>15000000</v>
      </c>
      <c r="YL81" s="856">
        <f t="shared" si="158"/>
        <v>15000000</v>
      </c>
      <c r="YM81" s="856">
        <f t="shared" si="158"/>
        <v>15000000</v>
      </c>
      <c r="YN81" s="856">
        <f t="shared" si="158"/>
        <v>15000000</v>
      </c>
      <c r="YO81" s="856">
        <f t="shared" si="158"/>
        <v>15000000</v>
      </c>
      <c r="YP81" s="856">
        <f t="shared" si="158"/>
        <v>15000000</v>
      </c>
      <c r="YQ81" s="856">
        <f t="shared" si="158"/>
        <v>15000000</v>
      </c>
      <c r="YR81" s="856">
        <f t="shared" si="158"/>
        <v>15000000</v>
      </c>
      <c r="YS81" s="856">
        <f t="shared" si="158"/>
        <v>15000000</v>
      </c>
      <c r="YT81" s="856">
        <f t="shared" si="158"/>
        <v>15000000</v>
      </c>
      <c r="YU81" s="856">
        <f t="shared" si="158"/>
        <v>15000000</v>
      </c>
      <c r="YV81" s="856">
        <f t="shared" si="158"/>
        <v>15000000</v>
      </c>
      <c r="YW81" s="856">
        <f t="shared" si="158"/>
        <v>15000000</v>
      </c>
      <c r="YX81" s="856">
        <f t="shared" si="158"/>
        <v>15000000</v>
      </c>
      <c r="YY81" s="856">
        <f t="shared" si="158"/>
        <v>15000000</v>
      </c>
      <c r="YZ81" s="856">
        <f t="shared" si="158"/>
        <v>15000000</v>
      </c>
      <c r="ZA81" s="856">
        <f t="shared" si="158"/>
        <v>15000000</v>
      </c>
      <c r="ZB81" s="856">
        <f t="shared" si="158"/>
        <v>15000000</v>
      </c>
      <c r="ZC81" s="856">
        <f t="shared" si="158"/>
        <v>15000000</v>
      </c>
      <c r="ZD81" s="856">
        <f t="shared" si="158"/>
        <v>15000000</v>
      </c>
      <c r="ZE81" s="856">
        <f t="shared" si="158"/>
        <v>15000000</v>
      </c>
      <c r="ZF81" s="856">
        <f t="shared" si="158"/>
        <v>15000000</v>
      </c>
      <c r="ZG81" s="856">
        <f t="shared" si="158"/>
        <v>15000000</v>
      </c>
      <c r="ZH81" s="856">
        <f t="shared" si="158"/>
        <v>15000000</v>
      </c>
      <c r="ZI81" s="856">
        <f t="shared" si="158"/>
        <v>15000000</v>
      </c>
      <c r="ZJ81" s="856">
        <f t="shared" si="158"/>
        <v>15000000</v>
      </c>
      <c r="ZK81" s="856">
        <f t="shared" si="158"/>
        <v>15000000</v>
      </c>
      <c r="ZL81" s="856">
        <f t="shared" si="158"/>
        <v>15000000</v>
      </c>
      <c r="ZM81" s="856">
        <f t="shared" si="158"/>
        <v>15000000</v>
      </c>
      <c r="ZN81" s="856">
        <f t="shared" si="158"/>
        <v>15000000</v>
      </c>
      <c r="ZO81" s="856">
        <f t="shared" si="158"/>
        <v>15000000</v>
      </c>
      <c r="ZP81" s="856">
        <f t="shared" si="158"/>
        <v>15000000</v>
      </c>
      <c r="ZQ81" s="856">
        <f t="shared" si="158"/>
        <v>15000000</v>
      </c>
      <c r="ZR81" s="856">
        <f t="shared" si="158"/>
        <v>15000000</v>
      </c>
      <c r="ZS81" s="856">
        <f t="shared" si="158"/>
        <v>15000000</v>
      </c>
      <c r="ZT81" s="856">
        <f t="shared" si="158"/>
        <v>15000000</v>
      </c>
      <c r="ZU81" s="856">
        <f t="shared" ref="ZU81:AAW81" si="159">ZT81</f>
        <v>15000000</v>
      </c>
      <c r="ZV81" s="856">
        <f t="shared" si="159"/>
        <v>15000000</v>
      </c>
      <c r="ZW81" s="856">
        <f t="shared" si="159"/>
        <v>15000000</v>
      </c>
      <c r="ZX81" s="856">
        <f t="shared" si="159"/>
        <v>15000000</v>
      </c>
      <c r="ZY81" s="856">
        <f t="shared" si="159"/>
        <v>15000000</v>
      </c>
      <c r="ZZ81" s="856">
        <f t="shared" si="159"/>
        <v>15000000</v>
      </c>
      <c r="AAA81" s="856">
        <f t="shared" si="159"/>
        <v>15000000</v>
      </c>
      <c r="AAB81" s="856">
        <f t="shared" si="159"/>
        <v>15000000</v>
      </c>
      <c r="AAC81" s="856">
        <f t="shared" si="159"/>
        <v>15000000</v>
      </c>
      <c r="AAD81" s="856">
        <f t="shared" si="159"/>
        <v>15000000</v>
      </c>
      <c r="AAE81" s="856">
        <f t="shared" si="159"/>
        <v>15000000</v>
      </c>
      <c r="AAF81" s="856">
        <f t="shared" si="159"/>
        <v>15000000</v>
      </c>
      <c r="AAG81" s="856">
        <f t="shared" si="159"/>
        <v>15000000</v>
      </c>
      <c r="AAH81" s="856">
        <f t="shared" si="159"/>
        <v>15000000</v>
      </c>
      <c r="AAI81" s="856">
        <f t="shared" si="159"/>
        <v>15000000</v>
      </c>
      <c r="AAJ81" s="856">
        <f t="shared" si="159"/>
        <v>15000000</v>
      </c>
      <c r="AAK81" s="856">
        <f t="shared" si="159"/>
        <v>15000000</v>
      </c>
      <c r="AAL81" s="856">
        <f t="shared" si="159"/>
        <v>15000000</v>
      </c>
      <c r="AAM81" s="856">
        <f t="shared" si="159"/>
        <v>15000000</v>
      </c>
      <c r="AAN81" s="856">
        <f t="shared" si="159"/>
        <v>15000000</v>
      </c>
      <c r="AAO81" s="856">
        <f t="shared" si="159"/>
        <v>15000000</v>
      </c>
      <c r="AAP81" s="856">
        <f t="shared" si="159"/>
        <v>15000000</v>
      </c>
      <c r="AAQ81" s="856">
        <f t="shared" si="159"/>
        <v>15000000</v>
      </c>
      <c r="AAR81" s="856">
        <f t="shared" si="159"/>
        <v>15000000</v>
      </c>
      <c r="AAS81" s="856">
        <f t="shared" si="159"/>
        <v>15000000</v>
      </c>
      <c r="AAT81" s="856">
        <f t="shared" si="159"/>
        <v>15000000</v>
      </c>
      <c r="AAU81" s="856">
        <f t="shared" si="159"/>
        <v>15000000</v>
      </c>
      <c r="AAV81" s="856">
        <f t="shared" si="159"/>
        <v>15000000</v>
      </c>
      <c r="AAW81" s="856">
        <f t="shared" si="159"/>
        <v>15000000</v>
      </c>
      <c r="AAX81" s="856"/>
      <c r="AAZ81" s="856">
        <f>SUM(IL81:AAX81)</f>
        <v>7200000000</v>
      </c>
    </row>
    <row r="82" spans="1:728" x14ac:dyDescent="0.25">
      <c r="A82" s="180" t="s">
        <v>4</v>
      </c>
      <c r="IL82" s="856">
        <f>IL81*IL72</f>
        <v>0</v>
      </c>
      <c r="IM82" s="856">
        <f t="shared" ref="IM82:IV82" si="160">IM81*IM72</f>
        <v>0</v>
      </c>
      <c r="IN82" s="856">
        <f t="shared" si="160"/>
        <v>0</v>
      </c>
      <c r="IO82" s="856">
        <f t="shared" si="160"/>
        <v>0</v>
      </c>
      <c r="IP82" s="856">
        <f t="shared" si="160"/>
        <v>0</v>
      </c>
      <c r="IQ82" s="856">
        <f t="shared" si="160"/>
        <v>0</v>
      </c>
      <c r="IR82" s="856">
        <f t="shared" si="160"/>
        <v>0</v>
      </c>
      <c r="IS82" s="856">
        <f t="shared" si="160"/>
        <v>0</v>
      </c>
      <c r="IT82" s="856">
        <f t="shared" si="160"/>
        <v>0</v>
      </c>
      <c r="IU82" s="856">
        <f t="shared" si="160"/>
        <v>0</v>
      </c>
      <c r="IV82" s="856">
        <f t="shared" si="160"/>
        <v>0</v>
      </c>
      <c r="IW82" s="856">
        <f>IW81*IW72</f>
        <v>0</v>
      </c>
      <c r="IX82" s="856">
        <f>IX86</f>
        <v>1500000</v>
      </c>
      <c r="IY82" s="856">
        <f t="shared" ref="IY82:LJ82" si="161">IY86</f>
        <v>1500000</v>
      </c>
      <c r="IZ82" s="856">
        <f t="shared" si="161"/>
        <v>1500000</v>
      </c>
      <c r="JA82" s="856">
        <f t="shared" si="161"/>
        <v>1500000</v>
      </c>
      <c r="JB82" s="856">
        <f t="shared" si="161"/>
        <v>1500000</v>
      </c>
      <c r="JC82" s="856">
        <f t="shared" si="161"/>
        <v>1500000</v>
      </c>
      <c r="JD82" s="856">
        <f t="shared" si="161"/>
        <v>1500000</v>
      </c>
      <c r="JE82" s="856">
        <f t="shared" si="161"/>
        <v>1500000</v>
      </c>
      <c r="JF82" s="856">
        <f t="shared" si="161"/>
        <v>1500000</v>
      </c>
      <c r="JG82" s="856">
        <f t="shared" si="161"/>
        <v>1500000</v>
      </c>
      <c r="JH82" s="856">
        <f t="shared" si="161"/>
        <v>1500000</v>
      </c>
      <c r="JI82" s="856">
        <f t="shared" si="161"/>
        <v>1500000</v>
      </c>
      <c r="JJ82" s="856">
        <f t="shared" si="161"/>
        <v>1500000</v>
      </c>
      <c r="JK82" s="856">
        <f t="shared" si="161"/>
        <v>1500000</v>
      </c>
      <c r="JL82" s="856">
        <f t="shared" si="161"/>
        <v>1500000</v>
      </c>
      <c r="JM82" s="856">
        <f t="shared" si="161"/>
        <v>1500000</v>
      </c>
      <c r="JN82" s="856">
        <f t="shared" si="161"/>
        <v>1500000</v>
      </c>
      <c r="JO82" s="856">
        <f t="shared" si="161"/>
        <v>1500000</v>
      </c>
      <c r="JP82" s="856">
        <f t="shared" si="161"/>
        <v>1500000</v>
      </c>
      <c r="JQ82" s="856">
        <f t="shared" si="161"/>
        <v>1500000</v>
      </c>
      <c r="JR82" s="856">
        <f t="shared" si="161"/>
        <v>1500000</v>
      </c>
      <c r="JS82" s="856">
        <f t="shared" si="161"/>
        <v>1500000</v>
      </c>
      <c r="JT82" s="856">
        <f t="shared" si="161"/>
        <v>1500000</v>
      </c>
      <c r="JU82" s="856">
        <f t="shared" si="161"/>
        <v>1500000</v>
      </c>
      <c r="JV82" s="856">
        <f t="shared" si="161"/>
        <v>1500000</v>
      </c>
      <c r="JW82" s="856">
        <f t="shared" si="161"/>
        <v>1500000</v>
      </c>
      <c r="JX82" s="856">
        <f t="shared" si="161"/>
        <v>1500000</v>
      </c>
      <c r="JY82" s="856">
        <f t="shared" si="161"/>
        <v>1500000</v>
      </c>
      <c r="JZ82" s="856">
        <f t="shared" si="161"/>
        <v>1500000</v>
      </c>
      <c r="KA82" s="856">
        <f t="shared" si="161"/>
        <v>1500000</v>
      </c>
      <c r="KB82" s="856">
        <f t="shared" si="161"/>
        <v>1500000</v>
      </c>
      <c r="KC82" s="856">
        <f t="shared" si="161"/>
        <v>1500000</v>
      </c>
      <c r="KD82" s="856">
        <f t="shared" si="161"/>
        <v>1500000</v>
      </c>
      <c r="KE82" s="856">
        <f t="shared" si="161"/>
        <v>1500000</v>
      </c>
      <c r="KF82" s="856">
        <f t="shared" si="161"/>
        <v>1500000</v>
      </c>
      <c r="KG82" s="856">
        <f t="shared" si="161"/>
        <v>1500000</v>
      </c>
      <c r="KH82" s="856">
        <f t="shared" si="161"/>
        <v>1500000</v>
      </c>
      <c r="KI82" s="856">
        <f t="shared" si="161"/>
        <v>1500000</v>
      </c>
      <c r="KJ82" s="856">
        <f t="shared" si="161"/>
        <v>1500000</v>
      </c>
      <c r="KK82" s="856">
        <f t="shared" si="161"/>
        <v>1500000</v>
      </c>
      <c r="KL82" s="856">
        <f t="shared" si="161"/>
        <v>1500000</v>
      </c>
      <c r="KM82" s="856">
        <f t="shared" si="161"/>
        <v>1500000</v>
      </c>
      <c r="KN82" s="856">
        <f t="shared" si="161"/>
        <v>1500000</v>
      </c>
      <c r="KO82" s="856">
        <f t="shared" si="161"/>
        <v>1500000</v>
      </c>
      <c r="KP82" s="856">
        <f t="shared" si="161"/>
        <v>1500000</v>
      </c>
      <c r="KQ82" s="856">
        <f t="shared" si="161"/>
        <v>1500000</v>
      </c>
      <c r="KR82" s="856">
        <f t="shared" si="161"/>
        <v>1500000</v>
      </c>
      <c r="KS82" s="856">
        <f t="shared" si="161"/>
        <v>1500000</v>
      </c>
      <c r="KT82" s="856">
        <f t="shared" si="161"/>
        <v>1500000</v>
      </c>
      <c r="KU82" s="856">
        <f t="shared" si="161"/>
        <v>1500000</v>
      </c>
      <c r="KV82" s="856">
        <f t="shared" si="161"/>
        <v>1500000</v>
      </c>
      <c r="KW82" s="856">
        <f t="shared" si="161"/>
        <v>1500000</v>
      </c>
      <c r="KX82" s="856">
        <f t="shared" si="161"/>
        <v>1500000</v>
      </c>
      <c r="KY82" s="856">
        <f t="shared" si="161"/>
        <v>1500000</v>
      </c>
      <c r="KZ82" s="856">
        <f t="shared" si="161"/>
        <v>1500000</v>
      </c>
      <c r="LA82" s="856">
        <f t="shared" si="161"/>
        <v>1500000</v>
      </c>
      <c r="LB82" s="856">
        <f t="shared" si="161"/>
        <v>1500000</v>
      </c>
      <c r="LC82" s="856">
        <f t="shared" si="161"/>
        <v>1500000</v>
      </c>
      <c r="LD82" s="856">
        <f t="shared" si="161"/>
        <v>1500000</v>
      </c>
      <c r="LE82" s="856">
        <f t="shared" si="161"/>
        <v>1500000</v>
      </c>
      <c r="LF82" s="856">
        <f t="shared" si="161"/>
        <v>1500000</v>
      </c>
      <c r="LG82" s="856">
        <f t="shared" si="161"/>
        <v>1500000</v>
      </c>
      <c r="LH82" s="856">
        <f t="shared" si="161"/>
        <v>1500000</v>
      </c>
      <c r="LI82" s="856">
        <f t="shared" si="161"/>
        <v>1500000</v>
      </c>
      <c r="LJ82" s="856">
        <f t="shared" si="161"/>
        <v>1500000</v>
      </c>
      <c r="LK82" s="856">
        <f t="shared" ref="LK82:NV82" si="162">LK86</f>
        <v>1500000</v>
      </c>
      <c r="LL82" s="856">
        <f t="shared" si="162"/>
        <v>1500000</v>
      </c>
      <c r="LM82" s="856">
        <f t="shared" si="162"/>
        <v>1500000</v>
      </c>
      <c r="LN82" s="856">
        <f t="shared" si="162"/>
        <v>1500000</v>
      </c>
      <c r="LO82" s="856">
        <f t="shared" si="162"/>
        <v>1500000</v>
      </c>
      <c r="LP82" s="856">
        <f t="shared" si="162"/>
        <v>1500000</v>
      </c>
      <c r="LQ82" s="856">
        <f t="shared" si="162"/>
        <v>1500000</v>
      </c>
      <c r="LR82" s="856">
        <f t="shared" si="162"/>
        <v>1500000</v>
      </c>
      <c r="LS82" s="856">
        <f t="shared" si="162"/>
        <v>1500000</v>
      </c>
      <c r="LT82" s="856">
        <f t="shared" si="162"/>
        <v>1500000</v>
      </c>
      <c r="LU82" s="856">
        <f t="shared" si="162"/>
        <v>1500000</v>
      </c>
      <c r="LV82" s="856">
        <f t="shared" si="162"/>
        <v>1500000</v>
      </c>
      <c r="LW82" s="856">
        <f t="shared" si="162"/>
        <v>1500000</v>
      </c>
      <c r="LX82" s="856">
        <f t="shared" si="162"/>
        <v>1500000</v>
      </c>
      <c r="LY82" s="856">
        <f t="shared" si="162"/>
        <v>1500000</v>
      </c>
      <c r="LZ82" s="856">
        <f t="shared" si="162"/>
        <v>1500000</v>
      </c>
      <c r="MA82" s="856">
        <f t="shared" si="162"/>
        <v>1500000</v>
      </c>
      <c r="MB82" s="856">
        <f t="shared" si="162"/>
        <v>1500000</v>
      </c>
      <c r="MC82" s="856">
        <f t="shared" si="162"/>
        <v>1500000</v>
      </c>
      <c r="MD82" s="856">
        <f t="shared" si="162"/>
        <v>1500000</v>
      </c>
      <c r="ME82" s="856">
        <f t="shared" si="162"/>
        <v>1500000</v>
      </c>
      <c r="MF82" s="856">
        <f t="shared" si="162"/>
        <v>1500000</v>
      </c>
      <c r="MG82" s="856">
        <f t="shared" si="162"/>
        <v>1500000</v>
      </c>
      <c r="MH82" s="856">
        <f t="shared" si="162"/>
        <v>1500000</v>
      </c>
      <c r="MI82" s="856">
        <f t="shared" si="162"/>
        <v>1500000</v>
      </c>
      <c r="MJ82" s="856">
        <f t="shared" si="162"/>
        <v>1500000</v>
      </c>
      <c r="MK82" s="856">
        <f t="shared" si="162"/>
        <v>1500000</v>
      </c>
      <c r="ML82" s="856">
        <f t="shared" si="162"/>
        <v>1500000</v>
      </c>
      <c r="MM82" s="856">
        <f t="shared" si="162"/>
        <v>1500000</v>
      </c>
      <c r="MN82" s="856">
        <f t="shared" si="162"/>
        <v>1500000</v>
      </c>
      <c r="MO82" s="856">
        <f t="shared" si="162"/>
        <v>1500000</v>
      </c>
      <c r="MP82" s="856">
        <f t="shared" si="162"/>
        <v>1500000</v>
      </c>
      <c r="MQ82" s="856">
        <f t="shared" si="162"/>
        <v>1500000</v>
      </c>
      <c r="MR82" s="856">
        <f t="shared" si="162"/>
        <v>1500000</v>
      </c>
      <c r="MS82" s="856">
        <f t="shared" si="162"/>
        <v>1500000</v>
      </c>
      <c r="MT82" s="856">
        <f t="shared" si="162"/>
        <v>1500000</v>
      </c>
      <c r="MU82" s="856">
        <f t="shared" si="162"/>
        <v>1500000</v>
      </c>
      <c r="MV82" s="856">
        <f t="shared" si="162"/>
        <v>1500000</v>
      </c>
      <c r="MW82" s="856">
        <f t="shared" si="162"/>
        <v>1500000</v>
      </c>
      <c r="MX82" s="856">
        <f t="shared" si="162"/>
        <v>1500000</v>
      </c>
      <c r="MY82" s="856">
        <f t="shared" si="162"/>
        <v>1500000</v>
      </c>
      <c r="MZ82" s="856">
        <f t="shared" si="162"/>
        <v>1500000</v>
      </c>
      <c r="NA82" s="856">
        <f t="shared" si="162"/>
        <v>1500000</v>
      </c>
      <c r="NB82" s="856">
        <f t="shared" si="162"/>
        <v>1500000</v>
      </c>
      <c r="NC82" s="856">
        <f t="shared" si="162"/>
        <v>1500000</v>
      </c>
      <c r="ND82" s="856">
        <f t="shared" si="162"/>
        <v>1500000</v>
      </c>
      <c r="NE82" s="856">
        <f t="shared" si="162"/>
        <v>1500000</v>
      </c>
      <c r="NF82" s="856">
        <f t="shared" si="162"/>
        <v>1500000</v>
      </c>
      <c r="NG82" s="856">
        <f t="shared" si="162"/>
        <v>1500000</v>
      </c>
      <c r="NH82" s="856">
        <f t="shared" si="162"/>
        <v>1500000</v>
      </c>
      <c r="NI82" s="856">
        <f t="shared" si="162"/>
        <v>1500000</v>
      </c>
      <c r="NJ82" s="856">
        <f t="shared" si="162"/>
        <v>1500000</v>
      </c>
      <c r="NK82" s="856">
        <f t="shared" si="162"/>
        <v>1500000</v>
      </c>
      <c r="NL82" s="856">
        <f t="shared" si="162"/>
        <v>1500000</v>
      </c>
      <c r="NM82" s="856">
        <f t="shared" si="162"/>
        <v>1500000</v>
      </c>
      <c r="NN82" s="856">
        <f t="shared" si="162"/>
        <v>1500000</v>
      </c>
      <c r="NO82" s="856">
        <f t="shared" si="162"/>
        <v>1500000</v>
      </c>
      <c r="NP82" s="856">
        <f t="shared" si="162"/>
        <v>1500000</v>
      </c>
      <c r="NQ82" s="856">
        <f t="shared" si="162"/>
        <v>1500000</v>
      </c>
      <c r="NR82" s="856">
        <f t="shared" si="162"/>
        <v>1500000</v>
      </c>
      <c r="NS82" s="856">
        <f t="shared" si="162"/>
        <v>1500000</v>
      </c>
      <c r="NT82" s="856">
        <f t="shared" si="162"/>
        <v>1500000</v>
      </c>
      <c r="NU82" s="856">
        <f t="shared" si="162"/>
        <v>1500000</v>
      </c>
      <c r="NV82" s="856">
        <f t="shared" si="162"/>
        <v>1500000</v>
      </c>
      <c r="NW82" s="856">
        <f t="shared" ref="NW82:QH82" si="163">NW86</f>
        <v>1500000</v>
      </c>
      <c r="NX82" s="856">
        <f t="shared" si="163"/>
        <v>1500000</v>
      </c>
      <c r="NY82" s="856">
        <f t="shared" si="163"/>
        <v>1500000</v>
      </c>
      <c r="NZ82" s="856">
        <f t="shared" si="163"/>
        <v>1500000</v>
      </c>
      <c r="OA82" s="856">
        <f t="shared" si="163"/>
        <v>1500000</v>
      </c>
      <c r="OB82" s="856">
        <f t="shared" si="163"/>
        <v>1500000</v>
      </c>
      <c r="OC82" s="856">
        <f t="shared" si="163"/>
        <v>1500000</v>
      </c>
      <c r="OD82" s="856">
        <f t="shared" si="163"/>
        <v>1500000</v>
      </c>
      <c r="OE82" s="856">
        <f t="shared" si="163"/>
        <v>1500000</v>
      </c>
      <c r="OF82" s="856">
        <f t="shared" si="163"/>
        <v>1500000</v>
      </c>
      <c r="OG82" s="856">
        <f t="shared" si="163"/>
        <v>1500000</v>
      </c>
      <c r="OH82" s="856">
        <f t="shared" si="163"/>
        <v>1500000</v>
      </c>
      <c r="OI82" s="856">
        <f t="shared" si="163"/>
        <v>1500000</v>
      </c>
      <c r="OJ82" s="856">
        <f t="shared" si="163"/>
        <v>1500000</v>
      </c>
      <c r="OK82" s="856">
        <f t="shared" si="163"/>
        <v>1500000</v>
      </c>
      <c r="OL82" s="856">
        <f t="shared" si="163"/>
        <v>1500000</v>
      </c>
      <c r="OM82" s="856">
        <f t="shared" si="163"/>
        <v>1500000</v>
      </c>
      <c r="ON82" s="856">
        <f t="shared" si="163"/>
        <v>1500000</v>
      </c>
      <c r="OO82" s="856">
        <f t="shared" si="163"/>
        <v>1500000</v>
      </c>
      <c r="OP82" s="856">
        <f t="shared" si="163"/>
        <v>1500000</v>
      </c>
      <c r="OQ82" s="856">
        <f t="shared" si="163"/>
        <v>1500000</v>
      </c>
      <c r="OR82" s="856">
        <f t="shared" si="163"/>
        <v>1500000</v>
      </c>
      <c r="OS82" s="856">
        <f t="shared" si="163"/>
        <v>1500000</v>
      </c>
      <c r="OT82" s="856">
        <f t="shared" si="163"/>
        <v>1500000</v>
      </c>
      <c r="OU82" s="856">
        <f t="shared" si="163"/>
        <v>1500000</v>
      </c>
      <c r="OV82" s="856">
        <f t="shared" si="163"/>
        <v>1500000</v>
      </c>
      <c r="OW82" s="856">
        <f t="shared" si="163"/>
        <v>1500000</v>
      </c>
      <c r="OX82" s="856">
        <f t="shared" si="163"/>
        <v>1500000</v>
      </c>
      <c r="OY82" s="856">
        <f t="shared" si="163"/>
        <v>1500000</v>
      </c>
      <c r="OZ82" s="856">
        <f t="shared" si="163"/>
        <v>1500000</v>
      </c>
      <c r="PA82" s="856">
        <f t="shared" si="163"/>
        <v>1500000</v>
      </c>
      <c r="PB82" s="856">
        <f t="shared" si="163"/>
        <v>1500000</v>
      </c>
      <c r="PC82" s="856">
        <f t="shared" si="163"/>
        <v>1500000</v>
      </c>
      <c r="PD82" s="856">
        <f t="shared" si="163"/>
        <v>1500000</v>
      </c>
      <c r="PE82" s="856">
        <f t="shared" si="163"/>
        <v>1500000</v>
      </c>
      <c r="PF82" s="856">
        <f t="shared" si="163"/>
        <v>1500000</v>
      </c>
      <c r="PG82" s="856">
        <f t="shared" si="163"/>
        <v>1500000</v>
      </c>
      <c r="PH82" s="856">
        <f t="shared" si="163"/>
        <v>1500000</v>
      </c>
      <c r="PI82" s="856">
        <f t="shared" si="163"/>
        <v>1500000</v>
      </c>
      <c r="PJ82" s="856">
        <f t="shared" si="163"/>
        <v>1500000</v>
      </c>
      <c r="PK82" s="856">
        <f t="shared" si="163"/>
        <v>1500000</v>
      </c>
      <c r="PL82" s="856">
        <f t="shared" si="163"/>
        <v>1500000</v>
      </c>
      <c r="PM82" s="856">
        <f t="shared" si="163"/>
        <v>1500000</v>
      </c>
      <c r="PN82" s="856">
        <f t="shared" si="163"/>
        <v>1500000</v>
      </c>
      <c r="PO82" s="856">
        <f t="shared" si="163"/>
        <v>1500000</v>
      </c>
      <c r="PP82" s="856">
        <f t="shared" si="163"/>
        <v>1500000</v>
      </c>
      <c r="PQ82" s="856">
        <f t="shared" si="163"/>
        <v>1500000</v>
      </c>
      <c r="PR82" s="856">
        <f t="shared" si="163"/>
        <v>1500000</v>
      </c>
      <c r="PS82" s="856">
        <f t="shared" si="163"/>
        <v>1500000</v>
      </c>
      <c r="PT82" s="856">
        <f t="shared" si="163"/>
        <v>1500000</v>
      </c>
      <c r="PU82" s="856">
        <f t="shared" si="163"/>
        <v>1500000</v>
      </c>
      <c r="PV82" s="856">
        <f t="shared" si="163"/>
        <v>1500000</v>
      </c>
      <c r="PW82" s="856">
        <f t="shared" si="163"/>
        <v>1500000</v>
      </c>
      <c r="PX82" s="856">
        <f t="shared" si="163"/>
        <v>1500000</v>
      </c>
      <c r="PY82" s="856">
        <f t="shared" si="163"/>
        <v>1500000</v>
      </c>
      <c r="PZ82" s="856">
        <f t="shared" si="163"/>
        <v>1500000</v>
      </c>
      <c r="QA82" s="856">
        <f t="shared" si="163"/>
        <v>1500000</v>
      </c>
      <c r="QB82" s="856">
        <f t="shared" si="163"/>
        <v>1500000</v>
      </c>
      <c r="QC82" s="856">
        <f t="shared" si="163"/>
        <v>1500000</v>
      </c>
      <c r="QD82" s="856">
        <f t="shared" si="163"/>
        <v>1500000</v>
      </c>
      <c r="QE82" s="856">
        <f t="shared" si="163"/>
        <v>1500000</v>
      </c>
      <c r="QF82" s="856">
        <f t="shared" si="163"/>
        <v>1500000</v>
      </c>
      <c r="QG82" s="856">
        <f t="shared" si="163"/>
        <v>1500000</v>
      </c>
      <c r="QH82" s="856">
        <f t="shared" si="163"/>
        <v>1500000</v>
      </c>
      <c r="QI82" s="856">
        <f t="shared" ref="QI82:ST82" si="164">QI86</f>
        <v>1500000</v>
      </c>
      <c r="QJ82" s="856">
        <f t="shared" si="164"/>
        <v>1500000</v>
      </c>
      <c r="QK82" s="856">
        <f t="shared" si="164"/>
        <v>1500000</v>
      </c>
      <c r="QL82" s="856">
        <f t="shared" si="164"/>
        <v>1500000</v>
      </c>
      <c r="QM82" s="856">
        <f t="shared" si="164"/>
        <v>1500000</v>
      </c>
      <c r="QN82" s="856">
        <f t="shared" si="164"/>
        <v>1500000</v>
      </c>
      <c r="QO82" s="856">
        <f t="shared" si="164"/>
        <v>1500000</v>
      </c>
      <c r="QP82" s="856">
        <f t="shared" si="164"/>
        <v>1500000</v>
      </c>
      <c r="QQ82" s="856">
        <f t="shared" si="164"/>
        <v>1500000</v>
      </c>
      <c r="QR82" s="856">
        <f t="shared" si="164"/>
        <v>1500000</v>
      </c>
      <c r="QS82" s="856">
        <f t="shared" si="164"/>
        <v>1500000</v>
      </c>
      <c r="QT82" s="856">
        <f t="shared" si="164"/>
        <v>1500000</v>
      </c>
      <c r="QU82" s="856">
        <f t="shared" si="164"/>
        <v>1500000</v>
      </c>
      <c r="QV82" s="856">
        <f t="shared" si="164"/>
        <v>1500000</v>
      </c>
      <c r="QW82" s="856">
        <f t="shared" si="164"/>
        <v>1500000</v>
      </c>
      <c r="QX82" s="856">
        <f t="shared" si="164"/>
        <v>1500000</v>
      </c>
      <c r="QY82" s="856">
        <f t="shared" si="164"/>
        <v>1500000</v>
      </c>
      <c r="QZ82" s="856">
        <f t="shared" si="164"/>
        <v>1500000</v>
      </c>
      <c r="RA82" s="856">
        <f t="shared" si="164"/>
        <v>1500000</v>
      </c>
      <c r="RB82" s="856">
        <f t="shared" si="164"/>
        <v>1500000</v>
      </c>
      <c r="RC82" s="856">
        <f t="shared" si="164"/>
        <v>1500000</v>
      </c>
      <c r="RD82" s="856">
        <f t="shared" si="164"/>
        <v>1500000</v>
      </c>
      <c r="RE82" s="856">
        <f t="shared" si="164"/>
        <v>1500000</v>
      </c>
      <c r="RF82" s="856">
        <f t="shared" si="164"/>
        <v>1500000</v>
      </c>
      <c r="RG82" s="856">
        <f t="shared" si="164"/>
        <v>1500000</v>
      </c>
      <c r="RH82" s="856">
        <f t="shared" si="164"/>
        <v>1500000</v>
      </c>
      <c r="RI82" s="856">
        <f t="shared" si="164"/>
        <v>1500000</v>
      </c>
      <c r="RJ82" s="856">
        <f t="shared" si="164"/>
        <v>1500000</v>
      </c>
      <c r="RK82" s="856">
        <f t="shared" si="164"/>
        <v>1500000</v>
      </c>
      <c r="RL82" s="856">
        <f t="shared" si="164"/>
        <v>1500000</v>
      </c>
      <c r="RM82" s="856">
        <f t="shared" si="164"/>
        <v>1500000</v>
      </c>
      <c r="RN82" s="856">
        <f t="shared" si="164"/>
        <v>1500000</v>
      </c>
      <c r="RO82" s="856">
        <f t="shared" si="164"/>
        <v>1500000</v>
      </c>
      <c r="RP82" s="856">
        <f t="shared" si="164"/>
        <v>1500000</v>
      </c>
      <c r="RQ82" s="856">
        <f t="shared" si="164"/>
        <v>1500000</v>
      </c>
      <c r="RR82" s="856">
        <f t="shared" si="164"/>
        <v>1500000</v>
      </c>
      <c r="RS82" s="856">
        <f t="shared" si="164"/>
        <v>1500000</v>
      </c>
      <c r="RT82" s="856">
        <f t="shared" si="164"/>
        <v>1500000</v>
      </c>
      <c r="RU82" s="856">
        <f t="shared" si="164"/>
        <v>1500000</v>
      </c>
      <c r="RV82" s="856">
        <f t="shared" si="164"/>
        <v>1500000</v>
      </c>
      <c r="RW82" s="856">
        <f t="shared" si="164"/>
        <v>1500000</v>
      </c>
      <c r="RX82" s="856">
        <f t="shared" si="164"/>
        <v>1500000</v>
      </c>
      <c r="RY82" s="856">
        <f t="shared" si="164"/>
        <v>1500000</v>
      </c>
      <c r="RZ82" s="856">
        <f t="shared" si="164"/>
        <v>1500000</v>
      </c>
      <c r="SA82" s="856">
        <f t="shared" si="164"/>
        <v>1500000</v>
      </c>
      <c r="SB82" s="856">
        <f t="shared" si="164"/>
        <v>1500000</v>
      </c>
      <c r="SC82" s="856">
        <f t="shared" si="164"/>
        <v>1500000</v>
      </c>
      <c r="SD82" s="856">
        <f t="shared" si="164"/>
        <v>1500000</v>
      </c>
      <c r="SE82" s="856">
        <f t="shared" si="164"/>
        <v>1500000</v>
      </c>
      <c r="SF82" s="856">
        <f t="shared" si="164"/>
        <v>1500000</v>
      </c>
      <c r="SG82" s="856">
        <f t="shared" si="164"/>
        <v>1500000</v>
      </c>
      <c r="SH82" s="856">
        <f t="shared" si="164"/>
        <v>1500000</v>
      </c>
      <c r="SI82" s="856">
        <f t="shared" si="164"/>
        <v>1500000</v>
      </c>
      <c r="SJ82" s="856">
        <f t="shared" si="164"/>
        <v>1500000</v>
      </c>
      <c r="SK82" s="856">
        <f t="shared" si="164"/>
        <v>1500000</v>
      </c>
      <c r="SL82" s="856">
        <f t="shared" si="164"/>
        <v>1500000</v>
      </c>
      <c r="SM82" s="856">
        <f t="shared" si="164"/>
        <v>1500000</v>
      </c>
      <c r="SN82" s="856">
        <f t="shared" si="164"/>
        <v>1500000</v>
      </c>
      <c r="SO82" s="856">
        <f t="shared" si="164"/>
        <v>1500000</v>
      </c>
      <c r="SP82" s="856">
        <f t="shared" si="164"/>
        <v>1500000</v>
      </c>
      <c r="SQ82" s="856">
        <f t="shared" si="164"/>
        <v>1500000</v>
      </c>
      <c r="SR82" s="856">
        <f t="shared" si="164"/>
        <v>1500000</v>
      </c>
      <c r="SS82" s="856">
        <f t="shared" si="164"/>
        <v>1500000</v>
      </c>
      <c r="ST82" s="856">
        <f t="shared" si="164"/>
        <v>1500000</v>
      </c>
      <c r="SU82" s="856">
        <f t="shared" ref="SU82:VF82" si="165">SU86</f>
        <v>1500000</v>
      </c>
      <c r="SV82" s="856">
        <f t="shared" si="165"/>
        <v>1500000</v>
      </c>
      <c r="SW82" s="856">
        <f t="shared" si="165"/>
        <v>1500000</v>
      </c>
      <c r="SX82" s="856">
        <f t="shared" si="165"/>
        <v>1500000</v>
      </c>
      <c r="SY82" s="856">
        <f t="shared" si="165"/>
        <v>1500000</v>
      </c>
      <c r="SZ82" s="856">
        <f t="shared" si="165"/>
        <v>1500000</v>
      </c>
      <c r="TA82" s="856">
        <f t="shared" si="165"/>
        <v>1500000</v>
      </c>
      <c r="TB82" s="856">
        <f t="shared" si="165"/>
        <v>1500000</v>
      </c>
      <c r="TC82" s="856">
        <f t="shared" si="165"/>
        <v>1500000</v>
      </c>
      <c r="TD82" s="856">
        <f t="shared" si="165"/>
        <v>1500000</v>
      </c>
      <c r="TE82" s="856">
        <f t="shared" si="165"/>
        <v>1500000</v>
      </c>
      <c r="TF82" s="856">
        <f t="shared" si="165"/>
        <v>1500000</v>
      </c>
      <c r="TG82" s="856">
        <f t="shared" si="165"/>
        <v>1500000</v>
      </c>
      <c r="TH82" s="856">
        <f t="shared" si="165"/>
        <v>1500000</v>
      </c>
      <c r="TI82" s="856">
        <f t="shared" si="165"/>
        <v>1500000</v>
      </c>
      <c r="TJ82" s="856">
        <f t="shared" si="165"/>
        <v>1500000</v>
      </c>
      <c r="TK82" s="856">
        <f t="shared" si="165"/>
        <v>1500000</v>
      </c>
      <c r="TL82" s="856">
        <f t="shared" si="165"/>
        <v>1500000</v>
      </c>
      <c r="TM82" s="856">
        <f t="shared" si="165"/>
        <v>1500000</v>
      </c>
      <c r="TN82" s="856">
        <f t="shared" si="165"/>
        <v>1500000</v>
      </c>
      <c r="TO82" s="856">
        <f t="shared" si="165"/>
        <v>1500000</v>
      </c>
      <c r="TP82" s="856">
        <f t="shared" si="165"/>
        <v>1500000</v>
      </c>
      <c r="TQ82" s="856">
        <f t="shared" si="165"/>
        <v>1500000</v>
      </c>
      <c r="TR82" s="856">
        <f t="shared" si="165"/>
        <v>1500000</v>
      </c>
      <c r="TS82" s="856">
        <f t="shared" si="165"/>
        <v>1500000</v>
      </c>
      <c r="TT82" s="856">
        <f t="shared" si="165"/>
        <v>1500000</v>
      </c>
      <c r="TU82" s="856">
        <f t="shared" si="165"/>
        <v>1500000</v>
      </c>
      <c r="TV82" s="856">
        <f t="shared" si="165"/>
        <v>1500000</v>
      </c>
      <c r="TW82" s="856">
        <f t="shared" si="165"/>
        <v>1500000</v>
      </c>
      <c r="TX82" s="856">
        <f t="shared" si="165"/>
        <v>1500000</v>
      </c>
      <c r="TY82" s="856">
        <f t="shared" si="165"/>
        <v>1500000</v>
      </c>
      <c r="TZ82" s="856">
        <f t="shared" si="165"/>
        <v>1500000</v>
      </c>
      <c r="UA82" s="856">
        <f t="shared" si="165"/>
        <v>1500000</v>
      </c>
      <c r="UB82" s="856">
        <f t="shared" si="165"/>
        <v>1500000</v>
      </c>
      <c r="UC82" s="856">
        <f t="shared" si="165"/>
        <v>1500000</v>
      </c>
      <c r="UD82" s="856">
        <f t="shared" si="165"/>
        <v>1500000</v>
      </c>
      <c r="UE82" s="856">
        <f t="shared" si="165"/>
        <v>1500000</v>
      </c>
      <c r="UF82" s="856">
        <f t="shared" si="165"/>
        <v>1500000</v>
      </c>
      <c r="UG82" s="856">
        <f t="shared" si="165"/>
        <v>1500000</v>
      </c>
      <c r="UH82" s="856">
        <f t="shared" si="165"/>
        <v>1500000</v>
      </c>
      <c r="UI82" s="856">
        <f t="shared" si="165"/>
        <v>1500000</v>
      </c>
      <c r="UJ82" s="856">
        <f t="shared" si="165"/>
        <v>1500000</v>
      </c>
      <c r="UK82" s="856">
        <f t="shared" si="165"/>
        <v>1500000</v>
      </c>
      <c r="UL82" s="856">
        <f t="shared" si="165"/>
        <v>1500000</v>
      </c>
      <c r="UM82" s="856">
        <f t="shared" si="165"/>
        <v>1500000</v>
      </c>
      <c r="UN82" s="856">
        <f t="shared" si="165"/>
        <v>1500000</v>
      </c>
      <c r="UO82" s="856">
        <f t="shared" si="165"/>
        <v>1500000</v>
      </c>
      <c r="UP82" s="856">
        <f t="shared" si="165"/>
        <v>1500000</v>
      </c>
      <c r="UQ82" s="856">
        <f t="shared" si="165"/>
        <v>1500000</v>
      </c>
      <c r="UR82" s="856">
        <f t="shared" si="165"/>
        <v>1500000</v>
      </c>
      <c r="US82" s="856">
        <f t="shared" si="165"/>
        <v>1500000</v>
      </c>
      <c r="UT82" s="856">
        <f t="shared" si="165"/>
        <v>1500000</v>
      </c>
      <c r="UU82" s="856">
        <f t="shared" si="165"/>
        <v>1500000</v>
      </c>
      <c r="UV82" s="856">
        <f t="shared" si="165"/>
        <v>1500000</v>
      </c>
      <c r="UW82" s="856">
        <f t="shared" si="165"/>
        <v>1500000</v>
      </c>
      <c r="UX82" s="856">
        <f t="shared" si="165"/>
        <v>1500000</v>
      </c>
      <c r="UY82" s="856">
        <f t="shared" si="165"/>
        <v>1500000</v>
      </c>
      <c r="UZ82" s="856">
        <f t="shared" si="165"/>
        <v>1500000</v>
      </c>
      <c r="VA82" s="856">
        <f t="shared" si="165"/>
        <v>1500000</v>
      </c>
      <c r="VB82" s="856">
        <f t="shared" si="165"/>
        <v>1500000</v>
      </c>
      <c r="VC82" s="856">
        <f t="shared" si="165"/>
        <v>1500000</v>
      </c>
      <c r="VD82" s="856">
        <f t="shared" si="165"/>
        <v>1500000</v>
      </c>
      <c r="VE82" s="856">
        <f t="shared" si="165"/>
        <v>1500000</v>
      </c>
      <c r="VF82" s="856">
        <f t="shared" si="165"/>
        <v>1500000</v>
      </c>
      <c r="VG82" s="856">
        <f t="shared" ref="VG82:XR82" si="166">VG86</f>
        <v>1500000</v>
      </c>
      <c r="VH82" s="856">
        <f t="shared" si="166"/>
        <v>1500000</v>
      </c>
      <c r="VI82" s="856">
        <f t="shared" si="166"/>
        <v>1500000</v>
      </c>
      <c r="VJ82" s="856">
        <f t="shared" si="166"/>
        <v>1500000</v>
      </c>
      <c r="VK82" s="856">
        <f t="shared" si="166"/>
        <v>1500000</v>
      </c>
      <c r="VL82" s="856">
        <f t="shared" si="166"/>
        <v>1500000</v>
      </c>
      <c r="VM82" s="856">
        <f t="shared" si="166"/>
        <v>1500000</v>
      </c>
      <c r="VN82" s="856">
        <f t="shared" si="166"/>
        <v>1500000</v>
      </c>
      <c r="VO82" s="856">
        <f t="shared" si="166"/>
        <v>1500000</v>
      </c>
      <c r="VP82" s="856">
        <f t="shared" si="166"/>
        <v>1500000</v>
      </c>
      <c r="VQ82" s="856">
        <f t="shared" si="166"/>
        <v>1500000</v>
      </c>
      <c r="VR82" s="856">
        <f t="shared" si="166"/>
        <v>1500000</v>
      </c>
      <c r="VS82" s="856">
        <f t="shared" si="166"/>
        <v>1500000</v>
      </c>
      <c r="VT82" s="856">
        <f t="shared" si="166"/>
        <v>1500000</v>
      </c>
      <c r="VU82" s="856">
        <f t="shared" si="166"/>
        <v>1500000</v>
      </c>
      <c r="VV82" s="856">
        <f t="shared" si="166"/>
        <v>1500000</v>
      </c>
      <c r="VW82" s="856">
        <f t="shared" si="166"/>
        <v>1500000</v>
      </c>
      <c r="VX82" s="856">
        <f t="shared" si="166"/>
        <v>1500000</v>
      </c>
      <c r="VY82" s="856">
        <f t="shared" si="166"/>
        <v>1500000</v>
      </c>
      <c r="VZ82" s="856">
        <f t="shared" si="166"/>
        <v>1500000</v>
      </c>
      <c r="WA82" s="856">
        <f t="shared" si="166"/>
        <v>1500000</v>
      </c>
      <c r="WB82" s="856">
        <f t="shared" si="166"/>
        <v>1500000</v>
      </c>
      <c r="WC82" s="856">
        <f t="shared" si="166"/>
        <v>1500000</v>
      </c>
      <c r="WD82" s="856">
        <f t="shared" si="166"/>
        <v>1500000</v>
      </c>
      <c r="WE82" s="856">
        <f t="shared" si="166"/>
        <v>1500000</v>
      </c>
      <c r="WF82" s="856">
        <f t="shared" si="166"/>
        <v>1500000</v>
      </c>
      <c r="WG82" s="856">
        <f t="shared" si="166"/>
        <v>1500000</v>
      </c>
      <c r="WH82" s="856">
        <f t="shared" si="166"/>
        <v>1500000</v>
      </c>
      <c r="WI82" s="856">
        <f t="shared" si="166"/>
        <v>1500000</v>
      </c>
      <c r="WJ82" s="856">
        <f t="shared" si="166"/>
        <v>1500000</v>
      </c>
      <c r="WK82" s="856">
        <f t="shared" si="166"/>
        <v>1500000</v>
      </c>
      <c r="WL82" s="856">
        <f t="shared" si="166"/>
        <v>1500000</v>
      </c>
      <c r="WM82" s="856">
        <f t="shared" si="166"/>
        <v>1500000</v>
      </c>
      <c r="WN82" s="856">
        <f t="shared" si="166"/>
        <v>1500000</v>
      </c>
      <c r="WO82" s="856">
        <f t="shared" si="166"/>
        <v>1500000</v>
      </c>
      <c r="WP82" s="856">
        <f t="shared" si="166"/>
        <v>1500000</v>
      </c>
      <c r="WQ82" s="856">
        <f t="shared" si="166"/>
        <v>1500000</v>
      </c>
      <c r="WR82" s="856">
        <f t="shared" si="166"/>
        <v>1500000</v>
      </c>
      <c r="WS82" s="856">
        <f t="shared" si="166"/>
        <v>1500000</v>
      </c>
      <c r="WT82" s="856">
        <f t="shared" si="166"/>
        <v>1500000</v>
      </c>
      <c r="WU82" s="856">
        <f t="shared" si="166"/>
        <v>1500000</v>
      </c>
      <c r="WV82" s="856">
        <f t="shared" si="166"/>
        <v>1500000</v>
      </c>
      <c r="WW82" s="856">
        <f t="shared" si="166"/>
        <v>1500000</v>
      </c>
      <c r="WX82" s="856">
        <f t="shared" si="166"/>
        <v>1500000</v>
      </c>
      <c r="WY82" s="856">
        <f t="shared" si="166"/>
        <v>1500000</v>
      </c>
      <c r="WZ82" s="856">
        <f t="shared" si="166"/>
        <v>1500000</v>
      </c>
      <c r="XA82" s="856">
        <f t="shared" si="166"/>
        <v>1500000</v>
      </c>
      <c r="XB82" s="856">
        <f t="shared" si="166"/>
        <v>1500000</v>
      </c>
      <c r="XC82" s="856">
        <f t="shared" si="166"/>
        <v>1500000</v>
      </c>
      <c r="XD82" s="856">
        <f t="shared" si="166"/>
        <v>1500000</v>
      </c>
      <c r="XE82" s="856">
        <f t="shared" si="166"/>
        <v>1500000</v>
      </c>
      <c r="XF82" s="856">
        <f t="shared" si="166"/>
        <v>1500000</v>
      </c>
      <c r="XG82" s="856">
        <f t="shared" si="166"/>
        <v>1500000</v>
      </c>
      <c r="XH82" s="856">
        <f t="shared" si="166"/>
        <v>1500000</v>
      </c>
      <c r="XI82" s="856">
        <f t="shared" si="166"/>
        <v>1500000</v>
      </c>
      <c r="XJ82" s="856">
        <f t="shared" si="166"/>
        <v>1500000</v>
      </c>
      <c r="XK82" s="856">
        <f t="shared" si="166"/>
        <v>1500000</v>
      </c>
      <c r="XL82" s="856">
        <f t="shared" si="166"/>
        <v>1500000</v>
      </c>
      <c r="XM82" s="856">
        <f t="shared" si="166"/>
        <v>1500000</v>
      </c>
      <c r="XN82" s="856">
        <f t="shared" si="166"/>
        <v>1500000</v>
      </c>
      <c r="XO82" s="856">
        <f t="shared" si="166"/>
        <v>1500000</v>
      </c>
      <c r="XP82" s="856">
        <f t="shared" si="166"/>
        <v>1500000</v>
      </c>
      <c r="XQ82" s="856">
        <f t="shared" si="166"/>
        <v>1500000</v>
      </c>
      <c r="XR82" s="856">
        <f t="shared" si="166"/>
        <v>1500000</v>
      </c>
      <c r="XS82" s="856">
        <f t="shared" ref="XS82:AAD82" si="167">XS86</f>
        <v>1500000</v>
      </c>
      <c r="XT82" s="856">
        <f t="shared" si="167"/>
        <v>1500000</v>
      </c>
      <c r="XU82" s="856">
        <f t="shared" si="167"/>
        <v>1500000</v>
      </c>
      <c r="XV82" s="856">
        <f t="shared" si="167"/>
        <v>1500000</v>
      </c>
      <c r="XW82" s="856">
        <f t="shared" si="167"/>
        <v>1500000</v>
      </c>
      <c r="XX82" s="856">
        <f t="shared" si="167"/>
        <v>1500000</v>
      </c>
      <c r="XY82" s="856">
        <f t="shared" si="167"/>
        <v>1500000</v>
      </c>
      <c r="XZ82" s="856">
        <f t="shared" si="167"/>
        <v>1500000</v>
      </c>
      <c r="YA82" s="856">
        <f t="shared" si="167"/>
        <v>1500000</v>
      </c>
      <c r="YB82" s="856">
        <f t="shared" si="167"/>
        <v>1500000</v>
      </c>
      <c r="YC82" s="856">
        <f t="shared" si="167"/>
        <v>1500000</v>
      </c>
      <c r="YD82" s="856">
        <f t="shared" si="167"/>
        <v>1500000</v>
      </c>
      <c r="YE82" s="856">
        <f t="shared" si="167"/>
        <v>1500000</v>
      </c>
      <c r="YF82" s="856">
        <f t="shared" si="167"/>
        <v>1500000</v>
      </c>
      <c r="YG82" s="856">
        <f t="shared" si="167"/>
        <v>1500000</v>
      </c>
      <c r="YH82" s="856">
        <f t="shared" si="167"/>
        <v>1500000</v>
      </c>
      <c r="YI82" s="856">
        <f t="shared" si="167"/>
        <v>1500000</v>
      </c>
      <c r="YJ82" s="856">
        <f t="shared" si="167"/>
        <v>1500000</v>
      </c>
      <c r="YK82" s="856">
        <f t="shared" si="167"/>
        <v>1500000</v>
      </c>
      <c r="YL82" s="856">
        <f t="shared" si="167"/>
        <v>1500000</v>
      </c>
      <c r="YM82" s="856">
        <f t="shared" si="167"/>
        <v>1500000</v>
      </c>
      <c r="YN82" s="856">
        <f t="shared" si="167"/>
        <v>1500000</v>
      </c>
      <c r="YO82" s="856">
        <f t="shared" si="167"/>
        <v>1500000</v>
      </c>
      <c r="YP82" s="856">
        <f t="shared" si="167"/>
        <v>1500000</v>
      </c>
      <c r="YQ82" s="856">
        <f t="shared" si="167"/>
        <v>1500000</v>
      </c>
      <c r="YR82" s="856">
        <f t="shared" si="167"/>
        <v>1500000</v>
      </c>
      <c r="YS82" s="856">
        <f t="shared" si="167"/>
        <v>1500000</v>
      </c>
      <c r="YT82" s="856">
        <f t="shared" si="167"/>
        <v>1500000</v>
      </c>
      <c r="YU82" s="856">
        <f t="shared" si="167"/>
        <v>1500000</v>
      </c>
      <c r="YV82" s="856">
        <f t="shared" si="167"/>
        <v>1500000</v>
      </c>
      <c r="YW82" s="856">
        <f t="shared" si="167"/>
        <v>1500000</v>
      </c>
      <c r="YX82" s="856">
        <f t="shared" si="167"/>
        <v>1500000</v>
      </c>
      <c r="YY82" s="856">
        <f t="shared" si="167"/>
        <v>1500000</v>
      </c>
      <c r="YZ82" s="856">
        <f t="shared" si="167"/>
        <v>1500000</v>
      </c>
      <c r="ZA82" s="856">
        <f t="shared" si="167"/>
        <v>1500000</v>
      </c>
      <c r="ZB82" s="856">
        <f t="shared" si="167"/>
        <v>1500000</v>
      </c>
      <c r="ZC82" s="856">
        <f t="shared" si="167"/>
        <v>1500000</v>
      </c>
      <c r="ZD82" s="856">
        <f t="shared" si="167"/>
        <v>1500000</v>
      </c>
      <c r="ZE82" s="856">
        <f t="shared" si="167"/>
        <v>1500000</v>
      </c>
      <c r="ZF82" s="856">
        <f t="shared" si="167"/>
        <v>1500000</v>
      </c>
      <c r="ZG82" s="856">
        <f t="shared" si="167"/>
        <v>1500000</v>
      </c>
      <c r="ZH82" s="856">
        <f t="shared" si="167"/>
        <v>1500000</v>
      </c>
      <c r="ZI82" s="856">
        <f t="shared" si="167"/>
        <v>1500000</v>
      </c>
      <c r="ZJ82" s="856">
        <f t="shared" si="167"/>
        <v>1500000</v>
      </c>
      <c r="ZK82" s="856">
        <f t="shared" si="167"/>
        <v>1500000</v>
      </c>
      <c r="ZL82" s="856">
        <f t="shared" si="167"/>
        <v>1500000</v>
      </c>
      <c r="ZM82" s="856">
        <f t="shared" si="167"/>
        <v>1500000</v>
      </c>
      <c r="ZN82" s="856">
        <f t="shared" si="167"/>
        <v>1500000</v>
      </c>
      <c r="ZO82" s="856">
        <f t="shared" si="167"/>
        <v>1500000</v>
      </c>
      <c r="ZP82" s="856">
        <f t="shared" si="167"/>
        <v>1500000</v>
      </c>
      <c r="ZQ82" s="856">
        <f t="shared" si="167"/>
        <v>1500000</v>
      </c>
      <c r="ZR82" s="856">
        <f t="shared" si="167"/>
        <v>1500000</v>
      </c>
      <c r="ZS82" s="856">
        <f t="shared" si="167"/>
        <v>1500000</v>
      </c>
      <c r="ZT82" s="856">
        <f t="shared" si="167"/>
        <v>1500000</v>
      </c>
      <c r="ZU82" s="856">
        <f t="shared" si="167"/>
        <v>1500000</v>
      </c>
      <c r="ZV82" s="856">
        <f t="shared" si="167"/>
        <v>1500000</v>
      </c>
      <c r="ZW82" s="856">
        <f t="shared" si="167"/>
        <v>1500000</v>
      </c>
      <c r="ZX82" s="856">
        <f t="shared" si="167"/>
        <v>1500000</v>
      </c>
      <c r="ZY82" s="856">
        <f t="shared" si="167"/>
        <v>1500000</v>
      </c>
      <c r="ZZ82" s="856">
        <f t="shared" si="167"/>
        <v>1500000</v>
      </c>
      <c r="AAA82" s="856">
        <f t="shared" si="167"/>
        <v>1500000</v>
      </c>
      <c r="AAB82" s="856">
        <f t="shared" si="167"/>
        <v>1500000</v>
      </c>
      <c r="AAC82" s="856">
        <f t="shared" si="167"/>
        <v>1500000</v>
      </c>
      <c r="AAD82" s="856">
        <f t="shared" si="167"/>
        <v>1500000</v>
      </c>
      <c r="AAE82" s="856">
        <f t="shared" ref="AAE82:AAW82" si="168">AAE86</f>
        <v>1500000</v>
      </c>
      <c r="AAF82" s="856">
        <f t="shared" si="168"/>
        <v>1500000</v>
      </c>
      <c r="AAG82" s="856">
        <f t="shared" si="168"/>
        <v>1500000</v>
      </c>
      <c r="AAH82" s="856">
        <f t="shared" si="168"/>
        <v>1500000</v>
      </c>
      <c r="AAI82" s="856">
        <f t="shared" si="168"/>
        <v>1500000</v>
      </c>
      <c r="AAJ82" s="856">
        <f t="shared" si="168"/>
        <v>1500000</v>
      </c>
      <c r="AAK82" s="856">
        <f t="shared" si="168"/>
        <v>1500000</v>
      </c>
      <c r="AAL82" s="856">
        <f t="shared" si="168"/>
        <v>1500000</v>
      </c>
      <c r="AAM82" s="856">
        <f t="shared" si="168"/>
        <v>1500000</v>
      </c>
      <c r="AAN82" s="856">
        <f t="shared" si="168"/>
        <v>1500000</v>
      </c>
      <c r="AAO82" s="856">
        <f t="shared" si="168"/>
        <v>1500000</v>
      </c>
      <c r="AAP82" s="856">
        <f t="shared" si="168"/>
        <v>1500000</v>
      </c>
      <c r="AAQ82" s="856">
        <f t="shared" si="168"/>
        <v>1500000</v>
      </c>
      <c r="AAR82" s="856">
        <f t="shared" si="168"/>
        <v>1500000</v>
      </c>
      <c r="AAS82" s="856">
        <f t="shared" si="168"/>
        <v>1500000</v>
      </c>
      <c r="AAT82" s="856">
        <f t="shared" si="168"/>
        <v>1500000</v>
      </c>
      <c r="AAU82" s="856">
        <f t="shared" si="168"/>
        <v>1500000</v>
      </c>
      <c r="AAV82" s="856">
        <f t="shared" si="168"/>
        <v>1500000</v>
      </c>
      <c r="AAW82" s="856">
        <f t="shared" si="168"/>
        <v>1500000</v>
      </c>
      <c r="AAX82" s="856"/>
      <c r="AAZ82" s="856">
        <f>SUM(IL82:AAW82)</f>
        <v>702000000</v>
      </c>
    </row>
    <row r="83" spans="1:728" x14ac:dyDescent="0.25">
      <c r="A83" s="180" t="s">
        <v>2</v>
      </c>
      <c r="IL83" s="856">
        <f>$IL$81*IL73</f>
        <v>7237508.412802578</v>
      </c>
      <c r="IM83" s="856">
        <f>IM81*IM73</f>
        <v>5460132.1829400482</v>
      </c>
      <c r="IN83" s="856">
        <f t="shared" ref="IN83:IW83" si="169">IN81*IN73</f>
        <v>8478859.0369781051</v>
      </c>
      <c r="IO83" s="856">
        <f t="shared" si="169"/>
        <v>5527241.4153218381</v>
      </c>
      <c r="IP83" s="856">
        <f t="shared" si="169"/>
        <v>8824253.3271916881</v>
      </c>
      <c r="IQ83" s="856">
        <f t="shared" si="169"/>
        <v>7645049.9767349791</v>
      </c>
      <c r="IR83" s="856">
        <f t="shared" si="169"/>
        <v>8638250.1823813859</v>
      </c>
      <c r="IS83" s="856">
        <f t="shared" si="169"/>
        <v>5066471.8341523129</v>
      </c>
      <c r="IT83" s="856">
        <f t="shared" si="169"/>
        <v>8739011.3456016257</v>
      </c>
      <c r="IU83" s="856">
        <f t="shared" si="169"/>
        <v>6412124.1821776917</v>
      </c>
      <c r="IV83" s="856">
        <f t="shared" si="169"/>
        <v>8866028.0833592899</v>
      </c>
      <c r="IW83" s="856">
        <f t="shared" si="169"/>
        <v>8060942.9498585043</v>
      </c>
      <c r="IX83" s="856">
        <f>IX87*IX73</f>
        <v>5746994.4266918683</v>
      </c>
      <c r="IY83" s="856">
        <f t="shared" ref="IY83:LJ83" si="170">IY87*IY73</f>
        <v>3427476.1488943147</v>
      </c>
      <c r="IZ83" s="856">
        <f t="shared" si="170"/>
        <v>6705773.5885778926</v>
      </c>
      <c r="JA83" s="856">
        <f t="shared" si="170"/>
        <v>3503406.3076987737</v>
      </c>
      <c r="JB83" s="856">
        <f t="shared" si="170"/>
        <v>7166153.209415039</v>
      </c>
      <c r="JC83" s="856">
        <f t="shared" si="170"/>
        <v>5787927.0924291126</v>
      </c>
      <c r="JD83" s="856">
        <f t="shared" si="170"/>
        <v>6915783.5201956956</v>
      </c>
      <c r="JE83" s="856">
        <f t="shared" si="170"/>
        <v>2996299.5775623284</v>
      </c>
      <c r="JF83" s="856">
        <f t="shared" si="170"/>
        <v>7053510.4157901788</v>
      </c>
      <c r="JG83" s="856">
        <f t="shared" si="170"/>
        <v>4460575.0429271478</v>
      </c>
      <c r="JH83" s="856">
        <f t="shared" si="170"/>
        <v>7219051.5668245545</v>
      </c>
      <c r="JI83" s="856">
        <f t="shared" si="170"/>
        <v>6232258.3562602196</v>
      </c>
      <c r="JJ83" s="856">
        <f t="shared" si="170"/>
        <v>7357932.5700636739</v>
      </c>
      <c r="JK83" s="856">
        <f t="shared" si="170"/>
        <v>3779917.3504283763</v>
      </c>
      <c r="JL83" s="856">
        <f t="shared" si="170"/>
        <v>7280173.7145701284</v>
      </c>
      <c r="JM83" s="856">
        <f t="shared" si="170"/>
        <v>3872446.828314099</v>
      </c>
      <c r="JN83" s="856">
        <f t="shared" si="170"/>
        <v>7900608.6008690139</v>
      </c>
      <c r="JO83" s="856">
        <f t="shared" si="170"/>
        <v>6811903.8005619822</v>
      </c>
      <c r="JP83" s="856">
        <f t="shared" si="170"/>
        <v>7589916.1176186632</v>
      </c>
      <c r="JQ83" s="856">
        <f t="shared" si="170"/>
        <v>3163908.0107149729</v>
      </c>
      <c r="JR83" s="856">
        <f t="shared" si="170"/>
        <v>7754644.6992175626</v>
      </c>
      <c r="JS83" s="856">
        <f t="shared" si="170"/>
        <v>5184464.1745403688</v>
      </c>
      <c r="JT83" s="856">
        <f t="shared" si="170"/>
        <v>7977948.0330997491</v>
      </c>
      <c r="JU83" s="856">
        <f t="shared" si="170"/>
        <v>7320586.0698279934</v>
      </c>
      <c r="JV83" s="856">
        <f t="shared" si="170"/>
        <v>4680488.4079638468</v>
      </c>
      <c r="JW83" s="856">
        <f t="shared" si="170"/>
        <v>3642731.2389331344</v>
      </c>
      <c r="JX83" s="856">
        <f t="shared" si="170"/>
        <v>6501170.8834366715</v>
      </c>
      <c r="JY83" s="856">
        <f t="shared" si="170"/>
        <v>3699743.3687160499</v>
      </c>
      <c r="JZ83" s="856">
        <f t="shared" si="170"/>
        <v>7068519.951384169</v>
      </c>
      <c r="KA83" s="856">
        <f t="shared" si="170"/>
        <v>6323720.2684437372</v>
      </c>
      <c r="KB83" s="856">
        <f t="shared" si="170"/>
        <v>6812052.6286037313</v>
      </c>
      <c r="KC83" s="856">
        <f t="shared" si="170"/>
        <v>3150284.6697788117</v>
      </c>
      <c r="KD83" s="856">
        <f t="shared" si="170"/>
        <v>6935694.298255316</v>
      </c>
      <c r="KE83" s="856">
        <f t="shared" si="170"/>
        <v>4843595.6122853728</v>
      </c>
      <c r="KF83" s="856">
        <f t="shared" si="170"/>
        <v>7153757.3460940132</v>
      </c>
      <c r="KG83" s="856">
        <f t="shared" si="170"/>
        <v>6812401.3112755716</v>
      </c>
      <c r="KH83" s="856">
        <f t="shared" si="170"/>
        <v>4500000.0000000009</v>
      </c>
      <c r="KI83" s="856">
        <f t="shared" si="170"/>
        <v>4500000.0000000009</v>
      </c>
      <c r="KJ83" s="856">
        <f t="shared" si="170"/>
        <v>4500000.0000000009</v>
      </c>
      <c r="KK83" s="856">
        <f t="shared" si="170"/>
        <v>4500000.0000000009</v>
      </c>
      <c r="KL83" s="856">
        <f t="shared" si="170"/>
        <v>4500000.0000000009</v>
      </c>
      <c r="KM83" s="856">
        <f t="shared" si="170"/>
        <v>4500000.0000000009</v>
      </c>
      <c r="KN83" s="856">
        <f t="shared" si="170"/>
        <v>4500000.0000000009</v>
      </c>
      <c r="KO83" s="856">
        <f t="shared" si="170"/>
        <v>4500000.0000000009</v>
      </c>
      <c r="KP83" s="856">
        <f t="shared" si="170"/>
        <v>4500000.0000000009</v>
      </c>
      <c r="KQ83" s="856">
        <f t="shared" si="170"/>
        <v>4500000.0000000009</v>
      </c>
      <c r="KR83" s="856">
        <f t="shared" si="170"/>
        <v>4500000.0000000009</v>
      </c>
      <c r="KS83" s="856">
        <f t="shared" si="170"/>
        <v>4500000.0000000009</v>
      </c>
      <c r="KT83" s="856">
        <f t="shared" si="170"/>
        <v>4500000.0000000009</v>
      </c>
      <c r="KU83" s="856">
        <f t="shared" si="170"/>
        <v>4500000.0000000009</v>
      </c>
      <c r="KV83" s="856">
        <f t="shared" si="170"/>
        <v>4500000.0000000009</v>
      </c>
      <c r="KW83" s="856">
        <f t="shared" si="170"/>
        <v>4500000.0000000009</v>
      </c>
      <c r="KX83" s="856">
        <f t="shared" si="170"/>
        <v>4500000.0000000009</v>
      </c>
      <c r="KY83" s="856">
        <f t="shared" si="170"/>
        <v>4500000.0000000009</v>
      </c>
      <c r="KZ83" s="856">
        <f t="shared" si="170"/>
        <v>4500000.0000000009</v>
      </c>
      <c r="LA83" s="856">
        <f t="shared" si="170"/>
        <v>4500000.0000000009</v>
      </c>
      <c r="LB83" s="856">
        <f t="shared" si="170"/>
        <v>4500000.0000000009</v>
      </c>
      <c r="LC83" s="856">
        <f t="shared" si="170"/>
        <v>4500000.0000000009</v>
      </c>
      <c r="LD83" s="856">
        <f t="shared" si="170"/>
        <v>4500000.0000000009</v>
      </c>
      <c r="LE83" s="856">
        <f t="shared" si="170"/>
        <v>4500000.0000000009</v>
      </c>
      <c r="LF83" s="856">
        <f t="shared" si="170"/>
        <v>4500000.0000000009</v>
      </c>
      <c r="LG83" s="856">
        <f t="shared" si="170"/>
        <v>4500000.0000000009</v>
      </c>
      <c r="LH83" s="856">
        <f t="shared" si="170"/>
        <v>4500000.0000000009</v>
      </c>
      <c r="LI83" s="856">
        <f t="shared" si="170"/>
        <v>4500000.0000000009</v>
      </c>
      <c r="LJ83" s="856">
        <f t="shared" si="170"/>
        <v>4500000.0000000009</v>
      </c>
      <c r="LK83" s="856">
        <f t="shared" ref="LK83:NV83" si="171">LK87*LK73</f>
        <v>4500000.0000000009</v>
      </c>
      <c r="LL83" s="856">
        <f t="shared" si="171"/>
        <v>4500000.0000000009</v>
      </c>
      <c r="LM83" s="856">
        <f t="shared" si="171"/>
        <v>4500000.0000000009</v>
      </c>
      <c r="LN83" s="856">
        <f t="shared" si="171"/>
        <v>4500000.0000000009</v>
      </c>
      <c r="LO83" s="856">
        <f t="shared" si="171"/>
        <v>4500000.0000000009</v>
      </c>
      <c r="LP83" s="856">
        <f t="shared" si="171"/>
        <v>4500000.0000000009</v>
      </c>
      <c r="LQ83" s="856">
        <f t="shared" si="171"/>
        <v>4500000.0000000009</v>
      </c>
      <c r="LR83" s="856">
        <f t="shared" si="171"/>
        <v>4500000.0000000009</v>
      </c>
      <c r="LS83" s="856">
        <f t="shared" si="171"/>
        <v>4500000.0000000009</v>
      </c>
      <c r="LT83" s="856">
        <f t="shared" si="171"/>
        <v>4500000.0000000009</v>
      </c>
      <c r="LU83" s="856">
        <f t="shared" si="171"/>
        <v>4500000.0000000009</v>
      </c>
      <c r="LV83" s="856">
        <f t="shared" si="171"/>
        <v>4500000.0000000009</v>
      </c>
      <c r="LW83" s="856">
        <f t="shared" si="171"/>
        <v>4500000.0000000009</v>
      </c>
      <c r="LX83" s="856">
        <f t="shared" si="171"/>
        <v>4500000.0000000009</v>
      </c>
      <c r="LY83" s="856">
        <f t="shared" si="171"/>
        <v>4500000.0000000009</v>
      </c>
      <c r="LZ83" s="856">
        <f t="shared" si="171"/>
        <v>4500000.0000000009</v>
      </c>
      <c r="MA83" s="856">
        <f t="shared" si="171"/>
        <v>4500000.0000000009</v>
      </c>
      <c r="MB83" s="856">
        <f t="shared" si="171"/>
        <v>4500000.0000000009</v>
      </c>
      <c r="MC83" s="856">
        <f t="shared" si="171"/>
        <v>4500000.0000000009</v>
      </c>
      <c r="MD83" s="856">
        <f t="shared" si="171"/>
        <v>4500000.0000000009</v>
      </c>
      <c r="ME83" s="856">
        <f t="shared" si="171"/>
        <v>4500000.0000000009</v>
      </c>
      <c r="MF83" s="856">
        <f t="shared" si="171"/>
        <v>4500000.0000000009</v>
      </c>
      <c r="MG83" s="856">
        <f t="shared" si="171"/>
        <v>4500000.0000000009</v>
      </c>
      <c r="MH83" s="856">
        <f t="shared" si="171"/>
        <v>4500000.0000000009</v>
      </c>
      <c r="MI83" s="856">
        <f t="shared" si="171"/>
        <v>4500000.0000000009</v>
      </c>
      <c r="MJ83" s="856">
        <f t="shared" si="171"/>
        <v>4500000.0000000009</v>
      </c>
      <c r="MK83" s="856">
        <f t="shared" si="171"/>
        <v>4500000.0000000009</v>
      </c>
      <c r="ML83" s="856">
        <f t="shared" si="171"/>
        <v>4500000.0000000009</v>
      </c>
      <c r="MM83" s="856">
        <f t="shared" si="171"/>
        <v>4500000.0000000009</v>
      </c>
      <c r="MN83" s="856">
        <f t="shared" si="171"/>
        <v>4500000.0000000009</v>
      </c>
      <c r="MO83" s="856">
        <f t="shared" si="171"/>
        <v>4500000.0000000009</v>
      </c>
      <c r="MP83" s="856">
        <f t="shared" si="171"/>
        <v>4500000.0000000009</v>
      </c>
      <c r="MQ83" s="856">
        <f t="shared" si="171"/>
        <v>4500000.0000000009</v>
      </c>
      <c r="MR83" s="856">
        <f t="shared" si="171"/>
        <v>4500000.0000000009</v>
      </c>
      <c r="MS83" s="856">
        <f t="shared" si="171"/>
        <v>4500000.0000000009</v>
      </c>
      <c r="MT83" s="856">
        <f t="shared" si="171"/>
        <v>4500000.0000000009</v>
      </c>
      <c r="MU83" s="856">
        <f t="shared" si="171"/>
        <v>4500000.0000000009</v>
      </c>
      <c r="MV83" s="856">
        <f t="shared" si="171"/>
        <v>4500000.0000000009</v>
      </c>
      <c r="MW83" s="856">
        <f t="shared" si="171"/>
        <v>4500000.0000000009</v>
      </c>
      <c r="MX83" s="856">
        <f t="shared" si="171"/>
        <v>4500000.0000000009</v>
      </c>
      <c r="MY83" s="856">
        <f t="shared" si="171"/>
        <v>4500000.0000000009</v>
      </c>
      <c r="MZ83" s="856">
        <f t="shared" si="171"/>
        <v>4500000.0000000009</v>
      </c>
      <c r="NA83" s="856">
        <f t="shared" si="171"/>
        <v>4500000.0000000009</v>
      </c>
      <c r="NB83" s="856">
        <f t="shared" si="171"/>
        <v>4500000.0000000009</v>
      </c>
      <c r="NC83" s="856">
        <f t="shared" si="171"/>
        <v>4500000.0000000009</v>
      </c>
      <c r="ND83" s="856">
        <f t="shared" si="171"/>
        <v>4500000.0000000009</v>
      </c>
      <c r="NE83" s="856">
        <f t="shared" si="171"/>
        <v>4500000.0000000009</v>
      </c>
      <c r="NF83" s="856">
        <f t="shared" si="171"/>
        <v>4500000.0000000009</v>
      </c>
      <c r="NG83" s="856">
        <f t="shared" si="171"/>
        <v>4500000.0000000009</v>
      </c>
      <c r="NH83" s="856">
        <f t="shared" si="171"/>
        <v>4500000.0000000009</v>
      </c>
      <c r="NI83" s="856">
        <f t="shared" si="171"/>
        <v>4500000.0000000009</v>
      </c>
      <c r="NJ83" s="856">
        <f t="shared" si="171"/>
        <v>4500000.0000000009</v>
      </c>
      <c r="NK83" s="856">
        <f t="shared" si="171"/>
        <v>4500000.0000000009</v>
      </c>
      <c r="NL83" s="856">
        <f t="shared" si="171"/>
        <v>4500000.0000000009</v>
      </c>
      <c r="NM83" s="856">
        <f t="shared" si="171"/>
        <v>4500000.0000000009</v>
      </c>
      <c r="NN83" s="856">
        <f t="shared" si="171"/>
        <v>4500000.0000000009</v>
      </c>
      <c r="NO83" s="856">
        <f t="shared" si="171"/>
        <v>4500000.0000000009</v>
      </c>
      <c r="NP83" s="856">
        <f t="shared" si="171"/>
        <v>4500000.0000000009</v>
      </c>
      <c r="NQ83" s="856">
        <f t="shared" si="171"/>
        <v>4500000.0000000009</v>
      </c>
      <c r="NR83" s="856">
        <f t="shared" si="171"/>
        <v>4500000.0000000009</v>
      </c>
      <c r="NS83" s="856">
        <f t="shared" si="171"/>
        <v>4500000.0000000009</v>
      </c>
      <c r="NT83" s="856">
        <f t="shared" si="171"/>
        <v>4500000.0000000009</v>
      </c>
      <c r="NU83" s="856">
        <f t="shared" si="171"/>
        <v>4500000.0000000009</v>
      </c>
      <c r="NV83" s="856">
        <f t="shared" si="171"/>
        <v>4500000.0000000009</v>
      </c>
      <c r="NW83" s="856">
        <f t="shared" ref="NW83:QH83" si="172">NW87*NW73</f>
        <v>4500000.0000000009</v>
      </c>
      <c r="NX83" s="856">
        <f t="shared" si="172"/>
        <v>4500000.0000000009</v>
      </c>
      <c r="NY83" s="856">
        <f t="shared" si="172"/>
        <v>4500000.0000000009</v>
      </c>
      <c r="NZ83" s="856">
        <f t="shared" si="172"/>
        <v>4500000.0000000009</v>
      </c>
      <c r="OA83" s="856">
        <f t="shared" si="172"/>
        <v>4500000.0000000009</v>
      </c>
      <c r="OB83" s="856">
        <f t="shared" si="172"/>
        <v>4500000.0000000009</v>
      </c>
      <c r="OC83" s="856">
        <f t="shared" si="172"/>
        <v>4500000.0000000009</v>
      </c>
      <c r="OD83" s="856">
        <f t="shared" si="172"/>
        <v>4500000.0000000009</v>
      </c>
      <c r="OE83" s="856">
        <f t="shared" si="172"/>
        <v>4500000.0000000009</v>
      </c>
      <c r="OF83" s="856">
        <f t="shared" si="172"/>
        <v>4500000.0000000009</v>
      </c>
      <c r="OG83" s="856">
        <f t="shared" si="172"/>
        <v>4500000.0000000009</v>
      </c>
      <c r="OH83" s="856">
        <f t="shared" si="172"/>
        <v>4500000.0000000009</v>
      </c>
      <c r="OI83" s="856">
        <f t="shared" si="172"/>
        <v>4500000.0000000009</v>
      </c>
      <c r="OJ83" s="856">
        <f t="shared" si="172"/>
        <v>4500000.0000000009</v>
      </c>
      <c r="OK83" s="856">
        <f t="shared" si="172"/>
        <v>4500000.0000000009</v>
      </c>
      <c r="OL83" s="856">
        <f t="shared" si="172"/>
        <v>4500000.0000000009</v>
      </c>
      <c r="OM83" s="856">
        <f t="shared" si="172"/>
        <v>4500000.0000000009</v>
      </c>
      <c r="ON83" s="856">
        <f t="shared" si="172"/>
        <v>4500000.0000000009</v>
      </c>
      <c r="OO83" s="856">
        <f t="shared" si="172"/>
        <v>4500000.0000000009</v>
      </c>
      <c r="OP83" s="856">
        <f t="shared" si="172"/>
        <v>4500000.0000000009</v>
      </c>
      <c r="OQ83" s="856">
        <f t="shared" si="172"/>
        <v>4500000.0000000009</v>
      </c>
      <c r="OR83" s="856">
        <f t="shared" si="172"/>
        <v>4500000.0000000009</v>
      </c>
      <c r="OS83" s="856">
        <f t="shared" si="172"/>
        <v>4500000.0000000009</v>
      </c>
      <c r="OT83" s="856">
        <f t="shared" si="172"/>
        <v>4500000.0000000009</v>
      </c>
      <c r="OU83" s="856">
        <f t="shared" si="172"/>
        <v>4500000.0000000009</v>
      </c>
      <c r="OV83" s="856">
        <f t="shared" si="172"/>
        <v>4500000.0000000009</v>
      </c>
      <c r="OW83" s="856">
        <f t="shared" si="172"/>
        <v>4500000.0000000009</v>
      </c>
      <c r="OX83" s="856">
        <f t="shared" si="172"/>
        <v>4500000.0000000009</v>
      </c>
      <c r="OY83" s="856">
        <f t="shared" si="172"/>
        <v>4500000.0000000009</v>
      </c>
      <c r="OZ83" s="856">
        <f t="shared" si="172"/>
        <v>4500000.0000000009</v>
      </c>
      <c r="PA83" s="856">
        <f t="shared" si="172"/>
        <v>4500000.0000000009</v>
      </c>
      <c r="PB83" s="856">
        <f t="shared" si="172"/>
        <v>4500000.0000000009</v>
      </c>
      <c r="PC83" s="856">
        <f t="shared" si="172"/>
        <v>4500000.0000000009</v>
      </c>
      <c r="PD83" s="856">
        <f t="shared" si="172"/>
        <v>4500000.0000000009</v>
      </c>
      <c r="PE83" s="856">
        <f t="shared" si="172"/>
        <v>4500000.0000000009</v>
      </c>
      <c r="PF83" s="856">
        <f t="shared" si="172"/>
        <v>4500000.0000000009</v>
      </c>
      <c r="PG83" s="856">
        <f t="shared" si="172"/>
        <v>4500000.0000000009</v>
      </c>
      <c r="PH83" s="856">
        <f t="shared" si="172"/>
        <v>4500000.0000000009</v>
      </c>
      <c r="PI83" s="856">
        <f t="shared" si="172"/>
        <v>4500000.0000000009</v>
      </c>
      <c r="PJ83" s="856">
        <f t="shared" si="172"/>
        <v>4500000.0000000009</v>
      </c>
      <c r="PK83" s="856">
        <f t="shared" si="172"/>
        <v>4500000.0000000009</v>
      </c>
      <c r="PL83" s="856">
        <f t="shared" si="172"/>
        <v>4500000.0000000009</v>
      </c>
      <c r="PM83" s="856">
        <f t="shared" si="172"/>
        <v>4500000.0000000009</v>
      </c>
      <c r="PN83" s="856">
        <f t="shared" si="172"/>
        <v>4500000.0000000009</v>
      </c>
      <c r="PO83" s="856">
        <f t="shared" si="172"/>
        <v>4500000.0000000009</v>
      </c>
      <c r="PP83" s="856">
        <f t="shared" si="172"/>
        <v>4500000.0000000009</v>
      </c>
      <c r="PQ83" s="856">
        <f t="shared" si="172"/>
        <v>4500000.0000000009</v>
      </c>
      <c r="PR83" s="856">
        <f t="shared" si="172"/>
        <v>4500000.0000000009</v>
      </c>
      <c r="PS83" s="856">
        <f t="shared" si="172"/>
        <v>4500000.0000000009</v>
      </c>
      <c r="PT83" s="856">
        <f t="shared" si="172"/>
        <v>4500000.0000000009</v>
      </c>
      <c r="PU83" s="856">
        <f t="shared" si="172"/>
        <v>4500000.0000000009</v>
      </c>
      <c r="PV83" s="856">
        <f t="shared" si="172"/>
        <v>4500000.0000000009</v>
      </c>
      <c r="PW83" s="856">
        <f t="shared" si="172"/>
        <v>4500000.0000000009</v>
      </c>
      <c r="PX83" s="856">
        <f t="shared" si="172"/>
        <v>4500000.0000000009</v>
      </c>
      <c r="PY83" s="856">
        <f t="shared" si="172"/>
        <v>4500000.0000000009</v>
      </c>
      <c r="PZ83" s="856">
        <f t="shared" si="172"/>
        <v>4500000.0000000009</v>
      </c>
      <c r="QA83" s="856">
        <f t="shared" si="172"/>
        <v>4500000.0000000009</v>
      </c>
      <c r="QB83" s="856">
        <f t="shared" si="172"/>
        <v>4500000.0000000009</v>
      </c>
      <c r="QC83" s="856">
        <f t="shared" si="172"/>
        <v>4500000.0000000009</v>
      </c>
      <c r="QD83" s="856">
        <f t="shared" si="172"/>
        <v>4500000.0000000009</v>
      </c>
      <c r="QE83" s="856">
        <f t="shared" si="172"/>
        <v>4500000.0000000009</v>
      </c>
      <c r="QF83" s="856">
        <f t="shared" si="172"/>
        <v>4500000.0000000009</v>
      </c>
      <c r="QG83" s="856">
        <f t="shared" si="172"/>
        <v>4500000.0000000009</v>
      </c>
      <c r="QH83" s="856">
        <f t="shared" si="172"/>
        <v>4500000.0000000009</v>
      </c>
      <c r="QI83" s="856">
        <f t="shared" ref="QI83:ST83" si="173">QI87*QI73</f>
        <v>4500000.0000000009</v>
      </c>
      <c r="QJ83" s="856">
        <f t="shared" si="173"/>
        <v>4500000.0000000009</v>
      </c>
      <c r="QK83" s="856">
        <f t="shared" si="173"/>
        <v>4500000.0000000009</v>
      </c>
      <c r="QL83" s="856">
        <f t="shared" si="173"/>
        <v>4500000.0000000009</v>
      </c>
      <c r="QM83" s="856">
        <f t="shared" si="173"/>
        <v>4500000.0000000009</v>
      </c>
      <c r="QN83" s="856">
        <f t="shared" si="173"/>
        <v>4500000.0000000009</v>
      </c>
      <c r="QO83" s="856">
        <f t="shared" si="173"/>
        <v>4500000.0000000009</v>
      </c>
      <c r="QP83" s="856">
        <f t="shared" si="173"/>
        <v>4500000.0000000009</v>
      </c>
      <c r="QQ83" s="856">
        <f t="shared" si="173"/>
        <v>4500000.0000000009</v>
      </c>
      <c r="QR83" s="856">
        <f t="shared" si="173"/>
        <v>4500000.0000000009</v>
      </c>
      <c r="QS83" s="856">
        <f t="shared" si="173"/>
        <v>4500000.0000000009</v>
      </c>
      <c r="QT83" s="856">
        <f t="shared" si="173"/>
        <v>4500000.0000000009</v>
      </c>
      <c r="QU83" s="856">
        <f t="shared" si="173"/>
        <v>4500000.0000000009</v>
      </c>
      <c r="QV83" s="856">
        <f t="shared" si="173"/>
        <v>4500000.0000000009</v>
      </c>
      <c r="QW83" s="856">
        <f t="shared" si="173"/>
        <v>4500000.0000000009</v>
      </c>
      <c r="QX83" s="856">
        <f t="shared" si="173"/>
        <v>4500000.0000000009</v>
      </c>
      <c r="QY83" s="856">
        <f t="shared" si="173"/>
        <v>4500000.0000000009</v>
      </c>
      <c r="QZ83" s="856">
        <f t="shared" si="173"/>
        <v>4500000.0000000009</v>
      </c>
      <c r="RA83" s="856">
        <f t="shared" si="173"/>
        <v>4500000.0000000009</v>
      </c>
      <c r="RB83" s="856">
        <f t="shared" si="173"/>
        <v>4500000.0000000009</v>
      </c>
      <c r="RC83" s="856">
        <f t="shared" si="173"/>
        <v>4500000.0000000009</v>
      </c>
      <c r="RD83" s="856">
        <f t="shared" si="173"/>
        <v>4500000.0000000009</v>
      </c>
      <c r="RE83" s="856">
        <f t="shared" si="173"/>
        <v>4500000.0000000009</v>
      </c>
      <c r="RF83" s="856">
        <f t="shared" si="173"/>
        <v>4500000.0000000009</v>
      </c>
      <c r="RG83" s="856">
        <f t="shared" si="173"/>
        <v>4500000.0000000009</v>
      </c>
      <c r="RH83" s="856">
        <f t="shared" si="173"/>
        <v>4500000.0000000009</v>
      </c>
      <c r="RI83" s="856">
        <f t="shared" si="173"/>
        <v>4500000.0000000009</v>
      </c>
      <c r="RJ83" s="856">
        <f t="shared" si="173"/>
        <v>4500000.0000000009</v>
      </c>
      <c r="RK83" s="856">
        <f t="shared" si="173"/>
        <v>4500000.0000000009</v>
      </c>
      <c r="RL83" s="856">
        <f t="shared" si="173"/>
        <v>4500000.0000000009</v>
      </c>
      <c r="RM83" s="856">
        <f t="shared" si="173"/>
        <v>4500000.0000000009</v>
      </c>
      <c r="RN83" s="856">
        <f t="shared" si="173"/>
        <v>4500000.0000000009</v>
      </c>
      <c r="RO83" s="856">
        <f t="shared" si="173"/>
        <v>4500000.0000000009</v>
      </c>
      <c r="RP83" s="856">
        <f t="shared" si="173"/>
        <v>4500000.0000000009</v>
      </c>
      <c r="RQ83" s="856">
        <f t="shared" si="173"/>
        <v>4500000.0000000009</v>
      </c>
      <c r="RR83" s="856">
        <f t="shared" si="173"/>
        <v>4500000.0000000009</v>
      </c>
      <c r="RS83" s="856">
        <f t="shared" si="173"/>
        <v>4500000.0000000009</v>
      </c>
      <c r="RT83" s="856">
        <f t="shared" si="173"/>
        <v>4500000.0000000009</v>
      </c>
      <c r="RU83" s="856">
        <f t="shared" si="173"/>
        <v>4500000.0000000009</v>
      </c>
      <c r="RV83" s="856">
        <f t="shared" si="173"/>
        <v>4500000.0000000009</v>
      </c>
      <c r="RW83" s="856">
        <f t="shared" si="173"/>
        <v>4500000.0000000009</v>
      </c>
      <c r="RX83" s="856">
        <f t="shared" si="173"/>
        <v>4500000.0000000009</v>
      </c>
      <c r="RY83" s="856">
        <f t="shared" si="173"/>
        <v>4500000.0000000009</v>
      </c>
      <c r="RZ83" s="856">
        <f t="shared" si="173"/>
        <v>4500000.0000000009</v>
      </c>
      <c r="SA83" s="856">
        <f t="shared" si="173"/>
        <v>4500000.0000000009</v>
      </c>
      <c r="SB83" s="856">
        <f t="shared" si="173"/>
        <v>4500000.0000000009</v>
      </c>
      <c r="SC83" s="856">
        <f t="shared" si="173"/>
        <v>4500000.0000000009</v>
      </c>
      <c r="SD83" s="856">
        <f t="shared" si="173"/>
        <v>4500000.0000000009</v>
      </c>
      <c r="SE83" s="856">
        <f t="shared" si="173"/>
        <v>4500000.0000000009</v>
      </c>
      <c r="SF83" s="856">
        <f t="shared" si="173"/>
        <v>4500000.0000000009</v>
      </c>
      <c r="SG83" s="856">
        <f t="shared" si="173"/>
        <v>4500000.0000000009</v>
      </c>
      <c r="SH83" s="856">
        <f t="shared" si="173"/>
        <v>4500000.0000000009</v>
      </c>
      <c r="SI83" s="856">
        <f t="shared" si="173"/>
        <v>4500000.0000000009</v>
      </c>
      <c r="SJ83" s="856">
        <f t="shared" si="173"/>
        <v>4500000.0000000009</v>
      </c>
      <c r="SK83" s="856">
        <f t="shared" si="173"/>
        <v>4500000.0000000009</v>
      </c>
      <c r="SL83" s="856">
        <f t="shared" si="173"/>
        <v>4500000.0000000009</v>
      </c>
      <c r="SM83" s="856">
        <f t="shared" si="173"/>
        <v>4500000.0000000009</v>
      </c>
      <c r="SN83" s="856">
        <f t="shared" si="173"/>
        <v>4500000.0000000009</v>
      </c>
      <c r="SO83" s="856">
        <f t="shared" si="173"/>
        <v>4500000.0000000009</v>
      </c>
      <c r="SP83" s="856">
        <f t="shared" si="173"/>
        <v>4500000.0000000009</v>
      </c>
      <c r="SQ83" s="856">
        <f t="shared" si="173"/>
        <v>4500000.0000000009</v>
      </c>
      <c r="SR83" s="856">
        <f t="shared" si="173"/>
        <v>4500000.0000000009</v>
      </c>
      <c r="SS83" s="856">
        <f t="shared" si="173"/>
        <v>4500000.0000000009</v>
      </c>
      <c r="ST83" s="856">
        <f t="shared" si="173"/>
        <v>4500000.0000000009</v>
      </c>
      <c r="SU83" s="856">
        <f t="shared" ref="SU83:VF83" si="174">SU87*SU73</f>
        <v>4500000.0000000009</v>
      </c>
      <c r="SV83" s="856">
        <f t="shared" si="174"/>
        <v>4500000.0000000009</v>
      </c>
      <c r="SW83" s="856">
        <f t="shared" si="174"/>
        <v>4500000.0000000009</v>
      </c>
      <c r="SX83" s="856">
        <f t="shared" si="174"/>
        <v>4500000.0000000009</v>
      </c>
      <c r="SY83" s="856">
        <f t="shared" si="174"/>
        <v>4500000.0000000009</v>
      </c>
      <c r="SZ83" s="856">
        <f t="shared" si="174"/>
        <v>4500000.0000000009</v>
      </c>
      <c r="TA83" s="856">
        <f t="shared" si="174"/>
        <v>4500000.0000000009</v>
      </c>
      <c r="TB83" s="856">
        <f t="shared" si="174"/>
        <v>4500000.0000000009</v>
      </c>
      <c r="TC83" s="856">
        <f t="shared" si="174"/>
        <v>4500000.0000000009</v>
      </c>
      <c r="TD83" s="856">
        <f t="shared" si="174"/>
        <v>4500000.0000000009</v>
      </c>
      <c r="TE83" s="856">
        <f t="shared" si="174"/>
        <v>4500000.0000000009</v>
      </c>
      <c r="TF83" s="856">
        <f t="shared" si="174"/>
        <v>4500000.0000000009</v>
      </c>
      <c r="TG83" s="856">
        <f t="shared" si="174"/>
        <v>4500000.0000000009</v>
      </c>
      <c r="TH83" s="856">
        <f t="shared" si="174"/>
        <v>4500000.0000000009</v>
      </c>
      <c r="TI83" s="856">
        <f t="shared" si="174"/>
        <v>4500000.0000000009</v>
      </c>
      <c r="TJ83" s="856">
        <f t="shared" si="174"/>
        <v>4500000.0000000009</v>
      </c>
      <c r="TK83" s="856">
        <f t="shared" si="174"/>
        <v>4500000.0000000009</v>
      </c>
      <c r="TL83" s="856">
        <f t="shared" si="174"/>
        <v>4500000.0000000009</v>
      </c>
      <c r="TM83" s="856">
        <f t="shared" si="174"/>
        <v>4500000.0000000009</v>
      </c>
      <c r="TN83" s="856">
        <f t="shared" si="174"/>
        <v>4500000.0000000009</v>
      </c>
      <c r="TO83" s="856">
        <f t="shared" si="174"/>
        <v>4500000.0000000009</v>
      </c>
      <c r="TP83" s="856">
        <f t="shared" si="174"/>
        <v>4500000.0000000009</v>
      </c>
      <c r="TQ83" s="856">
        <f t="shared" si="174"/>
        <v>4500000.0000000009</v>
      </c>
      <c r="TR83" s="856">
        <f t="shared" si="174"/>
        <v>4500000.0000000009</v>
      </c>
      <c r="TS83" s="856">
        <f t="shared" si="174"/>
        <v>4500000.0000000009</v>
      </c>
      <c r="TT83" s="856">
        <f t="shared" si="174"/>
        <v>4500000.0000000009</v>
      </c>
      <c r="TU83" s="856">
        <f t="shared" si="174"/>
        <v>4500000.0000000009</v>
      </c>
      <c r="TV83" s="856">
        <f t="shared" si="174"/>
        <v>4500000.0000000009</v>
      </c>
      <c r="TW83" s="856">
        <f t="shared" si="174"/>
        <v>4500000.0000000009</v>
      </c>
      <c r="TX83" s="856">
        <f t="shared" si="174"/>
        <v>4500000.0000000009</v>
      </c>
      <c r="TY83" s="856">
        <f t="shared" si="174"/>
        <v>4500000.0000000009</v>
      </c>
      <c r="TZ83" s="856">
        <f t="shared" si="174"/>
        <v>4500000.0000000009</v>
      </c>
      <c r="UA83" s="856">
        <f t="shared" si="174"/>
        <v>4500000.0000000009</v>
      </c>
      <c r="UB83" s="856">
        <f t="shared" si="174"/>
        <v>4500000.0000000009</v>
      </c>
      <c r="UC83" s="856">
        <f t="shared" si="174"/>
        <v>4500000.0000000009</v>
      </c>
      <c r="UD83" s="856">
        <f t="shared" si="174"/>
        <v>4500000.0000000009</v>
      </c>
      <c r="UE83" s="856">
        <f t="shared" si="174"/>
        <v>4500000.0000000009</v>
      </c>
      <c r="UF83" s="856">
        <f t="shared" si="174"/>
        <v>4500000.0000000009</v>
      </c>
      <c r="UG83" s="856">
        <f t="shared" si="174"/>
        <v>4500000.0000000009</v>
      </c>
      <c r="UH83" s="856">
        <f t="shared" si="174"/>
        <v>4500000.0000000009</v>
      </c>
      <c r="UI83" s="856">
        <f t="shared" si="174"/>
        <v>4500000.0000000009</v>
      </c>
      <c r="UJ83" s="856">
        <f t="shared" si="174"/>
        <v>4500000.0000000009</v>
      </c>
      <c r="UK83" s="856">
        <f t="shared" si="174"/>
        <v>4500000.0000000009</v>
      </c>
      <c r="UL83" s="856">
        <f t="shared" si="174"/>
        <v>4500000.0000000009</v>
      </c>
      <c r="UM83" s="856">
        <f t="shared" si="174"/>
        <v>4500000.0000000009</v>
      </c>
      <c r="UN83" s="856">
        <f t="shared" si="174"/>
        <v>4500000.0000000009</v>
      </c>
      <c r="UO83" s="856">
        <f t="shared" si="174"/>
        <v>4500000.0000000009</v>
      </c>
      <c r="UP83" s="856">
        <f t="shared" si="174"/>
        <v>4500000.0000000009</v>
      </c>
      <c r="UQ83" s="856">
        <f t="shared" si="174"/>
        <v>4500000.0000000009</v>
      </c>
      <c r="UR83" s="856">
        <f t="shared" si="174"/>
        <v>4500000.0000000009</v>
      </c>
      <c r="US83" s="856">
        <f t="shared" si="174"/>
        <v>4500000.0000000009</v>
      </c>
      <c r="UT83" s="856">
        <f t="shared" si="174"/>
        <v>4500000.0000000009</v>
      </c>
      <c r="UU83" s="856">
        <f t="shared" si="174"/>
        <v>4500000.0000000009</v>
      </c>
      <c r="UV83" s="856">
        <f t="shared" si="174"/>
        <v>4500000.0000000009</v>
      </c>
      <c r="UW83" s="856">
        <f t="shared" si="174"/>
        <v>4500000.0000000009</v>
      </c>
      <c r="UX83" s="856">
        <f t="shared" si="174"/>
        <v>4500000.0000000009</v>
      </c>
      <c r="UY83" s="856">
        <f t="shared" si="174"/>
        <v>4500000.0000000009</v>
      </c>
      <c r="UZ83" s="856">
        <f t="shared" si="174"/>
        <v>4500000.0000000009</v>
      </c>
      <c r="VA83" s="856">
        <f t="shared" si="174"/>
        <v>4500000.0000000009</v>
      </c>
      <c r="VB83" s="856">
        <f t="shared" si="174"/>
        <v>4500000.0000000009</v>
      </c>
      <c r="VC83" s="856">
        <f t="shared" si="174"/>
        <v>4500000.0000000009</v>
      </c>
      <c r="VD83" s="856">
        <f t="shared" si="174"/>
        <v>4500000.0000000009</v>
      </c>
      <c r="VE83" s="856">
        <f t="shared" si="174"/>
        <v>4500000.0000000009</v>
      </c>
      <c r="VF83" s="856">
        <f t="shared" si="174"/>
        <v>4500000.0000000009</v>
      </c>
      <c r="VG83" s="856">
        <f t="shared" ref="VG83:XR83" si="175">VG87*VG73</f>
        <v>4500000.0000000009</v>
      </c>
      <c r="VH83" s="856">
        <f t="shared" si="175"/>
        <v>4500000.0000000009</v>
      </c>
      <c r="VI83" s="856">
        <f t="shared" si="175"/>
        <v>4500000.0000000009</v>
      </c>
      <c r="VJ83" s="856">
        <f t="shared" si="175"/>
        <v>4500000.0000000009</v>
      </c>
      <c r="VK83" s="856">
        <f t="shared" si="175"/>
        <v>4500000.0000000009</v>
      </c>
      <c r="VL83" s="856">
        <f t="shared" si="175"/>
        <v>4500000.0000000009</v>
      </c>
      <c r="VM83" s="856">
        <f t="shared" si="175"/>
        <v>4500000.0000000009</v>
      </c>
      <c r="VN83" s="856">
        <f t="shared" si="175"/>
        <v>4500000.0000000009</v>
      </c>
      <c r="VO83" s="856">
        <f t="shared" si="175"/>
        <v>4500000.0000000009</v>
      </c>
      <c r="VP83" s="856">
        <f t="shared" si="175"/>
        <v>4500000.0000000009</v>
      </c>
      <c r="VQ83" s="856">
        <f t="shared" si="175"/>
        <v>4500000.0000000009</v>
      </c>
      <c r="VR83" s="856">
        <f t="shared" si="175"/>
        <v>4500000.0000000009</v>
      </c>
      <c r="VS83" s="856">
        <f t="shared" si="175"/>
        <v>4500000.0000000009</v>
      </c>
      <c r="VT83" s="856">
        <f t="shared" si="175"/>
        <v>4500000.0000000009</v>
      </c>
      <c r="VU83" s="856">
        <f t="shared" si="175"/>
        <v>4500000.0000000009</v>
      </c>
      <c r="VV83" s="856">
        <f t="shared" si="175"/>
        <v>4500000.0000000009</v>
      </c>
      <c r="VW83" s="856">
        <f t="shared" si="175"/>
        <v>4500000.0000000009</v>
      </c>
      <c r="VX83" s="856">
        <f t="shared" si="175"/>
        <v>4500000.0000000009</v>
      </c>
      <c r="VY83" s="856">
        <f t="shared" si="175"/>
        <v>4500000.0000000009</v>
      </c>
      <c r="VZ83" s="856">
        <f t="shared" si="175"/>
        <v>4500000.0000000009</v>
      </c>
      <c r="WA83" s="856">
        <f t="shared" si="175"/>
        <v>4500000.0000000009</v>
      </c>
      <c r="WB83" s="856">
        <f t="shared" si="175"/>
        <v>4500000.0000000009</v>
      </c>
      <c r="WC83" s="856">
        <f t="shared" si="175"/>
        <v>4500000.0000000009</v>
      </c>
      <c r="WD83" s="856">
        <f t="shared" si="175"/>
        <v>4500000.0000000009</v>
      </c>
      <c r="WE83" s="856">
        <f t="shared" si="175"/>
        <v>4500000.0000000009</v>
      </c>
      <c r="WF83" s="856">
        <f t="shared" si="175"/>
        <v>4500000.0000000009</v>
      </c>
      <c r="WG83" s="856">
        <f t="shared" si="175"/>
        <v>4500000.0000000009</v>
      </c>
      <c r="WH83" s="856">
        <f t="shared" si="175"/>
        <v>4500000.0000000009</v>
      </c>
      <c r="WI83" s="856">
        <f t="shared" si="175"/>
        <v>4500000.0000000009</v>
      </c>
      <c r="WJ83" s="856">
        <f t="shared" si="175"/>
        <v>4500000.0000000009</v>
      </c>
      <c r="WK83" s="856">
        <f t="shared" si="175"/>
        <v>4500000.0000000009</v>
      </c>
      <c r="WL83" s="856">
        <f t="shared" si="175"/>
        <v>4500000.0000000009</v>
      </c>
      <c r="WM83" s="856">
        <f t="shared" si="175"/>
        <v>4500000.0000000009</v>
      </c>
      <c r="WN83" s="856">
        <f t="shared" si="175"/>
        <v>4500000.0000000009</v>
      </c>
      <c r="WO83" s="856">
        <f t="shared" si="175"/>
        <v>4500000.0000000009</v>
      </c>
      <c r="WP83" s="856">
        <f t="shared" si="175"/>
        <v>4500000.0000000009</v>
      </c>
      <c r="WQ83" s="856">
        <f t="shared" si="175"/>
        <v>4500000.0000000009</v>
      </c>
      <c r="WR83" s="856">
        <f t="shared" si="175"/>
        <v>4500000.0000000009</v>
      </c>
      <c r="WS83" s="856">
        <f t="shared" si="175"/>
        <v>4500000.0000000009</v>
      </c>
      <c r="WT83" s="856">
        <f t="shared" si="175"/>
        <v>4500000.0000000009</v>
      </c>
      <c r="WU83" s="856">
        <f t="shared" si="175"/>
        <v>4500000.0000000009</v>
      </c>
      <c r="WV83" s="856">
        <f t="shared" si="175"/>
        <v>4500000.0000000009</v>
      </c>
      <c r="WW83" s="856">
        <f t="shared" si="175"/>
        <v>4500000.0000000009</v>
      </c>
      <c r="WX83" s="856">
        <f t="shared" si="175"/>
        <v>4500000.0000000009</v>
      </c>
      <c r="WY83" s="856">
        <f t="shared" si="175"/>
        <v>4500000.0000000009</v>
      </c>
      <c r="WZ83" s="856">
        <f t="shared" si="175"/>
        <v>4500000.0000000009</v>
      </c>
      <c r="XA83" s="856">
        <f t="shared" si="175"/>
        <v>4500000.0000000009</v>
      </c>
      <c r="XB83" s="856">
        <f t="shared" si="175"/>
        <v>4500000.0000000009</v>
      </c>
      <c r="XC83" s="856">
        <f t="shared" si="175"/>
        <v>4500000.0000000009</v>
      </c>
      <c r="XD83" s="856">
        <f t="shared" si="175"/>
        <v>4500000.0000000009</v>
      </c>
      <c r="XE83" s="856">
        <f t="shared" si="175"/>
        <v>4500000.0000000009</v>
      </c>
      <c r="XF83" s="856">
        <f t="shared" si="175"/>
        <v>4500000.0000000009</v>
      </c>
      <c r="XG83" s="856">
        <f t="shared" si="175"/>
        <v>4500000.0000000009</v>
      </c>
      <c r="XH83" s="856">
        <f t="shared" si="175"/>
        <v>4500000.0000000009</v>
      </c>
      <c r="XI83" s="856">
        <f t="shared" si="175"/>
        <v>4500000.0000000009</v>
      </c>
      <c r="XJ83" s="856">
        <f t="shared" si="175"/>
        <v>4500000.0000000009</v>
      </c>
      <c r="XK83" s="856">
        <f t="shared" si="175"/>
        <v>4500000.0000000009</v>
      </c>
      <c r="XL83" s="856">
        <f t="shared" si="175"/>
        <v>4500000.0000000009</v>
      </c>
      <c r="XM83" s="856">
        <f t="shared" si="175"/>
        <v>4500000.0000000009</v>
      </c>
      <c r="XN83" s="856">
        <f t="shared" si="175"/>
        <v>4500000.0000000009</v>
      </c>
      <c r="XO83" s="856">
        <f t="shared" si="175"/>
        <v>4500000.0000000009</v>
      </c>
      <c r="XP83" s="856">
        <f t="shared" si="175"/>
        <v>4500000.0000000009</v>
      </c>
      <c r="XQ83" s="856">
        <f t="shared" si="175"/>
        <v>4500000.0000000009</v>
      </c>
      <c r="XR83" s="856">
        <f t="shared" si="175"/>
        <v>4500000.0000000009</v>
      </c>
      <c r="XS83" s="856">
        <f t="shared" ref="XS83:AAD83" si="176">XS87*XS73</f>
        <v>4500000.0000000009</v>
      </c>
      <c r="XT83" s="856">
        <f t="shared" si="176"/>
        <v>4500000.0000000009</v>
      </c>
      <c r="XU83" s="856">
        <f t="shared" si="176"/>
        <v>4500000.0000000009</v>
      </c>
      <c r="XV83" s="856">
        <f t="shared" si="176"/>
        <v>4500000.0000000009</v>
      </c>
      <c r="XW83" s="856">
        <f t="shared" si="176"/>
        <v>4500000.0000000009</v>
      </c>
      <c r="XX83" s="856">
        <f t="shared" si="176"/>
        <v>4500000.0000000009</v>
      </c>
      <c r="XY83" s="856">
        <f t="shared" si="176"/>
        <v>4500000.0000000009</v>
      </c>
      <c r="XZ83" s="856">
        <f t="shared" si="176"/>
        <v>4500000.0000000009</v>
      </c>
      <c r="YA83" s="856">
        <f t="shared" si="176"/>
        <v>4500000.0000000009</v>
      </c>
      <c r="YB83" s="856">
        <f t="shared" si="176"/>
        <v>4500000.0000000009</v>
      </c>
      <c r="YC83" s="856">
        <f t="shared" si="176"/>
        <v>4500000.0000000009</v>
      </c>
      <c r="YD83" s="856">
        <f t="shared" si="176"/>
        <v>4500000.0000000009</v>
      </c>
      <c r="YE83" s="856">
        <f t="shared" si="176"/>
        <v>4500000.0000000009</v>
      </c>
      <c r="YF83" s="856">
        <f t="shared" si="176"/>
        <v>4500000.0000000009</v>
      </c>
      <c r="YG83" s="856">
        <f t="shared" si="176"/>
        <v>4500000.0000000009</v>
      </c>
      <c r="YH83" s="856">
        <f t="shared" si="176"/>
        <v>4500000.0000000009</v>
      </c>
      <c r="YI83" s="856">
        <f t="shared" si="176"/>
        <v>4500000.0000000009</v>
      </c>
      <c r="YJ83" s="856">
        <f t="shared" si="176"/>
        <v>4500000.0000000009</v>
      </c>
      <c r="YK83" s="856">
        <f t="shared" si="176"/>
        <v>4500000.0000000009</v>
      </c>
      <c r="YL83" s="856">
        <f t="shared" si="176"/>
        <v>4500000.0000000009</v>
      </c>
      <c r="YM83" s="856">
        <f t="shared" si="176"/>
        <v>4500000.0000000009</v>
      </c>
      <c r="YN83" s="856">
        <f t="shared" si="176"/>
        <v>4500000.0000000009</v>
      </c>
      <c r="YO83" s="856">
        <f t="shared" si="176"/>
        <v>4500000.0000000009</v>
      </c>
      <c r="YP83" s="856">
        <f t="shared" si="176"/>
        <v>4500000.0000000009</v>
      </c>
      <c r="YQ83" s="856">
        <f t="shared" si="176"/>
        <v>4500000.0000000009</v>
      </c>
      <c r="YR83" s="856">
        <f t="shared" si="176"/>
        <v>4500000.0000000009</v>
      </c>
      <c r="YS83" s="856">
        <f t="shared" si="176"/>
        <v>4500000.0000000009</v>
      </c>
      <c r="YT83" s="856">
        <f t="shared" si="176"/>
        <v>4500000.0000000009</v>
      </c>
      <c r="YU83" s="856">
        <f t="shared" si="176"/>
        <v>4500000.0000000009</v>
      </c>
      <c r="YV83" s="856">
        <f t="shared" si="176"/>
        <v>4500000.0000000009</v>
      </c>
      <c r="YW83" s="856">
        <f t="shared" si="176"/>
        <v>4500000.0000000009</v>
      </c>
      <c r="YX83" s="856">
        <f t="shared" si="176"/>
        <v>4500000.0000000009</v>
      </c>
      <c r="YY83" s="856">
        <f t="shared" si="176"/>
        <v>4500000.0000000009</v>
      </c>
      <c r="YZ83" s="856">
        <f t="shared" si="176"/>
        <v>4500000.0000000009</v>
      </c>
      <c r="ZA83" s="856">
        <f t="shared" si="176"/>
        <v>4500000.0000000009</v>
      </c>
      <c r="ZB83" s="856">
        <f t="shared" si="176"/>
        <v>4500000.0000000009</v>
      </c>
      <c r="ZC83" s="856">
        <f t="shared" si="176"/>
        <v>4500000.0000000009</v>
      </c>
      <c r="ZD83" s="856">
        <f t="shared" si="176"/>
        <v>4500000.0000000009</v>
      </c>
      <c r="ZE83" s="856">
        <f t="shared" si="176"/>
        <v>4500000.0000000009</v>
      </c>
      <c r="ZF83" s="856">
        <f t="shared" si="176"/>
        <v>4500000.0000000009</v>
      </c>
      <c r="ZG83" s="856">
        <f t="shared" si="176"/>
        <v>4500000.0000000009</v>
      </c>
      <c r="ZH83" s="856">
        <f t="shared" si="176"/>
        <v>4500000.0000000009</v>
      </c>
      <c r="ZI83" s="856">
        <f t="shared" si="176"/>
        <v>4500000.0000000009</v>
      </c>
      <c r="ZJ83" s="856">
        <f t="shared" si="176"/>
        <v>4500000.0000000009</v>
      </c>
      <c r="ZK83" s="856">
        <f t="shared" si="176"/>
        <v>4500000.0000000009</v>
      </c>
      <c r="ZL83" s="856">
        <f t="shared" si="176"/>
        <v>4500000.0000000009</v>
      </c>
      <c r="ZM83" s="856">
        <f t="shared" si="176"/>
        <v>4500000.0000000009</v>
      </c>
      <c r="ZN83" s="856">
        <f t="shared" si="176"/>
        <v>4500000.0000000009</v>
      </c>
      <c r="ZO83" s="856">
        <f t="shared" si="176"/>
        <v>4500000.0000000009</v>
      </c>
      <c r="ZP83" s="856">
        <f t="shared" si="176"/>
        <v>4500000.0000000009</v>
      </c>
      <c r="ZQ83" s="856">
        <f t="shared" si="176"/>
        <v>4500000.0000000009</v>
      </c>
      <c r="ZR83" s="856">
        <f t="shared" si="176"/>
        <v>4500000.0000000009</v>
      </c>
      <c r="ZS83" s="856">
        <f t="shared" si="176"/>
        <v>4500000.0000000009</v>
      </c>
      <c r="ZT83" s="856">
        <f t="shared" si="176"/>
        <v>4500000.0000000009</v>
      </c>
      <c r="ZU83" s="856">
        <f t="shared" si="176"/>
        <v>4500000.0000000009</v>
      </c>
      <c r="ZV83" s="856">
        <f t="shared" si="176"/>
        <v>4500000.0000000009</v>
      </c>
      <c r="ZW83" s="856">
        <f t="shared" si="176"/>
        <v>4500000.0000000009</v>
      </c>
      <c r="ZX83" s="856">
        <f t="shared" si="176"/>
        <v>4500000.0000000009</v>
      </c>
      <c r="ZY83" s="856">
        <f t="shared" si="176"/>
        <v>4500000.0000000009</v>
      </c>
      <c r="ZZ83" s="856">
        <f t="shared" si="176"/>
        <v>4500000.0000000009</v>
      </c>
      <c r="AAA83" s="856">
        <f t="shared" si="176"/>
        <v>4500000.0000000009</v>
      </c>
      <c r="AAB83" s="856">
        <f t="shared" si="176"/>
        <v>4500000.0000000009</v>
      </c>
      <c r="AAC83" s="856">
        <f t="shared" si="176"/>
        <v>4500000.0000000009</v>
      </c>
      <c r="AAD83" s="856">
        <f t="shared" si="176"/>
        <v>4500000.0000000009</v>
      </c>
      <c r="AAE83" s="856">
        <f t="shared" ref="AAE83:AAW83" si="177">AAE87*AAE73</f>
        <v>4500000.0000000009</v>
      </c>
      <c r="AAF83" s="856">
        <f t="shared" si="177"/>
        <v>4500000.0000000009</v>
      </c>
      <c r="AAG83" s="856">
        <f t="shared" si="177"/>
        <v>4500000.0000000009</v>
      </c>
      <c r="AAH83" s="856">
        <f t="shared" si="177"/>
        <v>4500000.0000000009</v>
      </c>
      <c r="AAI83" s="856">
        <f t="shared" si="177"/>
        <v>4500000.0000000009</v>
      </c>
      <c r="AAJ83" s="856">
        <f t="shared" si="177"/>
        <v>4500000.0000000009</v>
      </c>
      <c r="AAK83" s="856">
        <f t="shared" si="177"/>
        <v>4500000.0000000009</v>
      </c>
      <c r="AAL83" s="856">
        <f t="shared" si="177"/>
        <v>4500000.0000000009</v>
      </c>
      <c r="AAM83" s="856">
        <f t="shared" si="177"/>
        <v>4500000.0000000009</v>
      </c>
      <c r="AAN83" s="856">
        <f t="shared" si="177"/>
        <v>4500000.0000000009</v>
      </c>
      <c r="AAO83" s="856">
        <f t="shared" si="177"/>
        <v>4500000.0000000009</v>
      </c>
      <c r="AAP83" s="856">
        <f t="shared" si="177"/>
        <v>4500000.0000000009</v>
      </c>
      <c r="AAQ83" s="856">
        <f t="shared" si="177"/>
        <v>4500000.0000000009</v>
      </c>
      <c r="AAR83" s="856">
        <f t="shared" si="177"/>
        <v>4500000.0000000009</v>
      </c>
      <c r="AAS83" s="856">
        <f t="shared" si="177"/>
        <v>4500000.0000000009</v>
      </c>
      <c r="AAT83" s="856">
        <f t="shared" si="177"/>
        <v>4500000.0000000009</v>
      </c>
      <c r="AAU83" s="856">
        <f t="shared" si="177"/>
        <v>4500000.0000000009</v>
      </c>
      <c r="AAV83" s="856">
        <f t="shared" si="177"/>
        <v>4500000.0000000009</v>
      </c>
      <c r="AAW83" s="856">
        <f t="shared" si="177"/>
        <v>4500000.0000000009</v>
      </c>
      <c r="AAX83" s="856"/>
      <c r="AAZ83" s="856">
        <f t="shared" ref="AAZ83:AAZ85" si="178">SUM(IL83:AAX83)</f>
        <v>2243789692.1377645</v>
      </c>
    </row>
    <row r="84" spans="1:728" x14ac:dyDescent="0.25">
      <c r="A84" s="180" t="s">
        <v>3</v>
      </c>
      <c r="IL84" s="856">
        <f>$IL$81*IL74</f>
        <v>7762491.587197423</v>
      </c>
      <c r="IM84" s="856">
        <f>IM74*IM81</f>
        <v>9539867.8170599509</v>
      </c>
      <c r="IN84" s="856">
        <f t="shared" ref="IN84:IW84" si="179">IN74*IN81</f>
        <v>6521140.963021894</v>
      </c>
      <c r="IO84" s="856">
        <f t="shared" si="179"/>
        <v>9472758.5846781619</v>
      </c>
      <c r="IP84" s="856">
        <f t="shared" si="179"/>
        <v>6175746.6728083109</v>
      </c>
      <c r="IQ84" s="856">
        <f t="shared" si="179"/>
        <v>7354950.0232650219</v>
      </c>
      <c r="IR84" s="856">
        <f t="shared" si="179"/>
        <v>6361749.8176186131</v>
      </c>
      <c r="IS84" s="856">
        <f t="shared" si="179"/>
        <v>9933528.1658476871</v>
      </c>
      <c r="IT84" s="856">
        <f t="shared" si="179"/>
        <v>6260988.6543983724</v>
      </c>
      <c r="IU84" s="856">
        <f t="shared" si="179"/>
        <v>8587875.8178223092</v>
      </c>
      <c r="IV84" s="856">
        <f t="shared" si="179"/>
        <v>6133971.9166407092</v>
      </c>
      <c r="IW84" s="856">
        <f t="shared" si="179"/>
        <v>6939057.0501414947</v>
      </c>
      <c r="IX84" s="856">
        <f>IX74*IX87</f>
        <v>5578916.6817325745</v>
      </c>
      <c r="IY84" s="856">
        <f t="shared" ref="IY84:LJ84" si="180">IY74*IY87</f>
        <v>6477473.1237008274</v>
      </c>
      <c r="IZ84" s="856">
        <f t="shared" si="180"/>
        <v>6035219.3737422163</v>
      </c>
      <c r="JA84" s="856">
        <f t="shared" si="180"/>
        <v>6428643.6972130248</v>
      </c>
      <c r="JB84" s="856">
        <f t="shared" si="180"/>
        <v>5626270.3869552305</v>
      </c>
      <c r="JC84" s="856">
        <f t="shared" si="180"/>
        <v>4959506.2494022362</v>
      </c>
      <c r="JD84" s="856">
        <f t="shared" si="180"/>
        <v>5848670.3935894109</v>
      </c>
      <c r="JE84" s="856">
        <f t="shared" si="180"/>
        <v>6754755.6294221543</v>
      </c>
      <c r="JF84" s="856">
        <f t="shared" si="180"/>
        <v>5726329.4561164109</v>
      </c>
      <c r="JG84" s="856">
        <f t="shared" si="180"/>
        <v>5813104.3498817272</v>
      </c>
      <c r="JH84" s="856">
        <f t="shared" si="180"/>
        <v>5579281.4919516239</v>
      </c>
      <c r="JI84" s="856">
        <f t="shared" si="180"/>
        <v>4673764.1789905513</v>
      </c>
      <c r="JJ84" s="856">
        <f t="shared" si="180"/>
        <v>5078163.1864300603</v>
      </c>
      <c r="JK84" s="856">
        <f t="shared" si="180"/>
        <v>5872751.4021528587</v>
      </c>
      <c r="JL84" s="856">
        <f t="shared" si="180"/>
        <v>5459463.2777901087</v>
      </c>
      <c r="JM84" s="856">
        <f t="shared" si="180"/>
        <v>5816846.258072855</v>
      </c>
      <c r="JN84" s="856">
        <f t="shared" si="180"/>
        <v>4914875.4834423205</v>
      </c>
      <c r="JO84" s="856">
        <f t="shared" si="180"/>
        <v>4040863.411250297</v>
      </c>
      <c r="JP84" s="856">
        <f t="shared" si="180"/>
        <v>5187586.3478862597</v>
      </c>
      <c r="JQ84" s="856">
        <f t="shared" si="180"/>
        <v>6244936.4795812462</v>
      </c>
      <c r="JR84" s="856">
        <f t="shared" si="180"/>
        <v>5042995.5505277636</v>
      </c>
      <c r="JS84" s="856">
        <f t="shared" si="180"/>
        <v>5024141.917226661</v>
      </c>
      <c r="JT84" s="856">
        <f t="shared" si="180"/>
        <v>4846990.6630610945</v>
      </c>
      <c r="JU84" s="856">
        <f t="shared" si="180"/>
        <v>3733523.9967841124</v>
      </c>
      <c r="JV84" s="856">
        <f t="shared" si="180"/>
        <v>7995793.4680749355</v>
      </c>
      <c r="JW84" s="856">
        <f t="shared" si="180"/>
        <v>6158051.1943005752</v>
      </c>
      <c r="JX84" s="856">
        <f t="shared" si="180"/>
        <v>6339414.605526071</v>
      </c>
      <c r="JY84" s="856">
        <f t="shared" si="180"/>
        <v>6122434.4710063934</v>
      </c>
      <c r="JZ84" s="856">
        <f t="shared" si="180"/>
        <v>5825519.9371641651</v>
      </c>
      <c r="KA84" s="856">
        <f t="shared" si="180"/>
        <v>4483178.7630757559</v>
      </c>
      <c r="KB84" s="856">
        <f t="shared" si="180"/>
        <v>6057823.4646251732</v>
      </c>
      <c r="KC84" s="856">
        <f t="shared" si="180"/>
        <v>6465693.326905041</v>
      </c>
      <c r="KD84" s="856">
        <f t="shared" si="180"/>
        <v>5945831.0451237569</v>
      </c>
      <c r="KE84" s="856">
        <f t="shared" si="180"/>
        <v>5407844.9791953685</v>
      </c>
      <c r="KF84" s="856">
        <f t="shared" si="180"/>
        <v>5748313.4250517637</v>
      </c>
      <c r="KG84" s="856">
        <f t="shared" si="180"/>
        <v>4177889.0370485527</v>
      </c>
      <c r="KH84" s="856">
        <f t="shared" si="180"/>
        <v>4500000.0000000009</v>
      </c>
      <c r="KI84" s="856">
        <f t="shared" si="180"/>
        <v>4500000.0000000009</v>
      </c>
      <c r="KJ84" s="856">
        <f t="shared" si="180"/>
        <v>4500000.0000000009</v>
      </c>
      <c r="KK84" s="856">
        <f t="shared" si="180"/>
        <v>4500000.0000000009</v>
      </c>
      <c r="KL84" s="856">
        <f t="shared" si="180"/>
        <v>4500000.0000000009</v>
      </c>
      <c r="KM84" s="856">
        <f t="shared" si="180"/>
        <v>4500000.0000000009</v>
      </c>
      <c r="KN84" s="856">
        <f t="shared" si="180"/>
        <v>4500000.0000000009</v>
      </c>
      <c r="KO84" s="856">
        <f t="shared" si="180"/>
        <v>4500000.0000000009</v>
      </c>
      <c r="KP84" s="856">
        <f t="shared" si="180"/>
        <v>4500000.0000000009</v>
      </c>
      <c r="KQ84" s="856">
        <f t="shared" si="180"/>
        <v>4500000.0000000009</v>
      </c>
      <c r="KR84" s="856">
        <f t="shared" si="180"/>
        <v>4500000.0000000009</v>
      </c>
      <c r="KS84" s="856">
        <f t="shared" si="180"/>
        <v>4500000.0000000009</v>
      </c>
      <c r="KT84" s="856">
        <f t="shared" si="180"/>
        <v>4500000.0000000009</v>
      </c>
      <c r="KU84" s="856">
        <f t="shared" si="180"/>
        <v>4500000.0000000009</v>
      </c>
      <c r="KV84" s="856">
        <f t="shared" si="180"/>
        <v>4500000.0000000009</v>
      </c>
      <c r="KW84" s="856">
        <f t="shared" si="180"/>
        <v>4500000.0000000009</v>
      </c>
      <c r="KX84" s="856">
        <f t="shared" si="180"/>
        <v>4500000.0000000009</v>
      </c>
      <c r="KY84" s="856">
        <f t="shared" si="180"/>
        <v>4500000.0000000009</v>
      </c>
      <c r="KZ84" s="856">
        <f t="shared" si="180"/>
        <v>4500000.0000000009</v>
      </c>
      <c r="LA84" s="856">
        <f t="shared" si="180"/>
        <v>4500000.0000000009</v>
      </c>
      <c r="LB84" s="856">
        <f t="shared" si="180"/>
        <v>4500000.0000000009</v>
      </c>
      <c r="LC84" s="856">
        <f t="shared" si="180"/>
        <v>4500000.0000000009</v>
      </c>
      <c r="LD84" s="856">
        <f t="shared" si="180"/>
        <v>4500000.0000000009</v>
      </c>
      <c r="LE84" s="856">
        <f t="shared" si="180"/>
        <v>4500000.0000000009</v>
      </c>
      <c r="LF84" s="856">
        <f t="shared" si="180"/>
        <v>4500000.0000000009</v>
      </c>
      <c r="LG84" s="856">
        <f t="shared" si="180"/>
        <v>4500000.0000000009</v>
      </c>
      <c r="LH84" s="856">
        <f t="shared" si="180"/>
        <v>4500000.0000000009</v>
      </c>
      <c r="LI84" s="856">
        <f t="shared" si="180"/>
        <v>4500000.0000000009</v>
      </c>
      <c r="LJ84" s="856">
        <f t="shared" si="180"/>
        <v>4500000.0000000009</v>
      </c>
      <c r="LK84" s="856">
        <f t="shared" ref="LK84:NV84" si="181">LK74*LK87</f>
        <v>4500000.0000000009</v>
      </c>
      <c r="LL84" s="856">
        <f t="shared" si="181"/>
        <v>4500000.0000000009</v>
      </c>
      <c r="LM84" s="856">
        <f t="shared" si="181"/>
        <v>4500000.0000000009</v>
      </c>
      <c r="LN84" s="856">
        <f t="shared" si="181"/>
        <v>4500000.0000000009</v>
      </c>
      <c r="LO84" s="856">
        <f t="shared" si="181"/>
        <v>4500000.0000000009</v>
      </c>
      <c r="LP84" s="856">
        <f t="shared" si="181"/>
        <v>4500000.0000000009</v>
      </c>
      <c r="LQ84" s="856">
        <f t="shared" si="181"/>
        <v>4500000.0000000009</v>
      </c>
      <c r="LR84" s="856">
        <f t="shared" si="181"/>
        <v>4500000.0000000009</v>
      </c>
      <c r="LS84" s="856">
        <f t="shared" si="181"/>
        <v>4500000.0000000009</v>
      </c>
      <c r="LT84" s="856">
        <f t="shared" si="181"/>
        <v>4500000.0000000009</v>
      </c>
      <c r="LU84" s="856">
        <f t="shared" si="181"/>
        <v>4500000.0000000009</v>
      </c>
      <c r="LV84" s="856">
        <f t="shared" si="181"/>
        <v>4500000.0000000009</v>
      </c>
      <c r="LW84" s="856">
        <f t="shared" si="181"/>
        <v>4500000.0000000009</v>
      </c>
      <c r="LX84" s="856">
        <f t="shared" si="181"/>
        <v>4500000.0000000009</v>
      </c>
      <c r="LY84" s="856">
        <f t="shared" si="181"/>
        <v>4500000.0000000009</v>
      </c>
      <c r="LZ84" s="856">
        <f t="shared" si="181"/>
        <v>4500000.0000000009</v>
      </c>
      <c r="MA84" s="856">
        <f t="shared" si="181"/>
        <v>4500000.0000000009</v>
      </c>
      <c r="MB84" s="856">
        <f t="shared" si="181"/>
        <v>4500000.0000000009</v>
      </c>
      <c r="MC84" s="856">
        <f t="shared" si="181"/>
        <v>4500000.0000000009</v>
      </c>
      <c r="MD84" s="856">
        <f t="shared" si="181"/>
        <v>4500000.0000000009</v>
      </c>
      <c r="ME84" s="856">
        <f t="shared" si="181"/>
        <v>4500000.0000000009</v>
      </c>
      <c r="MF84" s="856">
        <f t="shared" si="181"/>
        <v>4500000.0000000009</v>
      </c>
      <c r="MG84" s="856">
        <f t="shared" si="181"/>
        <v>4500000.0000000009</v>
      </c>
      <c r="MH84" s="856">
        <f t="shared" si="181"/>
        <v>4500000.0000000009</v>
      </c>
      <c r="MI84" s="856">
        <f t="shared" si="181"/>
        <v>4500000.0000000009</v>
      </c>
      <c r="MJ84" s="856">
        <f t="shared" si="181"/>
        <v>4500000.0000000009</v>
      </c>
      <c r="MK84" s="856">
        <f t="shared" si="181"/>
        <v>4500000.0000000009</v>
      </c>
      <c r="ML84" s="856">
        <f t="shared" si="181"/>
        <v>4500000.0000000009</v>
      </c>
      <c r="MM84" s="856">
        <f t="shared" si="181"/>
        <v>4500000.0000000009</v>
      </c>
      <c r="MN84" s="856">
        <f t="shared" si="181"/>
        <v>4500000.0000000009</v>
      </c>
      <c r="MO84" s="856">
        <f t="shared" si="181"/>
        <v>4500000.0000000009</v>
      </c>
      <c r="MP84" s="856">
        <f t="shared" si="181"/>
        <v>4500000.0000000009</v>
      </c>
      <c r="MQ84" s="856">
        <f t="shared" si="181"/>
        <v>4500000.0000000009</v>
      </c>
      <c r="MR84" s="856">
        <f t="shared" si="181"/>
        <v>4500000.0000000009</v>
      </c>
      <c r="MS84" s="856">
        <f t="shared" si="181"/>
        <v>4500000.0000000009</v>
      </c>
      <c r="MT84" s="856">
        <f t="shared" si="181"/>
        <v>4500000.0000000009</v>
      </c>
      <c r="MU84" s="856">
        <f t="shared" si="181"/>
        <v>4500000.0000000009</v>
      </c>
      <c r="MV84" s="856">
        <f t="shared" si="181"/>
        <v>4500000.0000000009</v>
      </c>
      <c r="MW84" s="856">
        <f t="shared" si="181"/>
        <v>4500000.0000000009</v>
      </c>
      <c r="MX84" s="856">
        <f t="shared" si="181"/>
        <v>4500000.0000000009</v>
      </c>
      <c r="MY84" s="856">
        <f t="shared" si="181"/>
        <v>4500000.0000000009</v>
      </c>
      <c r="MZ84" s="856">
        <f t="shared" si="181"/>
        <v>4500000.0000000009</v>
      </c>
      <c r="NA84" s="856">
        <f t="shared" si="181"/>
        <v>4500000.0000000009</v>
      </c>
      <c r="NB84" s="856">
        <f t="shared" si="181"/>
        <v>4500000.0000000009</v>
      </c>
      <c r="NC84" s="856">
        <f t="shared" si="181"/>
        <v>4500000.0000000009</v>
      </c>
      <c r="ND84" s="856">
        <f t="shared" si="181"/>
        <v>4500000.0000000009</v>
      </c>
      <c r="NE84" s="856">
        <f t="shared" si="181"/>
        <v>4500000.0000000009</v>
      </c>
      <c r="NF84" s="856">
        <f t="shared" si="181"/>
        <v>4500000.0000000009</v>
      </c>
      <c r="NG84" s="856">
        <f t="shared" si="181"/>
        <v>4500000.0000000009</v>
      </c>
      <c r="NH84" s="856">
        <f t="shared" si="181"/>
        <v>4500000.0000000009</v>
      </c>
      <c r="NI84" s="856">
        <f t="shared" si="181"/>
        <v>4500000.0000000009</v>
      </c>
      <c r="NJ84" s="856">
        <f t="shared" si="181"/>
        <v>4500000.0000000009</v>
      </c>
      <c r="NK84" s="856">
        <f t="shared" si="181"/>
        <v>4500000.0000000009</v>
      </c>
      <c r="NL84" s="856">
        <f t="shared" si="181"/>
        <v>4500000.0000000009</v>
      </c>
      <c r="NM84" s="856">
        <f t="shared" si="181"/>
        <v>4500000.0000000009</v>
      </c>
      <c r="NN84" s="856">
        <f t="shared" si="181"/>
        <v>4500000.0000000009</v>
      </c>
      <c r="NO84" s="856">
        <f t="shared" si="181"/>
        <v>4500000.0000000009</v>
      </c>
      <c r="NP84" s="856">
        <f t="shared" si="181"/>
        <v>4500000.0000000009</v>
      </c>
      <c r="NQ84" s="856">
        <f t="shared" si="181"/>
        <v>4500000.0000000009</v>
      </c>
      <c r="NR84" s="856">
        <f t="shared" si="181"/>
        <v>4500000.0000000009</v>
      </c>
      <c r="NS84" s="856">
        <f t="shared" si="181"/>
        <v>4500000.0000000009</v>
      </c>
      <c r="NT84" s="856">
        <f t="shared" si="181"/>
        <v>4500000.0000000009</v>
      </c>
      <c r="NU84" s="856">
        <f t="shared" si="181"/>
        <v>4500000.0000000009</v>
      </c>
      <c r="NV84" s="856">
        <f t="shared" si="181"/>
        <v>4500000.0000000009</v>
      </c>
      <c r="NW84" s="856">
        <f t="shared" ref="NW84:QH84" si="182">NW74*NW87</f>
        <v>4500000.0000000009</v>
      </c>
      <c r="NX84" s="856">
        <f t="shared" si="182"/>
        <v>4500000.0000000009</v>
      </c>
      <c r="NY84" s="856">
        <f t="shared" si="182"/>
        <v>4500000.0000000009</v>
      </c>
      <c r="NZ84" s="856">
        <f t="shared" si="182"/>
        <v>4500000.0000000009</v>
      </c>
      <c r="OA84" s="856">
        <f t="shared" si="182"/>
        <v>4500000.0000000009</v>
      </c>
      <c r="OB84" s="856">
        <f t="shared" si="182"/>
        <v>4500000.0000000009</v>
      </c>
      <c r="OC84" s="856">
        <f t="shared" si="182"/>
        <v>4500000.0000000009</v>
      </c>
      <c r="OD84" s="856">
        <f t="shared" si="182"/>
        <v>4500000.0000000009</v>
      </c>
      <c r="OE84" s="856">
        <f t="shared" si="182"/>
        <v>4500000.0000000009</v>
      </c>
      <c r="OF84" s="856">
        <f t="shared" si="182"/>
        <v>4500000.0000000009</v>
      </c>
      <c r="OG84" s="856">
        <f t="shared" si="182"/>
        <v>4500000.0000000009</v>
      </c>
      <c r="OH84" s="856">
        <f t="shared" si="182"/>
        <v>4500000.0000000009</v>
      </c>
      <c r="OI84" s="856">
        <f t="shared" si="182"/>
        <v>4500000.0000000009</v>
      </c>
      <c r="OJ84" s="856">
        <f t="shared" si="182"/>
        <v>4500000.0000000009</v>
      </c>
      <c r="OK84" s="856">
        <f t="shared" si="182"/>
        <v>4500000.0000000009</v>
      </c>
      <c r="OL84" s="856">
        <f t="shared" si="182"/>
        <v>4500000.0000000009</v>
      </c>
      <c r="OM84" s="856">
        <f t="shared" si="182"/>
        <v>4500000.0000000009</v>
      </c>
      <c r="ON84" s="856">
        <f t="shared" si="182"/>
        <v>4500000.0000000009</v>
      </c>
      <c r="OO84" s="856">
        <f t="shared" si="182"/>
        <v>4500000.0000000009</v>
      </c>
      <c r="OP84" s="856">
        <f t="shared" si="182"/>
        <v>4500000.0000000009</v>
      </c>
      <c r="OQ84" s="856">
        <f t="shared" si="182"/>
        <v>4500000.0000000009</v>
      </c>
      <c r="OR84" s="856">
        <f t="shared" si="182"/>
        <v>4500000.0000000009</v>
      </c>
      <c r="OS84" s="856">
        <f t="shared" si="182"/>
        <v>4500000.0000000009</v>
      </c>
      <c r="OT84" s="856">
        <f t="shared" si="182"/>
        <v>4500000.0000000009</v>
      </c>
      <c r="OU84" s="856">
        <f t="shared" si="182"/>
        <v>4500000.0000000009</v>
      </c>
      <c r="OV84" s="856">
        <f t="shared" si="182"/>
        <v>4500000.0000000009</v>
      </c>
      <c r="OW84" s="856">
        <f t="shared" si="182"/>
        <v>4500000.0000000009</v>
      </c>
      <c r="OX84" s="856">
        <f t="shared" si="182"/>
        <v>4500000.0000000009</v>
      </c>
      <c r="OY84" s="856">
        <f t="shared" si="182"/>
        <v>4500000.0000000009</v>
      </c>
      <c r="OZ84" s="856">
        <f t="shared" si="182"/>
        <v>4500000.0000000009</v>
      </c>
      <c r="PA84" s="856">
        <f t="shared" si="182"/>
        <v>4500000.0000000009</v>
      </c>
      <c r="PB84" s="856">
        <f t="shared" si="182"/>
        <v>4500000.0000000009</v>
      </c>
      <c r="PC84" s="856">
        <f t="shared" si="182"/>
        <v>4500000.0000000009</v>
      </c>
      <c r="PD84" s="856">
        <f t="shared" si="182"/>
        <v>4500000.0000000009</v>
      </c>
      <c r="PE84" s="856">
        <f t="shared" si="182"/>
        <v>4500000.0000000009</v>
      </c>
      <c r="PF84" s="856">
        <f t="shared" si="182"/>
        <v>4500000.0000000009</v>
      </c>
      <c r="PG84" s="856">
        <f t="shared" si="182"/>
        <v>4500000.0000000009</v>
      </c>
      <c r="PH84" s="856">
        <f t="shared" si="182"/>
        <v>4500000.0000000009</v>
      </c>
      <c r="PI84" s="856">
        <f t="shared" si="182"/>
        <v>4500000.0000000009</v>
      </c>
      <c r="PJ84" s="856">
        <f t="shared" si="182"/>
        <v>4500000.0000000009</v>
      </c>
      <c r="PK84" s="856">
        <f t="shared" si="182"/>
        <v>4500000.0000000009</v>
      </c>
      <c r="PL84" s="856">
        <f t="shared" si="182"/>
        <v>4500000.0000000009</v>
      </c>
      <c r="PM84" s="856">
        <f t="shared" si="182"/>
        <v>4500000.0000000009</v>
      </c>
      <c r="PN84" s="856">
        <f t="shared" si="182"/>
        <v>4500000.0000000009</v>
      </c>
      <c r="PO84" s="856">
        <f t="shared" si="182"/>
        <v>4500000.0000000009</v>
      </c>
      <c r="PP84" s="856">
        <f t="shared" si="182"/>
        <v>4500000.0000000009</v>
      </c>
      <c r="PQ84" s="856">
        <f t="shared" si="182"/>
        <v>4500000.0000000009</v>
      </c>
      <c r="PR84" s="856">
        <f t="shared" si="182"/>
        <v>4500000.0000000009</v>
      </c>
      <c r="PS84" s="856">
        <f t="shared" si="182"/>
        <v>4500000.0000000009</v>
      </c>
      <c r="PT84" s="856">
        <f t="shared" si="182"/>
        <v>4500000.0000000009</v>
      </c>
      <c r="PU84" s="856">
        <f t="shared" si="182"/>
        <v>4500000.0000000009</v>
      </c>
      <c r="PV84" s="856">
        <f t="shared" si="182"/>
        <v>4500000.0000000009</v>
      </c>
      <c r="PW84" s="856">
        <f t="shared" si="182"/>
        <v>4500000.0000000009</v>
      </c>
      <c r="PX84" s="856">
        <f t="shared" si="182"/>
        <v>4500000.0000000009</v>
      </c>
      <c r="PY84" s="856">
        <f t="shared" si="182"/>
        <v>4500000.0000000009</v>
      </c>
      <c r="PZ84" s="856">
        <f t="shared" si="182"/>
        <v>4500000.0000000009</v>
      </c>
      <c r="QA84" s="856">
        <f t="shared" si="182"/>
        <v>4500000.0000000009</v>
      </c>
      <c r="QB84" s="856">
        <f t="shared" si="182"/>
        <v>4500000.0000000009</v>
      </c>
      <c r="QC84" s="856">
        <f t="shared" si="182"/>
        <v>4500000.0000000009</v>
      </c>
      <c r="QD84" s="856">
        <f t="shared" si="182"/>
        <v>4500000.0000000009</v>
      </c>
      <c r="QE84" s="856">
        <f t="shared" si="182"/>
        <v>4500000.0000000009</v>
      </c>
      <c r="QF84" s="856">
        <f t="shared" si="182"/>
        <v>4500000.0000000009</v>
      </c>
      <c r="QG84" s="856">
        <f t="shared" si="182"/>
        <v>4500000.0000000009</v>
      </c>
      <c r="QH84" s="856">
        <f t="shared" si="182"/>
        <v>4500000.0000000009</v>
      </c>
      <c r="QI84" s="856">
        <f t="shared" ref="QI84:ST84" si="183">QI74*QI87</f>
        <v>4500000.0000000009</v>
      </c>
      <c r="QJ84" s="856">
        <f t="shared" si="183"/>
        <v>4500000.0000000009</v>
      </c>
      <c r="QK84" s="856">
        <f t="shared" si="183"/>
        <v>4500000.0000000009</v>
      </c>
      <c r="QL84" s="856">
        <f t="shared" si="183"/>
        <v>4500000.0000000009</v>
      </c>
      <c r="QM84" s="856">
        <f t="shared" si="183"/>
        <v>4500000.0000000009</v>
      </c>
      <c r="QN84" s="856">
        <f t="shared" si="183"/>
        <v>4500000.0000000009</v>
      </c>
      <c r="QO84" s="856">
        <f t="shared" si="183"/>
        <v>4500000.0000000009</v>
      </c>
      <c r="QP84" s="856">
        <f t="shared" si="183"/>
        <v>4500000.0000000009</v>
      </c>
      <c r="QQ84" s="856">
        <f t="shared" si="183"/>
        <v>4500000.0000000009</v>
      </c>
      <c r="QR84" s="856">
        <f t="shared" si="183"/>
        <v>4500000.0000000009</v>
      </c>
      <c r="QS84" s="856">
        <f t="shared" si="183"/>
        <v>4500000.0000000009</v>
      </c>
      <c r="QT84" s="856">
        <f t="shared" si="183"/>
        <v>4500000.0000000009</v>
      </c>
      <c r="QU84" s="856">
        <f t="shared" si="183"/>
        <v>4500000.0000000009</v>
      </c>
      <c r="QV84" s="856">
        <f t="shared" si="183"/>
        <v>4500000.0000000009</v>
      </c>
      <c r="QW84" s="856">
        <f t="shared" si="183"/>
        <v>4500000.0000000009</v>
      </c>
      <c r="QX84" s="856">
        <f t="shared" si="183"/>
        <v>4500000.0000000009</v>
      </c>
      <c r="QY84" s="856">
        <f t="shared" si="183"/>
        <v>4500000.0000000009</v>
      </c>
      <c r="QZ84" s="856">
        <f t="shared" si="183"/>
        <v>4500000.0000000009</v>
      </c>
      <c r="RA84" s="856">
        <f t="shared" si="183"/>
        <v>4500000.0000000009</v>
      </c>
      <c r="RB84" s="856">
        <f t="shared" si="183"/>
        <v>4500000.0000000009</v>
      </c>
      <c r="RC84" s="856">
        <f t="shared" si="183"/>
        <v>4500000.0000000009</v>
      </c>
      <c r="RD84" s="856">
        <f t="shared" si="183"/>
        <v>4500000.0000000009</v>
      </c>
      <c r="RE84" s="856">
        <f t="shared" si="183"/>
        <v>4500000.0000000009</v>
      </c>
      <c r="RF84" s="856">
        <f t="shared" si="183"/>
        <v>4500000.0000000009</v>
      </c>
      <c r="RG84" s="856">
        <f t="shared" si="183"/>
        <v>4500000.0000000009</v>
      </c>
      <c r="RH84" s="856">
        <f t="shared" si="183"/>
        <v>4500000.0000000009</v>
      </c>
      <c r="RI84" s="856">
        <f t="shared" si="183"/>
        <v>4500000.0000000009</v>
      </c>
      <c r="RJ84" s="856">
        <f t="shared" si="183"/>
        <v>4500000.0000000009</v>
      </c>
      <c r="RK84" s="856">
        <f t="shared" si="183"/>
        <v>4500000.0000000009</v>
      </c>
      <c r="RL84" s="856">
        <f t="shared" si="183"/>
        <v>4500000.0000000009</v>
      </c>
      <c r="RM84" s="856">
        <f t="shared" si="183"/>
        <v>4500000.0000000009</v>
      </c>
      <c r="RN84" s="856">
        <f t="shared" si="183"/>
        <v>4500000.0000000009</v>
      </c>
      <c r="RO84" s="856">
        <f t="shared" si="183"/>
        <v>4500000.0000000009</v>
      </c>
      <c r="RP84" s="856">
        <f t="shared" si="183"/>
        <v>4500000.0000000009</v>
      </c>
      <c r="RQ84" s="856">
        <f t="shared" si="183"/>
        <v>4500000.0000000009</v>
      </c>
      <c r="RR84" s="856">
        <f t="shared" si="183"/>
        <v>4500000.0000000009</v>
      </c>
      <c r="RS84" s="856">
        <f t="shared" si="183"/>
        <v>4500000.0000000009</v>
      </c>
      <c r="RT84" s="856">
        <f t="shared" si="183"/>
        <v>4500000.0000000009</v>
      </c>
      <c r="RU84" s="856">
        <f t="shared" si="183"/>
        <v>4500000.0000000009</v>
      </c>
      <c r="RV84" s="856">
        <f t="shared" si="183"/>
        <v>4500000.0000000009</v>
      </c>
      <c r="RW84" s="856">
        <f t="shared" si="183"/>
        <v>4500000.0000000009</v>
      </c>
      <c r="RX84" s="856">
        <f t="shared" si="183"/>
        <v>4500000.0000000009</v>
      </c>
      <c r="RY84" s="856">
        <f t="shared" si="183"/>
        <v>4500000.0000000009</v>
      </c>
      <c r="RZ84" s="856">
        <f t="shared" si="183"/>
        <v>4500000.0000000009</v>
      </c>
      <c r="SA84" s="856">
        <f t="shared" si="183"/>
        <v>4500000.0000000009</v>
      </c>
      <c r="SB84" s="856">
        <f t="shared" si="183"/>
        <v>4500000.0000000009</v>
      </c>
      <c r="SC84" s="856">
        <f t="shared" si="183"/>
        <v>4500000.0000000009</v>
      </c>
      <c r="SD84" s="856">
        <f t="shared" si="183"/>
        <v>4500000.0000000009</v>
      </c>
      <c r="SE84" s="856">
        <f t="shared" si="183"/>
        <v>4500000.0000000009</v>
      </c>
      <c r="SF84" s="856">
        <f t="shared" si="183"/>
        <v>4500000.0000000009</v>
      </c>
      <c r="SG84" s="856">
        <f t="shared" si="183"/>
        <v>4500000.0000000009</v>
      </c>
      <c r="SH84" s="856">
        <f t="shared" si="183"/>
        <v>4500000.0000000009</v>
      </c>
      <c r="SI84" s="856">
        <f t="shared" si="183"/>
        <v>4500000.0000000009</v>
      </c>
      <c r="SJ84" s="856">
        <f t="shared" si="183"/>
        <v>4500000.0000000009</v>
      </c>
      <c r="SK84" s="856">
        <f t="shared" si="183"/>
        <v>4500000.0000000009</v>
      </c>
      <c r="SL84" s="856">
        <f t="shared" si="183"/>
        <v>4500000.0000000009</v>
      </c>
      <c r="SM84" s="856">
        <f t="shared" si="183"/>
        <v>4500000.0000000009</v>
      </c>
      <c r="SN84" s="856">
        <f t="shared" si="183"/>
        <v>4500000.0000000009</v>
      </c>
      <c r="SO84" s="856">
        <f t="shared" si="183"/>
        <v>4500000.0000000009</v>
      </c>
      <c r="SP84" s="856">
        <f t="shared" si="183"/>
        <v>4500000.0000000009</v>
      </c>
      <c r="SQ84" s="856">
        <f t="shared" si="183"/>
        <v>4500000.0000000009</v>
      </c>
      <c r="SR84" s="856">
        <f t="shared" si="183"/>
        <v>4500000.0000000009</v>
      </c>
      <c r="SS84" s="856">
        <f t="shared" si="183"/>
        <v>4500000.0000000009</v>
      </c>
      <c r="ST84" s="856">
        <f t="shared" si="183"/>
        <v>4500000.0000000009</v>
      </c>
      <c r="SU84" s="856">
        <f t="shared" ref="SU84:VF84" si="184">SU74*SU87</f>
        <v>4500000.0000000009</v>
      </c>
      <c r="SV84" s="856">
        <f t="shared" si="184"/>
        <v>4500000.0000000009</v>
      </c>
      <c r="SW84" s="856">
        <f t="shared" si="184"/>
        <v>4500000.0000000009</v>
      </c>
      <c r="SX84" s="856">
        <f t="shared" si="184"/>
        <v>4500000.0000000009</v>
      </c>
      <c r="SY84" s="856">
        <f t="shared" si="184"/>
        <v>4500000.0000000009</v>
      </c>
      <c r="SZ84" s="856">
        <f t="shared" si="184"/>
        <v>4500000.0000000009</v>
      </c>
      <c r="TA84" s="856">
        <f t="shared" si="184"/>
        <v>4500000.0000000009</v>
      </c>
      <c r="TB84" s="856">
        <f t="shared" si="184"/>
        <v>4500000.0000000009</v>
      </c>
      <c r="TC84" s="856">
        <f t="shared" si="184"/>
        <v>4500000.0000000009</v>
      </c>
      <c r="TD84" s="856">
        <f t="shared" si="184"/>
        <v>4500000.0000000009</v>
      </c>
      <c r="TE84" s="856">
        <f t="shared" si="184"/>
        <v>4500000.0000000009</v>
      </c>
      <c r="TF84" s="856">
        <f t="shared" si="184"/>
        <v>4500000.0000000009</v>
      </c>
      <c r="TG84" s="856">
        <f t="shared" si="184"/>
        <v>4500000.0000000009</v>
      </c>
      <c r="TH84" s="856">
        <f t="shared" si="184"/>
        <v>4500000.0000000009</v>
      </c>
      <c r="TI84" s="856">
        <f t="shared" si="184"/>
        <v>4500000.0000000009</v>
      </c>
      <c r="TJ84" s="856">
        <f t="shared" si="184"/>
        <v>4500000.0000000009</v>
      </c>
      <c r="TK84" s="856">
        <f t="shared" si="184"/>
        <v>4500000.0000000009</v>
      </c>
      <c r="TL84" s="856">
        <f t="shared" si="184"/>
        <v>4500000.0000000009</v>
      </c>
      <c r="TM84" s="856">
        <f t="shared" si="184"/>
        <v>4500000.0000000009</v>
      </c>
      <c r="TN84" s="856">
        <f t="shared" si="184"/>
        <v>4500000.0000000009</v>
      </c>
      <c r="TO84" s="856">
        <f t="shared" si="184"/>
        <v>4500000.0000000009</v>
      </c>
      <c r="TP84" s="856">
        <f t="shared" si="184"/>
        <v>4500000.0000000009</v>
      </c>
      <c r="TQ84" s="856">
        <f t="shared" si="184"/>
        <v>4500000.0000000009</v>
      </c>
      <c r="TR84" s="856">
        <f t="shared" si="184"/>
        <v>4500000.0000000009</v>
      </c>
      <c r="TS84" s="856">
        <f t="shared" si="184"/>
        <v>4500000.0000000009</v>
      </c>
      <c r="TT84" s="856">
        <f t="shared" si="184"/>
        <v>4500000.0000000009</v>
      </c>
      <c r="TU84" s="856">
        <f t="shared" si="184"/>
        <v>4500000.0000000009</v>
      </c>
      <c r="TV84" s="856">
        <f t="shared" si="184"/>
        <v>4500000.0000000009</v>
      </c>
      <c r="TW84" s="856">
        <f t="shared" si="184"/>
        <v>4500000.0000000009</v>
      </c>
      <c r="TX84" s="856">
        <f t="shared" si="184"/>
        <v>4500000.0000000009</v>
      </c>
      <c r="TY84" s="856">
        <f t="shared" si="184"/>
        <v>4500000.0000000009</v>
      </c>
      <c r="TZ84" s="856">
        <f t="shared" si="184"/>
        <v>4500000.0000000009</v>
      </c>
      <c r="UA84" s="856">
        <f t="shared" si="184"/>
        <v>4500000.0000000009</v>
      </c>
      <c r="UB84" s="856">
        <f t="shared" si="184"/>
        <v>4500000.0000000009</v>
      </c>
      <c r="UC84" s="856">
        <f t="shared" si="184"/>
        <v>4500000.0000000009</v>
      </c>
      <c r="UD84" s="856">
        <f t="shared" si="184"/>
        <v>4500000.0000000009</v>
      </c>
      <c r="UE84" s="856">
        <f t="shared" si="184"/>
        <v>4500000.0000000009</v>
      </c>
      <c r="UF84" s="856">
        <f t="shared" si="184"/>
        <v>4500000.0000000009</v>
      </c>
      <c r="UG84" s="856">
        <f t="shared" si="184"/>
        <v>4500000.0000000009</v>
      </c>
      <c r="UH84" s="856">
        <f t="shared" si="184"/>
        <v>4500000.0000000009</v>
      </c>
      <c r="UI84" s="856">
        <f t="shared" si="184"/>
        <v>4500000.0000000009</v>
      </c>
      <c r="UJ84" s="856">
        <f t="shared" si="184"/>
        <v>4500000.0000000009</v>
      </c>
      <c r="UK84" s="856">
        <f t="shared" si="184"/>
        <v>4500000.0000000009</v>
      </c>
      <c r="UL84" s="856">
        <f t="shared" si="184"/>
        <v>4500000.0000000009</v>
      </c>
      <c r="UM84" s="856">
        <f t="shared" si="184"/>
        <v>4500000.0000000009</v>
      </c>
      <c r="UN84" s="856">
        <f t="shared" si="184"/>
        <v>4500000.0000000009</v>
      </c>
      <c r="UO84" s="856">
        <f t="shared" si="184"/>
        <v>4500000.0000000009</v>
      </c>
      <c r="UP84" s="856">
        <f t="shared" si="184"/>
        <v>4500000.0000000009</v>
      </c>
      <c r="UQ84" s="856">
        <f t="shared" si="184"/>
        <v>4500000.0000000009</v>
      </c>
      <c r="UR84" s="856">
        <f t="shared" si="184"/>
        <v>4500000.0000000009</v>
      </c>
      <c r="US84" s="856">
        <f t="shared" si="184"/>
        <v>4500000.0000000009</v>
      </c>
      <c r="UT84" s="856">
        <f t="shared" si="184"/>
        <v>4500000.0000000009</v>
      </c>
      <c r="UU84" s="856">
        <f t="shared" si="184"/>
        <v>4500000.0000000009</v>
      </c>
      <c r="UV84" s="856">
        <f t="shared" si="184"/>
        <v>4500000.0000000009</v>
      </c>
      <c r="UW84" s="856">
        <f t="shared" si="184"/>
        <v>4500000.0000000009</v>
      </c>
      <c r="UX84" s="856">
        <f t="shared" si="184"/>
        <v>4500000.0000000009</v>
      </c>
      <c r="UY84" s="856">
        <f t="shared" si="184"/>
        <v>4500000.0000000009</v>
      </c>
      <c r="UZ84" s="856">
        <f t="shared" si="184"/>
        <v>4500000.0000000009</v>
      </c>
      <c r="VA84" s="856">
        <f t="shared" si="184"/>
        <v>4500000.0000000009</v>
      </c>
      <c r="VB84" s="856">
        <f t="shared" si="184"/>
        <v>4500000.0000000009</v>
      </c>
      <c r="VC84" s="856">
        <f t="shared" si="184"/>
        <v>4500000.0000000009</v>
      </c>
      <c r="VD84" s="856">
        <f t="shared" si="184"/>
        <v>4500000.0000000009</v>
      </c>
      <c r="VE84" s="856">
        <f t="shared" si="184"/>
        <v>4500000.0000000009</v>
      </c>
      <c r="VF84" s="856">
        <f t="shared" si="184"/>
        <v>4500000.0000000009</v>
      </c>
      <c r="VG84" s="856">
        <f t="shared" ref="VG84:XR84" si="185">VG74*VG87</f>
        <v>4500000.0000000009</v>
      </c>
      <c r="VH84" s="856">
        <f t="shared" si="185"/>
        <v>4500000.0000000009</v>
      </c>
      <c r="VI84" s="856">
        <f t="shared" si="185"/>
        <v>4500000.0000000009</v>
      </c>
      <c r="VJ84" s="856">
        <f t="shared" si="185"/>
        <v>4500000.0000000009</v>
      </c>
      <c r="VK84" s="856">
        <f t="shared" si="185"/>
        <v>4500000.0000000009</v>
      </c>
      <c r="VL84" s="856">
        <f t="shared" si="185"/>
        <v>4500000.0000000009</v>
      </c>
      <c r="VM84" s="856">
        <f t="shared" si="185"/>
        <v>4500000.0000000009</v>
      </c>
      <c r="VN84" s="856">
        <f t="shared" si="185"/>
        <v>4500000.0000000009</v>
      </c>
      <c r="VO84" s="856">
        <f t="shared" si="185"/>
        <v>4500000.0000000009</v>
      </c>
      <c r="VP84" s="856">
        <f t="shared" si="185"/>
        <v>4500000.0000000009</v>
      </c>
      <c r="VQ84" s="856">
        <f t="shared" si="185"/>
        <v>4500000.0000000009</v>
      </c>
      <c r="VR84" s="856">
        <f t="shared" si="185"/>
        <v>4500000.0000000009</v>
      </c>
      <c r="VS84" s="856">
        <f t="shared" si="185"/>
        <v>4500000.0000000009</v>
      </c>
      <c r="VT84" s="856">
        <f t="shared" si="185"/>
        <v>4500000.0000000009</v>
      </c>
      <c r="VU84" s="856">
        <f t="shared" si="185"/>
        <v>4500000.0000000009</v>
      </c>
      <c r="VV84" s="856">
        <f t="shared" si="185"/>
        <v>4500000.0000000009</v>
      </c>
      <c r="VW84" s="856">
        <f t="shared" si="185"/>
        <v>4500000.0000000009</v>
      </c>
      <c r="VX84" s="856">
        <f t="shared" si="185"/>
        <v>4500000.0000000009</v>
      </c>
      <c r="VY84" s="856">
        <f t="shared" si="185"/>
        <v>4500000.0000000009</v>
      </c>
      <c r="VZ84" s="856">
        <f t="shared" si="185"/>
        <v>4500000.0000000009</v>
      </c>
      <c r="WA84" s="856">
        <f t="shared" si="185"/>
        <v>4500000.0000000009</v>
      </c>
      <c r="WB84" s="856">
        <f t="shared" si="185"/>
        <v>4500000.0000000009</v>
      </c>
      <c r="WC84" s="856">
        <f t="shared" si="185"/>
        <v>4500000.0000000009</v>
      </c>
      <c r="WD84" s="856">
        <f t="shared" si="185"/>
        <v>4500000.0000000009</v>
      </c>
      <c r="WE84" s="856">
        <f t="shared" si="185"/>
        <v>4500000.0000000009</v>
      </c>
      <c r="WF84" s="856">
        <f t="shared" si="185"/>
        <v>4500000.0000000009</v>
      </c>
      <c r="WG84" s="856">
        <f t="shared" si="185"/>
        <v>4500000.0000000009</v>
      </c>
      <c r="WH84" s="856">
        <f t="shared" si="185"/>
        <v>4500000.0000000009</v>
      </c>
      <c r="WI84" s="856">
        <f t="shared" si="185"/>
        <v>4500000.0000000009</v>
      </c>
      <c r="WJ84" s="856">
        <f t="shared" si="185"/>
        <v>4500000.0000000009</v>
      </c>
      <c r="WK84" s="856">
        <f t="shared" si="185"/>
        <v>4500000.0000000009</v>
      </c>
      <c r="WL84" s="856">
        <f t="shared" si="185"/>
        <v>4500000.0000000009</v>
      </c>
      <c r="WM84" s="856">
        <f t="shared" si="185"/>
        <v>4500000.0000000009</v>
      </c>
      <c r="WN84" s="856">
        <f t="shared" si="185"/>
        <v>4500000.0000000009</v>
      </c>
      <c r="WO84" s="856">
        <f t="shared" si="185"/>
        <v>4500000.0000000009</v>
      </c>
      <c r="WP84" s="856">
        <f t="shared" si="185"/>
        <v>4500000.0000000009</v>
      </c>
      <c r="WQ84" s="856">
        <f t="shared" si="185"/>
        <v>4500000.0000000009</v>
      </c>
      <c r="WR84" s="856">
        <f t="shared" si="185"/>
        <v>4500000.0000000009</v>
      </c>
      <c r="WS84" s="856">
        <f t="shared" si="185"/>
        <v>4500000.0000000009</v>
      </c>
      <c r="WT84" s="856">
        <f t="shared" si="185"/>
        <v>4500000.0000000009</v>
      </c>
      <c r="WU84" s="856">
        <f t="shared" si="185"/>
        <v>4500000.0000000009</v>
      </c>
      <c r="WV84" s="856">
        <f t="shared" si="185"/>
        <v>4500000.0000000009</v>
      </c>
      <c r="WW84" s="856">
        <f t="shared" si="185"/>
        <v>4500000.0000000009</v>
      </c>
      <c r="WX84" s="856">
        <f t="shared" si="185"/>
        <v>4500000.0000000009</v>
      </c>
      <c r="WY84" s="856">
        <f t="shared" si="185"/>
        <v>4500000.0000000009</v>
      </c>
      <c r="WZ84" s="856">
        <f t="shared" si="185"/>
        <v>4500000.0000000009</v>
      </c>
      <c r="XA84" s="856">
        <f t="shared" si="185"/>
        <v>4500000.0000000009</v>
      </c>
      <c r="XB84" s="856">
        <f t="shared" si="185"/>
        <v>4500000.0000000009</v>
      </c>
      <c r="XC84" s="856">
        <f t="shared" si="185"/>
        <v>4500000.0000000009</v>
      </c>
      <c r="XD84" s="856">
        <f t="shared" si="185"/>
        <v>4500000.0000000009</v>
      </c>
      <c r="XE84" s="856">
        <f t="shared" si="185"/>
        <v>4500000.0000000009</v>
      </c>
      <c r="XF84" s="856">
        <f t="shared" si="185"/>
        <v>4500000.0000000009</v>
      </c>
      <c r="XG84" s="856">
        <f t="shared" si="185"/>
        <v>4500000.0000000009</v>
      </c>
      <c r="XH84" s="856">
        <f t="shared" si="185"/>
        <v>4500000.0000000009</v>
      </c>
      <c r="XI84" s="856">
        <f t="shared" si="185"/>
        <v>4500000.0000000009</v>
      </c>
      <c r="XJ84" s="856">
        <f t="shared" si="185"/>
        <v>4500000.0000000009</v>
      </c>
      <c r="XK84" s="856">
        <f t="shared" si="185"/>
        <v>4500000.0000000009</v>
      </c>
      <c r="XL84" s="856">
        <f t="shared" si="185"/>
        <v>4500000.0000000009</v>
      </c>
      <c r="XM84" s="856">
        <f t="shared" si="185"/>
        <v>4500000.0000000009</v>
      </c>
      <c r="XN84" s="856">
        <f t="shared" si="185"/>
        <v>4500000.0000000009</v>
      </c>
      <c r="XO84" s="856">
        <f t="shared" si="185"/>
        <v>4500000.0000000009</v>
      </c>
      <c r="XP84" s="856">
        <f t="shared" si="185"/>
        <v>4500000.0000000009</v>
      </c>
      <c r="XQ84" s="856">
        <f t="shared" si="185"/>
        <v>4500000.0000000009</v>
      </c>
      <c r="XR84" s="856">
        <f t="shared" si="185"/>
        <v>4500000.0000000009</v>
      </c>
      <c r="XS84" s="856">
        <f t="shared" ref="XS84:AAD84" si="186">XS74*XS87</f>
        <v>4500000.0000000009</v>
      </c>
      <c r="XT84" s="856">
        <f t="shared" si="186"/>
        <v>4500000.0000000009</v>
      </c>
      <c r="XU84" s="856">
        <f t="shared" si="186"/>
        <v>4500000.0000000009</v>
      </c>
      <c r="XV84" s="856">
        <f t="shared" si="186"/>
        <v>4500000.0000000009</v>
      </c>
      <c r="XW84" s="856">
        <f t="shared" si="186"/>
        <v>4500000.0000000009</v>
      </c>
      <c r="XX84" s="856">
        <f t="shared" si="186"/>
        <v>4500000.0000000009</v>
      </c>
      <c r="XY84" s="856">
        <f t="shared" si="186"/>
        <v>4500000.0000000009</v>
      </c>
      <c r="XZ84" s="856">
        <f t="shared" si="186"/>
        <v>4500000.0000000009</v>
      </c>
      <c r="YA84" s="856">
        <f t="shared" si="186"/>
        <v>4500000.0000000009</v>
      </c>
      <c r="YB84" s="856">
        <f t="shared" si="186"/>
        <v>4500000.0000000009</v>
      </c>
      <c r="YC84" s="856">
        <f t="shared" si="186"/>
        <v>4500000.0000000009</v>
      </c>
      <c r="YD84" s="856">
        <f t="shared" si="186"/>
        <v>4500000.0000000009</v>
      </c>
      <c r="YE84" s="856">
        <f t="shared" si="186"/>
        <v>4500000.0000000009</v>
      </c>
      <c r="YF84" s="856">
        <f t="shared" si="186"/>
        <v>4500000.0000000009</v>
      </c>
      <c r="YG84" s="856">
        <f t="shared" si="186"/>
        <v>4500000.0000000009</v>
      </c>
      <c r="YH84" s="856">
        <f t="shared" si="186"/>
        <v>4500000.0000000009</v>
      </c>
      <c r="YI84" s="856">
        <f t="shared" si="186"/>
        <v>4500000.0000000009</v>
      </c>
      <c r="YJ84" s="856">
        <f t="shared" si="186"/>
        <v>4500000.0000000009</v>
      </c>
      <c r="YK84" s="856">
        <f t="shared" si="186"/>
        <v>4500000.0000000009</v>
      </c>
      <c r="YL84" s="856">
        <f t="shared" si="186"/>
        <v>4500000.0000000009</v>
      </c>
      <c r="YM84" s="856">
        <f t="shared" si="186"/>
        <v>4500000.0000000009</v>
      </c>
      <c r="YN84" s="856">
        <f t="shared" si="186"/>
        <v>4500000.0000000009</v>
      </c>
      <c r="YO84" s="856">
        <f t="shared" si="186"/>
        <v>4500000.0000000009</v>
      </c>
      <c r="YP84" s="856">
        <f t="shared" si="186"/>
        <v>4500000.0000000009</v>
      </c>
      <c r="YQ84" s="856">
        <f t="shared" si="186"/>
        <v>4500000.0000000009</v>
      </c>
      <c r="YR84" s="856">
        <f t="shared" si="186"/>
        <v>4500000.0000000009</v>
      </c>
      <c r="YS84" s="856">
        <f t="shared" si="186"/>
        <v>4500000.0000000009</v>
      </c>
      <c r="YT84" s="856">
        <f t="shared" si="186"/>
        <v>4500000.0000000009</v>
      </c>
      <c r="YU84" s="856">
        <f t="shared" si="186"/>
        <v>4500000.0000000009</v>
      </c>
      <c r="YV84" s="856">
        <f t="shared" si="186"/>
        <v>4500000.0000000009</v>
      </c>
      <c r="YW84" s="856">
        <f t="shared" si="186"/>
        <v>4500000.0000000009</v>
      </c>
      <c r="YX84" s="856">
        <f t="shared" si="186"/>
        <v>4500000.0000000009</v>
      </c>
      <c r="YY84" s="856">
        <f t="shared" si="186"/>
        <v>4500000.0000000009</v>
      </c>
      <c r="YZ84" s="856">
        <f t="shared" si="186"/>
        <v>4500000.0000000009</v>
      </c>
      <c r="ZA84" s="856">
        <f t="shared" si="186"/>
        <v>4500000.0000000009</v>
      </c>
      <c r="ZB84" s="856">
        <f t="shared" si="186"/>
        <v>4500000.0000000009</v>
      </c>
      <c r="ZC84" s="856">
        <f t="shared" si="186"/>
        <v>4500000.0000000009</v>
      </c>
      <c r="ZD84" s="856">
        <f t="shared" si="186"/>
        <v>4500000.0000000009</v>
      </c>
      <c r="ZE84" s="856">
        <f t="shared" si="186"/>
        <v>4500000.0000000009</v>
      </c>
      <c r="ZF84" s="856">
        <f t="shared" si="186"/>
        <v>4500000.0000000009</v>
      </c>
      <c r="ZG84" s="856">
        <f t="shared" si="186"/>
        <v>4500000.0000000009</v>
      </c>
      <c r="ZH84" s="856">
        <f t="shared" si="186"/>
        <v>4500000.0000000009</v>
      </c>
      <c r="ZI84" s="856">
        <f t="shared" si="186"/>
        <v>4500000.0000000009</v>
      </c>
      <c r="ZJ84" s="856">
        <f t="shared" si="186"/>
        <v>4500000.0000000009</v>
      </c>
      <c r="ZK84" s="856">
        <f t="shared" si="186"/>
        <v>4500000.0000000009</v>
      </c>
      <c r="ZL84" s="856">
        <f t="shared" si="186"/>
        <v>4500000.0000000009</v>
      </c>
      <c r="ZM84" s="856">
        <f t="shared" si="186"/>
        <v>4500000.0000000009</v>
      </c>
      <c r="ZN84" s="856">
        <f t="shared" si="186"/>
        <v>4500000.0000000009</v>
      </c>
      <c r="ZO84" s="856">
        <f t="shared" si="186"/>
        <v>4500000.0000000009</v>
      </c>
      <c r="ZP84" s="856">
        <f t="shared" si="186"/>
        <v>4500000.0000000009</v>
      </c>
      <c r="ZQ84" s="856">
        <f t="shared" si="186"/>
        <v>4500000.0000000009</v>
      </c>
      <c r="ZR84" s="856">
        <f t="shared" si="186"/>
        <v>4500000.0000000009</v>
      </c>
      <c r="ZS84" s="856">
        <f t="shared" si="186"/>
        <v>4500000.0000000009</v>
      </c>
      <c r="ZT84" s="856">
        <f t="shared" si="186"/>
        <v>4500000.0000000009</v>
      </c>
      <c r="ZU84" s="856">
        <f t="shared" si="186"/>
        <v>4500000.0000000009</v>
      </c>
      <c r="ZV84" s="856">
        <f t="shared" si="186"/>
        <v>4500000.0000000009</v>
      </c>
      <c r="ZW84" s="856">
        <f t="shared" si="186"/>
        <v>4500000.0000000009</v>
      </c>
      <c r="ZX84" s="856">
        <f t="shared" si="186"/>
        <v>4500000.0000000009</v>
      </c>
      <c r="ZY84" s="856">
        <f t="shared" si="186"/>
        <v>4500000.0000000009</v>
      </c>
      <c r="ZZ84" s="856">
        <f t="shared" si="186"/>
        <v>4500000.0000000009</v>
      </c>
      <c r="AAA84" s="856">
        <f t="shared" si="186"/>
        <v>4500000.0000000009</v>
      </c>
      <c r="AAB84" s="856">
        <f t="shared" si="186"/>
        <v>4500000.0000000009</v>
      </c>
      <c r="AAC84" s="856">
        <f t="shared" si="186"/>
        <v>4500000.0000000009</v>
      </c>
      <c r="AAD84" s="856">
        <f t="shared" si="186"/>
        <v>4500000.0000000009</v>
      </c>
      <c r="AAE84" s="856">
        <f t="shared" ref="AAE84:AAW84" si="187">AAE74*AAE87</f>
        <v>4500000.0000000009</v>
      </c>
      <c r="AAF84" s="856">
        <f t="shared" si="187"/>
        <v>4500000.0000000009</v>
      </c>
      <c r="AAG84" s="856">
        <f t="shared" si="187"/>
        <v>4500000.0000000009</v>
      </c>
      <c r="AAH84" s="856">
        <f t="shared" si="187"/>
        <v>4500000.0000000009</v>
      </c>
      <c r="AAI84" s="856">
        <f t="shared" si="187"/>
        <v>4500000.0000000009</v>
      </c>
      <c r="AAJ84" s="856">
        <f t="shared" si="187"/>
        <v>4500000.0000000009</v>
      </c>
      <c r="AAK84" s="856">
        <f t="shared" si="187"/>
        <v>4500000.0000000009</v>
      </c>
      <c r="AAL84" s="856">
        <f t="shared" si="187"/>
        <v>4500000.0000000009</v>
      </c>
      <c r="AAM84" s="856">
        <f t="shared" si="187"/>
        <v>4500000.0000000009</v>
      </c>
      <c r="AAN84" s="856">
        <f t="shared" si="187"/>
        <v>4500000.0000000009</v>
      </c>
      <c r="AAO84" s="856">
        <f t="shared" si="187"/>
        <v>4500000.0000000009</v>
      </c>
      <c r="AAP84" s="856">
        <f t="shared" si="187"/>
        <v>4500000.0000000009</v>
      </c>
      <c r="AAQ84" s="856">
        <f t="shared" si="187"/>
        <v>4500000.0000000009</v>
      </c>
      <c r="AAR84" s="856">
        <f t="shared" si="187"/>
        <v>4500000.0000000009</v>
      </c>
      <c r="AAS84" s="856">
        <f t="shared" si="187"/>
        <v>4500000.0000000009</v>
      </c>
      <c r="AAT84" s="856">
        <f t="shared" si="187"/>
        <v>4500000.0000000009</v>
      </c>
      <c r="AAU84" s="856">
        <f t="shared" si="187"/>
        <v>4500000.0000000009</v>
      </c>
      <c r="AAV84" s="856">
        <f t="shared" si="187"/>
        <v>4500000.0000000009</v>
      </c>
      <c r="AAW84" s="856">
        <f t="shared" si="187"/>
        <v>4500000.0000000009</v>
      </c>
      <c r="AAX84" s="856"/>
      <c r="AAZ84" s="856">
        <f t="shared" si="178"/>
        <v>2236536987.7745013</v>
      </c>
    </row>
    <row r="85" spans="1:728" x14ac:dyDescent="0.25">
      <c r="A85" s="180" t="s">
        <v>35</v>
      </c>
      <c r="IL85" s="856">
        <f>$IL$81*IL75</f>
        <v>0</v>
      </c>
      <c r="IM85" s="856">
        <f t="shared" ref="IM85:IW85" si="188">IM75*IM81</f>
        <v>0</v>
      </c>
      <c r="IN85" s="856">
        <f t="shared" si="188"/>
        <v>0</v>
      </c>
      <c r="IO85" s="856">
        <f t="shared" si="188"/>
        <v>0</v>
      </c>
      <c r="IP85" s="856">
        <f t="shared" si="188"/>
        <v>0</v>
      </c>
      <c r="IQ85" s="856">
        <f t="shared" si="188"/>
        <v>0</v>
      </c>
      <c r="IR85" s="856">
        <f t="shared" si="188"/>
        <v>0</v>
      </c>
      <c r="IS85" s="856">
        <f t="shared" si="188"/>
        <v>0</v>
      </c>
      <c r="IT85" s="856">
        <f t="shared" si="188"/>
        <v>0</v>
      </c>
      <c r="IU85" s="856">
        <f t="shared" si="188"/>
        <v>0</v>
      </c>
      <c r="IV85" s="856">
        <f t="shared" si="188"/>
        <v>0</v>
      </c>
      <c r="IW85" s="856">
        <f t="shared" si="188"/>
        <v>0</v>
      </c>
      <c r="IX85" s="856">
        <f>IX75*IX87</f>
        <v>2174088.8915755562</v>
      </c>
      <c r="IY85" s="856">
        <f t="shared" ref="IY85:LJ85" si="189">IY75*IY87</f>
        <v>3595050.7274048571</v>
      </c>
      <c r="IZ85" s="856">
        <f t="shared" si="189"/>
        <v>759007.03767989262</v>
      </c>
      <c r="JA85" s="856">
        <f t="shared" si="189"/>
        <v>3567949.9950882024</v>
      </c>
      <c r="JB85" s="856">
        <f t="shared" si="189"/>
        <v>707576.4036297308</v>
      </c>
      <c r="JC85" s="856">
        <f t="shared" si="189"/>
        <v>2752566.6581686512</v>
      </c>
      <c r="JD85" s="856">
        <f t="shared" si="189"/>
        <v>735546.08621489408</v>
      </c>
      <c r="JE85" s="856">
        <f t="shared" si="189"/>
        <v>3748944.7930155164</v>
      </c>
      <c r="JF85" s="856">
        <f t="shared" si="189"/>
        <v>720160.12809341063</v>
      </c>
      <c r="JG85" s="856">
        <f t="shared" si="189"/>
        <v>3226320.607191124</v>
      </c>
      <c r="JH85" s="856">
        <f t="shared" si="189"/>
        <v>701666.94122382253</v>
      </c>
      <c r="JI85" s="856">
        <f t="shared" si="189"/>
        <v>2593977.4647492296</v>
      </c>
      <c r="JJ85" s="856">
        <f t="shared" si="189"/>
        <v>1063904.2435062649</v>
      </c>
      <c r="JK85" s="856">
        <f t="shared" si="189"/>
        <v>3847331.2474187654</v>
      </c>
      <c r="JL85" s="856">
        <f t="shared" si="189"/>
        <v>760363.00763976178</v>
      </c>
      <c r="JM85" s="856">
        <f t="shared" si="189"/>
        <v>3810706.913613047</v>
      </c>
      <c r="JN85" s="856">
        <f t="shared" si="189"/>
        <v>684515.91568866395</v>
      </c>
      <c r="JO85" s="856">
        <f t="shared" si="189"/>
        <v>2647232.7881877199</v>
      </c>
      <c r="JP85" s="856">
        <f t="shared" si="189"/>
        <v>722497.53449507663</v>
      </c>
      <c r="JQ85" s="856">
        <f t="shared" si="189"/>
        <v>4091155.5097037801</v>
      </c>
      <c r="JR85" s="856">
        <f t="shared" si="189"/>
        <v>702359.75025467435</v>
      </c>
      <c r="JS85" s="856">
        <f t="shared" si="189"/>
        <v>3291393.9082329706</v>
      </c>
      <c r="JT85" s="856">
        <f t="shared" si="189"/>
        <v>675061.30383915489</v>
      </c>
      <c r="JU85" s="856">
        <f t="shared" si="189"/>
        <v>2445889.9333878933</v>
      </c>
      <c r="JV85" s="856">
        <f t="shared" si="189"/>
        <v>823718.12396121805</v>
      </c>
      <c r="JW85" s="856">
        <f t="shared" si="189"/>
        <v>3699217.5667662919</v>
      </c>
      <c r="JX85" s="856">
        <f t="shared" si="189"/>
        <v>659414.51103725692</v>
      </c>
      <c r="JY85" s="856">
        <f t="shared" si="189"/>
        <v>3677822.1602775576</v>
      </c>
      <c r="JZ85" s="856">
        <f t="shared" si="189"/>
        <v>605960.11145166634</v>
      </c>
      <c r="KA85" s="856">
        <f t="shared" si="189"/>
        <v>2693100.968480505</v>
      </c>
      <c r="KB85" s="856">
        <f t="shared" si="189"/>
        <v>630123.90677109524</v>
      </c>
      <c r="KC85" s="856">
        <f t="shared" si="189"/>
        <v>3884022.0033161473</v>
      </c>
      <c r="KD85" s="856">
        <f t="shared" si="189"/>
        <v>618474.65662092669</v>
      </c>
      <c r="KE85" s="856">
        <f t="shared" si="189"/>
        <v>3248559.4085192597</v>
      </c>
      <c r="KF85" s="856">
        <f t="shared" si="189"/>
        <v>597929.22885422397</v>
      </c>
      <c r="KG85" s="856">
        <f t="shared" si="189"/>
        <v>2509709.6516758762</v>
      </c>
      <c r="KH85" s="856">
        <f t="shared" si="189"/>
        <v>4500000.0000000009</v>
      </c>
      <c r="KI85" s="856">
        <f t="shared" si="189"/>
        <v>4500000.0000000009</v>
      </c>
      <c r="KJ85" s="856">
        <f t="shared" si="189"/>
        <v>4500000.0000000009</v>
      </c>
      <c r="KK85" s="856">
        <f t="shared" si="189"/>
        <v>4500000.0000000009</v>
      </c>
      <c r="KL85" s="856">
        <f t="shared" si="189"/>
        <v>4500000.0000000009</v>
      </c>
      <c r="KM85" s="856">
        <f t="shared" si="189"/>
        <v>4500000.0000000009</v>
      </c>
      <c r="KN85" s="856">
        <f t="shared" si="189"/>
        <v>4500000.0000000009</v>
      </c>
      <c r="KO85" s="856">
        <f t="shared" si="189"/>
        <v>4500000.0000000009</v>
      </c>
      <c r="KP85" s="856">
        <f t="shared" si="189"/>
        <v>4500000.0000000009</v>
      </c>
      <c r="KQ85" s="856">
        <f t="shared" si="189"/>
        <v>4500000.0000000009</v>
      </c>
      <c r="KR85" s="856">
        <f t="shared" si="189"/>
        <v>4500000.0000000009</v>
      </c>
      <c r="KS85" s="856">
        <f t="shared" si="189"/>
        <v>4500000.0000000009</v>
      </c>
      <c r="KT85" s="856">
        <f t="shared" si="189"/>
        <v>4500000.0000000009</v>
      </c>
      <c r="KU85" s="856">
        <f t="shared" si="189"/>
        <v>4500000.0000000009</v>
      </c>
      <c r="KV85" s="856">
        <f t="shared" si="189"/>
        <v>4500000.0000000009</v>
      </c>
      <c r="KW85" s="856">
        <f t="shared" si="189"/>
        <v>4500000.0000000009</v>
      </c>
      <c r="KX85" s="856">
        <f t="shared" si="189"/>
        <v>4500000.0000000009</v>
      </c>
      <c r="KY85" s="856">
        <f t="shared" si="189"/>
        <v>4500000.0000000009</v>
      </c>
      <c r="KZ85" s="856">
        <f t="shared" si="189"/>
        <v>4500000.0000000009</v>
      </c>
      <c r="LA85" s="856">
        <f t="shared" si="189"/>
        <v>4500000.0000000009</v>
      </c>
      <c r="LB85" s="856">
        <f t="shared" si="189"/>
        <v>4500000.0000000009</v>
      </c>
      <c r="LC85" s="856">
        <f t="shared" si="189"/>
        <v>4500000.0000000009</v>
      </c>
      <c r="LD85" s="856">
        <f t="shared" si="189"/>
        <v>4500000.0000000009</v>
      </c>
      <c r="LE85" s="856">
        <f t="shared" si="189"/>
        <v>4500000.0000000009</v>
      </c>
      <c r="LF85" s="856">
        <f t="shared" si="189"/>
        <v>4500000.0000000009</v>
      </c>
      <c r="LG85" s="856">
        <f t="shared" si="189"/>
        <v>4500000.0000000009</v>
      </c>
      <c r="LH85" s="856">
        <f t="shared" si="189"/>
        <v>4500000.0000000009</v>
      </c>
      <c r="LI85" s="856">
        <f t="shared" si="189"/>
        <v>4500000.0000000009</v>
      </c>
      <c r="LJ85" s="856">
        <f t="shared" si="189"/>
        <v>4500000.0000000009</v>
      </c>
      <c r="LK85" s="856">
        <f t="shared" ref="LK85:NV85" si="190">LK75*LK87</f>
        <v>4500000.0000000009</v>
      </c>
      <c r="LL85" s="856">
        <f t="shared" si="190"/>
        <v>4500000.0000000009</v>
      </c>
      <c r="LM85" s="856">
        <f t="shared" si="190"/>
        <v>4500000.0000000009</v>
      </c>
      <c r="LN85" s="856">
        <f t="shared" si="190"/>
        <v>4500000.0000000009</v>
      </c>
      <c r="LO85" s="856">
        <f t="shared" si="190"/>
        <v>4500000.0000000009</v>
      </c>
      <c r="LP85" s="856">
        <f t="shared" si="190"/>
        <v>4500000.0000000009</v>
      </c>
      <c r="LQ85" s="856">
        <f t="shared" si="190"/>
        <v>4500000.0000000009</v>
      </c>
      <c r="LR85" s="856">
        <f t="shared" si="190"/>
        <v>4500000.0000000009</v>
      </c>
      <c r="LS85" s="856">
        <f t="shared" si="190"/>
        <v>4500000.0000000009</v>
      </c>
      <c r="LT85" s="856">
        <f t="shared" si="190"/>
        <v>4500000.0000000009</v>
      </c>
      <c r="LU85" s="856">
        <f t="shared" si="190"/>
        <v>4500000.0000000009</v>
      </c>
      <c r="LV85" s="856">
        <f t="shared" si="190"/>
        <v>4500000.0000000009</v>
      </c>
      <c r="LW85" s="856">
        <f t="shared" si="190"/>
        <v>4500000.0000000009</v>
      </c>
      <c r="LX85" s="856">
        <f t="shared" si="190"/>
        <v>4500000.0000000009</v>
      </c>
      <c r="LY85" s="856">
        <f t="shared" si="190"/>
        <v>4500000.0000000009</v>
      </c>
      <c r="LZ85" s="856">
        <f t="shared" si="190"/>
        <v>4500000.0000000009</v>
      </c>
      <c r="MA85" s="856">
        <f t="shared" si="190"/>
        <v>4500000.0000000009</v>
      </c>
      <c r="MB85" s="856">
        <f t="shared" si="190"/>
        <v>4500000.0000000009</v>
      </c>
      <c r="MC85" s="856">
        <f t="shared" si="190"/>
        <v>4500000.0000000009</v>
      </c>
      <c r="MD85" s="856">
        <f t="shared" si="190"/>
        <v>4500000.0000000009</v>
      </c>
      <c r="ME85" s="856">
        <f t="shared" si="190"/>
        <v>4500000.0000000009</v>
      </c>
      <c r="MF85" s="856">
        <f t="shared" si="190"/>
        <v>4500000.0000000009</v>
      </c>
      <c r="MG85" s="856">
        <f t="shared" si="190"/>
        <v>4500000.0000000009</v>
      </c>
      <c r="MH85" s="856">
        <f t="shared" si="190"/>
        <v>4500000.0000000009</v>
      </c>
      <c r="MI85" s="856">
        <f t="shared" si="190"/>
        <v>4500000.0000000009</v>
      </c>
      <c r="MJ85" s="856">
        <f t="shared" si="190"/>
        <v>4500000.0000000009</v>
      </c>
      <c r="MK85" s="856">
        <f t="shared" si="190"/>
        <v>4500000.0000000009</v>
      </c>
      <c r="ML85" s="856">
        <f t="shared" si="190"/>
        <v>4500000.0000000009</v>
      </c>
      <c r="MM85" s="856">
        <f t="shared" si="190"/>
        <v>4500000.0000000009</v>
      </c>
      <c r="MN85" s="856">
        <f t="shared" si="190"/>
        <v>4500000.0000000009</v>
      </c>
      <c r="MO85" s="856">
        <f t="shared" si="190"/>
        <v>4500000.0000000009</v>
      </c>
      <c r="MP85" s="856">
        <f t="shared" si="190"/>
        <v>4500000.0000000009</v>
      </c>
      <c r="MQ85" s="856">
        <f t="shared" si="190"/>
        <v>4500000.0000000009</v>
      </c>
      <c r="MR85" s="856">
        <f t="shared" si="190"/>
        <v>4500000.0000000009</v>
      </c>
      <c r="MS85" s="856">
        <f t="shared" si="190"/>
        <v>4500000.0000000009</v>
      </c>
      <c r="MT85" s="856">
        <f t="shared" si="190"/>
        <v>4500000.0000000009</v>
      </c>
      <c r="MU85" s="856">
        <f t="shared" si="190"/>
        <v>4500000.0000000009</v>
      </c>
      <c r="MV85" s="856">
        <f t="shared" si="190"/>
        <v>4500000.0000000009</v>
      </c>
      <c r="MW85" s="856">
        <f t="shared" si="190"/>
        <v>4500000.0000000009</v>
      </c>
      <c r="MX85" s="856">
        <f t="shared" si="190"/>
        <v>4500000.0000000009</v>
      </c>
      <c r="MY85" s="856">
        <f t="shared" si="190"/>
        <v>4500000.0000000009</v>
      </c>
      <c r="MZ85" s="856">
        <f t="shared" si="190"/>
        <v>4500000.0000000009</v>
      </c>
      <c r="NA85" s="856">
        <f t="shared" si="190"/>
        <v>4500000.0000000009</v>
      </c>
      <c r="NB85" s="856">
        <f t="shared" si="190"/>
        <v>4500000.0000000009</v>
      </c>
      <c r="NC85" s="856">
        <f t="shared" si="190"/>
        <v>4500000.0000000009</v>
      </c>
      <c r="ND85" s="856">
        <f t="shared" si="190"/>
        <v>4500000.0000000009</v>
      </c>
      <c r="NE85" s="856">
        <f t="shared" si="190"/>
        <v>4500000.0000000009</v>
      </c>
      <c r="NF85" s="856">
        <f t="shared" si="190"/>
        <v>4500000.0000000009</v>
      </c>
      <c r="NG85" s="856">
        <f t="shared" si="190"/>
        <v>4500000.0000000009</v>
      </c>
      <c r="NH85" s="856">
        <f t="shared" si="190"/>
        <v>4500000.0000000009</v>
      </c>
      <c r="NI85" s="856">
        <f t="shared" si="190"/>
        <v>4500000.0000000009</v>
      </c>
      <c r="NJ85" s="856">
        <f t="shared" si="190"/>
        <v>4500000.0000000009</v>
      </c>
      <c r="NK85" s="856">
        <f t="shared" si="190"/>
        <v>4500000.0000000009</v>
      </c>
      <c r="NL85" s="856">
        <f t="shared" si="190"/>
        <v>4500000.0000000009</v>
      </c>
      <c r="NM85" s="856">
        <f t="shared" si="190"/>
        <v>4500000.0000000009</v>
      </c>
      <c r="NN85" s="856">
        <f t="shared" si="190"/>
        <v>4500000.0000000009</v>
      </c>
      <c r="NO85" s="856">
        <f t="shared" si="190"/>
        <v>4500000.0000000009</v>
      </c>
      <c r="NP85" s="856">
        <f t="shared" si="190"/>
        <v>4500000.0000000009</v>
      </c>
      <c r="NQ85" s="856">
        <f t="shared" si="190"/>
        <v>4500000.0000000009</v>
      </c>
      <c r="NR85" s="856">
        <f t="shared" si="190"/>
        <v>4500000.0000000009</v>
      </c>
      <c r="NS85" s="856">
        <f t="shared" si="190"/>
        <v>4500000.0000000009</v>
      </c>
      <c r="NT85" s="856">
        <f t="shared" si="190"/>
        <v>4500000.0000000009</v>
      </c>
      <c r="NU85" s="856">
        <f t="shared" si="190"/>
        <v>4500000.0000000009</v>
      </c>
      <c r="NV85" s="856">
        <f t="shared" si="190"/>
        <v>4500000.0000000009</v>
      </c>
      <c r="NW85" s="856">
        <f t="shared" ref="NW85:QH85" si="191">NW75*NW87</f>
        <v>4500000.0000000009</v>
      </c>
      <c r="NX85" s="856">
        <f t="shared" si="191"/>
        <v>4500000.0000000009</v>
      </c>
      <c r="NY85" s="856">
        <f t="shared" si="191"/>
        <v>4500000.0000000009</v>
      </c>
      <c r="NZ85" s="856">
        <f t="shared" si="191"/>
        <v>4500000.0000000009</v>
      </c>
      <c r="OA85" s="856">
        <f t="shared" si="191"/>
        <v>4500000.0000000009</v>
      </c>
      <c r="OB85" s="856">
        <f t="shared" si="191"/>
        <v>4500000.0000000009</v>
      </c>
      <c r="OC85" s="856">
        <f t="shared" si="191"/>
        <v>4500000.0000000009</v>
      </c>
      <c r="OD85" s="856">
        <f t="shared" si="191"/>
        <v>4500000.0000000009</v>
      </c>
      <c r="OE85" s="856">
        <f t="shared" si="191"/>
        <v>4500000.0000000009</v>
      </c>
      <c r="OF85" s="856">
        <f t="shared" si="191"/>
        <v>4500000.0000000009</v>
      </c>
      <c r="OG85" s="856">
        <f t="shared" si="191"/>
        <v>4500000.0000000009</v>
      </c>
      <c r="OH85" s="856">
        <f t="shared" si="191"/>
        <v>4500000.0000000009</v>
      </c>
      <c r="OI85" s="856">
        <f t="shared" si="191"/>
        <v>4500000.0000000009</v>
      </c>
      <c r="OJ85" s="856">
        <f t="shared" si="191"/>
        <v>4500000.0000000009</v>
      </c>
      <c r="OK85" s="856">
        <f t="shared" si="191"/>
        <v>4500000.0000000009</v>
      </c>
      <c r="OL85" s="856">
        <f t="shared" si="191"/>
        <v>4500000.0000000009</v>
      </c>
      <c r="OM85" s="856">
        <f t="shared" si="191"/>
        <v>4500000.0000000009</v>
      </c>
      <c r="ON85" s="856">
        <f t="shared" si="191"/>
        <v>4500000.0000000009</v>
      </c>
      <c r="OO85" s="856">
        <f t="shared" si="191"/>
        <v>4500000.0000000009</v>
      </c>
      <c r="OP85" s="856">
        <f t="shared" si="191"/>
        <v>4500000.0000000009</v>
      </c>
      <c r="OQ85" s="856">
        <f t="shared" si="191"/>
        <v>4500000.0000000009</v>
      </c>
      <c r="OR85" s="856">
        <f t="shared" si="191"/>
        <v>4500000.0000000009</v>
      </c>
      <c r="OS85" s="856">
        <f t="shared" si="191"/>
        <v>4500000.0000000009</v>
      </c>
      <c r="OT85" s="856">
        <f t="shared" si="191"/>
        <v>4500000.0000000009</v>
      </c>
      <c r="OU85" s="856">
        <f t="shared" si="191"/>
        <v>4500000.0000000009</v>
      </c>
      <c r="OV85" s="856">
        <f t="shared" si="191"/>
        <v>4500000.0000000009</v>
      </c>
      <c r="OW85" s="856">
        <f t="shared" si="191"/>
        <v>4500000.0000000009</v>
      </c>
      <c r="OX85" s="856">
        <f t="shared" si="191"/>
        <v>4500000.0000000009</v>
      </c>
      <c r="OY85" s="856">
        <f t="shared" si="191"/>
        <v>4500000.0000000009</v>
      </c>
      <c r="OZ85" s="856">
        <f t="shared" si="191"/>
        <v>4500000.0000000009</v>
      </c>
      <c r="PA85" s="856">
        <f t="shared" si="191"/>
        <v>4500000.0000000009</v>
      </c>
      <c r="PB85" s="856">
        <f t="shared" si="191"/>
        <v>4500000.0000000009</v>
      </c>
      <c r="PC85" s="856">
        <f t="shared" si="191"/>
        <v>4500000.0000000009</v>
      </c>
      <c r="PD85" s="856">
        <f t="shared" si="191"/>
        <v>4500000.0000000009</v>
      </c>
      <c r="PE85" s="856">
        <f t="shared" si="191"/>
        <v>4500000.0000000009</v>
      </c>
      <c r="PF85" s="856">
        <f t="shared" si="191"/>
        <v>4500000.0000000009</v>
      </c>
      <c r="PG85" s="856">
        <f t="shared" si="191"/>
        <v>4500000.0000000009</v>
      </c>
      <c r="PH85" s="856">
        <f t="shared" si="191"/>
        <v>4500000.0000000009</v>
      </c>
      <c r="PI85" s="856">
        <f t="shared" si="191"/>
        <v>4500000.0000000009</v>
      </c>
      <c r="PJ85" s="856">
        <f t="shared" si="191"/>
        <v>4500000.0000000009</v>
      </c>
      <c r="PK85" s="856">
        <f t="shared" si="191"/>
        <v>4500000.0000000009</v>
      </c>
      <c r="PL85" s="856">
        <f t="shared" si="191"/>
        <v>4500000.0000000009</v>
      </c>
      <c r="PM85" s="856">
        <f t="shared" si="191"/>
        <v>4500000.0000000009</v>
      </c>
      <c r="PN85" s="856">
        <f t="shared" si="191"/>
        <v>4500000.0000000009</v>
      </c>
      <c r="PO85" s="856">
        <f t="shared" si="191"/>
        <v>4500000.0000000009</v>
      </c>
      <c r="PP85" s="856">
        <f t="shared" si="191"/>
        <v>4500000.0000000009</v>
      </c>
      <c r="PQ85" s="856">
        <f t="shared" si="191"/>
        <v>4500000.0000000009</v>
      </c>
      <c r="PR85" s="856">
        <f t="shared" si="191"/>
        <v>4500000.0000000009</v>
      </c>
      <c r="PS85" s="856">
        <f t="shared" si="191"/>
        <v>4500000.0000000009</v>
      </c>
      <c r="PT85" s="856">
        <f t="shared" si="191"/>
        <v>4500000.0000000009</v>
      </c>
      <c r="PU85" s="856">
        <f t="shared" si="191"/>
        <v>4500000.0000000009</v>
      </c>
      <c r="PV85" s="856">
        <f t="shared" si="191"/>
        <v>4500000.0000000009</v>
      </c>
      <c r="PW85" s="856">
        <f t="shared" si="191"/>
        <v>4500000.0000000009</v>
      </c>
      <c r="PX85" s="856">
        <f t="shared" si="191"/>
        <v>4500000.0000000009</v>
      </c>
      <c r="PY85" s="856">
        <f t="shared" si="191"/>
        <v>4500000.0000000009</v>
      </c>
      <c r="PZ85" s="856">
        <f t="shared" si="191"/>
        <v>4500000.0000000009</v>
      </c>
      <c r="QA85" s="856">
        <f t="shared" si="191"/>
        <v>4500000.0000000009</v>
      </c>
      <c r="QB85" s="856">
        <f t="shared" si="191"/>
        <v>4500000.0000000009</v>
      </c>
      <c r="QC85" s="856">
        <f t="shared" si="191"/>
        <v>4500000.0000000009</v>
      </c>
      <c r="QD85" s="856">
        <f t="shared" si="191"/>
        <v>4500000.0000000009</v>
      </c>
      <c r="QE85" s="856">
        <f t="shared" si="191"/>
        <v>4500000.0000000009</v>
      </c>
      <c r="QF85" s="856">
        <f t="shared" si="191"/>
        <v>4500000.0000000009</v>
      </c>
      <c r="QG85" s="856">
        <f t="shared" si="191"/>
        <v>4500000.0000000009</v>
      </c>
      <c r="QH85" s="856">
        <f t="shared" si="191"/>
        <v>4500000.0000000009</v>
      </c>
      <c r="QI85" s="856">
        <f t="shared" ref="QI85:ST85" si="192">QI75*QI87</f>
        <v>4500000.0000000009</v>
      </c>
      <c r="QJ85" s="856">
        <f t="shared" si="192"/>
        <v>4500000.0000000009</v>
      </c>
      <c r="QK85" s="856">
        <f t="shared" si="192"/>
        <v>4500000.0000000009</v>
      </c>
      <c r="QL85" s="856">
        <f t="shared" si="192"/>
        <v>4500000.0000000009</v>
      </c>
      <c r="QM85" s="856">
        <f t="shared" si="192"/>
        <v>4500000.0000000009</v>
      </c>
      <c r="QN85" s="856">
        <f t="shared" si="192"/>
        <v>4500000.0000000009</v>
      </c>
      <c r="QO85" s="856">
        <f t="shared" si="192"/>
        <v>4500000.0000000009</v>
      </c>
      <c r="QP85" s="856">
        <f t="shared" si="192"/>
        <v>4500000.0000000009</v>
      </c>
      <c r="QQ85" s="856">
        <f t="shared" si="192"/>
        <v>4500000.0000000009</v>
      </c>
      <c r="QR85" s="856">
        <f t="shared" si="192"/>
        <v>4500000.0000000009</v>
      </c>
      <c r="QS85" s="856">
        <f t="shared" si="192"/>
        <v>4500000.0000000009</v>
      </c>
      <c r="QT85" s="856">
        <f t="shared" si="192"/>
        <v>4500000.0000000009</v>
      </c>
      <c r="QU85" s="856">
        <f t="shared" si="192"/>
        <v>4500000.0000000009</v>
      </c>
      <c r="QV85" s="856">
        <f t="shared" si="192"/>
        <v>4500000.0000000009</v>
      </c>
      <c r="QW85" s="856">
        <f t="shared" si="192"/>
        <v>4500000.0000000009</v>
      </c>
      <c r="QX85" s="856">
        <f t="shared" si="192"/>
        <v>4500000.0000000009</v>
      </c>
      <c r="QY85" s="856">
        <f t="shared" si="192"/>
        <v>4500000.0000000009</v>
      </c>
      <c r="QZ85" s="856">
        <f t="shared" si="192"/>
        <v>4500000.0000000009</v>
      </c>
      <c r="RA85" s="856">
        <f t="shared" si="192"/>
        <v>4500000.0000000009</v>
      </c>
      <c r="RB85" s="856">
        <f t="shared" si="192"/>
        <v>4500000.0000000009</v>
      </c>
      <c r="RC85" s="856">
        <f t="shared" si="192"/>
        <v>4500000.0000000009</v>
      </c>
      <c r="RD85" s="856">
        <f t="shared" si="192"/>
        <v>4500000.0000000009</v>
      </c>
      <c r="RE85" s="856">
        <f t="shared" si="192"/>
        <v>4500000.0000000009</v>
      </c>
      <c r="RF85" s="856">
        <f t="shared" si="192"/>
        <v>4500000.0000000009</v>
      </c>
      <c r="RG85" s="856">
        <f t="shared" si="192"/>
        <v>4500000.0000000009</v>
      </c>
      <c r="RH85" s="856">
        <f t="shared" si="192"/>
        <v>4500000.0000000009</v>
      </c>
      <c r="RI85" s="856">
        <f t="shared" si="192"/>
        <v>4500000.0000000009</v>
      </c>
      <c r="RJ85" s="856">
        <f t="shared" si="192"/>
        <v>4500000.0000000009</v>
      </c>
      <c r="RK85" s="856">
        <f t="shared" si="192"/>
        <v>4500000.0000000009</v>
      </c>
      <c r="RL85" s="856">
        <f t="shared" si="192"/>
        <v>4500000.0000000009</v>
      </c>
      <c r="RM85" s="856">
        <f t="shared" si="192"/>
        <v>4500000.0000000009</v>
      </c>
      <c r="RN85" s="856">
        <f t="shared" si="192"/>
        <v>4500000.0000000009</v>
      </c>
      <c r="RO85" s="856">
        <f t="shared" si="192"/>
        <v>4500000.0000000009</v>
      </c>
      <c r="RP85" s="856">
        <f t="shared" si="192"/>
        <v>4500000.0000000009</v>
      </c>
      <c r="RQ85" s="856">
        <f t="shared" si="192"/>
        <v>4500000.0000000009</v>
      </c>
      <c r="RR85" s="856">
        <f t="shared" si="192"/>
        <v>4500000.0000000009</v>
      </c>
      <c r="RS85" s="856">
        <f t="shared" si="192"/>
        <v>4500000.0000000009</v>
      </c>
      <c r="RT85" s="856">
        <f t="shared" si="192"/>
        <v>4500000.0000000009</v>
      </c>
      <c r="RU85" s="856">
        <f t="shared" si="192"/>
        <v>4500000.0000000009</v>
      </c>
      <c r="RV85" s="856">
        <f t="shared" si="192"/>
        <v>4500000.0000000009</v>
      </c>
      <c r="RW85" s="856">
        <f t="shared" si="192"/>
        <v>4500000.0000000009</v>
      </c>
      <c r="RX85" s="856">
        <f t="shared" si="192"/>
        <v>4500000.0000000009</v>
      </c>
      <c r="RY85" s="856">
        <f t="shared" si="192"/>
        <v>4500000.0000000009</v>
      </c>
      <c r="RZ85" s="856">
        <f t="shared" si="192"/>
        <v>4500000.0000000009</v>
      </c>
      <c r="SA85" s="856">
        <f t="shared" si="192"/>
        <v>4500000.0000000009</v>
      </c>
      <c r="SB85" s="856">
        <f t="shared" si="192"/>
        <v>4500000.0000000009</v>
      </c>
      <c r="SC85" s="856">
        <f t="shared" si="192"/>
        <v>4500000.0000000009</v>
      </c>
      <c r="SD85" s="856">
        <f t="shared" si="192"/>
        <v>4500000.0000000009</v>
      </c>
      <c r="SE85" s="856">
        <f t="shared" si="192"/>
        <v>4500000.0000000009</v>
      </c>
      <c r="SF85" s="856">
        <f t="shared" si="192"/>
        <v>4500000.0000000009</v>
      </c>
      <c r="SG85" s="856">
        <f t="shared" si="192"/>
        <v>4500000.0000000009</v>
      </c>
      <c r="SH85" s="856">
        <f t="shared" si="192"/>
        <v>4500000.0000000009</v>
      </c>
      <c r="SI85" s="856">
        <f t="shared" si="192"/>
        <v>4500000.0000000009</v>
      </c>
      <c r="SJ85" s="856">
        <f t="shared" si="192"/>
        <v>4500000.0000000009</v>
      </c>
      <c r="SK85" s="856">
        <f t="shared" si="192"/>
        <v>4500000.0000000009</v>
      </c>
      <c r="SL85" s="856">
        <f t="shared" si="192"/>
        <v>4500000.0000000009</v>
      </c>
      <c r="SM85" s="856">
        <f t="shared" si="192"/>
        <v>4500000.0000000009</v>
      </c>
      <c r="SN85" s="856">
        <f t="shared" si="192"/>
        <v>4500000.0000000009</v>
      </c>
      <c r="SO85" s="856">
        <f t="shared" si="192"/>
        <v>4500000.0000000009</v>
      </c>
      <c r="SP85" s="856">
        <f t="shared" si="192"/>
        <v>4500000.0000000009</v>
      </c>
      <c r="SQ85" s="856">
        <f t="shared" si="192"/>
        <v>4500000.0000000009</v>
      </c>
      <c r="SR85" s="856">
        <f t="shared" si="192"/>
        <v>4500000.0000000009</v>
      </c>
      <c r="SS85" s="856">
        <f t="shared" si="192"/>
        <v>4500000.0000000009</v>
      </c>
      <c r="ST85" s="856">
        <f t="shared" si="192"/>
        <v>4500000.0000000009</v>
      </c>
      <c r="SU85" s="856">
        <f t="shared" ref="SU85:VF85" si="193">SU75*SU87</f>
        <v>4500000.0000000009</v>
      </c>
      <c r="SV85" s="856">
        <f t="shared" si="193"/>
        <v>4500000.0000000009</v>
      </c>
      <c r="SW85" s="856">
        <f t="shared" si="193"/>
        <v>4500000.0000000009</v>
      </c>
      <c r="SX85" s="856">
        <f t="shared" si="193"/>
        <v>4500000.0000000009</v>
      </c>
      <c r="SY85" s="856">
        <f t="shared" si="193"/>
        <v>4500000.0000000009</v>
      </c>
      <c r="SZ85" s="856">
        <f t="shared" si="193"/>
        <v>4500000.0000000009</v>
      </c>
      <c r="TA85" s="856">
        <f t="shared" si="193"/>
        <v>4500000.0000000009</v>
      </c>
      <c r="TB85" s="856">
        <f t="shared" si="193"/>
        <v>4500000.0000000009</v>
      </c>
      <c r="TC85" s="856">
        <f t="shared" si="193"/>
        <v>4500000.0000000009</v>
      </c>
      <c r="TD85" s="856">
        <f t="shared" si="193"/>
        <v>4500000.0000000009</v>
      </c>
      <c r="TE85" s="856">
        <f t="shared" si="193"/>
        <v>4500000.0000000009</v>
      </c>
      <c r="TF85" s="856">
        <f t="shared" si="193"/>
        <v>4500000.0000000009</v>
      </c>
      <c r="TG85" s="856">
        <f t="shared" si="193"/>
        <v>4500000.0000000009</v>
      </c>
      <c r="TH85" s="856">
        <f t="shared" si="193"/>
        <v>4500000.0000000009</v>
      </c>
      <c r="TI85" s="856">
        <f t="shared" si="193"/>
        <v>4500000.0000000009</v>
      </c>
      <c r="TJ85" s="856">
        <f t="shared" si="193"/>
        <v>4500000.0000000009</v>
      </c>
      <c r="TK85" s="856">
        <f t="shared" si="193"/>
        <v>4500000.0000000009</v>
      </c>
      <c r="TL85" s="856">
        <f t="shared" si="193"/>
        <v>4500000.0000000009</v>
      </c>
      <c r="TM85" s="856">
        <f t="shared" si="193"/>
        <v>4500000.0000000009</v>
      </c>
      <c r="TN85" s="856">
        <f t="shared" si="193"/>
        <v>4500000.0000000009</v>
      </c>
      <c r="TO85" s="856">
        <f t="shared" si="193"/>
        <v>4500000.0000000009</v>
      </c>
      <c r="TP85" s="856">
        <f t="shared" si="193"/>
        <v>4500000.0000000009</v>
      </c>
      <c r="TQ85" s="856">
        <f t="shared" si="193"/>
        <v>4500000.0000000009</v>
      </c>
      <c r="TR85" s="856">
        <f t="shared" si="193"/>
        <v>4500000.0000000009</v>
      </c>
      <c r="TS85" s="856">
        <f t="shared" si="193"/>
        <v>4500000.0000000009</v>
      </c>
      <c r="TT85" s="856">
        <f t="shared" si="193"/>
        <v>4500000.0000000009</v>
      </c>
      <c r="TU85" s="856">
        <f t="shared" si="193"/>
        <v>4500000.0000000009</v>
      </c>
      <c r="TV85" s="856">
        <f t="shared" si="193"/>
        <v>4500000.0000000009</v>
      </c>
      <c r="TW85" s="856">
        <f t="shared" si="193"/>
        <v>4500000.0000000009</v>
      </c>
      <c r="TX85" s="856">
        <f t="shared" si="193"/>
        <v>4500000.0000000009</v>
      </c>
      <c r="TY85" s="856">
        <f t="shared" si="193"/>
        <v>4500000.0000000009</v>
      </c>
      <c r="TZ85" s="856">
        <f t="shared" si="193"/>
        <v>4500000.0000000009</v>
      </c>
      <c r="UA85" s="856">
        <f t="shared" si="193"/>
        <v>4500000.0000000009</v>
      </c>
      <c r="UB85" s="856">
        <f t="shared" si="193"/>
        <v>4500000.0000000009</v>
      </c>
      <c r="UC85" s="856">
        <f t="shared" si="193"/>
        <v>4500000.0000000009</v>
      </c>
      <c r="UD85" s="856">
        <f t="shared" si="193"/>
        <v>4500000.0000000009</v>
      </c>
      <c r="UE85" s="856">
        <f t="shared" si="193"/>
        <v>4500000.0000000009</v>
      </c>
      <c r="UF85" s="856">
        <f t="shared" si="193"/>
        <v>4500000.0000000009</v>
      </c>
      <c r="UG85" s="856">
        <f t="shared" si="193"/>
        <v>4500000.0000000009</v>
      </c>
      <c r="UH85" s="856">
        <f t="shared" si="193"/>
        <v>4500000.0000000009</v>
      </c>
      <c r="UI85" s="856">
        <f t="shared" si="193"/>
        <v>4500000.0000000009</v>
      </c>
      <c r="UJ85" s="856">
        <f t="shared" si="193"/>
        <v>4500000.0000000009</v>
      </c>
      <c r="UK85" s="856">
        <f t="shared" si="193"/>
        <v>4500000.0000000009</v>
      </c>
      <c r="UL85" s="856">
        <f t="shared" si="193"/>
        <v>4500000.0000000009</v>
      </c>
      <c r="UM85" s="856">
        <f t="shared" si="193"/>
        <v>4500000.0000000009</v>
      </c>
      <c r="UN85" s="856">
        <f t="shared" si="193"/>
        <v>4500000.0000000009</v>
      </c>
      <c r="UO85" s="856">
        <f t="shared" si="193"/>
        <v>4500000.0000000009</v>
      </c>
      <c r="UP85" s="856">
        <f t="shared" si="193"/>
        <v>4500000.0000000009</v>
      </c>
      <c r="UQ85" s="856">
        <f t="shared" si="193"/>
        <v>4500000.0000000009</v>
      </c>
      <c r="UR85" s="856">
        <f t="shared" si="193"/>
        <v>4500000.0000000009</v>
      </c>
      <c r="US85" s="856">
        <f t="shared" si="193"/>
        <v>4500000.0000000009</v>
      </c>
      <c r="UT85" s="856">
        <f t="shared" si="193"/>
        <v>4500000.0000000009</v>
      </c>
      <c r="UU85" s="856">
        <f t="shared" si="193"/>
        <v>4500000.0000000009</v>
      </c>
      <c r="UV85" s="856">
        <f t="shared" si="193"/>
        <v>4500000.0000000009</v>
      </c>
      <c r="UW85" s="856">
        <f t="shared" si="193"/>
        <v>4500000.0000000009</v>
      </c>
      <c r="UX85" s="856">
        <f t="shared" si="193"/>
        <v>4500000.0000000009</v>
      </c>
      <c r="UY85" s="856">
        <f t="shared" si="193"/>
        <v>4500000.0000000009</v>
      </c>
      <c r="UZ85" s="856">
        <f t="shared" si="193"/>
        <v>4500000.0000000009</v>
      </c>
      <c r="VA85" s="856">
        <f t="shared" si="193"/>
        <v>4500000.0000000009</v>
      </c>
      <c r="VB85" s="856">
        <f t="shared" si="193"/>
        <v>4500000.0000000009</v>
      </c>
      <c r="VC85" s="856">
        <f t="shared" si="193"/>
        <v>4500000.0000000009</v>
      </c>
      <c r="VD85" s="856">
        <f t="shared" si="193"/>
        <v>4500000.0000000009</v>
      </c>
      <c r="VE85" s="856">
        <f t="shared" si="193"/>
        <v>4500000.0000000009</v>
      </c>
      <c r="VF85" s="856">
        <f t="shared" si="193"/>
        <v>4500000.0000000009</v>
      </c>
      <c r="VG85" s="856">
        <f t="shared" ref="VG85:XR85" si="194">VG75*VG87</f>
        <v>4500000.0000000009</v>
      </c>
      <c r="VH85" s="856">
        <f t="shared" si="194"/>
        <v>4500000.0000000009</v>
      </c>
      <c r="VI85" s="856">
        <f t="shared" si="194"/>
        <v>4500000.0000000009</v>
      </c>
      <c r="VJ85" s="856">
        <f t="shared" si="194"/>
        <v>4500000.0000000009</v>
      </c>
      <c r="VK85" s="856">
        <f t="shared" si="194"/>
        <v>4500000.0000000009</v>
      </c>
      <c r="VL85" s="856">
        <f t="shared" si="194"/>
        <v>4500000.0000000009</v>
      </c>
      <c r="VM85" s="856">
        <f t="shared" si="194"/>
        <v>4500000.0000000009</v>
      </c>
      <c r="VN85" s="856">
        <f t="shared" si="194"/>
        <v>4500000.0000000009</v>
      </c>
      <c r="VO85" s="856">
        <f t="shared" si="194"/>
        <v>4500000.0000000009</v>
      </c>
      <c r="VP85" s="856">
        <f t="shared" si="194"/>
        <v>4500000.0000000009</v>
      </c>
      <c r="VQ85" s="856">
        <f t="shared" si="194"/>
        <v>4500000.0000000009</v>
      </c>
      <c r="VR85" s="856">
        <f t="shared" si="194"/>
        <v>4500000.0000000009</v>
      </c>
      <c r="VS85" s="856">
        <f t="shared" si="194"/>
        <v>4500000.0000000009</v>
      </c>
      <c r="VT85" s="856">
        <f t="shared" si="194"/>
        <v>4500000.0000000009</v>
      </c>
      <c r="VU85" s="856">
        <f t="shared" si="194"/>
        <v>4500000.0000000009</v>
      </c>
      <c r="VV85" s="856">
        <f t="shared" si="194"/>
        <v>4500000.0000000009</v>
      </c>
      <c r="VW85" s="856">
        <f t="shared" si="194"/>
        <v>4500000.0000000009</v>
      </c>
      <c r="VX85" s="856">
        <f t="shared" si="194"/>
        <v>4500000.0000000009</v>
      </c>
      <c r="VY85" s="856">
        <f t="shared" si="194"/>
        <v>4500000.0000000009</v>
      </c>
      <c r="VZ85" s="856">
        <f t="shared" si="194"/>
        <v>4500000.0000000009</v>
      </c>
      <c r="WA85" s="856">
        <f t="shared" si="194"/>
        <v>4500000.0000000009</v>
      </c>
      <c r="WB85" s="856">
        <f t="shared" si="194"/>
        <v>4500000.0000000009</v>
      </c>
      <c r="WC85" s="856">
        <f t="shared" si="194"/>
        <v>4500000.0000000009</v>
      </c>
      <c r="WD85" s="856">
        <f t="shared" si="194"/>
        <v>4500000.0000000009</v>
      </c>
      <c r="WE85" s="856">
        <f t="shared" si="194"/>
        <v>4500000.0000000009</v>
      </c>
      <c r="WF85" s="856">
        <f t="shared" si="194"/>
        <v>4500000.0000000009</v>
      </c>
      <c r="WG85" s="856">
        <f t="shared" si="194"/>
        <v>4500000.0000000009</v>
      </c>
      <c r="WH85" s="856">
        <f t="shared" si="194"/>
        <v>4500000.0000000009</v>
      </c>
      <c r="WI85" s="856">
        <f t="shared" si="194"/>
        <v>4500000.0000000009</v>
      </c>
      <c r="WJ85" s="856">
        <f t="shared" si="194"/>
        <v>4500000.0000000009</v>
      </c>
      <c r="WK85" s="856">
        <f t="shared" si="194"/>
        <v>4500000.0000000009</v>
      </c>
      <c r="WL85" s="856">
        <f t="shared" si="194"/>
        <v>4500000.0000000009</v>
      </c>
      <c r="WM85" s="856">
        <f t="shared" si="194"/>
        <v>4500000.0000000009</v>
      </c>
      <c r="WN85" s="856">
        <f t="shared" si="194"/>
        <v>4500000.0000000009</v>
      </c>
      <c r="WO85" s="856">
        <f t="shared" si="194"/>
        <v>4500000.0000000009</v>
      </c>
      <c r="WP85" s="856">
        <f t="shared" si="194"/>
        <v>4500000.0000000009</v>
      </c>
      <c r="WQ85" s="856">
        <f t="shared" si="194"/>
        <v>4500000.0000000009</v>
      </c>
      <c r="WR85" s="856">
        <f t="shared" si="194"/>
        <v>4500000.0000000009</v>
      </c>
      <c r="WS85" s="856">
        <f t="shared" si="194"/>
        <v>4500000.0000000009</v>
      </c>
      <c r="WT85" s="856">
        <f t="shared" si="194"/>
        <v>4500000.0000000009</v>
      </c>
      <c r="WU85" s="856">
        <f t="shared" si="194"/>
        <v>4500000.0000000009</v>
      </c>
      <c r="WV85" s="856">
        <f t="shared" si="194"/>
        <v>4500000.0000000009</v>
      </c>
      <c r="WW85" s="856">
        <f t="shared" si="194"/>
        <v>4500000.0000000009</v>
      </c>
      <c r="WX85" s="856">
        <f t="shared" si="194"/>
        <v>4500000.0000000009</v>
      </c>
      <c r="WY85" s="856">
        <f t="shared" si="194"/>
        <v>4500000.0000000009</v>
      </c>
      <c r="WZ85" s="856">
        <f t="shared" si="194"/>
        <v>4500000.0000000009</v>
      </c>
      <c r="XA85" s="856">
        <f t="shared" si="194"/>
        <v>4500000.0000000009</v>
      </c>
      <c r="XB85" s="856">
        <f t="shared" si="194"/>
        <v>4500000.0000000009</v>
      </c>
      <c r="XC85" s="856">
        <f t="shared" si="194"/>
        <v>4500000.0000000009</v>
      </c>
      <c r="XD85" s="856">
        <f t="shared" si="194"/>
        <v>4500000.0000000009</v>
      </c>
      <c r="XE85" s="856">
        <f t="shared" si="194"/>
        <v>4500000.0000000009</v>
      </c>
      <c r="XF85" s="856">
        <f t="shared" si="194"/>
        <v>4500000.0000000009</v>
      </c>
      <c r="XG85" s="856">
        <f t="shared" si="194"/>
        <v>4500000.0000000009</v>
      </c>
      <c r="XH85" s="856">
        <f t="shared" si="194"/>
        <v>4500000.0000000009</v>
      </c>
      <c r="XI85" s="856">
        <f t="shared" si="194"/>
        <v>4500000.0000000009</v>
      </c>
      <c r="XJ85" s="856">
        <f t="shared" si="194"/>
        <v>4500000.0000000009</v>
      </c>
      <c r="XK85" s="856">
        <f t="shared" si="194"/>
        <v>4500000.0000000009</v>
      </c>
      <c r="XL85" s="856">
        <f t="shared" si="194"/>
        <v>4500000.0000000009</v>
      </c>
      <c r="XM85" s="856">
        <f t="shared" si="194"/>
        <v>4500000.0000000009</v>
      </c>
      <c r="XN85" s="856">
        <f t="shared" si="194"/>
        <v>4500000.0000000009</v>
      </c>
      <c r="XO85" s="856">
        <f t="shared" si="194"/>
        <v>4500000.0000000009</v>
      </c>
      <c r="XP85" s="856">
        <f t="shared" si="194"/>
        <v>4500000.0000000009</v>
      </c>
      <c r="XQ85" s="856">
        <f t="shared" si="194"/>
        <v>4500000.0000000009</v>
      </c>
      <c r="XR85" s="856">
        <f t="shared" si="194"/>
        <v>4500000.0000000009</v>
      </c>
      <c r="XS85" s="856">
        <f t="shared" ref="XS85:AAD85" si="195">XS75*XS87</f>
        <v>4500000.0000000009</v>
      </c>
      <c r="XT85" s="856">
        <f t="shared" si="195"/>
        <v>4500000.0000000009</v>
      </c>
      <c r="XU85" s="856">
        <f t="shared" si="195"/>
        <v>4500000.0000000009</v>
      </c>
      <c r="XV85" s="856">
        <f t="shared" si="195"/>
        <v>4500000.0000000009</v>
      </c>
      <c r="XW85" s="856">
        <f t="shared" si="195"/>
        <v>4500000.0000000009</v>
      </c>
      <c r="XX85" s="856">
        <f t="shared" si="195"/>
        <v>4500000.0000000009</v>
      </c>
      <c r="XY85" s="856">
        <f t="shared" si="195"/>
        <v>4500000.0000000009</v>
      </c>
      <c r="XZ85" s="856">
        <f t="shared" si="195"/>
        <v>4500000.0000000009</v>
      </c>
      <c r="YA85" s="856">
        <f t="shared" si="195"/>
        <v>4500000.0000000009</v>
      </c>
      <c r="YB85" s="856">
        <f t="shared" si="195"/>
        <v>4500000.0000000009</v>
      </c>
      <c r="YC85" s="856">
        <f t="shared" si="195"/>
        <v>4500000.0000000009</v>
      </c>
      <c r="YD85" s="856">
        <f t="shared" si="195"/>
        <v>4500000.0000000009</v>
      </c>
      <c r="YE85" s="856">
        <f t="shared" si="195"/>
        <v>4500000.0000000009</v>
      </c>
      <c r="YF85" s="856">
        <f t="shared" si="195"/>
        <v>4500000.0000000009</v>
      </c>
      <c r="YG85" s="856">
        <f t="shared" si="195"/>
        <v>4500000.0000000009</v>
      </c>
      <c r="YH85" s="856">
        <f t="shared" si="195"/>
        <v>4500000.0000000009</v>
      </c>
      <c r="YI85" s="856">
        <f t="shared" si="195"/>
        <v>4500000.0000000009</v>
      </c>
      <c r="YJ85" s="856">
        <f t="shared" si="195"/>
        <v>4500000.0000000009</v>
      </c>
      <c r="YK85" s="856">
        <f t="shared" si="195"/>
        <v>4500000.0000000009</v>
      </c>
      <c r="YL85" s="856">
        <f t="shared" si="195"/>
        <v>4500000.0000000009</v>
      </c>
      <c r="YM85" s="856">
        <f t="shared" si="195"/>
        <v>4500000.0000000009</v>
      </c>
      <c r="YN85" s="856">
        <f t="shared" si="195"/>
        <v>4500000.0000000009</v>
      </c>
      <c r="YO85" s="856">
        <f t="shared" si="195"/>
        <v>4500000.0000000009</v>
      </c>
      <c r="YP85" s="856">
        <f t="shared" si="195"/>
        <v>4500000.0000000009</v>
      </c>
      <c r="YQ85" s="856">
        <f t="shared" si="195"/>
        <v>4500000.0000000009</v>
      </c>
      <c r="YR85" s="856">
        <f t="shared" si="195"/>
        <v>4500000.0000000009</v>
      </c>
      <c r="YS85" s="856">
        <f t="shared" si="195"/>
        <v>4500000.0000000009</v>
      </c>
      <c r="YT85" s="856">
        <f t="shared" si="195"/>
        <v>4500000.0000000009</v>
      </c>
      <c r="YU85" s="856">
        <f t="shared" si="195"/>
        <v>4500000.0000000009</v>
      </c>
      <c r="YV85" s="856">
        <f t="shared" si="195"/>
        <v>4500000.0000000009</v>
      </c>
      <c r="YW85" s="856">
        <f t="shared" si="195"/>
        <v>4500000.0000000009</v>
      </c>
      <c r="YX85" s="856">
        <f t="shared" si="195"/>
        <v>4500000.0000000009</v>
      </c>
      <c r="YY85" s="856">
        <f t="shared" si="195"/>
        <v>4500000.0000000009</v>
      </c>
      <c r="YZ85" s="856">
        <f t="shared" si="195"/>
        <v>4500000.0000000009</v>
      </c>
      <c r="ZA85" s="856">
        <f t="shared" si="195"/>
        <v>4500000.0000000009</v>
      </c>
      <c r="ZB85" s="856">
        <f t="shared" si="195"/>
        <v>4500000.0000000009</v>
      </c>
      <c r="ZC85" s="856">
        <f t="shared" si="195"/>
        <v>4500000.0000000009</v>
      </c>
      <c r="ZD85" s="856">
        <f t="shared" si="195"/>
        <v>4500000.0000000009</v>
      </c>
      <c r="ZE85" s="856">
        <f t="shared" si="195"/>
        <v>4500000.0000000009</v>
      </c>
      <c r="ZF85" s="856">
        <f t="shared" si="195"/>
        <v>4500000.0000000009</v>
      </c>
      <c r="ZG85" s="856">
        <f t="shared" si="195"/>
        <v>4500000.0000000009</v>
      </c>
      <c r="ZH85" s="856">
        <f t="shared" si="195"/>
        <v>4500000.0000000009</v>
      </c>
      <c r="ZI85" s="856">
        <f t="shared" si="195"/>
        <v>4500000.0000000009</v>
      </c>
      <c r="ZJ85" s="856">
        <f t="shared" si="195"/>
        <v>4500000.0000000009</v>
      </c>
      <c r="ZK85" s="856">
        <f t="shared" si="195"/>
        <v>4500000.0000000009</v>
      </c>
      <c r="ZL85" s="856">
        <f t="shared" si="195"/>
        <v>4500000.0000000009</v>
      </c>
      <c r="ZM85" s="856">
        <f t="shared" si="195"/>
        <v>4500000.0000000009</v>
      </c>
      <c r="ZN85" s="856">
        <f t="shared" si="195"/>
        <v>4500000.0000000009</v>
      </c>
      <c r="ZO85" s="856">
        <f t="shared" si="195"/>
        <v>4500000.0000000009</v>
      </c>
      <c r="ZP85" s="856">
        <f t="shared" si="195"/>
        <v>4500000.0000000009</v>
      </c>
      <c r="ZQ85" s="856">
        <f t="shared" si="195"/>
        <v>4500000.0000000009</v>
      </c>
      <c r="ZR85" s="856">
        <f t="shared" si="195"/>
        <v>4500000.0000000009</v>
      </c>
      <c r="ZS85" s="856">
        <f t="shared" si="195"/>
        <v>4500000.0000000009</v>
      </c>
      <c r="ZT85" s="856">
        <f t="shared" si="195"/>
        <v>4500000.0000000009</v>
      </c>
      <c r="ZU85" s="856">
        <f t="shared" si="195"/>
        <v>4500000.0000000009</v>
      </c>
      <c r="ZV85" s="856">
        <f t="shared" si="195"/>
        <v>4500000.0000000009</v>
      </c>
      <c r="ZW85" s="856">
        <f t="shared" si="195"/>
        <v>4500000.0000000009</v>
      </c>
      <c r="ZX85" s="856">
        <f t="shared" si="195"/>
        <v>4500000.0000000009</v>
      </c>
      <c r="ZY85" s="856">
        <f t="shared" si="195"/>
        <v>4500000.0000000009</v>
      </c>
      <c r="ZZ85" s="856">
        <f t="shared" si="195"/>
        <v>4500000.0000000009</v>
      </c>
      <c r="AAA85" s="856">
        <f t="shared" si="195"/>
        <v>4500000.0000000009</v>
      </c>
      <c r="AAB85" s="856">
        <f t="shared" si="195"/>
        <v>4500000.0000000009</v>
      </c>
      <c r="AAC85" s="856">
        <f t="shared" si="195"/>
        <v>4500000.0000000009</v>
      </c>
      <c r="AAD85" s="856">
        <f t="shared" si="195"/>
        <v>4500000.0000000009</v>
      </c>
      <c r="AAE85" s="856">
        <f t="shared" ref="AAE85:AAW85" si="196">AAE75*AAE87</f>
        <v>4500000.0000000009</v>
      </c>
      <c r="AAF85" s="856">
        <f t="shared" si="196"/>
        <v>4500000.0000000009</v>
      </c>
      <c r="AAG85" s="856">
        <f t="shared" si="196"/>
        <v>4500000.0000000009</v>
      </c>
      <c r="AAH85" s="856">
        <f t="shared" si="196"/>
        <v>4500000.0000000009</v>
      </c>
      <c r="AAI85" s="856">
        <f t="shared" si="196"/>
        <v>4500000.0000000009</v>
      </c>
      <c r="AAJ85" s="856">
        <f t="shared" si="196"/>
        <v>4500000.0000000009</v>
      </c>
      <c r="AAK85" s="856">
        <f t="shared" si="196"/>
        <v>4500000.0000000009</v>
      </c>
      <c r="AAL85" s="856">
        <f t="shared" si="196"/>
        <v>4500000.0000000009</v>
      </c>
      <c r="AAM85" s="856">
        <f t="shared" si="196"/>
        <v>4500000.0000000009</v>
      </c>
      <c r="AAN85" s="856">
        <f t="shared" si="196"/>
        <v>4500000.0000000009</v>
      </c>
      <c r="AAO85" s="856">
        <f t="shared" si="196"/>
        <v>4500000.0000000009</v>
      </c>
      <c r="AAP85" s="856">
        <f t="shared" si="196"/>
        <v>4500000.0000000009</v>
      </c>
      <c r="AAQ85" s="856">
        <f t="shared" si="196"/>
        <v>4500000.0000000009</v>
      </c>
      <c r="AAR85" s="856">
        <f t="shared" si="196"/>
        <v>4500000.0000000009</v>
      </c>
      <c r="AAS85" s="856">
        <f t="shared" si="196"/>
        <v>4500000.0000000009</v>
      </c>
      <c r="AAT85" s="856">
        <f t="shared" si="196"/>
        <v>4500000.0000000009</v>
      </c>
      <c r="AAU85" s="856">
        <f t="shared" si="196"/>
        <v>4500000.0000000009</v>
      </c>
      <c r="AAV85" s="856">
        <f t="shared" si="196"/>
        <v>4500000.0000000009</v>
      </c>
      <c r="AAW85" s="856">
        <f t="shared" si="196"/>
        <v>4500000.0000000009</v>
      </c>
      <c r="AAZ85" s="856">
        <f t="shared" si="178"/>
        <v>2017673320.0877347</v>
      </c>
    </row>
    <row r="86" spans="1:728" x14ac:dyDescent="0.25">
      <c r="A86" s="180" t="s">
        <v>811</v>
      </c>
      <c r="IL86" s="856">
        <f>IL81*$IL$78</f>
        <v>1500000</v>
      </c>
      <c r="IM86" s="856">
        <f t="shared" ref="IM86:KX86" si="197">IM81*$IL$78</f>
        <v>1500000</v>
      </c>
      <c r="IN86" s="856">
        <f t="shared" si="197"/>
        <v>1500000</v>
      </c>
      <c r="IO86" s="856">
        <f t="shared" si="197"/>
        <v>1500000</v>
      </c>
      <c r="IP86" s="856">
        <f t="shared" si="197"/>
        <v>1500000</v>
      </c>
      <c r="IQ86" s="856">
        <f t="shared" si="197"/>
        <v>1500000</v>
      </c>
      <c r="IR86" s="856">
        <f t="shared" si="197"/>
        <v>1500000</v>
      </c>
      <c r="IS86" s="856">
        <f t="shared" si="197"/>
        <v>1500000</v>
      </c>
      <c r="IT86" s="856">
        <f t="shared" si="197"/>
        <v>1500000</v>
      </c>
      <c r="IU86" s="856">
        <f t="shared" si="197"/>
        <v>1500000</v>
      </c>
      <c r="IV86" s="856">
        <f t="shared" si="197"/>
        <v>1500000</v>
      </c>
      <c r="IW86" s="856">
        <f t="shared" si="197"/>
        <v>1500000</v>
      </c>
      <c r="IX86" s="856">
        <f t="shared" si="197"/>
        <v>1500000</v>
      </c>
      <c r="IY86" s="856">
        <f t="shared" si="197"/>
        <v>1500000</v>
      </c>
      <c r="IZ86" s="856">
        <f t="shared" si="197"/>
        <v>1500000</v>
      </c>
      <c r="JA86" s="856">
        <f t="shared" si="197"/>
        <v>1500000</v>
      </c>
      <c r="JB86" s="856">
        <f t="shared" si="197"/>
        <v>1500000</v>
      </c>
      <c r="JC86" s="856">
        <f t="shared" si="197"/>
        <v>1500000</v>
      </c>
      <c r="JD86" s="856">
        <f t="shared" si="197"/>
        <v>1500000</v>
      </c>
      <c r="JE86" s="856">
        <f t="shared" si="197"/>
        <v>1500000</v>
      </c>
      <c r="JF86" s="856">
        <f t="shared" si="197"/>
        <v>1500000</v>
      </c>
      <c r="JG86" s="856">
        <f t="shared" si="197"/>
        <v>1500000</v>
      </c>
      <c r="JH86" s="856">
        <f t="shared" si="197"/>
        <v>1500000</v>
      </c>
      <c r="JI86" s="856">
        <f t="shared" si="197"/>
        <v>1500000</v>
      </c>
      <c r="JJ86" s="856">
        <f t="shared" si="197"/>
        <v>1500000</v>
      </c>
      <c r="JK86" s="856">
        <f t="shared" si="197"/>
        <v>1500000</v>
      </c>
      <c r="JL86" s="856">
        <f t="shared" si="197"/>
        <v>1500000</v>
      </c>
      <c r="JM86" s="856">
        <f t="shared" si="197"/>
        <v>1500000</v>
      </c>
      <c r="JN86" s="856">
        <f t="shared" si="197"/>
        <v>1500000</v>
      </c>
      <c r="JO86" s="856">
        <f t="shared" si="197"/>
        <v>1500000</v>
      </c>
      <c r="JP86" s="856">
        <f t="shared" si="197"/>
        <v>1500000</v>
      </c>
      <c r="JQ86" s="856">
        <f t="shared" si="197"/>
        <v>1500000</v>
      </c>
      <c r="JR86" s="856">
        <f t="shared" si="197"/>
        <v>1500000</v>
      </c>
      <c r="JS86" s="856">
        <f t="shared" si="197"/>
        <v>1500000</v>
      </c>
      <c r="JT86" s="856">
        <f t="shared" si="197"/>
        <v>1500000</v>
      </c>
      <c r="JU86" s="856">
        <f t="shared" si="197"/>
        <v>1500000</v>
      </c>
      <c r="JV86" s="856">
        <f t="shared" si="197"/>
        <v>1500000</v>
      </c>
      <c r="JW86" s="856">
        <f t="shared" si="197"/>
        <v>1500000</v>
      </c>
      <c r="JX86" s="856">
        <f t="shared" si="197"/>
        <v>1500000</v>
      </c>
      <c r="JY86" s="856">
        <f t="shared" si="197"/>
        <v>1500000</v>
      </c>
      <c r="JZ86" s="856">
        <f t="shared" si="197"/>
        <v>1500000</v>
      </c>
      <c r="KA86" s="856">
        <f t="shared" si="197"/>
        <v>1500000</v>
      </c>
      <c r="KB86" s="856">
        <f t="shared" si="197"/>
        <v>1500000</v>
      </c>
      <c r="KC86" s="856">
        <f t="shared" si="197"/>
        <v>1500000</v>
      </c>
      <c r="KD86" s="856">
        <f t="shared" si="197"/>
        <v>1500000</v>
      </c>
      <c r="KE86" s="856">
        <f t="shared" si="197"/>
        <v>1500000</v>
      </c>
      <c r="KF86" s="856">
        <f t="shared" si="197"/>
        <v>1500000</v>
      </c>
      <c r="KG86" s="856">
        <f t="shared" si="197"/>
        <v>1500000</v>
      </c>
      <c r="KH86" s="856">
        <f t="shared" si="197"/>
        <v>1500000</v>
      </c>
      <c r="KI86" s="856">
        <f t="shared" si="197"/>
        <v>1500000</v>
      </c>
      <c r="KJ86" s="856">
        <f t="shared" si="197"/>
        <v>1500000</v>
      </c>
      <c r="KK86" s="856">
        <f t="shared" si="197"/>
        <v>1500000</v>
      </c>
      <c r="KL86" s="856">
        <f t="shared" si="197"/>
        <v>1500000</v>
      </c>
      <c r="KM86" s="856">
        <f t="shared" si="197"/>
        <v>1500000</v>
      </c>
      <c r="KN86" s="856">
        <f t="shared" si="197"/>
        <v>1500000</v>
      </c>
      <c r="KO86" s="856">
        <f t="shared" si="197"/>
        <v>1500000</v>
      </c>
      <c r="KP86" s="856">
        <f t="shared" si="197"/>
        <v>1500000</v>
      </c>
      <c r="KQ86" s="856">
        <f t="shared" si="197"/>
        <v>1500000</v>
      </c>
      <c r="KR86" s="856">
        <f t="shared" si="197"/>
        <v>1500000</v>
      </c>
      <c r="KS86" s="856">
        <f t="shared" si="197"/>
        <v>1500000</v>
      </c>
      <c r="KT86" s="856">
        <f t="shared" si="197"/>
        <v>1500000</v>
      </c>
      <c r="KU86" s="856">
        <f t="shared" si="197"/>
        <v>1500000</v>
      </c>
      <c r="KV86" s="856">
        <f t="shared" si="197"/>
        <v>1500000</v>
      </c>
      <c r="KW86" s="856">
        <f t="shared" si="197"/>
        <v>1500000</v>
      </c>
      <c r="KX86" s="856">
        <f t="shared" si="197"/>
        <v>1500000</v>
      </c>
      <c r="KY86" s="856">
        <f t="shared" ref="KY86:NJ86" si="198">KY81*$IL$78</f>
        <v>1500000</v>
      </c>
      <c r="KZ86" s="856">
        <f t="shared" si="198"/>
        <v>1500000</v>
      </c>
      <c r="LA86" s="856">
        <f t="shared" si="198"/>
        <v>1500000</v>
      </c>
      <c r="LB86" s="856">
        <f t="shared" si="198"/>
        <v>1500000</v>
      </c>
      <c r="LC86" s="856">
        <f t="shared" si="198"/>
        <v>1500000</v>
      </c>
      <c r="LD86" s="856">
        <f t="shared" si="198"/>
        <v>1500000</v>
      </c>
      <c r="LE86" s="856">
        <f t="shared" si="198"/>
        <v>1500000</v>
      </c>
      <c r="LF86" s="856">
        <f t="shared" si="198"/>
        <v>1500000</v>
      </c>
      <c r="LG86" s="856">
        <f t="shared" si="198"/>
        <v>1500000</v>
      </c>
      <c r="LH86" s="856">
        <f t="shared" si="198"/>
        <v>1500000</v>
      </c>
      <c r="LI86" s="856">
        <f t="shared" si="198"/>
        <v>1500000</v>
      </c>
      <c r="LJ86" s="856">
        <f t="shared" si="198"/>
        <v>1500000</v>
      </c>
      <c r="LK86" s="856">
        <f t="shared" si="198"/>
        <v>1500000</v>
      </c>
      <c r="LL86" s="856">
        <f t="shared" si="198"/>
        <v>1500000</v>
      </c>
      <c r="LM86" s="856">
        <f t="shared" si="198"/>
        <v>1500000</v>
      </c>
      <c r="LN86" s="856">
        <f t="shared" si="198"/>
        <v>1500000</v>
      </c>
      <c r="LO86" s="856">
        <f t="shared" si="198"/>
        <v>1500000</v>
      </c>
      <c r="LP86" s="856">
        <f t="shared" si="198"/>
        <v>1500000</v>
      </c>
      <c r="LQ86" s="856">
        <f t="shared" si="198"/>
        <v>1500000</v>
      </c>
      <c r="LR86" s="856">
        <f t="shared" si="198"/>
        <v>1500000</v>
      </c>
      <c r="LS86" s="856">
        <f t="shared" si="198"/>
        <v>1500000</v>
      </c>
      <c r="LT86" s="856">
        <f t="shared" si="198"/>
        <v>1500000</v>
      </c>
      <c r="LU86" s="856">
        <f t="shared" si="198"/>
        <v>1500000</v>
      </c>
      <c r="LV86" s="856">
        <f t="shared" si="198"/>
        <v>1500000</v>
      </c>
      <c r="LW86" s="856">
        <f t="shared" si="198"/>
        <v>1500000</v>
      </c>
      <c r="LX86" s="856">
        <f t="shared" si="198"/>
        <v>1500000</v>
      </c>
      <c r="LY86" s="856">
        <f t="shared" si="198"/>
        <v>1500000</v>
      </c>
      <c r="LZ86" s="856">
        <f t="shared" si="198"/>
        <v>1500000</v>
      </c>
      <c r="MA86" s="856">
        <f t="shared" si="198"/>
        <v>1500000</v>
      </c>
      <c r="MB86" s="856">
        <f t="shared" si="198"/>
        <v>1500000</v>
      </c>
      <c r="MC86" s="856">
        <f t="shared" si="198"/>
        <v>1500000</v>
      </c>
      <c r="MD86" s="856">
        <f t="shared" si="198"/>
        <v>1500000</v>
      </c>
      <c r="ME86" s="856">
        <f t="shared" si="198"/>
        <v>1500000</v>
      </c>
      <c r="MF86" s="856">
        <f t="shared" si="198"/>
        <v>1500000</v>
      </c>
      <c r="MG86" s="856">
        <f t="shared" si="198"/>
        <v>1500000</v>
      </c>
      <c r="MH86" s="856">
        <f t="shared" si="198"/>
        <v>1500000</v>
      </c>
      <c r="MI86" s="856">
        <f t="shared" si="198"/>
        <v>1500000</v>
      </c>
      <c r="MJ86" s="856">
        <f t="shared" si="198"/>
        <v>1500000</v>
      </c>
      <c r="MK86" s="856">
        <f t="shared" si="198"/>
        <v>1500000</v>
      </c>
      <c r="ML86" s="856">
        <f t="shared" si="198"/>
        <v>1500000</v>
      </c>
      <c r="MM86" s="856">
        <f t="shared" si="198"/>
        <v>1500000</v>
      </c>
      <c r="MN86" s="856">
        <f t="shared" si="198"/>
        <v>1500000</v>
      </c>
      <c r="MO86" s="856">
        <f t="shared" si="198"/>
        <v>1500000</v>
      </c>
      <c r="MP86" s="856">
        <f t="shared" si="198"/>
        <v>1500000</v>
      </c>
      <c r="MQ86" s="856">
        <f t="shared" si="198"/>
        <v>1500000</v>
      </c>
      <c r="MR86" s="856">
        <f t="shared" si="198"/>
        <v>1500000</v>
      </c>
      <c r="MS86" s="856">
        <f t="shared" si="198"/>
        <v>1500000</v>
      </c>
      <c r="MT86" s="856">
        <f t="shared" si="198"/>
        <v>1500000</v>
      </c>
      <c r="MU86" s="856">
        <f t="shared" si="198"/>
        <v>1500000</v>
      </c>
      <c r="MV86" s="856">
        <f t="shared" si="198"/>
        <v>1500000</v>
      </c>
      <c r="MW86" s="856">
        <f t="shared" si="198"/>
        <v>1500000</v>
      </c>
      <c r="MX86" s="856">
        <f t="shared" si="198"/>
        <v>1500000</v>
      </c>
      <c r="MY86" s="856">
        <f t="shared" si="198"/>
        <v>1500000</v>
      </c>
      <c r="MZ86" s="856">
        <f t="shared" si="198"/>
        <v>1500000</v>
      </c>
      <c r="NA86" s="856">
        <f t="shared" si="198"/>
        <v>1500000</v>
      </c>
      <c r="NB86" s="856">
        <f t="shared" si="198"/>
        <v>1500000</v>
      </c>
      <c r="NC86" s="856">
        <f t="shared" si="198"/>
        <v>1500000</v>
      </c>
      <c r="ND86" s="856">
        <f t="shared" si="198"/>
        <v>1500000</v>
      </c>
      <c r="NE86" s="856">
        <f t="shared" si="198"/>
        <v>1500000</v>
      </c>
      <c r="NF86" s="856">
        <f t="shared" si="198"/>
        <v>1500000</v>
      </c>
      <c r="NG86" s="856">
        <f t="shared" si="198"/>
        <v>1500000</v>
      </c>
      <c r="NH86" s="856">
        <f t="shared" si="198"/>
        <v>1500000</v>
      </c>
      <c r="NI86" s="856">
        <f t="shared" si="198"/>
        <v>1500000</v>
      </c>
      <c r="NJ86" s="856">
        <f t="shared" si="198"/>
        <v>1500000</v>
      </c>
      <c r="NK86" s="856">
        <f t="shared" ref="NK86:PV86" si="199">NK81*$IL$78</f>
        <v>1500000</v>
      </c>
      <c r="NL86" s="856">
        <f t="shared" si="199"/>
        <v>1500000</v>
      </c>
      <c r="NM86" s="856">
        <f t="shared" si="199"/>
        <v>1500000</v>
      </c>
      <c r="NN86" s="856">
        <f t="shared" si="199"/>
        <v>1500000</v>
      </c>
      <c r="NO86" s="856">
        <f t="shared" si="199"/>
        <v>1500000</v>
      </c>
      <c r="NP86" s="856">
        <f t="shared" si="199"/>
        <v>1500000</v>
      </c>
      <c r="NQ86" s="856">
        <f t="shared" si="199"/>
        <v>1500000</v>
      </c>
      <c r="NR86" s="856">
        <f t="shared" si="199"/>
        <v>1500000</v>
      </c>
      <c r="NS86" s="856">
        <f t="shared" si="199"/>
        <v>1500000</v>
      </c>
      <c r="NT86" s="856">
        <f t="shared" si="199"/>
        <v>1500000</v>
      </c>
      <c r="NU86" s="856">
        <f t="shared" si="199"/>
        <v>1500000</v>
      </c>
      <c r="NV86" s="856">
        <f t="shared" si="199"/>
        <v>1500000</v>
      </c>
      <c r="NW86" s="856">
        <f t="shared" si="199"/>
        <v>1500000</v>
      </c>
      <c r="NX86" s="856">
        <f t="shared" si="199"/>
        <v>1500000</v>
      </c>
      <c r="NY86" s="856">
        <f t="shared" si="199"/>
        <v>1500000</v>
      </c>
      <c r="NZ86" s="856">
        <f t="shared" si="199"/>
        <v>1500000</v>
      </c>
      <c r="OA86" s="856">
        <f t="shared" si="199"/>
        <v>1500000</v>
      </c>
      <c r="OB86" s="856">
        <f t="shared" si="199"/>
        <v>1500000</v>
      </c>
      <c r="OC86" s="856">
        <f t="shared" si="199"/>
        <v>1500000</v>
      </c>
      <c r="OD86" s="856">
        <f t="shared" si="199"/>
        <v>1500000</v>
      </c>
      <c r="OE86" s="856">
        <f t="shared" si="199"/>
        <v>1500000</v>
      </c>
      <c r="OF86" s="856">
        <f t="shared" si="199"/>
        <v>1500000</v>
      </c>
      <c r="OG86" s="856">
        <f t="shared" si="199"/>
        <v>1500000</v>
      </c>
      <c r="OH86" s="856">
        <f t="shared" si="199"/>
        <v>1500000</v>
      </c>
      <c r="OI86" s="856">
        <f t="shared" si="199"/>
        <v>1500000</v>
      </c>
      <c r="OJ86" s="856">
        <f t="shared" si="199"/>
        <v>1500000</v>
      </c>
      <c r="OK86" s="856">
        <f t="shared" si="199"/>
        <v>1500000</v>
      </c>
      <c r="OL86" s="856">
        <f t="shared" si="199"/>
        <v>1500000</v>
      </c>
      <c r="OM86" s="856">
        <f t="shared" si="199"/>
        <v>1500000</v>
      </c>
      <c r="ON86" s="856">
        <f t="shared" si="199"/>
        <v>1500000</v>
      </c>
      <c r="OO86" s="856">
        <f t="shared" si="199"/>
        <v>1500000</v>
      </c>
      <c r="OP86" s="856">
        <f t="shared" si="199"/>
        <v>1500000</v>
      </c>
      <c r="OQ86" s="856">
        <f t="shared" si="199"/>
        <v>1500000</v>
      </c>
      <c r="OR86" s="856">
        <f t="shared" si="199"/>
        <v>1500000</v>
      </c>
      <c r="OS86" s="856">
        <f t="shared" si="199"/>
        <v>1500000</v>
      </c>
      <c r="OT86" s="856">
        <f t="shared" si="199"/>
        <v>1500000</v>
      </c>
      <c r="OU86" s="856">
        <f t="shared" si="199"/>
        <v>1500000</v>
      </c>
      <c r="OV86" s="856">
        <f t="shared" si="199"/>
        <v>1500000</v>
      </c>
      <c r="OW86" s="856">
        <f t="shared" si="199"/>
        <v>1500000</v>
      </c>
      <c r="OX86" s="856">
        <f t="shared" si="199"/>
        <v>1500000</v>
      </c>
      <c r="OY86" s="856">
        <f t="shared" si="199"/>
        <v>1500000</v>
      </c>
      <c r="OZ86" s="856">
        <f t="shared" si="199"/>
        <v>1500000</v>
      </c>
      <c r="PA86" s="856">
        <f t="shared" si="199"/>
        <v>1500000</v>
      </c>
      <c r="PB86" s="856">
        <f t="shared" si="199"/>
        <v>1500000</v>
      </c>
      <c r="PC86" s="856">
        <f t="shared" si="199"/>
        <v>1500000</v>
      </c>
      <c r="PD86" s="856">
        <f t="shared" si="199"/>
        <v>1500000</v>
      </c>
      <c r="PE86" s="856">
        <f t="shared" si="199"/>
        <v>1500000</v>
      </c>
      <c r="PF86" s="856">
        <f t="shared" si="199"/>
        <v>1500000</v>
      </c>
      <c r="PG86" s="856">
        <f t="shared" si="199"/>
        <v>1500000</v>
      </c>
      <c r="PH86" s="856">
        <f t="shared" si="199"/>
        <v>1500000</v>
      </c>
      <c r="PI86" s="856">
        <f t="shared" si="199"/>
        <v>1500000</v>
      </c>
      <c r="PJ86" s="856">
        <f t="shared" si="199"/>
        <v>1500000</v>
      </c>
      <c r="PK86" s="856">
        <f t="shared" si="199"/>
        <v>1500000</v>
      </c>
      <c r="PL86" s="856">
        <f t="shared" si="199"/>
        <v>1500000</v>
      </c>
      <c r="PM86" s="856">
        <f t="shared" si="199"/>
        <v>1500000</v>
      </c>
      <c r="PN86" s="856">
        <f t="shared" si="199"/>
        <v>1500000</v>
      </c>
      <c r="PO86" s="856">
        <f t="shared" si="199"/>
        <v>1500000</v>
      </c>
      <c r="PP86" s="856">
        <f t="shared" si="199"/>
        <v>1500000</v>
      </c>
      <c r="PQ86" s="856">
        <f t="shared" si="199"/>
        <v>1500000</v>
      </c>
      <c r="PR86" s="856">
        <f t="shared" si="199"/>
        <v>1500000</v>
      </c>
      <c r="PS86" s="856">
        <f t="shared" si="199"/>
        <v>1500000</v>
      </c>
      <c r="PT86" s="856">
        <f t="shared" si="199"/>
        <v>1500000</v>
      </c>
      <c r="PU86" s="856">
        <f t="shared" si="199"/>
        <v>1500000</v>
      </c>
      <c r="PV86" s="856">
        <f t="shared" si="199"/>
        <v>1500000</v>
      </c>
      <c r="PW86" s="856">
        <f t="shared" ref="PW86:SH86" si="200">PW81*$IL$78</f>
        <v>1500000</v>
      </c>
      <c r="PX86" s="856">
        <f t="shared" si="200"/>
        <v>1500000</v>
      </c>
      <c r="PY86" s="856">
        <f t="shared" si="200"/>
        <v>1500000</v>
      </c>
      <c r="PZ86" s="856">
        <f t="shared" si="200"/>
        <v>1500000</v>
      </c>
      <c r="QA86" s="856">
        <f t="shared" si="200"/>
        <v>1500000</v>
      </c>
      <c r="QB86" s="856">
        <f t="shared" si="200"/>
        <v>1500000</v>
      </c>
      <c r="QC86" s="856">
        <f t="shared" si="200"/>
        <v>1500000</v>
      </c>
      <c r="QD86" s="856">
        <f t="shared" si="200"/>
        <v>1500000</v>
      </c>
      <c r="QE86" s="856">
        <f t="shared" si="200"/>
        <v>1500000</v>
      </c>
      <c r="QF86" s="856">
        <f t="shared" si="200"/>
        <v>1500000</v>
      </c>
      <c r="QG86" s="856">
        <f t="shared" si="200"/>
        <v>1500000</v>
      </c>
      <c r="QH86" s="856">
        <f t="shared" si="200"/>
        <v>1500000</v>
      </c>
      <c r="QI86" s="856">
        <f t="shared" si="200"/>
        <v>1500000</v>
      </c>
      <c r="QJ86" s="856">
        <f t="shared" si="200"/>
        <v>1500000</v>
      </c>
      <c r="QK86" s="856">
        <f t="shared" si="200"/>
        <v>1500000</v>
      </c>
      <c r="QL86" s="856">
        <f t="shared" si="200"/>
        <v>1500000</v>
      </c>
      <c r="QM86" s="856">
        <f t="shared" si="200"/>
        <v>1500000</v>
      </c>
      <c r="QN86" s="856">
        <f t="shared" si="200"/>
        <v>1500000</v>
      </c>
      <c r="QO86" s="856">
        <f t="shared" si="200"/>
        <v>1500000</v>
      </c>
      <c r="QP86" s="856">
        <f t="shared" si="200"/>
        <v>1500000</v>
      </c>
      <c r="QQ86" s="856">
        <f t="shared" si="200"/>
        <v>1500000</v>
      </c>
      <c r="QR86" s="856">
        <f t="shared" si="200"/>
        <v>1500000</v>
      </c>
      <c r="QS86" s="856">
        <f t="shared" si="200"/>
        <v>1500000</v>
      </c>
      <c r="QT86" s="856">
        <f t="shared" si="200"/>
        <v>1500000</v>
      </c>
      <c r="QU86" s="856">
        <f t="shared" si="200"/>
        <v>1500000</v>
      </c>
      <c r="QV86" s="856">
        <f t="shared" si="200"/>
        <v>1500000</v>
      </c>
      <c r="QW86" s="856">
        <f t="shared" si="200"/>
        <v>1500000</v>
      </c>
      <c r="QX86" s="856">
        <f t="shared" si="200"/>
        <v>1500000</v>
      </c>
      <c r="QY86" s="856">
        <f t="shared" si="200"/>
        <v>1500000</v>
      </c>
      <c r="QZ86" s="856">
        <f t="shared" si="200"/>
        <v>1500000</v>
      </c>
      <c r="RA86" s="856">
        <f t="shared" si="200"/>
        <v>1500000</v>
      </c>
      <c r="RB86" s="856">
        <f t="shared" si="200"/>
        <v>1500000</v>
      </c>
      <c r="RC86" s="856">
        <f t="shared" si="200"/>
        <v>1500000</v>
      </c>
      <c r="RD86" s="856">
        <f t="shared" si="200"/>
        <v>1500000</v>
      </c>
      <c r="RE86" s="856">
        <f t="shared" si="200"/>
        <v>1500000</v>
      </c>
      <c r="RF86" s="856">
        <f t="shared" si="200"/>
        <v>1500000</v>
      </c>
      <c r="RG86" s="856">
        <f t="shared" si="200"/>
        <v>1500000</v>
      </c>
      <c r="RH86" s="856">
        <f t="shared" si="200"/>
        <v>1500000</v>
      </c>
      <c r="RI86" s="856">
        <f t="shared" si="200"/>
        <v>1500000</v>
      </c>
      <c r="RJ86" s="856">
        <f t="shared" si="200"/>
        <v>1500000</v>
      </c>
      <c r="RK86" s="856">
        <f t="shared" si="200"/>
        <v>1500000</v>
      </c>
      <c r="RL86" s="856">
        <f t="shared" si="200"/>
        <v>1500000</v>
      </c>
      <c r="RM86" s="856">
        <f t="shared" si="200"/>
        <v>1500000</v>
      </c>
      <c r="RN86" s="856">
        <f t="shared" si="200"/>
        <v>1500000</v>
      </c>
      <c r="RO86" s="856">
        <f t="shared" si="200"/>
        <v>1500000</v>
      </c>
      <c r="RP86" s="856">
        <f t="shared" si="200"/>
        <v>1500000</v>
      </c>
      <c r="RQ86" s="856">
        <f t="shared" si="200"/>
        <v>1500000</v>
      </c>
      <c r="RR86" s="856">
        <f t="shared" si="200"/>
        <v>1500000</v>
      </c>
      <c r="RS86" s="856">
        <f t="shared" si="200"/>
        <v>1500000</v>
      </c>
      <c r="RT86" s="856">
        <f t="shared" si="200"/>
        <v>1500000</v>
      </c>
      <c r="RU86" s="856">
        <f t="shared" si="200"/>
        <v>1500000</v>
      </c>
      <c r="RV86" s="856">
        <f t="shared" si="200"/>
        <v>1500000</v>
      </c>
      <c r="RW86" s="856">
        <f t="shared" si="200"/>
        <v>1500000</v>
      </c>
      <c r="RX86" s="856">
        <f t="shared" si="200"/>
        <v>1500000</v>
      </c>
      <c r="RY86" s="856">
        <f t="shared" si="200"/>
        <v>1500000</v>
      </c>
      <c r="RZ86" s="856">
        <f t="shared" si="200"/>
        <v>1500000</v>
      </c>
      <c r="SA86" s="856">
        <f t="shared" si="200"/>
        <v>1500000</v>
      </c>
      <c r="SB86" s="856">
        <f t="shared" si="200"/>
        <v>1500000</v>
      </c>
      <c r="SC86" s="856">
        <f t="shared" si="200"/>
        <v>1500000</v>
      </c>
      <c r="SD86" s="856">
        <f t="shared" si="200"/>
        <v>1500000</v>
      </c>
      <c r="SE86" s="856">
        <f t="shared" si="200"/>
        <v>1500000</v>
      </c>
      <c r="SF86" s="856">
        <f t="shared" si="200"/>
        <v>1500000</v>
      </c>
      <c r="SG86" s="856">
        <f t="shared" si="200"/>
        <v>1500000</v>
      </c>
      <c r="SH86" s="856">
        <f t="shared" si="200"/>
        <v>1500000</v>
      </c>
      <c r="SI86" s="856">
        <f t="shared" ref="SI86:UT86" si="201">SI81*$IL$78</f>
        <v>1500000</v>
      </c>
      <c r="SJ86" s="856">
        <f t="shared" si="201"/>
        <v>1500000</v>
      </c>
      <c r="SK86" s="856">
        <f t="shared" si="201"/>
        <v>1500000</v>
      </c>
      <c r="SL86" s="856">
        <f t="shared" si="201"/>
        <v>1500000</v>
      </c>
      <c r="SM86" s="856">
        <f t="shared" si="201"/>
        <v>1500000</v>
      </c>
      <c r="SN86" s="856">
        <f t="shared" si="201"/>
        <v>1500000</v>
      </c>
      <c r="SO86" s="856">
        <f t="shared" si="201"/>
        <v>1500000</v>
      </c>
      <c r="SP86" s="856">
        <f t="shared" si="201"/>
        <v>1500000</v>
      </c>
      <c r="SQ86" s="856">
        <f t="shared" si="201"/>
        <v>1500000</v>
      </c>
      <c r="SR86" s="856">
        <f t="shared" si="201"/>
        <v>1500000</v>
      </c>
      <c r="SS86" s="856">
        <f t="shared" si="201"/>
        <v>1500000</v>
      </c>
      <c r="ST86" s="856">
        <f t="shared" si="201"/>
        <v>1500000</v>
      </c>
      <c r="SU86" s="856">
        <f t="shared" si="201"/>
        <v>1500000</v>
      </c>
      <c r="SV86" s="856">
        <f t="shared" si="201"/>
        <v>1500000</v>
      </c>
      <c r="SW86" s="856">
        <f t="shared" si="201"/>
        <v>1500000</v>
      </c>
      <c r="SX86" s="856">
        <f t="shared" si="201"/>
        <v>1500000</v>
      </c>
      <c r="SY86" s="856">
        <f t="shared" si="201"/>
        <v>1500000</v>
      </c>
      <c r="SZ86" s="856">
        <f t="shared" si="201"/>
        <v>1500000</v>
      </c>
      <c r="TA86" s="856">
        <f t="shared" si="201"/>
        <v>1500000</v>
      </c>
      <c r="TB86" s="856">
        <f t="shared" si="201"/>
        <v>1500000</v>
      </c>
      <c r="TC86" s="856">
        <f t="shared" si="201"/>
        <v>1500000</v>
      </c>
      <c r="TD86" s="856">
        <f t="shared" si="201"/>
        <v>1500000</v>
      </c>
      <c r="TE86" s="856">
        <f t="shared" si="201"/>
        <v>1500000</v>
      </c>
      <c r="TF86" s="856">
        <f t="shared" si="201"/>
        <v>1500000</v>
      </c>
      <c r="TG86" s="856">
        <f t="shared" si="201"/>
        <v>1500000</v>
      </c>
      <c r="TH86" s="856">
        <f t="shared" si="201"/>
        <v>1500000</v>
      </c>
      <c r="TI86" s="856">
        <f t="shared" si="201"/>
        <v>1500000</v>
      </c>
      <c r="TJ86" s="856">
        <f t="shared" si="201"/>
        <v>1500000</v>
      </c>
      <c r="TK86" s="856">
        <f t="shared" si="201"/>
        <v>1500000</v>
      </c>
      <c r="TL86" s="856">
        <f t="shared" si="201"/>
        <v>1500000</v>
      </c>
      <c r="TM86" s="856">
        <f t="shared" si="201"/>
        <v>1500000</v>
      </c>
      <c r="TN86" s="856">
        <f t="shared" si="201"/>
        <v>1500000</v>
      </c>
      <c r="TO86" s="856">
        <f t="shared" si="201"/>
        <v>1500000</v>
      </c>
      <c r="TP86" s="856">
        <f t="shared" si="201"/>
        <v>1500000</v>
      </c>
      <c r="TQ86" s="856">
        <f t="shared" si="201"/>
        <v>1500000</v>
      </c>
      <c r="TR86" s="856">
        <f t="shared" si="201"/>
        <v>1500000</v>
      </c>
      <c r="TS86" s="856">
        <f t="shared" si="201"/>
        <v>1500000</v>
      </c>
      <c r="TT86" s="856">
        <f t="shared" si="201"/>
        <v>1500000</v>
      </c>
      <c r="TU86" s="856">
        <f t="shared" si="201"/>
        <v>1500000</v>
      </c>
      <c r="TV86" s="856">
        <f t="shared" si="201"/>
        <v>1500000</v>
      </c>
      <c r="TW86" s="856">
        <f t="shared" si="201"/>
        <v>1500000</v>
      </c>
      <c r="TX86" s="856">
        <f t="shared" si="201"/>
        <v>1500000</v>
      </c>
      <c r="TY86" s="856">
        <f t="shared" si="201"/>
        <v>1500000</v>
      </c>
      <c r="TZ86" s="856">
        <f t="shared" si="201"/>
        <v>1500000</v>
      </c>
      <c r="UA86" s="856">
        <f t="shared" si="201"/>
        <v>1500000</v>
      </c>
      <c r="UB86" s="856">
        <f t="shared" si="201"/>
        <v>1500000</v>
      </c>
      <c r="UC86" s="856">
        <f t="shared" si="201"/>
        <v>1500000</v>
      </c>
      <c r="UD86" s="856">
        <f t="shared" si="201"/>
        <v>1500000</v>
      </c>
      <c r="UE86" s="856">
        <f t="shared" si="201"/>
        <v>1500000</v>
      </c>
      <c r="UF86" s="856">
        <f t="shared" si="201"/>
        <v>1500000</v>
      </c>
      <c r="UG86" s="856">
        <f t="shared" si="201"/>
        <v>1500000</v>
      </c>
      <c r="UH86" s="856">
        <f t="shared" si="201"/>
        <v>1500000</v>
      </c>
      <c r="UI86" s="856">
        <f t="shared" si="201"/>
        <v>1500000</v>
      </c>
      <c r="UJ86" s="856">
        <f t="shared" si="201"/>
        <v>1500000</v>
      </c>
      <c r="UK86" s="856">
        <f t="shared" si="201"/>
        <v>1500000</v>
      </c>
      <c r="UL86" s="856">
        <f t="shared" si="201"/>
        <v>1500000</v>
      </c>
      <c r="UM86" s="856">
        <f t="shared" si="201"/>
        <v>1500000</v>
      </c>
      <c r="UN86" s="856">
        <f t="shared" si="201"/>
        <v>1500000</v>
      </c>
      <c r="UO86" s="856">
        <f t="shared" si="201"/>
        <v>1500000</v>
      </c>
      <c r="UP86" s="856">
        <f t="shared" si="201"/>
        <v>1500000</v>
      </c>
      <c r="UQ86" s="856">
        <f t="shared" si="201"/>
        <v>1500000</v>
      </c>
      <c r="UR86" s="856">
        <f t="shared" si="201"/>
        <v>1500000</v>
      </c>
      <c r="US86" s="856">
        <f t="shared" si="201"/>
        <v>1500000</v>
      </c>
      <c r="UT86" s="856">
        <f t="shared" si="201"/>
        <v>1500000</v>
      </c>
      <c r="UU86" s="856">
        <f t="shared" ref="UU86:XF86" si="202">UU81*$IL$78</f>
        <v>1500000</v>
      </c>
      <c r="UV86" s="856">
        <f t="shared" si="202"/>
        <v>1500000</v>
      </c>
      <c r="UW86" s="856">
        <f t="shared" si="202"/>
        <v>1500000</v>
      </c>
      <c r="UX86" s="856">
        <f t="shared" si="202"/>
        <v>1500000</v>
      </c>
      <c r="UY86" s="856">
        <f t="shared" si="202"/>
        <v>1500000</v>
      </c>
      <c r="UZ86" s="856">
        <f t="shared" si="202"/>
        <v>1500000</v>
      </c>
      <c r="VA86" s="856">
        <f t="shared" si="202"/>
        <v>1500000</v>
      </c>
      <c r="VB86" s="856">
        <f t="shared" si="202"/>
        <v>1500000</v>
      </c>
      <c r="VC86" s="856">
        <f t="shared" si="202"/>
        <v>1500000</v>
      </c>
      <c r="VD86" s="856">
        <f t="shared" si="202"/>
        <v>1500000</v>
      </c>
      <c r="VE86" s="856">
        <f t="shared" si="202"/>
        <v>1500000</v>
      </c>
      <c r="VF86" s="856">
        <f t="shared" si="202"/>
        <v>1500000</v>
      </c>
      <c r="VG86" s="856">
        <f t="shared" si="202"/>
        <v>1500000</v>
      </c>
      <c r="VH86" s="856">
        <f t="shared" si="202"/>
        <v>1500000</v>
      </c>
      <c r="VI86" s="856">
        <f t="shared" si="202"/>
        <v>1500000</v>
      </c>
      <c r="VJ86" s="856">
        <f t="shared" si="202"/>
        <v>1500000</v>
      </c>
      <c r="VK86" s="856">
        <f t="shared" si="202"/>
        <v>1500000</v>
      </c>
      <c r="VL86" s="856">
        <f t="shared" si="202"/>
        <v>1500000</v>
      </c>
      <c r="VM86" s="856">
        <f t="shared" si="202"/>
        <v>1500000</v>
      </c>
      <c r="VN86" s="856">
        <f t="shared" si="202"/>
        <v>1500000</v>
      </c>
      <c r="VO86" s="856">
        <f t="shared" si="202"/>
        <v>1500000</v>
      </c>
      <c r="VP86" s="856">
        <f t="shared" si="202"/>
        <v>1500000</v>
      </c>
      <c r="VQ86" s="856">
        <f t="shared" si="202"/>
        <v>1500000</v>
      </c>
      <c r="VR86" s="856">
        <f t="shared" si="202"/>
        <v>1500000</v>
      </c>
      <c r="VS86" s="856">
        <f t="shared" si="202"/>
        <v>1500000</v>
      </c>
      <c r="VT86" s="856">
        <f t="shared" si="202"/>
        <v>1500000</v>
      </c>
      <c r="VU86" s="856">
        <f t="shared" si="202"/>
        <v>1500000</v>
      </c>
      <c r="VV86" s="856">
        <f t="shared" si="202"/>
        <v>1500000</v>
      </c>
      <c r="VW86" s="856">
        <f t="shared" si="202"/>
        <v>1500000</v>
      </c>
      <c r="VX86" s="856">
        <f t="shared" si="202"/>
        <v>1500000</v>
      </c>
      <c r="VY86" s="856">
        <f t="shared" si="202"/>
        <v>1500000</v>
      </c>
      <c r="VZ86" s="856">
        <f t="shared" si="202"/>
        <v>1500000</v>
      </c>
      <c r="WA86" s="856">
        <f t="shared" si="202"/>
        <v>1500000</v>
      </c>
      <c r="WB86" s="856">
        <f t="shared" si="202"/>
        <v>1500000</v>
      </c>
      <c r="WC86" s="856">
        <f t="shared" si="202"/>
        <v>1500000</v>
      </c>
      <c r="WD86" s="856">
        <f t="shared" si="202"/>
        <v>1500000</v>
      </c>
      <c r="WE86" s="856">
        <f t="shared" si="202"/>
        <v>1500000</v>
      </c>
      <c r="WF86" s="856">
        <f t="shared" si="202"/>
        <v>1500000</v>
      </c>
      <c r="WG86" s="856">
        <f t="shared" si="202"/>
        <v>1500000</v>
      </c>
      <c r="WH86" s="856">
        <f t="shared" si="202"/>
        <v>1500000</v>
      </c>
      <c r="WI86" s="856">
        <f t="shared" si="202"/>
        <v>1500000</v>
      </c>
      <c r="WJ86" s="856">
        <f t="shared" si="202"/>
        <v>1500000</v>
      </c>
      <c r="WK86" s="856">
        <f t="shared" si="202"/>
        <v>1500000</v>
      </c>
      <c r="WL86" s="856">
        <f t="shared" si="202"/>
        <v>1500000</v>
      </c>
      <c r="WM86" s="856">
        <f t="shared" si="202"/>
        <v>1500000</v>
      </c>
      <c r="WN86" s="856">
        <f t="shared" si="202"/>
        <v>1500000</v>
      </c>
      <c r="WO86" s="856">
        <f t="shared" si="202"/>
        <v>1500000</v>
      </c>
      <c r="WP86" s="856">
        <f t="shared" si="202"/>
        <v>1500000</v>
      </c>
      <c r="WQ86" s="856">
        <f t="shared" si="202"/>
        <v>1500000</v>
      </c>
      <c r="WR86" s="856">
        <f t="shared" si="202"/>
        <v>1500000</v>
      </c>
      <c r="WS86" s="856">
        <f t="shared" si="202"/>
        <v>1500000</v>
      </c>
      <c r="WT86" s="856">
        <f t="shared" si="202"/>
        <v>1500000</v>
      </c>
      <c r="WU86" s="856">
        <f t="shared" si="202"/>
        <v>1500000</v>
      </c>
      <c r="WV86" s="856">
        <f t="shared" si="202"/>
        <v>1500000</v>
      </c>
      <c r="WW86" s="856">
        <f t="shared" si="202"/>
        <v>1500000</v>
      </c>
      <c r="WX86" s="856">
        <f t="shared" si="202"/>
        <v>1500000</v>
      </c>
      <c r="WY86" s="856">
        <f t="shared" si="202"/>
        <v>1500000</v>
      </c>
      <c r="WZ86" s="856">
        <f t="shared" si="202"/>
        <v>1500000</v>
      </c>
      <c r="XA86" s="856">
        <f t="shared" si="202"/>
        <v>1500000</v>
      </c>
      <c r="XB86" s="856">
        <f t="shared" si="202"/>
        <v>1500000</v>
      </c>
      <c r="XC86" s="856">
        <f t="shared" si="202"/>
        <v>1500000</v>
      </c>
      <c r="XD86" s="856">
        <f t="shared" si="202"/>
        <v>1500000</v>
      </c>
      <c r="XE86" s="856">
        <f t="shared" si="202"/>
        <v>1500000</v>
      </c>
      <c r="XF86" s="856">
        <f t="shared" si="202"/>
        <v>1500000</v>
      </c>
      <c r="XG86" s="856">
        <f t="shared" ref="XG86:ZR86" si="203">XG81*$IL$78</f>
        <v>1500000</v>
      </c>
      <c r="XH86" s="856">
        <f t="shared" si="203"/>
        <v>1500000</v>
      </c>
      <c r="XI86" s="856">
        <f t="shared" si="203"/>
        <v>1500000</v>
      </c>
      <c r="XJ86" s="856">
        <f t="shared" si="203"/>
        <v>1500000</v>
      </c>
      <c r="XK86" s="856">
        <f t="shared" si="203"/>
        <v>1500000</v>
      </c>
      <c r="XL86" s="856">
        <f t="shared" si="203"/>
        <v>1500000</v>
      </c>
      <c r="XM86" s="856">
        <f t="shared" si="203"/>
        <v>1500000</v>
      </c>
      <c r="XN86" s="856">
        <f t="shared" si="203"/>
        <v>1500000</v>
      </c>
      <c r="XO86" s="856">
        <f t="shared" si="203"/>
        <v>1500000</v>
      </c>
      <c r="XP86" s="856">
        <f t="shared" si="203"/>
        <v>1500000</v>
      </c>
      <c r="XQ86" s="856">
        <f t="shared" si="203"/>
        <v>1500000</v>
      </c>
      <c r="XR86" s="856">
        <f t="shared" si="203"/>
        <v>1500000</v>
      </c>
      <c r="XS86" s="856">
        <f t="shared" si="203"/>
        <v>1500000</v>
      </c>
      <c r="XT86" s="856">
        <f t="shared" si="203"/>
        <v>1500000</v>
      </c>
      <c r="XU86" s="856">
        <f t="shared" si="203"/>
        <v>1500000</v>
      </c>
      <c r="XV86" s="856">
        <f t="shared" si="203"/>
        <v>1500000</v>
      </c>
      <c r="XW86" s="856">
        <f t="shared" si="203"/>
        <v>1500000</v>
      </c>
      <c r="XX86" s="856">
        <f t="shared" si="203"/>
        <v>1500000</v>
      </c>
      <c r="XY86" s="856">
        <f t="shared" si="203"/>
        <v>1500000</v>
      </c>
      <c r="XZ86" s="856">
        <f t="shared" si="203"/>
        <v>1500000</v>
      </c>
      <c r="YA86" s="856">
        <f t="shared" si="203"/>
        <v>1500000</v>
      </c>
      <c r="YB86" s="856">
        <f t="shared" si="203"/>
        <v>1500000</v>
      </c>
      <c r="YC86" s="856">
        <f t="shared" si="203"/>
        <v>1500000</v>
      </c>
      <c r="YD86" s="856">
        <f t="shared" si="203"/>
        <v>1500000</v>
      </c>
      <c r="YE86" s="856">
        <f t="shared" si="203"/>
        <v>1500000</v>
      </c>
      <c r="YF86" s="856">
        <f t="shared" si="203"/>
        <v>1500000</v>
      </c>
      <c r="YG86" s="856">
        <f t="shared" si="203"/>
        <v>1500000</v>
      </c>
      <c r="YH86" s="856">
        <f t="shared" si="203"/>
        <v>1500000</v>
      </c>
      <c r="YI86" s="856">
        <f t="shared" si="203"/>
        <v>1500000</v>
      </c>
      <c r="YJ86" s="856">
        <f t="shared" si="203"/>
        <v>1500000</v>
      </c>
      <c r="YK86" s="856">
        <f t="shared" si="203"/>
        <v>1500000</v>
      </c>
      <c r="YL86" s="856">
        <f t="shared" si="203"/>
        <v>1500000</v>
      </c>
      <c r="YM86" s="856">
        <f t="shared" si="203"/>
        <v>1500000</v>
      </c>
      <c r="YN86" s="856">
        <f t="shared" si="203"/>
        <v>1500000</v>
      </c>
      <c r="YO86" s="856">
        <f t="shared" si="203"/>
        <v>1500000</v>
      </c>
      <c r="YP86" s="856">
        <f t="shared" si="203"/>
        <v>1500000</v>
      </c>
      <c r="YQ86" s="856">
        <f t="shared" si="203"/>
        <v>1500000</v>
      </c>
      <c r="YR86" s="856">
        <f t="shared" si="203"/>
        <v>1500000</v>
      </c>
      <c r="YS86" s="856">
        <f t="shared" si="203"/>
        <v>1500000</v>
      </c>
      <c r="YT86" s="856">
        <f t="shared" si="203"/>
        <v>1500000</v>
      </c>
      <c r="YU86" s="856">
        <f t="shared" si="203"/>
        <v>1500000</v>
      </c>
      <c r="YV86" s="856">
        <f t="shared" si="203"/>
        <v>1500000</v>
      </c>
      <c r="YW86" s="856">
        <f t="shared" si="203"/>
        <v>1500000</v>
      </c>
      <c r="YX86" s="856">
        <f t="shared" si="203"/>
        <v>1500000</v>
      </c>
      <c r="YY86" s="856">
        <f t="shared" si="203"/>
        <v>1500000</v>
      </c>
      <c r="YZ86" s="856">
        <f t="shared" si="203"/>
        <v>1500000</v>
      </c>
      <c r="ZA86" s="856">
        <f t="shared" si="203"/>
        <v>1500000</v>
      </c>
      <c r="ZB86" s="856">
        <f t="shared" si="203"/>
        <v>1500000</v>
      </c>
      <c r="ZC86" s="856">
        <f t="shared" si="203"/>
        <v>1500000</v>
      </c>
      <c r="ZD86" s="856">
        <f t="shared" si="203"/>
        <v>1500000</v>
      </c>
      <c r="ZE86" s="856">
        <f t="shared" si="203"/>
        <v>1500000</v>
      </c>
      <c r="ZF86" s="856">
        <f t="shared" si="203"/>
        <v>1500000</v>
      </c>
      <c r="ZG86" s="856">
        <f t="shared" si="203"/>
        <v>1500000</v>
      </c>
      <c r="ZH86" s="856">
        <f t="shared" si="203"/>
        <v>1500000</v>
      </c>
      <c r="ZI86" s="856">
        <f t="shared" si="203"/>
        <v>1500000</v>
      </c>
      <c r="ZJ86" s="856">
        <f t="shared" si="203"/>
        <v>1500000</v>
      </c>
      <c r="ZK86" s="856">
        <f t="shared" si="203"/>
        <v>1500000</v>
      </c>
      <c r="ZL86" s="856">
        <f t="shared" si="203"/>
        <v>1500000</v>
      </c>
      <c r="ZM86" s="856">
        <f t="shared" si="203"/>
        <v>1500000</v>
      </c>
      <c r="ZN86" s="856">
        <f t="shared" si="203"/>
        <v>1500000</v>
      </c>
      <c r="ZO86" s="856">
        <f t="shared" si="203"/>
        <v>1500000</v>
      </c>
      <c r="ZP86" s="856">
        <f t="shared" si="203"/>
        <v>1500000</v>
      </c>
      <c r="ZQ86" s="856">
        <f t="shared" si="203"/>
        <v>1500000</v>
      </c>
      <c r="ZR86" s="856">
        <f t="shared" si="203"/>
        <v>1500000</v>
      </c>
      <c r="ZS86" s="856">
        <f t="shared" ref="ZS86:AAW86" si="204">ZS81*$IL$78</f>
        <v>1500000</v>
      </c>
      <c r="ZT86" s="856">
        <f t="shared" si="204"/>
        <v>1500000</v>
      </c>
      <c r="ZU86" s="856">
        <f t="shared" si="204"/>
        <v>1500000</v>
      </c>
      <c r="ZV86" s="856">
        <f t="shared" si="204"/>
        <v>1500000</v>
      </c>
      <c r="ZW86" s="856">
        <f t="shared" si="204"/>
        <v>1500000</v>
      </c>
      <c r="ZX86" s="856">
        <f t="shared" si="204"/>
        <v>1500000</v>
      </c>
      <c r="ZY86" s="856">
        <f t="shared" si="204"/>
        <v>1500000</v>
      </c>
      <c r="ZZ86" s="856">
        <f t="shared" si="204"/>
        <v>1500000</v>
      </c>
      <c r="AAA86" s="856">
        <f t="shared" si="204"/>
        <v>1500000</v>
      </c>
      <c r="AAB86" s="856">
        <f t="shared" si="204"/>
        <v>1500000</v>
      </c>
      <c r="AAC86" s="856">
        <f t="shared" si="204"/>
        <v>1500000</v>
      </c>
      <c r="AAD86" s="856">
        <f t="shared" si="204"/>
        <v>1500000</v>
      </c>
      <c r="AAE86" s="856">
        <f t="shared" si="204"/>
        <v>1500000</v>
      </c>
      <c r="AAF86" s="856">
        <f t="shared" si="204"/>
        <v>1500000</v>
      </c>
      <c r="AAG86" s="856">
        <f t="shared" si="204"/>
        <v>1500000</v>
      </c>
      <c r="AAH86" s="856">
        <f t="shared" si="204"/>
        <v>1500000</v>
      </c>
      <c r="AAI86" s="856">
        <f t="shared" si="204"/>
        <v>1500000</v>
      </c>
      <c r="AAJ86" s="856">
        <f t="shared" si="204"/>
        <v>1500000</v>
      </c>
      <c r="AAK86" s="856">
        <f t="shared" si="204"/>
        <v>1500000</v>
      </c>
      <c r="AAL86" s="856">
        <f t="shared" si="204"/>
        <v>1500000</v>
      </c>
      <c r="AAM86" s="856">
        <f t="shared" si="204"/>
        <v>1500000</v>
      </c>
      <c r="AAN86" s="856">
        <f t="shared" si="204"/>
        <v>1500000</v>
      </c>
      <c r="AAO86" s="856">
        <f t="shared" si="204"/>
        <v>1500000</v>
      </c>
      <c r="AAP86" s="856">
        <f t="shared" si="204"/>
        <v>1500000</v>
      </c>
      <c r="AAQ86" s="856">
        <f t="shared" si="204"/>
        <v>1500000</v>
      </c>
      <c r="AAR86" s="856">
        <f t="shared" si="204"/>
        <v>1500000</v>
      </c>
      <c r="AAS86" s="856">
        <f t="shared" si="204"/>
        <v>1500000</v>
      </c>
      <c r="AAT86" s="856">
        <f t="shared" si="204"/>
        <v>1500000</v>
      </c>
      <c r="AAU86" s="856">
        <f t="shared" si="204"/>
        <v>1500000</v>
      </c>
      <c r="AAV86" s="856">
        <f t="shared" si="204"/>
        <v>1500000</v>
      </c>
      <c r="AAW86" s="856">
        <f t="shared" si="204"/>
        <v>1500000</v>
      </c>
      <c r="AAZ86" s="856"/>
    </row>
    <row r="87" spans="1:728" x14ac:dyDescent="0.25">
      <c r="A87" s="180" t="s">
        <v>812</v>
      </c>
      <c r="IL87" s="856">
        <f>$IL$79*$IL81</f>
        <v>13500000</v>
      </c>
      <c r="IM87" s="856">
        <f t="shared" ref="IM87:KX87" si="205">$IL$79*$IL81</f>
        <v>13500000</v>
      </c>
      <c r="IN87" s="856">
        <f t="shared" si="205"/>
        <v>13500000</v>
      </c>
      <c r="IO87" s="856">
        <f t="shared" si="205"/>
        <v>13500000</v>
      </c>
      <c r="IP87" s="856">
        <f t="shared" si="205"/>
        <v>13500000</v>
      </c>
      <c r="IQ87" s="856">
        <f t="shared" si="205"/>
        <v>13500000</v>
      </c>
      <c r="IR87" s="856">
        <f t="shared" si="205"/>
        <v>13500000</v>
      </c>
      <c r="IS87" s="856">
        <f t="shared" si="205"/>
        <v>13500000</v>
      </c>
      <c r="IT87" s="856">
        <f t="shared" si="205"/>
        <v>13500000</v>
      </c>
      <c r="IU87" s="856">
        <f t="shared" si="205"/>
        <v>13500000</v>
      </c>
      <c r="IV87" s="856">
        <f t="shared" si="205"/>
        <v>13500000</v>
      </c>
      <c r="IW87" s="856">
        <f t="shared" si="205"/>
        <v>13500000</v>
      </c>
      <c r="IX87" s="856">
        <f t="shared" si="205"/>
        <v>13500000</v>
      </c>
      <c r="IY87" s="856">
        <f t="shared" si="205"/>
        <v>13500000</v>
      </c>
      <c r="IZ87" s="856">
        <f t="shared" si="205"/>
        <v>13500000</v>
      </c>
      <c r="JA87" s="856">
        <f t="shared" si="205"/>
        <v>13500000</v>
      </c>
      <c r="JB87" s="856">
        <f t="shared" si="205"/>
        <v>13500000</v>
      </c>
      <c r="JC87" s="856">
        <f t="shared" si="205"/>
        <v>13500000</v>
      </c>
      <c r="JD87" s="856">
        <f t="shared" si="205"/>
        <v>13500000</v>
      </c>
      <c r="JE87" s="856">
        <f t="shared" si="205"/>
        <v>13500000</v>
      </c>
      <c r="JF87" s="856">
        <f t="shared" si="205"/>
        <v>13500000</v>
      </c>
      <c r="JG87" s="856">
        <f t="shared" si="205"/>
        <v>13500000</v>
      </c>
      <c r="JH87" s="856">
        <f t="shared" si="205"/>
        <v>13500000</v>
      </c>
      <c r="JI87" s="856">
        <f t="shared" si="205"/>
        <v>13500000</v>
      </c>
      <c r="JJ87" s="856">
        <f t="shared" si="205"/>
        <v>13500000</v>
      </c>
      <c r="JK87" s="856">
        <f t="shared" si="205"/>
        <v>13500000</v>
      </c>
      <c r="JL87" s="856">
        <f t="shared" si="205"/>
        <v>13500000</v>
      </c>
      <c r="JM87" s="856">
        <f t="shared" si="205"/>
        <v>13500000</v>
      </c>
      <c r="JN87" s="856">
        <f t="shared" si="205"/>
        <v>13500000</v>
      </c>
      <c r="JO87" s="856">
        <f t="shared" si="205"/>
        <v>13500000</v>
      </c>
      <c r="JP87" s="856">
        <f t="shared" si="205"/>
        <v>13500000</v>
      </c>
      <c r="JQ87" s="856">
        <f t="shared" si="205"/>
        <v>13500000</v>
      </c>
      <c r="JR87" s="856">
        <f t="shared" si="205"/>
        <v>13500000</v>
      </c>
      <c r="JS87" s="856">
        <f t="shared" si="205"/>
        <v>13500000</v>
      </c>
      <c r="JT87" s="856">
        <f t="shared" si="205"/>
        <v>13500000</v>
      </c>
      <c r="JU87" s="856">
        <f t="shared" si="205"/>
        <v>13500000</v>
      </c>
      <c r="JV87" s="856">
        <f t="shared" si="205"/>
        <v>13500000</v>
      </c>
      <c r="JW87" s="856">
        <f t="shared" si="205"/>
        <v>13500000</v>
      </c>
      <c r="JX87" s="856">
        <f t="shared" si="205"/>
        <v>13500000</v>
      </c>
      <c r="JY87" s="856">
        <f t="shared" si="205"/>
        <v>13500000</v>
      </c>
      <c r="JZ87" s="856">
        <f t="shared" si="205"/>
        <v>13500000</v>
      </c>
      <c r="KA87" s="856">
        <f t="shared" si="205"/>
        <v>13500000</v>
      </c>
      <c r="KB87" s="856">
        <f t="shared" si="205"/>
        <v>13500000</v>
      </c>
      <c r="KC87" s="856">
        <f t="shared" si="205"/>
        <v>13500000</v>
      </c>
      <c r="KD87" s="856">
        <f t="shared" si="205"/>
        <v>13500000</v>
      </c>
      <c r="KE87" s="856">
        <f t="shared" si="205"/>
        <v>13500000</v>
      </c>
      <c r="KF87" s="856">
        <f t="shared" si="205"/>
        <v>13500000</v>
      </c>
      <c r="KG87" s="856">
        <f t="shared" si="205"/>
        <v>13500000</v>
      </c>
      <c r="KH87" s="856">
        <f t="shared" si="205"/>
        <v>13500000</v>
      </c>
      <c r="KI87" s="856">
        <f t="shared" si="205"/>
        <v>13500000</v>
      </c>
      <c r="KJ87" s="856">
        <f t="shared" si="205"/>
        <v>13500000</v>
      </c>
      <c r="KK87" s="856">
        <f t="shared" si="205"/>
        <v>13500000</v>
      </c>
      <c r="KL87" s="856">
        <f t="shared" si="205"/>
        <v>13500000</v>
      </c>
      <c r="KM87" s="856">
        <f t="shared" si="205"/>
        <v>13500000</v>
      </c>
      <c r="KN87" s="856">
        <f t="shared" si="205"/>
        <v>13500000</v>
      </c>
      <c r="KO87" s="856">
        <f t="shared" si="205"/>
        <v>13500000</v>
      </c>
      <c r="KP87" s="856">
        <f t="shared" si="205"/>
        <v>13500000</v>
      </c>
      <c r="KQ87" s="856">
        <f t="shared" si="205"/>
        <v>13500000</v>
      </c>
      <c r="KR87" s="856">
        <f t="shared" si="205"/>
        <v>13500000</v>
      </c>
      <c r="KS87" s="856">
        <f t="shared" si="205"/>
        <v>13500000</v>
      </c>
      <c r="KT87" s="856">
        <f t="shared" si="205"/>
        <v>13500000</v>
      </c>
      <c r="KU87" s="856">
        <f t="shared" si="205"/>
        <v>13500000</v>
      </c>
      <c r="KV87" s="856">
        <f t="shared" si="205"/>
        <v>13500000</v>
      </c>
      <c r="KW87" s="856">
        <f t="shared" si="205"/>
        <v>13500000</v>
      </c>
      <c r="KX87" s="856">
        <f t="shared" si="205"/>
        <v>13500000</v>
      </c>
      <c r="KY87" s="856">
        <f t="shared" ref="KY87:NJ87" si="206">$IL$79*$IL81</f>
        <v>13500000</v>
      </c>
      <c r="KZ87" s="856">
        <f t="shared" si="206"/>
        <v>13500000</v>
      </c>
      <c r="LA87" s="856">
        <f t="shared" si="206"/>
        <v>13500000</v>
      </c>
      <c r="LB87" s="856">
        <f t="shared" si="206"/>
        <v>13500000</v>
      </c>
      <c r="LC87" s="856">
        <f t="shared" si="206"/>
        <v>13500000</v>
      </c>
      <c r="LD87" s="856">
        <f t="shared" si="206"/>
        <v>13500000</v>
      </c>
      <c r="LE87" s="856">
        <f t="shared" si="206"/>
        <v>13500000</v>
      </c>
      <c r="LF87" s="856">
        <f t="shared" si="206"/>
        <v>13500000</v>
      </c>
      <c r="LG87" s="856">
        <f t="shared" si="206"/>
        <v>13500000</v>
      </c>
      <c r="LH87" s="856">
        <f t="shared" si="206"/>
        <v>13500000</v>
      </c>
      <c r="LI87" s="856">
        <f t="shared" si="206"/>
        <v>13500000</v>
      </c>
      <c r="LJ87" s="856">
        <f t="shared" si="206"/>
        <v>13500000</v>
      </c>
      <c r="LK87" s="856">
        <f t="shared" si="206"/>
        <v>13500000</v>
      </c>
      <c r="LL87" s="856">
        <f t="shared" si="206"/>
        <v>13500000</v>
      </c>
      <c r="LM87" s="856">
        <f t="shared" si="206"/>
        <v>13500000</v>
      </c>
      <c r="LN87" s="856">
        <f t="shared" si="206"/>
        <v>13500000</v>
      </c>
      <c r="LO87" s="856">
        <f t="shared" si="206"/>
        <v>13500000</v>
      </c>
      <c r="LP87" s="856">
        <f t="shared" si="206"/>
        <v>13500000</v>
      </c>
      <c r="LQ87" s="856">
        <f t="shared" si="206"/>
        <v>13500000</v>
      </c>
      <c r="LR87" s="856">
        <f t="shared" si="206"/>
        <v>13500000</v>
      </c>
      <c r="LS87" s="856">
        <f t="shared" si="206"/>
        <v>13500000</v>
      </c>
      <c r="LT87" s="856">
        <f t="shared" si="206"/>
        <v>13500000</v>
      </c>
      <c r="LU87" s="856">
        <f t="shared" si="206"/>
        <v>13500000</v>
      </c>
      <c r="LV87" s="856">
        <f t="shared" si="206"/>
        <v>13500000</v>
      </c>
      <c r="LW87" s="856">
        <f t="shared" si="206"/>
        <v>13500000</v>
      </c>
      <c r="LX87" s="856">
        <f t="shared" si="206"/>
        <v>13500000</v>
      </c>
      <c r="LY87" s="856">
        <f t="shared" si="206"/>
        <v>13500000</v>
      </c>
      <c r="LZ87" s="856">
        <f t="shared" si="206"/>
        <v>13500000</v>
      </c>
      <c r="MA87" s="856">
        <f t="shared" si="206"/>
        <v>13500000</v>
      </c>
      <c r="MB87" s="856">
        <f t="shared" si="206"/>
        <v>13500000</v>
      </c>
      <c r="MC87" s="856">
        <f t="shared" si="206"/>
        <v>13500000</v>
      </c>
      <c r="MD87" s="856">
        <f t="shared" si="206"/>
        <v>13500000</v>
      </c>
      <c r="ME87" s="856">
        <f t="shared" si="206"/>
        <v>13500000</v>
      </c>
      <c r="MF87" s="856">
        <f t="shared" si="206"/>
        <v>13500000</v>
      </c>
      <c r="MG87" s="856">
        <f t="shared" si="206"/>
        <v>13500000</v>
      </c>
      <c r="MH87" s="856">
        <f t="shared" si="206"/>
        <v>13500000</v>
      </c>
      <c r="MI87" s="856">
        <f t="shared" si="206"/>
        <v>13500000</v>
      </c>
      <c r="MJ87" s="856">
        <f t="shared" si="206"/>
        <v>13500000</v>
      </c>
      <c r="MK87" s="856">
        <f t="shared" si="206"/>
        <v>13500000</v>
      </c>
      <c r="ML87" s="856">
        <f t="shared" si="206"/>
        <v>13500000</v>
      </c>
      <c r="MM87" s="856">
        <f t="shared" si="206"/>
        <v>13500000</v>
      </c>
      <c r="MN87" s="856">
        <f t="shared" si="206"/>
        <v>13500000</v>
      </c>
      <c r="MO87" s="856">
        <f t="shared" si="206"/>
        <v>13500000</v>
      </c>
      <c r="MP87" s="856">
        <f t="shared" si="206"/>
        <v>13500000</v>
      </c>
      <c r="MQ87" s="856">
        <f t="shared" si="206"/>
        <v>13500000</v>
      </c>
      <c r="MR87" s="856">
        <f t="shared" si="206"/>
        <v>13500000</v>
      </c>
      <c r="MS87" s="856">
        <f t="shared" si="206"/>
        <v>13500000</v>
      </c>
      <c r="MT87" s="856">
        <f t="shared" si="206"/>
        <v>13500000</v>
      </c>
      <c r="MU87" s="856">
        <f t="shared" si="206"/>
        <v>13500000</v>
      </c>
      <c r="MV87" s="856">
        <f t="shared" si="206"/>
        <v>13500000</v>
      </c>
      <c r="MW87" s="856">
        <f t="shared" si="206"/>
        <v>13500000</v>
      </c>
      <c r="MX87" s="856">
        <f t="shared" si="206"/>
        <v>13500000</v>
      </c>
      <c r="MY87" s="856">
        <f t="shared" si="206"/>
        <v>13500000</v>
      </c>
      <c r="MZ87" s="856">
        <f t="shared" si="206"/>
        <v>13500000</v>
      </c>
      <c r="NA87" s="856">
        <f t="shared" si="206"/>
        <v>13500000</v>
      </c>
      <c r="NB87" s="856">
        <f t="shared" si="206"/>
        <v>13500000</v>
      </c>
      <c r="NC87" s="856">
        <f t="shared" si="206"/>
        <v>13500000</v>
      </c>
      <c r="ND87" s="856">
        <f t="shared" si="206"/>
        <v>13500000</v>
      </c>
      <c r="NE87" s="856">
        <f t="shared" si="206"/>
        <v>13500000</v>
      </c>
      <c r="NF87" s="856">
        <f t="shared" si="206"/>
        <v>13500000</v>
      </c>
      <c r="NG87" s="856">
        <f t="shared" si="206"/>
        <v>13500000</v>
      </c>
      <c r="NH87" s="856">
        <f t="shared" si="206"/>
        <v>13500000</v>
      </c>
      <c r="NI87" s="856">
        <f t="shared" si="206"/>
        <v>13500000</v>
      </c>
      <c r="NJ87" s="856">
        <f t="shared" si="206"/>
        <v>13500000</v>
      </c>
      <c r="NK87" s="856">
        <f t="shared" ref="NK87:PV87" si="207">$IL$79*$IL81</f>
        <v>13500000</v>
      </c>
      <c r="NL87" s="856">
        <f t="shared" si="207"/>
        <v>13500000</v>
      </c>
      <c r="NM87" s="856">
        <f t="shared" si="207"/>
        <v>13500000</v>
      </c>
      <c r="NN87" s="856">
        <f t="shared" si="207"/>
        <v>13500000</v>
      </c>
      <c r="NO87" s="856">
        <f t="shared" si="207"/>
        <v>13500000</v>
      </c>
      <c r="NP87" s="856">
        <f t="shared" si="207"/>
        <v>13500000</v>
      </c>
      <c r="NQ87" s="856">
        <f t="shared" si="207"/>
        <v>13500000</v>
      </c>
      <c r="NR87" s="856">
        <f t="shared" si="207"/>
        <v>13500000</v>
      </c>
      <c r="NS87" s="856">
        <f t="shared" si="207"/>
        <v>13500000</v>
      </c>
      <c r="NT87" s="856">
        <f t="shared" si="207"/>
        <v>13500000</v>
      </c>
      <c r="NU87" s="856">
        <f t="shared" si="207"/>
        <v>13500000</v>
      </c>
      <c r="NV87" s="856">
        <f t="shared" si="207"/>
        <v>13500000</v>
      </c>
      <c r="NW87" s="856">
        <f t="shared" si="207"/>
        <v>13500000</v>
      </c>
      <c r="NX87" s="856">
        <f t="shared" si="207"/>
        <v>13500000</v>
      </c>
      <c r="NY87" s="856">
        <f t="shared" si="207"/>
        <v>13500000</v>
      </c>
      <c r="NZ87" s="856">
        <f t="shared" si="207"/>
        <v>13500000</v>
      </c>
      <c r="OA87" s="856">
        <f t="shared" si="207"/>
        <v>13500000</v>
      </c>
      <c r="OB87" s="856">
        <f t="shared" si="207"/>
        <v>13500000</v>
      </c>
      <c r="OC87" s="856">
        <f t="shared" si="207"/>
        <v>13500000</v>
      </c>
      <c r="OD87" s="856">
        <f t="shared" si="207"/>
        <v>13500000</v>
      </c>
      <c r="OE87" s="856">
        <f t="shared" si="207"/>
        <v>13500000</v>
      </c>
      <c r="OF87" s="856">
        <f t="shared" si="207"/>
        <v>13500000</v>
      </c>
      <c r="OG87" s="856">
        <f t="shared" si="207"/>
        <v>13500000</v>
      </c>
      <c r="OH87" s="856">
        <f t="shared" si="207"/>
        <v>13500000</v>
      </c>
      <c r="OI87" s="856">
        <f t="shared" si="207"/>
        <v>13500000</v>
      </c>
      <c r="OJ87" s="856">
        <f t="shared" si="207"/>
        <v>13500000</v>
      </c>
      <c r="OK87" s="856">
        <f t="shared" si="207"/>
        <v>13500000</v>
      </c>
      <c r="OL87" s="856">
        <f t="shared" si="207"/>
        <v>13500000</v>
      </c>
      <c r="OM87" s="856">
        <f t="shared" si="207"/>
        <v>13500000</v>
      </c>
      <c r="ON87" s="856">
        <f t="shared" si="207"/>
        <v>13500000</v>
      </c>
      <c r="OO87" s="856">
        <f t="shared" si="207"/>
        <v>13500000</v>
      </c>
      <c r="OP87" s="856">
        <f t="shared" si="207"/>
        <v>13500000</v>
      </c>
      <c r="OQ87" s="856">
        <f t="shared" si="207"/>
        <v>13500000</v>
      </c>
      <c r="OR87" s="856">
        <f t="shared" si="207"/>
        <v>13500000</v>
      </c>
      <c r="OS87" s="856">
        <f t="shared" si="207"/>
        <v>13500000</v>
      </c>
      <c r="OT87" s="856">
        <f t="shared" si="207"/>
        <v>13500000</v>
      </c>
      <c r="OU87" s="856">
        <f t="shared" si="207"/>
        <v>13500000</v>
      </c>
      <c r="OV87" s="856">
        <f t="shared" si="207"/>
        <v>13500000</v>
      </c>
      <c r="OW87" s="856">
        <f t="shared" si="207"/>
        <v>13500000</v>
      </c>
      <c r="OX87" s="856">
        <f t="shared" si="207"/>
        <v>13500000</v>
      </c>
      <c r="OY87" s="856">
        <f t="shared" si="207"/>
        <v>13500000</v>
      </c>
      <c r="OZ87" s="856">
        <f t="shared" si="207"/>
        <v>13500000</v>
      </c>
      <c r="PA87" s="856">
        <f t="shared" si="207"/>
        <v>13500000</v>
      </c>
      <c r="PB87" s="856">
        <f t="shared" si="207"/>
        <v>13500000</v>
      </c>
      <c r="PC87" s="856">
        <f t="shared" si="207"/>
        <v>13500000</v>
      </c>
      <c r="PD87" s="856">
        <f t="shared" si="207"/>
        <v>13500000</v>
      </c>
      <c r="PE87" s="856">
        <f t="shared" si="207"/>
        <v>13500000</v>
      </c>
      <c r="PF87" s="856">
        <f t="shared" si="207"/>
        <v>13500000</v>
      </c>
      <c r="PG87" s="856">
        <f t="shared" si="207"/>
        <v>13500000</v>
      </c>
      <c r="PH87" s="856">
        <f t="shared" si="207"/>
        <v>13500000</v>
      </c>
      <c r="PI87" s="856">
        <f t="shared" si="207"/>
        <v>13500000</v>
      </c>
      <c r="PJ87" s="856">
        <f t="shared" si="207"/>
        <v>13500000</v>
      </c>
      <c r="PK87" s="856">
        <f t="shared" si="207"/>
        <v>13500000</v>
      </c>
      <c r="PL87" s="856">
        <f t="shared" si="207"/>
        <v>13500000</v>
      </c>
      <c r="PM87" s="856">
        <f t="shared" si="207"/>
        <v>13500000</v>
      </c>
      <c r="PN87" s="856">
        <f t="shared" si="207"/>
        <v>13500000</v>
      </c>
      <c r="PO87" s="856">
        <f t="shared" si="207"/>
        <v>13500000</v>
      </c>
      <c r="PP87" s="856">
        <f t="shared" si="207"/>
        <v>13500000</v>
      </c>
      <c r="PQ87" s="856">
        <f t="shared" si="207"/>
        <v>13500000</v>
      </c>
      <c r="PR87" s="856">
        <f t="shared" si="207"/>
        <v>13500000</v>
      </c>
      <c r="PS87" s="856">
        <f t="shared" si="207"/>
        <v>13500000</v>
      </c>
      <c r="PT87" s="856">
        <f t="shared" si="207"/>
        <v>13500000</v>
      </c>
      <c r="PU87" s="856">
        <f t="shared" si="207"/>
        <v>13500000</v>
      </c>
      <c r="PV87" s="856">
        <f t="shared" si="207"/>
        <v>13500000</v>
      </c>
      <c r="PW87" s="856">
        <f t="shared" ref="PW87:SH87" si="208">$IL$79*$IL81</f>
        <v>13500000</v>
      </c>
      <c r="PX87" s="856">
        <f t="shared" si="208"/>
        <v>13500000</v>
      </c>
      <c r="PY87" s="856">
        <f t="shared" si="208"/>
        <v>13500000</v>
      </c>
      <c r="PZ87" s="856">
        <f t="shared" si="208"/>
        <v>13500000</v>
      </c>
      <c r="QA87" s="856">
        <f t="shared" si="208"/>
        <v>13500000</v>
      </c>
      <c r="QB87" s="856">
        <f t="shared" si="208"/>
        <v>13500000</v>
      </c>
      <c r="QC87" s="856">
        <f t="shared" si="208"/>
        <v>13500000</v>
      </c>
      <c r="QD87" s="856">
        <f t="shared" si="208"/>
        <v>13500000</v>
      </c>
      <c r="QE87" s="856">
        <f t="shared" si="208"/>
        <v>13500000</v>
      </c>
      <c r="QF87" s="856">
        <f t="shared" si="208"/>
        <v>13500000</v>
      </c>
      <c r="QG87" s="856">
        <f t="shared" si="208"/>
        <v>13500000</v>
      </c>
      <c r="QH87" s="856">
        <f t="shared" si="208"/>
        <v>13500000</v>
      </c>
      <c r="QI87" s="856">
        <f t="shared" si="208"/>
        <v>13500000</v>
      </c>
      <c r="QJ87" s="856">
        <f t="shared" si="208"/>
        <v>13500000</v>
      </c>
      <c r="QK87" s="856">
        <f t="shared" si="208"/>
        <v>13500000</v>
      </c>
      <c r="QL87" s="856">
        <f t="shared" si="208"/>
        <v>13500000</v>
      </c>
      <c r="QM87" s="856">
        <f t="shared" si="208"/>
        <v>13500000</v>
      </c>
      <c r="QN87" s="856">
        <f t="shared" si="208"/>
        <v>13500000</v>
      </c>
      <c r="QO87" s="856">
        <f t="shared" si="208"/>
        <v>13500000</v>
      </c>
      <c r="QP87" s="856">
        <f t="shared" si="208"/>
        <v>13500000</v>
      </c>
      <c r="QQ87" s="856">
        <f t="shared" si="208"/>
        <v>13500000</v>
      </c>
      <c r="QR87" s="856">
        <f t="shared" si="208"/>
        <v>13500000</v>
      </c>
      <c r="QS87" s="856">
        <f t="shared" si="208"/>
        <v>13500000</v>
      </c>
      <c r="QT87" s="856">
        <f t="shared" si="208"/>
        <v>13500000</v>
      </c>
      <c r="QU87" s="856">
        <f t="shared" si="208"/>
        <v>13500000</v>
      </c>
      <c r="QV87" s="856">
        <f t="shared" si="208"/>
        <v>13500000</v>
      </c>
      <c r="QW87" s="856">
        <f t="shared" si="208"/>
        <v>13500000</v>
      </c>
      <c r="QX87" s="856">
        <f t="shared" si="208"/>
        <v>13500000</v>
      </c>
      <c r="QY87" s="856">
        <f t="shared" si="208"/>
        <v>13500000</v>
      </c>
      <c r="QZ87" s="856">
        <f t="shared" si="208"/>
        <v>13500000</v>
      </c>
      <c r="RA87" s="856">
        <f t="shared" si="208"/>
        <v>13500000</v>
      </c>
      <c r="RB87" s="856">
        <f t="shared" si="208"/>
        <v>13500000</v>
      </c>
      <c r="RC87" s="856">
        <f t="shared" si="208"/>
        <v>13500000</v>
      </c>
      <c r="RD87" s="856">
        <f t="shared" si="208"/>
        <v>13500000</v>
      </c>
      <c r="RE87" s="856">
        <f t="shared" si="208"/>
        <v>13500000</v>
      </c>
      <c r="RF87" s="856">
        <f t="shared" si="208"/>
        <v>13500000</v>
      </c>
      <c r="RG87" s="856">
        <f t="shared" si="208"/>
        <v>13500000</v>
      </c>
      <c r="RH87" s="856">
        <f t="shared" si="208"/>
        <v>13500000</v>
      </c>
      <c r="RI87" s="856">
        <f t="shared" si="208"/>
        <v>13500000</v>
      </c>
      <c r="RJ87" s="856">
        <f t="shared" si="208"/>
        <v>13500000</v>
      </c>
      <c r="RK87" s="856">
        <f t="shared" si="208"/>
        <v>13500000</v>
      </c>
      <c r="RL87" s="856">
        <f t="shared" si="208"/>
        <v>13500000</v>
      </c>
      <c r="RM87" s="856">
        <f t="shared" si="208"/>
        <v>13500000</v>
      </c>
      <c r="RN87" s="856">
        <f t="shared" si="208"/>
        <v>13500000</v>
      </c>
      <c r="RO87" s="856">
        <f t="shared" si="208"/>
        <v>13500000</v>
      </c>
      <c r="RP87" s="856">
        <f t="shared" si="208"/>
        <v>13500000</v>
      </c>
      <c r="RQ87" s="856">
        <f t="shared" si="208"/>
        <v>13500000</v>
      </c>
      <c r="RR87" s="856">
        <f t="shared" si="208"/>
        <v>13500000</v>
      </c>
      <c r="RS87" s="856">
        <f t="shared" si="208"/>
        <v>13500000</v>
      </c>
      <c r="RT87" s="856">
        <f t="shared" si="208"/>
        <v>13500000</v>
      </c>
      <c r="RU87" s="856">
        <f t="shared" si="208"/>
        <v>13500000</v>
      </c>
      <c r="RV87" s="856">
        <f t="shared" si="208"/>
        <v>13500000</v>
      </c>
      <c r="RW87" s="856">
        <f t="shared" si="208"/>
        <v>13500000</v>
      </c>
      <c r="RX87" s="856">
        <f t="shared" si="208"/>
        <v>13500000</v>
      </c>
      <c r="RY87" s="856">
        <f t="shared" si="208"/>
        <v>13500000</v>
      </c>
      <c r="RZ87" s="856">
        <f t="shared" si="208"/>
        <v>13500000</v>
      </c>
      <c r="SA87" s="856">
        <f t="shared" si="208"/>
        <v>13500000</v>
      </c>
      <c r="SB87" s="856">
        <f t="shared" si="208"/>
        <v>13500000</v>
      </c>
      <c r="SC87" s="856">
        <f t="shared" si="208"/>
        <v>13500000</v>
      </c>
      <c r="SD87" s="856">
        <f t="shared" si="208"/>
        <v>13500000</v>
      </c>
      <c r="SE87" s="856">
        <f t="shared" si="208"/>
        <v>13500000</v>
      </c>
      <c r="SF87" s="856">
        <f t="shared" si="208"/>
        <v>13500000</v>
      </c>
      <c r="SG87" s="856">
        <f t="shared" si="208"/>
        <v>13500000</v>
      </c>
      <c r="SH87" s="856">
        <f t="shared" si="208"/>
        <v>13500000</v>
      </c>
      <c r="SI87" s="856">
        <f t="shared" ref="SI87:UT87" si="209">$IL$79*$IL81</f>
        <v>13500000</v>
      </c>
      <c r="SJ87" s="856">
        <f t="shared" si="209"/>
        <v>13500000</v>
      </c>
      <c r="SK87" s="856">
        <f t="shared" si="209"/>
        <v>13500000</v>
      </c>
      <c r="SL87" s="856">
        <f t="shared" si="209"/>
        <v>13500000</v>
      </c>
      <c r="SM87" s="856">
        <f t="shared" si="209"/>
        <v>13500000</v>
      </c>
      <c r="SN87" s="856">
        <f t="shared" si="209"/>
        <v>13500000</v>
      </c>
      <c r="SO87" s="856">
        <f t="shared" si="209"/>
        <v>13500000</v>
      </c>
      <c r="SP87" s="856">
        <f t="shared" si="209"/>
        <v>13500000</v>
      </c>
      <c r="SQ87" s="856">
        <f t="shared" si="209"/>
        <v>13500000</v>
      </c>
      <c r="SR87" s="856">
        <f t="shared" si="209"/>
        <v>13500000</v>
      </c>
      <c r="SS87" s="856">
        <f t="shared" si="209"/>
        <v>13500000</v>
      </c>
      <c r="ST87" s="856">
        <f t="shared" si="209"/>
        <v>13500000</v>
      </c>
      <c r="SU87" s="856">
        <f t="shared" si="209"/>
        <v>13500000</v>
      </c>
      <c r="SV87" s="856">
        <f t="shared" si="209"/>
        <v>13500000</v>
      </c>
      <c r="SW87" s="856">
        <f t="shared" si="209"/>
        <v>13500000</v>
      </c>
      <c r="SX87" s="856">
        <f t="shared" si="209"/>
        <v>13500000</v>
      </c>
      <c r="SY87" s="856">
        <f t="shared" si="209"/>
        <v>13500000</v>
      </c>
      <c r="SZ87" s="856">
        <f t="shared" si="209"/>
        <v>13500000</v>
      </c>
      <c r="TA87" s="856">
        <f t="shared" si="209"/>
        <v>13500000</v>
      </c>
      <c r="TB87" s="856">
        <f t="shared" si="209"/>
        <v>13500000</v>
      </c>
      <c r="TC87" s="856">
        <f t="shared" si="209"/>
        <v>13500000</v>
      </c>
      <c r="TD87" s="856">
        <f t="shared" si="209"/>
        <v>13500000</v>
      </c>
      <c r="TE87" s="856">
        <f t="shared" si="209"/>
        <v>13500000</v>
      </c>
      <c r="TF87" s="856">
        <f t="shared" si="209"/>
        <v>13500000</v>
      </c>
      <c r="TG87" s="856">
        <f t="shared" si="209"/>
        <v>13500000</v>
      </c>
      <c r="TH87" s="856">
        <f t="shared" si="209"/>
        <v>13500000</v>
      </c>
      <c r="TI87" s="856">
        <f t="shared" si="209"/>
        <v>13500000</v>
      </c>
      <c r="TJ87" s="856">
        <f t="shared" si="209"/>
        <v>13500000</v>
      </c>
      <c r="TK87" s="856">
        <f t="shared" si="209"/>
        <v>13500000</v>
      </c>
      <c r="TL87" s="856">
        <f t="shared" si="209"/>
        <v>13500000</v>
      </c>
      <c r="TM87" s="856">
        <f t="shared" si="209"/>
        <v>13500000</v>
      </c>
      <c r="TN87" s="856">
        <f t="shared" si="209"/>
        <v>13500000</v>
      </c>
      <c r="TO87" s="856">
        <f t="shared" si="209"/>
        <v>13500000</v>
      </c>
      <c r="TP87" s="856">
        <f t="shared" si="209"/>
        <v>13500000</v>
      </c>
      <c r="TQ87" s="856">
        <f t="shared" si="209"/>
        <v>13500000</v>
      </c>
      <c r="TR87" s="856">
        <f t="shared" si="209"/>
        <v>13500000</v>
      </c>
      <c r="TS87" s="856">
        <f t="shared" si="209"/>
        <v>13500000</v>
      </c>
      <c r="TT87" s="856">
        <f t="shared" si="209"/>
        <v>13500000</v>
      </c>
      <c r="TU87" s="856">
        <f t="shared" si="209"/>
        <v>13500000</v>
      </c>
      <c r="TV87" s="856">
        <f t="shared" si="209"/>
        <v>13500000</v>
      </c>
      <c r="TW87" s="856">
        <f t="shared" si="209"/>
        <v>13500000</v>
      </c>
      <c r="TX87" s="856">
        <f t="shared" si="209"/>
        <v>13500000</v>
      </c>
      <c r="TY87" s="856">
        <f t="shared" si="209"/>
        <v>13500000</v>
      </c>
      <c r="TZ87" s="856">
        <f t="shared" si="209"/>
        <v>13500000</v>
      </c>
      <c r="UA87" s="856">
        <f t="shared" si="209"/>
        <v>13500000</v>
      </c>
      <c r="UB87" s="856">
        <f t="shared" si="209"/>
        <v>13500000</v>
      </c>
      <c r="UC87" s="856">
        <f t="shared" si="209"/>
        <v>13500000</v>
      </c>
      <c r="UD87" s="856">
        <f t="shared" si="209"/>
        <v>13500000</v>
      </c>
      <c r="UE87" s="856">
        <f t="shared" si="209"/>
        <v>13500000</v>
      </c>
      <c r="UF87" s="856">
        <f t="shared" si="209"/>
        <v>13500000</v>
      </c>
      <c r="UG87" s="856">
        <f t="shared" si="209"/>
        <v>13500000</v>
      </c>
      <c r="UH87" s="856">
        <f t="shared" si="209"/>
        <v>13500000</v>
      </c>
      <c r="UI87" s="856">
        <f t="shared" si="209"/>
        <v>13500000</v>
      </c>
      <c r="UJ87" s="856">
        <f t="shared" si="209"/>
        <v>13500000</v>
      </c>
      <c r="UK87" s="856">
        <f t="shared" si="209"/>
        <v>13500000</v>
      </c>
      <c r="UL87" s="856">
        <f t="shared" si="209"/>
        <v>13500000</v>
      </c>
      <c r="UM87" s="856">
        <f t="shared" si="209"/>
        <v>13500000</v>
      </c>
      <c r="UN87" s="856">
        <f t="shared" si="209"/>
        <v>13500000</v>
      </c>
      <c r="UO87" s="856">
        <f t="shared" si="209"/>
        <v>13500000</v>
      </c>
      <c r="UP87" s="856">
        <f t="shared" si="209"/>
        <v>13500000</v>
      </c>
      <c r="UQ87" s="856">
        <f t="shared" si="209"/>
        <v>13500000</v>
      </c>
      <c r="UR87" s="856">
        <f t="shared" si="209"/>
        <v>13500000</v>
      </c>
      <c r="US87" s="856">
        <f t="shared" si="209"/>
        <v>13500000</v>
      </c>
      <c r="UT87" s="856">
        <f t="shared" si="209"/>
        <v>13500000</v>
      </c>
      <c r="UU87" s="856">
        <f t="shared" ref="UU87:XF87" si="210">$IL$79*$IL81</f>
        <v>13500000</v>
      </c>
      <c r="UV87" s="856">
        <f t="shared" si="210"/>
        <v>13500000</v>
      </c>
      <c r="UW87" s="856">
        <f t="shared" si="210"/>
        <v>13500000</v>
      </c>
      <c r="UX87" s="856">
        <f t="shared" si="210"/>
        <v>13500000</v>
      </c>
      <c r="UY87" s="856">
        <f t="shared" si="210"/>
        <v>13500000</v>
      </c>
      <c r="UZ87" s="856">
        <f t="shared" si="210"/>
        <v>13500000</v>
      </c>
      <c r="VA87" s="856">
        <f t="shared" si="210"/>
        <v>13500000</v>
      </c>
      <c r="VB87" s="856">
        <f t="shared" si="210"/>
        <v>13500000</v>
      </c>
      <c r="VC87" s="856">
        <f t="shared" si="210"/>
        <v>13500000</v>
      </c>
      <c r="VD87" s="856">
        <f t="shared" si="210"/>
        <v>13500000</v>
      </c>
      <c r="VE87" s="856">
        <f t="shared" si="210"/>
        <v>13500000</v>
      </c>
      <c r="VF87" s="856">
        <f t="shared" si="210"/>
        <v>13500000</v>
      </c>
      <c r="VG87" s="856">
        <f t="shared" si="210"/>
        <v>13500000</v>
      </c>
      <c r="VH87" s="856">
        <f t="shared" si="210"/>
        <v>13500000</v>
      </c>
      <c r="VI87" s="856">
        <f t="shared" si="210"/>
        <v>13500000</v>
      </c>
      <c r="VJ87" s="856">
        <f t="shared" si="210"/>
        <v>13500000</v>
      </c>
      <c r="VK87" s="856">
        <f t="shared" si="210"/>
        <v>13500000</v>
      </c>
      <c r="VL87" s="856">
        <f t="shared" si="210"/>
        <v>13500000</v>
      </c>
      <c r="VM87" s="856">
        <f t="shared" si="210"/>
        <v>13500000</v>
      </c>
      <c r="VN87" s="856">
        <f t="shared" si="210"/>
        <v>13500000</v>
      </c>
      <c r="VO87" s="856">
        <f t="shared" si="210"/>
        <v>13500000</v>
      </c>
      <c r="VP87" s="856">
        <f t="shared" si="210"/>
        <v>13500000</v>
      </c>
      <c r="VQ87" s="856">
        <f t="shared" si="210"/>
        <v>13500000</v>
      </c>
      <c r="VR87" s="856">
        <f t="shared" si="210"/>
        <v>13500000</v>
      </c>
      <c r="VS87" s="856">
        <f t="shared" si="210"/>
        <v>13500000</v>
      </c>
      <c r="VT87" s="856">
        <f t="shared" si="210"/>
        <v>13500000</v>
      </c>
      <c r="VU87" s="856">
        <f t="shared" si="210"/>
        <v>13500000</v>
      </c>
      <c r="VV87" s="856">
        <f t="shared" si="210"/>
        <v>13500000</v>
      </c>
      <c r="VW87" s="856">
        <f t="shared" si="210"/>
        <v>13500000</v>
      </c>
      <c r="VX87" s="856">
        <f t="shared" si="210"/>
        <v>13500000</v>
      </c>
      <c r="VY87" s="856">
        <f t="shared" si="210"/>
        <v>13500000</v>
      </c>
      <c r="VZ87" s="856">
        <f t="shared" si="210"/>
        <v>13500000</v>
      </c>
      <c r="WA87" s="856">
        <f t="shared" si="210"/>
        <v>13500000</v>
      </c>
      <c r="WB87" s="856">
        <f t="shared" si="210"/>
        <v>13500000</v>
      </c>
      <c r="WC87" s="856">
        <f t="shared" si="210"/>
        <v>13500000</v>
      </c>
      <c r="WD87" s="856">
        <f t="shared" si="210"/>
        <v>13500000</v>
      </c>
      <c r="WE87" s="856">
        <f t="shared" si="210"/>
        <v>13500000</v>
      </c>
      <c r="WF87" s="856">
        <f t="shared" si="210"/>
        <v>13500000</v>
      </c>
      <c r="WG87" s="856">
        <f t="shared" si="210"/>
        <v>13500000</v>
      </c>
      <c r="WH87" s="856">
        <f t="shared" si="210"/>
        <v>13500000</v>
      </c>
      <c r="WI87" s="856">
        <f t="shared" si="210"/>
        <v>13500000</v>
      </c>
      <c r="WJ87" s="856">
        <f t="shared" si="210"/>
        <v>13500000</v>
      </c>
      <c r="WK87" s="856">
        <f t="shared" si="210"/>
        <v>13500000</v>
      </c>
      <c r="WL87" s="856">
        <f t="shared" si="210"/>
        <v>13500000</v>
      </c>
      <c r="WM87" s="856">
        <f t="shared" si="210"/>
        <v>13500000</v>
      </c>
      <c r="WN87" s="856">
        <f t="shared" si="210"/>
        <v>13500000</v>
      </c>
      <c r="WO87" s="856">
        <f t="shared" si="210"/>
        <v>13500000</v>
      </c>
      <c r="WP87" s="856">
        <f t="shared" si="210"/>
        <v>13500000</v>
      </c>
      <c r="WQ87" s="856">
        <f t="shared" si="210"/>
        <v>13500000</v>
      </c>
      <c r="WR87" s="856">
        <f t="shared" si="210"/>
        <v>13500000</v>
      </c>
      <c r="WS87" s="856">
        <f t="shared" si="210"/>
        <v>13500000</v>
      </c>
      <c r="WT87" s="856">
        <f t="shared" si="210"/>
        <v>13500000</v>
      </c>
      <c r="WU87" s="856">
        <f t="shared" si="210"/>
        <v>13500000</v>
      </c>
      <c r="WV87" s="856">
        <f t="shared" si="210"/>
        <v>13500000</v>
      </c>
      <c r="WW87" s="856">
        <f t="shared" si="210"/>
        <v>13500000</v>
      </c>
      <c r="WX87" s="856">
        <f t="shared" si="210"/>
        <v>13500000</v>
      </c>
      <c r="WY87" s="856">
        <f t="shared" si="210"/>
        <v>13500000</v>
      </c>
      <c r="WZ87" s="856">
        <f t="shared" si="210"/>
        <v>13500000</v>
      </c>
      <c r="XA87" s="856">
        <f t="shared" si="210"/>
        <v>13500000</v>
      </c>
      <c r="XB87" s="856">
        <f t="shared" si="210"/>
        <v>13500000</v>
      </c>
      <c r="XC87" s="856">
        <f t="shared" si="210"/>
        <v>13500000</v>
      </c>
      <c r="XD87" s="856">
        <f t="shared" si="210"/>
        <v>13500000</v>
      </c>
      <c r="XE87" s="856">
        <f t="shared" si="210"/>
        <v>13500000</v>
      </c>
      <c r="XF87" s="856">
        <f t="shared" si="210"/>
        <v>13500000</v>
      </c>
      <c r="XG87" s="856">
        <f t="shared" ref="XG87:ZR87" si="211">$IL$79*$IL81</f>
        <v>13500000</v>
      </c>
      <c r="XH87" s="856">
        <f t="shared" si="211"/>
        <v>13500000</v>
      </c>
      <c r="XI87" s="856">
        <f t="shared" si="211"/>
        <v>13500000</v>
      </c>
      <c r="XJ87" s="856">
        <f t="shared" si="211"/>
        <v>13500000</v>
      </c>
      <c r="XK87" s="856">
        <f t="shared" si="211"/>
        <v>13500000</v>
      </c>
      <c r="XL87" s="856">
        <f t="shared" si="211"/>
        <v>13500000</v>
      </c>
      <c r="XM87" s="856">
        <f t="shared" si="211"/>
        <v>13500000</v>
      </c>
      <c r="XN87" s="856">
        <f t="shared" si="211"/>
        <v>13500000</v>
      </c>
      <c r="XO87" s="856">
        <f t="shared" si="211"/>
        <v>13500000</v>
      </c>
      <c r="XP87" s="856">
        <f t="shared" si="211"/>
        <v>13500000</v>
      </c>
      <c r="XQ87" s="856">
        <f t="shared" si="211"/>
        <v>13500000</v>
      </c>
      <c r="XR87" s="856">
        <f t="shared" si="211"/>
        <v>13500000</v>
      </c>
      <c r="XS87" s="856">
        <f t="shared" si="211"/>
        <v>13500000</v>
      </c>
      <c r="XT87" s="856">
        <f t="shared" si="211"/>
        <v>13500000</v>
      </c>
      <c r="XU87" s="856">
        <f t="shared" si="211"/>
        <v>13500000</v>
      </c>
      <c r="XV87" s="856">
        <f t="shared" si="211"/>
        <v>13500000</v>
      </c>
      <c r="XW87" s="856">
        <f t="shared" si="211"/>
        <v>13500000</v>
      </c>
      <c r="XX87" s="856">
        <f t="shared" si="211"/>
        <v>13500000</v>
      </c>
      <c r="XY87" s="856">
        <f t="shared" si="211"/>
        <v>13500000</v>
      </c>
      <c r="XZ87" s="856">
        <f t="shared" si="211"/>
        <v>13500000</v>
      </c>
      <c r="YA87" s="856">
        <f t="shared" si="211"/>
        <v>13500000</v>
      </c>
      <c r="YB87" s="856">
        <f t="shared" si="211"/>
        <v>13500000</v>
      </c>
      <c r="YC87" s="856">
        <f t="shared" si="211"/>
        <v>13500000</v>
      </c>
      <c r="YD87" s="856">
        <f t="shared" si="211"/>
        <v>13500000</v>
      </c>
      <c r="YE87" s="856">
        <f t="shared" si="211"/>
        <v>13500000</v>
      </c>
      <c r="YF87" s="856">
        <f t="shared" si="211"/>
        <v>13500000</v>
      </c>
      <c r="YG87" s="856">
        <f t="shared" si="211"/>
        <v>13500000</v>
      </c>
      <c r="YH87" s="856">
        <f t="shared" si="211"/>
        <v>13500000</v>
      </c>
      <c r="YI87" s="856">
        <f t="shared" si="211"/>
        <v>13500000</v>
      </c>
      <c r="YJ87" s="856">
        <f t="shared" si="211"/>
        <v>13500000</v>
      </c>
      <c r="YK87" s="856">
        <f t="shared" si="211"/>
        <v>13500000</v>
      </c>
      <c r="YL87" s="856">
        <f t="shared" si="211"/>
        <v>13500000</v>
      </c>
      <c r="YM87" s="856">
        <f t="shared" si="211"/>
        <v>13500000</v>
      </c>
      <c r="YN87" s="856">
        <f t="shared" si="211"/>
        <v>13500000</v>
      </c>
      <c r="YO87" s="856">
        <f t="shared" si="211"/>
        <v>13500000</v>
      </c>
      <c r="YP87" s="856">
        <f t="shared" si="211"/>
        <v>13500000</v>
      </c>
      <c r="YQ87" s="856">
        <f t="shared" si="211"/>
        <v>13500000</v>
      </c>
      <c r="YR87" s="856">
        <f t="shared" si="211"/>
        <v>13500000</v>
      </c>
      <c r="YS87" s="856">
        <f t="shared" si="211"/>
        <v>13500000</v>
      </c>
      <c r="YT87" s="856">
        <f t="shared" si="211"/>
        <v>13500000</v>
      </c>
      <c r="YU87" s="856">
        <f t="shared" si="211"/>
        <v>13500000</v>
      </c>
      <c r="YV87" s="856">
        <f t="shared" si="211"/>
        <v>13500000</v>
      </c>
      <c r="YW87" s="856">
        <f t="shared" si="211"/>
        <v>13500000</v>
      </c>
      <c r="YX87" s="856">
        <f t="shared" si="211"/>
        <v>13500000</v>
      </c>
      <c r="YY87" s="856">
        <f t="shared" si="211"/>
        <v>13500000</v>
      </c>
      <c r="YZ87" s="856">
        <f t="shared" si="211"/>
        <v>13500000</v>
      </c>
      <c r="ZA87" s="856">
        <f t="shared" si="211"/>
        <v>13500000</v>
      </c>
      <c r="ZB87" s="856">
        <f t="shared" si="211"/>
        <v>13500000</v>
      </c>
      <c r="ZC87" s="856">
        <f t="shared" si="211"/>
        <v>13500000</v>
      </c>
      <c r="ZD87" s="856">
        <f t="shared" si="211"/>
        <v>13500000</v>
      </c>
      <c r="ZE87" s="856">
        <f t="shared" si="211"/>
        <v>13500000</v>
      </c>
      <c r="ZF87" s="856">
        <f t="shared" si="211"/>
        <v>13500000</v>
      </c>
      <c r="ZG87" s="856">
        <f t="shared" si="211"/>
        <v>13500000</v>
      </c>
      <c r="ZH87" s="856">
        <f t="shared" si="211"/>
        <v>13500000</v>
      </c>
      <c r="ZI87" s="856">
        <f t="shared" si="211"/>
        <v>13500000</v>
      </c>
      <c r="ZJ87" s="856">
        <f t="shared" si="211"/>
        <v>13500000</v>
      </c>
      <c r="ZK87" s="856">
        <f t="shared" si="211"/>
        <v>13500000</v>
      </c>
      <c r="ZL87" s="856">
        <f t="shared" si="211"/>
        <v>13500000</v>
      </c>
      <c r="ZM87" s="856">
        <f t="shared" si="211"/>
        <v>13500000</v>
      </c>
      <c r="ZN87" s="856">
        <f t="shared" si="211"/>
        <v>13500000</v>
      </c>
      <c r="ZO87" s="856">
        <f t="shared" si="211"/>
        <v>13500000</v>
      </c>
      <c r="ZP87" s="856">
        <f t="shared" si="211"/>
        <v>13500000</v>
      </c>
      <c r="ZQ87" s="856">
        <f t="shared" si="211"/>
        <v>13500000</v>
      </c>
      <c r="ZR87" s="856">
        <f t="shared" si="211"/>
        <v>13500000</v>
      </c>
      <c r="ZS87" s="856">
        <f t="shared" ref="ZS87:AAW87" si="212">$IL$79*$IL81</f>
        <v>13500000</v>
      </c>
      <c r="ZT87" s="856">
        <f t="shared" si="212"/>
        <v>13500000</v>
      </c>
      <c r="ZU87" s="856">
        <f t="shared" si="212"/>
        <v>13500000</v>
      </c>
      <c r="ZV87" s="856">
        <f t="shared" si="212"/>
        <v>13500000</v>
      </c>
      <c r="ZW87" s="856">
        <f t="shared" si="212"/>
        <v>13500000</v>
      </c>
      <c r="ZX87" s="856">
        <f t="shared" si="212"/>
        <v>13500000</v>
      </c>
      <c r="ZY87" s="856">
        <f t="shared" si="212"/>
        <v>13500000</v>
      </c>
      <c r="ZZ87" s="856">
        <f t="shared" si="212"/>
        <v>13500000</v>
      </c>
      <c r="AAA87" s="856">
        <f t="shared" si="212"/>
        <v>13500000</v>
      </c>
      <c r="AAB87" s="856">
        <f t="shared" si="212"/>
        <v>13500000</v>
      </c>
      <c r="AAC87" s="856">
        <f t="shared" si="212"/>
        <v>13500000</v>
      </c>
      <c r="AAD87" s="856">
        <f t="shared" si="212"/>
        <v>13500000</v>
      </c>
      <c r="AAE87" s="856">
        <f t="shared" si="212"/>
        <v>13500000</v>
      </c>
      <c r="AAF87" s="856">
        <f t="shared" si="212"/>
        <v>13500000</v>
      </c>
      <c r="AAG87" s="856">
        <f t="shared" si="212"/>
        <v>13500000</v>
      </c>
      <c r="AAH87" s="856">
        <f t="shared" si="212"/>
        <v>13500000</v>
      </c>
      <c r="AAI87" s="856">
        <f t="shared" si="212"/>
        <v>13500000</v>
      </c>
      <c r="AAJ87" s="856">
        <f t="shared" si="212"/>
        <v>13500000</v>
      </c>
      <c r="AAK87" s="856">
        <f t="shared" si="212"/>
        <v>13500000</v>
      </c>
      <c r="AAL87" s="856">
        <f t="shared" si="212"/>
        <v>13500000</v>
      </c>
      <c r="AAM87" s="856">
        <f t="shared" si="212"/>
        <v>13500000</v>
      </c>
      <c r="AAN87" s="856">
        <f t="shared" si="212"/>
        <v>13500000</v>
      </c>
      <c r="AAO87" s="856">
        <f t="shared" si="212"/>
        <v>13500000</v>
      </c>
      <c r="AAP87" s="856">
        <f t="shared" si="212"/>
        <v>13500000</v>
      </c>
      <c r="AAQ87" s="856">
        <f t="shared" si="212"/>
        <v>13500000</v>
      </c>
      <c r="AAR87" s="856">
        <f t="shared" si="212"/>
        <v>13500000</v>
      </c>
      <c r="AAS87" s="856">
        <f t="shared" si="212"/>
        <v>13500000</v>
      </c>
      <c r="AAT87" s="856">
        <f t="shared" si="212"/>
        <v>13500000</v>
      </c>
      <c r="AAU87" s="856">
        <f t="shared" si="212"/>
        <v>13500000</v>
      </c>
      <c r="AAV87" s="856">
        <f t="shared" si="212"/>
        <v>13500000</v>
      </c>
      <c r="AAW87" s="856">
        <f t="shared" si="212"/>
        <v>13500000</v>
      </c>
      <c r="AAZ87" s="856">
        <f>AAZ85+AAZ84+AAZ83+AAZ82</f>
        <v>7200000000</v>
      </c>
    </row>
    <row r="88" spans="1:728" x14ac:dyDescent="0.25">
      <c r="IL88" s="856"/>
      <c r="IM88" s="856"/>
      <c r="IN88" s="856"/>
      <c r="IO88" s="856"/>
      <c r="IP88" s="856"/>
      <c r="IQ88" s="856"/>
      <c r="IR88" s="856"/>
      <c r="IS88" s="856"/>
      <c r="IT88" s="856"/>
      <c r="IU88" s="856"/>
      <c r="IV88" s="856"/>
      <c r="IW88" s="856"/>
      <c r="IX88" s="856"/>
      <c r="IY88" s="856"/>
      <c r="IZ88" s="856"/>
      <c r="JA88" s="856"/>
      <c r="JB88" s="856"/>
      <c r="JC88" s="856"/>
      <c r="JD88" s="856"/>
      <c r="JE88" s="856"/>
      <c r="JF88" s="856"/>
      <c r="JG88" s="856"/>
      <c r="JH88" s="856"/>
      <c r="JI88" s="856"/>
      <c r="JJ88" s="856"/>
      <c r="JK88" s="856"/>
      <c r="JL88" s="856"/>
      <c r="JM88" s="856"/>
      <c r="JN88" s="856"/>
      <c r="JO88" s="856"/>
      <c r="JP88" s="856"/>
      <c r="JQ88" s="856"/>
      <c r="JR88" s="856"/>
      <c r="JS88" s="856"/>
      <c r="JT88" s="856"/>
      <c r="JU88" s="856"/>
      <c r="JV88" s="856"/>
      <c r="JW88" s="856"/>
      <c r="JX88" s="856"/>
      <c r="JY88" s="856"/>
      <c r="JZ88" s="856"/>
      <c r="KA88" s="856"/>
      <c r="KB88" s="856"/>
      <c r="KC88" s="856"/>
      <c r="KD88" s="856"/>
      <c r="KE88" s="856"/>
      <c r="KF88" s="856"/>
      <c r="KG88" s="856"/>
      <c r="KH88" s="856"/>
      <c r="KI88" s="856"/>
      <c r="KJ88" s="856"/>
      <c r="KK88" s="856"/>
      <c r="KL88" s="856"/>
      <c r="KM88" s="856"/>
      <c r="KN88" s="856"/>
      <c r="KO88" s="856"/>
      <c r="KP88" s="856"/>
      <c r="KQ88" s="856"/>
      <c r="KR88" s="856"/>
      <c r="KS88" s="856"/>
      <c r="KT88" s="856"/>
      <c r="KU88" s="856"/>
      <c r="KV88" s="856"/>
      <c r="KW88" s="856"/>
      <c r="KX88" s="856"/>
      <c r="KY88" s="856"/>
      <c r="KZ88" s="856"/>
      <c r="LA88" s="856"/>
      <c r="LB88" s="856"/>
      <c r="LC88" s="856"/>
      <c r="LD88" s="856"/>
      <c r="LE88" s="856"/>
      <c r="LF88" s="856"/>
      <c r="LG88" s="856"/>
      <c r="LH88" s="856"/>
      <c r="LI88" s="856"/>
      <c r="LJ88" s="856"/>
      <c r="LK88" s="856"/>
      <c r="LL88" s="856"/>
      <c r="LM88" s="856"/>
      <c r="LN88" s="856"/>
      <c r="LO88" s="856"/>
      <c r="LP88" s="856"/>
      <c r="LQ88" s="856"/>
      <c r="LR88" s="856"/>
      <c r="LS88" s="856"/>
      <c r="LT88" s="856"/>
      <c r="LU88" s="856"/>
      <c r="LV88" s="856"/>
      <c r="LW88" s="856"/>
      <c r="LX88" s="856"/>
      <c r="LY88" s="856"/>
      <c r="LZ88" s="856"/>
      <c r="MA88" s="856"/>
      <c r="MB88" s="856"/>
      <c r="MC88" s="856"/>
      <c r="MD88" s="856"/>
      <c r="ME88" s="856"/>
      <c r="MF88" s="856"/>
      <c r="MG88" s="856"/>
      <c r="MH88" s="856"/>
      <c r="MI88" s="856"/>
      <c r="MJ88" s="856"/>
      <c r="MK88" s="856"/>
      <c r="ML88" s="856"/>
      <c r="MM88" s="856"/>
      <c r="MN88" s="856"/>
      <c r="MO88" s="856"/>
      <c r="MP88" s="856"/>
      <c r="MQ88" s="856"/>
      <c r="MR88" s="856"/>
      <c r="MS88" s="856"/>
      <c r="MT88" s="856"/>
      <c r="MU88" s="856"/>
      <c r="MV88" s="856"/>
      <c r="MW88" s="856"/>
      <c r="MX88" s="856"/>
      <c r="MY88" s="856"/>
      <c r="MZ88" s="856"/>
      <c r="NA88" s="856"/>
      <c r="NB88" s="856"/>
      <c r="NC88" s="856"/>
      <c r="ND88" s="856"/>
      <c r="NE88" s="856"/>
      <c r="NF88" s="856"/>
      <c r="NG88" s="856"/>
      <c r="NH88" s="856"/>
      <c r="NI88" s="856"/>
      <c r="NJ88" s="856"/>
      <c r="NK88" s="856"/>
      <c r="NL88" s="856"/>
      <c r="NM88" s="856"/>
      <c r="NN88" s="856"/>
      <c r="NO88" s="856"/>
      <c r="NP88" s="856"/>
      <c r="NQ88" s="856"/>
      <c r="NR88" s="856"/>
      <c r="NS88" s="856"/>
      <c r="NT88" s="856"/>
      <c r="NU88" s="856"/>
      <c r="NV88" s="856"/>
      <c r="NW88" s="856"/>
      <c r="NX88" s="856"/>
      <c r="NY88" s="856"/>
      <c r="NZ88" s="856"/>
      <c r="OA88" s="856"/>
      <c r="OB88" s="856"/>
      <c r="OC88" s="856"/>
      <c r="OD88" s="856"/>
      <c r="OE88" s="856"/>
      <c r="OF88" s="856"/>
      <c r="OG88" s="856"/>
      <c r="OH88" s="856"/>
      <c r="OI88" s="856"/>
      <c r="OJ88" s="856"/>
      <c r="OK88" s="856"/>
      <c r="OL88" s="856"/>
      <c r="OM88" s="856"/>
      <c r="ON88" s="856"/>
      <c r="OO88" s="856"/>
      <c r="OP88" s="856"/>
      <c r="OQ88" s="856"/>
      <c r="OR88" s="856"/>
      <c r="OS88" s="856"/>
      <c r="OT88" s="856"/>
      <c r="OU88" s="856"/>
      <c r="OV88" s="856"/>
      <c r="OW88" s="856"/>
      <c r="OX88" s="856"/>
      <c r="OY88" s="856"/>
      <c r="OZ88" s="856"/>
      <c r="PA88" s="856"/>
      <c r="PB88" s="856"/>
      <c r="PC88" s="856"/>
      <c r="PD88" s="856"/>
      <c r="PE88" s="856"/>
      <c r="PF88" s="856"/>
      <c r="PG88" s="856"/>
      <c r="PH88" s="856"/>
      <c r="PI88" s="856"/>
      <c r="PJ88" s="856"/>
      <c r="PK88" s="856"/>
      <c r="PL88" s="856"/>
      <c r="PM88" s="856"/>
      <c r="PN88" s="856"/>
      <c r="PO88" s="856"/>
      <c r="PP88" s="856"/>
      <c r="PQ88" s="856"/>
      <c r="PR88" s="856"/>
      <c r="PS88" s="856"/>
      <c r="PT88" s="856"/>
      <c r="PU88" s="856"/>
      <c r="PV88" s="856"/>
      <c r="PW88" s="856"/>
      <c r="PX88" s="856"/>
      <c r="PY88" s="856"/>
      <c r="PZ88" s="856"/>
      <c r="QA88" s="856"/>
      <c r="QB88" s="856"/>
      <c r="QC88" s="856"/>
      <c r="QD88" s="856"/>
      <c r="QE88" s="856"/>
      <c r="QF88" s="856"/>
      <c r="QG88" s="856"/>
      <c r="QH88" s="856"/>
      <c r="QI88" s="856"/>
      <c r="QJ88" s="856"/>
      <c r="QK88" s="856"/>
      <c r="QL88" s="856"/>
      <c r="QM88" s="856"/>
      <c r="QN88" s="856"/>
      <c r="QO88" s="856"/>
      <c r="QP88" s="856"/>
      <c r="QQ88" s="856"/>
      <c r="QR88" s="856"/>
      <c r="QS88" s="856"/>
      <c r="QT88" s="856"/>
      <c r="QU88" s="856"/>
      <c r="QV88" s="856"/>
      <c r="QW88" s="856"/>
      <c r="QX88" s="856"/>
      <c r="QY88" s="856"/>
      <c r="QZ88" s="856"/>
      <c r="RA88" s="856"/>
      <c r="RB88" s="856"/>
      <c r="RC88" s="856"/>
      <c r="RD88" s="856"/>
      <c r="RE88" s="856"/>
      <c r="RF88" s="856"/>
      <c r="RG88" s="856"/>
      <c r="RH88" s="856"/>
      <c r="RI88" s="856"/>
      <c r="RJ88" s="856"/>
      <c r="RK88" s="856"/>
      <c r="RL88" s="856"/>
      <c r="RM88" s="856"/>
      <c r="RN88" s="856"/>
      <c r="RO88" s="856"/>
      <c r="RP88" s="856"/>
      <c r="RQ88" s="856"/>
      <c r="RR88" s="856"/>
      <c r="RS88" s="856"/>
      <c r="RT88" s="856"/>
      <c r="RU88" s="856"/>
      <c r="RV88" s="856"/>
      <c r="RW88" s="856"/>
      <c r="RX88" s="856"/>
      <c r="RY88" s="856"/>
      <c r="RZ88" s="856"/>
      <c r="SA88" s="856"/>
      <c r="SB88" s="856"/>
      <c r="SC88" s="856"/>
      <c r="SD88" s="856"/>
      <c r="SE88" s="856"/>
      <c r="SF88" s="856"/>
      <c r="SG88" s="856"/>
      <c r="SH88" s="856"/>
      <c r="SI88" s="856"/>
      <c r="SJ88" s="856"/>
      <c r="SK88" s="856"/>
      <c r="SL88" s="856"/>
      <c r="SM88" s="856"/>
      <c r="SN88" s="856"/>
      <c r="SO88" s="856"/>
      <c r="SP88" s="856"/>
      <c r="SQ88" s="856"/>
      <c r="SR88" s="856"/>
      <c r="SS88" s="856"/>
      <c r="ST88" s="856"/>
      <c r="SU88" s="856"/>
      <c r="SV88" s="856"/>
      <c r="SW88" s="856"/>
      <c r="SX88" s="856"/>
      <c r="SY88" s="856"/>
      <c r="SZ88" s="856"/>
      <c r="TA88" s="856"/>
      <c r="TB88" s="856"/>
      <c r="TC88" s="856"/>
      <c r="TD88" s="856"/>
      <c r="TE88" s="856"/>
      <c r="TF88" s="856"/>
      <c r="TG88" s="856"/>
      <c r="TH88" s="856"/>
      <c r="TI88" s="856"/>
      <c r="TJ88" s="856"/>
      <c r="TK88" s="856"/>
      <c r="TL88" s="856"/>
      <c r="TM88" s="856"/>
      <c r="TN88" s="856"/>
      <c r="TO88" s="856"/>
      <c r="TP88" s="856"/>
      <c r="TQ88" s="856"/>
      <c r="TR88" s="856"/>
      <c r="TS88" s="856"/>
      <c r="TT88" s="856"/>
      <c r="TU88" s="856"/>
      <c r="TV88" s="856"/>
      <c r="TW88" s="856"/>
      <c r="TX88" s="856"/>
      <c r="TY88" s="856"/>
      <c r="TZ88" s="856"/>
      <c r="UA88" s="856"/>
      <c r="UB88" s="856"/>
      <c r="UC88" s="856"/>
      <c r="UD88" s="856"/>
      <c r="UE88" s="856"/>
      <c r="UF88" s="856"/>
      <c r="UG88" s="856"/>
      <c r="UH88" s="856"/>
      <c r="UI88" s="856"/>
      <c r="UJ88" s="856"/>
      <c r="UK88" s="856"/>
      <c r="UL88" s="856"/>
      <c r="UM88" s="856"/>
      <c r="UN88" s="856"/>
      <c r="UO88" s="856"/>
      <c r="UP88" s="856"/>
      <c r="UQ88" s="856"/>
      <c r="UR88" s="856"/>
      <c r="US88" s="856"/>
      <c r="UT88" s="856"/>
      <c r="UU88" s="856"/>
      <c r="UV88" s="856"/>
      <c r="UW88" s="856"/>
      <c r="UX88" s="856"/>
      <c r="UY88" s="856"/>
      <c r="UZ88" s="856"/>
      <c r="VA88" s="856"/>
      <c r="VB88" s="856"/>
      <c r="VC88" s="856"/>
      <c r="VD88" s="856"/>
      <c r="VE88" s="856"/>
      <c r="VF88" s="856"/>
      <c r="VG88" s="856"/>
      <c r="VH88" s="856"/>
      <c r="VI88" s="856"/>
      <c r="VJ88" s="856"/>
      <c r="VK88" s="856"/>
      <c r="VL88" s="856"/>
      <c r="VM88" s="856"/>
      <c r="VN88" s="856"/>
      <c r="VO88" s="856"/>
      <c r="VP88" s="856"/>
      <c r="VQ88" s="856"/>
      <c r="VR88" s="856"/>
      <c r="VS88" s="856"/>
      <c r="VT88" s="856"/>
      <c r="VU88" s="856"/>
      <c r="VV88" s="856"/>
      <c r="VW88" s="856"/>
      <c r="VX88" s="856"/>
      <c r="VY88" s="856"/>
      <c r="VZ88" s="856"/>
      <c r="WA88" s="856"/>
      <c r="WB88" s="856"/>
      <c r="WC88" s="856"/>
      <c r="WD88" s="856"/>
      <c r="WE88" s="856"/>
      <c r="WF88" s="856"/>
      <c r="WG88" s="856"/>
      <c r="WH88" s="856"/>
      <c r="WI88" s="856"/>
      <c r="WJ88" s="856"/>
      <c r="WK88" s="856"/>
      <c r="WL88" s="856"/>
      <c r="WM88" s="856"/>
      <c r="WN88" s="856"/>
      <c r="WO88" s="856"/>
      <c r="WP88" s="856"/>
      <c r="WQ88" s="856"/>
      <c r="WR88" s="856"/>
      <c r="WS88" s="856"/>
      <c r="WT88" s="856"/>
      <c r="WU88" s="856"/>
      <c r="WV88" s="856"/>
      <c r="WW88" s="856"/>
      <c r="WX88" s="856"/>
      <c r="WY88" s="856"/>
      <c r="WZ88" s="856"/>
      <c r="XA88" s="856"/>
      <c r="XB88" s="856"/>
      <c r="XC88" s="856"/>
      <c r="XD88" s="856"/>
      <c r="XE88" s="856"/>
      <c r="XF88" s="856"/>
      <c r="XG88" s="856"/>
      <c r="XH88" s="856"/>
      <c r="XI88" s="856"/>
      <c r="XJ88" s="856"/>
      <c r="XK88" s="856"/>
      <c r="XL88" s="856"/>
      <c r="XM88" s="856"/>
      <c r="XN88" s="856"/>
      <c r="XO88" s="856"/>
      <c r="XP88" s="856"/>
      <c r="XQ88" s="856"/>
      <c r="XR88" s="856"/>
      <c r="XS88" s="856"/>
      <c r="XT88" s="856"/>
      <c r="XU88" s="856"/>
      <c r="XV88" s="856"/>
      <c r="XW88" s="856"/>
      <c r="XX88" s="856"/>
      <c r="XY88" s="856"/>
      <c r="XZ88" s="856"/>
      <c r="YA88" s="856"/>
      <c r="YB88" s="856"/>
      <c r="YC88" s="856"/>
      <c r="YD88" s="856"/>
      <c r="YE88" s="856"/>
      <c r="YF88" s="856"/>
      <c r="YG88" s="856"/>
      <c r="YH88" s="856"/>
      <c r="YI88" s="856"/>
      <c r="YJ88" s="856"/>
      <c r="YK88" s="856"/>
      <c r="YL88" s="856"/>
      <c r="YM88" s="856"/>
      <c r="YN88" s="856"/>
      <c r="YO88" s="856"/>
      <c r="YP88" s="856"/>
      <c r="YQ88" s="856"/>
      <c r="YR88" s="856"/>
      <c r="YS88" s="856"/>
      <c r="YT88" s="856"/>
      <c r="YU88" s="856"/>
      <c r="YV88" s="856"/>
      <c r="YW88" s="856"/>
      <c r="YX88" s="856"/>
      <c r="YY88" s="856"/>
      <c r="YZ88" s="856"/>
      <c r="ZA88" s="856"/>
      <c r="ZB88" s="856"/>
      <c r="ZC88" s="856"/>
      <c r="ZD88" s="856"/>
      <c r="ZE88" s="856"/>
      <c r="ZF88" s="856"/>
      <c r="ZG88" s="856"/>
      <c r="ZH88" s="856"/>
      <c r="ZI88" s="856"/>
      <c r="ZJ88" s="856"/>
      <c r="ZK88" s="856"/>
      <c r="ZL88" s="856"/>
      <c r="ZM88" s="856"/>
      <c r="ZN88" s="856"/>
      <c r="ZO88" s="856"/>
      <c r="ZP88" s="856"/>
      <c r="ZQ88" s="856"/>
      <c r="ZR88" s="856"/>
      <c r="ZS88" s="856"/>
      <c r="ZT88" s="856"/>
      <c r="ZU88" s="856"/>
      <c r="ZV88" s="856"/>
      <c r="ZW88" s="856"/>
      <c r="ZX88" s="856"/>
      <c r="ZY88" s="856"/>
      <c r="ZZ88" s="856"/>
      <c r="AAA88" s="856"/>
      <c r="AAB88" s="856"/>
      <c r="AAC88" s="856"/>
      <c r="AAD88" s="856"/>
      <c r="AAE88" s="856"/>
      <c r="AAF88" s="856"/>
      <c r="AAG88" s="856"/>
      <c r="AAH88" s="856"/>
      <c r="AAI88" s="856"/>
      <c r="AAJ88" s="856"/>
      <c r="AAK88" s="856"/>
      <c r="AAL88" s="856"/>
      <c r="AAM88" s="856"/>
      <c r="AAN88" s="856"/>
      <c r="AAO88" s="856"/>
      <c r="AAP88" s="856"/>
      <c r="AAQ88" s="856"/>
      <c r="AAR88" s="856"/>
      <c r="AAS88" s="856"/>
      <c r="AAT88" s="856"/>
      <c r="AAU88" s="856"/>
      <c r="AAV88" s="856"/>
      <c r="AAW88" s="856"/>
      <c r="AAZ88" s="856"/>
    </row>
    <row r="89" spans="1:728" x14ac:dyDescent="0.25">
      <c r="A89" s="172" t="s">
        <v>682</v>
      </c>
    </row>
    <row r="90" spans="1:728" x14ac:dyDescent="0.25">
      <c r="A90" s="180" t="s">
        <v>375</v>
      </c>
      <c r="CY90" s="180">
        <v>13</v>
      </c>
    </row>
    <row r="91" spans="1:728" x14ac:dyDescent="0.25">
      <c r="A91" s="180" t="s">
        <v>376</v>
      </c>
      <c r="CY91" s="856">
        <f>TABLES!D568</f>
        <v>12500000000</v>
      </c>
    </row>
    <row r="92" spans="1:728" x14ac:dyDescent="0.25">
      <c r="A92" s="169" t="s">
        <v>683</v>
      </c>
      <c r="CY92" s="850">
        <f>(1/3)</f>
        <v>0.33333333333333331</v>
      </c>
      <c r="CZ92" s="850">
        <f>CY92</f>
        <v>0.33333333333333331</v>
      </c>
      <c r="DA92" s="850">
        <f t="shared" ref="DA92:FL93" si="213">CZ92</f>
        <v>0.33333333333333331</v>
      </c>
      <c r="DB92" s="850">
        <f t="shared" si="213"/>
        <v>0.33333333333333331</v>
      </c>
      <c r="DC92" s="850">
        <f t="shared" si="213"/>
        <v>0.33333333333333331</v>
      </c>
      <c r="DD92" s="850">
        <f t="shared" si="213"/>
        <v>0.33333333333333331</v>
      </c>
      <c r="DE92" s="850">
        <f t="shared" si="213"/>
        <v>0.33333333333333331</v>
      </c>
      <c r="DF92" s="850">
        <f t="shared" si="213"/>
        <v>0.33333333333333331</v>
      </c>
      <c r="DG92" s="850">
        <f t="shared" si="213"/>
        <v>0.33333333333333331</v>
      </c>
      <c r="DH92" s="850">
        <f t="shared" si="213"/>
        <v>0.33333333333333331</v>
      </c>
      <c r="DI92" s="850">
        <f t="shared" si="213"/>
        <v>0.33333333333333331</v>
      </c>
      <c r="DJ92" s="850">
        <f t="shared" si="213"/>
        <v>0.33333333333333331</v>
      </c>
      <c r="DK92" s="850">
        <f t="shared" si="213"/>
        <v>0.33333333333333331</v>
      </c>
      <c r="DL92" s="850">
        <f t="shared" si="213"/>
        <v>0.33333333333333331</v>
      </c>
      <c r="DM92" s="850">
        <f t="shared" si="213"/>
        <v>0.33333333333333331</v>
      </c>
      <c r="DN92" s="850">
        <f t="shared" si="213"/>
        <v>0.33333333333333331</v>
      </c>
      <c r="DO92" s="850">
        <f t="shared" si="213"/>
        <v>0.33333333333333331</v>
      </c>
      <c r="DP92" s="850">
        <f t="shared" si="213"/>
        <v>0.33333333333333331</v>
      </c>
      <c r="DQ92" s="850">
        <f t="shared" si="213"/>
        <v>0.33333333333333331</v>
      </c>
      <c r="DR92" s="850">
        <f t="shared" si="213"/>
        <v>0.33333333333333331</v>
      </c>
      <c r="DS92" s="850">
        <f t="shared" si="213"/>
        <v>0.33333333333333331</v>
      </c>
      <c r="DT92" s="850">
        <f t="shared" si="213"/>
        <v>0.33333333333333331</v>
      </c>
      <c r="DU92" s="850">
        <f t="shared" si="213"/>
        <v>0.33333333333333331</v>
      </c>
      <c r="DV92" s="850">
        <f t="shared" si="213"/>
        <v>0.33333333333333331</v>
      </c>
      <c r="DW92" s="850">
        <f t="shared" si="213"/>
        <v>0.33333333333333331</v>
      </c>
      <c r="DX92" s="850">
        <f t="shared" si="213"/>
        <v>0.33333333333333331</v>
      </c>
      <c r="DY92" s="850">
        <f t="shared" si="213"/>
        <v>0.33333333333333331</v>
      </c>
      <c r="DZ92" s="850">
        <f t="shared" si="213"/>
        <v>0.33333333333333331</v>
      </c>
      <c r="EA92" s="850">
        <f t="shared" si="213"/>
        <v>0.33333333333333331</v>
      </c>
      <c r="EB92" s="850">
        <f t="shared" si="213"/>
        <v>0.33333333333333331</v>
      </c>
      <c r="EC92" s="850">
        <f t="shared" si="213"/>
        <v>0.33333333333333331</v>
      </c>
      <c r="ED92" s="850">
        <f t="shared" si="213"/>
        <v>0.33333333333333331</v>
      </c>
      <c r="EE92" s="850">
        <f t="shared" si="213"/>
        <v>0.33333333333333331</v>
      </c>
      <c r="EF92" s="850">
        <f t="shared" si="213"/>
        <v>0.33333333333333331</v>
      </c>
      <c r="EG92" s="850">
        <f t="shared" si="213"/>
        <v>0.33333333333333331</v>
      </c>
      <c r="EH92" s="850">
        <f t="shared" si="213"/>
        <v>0.33333333333333331</v>
      </c>
      <c r="EI92" s="850">
        <f t="shared" si="213"/>
        <v>0.33333333333333331</v>
      </c>
      <c r="EJ92" s="850">
        <f t="shared" si="213"/>
        <v>0.33333333333333331</v>
      </c>
      <c r="EK92" s="850">
        <f t="shared" si="213"/>
        <v>0.33333333333333331</v>
      </c>
      <c r="EL92" s="850">
        <f t="shared" si="213"/>
        <v>0.33333333333333331</v>
      </c>
      <c r="EM92" s="850">
        <f t="shared" si="213"/>
        <v>0.33333333333333331</v>
      </c>
      <c r="EN92" s="850">
        <f t="shared" si="213"/>
        <v>0.33333333333333331</v>
      </c>
      <c r="EO92" s="850">
        <f t="shared" si="213"/>
        <v>0.33333333333333331</v>
      </c>
      <c r="EP92" s="850">
        <f t="shared" si="213"/>
        <v>0.33333333333333331</v>
      </c>
      <c r="EQ92" s="850">
        <f t="shared" si="213"/>
        <v>0.33333333333333331</v>
      </c>
      <c r="ER92" s="850">
        <f t="shared" si="213"/>
        <v>0.33333333333333331</v>
      </c>
      <c r="ES92" s="850">
        <f t="shared" si="213"/>
        <v>0.33333333333333331</v>
      </c>
      <c r="ET92" s="850">
        <f t="shared" si="213"/>
        <v>0.33333333333333331</v>
      </c>
      <c r="EU92" s="850">
        <f t="shared" si="213"/>
        <v>0.33333333333333331</v>
      </c>
      <c r="EV92" s="850">
        <f t="shared" si="213"/>
        <v>0.33333333333333331</v>
      </c>
      <c r="EW92" s="850">
        <f t="shared" si="213"/>
        <v>0.33333333333333331</v>
      </c>
      <c r="EX92" s="850">
        <f t="shared" si="213"/>
        <v>0.33333333333333331</v>
      </c>
      <c r="EY92" s="850">
        <f t="shared" si="213"/>
        <v>0.33333333333333331</v>
      </c>
      <c r="EZ92" s="850">
        <f t="shared" si="213"/>
        <v>0.33333333333333331</v>
      </c>
      <c r="FA92" s="850">
        <f t="shared" si="213"/>
        <v>0.33333333333333331</v>
      </c>
      <c r="FB92" s="850">
        <f t="shared" si="213"/>
        <v>0.33333333333333331</v>
      </c>
      <c r="FC92" s="850">
        <f t="shared" si="213"/>
        <v>0.33333333333333331</v>
      </c>
      <c r="FD92" s="850">
        <f t="shared" si="213"/>
        <v>0.33333333333333331</v>
      </c>
      <c r="FE92" s="850">
        <f t="shared" si="213"/>
        <v>0.33333333333333331</v>
      </c>
      <c r="FF92" s="850">
        <f t="shared" si="213"/>
        <v>0.33333333333333331</v>
      </c>
      <c r="FG92" s="850">
        <f t="shared" si="213"/>
        <v>0.33333333333333331</v>
      </c>
      <c r="FH92" s="850">
        <f t="shared" si="213"/>
        <v>0.33333333333333331</v>
      </c>
      <c r="FI92" s="850">
        <f t="shared" si="213"/>
        <v>0.33333333333333331</v>
      </c>
      <c r="FJ92" s="850">
        <f t="shared" si="213"/>
        <v>0.33333333333333331</v>
      </c>
      <c r="FK92" s="850">
        <f t="shared" si="213"/>
        <v>0.33333333333333331</v>
      </c>
      <c r="FL92" s="850">
        <f t="shared" si="213"/>
        <v>0.33333333333333331</v>
      </c>
      <c r="FM92" s="850">
        <f t="shared" ref="FM92:HX95" si="214">FL92</f>
        <v>0.33333333333333331</v>
      </c>
      <c r="FN92" s="850">
        <f t="shared" si="214"/>
        <v>0.33333333333333331</v>
      </c>
      <c r="FO92" s="850">
        <f t="shared" si="214"/>
        <v>0.33333333333333331</v>
      </c>
      <c r="FP92" s="850">
        <f t="shared" si="214"/>
        <v>0.33333333333333331</v>
      </c>
      <c r="FQ92" s="850">
        <f t="shared" si="214"/>
        <v>0.33333333333333331</v>
      </c>
      <c r="FR92" s="850">
        <f t="shared" si="214"/>
        <v>0.33333333333333331</v>
      </c>
      <c r="FS92" s="850">
        <f t="shared" si="214"/>
        <v>0.33333333333333331</v>
      </c>
      <c r="FT92" s="850">
        <f t="shared" si="214"/>
        <v>0.33333333333333331</v>
      </c>
      <c r="FU92" s="850">
        <f t="shared" si="214"/>
        <v>0.33333333333333331</v>
      </c>
      <c r="FV92" s="850">
        <f t="shared" si="214"/>
        <v>0.33333333333333331</v>
      </c>
      <c r="FW92" s="850">
        <f t="shared" si="214"/>
        <v>0.33333333333333331</v>
      </c>
      <c r="FX92" s="850">
        <f t="shared" si="214"/>
        <v>0.33333333333333331</v>
      </c>
      <c r="FY92" s="850">
        <f t="shared" si="214"/>
        <v>0.33333333333333331</v>
      </c>
      <c r="FZ92" s="850">
        <f t="shared" si="214"/>
        <v>0.33333333333333331</v>
      </c>
      <c r="GA92" s="850">
        <f t="shared" si="214"/>
        <v>0.33333333333333331</v>
      </c>
      <c r="GB92" s="850">
        <f t="shared" si="214"/>
        <v>0.33333333333333331</v>
      </c>
      <c r="GC92" s="850">
        <f t="shared" si="214"/>
        <v>0.33333333333333331</v>
      </c>
      <c r="GD92" s="850">
        <f t="shared" si="214"/>
        <v>0.33333333333333331</v>
      </c>
      <c r="GE92" s="850">
        <f t="shared" si="214"/>
        <v>0.33333333333333331</v>
      </c>
      <c r="GF92" s="850">
        <f t="shared" si="214"/>
        <v>0.33333333333333331</v>
      </c>
      <c r="GG92" s="850">
        <f t="shared" si="214"/>
        <v>0.33333333333333331</v>
      </c>
      <c r="GH92" s="850">
        <f t="shared" si="214"/>
        <v>0.33333333333333331</v>
      </c>
      <c r="GI92" s="850">
        <f t="shared" si="214"/>
        <v>0.33333333333333331</v>
      </c>
      <c r="GJ92" s="850">
        <f t="shared" si="214"/>
        <v>0.33333333333333331</v>
      </c>
      <c r="GK92" s="850">
        <f t="shared" si="214"/>
        <v>0.33333333333333331</v>
      </c>
      <c r="GL92" s="850">
        <f t="shared" si="214"/>
        <v>0.33333333333333331</v>
      </c>
      <c r="GM92" s="850">
        <f t="shared" si="214"/>
        <v>0.33333333333333331</v>
      </c>
      <c r="GN92" s="850">
        <f t="shared" si="214"/>
        <v>0.33333333333333331</v>
      </c>
      <c r="GO92" s="850">
        <f t="shared" si="214"/>
        <v>0.33333333333333331</v>
      </c>
      <c r="GP92" s="850">
        <f t="shared" si="214"/>
        <v>0.33333333333333331</v>
      </c>
      <c r="GQ92" s="850">
        <f t="shared" si="214"/>
        <v>0.33333333333333331</v>
      </c>
      <c r="GR92" s="850">
        <f t="shared" si="214"/>
        <v>0.33333333333333331</v>
      </c>
      <c r="GS92" s="850">
        <f t="shared" si="214"/>
        <v>0.33333333333333331</v>
      </c>
      <c r="GT92" s="850">
        <f t="shared" si="214"/>
        <v>0.33333333333333331</v>
      </c>
      <c r="GU92" s="850">
        <f t="shared" si="214"/>
        <v>0.33333333333333331</v>
      </c>
      <c r="GV92" s="850">
        <f t="shared" si="214"/>
        <v>0.33333333333333331</v>
      </c>
      <c r="GW92" s="850">
        <f t="shared" si="214"/>
        <v>0.33333333333333331</v>
      </c>
      <c r="GX92" s="850">
        <f t="shared" si="214"/>
        <v>0.33333333333333331</v>
      </c>
      <c r="GY92" s="850">
        <f t="shared" si="214"/>
        <v>0.33333333333333331</v>
      </c>
      <c r="GZ92" s="850">
        <f t="shared" si="214"/>
        <v>0.33333333333333331</v>
      </c>
      <c r="HA92" s="850">
        <f t="shared" si="214"/>
        <v>0.33333333333333331</v>
      </c>
      <c r="HB92" s="850">
        <f t="shared" si="214"/>
        <v>0.33333333333333331</v>
      </c>
      <c r="HC92" s="850">
        <f t="shared" si="214"/>
        <v>0.33333333333333331</v>
      </c>
      <c r="HD92" s="850">
        <f t="shared" si="214"/>
        <v>0.33333333333333331</v>
      </c>
      <c r="HE92" s="850">
        <f t="shared" si="214"/>
        <v>0.33333333333333331</v>
      </c>
      <c r="HF92" s="850">
        <f t="shared" si="214"/>
        <v>0.33333333333333331</v>
      </c>
      <c r="HG92" s="850">
        <f t="shared" si="214"/>
        <v>0.33333333333333331</v>
      </c>
      <c r="HH92" s="850">
        <f t="shared" si="214"/>
        <v>0.33333333333333331</v>
      </c>
      <c r="HI92" s="850">
        <f t="shared" si="214"/>
        <v>0.33333333333333331</v>
      </c>
      <c r="HJ92" s="850">
        <f t="shared" si="214"/>
        <v>0.33333333333333331</v>
      </c>
      <c r="HK92" s="850">
        <f t="shared" si="214"/>
        <v>0.33333333333333331</v>
      </c>
      <c r="HL92" s="850">
        <f t="shared" si="214"/>
        <v>0.33333333333333331</v>
      </c>
      <c r="HM92" s="850">
        <f t="shared" si="214"/>
        <v>0.33333333333333331</v>
      </c>
      <c r="HN92" s="850">
        <f t="shared" si="214"/>
        <v>0.33333333333333331</v>
      </c>
      <c r="HO92" s="850">
        <f t="shared" si="214"/>
        <v>0.33333333333333331</v>
      </c>
      <c r="HP92" s="850">
        <f t="shared" si="214"/>
        <v>0.33333333333333331</v>
      </c>
      <c r="HQ92" s="850">
        <f t="shared" si="214"/>
        <v>0.33333333333333331</v>
      </c>
      <c r="HR92" s="850">
        <f t="shared" si="214"/>
        <v>0.33333333333333331</v>
      </c>
      <c r="HS92" s="850">
        <f t="shared" si="214"/>
        <v>0.33333333333333331</v>
      </c>
      <c r="HT92" s="850">
        <f t="shared" si="214"/>
        <v>0.33333333333333331</v>
      </c>
      <c r="HU92" s="850">
        <f t="shared" si="214"/>
        <v>0.33333333333333331</v>
      </c>
      <c r="HV92" s="850">
        <f t="shared" si="214"/>
        <v>0.33333333333333331</v>
      </c>
      <c r="HW92" s="850">
        <f t="shared" si="214"/>
        <v>0.33333333333333331</v>
      </c>
      <c r="HX92" s="850">
        <f t="shared" si="214"/>
        <v>0.33333333333333331</v>
      </c>
      <c r="HY92" s="850">
        <f t="shared" ref="HY92:IK94" si="215">HX92</f>
        <v>0.33333333333333331</v>
      </c>
      <c r="HZ92" s="850">
        <f t="shared" si="215"/>
        <v>0.33333333333333331</v>
      </c>
      <c r="IA92" s="850">
        <f t="shared" si="215"/>
        <v>0.33333333333333331</v>
      </c>
      <c r="IB92" s="850">
        <f t="shared" si="215"/>
        <v>0.33333333333333331</v>
      </c>
      <c r="IC92" s="850">
        <f t="shared" si="215"/>
        <v>0.33333333333333331</v>
      </c>
      <c r="ID92" s="850">
        <f t="shared" si="215"/>
        <v>0.33333333333333331</v>
      </c>
      <c r="IE92" s="850">
        <f t="shared" si="215"/>
        <v>0.33333333333333331</v>
      </c>
      <c r="IF92" s="850">
        <f t="shared" si="215"/>
        <v>0.33333333333333331</v>
      </c>
      <c r="IG92" s="850">
        <f t="shared" si="215"/>
        <v>0.33333333333333331</v>
      </c>
      <c r="IH92" s="850">
        <f t="shared" si="215"/>
        <v>0.33333333333333331</v>
      </c>
      <c r="II92" s="850">
        <f t="shared" si="215"/>
        <v>0.33333333333333331</v>
      </c>
      <c r="IJ92" s="850">
        <f t="shared" si="215"/>
        <v>0.33333333333333331</v>
      </c>
      <c r="IK92" s="850">
        <f t="shared" si="215"/>
        <v>0.33333333333333331</v>
      </c>
      <c r="IL92" s="850">
        <v>0.25</v>
      </c>
      <c r="IM92" s="850">
        <v>0.25</v>
      </c>
      <c r="IN92" s="850">
        <v>0.25</v>
      </c>
      <c r="IO92" s="850">
        <v>0.25</v>
      </c>
      <c r="IP92" s="850">
        <v>0.25</v>
      </c>
      <c r="IQ92" s="850">
        <v>0.25</v>
      </c>
      <c r="IR92" s="850">
        <v>0.25</v>
      </c>
      <c r="IS92" s="850">
        <v>0.25</v>
      </c>
      <c r="IT92" s="850">
        <v>0.25</v>
      </c>
      <c r="IU92" s="850">
        <v>0.25</v>
      </c>
      <c r="IV92" s="850">
        <v>0.25</v>
      </c>
      <c r="IW92" s="850">
        <v>0.25</v>
      </c>
      <c r="IX92" s="850">
        <v>0.25</v>
      </c>
      <c r="IY92" s="850">
        <v>0.25</v>
      </c>
      <c r="IZ92" s="850">
        <v>0.25</v>
      </c>
      <c r="JA92" s="850">
        <v>0.25</v>
      </c>
      <c r="JB92" s="850">
        <v>0.25</v>
      </c>
      <c r="JC92" s="850">
        <v>0.25</v>
      </c>
      <c r="JD92" s="850">
        <v>0.25</v>
      </c>
      <c r="JE92" s="850">
        <v>0.25</v>
      </c>
      <c r="JF92" s="850">
        <v>0.25</v>
      </c>
      <c r="JG92" s="850">
        <v>0.25</v>
      </c>
      <c r="JH92" s="850">
        <v>0.25</v>
      </c>
      <c r="JI92" s="850">
        <v>0.25</v>
      </c>
      <c r="JJ92" s="850">
        <v>0.25</v>
      </c>
      <c r="JK92" s="850">
        <v>0.25</v>
      </c>
      <c r="JL92" s="850">
        <v>0.25</v>
      </c>
      <c r="JM92" s="850">
        <v>0.25</v>
      </c>
      <c r="JN92" s="850">
        <v>0.25</v>
      </c>
      <c r="JO92" s="850">
        <v>0.25</v>
      </c>
      <c r="JP92" s="850">
        <v>0.25</v>
      </c>
      <c r="JQ92" s="850">
        <v>0.25</v>
      </c>
      <c r="JR92" s="850">
        <v>0.25</v>
      </c>
      <c r="JS92" s="850">
        <v>0.25</v>
      </c>
      <c r="JT92" s="850">
        <v>0.25</v>
      </c>
      <c r="JU92" s="850">
        <v>0.25</v>
      </c>
      <c r="JV92" s="850">
        <v>0.25</v>
      </c>
      <c r="JW92" s="850">
        <v>0.25</v>
      </c>
      <c r="JX92" s="850">
        <v>0.25</v>
      </c>
    </row>
    <row r="93" spans="1:728" x14ac:dyDescent="0.25">
      <c r="A93" s="169" t="s">
        <v>684</v>
      </c>
      <c r="CY93" s="850">
        <f t="shared" ref="CY93:CY94" si="216">(1/3)</f>
        <v>0.33333333333333331</v>
      </c>
      <c r="CZ93" s="850">
        <f t="shared" ref="CZ93:DO95" si="217">CY93</f>
        <v>0.33333333333333331</v>
      </c>
      <c r="DA93" s="850">
        <f t="shared" si="217"/>
        <v>0.33333333333333331</v>
      </c>
      <c r="DB93" s="850">
        <f t="shared" si="217"/>
        <v>0.33333333333333331</v>
      </c>
      <c r="DC93" s="850">
        <f t="shared" si="217"/>
        <v>0.33333333333333331</v>
      </c>
      <c r="DD93" s="850">
        <f t="shared" si="217"/>
        <v>0.33333333333333331</v>
      </c>
      <c r="DE93" s="850">
        <f t="shared" si="217"/>
        <v>0.33333333333333331</v>
      </c>
      <c r="DF93" s="850">
        <f t="shared" si="217"/>
        <v>0.33333333333333331</v>
      </c>
      <c r="DG93" s="850">
        <f t="shared" si="217"/>
        <v>0.33333333333333331</v>
      </c>
      <c r="DH93" s="850">
        <f t="shared" si="217"/>
        <v>0.33333333333333331</v>
      </c>
      <c r="DI93" s="850">
        <f t="shared" si="217"/>
        <v>0.33333333333333331</v>
      </c>
      <c r="DJ93" s="850">
        <f t="shared" si="217"/>
        <v>0.33333333333333331</v>
      </c>
      <c r="DK93" s="850">
        <f t="shared" si="217"/>
        <v>0.33333333333333331</v>
      </c>
      <c r="DL93" s="850">
        <f t="shared" si="217"/>
        <v>0.33333333333333331</v>
      </c>
      <c r="DM93" s="850">
        <f t="shared" si="217"/>
        <v>0.33333333333333331</v>
      </c>
      <c r="DN93" s="850">
        <f t="shared" si="217"/>
        <v>0.33333333333333331</v>
      </c>
      <c r="DO93" s="850">
        <f t="shared" si="217"/>
        <v>0.33333333333333331</v>
      </c>
      <c r="DP93" s="850">
        <f t="shared" si="213"/>
        <v>0.33333333333333331</v>
      </c>
      <c r="DQ93" s="850">
        <f t="shared" si="213"/>
        <v>0.33333333333333331</v>
      </c>
      <c r="DR93" s="850">
        <f t="shared" si="213"/>
        <v>0.33333333333333331</v>
      </c>
      <c r="DS93" s="850">
        <f t="shared" si="213"/>
        <v>0.33333333333333331</v>
      </c>
      <c r="DT93" s="850">
        <f t="shared" si="213"/>
        <v>0.33333333333333331</v>
      </c>
      <c r="DU93" s="850">
        <f t="shared" si="213"/>
        <v>0.33333333333333331</v>
      </c>
      <c r="DV93" s="850">
        <f t="shared" si="213"/>
        <v>0.33333333333333331</v>
      </c>
      <c r="DW93" s="850">
        <f t="shared" si="213"/>
        <v>0.33333333333333331</v>
      </c>
      <c r="DX93" s="850">
        <f t="shared" si="213"/>
        <v>0.33333333333333331</v>
      </c>
      <c r="DY93" s="850">
        <f t="shared" si="213"/>
        <v>0.33333333333333331</v>
      </c>
      <c r="DZ93" s="850">
        <f t="shared" si="213"/>
        <v>0.33333333333333331</v>
      </c>
      <c r="EA93" s="850">
        <f t="shared" si="213"/>
        <v>0.33333333333333331</v>
      </c>
      <c r="EB93" s="850">
        <f t="shared" si="213"/>
        <v>0.33333333333333331</v>
      </c>
      <c r="EC93" s="850">
        <f t="shared" si="213"/>
        <v>0.33333333333333331</v>
      </c>
      <c r="ED93" s="850">
        <f t="shared" si="213"/>
        <v>0.33333333333333331</v>
      </c>
      <c r="EE93" s="850">
        <f t="shared" si="213"/>
        <v>0.33333333333333331</v>
      </c>
      <c r="EF93" s="850">
        <f t="shared" si="213"/>
        <v>0.33333333333333331</v>
      </c>
      <c r="EG93" s="850">
        <f t="shared" si="213"/>
        <v>0.33333333333333331</v>
      </c>
      <c r="EH93" s="850">
        <f t="shared" si="213"/>
        <v>0.33333333333333331</v>
      </c>
      <c r="EI93" s="850">
        <f t="shared" si="213"/>
        <v>0.33333333333333331</v>
      </c>
      <c r="EJ93" s="850">
        <f t="shared" si="213"/>
        <v>0.33333333333333331</v>
      </c>
      <c r="EK93" s="850">
        <f t="shared" si="213"/>
        <v>0.33333333333333331</v>
      </c>
      <c r="EL93" s="850">
        <f t="shared" si="213"/>
        <v>0.33333333333333331</v>
      </c>
      <c r="EM93" s="850">
        <f t="shared" si="213"/>
        <v>0.33333333333333331</v>
      </c>
      <c r="EN93" s="850">
        <f t="shared" si="213"/>
        <v>0.33333333333333331</v>
      </c>
      <c r="EO93" s="850">
        <f t="shared" si="213"/>
        <v>0.33333333333333331</v>
      </c>
      <c r="EP93" s="850">
        <f t="shared" si="213"/>
        <v>0.33333333333333331</v>
      </c>
      <c r="EQ93" s="850">
        <f t="shared" si="213"/>
        <v>0.33333333333333331</v>
      </c>
      <c r="ER93" s="850">
        <f t="shared" si="213"/>
        <v>0.33333333333333331</v>
      </c>
      <c r="ES93" s="850">
        <f t="shared" si="213"/>
        <v>0.33333333333333331</v>
      </c>
      <c r="ET93" s="850">
        <f t="shared" si="213"/>
        <v>0.33333333333333331</v>
      </c>
      <c r="EU93" s="850">
        <f t="shared" si="213"/>
        <v>0.33333333333333331</v>
      </c>
      <c r="EV93" s="850">
        <f t="shared" si="213"/>
        <v>0.33333333333333331</v>
      </c>
      <c r="EW93" s="850">
        <f t="shared" si="213"/>
        <v>0.33333333333333331</v>
      </c>
      <c r="EX93" s="850">
        <f t="shared" si="213"/>
        <v>0.33333333333333331</v>
      </c>
      <c r="EY93" s="850">
        <f t="shared" si="213"/>
        <v>0.33333333333333331</v>
      </c>
      <c r="EZ93" s="850">
        <f t="shared" si="213"/>
        <v>0.33333333333333331</v>
      </c>
      <c r="FA93" s="850">
        <f t="shared" si="213"/>
        <v>0.33333333333333331</v>
      </c>
      <c r="FB93" s="850">
        <f t="shared" si="213"/>
        <v>0.33333333333333331</v>
      </c>
      <c r="FC93" s="850">
        <f t="shared" si="213"/>
        <v>0.33333333333333331</v>
      </c>
      <c r="FD93" s="850">
        <f t="shared" si="213"/>
        <v>0.33333333333333331</v>
      </c>
      <c r="FE93" s="850">
        <f t="shared" si="213"/>
        <v>0.33333333333333331</v>
      </c>
      <c r="FF93" s="850">
        <f t="shared" si="213"/>
        <v>0.33333333333333331</v>
      </c>
      <c r="FG93" s="850">
        <f t="shared" si="213"/>
        <v>0.33333333333333331</v>
      </c>
      <c r="FH93" s="850">
        <f t="shared" si="213"/>
        <v>0.33333333333333331</v>
      </c>
      <c r="FI93" s="850">
        <f t="shared" si="213"/>
        <v>0.33333333333333331</v>
      </c>
      <c r="FJ93" s="850">
        <f t="shared" si="213"/>
        <v>0.33333333333333331</v>
      </c>
      <c r="FK93" s="850">
        <f t="shared" si="213"/>
        <v>0.33333333333333331</v>
      </c>
      <c r="FL93" s="850">
        <f t="shared" si="213"/>
        <v>0.33333333333333331</v>
      </c>
      <c r="FM93" s="850">
        <f t="shared" si="214"/>
        <v>0.33333333333333331</v>
      </c>
      <c r="FN93" s="850">
        <f t="shared" si="214"/>
        <v>0.33333333333333331</v>
      </c>
      <c r="FO93" s="850">
        <f t="shared" si="214"/>
        <v>0.33333333333333331</v>
      </c>
      <c r="FP93" s="850">
        <f t="shared" si="214"/>
        <v>0.33333333333333331</v>
      </c>
      <c r="FQ93" s="850">
        <f t="shared" si="214"/>
        <v>0.33333333333333331</v>
      </c>
      <c r="FR93" s="850">
        <f t="shared" si="214"/>
        <v>0.33333333333333331</v>
      </c>
      <c r="FS93" s="850">
        <f t="shared" si="214"/>
        <v>0.33333333333333331</v>
      </c>
      <c r="FT93" s="850">
        <f t="shared" si="214"/>
        <v>0.33333333333333331</v>
      </c>
      <c r="FU93" s="850">
        <f t="shared" si="214"/>
        <v>0.33333333333333331</v>
      </c>
      <c r="FV93" s="850">
        <f t="shared" si="214"/>
        <v>0.33333333333333331</v>
      </c>
      <c r="FW93" s="850">
        <f t="shared" si="214"/>
        <v>0.33333333333333331</v>
      </c>
      <c r="FX93" s="850">
        <f t="shared" si="214"/>
        <v>0.33333333333333331</v>
      </c>
      <c r="FY93" s="850">
        <f t="shared" si="214"/>
        <v>0.33333333333333331</v>
      </c>
      <c r="FZ93" s="850">
        <f t="shared" si="214"/>
        <v>0.33333333333333331</v>
      </c>
      <c r="GA93" s="850">
        <f t="shared" si="214"/>
        <v>0.33333333333333331</v>
      </c>
      <c r="GB93" s="850">
        <f t="shared" si="214"/>
        <v>0.33333333333333331</v>
      </c>
      <c r="GC93" s="850">
        <f t="shared" si="214"/>
        <v>0.33333333333333331</v>
      </c>
      <c r="GD93" s="850">
        <f t="shared" si="214"/>
        <v>0.33333333333333331</v>
      </c>
      <c r="GE93" s="850">
        <f t="shared" si="214"/>
        <v>0.33333333333333331</v>
      </c>
      <c r="GF93" s="850">
        <f t="shared" si="214"/>
        <v>0.33333333333333331</v>
      </c>
      <c r="GG93" s="850">
        <f t="shared" si="214"/>
        <v>0.33333333333333331</v>
      </c>
      <c r="GH93" s="850">
        <f t="shared" si="214"/>
        <v>0.33333333333333331</v>
      </c>
      <c r="GI93" s="850">
        <f t="shared" si="214"/>
        <v>0.33333333333333331</v>
      </c>
      <c r="GJ93" s="850">
        <f t="shared" si="214"/>
        <v>0.33333333333333331</v>
      </c>
      <c r="GK93" s="850">
        <f t="shared" si="214"/>
        <v>0.33333333333333331</v>
      </c>
      <c r="GL93" s="850">
        <f t="shared" si="214"/>
        <v>0.33333333333333331</v>
      </c>
      <c r="GM93" s="850">
        <f t="shared" si="214"/>
        <v>0.33333333333333331</v>
      </c>
      <c r="GN93" s="850">
        <f t="shared" si="214"/>
        <v>0.33333333333333331</v>
      </c>
      <c r="GO93" s="850">
        <f t="shared" si="214"/>
        <v>0.33333333333333331</v>
      </c>
      <c r="GP93" s="850">
        <f t="shared" si="214"/>
        <v>0.33333333333333331</v>
      </c>
      <c r="GQ93" s="850">
        <f t="shared" si="214"/>
        <v>0.33333333333333331</v>
      </c>
      <c r="GR93" s="850">
        <f t="shared" si="214"/>
        <v>0.33333333333333331</v>
      </c>
      <c r="GS93" s="850">
        <f t="shared" si="214"/>
        <v>0.33333333333333331</v>
      </c>
      <c r="GT93" s="850">
        <f t="shared" si="214"/>
        <v>0.33333333333333331</v>
      </c>
      <c r="GU93" s="850">
        <f t="shared" si="214"/>
        <v>0.33333333333333331</v>
      </c>
      <c r="GV93" s="850">
        <f t="shared" si="214"/>
        <v>0.33333333333333331</v>
      </c>
      <c r="GW93" s="850">
        <f t="shared" si="214"/>
        <v>0.33333333333333331</v>
      </c>
      <c r="GX93" s="850">
        <f t="shared" si="214"/>
        <v>0.33333333333333331</v>
      </c>
      <c r="GY93" s="850">
        <f t="shared" si="214"/>
        <v>0.33333333333333331</v>
      </c>
      <c r="GZ93" s="850">
        <f t="shared" si="214"/>
        <v>0.33333333333333331</v>
      </c>
      <c r="HA93" s="850">
        <f t="shared" si="214"/>
        <v>0.33333333333333331</v>
      </c>
      <c r="HB93" s="850">
        <f t="shared" si="214"/>
        <v>0.33333333333333331</v>
      </c>
      <c r="HC93" s="850">
        <f t="shared" si="214"/>
        <v>0.33333333333333331</v>
      </c>
      <c r="HD93" s="850">
        <f t="shared" si="214"/>
        <v>0.33333333333333331</v>
      </c>
      <c r="HE93" s="850">
        <f t="shared" si="214"/>
        <v>0.33333333333333331</v>
      </c>
      <c r="HF93" s="850">
        <f t="shared" si="214"/>
        <v>0.33333333333333331</v>
      </c>
      <c r="HG93" s="850">
        <f t="shared" si="214"/>
        <v>0.33333333333333331</v>
      </c>
      <c r="HH93" s="850">
        <f t="shared" si="214"/>
        <v>0.33333333333333331</v>
      </c>
      <c r="HI93" s="850">
        <f t="shared" si="214"/>
        <v>0.33333333333333331</v>
      </c>
      <c r="HJ93" s="850">
        <f t="shared" si="214"/>
        <v>0.33333333333333331</v>
      </c>
      <c r="HK93" s="850">
        <f t="shared" si="214"/>
        <v>0.33333333333333331</v>
      </c>
      <c r="HL93" s="850">
        <f t="shared" si="214"/>
        <v>0.33333333333333331</v>
      </c>
      <c r="HM93" s="850">
        <f t="shared" si="214"/>
        <v>0.33333333333333331</v>
      </c>
      <c r="HN93" s="850">
        <f t="shared" si="214"/>
        <v>0.33333333333333331</v>
      </c>
      <c r="HO93" s="850">
        <f t="shared" si="214"/>
        <v>0.33333333333333331</v>
      </c>
      <c r="HP93" s="850">
        <f t="shared" si="214"/>
        <v>0.33333333333333331</v>
      </c>
      <c r="HQ93" s="850">
        <f t="shared" si="214"/>
        <v>0.33333333333333331</v>
      </c>
      <c r="HR93" s="850">
        <f t="shared" si="214"/>
        <v>0.33333333333333331</v>
      </c>
      <c r="HS93" s="850">
        <f t="shared" si="214"/>
        <v>0.33333333333333331</v>
      </c>
      <c r="HT93" s="850">
        <f t="shared" si="214"/>
        <v>0.33333333333333331</v>
      </c>
      <c r="HU93" s="850">
        <f t="shared" si="214"/>
        <v>0.33333333333333331</v>
      </c>
      <c r="HV93" s="850">
        <f t="shared" si="214"/>
        <v>0.33333333333333331</v>
      </c>
      <c r="HW93" s="850">
        <f t="shared" si="214"/>
        <v>0.33333333333333331</v>
      </c>
      <c r="HX93" s="850">
        <f t="shared" si="214"/>
        <v>0.33333333333333331</v>
      </c>
      <c r="HY93" s="850">
        <f t="shared" si="215"/>
        <v>0.33333333333333331</v>
      </c>
      <c r="HZ93" s="850">
        <f t="shared" si="215"/>
        <v>0.33333333333333331</v>
      </c>
      <c r="IA93" s="850">
        <f t="shared" si="215"/>
        <v>0.33333333333333331</v>
      </c>
      <c r="IB93" s="850">
        <f t="shared" si="215"/>
        <v>0.33333333333333331</v>
      </c>
      <c r="IC93" s="850">
        <f t="shared" si="215"/>
        <v>0.33333333333333331</v>
      </c>
      <c r="ID93" s="850">
        <f t="shared" si="215"/>
        <v>0.33333333333333331</v>
      </c>
      <c r="IE93" s="850">
        <f t="shared" si="215"/>
        <v>0.33333333333333331</v>
      </c>
      <c r="IF93" s="850">
        <f t="shared" si="215"/>
        <v>0.33333333333333331</v>
      </c>
      <c r="IG93" s="850">
        <f t="shared" si="215"/>
        <v>0.33333333333333331</v>
      </c>
      <c r="IH93" s="850">
        <f t="shared" si="215"/>
        <v>0.33333333333333331</v>
      </c>
      <c r="II93" s="850">
        <f t="shared" si="215"/>
        <v>0.33333333333333331</v>
      </c>
      <c r="IJ93" s="850">
        <f t="shared" si="215"/>
        <v>0.33333333333333331</v>
      </c>
      <c r="IK93" s="850">
        <f t="shared" si="215"/>
        <v>0.33333333333333331</v>
      </c>
      <c r="IL93" s="850">
        <v>0.25</v>
      </c>
      <c r="IM93" s="850">
        <v>0.25</v>
      </c>
      <c r="IN93" s="850">
        <v>0.25</v>
      </c>
      <c r="IO93" s="850">
        <v>0.25</v>
      </c>
      <c r="IP93" s="850">
        <v>0.25</v>
      </c>
      <c r="IQ93" s="850">
        <v>0.25</v>
      </c>
      <c r="IR93" s="850">
        <v>0.25</v>
      </c>
      <c r="IS93" s="850">
        <v>0.25</v>
      </c>
      <c r="IT93" s="850">
        <v>0.25</v>
      </c>
      <c r="IU93" s="850">
        <v>0.25</v>
      </c>
      <c r="IV93" s="850">
        <v>0.25</v>
      </c>
      <c r="IW93" s="850">
        <v>0.25</v>
      </c>
      <c r="IX93" s="850">
        <v>0.25</v>
      </c>
      <c r="IY93" s="850">
        <v>0.25</v>
      </c>
      <c r="IZ93" s="850">
        <v>0.25</v>
      </c>
      <c r="JA93" s="850">
        <v>0.25</v>
      </c>
      <c r="JB93" s="850">
        <v>0.25</v>
      </c>
      <c r="JC93" s="850">
        <v>0.25</v>
      </c>
      <c r="JD93" s="850">
        <v>0.25</v>
      </c>
      <c r="JE93" s="850">
        <v>0.25</v>
      </c>
      <c r="JF93" s="850">
        <v>0.25</v>
      </c>
      <c r="JG93" s="850">
        <v>0.25</v>
      </c>
      <c r="JH93" s="850">
        <v>0.25</v>
      </c>
      <c r="JI93" s="850">
        <v>0.25</v>
      </c>
      <c r="JJ93" s="850">
        <v>0.25</v>
      </c>
      <c r="JK93" s="850">
        <v>0.25</v>
      </c>
      <c r="JL93" s="850">
        <v>0.25</v>
      </c>
      <c r="JM93" s="850">
        <v>0.25</v>
      </c>
      <c r="JN93" s="850">
        <v>0.25</v>
      </c>
      <c r="JO93" s="850">
        <v>0.25</v>
      </c>
      <c r="JP93" s="850">
        <v>0.25</v>
      </c>
      <c r="JQ93" s="850">
        <v>0.25</v>
      </c>
      <c r="JR93" s="850">
        <v>0.25</v>
      </c>
      <c r="JS93" s="850">
        <v>0.25</v>
      </c>
      <c r="JT93" s="850">
        <v>0.25</v>
      </c>
      <c r="JU93" s="850">
        <v>0.25</v>
      </c>
      <c r="JV93" s="850">
        <v>0.25</v>
      </c>
      <c r="JW93" s="850">
        <v>0.25</v>
      </c>
      <c r="JX93" s="850">
        <v>0.25</v>
      </c>
    </row>
    <row r="94" spans="1:728" x14ac:dyDescent="0.25">
      <c r="A94" s="169" t="s">
        <v>630</v>
      </c>
      <c r="CY94" s="850">
        <f t="shared" si="216"/>
        <v>0.33333333333333331</v>
      </c>
      <c r="CZ94" s="850">
        <f t="shared" si="217"/>
        <v>0.33333333333333331</v>
      </c>
      <c r="DA94" s="850">
        <f t="shared" ref="DA94:FL95" si="218">CZ94</f>
        <v>0.33333333333333331</v>
      </c>
      <c r="DB94" s="850">
        <f t="shared" si="218"/>
        <v>0.33333333333333331</v>
      </c>
      <c r="DC94" s="850">
        <f t="shared" si="218"/>
        <v>0.33333333333333331</v>
      </c>
      <c r="DD94" s="850">
        <f t="shared" si="218"/>
        <v>0.33333333333333331</v>
      </c>
      <c r="DE94" s="850">
        <f t="shared" si="218"/>
        <v>0.33333333333333331</v>
      </c>
      <c r="DF94" s="850">
        <f t="shared" si="218"/>
        <v>0.33333333333333331</v>
      </c>
      <c r="DG94" s="850">
        <f t="shared" si="218"/>
        <v>0.33333333333333331</v>
      </c>
      <c r="DH94" s="850">
        <f t="shared" si="218"/>
        <v>0.33333333333333331</v>
      </c>
      <c r="DI94" s="850">
        <f t="shared" si="218"/>
        <v>0.33333333333333331</v>
      </c>
      <c r="DJ94" s="850">
        <f t="shared" si="218"/>
        <v>0.33333333333333331</v>
      </c>
      <c r="DK94" s="850">
        <f t="shared" si="218"/>
        <v>0.33333333333333331</v>
      </c>
      <c r="DL94" s="850">
        <f t="shared" si="218"/>
        <v>0.33333333333333331</v>
      </c>
      <c r="DM94" s="850">
        <f t="shared" si="218"/>
        <v>0.33333333333333331</v>
      </c>
      <c r="DN94" s="850">
        <f t="shared" si="218"/>
        <v>0.33333333333333331</v>
      </c>
      <c r="DO94" s="850">
        <f t="shared" si="218"/>
        <v>0.33333333333333331</v>
      </c>
      <c r="DP94" s="850">
        <f t="shared" si="218"/>
        <v>0.33333333333333331</v>
      </c>
      <c r="DQ94" s="850">
        <f t="shared" si="218"/>
        <v>0.33333333333333331</v>
      </c>
      <c r="DR94" s="850">
        <f t="shared" si="218"/>
        <v>0.33333333333333331</v>
      </c>
      <c r="DS94" s="850">
        <f t="shared" si="218"/>
        <v>0.33333333333333331</v>
      </c>
      <c r="DT94" s="850">
        <f t="shared" si="218"/>
        <v>0.33333333333333331</v>
      </c>
      <c r="DU94" s="850">
        <f t="shared" si="218"/>
        <v>0.33333333333333331</v>
      </c>
      <c r="DV94" s="850">
        <f t="shared" si="218"/>
        <v>0.33333333333333331</v>
      </c>
      <c r="DW94" s="850">
        <f t="shared" si="218"/>
        <v>0.33333333333333331</v>
      </c>
      <c r="DX94" s="850">
        <f t="shared" si="218"/>
        <v>0.33333333333333331</v>
      </c>
      <c r="DY94" s="850">
        <f t="shared" si="218"/>
        <v>0.33333333333333331</v>
      </c>
      <c r="DZ94" s="850">
        <f t="shared" si="218"/>
        <v>0.33333333333333331</v>
      </c>
      <c r="EA94" s="850">
        <f t="shared" si="218"/>
        <v>0.33333333333333331</v>
      </c>
      <c r="EB94" s="850">
        <f t="shared" si="218"/>
        <v>0.33333333333333331</v>
      </c>
      <c r="EC94" s="850">
        <f t="shared" si="218"/>
        <v>0.33333333333333331</v>
      </c>
      <c r="ED94" s="850">
        <f t="shared" si="218"/>
        <v>0.33333333333333331</v>
      </c>
      <c r="EE94" s="850">
        <f t="shared" si="218"/>
        <v>0.33333333333333331</v>
      </c>
      <c r="EF94" s="850">
        <f t="shared" si="218"/>
        <v>0.33333333333333331</v>
      </c>
      <c r="EG94" s="850">
        <f t="shared" si="218"/>
        <v>0.33333333333333331</v>
      </c>
      <c r="EH94" s="850">
        <f t="shared" si="218"/>
        <v>0.33333333333333331</v>
      </c>
      <c r="EI94" s="850">
        <f t="shared" si="218"/>
        <v>0.33333333333333331</v>
      </c>
      <c r="EJ94" s="850">
        <f t="shared" si="218"/>
        <v>0.33333333333333331</v>
      </c>
      <c r="EK94" s="850">
        <f t="shared" si="218"/>
        <v>0.33333333333333331</v>
      </c>
      <c r="EL94" s="850">
        <f t="shared" si="218"/>
        <v>0.33333333333333331</v>
      </c>
      <c r="EM94" s="850">
        <f t="shared" si="218"/>
        <v>0.33333333333333331</v>
      </c>
      <c r="EN94" s="850">
        <f t="shared" si="218"/>
        <v>0.33333333333333331</v>
      </c>
      <c r="EO94" s="850">
        <f t="shared" si="218"/>
        <v>0.33333333333333331</v>
      </c>
      <c r="EP94" s="850">
        <f t="shared" si="218"/>
        <v>0.33333333333333331</v>
      </c>
      <c r="EQ94" s="850">
        <f t="shared" si="218"/>
        <v>0.33333333333333331</v>
      </c>
      <c r="ER94" s="850">
        <f t="shared" si="218"/>
        <v>0.33333333333333331</v>
      </c>
      <c r="ES94" s="850">
        <f t="shared" si="218"/>
        <v>0.33333333333333331</v>
      </c>
      <c r="ET94" s="850">
        <f t="shared" si="218"/>
        <v>0.33333333333333331</v>
      </c>
      <c r="EU94" s="850">
        <f t="shared" si="218"/>
        <v>0.33333333333333331</v>
      </c>
      <c r="EV94" s="850">
        <f t="shared" si="218"/>
        <v>0.33333333333333331</v>
      </c>
      <c r="EW94" s="850">
        <f t="shared" si="218"/>
        <v>0.33333333333333331</v>
      </c>
      <c r="EX94" s="850">
        <f t="shared" si="218"/>
        <v>0.33333333333333331</v>
      </c>
      <c r="EY94" s="850">
        <f t="shared" si="218"/>
        <v>0.33333333333333331</v>
      </c>
      <c r="EZ94" s="850">
        <f t="shared" si="218"/>
        <v>0.33333333333333331</v>
      </c>
      <c r="FA94" s="850">
        <f t="shared" si="218"/>
        <v>0.33333333333333331</v>
      </c>
      <c r="FB94" s="850">
        <f t="shared" si="218"/>
        <v>0.33333333333333331</v>
      </c>
      <c r="FC94" s="850">
        <f t="shared" si="218"/>
        <v>0.33333333333333331</v>
      </c>
      <c r="FD94" s="850">
        <f t="shared" si="218"/>
        <v>0.33333333333333331</v>
      </c>
      <c r="FE94" s="850">
        <f t="shared" si="218"/>
        <v>0.33333333333333331</v>
      </c>
      <c r="FF94" s="850">
        <f t="shared" si="218"/>
        <v>0.33333333333333331</v>
      </c>
      <c r="FG94" s="850">
        <f t="shared" si="218"/>
        <v>0.33333333333333331</v>
      </c>
      <c r="FH94" s="850">
        <f t="shared" si="218"/>
        <v>0.33333333333333331</v>
      </c>
      <c r="FI94" s="850">
        <f t="shared" si="218"/>
        <v>0.33333333333333331</v>
      </c>
      <c r="FJ94" s="850">
        <f t="shared" si="218"/>
        <v>0.33333333333333331</v>
      </c>
      <c r="FK94" s="850">
        <f t="shared" si="218"/>
        <v>0.33333333333333331</v>
      </c>
      <c r="FL94" s="850">
        <f t="shared" si="218"/>
        <v>0.33333333333333331</v>
      </c>
      <c r="FM94" s="850">
        <f t="shared" si="214"/>
        <v>0.33333333333333331</v>
      </c>
      <c r="FN94" s="850">
        <f t="shared" si="214"/>
        <v>0.33333333333333331</v>
      </c>
      <c r="FO94" s="850">
        <f t="shared" si="214"/>
        <v>0.33333333333333331</v>
      </c>
      <c r="FP94" s="850">
        <f t="shared" si="214"/>
        <v>0.33333333333333331</v>
      </c>
      <c r="FQ94" s="850">
        <f t="shared" si="214"/>
        <v>0.33333333333333331</v>
      </c>
      <c r="FR94" s="850">
        <f t="shared" si="214"/>
        <v>0.33333333333333331</v>
      </c>
      <c r="FS94" s="850">
        <f t="shared" si="214"/>
        <v>0.33333333333333331</v>
      </c>
      <c r="FT94" s="850">
        <f t="shared" si="214"/>
        <v>0.33333333333333331</v>
      </c>
      <c r="FU94" s="850">
        <f t="shared" si="214"/>
        <v>0.33333333333333331</v>
      </c>
      <c r="FV94" s="850">
        <f t="shared" si="214"/>
        <v>0.33333333333333331</v>
      </c>
      <c r="FW94" s="850">
        <f t="shared" si="214"/>
        <v>0.33333333333333331</v>
      </c>
      <c r="FX94" s="850">
        <f t="shared" si="214"/>
        <v>0.33333333333333331</v>
      </c>
      <c r="FY94" s="850">
        <f t="shared" si="214"/>
        <v>0.33333333333333331</v>
      </c>
      <c r="FZ94" s="850">
        <f t="shared" si="214"/>
        <v>0.33333333333333331</v>
      </c>
      <c r="GA94" s="850">
        <f t="shared" si="214"/>
        <v>0.33333333333333331</v>
      </c>
      <c r="GB94" s="850">
        <f t="shared" si="214"/>
        <v>0.33333333333333331</v>
      </c>
      <c r="GC94" s="850">
        <f t="shared" si="214"/>
        <v>0.33333333333333331</v>
      </c>
      <c r="GD94" s="850">
        <f t="shared" si="214"/>
        <v>0.33333333333333331</v>
      </c>
      <c r="GE94" s="850">
        <f t="shared" si="214"/>
        <v>0.33333333333333331</v>
      </c>
      <c r="GF94" s="850">
        <f t="shared" si="214"/>
        <v>0.33333333333333331</v>
      </c>
      <c r="GG94" s="850">
        <f t="shared" si="214"/>
        <v>0.33333333333333331</v>
      </c>
      <c r="GH94" s="850">
        <f t="shared" si="214"/>
        <v>0.33333333333333331</v>
      </c>
      <c r="GI94" s="850">
        <f t="shared" si="214"/>
        <v>0.33333333333333331</v>
      </c>
      <c r="GJ94" s="850">
        <f t="shared" si="214"/>
        <v>0.33333333333333331</v>
      </c>
      <c r="GK94" s="850">
        <f t="shared" si="214"/>
        <v>0.33333333333333331</v>
      </c>
      <c r="GL94" s="850">
        <f t="shared" si="214"/>
        <v>0.33333333333333331</v>
      </c>
      <c r="GM94" s="850">
        <f t="shared" si="214"/>
        <v>0.33333333333333331</v>
      </c>
      <c r="GN94" s="850">
        <f t="shared" si="214"/>
        <v>0.33333333333333331</v>
      </c>
      <c r="GO94" s="850">
        <f t="shared" si="214"/>
        <v>0.33333333333333331</v>
      </c>
      <c r="GP94" s="850">
        <f t="shared" si="214"/>
        <v>0.33333333333333331</v>
      </c>
      <c r="GQ94" s="850">
        <f t="shared" si="214"/>
        <v>0.33333333333333331</v>
      </c>
      <c r="GR94" s="850">
        <f t="shared" si="214"/>
        <v>0.33333333333333331</v>
      </c>
      <c r="GS94" s="850">
        <f t="shared" si="214"/>
        <v>0.33333333333333331</v>
      </c>
      <c r="GT94" s="850">
        <f t="shared" si="214"/>
        <v>0.33333333333333331</v>
      </c>
      <c r="GU94" s="850">
        <f t="shared" si="214"/>
        <v>0.33333333333333331</v>
      </c>
      <c r="GV94" s="850">
        <f t="shared" si="214"/>
        <v>0.33333333333333331</v>
      </c>
      <c r="GW94" s="850">
        <f t="shared" si="214"/>
        <v>0.33333333333333331</v>
      </c>
      <c r="GX94" s="850">
        <f t="shared" si="214"/>
        <v>0.33333333333333331</v>
      </c>
      <c r="GY94" s="850">
        <f t="shared" si="214"/>
        <v>0.33333333333333331</v>
      </c>
      <c r="GZ94" s="850">
        <f t="shared" si="214"/>
        <v>0.33333333333333331</v>
      </c>
      <c r="HA94" s="850">
        <f t="shared" si="214"/>
        <v>0.33333333333333331</v>
      </c>
      <c r="HB94" s="850">
        <f t="shared" si="214"/>
        <v>0.33333333333333331</v>
      </c>
      <c r="HC94" s="850">
        <f t="shared" si="214"/>
        <v>0.33333333333333331</v>
      </c>
      <c r="HD94" s="850">
        <f t="shared" si="214"/>
        <v>0.33333333333333331</v>
      </c>
      <c r="HE94" s="850">
        <f t="shared" si="214"/>
        <v>0.33333333333333331</v>
      </c>
      <c r="HF94" s="850">
        <f t="shared" si="214"/>
        <v>0.33333333333333331</v>
      </c>
      <c r="HG94" s="850">
        <f t="shared" si="214"/>
        <v>0.33333333333333331</v>
      </c>
      <c r="HH94" s="850">
        <f t="shared" si="214"/>
        <v>0.33333333333333331</v>
      </c>
      <c r="HI94" s="850">
        <f t="shared" si="214"/>
        <v>0.33333333333333331</v>
      </c>
      <c r="HJ94" s="850">
        <f t="shared" si="214"/>
        <v>0.33333333333333331</v>
      </c>
      <c r="HK94" s="850">
        <f t="shared" si="214"/>
        <v>0.33333333333333331</v>
      </c>
      <c r="HL94" s="850">
        <f t="shared" si="214"/>
        <v>0.33333333333333331</v>
      </c>
      <c r="HM94" s="850">
        <f t="shared" si="214"/>
        <v>0.33333333333333331</v>
      </c>
      <c r="HN94" s="850">
        <f t="shared" si="214"/>
        <v>0.33333333333333331</v>
      </c>
      <c r="HO94" s="850">
        <f t="shared" si="214"/>
        <v>0.33333333333333331</v>
      </c>
      <c r="HP94" s="850">
        <f t="shared" si="214"/>
        <v>0.33333333333333331</v>
      </c>
      <c r="HQ94" s="850">
        <f t="shared" si="214"/>
        <v>0.33333333333333331</v>
      </c>
      <c r="HR94" s="850">
        <f t="shared" si="214"/>
        <v>0.33333333333333331</v>
      </c>
      <c r="HS94" s="850">
        <f t="shared" si="214"/>
        <v>0.33333333333333331</v>
      </c>
      <c r="HT94" s="850">
        <f t="shared" si="214"/>
        <v>0.33333333333333331</v>
      </c>
      <c r="HU94" s="850">
        <f t="shared" si="214"/>
        <v>0.33333333333333331</v>
      </c>
      <c r="HV94" s="850">
        <f t="shared" si="214"/>
        <v>0.33333333333333331</v>
      </c>
      <c r="HW94" s="850">
        <f t="shared" si="214"/>
        <v>0.33333333333333331</v>
      </c>
      <c r="HX94" s="850">
        <f t="shared" si="214"/>
        <v>0.33333333333333331</v>
      </c>
      <c r="HY94" s="850">
        <f t="shared" si="215"/>
        <v>0.33333333333333331</v>
      </c>
      <c r="HZ94" s="850">
        <f t="shared" si="215"/>
        <v>0.33333333333333331</v>
      </c>
      <c r="IA94" s="850">
        <f t="shared" si="215"/>
        <v>0.33333333333333331</v>
      </c>
      <c r="IB94" s="850">
        <f t="shared" si="215"/>
        <v>0.33333333333333331</v>
      </c>
      <c r="IC94" s="850">
        <f t="shared" si="215"/>
        <v>0.33333333333333331</v>
      </c>
      <c r="ID94" s="850">
        <f t="shared" si="215"/>
        <v>0.33333333333333331</v>
      </c>
      <c r="IE94" s="850">
        <f t="shared" si="215"/>
        <v>0.33333333333333331</v>
      </c>
      <c r="IF94" s="850">
        <f t="shared" si="215"/>
        <v>0.33333333333333331</v>
      </c>
      <c r="IG94" s="850">
        <f t="shared" si="215"/>
        <v>0.33333333333333331</v>
      </c>
      <c r="IH94" s="850">
        <f t="shared" si="215"/>
        <v>0.33333333333333331</v>
      </c>
      <c r="II94" s="850">
        <f t="shared" si="215"/>
        <v>0.33333333333333331</v>
      </c>
      <c r="IJ94" s="850">
        <f t="shared" si="215"/>
        <v>0.33333333333333331</v>
      </c>
      <c r="IK94" s="850">
        <f t="shared" si="215"/>
        <v>0.33333333333333331</v>
      </c>
      <c r="IL94" s="850">
        <v>0.25</v>
      </c>
      <c r="IM94" s="850">
        <v>0.25</v>
      </c>
      <c r="IN94" s="850">
        <v>0.25</v>
      </c>
      <c r="IO94" s="850">
        <v>0.25</v>
      </c>
      <c r="IP94" s="850">
        <v>0.25</v>
      </c>
      <c r="IQ94" s="850">
        <v>0.25</v>
      </c>
      <c r="IR94" s="850">
        <v>0.25</v>
      </c>
      <c r="IS94" s="850">
        <v>0.25</v>
      </c>
      <c r="IT94" s="850">
        <v>0.25</v>
      </c>
      <c r="IU94" s="850">
        <v>0.25</v>
      </c>
      <c r="IV94" s="850">
        <v>0.25</v>
      </c>
      <c r="IW94" s="850">
        <v>0.25</v>
      </c>
      <c r="IX94" s="850">
        <v>0.25</v>
      </c>
      <c r="IY94" s="850">
        <v>0.25</v>
      </c>
      <c r="IZ94" s="850">
        <v>0.25</v>
      </c>
      <c r="JA94" s="850">
        <v>0.25</v>
      </c>
      <c r="JB94" s="850">
        <v>0.25</v>
      </c>
      <c r="JC94" s="850">
        <v>0.25</v>
      </c>
      <c r="JD94" s="850">
        <v>0.25</v>
      </c>
      <c r="JE94" s="850">
        <v>0.25</v>
      </c>
      <c r="JF94" s="850">
        <v>0.25</v>
      </c>
      <c r="JG94" s="850">
        <v>0.25</v>
      </c>
      <c r="JH94" s="850">
        <v>0.25</v>
      </c>
      <c r="JI94" s="850">
        <v>0.25</v>
      </c>
      <c r="JJ94" s="850">
        <v>0.25</v>
      </c>
      <c r="JK94" s="850">
        <v>0.25</v>
      </c>
      <c r="JL94" s="850">
        <v>0.25</v>
      </c>
      <c r="JM94" s="850">
        <v>0.25</v>
      </c>
      <c r="JN94" s="850">
        <v>0.25</v>
      </c>
      <c r="JO94" s="850">
        <v>0.25</v>
      </c>
      <c r="JP94" s="850">
        <v>0.25</v>
      </c>
      <c r="JQ94" s="850">
        <v>0.25</v>
      </c>
      <c r="JR94" s="850">
        <v>0.25</v>
      </c>
      <c r="JS94" s="850">
        <v>0.25</v>
      </c>
      <c r="JT94" s="850">
        <v>0.25</v>
      </c>
      <c r="JU94" s="850">
        <v>0.25</v>
      </c>
      <c r="JV94" s="850">
        <v>0.25</v>
      </c>
      <c r="JW94" s="850">
        <v>0.25</v>
      </c>
      <c r="JX94" s="850">
        <v>0.25</v>
      </c>
    </row>
    <row r="95" spans="1:728" x14ac:dyDescent="0.25">
      <c r="A95" s="169" t="s">
        <v>685</v>
      </c>
      <c r="CY95" s="850">
        <v>0</v>
      </c>
      <c r="CZ95" s="850">
        <f t="shared" si="217"/>
        <v>0</v>
      </c>
      <c r="DA95" s="850">
        <f t="shared" si="218"/>
        <v>0</v>
      </c>
      <c r="DB95" s="850">
        <f t="shared" si="218"/>
        <v>0</v>
      </c>
      <c r="DC95" s="850">
        <f t="shared" si="218"/>
        <v>0</v>
      </c>
      <c r="DD95" s="850">
        <f t="shared" si="218"/>
        <v>0</v>
      </c>
      <c r="DE95" s="850">
        <f t="shared" si="218"/>
        <v>0</v>
      </c>
      <c r="DF95" s="850">
        <f t="shared" si="218"/>
        <v>0</v>
      </c>
      <c r="DG95" s="850">
        <f t="shared" si="218"/>
        <v>0</v>
      </c>
      <c r="DH95" s="850">
        <f t="shared" si="218"/>
        <v>0</v>
      </c>
      <c r="DI95" s="850">
        <f t="shared" si="218"/>
        <v>0</v>
      </c>
      <c r="DJ95" s="850">
        <f t="shared" si="218"/>
        <v>0</v>
      </c>
      <c r="DK95" s="850">
        <f t="shared" si="218"/>
        <v>0</v>
      </c>
      <c r="DL95" s="850">
        <f t="shared" si="218"/>
        <v>0</v>
      </c>
      <c r="DM95" s="850">
        <f t="shared" si="218"/>
        <v>0</v>
      </c>
      <c r="DN95" s="850">
        <f t="shared" si="218"/>
        <v>0</v>
      </c>
      <c r="DO95" s="850">
        <f t="shared" si="218"/>
        <v>0</v>
      </c>
      <c r="DP95" s="850">
        <f t="shared" si="218"/>
        <v>0</v>
      </c>
      <c r="DQ95" s="850">
        <f t="shared" si="218"/>
        <v>0</v>
      </c>
      <c r="DR95" s="850">
        <f t="shared" si="218"/>
        <v>0</v>
      </c>
      <c r="DS95" s="850">
        <f t="shared" si="218"/>
        <v>0</v>
      </c>
      <c r="DT95" s="850">
        <f t="shared" si="218"/>
        <v>0</v>
      </c>
      <c r="DU95" s="850">
        <f t="shared" si="218"/>
        <v>0</v>
      </c>
      <c r="DV95" s="850">
        <f t="shared" si="218"/>
        <v>0</v>
      </c>
      <c r="DW95" s="850">
        <f t="shared" si="218"/>
        <v>0</v>
      </c>
      <c r="DX95" s="850">
        <f t="shared" si="218"/>
        <v>0</v>
      </c>
      <c r="DY95" s="850">
        <f t="shared" si="218"/>
        <v>0</v>
      </c>
      <c r="DZ95" s="850">
        <f t="shared" si="218"/>
        <v>0</v>
      </c>
      <c r="EA95" s="850">
        <f t="shared" si="218"/>
        <v>0</v>
      </c>
      <c r="EB95" s="850">
        <f t="shared" si="218"/>
        <v>0</v>
      </c>
      <c r="EC95" s="850">
        <f t="shared" si="218"/>
        <v>0</v>
      </c>
      <c r="ED95" s="850">
        <f t="shared" si="218"/>
        <v>0</v>
      </c>
      <c r="EE95" s="850">
        <f t="shared" si="218"/>
        <v>0</v>
      </c>
      <c r="EF95" s="850">
        <f t="shared" si="218"/>
        <v>0</v>
      </c>
      <c r="EG95" s="850">
        <f t="shared" si="218"/>
        <v>0</v>
      </c>
      <c r="EH95" s="850">
        <f t="shared" si="218"/>
        <v>0</v>
      </c>
      <c r="EI95" s="850">
        <f t="shared" si="218"/>
        <v>0</v>
      </c>
      <c r="EJ95" s="850">
        <f t="shared" si="218"/>
        <v>0</v>
      </c>
      <c r="EK95" s="850">
        <f t="shared" si="218"/>
        <v>0</v>
      </c>
      <c r="EL95" s="850">
        <f t="shared" si="218"/>
        <v>0</v>
      </c>
      <c r="EM95" s="850">
        <f t="shared" si="218"/>
        <v>0</v>
      </c>
      <c r="EN95" s="850">
        <f t="shared" si="218"/>
        <v>0</v>
      </c>
      <c r="EO95" s="850">
        <f t="shared" si="218"/>
        <v>0</v>
      </c>
      <c r="EP95" s="850">
        <f t="shared" si="218"/>
        <v>0</v>
      </c>
      <c r="EQ95" s="850">
        <f t="shared" si="218"/>
        <v>0</v>
      </c>
      <c r="ER95" s="850">
        <f t="shared" si="218"/>
        <v>0</v>
      </c>
      <c r="ES95" s="850">
        <f t="shared" si="218"/>
        <v>0</v>
      </c>
      <c r="ET95" s="850">
        <f t="shared" si="218"/>
        <v>0</v>
      </c>
      <c r="EU95" s="850">
        <f t="shared" si="218"/>
        <v>0</v>
      </c>
      <c r="EV95" s="850">
        <f t="shared" si="218"/>
        <v>0</v>
      </c>
      <c r="EW95" s="850">
        <f t="shared" si="218"/>
        <v>0</v>
      </c>
      <c r="EX95" s="850">
        <f t="shared" si="218"/>
        <v>0</v>
      </c>
      <c r="EY95" s="850">
        <f t="shared" si="218"/>
        <v>0</v>
      </c>
      <c r="EZ95" s="850">
        <f t="shared" si="218"/>
        <v>0</v>
      </c>
      <c r="FA95" s="850">
        <f t="shared" si="218"/>
        <v>0</v>
      </c>
      <c r="FB95" s="850">
        <f t="shared" si="218"/>
        <v>0</v>
      </c>
      <c r="FC95" s="850">
        <f t="shared" si="218"/>
        <v>0</v>
      </c>
      <c r="FD95" s="850">
        <f t="shared" si="218"/>
        <v>0</v>
      </c>
      <c r="FE95" s="850">
        <f t="shared" si="218"/>
        <v>0</v>
      </c>
      <c r="FF95" s="850">
        <f t="shared" si="218"/>
        <v>0</v>
      </c>
      <c r="FG95" s="850">
        <f t="shared" si="218"/>
        <v>0</v>
      </c>
      <c r="FH95" s="850">
        <f t="shared" si="218"/>
        <v>0</v>
      </c>
      <c r="FI95" s="850">
        <f t="shared" si="218"/>
        <v>0</v>
      </c>
      <c r="FJ95" s="850">
        <f t="shared" si="218"/>
        <v>0</v>
      </c>
      <c r="FK95" s="850">
        <f t="shared" si="218"/>
        <v>0</v>
      </c>
      <c r="FL95" s="850">
        <f t="shared" si="218"/>
        <v>0</v>
      </c>
      <c r="FM95" s="850">
        <f t="shared" si="214"/>
        <v>0</v>
      </c>
      <c r="FN95" s="850">
        <f t="shared" si="214"/>
        <v>0</v>
      </c>
      <c r="FO95" s="850">
        <f t="shared" si="214"/>
        <v>0</v>
      </c>
      <c r="FP95" s="850">
        <f t="shared" si="214"/>
        <v>0</v>
      </c>
      <c r="FQ95" s="850">
        <f t="shared" si="214"/>
        <v>0</v>
      </c>
      <c r="FR95" s="850">
        <f t="shared" si="214"/>
        <v>0</v>
      </c>
      <c r="FS95" s="850">
        <f t="shared" si="214"/>
        <v>0</v>
      </c>
      <c r="FT95" s="850">
        <f t="shared" si="214"/>
        <v>0</v>
      </c>
      <c r="FU95" s="850">
        <f t="shared" si="214"/>
        <v>0</v>
      </c>
      <c r="FV95" s="850">
        <f t="shared" si="214"/>
        <v>0</v>
      </c>
      <c r="FW95" s="850">
        <f t="shared" si="214"/>
        <v>0</v>
      </c>
      <c r="FX95" s="850">
        <f t="shared" si="214"/>
        <v>0</v>
      </c>
      <c r="FY95" s="850">
        <f t="shared" si="214"/>
        <v>0</v>
      </c>
      <c r="FZ95" s="850">
        <f t="shared" si="214"/>
        <v>0</v>
      </c>
      <c r="GA95" s="850">
        <f t="shared" si="214"/>
        <v>0</v>
      </c>
      <c r="GB95" s="850">
        <f t="shared" si="214"/>
        <v>0</v>
      </c>
      <c r="GC95" s="850">
        <f t="shared" si="214"/>
        <v>0</v>
      </c>
      <c r="GD95" s="850">
        <f t="shared" si="214"/>
        <v>0</v>
      </c>
      <c r="GE95" s="850">
        <f t="shared" si="214"/>
        <v>0</v>
      </c>
      <c r="GF95" s="850">
        <f t="shared" si="214"/>
        <v>0</v>
      </c>
      <c r="GG95" s="850">
        <f t="shared" si="214"/>
        <v>0</v>
      </c>
      <c r="GH95" s="850">
        <f t="shared" si="214"/>
        <v>0</v>
      </c>
      <c r="GI95" s="850">
        <f t="shared" si="214"/>
        <v>0</v>
      </c>
      <c r="GJ95" s="850">
        <f t="shared" si="214"/>
        <v>0</v>
      </c>
      <c r="GK95" s="850">
        <f t="shared" si="214"/>
        <v>0</v>
      </c>
      <c r="GL95" s="850">
        <f t="shared" si="214"/>
        <v>0</v>
      </c>
      <c r="GM95" s="850">
        <f t="shared" si="214"/>
        <v>0</v>
      </c>
      <c r="GN95" s="850">
        <f t="shared" si="214"/>
        <v>0</v>
      </c>
      <c r="GO95" s="850">
        <f t="shared" si="214"/>
        <v>0</v>
      </c>
      <c r="GP95" s="850">
        <f t="shared" si="214"/>
        <v>0</v>
      </c>
      <c r="GQ95" s="850">
        <f t="shared" si="214"/>
        <v>0</v>
      </c>
      <c r="GR95" s="850">
        <f t="shared" si="214"/>
        <v>0</v>
      </c>
      <c r="GS95" s="850">
        <f t="shared" si="214"/>
        <v>0</v>
      </c>
      <c r="GT95" s="850">
        <f t="shared" si="214"/>
        <v>0</v>
      </c>
      <c r="GU95" s="850">
        <f t="shared" si="214"/>
        <v>0</v>
      </c>
      <c r="GV95" s="850">
        <f t="shared" si="214"/>
        <v>0</v>
      </c>
      <c r="GW95" s="850">
        <f t="shared" si="214"/>
        <v>0</v>
      </c>
      <c r="GX95" s="850">
        <f t="shared" si="214"/>
        <v>0</v>
      </c>
      <c r="GY95" s="850">
        <f t="shared" si="214"/>
        <v>0</v>
      </c>
      <c r="GZ95" s="850">
        <f t="shared" si="214"/>
        <v>0</v>
      </c>
      <c r="HA95" s="850">
        <f t="shared" si="214"/>
        <v>0</v>
      </c>
      <c r="HB95" s="850">
        <f t="shared" si="214"/>
        <v>0</v>
      </c>
      <c r="HC95" s="850">
        <f t="shared" si="214"/>
        <v>0</v>
      </c>
      <c r="HD95" s="850">
        <f t="shared" si="214"/>
        <v>0</v>
      </c>
      <c r="HE95" s="850">
        <f t="shared" si="214"/>
        <v>0</v>
      </c>
      <c r="HF95" s="850">
        <f t="shared" si="214"/>
        <v>0</v>
      </c>
      <c r="HG95" s="850">
        <f t="shared" si="214"/>
        <v>0</v>
      </c>
      <c r="HH95" s="850">
        <f t="shared" si="214"/>
        <v>0</v>
      </c>
      <c r="HI95" s="850">
        <f t="shared" si="214"/>
        <v>0</v>
      </c>
      <c r="HJ95" s="850">
        <f t="shared" si="214"/>
        <v>0</v>
      </c>
      <c r="HK95" s="850">
        <f t="shared" si="214"/>
        <v>0</v>
      </c>
      <c r="HL95" s="850">
        <f t="shared" si="214"/>
        <v>0</v>
      </c>
      <c r="HM95" s="850">
        <f t="shared" si="214"/>
        <v>0</v>
      </c>
      <c r="HN95" s="850">
        <f t="shared" si="214"/>
        <v>0</v>
      </c>
      <c r="HO95" s="850">
        <f t="shared" si="214"/>
        <v>0</v>
      </c>
      <c r="HP95" s="850">
        <f t="shared" si="214"/>
        <v>0</v>
      </c>
      <c r="HQ95" s="850">
        <f t="shared" si="214"/>
        <v>0</v>
      </c>
      <c r="HR95" s="850">
        <f t="shared" si="214"/>
        <v>0</v>
      </c>
      <c r="HS95" s="850">
        <f t="shared" si="214"/>
        <v>0</v>
      </c>
      <c r="HT95" s="850">
        <f t="shared" si="214"/>
        <v>0</v>
      </c>
      <c r="HU95" s="850">
        <f t="shared" si="214"/>
        <v>0</v>
      </c>
      <c r="HV95" s="850">
        <f t="shared" si="214"/>
        <v>0</v>
      </c>
      <c r="HW95" s="850">
        <f t="shared" si="214"/>
        <v>0</v>
      </c>
      <c r="HX95" s="850">
        <f t="shared" ref="HX95:IK95" si="219">HW95</f>
        <v>0</v>
      </c>
      <c r="HY95" s="850">
        <f t="shared" si="219"/>
        <v>0</v>
      </c>
      <c r="HZ95" s="850">
        <f t="shared" si="219"/>
        <v>0</v>
      </c>
      <c r="IA95" s="850">
        <f t="shared" si="219"/>
        <v>0</v>
      </c>
      <c r="IB95" s="850">
        <f t="shared" si="219"/>
        <v>0</v>
      </c>
      <c r="IC95" s="850">
        <f t="shared" si="219"/>
        <v>0</v>
      </c>
      <c r="ID95" s="850">
        <f t="shared" si="219"/>
        <v>0</v>
      </c>
      <c r="IE95" s="850">
        <f t="shared" si="219"/>
        <v>0</v>
      </c>
      <c r="IF95" s="850">
        <f t="shared" si="219"/>
        <v>0</v>
      </c>
      <c r="IG95" s="850">
        <f t="shared" si="219"/>
        <v>0</v>
      </c>
      <c r="IH95" s="850">
        <f t="shared" si="219"/>
        <v>0</v>
      </c>
      <c r="II95" s="850">
        <f t="shared" si="219"/>
        <v>0</v>
      </c>
      <c r="IJ95" s="850">
        <f t="shared" si="219"/>
        <v>0</v>
      </c>
      <c r="IK95" s="850">
        <f t="shared" si="219"/>
        <v>0</v>
      </c>
      <c r="IL95" s="850">
        <v>0.25</v>
      </c>
      <c r="IM95" s="850">
        <v>0.25</v>
      </c>
      <c r="IN95" s="850">
        <v>0.25</v>
      </c>
      <c r="IO95" s="850">
        <v>0.25</v>
      </c>
      <c r="IP95" s="850">
        <v>0.25</v>
      </c>
      <c r="IQ95" s="850">
        <v>0.25</v>
      </c>
      <c r="IR95" s="850">
        <v>0.25</v>
      </c>
      <c r="IS95" s="850">
        <v>0.25</v>
      </c>
      <c r="IT95" s="850">
        <v>0.25</v>
      </c>
      <c r="IU95" s="850">
        <v>0.25</v>
      </c>
      <c r="IV95" s="850">
        <v>0.25</v>
      </c>
      <c r="IW95" s="850">
        <v>0.25</v>
      </c>
      <c r="IX95" s="850">
        <v>0.25</v>
      </c>
      <c r="IY95" s="850">
        <v>0.25</v>
      </c>
      <c r="IZ95" s="850">
        <v>0.25</v>
      </c>
      <c r="JA95" s="850">
        <v>0.25</v>
      </c>
      <c r="JB95" s="850">
        <v>0.25</v>
      </c>
      <c r="JC95" s="850">
        <v>0.25</v>
      </c>
      <c r="JD95" s="850">
        <v>0.25</v>
      </c>
      <c r="JE95" s="850">
        <v>0.25</v>
      </c>
      <c r="JF95" s="850">
        <v>0.25</v>
      </c>
      <c r="JG95" s="850">
        <v>0.25</v>
      </c>
      <c r="JH95" s="850">
        <v>0.25</v>
      </c>
      <c r="JI95" s="850">
        <v>0.25</v>
      </c>
      <c r="JJ95" s="850">
        <v>0.25</v>
      </c>
      <c r="JK95" s="850">
        <v>0.25</v>
      </c>
      <c r="JL95" s="850">
        <v>0.25</v>
      </c>
      <c r="JM95" s="850">
        <v>0.25</v>
      </c>
      <c r="JN95" s="850">
        <v>0.25</v>
      </c>
      <c r="JO95" s="850">
        <v>0.25</v>
      </c>
      <c r="JP95" s="850">
        <v>0.25</v>
      </c>
      <c r="JQ95" s="850">
        <v>0.25</v>
      </c>
      <c r="JR95" s="850">
        <v>0.25</v>
      </c>
      <c r="JS95" s="850">
        <v>0.25</v>
      </c>
      <c r="JT95" s="850">
        <v>0.25</v>
      </c>
      <c r="JU95" s="850">
        <v>0.25</v>
      </c>
      <c r="JV95" s="850">
        <v>0.25</v>
      </c>
      <c r="JW95" s="850">
        <v>0.25</v>
      </c>
      <c r="JX95" s="850">
        <v>0.25</v>
      </c>
    </row>
    <row r="96" spans="1:728" x14ac:dyDescent="0.25">
      <c r="A96" s="180" t="s">
        <v>379</v>
      </c>
      <c r="CY96" s="944">
        <f>TABLES!G570</f>
        <v>0.15</v>
      </c>
    </row>
    <row r="97" spans="1:103" x14ac:dyDescent="0.25">
      <c r="A97" s="180" t="s">
        <v>671</v>
      </c>
      <c r="CY97" s="180" t="s">
        <v>686</v>
      </c>
    </row>
    <row r="98" spans="1:103" x14ac:dyDescent="0.25">
      <c r="A98" s="180" t="s">
        <v>381</v>
      </c>
      <c r="CY98" s="932">
        <v>15</v>
      </c>
    </row>
    <row r="99" spans="1:103" x14ac:dyDescent="0.25">
      <c r="A99" s="180" t="s">
        <v>382</v>
      </c>
      <c r="CY99" s="180">
        <f>CY98*12</f>
        <v>180</v>
      </c>
    </row>
    <row r="104" spans="1:103" x14ac:dyDescent="0.25">
      <c r="A104" s="167" t="s">
        <v>676</v>
      </c>
    </row>
    <row r="105" spans="1:103" x14ac:dyDescent="0.25">
      <c r="A105" s="180" t="s">
        <v>672</v>
      </c>
      <c r="CY105" s="856">
        <f>CY91-(CY91*CY96)</f>
        <v>10625000000</v>
      </c>
    </row>
    <row r="106" spans="1:103" x14ac:dyDescent="0.25">
      <c r="A106" s="180" t="s">
        <v>687</v>
      </c>
      <c r="CY106" s="180">
        <f>(CY98*(CY98+1))/2</f>
        <v>120</v>
      </c>
    </row>
    <row r="107" spans="1:103" x14ac:dyDescent="0.25">
      <c r="A107" s="346">
        <v>2008</v>
      </c>
      <c r="CY107" s="856">
        <f>($CY$105/$CY$106)*15</f>
        <v>1328125000</v>
      </c>
    </row>
    <row r="108" spans="1:103" x14ac:dyDescent="0.25">
      <c r="A108" s="346">
        <v>2009</v>
      </c>
      <c r="CY108" s="856">
        <f>($CY$105/$CY$106)*14</f>
        <v>1239583333.3333335</v>
      </c>
    </row>
    <row r="109" spans="1:103" x14ac:dyDescent="0.25">
      <c r="A109" s="346">
        <v>2010</v>
      </c>
      <c r="CY109" s="856">
        <f>($CY$105/$CY$106)*13</f>
        <v>1151041666.6666667</v>
      </c>
    </row>
    <row r="110" spans="1:103" x14ac:dyDescent="0.25">
      <c r="A110" s="346">
        <v>2011</v>
      </c>
      <c r="CY110" s="856">
        <f>($CY$105/$CY$106)*12</f>
        <v>1062500000</v>
      </c>
    </row>
    <row r="111" spans="1:103" x14ac:dyDescent="0.25">
      <c r="A111" s="346">
        <v>2012</v>
      </c>
      <c r="CY111" s="856">
        <f>($CY$105/$CY$106)*11</f>
        <v>973958333.33333337</v>
      </c>
    </row>
    <row r="112" spans="1:103" x14ac:dyDescent="0.25">
      <c r="A112" s="346">
        <v>2013</v>
      </c>
      <c r="CY112" s="856">
        <f>($CY$105/$CY$106)*10</f>
        <v>885416666.66666675</v>
      </c>
    </row>
    <row r="113" spans="1:297" x14ac:dyDescent="0.25">
      <c r="A113" s="346">
        <v>2014</v>
      </c>
      <c r="CY113" s="856">
        <f>($CY$105/$CY$106)*9</f>
        <v>796875000</v>
      </c>
    </row>
    <row r="114" spans="1:297" x14ac:dyDescent="0.25">
      <c r="A114" s="346">
        <v>2015</v>
      </c>
      <c r="CY114" s="856">
        <f>($CY$105/$CY$106)*8</f>
        <v>708333333.33333337</v>
      </c>
    </row>
    <row r="115" spans="1:297" x14ac:dyDescent="0.25">
      <c r="A115" s="346">
        <v>2016</v>
      </c>
      <c r="CY115" s="856">
        <f>($CY$105/$CY$106)*7</f>
        <v>619791666.66666675</v>
      </c>
    </row>
    <row r="116" spans="1:297" x14ac:dyDescent="0.25">
      <c r="A116" s="346">
        <v>2017</v>
      </c>
      <c r="CY116" s="856">
        <f>($CY$105/$CY$106)*6</f>
        <v>531250000</v>
      </c>
    </row>
    <row r="117" spans="1:297" x14ac:dyDescent="0.25">
      <c r="A117" s="346">
        <v>2018</v>
      </c>
      <c r="CY117" s="856">
        <f>($CY$105/$CY$106)*5</f>
        <v>442708333.33333337</v>
      </c>
    </row>
    <row r="118" spans="1:297" x14ac:dyDescent="0.25">
      <c r="A118" s="346">
        <v>2019</v>
      </c>
      <c r="CY118" s="856">
        <f>($CY$105/$CY$106)*4</f>
        <v>354166666.66666669</v>
      </c>
    </row>
    <row r="119" spans="1:297" x14ac:dyDescent="0.25">
      <c r="A119" s="346">
        <v>2020</v>
      </c>
      <c r="CY119" s="856">
        <f>($CY$105/$CY$106)*3</f>
        <v>265625000</v>
      </c>
    </row>
    <row r="120" spans="1:297" x14ac:dyDescent="0.25">
      <c r="A120" s="346">
        <v>2021</v>
      </c>
      <c r="CY120" s="856">
        <f>($CY$105/$CY$106)*2</f>
        <v>177083333.33333334</v>
      </c>
    </row>
    <row r="121" spans="1:297" x14ac:dyDescent="0.25">
      <c r="A121" s="346">
        <v>2022</v>
      </c>
      <c r="CY121" s="856">
        <f>($CY$105/$CY$106)*1</f>
        <v>88541666.666666672</v>
      </c>
    </row>
    <row r="122" spans="1:297" x14ac:dyDescent="0.25">
      <c r="A122" s="346" t="s">
        <v>673</v>
      </c>
      <c r="CY122" s="856">
        <f>(((CY107/12)/30)*18)</f>
        <v>66406250</v>
      </c>
      <c r="CZ122" s="856">
        <f>CY107/12</f>
        <v>110677083.33333333</v>
      </c>
      <c r="DA122" s="856">
        <f>CZ122</f>
        <v>110677083.33333333</v>
      </c>
      <c r="DB122" s="856">
        <f t="shared" ref="DB122:DJ122" si="220">DA122</f>
        <v>110677083.33333333</v>
      </c>
      <c r="DC122" s="856">
        <f t="shared" si="220"/>
        <v>110677083.33333333</v>
      </c>
      <c r="DD122" s="856">
        <f t="shared" si="220"/>
        <v>110677083.33333333</v>
      </c>
      <c r="DE122" s="856">
        <f t="shared" si="220"/>
        <v>110677083.33333333</v>
      </c>
      <c r="DF122" s="856">
        <f t="shared" si="220"/>
        <v>110677083.33333333</v>
      </c>
      <c r="DG122" s="856">
        <f t="shared" si="220"/>
        <v>110677083.33333333</v>
      </c>
      <c r="DH122" s="856">
        <f t="shared" si="220"/>
        <v>110677083.33333333</v>
      </c>
      <c r="DI122" s="856">
        <f t="shared" si="220"/>
        <v>110677083.33333333</v>
      </c>
      <c r="DJ122" s="856">
        <f t="shared" si="220"/>
        <v>110677083.33333333</v>
      </c>
      <c r="DK122" s="856">
        <f>(((CY107/12)/30)*12)+(((CY108/12)/30)*18)</f>
        <v>106250000</v>
      </c>
      <c r="DL122" s="856">
        <f>CY108/12</f>
        <v>103298611.11111112</v>
      </c>
      <c r="DM122" s="856">
        <f>DL122</f>
        <v>103298611.11111112</v>
      </c>
      <c r="DN122" s="856">
        <f t="shared" ref="DN122:DV122" si="221">DM122</f>
        <v>103298611.11111112</v>
      </c>
      <c r="DO122" s="856">
        <f t="shared" si="221"/>
        <v>103298611.11111112</v>
      </c>
      <c r="DP122" s="856">
        <f t="shared" si="221"/>
        <v>103298611.11111112</v>
      </c>
      <c r="DQ122" s="856">
        <f t="shared" si="221"/>
        <v>103298611.11111112</v>
      </c>
      <c r="DR122" s="856">
        <f t="shared" si="221"/>
        <v>103298611.11111112</v>
      </c>
      <c r="DS122" s="856">
        <f t="shared" si="221"/>
        <v>103298611.11111112</v>
      </c>
      <c r="DT122" s="856">
        <f t="shared" si="221"/>
        <v>103298611.11111112</v>
      </c>
      <c r="DU122" s="856">
        <f t="shared" si="221"/>
        <v>103298611.11111112</v>
      </c>
      <c r="DV122" s="856">
        <f t="shared" si="221"/>
        <v>103298611.11111112</v>
      </c>
      <c r="DW122" s="856">
        <f>(((CY108/12)/30)*12)+(((CY109/12)/30)*18)</f>
        <v>98871527.777777791</v>
      </c>
      <c r="DX122" s="856">
        <f>CY109/12</f>
        <v>95920138.888888896</v>
      </c>
      <c r="DY122" s="856">
        <f>DX122</f>
        <v>95920138.888888896</v>
      </c>
      <c r="DZ122" s="856">
        <f t="shared" ref="DZ122:EH122" si="222">DY122</f>
        <v>95920138.888888896</v>
      </c>
      <c r="EA122" s="856">
        <f t="shared" si="222"/>
        <v>95920138.888888896</v>
      </c>
      <c r="EB122" s="856">
        <f t="shared" si="222"/>
        <v>95920138.888888896</v>
      </c>
      <c r="EC122" s="856">
        <f t="shared" si="222"/>
        <v>95920138.888888896</v>
      </c>
      <c r="ED122" s="856">
        <f t="shared" si="222"/>
        <v>95920138.888888896</v>
      </c>
      <c r="EE122" s="856">
        <f t="shared" si="222"/>
        <v>95920138.888888896</v>
      </c>
      <c r="EF122" s="856">
        <f t="shared" si="222"/>
        <v>95920138.888888896</v>
      </c>
      <c r="EG122" s="856">
        <f t="shared" si="222"/>
        <v>95920138.888888896</v>
      </c>
      <c r="EH122" s="856">
        <f t="shared" si="222"/>
        <v>95920138.888888896</v>
      </c>
      <c r="EI122" s="856">
        <f>(((CY109/12)/30)*12)+(((CY110/12)/30)*18)</f>
        <v>91493055.555555552</v>
      </c>
      <c r="EJ122" s="856">
        <f>CY110/12</f>
        <v>88541666.666666672</v>
      </c>
      <c r="EK122" s="856">
        <f>EJ122</f>
        <v>88541666.666666672</v>
      </c>
      <c r="EL122" s="856">
        <f t="shared" ref="EL122:ET122" si="223">EK122</f>
        <v>88541666.666666672</v>
      </c>
      <c r="EM122" s="856">
        <f t="shared" si="223"/>
        <v>88541666.666666672</v>
      </c>
      <c r="EN122" s="856">
        <f t="shared" si="223"/>
        <v>88541666.666666672</v>
      </c>
      <c r="EO122" s="856">
        <f t="shared" si="223"/>
        <v>88541666.666666672</v>
      </c>
      <c r="EP122" s="856">
        <f t="shared" si="223"/>
        <v>88541666.666666672</v>
      </c>
      <c r="EQ122" s="856">
        <f t="shared" si="223"/>
        <v>88541666.666666672</v>
      </c>
      <c r="ER122" s="856">
        <f t="shared" si="223"/>
        <v>88541666.666666672</v>
      </c>
      <c r="ES122" s="856">
        <f t="shared" si="223"/>
        <v>88541666.666666672</v>
      </c>
      <c r="ET122" s="856">
        <f t="shared" si="223"/>
        <v>88541666.666666672</v>
      </c>
      <c r="EU122" s="856">
        <f>(((CY110/12)/30)*12)+(((CY111/12)/30)*18)</f>
        <v>84114583.333333343</v>
      </c>
      <c r="EV122" s="856">
        <f>CY111/12</f>
        <v>81163194.444444448</v>
      </c>
      <c r="EW122" s="856">
        <f>EV122</f>
        <v>81163194.444444448</v>
      </c>
      <c r="EX122" s="856">
        <f t="shared" ref="EX122:FF122" si="224">EW122</f>
        <v>81163194.444444448</v>
      </c>
      <c r="EY122" s="856">
        <f t="shared" si="224"/>
        <v>81163194.444444448</v>
      </c>
      <c r="EZ122" s="856">
        <f t="shared" si="224"/>
        <v>81163194.444444448</v>
      </c>
      <c r="FA122" s="856">
        <f t="shared" si="224"/>
        <v>81163194.444444448</v>
      </c>
      <c r="FB122" s="856">
        <f t="shared" si="224"/>
        <v>81163194.444444448</v>
      </c>
      <c r="FC122" s="856">
        <f t="shared" si="224"/>
        <v>81163194.444444448</v>
      </c>
      <c r="FD122" s="856">
        <f t="shared" si="224"/>
        <v>81163194.444444448</v>
      </c>
      <c r="FE122" s="856">
        <f t="shared" si="224"/>
        <v>81163194.444444448</v>
      </c>
      <c r="FF122" s="856">
        <f t="shared" si="224"/>
        <v>81163194.444444448</v>
      </c>
      <c r="FG122" s="856">
        <f>(((CY111/12)/30)*12)+(((CY112/12)/30)*18)</f>
        <v>76736111.111111104</v>
      </c>
      <c r="FH122" s="856">
        <f>CY112/12</f>
        <v>73784722.222222224</v>
      </c>
      <c r="FI122" s="856">
        <f>FH122</f>
        <v>73784722.222222224</v>
      </c>
      <c r="FJ122" s="856">
        <f t="shared" ref="FJ122:FR122" si="225">FI122</f>
        <v>73784722.222222224</v>
      </c>
      <c r="FK122" s="856">
        <f t="shared" si="225"/>
        <v>73784722.222222224</v>
      </c>
      <c r="FL122" s="856">
        <f t="shared" si="225"/>
        <v>73784722.222222224</v>
      </c>
      <c r="FM122" s="856">
        <f t="shared" si="225"/>
        <v>73784722.222222224</v>
      </c>
      <c r="FN122" s="856">
        <f t="shared" si="225"/>
        <v>73784722.222222224</v>
      </c>
      <c r="FO122" s="856">
        <f t="shared" si="225"/>
        <v>73784722.222222224</v>
      </c>
      <c r="FP122" s="856">
        <f t="shared" si="225"/>
        <v>73784722.222222224</v>
      </c>
      <c r="FQ122" s="856">
        <f t="shared" si="225"/>
        <v>73784722.222222224</v>
      </c>
      <c r="FR122" s="856">
        <f t="shared" si="225"/>
        <v>73784722.222222224</v>
      </c>
      <c r="FS122" s="856">
        <f>(((CY112/12)/30)*12)+(((CY113/12)/30)*18)</f>
        <v>69357638.888888896</v>
      </c>
      <c r="FT122" s="856">
        <f>CY113/12</f>
        <v>66406250</v>
      </c>
      <c r="FU122" s="856">
        <f>FT122</f>
        <v>66406250</v>
      </c>
      <c r="FV122" s="856">
        <f t="shared" ref="FV122:GD122" si="226">FU122</f>
        <v>66406250</v>
      </c>
      <c r="FW122" s="856">
        <f t="shared" si="226"/>
        <v>66406250</v>
      </c>
      <c r="FX122" s="856">
        <f t="shared" si="226"/>
        <v>66406250</v>
      </c>
      <c r="FY122" s="856">
        <f t="shared" si="226"/>
        <v>66406250</v>
      </c>
      <c r="FZ122" s="856">
        <f t="shared" si="226"/>
        <v>66406250</v>
      </c>
      <c r="GA122" s="856">
        <f t="shared" si="226"/>
        <v>66406250</v>
      </c>
      <c r="GB122" s="856">
        <f t="shared" si="226"/>
        <v>66406250</v>
      </c>
      <c r="GC122" s="856">
        <f t="shared" si="226"/>
        <v>66406250</v>
      </c>
      <c r="GD122" s="856">
        <f t="shared" si="226"/>
        <v>66406250</v>
      </c>
      <c r="GE122" s="856">
        <f>(((CY113/12)/30)*12)+(((CY114/12)/30)*18)</f>
        <v>61979166.666666672</v>
      </c>
      <c r="GF122" s="856">
        <f>CY114/12</f>
        <v>59027777.777777784</v>
      </c>
      <c r="GG122" s="856">
        <f>GF122</f>
        <v>59027777.777777784</v>
      </c>
      <c r="GH122" s="856">
        <f t="shared" ref="GH122:GP122" si="227">GG122</f>
        <v>59027777.777777784</v>
      </c>
      <c r="GI122" s="856">
        <f t="shared" si="227"/>
        <v>59027777.777777784</v>
      </c>
      <c r="GJ122" s="856">
        <f t="shared" si="227"/>
        <v>59027777.777777784</v>
      </c>
      <c r="GK122" s="856">
        <f t="shared" si="227"/>
        <v>59027777.777777784</v>
      </c>
      <c r="GL122" s="856">
        <f t="shared" si="227"/>
        <v>59027777.777777784</v>
      </c>
      <c r="GM122" s="856">
        <f t="shared" si="227"/>
        <v>59027777.777777784</v>
      </c>
      <c r="GN122" s="856">
        <f t="shared" si="227"/>
        <v>59027777.777777784</v>
      </c>
      <c r="GO122" s="856">
        <f t="shared" si="227"/>
        <v>59027777.777777784</v>
      </c>
      <c r="GP122" s="856">
        <f t="shared" si="227"/>
        <v>59027777.777777784</v>
      </c>
      <c r="GQ122" s="856">
        <f>(((CY114/12)/30)*12)+(((CY115/12)/30)*18)</f>
        <v>54600694.444444448</v>
      </c>
      <c r="GR122" s="856">
        <f>CY115/12</f>
        <v>51649305.55555556</v>
      </c>
      <c r="GS122" s="856">
        <f>GR122</f>
        <v>51649305.55555556</v>
      </c>
      <c r="GT122" s="856">
        <f t="shared" ref="GT122:HB122" si="228">GS122</f>
        <v>51649305.55555556</v>
      </c>
      <c r="GU122" s="856">
        <f t="shared" si="228"/>
        <v>51649305.55555556</v>
      </c>
      <c r="GV122" s="856">
        <f t="shared" si="228"/>
        <v>51649305.55555556</v>
      </c>
      <c r="GW122" s="856">
        <f t="shared" si="228"/>
        <v>51649305.55555556</v>
      </c>
      <c r="GX122" s="856">
        <f t="shared" si="228"/>
        <v>51649305.55555556</v>
      </c>
      <c r="GY122" s="856">
        <f t="shared" si="228"/>
        <v>51649305.55555556</v>
      </c>
      <c r="GZ122" s="856">
        <f t="shared" si="228"/>
        <v>51649305.55555556</v>
      </c>
      <c r="HA122" s="856">
        <f t="shared" si="228"/>
        <v>51649305.55555556</v>
      </c>
      <c r="HB122" s="856">
        <f t="shared" si="228"/>
        <v>51649305.55555556</v>
      </c>
      <c r="HC122" s="856">
        <f>(((CY115/12)/30)*12)+(((CY116/12)/30)*18)</f>
        <v>47222222.222222224</v>
      </c>
      <c r="HD122" s="856">
        <f>CY116/12</f>
        <v>44270833.333333336</v>
      </c>
      <c r="HE122" s="856">
        <f>HD122</f>
        <v>44270833.333333336</v>
      </c>
      <c r="HF122" s="856">
        <f t="shared" ref="HF122:HN122" si="229">HE122</f>
        <v>44270833.333333336</v>
      </c>
      <c r="HG122" s="856">
        <f t="shared" si="229"/>
        <v>44270833.333333336</v>
      </c>
      <c r="HH122" s="856">
        <f t="shared" si="229"/>
        <v>44270833.333333336</v>
      </c>
      <c r="HI122" s="856">
        <f t="shared" si="229"/>
        <v>44270833.333333336</v>
      </c>
      <c r="HJ122" s="856">
        <f t="shared" si="229"/>
        <v>44270833.333333336</v>
      </c>
      <c r="HK122" s="856">
        <f t="shared" si="229"/>
        <v>44270833.333333336</v>
      </c>
      <c r="HL122" s="856">
        <f t="shared" si="229"/>
        <v>44270833.333333336</v>
      </c>
      <c r="HM122" s="856">
        <f t="shared" si="229"/>
        <v>44270833.333333336</v>
      </c>
      <c r="HN122" s="856">
        <f t="shared" si="229"/>
        <v>44270833.333333336</v>
      </c>
      <c r="HO122" s="856">
        <f>(((CY116/12)/30)*12)+(((CY117/12)/30)*18)</f>
        <v>39843750</v>
      </c>
      <c r="HP122" s="856">
        <f>CY117/12</f>
        <v>36892361.111111112</v>
      </c>
      <c r="HQ122" s="856">
        <f>HP122</f>
        <v>36892361.111111112</v>
      </c>
      <c r="HR122" s="856">
        <f t="shared" ref="HR122:HZ122" si="230">HQ122</f>
        <v>36892361.111111112</v>
      </c>
      <c r="HS122" s="856">
        <f t="shared" si="230"/>
        <v>36892361.111111112</v>
      </c>
      <c r="HT122" s="856">
        <f t="shared" si="230"/>
        <v>36892361.111111112</v>
      </c>
      <c r="HU122" s="856">
        <f t="shared" si="230"/>
        <v>36892361.111111112</v>
      </c>
      <c r="HV122" s="856">
        <f t="shared" si="230"/>
        <v>36892361.111111112</v>
      </c>
      <c r="HW122" s="856">
        <f t="shared" si="230"/>
        <v>36892361.111111112</v>
      </c>
      <c r="HX122" s="856">
        <f t="shared" si="230"/>
        <v>36892361.111111112</v>
      </c>
      <c r="HY122" s="856">
        <f t="shared" si="230"/>
        <v>36892361.111111112</v>
      </c>
      <c r="HZ122" s="856">
        <f t="shared" si="230"/>
        <v>36892361.111111112</v>
      </c>
      <c r="IA122" s="856">
        <f>(((CY117/12)/30)*12)+(((CY118/12)/30)*18)</f>
        <v>32465277.77777778</v>
      </c>
      <c r="IB122" s="856">
        <f>CY118/12</f>
        <v>29513888.888888892</v>
      </c>
      <c r="IC122" s="856">
        <f>IB122</f>
        <v>29513888.888888892</v>
      </c>
      <c r="ID122" s="856">
        <f t="shared" ref="ID122:IL122" si="231">IC122</f>
        <v>29513888.888888892</v>
      </c>
      <c r="IE122" s="856">
        <f t="shared" si="231"/>
        <v>29513888.888888892</v>
      </c>
      <c r="IF122" s="856">
        <f t="shared" si="231"/>
        <v>29513888.888888892</v>
      </c>
      <c r="IG122" s="856">
        <f t="shared" si="231"/>
        <v>29513888.888888892</v>
      </c>
      <c r="IH122" s="856">
        <f t="shared" si="231"/>
        <v>29513888.888888892</v>
      </c>
      <c r="II122" s="856">
        <f t="shared" si="231"/>
        <v>29513888.888888892</v>
      </c>
      <c r="IJ122" s="856">
        <f t="shared" si="231"/>
        <v>29513888.888888892</v>
      </c>
      <c r="IK122" s="856">
        <f t="shared" si="231"/>
        <v>29513888.888888892</v>
      </c>
      <c r="IL122" s="856">
        <f t="shared" si="231"/>
        <v>29513888.888888892</v>
      </c>
      <c r="IM122" s="856">
        <f>(((CY118/12)/30)*12)+(((CY119/12)/30)*18)</f>
        <v>25086805.555555556</v>
      </c>
      <c r="IN122" s="856">
        <f>CY119/12</f>
        <v>22135416.666666668</v>
      </c>
      <c r="IO122" s="856">
        <f>IN122</f>
        <v>22135416.666666668</v>
      </c>
      <c r="IP122" s="856">
        <f t="shared" ref="IP122:IX122" si="232">IO122</f>
        <v>22135416.666666668</v>
      </c>
      <c r="IQ122" s="856">
        <f t="shared" si="232"/>
        <v>22135416.666666668</v>
      </c>
      <c r="IR122" s="856">
        <f t="shared" si="232"/>
        <v>22135416.666666668</v>
      </c>
      <c r="IS122" s="856">
        <f t="shared" si="232"/>
        <v>22135416.666666668</v>
      </c>
      <c r="IT122" s="856">
        <f t="shared" si="232"/>
        <v>22135416.666666668</v>
      </c>
      <c r="IU122" s="856">
        <f t="shared" si="232"/>
        <v>22135416.666666668</v>
      </c>
      <c r="IV122" s="856">
        <f t="shared" si="232"/>
        <v>22135416.666666668</v>
      </c>
      <c r="IW122" s="856">
        <f t="shared" si="232"/>
        <v>22135416.666666668</v>
      </c>
      <c r="IX122" s="856">
        <f t="shared" si="232"/>
        <v>22135416.666666668</v>
      </c>
      <c r="IY122" s="856">
        <f>(((CY119/12)/30)*12)+(((CY120/12)/30)*18)</f>
        <v>17708333.333333336</v>
      </c>
      <c r="IZ122" s="856">
        <f>CY120/12</f>
        <v>14756944.444444446</v>
      </c>
      <c r="JA122" s="856">
        <f>IZ122</f>
        <v>14756944.444444446</v>
      </c>
      <c r="JB122" s="856">
        <f t="shared" ref="JB122:JJ122" si="233">JA122</f>
        <v>14756944.444444446</v>
      </c>
      <c r="JC122" s="856">
        <f t="shared" si="233"/>
        <v>14756944.444444446</v>
      </c>
      <c r="JD122" s="856">
        <f t="shared" si="233"/>
        <v>14756944.444444446</v>
      </c>
      <c r="JE122" s="856">
        <f t="shared" si="233"/>
        <v>14756944.444444446</v>
      </c>
      <c r="JF122" s="856">
        <f t="shared" si="233"/>
        <v>14756944.444444446</v>
      </c>
      <c r="JG122" s="856">
        <f t="shared" si="233"/>
        <v>14756944.444444446</v>
      </c>
      <c r="JH122" s="856">
        <f t="shared" si="233"/>
        <v>14756944.444444446</v>
      </c>
      <c r="JI122" s="856">
        <f t="shared" si="233"/>
        <v>14756944.444444446</v>
      </c>
      <c r="JJ122" s="856">
        <f t="shared" si="233"/>
        <v>14756944.444444446</v>
      </c>
      <c r="JK122" s="856">
        <f>(((CY120/12)/30)*12)+(((CY121/12)/30)*18)</f>
        <v>10329861.111111112</v>
      </c>
      <c r="JL122" s="856">
        <f>CY121/12</f>
        <v>7378472.2222222229</v>
      </c>
      <c r="JM122" s="856">
        <f>JL122</f>
        <v>7378472.2222222229</v>
      </c>
      <c r="JN122" s="856">
        <f t="shared" ref="JN122:JV122" si="234">JM122</f>
        <v>7378472.2222222229</v>
      </c>
      <c r="JO122" s="856">
        <f t="shared" si="234"/>
        <v>7378472.2222222229</v>
      </c>
      <c r="JP122" s="856">
        <f t="shared" si="234"/>
        <v>7378472.2222222229</v>
      </c>
      <c r="JQ122" s="856">
        <f t="shared" si="234"/>
        <v>7378472.2222222229</v>
      </c>
      <c r="JR122" s="856">
        <f t="shared" si="234"/>
        <v>7378472.2222222229</v>
      </c>
      <c r="JS122" s="856">
        <f t="shared" si="234"/>
        <v>7378472.2222222229</v>
      </c>
      <c r="JT122" s="856">
        <f t="shared" si="234"/>
        <v>7378472.2222222229</v>
      </c>
      <c r="JU122" s="856">
        <f t="shared" si="234"/>
        <v>7378472.2222222229</v>
      </c>
      <c r="JV122" s="856">
        <f t="shared" si="234"/>
        <v>7378472.2222222229</v>
      </c>
      <c r="JW122" s="856">
        <f>(((CY121/12)/30)*12)</f>
        <v>2951388.888888889</v>
      </c>
      <c r="JX122" s="856"/>
      <c r="JY122" s="856"/>
      <c r="JZ122" s="856"/>
      <c r="KA122" s="856"/>
      <c r="KB122" s="856"/>
      <c r="KC122" s="856"/>
      <c r="KD122" s="856"/>
      <c r="KE122" s="856"/>
      <c r="KF122" s="856"/>
      <c r="KG122" s="856"/>
      <c r="KH122" s="856"/>
      <c r="KI122" s="856"/>
      <c r="KK122" s="856"/>
    </row>
    <row r="123" spans="1:297" x14ac:dyDescent="0.25">
      <c r="A123" s="172" t="s">
        <v>683</v>
      </c>
      <c r="CY123" s="856">
        <f>CY122*CY92</f>
        <v>22135416.666666664</v>
      </c>
      <c r="CZ123" s="856">
        <f t="shared" ref="CZ123:FK123" si="235">CZ122*CZ92</f>
        <v>36892361.111111104</v>
      </c>
      <c r="DA123" s="856">
        <f t="shared" si="235"/>
        <v>36892361.111111104</v>
      </c>
      <c r="DB123" s="856">
        <f t="shared" si="235"/>
        <v>36892361.111111104</v>
      </c>
      <c r="DC123" s="856">
        <f t="shared" si="235"/>
        <v>36892361.111111104</v>
      </c>
      <c r="DD123" s="856">
        <f t="shared" si="235"/>
        <v>36892361.111111104</v>
      </c>
      <c r="DE123" s="856">
        <f t="shared" si="235"/>
        <v>36892361.111111104</v>
      </c>
      <c r="DF123" s="856">
        <f t="shared" si="235"/>
        <v>36892361.111111104</v>
      </c>
      <c r="DG123" s="856">
        <f t="shared" si="235"/>
        <v>36892361.111111104</v>
      </c>
      <c r="DH123" s="856">
        <f t="shared" si="235"/>
        <v>36892361.111111104</v>
      </c>
      <c r="DI123" s="856">
        <f t="shared" si="235"/>
        <v>36892361.111111104</v>
      </c>
      <c r="DJ123" s="856">
        <f t="shared" si="235"/>
        <v>36892361.111111104</v>
      </c>
      <c r="DK123" s="856">
        <f t="shared" si="235"/>
        <v>35416666.666666664</v>
      </c>
      <c r="DL123" s="856">
        <f t="shared" si="235"/>
        <v>34432870.370370373</v>
      </c>
      <c r="DM123" s="856">
        <f t="shared" si="235"/>
        <v>34432870.370370373</v>
      </c>
      <c r="DN123" s="856">
        <f t="shared" si="235"/>
        <v>34432870.370370373</v>
      </c>
      <c r="DO123" s="856">
        <f t="shared" si="235"/>
        <v>34432870.370370373</v>
      </c>
      <c r="DP123" s="856">
        <f t="shared" si="235"/>
        <v>34432870.370370373</v>
      </c>
      <c r="DQ123" s="856">
        <f t="shared" si="235"/>
        <v>34432870.370370373</v>
      </c>
      <c r="DR123" s="856">
        <f t="shared" si="235"/>
        <v>34432870.370370373</v>
      </c>
      <c r="DS123" s="856">
        <f t="shared" si="235"/>
        <v>34432870.370370373</v>
      </c>
      <c r="DT123" s="856">
        <f t="shared" si="235"/>
        <v>34432870.370370373</v>
      </c>
      <c r="DU123" s="856">
        <f t="shared" si="235"/>
        <v>34432870.370370373</v>
      </c>
      <c r="DV123" s="856">
        <f t="shared" si="235"/>
        <v>34432870.370370373</v>
      </c>
      <c r="DW123" s="856">
        <f t="shared" si="235"/>
        <v>32957175.925925929</v>
      </c>
      <c r="DX123" s="856">
        <f t="shared" si="235"/>
        <v>31973379.629629631</v>
      </c>
      <c r="DY123" s="856">
        <f t="shared" si="235"/>
        <v>31973379.629629631</v>
      </c>
      <c r="DZ123" s="856">
        <f t="shared" si="235"/>
        <v>31973379.629629631</v>
      </c>
      <c r="EA123" s="856">
        <f t="shared" si="235"/>
        <v>31973379.629629631</v>
      </c>
      <c r="EB123" s="856">
        <f t="shared" si="235"/>
        <v>31973379.629629631</v>
      </c>
      <c r="EC123" s="856">
        <f t="shared" si="235"/>
        <v>31973379.629629631</v>
      </c>
      <c r="ED123" s="856">
        <f t="shared" si="235"/>
        <v>31973379.629629631</v>
      </c>
      <c r="EE123" s="856">
        <f t="shared" si="235"/>
        <v>31973379.629629631</v>
      </c>
      <c r="EF123" s="856">
        <f t="shared" si="235"/>
        <v>31973379.629629631</v>
      </c>
      <c r="EG123" s="856">
        <f t="shared" si="235"/>
        <v>31973379.629629631</v>
      </c>
      <c r="EH123" s="856">
        <f t="shared" si="235"/>
        <v>31973379.629629631</v>
      </c>
      <c r="EI123" s="856">
        <f t="shared" si="235"/>
        <v>30497685.185185183</v>
      </c>
      <c r="EJ123" s="856">
        <f t="shared" si="235"/>
        <v>29513888.888888888</v>
      </c>
      <c r="EK123" s="856">
        <f t="shared" si="235"/>
        <v>29513888.888888888</v>
      </c>
      <c r="EL123" s="856">
        <f t="shared" si="235"/>
        <v>29513888.888888888</v>
      </c>
      <c r="EM123" s="856">
        <f t="shared" si="235"/>
        <v>29513888.888888888</v>
      </c>
      <c r="EN123" s="856">
        <f t="shared" si="235"/>
        <v>29513888.888888888</v>
      </c>
      <c r="EO123" s="856">
        <f t="shared" si="235"/>
        <v>29513888.888888888</v>
      </c>
      <c r="EP123" s="856">
        <f t="shared" si="235"/>
        <v>29513888.888888888</v>
      </c>
      <c r="EQ123" s="856">
        <f t="shared" si="235"/>
        <v>29513888.888888888</v>
      </c>
      <c r="ER123" s="856">
        <f t="shared" si="235"/>
        <v>29513888.888888888</v>
      </c>
      <c r="ES123" s="856">
        <f t="shared" si="235"/>
        <v>29513888.888888888</v>
      </c>
      <c r="ET123" s="856">
        <f t="shared" si="235"/>
        <v>29513888.888888888</v>
      </c>
      <c r="EU123" s="856">
        <f t="shared" si="235"/>
        <v>28038194.444444448</v>
      </c>
      <c r="EV123" s="856">
        <f t="shared" si="235"/>
        <v>27054398.148148149</v>
      </c>
      <c r="EW123" s="856">
        <f t="shared" si="235"/>
        <v>27054398.148148149</v>
      </c>
      <c r="EX123" s="856">
        <f t="shared" si="235"/>
        <v>27054398.148148149</v>
      </c>
      <c r="EY123" s="856">
        <f t="shared" si="235"/>
        <v>27054398.148148149</v>
      </c>
      <c r="EZ123" s="856">
        <f t="shared" si="235"/>
        <v>27054398.148148149</v>
      </c>
      <c r="FA123" s="856">
        <f t="shared" si="235"/>
        <v>27054398.148148149</v>
      </c>
      <c r="FB123" s="856">
        <f t="shared" si="235"/>
        <v>27054398.148148149</v>
      </c>
      <c r="FC123" s="856">
        <f t="shared" si="235"/>
        <v>27054398.148148149</v>
      </c>
      <c r="FD123" s="856">
        <f t="shared" si="235"/>
        <v>27054398.148148149</v>
      </c>
      <c r="FE123" s="856">
        <f t="shared" si="235"/>
        <v>27054398.148148149</v>
      </c>
      <c r="FF123" s="856">
        <f t="shared" si="235"/>
        <v>27054398.148148149</v>
      </c>
      <c r="FG123" s="856">
        <f t="shared" si="235"/>
        <v>25578703.703703701</v>
      </c>
      <c r="FH123" s="856">
        <f t="shared" si="235"/>
        <v>24594907.407407407</v>
      </c>
      <c r="FI123" s="856">
        <f t="shared" si="235"/>
        <v>24594907.407407407</v>
      </c>
      <c r="FJ123" s="856">
        <f t="shared" si="235"/>
        <v>24594907.407407407</v>
      </c>
      <c r="FK123" s="856">
        <f t="shared" si="235"/>
        <v>24594907.407407407</v>
      </c>
      <c r="FL123" s="856">
        <f t="shared" ref="FL123:HW123" si="236">FL122*FL92</f>
        <v>24594907.407407407</v>
      </c>
      <c r="FM123" s="856">
        <f t="shared" si="236"/>
        <v>24594907.407407407</v>
      </c>
      <c r="FN123" s="856">
        <f t="shared" si="236"/>
        <v>24594907.407407407</v>
      </c>
      <c r="FO123" s="856">
        <f t="shared" si="236"/>
        <v>24594907.407407407</v>
      </c>
      <c r="FP123" s="856">
        <f t="shared" si="236"/>
        <v>24594907.407407407</v>
      </c>
      <c r="FQ123" s="856">
        <f t="shared" si="236"/>
        <v>24594907.407407407</v>
      </c>
      <c r="FR123" s="856">
        <f t="shared" si="236"/>
        <v>24594907.407407407</v>
      </c>
      <c r="FS123" s="856">
        <f t="shared" si="236"/>
        <v>23119212.962962963</v>
      </c>
      <c r="FT123" s="856">
        <f t="shared" si="236"/>
        <v>22135416.666666664</v>
      </c>
      <c r="FU123" s="856">
        <f t="shared" si="236"/>
        <v>22135416.666666664</v>
      </c>
      <c r="FV123" s="856">
        <f t="shared" si="236"/>
        <v>22135416.666666664</v>
      </c>
      <c r="FW123" s="856">
        <f t="shared" si="236"/>
        <v>22135416.666666664</v>
      </c>
      <c r="FX123" s="856">
        <f t="shared" si="236"/>
        <v>22135416.666666664</v>
      </c>
      <c r="FY123" s="856">
        <f t="shared" si="236"/>
        <v>22135416.666666664</v>
      </c>
      <c r="FZ123" s="856">
        <f t="shared" si="236"/>
        <v>22135416.666666664</v>
      </c>
      <c r="GA123" s="856">
        <f t="shared" si="236"/>
        <v>22135416.666666664</v>
      </c>
      <c r="GB123" s="856">
        <f t="shared" si="236"/>
        <v>22135416.666666664</v>
      </c>
      <c r="GC123" s="856">
        <f t="shared" si="236"/>
        <v>22135416.666666664</v>
      </c>
      <c r="GD123" s="856">
        <f t="shared" si="236"/>
        <v>22135416.666666664</v>
      </c>
      <c r="GE123" s="856">
        <f t="shared" si="236"/>
        <v>20659722.222222224</v>
      </c>
      <c r="GF123" s="856">
        <f t="shared" si="236"/>
        <v>19675925.925925925</v>
      </c>
      <c r="GG123" s="856">
        <f t="shared" si="236"/>
        <v>19675925.925925925</v>
      </c>
      <c r="GH123" s="856">
        <f t="shared" si="236"/>
        <v>19675925.925925925</v>
      </c>
      <c r="GI123" s="856">
        <f t="shared" si="236"/>
        <v>19675925.925925925</v>
      </c>
      <c r="GJ123" s="856">
        <f t="shared" si="236"/>
        <v>19675925.925925925</v>
      </c>
      <c r="GK123" s="856">
        <f t="shared" si="236"/>
        <v>19675925.925925925</v>
      </c>
      <c r="GL123" s="856">
        <f t="shared" si="236"/>
        <v>19675925.925925925</v>
      </c>
      <c r="GM123" s="856">
        <f t="shared" si="236"/>
        <v>19675925.925925925</v>
      </c>
      <c r="GN123" s="856">
        <f t="shared" si="236"/>
        <v>19675925.925925925</v>
      </c>
      <c r="GO123" s="856">
        <f t="shared" si="236"/>
        <v>19675925.925925925</v>
      </c>
      <c r="GP123" s="856">
        <f t="shared" si="236"/>
        <v>19675925.925925925</v>
      </c>
      <c r="GQ123" s="856">
        <f t="shared" si="236"/>
        <v>18200231.481481481</v>
      </c>
      <c r="GR123" s="856">
        <f t="shared" si="236"/>
        <v>17216435.185185187</v>
      </c>
      <c r="GS123" s="856">
        <f t="shared" si="236"/>
        <v>17216435.185185187</v>
      </c>
      <c r="GT123" s="856">
        <f t="shared" si="236"/>
        <v>17216435.185185187</v>
      </c>
      <c r="GU123" s="856">
        <f t="shared" si="236"/>
        <v>17216435.185185187</v>
      </c>
      <c r="GV123" s="856">
        <f t="shared" si="236"/>
        <v>17216435.185185187</v>
      </c>
      <c r="GW123" s="856">
        <f t="shared" si="236"/>
        <v>17216435.185185187</v>
      </c>
      <c r="GX123" s="856">
        <f t="shared" si="236"/>
        <v>17216435.185185187</v>
      </c>
      <c r="GY123" s="856">
        <f t="shared" si="236"/>
        <v>17216435.185185187</v>
      </c>
      <c r="GZ123" s="856">
        <f t="shared" si="236"/>
        <v>17216435.185185187</v>
      </c>
      <c r="HA123" s="856">
        <f t="shared" si="236"/>
        <v>17216435.185185187</v>
      </c>
      <c r="HB123" s="856">
        <f t="shared" si="236"/>
        <v>17216435.185185187</v>
      </c>
      <c r="HC123" s="856">
        <f t="shared" si="236"/>
        <v>15740740.740740741</v>
      </c>
      <c r="HD123" s="856">
        <f t="shared" si="236"/>
        <v>14756944.444444444</v>
      </c>
      <c r="HE123" s="856">
        <f t="shared" si="236"/>
        <v>14756944.444444444</v>
      </c>
      <c r="HF123" s="856">
        <f t="shared" si="236"/>
        <v>14756944.444444444</v>
      </c>
      <c r="HG123" s="856">
        <f t="shared" si="236"/>
        <v>14756944.444444444</v>
      </c>
      <c r="HH123" s="856">
        <f t="shared" si="236"/>
        <v>14756944.444444444</v>
      </c>
      <c r="HI123" s="856">
        <f t="shared" si="236"/>
        <v>14756944.444444444</v>
      </c>
      <c r="HJ123" s="856">
        <f t="shared" si="236"/>
        <v>14756944.444444444</v>
      </c>
      <c r="HK123" s="856">
        <f t="shared" si="236"/>
        <v>14756944.444444444</v>
      </c>
      <c r="HL123" s="856">
        <f t="shared" si="236"/>
        <v>14756944.444444444</v>
      </c>
      <c r="HM123" s="856">
        <f t="shared" si="236"/>
        <v>14756944.444444444</v>
      </c>
      <c r="HN123" s="856">
        <f t="shared" si="236"/>
        <v>14756944.444444444</v>
      </c>
      <c r="HO123" s="856">
        <f t="shared" si="236"/>
        <v>13281250</v>
      </c>
      <c r="HP123" s="856">
        <f t="shared" si="236"/>
        <v>12297453.703703703</v>
      </c>
      <c r="HQ123" s="856">
        <f t="shared" si="236"/>
        <v>12297453.703703703</v>
      </c>
      <c r="HR123" s="856">
        <f t="shared" si="236"/>
        <v>12297453.703703703</v>
      </c>
      <c r="HS123" s="856">
        <f t="shared" si="236"/>
        <v>12297453.703703703</v>
      </c>
      <c r="HT123" s="856">
        <f t="shared" si="236"/>
        <v>12297453.703703703</v>
      </c>
      <c r="HU123" s="856">
        <f t="shared" si="236"/>
        <v>12297453.703703703</v>
      </c>
      <c r="HV123" s="856">
        <f t="shared" si="236"/>
        <v>12297453.703703703</v>
      </c>
      <c r="HW123" s="856">
        <f t="shared" si="236"/>
        <v>12297453.703703703</v>
      </c>
      <c r="HX123" s="856">
        <f t="shared" ref="HX123:JW123" si="237">HX122*HX92</f>
        <v>12297453.703703703</v>
      </c>
      <c r="HY123" s="856">
        <f t="shared" si="237"/>
        <v>12297453.703703703</v>
      </c>
      <c r="HZ123" s="856">
        <f t="shared" si="237"/>
        <v>12297453.703703703</v>
      </c>
      <c r="IA123" s="856">
        <f t="shared" si="237"/>
        <v>10821759.259259259</v>
      </c>
      <c r="IB123" s="856">
        <f t="shared" si="237"/>
        <v>9837962.9629629627</v>
      </c>
      <c r="IC123" s="856">
        <f t="shared" si="237"/>
        <v>9837962.9629629627</v>
      </c>
      <c r="ID123" s="856">
        <f t="shared" si="237"/>
        <v>9837962.9629629627</v>
      </c>
      <c r="IE123" s="856">
        <f t="shared" si="237"/>
        <v>9837962.9629629627</v>
      </c>
      <c r="IF123" s="856">
        <f t="shared" si="237"/>
        <v>9837962.9629629627</v>
      </c>
      <c r="IG123" s="856">
        <f t="shared" si="237"/>
        <v>9837962.9629629627</v>
      </c>
      <c r="IH123" s="856">
        <f t="shared" si="237"/>
        <v>9837962.9629629627</v>
      </c>
      <c r="II123" s="856">
        <f t="shared" si="237"/>
        <v>9837962.9629629627</v>
      </c>
      <c r="IJ123" s="856">
        <f t="shared" si="237"/>
        <v>9837962.9629629627</v>
      </c>
      <c r="IK123" s="856">
        <f t="shared" si="237"/>
        <v>9837962.9629629627</v>
      </c>
      <c r="IL123" s="856">
        <f t="shared" si="237"/>
        <v>7378472.2222222229</v>
      </c>
      <c r="IM123" s="856">
        <f t="shared" si="237"/>
        <v>6271701.388888889</v>
      </c>
      <c r="IN123" s="856">
        <f t="shared" si="237"/>
        <v>5533854.166666667</v>
      </c>
      <c r="IO123" s="856">
        <f t="shared" si="237"/>
        <v>5533854.166666667</v>
      </c>
      <c r="IP123" s="856">
        <f t="shared" si="237"/>
        <v>5533854.166666667</v>
      </c>
      <c r="IQ123" s="856">
        <f t="shared" si="237"/>
        <v>5533854.166666667</v>
      </c>
      <c r="IR123" s="856">
        <f t="shared" si="237"/>
        <v>5533854.166666667</v>
      </c>
      <c r="IS123" s="856">
        <f t="shared" si="237"/>
        <v>5533854.166666667</v>
      </c>
      <c r="IT123" s="856">
        <f t="shared" si="237"/>
        <v>5533854.166666667</v>
      </c>
      <c r="IU123" s="856">
        <f t="shared" si="237"/>
        <v>5533854.166666667</v>
      </c>
      <c r="IV123" s="856">
        <f t="shared" si="237"/>
        <v>5533854.166666667</v>
      </c>
      <c r="IW123" s="856">
        <f t="shared" si="237"/>
        <v>5533854.166666667</v>
      </c>
      <c r="IX123" s="856">
        <f t="shared" si="237"/>
        <v>5533854.166666667</v>
      </c>
      <c r="IY123" s="856">
        <f t="shared" si="237"/>
        <v>4427083.333333334</v>
      </c>
      <c r="IZ123" s="856">
        <f t="shared" si="237"/>
        <v>3689236.1111111115</v>
      </c>
      <c r="JA123" s="856">
        <f t="shared" si="237"/>
        <v>3689236.1111111115</v>
      </c>
      <c r="JB123" s="856">
        <f t="shared" si="237"/>
        <v>3689236.1111111115</v>
      </c>
      <c r="JC123" s="856">
        <f t="shared" si="237"/>
        <v>3689236.1111111115</v>
      </c>
      <c r="JD123" s="856">
        <f t="shared" si="237"/>
        <v>3689236.1111111115</v>
      </c>
      <c r="JE123" s="856">
        <f t="shared" si="237"/>
        <v>3689236.1111111115</v>
      </c>
      <c r="JF123" s="856">
        <f t="shared" si="237"/>
        <v>3689236.1111111115</v>
      </c>
      <c r="JG123" s="856">
        <f t="shared" si="237"/>
        <v>3689236.1111111115</v>
      </c>
      <c r="JH123" s="856">
        <f t="shared" si="237"/>
        <v>3689236.1111111115</v>
      </c>
      <c r="JI123" s="856">
        <f t="shared" si="237"/>
        <v>3689236.1111111115</v>
      </c>
      <c r="JJ123" s="856">
        <f t="shared" si="237"/>
        <v>3689236.1111111115</v>
      </c>
      <c r="JK123" s="856">
        <f t="shared" si="237"/>
        <v>2582465.277777778</v>
      </c>
      <c r="JL123" s="856">
        <f t="shared" si="237"/>
        <v>1844618.0555555557</v>
      </c>
      <c r="JM123" s="856">
        <f t="shared" si="237"/>
        <v>1844618.0555555557</v>
      </c>
      <c r="JN123" s="856">
        <f t="shared" si="237"/>
        <v>1844618.0555555557</v>
      </c>
      <c r="JO123" s="856">
        <f t="shared" si="237"/>
        <v>1844618.0555555557</v>
      </c>
      <c r="JP123" s="856">
        <f t="shared" si="237"/>
        <v>1844618.0555555557</v>
      </c>
      <c r="JQ123" s="856">
        <f t="shared" si="237"/>
        <v>1844618.0555555557</v>
      </c>
      <c r="JR123" s="856">
        <f t="shared" si="237"/>
        <v>1844618.0555555557</v>
      </c>
      <c r="JS123" s="856">
        <f t="shared" si="237"/>
        <v>1844618.0555555557</v>
      </c>
      <c r="JT123" s="856">
        <f t="shared" si="237"/>
        <v>1844618.0555555557</v>
      </c>
      <c r="JU123" s="856">
        <f t="shared" si="237"/>
        <v>1844618.0555555557</v>
      </c>
      <c r="JV123" s="856">
        <f t="shared" si="237"/>
        <v>1844618.0555555557</v>
      </c>
      <c r="JW123" s="856">
        <f t="shared" si="237"/>
        <v>737847.22222222225</v>
      </c>
      <c r="JX123" s="856"/>
      <c r="JY123" s="856"/>
      <c r="JZ123" s="856"/>
      <c r="KA123" s="856"/>
      <c r="KB123" s="856"/>
      <c r="KC123" s="856"/>
      <c r="KD123" s="856"/>
      <c r="KE123" s="856"/>
      <c r="KF123" s="856"/>
      <c r="KG123" s="856"/>
      <c r="KH123" s="856"/>
      <c r="KI123" s="856"/>
    </row>
    <row r="124" spans="1:297" x14ac:dyDescent="0.25">
      <c r="A124" s="677" t="s">
        <v>1</v>
      </c>
      <c r="CY124" s="856">
        <f>CY123/2</f>
        <v>11067708.333333332</v>
      </c>
      <c r="CZ124" s="856">
        <f t="shared" ref="CZ124:FK124" si="238">CZ123/2</f>
        <v>18446180.555555552</v>
      </c>
      <c r="DA124" s="856">
        <f t="shared" si="238"/>
        <v>18446180.555555552</v>
      </c>
      <c r="DB124" s="856">
        <f t="shared" si="238"/>
        <v>18446180.555555552</v>
      </c>
      <c r="DC124" s="856">
        <f t="shared" si="238"/>
        <v>18446180.555555552</v>
      </c>
      <c r="DD124" s="856">
        <f t="shared" si="238"/>
        <v>18446180.555555552</v>
      </c>
      <c r="DE124" s="856">
        <f t="shared" si="238"/>
        <v>18446180.555555552</v>
      </c>
      <c r="DF124" s="856">
        <f t="shared" si="238"/>
        <v>18446180.555555552</v>
      </c>
      <c r="DG124" s="856">
        <f t="shared" si="238"/>
        <v>18446180.555555552</v>
      </c>
      <c r="DH124" s="856">
        <f t="shared" si="238"/>
        <v>18446180.555555552</v>
      </c>
      <c r="DI124" s="856">
        <f t="shared" si="238"/>
        <v>18446180.555555552</v>
      </c>
      <c r="DJ124" s="856">
        <f t="shared" si="238"/>
        <v>18446180.555555552</v>
      </c>
      <c r="DK124" s="856">
        <f t="shared" si="238"/>
        <v>17708333.333333332</v>
      </c>
      <c r="DL124" s="856">
        <f t="shared" si="238"/>
        <v>17216435.185185187</v>
      </c>
      <c r="DM124" s="856">
        <f t="shared" si="238"/>
        <v>17216435.185185187</v>
      </c>
      <c r="DN124" s="856">
        <f t="shared" si="238"/>
        <v>17216435.185185187</v>
      </c>
      <c r="DO124" s="856">
        <f t="shared" si="238"/>
        <v>17216435.185185187</v>
      </c>
      <c r="DP124" s="856">
        <f t="shared" si="238"/>
        <v>17216435.185185187</v>
      </c>
      <c r="DQ124" s="856">
        <f t="shared" si="238"/>
        <v>17216435.185185187</v>
      </c>
      <c r="DR124" s="856">
        <f t="shared" si="238"/>
        <v>17216435.185185187</v>
      </c>
      <c r="DS124" s="856">
        <f t="shared" si="238"/>
        <v>17216435.185185187</v>
      </c>
      <c r="DT124" s="856">
        <f t="shared" si="238"/>
        <v>17216435.185185187</v>
      </c>
      <c r="DU124" s="856">
        <f t="shared" si="238"/>
        <v>17216435.185185187</v>
      </c>
      <c r="DV124" s="856">
        <f t="shared" si="238"/>
        <v>17216435.185185187</v>
      </c>
      <c r="DW124" s="856">
        <f t="shared" si="238"/>
        <v>16478587.962962965</v>
      </c>
      <c r="DX124" s="856">
        <f t="shared" si="238"/>
        <v>15986689.814814815</v>
      </c>
      <c r="DY124" s="856">
        <f t="shared" si="238"/>
        <v>15986689.814814815</v>
      </c>
      <c r="DZ124" s="856">
        <f t="shared" si="238"/>
        <v>15986689.814814815</v>
      </c>
      <c r="EA124" s="856">
        <f t="shared" si="238"/>
        <v>15986689.814814815</v>
      </c>
      <c r="EB124" s="856">
        <f t="shared" si="238"/>
        <v>15986689.814814815</v>
      </c>
      <c r="EC124" s="856">
        <f t="shared" si="238"/>
        <v>15986689.814814815</v>
      </c>
      <c r="ED124" s="856">
        <f t="shared" si="238"/>
        <v>15986689.814814815</v>
      </c>
      <c r="EE124" s="856">
        <f t="shared" si="238"/>
        <v>15986689.814814815</v>
      </c>
      <c r="EF124" s="856">
        <f t="shared" si="238"/>
        <v>15986689.814814815</v>
      </c>
      <c r="EG124" s="856">
        <f t="shared" si="238"/>
        <v>15986689.814814815</v>
      </c>
      <c r="EH124" s="856">
        <f t="shared" si="238"/>
        <v>15986689.814814815</v>
      </c>
      <c r="EI124" s="856">
        <f t="shared" si="238"/>
        <v>15248842.592592591</v>
      </c>
      <c r="EJ124" s="856">
        <f t="shared" si="238"/>
        <v>14756944.444444444</v>
      </c>
      <c r="EK124" s="856">
        <f t="shared" si="238"/>
        <v>14756944.444444444</v>
      </c>
      <c r="EL124" s="856">
        <f t="shared" si="238"/>
        <v>14756944.444444444</v>
      </c>
      <c r="EM124" s="856">
        <f t="shared" si="238"/>
        <v>14756944.444444444</v>
      </c>
      <c r="EN124" s="856">
        <f t="shared" si="238"/>
        <v>14756944.444444444</v>
      </c>
      <c r="EO124" s="856">
        <f t="shared" si="238"/>
        <v>14756944.444444444</v>
      </c>
      <c r="EP124" s="856">
        <f t="shared" si="238"/>
        <v>14756944.444444444</v>
      </c>
      <c r="EQ124" s="856">
        <f t="shared" si="238"/>
        <v>14756944.444444444</v>
      </c>
      <c r="ER124" s="856">
        <f t="shared" si="238"/>
        <v>14756944.444444444</v>
      </c>
      <c r="ES124" s="856">
        <f t="shared" si="238"/>
        <v>14756944.444444444</v>
      </c>
      <c r="ET124" s="856">
        <f t="shared" si="238"/>
        <v>14756944.444444444</v>
      </c>
      <c r="EU124" s="856">
        <f t="shared" si="238"/>
        <v>14019097.222222224</v>
      </c>
      <c r="EV124" s="856">
        <f t="shared" si="238"/>
        <v>13527199.074074075</v>
      </c>
      <c r="EW124" s="856">
        <f t="shared" si="238"/>
        <v>13527199.074074075</v>
      </c>
      <c r="EX124" s="856">
        <f t="shared" si="238"/>
        <v>13527199.074074075</v>
      </c>
      <c r="EY124" s="856">
        <f t="shared" si="238"/>
        <v>13527199.074074075</v>
      </c>
      <c r="EZ124" s="856">
        <f t="shared" si="238"/>
        <v>13527199.074074075</v>
      </c>
      <c r="FA124" s="856">
        <f t="shared" si="238"/>
        <v>13527199.074074075</v>
      </c>
      <c r="FB124" s="856">
        <f t="shared" si="238"/>
        <v>13527199.074074075</v>
      </c>
      <c r="FC124" s="856">
        <f t="shared" si="238"/>
        <v>13527199.074074075</v>
      </c>
      <c r="FD124" s="856">
        <f t="shared" si="238"/>
        <v>13527199.074074075</v>
      </c>
      <c r="FE124" s="856">
        <f t="shared" si="238"/>
        <v>13527199.074074075</v>
      </c>
      <c r="FF124" s="856">
        <f t="shared" si="238"/>
        <v>13527199.074074075</v>
      </c>
      <c r="FG124" s="856">
        <f t="shared" si="238"/>
        <v>12789351.851851851</v>
      </c>
      <c r="FH124" s="856">
        <f t="shared" si="238"/>
        <v>12297453.703703703</v>
      </c>
      <c r="FI124" s="856">
        <f t="shared" si="238"/>
        <v>12297453.703703703</v>
      </c>
      <c r="FJ124" s="856">
        <f t="shared" si="238"/>
        <v>12297453.703703703</v>
      </c>
      <c r="FK124" s="856">
        <f t="shared" si="238"/>
        <v>12297453.703703703</v>
      </c>
      <c r="FL124" s="856">
        <f t="shared" ref="FL124:HW124" si="239">FL123/2</f>
        <v>12297453.703703703</v>
      </c>
      <c r="FM124" s="856">
        <f t="shared" si="239"/>
        <v>12297453.703703703</v>
      </c>
      <c r="FN124" s="856">
        <f t="shared" si="239"/>
        <v>12297453.703703703</v>
      </c>
      <c r="FO124" s="856">
        <f t="shared" si="239"/>
        <v>12297453.703703703</v>
      </c>
      <c r="FP124" s="856">
        <f t="shared" si="239"/>
        <v>12297453.703703703</v>
      </c>
      <c r="FQ124" s="856">
        <f t="shared" si="239"/>
        <v>12297453.703703703</v>
      </c>
      <c r="FR124" s="856">
        <f t="shared" si="239"/>
        <v>12297453.703703703</v>
      </c>
      <c r="FS124" s="856">
        <f t="shared" si="239"/>
        <v>11559606.481481481</v>
      </c>
      <c r="FT124" s="856">
        <f t="shared" si="239"/>
        <v>11067708.333333332</v>
      </c>
      <c r="FU124" s="856">
        <f t="shared" si="239"/>
        <v>11067708.333333332</v>
      </c>
      <c r="FV124" s="856">
        <f t="shared" si="239"/>
        <v>11067708.333333332</v>
      </c>
      <c r="FW124" s="856">
        <f t="shared" si="239"/>
        <v>11067708.333333332</v>
      </c>
      <c r="FX124" s="856">
        <f t="shared" si="239"/>
        <v>11067708.333333332</v>
      </c>
      <c r="FY124" s="856">
        <f t="shared" si="239"/>
        <v>11067708.333333332</v>
      </c>
      <c r="FZ124" s="856">
        <f t="shared" si="239"/>
        <v>11067708.333333332</v>
      </c>
      <c r="GA124" s="856">
        <f t="shared" si="239"/>
        <v>11067708.333333332</v>
      </c>
      <c r="GB124" s="856">
        <f t="shared" si="239"/>
        <v>11067708.333333332</v>
      </c>
      <c r="GC124" s="856">
        <f t="shared" si="239"/>
        <v>11067708.333333332</v>
      </c>
      <c r="GD124" s="856">
        <f t="shared" si="239"/>
        <v>11067708.333333332</v>
      </c>
      <c r="GE124" s="856">
        <f t="shared" si="239"/>
        <v>10329861.111111112</v>
      </c>
      <c r="GF124" s="856">
        <f t="shared" si="239"/>
        <v>9837962.9629629627</v>
      </c>
      <c r="GG124" s="856">
        <f t="shared" si="239"/>
        <v>9837962.9629629627</v>
      </c>
      <c r="GH124" s="856">
        <f t="shared" si="239"/>
        <v>9837962.9629629627</v>
      </c>
      <c r="GI124" s="856">
        <f t="shared" si="239"/>
        <v>9837962.9629629627</v>
      </c>
      <c r="GJ124" s="856">
        <f t="shared" si="239"/>
        <v>9837962.9629629627</v>
      </c>
      <c r="GK124" s="856">
        <f t="shared" si="239"/>
        <v>9837962.9629629627</v>
      </c>
      <c r="GL124" s="856">
        <f t="shared" si="239"/>
        <v>9837962.9629629627</v>
      </c>
      <c r="GM124" s="856">
        <f t="shared" si="239"/>
        <v>9837962.9629629627</v>
      </c>
      <c r="GN124" s="856">
        <f t="shared" si="239"/>
        <v>9837962.9629629627</v>
      </c>
      <c r="GO124" s="856">
        <f t="shared" si="239"/>
        <v>9837962.9629629627</v>
      </c>
      <c r="GP124" s="856">
        <f t="shared" si="239"/>
        <v>9837962.9629629627</v>
      </c>
      <c r="GQ124" s="856">
        <f t="shared" si="239"/>
        <v>9100115.7407407407</v>
      </c>
      <c r="GR124" s="856">
        <f t="shared" si="239"/>
        <v>8608217.5925925933</v>
      </c>
      <c r="GS124" s="856">
        <f t="shared" si="239"/>
        <v>8608217.5925925933</v>
      </c>
      <c r="GT124" s="856">
        <f t="shared" si="239"/>
        <v>8608217.5925925933</v>
      </c>
      <c r="GU124" s="856">
        <f t="shared" si="239"/>
        <v>8608217.5925925933</v>
      </c>
      <c r="GV124" s="856">
        <f t="shared" si="239"/>
        <v>8608217.5925925933</v>
      </c>
      <c r="GW124" s="856">
        <f t="shared" si="239"/>
        <v>8608217.5925925933</v>
      </c>
      <c r="GX124" s="856">
        <f t="shared" si="239"/>
        <v>8608217.5925925933</v>
      </c>
      <c r="GY124" s="856">
        <f t="shared" si="239"/>
        <v>8608217.5925925933</v>
      </c>
      <c r="GZ124" s="856">
        <f t="shared" si="239"/>
        <v>8608217.5925925933</v>
      </c>
      <c r="HA124" s="856">
        <f t="shared" si="239"/>
        <v>8608217.5925925933</v>
      </c>
      <c r="HB124" s="856">
        <f t="shared" si="239"/>
        <v>8608217.5925925933</v>
      </c>
      <c r="HC124" s="856">
        <f t="shared" si="239"/>
        <v>7870370.3703703703</v>
      </c>
      <c r="HD124" s="856">
        <f t="shared" si="239"/>
        <v>7378472.222222222</v>
      </c>
      <c r="HE124" s="856">
        <f t="shared" si="239"/>
        <v>7378472.222222222</v>
      </c>
      <c r="HF124" s="856">
        <f t="shared" si="239"/>
        <v>7378472.222222222</v>
      </c>
      <c r="HG124" s="856">
        <f t="shared" si="239"/>
        <v>7378472.222222222</v>
      </c>
      <c r="HH124" s="856">
        <f t="shared" si="239"/>
        <v>7378472.222222222</v>
      </c>
      <c r="HI124" s="856">
        <f t="shared" si="239"/>
        <v>7378472.222222222</v>
      </c>
      <c r="HJ124" s="856">
        <f t="shared" si="239"/>
        <v>7378472.222222222</v>
      </c>
      <c r="HK124" s="856">
        <f t="shared" si="239"/>
        <v>7378472.222222222</v>
      </c>
      <c r="HL124" s="856">
        <f t="shared" si="239"/>
        <v>7378472.222222222</v>
      </c>
      <c r="HM124" s="856">
        <f t="shared" si="239"/>
        <v>7378472.222222222</v>
      </c>
      <c r="HN124" s="856">
        <f t="shared" si="239"/>
        <v>7378472.222222222</v>
      </c>
      <c r="HO124" s="856">
        <f t="shared" si="239"/>
        <v>6640625</v>
      </c>
      <c r="HP124" s="856">
        <f t="shared" si="239"/>
        <v>6148726.8518518517</v>
      </c>
      <c r="HQ124" s="856">
        <f t="shared" si="239"/>
        <v>6148726.8518518517</v>
      </c>
      <c r="HR124" s="856">
        <f t="shared" si="239"/>
        <v>6148726.8518518517</v>
      </c>
      <c r="HS124" s="856">
        <f t="shared" si="239"/>
        <v>6148726.8518518517</v>
      </c>
      <c r="HT124" s="856">
        <f t="shared" si="239"/>
        <v>6148726.8518518517</v>
      </c>
      <c r="HU124" s="856">
        <f t="shared" si="239"/>
        <v>6148726.8518518517</v>
      </c>
      <c r="HV124" s="856">
        <f t="shared" si="239"/>
        <v>6148726.8518518517</v>
      </c>
      <c r="HW124" s="856">
        <f t="shared" si="239"/>
        <v>6148726.8518518517</v>
      </c>
      <c r="HX124" s="856">
        <f t="shared" ref="HX124:HY124" si="240">HX123/2</f>
        <v>6148726.8518518517</v>
      </c>
      <c r="HY124" s="856">
        <f t="shared" si="240"/>
        <v>6148726.8518518517</v>
      </c>
      <c r="HZ124" s="856">
        <f>IFERROR((' CALCULATIONS'!O527/(' CALCULATIONS'!O527+' CALCULATIONS'!O537)),50%)*HZ123</f>
        <v>6148726.8518518517</v>
      </c>
      <c r="IA124" s="856">
        <f>IFERROR((' CALCULATIONS'!P527/(' CALCULATIONS'!P527+' CALCULATIONS'!P537)),50%)*IA123</f>
        <v>0</v>
      </c>
      <c r="IB124" s="856">
        <f>IFERROR((' CALCULATIONS'!Q527/(' CALCULATIONS'!Q527+' CALCULATIONS'!Q537)),50%)*IB123</f>
        <v>0</v>
      </c>
      <c r="IC124" s="856">
        <f>IFERROR((' CALCULATIONS'!R527/(' CALCULATIONS'!R527+' CALCULATIONS'!R537)),50%)*IC123</f>
        <v>4223552.4770349106</v>
      </c>
      <c r="ID124" s="856">
        <f>IFERROR((' CALCULATIONS'!S527/(' CALCULATIONS'!S527+' CALCULATIONS'!S537)),50%)*ID123</f>
        <v>3866775.2280214918</v>
      </c>
      <c r="IE124" s="856">
        <f>IFERROR((' CALCULATIONS'!T527/(' CALCULATIONS'!T527+' CALCULATIONS'!T537)),50%)*IE123</f>
        <v>2353894.6586129549</v>
      </c>
      <c r="IF124" s="856">
        <f>IFERROR((' CALCULATIONS'!U527/(' CALCULATIONS'!U527+' CALCULATIONS'!U537)),50%)*IF123</f>
        <v>4443704.2926657572</v>
      </c>
      <c r="IG124" s="856">
        <f>IFERROR((' CALCULATIONS'!V527/(' CALCULATIONS'!V527+' CALCULATIONS'!V537)),50%)*IG123</f>
        <v>8508905.3946913648</v>
      </c>
      <c r="IH124" s="856">
        <f>IFERROR((' CALCULATIONS'!W527/(' CALCULATIONS'!W527+' CALCULATIONS'!W537)),50%)*IH123</f>
        <v>3491047.4858730435</v>
      </c>
      <c r="II124" s="856">
        <f>IFERROR((' CALCULATIONS'!X527/(' CALCULATIONS'!X527+' CALCULATIONS'!X537)),50%)*II123</f>
        <v>3652241.9738596892</v>
      </c>
      <c r="IJ124" s="856">
        <f>IFERROR((' CALCULATIONS'!Y527/(' CALCULATIONS'!Y527+' CALCULATIONS'!Y537)),50%)*IJ123</f>
        <v>3347308.6172343339</v>
      </c>
      <c r="IK124" s="856">
        <f>IFERROR((' CALCULATIONS'!Z527/(' CALCULATIONS'!Z527+' CALCULATIONS'!Z537)),50%)*IK123</f>
        <v>3033975.6853405084</v>
      </c>
      <c r="IL124" s="856">
        <f>IFERROR((' CALCULATIONS'!AA527/(' CALCULATIONS'!AA527+' CALCULATIONS'!AA537)),50%)*IL123</f>
        <v>7378472.2222222229</v>
      </c>
      <c r="IM124" s="856">
        <f>IFERROR((' CALCULATIONS'!AB527/(' CALCULATIONS'!AB527+' CALCULATIONS'!AB537)),50%)*IM123</f>
        <v>5678184.3090728018</v>
      </c>
      <c r="IN124" s="856">
        <f>IFERROR((' CALCULATIONS'!AC527/(' CALCULATIONS'!AC527+' CALCULATIONS'!AC537)),50%)*IN123</f>
        <v>2818954.6827371595</v>
      </c>
      <c r="IO124" s="856">
        <f>IFERROR((' CALCULATIONS'!AD527/(' CALCULATIONS'!AD527+' CALCULATIONS'!AD537)),50%)*IO123</f>
        <v>2883215.7917892914</v>
      </c>
      <c r="IP124" s="856">
        <f>IFERROR((' CALCULATIONS'!AE527/(' CALCULATIONS'!AE527+' CALCULATIONS'!AE537)),50%)*IP123</f>
        <v>2596224.6282301163</v>
      </c>
      <c r="IQ124" s="856">
        <f>IFERROR((' CALCULATIONS'!AF527/(' CALCULATIONS'!AF527+' CALCULATIONS'!AF537)),50%)*IQ123</f>
        <v>1645230.7161461781</v>
      </c>
      <c r="IR124" s="856">
        <f>IFERROR((' CALCULATIONS'!AG527/(' CALCULATIONS'!AG527+' CALCULATIONS'!AG537)),50%)*IR123</f>
        <v>2970291.2163942461</v>
      </c>
      <c r="IS124" s="856">
        <f>IFERROR((' CALCULATIONS'!AH527/(' CALCULATIONS'!AH527+' CALCULATIONS'!AH537)),50%)*IS123</f>
        <v>5466370.534708648</v>
      </c>
      <c r="IT124" s="856">
        <f>IFERROR((' CALCULATIONS'!AI527/(' CALCULATIONS'!AI527+' CALCULATIONS'!AI537)),50%)*IT123</f>
        <v>2361124.122833678</v>
      </c>
      <c r="IU124" s="856">
        <f>IFERROR((' CALCULATIONS'!AJ527/(' CALCULATIONS'!AJ527+' CALCULATIONS'!AJ537)),50%)*IU123</f>
        <v>2466081.7865632516</v>
      </c>
      <c r="IV124" s="856">
        <f>IFERROR((' CALCULATIONS'!AK527/(' CALCULATIONS'!AK527+' CALCULATIONS'!AK537)),50%)*IV123</f>
        <v>2280009.1458852426</v>
      </c>
      <c r="IW124" s="856">
        <f>IFERROR((' CALCULATIONS'!AL527/(' CALCULATIONS'!AL527+' CALCULATIONS'!AL537)),50%)*IW123</f>
        <v>2091894.2487957613</v>
      </c>
      <c r="IX124" s="856">
        <f>IFERROR((' CALCULATIONS'!AM527/(' CALCULATIONS'!AM527+' CALCULATIONS'!AM537)),50%)*IX123</f>
        <v>3701682.423432909</v>
      </c>
      <c r="IY124" s="856">
        <f>IFERROR((' CALCULATIONS'!AN527/(' CALCULATIONS'!AN527+' CALCULATIONS'!AN537)),50%)*IY123</f>
        <v>2382818.2972822073</v>
      </c>
      <c r="IZ124" s="856">
        <f>IFERROR((' CALCULATIONS'!AO527/(' CALCULATIONS'!AO527+' CALCULATIONS'!AO537)),50%)*IZ123</f>
        <v>1723456.6680793939</v>
      </c>
      <c r="JA124" s="856">
        <f>IFERROR((' CALCULATIONS'!AP527/(' CALCULATIONS'!AP527+' CALCULATIONS'!AP537)),50%)*JA123</f>
        <v>1773696.1790833883</v>
      </c>
      <c r="JB124" s="856">
        <f>IFERROR((' CALCULATIONS'!AQ527/(' CALCULATIONS'!AQ527+' CALCULATIONS'!AQ537)),50%)*JB123</f>
        <v>1571366.180314885</v>
      </c>
      <c r="JC124" s="856">
        <f>IFERROR((' CALCULATIONS'!AR527/(' CALCULATIONS'!AR527+' CALCULATIONS'!AR537)),50%)*JC123</f>
        <v>968138.64124607726</v>
      </c>
      <c r="JD124" s="856">
        <f>IFERROR((' CALCULATIONS'!AS527/(' CALCULATIONS'!AS527+' CALCULATIONS'!AS537)),50%)*JD123</f>
        <v>1828201.2207340875</v>
      </c>
      <c r="JE124" s="856">
        <f>IFERROR((' CALCULATIONS'!AT527/(' CALCULATIONS'!AT527+' CALCULATIONS'!AT537)),50%)*JE123</f>
        <v>3689236.1111111115</v>
      </c>
      <c r="JF124" s="856">
        <f>IFERROR((' CALCULATIONS'!AU527/(' CALCULATIONS'!AU527+' CALCULATIONS'!AU537)),50%)*JF123</f>
        <v>1422826.0032888136</v>
      </c>
      <c r="JG124" s="856">
        <f>IFERROR((' CALCULATIONS'!AV527/(' CALCULATIONS'!AV527+' CALCULATIONS'!AV537)),50%)*JG123</f>
        <v>1490388.9211714657</v>
      </c>
      <c r="JH124" s="856">
        <f>IFERROR((' CALCULATIONS'!AW527/(' CALCULATIONS'!AW527+' CALCULATIONS'!AW537)),50%)*JH123</f>
        <v>1369554.6196654157</v>
      </c>
      <c r="JI124" s="856">
        <f>IFERROR((' CALCULATIONS'!AX527/(' CALCULATIONS'!AX527+' CALCULATIONS'!AX537)),50%)*JI123</f>
        <v>1246775.3770177544</v>
      </c>
      <c r="JJ124" s="856">
        <f>IFERROR((' CALCULATIONS'!AY527/(' CALCULATIONS'!AY527+' CALCULATIONS'!AY537)),50%)*JJ123</f>
        <v>1844618.0555555557</v>
      </c>
      <c r="JK124" s="856">
        <f>IFERROR((' CALCULATIONS'!AZ527/(' CALCULATIONS'!AZ527+' CALCULATIONS'!AZ537)),50%)*JK123</f>
        <v>0</v>
      </c>
      <c r="JL124" s="856">
        <f>IFERROR((' CALCULATIONS'!BA527/(' CALCULATIONS'!BA527+' CALCULATIONS'!BA537)),50%)*JL123</f>
        <v>0</v>
      </c>
      <c r="JM124" s="856">
        <f>IFERROR((' CALCULATIONS'!BB527/(' CALCULATIONS'!BB527+' CALCULATIONS'!BB537)),50%)*JM123</f>
        <v>380267.40558485041</v>
      </c>
      <c r="JN124" s="856">
        <f>IFERROR((' CALCULATIONS'!BC527/(' CALCULATIONS'!BC527+' CALCULATIONS'!BC537)),50%)*JN123</f>
        <v>479006.12403837254</v>
      </c>
      <c r="JO124" s="856">
        <f>IFERROR((' CALCULATIONS'!BD527/(' CALCULATIONS'!BD527+' CALCULATIONS'!BD537)),50%)*JO123</f>
        <v>261117.43500508185</v>
      </c>
      <c r="JP124" s="856">
        <f>IFERROR((' CALCULATIONS'!BE527/(' CALCULATIONS'!BE527+' CALCULATIONS'!BE537)),50%)*JP123</f>
        <v>564631.41374546196</v>
      </c>
      <c r="JQ124" s="856">
        <f>IFERROR((' CALCULATIONS'!BF527/(' CALCULATIONS'!BF527+' CALCULATIONS'!BF537)),50%)*JQ123</f>
        <v>1567401.7967842063</v>
      </c>
      <c r="JR124" s="856">
        <f>IFERROR((' CALCULATIONS'!BG527/(' CALCULATIONS'!BG527+' CALCULATIONS'!BG537)),50%)*JR123</f>
        <v>413869.18465977535</v>
      </c>
      <c r="JS124" s="856">
        <f>IFERROR((' CALCULATIONS'!BH527/(' CALCULATIONS'!BH527+' CALCULATIONS'!BH537)),50%)*JS123</f>
        <v>436829.86884707637</v>
      </c>
      <c r="JT124" s="856">
        <f>IFERROR((' CALCULATIONS'!BI527/(' CALCULATIONS'!BI527+' CALCULATIONS'!BI537)),50%)*JT123</f>
        <v>393783.72205580451</v>
      </c>
      <c r="JU124" s="856">
        <f>IFERROR((' CALCULATIONS'!BJ527/(' CALCULATIONS'!BJ527+' CALCULATIONS'!BJ537)),50%)*JU123</f>
        <v>357474.91351527564</v>
      </c>
      <c r="JV124" s="856">
        <f>IFERROR((' CALCULATIONS'!BK527/(' CALCULATIONS'!BK527+' CALCULATIONS'!BK537)),50%)*JV123</f>
        <v>1844618.0555555557</v>
      </c>
      <c r="JW124" s="856">
        <f>IFERROR((' CALCULATIONS'!BL527/(' CALCULATIONS'!BL527+' CALCULATIONS'!BL537)),50%)*JW123</f>
        <v>360352.9022410746</v>
      </c>
      <c r="JX124" s="856"/>
      <c r="JY124" s="856"/>
      <c r="JZ124" s="856"/>
      <c r="KA124" s="856"/>
      <c r="KB124" s="856"/>
      <c r="KC124" s="856"/>
      <c r="KD124" s="856"/>
      <c r="KE124" s="856"/>
      <c r="KF124" s="856"/>
      <c r="KG124" s="856"/>
      <c r="KH124" s="856"/>
      <c r="KI124" s="856"/>
    </row>
    <row r="125" spans="1:297" x14ac:dyDescent="0.25">
      <c r="A125" s="676" t="s">
        <v>2</v>
      </c>
      <c r="CY125" s="856">
        <f>CY123/2</f>
        <v>11067708.333333332</v>
      </c>
      <c r="CZ125" s="856">
        <f t="shared" ref="CZ125:FK125" si="241">CZ123/2</f>
        <v>18446180.555555552</v>
      </c>
      <c r="DA125" s="856">
        <f t="shared" si="241"/>
        <v>18446180.555555552</v>
      </c>
      <c r="DB125" s="856">
        <f t="shared" si="241"/>
        <v>18446180.555555552</v>
      </c>
      <c r="DC125" s="856">
        <f t="shared" si="241"/>
        <v>18446180.555555552</v>
      </c>
      <c r="DD125" s="856">
        <f t="shared" si="241"/>
        <v>18446180.555555552</v>
      </c>
      <c r="DE125" s="856">
        <f t="shared" si="241"/>
        <v>18446180.555555552</v>
      </c>
      <c r="DF125" s="856">
        <f t="shared" si="241"/>
        <v>18446180.555555552</v>
      </c>
      <c r="DG125" s="856">
        <f t="shared" si="241"/>
        <v>18446180.555555552</v>
      </c>
      <c r="DH125" s="856">
        <f t="shared" si="241"/>
        <v>18446180.555555552</v>
      </c>
      <c r="DI125" s="856">
        <f t="shared" si="241"/>
        <v>18446180.555555552</v>
      </c>
      <c r="DJ125" s="856">
        <f t="shared" si="241"/>
        <v>18446180.555555552</v>
      </c>
      <c r="DK125" s="856">
        <f t="shared" si="241"/>
        <v>17708333.333333332</v>
      </c>
      <c r="DL125" s="856">
        <f t="shared" si="241"/>
        <v>17216435.185185187</v>
      </c>
      <c r="DM125" s="856">
        <f t="shared" si="241"/>
        <v>17216435.185185187</v>
      </c>
      <c r="DN125" s="856">
        <f t="shared" si="241"/>
        <v>17216435.185185187</v>
      </c>
      <c r="DO125" s="856">
        <f t="shared" si="241"/>
        <v>17216435.185185187</v>
      </c>
      <c r="DP125" s="856">
        <f t="shared" si="241"/>
        <v>17216435.185185187</v>
      </c>
      <c r="DQ125" s="856">
        <f t="shared" si="241"/>
        <v>17216435.185185187</v>
      </c>
      <c r="DR125" s="856">
        <f t="shared" si="241"/>
        <v>17216435.185185187</v>
      </c>
      <c r="DS125" s="856">
        <f t="shared" si="241"/>
        <v>17216435.185185187</v>
      </c>
      <c r="DT125" s="856">
        <f t="shared" si="241"/>
        <v>17216435.185185187</v>
      </c>
      <c r="DU125" s="856">
        <f t="shared" si="241"/>
        <v>17216435.185185187</v>
      </c>
      <c r="DV125" s="856">
        <f t="shared" si="241"/>
        <v>17216435.185185187</v>
      </c>
      <c r="DW125" s="856">
        <f t="shared" si="241"/>
        <v>16478587.962962965</v>
      </c>
      <c r="DX125" s="856">
        <f t="shared" si="241"/>
        <v>15986689.814814815</v>
      </c>
      <c r="DY125" s="856">
        <f t="shared" si="241"/>
        <v>15986689.814814815</v>
      </c>
      <c r="DZ125" s="856">
        <f t="shared" si="241"/>
        <v>15986689.814814815</v>
      </c>
      <c r="EA125" s="856">
        <f t="shared" si="241"/>
        <v>15986689.814814815</v>
      </c>
      <c r="EB125" s="856">
        <f t="shared" si="241"/>
        <v>15986689.814814815</v>
      </c>
      <c r="EC125" s="856">
        <f t="shared" si="241"/>
        <v>15986689.814814815</v>
      </c>
      <c r="ED125" s="856">
        <f t="shared" si="241"/>
        <v>15986689.814814815</v>
      </c>
      <c r="EE125" s="856">
        <f t="shared" si="241"/>
        <v>15986689.814814815</v>
      </c>
      <c r="EF125" s="856">
        <f t="shared" si="241"/>
        <v>15986689.814814815</v>
      </c>
      <c r="EG125" s="856">
        <f t="shared" si="241"/>
        <v>15986689.814814815</v>
      </c>
      <c r="EH125" s="856">
        <f t="shared" si="241"/>
        <v>15986689.814814815</v>
      </c>
      <c r="EI125" s="856">
        <f t="shared" si="241"/>
        <v>15248842.592592591</v>
      </c>
      <c r="EJ125" s="856">
        <f t="shared" si="241"/>
        <v>14756944.444444444</v>
      </c>
      <c r="EK125" s="856">
        <f t="shared" si="241"/>
        <v>14756944.444444444</v>
      </c>
      <c r="EL125" s="856">
        <f t="shared" si="241"/>
        <v>14756944.444444444</v>
      </c>
      <c r="EM125" s="856">
        <f t="shared" si="241"/>
        <v>14756944.444444444</v>
      </c>
      <c r="EN125" s="856">
        <f t="shared" si="241"/>
        <v>14756944.444444444</v>
      </c>
      <c r="EO125" s="856">
        <f t="shared" si="241"/>
        <v>14756944.444444444</v>
      </c>
      <c r="EP125" s="856">
        <f t="shared" si="241"/>
        <v>14756944.444444444</v>
      </c>
      <c r="EQ125" s="856">
        <f t="shared" si="241"/>
        <v>14756944.444444444</v>
      </c>
      <c r="ER125" s="856">
        <f t="shared" si="241"/>
        <v>14756944.444444444</v>
      </c>
      <c r="ES125" s="856">
        <f t="shared" si="241"/>
        <v>14756944.444444444</v>
      </c>
      <c r="ET125" s="856">
        <f t="shared" si="241"/>
        <v>14756944.444444444</v>
      </c>
      <c r="EU125" s="856">
        <f t="shared" si="241"/>
        <v>14019097.222222224</v>
      </c>
      <c r="EV125" s="856">
        <f t="shared" si="241"/>
        <v>13527199.074074075</v>
      </c>
      <c r="EW125" s="856">
        <f t="shared" si="241"/>
        <v>13527199.074074075</v>
      </c>
      <c r="EX125" s="856">
        <f t="shared" si="241"/>
        <v>13527199.074074075</v>
      </c>
      <c r="EY125" s="856">
        <f t="shared" si="241"/>
        <v>13527199.074074075</v>
      </c>
      <c r="EZ125" s="856">
        <f t="shared" si="241"/>
        <v>13527199.074074075</v>
      </c>
      <c r="FA125" s="856">
        <f t="shared" si="241"/>
        <v>13527199.074074075</v>
      </c>
      <c r="FB125" s="856">
        <f t="shared" si="241"/>
        <v>13527199.074074075</v>
      </c>
      <c r="FC125" s="856">
        <f t="shared" si="241"/>
        <v>13527199.074074075</v>
      </c>
      <c r="FD125" s="856">
        <f t="shared" si="241"/>
        <v>13527199.074074075</v>
      </c>
      <c r="FE125" s="856">
        <f t="shared" si="241"/>
        <v>13527199.074074075</v>
      </c>
      <c r="FF125" s="856">
        <f t="shared" si="241"/>
        <v>13527199.074074075</v>
      </c>
      <c r="FG125" s="856">
        <f t="shared" si="241"/>
        <v>12789351.851851851</v>
      </c>
      <c r="FH125" s="856">
        <f t="shared" si="241"/>
        <v>12297453.703703703</v>
      </c>
      <c r="FI125" s="856">
        <f t="shared" si="241"/>
        <v>12297453.703703703</v>
      </c>
      <c r="FJ125" s="856">
        <f t="shared" si="241"/>
        <v>12297453.703703703</v>
      </c>
      <c r="FK125" s="856">
        <f t="shared" si="241"/>
        <v>12297453.703703703</v>
      </c>
      <c r="FL125" s="856">
        <f t="shared" ref="FL125:HW125" si="242">FL123/2</f>
        <v>12297453.703703703</v>
      </c>
      <c r="FM125" s="856">
        <f t="shared" si="242"/>
        <v>12297453.703703703</v>
      </c>
      <c r="FN125" s="856">
        <f t="shared" si="242"/>
        <v>12297453.703703703</v>
      </c>
      <c r="FO125" s="856">
        <f t="shared" si="242"/>
        <v>12297453.703703703</v>
      </c>
      <c r="FP125" s="856">
        <f t="shared" si="242"/>
        <v>12297453.703703703</v>
      </c>
      <c r="FQ125" s="856">
        <f t="shared" si="242"/>
        <v>12297453.703703703</v>
      </c>
      <c r="FR125" s="856">
        <f t="shared" si="242"/>
        <v>12297453.703703703</v>
      </c>
      <c r="FS125" s="856">
        <f t="shared" si="242"/>
        <v>11559606.481481481</v>
      </c>
      <c r="FT125" s="856">
        <f t="shared" si="242"/>
        <v>11067708.333333332</v>
      </c>
      <c r="FU125" s="856">
        <f t="shared" si="242"/>
        <v>11067708.333333332</v>
      </c>
      <c r="FV125" s="856">
        <f t="shared" si="242"/>
        <v>11067708.333333332</v>
      </c>
      <c r="FW125" s="856">
        <f t="shared" si="242"/>
        <v>11067708.333333332</v>
      </c>
      <c r="FX125" s="856">
        <f t="shared" si="242"/>
        <v>11067708.333333332</v>
      </c>
      <c r="FY125" s="856">
        <f t="shared" si="242"/>
        <v>11067708.333333332</v>
      </c>
      <c r="FZ125" s="856">
        <f t="shared" si="242"/>
        <v>11067708.333333332</v>
      </c>
      <c r="GA125" s="856">
        <f t="shared" si="242"/>
        <v>11067708.333333332</v>
      </c>
      <c r="GB125" s="856">
        <f t="shared" si="242"/>
        <v>11067708.333333332</v>
      </c>
      <c r="GC125" s="856">
        <f t="shared" si="242"/>
        <v>11067708.333333332</v>
      </c>
      <c r="GD125" s="856">
        <f t="shared" si="242"/>
        <v>11067708.333333332</v>
      </c>
      <c r="GE125" s="856">
        <f t="shared" si="242"/>
        <v>10329861.111111112</v>
      </c>
      <c r="GF125" s="856">
        <f t="shared" si="242"/>
        <v>9837962.9629629627</v>
      </c>
      <c r="GG125" s="856">
        <f t="shared" si="242"/>
        <v>9837962.9629629627</v>
      </c>
      <c r="GH125" s="856">
        <f t="shared" si="242"/>
        <v>9837962.9629629627</v>
      </c>
      <c r="GI125" s="856">
        <f t="shared" si="242"/>
        <v>9837962.9629629627</v>
      </c>
      <c r="GJ125" s="856">
        <f t="shared" si="242"/>
        <v>9837962.9629629627</v>
      </c>
      <c r="GK125" s="856">
        <f t="shared" si="242"/>
        <v>9837962.9629629627</v>
      </c>
      <c r="GL125" s="856">
        <f t="shared" si="242"/>
        <v>9837962.9629629627</v>
      </c>
      <c r="GM125" s="856">
        <f t="shared" si="242"/>
        <v>9837962.9629629627</v>
      </c>
      <c r="GN125" s="856">
        <f t="shared" si="242"/>
        <v>9837962.9629629627</v>
      </c>
      <c r="GO125" s="856">
        <f t="shared" si="242"/>
        <v>9837962.9629629627</v>
      </c>
      <c r="GP125" s="856">
        <f t="shared" si="242"/>
        <v>9837962.9629629627</v>
      </c>
      <c r="GQ125" s="856">
        <f t="shared" si="242"/>
        <v>9100115.7407407407</v>
      </c>
      <c r="GR125" s="856">
        <f t="shared" si="242"/>
        <v>8608217.5925925933</v>
      </c>
      <c r="GS125" s="856">
        <f t="shared" si="242"/>
        <v>8608217.5925925933</v>
      </c>
      <c r="GT125" s="856">
        <f t="shared" si="242"/>
        <v>8608217.5925925933</v>
      </c>
      <c r="GU125" s="856">
        <f t="shared" si="242"/>
        <v>8608217.5925925933</v>
      </c>
      <c r="GV125" s="856">
        <f t="shared" si="242"/>
        <v>8608217.5925925933</v>
      </c>
      <c r="GW125" s="856">
        <f t="shared" si="242"/>
        <v>8608217.5925925933</v>
      </c>
      <c r="GX125" s="856">
        <f t="shared" si="242"/>
        <v>8608217.5925925933</v>
      </c>
      <c r="GY125" s="856">
        <f t="shared" si="242"/>
        <v>8608217.5925925933</v>
      </c>
      <c r="GZ125" s="856">
        <f t="shared" si="242"/>
        <v>8608217.5925925933</v>
      </c>
      <c r="HA125" s="856">
        <f t="shared" si="242"/>
        <v>8608217.5925925933</v>
      </c>
      <c r="HB125" s="856">
        <f t="shared" si="242"/>
        <v>8608217.5925925933</v>
      </c>
      <c r="HC125" s="856">
        <f t="shared" si="242"/>
        <v>7870370.3703703703</v>
      </c>
      <c r="HD125" s="856">
        <f t="shared" si="242"/>
        <v>7378472.222222222</v>
      </c>
      <c r="HE125" s="856">
        <f t="shared" si="242"/>
        <v>7378472.222222222</v>
      </c>
      <c r="HF125" s="856">
        <f t="shared" si="242"/>
        <v>7378472.222222222</v>
      </c>
      <c r="HG125" s="856">
        <f t="shared" si="242"/>
        <v>7378472.222222222</v>
      </c>
      <c r="HH125" s="856">
        <f t="shared" si="242"/>
        <v>7378472.222222222</v>
      </c>
      <c r="HI125" s="856">
        <f t="shared" si="242"/>
        <v>7378472.222222222</v>
      </c>
      <c r="HJ125" s="856">
        <f t="shared" si="242"/>
        <v>7378472.222222222</v>
      </c>
      <c r="HK125" s="856">
        <f t="shared" si="242"/>
        <v>7378472.222222222</v>
      </c>
      <c r="HL125" s="856">
        <f t="shared" si="242"/>
        <v>7378472.222222222</v>
      </c>
      <c r="HM125" s="856">
        <f t="shared" si="242"/>
        <v>7378472.222222222</v>
      </c>
      <c r="HN125" s="856">
        <f t="shared" si="242"/>
        <v>7378472.222222222</v>
      </c>
      <c r="HO125" s="856">
        <f t="shared" si="242"/>
        <v>6640625</v>
      </c>
      <c r="HP125" s="856">
        <f t="shared" si="242"/>
        <v>6148726.8518518517</v>
      </c>
      <c r="HQ125" s="856">
        <f t="shared" si="242"/>
        <v>6148726.8518518517</v>
      </c>
      <c r="HR125" s="856">
        <f t="shared" si="242"/>
        <v>6148726.8518518517</v>
      </c>
      <c r="HS125" s="856">
        <f t="shared" si="242"/>
        <v>6148726.8518518517</v>
      </c>
      <c r="HT125" s="856">
        <f t="shared" si="242"/>
        <v>6148726.8518518517</v>
      </c>
      <c r="HU125" s="856">
        <f t="shared" si="242"/>
        <v>6148726.8518518517</v>
      </c>
      <c r="HV125" s="856">
        <f t="shared" si="242"/>
        <v>6148726.8518518517</v>
      </c>
      <c r="HW125" s="856">
        <f t="shared" si="242"/>
        <v>6148726.8518518517</v>
      </c>
      <c r="HX125" s="856">
        <f t="shared" ref="HX125:HY125" si="243">HX123/2</f>
        <v>6148726.8518518517</v>
      </c>
      <c r="HY125" s="856">
        <f t="shared" si="243"/>
        <v>6148726.8518518517</v>
      </c>
      <c r="HZ125" s="856">
        <f>IFERROR((' CALCULATIONS'!O537/(' CALCULATIONS'!O527+' CALCULATIONS'!O537)),50%)*HZ123</f>
        <v>6148726.8518518517</v>
      </c>
      <c r="IA125" s="856">
        <f>IFERROR((' CALCULATIONS'!P537/(' CALCULATIONS'!P527+' CALCULATIONS'!P537)),50%)*IA123</f>
        <v>10821759.259259259</v>
      </c>
      <c r="IB125" s="856">
        <f>IFERROR((' CALCULATIONS'!Q537/(' CALCULATIONS'!Q527+' CALCULATIONS'!Q537)),50%)*IB123</f>
        <v>9837962.9629629627</v>
      </c>
      <c r="IC125" s="856">
        <f>IFERROR((' CALCULATIONS'!R537/(' CALCULATIONS'!R527+' CALCULATIONS'!R537)),50%)*IC123</f>
        <v>5614410.4859280521</v>
      </c>
      <c r="ID125" s="856">
        <f>IFERROR((' CALCULATIONS'!S537/(' CALCULATIONS'!S527+' CALCULATIONS'!S537)),50%)*ID123</f>
        <v>5971187.7349414704</v>
      </c>
      <c r="IE125" s="856">
        <f>IFERROR((' CALCULATIONS'!T537/(' CALCULATIONS'!T527+' CALCULATIONS'!T537)),50%)*IE123</f>
        <v>7484068.3043500073</v>
      </c>
      <c r="IF125" s="856">
        <f>IFERROR((' CALCULATIONS'!U537/(' CALCULATIONS'!U527+' CALCULATIONS'!U537)),50%)*IF123</f>
        <v>5394258.6702972045</v>
      </c>
      <c r="IG125" s="856">
        <f>IFERROR((' CALCULATIONS'!V537/(' CALCULATIONS'!V527+' CALCULATIONS'!V537)),50%)*IG123</f>
        <v>1329057.568271599</v>
      </c>
      <c r="IH125" s="856">
        <f>IFERROR((' CALCULATIONS'!W537/(' CALCULATIONS'!W527+' CALCULATIONS'!W537)),50%)*IH123</f>
        <v>6346915.4770899182</v>
      </c>
      <c r="II125" s="856">
        <f>IFERROR((' CALCULATIONS'!X537/(' CALCULATIONS'!X527+' CALCULATIONS'!X537)),50%)*II123</f>
        <v>6185720.9891032744</v>
      </c>
      <c r="IJ125" s="856">
        <f>IFERROR((' CALCULATIONS'!Y537/(' CALCULATIONS'!Y527+' CALCULATIONS'!Y537)),50%)*IJ123</f>
        <v>6490654.3457286293</v>
      </c>
      <c r="IK125" s="856">
        <f>IFERROR((' CALCULATIONS'!Z537/(' CALCULATIONS'!Z527+' CALCULATIONS'!Z537)),50%)*IK123</f>
        <v>6803987.2776224539</v>
      </c>
      <c r="IL125" s="856">
        <f>IFERROR((' CALCULATIONS'!AA537/(' CALCULATIONS'!AA527+' CALCULATIONS'!AA537)),50%)*IL123</f>
        <v>0</v>
      </c>
      <c r="IM125" s="856">
        <f>IFERROR((' CALCULATIONS'!AB537/(' CALCULATIONS'!AB527+' CALCULATIONS'!AB537)),50%)*IM123</f>
        <v>593517.07981608703</v>
      </c>
      <c r="IN125" s="856">
        <f>IFERROR((' CALCULATIONS'!AC537/(' CALCULATIONS'!AC527+' CALCULATIONS'!AC537)),50%)*IN123</f>
        <v>2714899.4839295079</v>
      </c>
      <c r="IO125" s="856">
        <f>IFERROR((' CALCULATIONS'!AD537/(' CALCULATIONS'!AD527+' CALCULATIONS'!AD537)),50%)*IO123</f>
        <v>2650638.3748773756</v>
      </c>
      <c r="IP125" s="856">
        <f>IFERROR((' CALCULATIONS'!AE537/(' CALCULATIONS'!AE527+' CALCULATIONS'!AE537)),50%)*IP123</f>
        <v>2937629.5384365502</v>
      </c>
      <c r="IQ125" s="856">
        <f>IFERROR((' CALCULATIONS'!AF537/(' CALCULATIONS'!AF527+' CALCULATIONS'!AF537)),50%)*IQ123</f>
        <v>3888623.4505204894</v>
      </c>
      <c r="IR125" s="856">
        <f>IFERROR((' CALCULATIONS'!AG537/(' CALCULATIONS'!AG527+' CALCULATIONS'!AG537)),50%)*IR123</f>
        <v>2563562.9502724204</v>
      </c>
      <c r="IS125" s="856">
        <f>IFERROR((' CALCULATIONS'!AH537/(' CALCULATIONS'!AH527+' CALCULATIONS'!AH537)),50%)*IS123</f>
        <v>67483.631958019396</v>
      </c>
      <c r="IT125" s="856">
        <f>IFERROR((' CALCULATIONS'!AI537/(' CALCULATIONS'!AI527+' CALCULATIONS'!AI537)),50%)*IT123</f>
        <v>3172730.0438329894</v>
      </c>
      <c r="IU125" s="856">
        <f>IFERROR((' CALCULATIONS'!AJ537/(' CALCULATIONS'!AJ527+' CALCULATIONS'!AJ537)),50%)*IU123</f>
        <v>3067772.3801034158</v>
      </c>
      <c r="IV125" s="856">
        <f>IFERROR((' CALCULATIONS'!AK537/(' CALCULATIONS'!AK527+' CALCULATIONS'!AK537)),50%)*IV123</f>
        <v>3253845.0207814244</v>
      </c>
      <c r="IW125" s="856">
        <f>IFERROR((' CALCULATIONS'!AL537/(' CALCULATIONS'!AL527+' CALCULATIONS'!AL537)),50%)*IW123</f>
        <v>3441959.9178709053</v>
      </c>
      <c r="IX125" s="856">
        <f>IFERROR((' CALCULATIONS'!AM537/(' CALCULATIONS'!AM527+' CALCULATIONS'!AM537)),50%)*IX123</f>
        <v>1832171.7432337578</v>
      </c>
      <c r="IY125" s="856">
        <f>IFERROR((' CALCULATIONS'!AN537/(' CALCULATIONS'!AN527+' CALCULATIONS'!AN537)),50%)*IY123</f>
        <v>2044265.0360511274</v>
      </c>
      <c r="IZ125" s="856">
        <f>IFERROR((' CALCULATIONS'!AO537/(' CALCULATIONS'!AO527+' CALCULATIONS'!AO537)),50%)*IZ123</f>
        <v>1965779.443031718</v>
      </c>
      <c r="JA125" s="856">
        <f>IFERROR((' CALCULATIONS'!AP537/(' CALCULATIONS'!AP527+' CALCULATIONS'!AP537)),50%)*JA123</f>
        <v>1915539.9320277234</v>
      </c>
      <c r="JB125" s="856">
        <f>IFERROR((' CALCULATIONS'!AQ537/(' CALCULATIONS'!AQ527+' CALCULATIONS'!AQ537)),50%)*JB123</f>
        <v>2117869.9307962265</v>
      </c>
      <c r="JC125" s="856">
        <f>IFERROR((' CALCULATIONS'!AR537/(' CALCULATIONS'!AR527+' CALCULATIONS'!AR537)),50%)*JC123</f>
        <v>2721097.4698650339</v>
      </c>
      <c r="JD125" s="856">
        <f>IFERROR((' CALCULATIONS'!AS537/(' CALCULATIONS'!AS527+' CALCULATIONS'!AS537)),50%)*JD123</f>
        <v>1861034.890377024</v>
      </c>
      <c r="JE125" s="856">
        <f>IFERROR((' CALCULATIONS'!AT537/(' CALCULATIONS'!AT527+' CALCULATIONS'!AT537)),50%)*JE123</f>
        <v>0</v>
      </c>
      <c r="JF125" s="856">
        <f>IFERROR((' CALCULATIONS'!AU537/(' CALCULATIONS'!AU527+' CALCULATIONS'!AU537)),50%)*JF123</f>
        <v>2266410.1078222981</v>
      </c>
      <c r="JG125" s="856">
        <f>IFERROR((' CALCULATIONS'!AV537/(' CALCULATIONS'!AV527+' CALCULATIONS'!AV537)),50%)*JG123</f>
        <v>2198847.1899396461</v>
      </c>
      <c r="JH125" s="856">
        <f>IFERROR((' CALCULATIONS'!AW537/(' CALCULATIONS'!AW527+' CALCULATIONS'!AW537)),50%)*JH123</f>
        <v>2319681.4914456955</v>
      </c>
      <c r="JI125" s="856">
        <f>IFERROR((' CALCULATIONS'!AX537/(' CALCULATIONS'!AX527+' CALCULATIONS'!AX537)),50%)*JI123</f>
        <v>2442460.7340933569</v>
      </c>
      <c r="JJ125" s="856">
        <f>IFERROR((' CALCULATIONS'!AY537/(' CALCULATIONS'!AY527+' CALCULATIONS'!AY537)),50%)*JJ123</f>
        <v>1844618.0555555557</v>
      </c>
      <c r="JK125" s="856">
        <f>IFERROR((' CALCULATIONS'!AZ537/(' CALCULATIONS'!AZ527+' CALCULATIONS'!AZ537)),50%)*JK123</f>
        <v>2582465.277777778</v>
      </c>
      <c r="JL125" s="856">
        <f>IFERROR((' CALCULATIONS'!BA537/(' CALCULATIONS'!BA527+' CALCULATIONS'!BA537)),50%)*JL123</f>
        <v>1844618.0555555557</v>
      </c>
      <c r="JM125" s="856">
        <f>IFERROR((' CALCULATIONS'!BB537/(' CALCULATIONS'!BB527+' CALCULATIONS'!BB537)),50%)*JM123</f>
        <v>1464350.6499707054</v>
      </c>
      <c r="JN125" s="856">
        <f>IFERROR((' CALCULATIONS'!BC537/(' CALCULATIONS'!BC527+' CALCULATIONS'!BC537)),50%)*JN123</f>
        <v>1365611.9315171833</v>
      </c>
      <c r="JO125" s="856">
        <f>IFERROR((' CALCULATIONS'!BD537/(' CALCULATIONS'!BD527+' CALCULATIONS'!BD537)),50%)*JO123</f>
        <v>1583500.6205504739</v>
      </c>
      <c r="JP125" s="856">
        <f>IFERROR((' CALCULATIONS'!BE537/(' CALCULATIONS'!BE527+' CALCULATIONS'!BE537)),50%)*JP123</f>
        <v>1279986.6418100938</v>
      </c>
      <c r="JQ125" s="856">
        <f>IFERROR((' CALCULATIONS'!BF537/(' CALCULATIONS'!BF527+' CALCULATIONS'!BF537)),50%)*JQ123</f>
        <v>277216.25877134933</v>
      </c>
      <c r="JR125" s="856">
        <f>IFERROR((' CALCULATIONS'!BG537/(' CALCULATIONS'!BG527+' CALCULATIONS'!BG537)),50%)*JR123</f>
        <v>1430748.8708957802</v>
      </c>
      <c r="JS125" s="856">
        <f>IFERROR((' CALCULATIONS'!BH537/(' CALCULATIONS'!BH527+' CALCULATIONS'!BH537)),50%)*JS123</f>
        <v>1407788.1867084794</v>
      </c>
      <c r="JT125" s="856">
        <f>IFERROR((' CALCULATIONS'!BI537/(' CALCULATIONS'!BI527+' CALCULATIONS'!BI537)),50%)*JT123</f>
        <v>1450834.3334997511</v>
      </c>
      <c r="JU125" s="856">
        <f>IFERROR((' CALCULATIONS'!BJ537/(' CALCULATIONS'!BJ527+' CALCULATIONS'!BJ537)),50%)*JU123</f>
        <v>1487143.1420402799</v>
      </c>
      <c r="JV125" s="856">
        <f>IFERROR((' CALCULATIONS'!BK537/(' CALCULATIONS'!BK527+' CALCULATIONS'!BK537)),50%)*JV123</f>
        <v>0</v>
      </c>
      <c r="JW125" s="856">
        <f>IFERROR((' CALCULATIONS'!BL537/(' CALCULATIONS'!BL527+' CALCULATIONS'!BL537)),50%)*JW123</f>
        <v>377494.31998114759</v>
      </c>
      <c r="JX125" s="856"/>
      <c r="JY125" s="856"/>
      <c r="JZ125" s="856"/>
      <c r="KA125" s="856"/>
      <c r="KB125" s="856"/>
      <c r="KC125" s="856"/>
      <c r="KD125" s="856"/>
      <c r="KE125" s="856"/>
      <c r="KF125" s="856"/>
      <c r="KG125" s="856"/>
      <c r="KH125" s="856"/>
      <c r="KI125" s="856"/>
    </row>
    <row r="126" spans="1:297" x14ac:dyDescent="0.25">
      <c r="A126" s="172" t="s">
        <v>684</v>
      </c>
      <c r="CY126" s="856">
        <f>CY122*CY93</f>
        <v>22135416.666666664</v>
      </c>
      <c r="CZ126" s="856">
        <f t="shared" ref="CZ126:FK126" si="244">CZ122*CZ93</f>
        <v>36892361.111111104</v>
      </c>
      <c r="DA126" s="856">
        <f t="shared" si="244"/>
        <v>36892361.111111104</v>
      </c>
      <c r="DB126" s="856">
        <f t="shared" si="244"/>
        <v>36892361.111111104</v>
      </c>
      <c r="DC126" s="856">
        <f t="shared" si="244"/>
        <v>36892361.111111104</v>
      </c>
      <c r="DD126" s="856">
        <f t="shared" si="244"/>
        <v>36892361.111111104</v>
      </c>
      <c r="DE126" s="856">
        <f t="shared" si="244"/>
        <v>36892361.111111104</v>
      </c>
      <c r="DF126" s="856">
        <f t="shared" si="244"/>
        <v>36892361.111111104</v>
      </c>
      <c r="DG126" s="856">
        <f t="shared" si="244"/>
        <v>36892361.111111104</v>
      </c>
      <c r="DH126" s="856">
        <f t="shared" si="244"/>
        <v>36892361.111111104</v>
      </c>
      <c r="DI126" s="856">
        <f t="shared" si="244"/>
        <v>36892361.111111104</v>
      </c>
      <c r="DJ126" s="856">
        <f t="shared" si="244"/>
        <v>36892361.111111104</v>
      </c>
      <c r="DK126" s="856">
        <f t="shared" si="244"/>
        <v>35416666.666666664</v>
      </c>
      <c r="DL126" s="856">
        <f t="shared" si="244"/>
        <v>34432870.370370373</v>
      </c>
      <c r="DM126" s="856">
        <f t="shared" si="244"/>
        <v>34432870.370370373</v>
      </c>
      <c r="DN126" s="856">
        <f t="shared" si="244"/>
        <v>34432870.370370373</v>
      </c>
      <c r="DO126" s="856">
        <f t="shared" si="244"/>
        <v>34432870.370370373</v>
      </c>
      <c r="DP126" s="856">
        <f t="shared" si="244"/>
        <v>34432870.370370373</v>
      </c>
      <c r="DQ126" s="856">
        <f t="shared" si="244"/>
        <v>34432870.370370373</v>
      </c>
      <c r="DR126" s="856">
        <f t="shared" si="244"/>
        <v>34432870.370370373</v>
      </c>
      <c r="DS126" s="856">
        <f t="shared" si="244"/>
        <v>34432870.370370373</v>
      </c>
      <c r="DT126" s="856">
        <f t="shared" si="244"/>
        <v>34432870.370370373</v>
      </c>
      <c r="DU126" s="856">
        <f t="shared" si="244"/>
        <v>34432870.370370373</v>
      </c>
      <c r="DV126" s="856">
        <f t="shared" si="244"/>
        <v>34432870.370370373</v>
      </c>
      <c r="DW126" s="856">
        <f t="shared" si="244"/>
        <v>32957175.925925929</v>
      </c>
      <c r="DX126" s="856">
        <f t="shared" si="244"/>
        <v>31973379.629629631</v>
      </c>
      <c r="DY126" s="856">
        <f t="shared" si="244"/>
        <v>31973379.629629631</v>
      </c>
      <c r="DZ126" s="856">
        <f t="shared" si="244"/>
        <v>31973379.629629631</v>
      </c>
      <c r="EA126" s="856">
        <f t="shared" si="244"/>
        <v>31973379.629629631</v>
      </c>
      <c r="EB126" s="856">
        <f t="shared" si="244"/>
        <v>31973379.629629631</v>
      </c>
      <c r="EC126" s="856">
        <f t="shared" si="244"/>
        <v>31973379.629629631</v>
      </c>
      <c r="ED126" s="856">
        <f t="shared" si="244"/>
        <v>31973379.629629631</v>
      </c>
      <c r="EE126" s="856">
        <f t="shared" si="244"/>
        <v>31973379.629629631</v>
      </c>
      <c r="EF126" s="856">
        <f t="shared" si="244"/>
        <v>31973379.629629631</v>
      </c>
      <c r="EG126" s="856">
        <f t="shared" si="244"/>
        <v>31973379.629629631</v>
      </c>
      <c r="EH126" s="856">
        <f t="shared" si="244"/>
        <v>31973379.629629631</v>
      </c>
      <c r="EI126" s="856">
        <f t="shared" si="244"/>
        <v>30497685.185185183</v>
      </c>
      <c r="EJ126" s="856">
        <f t="shared" si="244"/>
        <v>29513888.888888888</v>
      </c>
      <c r="EK126" s="856">
        <f t="shared" si="244"/>
        <v>29513888.888888888</v>
      </c>
      <c r="EL126" s="856">
        <f t="shared" si="244"/>
        <v>29513888.888888888</v>
      </c>
      <c r="EM126" s="856">
        <f t="shared" si="244"/>
        <v>29513888.888888888</v>
      </c>
      <c r="EN126" s="856">
        <f t="shared" si="244"/>
        <v>29513888.888888888</v>
      </c>
      <c r="EO126" s="856">
        <f t="shared" si="244"/>
        <v>29513888.888888888</v>
      </c>
      <c r="EP126" s="856">
        <f t="shared" si="244"/>
        <v>29513888.888888888</v>
      </c>
      <c r="EQ126" s="856">
        <f t="shared" si="244"/>
        <v>29513888.888888888</v>
      </c>
      <c r="ER126" s="856">
        <f t="shared" si="244"/>
        <v>29513888.888888888</v>
      </c>
      <c r="ES126" s="856">
        <f t="shared" si="244"/>
        <v>29513888.888888888</v>
      </c>
      <c r="ET126" s="856">
        <f t="shared" si="244"/>
        <v>29513888.888888888</v>
      </c>
      <c r="EU126" s="856">
        <f t="shared" si="244"/>
        <v>28038194.444444448</v>
      </c>
      <c r="EV126" s="856">
        <f t="shared" si="244"/>
        <v>27054398.148148149</v>
      </c>
      <c r="EW126" s="856">
        <f t="shared" si="244"/>
        <v>27054398.148148149</v>
      </c>
      <c r="EX126" s="856">
        <f t="shared" si="244"/>
        <v>27054398.148148149</v>
      </c>
      <c r="EY126" s="856">
        <f t="shared" si="244"/>
        <v>27054398.148148149</v>
      </c>
      <c r="EZ126" s="856">
        <f t="shared" si="244"/>
        <v>27054398.148148149</v>
      </c>
      <c r="FA126" s="856">
        <f t="shared" si="244"/>
        <v>27054398.148148149</v>
      </c>
      <c r="FB126" s="856">
        <f t="shared" si="244"/>
        <v>27054398.148148149</v>
      </c>
      <c r="FC126" s="856">
        <f t="shared" si="244"/>
        <v>27054398.148148149</v>
      </c>
      <c r="FD126" s="856">
        <f t="shared" si="244"/>
        <v>27054398.148148149</v>
      </c>
      <c r="FE126" s="856">
        <f t="shared" si="244"/>
        <v>27054398.148148149</v>
      </c>
      <c r="FF126" s="856">
        <f t="shared" si="244"/>
        <v>27054398.148148149</v>
      </c>
      <c r="FG126" s="856">
        <f t="shared" si="244"/>
        <v>25578703.703703701</v>
      </c>
      <c r="FH126" s="856">
        <f t="shared" si="244"/>
        <v>24594907.407407407</v>
      </c>
      <c r="FI126" s="856">
        <f t="shared" si="244"/>
        <v>24594907.407407407</v>
      </c>
      <c r="FJ126" s="856">
        <f t="shared" si="244"/>
        <v>24594907.407407407</v>
      </c>
      <c r="FK126" s="856">
        <f t="shared" si="244"/>
        <v>24594907.407407407</v>
      </c>
      <c r="FL126" s="856">
        <f t="shared" ref="FL126:HW126" si="245">FL122*FL93</f>
        <v>24594907.407407407</v>
      </c>
      <c r="FM126" s="856">
        <f t="shared" si="245"/>
        <v>24594907.407407407</v>
      </c>
      <c r="FN126" s="856">
        <f t="shared" si="245"/>
        <v>24594907.407407407</v>
      </c>
      <c r="FO126" s="856">
        <f t="shared" si="245"/>
        <v>24594907.407407407</v>
      </c>
      <c r="FP126" s="856">
        <f t="shared" si="245"/>
        <v>24594907.407407407</v>
      </c>
      <c r="FQ126" s="856">
        <f t="shared" si="245"/>
        <v>24594907.407407407</v>
      </c>
      <c r="FR126" s="856">
        <f t="shared" si="245"/>
        <v>24594907.407407407</v>
      </c>
      <c r="FS126" s="856">
        <f t="shared" si="245"/>
        <v>23119212.962962963</v>
      </c>
      <c r="FT126" s="856">
        <f t="shared" si="245"/>
        <v>22135416.666666664</v>
      </c>
      <c r="FU126" s="856">
        <f t="shared" si="245"/>
        <v>22135416.666666664</v>
      </c>
      <c r="FV126" s="856">
        <f t="shared" si="245"/>
        <v>22135416.666666664</v>
      </c>
      <c r="FW126" s="856">
        <f t="shared" si="245"/>
        <v>22135416.666666664</v>
      </c>
      <c r="FX126" s="856">
        <f t="shared" si="245"/>
        <v>22135416.666666664</v>
      </c>
      <c r="FY126" s="856">
        <f t="shared" si="245"/>
        <v>22135416.666666664</v>
      </c>
      <c r="FZ126" s="856">
        <f t="shared" si="245"/>
        <v>22135416.666666664</v>
      </c>
      <c r="GA126" s="856">
        <f t="shared" si="245"/>
        <v>22135416.666666664</v>
      </c>
      <c r="GB126" s="856">
        <f t="shared" si="245"/>
        <v>22135416.666666664</v>
      </c>
      <c r="GC126" s="856">
        <f t="shared" si="245"/>
        <v>22135416.666666664</v>
      </c>
      <c r="GD126" s="856">
        <f t="shared" si="245"/>
        <v>22135416.666666664</v>
      </c>
      <c r="GE126" s="856">
        <f t="shared" si="245"/>
        <v>20659722.222222224</v>
      </c>
      <c r="GF126" s="856">
        <f t="shared" si="245"/>
        <v>19675925.925925925</v>
      </c>
      <c r="GG126" s="856">
        <f t="shared" si="245"/>
        <v>19675925.925925925</v>
      </c>
      <c r="GH126" s="856">
        <f t="shared" si="245"/>
        <v>19675925.925925925</v>
      </c>
      <c r="GI126" s="856">
        <f t="shared" si="245"/>
        <v>19675925.925925925</v>
      </c>
      <c r="GJ126" s="856">
        <f t="shared" si="245"/>
        <v>19675925.925925925</v>
      </c>
      <c r="GK126" s="856">
        <f t="shared" si="245"/>
        <v>19675925.925925925</v>
      </c>
      <c r="GL126" s="856">
        <f t="shared" si="245"/>
        <v>19675925.925925925</v>
      </c>
      <c r="GM126" s="856">
        <f t="shared" si="245"/>
        <v>19675925.925925925</v>
      </c>
      <c r="GN126" s="856">
        <f t="shared" si="245"/>
        <v>19675925.925925925</v>
      </c>
      <c r="GO126" s="856">
        <f t="shared" si="245"/>
        <v>19675925.925925925</v>
      </c>
      <c r="GP126" s="856">
        <f t="shared" si="245"/>
        <v>19675925.925925925</v>
      </c>
      <c r="GQ126" s="856">
        <f t="shared" si="245"/>
        <v>18200231.481481481</v>
      </c>
      <c r="GR126" s="856">
        <f t="shared" si="245"/>
        <v>17216435.185185187</v>
      </c>
      <c r="GS126" s="856">
        <f t="shared" si="245"/>
        <v>17216435.185185187</v>
      </c>
      <c r="GT126" s="856">
        <f t="shared" si="245"/>
        <v>17216435.185185187</v>
      </c>
      <c r="GU126" s="856">
        <f t="shared" si="245"/>
        <v>17216435.185185187</v>
      </c>
      <c r="GV126" s="856">
        <f t="shared" si="245"/>
        <v>17216435.185185187</v>
      </c>
      <c r="GW126" s="856">
        <f t="shared" si="245"/>
        <v>17216435.185185187</v>
      </c>
      <c r="GX126" s="856">
        <f t="shared" si="245"/>
        <v>17216435.185185187</v>
      </c>
      <c r="GY126" s="856">
        <f t="shared" si="245"/>
        <v>17216435.185185187</v>
      </c>
      <c r="GZ126" s="856">
        <f t="shared" si="245"/>
        <v>17216435.185185187</v>
      </c>
      <c r="HA126" s="856">
        <f t="shared" si="245"/>
        <v>17216435.185185187</v>
      </c>
      <c r="HB126" s="856">
        <f t="shared" si="245"/>
        <v>17216435.185185187</v>
      </c>
      <c r="HC126" s="856">
        <f t="shared" si="245"/>
        <v>15740740.740740741</v>
      </c>
      <c r="HD126" s="856">
        <f t="shared" si="245"/>
        <v>14756944.444444444</v>
      </c>
      <c r="HE126" s="856">
        <f t="shared" si="245"/>
        <v>14756944.444444444</v>
      </c>
      <c r="HF126" s="856">
        <f t="shared" si="245"/>
        <v>14756944.444444444</v>
      </c>
      <c r="HG126" s="856">
        <f t="shared" si="245"/>
        <v>14756944.444444444</v>
      </c>
      <c r="HH126" s="856">
        <f t="shared" si="245"/>
        <v>14756944.444444444</v>
      </c>
      <c r="HI126" s="856">
        <f t="shared" si="245"/>
        <v>14756944.444444444</v>
      </c>
      <c r="HJ126" s="856">
        <f t="shared" si="245"/>
        <v>14756944.444444444</v>
      </c>
      <c r="HK126" s="856">
        <f t="shared" si="245"/>
        <v>14756944.444444444</v>
      </c>
      <c r="HL126" s="856">
        <f t="shared" si="245"/>
        <v>14756944.444444444</v>
      </c>
      <c r="HM126" s="856">
        <f t="shared" si="245"/>
        <v>14756944.444444444</v>
      </c>
      <c r="HN126" s="856">
        <f t="shared" si="245"/>
        <v>14756944.444444444</v>
      </c>
      <c r="HO126" s="856">
        <f t="shared" si="245"/>
        <v>13281250</v>
      </c>
      <c r="HP126" s="856">
        <f t="shared" si="245"/>
        <v>12297453.703703703</v>
      </c>
      <c r="HQ126" s="856">
        <f t="shared" si="245"/>
        <v>12297453.703703703</v>
      </c>
      <c r="HR126" s="856">
        <f t="shared" si="245"/>
        <v>12297453.703703703</v>
      </c>
      <c r="HS126" s="856">
        <f t="shared" si="245"/>
        <v>12297453.703703703</v>
      </c>
      <c r="HT126" s="856">
        <f t="shared" si="245"/>
        <v>12297453.703703703</v>
      </c>
      <c r="HU126" s="856">
        <f t="shared" si="245"/>
        <v>12297453.703703703</v>
      </c>
      <c r="HV126" s="856">
        <f t="shared" si="245"/>
        <v>12297453.703703703</v>
      </c>
      <c r="HW126" s="856">
        <f t="shared" si="245"/>
        <v>12297453.703703703</v>
      </c>
      <c r="HX126" s="856">
        <f t="shared" ref="HX126:JW126" si="246">HX122*HX93</f>
        <v>12297453.703703703</v>
      </c>
      <c r="HY126" s="856">
        <f t="shared" si="246"/>
        <v>12297453.703703703</v>
      </c>
      <c r="HZ126" s="856">
        <f t="shared" si="246"/>
        <v>12297453.703703703</v>
      </c>
      <c r="IA126" s="856">
        <f t="shared" si="246"/>
        <v>10821759.259259259</v>
      </c>
      <c r="IB126" s="856">
        <f t="shared" si="246"/>
        <v>9837962.9629629627</v>
      </c>
      <c r="IC126" s="856">
        <f t="shared" si="246"/>
        <v>9837962.9629629627</v>
      </c>
      <c r="ID126" s="856">
        <f t="shared" si="246"/>
        <v>9837962.9629629627</v>
      </c>
      <c r="IE126" s="856">
        <f t="shared" si="246"/>
        <v>9837962.9629629627</v>
      </c>
      <c r="IF126" s="856">
        <f t="shared" si="246"/>
        <v>9837962.9629629627</v>
      </c>
      <c r="IG126" s="856">
        <f t="shared" si="246"/>
        <v>9837962.9629629627</v>
      </c>
      <c r="IH126" s="856">
        <f t="shared" si="246"/>
        <v>9837962.9629629627</v>
      </c>
      <c r="II126" s="856">
        <f t="shared" si="246"/>
        <v>9837962.9629629627</v>
      </c>
      <c r="IJ126" s="856">
        <f t="shared" si="246"/>
        <v>9837962.9629629627</v>
      </c>
      <c r="IK126" s="856">
        <f t="shared" si="246"/>
        <v>9837962.9629629627</v>
      </c>
      <c r="IL126" s="856">
        <f t="shared" si="246"/>
        <v>7378472.2222222229</v>
      </c>
      <c r="IM126" s="856">
        <f t="shared" si="246"/>
        <v>6271701.388888889</v>
      </c>
      <c r="IN126" s="856">
        <f t="shared" si="246"/>
        <v>5533854.166666667</v>
      </c>
      <c r="IO126" s="856">
        <f t="shared" si="246"/>
        <v>5533854.166666667</v>
      </c>
      <c r="IP126" s="856">
        <f t="shared" si="246"/>
        <v>5533854.166666667</v>
      </c>
      <c r="IQ126" s="856">
        <f t="shared" si="246"/>
        <v>5533854.166666667</v>
      </c>
      <c r="IR126" s="856">
        <f t="shared" si="246"/>
        <v>5533854.166666667</v>
      </c>
      <c r="IS126" s="856">
        <f t="shared" si="246"/>
        <v>5533854.166666667</v>
      </c>
      <c r="IT126" s="856">
        <f t="shared" si="246"/>
        <v>5533854.166666667</v>
      </c>
      <c r="IU126" s="856">
        <f t="shared" si="246"/>
        <v>5533854.166666667</v>
      </c>
      <c r="IV126" s="856">
        <f t="shared" si="246"/>
        <v>5533854.166666667</v>
      </c>
      <c r="IW126" s="856">
        <f t="shared" si="246"/>
        <v>5533854.166666667</v>
      </c>
      <c r="IX126" s="856">
        <f t="shared" si="246"/>
        <v>5533854.166666667</v>
      </c>
      <c r="IY126" s="856">
        <f t="shared" si="246"/>
        <v>4427083.333333334</v>
      </c>
      <c r="IZ126" s="856">
        <f t="shared" si="246"/>
        <v>3689236.1111111115</v>
      </c>
      <c r="JA126" s="856">
        <f t="shared" si="246"/>
        <v>3689236.1111111115</v>
      </c>
      <c r="JB126" s="856">
        <f t="shared" si="246"/>
        <v>3689236.1111111115</v>
      </c>
      <c r="JC126" s="856">
        <f t="shared" si="246"/>
        <v>3689236.1111111115</v>
      </c>
      <c r="JD126" s="856">
        <f t="shared" si="246"/>
        <v>3689236.1111111115</v>
      </c>
      <c r="JE126" s="856">
        <f t="shared" si="246"/>
        <v>3689236.1111111115</v>
      </c>
      <c r="JF126" s="856">
        <f t="shared" si="246"/>
        <v>3689236.1111111115</v>
      </c>
      <c r="JG126" s="856">
        <f t="shared" si="246"/>
        <v>3689236.1111111115</v>
      </c>
      <c r="JH126" s="856">
        <f t="shared" si="246"/>
        <v>3689236.1111111115</v>
      </c>
      <c r="JI126" s="856">
        <f t="shared" si="246"/>
        <v>3689236.1111111115</v>
      </c>
      <c r="JJ126" s="856">
        <f t="shared" si="246"/>
        <v>3689236.1111111115</v>
      </c>
      <c r="JK126" s="856">
        <f t="shared" si="246"/>
        <v>2582465.277777778</v>
      </c>
      <c r="JL126" s="856">
        <f t="shared" si="246"/>
        <v>1844618.0555555557</v>
      </c>
      <c r="JM126" s="856">
        <f t="shared" si="246"/>
        <v>1844618.0555555557</v>
      </c>
      <c r="JN126" s="856">
        <f t="shared" si="246"/>
        <v>1844618.0555555557</v>
      </c>
      <c r="JO126" s="856">
        <f t="shared" si="246"/>
        <v>1844618.0555555557</v>
      </c>
      <c r="JP126" s="856">
        <f t="shared" si="246"/>
        <v>1844618.0555555557</v>
      </c>
      <c r="JQ126" s="856">
        <f t="shared" si="246"/>
        <v>1844618.0555555557</v>
      </c>
      <c r="JR126" s="856">
        <f t="shared" si="246"/>
        <v>1844618.0555555557</v>
      </c>
      <c r="JS126" s="856">
        <f t="shared" si="246"/>
        <v>1844618.0555555557</v>
      </c>
      <c r="JT126" s="856">
        <f t="shared" si="246"/>
        <v>1844618.0555555557</v>
      </c>
      <c r="JU126" s="856">
        <f t="shared" si="246"/>
        <v>1844618.0555555557</v>
      </c>
      <c r="JV126" s="856">
        <f t="shared" si="246"/>
        <v>1844618.0555555557</v>
      </c>
      <c r="JW126" s="856">
        <f t="shared" si="246"/>
        <v>737847.22222222225</v>
      </c>
      <c r="JX126" s="856"/>
      <c r="JY126" s="856"/>
      <c r="JZ126" s="856"/>
      <c r="KA126" s="856"/>
      <c r="KB126" s="856"/>
      <c r="KC126" s="856"/>
      <c r="KD126" s="856"/>
      <c r="KE126" s="856"/>
      <c r="KF126" s="856"/>
      <c r="KG126" s="856"/>
      <c r="KH126" s="856"/>
      <c r="KI126" s="856"/>
    </row>
    <row r="127" spans="1:297" x14ac:dyDescent="0.25">
      <c r="A127" s="172" t="s">
        <v>630</v>
      </c>
      <c r="CY127" s="856">
        <f>CY122*CY94</f>
        <v>22135416.666666664</v>
      </c>
      <c r="CZ127" s="856">
        <f t="shared" ref="CZ127:FK127" si="247">CZ122*CZ94</f>
        <v>36892361.111111104</v>
      </c>
      <c r="DA127" s="856">
        <f t="shared" si="247"/>
        <v>36892361.111111104</v>
      </c>
      <c r="DB127" s="856">
        <f t="shared" si="247"/>
        <v>36892361.111111104</v>
      </c>
      <c r="DC127" s="856">
        <f t="shared" si="247"/>
        <v>36892361.111111104</v>
      </c>
      <c r="DD127" s="856">
        <f t="shared" si="247"/>
        <v>36892361.111111104</v>
      </c>
      <c r="DE127" s="856">
        <f t="shared" si="247"/>
        <v>36892361.111111104</v>
      </c>
      <c r="DF127" s="856">
        <f t="shared" si="247"/>
        <v>36892361.111111104</v>
      </c>
      <c r="DG127" s="856">
        <f t="shared" si="247"/>
        <v>36892361.111111104</v>
      </c>
      <c r="DH127" s="856">
        <f t="shared" si="247"/>
        <v>36892361.111111104</v>
      </c>
      <c r="DI127" s="856">
        <f t="shared" si="247"/>
        <v>36892361.111111104</v>
      </c>
      <c r="DJ127" s="856">
        <f t="shared" si="247"/>
        <v>36892361.111111104</v>
      </c>
      <c r="DK127" s="856">
        <f t="shared" si="247"/>
        <v>35416666.666666664</v>
      </c>
      <c r="DL127" s="856">
        <f t="shared" si="247"/>
        <v>34432870.370370373</v>
      </c>
      <c r="DM127" s="856">
        <f t="shared" si="247"/>
        <v>34432870.370370373</v>
      </c>
      <c r="DN127" s="856">
        <f t="shared" si="247"/>
        <v>34432870.370370373</v>
      </c>
      <c r="DO127" s="856">
        <f t="shared" si="247"/>
        <v>34432870.370370373</v>
      </c>
      <c r="DP127" s="856">
        <f t="shared" si="247"/>
        <v>34432870.370370373</v>
      </c>
      <c r="DQ127" s="856">
        <f t="shared" si="247"/>
        <v>34432870.370370373</v>
      </c>
      <c r="DR127" s="856">
        <f t="shared" si="247"/>
        <v>34432870.370370373</v>
      </c>
      <c r="DS127" s="856">
        <f t="shared" si="247"/>
        <v>34432870.370370373</v>
      </c>
      <c r="DT127" s="856">
        <f t="shared" si="247"/>
        <v>34432870.370370373</v>
      </c>
      <c r="DU127" s="856">
        <f t="shared" si="247"/>
        <v>34432870.370370373</v>
      </c>
      <c r="DV127" s="856">
        <f t="shared" si="247"/>
        <v>34432870.370370373</v>
      </c>
      <c r="DW127" s="856">
        <f t="shared" si="247"/>
        <v>32957175.925925929</v>
      </c>
      <c r="DX127" s="856">
        <f t="shared" si="247"/>
        <v>31973379.629629631</v>
      </c>
      <c r="DY127" s="856">
        <f t="shared" si="247"/>
        <v>31973379.629629631</v>
      </c>
      <c r="DZ127" s="856">
        <f t="shared" si="247"/>
        <v>31973379.629629631</v>
      </c>
      <c r="EA127" s="856">
        <f t="shared" si="247"/>
        <v>31973379.629629631</v>
      </c>
      <c r="EB127" s="856">
        <f t="shared" si="247"/>
        <v>31973379.629629631</v>
      </c>
      <c r="EC127" s="856">
        <f t="shared" si="247"/>
        <v>31973379.629629631</v>
      </c>
      <c r="ED127" s="856">
        <f t="shared" si="247"/>
        <v>31973379.629629631</v>
      </c>
      <c r="EE127" s="856">
        <f t="shared" si="247"/>
        <v>31973379.629629631</v>
      </c>
      <c r="EF127" s="856">
        <f t="shared" si="247"/>
        <v>31973379.629629631</v>
      </c>
      <c r="EG127" s="856">
        <f t="shared" si="247"/>
        <v>31973379.629629631</v>
      </c>
      <c r="EH127" s="856">
        <f t="shared" si="247"/>
        <v>31973379.629629631</v>
      </c>
      <c r="EI127" s="856">
        <f t="shared" si="247"/>
        <v>30497685.185185183</v>
      </c>
      <c r="EJ127" s="856">
        <f t="shared" si="247"/>
        <v>29513888.888888888</v>
      </c>
      <c r="EK127" s="856">
        <f t="shared" si="247"/>
        <v>29513888.888888888</v>
      </c>
      <c r="EL127" s="856">
        <f t="shared" si="247"/>
        <v>29513888.888888888</v>
      </c>
      <c r="EM127" s="856">
        <f t="shared" si="247"/>
        <v>29513888.888888888</v>
      </c>
      <c r="EN127" s="856">
        <f t="shared" si="247"/>
        <v>29513888.888888888</v>
      </c>
      <c r="EO127" s="856">
        <f t="shared" si="247"/>
        <v>29513888.888888888</v>
      </c>
      <c r="EP127" s="856">
        <f t="shared" si="247"/>
        <v>29513888.888888888</v>
      </c>
      <c r="EQ127" s="856">
        <f t="shared" si="247"/>
        <v>29513888.888888888</v>
      </c>
      <c r="ER127" s="856">
        <f t="shared" si="247"/>
        <v>29513888.888888888</v>
      </c>
      <c r="ES127" s="856">
        <f t="shared" si="247"/>
        <v>29513888.888888888</v>
      </c>
      <c r="ET127" s="856">
        <f t="shared" si="247"/>
        <v>29513888.888888888</v>
      </c>
      <c r="EU127" s="856">
        <f t="shared" si="247"/>
        <v>28038194.444444448</v>
      </c>
      <c r="EV127" s="856">
        <f t="shared" si="247"/>
        <v>27054398.148148149</v>
      </c>
      <c r="EW127" s="856">
        <f t="shared" si="247"/>
        <v>27054398.148148149</v>
      </c>
      <c r="EX127" s="856">
        <f t="shared" si="247"/>
        <v>27054398.148148149</v>
      </c>
      <c r="EY127" s="856">
        <f t="shared" si="247"/>
        <v>27054398.148148149</v>
      </c>
      <c r="EZ127" s="856">
        <f t="shared" si="247"/>
        <v>27054398.148148149</v>
      </c>
      <c r="FA127" s="856">
        <f t="shared" si="247"/>
        <v>27054398.148148149</v>
      </c>
      <c r="FB127" s="856">
        <f t="shared" si="247"/>
        <v>27054398.148148149</v>
      </c>
      <c r="FC127" s="856">
        <f t="shared" si="247"/>
        <v>27054398.148148149</v>
      </c>
      <c r="FD127" s="856">
        <f t="shared" si="247"/>
        <v>27054398.148148149</v>
      </c>
      <c r="FE127" s="856">
        <f t="shared" si="247"/>
        <v>27054398.148148149</v>
      </c>
      <c r="FF127" s="856">
        <f t="shared" si="247"/>
        <v>27054398.148148149</v>
      </c>
      <c r="FG127" s="856">
        <f t="shared" si="247"/>
        <v>25578703.703703701</v>
      </c>
      <c r="FH127" s="856">
        <f t="shared" si="247"/>
        <v>24594907.407407407</v>
      </c>
      <c r="FI127" s="856">
        <f t="shared" si="247"/>
        <v>24594907.407407407</v>
      </c>
      <c r="FJ127" s="856">
        <f t="shared" si="247"/>
        <v>24594907.407407407</v>
      </c>
      <c r="FK127" s="856">
        <f t="shared" si="247"/>
        <v>24594907.407407407</v>
      </c>
      <c r="FL127" s="856">
        <f t="shared" ref="FL127:HW127" si="248">FL122*FL94</f>
        <v>24594907.407407407</v>
      </c>
      <c r="FM127" s="856">
        <f t="shared" si="248"/>
        <v>24594907.407407407</v>
      </c>
      <c r="FN127" s="856">
        <f t="shared" si="248"/>
        <v>24594907.407407407</v>
      </c>
      <c r="FO127" s="856">
        <f t="shared" si="248"/>
        <v>24594907.407407407</v>
      </c>
      <c r="FP127" s="856">
        <f t="shared" si="248"/>
        <v>24594907.407407407</v>
      </c>
      <c r="FQ127" s="856">
        <f t="shared" si="248"/>
        <v>24594907.407407407</v>
      </c>
      <c r="FR127" s="856">
        <f t="shared" si="248"/>
        <v>24594907.407407407</v>
      </c>
      <c r="FS127" s="856">
        <f t="shared" si="248"/>
        <v>23119212.962962963</v>
      </c>
      <c r="FT127" s="856">
        <f t="shared" si="248"/>
        <v>22135416.666666664</v>
      </c>
      <c r="FU127" s="856">
        <f t="shared" si="248"/>
        <v>22135416.666666664</v>
      </c>
      <c r="FV127" s="856">
        <f t="shared" si="248"/>
        <v>22135416.666666664</v>
      </c>
      <c r="FW127" s="856">
        <f t="shared" si="248"/>
        <v>22135416.666666664</v>
      </c>
      <c r="FX127" s="856">
        <f t="shared" si="248"/>
        <v>22135416.666666664</v>
      </c>
      <c r="FY127" s="856">
        <f t="shared" si="248"/>
        <v>22135416.666666664</v>
      </c>
      <c r="FZ127" s="856">
        <f t="shared" si="248"/>
        <v>22135416.666666664</v>
      </c>
      <c r="GA127" s="856">
        <f t="shared" si="248"/>
        <v>22135416.666666664</v>
      </c>
      <c r="GB127" s="856">
        <f t="shared" si="248"/>
        <v>22135416.666666664</v>
      </c>
      <c r="GC127" s="856">
        <f t="shared" si="248"/>
        <v>22135416.666666664</v>
      </c>
      <c r="GD127" s="856">
        <f t="shared" si="248"/>
        <v>22135416.666666664</v>
      </c>
      <c r="GE127" s="856">
        <f t="shared" si="248"/>
        <v>20659722.222222224</v>
      </c>
      <c r="GF127" s="856">
        <f t="shared" si="248"/>
        <v>19675925.925925925</v>
      </c>
      <c r="GG127" s="856">
        <f t="shared" si="248"/>
        <v>19675925.925925925</v>
      </c>
      <c r="GH127" s="856">
        <f t="shared" si="248"/>
        <v>19675925.925925925</v>
      </c>
      <c r="GI127" s="856">
        <f t="shared" si="248"/>
        <v>19675925.925925925</v>
      </c>
      <c r="GJ127" s="856">
        <f t="shared" si="248"/>
        <v>19675925.925925925</v>
      </c>
      <c r="GK127" s="856">
        <f t="shared" si="248"/>
        <v>19675925.925925925</v>
      </c>
      <c r="GL127" s="856">
        <f t="shared" si="248"/>
        <v>19675925.925925925</v>
      </c>
      <c r="GM127" s="856">
        <f t="shared" si="248"/>
        <v>19675925.925925925</v>
      </c>
      <c r="GN127" s="856">
        <f t="shared" si="248"/>
        <v>19675925.925925925</v>
      </c>
      <c r="GO127" s="856">
        <f t="shared" si="248"/>
        <v>19675925.925925925</v>
      </c>
      <c r="GP127" s="856">
        <f t="shared" si="248"/>
        <v>19675925.925925925</v>
      </c>
      <c r="GQ127" s="856">
        <f t="shared" si="248"/>
        <v>18200231.481481481</v>
      </c>
      <c r="GR127" s="856">
        <f t="shared" si="248"/>
        <v>17216435.185185187</v>
      </c>
      <c r="GS127" s="856">
        <f t="shared" si="248"/>
        <v>17216435.185185187</v>
      </c>
      <c r="GT127" s="856">
        <f t="shared" si="248"/>
        <v>17216435.185185187</v>
      </c>
      <c r="GU127" s="856">
        <f t="shared" si="248"/>
        <v>17216435.185185187</v>
      </c>
      <c r="GV127" s="856">
        <f t="shared" si="248"/>
        <v>17216435.185185187</v>
      </c>
      <c r="GW127" s="856">
        <f t="shared" si="248"/>
        <v>17216435.185185187</v>
      </c>
      <c r="GX127" s="856">
        <f t="shared" si="248"/>
        <v>17216435.185185187</v>
      </c>
      <c r="GY127" s="856">
        <f t="shared" si="248"/>
        <v>17216435.185185187</v>
      </c>
      <c r="GZ127" s="856">
        <f t="shared" si="248"/>
        <v>17216435.185185187</v>
      </c>
      <c r="HA127" s="856">
        <f t="shared" si="248"/>
        <v>17216435.185185187</v>
      </c>
      <c r="HB127" s="856">
        <f t="shared" si="248"/>
        <v>17216435.185185187</v>
      </c>
      <c r="HC127" s="856">
        <f t="shared" si="248"/>
        <v>15740740.740740741</v>
      </c>
      <c r="HD127" s="856">
        <f t="shared" si="248"/>
        <v>14756944.444444444</v>
      </c>
      <c r="HE127" s="856">
        <f t="shared" si="248"/>
        <v>14756944.444444444</v>
      </c>
      <c r="HF127" s="856">
        <f t="shared" si="248"/>
        <v>14756944.444444444</v>
      </c>
      <c r="HG127" s="856">
        <f t="shared" si="248"/>
        <v>14756944.444444444</v>
      </c>
      <c r="HH127" s="856">
        <f t="shared" si="248"/>
        <v>14756944.444444444</v>
      </c>
      <c r="HI127" s="856">
        <f t="shared" si="248"/>
        <v>14756944.444444444</v>
      </c>
      <c r="HJ127" s="856">
        <f t="shared" si="248"/>
        <v>14756944.444444444</v>
      </c>
      <c r="HK127" s="856">
        <f t="shared" si="248"/>
        <v>14756944.444444444</v>
      </c>
      <c r="HL127" s="856">
        <f t="shared" si="248"/>
        <v>14756944.444444444</v>
      </c>
      <c r="HM127" s="856">
        <f t="shared" si="248"/>
        <v>14756944.444444444</v>
      </c>
      <c r="HN127" s="856">
        <f t="shared" si="248"/>
        <v>14756944.444444444</v>
      </c>
      <c r="HO127" s="856">
        <f t="shared" si="248"/>
        <v>13281250</v>
      </c>
      <c r="HP127" s="856">
        <f t="shared" si="248"/>
        <v>12297453.703703703</v>
      </c>
      <c r="HQ127" s="856">
        <f t="shared" si="248"/>
        <v>12297453.703703703</v>
      </c>
      <c r="HR127" s="856">
        <f t="shared" si="248"/>
        <v>12297453.703703703</v>
      </c>
      <c r="HS127" s="856">
        <f t="shared" si="248"/>
        <v>12297453.703703703</v>
      </c>
      <c r="HT127" s="856">
        <f t="shared" si="248"/>
        <v>12297453.703703703</v>
      </c>
      <c r="HU127" s="856">
        <f t="shared" si="248"/>
        <v>12297453.703703703</v>
      </c>
      <c r="HV127" s="856">
        <f t="shared" si="248"/>
        <v>12297453.703703703</v>
      </c>
      <c r="HW127" s="856">
        <f t="shared" si="248"/>
        <v>12297453.703703703</v>
      </c>
      <c r="HX127" s="856">
        <f t="shared" ref="HX127:JW127" si="249">HX122*HX94</f>
        <v>12297453.703703703</v>
      </c>
      <c r="HY127" s="856">
        <f t="shared" si="249"/>
        <v>12297453.703703703</v>
      </c>
      <c r="HZ127" s="856">
        <f t="shared" si="249"/>
        <v>12297453.703703703</v>
      </c>
      <c r="IA127" s="856">
        <f t="shared" si="249"/>
        <v>10821759.259259259</v>
      </c>
      <c r="IB127" s="856">
        <f t="shared" si="249"/>
        <v>9837962.9629629627</v>
      </c>
      <c r="IC127" s="856">
        <f t="shared" si="249"/>
        <v>9837962.9629629627</v>
      </c>
      <c r="ID127" s="856">
        <f t="shared" si="249"/>
        <v>9837962.9629629627</v>
      </c>
      <c r="IE127" s="856">
        <f t="shared" si="249"/>
        <v>9837962.9629629627</v>
      </c>
      <c r="IF127" s="856">
        <f t="shared" si="249"/>
        <v>9837962.9629629627</v>
      </c>
      <c r="IG127" s="856">
        <f t="shared" si="249"/>
        <v>9837962.9629629627</v>
      </c>
      <c r="IH127" s="856">
        <f t="shared" si="249"/>
        <v>9837962.9629629627</v>
      </c>
      <c r="II127" s="856">
        <f t="shared" si="249"/>
        <v>9837962.9629629627</v>
      </c>
      <c r="IJ127" s="856">
        <f t="shared" si="249"/>
        <v>9837962.9629629627</v>
      </c>
      <c r="IK127" s="856">
        <f t="shared" si="249"/>
        <v>9837962.9629629627</v>
      </c>
      <c r="IL127" s="856">
        <f t="shared" si="249"/>
        <v>7378472.2222222229</v>
      </c>
      <c r="IM127" s="856">
        <f t="shared" si="249"/>
        <v>6271701.388888889</v>
      </c>
      <c r="IN127" s="856">
        <f t="shared" si="249"/>
        <v>5533854.166666667</v>
      </c>
      <c r="IO127" s="856">
        <f t="shared" si="249"/>
        <v>5533854.166666667</v>
      </c>
      <c r="IP127" s="856">
        <f t="shared" si="249"/>
        <v>5533854.166666667</v>
      </c>
      <c r="IQ127" s="856">
        <f t="shared" si="249"/>
        <v>5533854.166666667</v>
      </c>
      <c r="IR127" s="856">
        <f t="shared" si="249"/>
        <v>5533854.166666667</v>
      </c>
      <c r="IS127" s="856">
        <f t="shared" si="249"/>
        <v>5533854.166666667</v>
      </c>
      <c r="IT127" s="856">
        <f t="shared" si="249"/>
        <v>5533854.166666667</v>
      </c>
      <c r="IU127" s="856">
        <f t="shared" si="249"/>
        <v>5533854.166666667</v>
      </c>
      <c r="IV127" s="856">
        <f t="shared" si="249"/>
        <v>5533854.166666667</v>
      </c>
      <c r="IW127" s="856">
        <f t="shared" si="249"/>
        <v>5533854.166666667</v>
      </c>
      <c r="IX127" s="856">
        <f t="shared" si="249"/>
        <v>5533854.166666667</v>
      </c>
      <c r="IY127" s="856">
        <f t="shared" si="249"/>
        <v>4427083.333333334</v>
      </c>
      <c r="IZ127" s="856">
        <f t="shared" si="249"/>
        <v>3689236.1111111115</v>
      </c>
      <c r="JA127" s="856">
        <f t="shared" si="249"/>
        <v>3689236.1111111115</v>
      </c>
      <c r="JB127" s="856">
        <f t="shared" si="249"/>
        <v>3689236.1111111115</v>
      </c>
      <c r="JC127" s="856">
        <f t="shared" si="249"/>
        <v>3689236.1111111115</v>
      </c>
      <c r="JD127" s="856">
        <f t="shared" si="249"/>
        <v>3689236.1111111115</v>
      </c>
      <c r="JE127" s="856">
        <f t="shared" si="249"/>
        <v>3689236.1111111115</v>
      </c>
      <c r="JF127" s="856">
        <f t="shared" si="249"/>
        <v>3689236.1111111115</v>
      </c>
      <c r="JG127" s="856">
        <f t="shared" si="249"/>
        <v>3689236.1111111115</v>
      </c>
      <c r="JH127" s="856">
        <f t="shared" si="249"/>
        <v>3689236.1111111115</v>
      </c>
      <c r="JI127" s="856">
        <f t="shared" si="249"/>
        <v>3689236.1111111115</v>
      </c>
      <c r="JJ127" s="856">
        <f t="shared" si="249"/>
        <v>3689236.1111111115</v>
      </c>
      <c r="JK127" s="856">
        <f t="shared" si="249"/>
        <v>2582465.277777778</v>
      </c>
      <c r="JL127" s="856">
        <f t="shared" si="249"/>
        <v>1844618.0555555557</v>
      </c>
      <c r="JM127" s="856">
        <f t="shared" si="249"/>
        <v>1844618.0555555557</v>
      </c>
      <c r="JN127" s="856">
        <f t="shared" si="249"/>
        <v>1844618.0555555557</v>
      </c>
      <c r="JO127" s="856">
        <f t="shared" si="249"/>
        <v>1844618.0555555557</v>
      </c>
      <c r="JP127" s="856">
        <f t="shared" si="249"/>
        <v>1844618.0555555557</v>
      </c>
      <c r="JQ127" s="856">
        <f t="shared" si="249"/>
        <v>1844618.0555555557</v>
      </c>
      <c r="JR127" s="856">
        <f t="shared" si="249"/>
        <v>1844618.0555555557</v>
      </c>
      <c r="JS127" s="856">
        <f t="shared" si="249"/>
        <v>1844618.0555555557</v>
      </c>
      <c r="JT127" s="856">
        <f t="shared" si="249"/>
        <v>1844618.0555555557</v>
      </c>
      <c r="JU127" s="856">
        <f t="shared" si="249"/>
        <v>1844618.0555555557</v>
      </c>
      <c r="JV127" s="856">
        <f t="shared" si="249"/>
        <v>1844618.0555555557</v>
      </c>
      <c r="JW127" s="856">
        <f t="shared" si="249"/>
        <v>737847.22222222225</v>
      </c>
      <c r="JX127" s="856"/>
      <c r="JY127" s="856"/>
      <c r="JZ127" s="856"/>
      <c r="KA127" s="856"/>
      <c r="KB127" s="856"/>
      <c r="KC127" s="856"/>
      <c r="KD127" s="856"/>
      <c r="KE127" s="856"/>
      <c r="KF127" s="856"/>
      <c r="KG127" s="856"/>
      <c r="KH127" s="856"/>
      <c r="KI127" s="856"/>
    </row>
    <row r="128" spans="1:297" x14ac:dyDescent="0.25">
      <c r="A128" s="676" t="s">
        <v>2</v>
      </c>
      <c r="CY128" s="856">
        <f>CY127/2</f>
        <v>11067708.333333332</v>
      </c>
      <c r="CZ128" s="856">
        <f t="shared" ref="CZ128:FK128" si="250">CZ127/2</f>
        <v>18446180.555555552</v>
      </c>
      <c r="DA128" s="856">
        <f t="shared" si="250"/>
        <v>18446180.555555552</v>
      </c>
      <c r="DB128" s="856">
        <f t="shared" si="250"/>
        <v>18446180.555555552</v>
      </c>
      <c r="DC128" s="856">
        <f t="shared" si="250"/>
        <v>18446180.555555552</v>
      </c>
      <c r="DD128" s="856">
        <f t="shared" si="250"/>
        <v>18446180.555555552</v>
      </c>
      <c r="DE128" s="856">
        <f t="shared" si="250"/>
        <v>18446180.555555552</v>
      </c>
      <c r="DF128" s="856">
        <f t="shared" si="250"/>
        <v>18446180.555555552</v>
      </c>
      <c r="DG128" s="856">
        <f t="shared" si="250"/>
        <v>18446180.555555552</v>
      </c>
      <c r="DH128" s="856">
        <f t="shared" si="250"/>
        <v>18446180.555555552</v>
      </c>
      <c r="DI128" s="856">
        <f t="shared" si="250"/>
        <v>18446180.555555552</v>
      </c>
      <c r="DJ128" s="856">
        <f t="shared" si="250"/>
        <v>18446180.555555552</v>
      </c>
      <c r="DK128" s="856">
        <f t="shared" si="250"/>
        <v>17708333.333333332</v>
      </c>
      <c r="DL128" s="856">
        <f t="shared" si="250"/>
        <v>17216435.185185187</v>
      </c>
      <c r="DM128" s="856">
        <f t="shared" si="250"/>
        <v>17216435.185185187</v>
      </c>
      <c r="DN128" s="856">
        <f t="shared" si="250"/>
        <v>17216435.185185187</v>
      </c>
      <c r="DO128" s="856">
        <f t="shared" si="250"/>
        <v>17216435.185185187</v>
      </c>
      <c r="DP128" s="856">
        <f t="shared" si="250"/>
        <v>17216435.185185187</v>
      </c>
      <c r="DQ128" s="856">
        <f t="shared" si="250"/>
        <v>17216435.185185187</v>
      </c>
      <c r="DR128" s="856">
        <f t="shared" si="250"/>
        <v>17216435.185185187</v>
      </c>
      <c r="DS128" s="856">
        <f t="shared" si="250"/>
        <v>17216435.185185187</v>
      </c>
      <c r="DT128" s="856">
        <f t="shared" si="250"/>
        <v>17216435.185185187</v>
      </c>
      <c r="DU128" s="856">
        <f t="shared" si="250"/>
        <v>17216435.185185187</v>
      </c>
      <c r="DV128" s="856">
        <f t="shared" si="250"/>
        <v>17216435.185185187</v>
      </c>
      <c r="DW128" s="856">
        <f t="shared" si="250"/>
        <v>16478587.962962965</v>
      </c>
      <c r="DX128" s="856">
        <f t="shared" si="250"/>
        <v>15986689.814814815</v>
      </c>
      <c r="DY128" s="856">
        <f t="shared" si="250"/>
        <v>15986689.814814815</v>
      </c>
      <c r="DZ128" s="856">
        <f t="shared" si="250"/>
        <v>15986689.814814815</v>
      </c>
      <c r="EA128" s="856">
        <f t="shared" si="250"/>
        <v>15986689.814814815</v>
      </c>
      <c r="EB128" s="856">
        <f t="shared" si="250"/>
        <v>15986689.814814815</v>
      </c>
      <c r="EC128" s="856">
        <f t="shared" si="250"/>
        <v>15986689.814814815</v>
      </c>
      <c r="ED128" s="856">
        <f t="shared" si="250"/>
        <v>15986689.814814815</v>
      </c>
      <c r="EE128" s="856">
        <f t="shared" si="250"/>
        <v>15986689.814814815</v>
      </c>
      <c r="EF128" s="856">
        <f t="shared" si="250"/>
        <v>15986689.814814815</v>
      </c>
      <c r="EG128" s="856">
        <f t="shared" si="250"/>
        <v>15986689.814814815</v>
      </c>
      <c r="EH128" s="856">
        <f t="shared" si="250"/>
        <v>15986689.814814815</v>
      </c>
      <c r="EI128" s="856">
        <f t="shared" si="250"/>
        <v>15248842.592592591</v>
      </c>
      <c r="EJ128" s="856">
        <f t="shared" si="250"/>
        <v>14756944.444444444</v>
      </c>
      <c r="EK128" s="856">
        <f t="shared" si="250"/>
        <v>14756944.444444444</v>
      </c>
      <c r="EL128" s="856">
        <f t="shared" si="250"/>
        <v>14756944.444444444</v>
      </c>
      <c r="EM128" s="856">
        <f t="shared" si="250"/>
        <v>14756944.444444444</v>
      </c>
      <c r="EN128" s="856">
        <f t="shared" si="250"/>
        <v>14756944.444444444</v>
      </c>
      <c r="EO128" s="856">
        <f t="shared" si="250"/>
        <v>14756944.444444444</v>
      </c>
      <c r="EP128" s="856">
        <f t="shared" si="250"/>
        <v>14756944.444444444</v>
      </c>
      <c r="EQ128" s="856">
        <f t="shared" si="250"/>
        <v>14756944.444444444</v>
      </c>
      <c r="ER128" s="856">
        <f t="shared" si="250"/>
        <v>14756944.444444444</v>
      </c>
      <c r="ES128" s="856">
        <f t="shared" si="250"/>
        <v>14756944.444444444</v>
      </c>
      <c r="ET128" s="856">
        <f t="shared" si="250"/>
        <v>14756944.444444444</v>
      </c>
      <c r="EU128" s="856">
        <f t="shared" si="250"/>
        <v>14019097.222222224</v>
      </c>
      <c r="EV128" s="856">
        <f t="shared" si="250"/>
        <v>13527199.074074075</v>
      </c>
      <c r="EW128" s="856">
        <f t="shared" si="250"/>
        <v>13527199.074074075</v>
      </c>
      <c r="EX128" s="856">
        <f t="shared" si="250"/>
        <v>13527199.074074075</v>
      </c>
      <c r="EY128" s="856">
        <f t="shared" si="250"/>
        <v>13527199.074074075</v>
      </c>
      <c r="EZ128" s="856">
        <f t="shared" si="250"/>
        <v>13527199.074074075</v>
      </c>
      <c r="FA128" s="856">
        <f t="shared" si="250"/>
        <v>13527199.074074075</v>
      </c>
      <c r="FB128" s="856">
        <f t="shared" si="250"/>
        <v>13527199.074074075</v>
      </c>
      <c r="FC128" s="856">
        <f t="shared" si="250"/>
        <v>13527199.074074075</v>
      </c>
      <c r="FD128" s="856">
        <f t="shared" si="250"/>
        <v>13527199.074074075</v>
      </c>
      <c r="FE128" s="856">
        <f t="shared" si="250"/>
        <v>13527199.074074075</v>
      </c>
      <c r="FF128" s="856">
        <f t="shared" si="250"/>
        <v>13527199.074074075</v>
      </c>
      <c r="FG128" s="856">
        <f t="shared" si="250"/>
        <v>12789351.851851851</v>
      </c>
      <c r="FH128" s="856">
        <f t="shared" si="250"/>
        <v>12297453.703703703</v>
      </c>
      <c r="FI128" s="856">
        <f t="shared" si="250"/>
        <v>12297453.703703703</v>
      </c>
      <c r="FJ128" s="856">
        <f t="shared" si="250"/>
        <v>12297453.703703703</v>
      </c>
      <c r="FK128" s="856">
        <f t="shared" si="250"/>
        <v>12297453.703703703</v>
      </c>
      <c r="FL128" s="856">
        <f t="shared" ref="FL128:HW128" si="251">FL127/2</f>
        <v>12297453.703703703</v>
      </c>
      <c r="FM128" s="856">
        <f t="shared" si="251"/>
        <v>12297453.703703703</v>
      </c>
      <c r="FN128" s="856">
        <f t="shared" si="251"/>
        <v>12297453.703703703</v>
      </c>
      <c r="FO128" s="856">
        <f t="shared" si="251"/>
        <v>12297453.703703703</v>
      </c>
      <c r="FP128" s="856">
        <f t="shared" si="251"/>
        <v>12297453.703703703</v>
      </c>
      <c r="FQ128" s="856">
        <f t="shared" si="251"/>
        <v>12297453.703703703</v>
      </c>
      <c r="FR128" s="856">
        <f t="shared" si="251"/>
        <v>12297453.703703703</v>
      </c>
      <c r="FS128" s="856">
        <f t="shared" si="251"/>
        <v>11559606.481481481</v>
      </c>
      <c r="FT128" s="856">
        <f t="shared" si="251"/>
        <v>11067708.333333332</v>
      </c>
      <c r="FU128" s="856">
        <f t="shared" si="251"/>
        <v>11067708.333333332</v>
      </c>
      <c r="FV128" s="856">
        <f t="shared" si="251"/>
        <v>11067708.333333332</v>
      </c>
      <c r="FW128" s="856">
        <f t="shared" si="251"/>
        <v>11067708.333333332</v>
      </c>
      <c r="FX128" s="856">
        <f t="shared" si="251"/>
        <v>11067708.333333332</v>
      </c>
      <c r="FY128" s="856">
        <f t="shared" si="251"/>
        <v>11067708.333333332</v>
      </c>
      <c r="FZ128" s="856">
        <f t="shared" si="251"/>
        <v>11067708.333333332</v>
      </c>
      <c r="GA128" s="856">
        <f t="shared" si="251"/>
        <v>11067708.333333332</v>
      </c>
      <c r="GB128" s="856">
        <f t="shared" si="251"/>
        <v>11067708.333333332</v>
      </c>
      <c r="GC128" s="856">
        <f t="shared" si="251"/>
        <v>11067708.333333332</v>
      </c>
      <c r="GD128" s="856">
        <f t="shared" si="251"/>
        <v>11067708.333333332</v>
      </c>
      <c r="GE128" s="856">
        <f t="shared" si="251"/>
        <v>10329861.111111112</v>
      </c>
      <c r="GF128" s="856">
        <f t="shared" si="251"/>
        <v>9837962.9629629627</v>
      </c>
      <c r="GG128" s="856">
        <f t="shared" si="251"/>
        <v>9837962.9629629627</v>
      </c>
      <c r="GH128" s="856">
        <f t="shared" si="251"/>
        <v>9837962.9629629627</v>
      </c>
      <c r="GI128" s="856">
        <f t="shared" si="251"/>
        <v>9837962.9629629627</v>
      </c>
      <c r="GJ128" s="856">
        <f t="shared" si="251"/>
        <v>9837962.9629629627</v>
      </c>
      <c r="GK128" s="856">
        <f t="shared" si="251"/>
        <v>9837962.9629629627</v>
      </c>
      <c r="GL128" s="856">
        <f t="shared" si="251"/>
        <v>9837962.9629629627</v>
      </c>
      <c r="GM128" s="856">
        <f t="shared" si="251"/>
        <v>9837962.9629629627</v>
      </c>
      <c r="GN128" s="856">
        <f t="shared" si="251"/>
        <v>9837962.9629629627</v>
      </c>
      <c r="GO128" s="856">
        <f t="shared" si="251"/>
        <v>9837962.9629629627</v>
      </c>
      <c r="GP128" s="856">
        <f t="shared" si="251"/>
        <v>9837962.9629629627</v>
      </c>
      <c r="GQ128" s="856">
        <f t="shared" si="251"/>
        <v>9100115.7407407407</v>
      </c>
      <c r="GR128" s="856">
        <f t="shared" si="251"/>
        <v>8608217.5925925933</v>
      </c>
      <c r="GS128" s="856">
        <f t="shared" si="251"/>
        <v>8608217.5925925933</v>
      </c>
      <c r="GT128" s="856">
        <f t="shared" si="251"/>
        <v>8608217.5925925933</v>
      </c>
      <c r="GU128" s="856">
        <f t="shared" si="251"/>
        <v>8608217.5925925933</v>
      </c>
      <c r="GV128" s="856">
        <f t="shared" si="251"/>
        <v>8608217.5925925933</v>
      </c>
      <c r="GW128" s="856">
        <f t="shared" si="251"/>
        <v>8608217.5925925933</v>
      </c>
      <c r="GX128" s="856">
        <f t="shared" si="251"/>
        <v>8608217.5925925933</v>
      </c>
      <c r="GY128" s="856">
        <f t="shared" si="251"/>
        <v>8608217.5925925933</v>
      </c>
      <c r="GZ128" s="856">
        <f t="shared" si="251"/>
        <v>8608217.5925925933</v>
      </c>
      <c r="HA128" s="856">
        <f t="shared" si="251"/>
        <v>8608217.5925925933</v>
      </c>
      <c r="HB128" s="856">
        <f t="shared" si="251"/>
        <v>8608217.5925925933</v>
      </c>
      <c r="HC128" s="856">
        <f t="shared" si="251"/>
        <v>7870370.3703703703</v>
      </c>
      <c r="HD128" s="856">
        <f t="shared" si="251"/>
        <v>7378472.222222222</v>
      </c>
      <c r="HE128" s="856">
        <f t="shared" si="251"/>
        <v>7378472.222222222</v>
      </c>
      <c r="HF128" s="856">
        <f t="shared" si="251"/>
        <v>7378472.222222222</v>
      </c>
      <c r="HG128" s="856">
        <f t="shared" si="251"/>
        <v>7378472.222222222</v>
      </c>
      <c r="HH128" s="856">
        <f t="shared" si="251"/>
        <v>7378472.222222222</v>
      </c>
      <c r="HI128" s="856">
        <f t="shared" si="251"/>
        <v>7378472.222222222</v>
      </c>
      <c r="HJ128" s="856">
        <f t="shared" si="251"/>
        <v>7378472.222222222</v>
      </c>
      <c r="HK128" s="856">
        <f t="shared" si="251"/>
        <v>7378472.222222222</v>
      </c>
      <c r="HL128" s="856">
        <f t="shared" si="251"/>
        <v>7378472.222222222</v>
      </c>
      <c r="HM128" s="856">
        <f t="shared" si="251"/>
        <v>7378472.222222222</v>
      </c>
      <c r="HN128" s="856">
        <f t="shared" si="251"/>
        <v>7378472.222222222</v>
      </c>
      <c r="HO128" s="856">
        <f t="shared" si="251"/>
        <v>6640625</v>
      </c>
      <c r="HP128" s="856">
        <f t="shared" si="251"/>
        <v>6148726.8518518517</v>
      </c>
      <c r="HQ128" s="856">
        <f t="shared" si="251"/>
        <v>6148726.8518518517</v>
      </c>
      <c r="HR128" s="856">
        <f t="shared" si="251"/>
        <v>6148726.8518518517</v>
      </c>
      <c r="HS128" s="856">
        <f t="shared" si="251"/>
        <v>6148726.8518518517</v>
      </c>
      <c r="HT128" s="856">
        <f t="shared" si="251"/>
        <v>6148726.8518518517</v>
      </c>
      <c r="HU128" s="856">
        <f t="shared" si="251"/>
        <v>6148726.8518518517</v>
      </c>
      <c r="HV128" s="856">
        <f t="shared" si="251"/>
        <v>6148726.8518518517</v>
      </c>
      <c r="HW128" s="856">
        <f t="shared" si="251"/>
        <v>6148726.8518518517</v>
      </c>
      <c r="HX128" s="856">
        <f t="shared" ref="HX128:HY128" si="252">HX127/2</f>
        <v>6148726.8518518517</v>
      </c>
      <c r="HY128" s="856">
        <f t="shared" si="252"/>
        <v>6148726.8518518517</v>
      </c>
      <c r="HZ128" s="856">
        <f>IFERROR((' CALCULATIONS'!O562/(' CALCULATIONS'!O562+' CALCULATIONS'!O572)),50%)*HZ127</f>
        <v>2309098.7167871408</v>
      </c>
      <c r="IA128" s="856">
        <f>IFERROR((' CALCULATIONS'!P562/(' CALCULATIONS'!P562+' CALCULATIONS'!P572)),50%)*IA127</f>
        <v>1444728.5213330595</v>
      </c>
      <c r="IB128" s="856">
        <f>IFERROR((' CALCULATIONS'!Q562/(' CALCULATIONS'!Q562+' CALCULATIONS'!Q572)),50%)*IB127</f>
        <v>1243926.2870954322</v>
      </c>
      <c r="IC128" s="856">
        <f>IFERROR((' CALCULATIONS'!R562/(' CALCULATIONS'!R562+' CALCULATIONS'!R572)),50%)*IC127</f>
        <v>1446000.2534241518</v>
      </c>
      <c r="ID128" s="856">
        <f>IFERROR((' CALCULATIONS'!S562/(' CALCULATIONS'!S562+' CALCULATIONS'!S572)),50%)*ID127</f>
        <v>2236352.325199205</v>
      </c>
      <c r="IE128" s="856">
        <f>IFERROR((' CALCULATIONS'!T562/(' CALCULATIONS'!T562+' CALCULATIONS'!T572)),50%)*IE127</f>
        <v>5304584.1566796051</v>
      </c>
      <c r="IF128" s="856">
        <f>IFERROR((' CALCULATIONS'!U562/(' CALCULATIONS'!U562+' CALCULATIONS'!U572)),50%)*IF127</f>
        <v>1774485.3010421933</v>
      </c>
      <c r="IG128" s="856">
        <f>IFERROR((' CALCULATIONS'!V562/(' CALCULATIONS'!V562+' CALCULATIONS'!V572)),50%)*IG127</f>
        <v>220176.46853184889</v>
      </c>
      <c r="IH128" s="856">
        <f>IFERROR((' CALCULATIONS'!W562/(' CALCULATIONS'!W562+' CALCULATIONS'!W572)),50%)*IH127</f>
        <v>2008677.9918169258</v>
      </c>
      <c r="II128" s="856">
        <f>IFERROR((' CALCULATIONS'!X562/(' CALCULATIONS'!X562+' CALCULATIONS'!X572)),50%)*II127</f>
        <v>3415839.3487062543</v>
      </c>
      <c r="IJ128" s="856">
        <f>IFERROR((' CALCULATIONS'!Y562/(' CALCULATIONS'!Y562+' CALCULATIONS'!Y572)),50%)*IJ127</f>
        <v>2369926.7453994774</v>
      </c>
      <c r="IK128" s="856">
        <f>IFERROR((' CALCULATIONS'!Z562/(' CALCULATIONS'!Z562+' CALCULATIONS'!Z572)),50%)*IK127</f>
        <v>5807766.3940289076</v>
      </c>
      <c r="IL128" s="856">
        <f>IFERROR((' CALCULATIONS'!AA562/(' CALCULATIONS'!AA562+' CALCULATIONS'!AA572)),50%)*IL127</f>
        <v>1423183.711856785</v>
      </c>
      <c r="IM128" s="856">
        <f>IFERROR((' CALCULATIONS'!AB562/(' CALCULATIONS'!AB562+' CALCULATIONS'!AB572)),50%)*IM127</f>
        <v>1273976.5581003604</v>
      </c>
      <c r="IN128" s="856">
        <f>IFERROR((' CALCULATIONS'!AC562/(' CALCULATIONS'!AC562+' CALCULATIONS'!AC572)),50%)*IN127</f>
        <v>1079990.7795959727</v>
      </c>
      <c r="IO128" s="856">
        <f>IFERROR((' CALCULATIONS'!AD562/(' CALCULATIONS'!AD562+' CALCULATIONS'!AD572)),50%)*IO127</f>
        <v>1276188.8365818576</v>
      </c>
      <c r="IP128" s="856">
        <f>IFERROR((' CALCULATIONS'!AE562/(' CALCULATIONS'!AE562+' CALCULATIONS'!AE572)),50%)*IP127</f>
        <v>1852655.0826342318</v>
      </c>
      <c r="IQ128" s="856">
        <f>IFERROR((' CALCULATIONS'!AF562/(' CALCULATIONS'!AF562+' CALCULATIONS'!AF572)),50%)*IQ127</f>
        <v>3768471.387487188</v>
      </c>
      <c r="IR128" s="856">
        <f>IFERROR((' CALCULATIONS'!AG562/(' CALCULATIONS'!AG562+' CALCULATIONS'!AG572)),50%)*IR127</f>
        <v>1462790.2987208827</v>
      </c>
      <c r="IS128" s="856">
        <f>IFERROR((' CALCULATIONS'!AH562/(' CALCULATIONS'!AH562+' CALCULATIONS'!AH572)),50%)*IS127</f>
        <v>22872.66460311531</v>
      </c>
      <c r="IT128" s="856">
        <f>IFERROR((' CALCULATIONS'!AI562/(' CALCULATIONS'!AI562+' CALCULATIONS'!AI572)),50%)*IT127</f>
        <v>1680834.8936156526</v>
      </c>
      <c r="IU128" s="856">
        <f>IFERROR((' CALCULATIONS'!AJ562/(' CALCULATIONS'!AJ562+' CALCULATIONS'!AJ572)),50%)*IU127</f>
        <v>2705190.4489955255</v>
      </c>
      <c r="IV128" s="856">
        <f>IFERROR((' CALCULATIONS'!AK562/(' CALCULATIONS'!AK562+' CALCULATIONS'!AK572)),50%)*IV127</f>
        <v>1932978.5868276265</v>
      </c>
      <c r="IW128" s="856">
        <f>IFERROR((' CALCULATIONS'!AL562/(' CALCULATIONS'!AL562+' CALCULATIONS'!AL572)),50%)*IW127</f>
        <v>4007929.5898684785</v>
      </c>
      <c r="IX128" s="856">
        <f>IFERROR((' CALCULATIONS'!AM562/(' CALCULATIONS'!AM562+' CALCULATIONS'!AM572)),50%)*IX127</f>
        <v>0</v>
      </c>
      <c r="IY128" s="856">
        <f>IFERROR((' CALCULATIONS'!AN562/(' CALCULATIONS'!AN562+' CALCULATIONS'!AN572)),50%)*IY127</f>
        <v>0</v>
      </c>
      <c r="IZ128" s="856">
        <f>IFERROR((' CALCULATIONS'!AO562/(' CALCULATIONS'!AO562+' CALCULATIONS'!AO572)),50%)*IZ127</f>
        <v>716399.4614584808</v>
      </c>
      <c r="JA128" s="856">
        <f>IFERROR((' CALCULATIONS'!AP562/(' CALCULATIONS'!AP562+' CALCULATIONS'!AP572)),50%)*JA127</f>
        <v>810552.54695514927</v>
      </c>
      <c r="JB128" s="856">
        <f>IFERROR((' CALCULATIONS'!AQ562/(' CALCULATIONS'!AQ562+' CALCULATIONS'!AQ572)),50%)*JB127</f>
        <v>1233457.6034494168</v>
      </c>
      <c r="JC128" s="856">
        <f>IFERROR((' CALCULATIONS'!AR562/(' CALCULATIONS'!AR562+' CALCULATIONS'!AR572)),50%)*JC127</f>
        <v>2468417.9027982326</v>
      </c>
      <c r="JD128" s="856">
        <f>IFERROR((' CALCULATIONS'!AS562/(' CALCULATIONS'!AS562+' CALCULATIONS'!AS572)),50%)*JD127</f>
        <v>968018.21620577667</v>
      </c>
      <c r="JE128" s="856">
        <f>IFERROR((' CALCULATIONS'!AT562/(' CALCULATIONS'!AT562+' CALCULATIONS'!AT572)),50%)*JE127</f>
        <v>0</v>
      </c>
      <c r="JF128" s="856">
        <f>IFERROR((' CALCULATIONS'!AU562/(' CALCULATIONS'!AU562+' CALCULATIONS'!AU572)),50%)*JF127</f>
        <v>1116503.6700297606</v>
      </c>
      <c r="JG128" s="856">
        <f>IFERROR((' CALCULATIONS'!AV562/(' CALCULATIONS'!AV562+' CALCULATIONS'!AV572)),50%)*JG127</f>
        <v>1751283.0493171925</v>
      </c>
      <c r="JH128" s="856">
        <f>IFERROR((' CALCULATIONS'!AW562/(' CALCULATIONS'!AW562+' CALCULATIONS'!AW572)),50%)*JH127</f>
        <v>1285391.1301085821</v>
      </c>
      <c r="JI128" s="856">
        <f>IFERROR((' CALCULATIONS'!AX562/(' CALCULATIONS'!AX562+' CALCULATIONS'!AX572)),50%)*JI127</f>
        <v>2631399.3929264424</v>
      </c>
      <c r="JJ128" s="856">
        <f>IFERROR((' CALCULATIONS'!AY562/(' CALCULATIONS'!AY562+' CALCULATIONS'!AY572)),50%)*JJ127</f>
        <v>0</v>
      </c>
      <c r="JK128" s="856">
        <f>IFERROR((' CALCULATIONS'!AZ562/(' CALCULATIONS'!AZ562+' CALCULATIONS'!AZ572)),50%)*JK127</f>
        <v>0</v>
      </c>
      <c r="JL128" s="856">
        <f>IFERROR((' CALCULATIONS'!BA562/(' CALCULATIONS'!BA562+' CALCULATIONS'!BA572)),50%)*JL127</f>
        <v>175561.15782564945</v>
      </c>
      <c r="JM128" s="856">
        <f>IFERROR((' CALCULATIONS'!BB562/(' CALCULATIONS'!BB562+' CALCULATIONS'!BB572)),50%)*JM127</f>
        <v>310658.65213214734</v>
      </c>
      <c r="JN128" s="856">
        <f>IFERROR((' CALCULATIONS'!BC562/(' CALCULATIONS'!BC562+' CALCULATIONS'!BC572)),50%)*JN127</f>
        <v>470883.96241737518</v>
      </c>
      <c r="JO128" s="856">
        <f>IFERROR((' CALCULATIONS'!BD562/(' CALCULATIONS'!BD562+' CALCULATIONS'!BD572)),50%)*JO127</f>
        <v>1079630.6675705321</v>
      </c>
      <c r="JP128" s="856">
        <f>IFERROR((' CALCULATIONS'!BE562/(' CALCULATIONS'!BE562+' CALCULATIONS'!BE572)),50%)*JP127</f>
        <v>368926.50629523344</v>
      </c>
      <c r="JQ128" s="856">
        <f>IFERROR((' CALCULATIONS'!BF562/(' CALCULATIONS'!BF562+' CALCULATIONS'!BF572)),50%)*JQ127</f>
        <v>25442.934980305607</v>
      </c>
      <c r="JR128" s="856">
        <f>IFERROR((' CALCULATIONS'!BG562/(' CALCULATIONS'!BG562+' CALCULATIONS'!BG572)),50%)*JR127</f>
        <v>423430.68516655546</v>
      </c>
      <c r="JS128" s="856">
        <f>IFERROR((' CALCULATIONS'!BH562/(' CALCULATIONS'!BH562+' CALCULATIONS'!BH572)),50%)*JS127</f>
        <v>717421.07018789463</v>
      </c>
      <c r="JT128" s="856">
        <f>IFERROR((' CALCULATIONS'!BI562/(' CALCULATIONS'!BI562+' CALCULATIONS'!BI572)),50%)*JT127</f>
        <v>495713.46516780654</v>
      </c>
      <c r="JU128" s="856">
        <f>IFERROR((' CALCULATIONS'!BJ562/(' CALCULATIONS'!BJ562+' CALCULATIONS'!BJ572)),50%)*JU127</f>
        <v>1170714.7313476542</v>
      </c>
      <c r="JV128" s="856">
        <f>IFERROR((' CALCULATIONS'!BK562/(' CALCULATIONS'!BK562+' CALCULATIONS'!BK572)),50%)*JV127</f>
        <v>267564.58336778672</v>
      </c>
      <c r="JW128" s="856">
        <f>IFERROR((' CALCULATIONS'!BL562/(' CALCULATIONS'!BL562+' CALCULATIONS'!BL572)),50%)*JW127</f>
        <v>173473.47506759336</v>
      </c>
      <c r="JX128" s="856"/>
      <c r="JY128" s="856"/>
      <c r="JZ128" s="856"/>
      <c r="KA128" s="856"/>
      <c r="KB128" s="856"/>
      <c r="KC128" s="856"/>
      <c r="KD128" s="856"/>
      <c r="KE128" s="856"/>
      <c r="KF128" s="856"/>
      <c r="KG128" s="856"/>
      <c r="KH128" s="856"/>
      <c r="KI128" s="856"/>
    </row>
    <row r="129" spans="1:295" x14ac:dyDescent="0.25">
      <c r="A129" s="945" t="s">
        <v>3</v>
      </c>
      <c r="CY129" s="856">
        <f>CY127/2</f>
        <v>11067708.333333332</v>
      </c>
      <c r="CZ129" s="856">
        <f t="shared" ref="CZ129:FK129" si="253">CZ127/2</f>
        <v>18446180.555555552</v>
      </c>
      <c r="DA129" s="856">
        <f t="shared" si="253"/>
        <v>18446180.555555552</v>
      </c>
      <c r="DB129" s="856">
        <f t="shared" si="253"/>
        <v>18446180.555555552</v>
      </c>
      <c r="DC129" s="856">
        <f t="shared" si="253"/>
        <v>18446180.555555552</v>
      </c>
      <c r="DD129" s="856">
        <f t="shared" si="253"/>
        <v>18446180.555555552</v>
      </c>
      <c r="DE129" s="856">
        <f t="shared" si="253"/>
        <v>18446180.555555552</v>
      </c>
      <c r="DF129" s="856">
        <f t="shared" si="253"/>
        <v>18446180.555555552</v>
      </c>
      <c r="DG129" s="856">
        <f t="shared" si="253"/>
        <v>18446180.555555552</v>
      </c>
      <c r="DH129" s="856">
        <f t="shared" si="253"/>
        <v>18446180.555555552</v>
      </c>
      <c r="DI129" s="856">
        <f t="shared" si="253"/>
        <v>18446180.555555552</v>
      </c>
      <c r="DJ129" s="856">
        <f t="shared" si="253"/>
        <v>18446180.555555552</v>
      </c>
      <c r="DK129" s="856">
        <f t="shared" si="253"/>
        <v>17708333.333333332</v>
      </c>
      <c r="DL129" s="856">
        <f t="shared" si="253"/>
        <v>17216435.185185187</v>
      </c>
      <c r="DM129" s="856">
        <f t="shared" si="253"/>
        <v>17216435.185185187</v>
      </c>
      <c r="DN129" s="856">
        <f t="shared" si="253"/>
        <v>17216435.185185187</v>
      </c>
      <c r="DO129" s="856">
        <f t="shared" si="253"/>
        <v>17216435.185185187</v>
      </c>
      <c r="DP129" s="856">
        <f t="shared" si="253"/>
        <v>17216435.185185187</v>
      </c>
      <c r="DQ129" s="856">
        <f t="shared" si="253"/>
        <v>17216435.185185187</v>
      </c>
      <c r="DR129" s="856">
        <f t="shared" si="253"/>
        <v>17216435.185185187</v>
      </c>
      <c r="DS129" s="856">
        <f t="shared" si="253"/>
        <v>17216435.185185187</v>
      </c>
      <c r="DT129" s="856">
        <f t="shared" si="253"/>
        <v>17216435.185185187</v>
      </c>
      <c r="DU129" s="856">
        <f t="shared" si="253"/>
        <v>17216435.185185187</v>
      </c>
      <c r="DV129" s="856">
        <f t="shared" si="253"/>
        <v>17216435.185185187</v>
      </c>
      <c r="DW129" s="856">
        <f t="shared" si="253"/>
        <v>16478587.962962965</v>
      </c>
      <c r="DX129" s="856">
        <f t="shared" si="253"/>
        <v>15986689.814814815</v>
      </c>
      <c r="DY129" s="856">
        <f t="shared" si="253"/>
        <v>15986689.814814815</v>
      </c>
      <c r="DZ129" s="856">
        <f t="shared" si="253"/>
        <v>15986689.814814815</v>
      </c>
      <c r="EA129" s="856">
        <f t="shared" si="253"/>
        <v>15986689.814814815</v>
      </c>
      <c r="EB129" s="856">
        <f t="shared" si="253"/>
        <v>15986689.814814815</v>
      </c>
      <c r="EC129" s="856">
        <f t="shared" si="253"/>
        <v>15986689.814814815</v>
      </c>
      <c r="ED129" s="856">
        <f t="shared" si="253"/>
        <v>15986689.814814815</v>
      </c>
      <c r="EE129" s="856">
        <f t="shared" si="253"/>
        <v>15986689.814814815</v>
      </c>
      <c r="EF129" s="856">
        <f t="shared" si="253"/>
        <v>15986689.814814815</v>
      </c>
      <c r="EG129" s="856">
        <f t="shared" si="253"/>
        <v>15986689.814814815</v>
      </c>
      <c r="EH129" s="856">
        <f t="shared" si="253"/>
        <v>15986689.814814815</v>
      </c>
      <c r="EI129" s="856">
        <f t="shared" si="253"/>
        <v>15248842.592592591</v>
      </c>
      <c r="EJ129" s="856">
        <f t="shared" si="253"/>
        <v>14756944.444444444</v>
      </c>
      <c r="EK129" s="856">
        <f t="shared" si="253"/>
        <v>14756944.444444444</v>
      </c>
      <c r="EL129" s="856">
        <f t="shared" si="253"/>
        <v>14756944.444444444</v>
      </c>
      <c r="EM129" s="856">
        <f t="shared" si="253"/>
        <v>14756944.444444444</v>
      </c>
      <c r="EN129" s="856">
        <f t="shared" si="253"/>
        <v>14756944.444444444</v>
      </c>
      <c r="EO129" s="856">
        <f t="shared" si="253"/>
        <v>14756944.444444444</v>
      </c>
      <c r="EP129" s="856">
        <f t="shared" si="253"/>
        <v>14756944.444444444</v>
      </c>
      <c r="EQ129" s="856">
        <f t="shared" si="253"/>
        <v>14756944.444444444</v>
      </c>
      <c r="ER129" s="856">
        <f t="shared" si="253"/>
        <v>14756944.444444444</v>
      </c>
      <c r="ES129" s="856">
        <f t="shared" si="253"/>
        <v>14756944.444444444</v>
      </c>
      <c r="ET129" s="856">
        <f t="shared" si="253"/>
        <v>14756944.444444444</v>
      </c>
      <c r="EU129" s="856">
        <f t="shared" si="253"/>
        <v>14019097.222222224</v>
      </c>
      <c r="EV129" s="856">
        <f t="shared" si="253"/>
        <v>13527199.074074075</v>
      </c>
      <c r="EW129" s="856">
        <f t="shared" si="253"/>
        <v>13527199.074074075</v>
      </c>
      <c r="EX129" s="856">
        <f t="shared" si="253"/>
        <v>13527199.074074075</v>
      </c>
      <c r="EY129" s="856">
        <f t="shared" si="253"/>
        <v>13527199.074074075</v>
      </c>
      <c r="EZ129" s="856">
        <f t="shared" si="253"/>
        <v>13527199.074074075</v>
      </c>
      <c r="FA129" s="856">
        <f t="shared" si="253"/>
        <v>13527199.074074075</v>
      </c>
      <c r="FB129" s="856">
        <f t="shared" si="253"/>
        <v>13527199.074074075</v>
      </c>
      <c r="FC129" s="856">
        <f t="shared" si="253"/>
        <v>13527199.074074075</v>
      </c>
      <c r="FD129" s="856">
        <f t="shared" si="253"/>
        <v>13527199.074074075</v>
      </c>
      <c r="FE129" s="856">
        <f t="shared" si="253"/>
        <v>13527199.074074075</v>
      </c>
      <c r="FF129" s="856">
        <f t="shared" si="253"/>
        <v>13527199.074074075</v>
      </c>
      <c r="FG129" s="856">
        <f t="shared" si="253"/>
        <v>12789351.851851851</v>
      </c>
      <c r="FH129" s="856">
        <f t="shared" si="253"/>
        <v>12297453.703703703</v>
      </c>
      <c r="FI129" s="856">
        <f t="shared" si="253"/>
        <v>12297453.703703703</v>
      </c>
      <c r="FJ129" s="856">
        <f t="shared" si="253"/>
        <v>12297453.703703703</v>
      </c>
      <c r="FK129" s="856">
        <f t="shared" si="253"/>
        <v>12297453.703703703</v>
      </c>
      <c r="FL129" s="856">
        <f t="shared" ref="FL129:HW129" si="254">FL127/2</f>
        <v>12297453.703703703</v>
      </c>
      <c r="FM129" s="856">
        <f t="shared" si="254"/>
        <v>12297453.703703703</v>
      </c>
      <c r="FN129" s="856">
        <f t="shared" si="254"/>
        <v>12297453.703703703</v>
      </c>
      <c r="FO129" s="856">
        <f t="shared" si="254"/>
        <v>12297453.703703703</v>
      </c>
      <c r="FP129" s="856">
        <f t="shared" si="254"/>
        <v>12297453.703703703</v>
      </c>
      <c r="FQ129" s="856">
        <f t="shared" si="254"/>
        <v>12297453.703703703</v>
      </c>
      <c r="FR129" s="856">
        <f t="shared" si="254"/>
        <v>12297453.703703703</v>
      </c>
      <c r="FS129" s="856">
        <f t="shared" si="254"/>
        <v>11559606.481481481</v>
      </c>
      <c r="FT129" s="856">
        <f t="shared" si="254"/>
        <v>11067708.333333332</v>
      </c>
      <c r="FU129" s="856">
        <f t="shared" si="254"/>
        <v>11067708.333333332</v>
      </c>
      <c r="FV129" s="856">
        <f t="shared" si="254"/>
        <v>11067708.333333332</v>
      </c>
      <c r="FW129" s="856">
        <f t="shared" si="254"/>
        <v>11067708.333333332</v>
      </c>
      <c r="FX129" s="856">
        <f t="shared" si="254"/>
        <v>11067708.333333332</v>
      </c>
      <c r="FY129" s="856">
        <f t="shared" si="254"/>
        <v>11067708.333333332</v>
      </c>
      <c r="FZ129" s="856">
        <f t="shared" si="254"/>
        <v>11067708.333333332</v>
      </c>
      <c r="GA129" s="856">
        <f t="shared" si="254"/>
        <v>11067708.333333332</v>
      </c>
      <c r="GB129" s="856">
        <f t="shared" si="254"/>
        <v>11067708.333333332</v>
      </c>
      <c r="GC129" s="856">
        <f t="shared" si="254"/>
        <v>11067708.333333332</v>
      </c>
      <c r="GD129" s="856">
        <f t="shared" si="254"/>
        <v>11067708.333333332</v>
      </c>
      <c r="GE129" s="856">
        <f t="shared" si="254"/>
        <v>10329861.111111112</v>
      </c>
      <c r="GF129" s="856">
        <f t="shared" si="254"/>
        <v>9837962.9629629627</v>
      </c>
      <c r="GG129" s="856">
        <f t="shared" si="254"/>
        <v>9837962.9629629627</v>
      </c>
      <c r="GH129" s="856">
        <f t="shared" si="254"/>
        <v>9837962.9629629627</v>
      </c>
      <c r="GI129" s="856">
        <f t="shared" si="254"/>
        <v>9837962.9629629627</v>
      </c>
      <c r="GJ129" s="856">
        <f t="shared" si="254"/>
        <v>9837962.9629629627</v>
      </c>
      <c r="GK129" s="856">
        <f t="shared" si="254"/>
        <v>9837962.9629629627</v>
      </c>
      <c r="GL129" s="856">
        <f t="shared" si="254"/>
        <v>9837962.9629629627</v>
      </c>
      <c r="GM129" s="856">
        <f t="shared" si="254"/>
        <v>9837962.9629629627</v>
      </c>
      <c r="GN129" s="856">
        <f t="shared" si="254"/>
        <v>9837962.9629629627</v>
      </c>
      <c r="GO129" s="856">
        <f t="shared" si="254"/>
        <v>9837962.9629629627</v>
      </c>
      <c r="GP129" s="856">
        <f t="shared" si="254"/>
        <v>9837962.9629629627</v>
      </c>
      <c r="GQ129" s="856">
        <f t="shared" si="254"/>
        <v>9100115.7407407407</v>
      </c>
      <c r="GR129" s="856">
        <f t="shared" si="254"/>
        <v>8608217.5925925933</v>
      </c>
      <c r="GS129" s="856">
        <f t="shared" si="254"/>
        <v>8608217.5925925933</v>
      </c>
      <c r="GT129" s="856">
        <f t="shared" si="254"/>
        <v>8608217.5925925933</v>
      </c>
      <c r="GU129" s="856">
        <f t="shared" si="254"/>
        <v>8608217.5925925933</v>
      </c>
      <c r="GV129" s="856">
        <f t="shared" si="254"/>
        <v>8608217.5925925933</v>
      </c>
      <c r="GW129" s="856">
        <f t="shared" si="254"/>
        <v>8608217.5925925933</v>
      </c>
      <c r="GX129" s="856">
        <f t="shared" si="254"/>
        <v>8608217.5925925933</v>
      </c>
      <c r="GY129" s="856">
        <f t="shared" si="254"/>
        <v>8608217.5925925933</v>
      </c>
      <c r="GZ129" s="856">
        <f t="shared" si="254"/>
        <v>8608217.5925925933</v>
      </c>
      <c r="HA129" s="856">
        <f t="shared" si="254"/>
        <v>8608217.5925925933</v>
      </c>
      <c r="HB129" s="856">
        <f t="shared" si="254"/>
        <v>8608217.5925925933</v>
      </c>
      <c r="HC129" s="856">
        <f t="shared" si="254"/>
        <v>7870370.3703703703</v>
      </c>
      <c r="HD129" s="856">
        <f t="shared" si="254"/>
        <v>7378472.222222222</v>
      </c>
      <c r="HE129" s="856">
        <f t="shared" si="254"/>
        <v>7378472.222222222</v>
      </c>
      <c r="HF129" s="856">
        <f t="shared" si="254"/>
        <v>7378472.222222222</v>
      </c>
      <c r="HG129" s="856">
        <f t="shared" si="254"/>
        <v>7378472.222222222</v>
      </c>
      <c r="HH129" s="856">
        <f t="shared" si="254"/>
        <v>7378472.222222222</v>
      </c>
      <c r="HI129" s="856">
        <f t="shared" si="254"/>
        <v>7378472.222222222</v>
      </c>
      <c r="HJ129" s="856">
        <f t="shared" si="254"/>
        <v>7378472.222222222</v>
      </c>
      <c r="HK129" s="856">
        <f t="shared" si="254"/>
        <v>7378472.222222222</v>
      </c>
      <c r="HL129" s="856">
        <f t="shared" si="254"/>
        <v>7378472.222222222</v>
      </c>
      <c r="HM129" s="856">
        <f t="shared" si="254"/>
        <v>7378472.222222222</v>
      </c>
      <c r="HN129" s="856">
        <f t="shared" si="254"/>
        <v>7378472.222222222</v>
      </c>
      <c r="HO129" s="856">
        <f t="shared" si="254"/>
        <v>6640625</v>
      </c>
      <c r="HP129" s="856">
        <f t="shared" si="254"/>
        <v>6148726.8518518517</v>
      </c>
      <c r="HQ129" s="856">
        <f t="shared" si="254"/>
        <v>6148726.8518518517</v>
      </c>
      <c r="HR129" s="856">
        <f t="shared" si="254"/>
        <v>6148726.8518518517</v>
      </c>
      <c r="HS129" s="856">
        <f t="shared" si="254"/>
        <v>6148726.8518518517</v>
      </c>
      <c r="HT129" s="856">
        <f t="shared" si="254"/>
        <v>6148726.8518518517</v>
      </c>
      <c r="HU129" s="856">
        <f t="shared" si="254"/>
        <v>6148726.8518518517</v>
      </c>
      <c r="HV129" s="856">
        <f t="shared" si="254"/>
        <v>6148726.8518518517</v>
      </c>
      <c r="HW129" s="856">
        <f t="shared" si="254"/>
        <v>6148726.8518518517</v>
      </c>
      <c r="HX129" s="856">
        <f t="shared" ref="HX129:HY129" si="255">HX127/2</f>
        <v>6148726.8518518517</v>
      </c>
      <c r="HY129" s="856">
        <f t="shared" si="255"/>
        <v>6148726.8518518517</v>
      </c>
      <c r="HZ129" s="856">
        <f>IFERROR((' CALCULATIONS'!O572/(' CALCULATIONS'!O562+' CALCULATIONS'!O572)),50%)*HZ127</f>
        <v>9988354.9869165625</v>
      </c>
      <c r="IA129" s="856">
        <f>IFERROR((' CALCULATIONS'!P572/(' CALCULATIONS'!P562+' CALCULATIONS'!P572)),50%)*IA127</f>
        <v>9377030.7379262</v>
      </c>
      <c r="IB129" s="856">
        <f>IFERROR((' CALCULATIONS'!Q572/(' CALCULATIONS'!Q562+' CALCULATIONS'!Q572)),50%)*IB127</f>
        <v>8594036.6758675296</v>
      </c>
      <c r="IC129" s="856">
        <f>IFERROR((' CALCULATIONS'!R572/(' CALCULATIONS'!R562+' CALCULATIONS'!R572)),50%)*IC127</f>
        <v>8391962.7095388118</v>
      </c>
      <c r="ID129" s="856">
        <f>IFERROR((' CALCULATIONS'!S572/(' CALCULATIONS'!S562+' CALCULATIONS'!S572)),50%)*ID127</f>
        <v>7601610.6377637573</v>
      </c>
      <c r="IE129" s="856">
        <f>IFERROR((' CALCULATIONS'!T572/(' CALCULATIONS'!T562+' CALCULATIONS'!T572)),50%)*IE127</f>
        <v>4533378.8062833566</v>
      </c>
      <c r="IF129" s="856">
        <f>IFERROR((' CALCULATIONS'!U572/(' CALCULATIONS'!U562+' CALCULATIONS'!U572)),50%)*IF127</f>
        <v>8063477.6619207701</v>
      </c>
      <c r="IG129" s="856">
        <f>IFERROR((' CALCULATIONS'!V572/(' CALCULATIONS'!V562+' CALCULATIONS'!V572)),50%)*IG127</f>
        <v>9617786.4944311138</v>
      </c>
      <c r="IH129" s="856">
        <f>IFERROR((' CALCULATIONS'!W572/(' CALCULATIONS'!W562+' CALCULATIONS'!W572)),50%)*IH127</f>
        <v>7829284.9711460369</v>
      </c>
      <c r="II129" s="856">
        <f>IFERROR((' CALCULATIONS'!X572/(' CALCULATIONS'!X562+' CALCULATIONS'!X572)),50%)*II127</f>
        <v>6422123.6142567089</v>
      </c>
      <c r="IJ129" s="856">
        <f>IFERROR((' CALCULATIONS'!Y572/(' CALCULATIONS'!Y562+' CALCULATIONS'!Y572)),50%)*IJ127</f>
        <v>7468036.2175634857</v>
      </c>
      <c r="IK129" s="856">
        <f>IFERROR((' CALCULATIONS'!Z572/(' CALCULATIONS'!Z562+' CALCULATIONS'!Z572)),50%)*IK127</f>
        <v>4030196.5689340546</v>
      </c>
      <c r="IL129" s="856">
        <f>IFERROR((' CALCULATIONS'!AA572/(' CALCULATIONS'!AA562+' CALCULATIONS'!AA572)),50%)*IL127</f>
        <v>5955288.5103654377</v>
      </c>
      <c r="IM129" s="856">
        <f>IFERROR((' CALCULATIONS'!AB572/(' CALCULATIONS'!AB562+' CALCULATIONS'!AB572)),50%)*IM127</f>
        <v>4997724.8307885285</v>
      </c>
      <c r="IN129" s="856">
        <f>IFERROR((' CALCULATIONS'!AC572/(' CALCULATIONS'!AC562+' CALCULATIONS'!AC572)),50%)*IN127</f>
        <v>4453863.387070694</v>
      </c>
      <c r="IO129" s="856">
        <f>IFERROR((' CALCULATIONS'!AD572/(' CALCULATIONS'!AD562+' CALCULATIONS'!AD572)),50%)*IO127</f>
        <v>4257665.33008481</v>
      </c>
      <c r="IP129" s="856">
        <f>IFERROR((' CALCULATIONS'!AE572/(' CALCULATIONS'!AE562+' CALCULATIONS'!AE572)),50%)*IP127</f>
        <v>3681199.0840324354</v>
      </c>
      <c r="IQ129" s="856">
        <f>IFERROR((' CALCULATIONS'!AF572/(' CALCULATIONS'!AF562+' CALCULATIONS'!AF572)),50%)*IQ127</f>
        <v>1765382.7791794795</v>
      </c>
      <c r="IR129" s="856">
        <f>IFERROR((' CALCULATIONS'!AG572/(' CALCULATIONS'!AG562+' CALCULATIONS'!AG572)),50%)*IR127</f>
        <v>4071063.8679457842</v>
      </c>
      <c r="IS129" s="856">
        <f>IFERROR((' CALCULATIONS'!AH572/(' CALCULATIONS'!AH562+' CALCULATIONS'!AH572)),50%)*IS127</f>
        <v>5510981.5020635519</v>
      </c>
      <c r="IT129" s="856">
        <f>IFERROR((' CALCULATIONS'!AI572/(' CALCULATIONS'!AI562+' CALCULATIONS'!AI572)),50%)*IT127</f>
        <v>3853019.2730510146</v>
      </c>
      <c r="IU129" s="856">
        <f>IFERROR((' CALCULATIONS'!AJ572/(' CALCULATIONS'!AJ562+' CALCULATIONS'!AJ572)),50%)*IU127</f>
        <v>2828663.7176711415</v>
      </c>
      <c r="IV129" s="856">
        <f>IFERROR((' CALCULATIONS'!AK572/(' CALCULATIONS'!AK562+' CALCULATIONS'!AK572)),50%)*IV127</f>
        <v>3600875.5798390405</v>
      </c>
      <c r="IW129" s="856">
        <f>IFERROR((' CALCULATIONS'!AL572/(' CALCULATIONS'!AL562+' CALCULATIONS'!AL572)),50%)*IW127</f>
        <v>1525924.5767981885</v>
      </c>
      <c r="IX129" s="856">
        <f>IFERROR((' CALCULATIONS'!AM572/(' CALCULATIONS'!AM562+' CALCULATIONS'!AM572)),50%)*IX127</f>
        <v>5533854.166666667</v>
      </c>
      <c r="IY129" s="856">
        <f>IFERROR((' CALCULATIONS'!AN572/(' CALCULATIONS'!AN562+' CALCULATIONS'!AN572)),50%)*IY127</f>
        <v>4427083.333333334</v>
      </c>
      <c r="IZ129" s="856">
        <f>IFERROR((' CALCULATIONS'!AO572/(' CALCULATIONS'!AO562+' CALCULATIONS'!AO572)),50%)*IZ127</f>
        <v>2972836.649652631</v>
      </c>
      <c r="JA129" s="856">
        <f>IFERROR((' CALCULATIONS'!AP572/(' CALCULATIONS'!AP562+' CALCULATIONS'!AP572)),50%)*JA127</f>
        <v>2878683.5641559623</v>
      </c>
      <c r="JB129" s="856">
        <f>IFERROR((' CALCULATIONS'!AQ572/(' CALCULATIONS'!AQ562+' CALCULATIONS'!AQ572)),50%)*JB127</f>
        <v>2455778.5076616951</v>
      </c>
      <c r="JC129" s="856">
        <f>IFERROR((' CALCULATIONS'!AR572/(' CALCULATIONS'!AR562+' CALCULATIONS'!AR572)),50%)*JC127</f>
        <v>1220818.2083128789</v>
      </c>
      <c r="JD129" s="856">
        <f>IFERROR((' CALCULATIONS'!AS572/(' CALCULATIONS'!AS562+' CALCULATIONS'!AS572)),50%)*JD127</f>
        <v>2721217.8949053353</v>
      </c>
      <c r="JE129" s="856">
        <f>IFERROR((' CALCULATIONS'!AT572/(' CALCULATIONS'!AT562+' CALCULATIONS'!AT572)),50%)*JE127</f>
        <v>3689236.1111111115</v>
      </c>
      <c r="JF129" s="856">
        <f>IFERROR((' CALCULATIONS'!AU572/(' CALCULATIONS'!AU562+' CALCULATIONS'!AU572)),50%)*JF127</f>
        <v>2572732.4410813507</v>
      </c>
      <c r="JG129" s="856">
        <f>IFERROR((' CALCULATIONS'!AV572/(' CALCULATIONS'!AV562+' CALCULATIONS'!AV572)),50%)*JG127</f>
        <v>1937953.0617939194</v>
      </c>
      <c r="JH129" s="856">
        <f>IFERROR((' CALCULATIONS'!AW572/(' CALCULATIONS'!AW562+' CALCULATIONS'!AW572)),50%)*JH127</f>
        <v>2403844.9810025292</v>
      </c>
      <c r="JI129" s="856">
        <f>IFERROR((' CALCULATIONS'!AX572/(' CALCULATIONS'!AX562+' CALCULATIONS'!AX572)),50%)*JI127</f>
        <v>1057836.7181846686</v>
      </c>
      <c r="JJ129" s="856">
        <f>IFERROR((' CALCULATIONS'!AY572/(' CALCULATIONS'!AY562+' CALCULATIONS'!AY572)),50%)*JJ127</f>
        <v>3689236.1111111115</v>
      </c>
      <c r="JK129" s="856">
        <f>IFERROR((' CALCULATIONS'!AZ572/(' CALCULATIONS'!AZ562+' CALCULATIONS'!AZ572)),50%)*JK127</f>
        <v>2582465.277777778</v>
      </c>
      <c r="JL129" s="856">
        <f>IFERROR((' CALCULATIONS'!BA572/(' CALCULATIONS'!BA562+' CALCULATIONS'!BA572)),50%)*JL127</f>
        <v>1669056.8977299063</v>
      </c>
      <c r="JM129" s="856">
        <f>IFERROR((' CALCULATIONS'!BB572/(' CALCULATIONS'!BB562+' CALCULATIONS'!BB572)),50%)*JM127</f>
        <v>1533959.4034234083</v>
      </c>
      <c r="JN129" s="856">
        <f>IFERROR((' CALCULATIONS'!BC572/(' CALCULATIONS'!BC562+' CALCULATIONS'!BC572)),50%)*JN127</f>
        <v>1373734.0931381804</v>
      </c>
      <c r="JO129" s="856">
        <f>IFERROR((' CALCULATIONS'!BD572/(' CALCULATIONS'!BD562+' CALCULATIONS'!BD572)),50%)*JO127</f>
        <v>764987.38798502355</v>
      </c>
      <c r="JP129" s="856">
        <f>IFERROR((' CALCULATIONS'!BE572/(' CALCULATIONS'!BE562+' CALCULATIONS'!BE572)),50%)*JP127</f>
        <v>1475691.5492603222</v>
      </c>
      <c r="JQ129" s="856">
        <f>IFERROR((' CALCULATIONS'!BF572/(' CALCULATIONS'!BF562+' CALCULATIONS'!BF572)),50%)*JQ127</f>
        <v>1819175.1205752504</v>
      </c>
      <c r="JR129" s="856">
        <f>IFERROR((' CALCULATIONS'!BG572/(' CALCULATIONS'!BG562+' CALCULATIONS'!BG572)),50%)*JR127</f>
        <v>1421187.3703890003</v>
      </c>
      <c r="JS129" s="856">
        <f>IFERROR((' CALCULATIONS'!BH572/(' CALCULATIONS'!BH562+' CALCULATIONS'!BH572)),50%)*JS127</f>
        <v>1127196.9853676609</v>
      </c>
      <c r="JT129" s="856">
        <f>IFERROR((' CALCULATIONS'!BI572/(' CALCULATIONS'!BI562+' CALCULATIONS'!BI572)),50%)*JT127</f>
        <v>1348904.5903877495</v>
      </c>
      <c r="JU129" s="856">
        <f>IFERROR((' CALCULATIONS'!BJ572/(' CALCULATIONS'!BJ562+' CALCULATIONS'!BJ572)),50%)*JU127</f>
        <v>673903.32420790172</v>
      </c>
      <c r="JV129" s="856">
        <f>IFERROR((' CALCULATIONS'!BK572/(' CALCULATIONS'!BK562+' CALCULATIONS'!BK572)),50%)*JV127</f>
        <v>1577053.4721877691</v>
      </c>
      <c r="JW129" s="856">
        <f>IFERROR((' CALCULATIONS'!BL572/(' CALCULATIONS'!BL562+' CALCULATIONS'!BL572)),50%)*JW127</f>
        <v>564373.74715462897</v>
      </c>
      <c r="JX129" s="856"/>
      <c r="JY129" s="856"/>
      <c r="JZ129" s="856"/>
      <c r="KA129" s="856"/>
      <c r="KB129" s="856"/>
      <c r="KC129" s="856"/>
      <c r="KD129" s="856"/>
      <c r="KE129" s="856"/>
      <c r="KF129" s="856"/>
      <c r="KG129" s="856"/>
      <c r="KH129" s="856"/>
      <c r="KI129" s="856"/>
    </row>
    <row r="130" spans="1:295" x14ac:dyDescent="0.25">
      <c r="A130" s="172" t="s">
        <v>685</v>
      </c>
      <c r="CY130" s="856">
        <f>CY122*CY95</f>
        <v>0</v>
      </c>
      <c r="CZ130" s="856">
        <f t="shared" ref="CZ130:FK130" si="256">CZ122*CZ95</f>
        <v>0</v>
      </c>
      <c r="DA130" s="856">
        <f t="shared" si="256"/>
        <v>0</v>
      </c>
      <c r="DB130" s="856">
        <f t="shared" si="256"/>
        <v>0</v>
      </c>
      <c r="DC130" s="856">
        <f t="shared" si="256"/>
        <v>0</v>
      </c>
      <c r="DD130" s="856">
        <f t="shared" si="256"/>
        <v>0</v>
      </c>
      <c r="DE130" s="856">
        <f t="shared" si="256"/>
        <v>0</v>
      </c>
      <c r="DF130" s="856">
        <f t="shared" si="256"/>
        <v>0</v>
      </c>
      <c r="DG130" s="856">
        <f t="shared" si="256"/>
        <v>0</v>
      </c>
      <c r="DH130" s="856">
        <f t="shared" si="256"/>
        <v>0</v>
      </c>
      <c r="DI130" s="856">
        <f t="shared" si="256"/>
        <v>0</v>
      </c>
      <c r="DJ130" s="856">
        <f t="shared" si="256"/>
        <v>0</v>
      </c>
      <c r="DK130" s="856">
        <f t="shared" si="256"/>
        <v>0</v>
      </c>
      <c r="DL130" s="856">
        <f t="shared" si="256"/>
        <v>0</v>
      </c>
      <c r="DM130" s="856">
        <f t="shared" si="256"/>
        <v>0</v>
      </c>
      <c r="DN130" s="856">
        <f t="shared" si="256"/>
        <v>0</v>
      </c>
      <c r="DO130" s="856">
        <f t="shared" si="256"/>
        <v>0</v>
      </c>
      <c r="DP130" s="856">
        <f t="shared" si="256"/>
        <v>0</v>
      </c>
      <c r="DQ130" s="856">
        <f t="shared" si="256"/>
        <v>0</v>
      </c>
      <c r="DR130" s="856">
        <f t="shared" si="256"/>
        <v>0</v>
      </c>
      <c r="DS130" s="856">
        <f t="shared" si="256"/>
        <v>0</v>
      </c>
      <c r="DT130" s="856">
        <f t="shared" si="256"/>
        <v>0</v>
      </c>
      <c r="DU130" s="856">
        <f t="shared" si="256"/>
        <v>0</v>
      </c>
      <c r="DV130" s="856">
        <f t="shared" si="256"/>
        <v>0</v>
      </c>
      <c r="DW130" s="856">
        <f t="shared" si="256"/>
        <v>0</v>
      </c>
      <c r="DX130" s="856">
        <f t="shared" si="256"/>
        <v>0</v>
      </c>
      <c r="DY130" s="856">
        <f t="shared" si="256"/>
        <v>0</v>
      </c>
      <c r="DZ130" s="856">
        <f t="shared" si="256"/>
        <v>0</v>
      </c>
      <c r="EA130" s="856">
        <f t="shared" si="256"/>
        <v>0</v>
      </c>
      <c r="EB130" s="856">
        <f t="shared" si="256"/>
        <v>0</v>
      </c>
      <c r="EC130" s="856">
        <f t="shared" si="256"/>
        <v>0</v>
      </c>
      <c r="ED130" s="856">
        <f t="shared" si="256"/>
        <v>0</v>
      </c>
      <c r="EE130" s="856">
        <f t="shared" si="256"/>
        <v>0</v>
      </c>
      <c r="EF130" s="856">
        <f t="shared" si="256"/>
        <v>0</v>
      </c>
      <c r="EG130" s="856">
        <f t="shared" si="256"/>
        <v>0</v>
      </c>
      <c r="EH130" s="856">
        <f t="shared" si="256"/>
        <v>0</v>
      </c>
      <c r="EI130" s="856">
        <f t="shared" si="256"/>
        <v>0</v>
      </c>
      <c r="EJ130" s="856">
        <f t="shared" si="256"/>
        <v>0</v>
      </c>
      <c r="EK130" s="856">
        <f t="shared" si="256"/>
        <v>0</v>
      </c>
      <c r="EL130" s="856">
        <f t="shared" si="256"/>
        <v>0</v>
      </c>
      <c r="EM130" s="856">
        <f t="shared" si="256"/>
        <v>0</v>
      </c>
      <c r="EN130" s="856">
        <f t="shared" si="256"/>
        <v>0</v>
      </c>
      <c r="EO130" s="856">
        <f t="shared" si="256"/>
        <v>0</v>
      </c>
      <c r="EP130" s="856">
        <f t="shared" si="256"/>
        <v>0</v>
      </c>
      <c r="EQ130" s="856">
        <f t="shared" si="256"/>
        <v>0</v>
      </c>
      <c r="ER130" s="856">
        <f t="shared" si="256"/>
        <v>0</v>
      </c>
      <c r="ES130" s="856">
        <f t="shared" si="256"/>
        <v>0</v>
      </c>
      <c r="ET130" s="856">
        <f t="shared" si="256"/>
        <v>0</v>
      </c>
      <c r="EU130" s="856">
        <f t="shared" si="256"/>
        <v>0</v>
      </c>
      <c r="EV130" s="856">
        <f t="shared" si="256"/>
        <v>0</v>
      </c>
      <c r="EW130" s="856">
        <f t="shared" si="256"/>
        <v>0</v>
      </c>
      <c r="EX130" s="856">
        <f t="shared" si="256"/>
        <v>0</v>
      </c>
      <c r="EY130" s="856">
        <f t="shared" si="256"/>
        <v>0</v>
      </c>
      <c r="EZ130" s="856">
        <f t="shared" si="256"/>
        <v>0</v>
      </c>
      <c r="FA130" s="856">
        <f t="shared" si="256"/>
        <v>0</v>
      </c>
      <c r="FB130" s="856">
        <f t="shared" si="256"/>
        <v>0</v>
      </c>
      <c r="FC130" s="856">
        <f t="shared" si="256"/>
        <v>0</v>
      </c>
      <c r="FD130" s="856">
        <f t="shared" si="256"/>
        <v>0</v>
      </c>
      <c r="FE130" s="856">
        <f t="shared" si="256"/>
        <v>0</v>
      </c>
      <c r="FF130" s="856">
        <f t="shared" si="256"/>
        <v>0</v>
      </c>
      <c r="FG130" s="856">
        <f t="shared" si="256"/>
        <v>0</v>
      </c>
      <c r="FH130" s="856">
        <f t="shared" si="256"/>
        <v>0</v>
      </c>
      <c r="FI130" s="856">
        <f t="shared" si="256"/>
        <v>0</v>
      </c>
      <c r="FJ130" s="856">
        <f t="shared" si="256"/>
        <v>0</v>
      </c>
      <c r="FK130" s="856">
        <f t="shared" si="256"/>
        <v>0</v>
      </c>
      <c r="FL130" s="856">
        <f t="shared" ref="FL130:HW130" si="257">FL122*FL95</f>
        <v>0</v>
      </c>
      <c r="FM130" s="856">
        <f t="shared" si="257"/>
        <v>0</v>
      </c>
      <c r="FN130" s="856">
        <f t="shared" si="257"/>
        <v>0</v>
      </c>
      <c r="FO130" s="856">
        <f t="shared" si="257"/>
        <v>0</v>
      </c>
      <c r="FP130" s="856">
        <f t="shared" si="257"/>
        <v>0</v>
      </c>
      <c r="FQ130" s="856">
        <f t="shared" si="257"/>
        <v>0</v>
      </c>
      <c r="FR130" s="856">
        <f t="shared" si="257"/>
        <v>0</v>
      </c>
      <c r="FS130" s="856">
        <f t="shared" si="257"/>
        <v>0</v>
      </c>
      <c r="FT130" s="856">
        <f t="shared" si="257"/>
        <v>0</v>
      </c>
      <c r="FU130" s="856">
        <f t="shared" si="257"/>
        <v>0</v>
      </c>
      <c r="FV130" s="856">
        <f t="shared" si="257"/>
        <v>0</v>
      </c>
      <c r="FW130" s="856">
        <f t="shared" si="257"/>
        <v>0</v>
      </c>
      <c r="FX130" s="856">
        <f t="shared" si="257"/>
        <v>0</v>
      </c>
      <c r="FY130" s="856">
        <f t="shared" si="257"/>
        <v>0</v>
      </c>
      <c r="FZ130" s="856">
        <f t="shared" si="257"/>
        <v>0</v>
      </c>
      <c r="GA130" s="856">
        <f t="shared" si="257"/>
        <v>0</v>
      </c>
      <c r="GB130" s="856">
        <f t="shared" si="257"/>
        <v>0</v>
      </c>
      <c r="GC130" s="856">
        <f t="shared" si="257"/>
        <v>0</v>
      </c>
      <c r="GD130" s="856">
        <f t="shared" si="257"/>
        <v>0</v>
      </c>
      <c r="GE130" s="856">
        <f t="shared" si="257"/>
        <v>0</v>
      </c>
      <c r="GF130" s="856">
        <f t="shared" si="257"/>
        <v>0</v>
      </c>
      <c r="GG130" s="856">
        <f t="shared" si="257"/>
        <v>0</v>
      </c>
      <c r="GH130" s="856">
        <f t="shared" si="257"/>
        <v>0</v>
      </c>
      <c r="GI130" s="856">
        <f t="shared" si="257"/>
        <v>0</v>
      </c>
      <c r="GJ130" s="856">
        <f t="shared" si="257"/>
        <v>0</v>
      </c>
      <c r="GK130" s="856">
        <f t="shared" si="257"/>
        <v>0</v>
      </c>
      <c r="GL130" s="856">
        <f t="shared" si="257"/>
        <v>0</v>
      </c>
      <c r="GM130" s="856">
        <f t="shared" si="257"/>
        <v>0</v>
      </c>
      <c r="GN130" s="856">
        <f t="shared" si="257"/>
        <v>0</v>
      </c>
      <c r="GO130" s="856">
        <f t="shared" si="257"/>
        <v>0</v>
      </c>
      <c r="GP130" s="856">
        <f t="shared" si="257"/>
        <v>0</v>
      </c>
      <c r="GQ130" s="856">
        <f t="shared" si="257"/>
        <v>0</v>
      </c>
      <c r="GR130" s="856">
        <f t="shared" si="257"/>
        <v>0</v>
      </c>
      <c r="GS130" s="856">
        <f t="shared" si="257"/>
        <v>0</v>
      </c>
      <c r="GT130" s="856">
        <f t="shared" si="257"/>
        <v>0</v>
      </c>
      <c r="GU130" s="856">
        <f t="shared" si="257"/>
        <v>0</v>
      </c>
      <c r="GV130" s="856">
        <f t="shared" si="257"/>
        <v>0</v>
      </c>
      <c r="GW130" s="856">
        <f t="shared" si="257"/>
        <v>0</v>
      </c>
      <c r="GX130" s="856">
        <f t="shared" si="257"/>
        <v>0</v>
      </c>
      <c r="GY130" s="856">
        <f t="shared" si="257"/>
        <v>0</v>
      </c>
      <c r="GZ130" s="856">
        <f t="shared" si="257"/>
        <v>0</v>
      </c>
      <c r="HA130" s="856">
        <f t="shared" si="257"/>
        <v>0</v>
      </c>
      <c r="HB130" s="856">
        <f t="shared" si="257"/>
        <v>0</v>
      </c>
      <c r="HC130" s="856">
        <f t="shared" si="257"/>
        <v>0</v>
      </c>
      <c r="HD130" s="856">
        <f t="shared" si="257"/>
        <v>0</v>
      </c>
      <c r="HE130" s="856">
        <f t="shared" si="257"/>
        <v>0</v>
      </c>
      <c r="HF130" s="856">
        <f t="shared" si="257"/>
        <v>0</v>
      </c>
      <c r="HG130" s="856">
        <f t="shared" si="257"/>
        <v>0</v>
      </c>
      <c r="HH130" s="856">
        <f t="shared" si="257"/>
        <v>0</v>
      </c>
      <c r="HI130" s="856">
        <f t="shared" si="257"/>
        <v>0</v>
      </c>
      <c r="HJ130" s="856">
        <f t="shared" si="257"/>
        <v>0</v>
      </c>
      <c r="HK130" s="856">
        <f t="shared" si="257"/>
        <v>0</v>
      </c>
      <c r="HL130" s="856">
        <f t="shared" si="257"/>
        <v>0</v>
      </c>
      <c r="HM130" s="856">
        <f t="shared" si="257"/>
        <v>0</v>
      </c>
      <c r="HN130" s="856">
        <f t="shared" si="257"/>
        <v>0</v>
      </c>
      <c r="HO130" s="856">
        <f t="shared" si="257"/>
        <v>0</v>
      </c>
      <c r="HP130" s="856">
        <f t="shared" si="257"/>
        <v>0</v>
      </c>
      <c r="HQ130" s="856">
        <f t="shared" si="257"/>
        <v>0</v>
      </c>
      <c r="HR130" s="856">
        <f t="shared" si="257"/>
        <v>0</v>
      </c>
      <c r="HS130" s="856">
        <f t="shared" si="257"/>
        <v>0</v>
      </c>
      <c r="HT130" s="856">
        <f t="shared" si="257"/>
        <v>0</v>
      </c>
      <c r="HU130" s="856">
        <f t="shared" si="257"/>
        <v>0</v>
      </c>
      <c r="HV130" s="856">
        <f t="shared" si="257"/>
        <v>0</v>
      </c>
      <c r="HW130" s="856">
        <f t="shared" si="257"/>
        <v>0</v>
      </c>
      <c r="HX130" s="856">
        <f t="shared" ref="HX130:JW130" si="258">HX122*HX95</f>
        <v>0</v>
      </c>
      <c r="HY130" s="856">
        <f t="shared" si="258"/>
        <v>0</v>
      </c>
      <c r="HZ130" s="856">
        <f t="shared" si="258"/>
        <v>0</v>
      </c>
      <c r="IA130" s="856">
        <f t="shared" si="258"/>
        <v>0</v>
      </c>
      <c r="IB130" s="856">
        <f t="shared" si="258"/>
        <v>0</v>
      </c>
      <c r="IC130" s="856">
        <f t="shared" si="258"/>
        <v>0</v>
      </c>
      <c r="ID130" s="856">
        <f t="shared" si="258"/>
        <v>0</v>
      </c>
      <c r="IE130" s="856">
        <f t="shared" si="258"/>
        <v>0</v>
      </c>
      <c r="IF130" s="856">
        <f t="shared" si="258"/>
        <v>0</v>
      </c>
      <c r="IG130" s="856">
        <f t="shared" si="258"/>
        <v>0</v>
      </c>
      <c r="IH130" s="856">
        <f t="shared" si="258"/>
        <v>0</v>
      </c>
      <c r="II130" s="856">
        <f t="shared" si="258"/>
        <v>0</v>
      </c>
      <c r="IJ130" s="856">
        <f t="shared" si="258"/>
        <v>0</v>
      </c>
      <c r="IK130" s="856">
        <f t="shared" si="258"/>
        <v>0</v>
      </c>
      <c r="IL130" s="856">
        <f t="shared" si="258"/>
        <v>7378472.2222222229</v>
      </c>
      <c r="IM130" s="856">
        <f t="shared" si="258"/>
        <v>6271701.388888889</v>
      </c>
      <c r="IN130" s="856">
        <f t="shared" si="258"/>
        <v>5533854.166666667</v>
      </c>
      <c r="IO130" s="856">
        <f t="shared" si="258"/>
        <v>5533854.166666667</v>
      </c>
      <c r="IP130" s="856">
        <f t="shared" si="258"/>
        <v>5533854.166666667</v>
      </c>
      <c r="IQ130" s="856">
        <f t="shared" si="258"/>
        <v>5533854.166666667</v>
      </c>
      <c r="IR130" s="856">
        <f t="shared" si="258"/>
        <v>5533854.166666667</v>
      </c>
      <c r="IS130" s="856">
        <f t="shared" si="258"/>
        <v>5533854.166666667</v>
      </c>
      <c r="IT130" s="856">
        <f t="shared" si="258"/>
        <v>5533854.166666667</v>
      </c>
      <c r="IU130" s="856">
        <f t="shared" si="258"/>
        <v>5533854.166666667</v>
      </c>
      <c r="IV130" s="856">
        <f t="shared" si="258"/>
        <v>5533854.166666667</v>
      </c>
      <c r="IW130" s="856">
        <f t="shared" si="258"/>
        <v>5533854.166666667</v>
      </c>
      <c r="IX130" s="856">
        <f t="shared" si="258"/>
        <v>5533854.166666667</v>
      </c>
      <c r="IY130" s="856">
        <f t="shared" si="258"/>
        <v>4427083.333333334</v>
      </c>
      <c r="IZ130" s="856">
        <f t="shared" si="258"/>
        <v>3689236.1111111115</v>
      </c>
      <c r="JA130" s="856">
        <f t="shared" si="258"/>
        <v>3689236.1111111115</v>
      </c>
      <c r="JB130" s="856">
        <f t="shared" si="258"/>
        <v>3689236.1111111115</v>
      </c>
      <c r="JC130" s="856">
        <f t="shared" si="258"/>
        <v>3689236.1111111115</v>
      </c>
      <c r="JD130" s="856">
        <f t="shared" si="258"/>
        <v>3689236.1111111115</v>
      </c>
      <c r="JE130" s="856">
        <f t="shared" si="258"/>
        <v>3689236.1111111115</v>
      </c>
      <c r="JF130" s="856">
        <f t="shared" si="258"/>
        <v>3689236.1111111115</v>
      </c>
      <c r="JG130" s="856">
        <f t="shared" si="258"/>
        <v>3689236.1111111115</v>
      </c>
      <c r="JH130" s="856">
        <f t="shared" si="258"/>
        <v>3689236.1111111115</v>
      </c>
      <c r="JI130" s="856">
        <f t="shared" si="258"/>
        <v>3689236.1111111115</v>
      </c>
      <c r="JJ130" s="856">
        <f t="shared" si="258"/>
        <v>3689236.1111111115</v>
      </c>
      <c r="JK130" s="856">
        <f t="shared" si="258"/>
        <v>2582465.277777778</v>
      </c>
      <c r="JL130" s="856">
        <f t="shared" si="258"/>
        <v>1844618.0555555557</v>
      </c>
      <c r="JM130" s="856">
        <f t="shared" si="258"/>
        <v>1844618.0555555557</v>
      </c>
      <c r="JN130" s="856">
        <f t="shared" si="258"/>
        <v>1844618.0555555557</v>
      </c>
      <c r="JO130" s="856">
        <f t="shared" si="258"/>
        <v>1844618.0555555557</v>
      </c>
      <c r="JP130" s="856">
        <f t="shared" si="258"/>
        <v>1844618.0555555557</v>
      </c>
      <c r="JQ130" s="856">
        <f t="shared" si="258"/>
        <v>1844618.0555555557</v>
      </c>
      <c r="JR130" s="856">
        <f t="shared" si="258"/>
        <v>1844618.0555555557</v>
      </c>
      <c r="JS130" s="856">
        <f t="shared" si="258"/>
        <v>1844618.0555555557</v>
      </c>
      <c r="JT130" s="856">
        <f t="shared" si="258"/>
        <v>1844618.0555555557</v>
      </c>
      <c r="JU130" s="856">
        <f t="shared" si="258"/>
        <v>1844618.0555555557</v>
      </c>
      <c r="JV130" s="856">
        <f t="shared" si="258"/>
        <v>1844618.0555555557</v>
      </c>
      <c r="JW130" s="856">
        <f t="shared" si="258"/>
        <v>737847.22222222225</v>
      </c>
      <c r="JX130" s="856"/>
      <c r="JY130" s="856"/>
      <c r="JZ130" s="856"/>
      <c r="KA130" s="856"/>
      <c r="KB130" s="856"/>
      <c r="KC130" s="856"/>
      <c r="KD130" s="856"/>
      <c r="KE130" s="856"/>
      <c r="KF130" s="856"/>
      <c r="KG130" s="856"/>
      <c r="KH130" s="856"/>
      <c r="KI130" s="856"/>
    </row>
    <row r="131" spans="1:295" x14ac:dyDescent="0.25">
      <c r="A131" s="718" t="s">
        <v>2</v>
      </c>
      <c r="CY131" s="856">
        <f>CY136*(1/3)</f>
        <v>0</v>
      </c>
      <c r="CZ131" s="856">
        <f t="shared" ref="CZ131:FK131" si="259">CZ136*(1/3)</f>
        <v>0</v>
      </c>
      <c r="DA131" s="856">
        <f t="shared" si="259"/>
        <v>0</v>
      </c>
      <c r="DB131" s="856">
        <f t="shared" si="259"/>
        <v>0</v>
      </c>
      <c r="DC131" s="856">
        <f t="shared" si="259"/>
        <v>0</v>
      </c>
      <c r="DD131" s="856">
        <f t="shared" si="259"/>
        <v>0</v>
      </c>
      <c r="DE131" s="856">
        <f t="shared" si="259"/>
        <v>0</v>
      </c>
      <c r="DF131" s="856">
        <f t="shared" si="259"/>
        <v>0</v>
      </c>
      <c r="DG131" s="856">
        <f t="shared" si="259"/>
        <v>0</v>
      </c>
      <c r="DH131" s="856">
        <f t="shared" si="259"/>
        <v>0</v>
      </c>
      <c r="DI131" s="856">
        <f t="shared" si="259"/>
        <v>0</v>
      </c>
      <c r="DJ131" s="856">
        <f t="shared" si="259"/>
        <v>0</v>
      </c>
      <c r="DK131" s="856">
        <f t="shared" si="259"/>
        <v>0</v>
      </c>
      <c r="DL131" s="856">
        <f t="shared" si="259"/>
        <v>0</v>
      </c>
      <c r="DM131" s="856">
        <f t="shared" si="259"/>
        <v>0</v>
      </c>
      <c r="DN131" s="856">
        <f t="shared" si="259"/>
        <v>0</v>
      </c>
      <c r="DO131" s="856">
        <f t="shared" si="259"/>
        <v>0</v>
      </c>
      <c r="DP131" s="856">
        <f t="shared" si="259"/>
        <v>0</v>
      </c>
      <c r="DQ131" s="856">
        <f t="shared" si="259"/>
        <v>0</v>
      </c>
      <c r="DR131" s="856">
        <f t="shared" si="259"/>
        <v>0</v>
      </c>
      <c r="DS131" s="856">
        <f t="shared" si="259"/>
        <v>0</v>
      </c>
      <c r="DT131" s="856">
        <f t="shared" si="259"/>
        <v>0</v>
      </c>
      <c r="DU131" s="856">
        <f t="shared" si="259"/>
        <v>0</v>
      </c>
      <c r="DV131" s="856">
        <f t="shared" si="259"/>
        <v>0</v>
      </c>
      <c r="DW131" s="856">
        <f t="shared" si="259"/>
        <v>0</v>
      </c>
      <c r="DX131" s="856">
        <f t="shared" si="259"/>
        <v>0</v>
      </c>
      <c r="DY131" s="856">
        <f t="shared" si="259"/>
        <v>0</v>
      </c>
      <c r="DZ131" s="856">
        <f t="shared" si="259"/>
        <v>0</v>
      </c>
      <c r="EA131" s="856">
        <f t="shared" si="259"/>
        <v>0</v>
      </c>
      <c r="EB131" s="856">
        <f t="shared" si="259"/>
        <v>0</v>
      </c>
      <c r="EC131" s="856">
        <f t="shared" si="259"/>
        <v>0</v>
      </c>
      <c r="ED131" s="856">
        <f t="shared" si="259"/>
        <v>0</v>
      </c>
      <c r="EE131" s="856">
        <f t="shared" si="259"/>
        <v>0</v>
      </c>
      <c r="EF131" s="856">
        <f t="shared" si="259"/>
        <v>0</v>
      </c>
      <c r="EG131" s="856">
        <f t="shared" si="259"/>
        <v>0</v>
      </c>
      <c r="EH131" s="856">
        <f t="shared" si="259"/>
        <v>0</v>
      </c>
      <c r="EI131" s="856">
        <f t="shared" si="259"/>
        <v>0</v>
      </c>
      <c r="EJ131" s="856">
        <f t="shared" si="259"/>
        <v>0</v>
      </c>
      <c r="EK131" s="856">
        <f t="shared" si="259"/>
        <v>0</v>
      </c>
      <c r="EL131" s="856">
        <f t="shared" si="259"/>
        <v>0</v>
      </c>
      <c r="EM131" s="856">
        <f t="shared" si="259"/>
        <v>0</v>
      </c>
      <c r="EN131" s="856">
        <f t="shared" si="259"/>
        <v>0</v>
      </c>
      <c r="EO131" s="856">
        <f t="shared" si="259"/>
        <v>0</v>
      </c>
      <c r="EP131" s="856">
        <f t="shared" si="259"/>
        <v>0</v>
      </c>
      <c r="EQ131" s="856">
        <f t="shared" si="259"/>
        <v>0</v>
      </c>
      <c r="ER131" s="856">
        <f t="shared" si="259"/>
        <v>0</v>
      </c>
      <c r="ES131" s="856">
        <f t="shared" si="259"/>
        <v>0</v>
      </c>
      <c r="ET131" s="856">
        <f t="shared" si="259"/>
        <v>0</v>
      </c>
      <c r="EU131" s="856">
        <f t="shared" si="259"/>
        <v>0</v>
      </c>
      <c r="EV131" s="856">
        <f t="shared" si="259"/>
        <v>0</v>
      </c>
      <c r="EW131" s="856">
        <f t="shared" si="259"/>
        <v>0</v>
      </c>
      <c r="EX131" s="856">
        <f t="shared" si="259"/>
        <v>0</v>
      </c>
      <c r="EY131" s="856">
        <f t="shared" si="259"/>
        <v>0</v>
      </c>
      <c r="EZ131" s="856">
        <f t="shared" si="259"/>
        <v>0</v>
      </c>
      <c r="FA131" s="856">
        <f t="shared" si="259"/>
        <v>0</v>
      </c>
      <c r="FB131" s="856">
        <f t="shared" si="259"/>
        <v>0</v>
      </c>
      <c r="FC131" s="856">
        <f t="shared" si="259"/>
        <v>0</v>
      </c>
      <c r="FD131" s="856">
        <f t="shared" si="259"/>
        <v>0</v>
      </c>
      <c r="FE131" s="856">
        <f t="shared" si="259"/>
        <v>0</v>
      </c>
      <c r="FF131" s="856">
        <f t="shared" si="259"/>
        <v>0</v>
      </c>
      <c r="FG131" s="856">
        <f t="shared" si="259"/>
        <v>0</v>
      </c>
      <c r="FH131" s="856">
        <f t="shared" si="259"/>
        <v>0</v>
      </c>
      <c r="FI131" s="856">
        <f t="shared" si="259"/>
        <v>0</v>
      </c>
      <c r="FJ131" s="856">
        <f t="shared" si="259"/>
        <v>0</v>
      </c>
      <c r="FK131" s="856">
        <f t="shared" si="259"/>
        <v>0</v>
      </c>
      <c r="FL131" s="856">
        <f t="shared" ref="FL131:HW131" si="260">FL136*(1/3)</f>
        <v>0</v>
      </c>
      <c r="FM131" s="856">
        <f t="shared" si="260"/>
        <v>0</v>
      </c>
      <c r="FN131" s="856">
        <f t="shared" si="260"/>
        <v>0</v>
      </c>
      <c r="FO131" s="856">
        <f t="shared" si="260"/>
        <v>0</v>
      </c>
      <c r="FP131" s="856">
        <f t="shared" si="260"/>
        <v>0</v>
      </c>
      <c r="FQ131" s="856">
        <f t="shared" si="260"/>
        <v>0</v>
      </c>
      <c r="FR131" s="856">
        <f t="shared" si="260"/>
        <v>0</v>
      </c>
      <c r="FS131" s="856">
        <f t="shared" si="260"/>
        <v>0</v>
      </c>
      <c r="FT131" s="856">
        <f t="shared" si="260"/>
        <v>0</v>
      </c>
      <c r="FU131" s="856">
        <f t="shared" si="260"/>
        <v>0</v>
      </c>
      <c r="FV131" s="856">
        <f t="shared" si="260"/>
        <v>0</v>
      </c>
      <c r="FW131" s="856">
        <f t="shared" si="260"/>
        <v>0</v>
      </c>
      <c r="FX131" s="856">
        <f t="shared" si="260"/>
        <v>0</v>
      </c>
      <c r="FY131" s="856">
        <f t="shared" si="260"/>
        <v>0</v>
      </c>
      <c r="FZ131" s="856">
        <f t="shared" si="260"/>
        <v>0</v>
      </c>
      <c r="GA131" s="856">
        <f t="shared" si="260"/>
        <v>0</v>
      </c>
      <c r="GB131" s="856">
        <f t="shared" si="260"/>
        <v>0</v>
      </c>
      <c r="GC131" s="856">
        <f t="shared" si="260"/>
        <v>0</v>
      </c>
      <c r="GD131" s="856">
        <f t="shared" si="260"/>
        <v>0</v>
      </c>
      <c r="GE131" s="856">
        <f t="shared" si="260"/>
        <v>0</v>
      </c>
      <c r="GF131" s="856">
        <f t="shared" si="260"/>
        <v>0</v>
      </c>
      <c r="GG131" s="856">
        <f t="shared" si="260"/>
        <v>0</v>
      </c>
      <c r="GH131" s="856">
        <f t="shared" si="260"/>
        <v>0</v>
      </c>
      <c r="GI131" s="856">
        <f t="shared" si="260"/>
        <v>0</v>
      </c>
      <c r="GJ131" s="856">
        <f t="shared" si="260"/>
        <v>0</v>
      </c>
      <c r="GK131" s="856">
        <f t="shared" si="260"/>
        <v>0</v>
      </c>
      <c r="GL131" s="856">
        <f t="shared" si="260"/>
        <v>0</v>
      </c>
      <c r="GM131" s="856">
        <f t="shared" si="260"/>
        <v>0</v>
      </c>
      <c r="GN131" s="856">
        <f t="shared" si="260"/>
        <v>0</v>
      </c>
      <c r="GO131" s="856">
        <f t="shared" si="260"/>
        <v>0</v>
      </c>
      <c r="GP131" s="856">
        <f t="shared" si="260"/>
        <v>0</v>
      </c>
      <c r="GQ131" s="856">
        <f t="shared" si="260"/>
        <v>0</v>
      </c>
      <c r="GR131" s="856">
        <f t="shared" si="260"/>
        <v>0</v>
      </c>
      <c r="GS131" s="856">
        <f t="shared" si="260"/>
        <v>0</v>
      </c>
      <c r="GT131" s="856">
        <f t="shared" si="260"/>
        <v>0</v>
      </c>
      <c r="GU131" s="856">
        <f t="shared" si="260"/>
        <v>0</v>
      </c>
      <c r="GV131" s="856">
        <f t="shared" si="260"/>
        <v>0</v>
      </c>
      <c r="GW131" s="856">
        <f t="shared" si="260"/>
        <v>0</v>
      </c>
      <c r="GX131" s="856">
        <f t="shared" si="260"/>
        <v>0</v>
      </c>
      <c r="GY131" s="856">
        <f t="shared" si="260"/>
        <v>0</v>
      </c>
      <c r="GZ131" s="856">
        <f t="shared" si="260"/>
        <v>0</v>
      </c>
      <c r="HA131" s="856">
        <f t="shared" si="260"/>
        <v>0</v>
      </c>
      <c r="HB131" s="856">
        <f t="shared" si="260"/>
        <v>0</v>
      </c>
      <c r="HC131" s="856">
        <f t="shared" si="260"/>
        <v>0</v>
      </c>
      <c r="HD131" s="856">
        <f t="shared" si="260"/>
        <v>0</v>
      </c>
      <c r="HE131" s="856">
        <f t="shared" si="260"/>
        <v>0</v>
      </c>
      <c r="HF131" s="856">
        <f t="shared" si="260"/>
        <v>0</v>
      </c>
      <c r="HG131" s="856">
        <f t="shared" si="260"/>
        <v>0</v>
      </c>
      <c r="HH131" s="856">
        <f t="shared" si="260"/>
        <v>0</v>
      </c>
      <c r="HI131" s="856">
        <f t="shared" si="260"/>
        <v>0</v>
      </c>
      <c r="HJ131" s="856">
        <f t="shared" si="260"/>
        <v>0</v>
      </c>
      <c r="HK131" s="856">
        <f t="shared" si="260"/>
        <v>0</v>
      </c>
      <c r="HL131" s="856">
        <f t="shared" si="260"/>
        <v>0</v>
      </c>
      <c r="HM131" s="856">
        <f t="shared" si="260"/>
        <v>0</v>
      </c>
      <c r="HN131" s="856">
        <f t="shared" si="260"/>
        <v>0</v>
      </c>
      <c r="HO131" s="856">
        <f t="shared" si="260"/>
        <v>0</v>
      </c>
      <c r="HP131" s="856">
        <f t="shared" si="260"/>
        <v>0</v>
      </c>
      <c r="HQ131" s="856">
        <f t="shared" si="260"/>
        <v>0</v>
      </c>
      <c r="HR131" s="856">
        <f t="shared" si="260"/>
        <v>0</v>
      </c>
      <c r="HS131" s="856">
        <f t="shared" si="260"/>
        <v>0</v>
      </c>
      <c r="HT131" s="856">
        <f t="shared" si="260"/>
        <v>0</v>
      </c>
      <c r="HU131" s="856">
        <f t="shared" si="260"/>
        <v>0</v>
      </c>
      <c r="HV131" s="856">
        <f t="shared" si="260"/>
        <v>0</v>
      </c>
      <c r="HW131" s="856">
        <f t="shared" si="260"/>
        <v>0</v>
      </c>
      <c r="HX131" s="856">
        <f t="shared" ref="HX131:HY131" si="261">HX136*(1/3)</f>
        <v>0</v>
      </c>
      <c r="HY131" s="856">
        <f t="shared" si="261"/>
        <v>0</v>
      </c>
      <c r="HZ131" s="856">
        <f>IFERROR((' CALCULATIONS'!O594/(' CALCULATIONS'!O594+' CALCULATIONS'!O604+' CALCULATIONS'!O614)),(1/3))*HZ136</f>
        <v>0</v>
      </c>
      <c r="IA131" s="856">
        <f>IFERROR((' CALCULATIONS'!P594/(' CALCULATIONS'!P594+' CALCULATIONS'!P604+' CALCULATIONS'!P614)),(1/3))*IA136</f>
        <v>0</v>
      </c>
      <c r="IB131" s="856">
        <f>IFERROR((' CALCULATIONS'!Q594/(' CALCULATIONS'!Q594+' CALCULATIONS'!Q604+' CALCULATIONS'!Q614)),(1/3))*IB136</f>
        <v>0</v>
      </c>
      <c r="IC131" s="856">
        <f>IFERROR((' CALCULATIONS'!R594/(' CALCULATIONS'!R594+' CALCULATIONS'!R604+' CALCULATIONS'!R614)),(1/3))*IC136</f>
        <v>0</v>
      </c>
      <c r="ID131" s="856">
        <f>IFERROR((' CALCULATIONS'!S594/(' CALCULATIONS'!S594+' CALCULATIONS'!S604+' CALCULATIONS'!S614)),(1/3))*ID136</f>
        <v>0</v>
      </c>
      <c r="IE131" s="856">
        <f>IFERROR((' CALCULATIONS'!T594/(' CALCULATIONS'!T594+' CALCULATIONS'!T604+' CALCULATIONS'!T614)),(1/3))*IE136</f>
        <v>0</v>
      </c>
      <c r="IF131" s="856">
        <f>IFERROR((' CALCULATIONS'!U594/(' CALCULATIONS'!U594+' CALCULATIONS'!U604+' CALCULATIONS'!U614)),(1/3))*IF136</f>
        <v>0</v>
      </c>
      <c r="IG131" s="856">
        <f>IFERROR((' CALCULATIONS'!V594/(' CALCULATIONS'!V594+' CALCULATIONS'!V604+' CALCULATIONS'!V614)),(1/3))*IG136</f>
        <v>0</v>
      </c>
      <c r="IH131" s="856">
        <f>IFERROR((' CALCULATIONS'!W594/(' CALCULATIONS'!W594+' CALCULATIONS'!W604+' CALCULATIONS'!W614)),(1/3))*IH136</f>
        <v>0</v>
      </c>
      <c r="II131" s="856">
        <f>IFERROR((' CALCULATIONS'!X594/(' CALCULATIONS'!X594+' CALCULATIONS'!X604+' CALCULATIONS'!X614)),(1/3))*II136</f>
        <v>0</v>
      </c>
      <c r="IJ131" s="856">
        <f>IFERROR((' CALCULATIONS'!Y594/(' CALCULATIONS'!Y594+' CALCULATIONS'!Y604+' CALCULATIONS'!Y614)),(1/3))*IJ136</f>
        <v>0</v>
      </c>
      <c r="IK131" s="856">
        <f>IFERROR((' CALCULATIONS'!Z594/(' CALCULATIONS'!Z594+' CALCULATIONS'!Z604+' CALCULATIONS'!Z614)),(1/3))*IK136</f>
        <v>0</v>
      </c>
      <c r="IL131" s="856">
        <f>IFERROR((' CALCULATIONS'!AA594/(' CALCULATIONS'!AA594+' CALCULATIONS'!AA604+' CALCULATIONS'!AA614)),(1/3))*IL136</f>
        <v>3560116.9854642311</v>
      </c>
      <c r="IM131" s="856">
        <f>IFERROR((' CALCULATIONS'!AB594/(' CALCULATIONS'!AB594+' CALCULATIONS'!AB604+' CALCULATIONS'!AB614)),(1/3))*IM136</f>
        <v>2282954.5730174682</v>
      </c>
      <c r="IN131" s="856">
        <f>IFERROR((' CALCULATIONS'!AC594/(' CALCULATIONS'!AC594+' CALCULATIONS'!AC604+' CALCULATIONS'!AC614)),(1/3))*IN136</f>
        <v>3128051.2940240409</v>
      </c>
      <c r="IO131" s="856">
        <f>IFERROR((' CALCULATIONS'!AD594/(' CALCULATIONS'!AD594+' CALCULATIONS'!AD604+' CALCULATIONS'!AD614)),(1/3))*IO136</f>
        <v>2039129.8624234213</v>
      </c>
      <c r="IP131" s="856">
        <f>IFERROR((' CALCULATIONS'!AE594/(' CALCULATIONS'!AE594+' CALCULATIONS'!AE604+' CALCULATIONS'!AE614)),(1/3))*IP136</f>
        <v>3255475.4028267949</v>
      </c>
      <c r="IQ131" s="856">
        <f>IFERROR((' CALCULATIONS'!AF594/(' CALCULATIONS'!AF594+' CALCULATIONS'!AF604+' CALCULATIONS'!AF614)),(1/3))*IQ136</f>
        <v>2820439.4445419847</v>
      </c>
      <c r="IR131" s="856">
        <f>IFERROR((' CALCULATIONS'!AG594/(' CALCULATIONS'!AG594+' CALCULATIONS'!AG604+' CALCULATIONS'!AG614)),(1/3))*IR136</f>
        <v>3186854.4509653552</v>
      </c>
      <c r="IS131" s="856">
        <f>IFERROR((' CALCULATIONS'!AH594/(' CALCULATIONS'!AH594+' CALCULATIONS'!AH604+' CALCULATIONS'!AH614)),(1/3))*IS136</f>
        <v>1869141.0846482059</v>
      </c>
      <c r="IT131" s="856">
        <f>IFERROR((' CALCULATIONS'!AI594/(' CALCULATIONS'!AI594+' CALCULATIONS'!AI604+' CALCULATIONS'!AI614)),(1/3))*IT136</f>
        <v>3224027.6231603227</v>
      </c>
      <c r="IU131" s="856">
        <f>IFERROR((' CALCULATIONS'!AJ594/(' CALCULATIONS'!AJ594+' CALCULATIONS'!AJ604+' CALCULATIONS'!AJ614)),(1/3))*IU136</f>
        <v>2365584.0081818742</v>
      </c>
      <c r="IV131" s="856">
        <f>IFERROR((' CALCULATIONS'!AK594/(' CALCULATIONS'!AK594+' CALCULATIONS'!AK604+' CALCULATIONS'!AK614)),(1/3))*IV136</f>
        <v>3270887.0967254331</v>
      </c>
      <c r="IW131" s="856">
        <f>IFERROR((' CALCULATIONS'!AL594/(' CALCULATIONS'!AL594+' CALCULATIONS'!AL604+' CALCULATIONS'!AL614)),(1/3))*IW136</f>
        <v>2973872.1820224519</v>
      </c>
      <c r="IX131" s="856">
        <f>IFERROR((' CALCULATIONS'!AM594/(' CALCULATIONS'!AM594+' CALCULATIONS'!AM604+' CALCULATIONS'!AM614)),(1/3))*IX136</f>
        <v>2120201.936930594</v>
      </c>
      <c r="IY131" s="856">
        <f>IFERROR((' CALCULATIONS'!AN594/(' CALCULATIONS'!AN594+' CALCULATIONS'!AN604+' CALCULATIONS'!AN614)),(1/3))*IY136</f>
        <v>1011581.5022778361</v>
      </c>
      <c r="IZ131" s="856">
        <f>IFERROR((' CALCULATIONS'!AO594/(' CALCULATIONS'!AO594+' CALCULATIONS'!AO604+' CALCULATIONS'!AO614)),(1/3))*IZ136</f>
        <v>1649278.8050611138</v>
      </c>
      <c r="JA131" s="856">
        <f>IFERROR((' CALCULATIONS'!AP594/(' CALCULATIONS'!AP594+' CALCULATIONS'!AP604+' CALCULATIONS'!AP614)),(1/3))*JA136</f>
        <v>861659.53748378425</v>
      </c>
      <c r="JB131" s="856">
        <f>IFERROR((' CALCULATIONS'!AQ594/(' CALCULATIONS'!AQ594+' CALCULATIONS'!AQ604+' CALCULATIONS'!AQ614)),(1/3))*JB136</f>
        <v>1762508.7465285833</v>
      </c>
      <c r="JC131" s="856">
        <f>IFERROR((' CALCULATIONS'!AR594/(' CALCULATIONS'!AR594+' CALCULATIONS'!AR604+' CALCULATIONS'!AR614)),(1/3))*JC136</f>
        <v>1423535.3091911881</v>
      </c>
      <c r="JD131" s="856">
        <f>IFERROR((' CALCULATIONS'!AS594/(' CALCULATIONS'!AS594+' CALCULATIONS'!AS604+' CALCULATIONS'!AS614)),(1/3))*JD136</f>
        <v>1700930.5532888721</v>
      </c>
      <c r="JE131" s="856">
        <f>IFERROR((' CALCULATIONS'!AT594/(' CALCULATIONS'!AT594+' CALCULATIONS'!AT604+' CALCULATIONS'!AT614)),(1/3))*JE136</f>
        <v>736937.10674999398</v>
      </c>
      <c r="JF131" s="856">
        <f>IFERROR((' CALCULATIONS'!AU594/(' CALCULATIONS'!AU594+' CALCULATIONS'!AU604+' CALCULATIONS'!AU614)),(1/3))*JF136</f>
        <v>1734804.3557354321</v>
      </c>
      <c r="JG131" s="856">
        <f>IFERROR((' CALCULATIONS'!AV594/(' CALCULATIONS'!AV594+' CALCULATIONS'!AV604+' CALCULATIONS'!AV614)),(1/3))*JG136</f>
        <v>1097074.3016458554</v>
      </c>
      <c r="JH131" s="856">
        <f>IFERROR((' CALCULATIONS'!AW594/(' CALCULATIONS'!AW594+' CALCULATIONS'!AW604+' CALCULATIONS'!AW614)),(1/3))*JH136</f>
        <v>1775519.0485534931</v>
      </c>
      <c r="JI131" s="856">
        <f>IFERROR((' CALCULATIONS'!AX594/(' CALCULATIONS'!AX594+' CALCULATIONS'!AX604+' CALCULATIONS'!AX614)),(1/3))*JI136</f>
        <v>1532818.1721126121</v>
      </c>
      <c r="JJ131" s="856">
        <f>IFERROR((' CALCULATIONS'!AY594/(' CALCULATIONS'!AY594+' CALCULATIONS'!AY604+' CALCULATIONS'!AY614)),(1/3))*JJ136</f>
        <v>1809676.7027066329</v>
      </c>
      <c r="JK131" s="856">
        <f>IFERROR((' CALCULATIONS'!AZ594/(' CALCULATIONS'!AZ594+' CALCULATIONS'!AZ604+' CALCULATIONS'!AZ614)),(1/3))*JK136</f>
        <v>650767.0206900707</v>
      </c>
      <c r="JL131" s="856">
        <f>IFERROR((' CALCULATIONS'!BA594/(' CALCULATIONS'!BA594+' CALCULATIONS'!BA604+' CALCULATIONS'!BA614)),(1/3))*JL136</f>
        <v>895275.99209846789</v>
      </c>
      <c r="JM131" s="856">
        <f>IFERROR((' CALCULATIONS'!BB594/(' CALCULATIONS'!BB594+' CALCULATIONS'!BB604+' CALCULATIONS'!BB614)),(1/3))*JM136</f>
        <v>476212.3559124688</v>
      </c>
      <c r="JN131" s="856">
        <f>IFERROR((' CALCULATIONS'!BC594/(' CALCULATIONS'!BC594+' CALCULATIONS'!BC604+' CALCULATIONS'!BC614)),(1/3))*JN136</f>
        <v>971573.68500270008</v>
      </c>
      <c r="JO131" s="856">
        <f>IFERROR((' CALCULATIONS'!BD594/(' CALCULATIONS'!BD594+' CALCULATIONS'!BD604+' CALCULATIONS'!BD614)),(1/3))*JO136</f>
        <v>837690.71621494298</v>
      </c>
      <c r="JP131" s="856">
        <f>IFERROR((' CALCULATIONS'!BE594/(' CALCULATIONS'!BE594+' CALCULATIONS'!BE604+' CALCULATIONS'!BE614)),(1/3))*JP136</f>
        <v>933366.42071410071</v>
      </c>
      <c r="JQ131" s="856">
        <f>IFERROR((' CALCULATIONS'!BF594/(' CALCULATIONS'!BF594+' CALCULATIONS'!BF604+' CALCULATIONS'!BF614)),(1/3))*JQ136</f>
        <v>389080.12284544663</v>
      </c>
      <c r="JR131" s="856">
        <f>IFERROR((' CALCULATIONS'!BG594/(' CALCULATIONS'!BG594+' CALCULATIONS'!BG604+' CALCULATIONS'!BG614)),(1/3))*JR136</f>
        <v>953623.84177299321</v>
      </c>
      <c r="JS131" s="856">
        <f>IFERROR((' CALCULATIONS'!BH594/(' CALCULATIONS'!BH594+' CALCULATIONS'!BH604+' CALCULATIONS'!BH614)),(1/3))*JS136</f>
        <v>637557.08164920635</v>
      </c>
      <c r="JT131" s="856">
        <f>IFERROR((' CALCULATIONS'!BI594/(' CALCULATIONS'!BI594+' CALCULATIONS'!BI604+' CALCULATIONS'!BI614)),(1/3))*JT136</f>
        <v>981084.46587598207</v>
      </c>
      <c r="JU131" s="856">
        <f>IFERROR((' CALCULATIONS'!BJ594/(' CALCULATIONS'!BJ594+' CALCULATIONS'!BJ604+' CALCULATIONS'!BJ614)),(1/3))*JU136</f>
        <v>900245.6827768801</v>
      </c>
      <c r="JV131" s="856">
        <f>IFERROR((' CALCULATIONS'!BK594/(' CALCULATIONS'!BK594+' CALCULATIONS'!BK604+' CALCULATIONS'!BK614)),(1/3))*JV136</f>
        <v>575580.89507657266</v>
      </c>
      <c r="JW131" s="856">
        <f>IFERROR((' CALCULATIONS'!BL594/(' CALCULATIONS'!BL594+' CALCULATIONS'!BL604+' CALCULATIONS'!BL614)),(1/3))*JW136</f>
        <v>179185.2750632618</v>
      </c>
      <c r="JX131" s="856"/>
      <c r="JY131" s="856"/>
      <c r="JZ131" s="856"/>
      <c r="KA131" s="856"/>
      <c r="KB131" s="856"/>
      <c r="KC131" s="856"/>
      <c r="KD131" s="856"/>
      <c r="KE131" s="856"/>
      <c r="KF131" s="856"/>
      <c r="KG131" s="856"/>
      <c r="KH131" s="856"/>
      <c r="KI131" s="856"/>
    </row>
    <row r="132" spans="1:295" x14ac:dyDescent="0.25">
      <c r="A132" s="945" t="s">
        <v>3</v>
      </c>
      <c r="CY132" s="856">
        <f>CY136*(1/3)</f>
        <v>0</v>
      </c>
      <c r="CZ132" s="856">
        <f t="shared" ref="CZ132:FK132" si="262">CZ136*(1/3)</f>
        <v>0</v>
      </c>
      <c r="DA132" s="856">
        <f t="shared" si="262"/>
        <v>0</v>
      </c>
      <c r="DB132" s="856">
        <f t="shared" si="262"/>
        <v>0</v>
      </c>
      <c r="DC132" s="856">
        <f t="shared" si="262"/>
        <v>0</v>
      </c>
      <c r="DD132" s="856">
        <f t="shared" si="262"/>
        <v>0</v>
      </c>
      <c r="DE132" s="856">
        <f t="shared" si="262"/>
        <v>0</v>
      </c>
      <c r="DF132" s="856">
        <f t="shared" si="262"/>
        <v>0</v>
      </c>
      <c r="DG132" s="856">
        <f t="shared" si="262"/>
        <v>0</v>
      </c>
      <c r="DH132" s="856">
        <f t="shared" si="262"/>
        <v>0</v>
      </c>
      <c r="DI132" s="856">
        <f t="shared" si="262"/>
        <v>0</v>
      </c>
      <c r="DJ132" s="856">
        <f t="shared" si="262"/>
        <v>0</v>
      </c>
      <c r="DK132" s="856">
        <f t="shared" si="262"/>
        <v>0</v>
      </c>
      <c r="DL132" s="856">
        <f t="shared" si="262"/>
        <v>0</v>
      </c>
      <c r="DM132" s="856">
        <f t="shared" si="262"/>
        <v>0</v>
      </c>
      <c r="DN132" s="856">
        <f t="shared" si="262"/>
        <v>0</v>
      </c>
      <c r="DO132" s="856">
        <f t="shared" si="262"/>
        <v>0</v>
      </c>
      <c r="DP132" s="856">
        <f t="shared" si="262"/>
        <v>0</v>
      </c>
      <c r="DQ132" s="856">
        <f t="shared" si="262"/>
        <v>0</v>
      </c>
      <c r="DR132" s="856">
        <f t="shared" si="262"/>
        <v>0</v>
      </c>
      <c r="DS132" s="856">
        <f t="shared" si="262"/>
        <v>0</v>
      </c>
      <c r="DT132" s="856">
        <f t="shared" si="262"/>
        <v>0</v>
      </c>
      <c r="DU132" s="856">
        <f t="shared" si="262"/>
        <v>0</v>
      </c>
      <c r="DV132" s="856">
        <f t="shared" si="262"/>
        <v>0</v>
      </c>
      <c r="DW132" s="856">
        <f t="shared" si="262"/>
        <v>0</v>
      </c>
      <c r="DX132" s="856">
        <f t="shared" si="262"/>
        <v>0</v>
      </c>
      <c r="DY132" s="856">
        <f t="shared" si="262"/>
        <v>0</v>
      </c>
      <c r="DZ132" s="856">
        <f t="shared" si="262"/>
        <v>0</v>
      </c>
      <c r="EA132" s="856">
        <f t="shared" si="262"/>
        <v>0</v>
      </c>
      <c r="EB132" s="856">
        <f t="shared" si="262"/>
        <v>0</v>
      </c>
      <c r="EC132" s="856">
        <f t="shared" si="262"/>
        <v>0</v>
      </c>
      <c r="ED132" s="856">
        <f t="shared" si="262"/>
        <v>0</v>
      </c>
      <c r="EE132" s="856">
        <f t="shared" si="262"/>
        <v>0</v>
      </c>
      <c r="EF132" s="856">
        <f t="shared" si="262"/>
        <v>0</v>
      </c>
      <c r="EG132" s="856">
        <f t="shared" si="262"/>
        <v>0</v>
      </c>
      <c r="EH132" s="856">
        <f t="shared" si="262"/>
        <v>0</v>
      </c>
      <c r="EI132" s="856">
        <f t="shared" si="262"/>
        <v>0</v>
      </c>
      <c r="EJ132" s="856">
        <f t="shared" si="262"/>
        <v>0</v>
      </c>
      <c r="EK132" s="856">
        <f t="shared" si="262"/>
        <v>0</v>
      </c>
      <c r="EL132" s="856">
        <f t="shared" si="262"/>
        <v>0</v>
      </c>
      <c r="EM132" s="856">
        <f t="shared" si="262"/>
        <v>0</v>
      </c>
      <c r="EN132" s="856">
        <f t="shared" si="262"/>
        <v>0</v>
      </c>
      <c r="EO132" s="856">
        <f t="shared" si="262"/>
        <v>0</v>
      </c>
      <c r="EP132" s="856">
        <f t="shared" si="262"/>
        <v>0</v>
      </c>
      <c r="EQ132" s="856">
        <f t="shared" si="262"/>
        <v>0</v>
      </c>
      <c r="ER132" s="856">
        <f t="shared" si="262"/>
        <v>0</v>
      </c>
      <c r="ES132" s="856">
        <f t="shared" si="262"/>
        <v>0</v>
      </c>
      <c r="ET132" s="856">
        <f t="shared" si="262"/>
        <v>0</v>
      </c>
      <c r="EU132" s="856">
        <f t="shared" si="262"/>
        <v>0</v>
      </c>
      <c r="EV132" s="856">
        <f t="shared" si="262"/>
        <v>0</v>
      </c>
      <c r="EW132" s="856">
        <f t="shared" si="262"/>
        <v>0</v>
      </c>
      <c r="EX132" s="856">
        <f t="shared" si="262"/>
        <v>0</v>
      </c>
      <c r="EY132" s="856">
        <f t="shared" si="262"/>
        <v>0</v>
      </c>
      <c r="EZ132" s="856">
        <f t="shared" si="262"/>
        <v>0</v>
      </c>
      <c r="FA132" s="856">
        <f t="shared" si="262"/>
        <v>0</v>
      </c>
      <c r="FB132" s="856">
        <f t="shared" si="262"/>
        <v>0</v>
      </c>
      <c r="FC132" s="856">
        <f t="shared" si="262"/>
        <v>0</v>
      </c>
      <c r="FD132" s="856">
        <f t="shared" si="262"/>
        <v>0</v>
      </c>
      <c r="FE132" s="856">
        <f t="shared" si="262"/>
        <v>0</v>
      </c>
      <c r="FF132" s="856">
        <f t="shared" si="262"/>
        <v>0</v>
      </c>
      <c r="FG132" s="856">
        <f t="shared" si="262"/>
        <v>0</v>
      </c>
      <c r="FH132" s="856">
        <f t="shared" si="262"/>
        <v>0</v>
      </c>
      <c r="FI132" s="856">
        <f t="shared" si="262"/>
        <v>0</v>
      </c>
      <c r="FJ132" s="856">
        <f t="shared" si="262"/>
        <v>0</v>
      </c>
      <c r="FK132" s="856">
        <f t="shared" si="262"/>
        <v>0</v>
      </c>
      <c r="FL132" s="856">
        <f t="shared" ref="FL132:HW132" si="263">FL136*(1/3)</f>
        <v>0</v>
      </c>
      <c r="FM132" s="856">
        <f t="shared" si="263"/>
        <v>0</v>
      </c>
      <c r="FN132" s="856">
        <f t="shared" si="263"/>
        <v>0</v>
      </c>
      <c r="FO132" s="856">
        <f t="shared" si="263"/>
        <v>0</v>
      </c>
      <c r="FP132" s="856">
        <f t="shared" si="263"/>
        <v>0</v>
      </c>
      <c r="FQ132" s="856">
        <f t="shared" si="263"/>
        <v>0</v>
      </c>
      <c r="FR132" s="856">
        <f t="shared" si="263"/>
        <v>0</v>
      </c>
      <c r="FS132" s="856">
        <f t="shared" si="263"/>
        <v>0</v>
      </c>
      <c r="FT132" s="856">
        <f t="shared" si="263"/>
        <v>0</v>
      </c>
      <c r="FU132" s="856">
        <f t="shared" si="263"/>
        <v>0</v>
      </c>
      <c r="FV132" s="856">
        <f t="shared" si="263"/>
        <v>0</v>
      </c>
      <c r="FW132" s="856">
        <f t="shared" si="263"/>
        <v>0</v>
      </c>
      <c r="FX132" s="856">
        <f t="shared" si="263"/>
        <v>0</v>
      </c>
      <c r="FY132" s="856">
        <f t="shared" si="263"/>
        <v>0</v>
      </c>
      <c r="FZ132" s="856">
        <f t="shared" si="263"/>
        <v>0</v>
      </c>
      <c r="GA132" s="856">
        <f t="shared" si="263"/>
        <v>0</v>
      </c>
      <c r="GB132" s="856">
        <f t="shared" si="263"/>
        <v>0</v>
      </c>
      <c r="GC132" s="856">
        <f t="shared" si="263"/>
        <v>0</v>
      </c>
      <c r="GD132" s="856">
        <f t="shared" si="263"/>
        <v>0</v>
      </c>
      <c r="GE132" s="856">
        <f t="shared" si="263"/>
        <v>0</v>
      </c>
      <c r="GF132" s="856">
        <f t="shared" si="263"/>
        <v>0</v>
      </c>
      <c r="GG132" s="856">
        <f t="shared" si="263"/>
        <v>0</v>
      </c>
      <c r="GH132" s="856">
        <f t="shared" si="263"/>
        <v>0</v>
      </c>
      <c r="GI132" s="856">
        <f t="shared" si="263"/>
        <v>0</v>
      </c>
      <c r="GJ132" s="856">
        <f t="shared" si="263"/>
        <v>0</v>
      </c>
      <c r="GK132" s="856">
        <f t="shared" si="263"/>
        <v>0</v>
      </c>
      <c r="GL132" s="856">
        <f t="shared" si="263"/>
        <v>0</v>
      </c>
      <c r="GM132" s="856">
        <f t="shared" si="263"/>
        <v>0</v>
      </c>
      <c r="GN132" s="856">
        <f t="shared" si="263"/>
        <v>0</v>
      </c>
      <c r="GO132" s="856">
        <f t="shared" si="263"/>
        <v>0</v>
      </c>
      <c r="GP132" s="856">
        <f t="shared" si="263"/>
        <v>0</v>
      </c>
      <c r="GQ132" s="856">
        <f t="shared" si="263"/>
        <v>0</v>
      </c>
      <c r="GR132" s="856">
        <f t="shared" si="263"/>
        <v>0</v>
      </c>
      <c r="GS132" s="856">
        <f t="shared" si="263"/>
        <v>0</v>
      </c>
      <c r="GT132" s="856">
        <f t="shared" si="263"/>
        <v>0</v>
      </c>
      <c r="GU132" s="856">
        <f t="shared" si="263"/>
        <v>0</v>
      </c>
      <c r="GV132" s="856">
        <f t="shared" si="263"/>
        <v>0</v>
      </c>
      <c r="GW132" s="856">
        <f t="shared" si="263"/>
        <v>0</v>
      </c>
      <c r="GX132" s="856">
        <f t="shared" si="263"/>
        <v>0</v>
      </c>
      <c r="GY132" s="856">
        <f t="shared" si="263"/>
        <v>0</v>
      </c>
      <c r="GZ132" s="856">
        <f t="shared" si="263"/>
        <v>0</v>
      </c>
      <c r="HA132" s="856">
        <f t="shared" si="263"/>
        <v>0</v>
      </c>
      <c r="HB132" s="856">
        <f t="shared" si="263"/>
        <v>0</v>
      </c>
      <c r="HC132" s="856">
        <f t="shared" si="263"/>
        <v>0</v>
      </c>
      <c r="HD132" s="856">
        <f t="shared" si="263"/>
        <v>0</v>
      </c>
      <c r="HE132" s="856">
        <f t="shared" si="263"/>
        <v>0</v>
      </c>
      <c r="HF132" s="856">
        <f t="shared" si="263"/>
        <v>0</v>
      </c>
      <c r="HG132" s="856">
        <f t="shared" si="263"/>
        <v>0</v>
      </c>
      <c r="HH132" s="856">
        <f t="shared" si="263"/>
        <v>0</v>
      </c>
      <c r="HI132" s="856">
        <f t="shared" si="263"/>
        <v>0</v>
      </c>
      <c r="HJ132" s="856">
        <f t="shared" si="263"/>
        <v>0</v>
      </c>
      <c r="HK132" s="856">
        <f t="shared" si="263"/>
        <v>0</v>
      </c>
      <c r="HL132" s="856">
        <f t="shared" si="263"/>
        <v>0</v>
      </c>
      <c r="HM132" s="856">
        <f t="shared" si="263"/>
        <v>0</v>
      </c>
      <c r="HN132" s="856">
        <f t="shared" si="263"/>
        <v>0</v>
      </c>
      <c r="HO132" s="856">
        <f t="shared" si="263"/>
        <v>0</v>
      </c>
      <c r="HP132" s="856">
        <f t="shared" si="263"/>
        <v>0</v>
      </c>
      <c r="HQ132" s="856">
        <f t="shared" si="263"/>
        <v>0</v>
      </c>
      <c r="HR132" s="856">
        <f t="shared" si="263"/>
        <v>0</v>
      </c>
      <c r="HS132" s="856">
        <f t="shared" si="263"/>
        <v>0</v>
      </c>
      <c r="HT132" s="856">
        <f t="shared" si="263"/>
        <v>0</v>
      </c>
      <c r="HU132" s="856">
        <f t="shared" si="263"/>
        <v>0</v>
      </c>
      <c r="HV132" s="856">
        <f t="shared" si="263"/>
        <v>0</v>
      </c>
      <c r="HW132" s="856">
        <f t="shared" si="263"/>
        <v>0</v>
      </c>
      <c r="HX132" s="856">
        <f t="shared" ref="HX132:HY132" si="264">HX136*(1/3)</f>
        <v>0</v>
      </c>
      <c r="HY132" s="856">
        <f t="shared" si="264"/>
        <v>0</v>
      </c>
      <c r="HZ132" s="856">
        <f>IFERROR((' CALCULATIONS'!O604/(' CALCULATIONS'!O594+' CALCULATIONS'!O604+' CALCULATIONS'!O614)),(1/3))*HZ136</f>
        <v>0</v>
      </c>
      <c r="IA132" s="856">
        <f>IFERROR((' CALCULATIONS'!P604/(' CALCULATIONS'!P594+' CALCULATIONS'!P604+' CALCULATIONS'!P614)),(1/3))*IA136</f>
        <v>0</v>
      </c>
      <c r="IB132" s="856">
        <f>IFERROR((' CALCULATIONS'!Q604/(' CALCULATIONS'!Q594+' CALCULATIONS'!Q604+' CALCULATIONS'!Q614)),(1/3))*IB136</f>
        <v>0</v>
      </c>
      <c r="IC132" s="856">
        <f>IFERROR((' CALCULATIONS'!R604/(' CALCULATIONS'!R594+' CALCULATIONS'!R604+' CALCULATIONS'!R614)),(1/3))*IC136</f>
        <v>0</v>
      </c>
      <c r="ID132" s="856">
        <f>IFERROR((' CALCULATIONS'!S604/(' CALCULATIONS'!S594+' CALCULATIONS'!S604+' CALCULATIONS'!S614)),(1/3))*ID136</f>
        <v>0</v>
      </c>
      <c r="IE132" s="856">
        <f>IFERROR((' CALCULATIONS'!T604/(' CALCULATIONS'!T594+' CALCULATIONS'!T604+' CALCULATIONS'!T614)),(1/3))*IE136</f>
        <v>0</v>
      </c>
      <c r="IF132" s="856">
        <f>IFERROR((' CALCULATIONS'!U604/(' CALCULATIONS'!U594+' CALCULATIONS'!U604+' CALCULATIONS'!U614)),(1/3))*IF136</f>
        <v>0</v>
      </c>
      <c r="IG132" s="856">
        <f>IFERROR((' CALCULATIONS'!V604/(' CALCULATIONS'!V594+' CALCULATIONS'!V604+' CALCULATIONS'!V614)),(1/3))*IG136</f>
        <v>0</v>
      </c>
      <c r="IH132" s="856">
        <f>IFERROR((' CALCULATIONS'!W604/(' CALCULATIONS'!W594+' CALCULATIONS'!W604+' CALCULATIONS'!W614)),(1/3))*IH136</f>
        <v>0</v>
      </c>
      <c r="II132" s="856">
        <f>IFERROR((' CALCULATIONS'!X604/(' CALCULATIONS'!X594+' CALCULATIONS'!X604+' CALCULATIONS'!X614)),(1/3))*II136</f>
        <v>0</v>
      </c>
      <c r="IJ132" s="856">
        <f>IFERROR((' CALCULATIONS'!Y604/(' CALCULATIONS'!Y594+' CALCULATIONS'!Y604+' CALCULATIONS'!Y614)),(1/3))*IJ136</f>
        <v>0</v>
      </c>
      <c r="IK132" s="856">
        <f>IFERROR((' CALCULATIONS'!Z604/(' CALCULATIONS'!Z594+' CALCULATIONS'!Z604+' CALCULATIONS'!Z614)),(1/3))*IK136</f>
        <v>0</v>
      </c>
      <c r="IL132" s="856">
        <f>IFERROR((' CALCULATIONS'!AA604/(' CALCULATIONS'!AA594+' CALCULATIONS'!AA604+' CALCULATIONS'!AA614)),(1/3))*IL136</f>
        <v>3818355.2367579923</v>
      </c>
      <c r="IM132" s="856">
        <f>IFERROR((' CALCULATIONS'!AB604/(' CALCULATIONS'!AB594+' CALCULATIONS'!AB604+' CALCULATIONS'!AB614)),(1/3))*IM136</f>
        <v>3988746.8158714208</v>
      </c>
      <c r="IN132" s="856">
        <f>IFERROR((' CALCULATIONS'!AC604/(' CALCULATIONS'!AC594+' CALCULATIONS'!AC604+' CALCULATIONS'!AC614)),(1/3))*IN136</f>
        <v>2405802.8726426261</v>
      </c>
      <c r="IO132" s="856">
        <f>IFERROR((' CALCULATIONS'!AD604/(' CALCULATIONS'!AD594+' CALCULATIONS'!AD604+' CALCULATIONS'!AD614)),(1/3))*IO136</f>
        <v>3494724.3042432461</v>
      </c>
      <c r="IP132" s="856">
        <f>IFERROR((' CALCULATIONS'!AE604/(' CALCULATIONS'!AE594+' CALCULATIONS'!AE604+' CALCULATIONS'!AE614)),(1/3))*IP136</f>
        <v>2278378.7638398721</v>
      </c>
      <c r="IQ132" s="856">
        <f>IFERROR((' CALCULATIONS'!AF604/(' CALCULATIONS'!AF594+' CALCULATIONS'!AF604+' CALCULATIONS'!AF614)),(1/3))*IQ136</f>
        <v>2713414.7221246827</v>
      </c>
      <c r="IR132" s="856">
        <f>IFERROR((' CALCULATIONS'!AG604/(' CALCULATIONS'!AG594+' CALCULATIONS'!AG604+' CALCULATIONS'!AG614)),(1/3))*IR136</f>
        <v>2346999.7157013114</v>
      </c>
      <c r="IS132" s="856">
        <f>IFERROR((' CALCULATIONS'!AH604/(' CALCULATIONS'!AH594+' CALCULATIONS'!AH604+' CALCULATIONS'!AH614)),(1/3))*IS136</f>
        <v>3664713.0820184615</v>
      </c>
      <c r="IT132" s="856">
        <f>IFERROR((' CALCULATIONS'!AI604/(' CALCULATIONS'!AI594+' CALCULATIONS'!AI604+' CALCULATIONS'!AI614)),(1/3))*IT136</f>
        <v>2309826.5435063443</v>
      </c>
      <c r="IU132" s="856">
        <f>IFERROR((' CALCULATIONS'!AJ604/(' CALCULATIONS'!AJ594+' CALCULATIONS'!AJ604+' CALCULATIONS'!AJ614)),(1/3))*IU136</f>
        <v>3168270.1584847933</v>
      </c>
      <c r="IV132" s="856">
        <f>IFERROR((' CALCULATIONS'!AK604/(' CALCULATIONS'!AK594+' CALCULATIONS'!AK604+' CALCULATIONS'!AK614)),(1/3))*IV136</f>
        <v>2262967.0699412338</v>
      </c>
      <c r="IW132" s="856">
        <f>IFERROR((' CALCULATIONS'!AL604/(' CALCULATIONS'!AL594+' CALCULATIONS'!AL604+' CALCULATIONS'!AL614)),(1/3))*IW136</f>
        <v>2559981.9846442146</v>
      </c>
      <c r="IX132" s="856">
        <f>IFERROR((' CALCULATIONS'!AM604/(' CALCULATIONS'!AM594+' CALCULATIONS'!AM604+' CALCULATIONS'!AM614)),(1/3))*IX136</f>
        <v>2058194.0883127986</v>
      </c>
      <c r="IY132" s="856">
        <f>IFERROR((' CALCULATIONS'!AN604/(' CALCULATIONS'!AN594+' CALCULATIONS'!AN604+' CALCULATIONS'!AN614)),(1/3))*IY136</f>
        <v>1911754.2205367028</v>
      </c>
      <c r="IZ132" s="856">
        <f>IFERROR((' CALCULATIONS'!AO604/(' CALCULATIONS'!AO594+' CALCULATIONS'!AO604+' CALCULATIONS'!AO614)),(1/3))*IZ136</f>
        <v>1484356.6168058114</v>
      </c>
      <c r="JA132" s="856">
        <f>IFERROR((' CALCULATIONS'!AP604/(' CALCULATIONS'!AP594+' CALCULATIONS'!AP604+' CALCULATIONS'!AP614)),(1/3))*JA136</f>
        <v>1581118.9648816758</v>
      </c>
      <c r="JB132" s="856">
        <f>IFERROR((' CALCULATIONS'!AQ604/(' CALCULATIONS'!AQ594+' CALCULATIONS'!AQ604+' CALCULATIONS'!AQ614)),(1/3))*JB136</f>
        <v>1383775.9921620216</v>
      </c>
      <c r="JC132" s="856">
        <f>IFERROR((' CALCULATIONS'!AR604/(' CALCULATIONS'!AR594+' CALCULATIONS'!AR604+' CALCULATIONS'!AR614)),(1/3))*JC136</f>
        <v>1219785.969905064</v>
      </c>
      <c r="JD132" s="856">
        <f>IFERROR((' CALCULATIONS'!AS604/(' CALCULATIONS'!AS594+' CALCULATIONS'!AS604+' CALCULATIONS'!AS614)),(1/3))*JD136</f>
        <v>1438475.0678677661</v>
      </c>
      <c r="JE132" s="856">
        <f>IFERROR((' CALCULATIONS'!AT604/(' CALCULATIONS'!AT594+' CALCULATIONS'!AT604+' CALCULATIONS'!AT614)),(1/3))*JE136</f>
        <v>1661325.8926530185</v>
      </c>
      <c r="JF132" s="856">
        <f>IFERROR((' CALCULATIONS'!AU604/(' CALCULATIONS'!AU594+' CALCULATIONS'!AU604+' CALCULATIONS'!AU614)),(1/3))*JF136</f>
        <v>1408385.4275749275</v>
      </c>
      <c r="JG132" s="856">
        <f>IFERROR((' CALCULATIONS'!AV604/(' CALCULATIONS'!AV594+' CALCULATIONS'!AV604+' CALCULATIONS'!AV614)),(1/3))*JG136</f>
        <v>1429727.6323493833</v>
      </c>
      <c r="JH132" s="856">
        <f>IFERROR((' CALCULATIONS'!AW604/(' CALCULATIONS'!AW594+' CALCULATIONS'!AW604+' CALCULATIONS'!AW614)),(1/3))*JH136</f>
        <v>1372219.1169441207</v>
      </c>
      <c r="JI132" s="856">
        <f>IFERROR((' CALCULATIONS'!AX604/(' CALCULATIONS'!AX594+' CALCULATIONS'!AX604+' CALCULATIONS'!AX614)),(1/3))*JI136</f>
        <v>1149507.9722633013</v>
      </c>
      <c r="JJ132" s="856">
        <f>IFERROR((' CALCULATIONS'!AY604/(' CALCULATIONS'!AY594+' CALCULATIONS'!AY604+' CALCULATIONS'!AY614)),(1/3))*JJ136</f>
        <v>1248969.5336995232</v>
      </c>
      <c r="JK132" s="856">
        <f>IFERROR((' CALCULATIONS'!AZ604/(' CALCULATIONS'!AZ594+' CALCULATIONS'!AZ604+' CALCULATIONS'!AZ614)),(1/3))*JK136</f>
        <v>1011078.4387387013</v>
      </c>
      <c r="JL132" s="856">
        <f>IFERROR((' CALCULATIONS'!BA604/(' CALCULATIONS'!BA594+' CALCULATIONS'!BA604+' CALCULATIONS'!BA614)),(1/3))*JL136</f>
        <v>671374.96905694343</v>
      </c>
      <c r="JM132" s="856">
        <f>IFERROR((' CALCULATIONS'!BB604/(' CALCULATIONS'!BB594+' CALCULATIONS'!BB604+' CALCULATIONS'!BB614)),(1/3))*JM136</f>
        <v>715323.97560213064</v>
      </c>
      <c r="JN132" s="856">
        <f>IFERROR((' CALCULATIONS'!BC604/(' CALCULATIONS'!BC594+' CALCULATIONS'!BC604+' CALCULATIONS'!BC614)),(1/3))*JN136</f>
        <v>604404.53717100306</v>
      </c>
      <c r="JO132" s="856">
        <f>IFERROR((' CALCULATIONS'!BD604/(' CALCULATIONS'!BD594+' CALCULATIONS'!BD604+' CALCULATIONS'!BD614)),(1/3))*JO136</f>
        <v>496923.30722840759</v>
      </c>
      <c r="JP132" s="856">
        <f>IFERROR((' CALCULATIONS'!BE604/(' CALCULATIONS'!BE594+' CALCULATIONS'!BE604+' CALCULATIONS'!BE614)),(1/3))*JP136</f>
        <v>637941.02947096655</v>
      </c>
      <c r="JQ132" s="856">
        <f>IFERROR((' CALCULATIONS'!BF604/(' CALCULATIONS'!BF594+' CALCULATIONS'!BF604+' CALCULATIONS'!BF614)),(1/3))*JQ136</f>
        <v>767968.17240220774</v>
      </c>
      <c r="JR132" s="856">
        <f>IFERROR((' CALCULATIONS'!BG604/(' CALCULATIONS'!BG594+' CALCULATIONS'!BG604+' CALCULATIONS'!BG614)),(1/3))*JR136</f>
        <v>620160.04310598946</v>
      </c>
      <c r="JS132" s="856">
        <f>IFERROR((' CALCULATIONS'!BH604/(' CALCULATIONS'!BH594+' CALCULATIONS'!BH604+' CALCULATIONS'!BH614)),(1/3))*JS136</f>
        <v>617841.52627932036</v>
      </c>
      <c r="JT132" s="856">
        <f>IFERROR((' CALCULATIONS'!BI604/(' CALCULATIONS'!BI594+' CALCULATIONS'!BI604+' CALCULATIONS'!BI614)),(1/3))*JT136</f>
        <v>596056.43281277933</v>
      </c>
      <c r="JU132" s="856">
        <f>IFERROR((' CALCULATIONS'!BJ604/(' CALCULATIONS'!BJ594+' CALCULATIONS'!BJ604+' CALCULATIONS'!BJ614)),(1/3))*JU136</f>
        <v>459128.38502119441</v>
      </c>
      <c r="JV132" s="856">
        <f>IFERROR((' CALCULATIONS'!BK604/(' CALCULATIONS'!BK594+' CALCULATIONS'!BK604+' CALCULATIONS'!BK614)),(1/3))*JV136</f>
        <v>983278.99998028006</v>
      </c>
      <c r="JW132" s="856">
        <f>IFERROR((' CALCULATIONS'!BL604/(' CALCULATIONS'!BL594+' CALCULATIONS'!BL604+' CALCULATIONS'!BL614)),(1/3))*JW136</f>
        <v>302913.3978677945</v>
      </c>
      <c r="JX132" s="856"/>
      <c r="JY132" s="856"/>
      <c r="JZ132" s="856"/>
      <c r="KA132" s="856"/>
      <c r="KB132" s="856"/>
      <c r="KC132" s="856"/>
      <c r="KD132" s="856"/>
      <c r="KE132" s="856"/>
      <c r="KF132" s="856"/>
      <c r="KG132" s="856"/>
      <c r="KH132" s="856"/>
      <c r="KI132" s="856"/>
    </row>
    <row r="133" spans="1:295" x14ac:dyDescent="0.25">
      <c r="A133" s="681" t="s">
        <v>149</v>
      </c>
      <c r="CY133" s="856">
        <f>CY136*(1/3)</f>
        <v>0</v>
      </c>
      <c r="CZ133" s="856">
        <f t="shared" ref="CZ133:FK133" si="265">CZ136*(1/3)</f>
        <v>0</v>
      </c>
      <c r="DA133" s="856">
        <f t="shared" si="265"/>
        <v>0</v>
      </c>
      <c r="DB133" s="856">
        <f t="shared" si="265"/>
        <v>0</v>
      </c>
      <c r="DC133" s="856">
        <f t="shared" si="265"/>
        <v>0</v>
      </c>
      <c r="DD133" s="856">
        <f t="shared" si="265"/>
        <v>0</v>
      </c>
      <c r="DE133" s="856">
        <f t="shared" si="265"/>
        <v>0</v>
      </c>
      <c r="DF133" s="856">
        <f t="shared" si="265"/>
        <v>0</v>
      </c>
      <c r="DG133" s="856">
        <f t="shared" si="265"/>
        <v>0</v>
      </c>
      <c r="DH133" s="856">
        <f t="shared" si="265"/>
        <v>0</v>
      </c>
      <c r="DI133" s="856">
        <f t="shared" si="265"/>
        <v>0</v>
      </c>
      <c r="DJ133" s="856">
        <f t="shared" si="265"/>
        <v>0</v>
      </c>
      <c r="DK133" s="856">
        <f t="shared" si="265"/>
        <v>0</v>
      </c>
      <c r="DL133" s="856">
        <f t="shared" si="265"/>
        <v>0</v>
      </c>
      <c r="DM133" s="856">
        <f t="shared" si="265"/>
        <v>0</v>
      </c>
      <c r="DN133" s="856">
        <f t="shared" si="265"/>
        <v>0</v>
      </c>
      <c r="DO133" s="856">
        <f t="shared" si="265"/>
        <v>0</v>
      </c>
      <c r="DP133" s="856">
        <f t="shared" si="265"/>
        <v>0</v>
      </c>
      <c r="DQ133" s="856">
        <f t="shared" si="265"/>
        <v>0</v>
      </c>
      <c r="DR133" s="856">
        <f t="shared" si="265"/>
        <v>0</v>
      </c>
      <c r="DS133" s="856">
        <f t="shared" si="265"/>
        <v>0</v>
      </c>
      <c r="DT133" s="856">
        <f t="shared" si="265"/>
        <v>0</v>
      </c>
      <c r="DU133" s="856">
        <f t="shared" si="265"/>
        <v>0</v>
      </c>
      <c r="DV133" s="856">
        <f t="shared" si="265"/>
        <v>0</v>
      </c>
      <c r="DW133" s="856">
        <f t="shared" si="265"/>
        <v>0</v>
      </c>
      <c r="DX133" s="856">
        <f t="shared" si="265"/>
        <v>0</v>
      </c>
      <c r="DY133" s="856">
        <f t="shared" si="265"/>
        <v>0</v>
      </c>
      <c r="DZ133" s="856">
        <f t="shared" si="265"/>
        <v>0</v>
      </c>
      <c r="EA133" s="856">
        <f t="shared" si="265"/>
        <v>0</v>
      </c>
      <c r="EB133" s="856">
        <f t="shared" si="265"/>
        <v>0</v>
      </c>
      <c r="EC133" s="856">
        <f t="shared" si="265"/>
        <v>0</v>
      </c>
      <c r="ED133" s="856">
        <f t="shared" si="265"/>
        <v>0</v>
      </c>
      <c r="EE133" s="856">
        <f t="shared" si="265"/>
        <v>0</v>
      </c>
      <c r="EF133" s="856">
        <f t="shared" si="265"/>
        <v>0</v>
      </c>
      <c r="EG133" s="856">
        <f t="shared" si="265"/>
        <v>0</v>
      </c>
      <c r="EH133" s="856">
        <f t="shared" si="265"/>
        <v>0</v>
      </c>
      <c r="EI133" s="856">
        <f t="shared" si="265"/>
        <v>0</v>
      </c>
      <c r="EJ133" s="856">
        <f t="shared" si="265"/>
        <v>0</v>
      </c>
      <c r="EK133" s="856">
        <f t="shared" si="265"/>
        <v>0</v>
      </c>
      <c r="EL133" s="856">
        <f t="shared" si="265"/>
        <v>0</v>
      </c>
      <c r="EM133" s="856">
        <f t="shared" si="265"/>
        <v>0</v>
      </c>
      <c r="EN133" s="856">
        <f t="shared" si="265"/>
        <v>0</v>
      </c>
      <c r="EO133" s="856">
        <f t="shared" si="265"/>
        <v>0</v>
      </c>
      <c r="EP133" s="856">
        <f t="shared" si="265"/>
        <v>0</v>
      </c>
      <c r="EQ133" s="856">
        <f t="shared" si="265"/>
        <v>0</v>
      </c>
      <c r="ER133" s="856">
        <f t="shared" si="265"/>
        <v>0</v>
      </c>
      <c r="ES133" s="856">
        <f t="shared" si="265"/>
        <v>0</v>
      </c>
      <c r="ET133" s="856">
        <f t="shared" si="265"/>
        <v>0</v>
      </c>
      <c r="EU133" s="856">
        <f t="shared" si="265"/>
        <v>0</v>
      </c>
      <c r="EV133" s="856">
        <f t="shared" si="265"/>
        <v>0</v>
      </c>
      <c r="EW133" s="856">
        <f t="shared" si="265"/>
        <v>0</v>
      </c>
      <c r="EX133" s="856">
        <f t="shared" si="265"/>
        <v>0</v>
      </c>
      <c r="EY133" s="856">
        <f t="shared" si="265"/>
        <v>0</v>
      </c>
      <c r="EZ133" s="856">
        <f t="shared" si="265"/>
        <v>0</v>
      </c>
      <c r="FA133" s="856">
        <f t="shared" si="265"/>
        <v>0</v>
      </c>
      <c r="FB133" s="856">
        <f t="shared" si="265"/>
        <v>0</v>
      </c>
      <c r="FC133" s="856">
        <f t="shared" si="265"/>
        <v>0</v>
      </c>
      <c r="FD133" s="856">
        <f t="shared" si="265"/>
        <v>0</v>
      </c>
      <c r="FE133" s="856">
        <f t="shared" si="265"/>
        <v>0</v>
      </c>
      <c r="FF133" s="856">
        <f t="shared" si="265"/>
        <v>0</v>
      </c>
      <c r="FG133" s="856">
        <f t="shared" si="265"/>
        <v>0</v>
      </c>
      <c r="FH133" s="856">
        <f t="shared" si="265"/>
        <v>0</v>
      </c>
      <c r="FI133" s="856">
        <f t="shared" si="265"/>
        <v>0</v>
      </c>
      <c r="FJ133" s="856">
        <f t="shared" si="265"/>
        <v>0</v>
      </c>
      <c r="FK133" s="856">
        <f t="shared" si="265"/>
        <v>0</v>
      </c>
      <c r="FL133" s="856">
        <f t="shared" ref="FL133:HW133" si="266">FL136*(1/3)</f>
        <v>0</v>
      </c>
      <c r="FM133" s="856">
        <f t="shared" si="266"/>
        <v>0</v>
      </c>
      <c r="FN133" s="856">
        <f t="shared" si="266"/>
        <v>0</v>
      </c>
      <c r="FO133" s="856">
        <f t="shared" si="266"/>
        <v>0</v>
      </c>
      <c r="FP133" s="856">
        <f t="shared" si="266"/>
        <v>0</v>
      </c>
      <c r="FQ133" s="856">
        <f t="shared" si="266"/>
        <v>0</v>
      </c>
      <c r="FR133" s="856">
        <f t="shared" si="266"/>
        <v>0</v>
      </c>
      <c r="FS133" s="856">
        <f t="shared" si="266"/>
        <v>0</v>
      </c>
      <c r="FT133" s="856">
        <f t="shared" si="266"/>
        <v>0</v>
      </c>
      <c r="FU133" s="856">
        <f t="shared" si="266"/>
        <v>0</v>
      </c>
      <c r="FV133" s="856">
        <f t="shared" si="266"/>
        <v>0</v>
      </c>
      <c r="FW133" s="856">
        <f t="shared" si="266"/>
        <v>0</v>
      </c>
      <c r="FX133" s="856">
        <f t="shared" si="266"/>
        <v>0</v>
      </c>
      <c r="FY133" s="856">
        <f t="shared" si="266"/>
        <v>0</v>
      </c>
      <c r="FZ133" s="856">
        <f t="shared" si="266"/>
        <v>0</v>
      </c>
      <c r="GA133" s="856">
        <f t="shared" si="266"/>
        <v>0</v>
      </c>
      <c r="GB133" s="856">
        <f t="shared" si="266"/>
        <v>0</v>
      </c>
      <c r="GC133" s="856">
        <f t="shared" si="266"/>
        <v>0</v>
      </c>
      <c r="GD133" s="856">
        <f t="shared" si="266"/>
        <v>0</v>
      </c>
      <c r="GE133" s="856">
        <f t="shared" si="266"/>
        <v>0</v>
      </c>
      <c r="GF133" s="856">
        <f t="shared" si="266"/>
        <v>0</v>
      </c>
      <c r="GG133" s="856">
        <f t="shared" si="266"/>
        <v>0</v>
      </c>
      <c r="GH133" s="856">
        <f t="shared" si="266"/>
        <v>0</v>
      </c>
      <c r="GI133" s="856">
        <f t="shared" si="266"/>
        <v>0</v>
      </c>
      <c r="GJ133" s="856">
        <f t="shared" si="266"/>
        <v>0</v>
      </c>
      <c r="GK133" s="856">
        <f t="shared" si="266"/>
        <v>0</v>
      </c>
      <c r="GL133" s="856">
        <f t="shared" si="266"/>
        <v>0</v>
      </c>
      <c r="GM133" s="856">
        <f t="shared" si="266"/>
        <v>0</v>
      </c>
      <c r="GN133" s="856">
        <f t="shared" si="266"/>
        <v>0</v>
      </c>
      <c r="GO133" s="856">
        <f t="shared" si="266"/>
        <v>0</v>
      </c>
      <c r="GP133" s="856">
        <f t="shared" si="266"/>
        <v>0</v>
      </c>
      <c r="GQ133" s="856">
        <f t="shared" si="266"/>
        <v>0</v>
      </c>
      <c r="GR133" s="856">
        <f t="shared" si="266"/>
        <v>0</v>
      </c>
      <c r="GS133" s="856">
        <f t="shared" si="266"/>
        <v>0</v>
      </c>
      <c r="GT133" s="856">
        <f t="shared" si="266"/>
        <v>0</v>
      </c>
      <c r="GU133" s="856">
        <f t="shared" si="266"/>
        <v>0</v>
      </c>
      <c r="GV133" s="856">
        <f t="shared" si="266"/>
        <v>0</v>
      </c>
      <c r="GW133" s="856">
        <f t="shared" si="266"/>
        <v>0</v>
      </c>
      <c r="GX133" s="856">
        <f t="shared" si="266"/>
        <v>0</v>
      </c>
      <c r="GY133" s="856">
        <f t="shared" si="266"/>
        <v>0</v>
      </c>
      <c r="GZ133" s="856">
        <f t="shared" si="266"/>
        <v>0</v>
      </c>
      <c r="HA133" s="856">
        <f t="shared" si="266"/>
        <v>0</v>
      </c>
      <c r="HB133" s="856">
        <f t="shared" si="266"/>
        <v>0</v>
      </c>
      <c r="HC133" s="856">
        <f t="shared" si="266"/>
        <v>0</v>
      </c>
      <c r="HD133" s="856">
        <f t="shared" si="266"/>
        <v>0</v>
      </c>
      <c r="HE133" s="856">
        <f t="shared" si="266"/>
        <v>0</v>
      </c>
      <c r="HF133" s="856">
        <f t="shared" si="266"/>
        <v>0</v>
      </c>
      <c r="HG133" s="856">
        <f t="shared" si="266"/>
        <v>0</v>
      </c>
      <c r="HH133" s="856">
        <f t="shared" si="266"/>
        <v>0</v>
      </c>
      <c r="HI133" s="856">
        <f t="shared" si="266"/>
        <v>0</v>
      </c>
      <c r="HJ133" s="856">
        <f t="shared" si="266"/>
        <v>0</v>
      </c>
      <c r="HK133" s="856">
        <f t="shared" si="266"/>
        <v>0</v>
      </c>
      <c r="HL133" s="856">
        <f t="shared" si="266"/>
        <v>0</v>
      </c>
      <c r="HM133" s="856">
        <f t="shared" si="266"/>
        <v>0</v>
      </c>
      <c r="HN133" s="856">
        <f t="shared" si="266"/>
        <v>0</v>
      </c>
      <c r="HO133" s="856">
        <f t="shared" si="266"/>
        <v>0</v>
      </c>
      <c r="HP133" s="856">
        <f t="shared" si="266"/>
        <v>0</v>
      </c>
      <c r="HQ133" s="856">
        <f t="shared" si="266"/>
        <v>0</v>
      </c>
      <c r="HR133" s="856">
        <f t="shared" si="266"/>
        <v>0</v>
      </c>
      <c r="HS133" s="856">
        <f t="shared" si="266"/>
        <v>0</v>
      </c>
      <c r="HT133" s="856">
        <f t="shared" si="266"/>
        <v>0</v>
      </c>
      <c r="HU133" s="856">
        <f t="shared" si="266"/>
        <v>0</v>
      </c>
      <c r="HV133" s="856">
        <f t="shared" si="266"/>
        <v>0</v>
      </c>
      <c r="HW133" s="856">
        <f t="shared" si="266"/>
        <v>0</v>
      </c>
      <c r="HX133" s="856">
        <f t="shared" ref="HX133:HY133" si="267">HX136*(1/3)</f>
        <v>0</v>
      </c>
      <c r="HY133" s="856">
        <f t="shared" si="267"/>
        <v>0</v>
      </c>
      <c r="HZ133" s="856">
        <f>IFERROR((' CALCULATIONS'!O614/(' CALCULATIONS'!O594+' CALCULATIONS'!O604+' CALCULATIONS'!O614)),(1/3))*HZ136</f>
        <v>0</v>
      </c>
      <c r="IA133" s="856">
        <f>IFERROR((' CALCULATIONS'!P614/(' CALCULATIONS'!P594+' CALCULATIONS'!P604+' CALCULATIONS'!P614)),(1/3))*IA136</f>
        <v>0</v>
      </c>
      <c r="IB133" s="856">
        <f>IFERROR((' CALCULATIONS'!Q614/(' CALCULATIONS'!Q594+' CALCULATIONS'!Q604+' CALCULATIONS'!Q614)),(1/3))*IB136</f>
        <v>0</v>
      </c>
      <c r="IC133" s="856">
        <f>IFERROR((' CALCULATIONS'!R614/(' CALCULATIONS'!R594+' CALCULATIONS'!R604+' CALCULATIONS'!R614)),(1/3))*IC136</f>
        <v>0</v>
      </c>
      <c r="ID133" s="856">
        <f>IFERROR((' CALCULATIONS'!S614/(' CALCULATIONS'!S594+' CALCULATIONS'!S604+' CALCULATIONS'!S614)),(1/3))*ID136</f>
        <v>0</v>
      </c>
      <c r="IE133" s="856">
        <f>IFERROR((' CALCULATIONS'!T614/(' CALCULATIONS'!T594+' CALCULATIONS'!T604+' CALCULATIONS'!T614)),(1/3))*IE136</f>
        <v>0</v>
      </c>
      <c r="IF133" s="856">
        <f>IFERROR((' CALCULATIONS'!U614/(' CALCULATIONS'!U594+' CALCULATIONS'!U604+' CALCULATIONS'!U614)),(1/3))*IF136</f>
        <v>0</v>
      </c>
      <c r="IG133" s="856">
        <f>IFERROR((' CALCULATIONS'!V614/(' CALCULATIONS'!V594+' CALCULATIONS'!V604+' CALCULATIONS'!V614)),(1/3))*IG136</f>
        <v>0</v>
      </c>
      <c r="IH133" s="856">
        <f>IFERROR((' CALCULATIONS'!W614/(' CALCULATIONS'!W594+' CALCULATIONS'!W604+' CALCULATIONS'!W614)),(1/3))*IH136</f>
        <v>0</v>
      </c>
      <c r="II133" s="856">
        <f>IFERROR((' CALCULATIONS'!X614/(' CALCULATIONS'!X594+' CALCULATIONS'!X604+' CALCULATIONS'!X614)),(1/3))*II136</f>
        <v>0</v>
      </c>
      <c r="IJ133" s="856">
        <f>IFERROR((' CALCULATIONS'!Y614/(' CALCULATIONS'!Y594+' CALCULATIONS'!Y604+' CALCULATIONS'!Y614)),(1/3))*IJ136</f>
        <v>0</v>
      </c>
      <c r="IK133" s="856">
        <f>IFERROR((' CALCULATIONS'!Z614/(' CALCULATIONS'!Z594+' CALCULATIONS'!Z604+' CALCULATIONS'!Z614)),(1/3))*IK136</f>
        <v>0</v>
      </c>
      <c r="IL133" s="856">
        <f>IFERROR((' CALCULATIONS'!AA614/(' CALCULATIONS'!AA594+' CALCULATIONS'!AA604+' CALCULATIONS'!AA614)),(1/3))*IL136</f>
        <v>0</v>
      </c>
      <c r="IM133" s="856">
        <f>IFERROR((' CALCULATIONS'!AB614/(' CALCULATIONS'!AB594+' CALCULATIONS'!AB604+' CALCULATIONS'!AB614)),(1/3))*IM136</f>
        <v>0</v>
      </c>
      <c r="IN133" s="856">
        <f>IFERROR((' CALCULATIONS'!AC614/(' CALCULATIONS'!AC594+' CALCULATIONS'!AC604+' CALCULATIONS'!AC614)),(1/3))*IN136</f>
        <v>0</v>
      </c>
      <c r="IO133" s="856">
        <f>IFERROR((' CALCULATIONS'!AD614/(' CALCULATIONS'!AD594+' CALCULATIONS'!AD604+' CALCULATIONS'!AD614)),(1/3))*IO136</f>
        <v>0</v>
      </c>
      <c r="IP133" s="856">
        <f>IFERROR((' CALCULATIONS'!AE614/(' CALCULATIONS'!AE594+' CALCULATIONS'!AE604+' CALCULATIONS'!AE614)),(1/3))*IP136</f>
        <v>0</v>
      </c>
      <c r="IQ133" s="856">
        <f>IFERROR((' CALCULATIONS'!AF614/(' CALCULATIONS'!AF594+' CALCULATIONS'!AF604+' CALCULATIONS'!AF614)),(1/3))*IQ136</f>
        <v>0</v>
      </c>
      <c r="IR133" s="856">
        <f>IFERROR((' CALCULATIONS'!AG614/(' CALCULATIONS'!AG594+' CALCULATIONS'!AG604+' CALCULATIONS'!AG614)),(1/3))*IR136</f>
        <v>0</v>
      </c>
      <c r="IS133" s="856">
        <f>IFERROR((' CALCULATIONS'!AH614/(' CALCULATIONS'!AH594+' CALCULATIONS'!AH604+' CALCULATIONS'!AH614)),(1/3))*IS136</f>
        <v>0</v>
      </c>
      <c r="IT133" s="856">
        <f>IFERROR((' CALCULATIONS'!AI614/(' CALCULATIONS'!AI594+' CALCULATIONS'!AI604+' CALCULATIONS'!AI614)),(1/3))*IT136</f>
        <v>0</v>
      </c>
      <c r="IU133" s="856">
        <f>IFERROR((' CALCULATIONS'!AJ614/(' CALCULATIONS'!AJ594+' CALCULATIONS'!AJ604+' CALCULATIONS'!AJ614)),(1/3))*IU136</f>
        <v>0</v>
      </c>
      <c r="IV133" s="856">
        <f>IFERROR((' CALCULATIONS'!AK614/(' CALCULATIONS'!AK594+' CALCULATIONS'!AK604+' CALCULATIONS'!AK614)),(1/3))*IV136</f>
        <v>0</v>
      </c>
      <c r="IW133" s="856">
        <f>IFERROR((' CALCULATIONS'!AL614/(' CALCULATIONS'!AL594+' CALCULATIONS'!AL604+' CALCULATIONS'!AL614)),(1/3))*IW136</f>
        <v>0</v>
      </c>
      <c r="IX133" s="856">
        <f>IFERROR((' CALCULATIONS'!AM614/(' CALCULATIONS'!AM594+' CALCULATIONS'!AM604+' CALCULATIONS'!AM614)),(1/3))*IX136</f>
        <v>802072.7247566072</v>
      </c>
      <c r="IY133" s="856">
        <f>IFERROR((' CALCULATIONS'!AN614/(' CALCULATIONS'!AN594+' CALCULATIONS'!AN604+' CALCULATIONS'!AN614)),(1/3))*IY136</f>
        <v>1061039.2771854613</v>
      </c>
      <c r="IZ133" s="856">
        <f>IFERROR((' CALCULATIONS'!AO614/(' CALCULATIONS'!AO594+' CALCULATIONS'!AO604+' CALCULATIONS'!AO614)),(1/3))*IZ136</f>
        <v>186677.07813307547</v>
      </c>
      <c r="JA133" s="856">
        <f>IFERROR((' CALCULATIONS'!AP614/(' CALCULATIONS'!AP594+' CALCULATIONS'!AP604+' CALCULATIONS'!AP614)),(1/3))*JA136</f>
        <v>877533.99763454066</v>
      </c>
      <c r="JB133" s="856">
        <f>IFERROR((' CALCULATIONS'!AQ614/(' CALCULATIONS'!AQ594+' CALCULATIONS'!AQ604+' CALCULATIONS'!AQ614)),(1/3))*JB136</f>
        <v>174027.76130939563</v>
      </c>
      <c r="JC133" s="856">
        <f>IFERROR((' CALCULATIONS'!AR614/(' CALCULATIONS'!AR594+' CALCULATIONS'!AR604+' CALCULATIONS'!AR614)),(1/3))*JC136</f>
        <v>676991.2209037483</v>
      </c>
      <c r="JD133" s="856">
        <f>IFERROR((' CALCULATIONS'!AS614/(' CALCULATIONS'!AS594+' CALCULATIONS'!AS604+' CALCULATIONS'!AS614)),(1/3))*JD136</f>
        <v>180906.87884336227</v>
      </c>
      <c r="JE133" s="856">
        <f>IFERROR((' CALCULATIONS'!AT614/(' CALCULATIONS'!AT594+' CALCULATIONS'!AT604+' CALCULATIONS'!AT614)),(1/3))*JE136</f>
        <v>922049.50059698767</v>
      </c>
      <c r="JF133" s="856">
        <f>IFERROR((' CALCULATIONS'!AU614/(' CALCULATIONS'!AU594+' CALCULATIONS'!AU604+' CALCULATIONS'!AU614)),(1/3))*JF136</f>
        <v>177122.71668964095</v>
      </c>
      <c r="JG133" s="856">
        <f>IFERROR((' CALCULATIONS'!AV614/(' CALCULATIONS'!AV594+' CALCULATIONS'!AV604+' CALCULATIONS'!AV614)),(1/3))*JG136</f>
        <v>793510.56600476149</v>
      </c>
      <c r="JH133" s="856">
        <f>IFERROR((' CALCULATIONS'!AW614/(' CALCULATIONS'!AW594+' CALCULATIONS'!AW604+' CALCULATIONS'!AW614)),(1/3))*JH136</f>
        <v>172574.33450238692</v>
      </c>
      <c r="JI133" s="856">
        <f>IFERROR((' CALCULATIONS'!AX614/(' CALCULATIONS'!AX594+' CALCULATIONS'!AX604+' CALCULATIONS'!AX614)),(1/3))*JI136</f>
        <v>637986.35562408727</v>
      </c>
      <c r="JJ133" s="856">
        <f>IFERROR((' CALCULATIONS'!AY614/(' CALCULATIONS'!AY594+' CALCULATIONS'!AY604+' CALCULATIONS'!AY614)),(1/3))*JJ136</f>
        <v>261666.26359384411</v>
      </c>
      <c r="JK133" s="856">
        <f>IFERROR((' CALCULATIONS'!AZ614/(' CALCULATIONS'!AZ594+' CALCULATIONS'!AZ604+' CALCULATIONS'!AZ614)),(1/3))*JK136</f>
        <v>662373.2905712286</v>
      </c>
      <c r="JL133" s="856">
        <f>IFERROR((' CALCULATIONS'!BA614/(' CALCULATIONS'!BA594+' CALCULATIONS'!BA604+' CALCULATIONS'!BA614)),(1/3))*JL136</f>
        <v>93505.288844588766</v>
      </c>
      <c r="JM133" s="856">
        <f>IFERROR((' CALCULATIONS'!BB614/(' CALCULATIONS'!BB594+' CALCULATIONS'!BB604+' CALCULATIONS'!BB614)),(1/3))*JM136</f>
        <v>468619.91848540085</v>
      </c>
      <c r="JN133" s="856">
        <f>IFERROR((' CALCULATIONS'!BC614/(' CALCULATIONS'!BC594+' CALCULATIONS'!BC604+' CALCULATIONS'!BC614)),(1/3))*JN136</f>
        <v>84178.027826296937</v>
      </c>
      <c r="JO133" s="856">
        <f>IFERROR((' CALCULATIONS'!BD614/(' CALCULATIONS'!BD594+' CALCULATIONS'!BD604+' CALCULATIONS'!BD614)),(1/3))*JO136</f>
        <v>325542.22655664961</v>
      </c>
      <c r="JP133" s="856">
        <f>IFERROR((' CALCULATIONS'!BE614/(' CALCULATIONS'!BE594+' CALCULATIONS'!BE604+' CALCULATIONS'!BE614)),(1/3))*JP136</f>
        <v>88848.799814932761</v>
      </c>
      <c r="JQ133" s="856">
        <f>IFERROR((' CALCULATIONS'!BF614/(' CALCULATIONS'!BF594+' CALCULATIONS'!BF604+' CALCULATIONS'!BF614)),(1/3))*JQ136</f>
        <v>503107.95475234569</v>
      </c>
      <c r="JR133" s="856">
        <f>IFERROR((' CALCULATIONS'!BG614/(' CALCULATIONS'!BG594+' CALCULATIONS'!BG604+' CALCULATIONS'!BG614)),(1/3))*JR136</f>
        <v>86372.365121017545</v>
      </c>
      <c r="JS133" s="856">
        <f>IFERROR((' CALCULATIONS'!BH614/(' CALCULATIONS'!BH594+' CALCULATIONS'!BH604+' CALCULATIONS'!BH614)),(1/3))*JS136</f>
        <v>404757.64207147359</v>
      </c>
      <c r="JT133" s="856">
        <f>IFERROR((' CALCULATIONS'!BI614/(' CALCULATIONS'!BI594+' CALCULATIONS'!BI604+' CALCULATIONS'!BI614)),(1/3))*JT136</f>
        <v>83015.351311238672</v>
      </c>
      <c r="JU133" s="856">
        <f>IFERROR((' CALCULATIONS'!BJ614/(' CALCULATIONS'!BJ594+' CALCULATIONS'!BJ604+' CALCULATIONS'!BJ614)),(1/3))*JU136</f>
        <v>300782.18220192561</v>
      </c>
      <c r="JV133" s="856">
        <f>IFERROR((' CALCULATIONS'!BK614/(' CALCULATIONS'!BK594+' CALCULATIONS'!BK604+' CALCULATIONS'!BK614)),(1/3))*JV136</f>
        <v>101296.3549431475</v>
      </c>
      <c r="JW133" s="856">
        <f>IFERROR((' CALCULATIONS'!BL614/(' CALCULATIONS'!BL594+' CALCULATIONS'!BL604+' CALCULATIONS'!BL614)),(1/3))*JW136</f>
        <v>181963.82706894373</v>
      </c>
      <c r="JX133" s="856"/>
      <c r="JY133" s="856"/>
      <c r="JZ133" s="856"/>
      <c r="KA133" s="856"/>
      <c r="KB133" s="856"/>
      <c r="KC133" s="856"/>
      <c r="KD133" s="856"/>
      <c r="KE133" s="856"/>
      <c r="KF133" s="856"/>
      <c r="KG133" s="856"/>
      <c r="KH133" s="856"/>
      <c r="KI133" s="856"/>
    </row>
    <row r="134" spans="1:295" x14ac:dyDescent="0.25">
      <c r="A134" s="674" t="s">
        <v>4</v>
      </c>
      <c r="CY134" s="856">
        <f>CY135</f>
        <v>0</v>
      </c>
      <c r="CZ134" s="856">
        <f t="shared" ref="CZ134:FK134" si="268">CZ135</f>
        <v>0</v>
      </c>
      <c r="DA134" s="856">
        <f t="shared" si="268"/>
        <v>0</v>
      </c>
      <c r="DB134" s="856">
        <f t="shared" si="268"/>
        <v>0</v>
      </c>
      <c r="DC134" s="856">
        <f t="shared" si="268"/>
        <v>0</v>
      </c>
      <c r="DD134" s="856">
        <f t="shared" si="268"/>
        <v>0</v>
      </c>
      <c r="DE134" s="856">
        <f t="shared" si="268"/>
        <v>0</v>
      </c>
      <c r="DF134" s="856">
        <f t="shared" si="268"/>
        <v>0</v>
      </c>
      <c r="DG134" s="856">
        <f t="shared" si="268"/>
        <v>0</v>
      </c>
      <c r="DH134" s="856">
        <f t="shared" si="268"/>
        <v>0</v>
      </c>
      <c r="DI134" s="856">
        <f t="shared" si="268"/>
        <v>0</v>
      </c>
      <c r="DJ134" s="856">
        <f t="shared" si="268"/>
        <v>0</v>
      </c>
      <c r="DK134" s="856">
        <f t="shared" si="268"/>
        <v>0</v>
      </c>
      <c r="DL134" s="856">
        <f t="shared" si="268"/>
        <v>0</v>
      </c>
      <c r="DM134" s="856">
        <f t="shared" si="268"/>
        <v>0</v>
      </c>
      <c r="DN134" s="856">
        <f t="shared" si="268"/>
        <v>0</v>
      </c>
      <c r="DO134" s="856">
        <f t="shared" si="268"/>
        <v>0</v>
      </c>
      <c r="DP134" s="856">
        <f t="shared" si="268"/>
        <v>0</v>
      </c>
      <c r="DQ134" s="856">
        <f t="shared" si="268"/>
        <v>0</v>
      </c>
      <c r="DR134" s="856">
        <f t="shared" si="268"/>
        <v>0</v>
      </c>
      <c r="DS134" s="856">
        <f t="shared" si="268"/>
        <v>0</v>
      </c>
      <c r="DT134" s="856">
        <f t="shared" si="268"/>
        <v>0</v>
      </c>
      <c r="DU134" s="856">
        <f t="shared" si="268"/>
        <v>0</v>
      </c>
      <c r="DV134" s="856">
        <f t="shared" si="268"/>
        <v>0</v>
      </c>
      <c r="DW134" s="856">
        <f t="shared" si="268"/>
        <v>0</v>
      </c>
      <c r="DX134" s="856">
        <f t="shared" si="268"/>
        <v>0</v>
      </c>
      <c r="DY134" s="856">
        <f t="shared" si="268"/>
        <v>0</v>
      </c>
      <c r="DZ134" s="856">
        <f t="shared" si="268"/>
        <v>0</v>
      </c>
      <c r="EA134" s="856">
        <f t="shared" si="268"/>
        <v>0</v>
      </c>
      <c r="EB134" s="856">
        <f t="shared" si="268"/>
        <v>0</v>
      </c>
      <c r="EC134" s="856">
        <f t="shared" si="268"/>
        <v>0</v>
      </c>
      <c r="ED134" s="856">
        <f t="shared" si="268"/>
        <v>0</v>
      </c>
      <c r="EE134" s="856">
        <f t="shared" si="268"/>
        <v>0</v>
      </c>
      <c r="EF134" s="856">
        <f t="shared" si="268"/>
        <v>0</v>
      </c>
      <c r="EG134" s="856">
        <f t="shared" si="268"/>
        <v>0</v>
      </c>
      <c r="EH134" s="856">
        <f t="shared" si="268"/>
        <v>0</v>
      </c>
      <c r="EI134" s="856">
        <f t="shared" si="268"/>
        <v>0</v>
      </c>
      <c r="EJ134" s="856">
        <f t="shared" si="268"/>
        <v>0</v>
      </c>
      <c r="EK134" s="856">
        <f t="shared" si="268"/>
        <v>0</v>
      </c>
      <c r="EL134" s="856">
        <f t="shared" si="268"/>
        <v>0</v>
      </c>
      <c r="EM134" s="856">
        <f t="shared" si="268"/>
        <v>0</v>
      </c>
      <c r="EN134" s="856">
        <f t="shared" si="268"/>
        <v>0</v>
      </c>
      <c r="EO134" s="856">
        <f t="shared" si="268"/>
        <v>0</v>
      </c>
      <c r="EP134" s="856">
        <f t="shared" si="268"/>
        <v>0</v>
      </c>
      <c r="EQ134" s="856">
        <f t="shared" si="268"/>
        <v>0</v>
      </c>
      <c r="ER134" s="856">
        <f t="shared" si="268"/>
        <v>0</v>
      </c>
      <c r="ES134" s="856">
        <f t="shared" si="268"/>
        <v>0</v>
      </c>
      <c r="ET134" s="856">
        <f t="shared" si="268"/>
        <v>0</v>
      </c>
      <c r="EU134" s="856">
        <f t="shared" si="268"/>
        <v>0</v>
      </c>
      <c r="EV134" s="856">
        <f t="shared" si="268"/>
        <v>0</v>
      </c>
      <c r="EW134" s="856">
        <f t="shared" si="268"/>
        <v>0</v>
      </c>
      <c r="EX134" s="856">
        <f t="shared" si="268"/>
        <v>0</v>
      </c>
      <c r="EY134" s="856">
        <f t="shared" si="268"/>
        <v>0</v>
      </c>
      <c r="EZ134" s="856">
        <f t="shared" si="268"/>
        <v>0</v>
      </c>
      <c r="FA134" s="856">
        <f t="shared" si="268"/>
        <v>0</v>
      </c>
      <c r="FB134" s="856">
        <f t="shared" si="268"/>
        <v>0</v>
      </c>
      <c r="FC134" s="856">
        <f t="shared" si="268"/>
        <v>0</v>
      </c>
      <c r="FD134" s="856">
        <f t="shared" si="268"/>
        <v>0</v>
      </c>
      <c r="FE134" s="856">
        <f t="shared" si="268"/>
        <v>0</v>
      </c>
      <c r="FF134" s="856">
        <f t="shared" si="268"/>
        <v>0</v>
      </c>
      <c r="FG134" s="856">
        <f t="shared" si="268"/>
        <v>0</v>
      </c>
      <c r="FH134" s="856">
        <f t="shared" si="268"/>
        <v>0</v>
      </c>
      <c r="FI134" s="856">
        <f t="shared" si="268"/>
        <v>0</v>
      </c>
      <c r="FJ134" s="856">
        <f t="shared" si="268"/>
        <v>0</v>
      </c>
      <c r="FK134" s="856">
        <f t="shared" si="268"/>
        <v>0</v>
      </c>
      <c r="FL134" s="856">
        <f t="shared" ref="FL134:HW134" si="269">FL135</f>
        <v>0</v>
      </c>
      <c r="FM134" s="856">
        <f t="shared" si="269"/>
        <v>0</v>
      </c>
      <c r="FN134" s="856">
        <f t="shared" si="269"/>
        <v>0</v>
      </c>
      <c r="FO134" s="856">
        <f t="shared" si="269"/>
        <v>0</v>
      </c>
      <c r="FP134" s="856">
        <f t="shared" si="269"/>
        <v>0</v>
      </c>
      <c r="FQ134" s="856">
        <f t="shared" si="269"/>
        <v>0</v>
      </c>
      <c r="FR134" s="856">
        <f t="shared" si="269"/>
        <v>0</v>
      </c>
      <c r="FS134" s="856">
        <f t="shared" si="269"/>
        <v>0</v>
      </c>
      <c r="FT134" s="856">
        <f t="shared" si="269"/>
        <v>0</v>
      </c>
      <c r="FU134" s="856">
        <f t="shared" si="269"/>
        <v>0</v>
      </c>
      <c r="FV134" s="856">
        <f t="shared" si="269"/>
        <v>0</v>
      </c>
      <c r="FW134" s="856">
        <f t="shared" si="269"/>
        <v>0</v>
      </c>
      <c r="FX134" s="856">
        <f t="shared" si="269"/>
        <v>0</v>
      </c>
      <c r="FY134" s="856">
        <f t="shared" si="269"/>
        <v>0</v>
      </c>
      <c r="FZ134" s="856">
        <f t="shared" si="269"/>
        <v>0</v>
      </c>
      <c r="GA134" s="856">
        <f t="shared" si="269"/>
        <v>0</v>
      </c>
      <c r="GB134" s="856">
        <f t="shared" si="269"/>
        <v>0</v>
      </c>
      <c r="GC134" s="856">
        <f t="shared" si="269"/>
        <v>0</v>
      </c>
      <c r="GD134" s="856">
        <f t="shared" si="269"/>
        <v>0</v>
      </c>
      <c r="GE134" s="856">
        <f t="shared" si="269"/>
        <v>0</v>
      </c>
      <c r="GF134" s="856">
        <f t="shared" si="269"/>
        <v>0</v>
      </c>
      <c r="GG134" s="856">
        <f t="shared" si="269"/>
        <v>0</v>
      </c>
      <c r="GH134" s="856">
        <f t="shared" si="269"/>
        <v>0</v>
      </c>
      <c r="GI134" s="856">
        <f t="shared" si="269"/>
        <v>0</v>
      </c>
      <c r="GJ134" s="856">
        <f t="shared" si="269"/>
        <v>0</v>
      </c>
      <c r="GK134" s="856">
        <f t="shared" si="269"/>
        <v>0</v>
      </c>
      <c r="GL134" s="856">
        <f t="shared" si="269"/>
        <v>0</v>
      </c>
      <c r="GM134" s="856">
        <f t="shared" si="269"/>
        <v>0</v>
      </c>
      <c r="GN134" s="856">
        <f t="shared" si="269"/>
        <v>0</v>
      </c>
      <c r="GO134" s="856">
        <f t="shared" si="269"/>
        <v>0</v>
      </c>
      <c r="GP134" s="856">
        <f t="shared" si="269"/>
        <v>0</v>
      </c>
      <c r="GQ134" s="856">
        <f t="shared" si="269"/>
        <v>0</v>
      </c>
      <c r="GR134" s="856">
        <f t="shared" si="269"/>
        <v>0</v>
      </c>
      <c r="GS134" s="856">
        <f t="shared" si="269"/>
        <v>0</v>
      </c>
      <c r="GT134" s="856">
        <f t="shared" si="269"/>
        <v>0</v>
      </c>
      <c r="GU134" s="856">
        <f t="shared" si="269"/>
        <v>0</v>
      </c>
      <c r="GV134" s="856">
        <f t="shared" si="269"/>
        <v>0</v>
      </c>
      <c r="GW134" s="856">
        <f t="shared" si="269"/>
        <v>0</v>
      </c>
      <c r="GX134" s="856">
        <f t="shared" si="269"/>
        <v>0</v>
      </c>
      <c r="GY134" s="856">
        <f t="shared" si="269"/>
        <v>0</v>
      </c>
      <c r="GZ134" s="856">
        <f t="shared" si="269"/>
        <v>0</v>
      </c>
      <c r="HA134" s="856">
        <f t="shared" si="269"/>
        <v>0</v>
      </c>
      <c r="HB134" s="856">
        <f t="shared" si="269"/>
        <v>0</v>
      </c>
      <c r="HC134" s="856">
        <f t="shared" si="269"/>
        <v>0</v>
      </c>
      <c r="HD134" s="856">
        <f t="shared" si="269"/>
        <v>0</v>
      </c>
      <c r="HE134" s="856">
        <f t="shared" si="269"/>
        <v>0</v>
      </c>
      <c r="HF134" s="856">
        <f t="shared" si="269"/>
        <v>0</v>
      </c>
      <c r="HG134" s="856">
        <f t="shared" si="269"/>
        <v>0</v>
      </c>
      <c r="HH134" s="856">
        <f t="shared" si="269"/>
        <v>0</v>
      </c>
      <c r="HI134" s="856">
        <f t="shared" si="269"/>
        <v>0</v>
      </c>
      <c r="HJ134" s="856">
        <f t="shared" si="269"/>
        <v>0</v>
      </c>
      <c r="HK134" s="856">
        <f t="shared" si="269"/>
        <v>0</v>
      </c>
      <c r="HL134" s="856">
        <f t="shared" si="269"/>
        <v>0</v>
      </c>
      <c r="HM134" s="856">
        <f t="shared" si="269"/>
        <v>0</v>
      </c>
      <c r="HN134" s="856">
        <f t="shared" si="269"/>
        <v>0</v>
      </c>
      <c r="HO134" s="856">
        <f t="shared" si="269"/>
        <v>0</v>
      </c>
      <c r="HP134" s="856">
        <f t="shared" si="269"/>
        <v>0</v>
      </c>
      <c r="HQ134" s="856">
        <f t="shared" si="269"/>
        <v>0</v>
      </c>
      <c r="HR134" s="856">
        <f t="shared" si="269"/>
        <v>0</v>
      </c>
      <c r="HS134" s="856">
        <f t="shared" si="269"/>
        <v>0</v>
      </c>
      <c r="HT134" s="856">
        <f t="shared" si="269"/>
        <v>0</v>
      </c>
      <c r="HU134" s="856">
        <f t="shared" si="269"/>
        <v>0</v>
      </c>
      <c r="HV134" s="856">
        <f t="shared" si="269"/>
        <v>0</v>
      </c>
      <c r="HW134" s="856">
        <f t="shared" si="269"/>
        <v>0</v>
      </c>
      <c r="HX134" s="856">
        <f t="shared" ref="HX134:HY134" si="270">HX135</f>
        <v>0</v>
      </c>
      <c r="HY134" s="856">
        <f t="shared" si="270"/>
        <v>0</v>
      </c>
      <c r="HZ134" s="856">
        <f>HZ135</f>
        <v>0</v>
      </c>
      <c r="IA134" s="856">
        <f t="shared" ref="IA134:JW134" si="271">IA135</f>
        <v>0</v>
      </c>
      <c r="IB134" s="856">
        <f t="shared" si="271"/>
        <v>0</v>
      </c>
      <c r="IC134" s="856">
        <f t="shared" si="271"/>
        <v>0</v>
      </c>
      <c r="ID134" s="856">
        <f t="shared" si="271"/>
        <v>0</v>
      </c>
      <c r="IE134" s="856">
        <f t="shared" si="271"/>
        <v>0</v>
      </c>
      <c r="IF134" s="856">
        <f t="shared" si="271"/>
        <v>0</v>
      </c>
      <c r="IG134" s="856">
        <f t="shared" si="271"/>
        <v>0</v>
      </c>
      <c r="IH134" s="856">
        <f t="shared" si="271"/>
        <v>0</v>
      </c>
      <c r="II134" s="856">
        <f t="shared" si="271"/>
        <v>0</v>
      </c>
      <c r="IJ134" s="856">
        <f t="shared" si="271"/>
        <v>0</v>
      </c>
      <c r="IK134" s="856">
        <f t="shared" si="271"/>
        <v>0</v>
      </c>
      <c r="IL134" s="856">
        <f t="shared" si="271"/>
        <v>0</v>
      </c>
      <c r="IM134" s="856">
        <f t="shared" si="271"/>
        <v>0</v>
      </c>
      <c r="IN134" s="856">
        <f t="shared" si="271"/>
        <v>0</v>
      </c>
      <c r="IO134" s="856">
        <f t="shared" si="271"/>
        <v>0</v>
      </c>
      <c r="IP134" s="856">
        <f t="shared" si="271"/>
        <v>0</v>
      </c>
      <c r="IQ134" s="856">
        <f t="shared" si="271"/>
        <v>0</v>
      </c>
      <c r="IR134" s="856">
        <f t="shared" si="271"/>
        <v>0</v>
      </c>
      <c r="IS134" s="856">
        <f t="shared" si="271"/>
        <v>0</v>
      </c>
      <c r="IT134" s="856">
        <f t="shared" si="271"/>
        <v>0</v>
      </c>
      <c r="IU134" s="856">
        <f t="shared" si="271"/>
        <v>0</v>
      </c>
      <c r="IV134" s="856">
        <f t="shared" si="271"/>
        <v>0</v>
      </c>
      <c r="IW134" s="856">
        <f t="shared" si="271"/>
        <v>0</v>
      </c>
      <c r="IX134" s="856">
        <f t="shared" si="271"/>
        <v>553385.41666666674</v>
      </c>
      <c r="IY134" s="856">
        <f t="shared" si="271"/>
        <v>442708.33333333343</v>
      </c>
      <c r="IZ134" s="856">
        <f t="shared" si="271"/>
        <v>368923.61111111118</v>
      </c>
      <c r="JA134" s="856">
        <f t="shared" si="271"/>
        <v>368923.61111111118</v>
      </c>
      <c r="JB134" s="856">
        <f t="shared" si="271"/>
        <v>368923.61111111118</v>
      </c>
      <c r="JC134" s="856">
        <f t="shared" si="271"/>
        <v>368923.61111111118</v>
      </c>
      <c r="JD134" s="856">
        <f t="shared" si="271"/>
        <v>368923.61111111118</v>
      </c>
      <c r="JE134" s="856">
        <f t="shared" si="271"/>
        <v>368923.61111111118</v>
      </c>
      <c r="JF134" s="856">
        <f t="shared" si="271"/>
        <v>368923.61111111118</v>
      </c>
      <c r="JG134" s="856">
        <f t="shared" si="271"/>
        <v>368923.61111111118</v>
      </c>
      <c r="JH134" s="856">
        <f t="shared" si="271"/>
        <v>368923.61111111118</v>
      </c>
      <c r="JI134" s="856">
        <f t="shared" si="271"/>
        <v>368923.61111111118</v>
      </c>
      <c r="JJ134" s="856">
        <f t="shared" si="271"/>
        <v>368923.61111111118</v>
      </c>
      <c r="JK134" s="856">
        <f t="shared" si="271"/>
        <v>258246.52777777781</v>
      </c>
      <c r="JL134" s="856">
        <f t="shared" si="271"/>
        <v>184461.80555555559</v>
      </c>
      <c r="JM134" s="856">
        <f t="shared" si="271"/>
        <v>184461.80555555559</v>
      </c>
      <c r="JN134" s="856">
        <f t="shared" si="271"/>
        <v>184461.80555555559</v>
      </c>
      <c r="JO134" s="856">
        <f t="shared" si="271"/>
        <v>184461.80555555559</v>
      </c>
      <c r="JP134" s="856">
        <f t="shared" si="271"/>
        <v>184461.80555555559</v>
      </c>
      <c r="JQ134" s="856">
        <f t="shared" si="271"/>
        <v>184461.80555555559</v>
      </c>
      <c r="JR134" s="856">
        <f t="shared" si="271"/>
        <v>184461.80555555559</v>
      </c>
      <c r="JS134" s="856">
        <f t="shared" si="271"/>
        <v>184461.80555555559</v>
      </c>
      <c r="JT134" s="856">
        <f t="shared" si="271"/>
        <v>184461.80555555559</v>
      </c>
      <c r="JU134" s="856">
        <f t="shared" si="271"/>
        <v>184461.80555555559</v>
      </c>
      <c r="JV134" s="856">
        <f t="shared" si="271"/>
        <v>184461.80555555559</v>
      </c>
      <c r="JW134" s="856">
        <f t="shared" si="271"/>
        <v>73784.722222222234</v>
      </c>
      <c r="JX134" s="856"/>
      <c r="JY134" s="856"/>
      <c r="JZ134" s="856"/>
      <c r="KA134" s="856"/>
      <c r="KB134" s="856"/>
      <c r="KC134" s="856"/>
      <c r="KD134" s="856"/>
      <c r="KE134" s="856"/>
      <c r="KF134" s="856"/>
      <c r="KG134" s="856"/>
      <c r="KH134" s="856"/>
      <c r="KI134" s="856"/>
    </row>
    <row r="135" spans="1:295" x14ac:dyDescent="0.25">
      <c r="A135" s="169" t="s">
        <v>1115</v>
      </c>
      <c r="CY135" s="856">
        <f>CY130*10%</f>
        <v>0</v>
      </c>
      <c r="CZ135" s="856">
        <f t="shared" ref="CZ135:FK135" si="272">CZ130*10%</f>
        <v>0</v>
      </c>
      <c r="DA135" s="856">
        <f t="shared" si="272"/>
        <v>0</v>
      </c>
      <c r="DB135" s="856">
        <f t="shared" si="272"/>
        <v>0</v>
      </c>
      <c r="DC135" s="856">
        <f t="shared" si="272"/>
        <v>0</v>
      </c>
      <c r="DD135" s="856">
        <f t="shared" si="272"/>
        <v>0</v>
      </c>
      <c r="DE135" s="856">
        <f t="shared" si="272"/>
        <v>0</v>
      </c>
      <c r="DF135" s="856">
        <f t="shared" si="272"/>
        <v>0</v>
      </c>
      <c r="DG135" s="856">
        <f t="shared" si="272"/>
        <v>0</v>
      </c>
      <c r="DH135" s="856">
        <f t="shared" si="272"/>
        <v>0</v>
      </c>
      <c r="DI135" s="856">
        <f t="shared" si="272"/>
        <v>0</v>
      </c>
      <c r="DJ135" s="856">
        <f t="shared" si="272"/>
        <v>0</v>
      </c>
      <c r="DK135" s="856">
        <f t="shared" si="272"/>
        <v>0</v>
      </c>
      <c r="DL135" s="856">
        <f t="shared" si="272"/>
        <v>0</v>
      </c>
      <c r="DM135" s="856">
        <f t="shared" si="272"/>
        <v>0</v>
      </c>
      <c r="DN135" s="856">
        <f t="shared" si="272"/>
        <v>0</v>
      </c>
      <c r="DO135" s="856">
        <f t="shared" si="272"/>
        <v>0</v>
      </c>
      <c r="DP135" s="856">
        <f t="shared" si="272"/>
        <v>0</v>
      </c>
      <c r="DQ135" s="856">
        <f t="shared" si="272"/>
        <v>0</v>
      </c>
      <c r="DR135" s="856">
        <f t="shared" si="272"/>
        <v>0</v>
      </c>
      <c r="DS135" s="856">
        <f t="shared" si="272"/>
        <v>0</v>
      </c>
      <c r="DT135" s="856">
        <f t="shared" si="272"/>
        <v>0</v>
      </c>
      <c r="DU135" s="856">
        <f t="shared" si="272"/>
        <v>0</v>
      </c>
      <c r="DV135" s="856">
        <f t="shared" si="272"/>
        <v>0</v>
      </c>
      <c r="DW135" s="856">
        <f t="shared" si="272"/>
        <v>0</v>
      </c>
      <c r="DX135" s="856">
        <f t="shared" si="272"/>
        <v>0</v>
      </c>
      <c r="DY135" s="856">
        <f t="shared" si="272"/>
        <v>0</v>
      </c>
      <c r="DZ135" s="856">
        <f t="shared" si="272"/>
        <v>0</v>
      </c>
      <c r="EA135" s="856">
        <f t="shared" si="272"/>
        <v>0</v>
      </c>
      <c r="EB135" s="856">
        <f t="shared" si="272"/>
        <v>0</v>
      </c>
      <c r="EC135" s="856">
        <f t="shared" si="272"/>
        <v>0</v>
      </c>
      <c r="ED135" s="856">
        <f t="shared" si="272"/>
        <v>0</v>
      </c>
      <c r="EE135" s="856">
        <f t="shared" si="272"/>
        <v>0</v>
      </c>
      <c r="EF135" s="856">
        <f t="shared" si="272"/>
        <v>0</v>
      </c>
      <c r="EG135" s="856">
        <f t="shared" si="272"/>
        <v>0</v>
      </c>
      <c r="EH135" s="856">
        <f t="shared" si="272"/>
        <v>0</v>
      </c>
      <c r="EI135" s="856">
        <f t="shared" si="272"/>
        <v>0</v>
      </c>
      <c r="EJ135" s="856">
        <f t="shared" si="272"/>
        <v>0</v>
      </c>
      <c r="EK135" s="856">
        <f t="shared" si="272"/>
        <v>0</v>
      </c>
      <c r="EL135" s="856">
        <f t="shared" si="272"/>
        <v>0</v>
      </c>
      <c r="EM135" s="856">
        <f t="shared" si="272"/>
        <v>0</v>
      </c>
      <c r="EN135" s="856">
        <f t="shared" si="272"/>
        <v>0</v>
      </c>
      <c r="EO135" s="856">
        <f t="shared" si="272"/>
        <v>0</v>
      </c>
      <c r="EP135" s="856">
        <f t="shared" si="272"/>
        <v>0</v>
      </c>
      <c r="EQ135" s="856">
        <f t="shared" si="272"/>
        <v>0</v>
      </c>
      <c r="ER135" s="856">
        <f t="shared" si="272"/>
        <v>0</v>
      </c>
      <c r="ES135" s="856">
        <f t="shared" si="272"/>
        <v>0</v>
      </c>
      <c r="ET135" s="856">
        <f t="shared" si="272"/>
        <v>0</v>
      </c>
      <c r="EU135" s="856">
        <f t="shared" si="272"/>
        <v>0</v>
      </c>
      <c r="EV135" s="856">
        <f t="shared" si="272"/>
        <v>0</v>
      </c>
      <c r="EW135" s="856">
        <f t="shared" si="272"/>
        <v>0</v>
      </c>
      <c r="EX135" s="856">
        <f t="shared" si="272"/>
        <v>0</v>
      </c>
      <c r="EY135" s="856">
        <f t="shared" si="272"/>
        <v>0</v>
      </c>
      <c r="EZ135" s="856">
        <f t="shared" si="272"/>
        <v>0</v>
      </c>
      <c r="FA135" s="856">
        <f t="shared" si="272"/>
        <v>0</v>
      </c>
      <c r="FB135" s="856">
        <f t="shared" si="272"/>
        <v>0</v>
      </c>
      <c r="FC135" s="856">
        <f t="shared" si="272"/>
        <v>0</v>
      </c>
      <c r="FD135" s="856">
        <f t="shared" si="272"/>
        <v>0</v>
      </c>
      <c r="FE135" s="856">
        <f t="shared" si="272"/>
        <v>0</v>
      </c>
      <c r="FF135" s="856">
        <f t="shared" si="272"/>
        <v>0</v>
      </c>
      <c r="FG135" s="856">
        <f t="shared" si="272"/>
        <v>0</v>
      </c>
      <c r="FH135" s="856">
        <f t="shared" si="272"/>
        <v>0</v>
      </c>
      <c r="FI135" s="856">
        <f t="shared" si="272"/>
        <v>0</v>
      </c>
      <c r="FJ135" s="856">
        <f t="shared" si="272"/>
        <v>0</v>
      </c>
      <c r="FK135" s="856">
        <f t="shared" si="272"/>
        <v>0</v>
      </c>
      <c r="FL135" s="856">
        <f t="shared" ref="FL135:HW135" si="273">FL130*10%</f>
        <v>0</v>
      </c>
      <c r="FM135" s="856">
        <f t="shared" si="273"/>
        <v>0</v>
      </c>
      <c r="FN135" s="856">
        <f t="shared" si="273"/>
        <v>0</v>
      </c>
      <c r="FO135" s="856">
        <f t="shared" si="273"/>
        <v>0</v>
      </c>
      <c r="FP135" s="856">
        <f t="shared" si="273"/>
        <v>0</v>
      </c>
      <c r="FQ135" s="856">
        <f t="shared" si="273"/>
        <v>0</v>
      </c>
      <c r="FR135" s="856">
        <f t="shared" si="273"/>
        <v>0</v>
      </c>
      <c r="FS135" s="856">
        <f t="shared" si="273"/>
        <v>0</v>
      </c>
      <c r="FT135" s="856">
        <f t="shared" si="273"/>
        <v>0</v>
      </c>
      <c r="FU135" s="856">
        <f t="shared" si="273"/>
        <v>0</v>
      </c>
      <c r="FV135" s="856">
        <f t="shared" si="273"/>
        <v>0</v>
      </c>
      <c r="FW135" s="856">
        <f t="shared" si="273"/>
        <v>0</v>
      </c>
      <c r="FX135" s="856">
        <f t="shared" si="273"/>
        <v>0</v>
      </c>
      <c r="FY135" s="856">
        <f t="shared" si="273"/>
        <v>0</v>
      </c>
      <c r="FZ135" s="856">
        <f t="shared" si="273"/>
        <v>0</v>
      </c>
      <c r="GA135" s="856">
        <f t="shared" si="273"/>
        <v>0</v>
      </c>
      <c r="GB135" s="856">
        <f t="shared" si="273"/>
        <v>0</v>
      </c>
      <c r="GC135" s="856">
        <f t="shared" si="273"/>
        <v>0</v>
      </c>
      <c r="GD135" s="856">
        <f t="shared" si="273"/>
        <v>0</v>
      </c>
      <c r="GE135" s="856">
        <f t="shared" si="273"/>
        <v>0</v>
      </c>
      <c r="GF135" s="856">
        <f t="shared" si="273"/>
        <v>0</v>
      </c>
      <c r="GG135" s="856">
        <f t="shared" si="273"/>
        <v>0</v>
      </c>
      <c r="GH135" s="856">
        <f t="shared" si="273"/>
        <v>0</v>
      </c>
      <c r="GI135" s="856">
        <f t="shared" si="273"/>
        <v>0</v>
      </c>
      <c r="GJ135" s="856">
        <f t="shared" si="273"/>
        <v>0</v>
      </c>
      <c r="GK135" s="856">
        <f t="shared" si="273"/>
        <v>0</v>
      </c>
      <c r="GL135" s="856">
        <f t="shared" si="273"/>
        <v>0</v>
      </c>
      <c r="GM135" s="856">
        <f t="shared" si="273"/>
        <v>0</v>
      </c>
      <c r="GN135" s="856">
        <f t="shared" si="273"/>
        <v>0</v>
      </c>
      <c r="GO135" s="856">
        <f t="shared" si="273"/>
        <v>0</v>
      </c>
      <c r="GP135" s="856">
        <f t="shared" si="273"/>
        <v>0</v>
      </c>
      <c r="GQ135" s="856">
        <f t="shared" si="273"/>
        <v>0</v>
      </c>
      <c r="GR135" s="856">
        <f t="shared" si="273"/>
        <v>0</v>
      </c>
      <c r="GS135" s="856">
        <f t="shared" si="273"/>
        <v>0</v>
      </c>
      <c r="GT135" s="856">
        <f t="shared" si="273"/>
        <v>0</v>
      </c>
      <c r="GU135" s="856">
        <f t="shared" si="273"/>
        <v>0</v>
      </c>
      <c r="GV135" s="856">
        <f t="shared" si="273"/>
        <v>0</v>
      </c>
      <c r="GW135" s="856">
        <f t="shared" si="273"/>
        <v>0</v>
      </c>
      <c r="GX135" s="856">
        <f t="shared" si="273"/>
        <v>0</v>
      </c>
      <c r="GY135" s="856">
        <f t="shared" si="273"/>
        <v>0</v>
      </c>
      <c r="GZ135" s="856">
        <f t="shared" si="273"/>
        <v>0</v>
      </c>
      <c r="HA135" s="856">
        <f t="shared" si="273"/>
        <v>0</v>
      </c>
      <c r="HB135" s="856">
        <f t="shared" si="273"/>
        <v>0</v>
      </c>
      <c r="HC135" s="856">
        <f t="shared" si="273"/>
        <v>0</v>
      </c>
      <c r="HD135" s="856">
        <f t="shared" si="273"/>
        <v>0</v>
      </c>
      <c r="HE135" s="856">
        <f t="shared" si="273"/>
        <v>0</v>
      </c>
      <c r="HF135" s="856">
        <f t="shared" si="273"/>
        <v>0</v>
      </c>
      <c r="HG135" s="856">
        <f t="shared" si="273"/>
        <v>0</v>
      </c>
      <c r="HH135" s="856">
        <f t="shared" si="273"/>
        <v>0</v>
      </c>
      <c r="HI135" s="856">
        <f t="shared" si="273"/>
        <v>0</v>
      </c>
      <c r="HJ135" s="856">
        <f t="shared" si="273"/>
        <v>0</v>
      </c>
      <c r="HK135" s="856">
        <f t="shared" si="273"/>
        <v>0</v>
      </c>
      <c r="HL135" s="856">
        <f t="shared" si="273"/>
        <v>0</v>
      </c>
      <c r="HM135" s="856">
        <f t="shared" si="273"/>
        <v>0</v>
      </c>
      <c r="HN135" s="856">
        <f t="shared" si="273"/>
        <v>0</v>
      </c>
      <c r="HO135" s="856">
        <f t="shared" si="273"/>
        <v>0</v>
      </c>
      <c r="HP135" s="856">
        <f t="shared" si="273"/>
        <v>0</v>
      </c>
      <c r="HQ135" s="856">
        <f t="shared" si="273"/>
        <v>0</v>
      </c>
      <c r="HR135" s="856">
        <f t="shared" si="273"/>
        <v>0</v>
      </c>
      <c r="HS135" s="856">
        <f t="shared" si="273"/>
        <v>0</v>
      </c>
      <c r="HT135" s="856">
        <f t="shared" si="273"/>
        <v>0</v>
      </c>
      <c r="HU135" s="856">
        <f t="shared" si="273"/>
        <v>0</v>
      </c>
      <c r="HV135" s="856">
        <f t="shared" si="273"/>
        <v>0</v>
      </c>
      <c r="HW135" s="856">
        <f t="shared" si="273"/>
        <v>0</v>
      </c>
      <c r="HX135" s="856">
        <f t="shared" ref="HX135:JW135" si="274">HX130*10%</f>
        <v>0</v>
      </c>
      <c r="HY135" s="856">
        <f t="shared" si="274"/>
        <v>0</v>
      </c>
      <c r="HZ135" s="856">
        <f t="shared" si="274"/>
        <v>0</v>
      </c>
      <c r="IA135" s="856">
        <f t="shared" si="274"/>
        <v>0</v>
      </c>
      <c r="IB135" s="856">
        <f t="shared" si="274"/>
        <v>0</v>
      </c>
      <c r="IC135" s="856">
        <f t="shared" si="274"/>
        <v>0</v>
      </c>
      <c r="ID135" s="856">
        <f t="shared" si="274"/>
        <v>0</v>
      </c>
      <c r="IE135" s="856">
        <f t="shared" si="274"/>
        <v>0</v>
      </c>
      <c r="IF135" s="856">
        <f t="shared" si="274"/>
        <v>0</v>
      </c>
      <c r="IG135" s="856">
        <f t="shared" si="274"/>
        <v>0</v>
      </c>
      <c r="IH135" s="856">
        <f t="shared" si="274"/>
        <v>0</v>
      </c>
      <c r="II135" s="856">
        <f t="shared" si="274"/>
        <v>0</v>
      </c>
      <c r="IJ135" s="856">
        <f t="shared" si="274"/>
        <v>0</v>
      </c>
      <c r="IK135" s="856">
        <f t="shared" si="274"/>
        <v>0</v>
      </c>
      <c r="IL135" s="856">
        <f>IL130*0%</f>
        <v>0</v>
      </c>
      <c r="IM135" s="856">
        <f t="shared" ref="IM135:IW135" si="275">IM130*0%</f>
        <v>0</v>
      </c>
      <c r="IN135" s="856">
        <f t="shared" si="275"/>
        <v>0</v>
      </c>
      <c r="IO135" s="856">
        <f t="shared" si="275"/>
        <v>0</v>
      </c>
      <c r="IP135" s="856">
        <f t="shared" si="275"/>
        <v>0</v>
      </c>
      <c r="IQ135" s="856">
        <f t="shared" si="275"/>
        <v>0</v>
      </c>
      <c r="IR135" s="856">
        <f t="shared" si="275"/>
        <v>0</v>
      </c>
      <c r="IS135" s="856">
        <f t="shared" si="275"/>
        <v>0</v>
      </c>
      <c r="IT135" s="856">
        <f t="shared" si="275"/>
        <v>0</v>
      </c>
      <c r="IU135" s="856">
        <f t="shared" si="275"/>
        <v>0</v>
      </c>
      <c r="IV135" s="856">
        <f t="shared" si="275"/>
        <v>0</v>
      </c>
      <c r="IW135" s="856">
        <f t="shared" si="275"/>
        <v>0</v>
      </c>
      <c r="IX135" s="856">
        <f t="shared" si="274"/>
        <v>553385.41666666674</v>
      </c>
      <c r="IY135" s="856">
        <f t="shared" si="274"/>
        <v>442708.33333333343</v>
      </c>
      <c r="IZ135" s="856">
        <f t="shared" si="274"/>
        <v>368923.61111111118</v>
      </c>
      <c r="JA135" s="856">
        <f t="shared" si="274"/>
        <v>368923.61111111118</v>
      </c>
      <c r="JB135" s="856">
        <f t="shared" si="274"/>
        <v>368923.61111111118</v>
      </c>
      <c r="JC135" s="856">
        <f t="shared" si="274"/>
        <v>368923.61111111118</v>
      </c>
      <c r="JD135" s="856">
        <f t="shared" si="274"/>
        <v>368923.61111111118</v>
      </c>
      <c r="JE135" s="856">
        <f t="shared" si="274"/>
        <v>368923.61111111118</v>
      </c>
      <c r="JF135" s="856">
        <f t="shared" si="274"/>
        <v>368923.61111111118</v>
      </c>
      <c r="JG135" s="856">
        <f t="shared" si="274"/>
        <v>368923.61111111118</v>
      </c>
      <c r="JH135" s="856">
        <f t="shared" si="274"/>
        <v>368923.61111111118</v>
      </c>
      <c r="JI135" s="856">
        <f t="shared" si="274"/>
        <v>368923.61111111118</v>
      </c>
      <c r="JJ135" s="856">
        <f t="shared" si="274"/>
        <v>368923.61111111118</v>
      </c>
      <c r="JK135" s="856">
        <f t="shared" si="274"/>
        <v>258246.52777777781</v>
      </c>
      <c r="JL135" s="856">
        <f t="shared" si="274"/>
        <v>184461.80555555559</v>
      </c>
      <c r="JM135" s="856">
        <f t="shared" si="274"/>
        <v>184461.80555555559</v>
      </c>
      <c r="JN135" s="856">
        <f t="shared" si="274"/>
        <v>184461.80555555559</v>
      </c>
      <c r="JO135" s="856">
        <f t="shared" si="274"/>
        <v>184461.80555555559</v>
      </c>
      <c r="JP135" s="856">
        <f t="shared" si="274"/>
        <v>184461.80555555559</v>
      </c>
      <c r="JQ135" s="856">
        <f t="shared" si="274"/>
        <v>184461.80555555559</v>
      </c>
      <c r="JR135" s="856">
        <f t="shared" si="274"/>
        <v>184461.80555555559</v>
      </c>
      <c r="JS135" s="856">
        <f t="shared" si="274"/>
        <v>184461.80555555559</v>
      </c>
      <c r="JT135" s="856">
        <f t="shared" si="274"/>
        <v>184461.80555555559</v>
      </c>
      <c r="JU135" s="856">
        <f t="shared" si="274"/>
        <v>184461.80555555559</v>
      </c>
      <c r="JV135" s="856">
        <f t="shared" si="274"/>
        <v>184461.80555555559</v>
      </c>
      <c r="JW135" s="856">
        <f t="shared" si="274"/>
        <v>73784.722222222234</v>
      </c>
      <c r="JX135" s="856"/>
      <c r="JY135" s="856"/>
      <c r="JZ135" s="856"/>
      <c r="KA135" s="856"/>
      <c r="KB135" s="856"/>
      <c r="KC135" s="856"/>
      <c r="KD135" s="856"/>
      <c r="KE135" s="856"/>
      <c r="KF135" s="856"/>
      <c r="KG135" s="856"/>
      <c r="KH135" s="856"/>
      <c r="KI135" s="856"/>
    </row>
    <row r="136" spans="1:295" x14ac:dyDescent="0.25">
      <c r="A136" s="169" t="s">
        <v>1116</v>
      </c>
      <c r="CY136" s="856">
        <f>CY130*90%</f>
        <v>0</v>
      </c>
      <c r="CZ136" s="856">
        <f t="shared" ref="CZ136:FK136" si="276">CZ130*90%</f>
        <v>0</v>
      </c>
      <c r="DA136" s="856">
        <f t="shared" si="276"/>
        <v>0</v>
      </c>
      <c r="DB136" s="856">
        <f t="shared" si="276"/>
        <v>0</v>
      </c>
      <c r="DC136" s="856">
        <f t="shared" si="276"/>
        <v>0</v>
      </c>
      <c r="DD136" s="856">
        <f t="shared" si="276"/>
        <v>0</v>
      </c>
      <c r="DE136" s="856">
        <f t="shared" si="276"/>
        <v>0</v>
      </c>
      <c r="DF136" s="856">
        <f t="shared" si="276"/>
        <v>0</v>
      </c>
      <c r="DG136" s="856">
        <f t="shared" si="276"/>
        <v>0</v>
      </c>
      <c r="DH136" s="856">
        <f t="shared" si="276"/>
        <v>0</v>
      </c>
      <c r="DI136" s="856">
        <f t="shared" si="276"/>
        <v>0</v>
      </c>
      <c r="DJ136" s="856">
        <f t="shared" si="276"/>
        <v>0</v>
      </c>
      <c r="DK136" s="856">
        <f t="shared" si="276"/>
        <v>0</v>
      </c>
      <c r="DL136" s="856">
        <f t="shared" si="276"/>
        <v>0</v>
      </c>
      <c r="DM136" s="856">
        <f t="shared" si="276"/>
        <v>0</v>
      </c>
      <c r="DN136" s="856">
        <f t="shared" si="276"/>
        <v>0</v>
      </c>
      <c r="DO136" s="856">
        <f t="shared" si="276"/>
        <v>0</v>
      </c>
      <c r="DP136" s="856">
        <f t="shared" si="276"/>
        <v>0</v>
      </c>
      <c r="DQ136" s="856">
        <f t="shared" si="276"/>
        <v>0</v>
      </c>
      <c r="DR136" s="856">
        <f t="shared" si="276"/>
        <v>0</v>
      </c>
      <c r="DS136" s="856">
        <f t="shared" si="276"/>
        <v>0</v>
      </c>
      <c r="DT136" s="856">
        <f t="shared" si="276"/>
        <v>0</v>
      </c>
      <c r="DU136" s="856">
        <f t="shared" si="276"/>
        <v>0</v>
      </c>
      <c r="DV136" s="856">
        <f t="shared" si="276"/>
        <v>0</v>
      </c>
      <c r="DW136" s="856">
        <f t="shared" si="276"/>
        <v>0</v>
      </c>
      <c r="DX136" s="856">
        <f t="shared" si="276"/>
        <v>0</v>
      </c>
      <c r="DY136" s="856">
        <f t="shared" si="276"/>
        <v>0</v>
      </c>
      <c r="DZ136" s="856">
        <f t="shared" si="276"/>
        <v>0</v>
      </c>
      <c r="EA136" s="856">
        <f t="shared" si="276"/>
        <v>0</v>
      </c>
      <c r="EB136" s="856">
        <f t="shared" si="276"/>
        <v>0</v>
      </c>
      <c r="EC136" s="856">
        <f t="shared" si="276"/>
        <v>0</v>
      </c>
      <c r="ED136" s="856">
        <f t="shared" si="276"/>
        <v>0</v>
      </c>
      <c r="EE136" s="856">
        <f t="shared" si="276"/>
        <v>0</v>
      </c>
      <c r="EF136" s="856">
        <f t="shared" si="276"/>
        <v>0</v>
      </c>
      <c r="EG136" s="856">
        <f t="shared" si="276"/>
        <v>0</v>
      </c>
      <c r="EH136" s="856">
        <f t="shared" si="276"/>
        <v>0</v>
      </c>
      <c r="EI136" s="856">
        <f t="shared" si="276"/>
        <v>0</v>
      </c>
      <c r="EJ136" s="856">
        <f t="shared" si="276"/>
        <v>0</v>
      </c>
      <c r="EK136" s="856">
        <f t="shared" si="276"/>
        <v>0</v>
      </c>
      <c r="EL136" s="856">
        <f t="shared" si="276"/>
        <v>0</v>
      </c>
      <c r="EM136" s="856">
        <f t="shared" si="276"/>
        <v>0</v>
      </c>
      <c r="EN136" s="856">
        <f t="shared" si="276"/>
        <v>0</v>
      </c>
      <c r="EO136" s="856">
        <f t="shared" si="276"/>
        <v>0</v>
      </c>
      <c r="EP136" s="856">
        <f t="shared" si="276"/>
        <v>0</v>
      </c>
      <c r="EQ136" s="856">
        <f t="shared" si="276"/>
        <v>0</v>
      </c>
      <c r="ER136" s="856">
        <f t="shared" si="276"/>
        <v>0</v>
      </c>
      <c r="ES136" s="856">
        <f t="shared" si="276"/>
        <v>0</v>
      </c>
      <c r="ET136" s="856">
        <f t="shared" si="276"/>
        <v>0</v>
      </c>
      <c r="EU136" s="856">
        <f t="shared" si="276"/>
        <v>0</v>
      </c>
      <c r="EV136" s="856">
        <f t="shared" si="276"/>
        <v>0</v>
      </c>
      <c r="EW136" s="856">
        <f t="shared" si="276"/>
        <v>0</v>
      </c>
      <c r="EX136" s="856">
        <f t="shared" si="276"/>
        <v>0</v>
      </c>
      <c r="EY136" s="856">
        <f t="shared" si="276"/>
        <v>0</v>
      </c>
      <c r="EZ136" s="856">
        <f t="shared" si="276"/>
        <v>0</v>
      </c>
      <c r="FA136" s="856">
        <f t="shared" si="276"/>
        <v>0</v>
      </c>
      <c r="FB136" s="856">
        <f t="shared" si="276"/>
        <v>0</v>
      </c>
      <c r="FC136" s="856">
        <f t="shared" si="276"/>
        <v>0</v>
      </c>
      <c r="FD136" s="856">
        <f t="shared" si="276"/>
        <v>0</v>
      </c>
      <c r="FE136" s="856">
        <f t="shared" si="276"/>
        <v>0</v>
      </c>
      <c r="FF136" s="856">
        <f t="shared" si="276"/>
        <v>0</v>
      </c>
      <c r="FG136" s="856">
        <f t="shared" si="276"/>
        <v>0</v>
      </c>
      <c r="FH136" s="856">
        <f t="shared" si="276"/>
        <v>0</v>
      </c>
      <c r="FI136" s="856">
        <f t="shared" si="276"/>
        <v>0</v>
      </c>
      <c r="FJ136" s="856">
        <f t="shared" si="276"/>
        <v>0</v>
      </c>
      <c r="FK136" s="856">
        <f t="shared" si="276"/>
        <v>0</v>
      </c>
      <c r="FL136" s="856">
        <f t="shared" ref="FL136:HW136" si="277">FL130*90%</f>
        <v>0</v>
      </c>
      <c r="FM136" s="856">
        <f t="shared" si="277"/>
        <v>0</v>
      </c>
      <c r="FN136" s="856">
        <f t="shared" si="277"/>
        <v>0</v>
      </c>
      <c r="FO136" s="856">
        <f t="shared" si="277"/>
        <v>0</v>
      </c>
      <c r="FP136" s="856">
        <f t="shared" si="277"/>
        <v>0</v>
      </c>
      <c r="FQ136" s="856">
        <f t="shared" si="277"/>
        <v>0</v>
      </c>
      <c r="FR136" s="856">
        <f t="shared" si="277"/>
        <v>0</v>
      </c>
      <c r="FS136" s="856">
        <f t="shared" si="277"/>
        <v>0</v>
      </c>
      <c r="FT136" s="856">
        <f t="shared" si="277"/>
        <v>0</v>
      </c>
      <c r="FU136" s="856">
        <f t="shared" si="277"/>
        <v>0</v>
      </c>
      <c r="FV136" s="856">
        <f t="shared" si="277"/>
        <v>0</v>
      </c>
      <c r="FW136" s="856">
        <f t="shared" si="277"/>
        <v>0</v>
      </c>
      <c r="FX136" s="856">
        <f t="shared" si="277"/>
        <v>0</v>
      </c>
      <c r="FY136" s="856">
        <f t="shared" si="277"/>
        <v>0</v>
      </c>
      <c r="FZ136" s="856">
        <f t="shared" si="277"/>
        <v>0</v>
      </c>
      <c r="GA136" s="856">
        <f t="shared" si="277"/>
        <v>0</v>
      </c>
      <c r="GB136" s="856">
        <f t="shared" si="277"/>
        <v>0</v>
      </c>
      <c r="GC136" s="856">
        <f t="shared" si="277"/>
        <v>0</v>
      </c>
      <c r="GD136" s="856">
        <f t="shared" si="277"/>
        <v>0</v>
      </c>
      <c r="GE136" s="856">
        <f t="shared" si="277"/>
        <v>0</v>
      </c>
      <c r="GF136" s="856">
        <f t="shared" si="277"/>
        <v>0</v>
      </c>
      <c r="GG136" s="856">
        <f t="shared" si="277"/>
        <v>0</v>
      </c>
      <c r="GH136" s="856">
        <f t="shared" si="277"/>
        <v>0</v>
      </c>
      <c r="GI136" s="856">
        <f t="shared" si="277"/>
        <v>0</v>
      </c>
      <c r="GJ136" s="856">
        <f t="shared" si="277"/>
        <v>0</v>
      </c>
      <c r="GK136" s="856">
        <f t="shared" si="277"/>
        <v>0</v>
      </c>
      <c r="GL136" s="856">
        <f t="shared" si="277"/>
        <v>0</v>
      </c>
      <c r="GM136" s="856">
        <f t="shared" si="277"/>
        <v>0</v>
      </c>
      <c r="GN136" s="856">
        <f t="shared" si="277"/>
        <v>0</v>
      </c>
      <c r="GO136" s="856">
        <f t="shared" si="277"/>
        <v>0</v>
      </c>
      <c r="GP136" s="856">
        <f t="shared" si="277"/>
        <v>0</v>
      </c>
      <c r="GQ136" s="856">
        <f t="shared" si="277"/>
        <v>0</v>
      </c>
      <c r="GR136" s="856">
        <f t="shared" si="277"/>
        <v>0</v>
      </c>
      <c r="GS136" s="856">
        <f t="shared" si="277"/>
        <v>0</v>
      </c>
      <c r="GT136" s="856">
        <f t="shared" si="277"/>
        <v>0</v>
      </c>
      <c r="GU136" s="856">
        <f t="shared" si="277"/>
        <v>0</v>
      </c>
      <c r="GV136" s="856">
        <f t="shared" si="277"/>
        <v>0</v>
      </c>
      <c r="GW136" s="856">
        <f t="shared" si="277"/>
        <v>0</v>
      </c>
      <c r="GX136" s="856">
        <f t="shared" si="277"/>
        <v>0</v>
      </c>
      <c r="GY136" s="856">
        <f t="shared" si="277"/>
        <v>0</v>
      </c>
      <c r="GZ136" s="856">
        <f t="shared" si="277"/>
        <v>0</v>
      </c>
      <c r="HA136" s="856">
        <f t="shared" si="277"/>
        <v>0</v>
      </c>
      <c r="HB136" s="856">
        <f t="shared" si="277"/>
        <v>0</v>
      </c>
      <c r="HC136" s="856">
        <f t="shared" si="277"/>
        <v>0</v>
      </c>
      <c r="HD136" s="856">
        <f t="shared" si="277"/>
        <v>0</v>
      </c>
      <c r="HE136" s="856">
        <f t="shared" si="277"/>
        <v>0</v>
      </c>
      <c r="HF136" s="856">
        <f t="shared" si="277"/>
        <v>0</v>
      </c>
      <c r="HG136" s="856">
        <f t="shared" si="277"/>
        <v>0</v>
      </c>
      <c r="HH136" s="856">
        <f t="shared" si="277"/>
        <v>0</v>
      </c>
      <c r="HI136" s="856">
        <f t="shared" si="277"/>
        <v>0</v>
      </c>
      <c r="HJ136" s="856">
        <f t="shared" si="277"/>
        <v>0</v>
      </c>
      <c r="HK136" s="856">
        <f t="shared" si="277"/>
        <v>0</v>
      </c>
      <c r="HL136" s="856">
        <f t="shared" si="277"/>
        <v>0</v>
      </c>
      <c r="HM136" s="856">
        <f t="shared" si="277"/>
        <v>0</v>
      </c>
      <c r="HN136" s="856">
        <f t="shared" si="277"/>
        <v>0</v>
      </c>
      <c r="HO136" s="856">
        <f t="shared" si="277"/>
        <v>0</v>
      </c>
      <c r="HP136" s="856">
        <f t="shared" si="277"/>
        <v>0</v>
      </c>
      <c r="HQ136" s="856">
        <f t="shared" si="277"/>
        <v>0</v>
      </c>
      <c r="HR136" s="856">
        <f t="shared" si="277"/>
        <v>0</v>
      </c>
      <c r="HS136" s="856">
        <f t="shared" si="277"/>
        <v>0</v>
      </c>
      <c r="HT136" s="856">
        <f t="shared" si="277"/>
        <v>0</v>
      </c>
      <c r="HU136" s="856">
        <f t="shared" si="277"/>
        <v>0</v>
      </c>
      <c r="HV136" s="856">
        <f t="shared" si="277"/>
        <v>0</v>
      </c>
      <c r="HW136" s="856">
        <f t="shared" si="277"/>
        <v>0</v>
      </c>
      <c r="HX136" s="856">
        <f t="shared" ref="HX136:JW136" si="278">HX130*90%</f>
        <v>0</v>
      </c>
      <c r="HY136" s="856">
        <f t="shared" si="278"/>
        <v>0</v>
      </c>
      <c r="HZ136" s="856">
        <f t="shared" si="278"/>
        <v>0</v>
      </c>
      <c r="IA136" s="856">
        <f t="shared" si="278"/>
        <v>0</v>
      </c>
      <c r="IB136" s="856">
        <f t="shared" si="278"/>
        <v>0</v>
      </c>
      <c r="IC136" s="856">
        <f t="shared" si="278"/>
        <v>0</v>
      </c>
      <c r="ID136" s="856">
        <f t="shared" si="278"/>
        <v>0</v>
      </c>
      <c r="IE136" s="856">
        <f t="shared" si="278"/>
        <v>0</v>
      </c>
      <c r="IF136" s="856">
        <f t="shared" si="278"/>
        <v>0</v>
      </c>
      <c r="IG136" s="856">
        <f t="shared" si="278"/>
        <v>0</v>
      </c>
      <c r="IH136" s="856">
        <f t="shared" si="278"/>
        <v>0</v>
      </c>
      <c r="II136" s="856">
        <f t="shared" si="278"/>
        <v>0</v>
      </c>
      <c r="IJ136" s="856">
        <f t="shared" si="278"/>
        <v>0</v>
      </c>
      <c r="IK136" s="856">
        <f t="shared" si="278"/>
        <v>0</v>
      </c>
      <c r="IL136" s="856">
        <f>IL130*100%</f>
        <v>7378472.2222222229</v>
      </c>
      <c r="IM136" s="856">
        <f t="shared" ref="IM136:IW136" si="279">IM130*100%</f>
        <v>6271701.388888889</v>
      </c>
      <c r="IN136" s="856">
        <f t="shared" si="279"/>
        <v>5533854.166666667</v>
      </c>
      <c r="IO136" s="856">
        <f t="shared" si="279"/>
        <v>5533854.166666667</v>
      </c>
      <c r="IP136" s="856">
        <f t="shared" si="279"/>
        <v>5533854.166666667</v>
      </c>
      <c r="IQ136" s="856">
        <f t="shared" si="279"/>
        <v>5533854.166666667</v>
      </c>
      <c r="IR136" s="856">
        <f t="shared" si="279"/>
        <v>5533854.166666667</v>
      </c>
      <c r="IS136" s="856">
        <f t="shared" si="279"/>
        <v>5533854.166666667</v>
      </c>
      <c r="IT136" s="856">
        <f t="shared" si="279"/>
        <v>5533854.166666667</v>
      </c>
      <c r="IU136" s="856">
        <f t="shared" si="279"/>
        <v>5533854.166666667</v>
      </c>
      <c r="IV136" s="856">
        <f t="shared" si="279"/>
        <v>5533854.166666667</v>
      </c>
      <c r="IW136" s="856">
        <f t="shared" si="279"/>
        <v>5533854.166666667</v>
      </c>
      <c r="IX136" s="856">
        <f t="shared" si="278"/>
        <v>4980468.75</v>
      </c>
      <c r="IY136" s="856">
        <f t="shared" si="278"/>
        <v>3984375.0000000005</v>
      </c>
      <c r="IZ136" s="856">
        <f t="shared" si="278"/>
        <v>3320312.5000000005</v>
      </c>
      <c r="JA136" s="856">
        <f t="shared" si="278"/>
        <v>3320312.5000000005</v>
      </c>
      <c r="JB136" s="856">
        <f t="shared" si="278"/>
        <v>3320312.5000000005</v>
      </c>
      <c r="JC136" s="856">
        <f t="shared" si="278"/>
        <v>3320312.5000000005</v>
      </c>
      <c r="JD136" s="856">
        <f t="shared" si="278"/>
        <v>3320312.5000000005</v>
      </c>
      <c r="JE136" s="856">
        <f t="shared" si="278"/>
        <v>3320312.5000000005</v>
      </c>
      <c r="JF136" s="856">
        <f t="shared" si="278"/>
        <v>3320312.5000000005</v>
      </c>
      <c r="JG136" s="856">
        <f t="shared" si="278"/>
        <v>3320312.5000000005</v>
      </c>
      <c r="JH136" s="856">
        <f t="shared" si="278"/>
        <v>3320312.5000000005</v>
      </c>
      <c r="JI136" s="856">
        <f t="shared" si="278"/>
        <v>3320312.5000000005</v>
      </c>
      <c r="JJ136" s="856">
        <f t="shared" si="278"/>
        <v>3320312.5000000005</v>
      </c>
      <c r="JK136" s="856">
        <f t="shared" si="278"/>
        <v>2324218.7500000005</v>
      </c>
      <c r="JL136" s="856">
        <f t="shared" si="278"/>
        <v>1660156.2500000002</v>
      </c>
      <c r="JM136" s="856">
        <f t="shared" si="278"/>
        <v>1660156.2500000002</v>
      </c>
      <c r="JN136" s="856">
        <f t="shared" si="278"/>
        <v>1660156.2500000002</v>
      </c>
      <c r="JO136" s="856">
        <f t="shared" si="278"/>
        <v>1660156.2500000002</v>
      </c>
      <c r="JP136" s="856">
        <f t="shared" si="278"/>
        <v>1660156.2500000002</v>
      </c>
      <c r="JQ136" s="856">
        <f t="shared" si="278"/>
        <v>1660156.2500000002</v>
      </c>
      <c r="JR136" s="856">
        <f t="shared" si="278"/>
        <v>1660156.2500000002</v>
      </c>
      <c r="JS136" s="856">
        <f t="shared" si="278"/>
        <v>1660156.2500000002</v>
      </c>
      <c r="JT136" s="856">
        <f t="shared" si="278"/>
        <v>1660156.2500000002</v>
      </c>
      <c r="JU136" s="856">
        <f t="shared" si="278"/>
        <v>1660156.2500000002</v>
      </c>
      <c r="JV136" s="856">
        <f t="shared" si="278"/>
        <v>1660156.2500000002</v>
      </c>
      <c r="JW136" s="856">
        <f t="shared" si="278"/>
        <v>664062.5</v>
      </c>
      <c r="JX136" s="856"/>
      <c r="JY136" s="856"/>
      <c r="JZ136" s="856"/>
      <c r="KA136" s="856"/>
      <c r="KB136" s="856"/>
      <c r="KC136" s="856"/>
      <c r="KD136" s="856"/>
      <c r="KE136" s="856"/>
      <c r="KF136" s="856"/>
      <c r="KG136" s="856"/>
      <c r="KH136" s="856"/>
      <c r="KI136" s="856"/>
    </row>
    <row r="137" spans="1:295" x14ac:dyDescent="0.25">
      <c r="A137" s="172" t="s">
        <v>688</v>
      </c>
    </row>
    <row r="138" spans="1:295" x14ac:dyDescent="0.25">
      <c r="A138" s="180" t="s">
        <v>375</v>
      </c>
      <c r="FB138" s="180">
        <v>25</v>
      </c>
    </row>
    <row r="139" spans="1:295" x14ac:dyDescent="0.25">
      <c r="A139" s="180" t="s">
        <v>376</v>
      </c>
      <c r="FB139" s="856">
        <f>TABLES!D578</f>
        <v>500000000</v>
      </c>
    </row>
    <row r="140" spans="1:295" x14ac:dyDescent="0.25">
      <c r="A140" s="180" t="s">
        <v>379</v>
      </c>
      <c r="FB140" s="850">
        <f>TABLES!F580</f>
        <v>0.15</v>
      </c>
    </row>
    <row r="141" spans="1:295" x14ac:dyDescent="0.25">
      <c r="A141" s="180" t="s">
        <v>689</v>
      </c>
      <c r="FB141" s="850">
        <f>TABLES!F582</f>
        <v>0.35</v>
      </c>
    </row>
    <row r="142" spans="1:295" x14ac:dyDescent="0.25">
      <c r="A142" s="180" t="s">
        <v>675</v>
      </c>
      <c r="FB142" s="850">
        <f>TABLES!E582</f>
        <v>0.65</v>
      </c>
    </row>
    <row r="143" spans="1:295" x14ac:dyDescent="0.25">
      <c r="A143" s="180" t="s">
        <v>671</v>
      </c>
      <c r="FB143" s="180" t="s">
        <v>380</v>
      </c>
    </row>
    <row r="144" spans="1:295" x14ac:dyDescent="0.25">
      <c r="A144" s="180" t="s">
        <v>381</v>
      </c>
      <c r="FB144" s="932">
        <f>TABLES!D580</f>
        <v>5</v>
      </c>
    </row>
    <row r="145" spans="1:237" x14ac:dyDescent="0.25">
      <c r="A145" s="180" t="s">
        <v>382</v>
      </c>
      <c r="FB145" s="180">
        <f>FB144*12</f>
        <v>60</v>
      </c>
    </row>
    <row r="147" spans="1:237" x14ac:dyDescent="0.25">
      <c r="A147" s="167" t="s">
        <v>676</v>
      </c>
    </row>
    <row r="148" spans="1:237" x14ac:dyDescent="0.25">
      <c r="A148" s="180" t="s">
        <v>672</v>
      </c>
      <c r="FB148" s="856">
        <f>FB139-(FB139*FB140)</f>
        <v>425000000</v>
      </c>
      <c r="FC148" s="180">
        <v>1</v>
      </c>
      <c r="FD148" s="180">
        <f>FC148+1</f>
        <v>2</v>
      </c>
      <c r="FE148" s="180">
        <f t="shared" ref="FE148:HJ148" si="280">FD148+1</f>
        <v>3</v>
      </c>
      <c r="FF148" s="180">
        <f t="shared" si="280"/>
        <v>4</v>
      </c>
      <c r="FG148" s="180">
        <f t="shared" si="280"/>
        <v>5</v>
      </c>
      <c r="FH148" s="180">
        <f t="shared" si="280"/>
        <v>6</v>
      </c>
      <c r="FI148" s="180">
        <f t="shared" si="280"/>
        <v>7</v>
      </c>
      <c r="FJ148" s="180">
        <f t="shared" si="280"/>
        <v>8</v>
      </c>
      <c r="FK148" s="180">
        <f t="shared" si="280"/>
        <v>9</v>
      </c>
      <c r="FL148" s="180">
        <f t="shared" si="280"/>
        <v>10</v>
      </c>
      <c r="FM148" s="180">
        <f t="shared" si="280"/>
        <v>11</v>
      </c>
      <c r="FN148" s="180">
        <f t="shared" si="280"/>
        <v>12</v>
      </c>
      <c r="FO148" s="180">
        <f t="shared" si="280"/>
        <v>13</v>
      </c>
      <c r="FP148" s="180">
        <f t="shared" si="280"/>
        <v>14</v>
      </c>
      <c r="FQ148" s="180">
        <f t="shared" si="280"/>
        <v>15</v>
      </c>
      <c r="FR148" s="180">
        <f t="shared" si="280"/>
        <v>16</v>
      </c>
      <c r="FS148" s="180">
        <f t="shared" si="280"/>
        <v>17</v>
      </c>
      <c r="FT148" s="180">
        <f t="shared" si="280"/>
        <v>18</v>
      </c>
      <c r="FU148" s="180">
        <f t="shared" si="280"/>
        <v>19</v>
      </c>
      <c r="FV148" s="180">
        <f t="shared" si="280"/>
        <v>20</v>
      </c>
      <c r="FW148" s="180">
        <f t="shared" si="280"/>
        <v>21</v>
      </c>
      <c r="FX148" s="180">
        <f t="shared" si="280"/>
        <v>22</v>
      </c>
      <c r="FY148" s="180">
        <f t="shared" si="280"/>
        <v>23</v>
      </c>
      <c r="FZ148" s="180">
        <f t="shared" si="280"/>
        <v>24</v>
      </c>
      <c r="GA148" s="180">
        <f t="shared" si="280"/>
        <v>25</v>
      </c>
      <c r="GB148" s="180">
        <f t="shared" si="280"/>
        <v>26</v>
      </c>
      <c r="GC148" s="180">
        <f t="shared" si="280"/>
        <v>27</v>
      </c>
      <c r="GD148" s="180">
        <f t="shared" si="280"/>
        <v>28</v>
      </c>
      <c r="GE148" s="180">
        <f t="shared" si="280"/>
        <v>29</v>
      </c>
      <c r="GF148" s="180">
        <f t="shared" si="280"/>
        <v>30</v>
      </c>
      <c r="GG148" s="180">
        <f t="shared" si="280"/>
        <v>31</v>
      </c>
      <c r="GH148" s="180">
        <f t="shared" si="280"/>
        <v>32</v>
      </c>
      <c r="GI148" s="180">
        <f t="shared" si="280"/>
        <v>33</v>
      </c>
      <c r="GJ148" s="180">
        <f t="shared" si="280"/>
        <v>34</v>
      </c>
      <c r="GK148" s="180">
        <f t="shared" si="280"/>
        <v>35</v>
      </c>
      <c r="GL148" s="180">
        <f t="shared" si="280"/>
        <v>36</v>
      </c>
      <c r="GM148" s="180">
        <f t="shared" si="280"/>
        <v>37</v>
      </c>
      <c r="GN148" s="180">
        <f t="shared" si="280"/>
        <v>38</v>
      </c>
      <c r="GO148" s="180">
        <f t="shared" si="280"/>
        <v>39</v>
      </c>
      <c r="GP148" s="180">
        <f t="shared" si="280"/>
        <v>40</v>
      </c>
      <c r="GQ148" s="180">
        <f t="shared" si="280"/>
        <v>41</v>
      </c>
      <c r="GR148" s="180">
        <f t="shared" si="280"/>
        <v>42</v>
      </c>
      <c r="GS148" s="180">
        <f t="shared" si="280"/>
        <v>43</v>
      </c>
      <c r="GT148" s="180">
        <f t="shared" si="280"/>
        <v>44</v>
      </c>
      <c r="GU148" s="180">
        <f t="shared" si="280"/>
        <v>45</v>
      </c>
      <c r="GV148" s="180">
        <f t="shared" si="280"/>
        <v>46</v>
      </c>
      <c r="GW148" s="180">
        <f t="shared" si="280"/>
        <v>47</v>
      </c>
      <c r="GX148" s="180">
        <f t="shared" si="280"/>
        <v>48</v>
      </c>
      <c r="GY148" s="180">
        <f t="shared" si="280"/>
        <v>49</v>
      </c>
      <c r="GZ148" s="180">
        <f t="shared" si="280"/>
        <v>50</v>
      </c>
      <c r="HA148" s="180">
        <f t="shared" si="280"/>
        <v>51</v>
      </c>
      <c r="HB148" s="180">
        <f t="shared" si="280"/>
        <v>52</v>
      </c>
      <c r="HC148" s="180">
        <f t="shared" si="280"/>
        <v>53</v>
      </c>
      <c r="HD148" s="180">
        <f t="shared" si="280"/>
        <v>54</v>
      </c>
      <c r="HE148" s="180">
        <f t="shared" si="280"/>
        <v>55</v>
      </c>
      <c r="HF148" s="180">
        <f t="shared" si="280"/>
        <v>56</v>
      </c>
      <c r="HG148" s="180">
        <f t="shared" si="280"/>
        <v>57</v>
      </c>
      <c r="HH148" s="180">
        <f t="shared" si="280"/>
        <v>58</v>
      </c>
      <c r="HI148" s="180">
        <f t="shared" si="280"/>
        <v>59</v>
      </c>
      <c r="HJ148" s="180">
        <f t="shared" si="280"/>
        <v>60</v>
      </c>
      <c r="HL148" s="180" t="s">
        <v>236</v>
      </c>
    </row>
    <row r="149" spans="1:237" x14ac:dyDescent="0.25">
      <c r="A149" s="180" t="s">
        <v>673</v>
      </c>
      <c r="FB149" s="856">
        <f>((FB148/FB145)/30)*6</f>
        <v>1416666.6666666665</v>
      </c>
      <c r="FC149" s="856">
        <f>FB148/FB145</f>
        <v>7083333.333333333</v>
      </c>
      <c r="FD149" s="856">
        <f>FC149</f>
        <v>7083333.333333333</v>
      </c>
      <c r="FE149" s="856">
        <f t="shared" ref="FE149:HI149" si="281">FD149</f>
        <v>7083333.333333333</v>
      </c>
      <c r="FF149" s="856">
        <f t="shared" si="281"/>
        <v>7083333.333333333</v>
      </c>
      <c r="FG149" s="856">
        <f t="shared" si="281"/>
        <v>7083333.333333333</v>
      </c>
      <c r="FH149" s="856">
        <f t="shared" si="281"/>
        <v>7083333.333333333</v>
      </c>
      <c r="FI149" s="856">
        <f t="shared" si="281"/>
        <v>7083333.333333333</v>
      </c>
      <c r="FJ149" s="856">
        <f t="shared" si="281"/>
        <v>7083333.333333333</v>
      </c>
      <c r="FK149" s="856">
        <f t="shared" si="281"/>
        <v>7083333.333333333</v>
      </c>
      <c r="FL149" s="856">
        <f t="shared" si="281"/>
        <v>7083333.333333333</v>
      </c>
      <c r="FM149" s="856">
        <f t="shared" si="281"/>
        <v>7083333.333333333</v>
      </c>
      <c r="FN149" s="856">
        <f t="shared" si="281"/>
        <v>7083333.333333333</v>
      </c>
      <c r="FO149" s="856">
        <f t="shared" si="281"/>
        <v>7083333.333333333</v>
      </c>
      <c r="FP149" s="856">
        <f t="shared" si="281"/>
        <v>7083333.333333333</v>
      </c>
      <c r="FQ149" s="856">
        <f t="shared" si="281"/>
        <v>7083333.333333333</v>
      </c>
      <c r="FR149" s="856">
        <f t="shared" si="281"/>
        <v>7083333.333333333</v>
      </c>
      <c r="FS149" s="856">
        <f t="shared" si="281"/>
        <v>7083333.333333333</v>
      </c>
      <c r="FT149" s="856">
        <f t="shared" si="281"/>
        <v>7083333.333333333</v>
      </c>
      <c r="FU149" s="856">
        <f t="shared" si="281"/>
        <v>7083333.333333333</v>
      </c>
      <c r="FV149" s="856">
        <f t="shared" si="281"/>
        <v>7083333.333333333</v>
      </c>
      <c r="FW149" s="856">
        <f t="shared" si="281"/>
        <v>7083333.333333333</v>
      </c>
      <c r="FX149" s="856">
        <f t="shared" si="281"/>
        <v>7083333.333333333</v>
      </c>
      <c r="FY149" s="856">
        <f t="shared" si="281"/>
        <v>7083333.333333333</v>
      </c>
      <c r="FZ149" s="856">
        <f t="shared" si="281"/>
        <v>7083333.333333333</v>
      </c>
      <c r="GA149" s="856">
        <f t="shared" si="281"/>
        <v>7083333.333333333</v>
      </c>
      <c r="GB149" s="856">
        <f t="shared" si="281"/>
        <v>7083333.333333333</v>
      </c>
      <c r="GC149" s="856">
        <f t="shared" si="281"/>
        <v>7083333.333333333</v>
      </c>
      <c r="GD149" s="856">
        <f t="shared" si="281"/>
        <v>7083333.333333333</v>
      </c>
      <c r="GE149" s="856">
        <f t="shared" si="281"/>
        <v>7083333.333333333</v>
      </c>
      <c r="GF149" s="856">
        <f t="shared" si="281"/>
        <v>7083333.333333333</v>
      </c>
      <c r="GG149" s="856">
        <f t="shared" si="281"/>
        <v>7083333.333333333</v>
      </c>
      <c r="GH149" s="856">
        <f t="shared" si="281"/>
        <v>7083333.333333333</v>
      </c>
      <c r="GI149" s="856">
        <f t="shared" si="281"/>
        <v>7083333.333333333</v>
      </c>
      <c r="GJ149" s="856">
        <f t="shared" si="281"/>
        <v>7083333.333333333</v>
      </c>
      <c r="GK149" s="856">
        <f t="shared" si="281"/>
        <v>7083333.333333333</v>
      </c>
      <c r="GL149" s="856">
        <f t="shared" si="281"/>
        <v>7083333.333333333</v>
      </c>
      <c r="GM149" s="856">
        <f t="shared" si="281"/>
        <v>7083333.333333333</v>
      </c>
      <c r="GN149" s="856">
        <f t="shared" si="281"/>
        <v>7083333.333333333</v>
      </c>
      <c r="GO149" s="856">
        <f t="shared" si="281"/>
        <v>7083333.333333333</v>
      </c>
      <c r="GP149" s="856">
        <f t="shared" si="281"/>
        <v>7083333.333333333</v>
      </c>
      <c r="GQ149" s="856">
        <f t="shared" si="281"/>
        <v>7083333.333333333</v>
      </c>
      <c r="GR149" s="856">
        <f t="shared" si="281"/>
        <v>7083333.333333333</v>
      </c>
      <c r="GS149" s="856">
        <f t="shared" si="281"/>
        <v>7083333.333333333</v>
      </c>
      <c r="GT149" s="856">
        <f t="shared" si="281"/>
        <v>7083333.333333333</v>
      </c>
      <c r="GU149" s="856">
        <f t="shared" si="281"/>
        <v>7083333.333333333</v>
      </c>
      <c r="GV149" s="856">
        <f t="shared" si="281"/>
        <v>7083333.333333333</v>
      </c>
      <c r="GW149" s="856">
        <f t="shared" si="281"/>
        <v>7083333.333333333</v>
      </c>
      <c r="GX149" s="856">
        <f t="shared" si="281"/>
        <v>7083333.333333333</v>
      </c>
      <c r="GY149" s="856">
        <f t="shared" si="281"/>
        <v>7083333.333333333</v>
      </c>
      <c r="GZ149" s="856">
        <f t="shared" si="281"/>
        <v>7083333.333333333</v>
      </c>
      <c r="HA149" s="856">
        <f t="shared" si="281"/>
        <v>7083333.333333333</v>
      </c>
      <c r="HB149" s="856">
        <f t="shared" si="281"/>
        <v>7083333.333333333</v>
      </c>
      <c r="HC149" s="856">
        <f t="shared" si="281"/>
        <v>7083333.333333333</v>
      </c>
      <c r="HD149" s="856">
        <f t="shared" si="281"/>
        <v>7083333.333333333</v>
      </c>
      <c r="HE149" s="856">
        <f t="shared" si="281"/>
        <v>7083333.333333333</v>
      </c>
      <c r="HF149" s="856">
        <f t="shared" si="281"/>
        <v>7083333.333333333</v>
      </c>
      <c r="HG149" s="856">
        <f t="shared" si="281"/>
        <v>7083333.333333333</v>
      </c>
      <c r="HH149" s="856">
        <f t="shared" si="281"/>
        <v>7083333.333333333</v>
      </c>
      <c r="HI149" s="856">
        <f t="shared" si="281"/>
        <v>7083333.333333333</v>
      </c>
      <c r="HJ149" s="856">
        <f>((FB148/FB145)/30)*24</f>
        <v>5666666.666666666</v>
      </c>
      <c r="HL149" s="856">
        <f>SUM(FB149:HJ149)</f>
        <v>424999999.99999976</v>
      </c>
    </row>
    <row r="150" spans="1:237" x14ac:dyDescent="0.25">
      <c r="A150" s="180" t="s">
        <v>674</v>
      </c>
      <c r="FB150" s="856">
        <f>FB149*$FB$141</f>
        <v>495833.33333333326</v>
      </c>
      <c r="FC150" s="856">
        <f t="shared" ref="FC150:HJ150" si="282">FC149*$FB$141</f>
        <v>2479166.6666666665</v>
      </c>
      <c r="FD150" s="856">
        <f t="shared" si="282"/>
        <v>2479166.6666666665</v>
      </c>
      <c r="FE150" s="856">
        <f t="shared" si="282"/>
        <v>2479166.6666666665</v>
      </c>
      <c r="FF150" s="856">
        <f t="shared" si="282"/>
        <v>2479166.6666666665</v>
      </c>
      <c r="FG150" s="856">
        <f t="shared" si="282"/>
        <v>2479166.6666666665</v>
      </c>
      <c r="FH150" s="856">
        <f t="shared" si="282"/>
        <v>2479166.6666666665</v>
      </c>
      <c r="FI150" s="856">
        <f t="shared" si="282"/>
        <v>2479166.6666666665</v>
      </c>
      <c r="FJ150" s="856">
        <f t="shared" si="282"/>
        <v>2479166.6666666665</v>
      </c>
      <c r="FK150" s="856">
        <f t="shared" si="282"/>
        <v>2479166.6666666665</v>
      </c>
      <c r="FL150" s="856">
        <f t="shared" si="282"/>
        <v>2479166.6666666665</v>
      </c>
      <c r="FM150" s="856">
        <f t="shared" si="282"/>
        <v>2479166.6666666665</v>
      </c>
      <c r="FN150" s="856">
        <f t="shared" si="282"/>
        <v>2479166.6666666665</v>
      </c>
      <c r="FO150" s="856">
        <f t="shared" si="282"/>
        <v>2479166.6666666665</v>
      </c>
      <c r="FP150" s="856">
        <f t="shared" si="282"/>
        <v>2479166.6666666665</v>
      </c>
      <c r="FQ150" s="856">
        <f t="shared" si="282"/>
        <v>2479166.6666666665</v>
      </c>
      <c r="FR150" s="856">
        <f t="shared" si="282"/>
        <v>2479166.6666666665</v>
      </c>
      <c r="FS150" s="856">
        <f t="shared" si="282"/>
        <v>2479166.6666666665</v>
      </c>
      <c r="FT150" s="856">
        <f t="shared" si="282"/>
        <v>2479166.6666666665</v>
      </c>
      <c r="FU150" s="856">
        <f t="shared" si="282"/>
        <v>2479166.6666666665</v>
      </c>
      <c r="FV150" s="856">
        <f t="shared" si="282"/>
        <v>2479166.6666666665</v>
      </c>
      <c r="FW150" s="856">
        <f t="shared" si="282"/>
        <v>2479166.6666666665</v>
      </c>
      <c r="FX150" s="856">
        <f t="shared" si="282"/>
        <v>2479166.6666666665</v>
      </c>
      <c r="FY150" s="856">
        <f t="shared" si="282"/>
        <v>2479166.6666666665</v>
      </c>
      <c r="FZ150" s="856">
        <f t="shared" si="282"/>
        <v>2479166.6666666665</v>
      </c>
      <c r="GA150" s="856">
        <f t="shared" si="282"/>
        <v>2479166.6666666665</v>
      </c>
      <c r="GB150" s="856">
        <f t="shared" si="282"/>
        <v>2479166.6666666665</v>
      </c>
      <c r="GC150" s="856">
        <f t="shared" si="282"/>
        <v>2479166.6666666665</v>
      </c>
      <c r="GD150" s="856">
        <f t="shared" si="282"/>
        <v>2479166.6666666665</v>
      </c>
      <c r="GE150" s="856">
        <f t="shared" si="282"/>
        <v>2479166.6666666665</v>
      </c>
      <c r="GF150" s="856">
        <f t="shared" si="282"/>
        <v>2479166.6666666665</v>
      </c>
      <c r="GG150" s="856">
        <f t="shared" si="282"/>
        <v>2479166.6666666665</v>
      </c>
      <c r="GH150" s="856">
        <f t="shared" si="282"/>
        <v>2479166.6666666665</v>
      </c>
      <c r="GI150" s="856">
        <f t="shared" si="282"/>
        <v>2479166.6666666665</v>
      </c>
      <c r="GJ150" s="856">
        <f t="shared" si="282"/>
        <v>2479166.6666666665</v>
      </c>
      <c r="GK150" s="856">
        <f t="shared" si="282"/>
        <v>2479166.6666666665</v>
      </c>
      <c r="GL150" s="856">
        <f t="shared" si="282"/>
        <v>2479166.6666666665</v>
      </c>
      <c r="GM150" s="856">
        <f t="shared" si="282"/>
        <v>2479166.6666666665</v>
      </c>
      <c r="GN150" s="856">
        <f t="shared" si="282"/>
        <v>2479166.6666666665</v>
      </c>
      <c r="GO150" s="856">
        <f t="shared" si="282"/>
        <v>2479166.6666666665</v>
      </c>
      <c r="GP150" s="856">
        <f t="shared" si="282"/>
        <v>2479166.6666666665</v>
      </c>
      <c r="GQ150" s="856">
        <f t="shared" si="282"/>
        <v>2479166.6666666665</v>
      </c>
      <c r="GR150" s="856">
        <f t="shared" si="282"/>
        <v>2479166.6666666665</v>
      </c>
      <c r="GS150" s="856">
        <f t="shared" si="282"/>
        <v>2479166.6666666665</v>
      </c>
      <c r="GT150" s="856">
        <f t="shared" si="282"/>
        <v>2479166.6666666665</v>
      </c>
      <c r="GU150" s="856">
        <f t="shared" si="282"/>
        <v>2479166.6666666665</v>
      </c>
      <c r="GV150" s="856">
        <f t="shared" si="282"/>
        <v>2479166.6666666665</v>
      </c>
      <c r="GW150" s="856">
        <f t="shared" si="282"/>
        <v>2479166.6666666665</v>
      </c>
      <c r="GX150" s="856">
        <f t="shared" si="282"/>
        <v>2479166.6666666665</v>
      </c>
      <c r="GY150" s="856">
        <f t="shared" si="282"/>
        <v>2479166.6666666665</v>
      </c>
      <c r="GZ150" s="856">
        <f t="shared" si="282"/>
        <v>2479166.6666666665</v>
      </c>
      <c r="HA150" s="856">
        <f t="shared" si="282"/>
        <v>2479166.6666666665</v>
      </c>
      <c r="HB150" s="856">
        <f t="shared" si="282"/>
        <v>2479166.6666666665</v>
      </c>
      <c r="HC150" s="856">
        <f t="shared" si="282"/>
        <v>2479166.6666666665</v>
      </c>
      <c r="HD150" s="856">
        <f t="shared" si="282"/>
        <v>2479166.6666666665</v>
      </c>
      <c r="HE150" s="856">
        <f t="shared" si="282"/>
        <v>2479166.6666666665</v>
      </c>
      <c r="HF150" s="856">
        <f t="shared" si="282"/>
        <v>2479166.6666666665</v>
      </c>
      <c r="HG150" s="856">
        <f t="shared" si="282"/>
        <v>2479166.6666666665</v>
      </c>
      <c r="HH150" s="856">
        <f t="shared" si="282"/>
        <v>2479166.6666666665</v>
      </c>
      <c r="HI150" s="856">
        <f t="shared" si="282"/>
        <v>2479166.6666666665</v>
      </c>
      <c r="HJ150" s="856">
        <f t="shared" si="282"/>
        <v>1983333.333333333</v>
      </c>
      <c r="HL150" s="856">
        <f t="shared" ref="HL150:HL151" si="283">SUM(FB150:HJ150)</f>
        <v>148750000.00000006</v>
      </c>
    </row>
    <row r="151" spans="1:237" x14ac:dyDescent="0.25">
      <c r="A151" s="180" t="s">
        <v>675</v>
      </c>
      <c r="FB151" s="856">
        <f>FB149*$FB$142</f>
        <v>920833.33333333326</v>
      </c>
      <c r="FC151" s="856">
        <f t="shared" ref="FC151:HJ151" si="284">FC149*$FB$142</f>
        <v>4604166.666666667</v>
      </c>
      <c r="FD151" s="856">
        <f t="shared" si="284"/>
        <v>4604166.666666667</v>
      </c>
      <c r="FE151" s="856">
        <f t="shared" si="284"/>
        <v>4604166.666666667</v>
      </c>
      <c r="FF151" s="856">
        <f t="shared" si="284"/>
        <v>4604166.666666667</v>
      </c>
      <c r="FG151" s="856">
        <f t="shared" si="284"/>
        <v>4604166.666666667</v>
      </c>
      <c r="FH151" s="856">
        <f t="shared" si="284"/>
        <v>4604166.666666667</v>
      </c>
      <c r="FI151" s="856">
        <f t="shared" si="284"/>
        <v>4604166.666666667</v>
      </c>
      <c r="FJ151" s="856">
        <f t="shared" si="284"/>
        <v>4604166.666666667</v>
      </c>
      <c r="FK151" s="856">
        <f t="shared" si="284"/>
        <v>4604166.666666667</v>
      </c>
      <c r="FL151" s="856">
        <f t="shared" si="284"/>
        <v>4604166.666666667</v>
      </c>
      <c r="FM151" s="856">
        <f t="shared" si="284"/>
        <v>4604166.666666667</v>
      </c>
      <c r="FN151" s="856">
        <f t="shared" si="284"/>
        <v>4604166.666666667</v>
      </c>
      <c r="FO151" s="856">
        <f t="shared" si="284"/>
        <v>4604166.666666667</v>
      </c>
      <c r="FP151" s="856">
        <f t="shared" si="284"/>
        <v>4604166.666666667</v>
      </c>
      <c r="FQ151" s="856">
        <f t="shared" si="284"/>
        <v>4604166.666666667</v>
      </c>
      <c r="FR151" s="856">
        <f t="shared" si="284"/>
        <v>4604166.666666667</v>
      </c>
      <c r="FS151" s="856">
        <f t="shared" si="284"/>
        <v>4604166.666666667</v>
      </c>
      <c r="FT151" s="856">
        <f t="shared" si="284"/>
        <v>4604166.666666667</v>
      </c>
      <c r="FU151" s="856">
        <f t="shared" si="284"/>
        <v>4604166.666666667</v>
      </c>
      <c r="FV151" s="856">
        <f t="shared" si="284"/>
        <v>4604166.666666667</v>
      </c>
      <c r="FW151" s="856">
        <f t="shared" si="284"/>
        <v>4604166.666666667</v>
      </c>
      <c r="FX151" s="856">
        <f t="shared" si="284"/>
        <v>4604166.666666667</v>
      </c>
      <c r="FY151" s="856">
        <f t="shared" si="284"/>
        <v>4604166.666666667</v>
      </c>
      <c r="FZ151" s="856">
        <f t="shared" si="284"/>
        <v>4604166.666666667</v>
      </c>
      <c r="GA151" s="856">
        <f t="shared" si="284"/>
        <v>4604166.666666667</v>
      </c>
      <c r="GB151" s="856">
        <f t="shared" si="284"/>
        <v>4604166.666666667</v>
      </c>
      <c r="GC151" s="856">
        <f t="shared" si="284"/>
        <v>4604166.666666667</v>
      </c>
      <c r="GD151" s="856">
        <f t="shared" si="284"/>
        <v>4604166.666666667</v>
      </c>
      <c r="GE151" s="856">
        <f t="shared" si="284"/>
        <v>4604166.666666667</v>
      </c>
      <c r="GF151" s="856">
        <f t="shared" si="284"/>
        <v>4604166.666666667</v>
      </c>
      <c r="GG151" s="856">
        <f t="shared" si="284"/>
        <v>4604166.666666667</v>
      </c>
      <c r="GH151" s="856">
        <f t="shared" si="284"/>
        <v>4604166.666666667</v>
      </c>
      <c r="GI151" s="856">
        <f t="shared" si="284"/>
        <v>4604166.666666667</v>
      </c>
      <c r="GJ151" s="856">
        <f t="shared" si="284"/>
        <v>4604166.666666667</v>
      </c>
      <c r="GK151" s="856">
        <f t="shared" si="284"/>
        <v>4604166.666666667</v>
      </c>
      <c r="GL151" s="856">
        <f t="shared" si="284"/>
        <v>4604166.666666667</v>
      </c>
      <c r="GM151" s="856">
        <f t="shared" si="284"/>
        <v>4604166.666666667</v>
      </c>
      <c r="GN151" s="856">
        <f t="shared" si="284"/>
        <v>4604166.666666667</v>
      </c>
      <c r="GO151" s="856">
        <f t="shared" si="284"/>
        <v>4604166.666666667</v>
      </c>
      <c r="GP151" s="856">
        <f t="shared" si="284"/>
        <v>4604166.666666667</v>
      </c>
      <c r="GQ151" s="856">
        <f t="shared" si="284"/>
        <v>4604166.666666667</v>
      </c>
      <c r="GR151" s="856">
        <f t="shared" si="284"/>
        <v>4604166.666666667</v>
      </c>
      <c r="GS151" s="856">
        <f t="shared" si="284"/>
        <v>4604166.666666667</v>
      </c>
      <c r="GT151" s="856">
        <f t="shared" si="284"/>
        <v>4604166.666666667</v>
      </c>
      <c r="GU151" s="856">
        <f t="shared" si="284"/>
        <v>4604166.666666667</v>
      </c>
      <c r="GV151" s="856">
        <f t="shared" si="284"/>
        <v>4604166.666666667</v>
      </c>
      <c r="GW151" s="856">
        <f t="shared" si="284"/>
        <v>4604166.666666667</v>
      </c>
      <c r="GX151" s="856">
        <f t="shared" si="284"/>
        <v>4604166.666666667</v>
      </c>
      <c r="GY151" s="856">
        <f t="shared" si="284"/>
        <v>4604166.666666667</v>
      </c>
      <c r="GZ151" s="856">
        <f t="shared" si="284"/>
        <v>4604166.666666667</v>
      </c>
      <c r="HA151" s="856">
        <f t="shared" si="284"/>
        <v>4604166.666666667</v>
      </c>
      <c r="HB151" s="856">
        <f t="shared" si="284"/>
        <v>4604166.666666667</v>
      </c>
      <c r="HC151" s="856">
        <f t="shared" si="284"/>
        <v>4604166.666666667</v>
      </c>
      <c r="HD151" s="856">
        <f t="shared" si="284"/>
        <v>4604166.666666667</v>
      </c>
      <c r="HE151" s="856">
        <f t="shared" si="284"/>
        <v>4604166.666666667</v>
      </c>
      <c r="HF151" s="856">
        <f t="shared" si="284"/>
        <v>4604166.666666667</v>
      </c>
      <c r="HG151" s="856">
        <f t="shared" si="284"/>
        <v>4604166.666666667</v>
      </c>
      <c r="HH151" s="856">
        <f t="shared" si="284"/>
        <v>4604166.666666667</v>
      </c>
      <c r="HI151" s="856">
        <f t="shared" si="284"/>
        <v>4604166.666666667</v>
      </c>
      <c r="HJ151" s="856">
        <f t="shared" si="284"/>
        <v>3683333.333333333</v>
      </c>
      <c r="HL151" s="856">
        <f t="shared" si="283"/>
        <v>276249999.99999976</v>
      </c>
    </row>
    <row r="153" spans="1:237" x14ac:dyDescent="0.25">
      <c r="A153" s="172" t="s">
        <v>690</v>
      </c>
    </row>
    <row r="154" spans="1:237" x14ac:dyDescent="0.25">
      <c r="A154" s="180" t="s">
        <v>375</v>
      </c>
      <c r="IC154" s="180">
        <v>10</v>
      </c>
    </row>
    <row r="155" spans="1:237" x14ac:dyDescent="0.25">
      <c r="A155" s="180" t="s">
        <v>376</v>
      </c>
      <c r="IC155" s="236">
        <f>TABLES!F588</f>
        <v>2600000000</v>
      </c>
    </row>
    <row r="156" spans="1:237" x14ac:dyDescent="0.25">
      <c r="A156" s="180" t="s">
        <v>379</v>
      </c>
      <c r="IC156" s="850">
        <f>TABLES!H590</f>
        <v>0.05</v>
      </c>
    </row>
    <row r="157" spans="1:237" x14ac:dyDescent="0.25">
      <c r="A157" s="180" t="s">
        <v>671</v>
      </c>
      <c r="IC157" s="180" t="s">
        <v>814</v>
      </c>
    </row>
    <row r="158" spans="1:237" x14ac:dyDescent="0.25">
      <c r="A158" s="180" t="s">
        <v>381</v>
      </c>
      <c r="IC158" s="850">
        <f>TABLES!H590</f>
        <v>0.05</v>
      </c>
    </row>
    <row r="159" spans="1:237" x14ac:dyDescent="0.25">
      <c r="A159" s="180" t="s">
        <v>382</v>
      </c>
      <c r="IC159" s="932">
        <f>TABLES!F590</f>
        <v>5</v>
      </c>
    </row>
    <row r="160" spans="1:237" x14ac:dyDescent="0.25">
      <c r="A160" s="180" t="s">
        <v>813</v>
      </c>
      <c r="IC160" s="180">
        <f>IC159*12</f>
        <v>60</v>
      </c>
    </row>
    <row r="161" spans="1:297" x14ac:dyDescent="0.25">
      <c r="A161" s="180" t="s">
        <v>674</v>
      </c>
      <c r="IC161" s="850">
        <v>0</v>
      </c>
    </row>
    <row r="162" spans="1:297" x14ac:dyDescent="0.25">
      <c r="A162" s="180" t="s">
        <v>675</v>
      </c>
      <c r="IC162" s="850">
        <v>1</v>
      </c>
    </row>
    <row r="163" spans="1:297" x14ac:dyDescent="0.25">
      <c r="A163" s="167" t="s">
        <v>676</v>
      </c>
    </row>
    <row r="164" spans="1:297" x14ac:dyDescent="0.25">
      <c r="A164" s="180" t="s">
        <v>672</v>
      </c>
      <c r="IC164" s="236">
        <f>IC155-(IC155*IC156)</f>
        <v>2470000000</v>
      </c>
    </row>
    <row r="165" spans="1:297" x14ac:dyDescent="0.25">
      <c r="A165" s="180">
        <v>2019</v>
      </c>
      <c r="IC165" s="236">
        <f>IC164*TABLES!D592</f>
        <v>741000000</v>
      </c>
    </row>
    <row r="166" spans="1:297" x14ac:dyDescent="0.25">
      <c r="A166" s="180">
        <v>2020</v>
      </c>
      <c r="IC166" s="236">
        <f>IC164*TABLES!E592</f>
        <v>494000000</v>
      </c>
    </row>
    <row r="167" spans="1:297" x14ac:dyDescent="0.25">
      <c r="A167" s="180">
        <v>2021</v>
      </c>
      <c r="IC167" s="236">
        <f>IC164*TABLES!F592</f>
        <v>494000000</v>
      </c>
    </row>
    <row r="168" spans="1:297" x14ac:dyDescent="0.25">
      <c r="A168" s="180">
        <v>2022</v>
      </c>
      <c r="IC168" s="236">
        <f>IC164*TABLES!G592</f>
        <v>370500000</v>
      </c>
    </row>
    <row r="169" spans="1:297" x14ac:dyDescent="0.25">
      <c r="A169" s="180">
        <v>2023</v>
      </c>
      <c r="IC169" s="236">
        <f>TABLES!H592*ASSETS!IC164</f>
        <v>370500000</v>
      </c>
      <c r="ID169" s="180">
        <f>1</f>
        <v>1</v>
      </c>
      <c r="IE169" s="180">
        <f>ID169+1</f>
        <v>2</v>
      </c>
      <c r="IF169" s="180">
        <f t="shared" ref="IF169:KK169" si="285">IE169+1</f>
        <v>3</v>
      </c>
      <c r="IG169" s="180">
        <f t="shared" si="285"/>
        <v>4</v>
      </c>
      <c r="IH169" s="180">
        <f t="shared" si="285"/>
        <v>5</v>
      </c>
      <c r="II169" s="180">
        <f t="shared" si="285"/>
        <v>6</v>
      </c>
      <c r="IJ169" s="180">
        <f t="shared" si="285"/>
        <v>7</v>
      </c>
      <c r="IK169" s="180">
        <f t="shared" si="285"/>
        <v>8</v>
      </c>
      <c r="IL169" s="180">
        <f t="shared" si="285"/>
        <v>9</v>
      </c>
      <c r="IM169" s="180">
        <f t="shared" si="285"/>
        <v>10</v>
      </c>
      <c r="IN169" s="180">
        <f t="shared" si="285"/>
        <v>11</v>
      </c>
      <c r="IO169" s="180">
        <f t="shared" si="285"/>
        <v>12</v>
      </c>
      <c r="IP169" s="180">
        <f t="shared" si="285"/>
        <v>13</v>
      </c>
      <c r="IQ169" s="180">
        <f t="shared" si="285"/>
        <v>14</v>
      </c>
      <c r="IR169" s="180">
        <f t="shared" si="285"/>
        <v>15</v>
      </c>
      <c r="IS169" s="180">
        <f t="shared" si="285"/>
        <v>16</v>
      </c>
      <c r="IT169" s="180">
        <f t="shared" si="285"/>
        <v>17</v>
      </c>
      <c r="IU169" s="180">
        <f t="shared" si="285"/>
        <v>18</v>
      </c>
      <c r="IV169" s="180">
        <f t="shared" si="285"/>
        <v>19</v>
      </c>
      <c r="IW169" s="180">
        <f t="shared" si="285"/>
        <v>20</v>
      </c>
      <c r="IX169" s="180">
        <f t="shared" si="285"/>
        <v>21</v>
      </c>
      <c r="IY169" s="180">
        <f t="shared" si="285"/>
        <v>22</v>
      </c>
      <c r="IZ169" s="180">
        <f t="shared" si="285"/>
        <v>23</v>
      </c>
      <c r="JA169" s="180">
        <f t="shared" si="285"/>
        <v>24</v>
      </c>
      <c r="JB169" s="180">
        <f t="shared" si="285"/>
        <v>25</v>
      </c>
      <c r="JC169" s="180">
        <f t="shared" si="285"/>
        <v>26</v>
      </c>
      <c r="JD169" s="180">
        <f t="shared" si="285"/>
        <v>27</v>
      </c>
      <c r="JE169" s="180">
        <f t="shared" si="285"/>
        <v>28</v>
      </c>
      <c r="JF169" s="180">
        <f t="shared" si="285"/>
        <v>29</v>
      </c>
      <c r="JG169" s="180">
        <f t="shared" si="285"/>
        <v>30</v>
      </c>
      <c r="JH169" s="180">
        <f t="shared" si="285"/>
        <v>31</v>
      </c>
      <c r="JI169" s="180">
        <f t="shared" si="285"/>
        <v>32</v>
      </c>
      <c r="JJ169" s="180">
        <f t="shared" si="285"/>
        <v>33</v>
      </c>
      <c r="JK169" s="180">
        <f t="shared" si="285"/>
        <v>34</v>
      </c>
      <c r="JL169" s="180">
        <f t="shared" si="285"/>
        <v>35</v>
      </c>
      <c r="JM169" s="180">
        <f t="shared" si="285"/>
        <v>36</v>
      </c>
      <c r="JN169" s="180">
        <f t="shared" si="285"/>
        <v>37</v>
      </c>
      <c r="JO169" s="180">
        <f t="shared" si="285"/>
        <v>38</v>
      </c>
      <c r="JP169" s="180">
        <f t="shared" si="285"/>
        <v>39</v>
      </c>
      <c r="JQ169" s="180">
        <f t="shared" si="285"/>
        <v>40</v>
      </c>
      <c r="JR169" s="180">
        <f t="shared" si="285"/>
        <v>41</v>
      </c>
      <c r="JS169" s="180">
        <f t="shared" si="285"/>
        <v>42</v>
      </c>
      <c r="JT169" s="180">
        <f t="shared" si="285"/>
        <v>43</v>
      </c>
      <c r="JU169" s="180">
        <f t="shared" si="285"/>
        <v>44</v>
      </c>
      <c r="JV169" s="180">
        <f t="shared" si="285"/>
        <v>45</v>
      </c>
      <c r="JW169" s="180">
        <f t="shared" si="285"/>
        <v>46</v>
      </c>
      <c r="JX169" s="180">
        <f t="shared" si="285"/>
        <v>47</v>
      </c>
      <c r="JY169" s="180">
        <f t="shared" si="285"/>
        <v>48</v>
      </c>
      <c r="JZ169" s="180">
        <f t="shared" si="285"/>
        <v>49</v>
      </c>
      <c r="KA169" s="180">
        <f t="shared" si="285"/>
        <v>50</v>
      </c>
      <c r="KB169" s="180">
        <f t="shared" si="285"/>
        <v>51</v>
      </c>
      <c r="KC169" s="180">
        <f>KB169+1</f>
        <v>52</v>
      </c>
      <c r="KD169" s="180">
        <f t="shared" si="285"/>
        <v>53</v>
      </c>
      <c r="KE169" s="180">
        <f t="shared" si="285"/>
        <v>54</v>
      </c>
      <c r="KF169" s="180">
        <f t="shared" si="285"/>
        <v>55</v>
      </c>
      <c r="KG169" s="180">
        <f t="shared" si="285"/>
        <v>56</v>
      </c>
      <c r="KH169" s="180">
        <f t="shared" si="285"/>
        <v>57</v>
      </c>
      <c r="KI169" s="180">
        <f t="shared" si="285"/>
        <v>58</v>
      </c>
      <c r="KJ169" s="180">
        <f t="shared" si="285"/>
        <v>59</v>
      </c>
      <c r="KK169" s="180">
        <f t="shared" si="285"/>
        <v>60</v>
      </c>
    </row>
    <row r="170" spans="1:297" x14ac:dyDescent="0.25">
      <c r="A170" s="180" t="s">
        <v>673</v>
      </c>
      <c r="IC170" s="236">
        <f>(((IC165/12)/30)*21)</f>
        <v>43225000</v>
      </c>
      <c r="ID170" s="236">
        <f>IC165/12</f>
        <v>61750000</v>
      </c>
      <c r="IE170" s="236">
        <f>ID170</f>
        <v>61750000</v>
      </c>
      <c r="IF170" s="236">
        <f>IE170</f>
        <v>61750000</v>
      </c>
      <c r="IG170" s="236">
        <f t="shared" ref="IG170:IN170" si="286">IF170</f>
        <v>61750000</v>
      </c>
      <c r="IH170" s="236">
        <f t="shared" si="286"/>
        <v>61750000</v>
      </c>
      <c r="II170" s="236">
        <f t="shared" si="286"/>
        <v>61750000</v>
      </c>
      <c r="IJ170" s="236">
        <f t="shared" si="286"/>
        <v>61750000</v>
      </c>
      <c r="IK170" s="236">
        <f t="shared" si="286"/>
        <v>61750000</v>
      </c>
      <c r="IL170" s="236">
        <f t="shared" si="286"/>
        <v>61750000</v>
      </c>
      <c r="IM170" s="236">
        <f t="shared" si="286"/>
        <v>61750000</v>
      </c>
      <c r="IN170" s="236">
        <f t="shared" si="286"/>
        <v>61750000</v>
      </c>
      <c r="IO170" s="236">
        <f>(((IC165/12)/30)*9)+(((IC166/12)/30)*21)</f>
        <v>47341666.666666672</v>
      </c>
      <c r="IP170" s="236">
        <f>IC166/12</f>
        <v>41166666.666666664</v>
      </c>
      <c r="IQ170" s="236">
        <f>IP170</f>
        <v>41166666.666666664</v>
      </c>
      <c r="IR170" s="236">
        <f t="shared" ref="IR170:IZ170" si="287">IQ170</f>
        <v>41166666.666666664</v>
      </c>
      <c r="IS170" s="236">
        <f t="shared" si="287"/>
        <v>41166666.666666664</v>
      </c>
      <c r="IT170" s="236">
        <f t="shared" si="287"/>
        <v>41166666.666666664</v>
      </c>
      <c r="IU170" s="236">
        <f>IT170</f>
        <v>41166666.666666664</v>
      </c>
      <c r="IV170" s="236">
        <f t="shared" si="287"/>
        <v>41166666.666666664</v>
      </c>
      <c r="IW170" s="236">
        <f t="shared" si="287"/>
        <v>41166666.666666664</v>
      </c>
      <c r="IX170" s="236">
        <f t="shared" si="287"/>
        <v>41166666.666666664</v>
      </c>
      <c r="IY170" s="236">
        <f t="shared" si="287"/>
        <v>41166666.666666664</v>
      </c>
      <c r="IZ170" s="236">
        <f t="shared" si="287"/>
        <v>41166666.666666664</v>
      </c>
      <c r="JA170" s="236">
        <f>(((IC166/12)/30)*9)+(((IC167/12)/30)*21)</f>
        <v>41166666.666666672</v>
      </c>
      <c r="JB170" s="236">
        <f>IC167/12</f>
        <v>41166666.666666664</v>
      </c>
      <c r="JC170" s="236">
        <f>JB170</f>
        <v>41166666.666666664</v>
      </c>
      <c r="JD170" s="236">
        <f t="shared" ref="JD170:JL170" si="288">JC170</f>
        <v>41166666.666666664</v>
      </c>
      <c r="JE170" s="236">
        <f t="shared" si="288"/>
        <v>41166666.666666664</v>
      </c>
      <c r="JF170" s="236">
        <f t="shared" si="288"/>
        <v>41166666.666666664</v>
      </c>
      <c r="JG170" s="236">
        <f t="shared" si="288"/>
        <v>41166666.666666664</v>
      </c>
      <c r="JH170" s="236">
        <f t="shared" si="288"/>
        <v>41166666.666666664</v>
      </c>
      <c r="JI170" s="236">
        <f t="shared" si="288"/>
        <v>41166666.666666664</v>
      </c>
      <c r="JJ170" s="236">
        <f t="shared" si="288"/>
        <v>41166666.666666664</v>
      </c>
      <c r="JK170" s="236">
        <f t="shared" si="288"/>
        <v>41166666.666666664</v>
      </c>
      <c r="JL170" s="236">
        <f t="shared" si="288"/>
        <v>41166666.666666664</v>
      </c>
      <c r="JM170" s="236">
        <f>(((IC167/12)/30)*9)+(((IC168/12)/30)*21)</f>
        <v>33962500</v>
      </c>
      <c r="JN170" s="236">
        <f>IC168/12</f>
        <v>30875000</v>
      </c>
      <c r="JO170" s="236">
        <f>JN170</f>
        <v>30875000</v>
      </c>
      <c r="JP170" s="236">
        <f t="shared" ref="JP170:JX170" si="289">JO170</f>
        <v>30875000</v>
      </c>
      <c r="JQ170" s="236">
        <f t="shared" si="289"/>
        <v>30875000</v>
      </c>
      <c r="JR170" s="236">
        <f t="shared" si="289"/>
        <v>30875000</v>
      </c>
      <c r="JS170" s="236">
        <f t="shared" si="289"/>
        <v>30875000</v>
      </c>
      <c r="JT170" s="236">
        <f t="shared" si="289"/>
        <v>30875000</v>
      </c>
      <c r="JU170" s="236">
        <f t="shared" si="289"/>
        <v>30875000</v>
      </c>
      <c r="JV170" s="236">
        <f t="shared" si="289"/>
        <v>30875000</v>
      </c>
      <c r="JW170" s="236">
        <f t="shared" si="289"/>
        <v>30875000</v>
      </c>
      <c r="JX170" s="236">
        <f t="shared" si="289"/>
        <v>30875000</v>
      </c>
      <c r="JY170" s="236">
        <f>(((IC168/12)/30)*9)+(((IC169/12)/30)*21)</f>
        <v>30875000</v>
      </c>
      <c r="JZ170" s="236">
        <f>IC169/12</f>
        <v>30875000</v>
      </c>
      <c r="KA170" s="236">
        <f>JZ170</f>
        <v>30875000</v>
      </c>
      <c r="KB170" s="236">
        <f t="shared" ref="KB170:KJ170" si="290">KA170</f>
        <v>30875000</v>
      </c>
      <c r="KC170" s="236">
        <f t="shared" si="290"/>
        <v>30875000</v>
      </c>
      <c r="KD170" s="236">
        <f t="shared" si="290"/>
        <v>30875000</v>
      </c>
      <c r="KE170" s="236">
        <f t="shared" si="290"/>
        <v>30875000</v>
      </c>
      <c r="KF170" s="236">
        <f t="shared" si="290"/>
        <v>30875000</v>
      </c>
      <c r="KG170" s="236">
        <f t="shared" si="290"/>
        <v>30875000</v>
      </c>
      <c r="KH170" s="236">
        <f t="shared" si="290"/>
        <v>30875000</v>
      </c>
      <c r="KI170" s="236">
        <f t="shared" si="290"/>
        <v>30875000</v>
      </c>
      <c r="KJ170" s="236">
        <f t="shared" si="290"/>
        <v>30875000</v>
      </c>
      <c r="KK170" s="236">
        <f>(((IC169/12)/30)*9)</f>
        <v>9262500</v>
      </c>
    </row>
    <row r="171" spans="1:297" x14ac:dyDescent="0.25">
      <c r="A171" s="180" t="s">
        <v>675</v>
      </c>
      <c r="IC171" s="236">
        <f>IC170</f>
        <v>43225000</v>
      </c>
      <c r="ID171" s="236">
        <f t="shared" ref="ID171:KK171" si="291">ID170</f>
        <v>61750000</v>
      </c>
      <c r="IE171" s="236">
        <f t="shared" si="291"/>
        <v>61750000</v>
      </c>
      <c r="IF171" s="236">
        <f t="shared" si="291"/>
        <v>61750000</v>
      </c>
      <c r="IG171" s="236">
        <f t="shared" si="291"/>
        <v>61750000</v>
      </c>
      <c r="IH171" s="236">
        <f t="shared" si="291"/>
        <v>61750000</v>
      </c>
      <c r="II171" s="236">
        <f t="shared" si="291"/>
        <v>61750000</v>
      </c>
      <c r="IJ171" s="236">
        <f t="shared" si="291"/>
        <v>61750000</v>
      </c>
      <c r="IK171" s="236">
        <f t="shared" si="291"/>
        <v>61750000</v>
      </c>
      <c r="IL171" s="236">
        <f t="shared" si="291"/>
        <v>61750000</v>
      </c>
      <c r="IM171" s="236">
        <f t="shared" si="291"/>
        <v>61750000</v>
      </c>
      <c r="IN171" s="236">
        <f t="shared" si="291"/>
        <v>61750000</v>
      </c>
      <c r="IO171" s="236">
        <f t="shared" si="291"/>
        <v>47341666.666666672</v>
      </c>
      <c r="IP171" s="236">
        <f t="shared" si="291"/>
        <v>41166666.666666664</v>
      </c>
      <c r="IQ171" s="236">
        <f t="shared" si="291"/>
        <v>41166666.666666664</v>
      </c>
      <c r="IR171" s="236">
        <f t="shared" si="291"/>
        <v>41166666.666666664</v>
      </c>
      <c r="IS171" s="236">
        <f t="shared" si="291"/>
        <v>41166666.666666664</v>
      </c>
      <c r="IT171" s="236">
        <f t="shared" si="291"/>
        <v>41166666.666666664</v>
      </c>
      <c r="IU171" s="236">
        <f t="shared" si="291"/>
        <v>41166666.666666664</v>
      </c>
      <c r="IV171" s="236">
        <f t="shared" si="291"/>
        <v>41166666.666666664</v>
      </c>
      <c r="IW171" s="236">
        <f t="shared" si="291"/>
        <v>41166666.666666664</v>
      </c>
      <c r="IX171" s="236">
        <f t="shared" si="291"/>
        <v>41166666.666666664</v>
      </c>
      <c r="IY171" s="236">
        <f t="shared" si="291"/>
        <v>41166666.666666664</v>
      </c>
      <c r="IZ171" s="236">
        <f t="shared" si="291"/>
        <v>41166666.666666664</v>
      </c>
      <c r="JA171" s="236">
        <f t="shared" si="291"/>
        <v>41166666.666666672</v>
      </c>
      <c r="JB171" s="236">
        <f t="shared" si="291"/>
        <v>41166666.666666664</v>
      </c>
      <c r="JC171" s="236">
        <f t="shared" si="291"/>
        <v>41166666.666666664</v>
      </c>
      <c r="JD171" s="236">
        <f t="shared" si="291"/>
        <v>41166666.666666664</v>
      </c>
      <c r="JE171" s="236">
        <f t="shared" si="291"/>
        <v>41166666.666666664</v>
      </c>
      <c r="JF171" s="236">
        <f t="shared" si="291"/>
        <v>41166666.666666664</v>
      </c>
      <c r="JG171" s="236">
        <f t="shared" si="291"/>
        <v>41166666.666666664</v>
      </c>
      <c r="JH171" s="236">
        <f t="shared" si="291"/>
        <v>41166666.666666664</v>
      </c>
      <c r="JI171" s="236">
        <f t="shared" si="291"/>
        <v>41166666.666666664</v>
      </c>
      <c r="JJ171" s="236">
        <f t="shared" si="291"/>
        <v>41166666.666666664</v>
      </c>
      <c r="JK171" s="236">
        <f t="shared" si="291"/>
        <v>41166666.666666664</v>
      </c>
      <c r="JL171" s="236">
        <f t="shared" si="291"/>
        <v>41166666.666666664</v>
      </c>
      <c r="JM171" s="236">
        <f t="shared" si="291"/>
        <v>33962500</v>
      </c>
      <c r="JN171" s="236">
        <f t="shared" si="291"/>
        <v>30875000</v>
      </c>
      <c r="JO171" s="236">
        <f t="shared" si="291"/>
        <v>30875000</v>
      </c>
      <c r="JP171" s="236">
        <f t="shared" si="291"/>
        <v>30875000</v>
      </c>
      <c r="JQ171" s="236">
        <f t="shared" si="291"/>
        <v>30875000</v>
      </c>
      <c r="JR171" s="236">
        <f t="shared" si="291"/>
        <v>30875000</v>
      </c>
      <c r="JS171" s="236">
        <f t="shared" si="291"/>
        <v>30875000</v>
      </c>
      <c r="JT171" s="236">
        <f t="shared" si="291"/>
        <v>30875000</v>
      </c>
      <c r="JU171" s="236">
        <f t="shared" si="291"/>
        <v>30875000</v>
      </c>
      <c r="JV171" s="236">
        <f t="shared" si="291"/>
        <v>30875000</v>
      </c>
      <c r="JW171" s="236">
        <f t="shared" si="291"/>
        <v>30875000</v>
      </c>
      <c r="JX171" s="236">
        <f t="shared" si="291"/>
        <v>30875000</v>
      </c>
      <c r="JY171" s="236">
        <f t="shared" si="291"/>
        <v>30875000</v>
      </c>
      <c r="JZ171" s="236">
        <f t="shared" si="291"/>
        <v>30875000</v>
      </c>
      <c r="KA171" s="236">
        <f t="shared" si="291"/>
        <v>30875000</v>
      </c>
      <c r="KB171" s="236">
        <f t="shared" si="291"/>
        <v>30875000</v>
      </c>
      <c r="KC171" s="236">
        <f t="shared" si="291"/>
        <v>30875000</v>
      </c>
      <c r="KD171" s="236">
        <f t="shared" si="291"/>
        <v>30875000</v>
      </c>
      <c r="KE171" s="236">
        <f t="shared" si="291"/>
        <v>30875000</v>
      </c>
      <c r="KF171" s="236">
        <f t="shared" si="291"/>
        <v>30875000</v>
      </c>
      <c r="KG171" s="236">
        <f t="shared" si="291"/>
        <v>30875000</v>
      </c>
      <c r="KH171" s="236">
        <f t="shared" si="291"/>
        <v>30875000</v>
      </c>
      <c r="KI171" s="236">
        <f t="shared" si="291"/>
        <v>30875000</v>
      </c>
      <c r="KJ171" s="236">
        <f t="shared" si="291"/>
        <v>30875000</v>
      </c>
      <c r="KK171" s="236">
        <f t="shared" si="291"/>
        <v>9262500</v>
      </c>
    </row>
    <row r="174" spans="1:297" x14ac:dyDescent="0.25">
      <c r="A174" s="167" t="s">
        <v>691</v>
      </c>
    </row>
    <row r="175" spans="1:297" x14ac:dyDescent="0.25">
      <c r="A175" s="180" t="s">
        <v>375</v>
      </c>
      <c r="IL175" s="180">
        <v>6</v>
      </c>
    </row>
    <row r="176" spans="1:297" x14ac:dyDescent="0.25">
      <c r="A176" s="180" t="s">
        <v>376</v>
      </c>
      <c r="IL176" s="856">
        <f>TABLES!D599</f>
        <v>2350000000</v>
      </c>
    </row>
    <row r="177" spans="1:368" x14ac:dyDescent="0.25">
      <c r="A177" s="180" t="s">
        <v>379</v>
      </c>
      <c r="IL177" s="850">
        <f>TABLES!G601</f>
        <v>0.1</v>
      </c>
    </row>
    <row r="178" spans="1:368" x14ac:dyDescent="0.25">
      <c r="A178" s="180" t="s">
        <v>671</v>
      </c>
      <c r="IL178" s="180" t="s">
        <v>380</v>
      </c>
    </row>
    <row r="179" spans="1:368" x14ac:dyDescent="0.25">
      <c r="A179" s="180" t="s">
        <v>381</v>
      </c>
      <c r="IL179" s="932">
        <f>TABLES!D601</f>
        <v>10</v>
      </c>
    </row>
    <row r="180" spans="1:368" x14ac:dyDescent="0.25">
      <c r="A180" s="180" t="s">
        <v>382</v>
      </c>
      <c r="IL180" s="180">
        <f>IL179*12</f>
        <v>120</v>
      </c>
    </row>
    <row r="182" spans="1:368" x14ac:dyDescent="0.25">
      <c r="A182" s="167" t="s">
        <v>676</v>
      </c>
    </row>
    <row r="183" spans="1:368" x14ac:dyDescent="0.25">
      <c r="A183" s="180" t="s">
        <v>672</v>
      </c>
      <c r="IL183" s="856">
        <f>IL176-(IL176*IL177)</f>
        <v>2115000000</v>
      </c>
      <c r="IM183" s="180">
        <v>1</v>
      </c>
      <c r="IN183" s="180">
        <f>IM183+1</f>
        <v>2</v>
      </c>
      <c r="IO183" s="180">
        <f t="shared" ref="IO183:KZ183" si="292">IN183+1</f>
        <v>3</v>
      </c>
      <c r="IP183" s="180">
        <f t="shared" si="292"/>
        <v>4</v>
      </c>
      <c r="IQ183" s="180">
        <f t="shared" si="292"/>
        <v>5</v>
      </c>
      <c r="IR183" s="180">
        <f t="shared" si="292"/>
        <v>6</v>
      </c>
      <c r="IS183" s="180">
        <f t="shared" si="292"/>
        <v>7</v>
      </c>
      <c r="IT183" s="180">
        <f t="shared" si="292"/>
        <v>8</v>
      </c>
      <c r="IU183" s="180">
        <f t="shared" si="292"/>
        <v>9</v>
      </c>
      <c r="IV183" s="180">
        <f t="shared" si="292"/>
        <v>10</v>
      </c>
      <c r="IW183" s="180">
        <f t="shared" si="292"/>
        <v>11</v>
      </c>
      <c r="IX183" s="180">
        <f t="shared" si="292"/>
        <v>12</v>
      </c>
      <c r="IY183" s="180">
        <f t="shared" si="292"/>
        <v>13</v>
      </c>
      <c r="IZ183" s="180">
        <f t="shared" si="292"/>
        <v>14</v>
      </c>
      <c r="JA183" s="180">
        <f t="shared" si="292"/>
        <v>15</v>
      </c>
      <c r="JB183" s="180">
        <f t="shared" si="292"/>
        <v>16</v>
      </c>
      <c r="JC183" s="180">
        <f t="shared" si="292"/>
        <v>17</v>
      </c>
      <c r="JD183" s="180">
        <f t="shared" si="292"/>
        <v>18</v>
      </c>
      <c r="JE183" s="180">
        <f t="shared" si="292"/>
        <v>19</v>
      </c>
      <c r="JF183" s="180">
        <f t="shared" si="292"/>
        <v>20</v>
      </c>
      <c r="JG183" s="180">
        <f t="shared" si="292"/>
        <v>21</v>
      </c>
      <c r="JH183" s="180">
        <f t="shared" si="292"/>
        <v>22</v>
      </c>
      <c r="JI183" s="180">
        <f t="shared" si="292"/>
        <v>23</v>
      </c>
      <c r="JJ183" s="180">
        <f t="shared" si="292"/>
        <v>24</v>
      </c>
      <c r="JK183" s="180">
        <f t="shared" si="292"/>
        <v>25</v>
      </c>
      <c r="JL183" s="180">
        <f t="shared" si="292"/>
        <v>26</v>
      </c>
      <c r="JM183" s="180">
        <f t="shared" si="292"/>
        <v>27</v>
      </c>
      <c r="JN183" s="180">
        <f t="shared" si="292"/>
        <v>28</v>
      </c>
      <c r="JO183" s="180">
        <f t="shared" si="292"/>
        <v>29</v>
      </c>
      <c r="JP183" s="180">
        <f t="shared" si="292"/>
        <v>30</v>
      </c>
      <c r="JQ183" s="180">
        <f t="shared" si="292"/>
        <v>31</v>
      </c>
      <c r="JR183" s="180">
        <f t="shared" si="292"/>
        <v>32</v>
      </c>
      <c r="JS183" s="180">
        <f t="shared" si="292"/>
        <v>33</v>
      </c>
      <c r="JT183" s="180">
        <f t="shared" si="292"/>
        <v>34</v>
      </c>
      <c r="JU183" s="180">
        <f t="shared" si="292"/>
        <v>35</v>
      </c>
      <c r="JV183" s="180">
        <f t="shared" si="292"/>
        <v>36</v>
      </c>
      <c r="JW183" s="180">
        <f t="shared" si="292"/>
        <v>37</v>
      </c>
      <c r="JX183" s="180">
        <f t="shared" si="292"/>
        <v>38</v>
      </c>
      <c r="JY183" s="180">
        <f t="shared" si="292"/>
        <v>39</v>
      </c>
      <c r="JZ183" s="180">
        <f t="shared" si="292"/>
        <v>40</v>
      </c>
      <c r="KA183" s="180">
        <f t="shared" si="292"/>
        <v>41</v>
      </c>
      <c r="KB183" s="180">
        <f t="shared" si="292"/>
        <v>42</v>
      </c>
      <c r="KC183" s="180">
        <f t="shared" si="292"/>
        <v>43</v>
      </c>
      <c r="KD183" s="180">
        <f t="shared" si="292"/>
        <v>44</v>
      </c>
      <c r="KE183" s="180">
        <f t="shared" si="292"/>
        <v>45</v>
      </c>
      <c r="KF183" s="180">
        <f t="shared" si="292"/>
        <v>46</v>
      </c>
      <c r="KG183" s="180">
        <f t="shared" si="292"/>
        <v>47</v>
      </c>
      <c r="KH183" s="180">
        <f t="shared" si="292"/>
        <v>48</v>
      </c>
      <c r="KI183" s="180">
        <f t="shared" si="292"/>
        <v>49</v>
      </c>
      <c r="KJ183" s="180">
        <f t="shared" si="292"/>
        <v>50</v>
      </c>
      <c r="KK183" s="180">
        <f t="shared" si="292"/>
        <v>51</v>
      </c>
      <c r="KL183" s="180">
        <f t="shared" si="292"/>
        <v>52</v>
      </c>
      <c r="KM183" s="180">
        <f t="shared" si="292"/>
        <v>53</v>
      </c>
      <c r="KN183" s="180">
        <f t="shared" si="292"/>
        <v>54</v>
      </c>
      <c r="KO183" s="180">
        <f t="shared" si="292"/>
        <v>55</v>
      </c>
      <c r="KP183" s="180">
        <f t="shared" si="292"/>
        <v>56</v>
      </c>
      <c r="KQ183" s="180">
        <f t="shared" si="292"/>
        <v>57</v>
      </c>
      <c r="KR183" s="180">
        <f t="shared" si="292"/>
        <v>58</v>
      </c>
      <c r="KS183" s="180">
        <f t="shared" si="292"/>
        <v>59</v>
      </c>
      <c r="KT183" s="180">
        <f t="shared" si="292"/>
        <v>60</v>
      </c>
      <c r="KU183" s="180">
        <f t="shared" si="292"/>
        <v>61</v>
      </c>
      <c r="KV183" s="180">
        <f t="shared" si="292"/>
        <v>62</v>
      </c>
      <c r="KW183" s="180">
        <f t="shared" si="292"/>
        <v>63</v>
      </c>
      <c r="KX183" s="180">
        <f t="shared" si="292"/>
        <v>64</v>
      </c>
      <c r="KY183" s="180">
        <f t="shared" si="292"/>
        <v>65</v>
      </c>
      <c r="KZ183" s="180">
        <f t="shared" si="292"/>
        <v>66</v>
      </c>
      <c r="LA183" s="180">
        <f t="shared" ref="LA183:MX183" si="293">KZ183+1</f>
        <v>67</v>
      </c>
      <c r="LB183" s="180">
        <f t="shared" si="293"/>
        <v>68</v>
      </c>
      <c r="LC183" s="180">
        <f t="shared" si="293"/>
        <v>69</v>
      </c>
      <c r="LD183" s="180">
        <f t="shared" si="293"/>
        <v>70</v>
      </c>
      <c r="LE183" s="180">
        <f t="shared" si="293"/>
        <v>71</v>
      </c>
      <c r="LF183" s="180">
        <f t="shared" si="293"/>
        <v>72</v>
      </c>
      <c r="LG183" s="180">
        <f t="shared" si="293"/>
        <v>73</v>
      </c>
      <c r="LH183" s="180">
        <f t="shared" si="293"/>
        <v>74</v>
      </c>
      <c r="LI183" s="180">
        <f t="shared" si="293"/>
        <v>75</v>
      </c>
      <c r="LJ183" s="180">
        <f t="shared" si="293"/>
        <v>76</v>
      </c>
      <c r="LK183" s="180">
        <f t="shared" si="293"/>
        <v>77</v>
      </c>
      <c r="LL183" s="180">
        <f t="shared" si="293"/>
        <v>78</v>
      </c>
      <c r="LM183" s="180">
        <f t="shared" si="293"/>
        <v>79</v>
      </c>
      <c r="LN183" s="180">
        <f t="shared" si="293"/>
        <v>80</v>
      </c>
      <c r="LO183" s="180">
        <f t="shared" si="293"/>
        <v>81</v>
      </c>
      <c r="LP183" s="180">
        <f t="shared" si="293"/>
        <v>82</v>
      </c>
      <c r="LQ183" s="180">
        <f t="shared" si="293"/>
        <v>83</v>
      </c>
      <c r="LR183" s="180">
        <f t="shared" si="293"/>
        <v>84</v>
      </c>
      <c r="LS183" s="180">
        <f t="shared" si="293"/>
        <v>85</v>
      </c>
      <c r="LT183" s="180">
        <f t="shared" si="293"/>
        <v>86</v>
      </c>
      <c r="LU183" s="180">
        <f t="shared" si="293"/>
        <v>87</v>
      </c>
      <c r="LV183" s="180">
        <f t="shared" si="293"/>
        <v>88</v>
      </c>
      <c r="LW183" s="180">
        <f t="shared" si="293"/>
        <v>89</v>
      </c>
      <c r="LX183" s="180">
        <f t="shared" si="293"/>
        <v>90</v>
      </c>
      <c r="LY183" s="180">
        <f t="shared" si="293"/>
        <v>91</v>
      </c>
      <c r="LZ183" s="180">
        <f t="shared" si="293"/>
        <v>92</v>
      </c>
      <c r="MA183" s="180">
        <f t="shared" si="293"/>
        <v>93</v>
      </c>
      <c r="MB183" s="180">
        <f t="shared" si="293"/>
        <v>94</v>
      </c>
      <c r="MC183" s="180">
        <f t="shared" si="293"/>
        <v>95</v>
      </c>
      <c r="MD183" s="180">
        <f t="shared" si="293"/>
        <v>96</v>
      </c>
      <c r="ME183" s="180">
        <f t="shared" si="293"/>
        <v>97</v>
      </c>
      <c r="MF183" s="180">
        <f t="shared" si="293"/>
        <v>98</v>
      </c>
      <c r="MG183" s="180">
        <f t="shared" si="293"/>
        <v>99</v>
      </c>
      <c r="MH183" s="180">
        <f t="shared" si="293"/>
        <v>100</v>
      </c>
      <c r="MI183" s="180">
        <f t="shared" si="293"/>
        <v>101</v>
      </c>
      <c r="MJ183" s="180">
        <f t="shared" si="293"/>
        <v>102</v>
      </c>
      <c r="MK183" s="180">
        <f t="shared" si="293"/>
        <v>103</v>
      </c>
      <c r="ML183" s="180">
        <f t="shared" si="293"/>
        <v>104</v>
      </c>
      <c r="MM183" s="180">
        <f t="shared" si="293"/>
        <v>105</v>
      </c>
      <c r="MN183" s="180">
        <f t="shared" si="293"/>
        <v>106</v>
      </c>
      <c r="MO183" s="180">
        <f t="shared" si="293"/>
        <v>107</v>
      </c>
      <c r="MP183" s="180">
        <f t="shared" si="293"/>
        <v>108</v>
      </c>
      <c r="MQ183" s="180">
        <f t="shared" si="293"/>
        <v>109</v>
      </c>
      <c r="MR183" s="180">
        <f t="shared" si="293"/>
        <v>110</v>
      </c>
      <c r="MS183" s="180">
        <f t="shared" si="293"/>
        <v>111</v>
      </c>
      <c r="MT183" s="180">
        <f t="shared" si="293"/>
        <v>112</v>
      </c>
      <c r="MU183" s="180">
        <f t="shared" si="293"/>
        <v>113</v>
      </c>
      <c r="MV183" s="180">
        <f t="shared" si="293"/>
        <v>114</v>
      </c>
      <c r="MW183" s="180">
        <f t="shared" si="293"/>
        <v>115</v>
      </c>
      <c r="MX183" s="180">
        <f t="shared" si="293"/>
        <v>116</v>
      </c>
      <c r="MY183" s="180">
        <f>MX183+1</f>
        <v>117</v>
      </c>
      <c r="MZ183" s="180">
        <f t="shared" ref="MZ183:NB183" si="294">MY183+1</f>
        <v>118</v>
      </c>
      <c r="NA183" s="180">
        <f t="shared" si="294"/>
        <v>119</v>
      </c>
      <c r="NB183" s="180">
        <f t="shared" si="294"/>
        <v>120</v>
      </c>
      <c r="ND183" s="180" t="s">
        <v>236</v>
      </c>
    </row>
    <row r="184" spans="1:368" x14ac:dyDescent="0.25">
      <c r="A184" s="180" t="s">
        <v>673</v>
      </c>
      <c r="IL184" s="856">
        <f>((IL183/IL180)/30)*25</f>
        <v>14687500</v>
      </c>
      <c r="IM184" s="856">
        <f>IL183/IL180</f>
        <v>17625000</v>
      </c>
      <c r="IN184" s="856">
        <f>IM184</f>
        <v>17625000</v>
      </c>
      <c r="IO184" s="856">
        <f t="shared" ref="IO184:KZ184" si="295">IN184</f>
        <v>17625000</v>
      </c>
      <c r="IP184" s="856">
        <f t="shared" si="295"/>
        <v>17625000</v>
      </c>
      <c r="IQ184" s="856">
        <f t="shared" si="295"/>
        <v>17625000</v>
      </c>
      <c r="IR184" s="856">
        <f t="shared" si="295"/>
        <v>17625000</v>
      </c>
      <c r="IS184" s="856">
        <f t="shared" si="295"/>
        <v>17625000</v>
      </c>
      <c r="IT184" s="856">
        <f t="shared" si="295"/>
        <v>17625000</v>
      </c>
      <c r="IU184" s="856">
        <f t="shared" si="295"/>
        <v>17625000</v>
      </c>
      <c r="IV184" s="856">
        <f t="shared" si="295"/>
        <v>17625000</v>
      </c>
      <c r="IW184" s="856">
        <f t="shared" si="295"/>
        <v>17625000</v>
      </c>
      <c r="IX184" s="856">
        <f t="shared" si="295"/>
        <v>17625000</v>
      </c>
      <c r="IY184" s="856">
        <f t="shared" si="295"/>
        <v>17625000</v>
      </c>
      <c r="IZ184" s="856">
        <f t="shared" si="295"/>
        <v>17625000</v>
      </c>
      <c r="JA184" s="856">
        <f t="shared" si="295"/>
        <v>17625000</v>
      </c>
      <c r="JB184" s="856">
        <f t="shared" si="295"/>
        <v>17625000</v>
      </c>
      <c r="JC184" s="856">
        <f t="shared" si="295"/>
        <v>17625000</v>
      </c>
      <c r="JD184" s="856">
        <f t="shared" si="295"/>
        <v>17625000</v>
      </c>
      <c r="JE184" s="856">
        <f t="shared" si="295"/>
        <v>17625000</v>
      </c>
      <c r="JF184" s="856">
        <f t="shared" si="295"/>
        <v>17625000</v>
      </c>
      <c r="JG184" s="856">
        <f t="shared" si="295"/>
        <v>17625000</v>
      </c>
      <c r="JH184" s="856">
        <f t="shared" si="295"/>
        <v>17625000</v>
      </c>
      <c r="JI184" s="856">
        <f t="shared" si="295"/>
        <v>17625000</v>
      </c>
      <c r="JJ184" s="856">
        <f t="shared" si="295"/>
        <v>17625000</v>
      </c>
      <c r="JK184" s="856">
        <f t="shared" si="295"/>
        <v>17625000</v>
      </c>
      <c r="JL184" s="856">
        <f t="shared" si="295"/>
        <v>17625000</v>
      </c>
      <c r="JM184" s="856">
        <f t="shared" si="295"/>
        <v>17625000</v>
      </c>
      <c r="JN184" s="856">
        <f t="shared" si="295"/>
        <v>17625000</v>
      </c>
      <c r="JO184" s="856">
        <f t="shared" si="295"/>
        <v>17625000</v>
      </c>
      <c r="JP184" s="856">
        <f t="shared" si="295"/>
        <v>17625000</v>
      </c>
      <c r="JQ184" s="856">
        <f t="shared" si="295"/>
        <v>17625000</v>
      </c>
      <c r="JR184" s="856">
        <f t="shared" si="295"/>
        <v>17625000</v>
      </c>
      <c r="JS184" s="856">
        <f t="shared" si="295"/>
        <v>17625000</v>
      </c>
      <c r="JT184" s="856">
        <f t="shared" si="295"/>
        <v>17625000</v>
      </c>
      <c r="JU184" s="856">
        <f t="shared" si="295"/>
        <v>17625000</v>
      </c>
      <c r="JV184" s="856">
        <f t="shared" si="295"/>
        <v>17625000</v>
      </c>
      <c r="JW184" s="856">
        <f t="shared" si="295"/>
        <v>17625000</v>
      </c>
      <c r="JX184" s="856">
        <f t="shared" si="295"/>
        <v>17625000</v>
      </c>
      <c r="JY184" s="856">
        <f t="shared" si="295"/>
        <v>17625000</v>
      </c>
      <c r="JZ184" s="856">
        <f t="shared" si="295"/>
        <v>17625000</v>
      </c>
      <c r="KA184" s="856">
        <f t="shared" si="295"/>
        <v>17625000</v>
      </c>
      <c r="KB184" s="856">
        <f t="shared" si="295"/>
        <v>17625000</v>
      </c>
      <c r="KC184" s="856">
        <f t="shared" si="295"/>
        <v>17625000</v>
      </c>
      <c r="KD184" s="856">
        <f t="shared" si="295"/>
        <v>17625000</v>
      </c>
      <c r="KE184" s="856">
        <f t="shared" si="295"/>
        <v>17625000</v>
      </c>
      <c r="KF184" s="856">
        <f t="shared" si="295"/>
        <v>17625000</v>
      </c>
      <c r="KG184" s="856">
        <f t="shared" si="295"/>
        <v>17625000</v>
      </c>
      <c r="KH184" s="856">
        <f t="shared" si="295"/>
        <v>17625000</v>
      </c>
      <c r="KI184" s="856">
        <f t="shared" si="295"/>
        <v>17625000</v>
      </c>
      <c r="KJ184" s="856">
        <f t="shared" si="295"/>
        <v>17625000</v>
      </c>
      <c r="KK184" s="856">
        <f t="shared" si="295"/>
        <v>17625000</v>
      </c>
      <c r="KL184" s="856">
        <f t="shared" si="295"/>
        <v>17625000</v>
      </c>
      <c r="KM184" s="856">
        <f t="shared" si="295"/>
        <v>17625000</v>
      </c>
      <c r="KN184" s="856">
        <f t="shared" si="295"/>
        <v>17625000</v>
      </c>
      <c r="KO184" s="856">
        <f t="shared" si="295"/>
        <v>17625000</v>
      </c>
      <c r="KP184" s="856">
        <f t="shared" si="295"/>
        <v>17625000</v>
      </c>
      <c r="KQ184" s="856">
        <f t="shared" si="295"/>
        <v>17625000</v>
      </c>
      <c r="KR184" s="856">
        <f t="shared" si="295"/>
        <v>17625000</v>
      </c>
      <c r="KS184" s="856">
        <f t="shared" si="295"/>
        <v>17625000</v>
      </c>
      <c r="KT184" s="856">
        <f t="shared" si="295"/>
        <v>17625000</v>
      </c>
      <c r="KU184" s="856">
        <f t="shared" si="295"/>
        <v>17625000</v>
      </c>
      <c r="KV184" s="856">
        <f t="shared" si="295"/>
        <v>17625000</v>
      </c>
      <c r="KW184" s="856">
        <f t="shared" si="295"/>
        <v>17625000</v>
      </c>
      <c r="KX184" s="856">
        <f t="shared" si="295"/>
        <v>17625000</v>
      </c>
      <c r="KY184" s="856">
        <f t="shared" si="295"/>
        <v>17625000</v>
      </c>
      <c r="KZ184" s="856">
        <f t="shared" si="295"/>
        <v>17625000</v>
      </c>
      <c r="LA184" s="856">
        <f t="shared" ref="LA184:NA184" si="296">KZ184</f>
        <v>17625000</v>
      </c>
      <c r="LB184" s="856">
        <f t="shared" si="296"/>
        <v>17625000</v>
      </c>
      <c r="LC184" s="856">
        <f t="shared" si="296"/>
        <v>17625000</v>
      </c>
      <c r="LD184" s="856">
        <f t="shared" si="296"/>
        <v>17625000</v>
      </c>
      <c r="LE184" s="856">
        <f t="shared" si="296"/>
        <v>17625000</v>
      </c>
      <c r="LF184" s="856">
        <f t="shared" si="296"/>
        <v>17625000</v>
      </c>
      <c r="LG184" s="856">
        <f t="shared" si="296"/>
        <v>17625000</v>
      </c>
      <c r="LH184" s="856">
        <f t="shared" si="296"/>
        <v>17625000</v>
      </c>
      <c r="LI184" s="856">
        <f t="shared" si="296"/>
        <v>17625000</v>
      </c>
      <c r="LJ184" s="856">
        <f t="shared" si="296"/>
        <v>17625000</v>
      </c>
      <c r="LK184" s="856">
        <f t="shared" si="296"/>
        <v>17625000</v>
      </c>
      <c r="LL184" s="856">
        <f t="shared" si="296"/>
        <v>17625000</v>
      </c>
      <c r="LM184" s="856">
        <f t="shared" si="296"/>
        <v>17625000</v>
      </c>
      <c r="LN184" s="856">
        <f t="shared" si="296"/>
        <v>17625000</v>
      </c>
      <c r="LO184" s="856">
        <f t="shared" si="296"/>
        <v>17625000</v>
      </c>
      <c r="LP184" s="856">
        <f t="shared" si="296"/>
        <v>17625000</v>
      </c>
      <c r="LQ184" s="856">
        <f t="shared" si="296"/>
        <v>17625000</v>
      </c>
      <c r="LR184" s="856">
        <f t="shared" si="296"/>
        <v>17625000</v>
      </c>
      <c r="LS184" s="856">
        <f t="shared" si="296"/>
        <v>17625000</v>
      </c>
      <c r="LT184" s="856">
        <f t="shared" si="296"/>
        <v>17625000</v>
      </c>
      <c r="LU184" s="856">
        <f t="shared" si="296"/>
        <v>17625000</v>
      </c>
      <c r="LV184" s="856">
        <f t="shared" si="296"/>
        <v>17625000</v>
      </c>
      <c r="LW184" s="856">
        <f t="shared" si="296"/>
        <v>17625000</v>
      </c>
      <c r="LX184" s="856">
        <f t="shared" si="296"/>
        <v>17625000</v>
      </c>
      <c r="LY184" s="856">
        <f t="shared" si="296"/>
        <v>17625000</v>
      </c>
      <c r="LZ184" s="856">
        <f t="shared" si="296"/>
        <v>17625000</v>
      </c>
      <c r="MA184" s="856">
        <f t="shared" si="296"/>
        <v>17625000</v>
      </c>
      <c r="MB184" s="856">
        <f t="shared" si="296"/>
        <v>17625000</v>
      </c>
      <c r="MC184" s="856">
        <f t="shared" si="296"/>
        <v>17625000</v>
      </c>
      <c r="MD184" s="856">
        <f t="shared" si="296"/>
        <v>17625000</v>
      </c>
      <c r="ME184" s="856">
        <f t="shared" si="296"/>
        <v>17625000</v>
      </c>
      <c r="MF184" s="856">
        <f t="shared" si="296"/>
        <v>17625000</v>
      </c>
      <c r="MG184" s="856">
        <f t="shared" si="296"/>
        <v>17625000</v>
      </c>
      <c r="MH184" s="856">
        <f t="shared" si="296"/>
        <v>17625000</v>
      </c>
      <c r="MI184" s="856">
        <f t="shared" si="296"/>
        <v>17625000</v>
      </c>
      <c r="MJ184" s="856">
        <f t="shared" si="296"/>
        <v>17625000</v>
      </c>
      <c r="MK184" s="856">
        <f t="shared" si="296"/>
        <v>17625000</v>
      </c>
      <c r="ML184" s="856">
        <f t="shared" si="296"/>
        <v>17625000</v>
      </c>
      <c r="MM184" s="856">
        <f t="shared" si="296"/>
        <v>17625000</v>
      </c>
      <c r="MN184" s="856">
        <f t="shared" si="296"/>
        <v>17625000</v>
      </c>
      <c r="MO184" s="856">
        <f t="shared" si="296"/>
        <v>17625000</v>
      </c>
      <c r="MP184" s="856">
        <f t="shared" si="296"/>
        <v>17625000</v>
      </c>
      <c r="MQ184" s="856">
        <f t="shared" si="296"/>
        <v>17625000</v>
      </c>
      <c r="MR184" s="856">
        <f t="shared" si="296"/>
        <v>17625000</v>
      </c>
      <c r="MS184" s="856">
        <f t="shared" si="296"/>
        <v>17625000</v>
      </c>
      <c r="MT184" s="856">
        <f t="shared" si="296"/>
        <v>17625000</v>
      </c>
      <c r="MU184" s="856">
        <f t="shared" si="296"/>
        <v>17625000</v>
      </c>
      <c r="MV184" s="856">
        <f t="shared" si="296"/>
        <v>17625000</v>
      </c>
      <c r="MW184" s="856">
        <f t="shared" si="296"/>
        <v>17625000</v>
      </c>
      <c r="MX184" s="856">
        <f t="shared" si="296"/>
        <v>17625000</v>
      </c>
      <c r="MY184" s="856">
        <f t="shared" si="296"/>
        <v>17625000</v>
      </c>
      <c r="MZ184" s="856">
        <f t="shared" si="296"/>
        <v>17625000</v>
      </c>
      <c r="NA184" s="856">
        <f t="shared" si="296"/>
        <v>17625000</v>
      </c>
      <c r="NB184" s="856">
        <f>((IL183/IL180)/30)*5</f>
        <v>2937500</v>
      </c>
      <c r="ND184" s="856">
        <f>SUM(IL184:NB184)</f>
        <v>2115000000</v>
      </c>
    </row>
    <row r="185" spans="1:368" x14ac:dyDescent="0.25">
      <c r="A185" s="180" t="s">
        <v>3</v>
      </c>
      <c r="IL185" s="856">
        <f>IFERROR((' CALCULATIONS'!AA604/(' CALCULATIONS'!AA614+' CALCULATIONS'!AA604)),50%)*IL184</f>
        <v>14687500</v>
      </c>
      <c r="IM185" s="856">
        <f>IFERROR((' CALCULATIONS'!AB604/(' CALCULATIONS'!AB614+' CALCULATIONS'!AB604)),50%)*IM184</f>
        <v>17625000</v>
      </c>
      <c r="IN185" s="856">
        <f>IFERROR((' CALCULATIONS'!AC604/(' CALCULATIONS'!AC614+' CALCULATIONS'!AC604)),50%)*IN184</f>
        <v>17625000</v>
      </c>
      <c r="IO185" s="856">
        <f>IFERROR((' CALCULATIONS'!AD604/(' CALCULATIONS'!AD614+' CALCULATIONS'!AD604)),50%)*IO184</f>
        <v>17625000</v>
      </c>
      <c r="IP185" s="856">
        <f>IFERROR((' CALCULATIONS'!AE604/(' CALCULATIONS'!AE614+' CALCULATIONS'!AE604)),50%)*IP184</f>
        <v>17625000</v>
      </c>
      <c r="IQ185" s="856">
        <f>IFERROR((' CALCULATIONS'!AF604/(' CALCULATIONS'!AF614+' CALCULATIONS'!AF604)),50%)*IQ184</f>
        <v>17625000</v>
      </c>
      <c r="IR185" s="856">
        <f>IFERROR((' CALCULATIONS'!AG604/(' CALCULATIONS'!AG614+' CALCULATIONS'!AG604)),50%)*IR184</f>
        <v>17625000</v>
      </c>
      <c r="IS185" s="856">
        <f>IFERROR((' CALCULATIONS'!AH604/(' CALCULATIONS'!AH614+' CALCULATIONS'!AH604)),50%)*IS184</f>
        <v>17625000</v>
      </c>
      <c r="IT185" s="856">
        <f>IFERROR((' CALCULATIONS'!AI604/(' CALCULATIONS'!AI614+' CALCULATIONS'!AI604)),50%)*IT184</f>
        <v>17625000</v>
      </c>
      <c r="IU185" s="856">
        <f>IFERROR((' CALCULATIONS'!AJ604/(' CALCULATIONS'!AJ614+' CALCULATIONS'!AJ604)),50%)*IU184</f>
        <v>17625000</v>
      </c>
      <c r="IV185" s="856">
        <f>IFERROR((' CALCULATIONS'!AK604/(' CALCULATIONS'!AK614+' CALCULATIONS'!AK604)),50%)*IV184</f>
        <v>17625000</v>
      </c>
      <c r="IW185" s="856">
        <f>IFERROR((' CALCULATIONS'!AL604/(' CALCULATIONS'!AL614+' CALCULATIONS'!AL604)),50%)*IW184</f>
        <v>17625000</v>
      </c>
      <c r="IX185" s="856">
        <f>IFERROR((' CALCULATIONS'!AM604/(' CALCULATIONS'!AM614+' CALCULATIONS'!AM604)),50%)*IX184</f>
        <v>12682617.803611465</v>
      </c>
      <c r="IY185" s="856">
        <f>IFERROR((' CALCULATIONS'!AN604/(' CALCULATIONS'!AN614+' CALCULATIONS'!AN604)),50%)*IY184</f>
        <v>11334345.343118237</v>
      </c>
      <c r="IZ185" s="856">
        <f>IFERROR((' CALCULATIONS'!AO604/(' CALCULATIONS'!AO614+' CALCULATIONS'!AO604)),50%)*IZ184</f>
        <v>15656048.977611559</v>
      </c>
      <c r="JA185" s="856">
        <f>IFERROR((' CALCULATIONS'!AP604/(' CALCULATIONS'!AP614+' CALCULATIONS'!AP604)),50%)*JA184</f>
        <v>11334345.343118237</v>
      </c>
      <c r="JB185" s="856">
        <f>IFERROR((' CALCULATIONS'!AQ604/(' CALCULATIONS'!AQ614+' CALCULATIONS'!AQ604)),50%)*JB184</f>
        <v>15656048.977611559</v>
      </c>
      <c r="JC185" s="856">
        <f>IFERROR((' CALCULATIONS'!AR604/(' CALCULATIONS'!AR614+' CALCULATIONS'!AR604)),50%)*JC184</f>
        <v>11334345.343118237</v>
      </c>
      <c r="JD185" s="856">
        <f>IFERROR((' CALCULATIONS'!AS604/(' CALCULATIONS'!AS614+' CALCULATIONS'!AS604)),50%)*JD184</f>
        <v>15656048.977611559</v>
      </c>
      <c r="JE185" s="856">
        <f>IFERROR((' CALCULATIONS'!AT604/(' CALCULATIONS'!AT614+' CALCULATIONS'!AT604)),50%)*JE184</f>
        <v>11334345.343118237</v>
      </c>
      <c r="JF185" s="856">
        <f>IFERROR((' CALCULATIONS'!AU604/(' CALCULATIONS'!AU614+' CALCULATIONS'!AU604)),50%)*JF184</f>
        <v>15656048.977611559</v>
      </c>
      <c r="JG185" s="856">
        <f>IFERROR((' CALCULATIONS'!AV604/(' CALCULATIONS'!AV614+' CALCULATIONS'!AV604)),50%)*JG184</f>
        <v>11334345.343118237</v>
      </c>
      <c r="JH185" s="856">
        <f>IFERROR((' CALCULATIONS'!AW604/(' CALCULATIONS'!AW614+' CALCULATIONS'!AW604)),50%)*JH184</f>
        <v>15656048.977611559</v>
      </c>
      <c r="JI185" s="856">
        <f>IFERROR((' CALCULATIONS'!AX604/(' CALCULATIONS'!AX614+' CALCULATIONS'!AX604)),50%)*JI184</f>
        <v>11334345.343118237</v>
      </c>
      <c r="JJ185" s="856">
        <f>IFERROR((' CALCULATIONS'!AY604/(' CALCULATIONS'!AY614+' CALCULATIONS'!AY604)),50%)*JJ184</f>
        <v>14572068.311167609</v>
      </c>
      <c r="JK185" s="856">
        <f>IFERROR((' CALCULATIONS'!AZ604/(' CALCULATIONS'!AZ614+' CALCULATIONS'!AZ604)),50%)*JK184</f>
        <v>10648802.813163921</v>
      </c>
      <c r="JL185" s="856">
        <f>IFERROR((' CALCULATIONS'!BA604/(' CALCULATIONS'!BA614+' CALCULATIONS'!BA604)),50%)*JL184</f>
        <v>15470374.228369694</v>
      </c>
      <c r="JM185" s="856">
        <f>IFERROR((' CALCULATIONS'!BB604/(' CALCULATIONS'!BB614+' CALCULATIONS'!BB604)),50%)*JM184</f>
        <v>10648802.813163921</v>
      </c>
      <c r="JN185" s="856">
        <f>IFERROR((' CALCULATIONS'!BC604/(' CALCULATIONS'!BC614+' CALCULATIONS'!BC604)),50%)*JN184</f>
        <v>15470374.228369694</v>
      </c>
      <c r="JO185" s="856">
        <f>IFERROR((' CALCULATIONS'!BD604/(' CALCULATIONS'!BD614+' CALCULATIONS'!BD604)),50%)*JO184</f>
        <v>10648802.813163921</v>
      </c>
      <c r="JP185" s="856">
        <f>IFERROR((' CALCULATIONS'!BE604/(' CALCULATIONS'!BE614+' CALCULATIONS'!BE604)),50%)*JP184</f>
        <v>15470374.228369694</v>
      </c>
      <c r="JQ185" s="856">
        <f>IFERROR((' CALCULATIONS'!BF604/(' CALCULATIONS'!BF614+' CALCULATIONS'!BF604)),50%)*JQ184</f>
        <v>10648802.813163921</v>
      </c>
      <c r="JR185" s="856">
        <f>IFERROR((' CALCULATIONS'!BG604/(' CALCULATIONS'!BG614+' CALCULATIONS'!BG604)),50%)*JR184</f>
        <v>15470374.228369694</v>
      </c>
      <c r="JS185" s="856">
        <f>IFERROR((' CALCULATIONS'!BH604/(' CALCULATIONS'!BH614+' CALCULATIONS'!BH604)),50%)*JS184</f>
        <v>10648802.813163921</v>
      </c>
      <c r="JT185" s="856">
        <f>IFERROR((' CALCULATIONS'!BI604/(' CALCULATIONS'!BI614+' CALCULATIONS'!BI604)),50%)*JT184</f>
        <v>15470374.228369694</v>
      </c>
      <c r="JU185" s="856">
        <f>IFERROR((' CALCULATIONS'!BJ604/(' CALCULATIONS'!BJ614+' CALCULATIONS'!BJ604)),50%)*JU184</f>
        <v>10648802.813163921</v>
      </c>
      <c r="JV185" s="856">
        <f>IFERROR((' CALCULATIONS'!BK604/(' CALCULATIONS'!BK614+' CALCULATIONS'!BK604)),50%)*JV184</f>
        <v>15978873.478898088</v>
      </c>
      <c r="JW185" s="856">
        <f>IFERROR((' CALCULATIONS'!BL604/(' CALCULATIONS'!BL614+' CALCULATIONS'!BL604)),50%)*JW184</f>
        <v>11010722.638326507</v>
      </c>
      <c r="JX185" s="856">
        <f>IFERROR((' CALCULATIONS'!BM604/(' CALCULATIONS'!BM614+' CALCULATIONS'!BM604)),50%)*JX184</f>
        <v>15964410.698065657</v>
      </c>
      <c r="JY185" s="856">
        <f>IFERROR((' CALCULATIONS'!BN604/(' CALCULATIONS'!BN614+' CALCULATIONS'!BN604)),50%)*JY184</f>
        <v>11010722.638326507</v>
      </c>
      <c r="JZ185" s="856">
        <f>IFERROR((' CALCULATIONS'!BO604/(' CALCULATIONS'!BO614+' CALCULATIONS'!BO604)),50%)*JZ184</f>
        <v>15964410.698065657</v>
      </c>
      <c r="KA185" s="856">
        <f>IFERROR((' CALCULATIONS'!BP604/(' CALCULATIONS'!BP614+' CALCULATIONS'!BP604)),50%)*KA184</f>
        <v>11010722.638326507</v>
      </c>
      <c r="KB185" s="856">
        <f>IFERROR((' CALCULATIONS'!BQ604/(' CALCULATIONS'!BQ614+' CALCULATIONS'!BQ604)),50%)*KB184</f>
        <v>15964410.698065657</v>
      </c>
      <c r="KC185" s="856">
        <f>IFERROR((' CALCULATIONS'!BR604/(' CALCULATIONS'!BR614+' CALCULATIONS'!BR604)),50%)*KC184</f>
        <v>11010722.638326507</v>
      </c>
      <c r="KD185" s="856">
        <f>IFERROR((' CALCULATIONS'!BS604/(' CALCULATIONS'!BS614+' CALCULATIONS'!BS604)),50%)*KD184</f>
        <v>15964410.698065657</v>
      </c>
      <c r="KE185" s="856">
        <f>IFERROR((' CALCULATIONS'!BT604/(' CALCULATIONS'!BT614+' CALCULATIONS'!BT604)),50%)*KE184</f>
        <v>11010722.638326507</v>
      </c>
      <c r="KF185" s="856">
        <f>IFERROR((' CALCULATIONS'!BU604/(' CALCULATIONS'!BU614+' CALCULATIONS'!BU604)),50%)*KF184</f>
        <v>15964410.698065657</v>
      </c>
      <c r="KG185" s="856">
        <f>IFERROR((' CALCULATIONS'!BV604/(' CALCULATIONS'!BV614+' CALCULATIONS'!BV604)),50%)*KG184</f>
        <v>11010722.638326507</v>
      </c>
      <c r="KH185" s="856">
        <f>IFERROR((' CALCULATIONS'!BW604/(' CALCULATIONS'!BW614+' CALCULATIONS'!BW604)),50%)*KH184</f>
        <v>13987432.016245753</v>
      </c>
      <c r="KI185" s="856">
        <f>IFERROR((' CALCULATIONS'!BX604/(' CALCULATIONS'!BX614+' CALCULATIONS'!BX604)),50%)*KI184</f>
        <v>8812500</v>
      </c>
      <c r="KJ185" s="856">
        <f>IFERROR((' CALCULATIONS'!BY604/(' CALCULATIONS'!BY614+' CALCULATIONS'!BY604)),50%)*KJ184</f>
        <v>8812500</v>
      </c>
      <c r="KK185" s="856">
        <f>IFERROR((' CALCULATIONS'!BZ604/(' CALCULATIONS'!BZ614+' CALCULATIONS'!BZ604)),50%)*KK184</f>
        <v>8812500</v>
      </c>
      <c r="KL185" s="856">
        <f>IFERROR((' CALCULATIONS'!CA604/(' CALCULATIONS'!CA614+' CALCULATIONS'!CA604)),50%)*KL184</f>
        <v>8812500</v>
      </c>
      <c r="KM185" s="856">
        <f>IFERROR((' CALCULATIONS'!CB604/(' CALCULATIONS'!CB614+' CALCULATIONS'!CB604)),50%)*KM184</f>
        <v>8812500</v>
      </c>
      <c r="KN185" s="856">
        <f>IFERROR((' CALCULATIONS'!CC604/(' CALCULATIONS'!CC614+' CALCULATIONS'!CC604)),50%)*KN184</f>
        <v>8812500</v>
      </c>
      <c r="KO185" s="856">
        <f>IFERROR((' CALCULATIONS'!CD604/(' CALCULATIONS'!CD614+' CALCULATIONS'!CD604)),50%)*KO184</f>
        <v>8812500</v>
      </c>
      <c r="KP185" s="856">
        <f>IFERROR((' CALCULATIONS'!CE604/(' CALCULATIONS'!CE614+' CALCULATIONS'!CE604)),50%)*KP184</f>
        <v>8812500</v>
      </c>
      <c r="KQ185" s="856">
        <f>IFERROR((' CALCULATIONS'!CF604/(' CALCULATIONS'!CF614+' CALCULATIONS'!CF604)),50%)*KQ184</f>
        <v>8812500</v>
      </c>
      <c r="KR185" s="856">
        <f>IFERROR((' CALCULATIONS'!CG604/(' CALCULATIONS'!CG614+' CALCULATIONS'!CG604)),50%)*KR184</f>
        <v>8812500</v>
      </c>
      <c r="KS185" s="856">
        <f>IFERROR((' CALCULATIONS'!CH604/(' CALCULATIONS'!CH614+' CALCULATIONS'!CH604)),50%)*KS184</f>
        <v>8812500</v>
      </c>
      <c r="KT185" s="856">
        <f>IFERROR((' CALCULATIONS'!CI604/(' CALCULATIONS'!CI614+' CALCULATIONS'!CI604)),50%)*KT184</f>
        <v>8812500</v>
      </c>
      <c r="KU185" s="856">
        <f>IFERROR((' CALCULATIONS'!CJ604/(' CALCULATIONS'!CJ614+' CALCULATIONS'!CJ604)),50%)*KU184</f>
        <v>8812500</v>
      </c>
      <c r="KV185" s="856">
        <f>IFERROR((' CALCULATIONS'!CK604/(' CALCULATIONS'!CK614+' CALCULATIONS'!CK604)),50%)*KV184</f>
        <v>8812500</v>
      </c>
      <c r="KW185" s="856">
        <f>IFERROR((' CALCULATIONS'!CL604/(' CALCULATIONS'!CL614+' CALCULATIONS'!CL604)),50%)*KW184</f>
        <v>8812500</v>
      </c>
      <c r="KX185" s="856">
        <f>IFERROR((' CALCULATIONS'!CM604/(' CALCULATIONS'!CM614+' CALCULATIONS'!CM604)),50%)*KX184</f>
        <v>8812500</v>
      </c>
      <c r="KY185" s="856">
        <f>IFERROR((' CALCULATIONS'!CN604/(' CALCULATIONS'!CN614+' CALCULATIONS'!CN604)),50%)*KY184</f>
        <v>8812500</v>
      </c>
      <c r="KZ185" s="856">
        <f>IFERROR((' CALCULATIONS'!CO604/(' CALCULATIONS'!CO614+' CALCULATIONS'!CO604)),50%)*KZ184</f>
        <v>8812500</v>
      </c>
      <c r="LA185" s="856">
        <f>IFERROR((' CALCULATIONS'!CP604/(' CALCULATIONS'!CP614+' CALCULATIONS'!CP604)),50%)*LA184</f>
        <v>8812500</v>
      </c>
      <c r="LB185" s="856">
        <f>IFERROR((' CALCULATIONS'!CQ604/(' CALCULATIONS'!CQ614+' CALCULATIONS'!CQ604)),50%)*LB184</f>
        <v>8812500</v>
      </c>
      <c r="LC185" s="856">
        <f>IFERROR((' CALCULATIONS'!CR604/(' CALCULATIONS'!CR614+' CALCULATIONS'!CR604)),50%)*LC184</f>
        <v>8812500</v>
      </c>
      <c r="LD185" s="856">
        <f>IFERROR((' CALCULATIONS'!CS604/(' CALCULATIONS'!CS614+' CALCULATIONS'!CS604)),50%)*LD184</f>
        <v>8812500</v>
      </c>
      <c r="LE185" s="856">
        <f>IFERROR((' CALCULATIONS'!CT604/(' CALCULATIONS'!CT614+' CALCULATIONS'!CT604)),50%)*LE184</f>
        <v>8812500</v>
      </c>
      <c r="LF185" s="856">
        <f>IFERROR((' CALCULATIONS'!CU604/(' CALCULATIONS'!CU614+' CALCULATIONS'!CU604)),50%)*LF184</f>
        <v>8812500</v>
      </c>
      <c r="LG185" s="856">
        <f>IFERROR((' CALCULATIONS'!CV604/(' CALCULATIONS'!CV614+' CALCULATIONS'!CV604)),50%)*LG184</f>
        <v>8812500</v>
      </c>
      <c r="LH185" s="856">
        <f>IFERROR((' CALCULATIONS'!CW604/(' CALCULATIONS'!CW614+' CALCULATIONS'!CW604)),50%)*LH184</f>
        <v>8812500</v>
      </c>
      <c r="LI185" s="856">
        <f>IFERROR((' CALCULATIONS'!CX604/(' CALCULATIONS'!CX614+' CALCULATIONS'!CX604)),50%)*LI184</f>
        <v>8812500</v>
      </c>
      <c r="LJ185" s="856">
        <f>IFERROR((' CALCULATIONS'!CY604/(' CALCULATIONS'!CY614+' CALCULATIONS'!CY604)),50%)*LJ184</f>
        <v>8812500</v>
      </c>
      <c r="LK185" s="856">
        <f>IFERROR((' CALCULATIONS'!CZ604/(' CALCULATIONS'!CZ614+' CALCULATIONS'!CZ604)),50%)*LK184</f>
        <v>8812500</v>
      </c>
      <c r="LL185" s="856">
        <f>IFERROR((' CALCULATIONS'!DA604/(' CALCULATIONS'!DA614+' CALCULATIONS'!DA604)),50%)*LL184</f>
        <v>8812500</v>
      </c>
      <c r="LM185" s="856">
        <f>IFERROR((' CALCULATIONS'!DB604/(' CALCULATIONS'!DB614+' CALCULATIONS'!DB604)),50%)*LM184</f>
        <v>8812500</v>
      </c>
      <c r="LN185" s="856">
        <f>IFERROR((' CALCULATIONS'!DC604/(' CALCULATIONS'!DC614+' CALCULATIONS'!DC604)),50%)*LN184</f>
        <v>8812500</v>
      </c>
      <c r="LO185" s="856">
        <f>IFERROR((' CALCULATIONS'!DD604/(' CALCULATIONS'!DD614+' CALCULATIONS'!DD604)),50%)*LO184</f>
        <v>8812500</v>
      </c>
      <c r="LP185" s="856">
        <f>IFERROR((' CALCULATIONS'!DE604/(' CALCULATIONS'!DE614+' CALCULATIONS'!DE604)),50%)*LP184</f>
        <v>8812500</v>
      </c>
      <c r="LQ185" s="856">
        <f>IFERROR((' CALCULATIONS'!DF604/(' CALCULATIONS'!DF614+' CALCULATIONS'!DF604)),50%)*LQ184</f>
        <v>8812500</v>
      </c>
      <c r="LR185" s="856">
        <f>IFERROR((' CALCULATIONS'!DG604/(' CALCULATIONS'!DG614+' CALCULATIONS'!DG604)),50%)*LR184</f>
        <v>8812500</v>
      </c>
      <c r="LS185" s="856">
        <f>IFERROR((' CALCULATIONS'!DH604/(' CALCULATIONS'!DH614+' CALCULATIONS'!DH604)),50%)*LS184</f>
        <v>8812500</v>
      </c>
      <c r="LT185" s="856">
        <f>IFERROR((' CALCULATIONS'!DI604/(' CALCULATIONS'!DI614+' CALCULATIONS'!DI604)),50%)*LT184</f>
        <v>8812500</v>
      </c>
      <c r="LU185" s="856">
        <f>IFERROR((' CALCULATIONS'!DJ604/(' CALCULATIONS'!DJ614+' CALCULATIONS'!DJ604)),50%)*LU184</f>
        <v>8812500</v>
      </c>
      <c r="LV185" s="856">
        <f>IFERROR((' CALCULATIONS'!DK604/(' CALCULATIONS'!DK614+' CALCULATIONS'!DK604)),50%)*LV184</f>
        <v>8812500</v>
      </c>
      <c r="LW185" s="856">
        <f>IFERROR((' CALCULATIONS'!DL604/(' CALCULATIONS'!DL614+' CALCULATIONS'!DL604)),50%)*LW184</f>
        <v>8812500</v>
      </c>
      <c r="LX185" s="856">
        <f>IFERROR((' CALCULATIONS'!DM604/(' CALCULATIONS'!DM614+' CALCULATIONS'!DM604)),50%)*LX184</f>
        <v>8812500</v>
      </c>
      <c r="LY185" s="856">
        <f>IFERROR((' CALCULATIONS'!DN604/(' CALCULATIONS'!DN614+' CALCULATIONS'!DN604)),50%)*LY184</f>
        <v>8812500</v>
      </c>
      <c r="LZ185" s="856">
        <f>IFERROR((' CALCULATIONS'!DO604/(' CALCULATIONS'!DO614+' CALCULATIONS'!DO604)),50%)*LZ184</f>
        <v>8812500</v>
      </c>
      <c r="MA185" s="856">
        <f>IFERROR((' CALCULATIONS'!DP604/(' CALCULATIONS'!DP614+' CALCULATIONS'!DP604)),50%)*MA184</f>
        <v>8812500</v>
      </c>
      <c r="MB185" s="856">
        <f>IFERROR((' CALCULATIONS'!DQ604/(' CALCULATIONS'!DQ614+' CALCULATIONS'!DQ604)),50%)*MB184</f>
        <v>8812500</v>
      </c>
      <c r="MC185" s="856">
        <f>IFERROR((' CALCULATIONS'!DR604/(' CALCULATIONS'!DR614+' CALCULATIONS'!DR604)),50%)*MC184</f>
        <v>8812500</v>
      </c>
      <c r="MD185" s="856">
        <f>IFERROR((' CALCULATIONS'!DS604/(' CALCULATIONS'!DS614+' CALCULATIONS'!DS604)),50%)*MD184</f>
        <v>8812500</v>
      </c>
      <c r="ME185" s="856">
        <f>IFERROR((' CALCULATIONS'!DT604/(' CALCULATIONS'!DT614+' CALCULATIONS'!DT604)),50%)*ME184</f>
        <v>8812500</v>
      </c>
      <c r="MF185" s="856">
        <f>IFERROR((' CALCULATIONS'!DU604/(' CALCULATIONS'!DU614+' CALCULATIONS'!DU604)),50%)*MF184</f>
        <v>8812500</v>
      </c>
      <c r="MG185" s="856">
        <f>IFERROR((' CALCULATIONS'!DV604/(' CALCULATIONS'!DV614+' CALCULATIONS'!DV604)),50%)*MG184</f>
        <v>8812500</v>
      </c>
      <c r="MH185" s="856">
        <f>IFERROR((' CALCULATIONS'!DW604/(' CALCULATIONS'!DW614+' CALCULATIONS'!DW604)),50%)*MH184</f>
        <v>8812500</v>
      </c>
      <c r="MI185" s="856">
        <f>IFERROR((' CALCULATIONS'!DX604/(' CALCULATIONS'!DX614+' CALCULATIONS'!DX604)),50%)*MI184</f>
        <v>8812500</v>
      </c>
      <c r="MJ185" s="856">
        <f>IFERROR((' CALCULATIONS'!DY604/(' CALCULATIONS'!DY614+' CALCULATIONS'!DY604)),50%)*MJ184</f>
        <v>8812500</v>
      </c>
      <c r="MK185" s="856">
        <f>IFERROR((' CALCULATIONS'!DZ604/(' CALCULATIONS'!DZ614+' CALCULATIONS'!DZ604)),50%)*MK184</f>
        <v>8812500</v>
      </c>
      <c r="ML185" s="856">
        <f>IFERROR((' CALCULATIONS'!EA604/(' CALCULATIONS'!EA614+' CALCULATIONS'!EA604)),50%)*ML184</f>
        <v>8812500</v>
      </c>
      <c r="MM185" s="856">
        <f>IFERROR((' CALCULATIONS'!EB604/(' CALCULATIONS'!EB614+' CALCULATIONS'!EB604)),50%)*MM184</f>
        <v>8812500</v>
      </c>
      <c r="MN185" s="856">
        <f>IFERROR((' CALCULATIONS'!EC604/(' CALCULATIONS'!EC614+' CALCULATIONS'!EC604)),50%)*MN184</f>
        <v>8812500</v>
      </c>
      <c r="MO185" s="856">
        <f>IFERROR((' CALCULATIONS'!ED604/(' CALCULATIONS'!ED614+' CALCULATIONS'!ED604)),50%)*MO184</f>
        <v>8812500</v>
      </c>
      <c r="MP185" s="856">
        <f>IFERROR((' CALCULATIONS'!EE604/(' CALCULATIONS'!EE614+' CALCULATIONS'!EE604)),50%)*MP184</f>
        <v>8812500</v>
      </c>
      <c r="MQ185" s="856">
        <f>IFERROR((' CALCULATIONS'!EF604/(' CALCULATIONS'!EF614+' CALCULATIONS'!EF604)),50%)*MQ184</f>
        <v>8812500</v>
      </c>
      <c r="MR185" s="856">
        <f>IFERROR((' CALCULATIONS'!EG604/(' CALCULATIONS'!EG614+' CALCULATIONS'!EG604)),50%)*MR184</f>
        <v>8812500</v>
      </c>
      <c r="MS185" s="856">
        <f>IFERROR((' CALCULATIONS'!EH604/(' CALCULATIONS'!EH614+' CALCULATIONS'!EH604)),50%)*MS184</f>
        <v>8812500</v>
      </c>
      <c r="MT185" s="856">
        <f>IFERROR((' CALCULATIONS'!EI604/(' CALCULATIONS'!EI614+' CALCULATIONS'!EI604)),50%)*MT184</f>
        <v>8812500</v>
      </c>
      <c r="MU185" s="856">
        <f>IFERROR((' CALCULATIONS'!EJ604/(' CALCULATIONS'!EJ614+' CALCULATIONS'!EJ604)),50%)*MU184</f>
        <v>8812500</v>
      </c>
      <c r="MV185" s="856">
        <f>IFERROR((' CALCULATIONS'!EK604/(' CALCULATIONS'!EK614+' CALCULATIONS'!EK604)),50%)*MV184</f>
        <v>8812500</v>
      </c>
      <c r="MW185" s="856">
        <f>IFERROR((' CALCULATIONS'!EL604/(' CALCULATIONS'!EL614+' CALCULATIONS'!EL604)),50%)*MW184</f>
        <v>8812500</v>
      </c>
      <c r="MX185" s="856">
        <f>IFERROR((' CALCULATIONS'!EM604/(' CALCULATIONS'!EM614+' CALCULATIONS'!EM604)),50%)*MX184</f>
        <v>8812500</v>
      </c>
      <c r="MY185" s="856">
        <f>IFERROR((' CALCULATIONS'!EN604/(' CALCULATIONS'!EN614+' CALCULATIONS'!EN604)),50%)*MY184</f>
        <v>8812500</v>
      </c>
      <c r="MZ185" s="856">
        <f>IFERROR((' CALCULATIONS'!EO604/(' CALCULATIONS'!EO614+' CALCULATIONS'!EO604)),50%)*MZ184</f>
        <v>8812500</v>
      </c>
      <c r="NA185" s="856">
        <f>IFERROR((' CALCULATIONS'!EP604/(' CALCULATIONS'!EP614+' CALCULATIONS'!EP604)),50%)*NA184</f>
        <v>8812500</v>
      </c>
      <c r="NB185" s="856">
        <f>IFERROR((' CALCULATIONS'!EQ604/(' CALCULATIONS'!EQ614+' CALCULATIONS'!EQ604)),50%)*NB184</f>
        <v>1468750</v>
      </c>
    </row>
    <row r="186" spans="1:368" x14ac:dyDescent="0.25">
      <c r="A186" s="180" t="s">
        <v>149</v>
      </c>
      <c r="IL186" s="856">
        <f>IFERROR((' CALCULATIONS'!AA614/(' CALCULATIONS'!AA614+' CALCULATIONS'!AA604)),50%)*IL184</f>
        <v>0</v>
      </c>
      <c r="IM186" s="856">
        <f>IFERROR((' CALCULATIONS'!AB614/(' CALCULATIONS'!AB614+' CALCULATIONS'!AB604)),50%)*IM184</f>
        <v>0</v>
      </c>
      <c r="IN186" s="856">
        <f>IFERROR((' CALCULATIONS'!AC614/(' CALCULATIONS'!AC614+' CALCULATIONS'!AC604)),50%)*IN184</f>
        <v>0</v>
      </c>
      <c r="IO186" s="856">
        <f>IFERROR((' CALCULATIONS'!AD614/(' CALCULATIONS'!AD614+' CALCULATIONS'!AD604)),50%)*IO184</f>
        <v>0</v>
      </c>
      <c r="IP186" s="856">
        <f>IFERROR((' CALCULATIONS'!AE614/(' CALCULATIONS'!AE614+' CALCULATIONS'!AE604)),50%)*IP184</f>
        <v>0</v>
      </c>
      <c r="IQ186" s="856">
        <f>IFERROR((' CALCULATIONS'!AF614/(' CALCULATIONS'!AF614+' CALCULATIONS'!AF604)),50%)*IQ184</f>
        <v>0</v>
      </c>
      <c r="IR186" s="856">
        <f>IFERROR((' CALCULATIONS'!AG614/(' CALCULATIONS'!AG614+' CALCULATIONS'!AG604)),50%)*IR184</f>
        <v>0</v>
      </c>
      <c r="IS186" s="856">
        <f>IFERROR((' CALCULATIONS'!AH614/(' CALCULATIONS'!AH614+' CALCULATIONS'!AH604)),50%)*IS184</f>
        <v>0</v>
      </c>
      <c r="IT186" s="856">
        <f>IFERROR((' CALCULATIONS'!AI614/(' CALCULATIONS'!AI614+' CALCULATIONS'!AI604)),50%)*IT184</f>
        <v>0</v>
      </c>
      <c r="IU186" s="856">
        <f>IFERROR((' CALCULATIONS'!AJ614/(' CALCULATIONS'!AJ614+' CALCULATIONS'!AJ604)),50%)*IU184</f>
        <v>0</v>
      </c>
      <c r="IV186" s="856">
        <f>IFERROR((' CALCULATIONS'!AK614/(' CALCULATIONS'!AK614+' CALCULATIONS'!AK604)),50%)*IV184</f>
        <v>0</v>
      </c>
      <c r="IW186" s="856">
        <f>IFERROR((' CALCULATIONS'!AL614/(' CALCULATIONS'!AL614+' CALCULATIONS'!AL604)),50%)*IW184</f>
        <v>0</v>
      </c>
      <c r="IX186" s="856">
        <f>IFERROR((' CALCULATIONS'!AM614/(' CALCULATIONS'!AM614+' CALCULATIONS'!AM604)),50%)*IX184</f>
        <v>4942382.1963885343</v>
      </c>
      <c r="IY186" s="856">
        <f>IFERROR((' CALCULATIONS'!AN614/(' CALCULATIONS'!AN614+' CALCULATIONS'!AN604)),50%)*IY184</f>
        <v>6290654.6568817627</v>
      </c>
      <c r="IZ186" s="856">
        <f>IFERROR((' CALCULATIONS'!AO614/(' CALCULATIONS'!AO614+' CALCULATIONS'!AO604)),50%)*IZ184</f>
        <v>1968951.0223884408</v>
      </c>
      <c r="JA186" s="856">
        <f>IFERROR((' CALCULATIONS'!AP614/(' CALCULATIONS'!AP614+' CALCULATIONS'!AP604)),50%)*JA184</f>
        <v>6290654.6568817627</v>
      </c>
      <c r="JB186" s="856">
        <f>IFERROR((' CALCULATIONS'!AQ614/(' CALCULATIONS'!AQ614+' CALCULATIONS'!AQ604)),50%)*JB184</f>
        <v>1968951.0223884408</v>
      </c>
      <c r="JC186" s="856">
        <f>IFERROR((' CALCULATIONS'!AR614/(' CALCULATIONS'!AR614+' CALCULATIONS'!AR604)),50%)*JC184</f>
        <v>6290654.6568817627</v>
      </c>
      <c r="JD186" s="856">
        <f>IFERROR((' CALCULATIONS'!AS614/(' CALCULATIONS'!AS614+' CALCULATIONS'!AS604)),50%)*JD184</f>
        <v>1968951.0223884408</v>
      </c>
      <c r="JE186" s="856">
        <f>IFERROR((' CALCULATIONS'!AT614/(' CALCULATIONS'!AT614+' CALCULATIONS'!AT604)),50%)*JE184</f>
        <v>6290654.6568817627</v>
      </c>
      <c r="JF186" s="856">
        <f>IFERROR((' CALCULATIONS'!AU614/(' CALCULATIONS'!AU614+' CALCULATIONS'!AU604)),50%)*JF184</f>
        <v>1968951.0223884408</v>
      </c>
      <c r="JG186" s="856">
        <f>IFERROR((' CALCULATIONS'!AV614/(' CALCULATIONS'!AV614+' CALCULATIONS'!AV604)),50%)*JG184</f>
        <v>6290654.6568817627</v>
      </c>
      <c r="JH186" s="856">
        <f>IFERROR((' CALCULATIONS'!AW614/(' CALCULATIONS'!AW614+' CALCULATIONS'!AW604)),50%)*JH184</f>
        <v>1968951.0223884408</v>
      </c>
      <c r="JI186" s="856">
        <f>IFERROR((' CALCULATIONS'!AX614/(' CALCULATIONS'!AX614+' CALCULATIONS'!AX604)),50%)*JI184</f>
        <v>6290654.6568817627</v>
      </c>
      <c r="JJ186" s="856">
        <f>IFERROR((' CALCULATIONS'!AY614/(' CALCULATIONS'!AY614+' CALCULATIONS'!AY604)),50%)*JJ184</f>
        <v>3052931.6888323887</v>
      </c>
      <c r="JK186" s="856">
        <f>IFERROR((' CALCULATIONS'!AZ614/(' CALCULATIONS'!AZ614+' CALCULATIONS'!AZ604)),50%)*JK184</f>
        <v>6976197.1868360778</v>
      </c>
      <c r="JL186" s="856">
        <f>IFERROR((' CALCULATIONS'!BA614/(' CALCULATIONS'!BA614+' CALCULATIONS'!BA604)),50%)*JL184</f>
        <v>2154625.7716303072</v>
      </c>
      <c r="JM186" s="856">
        <f>IFERROR((' CALCULATIONS'!BB614/(' CALCULATIONS'!BB614+' CALCULATIONS'!BB604)),50%)*JM184</f>
        <v>6976197.1868360778</v>
      </c>
      <c r="JN186" s="856">
        <f>IFERROR((' CALCULATIONS'!BC614/(' CALCULATIONS'!BC614+' CALCULATIONS'!BC604)),50%)*JN184</f>
        <v>2154625.7716303072</v>
      </c>
      <c r="JO186" s="856">
        <f>IFERROR((' CALCULATIONS'!BD614/(' CALCULATIONS'!BD614+' CALCULATIONS'!BD604)),50%)*JO184</f>
        <v>6976197.1868360778</v>
      </c>
      <c r="JP186" s="856">
        <f>IFERROR((' CALCULATIONS'!BE614/(' CALCULATIONS'!BE614+' CALCULATIONS'!BE604)),50%)*JP184</f>
        <v>2154625.7716303072</v>
      </c>
      <c r="JQ186" s="856">
        <f>IFERROR((' CALCULATIONS'!BF614/(' CALCULATIONS'!BF614+' CALCULATIONS'!BF604)),50%)*JQ184</f>
        <v>6976197.1868360778</v>
      </c>
      <c r="JR186" s="856">
        <f>IFERROR((' CALCULATIONS'!BG614/(' CALCULATIONS'!BG614+' CALCULATIONS'!BG604)),50%)*JR184</f>
        <v>2154625.7716303072</v>
      </c>
      <c r="JS186" s="856">
        <f>IFERROR((' CALCULATIONS'!BH614/(' CALCULATIONS'!BH614+' CALCULATIONS'!BH604)),50%)*JS184</f>
        <v>6976197.1868360778</v>
      </c>
      <c r="JT186" s="856">
        <f>IFERROR((' CALCULATIONS'!BI614/(' CALCULATIONS'!BI614+' CALCULATIONS'!BI604)),50%)*JT184</f>
        <v>2154625.7716303072</v>
      </c>
      <c r="JU186" s="856">
        <f>IFERROR((' CALCULATIONS'!BJ614/(' CALCULATIONS'!BJ614+' CALCULATIONS'!BJ604)),50%)*JU184</f>
        <v>6976197.1868360778</v>
      </c>
      <c r="JV186" s="856">
        <f>IFERROR((' CALCULATIONS'!BK614/(' CALCULATIONS'!BK614+' CALCULATIONS'!BK604)),50%)*JV184</f>
        <v>1646126.5211019132</v>
      </c>
      <c r="JW186" s="856">
        <f>IFERROR((' CALCULATIONS'!BL614/(' CALCULATIONS'!BL614+' CALCULATIONS'!BL604)),50%)*JW184</f>
        <v>6614277.361673492</v>
      </c>
      <c r="JX186" s="856">
        <f>IFERROR((' CALCULATIONS'!BM614/(' CALCULATIONS'!BM614+' CALCULATIONS'!BM604)),50%)*JX184</f>
        <v>1660589.3019343433</v>
      </c>
      <c r="JY186" s="856">
        <f>IFERROR((' CALCULATIONS'!BN614/(' CALCULATIONS'!BN614+' CALCULATIONS'!BN604)),50%)*JY184</f>
        <v>6614277.361673492</v>
      </c>
      <c r="JZ186" s="856">
        <f>IFERROR((' CALCULATIONS'!BO614/(' CALCULATIONS'!BO614+' CALCULATIONS'!BO604)),50%)*JZ184</f>
        <v>1660589.3019343433</v>
      </c>
      <c r="KA186" s="856">
        <f>IFERROR((' CALCULATIONS'!BP614/(' CALCULATIONS'!BP614+' CALCULATIONS'!BP604)),50%)*KA184</f>
        <v>6614277.361673492</v>
      </c>
      <c r="KB186" s="856">
        <f>IFERROR((' CALCULATIONS'!BQ614/(' CALCULATIONS'!BQ614+' CALCULATIONS'!BQ604)),50%)*KB184</f>
        <v>1660589.3019343433</v>
      </c>
      <c r="KC186" s="856">
        <f>IFERROR((' CALCULATIONS'!BR614/(' CALCULATIONS'!BR614+' CALCULATIONS'!BR604)),50%)*KC184</f>
        <v>6614277.361673492</v>
      </c>
      <c r="KD186" s="856">
        <f>IFERROR((' CALCULATIONS'!BS614/(' CALCULATIONS'!BS614+' CALCULATIONS'!BS604)),50%)*KD184</f>
        <v>1660589.3019343433</v>
      </c>
      <c r="KE186" s="856">
        <f>IFERROR((' CALCULATIONS'!BT614/(' CALCULATIONS'!BT614+' CALCULATIONS'!BT604)),50%)*KE184</f>
        <v>6614277.361673492</v>
      </c>
      <c r="KF186" s="856">
        <f>IFERROR((' CALCULATIONS'!BU614/(' CALCULATIONS'!BU614+' CALCULATIONS'!BU604)),50%)*KF184</f>
        <v>1660589.3019343433</v>
      </c>
      <c r="KG186" s="856">
        <f>IFERROR((' CALCULATIONS'!BV614/(' CALCULATIONS'!BV614+' CALCULATIONS'!BV604)),50%)*KG184</f>
        <v>6614277.361673492</v>
      </c>
      <c r="KH186" s="856">
        <f>IFERROR((' CALCULATIONS'!BW614/(' CALCULATIONS'!BW614+' CALCULATIONS'!BW604)),50%)*KH184</f>
        <v>3637567.9837542456</v>
      </c>
      <c r="KI186" s="856">
        <f>IFERROR((' CALCULATIONS'!BX614/(' CALCULATIONS'!BX614+' CALCULATIONS'!BX604)),50%)*KI184</f>
        <v>8812500</v>
      </c>
      <c r="KJ186" s="856">
        <f>IFERROR((' CALCULATIONS'!BY614/(' CALCULATIONS'!BY614+' CALCULATIONS'!BY604)),50%)*KJ184</f>
        <v>8812500</v>
      </c>
      <c r="KK186" s="856">
        <f>IFERROR((' CALCULATIONS'!BZ614/(' CALCULATIONS'!BZ614+' CALCULATIONS'!BZ604)),50%)*KK184</f>
        <v>8812500</v>
      </c>
      <c r="KL186" s="856">
        <f>IFERROR((' CALCULATIONS'!CA614/(' CALCULATIONS'!CA614+' CALCULATIONS'!CA604)),50%)*KL184</f>
        <v>8812500</v>
      </c>
      <c r="KM186" s="856">
        <f>IFERROR((' CALCULATIONS'!CB614/(' CALCULATIONS'!CB614+' CALCULATIONS'!CB604)),50%)*KM184</f>
        <v>8812500</v>
      </c>
      <c r="KN186" s="856">
        <f>IFERROR((' CALCULATIONS'!CC614/(' CALCULATIONS'!CC614+' CALCULATIONS'!CC604)),50%)*KN184</f>
        <v>8812500</v>
      </c>
      <c r="KO186" s="856">
        <f>IFERROR((' CALCULATIONS'!CD614/(' CALCULATIONS'!CD614+' CALCULATIONS'!CD604)),50%)*KO184</f>
        <v>8812500</v>
      </c>
      <c r="KP186" s="856">
        <f>IFERROR((' CALCULATIONS'!CE614/(' CALCULATIONS'!CE614+' CALCULATIONS'!CE604)),50%)*KP184</f>
        <v>8812500</v>
      </c>
      <c r="KQ186" s="856">
        <f>IFERROR((' CALCULATIONS'!CF614/(' CALCULATIONS'!CF614+' CALCULATIONS'!CF604)),50%)*KQ184</f>
        <v>8812500</v>
      </c>
      <c r="KR186" s="856">
        <f>IFERROR((' CALCULATIONS'!CG614/(' CALCULATIONS'!CG614+' CALCULATIONS'!CG604)),50%)*KR184</f>
        <v>8812500</v>
      </c>
      <c r="KS186" s="856">
        <f>IFERROR((' CALCULATIONS'!CH614/(' CALCULATIONS'!CH614+' CALCULATIONS'!CH604)),50%)*KS184</f>
        <v>8812500</v>
      </c>
      <c r="KT186" s="856">
        <f>IFERROR((' CALCULATIONS'!CI614/(' CALCULATIONS'!CI614+' CALCULATIONS'!CI604)),50%)*KT184</f>
        <v>8812500</v>
      </c>
      <c r="KU186" s="856">
        <f>IFERROR((' CALCULATIONS'!CJ614/(' CALCULATIONS'!CJ614+' CALCULATIONS'!CJ604)),50%)*KU184</f>
        <v>8812500</v>
      </c>
      <c r="KV186" s="856">
        <f>IFERROR((' CALCULATIONS'!CK614/(' CALCULATIONS'!CK614+' CALCULATIONS'!CK604)),50%)*KV184</f>
        <v>8812500</v>
      </c>
      <c r="KW186" s="856">
        <f>IFERROR((' CALCULATIONS'!CL614/(' CALCULATIONS'!CL614+' CALCULATIONS'!CL604)),50%)*KW184</f>
        <v>8812500</v>
      </c>
      <c r="KX186" s="856">
        <f>IFERROR((' CALCULATIONS'!CM614/(' CALCULATIONS'!CM614+' CALCULATIONS'!CM604)),50%)*KX184</f>
        <v>8812500</v>
      </c>
      <c r="KY186" s="856">
        <f>IFERROR((' CALCULATIONS'!CN614/(' CALCULATIONS'!CN614+' CALCULATIONS'!CN604)),50%)*KY184</f>
        <v>8812500</v>
      </c>
      <c r="KZ186" s="856">
        <f>IFERROR((' CALCULATIONS'!CO614/(' CALCULATIONS'!CO614+' CALCULATIONS'!CO604)),50%)*KZ184</f>
        <v>8812500</v>
      </c>
      <c r="LA186" s="856">
        <f>IFERROR((' CALCULATIONS'!CP614/(' CALCULATIONS'!CP614+' CALCULATIONS'!CP604)),50%)*LA184</f>
        <v>8812500</v>
      </c>
      <c r="LB186" s="856">
        <f>IFERROR((' CALCULATIONS'!CQ614/(' CALCULATIONS'!CQ614+' CALCULATIONS'!CQ604)),50%)*LB184</f>
        <v>8812500</v>
      </c>
      <c r="LC186" s="856">
        <f>IFERROR((' CALCULATIONS'!CR614/(' CALCULATIONS'!CR614+' CALCULATIONS'!CR604)),50%)*LC184</f>
        <v>8812500</v>
      </c>
      <c r="LD186" s="856">
        <f>IFERROR((' CALCULATIONS'!CS614/(' CALCULATIONS'!CS614+' CALCULATIONS'!CS604)),50%)*LD184</f>
        <v>8812500</v>
      </c>
      <c r="LE186" s="856">
        <f>IFERROR((' CALCULATIONS'!CT614/(' CALCULATIONS'!CT614+' CALCULATIONS'!CT604)),50%)*LE184</f>
        <v>8812500</v>
      </c>
      <c r="LF186" s="856">
        <f>IFERROR((' CALCULATIONS'!CU614/(' CALCULATIONS'!CU614+' CALCULATIONS'!CU604)),50%)*LF184</f>
        <v>8812500</v>
      </c>
      <c r="LG186" s="856">
        <f>IFERROR((' CALCULATIONS'!CV614/(' CALCULATIONS'!CV614+' CALCULATIONS'!CV604)),50%)*LG184</f>
        <v>8812500</v>
      </c>
      <c r="LH186" s="856">
        <f>IFERROR((' CALCULATIONS'!CW614/(' CALCULATIONS'!CW614+' CALCULATIONS'!CW604)),50%)*LH184</f>
        <v>8812500</v>
      </c>
      <c r="LI186" s="856">
        <f>IFERROR((' CALCULATIONS'!CX614/(' CALCULATIONS'!CX614+' CALCULATIONS'!CX604)),50%)*LI184</f>
        <v>8812500</v>
      </c>
      <c r="LJ186" s="856">
        <f>IFERROR((' CALCULATIONS'!CY614/(' CALCULATIONS'!CY614+' CALCULATIONS'!CY604)),50%)*LJ184</f>
        <v>8812500</v>
      </c>
      <c r="LK186" s="856">
        <f>IFERROR((' CALCULATIONS'!CZ614/(' CALCULATIONS'!CZ614+' CALCULATIONS'!CZ604)),50%)*LK184</f>
        <v>8812500</v>
      </c>
      <c r="LL186" s="856">
        <f>IFERROR((' CALCULATIONS'!DA614/(' CALCULATIONS'!DA614+' CALCULATIONS'!DA604)),50%)*LL184</f>
        <v>8812500</v>
      </c>
      <c r="LM186" s="856">
        <f>IFERROR((' CALCULATIONS'!DB614/(' CALCULATIONS'!DB614+' CALCULATIONS'!DB604)),50%)*LM184</f>
        <v>8812500</v>
      </c>
      <c r="LN186" s="856">
        <f>IFERROR((' CALCULATIONS'!DC614/(' CALCULATIONS'!DC614+' CALCULATIONS'!DC604)),50%)*LN184</f>
        <v>8812500</v>
      </c>
      <c r="LO186" s="856">
        <f>IFERROR((' CALCULATIONS'!DD614/(' CALCULATIONS'!DD614+' CALCULATIONS'!DD604)),50%)*LO184</f>
        <v>8812500</v>
      </c>
      <c r="LP186" s="856">
        <f>IFERROR((' CALCULATIONS'!DE614/(' CALCULATIONS'!DE614+' CALCULATIONS'!DE604)),50%)*LP184</f>
        <v>8812500</v>
      </c>
      <c r="LQ186" s="856">
        <f>IFERROR((' CALCULATIONS'!DF614/(' CALCULATIONS'!DF614+' CALCULATIONS'!DF604)),50%)*LQ184</f>
        <v>8812500</v>
      </c>
      <c r="LR186" s="856">
        <f>IFERROR((' CALCULATIONS'!DG614/(' CALCULATIONS'!DG614+' CALCULATIONS'!DG604)),50%)*LR184</f>
        <v>8812500</v>
      </c>
      <c r="LS186" s="856">
        <f>IFERROR((' CALCULATIONS'!DH614/(' CALCULATIONS'!DH614+' CALCULATIONS'!DH604)),50%)*LS184</f>
        <v>8812500</v>
      </c>
      <c r="LT186" s="856">
        <f>IFERROR((' CALCULATIONS'!DI614/(' CALCULATIONS'!DI614+' CALCULATIONS'!DI604)),50%)*LT184</f>
        <v>8812500</v>
      </c>
      <c r="LU186" s="856">
        <f>IFERROR((' CALCULATIONS'!DJ614/(' CALCULATIONS'!DJ614+' CALCULATIONS'!DJ604)),50%)*LU184</f>
        <v>8812500</v>
      </c>
      <c r="LV186" s="856">
        <f>IFERROR((' CALCULATIONS'!DK614/(' CALCULATIONS'!DK614+' CALCULATIONS'!DK604)),50%)*LV184</f>
        <v>8812500</v>
      </c>
      <c r="LW186" s="856">
        <f>IFERROR((' CALCULATIONS'!DL614/(' CALCULATIONS'!DL614+' CALCULATIONS'!DL604)),50%)*LW184</f>
        <v>8812500</v>
      </c>
      <c r="LX186" s="856">
        <f>IFERROR((' CALCULATIONS'!DM614/(' CALCULATIONS'!DM614+' CALCULATIONS'!DM604)),50%)*LX184</f>
        <v>8812500</v>
      </c>
      <c r="LY186" s="856">
        <f>IFERROR((' CALCULATIONS'!DN614/(' CALCULATIONS'!DN614+' CALCULATIONS'!DN604)),50%)*LY184</f>
        <v>8812500</v>
      </c>
      <c r="LZ186" s="856">
        <f>IFERROR((' CALCULATIONS'!DO614/(' CALCULATIONS'!DO614+' CALCULATIONS'!DO604)),50%)*LZ184</f>
        <v>8812500</v>
      </c>
      <c r="MA186" s="856">
        <f>IFERROR((' CALCULATIONS'!DP614/(' CALCULATIONS'!DP614+' CALCULATIONS'!DP604)),50%)*MA184</f>
        <v>8812500</v>
      </c>
      <c r="MB186" s="856">
        <f>IFERROR((' CALCULATIONS'!DQ614/(' CALCULATIONS'!DQ614+' CALCULATIONS'!DQ604)),50%)*MB184</f>
        <v>8812500</v>
      </c>
      <c r="MC186" s="856">
        <f>IFERROR((' CALCULATIONS'!DR614/(' CALCULATIONS'!DR614+' CALCULATIONS'!DR604)),50%)*MC184</f>
        <v>8812500</v>
      </c>
      <c r="MD186" s="856">
        <f>IFERROR((' CALCULATIONS'!DS614/(' CALCULATIONS'!DS614+' CALCULATIONS'!DS604)),50%)*MD184</f>
        <v>8812500</v>
      </c>
      <c r="ME186" s="856">
        <f>IFERROR((' CALCULATIONS'!DT614/(' CALCULATIONS'!DT614+' CALCULATIONS'!DT604)),50%)*ME184</f>
        <v>8812500</v>
      </c>
      <c r="MF186" s="856">
        <f>IFERROR((' CALCULATIONS'!DU614/(' CALCULATIONS'!DU614+' CALCULATIONS'!DU604)),50%)*MF184</f>
        <v>8812500</v>
      </c>
      <c r="MG186" s="856">
        <f>IFERROR((' CALCULATIONS'!DV614/(' CALCULATIONS'!DV614+' CALCULATIONS'!DV604)),50%)*MG184</f>
        <v>8812500</v>
      </c>
      <c r="MH186" s="856">
        <f>IFERROR((' CALCULATIONS'!DW614/(' CALCULATIONS'!DW614+' CALCULATIONS'!DW604)),50%)*MH184</f>
        <v>8812500</v>
      </c>
      <c r="MI186" s="856">
        <f>IFERROR((' CALCULATIONS'!DX614/(' CALCULATIONS'!DX614+' CALCULATIONS'!DX604)),50%)*MI184</f>
        <v>8812500</v>
      </c>
      <c r="MJ186" s="856">
        <f>IFERROR((' CALCULATIONS'!DY614/(' CALCULATIONS'!DY614+' CALCULATIONS'!DY604)),50%)*MJ184</f>
        <v>8812500</v>
      </c>
      <c r="MK186" s="856">
        <f>IFERROR((' CALCULATIONS'!DZ614/(' CALCULATIONS'!DZ614+' CALCULATIONS'!DZ604)),50%)*MK184</f>
        <v>8812500</v>
      </c>
      <c r="ML186" s="856">
        <f>IFERROR((' CALCULATIONS'!EA614/(' CALCULATIONS'!EA614+' CALCULATIONS'!EA604)),50%)*ML184</f>
        <v>8812500</v>
      </c>
      <c r="MM186" s="856">
        <f>IFERROR((' CALCULATIONS'!EB614/(' CALCULATIONS'!EB614+' CALCULATIONS'!EB604)),50%)*MM184</f>
        <v>8812500</v>
      </c>
      <c r="MN186" s="856">
        <f>IFERROR((' CALCULATIONS'!EC614/(' CALCULATIONS'!EC614+' CALCULATIONS'!EC604)),50%)*MN184</f>
        <v>8812500</v>
      </c>
      <c r="MO186" s="856">
        <f>IFERROR((' CALCULATIONS'!ED614/(' CALCULATIONS'!ED614+' CALCULATIONS'!ED604)),50%)*MO184</f>
        <v>8812500</v>
      </c>
      <c r="MP186" s="856">
        <f>IFERROR((' CALCULATIONS'!EE614/(' CALCULATIONS'!EE614+' CALCULATIONS'!EE604)),50%)*MP184</f>
        <v>8812500</v>
      </c>
      <c r="MQ186" s="856">
        <f>IFERROR((' CALCULATIONS'!EF614/(' CALCULATIONS'!EF614+' CALCULATIONS'!EF604)),50%)*MQ184</f>
        <v>8812500</v>
      </c>
      <c r="MR186" s="856">
        <f>IFERROR((' CALCULATIONS'!EG614/(' CALCULATIONS'!EG614+' CALCULATIONS'!EG604)),50%)*MR184</f>
        <v>8812500</v>
      </c>
      <c r="MS186" s="856">
        <f>IFERROR((' CALCULATIONS'!EH614/(' CALCULATIONS'!EH614+' CALCULATIONS'!EH604)),50%)*MS184</f>
        <v>8812500</v>
      </c>
      <c r="MT186" s="856">
        <f>IFERROR((' CALCULATIONS'!EI614/(' CALCULATIONS'!EI614+' CALCULATIONS'!EI604)),50%)*MT184</f>
        <v>8812500</v>
      </c>
      <c r="MU186" s="856">
        <f>IFERROR((' CALCULATIONS'!EJ614/(' CALCULATIONS'!EJ614+' CALCULATIONS'!EJ604)),50%)*MU184</f>
        <v>8812500</v>
      </c>
      <c r="MV186" s="856">
        <f>IFERROR((' CALCULATIONS'!EK614/(' CALCULATIONS'!EK614+' CALCULATIONS'!EK604)),50%)*MV184</f>
        <v>8812500</v>
      </c>
      <c r="MW186" s="856">
        <f>IFERROR((' CALCULATIONS'!EL614/(' CALCULATIONS'!EL614+' CALCULATIONS'!EL604)),50%)*MW184</f>
        <v>8812500</v>
      </c>
      <c r="MX186" s="856">
        <f>IFERROR((' CALCULATIONS'!EM614/(' CALCULATIONS'!EM614+' CALCULATIONS'!EM604)),50%)*MX184</f>
        <v>8812500</v>
      </c>
      <c r="MY186" s="856">
        <f>IFERROR((' CALCULATIONS'!EN614/(' CALCULATIONS'!EN614+' CALCULATIONS'!EN604)),50%)*MY184</f>
        <v>8812500</v>
      </c>
      <c r="MZ186" s="856">
        <f>IFERROR((' CALCULATIONS'!EO614/(' CALCULATIONS'!EO614+' CALCULATIONS'!EO604)),50%)*MZ184</f>
        <v>8812500</v>
      </c>
      <c r="NA186" s="856">
        <f>IFERROR((' CALCULATIONS'!EP614/(' CALCULATIONS'!EP614+' CALCULATIONS'!EP604)),50%)*NA184</f>
        <v>8812500</v>
      </c>
      <c r="NB186" s="856">
        <f>IFERROR((' CALCULATIONS'!EQ614/(' CALCULATIONS'!EQ614+' CALCULATIONS'!EQ604)),50%)*NB184</f>
        <v>1468750</v>
      </c>
    </row>
    <row r="188" spans="1:368" x14ac:dyDescent="0.25">
      <c r="A188" s="946" t="s">
        <v>1186</v>
      </c>
    </row>
    <row r="189" spans="1:368" x14ac:dyDescent="0.25">
      <c r="A189" s="180" t="s">
        <v>375</v>
      </c>
      <c r="HZ189" s="180">
        <v>1</v>
      </c>
      <c r="IL189" s="180">
        <v>1</v>
      </c>
      <c r="IX189" s="180">
        <v>1</v>
      </c>
      <c r="JJ189" s="180">
        <v>1</v>
      </c>
      <c r="JV189" s="180">
        <v>1</v>
      </c>
    </row>
    <row r="190" spans="1:368" x14ac:dyDescent="0.25">
      <c r="A190" s="180" t="s">
        <v>376</v>
      </c>
      <c r="HZ190" s="249">
        <f>(SUM(SCI!C3:N3))*TABLES!D616</f>
        <v>2742327952.9023128</v>
      </c>
      <c r="IL190" s="249">
        <f>(SUM(SCI!O3:Z3))*TABLES!E616</f>
        <v>3998517298.7764549</v>
      </c>
      <c r="IX190" s="249">
        <f>(SUM(SCI!AA3:AL3))*TABLES!F616</f>
        <v>5740191292.621459</v>
      </c>
      <c r="JJ190" s="249">
        <f>(SUM(SCI!AM3:AX3))*TABLES!G616</f>
        <v>5555980112.5644426</v>
      </c>
      <c r="JV190" s="249">
        <f>(SUM(SCI!AY3:BJ3))*TABLES!H616</f>
        <v>5248565482.428504</v>
      </c>
    </row>
    <row r="191" spans="1:368" x14ac:dyDescent="0.25">
      <c r="A191" s="180" t="s">
        <v>379</v>
      </c>
      <c r="HZ191" s="855">
        <v>0</v>
      </c>
    </row>
    <row r="192" spans="1:368" x14ac:dyDescent="0.25">
      <c r="A192" s="180" t="s">
        <v>671</v>
      </c>
    </row>
    <row r="193" spans="1:293" x14ac:dyDescent="0.25">
      <c r="A193" s="180" t="s">
        <v>381</v>
      </c>
    </row>
    <row r="194" spans="1:293" x14ac:dyDescent="0.25">
      <c r="A194" s="180" t="s">
        <v>382</v>
      </c>
      <c r="HZ194" s="180">
        <v>12</v>
      </c>
      <c r="IL194" s="180">
        <f>HZ194</f>
        <v>12</v>
      </c>
      <c r="IX194" s="180">
        <f>IL194</f>
        <v>12</v>
      </c>
      <c r="JJ194" s="180">
        <f>IX194</f>
        <v>12</v>
      </c>
      <c r="JV194" s="180">
        <f>JJ194</f>
        <v>12</v>
      </c>
    </row>
    <row r="195" spans="1:293" x14ac:dyDescent="0.25">
      <c r="A195" s="180" t="s">
        <v>1300</v>
      </c>
      <c r="HZ195" s="360">
        <f>SUM(HZ196:IK196)</f>
        <v>79768.755599999989</v>
      </c>
      <c r="IA195" s="360">
        <f>HZ195</f>
        <v>79768.755599999989</v>
      </c>
      <c r="IB195" s="360">
        <f t="shared" ref="IB195:IK195" si="297">IA195</f>
        <v>79768.755599999989</v>
      </c>
      <c r="IC195" s="360">
        <f t="shared" si="297"/>
        <v>79768.755599999989</v>
      </c>
      <c r="ID195" s="360">
        <f t="shared" si="297"/>
        <v>79768.755599999989</v>
      </c>
      <c r="IE195" s="360">
        <f t="shared" si="297"/>
        <v>79768.755599999989</v>
      </c>
      <c r="IF195" s="360">
        <f t="shared" si="297"/>
        <v>79768.755599999989</v>
      </c>
      <c r="IG195" s="360">
        <f t="shared" si="297"/>
        <v>79768.755599999989</v>
      </c>
      <c r="IH195" s="360">
        <f t="shared" si="297"/>
        <v>79768.755599999989</v>
      </c>
      <c r="II195" s="360">
        <f t="shared" si="297"/>
        <v>79768.755599999989</v>
      </c>
      <c r="IJ195" s="360">
        <f t="shared" si="297"/>
        <v>79768.755599999989</v>
      </c>
      <c r="IK195" s="360">
        <f t="shared" si="297"/>
        <v>79768.755599999989</v>
      </c>
      <c r="IL195" s="360">
        <f>SUM(IL196:IW196)</f>
        <v>98178.984600000011</v>
      </c>
      <c r="IM195" s="360">
        <f>IL195</f>
        <v>98178.984600000011</v>
      </c>
      <c r="IN195" s="360">
        <f t="shared" ref="IN195:IW195" si="298">IM195</f>
        <v>98178.984600000011</v>
      </c>
      <c r="IO195" s="360">
        <f t="shared" si="298"/>
        <v>98178.984600000011</v>
      </c>
      <c r="IP195" s="360">
        <f t="shared" si="298"/>
        <v>98178.984600000011</v>
      </c>
      <c r="IQ195" s="360">
        <f t="shared" si="298"/>
        <v>98178.984600000011</v>
      </c>
      <c r="IR195" s="360">
        <f t="shared" si="298"/>
        <v>98178.984600000011</v>
      </c>
      <c r="IS195" s="360">
        <f t="shared" si="298"/>
        <v>98178.984600000011</v>
      </c>
      <c r="IT195" s="360">
        <f t="shared" si="298"/>
        <v>98178.984600000011</v>
      </c>
      <c r="IU195" s="360">
        <f t="shared" si="298"/>
        <v>98178.984600000011</v>
      </c>
      <c r="IV195" s="360">
        <f t="shared" si="298"/>
        <v>98178.984600000011</v>
      </c>
      <c r="IW195" s="360">
        <f t="shared" si="298"/>
        <v>98178.984600000011</v>
      </c>
      <c r="IX195" s="360">
        <f>SUM(IX196:JI196)</f>
        <v>116470.9863</v>
      </c>
      <c r="IY195" s="360">
        <f>IX195</f>
        <v>116470.9863</v>
      </c>
      <c r="IZ195" s="360">
        <f t="shared" ref="IZ195:JI195" si="299">IY195</f>
        <v>116470.9863</v>
      </c>
      <c r="JA195" s="360">
        <f t="shared" si="299"/>
        <v>116470.9863</v>
      </c>
      <c r="JB195" s="360">
        <f t="shared" si="299"/>
        <v>116470.9863</v>
      </c>
      <c r="JC195" s="360">
        <f t="shared" si="299"/>
        <v>116470.9863</v>
      </c>
      <c r="JD195" s="360">
        <f t="shared" si="299"/>
        <v>116470.9863</v>
      </c>
      <c r="JE195" s="360">
        <f t="shared" si="299"/>
        <v>116470.9863</v>
      </c>
      <c r="JF195" s="360">
        <f t="shared" si="299"/>
        <v>116470.9863</v>
      </c>
      <c r="JG195" s="360">
        <f t="shared" si="299"/>
        <v>116470.9863</v>
      </c>
      <c r="JH195" s="360">
        <f t="shared" si="299"/>
        <v>116470.9863</v>
      </c>
      <c r="JI195" s="360">
        <f t="shared" si="299"/>
        <v>116470.9863</v>
      </c>
      <c r="JJ195" s="360">
        <f>SUM(JJ196:JU196)</f>
        <v>117765.87719999999</v>
      </c>
      <c r="JK195" s="360">
        <f>JJ195</f>
        <v>117765.87719999999</v>
      </c>
      <c r="JL195" s="360">
        <f t="shared" ref="JL195:JU195" si="300">JK195</f>
        <v>117765.87719999999</v>
      </c>
      <c r="JM195" s="360">
        <f t="shared" si="300"/>
        <v>117765.87719999999</v>
      </c>
      <c r="JN195" s="360">
        <f t="shared" si="300"/>
        <v>117765.87719999999</v>
      </c>
      <c r="JO195" s="360">
        <f t="shared" si="300"/>
        <v>117765.87719999999</v>
      </c>
      <c r="JP195" s="360">
        <f t="shared" si="300"/>
        <v>117765.87719999999</v>
      </c>
      <c r="JQ195" s="360">
        <f t="shared" si="300"/>
        <v>117765.87719999999</v>
      </c>
      <c r="JR195" s="360">
        <f t="shared" si="300"/>
        <v>117765.87719999999</v>
      </c>
      <c r="JS195" s="360">
        <f t="shared" si="300"/>
        <v>117765.87719999999</v>
      </c>
      <c r="JT195" s="360">
        <f t="shared" si="300"/>
        <v>117765.87719999999</v>
      </c>
      <c r="JU195" s="360">
        <f t="shared" si="300"/>
        <v>117765.87719999999</v>
      </c>
      <c r="JV195" s="360">
        <f>SUM(JV196:KG196)</f>
        <v>122009.32919999999</v>
      </c>
      <c r="JW195" s="360">
        <f>JV195</f>
        <v>122009.32919999999</v>
      </c>
      <c r="JX195" s="360">
        <f t="shared" ref="JX195:KG195" si="301">JW195</f>
        <v>122009.32919999999</v>
      </c>
      <c r="JY195" s="360">
        <f t="shared" si="301"/>
        <v>122009.32919999999</v>
      </c>
      <c r="JZ195" s="360">
        <f t="shared" si="301"/>
        <v>122009.32919999999</v>
      </c>
      <c r="KA195" s="360">
        <f t="shared" si="301"/>
        <v>122009.32919999999</v>
      </c>
      <c r="KB195" s="360">
        <f t="shared" si="301"/>
        <v>122009.32919999999</v>
      </c>
      <c r="KC195" s="360">
        <f t="shared" si="301"/>
        <v>122009.32919999999</v>
      </c>
      <c r="KD195" s="360">
        <f t="shared" si="301"/>
        <v>122009.32919999999</v>
      </c>
      <c r="KE195" s="360">
        <f t="shared" si="301"/>
        <v>122009.32919999999</v>
      </c>
      <c r="KF195" s="360">
        <f t="shared" si="301"/>
        <v>122009.32919999999</v>
      </c>
      <c r="KG195" s="360">
        <f t="shared" si="301"/>
        <v>122009.32919999999</v>
      </c>
    </row>
    <row r="196" spans="1:293" x14ac:dyDescent="0.25">
      <c r="A196" s="180" t="s">
        <v>1298</v>
      </c>
      <c r="HZ196" s="360">
        <f>(((' CALCULATIONS'!O16+' CALCULATIONS'!O86+' CALCULATIONS'!O153+' CALCULATIONS'!O298+' CALCULATIONS'!O349+' CALCULATIONS'!O410+' CALCULATIONS'!O459)*355)/100000)+(((' CALCULATIONS'!O220)*600)/100000)</f>
        <v>6840.8571000000002</v>
      </c>
      <c r="IA196" s="360">
        <f>(((' CALCULATIONS'!P16+' CALCULATIONS'!P86+' CALCULATIONS'!P153+' CALCULATIONS'!P298+' CALCULATIONS'!P349+' CALCULATIONS'!P410+' CALCULATIONS'!P459)*355)/100000)+(((' CALCULATIONS'!P220)*600)/100000)</f>
        <v>5178.9885000000004</v>
      </c>
      <c r="IB196" s="360">
        <f>(((' CALCULATIONS'!Q16+' CALCULATIONS'!Q86+' CALCULATIONS'!Q153+' CALCULATIONS'!Q298+' CALCULATIONS'!Q349+' CALCULATIONS'!Q410+' CALCULATIONS'!Q459)*355)/100000)+(((' CALCULATIONS'!Q220)*600)/100000)</f>
        <v>5242.6116000000002</v>
      </c>
      <c r="IC196" s="360">
        <f>(((' CALCULATIONS'!R16+' CALCULATIONS'!R86+' CALCULATIONS'!R153+' CALCULATIONS'!R298+' CALCULATIONS'!R349+' CALCULATIONS'!R410+' CALCULATIONS'!R459)*355)/100000)+(((' CALCULATIONS'!R220)*600)/100000)</f>
        <v>4014.4322999999999</v>
      </c>
      <c r="ID196" s="360">
        <f>(((' CALCULATIONS'!S16+' CALCULATIONS'!S86+' CALCULATIONS'!S153+' CALCULATIONS'!S298+' CALCULATIONS'!S349+' CALCULATIONS'!S410+' CALCULATIONS'!S459)*355)/100000)+(((' CALCULATIONS'!S220)*600)/100000)</f>
        <v>6532.0284000000001</v>
      </c>
      <c r="IE196" s="360">
        <f>(((' CALCULATIONS'!T16+' CALCULATIONS'!T86+' CALCULATIONS'!T153+' CALCULATIONS'!T298+' CALCULATIONS'!T349+' CALCULATIONS'!T410+' CALCULATIONS'!T459)*355)/100000)+(((' CALCULATIONS'!T220)*600)/100000)</f>
        <v>8332.5174000000006</v>
      </c>
      <c r="IF196" s="360">
        <f>(((' CALCULATIONS'!U16+' CALCULATIONS'!U86+' CALCULATIONS'!U153+' CALCULATIONS'!U298+' CALCULATIONS'!U349+' CALCULATIONS'!U410+' CALCULATIONS'!U459)*355)/100000)+(((' CALCULATIONS'!U220)*600)/100000)</f>
        <v>7854.3536999999997</v>
      </c>
      <c r="IG196" s="360">
        <f>(((' CALCULATIONS'!V16+' CALCULATIONS'!V86+' CALCULATIONS'!V153+' CALCULATIONS'!V298+' CALCULATIONS'!V349+' CALCULATIONS'!V410+' CALCULATIONS'!V459)*355)/100000)+(((' CALCULATIONS'!V220)*600)/100000)</f>
        <v>5046.3534</v>
      </c>
      <c r="IH196" s="360">
        <f>(((' CALCULATIONS'!W16+' CALCULATIONS'!W86+' CALCULATIONS'!W153+' CALCULATIONS'!W298+' CALCULATIONS'!W349+' CALCULATIONS'!W410+' CALCULATIONS'!W459)*355)/100000)+(((' CALCULATIONS'!W220)*600)/100000)</f>
        <v>6111.0126</v>
      </c>
      <c r="II196" s="360">
        <f>(((' CALCULATIONS'!X16+' CALCULATIONS'!X86+' CALCULATIONS'!X153+' CALCULATIONS'!X298+' CALCULATIONS'!X349+' CALCULATIONS'!X410+' CALCULATIONS'!X459)*355)/100000)+(((' CALCULATIONS'!X220)*600)/100000)</f>
        <v>6405.9537</v>
      </c>
      <c r="IJ196" s="360">
        <f>(((' CALCULATIONS'!Y16+' CALCULATIONS'!Y86+' CALCULATIONS'!Y153+' CALCULATIONS'!Y298+' CALCULATIONS'!Y349+' CALCULATIONS'!Y410+' CALCULATIONS'!Y459)*355)/100000)+(((' CALCULATIONS'!Y220)*600)/100000)</f>
        <v>7332.6527999999998</v>
      </c>
      <c r="IK196" s="360">
        <f>(((' CALCULATIONS'!Z16+' CALCULATIONS'!Z86+' CALCULATIONS'!Z153+' CALCULATIONS'!Z298+' CALCULATIONS'!Z349+' CALCULATIONS'!Z410+' CALCULATIONS'!Z459)*355)/100000)+(((' CALCULATIONS'!Z220)*600)/100000)</f>
        <v>10876.9941</v>
      </c>
      <c r="IL196" s="360">
        <f>(((' CALCULATIONS'!AA16+' CALCULATIONS'!AA86+' CALCULATIONS'!AA153+' CALCULATIONS'!AA298+' CALCULATIONS'!AA349+' CALCULATIONS'!AA410+' CALCULATIONS'!AA459)*355)/100000)+(((' CALCULATIONS'!AA220)*600)/100000)</f>
        <v>8482.2564000000002</v>
      </c>
      <c r="IM196" s="360">
        <f>(((' CALCULATIONS'!AB16+' CALCULATIONS'!AB86+' CALCULATIONS'!AB153+' CALCULATIONS'!AB298+' CALCULATIONS'!AB349+' CALCULATIONS'!AB410+' CALCULATIONS'!AB459)*355)/100000)+(((' CALCULATIONS'!AB220)*600)/100000)</f>
        <v>6551.3262000000004</v>
      </c>
      <c r="IN196" s="360">
        <f>(((' CALCULATIONS'!AC16+' CALCULATIONS'!AC86+' CALCULATIONS'!AC153+' CALCULATIONS'!AC298+' CALCULATIONS'!AC349+' CALCULATIONS'!AC410+' CALCULATIONS'!AC459)*355)/100000)+(((' CALCULATIONS'!AC220)*600)/100000)</f>
        <v>6819.3227999999999</v>
      </c>
      <c r="IO196" s="360">
        <f>(((' CALCULATIONS'!AD16+' CALCULATIONS'!AD86+' CALCULATIONS'!AD153+' CALCULATIONS'!AD298+' CALCULATIONS'!AD349+' CALCULATIONS'!AD410+' CALCULATIONS'!AD459)*355)/100000)+(((' CALCULATIONS'!AD220)*600)/100000)</f>
        <v>5344.0421999999999</v>
      </c>
      <c r="IP196" s="360">
        <f>(((' CALCULATIONS'!AE16+' CALCULATIONS'!AE86+' CALCULATIONS'!AE153+' CALCULATIONS'!AE298+' CALCULATIONS'!AE349+' CALCULATIONS'!AE410+' CALCULATIONS'!AE459)*355)/100000)+(((' CALCULATIONS'!AE220)*600)/100000)</f>
        <v>8160.7542000000003</v>
      </c>
      <c r="IQ196" s="360">
        <f>(((' CALCULATIONS'!AF16+' CALCULATIONS'!AF86+' CALCULATIONS'!AF153+' CALCULATIONS'!AF298+' CALCULATIONS'!AF349+' CALCULATIONS'!AF410+' CALCULATIONS'!AF459)*355)/100000)+(((' CALCULATIONS'!AF220)*600)/100000)</f>
        <v>9835.8075000000008</v>
      </c>
      <c r="IR196" s="360">
        <f>(((' CALCULATIONS'!AG16+' CALCULATIONS'!AG86+' CALCULATIONS'!AG153+' CALCULATIONS'!AG298+' CALCULATIONS'!AG349+' CALCULATIONS'!AG410+' CALCULATIONS'!AG459)*355)/100000)+(((' CALCULATIONS'!AG220)*600)/100000)</f>
        <v>9538.0334999999995</v>
      </c>
      <c r="IS196" s="360">
        <f>(((' CALCULATIONS'!AH16+' CALCULATIONS'!AH86+' CALCULATIONS'!AH153+' CALCULATIONS'!AH298+' CALCULATIONS'!AH349+' CALCULATIONS'!AH410+' CALCULATIONS'!AH459)*355)/100000)+(((' CALCULATIONS'!AH220)*600)/100000)</f>
        <v>6416.6463000000003</v>
      </c>
      <c r="IT196" s="360">
        <f>(((' CALCULATIONS'!AI16+' CALCULATIONS'!AI86+' CALCULATIONS'!AI153+' CALCULATIONS'!AI298+' CALCULATIONS'!AI349+' CALCULATIONS'!AI410+' CALCULATIONS'!AI459)*355)/100000)+(((' CALCULATIONS'!AI220)*600)/100000)</f>
        <v>7724.3172000000004</v>
      </c>
      <c r="IU196" s="360">
        <f>(((' CALCULATIONS'!AJ16+' CALCULATIONS'!AJ86+' CALCULATIONS'!AJ153+' CALCULATIONS'!AJ298+' CALCULATIONS'!AJ349+' CALCULATIONS'!AJ410+' CALCULATIONS'!AJ459)*355)/100000)+(((' CALCULATIONS'!AJ220)*600)/100000)</f>
        <v>7830.3912</v>
      </c>
      <c r="IV196" s="360">
        <f>(((' CALCULATIONS'!AK16+' CALCULATIONS'!AK86+' CALCULATIONS'!AK153+' CALCULATIONS'!AK298+' CALCULATIONS'!AK349+' CALCULATIONS'!AK410+' CALCULATIONS'!AK459)*355)/100000)+(((' CALCULATIONS'!AK220)*600)/100000)</f>
        <v>8994.6491999999998</v>
      </c>
      <c r="IW196" s="360">
        <f>(((' CALCULATIONS'!AL16+' CALCULATIONS'!AL86+' CALCULATIONS'!AL153+' CALCULATIONS'!AL298+' CALCULATIONS'!AL349+' CALCULATIONS'!AL410+' CALCULATIONS'!AL459)*355)/100000)+(((' CALCULATIONS'!AL220)*600)/100000)</f>
        <v>12481.437900000001</v>
      </c>
      <c r="IX196" s="360">
        <f>(((' CALCULATIONS'!AM16+' CALCULATIONS'!AM86+' CALCULATIONS'!AM153+' CALCULATIONS'!AM298+' CALCULATIONS'!AM349+' CALCULATIONS'!AM410+' CALCULATIONS'!AM459)*355)/100000)+(((' CALCULATIONS'!AM220)*600)/100000)</f>
        <v>9799.0482000000011</v>
      </c>
      <c r="IY196" s="360">
        <f>(((' CALCULATIONS'!AN16+' CALCULATIONS'!AN86+' CALCULATIONS'!AN153+' CALCULATIONS'!AN298+' CALCULATIONS'!AN349+' CALCULATIONS'!AN410+' CALCULATIONS'!AN459)*355)/100000)+(((' CALCULATIONS'!AN220)*600)/100000)</f>
        <v>8221.5839999999989</v>
      </c>
      <c r="IZ196" s="360">
        <f>(((' CALCULATIONS'!AO16+' CALCULATIONS'!AO86+' CALCULATIONS'!AO153+' CALCULATIONS'!AO298+' CALCULATIONS'!AO349+' CALCULATIONS'!AO410+' CALCULATIONS'!AO459)*355)/100000)+(((' CALCULATIONS'!AO220)*600)/100000)</f>
        <v>8084.4195</v>
      </c>
      <c r="JA196" s="360">
        <f>(((' CALCULATIONS'!AP16+' CALCULATIONS'!AP86+' CALCULATIONS'!AP153+' CALCULATIONS'!AP298+' CALCULATIONS'!AP349+' CALCULATIONS'!AP410+' CALCULATIONS'!AP459)*355)/100000)+(((' CALCULATIONS'!AP220)*600)/100000)</f>
        <v>7007.1858000000002</v>
      </c>
      <c r="JB196" s="360">
        <f>(((' CALCULATIONS'!AQ16+' CALCULATIONS'!AQ86+' CALCULATIONS'!AQ153+' CALCULATIONS'!AQ298+' CALCULATIONS'!AQ349+' CALCULATIONS'!AQ410+' CALCULATIONS'!AQ459)*355)/100000)+(((' CALCULATIONS'!AQ220)*600)/100000)</f>
        <v>9466.342200000001</v>
      </c>
      <c r="JC196" s="360">
        <f>(((' CALCULATIONS'!AR16+' CALCULATIONS'!AR86+' CALCULATIONS'!AR153+' CALCULATIONS'!AR298+' CALCULATIONS'!AR349+' CALCULATIONS'!AR410+' CALCULATIONS'!AR459)*355)/100000)+(((' CALCULATIONS'!AR220)*600)/100000)</f>
        <v>11628.306</v>
      </c>
      <c r="JD196" s="360">
        <f>(((' CALCULATIONS'!AS16+' CALCULATIONS'!AS86+' CALCULATIONS'!AS153+' CALCULATIONS'!AS298+' CALCULATIONS'!AS349+' CALCULATIONS'!AS410+' CALCULATIONS'!AS459)*355)/100000)+(((' CALCULATIONS'!AS220)*600)/100000)</f>
        <v>10895.9982</v>
      </c>
      <c r="JE196" s="360">
        <f>(((' CALCULATIONS'!AT16+' CALCULATIONS'!AT86+' CALCULATIONS'!AT153+' CALCULATIONS'!AT298+' CALCULATIONS'!AT349+' CALCULATIONS'!AT410+' CALCULATIONS'!AT459)*355)/100000)+(((' CALCULATIONS'!AT220)*600)/100000)</f>
        <v>8106.4148999999998</v>
      </c>
      <c r="JF196" s="360">
        <f>(((' CALCULATIONS'!AU16+' CALCULATIONS'!AU86+' CALCULATIONS'!AU153+' CALCULATIONS'!AU298+' CALCULATIONS'!AU349+' CALCULATIONS'!AU410+' CALCULATIONS'!AU459)*355)/100000)+(((' CALCULATIONS'!AU220)*600)/100000)</f>
        <v>9027.6260999999995</v>
      </c>
      <c r="JG196" s="360">
        <f>(((' CALCULATIONS'!AV16+' CALCULATIONS'!AV86+' CALCULATIONS'!AV153+' CALCULATIONS'!AV298+' CALCULATIONS'!AV349+' CALCULATIONS'!AV410+' CALCULATIONS'!AV459)*355)/100000)+(((' CALCULATIONS'!AV220)*600)/100000)</f>
        <v>9557.2644</v>
      </c>
      <c r="JH196" s="360">
        <f>(((' CALCULATIONS'!AW16+' CALCULATIONS'!AW86+' CALCULATIONS'!AW153+' CALCULATIONS'!AW298+' CALCULATIONS'!AW349+' CALCULATIONS'!AW410+' CALCULATIONS'!AW459)*355)/100000)+(((' CALCULATIONS'!AW220)*600)/100000)</f>
        <v>10331.761200000001</v>
      </c>
      <c r="JI196" s="360">
        <f>(((' CALCULATIONS'!AX16+' CALCULATIONS'!AX86+' CALCULATIONS'!AX153+' CALCULATIONS'!AX298+' CALCULATIONS'!AX349+' CALCULATIONS'!AX410+' CALCULATIONS'!AX459)*355)/100000)+(((' CALCULATIONS'!AX220)*600)/100000)</f>
        <v>14345.0358</v>
      </c>
      <c r="JJ196" s="360">
        <f>(((' CALCULATIONS'!AY16+' CALCULATIONS'!AY86+' CALCULATIONS'!AY153+' CALCULATIONS'!AY298+' CALCULATIONS'!AY349+' CALCULATIONS'!AY410+' CALCULATIONS'!AY459)*355)/100000)+(((' CALCULATIONS'!AY220)*600)/100000)</f>
        <v>9906.1991999999991</v>
      </c>
      <c r="JK196" s="360">
        <f>(((' CALCULATIONS'!AZ16+' CALCULATIONS'!AZ86+' CALCULATIONS'!AZ153+' CALCULATIONS'!AZ298+' CALCULATIONS'!AZ349+' CALCULATIONS'!AZ410+' CALCULATIONS'!AZ459)*355)/100000)+(((' CALCULATIONS'!AZ220)*600)/100000)</f>
        <v>8304.130799999999</v>
      </c>
      <c r="JL196" s="360">
        <f>(((' CALCULATIONS'!BA16+' CALCULATIONS'!BA86+' CALCULATIONS'!BA153+' CALCULATIONS'!BA298+' CALCULATIONS'!BA349+' CALCULATIONS'!BA410+' CALCULATIONS'!BA459)*355)/100000)+(((' CALCULATIONS'!BA220)*600)/100000)</f>
        <v>8165.1372000000001</v>
      </c>
      <c r="JM196" s="360">
        <f>(((' CALCULATIONS'!BB16+' CALCULATIONS'!BB86+' CALCULATIONS'!BB153+' CALCULATIONS'!BB298+' CALCULATIONS'!BB349+' CALCULATIONS'!BB410+' CALCULATIONS'!BB459)*355)/100000)+(((' CALCULATIONS'!BB220)*600)/100000)</f>
        <v>7080.6162000000004</v>
      </c>
      <c r="JN196" s="360">
        <f>(((' CALCULATIONS'!BC16+' CALCULATIONS'!BC86+' CALCULATIONS'!BC153+' CALCULATIONS'!BC298+' CALCULATIONS'!BC349+' CALCULATIONS'!BC410+' CALCULATIONS'!BC459)*355)/100000)+(((' CALCULATIONS'!BC220)*600)/100000)</f>
        <v>9568.8071999999993</v>
      </c>
      <c r="JO196" s="360">
        <f>(((' CALCULATIONS'!BD16+' CALCULATIONS'!BD86+' CALCULATIONS'!BD153+' CALCULATIONS'!BD298+' CALCULATIONS'!BD349+' CALCULATIONS'!BD410+' CALCULATIONS'!BD459)*355)/100000)+(((' CALCULATIONS'!BD220)*600)/100000)</f>
        <v>11761.823699999999</v>
      </c>
      <c r="JP196" s="360">
        <f>(((' CALCULATIONS'!BE16+' CALCULATIONS'!BE86+' CALCULATIONS'!BE153+' CALCULATIONS'!BE298+' CALCULATIONS'!BE349+' CALCULATIONS'!BE410+' CALCULATIONS'!BE459)*355)/100000)+(((' CALCULATIONS'!BE220)*600)/100000)</f>
        <v>11022.2127</v>
      </c>
      <c r="JQ196" s="360">
        <f>(((' CALCULATIONS'!BF16+' CALCULATIONS'!BF86+' CALCULATIONS'!BF153+' CALCULATIONS'!BF298+' CALCULATIONS'!BF349+' CALCULATIONS'!BF410+' CALCULATIONS'!BF459)*355)/100000)+(((' CALCULATIONS'!BF220)*600)/100000)</f>
        <v>8197.2260999999999</v>
      </c>
      <c r="JR196" s="360">
        <f>(((' CALCULATIONS'!BG16+' CALCULATIONS'!BG86+' CALCULATIONS'!BG153+' CALCULATIONS'!BG298+' CALCULATIONS'!BG349+' CALCULATIONS'!BG410+' CALCULATIONS'!BG459)*355)/100000)+(((' CALCULATIONS'!BG220)*600)/100000)</f>
        <v>9125.6819999999989</v>
      </c>
      <c r="JS196" s="360">
        <f>(((' CALCULATIONS'!BH16+' CALCULATIONS'!BH86+' CALCULATIONS'!BH153+' CALCULATIONS'!BH298+' CALCULATIONS'!BH349+' CALCULATIONS'!BH410+' CALCULATIONS'!BH459)*355)/100000)+(((' CALCULATIONS'!BH220)*600)/100000)</f>
        <v>9665.8823999999986</v>
      </c>
      <c r="JT196" s="360">
        <f>(((' CALCULATIONS'!BI16+' CALCULATIONS'!BI86+' CALCULATIONS'!BI153+' CALCULATIONS'!BI298+' CALCULATIONS'!BI349+' CALCULATIONS'!BI410+' CALCULATIONS'!BI459)*355)/100000)+(((' CALCULATIONS'!BI220)*600)/100000)</f>
        <v>10446.6654</v>
      </c>
      <c r="JU196" s="360">
        <f>(((' CALCULATIONS'!BJ16+' CALCULATIONS'!BJ86+' CALCULATIONS'!BJ153+' CALCULATIONS'!BJ298+' CALCULATIONS'!BJ349+' CALCULATIONS'!BJ410+' CALCULATIONS'!BJ459)*355)/100000)+(((' CALCULATIONS'!BJ220)*600)/100000)</f>
        <v>14521.494299999998</v>
      </c>
      <c r="JV196" s="360">
        <f>(((' CALCULATIONS'!BK16+' CALCULATIONS'!BK86+' CALCULATIONS'!BK153+' CALCULATIONS'!BK298+' CALCULATIONS'!BK349+' CALCULATIONS'!BK410+' CALCULATIONS'!BK459)*355)/100000)+(((' CALCULATIONS'!BK220)*600)/100000)</f>
        <v>10263.872399999998</v>
      </c>
      <c r="JW196" s="360">
        <f>(((' CALCULATIONS'!BL16+' CALCULATIONS'!BL86+' CALCULATIONS'!BL153+' CALCULATIONS'!BL298+' CALCULATIONS'!BL349+' CALCULATIONS'!BL410+' CALCULATIONS'!BL459)*355)/100000)+(((' CALCULATIONS'!BL220)*600)/100000)</f>
        <v>8601.2874000000011</v>
      </c>
      <c r="JX196" s="360">
        <f>(((' CALCULATIONS'!BM16+' CALCULATIONS'!BM86+' CALCULATIONS'!BM153+' CALCULATIONS'!BM298+' CALCULATIONS'!BM349+' CALCULATIONS'!BM410+' CALCULATIONS'!BM459)*355)/100000)+(((' CALCULATIONS'!BM220)*600)/100000)</f>
        <v>8462.9786999999997</v>
      </c>
      <c r="JY196" s="360">
        <f>(((' CALCULATIONS'!BN16+' CALCULATIONS'!BN86+' CALCULATIONS'!BN153+' CALCULATIONS'!BN298+' CALCULATIONS'!BN349+' CALCULATIONS'!BN410+' CALCULATIONS'!BN459)*355)/100000)+(((' CALCULATIONS'!BN220)*600)/100000)</f>
        <v>7341.5201999999999</v>
      </c>
      <c r="JZ196" s="360">
        <f>(((' CALCULATIONS'!BO16+' CALCULATIONS'!BO86+' CALCULATIONS'!BO153+' CALCULATIONS'!BO298+' CALCULATIONS'!BO349+' CALCULATIONS'!BO410+' CALCULATIONS'!BO459)*355)/100000)+(((' CALCULATIONS'!BO220)*600)/100000)</f>
        <v>9914.6376</v>
      </c>
      <c r="KA196" s="360">
        <f>(((' CALCULATIONS'!BP16+' CALCULATIONS'!BP86+' CALCULATIONS'!BP153+' CALCULATIONS'!BP298+' CALCULATIONS'!BP349+' CALCULATIONS'!BP410+' CALCULATIONS'!BP459)*355)/100000)+(((' CALCULATIONS'!BP220)*600)/100000)</f>
        <v>12181.327499999999</v>
      </c>
      <c r="KB196" s="360">
        <f>(((' CALCULATIONS'!BQ16+' CALCULATIONS'!BQ86+' CALCULATIONS'!BQ153+' CALCULATIONS'!BQ298+' CALCULATIONS'!BQ349+' CALCULATIONS'!BQ410+' CALCULATIONS'!BQ459)*355)/100000)+(((' CALCULATIONS'!BQ220)*600)/100000)</f>
        <v>11419.7382</v>
      </c>
      <c r="KC196" s="360">
        <f>(((' CALCULATIONS'!BR16+' CALCULATIONS'!BR86+' CALCULATIONS'!BR153+' CALCULATIONS'!BR298+' CALCULATIONS'!BR349+' CALCULATIONS'!BR410+' CALCULATIONS'!BR459)*355)/100000)+(((' CALCULATIONS'!BR220)*600)/100000)</f>
        <v>8495.2134000000005</v>
      </c>
      <c r="KD196" s="360">
        <f>(((' CALCULATIONS'!BS16+' CALCULATIONS'!BS86+' CALCULATIONS'!BS153+' CALCULATIONS'!BS298+' CALCULATIONS'!BS349+' CALCULATIONS'!BS410+' CALCULATIONS'!BS459)*355)/100000)+(((' CALCULATIONS'!BS220)*600)/100000)</f>
        <v>9458.4128999999994</v>
      </c>
      <c r="KE196" s="360">
        <f>(((' CALCULATIONS'!BT16+' CALCULATIONS'!BT86+' CALCULATIONS'!BT153+' CALCULATIONS'!BT298+' CALCULATIONS'!BT349+' CALCULATIONS'!BT410+' CALCULATIONS'!BT459)*355)/100000)+(((' CALCULATIONS'!BT220)*600)/100000)</f>
        <v>10012.966200000001</v>
      </c>
      <c r="KF196" s="360">
        <f>(((' CALCULATIONS'!BU16+' CALCULATIONS'!BU86+' CALCULATIONS'!BU153+' CALCULATIONS'!BU298+' CALCULATIONS'!BU349+' CALCULATIONS'!BU410+' CALCULATIONS'!BU459)*355)/100000)+(((' CALCULATIONS'!BU220)*600)/100000)</f>
        <v>10823.636399999999</v>
      </c>
      <c r="KG196" s="360">
        <f>(((' CALCULATIONS'!BV16+' CALCULATIONS'!BV86+' CALCULATIONS'!BV153+' CALCULATIONS'!BV298+' CALCULATIONS'!BV349+' CALCULATIONS'!BV410+' CALCULATIONS'!BV459)*355)/100000)+(((' CALCULATIONS'!BV220)*600)/100000)</f>
        <v>15033.738299999999</v>
      </c>
    </row>
    <row r="197" spans="1:293" x14ac:dyDescent="0.25">
      <c r="A197" s="180" t="s">
        <v>1299</v>
      </c>
      <c r="HZ197" s="352">
        <f>HZ196/HZ195</f>
        <v>8.5758603710749143E-2</v>
      </c>
      <c r="IA197" s="352">
        <f t="shared" ref="IA197:IK197" si="302">IA196/IA195</f>
        <v>6.492502560739459E-2</v>
      </c>
      <c r="IB197" s="352">
        <f t="shared" si="302"/>
        <v>6.5722619847413052E-2</v>
      </c>
      <c r="IC197" s="352">
        <f t="shared" si="302"/>
        <v>5.0325873455145144E-2</v>
      </c>
      <c r="ID197" s="352">
        <f t="shared" si="302"/>
        <v>8.188705403347174E-2</v>
      </c>
      <c r="IE197" s="352">
        <f t="shared" si="302"/>
        <v>0.1044584102801273</v>
      </c>
      <c r="IF197" s="352">
        <f t="shared" si="302"/>
        <v>9.8464036964367549E-2</v>
      </c>
      <c r="IG197" s="352">
        <f t="shared" si="302"/>
        <v>6.3262280601504087E-2</v>
      </c>
      <c r="IH197" s="352">
        <f t="shared" si="302"/>
        <v>7.6609100317969622E-2</v>
      </c>
      <c r="II197" s="352">
        <f t="shared" si="302"/>
        <v>8.0306551754707342E-2</v>
      </c>
      <c r="IJ197" s="352">
        <f t="shared" si="302"/>
        <v>9.1923871004952737E-2</v>
      </c>
      <c r="IK197" s="352">
        <f t="shared" si="302"/>
        <v>0.13635657242219787</v>
      </c>
      <c r="IL197" s="352">
        <f>IL196/IL195</f>
        <v>8.6395845654325495E-2</v>
      </c>
      <c r="IM197" s="352">
        <f t="shared" ref="IM197:IW197" si="303">IM196/IM195</f>
        <v>6.6728396374146237E-2</v>
      </c>
      <c r="IN197" s="352">
        <f t="shared" si="303"/>
        <v>6.9458070154048007E-2</v>
      </c>
      <c r="IO197" s="352">
        <f t="shared" si="303"/>
        <v>5.4431630371536754E-2</v>
      </c>
      <c r="IP197" s="352">
        <f t="shared" si="303"/>
        <v>8.3121191701548719E-2</v>
      </c>
      <c r="IQ197" s="352">
        <f t="shared" si="303"/>
        <v>0.10018241215340497</v>
      </c>
      <c r="IR197" s="352">
        <f t="shared" si="303"/>
        <v>9.7149441286847438E-2</v>
      </c>
      <c r="IS197" s="352">
        <f t="shared" si="303"/>
        <v>6.5356617061610958E-2</v>
      </c>
      <c r="IT197" s="352">
        <f t="shared" si="303"/>
        <v>7.8675871740478354E-2</v>
      </c>
      <c r="IU197" s="352">
        <f t="shared" si="303"/>
        <v>7.9756286255174808E-2</v>
      </c>
      <c r="IV197" s="352">
        <f t="shared" si="303"/>
        <v>9.1614811832144358E-2</v>
      </c>
      <c r="IW197" s="352">
        <f t="shared" si="303"/>
        <v>0.12712942541473382</v>
      </c>
      <c r="IX197" s="352">
        <f>IX196/IX195</f>
        <v>8.413295457771873E-2</v>
      </c>
      <c r="IY197" s="352">
        <f t="shared" ref="IY197:JI197" si="304">IY196/IY195</f>
        <v>7.0589116321409559E-2</v>
      </c>
      <c r="IZ197" s="352">
        <f t="shared" si="304"/>
        <v>6.941144534636777E-2</v>
      </c>
      <c r="JA197" s="352">
        <f t="shared" si="304"/>
        <v>6.0162500744616772E-2</v>
      </c>
      <c r="JB197" s="352">
        <f t="shared" si="304"/>
        <v>8.1276397673984507E-2</v>
      </c>
      <c r="JC197" s="352">
        <f t="shared" si="304"/>
        <v>9.9838649687815001E-2</v>
      </c>
      <c r="JD197" s="352">
        <f t="shared" si="304"/>
        <v>9.3551179964550535E-2</v>
      </c>
      <c r="JE197" s="352">
        <f t="shared" si="304"/>
        <v>6.9600294094873644E-2</v>
      </c>
      <c r="JF197" s="352">
        <f t="shared" si="304"/>
        <v>7.7509656153740322E-2</v>
      </c>
      <c r="JG197" s="352">
        <f t="shared" si="304"/>
        <v>8.2057040157476543E-2</v>
      </c>
      <c r="JH197" s="352">
        <f t="shared" si="304"/>
        <v>8.8706737430624821E-2</v>
      </c>
      <c r="JI197" s="352">
        <f t="shared" si="304"/>
        <v>0.12316402784682179</v>
      </c>
      <c r="JJ197" s="352">
        <f>JJ196/JJ195</f>
        <v>8.4117737969008219E-2</v>
      </c>
      <c r="JK197" s="352">
        <f>JK196/JK195</f>
        <v>7.0513895853696398E-2</v>
      </c>
      <c r="JL197" s="352">
        <f t="shared" ref="JL197:JU197" si="305">JL196/JL195</f>
        <v>6.9333642258132822E-2</v>
      </c>
      <c r="JM197" s="352">
        <f t="shared" si="305"/>
        <v>6.0124514573734279E-2</v>
      </c>
      <c r="JN197" s="352">
        <f t="shared" si="305"/>
        <v>8.1252799431446851E-2</v>
      </c>
      <c r="JO197" s="352">
        <f t="shared" si="305"/>
        <v>9.9874632445738701E-2</v>
      </c>
      <c r="JP197" s="352">
        <f t="shared" si="305"/>
        <v>9.3594281824786518E-2</v>
      </c>
      <c r="JQ197" s="352">
        <f t="shared" si="305"/>
        <v>6.9606122714806221E-2</v>
      </c>
      <c r="JR197" s="352">
        <f t="shared" si="305"/>
        <v>7.7490035458250714E-2</v>
      </c>
      <c r="JS197" s="352">
        <f t="shared" si="305"/>
        <v>8.2077106117798268E-2</v>
      </c>
      <c r="JT197" s="352">
        <f t="shared" si="305"/>
        <v>8.8707065649063929E-2</v>
      </c>
      <c r="JU197" s="352">
        <f t="shared" si="305"/>
        <v>0.12330816570353709</v>
      </c>
      <c r="JV197" s="352">
        <f>JV196/JV195</f>
        <v>8.4123668798926562E-2</v>
      </c>
      <c r="JW197" s="352">
        <f t="shared" ref="JW197:KG197" si="306">JW196/JW195</f>
        <v>7.0496964915695987E-2</v>
      </c>
      <c r="JX197" s="352">
        <f t="shared" si="306"/>
        <v>6.9363373731260544E-2</v>
      </c>
      <c r="JY197" s="352">
        <f t="shared" si="306"/>
        <v>6.0171793813943865E-2</v>
      </c>
      <c r="JZ197" s="352">
        <f t="shared" si="306"/>
        <v>8.1261307352552839E-2</v>
      </c>
      <c r="KA197" s="352">
        <f t="shared" si="306"/>
        <v>9.9839312123683077E-2</v>
      </c>
      <c r="KB197" s="352">
        <f t="shared" si="306"/>
        <v>9.3597254200787794E-2</v>
      </c>
      <c r="KC197" s="352">
        <f t="shared" si="306"/>
        <v>6.9627572380752026E-2</v>
      </c>
      <c r="KD197" s="352">
        <f t="shared" si="306"/>
        <v>7.7522046568222591E-2</v>
      </c>
      <c r="KE197" s="352">
        <f t="shared" si="306"/>
        <v>8.2067217856648958E-2</v>
      </c>
      <c r="KF197" s="352">
        <f t="shared" si="306"/>
        <v>8.871154747730553E-2</v>
      </c>
      <c r="KG197" s="352">
        <f t="shared" si="306"/>
        <v>0.12321794078022028</v>
      </c>
    </row>
    <row r="198" spans="1:293" x14ac:dyDescent="0.25">
      <c r="IB198" s="909">
        <v>3700410</v>
      </c>
      <c r="JV198" s="352"/>
    </row>
    <row r="199" spans="1:293" x14ac:dyDescent="0.25">
      <c r="A199" s="167" t="s">
        <v>676</v>
      </c>
    </row>
    <row r="200" spans="1:293" x14ac:dyDescent="0.25">
      <c r="A200" s="180" t="s">
        <v>672</v>
      </c>
      <c r="HZ200" s="249">
        <f>HZ190-(HZ190*HZ191)</f>
        <v>2742327952.9023128</v>
      </c>
      <c r="IA200" s="249">
        <f>HZ200</f>
        <v>2742327952.9023128</v>
      </c>
      <c r="IB200" s="249">
        <f t="shared" ref="IB200:IK200" si="307">IA200</f>
        <v>2742327952.9023128</v>
      </c>
      <c r="IC200" s="249">
        <f t="shared" si="307"/>
        <v>2742327952.9023128</v>
      </c>
      <c r="ID200" s="249">
        <f t="shared" si="307"/>
        <v>2742327952.9023128</v>
      </c>
      <c r="IE200" s="249">
        <f t="shared" si="307"/>
        <v>2742327952.9023128</v>
      </c>
      <c r="IF200" s="249">
        <f t="shared" si="307"/>
        <v>2742327952.9023128</v>
      </c>
      <c r="IG200" s="249">
        <f t="shared" si="307"/>
        <v>2742327952.9023128</v>
      </c>
      <c r="IH200" s="249">
        <f t="shared" si="307"/>
        <v>2742327952.9023128</v>
      </c>
      <c r="II200" s="249">
        <f t="shared" si="307"/>
        <v>2742327952.9023128</v>
      </c>
      <c r="IJ200" s="249">
        <f t="shared" si="307"/>
        <v>2742327952.9023128</v>
      </c>
      <c r="IK200" s="249">
        <f t="shared" si="307"/>
        <v>2742327952.9023128</v>
      </c>
      <c r="IL200" s="249">
        <f>IL190-(IL190*IL191)</f>
        <v>3998517298.7764549</v>
      </c>
      <c r="IM200" s="249">
        <f>IL200</f>
        <v>3998517298.7764549</v>
      </c>
      <c r="IN200" s="249">
        <f t="shared" ref="IN200:IW200" si="308">IM200</f>
        <v>3998517298.7764549</v>
      </c>
      <c r="IO200" s="249">
        <f t="shared" si="308"/>
        <v>3998517298.7764549</v>
      </c>
      <c r="IP200" s="249">
        <f t="shared" si="308"/>
        <v>3998517298.7764549</v>
      </c>
      <c r="IQ200" s="249">
        <f t="shared" si="308"/>
        <v>3998517298.7764549</v>
      </c>
      <c r="IR200" s="249">
        <f t="shared" si="308"/>
        <v>3998517298.7764549</v>
      </c>
      <c r="IS200" s="249">
        <f t="shared" si="308"/>
        <v>3998517298.7764549</v>
      </c>
      <c r="IT200" s="249">
        <f t="shared" si="308"/>
        <v>3998517298.7764549</v>
      </c>
      <c r="IU200" s="249">
        <f t="shared" si="308"/>
        <v>3998517298.7764549</v>
      </c>
      <c r="IV200" s="249">
        <f t="shared" si="308"/>
        <v>3998517298.7764549</v>
      </c>
      <c r="IW200" s="249">
        <f t="shared" si="308"/>
        <v>3998517298.7764549</v>
      </c>
      <c r="IX200" s="249">
        <f>IX190-(IX190*IX191)</f>
        <v>5740191292.621459</v>
      </c>
      <c r="IY200" s="249">
        <f>IX200</f>
        <v>5740191292.621459</v>
      </c>
      <c r="IZ200" s="249">
        <f t="shared" ref="IZ200:JI200" si="309">IY200</f>
        <v>5740191292.621459</v>
      </c>
      <c r="JA200" s="249">
        <f t="shared" si="309"/>
        <v>5740191292.621459</v>
      </c>
      <c r="JB200" s="249">
        <f t="shared" si="309"/>
        <v>5740191292.621459</v>
      </c>
      <c r="JC200" s="249">
        <f t="shared" si="309"/>
        <v>5740191292.621459</v>
      </c>
      <c r="JD200" s="249">
        <f t="shared" si="309"/>
        <v>5740191292.621459</v>
      </c>
      <c r="JE200" s="249">
        <f t="shared" si="309"/>
        <v>5740191292.621459</v>
      </c>
      <c r="JF200" s="249">
        <f t="shared" si="309"/>
        <v>5740191292.621459</v>
      </c>
      <c r="JG200" s="249">
        <f t="shared" si="309"/>
        <v>5740191292.621459</v>
      </c>
      <c r="JH200" s="249">
        <f t="shared" si="309"/>
        <v>5740191292.621459</v>
      </c>
      <c r="JI200" s="249">
        <f t="shared" si="309"/>
        <v>5740191292.621459</v>
      </c>
      <c r="JJ200" s="249">
        <f>JJ190-(JJ190*JJ191)</f>
        <v>5555980112.5644426</v>
      </c>
      <c r="JK200" s="249">
        <f>JJ200</f>
        <v>5555980112.5644426</v>
      </c>
      <c r="JL200" s="249">
        <f t="shared" ref="JL200:JU200" si="310">JK200</f>
        <v>5555980112.5644426</v>
      </c>
      <c r="JM200" s="249">
        <f t="shared" si="310"/>
        <v>5555980112.5644426</v>
      </c>
      <c r="JN200" s="249">
        <f t="shared" si="310"/>
        <v>5555980112.5644426</v>
      </c>
      <c r="JO200" s="249">
        <f t="shared" si="310"/>
        <v>5555980112.5644426</v>
      </c>
      <c r="JP200" s="249">
        <f t="shared" si="310"/>
        <v>5555980112.5644426</v>
      </c>
      <c r="JQ200" s="249">
        <f t="shared" si="310"/>
        <v>5555980112.5644426</v>
      </c>
      <c r="JR200" s="249">
        <f t="shared" si="310"/>
        <v>5555980112.5644426</v>
      </c>
      <c r="JS200" s="249">
        <f t="shared" si="310"/>
        <v>5555980112.5644426</v>
      </c>
      <c r="JT200" s="249">
        <f t="shared" si="310"/>
        <v>5555980112.5644426</v>
      </c>
      <c r="JU200" s="249">
        <f t="shared" si="310"/>
        <v>5555980112.5644426</v>
      </c>
      <c r="JV200" s="249">
        <f>JV190-(JV190*JV191)</f>
        <v>5248565482.428504</v>
      </c>
      <c r="JW200" s="249">
        <f>JV200</f>
        <v>5248565482.428504</v>
      </c>
      <c r="JX200" s="249">
        <f t="shared" ref="JX200:KG200" si="311">JW200</f>
        <v>5248565482.428504</v>
      </c>
      <c r="JY200" s="249">
        <f t="shared" si="311"/>
        <v>5248565482.428504</v>
      </c>
      <c r="JZ200" s="249">
        <f t="shared" si="311"/>
        <v>5248565482.428504</v>
      </c>
      <c r="KA200" s="249">
        <f t="shared" si="311"/>
        <v>5248565482.428504</v>
      </c>
      <c r="KB200" s="249">
        <f t="shared" si="311"/>
        <v>5248565482.428504</v>
      </c>
      <c r="KC200" s="249">
        <f t="shared" si="311"/>
        <v>5248565482.428504</v>
      </c>
      <c r="KD200" s="249">
        <f t="shared" si="311"/>
        <v>5248565482.428504</v>
      </c>
      <c r="KE200" s="249">
        <f t="shared" si="311"/>
        <v>5248565482.428504</v>
      </c>
      <c r="KF200" s="249">
        <f t="shared" si="311"/>
        <v>5248565482.428504</v>
      </c>
      <c r="KG200" s="249">
        <f t="shared" si="311"/>
        <v>5248565482.428504</v>
      </c>
    </row>
    <row r="201" spans="1:293" x14ac:dyDescent="0.25">
      <c r="A201" s="180" t="s">
        <v>675</v>
      </c>
      <c r="HZ201" s="249">
        <f>HZ200*HZ197</f>
        <v>235178216.15785939</v>
      </c>
      <c r="IA201" s="249">
        <f>IA200*IA197</f>
        <v>178045712.56605664</v>
      </c>
      <c r="IB201" s="249">
        <f t="shared" ref="IB201:IK201" si="312">IB200*IB197</f>
        <v>180232977.54553315</v>
      </c>
      <c r="IC201" s="249">
        <f t="shared" si="312"/>
        <v>138010049.53026903</v>
      </c>
      <c r="ID201" s="249">
        <f t="shared" si="312"/>
        <v>224561157.25681162</v>
      </c>
      <c r="IE201" s="249">
        <f t="shared" si="312"/>
        <v>286459218.42693138</v>
      </c>
      <c r="IF201" s="249">
        <f t="shared" si="312"/>
        <v>270020680.92299169</v>
      </c>
      <c r="IG201" s="249">
        <f t="shared" si="312"/>
        <v>173485920.45785439</v>
      </c>
      <c r="IH201" s="249">
        <f t="shared" si="312"/>
        <v>210087277.24866554</v>
      </c>
      <c r="II201" s="249">
        <f t="shared" si="312"/>
        <v>220226901.67813021</v>
      </c>
      <c r="IJ201" s="249">
        <f t="shared" si="312"/>
        <v>252085400.9958683</v>
      </c>
      <c r="IK201" s="249">
        <f t="shared" si="312"/>
        <v>373934440.11534184</v>
      </c>
      <c r="IL201" s="249">
        <f>IL197*IL200</f>
        <v>345455283.39124107</v>
      </c>
      <c r="IM201" s="249">
        <f t="shared" ref="IM201:IW201" si="313">IM197*IM200</f>
        <v>266814647.22163579</v>
      </c>
      <c r="IN201" s="249">
        <f t="shared" si="313"/>
        <v>277729295.05058956</v>
      </c>
      <c r="IO201" s="249">
        <f t="shared" si="313"/>
        <v>217645815.6411956</v>
      </c>
      <c r="IP201" s="249">
        <f t="shared" si="313"/>
        <v>332361522.91355646</v>
      </c>
      <c r="IQ201" s="249">
        <f t="shared" si="313"/>
        <v>400581108.02854234</v>
      </c>
      <c r="IR201" s="249">
        <f t="shared" si="313"/>
        <v>388453721.55192703</v>
      </c>
      <c r="IS201" s="249">
        <f t="shared" si="313"/>
        <v>261329563.91035983</v>
      </c>
      <c r="IT201" s="249">
        <f t="shared" si="313"/>
        <v>314586834.15062034</v>
      </c>
      <c r="IU201" s="249">
        <f t="shared" si="313"/>
        <v>318906890.27748328</v>
      </c>
      <c r="IV201" s="249">
        <f t="shared" si="313"/>
        <v>366323409.93497908</v>
      </c>
      <c r="IW201" s="249">
        <f t="shared" si="313"/>
        <v>508329206.70432431</v>
      </c>
      <c r="IX201" s="249">
        <f>IX200*IX197</f>
        <v>482939253.28953779</v>
      </c>
      <c r="IY201" s="249">
        <f t="shared" ref="IY201:JI201" si="314">IY200*IY197</f>
        <v>405195030.86199844</v>
      </c>
      <c r="IZ201" s="249">
        <f t="shared" si="314"/>
        <v>398434974.18549055</v>
      </c>
      <c r="JA201" s="249">
        <f t="shared" si="314"/>
        <v>345344262.91658121</v>
      </c>
      <c r="JB201" s="249">
        <f t="shared" si="314"/>
        <v>466542070.22384489</v>
      </c>
      <c r="JC201" s="249">
        <f t="shared" si="314"/>
        <v>573092947.60507977</v>
      </c>
      <c r="JD201" s="249">
        <f t="shared" si="314"/>
        <v>537001668.64697611</v>
      </c>
      <c r="JE201" s="249">
        <f t="shared" si="314"/>
        <v>399519002.12728643</v>
      </c>
      <c r="JF201" s="249">
        <f t="shared" si="314"/>
        <v>444920253.34778351</v>
      </c>
      <c r="JG201" s="249">
        <f t="shared" si="314"/>
        <v>471023107.41023624</v>
      </c>
      <c r="JH201" s="249">
        <f t="shared" si="314"/>
        <v>509193641.79613066</v>
      </c>
      <c r="JI201" s="249">
        <f t="shared" si="314"/>
        <v>706985080.21051335</v>
      </c>
      <c r="JJ201" s="249">
        <f>JJ200*JJ197</f>
        <v>467356479.26971656</v>
      </c>
      <c r="JK201" s="249">
        <f t="shared" ref="JK201:JU201" si="315">JK200*JK197</f>
        <v>391773803.02257752</v>
      </c>
      <c r="JL201" s="249">
        <f t="shared" si="315"/>
        <v>385216337.5178436</v>
      </c>
      <c r="JM201" s="249">
        <f t="shared" si="315"/>
        <v>334050607.24925864</v>
      </c>
      <c r="JN201" s="249">
        <f t="shared" si="315"/>
        <v>451438937.73130614</v>
      </c>
      <c r="JO201" s="249">
        <f t="shared" si="315"/>
        <v>554901471.61820769</v>
      </c>
      <c r="JP201" s="249">
        <f t="shared" si="315"/>
        <v>520007968.46826559</v>
      </c>
      <c r="JQ201" s="249">
        <f t="shared" si="315"/>
        <v>386730233.5161835</v>
      </c>
      <c r="JR201" s="249">
        <f t="shared" si="315"/>
        <v>430533095.92795444</v>
      </c>
      <c r="JS201" s="249">
        <f t="shared" si="315"/>
        <v>456018769.28732854</v>
      </c>
      <c r="JT201" s="249">
        <f t="shared" si="315"/>
        <v>492854692.59014761</v>
      </c>
      <c r="JU201" s="249">
        <f t="shared" si="315"/>
        <v>685097716.36565292</v>
      </c>
      <c r="JV201" s="249">
        <f>JV197*JV200</f>
        <v>441528584.3132937</v>
      </c>
      <c r="JW201" s="249">
        <f t="shared" ref="JW201:KG201" si="316">JW197*JW200</f>
        <v>370007936.67249525</v>
      </c>
      <c r="JX201" s="249">
        <f t="shared" si="316"/>
        <v>364058209.11068213</v>
      </c>
      <c r="JY201" s="249">
        <f t="shared" si="316"/>
        <v>315815600.02767074</v>
      </c>
      <c r="JZ201" s="249">
        <f t="shared" si="316"/>
        <v>426505292.82762241</v>
      </c>
      <c r="KA201" s="249">
        <f t="shared" si="316"/>
        <v>524013167.40176868</v>
      </c>
      <c r="KB201" s="249">
        <f t="shared" si="316"/>
        <v>491251317.64834112</v>
      </c>
      <c r="KC201" s="249">
        <f t="shared" si="316"/>
        <v>365444873.02290732</v>
      </c>
      <c r="KD201" s="249">
        <f t="shared" si="316"/>
        <v>406879537.74518818</v>
      </c>
      <c r="KE201" s="249">
        <f t="shared" si="316"/>
        <v>430735166.88134789</v>
      </c>
      <c r="KF201" s="249">
        <f t="shared" si="316"/>
        <v>465608365.98220325</v>
      </c>
      <c r="KG201" s="249">
        <f t="shared" si="316"/>
        <v>646717430.79498363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E1</vt:lpstr>
      <vt:lpstr>E2</vt:lpstr>
      <vt:lpstr>TABLES</vt:lpstr>
      <vt:lpstr>SCI</vt:lpstr>
      <vt:lpstr>SFP</vt:lpstr>
      <vt:lpstr>TCF</vt:lpstr>
      <vt:lpstr>SCF (EFE)</vt:lpstr>
      <vt:lpstr> CALCULATIONS</vt:lpstr>
      <vt:lpstr>ASSETS</vt:lpstr>
      <vt:lpstr> MOD</vt:lpstr>
      <vt:lpstr>LOANS</vt:lpstr>
      <vt:lpstr>ANUAL DATA</vt:lpstr>
      <vt:lpstr>MONTHLY DATA</vt:lpstr>
      <vt:lpstr>CEROM017</vt:lpstr>
      <vt:lpstr>CEROM018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2019-04-07T03:16:32Z</cp:lastPrinted>
  <dcterms:created xsi:type="dcterms:W3CDTF">2019-01-28T14:25:01Z</dcterms:created>
  <dcterms:modified xsi:type="dcterms:W3CDTF">2019-05-03T21:41:57Z</dcterms:modified>
</cp:coreProperties>
</file>